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7"/>
  <workbookPr codeName="ThisWorkbook"/>
  <xr:revisionPtr revIDLastSave="0" documentId="8_{F86A39C2-FE49-41BF-8D0D-690DB55F81F4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Data" sheetId="1" r:id="rId1"/>
    <sheet name="Pivot" sheetId="2" r:id="rId2"/>
    <sheet name="Overdue for Purchase" sheetId="6" r:id="rId3"/>
    <sheet name="Wine Campaign Users" sheetId="7" r:id="rId4"/>
    <sheet name="Reference" sheetId="3" r:id="rId5"/>
    <sheet name="Standard Deviations" sheetId="4" r:id="rId6"/>
  </sheets>
  <definedNames>
    <definedName name="_xlnm._FilterDatabase" localSheetId="0" hidden="1">Data!$A$1:$BB$2208</definedName>
    <definedName name="_xlnm._FilterDatabase" localSheetId="2" hidden="1">'Overdue for Purchase'!$A$1:$BB$2208</definedName>
  </definedNames>
  <calcPr calcId="191028"/>
  <pivotCaches>
    <pivotCache cacheId="656" r:id="rId7"/>
    <pivotCache cacheId="65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3" i="1" l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2" i="1"/>
  <c r="AZ451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6" i="1"/>
  <c r="AZ995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4" i="1"/>
  <c r="AZ1665" i="1"/>
  <c r="AZ1663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9" i="1"/>
  <c r="AZ1918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1" i="1"/>
  <c r="AZ2010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" i="1"/>
  <c r="AW2" i="1"/>
  <c r="AZ2208" i="6"/>
  <c r="AW2208" i="6"/>
  <c r="AS2208" i="6"/>
  <c r="AP2208" i="6"/>
  <c r="AI2208" i="6"/>
  <c r="AE2208" i="6"/>
  <c r="P2208" i="6"/>
  <c r="M2208" i="6"/>
  <c r="F2208" i="6"/>
  <c r="D2208" i="6"/>
  <c r="C2208" i="6"/>
  <c r="AZ2207" i="6"/>
  <c r="AW2207" i="6"/>
  <c r="AS2207" i="6"/>
  <c r="AP2207" i="6"/>
  <c r="AI2207" i="6"/>
  <c r="AE2207" i="6"/>
  <c r="P2207" i="6"/>
  <c r="M2207" i="6"/>
  <c r="F2207" i="6"/>
  <c r="D2207" i="6"/>
  <c r="C2207" i="6"/>
  <c r="AZ2206" i="6"/>
  <c r="AW2206" i="6"/>
  <c r="AS2206" i="6"/>
  <c r="AP2206" i="6"/>
  <c r="AI2206" i="6"/>
  <c r="AE2206" i="6"/>
  <c r="P2206" i="6"/>
  <c r="M2206" i="6"/>
  <c r="F2206" i="6"/>
  <c r="D2206" i="6"/>
  <c r="C2206" i="6"/>
  <c r="AZ2205" i="6"/>
  <c r="AW2205" i="6"/>
  <c r="AS2205" i="6"/>
  <c r="AP2205" i="6"/>
  <c r="AI2205" i="6"/>
  <c r="AE2205" i="6"/>
  <c r="P2205" i="6"/>
  <c r="M2205" i="6"/>
  <c r="F2205" i="6"/>
  <c r="D2205" i="6"/>
  <c r="C2205" i="6"/>
  <c r="AZ2204" i="6"/>
  <c r="AW2204" i="6"/>
  <c r="AS2204" i="6"/>
  <c r="AP2204" i="6"/>
  <c r="AI2204" i="6"/>
  <c r="AE2204" i="6"/>
  <c r="P2204" i="6"/>
  <c r="M2204" i="6"/>
  <c r="F2204" i="6"/>
  <c r="D2204" i="6"/>
  <c r="C2204" i="6"/>
  <c r="AZ2203" i="6"/>
  <c r="AW2203" i="6"/>
  <c r="AS2203" i="6"/>
  <c r="AP2203" i="6"/>
  <c r="AI2203" i="6"/>
  <c r="AE2203" i="6"/>
  <c r="P2203" i="6"/>
  <c r="M2203" i="6"/>
  <c r="F2203" i="6"/>
  <c r="D2203" i="6"/>
  <c r="C2203" i="6"/>
  <c r="AZ2202" i="6"/>
  <c r="AW2202" i="6"/>
  <c r="AS2202" i="6"/>
  <c r="AP2202" i="6"/>
  <c r="AI2202" i="6"/>
  <c r="AE2202" i="6"/>
  <c r="P2202" i="6"/>
  <c r="M2202" i="6"/>
  <c r="F2202" i="6"/>
  <c r="D2202" i="6"/>
  <c r="C2202" i="6"/>
  <c r="AZ2201" i="6"/>
  <c r="AW2201" i="6"/>
  <c r="AS2201" i="6"/>
  <c r="AP2201" i="6"/>
  <c r="AI2201" i="6"/>
  <c r="AE2201" i="6"/>
  <c r="P2201" i="6"/>
  <c r="M2201" i="6"/>
  <c r="F2201" i="6"/>
  <c r="D2201" i="6"/>
  <c r="C2201" i="6"/>
  <c r="AZ2200" i="6"/>
  <c r="AW2200" i="6"/>
  <c r="AS2200" i="6"/>
  <c r="AP2200" i="6"/>
  <c r="AI2200" i="6"/>
  <c r="AE2200" i="6"/>
  <c r="P2200" i="6"/>
  <c r="M2200" i="6"/>
  <c r="F2200" i="6"/>
  <c r="D2200" i="6"/>
  <c r="C2200" i="6"/>
  <c r="AZ2199" i="6"/>
  <c r="AW2199" i="6"/>
  <c r="AS2199" i="6"/>
  <c r="AP2199" i="6"/>
  <c r="AI2199" i="6"/>
  <c r="AE2199" i="6"/>
  <c r="P2199" i="6"/>
  <c r="M2199" i="6"/>
  <c r="F2199" i="6"/>
  <c r="D2199" i="6"/>
  <c r="C2199" i="6"/>
  <c r="AZ2198" i="6"/>
  <c r="AW2198" i="6"/>
  <c r="AS2198" i="6"/>
  <c r="AP2198" i="6"/>
  <c r="AI2198" i="6"/>
  <c r="AE2198" i="6"/>
  <c r="P2198" i="6"/>
  <c r="M2198" i="6"/>
  <c r="F2198" i="6"/>
  <c r="D2198" i="6"/>
  <c r="C2198" i="6"/>
  <c r="AZ2197" i="6"/>
  <c r="AW2197" i="6"/>
  <c r="AS2197" i="6"/>
  <c r="AP2197" i="6"/>
  <c r="AI2197" i="6"/>
  <c r="AE2197" i="6"/>
  <c r="P2197" i="6"/>
  <c r="M2197" i="6"/>
  <c r="F2197" i="6"/>
  <c r="D2197" i="6"/>
  <c r="C2197" i="6"/>
  <c r="AZ2196" i="6"/>
  <c r="AW2196" i="6"/>
  <c r="AS2196" i="6"/>
  <c r="AP2196" i="6"/>
  <c r="AI2196" i="6"/>
  <c r="AE2196" i="6"/>
  <c r="P2196" i="6"/>
  <c r="M2196" i="6"/>
  <c r="F2196" i="6"/>
  <c r="D2196" i="6"/>
  <c r="C2196" i="6"/>
  <c r="AZ2195" i="6"/>
  <c r="AW2195" i="6"/>
  <c r="AS2195" i="6"/>
  <c r="AP2195" i="6"/>
  <c r="AI2195" i="6"/>
  <c r="AE2195" i="6"/>
  <c r="P2195" i="6"/>
  <c r="M2195" i="6"/>
  <c r="F2195" i="6"/>
  <c r="D2195" i="6"/>
  <c r="C2195" i="6"/>
  <c r="AZ2194" i="6"/>
  <c r="AW2194" i="6"/>
  <c r="AS2194" i="6"/>
  <c r="AP2194" i="6"/>
  <c r="AI2194" i="6"/>
  <c r="AE2194" i="6"/>
  <c r="P2194" i="6"/>
  <c r="M2194" i="6"/>
  <c r="F2194" i="6"/>
  <c r="D2194" i="6"/>
  <c r="C2194" i="6"/>
  <c r="AZ2193" i="6"/>
  <c r="AW2193" i="6"/>
  <c r="AS2193" i="6"/>
  <c r="AP2193" i="6"/>
  <c r="AI2193" i="6"/>
  <c r="AE2193" i="6"/>
  <c r="P2193" i="6"/>
  <c r="M2193" i="6"/>
  <c r="F2193" i="6"/>
  <c r="D2193" i="6"/>
  <c r="C2193" i="6"/>
  <c r="AZ2192" i="6"/>
  <c r="AW2192" i="6"/>
  <c r="AS2192" i="6"/>
  <c r="AP2192" i="6"/>
  <c r="AI2192" i="6"/>
  <c r="AE2192" i="6"/>
  <c r="P2192" i="6"/>
  <c r="M2192" i="6"/>
  <c r="F2192" i="6"/>
  <c r="D2192" i="6"/>
  <c r="C2192" i="6"/>
  <c r="AZ2191" i="6"/>
  <c r="AW2191" i="6"/>
  <c r="AS2191" i="6"/>
  <c r="AP2191" i="6"/>
  <c r="AI2191" i="6"/>
  <c r="AE2191" i="6"/>
  <c r="P2191" i="6"/>
  <c r="M2191" i="6"/>
  <c r="F2191" i="6"/>
  <c r="D2191" i="6"/>
  <c r="C2191" i="6"/>
  <c r="AZ2190" i="6"/>
  <c r="AW2190" i="6"/>
  <c r="AS2190" i="6"/>
  <c r="AP2190" i="6"/>
  <c r="AI2190" i="6"/>
  <c r="AE2190" i="6"/>
  <c r="P2190" i="6"/>
  <c r="M2190" i="6"/>
  <c r="F2190" i="6"/>
  <c r="D2190" i="6"/>
  <c r="C2190" i="6"/>
  <c r="AZ2189" i="6"/>
  <c r="AW2189" i="6"/>
  <c r="AS2189" i="6"/>
  <c r="AP2189" i="6"/>
  <c r="AI2189" i="6"/>
  <c r="AE2189" i="6"/>
  <c r="P2189" i="6"/>
  <c r="M2189" i="6"/>
  <c r="F2189" i="6"/>
  <c r="D2189" i="6"/>
  <c r="C2189" i="6"/>
  <c r="AZ2188" i="6"/>
  <c r="AW2188" i="6"/>
  <c r="AS2188" i="6"/>
  <c r="AP2188" i="6"/>
  <c r="AI2188" i="6"/>
  <c r="AE2188" i="6"/>
  <c r="P2188" i="6"/>
  <c r="M2188" i="6"/>
  <c r="F2188" i="6"/>
  <c r="D2188" i="6"/>
  <c r="C2188" i="6"/>
  <c r="AZ2187" i="6"/>
  <c r="AW2187" i="6"/>
  <c r="AS2187" i="6"/>
  <c r="AP2187" i="6"/>
  <c r="AI2187" i="6"/>
  <c r="AE2187" i="6"/>
  <c r="P2187" i="6"/>
  <c r="M2187" i="6"/>
  <c r="F2187" i="6"/>
  <c r="D2187" i="6"/>
  <c r="C2187" i="6"/>
  <c r="AZ2186" i="6"/>
  <c r="AW2186" i="6"/>
  <c r="AS2186" i="6"/>
  <c r="AP2186" i="6"/>
  <c r="AI2186" i="6"/>
  <c r="AE2186" i="6"/>
  <c r="P2186" i="6"/>
  <c r="M2186" i="6"/>
  <c r="F2186" i="6"/>
  <c r="D2186" i="6"/>
  <c r="C2186" i="6"/>
  <c r="AZ2185" i="6"/>
  <c r="AW2185" i="6"/>
  <c r="AS2185" i="6"/>
  <c r="AP2185" i="6"/>
  <c r="AI2185" i="6"/>
  <c r="AE2185" i="6"/>
  <c r="P2185" i="6"/>
  <c r="M2185" i="6"/>
  <c r="F2185" i="6"/>
  <c r="D2185" i="6"/>
  <c r="C2185" i="6"/>
  <c r="AZ2184" i="6"/>
  <c r="AW2184" i="6"/>
  <c r="AS2184" i="6"/>
  <c r="AP2184" i="6"/>
  <c r="AI2184" i="6"/>
  <c r="AE2184" i="6"/>
  <c r="P2184" i="6"/>
  <c r="M2184" i="6"/>
  <c r="F2184" i="6"/>
  <c r="D2184" i="6"/>
  <c r="C2184" i="6"/>
  <c r="AZ2183" i="6"/>
  <c r="AW2183" i="6"/>
  <c r="AS2183" i="6"/>
  <c r="AP2183" i="6"/>
  <c r="AI2183" i="6"/>
  <c r="AE2183" i="6"/>
  <c r="P2183" i="6"/>
  <c r="M2183" i="6"/>
  <c r="F2183" i="6"/>
  <c r="D2183" i="6"/>
  <c r="C2183" i="6"/>
  <c r="AZ2182" i="6"/>
  <c r="AW2182" i="6"/>
  <c r="AS2182" i="6"/>
  <c r="AP2182" i="6"/>
  <c r="AI2182" i="6"/>
  <c r="AE2182" i="6"/>
  <c r="P2182" i="6"/>
  <c r="M2182" i="6"/>
  <c r="F2182" i="6"/>
  <c r="D2182" i="6"/>
  <c r="C2182" i="6"/>
  <c r="AZ2181" i="6"/>
  <c r="AW2181" i="6"/>
  <c r="AS2181" i="6"/>
  <c r="AP2181" i="6"/>
  <c r="AI2181" i="6"/>
  <c r="AE2181" i="6"/>
  <c r="P2181" i="6"/>
  <c r="M2181" i="6"/>
  <c r="F2181" i="6"/>
  <c r="D2181" i="6"/>
  <c r="C2181" i="6"/>
  <c r="AZ2180" i="6"/>
  <c r="AW2180" i="6"/>
  <c r="AS2180" i="6"/>
  <c r="AP2180" i="6"/>
  <c r="AI2180" i="6"/>
  <c r="AE2180" i="6"/>
  <c r="P2180" i="6"/>
  <c r="M2180" i="6"/>
  <c r="F2180" i="6"/>
  <c r="D2180" i="6"/>
  <c r="C2180" i="6"/>
  <c r="AZ2179" i="6"/>
  <c r="AW2179" i="6"/>
  <c r="AS2179" i="6"/>
  <c r="AP2179" i="6"/>
  <c r="AI2179" i="6"/>
  <c r="AE2179" i="6"/>
  <c r="P2179" i="6"/>
  <c r="M2179" i="6"/>
  <c r="F2179" i="6"/>
  <c r="D2179" i="6"/>
  <c r="C2179" i="6"/>
  <c r="AZ2178" i="6"/>
  <c r="AW2178" i="6"/>
  <c r="AS2178" i="6"/>
  <c r="AP2178" i="6"/>
  <c r="AI2178" i="6"/>
  <c r="AE2178" i="6"/>
  <c r="P2178" i="6"/>
  <c r="M2178" i="6"/>
  <c r="F2178" i="6"/>
  <c r="D2178" i="6"/>
  <c r="C2178" i="6"/>
  <c r="AZ2177" i="6"/>
  <c r="AW2177" i="6"/>
  <c r="AS2177" i="6"/>
  <c r="AP2177" i="6"/>
  <c r="AI2177" i="6"/>
  <c r="AE2177" i="6"/>
  <c r="P2177" i="6"/>
  <c r="M2177" i="6"/>
  <c r="F2177" i="6"/>
  <c r="D2177" i="6"/>
  <c r="C2177" i="6"/>
  <c r="AZ2176" i="6"/>
  <c r="AW2176" i="6"/>
  <c r="AS2176" i="6"/>
  <c r="AP2176" i="6"/>
  <c r="AI2176" i="6"/>
  <c r="AE2176" i="6"/>
  <c r="P2176" i="6"/>
  <c r="M2176" i="6"/>
  <c r="F2176" i="6"/>
  <c r="D2176" i="6"/>
  <c r="C2176" i="6"/>
  <c r="AZ2175" i="6"/>
  <c r="AW2175" i="6"/>
  <c r="AS2175" i="6"/>
  <c r="AP2175" i="6"/>
  <c r="AI2175" i="6"/>
  <c r="AE2175" i="6"/>
  <c r="P2175" i="6"/>
  <c r="M2175" i="6"/>
  <c r="F2175" i="6"/>
  <c r="D2175" i="6"/>
  <c r="C2175" i="6"/>
  <c r="AZ2174" i="6"/>
  <c r="AW2174" i="6"/>
  <c r="AS2174" i="6"/>
  <c r="AP2174" i="6"/>
  <c r="AI2174" i="6"/>
  <c r="AE2174" i="6"/>
  <c r="P2174" i="6"/>
  <c r="M2174" i="6"/>
  <c r="F2174" i="6"/>
  <c r="D2174" i="6"/>
  <c r="C2174" i="6"/>
  <c r="AZ2173" i="6"/>
  <c r="AW2173" i="6"/>
  <c r="AS2173" i="6"/>
  <c r="AP2173" i="6"/>
  <c r="AI2173" i="6"/>
  <c r="AE2173" i="6"/>
  <c r="P2173" i="6"/>
  <c r="M2173" i="6"/>
  <c r="F2173" i="6"/>
  <c r="D2173" i="6"/>
  <c r="C2173" i="6"/>
  <c r="AZ2172" i="6"/>
  <c r="AW2172" i="6"/>
  <c r="AS2172" i="6"/>
  <c r="AP2172" i="6"/>
  <c r="AI2172" i="6"/>
  <c r="AE2172" i="6"/>
  <c r="P2172" i="6"/>
  <c r="M2172" i="6"/>
  <c r="F2172" i="6"/>
  <c r="D2172" i="6"/>
  <c r="C2172" i="6"/>
  <c r="AZ2171" i="6"/>
  <c r="AW2171" i="6"/>
  <c r="AS2171" i="6"/>
  <c r="AP2171" i="6"/>
  <c r="AI2171" i="6"/>
  <c r="AE2171" i="6"/>
  <c r="P2171" i="6"/>
  <c r="M2171" i="6"/>
  <c r="F2171" i="6"/>
  <c r="D2171" i="6"/>
  <c r="C2171" i="6"/>
  <c r="AZ2170" i="6"/>
  <c r="AW2170" i="6"/>
  <c r="AS2170" i="6"/>
  <c r="AP2170" i="6"/>
  <c r="AI2170" i="6"/>
  <c r="AE2170" i="6"/>
  <c r="P2170" i="6"/>
  <c r="M2170" i="6"/>
  <c r="F2170" i="6"/>
  <c r="D2170" i="6"/>
  <c r="C2170" i="6"/>
  <c r="AZ2169" i="6"/>
  <c r="AW2169" i="6"/>
  <c r="AS2169" i="6"/>
  <c r="AP2169" i="6"/>
  <c r="AI2169" i="6"/>
  <c r="AE2169" i="6"/>
  <c r="P2169" i="6"/>
  <c r="M2169" i="6"/>
  <c r="F2169" i="6"/>
  <c r="D2169" i="6"/>
  <c r="C2169" i="6"/>
  <c r="AZ2168" i="6"/>
  <c r="AW2168" i="6"/>
  <c r="AS2168" i="6"/>
  <c r="AP2168" i="6"/>
  <c r="AI2168" i="6"/>
  <c r="AE2168" i="6"/>
  <c r="P2168" i="6"/>
  <c r="M2168" i="6"/>
  <c r="F2168" i="6"/>
  <c r="D2168" i="6"/>
  <c r="C2168" i="6"/>
  <c r="AZ2167" i="6"/>
  <c r="AW2167" i="6"/>
  <c r="AS2167" i="6"/>
  <c r="AP2167" i="6"/>
  <c r="AI2167" i="6"/>
  <c r="AE2167" i="6"/>
  <c r="P2167" i="6"/>
  <c r="M2167" i="6"/>
  <c r="F2167" i="6"/>
  <c r="D2167" i="6"/>
  <c r="C2167" i="6"/>
  <c r="AZ2166" i="6"/>
  <c r="AW2166" i="6"/>
  <c r="AS2166" i="6"/>
  <c r="AP2166" i="6"/>
  <c r="AI2166" i="6"/>
  <c r="AE2166" i="6"/>
  <c r="P2166" i="6"/>
  <c r="M2166" i="6"/>
  <c r="F2166" i="6"/>
  <c r="D2166" i="6"/>
  <c r="C2166" i="6"/>
  <c r="AZ2165" i="6"/>
  <c r="AW2165" i="6"/>
  <c r="AS2165" i="6"/>
  <c r="AP2165" i="6"/>
  <c r="AI2165" i="6"/>
  <c r="AE2165" i="6"/>
  <c r="P2165" i="6"/>
  <c r="M2165" i="6"/>
  <c r="F2165" i="6"/>
  <c r="D2165" i="6"/>
  <c r="C2165" i="6"/>
  <c r="AZ2164" i="6"/>
  <c r="AW2164" i="6"/>
  <c r="AS2164" i="6"/>
  <c r="AQ2164" i="6"/>
  <c r="AP2164" i="6"/>
  <c r="AI2164" i="6"/>
  <c r="AE2164" i="6"/>
  <c r="P2164" i="6"/>
  <c r="M2164" i="6"/>
  <c r="F2164" i="6"/>
  <c r="D2164" i="6"/>
  <c r="C2164" i="6"/>
  <c r="AZ2163" i="6"/>
  <c r="AW2163" i="6"/>
  <c r="AS2163" i="6"/>
  <c r="AP2163" i="6"/>
  <c r="AI2163" i="6"/>
  <c r="AE2163" i="6"/>
  <c r="P2163" i="6"/>
  <c r="M2163" i="6"/>
  <c r="F2163" i="6"/>
  <c r="D2163" i="6"/>
  <c r="C2163" i="6"/>
  <c r="AZ2162" i="6"/>
  <c r="AW2162" i="6"/>
  <c r="AS2162" i="6"/>
  <c r="AP2162" i="6"/>
  <c r="AI2162" i="6"/>
  <c r="AE2162" i="6"/>
  <c r="P2162" i="6"/>
  <c r="M2162" i="6"/>
  <c r="F2162" i="6"/>
  <c r="D2162" i="6"/>
  <c r="C2162" i="6"/>
  <c r="AZ2161" i="6"/>
  <c r="AW2161" i="6"/>
  <c r="AS2161" i="6"/>
  <c r="AP2161" i="6"/>
  <c r="AI2161" i="6"/>
  <c r="AE2161" i="6"/>
  <c r="P2161" i="6"/>
  <c r="M2161" i="6"/>
  <c r="F2161" i="6"/>
  <c r="D2161" i="6"/>
  <c r="C2161" i="6"/>
  <c r="AZ2160" i="6"/>
  <c r="AW2160" i="6"/>
  <c r="AS2160" i="6"/>
  <c r="AP2160" i="6"/>
  <c r="AI2160" i="6"/>
  <c r="AE2160" i="6"/>
  <c r="P2160" i="6"/>
  <c r="M2160" i="6"/>
  <c r="F2160" i="6"/>
  <c r="D2160" i="6"/>
  <c r="C2160" i="6"/>
  <c r="AZ2159" i="6"/>
  <c r="AW2159" i="6"/>
  <c r="AS2159" i="6"/>
  <c r="AP2159" i="6"/>
  <c r="AI2159" i="6"/>
  <c r="AE2159" i="6"/>
  <c r="P2159" i="6"/>
  <c r="M2159" i="6"/>
  <c r="F2159" i="6"/>
  <c r="D2159" i="6"/>
  <c r="C2159" i="6"/>
  <c r="AZ2158" i="6"/>
  <c r="AW2158" i="6"/>
  <c r="AS2158" i="6"/>
  <c r="AP2158" i="6"/>
  <c r="AI2158" i="6"/>
  <c r="AE2158" i="6"/>
  <c r="P2158" i="6"/>
  <c r="M2158" i="6"/>
  <c r="F2158" i="6"/>
  <c r="D2158" i="6"/>
  <c r="C2158" i="6"/>
  <c r="AZ2157" i="6"/>
  <c r="AW2157" i="6"/>
  <c r="AS2157" i="6"/>
  <c r="AP2157" i="6"/>
  <c r="AI2157" i="6"/>
  <c r="AE2157" i="6"/>
  <c r="P2157" i="6"/>
  <c r="M2157" i="6"/>
  <c r="F2157" i="6"/>
  <c r="D2157" i="6"/>
  <c r="C2157" i="6"/>
  <c r="AZ2156" i="6"/>
  <c r="AW2156" i="6"/>
  <c r="AS2156" i="6"/>
  <c r="AP2156" i="6"/>
  <c r="AI2156" i="6"/>
  <c r="AE2156" i="6"/>
  <c r="P2156" i="6"/>
  <c r="M2156" i="6"/>
  <c r="F2156" i="6"/>
  <c r="D2156" i="6"/>
  <c r="C2156" i="6"/>
  <c r="AZ2155" i="6"/>
  <c r="AW2155" i="6"/>
  <c r="AS2155" i="6"/>
  <c r="AP2155" i="6"/>
  <c r="AI2155" i="6"/>
  <c r="AE2155" i="6"/>
  <c r="P2155" i="6"/>
  <c r="M2155" i="6"/>
  <c r="F2155" i="6"/>
  <c r="D2155" i="6"/>
  <c r="C2155" i="6"/>
  <c r="AZ2154" i="6"/>
  <c r="AW2154" i="6"/>
  <c r="AS2154" i="6"/>
  <c r="AQ2154" i="6"/>
  <c r="AP2154" i="6"/>
  <c r="AI2154" i="6"/>
  <c r="AE2154" i="6"/>
  <c r="P2154" i="6"/>
  <c r="M2154" i="6"/>
  <c r="F2154" i="6"/>
  <c r="D2154" i="6"/>
  <c r="C2154" i="6"/>
  <c r="AZ2153" i="6"/>
  <c r="AW2153" i="6"/>
  <c r="AS2153" i="6"/>
  <c r="AP2153" i="6"/>
  <c r="AI2153" i="6"/>
  <c r="AE2153" i="6"/>
  <c r="P2153" i="6"/>
  <c r="M2153" i="6"/>
  <c r="F2153" i="6"/>
  <c r="D2153" i="6"/>
  <c r="C2153" i="6"/>
  <c r="AZ2152" i="6"/>
  <c r="AW2152" i="6"/>
  <c r="AS2152" i="6"/>
  <c r="AP2152" i="6"/>
  <c r="AI2152" i="6"/>
  <c r="AE2152" i="6"/>
  <c r="P2152" i="6"/>
  <c r="M2152" i="6"/>
  <c r="F2152" i="6"/>
  <c r="D2152" i="6"/>
  <c r="C2152" i="6"/>
  <c r="AZ2151" i="6"/>
  <c r="AW2151" i="6"/>
  <c r="AS2151" i="6"/>
  <c r="AP2151" i="6"/>
  <c r="AI2151" i="6"/>
  <c r="AE2151" i="6"/>
  <c r="P2151" i="6"/>
  <c r="M2151" i="6"/>
  <c r="F2151" i="6"/>
  <c r="D2151" i="6"/>
  <c r="C2151" i="6"/>
  <c r="AZ2150" i="6"/>
  <c r="AW2150" i="6"/>
  <c r="AS2150" i="6"/>
  <c r="AP2150" i="6"/>
  <c r="AI2150" i="6"/>
  <c r="AE2150" i="6"/>
  <c r="P2150" i="6"/>
  <c r="M2150" i="6"/>
  <c r="F2150" i="6"/>
  <c r="D2150" i="6"/>
  <c r="C2150" i="6"/>
  <c r="AZ2149" i="6"/>
  <c r="AW2149" i="6"/>
  <c r="AS2149" i="6"/>
  <c r="AP2149" i="6"/>
  <c r="AI2149" i="6"/>
  <c r="AE2149" i="6"/>
  <c r="P2149" i="6"/>
  <c r="M2149" i="6"/>
  <c r="F2149" i="6"/>
  <c r="D2149" i="6"/>
  <c r="C2149" i="6"/>
  <c r="AZ2148" i="6"/>
  <c r="AW2148" i="6"/>
  <c r="AS2148" i="6"/>
  <c r="AP2148" i="6"/>
  <c r="AI2148" i="6"/>
  <c r="AE2148" i="6"/>
  <c r="P2148" i="6"/>
  <c r="M2148" i="6"/>
  <c r="F2148" i="6"/>
  <c r="D2148" i="6"/>
  <c r="C2148" i="6"/>
  <c r="AZ2147" i="6"/>
  <c r="AW2147" i="6"/>
  <c r="AS2147" i="6"/>
  <c r="AP2147" i="6"/>
  <c r="AI2147" i="6"/>
  <c r="AE2147" i="6"/>
  <c r="P2147" i="6"/>
  <c r="M2147" i="6"/>
  <c r="F2147" i="6"/>
  <c r="D2147" i="6"/>
  <c r="C2147" i="6"/>
  <c r="AZ2146" i="6"/>
  <c r="AW2146" i="6"/>
  <c r="AS2146" i="6"/>
  <c r="AP2146" i="6"/>
  <c r="AI2146" i="6"/>
  <c r="AE2146" i="6"/>
  <c r="P2146" i="6"/>
  <c r="M2146" i="6"/>
  <c r="F2146" i="6"/>
  <c r="D2146" i="6"/>
  <c r="C2146" i="6"/>
  <c r="AZ2145" i="6"/>
  <c r="AW2145" i="6"/>
  <c r="AS2145" i="6"/>
  <c r="AP2145" i="6"/>
  <c r="AI2145" i="6"/>
  <c r="AE2145" i="6"/>
  <c r="P2145" i="6"/>
  <c r="M2145" i="6"/>
  <c r="F2145" i="6"/>
  <c r="D2145" i="6"/>
  <c r="C2145" i="6"/>
  <c r="AZ2144" i="6"/>
  <c r="AW2144" i="6"/>
  <c r="AS2144" i="6"/>
  <c r="AP2144" i="6"/>
  <c r="AI2144" i="6"/>
  <c r="AE2144" i="6"/>
  <c r="P2144" i="6"/>
  <c r="M2144" i="6"/>
  <c r="F2144" i="6"/>
  <c r="D2144" i="6"/>
  <c r="C2144" i="6"/>
  <c r="AZ2143" i="6"/>
  <c r="AW2143" i="6"/>
  <c r="AS2143" i="6"/>
  <c r="AQ2143" i="6"/>
  <c r="AP2143" i="6"/>
  <c r="AI2143" i="6"/>
  <c r="AE2143" i="6"/>
  <c r="P2143" i="6"/>
  <c r="M2143" i="6"/>
  <c r="F2143" i="6"/>
  <c r="D2143" i="6"/>
  <c r="C2143" i="6"/>
  <c r="AZ2142" i="6"/>
  <c r="AW2142" i="6"/>
  <c r="AS2142" i="6"/>
  <c r="AQ2142" i="6"/>
  <c r="AP2142" i="6"/>
  <c r="AI2142" i="6"/>
  <c r="AE2142" i="6"/>
  <c r="P2142" i="6"/>
  <c r="M2142" i="6"/>
  <c r="F2142" i="6"/>
  <c r="D2142" i="6"/>
  <c r="C2142" i="6"/>
  <c r="AZ2141" i="6"/>
  <c r="AW2141" i="6"/>
  <c r="AS2141" i="6"/>
  <c r="AP2141" i="6"/>
  <c r="AI2141" i="6"/>
  <c r="AE2141" i="6"/>
  <c r="P2141" i="6"/>
  <c r="M2141" i="6"/>
  <c r="F2141" i="6"/>
  <c r="D2141" i="6"/>
  <c r="C2141" i="6"/>
  <c r="AZ2140" i="6"/>
  <c r="AW2140" i="6"/>
  <c r="AS2140" i="6"/>
  <c r="AP2140" i="6"/>
  <c r="AI2140" i="6"/>
  <c r="AE2140" i="6"/>
  <c r="P2140" i="6"/>
  <c r="M2140" i="6"/>
  <c r="F2140" i="6"/>
  <c r="D2140" i="6"/>
  <c r="C2140" i="6"/>
  <c r="AZ2139" i="6"/>
  <c r="AW2139" i="6"/>
  <c r="AS2139" i="6"/>
  <c r="AP2139" i="6"/>
  <c r="AI2139" i="6"/>
  <c r="AE2139" i="6"/>
  <c r="P2139" i="6"/>
  <c r="M2139" i="6"/>
  <c r="F2139" i="6"/>
  <c r="D2139" i="6"/>
  <c r="C2139" i="6"/>
  <c r="AZ2138" i="6"/>
  <c r="AW2138" i="6"/>
  <c r="AS2138" i="6"/>
  <c r="AQ2138" i="6"/>
  <c r="AP2138" i="6"/>
  <c r="AI2138" i="6"/>
  <c r="AE2138" i="6"/>
  <c r="P2138" i="6"/>
  <c r="M2138" i="6"/>
  <c r="F2138" i="6"/>
  <c r="D2138" i="6"/>
  <c r="C2138" i="6"/>
  <c r="AZ2137" i="6"/>
  <c r="AW2137" i="6"/>
  <c r="AS2137" i="6"/>
  <c r="AP2137" i="6"/>
  <c r="AI2137" i="6"/>
  <c r="AE2137" i="6"/>
  <c r="P2137" i="6"/>
  <c r="M2137" i="6"/>
  <c r="F2137" i="6"/>
  <c r="D2137" i="6"/>
  <c r="C2137" i="6"/>
  <c r="AZ2136" i="6"/>
  <c r="AW2136" i="6"/>
  <c r="AS2136" i="6"/>
  <c r="AP2136" i="6"/>
  <c r="AI2136" i="6"/>
  <c r="AE2136" i="6"/>
  <c r="P2136" i="6"/>
  <c r="M2136" i="6"/>
  <c r="F2136" i="6"/>
  <c r="D2136" i="6"/>
  <c r="C2136" i="6"/>
  <c r="AZ2135" i="6"/>
  <c r="AW2135" i="6"/>
  <c r="AS2135" i="6"/>
  <c r="AP2135" i="6"/>
  <c r="AI2135" i="6"/>
  <c r="AE2135" i="6"/>
  <c r="P2135" i="6"/>
  <c r="M2135" i="6"/>
  <c r="F2135" i="6"/>
  <c r="D2135" i="6"/>
  <c r="C2135" i="6"/>
  <c r="AZ2134" i="6"/>
  <c r="AW2134" i="6"/>
  <c r="AS2134" i="6"/>
  <c r="AP2134" i="6"/>
  <c r="AI2134" i="6"/>
  <c r="AE2134" i="6"/>
  <c r="P2134" i="6"/>
  <c r="M2134" i="6"/>
  <c r="F2134" i="6"/>
  <c r="D2134" i="6"/>
  <c r="C2134" i="6"/>
  <c r="AZ2133" i="6"/>
  <c r="AW2133" i="6"/>
  <c r="AS2133" i="6"/>
  <c r="AP2133" i="6"/>
  <c r="AI2133" i="6"/>
  <c r="AE2133" i="6"/>
  <c r="P2133" i="6"/>
  <c r="M2133" i="6"/>
  <c r="F2133" i="6"/>
  <c r="D2133" i="6"/>
  <c r="C2133" i="6"/>
  <c r="AZ2132" i="6"/>
  <c r="AW2132" i="6"/>
  <c r="AS2132" i="6"/>
  <c r="AP2132" i="6"/>
  <c r="AI2132" i="6"/>
  <c r="AE2132" i="6"/>
  <c r="P2132" i="6"/>
  <c r="M2132" i="6"/>
  <c r="F2132" i="6"/>
  <c r="D2132" i="6"/>
  <c r="C2132" i="6"/>
  <c r="AZ2131" i="6"/>
  <c r="AW2131" i="6"/>
  <c r="AS2131" i="6"/>
  <c r="AP2131" i="6"/>
  <c r="AI2131" i="6"/>
  <c r="AE2131" i="6"/>
  <c r="P2131" i="6"/>
  <c r="M2131" i="6"/>
  <c r="F2131" i="6"/>
  <c r="D2131" i="6"/>
  <c r="C2131" i="6"/>
  <c r="AZ2130" i="6"/>
  <c r="AW2130" i="6"/>
  <c r="AS2130" i="6"/>
  <c r="AP2130" i="6"/>
  <c r="AI2130" i="6"/>
  <c r="AE2130" i="6"/>
  <c r="P2130" i="6"/>
  <c r="M2130" i="6"/>
  <c r="F2130" i="6"/>
  <c r="D2130" i="6"/>
  <c r="C2130" i="6"/>
  <c r="AZ2129" i="6"/>
  <c r="AW2129" i="6"/>
  <c r="AS2129" i="6"/>
  <c r="AP2129" i="6"/>
  <c r="AI2129" i="6"/>
  <c r="AE2129" i="6"/>
  <c r="P2129" i="6"/>
  <c r="M2129" i="6"/>
  <c r="F2129" i="6"/>
  <c r="D2129" i="6"/>
  <c r="C2129" i="6"/>
  <c r="AZ2128" i="6"/>
  <c r="AW2128" i="6"/>
  <c r="AS2128" i="6"/>
  <c r="AP2128" i="6"/>
  <c r="AI2128" i="6"/>
  <c r="AE2128" i="6"/>
  <c r="P2128" i="6"/>
  <c r="M2128" i="6"/>
  <c r="F2128" i="6"/>
  <c r="D2128" i="6"/>
  <c r="C2128" i="6"/>
  <c r="AZ2127" i="6"/>
  <c r="AW2127" i="6"/>
  <c r="AS2127" i="6"/>
  <c r="AP2127" i="6"/>
  <c r="AI2127" i="6"/>
  <c r="AE2127" i="6"/>
  <c r="P2127" i="6"/>
  <c r="M2127" i="6"/>
  <c r="F2127" i="6"/>
  <c r="D2127" i="6"/>
  <c r="C2127" i="6"/>
  <c r="AZ2126" i="6"/>
  <c r="AW2126" i="6"/>
  <c r="AS2126" i="6"/>
  <c r="AP2126" i="6"/>
  <c r="AI2126" i="6"/>
  <c r="AE2126" i="6"/>
  <c r="P2126" i="6"/>
  <c r="M2126" i="6"/>
  <c r="F2126" i="6"/>
  <c r="D2126" i="6"/>
  <c r="C2126" i="6"/>
  <c r="AZ2125" i="6"/>
  <c r="AW2125" i="6"/>
  <c r="AS2125" i="6"/>
  <c r="AP2125" i="6"/>
  <c r="AI2125" i="6"/>
  <c r="AE2125" i="6"/>
  <c r="P2125" i="6"/>
  <c r="M2125" i="6"/>
  <c r="F2125" i="6"/>
  <c r="D2125" i="6"/>
  <c r="C2125" i="6"/>
  <c r="AZ2124" i="6"/>
  <c r="AW2124" i="6"/>
  <c r="AS2124" i="6"/>
  <c r="AP2124" i="6"/>
  <c r="AI2124" i="6"/>
  <c r="AE2124" i="6"/>
  <c r="P2124" i="6"/>
  <c r="M2124" i="6"/>
  <c r="F2124" i="6"/>
  <c r="D2124" i="6"/>
  <c r="C2124" i="6"/>
  <c r="AZ2123" i="6"/>
  <c r="AW2123" i="6"/>
  <c r="AS2123" i="6"/>
  <c r="AP2123" i="6"/>
  <c r="AI2123" i="6"/>
  <c r="AE2123" i="6"/>
  <c r="P2123" i="6"/>
  <c r="M2123" i="6"/>
  <c r="F2123" i="6"/>
  <c r="D2123" i="6"/>
  <c r="C2123" i="6"/>
  <c r="AZ2122" i="6"/>
  <c r="AW2122" i="6"/>
  <c r="AS2122" i="6"/>
  <c r="AP2122" i="6"/>
  <c r="AI2122" i="6"/>
  <c r="AE2122" i="6"/>
  <c r="P2122" i="6"/>
  <c r="M2122" i="6"/>
  <c r="F2122" i="6"/>
  <c r="D2122" i="6"/>
  <c r="C2122" i="6"/>
  <c r="AZ2121" i="6"/>
  <c r="AW2121" i="6"/>
  <c r="AS2121" i="6"/>
  <c r="AP2121" i="6"/>
  <c r="AI2121" i="6"/>
  <c r="AE2121" i="6"/>
  <c r="P2121" i="6"/>
  <c r="M2121" i="6"/>
  <c r="F2121" i="6"/>
  <c r="D2121" i="6"/>
  <c r="C2121" i="6"/>
  <c r="AZ2120" i="6"/>
  <c r="AW2120" i="6"/>
  <c r="AS2120" i="6"/>
  <c r="AP2120" i="6"/>
  <c r="AI2120" i="6"/>
  <c r="AE2120" i="6"/>
  <c r="P2120" i="6"/>
  <c r="M2120" i="6"/>
  <c r="F2120" i="6"/>
  <c r="D2120" i="6"/>
  <c r="C2120" i="6"/>
  <c r="AZ2119" i="6"/>
  <c r="AW2119" i="6"/>
  <c r="AS2119" i="6"/>
  <c r="AP2119" i="6"/>
  <c r="AI2119" i="6"/>
  <c r="AE2119" i="6"/>
  <c r="P2119" i="6"/>
  <c r="M2119" i="6"/>
  <c r="F2119" i="6"/>
  <c r="D2119" i="6"/>
  <c r="C2119" i="6"/>
  <c r="AZ2118" i="6"/>
  <c r="AW2118" i="6"/>
  <c r="AS2118" i="6"/>
  <c r="AP2118" i="6"/>
  <c r="AI2118" i="6"/>
  <c r="AE2118" i="6"/>
  <c r="P2118" i="6"/>
  <c r="M2118" i="6"/>
  <c r="F2118" i="6"/>
  <c r="D2118" i="6"/>
  <c r="C2118" i="6"/>
  <c r="AZ2117" i="6"/>
  <c r="AW2117" i="6"/>
  <c r="AS2117" i="6"/>
  <c r="AP2117" i="6"/>
  <c r="AI2117" i="6"/>
  <c r="AE2117" i="6"/>
  <c r="P2117" i="6"/>
  <c r="M2117" i="6"/>
  <c r="F2117" i="6"/>
  <c r="D2117" i="6"/>
  <c r="C2117" i="6"/>
  <c r="AZ2116" i="6"/>
  <c r="AW2116" i="6"/>
  <c r="AS2116" i="6"/>
  <c r="AP2116" i="6"/>
  <c r="AI2116" i="6"/>
  <c r="AE2116" i="6"/>
  <c r="P2116" i="6"/>
  <c r="M2116" i="6"/>
  <c r="F2116" i="6"/>
  <c r="D2116" i="6"/>
  <c r="C2116" i="6"/>
  <c r="AZ2115" i="6"/>
  <c r="AW2115" i="6"/>
  <c r="AS2115" i="6"/>
  <c r="AP2115" i="6"/>
  <c r="AI2115" i="6"/>
  <c r="AE2115" i="6"/>
  <c r="P2115" i="6"/>
  <c r="M2115" i="6"/>
  <c r="F2115" i="6"/>
  <c r="D2115" i="6"/>
  <c r="C2115" i="6"/>
  <c r="AZ2114" i="6"/>
  <c r="AW2114" i="6"/>
  <c r="AS2114" i="6"/>
  <c r="AQ2114" i="6"/>
  <c r="AP2114" i="6"/>
  <c r="AI2114" i="6"/>
  <c r="AE2114" i="6"/>
  <c r="P2114" i="6"/>
  <c r="M2114" i="6"/>
  <c r="F2114" i="6"/>
  <c r="D2114" i="6"/>
  <c r="C2114" i="6"/>
  <c r="AZ2113" i="6"/>
  <c r="AW2113" i="6"/>
  <c r="AS2113" i="6"/>
  <c r="AP2113" i="6"/>
  <c r="AI2113" i="6"/>
  <c r="AE2113" i="6"/>
  <c r="P2113" i="6"/>
  <c r="M2113" i="6"/>
  <c r="F2113" i="6"/>
  <c r="D2113" i="6"/>
  <c r="C2113" i="6"/>
  <c r="AZ2112" i="6"/>
  <c r="AW2112" i="6"/>
  <c r="AS2112" i="6"/>
  <c r="AP2112" i="6"/>
  <c r="AI2112" i="6"/>
  <c r="AE2112" i="6"/>
  <c r="P2112" i="6"/>
  <c r="M2112" i="6"/>
  <c r="F2112" i="6"/>
  <c r="D2112" i="6"/>
  <c r="C2112" i="6"/>
  <c r="AZ2111" i="6"/>
  <c r="AW2111" i="6"/>
  <c r="AS2111" i="6"/>
  <c r="AP2111" i="6"/>
  <c r="AI2111" i="6"/>
  <c r="AE2111" i="6"/>
  <c r="P2111" i="6"/>
  <c r="M2111" i="6"/>
  <c r="F2111" i="6"/>
  <c r="D2111" i="6"/>
  <c r="C2111" i="6"/>
  <c r="AZ2110" i="6"/>
  <c r="AW2110" i="6"/>
  <c r="AS2110" i="6"/>
  <c r="AP2110" i="6"/>
  <c r="AI2110" i="6"/>
  <c r="AE2110" i="6"/>
  <c r="P2110" i="6"/>
  <c r="M2110" i="6"/>
  <c r="F2110" i="6"/>
  <c r="D2110" i="6"/>
  <c r="C2110" i="6"/>
  <c r="AZ2109" i="6"/>
  <c r="AW2109" i="6"/>
  <c r="AS2109" i="6"/>
  <c r="AP2109" i="6"/>
  <c r="AI2109" i="6"/>
  <c r="AE2109" i="6"/>
  <c r="P2109" i="6"/>
  <c r="M2109" i="6"/>
  <c r="F2109" i="6"/>
  <c r="D2109" i="6"/>
  <c r="C2109" i="6"/>
  <c r="AZ2108" i="6"/>
  <c r="AW2108" i="6"/>
  <c r="AS2108" i="6"/>
  <c r="AP2108" i="6"/>
  <c r="AI2108" i="6"/>
  <c r="AE2108" i="6"/>
  <c r="P2108" i="6"/>
  <c r="M2108" i="6"/>
  <c r="F2108" i="6"/>
  <c r="D2108" i="6"/>
  <c r="C2108" i="6"/>
  <c r="AZ2107" i="6"/>
  <c r="AW2107" i="6"/>
  <c r="AS2107" i="6"/>
  <c r="AP2107" i="6"/>
  <c r="AI2107" i="6"/>
  <c r="AE2107" i="6"/>
  <c r="P2107" i="6"/>
  <c r="M2107" i="6"/>
  <c r="F2107" i="6"/>
  <c r="D2107" i="6"/>
  <c r="C2107" i="6"/>
  <c r="AZ2106" i="6"/>
  <c r="AW2106" i="6"/>
  <c r="AS2106" i="6"/>
  <c r="AP2106" i="6"/>
  <c r="AI2106" i="6"/>
  <c r="AE2106" i="6"/>
  <c r="P2106" i="6"/>
  <c r="M2106" i="6"/>
  <c r="F2106" i="6"/>
  <c r="D2106" i="6"/>
  <c r="C2106" i="6"/>
  <c r="AZ2105" i="6"/>
  <c r="AW2105" i="6"/>
  <c r="AS2105" i="6"/>
  <c r="AP2105" i="6"/>
  <c r="AI2105" i="6"/>
  <c r="AE2105" i="6"/>
  <c r="P2105" i="6"/>
  <c r="M2105" i="6"/>
  <c r="F2105" i="6"/>
  <c r="D2105" i="6"/>
  <c r="C2105" i="6"/>
  <c r="AZ2104" i="6"/>
  <c r="AW2104" i="6"/>
  <c r="AS2104" i="6"/>
  <c r="AP2104" i="6"/>
  <c r="AI2104" i="6"/>
  <c r="AE2104" i="6"/>
  <c r="P2104" i="6"/>
  <c r="M2104" i="6"/>
  <c r="F2104" i="6"/>
  <c r="D2104" i="6"/>
  <c r="C2104" i="6"/>
  <c r="AZ2103" i="6"/>
  <c r="AW2103" i="6"/>
  <c r="AS2103" i="6"/>
  <c r="AP2103" i="6"/>
  <c r="AI2103" i="6"/>
  <c r="AE2103" i="6"/>
  <c r="P2103" i="6"/>
  <c r="M2103" i="6"/>
  <c r="F2103" i="6"/>
  <c r="D2103" i="6"/>
  <c r="C2103" i="6"/>
  <c r="AZ2102" i="6"/>
  <c r="AW2102" i="6"/>
  <c r="AS2102" i="6"/>
  <c r="AP2102" i="6"/>
  <c r="AI2102" i="6"/>
  <c r="AE2102" i="6"/>
  <c r="P2102" i="6"/>
  <c r="M2102" i="6"/>
  <c r="F2102" i="6"/>
  <c r="D2102" i="6"/>
  <c r="C2102" i="6"/>
  <c r="AZ2101" i="6"/>
  <c r="AW2101" i="6"/>
  <c r="AS2101" i="6"/>
  <c r="AP2101" i="6"/>
  <c r="AI2101" i="6"/>
  <c r="AE2101" i="6"/>
  <c r="P2101" i="6"/>
  <c r="M2101" i="6"/>
  <c r="F2101" i="6"/>
  <c r="D2101" i="6"/>
  <c r="C2101" i="6"/>
  <c r="AZ2100" i="6"/>
  <c r="AW2100" i="6"/>
  <c r="AS2100" i="6"/>
  <c r="AP2100" i="6"/>
  <c r="AI2100" i="6"/>
  <c r="AE2100" i="6"/>
  <c r="P2100" i="6"/>
  <c r="M2100" i="6"/>
  <c r="F2100" i="6"/>
  <c r="D2100" i="6"/>
  <c r="C2100" i="6"/>
  <c r="AZ2099" i="6"/>
  <c r="AW2099" i="6"/>
  <c r="AS2099" i="6"/>
  <c r="AP2099" i="6"/>
  <c r="AI2099" i="6"/>
  <c r="AE2099" i="6"/>
  <c r="P2099" i="6"/>
  <c r="M2099" i="6"/>
  <c r="F2099" i="6"/>
  <c r="D2099" i="6"/>
  <c r="C2099" i="6"/>
  <c r="AZ2098" i="6"/>
  <c r="AW2098" i="6"/>
  <c r="AS2098" i="6"/>
  <c r="AP2098" i="6"/>
  <c r="AI2098" i="6"/>
  <c r="AE2098" i="6"/>
  <c r="P2098" i="6"/>
  <c r="M2098" i="6"/>
  <c r="F2098" i="6"/>
  <c r="D2098" i="6"/>
  <c r="C2098" i="6"/>
  <c r="AZ2097" i="6"/>
  <c r="AW2097" i="6"/>
  <c r="AS2097" i="6"/>
  <c r="AP2097" i="6"/>
  <c r="AI2097" i="6"/>
  <c r="AE2097" i="6"/>
  <c r="P2097" i="6"/>
  <c r="M2097" i="6"/>
  <c r="F2097" i="6"/>
  <c r="D2097" i="6"/>
  <c r="C2097" i="6"/>
  <c r="AZ2096" i="6"/>
  <c r="AW2096" i="6"/>
  <c r="AS2096" i="6"/>
  <c r="AP2096" i="6"/>
  <c r="AI2096" i="6"/>
  <c r="AE2096" i="6"/>
  <c r="P2096" i="6"/>
  <c r="M2096" i="6"/>
  <c r="F2096" i="6"/>
  <c r="D2096" i="6"/>
  <c r="C2096" i="6"/>
  <c r="AZ2095" i="6"/>
  <c r="AW2095" i="6"/>
  <c r="AS2095" i="6"/>
  <c r="AP2095" i="6"/>
  <c r="AI2095" i="6"/>
  <c r="AE2095" i="6"/>
  <c r="P2095" i="6"/>
  <c r="M2095" i="6"/>
  <c r="F2095" i="6"/>
  <c r="D2095" i="6"/>
  <c r="C2095" i="6"/>
  <c r="AZ2094" i="6"/>
  <c r="AW2094" i="6"/>
  <c r="AS2094" i="6"/>
  <c r="AP2094" i="6"/>
  <c r="AI2094" i="6"/>
  <c r="AE2094" i="6"/>
  <c r="P2094" i="6"/>
  <c r="M2094" i="6"/>
  <c r="F2094" i="6"/>
  <c r="D2094" i="6"/>
  <c r="C2094" i="6"/>
  <c r="AZ2093" i="6"/>
  <c r="AW2093" i="6"/>
  <c r="AS2093" i="6"/>
  <c r="AP2093" i="6"/>
  <c r="AI2093" i="6"/>
  <c r="AE2093" i="6"/>
  <c r="P2093" i="6"/>
  <c r="M2093" i="6"/>
  <c r="F2093" i="6"/>
  <c r="D2093" i="6"/>
  <c r="C2093" i="6"/>
  <c r="AZ2092" i="6"/>
  <c r="AW2092" i="6"/>
  <c r="AS2092" i="6"/>
  <c r="AP2092" i="6"/>
  <c r="AI2092" i="6"/>
  <c r="AE2092" i="6"/>
  <c r="P2092" i="6"/>
  <c r="M2092" i="6"/>
  <c r="F2092" i="6"/>
  <c r="D2092" i="6"/>
  <c r="C2092" i="6"/>
  <c r="AZ2091" i="6"/>
  <c r="AW2091" i="6"/>
  <c r="AS2091" i="6"/>
  <c r="AP2091" i="6"/>
  <c r="AI2091" i="6"/>
  <c r="AE2091" i="6"/>
  <c r="P2091" i="6"/>
  <c r="M2091" i="6"/>
  <c r="F2091" i="6"/>
  <c r="D2091" i="6"/>
  <c r="C2091" i="6"/>
  <c r="AZ2090" i="6"/>
  <c r="AW2090" i="6"/>
  <c r="AS2090" i="6"/>
  <c r="AP2090" i="6"/>
  <c r="AI2090" i="6"/>
  <c r="AE2090" i="6"/>
  <c r="P2090" i="6"/>
  <c r="M2090" i="6"/>
  <c r="F2090" i="6"/>
  <c r="D2090" i="6"/>
  <c r="C2090" i="6"/>
  <c r="AZ2089" i="6"/>
  <c r="AW2089" i="6"/>
  <c r="AS2089" i="6"/>
  <c r="AQ2089" i="6"/>
  <c r="AP2089" i="6"/>
  <c r="AI2089" i="6"/>
  <c r="AE2089" i="6"/>
  <c r="P2089" i="6"/>
  <c r="M2089" i="6"/>
  <c r="F2089" i="6"/>
  <c r="D2089" i="6"/>
  <c r="C2089" i="6"/>
  <c r="AZ2088" i="6"/>
  <c r="AW2088" i="6"/>
  <c r="AS2088" i="6"/>
  <c r="AP2088" i="6"/>
  <c r="AI2088" i="6"/>
  <c r="AE2088" i="6"/>
  <c r="P2088" i="6"/>
  <c r="M2088" i="6"/>
  <c r="F2088" i="6"/>
  <c r="D2088" i="6"/>
  <c r="C2088" i="6"/>
  <c r="AZ2087" i="6"/>
  <c r="AW2087" i="6"/>
  <c r="AS2087" i="6"/>
  <c r="AP2087" i="6"/>
  <c r="AI2087" i="6"/>
  <c r="AE2087" i="6"/>
  <c r="P2087" i="6"/>
  <c r="M2087" i="6"/>
  <c r="F2087" i="6"/>
  <c r="D2087" i="6"/>
  <c r="C2087" i="6"/>
  <c r="AZ2086" i="6"/>
  <c r="AW2086" i="6"/>
  <c r="AS2086" i="6"/>
  <c r="AP2086" i="6"/>
  <c r="AI2086" i="6"/>
  <c r="AE2086" i="6"/>
  <c r="P2086" i="6"/>
  <c r="M2086" i="6"/>
  <c r="F2086" i="6"/>
  <c r="D2086" i="6"/>
  <c r="C2086" i="6"/>
  <c r="AZ2085" i="6"/>
  <c r="AW2085" i="6"/>
  <c r="AS2085" i="6"/>
  <c r="AP2085" i="6"/>
  <c r="AI2085" i="6"/>
  <c r="AE2085" i="6"/>
  <c r="P2085" i="6"/>
  <c r="M2085" i="6"/>
  <c r="F2085" i="6"/>
  <c r="D2085" i="6"/>
  <c r="C2085" i="6"/>
  <c r="AZ2084" i="6"/>
  <c r="AW2084" i="6"/>
  <c r="AS2084" i="6"/>
  <c r="AP2084" i="6"/>
  <c r="AI2084" i="6"/>
  <c r="AE2084" i="6"/>
  <c r="P2084" i="6"/>
  <c r="M2084" i="6"/>
  <c r="F2084" i="6"/>
  <c r="D2084" i="6"/>
  <c r="C2084" i="6"/>
  <c r="AZ2083" i="6"/>
  <c r="AW2083" i="6"/>
  <c r="AS2083" i="6"/>
  <c r="AP2083" i="6"/>
  <c r="AI2083" i="6"/>
  <c r="AE2083" i="6"/>
  <c r="P2083" i="6"/>
  <c r="M2083" i="6"/>
  <c r="F2083" i="6"/>
  <c r="D2083" i="6"/>
  <c r="C2083" i="6"/>
  <c r="AZ2082" i="6"/>
  <c r="AW2082" i="6"/>
  <c r="AS2082" i="6"/>
  <c r="AP2082" i="6"/>
  <c r="AI2082" i="6"/>
  <c r="AE2082" i="6"/>
  <c r="P2082" i="6"/>
  <c r="M2082" i="6"/>
  <c r="F2082" i="6"/>
  <c r="D2082" i="6"/>
  <c r="C2082" i="6"/>
  <c r="AZ2081" i="6"/>
  <c r="AW2081" i="6"/>
  <c r="AS2081" i="6"/>
  <c r="AP2081" i="6"/>
  <c r="AI2081" i="6"/>
  <c r="AE2081" i="6"/>
  <c r="P2081" i="6"/>
  <c r="M2081" i="6"/>
  <c r="F2081" i="6"/>
  <c r="D2081" i="6"/>
  <c r="C2081" i="6"/>
  <c r="AZ2080" i="6"/>
  <c r="AW2080" i="6"/>
  <c r="AS2080" i="6"/>
  <c r="AP2080" i="6"/>
  <c r="AI2080" i="6"/>
  <c r="AE2080" i="6"/>
  <c r="P2080" i="6"/>
  <c r="M2080" i="6"/>
  <c r="F2080" i="6"/>
  <c r="D2080" i="6"/>
  <c r="C2080" i="6"/>
  <c r="AZ2079" i="6"/>
  <c r="AW2079" i="6"/>
  <c r="AS2079" i="6"/>
  <c r="AP2079" i="6"/>
  <c r="AI2079" i="6"/>
  <c r="AE2079" i="6"/>
  <c r="P2079" i="6"/>
  <c r="M2079" i="6"/>
  <c r="F2079" i="6"/>
  <c r="D2079" i="6"/>
  <c r="C2079" i="6"/>
  <c r="AZ2078" i="6"/>
  <c r="AW2078" i="6"/>
  <c r="AS2078" i="6"/>
  <c r="AP2078" i="6"/>
  <c r="AI2078" i="6"/>
  <c r="AE2078" i="6"/>
  <c r="P2078" i="6"/>
  <c r="M2078" i="6"/>
  <c r="F2078" i="6"/>
  <c r="D2078" i="6"/>
  <c r="C2078" i="6"/>
  <c r="AZ2077" i="6"/>
  <c r="AW2077" i="6"/>
  <c r="AS2077" i="6"/>
  <c r="AP2077" i="6"/>
  <c r="AI2077" i="6"/>
  <c r="AE2077" i="6"/>
  <c r="P2077" i="6"/>
  <c r="M2077" i="6"/>
  <c r="F2077" i="6"/>
  <c r="D2077" i="6"/>
  <c r="C2077" i="6"/>
  <c r="AZ2076" i="6"/>
  <c r="AW2076" i="6"/>
  <c r="AS2076" i="6"/>
  <c r="AP2076" i="6"/>
  <c r="AI2076" i="6"/>
  <c r="AE2076" i="6"/>
  <c r="P2076" i="6"/>
  <c r="M2076" i="6"/>
  <c r="F2076" i="6"/>
  <c r="D2076" i="6"/>
  <c r="C2076" i="6"/>
  <c r="AZ2075" i="6"/>
  <c r="AW2075" i="6"/>
  <c r="AS2075" i="6"/>
  <c r="AP2075" i="6"/>
  <c r="AI2075" i="6"/>
  <c r="AE2075" i="6"/>
  <c r="P2075" i="6"/>
  <c r="M2075" i="6"/>
  <c r="F2075" i="6"/>
  <c r="D2075" i="6"/>
  <c r="C2075" i="6"/>
  <c r="AZ2074" i="6"/>
  <c r="AW2074" i="6"/>
  <c r="AS2074" i="6"/>
  <c r="AP2074" i="6"/>
  <c r="AI2074" i="6"/>
  <c r="AE2074" i="6"/>
  <c r="P2074" i="6"/>
  <c r="M2074" i="6"/>
  <c r="F2074" i="6"/>
  <c r="D2074" i="6"/>
  <c r="C2074" i="6"/>
  <c r="AZ2073" i="6"/>
  <c r="AW2073" i="6"/>
  <c r="AS2073" i="6"/>
  <c r="AP2073" i="6"/>
  <c r="AI2073" i="6"/>
  <c r="AE2073" i="6"/>
  <c r="P2073" i="6"/>
  <c r="M2073" i="6"/>
  <c r="F2073" i="6"/>
  <c r="D2073" i="6"/>
  <c r="C2073" i="6"/>
  <c r="AZ2072" i="6"/>
  <c r="AW2072" i="6"/>
  <c r="AS2072" i="6"/>
  <c r="AP2072" i="6"/>
  <c r="AI2072" i="6"/>
  <c r="AE2072" i="6"/>
  <c r="P2072" i="6"/>
  <c r="M2072" i="6"/>
  <c r="F2072" i="6"/>
  <c r="D2072" i="6"/>
  <c r="C2072" i="6"/>
  <c r="AZ2071" i="6"/>
  <c r="AW2071" i="6"/>
  <c r="AS2071" i="6"/>
  <c r="AP2071" i="6"/>
  <c r="AI2071" i="6"/>
  <c r="AE2071" i="6"/>
  <c r="P2071" i="6"/>
  <c r="M2071" i="6"/>
  <c r="F2071" i="6"/>
  <c r="D2071" i="6"/>
  <c r="C2071" i="6"/>
  <c r="AZ2070" i="6"/>
  <c r="AW2070" i="6"/>
  <c r="AS2070" i="6"/>
  <c r="AP2070" i="6"/>
  <c r="AI2070" i="6"/>
  <c r="AE2070" i="6"/>
  <c r="P2070" i="6"/>
  <c r="M2070" i="6"/>
  <c r="F2070" i="6"/>
  <c r="D2070" i="6"/>
  <c r="C2070" i="6"/>
  <c r="AZ2069" i="6"/>
  <c r="AW2069" i="6"/>
  <c r="AS2069" i="6"/>
  <c r="AP2069" i="6"/>
  <c r="AI2069" i="6"/>
  <c r="AE2069" i="6"/>
  <c r="P2069" i="6"/>
  <c r="M2069" i="6"/>
  <c r="F2069" i="6"/>
  <c r="D2069" i="6"/>
  <c r="C2069" i="6"/>
  <c r="AZ2068" i="6"/>
  <c r="AW2068" i="6"/>
  <c r="AS2068" i="6"/>
  <c r="AP2068" i="6"/>
  <c r="AI2068" i="6"/>
  <c r="AE2068" i="6"/>
  <c r="P2068" i="6"/>
  <c r="M2068" i="6"/>
  <c r="F2068" i="6"/>
  <c r="D2068" i="6"/>
  <c r="C2068" i="6"/>
  <c r="AZ2067" i="6"/>
  <c r="AW2067" i="6"/>
  <c r="AS2067" i="6"/>
  <c r="AP2067" i="6"/>
  <c r="AI2067" i="6"/>
  <c r="AE2067" i="6"/>
  <c r="P2067" i="6"/>
  <c r="M2067" i="6"/>
  <c r="F2067" i="6"/>
  <c r="D2067" i="6"/>
  <c r="C2067" i="6"/>
  <c r="AZ2066" i="6"/>
  <c r="AW2066" i="6"/>
  <c r="AS2066" i="6"/>
  <c r="AP2066" i="6"/>
  <c r="AI2066" i="6"/>
  <c r="AE2066" i="6"/>
  <c r="P2066" i="6"/>
  <c r="M2066" i="6"/>
  <c r="F2066" i="6"/>
  <c r="D2066" i="6"/>
  <c r="C2066" i="6"/>
  <c r="AZ2065" i="6"/>
  <c r="AW2065" i="6"/>
  <c r="AS2065" i="6"/>
  <c r="AP2065" i="6"/>
  <c r="AI2065" i="6"/>
  <c r="AE2065" i="6"/>
  <c r="P2065" i="6"/>
  <c r="M2065" i="6"/>
  <c r="F2065" i="6"/>
  <c r="D2065" i="6"/>
  <c r="C2065" i="6"/>
  <c r="AZ2064" i="6"/>
  <c r="AW2064" i="6"/>
  <c r="AS2064" i="6"/>
  <c r="AP2064" i="6"/>
  <c r="AI2064" i="6"/>
  <c r="AE2064" i="6"/>
  <c r="P2064" i="6"/>
  <c r="M2064" i="6"/>
  <c r="F2064" i="6"/>
  <c r="D2064" i="6"/>
  <c r="C2064" i="6"/>
  <c r="AZ2063" i="6"/>
  <c r="AW2063" i="6"/>
  <c r="AS2063" i="6"/>
  <c r="AP2063" i="6"/>
  <c r="AI2063" i="6"/>
  <c r="AE2063" i="6"/>
  <c r="P2063" i="6"/>
  <c r="M2063" i="6"/>
  <c r="F2063" i="6"/>
  <c r="D2063" i="6"/>
  <c r="C2063" i="6"/>
  <c r="AZ2062" i="6"/>
  <c r="AW2062" i="6"/>
  <c r="AS2062" i="6"/>
  <c r="AP2062" i="6"/>
  <c r="AI2062" i="6"/>
  <c r="AE2062" i="6"/>
  <c r="P2062" i="6"/>
  <c r="M2062" i="6"/>
  <c r="F2062" i="6"/>
  <c r="D2062" i="6"/>
  <c r="C2062" i="6"/>
  <c r="AZ2061" i="6"/>
  <c r="AW2061" i="6"/>
  <c r="AS2061" i="6"/>
  <c r="AP2061" i="6"/>
  <c r="AI2061" i="6"/>
  <c r="AE2061" i="6"/>
  <c r="P2061" i="6"/>
  <c r="M2061" i="6"/>
  <c r="F2061" i="6"/>
  <c r="D2061" i="6"/>
  <c r="C2061" i="6"/>
  <c r="AZ2060" i="6"/>
  <c r="AW2060" i="6"/>
  <c r="AS2060" i="6"/>
  <c r="AP2060" i="6"/>
  <c r="AI2060" i="6"/>
  <c r="AE2060" i="6"/>
  <c r="P2060" i="6"/>
  <c r="M2060" i="6"/>
  <c r="F2060" i="6"/>
  <c r="D2060" i="6"/>
  <c r="C2060" i="6"/>
  <c r="AZ2059" i="6"/>
  <c r="AW2059" i="6"/>
  <c r="AS2059" i="6"/>
  <c r="AP2059" i="6"/>
  <c r="AI2059" i="6"/>
  <c r="AE2059" i="6"/>
  <c r="P2059" i="6"/>
  <c r="M2059" i="6"/>
  <c r="F2059" i="6"/>
  <c r="D2059" i="6"/>
  <c r="C2059" i="6"/>
  <c r="AZ2058" i="6"/>
  <c r="AW2058" i="6"/>
  <c r="AS2058" i="6"/>
  <c r="AP2058" i="6"/>
  <c r="AI2058" i="6"/>
  <c r="AE2058" i="6"/>
  <c r="P2058" i="6"/>
  <c r="M2058" i="6"/>
  <c r="F2058" i="6"/>
  <c r="D2058" i="6"/>
  <c r="C2058" i="6"/>
  <c r="AZ2057" i="6"/>
  <c r="AW2057" i="6"/>
  <c r="AS2057" i="6"/>
  <c r="AP2057" i="6"/>
  <c r="AI2057" i="6"/>
  <c r="AE2057" i="6"/>
  <c r="P2057" i="6"/>
  <c r="M2057" i="6"/>
  <c r="F2057" i="6"/>
  <c r="D2057" i="6"/>
  <c r="C2057" i="6"/>
  <c r="AZ2056" i="6"/>
  <c r="AW2056" i="6"/>
  <c r="AS2056" i="6"/>
  <c r="AP2056" i="6"/>
  <c r="AI2056" i="6"/>
  <c r="AE2056" i="6"/>
  <c r="P2056" i="6"/>
  <c r="M2056" i="6"/>
  <c r="F2056" i="6"/>
  <c r="D2056" i="6"/>
  <c r="C2056" i="6"/>
  <c r="AZ2055" i="6"/>
  <c r="AW2055" i="6"/>
  <c r="AS2055" i="6"/>
  <c r="AP2055" i="6"/>
  <c r="AI2055" i="6"/>
  <c r="AE2055" i="6"/>
  <c r="P2055" i="6"/>
  <c r="M2055" i="6"/>
  <c r="F2055" i="6"/>
  <c r="D2055" i="6"/>
  <c r="C2055" i="6"/>
  <c r="AZ2054" i="6"/>
  <c r="AW2054" i="6"/>
  <c r="AS2054" i="6"/>
  <c r="AP2054" i="6"/>
  <c r="AI2054" i="6"/>
  <c r="AE2054" i="6"/>
  <c r="P2054" i="6"/>
  <c r="M2054" i="6"/>
  <c r="F2054" i="6"/>
  <c r="D2054" i="6"/>
  <c r="C2054" i="6"/>
  <c r="AZ2053" i="6"/>
  <c r="AW2053" i="6"/>
  <c r="AS2053" i="6"/>
  <c r="AP2053" i="6"/>
  <c r="AI2053" i="6"/>
  <c r="AE2053" i="6"/>
  <c r="P2053" i="6"/>
  <c r="M2053" i="6"/>
  <c r="F2053" i="6"/>
  <c r="D2053" i="6"/>
  <c r="C2053" i="6"/>
  <c r="AZ2052" i="6"/>
  <c r="AW2052" i="6"/>
  <c r="AS2052" i="6"/>
  <c r="AP2052" i="6"/>
  <c r="AI2052" i="6"/>
  <c r="AE2052" i="6"/>
  <c r="P2052" i="6"/>
  <c r="M2052" i="6"/>
  <c r="F2052" i="6"/>
  <c r="D2052" i="6"/>
  <c r="C2052" i="6"/>
  <c r="AZ2051" i="6"/>
  <c r="AW2051" i="6"/>
  <c r="AS2051" i="6"/>
  <c r="AP2051" i="6"/>
  <c r="AI2051" i="6"/>
  <c r="AE2051" i="6"/>
  <c r="P2051" i="6"/>
  <c r="M2051" i="6"/>
  <c r="F2051" i="6"/>
  <c r="D2051" i="6"/>
  <c r="C2051" i="6"/>
  <c r="AZ2050" i="6"/>
  <c r="AW2050" i="6"/>
  <c r="AS2050" i="6"/>
  <c r="AP2050" i="6"/>
  <c r="AI2050" i="6"/>
  <c r="AE2050" i="6"/>
  <c r="P2050" i="6"/>
  <c r="M2050" i="6"/>
  <c r="F2050" i="6"/>
  <c r="D2050" i="6"/>
  <c r="C2050" i="6"/>
  <c r="AZ2049" i="6"/>
  <c r="AW2049" i="6"/>
  <c r="AS2049" i="6"/>
  <c r="AP2049" i="6"/>
  <c r="AI2049" i="6"/>
  <c r="AE2049" i="6"/>
  <c r="P2049" i="6"/>
  <c r="M2049" i="6"/>
  <c r="F2049" i="6"/>
  <c r="D2049" i="6"/>
  <c r="C2049" i="6"/>
  <c r="AZ2048" i="6"/>
  <c r="AW2048" i="6"/>
  <c r="AS2048" i="6"/>
  <c r="AP2048" i="6"/>
  <c r="AI2048" i="6"/>
  <c r="AE2048" i="6"/>
  <c r="P2048" i="6"/>
  <c r="M2048" i="6"/>
  <c r="F2048" i="6"/>
  <c r="D2048" i="6"/>
  <c r="C2048" i="6"/>
  <c r="AZ2047" i="6"/>
  <c r="AW2047" i="6"/>
  <c r="AS2047" i="6"/>
  <c r="AP2047" i="6"/>
  <c r="AI2047" i="6"/>
  <c r="AE2047" i="6"/>
  <c r="P2047" i="6"/>
  <c r="M2047" i="6"/>
  <c r="F2047" i="6"/>
  <c r="D2047" i="6"/>
  <c r="C2047" i="6"/>
  <c r="AZ2046" i="6"/>
  <c r="AW2046" i="6"/>
  <c r="AS2046" i="6"/>
  <c r="AP2046" i="6"/>
  <c r="AI2046" i="6"/>
  <c r="AE2046" i="6"/>
  <c r="P2046" i="6"/>
  <c r="M2046" i="6"/>
  <c r="F2046" i="6"/>
  <c r="D2046" i="6"/>
  <c r="C2046" i="6"/>
  <c r="AZ2045" i="6"/>
  <c r="AW2045" i="6"/>
  <c r="AS2045" i="6"/>
  <c r="AP2045" i="6"/>
  <c r="AI2045" i="6"/>
  <c r="AE2045" i="6"/>
  <c r="P2045" i="6"/>
  <c r="M2045" i="6"/>
  <c r="F2045" i="6"/>
  <c r="D2045" i="6"/>
  <c r="C2045" i="6"/>
  <c r="AZ2044" i="6"/>
  <c r="AW2044" i="6"/>
  <c r="AS2044" i="6"/>
  <c r="AQ2044" i="6"/>
  <c r="AP2044" i="6"/>
  <c r="AI2044" i="6"/>
  <c r="AE2044" i="6"/>
  <c r="P2044" i="6"/>
  <c r="M2044" i="6"/>
  <c r="F2044" i="6"/>
  <c r="D2044" i="6"/>
  <c r="C2044" i="6"/>
  <c r="AZ2043" i="6"/>
  <c r="AW2043" i="6"/>
  <c r="AS2043" i="6"/>
  <c r="AP2043" i="6"/>
  <c r="AI2043" i="6"/>
  <c r="AE2043" i="6"/>
  <c r="P2043" i="6"/>
  <c r="M2043" i="6"/>
  <c r="F2043" i="6"/>
  <c r="D2043" i="6"/>
  <c r="C2043" i="6"/>
  <c r="AZ2042" i="6"/>
  <c r="AW2042" i="6"/>
  <c r="AS2042" i="6"/>
  <c r="AP2042" i="6"/>
  <c r="AI2042" i="6"/>
  <c r="AE2042" i="6"/>
  <c r="P2042" i="6"/>
  <c r="M2042" i="6"/>
  <c r="F2042" i="6"/>
  <c r="D2042" i="6"/>
  <c r="C2042" i="6"/>
  <c r="AZ2041" i="6"/>
  <c r="AW2041" i="6"/>
  <c r="AS2041" i="6"/>
  <c r="AP2041" i="6"/>
  <c r="AI2041" i="6"/>
  <c r="AE2041" i="6"/>
  <c r="P2041" i="6"/>
  <c r="M2041" i="6"/>
  <c r="F2041" i="6"/>
  <c r="D2041" i="6"/>
  <c r="C2041" i="6"/>
  <c r="AZ2040" i="6"/>
  <c r="AW2040" i="6"/>
  <c r="AS2040" i="6"/>
  <c r="AQ2040" i="6"/>
  <c r="AP2040" i="6"/>
  <c r="AI2040" i="6"/>
  <c r="AE2040" i="6"/>
  <c r="P2040" i="6"/>
  <c r="M2040" i="6"/>
  <c r="F2040" i="6"/>
  <c r="D2040" i="6"/>
  <c r="C2040" i="6"/>
  <c r="AZ2039" i="6"/>
  <c r="AW2039" i="6"/>
  <c r="AS2039" i="6"/>
  <c r="AP2039" i="6"/>
  <c r="AI2039" i="6"/>
  <c r="AE2039" i="6"/>
  <c r="P2039" i="6"/>
  <c r="M2039" i="6"/>
  <c r="F2039" i="6"/>
  <c r="D2039" i="6"/>
  <c r="C2039" i="6"/>
  <c r="AZ2038" i="6"/>
  <c r="AW2038" i="6"/>
  <c r="AS2038" i="6"/>
  <c r="AQ2038" i="6"/>
  <c r="AP2038" i="6"/>
  <c r="AI2038" i="6"/>
  <c r="AE2038" i="6"/>
  <c r="P2038" i="6"/>
  <c r="M2038" i="6"/>
  <c r="F2038" i="6"/>
  <c r="D2038" i="6"/>
  <c r="C2038" i="6"/>
  <c r="AZ2037" i="6"/>
  <c r="AW2037" i="6"/>
  <c r="AS2037" i="6"/>
  <c r="AP2037" i="6"/>
  <c r="AI2037" i="6"/>
  <c r="AE2037" i="6"/>
  <c r="P2037" i="6"/>
  <c r="M2037" i="6"/>
  <c r="F2037" i="6"/>
  <c r="D2037" i="6"/>
  <c r="C2037" i="6"/>
  <c r="AZ2036" i="6"/>
  <c r="AW2036" i="6"/>
  <c r="AS2036" i="6"/>
  <c r="AP2036" i="6"/>
  <c r="AI2036" i="6"/>
  <c r="AE2036" i="6"/>
  <c r="P2036" i="6"/>
  <c r="M2036" i="6"/>
  <c r="F2036" i="6"/>
  <c r="D2036" i="6"/>
  <c r="C2036" i="6"/>
  <c r="AZ2035" i="6"/>
  <c r="AW2035" i="6"/>
  <c r="AS2035" i="6"/>
  <c r="AP2035" i="6"/>
  <c r="AI2035" i="6"/>
  <c r="AE2035" i="6"/>
  <c r="P2035" i="6"/>
  <c r="M2035" i="6"/>
  <c r="F2035" i="6"/>
  <c r="D2035" i="6"/>
  <c r="C2035" i="6"/>
  <c r="AZ2034" i="6"/>
  <c r="AW2034" i="6"/>
  <c r="AS2034" i="6"/>
  <c r="AP2034" i="6"/>
  <c r="AI2034" i="6"/>
  <c r="AE2034" i="6"/>
  <c r="P2034" i="6"/>
  <c r="M2034" i="6"/>
  <c r="F2034" i="6"/>
  <c r="D2034" i="6"/>
  <c r="C2034" i="6"/>
  <c r="AZ2033" i="6"/>
  <c r="AW2033" i="6"/>
  <c r="AS2033" i="6"/>
  <c r="AP2033" i="6"/>
  <c r="AI2033" i="6"/>
  <c r="AE2033" i="6"/>
  <c r="P2033" i="6"/>
  <c r="M2033" i="6"/>
  <c r="F2033" i="6"/>
  <c r="D2033" i="6"/>
  <c r="C2033" i="6"/>
  <c r="AZ2032" i="6"/>
  <c r="AW2032" i="6"/>
  <c r="AS2032" i="6"/>
  <c r="AP2032" i="6"/>
  <c r="AI2032" i="6"/>
  <c r="AE2032" i="6"/>
  <c r="P2032" i="6"/>
  <c r="M2032" i="6"/>
  <c r="F2032" i="6"/>
  <c r="D2032" i="6"/>
  <c r="C2032" i="6"/>
  <c r="AZ2031" i="6"/>
  <c r="AW2031" i="6"/>
  <c r="AS2031" i="6"/>
  <c r="AP2031" i="6"/>
  <c r="AI2031" i="6"/>
  <c r="AE2031" i="6"/>
  <c r="P2031" i="6"/>
  <c r="M2031" i="6"/>
  <c r="F2031" i="6"/>
  <c r="D2031" i="6"/>
  <c r="C2031" i="6"/>
  <c r="AZ2030" i="6"/>
  <c r="AW2030" i="6"/>
  <c r="AS2030" i="6"/>
  <c r="AP2030" i="6"/>
  <c r="AI2030" i="6"/>
  <c r="AE2030" i="6"/>
  <c r="P2030" i="6"/>
  <c r="M2030" i="6"/>
  <c r="F2030" i="6"/>
  <c r="D2030" i="6"/>
  <c r="C2030" i="6"/>
  <c r="AZ2029" i="6"/>
  <c r="AW2029" i="6"/>
  <c r="AS2029" i="6"/>
  <c r="AP2029" i="6"/>
  <c r="AI2029" i="6"/>
  <c r="AE2029" i="6"/>
  <c r="P2029" i="6"/>
  <c r="M2029" i="6"/>
  <c r="F2029" i="6"/>
  <c r="D2029" i="6"/>
  <c r="C2029" i="6"/>
  <c r="AZ2028" i="6"/>
  <c r="AW2028" i="6"/>
  <c r="AS2028" i="6"/>
  <c r="AP2028" i="6"/>
  <c r="AI2028" i="6"/>
  <c r="AE2028" i="6"/>
  <c r="P2028" i="6"/>
  <c r="M2028" i="6"/>
  <c r="F2028" i="6"/>
  <c r="D2028" i="6"/>
  <c r="C2028" i="6"/>
  <c r="AZ2027" i="6"/>
  <c r="AW2027" i="6"/>
  <c r="AS2027" i="6"/>
  <c r="AP2027" i="6"/>
  <c r="AI2027" i="6"/>
  <c r="AE2027" i="6"/>
  <c r="P2027" i="6"/>
  <c r="M2027" i="6"/>
  <c r="F2027" i="6"/>
  <c r="D2027" i="6"/>
  <c r="C2027" i="6"/>
  <c r="AZ2026" i="6"/>
  <c r="AW2026" i="6"/>
  <c r="AS2026" i="6"/>
  <c r="AP2026" i="6"/>
  <c r="AI2026" i="6"/>
  <c r="AE2026" i="6"/>
  <c r="P2026" i="6"/>
  <c r="M2026" i="6"/>
  <c r="F2026" i="6"/>
  <c r="D2026" i="6"/>
  <c r="C2026" i="6"/>
  <c r="AZ2025" i="6"/>
  <c r="AW2025" i="6"/>
  <c r="AS2025" i="6"/>
  <c r="AQ2025" i="6"/>
  <c r="AP2025" i="6"/>
  <c r="AI2025" i="6"/>
  <c r="AE2025" i="6"/>
  <c r="P2025" i="6"/>
  <c r="M2025" i="6"/>
  <c r="F2025" i="6"/>
  <c r="D2025" i="6"/>
  <c r="C2025" i="6"/>
  <c r="AZ2024" i="6"/>
  <c r="AW2024" i="6"/>
  <c r="AS2024" i="6"/>
  <c r="AP2024" i="6"/>
  <c r="AI2024" i="6"/>
  <c r="AE2024" i="6"/>
  <c r="P2024" i="6"/>
  <c r="M2024" i="6"/>
  <c r="F2024" i="6"/>
  <c r="D2024" i="6"/>
  <c r="C2024" i="6"/>
  <c r="AZ2023" i="6"/>
  <c r="AW2023" i="6"/>
  <c r="AS2023" i="6"/>
  <c r="AP2023" i="6"/>
  <c r="AI2023" i="6"/>
  <c r="AE2023" i="6"/>
  <c r="P2023" i="6"/>
  <c r="M2023" i="6"/>
  <c r="F2023" i="6"/>
  <c r="D2023" i="6"/>
  <c r="C2023" i="6"/>
  <c r="AZ2022" i="6"/>
  <c r="AW2022" i="6"/>
  <c r="AS2022" i="6"/>
  <c r="AP2022" i="6"/>
  <c r="AI2022" i="6"/>
  <c r="AE2022" i="6"/>
  <c r="P2022" i="6"/>
  <c r="M2022" i="6"/>
  <c r="F2022" i="6"/>
  <c r="D2022" i="6"/>
  <c r="C2022" i="6"/>
  <c r="AZ2021" i="6"/>
  <c r="AW2021" i="6"/>
  <c r="AS2021" i="6"/>
  <c r="AP2021" i="6"/>
  <c r="AI2021" i="6"/>
  <c r="AE2021" i="6"/>
  <c r="P2021" i="6"/>
  <c r="M2021" i="6"/>
  <c r="F2021" i="6"/>
  <c r="D2021" i="6"/>
  <c r="C2021" i="6"/>
  <c r="AZ2020" i="6"/>
  <c r="AW2020" i="6"/>
  <c r="AS2020" i="6"/>
  <c r="AP2020" i="6"/>
  <c r="AI2020" i="6"/>
  <c r="AE2020" i="6"/>
  <c r="P2020" i="6"/>
  <c r="M2020" i="6"/>
  <c r="F2020" i="6"/>
  <c r="D2020" i="6"/>
  <c r="C2020" i="6"/>
  <c r="AZ2019" i="6"/>
  <c r="AW2019" i="6"/>
  <c r="AS2019" i="6"/>
  <c r="AP2019" i="6"/>
  <c r="AI2019" i="6"/>
  <c r="AE2019" i="6"/>
  <c r="P2019" i="6"/>
  <c r="M2019" i="6"/>
  <c r="F2019" i="6"/>
  <c r="D2019" i="6"/>
  <c r="C2019" i="6"/>
  <c r="AZ2018" i="6"/>
  <c r="AW2018" i="6"/>
  <c r="AS2018" i="6"/>
  <c r="AP2018" i="6"/>
  <c r="AI2018" i="6"/>
  <c r="AE2018" i="6"/>
  <c r="P2018" i="6"/>
  <c r="M2018" i="6"/>
  <c r="F2018" i="6"/>
  <c r="D2018" i="6"/>
  <c r="C2018" i="6"/>
  <c r="AZ2017" i="6"/>
  <c r="AW2017" i="6"/>
  <c r="AS2017" i="6"/>
  <c r="AP2017" i="6"/>
  <c r="AI2017" i="6"/>
  <c r="AE2017" i="6"/>
  <c r="P2017" i="6"/>
  <c r="M2017" i="6"/>
  <c r="F2017" i="6"/>
  <c r="D2017" i="6"/>
  <c r="C2017" i="6"/>
  <c r="AZ2016" i="6"/>
  <c r="AW2016" i="6"/>
  <c r="AS2016" i="6"/>
  <c r="AP2016" i="6"/>
  <c r="AI2016" i="6"/>
  <c r="AE2016" i="6"/>
  <c r="P2016" i="6"/>
  <c r="M2016" i="6"/>
  <c r="F2016" i="6"/>
  <c r="D2016" i="6"/>
  <c r="C2016" i="6"/>
  <c r="AZ2015" i="6"/>
  <c r="AW2015" i="6"/>
  <c r="AS2015" i="6"/>
  <c r="AP2015" i="6"/>
  <c r="AI2015" i="6"/>
  <c r="AE2015" i="6"/>
  <c r="P2015" i="6"/>
  <c r="M2015" i="6"/>
  <c r="F2015" i="6"/>
  <c r="D2015" i="6"/>
  <c r="C2015" i="6"/>
  <c r="AZ2014" i="6"/>
  <c r="AW2014" i="6"/>
  <c r="AS2014" i="6"/>
  <c r="AP2014" i="6"/>
  <c r="AI2014" i="6"/>
  <c r="AE2014" i="6"/>
  <c r="P2014" i="6"/>
  <c r="M2014" i="6"/>
  <c r="F2014" i="6"/>
  <c r="D2014" i="6"/>
  <c r="C2014" i="6"/>
  <c r="AZ2013" i="6"/>
  <c r="AW2013" i="6"/>
  <c r="AS2013" i="6"/>
  <c r="AP2013" i="6"/>
  <c r="AI2013" i="6"/>
  <c r="AE2013" i="6"/>
  <c r="P2013" i="6"/>
  <c r="M2013" i="6"/>
  <c r="F2013" i="6"/>
  <c r="D2013" i="6"/>
  <c r="C2013" i="6"/>
  <c r="AZ2012" i="6"/>
  <c r="AW2012" i="6"/>
  <c r="AS2012" i="6"/>
  <c r="AP2012" i="6"/>
  <c r="AI2012" i="6"/>
  <c r="AE2012" i="6"/>
  <c r="P2012" i="6"/>
  <c r="M2012" i="6"/>
  <c r="F2012" i="6"/>
  <c r="D2012" i="6"/>
  <c r="C2012" i="6"/>
  <c r="AZ2011" i="6"/>
  <c r="AW2011" i="6"/>
  <c r="AS2011" i="6"/>
  <c r="AP2011" i="6"/>
  <c r="AI2011" i="6"/>
  <c r="AE2011" i="6"/>
  <c r="P2011" i="6"/>
  <c r="M2011" i="6"/>
  <c r="F2011" i="6"/>
  <c r="D2011" i="6"/>
  <c r="C2011" i="6"/>
  <c r="AZ2010" i="6"/>
  <c r="AW2010" i="6"/>
  <c r="AS2010" i="6"/>
  <c r="AP2010" i="6"/>
  <c r="AI2010" i="6"/>
  <c r="AE2010" i="6"/>
  <c r="P2010" i="6"/>
  <c r="M2010" i="6"/>
  <c r="F2010" i="6"/>
  <c r="D2010" i="6"/>
  <c r="C2010" i="6"/>
  <c r="AZ2009" i="6"/>
  <c r="AW2009" i="6"/>
  <c r="AS2009" i="6"/>
  <c r="AP2009" i="6"/>
  <c r="AI2009" i="6"/>
  <c r="AE2009" i="6"/>
  <c r="P2009" i="6"/>
  <c r="M2009" i="6"/>
  <c r="F2009" i="6"/>
  <c r="D2009" i="6"/>
  <c r="C2009" i="6"/>
  <c r="AZ2008" i="6"/>
  <c r="AW2008" i="6"/>
  <c r="AS2008" i="6"/>
  <c r="AP2008" i="6"/>
  <c r="AI2008" i="6"/>
  <c r="AE2008" i="6"/>
  <c r="P2008" i="6"/>
  <c r="M2008" i="6"/>
  <c r="F2008" i="6"/>
  <c r="D2008" i="6"/>
  <c r="C2008" i="6"/>
  <c r="AZ2007" i="6"/>
  <c r="AW2007" i="6"/>
  <c r="AS2007" i="6"/>
  <c r="AP2007" i="6"/>
  <c r="AI2007" i="6"/>
  <c r="AE2007" i="6"/>
  <c r="P2007" i="6"/>
  <c r="M2007" i="6"/>
  <c r="F2007" i="6"/>
  <c r="D2007" i="6"/>
  <c r="C2007" i="6"/>
  <c r="AZ2006" i="6"/>
  <c r="AW2006" i="6"/>
  <c r="AS2006" i="6"/>
  <c r="AP2006" i="6"/>
  <c r="AI2006" i="6"/>
  <c r="AE2006" i="6"/>
  <c r="P2006" i="6"/>
  <c r="M2006" i="6"/>
  <c r="F2006" i="6"/>
  <c r="D2006" i="6"/>
  <c r="C2006" i="6"/>
  <c r="AZ2005" i="6"/>
  <c r="AW2005" i="6"/>
  <c r="AS2005" i="6"/>
  <c r="AP2005" i="6"/>
  <c r="AI2005" i="6"/>
  <c r="AE2005" i="6"/>
  <c r="P2005" i="6"/>
  <c r="M2005" i="6"/>
  <c r="F2005" i="6"/>
  <c r="D2005" i="6"/>
  <c r="C2005" i="6"/>
  <c r="AZ2004" i="6"/>
  <c r="AW2004" i="6"/>
  <c r="AS2004" i="6"/>
  <c r="AP2004" i="6"/>
  <c r="AI2004" i="6"/>
  <c r="AE2004" i="6"/>
  <c r="P2004" i="6"/>
  <c r="M2004" i="6"/>
  <c r="F2004" i="6"/>
  <c r="D2004" i="6"/>
  <c r="C2004" i="6"/>
  <c r="AZ2003" i="6"/>
  <c r="AW2003" i="6"/>
  <c r="AS2003" i="6"/>
  <c r="AP2003" i="6"/>
  <c r="AI2003" i="6"/>
  <c r="AE2003" i="6"/>
  <c r="P2003" i="6"/>
  <c r="M2003" i="6"/>
  <c r="F2003" i="6"/>
  <c r="D2003" i="6"/>
  <c r="C2003" i="6"/>
  <c r="AZ2002" i="6"/>
  <c r="AW2002" i="6"/>
  <c r="AS2002" i="6"/>
  <c r="AP2002" i="6"/>
  <c r="AI2002" i="6"/>
  <c r="AE2002" i="6"/>
  <c r="P2002" i="6"/>
  <c r="M2002" i="6"/>
  <c r="F2002" i="6"/>
  <c r="D2002" i="6"/>
  <c r="C2002" i="6"/>
  <c r="AZ2001" i="6"/>
  <c r="AW2001" i="6"/>
  <c r="AS2001" i="6"/>
  <c r="AP2001" i="6"/>
  <c r="AI2001" i="6"/>
  <c r="AE2001" i="6"/>
  <c r="P2001" i="6"/>
  <c r="M2001" i="6"/>
  <c r="F2001" i="6"/>
  <c r="D2001" i="6"/>
  <c r="C2001" i="6"/>
  <c r="AZ2000" i="6"/>
  <c r="AW2000" i="6"/>
  <c r="AS2000" i="6"/>
  <c r="AP2000" i="6"/>
  <c r="AI2000" i="6"/>
  <c r="AE2000" i="6"/>
  <c r="P2000" i="6"/>
  <c r="M2000" i="6"/>
  <c r="F2000" i="6"/>
  <c r="D2000" i="6"/>
  <c r="C2000" i="6"/>
  <c r="AZ1999" i="6"/>
  <c r="AW1999" i="6"/>
  <c r="AS1999" i="6"/>
  <c r="AP1999" i="6"/>
  <c r="AI1999" i="6"/>
  <c r="AE1999" i="6"/>
  <c r="P1999" i="6"/>
  <c r="M1999" i="6"/>
  <c r="F1999" i="6"/>
  <c r="D1999" i="6"/>
  <c r="C1999" i="6"/>
  <c r="AZ1998" i="6"/>
  <c r="AW1998" i="6"/>
  <c r="AS1998" i="6"/>
  <c r="AP1998" i="6"/>
  <c r="AI1998" i="6"/>
  <c r="AE1998" i="6"/>
  <c r="P1998" i="6"/>
  <c r="M1998" i="6"/>
  <c r="F1998" i="6"/>
  <c r="D1998" i="6"/>
  <c r="C1998" i="6"/>
  <c r="AZ1997" i="6"/>
  <c r="AW1997" i="6"/>
  <c r="AS1997" i="6"/>
  <c r="AP1997" i="6"/>
  <c r="AI1997" i="6"/>
  <c r="AE1997" i="6"/>
  <c r="P1997" i="6"/>
  <c r="M1997" i="6"/>
  <c r="F1997" i="6"/>
  <c r="D1997" i="6"/>
  <c r="C1997" i="6"/>
  <c r="AZ1996" i="6"/>
  <c r="AW1996" i="6"/>
  <c r="AS1996" i="6"/>
  <c r="AP1996" i="6"/>
  <c r="AI1996" i="6"/>
  <c r="AE1996" i="6"/>
  <c r="P1996" i="6"/>
  <c r="M1996" i="6"/>
  <c r="F1996" i="6"/>
  <c r="D1996" i="6"/>
  <c r="C1996" i="6"/>
  <c r="AZ1995" i="6"/>
  <c r="AW1995" i="6"/>
  <c r="AS1995" i="6"/>
  <c r="AP1995" i="6"/>
  <c r="AI1995" i="6"/>
  <c r="AE1995" i="6"/>
  <c r="P1995" i="6"/>
  <c r="M1995" i="6"/>
  <c r="F1995" i="6"/>
  <c r="D1995" i="6"/>
  <c r="C1995" i="6"/>
  <c r="AZ1994" i="6"/>
  <c r="AW1994" i="6"/>
  <c r="AS1994" i="6"/>
  <c r="AP1994" i="6"/>
  <c r="AI1994" i="6"/>
  <c r="AE1994" i="6"/>
  <c r="P1994" i="6"/>
  <c r="M1994" i="6"/>
  <c r="F1994" i="6"/>
  <c r="D1994" i="6"/>
  <c r="C1994" i="6"/>
  <c r="AZ1993" i="6"/>
  <c r="AW1993" i="6"/>
  <c r="AS1993" i="6"/>
  <c r="AP1993" i="6"/>
  <c r="AI1993" i="6"/>
  <c r="AE1993" i="6"/>
  <c r="P1993" i="6"/>
  <c r="M1993" i="6"/>
  <c r="F1993" i="6"/>
  <c r="D1993" i="6"/>
  <c r="C1993" i="6"/>
  <c r="AZ1992" i="6"/>
  <c r="AW1992" i="6"/>
  <c r="AS1992" i="6"/>
  <c r="AP1992" i="6"/>
  <c r="AI1992" i="6"/>
  <c r="AE1992" i="6"/>
  <c r="P1992" i="6"/>
  <c r="M1992" i="6"/>
  <c r="F1992" i="6"/>
  <c r="D1992" i="6"/>
  <c r="C1992" i="6"/>
  <c r="AZ1991" i="6"/>
  <c r="AW1991" i="6"/>
  <c r="AS1991" i="6"/>
  <c r="AP1991" i="6"/>
  <c r="AI1991" i="6"/>
  <c r="AE1991" i="6"/>
  <c r="P1991" i="6"/>
  <c r="M1991" i="6"/>
  <c r="F1991" i="6"/>
  <c r="D1991" i="6"/>
  <c r="C1991" i="6"/>
  <c r="AZ1990" i="6"/>
  <c r="AW1990" i="6"/>
  <c r="AS1990" i="6"/>
  <c r="AP1990" i="6"/>
  <c r="AI1990" i="6"/>
  <c r="AE1990" i="6"/>
  <c r="P1990" i="6"/>
  <c r="M1990" i="6"/>
  <c r="F1990" i="6"/>
  <c r="D1990" i="6"/>
  <c r="C1990" i="6"/>
  <c r="AZ1989" i="6"/>
  <c r="AW1989" i="6"/>
  <c r="AS1989" i="6"/>
  <c r="AP1989" i="6"/>
  <c r="AI1989" i="6"/>
  <c r="AE1989" i="6"/>
  <c r="P1989" i="6"/>
  <c r="M1989" i="6"/>
  <c r="F1989" i="6"/>
  <c r="D1989" i="6"/>
  <c r="C1989" i="6"/>
  <c r="AZ1988" i="6"/>
  <c r="AW1988" i="6"/>
  <c r="AS1988" i="6"/>
  <c r="AP1988" i="6"/>
  <c r="AI1988" i="6"/>
  <c r="AE1988" i="6"/>
  <c r="P1988" i="6"/>
  <c r="M1988" i="6"/>
  <c r="F1988" i="6"/>
  <c r="D1988" i="6"/>
  <c r="C1988" i="6"/>
  <c r="AZ1987" i="6"/>
  <c r="AW1987" i="6"/>
  <c r="AS1987" i="6"/>
  <c r="AP1987" i="6"/>
  <c r="AI1987" i="6"/>
  <c r="AE1987" i="6"/>
  <c r="P1987" i="6"/>
  <c r="M1987" i="6"/>
  <c r="F1987" i="6"/>
  <c r="D1987" i="6"/>
  <c r="C1987" i="6"/>
  <c r="AZ1986" i="6"/>
  <c r="AW1986" i="6"/>
  <c r="AS1986" i="6"/>
  <c r="AQ1986" i="6"/>
  <c r="AP1986" i="6"/>
  <c r="AI1986" i="6"/>
  <c r="AE1986" i="6"/>
  <c r="P1986" i="6"/>
  <c r="M1986" i="6"/>
  <c r="F1986" i="6"/>
  <c r="D1986" i="6"/>
  <c r="C1986" i="6"/>
  <c r="AZ1985" i="6"/>
  <c r="AW1985" i="6"/>
  <c r="AS1985" i="6"/>
  <c r="AP1985" i="6"/>
  <c r="AI1985" i="6"/>
  <c r="AE1985" i="6"/>
  <c r="P1985" i="6"/>
  <c r="M1985" i="6"/>
  <c r="F1985" i="6"/>
  <c r="D1985" i="6"/>
  <c r="C1985" i="6"/>
  <c r="AZ1984" i="6"/>
  <c r="AW1984" i="6"/>
  <c r="AS1984" i="6"/>
  <c r="AP1984" i="6"/>
  <c r="AI1984" i="6"/>
  <c r="AE1984" i="6"/>
  <c r="P1984" i="6"/>
  <c r="M1984" i="6"/>
  <c r="F1984" i="6"/>
  <c r="D1984" i="6"/>
  <c r="C1984" i="6"/>
  <c r="AZ1983" i="6"/>
  <c r="AW1983" i="6"/>
  <c r="AS1983" i="6"/>
  <c r="AP1983" i="6"/>
  <c r="AI1983" i="6"/>
  <c r="AE1983" i="6"/>
  <c r="P1983" i="6"/>
  <c r="M1983" i="6"/>
  <c r="F1983" i="6"/>
  <c r="D1983" i="6"/>
  <c r="C1983" i="6"/>
  <c r="AZ1982" i="6"/>
  <c r="AW1982" i="6"/>
  <c r="AS1982" i="6"/>
  <c r="AP1982" i="6"/>
  <c r="AI1982" i="6"/>
  <c r="AE1982" i="6"/>
  <c r="P1982" i="6"/>
  <c r="M1982" i="6"/>
  <c r="F1982" i="6"/>
  <c r="D1982" i="6"/>
  <c r="C1982" i="6"/>
  <c r="AZ1981" i="6"/>
  <c r="AW1981" i="6"/>
  <c r="AS1981" i="6"/>
  <c r="AP1981" i="6"/>
  <c r="AI1981" i="6"/>
  <c r="AE1981" i="6"/>
  <c r="P1981" i="6"/>
  <c r="M1981" i="6"/>
  <c r="F1981" i="6"/>
  <c r="D1981" i="6"/>
  <c r="C1981" i="6"/>
  <c r="AZ1980" i="6"/>
  <c r="AW1980" i="6"/>
  <c r="AS1980" i="6"/>
  <c r="AP1980" i="6"/>
  <c r="AI1980" i="6"/>
  <c r="AE1980" i="6"/>
  <c r="P1980" i="6"/>
  <c r="M1980" i="6"/>
  <c r="F1980" i="6"/>
  <c r="D1980" i="6"/>
  <c r="C1980" i="6"/>
  <c r="AZ1979" i="6"/>
  <c r="AW1979" i="6"/>
  <c r="AS1979" i="6"/>
  <c r="AP1979" i="6"/>
  <c r="AI1979" i="6"/>
  <c r="AE1979" i="6"/>
  <c r="P1979" i="6"/>
  <c r="M1979" i="6"/>
  <c r="F1979" i="6"/>
  <c r="D1979" i="6"/>
  <c r="C1979" i="6"/>
  <c r="AZ1978" i="6"/>
  <c r="AW1978" i="6"/>
  <c r="AS1978" i="6"/>
  <c r="AP1978" i="6"/>
  <c r="AI1978" i="6"/>
  <c r="AE1978" i="6"/>
  <c r="P1978" i="6"/>
  <c r="M1978" i="6"/>
  <c r="F1978" i="6"/>
  <c r="D1978" i="6"/>
  <c r="C1978" i="6"/>
  <c r="AZ1977" i="6"/>
  <c r="AW1977" i="6"/>
  <c r="AS1977" i="6"/>
  <c r="AP1977" i="6"/>
  <c r="AI1977" i="6"/>
  <c r="AE1977" i="6"/>
  <c r="P1977" i="6"/>
  <c r="M1977" i="6"/>
  <c r="F1977" i="6"/>
  <c r="D1977" i="6"/>
  <c r="C1977" i="6"/>
  <c r="AZ1976" i="6"/>
  <c r="AW1976" i="6"/>
  <c r="AS1976" i="6"/>
  <c r="AP1976" i="6"/>
  <c r="AI1976" i="6"/>
  <c r="AE1976" i="6"/>
  <c r="P1976" i="6"/>
  <c r="M1976" i="6"/>
  <c r="F1976" i="6"/>
  <c r="D1976" i="6"/>
  <c r="C1976" i="6"/>
  <c r="AZ1975" i="6"/>
  <c r="AW1975" i="6"/>
  <c r="AS1975" i="6"/>
  <c r="AP1975" i="6"/>
  <c r="AI1975" i="6"/>
  <c r="AE1975" i="6"/>
  <c r="P1975" i="6"/>
  <c r="M1975" i="6"/>
  <c r="F1975" i="6"/>
  <c r="D1975" i="6"/>
  <c r="C1975" i="6"/>
  <c r="AZ1974" i="6"/>
  <c r="AW1974" i="6"/>
  <c r="AS1974" i="6"/>
  <c r="AP1974" i="6"/>
  <c r="AI1974" i="6"/>
  <c r="AE1974" i="6"/>
  <c r="P1974" i="6"/>
  <c r="M1974" i="6"/>
  <c r="F1974" i="6"/>
  <c r="D1974" i="6"/>
  <c r="C1974" i="6"/>
  <c r="AZ1973" i="6"/>
  <c r="AW1973" i="6"/>
  <c r="AS1973" i="6"/>
  <c r="AQ1973" i="6"/>
  <c r="AP1973" i="6"/>
  <c r="AI1973" i="6"/>
  <c r="AE1973" i="6"/>
  <c r="P1973" i="6"/>
  <c r="M1973" i="6"/>
  <c r="F1973" i="6"/>
  <c r="D1973" i="6"/>
  <c r="C1973" i="6"/>
  <c r="AZ1972" i="6"/>
  <c r="AW1972" i="6"/>
  <c r="AS1972" i="6"/>
  <c r="AP1972" i="6"/>
  <c r="AI1972" i="6"/>
  <c r="AE1972" i="6"/>
  <c r="P1972" i="6"/>
  <c r="M1972" i="6"/>
  <c r="F1972" i="6"/>
  <c r="D1972" i="6"/>
  <c r="C1972" i="6"/>
  <c r="AZ1971" i="6"/>
  <c r="AW1971" i="6"/>
  <c r="AS1971" i="6"/>
  <c r="AP1971" i="6"/>
  <c r="AI1971" i="6"/>
  <c r="AE1971" i="6"/>
  <c r="P1971" i="6"/>
  <c r="M1971" i="6"/>
  <c r="F1971" i="6"/>
  <c r="D1971" i="6"/>
  <c r="C1971" i="6"/>
  <c r="AZ1970" i="6"/>
  <c r="AW1970" i="6"/>
  <c r="AS1970" i="6"/>
  <c r="AP1970" i="6"/>
  <c r="AI1970" i="6"/>
  <c r="AE1970" i="6"/>
  <c r="P1970" i="6"/>
  <c r="M1970" i="6"/>
  <c r="F1970" i="6"/>
  <c r="D1970" i="6"/>
  <c r="C1970" i="6"/>
  <c r="AZ1969" i="6"/>
  <c r="AW1969" i="6"/>
  <c r="AS1969" i="6"/>
  <c r="AP1969" i="6"/>
  <c r="AI1969" i="6"/>
  <c r="AE1969" i="6"/>
  <c r="P1969" i="6"/>
  <c r="M1969" i="6"/>
  <c r="F1969" i="6"/>
  <c r="D1969" i="6"/>
  <c r="C1969" i="6"/>
  <c r="AZ1968" i="6"/>
  <c r="AW1968" i="6"/>
  <c r="AS1968" i="6"/>
  <c r="AP1968" i="6"/>
  <c r="AI1968" i="6"/>
  <c r="AE1968" i="6"/>
  <c r="P1968" i="6"/>
  <c r="M1968" i="6"/>
  <c r="F1968" i="6"/>
  <c r="D1968" i="6"/>
  <c r="C1968" i="6"/>
  <c r="AZ1967" i="6"/>
  <c r="AW1967" i="6"/>
  <c r="AS1967" i="6"/>
  <c r="AP1967" i="6"/>
  <c r="AI1967" i="6"/>
  <c r="AE1967" i="6"/>
  <c r="P1967" i="6"/>
  <c r="M1967" i="6"/>
  <c r="F1967" i="6"/>
  <c r="D1967" i="6"/>
  <c r="C1967" i="6"/>
  <c r="AZ1966" i="6"/>
  <c r="AW1966" i="6"/>
  <c r="AS1966" i="6"/>
  <c r="AP1966" i="6"/>
  <c r="AI1966" i="6"/>
  <c r="AE1966" i="6"/>
  <c r="P1966" i="6"/>
  <c r="M1966" i="6"/>
  <c r="F1966" i="6"/>
  <c r="D1966" i="6"/>
  <c r="C1966" i="6"/>
  <c r="AZ1965" i="6"/>
  <c r="AW1965" i="6"/>
  <c r="AS1965" i="6"/>
  <c r="AP1965" i="6"/>
  <c r="AI1965" i="6"/>
  <c r="AE1965" i="6"/>
  <c r="P1965" i="6"/>
  <c r="M1965" i="6"/>
  <c r="F1965" i="6"/>
  <c r="D1965" i="6"/>
  <c r="C1965" i="6"/>
  <c r="AZ1964" i="6"/>
  <c r="AW1964" i="6"/>
  <c r="AS1964" i="6"/>
  <c r="AP1964" i="6"/>
  <c r="AI1964" i="6"/>
  <c r="AE1964" i="6"/>
  <c r="P1964" i="6"/>
  <c r="M1964" i="6"/>
  <c r="F1964" i="6"/>
  <c r="D1964" i="6"/>
  <c r="C1964" i="6"/>
  <c r="AZ1963" i="6"/>
  <c r="AW1963" i="6"/>
  <c r="AS1963" i="6"/>
  <c r="AP1963" i="6"/>
  <c r="AI1963" i="6"/>
  <c r="AE1963" i="6"/>
  <c r="P1963" i="6"/>
  <c r="M1963" i="6"/>
  <c r="F1963" i="6"/>
  <c r="D1963" i="6"/>
  <c r="C1963" i="6"/>
  <c r="AZ1962" i="6"/>
  <c r="AW1962" i="6"/>
  <c r="AS1962" i="6"/>
  <c r="AP1962" i="6"/>
  <c r="AI1962" i="6"/>
  <c r="AE1962" i="6"/>
  <c r="P1962" i="6"/>
  <c r="M1962" i="6"/>
  <c r="F1962" i="6"/>
  <c r="D1962" i="6"/>
  <c r="C1962" i="6"/>
  <c r="AZ1961" i="6"/>
  <c r="AW1961" i="6"/>
  <c r="AS1961" i="6"/>
  <c r="AP1961" i="6"/>
  <c r="AI1961" i="6"/>
  <c r="AE1961" i="6"/>
  <c r="P1961" i="6"/>
  <c r="M1961" i="6"/>
  <c r="F1961" i="6"/>
  <c r="D1961" i="6"/>
  <c r="C1961" i="6"/>
  <c r="AZ1960" i="6"/>
  <c r="AW1960" i="6"/>
  <c r="AS1960" i="6"/>
  <c r="AP1960" i="6"/>
  <c r="AI1960" i="6"/>
  <c r="AE1960" i="6"/>
  <c r="P1960" i="6"/>
  <c r="M1960" i="6"/>
  <c r="F1960" i="6"/>
  <c r="D1960" i="6"/>
  <c r="C1960" i="6"/>
  <c r="AZ1959" i="6"/>
  <c r="AW1959" i="6"/>
  <c r="AS1959" i="6"/>
  <c r="AP1959" i="6"/>
  <c r="AI1959" i="6"/>
  <c r="AE1959" i="6"/>
  <c r="P1959" i="6"/>
  <c r="M1959" i="6"/>
  <c r="F1959" i="6"/>
  <c r="D1959" i="6"/>
  <c r="C1959" i="6"/>
  <c r="AZ1958" i="6"/>
  <c r="AW1958" i="6"/>
  <c r="AS1958" i="6"/>
  <c r="AP1958" i="6"/>
  <c r="AI1958" i="6"/>
  <c r="AE1958" i="6"/>
  <c r="P1958" i="6"/>
  <c r="M1958" i="6"/>
  <c r="F1958" i="6"/>
  <c r="D1958" i="6"/>
  <c r="C1958" i="6"/>
  <c r="AZ1957" i="6"/>
  <c r="AW1957" i="6"/>
  <c r="AS1957" i="6"/>
  <c r="AQ1957" i="6"/>
  <c r="AP1957" i="6"/>
  <c r="AI1957" i="6"/>
  <c r="AE1957" i="6"/>
  <c r="P1957" i="6"/>
  <c r="M1957" i="6"/>
  <c r="F1957" i="6"/>
  <c r="D1957" i="6"/>
  <c r="C1957" i="6"/>
  <c r="AZ1956" i="6"/>
  <c r="AW1956" i="6"/>
  <c r="AS1956" i="6"/>
  <c r="AP1956" i="6"/>
  <c r="AI1956" i="6"/>
  <c r="AE1956" i="6"/>
  <c r="P1956" i="6"/>
  <c r="M1956" i="6"/>
  <c r="F1956" i="6"/>
  <c r="D1956" i="6"/>
  <c r="C1956" i="6"/>
  <c r="AZ1955" i="6"/>
  <c r="AW1955" i="6"/>
  <c r="AS1955" i="6"/>
  <c r="AP1955" i="6"/>
  <c r="AI1955" i="6"/>
  <c r="AE1955" i="6"/>
  <c r="P1955" i="6"/>
  <c r="M1955" i="6"/>
  <c r="F1955" i="6"/>
  <c r="D1955" i="6"/>
  <c r="C1955" i="6"/>
  <c r="AZ1954" i="6"/>
  <c r="AW1954" i="6"/>
  <c r="AS1954" i="6"/>
  <c r="AP1954" i="6"/>
  <c r="AI1954" i="6"/>
  <c r="AE1954" i="6"/>
  <c r="P1954" i="6"/>
  <c r="M1954" i="6"/>
  <c r="F1954" i="6"/>
  <c r="D1954" i="6"/>
  <c r="C1954" i="6"/>
  <c r="AZ1953" i="6"/>
  <c r="AW1953" i="6"/>
  <c r="AS1953" i="6"/>
  <c r="AP1953" i="6"/>
  <c r="AI1953" i="6"/>
  <c r="AE1953" i="6"/>
  <c r="P1953" i="6"/>
  <c r="M1953" i="6"/>
  <c r="F1953" i="6"/>
  <c r="D1953" i="6"/>
  <c r="C1953" i="6"/>
  <c r="AZ1952" i="6"/>
  <c r="AW1952" i="6"/>
  <c r="AS1952" i="6"/>
  <c r="AQ1952" i="6"/>
  <c r="AP1952" i="6"/>
  <c r="AI1952" i="6"/>
  <c r="AE1952" i="6"/>
  <c r="P1952" i="6"/>
  <c r="M1952" i="6"/>
  <c r="F1952" i="6"/>
  <c r="D1952" i="6"/>
  <c r="C1952" i="6"/>
  <c r="AZ1951" i="6"/>
  <c r="AW1951" i="6"/>
  <c r="AS1951" i="6"/>
  <c r="AQ1951" i="6"/>
  <c r="AP1951" i="6"/>
  <c r="AI1951" i="6"/>
  <c r="AE1951" i="6"/>
  <c r="P1951" i="6"/>
  <c r="M1951" i="6"/>
  <c r="F1951" i="6"/>
  <c r="D1951" i="6"/>
  <c r="C1951" i="6"/>
  <c r="AZ1950" i="6"/>
  <c r="AW1950" i="6"/>
  <c r="AS1950" i="6"/>
  <c r="AP1950" i="6"/>
  <c r="AI1950" i="6"/>
  <c r="AE1950" i="6"/>
  <c r="P1950" i="6"/>
  <c r="M1950" i="6"/>
  <c r="F1950" i="6"/>
  <c r="D1950" i="6"/>
  <c r="C1950" i="6"/>
  <c r="AZ1949" i="6"/>
  <c r="AW1949" i="6"/>
  <c r="AS1949" i="6"/>
  <c r="AP1949" i="6"/>
  <c r="AI1949" i="6"/>
  <c r="AE1949" i="6"/>
  <c r="P1949" i="6"/>
  <c r="M1949" i="6"/>
  <c r="F1949" i="6"/>
  <c r="D1949" i="6"/>
  <c r="C1949" i="6"/>
  <c r="AZ1948" i="6"/>
  <c r="AW1948" i="6"/>
  <c r="AS1948" i="6"/>
  <c r="AP1948" i="6"/>
  <c r="AI1948" i="6"/>
  <c r="AE1948" i="6"/>
  <c r="P1948" i="6"/>
  <c r="M1948" i="6"/>
  <c r="F1948" i="6"/>
  <c r="D1948" i="6"/>
  <c r="C1948" i="6"/>
  <c r="AZ1947" i="6"/>
  <c r="AW1947" i="6"/>
  <c r="AS1947" i="6"/>
  <c r="AP1947" i="6"/>
  <c r="AI1947" i="6"/>
  <c r="AE1947" i="6"/>
  <c r="P1947" i="6"/>
  <c r="M1947" i="6"/>
  <c r="F1947" i="6"/>
  <c r="D1947" i="6"/>
  <c r="C1947" i="6"/>
  <c r="AZ1946" i="6"/>
  <c r="AW1946" i="6"/>
  <c r="AS1946" i="6"/>
  <c r="AP1946" i="6"/>
  <c r="AI1946" i="6"/>
  <c r="AE1946" i="6"/>
  <c r="P1946" i="6"/>
  <c r="M1946" i="6"/>
  <c r="F1946" i="6"/>
  <c r="D1946" i="6"/>
  <c r="C1946" i="6"/>
  <c r="AZ1945" i="6"/>
  <c r="AW1945" i="6"/>
  <c r="AS1945" i="6"/>
  <c r="AP1945" i="6"/>
  <c r="AI1945" i="6"/>
  <c r="AE1945" i="6"/>
  <c r="P1945" i="6"/>
  <c r="M1945" i="6"/>
  <c r="F1945" i="6"/>
  <c r="D1945" i="6"/>
  <c r="C1945" i="6"/>
  <c r="AZ1944" i="6"/>
  <c r="AW1944" i="6"/>
  <c r="AS1944" i="6"/>
  <c r="AP1944" i="6"/>
  <c r="AI1944" i="6"/>
  <c r="AE1944" i="6"/>
  <c r="P1944" i="6"/>
  <c r="M1944" i="6"/>
  <c r="F1944" i="6"/>
  <c r="D1944" i="6"/>
  <c r="C1944" i="6"/>
  <c r="AZ1943" i="6"/>
  <c r="AW1943" i="6"/>
  <c r="AS1943" i="6"/>
  <c r="AP1943" i="6"/>
  <c r="AI1943" i="6"/>
  <c r="AE1943" i="6"/>
  <c r="P1943" i="6"/>
  <c r="M1943" i="6"/>
  <c r="F1943" i="6"/>
  <c r="D1943" i="6"/>
  <c r="C1943" i="6"/>
  <c r="AZ1942" i="6"/>
  <c r="AW1942" i="6"/>
  <c r="AS1942" i="6"/>
  <c r="AP1942" i="6"/>
  <c r="AI1942" i="6"/>
  <c r="AE1942" i="6"/>
  <c r="P1942" i="6"/>
  <c r="M1942" i="6"/>
  <c r="F1942" i="6"/>
  <c r="D1942" i="6"/>
  <c r="C1942" i="6"/>
  <c r="AZ1941" i="6"/>
  <c r="AW1941" i="6"/>
  <c r="AS1941" i="6"/>
  <c r="AP1941" i="6"/>
  <c r="AI1941" i="6"/>
  <c r="AE1941" i="6"/>
  <c r="P1941" i="6"/>
  <c r="M1941" i="6"/>
  <c r="F1941" i="6"/>
  <c r="D1941" i="6"/>
  <c r="C1941" i="6"/>
  <c r="AZ1940" i="6"/>
  <c r="AW1940" i="6"/>
  <c r="AS1940" i="6"/>
  <c r="AP1940" i="6"/>
  <c r="AI1940" i="6"/>
  <c r="AE1940" i="6"/>
  <c r="P1940" i="6"/>
  <c r="M1940" i="6"/>
  <c r="F1940" i="6"/>
  <c r="D1940" i="6"/>
  <c r="C1940" i="6"/>
  <c r="AZ1939" i="6"/>
  <c r="AW1939" i="6"/>
  <c r="AS1939" i="6"/>
  <c r="AP1939" i="6"/>
  <c r="AI1939" i="6"/>
  <c r="AE1939" i="6"/>
  <c r="P1939" i="6"/>
  <c r="M1939" i="6"/>
  <c r="F1939" i="6"/>
  <c r="D1939" i="6"/>
  <c r="C1939" i="6"/>
  <c r="AZ1938" i="6"/>
  <c r="AW1938" i="6"/>
  <c r="AS1938" i="6"/>
  <c r="AP1938" i="6"/>
  <c r="AI1938" i="6"/>
  <c r="AE1938" i="6"/>
  <c r="P1938" i="6"/>
  <c r="M1938" i="6"/>
  <c r="F1938" i="6"/>
  <c r="D1938" i="6"/>
  <c r="C1938" i="6"/>
  <c r="AZ1937" i="6"/>
  <c r="AW1937" i="6"/>
  <c r="AS1937" i="6"/>
  <c r="AP1937" i="6"/>
  <c r="AI1937" i="6"/>
  <c r="AE1937" i="6"/>
  <c r="P1937" i="6"/>
  <c r="M1937" i="6"/>
  <c r="F1937" i="6"/>
  <c r="D1937" i="6"/>
  <c r="C1937" i="6"/>
  <c r="AZ1936" i="6"/>
  <c r="AW1936" i="6"/>
  <c r="AS1936" i="6"/>
  <c r="AP1936" i="6"/>
  <c r="AI1936" i="6"/>
  <c r="AE1936" i="6"/>
  <c r="P1936" i="6"/>
  <c r="M1936" i="6"/>
  <c r="F1936" i="6"/>
  <c r="D1936" i="6"/>
  <c r="C1936" i="6"/>
  <c r="AZ1935" i="6"/>
  <c r="AW1935" i="6"/>
  <c r="AS1935" i="6"/>
  <c r="AP1935" i="6"/>
  <c r="AI1935" i="6"/>
  <c r="AE1935" i="6"/>
  <c r="P1935" i="6"/>
  <c r="M1935" i="6"/>
  <c r="F1935" i="6"/>
  <c r="D1935" i="6"/>
  <c r="C1935" i="6"/>
  <c r="AZ1934" i="6"/>
  <c r="AW1934" i="6"/>
  <c r="AS1934" i="6"/>
  <c r="AP1934" i="6"/>
  <c r="AI1934" i="6"/>
  <c r="AE1934" i="6"/>
  <c r="P1934" i="6"/>
  <c r="M1934" i="6"/>
  <c r="F1934" i="6"/>
  <c r="D1934" i="6"/>
  <c r="C1934" i="6"/>
  <c r="AZ1933" i="6"/>
  <c r="AW1933" i="6"/>
  <c r="AS1933" i="6"/>
  <c r="AP1933" i="6"/>
  <c r="AI1933" i="6"/>
  <c r="AE1933" i="6"/>
  <c r="P1933" i="6"/>
  <c r="M1933" i="6"/>
  <c r="F1933" i="6"/>
  <c r="D1933" i="6"/>
  <c r="C1933" i="6"/>
  <c r="AZ1932" i="6"/>
  <c r="AW1932" i="6"/>
  <c r="AS1932" i="6"/>
  <c r="AP1932" i="6"/>
  <c r="AI1932" i="6"/>
  <c r="AE1932" i="6"/>
  <c r="P1932" i="6"/>
  <c r="M1932" i="6"/>
  <c r="F1932" i="6"/>
  <c r="D1932" i="6"/>
  <c r="C1932" i="6"/>
  <c r="AZ1931" i="6"/>
  <c r="AW1931" i="6"/>
  <c r="AS1931" i="6"/>
  <c r="AP1931" i="6"/>
  <c r="AI1931" i="6"/>
  <c r="AE1931" i="6"/>
  <c r="P1931" i="6"/>
  <c r="M1931" i="6"/>
  <c r="F1931" i="6"/>
  <c r="D1931" i="6"/>
  <c r="C1931" i="6"/>
  <c r="AZ1930" i="6"/>
  <c r="AW1930" i="6"/>
  <c r="AS1930" i="6"/>
  <c r="AP1930" i="6"/>
  <c r="AI1930" i="6"/>
  <c r="AE1930" i="6"/>
  <c r="P1930" i="6"/>
  <c r="M1930" i="6"/>
  <c r="F1930" i="6"/>
  <c r="D1930" i="6"/>
  <c r="C1930" i="6"/>
  <c r="AZ1929" i="6"/>
  <c r="AW1929" i="6"/>
  <c r="AS1929" i="6"/>
  <c r="AP1929" i="6"/>
  <c r="AI1929" i="6"/>
  <c r="AE1929" i="6"/>
  <c r="P1929" i="6"/>
  <c r="M1929" i="6"/>
  <c r="F1929" i="6"/>
  <c r="D1929" i="6"/>
  <c r="C1929" i="6"/>
  <c r="AZ1928" i="6"/>
  <c r="AW1928" i="6"/>
  <c r="AS1928" i="6"/>
  <c r="AP1928" i="6"/>
  <c r="AI1928" i="6"/>
  <c r="AE1928" i="6"/>
  <c r="P1928" i="6"/>
  <c r="M1928" i="6"/>
  <c r="F1928" i="6"/>
  <c r="D1928" i="6"/>
  <c r="C1928" i="6"/>
  <c r="AZ1927" i="6"/>
  <c r="AW1927" i="6"/>
  <c r="AS1927" i="6"/>
  <c r="AP1927" i="6"/>
  <c r="AI1927" i="6"/>
  <c r="AE1927" i="6"/>
  <c r="P1927" i="6"/>
  <c r="M1927" i="6"/>
  <c r="F1927" i="6"/>
  <c r="D1927" i="6"/>
  <c r="C1927" i="6"/>
  <c r="AZ1926" i="6"/>
  <c r="AW1926" i="6"/>
  <c r="AS1926" i="6"/>
  <c r="AQ1926" i="6"/>
  <c r="AP1926" i="6"/>
  <c r="AI1926" i="6"/>
  <c r="AE1926" i="6"/>
  <c r="P1926" i="6"/>
  <c r="M1926" i="6"/>
  <c r="F1926" i="6"/>
  <c r="D1926" i="6"/>
  <c r="C1926" i="6"/>
  <c r="AZ1925" i="6"/>
  <c r="AW1925" i="6"/>
  <c r="AS1925" i="6"/>
  <c r="AP1925" i="6"/>
  <c r="AI1925" i="6"/>
  <c r="AE1925" i="6"/>
  <c r="P1925" i="6"/>
  <c r="M1925" i="6"/>
  <c r="F1925" i="6"/>
  <c r="D1925" i="6"/>
  <c r="C1925" i="6"/>
  <c r="AZ1924" i="6"/>
  <c r="AW1924" i="6"/>
  <c r="AS1924" i="6"/>
  <c r="AP1924" i="6"/>
  <c r="AI1924" i="6"/>
  <c r="AE1924" i="6"/>
  <c r="P1924" i="6"/>
  <c r="M1924" i="6"/>
  <c r="F1924" i="6"/>
  <c r="D1924" i="6"/>
  <c r="C1924" i="6"/>
  <c r="AZ1923" i="6"/>
  <c r="AW1923" i="6"/>
  <c r="AS1923" i="6"/>
  <c r="AP1923" i="6"/>
  <c r="AI1923" i="6"/>
  <c r="AE1923" i="6"/>
  <c r="P1923" i="6"/>
  <c r="M1923" i="6"/>
  <c r="F1923" i="6"/>
  <c r="D1923" i="6"/>
  <c r="C1923" i="6"/>
  <c r="AZ1922" i="6"/>
  <c r="AW1922" i="6"/>
  <c r="AS1922" i="6"/>
  <c r="AP1922" i="6"/>
  <c r="AI1922" i="6"/>
  <c r="AE1922" i="6"/>
  <c r="P1922" i="6"/>
  <c r="M1922" i="6"/>
  <c r="F1922" i="6"/>
  <c r="D1922" i="6"/>
  <c r="C1922" i="6"/>
  <c r="AZ1921" i="6"/>
  <c r="AW1921" i="6"/>
  <c r="AS1921" i="6"/>
  <c r="AP1921" i="6"/>
  <c r="AI1921" i="6"/>
  <c r="AE1921" i="6"/>
  <c r="P1921" i="6"/>
  <c r="M1921" i="6"/>
  <c r="F1921" i="6"/>
  <c r="D1921" i="6"/>
  <c r="C1921" i="6"/>
  <c r="AZ1920" i="6"/>
  <c r="AW1920" i="6"/>
  <c r="AS1920" i="6"/>
  <c r="AP1920" i="6"/>
  <c r="AI1920" i="6"/>
  <c r="AE1920" i="6"/>
  <c r="P1920" i="6"/>
  <c r="M1920" i="6"/>
  <c r="F1920" i="6"/>
  <c r="D1920" i="6"/>
  <c r="C1920" i="6"/>
  <c r="AZ1919" i="6"/>
  <c r="AW1919" i="6"/>
  <c r="AS1919" i="6"/>
  <c r="AP1919" i="6"/>
  <c r="AI1919" i="6"/>
  <c r="AE1919" i="6"/>
  <c r="P1919" i="6"/>
  <c r="M1919" i="6"/>
  <c r="F1919" i="6"/>
  <c r="D1919" i="6"/>
  <c r="C1919" i="6"/>
  <c r="AZ1918" i="6"/>
  <c r="AW1918" i="6"/>
  <c r="AS1918" i="6"/>
  <c r="AP1918" i="6"/>
  <c r="AI1918" i="6"/>
  <c r="AE1918" i="6"/>
  <c r="P1918" i="6"/>
  <c r="M1918" i="6"/>
  <c r="F1918" i="6"/>
  <c r="D1918" i="6"/>
  <c r="C1918" i="6"/>
  <c r="AZ1917" i="6"/>
  <c r="AW1917" i="6"/>
  <c r="AS1917" i="6"/>
  <c r="AP1917" i="6"/>
  <c r="AI1917" i="6"/>
  <c r="AE1917" i="6"/>
  <c r="P1917" i="6"/>
  <c r="M1917" i="6"/>
  <c r="F1917" i="6"/>
  <c r="D1917" i="6"/>
  <c r="C1917" i="6"/>
  <c r="AZ1916" i="6"/>
  <c r="AW1916" i="6"/>
  <c r="AS1916" i="6"/>
  <c r="AP1916" i="6"/>
  <c r="AI1916" i="6"/>
  <c r="AE1916" i="6"/>
  <c r="P1916" i="6"/>
  <c r="M1916" i="6"/>
  <c r="F1916" i="6"/>
  <c r="D1916" i="6"/>
  <c r="C1916" i="6"/>
  <c r="AZ1915" i="6"/>
  <c r="AW1915" i="6"/>
  <c r="AS1915" i="6"/>
  <c r="AQ1915" i="6"/>
  <c r="AP1915" i="6"/>
  <c r="AI1915" i="6"/>
  <c r="AE1915" i="6"/>
  <c r="P1915" i="6"/>
  <c r="M1915" i="6"/>
  <c r="F1915" i="6"/>
  <c r="D1915" i="6"/>
  <c r="C1915" i="6"/>
  <c r="AZ1914" i="6"/>
  <c r="AW1914" i="6"/>
  <c r="AS1914" i="6"/>
  <c r="AP1914" i="6"/>
  <c r="AI1914" i="6"/>
  <c r="AE1914" i="6"/>
  <c r="P1914" i="6"/>
  <c r="M1914" i="6"/>
  <c r="F1914" i="6"/>
  <c r="D1914" i="6"/>
  <c r="C1914" i="6"/>
  <c r="AZ1913" i="6"/>
  <c r="AW1913" i="6"/>
  <c r="AS1913" i="6"/>
  <c r="AP1913" i="6"/>
  <c r="AI1913" i="6"/>
  <c r="AE1913" i="6"/>
  <c r="P1913" i="6"/>
  <c r="M1913" i="6"/>
  <c r="F1913" i="6"/>
  <c r="D1913" i="6"/>
  <c r="C1913" i="6"/>
  <c r="AZ1912" i="6"/>
  <c r="AW1912" i="6"/>
  <c r="AS1912" i="6"/>
  <c r="AP1912" i="6"/>
  <c r="AI1912" i="6"/>
  <c r="AE1912" i="6"/>
  <c r="P1912" i="6"/>
  <c r="M1912" i="6"/>
  <c r="F1912" i="6"/>
  <c r="D1912" i="6"/>
  <c r="C1912" i="6"/>
  <c r="AZ1911" i="6"/>
  <c r="AW1911" i="6"/>
  <c r="AS1911" i="6"/>
  <c r="AP1911" i="6"/>
  <c r="AI1911" i="6"/>
  <c r="AE1911" i="6"/>
  <c r="P1911" i="6"/>
  <c r="M1911" i="6"/>
  <c r="F1911" i="6"/>
  <c r="D1911" i="6"/>
  <c r="C1911" i="6"/>
  <c r="AZ1910" i="6"/>
  <c r="AW1910" i="6"/>
  <c r="AS1910" i="6"/>
  <c r="AP1910" i="6"/>
  <c r="AI1910" i="6"/>
  <c r="AE1910" i="6"/>
  <c r="P1910" i="6"/>
  <c r="M1910" i="6"/>
  <c r="F1910" i="6"/>
  <c r="D1910" i="6"/>
  <c r="C1910" i="6"/>
  <c r="AZ1909" i="6"/>
  <c r="AW1909" i="6"/>
  <c r="AS1909" i="6"/>
  <c r="AQ1909" i="6"/>
  <c r="AP1909" i="6"/>
  <c r="AI1909" i="6"/>
  <c r="AE1909" i="6"/>
  <c r="P1909" i="6"/>
  <c r="M1909" i="6"/>
  <c r="F1909" i="6"/>
  <c r="D1909" i="6"/>
  <c r="C1909" i="6"/>
  <c r="AZ1908" i="6"/>
  <c r="AW1908" i="6"/>
  <c r="AS1908" i="6"/>
  <c r="AP1908" i="6"/>
  <c r="AI1908" i="6"/>
  <c r="AE1908" i="6"/>
  <c r="P1908" i="6"/>
  <c r="M1908" i="6"/>
  <c r="F1908" i="6"/>
  <c r="D1908" i="6"/>
  <c r="C1908" i="6"/>
  <c r="AZ1907" i="6"/>
  <c r="AW1907" i="6"/>
  <c r="AS1907" i="6"/>
  <c r="AP1907" i="6"/>
  <c r="AI1907" i="6"/>
  <c r="AE1907" i="6"/>
  <c r="P1907" i="6"/>
  <c r="M1907" i="6"/>
  <c r="F1907" i="6"/>
  <c r="D1907" i="6"/>
  <c r="C1907" i="6"/>
  <c r="AZ1906" i="6"/>
  <c r="AW1906" i="6"/>
  <c r="AS1906" i="6"/>
  <c r="AQ1906" i="6"/>
  <c r="AP1906" i="6"/>
  <c r="AI1906" i="6"/>
  <c r="AE1906" i="6"/>
  <c r="P1906" i="6"/>
  <c r="M1906" i="6"/>
  <c r="F1906" i="6"/>
  <c r="D1906" i="6"/>
  <c r="C1906" i="6"/>
  <c r="AZ1905" i="6"/>
  <c r="AW1905" i="6"/>
  <c r="AS1905" i="6"/>
  <c r="AQ1905" i="6"/>
  <c r="AP1905" i="6"/>
  <c r="AI1905" i="6"/>
  <c r="AE1905" i="6"/>
  <c r="P1905" i="6"/>
  <c r="M1905" i="6"/>
  <c r="F1905" i="6"/>
  <c r="D1905" i="6"/>
  <c r="C1905" i="6"/>
  <c r="AZ1904" i="6"/>
  <c r="AW1904" i="6"/>
  <c r="AS1904" i="6"/>
  <c r="AP1904" i="6"/>
  <c r="AI1904" i="6"/>
  <c r="AE1904" i="6"/>
  <c r="P1904" i="6"/>
  <c r="M1904" i="6"/>
  <c r="F1904" i="6"/>
  <c r="D1904" i="6"/>
  <c r="C1904" i="6"/>
  <c r="AZ1903" i="6"/>
  <c r="AW1903" i="6"/>
  <c r="AS1903" i="6"/>
  <c r="AP1903" i="6"/>
  <c r="AI1903" i="6"/>
  <c r="AE1903" i="6"/>
  <c r="P1903" i="6"/>
  <c r="M1903" i="6"/>
  <c r="F1903" i="6"/>
  <c r="D1903" i="6"/>
  <c r="C1903" i="6"/>
  <c r="AZ1902" i="6"/>
  <c r="AW1902" i="6"/>
  <c r="AS1902" i="6"/>
  <c r="AP1902" i="6"/>
  <c r="AI1902" i="6"/>
  <c r="AE1902" i="6"/>
  <c r="P1902" i="6"/>
  <c r="M1902" i="6"/>
  <c r="F1902" i="6"/>
  <c r="D1902" i="6"/>
  <c r="C1902" i="6"/>
  <c r="AZ1901" i="6"/>
  <c r="AW1901" i="6"/>
  <c r="AS1901" i="6"/>
  <c r="AP1901" i="6"/>
  <c r="AI1901" i="6"/>
  <c r="AE1901" i="6"/>
  <c r="P1901" i="6"/>
  <c r="M1901" i="6"/>
  <c r="F1901" i="6"/>
  <c r="D1901" i="6"/>
  <c r="C1901" i="6"/>
  <c r="AZ1900" i="6"/>
  <c r="AW1900" i="6"/>
  <c r="AS1900" i="6"/>
  <c r="AP1900" i="6"/>
  <c r="AI1900" i="6"/>
  <c r="AE1900" i="6"/>
  <c r="P1900" i="6"/>
  <c r="M1900" i="6"/>
  <c r="F1900" i="6"/>
  <c r="D1900" i="6"/>
  <c r="C1900" i="6"/>
  <c r="AZ1899" i="6"/>
  <c r="AW1899" i="6"/>
  <c r="AS1899" i="6"/>
  <c r="AP1899" i="6"/>
  <c r="AI1899" i="6"/>
  <c r="AE1899" i="6"/>
  <c r="P1899" i="6"/>
  <c r="M1899" i="6"/>
  <c r="F1899" i="6"/>
  <c r="D1899" i="6"/>
  <c r="C1899" i="6"/>
  <c r="AZ1898" i="6"/>
  <c r="AW1898" i="6"/>
  <c r="AS1898" i="6"/>
  <c r="AP1898" i="6"/>
  <c r="AI1898" i="6"/>
  <c r="AE1898" i="6"/>
  <c r="P1898" i="6"/>
  <c r="M1898" i="6"/>
  <c r="F1898" i="6"/>
  <c r="D1898" i="6"/>
  <c r="C1898" i="6"/>
  <c r="AZ1897" i="6"/>
  <c r="AW1897" i="6"/>
  <c r="AS1897" i="6"/>
  <c r="AP1897" i="6"/>
  <c r="AI1897" i="6"/>
  <c r="AE1897" i="6"/>
  <c r="P1897" i="6"/>
  <c r="M1897" i="6"/>
  <c r="F1897" i="6"/>
  <c r="D1897" i="6"/>
  <c r="C1897" i="6"/>
  <c r="AZ1896" i="6"/>
  <c r="AW1896" i="6"/>
  <c r="AS1896" i="6"/>
  <c r="AP1896" i="6"/>
  <c r="AI1896" i="6"/>
  <c r="AE1896" i="6"/>
  <c r="P1896" i="6"/>
  <c r="M1896" i="6"/>
  <c r="F1896" i="6"/>
  <c r="D1896" i="6"/>
  <c r="C1896" i="6"/>
  <c r="AZ1895" i="6"/>
  <c r="AW1895" i="6"/>
  <c r="AS1895" i="6"/>
  <c r="AP1895" i="6"/>
  <c r="AI1895" i="6"/>
  <c r="AE1895" i="6"/>
  <c r="P1895" i="6"/>
  <c r="M1895" i="6"/>
  <c r="F1895" i="6"/>
  <c r="D1895" i="6"/>
  <c r="C1895" i="6"/>
  <c r="AZ1894" i="6"/>
  <c r="AW1894" i="6"/>
  <c r="AS1894" i="6"/>
  <c r="AP1894" i="6"/>
  <c r="AI1894" i="6"/>
  <c r="AE1894" i="6"/>
  <c r="P1894" i="6"/>
  <c r="M1894" i="6"/>
  <c r="F1894" i="6"/>
  <c r="D1894" i="6"/>
  <c r="C1894" i="6"/>
  <c r="AZ1893" i="6"/>
  <c r="AW1893" i="6"/>
  <c r="AS1893" i="6"/>
  <c r="AP1893" i="6"/>
  <c r="AI1893" i="6"/>
  <c r="AE1893" i="6"/>
  <c r="P1893" i="6"/>
  <c r="M1893" i="6"/>
  <c r="F1893" i="6"/>
  <c r="D1893" i="6"/>
  <c r="C1893" i="6"/>
  <c r="AZ1892" i="6"/>
  <c r="AW1892" i="6"/>
  <c r="AS1892" i="6"/>
  <c r="AP1892" i="6"/>
  <c r="AI1892" i="6"/>
  <c r="AE1892" i="6"/>
  <c r="P1892" i="6"/>
  <c r="M1892" i="6"/>
  <c r="F1892" i="6"/>
  <c r="D1892" i="6"/>
  <c r="C1892" i="6"/>
  <c r="AZ1891" i="6"/>
  <c r="AW1891" i="6"/>
  <c r="AS1891" i="6"/>
  <c r="AP1891" i="6"/>
  <c r="AI1891" i="6"/>
  <c r="AE1891" i="6"/>
  <c r="P1891" i="6"/>
  <c r="M1891" i="6"/>
  <c r="F1891" i="6"/>
  <c r="D1891" i="6"/>
  <c r="C1891" i="6"/>
  <c r="AZ1890" i="6"/>
  <c r="AW1890" i="6"/>
  <c r="AS1890" i="6"/>
  <c r="AP1890" i="6"/>
  <c r="AI1890" i="6"/>
  <c r="AE1890" i="6"/>
  <c r="P1890" i="6"/>
  <c r="M1890" i="6"/>
  <c r="F1890" i="6"/>
  <c r="D1890" i="6"/>
  <c r="C1890" i="6"/>
  <c r="AZ1889" i="6"/>
  <c r="AW1889" i="6"/>
  <c r="AS1889" i="6"/>
  <c r="AP1889" i="6"/>
  <c r="AI1889" i="6"/>
  <c r="AE1889" i="6"/>
  <c r="P1889" i="6"/>
  <c r="M1889" i="6"/>
  <c r="F1889" i="6"/>
  <c r="D1889" i="6"/>
  <c r="C1889" i="6"/>
  <c r="AZ1888" i="6"/>
  <c r="AW1888" i="6"/>
  <c r="AS1888" i="6"/>
  <c r="AP1888" i="6"/>
  <c r="AI1888" i="6"/>
  <c r="AE1888" i="6"/>
  <c r="P1888" i="6"/>
  <c r="M1888" i="6"/>
  <c r="F1888" i="6"/>
  <c r="D1888" i="6"/>
  <c r="C1888" i="6"/>
  <c r="AZ1887" i="6"/>
  <c r="AW1887" i="6"/>
  <c r="AS1887" i="6"/>
  <c r="AP1887" i="6"/>
  <c r="AI1887" i="6"/>
  <c r="AE1887" i="6"/>
  <c r="P1887" i="6"/>
  <c r="M1887" i="6"/>
  <c r="F1887" i="6"/>
  <c r="D1887" i="6"/>
  <c r="C1887" i="6"/>
  <c r="AZ1886" i="6"/>
  <c r="AW1886" i="6"/>
  <c r="AS1886" i="6"/>
  <c r="AP1886" i="6"/>
  <c r="AI1886" i="6"/>
  <c r="AE1886" i="6"/>
  <c r="P1886" i="6"/>
  <c r="M1886" i="6"/>
  <c r="F1886" i="6"/>
  <c r="D1886" i="6"/>
  <c r="C1886" i="6"/>
  <c r="AZ1885" i="6"/>
  <c r="AW1885" i="6"/>
  <c r="AS1885" i="6"/>
  <c r="AP1885" i="6"/>
  <c r="AI1885" i="6"/>
  <c r="AE1885" i="6"/>
  <c r="P1885" i="6"/>
  <c r="M1885" i="6"/>
  <c r="F1885" i="6"/>
  <c r="D1885" i="6"/>
  <c r="C1885" i="6"/>
  <c r="AZ1884" i="6"/>
  <c r="AW1884" i="6"/>
  <c r="AS1884" i="6"/>
  <c r="AQ1884" i="6"/>
  <c r="AP1884" i="6"/>
  <c r="AI1884" i="6"/>
  <c r="AE1884" i="6"/>
  <c r="P1884" i="6"/>
  <c r="M1884" i="6"/>
  <c r="F1884" i="6"/>
  <c r="D1884" i="6"/>
  <c r="C1884" i="6"/>
  <c r="AZ1883" i="6"/>
  <c r="AW1883" i="6"/>
  <c r="AS1883" i="6"/>
  <c r="AP1883" i="6"/>
  <c r="AI1883" i="6"/>
  <c r="AE1883" i="6"/>
  <c r="P1883" i="6"/>
  <c r="M1883" i="6"/>
  <c r="F1883" i="6"/>
  <c r="D1883" i="6"/>
  <c r="C1883" i="6"/>
  <c r="AZ1882" i="6"/>
  <c r="AW1882" i="6"/>
  <c r="AS1882" i="6"/>
  <c r="AQ1882" i="6"/>
  <c r="AP1882" i="6"/>
  <c r="AI1882" i="6"/>
  <c r="AE1882" i="6"/>
  <c r="P1882" i="6"/>
  <c r="M1882" i="6"/>
  <c r="F1882" i="6"/>
  <c r="D1882" i="6"/>
  <c r="C1882" i="6"/>
  <c r="AZ1881" i="6"/>
  <c r="AW1881" i="6"/>
  <c r="AS1881" i="6"/>
  <c r="AP1881" i="6"/>
  <c r="AI1881" i="6"/>
  <c r="AE1881" i="6"/>
  <c r="P1881" i="6"/>
  <c r="M1881" i="6"/>
  <c r="F1881" i="6"/>
  <c r="D1881" i="6"/>
  <c r="C1881" i="6"/>
  <c r="AZ1880" i="6"/>
  <c r="AW1880" i="6"/>
  <c r="AS1880" i="6"/>
  <c r="AP1880" i="6"/>
  <c r="AI1880" i="6"/>
  <c r="AE1880" i="6"/>
  <c r="P1880" i="6"/>
  <c r="M1880" i="6"/>
  <c r="F1880" i="6"/>
  <c r="D1880" i="6"/>
  <c r="C1880" i="6"/>
  <c r="AZ1879" i="6"/>
  <c r="AW1879" i="6"/>
  <c r="AS1879" i="6"/>
  <c r="AP1879" i="6"/>
  <c r="AI1879" i="6"/>
  <c r="AE1879" i="6"/>
  <c r="P1879" i="6"/>
  <c r="M1879" i="6"/>
  <c r="F1879" i="6"/>
  <c r="D1879" i="6"/>
  <c r="C1879" i="6"/>
  <c r="AZ1878" i="6"/>
  <c r="AW1878" i="6"/>
  <c r="AS1878" i="6"/>
  <c r="AQ1878" i="6"/>
  <c r="AP1878" i="6"/>
  <c r="AI1878" i="6"/>
  <c r="AE1878" i="6"/>
  <c r="P1878" i="6"/>
  <c r="M1878" i="6"/>
  <c r="F1878" i="6"/>
  <c r="D1878" i="6"/>
  <c r="C1878" i="6"/>
  <c r="AZ1877" i="6"/>
  <c r="AW1877" i="6"/>
  <c r="AS1877" i="6"/>
  <c r="AP1877" i="6"/>
  <c r="AI1877" i="6"/>
  <c r="AE1877" i="6"/>
  <c r="P1877" i="6"/>
  <c r="M1877" i="6"/>
  <c r="F1877" i="6"/>
  <c r="D1877" i="6"/>
  <c r="C1877" i="6"/>
  <c r="AZ1876" i="6"/>
  <c r="AW1876" i="6"/>
  <c r="AS1876" i="6"/>
  <c r="AP1876" i="6"/>
  <c r="AI1876" i="6"/>
  <c r="AE1876" i="6"/>
  <c r="P1876" i="6"/>
  <c r="M1876" i="6"/>
  <c r="F1876" i="6"/>
  <c r="D1876" i="6"/>
  <c r="C1876" i="6"/>
  <c r="AZ1875" i="6"/>
  <c r="AW1875" i="6"/>
  <c r="AS1875" i="6"/>
  <c r="AP1875" i="6"/>
  <c r="AI1875" i="6"/>
  <c r="AE1875" i="6"/>
  <c r="P1875" i="6"/>
  <c r="M1875" i="6"/>
  <c r="F1875" i="6"/>
  <c r="D1875" i="6"/>
  <c r="C1875" i="6"/>
  <c r="AZ1874" i="6"/>
  <c r="AW1874" i="6"/>
  <c r="AS1874" i="6"/>
  <c r="AP1874" i="6"/>
  <c r="AI1874" i="6"/>
  <c r="AE1874" i="6"/>
  <c r="P1874" i="6"/>
  <c r="M1874" i="6"/>
  <c r="F1874" i="6"/>
  <c r="D1874" i="6"/>
  <c r="C1874" i="6"/>
  <c r="AZ1873" i="6"/>
  <c r="AW1873" i="6"/>
  <c r="AS1873" i="6"/>
  <c r="AP1873" i="6"/>
  <c r="AI1873" i="6"/>
  <c r="AE1873" i="6"/>
  <c r="P1873" i="6"/>
  <c r="M1873" i="6"/>
  <c r="F1873" i="6"/>
  <c r="D1873" i="6"/>
  <c r="C1873" i="6"/>
  <c r="AZ1872" i="6"/>
  <c r="AW1872" i="6"/>
  <c r="AS1872" i="6"/>
  <c r="AP1872" i="6"/>
  <c r="AI1872" i="6"/>
  <c r="AE1872" i="6"/>
  <c r="P1872" i="6"/>
  <c r="M1872" i="6"/>
  <c r="F1872" i="6"/>
  <c r="D1872" i="6"/>
  <c r="C1872" i="6"/>
  <c r="AZ1871" i="6"/>
  <c r="AW1871" i="6"/>
  <c r="AS1871" i="6"/>
  <c r="AP1871" i="6"/>
  <c r="AI1871" i="6"/>
  <c r="AE1871" i="6"/>
  <c r="P1871" i="6"/>
  <c r="M1871" i="6"/>
  <c r="F1871" i="6"/>
  <c r="D1871" i="6"/>
  <c r="C1871" i="6"/>
  <c r="AZ1870" i="6"/>
  <c r="AW1870" i="6"/>
  <c r="AS1870" i="6"/>
  <c r="AP1870" i="6"/>
  <c r="AI1870" i="6"/>
  <c r="AE1870" i="6"/>
  <c r="P1870" i="6"/>
  <c r="M1870" i="6"/>
  <c r="F1870" i="6"/>
  <c r="D1870" i="6"/>
  <c r="C1870" i="6"/>
  <c r="AZ1869" i="6"/>
  <c r="AW1869" i="6"/>
  <c r="AS1869" i="6"/>
  <c r="AP1869" i="6"/>
  <c r="AI1869" i="6"/>
  <c r="AE1869" i="6"/>
  <c r="P1869" i="6"/>
  <c r="M1869" i="6"/>
  <c r="F1869" i="6"/>
  <c r="D1869" i="6"/>
  <c r="C1869" i="6"/>
  <c r="AZ1868" i="6"/>
  <c r="AW1868" i="6"/>
  <c r="AS1868" i="6"/>
  <c r="AP1868" i="6"/>
  <c r="AI1868" i="6"/>
  <c r="AE1868" i="6"/>
  <c r="P1868" i="6"/>
  <c r="M1868" i="6"/>
  <c r="F1868" i="6"/>
  <c r="D1868" i="6"/>
  <c r="C1868" i="6"/>
  <c r="AZ1867" i="6"/>
  <c r="AW1867" i="6"/>
  <c r="AS1867" i="6"/>
  <c r="AP1867" i="6"/>
  <c r="AI1867" i="6"/>
  <c r="AE1867" i="6"/>
  <c r="P1867" i="6"/>
  <c r="M1867" i="6"/>
  <c r="F1867" i="6"/>
  <c r="D1867" i="6"/>
  <c r="C1867" i="6"/>
  <c r="AZ1866" i="6"/>
  <c r="AW1866" i="6"/>
  <c r="AS1866" i="6"/>
  <c r="AP1866" i="6"/>
  <c r="AI1866" i="6"/>
  <c r="AE1866" i="6"/>
  <c r="P1866" i="6"/>
  <c r="M1866" i="6"/>
  <c r="F1866" i="6"/>
  <c r="D1866" i="6"/>
  <c r="C1866" i="6"/>
  <c r="AZ1865" i="6"/>
  <c r="AW1865" i="6"/>
  <c r="AS1865" i="6"/>
  <c r="AP1865" i="6"/>
  <c r="AI1865" i="6"/>
  <c r="AE1865" i="6"/>
  <c r="P1865" i="6"/>
  <c r="M1865" i="6"/>
  <c r="F1865" i="6"/>
  <c r="D1865" i="6"/>
  <c r="C1865" i="6"/>
  <c r="AZ1864" i="6"/>
  <c r="AW1864" i="6"/>
  <c r="AS1864" i="6"/>
  <c r="AP1864" i="6"/>
  <c r="AI1864" i="6"/>
  <c r="AE1864" i="6"/>
  <c r="P1864" i="6"/>
  <c r="M1864" i="6"/>
  <c r="F1864" i="6"/>
  <c r="D1864" i="6"/>
  <c r="C1864" i="6"/>
  <c r="AZ1863" i="6"/>
  <c r="AW1863" i="6"/>
  <c r="AS1863" i="6"/>
  <c r="AP1863" i="6"/>
  <c r="AI1863" i="6"/>
  <c r="AE1863" i="6"/>
  <c r="P1863" i="6"/>
  <c r="M1863" i="6"/>
  <c r="F1863" i="6"/>
  <c r="D1863" i="6"/>
  <c r="C1863" i="6"/>
  <c r="AZ1862" i="6"/>
  <c r="AW1862" i="6"/>
  <c r="AS1862" i="6"/>
  <c r="AP1862" i="6"/>
  <c r="AI1862" i="6"/>
  <c r="AE1862" i="6"/>
  <c r="P1862" i="6"/>
  <c r="M1862" i="6"/>
  <c r="F1862" i="6"/>
  <c r="D1862" i="6"/>
  <c r="C1862" i="6"/>
  <c r="AZ1861" i="6"/>
  <c r="AW1861" i="6"/>
  <c r="AS1861" i="6"/>
  <c r="AP1861" i="6"/>
  <c r="AI1861" i="6"/>
  <c r="AE1861" i="6"/>
  <c r="P1861" i="6"/>
  <c r="M1861" i="6"/>
  <c r="F1861" i="6"/>
  <c r="D1861" i="6"/>
  <c r="C1861" i="6"/>
  <c r="AZ1860" i="6"/>
  <c r="AW1860" i="6"/>
  <c r="AS1860" i="6"/>
  <c r="AP1860" i="6"/>
  <c r="AI1860" i="6"/>
  <c r="AE1860" i="6"/>
  <c r="P1860" i="6"/>
  <c r="M1860" i="6"/>
  <c r="F1860" i="6"/>
  <c r="D1860" i="6"/>
  <c r="C1860" i="6"/>
  <c r="AZ1859" i="6"/>
  <c r="AW1859" i="6"/>
  <c r="AS1859" i="6"/>
  <c r="AP1859" i="6"/>
  <c r="AI1859" i="6"/>
  <c r="AE1859" i="6"/>
  <c r="P1859" i="6"/>
  <c r="M1859" i="6"/>
  <c r="F1859" i="6"/>
  <c r="D1859" i="6"/>
  <c r="C1859" i="6"/>
  <c r="AZ1858" i="6"/>
  <c r="AW1858" i="6"/>
  <c r="AS1858" i="6"/>
  <c r="AP1858" i="6"/>
  <c r="AI1858" i="6"/>
  <c r="AE1858" i="6"/>
  <c r="P1858" i="6"/>
  <c r="M1858" i="6"/>
  <c r="F1858" i="6"/>
  <c r="D1858" i="6"/>
  <c r="C1858" i="6"/>
  <c r="AZ1857" i="6"/>
  <c r="AW1857" i="6"/>
  <c r="AS1857" i="6"/>
  <c r="AP1857" i="6"/>
  <c r="AI1857" i="6"/>
  <c r="AE1857" i="6"/>
  <c r="P1857" i="6"/>
  <c r="M1857" i="6"/>
  <c r="F1857" i="6"/>
  <c r="D1857" i="6"/>
  <c r="C1857" i="6"/>
  <c r="AZ1856" i="6"/>
  <c r="AW1856" i="6"/>
  <c r="AS1856" i="6"/>
  <c r="AP1856" i="6"/>
  <c r="AI1856" i="6"/>
  <c r="AE1856" i="6"/>
  <c r="P1856" i="6"/>
  <c r="M1856" i="6"/>
  <c r="F1856" i="6"/>
  <c r="D1856" i="6"/>
  <c r="C1856" i="6"/>
  <c r="AZ1855" i="6"/>
  <c r="AW1855" i="6"/>
  <c r="AS1855" i="6"/>
  <c r="AP1855" i="6"/>
  <c r="AI1855" i="6"/>
  <c r="AE1855" i="6"/>
  <c r="P1855" i="6"/>
  <c r="M1855" i="6"/>
  <c r="F1855" i="6"/>
  <c r="D1855" i="6"/>
  <c r="C1855" i="6"/>
  <c r="AZ1854" i="6"/>
  <c r="AW1854" i="6"/>
  <c r="AS1854" i="6"/>
  <c r="AP1854" i="6"/>
  <c r="AI1854" i="6"/>
  <c r="AE1854" i="6"/>
  <c r="P1854" i="6"/>
  <c r="M1854" i="6"/>
  <c r="F1854" i="6"/>
  <c r="D1854" i="6"/>
  <c r="C1854" i="6"/>
  <c r="AZ1853" i="6"/>
  <c r="AW1853" i="6"/>
  <c r="AS1853" i="6"/>
  <c r="AP1853" i="6"/>
  <c r="AI1853" i="6"/>
  <c r="AE1853" i="6"/>
  <c r="P1853" i="6"/>
  <c r="M1853" i="6"/>
  <c r="F1853" i="6"/>
  <c r="D1853" i="6"/>
  <c r="C1853" i="6"/>
  <c r="AZ1852" i="6"/>
  <c r="AW1852" i="6"/>
  <c r="AS1852" i="6"/>
  <c r="AP1852" i="6"/>
  <c r="AI1852" i="6"/>
  <c r="AE1852" i="6"/>
  <c r="P1852" i="6"/>
  <c r="M1852" i="6"/>
  <c r="F1852" i="6"/>
  <c r="D1852" i="6"/>
  <c r="C1852" i="6"/>
  <c r="AZ1851" i="6"/>
  <c r="AW1851" i="6"/>
  <c r="AS1851" i="6"/>
  <c r="AQ1851" i="6"/>
  <c r="AP1851" i="6"/>
  <c r="AI1851" i="6"/>
  <c r="AE1851" i="6"/>
  <c r="P1851" i="6"/>
  <c r="M1851" i="6"/>
  <c r="F1851" i="6"/>
  <c r="D1851" i="6"/>
  <c r="C1851" i="6"/>
  <c r="AZ1850" i="6"/>
  <c r="AW1850" i="6"/>
  <c r="AS1850" i="6"/>
  <c r="AP1850" i="6"/>
  <c r="AI1850" i="6"/>
  <c r="AE1850" i="6"/>
  <c r="P1850" i="6"/>
  <c r="M1850" i="6"/>
  <c r="F1850" i="6"/>
  <c r="D1850" i="6"/>
  <c r="C1850" i="6"/>
  <c r="AZ1849" i="6"/>
  <c r="AW1849" i="6"/>
  <c r="AS1849" i="6"/>
  <c r="AP1849" i="6"/>
  <c r="AI1849" i="6"/>
  <c r="AE1849" i="6"/>
  <c r="P1849" i="6"/>
  <c r="M1849" i="6"/>
  <c r="F1849" i="6"/>
  <c r="D1849" i="6"/>
  <c r="C1849" i="6"/>
  <c r="AZ1848" i="6"/>
  <c r="AW1848" i="6"/>
  <c r="AS1848" i="6"/>
  <c r="AP1848" i="6"/>
  <c r="AI1848" i="6"/>
  <c r="AE1848" i="6"/>
  <c r="P1848" i="6"/>
  <c r="M1848" i="6"/>
  <c r="F1848" i="6"/>
  <c r="D1848" i="6"/>
  <c r="C1848" i="6"/>
  <c r="AZ1847" i="6"/>
  <c r="AW1847" i="6"/>
  <c r="AS1847" i="6"/>
  <c r="AP1847" i="6"/>
  <c r="AI1847" i="6"/>
  <c r="AE1847" i="6"/>
  <c r="P1847" i="6"/>
  <c r="M1847" i="6"/>
  <c r="F1847" i="6"/>
  <c r="D1847" i="6"/>
  <c r="C1847" i="6"/>
  <c r="AZ1846" i="6"/>
  <c r="AW1846" i="6"/>
  <c r="AS1846" i="6"/>
  <c r="AP1846" i="6"/>
  <c r="AI1846" i="6"/>
  <c r="AE1846" i="6"/>
  <c r="P1846" i="6"/>
  <c r="M1846" i="6"/>
  <c r="F1846" i="6"/>
  <c r="D1846" i="6"/>
  <c r="C1846" i="6"/>
  <c r="AZ1845" i="6"/>
  <c r="AW1845" i="6"/>
  <c r="AS1845" i="6"/>
  <c r="AP1845" i="6"/>
  <c r="AI1845" i="6"/>
  <c r="AE1845" i="6"/>
  <c r="P1845" i="6"/>
  <c r="M1845" i="6"/>
  <c r="F1845" i="6"/>
  <c r="D1845" i="6"/>
  <c r="C1845" i="6"/>
  <c r="AZ1844" i="6"/>
  <c r="AW1844" i="6"/>
  <c r="AS1844" i="6"/>
  <c r="AP1844" i="6"/>
  <c r="AI1844" i="6"/>
  <c r="AE1844" i="6"/>
  <c r="P1844" i="6"/>
  <c r="M1844" i="6"/>
  <c r="F1844" i="6"/>
  <c r="D1844" i="6"/>
  <c r="C1844" i="6"/>
  <c r="AZ1843" i="6"/>
  <c r="AW1843" i="6"/>
  <c r="AS1843" i="6"/>
  <c r="AP1843" i="6"/>
  <c r="AI1843" i="6"/>
  <c r="AE1843" i="6"/>
  <c r="P1843" i="6"/>
  <c r="M1843" i="6"/>
  <c r="F1843" i="6"/>
  <c r="D1843" i="6"/>
  <c r="C1843" i="6"/>
  <c r="AZ1842" i="6"/>
  <c r="AW1842" i="6"/>
  <c r="AS1842" i="6"/>
  <c r="AP1842" i="6"/>
  <c r="AI1842" i="6"/>
  <c r="AE1842" i="6"/>
  <c r="P1842" i="6"/>
  <c r="M1842" i="6"/>
  <c r="F1842" i="6"/>
  <c r="D1842" i="6"/>
  <c r="C1842" i="6"/>
  <c r="AZ1841" i="6"/>
  <c r="AW1841" i="6"/>
  <c r="AS1841" i="6"/>
  <c r="AP1841" i="6"/>
  <c r="AI1841" i="6"/>
  <c r="AE1841" i="6"/>
  <c r="P1841" i="6"/>
  <c r="M1841" i="6"/>
  <c r="F1841" i="6"/>
  <c r="D1841" i="6"/>
  <c r="C1841" i="6"/>
  <c r="AZ1840" i="6"/>
  <c r="AW1840" i="6"/>
  <c r="AS1840" i="6"/>
  <c r="AP1840" i="6"/>
  <c r="AI1840" i="6"/>
  <c r="AE1840" i="6"/>
  <c r="P1840" i="6"/>
  <c r="M1840" i="6"/>
  <c r="F1840" i="6"/>
  <c r="D1840" i="6"/>
  <c r="C1840" i="6"/>
  <c r="AZ1839" i="6"/>
  <c r="AW1839" i="6"/>
  <c r="AS1839" i="6"/>
  <c r="AP1839" i="6"/>
  <c r="AI1839" i="6"/>
  <c r="AE1839" i="6"/>
  <c r="P1839" i="6"/>
  <c r="M1839" i="6"/>
  <c r="F1839" i="6"/>
  <c r="D1839" i="6"/>
  <c r="C1839" i="6"/>
  <c r="AZ1838" i="6"/>
  <c r="AW1838" i="6"/>
  <c r="AS1838" i="6"/>
  <c r="AP1838" i="6"/>
  <c r="AI1838" i="6"/>
  <c r="AE1838" i="6"/>
  <c r="P1838" i="6"/>
  <c r="M1838" i="6"/>
  <c r="F1838" i="6"/>
  <c r="D1838" i="6"/>
  <c r="C1838" i="6"/>
  <c r="AZ1837" i="6"/>
  <c r="AW1837" i="6"/>
  <c r="AS1837" i="6"/>
  <c r="AP1837" i="6"/>
  <c r="AI1837" i="6"/>
  <c r="AE1837" i="6"/>
  <c r="P1837" i="6"/>
  <c r="M1837" i="6"/>
  <c r="F1837" i="6"/>
  <c r="D1837" i="6"/>
  <c r="C1837" i="6"/>
  <c r="AZ1836" i="6"/>
  <c r="AW1836" i="6"/>
  <c r="AS1836" i="6"/>
  <c r="AP1836" i="6"/>
  <c r="AI1836" i="6"/>
  <c r="AE1836" i="6"/>
  <c r="P1836" i="6"/>
  <c r="M1836" i="6"/>
  <c r="F1836" i="6"/>
  <c r="D1836" i="6"/>
  <c r="C1836" i="6"/>
  <c r="AZ1835" i="6"/>
  <c r="AW1835" i="6"/>
  <c r="AS1835" i="6"/>
  <c r="AP1835" i="6"/>
  <c r="AI1835" i="6"/>
  <c r="AE1835" i="6"/>
  <c r="P1835" i="6"/>
  <c r="M1835" i="6"/>
  <c r="F1835" i="6"/>
  <c r="D1835" i="6"/>
  <c r="C1835" i="6"/>
  <c r="AZ1834" i="6"/>
  <c r="AW1834" i="6"/>
  <c r="AS1834" i="6"/>
  <c r="AP1834" i="6"/>
  <c r="AI1834" i="6"/>
  <c r="AE1834" i="6"/>
  <c r="P1834" i="6"/>
  <c r="M1834" i="6"/>
  <c r="F1834" i="6"/>
  <c r="D1834" i="6"/>
  <c r="C1834" i="6"/>
  <c r="AZ1833" i="6"/>
  <c r="AW1833" i="6"/>
  <c r="AS1833" i="6"/>
  <c r="AP1833" i="6"/>
  <c r="AI1833" i="6"/>
  <c r="AE1833" i="6"/>
  <c r="P1833" i="6"/>
  <c r="M1833" i="6"/>
  <c r="F1833" i="6"/>
  <c r="D1833" i="6"/>
  <c r="C1833" i="6"/>
  <c r="AZ1832" i="6"/>
  <c r="AW1832" i="6"/>
  <c r="AS1832" i="6"/>
  <c r="AP1832" i="6"/>
  <c r="AI1832" i="6"/>
  <c r="AE1832" i="6"/>
  <c r="P1832" i="6"/>
  <c r="M1832" i="6"/>
  <c r="F1832" i="6"/>
  <c r="D1832" i="6"/>
  <c r="C1832" i="6"/>
  <c r="AZ1831" i="6"/>
  <c r="AW1831" i="6"/>
  <c r="AS1831" i="6"/>
  <c r="AP1831" i="6"/>
  <c r="AI1831" i="6"/>
  <c r="AE1831" i="6"/>
  <c r="P1831" i="6"/>
  <c r="M1831" i="6"/>
  <c r="F1831" i="6"/>
  <c r="D1831" i="6"/>
  <c r="C1831" i="6"/>
  <c r="AZ1830" i="6"/>
  <c r="AW1830" i="6"/>
  <c r="AS1830" i="6"/>
  <c r="AP1830" i="6"/>
  <c r="AI1830" i="6"/>
  <c r="AE1830" i="6"/>
  <c r="P1830" i="6"/>
  <c r="M1830" i="6"/>
  <c r="F1830" i="6"/>
  <c r="D1830" i="6"/>
  <c r="C1830" i="6"/>
  <c r="AZ1829" i="6"/>
  <c r="AW1829" i="6"/>
  <c r="AS1829" i="6"/>
  <c r="AP1829" i="6"/>
  <c r="AI1829" i="6"/>
  <c r="AE1829" i="6"/>
  <c r="P1829" i="6"/>
  <c r="M1829" i="6"/>
  <c r="F1829" i="6"/>
  <c r="D1829" i="6"/>
  <c r="C1829" i="6"/>
  <c r="AZ1828" i="6"/>
  <c r="AW1828" i="6"/>
  <c r="AS1828" i="6"/>
  <c r="AP1828" i="6"/>
  <c r="AI1828" i="6"/>
  <c r="AE1828" i="6"/>
  <c r="P1828" i="6"/>
  <c r="M1828" i="6"/>
  <c r="F1828" i="6"/>
  <c r="D1828" i="6"/>
  <c r="C1828" i="6"/>
  <c r="AZ1827" i="6"/>
  <c r="AW1827" i="6"/>
  <c r="AS1827" i="6"/>
  <c r="AQ1827" i="6"/>
  <c r="AP1827" i="6"/>
  <c r="AI1827" i="6"/>
  <c r="AE1827" i="6"/>
  <c r="P1827" i="6"/>
  <c r="M1827" i="6"/>
  <c r="F1827" i="6"/>
  <c r="D1827" i="6"/>
  <c r="C1827" i="6"/>
  <c r="AZ1826" i="6"/>
  <c r="AW1826" i="6"/>
  <c r="AS1826" i="6"/>
  <c r="AP1826" i="6"/>
  <c r="AI1826" i="6"/>
  <c r="AE1826" i="6"/>
  <c r="P1826" i="6"/>
  <c r="M1826" i="6"/>
  <c r="F1826" i="6"/>
  <c r="D1826" i="6"/>
  <c r="C1826" i="6"/>
  <c r="AZ1825" i="6"/>
  <c r="AW1825" i="6"/>
  <c r="AS1825" i="6"/>
  <c r="AP1825" i="6"/>
  <c r="AI1825" i="6"/>
  <c r="AE1825" i="6"/>
  <c r="P1825" i="6"/>
  <c r="M1825" i="6"/>
  <c r="F1825" i="6"/>
  <c r="D1825" i="6"/>
  <c r="C1825" i="6"/>
  <c r="AZ1824" i="6"/>
  <c r="AW1824" i="6"/>
  <c r="AS1824" i="6"/>
  <c r="AP1824" i="6"/>
  <c r="AI1824" i="6"/>
  <c r="AE1824" i="6"/>
  <c r="P1824" i="6"/>
  <c r="M1824" i="6"/>
  <c r="F1824" i="6"/>
  <c r="D1824" i="6"/>
  <c r="C1824" i="6"/>
  <c r="AZ1823" i="6"/>
  <c r="AW1823" i="6"/>
  <c r="AS1823" i="6"/>
  <c r="AP1823" i="6"/>
  <c r="AI1823" i="6"/>
  <c r="AE1823" i="6"/>
  <c r="P1823" i="6"/>
  <c r="M1823" i="6"/>
  <c r="F1823" i="6"/>
  <c r="D1823" i="6"/>
  <c r="C1823" i="6"/>
  <c r="AZ1822" i="6"/>
  <c r="AW1822" i="6"/>
  <c r="AS1822" i="6"/>
  <c r="AQ1822" i="6"/>
  <c r="AP1822" i="6"/>
  <c r="AI1822" i="6"/>
  <c r="AE1822" i="6"/>
  <c r="P1822" i="6"/>
  <c r="M1822" i="6"/>
  <c r="F1822" i="6"/>
  <c r="D1822" i="6"/>
  <c r="C1822" i="6"/>
  <c r="AZ1821" i="6"/>
  <c r="AW1821" i="6"/>
  <c r="AS1821" i="6"/>
  <c r="AP1821" i="6"/>
  <c r="AI1821" i="6"/>
  <c r="AE1821" i="6"/>
  <c r="P1821" i="6"/>
  <c r="M1821" i="6"/>
  <c r="F1821" i="6"/>
  <c r="D1821" i="6"/>
  <c r="C1821" i="6"/>
  <c r="AZ1820" i="6"/>
  <c r="AW1820" i="6"/>
  <c r="AS1820" i="6"/>
  <c r="AP1820" i="6"/>
  <c r="AI1820" i="6"/>
  <c r="AE1820" i="6"/>
  <c r="P1820" i="6"/>
  <c r="M1820" i="6"/>
  <c r="F1820" i="6"/>
  <c r="D1820" i="6"/>
  <c r="C1820" i="6"/>
  <c r="AZ1819" i="6"/>
  <c r="AW1819" i="6"/>
  <c r="AS1819" i="6"/>
  <c r="AP1819" i="6"/>
  <c r="AI1819" i="6"/>
  <c r="AE1819" i="6"/>
  <c r="P1819" i="6"/>
  <c r="M1819" i="6"/>
  <c r="F1819" i="6"/>
  <c r="D1819" i="6"/>
  <c r="C1819" i="6"/>
  <c r="AZ1818" i="6"/>
  <c r="AW1818" i="6"/>
  <c r="AS1818" i="6"/>
  <c r="AP1818" i="6"/>
  <c r="AI1818" i="6"/>
  <c r="AE1818" i="6"/>
  <c r="P1818" i="6"/>
  <c r="M1818" i="6"/>
  <c r="F1818" i="6"/>
  <c r="D1818" i="6"/>
  <c r="C1818" i="6"/>
  <c r="AZ1817" i="6"/>
  <c r="AW1817" i="6"/>
  <c r="AS1817" i="6"/>
  <c r="AP1817" i="6"/>
  <c r="AI1817" i="6"/>
  <c r="AE1817" i="6"/>
  <c r="P1817" i="6"/>
  <c r="M1817" i="6"/>
  <c r="F1817" i="6"/>
  <c r="D1817" i="6"/>
  <c r="C1817" i="6"/>
  <c r="AZ1816" i="6"/>
  <c r="AW1816" i="6"/>
  <c r="AS1816" i="6"/>
  <c r="AP1816" i="6"/>
  <c r="AI1816" i="6"/>
  <c r="AE1816" i="6"/>
  <c r="P1816" i="6"/>
  <c r="M1816" i="6"/>
  <c r="F1816" i="6"/>
  <c r="D1816" i="6"/>
  <c r="C1816" i="6"/>
  <c r="AZ1815" i="6"/>
  <c r="AW1815" i="6"/>
  <c r="AS1815" i="6"/>
  <c r="AP1815" i="6"/>
  <c r="AI1815" i="6"/>
  <c r="AE1815" i="6"/>
  <c r="P1815" i="6"/>
  <c r="M1815" i="6"/>
  <c r="F1815" i="6"/>
  <c r="D1815" i="6"/>
  <c r="C1815" i="6"/>
  <c r="AZ1814" i="6"/>
  <c r="AW1814" i="6"/>
  <c r="AS1814" i="6"/>
  <c r="AP1814" i="6"/>
  <c r="AI1814" i="6"/>
  <c r="AE1814" i="6"/>
  <c r="P1814" i="6"/>
  <c r="M1814" i="6"/>
  <c r="F1814" i="6"/>
  <c r="D1814" i="6"/>
  <c r="C1814" i="6"/>
  <c r="AZ1813" i="6"/>
  <c r="AW1813" i="6"/>
  <c r="AS1813" i="6"/>
  <c r="AP1813" i="6"/>
  <c r="AI1813" i="6"/>
  <c r="AE1813" i="6"/>
  <c r="P1813" i="6"/>
  <c r="M1813" i="6"/>
  <c r="F1813" i="6"/>
  <c r="D1813" i="6"/>
  <c r="C1813" i="6"/>
  <c r="AZ1812" i="6"/>
  <c r="AW1812" i="6"/>
  <c r="AS1812" i="6"/>
  <c r="AP1812" i="6"/>
  <c r="AI1812" i="6"/>
  <c r="AE1812" i="6"/>
  <c r="P1812" i="6"/>
  <c r="M1812" i="6"/>
  <c r="F1812" i="6"/>
  <c r="D1812" i="6"/>
  <c r="C1812" i="6"/>
  <c r="AZ1811" i="6"/>
  <c r="AW1811" i="6"/>
  <c r="AS1811" i="6"/>
  <c r="AP1811" i="6"/>
  <c r="AI1811" i="6"/>
  <c r="AE1811" i="6"/>
  <c r="P1811" i="6"/>
  <c r="M1811" i="6"/>
  <c r="F1811" i="6"/>
  <c r="D1811" i="6"/>
  <c r="C1811" i="6"/>
  <c r="AZ1810" i="6"/>
  <c r="AW1810" i="6"/>
  <c r="AS1810" i="6"/>
  <c r="AP1810" i="6"/>
  <c r="AI1810" i="6"/>
  <c r="AE1810" i="6"/>
  <c r="P1810" i="6"/>
  <c r="M1810" i="6"/>
  <c r="F1810" i="6"/>
  <c r="D1810" i="6"/>
  <c r="C1810" i="6"/>
  <c r="AZ1809" i="6"/>
  <c r="AW1809" i="6"/>
  <c r="AS1809" i="6"/>
  <c r="AP1809" i="6"/>
  <c r="AI1809" i="6"/>
  <c r="AE1809" i="6"/>
  <c r="P1809" i="6"/>
  <c r="M1809" i="6"/>
  <c r="F1809" i="6"/>
  <c r="D1809" i="6"/>
  <c r="C1809" i="6"/>
  <c r="AZ1808" i="6"/>
  <c r="AW1808" i="6"/>
  <c r="AS1808" i="6"/>
  <c r="AP1808" i="6"/>
  <c r="AI1808" i="6"/>
  <c r="AE1808" i="6"/>
  <c r="P1808" i="6"/>
  <c r="M1808" i="6"/>
  <c r="F1808" i="6"/>
  <c r="D1808" i="6"/>
  <c r="C1808" i="6"/>
  <c r="AZ1807" i="6"/>
  <c r="AW1807" i="6"/>
  <c r="AS1807" i="6"/>
  <c r="AP1807" i="6"/>
  <c r="AI1807" i="6"/>
  <c r="AE1807" i="6"/>
  <c r="P1807" i="6"/>
  <c r="M1807" i="6"/>
  <c r="F1807" i="6"/>
  <c r="D1807" i="6"/>
  <c r="C1807" i="6"/>
  <c r="AZ1806" i="6"/>
  <c r="AW1806" i="6"/>
  <c r="AS1806" i="6"/>
  <c r="AP1806" i="6"/>
  <c r="AI1806" i="6"/>
  <c r="AE1806" i="6"/>
  <c r="P1806" i="6"/>
  <c r="M1806" i="6"/>
  <c r="F1806" i="6"/>
  <c r="D1806" i="6"/>
  <c r="C1806" i="6"/>
  <c r="AZ1805" i="6"/>
  <c r="AW1805" i="6"/>
  <c r="AS1805" i="6"/>
  <c r="AP1805" i="6"/>
  <c r="AI1805" i="6"/>
  <c r="AE1805" i="6"/>
  <c r="P1805" i="6"/>
  <c r="M1805" i="6"/>
  <c r="F1805" i="6"/>
  <c r="D1805" i="6"/>
  <c r="C1805" i="6"/>
  <c r="AZ1804" i="6"/>
  <c r="AW1804" i="6"/>
  <c r="AS1804" i="6"/>
  <c r="AP1804" i="6"/>
  <c r="AI1804" i="6"/>
  <c r="AE1804" i="6"/>
  <c r="P1804" i="6"/>
  <c r="M1804" i="6"/>
  <c r="F1804" i="6"/>
  <c r="D1804" i="6"/>
  <c r="C1804" i="6"/>
  <c r="AZ1803" i="6"/>
  <c r="AW1803" i="6"/>
  <c r="AS1803" i="6"/>
  <c r="AP1803" i="6"/>
  <c r="AI1803" i="6"/>
  <c r="AE1803" i="6"/>
  <c r="P1803" i="6"/>
  <c r="M1803" i="6"/>
  <c r="F1803" i="6"/>
  <c r="D1803" i="6"/>
  <c r="C1803" i="6"/>
  <c r="AZ1802" i="6"/>
  <c r="AW1802" i="6"/>
  <c r="AS1802" i="6"/>
  <c r="AP1802" i="6"/>
  <c r="AI1802" i="6"/>
  <c r="AE1802" i="6"/>
  <c r="P1802" i="6"/>
  <c r="M1802" i="6"/>
  <c r="F1802" i="6"/>
  <c r="D1802" i="6"/>
  <c r="C1802" i="6"/>
  <c r="AZ1801" i="6"/>
  <c r="AW1801" i="6"/>
  <c r="AS1801" i="6"/>
  <c r="AP1801" i="6"/>
  <c r="AI1801" i="6"/>
  <c r="AE1801" i="6"/>
  <c r="P1801" i="6"/>
  <c r="M1801" i="6"/>
  <c r="F1801" i="6"/>
  <c r="D1801" i="6"/>
  <c r="C1801" i="6"/>
  <c r="AZ1800" i="6"/>
  <c r="AW1800" i="6"/>
  <c r="AS1800" i="6"/>
  <c r="AP1800" i="6"/>
  <c r="AI1800" i="6"/>
  <c r="AE1800" i="6"/>
  <c r="P1800" i="6"/>
  <c r="M1800" i="6"/>
  <c r="F1800" i="6"/>
  <c r="D1800" i="6"/>
  <c r="C1800" i="6"/>
  <c r="AZ1799" i="6"/>
  <c r="AW1799" i="6"/>
  <c r="AS1799" i="6"/>
  <c r="AP1799" i="6"/>
  <c r="AI1799" i="6"/>
  <c r="AE1799" i="6"/>
  <c r="P1799" i="6"/>
  <c r="M1799" i="6"/>
  <c r="F1799" i="6"/>
  <c r="D1799" i="6"/>
  <c r="C1799" i="6"/>
  <c r="AZ1798" i="6"/>
  <c r="AW1798" i="6"/>
  <c r="AS1798" i="6"/>
  <c r="AQ1798" i="6"/>
  <c r="AP1798" i="6"/>
  <c r="AI1798" i="6"/>
  <c r="AE1798" i="6"/>
  <c r="P1798" i="6"/>
  <c r="M1798" i="6"/>
  <c r="F1798" i="6"/>
  <c r="D1798" i="6"/>
  <c r="C1798" i="6"/>
  <c r="AZ1797" i="6"/>
  <c r="AW1797" i="6"/>
  <c r="AS1797" i="6"/>
  <c r="AP1797" i="6"/>
  <c r="AI1797" i="6"/>
  <c r="AE1797" i="6"/>
  <c r="P1797" i="6"/>
  <c r="M1797" i="6"/>
  <c r="F1797" i="6"/>
  <c r="D1797" i="6"/>
  <c r="C1797" i="6"/>
  <c r="AZ1796" i="6"/>
  <c r="AW1796" i="6"/>
  <c r="AS1796" i="6"/>
  <c r="AP1796" i="6"/>
  <c r="AI1796" i="6"/>
  <c r="AE1796" i="6"/>
  <c r="P1796" i="6"/>
  <c r="M1796" i="6"/>
  <c r="F1796" i="6"/>
  <c r="D1796" i="6"/>
  <c r="C1796" i="6"/>
  <c r="AZ1795" i="6"/>
  <c r="AW1795" i="6"/>
  <c r="AS1795" i="6"/>
  <c r="AP1795" i="6"/>
  <c r="AI1795" i="6"/>
  <c r="AE1795" i="6"/>
  <c r="P1795" i="6"/>
  <c r="M1795" i="6"/>
  <c r="F1795" i="6"/>
  <c r="D1795" i="6"/>
  <c r="C1795" i="6"/>
  <c r="AZ1794" i="6"/>
  <c r="AW1794" i="6"/>
  <c r="AS1794" i="6"/>
  <c r="AP1794" i="6"/>
  <c r="AI1794" i="6"/>
  <c r="AE1794" i="6"/>
  <c r="P1794" i="6"/>
  <c r="M1794" i="6"/>
  <c r="F1794" i="6"/>
  <c r="D1794" i="6"/>
  <c r="C1794" i="6"/>
  <c r="AZ1793" i="6"/>
  <c r="AW1793" i="6"/>
  <c r="AS1793" i="6"/>
  <c r="AQ1793" i="6"/>
  <c r="AP1793" i="6"/>
  <c r="AI1793" i="6"/>
  <c r="AE1793" i="6"/>
  <c r="P1793" i="6"/>
  <c r="M1793" i="6"/>
  <c r="F1793" i="6"/>
  <c r="D1793" i="6"/>
  <c r="C1793" i="6"/>
  <c r="AZ1792" i="6"/>
  <c r="AW1792" i="6"/>
  <c r="AS1792" i="6"/>
  <c r="AP1792" i="6"/>
  <c r="AI1792" i="6"/>
  <c r="AE1792" i="6"/>
  <c r="P1792" i="6"/>
  <c r="M1792" i="6"/>
  <c r="F1792" i="6"/>
  <c r="D1792" i="6"/>
  <c r="C1792" i="6"/>
  <c r="AZ1791" i="6"/>
  <c r="AW1791" i="6"/>
  <c r="AS1791" i="6"/>
  <c r="AP1791" i="6"/>
  <c r="AI1791" i="6"/>
  <c r="AE1791" i="6"/>
  <c r="P1791" i="6"/>
  <c r="M1791" i="6"/>
  <c r="F1791" i="6"/>
  <c r="D1791" i="6"/>
  <c r="C1791" i="6"/>
  <c r="AZ1790" i="6"/>
  <c r="AW1790" i="6"/>
  <c r="AS1790" i="6"/>
  <c r="AP1790" i="6"/>
  <c r="AI1790" i="6"/>
  <c r="AE1790" i="6"/>
  <c r="P1790" i="6"/>
  <c r="M1790" i="6"/>
  <c r="F1790" i="6"/>
  <c r="D1790" i="6"/>
  <c r="C1790" i="6"/>
  <c r="AZ1789" i="6"/>
  <c r="AW1789" i="6"/>
  <c r="AS1789" i="6"/>
  <c r="AP1789" i="6"/>
  <c r="AI1789" i="6"/>
  <c r="AE1789" i="6"/>
  <c r="P1789" i="6"/>
  <c r="M1789" i="6"/>
  <c r="F1789" i="6"/>
  <c r="D1789" i="6"/>
  <c r="C1789" i="6"/>
  <c r="AZ1788" i="6"/>
  <c r="AW1788" i="6"/>
  <c r="AS1788" i="6"/>
  <c r="AP1788" i="6"/>
  <c r="AI1788" i="6"/>
  <c r="AE1788" i="6"/>
  <c r="P1788" i="6"/>
  <c r="M1788" i="6"/>
  <c r="F1788" i="6"/>
  <c r="D1788" i="6"/>
  <c r="C1788" i="6"/>
  <c r="AZ1787" i="6"/>
  <c r="AW1787" i="6"/>
  <c r="AS1787" i="6"/>
  <c r="AP1787" i="6"/>
  <c r="AI1787" i="6"/>
  <c r="AE1787" i="6"/>
  <c r="P1787" i="6"/>
  <c r="M1787" i="6"/>
  <c r="F1787" i="6"/>
  <c r="D1787" i="6"/>
  <c r="C1787" i="6"/>
  <c r="AZ1786" i="6"/>
  <c r="AW1786" i="6"/>
  <c r="AS1786" i="6"/>
  <c r="AP1786" i="6"/>
  <c r="AI1786" i="6"/>
  <c r="AE1786" i="6"/>
  <c r="P1786" i="6"/>
  <c r="M1786" i="6"/>
  <c r="F1786" i="6"/>
  <c r="D1786" i="6"/>
  <c r="C1786" i="6"/>
  <c r="AZ1785" i="6"/>
  <c r="AW1785" i="6"/>
  <c r="AS1785" i="6"/>
  <c r="AP1785" i="6"/>
  <c r="AI1785" i="6"/>
  <c r="AE1785" i="6"/>
  <c r="P1785" i="6"/>
  <c r="M1785" i="6"/>
  <c r="F1785" i="6"/>
  <c r="D1785" i="6"/>
  <c r="C1785" i="6"/>
  <c r="AZ1784" i="6"/>
  <c r="AW1784" i="6"/>
  <c r="AS1784" i="6"/>
  <c r="AP1784" i="6"/>
  <c r="AI1784" i="6"/>
  <c r="AE1784" i="6"/>
  <c r="P1784" i="6"/>
  <c r="M1784" i="6"/>
  <c r="F1784" i="6"/>
  <c r="D1784" i="6"/>
  <c r="C1784" i="6"/>
  <c r="AZ1783" i="6"/>
  <c r="AW1783" i="6"/>
  <c r="AS1783" i="6"/>
  <c r="AP1783" i="6"/>
  <c r="AI1783" i="6"/>
  <c r="AE1783" i="6"/>
  <c r="P1783" i="6"/>
  <c r="M1783" i="6"/>
  <c r="F1783" i="6"/>
  <c r="D1783" i="6"/>
  <c r="C1783" i="6"/>
  <c r="AZ1782" i="6"/>
  <c r="AW1782" i="6"/>
  <c r="AS1782" i="6"/>
  <c r="AP1782" i="6"/>
  <c r="AI1782" i="6"/>
  <c r="AE1782" i="6"/>
  <c r="P1782" i="6"/>
  <c r="M1782" i="6"/>
  <c r="F1782" i="6"/>
  <c r="D1782" i="6"/>
  <c r="C1782" i="6"/>
  <c r="AZ1781" i="6"/>
  <c r="AW1781" i="6"/>
  <c r="AS1781" i="6"/>
  <c r="AP1781" i="6"/>
  <c r="AI1781" i="6"/>
  <c r="AE1781" i="6"/>
  <c r="P1781" i="6"/>
  <c r="M1781" i="6"/>
  <c r="F1781" i="6"/>
  <c r="D1781" i="6"/>
  <c r="C1781" i="6"/>
  <c r="AZ1780" i="6"/>
  <c r="AW1780" i="6"/>
  <c r="AS1780" i="6"/>
  <c r="AP1780" i="6"/>
  <c r="AI1780" i="6"/>
  <c r="AE1780" i="6"/>
  <c r="P1780" i="6"/>
  <c r="M1780" i="6"/>
  <c r="F1780" i="6"/>
  <c r="D1780" i="6"/>
  <c r="C1780" i="6"/>
  <c r="AZ1779" i="6"/>
  <c r="AW1779" i="6"/>
  <c r="AS1779" i="6"/>
  <c r="AP1779" i="6"/>
  <c r="AI1779" i="6"/>
  <c r="AE1779" i="6"/>
  <c r="P1779" i="6"/>
  <c r="M1779" i="6"/>
  <c r="F1779" i="6"/>
  <c r="D1779" i="6"/>
  <c r="C1779" i="6"/>
  <c r="AZ1778" i="6"/>
  <c r="AW1778" i="6"/>
  <c r="AS1778" i="6"/>
  <c r="AP1778" i="6"/>
  <c r="AI1778" i="6"/>
  <c r="AE1778" i="6"/>
  <c r="P1778" i="6"/>
  <c r="M1778" i="6"/>
  <c r="F1778" i="6"/>
  <c r="D1778" i="6"/>
  <c r="C1778" i="6"/>
  <c r="AZ1777" i="6"/>
  <c r="AW1777" i="6"/>
  <c r="AS1777" i="6"/>
  <c r="AP1777" i="6"/>
  <c r="AI1777" i="6"/>
  <c r="AE1777" i="6"/>
  <c r="P1777" i="6"/>
  <c r="M1777" i="6"/>
  <c r="F1777" i="6"/>
  <c r="D1777" i="6"/>
  <c r="C1777" i="6"/>
  <c r="AZ1776" i="6"/>
  <c r="AW1776" i="6"/>
  <c r="AS1776" i="6"/>
  <c r="AP1776" i="6"/>
  <c r="AI1776" i="6"/>
  <c r="AE1776" i="6"/>
  <c r="P1776" i="6"/>
  <c r="M1776" i="6"/>
  <c r="F1776" i="6"/>
  <c r="D1776" i="6"/>
  <c r="C1776" i="6"/>
  <c r="AZ1775" i="6"/>
  <c r="AW1775" i="6"/>
  <c r="AS1775" i="6"/>
  <c r="AP1775" i="6"/>
  <c r="AI1775" i="6"/>
  <c r="AE1775" i="6"/>
  <c r="P1775" i="6"/>
  <c r="M1775" i="6"/>
  <c r="F1775" i="6"/>
  <c r="D1775" i="6"/>
  <c r="C1775" i="6"/>
  <c r="AZ1774" i="6"/>
  <c r="AW1774" i="6"/>
  <c r="AS1774" i="6"/>
  <c r="AP1774" i="6"/>
  <c r="AI1774" i="6"/>
  <c r="AE1774" i="6"/>
  <c r="P1774" i="6"/>
  <c r="M1774" i="6"/>
  <c r="F1774" i="6"/>
  <c r="D1774" i="6"/>
  <c r="C1774" i="6"/>
  <c r="AZ1773" i="6"/>
  <c r="AW1773" i="6"/>
  <c r="AS1773" i="6"/>
  <c r="AP1773" i="6"/>
  <c r="AI1773" i="6"/>
  <c r="AE1773" i="6"/>
  <c r="P1773" i="6"/>
  <c r="M1773" i="6"/>
  <c r="F1773" i="6"/>
  <c r="D1773" i="6"/>
  <c r="C1773" i="6"/>
  <c r="AZ1772" i="6"/>
  <c r="AW1772" i="6"/>
  <c r="AS1772" i="6"/>
  <c r="AP1772" i="6"/>
  <c r="AI1772" i="6"/>
  <c r="AE1772" i="6"/>
  <c r="P1772" i="6"/>
  <c r="M1772" i="6"/>
  <c r="F1772" i="6"/>
  <c r="D1772" i="6"/>
  <c r="C1772" i="6"/>
  <c r="AZ1771" i="6"/>
  <c r="AW1771" i="6"/>
  <c r="AS1771" i="6"/>
  <c r="AP1771" i="6"/>
  <c r="AI1771" i="6"/>
  <c r="AE1771" i="6"/>
  <c r="P1771" i="6"/>
  <c r="M1771" i="6"/>
  <c r="F1771" i="6"/>
  <c r="D1771" i="6"/>
  <c r="C1771" i="6"/>
  <c r="AZ1770" i="6"/>
  <c r="AW1770" i="6"/>
  <c r="AS1770" i="6"/>
  <c r="AP1770" i="6"/>
  <c r="AI1770" i="6"/>
  <c r="AE1770" i="6"/>
  <c r="P1770" i="6"/>
  <c r="M1770" i="6"/>
  <c r="F1770" i="6"/>
  <c r="D1770" i="6"/>
  <c r="C1770" i="6"/>
  <c r="AZ1769" i="6"/>
  <c r="AW1769" i="6"/>
  <c r="AS1769" i="6"/>
  <c r="AP1769" i="6"/>
  <c r="AI1769" i="6"/>
  <c r="AE1769" i="6"/>
  <c r="P1769" i="6"/>
  <c r="M1769" i="6"/>
  <c r="F1769" i="6"/>
  <c r="D1769" i="6"/>
  <c r="C1769" i="6"/>
  <c r="AZ1768" i="6"/>
  <c r="AW1768" i="6"/>
  <c r="AS1768" i="6"/>
  <c r="AP1768" i="6"/>
  <c r="AI1768" i="6"/>
  <c r="AE1768" i="6"/>
  <c r="P1768" i="6"/>
  <c r="M1768" i="6"/>
  <c r="F1768" i="6"/>
  <c r="D1768" i="6"/>
  <c r="C1768" i="6"/>
  <c r="AZ1767" i="6"/>
  <c r="AW1767" i="6"/>
  <c r="AS1767" i="6"/>
  <c r="AP1767" i="6"/>
  <c r="AI1767" i="6"/>
  <c r="AE1767" i="6"/>
  <c r="P1767" i="6"/>
  <c r="M1767" i="6"/>
  <c r="F1767" i="6"/>
  <c r="D1767" i="6"/>
  <c r="C1767" i="6"/>
  <c r="AZ1766" i="6"/>
  <c r="AW1766" i="6"/>
  <c r="AS1766" i="6"/>
  <c r="AP1766" i="6"/>
  <c r="AI1766" i="6"/>
  <c r="AE1766" i="6"/>
  <c r="P1766" i="6"/>
  <c r="M1766" i="6"/>
  <c r="F1766" i="6"/>
  <c r="D1766" i="6"/>
  <c r="C1766" i="6"/>
  <c r="AZ1765" i="6"/>
  <c r="AW1765" i="6"/>
  <c r="AS1765" i="6"/>
  <c r="AP1765" i="6"/>
  <c r="AI1765" i="6"/>
  <c r="AE1765" i="6"/>
  <c r="P1765" i="6"/>
  <c r="M1765" i="6"/>
  <c r="F1765" i="6"/>
  <c r="D1765" i="6"/>
  <c r="C1765" i="6"/>
  <c r="AZ1764" i="6"/>
  <c r="AW1764" i="6"/>
  <c r="AS1764" i="6"/>
  <c r="AP1764" i="6"/>
  <c r="AI1764" i="6"/>
  <c r="AE1764" i="6"/>
  <c r="P1764" i="6"/>
  <c r="M1764" i="6"/>
  <c r="F1764" i="6"/>
  <c r="D1764" i="6"/>
  <c r="C1764" i="6"/>
  <c r="AZ1763" i="6"/>
  <c r="AW1763" i="6"/>
  <c r="AS1763" i="6"/>
  <c r="AP1763" i="6"/>
  <c r="AI1763" i="6"/>
  <c r="AE1763" i="6"/>
  <c r="P1763" i="6"/>
  <c r="M1763" i="6"/>
  <c r="F1763" i="6"/>
  <c r="D1763" i="6"/>
  <c r="C1763" i="6"/>
  <c r="AZ1762" i="6"/>
  <c r="AW1762" i="6"/>
  <c r="AS1762" i="6"/>
  <c r="AP1762" i="6"/>
  <c r="AI1762" i="6"/>
  <c r="AE1762" i="6"/>
  <c r="P1762" i="6"/>
  <c r="M1762" i="6"/>
  <c r="F1762" i="6"/>
  <c r="D1762" i="6"/>
  <c r="C1762" i="6"/>
  <c r="AZ1761" i="6"/>
  <c r="AW1761" i="6"/>
  <c r="AS1761" i="6"/>
  <c r="AP1761" i="6"/>
  <c r="AI1761" i="6"/>
  <c r="AE1761" i="6"/>
  <c r="P1761" i="6"/>
  <c r="M1761" i="6"/>
  <c r="F1761" i="6"/>
  <c r="D1761" i="6"/>
  <c r="C1761" i="6"/>
  <c r="AZ1760" i="6"/>
  <c r="AW1760" i="6"/>
  <c r="AS1760" i="6"/>
  <c r="AP1760" i="6"/>
  <c r="AI1760" i="6"/>
  <c r="AE1760" i="6"/>
  <c r="P1760" i="6"/>
  <c r="M1760" i="6"/>
  <c r="F1760" i="6"/>
  <c r="D1760" i="6"/>
  <c r="C1760" i="6"/>
  <c r="AZ1759" i="6"/>
  <c r="AW1759" i="6"/>
  <c r="AS1759" i="6"/>
  <c r="AP1759" i="6"/>
  <c r="AI1759" i="6"/>
  <c r="AE1759" i="6"/>
  <c r="P1759" i="6"/>
  <c r="M1759" i="6"/>
  <c r="F1759" i="6"/>
  <c r="D1759" i="6"/>
  <c r="C1759" i="6"/>
  <c r="AZ1758" i="6"/>
  <c r="AW1758" i="6"/>
  <c r="AS1758" i="6"/>
  <c r="AP1758" i="6"/>
  <c r="AI1758" i="6"/>
  <c r="AE1758" i="6"/>
  <c r="P1758" i="6"/>
  <c r="M1758" i="6"/>
  <c r="F1758" i="6"/>
  <c r="D1758" i="6"/>
  <c r="C1758" i="6"/>
  <c r="AZ1757" i="6"/>
  <c r="AW1757" i="6"/>
  <c r="AS1757" i="6"/>
  <c r="AP1757" i="6"/>
  <c r="AI1757" i="6"/>
  <c r="AE1757" i="6"/>
  <c r="P1757" i="6"/>
  <c r="M1757" i="6"/>
  <c r="F1757" i="6"/>
  <c r="D1757" i="6"/>
  <c r="C1757" i="6"/>
  <c r="AZ1756" i="6"/>
  <c r="AW1756" i="6"/>
  <c r="AS1756" i="6"/>
  <c r="AP1756" i="6"/>
  <c r="AI1756" i="6"/>
  <c r="AE1756" i="6"/>
  <c r="P1756" i="6"/>
  <c r="M1756" i="6"/>
  <c r="F1756" i="6"/>
  <c r="D1756" i="6"/>
  <c r="C1756" i="6"/>
  <c r="AZ1755" i="6"/>
  <c r="AW1755" i="6"/>
  <c r="AS1755" i="6"/>
  <c r="AP1755" i="6"/>
  <c r="AI1755" i="6"/>
  <c r="AE1755" i="6"/>
  <c r="P1755" i="6"/>
  <c r="M1755" i="6"/>
  <c r="F1755" i="6"/>
  <c r="D1755" i="6"/>
  <c r="C1755" i="6"/>
  <c r="AZ1754" i="6"/>
  <c r="AW1754" i="6"/>
  <c r="AS1754" i="6"/>
  <c r="AP1754" i="6"/>
  <c r="AI1754" i="6"/>
  <c r="AE1754" i="6"/>
  <c r="P1754" i="6"/>
  <c r="M1754" i="6"/>
  <c r="F1754" i="6"/>
  <c r="D1754" i="6"/>
  <c r="C1754" i="6"/>
  <c r="AZ1753" i="6"/>
  <c r="AW1753" i="6"/>
  <c r="AS1753" i="6"/>
  <c r="AP1753" i="6"/>
  <c r="AI1753" i="6"/>
  <c r="AE1753" i="6"/>
  <c r="P1753" i="6"/>
  <c r="M1753" i="6"/>
  <c r="F1753" i="6"/>
  <c r="D1753" i="6"/>
  <c r="C1753" i="6"/>
  <c r="AZ1752" i="6"/>
  <c r="AW1752" i="6"/>
  <c r="AS1752" i="6"/>
  <c r="AP1752" i="6"/>
  <c r="AI1752" i="6"/>
  <c r="AE1752" i="6"/>
  <c r="P1752" i="6"/>
  <c r="M1752" i="6"/>
  <c r="F1752" i="6"/>
  <c r="D1752" i="6"/>
  <c r="C1752" i="6"/>
  <c r="AZ1751" i="6"/>
  <c r="AW1751" i="6"/>
  <c r="AS1751" i="6"/>
  <c r="AP1751" i="6"/>
  <c r="AI1751" i="6"/>
  <c r="AE1751" i="6"/>
  <c r="P1751" i="6"/>
  <c r="M1751" i="6"/>
  <c r="F1751" i="6"/>
  <c r="D1751" i="6"/>
  <c r="C1751" i="6"/>
  <c r="AZ1750" i="6"/>
  <c r="AW1750" i="6"/>
  <c r="AS1750" i="6"/>
  <c r="AP1750" i="6"/>
  <c r="AI1750" i="6"/>
  <c r="AE1750" i="6"/>
  <c r="P1750" i="6"/>
  <c r="M1750" i="6"/>
  <c r="F1750" i="6"/>
  <c r="D1750" i="6"/>
  <c r="C1750" i="6"/>
  <c r="AZ1749" i="6"/>
  <c r="AW1749" i="6"/>
  <c r="AS1749" i="6"/>
  <c r="AP1749" i="6"/>
  <c r="AI1749" i="6"/>
  <c r="AE1749" i="6"/>
  <c r="P1749" i="6"/>
  <c r="M1749" i="6"/>
  <c r="F1749" i="6"/>
  <c r="D1749" i="6"/>
  <c r="C1749" i="6"/>
  <c r="AZ1748" i="6"/>
  <c r="AW1748" i="6"/>
  <c r="AS1748" i="6"/>
  <c r="AP1748" i="6"/>
  <c r="AI1748" i="6"/>
  <c r="AE1748" i="6"/>
  <c r="P1748" i="6"/>
  <c r="M1748" i="6"/>
  <c r="F1748" i="6"/>
  <c r="D1748" i="6"/>
  <c r="C1748" i="6"/>
  <c r="AZ1747" i="6"/>
  <c r="AW1747" i="6"/>
  <c r="AS1747" i="6"/>
  <c r="AP1747" i="6"/>
  <c r="AI1747" i="6"/>
  <c r="AE1747" i="6"/>
  <c r="P1747" i="6"/>
  <c r="M1747" i="6"/>
  <c r="F1747" i="6"/>
  <c r="D1747" i="6"/>
  <c r="C1747" i="6"/>
  <c r="AZ1746" i="6"/>
  <c r="AW1746" i="6"/>
  <c r="AS1746" i="6"/>
  <c r="AP1746" i="6"/>
  <c r="AI1746" i="6"/>
  <c r="AE1746" i="6"/>
  <c r="P1746" i="6"/>
  <c r="M1746" i="6"/>
  <c r="F1746" i="6"/>
  <c r="D1746" i="6"/>
  <c r="C1746" i="6"/>
  <c r="AZ1745" i="6"/>
  <c r="AW1745" i="6"/>
  <c r="AS1745" i="6"/>
  <c r="AP1745" i="6"/>
  <c r="AI1745" i="6"/>
  <c r="AE1745" i="6"/>
  <c r="P1745" i="6"/>
  <c r="M1745" i="6"/>
  <c r="F1745" i="6"/>
  <c r="D1745" i="6"/>
  <c r="C1745" i="6"/>
  <c r="AZ1744" i="6"/>
  <c r="AW1744" i="6"/>
  <c r="AS1744" i="6"/>
  <c r="AP1744" i="6"/>
  <c r="AI1744" i="6"/>
  <c r="AE1744" i="6"/>
  <c r="P1744" i="6"/>
  <c r="M1744" i="6"/>
  <c r="F1744" i="6"/>
  <c r="D1744" i="6"/>
  <c r="C1744" i="6"/>
  <c r="AZ1743" i="6"/>
  <c r="AW1743" i="6"/>
  <c r="AS1743" i="6"/>
  <c r="AP1743" i="6"/>
  <c r="AI1743" i="6"/>
  <c r="AE1743" i="6"/>
  <c r="P1743" i="6"/>
  <c r="M1743" i="6"/>
  <c r="F1743" i="6"/>
  <c r="D1743" i="6"/>
  <c r="C1743" i="6"/>
  <c r="AZ1742" i="6"/>
  <c r="AW1742" i="6"/>
  <c r="AS1742" i="6"/>
  <c r="AP1742" i="6"/>
  <c r="AI1742" i="6"/>
  <c r="AE1742" i="6"/>
  <c r="P1742" i="6"/>
  <c r="M1742" i="6"/>
  <c r="F1742" i="6"/>
  <c r="D1742" i="6"/>
  <c r="C1742" i="6"/>
  <c r="AZ1741" i="6"/>
  <c r="AW1741" i="6"/>
  <c r="AS1741" i="6"/>
  <c r="AP1741" i="6"/>
  <c r="AI1741" i="6"/>
  <c r="AE1741" i="6"/>
  <c r="P1741" i="6"/>
  <c r="M1741" i="6"/>
  <c r="F1741" i="6"/>
  <c r="D1741" i="6"/>
  <c r="C1741" i="6"/>
  <c r="AZ1740" i="6"/>
  <c r="AW1740" i="6"/>
  <c r="AS1740" i="6"/>
  <c r="AP1740" i="6"/>
  <c r="AI1740" i="6"/>
  <c r="AE1740" i="6"/>
  <c r="P1740" i="6"/>
  <c r="M1740" i="6"/>
  <c r="F1740" i="6"/>
  <c r="D1740" i="6"/>
  <c r="C1740" i="6"/>
  <c r="AZ1739" i="6"/>
  <c r="AW1739" i="6"/>
  <c r="AS1739" i="6"/>
  <c r="AP1739" i="6"/>
  <c r="AI1739" i="6"/>
  <c r="AE1739" i="6"/>
  <c r="P1739" i="6"/>
  <c r="M1739" i="6"/>
  <c r="F1739" i="6"/>
  <c r="D1739" i="6"/>
  <c r="C1739" i="6"/>
  <c r="AZ1738" i="6"/>
  <c r="AW1738" i="6"/>
  <c r="AS1738" i="6"/>
  <c r="AQ1738" i="6"/>
  <c r="AP1738" i="6"/>
  <c r="AI1738" i="6"/>
  <c r="AE1738" i="6"/>
  <c r="P1738" i="6"/>
  <c r="M1738" i="6"/>
  <c r="F1738" i="6"/>
  <c r="D1738" i="6"/>
  <c r="C1738" i="6"/>
  <c r="AZ1737" i="6"/>
  <c r="AW1737" i="6"/>
  <c r="AS1737" i="6"/>
  <c r="AQ1737" i="6"/>
  <c r="AP1737" i="6"/>
  <c r="AI1737" i="6"/>
  <c r="AE1737" i="6"/>
  <c r="P1737" i="6"/>
  <c r="M1737" i="6"/>
  <c r="F1737" i="6"/>
  <c r="D1737" i="6"/>
  <c r="C1737" i="6"/>
  <c r="AZ1736" i="6"/>
  <c r="AW1736" i="6"/>
  <c r="AS1736" i="6"/>
  <c r="AP1736" i="6"/>
  <c r="AI1736" i="6"/>
  <c r="AE1736" i="6"/>
  <c r="P1736" i="6"/>
  <c r="M1736" i="6"/>
  <c r="F1736" i="6"/>
  <c r="D1736" i="6"/>
  <c r="C1736" i="6"/>
  <c r="AZ1735" i="6"/>
  <c r="AW1735" i="6"/>
  <c r="AS1735" i="6"/>
  <c r="AP1735" i="6"/>
  <c r="AI1735" i="6"/>
  <c r="AE1735" i="6"/>
  <c r="P1735" i="6"/>
  <c r="M1735" i="6"/>
  <c r="F1735" i="6"/>
  <c r="D1735" i="6"/>
  <c r="C1735" i="6"/>
  <c r="AZ1734" i="6"/>
  <c r="AW1734" i="6"/>
  <c r="AS1734" i="6"/>
  <c r="AP1734" i="6"/>
  <c r="AI1734" i="6"/>
  <c r="AE1734" i="6"/>
  <c r="P1734" i="6"/>
  <c r="M1734" i="6"/>
  <c r="F1734" i="6"/>
  <c r="D1734" i="6"/>
  <c r="C1734" i="6"/>
  <c r="AZ1733" i="6"/>
  <c r="AW1733" i="6"/>
  <c r="AS1733" i="6"/>
  <c r="AP1733" i="6"/>
  <c r="AI1733" i="6"/>
  <c r="AE1733" i="6"/>
  <c r="P1733" i="6"/>
  <c r="M1733" i="6"/>
  <c r="F1733" i="6"/>
  <c r="D1733" i="6"/>
  <c r="C1733" i="6"/>
  <c r="AZ1732" i="6"/>
  <c r="AW1732" i="6"/>
  <c r="AS1732" i="6"/>
  <c r="AQ1732" i="6"/>
  <c r="AP1732" i="6"/>
  <c r="AI1732" i="6"/>
  <c r="AE1732" i="6"/>
  <c r="P1732" i="6"/>
  <c r="M1732" i="6"/>
  <c r="F1732" i="6"/>
  <c r="D1732" i="6"/>
  <c r="C1732" i="6"/>
  <c r="AZ1731" i="6"/>
  <c r="AW1731" i="6"/>
  <c r="AS1731" i="6"/>
  <c r="AP1731" i="6"/>
  <c r="AI1731" i="6"/>
  <c r="AE1731" i="6"/>
  <c r="P1731" i="6"/>
  <c r="M1731" i="6"/>
  <c r="F1731" i="6"/>
  <c r="D1731" i="6"/>
  <c r="C1731" i="6"/>
  <c r="AZ1730" i="6"/>
  <c r="AW1730" i="6"/>
  <c r="AS1730" i="6"/>
  <c r="AP1730" i="6"/>
  <c r="AI1730" i="6"/>
  <c r="AE1730" i="6"/>
  <c r="P1730" i="6"/>
  <c r="M1730" i="6"/>
  <c r="F1730" i="6"/>
  <c r="D1730" i="6"/>
  <c r="C1730" i="6"/>
  <c r="AZ1729" i="6"/>
  <c r="AW1729" i="6"/>
  <c r="AS1729" i="6"/>
  <c r="AP1729" i="6"/>
  <c r="AI1729" i="6"/>
  <c r="AE1729" i="6"/>
  <c r="P1729" i="6"/>
  <c r="M1729" i="6"/>
  <c r="F1729" i="6"/>
  <c r="D1729" i="6"/>
  <c r="C1729" i="6"/>
  <c r="AZ1728" i="6"/>
  <c r="AW1728" i="6"/>
  <c r="AS1728" i="6"/>
  <c r="AP1728" i="6"/>
  <c r="AI1728" i="6"/>
  <c r="AE1728" i="6"/>
  <c r="P1728" i="6"/>
  <c r="M1728" i="6"/>
  <c r="F1728" i="6"/>
  <c r="D1728" i="6"/>
  <c r="C1728" i="6"/>
  <c r="AZ1727" i="6"/>
  <c r="AW1727" i="6"/>
  <c r="AS1727" i="6"/>
  <c r="AP1727" i="6"/>
  <c r="AI1727" i="6"/>
  <c r="AE1727" i="6"/>
  <c r="P1727" i="6"/>
  <c r="M1727" i="6"/>
  <c r="F1727" i="6"/>
  <c r="D1727" i="6"/>
  <c r="C1727" i="6"/>
  <c r="AZ1726" i="6"/>
  <c r="AW1726" i="6"/>
  <c r="AS1726" i="6"/>
  <c r="AP1726" i="6"/>
  <c r="AI1726" i="6"/>
  <c r="AE1726" i="6"/>
  <c r="P1726" i="6"/>
  <c r="M1726" i="6"/>
  <c r="F1726" i="6"/>
  <c r="D1726" i="6"/>
  <c r="C1726" i="6"/>
  <c r="AZ1725" i="6"/>
  <c r="AW1725" i="6"/>
  <c r="AS1725" i="6"/>
  <c r="AP1725" i="6"/>
  <c r="AI1725" i="6"/>
  <c r="AE1725" i="6"/>
  <c r="P1725" i="6"/>
  <c r="M1725" i="6"/>
  <c r="F1725" i="6"/>
  <c r="D1725" i="6"/>
  <c r="C1725" i="6"/>
  <c r="AZ1724" i="6"/>
  <c r="AW1724" i="6"/>
  <c r="AS1724" i="6"/>
  <c r="AP1724" i="6"/>
  <c r="AI1724" i="6"/>
  <c r="AE1724" i="6"/>
  <c r="P1724" i="6"/>
  <c r="M1724" i="6"/>
  <c r="F1724" i="6"/>
  <c r="D1724" i="6"/>
  <c r="C1724" i="6"/>
  <c r="AZ1723" i="6"/>
  <c r="AW1723" i="6"/>
  <c r="AS1723" i="6"/>
  <c r="AP1723" i="6"/>
  <c r="AI1723" i="6"/>
  <c r="AE1723" i="6"/>
  <c r="P1723" i="6"/>
  <c r="M1723" i="6"/>
  <c r="F1723" i="6"/>
  <c r="D1723" i="6"/>
  <c r="C1723" i="6"/>
  <c r="AZ1722" i="6"/>
  <c r="AW1722" i="6"/>
  <c r="AS1722" i="6"/>
  <c r="AP1722" i="6"/>
  <c r="AI1722" i="6"/>
  <c r="AE1722" i="6"/>
  <c r="P1722" i="6"/>
  <c r="M1722" i="6"/>
  <c r="F1722" i="6"/>
  <c r="D1722" i="6"/>
  <c r="C1722" i="6"/>
  <c r="AZ1721" i="6"/>
  <c r="AW1721" i="6"/>
  <c r="AS1721" i="6"/>
  <c r="AP1721" i="6"/>
  <c r="AI1721" i="6"/>
  <c r="AE1721" i="6"/>
  <c r="P1721" i="6"/>
  <c r="M1721" i="6"/>
  <c r="F1721" i="6"/>
  <c r="D1721" i="6"/>
  <c r="C1721" i="6"/>
  <c r="AZ1720" i="6"/>
  <c r="AW1720" i="6"/>
  <c r="AS1720" i="6"/>
  <c r="AP1720" i="6"/>
  <c r="AI1720" i="6"/>
  <c r="AE1720" i="6"/>
  <c r="P1720" i="6"/>
  <c r="M1720" i="6"/>
  <c r="F1720" i="6"/>
  <c r="D1720" i="6"/>
  <c r="C1720" i="6"/>
  <c r="AZ1719" i="6"/>
  <c r="AW1719" i="6"/>
  <c r="AS1719" i="6"/>
  <c r="AP1719" i="6"/>
  <c r="AI1719" i="6"/>
  <c r="AE1719" i="6"/>
  <c r="P1719" i="6"/>
  <c r="M1719" i="6"/>
  <c r="F1719" i="6"/>
  <c r="D1719" i="6"/>
  <c r="C1719" i="6"/>
  <c r="AZ1718" i="6"/>
  <c r="AW1718" i="6"/>
  <c r="AS1718" i="6"/>
  <c r="AP1718" i="6"/>
  <c r="AI1718" i="6"/>
  <c r="AE1718" i="6"/>
  <c r="P1718" i="6"/>
  <c r="M1718" i="6"/>
  <c r="F1718" i="6"/>
  <c r="D1718" i="6"/>
  <c r="C1718" i="6"/>
  <c r="AZ1717" i="6"/>
  <c r="AW1717" i="6"/>
  <c r="AS1717" i="6"/>
  <c r="AP1717" i="6"/>
  <c r="AI1717" i="6"/>
  <c r="AE1717" i="6"/>
  <c r="P1717" i="6"/>
  <c r="M1717" i="6"/>
  <c r="F1717" i="6"/>
  <c r="D1717" i="6"/>
  <c r="C1717" i="6"/>
  <c r="AZ1716" i="6"/>
  <c r="AW1716" i="6"/>
  <c r="AS1716" i="6"/>
  <c r="AP1716" i="6"/>
  <c r="AI1716" i="6"/>
  <c r="AE1716" i="6"/>
  <c r="P1716" i="6"/>
  <c r="M1716" i="6"/>
  <c r="F1716" i="6"/>
  <c r="D1716" i="6"/>
  <c r="C1716" i="6"/>
  <c r="AZ1715" i="6"/>
  <c r="AW1715" i="6"/>
  <c r="AS1715" i="6"/>
  <c r="AP1715" i="6"/>
  <c r="AI1715" i="6"/>
  <c r="AE1715" i="6"/>
  <c r="P1715" i="6"/>
  <c r="M1715" i="6"/>
  <c r="F1715" i="6"/>
  <c r="D1715" i="6"/>
  <c r="C1715" i="6"/>
  <c r="AZ1714" i="6"/>
  <c r="AW1714" i="6"/>
  <c r="AS1714" i="6"/>
  <c r="AP1714" i="6"/>
  <c r="AI1714" i="6"/>
  <c r="AE1714" i="6"/>
  <c r="P1714" i="6"/>
  <c r="M1714" i="6"/>
  <c r="F1714" i="6"/>
  <c r="D1714" i="6"/>
  <c r="C1714" i="6"/>
  <c r="AZ1713" i="6"/>
  <c r="AW1713" i="6"/>
  <c r="AS1713" i="6"/>
  <c r="AQ1713" i="6"/>
  <c r="AP1713" i="6"/>
  <c r="AI1713" i="6"/>
  <c r="AE1713" i="6"/>
  <c r="P1713" i="6"/>
  <c r="M1713" i="6"/>
  <c r="F1713" i="6"/>
  <c r="D1713" i="6"/>
  <c r="C1713" i="6"/>
  <c r="AZ1712" i="6"/>
  <c r="AW1712" i="6"/>
  <c r="AS1712" i="6"/>
  <c r="AP1712" i="6"/>
  <c r="AI1712" i="6"/>
  <c r="AE1712" i="6"/>
  <c r="P1712" i="6"/>
  <c r="M1712" i="6"/>
  <c r="F1712" i="6"/>
  <c r="D1712" i="6"/>
  <c r="C1712" i="6"/>
  <c r="AZ1711" i="6"/>
  <c r="AW1711" i="6"/>
  <c r="AS1711" i="6"/>
  <c r="AP1711" i="6"/>
  <c r="AI1711" i="6"/>
  <c r="AE1711" i="6"/>
  <c r="P1711" i="6"/>
  <c r="M1711" i="6"/>
  <c r="F1711" i="6"/>
  <c r="D1711" i="6"/>
  <c r="C1711" i="6"/>
  <c r="AZ1710" i="6"/>
  <c r="AW1710" i="6"/>
  <c r="AS1710" i="6"/>
  <c r="AP1710" i="6"/>
  <c r="AI1710" i="6"/>
  <c r="AE1710" i="6"/>
  <c r="P1710" i="6"/>
  <c r="M1710" i="6"/>
  <c r="F1710" i="6"/>
  <c r="D1710" i="6"/>
  <c r="C1710" i="6"/>
  <c r="AZ1709" i="6"/>
  <c r="AW1709" i="6"/>
  <c r="AS1709" i="6"/>
  <c r="AQ1709" i="6"/>
  <c r="AP1709" i="6"/>
  <c r="AI1709" i="6"/>
  <c r="AE1709" i="6"/>
  <c r="P1709" i="6"/>
  <c r="M1709" i="6"/>
  <c r="F1709" i="6"/>
  <c r="D1709" i="6"/>
  <c r="C1709" i="6"/>
  <c r="AZ1708" i="6"/>
  <c r="AW1708" i="6"/>
  <c r="AS1708" i="6"/>
  <c r="AP1708" i="6"/>
  <c r="AI1708" i="6"/>
  <c r="AE1708" i="6"/>
  <c r="P1708" i="6"/>
  <c r="M1708" i="6"/>
  <c r="F1708" i="6"/>
  <c r="D1708" i="6"/>
  <c r="C1708" i="6"/>
  <c r="AZ1707" i="6"/>
  <c r="AW1707" i="6"/>
  <c r="AS1707" i="6"/>
  <c r="AP1707" i="6"/>
  <c r="AI1707" i="6"/>
  <c r="AE1707" i="6"/>
  <c r="P1707" i="6"/>
  <c r="M1707" i="6"/>
  <c r="F1707" i="6"/>
  <c r="D1707" i="6"/>
  <c r="C1707" i="6"/>
  <c r="AZ1706" i="6"/>
  <c r="AW1706" i="6"/>
  <c r="AS1706" i="6"/>
  <c r="AP1706" i="6"/>
  <c r="AI1706" i="6"/>
  <c r="AE1706" i="6"/>
  <c r="P1706" i="6"/>
  <c r="M1706" i="6"/>
  <c r="F1706" i="6"/>
  <c r="D1706" i="6"/>
  <c r="C1706" i="6"/>
  <c r="AZ1705" i="6"/>
  <c r="AW1705" i="6"/>
  <c r="AS1705" i="6"/>
  <c r="AP1705" i="6"/>
  <c r="AI1705" i="6"/>
  <c r="AE1705" i="6"/>
  <c r="P1705" i="6"/>
  <c r="M1705" i="6"/>
  <c r="F1705" i="6"/>
  <c r="D1705" i="6"/>
  <c r="C1705" i="6"/>
  <c r="AZ1704" i="6"/>
  <c r="AW1704" i="6"/>
  <c r="AS1704" i="6"/>
  <c r="AP1704" i="6"/>
  <c r="AI1704" i="6"/>
  <c r="AE1704" i="6"/>
  <c r="P1704" i="6"/>
  <c r="M1704" i="6"/>
  <c r="F1704" i="6"/>
  <c r="D1704" i="6"/>
  <c r="C1704" i="6"/>
  <c r="AZ1703" i="6"/>
  <c r="AW1703" i="6"/>
  <c r="AS1703" i="6"/>
  <c r="AP1703" i="6"/>
  <c r="AI1703" i="6"/>
  <c r="AE1703" i="6"/>
  <c r="P1703" i="6"/>
  <c r="M1703" i="6"/>
  <c r="F1703" i="6"/>
  <c r="D1703" i="6"/>
  <c r="C1703" i="6"/>
  <c r="AZ1702" i="6"/>
  <c r="AW1702" i="6"/>
  <c r="AS1702" i="6"/>
  <c r="AP1702" i="6"/>
  <c r="AI1702" i="6"/>
  <c r="AE1702" i="6"/>
  <c r="P1702" i="6"/>
  <c r="M1702" i="6"/>
  <c r="F1702" i="6"/>
  <c r="D1702" i="6"/>
  <c r="C1702" i="6"/>
  <c r="AZ1701" i="6"/>
  <c r="AW1701" i="6"/>
  <c r="AS1701" i="6"/>
  <c r="AP1701" i="6"/>
  <c r="AI1701" i="6"/>
  <c r="AE1701" i="6"/>
  <c r="P1701" i="6"/>
  <c r="M1701" i="6"/>
  <c r="F1701" i="6"/>
  <c r="D1701" i="6"/>
  <c r="C1701" i="6"/>
  <c r="AZ1700" i="6"/>
  <c r="AW1700" i="6"/>
  <c r="AS1700" i="6"/>
  <c r="AP1700" i="6"/>
  <c r="AI1700" i="6"/>
  <c r="AE1700" i="6"/>
  <c r="P1700" i="6"/>
  <c r="M1700" i="6"/>
  <c r="F1700" i="6"/>
  <c r="D1700" i="6"/>
  <c r="C1700" i="6"/>
  <c r="AZ1699" i="6"/>
  <c r="AW1699" i="6"/>
  <c r="AS1699" i="6"/>
  <c r="AP1699" i="6"/>
  <c r="AI1699" i="6"/>
  <c r="AE1699" i="6"/>
  <c r="P1699" i="6"/>
  <c r="M1699" i="6"/>
  <c r="F1699" i="6"/>
  <c r="D1699" i="6"/>
  <c r="C1699" i="6"/>
  <c r="AZ1698" i="6"/>
  <c r="AW1698" i="6"/>
  <c r="AS1698" i="6"/>
  <c r="AP1698" i="6"/>
  <c r="AI1698" i="6"/>
  <c r="AE1698" i="6"/>
  <c r="P1698" i="6"/>
  <c r="M1698" i="6"/>
  <c r="F1698" i="6"/>
  <c r="D1698" i="6"/>
  <c r="C1698" i="6"/>
  <c r="AZ1697" i="6"/>
  <c r="AW1697" i="6"/>
  <c r="AS1697" i="6"/>
  <c r="AP1697" i="6"/>
  <c r="AI1697" i="6"/>
  <c r="AE1697" i="6"/>
  <c r="P1697" i="6"/>
  <c r="M1697" i="6"/>
  <c r="F1697" i="6"/>
  <c r="D1697" i="6"/>
  <c r="C1697" i="6"/>
  <c r="AZ1696" i="6"/>
  <c r="AW1696" i="6"/>
  <c r="AS1696" i="6"/>
  <c r="AP1696" i="6"/>
  <c r="AI1696" i="6"/>
  <c r="AE1696" i="6"/>
  <c r="P1696" i="6"/>
  <c r="M1696" i="6"/>
  <c r="F1696" i="6"/>
  <c r="D1696" i="6"/>
  <c r="C1696" i="6"/>
  <c r="AZ1695" i="6"/>
  <c r="AW1695" i="6"/>
  <c r="AS1695" i="6"/>
  <c r="AP1695" i="6"/>
  <c r="AI1695" i="6"/>
  <c r="AE1695" i="6"/>
  <c r="P1695" i="6"/>
  <c r="M1695" i="6"/>
  <c r="F1695" i="6"/>
  <c r="D1695" i="6"/>
  <c r="C1695" i="6"/>
  <c r="AZ1694" i="6"/>
  <c r="AW1694" i="6"/>
  <c r="AS1694" i="6"/>
  <c r="AP1694" i="6"/>
  <c r="AI1694" i="6"/>
  <c r="AE1694" i="6"/>
  <c r="P1694" i="6"/>
  <c r="M1694" i="6"/>
  <c r="F1694" i="6"/>
  <c r="D1694" i="6"/>
  <c r="C1694" i="6"/>
  <c r="AZ1693" i="6"/>
  <c r="AW1693" i="6"/>
  <c r="AS1693" i="6"/>
  <c r="AP1693" i="6"/>
  <c r="AI1693" i="6"/>
  <c r="AE1693" i="6"/>
  <c r="P1693" i="6"/>
  <c r="M1693" i="6"/>
  <c r="F1693" i="6"/>
  <c r="D1693" i="6"/>
  <c r="C1693" i="6"/>
  <c r="AZ1692" i="6"/>
  <c r="AW1692" i="6"/>
  <c r="AS1692" i="6"/>
  <c r="AP1692" i="6"/>
  <c r="AI1692" i="6"/>
  <c r="AE1692" i="6"/>
  <c r="P1692" i="6"/>
  <c r="M1692" i="6"/>
  <c r="F1692" i="6"/>
  <c r="D1692" i="6"/>
  <c r="C1692" i="6"/>
  <c r="AZ1691" i="6"/>
  <c r="AW1691" i="6"/>
  <c r="AS1691" i="6"/>
  <c r="AP1691" i="6"/>
  <c r="AI1691" i="6"/>
  <c r="AE1691" i="6"/>
  <c r="P1691" i="6"/>
  <c r="M1691" i="6"/>
  <c r="F1691" i="6"/>
  <c r="D1691" i="6"/>
  <c r="C1691" i="6"/>
  <c r="AZ1690" i="6"/>
  <c r="AW1690" i="6"/>
  <c r="AS1690" i="6"/>
  <c r="AP1690" i="6"/>
  <c r="AI1690" i="6"/>
  <c r="AE1690" i="6"/>
  <c r="P1690" i="6"/>
  <c r="M1690" i="6"/>
  <c r="F1690" i="6"/>
  <c r="D1690" i="6"/>
  <c r="C1690" i="6"/>
  <c r="AZ1689" i="6"/>
  <c r="AW1689" i="6"/>
  <c r="AS1689" i="6"/>
  <c r="AP1689" i="6"/>
  <c r="AI1689" i="6"/>
  <c r="AE1689" i="6"/>
  <c r="P1689" i="6"/>
  <c r="M1689" i="6"/>
  <c r="F1689" i="6"/>
  <c r="D1689" i="6"/>
  <c r="C1689" i="6"/>
  <c r="AZ1688" i="6"/>
  <c r="AW1688" i="6"/>
  <c r="AS1688" i="6"/>
  <c r="AP1688" i="6"/>
  <c r="AI1688" i="6"/>
  <c r="AE1688" i="6"/>
  <c r="P1688" i="6"/>
  <c r="M1688" i="6"/>
  <c r="F1688" i="6"/>
  <c r="D1688" i="6"/>
  <c r="C1688" i="6"/>
  <c r="AZ1687" i="6"/>
  <c r="AW1687" i="6"/>
  <c r="AS1687" i="6"/>
  <c r="AP1687" i="6"/>
  <c r="AI1687" i="6"/>
  <c r="AE1687" i="6"/>
  <c r="P1687" i="6"/>
  <c r="M1687" i="6"/>
  <c r="F1687" i="6"/>
  <c r="D1687" i="6"/>
  <c r="C1687" i="6"/>
  <c r="AZ1686" i="6"/>
  <c r="AW1686" i="6"/>
  <c r="AS1686" i="6"/>
  <c r="AP1686" i="6"/>
  <c r="AI1686" i="6"/>
  <c r="AE1686" i="6"/>
  <c r="P1686" i="6"/>
  <c r="M1686" i="6"/>
  <c r="F1686" i="6"/>
  <c r="D1686" i="6"/>
  <c r="C1686" i="6"/>
  <c r="AZ1685" i="6"/>
  <c r="AW1685" i="6"/>
  <c r="AS1685" i="6"/>
  <c r="AP1685" i="6"/>
  <c r="AI1685" i="6"/>
  <c r="AE1685" i="6"/>
  <c r="P1685" i="6"/>
  <c r="M1685" i="6"/>
  <c r="F1685" i="6"/>
  <c r="D1685" i="6"/>
  <c r="C1685" i="6"/>
  <c r="AZ1684" i="6"/>
  <c r="AW1684" i="6"/>
  <c r="AS1684" i="6"/>
  <c r="AP1684" i="6"/>
  <c r="AI1684" i="6"/>
  <c r="AE1684" i="6"/>
  <c r="P1684" i="6"/>
  <c r="M1684" i="6"/>
  <c r="F1684" i="6"/>
  <c r="D1684" i="6"/>
  <c r="C1684" i="6"/>
  <c r="AZ1683" i="6"/>
  <c r="AW1683" i="6"/>
  <c r="AS1683" i="6"/>
  <c r="AP1683" i="6"/>
  <c r="AI1683" i="6"/>
  <c r="AE1683" i="6"/>
  <c r="P1683" i="6"/>
  <c r="M1683" i="6"/>
  <c r="F1683" i="6"/>
  <c r="D1683" i="6"/>
  <c r="C1683" i="6"/>
  <c r="AZ1682" i="6"/>
  <c r="AW1682" i="6"/>
  <c r="AS1682" i="6"/>
  <c r="AP1682" i="6"/>
  <c r="AI1682" i="6"/>
  <c r="AE1682" i="6"/>
  <c r="P1682" i="6"/>
  <c r="M1682" i="6"/>
  <c r="F1682" i="6"/>
  <c r="D1682" i="6"/>
  <c r="C1682" i="6"/>
  <c r="AZ1681" i="6"/>
  <c r="AW1681" i="6"/>
  <c r="AS1681" i="6"/>
  <c r="AP1681" i="6"/>
  <c r="AI1681" i="6"/>
  <c r="AE1681" i="6"/>
  <c r="P1681" i="6"/>
  <c r="M1681" i="6"/>
  <c r="F1681" i="6"/>
  <c r="D1681" i="6"/>
  <c r="C1681" i="6"/>
  <c r="AZ1680" i="6"/>
  <c r="AW1680" i="6"/>
  <c r="AS1680" i="6"/>
  <c r="AP1680" i="6"/>
  <c r="AI1680" i="6"/>
  <c r="AE1680" i="6"/>
  <c r="P1680" i="6"/>
  <c r="M1680" i="6"/>
  <c r="F1680" i="6"/>
  <c r="D1680" i="6"/>
  <c r="C1680" i="6"/>
  <c r="AZ1679" i="6"/>
  <c r="AW1679" i="6"/>
  <c r="AS1679" i="6"/>
  <c r="AP1679" i="6"/>
  <c r="AI1679" i="6"/>
  <c r="AE1679" i="6"/>
  <c r="P1679" i="6"/>
  <c r="M1679" i="6"/>
  <c r="F1679" i="6"/>
  <c r="D1679" i="6"/>
  <c r="C1679" i="6"/>
  <c r="AZ1678" i="6"/>
  <c r="AW1678" i="6"/>
  <c r="AS1678" i="6"/>
  <c r="AP1678" i="6"/>
  <c r="AI1678" i="6"/>
  <c r="AE1678" i="6"/>
  <c r="P1678" i="6"/>
  <c r="M1678" i="6"/>
  <c r="F1678" i="6"/>
  <c r="D1678" i="6"/>
  <c r="C1678" i="6"/>
  <c r="AZ1677" i="6"/>
  <c r="AW1677" i="6"/>
  <c r="AS1677" i="6"/>
  <c r="AP1677" i="6"/>
  <c r="AI1677" i="6"/>
  <c r="AE1677" i="6"/>
  <c r="P1677" i="6"/>
  <c r="M1677" i="6"/>
  <c r="F1677" i="6"/>
  <c r="D1677" i="6"/>
  <c r="C1677" i="6"/>
  <c r="AZ1676" i="6"/>
  <c r="AW1676" i="6"/>
  <c r="AS1676" i="6"/>
  <c r="AP1676" i="6"/>
  <c r="AI1676" i="6"/>
  <c r="AE1676" i="6"/>
  <c r="P1676" i="6"/>
  <c r="M1676" i="6"/>
  <c r="F1676" i="6"/>
  <c r="D1676" i="6"/>
  <c r="C1676" i="6"/>
  <c r="AZ1675" i="6"/>
  <c r="AW1675" i="6"/>
  <c r="AS1675" i="6"/>
  <c r="AQ1675" i="6"/>
  <c r="AP1675" i="6"/>
  <c r="AI1675" i="6"/>
  <c r="AE1675" i="6"/>
  <c r="P1675" i="6"/>
  <c r="M1675" i="6"/>
  <c r="F1675" i="6"/>
  <c r="D1675" i="6"/>
  <c r="C1675" i="6"/>
  <c r="AZ1674" i="6"/>
  <c r="AW1674" i="6"/>
  <c r="AS1674" i="6"/>
  <c r="AP1674" i="6"/>
  <c r="AI1674" i="6"/>
  <c r="AE1674" i="6"/>
  <c r="P1674" i="6"/>
  <c r="M1674" i="6"/>
  <c r="F1674" i="6"/>
  <c r="D1674" i="6"/>
  <c r="C1674" i="6"/>
  <c r="AZ1673" i="6"/>
  <c r="AW1673" i="6"/>
  <c r="AS1673" i="6"/>
  <c r="AQ1673" i="6"/>
  <c r="AP1673" i="6"/>
  <c r="AI1673" i="6"/>
  <c r="AE1673" i="6"/>
  <c r="P1673" i="6"/>
  <c r="M1673" i="6"/>
  <c r="F1673" i="6"/>
  <c r="D1673" i="6"/>
  <c r="C1673" i="6"/>
  <c r="AZ1672" i="6"/>
  <c r="AW1672" i="6"/>
  <c r="AS1672" i="6"/>
  <c r="AP1672" i="6"/>
  <c r="AI1672" i="6"/>
  <c r="AE1672" i="6"/>
  <c r="P1672" i="6"/>
  <c r="M1672" i="6"/>
  <c r="F1672" i="6"/>
  <c r="D1672" i="6"/>
  <c r="C1672" i="6"/>
  <c r="AZ1671" i="6"/>
  <c r="AW1671" i="6"/>
  <c r="AS1671" i="6"/>
  <c r="AP1671" i="6"/>
  <c r="AI1671" i="6"/>
  <c r="AE1671" i="6"/>
  <c r="P1671" i="6"/>
  <c r="M1671" i="6"/>
  <c r="F1671" i="6"/>
  <c r="D1671" i="6"/>
  <c r="C1671" i="6"/>
  <c r="AZ1670" i="6"/>
  <c r="AW1670" i="6"/>
  <c r="AS1670" i="6"/>
  <c r="AP1670" i="6"/>
  <c r="AI1670" i="6"/>
  <c r="AE1670" i="6"/>
  <c r="P1670" i="6"/>
  <c r="M1670" i="6"/>
  <c r="F1670" i="6"/>
  <c r="D1670" i="6"/>
  <c r="C1670" i="6"/>
  <c r="AZ1669" i="6"/>
  <c r="AW1669" i="6"/>
  <c r="AS1669" i="6"/>
  <c r="AQ1669" i="6"/>
  <c r="AP1669" i="6"/>
  <c r="AI1669" i="6"/>
  <c r="AE1669" i="6"/>
  <c r="P1669" i="6"/>
  <c r="M1669" i="6"/>
  <c r="F1669" i="6"/>
  <c r="D1669" i="6"/>
  <c r="C1669" i="6"/>
  <c r="AZ1668" i="6"/>
  <c r="AW1668" i="6"/>
  <c r="AS1668" i="6"/>
  <c r="AP1668" i="6"/>
  <c r="AI1668" i="6"/>
  <c r="AE1668" i="6"/>
  <c r="P1668" i="6"/>
  <c r="M1668" i="6"/>
  <c r="F1668" i="6"/>
  <c r="D1668" i="6"/>
  <c r="C1668" i="6"/>
  <c r="AZ1667" i="6"/>
  <c r="AW1667" i="6"/>
  <c r="AS1667" i="6"/>
  <c r="AP1667" i="6"/>
  <c r="AI1667" i="6"/>
  <c r="AE1667" i="6"/>
  <c r="P1667" i="6"/>
  <c r="M1667" i="6"/>
  <c r="F1667" i="6"/>
  <c r="D1667" i="6"/>
  <c r="C1667" i="6"/>
  <c r="AZ1666" i="6"/>
  <c r="AW1666" i="6"/>
  <c r="AS1666" i="6"/>
  <c r="AP1666" i="6"/>
  <c r="AI1666" i="6"/>
  <c r="AE1666" i="6"/>
  <c r="P1666" i="6"/>
  <c r="M1666" i="6"/>
  <c r="F1666" i="6"/>
  <c r="D1666" i="6"/>
  <c r="C1666" i="6"/>
  <c r="AZ1665" i="6"/>
  <c r="AW1665" i="6"/>
  <c r="AS1665" i="6"/>
  <c r="AP1665" i="6"/>
  <c r="AI1665" i="6"/>
  <c r="AE1665" i="6"/>
  <c r="P1665" i="6"/>
  <c r="M1665" i="6"/>
  <c r="F1665" i="6"/>
  <c r="D1665" i="6"/>
  <c r="C1665" i="6"/>
  <c r="AZ1664" i="6"/>
  <c r="AW1664" i="6"/>
  <c r="AS1664" i="6"/>
  <c r="AP1664" i="6"/>
  <c r="AI1664" i="6"/>
  <c r="AE1664" i="6"/>
  <c r="P1664" i="6"/>
  <c r="M1664" i="6"/>
  <c r="F1664" i="6"/>
  <c r="D1664" i="6"/>
  <c r="C1664" i="6"/>
  <c r="AZ1663" i="6"/>
  <c r="AW1663" i="6"/>
  <c r="AS1663" i="6"/>
  <c r="AP1663" i="6"/>
  <c r="AI1663" i="6"/>
  <c r="AE1663" i="6"/>
  <c r="P1663" i="6"/>
  <c r="M1663" i="6"/>
  <c r="F1663" i="6"/>
  <c r="D1663" i="6"/>
  <c r="C1663" i="6"/>
  <c r="AZ1662" i="6"/>
  <c r="AW1662" i="6"/>
  <c r="AS1662" i="6"/>
  <c r="AP1662" i="6"/>
  <c r="AI1662" i="6"/>
  <c r="AE1662" i="6"/>
  <c r="P1662" i="6"/>
  <c r="M1662" i="6"/>
  <c r="F1662" i="6"/>
  <c r="D1662" i="6"/>
  <c r="C1662" i="6"/>
  <c r="AZ1661" i="6"/>
  <c r="AW1661" i="6"/>
  <c r="AS1661" i="6"/>
  <c r="AP1661" i="6"/>
  <c r="AI1661" i="6"/>
  <c r="AE1661" i="6"/>
  <c r="P1661" i="6"/>
  <c r="M1661" i="6"/>
  <c r="F1661" i="6"/>
  <c r="D1661" i="6"/>
  <c r="C1661" i="6"/>
  <c r="AZ1660" i="6"/>
  <c r="AW1660" i="6"/>
  <c r="AS1660" i="6"/>
  <c r="AP1660" i="6"/>
  <c r="AI1660" i="6"/>
  <c r="AE1660" i="6"/>
  <c r="P1660" i="6"/>
  <c r="M1660" i="6"/>
  <c r="F1660" i="6"/>
  <c r="D1660" i="6"/>
  <c r="C1660" i="6"/>
  <c r="AZ1659" i="6"/>
  <c r="AW1659" i="6"/>
  <c r="AS1659" i="6"/>
  <c r="AQ1659" i="6"/>
  <c r="AP1659" i="6"/>
  <c r="AI1659" i="6"/>
  <c r="AE1659" i="6"/>
  <c r="P1659" i="6"/>
  <c r="M1659" i="6"/>
  <c r="F1659" i="6"/>
  <c r="D1659" i="6"/>
  <c r="C1659" i="6"/>
  <c r="AZ1658" i="6"/>
  <c r="AW1658" i="6"/>
  <c r="AS1658" i="6"/>
  <c r="AP1658" i="6"/>
  <c r="AI1658" i="6"/>
  <c r="AE1658" i="6"/>
  <c r="P1658" i="6"/>
  <c r="M1658" i="6"/>
  <c r="F1658" i="6"/>
  <c r="D1658" i="6"/>
  <c r="C1658" i="6"/>
  <c r="AZ1657" i="6"/>
  <c r="AW1657" i="6"/>
  <c r="AS1657" i="6"/>
  <c r="AP1657" i="6"/>
  <c r="AI1657" i="6"/>
  <c r="AE1657" i="6"/>
  <c r="P1657" i="6"/>
  <c r="M1657" i="6"/>
  <c r="F1657" i="6"/>
  <c r="D1657" i="6"/>
  <c r="C1657" i="6"/>
  <c r="AZ1656" i="6"/>
  <c r="AW1656" i="6"/>
  <c r="AS1656" i="6"/>
  <c r="AP1656" i="6"/>
  <c r="AI1656" i="6"/>
  <c r="AE1656" i="6"/>
  <c r="P1656" i="6"/>
  <c r="M1656" i="6"/>
  <c r="F1656" i="6"/>
  <c r="D1656" i="6"/>
  <c r="C1656" i="6"/>
  <c r="AZ1655" i="6"/>
  <c r="AW1655" i="6"/>
  <c r="AS1655" i="6"/>
  <c r="AP1655" i="6"/>
  <c r="AI1655" i="6"/>
  <c r="AE1655" i="6"/>
  <c r="P1655" i="6"/>
  <c r="M1655" i="6"/>
  <c r="F1655" i="6"/>
  <c r="D1655" i="6"/>
  <c r="C1655" i="6"/>
  <c r="AZ1654" i="6"/>
  <c r="AW1654" i="6"/>
  <c r="AS1654" i="6"/>
  <c r="AP1654" i="6"/>
  <c r="AI1654" i="6"/>
  <c r="AE1654" i="6"/>
  <c r="P1654" i="6"/>
  <c r="M1654" i="6"/>
  <c r="F1654" i="6"/>
  <c r="D1654" i="6"/>
  <c r="C1654" i="6"/>
  <c r="AZ1653" i="6"/>
  <c r="AW1653" i="6"/>
  <c r="AS1653" i="6"/>
  <c r="AP1653" i="6"/>
  <c r="AI1653" i="6"/>
  <c r="AE1653" i="6"/>
  <c r="P1653" i="6"/>
  <c r="M1653" i="6"/>
  <c r="F1653" i="6"/>
  <c r="D1653" i="6"/>
  <c r="C1653" i="6"/>
  <c r="AZ1652" i="6"/>
  <c r="AW1652" i="6"/>
  <c r="AS1652" i="6"/>
  <c r="AP1652" i="6"/>
  <c r="AI1652" i="6"/>
  <c r="AE1652" i="6"/>
  <c r="P1652" i="6"/>
  <c r="M1652" i="6"/>
  <c r="F1652" i="6"/>
  <c r="D1652" i="6"/>
  <c r="C1652" i="6"/>
  <c r="AZ1651" i="6"/>
  <c r="AW1651" i="6"/>
  <c r="AS1651" i="6"/>
  <c r="AP1651" i="6"/>
  <c r="AI1651" i="6"/>
  <c r="AE1651" i="6"/>
  <c r="P1651" i="6"/>
  <c r="M1651" i="6"/>
  <c r="F1651" i="6"/>
  <c r="D1651" i="6"/>
  <c r="C1651" i="6"/>
  <c r="AZ1650" i="6"/>
  <c r="AW1650" i="6"/>
  <c r="AS1650" i="6"/>
  <c r="AP1650" i="6"/>
  <c r="AI1650" i="6"/>
  <c r="AE1650" i="6"/>
  <c r="P1650" i="6"/>
  <c r="M1650" i="6"/>
  <c r="F1650" i="6"/>
  <c r="D1650" i="6"/>
  <c r="C1650" i="6"/>
  <c r="AZ1649" i="6"/>
  <c r="AW1649" i="6"/>
  <c r="AS1649" i="6"/>
  <c r="AP1649" i="6"/>
  <c r="AI1649" i="6"/>
  <c r="AE1649" i="6"/>
  <c r="P1649" i="6"/>
  <c r="M1649" i="6"/>
  <c r="F1649" i="6"/>
  <c r="D1649" i="6"/>
  <c r="C1649" i="6"/>
  <c r="AZ1648" i="6"/>
  <c r="AW1648" i="6"/>
  <c r="AS1648" i="6"/>
  <c r="AP1648" i="6"/>
  <c r="AI1648" i="6"/>
  <c r="AE1648" i="6"/>
  <c r="P1648" i="6"/>
  <c r="M1648" i="6"/>
  <c r="F1648" i="6"/>
  <c r="D1648" i="6"/>
  <c r="C1648" i="6"/>
  <c r="AZ1647" i="6"/>
  <c r="AW1647" i="6"/>
  <c r="AS1647" i="6"/>
  <c r="AP1647" i="6"/>
  <c r="AI1647" i="6"/>
  <c r="AE1647" i="6"/>
  <c r="P1647" i="6"/>
  <c r="M1647" i="6"/>
  <c r="F1647" i="6"/>
  <c r="D1647" i="6"/>
  <c r="C1647" i="6"/>
  <c r="AZ1646" i="6"/>
  <c r="AW1646" i="6"/>
  <c r="AS1646" i="6"/>
  <c r="AP1646" i="6"/>
  <c r="AI1646" i="6"/>
  <c r="AE1646" i="6"/>
  <c r="P1646" i="6"/>
  <c r="M1646" i="6"/>
  <c r="F1646" i="6"/>
  <c r="D1646" i="6"/>
  <c r="C1646" i="6"/>
  <c r="AZ1645" i="6"/>
  <c r="AW1645" i="6"/>
  <c r="AS1645" i="6"/>
  <c r="AP1645" i="6"/>
  <c r="AI1645" i="6"/>
  <c r="AE1645" i="6"/>
  <c r="P1645" i="6"/>
  <c r="M1645" i="6"/>
  <c r="F1645" i="6"/>
  <c r="D1645" i="6"/>
  <c r="C1645" i="6"/>
  <c r="AZ1644" i="6"/>
  <c r="AW1644" i="6"/>
  <c r="AS1644" i="6"/>
  <c r="AP1644" i="6"/>
  <c r="AI1644" i="6"/>
  <c r="AE1644" i="6"/>
  <c r="P1644" i="6"/>
  <c r="M1644" i="6"/>
  <c r="F1644" i="6"/>
  <c r="D1644" i="6"/>
  <c r="C1644" i="6"/>
  <c r="AZ1643" i="6"/>
  <c r="AW1643" i="6"/>
  <c r="AS1643" i="6"/>
  <c r="AP1643" i="6"/>
  <c r="AI1643" i="6"/>
  <c r="AE1643" i="6"/>
  <c r="P1643" i="6"/>
  <c r="M1643" i="6"/>
  <c r="F1643" i="6"/>
  <c r="D1643" i="6"/>
  <c r="C1643" i="6"/>
  <c r="AZ1642" i="6"/>
  <c r="AW1642" i="6"/>
  <c r="AS1642" i="6"/>
  <c r="AP1642" i="6"/>
  <c r="AI1642" i="6"/>
  <c r="AE1642" i="6"/>
  <c r="P1642" i="6"/>
  <c r="M1642" i="6"/>
  <c r="F1642" i="6"/>
  <c r="D1642" i="6"/>
  <c r="C1642" i="6"/>
  <c r="AZ1641" i="6"/>
  <c r="AW1641" i="6"/>
  <c r="AS1641" i="6"/>
  <c r="AP1641" i="6"/>
  <c r="AI1641" i="6"/>
  <c r="AE1641" i="6"/>
  <c r="P1641" i="6"/>
  <c r="M1641" i="6"/>
  <c r="F1641" i="6"/>
  <c r="D1641" i="6"/>
  <c r="C1641" i="6"/>
  <c r="AZ1640" i="6"/>
  <c r="AW1640" i="6"/>
  <c r="AS1640" i="6"/>
  <c r="AQ1640" i="6"/>
  <c r="AP1640" i="6"/>
  <c r="AI1640" i="6"/>
  <c r="AE1640" i="6"/>
  <c r="P1640" i="6"/>
  <c r="M1640" i="6"/>
  <c r="F1640" i="6"/>
  <c r="D1640" i="6"/>
  <c r="C1640" i="6"/>
  <c r="AZ1639" i="6"/>
  <c r="AW1639" i="6"/>
  <c r="AS1639" i="6"/>
  <c r="AP1639" i="6"/>
  <c r="AI1639" i="6"/>
  <c r="AE1639" i="6"/>
  <c r="P1639" i="6"/>
  <c r="M1639" i="6"/>
  <c r="F1639" i="6"/>
  <c r="D1639" i="6"/>
  <c r="C1639" i="6"/>
  <c r="AZ1638" i="6"/>
  <c r="AW1638" i="6"/>
  <c r="AS1638" i="6"/>
  <c r="AP1638" i="6"/>
  <c r="AI1638" i="6"/>
  <c r="AE1638" i="6"/>
  <c r="P1638" i="6"/>
  <c r="M1638" i="6"/>
  <c r="F1638" i="6"/>
  <c r="D1638" i="6"/>
  <c r="C1638" i="6"/>
  <c r="AZ1637" i="6"/>
  <c r="AW1637" i="6"/>
  <c r="AS1637" i="6"/>
  <c r="AP1637" i="6"/>
  <c r="AI1637" i="6"/>
  <c r="AE1637" i="6"/>
  <c r="P1637" i="6"/>
  <c r="M1637" i="6"/>
  <c r="F1637" i="6"/>
  <c r="D1637" i="6"/>
  <c r="C1637" i="6"/>
  <c r="AZ1636" i="6"/>
  <c r="AW1636" i="6"/>
  <c r="AS1636" i="6"/>
  <c r="AP1636" i="6"/>
  <c r="AI1636" i="6"/>
  <c r="AE1636" i="6"/>
  <c r="P1636" i="6"/>
  <c r="M1636" i="6"/>
  <c r="F1636" i="6"/>
  <c r="D1636" i="6"/>
  <c r="C1636" i="6"/>
  <c r="AZ1635" i="6"/>
  <c r="AW1635" i="6"/>
  <c r="AS1635" i="6"/>
  <c r="AP1635" i="6"/>
  <c r="AI1635" i="6"/>
  <c r="AE1635" i="6"/>
  <c r="P1635" i="6"/>
  <c r="M1635" i="6"/>
  <c r="F1635" i="6"/>
  <c r="D1635" i="6"/>
  <c r="C1635" i="6"/>
  <c r="AZ1634" i="6"/>
  <c r="AW1634" i="6"/>
  <c r="AS1634" i="6"/>
  <c r="AQ1634" i="6"/>
  <c r="AP1634" i="6"/>
  <c r="AI1634" i="6"/>
  <c r="AE1634" i="6"/>
  <c r="P1634" i="6"/>
  <c r="M1634" i="6"/>
  <c r="F1634" i="6"/>
  <c r="D1634" i="6"/>
  <c r="C1634" i="6"/>
  <c r="AZ1633" i="6"/>
  <c r="AW1633" i="6"/>
  <c r="AS1633" i="6"/>
  <c r="AP1633" i="6"/>
  <c r="AI1633" i="6"/>
  <c r="AE1633" i="6"/>
  <c r="P1633" i="6"/>
  <c r="M1633" i="6"/>
  <c r="F1633" i="6"/>
  <c r="D1633" i="6"/>
  <c r="C1633" i="6"/>
  <c r="AZ1632" i="6"/>
  <c r="AW1632" i="6"/>
  <c r="AS1632" i="6"/>
  <c r="AP1632" i="6"/>
  <c r="AI1632" i="6"/>
  <c r="AE1632" i="6"/>
  <c r="P1632" i="6"/>
  <c r="M1632" i="6"/>
  <c r="F1632" i="6"/>
  <c r="D1632" i="6"/>
  <c r="C1632" i="6"/>
  <c r="AZ1631" i="6"/>
  <c r="AW1631" i="6"/>
  <c r="AS1631" i="6"/>
  <c r="AP1631" i="6"/>
  <c r="AI1631" i="6"/>
  <c r="AE1631" i="6"/>
  <c r="P1631" i="6"/>
  <c r="M1631" i="6"/>
  <c r="F1631" i="6"/>
  <c r="D1631" i="6"/>
  <c r="C1631" i="6"/>
  <c r="AZ1630" i="6"/>
  <c r="AW1630" i="6"/>
  <c r="AS1630" i="6"/>
  <c r="AP1630" i="6"/>
  <c r="AI1630" i="6"/>
  <c r="AE1630" i="6"/>
  <c r="P1630" i="6"/>
  <c r="M1630" i="6"/>
  <c r="F1630" i="6"/>
  <c r="D1630" i="6"/>
  <c r="C1630" i="6"/>
  <c r="AZ1629" i="6"/>
  <c r="AW1629" i="6"/>
  <c r="AS1629" i="6"/>
  <c r="AP1629" i="6"/>
  <c r="AI1629" i="6"/>
  <c r="AE1629" i="6"/>
  <c r="P1629" i="6"/>
  <c r="M1629" i="6"/>
  <c r="F1629" i="6"/>
  <c r="D1629" i="6"/>
  <c r="C1629" i="6"/>
  <c r="AZ1628" i="6"/>
  <c r="AW1628" i="6"/>
  <c r="AS1628" i="6"/>
  <c r="AP1628" i="6"/>
  <c r="AI1628" i="6"/>
  <c r="AE1628" i="6"/>
  <c r="P1628" i="6"/>
  <c r="M1628" i="6"/>
  <c r="F1628" i="6"/>
  <c r="D1628" i="6"/>
  <c r="C1628" i="6"/>
  <c r="AZ1627" i="6"/>
  <c r="AW1627" i="6"/>
  <c r="AS1627" i="6"/>
  <c r="AP1627" i="6"/>
  <c r="AI1627" i="6"/>
  <c r="AE1627" i="6"/>
  <c r="P1627" i="6"/>
  <c r="M1627" i="6"/>
  <c r="F1627" i="6"/>
  <c r="D1627" i="6"/>
  <c r="C1627" i="6"/>
  <c r="AZ1626" i="6"/>
  <c r="AW1626" i="6"/>
  <c r="AS1626" i="6"/>
  <c r="AP1626" i="6"/>
  <c r="AI1626" i="6"/>
  <c r="AE1626" i="6"/>
  <c r="P1626" i="6"/>
  <c r="M1626" i="6"/>
  <c r="F1626" i="6"/>
  <c r="D1626" i="6"/>
  <c r="C1626" i="6"/>
  <c r="AZ1625" i="6"/>
  <c r="AW1625" i="6"/>
  <c r="AS1625" i="6"/>
  <c r="AP1625" i="6"/>
  <c r="AI1625" i="6"/>
  <c r="AE1625" i="6"/>
  <c r="P1625" i="6"/>
  <c r="M1625" i="6"/>
  <c r="F1625" i="6"/>
  <c r="D1625" i="6"/>
  <c r="C1625" i="6"/>
  <c r="AZ1624" i="6"/>
  <c r="AW1624" i="6"/>
  <c r="AS1624" i="6"/>
  <c r="AP1624" i="6"/>
  <c r="AI1624" i="6"/>
  <c r="AE1624" i="6"/>
  <c r="P1624" i="6"/>
  <c r="M1624" i="6"/>
  <c r="F1624" i="6"/>
  <c r="D1624" i="6"/>
  <c r="C1624" i="6"/>
  <c r="AZ1623" i="6"/>
  <c r="AW1623" i="6"/>
  <c r="AS1623" i="6"/>
  <c r="AP1623" i="6"/>
  <c r="AI1623" i="6"/>
  <c r="AE1623" i="6"/>
  <c r="P1623" i="6"/>
  <c r="M1623" i="6"/>
  <c r="F1623" i="6"/>
  <c r="D1623" i="6"/>
  <c r="C1623" i="6"/>
  <c r="AZ1622" i="6"/>
  <c r="AW1622" i="6"/>
  <c r="AS1622" i="6"/>
  <c r="AP1622" i="6"/>
  <c r="AI1622" i="6"/>
  <c r="AE1622" i="6"/>
  <c r="P1622" i="6"/>
  <c r="M1622" i="6"/>
  <c r="F1622" i="6"/>
  <c r="D1622" i="6"/>
  <c r="C1622" i="6"/>
  <c r="AZ1621" i="6"/>
  <c r="AW1621" i="6"/>
  <c r="AS1621" i="6"/>
  <c r="AP1621" i="6"/>
  <c r="AI1621" i="6"/>
  <c r="AE1621" i="6"/>
  <c r="P1621" i="6"/>
  <c r="M1621" i="6"/>
  <c r="F1621" i="6"/>
  <c r="D1621" i="6"/>
  <c r="C1621" i="6"/>
  <c r="AZ1620" i="6"/>
  <c r="AW1620" i="6"/>
  <c r="AS1620" i="6"/>
  <c r="AP1620" i="6"/>
  <c r="AI1620" i="6"/>
  <c r="AE1620" i="6"/>
  <c r="P1620" i="6"/>
  <c r="M1620" i="6"/>
  <c r="F1620" i="6"/>
  <c r="D1620" i="6"/>
  <c r="C1620" i="6"/>
  <c r="AZ1619" i="6"/>
  <c r="AW1619" i="6"/>
  <c r="AS1619" i="6"/>
  <c r="AP1619" i="6"/>
  <c r="AI1619" i="6"/>
  <c r="AE1619" i="6"/>
  <c r="P1619" i="6"/>
  <c r="M1619" i="6"/>
  <c r="F1619" i="6"/>
  <c r="D1619" i="6"/>
  <c r="C1619" i="6"/>
  <c r="AZ1618" i="6"/>
  <c r="AW1618" i="6"/>
  <c r="AS1618" i="6"/>
  <c r="AP1618" i="6"/>
  <c r="AI1618" i="6"/>
  <c r="AE1618" i="6"/>
  <c r="P1618" i="6"/>
  <c r="M1618" i="6"/>
  <c r="F1618" i="6"/>
  <c r="D1618" i="6"/>
  <c r="C1618" i="6"/>
  <c r="AZ1617" i="6"/>
  <c r="AW1617" i="6"/>
  <c r="AS1617" i="6"/>
  <c r="AQ1617" i="6"/>
  <c r="AP1617" i="6"/>
  <c r="AI1617" i="6"/>
  <c r="AE1617" i="6"/>
  <c r="P1617" i="6"/>
  <c r="M1617" i="6"/>
  <c r="F1617" i="6"/>
  <c r="D1617" i="6"/>
  <c r="C1617" i="6"/>
  <c r="AZ1616" i="6"/>
  <c r="AW1616" i="6"/>
  <c r="AS1616" i="6"/>
  <c r="AP1616" i="6"/>
  <c r="AI1616" i="6"/>
  <c r="AE1616" i="6"/>
  <c r="P1616" i="6"/>
  <c r="M1616" i="6"/>
  <c r="F1616" i="6"/>
  <c r="D1616" i="6"/>
  <c r="C1616" i="6"/>
  <c r="AZ1615" i="6"/>
  <c r="AW1615" i="6"/>
  <c r="AS1615" i="6"/>
  <c r="AP1615" i="6"/>
  <c r="AI1615" i="6"/>
  <c r="AE1615" i="6"/>
  <c r="P1615" i="6"/>
  <c r="M1615" i="6"/>
  <c r="F1615" i="6"/>
  <c r="D1615" i="6"/>
  <c r="C1615" i="6"/>
  <c r="AZ1614" i="6"/>
  <c r="AW1614" i="6"/>
  <c r="AS1614" i="6"/>
  <c r="AP1614" i="6"/>
  <c r="AI1614" i="6"/>
  <c r="AE1614" i="6"/>
  <c r="P1614" i="6"/>
  <c r="M1614" i="6"/>
  <c r="F1614" i="6"/>
  <c r="D1614" i="6"/>
  <c r="C1614" i="6"/>
  <c r="AZ1613" i="6"/>
  <c r="AW1613" i="6"/>
  <c r="AS1613" i="6"/>
  <c r="AP1613" i="6"/>
  <c r="AI1613" i="6"/>
  <c r="AE1613" i="6"/>
  <c r="P1613" i="6"/>
  <c r="M1613" i="6"/>
  <c r="F1613" i="6"/>
  <c r="D1613" i="6"/>
  <c r="C1613" i="6"/>
  <c r="AZ1612" i="6"/>
  <c r="AW1612" i="6"/>
  <c r="AS1612" i="6"/>
  <c r="AQ1612" i="6"/>
  <c r="AP1612" i="6"/>
  <c r="AI1612" i="6"/>
  <c r="AE1612" i="6"/>
  <c r="P1612" i="6"/>
  <c r="M1612" i="6"/>
  <c r="F1612" i="6"/>
  <c r="D1612" i="6"/>
  <c r="C1612" i="6"/>
  <c r="AZ1611" i="6"/>
  <c r="AW1611" i="6"/>
  <c r="AS1611" i="6"/>
  <c r="AP1611" i="6"/>
  <c r="AI1611" i="6"/>
  <c r="AE1611" i="6"/>
  <c r="P1611" i="6"/>
  <c r="M1611" i="6"/>
  <c r="F1611" i="6"/>
  <c r="D1611" i="6"/>
  <c r="C1611" i="6"/>
  <c r="AZ1610" i="6"/>
  <c r="AW1610" i="6"/>
  <c r="AS1610" i="6"/>
  <c r="AP1610" i="6"/>
  <c r="AI1610" i="6"/>
  <c r="AE1610" i="6"/>
  <c r="P1610" i="6"/>
  <c r="M1610" i="6"/>
  <c r="F1610" i="6"/>
  <c r="D1610" i="6"/>
  <c r="C1610" i="6"/>
  <c r="AZ1609" i="6"/>
  <c r="AW1609" i="6"/>
  <c r="AS1609" i="6"/>
  <c r="AP1609" i="6"/>
  <c r="AI1609" i="6"/>
  <c r="AE1609" i="6"/>
  <c r="P1609" i="6"/>
  <c r="M1609" i="6"/>
  <c r="F1609" i="6"/>
  <c r="D1609" i="6"/>
  <c r="C1609" i="6"/>
  <c r="AZ1608" i="6"/>
  <c r="AW1608" i="6"/>
  <c r="AS1608" i="6"/>
  <c r="AP1608" i="6"/>
  <c r="AI1608" i="6"/>
  <c r="AE1608" i="6"/>
  <c r="P1608" i="6"/>
  <c r="M1608" i="6"/>
  <c r="F1608" i="6"/>
  <c r="D1608" i="6"/>
  <c r="C1608" i="6"/>
  <c r="AZ1607" i="6"/>
  <c r="AW1607" i="6"/>
  <c r="AS1607" i="6"/>
  <c r="AP1607" i="6"/>
  <c r="AI1607" i="6"/>
  <c r="AE1607" i="6"/>
  <c r="P1607" i="6"/>
  <c r="M1607" i="6"/>
  <c r="F1607" i="6"/>
  <c r="D1607" i="6"/>
  <c r="C1607" i="6"/>
  <c r="AZ1606" i="6"/>
  <c r="AW1606" i="6"/>
  <c r="AS1606" i="6"/>
  <c r="AP1606" i="6"/>
  <c r="AI1606" i="6"/>
  <c r="AE1606" i="6"/>
  <c r="P1606" i="6"/>
  <c r="M1606" i="6"/>
  <c r="F1606" i="6"/>
  <c r="D1606" i="6"/>
  <c r="C1606" i="6"/>
  <c r="AZ1605" i="6"/>
  <c r="AW1605" i="6"/>
  <c r="AS1605" i="6"/>
  <c r="AP1605" i="6"/>
  <c r="AI1605" i="6"/>
  <c r="AE1605" i="6"/>
  <c r="P1605" i="6"/>
  <c r="M1605" i="6"/>
  <c r="F1605" i="6"/>
  <c r="D1605" i="6"/>
  <c r="C1605" i="6"/>
  <c r="AZ1604" i="6"/>
  <c r="AW1604" i="6"/>
  <c r="AS1604" i="6"/>
  <c r="AP1604" i="6"/>
  <c r="AI1604" i="6"/>
  <c r="AE1604" i="6"/>
  <c r="P1604" i="6"/>
  <c r="M1604" i="6"/>
  <c r="F1604" i="6"/>
  <c r="D1604" i="6"/>
  <c r="C1604" i="6"/>
  <c r="AZ1603" i="6"/>
  <c r="AW1603" i="6"/>
  <c r="AS1603" i="6"/>
  <c r="AP1603" i="6"/>
  <c r="AI1603" i="6"/>
  <c r="AE1603" i="6"/>
  <c r="P1603" i="6"/>
  <c r="M1603" i="6"/>
  <c r="F1603" i="6"/>
  <c r="D1603" i="6"/>
  <c r="C1603" i="6"/>
  <c r="AZ1602" i="6"/>
  <c r="AW1602" i="6"/>
  <c r="AS1602" i="6"/>
  <c r="AP1602" i="6"/>
  <c r="AI1602" i="6"/>
  <c r="AE1602" i="6"/>
  <c r="P1602" i="6"/>
  <c r="M1602" i="6"/>
  <c r="F1602" i="6"/>
  <c r="D1602" i="6"/>
  <c r="C1602" i="6"/>
  <c r="AZ1601" i="6"/>
  <c r="AW1601" i="6"/>
  <c r="AS1601" i="6"/>
  <c r="AP1601" i="6"/>
  <c r="AI1601" i="6"/>
  <c r="AE1601" i="6"/>
  <c r="P1601" i="6"/>
  <c r="M1601" i="6"/>
  <c r="F1601" i="6"/>
  <c r="D1601" i="6"/>
  <c r="C1601" i="6"/>
  <c r="AZ1600" i="6"/>
  <c r="AW1600" i="6"/>
  <c r="AS1600" i="6"/>
  <c r="AP1600" i="6"/>
  <c r="AI1600" i="6"/>
  <c r="AE1600" i="6"/>
  <c r="P1600" i="6"/>
  <c r="M1600" i="6"/>
  <c r="F1600" i="6"/>
  <c r="D1600" i="6"/>
  <c r="C1600" i="6"/>
  <c r="AZ1599" i="6"/>
  <c r="AW1599" i="6"/>
  <c r="AS1599" i="6"/>
  <c r="AP1599" i="6"/>
  <c r="AI1599" i="6"/>
  <c r="AE1599" i="6"/>
  <c r="P1599" i="6"/>
  <c r="M1599" i="6"/>
  <c r="F1599" i="6"/>
  <c r="D1599" i="6"/>
  <c r="C1599" i="6"/>
  <c r="AZ1598" i="6"/>
  <c r="AW1598" i="6"/>
  <c r="AS1598" i="6"/>
  <c r="AP1598" i="6"/>
  <c r="AI1598" i="6"/>
  <c r="AE1598" i="6"/>
  <c r="P1598" i="6"/>
  <c r="M1598" i="6"/>
  <c r="F1598" i="6"/>
  <c r="D1598" i="6"/>
  <c r="C1598" i="6"/>
  <c r="AZ1597" i="6"/>
  <c r="AW1597" i="6"/>
  <c r="AS1597" i="6"/>
  <c r="AP1597" i="6"/>
  <c r="AI1597" i="6"/>
  <c r="AE1597" i="6"/>
  <c r="P1597" i="6"/>
  <c r="M1597" i="6"/>
  <c r="F1597" i="6"/>
  <c r="D1597" i="6"/>
  <c r="C1597" i="6"/>
  <c r="AZ1596" i="6"/>
  <c r="AW1596" i="6"/>
  <c r="AS1596" i="6"/>
  <c r="AP1596" i="6"/>
  <c r="AI1596" i="6"/>
  <c r="AE1596" i="6"/>
  <c r="P1596" i="6"/>
  <c r="M1596" i="6"/>
  <c r="F1596" i="6"/>
  <c r="D1596" i="6"/>
  <c r="C1596" i="6"/>
  <c r="AZ1595" i="6"/>
  <c r="AW1595" i="6"/>
  <c r="AS1595" i="6"/>
  <c r="AP1595" i="6"/>
  <c r="AI1595" i="6"/>
  <c r="AE1595" i="6"/>
  <c r="P1595" i="6"/>
  <c r="M1595" i="6"/>
  <c r="F1595" i="6"/>
  <c r="D1595" i="6"/>
  <c r="C1595" i="6"/>
  <c r="AZ1594" i="6"/>
  <c r="AW1594" i="6"/>
  <c r="AS1594" i="6"/>
  <c r="AP1594" i="6"/>
  <c r="AI1594" i="6"/>
  <c r="AE1594" i="6"/>
  <c r="P1594" i="6"/>
  <c r="M1594" i="6"/>
  <c r="F1594" i="6"/>
  <c r="D1594" i="6"/>
  <c r="C1594" i="6"/>
  <c r="AZ1593" i="6"/>
  <c r="AW1593" i="6"/>
  <c r="AS1593" i="6"/>
  <c r="AQ1593" i="6"/>
  <c r="AP1593" i="6"/>
  <c r="AI1593" i="6"/>
  <c r="AE1593" i="6"/>
  <c r="P1593" i="6"/>
  <c r="M1593" i="6"/>
  <c r="F1593" i="6"/>
  <c r="D1593" i="6"/>
  <c r="C1593" i="6"/>
  <c r="AZ1592" i="6"/>
  <c r="AW1592" i="6"/>
  <c r="AS1592" i="6"/>
  <c r="AP1592" i="6"/>
  <c r="AI1592" i="6"/>
  <c r="AE1592" i="6"/>
  <c r="P1592" i="6"/>
  <c r="M1592" i="6"/>
  <c r="F1592" i="6"/>
  <c r="D1592" i="6"/>
  <c r="C1592" i="6"/>
  <c r="AZ1591" i="6"/>
  <c r="AW1591" i="6"/>
  <c r="AS1591" i="6"/>
  <c r="AP1591" i="6"/>
  <c r="AI1591" i="6"/>
  <c r="AE1591" i="6"/>
  <c r="P1591" i="6"/>
  <c r="M1591" i="6"/>
  <c r="F1591" i="6"/>
  <c r="D1591" i="6"/>
  <c r="C1591" i="6"/>
  <c r="AZ1590" i="6"/>
  <c r="AW1590" i="6"/>
  <c r="AS1590" i="6"/>
  <c r="AP1590" i="6"/>
  <c r="AI1590" i="6"/>
  <c r="AE1590" i="6"/>
  <c r="P1590" i="6"/>
  <c r="M1590" i="6"/>
  <c r="F1590" i="6"/>
  <c r="D1590" i="6"/>
  <c r="C1590" i="6"/>
  <c r="AZ1589" i="6"/>
  <c r="AW1589" i="6"/>
  <c r="AS1589" i="6"/>
  <c r="AP1589" i="6"/>
  <c r="AI1589" i="6"/>
  <c r="AE1589" i="6"/>
  <c r="P1589" i="6"/>
  <c r="M1589" i="6"/>
  <c r="F1589" i="6"/>
  <c r="D1589" i="6"/>
  <c r="C1589" i="6"/>
  <c r="AZ1588" i="6"/>
  <c r="AW1588" i="6"/>
  <c r="AS1588" i="6"/>
  <c r="AP1588" i="6"/>
  <c r="AI1588" i="6"/>
  <c r="AE1588" i="6"/>
  <c r="P1588" i="6"/>
  <c r="M1588" i="6"/>
  <c r="F1588" i="6"/>
  <c r="D1588" i="6"/>
  <c r="C1588" i="6"/>
  <c r="AZ1587" i="6"/>
  <c r="AW1587" i="6"/>
  <c r="AS1587" i="6"/>
  <c r="AP1587" i="6"/>
  <c r="AI1587" i="6"/>
  <c r="AE1587" i="6"/>
  <c r="P1587" i="6"/>
  <c r="M1587" i="6"/>
  <c r="F1587" i="6"/>
  <c r="D1587" i="6"/>
  <c r="C1587" i="6"/>
  <c r="AZ1586" i="6"/>
  <c r="AW1586" i="6"/>
  <c r="AS1586" i="6"/>
  <c r="AP1586" i="6"/>
  <c r="AI1586" i="6"/>
  <c r="AE1586" i="6"/>
  <c r="P1586" i="6"/>
  <c r="M1586" i="6"/>
  <c r="F1586" i="6"/>
  <c r="D1586" i="6"/>
  <c r="C1586" i="6"/>
  <c r="AZ1585" i="6"/>
  <c r="AW1585" i="6"/>
  <c r="AS1585" i="6"/>
  <c r="AP1585" i="6"/>
  <c r="AI1585" i="6"/>
  <c r="AE1585" i="6"/>
  <c r="P1585" i="6"/>
  <c r="M1585" i="6"/>
  <c r="F1585" i="6"/>
  <c r="D1585" i="6"/>
  <c r="C1585" i="6"/>
  <c r="AZ1584" i="6"/>
  <c r="AW1584" i="6"/>
  <c r="AS1584" i="6"/>
  <c r="AQ1584" i="6"/>
  <c r="AP1584" i="6"/>
  <c r="AI1584" i="6"/>
  <c r="AE1584" i="6"/>
  <c r="P1584" i="6"/>
  <c r="M1584" i="6"/>
  <c r="F1584" i="6"/>
  <c r="D1584" i="6"/>
  <c r="C1584" i="6"/>
  <c r="AZ1583" i="6"/>
  <c r="AW1583" i="6"/>
  <c r="AS1583" i="6"/>
  <c r="AP1583" i="6"/>
  <c r="AI1583" i="6"/>
  <c r="AE1583" i="6"/>
  <c r="P1583" i="6"/>
  <c r="M1583" i="6"/>
  <c r="F1583" i="6"/>
  <c r="D1583" i="6"/>
  <c r="C1583" i="6"/>
  <c r="AZ1582" i="6"/>
  <c r="AW1582" i="6"/>
  <c r="AS1582" i="6"/>
  <c r="AP1582" i="6"/>
  <c r="AI1582" i="6"/>
  <c r="AE1582" i="6"/>
  <c r="P1582" i="6"/>
  <c r="M1582" i="6"/>
  <c r="F1582" i="6"/>
  <c r="D1582" i="6"/>
  <c r="C1582" i="6"/>
  <c r="AZ1581" i="6"/>
  <c r="AW1581" i="6"/>
  <c r="AS1581" i="6"/>
  <c r="AP1581" i="6"/>
  <c r="AI1581" i="6"/>
  <c r="AE1581" i="6"/>
  <c r="P1581" i="6"/>
  <c r="M1581" i="6"/>
  <c r="F1581" i="6"/>
  <c r="D1581" i="6"/>
  <c r="C1581" i="6"/>
  <c r="AZ1580" i="6"/>
  <c r="AW1580" i="6"/>
  <c r="AS1580" i="6"/>
  <c r="AP1580" i="6"/>
  <c r="AI1580" i="6"/>
  <c r="AE1580" i="6"/>
  <c r="P1580" i="6"/>
  <c r="M1580" i="6"/>
  <c r="F1580" i="6"/>
  <c r="D1580" i="6"/>
  <c r="C1580" i="6"/>
  <c r="AZ1579" i="6"/>
  <c r="AW1579" i="6"/>
  <c r="AS1579" i="6"/>
  <c r="AP1579" i="6"/>
  <c r="AI1579" i="6"/>
  <c r="AE1579" i="6"/>
  <c r="P1579" i="6"/>
  <c r="M1579" i="6"/>
  <c r="F1579" i="6"/>
  <c r="D1579" i="6"/>
  <c r="C1579" i="6"/>
  <c r="AZ1578" i="6"/>
  <c r="AW1578" i="6"/>
  <c r="AS1578" i="6"/>
  <c r="AP1578" i="6"/>
  <c r="AI1578" i="6"/>
  <c r="AE1578" i="6"/>
  <c r="P1578" i="6"/>
  <c r="M1578" i="6"/>
  <c r="F1578" i="6"/>
  <c r="D1578" i="6"/>
  <c r="C1578" i="6"/>
  <c r="AZ1577" i="6"/>
  <c r="AW1577" i="6"/>
  <c r="AS1577" i="6"/>
  <c r="AP1577" i="6"/>
  <c r="AI1577" i="6"/>
  <c r="AE1577" i="6"/>
  <c r="P1577" i="6"/>
  <c r="M1577" i="6"/>
  <c r="F1577" i="6"/>
  <c r="D1577" i="6"/>
  <c r="C1577" i="6"/>
  <c r="AZ1576" i="6"/>
  <c r="AW1576" i="6"/>
  <c r="AS1576" i="6"/>
  <c r="AP1576" i="6"/>
  <c r="AI1576" i="6"/>
  <c r="AE1576" i="6"/>
  <c r="P1576" i="6"/>
  <c r="M1576" i="6"/>
  <c r="F1576" i="6"/>
  <c r="D1576" i="6"/>
  <c r="C1576" i="6"/>
  <c r="AZ1575" i="6"/>
  <c r="AW1575" i="6"/>
  <c r="AS1575" i="6"/>
  <c r="AP1575" i="6"/>
  <c r="AI1575" i="6"/>
  <c r="AE1575" i="6"/>
  <c r="P1575" i="6"/>
  <c r="M1575" i="6"/>
  <c r="F1575" i="6"/>
  <c r="D1575" i="6"/>
  <c r="C1575" i="6"/>
  <c r="AZ1574" i="6"/>
  <c r="AW1574" i="6"/>
  <c r="AS1574" i="6"/>
  <c r="AP1574" i="6"/>
  <c r="AI1574" i="6"/>
  <c r="AE1574" i="6"/>
  <c r="P1574" i="6"/>
  <c r="M1574" i="6"/>
  <c r="F1574" i="6"/>
  <c r="D1574" i="6"/>
  <c r="C1574" i="6"/>
  <c r="AZ1573" i="6"/>
  <c r="AW1573" i="6"/>
  <c r="AS1573" i="6"/>
  <c r="AP1573" i="6"/>
  <c r="AI1573" i="6"/>
  <c r="AE1573" i="6"/>
  <c r="P1573" i="6"/>
  <c r="M1573" i="6"/>
  <c r="F1573" i="6"/>
  <c r="D1573" i="6"/>
  <c r="C1573" i="6"/>
  <c r="AZ1572" i="6"/>
  <c r="AW1572" i="6"/>
  <c r="AS1572" i="6"/>
  <c r="AP1572" i="6"/>
  <c r="AI1572" i="6"/>
  <c r="AE1572" i="6"/>
  <c r="P1572" i="6"/>
  <c r="M1572" i="6"/>
  <c r="F1572" i="6"/>
  <c r="D1572" i="6"/>
  <c r="C1572" i="6"/>
  <c r="AZ1571" i="6"/>
  <c r="AW1571" i="6"/>
  <c r="AS1571" i="6"/>
  <c r="AP1571" i="6"/>
  <c r="AI1571" i="6"/>
  <c r="AE1571" i="6"/>
  <c r="P1571" i="6"/>
  <c r="M1571" i="6"/>
  <c r="F1571" i="6"/>
  <c r="D1571" i="6"/>
  <c r="C1571" i="6"/>
  <c r="AZ1570" i="6"/>
  <c r="AW1570" i="6"/>
  <c r="AS1570" i="6"/>
  <c r="AP1570" i="6"/>
  <c r="AI1570" i="6"/>
  <c r="AE1570" i="6"/>
  <c r="P1570" i="6"/>
  <c r="M1570" i="6"/>
  <c r="F1570" i="6"/>
  <c r="D1570" i="6"/>
  <c r="C1570" i="6"/>
  <c r="AZ1569" i="6"/>
  <c r="AW1569" i="6"/>
  <c r="AS1569" i="6"/>
  <c r="AP1569" i="6"/>
  <c r="AI1569" i="6"/>
  <c r="AE1569" i="6"/>
  <c r="P1569" i="6"/>
  <c r="M1569" i="6"/>
  <c r="F1569" i="6"/>
  <c r="D1569" i="6"/>
  <c r="C1569" i="6"/>
  <c r="AZ1568" i="6"/>
  <c r="AW1568" i="6"/>
  <c r="AS1568" i="6"/>
  <c r="AP1568" i="6"/>
  <c r="AI1568" i="6"/>
  <c r="AE1568" i="6"/>
  <c r="P1568" i="6"/>
  <c r="M1568" i="6"/>
  <c r="F1568" i="6"/>
  <c r="D1568" i="6"/>
  <c r="C1568" i="6"/>
  <c r="AZ1567" i="6"/>
  <c r="AW1567" i="6"/>
  <c r="AS1567" i="6"/>
  <c r="AQ1567" i="6"/>
  <c r="AP1567" i="6"/>
  <c r="AI1567" i="6"/>
  <c r="AE1567" i="6"/>
  <c r="P1567" i="6"/>
  <c r="M1567" i="6"/>
  <c r="F1567" i="6"/>
  <c r="D1567" i="6"/>
  <c r="C1567" i="6"/>
  <c r="AZ1566" i="6"/>
  <c r="AW1566" i="6"/>
  <c r="AS1566" i="6"/>
  <c r="AP1566" i="6"/>
  <c r="AI1566" i="6"/>
  <c r="AE1566" i="6"/>
  <c r="P1566" i="6"/>
  <c r="M1566" i="6"/>
  <c r="F1566" i="6"/>
  <c r="D1566" i="6"/>
  <c r="C1566" i="6"/>
  <c r="AZ1565" i="6"/>
  <c r="AW1565" i="6"/>
  <c r="AS1565" i="6"/>
  <c r="AP1565" i="6"/>
  <c r="AI1565" i="6"/>
  <c r="AE1565" i="6"/>
  <c r="P1565" i="6"/>
  <c r="M1565" i="6"/>
  <c r="F1565" i="6"/>
  <c r="D1565" i="6"/>
  <c r="C1565" i="6"/>
  <c r="AZ1564" i="6"/>
  <c r="AW1564" i="6"/>
  <c r="AS1564" i="6"/>
  <c r="AP1564" i="6"/>
  <c r="AI1564" i="6"/>
  <c r="AE1564" i="6"/>
  <c r="P1564" i="6"/>
  <c r="M1564" i="6"/>
  <c r="F1564" i="6"/>
  <c r="D1564" i="6"/>
  <c r="C1564" i="6"/>
  <c r="AZ1563" i="6"/>
  <c r="AW1563" i="6"/>
  <c r="AS1563" i="6"/>
  <c r="AP1563" i="6"/>
  <c r="AI1563" i="6"/>
  <c r="AE1563" i="6"/>
  <c r="P1563" i="6"/>
  <c r="M1563" i="6"/>
  <c r="F1563" i="6"/>
  <c r="D1563" i="6"/>
  <c r="C1563" i="6"/>
  <c r="AZ1562" i="6"/>
  <c r="AW1562" i="6"/>
  <c r="AS1562" i="6"/>
  <c r="AP1562" i="6"/>
  <c r="AI1562" i="6"/>
  <c r="AE1562" i="6"/>
  <c r="P1562" i="6"/>
  <c r="M1562" i="6"/>
  <c r="F1562" i="6"/>
  <c r="D1562" i="6"/>
  <c r="C1562" i="6"/>
  <c r="AZ1561" i="6"/>
  <c r="AW1561" i="6"/>
  <c r="AS1561" i="6"/>
  <c r="AP1561" i="6"/>
  <c r="AI1561" i="6"/>
  <c r="AE1561" i="6"/>
  <c r="P1561" i="6"/>
  <c r="M1561" i="6"/>
  <c r="F1561" i="6"/>
  <c r="D1561" i="6"/>
  <c r="C1561" i="6"/>
  <c r="AZ1560" i="6"/>
  <c r="AW1560" i="6"/>
  <c r="AS1560" i="6"/>
  <c r="AP1560" i="6"/>
  <c r="AI1560" i="6"/>
  <c r="AE1560" i="6"/>
  <c r="P1560" i="6"/>
  <c r="M1560" i="6"/>
  <c r="F1560" i="6"/>
  <c r="D1560" i="6"/>
  <c r="C1560" i="6"/>
  <c r="AZ1559" i="6"/>
  <c r="AW1559" i="6"/>
  <c r="AS1559" i="6"/>
  <c r="AP1559" i="6"/>
  <c r="AI1559" i="6"/>
  <c r="AE1559" i="6"/>
  <c r="P1559" i="6"/>
  <c r="M1559" i="6"/>
  <c r="F1559" i="6"/>
  <c r="D1559" i="6"/>
  <c r="C1559" i="6"/>
  <c r="AZ1558" i="6"/>
  <c r="AW1558" i="6"/>
  <c r="AS1558" i="6"/>
  <c r="AP1558" i="6"/>
  <c r="AI1558" i="6"/>
  <c r="AE1558" i="6"/>
  <c r="P1558" i="6"/>
  <c r="M1558" i="6"/>
  <c r="F1558" i="6"/>
  <c r="D1558" i="6"/>
  <c r="C1558" i="6"/>
  <c r="AZ1557" i="6"/>
  <c r="AW1557" i="6"/>
  <c r="AS1557" i="6"/>
  <c r="AP1557" i="6"/>
  <c r="AI1557" i="6"/>
  <c r="AE1557" i="6"/>
  <c r="P1557" i="6"/>
  <c r="M1557" i="6"/>
  <c r="F1557" i="6"/>
  <c r="D1557" i="6"/>
  <c r="C1557" i="6"/>
  <c r="AZ1556" i="6"/>
  <c r="AW1556" i="6"/>
  <c r="AS1556" i="6"/>
  <c r="AP1556" i="6"/>
  <c r="AI1556" i="6"/>
  <c r="AE1556" i="6"/>
  <c r="P1556" i="6"/>
  <c r="M1556" i="6"/>
  <c r="F1556" i="6"/>
  <c r="D1556" i="6"/>
  <c r="C1556" i="6"/>
  <c r="AZ1555" i="6"/>
  <c r="AW1555" i="6"/>
  <c r="AS1555" i="6"/>
  <c r="AP1555" i="6"/>
  <c r="AI1555" i="6"/>
  <c r="AE1555" i="6"/>
  <c r="P1555" i="6"/>
  <c r="M1555" i="6"/>
  <c r="F1555" i="6"/>
  <c r="D1555" i="6"/>
  <c r="C1555" i="6"/>
  <c r="AZ1554" i="6"/>
  <c r="AW1554" i="6"/>
  <c r="AS1554" i="6"/>
  <c r="AQ1554" i="6"/>
  <c r="AP1554" i="6"/>
  <c r="AI1554" i="6"/>
  <c r="AE1554" i="6"/>
  <c r="P1554" i="6"/>
  <c r="M1554" i="6"/>
  <c r="F1554" i="6"/>
  <c r="D1554" i="6"/>
  <c r="C1554" i="6"/>
  <c r="AZ1553" i="6"/>
  <c r="AW1553" i="6"/>
  <c r="AS1553" i="6"/>
  <c r="AQ1553" i="6"/>
  <c r="AP1553" i="6"/>
  <c r="AI1553" i="6"/>
  <c r="AE1553" i="6"/>
  <c r="P1553" i="6"/>
  <c r="M1553" i="6"/>
  <c r="F1553" i="6"/>
  <c r="D1553" i="6"/>
  <c r="C1553" i="6"/>
  <c r="AZ1552" i="6"/>
  <c r="AW1552" i="6"/>
  <c r="AS1552" i="6"/>
  <c r="AP1552" i="6"/>
  <c r="AI1552" i="6"/>
  <c r="AE1552" i="6"/>
  <c r="P1552" i="6"/>
  <c r="M1552" i="6"/>
  <c r="F1552" i="6"/>
  <c r="D1552" i="6"/>
  <c r="C1552" i="6"/>
  <c r="AZ1551" i="6"/>
  <c r="AW1551" i="6"/>
  <c r="AS1551" i="6"/>
  <c r="AP1551" i="6"/>
  <c r="AI1551" i="6"/>
  <c r="AE1551" i="6"/>
  <c r="P1551" i="6"/>
  <c r="M1551" i="6"/>
  <c r="F1551" i="6"/>
  <c r="D1551" i="6"/>
  <c r="C1551" i="6"/>
  <c r="AZ1550" i="6"/>
  <c r="AW1550" i="6"/>
  <c r="AS1550" i="6"/>
  <c r="AP1550" i="6"/>
  <c r="AI1550" i="6"/>
  <c r="AE1550" i="6"/>
  <c r="P1550" i="6"/>
  <c r="M1550" i="6"/>
  <c r="F1550" i="6"/>
  <c r="D1550" i="6"/>
  <c r="C1550" i="6"/>
  <c r="AZ1549" i="6"/>
  <c r="AW1549" i="6"/>
  <c r="AS1549" i="6"/>
  <c r="AP1549" i="6"/>
  <c r="AI1549" i="6"/>
  <c r="AE1549" i="6"/>
  <c r="P1549" i="6"/>
  <c r="M1549" i="6"/>
  <c r="F1549" i="6"/>
  <c r="D1549" i="6"/>
  <c r="C1549" i="6"/>
  <c r="AZ1548" i="6"/>
  <c r="AW1548" i="6"/>
  <c r="AS1548" i="6"/>
  <c r="AP1548" i="6"/>
  <c r="AI1548" i="6"/>
  <c r="AE1548" i="6"/>
  <c r="P1548" i="6"/>
  <c r="M1548" i="6"/>
  <c r="F1548" i="6"/>
  <c r="D1548" i="6"/>
  <c r="C1548" i="6"/>
  <c r="AZ1547" i="6"/>
  <c r="AW1547" i="6"/>
  <c r="AS1547" i="6"/>
  <c r="AP1547" i="6"/>
  <c r="AI1547" i="6"/>
  <c r="AE1547" i="6"/>
  <c r="P1547" i="6"/>
  <c r="M1547" i="6"/>
  <c r="F1547" i="6"/>
  <c r="D1547" i="6"/>
  <c r="C1547" i="6"/>
  <c r="AZ1546" i="6"/>
  <c r="AW1546" i="6"/>
  <c r="AS1546" i="6"/>
  <c r="AP1546" i="6"/>
  <c r="AI1546" i="6"/>
  <c r="AE1546" i="6"/>
  <c r="P1546" i="6"/>
  <c r="M1546" i="6"/>
  <c r="F1546" i="6"/>
  <c r="D1546" i="6"/>
  <c r="C1546" i="6"/>
  <c r="AZ1545" i="6"/>
  <c r="AW1545" i="6"/>
  <c r="AS1545" i="6"/>
  <c r="AP1545" i="6"/>
  <c r="AI1545" i="6"/>
  <c r="AE1545" i="6"/>
  <c r="P1545" i="6"/>
  <c r="M1545" i="6"/>
  <c r="F1545" i="6"/>
  <c r="D1545" i="6"/>
  <c r="C1545" i="6"/>
  <c r="AZ1544" i="6"/>
  <c r="AW1544" i="6"/>
  <c r="AS1544" i="6"/>
  <c r="AQ1544" i="6"/>
  <c r="AP1544" i="6"/>
  <c r="AI1544" i="6"/>
  <c r="AE1544" i="6"/>
  <c r="P1544" i="6"/>
  <c r="M1544" i="6"/>
  <c r="F1544" i="6"/>
  <c r="D1544" i="6"/>
  <c r="C1544" i="6"/>
  <c r="AZ1543" i="6"/>
  <c r="AW1543" i="6"/>
  <c r="AS1543" i="6"/>
  <c r="AP1543" i="6"/>
  <c r="AI1543" i="6"/>
  <c r="AE1543" i="6"/>
  <c r="P1543" i="6"/>
  <c r="M1543" i="6"/>
  <c r="F1543" i="6"/>
  <c r="D1543" i="6"/>
  <c r="C1543" i="6"/>
  <c r="AZ1542" i="6"/>
  <c r="AW1542" i="6"/>
  <c r="AS1542" i="6"/>
  <c r="AP1542" i="6"/>
  <c r="AI1542" i="6"/>
  <c r="AE1542" i="6"/>
  <c r="P1542" i="6"/>
  <c r="M1542" i="6"/>
  <c r="F1542" i="6"/>
  <c r="D1542" i="6"/>
  <c r="C1542" i="6"/>
  <c r="AZ1541" i="6"/>
  <c r="AW1541" i="6"/>
  <c r="AS1541" i="6"/>
  <c r="AP1541" i="6"/>
  <c r="AI1541" i="6"/>
  <c r="AE1541" i="6"/>
  <c r="P1541" i="6"/>
  <c r="M1541" i="6"/>
  <c r="F1541" i="6"/>
  <c r="D1541" i="6"/>
  <c r="C1541" i="6"/>
  <c r="AZ1540" i="6"/>
  <c r="AW1540" i="6"/>
  <c r="AS1540" i="6"/>
  <c r="AP1540" i="6"/>
  <c r="AI1540" i="6"/>
  <c r="AE1540" i="6"/>
  <c r="P1540" i="6"/>
  <c r="M1540" i="6"/>
  <c r="F1540" i="6"/>
  <c r="D1540" i="6"/>
  <c r="C1540" i="6"/>
  <c r="AZ1539" i="6"/>
  <c r="AW1539" i="6"/>
  <c r="AS1539" i="6"/>
  <c r="AP1539" i="6"/>
  <c r="AI1539" i="6"/>
  <c r="AE1539" i="6"/>
  <c r="P1539" i="6"/>
  <c r="M1539" i="6"/>
  <c r="F1539" i="6"/>
  <c r="D1539" i="6"/>
  <c r="C1539" i="6"/>
  <c r="AZ1538" i="6"/>
  <c r="AW1538" i="6"/>
  <c r="AS1538" i="6"/>
  <c r="AP1538" i="6"/>
  <c r="AI1538" i="6"/>
  <c r="AE1538" i="6"/>
  <c r="P1538" i="6"/>
  <c r="M1538" i="6"/>
  <c r="F1538" i="6"/>
  <c r="D1538" i="6"/>
  <c r="C1538" i="6"/>
  <c r="AZ1537" i="6"/>
  <c r="AW1537" i="6"/>
  <c r="AS1537" i="6"/>
  <c r="AP1537" i="6"/>
  <c r="AI1537" i="6"/>
  <c r="AE1537" i="6"/>
  <c r="P1537" i="6"/>
  <c r="M1537" i="6"/>
  <c r="F1537" i="6"/>
  <c r="D1537" i="6"/>
  <c r="C1537" i="6"/>
  <c r="AZ1536" i="6"/>
  <c r="AW1536" i="6"/>
  <c r="AS1536" i="6"/>
  <c r="AQ1536" i="6"/>
  <c r="AP1536" i="6"/>
  <c r="AI1536" i="6"/>
  <c r="AE1536" i="6"/>
  <c r="P1536" i="6"/>
  <c r="M1536" i="6"/>
  <c r="F1536" i="6"/>
  <c r="D1536" i="6"/>
  <c r="C1536" i="6"/>
  <c r="AZ1535" i="6"/>
  <c r="AW1535" i="6"/>
  <c r="AS1535" i="6"/>
  <c r="AQ1535" i="6"/>
  <c r="AP1535" i="6"/>
  <c r="AI1535" i="6"/>
  <c r="AE1535" i="6"/>
  <c r="P1535" i="6"/>
  <c r="M1535" i="6"/>
  <c r="F1535" i="6"/>
  <c r="D1535" i="6"/>
  <c r="C1535" i="6"/>
  <c r="AZ1534" i="6"/>
  <c r="AW1534" i="6"/>
  <c r="AS1534" i="6"/>
  <c r="AP1534" i="6"/>
  <c r="AI1534" i="6"/>
  <c r="AE1534" i="6"/>
  <c r="P1534" i="6"/>
  <c r="M1534" i="6"/>
  <c r="F1534" i="6"/>
  <c r="D1534" i="6"/>
  <c r="C1534" i="6"/>
  <c r="AZ1533" i="6"/>
  <c r="AW1533" i="6"/>
  <c r="AS1533" i="6"/>
  <c r="AP1533" i="6"/>
  <c r="AI1533" i="6"/>
  <c r="AE1533" i="6"/>
  <c r="P1533" i="6"/>
  <c r="M1533" i="6"/>
  <c r="F1533" i="6"/>
  <c r="D1533" i="6"/>
  <c r="C1533" i="6"/>
  <c r="AZ1532" i="6"/>
  <c r="AW1532" i="6"/>
  <c r="AS1532" i="6"/>
  <c r="AQ1532" i="6"/>
  <c r="AP1532" i="6"/>
  <c r="AI1532" i="6"/>
  <c r="AE1532" i="6"/>
  <c r="P1532" i="6"/>
  <c r="M1532" i="6"/>
  <c r="F1532" i="6"/>
  <c r="D1532" i="6"/>
  <c r="C1532" i="6"/>
  <c r="AZ1531" i="6"/>
  <c r="AW1531" i="6"/>
  <c r="AS1531" i="6"/>
  <c r="AP1531" i="6"/>
  <c r="AI1531" i="6"/>
  <c r="AE1531" i="6"/>
  <c r="P1531" i="6"/>
  <c r="M1531" i="6"/>
  <c r="F1531" i="6"/>
  <c r="D1531" i="6"/>
  <c r="C1531" i="6"/>
  <c r="AZ1530" i="6"/>
  <c r="AW1530" i="6"/>
  <c r="AS1530" i="6"/>
  <c r="AP1530" i="6"/>
  <c r="AI1530" i="6"/>
  <c r="AE1530" i="6"/>
  <c r="P1530" i="6"/>
  <c r="M1530" i="6"/>
  <c r="F1530" i="6"/>
  <c r="D1530" i="6"/>
  <c r="C1530" i="6"/>
  <c r="AZ1529" i="6"/>
  <c r="AW1529" i="6"/>
  <c r="AS1529" i="6"/>
  <c r="AP1529" i="6"/>
  <c r="AI1529" i="6"/>
  <c r="AE1529" i="6"/>
  <c r="P1529" i="6"/>
  <c r="M1529" i="6"/>
  <c r="F1529" i="6"/>
  <c r="D1529" i="6"/>
  <c r="C1529" i="6"/>
  <c r="AZ1528" i="6"/>
  <c r="AW1528" i="6"/>
  <c r="AS1528" i="6"/>
  <c r="AP1528" i="6"/>
  <c r="AI1528" i="6"/>
  <c r="AE1528" i="6"/>
  <c r="P1528" i="6"/>
  <c r="M1528" i="6"/>
  <c r="F1528" i="6"/>
  <c r="D1528" i="6"/>
  <c r="C1528" i="6"/>
  <c r="AZ1527" i="6"/>
  <c r="AW1527" i="6"/>
  <c r="AS1527" i="6"/>
  <c r="AP1527" i="6"/>
  <c r="AI1527" i="6"/>
  <c r="AE1527" i="6"/>
  <c r="P1527" i="6"/>
  <c r="M1527" i="6"/>
  <c r="F1527" i="6"/>
  <c r="D1527" i="6"/>
  <c r="C1527" i="6"/>
  <c r="AZ1526" i="6"/>
  <c r="AW1526" i="6"/>
  <c r="AS1526" i="6"/>
  <c r="AP1526" i="6"/>
  <c r="AI1526" i="6"/>
  <c r="AE1526" i="6"/>
  <c r="P1526" i="6"/>
  <c r="M1526" i="6"/>
  <c r="F1526" i="6"/>
  <c r="D1526" i="6"/>
  <c r="C1526" i="6"/>
  <c r="AZ1525" i="6"/>
  <c r="AW1525" i="6"/>
  <c r="AS1525" i="6"/>
  <c r="AP1525" i="6"/>
  <c r="AI1525" i="6"/>
  <c r="AE1525" i="6"/>
  <c r="P1525" i="6"/>
  <c r="M1525" i="6"/>
  <c r="F1525" i="6"/>
  <c r="D1525" i="6"/>
  <c r="C1525" i="6"/>
  <c r="AZ1524" i="6"/>
  <c r="AW1524" i="6"/>
  <c r="AS1524" i="6"/>
  <c r="AP1524" i="6"/>
  <c r="AI1524" i="6"/>
  <c r="AE1524" i="6"/>
  <c r="P1524" i="6"/>
  <c r="M1524" i="6"/>
  <c r="F1524" i="6"/>
  <c r="D1524" i="6"/>
  <c r="C1524" i="6"/>
  <c r="AZ1523" i="6"/>
  <c r="AW1523" i="6"/>
  <c r="AS1523" i="6"/>
  <c r="AP1523" i="6"/>
  <c r="AI1523" i="6"/>
  <c r="AE1523" i="6"/>
  <c r="P1523" i="6"/>
  <c r="M1523" i="6"/>
  <c r="F1523" i="6"/>
  <c r="D1523" i="6"/>
  <c r="C1523" i="6"/>
  <c r="AZ1522" i="6"/>
  <c r="AW1522" i="6"/>
  <c r="AS1522" i="6"/>
  <c r="AP1522" i="6"/>
  <c r="AI1522" i="6"/>
  <c r="AE1522" i="6"/>
  <c r="P1522" i="6"/>
  <c r="M1522" i="6"/>
  <c r="F1522" i="6"/>
  <c r="D1522" i="6"/>
  <c r="C1522" i="6"/>
  <c r="AZ1521" i="6"/>
  <c r="AW1521" i="6"/>
  <c r="AS1521" i="6"/>
  <c r="AP1521" i="6"/>
  <c r="AI1521" i="6"/>
  <c r="AE1521" i="6"/>
  <c r="P1521" i="6"/>
  <c r="M1521" i="6"/>
  <c r="F1521" i="6"/>
  <c r="D1521" i="6"/>
  <c r="C1521" i="6"/>
  <c r="AZ1520" i="6"/>
  <c r="AW1520" i="6"/>
  <c r="AS1520" i="6"/>
  <c r="AP1520" i="6"/>
  <c r="AI1520" i="6"/>
  <c r="AE1520" i="6"/>
  <c r="P1520" i="6"/>
  <c r="M1520" i="6"/>
  <c r="F1520" i="6"/>
  <c r="D1520" i="6"/>
  <c r="C1520" i="6"/>
  <c r="AZ1519" i="6"/>
  <c r="AW1519" i="6"/>
  <c r="AS1519" i="6"/>
  <c r="AP1519" i="6"/>
  <c r="AI1519" i="6"/>
  <c r="AE1519" i="6"/>
  <c r="P1519" i="6"/>
  <c r="M1519" i="6"/>
  <c r="F1519" i="6"/>
  <c r="D1519" i="6"/>
  <c r="C1519" i="6"/>
  <c r="AZ1518" i="6"/>
  <c r="AW1518" i="6"/>
  <c r="AS1518" i="6"/>
  <c r="AP1518" i="6"/>
  <c r="AI1518" i="6"/>
  <c r="AE1518" i="6"/>
  <c r="P1518" i="6"/>
  <c r="M1518" i="6"/>
  <c r="F1518" i="6"/>
  <c r="D1518" i="6"/>
  <c r="C1518" i="6"/>
  <c r="AZ1517" i="6"/>
  <c r="AW1517" i="6"/>
  <c r="AS1517" i="6"/>
  <c r="AP1517" i="6"/>
  <c r="AI1517" i="6"/>
  <c r="AE1517" i="6"/>
  <c r="P1517" i="6"/>
  <c r="M1517" i="6"/>
  <c r="F1517" i="6"/>
  <c r="D1517" i="6"/>
  <c r="C1517" i="6"/>
  <c r="AZ1516" i="6"/>
  <c r="AW1516" i="6"/>
  <c r="AS1516" i="6"/>
  <c r="AP1516" i="6"/>
  <c r="AI1516" i="6"/>
  <c r="AE1516" i="6"/>
  <c r="P1516" i="6"/>
  <c r="M1516" i="6"/>
  <c r="F1516" i="6"/>
  <c r="D1516" i="6"/>
  <c r="C1516" i="6"/>
  <c r="AZ1515" i="6"/>
  <c r="AW1515" i="6"/>
  <c r="AS1515" i="6"/>
  <c r="AP1515" i="6"/>
  <c r="AI1515" i="6"/>
  <c r="AE1515" i="6"/>
  <c r="P1515" i="6"/>
  <c r="M1515" i="6"/>
  <c r="F1515" i="6"/>
  <c r="D1515" i="6"/>
  <c r="C1515" i="6"/>
  <c r="AZ1514" i="6"/>
  <c r="AW1514" i="6"/>
  <c r="AS1514" i="6"/>
  <c r="AP1514" i="6"/>
  <c r="AI1514" i="6"/>
  <c r="AE1514" i="6"/>
  <c r="P1514" i="6"/>
  <c r="M1514" i="6"/>
  <c r="F1514" i="6"/>
  <c r="D1514" i="6"/>
  <c r="C1514" i="6"/>
  <c r="AZ1513" i="6"/>
  <c r="AW1513" i="6"/>
  <c r="AS1513" i="6"/>
  <c r="AP1513" i="6"/>
  <c r="AI1513" i="6"/>
  <c r="AE1513" i="6"/>
  <c r="P1513" i="6"/>
  <c r="M1513" i="6"/>
  <c r="F1513" i="6"/>
  <c r="D1513" i="6"/>
  <c r="C1513" i="6"/>
  <c r="AZ1512" i="6"/>
  <c r="AW1512" i="6"/>
  <c r="AS1512" i="6"/>
  <c r="AP1512" i="6"/>
  <c r="AI1512" i="6"/>
  <c r="AE1512" i="6"/>
  <c r="P1512" i="6"/>
  <c r="M1512" i="6"/>
  <c r="F1512" i="6"/>
  <c r="D1512" i="6"/>
  <c r="C1512" i="6"/>
  <c r="AZ1511" i="6"/>
  <c r="AW1511" i="6"/>
  <c r="AS1511" i="6"/>
  <c r="AP1511" i="6"/>
  <c r="AI1511" i="6"/>
  <c r="AE1511" i="6"/>
  <c r="P1511" i="6"/>
  <c r="M1511" i="6"/>
  <c r="F1511" i="6"/>
  <c r="D1511" i="6"/>
  <c r="C1511" i="6"/>
  <c r="AZ1510" i="6"/>
  <c r="AW1510" i="6"/>
  <c r="AS1510" i="6"/>
  <c r="AP1510" i="6"/>
  <c r="AI1510" i="6"/>
  <c r="AE1510" i="6"/>
  <c r="P1510" i="6"/>
  <c r="M1510" i="6"/>
  <c r="F1510" i="6"/>
  <c r="D1510" i="6"/>
  <c r="C1510" i="6"/>
  <c r="AZ1509" i="6"/>
  <c r="AW1509" i="6"/>
  <c r="AS1509" i="6"/>
  <c r="AP1509" i="6"/>
  <c r="AI1509" i="6"/>
  <c r="AE1509" i="6"/>
  <c r="P1509" i="6"/>
  <c r="M1509" i="6"/>
  <c r="F1509" i="6"/>
  <c r="D1509" i="6"/>
  <c r="C1509" i="6"/>
  <c r="AZ1508" i="6"/>
  <c r="AW1508" i="6"/>
  <c r="AS1508" i="6"/>
  <c r="AP1508" i="6"/>
  <c r="AI1508" i="6"/>
  <c r="AE1508" i="6"/>
  <c r="P1508" i="6"/>
  <c r="M1508" i="6"/>
  <c r="F1508" i="6"/>
  <c r="D1508" i="6"/>
  <c r="C1508" i="6"/>
  <c r="AZ1507" i="6"/>
  <c r="AW1507" i="6"/>
  <c r="AS1507" i="6"/>
  <c r="AP1507" i="6"/>
  <c r="AI1507" i="6"/>
  <c r="AE1507" i="6"/>
  <c r="P1507" i="6"/>
  <c r="M1507" i="6"/>
  <c r="F1507" i="6"/>
  <c r="D1507" i="6"/>
  <c r="C1507" i="6"/>
  <c r="AZ1506" i="6"/>
  <c r="AW1506" i="6"/>
  <c r="AS1506" i="6"/>
  <c r="AP1506" i="6"/>
  <c r="AI1506" i="6"/>
  <c r="AE1506" i="6"/>
  <c r="P1506" i="6"/>
  <c r="M1506" i="6"/>
  <c r="F1506" i="6"/>
  <c r="D1506" i="6"/>
  <c r="C1506" i="6"/>
  <c r="AZ1505" i="6"/>
  <c r="AW1505" i="6"/>
  <c r="AS1505" i="6"/>
  <c r="AP1505" i="6"/>
  <c r="AI1505" i="6"/>
  <c r="AE1505" i="6"/>
  <c r="P1505" i="6"/>
  <c r="M1505" i="6"/>
  <c r="F1505" i="6"/>
  <c r="D1505" i="6"/>
  <c r="C1505" i="6"/>
  <c r="AZ1504" i="6"/>
  <c r="AW1504" i="6"/>
  <c r="AS1504" i="6"/>
  <c r="AQ1504" i="6"/>
  <c r="AP1504" i="6"/>
  <c r="AI1504" i="6"/>
  <c r="AE1504" i="6"/>
  <c r="P1504" i="6"/>
  <c r="M1504" i="6"/>
  <c r="F1504" i="6"/>
  <c r="D1504" i="6"/>
  <c r="C1504" i="6"/>
  <c r="AZ1503" i="6"/>
  <c r="AW1503" i="6"/>
  <c r="AS1503" i="6"/>
  <c r="AP1503" i="6"/>
  <c r="AI1503" i="6"/>
  <c r="AE1503" i="6"/>
  <c r="P1503" i="6"/>
  <c r="M1503" i="6"/>
  <c r="F1503" i="6"/>
  <c r="D1503" i="6"/>
  <c r="C1503" i="6"/>
  <c r="AZ1502" i="6"/>
  <c r="AW1502" i="6"/>
  <c r="AS1502" i="6"/>
  <c r="AP1502" i="6"/>
  <c r="AI1502" i="6"/>
  <c r="AE1502" i="6"/>
  <c r="P1502" i="6"/>
  <c r="M1502" i="6"/>
  <c r="F1502" i="6"/>
  <c r="D1502" i="6"/>
  <c r="C1502" i="6"/>
  <c r="AZ1501" i="6"/>
  <c r="AW1501" i="6"/>
  <c r="AS1501" i="6"/>
  <c r="AP1501" i="6"/>
  <c r="AI1501" i="6"/>
  <c r="AE1501" i="6"/>
  <c r="P1501" i="6"/>
  <c r="M1501" i="6"/>
  <c r="F1501" i="6"/>
  <c r="D1501" i="6"/>
  <c r="C1501" i="6"/>
  <c r="AZ1500" i="6"/>
  <c r="AW1500" i="6"/>
  <c r="AS1500" i="6"/>
  <c r="AP1500" i="6"/>
  <c r="AI1500" i="6"/>
  <c r="AE1500" i="6"/>
  <c r="P1500" i="6"/>
  <c r="M1500" i="6"/>
  <c r="F1500" i="6"/>
  <c r="D1500" i="6"/>
  <c r="C1500" i="6"/>
  <c r="AZ1499" i="6"/>
  <c r="AW1499" i="6"/>
  <c r="AS1499" i="6"/>
  <c r="AP1499" i="6"/>
  <c r="AI1499" i="6"/>
  <c r="AE1499" i="6"/>
  <c r="P1499" i="6"/>
  <c r="M1499" i="6"/>
  <c r="F1499" i="6"/>
  <c r="D1499" i="6"/>
  <c r="C1499" i="6"/>
  <c r="AZ1498" i="6"/>
  <c r="AW1498" i="6"/>
  <c r="AS1498" i="6"/>
  <c r="AP1498" i="6"/>
  <c r="AI1498" i="6"/>
  <c r="AE1498" i="6"/>
  <c r="P1498" i="6"/>
  <c r="M1498" i="6"/>
  <c r="F1498" i="6"/>
  <c r="D1498" i="6"/>
  <c r="C1498" i="6"/>
  <c r="AZ1497" i="6"/>
  <c r="AW1497" i="6"/>
  <c r="AS1497" i="6"/>
  <c r="AP1497" i="6"/>
  <c r="AI1497" i="6"/>
  <c r="AE1497" i="6"/>
  <c r="P1497" i="6"/>
  <c r="M1497" i="6"/>
  <c r="F1497" i="6"/>
  <c r="D1497" i="6"/>
  <c r="C1497" i="6"/>
  <c r="AZ1496" i="6"/>
  <c r="AW1496" i="6"/>
  <c r="AS1496" i="6"/>
  <c r="AP1496" i="6"/>
  <c r="AI1496" i="6"/>
  <c r="AE1496" i="6"/>
  <c r="P1496" i="6"/>
  <c r="M1496" i="6"/>
  <c r="F1496" i="6"/>
  <c r="D1496" i="6"/>
  <c r="C1496" i="6"/>
  <c r="AZ1495" i="6"/>
  <c r="AW1495" i="6"/>
  <c r="AS1495" i="6"/>
  <c r="AQ1495" i="6"/>
  <c r="AP1495" i="6"/>
  <c r="AI1495" i="6"/>
  <c r="AE1495" i="6"/>
  <c r="P1495" i="6"/>
  <c r="M1495" i="6"/>
  <c r="F1495" i="6"/>
  <c r="D1495" i="6"/>
  <c r="C1495" i="6"/>
  <c r="AZ1494" i="6"/>
  <c r="AW1494" i="6"/>
  <c r="AS1494" i="6"/>
  <c r="AP1494" i="6"/>
  <c r="AI1494" i="6"/>
  <c r="AE1494" i="6"/>
  <c r="P1494" i="6"/>
  <c r="M1494" i="6"/>
  <c r="F1494" i="6"/>
  <c r="D1494" i="6"/>
  <c r="C1494" i="6"/>
  <c r="AZ1493" i="6"/>
  <c r="AW1493" i="6"/>
  <c r="AS1493" i="6"/>
  <c r="AP1493" i="6"/>
  <c r="AI1493" i="6"/>
  <c r="AE1493" i="6"/>
  <c r="P1493" i="6"/>
  <c r="M1493" i="6"/>
  <c r="F1493" i="6"/>
  <c r="D1493" i="6"/>
  <c r="C1493" i="6"/>
  <c r="AZ1492" i="6"/>
  <c r="AW1492" i="6"/>
  <c r="AS1492" i="6"/>
  <c r="AP1492" i="6"/>
  <c r="AI1492" i="6"/>
  <c r="AE1492" i="6"/>
  <c r="P1492" i="6"/>
  <c r="M1492" i="6"/>
  <c r="F1492" i="6"/>
  <c r="D1492" i="6"/>
  <c r="C1492" i="6"/>
  <c r="AZ1491" i="6"/>
  <c r="AW1491" i="6"/>
  <c r="AS1491" i="6"/>
  <c r="AP1491" i="6"/>
  <c r="AI1491" i="6"/>
  <c r="AE1491" i="6"/>
  <c r="P1491" i="6"/>
  <c r="M1491" i="6"/>
  <c r="F1491" i="6"/>
  <c r="D1491" i="6"/>
  <c r="C1491" i="6"/>
  <c r="AZ1490" i="6"/>
  <c r="AW1490" i="6"/>
  <c r="AS1490" i="6"/>
  <c r="AP1490" i="6"/>
  <c r="AI1490" i="6"/>
  <c r="AE1490" i="6"/>
  <c r="P1490" i="6"/>
  <c r="M1490" i="6"/>
  <c r="F1490" i="6"/>
  <c r="D1490" i="6"/>
  <c r="C1490" i="6"/>
  <c r="AZ1489" i="6"/>
  <c r="AW1489" i="6"/>
  <c r="AS1489" i="6"/>
  <c r="AP1489" i="6"/>
  <c r="AI1489" i="6"/>
  <c r="AE1489" i="6"/>
  <c r="P1489" i="6"/>
  <c r="M1489" i="6"/>
  <c r="F1489" i="6"/>
  <c r="D1489" i="6"/>
  <c r="C1489" i="6"/>
  <c r="AZ1488" i="6"/>
  <c r="AW1488" i="6"/>
  <c r="AS1488" i="6"/>
  <c r="AP1488" i="6"/>
  <c r="AI1488" i="6"/>
  <c r="AE1488" i="6"/>
  <c r="P1488" i="6"/>
  <c r="M1488" i="6"/>
  <c r="F1488" i="6"/>
  <c r="D1488" i="6"/>
  <c r="C1488" i="6"/>
  <c r="AZ1487" i="6"/>
  <c r="AW1487" i="6"/>
  <c r="AS1487" i="6"/>
  <c r="AP1487" i="6"/>
  <c r="AI1487" i="6"/>
  <c r="AE1487" i="6"/>
  <c r="P1487" i="6"/>
  <c r="M1487" i="6"/>
  <c r="F1487" i="6"/>
  <c r="D1487" i="6"/>
  <c r="C1487" i="6"/>
  <c r="AZ1486" i="6"/>
  <c r="AW1486" i="6"/>
  <c r="AS1486" i="6"/>
  <c r="AP1486" i="6"/>
  <c r="AI1486" i="6"/>
  <c r="AE1486" i="6"/>
  <c r="P1486" i="6"/>
  <c r="M1486" i="6"/>
  <c r="F1486" i="6"/>
  <c r="D1486" i="6"/>
  <c r="C1486" i="6"/>
  <c r="AZ1485" i="6"/>
  <c r="AW1485" i="6"/>
  <c r="AS1485" i="6"/>
  <c r="AP1485" i="6"/>
  <c r="AI1485" i="6"/>
  <c r="AE1485" i="6"/>
  <c r="P1485" i="6"/>
  <c r="M1485" i="6"/>
  <c r="F1485" i="6"/>
  <c r="D1485" i="6"/>
  <c r="C1485" i="6"/>
  <c r="AZ1484" i="6"/>
  <c r="AW1484" i="6"/>
  <c r="AS1484" i="6"/>
  <c r="AQ1484" i="6"/>
  <c r="AP1484" i="6"/>
  <c r="AI1484" i="6"/>
  <c r="AE1484" i="6"/>
  <c r="P1484" i="6"/>
  <c r="M1484" i="6"/>
  <c r="F1484" i="6"/>
  <c r="D1484" i="6"/>
  <c r="C1484" i="6"/>
  <c r="AZ1483" i="6"/>
  <c r="AW1483" i="6"/>
  <c r="AS1483" i="6"/>
  <c r="AP1483" i="6"/>
  <c r="AI1483" i="6"/>
  <c r="AE1483" i="6"/>
  <c r="P1483" i="6"/>
  <c r="M1483" i="6"/>
  <c r="F1483" i="6"/>
  <c r="D1483" i="6"/>
  <c r="C1483" i="6"/>
  <c r="AZ1482" i="6"/>
  <c r="AW1482" i="6"/>
  <c r="AS1482" i="6"/>
  <c r="AP1482" i="6"/>
  <c r="AI1482" i="6"/>
  <c r="AE1482" i="6"/>
  <c r="P1482" i="6"/>
  <c r="M1482" i="6"/>
  <c r="F1482" i="6"/>
  <c r="D1482" i="6"/>
  <c r="C1482" i="6"/>
  <c r="AZ1481" i="6"/>
  <c r="AW1481" i="6"/>
  <c r="AS1481" i="6"/>
  <c r="AP1481" i="6"/>
  <c r="AI1481" i="6"/>
  <c r="AE1481" i="6"/>
  <c r="P1481" i="6"/>
  <c r="M1481" i="6"/>
  <c r="F1481" i="6"/>
  <c r="D1481" i="6"/>
  <c r="C1481" i="6"/>
  <c r="AZ1480" i="6"/>
  <c r="AW1480" i="6"/>
  <c r="AS1480" i="6"/>
  <c r="AP1480" i="6"/>
  <c r="AI1480" i="6"/>
  <c r="AE1480" i="6"/>
  <c r="P1480" i="6"/>
  <c r="M1480" i="6"/>
  <c r="F1480" i="6"/>
  <c r="D1480" i="6"/>
  <c r="C1480" i="6"/>
  <c r="AZ1479" i="6"/>
  <c r="AW1479" i="6"/>
  <c r="AS1479" i="6"/>
  <c r="AP1479" i="6"/>
  <c r="AI1479" i="6"/>
  <c r="AE1479" i="6"/>
  <c r="P1479" i="6"/>
  <c r="M1479" i="6"/>
  <c r="F1479" i="6"/>
  <c r="D1479" i="6"/>
  <c r="C1479" i="6"/>
  <c r="AZ1478" i="6"/>
  <c r="AW1478" i="6"/>
  <c r="AS1478" i="6"/>
  <c r="AP1478" i="6"/>
  <c r="AI1478" i="6"/>
  <c r="AE1478" i="6"/>
  <c r="P1478" i="6"/>
  <c r="M1478" i="6"/>
  <c r="F1478" i="6"/>
  <c r="D1478" i="6"/>
  <c r="C1478" i="6"/>
  <c r="AZ1477" i="6"/>
  <c r="AW1477" i="6"/>
  <c r="AS1477" i="6"/>
  <c r="AP1477" i="6"/>
  <c r="AI1477" i="6"/>
  <c r="AE1477" i="6"/>
  <c r="P1477" i="6"/>
  <c r="M1477" i="6"/>
  <c r="F1477" i="6"/>
  <c r="D1477" i="6"/>
  <c r="C1477" i="6"/>
  <c r="AZ1476" i="6"/>
  <c r="AW1476" i="6"/>
  <c r="AS1476" i="6"/>
  <c r="AP1476" i="6"/>
  <c r="AI1476" i="6"/>
  <c r="AE1476" i="6"/>
  <c r="P1476" i="6"/>
  <c r="M1476" i="6"/>
  <c r="F1476" i="6"/>
  <c r="D1476" i="6"/>
  <c r="C1476" i="6"/>
  <c r="AZ1475" i="6"/>
  <c r="AW1475" i="6"/>
  <c r="AS1475" i="6"/>
  <c r="AP1475" i="6"/>
  <c r="AI1475" i="6"/>
  <c r="AE1475" i="6"/>
  <c r="P1475" i="6"/>
  <c r="M1475" i="6"/>
  <c r="F1475" i="6"/>
  <c r="D1475" i="6"/>
  <c r="C1475" i="6"/>
  <c r="AZ1474" i="6"/>
  <c r="AW1474" i="6"/>
  <c r="AS1474" i="6"/>
  <c r="AP1474" i="6"/>
  <c r="AI1474" i="6"/>
  <c r="AE1474" i="6"/>
  <c r="P1474" i="6"/>
  <c r="M1474" i="6"/>
  <c r="F1474" i="6"/>
  <c r="D1474" i="6"/>
  <c r="C1474" i="6"/>
  <c r="AZ1473" i="6"/>
  <c r="AW1473" i="6"/>
  <c r="AS1473" i="6"/>
  <c r="AP1473" i="6"/>
  <c r="AI1473" i="6"/>
  <c r="AE1473" i="6"/>
  <c r="P1473" i="6"/>
  <c r="M1473" i="6"/>
  <c r="F1473" i="6"/>
  <c r="D1473" i="6"/>
  <c r="C1473" i="6"/>
  <c r="AZ1472" i="6"/>
  <c r="AW1472" i="6"/>
  <c r="AS1472" i="6"/>
  <c r="AP1472" i="6"/>
  <c r="AI1472" i="6"/>
  <c r="AE1472" i="6"/>
  <c r="P1472" i="6"/>
  <c r="M1472" i="6"/>
  <c r="F1472" i="6"/>
  <c r="D1472" i="6"/>
  <c r="C1472" i="6"/>
  <c r="AZ1471" i="6"/>
  <c r="AW1471" i="6"/>
  <c r="AS1471" i="6"/>
  <c r="AP1471" i="6"/>
  <c r="AI1471" i="6"/>
  <c r="AE1471" i="6"/>
  <c r="P1471" i="6"/>
  <c r="M1471" i="6"/>
  <c r="F1471" i="6"/>
  <c r="D1471" i="6"/>
  <c r="C1471" i="6"/>
  <c r="AZ1470" i="6"/>
  <c r="AW1470" i="6"/>
  <c r="AS1470" i="6"/>
  <c r="AP1470" i="6"/>
  <c r="AI1470" i="6"/>
  <c r="AE1470" i="6"/>
  <c r="P1470" i="6"/>
  <c r="M1470" i="6"/>
  <c r="F1470" i="6"/>
  <c r="D1470" i="6"/>
  <c r="C1470" i="6"/>
  <c r="AZ1469" i="6"/>
  <c r="AW1469" i="6"/>
  <c r="AS1469" i="6"/>
  <c r="AP1469" i="6"/>
  <c r="AI1469" i="6"/>
  <c r="AE1469" i="6"/>
  <c r="P1469" i="6"/>
  <c r="M1469" i="6"/>
  <c r="F1469" i="6"/>
  <c r="D1469" i="6"/>
  <c r="C1469" i="6"/>
  <c r="AZ1468" i="6"/>
  <c r="AW1468" i="6"/>
  <c r="AS1468" i="6"/>
  <c r="AP1468" i="6"/>
  <c r="AI1468" i="6"/>
  <c r="AE1468" i="6"/>
  <c r="P1468" i="6"/>
  <c r="M1468" i="6"/>
  <c r="F1468" i="6"/>
  <c r="D1468" i="6"/>
  <c r="C1468" i="6"/>
  <c r="AZ1467" i="6"/>
  <c r="AW1467" i="6"/>
  <c r="AS1467" i="6"/>
  <c r="AQ1467" i="6"/>
  <c r="AP1467" i="6"/>
  <c r="AI1467" i="6"/>
  <c r="AE1467" i="6"/>
  <c r="P1467" i="6"/>
  <c r="M1467" i="6"/>
  <c r="F1467" i="6"/>
  <c r="D1467" i="6"/>
  <c r="C1467" i="6"/>
  <c r="AZ1466" i="6"/>
  <c r="AW1466" i="6"/>
  <c r="AS1466" i="6"/>
  <c r="AQ1466" i="6"/>
  <c r="AP1466" i="6"/>
  <c r="AI1466" i="6"/>
  <c r="AE1466" i="6"/>
  <c r="P1466" i="6"/>
  <c r="M1466" i="6"/>
  <c r="F1466" i="6"/>
  <c r="D1466" i="6"/>
  <c r="C1466" i="6"/>
  <c r="AZ1465" i="6"/>
  <c r="AW1465" i="6"/>
  <c r="AS1465" i="6"/>
  <c r="AP1465" i="6"/>
  <c r="AI1465" i="6"/>
  <c r="AE1465" i="6"/>
  <c r="P1465" i="6"/>
  <c r="M1465" i="6"/>
  <c r="F1465" i="6"/>
  <c r="D1465" i="6"/>
  <c r="C1465" i="6"/>
  <c r="AZ1464" i="6"/>
  <c r="AW1464" i="6"/>
  <c r="AS1464" i="6"/>
  <c r="AP1464" i="6"/>
  <c r="AI1464" i="6"/>
  <c r="AE1464" i="6"/>
  <c r="P1464" i="6"/>
  <c r="M1464" i="6"/>
  <c r="F1464" i="6"/>
  <c r="D1464" i="6"/>
  <c r="C1464" i="6"/>
  <c r="AZ1463" i="6"/>
  <c r="AW1463" i="6"/>
  <c r="AS1463" i="6"/>
  <c r="AP1463" i="6"/>
  <c r="AI1463" i="6"/>
  <c r="AE1463" i="6"/>
  <c r="P1463" i="6"/>
  <c r="M1463" i="6"/>
  <c r="F1463" i="6"/>
  <c r="D1463" i="6"/>
  <c r="C1463" i="6"/>
  <c r="AZ1462" i="6"/>
  <c r="AW1462" i="6"/>
  <c r="AS1462" i="6"/>
  <c r="AP1462" i="6"/>
  <c r="AI1462" i="6"/>
  <c r="AE1462" i="6"/>
  <c r="P1462" i="6"/>
  <c r="M1462" i="6"/>
  <c r="F1462" i="6"/>
  <c r="D1462" i="6"/>
  <c r="C1462" i="6"/>
  <c r="AZ1461" i="6"/>
  <c r="AW1461" i="6"/>
  <c r="AS1461" i="6"/>
  <c r="AP1461" i="6"/>
  <c r="AI1461" i="6"/>
  <c r="AE1461" i="6"/>
  <c r="P1461" i="6"/>
  <c r="M1461" i="6"/>
  <c r="F1461" i="6"/>
  <c r="D1461" i="6"/>
  <c r="C1461" i="6"/>
  <c r="AZ1460" i="6"/>
  <c r="AW1460" i="6"/>
  <c r="AS1460" i="6"/>
  <c r="AP1460" i="6"/>
  <c r="AI1460" i="6"/>
  <c r="AE1460" i="6"/>
  <c r="P1460" i="6"/>
  <c r="M1460" i="6"/>
  <c r="F1460" i="6"/>
  <c r="D1460" i="6"/>
  <c r="C1460" i="6"/>
  <c r="AZ1459" i="6"/>
  <c r="AW1459" i="6"/>
  <c r="AS1459" i="6"/>
  <c r="AP1459" i="6"/>
  <c r="AI1459" i="6"/>
  <c r="AE1459" i="6"/>
  <c r="P1459" i="6"/>
  <c r="M1459" i="6"/>
  <c r="F1459" i="6"/>
  <c r="D1459" i="6"/>
  <c r="C1459" i="6"/>
  <c r="AZ1458" i="6"/>
  <c r="AW1458" i="6"/>
  <c r="AS1458" i="6"/>
  <c r="AP1458" i="6"/>
  <c r="AI1458" i="6"/>
  <c r="AE1458" i="6"/>
  <c r="P1458" i="6"/>
  <c r="M1458" i="6"/>
  <c r="F1458" i="6"/>
  <c r="D1458" i="6"/>
  <c r="C1458" i="6"/>
  <c r="AZ1457" i="6"/>
  <c r="AW1457" i="6"/>
  <c r="AS1457" i="6"/>
  <c r="AP1457" i="6"/>
  <c r="AI1457" i="6"/>
  <c r="AE1457" i="6"/>
  <c r="P1457" i="6"/>
  <c r="M1457" i="6"/>
  <c r="F1457" i="6"/>
  <c r="D1457" i="6"/>
  <c r="C1457" i="6"/>
  <c r="AZ1456" i="6"/>
  <c r="AW1456" i="6"/>
  <c r="AS1456" i="6"/>
  <c r="AP1456" i="6"/>
  <c r="AI1456" i="6"/>
  <c r="AE1456" i="6"/>
  <c r="P1456" i="6"/>
  <c r="M1456" i="6"/>
  <c r="F1456" i="6"/>
  <c r="D1456" i="6"/>
  <c r="C1456" i="6"/>
  <c r="AZ1455" i="6"/>
  <c r="AW1455" i="6"/>
  <c r="AS1455" i="6"/>
  <c r="AP1455" i="6"/>
  <c r="AI1455" i="6"/>
  <c r="AE1455" i="6"/>
  <c r="P1455" i="6"/>
  <c r="M1455" i="6"/>
  <c r="F1455" i="6"/>
  <c r="D1455" i="6"/>
  <c r="C1455" i="6"/>
  <c r="AZ1454" i="6"/>
  <c r="AW1454" i="6"/>
  <c r="AS1454" i="6"/>
  <c r="AP1454" i="6"/>
  <c r="AI1454" i="6"/>
  <c r="AE1454" i="6"/>
  <c r="P1454" i="6"/>
  <c r="M1454" i="6"/>
  <c r="F1454" i="6"/>
  <c r="D1454" i="6"/>
  <c r="C1454" i="6"/>
  <c r="AZ1453" i="6"/>
  <c r="AW1453" i="6"/>
  <c r="AS1453" i="6"/>
  <c r="AP1453" i="6"/>
  <c r="AI1453" i="6"/>
  <c r="AE1453" i="6"/>
  <c r="P1453" i="6"/>
  <c r="M1453" i="6"/>
  <c r="F1453" i="6"/>
  <c r="D1453" i="6"/>
  <c r="C1453" i="6"/>
  <c r="AZ1452" i="6"/>
  <c r="AW1452" i="6"/>
  <c r="AS1452" i="6"/>
  <c r="AP1452" i="6"/>
  <c r="AI1452" i="6"/>
  <c r="AE1452" i="6"/>
  <c r="P1452" i="6"/>
  <c r="M1452" i="6"/>
  <c r="F1452" i="6"/>
  <c r="D1452" i="6"/>
  <c r="C1452" i="6"/>
  <c r="AZ1451" i="6"/>
  <c r="AW1451" i="6"/>
  <c r="AS1451" i="6"/>
  <c r="AP1451" i="6"/>
  <c r="AI1451" i="6"/>
  <c r="AE1451" i="6"/>
  <c r="P1451" i="6"/>
  <c r="M1451" i="6"/>
  <c r="F1451" i="6"/>
  <c r="D1451" i="6"/>
  <c r="C1451" i="6"/>
  <c r="AZ1450" i="6"/>
  <c r="AW1450" i="6"/>
  <c r="AS1450" i="6"/>
  <c r="AP1450" i="6"/>
  <c r="AI1450" i="6"/>
  <c r="AE1450" i="6"/>
  <c r="P1450" i="6"/>
  <c r="M1450" i="6"/>
  <c r="F1450" i="6"/>
  <c r="D1450" i="6"/>
  <c r="C1450" i="6"/>
  <c r="AZ1449" i="6"/>
  <c r="AW1449" i="6"/>
  <c r="AS1449" i="6"/>
  <c r="AP1449" i="6"/>
  <c r="AI1449" i="6"/>
  <c r="AE1449" i="6"/>
  <c r="P1449" i="6"/>
  <c r="M1449" i="6"/>
  <c r="F1449" i="6"/>
  <c r="D1449" i="6"/>
  <c r="C1449" i="6"/>
  <c r="AZ1448" i="6"/>
  <c r="AW1448" i="6"/>
  <c r="AS1448" i="6"/>
  <c r="AQ1448" i="6"/>
  <c r="AP1448" i="6"/>
  <c r="AI1448" i="6"/>
  <c r="AE1448" i="6"/>
  <c r="P1448" i="6"/>
  <c r="M1448" i="6"/>
  <c r="F1448" i="6"/>
  <c r="D1448" i="6"/>
  <c r="C1448" i="6"/>
  <c r="AZ1447" i="6"/>
  <c r="AW1447" i="6"/>
  <c r="AS1447" i="6"/>
  <c r="AQ1447" i="6"/>
  <c r="AP1447" i="6"/>
  <c r="AI1447" i="6"/>
  <c r="AE1447" i="6"/>
  <c r="P1447" i="6"/>
  <c r="M1447" i="6"/>
  <c r="F1447" i="6"/>
  <c r="D1447" i="6"/>
  <c r="C1447" i="6"/>
  <c r="AZ1446" i="6"/>
  <c r="AW1446" i="6"/>
  <c r="AS1446" i="6"/>
  <c r="AQ1446" i="6"/>
  <c r="AP1446" i="6"/>
  <c r="AI1446" i="6"/>
  <c r="AE1446" i="6"/>
  <c r="P1446" i="6"/>
  <c r="M1446" i="6"/>
  <c r="F1446" i="6"/>
  <c r="D1446" i="6"/>
  <c r="C1446" i="6"/>
  <c r="AZ1445" i="6"/>
  <c r="AW1445" i="6"/>
  <c r="AS1445" i="6"/>
  <c r="AQ1445" i="6"/>
  <c r="AP1445" i="6"/>
  <c r="AI1445" i="6"/>
  <c r="AE1445" i="6"/>
  <c r="P1445" i="6"/>
  <c r="M1445" i="6"/>
  <c r="F1445" i="6"/>
  <c r="D1445" i="6"/>
  <c r="C1445" i="6"/>
  <c r="AZ1444" i="6"/>
  <c r="AW1444" i="6"/>
  <c r="AS1444" i="6"/>
  <c r="AP1444" i="6"/>
  <c r="AI1444" i="6"/>
  <c r="AE1444" i="6"/>
  <c r="P1444" i="6"/>
  <c r="M1444" i="6"/>
  <c r="F1444" i="6"/>
  <c r="D1444" i="6"/>
  <c r="C1444" i="6"/>
  <c r="AZ1443" i="6"/>
  <c r="AW1443" i="6"/>
  <c r="AS1443" i="6"/>
  <c r="AP1443" i="6"/>
  <c r="AI1443" i="6"/>
  <c r="AE1443" i="6"/>
  <c r="P1443" i="6"/>
  <c r="M1443" i="6"/>
  <c r="F1443" i="6"/>
  <c r="D1443" i="6"/>
  <c r="C1443" i="6"/>
  <c r="AZ1442" i="6"/>
  <c r="AW1442" i="6"/>
  <c r="AS1442" i="6"/>
  <c r="AP1442" i="6"/>
  <c r="AI1442" i="6"/>
  <c r="AE1442" i="6"/>
  <c r="P1442" i="6"/>
  <c r="M1442" i="6"/>
  <c r="F1442" i="6"/>
  <c r="D1442" i="6"/>
  <c r="C1442" i="6"/>
  <c r="AZ1441" i="6"/>
  <c r="AW1441" i="6"/>
  <c r="AS1441" i="6"/>
  <c r="AP1441" i="6"/>
  <c r="AI1441" i="6"/>
  <c r="AE1441" i="6"/>
  <c r="P1441" i="6"/>
  <c r="M1441" i="6"/>
  <c r="F1441" i="6"/>
  <c r="D1441" i="6"/>
  <c r="C1441" i="6"/>
  <c r="AZ1440" i="6"/>
  <c r="AW1440" i="6"/>
  <c r="AS1440" i="6"/>
  <c r="AP1440" i="6"/>
  <c r="AI1440" i="6"/>
  <c r="AE1440" i="6"/>
  <c r="P1440" i="6"/>
  <c r="M1440" i="6"/>
  <c r="F1440" i="6"/>
  <c r="D1440" i="6"/>
  <c r="C1440" i="6"/>
  <c r="AZ1439" i="6"/>
  <c r="AW1439" i="6"/>
  <c r="AS1439" i="6"/>
  <c r="AP1439" i="6"/>
  <c r="AI1439" i="6"/>
  <c r="AE1439" i="6"/>
  <c r="P1439" i="6"/>
  <c r="M1439" i="6"/>
  <c r="F1439" i="6"/>
  <c r="D1439" i="6"/>
  <c r="C1439" i="6"/>
  <c r="AZ1438" i="6"/>
  <c r="AW1438" i="6"/>
  <c r="AS1438" i="6"/>
  <c r="AP1438" i="6"/>
  <c r="AI1438" i="6"/>
  <c r="AE1438" i="6"/>
  <c r="P1438" i="6"/>
  <c r="M1438" i="6"/>
  <c r="F1438" i="6"/>
  <c r="D1438" i="6"/>
  <c r="C1438" i="6"/>
  <c r="AZ1437" i="6"/>
  <c r="AW1437" i="6"/>
  <c r="AS1437" i="6"/>
  <c r="AP1437" i="6"/>
  <c r="AI1437" i="6"/>
  <c r="AE1437" i="6"/>
  <c r="P1437" i="6"/>
  <c r="M1437" i="6"/>
  <c r="F1437" i="6"/>
  <c r="D1437" i="6"/>
  <c r="C1437" i="6"/>
  <c r="AZ1436" i="6"/>
  <c r="AW1436" i="6"/>
  <c r="AS1436" i="6"/>
  <c r="AP1436" i="6"/>
  <c r="AI1436" i="6"/>
  <c r="AE1436" i="6"/>
  <c r="P1436" i="6"/>
  <c r="M1436" i="6"/>
  <c r="F1436" i="6"/>
  <c r="D1436" i="6"/>
  <c r="C1436" i="6"/>
  <c r="AZ1435" i="6"/>
  <c r="AW1435" i="6"/>
  <c r="AS1435" i="6"/>
  <c r="AP1435" i="6"/>
  <c r="AI1435" i="6"/>
  <c r="AE1435" i="6"/>
  <c r="P1435" i="6"/>
  <c r="M1435" i="6"/>
  <c r="F1435" i="6"/>
  <c r="D1435" i="6"/>
  <c r="C1435" i="6"/>
  <c r="AZ1434" i="6"/>
  <c r="AW1434" i="6"/>
  <c r="AS1434" i="6"/>
  <c r="AQ1434" i="6"/>
  <c r="AP1434" i="6"/>
  <c r="AI1434" i="6"/>
  <c r="AE1434" i="6"/>
  <c r="P1434" i="6"/>
  <c r="M1434" i="6"/>
  <c r="F1434" i="6"/>
  <c r="D1434" i="6"/>
  <c r="C1434" i="6"/>
  <c r="AZ1433" i="6"/>
  <c r="AW1433" i="6"/>
  <c r="AS1433" i="6"/>
  <c r="AP1433" i="6"/>
  <c r="AI1433" i="6"/>
  <c r="AE1433" i="6"/>
  <c r="P1433" i="6"/>
  <c r="M1433" i="6"/>
  <c r="F1433" i="6"/>
  <c r="D1433" i="6"/>
  <c r="C1433" i="6"/>
  <c r="AZ1432" i="6"/>
  <c r="AW1432" i="6"/>
  <c r="AS1432" i="6"/>
  <c r="AP1432" i="6"/>
  <c r="AI1432" i="6"/>
  <c r="AE1432" i="6"/>
  <c r="P1432" i="6"/>
  <c r="M1432" i="6"/>
  <c r="F1432" i="6"/>
  <c r="D1432" i="6"/>
  <c r="C1432" i="6"/>
  <c r="AZ1431" i="6"/>
  <c r="AW1431" i="6"/>
  <c r="AS1431" i="6"/>
  <c r="AQ1431" i="6"/>
  <c r="AP1431" i="6"/>
  <c r="AI1431" i="6"/>
  <c r="AE1431" i="6"/>
  <c r="P1431" i="6"/>
  <c r="M1431" i="6"/>
  <c r="F1431" i="6"/>
  <c r="D1431" i="6"/>
  <c r="C1431" i="6"/>
  <c r="AZ1430" i="6"/>
  <c r="AW1430" i="6"/>
  <c r="AS1430" i="6"/>
  <c r="AP1430" i="6"/>
  <c r="AI1430" i="6"/>
  <c r="AE1430" i="6"/>
  <c r="P1430" i="6"/>
  <c r="M1430" i="6"/>
  <c r="F1430" i="6"/>
  <c r="D1430" i="6"/>
  <c r="C1430" i="6"/>
  <c r="AZ1429" i="6"/>
  <c r="AW1429" i="6"/>
  <c r="AS1429" i="6"/>
  <c r="AP1429" i="6"/>
  <c r="AI1429" i="6"/>
  <c r="AE1429" i="6"/>
  <c r="P1429" i="6"/>
  <c r="M1429" i="6"/>
  <c r="F1429" i="6"/>
  <c r="D1429" i="6"/>
  <c r="C1429" i="6"/>
  <c r="AZ1428" i="6"/>
  <c r="AW1428" i="6"/>
  <c r="AS1428" i="6"/>
  <c r="AP1428" i="6"/>
  <c r="AI1428" i="6"/>
  <c r="AE1428" i="6"/>
  <c r="P1428" i="6"/>
  <c r="M1428" i="6"/>
  <c r="F1428" i="6"/>
  <c r="D1428" i="6"/>
  <c r="C1428" i="6"/>
  <c r="AZ1427" i="6"/>
  <c r="AW1427" i="6"/>
  <c r="AS1427" i="6"/>
  <c r="AP1427" i="6"/>
  <c r="AI1427" i="6"/>
  <c r="AE1427" i="6"/>
  <c r="P1427" i="6"/>
  <c r="M1427" i="6"/>
  <c r="F1427" i="6"/>
  <c r="D1427" i="6"/>
  <c r="C1427" i="6"/>
  <c r="AZ1426" i="6"/>
  <c r="AW1426" i="6"/>
  <c r="AS1426" i="6"/>
  <c r="AP1426" i="6"/>
  <c r="AI1426" i="6"/>
  <c r="AE1426" i="6"/>
  <c r="P1426" i="6"/>
  <c r="M1426" i="6"/>
  <c r="F1426" i="6"/>
  <c r="D1426" i="6"/>
  <c r="C1426" i="6"/>
  <c r="AZ1425" i="6"/>
  <c r="AW1425" i="6"/>
  <c r="AS1425" i="6"/>
  <c r="AP1425" i="6"/>
  <c r="AI1425" i="6"/>
  <c r="AE1425" i="6"/>
  <c r="P1425" i="6"/>
  <c r="M1425" i="6"/>
  <c r="F1425" i="6"/>
  <c r="D1425" i="6"/>
  <c r="C1425" i="6"/>
  <c r="AZ1424" i="6"/>
  <c r="AW1424" i="6"/>
  <c r="AS1424" i="6"/>
  <c r="AP1424" i="6"/>
  <c r="AI1424" i="6"/>
  <c r="AE1424" i="6"/>
  <c r="P1424" i="6"/>
  <c r="M1424" i="6"/>
  <c r="F1424" i="6"/>
  <c r="D1424" i="6"/>
  <c r="C1424" i="6"/>
  <c r="AZ1423" i="6"/>
  <c r="AW1423" i="6"/>
  <c r="AS1423" i="6"/>
  <c r="AP1423" i="6"/>
  <c r="AI1423" i="6"/>
  <c r="AE1423" i="6"/>
  <c r="P1423" i="6"/>
  <c r="M1423" i="6"/>
  <c r="F1423" i="6"/>
  <c r="D1423" i="6"/>
  <c r="C1423" i="6"/>
  <c r="AZ1422" i="6"/>
  <c r="AW1422" i="6"/>
  <c r="AS1422" i="6"/>
  <c r="AP1422" i="6"/>
  <c r="AI1422" i="6"/>
  <c r="AE1422" i="6"/>
  <c r="P1422" i="6"/>
  <c r="M1422" i="6"/>
  <c r="F1422" i="6"/>
  <c r="D1422" i="6"/>
  <c r="C1422" i="6"/>
  <c r="AZ1421" i="6"/>
  <c r="AW1421" i="6"/>
  <c r="AS1421" i="6"/>
  <c r="AP1421" i="6"/>
  <c r="AI1421" i="6"/>
  <c r="AE1421" i="6"/>
  <c r="P1421" i="6"/>
  <c r="M1421" i="6"/>
  <c r="F1421" i="6"/>
  <c r="D1421" i="6"/>
  <c r="C1421" i="6"/>
  <c r="AZ1420" i="6"/>
  <c r="AW1420" i="6"/>
  <c r="AS1420" i="6"/>
  <c r="AP1420" i="6"/>
  <c r="AI1420" i="6"/>
  <c r="AE1420" i="6"/>
  <c r="P1420" i="6"/>
  <c r="M1420" i="6"/>
  <c r="F1420" i="6"/>
  <c r="D1420" i="6"/>
  <c r="C1420" i="6"/>
  <c r="AZ1419" i="6"/>
  <c r="AW1419" i="6"/>
  <c r="AS1419" i="6"/>
  <c r="AP1419" i="6"/>
  <c r="AI1419" i="6"/>
  <c r="AE1419" i="6"/>
  <c r="P1419" i="6"/>
  <c r="M1419" i="6"/>
  <c r="F1419" i="6"/>
  <c r="D1419" i="6"/>
  <c r="C1419" i="6"/>
  <c r="AZ1418" i="6"/>
  <c r="AW1418" i="6"/>
  <c r="AS1418" i="6"/>
  <c r="AP1418" i="6"/>
  <c r="AI1418" i="6"/>
  <c r="AE1418" i="6"/>
  <c r="P1418" i="6"/>
  <c r="M1418" i="6"/>
  <c r="F1418" i="6"/>
  <c r="D1418" i="6"/>
  <c r="C1418" i="6"/>
  <c r="AZ1417" i="6"/>
  <c r="AW1417" i="6"/>
  <c r="AS1417" i="6"/>
  <c r="AP1417" i="6"/>
  <c r="AI1417" i="6"/>
  <c r="AE1417" i="6"/>
  <c r="P1417" i="6"/>
  <c r="M1417" i="6"/>
  <c r="F1417" i="6"/>
  <c r="D1417" i="6"/>
  <c r="C1417" i="6"/>
  <c r="AZ1416" i="6"/>
  <c r="AW1416" i="6"/>
  <c r="AS1416" i="6"/>
  <c r="AP1416" i="6"/>
  <c r="AI1416" i="6"/>
  <c r="AE1416" i="6"/>
  <c r="P1416" i="6"/>
  <c r="M1416" i="6"/>
  <c r="F1416" i="6"/>
  <c r="D1416" i="6"/>
  <c r="C1416" i="6"/>
  <c r="AZ1415" i="6"/>
  <c r="AW1415" i="6"/>
  <c r="AS1415" i="6"/>
  <c r="AP1415" i="6"/>
  <c r="AI1415" i="6"/>
  <c r="AE1415" i="6"/>
  <c r="P1415" i="6"/>
  <c r="M1415" i="6"/>
  <c r="F1415" i="6"/>
  <c r="D1415" i="6"/>
  <c r="C1415" i="6"/>
  <c r="AZ1414" i="6"/>
  <c r="AW1414" i="6"/>
  <c r="AS1414" i="6"/>
  <c r="AQ1414" i="6"/>
  <c r="AP1414" i="6"/>
  <c r="AI1414" i="6"/>
  <c r="AE1414" i="6"/>
  <c r="P1414" i="6"/>
  <c r="M1414" i="6"/>
  <c r="F1414" i="6"/>
  <c r="D1414" i="6"/>
  <c r="C1414" i="6"/>
  <c r="AZ1413" i="6"/>
  <c r="AW1413" i="6"/>
  <c r="AS1413" i="6"/>
  <c r="AP1413" i="6"/>
  <c r="AI1413" i="6"/>
  <c r="AE1413" i="6"/>
  <c r="P1413" i="6"/>
  <c r="M1413" i="6"/>
  <c r="F1413" i="6"/>
  <c r="D1413" i="6"/>
  <c r="C1413" i="6"/>
  <c r="AZ1412" i="6"/>
  <c r="AW1412" i="6"/>
  <c r="AS1412" i="6"/>
  <c r="AP1412" i="6"/>
  <c r="AI1412" i="6"/>
  <c r="AE1412" i="6"/>
  <c r="P1412" i="6"/>
  <c r="M1412" i="6"/>
  <c r="F1412" i="6"/>
  <c r="D1412" i="6"/>
  <c r="C1412" i="6"/>
  <c r="AZ1411" i="6"/>
  <c r="AW1411" i="6"/>
  <c r="AS1411" i="6"/>
  <c r="AQ1411" i="6"/>
  <c r="AP1411" i="6"/>
  <c r="AI1411" i="6"/>
  <c r="AE1411" i="6"/>
  <c r="P1411" i="6"/>
  <c r="M1411" i="6"/>
  <c r="F1411" i="6"/>
  <c r="D1411" i="6"/>
  <c r="C1411" i="6"/>
  <c r="AZ1410" i="6"/>
  <c r="AW1410" i="6"/>
  <c r="AS1410" i="6"/>
  <c r="AP1410" i="6"/>
  <c r="AI1410" i="6"/>
  <c r="AE1410" i="6"/>
  <c r="P1410" i="6"/>
  <c r="M1410" i="6"/>
  <c r="F1410" i="6"/>
  <c r="D1410" i="6"/>
  <c r="C1410" i="6"/>
  <c r="AZ1409" i="6"/>
  <c r="AW1409" i="6"/>
  <c r="AS1409" i="6"/>
  <c r="AP1409" i="6"/>
  <c r="AI1409" i="6"/>
  <c r="AE1409" i="6"/>
  <c r="P1409" i="6"/>
  <c r="M1409" i="6"/>
  <c r="F1409" i="6"/>
  <c r="D1409" i="6"/>
  <c r="C1409" i="6"/>
  <c r="AZ1408" i="6"/>
  <c r="AW1408" i="6"/>
  <c r="AS1408" i="6"/>
  <c r="AP1408" i="6"/>
  <c r="AI1408" i="6"/>
  <c r="AE1408" i="6"/>
  <c r="P1408" i="6"/>
  <c r="M1408" i="6"/>
  <c r="F1408" i="6"/>
  <c r="D1408" i="6"/>
  <c r="C1408" i="6"/>
  <c r="AZ1407" i="6"/>
  <c r="AW1407" i="6"/>
  <c r="AS1407" i="6"/>
  <c r="AP1407" i="6"/>
  <c r="AI1407" i="6"/>
  <c r="AE1407" i="6"/>
  <c r="P1407" i="6"/>
  <c r="M1407" i="6"/>
  <c r="F1407" i="6"/>
  <c r="D1407" i="6"/>
  <c r="C1407" i="6"/>
  <c r="AZ1406" i="6"/>
  <c r="AW1406" i="6"/>
  <c r="AS1406" i="6"/>
  <c r="AP1406" i="6"/>
  <c r="AI1406" i="6"/>
  <c r="AE1406" i="6"/>
  <c r="P1406" i="6"/>
  <c r="M1406" i="6"/>
  <c r="F1406" i="6"/>
  <c r="D1406" i="6"/>
  <c r="C1406" i="6"/>
  <c r="AZ1405" i="6"/>
  <c r="AW1405" i="6"/>
  <c r="AS1405" i="6"/>
  <c r="AP1405" i="6"/>
  <c r="AI1405" i="6"/>
  <c r="AE1405" i="6"/>
  <c r="P1405" i="6"/>
  <c r="M1405" i="6"/>
  <c r="F1405" i="6"/>
  <c r="D1405" i="6"/>
  <c r="C1405" i="6"/>
  <c r="AZ1404" i="6"/>
  <c r="AW1404" i="6"/>
  <c r="AS1404" i="6"/>
  <c r="AP1404" i="6"/>
  <c r="AI1404" i="6"/>
  <c r="AE1404" i="6"/>
  <c r="P1404" i="6"/>
  <c r="M1404" i="6"/>
  <c r="F1404" i="6"/>
  <c r="D1404" i="6"/>
  <c r="C1404" i="6"/>
  <c r="AZ1403" i="6"/>
  <c r="AW1403" i="6"/>
  <c r="AS1403" i="6"/>
  <c r="AP1403" i="6"/>
  <c r="AI1403" i="6"/>
  <c r="AE1403" i="6"/>
  <c r="P1403" i="6"/>
  <c r="M1403" i="6"/>
  <c r="F1403" i="6"/>
  <c r="D1403" i="6"/>
  <c r="C1403" i="6"/>
  <c r="AZ1402" i="6"/>
  <c r="AW1402" i="6"/>
  <c r="AS1402" i="6"/>
  <c r="AP1402" i="6"/>
  <c r="AI1402" i="6"/>
  <c r="AE1402" i="6"/>
  <c r="P1402" i="6"/>
  <c r="M1402" i="6"/>
  <c r="F1402" i="6"/>
  <c r="D1402" i="6"/>
  <c r="C1402" i="6"/>
  <c r="AZ1401" i="6"/>
  <c r="AW1401" i="6"/>
  <c r="AS1401" i="6"/>
  <c r="AP1401" i="6"/>
  <c r="AI1401" i="6"/>
  <c r="AE1401" i="6"/>
  <c r="P1401" i="6"/>
  <c r="M1401" i="6"/>
  <c r="F1401" i="6"/>
  <c r="D1401" i="6"/>
  <c r="C1401" i="6"/>
  <c r="AZ1400" i="6"/>
  <c r="AW1400" i="6"/>
  <c r="AS1400" i="6"/>
  <c r="AP1400" i="6"/>
  <c r="AI1400" i="6"/>
  <c r="AE1400" i="6"/>
  <c r="P1400" i="6"/>
  <c r="M1400" i="6"/>
  <c r="F1400" i="6"/>
  <c r="D1400" i="6"/>
  <c r="C1400" i="6"/>
  <c r="AZ1399" i="6"/>
  <c r="AW1399" i="6"/>
  <c r="AS1399" i="6"/>
  <c r="AP1399" i="6"/>
  <c r="AI1399" i="6"/>
  <c r="AE1399" i="6"/>
  <c r="P1399" i="6"/>
  <c r="M1399" i="6"/>
  <c r="F1399" i="6"/>
  <c r="D1399" i="6"/>
  <c r="C1399" i="6"/>
  <c r="AZ1398" i="6"/>
  <c r="AW1398" i="6"/>
  <c r="AS1398" i="6"/>
  <c r="AP1398" i="6"/>
  <c r="AI1398" i="6"/>
  <c r="AE1398" i="6"/>
  <c r="P1398" i="6"/>
  <c r="M1398" i="6"/>
  <c r="F1398" i="6"/>
  <c r="D1398" i="6"/>
  <c r="C1398" i="6"/>
  <c r="AZ1397" i="6"/>
  <c r="AW1397" i="6"/>
  <c r="AS1397" i="6"/>
  <c r="AP1397" i="6"/>
  <c r="AI1397" i="6"/>
  <c r="AE1397" i="6"/>
  <c r="P1397" i="6"/>
  <c r="M1397" i="6"/>
  <c r="F1397" i="6"/>
  <c r="D1397" i="6"/>
  <c r="C1397" i="6"/>
  <c r="AZ1396" i="6"/>
  <c r="AW1396" i="6"/>
  <c r="AS1396" i="6"/>
  <c r="AP1396" i="6"/>
  <c r="AI1396" i="6"/>
  <c r="AE1396" i="6"/>
  <c r="P1396" i="6"/>
  <c r="M1396" i="6"/>
  <c r="F1396" i="6"/>
  <c r="D1396" i="6"/>
  <c r="C1396" i="6"/>
  <c r="AZ1395" i="6"/>
  <c r="AW1395" i="6"/>
  <c r="AS1395" i="6"/>
  <c r="AP1395" i="6"/>
  <c r="AI1395" i="6"/>
  <c r="AE1395" i="6"/>
  <c r="P1395" i="6"/>
  <c r="M1395" i="6"/>
  <c r="F1395" i="6"/>
  <c r="D1395" i="6"/>
  <c r="C1395" i="6"/>
  <c r="AZ1394" i="6"/>
  <c r="AW1394" i="6"/>
  <c r="AS1394" i="6"/>
  <c r="AP1394" i="6"/>
  <c r="AI1394" i="6"/>
  <c r="AE1394" i="6"/>
  <c r="P1394" i="6"/>
  <c r="M1394" i="6"/>
  <c r="F1394" i="6"/>
  <c r="D1394" i="6"/>
  <c r="C1394" i="6"/>
  <c r="AZ1393" i="6"/>
  <c r="AW1393" i="6"/>
  <c r="AS1393" i="6"/>
  <c r="AP1393" i="6"/>
  <c r="AI1393" i="6"/>
  <c r="AE1393" i="6"/>
  <c r="P1393" i="6"/>
  <c r="M1393" i="6"/>
  <c r="F1393" i="6"/>
  <c r="D1393" i="6"/>
  <c r="C1393" i="6"/>
  <c r="AZ1392" i="6"/>
  <c r="AW1392" i="6"/>
  <c r="AS1392" i="6"/>
  <c r="AQ1392" i="6"/>
  <c r="AP1392" i="6"/>
  <c r="AI1392" i="6"/>
  <c r="AE1392" i="6"/>
  <c r="P1392" i="6"/>
  <c r="M1392" i="6"/>
  <c r="F1392" i="6"/>
  <c r="D1392" i="6"/>
  <c r="C1392" i="6"/>
  <c r="AZ1391" i="6"/>
  <c r="AW1391" i="6"/>
  <c r="AS1391" i="6"/>
  <c r="AP1391" i="6"/>
  <c r="AI1391" i="6"/>
  <c r="AE1391" i="6"/>
  <c r="P1391" i="6"/>
  <c r="M1391" i="6"/>
  <c r="F1391" i="6"/>
  <c r="D1391" i="6"/>
  <c r="C1391" i="6"/>
  <c r="AZ1390" i="6"/>
  <c r="AW1390" i="6"/>
  <c r="AS1390" i="6"/>
  <c r="AP1390" i="6"/>
  <c r="AI1390" i="6"/>
  <c r="AE1390" i="6"/>
  <c r="P1390" i="6"/>
  <c r="M1390" i="6"/>
  <c r="F1390" i="6"/>
  <c r="D1390" i="6"/>
  <c r="C1390" i="6"/>
  <c r="AZ1389" i="6"/>
  <c r="AW1389" i="6"/>
  <c r="AS1389" i="6"/>
  <c r="AP1389" i="6"/>
  <c r="AI1389" i="6"/>
  <c r="AE1389" i="6"/>
  <c r="P1389" i="6"/>
  <c r="M1389" i="6"/>
  <c r="F1389" i="6"/>
  <c r="D1389" i="6"/>
  <c r="C1389" i="6"/>
  <c r="AZ1388" i="6"/>
  <c r="AW1388" i="6"/>
  <c r="AS1388" i="6"/>
  <c r="AP1388" i="6"/>
  <c r="AI1388" i="6"/>
  <c r="AE1388" i="6"/>
  <c r="P1388" i="6"/>
  <c r="M1388" i="6"/>
  <c r="F1388" i="6"/>
  <c r="D1388" i="6"/>
  <c r="C1388" i="6"/>
  <c r="AZ1387" i="6"/>
  <c r="AW1387" i="6"/>
  <c r="AS1387" i="6"/>
  <c r="AP1387" i="6"/>
  <c r="AI1387" i="6"/>
  <c r="AE1387" i="6"/>
  <c r="P1387" i="6"/>
  <c r="M1387" i="6"/>
  <c r="F1387" i="6"/>
  <c r="D1387" i="6"/>
  <c r="C1387" i="6"/>
  <c r="AZ1386" i="6"/>
  <c r="AW1386" i="6"/>
  <c r="AS1386" i="6"/>
  <c r="AP1386" i="6"/>
  <c r="AI1386" i="6"/>
  <c r="AE1386" i="6"/>
  <c r="P1386" i="6"/>
  <c r="M1386" i="6"/>
  <c r="F1386" i="6"/>
  <c r="D1386" i="6"/>
  <c r="C1386" i="6"/>
  <c r="AZ1385" i="6"/>
  <c r="AW1385" i="6"/>
  <c r="AS1385" i="6"/>
  <c r="AP1385" i="6"/>
  <c r="AI1385" i="6"/>
  <c r="AE1385" i="6"/>
  <c r="P1385" i="6"/>
  <c r="M1385" i="6"/>
  <c r="F1385" i="6"/>
  <c r="D1385" i="6"/>
  <c r="C1385" i="6"/>
  <c r="AZ1384" i="6"/>
  <c r="AW1384" i="6"/>
  <c r="AS1384" i="6"/>
  <c r="AP1384" i="6"/>
  <c r="AI1384" i="6"/>
  <c r="AE1384" i="6"/>
  <c r="P1384" i="6"/>
  <c r="M1384" i="6"/>
  <c r="F1384" i="6"/>
  <c r="D1384" i="6"/>
  <c r="C1384" i="6"/>
  <c r="AZ1383" i="6"/>
  <c r="AW1383" i="6"/>
  <c r="AS1383" i="6"/>
  <c r="AP1383" i="6"/>
  <c r="AI1383" i="6"/>
  <c r="AE1383" i="6"/>
  <c r="P1383" i="6"/>
  <c r="M1383" i="6"/>
  <c r="F1383" i="6"/>
  <c r="D1383" i="6"/>
  <c r="C1383" i="6"/>
  <c r="AZ1382" i="6"/>
  <c r="AW1382" i="6"/>
  <c r="AS1382" i="6"/>
  <c r="AP1382" i="6"/>
  <c r="AI1382" i="6"/>
  <c r="AE1382" i="6"/>
  <c r="P1382" i="6"/>
  <c r="M1382" i="6"/>
  <c r="F1382" i="6"/>
  <c r="D1382" i="6"/>
  <c r="C1382" i="6"/>
  <c r="AZ1381" i="6"/>
  <c r="AW1381" i="6"/>
  <c r="AS1381" i="6"/>
  <c r="AP1381" i="6"/>
  <c r="AI1381" i="6"/>
  <c r="AE1381" i="6"/>
  <c r="P1381" i="6"/>
  <c r="M1381" i="6"/>
  <c r="F1381" i="6"/>
  <c r="D1381" i="6"/>
  <c r="C1381" i="6"/>
  <c r="AZ1380" i="6"/>
  <c r="AW1380" i="6"/>
  <c r="AS1380" i="6"/>
  <c r="AP1380" i="6"/>
  <c r="AI1380" i="6"/>
  <c r="AE1380" i="6"/>
  <c r="P1380" i="6"/>
  <c r="M1380" i="6"/>
  <c r="F1380" i="6"/>
  <c r="D1380" i="6"/>
  <c r="C1380" i="6"/>
  <c r="AZ1379" i="6"/>
  <c r="AW1379" i="6"/>
  <c r="AS1379" i="6"/>
  <c r="AP1379" i="6"/>
  <c r="AI1379" i="6"/>
  <c r="AE1379" i="6"/>
  <c r="P1379" i="6"/>
  <c r="M1379" i="6"/>
  <c r="F1379" i="6"/>
  <c r="D1379" i="6"/>
  <c r="C1379" i="6"/>
  <c r="AZ1378" i="6"/>
  <c r="AW1378" i="6"/>
  <c r="AS1378" i="6"/>
  <c r="AP1378" i="6"/>
  <c r="AI1378" i="6"/>
  <c r="AE1378" i="6"/>
  <c r="P1378" i="6"/>
  <c r="M1378" i="6"/>
  <c r="F1378" i="6"/>
  <c r="D1378" i="6"/>
  <c r="C1378" i="6"/>
  <c r="AZ1377" i="6"/>
  <c r="AW1377" i="6"/>
  <c r="AS1377" i="6"/>
  <c r="AP1377" i="6"/>
  <c r="AI1377" i="6"/>
  <c r="AE1377" i="6"/>
  <c r="P1377" i="6"/>
  <c r="M1377" i="6"/>
  <c r="F1377" i="6"/>
  <c r="D1377" i="6"/>
  <c r="C1377" i="6"/>
  <c r="AZ1376" i="6"/>
  <c r="AW1376" i="6"/>
  <c r="AS1376" i="6"/>
  <c r="AP1376" i="6"/>
  <c r="AI1376" i="6"/>
  <c r="AE1376" i="6"/>
  <c r="P1376" i="6"/>
  <c r="M1376" i="6"/>
  <c r="F1376" i="6"/>
  <c r="D1376" i="6"/>
  <c r="C1376" i="6"/>
  <c r="AZ1375" i="6"/>
  <c r="AW1375" i="6"/>
  <c r="AS1375" i="6"/>
  <c r="AP1375" i="6"/>
  <c r="AI1375" i="6"/>
  <c r="AE1375" i="6"/>
  <c r="P1375" i="6"/>
  <c r="M1375" i="6"/>
  <c r="F1375" i="6"/>
  <c r="D1375" i="6"/>
  <c r="C1375" i="6"/>
  <c r="AZ1374" i="6"/>
  <c r="AW1374" i="6"/>
  <c r="AS1374" i="6"/>
  <c r="AP1374" i="6"/>
  <c r="AI1374" i="6"/>
  <c r="AE1374" i="6"/>
  <c r="P1374" i="6"/>
  <c r="M1374" i="6"/>
  <c r="F1374" i="6"/>
  <c r="D1374" i="6"/>
  <c r="C1374" i="6"/>
  <c r="AZ1373" i="6"/>
  <c r="AW1373" i="6"/>
  <c r="AS1373" i="6"/>
  <c r="AP1373" i="6"/>
  <c r="AI1373" i="6"/>
  <c r="AE1373" i="6"/>
  <c r="P1373" i="6"/>
  <c r="M1373" i="6"/>
  <c r="F1373" i="6"/>
  <c r="D1373" i="6"/>
  <c r="C1373" i="6"/>
  <c r="AZ1372" i="6"/>
  <c r="AW1372" i="6"/>
  <c r="AS1372" i="6"/>
  <c r="AP1372" i="6"/>
  <c r="AI1372" i="6"/>
  <c r="AE1372" i="6"/>
  <c r="P1372" i="6"/>
  <c r="M1372" i="6"/>
  <c r="F1372" i="6"/>
  <c r="D1372" i="6"/>
  <c r="C1372" i="6"/>
  <c r="AZ1371" i="6"/>
  <c r="AW1371" i="6"/>
  <c r="AS1371" i="6"/>
  <c r="AP1371" i="6"/>
  <c r="AI1371" i="6"/>
  <c r="AE1371" i="6"/>
  <c r="P1371" i="6"/>
  <c r="M1371" i="6"/>
  <c r="F1371" i="6"/>
  <c r="D1371" i="6"/>
  <c r="C1371" i="6"/>
  <c r="AZ1370" i="6"/>
  <c r="AW1370" i="6"/>
  <c r="AS1370" i="6"/>
  <c r="AQ1370" i="6"/>
  <c r="AP1370" i="6"/>
  <c r="AI1370" i="6"/>
  <c r="AE1370" i="6"/>
  <c r="P1370" i="6"/>
  <c r="M1370" i="6"/>
  <c r="F1370" i="6"/>
  <c r="D1370" i="6"/>
  <c r="C1370" i="6"/>
  <c r="AZ1369" i="6"/>
  <c r="AW1369" i="6"/>
  <c r="AS1369" i="6"/>
  <c r="AP1369" i="6"/>
  <c r="AI1369" i="6"/>
  <c r="AE1369" i="6"/>
  <c r="P1369" i="6"/>
  <c r="M1369" i="6"/>
  <c r="F1369" i="6"/>
  <c r="D1369" i="6"/>
  <c r="C1369" i="6"/>
  <c r="AZ1368" i="6"/>
  <c r="AW1368" i="6"/>
  <c r="AS1368" i="6"/>
  <c r="AP1368" i="6"/>
  <c r="AI1368" i="6"/>
  <c r="AE1368" i="6"/>
  <c r="P1368" i="6"/>
  <c r="M1368" i="6"/>
  <c r="F1368" i="6"/>
  <c r="D1368" i="6"/>
  <c r="C1368" i="6"/>
  <c r="AZ1367" i="6"/>
  <c r="AW1367" i="6"/>
  <c r="AS1367" i="6"/>
  <c r="AP1367" i="6"/>
  <c r="AI1367" i="6"/>
  <c r="AE1367" i="6"/>
  <c r="P1367" i="6"/>
  <c r="M1367" i="6"/>
  <c r="F1367" i="6"/>
  <c r="D1367" i="6"/>
  <c r="C1367" i="6"/>
  <c r="AZ1366" i="6"/>
  <c r="AW1366" i="6"/>
  <c r="AS1366" i="6"/>
  <c r="AP1366" i="6"/>
  <c r="AI1366" i="6"/>
  <c r="AE1366" i="6"/>
  <c r="P1366" i="6"/>
  <c r="M1366" i="6"/>
  <c r="F1366" i="6"/>
  <c r="D1366" i="6"/>
  <c r="C1366" i="6"/>
  <c r="AZ1365" i="6"/>
  <c r="AW1365" i="6"/>
  <c r="AS1365" i="6"/>
  <c r="AP1365" i="6"/>
  <c r="AI1365" i="6"/>
  <c r="AE1365" i="6"/>
  <c r="P1365" i="6"/>
  <c r="M1365" i="6"/>
  <c r="F1365" i="6"/>
  <c r="D1365" i="6"/>
  <c r="C1365" i="6"/>
  <c r="AZ1364" i="6"/>
  <c r="AW1364" i="6"/>
  <c r="AS1364" i="6"/>
  <c r="AP1364" i="6"/>
  <c r="AI1364" i="6"/>
  <c r="AE1364" i="6"/>
  <c r="P1364" i="6"/>
  <c r="M1364" i="6"/>
  <c r="F1364" i="6"/>
  <c r="D1364" i="6"/>
  <c r="C1364" i="6"/>
  <c r="AZ1363" i="6"/>
  <c r="AW1363" i="6"/>
  <c r="AS1363" i="6"/>
  <c r="AP1363" i="6"/>
  <c r="AI1363" i="6"/>
  <c r="AE1363" i="6"/>
  <c r="P1363" i="6"/>
  <c r="M1363" i="6"/>
  <c r="F1363" i="6"/>
  <c r="D1363" i="6"/>
  <c r="C1363" i="6"/>
  <c r="AZ1362" i="6"/>
  <c r="AW1362" i="6"/>
  <c r="AS1362" i="6"/>
  <c r="AP1362" i="6"/>
  <c r="AI1362" i="6"/>
  <c r="AE1362" i="6"/>
  <c r="P1362" i="6"/>
  <c r="M1362" i="6"/>
  <c r="F1362" i="6"/>
  <c r="D1362" i="6"/>
  <c r="C1362" i="6"/>
  <c r="AZ1361" i="6"/>
  <c r="AW1361" i="6"/>
  <c r="AS1361" i="6"/>
  <c r="AP1361" i="6"/>
  <c r="AI1361" i="6"/>
  <c r="AE1361" i="6"/>
  <c r="P1361" i="6"/>
  <c r="M1361" i="6"/>
  <c r="F1361" i="6"/>
  <c r="D1361" i="6"/>
  <c r="C1361" i="6"/>
  <c r="AZ1360" i="6"/>
  <c r="AW1360" i="6"/>
  <c r="AS1360" i="6"/>
  <c r="AP1360" i="6"/>
  <c r="AI1360" i="6"/>
  <c r="AE1360" i="6"/>
  <c r="P1360" i="6"/>
  <c r="M1360" i="6"/>
  <c r="F1360" i="6"/>
  <c r="D1360" i="6"/>
  <c r="C1360" i="6"/>
  <c r="AZ1359" i="6"/>
  <c r="AW1359" i="6"/>
  <c r="AS1359" i="6"/>
  <c r="AP1359" i="6"/>
  <c r="AI1359" i="6"/>
  <c r="AE1359" i="6"/>
  <c r="P1359" i="6"/>
  <c r="M1359" i="6"/>
  <c r="F1359" i="6"/>
  <c r="D1359" i="6"/>
  <c r="C1359" i="6"/>
  <c r="AZ1358" i="6"/>
  <c r="AW1358" i="6"/>
  <c r="AS1358" i="6"/>
  <c r="AP1358" i="6"/>
  <c r="AI1358" i="6"/>
  <c r="AE1358" i="6"/>
  <c r="P1358" i="6"/>
  <c r="M1358" i="6"/>
  <c r="F1358" i="6"/>
  <c r="D1358" i="6"/>
  <c r="C1358" i="6"/>
  <c r="AZ1357" i="6"/>
  <c r="AW1357" i="6"/>
  <c r="AS1357" i="6"/>
  <c r="AP1357" i="6"/>
  <c r="AI1357" i="6"/>
  <c r="AE1357" i="6"/>
  <c r="P1357" i="6"/>
  <c r="M1357" i="6"/>
  <c r="F1357" i="6"/>
  <c r="D1357" i="6"/>
  <c r="C1357" i="6"/>
  <c r="AZ1356" i="6"/>
  <c r="AW1356" i="6"/>
  <c r="AS1356" i="6"/>
  <c r="AP1356" i="6"/>
  <c r="AI1356" i="6"/>
  <c r="AE1356" i="6"/>
  <c r="P1356" i="6"/>
  <c r="M1356" i="6"/>
  <c r="F1356" i="6"/>
  <c r="D1356" i="6"/>
  <c r="C1356" i="6"/>
  <c r="AZ1355" i="6"/>
  <c r="AW1355" i="6"/>
  <c r="AS1355" i="6"/>
  <c r="AP1355" i="6"/>
  <c r="AI1355" i="6"/>
  <c r="AE1355" i="6"/>
  <c r="P1355" i="6"/>
  <c r="M1355" i="6"/>
  <c r="F1355" i="6"/>
  <c r="D1355" i="6"/>
  <c r="C1355" i="6"/>
  <c r="AZ1354" i="6"/>
  <c r="AW1354" i="6"/>
  <c r="AS1354" i="6"/>
  <c r="AP1354" i="6"/>
  <c r="AI1354" i="6"/>
  <c r="AE1354" i="6"/>
  <c r="P1354" i="6"/>
  <c r="M1354" i="6"/>
  <c r="F1354" i="6"/>
  <c r="D1354" i="6"/>
  <c r="C1354" i="6"/>
  <c r="AZ1353" i="6"/>
  <c r="AW1353" i="6"/>
  <c r="AS1353" i="6"/>
  <c r="AQ1353" i="6"/>
  <c r="AP1353" i="6"/>
  <c r="AI1353" i="6"/>
  <c r="AE1353" i="6"/>
  <c r="P1353" i="6"/>
  <c r="M1353" i="6"/>
  <c r="F1353" i="6"/>
  <c r="D1353" i="6"/>
  <c r="C1353" i="6"/>
  <c r="AZ1352" i="6"/>
  <c r="AW1352" i="6"/>
  <c r="AS1352" i="6"/>
  <c r="AP1352" i="6"/>
  <c r="AI1352" i="6"/>
  <c r="AE1352" i="6"/>
  <c r="P1352" i="6"/>
  <c r="M1352" i="6"/>
  <c r="F1352" i="6"/>
  <c r="D1352" i="6"/>
  <c r="C1352" i="6"/>
  <c r="AZ1351" i="6"/>
  <c r="AW1351" i="6"/>
  <c r="AS1351" i="6"/>
  <c r="AP1351" i="6"/>
  <c r="AI1351" i="6"/>
  <c r="AE1351" i="6"/>
  <c r="P1351" i="6"/>
  <c r="M1351" i="6"/>
  <c r="F1351" i="6"/>
  <c r="D1351" i="6"/>
  <c r="C1351" i="6"/>
  <c r="AZ1350" i="6"/>
  <c r="AW1350" i="6"/>
  <c r="AS1350" i="6"/>
  <c r="AP1350" i="6"/>
  <c r="AI1350" i="6"/>
  <c r="AE1350" i="6"/>
  <c r="P1350" i="6"/>
  <c r="M1350" i="6"/>
  <c r="F1350" i="6"/>
  <c r="D1350" i="6"/>
  <c r="C1350" i="6"/>
  <c r="AZ1349" i="6"/>
  <c r="AW1349" i="6"/>
  <c r="AS1349" i="6"/>
  <c r="AP1349" i="6"/>
  <c r="AI1349" i="6"/>
  <c r="AE1349" i="6"/>
  <c r="P1349" i="6"/>
  <c r="M1349" i="6"/>
  <c r="F1349" i="6"/>
  <c r="D1349" i="6"/>
  <c r="C1349" i="6"/>
  <c r="AZ1348" i="6"/>
  <c r="AW1348" i="6"/>
  <c r="AS1348" i="6"/>
  <c r="AP1348" i="6"/>
  <c r="AI1348" i="6"/>
  <c r="AE1348" i="6"/>
  <c r="P1348" i="6"/>
  <c r="M1348" i="6"/>
  <c r="F1348" i="6"/>
  <c r="D1348" i="6"/>
  <c r="C1348" i="6"/>
  <c r="AZ1347" i="6"/>
  <c r="AW1347" i="6"/>
  <c r="AS1347" i="6"/>
  <c r="AP1347" i="6"/>
  <c r="AI1347" i="6"/>
  <c r="AE1347" i="6"/>
  <c r="P1347" i="6"/>
  <c r="M1347" i="6"/>
  <c r="F1347" i="6"/>
  <c r="D1347" i="6"/>
  <c r="C1347" i="6"/>
  <c r="AZ1346" i="6"/>
  <c r="AW1346" i="6"/>
  <c r="AS1346" i="6"/>
  <c r="AP1346" i="6"/>
  <c r="AI1346" i="6"/>
  <c r="AE1346" i="6"/>
  <c r="P1346" i="6"/>
  <c r="M1346" i="6"/>
  <c r="F1346" i="6"/>
  <c r="D1346" i="6"/>
  <c r="C1346" i="6"/>
  <c r="AZ1345" i="6"/>
  <c r="AW1345" i="6"/>
  <c r="AS1345" i="6"/>
  <c r="AP1345" i="6"/>
  <c r="AI1345" i="6"/>
  <c r="AE1345" i="6"/>
  <c r="P1345" i="6"/>
  <c r="M1345" i="6"/>
  <c r="F1345" i="6"/>
  <c r="D1345" i="6"/>
  <c r="C1345" i="6"/>
  <c r="AZ1344" i="6"/>
  <c r="AW1344" i="6"/>
  <c r="AS1344" i="6"/>
  <c r="AP1344" i="6"/>
  <c r="AI1344" i="6"/>
  <c r="AE1344" i="6"/>
  <c r="P1344" i="6"/>
  <c r="M1344" i="6"/>
  <c r="F1344" i="6"/>
  <c r="D1344" i="6"/>
  <c r="C1344" i="6"/>
  <c r="AZ1343" i="6"/>
  <c r="AW1343" i="6"/>
  <c r="AS1343" i="6"/>
  <c r="AP1343" i="6"/>
  <c r="AI1343" i="6"/>
  <c r="AE1343" i="6"/>
  <c r="P1343" i="6"/>
  <c r="M1343" i="6"/>
  <c r="F1343" i="6"/>
  <c r="D1343" i="6"/>
  <c r="C1343" i="6"/>
  <c r="AZ1342" i="6"/>
  <c r="AW1342" i="6"/>
  <c r="AS1342" i="6"/>
  <c r="AP1342" i="6"/>
  <c r="AI1342" i="6"/>
  <c r="AE1342" i="6"/>
  <c r="P1342" i="6"/>
  <c r="M1342" i="6"/>
  <c r="F1342" i="6"/>
  <c r="D1342" i="6"/>
  <c r="C1342" i="6"/>
  <c r="AZ1341" i="6"/>
  <c r="AW1341" i="6"/>
  <c r="AS1341" i="6"/>
  <c r="AP1341" i="6"/>
  <c r="AI1341" i="6"/>
  <c r="AE1341" i="6"/>
  <c r="P1341" i="6"/>
  <c r="M1341" i="6"/>
  <c r="F1341" i="6"/>
  <c r="D1341" i="6"/>
  <c r="C1341" i="6"/>
  <c r="AZ1340" i="6"/>
  <c r="AW1340" i="6"/>
  <c r="AS1340" i="6"/>
  <c r="AP1340" i="6"/>
  <c r="AI1340" i="6"/>
  <c r="AE1340" i="6"/>
  <c r="P1340" i="6"/>
  <c r="M1340" i="6"/>
  <c r="F1340" i="6"/>
  <c r="D1340" i="6"/>
  <c r="C1340" i="6"/>
  <c r="AZ1339" i="6"/>
  <c r="AW1339" i="6"/>
  <c r="AS1339" i="6"/>
  <c r="AP1339" i="6"/>
  <c r="AI1339" i="6"/>
  <c r="AE1339" i="6"/>
  <c r="P1339" i="6"/>
  <c r="M1339" i="6"/>
  <c r="F1339" i="6"/>
  <c r="D1339" i="6"/>
  <c r="C1339" i="6"/>
  <c r="AZ1338" i="6"/>
  <c r="AW1338" i="6"/>
  <c r="AS1338" i="6"/>
  <c r="AP1338" i="6"/>
  <c r="AI1338" i="6"/>
  <c r="AE1338" i="6"/>
  <c r="P1338" i="6"/>
  <c r="M1338" i="6"/>
  <c r="F1338" i="6"/>
  <c r="D1338" i="6"/>
  <c r="C1338" i="6"/>
  <c r="AZ1337" i="6"/>
  <c r="AW1337" i="6"/>
  <c r="AS1337" i="6"/>
  <c r="AP1337" i="6"/>
  <c r="AI1337" i="6"/>
  <c r="AE1337" i="6"/>
  <c r="P1337" i="6"/>
  <c r="M1337" i="6"/>
  <c r="F1337" i="6"/>
  <c r="D1337" i="6"/>
  <c r="C1337" i="6"/>
  <c r="AZ1336" i="6"/>
  <c r="AW1336" i="6"/>
  <c r="AS1336" i="6"/>
  <c r="AP1336" i="6"/>
  <c r="AI1336" i="6"/>
  <c r="AE1336" i="6"/>
  <c r="P1336" i="6"/>
  <c r="M1336" i="6"/>
  <c r="F1336" i="6"/>
  <c r="D1336" i="6"/>
  <c r="C1336" i="6"/>
  <c r="AZ1335" i="6"/>
  <c r="AW1335" i="6"/>
  <c r="AS1335" i="6"/>
  <c r="AP1335" i="6"/>
  <c r="AI1335" i="6"/>
  <c r="AE1335" i="6"/>
  <c r="P1335" i="6"/>
  <c r="M1335" i="6"/>
  <c r="F1335" i="6"/>
  <c r="D1335" i="6"/>
  <c r="C1335" i="6"/>
  <c r="AZ1334" i="6"/>
  <c r="AW1334" i="6"/>
  <c r="AS1334" i="6"/>
  <c r="AP1334" i="6"/>
  <c r="AI1334" i="6"/>
  <c r="AE1334" i="6"/>
  <c r="P1334" i="6"/>
  <c r="M1334" i="6"/>
  <c r="F1334" i="6"/>
  <c r="D1334" i="6"/>
  <c r="C1334" i="6"/>
  <c r="AZ1333" i="6"/>
  <c r="AW1333" i="6"/>
  <c r="AS1333" i="6"/>
  <c r="AP1333" i="6"/>
  <c r="AI1333" i="6"/>
  <c r="AE1333" i="6"/>
  <c r="P1333" i="6"/>
  <c r="M1333" i="6"/>
  <c r="F1333" i="6"/>
  <c r="D1333" i="6"/>
  <c r="C1333" i="6"/>
  <c r="AZ1332" i="6"/>
  <c r="AW1332" i="6"/>
  <c r="AS1332" i="6"/>
  <c r="AP1332" i="6"/>
  <c r="AI1332" i="6"/>
  <c r="AE1332" i="6"/>
  <c r="P1332" i="6"/>
  <c r="M1332" i="6"/>
  <c r="F1332" i="6"/>
  <c r="D1332" i="6"/>
  <c r="C1332" i="6"/>
  <c r="AZ1331" i="6"/>
  <c r="AW1331" i="6"/>
  <c r="AS1331" i="6"/>
  <c r="AP1331" i="6"/>
  <c r="AI1331" i="6"/>
  <c r="AE1331" i="6"/>
  <c r="P1331" i="6"/>
  <c r="M1331" i="6"/>
  <c r="F1331" i="6"/>
  <c r="D1331" i="6"/>
  <c r="C1331" i="6"/>
  <c r="AZ1330" i="6"/>
  <c r="AW1330" i="6"/>
  <c r="AS1330" i="6"/>
  <c r="AQ1330" i="6"/>
  <c r="AP1330" i="6"/>
  <c r="AI1330" i="6"/>
  <c r="AE1330" i="6"/>
  <c r="P1330" i="6"/>
  <c r="M1330" i="6"/>
  <c r="F1330" i="6"/>
  <c r="D1330" i="6"/>
  <c r="C1330" i="6"/>
  <c r="AZ1329" i="6"/>
  <c r="AW1329" i="6"/>
  <c r="AS1329" i="6"/>
  <c r="AP1329" i="6"/>
  <c r="AI1329" i="6"/>
  <c r="AE1329" i="6"/>
  <c r="P1329" i="6"/>
  <c r="M1329" i="6"/>
  <c r="F1329" i="6"/>
  <c r="D1329" i="6"/>
  <c r="C1329" i="6"/>
  <c r="AZ1328" i="6"/>
  <c r="AW1328" i="6"/>
  <c r="AS1328" i="6"/>
  <c r="AP1328" i="6"/>
  <c r="AI1328" i="6"/>
  <c r="AE1328" i="6"/>
  <c r="P1328" i="6"/>
  <c r="M1328" i="6"/>
  <c r="F1328" i="6"/>
  <c r="D1328" i="6"/>
  <c r="C1328" i="6"/>
  <c r="AZ1327" i="6"/>
  <c r="AW1327" i="6"/>
  <c r="AS1327" i="6"/>
  <c r="AP1327" i="6"/>
  <c r="AI1327" i="6"/>
  <c r="AE1327" i="6"/>
  <c r="P1327" i="6"/>
  <c r="M1327" i="6"/>
  <c r="F1327" i="6"/>
  <c r="D1327" i="6"/>
  <c r="C1327" i="6"/>
  <c r="AZ1326" i="6"/>
  <c r="AW1326" i="6"/>
  <c r="AS1326" i="6"/>
  <c r="AP1326" i="6"/>
  <c r="AI1326" i="6"/>
  <c r="AE1326" i="6"/>
  <c r="P1326" i="6"/>
  <c r="M1326" i="6"/>
  <c r="F1326" i="6"/>
  <c r="D1326" i="6"/>
  <c r="C1326" i="6"/>
  <c r="AZ1325" i="6"/>
  <c r="AW1325" i="6"/>
  <c r="AS1325" i="6"/>
  <c r="AP1325" i="6"/>
  <c r="AI1325" i="6"/>
  <c r="AE1325" i="6"/>
  <c r="P1325" i="6"/>
  <c r="M1325" i="6"/>
  <c r="F1325" i="6"/>
  <c r="D1325" i="6"/>
  <c r="C1325" i="6"/>
  <c r="AZ1324" i="6"/>
  <c r="AW1324" i="6"/>
  <c r="AS1324" i="6"/>
  <c r="AP1324" i="6"/>
  <c r="AI1324" i="6"/>
  <c r="AE1324" i="6"/>
  <c r="P1324" i="6"/>
  <c r="M1324" i="6"/>
  <c r="F1324" i="6"/>
  <c r="D1324" i="6"/>
  <c r="C1324" i="6"/>
  <c r="AZ1323" i="6"/>
  <c r="AW1323" i="6"/>
  <c r="AS1323" i="6"/>
  <c r="AQ1323" i="6"/>
  <c r="AP1323" i="6"/>
  <c r="AI1323" i="6"/>
  <c r="AE1323" i="6"/>
  <c r="P1323" i="6"/>
  <c r="M1323" i="6"/>
  <c r="F1323" i="6"/>
  <c r="D1323" i="6"/>
  <c r="C1323" i="6"/>
  <c r="AZ1322" i="6"/>
  <c r="AW1322" i="6"/>
  <c r="AS1322" i="6"/>
  <c r="AP1322" i="6"/>
  <c r="AI1322" i="6"/>
  <c r="AE1322" i="6"/>
  <c r="P1322" i="6"/>
  <c r="M1322" i="6"/>
  <c r="F1322" i="6"/>
  <c r="D1322" i="6"/>
  <c r="C1322" i="6"/>
  <c r="AZ1321" i="6"/>
  <c r="AW1321" i="6"/>
  <c r="AS1321" i="6"/>
  <c r="AP1321" i="6"/>
  <c r="AI1321" i="6"/>
  <c r="AE1321" i="6"/>
  <c r="P1321" i="6"/>
  <c r="M1321" i="6"/>
  <c r="F1321" i="6"/>
  <c r="D1321" i="6"/>
  <c r="C1321" i="6"/>
  <c r="AZ1320" i="6"/>
  <c r="AW1320" i="6"/>
  <c r="AS1320" i="6"/>
  <c r="AP1320" i="6"/>
  <c r="AI1320" i="6"/>
  <c r="AE1320" i="6"/>
  <c r="P1320" i="6"/>
  <c r="M1320" i="6"/>
  <c r="F1320" i="6"/>
  <c r="D1320" i="6"/>
  <c r="C1320" i="6"/>
  <c r="AZ1319" i="6"/>
  <c r="AW1319" i="6"/>
  <c r="AS1319" i="6"/>
  <c r="AP1319" i="6"/>
  <c r="AI1319" i="6"/>
  <c r="AE1319" i="6"/>
  <c r="P1319" i="6"/>
  <c r="M1319" i="6"/>
  <c r="F1319" i="6"/>
  <c r="D1319" i="6"/>
  <c r="C1319" i="6"/>
  <c r="AZ1318" i="6"/>
  <c r="AW1318" i="6"/>
  <c r="AS1318" i="6"/>
  <c r="AP1318" i="6"/>
  <c r="AI1318" i="6"/>
  <c r="AE1318" i="6"/>
  <c r="P1318" i="6"/>
  <c r="M1318" i="6"/>
  <c r="F1318" i="6"/>
  <c r="D1318" i="6"/>
  <c r="C1318" i="6"/>
  <c r="AZ1317" i="6"/>
  <c r="AW1317" i="6"/>
  <c r="AS1317" i="6"/>
  <c r="AP1317" i="6"/>
  <c r="AI1317" i="6"/>
  <c r="AE1317" i="6"/>
  <c r="P1317" i="6"/>
  <c r="M1317" i="6"/>
  <c r="F1317" i="6"/>
  <c r="D1317" i="6"/>
  <c r="C1317" i="6"/>
  <c r="AZ1316" i="6"/>
  <c r="AW1316" i="6"/>
  <c r="AS1316" i="6"/>
  <c r="AP1316" i="6"/>
  <c r="AI1316" i="6"/>
  <c r="AE1316" i="6"/>
  <c r="P1316" i="6"/>
  <c r="M1316" i="6"/>
  <c r="F1316" i="6"/>
  <c r="D1316" i="6"/>
  <c r="C1316" i="6"/>
  <c r="AZ1315" i="6"/>
  <c r="AW1315" i="6"/>
  <c r="AS1315" i="6"/>
  <c r="AP1315" i="6"/>
  <c r="AI1315" i="6"/>
  <c r="AE1315" i="6"/>
  <c r="P1315" i="6"/>
  <c r="M1315" i="6"/>
  <c r="F1315" i="6"/>
  <c r="D1315" i="6"/>
  <c r="C1315" i="6"/>
  <c r="AZ1314" i="6"/>
  <c r="AW1314" i="6"/>
  <c r="AS1314" i="6"/>
  <c r="AP1314" i="6"/>
  <c r="AI1314" i="6"/>
  <c r="AE1314" i="6"/>
  <c r="P1314" i="6"/>
  <c r="M1314" i="6"/>
  <c r="F1314" i="6"/>
  <c r="D1314" i="6"/>
  <c r="C1314" i="6"/>
  <c r="AZ1313" i="6"/>
  <c r="AW1313" i="6"/>
  <c r="AS1313" i="6"/>
  <c r="AP1313" i="6"/>
  <c r="AI1313" i="6"/>
  <c r="AE1313" i="6"/>
  <c r="P1313" i="6"/>
  <c r="M1313" i="6"/>
  <c r="F1313" i="6"/>
  <c r="D1313" i="6"/>
  <c r="C1313" i="6"/>
  <c r="AZ1312" i="6"/>
  <c r="AW1312" i="6"/>
  <c r="AS1312" i="6"/>
  <c r="AP1312" i="6"/>
  <c r="AI1312" i="6"/>
  <c r="AE1312" i="6"/>
  <c r="P1312" i="6"/>
  <c r="M1312" i="6"/>
  <c r="F1312" i="6"/>
  <c r="D1312" i="6"/>
  <c r="C1312" i="6"/>
  <c r="AZ1311" i="6"/>
  <c r="AW1311" i="6"/>
  <c r="AS1311" i="6"/>
  <c r="AP1311" i="6"/>
  <c r="AI1311" i="6"/>
  <c r="AE1311" i="6"/>
  <c r="P1311" i="6"/>
  <c r="M1311" i="6"/>
  <c r="F1311" i="6"/>
  <c r="D1311" i="6"/>
  <c r="C1311" i="6"/>
  <c r="AZ1310" i="6"/>
  <c r="AW1310" i="6"/>
  <c r="AS1310" i="6"/>
  <c r="AP1310" i="6"/>
  <c r="AI1310" i="6"/>
  <c r="AE1310" i="6"/>
  <c r="P1310" i="6"/>
  <c r="M1310" i="6"/>
  <c r="F1310" i="6"/>
  <c r="D1310" i="6"/>
  <c r="C1310" i="6"/>
  <c r="AZ1309" i="6"/>
  <c r="AW1309" i="6"/>
  <c r="AS1309" i="6"/>
  <c r="AP1309" i="6"/>
  <c r="AI1309" i="6"/>
  <c r="AE1309" i="6"/>
  <c r="P1309" i="6"/>
  <c r="M1309" i="6"/>
  <c r="F1309" i="6"/>
  <c r="D1309" i="6"/>
  <c r="C1309" i="6"/>
  <c r="AZ1308" i="6"/>
  <c r="AW1308" i="6"/>
  <c r="AS1308" i="6"/>
  <c r="AQ1308" i="6"/>
  <c r="AP1308" i="6"/>
  <c r="AI1308" i="6"/>
  <c r="AE1308" i="6"/>
  <c r="P1308" i="6"/>
  <c r="M1308" i="6"/>
  <c r="F1308" i="6"/>
  <c r="D1308" i="6"/>
  <c r="C1308" i="6"/>
  <c r="AZ1307" i="6"/>
  <c r="AW1307" i="6"/>
  <c r="AS1307" i="6"/>
  <c r="AQ1307" i="6"/>
  <c r="AP1307" i="6"/>
  <c r="AI1307" i="6"/>
  <c r="AE1307" i="6"/>
  <c r="P1307" i="6"/>
  <c r="M1307" i="6"/>
  <c r="F1307" i="6"/>
  <c r="D1307" i="6"/>
  <c r="C1307" i="6"/>
  <c r="AZ1306" i="6"/>
  <c r="AW1306" i="6"/>
  <c r="AS1306" i="6"/>
  <c r="AP1306" i="6"/>
  <c r="AI1306" i="6"/>
  <c r="AE1306" i="6"/>
  <c r="P1306" i="6"/>
  <c r="M1306" i="6"/>
  <c r="F1306" i="6"/>
  <c r="D1306" i="6"/>
  <c r="C1306" i="6"/>
  <c r="AZ1305" i="6"/>
  <c r="AW1305" i="6"/>
  <c r="AS1305" i="6"/>
  <c r="AP1305" i="6"/>
  <c r="AI1305" i="6"/>
  <c r="AE1305" i="6"/>
  <c r="P1305" i="6"/>
  <c r="M1305" i="6"/>
  <c r="F1305" i="6"/>
  <c r="D1305" i="6"/>
  <c r="C1305" i="6"/>
  <c r="AZ1304" i="6"/>
  <c r="AW1304" i="6"/>
  <c r="AS1304" i="6"/>
  <c r="AQ1304" i="6"/>
  <c r="AP1304" i="6"/>
  <c r="AI1304" i="6"/>
  <c r="AE1304" i="6"/>
  <c r="P1304" i="6"/>
  <c r="M1304" i="6"/>
  <c r="F1304" i="6"/>
  <c r="D1304" i="6"/>
  <c r="C1304" i="6"/>
  <c r="AZ1303" i="6"/>
  <c r="AW1303" i="6"/>
  <c r="AS1303" i="6"/>
  <c r="AP1303" i="6"/>
  <c r="AI1303" i="6"/>
  <c r="AE1303" i="6"/>
  <c r="P1303" i="6"/>
  <c r="M1303" i="6"/>
  <c r="F1303" i="6"/>
  <c r="D1303" i="6"/>
  <c r="C1303" i="6"/>
  <c r="AZ1302" i="6"/>
  <c r="AW1302" i="6"/>
  <c r="AS1302" i="6"/>
  <c r="AP1302" i="6"/>
  <c r="AI1302" i="6"/>
  <c r="AE1302" i="6"/>
  <c r="P1302" i="6"/>
  <c r="M1302" i="6"/>
  <c r="F1302" i="6"/>
  <c r="D1302" i="6"/>
  <c r="C1302" i="6"/>
  <c r="AZ1301" i="6"/>
  <c r="AW1301" i="6"/>
  <c r="AS1301" i="6"/>
  <c r="AP1301" i="6"/>
  <c r="AI1301" i="6"/>
  <c r="AE1301" i="6"/>
  <c r="P1301" i="6"/>
  <c r="M1301" i="6"/>
  <c r="F1301" i="6"/>
  <c r="D1301" i="6"/>
  <c r="C1301" i="6"/>
  <c r="AZ1300" i="6"/>
  <c r="AW1300" i="6"/>
  <c r="AS1300" i="6"/>
  <c r="AP1300" i="6"/>
  <c r="AI1300" i="6"/>
  <c r="AE1300" i="6"/>
  <c r="P1300" i="6"/>
  <c r="M1300" i="6"/>
  <c r="F1300" i="6"/>
  <c r="D1300" i="6"/>
  <c r="C1300" i="6"/>
  <c r="AZ1299" i="6"/>
  <c r="AW1299" i="6"/>
  <c r="AS1299" i="6"/>
  <c r="AP1299" i="6"/>
  <c r="AI1299" i="6"/>
  <c r="AE1299" i="6"/>
  <c r="P1299" i="6"/>
  <c r="M1299" i="6"/>
  <c r="F1299" i="6"/>
  <c r="D1299" i="6"/>
  <c r="C1299" i="6"/>
  <c r="AZ1298" i="6"/>
  <c r="AW1298" i="6"/>
  <c r="AS1298" i="6"/>
  <c r="AP1298" i="6"/>
  <c r="AI1298" i="6"/>
  <c r="AE1298" i="6"/>
  <c r="P1298" i="6"/>
  <c r="M1298" i="6"/>
  <c r="F1298" i="6"/>
  <c r="D1298" i="6"/>
  <c r="C1298" i="6"/>
  <c r="AZ1297" i="6"/>
  <c r="AW1297" i="6"/>
  <c r="AS1297" i="6"/>
  <c r="AP1297" i="6"/>
  <c r="AI1297" i="6"/>
  <c r="AE1297" i="6"/>
  <c r="P1297" i="6"/>
  <c r="M1297" i="6"/>
  <c r="F1297" i="6"/>
  <c r="D1297" i="6"/>
  <c r="C1297" i="6"/>
  <c r="AZ1296" i="6"/>
  <c r="AW1296" i="6"/>
  <c r="AS1296" i="6"/>
  <c r="AQ1296" i="6"/>
  <c r="AP1296" i="6"/>
  <c r="AI1296" i="6"/>
  <c r="AE1296" i="6"/>
  <c r="P1296" i="6"/>
  <c r="M1296" i="6"/>
  <c r="F1296" i="6"/>
  <c r="D1296" i="6"/>
  <c r="C1296" i="6"/>
  <c r="AZ1295" i="6"/>
  <c r="AW1295" i="6"/>
  <c r="AS1295" i="6"/>
  <c r="AP1295" i="6"/>
  <c r="AI1295" i="6"/>
  <c r="AE1295" i="6"/>
  <c r="P1295" i="6"/>
  <c r="M1295" i="6"/>
  <c r="F1295" i="6"/>
  <c r="D1295" i="6"/>
  <c r="C1295" i="6"/>
  <c r="AZ1294" i="6"/>
  <c r="AW1294" i="6"/>
  <c r="AS1294" i="6"/>
  <c r="AP1294" i="6"/>
  <c r="AI1294" i="6"/>
  <c r="AE1294" i="6"/>
  <c r="P1294" i="6"/>
  <c r="M1294" i="6"/>
  <c r="F1294" i="6"/>
  <c r="D1294" i="6"/>
  <c r="C1294" i="6"/>
  <c r="AZ1293" i="6"/>
  <c r="AW1293" i="6"/>
  <c r="AS1293" i="6"/>
  <c r="AP1293" i="6"/>
  <c r="AI1293" i="6"/>
  <c r="AE1293" i="6"/>
  <c r="P1293" i="6"/>
  <c r="M1293" i="6"/>
  <c r="F1293" i="6"/>
  <c r="D1293" i="6"/>
  <c r="C1293" i="6"/>
  <c r="AZ1292" i="6"/>
  <c r="AW1292" i="6"/>
  <c r="AS1292" i="6"/>
  <c r="AP1292" i="6"/>
  <c r="AI1292" i="6"/>
  <c r="AE1292" i="6"/>
  <c r="P1292" i="6"/>
  <c r="M1292" i="6"/>
  <c r="F1292" i="6"/>
  <c r="D1292" i="6"/>
  <c r="C1292" i="6"/>
  <c r="AZ1291" i="6"/>
  <c r="AW1291" i="6"/>
  <c r="AS1291" i="6"/>
  <c r="AP1291" i="6"/>
  <c r="AI1291" i="6"/>
  <c r="AE1291" i="6"/>
  <c r="P1291" i="6"/>
  <c r="M1291" i="6"/>
  <c r="F1291" i="6"/>
  <c r="D1291" i="6"/>
  <c r="C1291" i="6"/>
  <c r="AZ1290" i="6"/>
  <c r="AW1290" i="6"/>
  <c r="AS1290" i="6"/>
  <c r="AQ1290" i="6"/>
  <c r="AP1290" i="6"/>
  <c r="AI1290" i="6"/>
  <c r="AE1290" i="6"/>
  <c r="P1290" i="6"/>
  <c r="M1290" i="6"/>
  <c r="F1290" i="6"/>
  <c r="D1290" i="6"/>
  <c r="C1290" i="6"/>
  <c r="AZ1289" i="6"/>
  <c r="AW1289" i="6"/>
  <c r="AS1289" i="6"/>
  <c r="AP1289" i="6"/>
  <c r="AI1289" i="6"/>
  <c r="AE1289" i="6"/>
  <c r="P1289" i="6"/>
  <c r="M1289" i="6"/>
  <c r="F1289" i="6"/>
  <c r="D1289" i="6"/>
  <c r="C1289" i="6"/>
  <c r="AZ1288" i="6"/>
  <c r="AW1288" i="6"/>
  <c r="AS1288" i="6"/>
  <c r="AP1288" i="6"/>
  <c r="AI1288" i="6"/>
  <c r="AE1288" i="6"/>
  <c r="P1288" i="6"/>
  <c r="M1288" i="6"/>
  <c r="F1288" i="6"/>
  <c r="D1288" i="6"/>
  <c r="C1288" i="6"/>
  <c r="AZ1287" i="6"/>
  <c r="AW1287" i="6"/>
  <c r="AS1287" i="6"/>
  <c r="AQ1287" i="6"/>
  <c r="AP1287" i="6"/>
  <c r="AI1287" i="6"/>
  <c r="AE1287" i="6"/>
  <c r="P1287" i="6"/>
  <c r="M1287" i="6"/>
  <c r="F1287" i="6"/>
  <c r="D1287" i="6"/>
  <c r="C1287" i="6"/>
  <c r="AZ1286" i="6"/>
  <c r="AW1286" i="6"/>
  <c r="AS1286" i="6"/>
  <c r="AP1286" i="6"/>
  <c r="AI1286" i="6"/>
  <c r="AE1286" i="6"/>
  <c r="P1286" i="6"/>
  <c r="M1286" i="6"/>
  <c r="F1286" i="6"/>
  <c r="D1286" i="6"/>
  <c r="C1286" i="6"/>
  <c r="AZ1285" i="6"/>
  <c r="AW1285" i="6"/>
  <c r="AS1285" i="6"/>
  <c r="AP1285" i="6"/>
  <c r="AI1285" i="6"/>
  <c r="AE1285" i="6"/>
  <c r="P1285" i="6"/>
  <c r="M1285" i="6"/>
  <c r="F1285" i="6"/>
  <c r="D1285" i="6"/>
  <c r="C1285" i="6"/>
  <c r="AZ1284" i="6"/>
  <c r="AW1284" i="6"/>
  <c r="AS1284" i="6"/>
  <c r="AP1284" i="6"/>
  <c r="AI1284" i="6"/>
  <c r="AE1284" i="6"/>
  <c r="P1284" i="6"/>
  <c r="M1284" i="6"/>
  <c r="F1284" i="6"/>
  <c r="D1284" i="6"/>
  <c r="C1284" i="6"/>
  <c r="AZ1283" i="6"/>
  <c r="AW1283" i="6"/>
  <c r="AS1283" i="6"/>
  <c r="AP1283" i="6"/>
  <c r="AI1283" i="6"/>
  <c r="AE1283" i="6"/>
  <c r="P1283" i="6"/>
  <c r="M1283" i="6"/>
  <c r="F1283" i="6"/>
  <c r="D1283" i="6"/>
  <c r="C1283" i="6"/>
  <c r="AZ1282" i="6"/>
  <c r="AW1282" i="6"/>
  <c r="AS1282" i="6"/>
  <c r="AP1282" i="6"/>
  <c r="AI1282" i="6"/>
  <c r="AE1282" i="6"/>
  <c r="P1282" i="6"/>
  <c r="M1282" i="6"/>
  <c r="F1282" i="6"/>
  <c r="D1282" i="6"/>
  <c r="C1282" i="6"/>
  <c r="AZ1281" i="6"/>
  <c r="AW1281" i="6"/>
  <c r="AS1281" i="6"/>
  <c r="AP1281" i="6"/>
  <c r="AI1281" i="6"/>
  <c r="AE1281" i="6"/>
  <c r="P1281" i="6"/>
  <c r="M1281" i="6"/>
  <c r="F1281" i="6"/>
  <c r="D1281" i="6"/>
  <c r="C1281" i="6"/>
  <c r="AZ1280" i="6"/>
  <c r="AW1280" i="6"/>
  <c r="AS1280" i="6"/>
  <c r="AP1280" i="6"/>
  <c r="AI1280" i="6"/>
  <c r="AE1280" i="6"/>
  <c r="P1280" i="6"/>
  <c r="M1280" i="6"/>
  <c r="F1280" i="6"/>
  <c r="D1280" i="6"/>
  <c r="C1280" i="6"/>
  <c r="AZ1279" i="6"/>
  <c r="AW1279" i="6"/>
  <c r="AS1279" i="6"/>
  <c r="AP1279" i="6"/>
  <c r="AI1279" i="6"/>
  <c r="AE1279" i="6"/>
  <c r="P1279" i="6"/>
  <c r="M1279" i="6"/>
  <c r="F1279" i="6"/>
  <c r="D1279" i="6"/>
  <c r="C1279" i="6"/>
  <c r="AZ1278" i="6"/>
  <c r="AW1278" i="6"/>
  <c r="AS1278" i="6"/>
  <c r="AP1278" i="6"/>
  <c r="AI1278" i="6"/>
  <c r="AE1278" i="6"/>
  <c r="P1278" i="6"/>
  <c r="M1278" i="6"/>
  <c r="F1278" i="6"/>
  <c r="D1278" i="6"/>
  <c r="C1278" i="6"/>
  <c r="AZ1277" i="6"/>
  <c r="AW1277" i="6"/>
  <c r="AS1277" i="6"/>
  <c r="AP1277" i="6"/>
  <c r="AI1277" i="6"/>
  <c r="AE1277" i="6"/>
  <c r="P1277" i="6"/>
  <c r="M1277" i="6"/>
  <c r="F1277" i="6"/>
  <c r="D1277" i="6"/>
  <c r="C1277" i="6"/>
  <c r="AZ1276" i="6"/>
  <c r="AW1276" i="6"/>
  <c r="AS1276" i="6"/>
  <c r="AP1276" i="6"/>
  <c r="AI1276" i="6"/>
  <c r="AE1276" i="6"/>
  <c r="P1276" i="6"/>
  <c r="M1276" i="6"/>
  <c r="F1276" i="6"/>
  <c r="D1276" i="6"/>
  <c r="C1276" i="6"/>
  <c r="AZ1275" i="6"/>
  <c r="AW1275" i="6"/>
  <c r="AS1275" i="6"/>
  <c r="AP1275" i="6"/>
  <c r="AI1275" i="6"/>
  <c r="AE1275" i="6"/>
  <c r="P1275" i="6"/>
  <c r="M1275" i="6"/>
  <c r="F1275" i="6"/>
  <c r="D1275" i="6"/>
  <c r="C1275" i="6"/>
  <c r="AZ1274" i="6"/>
  <c r="AW1274" i="6"/>
  <c r="AS1274" i="6"/>
  <c r="AP1274" i="6"/>
  <c r="AI1274" i="6"/>
  <c r="AE1274" i="6"/>
  <c r="P1274" i="6"/>
  <c r="M1274" i="6"/>
  <c r="F1274" i="6"/>
  <c r="D1274" i="6"/>
  <c r="C1274" i="6"/>
  <c r="AZ1273" i="6"/>
  <c r="AW1273" i="6"/>
  <c r="AS1273" i="6"/>
  <c r="AP1273" i="6"/>
  <c r="AI1273" i="6"/>
  <c r="AE1273" i="6"/>
  <c r="P1273" i="6"/>
  <c r="M1273" i="6"/>
  <c r="F1273" i="6"/>
  <c r="D1273" i="6"/>
  <c r="C1273" i="6"/>
  <c r="AZ1272" i="6"/>
  <c r="AW1272" i="6"/>
  <c r="AS1272" i="6"/>
  <c r="AP1272" i="6"/>
  <c r="AI1272" i="6"/>
  <c r="AE1272" i="6"/>
  <c r="P1272" i="6"/>
  <c r="M1272" i="6"/>
  <c r="F1272" i="6"/>
  <c r="D1272" i="6"/>
  <c r="C1272" i="6"/>
  <c r="AZ1271" i="6"/>
  <c r="AW1271" i="6"/>
  <c r="AS1271" i="6"/>
  <c r="AQ1271" i="6"/>
  <c r="AP1271" i="6"/>
  <c r="AI1271" i="6"/>
  <c r="AE1271" i="6"/>
  <c r="P1271" i="6"/>
  <c r="M1271" i="6"/>
  <c r="F1271" i="6"/>
  <c r="D1271" i="6"/>
  <c r="C1271" i="6"/>
  <c r="AZ1270" i="6"/>
  <c r="AW1270" i="6"/>
  <c r="AS1270" i="6"/>
  <c r="AP1270" i="6"/>
  <c r="AI1270" i="6"/>
  <c r="AE1270" i="6"/>
  <c r="P1270" i="6"/>
  <c r="M1270" i="6"/>
  <c r="F1270" i="6"/>
  <c r="D1270" i="6"/>
  <c r="C1270" i="6"/>
  <c r="AZ1269" i="6"/>
  <c r="AW1269" i="6"/>
  <c r="AS1269" i="6"/>
  <c r="AP1269" i="6"/>
  <c r="AI1269" i="6"/>
  <c r="AE1269" i="6"/>
  <c r="P1269" i="6"/>
  <c r="M1269" i="6"/>
  <c r="F1269" i="6"/>
  <c r="D1269" i="6"/>
  <c r="C1269" i="6"/>
  <c r="AZ1268" i="6"/>
  <c r="AW1268" i="6"/>
  <c r="AS1268" i="6"/>
  <c r="AP1268" i="6"/>
  <c r="AI1268" i="6"/>
  <c r="AE1268" i="6"/>
  <c r="P1268" i="6"/>
  <c r="M1268" i="6"/>
  <c r="F1268" i="6"/>
  <c r="D1268" i="6"/>
  <c r="C1268" i="6"/>
  <c r="AZ1267" i="6"/>
  <c r="AW1267" i="6"/>
  <c r="AS1267" i="6"/>
  <c r="AP1267" i="6"/>
  <c r="AI1267" i="6"/>
  <c r="AE1267" i="6"/>
  <c r="P1267" i="6"/>
  <c r="M1267" i="6"/>
  <c r="F1267" i="6"/>
  <c r="D1267" i="6"/>
  <c r="C1267" i="6"/>
  <c r="AZ1266" i="6"/>
  <c r="AW1266" i="6"/>
  <c r="AS1266" i="6"/>
  <c r="AP1266" i="6"/>
  <c r="AI1266" i="6"/>
  <c r="AE1266" i="6"/>
  <c r="P1266" i="6"/>
  <c r="M1266" i="6"/>
  <c r="F1266" i="6"/>
  <c r="D1266" i="6"/>
  <c r="C1266" i="6"/>
  <c r="AZ1265" i="6"/>
  <c r="AW1265" i="6"/>
  <c r="AS1265" i="6"/>
  <c r="AP1265" i="6"/>
  <c r="AI1265" i="6"/>
  <c r="AE1265" i="6"/>
  <c r="P1265" i="6"/>
  <c r="M1265" i="6"/>
  <c r="F1265" i="6"/>
  <c r="D1265" i="6"/>
  <c r="C1265" i="6"/>
  <c r="AZ1264" i="6"/>
  <c r="AW1264" i="6"/>
  <c r="AS1264" i="6"/>
  <c r="AP1264" i="6"/>
  <c r="AI1264" i="6"/>
  <c r="AE1264" i="6"/>
  <c r="P1264" i="6"/>
  <c r="M1264" i="6"/>
  <c r="F1264" i="6"/>
  <c r="D1264" i="6"/>
  <c r="C1264" i="6"/>
  <c r="AZ1263" i="6"/>
  <c r="AW1263" i="6"/>
  <c r="AS1263" i="6"/>
  <c r="AP1263" i="6"/>
  <c r="AI1263" i="6"/>
  <c r="AE1263" i="6"/>
  <c r="P1263" i="6"/>
  <c r="M1263" i="6"/>
  <c r="F1263" i="6"/>
  <c r="D1263" i="6"/>
  <c r="C1263" i="6"/>
  <c r="AZ1262" i="6"/>
  <c r="AW1262" i="6"/>
  <c r="AS1262" i="6"/>
  <c r="AP1262" i="6"/>
  <c r="AI1262" i="6"/>
  <c r="AE1262" i="6"/>
  <c r="P1262" i="6"/>
  <c r="M1262" i="6"/>
  <c r="F1262" i="6"/>
  <c r="D1262" i="6"/>
  <c r="C1262" i="6"/>
  <c r="AZ1261" i="6"/>
  <c r="AW1261" i="6"/>
  <c r="AS1261" i="6"/>
  <c r="AP1261" i="6"/>
  <c r="AI1261" i="6"/>
  <c r="AE1261" i="6"/>
  <c r="P1261" i="6"/>
  <c r="M1261" i="6"/>
  <c r="F1261" i="6"/>
  <c r="D1261" i="6"/>
  <c r="C1261" i="6"/>
  <c r="AZ1260" i="6"/>
  <c r="AW1260" i="6"/>
  <c r="AS1260" i="6"/>
  <c r="AP1260" i="6"/>
  <c r="AI1260" i="6"/>
  <c r="AE1260" i="6"/>
  <c r="P1260" i="6"/>
  <c r="M1260" i="6"/>
  <c r="F1260" i="6"/>
  <c r="D1260" i="6"/>
  <c r="C1260" i="6"/>
  <c r="AZ1259" i="6"/>
  <c r="AW1259" i="6"/>
  <c r="AS1259" i="6"/>
  <c r="AP1259" i="6"/>
  <c r="AI1259" i="6"/>
  <c r="AE1259" i="6"/>
  <c r="P1259" i="6"/>
  <c r="M1259" i="6"/>
  <c r="F1259" i="6"/>
  <c r="D1259" i="6"/>
  <c r="C1259" i="6"/>
  <c r="AZ1258" i="6"/>
  <c r="AW1258" i="6"/>
  <c r="AS1258" i="6"/>
  <c r="AP1258" i="6"/>
  <c r="AI1258" i="6"/>
  <c r="AE1258" i="6"/>
  <c r="P1258" i="6"/>
  <c r="M1258" i="6"/>
  <c r="F1258" i="6"/>
  <c r="D1258" i="6"/>
  <c r="C1258" i="6"/>
  <c r="AZ1257" i="6"/>
  <c r="AW1257" i="6"/>
  <c r="AS1257" i="6"/>
  <c r="AP1257" i="6"/>
  <c r="AI1257" i="6"/>
  <c r="AE1257" i="6"/>
  <c r="P1257" i="6"/>
  <c r="M1257" i="6"/>
  <c r="F1257" i="6"/>
  <c r="D1257" i="6"/>
  <c r="C1257" i="6"/>
  <c r="AZ1256" i="6"/>
  <c r="AW1256" i="6"/>
  <c r="AS1256" i="6"/>
  <c r="AP1256" i="6"/>
  <c r="AI1256" i="6"/>
  <c r="AE1256" i="6"/>
  <c r="P1256" i="6"/>
  <c r="M1256" i="6"/>
  <c r="F1256" i="6"/>
  <c r="D1256" i="6"/>
  <c r="C1256" i="6"/>
  <c r="AZ1255" i="6"/>
  <c r="AW1255" i="6"/>
  <c r="AS1255" i="6"/>
  <c r="AP1255" i="6"/>
  <c r="AI1255" i="6"/>
  <c r="AE1255" i="6"/>
  <c r="P1255" i="6"/>
  <c r="M1255" i="6"/>
  <c r="F1255" i="6"/>
  <c r="D1255" i="6"/>
  <c r="C1255" i="6"/>
  <c r="AZ1254" i="6"/>
  <c r="AW1254" i="6"/>
  <c r="AS1254" i="6"/>
  <c r="AP1254" i="6"/>
  <c r="AI1254" i="6"/>
  <c r="AE1254" i="6"/>
  <c r="P1254" i="6"/>
  <c r="M1254" i="6"/>
  <c r="F1254" i="6"/>
  <c r="D1254" i="6"/>
  <c r="C1254" i="6"/>
  <c r="AZ1253" i="6"/>
  <c r="AW1253" i="6"/>
  <c r="AS1253" i="6"/>
  <c r="AP1253" i="6"/>
  <c r="AI1253" i="6"/>
  <c r="AE1253" i="6"/>
  <c r="P1253" i="6"/>
  <c r="M1253" i="6"/>
  <c r="F1253" i="6"/>
  <c r="D1253" i="6"/>
  <c r="C1253" i="6"/>
  <c r="AZ1252" i="6"/>
  <c r="AW1252" i="6"/>
  <c r="AS1252" i="6"/>
  <c r="AP1252" i="6"/>
  <c r="AI1252" i="6"/>
  <c r="AE1252" i="6"/>
  <c r="P1252" i="6"/>
  <c r="M1252" i="6"/>
  <c r="F1252" i="6"/>
  <c r="D1252" i="6"/>
  <c r="C1252" i="6"/>
  <c r="AZ1251" i="6"/>
  <c r="AW1251" i="6"/>
  <c r="AS1251" i="6"/>
  <c r="AP1251" i="6"/>
  <c r="AI1251" i="6"/>
  <c r="AE1251" i="6"/>
  <c r="P1251" i="6"/>
  <c r="M1251" i="6"/>
  <c r="F1251" i="6"/>
  <c r="D1251" i="6"/>
  <c r="C1251" i="6"/>
  <c r="AZ1250" i="6"/>
  <c r="AW1250" i="6"/>
  <c r="AS1250" i="6"/>
  <c r="AP1250" i="6"/>
  <c r="AI1250" i="6"/>
  <c r="AE1250" i="6"/>
  <c r="P1250" i="6"/>
  <c r="M1250" i="6"/>
  <c r="F1250" i="6"/>
  <c r="D1250" i="6"/>
  <c r="C1250" i="6"/>
  <c r="AZ1249" i="6"/>
  <c r="AW1249" i="6"/>
  <c r="AS1249" i="6"/>
  <c r="AP1249" i="6"/>
  <c r="AI1249" i="6"/>
  <c r="AE1249" i="6"/>
  <c r="P1249" i="6"/>
  <c r="M1249" i="6"/>
  <c r="F1249" i="6"/>
  <c r="D1249" i="6"/>
  <c r="C1249" i="6"/>
  <c r="AZ1248" i="6"/>
  <c r="AW1248" i="6"/>
  <c r="AS1248" i="6"/>
  <c r="AP1248" i="6"/>
  <c r="AI1248" i="6"/>
  <c r="AE1248" i="6"/>
  <c r="P1248" i="6"/>
  <c r="M1248" i="6"/>
  <c r="F1248" i="6"/>
  <c r="D1248" i="6"/>
  <c r="C1248" i="6"/>
  <c r="AZ1247" i="6"/>
  <c r="AW1247" i="6"/>
  <c r="AS1247" i="6"/>
  <c r="AP1247" i="6"/>
  <c r="AI1247" i="6"/>
  <c r="AE1247" i="6"/>
  <c r="P1247" i="6"/>
  <c r="M1247" i="6"/>
  <c r="F1247" i="6"/>
  <c r="D1247" i="6"/>
  <c r="C1247" i="6"/>
  <c r="AZ1246" i="6"/>
  <c r="AW1246" i="6"/>
  <c r="AS1246" i="6"/>
  <c r="AP1246" i="6"/>
  <c r="AI1246" i="6"/>
  <c r="AE1246" i="6"/>
  <c r="P1246" i="6"/>
  <c r="M1246" i="6"/>
  <c r="F1246" i="6"/>
  <c r="D1246" i="6"/>
  <c r="C1246" i="6"/>
  <c r="AZ1245" i="6"/>
  <c r="AW1245" i="6"/>
  <c r="AS1245" i="6"/>
  <c r="AP1245" i="6"/>
  <c r="AI1245" i="6"/>
  <c r="AE1245" i="6"/>
  <c r="P1245" i="6"/>
  <c r="M1245" i="6"/>
  <c r="F1245" i="6"/>
  <c r="D1245" i="6"/>
  <c r="C1245" i="6"/>
  <c r="AZ1244" i="6"/>
  <c r="AW1244" i="6"/>
  <c r="AS1244" i="6"/>
  <c r="AP1244" i="6"/>
  <c r="AI1244" i="6"/>
  <c r="AE1244" i="6"/>
  <c r="P1244" i="6"/>
  <c r="M1244" i="6"/>
  <c r="F1244" i="6"/>
  <c r="D1244" i="6"/>
  <c r="C1244" i="6"/>
  <c r="AZ1243" i="6"/>
  <c r="AW1243" i="6"/>
  <c r="AS1243" i="6"/>
  <c r="AP1243" i="6"/>
  <c r="AI1243" i="6"/>
  <c r="AE1243" i="6"/>
  <c r="P1243" i="6"/>
  <c r="M1243" i="6"/>
  <c r="F1243" i="6"/>
  <c r="D1243" i="6"/>
  <c r="C1243" i="6"/>
  <c r="AZ1242" i="6"/>
  <c r="AW1242" i="6"/>
  <c r="AS1242" i="6"/>
  <c r="AQ1242" i="6"/>
  <c r="AP1242" i="6"/>
  <c r="AI1242" i="6"/>
  <c r="AE1242" i="6"/>
  <c r="P1242" i="6"/>
  <c r="M1242" i="6"/>
  <c r="F1242" i="6"/>
  <c r="D1242" i="6"/>
  <c r="C1242" i="6"/>
  <c r="AZ1241" i="6"/>
  <c r="AW1241" i="6"/>
  <c r="AS1241" i="6"/>
  <c r="AP1241" i="6"/>
  <c r="AI1241" i="6"/>
  <c r="AE1241" i="6"/>
  <c r="P1241" i="6"/>
  <c r="M1241" i="6"/>
  <c r="F1241" i="6"/>
  <c r="D1241" i="6"/>
  <c r="C1241" i="6"/>
  <c r="AZ1240" i="6"/>
  <c r="AW1240" i="6"/>
  <c r="AS1240" i="6"/>
  <c r="AP1240" i="6"/>
  <c r="AI1240" i="6"/>
  <c r="AE1240" i="6"/>
  <c r="P1240" i="6"/>
  <c r="M1240" i="6"/>
  <c r="F1240" i="6"/>
  <c r="D1240" i="6"/>
  <c r="C1240" i="6"/>
  <c r="AZ1239" i="6"/>
  <c r="AW1239" i="6"/>
  <c r="AS1239" i="6"/>
  <c r="AQ1239" i="6"/>
  <c r="AP1239" i="6"/>
  <c r="AI1239" i="6"/>
  <c r="AE1239" i="6"/>
  <c r="P1239" i="6"/>
  <c r="M1239" i="6"/>
  <c r="F1239" i="6"/>
  <c r="D1239" i="6"/>
  <c r="C1239" i="6"/>
  <c r="AZ1238" i="6"/>
  <c r="AW1238" i="6"/>
  <c r="AS1238" i="6"/>
  <c r="AP1238" i="6"/>
  <c r="AI1238" i="6"/>
  <c r="AE1238" i="6"/>
  <c r="P1238" i="6"/>
  <c r="M1238" i="6"/>
  <c r="F1238" i="6"/>
  <c r="D1238" i="6"/>
  <c r="C1238" i="6"/>
  <c r="AZ1237" i="6"/>
  <c r="AW1237" i="6"/>
  <c r="AS1237" i="6"/>
  <c r="AP1237" i="6"/>
  <c r="AI1237" i="6"/>
  <c r="AE1237" i="6"/>
  <c r="P1237" i="6"/>
  <c r="M1237" i="6"/>
  <c r="F1237" i="6"/>
  <c r="D1237" i="6"/>
  <c r="C1237" i="6"/>
  <c r="AZ1236" i="6"/>
  <c r="AW1236" i="6"/>
  <c r="AS1236" i="6"/>
  <c r="AP1236" i="6"/>
  <c r="AI1236" i="6"/>
  <c r="AE1236" i="6"/>
  <c r="P1236" i="6"/>
  <c r="M1236" i="6"/>
  <c r="F1236" i="6"/>
  <c r="D1236" i="6"/>
  <c r="C1236" i="6"/>
  <c r="AZ1235" i="6"/>
  <c r="AW1235" i="6"/>
  <c r="AS1235" i="6"/>
  <c r="AP1235" i="6"/>
  <c r="AI1235" i="6"/>
  <c r="AE1235" i="6"/>
  <c r="P1235" i="6"/>
  <c r="M1235" i="6"/>
  <c r="F1235" i="6"/>
  <c r="D1235" i="6"/>
  <c r="C1235" i="6"/>
  <c r="AZ1234" i="6"/>
  <c r="AW1234" i="6"/>
  <c r="AS1234" i="6"/>
  <c r="AQ1234" i="6"/>
  <c r="AP1234" i="6"/>
  <c r="AI1234" i="6"/>
  <c r="AE1234" i="6"/>
  <c r="P1234" i="6"/>
  <c r="M1234" i="6"/>
  <c r="F1234" i="6"/>
  <c r="D1234" i="6"/>
  <c r="C1234" i="6"/>
  <c r="AZ1233" i="6"/>
  <c r="AW1233" i="6"/>
  <c r="AS1233" i="6"/>
  <c r="AP1233" i="6"/>
  <c r="AI1233" i="6"/>
  <c r="AE1233" i="6"/>
  <c r="P1233" i="6"/>
  <c r="M1233" i="6"/>
  <c r="F1233" i="6"/>
  <c r="D1233" i="6"/>
  <c r="C1233" i="6"/>
  <c r="AZ1232" i="6"/>
  <c r="AW1232" i="6"/>
  <c r="AS1232" i="6"/>
  <c r="AP1232" i="6"/>
  <c r="AI1232" i="6"/>
  <c r="AE1232" i="6"/>
  <c r="P1232" i="6"/>
  <c r="M1232" i="6"/>
  <c r="F1232" i="6"/>
  <c r="D1232" i="6"/>
  <c r="C1232" i="6"/>
  <c r="AZ1231" i="6"/>
  <c r="AW1231" i="6"/>
  <c r="AS1231" i="6"/>
  <c r="AP1231" i="6"/>
  <c r="AI1231" i="6"/>
  <c r="AE1231" i="6"/>
  <c r="P1231" i="6"/>
  <c r="M1231" i="6"/>
  <c r="F1231" i="6"/>
  <c r="D1231" i="6"/>
  <c r="C1231" i="6"/>
  <c r="AZ1230" i="6"/>
  <c r="AW1230" i="6"/>
  <c r="AS1230" i="6"/>
  <c r="AP1230" i="6"/>
  <c r="AI1230" i="6"/>
  <c r="AE1230" i="6"/>
  <c r="P1230" i="6"/>
  <c r="M1230" i="6"/>
  <c r="F1230" i="6"/>
  <c r="D1230" i="6"/>
  <c r="C1230" i="6"/>
  <c r="AZ1229" i="6"/>
  <c r="AW1229" i="6"/>
  <c r="AS1229" i="6"/>
  <c r="AQ1229" i="6"/>
  <c r="AP1229" i="6"/>
  <c r="AI1229" i="6"/>
  <c r="AE1229" i="6"/>
  <c r="P1229" i="6"/>
  <c r="M1229" i="6"/>
  <c r="F1229" i="6"/>
  <c r="D1229" i="6"/>
  <c r="C1229" i="6"/>
  <c r="AZ1228" i="6"/>
  <c r="AW1228" i="6"/>
  <c r="AS1228" i="6"/>
  <c r="AP1228" i="6"/>
  <c r="AI1228" i="6"/>
  <c r="AE1228" i="6"/>
  <c r="P1228" i="6"/>
  <c r="M1228" i="6"/>
  <c r="F1228" i="6"/>
  <c r="D1228" i="6"/>
  <c r="C1228" i="6"/>
  <c r="AZ1227" i="6"/>
  <c r="AW1227" i="6"/>
  <c r="AS1227" i="6"/>
  <c r="AQ1227" i="6"/>
  <c r="AP1227" i="6"/>
  <c r="AI1227" i="6"/>
  <c r="AE1227" i="6"/>
  <c r="P1227" i="6"/>
  <c r="M1227" i="6"/>
  <c r="F1227" i="6"/>
  <c r="D1227" i="6"/>
  <c r="C1227" i="6"/>
  <c r="AZ1226" i="6"/>
  <c r="AW1226" i="6"/>
  <c r="AS1226" i="6"/>
  <c r="AP1226" i="6"/>
  <c r="AI1226" i="6"/>
  <c r="AE1226" i="6"/>
  <c r="P1226" i="6"/>
  <c r="M1226" i="6"/>
  <c r="F1226" i="6"/>
  <c r="D1226" i="6"/>
  <c r="C1226" i="6"/>
  <c r="AZ1225" i="6"/>
  <c r="AW1225" i="6"/>
  <c r="AS1225" i="6"/>
  <c r="AQ1225" i="6"/>
  <c r="AP1225" i="6"/>
  <c r="AI1225" i="6"/>
  <c r="AE1225" i="6"/>
  <c r="P1225" i="6"/>
  <c r="M1225" i="6"/>
  <c r="F1225" i="6"/>
  <c r="D1225" i="6"/>
  <c r="C1225" i="6"/>
  <c r="AZ1224" i="6"/>
  <c r="AW1224" i="6"/>
  <c r="AS1224" i="6"/>
  <c r="AP1224" i="6"/>
  <c r="AI1224" i="6"/>
  <c r="AE1224" i="6"/>
  <c r="P1224" i="6"/>
  <c r="M1224" i="6"/>
  <c r="F1224" i="6"/>
  <c r="D1224" i="6"/>
  <c r="C1224" i="6"/>
  <c r="AZ1223" i="6"/>
  <c r="AW1223" i="6"/>
  <c r="AS1223" i="6"/>
  <c r="AP1223" i="6"/>
  <c r="AI1223" i="6"/>
  <c r="AE1223" i="6"/>
  <c r="P1223" i="6"/>
  <c r="M1223" i="6"/>
  <c r="F1223" i="6"/>
  <c r="D1223" i="6"/>
  <c r="C1223" i="6"/>
  <c r="AZ1222" i="6"/>
  <c r="AW1222" i="6"/>
  <c r="AS1222" i="6"/>
  <c r="AQ1222" i="6"/>
  <c r="AP1222" i="6"/>
  <c r="AI1222" i="6"/>
  <c r="AE1222" i="6"/>
  <c r="P1222" i="6"/>
  <c r="M1222" i="6"/>
  <c r="F1222" i="6"/>
  <c r="D1222" i="6"/>
  <c r="C1222" i="6"/>
  <c r="AZ1221" i="6"/>
  <c r="AW1221" i="6"/>
  <c r="AS1221" i="6"/>
  <c r="AP1221" i="6"/>
  <c r="AI1221" i="6"/>
  <c r="AE1221" i="6"/>
  <c r="P1221" i="6"/>
  <c r="M1221" i="6"/>
  <c r="F1221" i="6"/>
  <c r="D1221" i="6"/>
  <c r="C1221" i="6"/>
  <c r="AZ1220" i="6"/>
  <c r="AW1220" i="6"/>
  <c r="AS1220" i="6"/>
  <c r="AP1220" i="6"/>
  <c r="AI1220" i="6"/>
  <c r="AE1220" i="6"/>
  <c r="P1220" i="6"/>
  <c r="M1220" i="6"/>
  <c r="F1220" i="6"/>
  <c r="D1220" i="6"/>
  <c r="C1220" i="6"/>
  <c r="AZ1219" i="6"/>
  <c r="AW1219" i="6"/>
  <c r="AS1219" i="6"/>
  <c r="AP1219" i="6"/>
  <c r="AI1219" i="6"/>
  <c r="AE1219" i="6"/>
  <c r="P1219" i="6"/>
  <c r="M1219" i="6"/>
  <c r="F1219" i="6"/>
  <c r="D1219" i="6"/>
  <c r="C1219" i="6"/>
  <c r="AZ1218" i="6"/>
  <c r="AW1218" i="6"/>
  <c r="AS1218" i="6"/>
  <c r="AQ1218" i="6"/>
  <c r="AP1218" i="6"/>
  <c r="AI1218" i="6"/>
  <c r="AE1218" i="6"/>
  <c r="P1218" i="6"/>
  <c r="M1218" i="6"/>
  <c r="F1218" i="6"/>
  <c r="D1218" i="6"/>
  <c r="C1218" i="6"/>
  <c r="AZ1217" i="6"/>
  <c r="AW1217" i="6"/>
  <c r="AS1217" i="6"/>
  <c r="AP1217" i="6"/>
  <c r="AI1217" i="6"/>
  <c r="AE1217" i="6"/>
  <c r="P1217" i="6"/>
  <c r="M1217" i="6"/>
  <c r="F1217" i="6"/>
  <c r="D1217" i="6"/>
  <c r="C1217" i="6"/>
  <c r="AZ1216" i="6"/>
  <c r="AW1216" i="6"/>
  <c r="AS1216" i="6"/>
  <c r="AP1216" i="6"/>
  <c r="AI1216" i="6"/>
  <c r="AE1216" i="6"/>
  <c r="P1216" i="6"/>
  <c r="M1216" i="6"/>
  <c r="F1216" i="6"/>
  <c r="D1216" i="6"/>
  <c r="C1216" i="6"/>
  <c r="AZ1215" i="6"/>
  <c r="AW1215" i="6"/>
  <c r="AS1215" i="6"/>
  <c r="AP1215" i="6"/>
  <c r="AI1215" i="6"/>
  <c r="AE1215" i="6"/>
  <c r="P1215" i="6"/>
  <c r="M1215" i="6"/>
  <c r="F1215" i="6"/>
  <c r="D1215" i="6"/>
  <c r="C1215" i="6"/>
  <c r="AZ1214" i="6"/>
  <c r="AW1214" i="6"/>
  <c r="AS1214" i="6"/>
  <c r="AQ1214" i="6"/>
  <c r="AP1214" i="6"/>
  <c r="AI1214" i="6"/>
  <c r="AE1214" i="6"/>
  <c r="P1214" i="6"/>
  <c r="M1214" i="6"/>
  <c r="F1214" i="6"/>
  <c r="D1214" i="6"/>
  <c r="C1214" i="6"/>
  <c r="AZ1213" i="6"/>
  <c r="AW1213" i="6"/>
  <c r="AS1213" i="6"/>
  <c r="AP1213" i="6"/>
  <c r="AI1213" i="6"/>
  <c r="AE1213" i="6"/>
  <c r="P1213" i="6"/>
  <c r="M1213" i="6"/>
  <c r="F1213" i="6"/>
  <c r="D1213" i="6"/>
  <c r="C1213" i="6"/>
  <c r="AZ1212" i="6"/>
  <c r="AW1212" i="6"/>
  <c r="AS1212" i="6"/>
  <c r="AP1212" i="6"/>
  <c r="AI1212" i="6"/>
  <c r="AE1212" i="6"/>
  <c r="P1212" i="6"/>
  <c r="M1212" i="6"/>
  <c r="F1212" i="6"/>
  <c r="D1212" i="6"/>
  <c r="C1212" i="6"/>
  <c r="AZ1211" i="6"/>
  <c r="AW1211" i="6"/>
  <c r="AS1211" i="6"/>
  <c r="AP1211" i="6"/>
  <c r="AI1211" i="6"/>
  <c r="AE1211" i="6"/>
  <c r="P1211" i="6"/>
  <c r="M1211" i="6"/>
  <c r="F1211" i="6"/>
  <c r="D1211" i="6"/>
  <c r="C1211" i="6"/>
  <c r="AZ1210" i="6"/>
  <c r="AW1210" i="6"/>
  <c r="AS1210" i="6"/>
  <c r="AP1210" i="6"/>
  <c r="AI1210" i="6"/>
  <c r="AE1210" i="6"/>
  <c r="P1210" i="6"/>
  <c r="M1210" i="6"/>
  <c r="F1210" i="6"/>
  <c r="D1210" i="6"/>
  <c r="C1210" i="6"/>
  <c r="AZ1209" i="6"/>
  <c r="AW1209" i="6"/>
  <c r="AS1209" i="6"/>
  <c r="AP1209" i="6"/>
  <c r="AI1209" i="6"/>
  <c r="AE1209" i="6"/>
  <c r="P1209" i="6"/>
  <c r="M1209" i="6"/>
  <c r="F1209" i="6"/>
  <c r="D1209" i="6"/>
  <c r="C1209" i="6"/>
  <c r="AZ1208" i="6"/>
  <c r="AW1208" i="6"/>
  <c r="AS1208" i="6"/>
  <c r="AP1208" i="6"/>
  <c r="AI1208" i="6"/>
  <c r="AE1208" i="6"/>
  <c r="P1208" i="6"/>
  <c r="M1208" i="6"/>
  <c r="F1208" i="6"/>
  <c r="D1208" i="6"/>
  <c r="C1208" i="6"/>
  <c r="AZ1207" i="6"/>
  <c r="AW1207" i="6"/>
  <c r="AS1207" i="6"/>
  <c r="AQ1207" i="6"/>
  <c r="AP1207" i="6"/>
  <c r="AI1207" i="6"/>
  <c r="AE1207" i="6"/>
  <c r="P1207" i="6"/>
  <c r="M1207" i="6"/>
  <c r="F1207" i="6"/>
  <c r="D1207" i="6"/>
  <c r="C1207" i="6"/>
  <c r="AZ1206" i="6"/>
  <c r="AW1206" i="6"/>
  <c r="AS1206" i="6"/>
  <c r="AQ1206" i="6"/>
  <c r="AP1206" i="6"/>
  <c r="AI1206" i="6"/>
  <c r="AE1206" i="6"/>
  <c r="P1206" i="6"/>
  <c r="M1206" i="6"/>
  <c r="F1206" i="6"/>
  <c r="D1206" i="6"/>
  <c r="C1206" i="6"/>
  <c r="AZ1205" i="6"/>
  <c r="AW1205" i="6"/>
  <c r="AS1205" i="6"/>
  <c r="AP1205" i="6"/>
  <c r="AI1205" i="6"/>
  <c r="AE1205" i="6"/>
  <c r="P1205" i="6"/>
  <c r="M1205" i="6"/>
  <c r="F1205" i="6"/>
  <c r="D1205" i="6"/>
  <c r="C1205" i="6"/>
  <c r="AZ1204" i="6"/>
  <c r="AW1204" i="6"/>
  <c r="AS1204" i="6"/>
  <c r="AP1204" i="6"/>
  <c r="AI1204" i="6"/>
  <c r="AE1204" i="6"/>
  <c r="P1204" i="6"/>
  <c r="M1204" i="6"/>
  <c r="F1204" i="6"/>
  <c r="D1204" i="6"/>
  <c r="C1204" i="6"/>
  <c r="AZ1203" i="6"/>
  <c r="AW1203" i="6"/>
  <c r="AS1203" i="6"/>
  <c r="AP1203" i="6"/>
  <c r="AI1203" i="6"/>
  <c r="AE1203" i="6"/>
  <c r="P1203" i="6"/>
  <c r="M1203" i="6"/>
  <c r="F1203" i="6"/>
  <c r="D1203" i="6"/>
  <c r="C1203" i="6"/>
  <c r="AZ1202" i="6"/>
  <c r="AW1202" i="6"/>
  <c r="AS1202" i="6"/>
  <c r="AP1202" i="6"/>
  <c r="AI1202" i="6"/>
  <c r="AE1202" i="6"/>
  <c r="P1202" i="6"/>
  <c r="M1202" i="6"/>
  <c r="F1202" i="6"/>
  <c r="D1202" i="6"/>
  <c r="C1202" i="6"/>
  <c r="AZ1201" i="6"/>
  <c r="AW1201" i="6"/>
  <c r="AS1201" i="6"/>
  <c r="AP1201" i="6"/>
  <c r="AI1201" i="6"/>
  <c r="AE1201" i="6"/>
  <c r="P1201" i="6"/>
  <c r="M1201" i="6"/>
  <c r="F1201" i="6"/>
  <c r="D1201" i="6"/>
  <c r="C1201" i="6"/>
  <c r="AZ1200" i="6"/>
  <c r="AW1200" i="6"/>
  <c r="AS1200" i="6"/>
  <c r="AP1200" i="6"/>
  <c r="AI1200" i="6"/>
  <c r="AE1200" i="6"/>
  <c r="P1200" i="6"/>
  <c r="M1200" i="6"/>
  <c r="F1200" i="6"/>
  <c r="D1200" i="6"/>
  <c r="C1200" i="6"/>
  <c r="AZ1199" i="6"/>
  <c r="AW1199" i="6"/>
  <c r="AS1199" i="6"/>
  <c r="AP1199" i="6"/>
  <c r="AI1199" i="6"/>
  <c r="AE1199" i="6"/>
  <c r="P1199" i="6"/>
  <c r="M1199" i="6"/>
  <c r="F1199" i="6"/>
  <c r="D1199" i="6"/>
  <c r="C1199" i="6"/>
  <c r="AZ1198" i="6"/>
  <c r="AW1198" i="6"/>
  <c r="AS1198" i="6"/>
  <c r="AQ1198" i="6"/>
  <c r="AP1198" i="6"/>
  <c r="AI1198" i="6"/>
  <c r="AE1198" i="6"/>
  <c r="P1198" i="6"/>
  <c r="M1198" i="6"/>
  <c r="F1198" i="6"/>
  <c r="D1198" i="6"/>
  <c r="C1198" i="6"/>
  <c r="AZ1197" i="6"/>
  <c r="AW1197" i="6"/>
  <c r="AS1197" i="6"/>
  <c r="AP1197" i="6"/>
  <c r="AI1197" i="6"/>
  <c r="AE1197" i="6"/>
  <c r="P1197" i="6"/>
  <c r="M1197" i="6"/>
  <c r="F1197" i="6"/>
  <c r="D1197" i="6"/>
  <c r="C1197" i="6"/>
  <c r="AZ1196" i="6"/>
  <c r="AW1196" i="6"/>
  <c r="AS1196" i="6"/>
  <c r="AP1196" i="6"/>
  <c r="AI1196" i="6"/>
  <c r="AE1196" i="6"/>
  <c r="P1196" i="6"/>
  <c r="M1196" i="6"/>
  <c r="F1196" i="6"/>
  <c r="D1196" i="6"/>
  <c r="C1196" i="6"/>
  <c r="AZ1195" i="6"/>
  <c r="AW1195" i="6"/>
  <c r="AS1195" i="6"/>
  <c r="AP1195" i="6"/>
  <c r="AI1195" i="6"/>
  <c r="AE1195" i="6"/>
  <c r="P1195" i="6"/>
  <c r="M1195" i="6"/>
  <c r="F1195" i="6"/>
  <c r="D1195" i="6"/>
  <c r="C1195" i="6"/>
  <c r="AZ1194" i="6"/>
  <c r="AW1194" i="6"/>
  <c r="AS1194" i="6"/>
  <c r="AP1194" i="6"/>
  <c r="AI1194" i="6"/>
  <c r="AE1194" i="6"/>
  <c r="P1194" i="6"/>
  <c r="M1194" i="6"/>
  <c r="F1194" i="6"/>
  <c r="D1194" i="6"/>
  <c r="C1194" i="6"/>
  <c r="AZ1193" i="6"/>
  <c r="AW1193" i="6"/>
  <c r="AS1193" i="6"/>
  <c r="AQ1193" i="6"/>
  <c r="AP1193" i="6"/>
  <c r="AI1193" i="6"/>
  <c r="AE1193" i="6"/>
  <c r="P1193" i="6"/>
  <c r="M1193" i="6"/>
  <c r="F1193" i="6"/>
  <c r="D1193" i="6"/>
  <c r="C1193" i="6"/>
  <c r="AZ1192" i="6"/>
  <c r="AW1192" i="6"/>
  <c r="AS1192" i="6"/>
  <c r="AQ1192" i="6"/>
  <c r="AP1192" i="6"/>
  <c r="AI1192" i="6"/>
  <c r="AE1192" i="6"/>
  <c r="P1192" i="6"/>
  <c r="M1192" i="6"/>
  <c r="F1192" i="6"/>
  <c r="D1192" i="6"/>
  <c r="C1192" i="6"/>
  <c r="AZ1191" i="6"/>
  <c r="AW1191" i="6"/>
  <c r="AS1191" i="6"/>
  <c r="AP1191" i="6"/>
  <c r="AI1191" i="6"/>
  <c r="AE1191" i="6"/>
  <c r="P1191" i="6"/>
  <c r="M1191" i="6"/>
  <c r="F1191" i="6"/>
  <c r="D1191" i="6"/>
  <c r="C1191" i="6"/>
  <c r="AZ1190" i="6"/>
  <c r="AW1190" i="6"/>
  <c r="AS1190" i="6"/>
  <c r="AQ1190" i="6"/>
  <c r="AP1190" i="6"/>
  <c r="AI1190" i="6"/>
  <c r="AE1190" i="6"/>
  <c r="P1190" i="6"/>
  <c r="M1190" i="6"/>
  <c r="F1190" i="6"/>
  <c r="D1190" i="6"/>
  <c r="C1190" i="6"/>
  <c r="AZ1189" i="6"/>
  <c r="AW1189" i="6"/>
  <c r="AS1189" i="6"/>
  <c r="AQ1189" i="6"/>
  <c r="AP1189" i="6"/>
  <c r="AI1189" i="6"/>
  <c r="AE1189" i="6"/>
  <c r="P1189" i="6"/>
  <c r="M1189" i="6"/>
  <c r="F1189" i="6"/>
  <c r="D1189" i="6"/>
  <c r="C1189" i="6"/>
  <c r="AZ1188" i="6"/>
  <c r="AW1188" i="6"/>
  <c r="AS1188" i="6"/>
  <c r="AP1188" i="6"/>
  <c r="AI1188" i="6"/>
  <c r="AE1188" i="6"/>
  <c r="P1188" i="6"/>
  <c r="M1188" i="6"/>
  <c r="F1188" i="6"/>
  <c r="D1188" i="6"/>
  <c r="C1188" i="6"/>
  <c r="AZ1187" i="6"/>
  <c r="AW1187" i="6"/>
  <c r="AS1187" i="6"/>
  <c r="AP1187" i="6"/>
  <c r="AI1187" i="6"/>
  <c r="AE1187" i="6"/>
  <c r="P1187" i="6"/>
  <c r="M1187" i="6"/>
  <c r="F1187" i="6"/>
  <c r="D1187" i="6"/>
  <c r="C1187" i="6"/>
  <c r="AZ1186" i="6"/>
  <c r="AW1186" i="6"/>
  <c r="AS1186" i="6"/>
  <c r="AP1186" i="6"/>
  <c r="AI1186" i="6"/>
  <c r="AE1186" i="6"/>
  <c r="P1186" i="6"/>
  <c r="M1186" i="6"/>
  <c r="F1186" i="6"/>
  <c r="D1186" i="6"/>
  <c r="C1186" i="6"/>
  <c r="AZ1185" i="6"/>
  <c r="AW1185" i="6"/>
  <c r="AS1185" i="6"/>
  <c r="AP1185" i="6"/>
  <c r="AI1185" i="6"/>
  <c r="AE1185" i="6"/>
  <c r="P1185" i="6"/>
  <c r="M1185" i="6"/>
  <c r="F1185" i="6"/>
  <c r="D1185" i="6"/>
  <c r="C1185" i="6"/>
  <c r="AZ1184" i="6"/>
  <c r="AW1184" i="6"/>
  <c r="AS1184" i="6"/>
  <c r="AP1184" i="6"/>
  <c r="AI1184" i="6"/>
  <c r="AE1184" i="6"/>
  <c r="P1184" i="6"/>
  <c r="M1184" i="6"/>
  <c r="F1184" i="6"/>
  <c r="D1184" i="6"/>
  <c r="C1184" i="6"/>
  <c r="AZ1183" i="6"/>
  <c r="AW1183" i="6"/>
  <c r="AS1183" i="6"/>
  <c r="AP1183" i="6"/>
  <c r="AI1183" i="6"/>
  <c r="AE1183" i="6"/>
  <c r="P1183" i="6"/>
  <c r="M1183" i="6"/>
  <c r="F1183" i="6"/>
  <c r="D1183" i="6"/>
  <c r="C1183" i="6"/>
  <c r="AZ1182" i="6"/>
  <c r="AW1182" i="6"/>
  <c r="AS1182" i="6"/>
  <c r="AP1182" i="6"/>
  <c r="AI1182" i="6"/>
  <c r="AE1182" i="6"/>
  <c r="P1182" i="6"/>
  <c r="M1182" i="6"/>
  <c r="F1182" i="6"/>
  <c r="D1182" i="6"/>
  <c r="C1182" i="6"/>
  <c r="AZ1181" i="6"/>
  <c r="AW1181" i="6"/>
  <c r="AS1181" i="6"/>
  <c r="AP1181" i="6"/>
  <c r="AI1181" i="6"/>
  <c r="AE1181" i="6"/>
  <c r="P1181" i="6"/>
  <c r="M1181" i="6"/>
  <c r="F1181" i="6"/>
  <c r="D1181" i="6"/>
  <c r="C1181" i="6"/>
  <c r="AZ1180" i="6"/>
  <c r="AW1180" i="6"/>
  <c r="AS1180" i="6"/>
  <c r="AP1180" i="6"/>
  <c r="AI1180" i="6"/>
  <c r="AE1180" i="6"/>
  <c r="P1180" i="6"/>
  <c r="M1180" i="6"/>
  <c r="F1180" i="6"/>
  <c r="D1180" i="6"/>
  <c r="C1180" i="6"/>
  <c r="AZ1179" i="6"/>
  <c r="AW1179" i="6"/>
  <c r="AS1179" i="6"/>
  <c r="AP1179" i="6"/>
  <c r="AI1179" i="6"/>
  <c r="AE1179" i="6"/>
  <c r="P1179" i="6"/>
  <c r="M1179" i="6"/>
  <c r="F1179" i="6"/>
  <c r="D1179" i="6"/>
  <c r="C1179" i="6"/>
  <c r="AZ1178" i="6"/>
  <c r="AW1178" i="6"/>
  <c r="AS1178" i="6"/>
  <c r="AP1178" i="6"/>
  <c r="AI1178" i="6"/>
  <c r="AE1178" i="6"/>
  <c r="P1178" i="6"/>
  <c r="M1178" i="6"/>
  <c r="F1178" i="6"/>
  <c r="D1178" i="6"/>
  <c r="C1178" i="6"/>
  <c r="AZ1177" i="6"/>
  <c r="AW1177" i="6"/>
  <c r="AS1177" i="6"/>
  <c r="AQ1177" i="6"/>
  <c r="AP1177" i="6"/>
  <c r="AI1177" i="6"/>
  <c r="AE1177" i="6"/>
  <c r="P1177" i="6"/>
  <c r="M1177" i="6"/>
  <c r="F1177" i="6"/>
  <c r="D1177" i="6"/>
  <c r="C1177" i="6"/>
  <c r="AZ1176" i="6"/>
  <c r="AW1176" i="6"/>
  <c r="AS1176" i="6"/>
  <c r="AP1176" i="6"/>
  <c r="AI1176" i="6"/>
  <c r="AE1176" i="6"/>
  <c r="P1176" i="6"/>
  <c r="M1176" i="6"/>
  <c r="F1176" i="6"/>
  <c r="D1176" i="6"/>
  <c r="C1176" i="6"/>
  <c r="AZ1175" i="6"/>
  <c r="AW1175" i="6"/>
  <c r="AS1175" i="6"/>
  <c r="AP1175" i="6"/>
  <c r="AI1175" i="6"/>
  <c r="AE1175" i="6"/>
  <c r="P1175" i="6"/>
  <c r="M1175" i="6"/>
  <c r="F1175" i="6"/>
  <c r="D1175" i="6"/>
  <c r="C1175" i="6"/>
  <c r="AZ1174" i="6"/>
  <c r="AW1174" i="6"/>
  <c r="AS1174" i="6"/>
  <c r="AP1174" i="6"/>
  <c r="AI1174" i="6"/>
  <c r="AE1174" i="6"/>
  <c r="P1174" i="6"/>
  <c r="M1174" i="6"/>
  <c r="F1174" i="6"/>
  <c r="D1174" i="6"/>
  <c r="C1174" i="6"/>
  <c r="AZ1173" i="6"/>
  <c r="AW1173" i="6"/>
  <c r="AS1173" i="6"/>
  <c r="AQ1173" i="6"/>
  <c r="AP1173" i="6"/>
  <c r="AI1173" i="6"/>
  <c r="AE1173" i="6"/>
  <c r="P1173" i="6"/>
  <c r="M1173" i="6"/>
  <c r="F1173" i="6"/>
  <c r="D1173" i="6"/>
  <c r="C1173" i="6"/>
  <c r="AZ1172" i="6"/>
  <c r="AW1172" i="6"/>
  <c r="AS1172" i="6"/>
  <c r="AP1172" i="6"/>
  <c r="AI1172" i="6"/>
  <c r="AE1172" i="6"/>
  <c r="P1172" i="6"/>
  <c r="M1172" i="6"/>
  <c r="F1172" i="6"/>
  <c r="D1172" i="6"/>
  <c r="C1172" i="6"/>
  <c r="AZ1171" i="6"/>
  <c r="AW1171" i="6"/>
  <c r="AS1171" i="6"/>
  <c r="AQ1171" i="6"/>
  <c r="AP1171" i="6"/>
  <c r="AI1171" i="6"/>
  <c r="AE1171" i="6"/>
  <c r="P1171" i="6"/>
  <c r="M1171" i="6"/>
  <c r="F1171" i="6"/>
  <c r="D1171" i="6"/>
  <c r="C1171" i="6"/>
  <c r="AZ1170" i="6"/>
  <c r="AW1170" i="6"/>
  <c r="AS1170" i="6"/>
  <c r="AP1170" i="6"/>
  <c r="AI1170" i="6"/>
  <c r="AE1170" i="6"/>
  <c r="P1170" i="6"/>
  <c r="M1170" i="6"/>
  <c r="F1170" i="6"/>
  <c r="D1170" i="6"/>
  <c r="C1170" i="6"/>
  <c r="AZ1169" i="6"/>
  <c r="AW1169" i="6"/>
  <c r="AS1169" i="6"/>
  <c r="AP1169" i="6"/>
  <c r="AI1169" i="6"/>
  <c r="AE1169" i="6"/>
  <c r="P1169" i="6"/>
  <c r="M1169" i="6"/>
  <c r="F1169" i="6"/>
  <c r="D1169" i="6"/>
  <c r="C1169" i="6"/>
  <c r="AZ1168" i="6"/>
  <c r="AW1168" i="6"/>
  <c r="AS1168" i="6"/>
  <c r="AP1168" i="6"/>
  <c r="AI1168" i="6"/>
  <c r="AE1168" i="6"/>
  <c r="P1168" i="6"/>
  <c r="M1168" i="6"/>
  <c r="F1168" i="6"/>
  <c r="D1168" i="6"/>
  <c r="C1168" i="6"/>
  <c r="AZ1167" i="6"/>
  <c r="AW1167" i="6"/>
  <c r="AS1167" i="6"/>
  <c r="AP1167" i="6"/>
  <c r="AI1167" i="6"/>
  <c r="AE1167" i="6"/>
  <c r="P1167" i="6"/>
  <c r="M1167" i="6"/>
  <c r="F1167" i="6"/>
  <c r="D1167" i="6"/>
  <c r="C1167" i="6"/>
  <c r="AZ1166" i="6"/>
  <c r="AW1166" i="6"/>
  <c r="AS1166" i="6"/>
  <c r="AP1166" i="6"/>
  <c r="AI1166" i="6"/>
  <c r="AE1166" i="6"/>
  <c r="P1166" i="6"/>
  <c r="M1166" i="6"/>
  <c r="F1166" i="6"/>
  <c r="D1166" i="6"/>
  <c r="C1166" i="6"/>
  <c r="AZ1165" i="6"/>
  <c r="AW1165" i="6"/>
  <c r="AS1165" i="6"/>
  <c r="AP1165" i="6"/>
  <c r="AI1165" i="6"/>
  <c r="AE1165" i="6"/>
  <c r="P1165" i="6"/>
  <c r="M1165" i="6"/>
  <c r="F1165" i="6"/>
  <c r="D1165" i="6"/>
  <c r="C1165" i="6"/>
  <c r="AZ1164" i="6"/>
  <c r="AW1164" i="6"/>
  <c r="AS1164" i="6"/>
  <c r="AP1164" i="6"/>
  <c r="AI1164" i="6"/>
  <c r="AE1164" i="6"/>
  <c r="P1164" i="6"/>
  <c r="M1164" i="6"/>
  <c r="F1164" i="6"/>
  <c r="D1164" i="6"/>
  <c r="C1164" i="6"/>
  <c r="AZ1163" i="6"/>
  <c r="AW1163" i="6"/>
  <c r="AS1163" i="6"/>
  <c r="AP1163" i="6"/>
  <c r="AI1163" i="6"/>
  <c r="AE1163" i="6"/>
  <c r="P1163" i="6"/>
  <c r="M1163" i="6"/>
  <c r="F1163" i="6"/>
  <c r="D1163" i="6"/>
  <c r="C1163" i="6"/>
  <c r="AZ1162" i="6"/>
  <c r="AW1162" i="6"/>
  <c r="AS1162" i="6"/>
  <c r="AQ1162" i="6"/>
  <c r="AP1162" i="6"/>
  <c r="AI1162" i="6"/>
  <c r="AE1162" i="6"/>
  <c r="P1162" i="6"/>
  <c r="M1162" i="6"/>
  <c r="F1162" i="6"/>
  <c r="D1162" i="6"/>
  <c r="C1162" i="6"/>
  <c r="AZ1161" i="6"/>
  <c r="AW1161" i="6"/>
  <c r="AS1161" i="6"/>
  <c r="AP1161" i="6"/>
  <c r="AI1161" i="6"/>
  <c r="AE1161" i="6"/>
  <c r="P1161" i="6"/>
  <c r="M1161" i="6"/>
  <c r="F1161" i="6"/>
  <c r="D1161" i="6"/>
  <c r="C1161" i="6"/>
  <c r="AZ1160" i="6"/>
  <c r="AW1160" i="6"/>
  <c r="AS1160" i="6"/>
  <c r="AQ1160" i="6"/>
  <c r="AP1160" i="6"/>
  <c r="AI1160" i="6"/>
  <c r="AE1160" i="6"/>
  <c r="P1160" i="6"/>
  <c r="M1160" i="6"/>
  <c r="F1160" i="6"/>
  <c r="D1160" i="6"/>
  <c r="C1160" i="6"/>
  <c r="AZ1159" i="6"/>
  <c r="AW1159" i="6"/>
  <c r="AS1159" i="6"/>
  <c r="AP1159" i="6"/>
  <c r="AI1159" i="6"/>
  <c r="AE1159" i="6"/>
  <c r="P1159" i="6"/>
  <c r="M1159" i="6"/>
  <c r="F1159" i="6"/>
  <c r="D1159" i="6"/>
  <c r="C1159" i="6"/>
  <c r="AZ1158" i="6"/>
  <c r="AW1158" i="6"/>
  <c r="AS1158" i="6"/>
  <c r="AP1158" i="6"/>
  <c r="AI1158" i="6"/>
  <c r="AE1158" i="6"/>
  <c r="P1158" i="6"/>
  <c r="M1158" i="6"/>
  <c r="F1158" i="6"/>
  <c r="D1158" i="6"/>
  <c r="C1158" i="6"/>
  <c r="AZ1157" i="6"/>
  <c r="AW1157" i="6"/>
  <c r="AS1157" i="6"/>
  <c r="AP1157" i="6"/>
  <c r="AI1157" i="6"/>
  <c r="AE1157" i="6"/>
  <c r="P1157" i="6"/>
  <c r="M1157" i="6"/>
  <c r="F1157" i="6"/>
  <c r="D1157" i="6"/>
  <c r="C1157" i="6"/>
  <c r="AZ1156" i="6"/>
  <c r="AW1156" i="6"/>
  <c r="AS1156" i="6"/>
  <c r="AP1156" i="6"/>
  <c r="AI1156" i="6"/>
  <c r="AE1156" i="6"/>
  <c r="P1156" i="6"/>
  <c r="M1156" i="6"/>
  <c r="F1156" i="6"/>
  <c r="D1156" i="6"/>
  <c r="C1156" i="6"/>
  <c r="AZ1155" i="6"/>
  <c r="AW1155" i="6"/>
  <c r="AS1155" i="6"/>
  <c r="AP1155" i="6"/>
  <c r="AI1155" i="6"/>
  <c r="AE1155" i="6"/>
  <c r="P1155" i="6"/>
  <c r="M1155" i="6"/>
  <c r="F1155" i="6"/>
  <c r="D1155" i="6"/>
  <c r="C1155" i="6"/>
  <c r="AZ1154" i="6"/>
  <c r="AW1154" i="6"/>
  <c r="AS1154" i="6"/>
  <c r="AP1154" i="6"/>
  <c r="AI1154" i="6"/>
  <c r="AE1154" i="6"/>
  <c r="P1154" i="6"/>
  <c r="M1154" i="6"/>
  <c r="F1154" i="6"/>
  <c r="D1154" i="6"/>
  <c r="C1154" i="6"/>
  <c r="AZ1153" i="6"/>
  <c r="AW1153" i="6"/>
  <c r="AS1153" i="6"/>
  <c r="AP1153" i="6"/>
  <c r="AI1153" i="6"/>
  <c r="AE1153" i="6"/>
  <c r="P1153" i="6"/>
  <c r="M1153" i="6"/>
  <c r="F1153" i="6"/>
  <c r="D1153" i="6"/>
  <c r="C1153" i="6"/>
  <c r="AZ1152" i="6"/>
  <c r="AW1152" i="6"/>
  <c r="AS1152" i="6"/>
  <c r="AP1152" i="6"/>
  <c r="AI1152" i="6"/>
  <c r="AE1152" i="6"/>
  <c r="P1152" i="6"/>
  <c r="M1152" i="6"/>
  <c r="F1152" i="6"/>
  <c r="D1152" i="6"/>
  <c r="C1152" i="6"/>
  <c r="AZ1151" i="6"/>
  <c r="AW1151" i="6"/>
  <c r="AS1151" i="6"/>
  <c r="AP1151" i="6"/>
  <c r="AI1151" i="6"/>
  <c r="AE1151" i="6"/>
  <c r="P1151" i="6"/>
  <c r="M1151" i="6"/>
  <c r="F1151" i="6"/>
  <c r="D1151" i="6"/>
  <c r="C1151" i="6"/>
  <c r="AZ1150" i="6"/>
  <c r="AW1150" i="6"/>
  <c r="AS1150" i="6"/>
  <c r="AP1150" i="6"/>
  <c r="AI1150" i="6"/>
  <c r="AE1150" i="6"/>
  <c r="P1150" i="6"/>
  <c r="M1150" i="6"/>
  <c r="F1150" i="6"/>
  <c r="D1150" i="6"/>
  <c r="C1150" i="6"/>
  <c r="AZ1149" i="6"/>
  <c r="AW1149" i="6"/>
  <c r="AS1149" i="6"/>
  <c r="AP1149" i="6"/>
  <c r="AI1149" i="6"/>
  <c r="AE1149" i="6"/>
  <c r="P1149" i="6"/>
  <c r="M1149" i="6"/>
  <c r="F1149" i="6"/>
  <c r="D1149" i="6"/>
  <c r="C1149" i="6"/>
  <c r="AZ1148" i="6"/>
  <c r="AW1148" i="6"/>
  <c r="AS1148" i="6"/>
  <c r="AP1148" i="6"/>
  <c r="AI1148" i="6"/>
  <c r="AE1148" i="6"/>
  <c r="P1148" i="6"/>
  <c r="M1148" i="6"/>
  <c r="F1148" i="6"/>
  <c r="D1148" i="6"/>
  <c r="C1148" i="6"/>
  <c r="AZ1147" i="6"/>
  <c r="AW1147" i="6"/>
  <c r="AS1147" i="6"/>
  <c r="AP1147" i="6"/>
  <c r="AI1147" i="6"/>
  <c r="AE1147" i="6"/>
  <c r="P1147" i="6"/>
  <c r="M1147" i="6"/>
  <c r="F1147" i="6"/>
  <c r="D1147" i="6"/>
  <c r="C1147" i="6"/>
  <c r="AZ1146" i="6"/>
  <c r="AW1146" i="6"/>
  <c r="AS1146" i="6"/>
  <c r="AP1146" i="6"/>
  <c r="AI1146" i="6"/>
  <c r="AE1146" i="6"/>
  <c r="P1146" i="6"/>
  <c r="M1146" i="6"/>
  <c r="F1146" i="6"/>
  <c r="D1146" i="6"/>
  <c r="C1146" i="6"/>
  <c r="AZ1145" i="6"/>
  <c r="AW1145" i="6"/>
  <c r="AS1145" i="6"/>
  <c r="AP1145" i="6"/>
  <c r="AI1145" i="6"/>
  <c r="AE1145" i="6"/>
  <c r="P1145" i="6"/>
  <c r="M1145" i="6"/>
  <c r="F1145" i="6"/>
  <c r="D1145" i="6"/>
  <c r="C1145" i="6"/>
  <c r="AZ1144" i="6"/>
  <c r="AW1144" i="6"/>
  <c r="AS1144" i="6"/>
  <c r="AP1144" i="6"/>
  <c r="AI1144" i="6"/>
  <c r="AE1144" i="6"/>
  <c r="P1144" i="6"/>
  <c r="M1144" i="6"/>
  <c r="F1144" i="6"/>
  <c r="D1144" i="6"/>
  <c r="C1144" i="6"/>
  <c r="AZ1143" i="6"/>
  <c r="AW1143" i="6"/>
  <c r="AS1143" i="6"/>
  <c r="AQ1143" i="6"/>
  <c r="AP1143" i="6"/>
  <c r="AI1143" i="6"/>
  <c r="AE1143" i="6"/>
  <c r="P1143" i="6"/>
  <c r="M1143" i="6"/>
  <c r="F1143" i="6"/>
  <c r="D1143" i="6"/>
  <c r="C1143" i="6"/>
  <c r="AZ1142" i="6"/>
  <c r="AW1142" i="6"/>
  <c r="AS1142" i="6"/>
  <c r="AP1142" i="6"/>
  <c r="AI1142" i="6"/>
  <c r="AE1142" i="6"/>
  <c r="P1142" i="6"/>
  <c r="M1142" i="6"/>
  <c r="F1142" i="6"/>
  <c r="D1142" i="6"/>
  <c r="C1142" i="6"/>
  <c r="AZ1141" i="6"/>
  <c r="AW1141" i="6"/>
  <c r="AS1141" i="6"/>
  <c r="AP1141" i="6"/>
  <c r="AI1141" i="6"/>
  <c r="AE1141" i="6"/>
  <c r="P1141" i="6"/>
  <c r="M1141" i="6"/>
  <c r="F1141" i="6"/>
  <c r="D1141" i="6"/>
  <c r="C1141" i="6"/>
  <c r="AZ1140" i="6"/>
  <c r="AW1140" i="6"/>
  <c r="AS1140" i="6"/>
  <c r="AP1140" i="6"/>
  <c r="AI1140" i="6"/>
  <c r="AE1140" i="6"/>
  <c r="P1140" i="6"/>
  <c r="M1140" i="6"/>
  <c r="F1140" i="6"/>
  <c r="D1140" i="6"/>
  <c r="C1140" i="6"/>
  <c r="AZ1139" i="6"/>
  <c r="AW1139" i="6"/>
  <c r="AS1139" i="6"/>
  <c r="AP1139" i="6"/>
  <c r="AI1139" i="6"/>
  <c r="AE1139" i="6"/>
  <c r="P1139" i="6"/>
  <c r="M1139" i="6"/>
  <c r="F1139" i="6"/>
  <c r="D1139" i="6"/>
  <c r="C1139" i="6"/>
  <c r="AZ1138" i="6"/>
  <c r="AW1138" i="6"/>
  <c r="AS1138" i="6"/>
  <c r="AP1138" i="6"/>
  <c r="AI1138" i="6"/>
  <c r="AE1138" i="6"/>
  <c r="P1138" i="6"/>
  <c r="M1138" i="6"/>
  <c r="F1138" i="6"/>
  <c r="D1138" i="6"/>
  <c r="C1138" i="6"/>
  <c r="AZ1137" i="6"/>
  <c r="AW1137" i="6"/>
  <c r="AS1137" i="6"/>
  <c r="AP1137" i="6"/>
  <c r="AI1137" i="6"/>
  <c r="AE1137" i="6"/>
  <c r="P1137" i="6"/>
  <c r="M1137" i="6"/>
  <c r="F1137" i="6"/>
  <c r="D1137" i="6"/>
  <c r="C1137" i="6"/>
  <c r="AZ1136" i="6"/>
  <c r="AW1136" i="6"/>
  <c r="AS1136" i="6"/>
  <c r="AP1136" i="6"/>
  <c r="AI1136" i="6"/>
  <c r="AE1136" i="6"/>
  <c r="P1136" i="6"/>
  <c r="M1136" i="6"/>
  <c r="F1136" i="6"/>
  <c r="D1136" i="6"/>
  <c r="C1136" i="6"/>
  <c r="AZ1135" i="6"/>
  <c r="AW1135" i="6"/>
  <c r="AS1135" i="6"/>
  <c r="AP1135" i="6"/>
  <c r="AI1135" i="6"/>
  <c r="AE1135" i="6"/>
  <c r="P1135" i="6"/>
  <c r="M1135" i="6"/>
  <c r="F1135" i="6"/>
  <c r="D1135" i="6"/>
  <c r="C1135" i="6"/>
  <c r="AZ1134" i="6"/>
  <c r="AW1134" i="6"/>
  <c r="AS1134" i="6"/>
  <c r="AP1134" i="6"/>
  <c r="AI1134" i="6"/>
  <c r="AE1134" i="6"/>
  <c r="P1134" i="6"/>
  <c r="M1134" i="6"/>
  <c r="F1134" i="6"/>
  <c r="D1134" i="6"/>
  <c r="C1134" i="6"/>
  <c r="AZ1133" i="6"/>
  <c r="AW1133" i="6"/>
  <c r="AS1133" i="6"/>
  <c r="AP1133" i="6"/>
  <c r="AI1133" i="6"/>
  <c r="AE1133" i="6"/>
  <c r="P1133" i="6"/>
  <c r="M1133" i="6"/>
  <c r="F1133" i="6"/>
  <c r="D1133" i="6"/>
  <c r="C1133" i="6"/>
  <c r="AZ1132" i="6"/>
  <c r="AW1132" i="6"/>
  <c r="AS1132" i="6"/>
  <c r="AQ1132" i="6"/>
  <c r="AP1132" i="6"/>
  <c r="AI1132" i="6"/>
  <c r="AE1132" i="6"/>
  <c r="P1132" i="6"/>
  <c r="M1132" i="6"/>
  <c r="F1132" i="6"/>
  <c r="D1132" i="6"/>
  <c r="C1132" i="6"/>
  <c r="AZ1131" i="6"/>
  <c r="AW1131" i="6"/>
  <c r="AS1131" i="6"/>
  <c r="AP1131" i="6"/>
  <c r="AI1131" i="6"/>
  <c r="AE1131" i="6"/>
  <c r="P1131" i="6"/>
  <c r="M1131" i="6"/>
  <c r="F1131" i="6"/>
  <c r="D1131" i="6"/>
  <c r="C1131" i="6"/>
  <c r="AZ1130" i="6"/>
  <c r="AW1130" i="6"/>
  <c r="AS1130" i="6"/>
  <c r="AP1130" i="6"/>
  <c r="AI1130" i="6"/>
  <c r="AE1130" i="6"/>
  <c r="P1130" i="6"/>
  <c r="M1130" i="6"/>
  <c r="F1130" i="6"/>
  <c r="D1130" i="6"/>
  <c r="C1130" i="6"/>
  <c r="AZ1129" i="6"/>
  <c r="AW1129" i="6"/>
  <c r="AS1129" i="6"/>
  <c r="AP1129" i="6"/>
  <c r="AI1129" i="6"/>
  <c r="AE1129" i="6"/>
  <c r="P1129" i="6"/>
  <c r="M1129" i="6"/>
  <c r="F1129" i="6"/>
  <c r="D1129" i="6"/>
  <c r="C1129" i="6"/>
  <c r="AZ1128" i="6"/>
  <c r="AW1128" i="6"/>
  <c r="AS1128" i="6"/>
  <c r="AP1128" i="6"/>
  <c r="AI1128" i="6"/>
  <c r="AE1128" i="6"/>
  <c r="P1128" i="6"/>
  <c r="M1128" i="6"/>
  <c r="F1128" i="6"/>
  <c r="D1128" i="6"/>
  <c r="C1128" i="6"/>
  <c r="AZ1127" i="6"/>
  <c r="AW1127" i="6"/>
  <c r="AS1127" i="6"/>
  <c r="AP1127" i="6"/>
  <c r="AI1127" i="6"/>
  <c r="AE1127" i="6"/>
  <c r="P1127" i="6"/>
  <c r="M1127" i="6"/>
  <c r="F1127" i="6"/>
  <c r="D1127" i="6"/>
  <c r="C1127" i="6"/>
  <c r="AZ1126" i="6"/>
  <c r="AW1126" i="6"/>
  <c r="AS1126" i="6"/>
  <c r="AP1126" i="6"/>
  <c r="AI1126" i="6"/>
  <c r="AE1126" i="6"/>
  <c r="P1126" i="6"/>
  <c r="M1126" i="6"/>
  <c r="F1126" i="6"/>
  <c r="D1126" i="6"/>
  <c r="C1126" i="6"/>
  <c r="AZ1125" i="6"/>
  <c r="AW1125" i="6"/>
  <c r="AS1125" i="6"/>
  <c r="AP1125" i="6"/>
  <c r="AI1125" i="6"/>
  <c r="AE1125" i="6"/>
  <c r="P1125" i="6"/>
  <c r="M1125" i="6"/>
  <c r="F1125" i="6"/>
  <c r="D1125" i="6"/>
  <c r="C1125" i="6"/>
  <c r="AZ1124" i="6"/>
  <c r="AW1124" i="6"/>
  <c r="AS1124" i="6"/>
  <c r="AP1124" i="6"/>
  <c r="AI1124" i="6"/>
  <c r="AE1124" i="6"/>
  <c r="P1124" i="6"/>
  <c r="M1124" i="6"/>
  <c r="F1124" i="6"/>
  <c r="D1124" i="6"/>
  <c r="C1124" i="6"/>
  <c r="AZ1123" i="6"/>
  <c r="AW1123" i="6"/>
  <c r="AS1123" i="6"/>
  <c r="AP1123" i="6"/>
  <c r="AI1123" i="6"/>
  <c r="AE1123" i="6"/>
  <c r="P1123" i="6"/>
  <c r="M1123" i="6"/>
  <c r="F1123" i="6"/>
  <c r="D1123" i="6"/>
  <c r="C1123" i="6"/>
  <c r="AZ1122" i="6"/>
  <c r="AW1122" i="6"/>
  <c r="AS1122" i="6"/>
  <c r="AP1122" i="6"/>
  <c r="AI1122" i="6"/>
  <c r="AE1122" i="6"/>
  <c r="P1122" i="6"/>
  <c r="M1122" i="6"/>
  <c r="F1122" i="6"/>
  <c r="D1122" i="6"/>
  <c r="C1122" i="6"/>
  <c r="AZ1121" i="6"/>
  <c r="AW1121" i="6"/>
  <c r="AS1121" i="6"/>
  <c r="AQ1121" i="6"/>
  <c r="AP1121" i="6"/>
  <c r="AI1121" i="6"/>
  <c r="AE1121" i="6"/>
  <c r="P1121" i="6"/>
  <c r="M1121" i="6"/>
  <c r="F1121" i="6"/>
  <c r="D1121" i="6"/>
  <c r="C1121" i="6"/>
  <c r="AZ1120" i="6"/>
  <c r="AW1120" i="6"/>
  <c r="AS1120" i="6"/>
  <c r="AP1120" i="6"/>
  <c r="AI1120" i="6"/>
  <c r="AE1120" i="6"/>
  <c r="P1120" i="6"/>
  <c r="M1120" i="6"/>
  <c r="F1120" i="6"/>
  <c r="D1120" i="6"/>
  <c r="C1120" i="6"/>
  <c r="AZ1119" i="6"/>
  <c r="AW1119" i="6"/>
  <c r="AS1119" i="6"/>
  <c r="AP1119" i="6"/>
  <c r="AI1119" i="6"/>
  <c r="AE1119" i="6"/>
  <c r="P1119" i="6"/>
  <c r="M1119" i="6"/>
  <c r="F1119" i="6"/>
  <c r="D1119" i="6"/>
  <c r="C1119" i="6"/>
  <c r="AZ1118" i="6"/>
  <c r="AW1118" i="6"/>
  <c r="AS1118" i="6"/>
  <c r="AP1118" i="6"/>
  <c r="AI1118" i="6"/>
  <c r="AE1118" i="6"/>
  <c r="P1118" i="6"/>
  <c r="M1118" i="6"/>
  <c r="F1118" i="6"/>
  <c r="D1118" i="6"/>
  <c r="C1118" i="6"/>
  <c r="AZ1117" i="6"/>
  <c r="AW1117" i="6"/>
  <c r="AS1117" i="6"/>
  <c r="AP1117" i="6"/>
  <c r="AI1117" i="6"/>
  <c r="AE1117" i="6"/>
  <c r="P1117" i="6"/>
  <c r="M1117" i="6"/>
  <c r="F1117" i="6"/>
  <c r="D1117" i="6"/>
  <c r="C1117" i="6"/>
  <c r="AZ1116" i="6"/>
  <c r="AW1116" i="6"/>
  <c r="AS1116" i="6"/>
  <c r="AP1116" i="6"/>
  <c r="AI1116" i="6"/>
  <c r="AE1116" i="6"/>
  <c r="P1116" i="6"/>
  <c r="M1116" i="6"/>
  <c r="F1116" i="6"/>
  <c r="D1116" i="6"/>
  <c r="C1116" i="6"/>
  <c r="AZ1115" i="6"/>
  <c r="AW1115" i="6"/>
  <c r="AS1115" i="6"/>
  <c r="AP1115" i="6"/>
  <c r="AI1115" i="6"/>
  <c r="AE1115" i="6"/>
  <c r="P1115" i="6"/>
  <c r="M1115" i="6"/>
  <c r="F1115" i="6"/>
  <c r="D1115" i="6"/>
  <c r="C1115" i="6"/>
  <c r="AZ1114" i="6"/>
  <c r="AW1114" i="6"/>
  <c r="AS1114" i="6"/>
  <c r="AP1114" i="6"/>
  <c r="AI1114" i="6"/>
  <c r="AE1114" i="6"/>
  <c r="P1114" i="6"/>
  <c r="M1114" i="6"/>
  <c r="F1114" i="6"/>
  <c r="D1114" i="6"/>
  <c r="C1114" i="6"/>
  <c r="AZ1113" i="6"/>
  <c r="AW1113" i="6"/>
  <c r="AS1113" i="6"/>
  <c r="AP1113" i="6"/>
  <c r="AI1113" i="6"/>
  <c r="AE1113" i="6"/>
  <c r="P1113" i="6"/>
  <c r="M1113" i="6"/>
  <c r="F1113" i="6"/>
  <c r="D1113" i="6"/>
  <c r="C1113" i="6"/>
  <c r="AZ1112" i="6"/>
  <c r="AW1112" i="6"/>
  <c r="AS1112" i="6"/>
  <c r="AP1112" i="6"/>
  <c r="AI1112" i="6"/>
  <c r="AE1112" i="6"/>
  <c r="P1112" i="6"/>
  <c r="M1112" i="6"/>
  <c r="F1112" i="6"/>
  <c r="D1112" i="6"/>
  <c r="C1112" i="6"/>
  <c r="AZ1111" i="6"/>
  <c r="AW1111" i="6"/>
  <c r="AS1111" i="6"/>
  <c r="AP1111" i="6"/>
  <c r="AI1111" i="6"/>
  <c r="AE1111" i="6"/>
  <c r="P1111" i="6"/>
  <c r="M1111" i="6"/>
  <c r="F1111" i="6"/>
  <c r="D1111" i="6"/>
  <c r="C1111" i="6"/>
  <c r="AZ1110" i="6"/>
  <c r="AW1110" i="6"/>
  <c r="AS1110" i="6"/>
  <c r="AP1110" i="6"/>
  <c r="AI1110" i="6"/>
  <c r="AE1110" i="6"/>
  <c r="P1110" i="6"/>
  <c r="M1110" i="6"/>
  <c r="F1110" i="6"/>
  <c r="D1110" i="6"/>
  <c r="C1110" i="6"/>
  <c r="AZ1109" i="6"/>
  <c r="AW1109" i="6"/>
  <c r="AS1109" i="6"/>
  <c r="AP1109" i="6"/>
  <c r="AI1109" i="6"/>
  <c r="AE1109" i="6"/>
  <c r="P1109" i="6"/>
  <c r="M1109" i="6"/>
  <c r="F1109" i="6"/>
  <c r="D1109" i="6"/>
  <c r="C1109" i="6"/>
  <c r="AZ1108" i="6"/>
  <c r="AW1108" i="6"/>
  <c r="AS1108" i="6"/>
  <c r="AP1108" i="6"/>
  <c r="AI1108" i="6"/>
  <c r="AE1108" i="6"/>
  <c r="P1108" i="6"/>
  <c r="M1108" i="6"/>
  <c r="F1108" i="6"/>
  <c r="D1108" i="6"/>
  <c r="C1108" i="6"/>
  <c r="AZ1107" i="6"/>
  <c r="AW1107" i="6"/>
  <c r="AS1107" i="6"/>
  <c r="AP1107" i="6"/>
  <c r="AI1107" i="6"/>
  <c r="AE1107" i="6"/>
  <c r="P1107" i="6"/>
  <c r="M1107" i="6"/>
  <c r="F1107" i="6"/>
  <c r="D1107" i="6"/>
  <c r="C1107" i="6"/>
  <c r="AZ1106" i="6"/>
  <c r="AW1106" i="6"/>
  <c r="AS1106" i="6"/>
  <c r="AP1106" i="6"/>
  <c r="AI1106" i="6"/>
  <c r="AE1106" i="6"/>
  <c r="P1106" i="6"/>
  <c r="M1106" i="6"/>
  <c r="F1106" i="6"/>
  <c r="D1106" i="6"/>
  <c r="C1106" i="6"/>
  <c r="AZ1105" i="6"/>
  <c r="AW1105" i="6"/>
  <c r="AS1105" i="6"/>
  <c r="AP1105" i="6"/>
  <c r="AI1105" i="6"/>
  <c r="AE1105" i="6"/>
  <c r="P1105" i="6"/>
  <c r="M1105" i="6"/>
  <c r="F1105" i="6"/>
  <c r="D1105" i="6"/>
  <c r="C1105" i="6"/>
  <c r="AZ1104" i="6"/>
  <c r="AW1104" i="6"/>
  <c r="AS1104" i="6"/>
  <c r="AP1104" i="6"/>
  <c r="AI1104" i="6"/>
  <c r="AE1104" i="6"/>
  <c r="P1104" i="6"/>
  <c r="M1104" i="6"/>
  <c r="F1104" i="6"/>
  <c r="D1104" i="6"/>
  <c r="C1104" i="6"/>
  <c r="AZ1103" i="6"/>
  <c r="AW1103" i="6"/>
  <c r="AS1103" i="6"/>
  <c r="AP1103" i="6"/>
  <c r="AI1103" i="6"/>
  <c r="AE1103" i="6"/>
  <c r="P1103" i="6"/>
  <c r="M1103" i="6"/>
  <c r="F1103" i="6"/>
  <c r="D1103" i="6"/>
  <c r="C1103" i="6"/>
  <c r="AZ1102" i="6"/>
  <c r="AW1102" i="6"/>
  <c r="AS1102" i="6"/>
  <c r="AP1102" i="6"/>
  <c r="AI1102" i="6"/>
  <c r="AE1102" i="6"/>
  <c r="P1102" i="6"/>
  <c r="M1102" i="6"/>
  <c r="F1102" i="6"/>
  <c r="D1102" i="6"/>
  <c r="C1102" i="6"/>
  <c r="AZ1101" i="6"/>
  <c r="AW1101" i="6"/>
  <c r="AS1101" i="6"/>
  <c r="AP1101" i="6"/>
  <c r="AI1101" i="6"/>
  <c r="AE1101" i="6"/>
  <c r="P1101" i="6"/>
  <c r="M1101" i="6"/>
  <c r="F1101" i="6"/>
  <c r="D1101" i="6"/>
  <c r="C1101" i="6"/>
  <c r="AZ1100" i="6"/>
  <c r="AW1100" i="6"/>
  <c r="AS1100" i="6"/>
  <c r="AP1100" i="6"/>
  <c r="AI1100" i="6"/>
  <c r="AE1100" i="6"/>
  <c r="P1100" i="6"/>
  <c r="M1100" i="6"/>
  <c r="F1100" i="6"/>
  <c r="D1100" i="6"/>
  <c r="C1100" i="6"/>
  <c r="AZ1099" i="6"/>
  <c r="AW1099" i="6"/>
  <c r="AS1099" i="6"/>
  <c r="AP1099" i="6"/>
  <c r="AI1099" i="6"/>
  <c r="AE1099" i="6"/>
  <c r="P1099" i="6"/>
  <c r="M1099" i="6"/>
  <c r="F1099" i="6"/>
  <c r="D1099" i="6"/>
  <c r="C1099" i="6"/>
  <c r="AZ1098" i="6"/>
  <c r="AW1098" i="6"/>
  <c r="AS1098" i="6"/>
  <c r="AP1098" i="6"/>
  <c r="AI1098" i="6"/>
  <c r="AE1098" i="6"/>
  <c r="P1098" i="6"/>
  <c r="M1098" i="6"/>
  <c r="F1098" i="6"/>
  <c r="D1098" i="6"/>
  <c r="C1098" i="6"/>
  <c r="AZ1097" i="6"/>
  <c r="AW1097" i="6"/>
  <c r="AS1097" i="6"/>
  <c r="AP1097" i="6"/>
  <c r="AI1097" i="6"/>
  <c r="AE1097" i="6"/>
  <c r="P1097" i="6"/>
  <c r="M1097" i="6"/>
  <c r="F1097" i="6"/>
  <c r="D1097" i="6"/>
  <c r="C1097" i="6"/>
  <c r="AZ1096" i="6"/>
  <c r="AW1096" i="6"/>
  <c r="AS1096" i="6"/>
  <c r="AQ1096" i="6"/>
  <c r="AP1096" i="6"/>
  <c r="AI1096" i="6"/>
  <c r="AE1096" i="6"/>
  <c r="P1096" i="6"/>
  <c r="M1096" i="6"/>
  <c r="F1096" i="6"/>
  <c r="D1096" i="6"/>
  <c r="C1096" i="6"/>
  <c r="AZ1095" i="6"/>
  <c r="AW1095" i="6"/>
  <c r="AS1095" i="6"/>
  <c r="AP1095" i="6"/>
  <c r="AI1095" i="6"/>
  <c r="AE1095" i="6"/>
  <c r="P1095" i="6"/>
  <c r="M1095" i="6"/>
  <c r="F1095" i="6"/>
  <c r="D1095" i="6"/>
  <c r="C1095" i="6"/>
  <c r="AZ1094" i="6"/>
  <c r="AW1094" i="6"/>
  <c r="AS1094" i="6"/>
  <c r="AP1094" i="6"/>
  <c r="AI1094" i="6"/>
  <c r="AE1094" i="6"/>
  <c r="P1094" i="6"/>
  <c r="M1094" i="6"/>
  <c r="F1094" i="6"/>
  <c r="D1094" i="6"/>
  <c r="C1094" i="6"/>
  <c r="AZ1093" i="6"/>
  <c r="AW1093" i="6"/>
  <c r="AS1093" i="6"/>
  <c r="AP1093" i="6"/>
  <c r="AI1093" i="6"/>
  <c r="AE1093" i="6"/>
  <c r="P1093" i="6"/>
  <c r="M1093" i="6"/>
  <c r="F1093" i="6"/>
  <c r="D1093" i="6"/>
  <c r="C1093" i="6"/>
  <c r="AZ1092" i="6"/>
  <c r="AW1092" i="6"/>
  <c r="AS1092" i="6"/>
  <c r="AP1092" i="6"/>
  <c r="AI1092" i="6"/>
  <c r="AE1092" i="6"/>
  <c r="P1092" i="6"/>
  <c r="M1092" i="6"/>
  <c r="F1092" i="6"/>
  <c r="D1092" i="6"/>
  <c r="C1092" i="6"/>
  <c r="AZ1091" i="6"/>
  <c r="AW1091" i="6"/>
  <c r="AS1091" i="6"/>
  <c r="AP1091" i="6"/>
  <c r="AI1091" i="6"/>
  <c r="AE1091" i="6"/>
  <c r="P1091" i="6"/>
  <c r="M1091" i="6"/>
  <c r="F1091" i="6"/>
  <c r="D1091" i="6"/>
  <c r="C1091" i="6"/>
  <c r="AZ1090" i="6"/>
  <c r="AW1090" i="6"/>
  <c r="AS1090" i="6"/>
  <c r="AP1090" i="6"/>
  <c r="AI1090" i="6"/>
  <c r="AE1090" i="6"/>
  <c r="P1090" i="6"/>
  <c r="M1090" i="6"/>
  <c r="F1090" i="6"/>
  <c r="D1090" i="6"/>
  <c r="C1090" i="6"/>
  <c r="AZ1089" i="6"/>
  <c r="AW1089" i="6"/>
  <c r="AS1089" i="6"/>
  <c r="AP1089" i="6"/>
  <c r="AI1089" i="6"/>
  <c r="AE1089" i="6"/>
  <c r="P1089" i="6"/>
  <c r="M1089" i="6"/>
  <c r="F1089" i="6"/>
  <c r="D1089" i="6"/>
  <c r="C1089" i="6"/>
  <c r="AZ1088" i="6"/>
  <c r="AW1088" i="6"/>
  <c r="AS1088" i="6"/>
  <c r="AP1088" i="6"/>
  <c r="AI1088" i="6"/>
  <c r="AE1088" i="6"/>
  <c r="P1088" i="6"/>
  <c r="M1088" i="6"/>
  <c r="F1088" i="6"/>
  <c r="D1088" i="6"/>
  <c r="C1088" i="6"/>
  <c r="AZ1087" i="6"/>
  <c r="AW1087" i="6"/>
  <c r="AS1087" i="6"/>
  <c r="AQ1087" i="6"/>
  <c r="AP1087" i="6"/>
  <c r="AI1087" i="6"/>
  <c r="AE1087" i="6"/>
  <c r="P1087" i="6"/>
  <c r="M1087" i="6"/>
  <c r="F1087" i="6"/>
  <c r="D1087" i="6"/>
  <c r="C1087" i="6"/>
  <c r="AZ1086" i="6"/>
  <c r="AW1086" i="6"/>
  <c r="AS1086" i="6"/>
  <c r="AQ1086" i="6"/>
  <c r="AP1086" i="6"/>
  <c r="AI1086" i="6"/>
  <c r="AE1086" i="6"/>
  <c r="P1086" i="6"/>
  <c r="M1086" i="6"/>
  <c r="F1086" i="6"/>
  <c r="D1086" i="6"/>
  <c r="C1086" i="6"/>
  <c r="AZ1085" i="6"/>
  <c r="AW1085" i="6"/>
  <c r="AS1085" i="6"/>
  <c r="AP1085" i="6"/>
  <c r="AI1085" i="6"/>
  <c r="AE1085" i="6"/>
  <c r="P1085" i="6"/>
  <c r="M1085" i="6"/>
  <c r="F1085" i="6"/>
  <c r="D1085" i="6"/>
  <c r="C1085" i="6"/>
  <c r="AZ1084" i="6"/>
  <c r="AW1084" i="6"/>
  <c r="AS1084" i="6"/>
  <c r="AP1084" i="6"/>
  <c r="AI1084" i="6"/>
  <c r="AE1084" i="6"/>
  <c r="P1084" i="6"/>
  <c r="M1084" i="6"/>
  <c r="F1084" i="6"/>
  <c r="D1084" i="6"/>
  <c r="C1084" i="6"/>
  <c r="AZ1083" i="6"/>
  <c r="AW1083" i="6"/>
  <c r="AS1083" i="6"/>
  <c r="AP1083" i="6"/>
  <c r="AI1083" i="6"/>
  <c r="AE1083" i="6"/>
  <c r="P1083" i="6"/>
  <c r="M1083" i="6"/>
  <c r="F1083" i="6"/>
  <c r="D1083" i="6"/>
  <c r="C1083" i="6"/>
  <c r="AZ1082" i="6"/>
  <c r="AW1082" i="6"/>
  <c r="AS1082" i="6"/>
  <c r="AP1082" i="6"/>
  <c r="AI1082" i="6"/>
  <c r="AE1082" i="6"/>
  <c r="P1082" i="6"/>
  <c r="M1082" i="6"/>
  <c r="F1082" i="6"/>
  <c r="D1082" i="6"/>
  <c r="C1082" i="6"/>
  <c r="AZ1081" i="6"/>
  <c r="AW1081" i="6"/>
  <c r="AS1081" i="6"/>
  <c r="AP1081" i="6"/>
  <c r="AI1081" i="6"/>
  <c r="AE1081" i="6"/>
  <c r="P1081" i="6"/>
  <c r="M1081" i="6"/>
  <c r="F1081" i="6"/>
  <c r="D1081" i="6"/>
  <c r="C1081" i="6"/>
  <c r="AZ1080" i="6"/>
  <c r="AW1080" i="6"/>
  <c r="AS1080" i="6"/>
  <c r="AP1080" i="6"/>
  <c r="AI1080" i="6"/>
  <c r="AE1080" i="6"/>
  <c r="P1080" i="6"/>
  <c r="M1080" i="6"/>
  <c r="F1080" i="6"/>
  <c r="D1080" i="6"/>
  <c r="C1080" i="6"/>
  <c r="AZ1079" i="6"/>
  <c r="AW1079" i="6"/>
  <c r="AS1079" i="6"/>
  <c r="AP1079" i="6"/>
  <c r="AI1079" i="6"/>
  <c r="AE1079" i="6"/>
  <c r="P1079" i="6"/>
  <c r="M1079" i="6"/>
  <c r="F1079" i="6"/>
  <c r="D1079" i="6"/>
  <c r="C1079" i="6"/>
  <c r="AZ1078" i="6"/>
  <c r="AW1078" i="6"/>
  <c r="AS1078" i="6"/>
  <c r="AP1078" i="6"/>
  <c r="AI1078" i="6"/>
  <c r="AE1078" i="6"/>
  <c r="P1078" i="6"/>
  <c r="M1078" i="6"/>
  <c r="F1078" i="6"/>
  <c r="D1078" i="6"/>
  <c r="C1078" i="6"/>
  <c r="AZ1077" i="6"/>
  <c r="AW1077" i="6"/>
  <c r="AS1077" i="6"/>
  <c r="AP1077" i="6"/>
  <c r="AI1077" i="6"/>
  <c r="AE1077" i="6"/>
  <c r="P1077" i="6"/>
  <c r="M1077" i="6"/>
  <c r="F1077" i="6"/>
  <c r="D1077" i="6"/>
  <c r="C1077" i="6"/>
  <c r="AZ1076" i="6"/>
  <c r="AW1076" i="6"/>
  <c r="AS1076" i="6"/>
  <c r="AP1076" i="6"/>
  <c r="AI1076" i="6"/>
  <c r="AE1076" i="6"/>
  <c r="P1076" i="6"/>
  <c r="M1076" i="6"/>
  <c r="F1076" i="6"/>
  <c r="D1076" i="6"/>
  <c r="C1076" i="6"/>
  <c r="AZ1075" i="6"/>
  <c r="AW1075" i="6"/>
  <c r="AS1075" i="6"/>
  <c r="AP1075" i="6"/>
  <c r="AI1075" i="6"/>
  <c r="AE1075" i="6"/>
  <c r="P1075" i="6"/>
  <c r="M1075" i="6"/>
  <c r="F1075" i="6"/>
  <c r="D1075" i="6"/>
  <c r="C1075" i="6"/>
  <c r="AZ1074" i="6"/>
  <c r="AW1074" i="6"/>
  <c r="AS1074" i="6"/>
  <c r="AP1074" i="6"/>
  <c r="AI1074" i="6"/>
  <c r="AE1074" i="6"/>
  <c r="P1074" i="6"/>
  <c r="M1074" i="6"/>
  <c r="F1074" i="6"/>
  <c r="D1074" i="6"/>
  <c r="C1074" i="6"/>
  <c r="AZ1073" i="6"/>
  <c r="AW1073" i="6"/>
  <c r="AS1073" i="6"/>
  <c r="AQ1073" i="6"/>
  <c r="AP1073" i="6"/>
  <c r="AI1073" i="6"/>
  <c r="AE1073" i="6"/>
  <c r="P1073" i="6"/>
  <c r="M1073" i="6"/>
  <c r="F1073" i="6"/>
  <c r="D1073" i="6"/>
  <c r="C1073" i="6"/>
  <c r="AZ1072" i="6"/>
  <c r="AW1072" i="6"/>
  <c r="AS1072" i="6"/>
  <c r="AP1072" i="6"/>
  <c r="AI1072" i="6"/>
  <c r="AE1072" i="6"/>
  <c r="P1072" i="6"/>
  <c r="M1072" i="6"/>
  <c r="F1072" i="6"/>
  <c r="D1072" i="6"/>
  <c r="C1072" i="6"/>
  <c r="AZ1071" i="6"/>
  <c r="AW1071" i="6"/>
  <c r="AS1071" i="6"/>
  <c r="AP1071" i="6"/>
  <c r="AI1071" i="6"/>
  <c r="AE1071" i="6"/>
  <c r="P1071" i="6"/>
  <c r="M1071" i="6"/>
  <c r="F1071" i="6"/>
  <c r="D1071" i="6"/>
  <c r="C1071" i="6"/>
  <c r="AZ1070" i="6"/>
  <c r="AW1070" i="6"/>
  <c r="AS1070" i="6"/>
  <c r="AQ1070" i="6"/>
  <c r="AP1070" i="6"/>
  <c r="AI1070" i="6"/>
  <c r="AE1070" i="6"/>
  <c r="P1070" i="6"/>
  <c r="M1070" i="6"/>
  <c r="F1070" i="6"/>
  <c r="D1070" i="6"/>
  <c r="C1070" i="6"/>
  <c r="AZ1069" i="6"/>
  <c r="AW1069" i="6"/>
  <c r="AS1069" i="6"/>
  <c r="AP1069" i="6"/>
  <c r="AI1069" i="6"/>
  <c r="AE1069" i="6"/>
  <c r="P1069" i="6"/>
  <c r="M1069" i="6"/>
  <c r="F1069" i="6"/>
  <c r="D1069" i="6"/>
  <c r="C1069" i="6"/>
  <c r="AZ1068" i="6"/>
  <c r="AW1068" i="6"/>
  <c r="AS1068" i="6"/>
  <c r="AP1068" i="6"/>
  <c r="AI1068" i="6"/>
  <c r="AE1068" i="6"/>
  <c r="P1068" i="6"/>
  <c r="M1068" i="6"/>
  <c r="F1068" i="6"/>
  <c r="D1068" i="6"/>
  <c r="C1068" i="6"/>
  <c r="AZ1067" i="6"/>
  <c r="AW1067" i="6"/>
  <c r="AS1067" i="6"/>
  <c r="AP1067" i="6"/>
  <c r="AI1067" i="6"/>
  <c r="AE1067" i="6"/>
  <c r="P1067" i="6"/>
  <c r="M1067" i="6"/>
  <c r="F1067" i="6"/>
  <c r="D1067" i="6"/>
  <c r="C1067" i="6"/>
  <c r="AZ1066" i="6"/>
  <c r="AW1066" i="6"/>
  <c r="AS1066" i="6"/>
  <c r="AP1066" i="6"/>
  <c r="AI1066" i="6"/>
  <c r="AE1066" i="6"/>
  <c r="P1066" i="6"/>
  <c r="M1066" i="6"/>
  <c r="F1066" i="6"/>
  <c r="D1066" i="6"/>
  <c r="C1066" i="6"/>
  <c r="AZ1065" i="6"/>
  <c r="AW1065" i="6"/>
  <c r="AS1065" i="6"/>
  <c r="AQ1065" i="6"/>
  <c r="AP1065" i="6"/>
  <c r="AI1065" i="6"/>
  <c r="AE1065" i="6"/>
  <c r="P1065" i="6"/>
  <c r="M1065" i="6"/>
  <c r="F1065" i="6"/>
  <c r="D1065" i="6"/>
  <c r="C1065" i="6"/>
  <c r="AZ1064" i="6"/>
  <c r="AW1064" i="6"/>
  <c r="AS1064" i="6"/>
  <c r="AP1064" i="6"/>
  <c r="AI1064" i="6"/>
  <c r="AE1064" i="6"/>
  <c r="P1064" i="6"/>
  <c r="M1064" i="6"/>
  <c r="F1064" i="6"/>
  <c r="D1064" i="6"/>
  <c r="C1064" i="6"/>
  <c r="AZ1063" i="6"/>
  <c r="AW1063" i="6"/>
  <c r="AS1063" i="6"/>
  <c r="AP1063" i="6"/>
  <c r="AI1063" i="6"/>
  <c r="AE1063" i="6"/>
  <c r="P1063" i="6"/>
  <c r="M1063" i="6"/>
  <c r="F1063" i="6"/>
  <c r="D1063" i="6"/>
  <c r="C1063" i="6"/>
  <c r="AZ1062" i="6"/>
  <c r="AW1062" i="6"/>
  <c r="AS1062" i="6"/>
  <c r="AP1062" i="6"/>
  <c r="AI1062" i="6"/>
  <c r="AE1062" i="6"/>
  <c r="P1062" i="6"/>
  <c r="M1062" i="6"/>
  <c r="F1062" i="6"/>
  <c r="D1062" i="6"/>
  <c r="C1062" i="6"/>
  <c r="AZ1061" i="6"/>
  <c r="AW1061" i="6"/>
  <c r="AS1061" i="6"/>
  <c r="AP1061" i="6"/>
  <c r="AI1061" i="6"/>
  <c r="AE1061" i="6"/>
  <c r="P1061" i="6"/>
  <c r="M1061" i="6"/>
  <c r="F1061" i="6"/>
  <c r="D1061" i="6"/>
  <c r="C1061" i="6"/>
  <c r="AZ1060" i="6"/>
  <c r="AW1060" i="6"/>
  <c r="AS1060" i="6"/>
  <c r="AP1060" i="6"/>
  <c r="AI1060" i="6"/>
  <c r="AE1060" i="6"/>
  <c r="P1060" i="6"/>
  <c r="M1060" i="6"/>
  <c r="F1060" i="6"/>
  <c r="D1060" i="6"/>
  <c r="C1060" i="6"/>
  <c r="AZ1059" i="6"/>
  <c r="AW1059" i="6"/>
  <c r="AS1059" i="6"/>
  <c r="AP1059" i="6"/>
  <c r="AI1059" i="6"/>
  <c r="AE1059" i="6"/>
  <c r="P1059" i="6"/>
  <c r="M1059" i="6"/>
  <c r="F1059" i="6"/>
  <c r="D1059" i="6"/>
  <c r="C1059" i="6"/>
  <c r="AZ1058" i="6"/>
  <c r="AW1058" i="6"/>
  <c r="AS1058" i="6"/>
  <c r="AP1058" i="6"/>
  <c r="AI1058" i="6"/>
  <c r="AE1058" i="6"/>
  <c r="P1058" i="6"/>
  <c r="M1058" i="6"/>
  <c r="F1058" i="6"/>
  <c r="D1058" i="6"/>
  <c r="C1058" i="6"/>
  <c r="AZ1057" i="6"/>
  <c r="AW1057" i="6"/>
  <c r="AS1057" i="6"/>
  <c r="AP1057" i="6"/>
  <c r="AI1057" i="6"/>
  <c r="AE1057" i="6"/>
  <c r="P1057" i="6"/>
  <c r="M1057" i="6"/>
  <c r="F1057" i="6"/>
  <c r="D1057" i="6"/>
  <c r="C1057" i="6"/>
  <c r="AZ1056" i="6"/>
  <c r="AW1056" i="6"/>
  <c r="AS1056" i="6"/>
  <c r="AP1056" i="6"/>
  <c r="AI1056" i="6"/>
  <c r="AE1056" i="6"/>
  <c r="P1056" i="6"/>
  <c r="M1056" i="6"/>
  <c r="F1056" i="6"/>
  <c r="D1056" i="6"/>
  <c r="C1056" i="6"/>
  <c r="AZ1055" i="6"/>
  <c r="AW1055" i="6"/>
  <c r="AS1055" i="6"/>
  <c r="AP1055" i="6"/>
  <c r="AI1055" i="6"/>
  <c r="AE1055" i="6"/>
  <c r="P1055" i="6"/>
  <c r="M1055" i="6"/>
  <c r="F1055" i="6"/>
  <c r="D1055" i="6"/>
  <c r="C1055" i="6"/>
  <c r="AZ1054" i="6"/>
  <c r="AW1054" i="6"/>
  <c r="AS1054" i="6"/>
  <c r="AP1054" i="6"/>
  <c r="AI1054" i="6"/>
  <c r="AE1054" i="6"/>
  <c r="P1054" i="6"/>
  <c r="M1054" i="6"/>
  <c r="F1054" i="6"/>
  <c r="D1054" i="6"/>
  <c r="C1054" i="6"/>
  <c r="AZ1053" i="6"/>
  <c r="AW1053" i="6"/>
  <c r="AS1053" i="6"/>
  <c r="AP1053" i="6"/>
  <c r="AI1053" i="6"/>
  <c r="AE1053" i="6"/>
  <c r="P1053" i="6"/>
  <c r="M1053" i="6"/>
  <c r="F1053" i="6"/>
  <c r="D1053" i="6"/>
  <c r="C1053" i="6"/>
  <c r="AZ1052" i="6"/>
  <c r="AW1052" i="6"/>
  <c r="AS1052" i="6"/>
  <c r="AQ1052" i="6"/>
  <c r="AP1052" i="6"/>
  <c r="AI1052" i="6"/>
  <c r="AE1052" i="6"/>
  <c r="P1052" i="6"/>
  <c r="M1052" i="6"/>
  <c r="F1052" i="6"/>
  <c r="D1052" i="6"/>
  <c r="C1052" i="6"/>
  <c r="AZ1051" i="6"/>
  <c r="AW1051" i="6"/>
  <c r="AS1051" i="6"/>
  <c r="AP1051" i="6"/>
  <c r="AI1051" i="6"/>
  <c r="AE1051" i="6"/>
  <c r="P1051" i="6"/>
  <c r="M1051" i="6"/>
  <c r="F1051" i="6"/>
  <c r="D1051" i="6"/>
  <c r="C1051" i="6"/>
  <c r="AZ1050" i="6"/>
  <c r="AW1050" i="6"/>
  <c r="AS1050" i="6"/>
  <c r="AP1050" i="6"/>
  <c r="AI1050" i="6"/>
  <c r="AE1050" i="6"/>
  <c r="P1050" i="6"/>
  <c r="M1050" i="6"/>
  <c r="F1050" i="6"/>
  <c r="D1050" i="6"/>
  <c r="C1050" i="6"/>
  <c r="AZ1049" i="6"/>
  <c r="AW1049" i="6"/>
  <c r="AS1049" i="6"/>
  <c r="AP1049" i="6"/>
  <c r="AI1049" i="6"/>
  <c r="AE1049" i="6"/>
  <c r="P1049" i="6"/>
  <c r="M1049" i="6"/>
  <c r="F1049" i="6"/>
  <c r="D1049" i="6"/>
  <c r="C1049" i="6"/>
  <c r="AZ1048" i="6"/>
  <c r="AW1048" i="6"/>
  <c r="AS1048" i="6"/>
  <c r="AP1048" i="6"/>
  <c r="AI1048" i="6"/>
  <c r="AE1048" i="6"/>
  <c r="P1048" i="6"/>
  <c r="M1048" i="6"/>
  <c r="F1048" i="6"/>
  <c r="D1048" i="6"/>
  <c r="C1048" i="6"/>
  <c r="AZ1047" i="6"/>
  <c r="AW1047" i="6"/>
  <c r="AS1047" i="6"/>
  <c r="AP1047" i="6"/>
  <c r="AI1047" i="6"/>
  <c r="AE1047" i="6"/>
  <c r="P1047" i="6"/>
  <c r="M1047" i="6"/>
  <c r="F1047" i="6"/>
  <c r="D1047" i="6"/>
  <c r="C1047" i="6"/>
  <c r="AZ1046" i="6"/>
  <c r="AW1046" i="6"/>
  <c r="AS1046" i="6"/>
  <c r="AP1046" i="6"/>
  <c r="AI1046" i="6"/>
  <c r="AE1046" i="6"/>
  <c r="P1046" i="6"/>
  <c r="M1046" i="6"/>
  <c r="F1046" i="6"/>
  <c r="D1046" i="6"/>
  <c r="C1046" i="6"/>
  <c r="AZ1045" i="6"/>
  <c r="AW1045" i="6"/>
  <c r="AS1045" i="6"/>
  <c r="AP1045" i="6"/>
  <c r="AI1045" i="6"/>
  <c r="AE1045" i="6"/>
  <c r="P1045" i="6"/>
  <c r="M1045" i="6"/>
  <c r="F1045" i="6"/>
  <c r="D1045" i="6"/>
  <c r="C1045" i="6"/>
  <c r="AZ1044" i="6"/>
  <c r="AW1044" i="6"/>
  <c r="AS1044" i="6"/>
  <c r="AP1044" i="6"/>
  <c r="AI1044" i="6"/>
  <c r="AE1044" i="6"/>
  <c r="P1044" i="6"/>
  <c r="M1044" i="6"/>
  <c r="F1044" i="6"/>
  <c r="D1044" i="6"/>
  <c r="C1044" i="6"/>
  <c r="AZ1043" i="6"/>
  <c r="AW1043" i="6"/>
  <c r="AS1043" i="6"/>
  <c r="AP1043" i="6"/>
  <c r="AI1043" i="6"/>
  <c r="AE1043" i="6"/>
  <c r="P1043" i="6"/>
  <c r="M1043" i="6"/>
  <c r="F1043" i="6"/>
  <c r="D1043" i="6"/>
  <c r="C1043" i="6"/>
  <c r="AZ1042" i="6"/>
  <c r="AW1042" i="6"/>
  <c r="AS1042" i="6"/>
  <c r="AQ1042" i="6"/>
  <c r="AP1042" i="6"/>
  <c r="AI1042" i="6"/>
  <c r="AE1042" i="6"/>
  <c r="P1042" i="6"/>
  <c r="M1042" i="6"/>
  <c r="F1042" i="6"/>
  <c r="D1042" i="6"/>
  <c r="C1042" i="6"/>
  <c r="AZ1041" i="6"/>
  <c r="AW1041" i="6"/>
  <c r="AS1041" i="6"/>
  <c r="AP1041" i="6"/>
  <c r="AI1041" i="6"/>
  <c r="AE1041" i="6"/>
  <c r="P1041" i="6"/>
  <c r="M1041" i="6"/>
  <c r="F1041" i="6"/>
  <c r="D1041" i="6"/>
  <c r="C1041" i="6"/>
  <c r="AZ1040" i="6"/>
  <c r="AW1040" i="6"/>
  <c r="AS1040" i="6"/>
  <c r="AP1040" i="6"/>
  <c r="AI1040" i="6"/>
  <c r="AE1040" i="6"/>
  <c r="P1040" i="6"/>
  <c r="M1040" i="6"/>
  <c r="F1040" i="6"/>
  <c r="D1040" i="6"/>
  <c r="C1040" i="6"/>
  <c r="AZ1039" i="6"/>
  <c r="AW1039" i="6"/>
  <c r="AS1039" i="6"/>
  <c r="AP1039" i="6"/>
  <c r="AI1039" i="6"/>
  <c r="AE1039" i="6"/>
  <c r="P1039" i="6"/>
  <c r="M1039" i="6"/>
  <c r="F1039" i="6"/>
  <c r="D1039" i="6"/>
  <c r="C1039" i="6"/>
  <c r="AZ1038" i="6"/>
  <c r="AW1038" i="6"/>
  <c r="AS1038" i="6"/>
  <c r="AP1038" i="6"/>
  <c r="AI1038" i="6"/>
  <c r="AE1038" i="6"/>
  <c r="P1038" i="6"/>
  <c r="M1038" i="6"/>
  <c r="F1038" i="6"/>
  <c r="D1038" i="6"/>
  <c r="C1038" i="6"/>
  <c r="AZ1037" i="6"/>
  <c r="AW1037" i="6"/>
  <c r="AS1037" i="6"/>
  <c r="AP1037" i="6"/>
  <c r="AI1037" i="6"/>
  <c r="AE1037" i="6"/>
  <c r="P1037" i="6"/>
  <c r="M1037" i="6"/>
  <c r="F1037" i="6"/>
  <c r="D1037" i="6"/>
  <c r="C1037" i="6"/>
  <c r="AZ1036" i="6"/>
  <c r="AW1036" i="6"/>
  <c r="AS1036" i="6"/>
  <c r="AP1036" i="6"/>
  <c r="AI1036" i="6"/>
  <c r="AE1036" i="6"/>
  <c r="P1036" i="6"/>
  <c r="M1036" i="6"/>
  <c r="F1036" i="6"/>
  <c r="D1036" i="6"/>
  <c r="C1036" i="6"/>
  <c r="AZ1035" i="6"/>
  <c r="AW1035" i="6"/>
  <c r="AS1035" i="6"/>
  <c r="AP1035" i="6"/>
  <c r="AI1035" i="6"/>
  <c r="AE1035" i="6"/>
  <c r="P1035" i="6"/>
  <c r="M1035" i="6"/>
  <c r="F1035" i="6"/>
  <c r="D1035" i="6"/>
  <c r="C1035" i="6"/>
  <c r="AZ1034" i="6"/>
  <c r="AW1034" i="6"/>
  <c r="AS1034" i="6"/>
  <c r="AP1034" i="6"/>
  <c r="AI1034" i="6"/>
  <c r="AE1034" i="6"/>
  <c r="P1034" i="6"/>
  <c r="M1034" i="6"/>
  <c r="F1034" i="6"/>
  <c r="D1034" i="6"/>
  <c r="C1034" i="6"/>
  <c r="AZ1033" i="6"/>
  <c r="AW1033" i="6"/>
  <c r="AS1033" i="6"/>
  <c r="AP1033" i="6"/>
  <c r="AI1033" i="6"/>
  <c r="AE1033" i="6"/>
  <c r="P1033" i="6"/>
  <c r="M1033" i="6"/>
  <c r="F1033" i="6"/>
  <c r="D1033" i="6"/>
  <c r="C1033" i="6"/>
  <c r="AZ1032" i="6"/>
  <c r="AW1032" i="6"/>
  <c r="AS1032" i="6"/>
  <c r="AP1032" i="6"/>
  <c r="AI1032" i="6"/>
  <c r="AE1032" i="6"/>
  <c r="P1032" i="6"/>
  <c r="M1032" i="6"/>
  <c r="F1032" i="6"/>
  <c r="D1032" i="6"/>
  <c r="C1032" i="6"/>
  <c r="AZ1031" i="6"/>
  <c r="AW1031" i="6"/>
  <c r="AS1031" i="6"/>
  <c r="AP1031" i="6"/>
  <c r="AI1031" i="6"/>
  <c r="AE1031" i="6"/>
  <c r="P1031" i="6"/>
  <c r="M1031" i="6"/>
  <c r="F1031" i="6"/>
  <c r="D1031" i="6"/>
  <c r="C1031" i="6"/>
  <c r="AZ1030" i="6"/>
  <c r="AW1030" i="6"/>
  <c r="AS1030" i="6"/>
  <c r="AQ1030" i="6"/>
  <c r="AP1030" i="6"/>
  <c r="AI1030" i="6"/>
  <c r="AE1030" i="6"/>
  <c r="P1030" i="6"/>
  <c r="M1030" i="6"/>
  <c r="F1030" i="6"/>
  <c r="D1030" i="6"/>
  <c r="C1030" i="6"/>
  <c r="AZ1029" i="6"/>
  <c r="AW1029" i="6"/>
  <c r="AS1029" i="6"/>
  <c r="AP1029" i="6"/>
  <c r="AI1029" i="6"/>
  <c r="AE1029" i="6"/>
  <c r="P1029" i="6"/>
  <c r="M1029" i="6"/>
  <c r="F1029" i="6"/>
  <c r="D1029" i="6"/>
  <c r="C1029" i="6"/>
  <c r="AZ1028" i="6"/>
  <c r="AW1028" i="6"/>
  <c r="AS1028" i="6"/>
  <c r="AP1028" i="6"/>
  <c r="AI1028" i="6"/>
  <c r="AE1028" i="6"/>
  <c r="P1028" i="6"/>
  <c r="M1028" i="6"/>
  <c r="F1028" i="6"/>
  <c r="D1028" i="6"/>
  <c r="C1028" i="6"/>
  <c r="AZ1027" i="6"/>
  <c r="AW1027" i="6"/>
  <c r="AS1027" i="6"/>
  <c r="AP1027" i="6"/>
  <c r="AI1027" i="6"/>
  <c r="AE1027" i="6"/>
  <c r="P1027" i="6"/>
  <c r="M1027" i="6"/>
  <c r="F1027" i="6"/>
  <c r="D1027" i="6"/>
  <c r="C1027" i="6"/>
  <c r="AZ1026" i="6"/>
  <c r="AW1026" i="6"/>
  <c r="AS1026" i="6"/>
  <c r="AQ1026" i="6"/>
  <c r="AP1026" i="6"/>
  <c r="AI1026" i="6"/>
  <c r="AE1026" i="6"/>
  <c r="P1026" i="6"/>
  <c r="M1026" i="6"/>
  <c r="F1026" i="6"/>
  <c r="D1026" i="6"/>
  <c r="C1026" i="6"/>
  <c r="AZ1025" i="6"/>
  <c r="AW1025" i="6"/>
  <c r="AS1025" i="6"/>
  <c r="AP1025" i="6"/>
  <c r="AI1025" i="6"/>
  <c r="AE1025" i="6"/>
  <c r="P1025" i="6"/>
  <c r="M1025" i="6"/>
  <c r="F1025" i="6"/>
  <c r="D1025" i="6"/>
  <c r="C1025" i="6"/>
  <c r="AZ1024" i="6"/>
  <c r="AW1024" i="6"/>
  <c r="AS1024" i="6"/>
  <c r="AP1024" i="6"/>
  <c r="AI1024" i="6"/>
  <c r="AE1024" i="6"/>
  <c r="P1024" i="6"/>
  <c r="M1024" i="6"/>
  <c r="F1024" i="6"/>
  <c r="D1024" i="6"/>
  <c r="C1024" i="6"/>
  <c r="AZ1023" i="6"/>
  <c r="AW1023" i="6"/>
  <c r="AS1023" i="6"/>
  <c r="AP1023" i="6"/>
  <c r="AI1023" i="6"/>
  <c r="AE1023" i="6"/>
  <c r="P1023" i="6"/>
  <c r="M1023" i="6"/>
  <c r="F1023" i="6"/>
  <c r="D1023" i="6"/>
  <c r="C1023" i="6"/>
  <c r="AZ1022" i="6"/>
  <c r="AW1022" i="6"/>
  <c r="AS1022" i="6"/>
  <c r="AP1022" i="6"/>
  <c r="AI1022" i="6"/>
  <c r="AE1022" i="6"/>
  <c r="P1022" i="6"/>
  <c r="M1022" i="6"/>
  <c r="F1022" i="6"/>
  <c r="D1022" i="6"/>
  <c r="C1022" i="6"/>
  <c r="AZ1021" i="6"/>
  <c r="AW1021" i="6"/>
  <c r="AS1021" i="6"/>
  <c r="AP1021" i="6"/>
  <c r="AI1021" i="6"/>
  <c r="AE1021" i="6"/>
  <c r="P1021" i="6"/>
  <c r="M1021" i="6"/>
  <c r="F1021" i="6"/>
  <c r="D1021" i="6"/>
  <c r="C1021" i="6"/>
  <c r="AZ1020" i="6"/>
  <c r="AW1020" i="6"/>
  <c r="AS1020" i="6"/>
  <c r="AP1020" i="6"/>
  <c r="AI1020" i="6"/>
  <c r="AE1020" i="6"/>
  <c r="P1020" i="6"/>
  <c r="M1020" i="6"/>
  <c r="F1020" i="6"/>
  <c r="D1020" i="6"/>
  <c r="C1020" i="6"/>
  <c r="AZ1019" i="6"/>
  <c r="AW1019" i="6"/>
  <c r="AS1019" i="6"/>
  <c r="AP1019" i="6"/>
  <c r="AI1019" i="6"/>
  <c r="AE1019" i="6"/>
  <c r="P1019" i="6"/>
  <c r="M1019" i="6"/>
  <c r="F1019" i="6"/>
  <c r="D1019" i="6"/>
  <c r="C1019" i="6"/>
  <c r="AZ1018" i="6"/>
  <c r="AW1018" i="6"/>
  <c r="AS1018" i="6"/>
  <c r="AP1018" i="6"/>
  <c r="AI1018" i="6"/>
  <c r="AE1018" i="6"/>
  <c r="P1018" i="6"/>
  <c r="M1018" i="6"/>
  <c r="F1018" i="6"/>
  <c r="D1018" i="6"/>
  <c r="C1018" i="6"/>
  <c r="AZ1017" i="6"/>
  <c r="AW1017" i="6"/>
  <c r="AS1017" i="6"/>
  <c r="AP1017" i="6"/>
  <c r="AI1017" i="6"/>
  <c r="AE1017" i="6"/>
  <c r="P1017" i="6"/>
  <c r="M1017" i="6"/>
  <c r="F1017" i="6"/>
  <c r="D1017" i="6"/>
  <c r="C1017" i="6"/>
  <c r="AZ1016" i="6"/>
  <c r="AW1016" i="6"/>
  <c r="AS1016" i="6"/>
  <c r="AP1016" i="6"/>
  <c r="AI1016" i="6"/>
  <c r="AE1016" i="6"/>
  <c r="P1016" i="6"/>
  <c r="M1016" i="6"/>
  <c r="F1016" i="6"/>
  <c r="D1016" i="6"/>
  <c r="C1016" i="6"/>
  <c r="AZ1015" i="6"/>
  <c r="AW1015" i="6"/>
  <c r="AS1015" i="6"/>
  <c r="AP1015" i="6"/>
  <c r="AI1015" i="6"/>
  <c r="AE1015" i="6"/>
  <c r="P1015" i="6"/>
  <c r="M1015" i="6"/>
  <c r="F1015" i="6"/>
  <c r="D1015" i="6"/>
  <c r="C1015" i="6"/>
  <c r="AZ1014" i="6"/>
  <c r="AW1014" i="6"/>
  <c r="AS1014" i="6"/>
  <c r="AP1014" i="6"/>
  <c r="AI1014" i="6"/>
  <c r="AE1014" i="6"/>
  <c r="P1014" i="6"/>
  <c r="M1014" i="6"/>
  <c r="F1014" i="6"/>
  <c r="D1014" i="6"/>
  <c r="C1014" i="6"/>
  <c r="AZ1013" i="6"/>
  <c r="AW1013" i="6"/>
  <c r="AS1013" i="6"/>
  <c r="AP1013" i="6"/>
  <c r="AI1013" i="6"/>
  <c r="AE1013" i="6"/>
  <c r="P1013" i="6"/>
  <c r="M1013" i="6"/>
  <c r="F1013" i="6"/>
  <c r="D1013" i="6"/>
  <c r="C1013" i="6"/>
  <c r="AZ1012" i="6"/>
  <c r="AW1012" i="6"/>
  <c r="AS1012" i="6"/>
  <c r="AQ1012" i="6"/>
  <c r="AP1012" i="6"/>
  <c r="AI1012" i="6"/>
  <c r="AE1012" i="6"/>
  <c r="P1012" i="6"/>
  <c r="M1012" i="6"/>
  <c r="F1012" i="6"/>
  <c r="D1012" i="6"/>
  <c r="C1012" i="6"/>
  <c r="AZ1011" i="6"/>
  <c r="AW1011" i="6"/>
  <c r="AS1011" i="6"/>
  <c r="AP1011" i="6"/>
  <c r="AI1011" i="6"/>
  <c r="AE1011" i="6"/>
  <c r="P1011" i="6"/>
  <c r="M1011" i="6"/>
  <c r="F1011" i="6"/>
  <c r="D1011" i="6"/>
  <c r="C1011" i="6"/>
  <c r="AZ1010" i="6"/>
  <c r="AW1010" i="6"/>
  <c r="AS1010" i="6"/>
  <c r="AP1010" i="6"/>
  <c r="AI1010" i="6"/>
  <c r="AE1010" i="6"/>
  <c r="P1010" i="6"/>
  <c r="M1010" i="6"/>
  <c r="F1010" i="6"/>
  <c r="D1010" i="6"/>
  <c r="C1010" i="6"/>
  <c r="AZ1009" i="6"/>
  <c r="AW1009" i="6"/>
  <c r="AS1009" i="6"/>
  <c r="AP1009" i="6"/>
  <c r="AI1009" i="6"/>
  <c r="AE1009" i="6"/>
  <c r="P1009" i="6"/>
  <c r="M1009" i="6"/>
  <c r="F1009" i="6"/>
  <c r="D1009" i="6"/>
  <c r="C1009" i="6"/>
  <c r="AZ1008" i="6"/>
  <c r="AW1008" i="6"/>
  <c r="AS1008" i="6"/>
  <c r="AQ1008" i="6"/>
  <c r="AP1008" i="6"/>
  <c r="AI1008" i="6"/>
  <c r="AE1008" i="6"/>
  <c r="P1008" i="6"/>
  <c r="M1008" i="6"/>
  <c r="F1008" i="6"/>
  <c r="D1008" i="6"/>
  <c r="C1008" i="6"/>
  <c r="AZ1007" i="6"/>
  <c r="AW1007" i="6"/>
  <c r="AS1007" i="6"/>
  <c r="AP1007" i="6"/>
  <c r="AI1007" i="6"/>
  <c r="AE1007" i="6"/>
  <c r="P1007" i="6"/>
  <c r="M1007" i="6"/>
  <c r="F1007" i="6"/>
  <c r="D1007" i="6"/>
  <c r="C1007" i="6"/>
  <c r="AZ1006" i="6"/>
  <c r="AW1006" i="6"/>
  <c r="AS1006" i="6"/>
  <c r="AP1006" i="6"/>
  <c r="AI1006" i="6"/>
  <c r="AE1006" i="6"/>
  <c r="P1006" i="6"/>
  <c r="M1006" i="6"/>
  <c r="F1006" i="6"/>
  <c r="D1006" i="6"/>
  <c r="C1006" i="6"/>
  <c r="AZ1005" i="6"/>
  <c r="AW1005" i="6"/>
  <c r="AS1005" i="6"/>
  <c r="AP1005" i="6"/>
  <c r="AI1005" i="6"/>
  <c r="AE1005" i="6"/>
  <c r="P1005" i="6"/>
  <c r="M1005" i="6"/>
  <c r="F1005" i="6"/>
  <c r="D1005" i="6"/>
  <c r="C1005" i="6"/>
  <c r="AZ1004" i="6"/>
  <c r="AW1004" i="6"/>
  <c r="AS1004" i="6"/>
  <c r="AP1004" i="6"/>
  <c r="AI1004" i="6"/>
  <c r="AE1004" i="6"/>
  <c r="P1004" i="6"/>
  <c r="M1004" i="6"/>
  <c r="F1004" i="6"/>
  <c r="D1004" i="6"/>
  <c r="C1004" i="6"/>
  <c r="AZ1003" i="6"/>
  <c r="AW1003" i="6"/>
  <c r="AS1003" i="6"/>
  <c r="AP1003" i="6"/>
  <c r="AI1003" i="6"/>
  <c r="AE1003" i="6"/>
  <c r="P1003" i="6"/>
  <c r="M1003" i="6"/>
  <c r="F1003" i="6"/>
  <c r="D1003" i="6"/>
  <c r="C1003" i="6"/>
  <c r="AZ1002" i="6"/>
  <c r="AW1002" i="6"/>
  <c r="AS1002" i="6"/>
  <c r="AP1002" i="6"/>
  <c r="AI1002" i="6"/>
  <c r="AE1002" i="6"/>
  <c r="P1002" i="6"/>
  <c r="M1002" i="6"/>
  <c r="F1002" i="6"/>
  <c r="D1002" i="6"/>
  <c r="C1002" i="6"/>
  <c r="AZ1001" i="6"/>
  <c r="AW1001" i="6"/>
  <c r="AS1001" i="6"/>
  <c r="AP1001" i="6"/>
  <c r="AI1001" i="6"/>
  <c r="AE1001" i="6"/>
  <c r="P1001" i="6"/>
  <c r="M1001" i="6"/>
  <c r="F1001" i="6"/>
  <c r="D1001" i="6"/>
  <c r="C1001" i="6"/>
  <c r="AZ1000" i="6"/>
  <c r="AW1000" i="6"/>
  <c r="AS1000" i="6"/>
  <c r="AP1000" i="6"/>
  <c r="AI1000" i="6"/>
  <c r="AE1000" i="6"/>
  <c r="P1000" i="6"/>
  <c r="M1000" i="6"/>
  <c r="F1000" i="6"/>
  <c r="D1000" i="6"/>
  <c r="C1000" i="6"/>
  <c r="AZ999" i="6"/>
  <c r="AW999" i="6"/>
  <c r="AS999" i="6"/>
  <c r="AP999" i="6"/>
  <c r="AI999" i="6"/>
  <c r="AE999" i="6"/>
  <c r="P999" i="6"/>
  <c r="M999" i="6"/>
  <c r="F999" i="6"/>
  <c r="D999" i="6"/>
  <c r="C999" i="6"/>
  <c r="AZ998" i="6"/>
  <c r="AW998" i="6"/>
  <c r="AS998" i="6"/>
  <c r="AP998" i="6"/>
  <c r="AI998" i="6"/>
  <c r="AE998" i="6"/>
  <c r="P998" i="6"/>
  <c r="M998" i="6"/>
  <c r="F998" i="6"/>
  <c r="D998" i="6"/>
  <c r="C998" i="6"/>
  <c r="AZ997" i="6"/>
  <c r="AW997" i="6"/>
  <c r="AS997" i="6"/>
  <c r="AP997" i="6"/>
  <c r="AI997" i="6"/>
  <c r="AE997" i="6"/>
  <c r="P997" i="6"/>
  <c r="M997" i="6"/>
  <c r="F997" i="6"/>
  <c r="D997" i="6"/>
  <c r="C997" i="6"/>
  <c r="AZ996" i="6"/>
  <c r="AW996" i="6"/>
  <c r="AS996" i="6"/>
  <c r="AP996" i="6"/>
  <c r="AI996" i="6"/>
  <c r="AE996" i="6"/>
  <c r="P996" i="6"/>
  <c r="M996" i="6"/>
  <c r="F996" i="6"/>
  <c r="D996" i="6"/>
  <c r="C996" i="6"/>
  <c r="AZ995" i="6"/>
  <c r="AW995" i="6"/>
  <c r="AS995" i="6"/>
  <c r="AQ995" i="6"/>
  <c r="AP995" i="6"/>
  <c r="AI995" i="6"/>
  <c r="AE995" i="6"/>
  <c r="P995" i="6"/>
  <c r="M995" i="6"/>
  <c r="F995" i="6"/>
  <c r="D995" i="6"/>
  <c r="C995" i="6"/>
  <c r="AZ994" i="6"/>
  <c r="AW994" i="6"/>
  <c r="AS994" i="6"/>
  <c r="AQ994" i="6"/>
  <c r="AP994" i="6"/>
  <c r="AI994" i="6"/>
  <c r="AE994" i="6"/>
  <c r="P994" i="6"/>
  <c r="M994" i="6"/>
  <c r="F994" i="6"/>
  <c r="D994" i="6"/>
  <c r="C994" i="6"/>
  <c r="AZ993" i="6"/>
  <c r="AW993" i="6"/>
  <c r="AS993" i="6"/>
  <c r="AP993" i="6"/>
  <c r="AI993" i="6"/>
  <c r="AE993" i="6"/>
  <c r="P993" i="6"/>
  <c r="M993" i="6"/>
  <c r="F993" i="6"/>
  <c r="D993" i="6"/>
  <c r="C993" i="6"/>
  <c r="AZ992" i="6"/>
  <c r="AW992" i="6"/>
  <c r="AS992" i="6"/>
  <c r="AQ992" i="6"/>
  <c r="AP992" i="6"/>
  <c r="AI992" i="6"/>
  <c r="AE992" i="6"/>
  <c r="P992" i="6"/>
  <c r="M992" i="6"/>
  <c r="F992" i="6"/>
  <c r="D992" i="6"/>
  <c r="C992" i="6"/>
  <c r="AZ991" i="6"/>
  <c r="AW991" i="6"/>
  <c r="AS991" i="6"/>
  <c r="AP991" i="6"/>
  <c r="AI991" i="6"/>
  <c r="AE991" i="6"/>
  <c r="P991" i="6"/>
  <c r="M991" i="6"/>
  <c r="F991" i="6"/>
  <c r="D991" i="6"/>
  <c r="C991" i="6"/>
  <c r="AZ990" i="6"/>
  <c r="AW990" i="6"/>
  <c r="AS990" i="6"/>
  <c r="AP990" i="6"/>
  <c r="AI990" i="6"/>
  <c r="AE990" i="6"/>
  <c r="P990" i="6"/>
  <c r="M990" i="6"/>
  <c r="F990" i="6"/>
  <c r="D990" i="6"/>
  <c r="C990" i="6"/>
  <c r="AZ989" i="6"/>
  <c r="AW989" i="6"/>
  <c r="AS989" i="6"/>
  <c r="AP989" i="6"/>
  <c r="AI989" i="6"/>
  <c r="AE989" i="6"/>
  <c r="P989" i="6"/>
  <c r="M989" i="6"/>
  <c r="F989" i="6"/>
  <c r="D989" i="6"/>
  <c r="C989" i="6"/>
  <c r="AZ988" i="6"/>
  <c r="AW988" i="6"/>
  <c r="AS988" i="6"/>
  <c r="AP988" i="6"/>
  <c r="AI988" i="6"/>
  <c r="AE988" i="6"/>
  <c r="P988" i="6"/>
  <c r="M988" i="6"/>
  <c r="F988" i="6"/>
  <c r="D988" i="6"/>
  <c r="C988" i="6"/>
  <c r="AZ987" i="6"/>
  <c r="AW987" i="6"/>
  <c r="AS987" i="6"/>
  <c r="AQ987" i="6"/>
  <c r="AP987" i="6"/>
  <c r="AI987" i="6"/>
  <c r="AE987" i="6"/>
  <c r="P987" i="6"/>
  <c r="M987" i="6"/>
  <c r="F987" i="6"/>
  <c r="D987" i="6"/>
  <c r="C987" i="6"/>
  <c r="AZ986" i="6"/>
  <c r="AW986" i="6"/>
  <c r="AS986" i="6"/>
  <c r="AP986" i="6"/>
  <c r="AI986" i="6"/>
  <c r="AE986" i="6"/>
  <c r="P986" i="6"/>
  <c r="M986" i="6"/>
  <c r="F986" i="6"/>
  <c r="D986" i="6"/>
  <c r="C986" i="6"/>
  <c r="AZ985" i="6"/>
  <c r="AW985" i="6"/>
  <c r="AS985" i="6"/>
  <c r="AQ985" i="6"/>
  <c r="AP985" i="6"/>
  <c r="AI985" i="6"/>
  <c r="AE985" i="6"/>
  <c r="P985" i="6"/>
  <c r="M985" i="6"/>
  <c r="F985" i="6"/>
  <c r="D985" i="6"/>
  <c r="C985" i="6"/>
  <c r="AZ984" i="6"/>
  <c r="AW984" i="6"/>
  <c r="AS984" i="6"/>
  <c r="AP984" i="6"/>
  <c r="AI984" i="6"/>
  <c r="AE984" i="6"/>
  <c r="P984" i="6"/>
  <c r="M984" i="6"/>
  <c r="F984" i="6"/>
  <c r="D984" i="6"/>
  <c r="C984" i="6"/>
  <c r="AZ983" i="6"/>
  <c r="AW983" i="6"/>
  <c r="AS983" i="6"/>
  <c r="AP983" i="6"/>
  <c r="AI983" i="6"/>
  <c r="AE983" i="6"/>
  <c r="P983" i="6"/>
  <c r="M983" i="6"/>
  <c r="F983" i="6"/>
  <c r="D983" i="6"/>
  <c r="C983" i="6"/>
  <c r="AZ982" i="6"/>
  <c r="AW982" i="6"/>
  <c r="AS982" i="6"/>
  <c r="AQ982" i="6"/>
  <c r="AP982" i="6"/>
  <c r="AI982" i="6"/>
  <c r="AE982" i="6"/>
  <c r="P982" i="6"/>
  <c r="M982" i="6"/>
  <c r="F982" i="6"/>
  <c r="D982" i="6"/>
  <c r="C982" i="6"/>
  <c r="AZ981" i="6"/>
  <c r="AW981" i="6"/>
  <c r="AS981" i="6"/>
  <c r="AQ981" i="6"/>
  <c r="AP981" i="6"/>
  <c r="AI981" i="6"/>
  <c r="AE981" i="6"/>
  <c r="P981" i="6"/>
  <c r="M981" i="6"/>
  <c r="F981" i="6"/>
  <c r="D981" i="6"/>
  <c r="C981" i="6"/>
  <c r="AZ980" i="6"/>
  <c r="AW980" i="6"/>
  <c r="AS980" i="6"/>
  <c r="AP980" i="6"/>
  <c r="AI980" i="6"/>
  <c r="AE980" i="6"/>
  <c r="P980" i="6"/>
  <c r="M980" i="6"/>
  <c r="F980" i="6"/>
  <c r="D980" i="6"/>
  <c r="C980" i="6"/>
  <c r="AZ979" i="6"/>
  <c r="AW979" i="6"/>
  <c r="AS979" i="6"/>
  <c r="AQ979" i="6"/>
  <c r="AP979" i="6"/>
  <c r="AI979" i="6"/>
  <c r="AE979" i="6"/>
  <c r="P979" i="6"/>
  <c r="M979" i="6"/>
  <c r="F979" i="6"/>
  <c r="D979" i="6"/>
  <c r="C979" i="6"/>
  <c r="AZ978" i="6"/>
  <c r="AW978" i="6"/>
  <c r="AS978" i="6"/>
  <c r="AP978" i="6"/>
  <c r="AI978" i="6"/>
  <c r="AE978" i="6"/>
  <c r="P978" i="6"/>
  <c r="M978" i="6"/>
  <c r="F978" i="6"/>
  <c r="D978" i="6"/>
  <c r="C978" i="6"/>
  <c r="AZ977" i="6"/>
  <c r="AW977" i="6"/>
  <c r="AS977" i="6"/>
  <c r="AP977" i="6"/>
  <c r="AI977" i="6"/>
  <c r="AE977" i="6"/>
  <c r="P977" i="6"/>
  <c r="M977" i="6"/>
  <c r="F977" i="6"/>
  <c r="D977" i="6"/>
  <c r="C977" i="6"/>
  <c r="AZ976" i="6"/>
  <c r="AW976" i="6"/>
  <c r="AS976" i="6"/>
  <c r="AQ976" i="6"/>
  <c r="AP976" i="6"/>
  <c r="AI976" i="6"/>
  <c r="AE976" i="6"/>
  <c r="P976" i="6"/>
  <c r="M976" i="6"/>
  <c r="F976" i="6"/>
  <c r="D976" i="6"/>
  <c r="C976" i="6"/>
  <c r="AZ975" i="6"/>
  <c r="AW975" i="6"/>
  <c r="AS975" i="6"/>
  <c r="AP975" i="6"/>
  <c r="AI975" i="6"/>
  <c r="AE975" i="6"/>
  <c r="P975" i="6"/>
  <c r="M975" i="6"/>
  <c r="F975" i="6"/>
  <c r="D975" i="6"/>
  <c r="C975" i="6"/>
  <c r="AZ974" i="6"/>
  <c r="AW974" i="6"/>
  <c r="AS974" i="6"/>
  <c r="AP974" i="6"/>
  <c r="AI974" i="6"/>
  <c r="AE974" i="6"/>
  <c r="P974" i="6"/>
  <c r="M974" i="6"/>
  <c r="F974" i="6"/>
  <c r="D974" i="6"/>
  <c r="C974" i="6"/>
  <c r="AZ973" i="6"/>
  <c r="AW973" i="6"/>
  <c r="AS973" i="6"/>
  <c r="AP973" i="6"/>
  <c r="AI973" i="6"/>
  <c r="AE973" i="6"/>
  <c r="P973" i="6"/>
  <c r="M973" i="6"/>
  <c r="F973" i="6"/>
  <c r="D973" i="6"/>
  <c r="C973" i="6"/>
  <c r="AZ972" i="6"/>
  <c r="AW972" i="6"/>
  <c r="AS972" i="6"/>
  <c r="AP972" i="6"/>
  <c r="AI972" i="6"/>
  <c r="AE972" i="6"/>
  <c r="P972" i="6"/>
  <c r="M972" i="6"/>
  <c r="F972" i="6"/>
  <c r="D972" i="6"/>
  <c r="C972" i="6"/>
  <c r="AZ971" i="6"/>
  <c r="AW971" i="6"/>
  <c r="AS971" i="6"/>
  <c r="AP971" i="6"/>
  <c r="AI971" i="6"/>
  <c r="AE971" i="6"/>
  <c r="P971" i="6"/>
  <c r="M971" i="6"/>
  <c r="F971" i="6"/>
  <c r="D971" i="6"/>
  <c r="C971" i="6"/>
  <c r="AZ970" i="6"/>
  <c r="AW970" i="6"/>
  <c r="AS970" i="6"/>
  <c r="AP970" i="6"/>
  <c r="AI970" i="6"/>
  <c r="AE970" i="6"/>
  <c r="P970" i="6"/>
  <c r="M970" i="6"/>
  <c r="F970" i="6"/>
  <c r="D970" i="6"/>
  <c r="C970" i="6"/>
  <c r="AZ969" i="6"/>
  <c r="AW969" i="6"/>
  <c r="AS969" i="6"/>
  <c r="AP969" i="6"/>
  <c r="AI969" i="6"/>
  <c r="AE969" i="6"/>
  <c r="P969" i="6"/>
  <c r="M969" i="6"/>
  <c r="F969" i="6"/>
  <c r="D969" i="6"/>
  <c r="C969" i="6"/>
  <c r="AZ968" i="6"/>
  <c r="AW968" i="6"/>
  <c r="AS968" i="6"/>
  <c r="AP968" i="6"/>
  <c r="AI968" i="6"/>
  <c r="AE968" i="6"/>
  <c r="P968" i="6"/>
  <c r="M968" i="6"/>
  <c r="F968" i="6"/>
  <c r="D968" i="6"/>
  <c r="C968" i="6"/>
  <c r="AZ967" i="6"/>
  <c r="AW967" i="6"/>
  <c r="AS967" i="6"/>
  <c r="AP967" i="6"/>
  <c r="AI967" i="6"/>
  <c r="AE967" i="6"/>
  <c r="P967" i="6"/>
  <c r="M967" i="6"/>
  <c r="F967" i="6"/>
  <c r="D967" i="6"/>
  <c r="C967" i="6"/>
  <c r="AZ966" i="6"/>
  <c r="AW966" i="6"/>
  <c r="AS966" i="6"/>
  <c r="AP966" i="6"/>
  <c r="AI966" i="6"/>
  <c r="AE966" i="6"/>
  <c r="P966" i="6"/>
  <c r="M966" i="6"/>
  <c r="F966" i="6"/>
  <c r="D966" i="6"/>
  <c r="C966" i="6"/>
  <c r="AZ965" i="6"/>
  <c r="AW965" i="6"/>
  <c r="AS965" i="6"/>
  <c r="AP965" i="6"/>
  <c r="AI965" i="6"/>
  <c r="AE965" i="6"/>
  <c r="P965" i="6"/>
  <c r="M965" i="6"/>
  <c r="F965" i="6"/>
  <c r="D965" i="6"/>
  <c r="C965" i="6"/>
  <c r="AZ964" i="6"/>
  <c r="AW964" i="6"/>
  <c r="AS964" i="6"/>
  <c r="AP964" i="6"/>
  <c r="AI964" i="6"/>
  <c r="AE964" i="6"/>
  <c r="P964" i="6"/>
  <c r="M964" i="6"/>
  <c r="F964" i="6"/>
  <c r="D964" i="6"/>
  <c r="C964" i="6"/>
  <c r="AZ963" i="6"/>
  <c r="AW963" i="6"/>
  <c r="AS963" i="6"/>
  <c r="AP963" i="6"/>
  <c r="AI963" i="6"/>
  <c r="AE963" i="6"/>
  <c r="P963" i="6"/>
  <c r="M963" i="6"/>
  <c r="F963" i="6"/>
  <c r="D963" i="6"/>
  <c r="C963" i="6"/>
  <c r="AZ962" i="6"/>
  <c r="AW962" i="6"/>
  <c r="AS962" i="6"/>
  <c r="AQ962" i="6"/>
  <c r="AP962" i="6"/>
  <c r="AI962" i="6"/>
  <c r="AE962" i="6"/>
  <c r="P962" i="6"/>
  <c r="M962" i="6"/>
  <c r="F962" i="6"/>
  <c r="D962" i="6"/>
  <c r="C962" i="6"/>
  <c r="AZ961" i="6"/>
  <c r="AW961" i="6"/>
  <c r="AS961" i="6"/>
  <c r="AP961" i="6"/>
  <c r="AI961" i="6"/>
  <c r="AE961" i="6"/>
  <c r="P961" i="6"/>
  <c r="M961" i="6"/>
  <c r="F961" i="6"/>
  <c r="D961" i="6"/>
  <c r="C961" i="6"/>
  <c r="AZ960" i="6"/>
  <c r="AW960" i="6"/>
  <c r="AS960" i="6"/>
  <c r="AP960" i="6"/>
  <c r="AI960" i="6"/>
  <c r="AE960" i="6"/>
  <c r="P960" i="6"/>
  <c r="M960" i="6"/>
  <c r="F960" i="6"/>
  <c r="D960" i="6"/>
  <c r="C960" i="6"/>
  <c r="AZ959" i="6"/>
  <c r="AW959" i="6"/>
  <c r="AS959" i="6"/>
  <c r="AQ959" i="6"/>
  <c r="AP959" i="6"/>
  <c r="AI959" i="6"/>
  <c r="AE959" i="6"/>
  <c r="P959" i="6"/>
  <c r="M959" i="6"/>
  <c r="F959" i="6"/>
  <c r="D959" i="6"/>
  <c r="C959" i="6"/>
  <c r="AZ958" i="6"/>
  <c r="AW958" i="6"/>
  <c r="AS958" i="6"/>
  <c r="AP958" i="6"/>
  <c r="AI958" i="6"/>
  <c r="AE958" i="6"/>
  <c r="P958" i="6"/>
  <c r="M958" i="6"/>
  <c r="F958" i="6"/>
  <c r="D958" i="6"/>
  <c r="C958" i="6"/>
  <c r="AZ957" i="6"/>
  <c r="AW957" i="6"/>
  <c r="AS957" i="6"/>
  <c r="AP957" i="6"/>
  <c r="AI957" i="6"/>
  <c r="AE957" i="6"/>
  <c r="P957" i="6"/>
  <c r="M957" i="6"/>
  <c r="F957" i="6"/>
  <c r="D957" i="6"/>
  <c r="C957" i="6"/>
  <c r="AZ956" i="6"/>
  <c r="AW956" i="6"/>
  <c r="AS956" i="6"/>
  <c r="AP956" i="6"/>
  <c r="AI956" i="6"/>
  <c r="AE956" i="6"/>
  <c r="P956" i="6"/>
  <c r="M956" i="6"/>
  <c r="F956" i="6"/>
  <c r="D956" i="6"/>
  <c r="C956" i="6"/>
  <c r="AZ955" i="6"/>
  <c r="AW955" i="6"/>
  <c r="AS955" i="6"/>
  <c r="AP955" i="6"/>
  <c r="AI955" i="6"/>
  <c r="AE955" i="6"/>
  <c r="P955" i="6"/>
  <c r="M955" i="6"/>
  <c r="F955" i="6"/>
  <c r="D955" i="6"/>
  <c r="C955" i="6"/>
  <c r="AZ954" i="6"/>
  <c r="AW954" i="6"/>
  <c r="AS954" i="6"/>
  <c r="AP954" i="6"/>
  <c r="AI954" i="6"/>
  <c r="AE954" i="6"/>
  <c r="P954" i="6"/>
  <c r="M954" i="6"/>
  <c r="F954" i="6"/>
  <c r="D954" i="6"/>
  <c r="C954" i="6"/>
  <c r="AZ953" i="6"/>
  <c r="AW953" i="6"/>
  <c r="AS953" i="6"/>
  <c r="AP953" i="6"/>
  <c r="AI953" i="6"/>
  <c r="AE953" i="6"/>
  <c r="P953" i="6"/>
  <c r="M953" i="6"/>
  <c r="F953" i="6"/>
  <c r="D953" i="6"/>
  <c r="C953" i="6"/>
  <c r="AZ952" i="6"/>
  <c r="AW952" i="6"/>
  <c r="AS952" i="6"/>
  <c r="AP952" i="6"/>
  <c r="AI952" i="6"/>
  <c r="AE952" i="6"/>
  <c r="P952" i="6"/>
  <c r="M952" i="6"/>
  <c r="F952" i="6"/>
  <c r="D952" i="6"/>
  <c r="C952" i="6"/>
  <c r="AZ951" i="6"/>
  <c r="AW951" i="6"/>
  <c r="AS951" i="6"/>
  <c r="AP951" i="6"/>
  <c r="AI951" i="6"/>
  <c r="AE951" i="6"/>
  <c r="P951" i="6"/>
  <c r="M951" i="6"/>
  <c r="F951" i="6"/>
  <c r="D951" i="6"/>
  <c r="C951" i="6"/>
  <c r="AZ950" i="6"/>
  <c r="AW950" i="6"/>
  <c r="AS950" i="6"/>
  <c r="AP950" i="6"/>
  <c r="AI950" i="6"/>
  <c r="AE950" i="6"/>
  <c r="P950" i="6"/>
  <c r="M950" i="6"/>
  <c r="F950" i="6"/>
  <c r="D950" i="6"/>
  <c r="C950" i="6"/>
  <c r="AZ949" i="6"/>
  <c r="AW949" i="6"/>
  <c r="AS949" i="6"/>
  <c r="AP949" i="6"/>
  <c r="AI949" i="6"/>
  <c r="AE949" i="6"/>
  <c r="P949" i="6"/>
  <c r="M949" i="6"/>
  <c r="F949" i="6"/>
  <c r="D949" i="6"/>
  <c r="C949" i="6"/>
  <c r="AZ948" i="6"/>
  <c r="AW948" i="6"/>
  <c r="AS948" i="6"/>
  <c r="AP948" i="6"/>
  <c r="AI948" i="6"/>
  <c r="AE948" i="6"/>
  <c r="P948" i="6"/>
  <c r="M948" i="6"/>
  <c r="F948" i="6"/>
  <c r="D948" i="6"/>
  <c r="C948" i="6"/>
  <c r="AZ947" i="6"/>
  <c r="AW947" i="6"/>
  <c r="AS947" i="6"/>
  <c r="AQ947" i="6"/>
  <c r="AP947" i="6"/>
  <c r="AI947" i="6"/>
  <c r="AE947" i="6"/>
  <c r="P947" i="6"/>
  <c r="M947" i="6"/>
  <c r="F947" i="6"/>
  <c r="D947" i="6"/>
  <c r="C947" i="6"/>
  <c r="AZ946" i="6"/>
  <c r="AW946" i="6"/>
  <c r="AS946" i="6"/>
  <c r="AP946" i="6"/>
  <c r="AI946" i="6"/>
  <c r="AE946" i="6"/>
  <c r="P946" i="6"/>
  <c r="M946" i="6"/>
  <c r="F946" i="6"/>
  <c r="D946" i="6"/>
  <c r="C946" i="6"/>
  <c r="AZ945" i="6"/>
  <c r="AW945" i="6"/>
  <c r="AS945" i="6"/>
  <c r="AP945" i="6"/>
  <c r="AI945" i="6"/>
  <c r="AE945" i="6"/>
  <c r="P945" i="6"/>
  <c r="M945" i="6"/>
  <c r="F945" i="6"/>
  <c r="D945" i="6"/>
  <c r="C945" i="6"/>
  <c r="AZ944" i="6"/>
  <c r="AW944" i="6"/>
  <c r="AS944" i="6"/>
  <c r="AP944" i="6"/>
  <c r="AI944" i="6"/>
  <c r="AE944" i="6"/>
  <c r="P944" i="6"/>
  <c r="M944" i="6"/>
  <c r="F944" i="6"/>
  <c r="D944" i="6"/>
  <c r="C944" i="6"/>
  <c r="AZ943" i="6"/>
  <c r="AW943" i="6"/>
  <c r="AS943" i="6"/>
  <c r="AP943" i="6"/>
  <c r="AI943" i="6"/>
  <c r="AE943" i="6"/>
  <c r="P943" i="6"/>
  <c r="M943" i="6"/>
  <c r="F943" i="6"/>
  <c r="D943" i="6"/>
  <c r="C943" i="6"/>
  <c r="AZ942" i="6"/>
  <c r="AW942" i="6"/>
  <c r="AS942" i="6"/>
  <c r="AP942" i="6"/>
  <c r="AI942" i="6"/>
  <c r="AE942" i="6"/>
  <c r="P942" i="6"/>
  <c r="M942" i="6"/>
  <c r="F942" i="6"/>
  <c r="D942" i="6"/>
  <c r="C942" i="6"/>
  <c r="AZ941" i="6"/>
  <c r="AW941" i="6"/>
  <c r="AS941" i="6"/>
  <c r="AP941" i="6"/>
  <c r="AI941" i="6"/>
  <c r="AE941" i="6"/>
  <c r="P941" i="6"/>
  <c r="M941" i="6"/>
  <c r="F941" i="6"/>
  <c r="D941" i="6"/>
  <c r="C941" i="6"/>
  <c r="AZ940" i="6"/>
  <c r="AW940" i="6"/>
  <c r="AS940" i="6"/>
  <c r="AP940" i="6"/>
  <c r="AI940" i="6"/>
  <c r="AE940" i="6"/>
  <c r="P940" i="6"/>
  <c r="M940" i="6"/>
  <c r="F940" i="6"/>
  <c r="D940" i="6"/>
  <c r="C940" i="6"/>
  <c r="AZ939" i="6"/>
  <c r="AW939" i="6"/>
  <c r="AS939" i="6"/>
  <c r="AP939" i="6"/>
  <c r="AI939" i="6"/>
  <c r="AE939" i="6"/>
  <c r="P939" i="6"/>
  <c r="M939" i="6"/>
  <c r="F939" i="6"/>
  <c r="D939" i="6"/>
  <c r="C939" i="6"/>
  <c r="AZ938" i="6"/>
  <c r="AW938" i="6"/>
  <c r="AS938" i="6"/>
  <c r="AP938" i="6"/>
  <c r="AI938" i="6"/>
  <c r="AE938" i="6"/>
  <c r="P938" i="6"/>
  <c r="M938" i="6"/>
  <c r="F938" i="6"/>
  <c r="D938" i="6"/>
  <c r="C938" i="6"/>
  <c r="AZ937" i="6"/>
  <c r="AW937" i="6"/>
  <c r="AS937" i="6"/>
  <c r="AP937" i="6"/>
  <c r="AI937" i="6"/>
  <c r="AE937" i="6"/>
  <c r="P937" i="6"/>
  <c r="M937" i="6"/>
  <c r="F937" i="6"/>
  <c r="D937" i="6"/>
  <c r="C937" i="6"/>
  <c r="AZ936" i="6"/>
  <c r="AW936" i="6"/>
  <c r="AS936" i="6"/>
  <c r="AP936" i="6"/>
  <c r="AI936" i="6"/>
  <c r="AE936" i="6"/>
  <c r="P936" i="6"/>
  <c r="M936" i="6"/>
  <c r="F936" i="6"/>
  <c r="D936" i="6"/>
  <c r="C936" i="6"/>
  <c r="AZ935" i="6"/>
  <c r="AW935" i="6"/>
  <c r="AS935" i="6"/>
  <c r="AP935" i="6"/>
  <c r="AI935" i="6"/>
  <c r="AE935" i="6"/>
  <c r="P935" i="6"/>
  <c r="M935" i="6"/>
  <c r="F935" i="6"/>
  <c r="D935" i="6"/>
  <c r="C935" i="6"/>
  <c r="AZ934" i="6"/>
  <c r="AW934" i="6"/>
  <c r="AS934" i="6"/>
  <c r="AP934" i="6"/>
  <c r="AI934" i="6"/>
  <c r="AE934" i="6"/>
  <c r="P934" i="6"/>
  <c r="M934" i="6"/>
  <c r="F934" i="6"/>
  <c r="D934" i="6"/>
  <c r="C934" i="6"/>
  <c r="AZ933" i="6"/>
  <c r="AW933" i="6"/>
  <c r="AS933" i="6"/>
  <c r="AP933" i="6"/>
  <c r="AI933" i="6"/>
  <c r="AE933" i="6"/>
  <c r="P933" i="6"/>
  <c r="M933" i="6"/>
  <c r="F933" i="6"/>
  <c r="D933" i="6"/>
  <c r="C933" i="6"/>
  <c r="AZ932" i="6"/>
  <c r="AW932" i="6"/>
  <c r="AS932" i="6"/>
  <c r="AP932" i="6"/>
  <c r="AI932" i="6"/>
  <c r="AE932" i="6"/>
  <c r="P932" i="6"/>
  <c r="M932" i="6"/>
  <c r="F932" i="6"/>
  <c r="D932" i="6"/>
  <c r="C932" i="6"/>
  <c r="AZ931" i="6"/>
  <c r="AW931" i="6"/>
  <c r="AS931" i="6"/>
  <c r="AQ931" i="6"/>
  <c r="AP931" i="6"/>
  <c r="AI931" i="6"/>
  <c r="AE931" i="6"/>
  <c r="P931" i="6"/>
  <c r="M931" i="6"/>
  <c r="F931" i="6"/>
  <c r="D931" i="6"/>
  <c r="C931" i="6"/>
  <c r="AZ930" i="6"/>
  <c r="AW930" i="6"/>
  <c r="AS930" i="6"/>
  <c r="AP930" i="6"/>
  <c r="AI930" i="6"/>
  <c r="AE930" i="6"/>
  <c r="P930" i="6"/>
  <c r="M930" i="6"/>
  <c r="F930" i="6"/>
  <c r="D930" i="6"/>
  <c r="C930" i="6"/>
  <c r="AZ929" i="6"/>
  <c r="AW929" i="6"/>
  <c r="AS929" i="6"/>
  <c r="AP929" i="6"/>
  <c r="AI929" i="6"/>
  <c r="AE929" i="6"/>
  <c r="P929" i="6"/>
  <c r="M929" i="6"/>
  <c r="F929" i="6"/>
  <c r="D929" i="6"/>
  <c r="C929" i="6"/>
  <c r="AZ928" i="6"/>
  <c r="AW928" i="6"/>
  <c r="AS928" i="6"/>
  <c r="AP928" i="6"/>
  <c r="AI928" i="6"/>
  <c r="AE928" i="6"/>
  <c r="P928" i="6"/>
  <c r="M928" i="6"/>
  <c r="F928" i="6"/>
  <c r="D928" i="6"/>
  <c r="C928" i="6"/>
  <c r="AZ927" i="6"/>
  <c r="AW927" i="6"/>
  <c r="AS927" i="6"/>
  <c r="AQ927" i="6"/>
  <c r="AP927" i="6"/>
  <c r="AI927" i="6"/>
  <c r="AE927" i="6"/>
  <c r="P927" i="6"/>
  <c r="M927" i="6"/>
  <c r="F927" i="6"/>
  <c r="D927" i="6"/>
  <c r="C927" i="6"/>
  <c r="AZ926" i="6"/>
  <c r="AW926" i="6"/>
  <c r="AS926" i="6"/>
  <c r="AQ926" i="6"/>
  <c r="AP926" i="6"/>
  <c r="AI926" i="6"/>
  <c r="AE926" i="6"/>
  <c r="P926" i="6"/>
  <c r="M926" i="6"/>
  <c r="F926" i="6"/>
  <c r="D926" i="6"/>
  <c r="C926" i="6"/>
  <c r="AZ925" i="6"/>
  <c r="AW925" i="6"/>
  <c r="AS925" i="6"/>
  <c r="AP925" i="6"/>
  <c r="AI925" i="6"/>
  <c r="AE925" i="6"/>
  <c r="P925" i="6"/>
  <c r="M925" i="6"/>
  <c r="F925" i="6"/>
  <c r="D925" i="6"/>
  <c r="C925" i="6"/>
  <c r="AZ924" i="6"/>
  <c r="AW924" i="6"/>
  <c r="AS924" i="6"/>
  <c r="AQ924" i="6"/>
  <c r="AP924" i="6"/>
  <c r="AI924" i="6"/>
  <c r="AE924" i="6"/>
  <c r="P924" i="6"/>
  <c r="M924" i="6"/>
  <c r="F924" i="6"/>
  <c r="D924" i="6"/>
  <c r="C924" i="6"/>
  <c r="AZ923" i="6"/>
  <c r="AW923" i="6"/>
  <c r="AS923" i="6"/>
  <c r="AQ923" i="6"/>
  <c r="AP923" i="6"/>
  <c r="AI923" i="6"/>
  <c r="AE923" i="6"/>
  <c r="P923" i="6"/>
  <c r="M923" i="6"/>
  <c r="F923" i="6"/>
  <c r="D923" i="6"/>
  <c r="C923" i="6"/>
  <c r="AZ922" i="6"/>
  <c r="AW922" i="6"/>
  <c r="AS922" i="6"/>
  <c r="AP922" i="6"/>
  <c r="AI922" i="6"/>
  <c r="AE922" i="6"/>
  <c r="P922" i="6"/>
  <c r="M922" i="6"/>
  <c r="F922" i="6"/>
  <c r="D922" i="6"/>
  <c r="C922" i="6"/>
  <c r="AZ921" i="6"/>
  <c r="AW921" i="6"/>
  <c r="AS921" i="6"/>
  <c r="AP921" i="6"/>
  <c r="AI921" i="6"/>
  <c r="AE921" i="6"/>
  <c r="P921" i="6"/>
  <c r="M921" i="6"/>
  <c r="F921" i="6"/>
  <c r="D921" i="6"/>
  <c r="C921" i="6"/>
  <c r="AZ920" i="6"/>
  <c r="AW920" i="6"/>
  <c r="AS920" i="6"/>
  <c r="AP920" i="6"/>
  <c r="AI920" i="6"/>
  <c r="AE920" i="6"/>
  <c r="P920" i="6"/>
  <c r="M920" i="6"/>
  <c r="F920" i="6"/>
  <c r="D920" i="6"/>
  <c r="C920" i="6"/>
  <c r="AZ919" i="6"/>
  <c r="AW919" i="6"/>
  <c r="AS919" i="6"/>
  <c r="AQ919" i="6"/>
  <c r="AP919" i="6"/>
  <c r="AI919" i="6"/>
  <c r="AE919" i="6"/>
  <c r="P919" i="6"/>
  <c r="M919" i="6"/>
  <c r="F919" i="6"/>
  <c r="D919" i="6"/>
  <c r="C919" i="6"/>
  <c r="AZ918" i="6"/>
  <c r="AW918" i="6"/>
  <c r="AS918" i="6"/>
  <c r="AP918" i="6"/>
  <c r="AI918" i="6"/>
  <c r="AE918" i="6"/>
  <c r="P918" i="6"/>
  <c r="M918" i="6"/>
  <c r="F918" i="6"/>
  <c r="D918" i="6"/>
  <c r="C918" i="6"/>
  <c r="AZ917" i="6"/>
  <c r="AW917" i="6"/>
  <c r="AS917" i="6"/>
  <c r="AP917" i="6"/>
  <c r="AI917" i="6"/>
  <c r="AE917" i="6"/>
  <c r="P917" i="6"/>
  <c r="M917" i="6"/>
  <c r="F917" i="6"/>
  <c r="D917" i="6"/>
  <c r="C917" i="6"/>
  <c r="AZ916" i="6"/>
  <c r="AW916" i="6"/>
  <c r="AS916" i="6"/>
  <c r="AP916" i="6"/>
  <c r="AI916" i="6"/>
  <c r="AE916" i="6"/>
  <c r="P916" i="6"/>
  <c r="M916" i="6"/>
  <c r="F916" i="6"/>
  <c r="D916" i="6"/>
  <c r="C916" i="6"/>
  <c r="AZ915" i="6"/>
  <c r="AW915" i="6"/>
  <c r="AS915" i="6"/>
  <c r="AP915" i="6"/>
  <c r="AI915" i="6"/>
  <c r="AE915" i="6"/>
  <c r="P915" i="6"/>
  <c r="M915" i="6"/>
  <c r="F915" i="6"/>
  <c r="D915" i="6"/>
  <c r="C915" i="6"/>
  <c r="AZ914" i="6"/>
  <c r="AW914" i="6"/>
  <c r="AS914" i="6"/>
  <c r="AQ914" i="6"/>
  <c r="AP914" i="6"/>
  <c r="AI914" i="6"/>
  <c r="AE914" i="6"/>
  <c r="P914" i="6"/>
  <c r="M914" i="6"/>
  <c r="F914" i="6"/>
  <c r="D914" i="6"/>
  <c r="C914" i="6"/>
  <c r="AZ913" i="6"/>
  <c r="AW913" i="6"/>
  <c r="AS913" i="6"/>
  <c r="AP913" i="6"/>
  <c r="AI913" i="6"/>
  <c r="AE913" i="6"/>
  <c r="P913" i="6"/>
  <c r="M913" i="6"/>
  <c r="F913" i="6"/>
  <c r="D913" i="6"/>
  <c r="C913" i="6"/>
  <c r="AZ912" i="6"/>
  <c r="AW912" i="6"/>
  <c r="AS912" i="6"/>
  <c r="AQ912" i="6"/>
  <c r="AP912" i="6"/>
  <c r="AI912" i="6"/>
  <c r="AE912" i="6"/>
  <c r="P912" i="6"/>
  <c r="M912" i="6"/>
  <c r="F912" i="6"/>
  <c r="D912" i="6"/>
  <c r="C912" i="6"/>
  <c r="AZ911" i="6"/>
  <c r="AW911" i="6"/>
  <c r="AS911" i="6"/>
  <c r="AP911" i="6"/>
  <c r="AI911" i="6"/>
  <c r="AE911" i="6"/>
  <c r="P911" i="6"/>
  <c r="M911" i="6"/>
  <c r="F911" i="6"/>
  <c r="D911" i="6"/>
  <c r="C911" i="6"/>
  <c r="AZ910" i="6"/>
  <c r="AW910" i="6"/>
  <c r="AS910" i="6"/>
  <c r="AP910" i="6"/>
  <c r="AI910" i="6"/>
  <c r="AE910" i="6"/>
  <c r="P910" i="6"/>
  <c r="M910" i="6"/>
  <c r="F910" i="6"/>
  <c r="D910" i="6"/>
  <c r="C910" i="6"/>
  <c r="AZ909" i="6"/>
  <c r="AW909" i="6"/>
  <c r="AS909" i="6"/>
  <c r="AP909" i="6"/>
  <c r="AI909" i="6"/>
  <c r="AE909" i="6"/>
  <c r="P909" i="6"/>
  <c r="M909" i="6"/>
  <c r="F909" i="6"/>
  <c r="D909" i="6"/>
  <c r="C909" i="6"/>
  <c r="AZ908" i="6"/>
  <c r="AW908" i="6"/>
  <c r="AS908" i="6"/>
  <c r="AQ908" i="6"/>
  <c r="AP908" i="6"/>
  <c r="AI908" i="6"/>
  <c r="AE908" i="6"/>
  <c r="P908" i="6"/>
  <c r="M908" i="6"/>
  <c r="F908" i="6"/>
  <c r="D908" i="6"/>
  <c r="C908" i="6"/>
  <c r="AZ907" i="6"/>
  <c r="AW907" i="6"/>
  <c r="AS907" i="6"/>
  <c r="AP907" i="6"/>
  <c r="AI907" i="6"/>
  <c r="AE907" i="6"/>
  <c r="P907" i="6"/>
  <c r="M907" i="6"/>
  <c r="F907" i="6"/>
  <c r="D907" i="6"/>
  <c r="C907" i="6"/>
  <c r="AZ906" i="6"/>
  <c r="AW906" i="6"/>
  <c r="AS906" i="6"/>
  <c r="AP906" i="6"/>
  <c r="AI906" i="6"/>
  <c r="AE906" i="6"/>
  <c r="P906" i="6"/>
  <c r="M906" i="6"/>
  <c r="F906" i="6"/>
  <c r="D906" i="6"/>
  <c r="C906" i="6"/>
  <c r="AZ905" i="6"/>
  <c r="AW905" i="6"/>
  <c r="AS905" i="6"/>
  <c r="AP905" i="6"/>
  <c r="AI905" i="6"/>
  <c r="AE905" i="6"/>
  <c r="P905" i="6"/>
  <c r="M905" i="6"/>
  <c r="F905" i="6"/>
  <c r="D905" i="6"/>
  <c r="C905" i="6"/>
  <c r="AZ904" i="6"/>
  <c r="AW904" i="6"/>
  <c r="AS904" i="6"/>
  <c r="AP904" i="6"/>
  <c r="AI904" i="6"/>
  <c r="AE904" i="6"/>
  <c r="P904" i="6"/>
  <c r="M904" i="6"/>
  <c r="F904" i="6"/>
  <c r="D904" i="6"/>
  <c r="C904" i="6"/>
  <c r="AZ903" i="6"/>
  <c r="AW903" i="6"/>
  <c r="AS903" i="6"/>
  <c r="AP903" i="6"/>
  <c r="AI903" i="6"/>
  <c r="AE903" i="6"/>
  <c r="P903" i="6"/>
  <c r="M903" i="6"/>
  <c r="F903" i="6"/>
  <c r="D903" i="6"/>
  <c r="C903" i="6"/>
  <c r="AZ902" i="6"/>
  <c r="AW902" i="6"/>
  <c r="AS902" i="6"/>
  <c r="AP902" i="6"/>
  <c r="AI902" i="6"/>
  <c r="AE902" i="6"/>
  <c r="P902" i="6"/>
  <c r="M902" i="6"/>
  <c r="F902" i="6"/>
  <c r="D902" i="6"/>
  <c r="C902" i="6"/>
  <c r="AZ901" i="6"/>
  <c r="AW901" i="6"/>
  <c r="AS901" i="6"/>
  <c r="AP901" i="6"/>
  <c r="AI901" i="6"/>
  <c r="AE901" i="6"/>
  <c r="P901" i="6"/>
  <c r="M901" i="6"/>
  <c r="F901" i="6"/>
  <c r="D901" i="6"/>
  <c r="C901" i="6"/>
  <c r="AZ900" i="6"/>
  <c r="AW900" i="6"/>
  <c r="AS900" i="6"/>
  <c r="AP900" i="6"/>
  <c r="AI900" i="6"/>
  <c r="AE900" i="6"/>
  <c r="P900" i="6"/>
  <c r="M900" i="6"/>
  <c r="F900" i="6"/>
  <c r="D900" i="6"/>
  <c r="C900" i="6"/>
  <c r="AZ899" i="6"/>
  <c r="AW899" i="6"/>
  <c r="AS899" i="6"/>
  <c r="AP899" i="6"/>
  <c r="AI899" i="6"/>
  <c r="AE899" i="6"/>
  <c r="P899" i="6"/>
  <c r="M899" i="6"/>
  <c r="F899" i="6"/>
  <c r="D899" i="6"/>
  <c r="C899" i="6"/>
  <c r="AZ898" i="6"/>
  <c r="AW898" i="6"/>
  <c r="AS898" i="6"/>
  <c r="AP898" i="6"/>
  <c r="AI898" i="6"/>
  <c r="AE898" i="6"/>
  <c r="P898" i="6"/>
  <c r="M898" i="6"/>
  <c r="F898" i="6"/>
  <c r="D898" i="6"/>
  <c r="C898" i="6"/>
  <c r="AZ897" i="6"/>
  <c r="AW897" i="6"/>
  <c r="AS897" i="6"/>
  <c r="AP897" i="6"/>
  <c r="AI897" i="6"/>
  <c r="AE897" i="6"/>
  <c r="P897" i="6"/>
  <c r="M897" i="6"/>
  <c r="F897" i="6"/>
  <c r="D897" i="6"/>
  <c r="C897" i="6"/>
  <c r="AZ896" i="6"/>
  <c r="AW896" i="6"/>
  <c r="AS896" i="6"/>
  <c r="AQ896" i="6"/>
  <c r="AP896" i="6"/>
  <c r="AI896" i="6"/>
  <c r="AE896" i="6"/>
  <c r="P896" i="6"/>
  <c r="M896" i="6"/>
  <c r="F896" i="6"/>
  <c r="D896" i="6"/>
  <c r="C896" i="6"/>
  <c r="AZ895" i="6"/>
  <c r="AW895" i="6"/>
  <c r="AS895" i="6"/>
  <c r="AP895" i="6"/>
  <c r="AI895" i="6"/>
  <c r="AE895" i="6"/>
  <c r="P895" i="6"/>
  <c r="M895" i="6"/>
  <c r="F895" i="6"/>
  <c r="D895" i="6"/>
  <c r="C895" i="6"/>
  <c r="AZ894" i="6"/>
  <c r="AW894" i="6"/>
  <c r="AS894" i="6"/>
  <c r="AP894" i="6"/>
  <c r="AI894" i="6"/>
  <c r="AE894" i="6"/>
  <c r="P894" i="6"/>
  <c r="M894" i="6"/>
  <c r="F894" i="6"/>
  <c r="D894" i="6"/>
  <c r="C894" i="6"/>
  <c r="AZ893" i="6"/>
  <c r="AW893" i="6"/>
  <c r="AS893" i="6"/>
  <c r="AP893" i="6"/>
  <c r="AI893" i="6"/>
  <c r="AE893" i="6"/>
  <c r="P893" i="6"/>
  <c r="M893" i="6"/>
  <c r="F893" i="6"/>
  <c r="D893" i="6"/>
  <c r="C893" i="6"/>
  <c r="AZ892" i="6"/>
  <c r="AW892" i="6"/>
  <c r="AS892" i="6"/>
  <c r="AP892" i="6"/>
  <c r="AI892" i="6"/>
  <c r="AE892" i="6"/>
  <c r="P892" i="6"/>
  <c r="M892" i="6"/>
  <c r="F892" i="6"/>
  <c r="D892" i="6"/>
  <c r="C892" i="6"/>
  <c r="AZ891" i="6"/>
  <c r="AW891" i="6"/>
  <c r="AS891" i="6"/>
  <c r="AP891" i="6"/>
  <c r="AI891" i="6"/>
  <c r="AE891" i="6"/>
  <c r="P891" i="6"/>
  <c r="M891" i="6"/>
  <c r="F891" i="6"/>
  <c r="D891" i="6"/>
  <c r="C891" i="6"/>
  <c r="AZ890" i="6"/>
  <c r="AW890" i="6"/>
  <c r="AS890" i="6"/>
  <c r="AP890" i="6"/>
  <c r="AI890" i="6"/>
  <c r="AE890" i="6"/>
  <c r="P890" i="6"/>
  <c r="M890" i="6"/>
  <c r="F890" i="6"/>
  <c r="D890" i="6"/>
  <c r="C890" i="6"/>
  <c r="AZ889" i="6"/>
  <c r="AW889" i="6"/>
  <c r="AS889" i="6"/>
  <c r="AP889" i="6"/>
  <c r="AI889" i="6"/>
  <c r="AE889" i="6"/>
  <c r="P889" i="6"/>
  <c r="M889" i="6"/>
  <c r="F889" i="6"/>
  <c r="D889" i="6"/>
  <c r="C889" i="6"/>
  <c r="AZ888" i="6"/>
  <c r="AW888" i="6"/>
  <c r="AS888" i="6"/>
  <c r="AP888" i="6"/>
  <c r="AI888" i="6"/>
  <c r="AE888" i="6"/>
  <c r="P888" i="6"/>
  <c r="M888" i="6"/>
  <c r="F888" i="6"/>
  <c r="D888" i="6"/>
  <c r="C888" i="6"/>
  <c r="AZ887" i="6"/>
  <c r="AW887" i="6"/>
  <c r="AS887" i="6"/>
  <c r="AP887" i="6"/>
  <c r="AI887" i="6"/>
  <c r="AE887" i="6"/>
  <c r="P887" i="6"/>
  <c r="M887" i="6"/>
  <c r="F887" i="6"/>
  <c r="D887" i="6"/>
  <c r="C887" i="6"/>
  <c r="AZ886" i="6"/>
  <c r="AW886" i="6"/>
  <c r="AS886" i="6"/>
  <c r="AP886" i="6"/>
  <c r="AI886" i="6"/>
  <c r="AE886" i="6"/>
  <c r="P886" i="6"/>
  <c r="M886" i="6"/>
  <c r="F886" i="6"/>
  <c r="D886" i="6"/>
  <c r="C886" i="6"/>
  <c r="AZ885" i="6"/>
  <c r="AW885" i="6"/>
  <c r="AS885" i="6"/>
  <c r="AP885" i="6"/>
  <c r="AI885" i="6"/>
  <c r="AE885" i="6"/>
  <c r="P885" i="6"/>
  <c r="M885" i="6"/>
  <c r="F885" i="6"/>
  <c r="D885" i="6"/>
  <c r="C885" i="6"/>
  <c r="AZ884" i="6"/>
  <c r="AW884" i="6"/>
  <c r="AS884" i="6"/>
  <c r="AP884" i="6"/>
  <c r="AI884" i="6"/>
  <c r="AE884" i="6"/>
  <c r="P884" i="6"/>
  <c r="M884" i="6"/>
  <c r="F884" i="6"/>
  <c r="D884" i="6"/>
  <c r="C884" i="6"/>
  <c r="AZ883" i="6"/>
  <c r="AW883" i="6"/>
  <c r="AS883" i="6"/>
  <c r="AQ883" i="6"/>
  <c r="AP883" i="6"/>
  <c r="AI883" i="6"/>
  <c r="AE883" i="6"/>
  <c r="P883" i="6"/>
  <c r="M883" i="6"/>
  <c r="F883" i="6"/>
  <c r="D883" i="6"/>
  <c r="C883" i="6"/>
  <c r="AZ882" i="6"/>
  <c r="AW882" i="6"/>
  <c r="AS882" i="6"/>
  <c r="AP882" i="6"/>
  <c r="AI882" i="6"/>
  <c r="AE882" i="6"/>
  <c r="P882" i="6"/>
  <c r="M882" i="6"/>
  <c r="F882" i="6"/>
  <c r="D882" i="6"/>
  <c r="C882" i="6"/>
  <c r="AZ881" i="6"/>
  <c r="AW881" i="6"/>
  <c r="AS881" i="6"/>
  <c r="AP881" i="6"/>
  <c r="AI881" i="6"/>
  <c r="AE881" i="6"/>
  <c r="P881" i="6"/>
  <c r="M881" i="6"/>
  <c r="F881" i="6"/>
  <c r="D881" i="6"/>
  <c r="C881" i="6"/>
  <c r="AZ880" i="6"/>
  <c r="AW880" i="6"/>
  <c r="AS880" i="6"/>
  <c r="AP880" i="6"/>
  <c r="AI880" i="6"/>
  <c r="AE880" i="6"/>
  <c r="P880" i="6"/>
  <c r="M880" i="6"/>
  <c r="F880" i="6"/>
  <c r="D880" i="6"/>
  <c r="C880" i="6"/>
  <c r="AZ879" i="6"/>
  <c r="AW879" i="6"/>
  <c r="AS879" i="6"/>
  <c r="AP879" i="6"/>
  <c r="AI879" i="6"/>
  <c r="AE879" i="6"/>
  <c r="P879" i="6"/>
  <c r="M879" i="6"/>
  <c r="F879" i="6"/>
  <c r="D879" i="6"/>
  <c r="C879" i="6"/>
  <c r="AZ878" i="6"/>
  <c r="AW878" i="6"/>
  <c r="AS878" i="6"/>
  <c r="AP878" i="6"/>
  <c r="AI878" i="6"/>
  <c r="AE878" i="6"/>
  <c r="P878" i="6"/>
  <c r="M878" i="6"/>
  <c r="F878" i="6"/>
  <c r="D878" i="6"/>
  <c r="C878" i="6"/>
  <c r="AZ877" i="6"/>
  <c r="AW877" i="6"/>
  <c r="AS877" i="6"/>
  <c r="AP877" i="6"/>
  <c r="AI877" i="6"/>
  <c r="AE877" i="6"/>
  <c r="P877" i="6"/>
  <c r="M877" i="6"/>
  <c r="F877" i="6"/>
  <c r="D877" i="6"/>
  <c r="C877" i="6"/>
  <c r="AZ876" i="6"/>
  <c r="AW876" i="6"/>
  <c r="AS876" i="6"/>
  <c r="AP876" i="6"/>
  <c r="AI876" i="6"/>
  <c r="AE876" i="6"/>
  <c r="P876" i="6"/>
  <c r="M876" i="6"/>
  <c r="F876" i="6"/>
  <c r="D876" i="6"/>
  <c r="C876" i="6"/>
  <c r="AZ875" i="6"/>
  <c r="AW875" i="6"/>
  <c r="AS875" i="6"/>
  <c r="AQ875" i="6"/>
  <c r="AP875" i="6"/>
  <c r="AI875" i="6"/>
  <c r="AE875" i="6"/>
  <c r="P875" i="6"/>
  <c r="M875" i="6"/>
  <c r="F875" i="6"/>
  <c r="D875" i="6"/>
  <c r="C875" i="6"/>
  <c r="AZ874" i="6"/>
  <c r="AW874" i="6"/>
  <c r="AS874" i="6"/>
  <c r="AQ874" i="6"/>
  <c r="AP874" i="6"/>
  <c r="AI874" i="6"/>
  <c r="AE874" i="6"/>
  <c r="P874" i="6"/>
  <c r="M874" i="6"/>
  <c r="F874" i="6"/>
  <c r="D874" i="6"/>
  <c r="C874" i="6"/>
  <c r="AZ873" i="6"/>
  <c r="AW873" i="6"/>
  <c r="AS873" i="6"/>
  <c r="AP873" i="6"/>
  <c r="AI873" i="6"/>
  <c r="AE873" i="6"/>
  <c r="P873" i="6"/>
  <c r="M873" i="6"/>
  <c r="F873" i="6"/>
  <c r="D873" i="6"/>
  <c r="C873" i="6"/>
  <c r="AZ872" i="6"/>
  <c r="AW872" i="6"/>
  <c r="AS872" i="6"/>
  <c r="AP872" i="6"/>
  <c r="AI872" i="6"/>
  <c r="AE872" i="6"/>
  <c r="P872" i="6"/>
  <c r="M872" i="6"/>
  <c r="F872" i="6"/>
  <c r="D872" i="6"/>
  <c r="C872" i="6"/>
  <c r="AZ871" i="6"/>
  <c r="AW871" i="6"/>
  <c r="AS871" i="6"/>
  <c r="AQ871" i="6"/>
  <c r="AP871" i="6"/>
  <c r="AI871" i="6"/>
  <c r="AE871" i="6"/>
  <c r="P871" i="6"/>
  <c r="M871" i="6"/>
  <c r="F871" i="6"/>
  <c r="D871" i="6"/>
  <c r="C871" i="6"/>
  <c r="AZ870" i="6"/>
  <c r="AW870" i="6"/>
  <c r="AS870" i="6"/>
  <c r="AP870" i="6"/>
  <c r="AI870" i="6"/>
  <c r="AE870" i="6"/>
  <c r="P870" i="6"/>
  <c r="M870" i="6"/>
  <c r="F870" i="6"/>
  <c r="D870" i="6"/>
  <c r="C870" i="6"/>
  <c r="AZ869" i="6"/>
  <c r="AW869" i="6"/>
  <c r="AS869" i="6"/>
  <c r="AQ869" i="6"/>
  <c r="AP869" i="6"/>
  <c r="AI869" i="6"/>
  <c r="AE869" i="6"/>
  <c r="P869" i="6"/>
  <c r="M869" i="6"/>
  <c r="F869" i="6"/>
  <c r="D869" i="6"/>
  <c r="C869" i="6"/>
  <c r="AZ868" i="6"/>
  <c r="AW868" i="6"/>
  <c r="AS868" i="6"/>
  <c r="AP868" i="6"/>
  <c r="AI868" i="6"/>
  <c r="AE868" i="6"/>
  <c r="P868" i="6"/>
  <c r="M868" i="6"/>
  <c r="F868" i="6"/>
  <c r="D868" i="6"/>
  <c r="C868" i="6"/>
  <c r="AZ867" i="6"/>
  <c r="AW867" i="6"/>
  <c r="AS867" i="6"/>
  <c r="AP867" i="6"/>
  <c r="AI867" i="6"/>
  <c r="AE867" i="6"/>
  <c r="P867" i="6"/>
  <c r="M867" i="6"/>
  <c r="F867" i="6"/>
  <c r="D867" i="6"/>
  <c r="C867" i="6"/>
  <c r="AZ866" i="6"/>
  <c r="AW866" i="6"/>
  <c r="AS866" i="6"/>
  <c r="AQ866" i="6"/>
  <c r="AP866" i="6"/>
  <c r="AI866" i="6"/>
  <c r="AE866" i="6"/>
  <c r="P866" i="6"/>
  <c r="M866" i="6"/>
  <c r="F866" i="6"/>
  <c r="D866" i="6"/>
  <c r="C866" i="6"/>
  <c r="AZ865" i="6"/>
  <c r="AW865" i="6"/>
  <c r="AS865" i="6"/>
  <c r="AP865" i="6"/>
  <c r="AI865" i="6"/>
  <c r="AE865" i="6"/>
  <c r="P865" i="6"/>
  <c r="M865" i="6"/>
  <c r="F865" i="6"/>
  <c r="D865" i="6"/>
  <c r="C865" i="6"/>
  <c r="AZ864" i="6"/>
  <c r="AW864" i="6"/>
  <c r="AS864" i="6"/>
  <c r="AP864" i="6"/>
  <c r="AI864" i="6"/>
  <c r="AE864" i="6"/>
  <c r="P864" i="6"/>
  <c r="M864" i="6"/>
  <c r="F864" i="6"/>
  <c r="D864" i="6"/>
  <c r="C864" i="6"/>
  <c r="AZ863" i="6"/>
  <c r="AW863" i="6"/>
  <c r="AS863" i="6"/>
  <c r="AP863" i="6"/>
  <c r="AI863" i="6"/>
  <c r="AE863" i="6"/>
  <c r="P863" i="6"/>
  <c r="M863" i="6"/>
  <c r="F863" i="6"/>
  <c r="D863" i="6"/>
  <c r="C863" i="6"/>
  <c r="AZ862" i="6"/>
  <c r="AW862" i="6"/>
  <c r="AS862" i="6"/>
  <c r="AP862" i="6"/>
  <c r="AI862" i="6"/>
  <c r="AE862" i="6"/>
  <c r="P862" i="6"/>
  <c r="M862" i="6"/>
  <c r="F862" i="6"/>
  <c r="D862" i="6"/>
  <c r="C862" i="6"/>
  <c r="AZ861" i="6"/>
  <c r="AW861" i="6"/>
  <c r="AS861" i="6"/>
  <c r="AP861" i="6"/>
  <c r="AI861" i="6"/>
  <c r="AE861" i="6"/>
  <c r="P861" i="6"/>
  <c r="M861" i="6"/>
  <c r="F861" i="6"/>
  <c r="D861" i="6"/>
  <c r="C861" i="6"/>
  <c r="AZ860" i="6"/>
  <c r="AW860" i="6"/>
  <c r="AS860" i="6"/>
  <c r="AP860" i="6"/>
  <c r="AI860" i="6"/>
  <c r="AE860" i="6"/>
  <c r="P860" i="6"/>
  <c r="M860" i="6"/>
  <c r="F860" i="6"/>
  <c r="D860" i="6"/>
  <c r="C860" i="6"/>
  <c r="AZ859" i="6"/>
  <c r="AW859" i="6"/>
  <c r="AS859" i="6"/>
  <c r="AP859" i="6"/>
  <c r="AI859" i="6"/>
  <c r="AE859" i="6"/>
  <c r="P859" i="6"/>
  <c r="M859" i="6"/>
  <c r="F859" i="6"/>
  <c r="D859" i="6"/>
  <c r="C859" i="6"/>
  <c r="AZ858" i="6"/>
  <c r="AW858" i="6"/>
  <c r="AS858" i="6"/>
  <c r="AP858" i="6"/>
  <c r="AI858" i="6"/>
  <c r="AE858" i="6"/>
  <c r="P858" i="6"/>
  <c r="M858" i="6"/>
  <c r="F858" i="6"/>
  <c r="D858" i="6"/>
  <c r="C858" i="6"/>
  <c r="AZ857" i="6"/>
  <c r="AW857" i="6"/>
  <c r="AS857" i="6"/>
  <c r="AP857" i="6"/>
  <c r="AI857" i="6"/>
  <c r="AE857" i="6"/>
  <c r="P857" i="6"/>
  <c r="M857" i="6"/>
  <c r="F857" i="6"/>
  <c r="D857" i="6"/>
  <c r="C857" i="6"/>
  <c r="AZ856" i="6"/>
  <c r="AW856" i="6"/>
  <c r="AS856" i="6"/>
  <c r="AP856" i="6"/>
  <c r="AI856" i="6"/>
  <c r="AE856" i="6"/>
  <c r="P856" i="6"/>
  <c r="M856" i="6"/>
  <c r="F856" i="6"/>
  <c r="D856" i="6"/>
  <c r="C856" i="6"/>
  <c r="AZ855" i="6"/>
  <c r="AW855" i="6"/>
  <c r="AS855" i="6"/>
  <c r="AP855" i="6"/>
  <c r="AI855" i="6"/>
  <c r="AE855" i="6"/>
  <c r="P855" i="6"/>
  <c r="M855" i="6"/>
  <c r="F855" i="6"/>
  <c r="D855" i="6"/>
  <c r="C855" i="6"/>
  <c r="AZ854" i="6"/>
  <c r="AW854" i="6"/>
  <c r="AS854" i="6"/>
  <c r="AP854" i="6"/>
  <c r="AI854" i="6"/>
  <c r="AE854" i="6"/>
  <c r="P854" i="6"/>
  <c r="M854" i="6"/>
  <c r="F854" i="6"/>
  <c r="D854" i="6"/>
  <c r="C854" i="6"/>
  <c r="AZ853" i="6"/>
  <c r="AW853" i="6"/>
  <c r="AS853" i="6"/>
  <c r="AP853" i="6"/>
  <c r="AI853" i="6"/>
  <c r="AE853" i="6"/>
  <c r="P853" i="6"/>
  <c r="M853" i="6"/>
  <c r="F853" i="6"/>
  <c r="D853" i="6"/>
  <c r="C853" i="6"/>
  <c r="AZ852" i="6"/>
  <c r="AW852" i="6"/>
  <c r="AS852" i="6"/>
  <c r="AP852" i="6"/>
  <c r="AI852" i="6"/>
  <c r="AE852" i="6"/>
  <c r="P852" i="6"/>
  <c r="M852" i="6"/>
  <c r="F852" i="6"/>
  <c r="D852" i="6"/>
  <c r="C852" i="6"/>
  <c r="AZ851" i="6"/>
  <c r="AW851" i="6"/>
  <c r="AS851" i="6"/>
  <c r="AP851" i="6"/>
  <c r="AI851" i="6"/>
  <c r="AE851" i="6"/>
  <c r="P851" i="6"/>
  <c r="M851" i="6"/>
  <c r="F851" i="6"/>
  <c r="D851" i="6"/>
  <c r="C851" i="6"/>
  <c r="AZ850" i="6"/>
  <c r="AW850" i="6"/>
  <c r="AS850" i="6"/>
  <c r="AP850" i="6"/>
  <c r="AI850" i="6"/>
  <c r="AE850" i="6"/>
  <c r="P850" i="6"/>
  <c r="M850" i="6"/>
  <c r="F850" i="6"/>
  <c r="D850" i="6"/>
  <c r="C850" i="6"/>
  <c r="AZ849" i="6"/>
  <c r="AW849" i="6"/>
  <c r="AS849" i="6"/>
  <c r="AP849" i="6"/>
  <c r="AI849" i="6"/>
  <c r="AE849" i="6"/>
  <c r="P849" i="6"/>
  <c r="M849" i="6"/>
  <c r="F849" i="6"/>
  <c r="D849" i="6"/>
  <c r="C849" i="6"/>
  <c r="AZ848" i="6"/>
  <c r="AW848" i="6"/>
  <c r="AS848" i="6"/>
  <c r="AP848" i="6"/>
  <c r="AI848" i="6"/>
  <c r="AE848" i="6"/>
  <c r="P848" i="6"/>
  <c r="M848" i="6"/>
  <c r="F848" i="6"/>
  <c r="D848" i="6"/>
  <c r="C848" i="6"/>
  <c r="AZ847" i="6"/>
  <c r="AW847" i="6"/>
  <c r="AS847" i="6"/>
  <c r="AP847" i="6"/>
  <c r="AI847" i="6"/>
  <c r="AE847" i="6"/>
  <c r="P847" i="6"/>
  <c r="M847" i="6"/>
  <c r="F847" i="6"/>
  <c r="D847" i="6"/>
  <c r="C847" i="6"/>
  <c r="AZ846" i="6"/>
  <c r="AW846" i="6"/>
  <c r="AS846" i="6"/>
  <c r="AP846" i="6"/>
  <c r="AI846" i="6"/>
  <c r="AE846" i="6"/>
  <c r="P846" i="6"/>
  <c r="M846" i="6"/>
  <c r="F846" i="6"/>
  <c r="D846" i="6"/>
  <c r="C846" i="6"/>
  <c r="AZ845" i="6"/>
  <c r="AW845" i="6"/>
  <c r="AS845" i="6"/>
  <c r="AP845" i="6"/>
  <c r="AI845" i="6"/>
  <c r="AE845" i="6"/>
  <c r="P845" i="6"/>
  <c r="M845" i="6"/>
  <c r="F845" i="6"/>
  <c r="D845" i="6"/>
  <c r="C845" i="6"/>
  <c r="AZ844" i="6"/>
  <c r="AW844" i="6"/>
  <c r="AS844" i="6"/>
  <c r="AP844" i="6"/>
  <c r="AI844" i="6"/>
  <c r="AE844" i="6"/>
  <c r="P844" i="6"/>
  <c r="M844" i="6"/>
  <c r="F844" i="6"/>
  <c r="D844" i="6"/>
  <c r="C844" i="6"/>
  <c r="AZ843" i="6"/>
  <c r="AW843" i="6"/>
  <c r="AS843" i="6"/>
  <c r="AP843" i="6"/>
  <c r="AI843" i="6"/>
  <c r="AE843" i="6"/>
  <c r="P843" i="6"/>
  <c r="M843" i="6"/>
  <c r="F843" i="6"/>
  <c r="D843" i="6"/>
  <c r="C843" i="6"/>
  <c r="AZ842" i="6"/>
  <c r="AW842" i="6"/>
  <c r="AS842" i="6"/>
  <c r="AP842" i="6"/>
  <c r="AI842" i="6"/>
  <c r="AE842" i="6"/>
  <c r="P842" i="6"/>
  <c r="M842" i="6"/>
  <c r="F842" i="6"/>
  <c r="D842" i="6"/>
  <c r="C842" i="6"/>
  <c r="AZ841" i="6"/>
  <c r="AW841" i="6"/>
  <c r="AS841" i="6"/>
  <c r="AQ841" i="6"/>
  <c r="AP841" i="6"/>
  <c r="AI841" i="6"/>
  <c r="AE841" i="6"/>
  <c r="P841" i="6"/>
  <c r="M841" i="6"/>
  <c r="F841" i="6"/>
  <c r="D841" i="6"/>
  <c r="C841" i="6"/>
  <c r="AZ840" i="6"/>
  <c r="AW840" i="6"/>
  <c r="AS840" i="6"/>
  <c r="AQ840" i="6"/>
  <c r="AP840" i="6"/>
  <c r="AI840" i="6"/>
  <c r="AE840" i="6"/>
  <c r="P840" i="6"/>
  <c r="M840" i="6"/>
  <c r="F840" i="6"/>
  <c r="D840" i="6"/>
  <c r="C840" i="6"/>
  <c r="AZ839" i="6"/>
  <c r="AW839" i="6"/>
  <c r="AS839" i="6"/>
  <c r="AP839" i="6"/>
  <c r="AI839" i="6"/>
  <c r="AE839" i="6"/>
  <c r="P839" i="6"/>
  <c r="M839" i="6"/>
  <c r="F839" i="6"/>
  <c r="D839" i="6"/>
  <c r="C839" i="6"/>
  <c r="AZ838" i="6"/>
  <c r="AW838" i="6"/>
  <c r="AS838" i="6"/>
  <c r="AP838" i="6"/>
  <c r="AI838" i="6"/>
  <c r="AE838" i="6"/>
  <c r="P838" i="6"/>
  <c r="M838" i="6"/>
  <c r="F838" i="6"/>
  <c r="D838" i="6"/>
  <c r="C838" i="6"/>
  <c r="AZ837" i="6"/>
  <c r="AW837" i="6"/>
  <c r="AS837" i="6"/>
  <c r="AP837" i="6"/>
  <c r="AI837" i="6"/>
  <c r="AE837" i="6"/>
  <c r="P837" i="6"/>
  <c r="M837" i="6"/>
  <c r="F837" i="6"/>
  <c r="D837" i="6"/>
  <c r="C837" i="6"/>
  <c r="AZ836" i="6"/>
  <c r="AW836" i="6"/>
  <c r="AS836" i="6"/>
  <c r="AP836" i="6"/>
  <c r="AI836" i="6"/>
  <c r="AE836" i="6"/>
  <c r="P836" i="6"/>
  <c r="M836" i="6"/>
  <c r="F836" i="6"/>
  <c r="D836" i="6"/>
  <c r="C836" i="6"/>
  <c r="AZ835" i="6"/>
  <c r="AW835" i="6"/>
  <c r="AS835" i="6"/>
  <c r="AQ835" i="6"/>
  <c r="AP835" i="6"/>
  <c r="AI835" i="6"/>
  <c r="AE835" i="6"/>
  <c r="P835" i="6"/>
  <c r="M835" i="6"/>
  <c r="F835" i="6"/>
  <c r="D835" i="6"/>
  <c r="C835" i="6"/>
  <c r="AZ834" i="6"/>
  <c r="AW834" i="6"/>
  <c r="AS834" i="6"/>
  <c r="AP834" i="6"/>
  <c r="AI834" i="6"/>
  <c r="AE834" i="6"/>
  <c r="P834" i="6"/>
  <c r="M834" i="6"/>
  <c r="F834" i="6"/>
  <c r="D834" i="6"/>
  <c r="C834" i="6"/>
  <c r="AZ833" i="6"/>
  <c r="AW833" i="6"/>
  <c r="AS833" i="6"/>
  <c r="AP833" i="6"/>
  <c r="AI833" i="6"/>
  <c r="AE833" i="6"/>
  <c r="P833" i="6"/>
  <c r="M833" i="6"/>
  <c r="F833" i="6"/>
  <c r="D833" i="6"/>
  <c r="C833" i="6"/>
  <c r="AZ832" i="6"/>
  <c r="AW832" i="6"/>
  <c r="AS832" i="6"/>
  <c r="AP832" i="6"/>
  <c r="AI832" i="6"/>
  <c r="AE832" i="6"/>
  <c r="P832" i="6"/>
  <c r="M832" i="6"/>
  <c r="F832" i="6"/>
  <c r="D832" i="6"/>
  <c r="C832" i="6"/>
  <c r="AZ831" i="6"/>
  <c r="AW831" i="6"/>
  <c r="AS831" i="6"/>
  <c r="AP831" i="6"/>
  <c r="AI831" i="6"/>
  <c r="AE831" i="6"/>
  <c r="P831" i="6"/>
  <c r="M831" i="6"/>
  <c r="F831" i="6"/>
  <c r="D831" i="6"/>
  <c r="C831" i="6"/>
  <c r="AZ830" i="6"/>
  <c r="AW830" i="6"/>
  <c r="AS830" i="6"/>
  <c r="AP830" i="6"/>
  <c r="AI830" i="6"/>
  <c r="AE830" i="6"/>
  <c r="P830" i="6"/>
  <c r="M830" i="6"/>
  <c r="F830" i="6"/>
  <c r="D830" i="6"/>
  <c r="C830" i="6"/>
  <c r="AZ829" i="6"/>
  <c r="AW829" i="6"/>
  <c r="AS829" i="6"/>
  <c r="AP829" i="6"/>
  <c r="AI829" i="6"/>
  <c r="AE829" i="6"/>
  <c r="P829" i="6"/>
  <c r="M829" i="6"/>
  <c r="F829" i="6"/>
  <c r="D829" i="6"/>
  <c r="C829" i="6"/>
  <c r="AZ828" i="6"/>
  <c r="AW828" i="6"/>
  <c r="AS828" i="6"/>
  <c r="AP828" i="6"/>
  <c r="AI828" i="6"/>
  <c r="AE828" i="6"/>
  <c r="P828" i="6"/>
  <c r="M828" i="6"/>
  <c r="F828" i="6"/>
  <c r="D828" i="6"/>
  <c r="C828" i="6"/>
  <c r="AZ827" i="6"/>
  <c r="AW827" i="6"/>
  <c r="AS827" i="6"/>
  <c r="AQ827" i="6"/>
  <c r="AP827" i="6"/>
  <c r="AI827" i="6"/>
  <c r="AE827" i="6"/>
  <c r="P827" i="6"/>
  <c r="M827" i="6"/>
  <c r="F827" i="6"/>
  <c r="D827" i="6"/>
  <c r="C827" i="6"/>
  <c r="AZ826" i="6"/>
  <c r="AW826" i="6"/>
  <c r="AS826" i="6"/>
  <c r="AP826" i="6"/>
  <c r="AI826" i="6"/>
  <c r="AE826" i="6"/>
  <c r="P826" i="6"/>
  <c r="M826" i="6"/>
  <c r="F826" i="6"/>
  <c r="D826" i="6"/>
  <c r="C826" i="6"/>
  <c r="AZ825" i="6"/>
  <c r="AW825" i="6"/>
  <c r="AS825" i="6"/>
  <c r="AP825" i="6"/>
  <c r="AI825" i="6"/>
  <c r="AE825" i="6"/>
  <c r="P825" i="6"/>
  <c r="M825" i="6"/>
  <c r="F825" i="6"/>
  <c r="D825" i="6"/>
  <c r="C825" i="6"/>
  <c r="AZ824" i="6"/>
  <c r="AW824" i="6"/>
  <c r="AS824" i="6"/>
  <c r="AP824" i="6"/>
  <c r="AI824" i="6"/>
  <c r="AE824" i="6"/>
  <c r="P824" i="6"/>
  <c r="M824" i="6"/>
  <c r="F824" i="6"/>
  <c r="D824" i="6"/>
  <c r="C824" i="6"/>
  <c r="AZ823" i="6"/>
  <c r="AW823" i="6"/>
  <c r="AS823" i="6"/>
  <c r="AQ823" i="6"/>
  <c r="AP823" i="6"/>
  <c r="AI823" i="6"/>
  <c r="AE823" i="6"/>
  <c r="P823" i="6"/>
  <c r="M823" i="6"/>
  <c r="F823" i="6"/>
  <c r="D823" i="6"/>
  <c r="C823" i="6"/>
  <c r="AZ822" i="6"/>
  <c r="AW822" i="6"/>
  <c r="AS822" i="6"/>
  <c r="AQ822" i="6"/>
  <c r="AP822" i="6"/>
  <c r="AI822" i="6"/>
  <c r="AE822" i="6"/>
  <c r="P822" i="6"/>
  <c r="M822" i="6"/>
  <c r="F822" i="6"/>
  <c r="D822" i="6"/>
  <c r="C822" i="6"/>
  <c r="AZ821" i="6"/>
  <c r="AW821" i="6"/>
  <c r="AS821" i="6"/>
  <c r="AP821" i="6"/>
  <c r="AI821" i="6"/>
  <c r="AE821" i="6"/>
  <c r="P821" i="6"/>
  <c r="M821" i="6"/>
  <c r="F821" i="6"/>
  <c r="D821" i="6"/>
  <c r="C821" i="6"/>
  <c r="AZ820" i="6"/>
  <c r="AW820" i="6"/>
  <c r="AS820" i="6"/>
  <c r="AP820" i="6"/>
  <c r="AI820" i="6"/>
  <c r="AE820" i="6"/>
  <c r="P820" i="6"/>
  <c r="M820" i="6"/>
  <c r="F820" i="6"/>
  <c r="D820" i="6"/>
  <c r="C820" i="6"/>
  <c r="AZ819" i="6"/>
  <c r="AW819" i="6"/>
  <c r="AS819" i="6"/>
  <c r="AP819" i="6"/>
  <c r="AI819" i="6"/>
  <c r="AE819" i="6"/>
  <c r="P819" i="6"/>
  <c r="M819" i="6"/>
  <c r="F819" i="6"/>
  <c r="D819" i="6"/>
  <c r="C819" i="6"/>
  <c r="AZ818" i="6"/>
  <c r="AW818" i="6"/>
  <c r="AS818" i="6"/>
  <c r="AP818" i="6"/>
  <c r="AI818" i="6"/>
  <c r="AE818" i="6"/>
  <c r="P818" i="6"/>
  <c r="M818" i="6"/>
  <c r="F818" i="6"/>
  <c r="D818" i="6"/>
  <c r="C818" i="6"/>
  <c r="AZ817" i="6"/>
  <c r="AW817" i="6"/>
  <c r="AS817" i="6"/>
  <c r="AQ817" i="6"/>
  <c r="AP817" i="6"/>
  <c r="AI817" i="6"/>
  <c r="AE817" i="6"/>
  <c r="P817" i="6"/>
  <c r="M817" i="6"/>
  <c r="F817" i="6"/>
  <c r="D817" i="6"/>
  <c r="C817" i="6"/>
  <c r="AZ816" i="6"/>
  <c r="AW816" i="6"/>
  <c r="AS816" i="6"/>
  <c r="AP816" i="6"/>
  <c r="AI816" i="6"/>
  <c r="AE816" i="6"/>
  <c r="P816" i="6"/>
  <c r="M816" i="6"/>
  <c r="F816" i="6"/>
  <c r="D816" i="6"/>
  <c r="C816" i="6"/>
  <c r="AZ815" i="6"/>
  <c r="AW815" i="6"/>
  <c r="AS815" i="6"/>
  <c r="AP815" i="6"/>
  <c r="AI815" i="6"/>
  <c r="AE815" i="6"/>
  <c r="P815" i="6"/>
  <c r="M815" i="6"/>
  <c r="F815" i="6"/>
  <c r="D815" i="6"/>
  <c r="C815" i="6"/>
  <c r="AZ814" i="6"/>
  <c r="AW814" i="6"/>
  <c r="AS814" i="6"/>
  <c r="AP814" i="6"/>
  <c r="AI814" i="6"/>
  <c r="AE814" i="6"/>
  <c r="P814" i="6"/>
  <c r="M814" i="6"/>
  <c r="F814" i="6"/>
  <c r="D814" i="6"/>
  <c r="C814" i="6"/>
  <c r="AZ813" i="6"/>
  <c r="AW813" i="6"/>
  <c r="AS813" i="6"/>
  <c r="AQ813" i="6"/>
  <c r="AP813" i="6"/>
  <c r="AI813" i="6"/>
  <c r="AE813" i="6"/>
  <c r="P813" i="6"/>
  <c r="M813" i="6"/>
  <c r="F813" i="6"/>
  <c r="D813" i="6"/>
  <c r="C813" i="6"/>
  <c r="AZ812" i="6"/>
  <c r="AW812" i="6"/>
  <c r="AS812" i="6"/>
  <c r="AQ812" i="6"/>
  <c r="AP812" i="6"/>
  <c r="AI812" i="6"/>
  <c r="AE812" i="6"/>
  <c r="P812" i="6"/>
  <c r="M812" i="6"/>
  <c r="F812" i="6"/>
  <c r="D812" i="6"/>
  <c r="C812" i="6"/>
  <c r="AZ811" i="6"/>
  <c r="AW811" i="6"/>
  <c r="AS811" i="6"/>
  <c r="AP811" i="6"/>
  <c r="AI811" i="6"/>
  <c r="AE811" i="6"/>
  <c r="P811" i="6"/>
  <c r="M811" i="6"/>
  <c r="F811" i="6"/>
  <c r="D811" i="6"/>
  <c r="C811" i="6"/>
  <c r="AZ810" i="6"/>
  <c r="AW810" i="6"/>
  <c r="AS810" i="6"/>
  <c r="AP810" i="6"/>
  <c r="AI810" i="6"/>
  <c r="AE810" i="6"/>
  <c r="P810" i="6"/>
  <c r="M810" i="6"/>
  <c r="F810" i="6"/>
  <c r="D810" i="6"/>
  <c r="C810" i="6"/>
  <c r="AZ809" i="6"/>
  <c r="AW809" i="6"/>
  <c r="AS809" i="6"/>
  <c r="AP809" i="6"/>
  <c r="AI809" i="6"/>
  <c r="AE809" i="6"/>
  <c r="P809" i="6"/>
  <c r="M809" i="6"/>
  <c r="F809" i="6"/>
  <c r="D809" i="6"/>
  <c r="C809" i="6"/>
  <c r="AZ808" i="6"/>
  <c r="AW808" i="6"/>
  <c r="AS808" i="6"/>
  <c r="AP808" i="6"/>
  <c r="AI808" i="6"/>
  <c r="AE808" i="6"/>
  <c r="P808" i="6"/>
  <c r="M808" i="6"/>
  <c r="F808" i="6"/>
  <c r="D808" i="6"/>
  <c r="C808" i="6"/>
  <c r="AZ807" i="6"/>
  <c r="AW807" i="6"/>
  <c r="AS807" i="6"/>
  <c r="AP807" i="6"/>
  <c r="AI807" i="6"/>
  <c r="AE807" i="6"/>
  <c r="P807" i="6"/>
  <c r="M807" i="6"/>
  <c r="F807" i="6"/>
  <c r="D807" i="6"/>
  <c r="C807" i="6"/>
  <c r="AZ806" i="6"/>
  <c r="AW806" i="6"/>
  <c r="AS806" i="6"/>
  <c r="AQ806" i="6"/>
  <c r="AP806" i="6"/>
  <c r="AI806" i="6"/>
  <c r="AE806" i="6"/>
  <c r="P806" i="6"/>
  <c r="M806" i="6"/>
  <c r="F806" i="6"/>
  <c r="D806" i="6"/>
  <c r="C806" i="6"/>
  <c r="AZ805" i="6"/>
  <c r="AW805" i="6"/>
  <c r="AS805" i="6"/>
  <c r="AP805" i="6"/>
  <c r="AI805" i="6"/>
  <c r="AE805" i="6"/>
  <c r="P805" i="6"/>
  <c r="M805" i="6"/>
  <c r="F805" i="6"/>
  <c r="D805" i="6"/>
  <c r="C805" i="6"/>
  <c r="AZ804" i="6"/>
  <c r="AW804" i="6"/>
  <c r="AS804" i="6"/>
  <c r="AQ804" i="6"/>
  <c r="AP804" i="6"/>
  <c r="AI804" i="6"/>
  <c r="AE804" i="6"/>
  <c r="P804" i="6"/>
  <c r="M804" i="6"/>
  <c r="F804" i="6"/>
  <c r="D804" i="6"/>
  <c r="C804" i="6"/>
  <c r="AZ803" i="6"/>
  <c r="AW803" i="6"/>
  <c r="AS803" i="6"/>
  <c r="AP803" i="6"/>
  <c r="AI803" i="6"/>
  <c r="AE803" i="6"/>
  <c r="P803" i="6"/>
  <c r="M803" i="6"/>
  <c r="F803" i="6"/>
  <c r="D803" i="6"/>
  <c r="C803" i="6"/>
  <c r="AZ802" i="6"/>
  <c r="AW802" i="6"/>
  <c r="AS802" i="6"/>
  <c r="AP802" i="6"/>
  <c r="AI802" i="6"/>
  <c r="AE802" i="6"/>
  <c r="P802" i="6"/>
  <c r="M802" i="6"/>
  <c r="F802" i="6"/>
  <c r="D802" i="6"/>
  <c r="C802" i="6"/>
  <c r="AZ801" i="6"/>
  <c r="AW801" i="6"/>
  <c r="AS801" i="6"/>
  <c r="AP801" i="6"/>
  <c r="AI801" i="6"/>
  <c r="AE801" i="6"/>
  <c r="P801" i="6"/>
  <c r="M801" i="6"/>
  <c r="F801" i="6"/>
  <c r="D801" i="6"/>
  <c r="C801" i="6"/>
  <c r="AZ800" i="6"/>
  <c r="AW800" i="6"/>
  <c r="AS800" i="6"/>
  <c r="AP800" i="6"/>
  <c r="AI800" i="6"/>
  <c r="AE800" i="6"/>
  <c r="P800" i="6"/>
  <c r="M800" i="6"/>
  <c r="F800" i="6"/>
  <c r="D800" i="6"/>
  <c r="C800" i="6"/>
  <c r="AZ799" i="6"/>
  <c r="AW799" i="6"/>
  <c r="AS799" i="6"/>
  <c r="AQ799" i="6"/>
  <c r="AP799" i="6"/>
  <c r="AI799" i="6"/>
  <c r="AE799" i="6"/>
  <c r="P799" i="6"/>
  <c r="M799" i="6"/>
  <c r="F799" i="6"/>
  <c r="D799" i="6"/>
  <c r="C799" i="6"/>
  <c r="AZ798" i="6"/>
  <c r="AW798" i="6"/>
  <c r="AS798" i="6"/>
  <c r="AP798" i="6"/>
  <c r="AI798" i="6"/>
  <c r="AE798" i="6"/>
  <c r="P798" i="6"/>
  <c r="M798" i="6"/>
  <c r="F798" i="6"/>
  <c r="D798" i="6"/>
  <c r="C798" i="6"/>
  <c r="AZ797" i="6"/>
  <c r="AW797" i="6"/>
  <c r="AS797" i="6"/>
  <c r="AP797" i="6"/>
  <c r="AI797" i="6"/>
  <c r="AE797" i="6"/>
  <c r="P797" i="6"/>
  <c r="M797" i="6"/>
  <c r="F797" i="6"/>
  <c r="D797" i="6"/>
  <c r="C797" i="6"/>
  <c r="AZ796" i="6"/>
  <c r="AW796" i="6"/>
  <c r="AS796" i="6"/>
  <c r="AP796" i="6"/>
  <c r="AI796" i="6"/>
  <c r="AE796" i="6"/>
  <c r="P796" i="6"/>
  <c r="M796" i="6"/>
  <c r="F796" i="6"/>
  <c r="D796" i="6"/>
  <c r="C796" i="6"/>
  <c r="AZ795" i="6"/>
  <c r="AW795" i="6"/>
  <c r="AS795" i="6"/>
  <c r="AP795" i="6"/>
  <c r="AI795" i="6"/>
  <c r="AE795" i="6"/>
  <c r="P795" i="6"/>
  <c r="M795" i="6"/>
  <c r="F795" i="6"/>
  <c r="D795" i="6"/>
  <c r="C795" i="6"/>
  <c r="AZ794" i="6"/>
  <c r="AW794" i="6"/>
  <c r="AS794" i="6"/>
  <c r="AP794" i="6"/>
  <c r="AI794" i="6"/>
  <c r="AE794" i="6"/>
  <c r="P794" i="6"/>
  <c r="M794" i="6"/>
  <c r="F794" i="6"/>
  <c r="D794" i="6"/>
  <c r="C794" i="6"/>
  <c r="AZ793" i="6"/>
  <c r="AW793" i="6"/>
  <c r="AS793" i="6"/>
  <c r="AQ793" i="6"/>
  <c r="AP793" i="6"/>
  <c r="AI793" i="6"/>
  <c r="AE793" i="6"/>
  <c r="P793" i="6"/>
  <c r="M793" i="6"/>
  <c r="F793" i="6"/>
  <c r="D793" i="6"/>
  <c r="C793" i="6"/>
  <c r="AZ792" i="6"/>
  <c r="AW792" i="6"/>
  <c r="AS792" i="6"/>
  <c r="AP792" i="6"/>
  <c r="AI792" i="6"/>
  <c r="AE792" i="6"/>
  <c r="P792" i="6"/>
  <c r="M792" i="6"/>
  <c r="F792" i="6"/>
  <c r="D792" i="6"/>
  <c r="C792" i="6"/>
  <c r="AZ791" i="6"/>
  <c r="AW791" i="6"/>
  <c r="AS791" i="6"/>
  <c r="AP791" i="6"/>
  <c r="AI791" i="6"/>
  <c r="AE791" i="6"/>
  <c r="P791" i="6"/>
  <c r="M791" i="6"/>
  <c r="F791" i="6"/>
  <c r="D791" i="6"/>
  <c r="C791" i="6"/>
  <c r="AZ790" i="6"/>
  <c r="AW790" i="6"/>
  <c r="AS790" i="6"/>
  <c r="AP790" i="6"/>
  <c r="AI790" i="6"/>
  <c r="AE790" i="6"/>
  <c r="P790" i="6"/>
  <c r="M790" i="6"/>
  <c r="F790" i="6"/>
  <c r="D790" i="6"/>
  <c r="C790" i="6"/>
  <c r="AZ789" i="6"/>
  <c r="AW789" i="6"/>
  <c r="AS789" i="6"/>
  <c r="AP789" i="6"/>
  <c r="AI789" i="6"/>
  <c r="AE789" i="6"/>
  <c r="P789" i="6"/>
  <c r="M789" i="6"/>
  <c r="F789" i="6"/>
  <c r="D789" i="6"/>
  <c r="C789" i="6"/>
  <c r="AZ788" i="6"/>
  <c r="AW788" i="6"/>
  <c r="AS788" i="6"/>
  <c r="AQ788" i="6"/>
  <c r="AP788" i="6"/>
  <c r="AI788" i="6"/>
  <c r="AE788" i="6"/>
  <c r="P788" i="6"/>
  <c r="M788" i="6"/>
  <c r="F788" i="6"/>
  <c r="D788" i="6"/>
  <c r="C788" i="6"/>
  <c r="AZ787" i="6"/>
  <c r="AW787" i="6"/>
  <c r="AS787" i="6"/>
  <c r="AQ787" i="6"/>
  <c r="AP787" i="6"/>
  <c r="AI787" i="6"/>
  <c r="AE787" i="6"/>
  <c r="P787" i="6"/>
  <c r="M787" i="6"/>
  <c r="F787" i="6"/>
  <c r="D787" i="6"/>
  <c r="C787" i="6"/>
  <c r="AZ786" i="6"/>
  <c r="AW786" i="6"/>
  <c r="AS786" i="6"/>
  <c r="AQ786" i="6"/>
  <c r="AP786" i="6"/>
  <c r="AI786" i="6"/>
  <c r="AE786" i="6"/>
  <c r="P786" i="6"/>
  <c r="M786" i="6"/>
  <c r="F786" i="6"/>
  <c r="D786" i="6"/>
  <c r="C786" i="6"/>
  <c r="AZ785" i="6"/>
  <c r="AW785" i="6"/>
  <c r="AS785" i="6"/>
  <c r="AQ785" i="6"/>
  <c r="AP785" i="6"/>
  <c r="AI785" i="6"/>
  <c r="AE785" i="6"/>
  <c r="P785" i="6"/>
  <c r="M785" i="6"/>
  <c r="F785" i="6"/>
  <c r="D785" i="6"/>
  <c r="C785" i="6"/>
  <c r="AZ784" i="6"/>
  <c r="AW784" i="6"/>
  <c r="AS784" i="6"/>
  <c r="AP784" i="6"/>
  <c r="AI784" i="6"/>
  <c r="AE784" i="6"/>
  <c r="P784" i="6"/>
  <c r="M784" i="6"/>
  <c r="F784" i="6"/>
  <c r="D784" i="6"/>
  <c r="C784" i="6"/>
  <c r="AZ783" i="6"/>
  <c r="AW783" i="6"/>
  <c r="AS783" i="6"/>
  <c r="AP783" i="6"/>
  <c r="AI783" i="6"/>
  <c r="AE783" i="6"/>
  <c r="P783" i="6"/>
  <c r="M783" i="6"/>
  <c r="F783" i="6"/>
  <c r="D783" i="6"/>
  <c r="C783" i="6"/>
  <c r="AZ782" i="6"/>
  <c r="AW782" i="6"/>
  <c r="AS782" i="6"/>
  <c r="AQ782" i="6"/>
  <c r="AP782" i="6"/>
  <c r="AI782" i="6"/>
  <c r="AE782" i="6"/>
  <c r="P782" i="6"/>
  <c r="M782" i="6"/>
  <c r="F782" i="6"/>
  <c r="D782" i="6"/>
  <c r="C782" i="6"/>
  <c r="AZ781" i="6"/>
  <c r="AW781" i="6"/>
  <c r="AS781" i="6"/>
  <c r="AP781" i="6"/>
  <c r="AI781" i="6"/>
  <c r="AE781" i="6"/>
  <c r="P781" i="6"/>
  <c r="M781" i="6"/>
  <c r="F781" i="6"/>
  <c r="D781" i="6"/>
  <c r="C781" i="6"/>
  <c r="AZ780" i="6"/>
  <c r="AW780" i="6"/>
  <c r="AS780" i="6"/>
  <c r="AP780" i="6"/>
  <c r="AI780" i="6"/>
  <c r="AE780" i="6"/>
  <c r="P780" i="6"/>
  <c r="M780" i="6"/>
  <c r="F780" i="6"/>
  <c r="D780" i="6"/>
  <c r="C780" i="6"/>
  <c r="AZ779" i="6"/>
  <c r="AW779" i="6"/>
  <c r="AS779" i="6"/>
  <c r="AQ779" i="6"/>
  <c r="AP779" i="6"/>
  <c r="AI779" i="6"/>
  <c r="AE779" i="6"/>
  <c r="P779" i="6"/>
  <c r="M779" i="6"/>
  <c r="F779" i="6"/>
  <c r="D779" i="6"/>
  <c r="C779" i="6"/>
  <c r="AZ778" i="6"/>
  <c r="AW778" i="6"/>
  <c r="AS778" i="6"/>
  <c r="AP778" i="6"/>
  <c r="AI778" i="6"/>
  <c r="AE778" i="6"/>
  <c r="P778" i="6"/>
  <c r="M778" i="6"/>
  <c r="F778" i="6"/>
  <c r="D778" i="6"/>
  <c r="C778" i="6"/>
  <c r="AZ777" i="6"/>
  <c r="AW777" i="6"/>
  <c r="AS777" i="6"/>
  <c r="AP777" i="6"/>
  <c r="AI777" i="6"/>
  <c r="AE777" i="6"/>
  <c r="P777" i="6"/>
  <c r="M777" i="6"/>
  <c r="F777" i="6"/>
  <c r="D777" i="6"/>
  <c r="C777" i="6"/>
  <c r="AZ776" i="6"/>
  <c r="AW776" i="6"/>
  <c r="AS776" i="6"/>
  <c r="AP776" i="6"/>
  <c r="AI776" i="6"/>
  <c r="AE776" i="6"/>
  <c r="P776" i="6"/>
  <c r="M776" i="6"/>
  <c r="F776" i="6"/>
  <c r="D776" i="6"/>
  <c r="C776" i="6"/>
  <c r="AZ775" i="6"/>
  <c r="AW775" i="6"/>
  <c r="AS775" i="6"/>
  <c r="AQ775" i="6"/>
  <c r="AP775" i="6"/>
  <c r="AI775" i="6"/>
  <c r="AE775" i="6"/>
  <c r="P775" i="6"/>
  <c r="M775" i="6"/>
  <c r="F775" i="6"/>
  <c r="D775" i="6"/>
  <c r="C775" i="6"/>
  <c r="AZ774" i="6"/>
  <c r="AW774" i="6"/>
  <c r="AS774" i="6"/>
  <c r="AP774" i="6"/>
  <c r="AI774" i="6"/>
  <c r="AE774" i="6"/>
  <c r="P774" i="6"/>
  <c r="M774" i="6"/>
  <c r="F774" i="6"/>
  <c r="D774" i="6"/>
  <c r="C774" i="6"/>
  <c r="AZ773" i="6"/>
  <c r="AW773" i="6"/>
  <c r="AS773" i="6"/>
  <c r="AP773" i="6"/>
  <c r="AI773" i="6"/>
  <c r="AE773" i="6"/>
  <c r="P773" i="6"/>
  <c r="M773" i="6"/>
  <c r="F773" i="6"/>
  <c r="D773" i="6"/>
  <c r="C773" i="6"/>
  <c r="AZ772" i="6"/>
  <c r="AW772" i="6"/>
  <c r="AS772" i="6"/>
  <c r="AQ772" i="6"/>
  <c r="AP772" i="6"/>
  <c r="AI772" i="6"/>
  <c r="AE772" i="6"/>
  <c r="P772" i="6"/>
  <c r="M772" i="6"/>
  <c r="F772" i="6"/>
  <c r="D772" i="6"/>
  <c r="C772" i="6"/>
  <c r="AZ771" i="6"/>
  <c r="AW771" i="6"/>
  <c r="AS771" i="6"/>
  <c r="AP771" i="6"/>
  <c r="AI771" i="6"/>
  <c r="AE771" i="6"/>
  <c r="P771" i="6"/>
  <c r="M771" i="6"/>
  <c r="F771" i="6"/>
  <c r="D771" i="6"/>
  <c r="C771" i="6"/>
  <c r="AZ770" i="6"/>
  <c r="AW770" i="6"/>
  <c r="AS770" i="6"/>
  <c r="AP770" i="6"/>
  <c r="AI770" i="6"/>
  <c r="AE770" i="6"/>
  <c r="P770" i="6"/>
  <c r="M770" i="6"/>
  <c r="F770" i="6"/>
  <c r="D770" i="6"/>
  <c r="C770" i="6"/>
  <c r="AZ769" i="6"/>
  <c r="AW769" i="6"/>
  <c r="AS769" i="6"/>
  <c r="AP769" i="6"/>
  <c r="AI769" i="6"/>
  <c r="AE769" i="6"/>
  <c r="P769" i="6"/>
  <c r="M769" i="6"/>
  <c r="F769" i="6"/>
  <c r="D769" i="6"/>
  <c r="C769" i="6"/>
  <c r="AZ768" i="6"/>
  <c r="AW768" i="6"/>
  <c r="AS768" i="6"/>
  <c r="AP768" i="6"/>
  <c r="AI768" i="6"/>
  <c r="AE768" i="6"/>
  <c r="P768" i="6"/>
  <c r="M768" i="6"/>
  <c r="F768" i="6"/>
  <c r="D768" i="6"/>
  <c r="C768" i="6"/>
  <c r="AZ767" i="6"/>
  <c r="AW767" i="6"/>
  <c r="AS767" i="6"/>
  <c r="AP767" i="6"/>
  <c r="AI767" i="6"/>
  <c r="AE767" i="6"/>
  <c r="P767" i="6"/>
  <c r="M767" i="6"/>
  <c r="F767" i="6"/>
  <c r="D767" i="6"/>
  <c r="C767" i="6"/>
  <c r="AZ766" i="6"/>
  <c r="AW766" i="6"/>
  <c r="AS766" i="6"/>
  <c r="AP766" i="6"/>
  <c r="AI766" i="6"/>
  <c r="AE766" i="6"/>
  <c r="P766" i="6"/>
  <c r="M766" i="6"/>
  <c r="F766" i="6"/>
  <c r="D766" i="6"/>
  <c r="C766" i="6"/>
  <c r="AZ765" i="6"/>
  <c r="AW765" i="6"/>
  <c r="AS765" i="6"/>
  <c r="AP765" i="6"/>
  <c r="AI765" i="6"/>
  <c r="AE765" i="6"/>
  <c r="P765" i="6"/>
  <c r="M765" i="6"/>
  <c r="F765" i="6"/>
  <c r="D765" i="6"/>
  <c r="C765" i="6"/>
  <c r="AZ764" i="6"/>
  <c r="AW764" i="6"/>
  <c r="AS764" i="6"/>
  <c r="AP764" i="6"/>
  <c r="AI764" i="6"/>
  <c r="AE764" i="6"/>
  <c r="P764" i="6"/>
  <c r="M764" i="6"/>
  <c r="F764" i="6"/>
  <c r="D764" i="6"/>
  <c r="C764" i="6"/>
  <c r="AZ763" i="6"/>
  <c r="AW763" i="6"/>
  <c r="AS763" i="6"/>
  <c r="AP763" i="6"/>
  <c r="AI763" i="6"/>
  <c r="AE763" i="6"/>
  <c r="P763" i="6"/>
  <c r="M763" i="6"/>
  <c r="F763" i="6"/>
  <c r="D763" i="6"/>
  <c r="C763" i="6"/>
  <c r="AZ762" i="6"/>
  <c r="AW762" i="6"/>
  <c r="AS762" i="6"/>
  <c r="AP762" i="6"/>
  <c r="AI762" i="6"/>
  <c r="AE762" i="6"/>
  <c r="P762" i="6"/>
  <c r="M762" i="6"/>
  <c r="F762" i="6"/>
  <c r="D762" i="6"/>
  <c r="C762" i="6"/>
  <c r="AZ761" i="6"/>
  <c r="AW761" i="6"/>
  <c r="AS761" i="6"/>
  <c r="AP761" i="6"/>
  <c r="AI761" i="6"/>
  <c r="AE761" i="6"/>
  <c r="P761" i="6"/>
  <c r="M761" i="6"/>
  <c r="F761" i="6"/>
  <c r="D761" i="6"/>
  <c r="C761" i="6"/>
  <c r="AZ760" i="6"/>
  <c r="AW760" i="6"/>
  <c r="AS760" i="6"/>
  <c r="AP760" i="6"/>
  <c r="AI760" i="6"/>
  <c r="AE760" i="6"/>
  <c r="P760" i="6"/>
  <c r="M760" i="6"/>
  <c r="F760" i="6"/>
  <c r="D760" i="6"/>
  <c r="C760" i="6"/>
  <c r="AZ759" i="6"/>
  <c r="AW759" i="6"/>
  <c r="AS759" i="6"/>
  <c r="AP759" i="6"/>
  <c r="AI759" i="6"/>
  <c r="AE759" i="6"/>
  <c r="P759" i="6"/>
  <c r="M759" i="6"/>
  <c r="F759" i="6"/>
  <c r="D759" i="6"/>
  <c r="C759" i="6"/>
  <c r="AZ758" i="6"/>
  <c r="AW758" i="6"/>
  <c r="AS758" i="6"/>
  <c r="AP758" i="6"/>
  <c r="AI758" i="6"/>
  <c r="AE758" i="6"/>
  <c r="P758" i="6"/>
  <c r="M758" i="6"/>
  <c r="F758" i="6"/>
  <c r="D758" i="6"/>
  <c r="C758" i="6"/>
  <c r="AZ757" i="6"/>
  <c r="AW757" i="6"/>
  <c r="AS757" i="6"/>
  <c r="AP757" i="6"/>
  <c r="AI757" i="6"/>
  <c r="AE757" i="6"/>
  <c r="P757" i="6"/>
  <c r="M757" i="6"/>
  <c r="F757" i="6"/>
  <c r="D757" i="6"/>
  <c r="C757" i="6"/>
  <c r="AZ756" i="6"/>
  <c r="AW756" i="6"/>
  <c r="AS756" i="6"/>
  <c r="AP756" i="6"/>
  <c r="AI756" i="6"/>
  <c r="AE756" i="6"/>
  <c r="P756" i="6"/>
  <c r="M756" i="6"/>
  <c r="F756" i="6"/>
  <c r="D756" i="6"/>
  <c r="C756" i="6"/>
  <c r="AZ755" i="6"/>
  <c r="AW755" i="6"/>
  <c r="AS755" i="6"/>
  <c r="AQ755" i="6"/>
  <c r="AP755" i="6"/>
  <c r="AI755" i="6"/>
  <c r="AE755" i="6"/>
  <c r="P755" i="6"/>
  <c r="M755" i="6"/>
  <c r="F755" i="6"/>
  <c r="D755" i="6"/>
  <c r="C755" i="6"/>
  <c r="AZ754" i="6"/>
  <c r="AW754" i="6"/>
  <c r="AS754" i="6"/>
  <c r="AP754" i="6"/>
  <c r="AI754" i="6"/>
  <c r="AE754" i="6"/>
  <c r="P754" i="6"/>
  <c r="M754" i="6"/>
  <c r="F754" i="6"/>
  <c r="D754" i="6"/>
  <c r="C754" i="6"/>
  <c r="AZ753" i="6"/>
  <c r="AW753" i="6"/>
  <c r="AS753" i="6"/>
  <c r="AP753" i="6"/>
  <c r="AI753" i="6"/>
  <c r="AE753" i="6"/>
  <c r="P753" i="6"/>
  <c r="M753" i="6"/>
  <c r="F753" i="6"/>
  <c r="D753" i="6"/>
  <c r="C753" i="6"/>
  <c r="AZ752" i="6"/>
  <c r="AW752" i="6"/>
  <c r="AS752" i="6"/>
  <c r="AP752" i="6"/>
  <c r="AI752" i="6"/>
  <c r="AE752" i="6"/>
  <c r="P752" i="6"/>
  <c r="M752" i="6"/>
  <c r="F752" i="6"/>
  <c r="D752" i="6"/>
  <c r="C752" i="6"/>
  <c r="AZ751" i="6"/>
  <c r="AW751" i="6"/>
  <c r="AS751" i="6"/>
  <c r="AP751" i="6"/>
  <c r="AI751" i="6"/>
  <c r="AE751" i="6"/>
  <c r="P751" i="6"/>
  <c r="M751" i="6"/>
  <c r="F751" i="6"/>
  <c r="D751" i="6"/>
  <c r="C751" i="6"/>
  <c r="AZ750" i="6"/>
  <c r="AW750" i="6"/>
  <c r="AS750" i="6"/>
  <c r="AP750" i="6"/>
  <c r="AI750" i="6"/>
  <c r="AE750" i="6"/>
  <c r="P750" i="6"/>
  <c r="M750" i="6"/>
  <c r="F750" i="6"/>
  <c r="D750" i="6"/>
  <c r="C750" i="6"/>
  <c r="AZ749" i="6"/>
  <c r="AW749" i="6"/>
  <c r="AS749" i="6"/>
  <c r="AP749" i="6"/>
  <c r="AI749" i="6"/>
  <c r="AE749" i="6"/>
  <c r="P749" i="6"/>
  <c r="M749" i="6"/>
  <c r="F749" i="6"/>
  <c r="D749" i="6"/>
  <c r="C749" i="6"/>
  <c r="AZ748" i="6"/>
  <c r="AW748" i="6"/>
  <c r="AS748" i="6"/>
  <c r="AP748" i="6"/>
  <c r="AI748" i="6"/>
  <c r="AE748" i="6"/>
  <c r="P748" i="6"/>
  <c r="M748" i="6"/>
  <c r="F748" i="6"/>
  <c r="D748" i="6"/>
  <c r="C748" i="6"/>
  <c r="AZ747" i="6"/>
  <c r="AW747" i="6"/>
  <c r="AS747" i="6"/>
  <c r="AP747" i="6"/>
  <c r="AI747" i="6"/>
  <c r="AE747" i="6"/>
  <c r="P747" i="6"/>
  <c r="M747" i="6"/>
  <c r="F747" i="6"/>
  <c r="D747" i="6"/>
  <c r="C747" i="6"/>
  <c r="AZ746" i="6"/>
  <c r="AW746" i="6"/>
  <c r="AS746" i="6"/>
  <c r="AQ746" i="6"/>
  <c r="AP746" i="6"/>
  <c r="AI746" i="6"/>
  <c r="AE746" i="6"/>
  <c r="P746" i="6"/>
  <c r="M746" i="6"/>
  <c r="F746" i="6"/>
  <c r="D746" i="6"/>
  <c r="C746" i="6"/>
  <c r="AZ745" i="6"/>
  <c r="AW745" i="6"/>
  <c r="AS745" i="6"/>
  <c r="AP745" i="6"/>
  <c r="AI745" i="6"/>
  <c r="AE745" i="6"/>
  <c r="P745" i="6"/>
  <c r="M745" i="6"/>
  <c r="F745" i="6"/>
  <c r="D745" i="6"/>
  <c r="C745" i="6"/>
  <c r="AZ744" i="6"/>
  <c r="AW744" i="6"/>
  <c r="AS744" i="6"/>
  <c r="AP744" i="6"/>
  <c r="AI744" i="6"/>
  <c r="AE744" i="6"/>
  <c r="P744" i="6"/>
  <c r="M744" i="6"/>
  <c r="F744" i="6"/>
  <c r="D744" i="6"/>
  <c r="C744" i="6"/>
  <c r="AZ743" i="6"/>
  <c r="AW743" i="6"/>
  <c r="AS743" i="6"/>
  <c r="AP743" i="6"/>
  <c r="AI743" i="6"/>
  <c r="AE743" i="6"/>
  <c r="P743" i="6"/>
  <c r="M743" i="6"/>
  <c r="F743" i="6"/>
  <c r="D743" i="6"/>
  <c r="C743" i="6"/>
  <c r="AZ742" i="6"/>
  <c r="AW742" i="6"/>
  <c r="AS742" i="6"/>
  <c r="AP742" i="6"/>
  <c r="AI742" i="6"/>
  <c r="AE742" i="6"/>
  <c r="P742" i="6"/>
  <c r="M742" i="6"/>
  <c r="F742" i="6"/>
  <c r="D742" i="6"/>
  <c r="C742" i="6"/>
  <c r="AZ741" i="6"/>
  <c r="AW741" i="6"/>
  <c r="AS741" i="6"/>
  <c r="AP741" i="6"/>
  <c r="AI741" i="6"/>
  <c r="AE741" i="6"/>
  <c r="P741" i="6"/>
  <c r="M741" i="6"/>
  <c r="F741" i="6"/>
  <c r="D741" i="6"/>
  <c r="C741" i="6"/>
  <c r="AZ740" i="6"/>
  <c r="AW740" i="6"/>
  <c r="AS740" i="6"/>
  <c r="AQ740" i="6"/>
  <c r="AP740" i="6"/>
  <c r="AI740" i="6"/>
  <c r="AE740" i="6"/>
  <c r="P740" i="6"/>
  <c r="M740" i="6"/>
  <c r="F740" i="6"/>
  <c r="D740" i="6"/>
  <c r="C740" i="6"/>
  <c r="AZ739" i="6"/>
  <c r="AW739" i="6"/>
  <c r="AS739" i="6"/>
  <c r="AP739" i="6"/>
  <c r="AI739" i="6"/>
  <c r="AE739" i="6"/>
  <c r="P739" i="6"/>
  <c r="M739" i="6"/>
  <c r="F739" i="6"/>
  <c r="D739" i="6"/>
  <c r="C739" i="6"/>
  <c r="AZ738" i="6"/>
  <c r="AW738" i="6"/>
  <c r="AS738" i="6"/>
  <c r="AP738" i="6"/>
  <c r="AI738" i="6"/>
  <c r="AE738" i="6"/>
  <c r="P738" i="6"/>
  <c r="M738" i="6"/>
  <c r="F738" i="6"/>
  <c r="D738" i="6"/>
  <c r="C738" i="6"/>
  <c r="AZ737" i="6"/>
  <c r="AW737" i="6"/>
  <c r="AS737" i="6"/>
  <c r="AP737" i="6"/>
  <c r="AI737" i="6"/>
  <c r="AE737" i="6"/>
  <c r="P737" i="6"/>
  <c r="M737" i="6"/>
  <c r="F737" i="6"/>
  <c r="D737" i="6"/>
  <c r="C737" i="6"/>
  <c r="AZ736" i="6"/>
  <c r="AW736" i="6"/>
  <c r="AS736" i="6"/>
  <c r="AQ736" i="6"/>
  <c r="AP736" i="6"/>
  <c r="AI736" i="6"/>
  <c r="AE736" i="6"/>
  <c r="P736" i="6"/>
  <c r="M736" i="6"/>
  <c r="F736" i="6"/>
  <c r="D736" i="6"/>
  <c r="C736" i="6"/>
  <c r="AZ735" i="6"/>
  <c r="AW735" i="6"/>
  <c r="AS735" i="6"/>
  <c r="AQ735" i="6"/>
  <c r="AP735" i="6"/>
  <c r="AI735" i="6"/>
  <c r="AE735" i="6"/>
  <c r="P735" i="6"/>
  <c r="M735" i="6"/>
  <c r="F735" i="6"/>
  <c r="D735" i="6"/>
  <c r="C735" i="6"/>
  <c r="AZ734" i="6"/>
  <c r="AW734" i="6"/>
  <c r="AS734" i="6"/>
  <c r="AP734" i="6"/>
  <c r="AI734" i="6"/>
  <c r="AE734" i="6"/>
  <c r="P734" i="6"/>
  <c r="M734" i="6"/>
  <c r="F734" i="6"/>
  <c r="D734" i="6"/>
  <c r="C734" i="6"/>
  <c r="AZ733" i="6"/>
  <c r="AW733" i="6"/>
  <c r="AS733" i="6"/>
  <c r="AP733" i="6"/>
  <c r="AI733" i="6"/>
  <c r="AE733" i="6"/>
  <c r="P733" i="6"/>
  <c r="M733" i="6"/>
  <c r="F733" i="6"/>
  <c r="D733" i="6"/>
  <c r="C733" i="6"/>
  <c r="AZ732" i="6"/>
  <c r="AW732" i="6"/>
  <c r="AS732" i="6"/>
  <c r="AP732" i="6"/>
  <c r="AI732" i="6"/>
  <c r="AE732" i="6"/>
  <c r="P732" i="6"/>
  <c r="M732" i="6"/>
  <c r="F732" i="6"/>
  <c r="D732" i="6"/>
  <c r="C732" i="6"/>
  <c r="AZ731" i="6"/>
  <c r="AW731" i="6"/>
  <c r="AS731" i="6"/>
  <c r="AP731" i="6"/>
  <c r="AI731" i="6"/>
  <c r="AE731" i="6"/>
  <c r="P731" i="6"/>
  <c r="M731" i="6"/>
  <c r="F731" i="6"/>
  <c r="D731" i="6"/>
  <c r="C731" i="6"/>
  <c r="AZ730" i="6"/>
  <c r="AW730" i="6"/>
  <c r="AS730" i="6"/>
  <c r="AP730" i="6"/>
  <c r="AI730" i="6"/>
  <c r="AE730" i="6"/>
  <c r="P730" i="6"/>
  <c r="M730" i="6"/>
  <c r="F730" i="6"/>
  <c r="D730" i="6"/>
  <c r="C730" i="6"/>
  <c r="AZ729" i="6"/>
  <c r="AW729" i="6"/>
  <c r="AS729" i="6"/>
  <c r="AP729" i="6"/>
  <c r="AI729" i="6"/>
  <c r="AE729" i="6"/>
  <c r="P729" i="6"/>
  <c r="M729" i="6"/>
  <c r="F729" i="6"/>
  <c r="D729" i="6"/>
  <c r="C729" i="6"/>
  <c r="AZ728" i="6"/>
  <c r="AW728" i="6"/>
  <c r="AS728" i="6"/>
  <c r="AP728" i="6"/>
  <c r="AI728" i="6"/>
  <c r="AE728" i="6"/>
  <c r="P728" i="6"/>
  <c r="M728" i="6"/>
  <c r="F728" i="6"/>
  <c r="D728" i="6"/>
  <c r="C728" i="6"/>
  <c r="AZ727" i="6"/>
  <c r="AW727" i="6"/>
  <c r="AS727" i="6"/>
  <c r="AP727" i="6"/>
  <c r="AI727" i="6"/>
  <c r="AE727" i="6"/>
  <c r="P727" i="6"/>
  <c r="M727" i="6"/>
  <c r="F727" i="6"/>
  <c r="D727" i="6"/>
  <c r="C727" i="6"/>
  <c r="AZ726" i="6"/>
  <c r="AW726" i="6"/>
  <c r="AS726" i="6"/>
  <c r="AP726" i="6"/>
  <c r="AI726" i="6"/>
  <c r="AE726" i="6"/>
  <c r="P726" i="6"/>
  <c r="M726" i="6"/>
  <c r="F726" i="6"/>
  <c r="D726" i="6"/>
  <c r="C726" i="6"/>
  <c r="AZ725" i="6"/>
  <c r="AW725" i="6"/>
  <c r="AS725" i="6"/>
  <c r="AP725" i="6"/>
  <c r="AI725" i="6"/>
  <c r="AE725" i="6"/>
  <c r="P725" i="6"/>
  <c r="M725" i="6"/>
  <c r="F725" i="6"/>
  <c r="D725" i="6"/>
  <c r="C725" i="6"/>
  <c r="AZ724" i="6"/>
  <c r="AW724" i="6"/>
  <c r="AS724" i="6"/>
  <c r="AQ724" i="6"/>
  <c r="AP724" i="6"/>
  <c r="AI724" i="6"/>
  <c r="AE724" i="6"/>
  <c r="P724" i="6"/>
  <c r="M724" i="6"/>
  <c r="F724" i="6"/>
  <c r="D724" i="6"/>
  <c r="C724" i="6"/>
  <c r="AZ723" i="6"/>
  <c r="AW723" i="6"/>
  <c r="AS723" i="6"/>
  <c r="AQ723" i="6"/>
  <c r="AP723" i="6"/>
  <c r="AI723" i="6"/>
  <c r="AE723" i="6"/>
  <c r="P723" i="6"/>
  <c r="M723" i="6"/>
  <c r="F723" i="6"/>
  <c r="D723" i="6"/>
  <c r="C723" i="6"/>
  <c r="AZ722" i="6"/>
  <c r="AW722" i="6"/>
  <c r="AS722" i="6"/>
  <c r="AQ722" i="6"/>
  <c r="AP722" i="6"/>
  <c r="AI722" i="6"/>
  <c r="AE722" i="6"/>
  <c r="P722" i="6"/>
  <c r="M722" i="6"/>
  <c r="F722" i="6"/>
  <c r="D722" i="6"/>
  <c r="C722" i="6"/>
  <c r="AZ721" i="6"/>
  <c r="AW721" i="6"/>
  <c r="AS721" i="6"/>
  <c r="AP721" i="6"/>
  <c r="AI721" i="6"/>
  <c r="AE721" i="6"/>
  <c r="P721" i="6"/>
  <c r="M721" i="6"/>
  <c r="F721" i="6"/>
  <c r="D721" i="6"/>
  <c r="C721" i="6"/>
  <c r="AZ720" i="6"/>
  <c r="AW720" i="6"/>
  <c r="AS720" i="6"/>
  <c r="AP720" i="6"/>
  <c r="AI720" i="6"/>
  <c r="AE720" i="6"/>
  <c r="P720" i="6"/>
  <c r="M720" i="6"/>
  <c r="F720" i="6"/>
  <c r="D720" i="6"/>
  <c r="C720" i="6"/>
  <c r="AZ719" i="6"/>
  <c r="AW719" i="6"/>
  <c r="AS719" i="6"/>
  <c r="AP719" i="6"/>
  <c r="AI719" i="6"/>
  <c r="AE719" i="6"/>
  <c r="P719" i="6"/>
  <c r="M719" i="6"/>
  <c r="F719" i="6"/>
  <c r="D719" i="6"/>
  <c r="C719" i="6"/>
  <c r="AZ718" i="6"/>
  <c r="AW718" i="6"/>
  <c r="AS718" i="6"/>
  <c r="AP718" i="6"/>
  <c r="AI718" i="6"/>
  <c r="AE718" i="6"/>
  <c r="P718" i="6"/>
  <c r="M718" i="6"/>
  <c r="F718" i="6"/>
  <c r="D718" i="6"/>
  <c r="C718" i="6"/>
  <c r="AZ717" i="6"/>
  <c r="AW717" i="6"/>
  <c r="AS717" i="6"/>
  <c r="AP717" i="6"/>
  <c r="AI717" i="6"/>
  <c r="AE717" i="6"/>
  <c r="P717" i="6"/>
  <c r="M717" i="6"/>
  <c r="F717" i="6"/>
  <c r="D717" i="6"/>
  <c r="C717" i="6"/>
  <c r="AZ716" i="6"/>
  <c r="AW716" i="6"/>
  <c r="AS716" i="6"/>
  <c r="AQ716" i="6"/>
  <c r="AP716" i="6"/>
  <c r="AI716" i="6"/>
  <c r="AE716" i="6"/>
  <c r="P716" i="6"/>
  <c r="M716" i="6"/>
  <c r="F716" i="6"/>
  <c r="D716" i="6"/>
  <c r="C716" i="6"/>
  <c r="AZ715" i="6"/>
  <c r="AW715" i="6"/>
  <c r="AS715" i="6"/>
  <c r="AP715" i="6"/>
  <c r="AI715" i="6"/>
  <c r="AE715" i="6"/>
  <c r="P715" i="6"/>
  <c r="M715" i="6"/>
  <c r="F715" i="6"/>
  <c r="D715" i="6"/>
  <c r="C715" i="6"/>
  <c r="AZ714" i="6"/>
  <c r="AW714" i="6"/>
  <c r="AS714" i="6"/>
  <c r="AP714" i="6"/>
  <c r="AI714" i="6"/>
  <c r="AE714" i="6"/>
  <c r="P714" i="6"/>
  <c r="M714" i="6"/>
  <c r="F714" i="6"/>
  <c r="D714" i="6"/>
  <c r="C714" i="6"/>
  <c r="AZ713" i="6"/>
  <c r="AW713" i="6"/>
  <c r="AS713" i="6"/>
  <c r="AP713" i="6"/>
  <c r="AI713" i="6"/>
  <c r="AE713" i="6"/>
  <c r="P713" i="6"/>
  <c r="M713" i="6"/>
  <c r="F713" i="6"/>
  <c r="D713" i="6"/>
  <c r="C713" i="6"/>
  <c r="AZ712" i="6"/>
  <c r="AW712" i="6"/>
  <c r="AS712" i="6"/>
  <c r="AQ712" i="6"/>
  <c r="AP712" i="6"/>
  <c r="AI712" i="6"/>
  <c r="AE712" i="6"/>
  <c r="P712" i="6"/>
  <c r="M712" i="6"/>
  <c r="F712" i="6"/>
  <c r="D712" i="6"/>
  <c r="C712" i="6"/>
  <c r="AZ711" i="6"/>
  <c r="AW711" i="6"/>
  <c r="AS711" i="6"/>
  <c r="AQ711" i="6"/>
  <c r="AP711" i="6"/>
  <c r="AI711" i="6"/>
  <c r="AE711" i="6"/>
  <c r="P711" i="6"/>
  <c r="M711" i="6"/>
  <c r="F711" i="6"/>
  <c r="D711" i="6"/>
  <c r="C711" i="6"/>
  <c r="AZ710" i="6"/>
  <c r="AW710" i="6"/>
  <c r="AS710" i="6"/>
  <c r="AP710" i="6"/>
  <c r="AI710" i="6"/>
  <c r="AE710" i="6"/>
  <c r="P710" i="6"/>
  <c r="M710" i="6"/>
  <c r="F710" i="6"/>
  <c r="D710" i="6"/>
  <c r="C710" i="6"/>
  <c r="AZ709" i="6"/>
  <c r="AW709" i="6"/>
  <c r="AS709" i="6"/>
  <c r="AP709" i="6"/>
  <c r="AI709" i="6"/>
  <c r="AE709" i="6"/>
  <c r="P709" i="6"/>
  <c r="M709" i="6"/>
  <c r="F709" i="6"/>
  <c r="D709" i="6"/>
  <c r="C709" i="6"/>
  <c r="AZ708" i="6"/>
  <c r="AW708" i="6"/>
  <c r="AS708" i="6"/>
  <c r="AQ708" i="6"/>
  <c r="AP708" i="6"/>
  <c r="AI708" i="6"/>
  <c r="AE708" i="6"/>
  <c r="P708" i="6"/>
  <c r="M708" i="6"/>
  <c r="F708" i="6"/>
  <c r="D708" i="6"/>
  <c r="C708" i="6"/>
  <c r="AZ707" i="6"/>
  <c r="AW707" i="6"/>
  <c r="AS707" i="6"/>
  <c r="AP707" i="6"/>
  <c r="AI707" i="6"/>
  <c r="AE707" i="6"/>
  <c r="P707" i="6"/>
  <c r="M707" i="6"/>
  <c r="F707" i="6"/>
  <c r="D707" i="6"/>
  <c r="C707" i="6"/>
  <c r="AZ706" i="6"/>
  <c r="AW706" i="6"/>
  <c r="AS706" i="6"/>
  <c r="AP706" i="6"/>
  <c r="AI706" i="6"/>
  <c r="AE706" i="6"/>
  <c r="P706" i="6"/>
  <c r="M706" i="6"/>
  <c r="F706" i="6"/>
  <c r="D706" i="6"/>
  <c r="C706" i="6"/>
  <c r="AZ705" i="6"/>
  <c r="AW705" i="6"/>
  <c r="AS705" i="6"/>
  <c r="AP705" i="6"/>
  <c r="AI705" i="6"/>
  <c r="AE705" i="6"/>
  <c r="P705" i="6"/>
  <c r="M705" i="6"/>
  <c r="F705" i="6"/>
  <c r="D705" i="6"/>
  <c r="C705" i="6"/>
  <c r="AZ704" i="6"/>
  <c r="AW704" i="6"/>
  <c r="AS704" i="6"/>
  <c r="AP704" i="6"/>
  <c r="AI704" i="6"/>
  <c r="AE704" i="6"/>
  <c r="P704" i="6"/>
  <c r="M704" i="6"/>
  <c r="F704" i="6"/>
  <c r="D704" i="6"/>
  <c r="C704" i="6"/>
  <c r="AZ703" i="6"/>
  <c r="AW703" i="6"/>
  <c r="AS703" i="6"/>
  <c r="AQ703" i="6"/>
  <c r="AP703" i="6"/>
  <c r="AI703" i="6"/>
  <c r="AE703" i="6"/>
  <c r="P703" i="6"/>
  <c r="M703" i="6"/>
  <c r="F703" i="6"/>
  <c r="D703" i="6"/>
  <c r="C703" i="6"/>
  <c r="AZ702" i="6"/>
  <c r="AW702" i="6"/>
  <c r="AS702" i="6"/>
  <c r="AQ702" i="6"/>
  <c r="AP702" i="6"/>
  <c r="AI702" i="6"/>
  <c r="AE702" i="6"/>
  <c r="P702" i="6"/>
  <c r="M702" i="6"/>
  <c r="F702" i="6"/>
  <c r="D702" i="6"/>
  <c r="C702" i="6"/>
  <c r="AZ701" i="6"/>
  <c r="AW701" i="6"/>
  <c r="AS701" i="6"/>
  <c r="AP701" i="6"/>
  <c r="AI701" i="6"/>
  <c r="AE701" i="6"/>
  <c r="P701" i="6"/>
  <c r="M701" i="6"/>
  <c r="F701" i="6"/>
  <c r="D701" i="6"/>
  <c r="C701" i="6"/>
  <c r="AZ700" i="6"/>
  <c r="AW700" i="6"/>
  <c r="AS700" i="6"/>
  <c r="AP700" i="6"/>
  <c r="AI700" i="6"/>
  <c r="AE700" i="6"/>
  <c r="P700" i="6"/>
  <c r="M700" i="6"/>
  <c r="F700" i="6"/>
  <c r="D700" i="6"/>
  <c r="C700" i="6"/>
  <c r="AZ699" i="6"/>
  <c r="AW699" i="6"/>
  <c r="AS699" i="6"/>
  <c r="AP699" i="6"/>
  <c r="AI699" i="6"/>
  <c r="AE699" i="6"/>
  <c r="P699" i="6"/>
  <c r="M699" i="6"/>
  <c r="F699" i="6"/>
  <c r="D699" i="6"/>
  <c r="C699" i="6"/>
  <c r="AZ698" i="6"/>
  <c r="AW698" i="6"/>
  <c r="AS698" i="6"/>
  <c r="AP698" i="6"/>
  <c r="AI698" i="6"/>
  <c r="AE698" i="6"/>
  <c r="P698" i="6"/>
  <c r="M698" i="6"/>
  <c r="F698" i="6"/>
  <c r="D698" i="6"/>
  <c r="C698" i="6"/>
  <c r="AZ697" i="6"/>
  <c r="AW697" i="6"/>
  <c r="AS697" i="6"/>
  <c r="AQ697" i="6"/>
  <c r="AP697" i="6"/>
  <c r="AI697" i="6"/>
  <c r="AE697" i="6"/>
  <c r="P697" i="6"/>
  <c r="M697" i="6"/>
  <c r="F697" i="6"/>
  <c r="D697" i="6"/>
  <c r="C697" i="6"/>
  <c r="AZ696" i="6"/>
  <c r="AW696" i="6"/>
  <c r="AS696" i="6"/>
  <c r="AP696" i="6"/>
  <c r="AI696" i="6"/>
  <c r="AE696" i="6"/>
  <c r="P696" i="6"/>
  <c r="M696" i="6"/>
  <c r="F696" i="6"/>
  <c r="D696" i="6"/>
  <c r="C696" i="6"/>
  <c r="AZ695" i="6"/>
  <c r="AW695" i="6"/>
  <c r="AS695" i="6"/>
  <c r="AP695" i="6"/>
  <c r="AI695" i="6"/>
  <c r="AE695" i="6"/>
  <c r="P695" i="6"/>
  <c r="M695" i="6"/>
  <c r="F695" i="6"/>
  <c r="D695" i="6"/>
  <c r="C695" i="6"/>
  <c r="AZ694" i="6"/>
  <c r="AW694" i="6"/>
  <c r="AS694" i="6"/>
  <c r="AP694" i="6"/>
  <c r="AI694" i="6"/>
  <c r="AE694" i="6"/>
  <c r="P694" i="6"/>
  <c r="M694" i="6"/>
  <c r="F694" i="6"/>
  <c r="D694" i="6"/>
  <c r="C694" i="6"/>
  <c r="AZ693" i="6"/>
  <c r="AW693" i="6"/>
  <c r="AS693" i="6"/>
  <c r="AP693" i="6"/>
  <c r="AI693" i="6"/>
  <c r="AE693" i="6"/>
  <c r="P693" i="6"/>
  <c r="M693" i="6"/>
  <c r="F693" i="6"/>
  <c r="D693" i="6"/>
  <c r="C693" i="6"/>
  <c r="AZ692" i="6"/>
  <c r="AW692" i="6"/>
  <c r="AS692" i="6"/>
  <c r="AP692" i="6"/>
  <c r="AI692" i="6"/>
  <c r="AE692" i="6"/>
  <c r="P692" i="6"/>
  <c r="M692" i="6"/>
  <c r="F692" i="6"/>
  <c r="D692" i="6"/>
  <c r="C692" i="6"/>
  <c r="AZ691" i="6"/>
  <c r="AW691" i="6"/>
  <c r="AS691" i="6"/>
  <c r="AQ691" i="6"/>
  <c r="AP691" i="6"/>
  <c r="AI691" i="6"/>
  <c r="AE691" i="6"/>
  <c r="P691" i="6"/>
  <c r="M691" i="6"/>
  <c r="F691" i="6"/>
  <c r="D691" i="6"/>
  <c r="C691" i="6"/>
  <c r="AZ690" i="6"/>
  <c r="AW690" i="6"/>
  <c r="AS690" i="6"/>
  <c r="AQ690" i="6"/>
  <c r="AP690" i="6"/>
  <c r="AI690" i="6"/>
  <c r="AE690" i="6"/>
  <c r="P690" i="6"/>
  <c r="M690" i="6"/>
  <c r="F690" i="6"/>
  <c r="D690" i="6"/>
  <c r="C690" i="6"/>
  <c r="AZ689" i="6"/>
  <c r="AW689" i="6"/>
  <c r="AS689" i="6"/>
  <c r="AP689" i="6"/>
  <c r="AI689" i="6"/>
  <c r="AE689" i="6"/>
  <c r="P689" i="6"/>
  <c r="M689" i="6"/>
  <c r="F689" i="6"/>
  <c r="D689" i="6"/>
  <c r="C689" i="6"/>
  <c r="AZ688" i="6"/>
  <c r="AW688" i="6"/>
  <c r="AS688" i="6"/>
  <c r="AP688" i="6"/>
  <c r="AI688" i="6"/>
  <c r="AE688" i="6"/>
  <c r="P688" i="6"/>
  <c r="M688" i="6"/>
  <c r="F688" i="6"/>
  <c r="D688" i="6"/>
  <c r="C688" i="6"/>
  <c r="AZ687" i="6"/>
  <c r="AW687" i="6"/>
  <c r="AS687" i="6"/>
  <c r="AP687" i="6"/>
  <c r="AI687" i="6"/>
  <c r="AE687" i="6"/>
  <c r="P687" i="6"/>
  <c r="M687" i="6"/>
  <c r="F687" i="6"/>
  <c r="D687" i="6"/>
  <c r="C687" i="6"/>
  <c r="AZ686" i="6"/>
  <c r="AW686" i="6"/>
  <c r="AS686" i="6"/>
  <c r="AP686" i="6"/>
  <c r="AI686" i="6"/>
  <c r="AE686" i="6"/>
  <c r="P686" i="6"/>
  <c r="M686" i="6"/>
  <c r="F686" i="6"/>
  <c r="D686" i="6"/>
  <c r="C686" i="6"/>
  <c r="AZ685" i="6"/>
  <c r="AW685" i="6"/>
  <c r="AS685" i="6"/>
  <c r="AP685" i="6"/>
  <c r="AI685" i="6"/>
  <c r="AE685" i="6"/>
  <c r="P685" i="6"/>
  <c r="M685" i="6"/>
  <c r="F685" i="6"/>
  <c r="D685" i="6"/>
  <c r="C685" i="6"/>
  <c r="AZ684" i="6"/>
  <c r="AW684" i="6"/>
  <c r="AS684" i="6"/>
  <c r="AP684" i="6"/>
  <c r="AI684" i="6"/>
  <c r="AE684" i="6"/>
  <c r="P684" i="6"/>
  <c r="M684" i="6"/>
  <c r="F684" i="6"/>
  <c r="D684" i="6"/>
  <c r="C684" i="6"/>
  <c r="AZ683" i="6"/>
  <c r="AW683" i="6"/>
  <c r="AS683" i="6"/>
  <c r="AP683" i="6"/>
  <c r="AI683" i="6"/>
  <c r="AE683" i="6"/>
  <c r="P683" i="6"/>
  <c r="M683" i="6"/>
  <c r="F683" i="6"/>
  <c r="D683" i="6"/>
  <c r="C683" i="6"/>
  <c r="AZ682" i="6"/>
  <c r="AW682" i="6"/>
  <c r="AS682" i="6"/>
  <c r="AP682" i="6"/>
  <c r="AI682" i="6"/>
  <c r="AE682" i="6"/>
  <c r="P682" i="6"/>
  <c r="M682" i="6"/>
  <c r="F682" i="6"/>
  <c r="D682" i="6"/>
  <c r="C682" i="6"/>
  <c r="AZ681" i="6"/>
  <c r="AW681" i="6"/>
  <c r="AS681" i="6"/>
  <c r="AP681" i="6"/>
  <c r="AI681" i="6"/>
  <c r="AE681" i="6"/>
  <c r="P681" i="6"/>
  <c r="M681" i="6"/>
  <c r="F681" i="6"/>
  <c r="D681" i="6"/>
  <c r="C681" i="6"/>
  <c r="AZ680" i="6"/>
  <c r="AW680" i="6"/>
  <c r="AS680" i="6"/>
  <c r="AP680" i="6"/>
  <c r="AI680" i="6"/>
  <c r="AE680" i="6"/>
  <c r="P680" i="6"/>
  <c r="M680" i="6"/>
  <c r="F680" i="6"/>
  <c r="D680" i="6"/>
  <c r="C680" i="6"/>
  <c r="AZ679" i="6"/>
  <c r="AW679" i="6"/>
  <c r="AS679" i="6"/>
  <c r="AP679" i="6"/>
  <c r="AI679" i="6"/>
  <c r="AE679" i="6"/>
  <c r="P679" i="6"/>
  <c r="M679" i="6"/>
  <c r="F679" i="6"/>
  <c r="D679" i="6"/>
  <c r="C679" i="6"/>
  <c r="AZ678" i="6"/>
  <c r="AW678" i="6"/>
  <c r="AS678" i="6"/>
  <c r="AP678" i="6"/>
  <c r="AI678" i="6"/>
  <c r="AE678" i="6"/>
  <c r="P678" i="6"/>
  <c r="M678" i="6"/>
  <c r="F678" i="6"/>
  <c r="D678" i="6"/>
  <c r="C678" i="6"/>
  <c r="AZ677" i="6"/>
  <c r="AW677" i="6"/>
  <c r="AS677" i="6"/>
  <c r="AP677" i="6"/>
  <c r="AI677" i="6"/>
  <c r="AE677" i="6"/>
  <c r="P677" i="6"/>
  <c r="M677" i="6"/>
  <c r="F677" i="6"/>
  <c r="D677" i="6"/>
  <c r="C677" i="6"/>
  <c r="AZ676" i="6"/>
  <c r="AW676" i="6"/>
  <c r="AS676" i="6"/>
  <c r="AQ676" i="6"/>
  <c r="AP676" i="6"/>
  <c r="AI676" i="6"/>
  <c r="AE676" i="6"/>
  <c r="P676" i="6"/>
  <c r="M676" i="6"/>
  <c r="F676" i="6"/>
  <c r="D676" i="6"/>
  <c r="C676" i="6"/>
  <c r="AZ675" i="6"/>
  <c r="AW675" i="6"/>
  <c r="AS675" i="6"/>
  <c r="AP675" i="6"/>
  <c r="AI675" i="6"/>
  <c r="AE675" i="6"/>
  <c r="P675" i="6"/>
  <c r="M675" i="6"/>
  <c r="F675" i="6"/>
  <c r="D675" i="6"/>
  <c r="C675" i="6"/>
  <c r="AZ674" i="6"/>
  <c r="AW674" i="6"/>
  <c r="AS674" i="6"/>
  <c r="AP674" i="6"/>
  <c r="AI674" i="6"/>
  <c r="AE674" i="6"/>
  <c r="P674" i="6"/>
  <c r="M674" i="6"/>
  <c r="F674" i="6"/>
  <c r="D674" i="6"/>
  <c r="C674" i="6"/>
  <c r="AZ673" i="6"/>
  <c r="AW673" i="6"/>
  <c r="AS673" i="6"/>
  <c r="AQ673" i="6"/>
  <c r="AP673" i="6"/>
  <c r="AI673" i="6"/>
  <c r="AE673" i="6"/>
  <c r="P673" i="6"/>
  <c r="M673" i="6"/>
  <c r="F673" i="6"/>
  <c r="D673" i="6"/>
  <c r="C673" i="6"/>
  <c r="AZ672" i="6"/>
  <c r="AW672" i="6"/>
  <c r="AS672" i="6"/>
  <c r="AQ672" i="6"/>
  <c r="AP672" i="6"/>
  <c r="AI672" i="6"/>
  <c r="AE672" i="6"/>
  <c r="P672" i="6"/>
  <c r="M672" i="6"/>
  <c r="F672" i="6"/>
  <c r="D672" i="6"/>
  <c r="C672" i="6"/>
  <c r="AZ671" i="6"/>
  <c r="AW671" i="6"/>
  <c r="AS671" i="6"/>
  <c r="AP671" i="6"/>
  <c r="AI671" i="6"/>
  <c r="AE671" i="6"/>
  <c r="P671" i="6"/>
  <c r="M671" i="6"/>
  <c r="F671" i="6"/>
  <c r="D671" i="6"/>
  <c r="C671" i="6"/>
  <c r="AZ670" i="6"/>
  <c r="AW670" i="6"/>
  <c r="AS670" i="6"/>
  <c r="AP670" i="6"/>
  <c r="AI670" i="6"/>
  <c r="AE670" i="6"/>
  <c r="P670" i="6"/>
  <c r="M670" i="6"/>
  <c r="F670" i="6"/>
  <c r="D670" i="6"/>
  <c r="C670" i="6"/>
  <c r="AZ669" i="6"/>
  <c r="AW669" i="6"/>
  <c r="AS669" i="6"/>
  <c r="AP669" i="6"/>
  <c r="AI669" i="6"/>
  <c r="AE669" i="6"/>
  <c r="P669" i="6"/>
  <c r="M669" i="6"/>
  <c r="F669" i="6"/>
  <c r="D669" i="6"/>
  <c r="C669" i="6"/>
  <c r="AZ668" i="6"/>
  <c r="AW668" i="6"/>
  <c r="AS668" i="6"/>
  <c r="AP668" i="6"/>
  <c r="AI668" i="6"/>
  <c r="AE668" i="6"/>
  <c r="P668" i="6"/>
  <c r="M668" i="6"/>
  <c r="F668" i="6"/>
  <c r="D668" i="6"/>
  <c r="C668" i="6"/>
  <c r="AZ667" i="6"/>
  <c r="AW667" i="6"/>
  <c r="AS667" i="6"/>
  <c r="AP667" i="6"/>
  <c r="AI667" i="6"/>
  <c r="AE667" i="6"/>
  <c r="P667" i="6"/>
  <c r="M667" i="6"/>
  <c r="F667" i="6"/>
  <c r="D667" i="6"/>
  <c r="C667" i="6"/>
  <c r="AZ666" i="6"/>
  <c r="AW666" i="6"/>
  <c r="AS666" i="6"/>
  <c r="AP666" i="6"/>
  <c r="AI666" i="6"/>
  <c r="AE666" i="6"/>
  <c r="P666" i="6"/>
  <c r="M666" i="6"/>
  <c r="F666" i="6"/>
  <c r="D666" i="6"/>
  <c r="C666" i="6"/>
  <c r="AZ665" i="6"/>
  <c r="AW665" i="6"/>
  <c r="AS665" i="6"/>
  <c r="AP665" i="6"/>
  <c r="AI665" i="6"/>
  <c r="AE665" i="6"/>
  <c r="P665" i="6"/>
  <c r="M665" i="6"/>
  <c r="F665" i="6"/>
  <c r="D665" i="6"/>
  <c r="C665" i="6"/>
  <c r="AZ664" i="6"/>
  <c r="AW664" i="6"/>
  <c r="AS664" i="6"/>
  <c r="AP664" i="6"/>
  <c r="AI664" i="6"/>
  <c r="AE664" i="6"/>
  <c r="P664" i="6"/>
  <c r="M664" i="6"/>
  <c r="F664" i="6"/>
  <c r="D664" i="6"/>
  <c r="C664" i="6"/>
  <c r="AZ663" i="6"/>
  <c r="AW663" i="6"/>
  <c r="AS663" i="6"/>
  <c r="AP663" i="6"/>
  <c r="AI663" i="6"/>
  <c r="AE663" i="6"/>
  <c r="P663" i="6"/>
  <c r="M663" i="6"/>
  <c r="F663" i="6"/>
  <c r="D663" i="6"/>
  <c r="C663" i="6"/>
  <c r="AZ662" i="6"/>
  <c r="AW662" i="6"/>
  <c r="AS662" i="6"/>
  <c r="AQ662" i="6"/>
  <c r="AP662" i="6"/>
  <c r="AI662" i="6"/>
  <c r="AE662" i="6"/>
  <c r="P662" i="6"/>
  <c r="M662" i="6"/>
  <c r="F662" i="6"/>
  <c r="D662" i="6"/>
  <c r="C662" i="6"/>
  <c r="AZ661" i="6"/>
  <c r="AW661" i="6"/>
  <c r="AS661" i="6"/>
  <c r="AP661" i="6"/>
  <c r="AI661" i="6"/>
  <c r="AE661" i="6"/>
  <c r="P661" i="6"/>
  <c r="M661" i="6"/>
  <c r="F661" i="6"/>
  <c r="D661" i="6"/>
  <c r="C661" i="6"/>
  <c r="AZ660" i="6"/>
  <c r="AW660" i="6"/>
  <c r="AS660" i="6"/>
  <c r="AQ660" i="6"/>
  <c r="AP660" i="6"/>
  <c r="AI660" i="6"/>
  <c r="AE660" i="6"/>
  <c r="P660" i="6"/>
  <c r="M660" i="6"/>
  <c r="F660" i="6"/>
  <c r="D660" i="6"/>
  <c r="C660" i="6"/>
  <c r="AZ659" i="6"/>
  <c r="AW659" i="6"/>
  <c r="AS659" i="6"/>
  <c r="AQ659" i="6"/>
  <c r="AP659" i="6"/>
  <c r="AI659" i="6"/>
  <c r="AE659" i="6"/>
  <c r="P659" i="6"/>
  <c r="M659" i="6"/>
  <c r="F659" i="6"/>
  <c r="D659" i="6"/>
  <c r="C659" i="6"/>
  <c r="AZ658" i="6"/>
  <c r="AW658" i="6"/>
  <c r="AS658" i="6"/>
  <c r="AQ658" i="6"/>
  <c r="AP658" i="6"/>
  <c r="AI658" i="6"/>
  <c r="AE658" i="6"/>
  <c r="P658" i="6"/>
  <c r="M658" i="6"/>
  <c r="F658" i="6"/>
  <c r="D658" i="6"/>
  <c r="C658" i="6"/>
  <c r="AZ657" i="6"/>
  <c r="AW657" i="6"/>
  <c r="AS657" i="6"/>
  <c r="AP657" i="6"/>
  <c r="AI657" i="6"/>
  <c r="AE657" i="6"/>
  <c r="P657" i="6"/>
  <c r="M657" i="6"/>
  <c r="F657" i="6"/>
  <c r="D657" i="6"/>
  <c r="C657" i="6"/>
  <c r="AZ656" i="6"/>
  <c r="AW656" i="6"/>
  <c r="AS656" i="6"/>
  <c r="AP656" i="6"/>
  <c r="AI656" i="6"/>
  <c r="AE656" i="6"/>
  <c r="P656" i="6"/>
  <c r="M656" i="6"/>
  <c r="F656" i="6"/>
  <c r="D656" i="6"/>
  <c r="C656" i="6"/>
  <c r="AZ655" i="6"/>
  <c r="AW655" i="6"/>
  <c r="AS655" i="6"/>
  <c r="AP655" i="6"/>
  <c r="AI655" i="6"/>
  <c r="AE655" i="6"/>
  <c r="P655" i="6"/>
  <c r="M655" i="6"/>
  <c r="F655" i="6"/>
  <c r="D655" i="6"/>
  <c r="C655" i="6"/>
  <c r="AZ654" i="6"/>
  <c r="AW654" i="6"/>
  <c r="AS654" i="6"/>
  <c r="AP654" i="6"/>
  <c r="AI654" i="6"/>
  <c r="AE654" i="6"/>
  <c r="P654" i="6"/>
  <c r="M654" i="6"/>
  <c r="F654" i="6"/>
  <c r="D654" i="6"/>
  <c r="C654" i="6"/>
  <c r="AZ653" i="6"/>
  <c r="AW653" i="6"/>
  <c r="AS653" i="6"/>
  <c r="AQ653" i="6"/>
  <c r="AP653" i="6"/>
  <c r="AI653" i="6"/>
  <c r="AE653" i="6"/>
  <c r="P653" i="6"/>
  <c r="M653" i="6"/>
  <c r="F653" i="6"/>
  <c r="D653" i="6"/>
  <c r="C653" i="6"/>
  <c r="AZ652" i="6"/>
  <c r="AW652" i="6"/>
  <c r="AS652" i="6"/>
  <c r="AP652" i="6"/>
  <c r="AI652" i="6"/>
  <c r="AE652" i="6"/>
  <c r="P652" i="6"/>
  <c r="M652" i="6"/>
  <c r="F652" i="6"/>
  <c r="D652" i="6"/>
  <c r="C652" i="6"/>
  <c r="AZ651" i="6"/>
  <c r="AW651" i="6"/>
  <c r="AS651" i="6"/>
  <c r="AQ651" i="6"/>
  <c r="AP651" i="6"/>
  <c r="AI651" i="6"/>
  <c r="AE651" i="6"/>
  <c r="P651" i="6"/>
  <c r="M651" i="6"/>
  <c r="F651" i="6"/>
  <c r="D651" i="6"/>
  <c r="C651" i="6"/>
  <c r="AZ650" i="6"/>
  <c r="AW650" i="6"/>
  <c r="AS650" i="6"/>
  <c r="AQ650" i="6"/>
  <c r="AP650" i="6"/>
  <c r="AI650" i="6"/>
  <c r="AE650" i="6"/>
  <c r="P650" i="6"/>
  <c r="M650" i="6"/>
  <c r="F650" i="6"/>
  <c r="D650" i="6"/>
  <c r="C650" i="6"/>
  <c r="AZ649" i="6"/>
  <c r="AW649" i="6"/>
  <c r="AS649" i="6"/>
  <c r="AP649" i="6"/>
  <c r="AI649" i="6"/>
  <c r="AE649" i="6"/>
  <c r="P649" i="6"/>
  <c r="M649" i="6"/>
  <c r="F649" i="6"/>
  <c r="D649" i="6"/>
  <c r="C649" i="6"/>
  <c r="AZ648" i="6"/>
  <c r="AW648" i="6"/>
  <c r="AS648" i="6"/>
  <c r="AP648" i="6"/>
  <c r="AI648" i="6"/>
  <c r="AE648" i="6"/>
  <c r="P648" i="6"/>
  <c r="M648" i="6"/>
  <c r="F648" i="6"/>
  <c r="D648" i="6"/>
  <c r="C648" i="6"/>
  <c r="AZ647" i="6"/>
  <c r="AW647" i="6"/>
  <c r="AS647" i="6"/>
  <c r="AP647" i="6"/>
  <c r="AI647" i="6"/>
  <c r="AE647" i="6"/>
  <c r="P647" i="6"/>
  <c r="M647" i="6"/>
  <c r="F647" i="6"/>
  <c r="D647" i="6"/>
  <c r="C647" i="6"/>
  <c r="AZ646" i="6"/>
  <c r="AW646" i="6"/>
  <c r="AS646" i="6"/>
  <c r="AQ646" i="6"/>
  <c r="AP646" i="6"/>
  <c r="AI646" i="6"/>
  <c r="AE646" i="6"/>
  <c r="P646" i="6"/>
  <c r="M646" i="6"/>
  <c r="F646" i="6"/>
  <c r="D646" i="6"/>
  <c r="C646" i="6"/>
  <c r="AZ645" i="6"/>
  <c r="AW645" i="6"/>
  <c r="AS645" i="6"/>
  <c r="AQ645" i="6"/>
  <c r="AP645" i="6"/>
  <c r="AI645" i="6"/>
  <c r="AE645" i="6"/>
  <c r="P645" i="6"/>
  <c r="M645" i="6"/>
  <c r="F645" i="6"/>
  <c r="D645" i="6"/>
  <c r="C645" i="6"/>
  <c r="AZ644" i="6"/>
  <c r="AW644" i="6"/>
  <c r="AS644" i="6"/>
  <c r="AP644" i="6"/>
  <c r="AI644" i="6"/>
  <c r="AE644" i="6"/>
  <c r="P644" i="6"/>
  <c r="M644" i="6"/>
  <c r="F644" i="6"/>
  <c r="D644" i="6"/>
  <c r="C644" i="6"/>
  <c r="AZ643" i="6"/>
  <c r="AW643" i="6"/>
  <c r="AS643" i="6"/>
  <c r="AQ643" i="6"/>
  <c r="AP643" i="6"/>
  <c r="AI643" i="6"/>
  <c r="AE643" i="6"/>
  <c r="P643" i="6"/>
  <c r="M643" i="6"/>
  <c r="F643" i="6"/>
  <c r="D643" i="6"/>
  <c r="C643" i="6"/>
  <c r="AZ642" i="6"/>
  <c r="AW642" i="6"/>
  <c r="AS642" i="6"/>
  <c r="AP642" i="6"/>
  <c r="AI642" i="6"/>
  <c r="AE642" i="6"/>
  <c r="P642" i="6"/>
  <c r="M642" i="6"/>
  <c r="F642" i="6"/>
  <c r="D642" i="6"/>
  <c r="C642" i="6"/>
  <c r="AZ641" i="6"/>
  <c r="AW641" i="6"/>
  <c r="AS641" i="6"/>
  <c r="AP641" i="6"/>
  <c r="AI641" i="6"/>
  <c r="AE641" i="6"/>
  <c r="P641" i="6"/>
  <c r="M641" i="6"/>
  <c r="F641" i="6"/>
  <c r="D641" i="6"/>
  <c r="C641" i="6"/>
  <c r="AZ640" i="6"/>
  <c r="AW640" i="6"/>
  <c r="AS640" i="6"/>
  <c r="AP640" i="6"/>
  <c r="AI640" i="6"/>
  <c r="AE640" i="6"/>
  <c r="P640" i="6"/>
  <c r="M640" i="6"/>
  <c r="F640" i="6"/>
  <c r="D640" i="6"/>
  <c r="C640" i="6"/>
  <c r="AZ639" i="6"/>
  <c r="AW639" i="6"/>
  <c r="AS639" i="6"/>
  <c r="AP639" i="6"/>
  <c r="AI639" i="6"/>
  <c r="AE639" i="6"/>
  <c r="P639" i="6"/>
  <c r="M639" i="6"/>
  <c r="F639" i="6"/>
  <c r="D639" i="6"/>
  <c r="C639" i="6"/>
  <c r="AZ638" i="6"/>
  <c r="AW638" i="6"/>
  <c r="AS638" i="6"/>
  <c r="AQ638" i="6"/>
  <c r="AP638" i="6"/>
  <c r="AI638" i="6"/>
  <c r="AE638" i="6"/>
  <c r="P638" i="6"/>
  <c r="M638" i="6"/>
  <c r="F638" i="6"/>
  <c r="D638" i="6"/>
  <c r="C638" i="6"/>
  <c r="AZ637" i="6"/>
  <c r="AW637" i="6"/>
  <c r="AS637" i="6"/>
  <c r="AP637" i="6"/>
  <c r="AI637" i="6"/>
  <c r="AE637" i="6"/>
  <c r="P637" i="6"/>
  <c r="M637" i="6"/>
  <c r="F637" i="6"/>
  <c r="D637" i="6"/>
  <c r="C637" i="6"/>
  <c r="AZ636" i="6"/>
  <c r="AW636" i="6"/>
  <c r="AS636" i="6"/>
  <c r="AQ636" i="6"/>
  <c r="AP636" i="6"/>
  <c r="AI636" i="6"/>
  <c r="AE636" i="6"/>
  <c r="P636" i="6"/>
  <c r="M636" i="6"/>
  <c r="F636" i="6"/>
  <c r="D636" i="6"/>
  <c r="C636" i="6"/>
  <c r="AZ635" i="6"/>
  <c r="AW635" i="6"/>
  <c r="AS635" i="6"/>
  <c r="AP635" i="6"/>
  <c r="AI635" i="6"/>
  <c r="AE635" i="6"/>
  <c r="P635" i="6"/>
  <c r="M635" i="6"/>
  <c r="F635" i="6"/>
  <c r="D635" i="6"/>
  <c r="C635" i="6"/>
  <c r="AZ634" i="6"/>
  <c r="AW634" i="6"/>
  <c r="AS634" i="6"/>
  <c r="AP634" i="6"/>
  <c r="AI634" i="6"/>
  <c r="AE634" i="6"/>
  <c r="P634" i="6"/>
  <c r="M634" i="6"/>
  <c r="F634" i="6"/>
  <c r="D634" i="6"/>
  <c r="C634" i="6"/>
  <c r="AZ633" i="6"/>
  <c r="AW633" i="6"/>
  <c r="AS633" i="6"/>
  <c r="AP633" i="6"/>
  <c r="AI633" i="6"/>
  <c r="AE633" i="6"/>
  <c r="P633" i="6"/>
  <c r="M633" i="6"/>
  <c r="F633" i="6"/>
  <c r="D633" i="6"/>
  <c r="C633" i="6"/>
  <c r="AZ632" i="6"/>
  <c r="AW632" i="6"/>
  <c r="AS632" i="6"/>
  <c r="AP632" i="6"/>
  <c r="AI632" i="6"/>
  <c r="AE632" i="6"/>
  <c r="P632" i="6"/>
  <c r="M632" i="6"/>
  <c r="F632" i="6"/>
  <c r="D632" i="6"/>
  <c r="C632" i="6"/>
  <c r="AZ631" i="6"/>
  <c r="AW631" i="6"/>
  <c r="AS631" i="6"/>
  <c r="AQ631" i="6"/>
  <c r="AP631" i="6"/>
  <c r="AI631" i="6"/>
  <c r="AE631" i="6"/>
  <c r="P631" i="6"/>
  <c r="M631" i="6"/>
  <c r="F631" i="6"/>
  <c r="D631" i="6"/>
  <c r="C631" i="6"/>
  <c r="AZ630" i="6"/>
  <c r="AW630" i="6"/>
  <c r="AS630" i="6"/>
  <c r="AQ630" i="6"/>
  <c r="AP630" i="6"/>
  <c r="AI630" i="6"/>
  <c r="AE630" i="6"/>
  <c r="P630" i="6"/>
  <c r="M630" i="6"/>
  <c r="F630" i="6"/>
  <c r="D630" i="6"/>
  <c r="C630" i="6"/>
  <c r="AZ629" i="6"/>
  <c r="AW629" i="6"/>
  <c r="AS629" i="6"/>
  <c r="AP629" i="6"/>
  <c r="AI629" i="6"/>
  <c r="AE629" i="6"/>
  <c r="P629" i="6"/>
  <c r="M629" i="6"/>
  <c r="F629" i="6"/>
  <c r="D629" i="6"/>
  <c r="C629" i="6"/>
  <c r="AZ628" i="6"/>
  <c r="AW628" i="6"/>
  <c r="AS628" i="6"/>
  <c r="AP628" i="6"/>
  <c r="AI628" i="6"/>
  <c r="AE628" i="6"/>
  <c r="P628" i="6"/>
  <c r="M628" i="6"/>
  <c r="F628" i="6"/>
  <c r="D628" i="6"/>
  <c r="C628" i="6"/>
  <c r="AZ627" i="6"/>
  <c r="AW627" i="6"/>
  <c r="AS627" i="6"/>
  <c r="AP627" i="6"/>
  <c r="AI627" i="6"/>
  <c r="AE627" i="6"/>
  <c r="P627" i="6"/>
  <c r="M627" i="6"/>
  <c r="F627" i="6"/>
  <c r="D627" i="6"/>
  <c r="C627" i="6"/>
  <c r="AZ626" i="6"/>
  <c r="AW626" i="6"/>
  <c r="AS626" i="6"/>
  <c r="AP626" i="6"/>
  <c r="AI626" i="6"/>
  <c r="AE626" i="6"/>
  <c r="P626" i="6"/>
  <c r="M626" i="6"/>
  <c r="F626" i="6"/>
  <c r="D626" i="6"/>
  <c r="C626" i="6"/>
  <c r="AZ625" i="6"/>
  <c r="AW625" i="6"/>
  <c r="AS625" i="6"/>
  <c r="AP625" i="6"/>
  <c r="AI625" i="6"/>
  <c r="AE625" i="6"/>
  <c r="P625" i="6"/>
  <c r="M625" i="6"/>
  <c r="F625" i="6"/>
  <c r="D625" i="6"/>
  <c r="C625" i="6"/>
  <c r="AZ624" i="6"/>
  <c r="AW624" i="6"/>
  <c r="AS624" i="6"/>
  <c r="AQ624" i="6"/>
  <c r="AP624" i="6"/>
  <c r="AI624" i="6"/>
  <c r="AE624" i="6"/>
  <c r="P624" i="6"/>
  <c r="M624" i="6"/>
  <c r="F624" i="6"/>
  <c r="D624" i="6"/>
  <c r="C624" i="6"/>
  <c r="AZ623" i="6"/>
  <c r="AW623" i="6"/>
  <c r="AS623" i="6"/>
  <c r="AP623" i="6"/>
  <c r="AI623" i="6"/>
  <c r="AE623" i="6"/>
  <c r="P623" i="6"/>
  <c r="M623" i="6"/>
  <c r="F623" i="6"/>
  <c r="D623" i="6"/>
  <c r="C623" i="6"/>
  <c r="AZ622" i="6"/>
  <c r="AW622" i="6"/>
  <c r="AS622" i="6"/>
  <c r="AP622" i="6"/>
  <c r="AI622" i="6"/>
  <c r="AE622" i="6"/>
  <c r="P622" i="6"/>
  <c r="M622" i="6"/>
  <c r="F622" i="6"/>
  <c r="D622" i="6"/>
  <c r="C622" i="6"/>
  <c r="AZ621" i="6"/>
  <c r="AW621" i="6"/>
  <c r="AS621" i="6"/>
  <c r="AP621" i="6"/>
  <c r="AI621" i="6"/>
  <c r="AE621" i="6"/>
  <c r="P621" i="6"/>
  <c r="M621" i="6"/>
  <c r="F621" i="6"/>
  <c r="D621" i="6"/>
  <c r="C621" i="6"/>
  <c r="AZ620" i="6"/>
  <c r="AW620" i="6"/>
  <c r="AS620" i="6"/>
  <c r="AQ620" i="6"/>
  <c r="AP620" i="6"/>
  <c r="AI620" i="6"/>
  <c r="AE620" i="6"/>
  <c r="P620" i="6"/>
  <c r="M620" i="6"/>
  <c r="F620" i="6"/>
  <c r="D620" i="6"/>
  <c r="C620" i="6"/>
  <c r="AZ619" i="6"/>
  <c r="AW619" i="6"/>
  <c r="AS619" i="6"/>
  <c r="AP619" i="6"/>
  <c r="AI619" i="6"/>
  <c r="AE619" i="6"/>
  <c r="P619" i="6"/>
  <c r="M619" i="6"/>
  <c r="F619" i="6"/>
  <c r="D619" i="6"/>
  <c r="C619" i="6"/>
  <c r="AZ618" i="6"/>
  <c r="AW618" i="6"/>
  <c r="AS618" i="6"/>
  <c r="AP618" i="6"/>
  <c r="AI618" i="6"/>
  <c r="AE618" i="6"/>
  <c r="P618" i="6"/>
  <c r="M618" i="6"/>
  <c r="F618" i="6"/>
  <c r="D618" i="6"/>
  <c r="C618" i="6"/>
  <c r="AZ617" i="6"/>
  <c r="AW617" i="6"/>
  <c r="AS617" i="6"/>
  <c r="AP617" i="6"/>
  <c r="AI617" i="6"/>
  <c r="AE617" i="6"/>
  <c r="P617" i="6"/>
  <c r="M617" i="6"/>
  <c r="F617" i="6"/>
  <c r="D617" i="6"/>
  <c r="C617" i="6"/>
  <c r="AZ616" i="6"/>
  <c r="AW616" i="6"/>
  <c r="AS616" i="6"/>
  <c r="AP616" i="6"/>
  <c r="AI616" i="6"/>
  <c r="AE616" i="6"/>
  <c r="P616" i="6"/>
  <c r="M616" i="6"/>
  <c r="F616" i="6"/>
  <c r="D616" i="6"/>
  <c r="C616" i="6"/>
  <c r="AZ615" i="6"/>
  <c r="AW615" i="6"/>
  <c r="AS615" i="6"/>
  <c r="AQ615" i="6"/>
  <c r="AP615" i="6"/>
  <c r="AI615" i="6"/>
  <c r="AE615" i="6"/>
  <c r="P615" i="6"/>
  <c r="M615" i="6"/>
  <c r="F615" i="6"/>
  <c r="D615" i="6"/>
  <c r="C615" i="6"/>
  <c r="AZ614" i="6"/>
  <c r="AW614" i="6"/>
  <c r="AS614" i="6"/>
  <c r="AP614" i="6"/>
  <c r="AI614" i="6"/>
  <c r="AE614" i="6"/>
  <c r="P614" i="6"/>
  <c r="M614" i="6"/>
  <c r="F614" i="6"/>
  <c r="D614" i="6"/>
  <c r="C614" i="6"/>
  <c r="AZ613" i="6"/>
  <c r="AW613" i="6"/>
  <c r="AS613" i="6"/>
  <c r="AP613" i="6"/>
  <c r="AI613" i="6"/>
  <c r="AE613" i="6"/>
  <c r="P613" i="6"/>
  <c r="M613" i="6"/>
  <c r="F613" i="6"/>
  <c r="D613" i="6"/>
  <c r="C613" i="6"/>
  <c r="AZ612" i="6"/>
  <c r="AW612" i="6"/>
  <c r="AS612" i="6"/>
  <c r="AP612" i="6"/>
  <c r="AI612" i="6"/>
  <c r="AE612" i="6"/>
  <c r="P612" i="6"/>
  <c r="M612" i="6"/>
  <c r="F612" i="6"/>
  <c r="D612" i="6"/>
  <c r="C612" i="6"/>
  <c r="AZ611" i="6"/>
  <c r="AW611" i="6"/>
  <c r="AS611" i="6"/>
  <c r="AP611" i="6"/>
  <c r="AI611" i="6"/>
  <c r="AE611" i="6"/>
  <c r="P611" i="6"/>
  <c r="M611" i="6"/>
  <c r="F611" i="6"/>
  <c r="D611" i="6"/>
  <c r="C611" i="6"/>
  <c r="AZ610" i="6"/>
  <c r="AW610" i="6"/>
  <c r="AS610" i="6"/>
  <c r="AP610" i="6"/>
  <c r="AI610" i="6"/>
  <c r="AE610" i="6"/>
  <c r="P610" i="6"/>
  <c r="M610" i="6"/>
  <c r="F610" i="6"/>
  <c r="D610" i="6"/>
  <c r="C610" i="6"/>
  <c r="AZ609" i="6"/>
  <c r="AW609" i="6"/>
  <c r="AS609" i="6"/>
  <c r="AQ609" i="6"/>
  <c r="AP609" i="6"/>
  <c r="AI609" i="6"/>
  <c r="AE609" i="6"/>
  <c r="P609" i="6"/>
  <c r="M609" i="6"/>
  <c r="F609" i="6"/>
  <c r="D609" i="6"/>
  <c r="C609" i="6"/>
  <c r="AZ608" i="6"/>
  <c r="AW608" i="6"/>
  <c r="AS608" i="6"/>
  <c r="AP608" i="6"/>
  <c r="AI608" i="6"/>
  <c r="AE608" i="6"/>
  <c r="P608" i="6"/>
  <c r="M608" i="6"/>
  <c r="F608" i="6"/>
  <c r="D608" i="6"/>
  <c r="C608" i="6"/>
  <c r="AZ607" i="6"/>
  <c r="AW607" i="6"/>
  <c r="AS607" i="6"/>
  <c r="AQ607" i="6"/>
  <c r="AP607" i="6"/>
  <c r="AI607" i="6"/>
  <c r="AE607" i="6"/>
  <c r="P607" i="6"/>
  <c r="M607" i="6"/>
  <c r="F607" i="6"/>
  <c r="D607" i="6"/>
  <c r="C607" i="6"/>
  <c r="AZ606" i="6"/>
  <c r="AW606" i="6"/>
  <c r="AS606" i="6"/>
  <c r="AP606" i="6"/>
  <c r="AI606" i="6"/>
  <c r="AE606" i="6"/>
  <c r="P606" i="6"/>
  <c r="M606" i="6"/>
  <c r="F606" i="6"/>
  <c r="D606" i="6"/>
  <c r="C606" i="6"/>
  <c r="AZ605" i="6"/>
  <c r="AW605" i="6"/>
  <c r="AS605" i="6"/>
  <c r="AP605" i="6"/>
  <c r="AI605" i="6"/>
  <c r="AE605" i="6"/>
  <c r="P605" i="6"/>
  <c r="M605" i="6"/>
  <c r="F605" i="6"/>
  <c r="D605" i="6"/>
  <c r="C605" i="6"/>
  <c r="AZ604" i="6"/>
  <c r="AW604" i="6"/>
  <c r="AS604" i="6"/>
  <c r="AP604" i="6"/>
  <c r="AI604" i="6"/>
  <c r="AE604" i="6"/>
  <c r="P604" i="6"/>
  <c r="M604" i="6"/>
  <c r="F604" i="6"/>
  <c r="D604" i="6"/>
  <c r="C604" i="6"/>
  <c r="AZ603" i="6"/>
  <c r="AW603" i="6"/>
  <c r="AS603" i="6"/>
  <c r="AP603" i="6"/>
  <c r="AI603" i="6"/>
  <c r="AE603" i="6"/>
  <c r="P603" i="6"/>
  <c r="M603" i="6"/>
  <c r="F603" i="6"/>
  <c r="D603" i="6"/>
  <c r="C603" i="6"/>
  <c r="AZ602" i="6"/>
  <c r="AW602" i="6"/>
  <c r="AS602" i="6"/>
  <c r="AP602" i="6"/>
  <c r="AI602" i="6"/>
  <c r="AE602" i="6"/>
  <c r="P602" i="6"/>
  <c r="M602" i="6"/>
  <c r="F602" i="6"/>
  <c r="D602" i="6"/>
  <c r="C602" i="6"/>
  <c r="AZ601" i="6"/>
  <c r="AW601" i="6"/>
  <c r="AS601" i="6"/>
  <c r="AP601" i="6"/>
  <c r="AI601" i="6"/>
  <c r="AE601" i="6"/>
  <c r="P601" i="6"/>
  <c r="M601" i="6"/>
  <c r="F601" i="6"/>
  <c r="D601" i="6"/>
  <c r="C601" i="6"/>
  <c r="AZ600" i="6"/>
  <c r="AW600" i="6"/>
  <c r="AS600" i="6"/>
  <c r="AP600" i="6"/>
  <c r="AI600" i="6"/>
  <c r="AE600" i="6"/>
  <c r="P600" i="6"/>
  <c r="M600" i="6"/>
  <c r="F600" i="6"/>
  <c r="D600" i="6"/>
  <c r="C600" i="6"/>
  <c r="AZ599" i="6"/>
  <c r="AW599" i="6"/>
  <c r="AS599" i="6"/>
  <c r="AP599" i="6"/>
  <c r="AI599" i="6"/>
  <c r="AE599" i="6"/>
  <c r="P599" i="6"/>
  <c r="M599" i="6"/>
  <c r="F599" i="6"/>
  <c r="D599" i="6"/>
  <c r="C599" i="6"/>
  <c r="AZ598" i="6"/>
  <c r="AW598" i="6"/>
  <c r="AS598" i="6"/>
  <c r="AP598" i="6"/>
  <c r="AI598" i="6"/>
  <c r="AE598" i="6"/>
  <c r="P598" i="6"/>
  <c r="M598" i="6"/>
  <c r="F598" i="6"/>
  <c r="D598" i="6"/>
  <c r="C598" i="6"/>
  <c r="AZ597" i="6"/>
  <c r="AW597" i="6"/>
  <c r="AS597" i="6"/>
  <c r="AQ597" i="6"/>
  <c r="AP597" i="6"/>
  <c r="AI597" i="6"/>
  <c r="AE597" i="6"/>
  <c r="P597" i="6"/>
  <c r="M597" i="6"/>
  <c r="F597" i="6"/>
  <c r="D597" i="6"/>
  <c r="C597" i="6"/>
  <c r="AZ596" i="6"/>
  <c r="AW596" i="6"/>
  <c r="AS596" i="6"/>
  <c r="AP596" i="6"/>
  <c r="AI596" i="6"/>
  <c r="AE596" i="6"/>
  <c r="P596" i="6"/>
  <c r="M596" i="6"/>
  <c r="F596" i="6"/>
  <c r="D596" i="6"/>
  <c r="C596" i="6"/>
  <c r="AZ595" i="6"/>
  <c r="AW595" i="6"/>
  <c r="AS595" i="6"/>
  <c r="AQ595" i="6"/>
  <c r="AP595" i="6"/>
  <c r="AI595" i="6"/>
  <c r="AE595" i="6"/>
  <c r="P595" i="6"/>
  <c r="M595" i="6"/>
  <c r="F595" i="6"/>
  <c r="D595" i="6"/>
  <c r="C595" i="6"/>
  <c r="AZ594" i="6"/>
  <c r="AW594" i="6"/>
  <c r="AS594" i="6"/>
  <c r="AP594" i="6"/>
  <c r="AI594" i="6"/>
  <c r="AE594" i="6"/>
  <c r="P594" i="6"/>
  <c r="M594" i="6"/>
  <c r="F594" i="6"/>
  <c r="D594" i="6"/>
  <c r="C594" i="6"/>
  <c r="AZ593" i="6"/>
  <c r="AW593" i="6"/>
  <c r="AS593" i="6"/>
  <c r="AP593" i="6"/>
  <c r="AI593" i="6"/>
  <c r="AE593" i="6"/>
  <c r="P593" i="6"/>
  <c r="M593" i="6"/>
  <c r="F593" i="6"/>
  <c r="D593" i="6"/>
  <c r="C593" i="6"/>
  <c r="AZ592" i="6"/>
  <c r="AW592" i="6"/>
  <c r="AS592" i="6"/>
  <c r="AQ592" i="6"/>
  <c r="AP592" i="6"/>
  <c r="AI592" i="6"/>
  <c r="AE592" i="6"/>
  <c r="P592" i="6"/>
  <c r="M592" i="6"/>
  <c r="F592" i="6"/>
  <c r="D592" i="6"/>
  <c r="C592" i="6"/>
  <c r="AZ591" i="6"/>
  <c r="AW591" i="6"/>
  <c r="AS591" i="6"/>
  <c r="AP591" i="6"/>
  <c r="AI591" i="6"/>
  <c r="AE591" i="6"/>
  <c r="P591" i="6"/>
  <c r="M591" i="6"/>
  <c r="F591" i="6"/>
  <c r="D591" i="6"/>
  <c r="C591" i="6"/>
  <c r="AZ590" i="6"/>
  <c r="AW590" i="6"/>
  <c r="AS590" i="6"/>
  <c r="AP590" i="6"/>
  <c r="AI590" i="6"/>
  <c r="AE590" i="6"/>
  <c r="P590" i="6"/>
  <c r="M590" i="6"/>
  <c r="F590" i="6"/>
  <c r="D590" i="6"/>
  <c r="C590" i="6"/>
  <c r="AZ589" i="6"/>
  <c r="AW589" i="6"/>
  <c r="AS589" i="6"/>
  <c r="AP589" i="6"/>
  <c r="AI589" i="6"/>
  <c r="AE589" i="6"/>
  <c r="P589" i="6"/>
  <c r="M589" i="6"/>
  <c r="F589" i="6"/>
  <c r="D589" i="6"/>
  <c r="C589" i="6"/>
  <c r="AZ588" i="6"/>
  <c r="AW588" i="6"/>
  <c r="AS588" i="6"/>
  <c r="AP588" i="6"/>
  <c r="AI588" i="6"/>
  <c r="AE588" i="6"/>
  <c r="P588" i="6"/>
  <c r="M588" i="6"/>
  <c r="F588" i="6"/>
  <c r="D588" i="6"/>
  <c r="C588" i="6"/>
  <c r="AZ587" i="6"/>
  <c r="AW587" i="6"/>
  <c r="AS587" i="6"/>
  <c r="AP587" i="6"/>
  <c r="AI587" i="6"/>
  <c r="AE587" i="6"/>
  <c r="P587" i="6"/>
  <c r="M587" i="6"/>
  <c r="F587" i="6"/>
  <c r="D587" i="6"/>
  <c r="C587" i="6"/>
  <c r="AZ586" i="6"/>
  <c r="AW586" i="6"/>
  <c r="AS586" i="6"/>
  <c r="AQ586" i="6"/>
  <c r="AP586" i="6"/>
  <c r="AI586" i="6"/>
  <c r="AE586" i="6"/>
  <c r="P586" i="6"/>
  <c r="M586" i="6"/>
  <c r="F586" i="6"/>
  <c r="D586" i="6"/>
  <c r="C586" i="6"/>
  <c r="AZ585" i="6"/>
  <c r="AW585" i="6"/>
  <c r="AS585" i="6"/>
  <c r="AP585" i="6"/>
  <c r="AI585" i="6"/>
  <c r="AE585" i="6"/>
  <c r="P585" i="6"/>
  <c r="M585" i="6"/>
  <c r="F585" i="6"/>
  <c r="D585" i="6"/>
  <c r="C585" i="6"/>
  <c r="AZ584" i="6"/>
  <c r="AW584" i="6"/>
  <c r="AS584" i="6"/>
  <c r="AP584" i="6"/>
  <c r="AI584" i="6"/>
  <c r="AE584" i="6"/>
  <c r="P584" i="6"/>
  <c r="M584" i="6"/>
  <c r="F584" i="6"/>
  <c r="D584" i="6"/>
  <c r="C584" i="6"/>
  <c r="AZ583" i="6"/>
  <c r="AW583" i="6"/>
  <c r="AS583" i="6"/>
  <c r="AP583" i="6"/>
  <c r="AI583" i="6"/>
  <c r="AE583" i="6"/>
  <c r="P583" i="6"/>
  <c r="M583" i="6"/>
  <c r="F583" i="6"/>
  <c r="D583" i="6"/>
  <c r="C583" i="6"/>
  <c r="AZ582" i="6"/>
  <c r="AW582" i="6"/>
  <c r="AS582" i="6"/>
  <c r="AP582" i="6"/>
  <c r="AI582" i="6"/>
  <c r="AE582" i="6"/>
  <c r="P582" i="6"/>
  <c r="M582" i="6"/>
  <c r="F582" i="6"/>
  <c r="D582" i="6"/>
  <c r="C582" i="6"/>
  <c r="AZ581" i="6"/>
  <c r="AW581" i="6"/>
  <c r="AS581" i="6"/>
  <c r="AP581" i="6"/>
  <c r="AI581" i="6"/>
  <c r="AE581" i="6"/>
  <c r="P581" i="6"/>
  <c r="M581" i="6"/>
  <c r="F581" i="6"/>
  <c r="D581" i="6"/>
  <c r="C581" i="6"/>
  <c r="AZ580" i="6"/>
  <c r="AW580" i="6"/>
  <c r="AS580" i="6"/>
  <c r="AQ580" i="6"/>
  <c r="AP580" i="6"/>
  <c r="AI580" i="6"/>
  <c r="AE580" i="6"/>
  <c r="P580" i="6"/>
  <c r="M580" i="6"/>
  <c r="F580" i="6"/>
  <c r="D580" i="6"/>
  <c r="C580" i="6"/>
  <c r="AZ579" i="6"/>
  <c r="AW579" i="6"/>
  <c r="AS579" i="6"/>
  <c r="AP579" i="6"/>
  <c r="AI579" i="6"/>
  <c r="AE579" i="6"/>
  <c r="P579" i="6"/>
  <c r="M579" i="6"/>
  <c r="F579" i="6"/>
  <c r="D579" i="6"/>
  <c r="C579" i="6"/>
  <c r="AZ578" i="6"/>
  <c r="AW578" i="6"/>
  <c r="AS578" i="6"/>
  <c r="AP578" i="6"/>
  <c r="AI578" i="6"/>
  <c r="AE578" i="6"/>
  <c r="P578" i="6"/>
  <c r="M578" i="6"/>
  <c r="F578" i="6"/>
  <c r="D578" i="6"/>
  <c r="C578" i="6"/>
  <c r="AZ577" i="6"/>
  <c r="AW577" i="6"/>
  <c r="AS577" i="6"/>
  <c r="AQ577" i="6"/>
  <c r="AP577" i="6"/>
  <c r="AI577" i="6"/>
  <c r="AE577" i="6"/>
  <c r="P577" i="6"/>
  <c r="M577" i="6"/>
  <c r="F577" i="6"/>
  <c r="D577" i="6"/>
  <c r="C577" i="6"/>
  <c r="AZ576" i="6"/>
  <c r="AW576" i="6"/>
  <c r="AS576" i="6"/>
  <c r="AP576" i="6"/>
  <c r="AI576" i="6"/>
  <c r="AE576" i="6"/>
  <c r="P576" i="6"/>
  <c r="M576" i="6"/>
  <c r="F576" i="6"/>
  <c r="D576" i="6"/>
  <c r="C576" i="6"/>
  <c r="AZ575" i="6"/>
  <c r="AW575" i="6"/>
  <c r="AS575" i="6"/>
  <c r="AP575" i="6"/>
  <c r="AI575" i="6"/>
  <c r="AE575" i="6"/>
  <c r="P575" i="6"/>
  <c r="M575" i="6"/>
  <c r="F575" i="6"/>
  <c r="D575" i="6"/>
  <c r="C575" i="6"/>
  <c r="AZ574" i="6"/>
  <c r="AW574" i="6"/>
  <c r="AS574" i="6"/>
  <c r="AP574" i="6"/>
  <c r="AI574" i="6"/>
  <c r="AE574" i="6"/>
  <c r="P574" i="6"/>
  <c r="M574" i="6"/>
  <c r="F574" i="6"/>
  <c r="D574" i="6"/>
  <c r="C574" i="6"/>
  <c r="AZ573" i="6"/>
  <c r="AW573" i="6"/>
  <c r="AS573" i="6"/>
  <c r="AP573" i="6"/>
  <c r="AI573" i="6"/>
  <c r="AE573" i="6"/>
  <c r="P573" i="6"/>
  <c r="M573" i="6"/>
  <c r="F573" i="6"/>
  <c r="D573" i="6"/>
  <c r="C573" i="6"/>
  <c r="AZ572" i="6"/>
  <c r="AW572" i="6"/>
  <c r="AS572" i="6"/>
  <c r="AP572" i="6"/>
  <c r="AI572" i="6"/>
  <c r="AE572" i="6"/>
  <c r="P572" i="6"/>
  <c r="M572" i="6"/>
  <c r="F572" i="6"/>
  <c r="D572" i="6"/>
  <c r="C572" i="6"/>
  <c r="AZ571" i="6"/>
  <c r="AW571" i="6"/>
  <c r="AS571" i="6"/>
  <c r="AQ571" i="6"/>
  <c r="AP571" i="6"/>
  <c r="AI571" i="6"/>
  <c r="AE571" i="6"/>
  <c r="P571" i="6"/>
  <c r="M571" i="6"/>
  <c r="F571" i="6"/>
  <c r="D571" i="6"/>
  <c r="C571" i="6"/>
  <c r="AZ570" i="6"/>
  <c r="AW570" i="6"/>
  <c r="AS570" i="6"/>
  <c r="AP570" i="6"/>
  <c r="AI570" i="6"/>
  <c r="AE570" i="6"/>
  <c r="P570" i="6"/>
  <c r="M570" i="6"/>
  <c r="F570" i="6"/>
  <c r="D570" i="6"/>
  <c r="C570" i="6"/>
  <c r="AZ569" i="6"/>
  <c r="AW569" i="6"/>
  <c r="AS569" i="6"/>
  <c r="AP569" i="6"/>
  <c r="AI569" i="6"/>
  <c r="AE569" i="6"/>
  <c r="P569" i="6"/>
  <c r="M569" i="6"/>
  <c r="F569" i="6"/>
  <c r="D569" i="6"/>
  <c r="C569" i="6"/>
  <c r="AZ568" i="6"/>
  <c r="AW568" i="6"/>
  <c r="AS568" i="6"/>
  <c r="AP568" i="6"/>
  <c r="AI568" i="6"/>
  <c r="AE568" i="6"/>
  <c r="P568" i="6"/>
  <c r="M568" i="6"/>
  <c r="F568" i="6"/>
  <c r="D568" i="6"/>
  <c r="C568" i="6"/>
  <c r="AZ567" i="6"/>
  <c r="AW567" i="6"/>
  <c r="AS567" i="6"/>
  <c r="AP567" i="6"/>
  <c r="AI567" i="6"/>
  <c r="AE567" i="6"/>
  <c r="P567" i="6"/>
  <c r="M567" i="6"/>
  <c r="F567" i="6"/>
  <c r="D567" i="6"/>
  <c r="C567" i="6"/>
  <c r="AZ566" i="6"/>
  <c r="AW566" i="6"/>
  <c r="AS566" i="6"/>
  <c r="AP566" i="6"/>
  <c r="AI566" i="6"/>
  <c r="AE566" i="6"/>
  <c r="P566" i="6"/>
  <c r="M566" i="6"/>
  <c r="F566" i="6"/>
  <c r="D566" i="6"/>
  <c r="C566" i="6"/>
  <c r="AZ565" i="6"/>
  <c r="AW565" i="6"/>
  <c r="AS565" i="6"/>
  <c r="AQ565" i="6"/>
  <c r="AP565" i="6"/>
  <c r="AI565" i="6"/>
  <c r="AE565" i="6"/>
  <c r="P565" i="6"/>
  <c r="M565" i="6"/>
  <c r="F565" i="6"/>
  <c r="D565" i="6"/>
  <c r="C565" i="6"/>
  <c r="AZ564" i="6"/>
  <c r="AW564" i="6"/>
  <c r="AS564" i="6"/>
  <c r="AQ564" i="6"/>
  <c r="AP564" i="6"/>
  <c r="AI564" i="6"/>
  <c r="AE564" i="6"/>
  <c r="P564" i="6"/>
  <c r="M564" i="6"/>
  <c r="F564" i="6"/>
  <c r="D564" i="6"/>
  <c r="C564" i="6"/>
  <c r="AZ563" i="6"/>
  <c r="AW563" i="6"/>
  <c r="AS563" i="6"/>
  <c r="AP563" i="6"/>
  <c r="AI563" i="6"/>
  <c r="AE563" i="6"/>
  <c r="P563" i="6"/>
  <c r="M563" i="6"/>
  <c r="F563" i="6"/>
  <c r="D563" i="6"/>
  <c r="C563" i="6"/>
  <c r="AZ562" i="6"/>
  <c r="AW562" i="6"/>
  <c r="AS562" i="6"/>
  <c r="AP562" i="6"/>
  <c r="AI562" i="6"/>
  <c r="AE562" i="6"/>
  <c r="P562" i="6"/>
  <c r="M562" i="6"/>
  <c r="F562" i="6"/>
  <c r="D562" i="6"/>
  <c r="C562" i="6"/>
  <c r="AZ561" i="6"/>
  <c r="AW561" i="6"/>
  <c r="AS561" i="6"/>
  <c r="AQ561" i="6"/>
  <c r="AP561" i="6"/>
  <c r="AI561" i="6"/>
  <c r="AE561" i="6"/>
  <c r="P561" i="6"/>
  <c r="M561" i="6"/>
  <c r="F561" i="6"/>
  <c r="D561" i="6"/>
  <c r="C561" i="6"/>
  <c r="AZ560" i="6"/>
  <c r="AW560" i="6"/>
  <c r="AS560" i="6"/>
  <c r="AP560" i="6"/>
  <c r="AI560" i="6"/>
  <c r="AE560" i="6"/>
  <c r="P560" i="6"/>
  <c r="M560" i="6"/>
  <c r="F560" i="6"/>
  <c r="D560" i="6"/>
  <c r="C560" i="6"/>
  <c r="AZ559" i="6"/>
  <c r="AW559" i="6"/>
  <c r="AS559" i="6"/>
  <c r="AP559" i="6"/>
  <c r="AI559" i="6"/>
  <c r="AE559" i="6"/>
  <c r="P559" i="6"/>
  <c r="M559" i="6"/>
  <c r="F559" i="6"/>
  <c r="D559" i="6"/>
  <c r="C559" i="6"/>
  <c r="AZ558" i="6"/>
  <c r="AW558" i="6"/>
  <c r="AS558" i="6"/>
  <c r="AP558" i="6"/>
  <c r="AI558" i="6"/>
  <c r="AE558" i="6"/>
  <c r="P558" i="6"/>
  <c r="M558" i="6"/>
  <c r="F558" i="6"/>
  <c r="D558" i="6"/>
  <c r="C558" i="6"/>
  <c r="AZ557" i="6"/>
  <c r="AW557" i="6"/>
  <c r="AS557" i="6"/>
  <c r="AP557" i="6"/>
  <c r="AI557" i="6"/>
  <c r="AE557" i="6"/>
  <c r="P557" i="6"/>
  <c r="M557" i="6"/>
  <c r="F557" i="6"/>
  <c r="D557" i="6"/>
  <c r="C557" i="6"/>
  <c r="AZ556" i="6"/>
  <c r="AW556" i="6"/>
  <c r="AS556" i="6"/>
  <c r="AP556" i="6"/>
  <c r="AI556" i="6"/>
  <c r="AE556" i="6"/>
  <c r="P556" i="6"/>
  <c r="M556" i="6"/>
  <c r="F556" i="6"/>
  <c r="D556" i="6"/>
  <c r="C556" i="6"/>
  <c r="AZ555" i="6"/>
  <c r="AW555" i="6"/>
  <c r="AS555" i="6"/>
  <c r="AP555" i="6"/>
  <c r="AI555" i="6"/>
  <c r="AE555" i="6"/>
  <c r="P555" i="6"/>
  <c r="M555" i="6"/>
  <c r="F555" i="6"/>
  <c r="D555" i="6"/>
  <c r="C555" i="6"/>
  <c r="AZ554" i="6"/>
  <c r="AW554" i="6"/>
  <c r="AS554" i="6"/>
  <c r="AQ554" i="6"/>
  <c r="AP554" i="6"/>
  <c r="AI554" i="6"/>
  <c r="AE554" i="6"/>
  <c r="P554" i="6"/>
  <c r="M554" i="6"/>
  <c r="F554" i="6"/>
  <c r="D554" i="6"/>
  <c r="C554" i="6"/>
  <c r="AZ553" i="6"/>
  <c r="AW553" i="6"/>
  <c r="AS553" i="6"/>
  <c r="AQ553" i="6"/>
  <c r="AP553" i="6"/>
  <c r="AI553" i="6"/>
  <c r="AE553" i="6"/>
  <c r="P553" i="6"/>
  <c r="M553" i="6"/>
  <c r="F553" i="6"/>
  <c r="D553" i="6"/>
  <c r="C553" i="6"/>
  <c r="AZ552" i="6"/>
  <c r="AW552" i="6"/>
  <c r="AS552" i="6"/>
  <c r="AP552" i="6"/>
  <c r="AI552" i="6"/>
  <c r="AE552" i="6"/>
  <c r="P552" i="6"/>
  <c r="M552" i="6"/>
  <c r="F552" i="6"/>
  <c r="D552" i="6"/>
  <c r="C552" i="6"/>
  <c r="AZ551" i="6"/>
  <c r="AW551" i="6"/>
  <c r="AS551" i="6"/>
  <c r="AQ551" i="6"/>
  <c r="AP551" i="6"/>
  <c r="AI551" i="6"/>
  <c r="AE551" i="6"/>
  <c r="P551" i="6"/>
  <c r="M551" i="6"/>
  <c r="F551" i="6"/>
  <c r="D551" i="6"/>
  <c r="C551" i="6"/>
  <c r="AZ550" i="6"/>
  <c r="AW550" i="6"/>
  <c r="AS550" i="6"/>
  <c r="AQ550" i="6"/>
  <c r="AP550" i="6"/>
  <c r="AI550" i="6"/>
  <c r="AE550" i="6"/>
  <c r="P550" i="6"/>
  <c r="M550" i="6"/>
  <c r="F550" i="6"/>
  <c r="D550" i="6"/>
  <c r="C550" i="6"/>
  <c r="AZ549" i="6"/>
  <c r="AW549" i="6"/>
  <c r="AS549" i="6"/>
  <c r="AQ549" i="6"/>
  <c r="AP549" i="6"/>
  <c r="AI549" i="6"/>
  <c r="AE549" i="6"/>
  <c r="P549" i="6"/>
  <c r="M549" i="6"/>
  <c r="F549" i="6"/>
  <c r="D549" i="6"/>
  <c r="C549" i="6"/>
  <c r="AZ548" i="6"/>
  <c r="AW548" i="6"/>
  <c r="AS548" i="6"/>
  <c r="AP548" i="6"/>
  <c r="AI548" i="6"/>
  <c r="AE548" i="6"/>
  <c r="P548" i="6"/>
  <c r="M548" i="6"/>
  <c r="F548" i="6"/>
  <c r="D548" i="6"/>
  <c r="C548" i="6"/>
  <c r="AZ547" i="6"/>
  <c r="AW547" i="6"/>
  <c r="AS547" i="6"/>
  <c r="AP547" i="6"/>
  <c r="AI547" i="6"/>
  <c r="AE547" i="6"/>
  <c r="P547" i="6"/>
  <c r="M547" i="6"/>
  <c r="F547" i="6"/>
  <c r="D547" i="6"/>
  <c r="C547" i="6"/>
  <c r="AZ546" i="6"/>
  <c r="AW546" i="6"/>
  <c r="AS546" i="6"/>
  <c r="AP546" i="6"/>
  <c r="AI546" i="6"/>
  <c r="AE546" i="6"/>
  <c r="P546" i="6"/>
  <c r="M546" i="6"/>
  <c r="F546" i="6"/>
  <c r="D546" i="6"/>
  <c r="C546" i="6"/>
  <c r="AZ545" i="6"/>
  <c r="AW545" i="6"/>
  <c r="AS545" i="6"/>
  <c r="AP545" i="6"/>
  <c r="AI545" i="6"/>
  <c r="AE545" i="6"/>
  <c r="P545" i="6"/>
  <c r="M545" i="6"/>
  <c r="F545" i="6"/>
  <c r="D545" i="6"/>
  <c r="C545" i="6"/>
  <c r="AZ544" i="6"/>
  <c r="AW544" i="6"/>
  <c r="AS544" i="6"/>
  <c r="AQ544" i="6"/>
  <c r="AP544" i="6"/>
  <c r="AI544" i="6"/>
  <c r="AE544" i="6"/>
  <c r="P544" i="6"/>
  <c r="M544" i="6"/>
  <c r="F544" i="6"/>
  <c r="D544" i="6"/>
  <c r="C544" i="6"/>
  <c r="AZ543" i="6"/>
  <c r="AW543" i="6"/>
  <c r="AS543" i="6"/>
  <c r="AP543" i="6"/>
  <c r="AI543" i="6"/>
  <c r="AE543" i="6"/>
  <c r="P543" i="6"/>
  <c r="M543" i="6"/>
  <c r="F543" i="6"/>
  <c r="D543" i="6"/>
  <c r="C543" i="6"/>
  <c r="AZ542" i="6"/>
  <c r="AW542" i="6"/>
  <c r="AS542" i="6"/>
  <c r="AP542" i="6"/>
  <c r="AI542" i="6"/>
  <c r="AE542" i="6"/>
  <c r="P542" i="6"/>
  <c r="M542" i="6"/>
  <c r="F542" i="6"/>
  <c r="D542" i="6"/>
  <c r="C542" i="6"/>
  <c r="AZ541" i="6"/>
  <c r="AW541" i="6"/>
  <c r="AS541" i="6"/>
  <c r="AP541" i="6"/>
  <c r="AI541" i="6"/>
  <c r="AE541" i="6"/>
  <c r="P541" i="6"/>
  <c r="M541" i="6"/>
  <c r="F541" i="6"/>
  <c r="D541" i="6"/>
  <c r="C541" i="6"/>
  <c r="AZ540" i="6"/>
  <c r="AW540" i="6"/>
  <c r="AS540" i="6"/>
  <c r="AP540" i="6"/>
  <c r="AI540" i="6"/>
  <c r="AE540" i="6"/>
  <c r="P540" i="6"/>
  <c r="M540" i="6"/>
  <c r="F540" i="6"/>
  <c r="D540" i="6"/>
  <c r="C540" i="6"/>
  <c r="AZ539" i="6"/>
  <c r="AW539" i="6"/>
  <c r="AS539" i="6"/>
  <c r="AP539" i="6"/>
  <c r="AI539" i="6"/>
  <c r="AE539" i="6"/>
  <c r="P539" i="6"/>
  <c r="M539" i="6"/>
  <c r="F539" i="6"/>
  <c r="D539" i="6"/>
  <c r="C539" i="6"/>
  <c r="AZ538" i="6"/>
  <c r="AW538" i="6"/>
  <c r="AS538" i="6"/>
  <c r="AQ538" i="6"/>
  <c r="AP538" i="6"/>
  <c r="AI538" i="6"/>
  <c r="AE538" i="6"/>
  <c r="P538" i="6"/>
  <c r="M538" i="6"/>
  <c r="F538" i="6"/>
  <c r="D538" i="6"/>
  <c r="C538" i="6"/>
  <c r="AZ537" i="6"/>
  <c r="AW537" i="6"/>
  <c r="AS537" i="6"/>
  <c r="AP537" i="6"/>
  <c r="AI537" i="6"/>
  <c r="AE537" i="6"/>
  <c r="P537" i="6"/>
  <c r="M537" i="6"/>
  <c r="F537" i="6"/>
  <c r="D537" i="6"/>
  <c r="C537" i="6"/>
  <c r="AZ536" i="6"/>
  <c r="AW536" i="6"/>
  <c r="AS536" i="6"/>
  <c r="AQ536" i="6"/>
  <c r="AP536" i="6"/>
  <c r="AI536" i="6"/>
  <c r="AE536" i="6"/>
  <c r="P536" i="6"/>
  <c r="M536" i="6"/>
  <c r="F536" i="6"/>
  <c r="D536" i="6"/>
  <c r="C536" i="6"/>
  <c r="AZ535" i="6"/>
  <c r="AW535" i="6"/>
  <c r="AS535" i="6"/>
  <c r="AQ535" i="6"/>
  <c r="AP535" i="6"/>
  <c r="AI535" i="6"/>
  <c r="AE535" i="6"/>
  <c r="P535" i="6"/>
  <c r="M535" i="6"/>
  <c r="F535" i="6"/>
  <c r="D535" i="6"/>
  <c r="C535" i="6"/>
  <c r="AZ534" i="6"/>
  <c r="AW534" i="6"/>
  <c r="AS534" i="6"/>
  <c r="AP534" i="6"/>
  <c r="AI534" i="6"/>
  <c r="AE534" i="6"/>
  <c r="P534" i="6"/>
  <c r="M534" i="6"/>
  <c r="F534" i="6"/>
  <c r="D534" i="6"/>
  <c r="C534" i="6"/>
  <c r="AZ533" i="6"/>
  <c r="AW533" i="6"/>
  <c r="AS533" i="6"/>
  <c r="AP533" i="6"/>
  <c r="AI533" i="6"/>
  <c r="AE533" i="6"/>
  <c r="P533" i="6"/>
  <c r="M533" i="6"/>
  <c r="F533" i="6"/>
  <c r="D533" i="6"/>
  <c r="C533" i="6"/>
  <c r="AZ532" i="6"/>
  <c r="AW532" i="6"/>
  <c r="AS532" i="6"/>
  <c r="AP532" i="6"/>
  <c r="AI532" i="6"/>
  <c r="AE532" i="6"/>
  <c r="P532" i="6"/>
  <c r="M532" i="6"/>
  <c r="F532" i="6"/>
  <c r="D532" i="6"/>
  <c r="C532" i="6"/>
  <c r="AZ531" i="6"/>
  <c r="AW531" i="6"/>
  <c r="AS531" i="6"/>
  <c r="AP531" i="6"/>
  <c r="AI531" i="6"/>
  <c r="AE531" i="6"/>
  <c r="P531" i="6"/>
  <c r="M531" i="6"/>
  <c r="F531" i="6"/>
  <c r="D531" i="6"/>
  <c r="C531" i="6"/>
  <c r="AZ530" i="6"/>
  <c r="AW530" i="6"/>
  <c r="AS530" i="6"/>
  <c r="AQ530" i="6"/>
  <c r="AP530" i="6"/>
  <c r="AI530" i="6"/>
  <c r="AE530" i="6"/>
  <c r="P530" i="6"/>
  <c r="M530" i="6"/>
  <c r="F530" i="6"/>
  <c r="D530" i="6"/>
  <c r="C530" i="6"/>
  <c r="AZ529" i="6"/>
  <c r="AW529" i="6"/>
  <c r="AS529" i="6"/>
  <c r="AP529" i="6"/>
  <c r="AI529" i="6"/>
  <c r="AE529" i="6"/>
  <c r="P529" i="6"/>
  <c r="M529" i="6"/>
  <c r="F529" i="6"/>
  <c r="D529" i="6"/>
  <c r="C529" i="6"/>
  <c r="AZ528" i="6"/>
  <c r="AW528" i="6"/>
  <c r="AS528" i="6"/>
  <c r="AP528" i="6"/>
  <c r="AI528" i="6"/>
  <c r="AE528" i="6"/>
  <c r="P528" i="6"/>
  <c r="M528" i="6"/>
  <c r="F528" i="6"/>
  <c r="D528" i="6"/>
  <c r="C528" i="6"/>
  <c r="AZ527" i="6"/>
  <c r="AW527" i="6"/>
  <c r="AS527" i="6"/>
  <c r="AP527" i="6"/>
  <c r="AI527" i="6"/>
  <c r="AE527" i="6"/>
  <c r="P527" i="6"/>
  <c r="M527" i="6"/>
  <c r="F527" i="6"/>
  <c r="D527" i="6"/>
  <c r="C527" i="6"/>
  <c r="AZ526" i="6"/>
  <c r="AW526" i="6"/>
  <c r="AS526" i="6"/>
  <c r="AQ526" i="6"/>
  <c r="AP526" i="6"/>
  <c r="AI526" i="6"/>
  <c r="AE526" i="6"/>
  <c r="P526" i="6"/>
  <c r="M526" i="6"/>
  <c r="F526" i="6"/>
  <c r="D526" i="6"/>
  <c r="C526" i="6"/>
  <c r="AZ525" i="6"/>
  <c r="AW525" i="6"/>
  <c r="AS525" i="6"/>
  <c r="AQ525" i="6"/>
  <c r="AP525" i="6"/>
  <c r="AI525" i="6"/>
  <c r="AE525" i="6"/>
  <c r="P525" i="6"/>
  <c r="M525" i="6"/>
  <c r="F525" i="6"/>
  <c r="D525" i="6"/>
  <c r="C525" i="6"/>
  <c r="AZ524" i="6"/>
  <c r="AW524" i="6"/>
  <c r="AS524" i="6"/>
  <c r="AP524" i="6"/>
  <c r="AI524" i="6"/>
  <c r="AE524" i="6"/>
  <c r="P524" i="6"/>
  <c r="M524" i="6"/>
  <c r="F524" i="6"/>
  <c r="D524" i="6"/>
  <c r="C524" i="6"/>
  <c r="AZ523" i="6"/>
  <c r="AW523" i="6"/>
  <c r="AS523" i="6"/>
  <c r="AQ523" i="6"/>
  <c r="AP523" i="6"/>
  <c r="AI523" i="6"/>
  <c r="AE523" i="6"/>
  <c r="P523" i="6"/>
  <c r="M523" i="6"/>
  <c r="F523" i="6"/>
  <c r="D523" i="6"/>
  <c r="C523" i="6"/>
  <c r="AZ522" i="6"/>
  <c r="AW522" i="6"/>
  <c r="AS522" i="6"/>
  <c r="AQ522" i="6"/>
  <c r="AP522" i="6"/>
  <c r="AI522" i="6"/>
  <c r="AE522" i="6"/>
  <c r="P522" i="6"/>
  <c r="M522" i="6"/>
  <c r="F522" i="6"/>
  <c r="D522" i="6"/>
  <c r="C522" i="6"/>
  <c r="AZ521" i="6"/>
  <c r="AW521" i="6"/>
  <c r="AS521" i="6"/>
  <c r="AP521" i="6"/>
  <c r="AI521" i="6"/>
  <c r="AE521" i="6"/>
  <c r="P521" i="6"/>
  <c r="M521" i="6"/>
  <c r="F521" i="6"/>
  <c r="D521" i="6"/>
  <c r="C521" i="6"/>
  <c r="AZ520" i="6"/>
  <c r="AW520" i="6"/>
  <c r="AS520" i="6"/>
  <c r="AP520" i="6"/>
  <c r="AI520" i="6"/>
  <c r="AE520" i="6"/>
  <c r="P520" i="6"/>
  <c r="M520" i="6"/>
  <c r="F520" i="6"/>
  <c r="D520" i="6"/>
  <c r="C520" i="6"/>
  <c r="AZ519" i="6"/>
  <c r="AW519" i="6"/>
  <c r="AS519" i="6"/>
  <c r="AP519" i="6"/>
  <c r="AI519" i="6"/>
  <c r="AE519" i="6"/>
  <c r="P519" i="6"/>
  <c r="M519" i="6"/>
  <c r="F519" i="6"/>
  <c r="D519" i="6"/>
  <c r="C519" i="6"/>
  <c r="AZ518" i="6"/>
  <c r="AW518" i="6"/>
  <c r="AS518" i="6"/>
  <c r="AP518" i="6"/>
  <c r="AI518" i="6"/>
  <c r="AE518" i="6"/>
  <c r="P518" i="6"/>
  <c r="M518" i="6"/>
  <c r="F518" i="6"/>
  <c r="D518" i="6"/>
  <c r="C518" i="6"/>
  <c r="AZ517" i="6"/>
  <c r="AW517" i="6"/>
  <c r="AS517" i="6"/>
  <c r="AQ517" i="6"/>
  <c r="AP517" i="6"/>
  <c r="AI517" i="6"/>
  <c r="AE517" i="6"/>
  <c r="P517" i="6"/>
  <c r="M517" i="6"/>
  <c r="F517" i="6"/>
  <c r="D517" i="6"/>
  <c r="C517" i="6"/>
  <c r="AZ516" i="6"/>
  <c r="AW516" i="6"/>
  <c r="AS516" i="6"/>
  <c r="AP516" i="6"/>
  <c r="AI516" i="6"/>
  <c r="AE516" i="6"/>
  <c r="P516" i="6"/>
  <c r="M516" i="6"/>
  <c r="F516" i="6"/>
  <c r="D516" i="6"/>
  <c r="C516" i="6"/>
  <c r="AZ515" i="6"/>
  <c r="AW515" i="6"/>
  <c r="AS515" i="6"/>
  <c r="AP515" i="6"/>
  <c r="AI515" i="6"/>
  <c r="AE515" i="6"/>
  <c r="P515" i="6"/>
  <c r="M515" i="6"/>
  <c r="F515" i="6"/>
  <c r="D515" i="6"/>
  <c r="C515" i="6"/>
  <c r="AZ514" i="6"/>
  <c r="AW514" i="6"/>
  <c r="AS514" i="6"/>
  <c r="AP514" i="6"/>
  <c r="AI514" i="6"/>
  <c r="AE514" i="6"/>
  <c r="P514" i="6"/>
  <c r="M514" i="6"/>
  <c r="F514" i="6"/>
  <c r="D514" i="6"/>
  <c r="C514" i="6"/>
  <c r="AZ513" i="6"/>
  <c r="AW513" i="6"/>
  <c r="AS513" i="6"/>
  <c r="AP513" i="6"/>
  <c r="AI513" i="6"/>
  <c r="AE513" i="6"/>
  <c r="P513" i="6"/>
  <c r="M513" i="6"/>
  <c r="F513" i="6"/>
  <c r="D513" i="6"/>
  <c r="C513" i="6"/>
  <c r="AZ512" i="6"/>
  <c r="AW512" i="6"/>
  <c r="AS512" i="6"/>
  <c r="AP512" i="6"/>
  <c r="AI512" i="6"/>
  <c r="AE512" i="6"/>
  <c r="P512" i="6"/>
  <c r="M512" i="6"/>
  <c r="F512" i="6"/>
  <c r="D512" i="6"/>
  <c r="C512" i="6"/>
  <c r="AZ511" i="6"/>
  <c r="AW511" i="6"/>
  <c r="AS511" i="6"/>
  <c r="AP511" i="6"/>
  <c r="AI511" i="6"/>
  <c r="AE511" i="6"/>
  <c r="P511" i="6"/>
  <c r="M511" i="6"/>
  <c r="F511" i="6"/>
  <c r="D511" i="6"/>
  <c r="C511" i="6"/>
  <c r="AZ510" i="6"/>
  <c r="AW510" i="6"/>
  <c r="AS510" i="6"/>
  <c r="AP510" i="6"/>
  <c r="AI510" i="6"/>
  <c r="AE510" i="6"/>
  <c r="P510" i="6"/>
  <c r="M510" i="6"/>
  <c r="F510" i="6"/>
  <c r="D510" i="6"/>
  <c r="C510" i="6"/>
  <c r="AZ509" i="6"/>
  <c r="AW509" i="6"/>
  <c r="AS509" i="6"/>
  <c r="AP509" i="6"/>
  <c r="AI509" i="6"/>
  <c r="AE509" i="6"/>
  <c r="P509" i="6"/>
  <c r="M509" i="6"/>
  <c r="F509" i="6"/>
  <c r="D509" i="6"/>
  <c r="C509" i="6"/>
  <c r="AZ508" i="6"/>
  <c r="AW508" i="6"/>
  <c r="AS508" i="6"/>
  <c r="AQ508" i="6"/>
  <c r="AP508" i="6"/>
  <c r="AI508" i="6"/>
  <c r="AE508" i="6"/>
  <c r="P508" i="6"/>
  <c r="M508" i="6"/>
  <c r="F508" i="6"/>
  <c r="D508" i="6"/>
  <c r="C508" i="6"/>
  <c r="AZ507" i="6"/>
  <c r="AW507" i="6"/>
  <c r="AS507" i="6"/>
  <c r="AP507" i="6"/>
  <c r="AI507" i="6"/>
  <c r="AE507" i="6"/>
  <c r="P507" i="6"/>
  <c r="M507" i="6"/>
  <c r="F507" i="6"/>
  <c r="D507" i="6"/>
  <c r="C507" i="6"/>
  <c r="AZ506" i="6"/>
  <c r="AW506" i="6"/>
  <c r="AS506" i="6"/>
  <c r="AP506" i="6"/>
  <c r="AI506" i="6"/>
  <c r="AE506" i="6"/>
  <c r="P506" i="6"/>
  <c r="M506" i="6"/>
  <c r="F506" i="6"/>
  <c r="D506" i="6"/>
  <c r="C506" i="6"/>
  <c r="AZ505" i="6"/>
  <c r="AW505" i="6"/>
  <c r="AS505" i="6"/>
  <c r="AP505" i="6"/>
  <c r="AI505" i="6"/>
  <c r="AE505" i="6"/>
  <c r="P505" i="6"/>
  <c r="M505" i="6"/>
  <c r="F505" i="6"/>
  <c r="D505" i="6"/>
  <c r="C505" i="6"/>
  <c r="AZ504" i="6"/>
  <c r="AW504" i="6"/>
  <c r="AS504" i="6"/>
  <c r="AP504" i="6"/>
  <c r="AI504" i="6"/>
  <c r="AE504" i="6"/>
  <c r="P504" i="6"/>
  <c r="M504" i="6"/>
  <c r="F504" i="6"/>
  <c r="D504" i="6"/>
  <c r="C504" i="6"/>
  <c r="AZ503" i="6"/>
  <c r="AW503" i="6"/>
  <c r="AS503" i="6"/>
  <c r="AP503" i="6"/>
  <c r="AI503" i="6"/>
  <c r="AE503" i="6"/>
  <c r="P503" i="6"/>
  <c r="M503" i="6"/>
  <c r="F503" i="6"/>
  <c r="D503" i="6"/>
  <c r="C503" i="6"/>
  <c r="AZ502" i="6"/>
  <c r="AW502" i="6"/>
  <c r="AS502" i="6"/>
  <c r="AP502" i="6"/>
  <c r="AI502" i="6"/>
  <c r="AE502" i="6"/>
  <c r="P502" i="6"/>
  <c r="M502" i="6"/>
  <c r="F502" i="6"/>
  <c r="D502" i="6"/>
  <c r="C502" i="6"/>
  <c r="AZ501" i="6"/>
  <c r="AW501" i="6"/>
  <c r="AS501" i="6"/>
  <c r="AQ501" i="6"/>
  <c r="AP501" i="6"/>
  <c r="AI501" i="6"/>
  <c r="AE501" i="6"/>
  <c r="P501" i="6"/>
  <c r="M501" i="6"/>
  <c r="F501" i="6"/>
  <c r="D501" i="6"/>
  <c r="C501" i="6"/>
  <c r="AZ500" i="6"/>
  <c r="AW500" i="6"/>
  <c r="AS500" i="6"/>
  <c r="AP500" i="6"/>
  <c r="AI500" i="6"/>
  <c r="AE500" i="6"/>
  <c r="P500" i="6"/>
  <c r="M500" i="6"/>
  <c r="F500" i="6"/>
  <c r="D500" i="6"/>
  <c r="C500" i="6"/>
  <c r="AZ499" i="6"/>
  <c r="AW499" i="6"/>
  <c r="AS499" i="6"/>
  <c r="AP499" i="6"/>
  <c r="AI499" i="6"/>
  <c r="AE499" i="6"/>
  <c r="P499" i="6"/>
  <c r="M499" i="6"/>
  <c r="F499" i="6"/>
  <c r="D499" i="6"/>
  <c r="C499" i="6"/>
  <c r="AZ498" i="6"/>
  <c r="AW498" i="6"/>
  <c r="AS498" i="6"/>
  <c r="AP498" i="6"/>
  <c r="AI498" i="6"/>
  <c r="AE498" i="6"/>
  <c r="P498" i="6"/>
  <c r="M498" i="6"/>
  <c r="F498" i="6"/>
  <c r="D498" i="6"/>
  <c r="C498" i="6"/>
  <c r="AZ497" i="6"/>
  <c r="AW497" i="6"/>
  <c r="AS497" i="6"/>
  <c r="AQ497" i="6"/>
  <c r="AP497" i="6"/>
  <c r="AI497" i="6"/>
  <c r="AE497" i="6"/>
  <c r="P497" i="6"/>
  <c r="M497" i="6"/>
  <c r="F497" i="6"/>
  <c r="D497" i="6"/>
  <c r="C497" i="6"/>
  <c r="AZ496" i="6"/>
  <c r="AW496" i="6"/>
  <c r="AS496" i="6"/>
  <c r="AP496" i="6"/>
  <c r="AI496" i="6"/>
  <c r="AE496" i="6"/>
  <c r="P496" i="6"/>
  <c r="M496" i="6"/>
  <c r="F496" i="6"/>
  <c r="D496" i="6"/>
  <c r="C496" i="6"/>
  <c r="AZ495" i="6"/>
  <c r="AW495" i="6"/>
  <c r="AS495" i="6"/>
  <c r="AQ495" i="6"/>
  <c r="AP495" i="6"/>
  <c r="AI495" i="6"/>
  <c r="AE495" i="6"/>
  <c r="P495" i="6"/>
  <c r="M495" i="6"/>
  <c r="F495" i="6"/>
  <c r="D495" i="6"/>
  <c r="C495" i="6"/>
  <c r="AZ494" i="6"/>
  <c r="AW494" i="6"/>
  <c r="AS494" i="6"/>
  <c r="AP494" i="6"/>
  <c r="AI494" i="6"/>
  <c r="AE494" i="6"/>
  <c r="P494" i="6"/>
  <c r="M494" i="6"/>
  <c r="F494" i="6"/>
  <c r="D494" i="6"/>
  <c r="C494" i="6"/>
  <c r="AZ493" i="6"/>
  <c r="AW493" i="6"/>
  <c r="AS493" i="6"/>
  <c r="AP493" i="6"/>
  <c r="AI493" i="6"/>
  <c r="AE493" i="6"/>
  <c r="P493" i="6"/>
  <c r="M493" i="6"/>
  <c r="F493" i="6"/>
  <c r="D493" i="6"/>
  <c r="C493" i="6"/>
  <c r="AZ492" i="6"/>
  <c r="AW492" i="6"/>
  <c r="AS492" i="6"/>
  <c r="AP492" i="6"/>
  <c r="AI492" i="6"/>
  <c r="AE492" i="6"/>
  <c r="P492" i="6"/>
  <c r="M492" i="6"/>
  <c r="F492" i="6"/>
  <c r="D492" i="6"/>
  <c r="C492" i="6"/>
  <c r="AZ491" i="6"/>
  <c r="AW491" i="6"/>
  <c r="AS491" i="6"/>
  <c r="AQ491" i="6"/>
  <c r="AP491" i="6"/>
  <c r="AI491" i="6"/>
  <c r="AE491" i="6"/>
  <c r="P491" i="6"/>
  <c r="M491" i="6"/>
  <c r="F491" i="6"/>
  <c r="D491" i="6"/>
  <c r="C491" i="6"/>
  <c r="AZ490" i="6"/>
  <c r="AW490" i="6"/>
  <c r="AS490" i="6"/>
  <c r="AQ490" i="6"/>
  <c r="AP490" i="6"/>
  <c r="AI490" i="6"/>
  <c r="AE490" i="6"/>
  <c r="P490" i="6"/>
  <c r="M490" i="6"/>
  <c r="F490" i="6"/>
  <c r="D490" i="6"/>
  <c r="C490" i="6"/>
  <c r="AZ489" i="6"/>
  <c r="AW489" i="6"/>
  <c r="AS489" i="6"/>
  <c r="AQ489" i="6"/>
  <c r="AP489" i="6"/>
  <c r="AI489" i="6"/>
  <c r="AE489" i="6"/>
  <c r="P489" i="6"/>
  <c r="M489" i="6"/>
  <c r="F489" i="6"/>
  <c r="D489" i="6"/>
  <c r="C489" i="6"/>
  <c r="AZ488" i="6"/>
  <c r="AW488" i="6"/>
  <c r="AS488" i="6"/>
  <c r="AP488" i="6"/>
  <c r="AI488" i="6"/>
  <c r="AE488" i="6"/>
  <c r="P488" i="6"/>
  <c r="M488" i="6"/>
  <c r="F488" i="6"/>
  <c r="D488" i="6"/>
  <c r="C488" i="6"/>
  <c r="AZ487" i="6"/>
  <c r="AW487" i="6"/>
  <c r="AS487" i="6"/>
  <c r="AQ487" i="6"/>
  <c r="AP487" i="6"/>
  <c r="AI487" i="6"/>
  <c r="AE487" i="6"/>
  <c r="P487" i="6"/>
  <c r="M487" i="6"/>
  <c r="F487" i="6"/>
  <c r="D487" i="6"/>
  <c r="C487" i="6"/>
  <c r="AZ486" i="6"/>
  <c r="AW486" i="6"/>
  <c r="AS486" i="6"/>
  <c r="AP486" i="6"/>
  <c r="AI486" i="6"/>
  <c r="AE486" i="6"/>
  <c r="P486" i="6"/>
  <c r="M486" i="6"/>
  <c r="F486" i="6"/>
  <c r="D486" i="6"/>
  <c r="C486" i="6"/>
  <c r="AZ485" i="6"/>
  <c r="AW485" i="6"/>
  <c r="AS485" i="6"/>
  <c r="AP485" i="6"/>
  <c r="AI485" i="6"/>
  <c r="AE485" i="6"/>
  <c r="P485" i="6"/>
  <c r="M485" i="6"/>
  <c r="F485" i="6"/>
  <c r="D485" i="6"/>
  <c r="C485" i="6"/>
  <c r="AZ484" i="6"/>
  <c r="AW484" i="6"/>
  <c r="AS484" i="6"/>
  <c r="AP484" i="6"/>
  <c r="AI484" i="6"/>
  <c r="AE484" i="6"/>
  <c r="P484" i="6"/>
  <c r="M484" i="6"/>
  <c r="F484" i="6"/>
  <c r="D484" i="6"/>
  <c r="C484" i="6"/>
  <c r="AZ483" i="6"/>
  <c r="AW483" i="6"/>
  <c r="AS483" i="6"/>
  <c r="AP483" i="6"/>
  <c r="AI483" i="6"/>
  <c r="AE483" i="6"/>
  <c r="P483" i="6"/>
  <c r="M483" i="6"/>
  <c r="F483" i="6"/>
  <c r="D483" i="6"/>
  <c r="C483" i="6"/>
  <c r="AZ482" i="6"/>
  <c r="AW482" i="6"/>
  <c r="AS482" i="6"/>
  <c r="AP482" i="6"/>
  <c r="AI482" i="6"/>
  <c r="AE482" i="6"/>
  <c r="P482" i="6"/>
  <c r="M482" i="6"/>
  <c r="F482" i="6"/>
  <c r="D482" i="6"/>
  <c r="C482" i="6"/>
  <c r="AZ481" i="6"/>
  <c r="AW481" i="6"/>
  <c r="AS481" i="6"/>
  <c r="AQ481" i="6"/>
  <c r="AP481" i="6"/>
  <c r="AI481" i="6"/>
  <c r="AE481" i="6"/>
  <c r="P481" i="6"/>
  <c r="M481" i="6"/>
  <c r="F481" i="6"/>
  <c r="D481" i="6"/>
  <c r="C481" i="6"/>
  <c r="AZ480" i="6"/>
  <c r="AW480" i="6"/>
  <c r="AS480" i="6"/>
  <c r="AP480" i="6"/>
  <c r="AI480" i="6"/>
  <c r="AE480" i="6"/>
  <c r="P480" i="6"/>
  <c r="M480" i="6"/>
  <c r="F480" i="6"/>
  <c r="D480" i="6"/>
  <c r="C480" i="6"/>
  <c r="AZ479" i="6"/>
  <c r="AW479" i="6"/>
  <c r="AS479" i="6"/>
  <c r="AP479" i="6"/>
  <c r="AI479" i="6"/>
  <c r="AE479" i="6"/>
  <c r="P479" i="6"/>
  <c r="M479" i="6"/>
  <c r="F479" i="6"/>
  <c r="D479" i="6"/>
  <c r="C479" i="6"/>
  <c r="AZ478" i="6"/>
  <c r="AW478" i="6"/>
  <c r="AS478" i="6"/>
  <c r="AP478" i="6"/>
  <c r="AI478" i="6"/>
  <c r="AE478" i="6"/>
  <c r="P478" i="6"/>
  <c r="M478" i="6"/>
  <c r="F478" i="6"/>
  <c r="D478" i="6"/>
  <c r="C478" i="6"/>
  <c r="AZ477" i="6"/>
  <c r="AW477" i="6"/>
  <c r="AS477" i="6"/>
  <c r="AP477" i="6"/>
  <c r="AI477" i="6"/>
  <c r="AE477" i="6"/>
  <c r="P477" i="6"/>
  <c r="M477" i="6"/>
  <c r="F477" i="6"/>
  <c r="D477" i="6"/>
  <c r="C477" i="6"/>
  <c r="AZ476" i="6"/>
  <c r="AW476" i="6"/>
  <c r="AS476" i="6"/>
  <c r="AP476" i="6"/>
  <c r="AI476" i="6"/>
  <c r="AE476" i="6"/>
  <c r="P476" i="6"/>
  <c r="M476" i="6"/>
  <c r="F476" i="6"/>
  <c r="D476" i="6"/>
  <c r="C476" i="6"/>
  <c r="AZ475" i="6"/>
  <c r="AW475" i="6"/>
  <c r="AS475" i="6"/>
  <c r="AP475" i="6"/>
  <c r="AI475" i="6"/>
  <c r="AE475" i="6"/>
  <c r="P475" i="6"/>
  <c r="M475" i="6"/>
  <c r="F475" i="6"/>
  <c r="D475" i="6"/>
  <c r="C475" i="6"/>
  <c r="AZ474" i="6"/>
  <c r="AW474" i="6"/>
  <c r="AS474" i="6"/>
  <c r="AP474" i="6"/>
  <c r="AI474" i="6"/>
  <c r="AE474" i="6"/>
  <c r="P474" i="6"/>
  <c r="M474" i="6"/>
  <c r="F474" i="6"/>
  <c r="D474" i="6"/>
  <c r="C474" i="6"/>
  <c r="AZ473" i="6"/>
  <c r="AW473" i="6"/>
  <c r="AS473" i="6"/>
  <c r="AP473" i="6"/>
  <c r="AI473" i="6"/>
  <c r="AE473" i="6"/>
  <c r="P473" i="6"/>
  <c r="M473" i="6"/>
  <c r="F473" i="6"/>
  <c r="D473" i="6"/>
  <c r="C473" i="6"/>
  <c r="AZ472" i="6"/>
  <c r="AW472" i="6"/>
  <c r="AS472" i="6"/>
  <c r="AQ472" i="6"/>
  <c r="AP472" i="6"/>
  <c r="AI472" i="6"/>
  <c r="AE472" i="6"/>
  <c r="P472" i="6"/>
  <c r="M472" i="6"/>
  <c r="F472" i="6"/>
  <c r="D472" i="6"/>
  <c r="C472" i="6"/>
  <c r="AZ471" i="6"/>
  <c r="AW471" i="6"/>
  <c r="AS471" i="6"/>
  <c r="AP471" i="6"/>
  <c r="AI471" i="6"/>
  <c r="AE471" i="6"/>
  <c r="P471" i="6"/>
  <c r="M471" i="6"/>
  <c r="F471" i="6"/>
  <c r="D471" i="6"/>
  <c r="C471" i="6"/>
  <c r="AZ470" i="6"/>
  <c r="AW470" i="6"/>
  <c r="AS470" i="6"/>
  <c r="AQ470" i="6"/>
  <c r="AP470" i="6"/>
  <c r="AI470" i="6"/>
  <c r="AE470" i="6"/>
  <c r="P470" i="6"/>
  <c r="M470" i="6"/>
  <c r="F470" i="6"/>
  <c r="D470" i="6"/>
  <c r="C470" i="6"/>
  <c r="AZ469" i="6"/>
  <c r="AW469" i="6"/>
  <c r="AS469" i="6"/>
  <c r="AP469" i="6"/>
  <c r="AI469" i="6"/>
  <c r="AE469" i="6"/>
  <c r="P469" i="6"/>
  <c r="M469" i="6"/>
  <c r="F469" i="6"/>
  <c r="D469" i="6"/>
  <c r="C469" i="6"/>
  <c r="AZ468" i="6"/>
  <c r="AW468" i="6"/>
  <c r="AS468" i="6"/>
  <c r="AQ468" i="6"/>
  <c r="AP468" i="6"/>
  <c r="AI468" i="6"/>
  <c r="AE468" i="6"/>
  <c r="P468" i="6"/>
  <c r="M468" i="6"/>
  <c r="F468" i="6"/>
  <c r="D468" i="6"/>
  <c r="C468" i="6"/>
  <c r="AZ467" i="6"/>
  <c r="AW467" i="6"/>
  <c r="AS467" i="6"/>
  <c r="AQ467" i="6"/>
  <c r="AP467" i="6"/>
  <c r="AI467" i="6"/>
  <c r="AE467" i="6"/>
  <c r="P467" i="6"/>
  <c r="M467" i="6"/>
  <c r="F467" i="6"/>
  <c r="D467" i="6"/>
  <c r="C467" i="6"/>
  <c r="AZ466" i="6"/>
  <c r="AW466" i="6"/>
  <c r="AS466" i="6"/>
  <c r="AP466" i="6"/>
  <c r="AI466" i="6"/>
  <c r="AE466" i="6"/>
  <c r="P466" i="6"/>
  <c r="M466" i="6"/>
  <c r="F466" i="6"/>
  <c r="D466" i="6"/>
  <c r="C466" i="6"/>
  <c r="AZ465" i="6"/>
  <c r="AW465" i="6"/>
  <c r="AS465" i="6"/>
  <c r="AP465" i="6"/>
  <c r="AI465" i="6"/>
  <c r="AE465" i="6"/>
  <c r="P465" i="6"/>
  <c r="M465" i="6"/>
  <c r="F465" i="6"/>
  <c r="D465" i="6"/>
  <c r="C465" i="6"/>
  <c r="AZ464" i="6"/>
  <c r="AW464" i="6"/>
  <c r="AS464" i="6"/>
  <c r="AP464" i="6"/>
  <c r="AI464" i="6"/>
  <c r="AE464" i="6"/>
  <c r="P464" i="6"/>
  <c r="M464" i="6"/>
  <c r="F464" i="6"/>
  <c r="D464" i="6"/>
  <c r="C464" i="6"/>
  <c r="AZ463" i="6"/>
  <c r="AW463" i="6"/>
  <c r="AS463" i="6"/>
  <c r="AP463" i="6"/>
  <c r="AI463" i="6"/>
  <c r="AE463" i="6"/>
  <c r="P463" i="6"/>
  <c r="M463" i="6"/>
  <c r="F463" i="6"/>
  <c r="D463" i="6"/>
  <c r="C463" i="6"/>
  <c r="AZ462" i="6"/>
  <c r="AW462" i="6"/>
  <c r="AS462" i="6"/>
  <c r="AP462" i="6"/>
  <c r="AI462" i="6"/>
  <c r="AE462" i="6"/>
  <c r="P462" i="6"/>
  <c r="M462" i="6"/>
  <c r="F462" i="6"/>
  <c r="D462" i="6"/>
  <c r="C462" i="6"/>
  <c r="AZ461" i="6"/>
  <c r="AW461" i="6"/>
  <c r="AS461" i="6"/>
  <c r="AP461" i="6"/>
  <c r="AI461" i="6"/>
  <c r="AE461" i="6"/>
  <c r="P461" i="6"/>
  <c r="M461" i="6"/>
  <c r="F461" i="6"/>
  <c r="D461" i="6"/>
  <c r="C461" i="6"/>
  <c r="AZ460" i="6"/>
  <c r="AW460" i="6"/>
  <c r="AS460" i="6"/>
  <c r="AQ460" i="6"/>
  <c r="AP460" i="6"/>
  <c r="AI460" i="6"/>
  <c r="AE460" i="6"/>
  <c r="P460" i="6"/>
  <c r="M460" i="6"/>
  <c r="F460" i="6"/>
  <c r="D460" i="6"/>
  <c r="C460" i="6"/>
  <c r="AZ459" i="6"/>
  <c r="AW459" i="6"/>
  <c r="AS459" i="6"/>
  <c r="AP459" i="6"/>
  <c r="AI459" i="6"/>
  <c r="AE459" i="6"/>
  <c r="P459" i="6"/>
  <c r="M459" i="6"/>
  <c r="F459" i="6"/>
  <c r="D459" i="6"/>
  <c r="C459" i="6"/>
  <c r="AZ458" i="6"/>
  <c r="AW458" i="6"/>
  <c r="AS458" i="6"/>
  <c r="AQ458" i="6"/>
  <c r="AP458" i="6"/>
  <c r="AI458" i="6"/>
  <c r="AE458" i="6"/>
  <c r="P458" i="6"/>
  <c r="M458" i="6"/>
  <c r="F458" i="6"/>
  <c r="D458" i="6"/>
  <c r="C458" i="6"/>
  <c r="AZ457" i="6"/>
  <c r="AW457" i="6"/>
  <c r="AS457" i="6"/>
  <c r="AP457" i="6"/>
  <c r="AI457" i="6"/>
  <c r="AE457" i="6"/>
  <c r="P457" i="6"/>
  <c r="M457" i="6"/>
  <c r="F457" i="6"/>
  <c r="D457" i="6"/>
  <c r="C457" i="6"/>
  <c r="AZ456" i="6"/>
  <c r="AW456" i="6"/>
  <c r="AS456" i="6"/>
  <c r="AP456" i="6"/>
  <c r="AI456" i="6"/>
  <c r="AE456" i="6"/>
  <c r="P456" i="6"/>
  <c r="M456" i="6"/>
  <c r="F456" i="6"/>
  <c r="D456" i="6"/>
  <c r="C456" i="6"/>
  <c r="AZ455" i="6"/>
  <c r="AW455" i="6"/>
  <c r="AS455" i="6"/>
  <c r="AQ455" i="6"/>
  <c r="AP455" i="6"/>
  <c r="AI455" i="6"/>
  <c r="AE455" i="6"/>
  <c r="P455" i="6"/>
  <c r="M455" i="6"/>
  <c r="F455" i="6"/>
  <c r="D455" i="6"/>
  <c r="C455" i="6"/>
  <c r="AZ454" i="6"/>
  <c r="AW454" i="6"/>
  <c r="AS454" i="6"/>
  <c r="AQ454" i="6"/>
  <c r="AP454" i="6"/>
  <c r="AI454" i="6"/>
  <c r="AE454" i="6"/>
  <c r="P454" i="6"/>
  <c r="M454" i="6"/>
  <c r="F454" i="6"/>
  <c r="D454" i="6"/>
  <c r="C454" i="6"/>
  <c r="AZ453" i="6"/>
  <c r="AW453" i="6"/>
  <c r="AS453" i="6"/>
  <c r="AQ453" i="6"/>
  <c r="AP453" i="6"/>
  <c r="AI453" i="6"/>
  <c r="AE453" i="6"/>
  <c r="P453" i="6"/>
  <c r="M453" i="6"/>
  <c r="F453" i="6"/>
  <c r="D453" i="6"/>
  <c r="C453" i="6"/>
  <c r="AZ452" i="6"/>
  <c r="AW452" i="6"/>
  <c r="AS452" i="6"/>
  <c r="AP452" i="6"/>
  <c r="AI452" i="6"/>
  <c r="AE452" i="6"/>
  <c r="P452" i="6"/>
  <c r="M452" i="6"/>
  <c r="F452" i="6"/>
  <c r="D452" i="6"/>
  <c r="C452" i="6"/>
  <c r="AZ451" i="6"/>
  <c r="AW451" i="6"/>
  <c r="AS451" i="6"/>
  <c r="AQ451" i="6"/>
  <c r="AP451" i="6"/>
  <c r="AI451" i="6"/>
  <c r="AE451" i="6"/>
  <c r="P451" i="6"/>
  <c r="M451" i="6"/>
  <c r="F451" i="6"/>
  <c r="D451" i="6"/>
  <c r="C451" i="6"/>
  <c r="AZ450" i="6"/>
  <c r="AW450" i="6"/>
  <c r="AS450" i="6"/>
  <c r="AP450" i="6"/>
  <c r="AI450" i="6"/>
  <c r="AE450" i="6"/>
  <c r="P450" i="6"/>
  <c r="M450" i="6"/>
  <c r="F450" i="6"/>
  <c r="D450" i="6"/>
  <c r="C450" i="6"/>
  <c r="AZ449" i="6"/>
  <c r="AW449" i="6"/>
  <c r="AS449" i="6"/>
  <c r="AQ449" i="6"/>
  <c r="AP449" i="6"/>
  <c r="AI449" i="6"/>
  <c r="AE449" i="6"/>
  <c r="P449" i="6"/>
  <c r="M449" i="6"/>
  <c r="F449" i="6"/>
  <c r="D449" i="6"/>
  <c r="C449" i="6"/>
  <c r="AZ448" i="6"/>
  <c r="AW448" i="6"/>
  <c r="AS448" i="6"/>
  <c r="AP448" i="6"/>
  <c r="AI448" i="6"/>
  <c r="AE448" i="6"/>
  <c r="P448" i="6"/>
  <c r="M448" i="6"/>
  <c r="F448" i="6"/>
  <c r="D448" i="6"/>
  <c r="C448" i="6"/>
  <c r="AZ447" i="6"/>
  <c r="AW447" i="6"/>
  <c r="AS447" i="6"/>
  <c r="AP447" i="6"/>
  <c r="AI447" i="6"/>
  <c r="AE447" i="6"/>
  <c r="P447" i="6"/>
  <c r="M447" i="6"/>
  <c r="F447" i="6"/>
  <c r="D447" i="6"/>
  <c r="C447" i="6"/>
  <c r="AZ446" i="6"/>
  <c r="AW446" i="6"/>
  <c r="AS446" i="6"/>
  <c r="AP446" i="6"/>
  <c r="AI446" i="6"/>
  <c r="AE446" i="6"/>
  <c r="P446" i="6"/>
  <c r="M446" i="6"/>
  <c r="F446" i="6"/>
  <c r="D446" i="6"/>
  <c r="C446" i="6"/>
  <c r="AZ445" i="6"/>
  <c r="AW445" i="6"/>
  <c r="AS445" i="6"/>
  <c r="AQ445" i="6"/>
  <c r="AP445" i="6"/>
  <c r="AI445" i="6"/>
  <c r="AE445" i="6"/>
  <c r="P445" i="6"/>
  <c r="M445" i="6"/>
  <c r="F445" i="6"/>
  <c r="D445" i="6"/>
  <c r="C445" i="6"/>
  <c r="AZ444" i="6"/>
  <c r="AW444" i="6"/>
  <c r="AS444" i="6"/>
  <c r="AQ444" i="6"/>
  <c r="AP444" i="6"/>
  <c r="AI444" i="6"/>
  <c r="AE444" i="6"/>
  <c r="P444" i="6"/>
  <c r="M444" i="6"/>
  <c r="F444" i="6"/>
  <c r="D444" i="6"/>
  <c r="C444" i="6"/>
  <c r="AZ443" i="6"/>
  <c r="AW443" i="6"/>
  <c r="AS443" i="6"/>
  <c r="AQ443" i="6"/>
  <c r="AP443" i="6"/>
  <c r="AI443" i="6"/>
  <c r="AE443" i="6"/>
  <c r="P443" i="6"/>
  <c r="M443" i="6"/>
  <c r="F443" i="6"/>
  <c r="D443" i="6"/>
  <c r="C443" i="6"/>
  <c r="AZ442" i="6"/>
  <c r="AW442" i="6"/>
  <c r="AS442" i="6"/>
  <c r="AP442" i="6"/>
  <c r="AI442" i="6"/>
  <c r="AE442" i="6"/>
  <c r="P442" i="6"/>
  <c r="M442" i="6"/>
  <c r="F442" i="6"/>
  <c r="D442" i="6"/>
  <c r="C442" i="6"/>
  <c r="AZ441" i="6"/>
  <c r="AW441" i="6"/>
  <c r="AS441" i="6"/>
  <c r="AP441" i="6"/>
  <c r="AI441" i="6"/>
  <c r="AE441" i="6"/>
  <c r="P441" i="6"/>
  <c r="M441" i="6"/>
  <c r="F441" i="6"/>
  <c r="D441" i="6"/>
  <c r="C441" i="6"/>
  <c r="AZ440" i="6"/>
  <c r="AW440" i="6"/>
  <c r="AS440" i="6"/>
  <c r="AP440" i="6"/>
  <c r="AI440" i="6"/>
  <c r="AE440" i="6"/>
  <c r="P440" i="6"/>
  <c r="M440" i="6"/>
  <c r="F440" i="6"/>
  <c r="D440" i="6"/>
  <c r="C440" i="6"/>
  <c r="AZ439" i="6"/>
  <c r="AW439" i="6"/>
  <c r="AS439" i="6"/>
  <c r="AP439" i="6"/>
  <c r="AI439" i="6"/>
  <c r="AE439" i="6"/>
  <c r="P439" i="6"/>
  <c r="M439" i="6"/>
  <c r="F439" i="6"/>
  <c r="D439" i="6"/>
  <c r="C439" i="6"/>
  <c r="AZ438" i="6"/>
  <c r="AW438" i="6"/>
  <c r="AS438" i="6"/>
  <c r="AQ438" i="6"/>
  <c r="AP438" i="6"/>
  <c r="AI438" i="6"/>
  <c r="AE438" i="6"/>
  <c r="P438" i="6"/>
  <c r="M438" i="6"/>
  <c r="F438" i="6"/>
  <c r="D438" i="6"/>
  <c r="C438" i="6"/>
  <c r="AZ437" i="6"/>
  <c r="AW437" i="6"/>
  <c r="AS437" i="6"/>
  <c r="AP437" i="6"/>
  <c r="AI437" i="6"/>
  <c r="AE437" i="6"/>
  <c r="P437" i="6"/>
  <c r="M437" i="6"/>
  <c r="F437" i="6"/>
  <c r="D437" i="6"/>
  <c r="C437" i="6"/>
  <c r="AZ436" i="6"/>
  <c r="AW436" i="6"/>
  <c r="AS436" i="6"/>
  <c r="AP436" i="6"/>
  <c r="AI436" i="6"/>
  <c r="AE436" i="6"/>
  <c r="P436" i="6"/>
  <c r="M436" i="6"/>
  <c r="F436" i="6"/>
  <c r="D436" i="6"/>
  <c r="C436" i="6"/>
  <c r="AZ435" i="6"/>
  <c r="AW435" i="6"/>
  <c r="AS435" i="6"/>
  <c r="AQ435" i="6"/>
  <c r="AP435" i="6"/>
  <c r="AI435" i="6"/>
  <c r="AE435" i="6"/>
  <c r="P435" i="6"/>
  <c r="M435" i="6"/>
  <c r="F435" i="6"/>
  <c r="D435" i="6"/>
  <c r="C435" i="6"/>
  <c r="AZ434" i="6"/>
  <c r="AW434" i="6"/>
  <c r="AS434" i="6"/>
  <c r="AP434" i="6"/>
  <c r="AI434" i="6"/>
  <c r="AE434" i="6"/>
  <c r="P434" i="6"/>
  <c r="M434" i="6"/>
  <c r="F434" i="6"/>
  <c r="D434" i="6"/>
  <c r="C434" i="6"/>
  <c r="AZ433" i="6"/>
  <c r="AW433" i="6"/>
  <c r="AS433" i="6"/>
  <c r="AP433" i="6"/>
  <c r="AI433" i="6"/>
  <c r="AE433" i="6"/>
  <c r="P433" i="6"/>
  <c r="M433" i="6"/>
  <c r="F433" i="6"/>
  <c r="D433" i="6"/>
  <c r="C433" i="6"/>
  <c r="AZ432" i="6"/>
  <c r="AW432" i="6"/>
  <c r="AS432" i="6"/>
  <c r="AP432" i="6"/>
  <c r="AI432" i="6"/>
  <c r="AE432" i="6"/>
  <c r="P432" i="6"/>
  <c r="M432" i="6"/>
  <c r="F432" i="6"/>
  <c r="D432" i="6"/>
  <c r="C432" i="6"/>
  <c r="AZ431" i="6"/>
  <c r="AW431" i="6"/>
  <c r="AS431" i="6"/>
  <c r="AQ431" i="6"/>
  <c r="AP431" i="6"/>
  <c r="AI431" i="6"/>
  <c r="AE431" i="6"/>
  <c r="P431" i="6"/>
  <c r="M431" i="6"/>
  <c r="F431" i="6"/>
  <c r="D431" i="6"/>
  <c r="C431" i="6"/>
  <c r="AZ430" i="6"/>
  <c r="AW430" i="6"/>
  <c r="AS430" i="6"/>
  <c r="AP430" i="6"/>
  <c r="AI430" i="6"/>
  <c r="AE430" i="6"/>
  <c r="P430" i="6"/>
  <c r="M430" i="6"/>
  <c r="F430" i="6"/>
  <c r="D430" i="6"/>
  <c r="C430" i="6"/>
  <c r="AZ429" i="6"/>
  <c r="AW429" i="6"/>
  <c r="AS429" i="6"/>
  <c r="AP429" i="6"/>
  <c r="AI429" i="6"/>
  <c r="AE429" i="6"/>
  <c r="P429" i="6"/>
  <c r="M429" i="6"/>
  <c r="F429" i="6"/>
  <c r="D429" i="6"/>
  <c r="C429" i="6"/>
  <c r="AZ428" i="6"/>
  <c r="AW428" i="6"/>
  <c r="AS428" i="6"/>
  <c r="AQ428" i="6"/>
  <c r="AP428" i="6"/>
  <c r="AI428" i="6"/>
  <c r="AE428" i="6"/>
  <c r="P428" i="6"/>
  <c r="M428" i="6"/>
  <c r="F428" i="6"/>
  <c r="D428" i="6"/>
  <c r="C428" i="6"/>
  <c r="AZ427" i="6"/>
  <c r="AW427" i="6"/>
  <c r="AS427" i="6"/>
  <c r="AP427" i="6"/>
  <c r="AI427" i="6"/>
  <c r="AE427" i="6"/>
  <c r="P427" i="6"/>
  <c r="M427" i="6"/>
  <c r="F427" i="6"/>
  <c r="D427" i="6"/>
  <c r="C427" i="6"/>
  <c r="AZ426" i="6"/>
  <c r="AW426" i="6"/>
  <c r="AS426" i="6"/>
  <c r="AP426" i="6"/>
  <c r="AI426" i="6"/>
  <c r="AE426" i="6"/>
  <c r="P426" i="6"/>
  <c r="M426" i="6"/>
  <c r="F426" i="6"/>
  <c r="D426" i="6"/>
  <c r="C426" i="6"/>
  <c r="AZ425" i="6"/>
  <c r="AW425" i="6"/>
  <c r="AS425" i="6"/>
  <c r="AP425" i="6"/>
  <c r="AI425" i="6"/>
  <c r="AE425" i="6"/>
  <c r="P425" i="6"/>
  <c r="M425" i="6"/>
  <c r="F425" i="6"/>
  <c r="D425" i="6"/>
  <c r="C425" i="6"/>
  <c r="AZ424" i="6"/>
  <c r="AW424" i="6"/>
  <c r="AS424" i="6"/>
  <c r="AP424" i="6"/>
  <c r="AI424" i="6"/>
  <c r="AE424" i="6"/>
  <c r="P424" i="6"/>
  <c r="M424" i="6"/>
  <c r="F424" i="6"/>
  <c r="D424" i="6"/>
  <c r="C424" i="6"/>
  <c r="AZ423" i="6"/>
  <c r="AW423" i="6"/>
  <c r="AS423" i="6"/>
  <c r="AQ423" i="6"/>
  <c r="AP423" i="6"/>
  <c r="AI423" i="6"/>
  <c r="AE423" i="6"/>
  <c r="P423" i="6"/>
  <c r="M423" i="6"/>
  <c r="F423" i="6"/>
  <c r="D423" i="6"/>
  <c r="C423" i="6"/>
  <c r="AZ422" i="6"/>
  <c r="AW422" i="6"/>
  <c r="AS422" i="6"/>
  <c r="AQ422" i="6"/>
  <c r="AP422" i="6"/>
  <c r="AI422" i="6"/>
  <c r="AE422" i="6"/>
  <c r="P422" i="6"/>
  <c r="M422" i="6"/>
  <c r="F422" i="6"/>
  <c r="D422" i="6"/>
  <c r="C422" i="6"/>
  <c r="AZ421" i="6"/>
  <c r="AW421" i="6"/>
  <c r="AS421" i="6"/>
  <c r="AQ421" i="6"/>
  <c r="AP421" i="6"/>
  <c r="AI421" i="6"/>
  <c r="AE421" i="6"/>
  <c r="P421" i="6"/>
  <c r="M421" i="6"/>
  <c r="F421" i="6"/>
  <c r="D421" i="6"/>
  <c r="C421" i="6"/>
  <c r="AZ420" i="6"/>
  <c r="AW420" i="6"/>
  <c r="AS420" i="6"/>
  <c r="AP420" i="6"/>
  <c r="AI420" i="6"/>
  <c r="AE420" i="6"/>
  <c r="P420" i="6"/>
  <c r="M420" i="6"/>
  <c r="F420" i="6"/>
  <c r="D420" i="6"/>
  <c r="C420" i="6"/>
  <c r="AZ419" i="6"/>
  <c r="AW419" i="6"/>
  <c r="AS419" i="6"/>
  <c r="AP419" i="6"/>
  <c r="AI419" i="6"/>
  <c r="AE419" i="6"/>
  <c r="P419" i="6"/>
  <c r="M419" i="6"/>
  <c r="F419" i="6"/>
  <c r="D419" i="6"/>
  <c r="C419" i="6"/>
  <c r="AZ418" i="6"/>
  <c r="AW418" i="6"/>
  <c r="AS418" i="6"/>
  <c r="AP418" i="6"/>
  <c r="AI418" i="6"/>
  <c r="AE418" i="6"/>
  <c r="P418" i="6"/>
  <c r="M418" i="6"/>
  <c r="F418" i="6"/>
  <c r="D418" i="6"/>
  <c r="C418" i="6"/>
  <c r="AZ417" i="6"/>
  <c r="AW417" i="6"/>
  <c r="AS417" i="6"/>
  <c r="AP417" i="6"/>
  <c r="AI417" i="6"/>
  <c r="AE417" i="6"/>
  <c r="P417" i="6"/>
  <c r="M417" i="6"/>
  <c r="F417" i="6"/>
  <c r="D417" i="6"/>
  <c r="C417" i="6"/>
  <c r="AZ416" i="6"/>
  <c r="AW416" i="6"/>
  <c r="AS416" i="6"/>
  <c r="AP416" i="6"/>
  <c r="AI416" i="6"/>
  <c r="AE416" i="6"/>
  <c r="P416" i="6"/>
  <c r="M416" i="6"/>
  <c r="F416" i="6"/>
  <c r="D416" i="6"/>
  <c r="C416" i="6"/>
  <c r="AZ415" i="6"/>
  <c r="AW415" i="6"/>
  <c r="AS415" i="6"/>
  <c r="AP415" i="6"/>
  <c r="AI415" i="6"/>
  <c r="AE415" i="6"/>
  <c r="P415" i="6"/>
  <c r="M415" i="6"/>
  <c r="F415" i="6"/>
  <c r="D415" i="6"/>
  <c r="C415" i="6"/>
  <c r="AZ414" i="6"/>
  <c r="AW414" i="6"/>
  <c r="AS414" i="6"/>
  <c r="AP414" i="6"/>
  <c r="AI414" i="6"/>
  <c r="AE414" i="6"/>
  <c r="P414" i="6"/>
  <c r="M414" i="6"/>
  <c r="F414" i="6"/>
  <c r="D414" i="6"/>
  <c r="C414" i="6"/>
  <c r="AZ413" i="6"/>
  <c r="AW413" i="6"/>
  <c r="AS413" i="6"/>
  <c r="AQ413" i="6"/>
  <c r="AP413" i="6"/>
  <c r="AI413" i="6"/>
  <c r="AE413" i="6"/>
  <c r="P413" i="6"/>
  <c r="M413" i="6"/>
  <c r="F413" i="6"/>
  <c r="D413" i="6"/>
  <c r="C413" i="6"/>
  <c r="AZ412" i="6"/>
  <c r="AW412" i="6"/>
  <c r="AS412" i="6"/>
  <c r="AQ412" i="6"/>
  <c r="AP412" i="6"/>
  <c r="AI412" i="6"/>
  <c r="AE412" i="6"/>
  <c r="P412" i="6"/>
  <c r="M412" i="6"/>
  <c r="F412" i="6"/>
  <c r="D412" i="6"/>
  <c r="C412" i="6"/>
  <c r="AZ411" i="6"/>
  <c r="AW411" i="6"/>
  <c r="AS411" i="6"/>
  <c r="AP411" i="6"/>
  <c r="AI411" i="6"/>
  <c r="AE411" i="6"/>
  <c r="P411" i="6"/>
  <c r="M411" i="6"/>
  <c r="F411" i="6"/>
  <c r="D411" i="6"/>
  <c r="C411" i="6"/>
  <c r="AZ410" i="6"/>
  <c r="AW410" i="6"/>
  <c r="AS410" i="6"/>
  <c r="AQ410" i="6"/>
  <c r="AP410" i="6"/>
  <c r="AI410" i="6"/>
  <c r="AE410" i="6"/>
  <c r="P410" i="6"/>
  <c r="M410" i="6"/>
  <c r="F410" i="6"/>
  <c r="D410" i="6"/>
  <c r="C410" i="6"/>
  <c r="AZ409" i="6"/>
  <c r="AW409" i="6"/>
  <c r="AS409" i="6"/>
  <c r="AP409" i="6"/>
  <c r="AI409" i="6"/>
  <c r="AE409" i="6"/>
  <c r="P409" i="6"/>
  <c r="M409" i="6"/>
  <c r="F409" i="6"/>
  <c r="D409" i="6"/>
  <c r="C409" i="6"/>
  <c r="AZ408" i="6"/>
  <c r="AW408" i="6"/>
  <c r="AS408" i="6"/>
  <c r="AP408" i="6"/>
  <c r="AI408" i="6"/>
  <c r="AE408" i="6"/>
  <c r="P408" i="6"/>
  <c r="M408" i="6"/>
  <c r="F408" i="6"/>
  <c r="D408" i="6"/>
  <c r="C408" i="6"/>
  <c r="AZ407" i="6"/>
  <c r="AW407" i="6"/>
  <c r="AS407" i="6"/>
  <c r="AP407" i="6"/>
  <c r="AI407" i="6"/>
  <c r="AE407" i="6"/>
  <c r="P407" i="6"/>
  <c r="M407" i="6"/>
  <c r="F407" i="6"/>
  <c r="D407" i="6"/>
  <c r="C407" i="6"/>
  <c r="AZ406" i="6"/>
  <c r="AW406" i="6"/>
  <c r="AS406" i="6"/>
  <c r="AP406" i="6"/>
  <c r="AI406" i="6"/>
  <c r="AE406" i="6"/>
  <c r="P406" i="6"/>
  <c r="M406" i="6"/>
  <c r="F406" i="6"/>
  <c r="D406" i="6"/>
  <c r="C406" i="6"/>
  <c r="AZ405" i="6"/>
  <c r="AW405" i="6"/>
  <c r="AS405" i="6"/>
  <c r="AP405" i="6"/>
  <c r="AI405" i="6"/>
  <c r="AE405" i="6"/>
  <c r="P405" i="6"/>
  <c r="M405" i="6"/>
  <c r="F405" i="6"/>
  <c r="D405" i="6"/>
  <c r="C405" i="6"/>
  <c r="AZ404" i="6"/>
  <c r="AW404" i="6"/>
  <c r="AS404" i="6"/>
  <c r="AP404" i="6"/>
  <c r="AI404" i="6"/>
  <c r="AE404" i="6"/>
  <c r="P404" i="6"/>
  <c r="M404" i="6"/>
  <c r="F404" i="6"/>
  <c r="D404" i="6"/>
  <c r="C404" i="6"/>
  <c r="AZ403" i="6"/>
  <c r="AW403" i="6"/>
  <c r="AS403" i="6"/>
  <c r="AP403" i="6"/>
  <c r="AI403" i="6"/>
  <c r="AE403" i="6"/>
  <c r="P403" i="6"/>
  <c r="M403" i="6"/>
  <c r="F403" i="6"/>
  <c r="D403" i="6"/>
  <c r="C403" i="6"/>
  <c r="AZ402" i="6"/>
  <c r="AW402" i="6"/>
  <c r="AS402" i="6"/>
  <c r="AP402" i="6"/>
  <c r="AI402" i="6"/>
  <c r="AE402" i="6"/>
  <c r="P402" i="6"/>
  <c r="M402" i="6"/>
  <c r="F402" i="6"/>
  <c r="D402" i="6"/>
  <c r="C402" i="6"/>
  <c r="AZ401" i="6"/>
  <c r="AW401" i="6"/>
  <c r="AS401" i="6"/>
  <c r="AP401" i="6"/>
  <c r="AI401" i="6"/>
  <c r="AE401" i="6"/>
  <c r="P401" i="6"/>
  <c r="M401" i="6"/>
  <c r="F401" i="6"/>
  <c r="D401" i="6"/>
  <c r="C401" i="6"/>
  <c r="AZ400" i="6"/>
  <c r="AW400" i="6"/>
  <c r="AS400" i="6"/>
  <c r="AP400" i="6"/>
  <c r="AI400" i="6"/>
  <c r="AE400" i="6"/>
  <c r="P400" i="6"/>
  <c r="M400" i="6"/>
  <c r="F400" i="6"/>
  <c r="D400" i="6"/>
  <c r="C400" i="6"/>
  <c r="AZ399" i="6"/>
  <c r="AW399" i="6"/>
  <c r="AS399" i="6"/>
  <c r="AP399" i="6"/>
  <c r="AI399" i="6"/>
  <c r="AE399" i="6"/>
  <c r="P399" i="6"/>
  <c r="M399" i="6"/>
  <c r="F399" i="6"/>
  <c r="D399" i="6"/>
  <c r="C399" i="6"/>
  <c r="AZ398" i="6"/>
  <c r="AW398" i="6"/>
  <c r="AS398" i="6"/>
  <c r="AP398" i="6"/>
  <c r="AI398" i="6"/>
  <c r="AE398" i="6"/>
  <c r="P398" i="6"/>
  <c r="M398" i="6"/>
  <c r="F398" i="6"/>
  <c r="D398" i="6"/>
  <c r="C398" i="6"/>
  <c r="AZ397" i="6"/>
  <c r="AW397" i="6"/>
  <c r="AS397" i="6"/>
  <c r="AQ397" i="6"/>
  <c r="AP397" i="6"/>
  <c r="AI397" i="6"/>
  <c r="AE397" i="6"/>
  <c r="P397" i="6"/>
  <c r="M397" i="6"/>
  <c r="F397" i="6"/>
  <c r="D397" i="6"/>
  <c r="C397" i="6"/>
  <c r="AZ396" i="6"/>
  <c r="AW396" i="6"/>
  <c r="AS396" i="6"/>
  <c r="AQ396" i="6"/>
  <c r="AP396" i="6"/>
  <c r="AI396" i="6"/>
  <c r="AE396" i="6"/>
  <c r="P396" i="6"/>
  <c r="M396" i="6"/>
  <c r="F396" i="6"/>
  <c r="D396" i="6"/>
  <c r="C396" i="6"/>
  <c r="AZ395" i="6"/>
  <c r="AW395" i="6"/>
  <c r="AS395" i="6"/>
  <c r="AQ395" i="6"/>
  <c r="AP395" i="6"/>
  <c r="AI395" i="6"/>
  <c r="AE395" i="6"/>
  <c r="P395" i="6"/>
  <c r="M395" i="6"/>
  <c r="F395" i="6"/>
  <c r="D395" i="6"/>
  <c r="C395" i="6"/>
  <c r="AZ394" i="6"/>
  <c r="AW394" i="6"/>
  <c r="AS394" i="6"/>
  <c r="AP394" i="6"/>
  <c r="AI394" i="6"/>
  <c r="AE394" i="6"/>
  <c r="P394" i="6"/>
  <c r="M394" i="6"/>
  <c r="F394" i="6"/>
  <c r="D394" i="6"/>
  <c r="C394" i="6"/>
  <c r="AZ393" i="6"/>
  <c r="AW393" i="6"/>
  <c r="AS393" i="6"/>
  <c r="AP393" i="6"/>
  <c r="AI393" i="6"/>
  <c r="AE393" i="6"/>
  <c r="P393" i="6"/>
  <c r="M393" i="6"/>
  <c r="F393" i="6"/>
  <c r="D393" i="6"/>
  <c r="C393" i="6"/>
  <c r="AZ392" i="6"/>
  <c r="AW392" i="6"/>
  <c r="AS392" i="6"/>
  <c r="AP392" i="6"/>
  <c r="AI392" i="6"/>
  <c r="AE392" i="6"/>
  <c r="P392" i="6"/>
  <c r="M392" i="6"/>
  <c r="F392" i="6"/>
  <c r="D392" i="6"/>
  <c r="C392" i="6"/>
  <c r="AZ391" i="6"/>
  <c r="AW391" i="6"/>
  <c r="AS391" i="6"/>
  <c r="AP391" i="6"/>
  <c r="AI391" i="6"/>
  <c r="AE391" i="6"/>
  <c r="P391" i="6"/>
  <c r="M391" i="6"/>
  <c r="F391" i="6"/>
  <c r="D391" i="6"/>
  <c r="C391" i="6"/>
  <c r="AZ390" i="6"/>
  <c r="AW390" i="6"/>
  <c r="AS390" i="6"/>
  <c r="AP390" i="6"/>
  <c r="AI390" i="6"/>
  <c r="AE390" i="6"/>
  <c r="P390" i="6"/>
  <c r="M390" i="6"/>
  <c r="F390" i="6"/>
  <c r="D390" i="6"/>
  <c r="C390" i="6"/>
  <c r="AZ389" i="6"/>
  <c r="AW389" i="6"/>
  <c r="AS389" i="6"/>
  <c r="AQ389" i="6"/>
  <c r="AP389" i="6"/>
  <c r="AI389" i="6"/>
  <c r="AE389" i="6"/>
  <c r="P389" i="6"/>
  <c r="M389" i="6"/>
  <c r="F389" i="6"/>
  <c r="D389" i="6"/>
  <c r="C389" i="6"/>
  <c r="AZ388" i="6"/>
  <c r="AW388" i="6"/>
  <c r="AS388" i="6"/>
  <c r="AP388" i="6"/>
  <c r="AI388" i="6"/>
  <c r="AE388" i="6"/>
  <c r="P388" i="6"/>
  <c r="M388" i="6"/>
  <c r="F388" i="6"/>
  <c r="D388" i="6"/>
  <c r="C388" i="6"/>
  <c r="AZ387" i="6"/>
  <c r="AW387" i="6"/>
  <c r="AS387" i="6"/>
  <c r="AP387" i="6"/>
  <c r="AI387" i="6"/>
  <c r="AE387" i="6"/>
  <c r="P387" i="6"/>
  <c r="M387" i="6"/>
  <c r="F387" i="6"/>
  <c r="D387" i="6"/>
  <c r="C387" i="6"/>
  <c r="AZ386" i="6"/>
  <c r="AW386" i="6"/>
  <c r="AS386" i="6"/>
  <c r="AQ386" i="6"/>
  <c r="AP386" i="6"/>
  <c r="AI386" i="6"/>
  <c r="AE386" i="6"/>
  <c r="P386" i="6"/>
  <c r="M386" i="6"/>
  <c r="F386" i="6"/>
  <c r="D386" i="6"/>
  <c r="C386" i="6"/>
  <c r="AZ385" i="6"/>
  <c r="AW385" i="6"/>
  <c r="AS385" i="6"/>
  <c r="AP385" i="6"/>
  <c r="AI385" i="6"/>
  <c r="AE385" i="6"/>
  <c r="P385" i="6"/>
  <c r="M385" i="6"/>
  <c r="F385" i="6"/>
  <c r="D385" i="6"/>
  <c r="C385" i="6"/>
  <c r="AZ384" i="6"/>
  <c r="AW384" i="6"/>
  <c r="AS384" i="6"/>
  <c r="AP384" i="6"/>
  <c r="AI384" i="6"/>
  <c r="AE384" i="6"/>
  <c r="P384" i="6"/>
  <c r="M384" i="6"/>
  <c r="F384" i="6"/>
  <c r="D384" i="6"/>
  <c r="C384" i="6"/>
  <c r="AZ383" i="6"/>
  <c r="AW383" i="6"/>
  <c r="AS383" i="6"/>
  <c r="AP383" i="6"/>
  <c r="AI383" i="6"/>
  <c r="AE383" i="6"/>
  <c r="P383" i="6"/>
  <c r="M383" i="6"/>
  <c r="F383" i="6"/>
  <c r="D383" i="6"/>
  <c r="C383" i="6"/>
  <c r="AZ382" i="6"/>
  <c r="AW382" i="6"/>
  <c r="AS382" i="6"/>
  <c r="AP382" i="6"/>
  <c r="AI382" i="6"/>
  <c r="AE382" i="6"/>
  <c r="P382" i="6"/>
  <c r="M382" i="6"/>
  <c r="F382" i="6"/>
  <c r="D382" i="6"/>
  <c r="C382" i="6"/>
  <c r="AZ381" i="6"/>
  <c r="AW381" i="6"/>
  <c r="AS381" i="6"/>
  <c r="AP381" i="6"/>
  <c r="AI381" i="6"/>
  <c r="AE381" i="6"/>
  <c r="P381" i="6"/>
  <c r="M381" i="6"/>
  <c r="F381" i="6"/>
  <c r="D381" i="6"/>
  <c r="C381" i="6"/>
  <c r="AZ380" i="6"/>
  <c r="AW380" i="6"/>
  <c r="AS380" i="6"/>
  <c r="AQ380" i="6"/>
  <c r="AP380" i="6"/>
  <c r="AI380" i="6"/>
  <c r="AE380" i="6"/>
  <c r="P380" i="6"/>
  <c r="M380" i="6"/>
  <c r="F380" i="6"/>
  <c r="D380" i="6"/>
  <c r="C380" i="6"/>
  <c r="AZ379" i="6"/>
  <c r="AW379" i="6"/>
  <c r="AS379" i="6"/>
  <c r="AQ379" i="6"/>
  <c r="AP379" i="6"/>
  <c r="AI379" i="6"/>
  <c r="AE379" i="6"/>
  <c r="P379" i="6"/>
  <c r="M379" i="6"/>
  <c r="F379" i="6"/>
  <c r="D379" i="6"/>
  <c r="C379" i="6"/>
  <c r="AZ378" i="6"/>
  <c r="AW378" i="6"/>
  <c r="AS378" i="6"/>
  <c r="AQ378" i="6"/>
  <c r="AP378" i="6"/>
  <c r="AI378" i="6"/>
  <c r="AE378" i="6"/>
  <c r="P378" i="6"/>
  <c r="M378" i="6"/>
  <c r="F378" i="6"/>
  <c r="D378" i="6"/>
  <c r="C378" i="6"/>
  <c r="AZ377" i="6"/>
  <c r="AW377" i="6"/>
  <c r="AS377" i="6"/>
  <c r="AQ377" i="6"/>
  <c r="AP377" i="6"/>
  <c r="AI377" i="6"/>
  <c r="AE377" i="6"/>
  <c r="P377" i="6"/>
  <c r="M377" i="6"/>
  <c r="F377" i="6"/>
  <c r="D377" i="6"/>
  <c r="C377" i="6"/>
  <c r="AZ376" i="6"/>
  <c r="AW376" i="6"/>
  <c r="AS376" i="6"/>
  <c r="AP376" i="6"/>
  <c r="AI376" i="6"/>
  <c r="AE376" i="6"/>
  <c r="P376" i="6"/>
  <c r="M376" i="6"/>
  <c r="F376" i="6"/>
  <c r="D376" i="6"/>
  <c r="C376" i="6"/>
  <c r="AZ375" i="6"/>
  <c r="AW375" i="6"/>
  <c r="AS375" i="6"/>
  <c r="AQ375" i="6"/>
  <c r="AP375" i="6"/>
  <c r="AI375" i="6"/>
  <c r="AE375" i="6"/>
  <c r="P375" i="6"/>
  <c r="M375" i="6"/>
  <c r="F375" i="6"/>
  <c r="D375" i="6"/>
  <c r="C375" i="6"/>
  <c r="AZ374" i="6"/>
  <c r="AW374" i="6"/>
  <c r="AS374" i="6"/>
  <c r="AP374" i="6"/>
  <c r="AI374" i="6"/>
  <c r="AE374" i="6"/>
  <c r="P374" i="6"/>
  <c r="M374" i="6"/>
  <c r="F374" i="6"/>
  <c r="D374" i="6"/>
  <c r="C374" i="6"/>
  <c r="AZ373" i="6"/>
  <c r="AW373" i="6"/>
  <c r="AS373" i="6"/>
  <c r="AP373" i="6"/>
  <c r="AI373" i="6"/>
  <c r="AE373" i="6"/>
  <c r="P373" i="6"/>
  <c r="M373" i="6"/>
  <c r="F373" i="6"/>
  <c r="D373" i="6"/>
  <c r="C373" i="6"/>
  <c r="AZ372" i="6"/>
  <c r="AW372" i="6"/>
  <c r="AS372" i="6"/>
  <c r="AQ372" i="6"/>
  <c r="AP372" i="6"/>
  <c r="AI372" i="6"/>
  <c r="AE372" i="6"/>
  <c r="P372" i="6"/>
  <c r="M372" i="6"/>
  <c r="F372" i="6"/>
  <c r="D372" i="6"/>
  <c r="C372" i="6"/>
  <c r="AZ371" i="6"/>
  <c r="AW371" i="6"/>
  <c r="AS371" i="6"/>
  <c r="AP371" i="6"/>
  <c r="AI371" i="6"/>
  <c r="AE371" i="6"/>
  <c r="P371" i="6"/>
  <c r="M371" i="6"/>
  <c r="F371" i="6"/>
  <c r="D371" i="6"/>
  <c r="C371" i="6"/>
  <c r="AZ370" i="6"/>
  <c r="AW370" i="6"/>
  <c r="AS370" i="6"/>
  <c r="AP370" i="6"/>
  <c r="AI370" i="6"/>
  <c r="AE370" i="6"/>
  <c r="P370" i="6"/>
  <c r="M370" i="6"/>
  <c r="F370" i="6"/>
  <c r="D370" i="6"/>
  <c r="C370" i="6"/>
  <c r="AZ369" i="6"/>
  <c r="AW369" i="6"/>
  <c r="AS369" i="6"/>
  <c r="AQ369" i="6"/>
  <c r="AP369" i="6"/>
  <c r="AI369" i="6"/>
  <c r="AE369" i="6"/>
  <c r="P369" i="6"/>
  <c r="M369" i="6"/>
  <c r="F369" i="6"/>
  <c r="D369" i="6"/>
  <c r="C369" i="6"/>
  <c r="AZ368" i="6"/>
  <c r="AW368" i="6"/>
  <c r="AS368" i="6"/>
  <c r="AP368" i="6"/>
  <c r="AI368" i="6"/>
  <c r="AE368" i="6"/>
  <c r="P368" i="6"/>
  <c r="M368" i="6"/>
  <c r="F368" i="6"/>
  <c r="D368" i="6"/>
  <c r="C368" i="6"/>
  <c r="AZ367" i="6"/>
  <c r="AW367" i="6"/>
  <c r="AS367" i="6"/>
  <c r="AP367" i="6"/>
  <c r="AI367" i="6"/>
  <c r="AE367" i="6"/>
  <c r="P367" i="6"/>
  <c r="M367" i="6"/>
  <c r="F367" i="6"/>
  <c r="D367" i="6"/>
  <c r="C367" i="6"/>
  <c r="AZ366" i="6"/>
  <c r="AW366" i="6"/>
  <c r="AS366" i="6"/>
  <c r="AP366" i="6"/>
  <c r="AI366" i="6"/>
  <c r="AE366" i="6"/>
  <c r="P366" i="6"/>
  <c r="M366" i="6"/>
  <c r="F366" i="6"/>
  <c r="D366" i="6"/>
  <c r="C366" i="6"/>
  <c r="AZ365" i="6"/>
  <c r="AW365" i="6"/>
  <c r="AS365" i="6"/>
  <c r="AQ365" i="6"/>
  <c r="AP365" i="6"/>
  <c r="AI365" i="6"/>
  <c r="AE365" i="6"/>
  <c r="P365" i="6"/>
  <c r="M365" i="6"/>
  <c r="F365" i="6"/>
  <c r="D365" i="6"/>
  <c r="C365" i="6"/>
  <c r="AZ364" i="6"/>
  <c r="AW364" i="6"/>
  <c r="AS364" i="6"/>
  <c r="AP364" i="6"/>
  <c r="AI364" i="6"/>
  <c r="AE364" i="6"/>
  <c r="P364" i="6"/>
  <c r="M364" i="6"/>
  <c r="F364" i="6"/>
  <c r="D364" i="6"/>
  <c r="C364" i="6"/>
  <c r="AZ363" i="6"/>
  <c r="AW363" i="6"/>
  <c r="AS363" i="6"/>
  <c r="AP363" i="6"/>
  <c r="AI363" i="6"/>
  <c r="AE363" i="6"/>
  <c r="P363" i="6"/>
  <c r="M363" i="6"/>
  <c r="F363" i="6"/>
  <c r="D363" i="6"/>
  <c r="C363" i="6"/>
  <c r="AZ362" i="6"/>
  <c r="AW362" i="6"/>
  <c r="AS362" i="6"/>
  <c r="AQ362" i="6"/>
  <c r="AP362" i="6"/>
  <c r="AI362" i="6"/>
  <c r="AE362" i="6"/>
  <c r="P362" i="6"/>
  <c r="M362" i="6"/>
  <c r="F362" i="6"/>
  <c r="D362" i="6"/>
  <c r="C362" i="6"/>
  <c r="AZ361" i="6"/>
  <c r="AW361" i="6"/>
  <c r="AS361" i="6"/>
  <c r="AP361" i="6"/>
  <c r="AI361" i="6"/>
  <c r="AE361" i="6"/>
  <c r="P361" i="6"/>
  <c r="M361" i="6"/>
  <c r="F361" i="6"/>
  <c r="D361" i="6"/>
  <c r="C361" i="6"/>
  <c r="AZ360" i="6"/>
  <c r="AW360" i="6"/>
  <c r="AS360" i="6"/>
  <c r="AP360" i="6"/>
  <c r="AI360" i="6"/>
  <c r="AE360" i="6"/>
  <c r="P360" i="6"/>
  <c r="M360" i="6"/>
  <c r="F360" i="6"/>
  <c r="D360" i="6"/>
  <c r="C360" i="6"/>
  <c r="AZ359" i="6"/>
  <c r="AW359" i="6"/>
  <c r="AS359" i="6"/>
  <c r="AQ359" i="6"/>
  <c r="AP359" i="6"/>
  <c r="AI359" i="6"/>
  <c r="AE359" i="6"/>
  <c r="P359" i="6"/>
  <c r="M359" i="6"/>
  <c r="F359" i="6"/>
  <c r="D359" i="6"/>
  <c r="C359" i="6"/>
  <c r="AZ358" i="6"/>
  <c r="AW358" i="6"/>
  <c r="AS358" i="6"/>
  <c r="AP358" i="6"/>
  <c r="AI358" i="6"/>
  <c r="AE358" i="6"/>
  <c r="P358" i="6"/>
  <c r="M358" i="6"/>
  <c r="F358" i="6"/>
  <c r="D358" i="6"/>
  <c r="C358" i="6"/>
  <c r="AZ357" i="6"/>
  <c r="AW357" i="6"/>
  <c r="AS357" i="6"/>
  <c r="AQ357" i="6"/>
  <c r="AP357" i="6"/>
  <c r="AI357" i="6"/>
  <c r="AE357" i="6"/>
  <c r="P357" i="6"/>
  <c r="M357" i="6"/>
  <c r="F357" i="6"/>
  <c r="D357" i="6"/>
  <c r="C357" i="6"/>
  <c r="AZ356" i="6"/>
  <c r="AW356" i="6"/>
  <c r="AS356" i="6"/>
  <c r="AP356" i="6"/>
  <c r="AI356" i="6"/>
  <c r="AE356" i="6"/>
  <c r="P356" i="6"/>
  <c r="M356" i="6"/>
  <c r="F356" i="6"/>
  <c r="D356" i="6"/>
  <c r="C356" i="6"/>
  <c r="AZ355" i="6"/>
  <c r="AW355" i="6"/>
  <c r="AS355" i="6"/>
  <c r="AP355" i="6"/>
  <c r="AI355" i="6"/>
  <c r="AE355" i="6"/>
  <c r="P355" i="6"/>
  <c r="M355" i="6"/>
  <c r="F355" i="6"/>
  <c r="D355" i="6"/>
  <c r="C355" i="6"/>
  <c r="AZ354" i="6"/>
  <c r="AW354" i="6"/>
  <c r="AS354" i="6"/>
  <c r="AQ354" i="6"/>
  <c r="AP354" i="6"/>
  <c r="AI354" i="6"/>
  <c r="AE354" i="6"/>
  <c r="P354" i="6"/>
  <c r="M354" i="6"/>
  <c r="F354" i="6"/>
  <c r="D354" i="6"/>
  <c r="C354" i="6"/>
  <c r="AZ353" i="6"/>
  <c r="AW353" i="6"/>
  <c r="AS353" i="6"/>
  <c r="AQ353" i="6"/>
  <c r="AP353" i="6"/>
  <c r="AI353" i="6"/>
  <c r="AE353" i="6"/>
  <c r="P353" i="6"/>
  <c r="M353" i="6"/>
  <c r="F353" i="6"/>
  <c r="D353" i="6"/>
  <c r="C353" i="6"/>
  <c r="AZ352" i="6"/>
  <c r="AW352" i="6"/>
  <c r="AS352" i="6"/>
  <c r="AQ352" i="6"/>
  <c r="AP352" i="6"/>
  <c r="AI352" i="6"/>
  <c r="AE352" i="6"/>
  <c r="P352" i="6"/>
  <c r="M352" i="6"/>
  <c r="F352" i="6"/>
  <c r="D352" i="6"/>
  <c r="C352" i="6"/>
  <c r="AZ351" i="6"/>
  <c r="AW351" i="6"/>
  <c r="AS351" i="6"/>
  <c r="AP351" i="6"/>
  <c r="AI351" i="6"/>
  <c r="AE351" i="6"/>
  <c r="P351" i="6"/>
  <c r="M351" i="6"/>
  <c r="F351" i="6"/>
  <c r="D351" i="6"/>
  <c r="C351" i="6"/>
  <c r="AZ350" i="6"/>
  <c r="AW350" i="6"/>
  <c r="AS350" i="6"/>
  <c r="AP350" i="6"/>
  <c r="AI350" i="6"/>
  <c r="AE350" i="6"/>
  <c r="P350" i="6"/>
  <c r="M350" i="6"/>
  <c r="F350" i="6"/>
  <c r="D350" i="6"/>
  <c r="C350" i="6"/>
  <c r="AZ349" i="6"/>
  <c r="AW349" i="6"/>
  <c r="AS349" i="6"/>
  <c r="AQ349" i="6"/>
  <c r="AP349" i="6"/>
  <c r="AI349" i="6"/>
  <c r="AE349" i="6"/>
  <c r="P349" i="6"/>
  <c r="M349" i="6"/>
  <c r="F349" i="6"/>
  <c r="D349" i="6"/>
  <c r="C349" i="6"/>
  <c r="AZ348" i="6"/>
  <c r="AW348" i="6"/>
  <c r="AS348" i="6"/>
  <c r="AQ348" i="6"/>
  <c r="AP348" i="6"/>
  <c r="AI348" i="6"/>
  <c r="AE348" i="6"/>
  <c r="P348" i="6"/>
  <c r="M348" i="6"/>
  <c r="F348" i="6"/>
  <c r="D348" i="6"/>
  <c r="C348" i="6"/>
  <c r="AZ347" i="6"/>
  <c r="AW347" i="6"/>
  <c r="AS347" i="6"/>
  <c r="AQ347" i="6"/>
  <c r="AP347" i="6"/>
  <c r="AI347" i="6"/>
  <c r="AE347" i="6"/>
  <c r="P347" i="6"/>
  <c r="M347" i="6"/>
  <c r="F347" i="6"/>
  <c r="D347" i="6"/>
  <c r="C347" i="6"/>
  <c r="AZ346" i="6"/>
  <c r="AW346" i="6"/>
  <c r="AS346" i="6"/>
  <c r="AP346" i="6"/>
  <c r="AI346" i="6"/>
  <c r="AE346" i="6"/>
  <c r="P346" i="6"/>
  <c r="M346" i="6"/>
  <c r="F346" i="6"/>
  <c r="D346" i="6"/>
  <c r="C346" i="6"/>
  <c r="AZ345" i="6"/>
  <c r="AW345" i="6"/>
  <c r="AS345" i="6"/>
  <c r="AQ345" i="6"/>
  <c r="AP345" i="6"/>
  <c r="AI345" i="6"/>
  <c r="AE345" i="6"/>
  <c r="P345" i="6"/>
  <c r="M345" i="6"/>
  <c r="F345" i="6"/>
  <c r="D345" i="6"/>
  <c r="C345" i="6"/>
  <c r="AZ344" i="6"/>
  <c r="AW344" i="6"/>
  <c r="AS344" i="6"/>
  <c r="AQ344" i="6"/>
  <c r="AP344" i="6"/>
  <c r="AI344" i="6"/>
  <c r="AE344" i="6"/>
  <c r="P344" i="6"/>
  <c r="M344" i="6"/>
  <c r="F344" i="6"/>
  <c r="D344" i="6"/>
  <c r="C344" i="6"/>
  <c r="AZ343" i="6"/>
  <c r="AW343" i="6"/>
  <c r="AS343" i="6"/>
  <c r="AP343" i="6"/>
  <c r="AI343" i="6"/>
  <c r="AE343" i="6"/>
  <c r="P343" i="6"/>
  <c r="M343" i="6"/>
  <c r="F343" i="6"/>
  <c r="D343" i="6"/>
  <c r="C343" i="6"/>
  <c r="AZ342" i="6"/>
  <c r="AW342" i="6"/>
  <c r="AS342" i="6"/>
  <c r="AP342" i="6"/>
  <c r="AI342" i="6"/>
  <c r="AE342" i="6"/>
  <c r="P342" i="6"/>
  <c r="M342" i="6"/>
  <c r="F342" i="6"/>
  <c r="D342" i="6"/>
  <c r="C342" i="6"/>
  <c r="AZ341" i="6"/>
  <c r="AW341" i="6"/>
  <c r="AS341" i="6"/>
  <c r="AQ341" i="6"/>
  <c r="AP341" i="6"/>
  <c r="AI341" i="6"/>
  <c r="AE341" i="6"/>
  <c r="P341" i="6"/>
  <c r="M341" i="6"/>
  <c r="F341" i="6"/>
  <c r="D341" i="6"/>
  <c r="C341" i="6"/>
  <c r="AZ340" i="6"/>
  <c r="AW340" i="6"/>
  <c r="AS340" i="6"/>
  <c r="AQ340" i="6"/>
  <c r="AP340" i="6"/>
  <c r="AI340" i="6"/>
  <c r="AE340" i="6"/>
  <c r="P340" i="6"/>
  <c r="M340" i="6"/>
  <c r="F340" i="6"/>
  <c r="D340" i="6"/>
  <c r="C340" i="6"/>
  <c r="AZ339" i="6"/>
  <c r="AW339" i="6"/>
  <c r="AS339" i="6"/>
  <c r="AP339" i="6"/>
  <c r="AI339" i="6"/>
  <c r="AE339" i="6"/>
  <c r="P339" i="6"/>
  <c r="M339" i="6"/>
  <c r="F339" i="6"/>
  <c r="D339" i="6"/>
  <c r="C339" i="6"/>
  <c r="AZ338" i="6"/>
  <c r="AW338" i="6"/>
  <c r="AS338" i="6"/>
  <c r="AQ338" i="6"/>
  <c r="AP338" i="6"/>
  <c r="AI338" i="6"/>
  <c r="AE338" i="6"/>
  <c r="P338" i="6"/>
  <c r="M338" i="6"/>
  <c r="F338" i="6"/>
  <c r="D338" i="6"/>
  <c r="C338" i="6"/>
  <c r="AZ337" i="6"/>
  <c r="AW337" i="6"/>
  <c r="AS337" i="6"/>
  <c r="AQ337" i="6"/>
  <c r="AP337" i="6"/>
  <c r="AI337" i="6"/>
  <c r="AE337" i="6"/>
  <c r="P337" i="6"/>
  <c r="M337" i="6"/>
  <c r="F337" i="6"/>
  <c r="D337" i="6"/>
  <c r="C337" i="6"/>
  <c r="AZ336" i="6"/>
  <c r="AW336" i="6"/>
  <c r="AS336" i="6"/>
  <c r="AQ336" i="6"/>
  <c r="AP336" i="6"/>
  <c r="AI336" i="6"/>
  <c r="AE336" i="6"/>
  <c r="P336" i="6"/>
  <c r="M336" i="6"/>
  <c r="F336" i="6"/>
  <c r="D336" i="6"/>
  <c r="C336" i="6"/>
  <c r="AZ335" i="6"/>
  <c r="AW335" i="6"/>
  <c r="AS335" i="6"/>
  <c r="AP335" i="6"/>
  <c r="AI335" i="6"/>
  <c r="AE335" i="6"/>
  <c r="P335" i="6"/>
  <c r="M335" i="6"/>
  <c r="F335" i="6"/>
  <c r="D335" i="6"/>
  <c r="C335" i="6"/>
  <c r="AZ334" i="6"/>
  <c r="AW334" i="6"/>
  <c r="AS334" i="6"/>
  <c r="AQ334" i="6"/>
  <c r="AP334" i="6"/>
  <c r="AI334" i="6"/>
  <c r="AE334" i="6"/>
  <c r="P334" i="6"/>
  <c r="M334" i="6"/>
  <c r="F334" i="6"/>
  <c r="D334" i="6"/>
  <c r="C334" i="6"/>
  <c r="AZ333" i="6"/>
  <c r="AW333" i="6"/>
  <c r="AS333" i="6"/>
  <c r="AQ333" i="6"/>
  <c r="AP333" i="6"/>
  <c r="AI333" i="6"/>
  <c r="AE333" i="6"/>
  <c r="P333" i="6"/>
  <c r="M333" i="6"/>
  <c r="F333" i="6"/>
  <c r="D333" i="6"/>
  <c r="C333" i="6"/>
  <c r="AZ332" i="6"/>
  <c r="AW332" i="6"/>
  <c r="AS332" i="6"/>
  <c r="AP332" i="6"/>
  <c r="AI332" i="6"/>
  <c r="AE332" i="6"/>
  <c r="P332" i="6"/>
  <c r="M332" i="6"/>
  <c r="F332" i="6"/>
  <c r="D332" i="6"/>
  <c r="C332" i="6"/>
  <c r="AZ331" i="6"/>
  <c r="AW331" i="6"/>
  <c r="AS331" i="6"/>
  <c r="AQ331" i="6"/>
  <c r="AP331" i="6"/>
  <c r="AI331" i="6"/>
  <c r="AE331" i="6"/>
  <c r="P331" i="6"/>
  <c r="M331" i="6"/>
  <c r="F331" i="6"/>
  <c r="D331" i="6"/>
  <c r="C331" i="6"/>
  <c r="AZ330" i="6"/>
  <c r="AW330" i="6"/>
  <c r="AS330" i="6"/>
  <c r="AQ330" i="6"/>
  <c r="AP330" i="6"/>
  <c r="AI330" i="6"/>
  <c r="AE330" i="6"/>
  <c r="P330" i="6"/>
  <c r="M330" i="6"/>
  <c r="F330" i="6"/>
  <c r="D330" i="6"/>
  <c r="C330" i="6"/>
  <c r="AZ329" i="6"/>
  <c r="AW329" i="6"/>
  <c r="AS329" i="6"/>
  <c r="AP329" i="6"/>
  <c r="AI329" i="6"/>
  <c r="AE329" i="6"/>
  <c r="P329" i="6"/>
  <c r="M329" i="6"/>
  <c r="F329" i="6"/>
  <c r="D329" i="6"/>
  <c r="C329" i="6"/>
  <c r="AZ328" i="6"/>
  <c r="AW328" i="6"/>
  <c r="AS328" i="6"/>
  <c r="AP328" i="6"/>
  <c r="AI328" i="6"/>
  <c r="AE328" i="6"/>
  <c r="P328" i="6"/>
  <c r="M328" i="6"/>
  <c r="F328" i="6"/>
  <c r="D328" i="6"/>
  <c r="C328" i="6"/>
  <c r="AZ327" i="6"/>
  <c r="AW327" i="6"/>
  <c r="AS327" i="6"/>
  <c r="AQ327" i="6"/>
  <c r="AP327" i="6"/>
  <c r="AI327" i="6"/>
  <c r="AE327" i="6"/>
  <c r="P327" i="6"/>
  <c r="M327" i="6"/>
  <c r="F327" i="6"/>
  <c r="D327" i="6"/>
  <c r="C327" i="6"/>
  <c r="AZ326" i="6"/>
  <c r="AW326" i="6"/>
  <c r="AS326" i="6"/>
  <c r="AP326" i="6"/>
  <c r="AI326" i="6"/>
  <c r="AE326" i="6"/>
  <c r="P326" i="6"/>
  <c r="M326" i="6"/>
  <c r="F326" i="6"/>
  <c r="D326" i="6"/>
  <c r="C326" i="6"/>
  <c r="AZ325" i="6"/>
  <c r="AW325" i="6"/>
  <c r="AS325" i="6"/>
  <c r="AP325" i="6"/>
  <c r="AI325" i="6"/>
  <c r="AE325" i="6"/>
  <c r="P325" i="6"/>
  <c r="M325" i="6"/>
  <c r="F325" i="6"/>
  <c r="D325" i="6"/>
  <c r="C325" i="6"/>
  <c r="AZ324" i="6"/>
  <c r="AW324" i="6"/>
  <c r="AS324" i="6"/>
  <c r="AP324" i="6"/>
  <c r="AI324" i="6"/>
  <c r="AE324" i="6"/>
  <c r="P324" i="6"/>
  <c r="M324" i="6"/>
  <c r="F324" i="6"/>
  <c r="D324" i="6"/>
  <c r="C324" i="6"/>
  <c r="AZ323" i="6"/>
  <c r="AW323" i="6"/>
  <c r="AS323" i="6"/>
  <c r="AP323" i="6"/>
  <c r="AI323" i="6"/>
  <c r="AE323" i="6"/>
  <c r="P323" i="6"/>
  <c r="M323" i="6"/>
  <c r="F323" i="6"/>
  <c r="D323" i="6"/>
  <c r="C323" i="6"/>
  <c r="AZ322" i="6"/>
  <c r="AW322" i="6"/>
  <c r="AS322" i="6"/>
  <c r="AP322" i="6"/>
  <c r="AI322" i="6"/>
  <c r="AE322" i="6"/>
  <c r="P322" i="6"/>
  <c r="M322" i="6"/>
  <c r="F322" i="6"/>
  <c r="D322" i="6"/>
  <c r="C322" i="6"/>
  <c r="AZ321" i="6"/>
  <c r="AW321" i="6"/>
  <c r="AS321" i="6"/>
  <c r="AQ321" i="6"/>
  <c r="AP321" i="6"/>
  <c r="AI321" i="6"/>
  <c r="AE321" i="6"/>
  <c r="P321" i="6"/>
  <c r="M321" i="6"/>
  <c r="F321" i="6"/>
  <c r="D321" i="6"/>
  <c r="C321" i="6"/>
  <c r="AZ320" i="6"/>
  <c r="AW320" i="6"/>
  <c r="AS320" i="6"/>
  <c r="AQ320" i="6"/>
  <c r="AP320" i="6"/>
  <c r="AI320" i="6"/>
  <c r="AE320" i="6"/>
  <c r="P320" i="6"/>
  <c r="M320" i="6"/>
  <c r="F320" i="6"/>
  <c r="D320" i="6"/>
  <c r="C320" i="6"/>
  <c r="AZ319" i="6"/>
  <c r="AW319" i="6"/>
  <c r="AS319" i="6"/>
  <c r="AQ319" i="6"/>
  <c r="AP319" i="6"/>
  <c r="AI319" i="6"/>
  <c r="AE319" i="6"/>
  <c r="P319" i="6"/>
  <c r="M319" i="6"/>
  <c r="F319" i="6"/>
  <c r="D319" i="6"/>
  <c r="C319" i="6"/>
  <c r="AZ318" i="6"/>
  <c r="AW318" i="6"/>
  <c r="AS318" i="6"/>
  <c r="AQ318" i="6"/>
  <c r="AP318" i="6"/>
  <c r="AI318" i="6"/>
  <c r="AE318" i="6"/>
  <c r="P318" i="6"/>
  <c r="M318" i="6"/>
  <c r="F318" i="6"/>
  <c r="D318" i="6"/>
  <c r="C318" i="6"/>
  <c r="AZ317" i="6"/>
  <c r="AW317" i="6"/>
  <c r="AS317" i="6"/>
  <c r="AP317" i="6"/>
  <c r="AI317" i="6"/>
  <c r="AE317" i="6"/>
  <c r="P317" i="6"/>
  <c r="M317" i="6"/>
  <c r="F317" i="6"/>
  <c r="D317" i="6"/>
  <c r="C317" i="6"/>
  <c r="AZ316" i="6"/>
  <c r="AW316" i="6"/>
  <c r="AS316" i="6"/>
  <c r="AP316" i="6"/>
  <c r="AI316" i="6"/>
  <c r="AE316" i="6"/>
  <c r="P316" i="6"/>
  <c r="M316" i="6"/>
  <c r="F316" i="6"/>
  <c r="D316" i="6"/>
  <c r="C316" i="6"/>
  <c r="AZ315" i="6"/>
  <c r="AW315" i="6"/>
  <c r="AS315" i="6"/>
  <c r="AP315" i="6"/>
  <c r="AI315" i="6"/>
  <c r="AE315" i="6"/>
  <c r="P315" i="6"/>
  <c r="M315" i="6"/>
  <c r="F315" i="6"/>
  <c r="D315" i="6"/>
  <c r="C315" i="6"/>
  <c r="AZ314" i="6"/>
  <c r="AW314" i="6"/>
  <c r="AS314" i="6"/>
  <c r="AP314" i="6"/>
  <c r="AI314" i="6"/>
  <c r="AE314" i="6"/>
  <c r="P314" i="6"/>
  <c r="M314" i="6"/>
  <c r="F314" i="6"/>
  <c r="D314" i="6"/>
  <c r="C314" i="6"/>
  <c r="AZ313" i="6"/>
  <c r="AW313" i="6"/>
  <c r="AS313" i="6"/>
  <c r="AP313" i="6"/>
  <c r="AI313" i="6"/>
  <c r="AE313" i="6"/>
  <c r="P313" i="6"/>
  <c r="M313" i="6"/>
  <c r="F313" i="6"/>
  <c r="D313" i="6"/>
  <c r="C313" i="6"/>
  <c r="AZ312" i="6"/>
  <c r="AW312" i="6"/>
  <c r="AS312" i="6"/>
  <c r="AQ312" i="6"/>
  <c r="AP312" i="6"/>
  <c r="AI312" i="6"/>
  <c r="AE312" i="6"/>
  <c r="P312" i="6"/>
  <c r="M312" i="6"/>
  <c r="F312" i="6"/>
  <c r="D312" i="6"/>
  <c r="C312" i="6"/>
  <c r="AZ311" i="6"/>
  <c r="AW311" i="6"/>
  <c r="AS311" i="6"/>
  <c r="AP311" i="6"/>
  <c r="AI311" i="6"/>
  <c r="AE311" i="6"/>
  <c r="P311" i="6"/>
  <c r="M311" i="6"/>
  <c r="F311" i="6"/>
  <c r="D311" i="6"/>
  <c r="C311" i="6"/>
  <c r="AZ310" i="6"/>
  <c r="AW310" i="6"/>
  <c r="AS310" i="6"/>
  <c r="AQ310" i="6"/>
  <c r="AP310" i="6"/>
  <c r="AI310" i="6"/>
  <c r="AE310" i="6"/>
  <c r="P310" i="6"/>
  <c r="M310" i="6"/>
  <c r="F310" i="6"/>
  <c r="D310" i="6"/>
  <c r="C310" i="6"/>
  <c r="AZ309" i="6"/>
  <c r="AW309" i="6"/>
  <c r="AS309" i="6"/>
  <c r="AP309" i="6"/>
  <c r="AI309" i="6"/>
  <c r="AE309" i="6"/>
  <c r="P309" i="6"/>
  <c r="M309" i="6"/>
  <c r="F309" i="6"/>
  <c r="D309" i="6"/>
  <c r="C309" i="6"/>
  <c r="AZ308" i="6"/>
  <c r="AW308" i="6"/>
  <c r="AS308" i="6"/>
  <c r="AP308" i="6"/>
  <c r="AI308" i="6"/>
  <c r="AE308" i="6"/>
  <c r="P308" i="6"/>
  <c r="M308" i="6"/>
  <c r="F308" i="6"/>
  <c r="D308" i="6"/>
  <c r="C308" i="6"/>
  <c r="AZ307" i="6"/>
  <c r="AW307" i="6"/>
  <c r="AS307" i="6"/>
  <c r="AP307" i="6"/>
  <c r="AI307" i="6"/>
  <c r="AE307" i="6"/>
  <c r="P307" i="6"/>
  <c r="M307" i="6"/>
  <c r="F307" i="6"/>
  <c r="D307" i="6"/>
  <c r="C307" i="6"/>
  <c r="AZ306" i="6"/>
  <c r="AW306" i="6"/>
  <c r="AS306" i="6"/>
  <c r="AP306" i="6"/>
  <c r="AI306" i="6"/>
  <c r="AE306" i="6"/>
  <c r="P306" i="6"/>
  <c r="M306" i="6"/>
  <c r="F306" i="6"/>
  <c r="D306" i="6"/>
  <c r="C306" i="6"/>
  <c r="AZ305" i="6"/>
  <c r="AW305" i="6"/>
  <c r="AS305" i="6"/>
  <c r="AP305" i="6"/>
  <c r="AI305" i="6"/>
  <c r="AE305" i="6"/>
  <c r="P305" i="6"/>
  <c r="M305" i="6"/>
  <c r="F305" i="6"/>
  <c r="D305" i="6"/>
  <c r="C305" i="6"/>
  <c r="AZ304" i="6"/>
  <c r="AW304" i="6"/>
  <c r="AS304" i="6"/>
  <c r="AQ304" i="6"/>
  <c r="AP304" i="6"/>
  <c r="AI304" i="6"/>
  <c r="AE304" i="6"/>
  <c r="P304" i="6"/>
  <c r="M304" i="6"/>
  <c r="F304" i="6"/>
  <c r="D304" i="6"/>
  <c r="C304" i="6"/>
  <c r="AZ303" i="6"/>
  <c r="AW303" i="6"/>
  <c r="AS303" i="6"/>
  <c r="AQ303" i="6"/>
  <c r="AP303" i="6"/>
  <c r="AI303" i="6"/>
  <c r="AE303" i="6"/>
  <c r="P303" i="6"/>
  <c r="M303" i="6"/>
  <c r="F303" i="6"/>
  <c r="D303" i="6"/>
  <c r="C303" i="6"/>
  <c r="AZ302" i="6"/>
  <c r="AW302" i="6"/>
  <c r="AS302" i="6"/>
  <c r="AQ302" i="6"/>
  <c r="AP302" i="6"/>
  <c r="AI302" i="6"/>
  <c r="AE302" i="6"/>
  <c r="P302" i="6"/>
  <c r="M302" i="6"/>
  <c r="F302" i="6"/>
  <c r="D302" i="6"/>
  <c r="C302" i="6"/>
  <c r="AZ301" i="6"/>
  <c r="AW301" i="6"/>
  <c r="AS301" i="6"/>
  <c r="AQ301" i="6"/>
  <c r="AP301" i="6"/>
  <c r="AI301" i="6"/>
  <c r="AE301" i="6"/>
  <c r="P301" i="6"/>
  <c r="M301" i="6"/>
  <c r="F301" i="6"/>
  <c r="D301" i="6"/>
  <c r="C301" i="6"/>
  <c r="AZ300" i="6"/>
  <c r="AW300" i="6"/>
  <c r="AS300" i="6"/>
  <c r="AP300" i="6"/>
  <c r="AI300" i="6"/>
  <c r="AE300" i="6"/>
  <c r="P300" i="6"/>
  <c r="M300" i="6"/>
  <c r="F300" i="6"/>
  <c r="D300" i="6"/>
  <c r="C300" i="6"/>
  <c r="AZ299" i="6"/>
  <c r="AW299" i="6"/>
  <c r="AS299" i="6"/>
  <c r="AP299" i="6"/>
  <c r="AI299" i="6"/>
  <c r="AE299" i="6"/>
  <c r="P299" i="6"/>
  <c r="M299" i="6"/>
  <c r="F299" i="6"/>
  <c r="D299" i="6"/>
  <c r="C299" i="6"/>
  <c r="AZ298" i="6"/>
  <c r="AW298" i="6"/>
  <c r="AS298" i="6"/>
  <c r="AP298" i="6"/>
  <c r="AI298" i="6"/>
  <c r="AE298" i="6"/>
  <c r="P298" i="6"/>
  <c r="M298" i="6"/>
  <c r="F298" i="6"/>
  <c r="D298" i="6"/>
  <c r="C298" i="6"/>
  <c r="AZ297" i="6"/>
  <c r="AW297" i="6"/>
  <c r="AS297" i="6"/>
  <c r="AP297" i="6"/>
  <c r="AI297" i="6"/>
  <c r="AE297" i="6"/>
  <c r="P297" i="6"/>
  <c r="M297" i="6"/>
  <c r="F297" i="6"/>
  <c r="D297" i="6"/>
  <c r="C297" i="6"/>
  <c r="AZ296" i="6"/>
  <c r="AW296" i="6"/>
  <c r="AS296" i="6"/>
  <c r="AQ296" i="6"/>
  <c r="AP296" i="6"/>
  <c r="AI296" i="6"/>
  <c r="AE296" i="6"/>
  <c r="P296" i="6"/>
  <c r="M296" i="6"/>
  <c r="F296" i="6"/>
  <c r="D296" i="6"/>
  <c r="C296" i="6"/>
  <c r="AZ295" i="6"/>
  <c r="AW295" i="6"/>
  <c r="AS295" i="6"/>
  <c r="AP295" i="6"/>
  <c r="AI295" i="6"/>
  <c r="AE295" i="6"/>
  <c r="P295" i="6"/>
  <c r="M295" i="6"/>
  <c r="F295" i="6"/>
  <c r="D295" i="6"/>
  <c r="C295" i="6"/>
  <c r="AZ294" i="6"/>
  <c r="AW294" i="6"/>
  <c r="AS294" i="6"/>
  <c r="AP294" i="6"/>
  <c r="AI294" i="6"/>
  <c r="AE294" i="6"/>
  <c r="P294" i="6"/>
  <c r="M294" i="6"/>
  <c r="F294" i="6"/>
  <c r="D294" i="6"/>
  <c r="C294" i="6"/>
  <c r="AZ293" i="6"/>
  <c r="AW293" i="6"/>
  <c r="AS293" i="6"/>
  <c r="AP293" i="6"/>
  <c r="AI293" i="6"/>
  <c r="AE293" i="6"/>
  <c r="P293" i="6"/>
  <c r="M293" i="6"/>
  <c r="F293" i="6"/>
  <c r="D293" i="6"/>
  <c r="C293" i="6"/>
  <c r="AZ292" i="6"/>
  <c r="AW292" i="6"/>
  <c r="AS292" i="6"/>
  <c r="AP292" i="6"/>
  <c r="AI292" i="6"/>
  <c r="AE292" i="6"/>
  <c r="P292" i="6"/>
  <c r="M292" i="6"/>
  <c r="F292" i="6"/>
  <c r="D292" i="6"/>
  <c r="C292" i="6"/>
  <c r="AZ291" i="6"/>
  <c r="AW291" i="6"/>
  <c r="AS291" i="6"/>
  <c r="AQ291" i="6"/>
  <c r="AP291" i="6"/>
  <c r="AI291" i="6"/>
  <c r="AE291" i="6"/>
  <c r="P291" i="6"/>
  <c r="M291" i="6"/>
  <c r="F291" i="6"/>
  <c r="D291" i="6"/>
  <c r="C291" i="6"/>
  <c r="AZ290" i="6"/>
  <c r="AW290" i="6"/>
  <c r="AS290" i="6"/>
  <c r="AP290" i="6"/>
  <c r="AI290" i="6"/>
  <c r="AE290" i="6"/>
  <c r="P290" i="6"/>
  <c r="M290" i="6"/>
  <c r="F290" i="6"/>
  <c r="D290" i="6"/>
  <c r="C290" i="6"/>
  <c r="AZ289" i="6"/>
  <c r="AW289" i="6"/>
  <c r="AS289" i="6"/>
  <c r="AP289" i="6"/>
  <c r="AI289" i="6"/>
  <c r="AE289" i="6"/>
  <c r="P289" i="6"/>
  <c r="M289" i="6"/>
  <c r="F289" i="6"/>
  <c r="D289" i="6"/>
  <c r="C289" i="6"/>
  <c r="AZ288" i="6"/>
  <c r="AW288" i="6"/>
  <c r="AS288" i="6"/>
  <c r="AP288" i="6"/>
  <c r="AI288" i="6"/>
  <c r="AE288" i="6"/>
  <c r="P288" i="6"/>
  <c r="M288" i="6"/>
  <c r="F288" i="6"/>
  <c r="D288" i="6"/>
  <c r="C288" i="6"/>
  <c r="AZ287" i="6"/>
  <c r="AW287" i="6"/>
  <c r="AS287" i="6"/>
  <c r="AP287" i="6"/>
  <c r="AI287" i="6"/>
  <c r="AE287" i="6"/>
  <c r="P287" i="6"/>
  <c r="M287" i="6"/>
  <c r="F287" i="6"/>
  <c r="D287" i="6"/>
  <c r="C287" i="6"/>
  <c r="AZ286" i="6"/>
  <c r="AW286" i="6"/>
  <c r="AS286" i="6"/>
  <c r="AQ286" i="6"/>
  <c r="AP286" i="6"/>
  <c r="AI286" i="6"/>
  <c r="AE286" i="6"/>
  <c r="P286" i="6"/>
  <c r="M286" i="6"/>
  <c r="F286" i="6"/>
  <c r="D286" i="6"/>
  <c r="C286" i="6"/>
  <c r="AZ285" i="6"/>
  <c r="AW285" i="6"/>
  <c r="AS285" i="6"/>
  <c r="AP285" i="6"/>
  <c r="AI285" i="6"/>
  <c r="AE285" i="6"/>
  <c r="P285" i="6"/>
  <c r="M285" i="6"/>
  <c r="F285" i="6"/>
  <c r="D285" i="6"/>
  <c r="C285" i="6"/>
  <c r="AZ284" i="6"/>
  <c r="AW284" i="6"/>
  <c r="AS284" i="6"/>
  <c r="AQ284" i="6"/>
  <c r="AP284" i="6"/>
  <c r="AI284" i="6"/>
  <c r="AE284" i="6"/>
  <c r="P284" i="6"/>
  <c r="M284" i="6"/>
  <c r="F284" i="6"/>
  <c r="D284" i="6"/>
  <c r="C284" i="6"/>
  <c r="AZ283" i="6"/>
  <c r="AW283" i="6"/>
  <c r="AS283" i="6"/>
  <c r="AP283" i="6"/>
  <c r="AI283" i="6"/>
  <c r="AE283" i="6"/>
  <c r="P283" i="6"/>
  <c r="M283" i="6"/>
  <c r="F283" i="6"/>
  <c r="D283" i="6"/>
  <c r="C283" i="6"/>
  <c r="AZ282" i="6"/>
  <c r="AW282" i="6"/>
  <c r="AS282" i="6"/>
  <c r="AP282" i="6"/>
  <c r="AI282" i="6"/>
  <c r="AE282" i="6"/>
  <c r="P282" i="6"/>
  <c r="M282" i="6"/>
  <c r="F282" i="6"/>
  <c r="D282" i="6"/>
  <c r="C282" i="6"/>
  <c r="AZ281" i="6"/>
  <c r="AW281" i="6"/>
  <c r="AS281" i="6"/>
  <c r="AP281" i="6"/>
  <c r="AI281" i="6"/>
  <c r="AE281" i="6"/>
  <c r="P281" i="6"/>
  <c r="M281" i="6"/>
  <c r="F281" i="6"/>
  <c r="D281" i="6"/>
  <c r="C281" i="6"/>
  <c r="AZ280" i="6"/>
  <c r="AW280" i="6"/>
  <c r="AS280" i="6"/>
  <c r="AP280" i="6"/>
  <c r="AI280" i="6"/>
  <c r="AE280" i="6"/>
  <c r="P280" i="6"/>
  <c r="M280" i="6"/>
  <c r="F280" i="6"/>
  <c r="D280" i="6"/>
  <c r="C280" i="6"/>
  <c r="AZ279" i="6"/>
  <c r="AW279" i="6"/>
  <c r="AS279" i="6"/>
  <c r="AP279" i="6"/>
  <c r="AI279" i="6"/>
  <c r="AE279" i="6"/>
  <c r="P279" i="6"/>
  <c r="M279" i="6"/>
  <c r="F279" i="6"/>
  <c r="D279" i="6"/>
  <c r="C279" i="6"/>
  <c r="AZ278" i="6"/>
  <c r="AW278" i="6"/>
  <c r="AS278" i="6"/>
  <c r="AQ278" i="6"/>
  <c r="AP278" i="6"/>
  <c r="AI278" i="6"/>
  <c r="AE278" i="6"/>
  <c r="P278" i="6"/>
  <c r="M278" i="6"/>
  <c r="F278" i="6"/>
  <c r="D278" i="6"/>
  <c r="C278" i="6"/>
  <c r="AZ277" i="6"/>
  <c r="AW277" i="6"/>
  <c r="AS277" i="6"/>
  <c r="AP277" i="6"/>
  <c r="AI277" i="6"/>
  <c r="AE277" i="6"/>
  <c r="P277" i="6"/>
  <c r="M277" i="6"/>
  <c r="F277" i="6"/>
  <c r="D277" i="6"/>
  <c r="C277" i="6"/>
  <c r="AZ276" i="6"/>
  <c r="AW276" i="6"/>
  <c r="AS276" i="6"/>
  <c r="AQ276" i="6"/>
  <c r="AP276" i="6"/>
  <c r="AI276" i="6"/>
  <c r="AE276" i="6"/>
  <c r="P276" i="6"/>
  <c r="M276" i="6"/>
  <c r="F276" i="6"/>
  <c r="D276" i="6"/>
  <c r="C276" i="6"/>
  <c r="AZ275" i="6"/>
  <c r="AW275" i="6"/>
  <c r="AS275" i="6"/>
  <c r="AQ275" i="6"/>
  <c r="AP275" i="6"/>
  <c r="AI275" i="6"/>
  <c r="AE275" i="6"/>
  <c r="P275" i="6"/>
  <c r="M275" i="6"/>
  <c r="F275" i="6"/>
  <c r="D275" i="6"/>
  <c r="C275" i="6"/>
  <c r="AZ274" i="6"/>
  <c r="AW274" i="6"/>
  <c r="AS274" i="6"/>
  <c r="AP274" i="6"/>
  <c r="AI274" i="6"/>
  <c r="AE274" i="6"/>
  <c r="P274" i="6"/>
  <c r="M274" i="6"/>
  <c r="F274" i="6"/>
  <c r="D274" i="6"/>
  <c r="C274" i="6"/>
  <c r="AZ273" i="6"/>
  <c r="AW273" i="6"/>
  <c r="AS273" i="6"/>
  <c r="AP273" i="6"/>
  <c r="AI273" i="6"/>
  <c r="AE273" i="6"/>
  <c r="P273" i="6"/>
  <c r="M273" i="6"/>
  <c r="F273" i="6"/>
  <c r="D273" i="6"/>
  <c r="C273" i="6"/>
  <c r="AZ272" i="6"/>
  <c r="AW272" i="6"/>
  <c r="AS272" i="6"/>
  <c r="AP272" i="6"/>
  <c r="AI272" i="6"/>
  <c r="AE272" i="6"/>
  <c r="P272" i="6"/>
  <c r="M272" i="6"/>
  <c r="F272" i="6"/>
  <c r="D272" i="6"/>
  <c r="C272" i="6"/>
  <c r="AZ271" i="6"/>
  <c r="AW271" i="6"/>
  <c r="AS271" i="6"/>
  <c r="AQ271" i="6"/>
  <c r="AP271" i="6"/>
  <c r="AI271" i="6"/>
  <c r="AE271" i="6"/>
  <c r="P271" i="6"/>
  <c r="M271" i="6"/>
  <c r="F271" i="6"/>
  <c r="D271" i="6"/>
  <c r="C271" i="6"/>
  <c r="AZ270" i="6"/>
  <c r="AW270" i="6"/>
  <c r="AS270" i="6"/>
  <c r="AQ270" i="6"/>
  <c r="AP270" i="6"/>
  <c r="AI270" i="6"/>
  <c r="AE270" i="6"/>
  <c r="P270" i="6"/>
  <c r="M270" i="6"/>
  <c r="F270" i="6"/>
  <c r="D270" i="6"/>
  <c r="C270" i="6"/>
  <c r="AZ269" i="6"/>
  <c r="AW269" i="6"/>
  <c r="AS269" i="6"/>
  <c r="AQ269" i="6"/>
  <c r="AP269" i="6"/>
  <c r="AI269" i="6"/>
  <c r="AE269" i="6"/>
  <c r="P269" i="6"/>
  <c r="M269" i="6"/>
  <c r="F269" i="6"/>
  <c r="D269" i="6"/>
  <c r="C269" i="6"/>
  <c r="AZ268" i="6"/>
  <c r="AW268" i="6"/>
  <c r="AS268" i="6"/>
  <c r="AP268" i="6"/>
  <c r="AI268" i="6"/>
  <c r="AE268" i="6"/>
  <c r="P268" i="6"/>
  <c r="M268" i="6"/>
  <c r="F268" i="6"/>
  <c r="D268" i="6"/>
  <c r="C268" i="6"/>
  <c r="AZ267" i="6"/>
  <c r="AW267" i="6"/>
  <c r="AS267" i="6"/>
  <c r="AP267" i="6"/>
  <c r="AI267" i="6"/>
  <c r="AE267" i="6"/>
  <c r="P267" i="6"/>
  <c r="M267" i="6"/>
  <c r="F267" i="6"/>
  <c r="D267" i="6"/>
  <c r="C267" i="6"/>
  <c r="AZ266" i="6"/>
  <c r="AW266" i="6"/>
  <c r="AS266" i="6"/>
  <c r="AP266" i="6"/>
  <c r="AI266" i="6"/>
  <c r="AE266" i="6"/>
  <c r="P266" i="6"/>
  <c r="M266" i="6"/>
  <c r="F266" i="6"/>
  <c r="D266" i="6"/>
  <c r="C266" i="6"/>
  <c r="AZ265" i="6"/>
  <c r="AW265" i="6"/>
  <c r="AS265" i="6"/>
  <c r="AP265" i="6"/>
  <c r="AI265" i="6"/>
  <c r="AE265" i="6"/>
  <c r="P265" i="6"/>
  <c r="M265" i="6"/>
  <c r="F265" i="6"/>
  <c r="D265" i="6"/>
  <c r="C265" i="6"/>
  <c r="AZ264" i="6"/>
  <c r="AW264" i="6"/>
  <c r="AS264" i="6"/>
  <c r="AQ264" i="6"/>
  <c r="AP264" i="6"/>
  <c r="AI264" i="6"/>
  <c r="AE264" i="6"/>
  <c r="P264" i="6"/>
  <c r="M264" i="6"/>
  <c r="F264" i="6"/>
  <c r="D264" i="6"/>
  <c r="C264" i="6"/>
  <c r="AZ263" i="6"/>
  <c r="AW263" i="6"/>
  <c r="AS263" i="6"/>
  <c r="AQ263" i="6"/>
  <c r="AP263" i="6"/>
  <c r="AI263" i="6"/>
  <c r="AE263" i="6"/>
  <c r="P263" i="6"/>
  <c r="M263" i="6"/>
  <c r="F263" i="6"/>
  <c r="D263" i="6"/>
  <c r="C263" i="6"/>
  <c r="AZ262" i="6"/>
  <c r="AW262" i="6"/>
  <c r="AS262" i="6"/>
  <c r="AQ262" i="6"/>
  <c r="AP262" i="6"/>
  <c r="AI262" i="6"/>
  <c r="AE262" i="6"/>
  <c r="P262" i="6"/>
  <c r="M262" i="6"/>
  <c r="F262" i="6"/>
  <c r="D262" i="6"/>
  <c r="C262" i="6"/>
  <c r="AZ261" i="6"/>
  <c r="AW261" i="6"/>
  <c r="AS261" i="6"/>
  <c r="AP261" i="6"/>
  <c r="AI261" i="6"/>
  <c r="AE261" i="6"/>
  <c r="P261" i="6"/>
  <c r="M261" i="6"/>
  <c r="F261" i="6"/>
  <c r="D261" i="6"/>
  <c r="C261" i="6"/>
  <c r="AZ260" i="6"/>
  <c r="AW260" i="6"/>
  <c r="AS260" i="6"/>
  <c r="AP260" i="6"/>
  <c r="AI260" i="6"/>
  <c r="AE260" i="6"/>
  <c r="P260" i="6"/>
  <c r="M260" i="6"/>
  <c r="F260" i="6"/>
  <c r="D260" i="6"/>
  <c r="C260" i="6"/>
  <c r="AZ259" i="6"/>
  <c r="AW259" i="6"/>
  <c r="AS259" i="6"/>
  <c r="AP259" i="6"/>
  <c r="AI259" i="6"/>
  <c r="AE259" i="6"/>
  <c r="P259" i="6"/>
  <c r="M259" i="6"/>
  <c r="F259" i="6"/>
  <c r="D259" i="6"/>
  <c r="C259" i="6"/>
  <c r="AZ258" i="6"/>
  <c r="AW258" i="6"/>
  <c r="AS258" i="6"/>
  <c r="AQ258" i="6"/>
  <c r="AP258" i="6"/>
  <c r="AI258" i="6"/>
  <c r="AE258" i="6"/>
  <c r="P258" i="6"/>
  <c r="M258" i="6"/>
  <c r="F258" i="6"/>
  <c r="D258" i="6"/>
  <c r="C258" i="6"/>
  <c r="AZ257" i="6"/>
  <c r="AW257" i="6"/>
  <c r="AS257" i="6"/>
  <c r="AP257" i="6"/>
  <c r="AI257" i="6"/>
  <c r="AE257" i="6"/>
  <c r="P257" i="6"/>
  <c r="M257" i="6"/>
  <c r="F257" i="6"/>
  <c r="D257" i="6"/>
  <c r="C257" i="6"/>
  <c r="AZ256" i="6"/>
  <c r="AW256" i="6"/>
  <c r="AS256" i="6"/>
  <c r="AP256" i="6"/>
  <c r="AI256" i="6"/>
  <c r="AE256" i="6"/>
  <c r="P256" i="6"/>
  <c r="M256" i="6"/>
  <c r="F256" i="6"/>
  <c r="D256" i="6"/>
  <c r="C256" i="6"/>
  <c r="AZ255" i="6"/>
  <c r="AW255" i="6"/>
  <c r="AS255" i="6"/>
  <c r="AP255" i="6"/>
  <c r="AI255" i="6"/>
  <c r="AE255" i="6"/>
  <c r="P255" i="6"/>
  <c r="M255" i="6"/>
  <c r="F255" i="6"/>
  <c r="D255" i="6"/>
  <c r="C255" i="6"/>
  <c r="AZ254" i="6"/>
  <c r="AW254" i="6"/>
  <c r="AS254" i="6"/>
  <c r="AP254" i="6"/>
  <c r="AI254" i="6"/>
  <c r="AE254" i="6"/>
  <c r="P254" i="6"/>
  <c r="M254" i="6"/>
  <c r="F254" i="6"/>
  <c r="D254" i="6"/>
  <c r="C254" i="6"/>
  <c r="AZ253" i="6"/>
  <c r="AW253" i="6"/>
  <c r="AS253" i="6"/>
  <c r="AQ253" i="6"/>
  <c r="AP253" i="6"/>
  <c r="AI253" i="6"/>
  <c r="AE253" i="6"/>
  <c r="P253" i="6"/>
  <c r="M253" i="6"/>
  <c r="F253" i="6"/>
  <c r="D253" i="6"/>
  <c r="C253" i="6"/>
  <c r="AZ252" i="6"/>
  <c r="AW252" i="6"/>
  <c r="AS252" i="6"/>
  <c r="AP252" i="6"/>
  <c r="AI252" i="6"/>
  <c r="AE252" i="6"/>
  <c r="P252" i="6"/>
  <c r="M252" i="6"/>
  <c r="F252" i="6"/>
  <c r="D252" i="6"/>
  <c r="C252" i="6"/>
  <c r="AZ251" i="6"/>
  <c r="AW251" i="6"/>
  <c r="AS251" i="6"/>
  <c r="AQ251" i="6"/>
  <c r="AP251" i="6"/>
  <c r="AI251" i="6"/>
  <c r="AE251" i="6"/>
  <c r="P251" i="6"/>
  <c r="M251" i="6"/>
  <c r="F251" i="6"/>
  <c r="D251" i="6"/>
  <c r="C251" i="6"/>
  <c r="AZ250" i="6"/>
  <c r="AW250" i="6"/>
  <c r="AS250" i="6"/>
  <c r="AP250" i="6"/>
  <c r="AI250" i="6"/>
  <c r="AE250" i="6"/>
  <c r="P250" i="6"/>
  <c r="M250" i="6"/>
  <c r="F250" i="6"/>
  <c r="D250" i="6"/>
  <c r="C250" i="6"/>
  <c r="AZ249" i="6"/>
  <c r="AW249" i="6"/>
  <c r="AS249" i="6"/>
  <c r="AQ249" i="6"/>
  <c r="AP249" i="6"/>
  <c r="AI249" i="6"/>
  <c r="AE249" i="6"/>
  <c r="P249" i="6"/>
  <c r="M249" i="6"/>
  <c r="F249" i="6"/>
  <c r="D249" i="6"/>
  <c r="C249" i="6"/>
  <c r="AZ248" i="6"/>
  <c r="AW248" i="6"/>
  <c r="AS248" i="6"/>
  <c r="AP248" i="6"/>
  <c r="AI248" i="6"/>
  <c r="AE248" i="6"/>
  <c r="P248" i="6"/>
  <c r="M248" i="6"/>
  <c r="F248" i="6"/>
  <c r="D248" i="6"/>
  <c r="C248" i="6"/>
  <c r="AZ247" i="6"/>
  <c r="AW247" i="6"/>
  <c r="AS247" i="6"/>
  <c r="AQ247" i="6"/>
  <c r="AP247" i="6"/>
  <c r="AI247" i="6"/>
  <c r="AE247" i="6"/>
  <c r="P247" i="6"/>
  <c r="M247" i="6"/>
  <c r="F247" i="6"/>
  <c r="D247" i="6"/>
  <c r="C247" i="6"/>
  <c r="AZ246" i="6"/>
  <c r="AW246" i="6"/>
  <c r="AS246" i="6"/>
  <c r="AQ246" i="6"/>
  <c r="AP246" i="6"/>
  <c r="AI246" i="6"/>
  <c r="AE246" i="6"/>
  <c r="P246" i="6"/>
  <c r="M246" i="6"/>
  <c r="F246" i="6"/>
  <c r="D246" i="6"/>
  <c r="C246" i="6"/>
  <c r="AZ245" i="6"/>
  <c r="AW245" i="6"/>
  <c r="AS245" i="6"/>
  <c r="AP245" i="6"/>
  <c r="AI245" i="6"/>
  <c r="AE245" i="6"/>
  <c r="P245" i="6"/>
  <c r="M245" i="6"/>
  <c r="F245" i="6"/>
  <c r="D245" i="6"/>
  <c r="C245" i="6"/>
  <c r="AZ244" i="6"/>
  <c r="AW244" i="6"/>
  <c r="AS244" i="6"/>
  <c r="AQ244" i="6"/>
  <c r="AP244" i="6"/>
  <c r="AI244" i="6"/>
  <c r="AE244" i="6"/>
  <c r="P244" i="6"/>
  <c r="M244" i="6"/>
  <c r="F244" i="6"/>
  <c r="D244" i="6"/>
  <c r="C244" i="6"/>
  <c r="AZ243" i="6"/>
  <c r="AW243" i="6"/>
  <c r="AS243" i="6"/>
  <c r="AP243" i="6"/>
  <c r="AI243" i="6"/>
  <c r="AE243" i="6"/>
  <c r="P243" i="6"/>
  <c r="M243" i="6"/>
  <c r="F243" i="6"/>
  <c r="D243" i="6"/>
  <c r="C243" i="6"/>
  <c r="AZ242" i="6"/>
  <c r="AW242" i="6"/>
  <c r="AS242" i="6"/>
  <c r="AQ242" i="6"/>
  <c r="AP242" i="6"/>
  <c r="AI242" i="6"/>
  <c r="AE242" i="6"/>
  <c r="P242" i="6"/>
  <c r="M242" i="6"/>
  <c r="F242" i="6"/>
  <c r="D242" i="6"/>
  <c r="C242" i="6"/>
  <c r="AZ241" i="6"/>
  <c r="AW241" i="6"/>
  <c r="AS241" i="6"/>
  <c r="AP241" i="6"/>
  <c r="AI241" i="6"/>
  <c r="AE241" i="6"/>
  <c r="P241" i="6"/>
  <c r="M241" i="6"/>
  <c r="F241" i="6"/>
  <c r="D241" i="6"/>
  <c r="C241" i="6"/>
  <c r="AZ240" i="6"/>
  <c r="AW240" i="6"/>
  <c r="AS240" i="6"/>
  <c r="AP240" i="6"/>
  <c r="AI240" i="6"/>
  <c r="AE240" i="6"/>
  <c r="P240" i="6"/>
  <c r="M240" i="6"/>
  <c r="F240" i="6"/>
  <c r="D240" i="6"/>
  <c r="C240" i="6"/>
  <c r="AZ239" i="6"/>
  <c r="AW239" i="6"/>
  <c r="AS239" i="6"/>
  <c r="AQ239" i="6"/>
  <c r="AP239" i="6"/>
  <c r="AI239" i="6"/>
  <c r="AE239" i="6"/>
  <c r="P239" i="6"/>
  <c r="M239" i="6"/>
  <c r="F239" i="6"/>
  <c r="D239" i="6"/>
  <c r="C239" i="6"/>
  <c r="AZ238" i="6"/>
  <c r="AW238" i="6"/>
  <c r="AS238" i="6"/>
  <c r="AQ238" i="6"/>
  <c r="AP238" i="6"/>
  <c r="AI238" i="6"/>
  <c r="AE238" i="6"/>
  <c r="P238" i="6"/>
  <c r="M238" i="6"/>
  <c r="F238" i="6"/>
  <c r="D238" i="6"/>
  <c r="C238" i="6"/>
  <c r="AZ237" i="6"/>
  <c r="AW237" i="6"/>
  <c r="AS237" i="6"/>
  <c r="AQ237" i="6"/>
  <c r="AP237" i="6"/>
  <c r="AI237" i="6"/>
  <c r="AE237" i="6"/>
  <c r="P237" i="6"/>
  <c r="M237" i="6"/>
  <c r="F237" i="6"/>
  <c r="D237" i="6"/>
  <c r="C237" i="6"/>
  <c r="AZ236" i="6"/>
  <c r="AW236" i="6"/>
  <c r="AS236" i="6"/>
  <c r="AQ236" i="6"/>
  <c r="AP236" i="6"/>
  <c r="AI236" i="6"/>
  <c r="AE236" i="6"/>
  <c r="P236" i="6"/>
  <c r="M236" i="6"/>
  <c r="F236" i="6"/>
  <c r="D236" i="6"/>
  <c r="C236" i="6"/>
  <c r="AZ235" i="6"/>
  <c r="AW235" i="6"/>
  <c r="AS235" i="6"/>
  <c r="AQ235" i="6"/>
  <c r="AP235" i="6"/>
  <c r="AI235" i="6"/>
  <c r="AE235" i="6"/>
  <c r="P235" i="6"/>
  <c r="M235" i="6"/>
  <c r="F235" i="6"/>
  <c r="D235" i="6"/>
  <c r="C235" i="6"/>
  <c r="AZ234" i="6"/>
  <c r="AW234" i="6"/>
  <c r="AS234" i="6"/>
  <c r="AQ234" i="6"/>
  <c r="AP234" i="6"/>
  <c r="AI234" i="6"/>
  <c r="AE234" i="6"/>
  <c r="P234" i="6"/>
  <c r="M234" i="6"/>
  <c r="F234" i="6"/>
  <c r="D234" i="6"/>
  <c r="C234" i="6"/>
  <c r="AZ233" i="6"/>
  <c r="AW233" i="6"/>
  <c r="AS233" i="6"/>
  <c r="AQ233" i="6"/>
  <c r="AP233" i="6"/>
  <c r="AI233" i="6"/>
  <c r="AE233" i="6"/>
  <c r="P233" i="6"/>
  <c r="M233" i="6"/>
  <c r="F233" i="6"/>
  <c r="D233" i="6"/>
  <c r="C233" i="6"/>
  <c r="AZ232" i="6"/>
  <c r="AW232" i="6"/>
  <c r="AS232" i="6"/>
  <c r="AQ232" i="6"/>
  <c r="AP232" i="6"/>
  <c r="AI232" i="6"/>
  <c r="AE232" i="6"/>
  <c r="P232" i="6"/>
  <c r="M232" i="6"/>
  <c r="F232" i="6"/>
  <c r="D232" i="6"/>
  <c r="C232" i="6"/>
  <c r="AZ231" i="6"/>
  <c r="AW231" i="6"/>
  <c r="AS231" i="6"/>
  <c r="AQ231" i="6"/>
  <c r="AP231" i="6"/>
  <c r="AI231" i="6"/>
  <c r="AE231" i="6"/>
  <c r="P231" i="6"/>
  <c r="M231" i="6"/>
  <c r="F231" i="6"/>
  <c r="D231" i="6"/>
  <c r="C231" i="6"/>
  <c r="AZ230" i="6"/>
  <c r="AW230" i="6"/>
  <c r="AS230" i="6"/>
  <c r="AP230" i="6"/>
  <c r="AI230" i="6"/>
  <c r="AE230" i="6"/>
  <c r="P230" i="6"/>
  <c r="M230" i="6"/>
  <c r="F230" i="6"/>
  <c r="D230" i="6"/>
  <c r="C230" i="6"/>
  <c r="AZ229" i="6"/>
  <c r="AW229" i="6"/>
  <c r="AS229" i="6"/>
  <c r="AP229" i="6"/>
  <c r="AI229" i="6"/>
  <c r="AE229" i="6"/>
  <c r="P229" i="6"/>
  <c r="M229" i="6"/>
  <c r="F229" i="6"/>
  <c r="D229" i="6"/>
  <c r="C229" i="6"/>
  <c r="AZ228" i="6"/>
  <c r="AW228" i="6"/>
  <c r="AS228" i="6"/>
  <c r="AP228" i="6"/>
  <c r="AI228" i="6"/>
  <c r="AE228" i="6"/>
  <c r="P228" i="6"/>
  <c r="M228" i="6"/>
  <c r="F228" i="6"/>
  <c r="D228" i="6"/>
  <c r="C228" i="6"/>
  <c r="AZ227" i="6"/>
  <c r="AW227" i="6"/>
  <c r="AS227" i="6"/>
  <c r="AQ227" i="6"/>
  <c r="AP227" i="6"/>
  <c r="AI227" i="6"/>
  <c r="AE227" i="6"/>
  <c r="P227" i="6"/>
  <c r="M227" i="6"/>
  <c r="F227" i="6"/>
  <c r="D227" i="6"/>
  <c r="C227" i="6"/>
  <c r="AZ226" i="6"/>
  <c r="AW226" i="6"/>
  <c r="AS226" i="6"/>
  <c r="AQ226" i="6"/>
  <c r="AP226" i="6"/>
  <c r="AI226" i="6"/>
  <c r="AE226" i="6"/>
  <c r="P226" i="6"/>
  <c r="M226" i="6"/>
  <c r="F226" i="6"/>
  <c r="D226" i="6"/>
  <c r="C226" i="6"/>
  <c r="AZ225" i="6"/>
  <c r="AW225" i="6"/>
  <c r="AS225" i="6"/>
  <c r="AP225" i="6"/>
  <c r="AI225" i="6"/>
  <c r="AE225" i="6"/>
  <c r="P225" i="6"/>
  <c r="M225" i="6"/>
  <c r="F225" i="6"/>
  <c r="D225" i="6"/>
  <c r="C225" i="6"/>
  <c r="AZ224" i="6"/>
  <c r="AW224" i="6"/>
  <c r="AS224" i="6"/>
  <c r="AP224" i="6"/>
  <c r="AI224" i="6"/>
  <c r="AE224" i="6"/>
  <c r="P224" i="6"/>
  <c r="M224" i="6"/>
  <c r="F224" i="6"/>
  <c r="D224" i="6"/>
  <c r="C224" i="6"/>
  <c r="AZ223" i="6"/>
  <c r="AW223" i="6"/>
  <c r="AS223" i="6"/>
  <c r="AP223" i="6"/>
  <c r="AI223" i="6"/>
  <c r="AE223" i="6"/>
  <c r="P223" i="6"/>
  <c r="M223" i="6"/>
  <c r="F223" i="6"/>
  <c r="D223" i="6"/>
  <c r="C223" i="6"/>
  <c r="AZ222" i="6"/>
  <c r="AW222" i="6"/>
  <c r="AS222" i="6"/>
  <c r="AP222" i="6"/>
  <c r="AI222" i="6"/>
  <c r="AE222" i="6"/>
  <c r="P222" i="6"/>
  <c r="M222" i="6"/>
  <c r="F222" i="6"/>
  <c r="D222" i="6"/>
  <c r="C222" i="6"/>
  <c r="AZ221" i="6"/>
  <c r="AW221" i="6"/>
  <c r="AS221" i="6"/>
  <c r="AP221" i="6"/>
  <c r="AI221" i="6"/>
  <c r="AE221" i="6"/>
  <c r="P221" i="6"/>
  <c r="M221" i="6"/>
  <c r="F221" i="6"/>
  <c r="D221" i="6"/>
  <c r="C221" i="6"/>
  <c r="AZ220" i="6"/>
  <c r="AW220" i="6"/>
  <c r="AS220" i="6"/>
  <c r="AP220" i="6"/>
  <c r="AI220" i="6"/>
  <c r="AE220" i="6"/>
  <c r="P220" i="6"/>
  <c r="M220" i="6"/>
  <c r="F220" i="6"/>
  <c r="D220" i="6"/>
  <c r="C220" i="6"/>
  <c r="AZ219" i="6"/>
  <c r="AW219" i="6"/>
  <c r="AS219" i="6"/>
  <c r="AP219" i="6"/>
  <c r="AI219" i="6"/>
  <c r="AE219" i="6"/>
  <c r="P219" i="6"/>
  <c r="M219" i="6"/>
  <c r="F219" i="6"/>
  <c r="D219" i="6"/>
  <c r="C219" i="6"/>
  <c r="AZ218" i="6"/>
  <c r="AW218" i="6"/>
  <c r="AS218" i="6"/>
  <c r="AQ218" i="6"/>
  <c r="AP218" i="6"/>
  <c r="AI218" i="6"/>
  <c r="AE218" i="6"/>
  <c r="P218" i="6"/>
  <c r="M218" i="6"/>
  <c r="F218" i="6"/>
  <c r="D218" i="6"/>
  <c r="C218" i="6"/>
  <c r="AZ217" i="6"/>
  <c r="AW217" i="6"/>
  <c r="AS217" i="6"/>
  <c r="AQ217" i="6"/>
  <c r="AP217" i="6"/>
  <c r="AI217" i="6"/>
  <c r="AE217" i="6"/>
  <c r="P217" i="6"/>
  <c r="M217" i="6"/>
  <c r="F217" i="6"/>
  <c r="D217" i="6"/>
  <c r="C217" i="6"/>
  <c r="AZ216" i="6"/>
  <c r="AW216" i="6"/>
  <c r="AS216" i="6"/>
  <c r="AQ216" i="6"/>
  <c r="AP216" i="6"/>
  <c r="AI216" i="6"/>
  <c r="AE216" i="6"/>
  <c r="P216" i="6"/>
  <c r="M216" i="6"/>
  <c r="F216" i="6"/>
  <c r="D216" i="6"/>
  <c r="C216" i="6"/>
  <c r="AZ215" i="6"/>
  <c r="AW215" i="6"/>
  <c r="AS215" i="6"/>
  <c r="AP215" i="6"/>
  <c r="AI215" i="6"/>
  <c r="AE215" i="6"/>
  <c r="P215" i="6"/>
  <c r="M215" i="6"/>
  <c r="F215" i="6"/>
  <c r="D215" i="6"/>
  <c r="C215" i="6"/>
  <c r="AZ214" i="6"/>
  <c r="AW214" i="6"/>
  <c r="AS214" i="6"/>
  <c r="AP214" i="6"/>
  <c r="AI214" i="6"/>
  <c r="AE214" i="6"/>
  <c r="P214" i="6"/>
  <c r="M214" i="6"/>
  <c r="F214" i="6"/>
  <c r="D214" i="6"/>
  <c r="C214" i="6"/>
  <c r="AZ213" i="6"/>
  <c r="AW213" i="6"/>
  <c r="AS213" i="6"/>
  <c r="AP213" i="6"/>
  <c r="AI213" i="6"/>
  <c r="AE213" i="6"/>
  <c r="P213" i="6"/>
  <c r="M213" i="6"/>
  <c r="F213" i="6"/>
  <c r="D213" i="6"/>
  <c r="C213" i="6"/>
  <c r="AZ212" i="6"/>
  <c r="AW212" i="6"/>
  <c r="AS212" i="6"/>
  <c r="AQ212" i="6"/>
  <c r="AP212" i="6"/>
  <c r="AI212" i="6"/>
  <c r="AE212" i="6"/>
  <c r="P212" i="6"/>
  <c r="M212" i="6"/>
  <c r="F212" i="6"/>
  <c r="D212" i="6"/>
  <c r="C212" i="6"/>
  <c r="AZ211" i="6"/>
  <c r="AW211" i="6"/>
  <c r="AS211" i="6"/>
  <c r="AP211" i="6"/>
  <c r="AI211" i="6"/>
  <c r="AE211" i="6"/>
  <c r="P211" i="6"/>
  <c r="M211" i="6"/>
  <c r="F211" i="6"/>
  <c r="D211" i="6"/>
  <c r="C211" i="6"/>
  <c r="AZ210" i="6"/>
  <c r="AW210" i="6"/>
  <c r="AS210" i="6"/>
  <c r="AQ210" i="6"/>
  <c r="AP210" i="6"/>
  <c r="AI210" i="6"/>
  <c r="AE210" i="6"/>
  <c r="P210" i="6"/>
  <c r="M210" i="6"/>
  <c r="F210" i="6"/>
  <c r="D210" i="6"/>
  <c r="C210" i="6"/>
  <c r="AZ209" i="6"/>
  <c r="AW209" i="6"/>
  <c r="AS209" i="6"/>
  <c r="AP209" i="6"/>
  <c r="AI209" i="6"/>
  <c r="AE209" i="6"/>
  <c r="P209" i="6"/>
  <c r="M209" i="6"/>
  <c r="F209" i="6"/>
  <c r="D209" i="6"/>
  <c r="C209" i="6"/>
  <c r="AZ208" i="6"/>
  <c r="AW208" i="6"/>
  <c r="AS208" i="6"/>
  <c r="AQ208" i="6"/>
  <c r="AP208" i="6"/>
  <c r="AI208" i="6"/>
  <c r="AE208" i="6"/>
  <c r="P208" i="6"/>
  <c r="M208" i="6"/>
  <c r="F208" i="6"/>
  <c r="D208" i="6"/>
  <c r="C208" i="6"/>
  <c r="AZ207" i="6"/>
  <c r="AW207" i="6"/>
  <c r="AS207" i="6"/>
  <c r="AP207" i="6"/>
  <c r="AI207" i="6"/>
  <c r="AE207" i="6"/>
  <c r="P207" i="6"/>
  <c r="M207" i="6"/>
  <c r="F207" i="6"/>
  <c r="D207" i="6"/>
  <c r="C207" i="6"/>
  <c r="AZ206" i="6"/>
  <c r="AW206" i="6"/>
  <c r="AS206" i="6"/>
  <c r="AQ206" i="6"/>
  <c r="AP206" i="6"/>
  <c r="AI206" i="6"/>
  <c r="AE206" i="6"/>
  <c r="P206" i="6"/>
  <c r="M206" i="6"/>
  <c r="F206" i="6"/>
  <c r="D206" i="6"/>
  <c r="C206" i="6"/>
  <c r="AZ205" i="6"/>
  <c r="AW205" i="6"/>
  <c r="AS205" i="6"/>
  <c r="AP205" i="6"/>
  <c r="AI205" i="6"/>
  <c r="AE205" i="6"/>
  <c r="P205" i="6"/>
  <c r="M205" i="6"/>
  <c r="F205" i="6"/>
  <c r="D205" i="6"/>
  <c r="C205" i="6"/>
  <c r="AZ204" i="6"/>
  <c r="AW204" i="6"/>
  <c r="AS204" i="6"/>
  <c r="AP204" i="6"/>
  <c r="AI204" i="6"/>
  <c r="AE204" i="6"/>
  <c r="P204" i="6"/>
  <c r="M204" i="6"/>
  <c r="F204" i="6"/>
  <c r="D204" i="6"/>
  <c r="C204" i="6"/>
  <c r="AZ203" i="6"/>
  <c r="AW203" i="6"/>
  <c r="AS203" i="6"/>
  <c r="AQ203" i="6"/>
  <c r="AP203" i="6"/>
  <c r="AI203" i="6"/>
  <c r="AE203" i="6"/>
  <c r="P203" i="6"/>
  <c r="M203" i="6"/>
  <c r="F203" i="6"/>
  <c r="D203" i="6"/>
  <c r="C203" i="6"/>
  <c r="AZ202" i="6"/>
  <c r="AW202" i="6"/>
  <c r="AS202" i="6"/>
  <c r="AP202" i="6"/>
  <c r="AI202" i="6"/>
  <c r="AE202" i="6"/>
  <c r="P202" i="6"/>
  <c r="M202" i="6"/>
  <c r="F202" i="6"/>
  <c r="D202" i="6"/>
  <c r="C202" i="6"/>
  <c r="AZ201" i="6"/>
  <c r="AW201" i="6"/>
  <c r="AS201" i="6"/>
  <c r="AP201" i="6"/>
  <c r="AI201" i="6"/>
  <c r="AE201" i="6"/>
  <c r="P201" i="6"/>
  <c r="M201" i="6"/>
  <c r="F201" i="6"/>
  <c r="D201" i="6"/>
  <c r="C201" i="6"/>
  <c r="AZ200" i="6"/>
  <c r="AW200" i="6"/>
  <c r="AS200" i="6"/>
  <c r="AQ200" i="6"/>
  <c r="AP200" i="6"/>
  <c r="AI200" i="6"/>
  <c r="AE200" i="6"/>
  <c r="P200" i="6"/>
  <c r="M200" i="6"/>
  <c r="F200" i="6"/>
  <c r="D200" i="6"/>
  <c r="C200" i="6"/>
  <c r="AZ199" i="6"/>
  <c r="AW199" i="6"/>
  <c r="AS199" i="6"/>
  <c r="AP199" i="6"/>
  <c r="AI199" i="6"/>
  <c r="AE199" i="6"/>
  <c r="P199" i="6"/>
  <c r="M199" i="6"/>
  <c r="F199" i="6"/>
  <c r="D199" i="6"/>
  <c r="C199" i="6"/>
  <c r="AZ198" i="6"/>
  <c r="AW198" i="6"/>
  <c r="AS198" i="6"/>
  <c r="AQ198" i="6"/>
  <c r="AP198" i="6"/>
  <c r="AI198" i="6"/>
  <c r="AE198" i="6"/>
  <c r="P198" i="6"/>
  <c r="M198" i="6"/>
  <c r="F198" i="6"/>
  <c r="D198" i="6"/>
  <c r="C198" i="6"/>
  <c r="AZ197" i="6"/>
  <c r="AW197" i="6"/>
  <c r="AS197" i="6"/>
  <c r="AP197" i="6"/>
  <c r="AI197" i="6"/>
  <c r="AE197" i="6"/>
  <c r="P197" i="6"/>
  <c r="M197" i="6"/>
  <c r="F197" i="6"/>
  <c r="D197" i="6"/>
  <c r="C197" i="6"/>
  <c r="AZ196" i="6"/>
  <c r="AW196" i="6"/>
  <c r="AS196" i="6"/>
  <c r="AQ196" i="6"/>
  <c r="AP196" i="6"/>
  <c r="AI196" i="6"/>
  <c r="AE196" i="6"/>
  <c r="P196" i="6"/>
  <c r="M196" i="6"/>
  <c r="F196" i="6"/>
  <c r="D196" i="6"/>
  <c r="C196" i="6"/>
  <c r="AZ195" i="6"/>
  <c r="AW195" i="6"/>
  <c r="AS195" i="6"/>
  <c r="AP195" i="6"/>
  <c r="AI195" i="6"/>
  <c r="AE195" i="6"/>
  <c r="P195" i="6"/>
  <c r="M195" i="6"/>
  <c r="F195" i="6"/>
  <c r="D195" i="6"/>
  <c r="C195" i="6"/>
  <c r="AZ194" i="6"/>
  <c r="AW194" i="6"/>
  <c r="AS194" i="6"/>
  <c r="AQ194" i="6"/>
  <c r="AP194" i="6"/>
  <c r="AI194" i="6"/>
  <c r="AE194" i="6"/>
  <c r="P194" i="6"/>
  <c r="M194" i="6"/>
  <c r="F194" i="6"/>
  <c r="D194" i="6"/>
  <c r="C194" i="6"/>
  <c r="AZ193" i="6"/>
  <c r="AW193" i="6"/>
  <c r="AS193" i="6"/>
  <c r="AP193" i="6"/>
  <c r="AI193" i="6"/>
  <c r="AE193" i="6"/>
  <c r="P193" i="6"/>
  <c r="M193" i="6"/>
  <c r="F193" i="6"/>
  <c r="D193" i="6"/>
  <c r="C193" i="6"/>
  <c r="AZ192" i="6"/>
  <c r="AW192" i="6"/>
  <c r="AS192" i="6"/>
  <c r="AP192" i="6"/>
  <c r="AI192" i="6"/>
  <c r="AE192" i="6"/>
  <c r="P192" i="6"/>
  <c r="M192" i="6"/>
  <c r="F192" i="6"/>
  <c r="D192" i="6"/>
  <c r="C192" i="6"/>
  <c r="AZ191" i="6"/>
  <c r="AW191" i="6"/>
  <c r="AS191" i="6"/>
  <c r="AP191" i="6"/>
  <c r="AI191" i="6"/>
  <c r="AE191" i="6"/>
  <c r="P191" i="6"/>
  <c r="M191" i="6"/>
  <c r="F191" i="6"/>
  <c r="D191" i="6"/>
  <c r="C191" i="6"/>
  <c r="AZ190" i="6"/>
  <c r="AW190" i="6"/>
  <c r="AS190" i="6"/>
  <c r="AP190" i="6"/>
  <c r="AI190" i="6"/>
  <c r="AE190" i="6"/>
  <c r="P190" i="6"/>
  <c r="M190" i="6"/>
  <c r="F190" i="6"/>
  <c r="D190" i="6"/>
  <c r="C190" i="6"/>
  <c r="AZ189" i="6"/>
  <c r="AW189" i="6"/>
  <c r="AS189" i="6"/>
  <c r="AP189" i="6"/>
  <c r="AI189" i="6"/>
  <c r="AE189" i="6"/>
  <c r="P189" i="6"/>
  <c r="M189" i="6"/>
  <c r="F189" i="6"/>
  <c r="D189" i="6"/>
  <c r="C189" i="6"/>
  <c r="AZ188" i="6"/>
  <c r="AW188" i="6"/>
  <c r="AS188" i="6"/>
  <c r="AQ188" i="6"/>
  <c r="AP188" i="6"/>
  <c r="AI188" i="6"/>
  <c r="AE188" i="6"/>
  <c r="P188" i="6"/>
  <c r="M188" i="6"/>
  <c r="F188" i="6"/>
  <c r="D188" i="6"/>
  <c r="C188" i="6"/>
  <c r="AZ187" i="6"/>
  <c r="AW187" i="6"/>
  <c r="AS187" i="6"/>
  <c r="AQ187" i="6"/>
  <c r="AP187" i="6"/>
  <c r="AI187" i="6"/>
  <c r="AE187" i="6"/>
  <c r="P187" i="6"/>
  <c r="M187" i="6"/>
  <c r="F187" i="6"/>
  <c r="D187" i="6"/>
  <c r="C187" i="6"/>
  <c r="AZ186" i="6"/>
  <c r="AW186" i="6"/>
  <c r="AS186" i="6"/>
  <c r="AP186" i="6"/>
  <c r="AI186" i="6"/>
  <c r="AE186" i="6"/>
  <c r="P186" i="6"/>
  <c r="M186" i="6"/>
  <c r="F186" i="6"/>
  <c r="D186" i="6"/>
  <c r="C186" i="6"/>
  <c r="AZ185" i="6"/>
  <c r="AW185" i="6"/>
  <c r="AS185" i="6"/>
  <c r="AP185" i="6"/>
  <c r="AI185" i="6"/>
  <c r="AE185" i="6"/>
  <c r="P185" i="6"/>
  <c r="M185" i="6"/>
  <c r="F185" i="6"/>
  <c r="D185" i="6"/>
  <c r="C185" i="6"/>
  <c r="AZ184" i="6"/>
  <c r="AW184" i="6"/>
  <c r="AS184" i="6"/>
  <c r="AQ184" i="6"/>
  <c r="AP184" i="6"/>
  <c r="AI184" i="6"/>
  <c r="AE184" i="6"/>
  <c r="P184" i="6"/>
  <c r="M184" i="6"/>
  <c r="F184" i="6"/>
  <c r="D184" i="6"/>
  <c r="C184" i="6"/>
  <c r="AZ183" i="6"/>
  <c r="AW183" i="6"/>
  <c r="AS183" i="6"/>
  <c r="AQ183" i="6"/>
  <c r="AP183" i="6"/>
  <c r="AI183" i="6"/>
  <c r="AE183" i="6"/>
  <c r="P183" i="6"/>
  <c r="M183" i="6"/>
  <c r="F183" i="6"/>
  <c r="D183" i="6"/>
  <c r="C183" i="6"/>
  <c r="AZ182" i="6"/>
  <c r="AW182" i="6"/>
  <c r="AS182" i="6"/>
  <c r="AQ182" i="6"/>
  <c r="AP182" i="6"/>
  <c r="AI182" i="6"/>
  <c r="AE182" i="6"/>
  <c r="P182" i="6"/>
  <c r="M182" i="6"/>
  <c r="F182" i="6"/>
  <c r="D182" i="6"/>
  <c r="C182" i="6"/>
  <c r="AZ181" i="6"/>
  <c r="AW181" i="6"/>
  <c r="AS181" i="6"/>
  <c r="AQ181" i="6"/>
  <c r="AP181" i="6"/>
  <c r="AI181" i="6"/>
  <c r="AE181" i="6"/>
  <c r="P181" i="6"/>
  <c r="M181" i="6"/>
  <c r="F181" i="6"/>
  <c r="D181" i="6"/>
  <c r="C181" i="6"/>
  <c r="AZ180" i="6"/>
  <c r="AW180" i="6"/>
  <c r="AS180" i="6"/>
  <c r="AQ180" i="6"/>
  <c r="AP180" i="6"/>
  <c r="AI180" i="6"/>
  <c r="AE180" i="6"/>
  <c r="P180" i="6"/>
  <c r="M180" i="6"/>
  <c r="F180" i="6"/>
  <c r="D180" i="6"/>
  <c r="C180" i="6"/>
  <c r="AZ179" i="6"/>
  <c r="AW179" i="6"/>
  <c r="AS179" i="6"/>
  <c r="AQ179" i="6"/>
  <c r="AP179" i="6"/>
  <c r="AI179" i="6"/>
  <c r="AE179" i="6"/>
  <c r="P179" i="6"/>
  <c r="M179" i="6"/>
  <c r="F179" i="6"/>
  <c r="D179" i="6"/>
  <c r="C179" i="6"/>
  <c r="AZ178" i="6"/>
  <c r="AW178" i="6"/>
  <c r="AS178" i="6"/>
  <c r="AQ178" i="6"/>
  <c r="AP178" i="6"/>
  <c r="AI178" i="6"/>
  <c r="AE178" i="6"/>
  <c r="P178" i="6"/>
  <c r="M178" i="6"/>
  <c r="F178" i="6"/>
  <c r="D178" i="6"/>
  <c r="C178" i="6"/>
  <c r="AZ177" i="6"/>
  <c r="AW177" i="6"/>
  <c r="AS177" i="6"/>
  <c r="AQ177" i="6"/>
  <c r="AP177" i="6"/>
  <c r="AI177" i="6"/>
  <c r="AE177" i="6"/>
  <c r="P177" i="6"/>
  <c r="M177" i="6"/>
  <c r="F177" i="6"/>
  <c r="D177" i="6"/>
  <c r="C177" i="6"/>
  <c r="AZ176" i="6"/>
  <c r="AW176" i="6"/>
  <c r="AS176" i="6"/>
  <c r="AQ176" i="6"/>
  <c r="AP176" i="6"/>
  <c r="AI176" i="6"/>
  <c r="AE176" i="6"/>
  <c r="P176" i="6"/>
  <c r="M176" i="6"/>
  <c r="F176" i="6"/>
  <c r="D176" i="6"/>
  <c r="C176" i="6"/>
  <c r="AZ175" i="6"/>
  <c r="AW175" i="6"/>
  <c r="AS175" i="6"/>
  <c r="AP175" i="6"/>
  <c r="AI175" i="6"/>
  <c r="AE175" i="6"/>
  <c r="P175" i="6"/>
  <c r="M175" i="6"/>
  <c r="F175" i="6"/>
  <c r="D175" i="6"/>
  <c r="C175" i="6"/>
  <c r="AZ174" i="6"/>
  <c r="AW174" i="6"/>
  <c r="AS174" i="6"/>
  <c r="AQ174" i="6"/>
  <c r="AP174" i="6"/>
  <c r="AI174" i="6"/>
  <c r="AE174" i="6"/>
  <c r="P174" i="6"/>
  <c r="M174" i="6"/>
  <c r="F174" i="6"/>
  <c r="D174" i="6"/>
  <c r="C174" i="6"/>
  <c r="AZ173" i="6"/>
  <c r="AW173" i="6"/>
  <c r="AS173" i="6"/>
  <c r="AP173" i="6"/>
  <c r="AI173" i="6"/>
  <c r="AE173" i="6"/>
  <c r="P173" i="6"/>
  <c r="M173" i="6"/>
  <c r="F173" i="6"/>
  <c r="D173" i="6"/>
  <c r="C173" i="6"/>
  <c r="AZ172" i="6"/>
  <c r="AW172" i="6"/>
  <c r="AS172" i="6"/>
  <c r="AQ172" i="6"/>
  <c r="AP172" i="6"/>
  <c r="AI172" i="6"/>
  <c r="AE172" i="6"/>
  <c r="P172" i="6"/>
  <c r="M172" i="6"/>
  <c r="F172" i="6"/>
  <c r="D172" i="6"/>
  <c r="C172" i="6"/>
  <c r="AZ171" i="6"/>
  <c r="AW171" i="6"/>
  <c r="AS171" i="6"/>
  <c r="AP171" i="6"/>
  <c r="AI171" i="6"/>
  <c r="AE171" i="6"/>
  <c r="P171" i="6"/>
  <c r="M171" i="6"/>
  <c r="F171" i="6"/>
  <c r="D171" i="6"/>
  <c r="C171" i="6"/>
  <c r="AZ170" i="6"/>
  <c r="AW170" i="6"/>
  <c r="AS170" i="6"/>
  <c r="AQ170" i="6"/>
  <c r="AP170" i="6"/>
  <c r="AI170" i="6"/>
  <c r="AE170" i="6"/>
  <c r="P170" i="6"/>
  <c r="M170" i="6"/>
  <c r="F170" i="6"/>
  <c r="D170" i="6"/>
  <c r="C170" i="6"/>
  <c r="AZ169" i="6"/>
  <c r="AW169" i="6"/>
  <c r="AS169" i="6"/>
  <c r="AQ169" i="6"/>
  <c r="AP169" i="6"/>
  <c r="AI169" i="6"/>
  <c r="AE169" i="6"/>
  <c r="P169" i="6"/>
  <c r="M169" i="6"/>
  <c r="F169" i="6"/>
  <c r="D169" i="6"/>
  <c r="C169" i="6"/>
  <c r="AZ168" i="6"/>
  <c r="AW168" i="6"/>
  <c r="AS168" i="6"/>
  <c r="AQ168" i="6"/>
  <c r="AP168" i="6"/>
  <c r="AI168" i="6"/>
  <c r="AE168" i="6"/>
  <c r="P168" i="6"/>
  <c r="M168" i="6"/>
  <c r="F168" i="6"/>
  <c r="D168" i="6"/>
  <c r="C168" i="6"/>
  <c r="AZ167" i="6"/>
  <c r="AW167" i="6"/>
  <c r="AS167" i="6"/>
  <c r="AQ167" i="6"/>
  <c r="AP167" i="6"/>
  <c r="AI167" i="6"/>
  <c r="AE167" i="6"/>
  <c r="P167" i="6"/>
  <c r="M167" i="6"/>
  <c r="F167" i="6"/>
  <c r="D167" i="6"/>
  <c r="C167" i="6"/>
  <c r="AZ166" i="6"/>
  <c r="AW166" i="6"/>
  <c r="AS166" i="6"/>
  <c r="AP166" i="6"/>
  <c r="AI166" i="6"/>
  <c r="AE166" i="6"/>
  <c r="P166" i="6"/>
  <c r="M166" i="6"/>
  <c r="F166" i="6"/>
  <c r="D166" i="6"/>
  <c r="C166" i="6"/>
  <c r="AZ165" i="6"/>
  <c r="AW165" i="6"/>
  <c r="AS165" i="6"/>
  <c r="AP165" i="6"/>
  <c r="AI165" i="6"/>
  <c r="AE165" i="6"/>
  <c r="P165" i="6"/>
  <c r="M165" i="6"/>
  <c r="F165" i="6"/>
  <c r="D165" i="6"/>
  <c r="C165" i="6"/>
  <c r="AZ164" i="6"/>
  <c r="AW164" i="6"/>
  <c r="AS164" i="6"/>
  <c r="AQ164" i="6"/>
  <c r="AP164" i="6"/>
  <c r="AI164" i="6"/>
  <c r="AE164" i="6"/>
  <c r="P164" i="6"/>
  <c r="M164" i="6"/>
  <c r="F164" i="6"/>
  <c r="D164" i="6"/>
  <c r="C164" i="6"/>
  <c r="AZ163" i="6"/>
  <c r="AW163" i="6"/>
  <c r="AS163" i="6"/>
  <c r="AP163" i="6"/>
  <c r="AI163" i="6"/>
  <c r="AE163" i="6"/>
  <c r="P163" i="6"/>
  <c r="M163" i="6"/>
  <c r="F163" i="6"/>
  <c r="D163" i="6"/>
  <c r="C163" i="6"/>
  <c r="AZ162" i="6"/>
  <c r="AW162" i="6"/>
  <c r="AS162" i="6"/>
  <c r="AP162" i="6"/>
  <c r="AI162" i="6"/>
  <c r="AE162" i="6"/>
  <c r="P162" i="6"/>
  <c r="M162" i="6"/>
  <c r="F162" i="6"/>
  <c r="D162" i="6"/>
  <c r="C162" i="6"/>
  <c r="AZ161" i="6"/>
  <c r="AW161" i="6"/>
  <c r="AS161" i="6"/>
  <c r="AQ161" i="6"/>
  <c r="AP161" i="6"/>
  <c r="AI161" i="6"/>
  <c r="AE161" i="6"/>
  <c r="P161" i="6"/>
  <c r="M161" i="6"/>
  <c r="F161" i="6"/>
  <c r="D161" i="6"/>
  <c r="C161" i="6"/>
  <c r="AZ160" i="6"/>
  <c r="AW160" i="6"/>
  <c r="AS160" i="6"/>
  <c r="AP160" i="6"/>
  <c r="AI160" i="6"/>
  <c r="AE160" i="6"/>
  <c r="P160" i="6"/>
  <c r="M160" i="6"/>
  <c r="F160" i="6"/>
  <c r="D160" i="6"/>
  <c r="C160" i="6"/>
  <c r="AZ159" i="6"/>
  <c r="AW159" i="6"/>
  <c r="AS159" i="6"/>
  <c r="AP159" i="6"/>
  <c r="AI159" i="6"/>
  <c r="AE159" i="6"/>
  <c r="P159" i="6"/>
  <c r="M159" i="6"/>
  <c r="F159" i="6"/>
  <c r="D159" i="6"/>
  <c r="C159" i="6"/>
  <c r="AZ158" i="6"/>
  <c r="AW158" i="6"/>
  <c r="AS158" i="6"/>
  <c r="AQ158" i="6"/>
  <c r="AP158" i="6"/>
  <c r="AI158" i="6"/>
  <c r="AE158" i="6"/>
  <c r="P158" i="6"/>
  <c r="M158" i="6"/>
  <c r="F158" i="6"/>
  <c r="D158" i="6"/>
  <c r="C158" i="6"/>
  <c r="AZ157" i="6"/>
  <c r="AW157" i="6"/>
  <c r="AS157" i="6"/>
  <c r="AQ157" i="6"/>
  <c r="AP157" i="6"/>
  <c r="AI157" i="6"/>
  <c r="AE157" i="6"/>
  <c r="P157" i="6"/>
  <c r="M157" i="6"/>
  <c r="F157" i="6"/>
  <c r="D157" i="6"/>
  <c r="C157" i="6"/>
  <c r="AZ156" i="6"/>
  <c r="AW156" i="6"/>
  <c r="AS156" i="6"/>
  <c r="AQ156" i="6"/>
  <c r="AP156" i="6"/>
  <c r="AI156" i="6"/>
  <c r="AE156" i="6"/>
  <c r="P156" i="6"/>
  <c r="M156" i="6"/>
  <c r="F156" i="6"/>
  <c r="D156" i="6"/>
  <c r="C156" i="6"/>
  <c r="AZ155" i="6"/>
  <c r="AW155" i="6"/>
  <c r="AS155" i="6"/>
  <c r="AP155" i="6"/>
  <c r="AI155" i="6"/>
  <c r="AE155" i="6"/>
  <c r="P155" i="6"/>
  <c r="M155" i="6"/>
  <c r="F155" i="6"/>
  <c r="D155" i="6"/>
  <c r="C155" i="6"/>
  <c r="AZ154" i="6"/>
  <c r="AW154" i="6"/>
  <c r="AS154" i="6"/>
  <c r="AP154" i="6"/>
  <c r="AI154" i="6"/>
  <c r="AE154" i="6"/>
  <c r="P154" i="6"/>
  <c r="M154" i="6"/>
  <c r="F154" i="6"/>
  <c r="D154" i="6"/>
  <c r="C154" i="6"/>
  <c r="AZ153" i="6"/>
  <c r="AW153" i="6"/>
  <c r="AS153" i="6"/>
  <c r="AQ153" i="6"/>
  <c r="AP153" i="6"/>
  <c r="AI153" i="6"/>
  <c r="AE153" i="6"/>
  <c r="P153" i="6"/>
  <c r="M153" i="6"/>
  <c r="F153" i="6"/>
  <c r="D153" i="6"/>
  <c r="C153" i="6"/>
  <c r="AZ152" i="6"/>
  <c r="AW152" i="6"/>
  <c r="AS152" i="6"/>
  <c r="AP152" i="6"/>
  <c r="AI152" i="6"/>
  <c r="AE152" i="6"/>
  <c r="P152" i="6"/>
  <c r="M152" i="6"/>
  <c r="F152" i="6"/>
  <c r="D152" i="6"/>
  <c r="C152" i="6"/>
  <c r="AZ151" i="6"/>
  <c r="AW151" i="6"/>
  <c r="AS151" i="6"/>
  <c r="AQ151" i="6"/>
  <c r="AP151" i="6"/>
  <c r="AI151" i="6"/>
  <c r="AE151" i="6"/>
  <c r="P151" i="6"/>
  <c r="M151" i="6"/>
  <c r="F151" i="6"/>
  <c r="D151" i="6"/>
  <c r="C151" i="6"/>
  <c r="AZ150" i="6"/>
  <c r="AW150" i="6"/>
  <c r="AS150" i="6"/>
  <c r="AQ150" i="6"/>
  <c r="AP150" i="6"/>
  <c r="AI150" i="6"/>
  <c r="AE150" i="6"/>
  <c r="P150" i="6"/>
  <c r="M150" i="6"/>
  <c r="F150" i="6"/>
  <c r="D150" i="6"/>
  <c r="C150" i="6"/>
  <c r="AZ149" i="6"/>
  <c r="AW149" i="6"/>
  <c r="AS149" i="6"/>
  <c r="AQ149" i="6"/>
  <c r="AP149" i="6"/>
  <c r="AI149" i="6"/>
  <c r="AE149" i="6"/>
  <c r="P149" i="6"/>
  <c r="M149" i="6"/>
  <c r="F149" i="6"/>
  <c r="D149" i="6"/>
  <c r="C149" i="6"/>
  <c r="AZ148" i="6"/>
  <c r="AW148" i="6"/>
  <c r="AS148" i="6"/>
  <c r="AQ148" i="6"/>
  <c r="AP148" i="6"/>
  <c r="AI148" i="6"/>
  <c r="AE148" i="6"/>
  <c r="P148" i="6"/>
  <c r="M148" i="6"/>
  <c r="F148" i="6"/>
  <c r="D148" i="6"/>
  <c r="C148" i="6"/>
  <c r="AZ147" i="6"/>
  <c r="AW147" i="6"/>
  <c r="AS147" i="6"/>
  <c r="AQ147" i="6"/>
  <c r="AP147" i="6"/>
  <c r="AI147" i="6"/>
  <c r="AE147" i="6"/>
  <c r="P147" i="6"/>
  <c r="M147" i="6"/>
  <c r="F147" i="6"/>
  <c r="D147" i="6"/>
  <c r="C147" i="6"/>
  <c r="AZ146" i="6"/>
  <c r="AW146" i="6"/>
  <c r="AS146" i="6"/>
  <c r="AP146" i="6"/>
  <c r="AI146" i="6"/>
  <c r="AE146" i="6"/>
  <c r="P146" i="6"/>
  <c r="M146" i="6"/>
  <c r="F146" i="6"/>
  <c r="D146" i="6"/>
  <c r="C146" i="6"/>
  <c r="AZ145" i="6"/>
  <c r="AW145" i="6"/>
  <c r="AS145" i="6"/>
  <c r="AP145" i="6"/>
  <c r="AI145" i="6"/>
  <c r="AE145" i="6"/>
  <c r="P145" i="6"/>
  <c r="M145" i="6"/>
  <c r="F145" i="6"/>
  <c r="D145" i="6"/>
  <c r="C145" i="6"/>
  <c r="AZ144" i="6"/>
  <c r="AW144" i="6"/>
  <c r="AS144" i="6"/>
  <c r="AQ144" i="6"/>
  <c r="AP144" i="6"/>
  <c r="AI144" i="6"/>
  <c r="AE144" i="6"/>
  <c r="P144" i="6"/>
  <c r="M144" i="6"/>
  <c r="F144" i="6"/>
  <c r="D144" i="6"/>
  <c r="C144" i="6"/>
  <c r="AZ143" i="6"/>
  <c r="AW143" i="6"/>
  <c r="AS143" i="6"/>
  <c r="AQ143" i="6"/>
  <c r="AP143" i="6"/>
  <c r="AI143" i="6"/>
  <c r="AE143" i="6"/>
  <c r="P143" i="6"/>
  <c r="M143" i="6"/>
  <c r="F143" i="6"/>
  <c r="D143" i="6"/>
  <c r="C143" i="6"/>
  <c r="AZ142" i="6"/>
  <c r="AW142" i="6"/>
  <c r="AS142" i="6"/>
  <c r="AQ142" i="6"/>
  <c r="AP142" i="6"/>
  <c r="AI142" i="6"/>
  <c r="AE142" i="6"/>
  <c r="P142" i="6"/>
  <c r="M142" i="6"/>
  <c r="F142" i="6"/>
  <c r="D142" i="6"/>
  <c r="C142" i="6"/>
  <c r="AZ141" i="6"/>
  <c r="AW141" i="6"/>
  <c r="AS141" i="6"/>
  <c r="AQ141" i="6"/>
  <c r="AP141" i="6"/>
  <c r="AI141" i="6"/>
  <c r="AE141" i="6"/>
  <c r="P141" i="6"/>
  <c r="M141" i="6"/>
  <c r="F141" i="6"/>
  <c r="D141" i="6"/>
  <c r="C141" i="6"/>
  <c r="AZ140" i="6"/>
  <c r="AW140" i="6"/>
  <c r="AS140" i="6"/>
  <c r="AQ140" i="6"/>
  <c r="AP140" i="6"/>
  <c r="AI140" i="6"/>
  <c r="AE140" i="6"/>
  <c r="P140" i="6"/>
  <c r="M140" i="6"/>
  <c r="F140" i="6"/>
  <c r="D140" i="6"/>
  <c r="C140" i="6"/>
  <c r="AZ139" i="6"/>
  <c r="AW139" i="6"/>
  <c r="AS139" i="6"/>
  <c r="AP139" i="6"/>
  <c r="AI139" i="6"/>
  <c r="AE139" i="6"/>
  <c r="P139" i="6"/>
  <c r="M139" i="6"/>
  <c r="F139" i="6"/>
  <c r="D139" i="6"/>
  <c r="C139" i="6"/>
  <c r="AZ138" i="6"/>
  <c r="AW138" i="6"/>
  <c r="AS138" i="6"/>
  <c r="AP138" i="6"/>
  <c r="AI138" i="6"/>
  <c r="AE138" i="6"/>
  <c r="P138" i="6"/>
  <c r="M138" i="6"/>
  <c r="F138" i="6"/>
  <c r="D138" i="6"/>
  <c r="C138" i="6"/>
  <c r="AZ137" i="6"/>
  <c r="AW137" i="6"/>
  <c r="AS137" i="6"/>
  <c r="AQ137" i="6"/>
  <c r="AP137" i="6"/>
  <c r="AI137" i="6"/>
  <c r="AE137" i="6"/>
  <c r="P137" i="6"/>
  <c r="M137" i="6"/>
  <c r="F137" i="6"/>
  <c r="D137" i="6"/>
  <c r="C137" i="6"/>
  <c r="AZ136" i="6"/>
  <c r="AW136" i="6"/>
  <c r="AS136" i="6"/>
  <c r="AP136" i="6"/>
  <c r="AI136" i="6"/>
  <c r="AE136" i="6"/>
  <c r="P136" i="6"/>
  <c r="M136" i="6"/>
  <c r="F136" i="6"/>
  <c r="D136" i="6"/>
  <c r="C136" i="6"/>
  <c r="AZ135" i="6"/>
  <c r="AW135" i="6"/>
  <c r="AS135" i="6"/>
  <c r="AP135" i="6"/>
  <c r="AI135" i="6"/>
  <c r="AE135" i="6"/>
  <c r="P135" i="6"/>
  <c r="M135" i="6"/>
  <c r="F135" i="6"/>
  <c r="D135" i="6"/>
  <c r="C135" i="6"/>
  <c r="AZ134" i="6"/>
  <c r="AW134" i="6"/>
  <c r="AS134" i="6"/>
  <c r="AQ134" i="6"/>
  <c r="AP134" i="6"/>
  <c r="AI134" i="6"/>
  <c r="AE134" i="6"/>
  <c r="P134" i="6"/>
  <c r="M134" i="6"/>
  <c r="F134" i="6"/>
  <c r="D134" i="6"/>
  <c r="C134" i="6"/>
  <c r="AZ133" i="6"/>
  <c r="AW133" i="6"/>
  <c r="AS133" i="6"/>
  <c r="AQ133" i="6"/>
  <c r="AP133" i="6"/>
  <c r="AI133" i="6"/>
  <c r="AE133" i="6"/>
  <c r="P133" i="6"/>
  <c r="M133" i="6"/>
  <c r="F133" i="6"/>
  <c r="D133" i="6"/>
  <c r="C133" i="6"/>
  <c r="AZ132" i="6"/>
  <c r="AW132" i="6"/>
  <c r="AS132" i="6"/>
  <c r="AP132" i="6"/>
  <c r="AI132" i="6"/>
  <c r="AE132" i="6"/>
  <c r="P132" i="6"/>
  <c r="M132" i="6"/>
  <c r="F132" i="6"/>
  <c r="D132" i="6"/>
  <c r="C132" i="6"/>
  <c r="AZ131" i="6"/>
  <c r="AW131" i="6"/>
  <c r="AS131" i="6"/>
  <c r="AQ131" i="6"/>
  <c r="AP131" i="6"/>
  <c r="AI131" i="6"/>
  <c r="AE131" i="6"/>
  <c r="P131" i="6"/>
  <c r="M131" i="6"/>
  <c r="F131" i="6"/>
  <c r="D131" i="6"/>
  <c r="C131" i="6"/>
  <c r="AZ130" i="6"/>
  <c r="AW130" i="6"/>
  <c r="AS130" i="6"/>
  <c r="AQ130" i="6"/>
  <c r="AP130" i="6"/>
  <c r="AI130" i="6"/>
  <c r="AE130" i="6"/>
  <c r="P130" i="6"/>
  <c r="M130" i="6"/>
  <c r="F130" i="6"/>
  <c r="D130" i="6"/>
  <c r="C130" i="6"/>
  <c r="AZ129" i="6"/>
  <c r="AW129" i="6"/>
  <c r="AS129" i="6"/>
  <c r="AQ129" i="6"/>
  <c r="AP129" i="6"/>
  <c r="AI129" i="6"/>
  <c r="AE129" i="6"/>
  <c r="P129" i="6"/>
  <c r="M129" i="6"/>
  <c r="F129" i="6"/>
  <c r="D129" i="6"/>
  <c r="C129" i="6"/>
  <c r="AZ128" i="6"/>
  <c r="AW128" i="6"/>
  <c r="AS128" i="6"/>
  <c r="AQ128" i="6"/>
  <c r="AP128" i="6"/>
  <c r="AI128" i="6"/>
  <c r="AE128" i="6"/>
  <c r="P128" i="6"/>
  <c r="M128" i="6"/>
  <c r="F128" i="6"/>
  <c r="D128" i="6"/>
  <c r="C128" i="6"/>
  <c r="AZ127" i="6"/>
  <c r="AW127" i="6"/>
  <c r="AS127" i="6"/>
  <c r="AQ127" i="6"/>
  <c r="AP127" i="6"/>
  <c r="AI127" i="6"/>
  <c r="AE127" i="6"/>
  <c r="P127" i="6"/>
  <c r="M127" i="6"/>
  <c r="F127" i="6"/>
  <c r="D127" i="6"/>
  <c r="C127" i="6"/>
  <c r="AZ126" i="6"/>
  <c r="AW126" i="6"/>
  <c r="AS126" i="6"/>
  <c r="AP126" i="6"/>
  <c r="AI126" i="6"/>
  <c r="AE126" i="6"/>
  <c r="P126" i="6"/>
  <c r="M126" i="6"/>
  <c r="F126" i="6"/>
  <c r="D126" i="6"/>
  <c r="C126" i="6"/>
  <c r="AZ125" i="6"/>
  <c r="AW125" i="6"/>
  <c r="AS125" i="6"/>
  <c r="AP125" i="6"/>
  <c r="AI125" i="6"/>
  <c r="AE125" i="6"/>
  <c r="P125" i="6"/>
  <c r="M125" i="6"/>
  <c r="F125" i="6"/>
  <c r="D125" i="6"/>
  <c r="C125" i="6"/>
  <c r="AZ124" i="6"/>
  <c r="AW124" i="6"/>
  <c r="AS124" i="6"/>
  <c r="AQ124" i="6"/>
  <c r="AP124" i="6"/>
  <c r="AI124" i="6"/>
  <c r="AE124" i="6"/>
  <c r="P124" i="6"/>
  <c r="M124" i="6"/>
  <c r="F124" i="6"/>
  <c r="D124" i="6"/>
  <c r="C124" i="6"/>
  <c r="AZ123" i="6"/>
  <c r="AW123" i="6"/>
  <c r="AS123" i="6"/>
  <c r="AQ123" i="6"/>
  <c r="AP123" i="6"/>
  <c r="AI123" i="6"/>
  <c r="AE123" i="6"/>
  <c r="P123" i="6"/>
  <c r="M123" i="6"/>
  <c r="F123" i="6"/>
  <c r="D123" i="6"/>
  <c r="C123" i="6"/>
  <c r="AZ122" i="6"/>
  <c r="AW122" i="6"/>
  <c r="AS122" i="6"/>
  <c r="AQ122" i="6"/>
  <c r="AP122" i="6"/>
  <c r="AI122" i="6"/>
  <c r="AE122" i="6"/>
  <c r="P122" i="6"/>
  <c r="M122" i="6"/>
  <c r="F122" i="6"/>
  <c r="D122" i="6"/>
  <c r="C122" i="6"/>
  <c r="AZ121" i="6"/>
  <c r="AW121" i="6"/>
  <c r="AS121" i="6"/>
  <c r="AQ121" i="6"/>
  <c r="AP121" i="6"/>
  <c r="AI121" i="6"/>
  <c r="AE121" i="6"/>
  <c r="P121" i="6"/>
  <c r="M121" i="6"/>
  <c r="F121" i="6"/>
  <c r="D121" i="6"/>
  <c r="C121" i="6"/>
  <c r="AZ120" i="6"/>
  <c r="AW120" i="6"/>
  <c r="AS120" i="6"/>
  <c r="AP120" i="6"/>
  <c r="AI120" i="6"/>
  <c r="AE120" i="6"/>
  <c r="P120" i="6"/>
  <c r="M120" i="6"/>
  <c r="F120" i="6"/>
  <c r="D120" i="6"/>
  <c r="C120" i="6"/>
  <c r="AZ119" i="6"/>
  <c r="AW119" i="6"/>
  <c r="AS119" i="6"/>
  <c r="AP119" i="6"/>
  <c r="AI119" i="6"/>
  <c r="AE119" i="6"/>
  <c r="P119" i="6"/>
  <c r="M119" i="6"/>
  <c r="F119" i="6"/>
  <c r="D119" i="6"/>
  <c r="C119" i="6"/>
  <c r="AZ118" i="6"/>
  <c r="AW118" i="6"/>
  <c r="AS118" i="6"/>
  <c r="AQ118" i="6"/>
  <c r="AP118" i="6"/>
  <c r="AI118" i="6"/>
  <c r="AE118" i="6"/>
  <c r="P118" i="6"/>
  <c r="M118" i="6"/>
  <c r="F118" i="6"/>
  <c r="D118" i="6"/>
  <c r="C118" i="6"/>
  <c r="AZ117" i="6"/>
  <c r="AW117" i="6"/>
  <c r="AS117" i="6"/>
  <c r="AQ117" i="6"/>
  <c r="AP117" i="6"/>
  <c r="AI117" i="6"/>
  <c r="AE117" i="6"/>
  <c r="P117" i="6"/>
  <c r="M117" i="6"/>
  <c r="F117" i="6"/>
  <c r="D117" i="6"/>
  <c r="C117" i="6"/>
  <c r="AZ116" i="6"/>
  <c r="AW116" i="6"/>
  <c r="AS116" i="6"/>
  <c r="AQ116" i="6"/>
  <c r="AP116" i="6"/>
  <c r="AI116" i="6"/>
  <c r="AE116" i="6"/>
  <c r="P116" i="6"/>
  <c r="M116" i="6"/>
  <c r="F116" i="6"/>
  <c r="D116" i="6"/>
  <c r="C116" i="6"/>
  <c r="AZ115" i="6"/>
  <c r="AW115" i="6"/>
  <c r="AS115" i="6"/>
  <c r="AP115" i="6"/>
  <c r="AI115" i="6"/>
  <c r="AE115" i="6"/>
  <c r="P115" i="6"/>
  <c r="M115" i="6"/>
  <c r="F115" i="6"/>
  <c r="D115" i="6"/>
  <c r="C115" i="6"/>
  <c r="AZ114" i="6"/>
  <c r="AW114" i="6"/>
  <c r="AS114" i="6"/>
  <c r="AQ114" i="6"/>
  <c r="AP114" i="6"/>
  <c r="AI114" i="6"/>
  <c r="AE114" i="6"/>
  <c r="P114" i="6"/>
  <c r="M114" i="6"/>
  <c r="F114" i="6"/>
  <c r="D114" i="6"/>
  <c r="C114" i="6"/>
  <c r="AZ113" i="6"/>
  <c r="AW113" i="6"/>
  <c r="AS113" i="6"/>
  <c r="AQ113" i="6"/>
  <c r="AP113" i="6"/>
  <c r="AI113" i="6"/>
  <c r="AE113" i="6"/>
  <c r="P113" i="6"/>
  <c r="M113" i="6"/>
  <c r="F113" i="6"/>
  <c r="D113" i="6"/>
  <c r="C113" i="6"/>
  <c r="AZ112" i="6"/>
  <c r="AW112" i="6"/>
  <c r="AS112" i="6"/>
  <c r="AP112" i="6"/>
  <c r="AI112" i="6"/>
  <c r="AE112" i="6"/>
  <c r="P112" i="6"/>
  <c r="M112" i="6"/>
  <c r="F112" i="6"/>
  <c r="D112" i="6"/>
  <c r="C112" i="6"/>
  <c r="AZ111" i="6"/>
  <c r="AW111" i="6"/>
  <c r="AS111" i="6"/>
  <c r="AP111" i="6"/>
  <c r="AI111" i="6"/>
  <c r="AE111" i="6"/>
  <c r="P111" i="6"/>
  <c r="M111" i="6"/>
  <c r="F111" i="6"/>
  <c r="D111" i="6"/>
  <c r="C111" i="6"/>
  <c r="AZ110" i="6"/>
  <c r="AW110" i="6"/>
  <c r="AS110" i="6"/>
  <c r="AQ110" i="6"/>
  <c r="AP110" i="6"/>
  <c r="AI110" i="6"/>
  <c r="AE110" i="6"/>
  <c r="P110" i="6"/>
  <c r="M110" i="6"/>
  <c r="F110" i="6"/>
  <c r="D110" i="6"/>
  <c r="C110" i="6"/>
  <c r="AZ109" i="6"/>
  <c r="AW109" i="6"/>
  <c r="AS109" i="6"/>
  <c r="AQ109" i="6"/>
  <c r="AP109" i="6"/>
  <c r="AI109" i="6"/>
  <c r="AE109" i="6"/>
  <c r="P109" i="6"/>
  <c r="M109" i="6"/>
  <c r="F109" i="6"/>
  <c r="D109" i="6"/>
  <c r="C109" i="6"/>
  <c r="AZ108" i="6"/>
  <c r="AW108" i="6"/>
  <c r="AS108" i="6"/>
  <c r="AP108" i="6"/>
  <c r="AI108" i="6"/>
  <c r="AE108" i="6"/>
  <c r="P108" i="6"/>
  <c r="M108" i="6"/>
  <c r="F108" i="6"/>
  <c r="D108" i="6"/>
  <c r="C108" i="6"/>
  <c r="AZ107" i="6"/>
  <c r="AW107" i="6"/>
  <c r="AS107" i="6"/>
  <c r="AP107" i="6"/>
  <c r="AI107" i="6"/>
  <c r="AE107" i="6"/>
  <c r="P107" i="6"/>
  <c r="M107" i="6"/>
  <c r="F107" i="6"/>
  <c r="D107" i="6"/>
  <c r="C107" i="6"/>
  <c r="AZ106" i="6"/>
  <c r="AW106" i="6"/>
  <c r="AS106" i="6"/>
  <c r="AP106" i="6"/>
  <c r="AI106" i="6"/>
  <c r="AE106" i="6"/>
  <c r="P106" i="6"/>
  <c r="M106" i="6"/>
  <c r="F106" i="6"/>
  <c r="D106" i="6"/>
  <c r="C106" i="6"/>
  <c r="AZ105" i="6"/>
  <c r="AW105" i="6"/>
  <c r="AS105" i="6"/>
  <c r="AQ105" i="6"/>
  <c r="AP105" i="6"/>
  <c r="AI105" i="6"/>
  <c r="AE105" i="6"/>
  <c r="P105" i="6"/>
  <c r="M105" i="6"/>
  <c r="F105" i="6"/>
  <c r="D105" i="6"/>
  <c r="C105" i="6"/>
  <c r="AZ104" i="6"/>
  <c r="AW104" i="6"/>
  <c r="AS104" i="6"/>
  <c r="AP104" i="6"/>
  <c r="AI104" i="6"/>
  <c r="AE104" i="6"/>
  <c r="P104" i="6"/>
  <c r="M104" i="6"/>
  <c r="F104" i="6"/>
  <c r="D104" i="6"/>
  <c r="C104" i="6"/>
  <c r="AZ103" i="6"/>
  <c r="AW103" i="6"/>
  <c r="AS103" i="6"/>
  <c r="AQ103" i="6"/>
  <c r="AP103" i="6"/>
  <c r="AI103" i="6"/>
  <c r="AE103" i="6"/>
  <c r="P103" i="6"/>
  <c r="M103" i="6"/>
  <c r="F103" i="6"/>
  <c r="D103" i="6"/>
  <c r="C103" i="6"/>
  <c r="AZ102" i="6"/>
  <c r="AW102" i="6"/>
  <c r="AS102" i="6"/>
  <c r="AQ102" i="6"/>
  <c r="AP102" i="6"/>
  <c r="AI102" i="6"/>
  <c r="AE102" i="6"/>
  <c r="P102" i="6"/>
  <c r="M102" i="6"/>
  <c r="F102" i="6"/>
  <c r="D102" i="6"/>
  <c r="C102" i="6"/>
  <c r="AZ101" i="6"/>
  <c r="AW101" i="6"/>
  <c r="AS101" i="6"/>
  <c r="AQ101" i="6"/>
  <c r="AP101" i="6"/>
  <c r="AI101" i="6"/>
  <c r="AE101" i="6"/>
  <c r="P101" i="6"/>
  <c r="M101" i="6"/>
  <c r="F101" i="6"/>
  <c r="D101" i="6"/>
  <c r="C101" i="6"/>
  <c r="AZ100" i="6"/>
  <c r="AW100" i="6"/>
  <c r="AS100" i="6"/>
  <c r="AQ100" i="6"/>
  <c r="AP100" i="6"/>
  <c r="AI100" i="6"/>
  <c r="AE100" i="6"/>
  <c r="P100" i="6"/>
  <c r="M100" i="6"/>
  <c r="F100" i="6"/>
  <c r="D100" i="6"/>
  <c r="C100" i="6"/>
  <c r="AZ99" i="6"/>
  <c r="AW99" i="6"/>
  <c r="AS99" i="6"/>
  <c r="AP99" i="6"/>
  <c r="AI99" i="6"/>
  <c r="AE99" i="6"/>
  <c r="P99" i="6"/>
  <c r="M99" i="6"/>
  <c r="F99" i="6"/>
  <c r="D99" i="6"/>
  <c r="C99" i="6"/>
  <c r="AZ98" i="6"/>
  <c r="AW98" i="6"/>
  <c r="AS98" i="6"/>
  <c r="AQ98" i="6"/>
  <c r="AP98" i="6"/>
  <c r="AI98" i="6"/>
  <c r="AE98" i="6"/>
  <c r="P98" i="6"/>
  <c r="M98" i="6"/>
  <c r="F98" i="6"/>
  <c r="D98" i="6"/>
  <c r="C98" i="6"/>
  <c r="AZ97" i="6"/>
  <c r="AW97" i="6"/>
  <c r="AS97" i="6"/>
  <c r="AP97" i="6"/>
  <c r="AI97" i="6"/>
  <c r="AE97" i="6"/>
  <c r="P97" i="6"/>
  <c r="M97" i="6"/>
  <c r="F97" i="6"/>
  <c r="D97" i="6"/>
  <c r="C97" i="6"/>
  <c r="AZ96" i="6"/>
  <c r="AW96" i="6"/>
  <c r="AS96" i="6"/>
  <c r="AQ96" i="6"/>
  <c r="AP96" i="6"/>
  <c r="AI96" i="6"/>
  <c r="AE96" i="6"/>
  <c r="P96" i="6"/>
  <c r="M96" i="6"/>
  <c r="F96" i="6"/>
  <c r="D96" i="6"/>
  <c r="C96" i="6"/>
  <c r="AZ95" i="6"/>
  <c r="AW95" i="6"/>
  <c r="AS95" i="6"/>
  <c r="AP95" i="6"/>
  <c r="AI95" i="6"/>
  <c r="AE95" i="6"/>
  <c r="P95" i="6"/>
  <c r="M95" i="6"/>
  <c r="F95" i="6"/>
  <c r="D95" i="6"/>
  <c r="C95" i="6"/>
  <c r="AZ94" i="6"/>
  <c r="AW94" i="6"/>
  <c r="AS94" i="6"/>
  <c r="AP94" i="6"/>
  <c r="AI94" i="6"/>
  <c r="AE94" i="6"/>
  <c r="P94" i="6"/>
  <c r="M94" i="6"/>
  <c r="F94" i="6"/>
  <c r="D94" i="6"/>
  <c r="C94" i="6"/>
  <c r="AZ93" i="6"/>
  <c r="AW93" i="6"/>
  <c r="AS93" i="6"/>
  <c r="AP93" i="6"/>
  <c r="AI93" i="6"/>
  <c r="AE93" i="6"/>
  <c r="P93" i="6"/>
  <c r="M93" i="6"/>
  <c r="F93" i="6"/>
  <c r="D93" i="6"/>
  <c r="C93" i="6"/>
  <c r="AZ92" i="6"/>
  <c r="AW92" i="6"/>
  <c r="AS92" i="6"/>
  <c r="AP92" i="6"/>
  <c r="AI92" i="6"/>
  <c r="AE92" i="6"/>
  <c r="P92" i="6"/>
  <c r="M92" i="6"/>
  <c r="F92" i="6"/>
  <c r="D92" i="6"/>
  <c r="C92" i="6"/>
  <c r="AZ91" i="6"/>
  <c r="AW91" i="6"/>
  <c r="AS91" i="6"/>
  <c r="AQ91" i="6"/>
  <c r="AP91" i="6"/>
  <c r="AI91" i="6"/>
  <c r="AE91" i="6"/>
  <c r="P91" i="6"/>
  <c r="M91" i="6"/>
  <c r="F91" i="6"/>
  <c r="D91" i="6"/>
  <c r="C91" i="6"/>
  <c r="AZ90" i="6"/>
  <c r="AW90" i="6"/>
  <c r="AS90" i="6"/>
  <c r="AQ90" i="6"/>
  <c r="AP90" i="6"/>
  <c r="AI90" i="6"/>
  <c r="AE90" i="6"/>
  <c r="P90" i="6"/>
  <c r="M90" i="6"/>
  <c r="F90" i="6"/>
  <c r="D90" i="6"/>
  <c r="C90" i="6"/>
  <c r="AZ89" i="6"/>
  <c r="AW89" i="6"/>
  <c r="AS89" i="6"/>
  <c r="AP89" i="6"/>
  <c r="AI89" i="6"/>
  <c r="AE89" i="6"/>
  <c r="P89" i="6"/>
  <c r="M89" i="6"/>
  <c r="F89" i="6"/>
  <c r="D89" i="6"/>
  <c r="C89" i="6"/>
  <c r="AZ88" i="6"/>
  <c r="AW88" i="6"/>
  <c r="AS88" i="6"/>
  <c r="AP88" i="6"/>
  <c r="AI88" i="6"/>
  <c r="AE88" i="6"/>
  <c r="P88" i="6"/>
  <c r="M88" i="6"/>
  <c r="F88" i="6"/>
  <c r="D88" i="6"/>
  <c r="C88" i="6"/>
  <c r="AZ87" i="6"/>
  <c r="AW87" i="6"/>
  <c r="AS87" i="6"/>
  <c r="AQ87" i="6"/>
  <c r="AP87" i="6"/>
  <c r="AI87" i="6"/>
  <c r="AE87" i="6"/>
  <c r="P87" i="6"/>
  <c r="M87" i="6"/>
  <c r="F87" i="6"/>
  <c r="D87" i="6"/>
  <c r="C87" i="6"/>
  <c r="AZ86" i="6"/>
  <c r="AW86" i="6"/>
  <c r="AS86" i="6"/>
  <c r="AP86" i="6"/>
  <c r="AI86" i="6"/>
  <c r="AE86" i="6"/>
  <c r="P86" i="6"/>
  <c r="M86" i="6"/>
  <c r="F86" i="6"/>
  <c r="D86" i="6"/>
  <c r="C86" i="6"/>
  <c r="AZ85" i="6"/>
  <c r="AW85" i="6"/>
  <c r="AS85" i="6"/>
  <c r="AP85" i="6"/>
  <c r="AI85" i="6"/>
  <c r="AE85" i="6"/>
  <c r="P85" i="6"/>
  <c r="M85" i="6"/>
  <c r="F85" i="6"/>
  <c r="D85" i="6"/>
  <c r="C85" i="6"/>
  <c r="AZ84" i="6"/>
  <c r="AW84" i="6"/>
  <c r="AS84" i="6"/>
  <c r="AP84" i="6"/>
  <c r="AI84" i="6"/>
  <c r="AE84" i="6"/>
  <c r="P84" i="6"/>
  <c r="M84" i="6"/>
  <c r="F84" i="6"/>
  <c r="D84" i="6"/>
  <c r="C84" i="6"/>
  <c r="AZ83" i="6"/>
  <c r="AW83" i="6"/>
  <c r="AS83" i="6"/>
  <c r="AQ83" i="6"/>
  <c r="AP83" i="6"/>
  <c r="AI83" i="6"/>
  <c r="AE83" i="6"/>
  <c r="P83" i="6"/>
  <c r="M83" i="6"/>
  <c r="F83" i="6"/>
  <c r="D83" i="6"/>
  <c r="C83" i="6"/>
  <c r="AZ82" i="6"/>
  <c r="AW82" i="6"/>
  <c r="AS82" i="6"/>
  <c r="AQ82" i="6"/>
  <c r="AP82" i="6"/>
  <c r="AI82" i="6"/>
  <c r="AE82" i="6"/>
  <c r="P82" i="6"/>
  <c r="M82" i="6"/>
  <c r="F82" i="6"/>
  <c r="D82" i="6"/>
  <c r="C82" i="6"/>
  <c r="AZ81" i="6"/>
  <c r="AW81" i="6"/>
  <c r="AS81" i="6"/>
  <c r="AP81" i="6"/>
  <c r="AI81" i="6"/>
  <c r="AE81" i="6"/>
  <c r="P81" i="6"/>
  <c r="M81" i="6"/>
  <c r="F81" i="6"/>
  <c r="D81" i="6"/>
  <c r="C81" i="6"/>
  <c r="AZ80" i="6"/>
  <c r="AW80" i="6"/>
  <c r="AS80" i="6"/>
  <c r="AP80" i="6"/>
  <c r="AI80" i="6"/>
  <c r="AE80" i="6"/>
  <c r="P80" i="6"/>
  <c r="M80" i="6"/>
  <c r="F80" i="6"/>
  <c r="D80" i="6"/>
  <c r="C80" i="6"/>
  <c r="AZ79" i="6"/>
  <c r="AW79" i="6"/>
  <c r="AS79" i="6"/>
  <c r="AQ79" i="6"/>
  <c r="AP79" i="6"/>
  <c r="AI79" i="6"/>
  <c r="AE79" i="6"/>
  <c r="P79" i="6"/>
  <c r="M79" i="6"/>
  <c r="F79" i="6"/>
  <c r="D79" i="6"/>
  <c r="C79" i="6"/>
  <c r="AZ78" i="6"/>
  <c r="AW78" i="6"/>
  <c r="AS78" i="6"/>
  <c r="AQ78" i="6"/>
  <c r="AP78" i="6"/>
  <c r="AI78" i="6"/>
  <c r="AE78" i="6"/>
  <c r="P78" i="6"/>
  <c r="M78" i="6"/>
  <c r="F78" i="6"/>
  <c r="D78" i="6"/>
  <c r="C78" i="6"/>
  <c r="AZ77" i="6"/>
  <c r="AW77" i="6"/>
  <c r="AS77" i="6"/>
  <c r="AP77" i="6"/>
  <c r="AI77" i="6"/>
  <c r="AE77" i="6"/>
  <c r="P77" i="6"/>
  <c r="M77" i="6"/>
  <c r="F77" i="6"/>
  <c r="D77" i="6"/>
  <c r="C77" i="6"/>
  <c r="AZ76" i="6"/>
  <c r="AW76" i="6"/>
  <c r="AS76" i="6"/>
  <c r="AP76" i="6"/>
  <c r="AI76" i="6"/>
  <c r="AE76" i="6"/>
  <c r="P76" i="6"/>
  <c r="M76" i="6"/>
  <c r="F76" i="6"/>
  <c r="D76" i="6"/>
  <c r="C76" i="6"/>
  <c r="AZ75" i="6"/>
  <c r="AW75" i="6"/>
  <c r="AS75" i="6"/>
  <c r="AP75" i="6"/>
  <c r="AI75" i="6"/>
  <c r="AE75" i="6"/>
  <c r="P75" i="6"/>
  <c r="M75" i="6"/>
  <c r="F75" i="6"/>
  <c r="D75" i="6"/>
  <c r="C75" i="6"/>
  <c r="AZ74" i="6"/>
  <c r="AW74" i="6"/>
  <c r="AS74" i="6"/>
  <c r="AP74" i="6"/>
  <c r="AI74" i="6"/>
  <c r="AE74" i="6"/>
  <c r="P74" i="6"/>
  <c r="M74" i="6"/>
  <c r="F74" i="6"/>
  <c r="D74" i="6"/>
  <c r="C74" i="6"/>
  <c r="AZ73" i="6"/>
  <c r="AW73" i="6"/>
  <c r="AS73" i="6"/>
  <c r="AP73" i="6"/>
  <c r="AI73" i="6"/>
  <c r="AE73" i="6"/>
  <c r="P73" i="6"/>
  <c r="M73" i="6"/>
  <c r="F73" i="6"/>
  <c r="D73" i="6"/>
  <c r="C73" i="6"/>
  <c r="AZ72" i="6"/>
  <c r="AW72" i="6"/>
  <c r="AS72" i="6"/>
  <c r="AQ72" i="6"/>
  <c r="AP72" i="6"/>
  <c r="AI72" i="6"/>
  <c r="AE72" i="6"/>
  <c r="P72" i="6"/>
  <c r="M72" i="6"/>
  <c r="F72" i="6"/>
  <c r="D72" i="6"/>
  <c r="C72" i="6"/>
  <c r="AZ71" i="6"/>
  <c r="AW71" i="6"/>
  <c r="AS71" i="6"/>
  <c r="AQ71" i="6"/>
  <c r="AP71" i="6"/>
  <c r="AI71" i="6"/>
  <c r="AE71" i="6"/>
  <c r="P71" i="6"/>
  <c r="M71" i="6"/>
  <c r="F71" i="6"/>
  <c r="D71" i="6"/>
  <c r="C71" i="6"/>
  <c r="AZ70" i="6"/>
  <c r="AW70" i="6"/>
  <c r="AS70" i="6"/>
  <c r="AP70" i="6"/>
  <c r="AI70" i="6"/>
  <c r="AE70" i="6"/>
  <c r="P70" i="6"/>
  <c r="M70" i="6"/>
  <c r="F70" i="6"/>
  <c r="D70" i="6"/>
  <c r="C70" i="6"/>
  <c r="AZ69" i="6"/>
  <c r="AW69" i="6"/>
  <c r="AS69" i="6"/>
  <c r="AQ69" i="6"/>
  <c r="AP69" i="6"/>
  <c r="AI69" i="6"/>
  <c r="AE69" i="6"/>
  <c r="P69" i="6"/>
  <c r="M69" i="6"/>
  <c r="F69" i="6"/>
  <c r="D69" i="6"/>
  <c r="C69" i="6"/>
  <c r="AZ68" i="6"/>
  <c r="AW68" i="6"/>
  <c r="AS68" i="6"/>
  <c r="AQ68" i="6"/>
  <c r="AP68" i="6"/>
  <c r="AI68" i="6"/>
  <c r="AE68" i="6"/>
  <c r="P68" i="6"/>
  <c r="M68" i="6"/>
  <c r="F68" i="6"/>
  <c r="D68" i="6"/>
  <c r="C68" i="6"/>
  <c r="AZ67" i="6"/>
  <c r="AW67" i="6"/>
  <c r="AS67" i="6"/>
  <c r="AP67" i="6"/>
  <c r="AI67" i="6"/>
  <c r="AE67" i="6"/>
  <c r="P67" i="6"/>
  <c r="M67" i="6"/>
  <c r="F67" i="6"/>
  <c r="D67" i="6"/>
  <c r="C67" i="6"/>
  <c r="AZ66" i="6"/>
  <c r="AW66" i="6"/>
  <c r="AS66" i="6"/>
  <c r="AQ66" i="6"/>
  <c r="AP66" i="6"/>
  <c r="AI66" i="6"/>
  <c r="AE66" i="6"/>
  <c r="P66" i="6"/>
  <c r="M66" i="6"/>
  <c r="F66" i="6"/>
  <c r="D66" i="6"/>
  <c r="C66" i="6"/>
  <c r="AZ65" i="6"/>
  <c r="AW65" i="6"/>
  <c r="AS65" i="6"/>
  <c r="AQ65" i="6"/>
  <c r="AP65" i="6"/>
  <c r="AI65" i="6"/>
  <c r="AE65" i="6"/>
  <c r="P65" i="6"/>
  <c r="M65" i="6"/>
  <c r="F65" i="6"/>
  <c r="D65" i="6"/>
  <c r="C65" i="6"/>
  <c r="AZ64" i="6"/>
  <c r="AW64" i="6"/>
  <c r="AS64" i="6"/>
  <c r="AQ64" i="6"/>
  <c r="AP64" i="6"/>
  <c r="AI64" i="6"/>
  <c r="AE64" i="6"/>
  <c r="P64" i="6"/>
  <c r="M64" i="6"/>
  <c r="F64" i="6"/>
  <c r="D64" i="6"/>
  <c r="C64" i="6"/>
  <c r="AZ63" i="6"/>
  <c r="AW63" i="6"/>
  <c r="AS63" i="6"/>
  <c r="AQ63" i="6"/>
  <c r="AP63" i="6"/>
  <c r="AI63" i="6"/>
  <c r="AE63" i="6"/>
  <c r="P63" i="6"/>
  <c r="M63" i="6"/>
  <c r="F63" i="6"/>
  <c r="D63" i="6"/>
  <c r="C63" i="6"/>
  <c r="AZ62" i="6"/>
  <c r="AW62" i="6"/>
  <c r="AS62" i="6"/>
  <c r="AQ62" i="6"/>
  <c r="AP62" i="6"/>
  <c r="AI62" i="6"/>
  <c r="AE62" i="6"/>
  <c r="P62" i="6"/>
  <c r="M62" i="6"/>
  <c r="F62" i="6"/>
  <c r="D62" i="6"/>
  <c r="C62" i="6"/>
  <c r="AZ61" i="6"/>
  <c r="AW61" i="6"/>
  <c r="AS61" i="6"/>
  <c r="AP61" i="6"/>
  <c r="AI61" i="6"/>
  <c r="AE61" i="6"/>
  <c r="P61" i="6"/>
  <c r="M61" i="6"/>
  <c r="F61" i="6"/>
  <c r="D61" i="6"/>
  <c r="C61" i="6"/>
  <c r="AZ60" i="6"/>
  <c r="AW60" i="6"/>
  <c r="AS60" i="6"/>
  <c r="AQ60" i="6"/>
  <c r="AP60" i="6"/>
  <c r="AI60" i="6"/>
  <c r="AE60" i="6"/>
  <c r="P60" i="6"/>
  <c r="M60" i="6"/>
  <c r="F60" i="6"/>
  <c r="D60" i="6"/>
  <c r="C60" i="6"/>
  <c r="AZ59" i="6"/>
  <c r="AW59" i="6"/>
  <c r="AS59" i="6"/>
  <c r="AQ59" i="6"/>
  <c r="AP59" i="6"/>
  <c r="AI59" i="6"/>
  <c r="AE59" i="6"/>
  <c r="P59" i="6"/>
  <c r="M59" i="6"/>
  <c r="F59" i="6"/>
  <c r="D59" i="6"/>
  <c r="C59" i="6"/>
  <c r="AZ58" i="6"/>
  <c r="AW58" i="6"/>
  <c r="AS58" i="6"/>
  <c r="AP58" i="6"/>
  <c r="AI58" i="6"/>
  <c r="AE58" i="6"/>
  <c r="P58" i="6"/>
  <c r="M58" i="6"/>
  <c r="F58" i="6"/>
  <c r="D58" i="6"/>
  <c r="C58" i="6"/>
  <c r="AZ57" i="6"/>
  <c r="AW57" i="6"/>
  <c r="AS57" i="6"/>
  <c r="AQ57" i="6"/>
  <c r="AP57" i="6"/>
  <c r="AI57" i="6"/>
  <c r="AE57" i="6"/>
  <c r="P57" i="6"/>
  <c r="M57" i="6"/>
  <c r="F57" i="6"/>
  <c r="D57" i="6"/>
  <c r="C57" i="6"/>
  <c r="AZ56" i="6"/>
  <c r="AW56" i="6"/>
  <c r="AS56" i="6"/>
  <c r="AP56" i="6"/>
  <c r="AI56" i="6"/>
  <c r="AE56" i="6"/>
  <c r="P56" i="6"/>
  <c r="M56" i="6"/>
  <c r="F56" i="6"/>
  <c r="D56" i="6"/>
  <c r="C56" i="6"/>
  <c r="AZ55" i="6"/>
  <c r="AW55" i="6"/>
  <c r="AS55" i="6"/>
  <c r="AP55" i="6"/>
  <c r="AI55" i="6"/>
  <c r="AE55" i="6"/>
  <c r="P55" i="6"/>
  <c r="M55" i="6"/>
  <c r="F55" i="6"/>
  <c r="D55" i="6"/>
  <c r="C55" i="6"/>
  <c r="AZ54" i="6"/>
  <c r="AW54" i="6"/>
  <c r="AS54" i="6"/>
  <c r="AP54" i="6"/>
  <c r="AI54" i="6"/>
  <c r="AE54" i="6"/>
  <c r="P54" i="6"/>
  <c r="M54" i="6"/>
  <c r="F54" i="6"/>
  <c r="D54" i="6"/>
  <c r="C54" i="6"/>
  <c r="AZ53" i="6"/>
  <c r="AW53" i="6"/>
  <c r="AS53" i="6"/>
  <c r="AQ53" i="6"/>
  <c r="AP53" i="6"/>
  <c r="AI53" i="6"/>
  <c r="AE53" i="6"/>
  <c r="P53" i="6"/>
  <c r="M53" i="6"/>
  <c r="F53" i="6"/>
  <c r="D53" i="6"/>
  <c r="C53" i="6"/>
  <c r="AZ52" i="6"/>
  <c r="AW52" i="6"/>
  <c r="AS52" i="6"/>
  <c r="AP52" i="6"/>
  <c r="AI52" i="6"/>
  <c r="AE52" i="6"/>
  <c r="P52" i="6"/>
  <c r="M52" i="6"/>
  <c r="F52" i="6"/>
  <c r="D52" i="6"/>
  <c r="C52" i="6"/>
  <c r="AZ51" i="6"/>
  <c r="AW51" i="6"/>
  <c r="AS51" i="6"/>
  <c r="AP51" i="6"/>
  <c r="AI51" i="6"/>
  <c r="AE51" i="6"/>
  <c r="P51" i="6"/>
  <c r="M51" i="6"/>
  <c r="F51" i="6"/>
  <c r="D51" i="6"/>
  <c r="C51" i="6"/>
  <c r="AZ50" i="6"/>
  <c r="AW50" i="6"/>
  <c r="AS50" i="6"/>
  <c r="AQ50" i="6"/>
  <c r="AP50" i="6"/>
  <c r="AI50" i="6"/>
  <c r="AE50" i="6"/>
  <c r="P50" i="6"/>
  <c r="M50" i="6"/>
  <c r="F50" i="6"/>
  <c r="D50" i="6"/>
  <c r="C50" i="6"/>
  <c r="AZ49" i="6"/>
  <c r="AW49" i="6"/>
  <c r="AS49" i="6"/>
  <c r="AQ49" i="6"/>
  <c r="AP49" i="6"/>
  <c r="AI49" i="6"/>
  <c r="AE49" i="6"/>
  <c r="P49" i="6"/>
  <c r="M49" i="6"/>
  <c r="F49" i="6"/>
  <c r="D49" i="6"/>
  <c r="C49" i="6"/>
  <c r="AZ48" i="6"/>
  <c r="AW48" i="6"/>
  <c r="AS48" i="6"/>
  <c r="AQ48" i="6"/>
  <c r="AP48" i="6"/>
  <c r="AI48" i="6"/>
  <c r="AE48" i="6"/>
  <c r="P48" i="6"/>
  <c r="M48" i="6"/>
  <c r="F48" i="6"/>
  <c r="D48" i="6"/>
  <c r="C48" i="6"/>
  <c r="AZ47" i="6"/>
  <c r="AW47" i="6"/>
  <c r="AS47" i="6"/>
  <c r="AP47" i="6"/>
  <c r="AI47" i="6"/>
  <c r="AE47" i="6"/>
  <c r="P47" i="6"/>
  <c r="M47" i="6"/>
  <c r="F47" i="6"/>
  <c r="D47" i="6"/>
  <c r="C47" i="6"/>
  <c r="AZ46" i="6"/>
  <c r="AW46" i="6"/>
  <c r="AS46" i="6"/>
  <c r="AQ46" i="6"/>
  <c r="AP46" i="6"/>
  <c r="AI46" i="6"/>
  <c r="AE46" i="6"/>
  <c r="P46" i="6"/>
  <c r="M46" i="6"/>
  <c r="F46" i="6"/>
  <c r="D46" i="6"/>
  <c r="C46" i="6"/>
  <c r="AZ45" i="6"/>
  <c r="AW45" i="6"/>
  <c r="AS45" i="6"/>
  <c r="AQ45" i="6"/>
  <c r="AP45" i="6"/>
  <c r="AI45" i="6"/>
  <c r="AE45" i="6"/>
  <c r="P45" i="6"/>
  <c r="M45" i="6"/>
  <c r="F45" i="6"/>
  <c r="D45" i="6"/>
  <c r="C45" i="6"/>
  <c r="AZ44" i="6"/>
  <c r="AW44" i="6"/>
  <c r="AS44" i="6"/>
  <c r="AQ44" i="6"/>
  <c r="AP44" i="6"/>
  <c r="AI44" i="6"/>
  <c r="AE44" i="6"/>
  <c r="P44" i="6"/>
  <c r="M44" i="6"/>
  <c r="F44" i="6"/>
  <c r="D44" i="6"/>
  <c r="C44" i="6"/>
  <c r="AZ43" i="6"/>
  <c r="AW43" i="6"/>
  <c r="AS43" i="6"/>
  <c r="AQ43" i="6"/>
  <c r="AP43" i="6"/>
  <c r="AI43" i="6"/>
  <c r="AE43" i="6"/>
  <c r="P43" i="6"/>
  <c r="M43" i="6"/>
  <c r="F43" i="6"/>
  <c r="D43" i="6"/>
  <c r="C43" i="6"/>
  <c r="AZ42" i="6"/>
  <c r="AW42" i="6"/>
  <c r="AS42" i="6"/>
  <c r="AP42" i="6"/>
  <c r="AI42" i="6"/>
  <c r="AE42" i="6"/>
  <c r="P42" i="6"/>
  <c r="M42" i="6"/>
  <c r="F42" i="6"/>
  <c r="D42" i="6"/>
  <c r="C42" i="6"/>
  <c r="AZ41" i="6"/>
  <c r="AW41" i="6"/>
  <c r="AS41" i="6"/>
  <c r="AP41" i="6"/>
  <c r="AI41" i="6"/>
  <c r="AE41" i="6"/>
  <c r="P41" i="6"/>
  <c r="M41" i="6"/>
  <c r="F41" i="6"/>
  <c r="D41" i="6"/>
  <c r="C41" i="6"/>
  <c r="AZ40" i="6"/>
  <c r="AW40" i="6"/>
  <c r="AS40" i="6"/>
  <c r="AP40" i="6"/>
  <c r="AI40" i="6"/>
  <c r="AE40" i="6"/>
  <c r="P40" i="6"/>
  <c r="M40" i="6"/>
  <c r="F40" i="6"/>
  <c r="D40" i="6"/>
  <c r="C40" i="6"/>
  <c r="AZ39" i="6"/>
  <c r="AW39" i="6"/>
  <c r="AS39" i="6"/>
  <c r="AQ39" i="6"/>
  <c r="AP39" i="6"/>
  <c r="AI39" i="6"/>
  <c r="AE39" i="6"/>
  <c r="P39" i="6"/>
  <c r="M39" i="6"/>
  <c r="F39" i="6"/>
  <c r="D39" i="6"/>
  <c r="C39" i="6"/>
  <c r="AZ38" i="6"/>
  <c r="AW38" i="6"/>
  <c r="AS38" i="6"/>
  <c r="AP38" i="6"/>
  <c r="AI38" i="6"/>
  <c r="AE38" i="6"/>
  <c r="P38" i="6"/>
  <c r="M38" i="6"/>
  <c r="F38" i="6"/>
  <c r="D38" i="6"/>
  <c r="C38" i="6"/>
  <c r="AZ37" i="6"/>
  <c r="AW37" i="6"/>
  <c r="AS37" i="6"/>
  <c r="AQ37" i="6"/>
  <c r="AP37" i="6"/>
  <c r="AI37" i="6"/>
  <c r="AE37" i="6"/>
  <c r="P37" i="6"/>
  <c r="M37" i="6"/>
  <c r="F37" i="6"/>
  <c r="D37" i="6"/>
  <c r="C37" i="6"/>
  <c r="AZ36" i="6"/>
  <c r="AW36" i="6"/>
  <c r="AS36" i="6"/>
  <c r="AQ36" i="6"/>
  <c r="AP36" i="6"/>
  <c r="AI36" i="6"/>
  <c r="AE36" i="6"/>
  <c r="P36" i="6"/>
  <c r="M36" i="6"/>
  <c r="F36" i="6"/>
  <c r="D36" i="6"/>
  <c r="C36" i="6"/>
  <c r="AZ35" i="6"/>
  <c r="AW35" i="6"/>
  <c r="AS35" i="6"/>
  <c r="AQ35" i="6"/>
  <c r="AP35" i="6"/>
  <c r="AI35" i="6"/>
  <c r="AE35" i="6"/>
  <c r="P35" i="6"/>
  <c r="M35" i="6"/>
  <c r="F35" i="6"/>
  <c r="D35" i="6"/>
  <c r="C35" i="6"/>
  <c r="AZ34" i="6"/>
  <c r="AW34" i="6"/>
  <c r="AS34" i="6"/>
  <c r="AQ34" i="6"/>
  <c r="AP34" i="6"/>
  <c r="AI34" i="6"/>
  <c r="AE34" i="6"/>
  <c r="P34" i="6"/>
  <c r="M34" i="6"/>
  <c r="F34" i="6"/>
  <c r="D34" i="6"/>
  <c r="C34" i="6"/>
  <c r="AZ33" i="6"/>
  <c r="AW33" i="6"/>
  <c r="AS33" i="6"/>
  <c r="AQ33" i="6"/>
  <c r="AP33" i="6"/>
  <c r="AI33" i="6"/>
  <c r="AE33" i="6"/>
  <c r="P33" i="6"/>
  <c r="M33" i="6"/>
  <c r="F33" i="6"/>
  <c r="D33" i="6"/>
  <c r="C33" i="6"/>
  <c r="AZ32" i="6"/>
  <c r="AW32" i="6"/>
  <c r="AS32" i="6"/>
  <c r="AP32" i="6"/>
  <c r="AI32" i="6"/>
  <c r="AE32" i="6"/>
  <c r="P32" i="6"/>
  <c r="M32" i="6"/>
  <c r="F32" i="6"/>
  <c r="D32" i="6"/>
  <c r="C32" i="6"/>
  <c r="AZ31" i="6"/>
  <c r="AW31" i="6"/>
  <c r="AS31" i="6"/>
  <c r="AP31" i="6"/>
  <c r="AI31" i="6"/>
  <c r="AE31" i="6"/>
  <c r="P31" i="6"/>
  <c r="M31" i="6"/>
  <c r="F31" i="6"/>
  <c r="D31" i="6"/>
  <c r="C31" i="6"/>
  <c r="AZ30" i="6"/>
  <c r="AW30" i="6"/>
  <c r="AS30" i="6"/>
  <c r="AQ30" i="6"/>
  <c r="AP30" i="6"/>
  <c r="AI30" i="6"/>
  <c r="AE30" i="6"/>
  <c r="P30" i="6"/>
  <c r="M30" i="6"/>
  <c r="F30" i="6"/>
  <c r="D30" i="6"/>
  <c r="C30" i="6"/>
  <c r="AZ29" i="6"/>
  <c r="AW29" i="6"/>
  <c r="AS29" i="6"/>
  <c r="AP29" i="6"/>
  <c r="AI29" i="6"/>
  <c r="AE29" i="6"/>
  <c r="P29" i="6"/>
  <c r="M29" i="6"/>
  <c r="F29" i="6"/>
  <c r="D29" i="6"/>
  <c r="C29" i="6"/>
  <c r="AZ28" i="6"/>
  <c r="AW28" i="6"/>
  <c r="AS28" i="6"/>
  <c r="AP28" i="6"/>
  <c r="AI28" i="6"/>
  <c r="AE28" i="6"/>
  <c r="P28" i="6"/>
  <c r="M28" i="6"/>
  <c r="F28" i="6"/>
  <c r="D28" i="6"/>
  <c r="C28" i="6"/>
  <c r="AZ27" i="6"/>
  <c r="AW27" i="6"/>
  <c r="AS27" i="6"/>
  <c r="AP27" i="6"/>
  <c r="AI27" i="6"/>
  <c r="AE27" i="6"/>
  <c r="P27" i="6"/>
  <c r="M27" i="6"/>
  <c r="F27" i="6"/>
  <c r="D27" i="6"/>
  <c r="C27" i="6"/>
  <c r="AZ26" i="6"/>
  <c r="AW26" i="6"/>
  <c r="AS26" i="6"/>
  <c r="AQ26" i="6"/>
  <c r="AP26" i="6"/>
  <c r="AI26" i="6"/>
  <c r="AE26" i="6"/>
  <c r="P26" i="6"/>
  <c r="M26" i="6"/>
  <c r="F26" i="6"/>
  <c r="D26" i="6"/>
  <c r="C26" i="6"/>
  <c r="AZ25" i="6"/>
  <c r="AW25" i="6"/>
  <c r="AS25" i="6"/>
  <c r="AQ25" i="6"/>
  <c r="AP25" i="6"/>
  <c r="AI25" i="6"/>
  <c r="AE25" i="6"/>
  <c r="P25" i="6"/>
  <c r="M25" i="6"/>
  <c r="F25" i="6"/>
  <c r="D25" i="6"/>
  <c r="C25" i="6"/>
  <c r="AZ24" i="6"/>
  <c r="AW24" i="6"/>
  <c r="AS24" i="6"/>
  <c r="AQ24" i="6"/>
  <c r="AP24" i="6"/>
  <c r="AI24" i="6"/>
  <c r="AE24" i="6"/>
  <c r="P24" i="6"/>
  <c r="M24" i="6"/>
  <c r="F24" i="6"/>
  <c r="D24" i="6"/>
  <c r="C24" i="6"/>
  <c r="AZ23" i="6"/>
  <c r="AW23" i="6"/>
  <c r="AS23" i="6"/>
  <c r="AP23" i="6"/>
  <c r="AI23" i="6"/>
  <c r="AE23" i="6"/>
  <c r="P23" i="6"/>
  <c r="M23" i="6"/>
  <c r="F23" i="6"/>
  <c r="D23" i="6"/>
  <c r="C23" i="6"/>
  <c r="AZ22" i="6"/>
  <c r="AW22" i="6"/>
  <c r="AS22" i="6"/>
  <c r="AQ22" i="6"/>
  <c r="AP22" i="6"/>
  <c r="AI22" i="6"/>
  <c r="AE22" i="6"/>
  <c r="P22" i="6"/>
  <c r="M22" i="6"/>
  <c r="F22" i="6"/>
  <c r="D22" i="6"/>
  <c r="C22" i="6"/>
  <c r="AZ21" i="6"/>
  <c r="AW21" i="6"/>
  <c r="AS21" i="6"/>
  <c r="AP21" i="6"/>
  <c r="AI21" i="6"/>
  <c r="AE21" i="6"/>
  <c r="P21" i="6"/>
  <c r="M21" i="6"/>
  <c r="F21" i="6"/>
  <c r="D21" i="6"/>
  <c r="C21" i="6"/>
  <c r="AZ20" i="6"/>
  <c r="AW20" i="6"/>
  <c r="AS20" i="6"/>
  <c r="AP20" i="6"/>
  <c r="AI20" i="6"/>
  <c r="AE20" i="6"/>
  <c r="P20" i="6"/>
  <c r="M20" i="6"/>
  <c r="F20" i="6"/>
  <c r="D20" i="6"/>
  <c r="C20" i="6"/>
  <c r="AZ19" i="6"/>
  <c r="AW19" i="6"/>
  <c r="AS19" i="6"/>
  <c r="AP19" i="6"/>
  <c r="AI19" i="6"/>
  <c r="AE19" i="6"/>
  <c r="P19" i="6"/>
  <c r="M19" i="6"/>
  <c r="F19" i="6"/>
  <c r="D19" i="6"/>
  <c r="C19" i="6"/>
  <c r="AZ18" i="6"/>
  <c r="AW18" i="6"/>
  <c r="AS18" i="6"/>
  <c r="AQ18" i="6"/>
  <c r="AP18" i="6"/>
  <c r="AI18" i="6"/>
  <c r="AE18" i="6"/>
  <c r="P18" i="6"/>
  <c r="M18" i="6"/>
  <c r="F18" i="6"/>
  <c r="D18" i="6"/>
  <c r="C18" i="6"/>
  <c r="AZ17" i="6"/>
  <c r="AW17" i="6"/>
  <c r="AS17" i="6"/>
  <c r="AQ17" i="6"/>
  <c r="AP17" i="6"/>
  <c r="AI17" i="6"/>
  <c r="AE17" i="6"/>
  <c r="P17" i="6"/>
  <c r="M17" i="6"/>
  <c r="F17" i="6"/>
  <c r="D17" i="6"/>
  <c r="C17" i="6"/>
  <c r="AZ16" i="6"/>
  <c r="AW16" i="6"/>
  <c r="AS16" i="6"/>
  <c r="AQ16" i="6"/>
  <c r="AP16" i="6"/>
  <c r="AI16" i="6"/>
  <c r="AE16" i="6"/>
  <c r="P16" i="6"/>
  <c r="M16" i="6"/>
  <c r="F16" i="6"/>
  <c r="D16" i="6"/>
  <c r="C16" i="6"/>
  <c r="AZ15" i="6"/>
  <c r="AW15" i="6"/>
  <c r="AS15" i="6"/>
  <c r="AQ15" i="6"/>
  <c r="AP15" i="6"/>
  <c r="AI15" i="6"/>
  <c r="AE15" i="6"/>
  <c r="P15" i="6"/>
  <c r="M15" i="6"/>
  <c r="F15" i="6"/>
  <c r="D15" i="6"/>
  <c r="C15" i="6"/>
  <c r="AZ14" i="6"/>
  <c r="AW14" i="6"/>
  <c r="AS14" i="6"/>
  <c r="AQ14" i="6"/>
  <c r="AP14" i="6"/>
  <c r="AI14" i="6"/>
  <c r="AE14" i="6"/>
  <c r="P14" i="6"/>
  <c r="M14" i="6"/>
  <c r="F14" i="6"/>
  <c r="D14" i="6"/>
  <c r="C14" i="6"/>
  <c r="AZ13" i="6"/>
  <c r="AW13" i="6"/>
  <c r="AS13" i="6"/>
  <c r="AQ13" i="6"/>
  <c r="AP13" i="6"/>
  <c r="AI13" i="6"/>
  <c r="AE13" i="6"/>
  <c r="P13" i="6"/>
  <c r="M13" i="6"/>
  <c r="F13" i="6"/>
  <c r="D13" i="6"/>
  <c r="C13" i="6"/>
  <c r="AZ12" i="6"/>
  <c r="AW12" i="6"/>
  <c r="AS12" i="6"/>
  <c r="AP12" i="6"/>
  <c r="AI12" i="6"/>
  <c r="AE12" i="6"/>
  <c r="P12" i="6"/>
  <c r="M12" i="6"/>
  <c r="F12" i="6"/>
  <c r="D12" i="6"/>
  <c r="C12" i="6"/>
  <c r="AZ11" i="6"/>
  <c r="AW11" i="6"/>
  <c r="AS11" i="6"/>
  <c r="AQ11" i="6"/>
  <c r="AP11" i="6"/>
  <c r="AI11" i="6"/>
  <c r="AE11" i="6"/>
  <c r="P11" i="6"/>
  <c r="M11" i="6"/>
  <c r="F11" i="6"/>
  <c r="D11" i="6"/>
  <c r="C11" i="6"/>
  <c r="AZ10" i="6"/>
  <c r="AW10" i="6"/>
  <c r="AS10" i="6"/>
  <c r="AP10" i="6"/>
  <c r="AI10" i="6"/>
  <c r="AE10" i="6"/>
  <c r="P10" i="6"/>
  <c r="M10" i="6"/>
  <c r="F10" i="6"/>
  <c r="D10" i="6"/>
  <c r="C10" i="6"/>
  <c r="AZ9" i="6"/>
  <c r="AW9" i="6"/>
  <c r="AS9" i="6"/>
  <c r="AQ9" i="6"/>
  <c r="AP9" i="6"/>
  <c r="AI9" i="6"/>
  <c r="AE9" i="6"/>
  <c r="P9" i="6"/>
  <c r="M9" i="6"/>
  <c r="F9" i="6"/>
  <c r="D9" i="6"/>
  <c r="C9" i="6"/>
  <c r="AZ8" i="6"/>
  <c r="AW8" i="6"/>
  <c r="AS8" i="6"/>
  <c r="AQ8" i="6"/>
  <c r="AP8" i="6"/>
  <c r="AI8" i="6"/>
  <c r="AE8" i="6"/>
  <c r="P8" i="6"/>
  <c r="M8" i="6"/>
  <c r="F8" i="6"/>
  <c r="D8" i="6"/>
  <c r="C8" i="6"/>
  <c r="AZ7" i="6"/>
  <c r="AW7" i="6"/>
  <c r="AS7" i="6"/>
  <c r="AQ7" i="6"/>
  <c r="AP7" i="6"/>
  <c r="AI7" i="6"/>
  <c r="AE7" i="6"/>
  <c r="P7" i="6"/>
  <c r="M7" i="6"/>
  <c r="F7" i="6"/>
  <c r="D7" i="6"/>
  <c r="C7" i="6"/>
  <c r="AZ6" i="6"/>
  <c r="AW6" i="6"/>
  <c r="AS6" i="6"/>
  <c r="AQ6" i="6"/>
  <c r="AP6" i="6"/>
  <c r="AI6" i="6"/>
  <c r="AE6" i="6"/>
  <c r="P6" i="6"/>
  <c r="M6" i="6"/>
  <c r="F6" i="6"/>
  <c r="D6" i="6"/>
  <c r="C6" i="6"/>
  <c r="AZ5" i="6"/>
  <c r="AW5" i="6"/>
  <c r="AS5" i="6"/>
  <c r="AQ5" i="6"/>
  <c r="AP5" i="6"/>
  <c r="AI5" i="6"/>
  <c r="AE5" i="6"/>
  <c r="P5" i="6"/>
  <c r="M5" i="6"/>
  <c r="F5" i="6"/>
  <c r="D5" i="6"/>
  <c r="C5" i="6"/>
  <c r="AZ4" i="6"/>
  <c r="AW4" i="6"/>
  <c r="AS4" i="6"/>
  <c r="AP4" i="6"/>
  <c r="AI4" i="6"/>
  <c r="AE4" i="6"/>
  <c r="P4" i="6"/>
  <c r="M4" i="6"/>
  <c r="F4" i="6"/>
  <c r="D4" i="6"/>
  <c r="C4" i="6"/>
  <c r="AZ3" i="6"/>
  <c r="AW3" i="6"/>
  <c r="AS3" i="6"/>
  <c r="AQ3" i="6"/>
  <c r="AP3" i="6"/>
  <c r="AI3" i="6"/>
  <c r="AE3" i="6"/>
  <c r="P3" i="6"/>
  <c r="M3" i="6"/>
  <c r="F3" i="6"/>
  <c r="D3" i="6"/>
  <c r="C3" i="6"/>
  <c r="AZ2" i="6"/>
  <c r="AW2" i="6"/>
  <c r="AS2" i="6"/>
  <c r="AQ2" i="6"/>
  <c r="AP2" i="6"/>
  <c r="AI2" i="6"/>
  <c r="AE2" i="6"/>
  <c r="P2" i="6"/>
  <c r="M2" i="6"/>
  <c r="F2" i="6"/>
  <c r="D2" i="6"/>
  <c r="C2" i="6"/>
  <c r="AQ33" i="1"/>
  <c r="AQ37" i="1"/>
  <c r="AQ39" i="1"/>
  <c r="AQ68" i="1"/>
  <c r="AQ91" i="1"/>
  <c r="AQ96" i="1"/>
  <c r="AQ101" i="1"/>
  <c r="AQ103" i="1"/>
  <c r="AQ110" i="1"/>
  <c r="AQ114" i="1"/>
  <c r="AQ121" i="1"/>
  <c r="AQ123" i="1"/>
  <c r="AQ130" i="1"/>
  <c r="AQ131" i="1"/>
  <c r="AQ134" i="1"/>
  <c r="AQ140" i="1"/>
  <c r="AQ144" i="1"/>
  <c r="AQ147" i="1"/>
  <c r="AQ151" i="1"/>
  <c r="AQ157" i="1"/>
  <c r="AQ161" i="1"/>
  <c r="AQ167" i="1"/>
  <c r="AQ168" i="1"/>
  <c r="AQ172" i="1"/>
  <c r="AQ174" i="1"/>
  <c r="AQ178" i="1"/>
  <c r="AQ179" i="1"/>
  <c r="AQ180" i="1"/>
  <c r="AQ198" i="1"/>
  <c r="AQ203" i="1"/>
  <c r="AQ206" i="1"/>
  <c r="AQ208" i="1"/>
  <c r="AQ212" i="1"/>
  <c r="AQ216" i="1"/>
  <c r="AQ218" i="1"/>
  <c r="AQ231" i="1"/>
  <c r="AQ242" i="1"/>
  <c r="AQ247" i="1"/>
  <c r="AQ253" i="1"/>
  <c r="AQ258" i="1"/>
  <c r="AQ263" i="1"/>
  <c r="AQ264" i="1"/>
  <c r="AQ269" i="1"/>
  <c r="AQ270" i="1"/>
  <c r="AQ271" i="1"/>
  <c r="AQ275" i="1"/>
  <c r="AQ276" i="1"/>
  <c r="AQ278" i="1"/>
  <c r="AQ291" i="1"/>
  <c r="AQ301" i="1"/>
  <c r="AQ302" i="1"/>
  <c r="AQ312" i="1"/>
  <c r="AQ327" i="1"/>
  <c r="AQ331" i="1"/>
  <c r="AQ333" i="1"/>
  <c r="AQ334" i="1"/>
  <c r="AQ336" i="1"/>
  <c r="AQ338" i="1"/>
  <c r="AQ340" i="1"/>
  <c r="AQ352" i="1"/>
  <c r="AQ353" i="1"/>
  <c r="AQ354" i="1"/>
  <c r="AQ359" i="1"/>
  <c r="AQ362" i="1"/>
  <c r="AQ369" i="1"/>
  <c r="AQ372" i="1"/>
  <c r="AQ377" i="1"/>
  <c r="AQ378" i="1"/>
  <c r="AQ379" i="1"/>
  <c r="AQ395" i="1"/>
  <c r="AQ397" i="1"/>
  <c r="AQ422" i="1"/>
  <c r="AQ428" i="1"/>
  <c r="AQ431" i="1"/>
  <c r="AQ435" i="1"/>
  <c r="AQ444" i="1"/>
  <c r="AQ445" i="1"/>
  <c r="AQ449" i="1"/>
  <c r="AQ452" i="1"/>
  <c r="AQ455" i="1"/>
  <c r="AQ458" i="1"/>
  <c r="AQ460" i="1"/>
  <c r="AQ467" i="1"/>
  <c r="AQ468" i="1"/>
  <c r="AQ472" i="1"/>
  <c r="AQ481" i="1"/>
  <c r="AQ489" i="1"/>
  <c r="AQ491" i="1"/>
  <c r="AQ501" i="1"/>
  <c r="AQ508" i="1"/>
  <c r="AQ517" i="1"/>
  <c r="AQ522" i="1"/>
  <c r="AQ523" i="1"/>
  <c r="AQ544" i="1"/>
  <c r="AQ549" i="1"/>
  <c r="AQ553" i="1"/>
  <c r="AQ554" i="1"/>
  <c r="AQ561" i="1"/>
  <c r="AQ564" i="1"/>
  <c r="AQ565" i="1"/>
  <c r="AQ571" i="1"/>
  <c r="AQ580" i="1"/>
  <c r="AQ586" i="1"/>
  <c r="AQ592" i="1"/>
  <c r="AQ595" i="1"/>
  <c r="AQ597" i="1"/>
  <c r="AQ609" i="1"/>
  <c r="AQ620" i="1"/>
  <c r="AQ630" i="1"/>
  <c r="AQ631" i="1"/>
  <c r="AQ645" i="1"/>
  <c r="AQ646" i="1"/>
  <c r="AQ651" i="1"/>
  <c r="AQ658" i="1"/>
  <c r="AQ659" i="1"/>
  <c r="AQ660" i="1"/>
  <c r="AQ690" i="1"/>
  <c r="AQ691" i="1"/>
  <c r="AQ697" i="1"/>
  <c r="AQ703" i="1"/>
  <c r="AQ708" i="1"/>
  <c r="AQ712" i="1"/>
  <c r="AQ716" i="1"/>
  <c r="AQ724" i="1"/>
  <c r="AQ740" i="1"/>
  <c r="AQ755" i="1"/>
  <c r="AQ772" i="1"/>
  <c r="AQ775" i="1"/>
  <c r="AQ782" i="1"/>
  <c r="AQ785" i="1"/>
  <c r="AQ787" i="1"/>
  <c r="AQ788" i="1"/>
  <c r="AQ799" i="1"/>
  <c r="AQ804" i="1"/>
  <c r="AQ806" i="1"/>
  <c r="AQ812" i="1"/>
  <c r="AQ813" i="1"/>
  <c r="AQ817" i="1"/>
  <c r="AQ822" i="1"/>
  <c r="AQ823" i="1"/>
  <c r="AQ827" i="1"/>
  <c r="AQ835" i="1"/>
  <c r="AQ841" i="1"/>
  <c r="AQ869" i="1"/>
  <c r="AQ871" i="1"/>
  <c r="AQ874" i="1"/>
  <c r="AQ875" i="1"/>
  <c r="AQ883" i="1"/>
  <c r="AQ896" i="1"/>
  <c r="AQ908" i="1"/>
  <c r="AQ912" i="1"/>
  <c r="AQ919" i="1"/>
  <c r="AQ923" i="1"/>
  <c r="AQ924" i="1"/>
  <c r="AQ926" i="1"/>
  <c r="AQ931" i="1"/>
  <c r="AQ947" i="1"/>
  <c r="AQ959" i="1"/>
  <c r="AQ962" i="1"/>
  <c r="AQ976" i="1"/>
  <c r="AQ979" i="1"/>
  <c r="AQ981" i="1"/>
  <c r="AQ982" i="1"/>
  <c r="AQ985" i="1"/>
  <c r="AQ992" i="1"/>
  <c r="AQ994" i="1"/>
  <c r="AQ996" i="1"/>
  <c r="AQ1012" i="1"/>
  <c r="AQ1026" i="1"/>
  <c r="AQ1042" i="1"/>
  <c r="AQ1052" i="1"/>
  <c r="AQ1065" i="1"/>
  <c r="AQ1070" i="1"/>
  <c r="AQ1073" i="1"/>
  <c r="AQ1086" i="1"/>
  <c r="AQ1087" i="1"/>
  <c r="AQ1096" i="1"/>
  <c r="AQ1173" i="1"/>
  <c r="AQ1190" i="1"/>
  <c r="AQ1193" i="1"/>
  <c r="AQ1198" i="1"/>
  <c r="AQ1206" i="1"/>
  <c r="AQ1207" i="1"/>
  <c r="AQ1222" i="1"/>
  <c r="AQ1225" i="1"/>
  <c r="AQ1227" i="1"/>
  <c r="AQ1234" i="1"/>
  <c r="AQ1239" i="1"/>
  <c r="AQ1271" i="1"/>
  <c r="AQ1290" i="1"/>
  <c r="AQ1304" i="1"/>
  <c r="AQ1307" i="1"/>
  <c r="AQ1308" i="1"/>
  <c r="AQ1330" i="1"/>
  <c r="AQ1353" i="1"/>
  <c r="AQ1392" i="1"/>
  <c r="AQ1411" i="1"/>
  <c r="AQ1414" i="1"/>
  <c r="AQ1445" i="1"/>
  <c r="AQ1446" i="1"/>
  <c r="AQ1447" i="1"/>
  <c r="AQ1448" i="1"/>
  <c r="AQ1466" i="1"/>
  <c r="AQ1467" i="1"/>
  <c r="AQ1484" i="1"/>
  <c r="AQ1495" i="1"/>
  <c r="AQ1535" i="1"/>
  <c r="AQ1536" i="1"/>
  <c r="AQ1544" i="1"/>
  <c r="AQ1584" i="1"/>
  <c r="AQ1593" i="1"/>
  <c r="AQ1612" i="1"/>
  <c r="AQ1617" i="1"/>
  <c r="AQ1640" i="1"/>
  <c r="AQ1659" i="1"/>
  <c r="AQ1669" i="1"/>
  <c r="AQ1673" i="1"/>
  <c r="AQ1675" i="1"/>
  <c r="AQ1709" i="1"/>
  <c r="AQ1713" i="1"/>
  <c r="AQ1737" i="1"/>
  <c r="AQ1738" i="1"/>
  <c r="AQ1793" i="1"/>
  <c r="AQ1798" i="1"/>
  <c r="AQ1822" i="1"/>
  <c r="AQ1827" i="1"/>
  <c r="AQ1851" i="1"/>
  <c r="AQ1878" i="1"/>
  <c r="AQ1884" i="1"/>
  <c r="AQ1906" i="1"/>
  <c r="AQ1909" i="1"/>
  <c r="AQ1915" i="1"/>
  <c r="AQ1926" i="1"/>
  <c r="AQ1952" i="1"/>
  <c r="AQ1973" i="1"/>
  <c r="AQ1986" i="1"/>
  <c r="AQ2025" i="1"/>
  <c r="AQ2038" i="1"/>
  <c r="AQ2040" i="1"/>
  <c r="AQ2044" i="1"/>
  <c r="AQ2089" i="1"/>
  <c r="AQ2114" i="1"/>
  <c r="AQ2138" i="1"/>
  <c r="AQ2142" i="1"/>
  <c r="AQ2143" i="1"/>
  <c r="AQ2154" i="1"/>
  <c r="AQ2164" i="1"/>
  <c r="AQ25" i="1"/>
  <c r="AQ50" i="1"/>
  <c r="AQ69" i="1"/>
  <c r="AQ87" i="1"/>
  <c r="AQ98" i="1"/>
  <c r="AQ100" i="1"/>
  <c r="AQ109" i="1"/>
  <c r="AQ116" i="1"/>
  <c r="AQ117" i="1"/>
  <c r="AQ129" i="1"/>
  <c r="AQ133" i="1"/>
  <c r="AQ137" i="1"/>
  <c r="AQ143" i="1"/>
  <c r="AQ156" i="1"/>
  <c r="AQ169" i="1"/>
  <c r="AQ181" i="1"/>
  <c r="AQ182" i="1"/>
  <c r="AQ184" i="1"/>
  <c r="AQ232" i="1"/>
  <c r="AQ233" i="1"/>
  <c r="AQ236" i="1"/>
  <c r="AQ284" i="1"/>
  <c r="AQ286" i="1"/>
  <c r="AQ296" i="1"/>
  <c r="AQ318" i="1"/>
  <c r="AQ330" i="1"/>
  <c r="AQ341" i="1"/>
  <c r="AQ345" i="1"/>
  <c r="AQ348" i="1"/>
  <c r="AQ357" i="1"/>
  <c r="AQ380" i="1"/>
  <c r="AQ389" i="1"/>
  <c r="AQ413" i="1"/>
  <c r="AQ421" i="1"/>
  <c r="AQ423" i="1"/>
  <c r="AQ453" i="1"/>
  <c r="AQ454" i="1"/>
  <c r="AQ490" i="1"/>
  <c r="AQ497" i="1"/>
  <c r="AQ530" i="1"/>
  <c r="AQ535" i="1"/>
  <c r="AQ538" i="1"/>
  <c r="AQ551" i="1"/>
  <c r="AQ577" i="1"/>
  <c r="AQ615" i="1"/>
  <c r="AQ636" i="1"/>
  <c r="AQ650" i="1"/>
  <c r="AQ672" i="1"/>
  <c r="AQ673" i="1"/>
  <c r="AQ702" i="1"/>
  <c r="AQ711" i="1"/>
  <c r="AQ722" i="1"/>
  <c r="AQ735" i="1"/>
  <c r="AQ736" i="1"/>
  <c r="AQ746" i="1"/>
  <c r="AQ793" i="1"/>
  <c r="AQ866" i="1"/>
  <c r="AQ987" i="1"/>
  <c r="AQ1192" i="1"/>
  <c r="AQ1287" i="1"/>
  <c r="AQ1554" i="1"/>
  <c r="AQ24" i="1"/>
  <c r="AQ26" i="1"/>
  <c r="AQ82" i="1"/>
  <c r="AQ113" i="1"/>
  <c r="AQ148" i="1"/>
  <c r="AQ170" i="1"/>
  <c r="AQ187" i="1"/>
  <c r="AQ188" i="1"/>
  <c r="AQ194" i="1"/>
  <c r="AQ217" i="1"/>
  <c r="AQ227" i="1"/>
  <c r="AQ237" i="1"/>
  <c r="AQ238" i="1"/>
  <c r="AQ239" i="1"/>
  <c r="AQ244" i="1"/>
  <c r="AQ304" i="1"/>
  <c r="AQ365" i="1"/>
  <c r="AQ396" i="1"/>
  <c r="AQ412" i="1"/>
  <c r="AQ470" i="1"/>
  <c r="AQ487" i="1"/>
  <c r="AQ607" i="1"/>
  <c r="AQ624" i="1"/>
  <c r="AQ643" i="1"/>
  <c r="AQ653" i="1"/>
  <c r="AQ723" i="1"/>
  <c r="AQ1008" i="1"/>
  <c r="AQ1030" i="1"/>
  <c r="AQ320" i="1"/>
  <c r="AQ45" i="1"/>
  <c r="AQ118" i="1"/>
  <c r="AQ183" i="1"/>
  <c r="AQ234" i="1"/>
  <c r="AQ235" i="1"/>
  <c r="AQ536" i="1"/>
  <c r="AQ638" i="1"/>
  <c r="AQ662" i="1"/>
  <c r="AQ1121" i="1"/>
  <c r="AQ9" i="1"/>
  <c r="AQ15" i="1"/>
  <c r="AQ16" i="1"/>
  <c r="AQ30" i="1"/>
  <c r="AQ90" i="1"/>
  <c r="AQ102" i="1"/>
  <c r="AQ122" i="1"/>
  <c r="AQ124" i="1"/>
  <c r="AQ149" i="1"/>
  <c r="AQ150" i="1"/>
  <c r="AQ176" i="1"/>
  <c r="AQ226" i="1"/>
  <c r="AQ251" i="1"/>
  <c r="AQ303" i="1"/>
  <c r="AQ1171" i="1"/>
  <c r="AQ63" i="1"/>
  <c r="AQ2" i="1"/>
  <c r="AQ3" i="1"/>
  <c r="AQ8" i="1"/>
  <c r="AQ11" i="1"/>
  <c r="AQ64" i="1"/>
  <c r="AQ79" i="1"/>
  <c r="AQ105" i="1"/>
  <c r="AQ158" i="1"/>
  <c r="AQ210" i="1"/>
  <c r="AQ349" i="1"/>
  <c r="AQ410" i="1"/>
  <c r="AQ525" i="1"/>
  <c r="AQ550" i="1"/>
  <c r="AQ676" i="1"/>
  <c r="AQ840" i="1"/>
  <c r="AQ1132" i="1"/>
  <c r="AQ1160" i="1"/>
  <c r="AQ1162" i="1"/>
  <c r="AQ1189" i="1"/>
  <c r="AQ1214" i="1"/>
  <c r="AQ1218" i="1"/>
  <c r="AQ1229" i="1"/>
  <c r="AQ1296" i="1"/>
  <c r="AQ1370" i="1"/>
  <c r="AQ1431" i="1"/>
  <c r="AQ1434" i="1"/>
  <c r="AQ1567" i="1"/>
  <c r="AQ1634" i="1"/>
  <c r="AQ1732" i="1"/>
  <c r="AQ1882" i="1"/>
  <c r="AQ1905" i="1"/>
  <c r="AQ1951" i="1"/>
  <c r="AQ1957" i="1"/>
  <c r="AQ13" i="1"/>
  <c r="AQ14" i="1"/>
  <c r="AQ43" i="1"/>
  <c r="AQ48" i="1"/>
  <c r="AQ49" i="1"/>
  <c r="AQ53" i="1"/>
  <c r="AQ71" i="1"/>
  <c r="AQ72" i="1"/>
  <c r="AQ78" i="1"/>
  <c r="AQ153" i="1"/>
  <c r="AQ344" i="1"/>
  <c r="AQ347" i="1"/>
  <c r="AQ375" i="1"/>
  <c r="AQ786" i="1"/>
  <c r="AQ1143" i="1"/>
  <c r="AQ1177" i="1"/>
  <c r="AQ1323" i="1"/>
  <c r="AQ1504" i="1"/>
  <c r="AQ1532" i="1"/>
  <c r="AQ6" i="1"/>
  <c r="AQ7" i="1"/>
  <c r="AQ17" i="1"/>
  <c r="AQ18" i="1"/>
  <c r="AQ22" i="1"/>
  <c r="AQ36" i="1"/>
  <c r="AQ44" i="1"/>
  <c r="AQ46" i="1"/>
  <c r="AQ62" i="1"/>
  <c r="AQ65" i="1"/>
  <c r="AQ66" i="1"/>
  <c r="AQ83" i="1"/>
  <c r="AQ141" i="1"/>
  <c r="AQ142" i="1"/>
  <c r="AQ310" i="1"/>
  <c r="AQ319" i="1"/>
  <c r="AQ386" i="1"/>
  <c r="AQ438" i="1"/>
  <c r="AQ495" i="1"/>
  <c r="AQ779" i="1"/>
  <c r="AQ927" i="1"/>
  <c r="AQ5" i="1"/>
  <c r="AQ34" i="1"/>
  <c r="AQ35" i="1"/>
  <c r="AQ57" i="1"/>
  <c r="AQ59" i="1"/>
  <c r="AQ60" i="1"/>
  <c r="AQ127" i="1"/>
  <c r="AQ128" i="1"/>
  <c r="AQ164" i="1"/>
  <c r="AQ177" i="1"/>
  <c r="AQ196" i="1"/>
  <c r="AQ200" i="1"/>
  <c r="AQ246" i="1"/>
  <c r="AQ249" i="1"/>
  <c r="AQ262" i="1"/>
  <c r="AQ321" i="1"/>
  <c r="AQ337" i="1"/>
  <c r="AQ443" i="1"/>
  <c r="AQ526" i="1"/>
  <c r="AQ914" i="1"/>
  <c r="AQ1242" i="1"/>
  <c r="AQ1553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7" i="1"/>
  <c r="AP36" i="1"/>
  <c r="AP38" i="1"/>
  <c r="AP39" i="1"/>
  <c r="AP41" i="1"/>
  <c r="AP40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7" i="1"/>
  <c r="AP226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5" i="1"/>
  <c r="AP254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9" i="1"/>
  <c r="AP288" i="1"/>
  <c r="AP290" i="1"/>
  <c r="AP291" i="1"/>
  <c r="AP292" i="1"/>
  <c r="AP293" i="1"/>
  <c r="AP294" i="1"/>
  <c r="AP295" i="1"/>
  <c r="AP296" i="1"/>
  <c r="AP297" i="1"/>
  <c r="AP299" i="1"/>
  <c r="AP298" i="1"/>
  <c r="AP300" i="1"/>
  <c r="AP301" i="1"/>
  <c r="AP302" i="1"/>
  <c r="AP304" i="1"/>
  <c r="AP303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5" i="1"/>
  <c r="AP344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5" i="1"/>
  <c r="AP414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2" i="1"/>
  <c r="AP451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1" i="1"/>
  <c r="AP550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700" i="1"/>
  <c r="AP699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7" i="1"/>
  <c r="AP786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1" i="1"/>
  <c r="AP832" i="1"/>
  <c r="AP830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6" i="1"/>
  <c r="AP995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1" i="1"/>
  <c r="AP1150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6" i="1"/>
  <c r="AP1165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6" i="1"/>
  <c r="AP1255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8" i="1"/>
  <c r="AP1277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8" i="1"/>
  <c r="AP1347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9" i="1"/>
  <c r="AP1378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7" i="1"/>
  <c r="AP1406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40" i="1"/>
  <c r="AP1439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9" i="1"/>
  <c r="AP1598" i="1"/>
  <c r="AP1600" i="1"/>
  <c r="AP1601" i="1"/>
  <c r="AP1602" i="1"/>
  <c r="AP1603" i="1"/>
  <c r="AP1604" i="1"/>
  <c r="AP1605" i="1"/>
  <c r="AP1606" i="1"/>
  <c r="AP1607" i="1"/>
  <c r="AP1608" i="1"/>
  <c r="AP1610" i="1"/>
  <c r="AP1609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4" i="1"/>
  <c r="AP1665" i="1"/>
  <c r="AP1663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8" i="1"/>
  <c r="AP1707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7" i="1"/>
  <c r="AP1726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8" i="1"/>
  <c r="AP1757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3" i="1"/>
  <c r="AP1894" i="1"/>
  <c r="AP1895" i="1"/>
  <c r="AP1896" i="1"/>
  <c r="AP1897" i="1"/>
  <c r="AP1892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9" i="1"/>
  <c r="AP1918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20" i="1"/>
  <c r="AP2018" i="1"/>
  <c r="AP2019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" i="1"/>
  <c r="AI3" i="1"/>
  <c r="AI2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7" i="1"/>
  <c r="AI36" i="1"/>
  <c r="AI38" i="1"/>
  <c r="AI39" i="1"/>
  <c r="AI41" i="1"/>
  <c r="AI40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7" i="1"/>
  <c r="AI226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5" i="1"/>
  <c r="AI254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9" i="1"/>
  <c r="AI288" i="1"/>
  <c r="AI290" i="1"/>
  <c r="AI291" i="1"/>
  <c r="AI292" i="1"/>
  <c r="AI293" i="1"/>
  <c r="AI294" i="1"/>
  <c r="AI295" i="1"/>
  <c r="AI296" i="1"/>
  <c r="AI297" i="1"/>
  <c r="AI299" i="1"/>
  <c r="AI298" i="1"/>
  <c r="AI300" i="1"/>
  <c r="AI301" i="1"/>
  <c r="AI302" i="1"/>
  <c r="AI304" i="1"/>
  <c r="AI303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5" i="1"/>
  <c r="AI344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5" i="1"/>
  <c r="AI414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2" i="1"/>
  <c r="AI451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1" i="1"/>
  <c r="AI550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700" i="1"/>
  <c r="AI699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7" i="1"/>
  <c r="AI786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1" i="1"/>
  <c r="AI832" i="1"/>
  <c r="AI830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6" i="1"/>
  <c r="AI995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1" i="1"/>
  <c r="AI1150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6" i="1"/>
  <c r="AI1165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6" i="1"/>
  <c r="AI1255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8" i="1"/>
  <c r="AI1277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8" i="1"/>
  <c r="AI1347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9" i="1"/>
  <c r="AI1378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7" i="1"/>
  <c r="AI1406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40" i="1"/>
  <c r="AI1439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9" i="1"/>
  <c r="AI1598" i="1"/>
  <c r="AI1600" i="1"/>
  <c r="AI1601" i="1"/>
  <c r="AI1602" i="1"/>
  <c r="AI1603" i="1"/>
  <c r="AI1604" i="1"/>
  <c r="AI1605" i="1"/>
  <c r="AI1606" i="1"/>
  <c r="AI1607" i="1"/>
  <c r="AI1608" i="1"/>
  <c r="AI1610" i="1"/>
  <c r="AI1609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4" i="1"/>
  <c r="AI1665" i="1"/>
  <c r="AI1663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8" i="1"/>
  <c r="AI1707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7" i="1"/>
  <c r="AI1726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8" i="1"/>
  <c r="AI1757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3" i="1"/>
  <c r="AI1894" i="1"/>
  <c r="AI1895" i="1"/>
  <c r="AI1896" i="1"/>
  <c r="AI1897" i="1"/>
  <c r="AI1892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9" i="1"/>
  <c r="AI1918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20" i="1"/>
  <c r="AI2018" i="1"/>
  <c r="AI2019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7" i="1"/>
  <c r="AE36" i="1"/>
  <c r="AE38" i="1"/>
  <c r="AE39" i="1"/>
  <c r="AE41" i="1"/>
  <c r="AE40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7" i="1"/>
  <c r="AE226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5" i="1"/>
  <c r="AE254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9" i="1"/>
  <c r="AE288" i="1"/>
  <c r="AE290" i="1"/>
  <c r="AE291" i="1"/>
  <c r="AE292" i="1"/>
  <c r="AE293" i="1"/>
  <c r="AE294" i="1"/>
  <c r="AE295" i="1"/>
  <c r="AE296" i="1"/>
  <c r="AE297" i="1"/>
  <c r="AE299" i="1"/>
  <c r="AE298" i="1"/>
  <c r="AE300" i="1"/>
  <c r="AE301" i="1"/>
  <c r="AE302" i="1"/>
  <c r="AE304" i="1"/>
  <c r="AE303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5" i="1"/>
  <c r="AE344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5" i="1"/>
  <c r="AE414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2" i="1"/>
  <c r="AE451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1" i="1"/>
  <c r="AE550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700" i="1"/>
  <c r="AE699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7" i="1"/>
  <c r="AE786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1" i="1"/>
  <c r="AE832" i="1"/>
  <c r="AE830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5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1" i="1"/>
  <c r="AE1150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6" i="1"/>
  <c r="AE1165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6" i="1"/>
  <c r="AE1255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8" i="1"/>
  <c r="AE1277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8" i="1"/>
  <c r="AE1347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9" i="1"/>
  <c r="AE1378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7" i="1"/>
  <c r="AE1406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40" i="1"/>
  <c r="AE1439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9" i="1"/>
  <c r="AE1598" i="1"/>
  <c r="AE1600" i="1"/>
  <c r="AE1601" i="1"/>
  <c r="AE1602" i="1"/>
  <c r="AE1603" i="1"/>
  <c r="AE1604" i="1"/>
  <c r="AE1605" i="1"/>
  <c r="AE1606" i="1"/>
  <c r="AE1607" i="1"/>
  <c r="AE1608" i="1"/>
  <c r="AE1610" i="1"/>
  <c r="AE1609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4" i="1"/>
  <c r="AE1665" i="1"/>
  <c r="AE1663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8" i="1"/>
  <c r="AE1707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7" i="1"/>
  <c r="AE1726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8" i="1"/>
  <c r="AE1757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3" i="1"/>
  <c r="AE1894" i="1"/>
  <c r="AE1895" i="1"/>
  <c r="AE1896" i="1"/>
  <c r="AE1897" i="1"/>
  <c r="AE1892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9" i="1"/>
  <c r="AE1918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20" i="1"/>
  <c r="AE2018" i="1"/>
  <c r="AE2019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" i="1"/>
  <c r="P2" i="1"/>
  <c r="AY2" i="1" s="1"/>
  <c r="R2" i="1"/>
  <c r="S2" i="1" s="1"/>
  <c r="G4" i="4"/>
  <c r="G2" i="4"/>
  <c r="N25" i="2"/>
  <c r="K25" i="2"/>
  <c r="H25" i="2"/>
  <c r="E25" i="2"/>
  <c r="B25" i="2"/>
  <c r="L8" i="2"/>
  <c r="L7" i="2"/>
  <c r="L6" i="2"/>
  <c r="L5" i="2"/>
  <c r="L4" i="2"/>
  <c r="L3" i="2"/>
  <c r="L2" i="2"/>
  <c r="N19" i="2"/>
  <c r="K19" i="2"/>
  <c r="H19" i="2"/>
  <c r="E19" i="2"/>
  <c r="B19" i="2"/>
  <c r="G8" i="2"/>
  <c r="G7" i="2"/>
  <c r="G6" i="2"/>
  <c r="G5" i="2"/>
  <c r="G4" i="2"/>
  <c r="G3" i="2"/>
  <c r="G2" i="2"/>
  <c r="AW18" i="1"/>
  <c r="AW82" i="1"/>
  <c r="AW124" i="1"/>
  <c r="AW30" i="1"/>
  <c r="AW16" i="1"/>
  <c r="AW215" i="1"/>
  <c r="AW35" i="1"/>
  <c r="AW109" i="1"/>
  <c r="AW133" i="1"/>
  <c r="AW103" i="1"/>
  <c r="AW239" i="1"/>
  <c r="AW9" i="1"/>
  <c r="AW227" i="1"/>
  <c r="AW226" i="1"/>
  <c r="AW336" i="1"/>
  <c r="AW232" i="1"/>
  <c r="AW244" i="1"/>
  <c r="AW110" i="1"/>
  <c r="AW72" i="1"/>
  <c r="AW5" i="1"/>
  <c r="AW48" i="1"/>
  <c r="AW49" i="1"/>
  <c r="AW172" i="1"/>
  <c r="AW63" i="1"/>
  <c r="AW231" i="1"/>
  <c r="AW90" i="1"/>
  <c r="AW122" i="1"/>
  <c r="AW359" i="1"/>
  <c r="AW33" i="1"/>
  <c r="AW240" i="1"/>
  <c r="AW96" i="1"/>
  <c r="AW396" i="1"/>
  <c r="AW50" i="1"/>
  <c r="AW193" i="1"/>
  <c r="AW377" i="1"/>
  <c r="AW291" i="1"/>
  <c r="AW86" i="1"/>
  <c r="AW312" i="1"/>
  <c r="AW238" i="1"/>
  <c r="AW79" i="1"/>
  <c r="AW270" i="1"/>
  <c r="AW341" i="1"/>
  <c r="AW112" i="1"/>
  <c r="AW417" i="1"/>
  <c r="AW418" i="1"/>
  <c r="AW404" i="1"/>
  <c r="AW405" i="1"/>
  <c r="AW438" i="1"/>
  <c r="AW3" i="1"/>
  <c r="AW330" i="1"/>
  <c r="AW176" i="1"/>
  <c r="AW399" i="1"/>
  <c r="AW382" i="1"/>
  <c r="AW143" i="1"/>
  <c r="AW13" i="1"/>
  <c r="AW234" i="1"/>
  <c r="AW235" i="1"/>
  <c r="AW447" i="1"/>
  <c r="AW15" i="1"/>
  <c r="AW181" i="1"/>
  <c r="AW182" i="1"/>
  <c r="AW437" i="1"/>
  <c r="AW413" i="1"/>
  <c r="AW423" i="1"/>
  <c r="AW45" i="1"/>
  <c r="AW11" i="1"/>
  <c r="AW229" i="1"/>
  <c r="AW149" i="1"/>
  <c r="AW150" i="1"/>
  <c r="AW372" i="1"/>
  <c r="AW343" i="1"/>
  <c r="AW265" i="1"/>
  <c r="AW323" i="1"/>
  <c r="AW302" i="1"/>
  <c r="AW116" i="1"/>
  <c r="AW444" i="1"/>
  <c r="AW395" i="1"/>
  <c r="AW259" i="1"/>
  <c r="AW397" i="1"/>
  <c r="AW62" i="1"/>
  <c r="AW362" i="1"/>
  <c r="AW401" i="1"/>
  <c r="AW101" i="1"/>
  <c r="AW435" i="1"/>
  <c r="AW87" i="1"/>
  <c r="AW43" i="1"/>
  <c r="AW24" i="1"/>
  <c r="AW264" i="1"/>
  <c r="AW428" i="1"/>
  <c r="AW44" i="1"/>
  <c r="AW381" i="1"/>
  <c r="AW46" i="1"/>
  <c r="AW56" i="1"/>
  <c r="AW449" i="1"/>
  <c r="AW200" i="1"/>
  <c r="AW4" i="1"/>
  <c r="AW170" i="1"/>
  <c r="AW292" i="1"/>
  <c r="AW25" i="1"/>
  <c r="AW286" i="1"/>
  <c r="AW319" i="1"/>
  <c r="AW167" i="1"/>
  <c r="AW237" i="1"/>
  <c r="AW27" i="1"/>
  <c r="AW8" i="1"/>
  <c r="AW169" i="1"/>
  <c r="AW522" i="1"/>
  <c r="AW69" i="1"/>
  <c r="AW275" i="1"/>
  <c r="AW121" i="1"/>
  <c r="AW151" i="1"/>
  <c r="AW204" i="1"/>
  <c r="AW64" i="1"/>
  <c r="AW503" i="1"/>
  <c r="AW515" i="1"/>
  <c r="AW26" i="1"/>
  <c r="AW453" i="1"/>
  <c r="AW454" i="1"/>
  <c r="AW487" i="1"/>
  <c r="AW498" i="1"/>
  <c r="AW210" i="1"/>
  <c r="AW333" i="1"/>
  <c r="AW327" i="1"/>
  <c r="AW141" i="1"/>
  <c r="AW142" i="1"/>
  <c r="AW416" i="1"/>
  <c r="AW99" i="1"/>
  <c r="AW458" i="1"/>
  <c r="AW477" i="1"/>
  <c r="AW94" i="1"/>
  <c r="AW31" i="1"/>
  <c r="AW318" i="1"/>
  <c r="AW501" i="1"/>
  <c r="AW511" i="1"/>
  <c r="AW70" i="1"/>
  <c r="AW194" i="1"/>
  <c r="AW504" i="1"/>
  <c r="AW365" i="1"/>
  <c r="AW315" i="1"/>
  <c r="AW22" i="1"/>
  <c r="AW472" i="1"/>
  <c r="AW144" i="1"/>
  <c r="AW543" i="1"/>
  <c r="AW535" i="1"/>
  <c r="AW525" i="1"/>
  <c r="AW120" i="1"/>
  <c r="AW304" i="1"/>
  <c r="AW303" i="1"/>
  <c r="AW153" i="1"/>
  <c r="AW187" i="1"/>
  <c r="AW188" i="1"/>
  <c r="AW378" i="1"/>
  <c r="AW320" i="1"/>
  <c r="AW526" i="1"/>
  <c r="AW421" i="1"/>
  <c r="AW432" i="1"/>
  <c r="AW306" i="1"/>
  <c r="AW154" i="1"/>
  <c r="AW155" i="1"/>
  <c r="AW6" i="1"/>
  <c r="AW7" i="1"/>
  <c r="AW191" i="1"/>
  <c r="AW192" i="1"/>
  <c r="AW14" i="1"/>
  <c r="AW208" i="1"/>
  <c r="AW321" i="1"/>
  <c r="AW222" i="1"/>
  <c r="AW53" i="1"/>
  <c r="AW386" i="1"/>
  <c r="AW406" i="1"/>
  <c r="AW572" i="1"/>
  <c r="AW573" i="1"/>
  <c r="AW322" i="1"/>
  <c r="AW530" i="1"/>
  <c r="AW350" i="1"/>
  <c r="AW198" i="1"/>
  <c r="AW510" i="1"/>
  <c r="AW422" i="1"/>
  <c r="AW28" i="1"/>
  <c r="AW272" i="1"/>
  <c r="AW102" i="1"/>
  <c r="AW531" i="1"/>
  <c r="AW233" i="1"/>
  <c r="AW123" i="1"/>
  <c r="AW347" i="1"/>
  <c r="AW408" i="1"/>
  <c r="AW594" i="1"/>
  <c r="AW485" i="1"/>
  <c r="AW575" i="1"/>
  <c r="AW603" i="1"/>
  <c r="AW527" i="1"/>
  <c r="AW536" i="1"/>
  <c r="AW509" i="1"/>
  <c r="AW152" i="1"/>
  <c r="AW136" i="1"/>
  <c r="AW608" i="1"/>
  <c r="AW314" i="1"/>
  <c r="AW171" i="1"/>
  <c r="AW371" i="1"/>
  <c r="AW249" i="1"/>
  <c r="AW41" i="1"/>
  <c r="AW40" i="1"/>
  <c r="AW352" i="1"/>
  <c r="AW353" i="1"/>
  <c r="AW354" i="1"/>
  <c r="AW334" i="1"/>
  <c r="AW83" i="1"/>
  <c r="AW566" i="1"/>
  <c r="AW230" i="1"/>
  <c r="AW166" i="1"/>
  <c r="AW251" i="1"/>
  <c r="AW473" i="1"/>
  <c r="AW376" i="1"/>
  <c r="AW148" i="1"/>
  <c r="AW180" i="1"/>
  <c r="AW383" i="1"/>
  <c r="AW411" i="1"/>
  <c r="AW105" i="1"/>
  <c r="AW434" i="1"/>
  <c r="AW623" i="1"/>
  <c r="AW392" i="1"/>
  <c r="AW55" i="1"/>
  <c r="AW584" i="1"/>
  <c r="AW185" i="1"/>
  <c r="AW583" i="1"/>
  <c r="AW495" i="1"/>
  <c r="AW379" i="1"/>
  <c r="AW10" i="1"/>
  <c r="AW578" i="1"/>
  <c r="AW493" i="1"/>
  <c r="AW544" i="1"/>
  <c r="AW217" i="1"/>
  <c r="AW616" i="1"/>
  <c r="AW128" i="1"/>
  <c r="AW177" i="1"/>
  <c r="AW412" i="1"/>
  <c r="AW23" i="1"/>
  <c r="AW467" i="1"/>
  <c r="AW468" i="1"/>
  <c r="AW37" i="1"/>
  <c r="AW36" i="1"/>
  <c r="AW494" i="1"/>
  <c r="AW209" i="1"/>
  <c r="AW564" i="1"/>
  <c r="AW565" i="1"/>
  <c r="AW598" i="1"/>
  <c r="AW599" i="1"/>
  <c r="AW190" i="1"/>
  <c r="AW65" i="1"/>
  <c r="AW66" i="1"/>
  <c r="AW384" i="1"/>
  <c r="AW38" i="1"/>
  <c r="AW34" i="1"/>
  <c r="AW557" i="1"/>
  <c r="AW558" i="1"/>
  <c r="AW118" i="1"/>
  <c r="AW340" i="1"/>
  <c r="AW641" i="1"/>
  <c r="AW335" i="1"/>
  <c r="AW479" i="1"/>
  <c r="AW496" i="1"/>
  <c r="AW560" i="1"/>
  <c r="AW346" i="1"/>
  <c r="AW445" i="1"/>
  <c r="AW446" i="1"/>
  <c r="AW42" i="1"/>
  <c r="AW440" i="1"/>
  <c r="AW137" i="1"/>
  <c r="AW460" i="1"/>
  <c r="AW517" i="1"/>
  <c r="AW156" i="1"/>
  <c r="AW602" i="1"/>
  <c r="AW549" i="1"/>
  <c r="AW345" i="1"/>
  <c r="AW344" i="1"/>
  <c r="AW556" i="1"/>
  <c r="AW316" i="1"/>
  <c r="AW196" i="1"/>
  <c r="AW296" i="1"/>
  <c r="AW490" i="1"/>
  <c r="AW262" i="1"/>
  <c r="AW375" i="1"/>
  <c r="AW665" i="1"/>
  <c r="AW666" i="1"/>
  <c r="AW534" i="1"/>
  <c r="AW676" i="1"/>
  <c r="AW256" i="1"/>
  <c r="AW609" i="1"/>
  <c r="AW582" i="1"/>
  <c r="AW668" i="1"/>
  <c r="AW261" i="1"/>
  <c r="AW310" i="1"/>
  <c r="AW606" i="1"/>
  <c r="AW508" i="1"/>
  <c r="AW551" i="1"/>
  <c r="AW550" i="1"/>
  <c r="AW206" i="1"/>
  <c r="AW615" i="1"/>
  <c r="AW649" i="1"/>
  <c r="AW524" i="1"/>
  <c r="AW450" i="1"/>
  <c r="AW607" i="1"/>
  <c r="AW115" i="1"/>
  <c r="AW216" i="1"/>
  <c r="AW400" i="1"/>
  <c r="AW627" i="1"/>
  <c r="AW100" i="1"/>
  <c r="AW67" i="1"/>
  <c r="AW466" i="1"/>
  <c r="AW686" i="1"/>
  <c r="AW492" i="1"/>
  <c r="AW199" i="1"/>
  <c r="AW654" i="1"/>
  <c r="AW297" i="1"/>
  <c r="AW701" i="1"/>
  <c r="AW129" i="1"/>
  <c r="AW213" i="1"/>
  <c r="AW538" i="1"/>
  <c r="AW367" i="1"/>
  <c r="AW195" i="1"/>
  <c r="AW409" i="1"/>
  <c r="AW448" i="1"/>
  <c r="AW589" i="1"/>
  <c r="AW97" i="1"/>
  <c r="AW88" i="1"/>
  <c r="AW89" i="1"/>
  <c r="AW431" i="1"/>
  <c r="AW587" i="1"/>
  <c r="AW656" i="1"/>
  <c r="AW92" i="1"/>
  <c r="AW385" i="1"/>
  <c r="AW680" i="1"/>
  <c r="AW93" i="1"/>
  <c r="AW632" i="1"/>
  <c r="AW600" i="1"/>
  <c r="AW601" i="1"/>
  <c r="AW157" i="1"/>
  <c r="AW636" i="1"/>
  <c r="AW519" i="1"/>
  <c r="AW19" i="1"/>
  <c r="AW693" i="1"/>
  <c r="AW667" i="1"/>
  <c r="AW715" i="1"/>
  <c r="AW471" i="1"/>
  <c r="AW658" i="1"/>
  <c r="AW659" i="1"/>
  <c r="AW716" i="1"/>
  <c r="AW12" i="1"/>
  <c r="AW252" i="1"/>
  <c r="AW562" i="1"/>
  <c r="AW563" i="1"/>
  <c r="AW482" i="1"/>
  <c r="AW483" i="1"/>
  <c r="AW268" i="1"/>
  <c r="AW57" i="1"/>
  <c r="AW570" i="1"/>
  <c r="AW403" i="1"/>
  <c r="AW161" i="1"/>
  <c r="AW266" i="1"/>
  <c r="AW267" i="1"/>
  <c r="AW497" i="1"/>
  <c r="AW427" i="1"/>
  <c r="AW555" i="1"/>
  <c r="AW98" i="1"/>
  <c r="AW722" i="1"/>
  <c r="AW711" i="1"/>
  <c r="AW499" i="1"/>
  <c r="AW119" i="1"/>
  <c r="AW717" i="1"/>
  <c r="AW478" i="1"/>
  <c r="AW159" i="1"/>
  <c r="AW160" i="1"/>
  <c r="AW674" i="1"/>
  <c r="AW202" i="1"/>
  <c r="AW591" i="1"/>
  <c r="AW605" i="1"/>
  <c r="AW710" i="1"/>
  <c r="AW648" i="1"/>
  <c r="AW704" i="1"/>
  <c r="AW650" i="1"/>
  <c r="AW639" i="1"/>
  <c r="AW183" i="1"/>
  <c r="AW586" i="1"/>
  <c r="AW672" i="1"/>
  <c r="AW673" i="1"/>
  <c r="AW688" i="1"/>
  <c r="AW368" i="1"/>
  <c r="AW163" i="1"/>
  <c r="AW521" i="1"/>
  <c r="AW32" i="1"/>
  <c r="AW258" i="1"/>
  <c r="AW747" i="1"/>
  <c r="AW348" i="1"/>
  <c r="AW134" i="1"/>
  <c r="AW703" i="1"/>
  <c r="AW380" i="1"/>
  <c r="AW480" i="1"/>
  <c r="AW622" i="1"/>
  <c r="AW197" i="1"/>
  <c r="AW76" i="1"/>
  <c r="AW407" i="1"/>
  <c r="AW173" i="1"/>
  <c r="AW640" i="1"/>
  <c r="AW223" i="1"/>
  <c r="AW73" i="1"/>
  <c r="AW74" i="1"/>
  <c r="AW664" i="1"/>
  <c r="AW276" i="1"/>
  <c r="AW164" i="1"/>
  <c r="AW145" i="1"/>
  <c r="AW691" i="1"/>
  <c r="AW729" i="1"/>
  <c r="AW730" i="1"/>
  <c r="AW545" i="1"/>
  <c r="AW285" i="1"/>
  <c r="AW245" i="1"/>
  <c r="AW433" i="1"/>
  <c r="AW470" i="1"/>
  <c r="AW20" i="1"/>
  <c r="AW21" i="1"/>
  <c r="AW228" i="1"/>
  <c r="AW104" i="1"/>
  <c r="AW542" i="1"/>
  <c r="AW355" i="1"/>
  <c r="AW752" i="1"/>
  <c r="AW358" i="1"/>
  <c r="AW75" i="1"/>
  <c r="AW52" i="1"/>
  <c r="AW705" i="1"/>
  <c r="AW643" i="1"/>
  <c r="AW595" i="1"/>
  <c r="AW660" i="1"/>
  <c r="AW236" i="1"/>
  <c r="AW328" i="1"/>
  <c r="AW329" i="1"/>
  <c r="AW523" i="1"/>
  <c r="AW132" i="1"/>
  <c r="AW212" i="1"/>
  <c r="AW95" i="1"/>
  <c r="AW366" i="1"/>
  <c r="AW746" i="1"/>
  <c r="AW724" i="1"/>
  <c r="AW723" i="1"/>
  <c r="AW764" i="1"/>
  <c r="AW269" i="1"/>
  <c r="AW537" i="1"/>
  <c r="AW461" i="1"/>
  <c r="AW462" i="1"/>
  <c r="AW455" i="1"/>
  <c r="AW781" i="1"/>
  <c r="AW774" i="1"/>
  <c r="AW611" i="1"/>
  <c r="AW642" i="1"/>
  <c r="AW518" i="1"/>
  <c r="AW552" i="1"/>
  <c r="AW201" i="1"/>
  <c r="AW613" i="1"/>
  <c r="AW614" i="1"/>
  <c r="AW670" i="1"/>
  <c r="AW671" i="1"/>
  <c r="AW342" i="1"/>
  <c r="AW311" i="1"/>
  <c r="AW260" i="1"/>
  <c r="AW588" i="1"/>
  <c r="AW738" i="1"/>
  <c r="AW734" i="1"/>
  <c r="AW698" i="1"/>
  <c r="AW295" i="1"/>
  <c r="AW779" i="1"/>
  <c r="AW793" i="1"/>
  <c r="AW313" i="1"/>
  <c r="AW619" i="1"/>
  <c r="AW620" i="1"/>
  <c r="AW802" i="1"/>
  <c r="AW568" i="1"/>
  <c r="AW569" i="1"/>
  <c r="AW174" i="1"/>
  <c r="AW59" i="1"/>
  <c r="AW60" i="1"/>
  <c r="AW661" i="1"/>
  <c r="AW735" i="1"/>
  <c r="AW736" i="1"/>
  <c r="AW273" i="1"/>
  <c r="AW756" i="1"/>
  <c r="AW541" i="1"/>
  <c r="AW788" i="1"/>
  <c r="AW255" i="1"/>
  <c r="AW254" i="1"/>
  <c r="AW424" i="1"/>
  <c r="AW425" i="1"/>
  <c r="AW294" i="1"/>
  <c r="AW579" i="1"/>
  <c r="AW760" i="1"/>
  <c r="AW410" i="1"/>
  <c r="AW653" i="1"/>
  <c r="AW787" i="1"/>
  <c r="AW786" i="1"/>
  <c r="AW211" i="1"/>
  <c r="AW349" i="1"/>
  <c r="AW459" i="1"/>
  <c r="AW714" i="1"/>
  <c r="AW224" i="1"/>
  <c r="AW652" i="1"/>
  <c r="AW218" i="1"/>
  <c r="AW324" i="1"/>
  <c r="AW325" i="1"/>
  <c r="AW768" i="1"/>
  <c r="AW638" i="1"/>
  <c r="AW831" i="1"/>
  <c r="AW832" i="1"/>
  <c r="AW830" i="1"/>
  <c r="AW463" i="1"/>
  <c r="AW739" i="1"/>
  <c r="AW332" i="1"/>
  <c r="AW219" i="1"/>
  <c r="AW720" i="1"/>
  <c r="AW765" i="1"/>
  <c r="AW29" i="1"/>
  <c r="AW127" i="1"/>
  <c r="AW806" i="1"/>
  <c r="AW773" i="1"/>
  <c r="AW130" i="1"/>
  <c r="AW506" i="1"/>
  <c r="AW663" i="1"/>
  <c r="AW690" i="1"/>
  <c r="AW849" i="1"/>
  <c r="AW442" i="1"/>
  <c r="AW824" i="1"/>
  <c r="AW655" i="1"/>
  <c r="AW398" i="1"/>
  <c r="AW833" i="1"/>
  <c r="AW662" i="1"/>
  <c r="AW828" i="1"/>
  <c r="AW848" i="1"/>
  <c r="AW80" i="1"/>
  <c r="AW81" i="1"/>
  <c r="AW540" i="1"/>
  <c r="AW135" i="1"/>
  <c r="AW364" i="1"/>
  <c r="AW78" i="1"/>
  <c r="AW465" i="1"/>
  <c r="AW415" i="1"/>
  <c r="AW414" i="1"/>
  <c r="AW617" i="1"/>
  <c r="AW783" i="1"/>
  <c r="AW513" i="1"/>
  <c r="AW248" i="1"/>
  <c r="AW308" i="1"/>
  <c r="AW51" i="1"/>
  <c r="AW767" i="1"/>
  <c r="AW631" i="1"/>
  <c r="AW277" i="1"/>
  <c r="AW464" i="1"/>
  <c r="AW593" i="1"/>
  <c r="AW263" i="1"/>
  <c r="AW744" i="1"/>
  <c r="AW728" i="1"/>
  <c r="AW361" i="1"/>
  <c r="AW820" i="1"/>
  <c r="AW532" i="1"/>
  <c r="AW533" i="1"/>
  <c r="AW812" i="1"/>
  <c r="AW813" i="1"/>
  <c r="AW489" i="1"/>
  <c r="AW165" i="1"/>
  <c r="AW737" i="1"/>
  <c r="AW854" i="1"/>
  <c r="AW140" i="1"/>
  <c r="AW175" i="1"/>
  <c r="AW47" i="1"/>
  <c r="AW864" i="1"/>
  <c r="AW823" i="1"/>
  <c r="AW695" i="1"/>
  <c r="AW855" i="1"/>
  <c r="AW624" i="1"/>
  <c r="AW337" i="1"/>
  <c r="AW338" i="1"/>
  <c r="AW430" i="1"/>
  <c r="AW790" i="1"/>
  <c r="AW339" i="1"/>
  <c r="AW581" i="1"/>
  <c r="AW853" i="1"/>
  <c r="AW826" i="1"/>
  <c r="AW726" i="1"/>
  <c r="AW865" i="1"/>
  <c r="AW39" i="1"/>
  <c r="AW866" i="1"/>
  <c r="AW708" i="1"/>
  <c r="AW184" i="1"/>
  <c r="AW387" i="1"/>
  <c r="AW388" i="1"/>
  <c r="AW861" i="1"/>
  <c r="AW719" i="1"/>
  <c r="AW571" i="1"/>
  <c r="AW707" i="1"/>
  <c r="AW168" i="1"/>
  <c r="AW681" i="1"/>
  <c r="AW827" i="1"/>
  <c r="AW54" i="1"/>
  <c r="AW419" i="1"/>
  <c r="AW883" i="1"/>
  <c r="AW441" i="1"/>
  <c r="AW68" i="1"/>
  <c r="AW369" i="1"/>
  <c r="AW84" i="1"/>
  <c r="AW351" i="1"/>
  <c r="AW647" i="1"/>
  <c r="AW179" i="1"/>
  <c r="AW250" i="1"/>
  <c r="AW91" i="1"/>
  <c r="AW629" i="1"/>
  <c r="AW799" i="1"/>
  <c r="AW785" i="1"/>
  <c r="AW645" i="1"/>
  <c r="AW646" i="1"/>
  <c r="AW889" i="1"/>
  <c r="AW867" i="1"/>
  <c r="AW762" i="1"/>
  <c r="AW394" i="1"/>
  <c r="AW426" i="1"/>
  <c r="AW529" i="1"/>
  <c r="AW816" i="1"/>
  <c r="AW753" i="1"/>
  <c r="AW754" i="1"/>
  <c r="AW207" i="1"/>
  <c r="AW682" i="1"/>
  <c r="AW683" i="1"/>
  <c r="AW808" i="1"/>
  <c r="AW881" i="1"/>
  <c r="AW253" i="1"/>
  <c r="AW797" i="1"/>
  <c r="AW868" i="1"/>
  <c r="AW281" i="1"/>
  <c r="AW317" i="1"/>
  <c r="AW456" i="1"/>
  <c r="AW457" i="1"/>
  <c r="AW727" i="1"/>
  <c r="AW374" i="1"/>
  <c r="AW803" i="1"/>
  <c r="AW271" i="1"/>
  <c r="AW775" i="1"/>
  <c r="AW85" i="1"/>
  <c r="AW784" i="1"/>
  <c r="AW561" i="1"/>
  <c r="AW505" i="1"/>
  <c r="AW759" i="1"/>
  <c r="AW877" i="1"/>
  <c r="AW878" i="1"/>
  <c r="AW778" i="1"/>
  <c r="AW843" i="1"/>
  <c r="AW844" i="1"/>
  <c r="AW757" i="1"/>
  <c r="AW758" i="1"/>
  <c r="AW697" i="1"/>
  <c r="AW331" i="1"/>
  <c r="AW299" i="1"/>
  <c r="AW298" i="1"/>
  <c r="AW888" i="1"/>
  <c r="AW917" i="1"/>
  <c r="AW835" i="1"/>
  <c r="AW749" i="1"/>
  <c r="AW842" i="1"/>
  <c r="AW814" i="1"/>
  <c r="AW817" i="1"/>
  <c r="AW305" i="1"/>
  <c r="AW748" i="1"/>
  <c r="AW851" i="1"/>
  <c r="AW512" i="1"/>
  <c r="AW590" i="1"/>
  <c r="AW903" i="1"/>
  <c r="AW904" i="1"/>
  <c r="AW106" i="1"/>
  <c r="AW107" i="1"/>
  <c r="AW162" i="1"/>
  <c r="AW755" i="1"/>
  <c r="AW125" i="1"/>
  <c r="AW782" i="1"/>
  <c r="AW925" i="1"/>
  <c r="AW514" i="1"/>
  <c r="AW700" i="1"/>
  <c r="AW699" i="1"/>
  <c r="AW420" i="1"/>
  <c r="AW800" i="1"/>
  <c r="AW847" i="1"/>
  <c r="AW821" i="1"/>
  <c r="AW811" i="1"/>
  <c r="AW947" i="1"/>
  <c r="AW61" i="1"/>
  <c r="AW741" i="1"/>
  <c r="AW742" i="1"/>
  <c r="AW743" i="1"/>
  <c r="AW625" i="1"/>
  <c r="AW138" i="1"/>
  <c r="AW139" i="1"/>
  <c r="AW71" i="1"/>
  <c r="AW309" i="1"/>
  <c r="AW146" i="1"/>
  <c r="AW604" i="1"/>
  <c r="AW770" i="1"/>
  <c r="AW941" i="1"/>
  <c r="AW113" i="1"/>
  <c r="AW836" i="1"/>
  <c r="AW897" i="1"/>
  <c r="AW108" i="1"/>
  <c r="AW576" i="1"/>
  <c r="AW721" i="1"/>
  <c r="AW111" i="1"/>
  <c r="AW300" i="1"/>
  <c r="AW393" i="1"/>
  <c r="AW840" i="1"/>
  <c r="AW841" i="1"/>
  <c r="AW77" i="1"/>
  <c r="AW968" i="1"/>
  <c r="AW906" i="1"/>
  <c r="AW856" i="1"/>
  <c r="AW837" i="1"/>
  <c r="AW678" i="1"/>
  <c r="AW761" i="1"/>
  <c r="AW838" i="1"/>
  <c r="AW763" i="1"/>
  <c r="AW280" i="1"/>
  <c r="AW933" i="1"/>
  <c r="AW502" i="1"/>
  <c r="AW528" i="1"/>
  <c r="AW58" i="1"/>
  <c r="AW818" i="1"/>
  <c r="AW357" i="1"/>
  <c r="AW819" i="1"/>
  <c r="AW546" i="1"/>
  <c r="AW985" i="1"/>
  <c r="AW750" i="1"/>
  <c r="AW274" i="1"/>
  <c r="AW839" i="1"/>
  <c r="AW912" i="1"/>
  <c r="AW966" i="1"/>
  <c r="AW621" i="1"/>
  <c r="AW930" i="1"/>
  <c r="AW554" i="1"/>
  <c r="AW919" i="1"/>
  <c r="AW976" i="1"/>
  <c r="AW718" i="1"/>
  <c r="AW863" i="1"/>
  <c r="AW429" i="1"/>
  <c r="AW282" i="1"/>
  <c r="AW283" i="1"/>
  <c r="AW954" i="1"/>
  <c r="AW986" i="1"/>
  <c r="AW220" i="1"/>
  <c r="AW221" i="1"/>
  <c r="AW890" i="1"/>
  <c r="AW804" i="1"/>
  <c r="AW702" i="1"/>
  <c r="AW675" i="1"/>
  <c r="AW981" i="1"/>
  <c r="AW982" i="1"/>
  <c r="AW242" i="1"/>
  <c r="AW905" i="1"/>
  <c r="AW651" i="1"/>
  <c r="AW948" i="1"/>
  <c r="AW934" i="1"/>
  <c r="AW928" i="1"/>
  <c r="AW884" i="1"/>
  <c r="AW692" i="1"/>
  <c r="AW712" i="1"/>
  <c r="AW740" i="1"/>
  <c r="AW117" i="1"/>
  <c r="AW290" i="1"/>
  <c r="AW709" i="1"/>
  <c r="AW745" i="1"/>
  <c r="AW900" i="1"/>
  <c r="AW751" i="1"/>
  <c r="AW910" i="1"/>
  <c r="AW126" i="1"/>
  <c r="AW684" i="1"/>
  <c r="AW685" i="1"/>
  <c r="AW689" i="1"/>
  <c r="AW644" i="1"/>
  <c r="AW1008" i="1"/>
  <c r="AW694" i="1"/>
  <c r="AW732" i="1"/>
  <c r="AW439" i="1"/>
  <c r="AW630" i="1"/>
  <c r="AW278" i="1"/>
  <c r="AW284" i="1"/>
  <c r="AW931" i="1"/>
  <c r="AW628" i="1"/>
  <c r="AW1018" i="1"/>
  <c r="AW882" i="1"/>
  <c r="AW214" i="1"/>
  <c r="AW356" i="1"/>
  <c r="AW205" i="1"/>
  <c r="AW475" i="1"/>
  <c r="AW1016" i="1"/>
  <c r="AW1017" i="1"/>
  <c r="AW929" i="1"/>
  <c r="AW926" i="1"/>
  <c r="AW203" i="1"/>
  <c r="AW946" i="1"/>
  <c r="AW771" i="1"/>
  <c r="AW677" i="1"/>
  <c r="AW484" i="1"/>
  <c r="AW637" i="1"/>
  <c r="AW795" i="1"/>
  <c r="AW1010" i="1"/>
  <c r="AW1019" i="1"/>
  <c r="AW696" i="1"/>
  <c r="AW279" i="1"/>
  <c r="AW1032" i="1"/>
  <c r="AW796" i="1"/>
  <c r="AW990" i="1"/>
  <c r="AW794" i="1"/>
  <c r="AW887" i="1"/>
  <c r="AW971" i="1"/>
  <c r="AW916" i="1"/>
  <c r="AW950" i="1"/>
  <c r="AW706" i="1"/>
  <c r="AW776" i="1"/>
  <c r="AW988" i="1"/>
  <c r="AW373" i="1"/>
  <c r="AW927" i="1"/>
  <c r="AW886" i="1"/>
  <c r="AW186" i="1"/>
  <c r="AW1013" i="1"/>
  <c r="AW481" i="1"/>
  <c r="AW592" i="1"/>
  <c r="AW914" i="1"/>
  <c r="AW307" i="1"/>
  <c r="AW1022" i="1"/>
  <c r="AW951" i="1"/>
  <c r="AW862" i="1"/>
  <c r="AW1038" i="1"/>
  <c r="AW547" i="1"/>
  <c r="AW987" i="1"/>
  <c r="AW791" i="1"/>
  <c r="AW997" i="1"/>
  <c r="AW189" i="1"/>
  <c r="AW1015" i="1"/>
  <c r="AW539" i="1"/>
  <c r="AW924" i="1"/>
  <c r="AW451" i="1"/>
  <c r="AW822" i="1"/>
  <c r="AW805" i="1"/>
  <c r="AW1030" i="1"/>
  <c r="AW921" i="1"/>
  <c r="AW158" i="1"/>
  <c r="AW225" i="1"/>
  <c r="AW360" i="1"/>
  <c r="AW1044" i="1"/>
  <c r="AW899" i="1"/>
  <c r="AW326" i="1"/>
  <c r="AW1075" i="1"/>
  <c r="AW964" i="1"/>
  <c r="AW1033" i="1"/>
  <c r="AW725" i="1"/>
  <c r="AW114" i="1"/>
  <c r="AW979" i="1"/>
  <c r="AW1012" i="1"/>
  <c r="AW872" i="1"/>
  <c r="AW873" i="1"/>
  <c r="AW894" i="1"/>
  <c r="AW885" i="1"/>
  <c r="AW687" i="1"/>
  <c r="AW1021" i="1"/>
  <c r="AW370" i="1"/>
  <c r="AW1005" i="1"/>
  <c r="AW1004" i="1"/>
  <c r="AW949" i="1"/>
  <c r="AW901" i="1"/>
  <c r="AW962" i="1"/>
  <c r="AW777" i="1"/>
  <c r="AW1061" i="1"/>
  <c r="AW809" i="1"/>
  <c r="AW1094" i="1"/>
  <c r="AW860" i="1"/>
  <c r="AW945" i="1"/>
  <c r="AW1092" i="1"/>
  <c r="AW1079" i="1"/>
  <c r="AW1080" i="1"/>
  <c r="AW977" i="1"/>
  <c r="AW488" i="1"/>
  <c r="AW892" i="1"/>
  <c r="AW913" i="1"/>
  <c r="AW1088" i="1"/>
  <c r="AW789" i="1"/>
  <c r="AW147" i="1"/>
  <c r="AW1036" i="1"/>
  <c r="AW1037" i="1"/>
  <c r="AW766" i="1"/>
  <c r="AW243" i="1"/>
  <c r="AW972" i="1"/>
  <c r="AW792" i="1"/>
  <c r="AW1078" i="1"/>
  <c r="AW769" i="1"/>
  <c r="AW1087" i="1"/>
  <c r="AW999" i="1"/>
  <c r="AW858" i="1"/>
  <c r="AW859" i="1"/>
  <c r="AW801" i="1"/>
  <c r="AW942" i="1"/>
  <c r="AW289" i="1"/>
  <c r="AW288" i="1"/>
  <c r="AW452" i="1"/>
  <c r="AW1049" i="1"/>
  <c r="AW626" i="1"/>
  <c r="AW935" i="1"/>
  <c r="AW936" i="1"/>
  <c r="AW938" i="1"/>
  <c r="AW958" i="1"/>
  <c r="AW669" i="1"/>
  <c r="AW920" i="1"/>
  <c r="AW1011" i="1"/>
  <c r="AW553" i="1"/>
  <c r="AW733" i="1"/>
  <c r="AW1109" i="1"/>
  <c r="AW973" i="1"/>
  <c r="AW131" i="1"/>
  <c r="AW580" i="1"/>
  <c r="AW1023" i="1"/>
  <c r="AW474" i="1"/>
  <c r="AW1106" i="1"/>
  <c r="AW1096" i="1"/>
  <c r="AW845" i="1"/>
  <c r="AW634" i="1"/>
  <c r="AW635" i="1"/>
  <c r="AW1128" i="1"/>
  <c r="AW1090" i="1"/>
  <c r="AW1057" i="1"/>
  <c r="AW1093" i="1"/>
  <c r="AW241" i="1"/>
  <c r="AW960" i="1"/>
  <c r="AW1060" i="1"/>
  <c r="AW1111" i="1"/>
  <c r="AW585" i="1"/>
  <c r="AW871" i="1"/>
  <c r="AW1002" i="1"/>
  <c r="AW896" i="1"/>
  <c r="AW1041" i="1"/>
  <c r="AW520" i="1"/>
  <c r="AW1086" i="1"/>
  <c r="AW287" i="1"/>
  <c r="AW1138" i="1"/>
  <c r="AW1139" i="1"/>
  <c r="AW390" i="1"/>
  <c r="AW391" i="1"/>
  <c r="AW1144" i="1"/>
  <c r="AW1126" i="1"/>
  <c r="AW1127" i="1"/>
  <c r="AW1168" i="1"/>
  <c r="AW1169" i="1"/>
  <c r="AW989" i="1"/>
  <c r="AW1071" i="1"/>
  <c r="AW1114" i="1"/>
  <c r="AW178" i="1"/>
  <c r="AW1091" i="1"/>
  <c r="AW874" i="1"/>
  <c r="AW293" i="1"/>
  <c r="AW1043" i="1"/>
  <c r="AW1028" i="1"/>
  <c r="AW907" i="1"/>
  <c r="AW1162" i="1"/>
  <c r="AW1179" i="1"/>
  <c r="AW965" i="1"/>
  <c r="AW1073" i="1"/>
  <c r="AW1118" i="1"/>
  <c r="AW955" i="1"/>
  <c r="AW1102" i="1"/>
  <c r="AW1171" i="1"/>
  <c r="AW975" i="1"/>
  <c r="AW469" i="1"/>
  <c r="AW301" i="1"/>
  <c r="AW713" i="1"/>
  <c r="AW815" i="1"/>
  <c r="AW875" i="1"/>
  <c r="AW1024" i="1"/>
  <c r="AW1025" i="1"/>
  <c r="AW1100" i="1"/>
  <c r="AW1101" i="1"/>
  <c r="AW1121" i="1"/>
  <c r="AW1164" i="1"/>
  <c r="AW1026" i="1"/>
  <c r="AW1185" i="1"/>
  <c r="AW402" i="1"/>
  <c r="AW1192" i="1"/>
  <c r="AW1199" i="1"/>
  <c r="AW618" i="1"/>
  <c r="AW597" i="1"/>
  <c r="AW1069" i="1"/>
  <c r="AW825" i="1"/>
  <c r="AW1122" i="1"/>
  <c r="AW1000" i="1"/>
  <c r="AW246" i="1"/>
  <c r="AW247" i="1"/>
  <c r="AW1133" i="1"/>
  <c r="AW257" i="1"/>
  <c r="AW846" i="1"/>
  <c r="AW1070" i="1"/>
  <c r="AW1072" i="1"/>
  <c r="AW1183" i="1"/>
  <c r="AW476" i="1"/>
  <c r="AW577" i="1"/>
  <c r="AW967" i="1"/>
  <c r="AW898" i="1"/>
  <c r="AW1160" i="1"/>
  <c r="AW943" i="1"/>
  <c r="AW879" i="1"/>
  <c r="AW880" i="1"/>
  <c r="AW1154" i="1"/>
  <c r="AW1132" i="1"/>
  <c r="AW1177" i="1"/>
  <c r="AW1181" i="1"/>
  <c r="AW1182" i="1"/>
  <c r="AW1020" i="1"/>
  <c r="AW1193" i="1"/>
  <c r="AW1204" i="1"/>
  <c r="AW1027" i="1"/>
  <c r="AW1074" i="1"/>
  <c r="AW1014" i="1"/>
  <c r="AW1163" i="1"/>
  <c r="AW1206" i="1"/>
  <c r="AW1207" i="1"/>
  <c r="AW1201" i="1"/>
  <c r="AW772" i="1"/>
  <c r="AW953" i="1"/>
  <c r="AW923" i="1"/>
  <c r="AW956" i="1"/>
  <c r="AW1130" i="1"/>
  <c r="AW1108" i="1"/>
  <c r="AW1143" i="1"/>
  <c r="AW1186" i="1"/>
  <c r="AW870" i="1"/>
  <c r="AW834" i="1"/>
  <c r="AW1035" i="1"/>
  <c r="AW1085" i="1"/>
  <c r="AW780" i="1"/>
  <c r="AW1248" i="1"/>
  <c r="AW1081" i="1"/>
  <c r="AW1137" i="1"/>
  <c r="AW1239" i="1"/>
  <c r="AW1048" i="1"/>
  <c r="AW516" i="1"/>
  <c r="AW1147" i="1"/>
  <c r="AW908" i="1"/>
  <c r="AW969" i="1"/>
  <c r="AW970" i="1"/>
  <c r="AW1240" i="1"/>
  <c r="AW994" i="1"/>
  <c r="AW1246" i="1"/>
  <c r="AW876" i="1"/>
  <c r="AW1140" i="1"/>
  <c r="AW1141" i="1"/>
  <c r="AW944" i="1"/>
  <c r="AW1046" i="1"/>
  <c r="AW1047" i="1"/>
  <c r="AW679" i="1"/>
  <c r="AW1173" i="1"/>
  <c r="AW893" i="1"/>
  <c r="AW939" i="1"/>
  <c r="AW1135" i="1"/>
  <c r="AW1226" i="1"/>
  <c r="AW657" i="1"/>
  <c r="AW596" i="1"/>
  <c r="AW952" i="1"/>
  <c r="AW996" i="1"/>
  <c r="AW995" i="1"/>
  <c r="AW1252" i="1"/>
  <c r="AW1152" i="1"/>
  <c r="AW1153" i="1"/>
  <c r="AW983" i="1"/>
  <c r="AW984" i="1"/>
  <c r="AW1178" i="1"/>
  <c r="AW1224" i="1"/>
  <c r="AW1062" i="1"/>
  <c r="AW807" i="1"/>
  <c r="AW978" i="1"/>
  <c r="AW857" i="1"/>
  <c r="AW895" i="1"/>
  <c r="AW909" i="1"/>
  <c r="AW1054" i="1"/>
  <c r="AW1238" i="1"/>
  <c r="AW1059" i="1"/>
  <c r="AW1237" i="1"/>
  <c r="AW1103" i="1"/>
  <c r="AW1104" i="1"/>
  <c r="AW1220" i="1"/>
  <c r="AW918" i="1"/>
  <c r="AW1006" i="1"/>
  <c r="AW1045" i="1"/>
  <c r="AW389" i="1"/>
  <c r="AW1066" i="1"/>
  <c r="AW1089" i="1"/>
  <c r="AW1273" i="1"/>
  <c r="AW1274" i="1"/>
  <c r="AW1196" i="1"/>
  <c r="AW1117" i="1"/>
  <c r="AW1258" i="1"/>
  <c r="AW1232" i="1"/>
  <c r="AW1214" i="1"/>
  <c r="AW1123" i="1"/>
  <c r="AW1064" i="1"/>
  <c r="AW980" i="1"/>
  <c r="AW1176" i="1"/>
  <c r="AW1115" i="1"/>
  <c r="AW1146" i="1"/>
  <c r="AW1217" i="1"/>
  <c r="AW1208" i="1"/>
  <c r="AW1265" i="1"/>
  <c r="AW443" i="1"/>
  <c r="AW1056" i="1"/>
  <c r="AW940" i="1"/>
  <c r="AW1124" i="1"/>
  <c r="AW1287" i="1"/>
  <c r="AW1299" i="1"/>
  <c r="AW1250" i="1"/>
  <c r="AW932" i="1"/>
  <c r="AW1187" i="1"/>
  <c r="AW1175" i="1"/>
  <c r="AW559" i="1"/>
  <c r="AW1241" i="1"/>
  <c r="AW974" i="1"/>
  <c r="AW1110" i="1"/>
  <c r="AW1042" i="1"/>
  <c r="AW1306" i="1"/>
  <c r="AW1218" i="1"/>
  <c r="AW1055" i="1"/>
  <c r="AW1149" i="1"/>
  <c r="AW1264" i="1"/>
  <c r="AW436" i="1"/>
  <c r="AW1174" i="1"/>
  <c r="AW1003" i="1"/>
  <c r="AW1107" i="1"/>
  <c r="AW1052" i="1"/>
  <c r="AW1200" i="1"/>
  <c r="AW1296" i="1"/>
  <c r="AW507" i="1"/>
  <c r="AW1040" i="1"/>
  <c r="AW1276" i="1"/>
  <c r="AW1314" i="1"/>
  <c r="AW491" i="1"/>
  <c r="AW1065" i="1"/>
  <c r="AW963" i="1"/>
  <c r="AW1320" i="1"/>
  <c r="AW1321" i="1"/>
  <c r="AW1312" i="1"/>
  <c r="AW1336" i="1"/>
  <c r="AW915" i="1"/>
  <c r="AW1053" i="1"/>
  <c r="AW500" i="1"/>
  <c r="AW1301" i="1"/>
  <c r="AW567" i="1"/>
  <c r="AW1345" i="1"/>
  <c r="AW1254" i="1"/>
  <c r="AW1084" i="1"/>
  <c r="AW852" i="1"/>
  <c r="AW1202" i="1"/>
  <c r="AW1340" i="1"/>
  <c r="AW1216" i="1"/>
  <c r="AW363" i="1"/>
  <c r="AW1355" i="1"/>
  <c r="AW1364" i="1"/>
  <c r="AW1358" i="1"/>
  <c r="AW959" i="1"/>
  <c r="AW810" i="1"/>
  <c r="AW1198" i="1"/>
  <c r="AW1063" i="1"/>
  <c r="AW1339" i="1"/>
  <c r="AW1099" i="1"/>
  <c r="AW1125" i="1"/>
  <c r="AW1151" i="1"/>
  <c r="AW1150" i="1"/>
  <c r="AW1235" i="1"/>
  <c r="AW1236" i="1"/>
  <c r="AW1097" i="1"/>
  <c r="AW1259" i="1"/>
  <c r="AW1260" i="1"/>
  <c r="AW1329" i="1"/>
  <c r="AW1119" i="1"/>
  <c r="AW937" i="1"/>
  <c r="AW1324" i="1"/>
  <c r="AW1205" i="1"/>
  <c r="AW1294" i="1"/>
  <c r="AW1316" i="1"/>
  <c r="AW1317" i="1"/>
  <c r="AW1275" i="1"/>
  <c r="AW1303" i="1"/>
  <c r="AW1357" i="1"/>
  <c r="AW1105" i="1"/>
  <c r="AW1308" i="1"/>
  <c r="AW1377" i="1"/>
  <c r="AW610" i="1"/>
  <c r="AW486" i="1"/>
  <c r="AW1334" i="1"/>
  <c r="AW1298" i="1"/>
  <c r="AW1215" i="1"/>
  <c r="AW612" i="1"/>
  <c r="AW1379" i="1"/>
  <c r="AW1378" i="1"/>
  <c r="AW633" i="1"/>
  <c r="AW798" i="1"/>
  <c r="AW1343" i="1"/>
  <c r="AW1262" i="1"/>
  <c r="AW902" i="1"/>
  <c r="AW1394" i="1"/>
  <c r="AW1131" i="1"/>
  <c r="AW1383" i="1"/>
  <c r="AW1267" i="1"/>
  <c r="AW574" i="1"/>
  <c r="AW1184" i="1"/>
  <c r="AW1007" i="1"/>
  <c r="AW1170" i="1"/>
  <c r="AW1039" i="1"/>
  <c r="AW1373" i="1"/>
  <c r="AW1210" i="1"/>
  <c r="AW869" i="1"/>
  <c r="AW1221" i="1"/>
  <c r="AW957" i="1"/>
  <c r="AW1213" i="1"/>
  <c r="AW1375" i="1"/>
  <c r="AW1034" i="1"/>
  <c r="AW1136" i="1"/>
  <c r="AW1416" i="1"/>
  <c r="AW1372" i="1"/>
  <c r="AW1310" i="1"/>
  <c r="AW1145" i="1"/>
  <c r="AW1414" i="1"/>
  <c r="AW1142" i="1"/>
  <c r="AW1228" i="1"/>
  <c r="AW731" i="1"/>
  <c r="AW1219" i="1"/>
  <c r="AW1327" i="1"/>
  <c r="AW1251" i="1"/>
  <c r="AW1421" i="1"/>
  <c r="AW1422" i="1"/>
  <c r="AW1323" i="1"/>
  <c r="AW1290" i="1"/>
  <c r="AW1253" i="1"/>
  <c r="AW1242" i="1"/>
  <c r="AW1356" i="1"/>
  <c r="AW1166" i="1"/>
  <c r="AW1165" i="1"/>
  <c r="AW1280" i="1"/>
  <c r="AW1189" i="1"/>
  <c r="AW1190" i="1"/>
  <c r="AW1225" i="1"/>
  <c r="AW1328" i="1"/>
  <c r="AW1291" i="1"/>
  <c r="AW1330" i="1"/>
  <c r="AW1371" i="1"/>
  <c r="AW1441" i="1"/>
  <c r="AW829" i="1"/>
  <c r="AW1271" i="1"/>
  <c r="AW1318" i="1"/>
  <c r="AW1302" i="1"/>
  <c r="AW922" i="1"/>
  <c r="AW1369" i="1"/>
  <c r="AW548" i="1"/>
  <c r="AW1423" i="1"/>
  <c r="AW1429" i="1"/>
  <c r="AW1384" i="1"/>
  <c r="AW1452" i="1"/>
  <c r="AW1191" i="1"/>
  <c r="AW1404" i="1"/>
  <c r="AW1009" i="1"/>
  <c r="AW1433" i="1"/>
  <c r="AW1129" i="1"/>
  <c r="AW1134" i="1"/>
  <c r="AW1068" i="1"/>
  <c r="AW1203" i="1"/>
  <c r="AW850" i="1"/>
  <c r="AW1082" i="1"/>
  <c r="AW1083" i="1"/>
  <c r="AW1437" i="1"/>
  <c r="AW1435" i="1"/>
  <c r="AW1366" i="1"/>
  <c r="AW1344" i="1"/>
  <c r="AW1270" i="1"/>
  <c r="AW1442" i="1"/>
  <c r="AW1443" i="1"/>
  <c r="AW1349" i="1"/>
  <c r="AW1050" i="1"/>
  <c r="AW1367" i="1"/>
  <c r="AW1279" i="1"/>
  <c r="AW1281" i="1"/>
  <c r="AW998" i="1"/>
  <c r="AW1335" i="1"/>
  <c r="AW1197" i="1"/>
  <c r="AW1180" i="1"/>
  <c r="AW1167" i="1"/>
  <c r="AW1227" i="1"/>
  <c r="AW1229" i="1"/>
  <c r="AW1484" i="1"/>
  <c r="AW1351" i="1"/>
  <c r="AW1311" i="1"/>
  <c r="AW1466" i="1"/>
  <c r="AW1430" i="1"/>
  <c r="AW1485" i="1"/>
  <c r="AW1245" i="1"/>
  <c r="AW1231" i="1"/>
  <c r="AW1386" i="1"/>
  <c r="AW1289" i="1"/>
  <c r="AW1370" i="1"/>
  <c r="AW1067" i="1"/>
  <c r="AW1029" i="1"/>
  <c r="AW1419" i="1"/>
  <c r="AW911" i="1"/>
  <c r="AW1322" i="1"/>
  <c r="AW1401" i="1"/>
  <c r="AW1402" i="1"/>
  <c r="AW1256" i="1"/>
  <c r="AW1255" i="1"/>
  <c r="AW1159" i="1"/>
  <c r="AW1188" i="1"/>
  <c r="AW1475" i="1"/>
  <c r="AW1495" i="1"/>
  <c r="AW1465" i="1"/>
  <c r="AW991" i="1"/>
  <c r="AW1453" i="1"/>
  <c r="AW1457" i="1"/>
  <c r="AW1272" i="1"/>
  <c r="AW992" i="1"/>
  <c r="AW1293" i="1"/>
  <c r="AW1112" i="1"/>
  <c r="AW1521" i="1"/>
  <c r="AW1522" i="1"/>
  <c r="AW1539" i="1"/>
  <c r="AW1540" i="1"/>
  <c r="AW1531" i="1"/>
  <c r="AW1211" i="1"/>
  <c r="AW1212" i="1"/>
  <c r="AW1051" i="1"/>
  <c r="AW1058" i="1"/>
  <c r="AW1514" i="1"/>
  <c r="AW1315" i="1"/>
  <c r="AW1001" i="1"/>
  <c r="AW1476" i="1"/>
  <c r="AW1533" i="1"/>
  <c r="AW1568" i="1"/>
  <c r="AW1348" i="1"/>
  <c r="AW1347" i="1"/>
  <c r="AW1361" i="1"/>
  <c r="AW1468" i="1"/>
  <c r="AW1489" i="1"/>
  <c r="AW1507" i="1"/>
  <c r="AW1451" i="1"/>
  <c r="AW1350" i="1"/>
  <c r="AW1395" i="1"/>
  <c r="AW1513" i="1"/>
  <c r="AW1359" i="1"/>
  <c r="AW1360" i="1"/>
  <c r="AW1408" i="1"/>
  <c r="AW1354" i="1"/>
  <c r="AW1579" i="1"/>
  <c r="AW1480" i="1"/>
  <c r="AW1249" i="1"/>
  <c r="AW1567" i="1"/>
  <c r="AW891" i="1"/>
  <c r="AW1470" i="1"/>
  <c r="AW1434" i="1"/>
  <c r="AW1462" i="1"/>
  <c r="AW1493" i="1"/>
  <c r="AW1194" i="1"/>
  <c r="AW1576" i="1"/>
  <c r="AW1399" i="1"/>
  <c r="AW1477" i="1"/>
  <c r="AW1616" i="1"/>
  <c r="AW1346" i="1"/>
  <c r="AW1595" i="1"/>
  <c r="AW1398" i="1"/>
  <c r="AW1529" i="1"/>
  <c r="AW1613" i="1"/>
  <c r="AW1541" i="1"/>
  <c r="AW1284" i="1"/>
  <c r="AW1592" i="1"/>
  <c r="AW1098" i="1"/>
  <c r="AW1095" i="1"/>
  <c r="AW1534" i="1"/>
  <c r="AW1497" i="1"/>
  <c r="AW1498" i="1"/>
  <c r="AW1494" i="1"/>
  <c r="AW993" i="1"/>
  <c r="AW1319" i="1"/>
  <c r="AW1590" i="1"/>
  <c r="AW1161" i="1"/>
  <c r="AW1461" i="1"/>
  <c r="AW1631" i="1"/>
  <c r="AW1388" i="1"/>
  <c r="AW1543" i="1"/>
  <c r="AW1551" i="1"/>
  <c r="AW1637" i="1"/>
  <c r="AW1638" i="1"/>
  <c r="AW1376" i="1"/>
  <c r="AW1233" i="1"/>
  <c r="AW1113" i="1"/>
  <c r="AW1467" i="1"/>
  <c r="AW1374" i="1"/>
  <c r="AW1636" i="1"/>
  <c r="AW1297" i="1"/>
  <c r="AW1556" i="1"/>
  <c r="AW1557" i="1"/>
  <c r="AW1558" i="1"/>
  <c r="AW1353" i="1"/>
  <c r="AW1076" i="1"/>
  <c r="AW1077" i="1"/>
  <c r="AW1605" i="1"/>
  <c r="AW1606" i="1"/>
  <c r="AW1342" i="1"/>
  <c r="AW1120" i="1"/>
  <c r="AW1325" i="1"/>
  <c r="AW1326" i="1"/>
  <c r="AW1283" i="1"/>
  <c r="AW1662" i="1"/>
  <c r="AW1337" i="1"/>
  <c r="AW1677" i="1"/>
  <c r="AW1547" i="1"/>
  <c r="AW1155" i="1"/>
  <c r="AW1500" i="1"/>
  <c r="AW1365" i="1"/>
  <c r="AW1510" i="1"/>
  <c r="AW1511" i="1"/>
  <c r="AW961" i="1"/>
  <c r="AW1148" i="1"/>
  <c r="AW1628" i="1"/>
  <c r="AW1397" i="1"/>
  <c r="AW1508" i="1"/>
  <c r="AW1509" i="1"/>
  <c r="AW1555" i="1"/>
  <c r="AW1686" i="1"/>
  <c r="AW1157" i="1"/>
  <c r="AW1158" i="1"/>
  <c r="AW1440" i="1"/>
  <c r="AW1439" i="1"/>
  <c r="AW1620" i="1"/>
  <c r="AW1610" i="1"/>
  <c r="AW1609" i="1"/>
  <c r="AW1295" i="1"/>
  <c r="AW1548" i="1"/>
  <c r="AW1649" i="1"/>
  <c r="AW1545" i="1"/>
  <c r="AW1624" i="1"/>
  <c r="AW1625" i="1"/>
  <c r="AW1566" i="1"/>
  <c r="AW1263" i="1"/>
  <c r="AW1338" i="1"/>
  <c r="AW1222" i="1"/>
  <c r="AW1285" i="1"/>
  <c r="AW1362" i="1"/>
  <c r="AW1515" i="1"/>
  <c r="AW1614" i="1"/>
  <c r="AW1680" i="1"/>
  <c r="AW1478" i="1"/>
  <c r="AW1644" i="1"/>
  <c r="AW1257" i="1"/>
  <c r="AW1396" i="1"/>
  <c r="AW1502" i="1"/>
  <c r="AW1504" i="1"/>
  <c r="AW1650" i="1"/>
  <c r="AW1717" i="1"/>
  <c r="AW1223" i="1"/>
  <c r="AW1368" i="1"/>
  <c r="AW1582" i="1"/>
  <c r="AW1692" i="1"/>
  <c r="AW1031" i="1"/>
  <c r="AW1505" i="1"/>
  <c r="AW1714" i="1"/>
  <c r="AW1745" i="1"/>
  <c r="AW1724" i="1"/>
  <c r="AW1711" i="1"/>
  <c r="AW1738" i="1"/>
  <c r="AW1772" i="1"/>
  <c r="AW1773" i="1"/>
  <c r="AW1774" i="1"/>
  <c r="AW1571" i="1"/>
  <c r="AW1695" i="1"/>
  <c r="AW1292" i="1"/>
  <c r="AW1769" i="1"/>
  <c r="AW1683" i="1"/>
  <c r="AW1684" i="1"/>
  <c r="AW1527" i="1"/>
  <c r="AW1332" i="1"/>
  <c r="AW1784" i="1"/>
  <c r="AW1577" i="1"/>
  <c r="AW1725" i="1"/>
  <c r="AW1282" i="1"/>
  <c r="AW1629" i="1"/>
  <c r="AW1602" i="1"/>
  <c r="AW1791" i="1"/>
  <c r="AW1288" i="1"/>
  <c r="AW1230" i="1"/>
  <c r="AW1268" i="1"/>
  <c r="AW1591" i="1"/>
  <c r="AW1599" i="1"/>
  <c r="AW1598" i="1"/>
  <c r="AW1300" i="1"/>
  <c r="AW1570" i="1"/>
  <c r="AW1537" i="1"/>
  <c r="AW1673" i="1"/>
  <c r="AW1427" i="1"/>
  <c r="AW1116" i="1"/>
  <c r="AW1780" i="1"/>
  <c r="AW1797" i="1"/>
  <c r="AW1392" i="1"/>
  <c r="AW1722" i="1"/>
  <c r="AW1464" i="1"/>
  <c r="AW1825" i="1"/>
  <c r="AW1156" i="1"/>
  <c r="AW1420" i="1"/>
  <c r="AW1740" i="1"/>
  <c r="AW1307" i="1"/>
  <c r="AW1675" i="1"/>
  <c r="AW1787" i="1"/>
  <c r="AW1560" i="1"/>
  <c r="AW1243" i="1"/>
  <c r="AW1244" i="1"/>
  <c r="AW1809" i="1"/>
  <c r="AW1828" i="1"/>
  <c r="AW1758" i="1"/>
  <c r="AW1757" i="1"/>
  <c r="AW1830" i="1"/>
  <c r="AW1831" i="1"/>
  <c r="AW1380" i="1"/>
  <c r="AW1744" i="1"/>
  <c r="AW1839" i="1"/>
  <c r="AW1641" i="1"/>
  <c r="AW1612" i="1"/>
  <c r="AW1483" i="1"/>
  <c r="AW1771" i="1"/>
  <c r="AW1390" i="1"/>
  <c r="AW1391" i="1"/>
  <c r="AW1564" i="1"/>
  <c r="AW1604" i="1"/>
  <c r="AW1832" i="1"/>
  <c r="AW1833" i="1"/>
  <c r="AW1518" i="1"/>
  <c r="AW1731" i="1"/>
  <c r="AW1661" i="1"/>
  <c r="AW1587" i="1"/>
  <c r="AW1588" i="1"/>
  <c r="AW1841" i="1"/>
  <c r="AW1856" i="1"/>
  <c r="AW1778" i="1"/>
  <c r="AW1779" i="1"/>
  <c r="AW1594" i="1"/>
  <c r="AW1794" i="1"/>
  <c r="AW1776" i="1"/>
  <c r="AW1431" i="1"/>
  <c r="AW1542" i="1"/>
  <c r="AW1819" i="1"/>
  <c r="AW1775" i="1"/>
  <c r="AW1581" i="1"/>
  <c r="AW1688" i="1"/>
  <c r="AW1607" i="1"/>
  <c r="AW1562" i="1"/>
  <c r="AW1753" i="1"/>
  <c r="AW1729" i="1"/>
  <c r="AW1454" i="1"/>
  <c r="AW1455" i="1"/>
  <c r="AW1400" i="1"/>
  <c r="AW1760" i="1"/>
  <c r="AW1659" i="1"/>
  <c r="AW1818" i="1"/>
  <c r="AW1847" i="1"/>
  <c r="AW1838" i="1"/>
  <c r="AW1645" i="1"/>
  <c r="AW1723" i="1"/>
  <c r="AW1172" i="1"/>
  <c r="AW1586" i="1"/>
  <c r="AW1426" i="1"/>
  <c r="AW1436" i="1"/>
  <c r="AW1732" i="1"/>
  <c r="AW1333" i="1"/>
  <c r="AW1690" i="1"/>
  <c r="AW1585" i="1"/>
  <c r="AW1304" i="1"/>
  <c r="AW1472" i="1"/>
  <c r="AW1653" i="1"/>
  <c r="AW1799" i="1"/>
  <c r="AW1800" i="1"/>
  <c r="AW1801" i="1"/>
  <c r="AW1363" i="1"/>
  <c r="AW1793" i="1"/>
  <c r="AW1660" i="1"/>
  <c r="AW1415" i="1"/>
  <c r="AW1702" i="1"/>
  <c r="AW1816" i="1"/>
  <c r="AW1584" i="1"/>
  <c r="AW1621" i="1"/>
  <c r="AW1822" i="1"/>
  <c r="AW1786" i="1"/>
  <c r="AW1546" i="1"/>
  <c r="AW1664" i="1"/>
  <c r="AW1665" i="1"/>
  <c r="AW1718" i="1"/>
  <c r="AW1798" i="1"/>
  <c r="AW1572" i="1"/>
  <c r="AW1195" i="1"/>
  <c r="AW1859" i="1"/>
  <c r="AW1844" i="1"/>
  <c r="AW1754" i="1"/>
  <c r="AW1269" i="1"/>
  <c r="AW1796" i="1"/>
  <c r="AW1411" i="1"/>
  <c r="AW1412" i="1"/>
  <c r="AW1413" i="1"/>
  <c r="AW1804" i="1"/>
  <c r="AW1418" i="1"/>
  <c r="AW1842" i="1"/>
  <c r="AW1785" i="1"/>
  <c r="AW1209" i="1"/>
  <c r="AW1708" i="1"/>
  <c r="AW1707" i="1"/>
  <c r="AW1670" i="1"/>
  <c r="AW1888" i="1"/>
  <c r="AW1755" i="1"/>
  <c r="AW1741" i="1"/>
  <c r="AW1879" i="1"/>
  <c r="AW1528" i="1"/>
  <c r="AW1905" i="1"/>
  <c r="AW1906" i="1"/>
  <c r="AW1385" i="1"/>
  <c r="AW1512" i="1"/>
  <c r="AW1654" i="1"/>
  <c r="AW1857" i="1"/>
  <c r="AW1858" i="1"/>
  <c r="AW1573" i="1"/>
  <c r="AW1917" i="1"/>
  <c r="AW1766" i="1"/>
  <c r="AW1767" i="1"/>
  <c r="AW1848" i="1"/>
  <c r="AW1458" i="1"/>
  <c r="AW1535" i="1"/>
  <c r="AW1536" i="1"/>
  <c r="AW1674" i="1"/>
  <c r="AW1742" i="1"/>
  <c r="AW1836" i="1"/>
  <c r="AW1234" i="1"/>
  <c r="AW1693" i="1"/>
  <c r="AW1694" i="1"/>
  <c r="AW1409" i="1"/>
  <c r="AW1891" i="1"/>
  <c r="AW1870" i="1"/>
  <c r="AW1814" i="1"/>
  <c r="AW1611" i="1"/>
  <c r="AW1873" i="1"/>
  <c r="AW1538" i="1"/>
  <c r="AW1352" i="1"/>
  <c r="AW1561" i="1"/>
  <c r="AW1486" i="1"/>
  <c r="AW1569" i="1"/>
  <c r="AW1861" i="1"/>
  <c r="AW1393" i="1"/>
  <c r="AW1933" i="1"/>
  <c r="AW1278" i="1"/>
  <c r="AW1277" i="1"/>
  <c r="AW1519" i="1"/>
  <c r="AW1520" i="1"/>
  <c r="AW1700" i="1"/>
  <c r="AW1761" i="1"/>
  <c r="AW1381" i="1"/>
  <c r="AW1583" i="1"/>
  <c r="AW1765" i="1"/>
  <c r="AW1681" i="1"/>
  <c r="AW1313" i="1"/>
  <c r="AW1563" i="1"/>
  <c r="AW1874" i="1"/>
  <c r="AW1782" i="1"/>
  <c r="AW1600" i="1"/>
  <c r="AW1261" i="1"/>
  <c r="AW1932" i="1"/>
  <c r="AW1887" i="1"/>
  <c r="AW1737" i="1"/>
  <c r="AW1691" i="1"/>
  <c r="AW1823" i="1"/>
  <c r="AW1912" i="1"/>
  <c r="AW1622" i="1"/>
  <c r="AW1424" i="1"/>
  <c r="AW1444" i="1"/>
  <c r="AW1854" i="1"/>
  <c r="AW1469" i="1"/>
  <c r="AW1701" i="1"/>
  <c r="AW1482" i="1"/>
  <c r="AW1389" i="1"/>
  <c r="AW1247" i="1"/>
  <c r="AW1432" i="1"/>
  <c r="AW1449" i="1"/>
  <c r="AW1450" i="1"/>
  <c r="AW1549" i="1"/>
  <c r="AW1921" i="1"/>
  <c r="AW1615" i="1"/>
  <c r="AW1752" i="1"/>
  <c r="AW1523" i="1"/>
  <c r="AW1876" i="1"/>
  <c r="AW1877" i="1"/>
  <c r="AW1973" i="1"/>
  <c r="AW1479" i="1"/>
  <c r="AW1666" i="1"/>
  <c r="AW1491" i="1"/>
  <c r="AW1492" i="1"/>
  <c r="AW1736" i="1"/>
  <c r="AW1501" i="1"/>
  <c r="AW1960" i="1"/>
  <c r="AW1805" i="1"/>
  <c r="AW1942" i="1"/>
  <c r="AW1709" i="1"/>
  <c r="AW1788" i="1"/>
  <c r="AW1789" i="1"/>
  <c r="AW1578" i="1"/>
  <c r="AW1669" i="1"/>
  <c r="AW1596" i="1"/>
  <c r="AW1499" i="1"/>
  <c r="AW1910" i="1"/>
  <c r="AW1941" i="1"/>
  <c r="AW1883" i="1"/>
  <c r="AW1948" i="1"/>
  <c r="AW1728" i="1"/>
  <c r="AW1949" i="1"/>
  <c r="AW1817" i="1"/>
  <c r="AW1918" i="1"/>
  <c r="AW1266" i="1"/>
  <c r="AW1845" i="1"/>
  <c r="AW1652" i="1"/>
  <c r="AW1463" i="1"/>
  <c r="AW1880" i="1"/>
  <c r="AW1580" i="1"/>
  <c r="AW1331" i="1"/>
  <c r="AW1405" i="1"/>
  <c r="AW1875" i="1"/>
  <c r="AW1925" i="1"/>
  <c r="AW1795" i="1"/>
  <c r="AW1735" i="1"/>
  <c r="AW1565" i="1"/>
  <c r="AW1988" i="1"/>
  <c r="AW1762" i="1"/>
  <c r="AW1305" i="1"/>
  <c r="AW1601" i="1"/>
  <c r="AW1658" i="1"/>
  <c r="AW1286" i="1"/>
  <c r="AW2003" i="1"/>
  <c r="AW1705" i="1"/>
  <c r="AW1503" i="1"/>
  <c r="AW1506" i="1"/>
  <c r="AW1972" i="1"/>
  <c r="AW1860" i="1"/>
  <c r="AW1428" i="1"/>
  <c r="AW1575" i="1"/>
  <c r="AW1770" i="1"/>
  <c r="AW1516" i="1"/>
  <c r="AW1733" i="1"/>
  <c r="AW1807" i="1"/>
  <c r="AW1532" i="1"/>
  <c r="AW1977" i="1"/>
  <c r="AW1986" i="1"/>
  <c r="AW1953" i="1"/>
  <c r="AW1954" i="1"/>
  <c r="AW1955" i="1"/>
  <c r="AW1589" i="1"/>
  <c r="AW1777" i="1"/>
  <c r="AW1687" i="1"/>
  <c r="AW1852" i="1"/>
  <c r="AW1706" i="1"/>
  <c r="AW1923" i="1"/>
  <c r="AW1951" i="1"/>
  <c r="AW1952" i="1"/>
  <c r="AW1837" i="1"/>
  <c r="AW1689" i="1"/>
  <c r="AW1623" i="1"/>
  <c r="AW1938" i="1"/>
  <c r="AW1719" i="1"/>
  <c r="AW1903" i="1"/>
  <c r="AW1309" i="1"/>
  <c r="AW1812" i="1"/>
  <c r="AW1813" i="1"/>
  <c r="AW1820" i="1"/>
  <c r="AW1908" i="1"/>
  <c r="AW1746" i="1"/>
  <c r="AW1651" i="1"/>
  <c r="AW1835" i="1"/>
  <c r="AW1843" i="1"/>
  <c r="AW1713" i="1"/>
  <c r="AW1647" i="1"/>
  <c r="AW1996" i="1"/>
  <c r="AW1846" i="1"/>
  <c r="AW1850" i="1"/>
  <c r="AW1978" i="1"/>
  <c r="AW1898" i="1"/>
  <c r="AW1438" i="1"/>
  <c r="AW1603" i="1"/>
  <c r="AW1989" i="1"/>
  <c r="AW1950" i="1"/>
  <c r="AW1909" i="1"/>
  <c r="AW2025" i="1"/>
  <c r="AW2007" i="1"/>
  <c r="AW2008" i="1"/>
  <c r="AW1763" i="1"/>
  <c r="AW1928" i="1"/>
  <c r="AW1552" i="1"/>
  <c r="AW1781" i="1"/>
  <c r="AW1445" i="1"/>
  <c r="AW1446" i="1"/>
  <c r="AW1447" i="1"/>
  <c r="AW1448" i="1"/>
  <c r="AW1869" i="1"/>
  <c r="AW1976" i="1"/>
  <c r="AW1524" i="1"/>
  <c r="AW1913" i="1"/>
  <c r="AW1593" i="1"/>
  <c r="AW1914" i="1"/>
  <c r="AW1425" i="1"/>
  <c r="AW1827" i="1"/>
  <c r="AW1882" i="1"/>
  <c r="AW1739" i="1"/>
  <c r="AW1487" i="1"/>
  <c r="AW1488" i="1"/>
  <c r="AW1750" i="1"/>
  <c r="AW1640" i="1"/>
  <c r="AW1991" i="1"/>
  <c r="AW1667" i="1"/>
  <c r="AW1526" i="1"/>
  <c r="AW1956" i="1"/>
  <c r="AW1550" i="1"/>
  <c r="AW1979" i="1"/>
  <c r="AW1829" i="1"/>
  <c r="AW1630" i="1"/>
  <c r="AW2016" i="1"/>
  <c r="AW2017" i="1"/>
  <c r="AW1759" i="1"/>
  <c r="AW1904" i="1"/>
  <c r="AW1958" i="1"/>
  <c r="AW1959" i="1"/>
  <c r="AW1802" i="1"/>
  <c r="AW1884" i="1"/>
  <c r="AW1459" i="1"/>
  <c r="AW1460" i="1"/>
  <c r="AW1642" i="1"/>
  <c r="AW1490" i="1"/>
  <c r="AW1655" i="1"/>
  <c r="AW1656" i="1"/>
  <c r="AW1969" i="1"/>
  <c r="AW1863" i="1"/>
  <c r="AW1553" i="1"/>
  <c r="AW1554" i="1"/>
  <c r="AW1341" i="1"/>
  <c r="AW1824" i="1"/>
  <c r="AW1382" i="1"/>
  <c r="AW1730" i="1"/>
  <c r="AW1403" i="1"/>
  <c r="AW1618" i="1"/>
  <c r="AW1471" i="1"/>
  <c r="AW1473" i="1"/>
  <c r="AW1474" i="1"/>
  <c r="AW1648" i="1"/>
  <c r="AW1496" i="1"/>
  <c r="AW1517" i="1"/>
  <c r="AW1710" i="1"/>
  <c r="AW1834" i="1"/>
  <c r="AW1387" i="1"/>
  <c r="AW1619" i="1"/>
  <c r="AW1417" i="1"/>
  <c r="AW1907" i="1"/>
  <c r="AW1924" i="1"/>
  <c r="AW2048" i="1"/>
  <c r="AW2029" i="1"/>
  <c r="AW1559" i="1"/>
  <c r="AW1957" i="1"/>
  <c r="AW1840" i="1"/>
  <c r="AW1967" i="1"/>
  <c r="AW1617" i="1"/>
  <c r="AW1911" i="1"/>
  <c r="AW1407" i="1"/>
  <c r="AW1406" i="1"/>
  <c r="AW1481" i="1"/>
  <c r="AW1994" i="1"/>
  <c r="AW1944" i="1"/>
  <c r="AW1886" i="1"/>
  <c r="AW1821" i="1"/>
  <c r="AW1525" i="1"/>
  <c r="AW1712" i="1"/>
  <c r="AW2010" i="1"/>
  <c r="AW1716" i="1"/>
  <c r="AW1597" i="1"/>
  <c r="AW1749" i="1"/>
  <c r="AW1922" i="1"/>
  <c r="AW1930" i="1"/>
  <c r="AW1931" i="1"/>
  <c r="AW1937" i="1"/>
  <c r="AW1946" i="1"/>
  <c r="AW1947" i="1"/>
  <c r="AW1803" i="1"/>
  <c r="AW1703" i="1"/>
  <c r="AW1410" i="1"/>
  <c r="AW1792" i="1"/>
  <c r="AW1999" i="1"/>
  <c r="AW2041" i="1"/>
  <c r="AW1456" i="1"/>
  <c r="AW1672" i="1"/>
  <c r="AW1676" i="1"/>
  <c r="AW1899" i="1"/>
  <c r="AW2076" i="1"/>
  <c r="AW1696" i="1"/>
  <c r="AW1530" i="1"/>
  <c r="AW1855" i="1"/>
  <c r="AW1806" i="1"/>
  <c r="AW2080" i="1"/>
  <c r="AW1965" i="1"/>
  <c r="AW1966" i="1"/>
  <c r="AW1671" i="1"/>
  <c r="AW1679" i="1"/>
  <c r="AW1682" i="1"/>
  <c r="AW2073" i="1"/>
  <c r="AW2015" i="1"/>
  <c r="AW1968" i="1"/>
  <c r="AW1663" i="1"/>
  <c r="AW2072" i="1"/>
  <c r="AW2001" i="1"/>
  <c r="AW2002" i="1"/>
  <c r="AW2079" i="1"/>
  <c r="AW1574" i="1"/>
  <c r="AW1756" i="1"/>
  <c r="AW2046" i="1"/>
  <c r="AW2049" i="1"/>
  <c r="AW2050" i="1"/>
  <c r="AW1608" i="1"/>
  <c r="AW1962" i="1"/>
  <c r="AW1971" i="1"/>
  <c r="AW2028" i="1"/>
  <c r="AW1685" i="1"/>
  <c r="AW2047" i="1"/>
  <c r="AW2033" i="1"/>
  <c r="AW2071" i="1"/>
  <c r="AW2043" i="1"/>
  <c r="AW1668" i="1"/>
  <c r="AW2006" i="1"/>
  <c r="AW1747" i="1"/>
  <c r="AW1748" i="1"/>
  <c r="AW1885" i="1"/>
  <c r="AW1783" i="1"/>
  <c r="AW2037" i="1"/>
  <c r="AW1983" i="1"/>
  <c r="AW2075" i="1"/>
  <c r="AW1632" i="1"/>
  <c r="AW1678" i="1"/>
  <c r="AW2012" i="1"/>
  <c r="AW1853" i="1"/>
  <c r="AW2022" i="1"/>
  <c r="AW2070" i="1"/>
  <c r="AW1751" i="1"/>
  <c r="AW1970" i="1"/>
  <c r="AW2077" i="1"/>
  <c r="AW2108" i="1"/>
  <c r="AW1633" i="1"/>
  <c r="AW2088" i="1"/>
  <c r="AW1945" i="1"/>
  <c r="AW1980" i="1"/>
  <c r="AW1889" i="1"/>
  <c r="AW1987" i="1"/>
  <c r="AW1901" i="1"/>
  <c r="AW1902" i="1"/>
  <c r="AW1544" i="1"/>
  <c r="AW2009" i="1"/>
  <c r="AW1635" i="1"/>
  <c r="AW1639" i="1"/>
  <c r="AW2066" i="1"/>
  <c r="AW1939" i="1"/>
  <c r="AW1940" i="1"/>
  <c r="AW2035" i="1"/>
  <c r="AW2102" i="1"/>
  <c r="AW2103" i="1"/>
  <c r="AW2082" i="1"/>
  <c r="AW2059" i="1"/>
  <c r="AW1634" i="1"/>
  <c r="AW1715" i="1"/>
  <c r="AW1727" i="1"/>
  <c r="AW1726" i="1"/>
  <c r="AW2045" i="1"/>
  <c r="AW1995" i="1"/>
  <c r="AW2056" i="1"/>
  <c r="AW2057" i="1"/>
  <c r="AW2014" i="1"/>
  <c r="AW1815" i="1"/>
  <c r="AW1851" i="1"/>
  <c r="AW1868" i="1"/>
  <c r="AW2112" i="1"/>
  <c r="AW2113" i="1"/>
  <c r="AW2094" i="1"/>
  <c r="AW2095" i="1"/>
  <c r="AW2115" i="1"/>
  <c r="AW2100" i="1"/>
  <c r="AW2086" i="1"/>
  <c r="AW2091" i="1"/>
  <c r="AW2096" i="1"/>
  <c r="AW1871" i="1"/>
  <c r="AW2054" i="1"/>
  <c r="AW2055" i="1"/>
  <c r="AW1743" i="1"/>
  <c r="AW1916" i="1"/>
  <c r="AW2078" i="1"/>
  <c r="AW1768" i="1"/>
  <c r="AW2031" i="1"/>
  <c r="AW2032" i="1"/>
  <c r="AW2053" i="1"/>
  <c r="AW1643" i="1"/>
  <c r="AW1646" i="1"/>
  <c r="AW2063" i="1"/>
  <c r="AW1927" i="1"/>
  <c r="AW2114" i="1"/>
  <c r="AW2042" i="1"/>
  <c r="AW1963" i="1"/>
  <c r="AW1964" i="1"/>
  <c r="AW1626" i="1"/>
  <c r="AW1627" i="1"/>
  <c r="AW2011" i="1"/>
  <c r="AW1893" i="1"/>
  <c r="AW1894" i="1"/>
  <c r="AW1699" i="1"/>
  <c r="AW2034" i="1"/>
  <c r="AW2039" i="1"/>
  <c r="AW1992" i="1"/>
  <c r="AW1697" i="1"/>
  <c r="AW1915" i="1"/>
  <c r="AW1734" i="1"/>
  <c r="AW1943" i="1"/>
  <c r="AW2101" i="1"/>
  <c r="AW2130" i="1"/>
  <c r="AW2060" i="1"/>
  <c r="AW2061" i="1"/>
  <c r="AW1985" i="1"/>
  <c r="AW2119" i="1"/>
  <c r="AW2024" i="1"/>
  <c r="AW1657" i="1"/>
  <c r="AW1934" i="1"/>
  <c r="AW1935" i="1"/>
  <c r="AW2067" i="1"/>
  <c r="AW2068" i="1"/>
  <c r="AW1984" i="1"/>
  <c r="AW2140" i="1"/>
  <c r="AW1990" i="1"/>
  <c r="AW1900" i="1"/>
  <c r="AW2040" i="1"/>
  <c r="AW1961" i="1"/>
  <c r="AW2142" i="1"/>
  <c r="AW2143" i="1"/>
  <c r="AW2116" i="1"/>
  <c r="AW2121" i="1"/>
  <c r="AW2155" i="1"/>
  <c r="AW1849" i="1"/>
  <c r="AW2038" i="1"/>
  <c r="AW2074" i="1"/>
  <c r="AW2120" i="1"/>
  <c r="AW1704" i="1"/>
  <c r="AW2081" i="1"/>
  <c r="AW1720" i="1"/>
  <c r="AW1721" i="1"/>
  <c r="AW2165" i="1"/>
  <c r="AW2023" i="1"/>
  <c r="AW2030" i="1"/>
  <c r="AW2152" i="1"/>
  <c r="AW2156" i="1"/>
  <c r="AW2159" i="1"/>
  <c r="AW2084" i="1"/>
  <c r="AW2085" i="1"/>
  <c r="AW2097" i="1"/>
  <c r="AW2149" i="1"/>
  <c r="AW2154" i="1"/>
  <c r="AW1862" i="1"/>
  <c r="AW1864" i="1"/>
  <c r="AW2062" i="1"/>
  <c r="AW2069" i="1"/>
  <c r="AW2164" i="1"/>
  <c r="AW2153" i="1"/>
  <c r="AW1790" i="1"/>
  <c r="AW1865" i="1"/>
  <c r="AW1866" i="1"/>
  <c r="AW1878" i="1"/>
  <c r="AW2126" i="1"/>
  <c r="AW2083" i="1"/>
  <c r="AW2134" i="1"/>
  <c r="AW2135" i="1"/>
  <c r="AW2136" i="1"/>
  <c r="AW2099" i="1"/>
  <c r="AW2026" i="1"/>
  <c r="AW1764" i="1"/>
  <c r="AW2166" i="1"/>
  <c r="AW2167" i="1"/>
  <c r="AW1919" i="1"/>
  <c r="AW2146" i="1"/>
  <c r="AW2175" i="1"/>
  <c r="AW1975" i="1"/>
  <c r="AW2111" i="1"/>
  <c r="AW2162" i="1"/>
  <c r="AW2021" i="1"/>
  <c r="AW2051" i="1"/>
  <c r="AW2052" i="1"/>
  <c r="AW2064" i="1"/>
  <c r="AW2141" i="1"/>
  <c r="AW2144" i="1"/>
  <c r="AW2145" i="1"/>
  <c r="AW1890" i="1"/>
  <c r="AW1895" i="1"/>
  <c r="AW1896" i="1"/>
  <c r="AW2150" i="1"/>
  <c r="AW2151" i="1"/>
  <c r="AW2090" i="1"/>
  <c r="AW2104" i="1"/>
  <c r="AW2106" i="1"/>
  <c r="AW2107" i="1"/>
  <c r="AW2110" i="1"/>
  <c r="AW2004" i="1"/>
  <c r="AW1698" i="1"/>
  <c r="AW2137" i="1"/>
  <c r="AW1808" i="1"/>
  <c r="AW1826" i="1"/>
  <c r="AW1936" i="1"/>
  <c r="AW1981" i="1"/>
  <c r="AW1993" i="1"/>
  <c r="AW2013" i="1"/>
  <c r="AW2019" i="1"/>
  <c r="AW2128" i="1"/>
  <c r="AW2173" i="1"/>
  <c r="AW2174" i="1"/>
  <c r="AW2065" i="1"/>
  <c r="AW2183" i="1"/>
  <c r="AW2161" i="1"/>
  <c r="AW1897" i="1"/>
  <c r="AW2185" i="1"/>
  <c r="AW1920" i="1"/>
  <c r="AW2171" i="1"/>
  <c r="AW2178" i="1"/>
  <c r="AW2133" i="1"/>
  <c r="AW2147" i="1"/>
  <c r="AW2158" i="1"/>
  <c r="AW2160" i="1"/>
  <c r="AW2163" i="1"/>
  <c r="AW2118" i="1"/>
  <c r="AW1810" i="1"/>
  <c r="AW1872" i="1"/>
  <c r="AW1881" i="1"/>
  <c r="AW2127" i="1"/>
  <c r="AW2131" i="1"/>
  <c r="AW2138" i="1"/>
  <c r="AW2157" i="1"/>
  <c r="AW2187" i="1"/>
  <c r="AW2036" i="1"/>
  <c r="AW2170" i="1"/>
  <c r="AW2098" i="1"/>
  <c r="AW2179" i="1"/>
  <c r="AW1811" i="1"/>
  <c r="AW2123" i="1"/>
  <c r="AW2124" i="1"/>
  <c r="AW1867" i="1"/>
  <c r="AW2139" i="1"/>
  <c r="AW2020" i="1"/>
  <c r="AW2193" i="1"/>
  <c r="AW2044" i="1"/>
  <c r="AW2058" i="1"/>
  <c r="AW2176" i="1"/>
  <c r="AW2089" i="1"/>
  <c r="AW2200" i="1"/>
  <c r="AW2201" i="1"/>
  <c r="AW2125" i="1"/>
  <c r="AW1892" i="1"/>
  <c r="AW2190" i="1"/>
  <c r="AW2194" i="1"/>
  <c r="AW2168" i="1"/>
  <c r="AW2018" i="1"/>
  <c r="AW2197" i="1"/>
  <c r="AW2172" i="1"/>
  <c r="AW2087" i="1"/>
  <c r="AW2203" i="1"/>
  <c r="AW2117" i="1"/>
  <c r="AW2189" i="1"/>
  <c r="AW2148" i="1"/>
  <c r="AW2196" i="1"/>
  <c r="AW2169" i="1"/>
  <c r="AW1974" i="1"/>
  <c r="AW2180" i="1"/>
  <c r="AW2181" i="1"/>
  <c r="AW2122" i="1"/>
  <c r="AW2199" i="1"/>
  <c r="AW2204" i="1"/>
  <c r="AW2177" i="1"/>
  <c r="AW2105" i="1"/>
  <c r="AW2129" i="1"/>
  <c r="AW2182" i="1"/>
  <c r="AW1926" i="1"/>
  <c r="AW2186" i="1"/>
  <c r="AW2192" i="1"/>
  <c r="AW2206" i="1"/>
  <c r="AW2000" i="1"/>
  <c r="AW2027" i="1"/>
  <c r="AW2202" i="1"/>
  <c r="AW2184" i="1"/>
  <c r="AW2188" i="1"/>
  <c r="AW1929" i="1"/>
  <c r="AW1997" i="1"/>
  <c r="AW1998" i="1"/>
  <c r="AW2109" i="1"/>
  <c r="AW2207" i="1"/>
  <c r="AW2191" i="1"/>
  <c r="AW1982" i="1"/>
  <c r="AW2005" i="1"/>
  <c r="AW2093" i="1"/>
  <c r="AW2132" i="1"/>
  <c r="AW2198" i="1"/>
  <c r="AW2205" i="1"/>
  <c r="AW2092" i="1"/>
  <c r="AW2195" i="1"/>
  <c r="AW2208" i="1"/>
  <c r="AW17" i="1"/>
  <c r="AS18" i="1"/>
  <c r="AS82" i="1"/>
  <c r="AS124" i="1"/>
  <c r="AS30" i="1"/>
  <c r="AS16" i="1"/>
  <c r="AS2" i="1"/>
  <c r="AS215" i="1"/>
  <c r="AS35" i="1"/>
  <c r="AS109" i="1"/>
  <c r="AS133" i="1"/>
  <c r="AS103" i="1"/>
  <c r="AS239" i="1"/>
  <c r="AS9" i="1"/>
  <c r="AS227" i="1"/>
  <c r="AS226" i="1"/>
  <c r="AS336" i="1"/>
  <c r="AS232" i="1"/>
  <c r="AS244" i="1"/>
  <c r="AS110" i="1"/>
  <c r="AS72" i="1"/>
  <c r="AS5" i="1"/>
  <c r="AS48" i="1"/>
  <c r="AS49" i="1"/>
  <c r="AS172" i="1"/>
  <c r="AS63" i="1"/>
  <c r="AS231" i="1"/>
  <c r="AS90" i="1"/>
  <c r="AS122" i="1"/>
  <c r="AS359" i="1"/>
  <c r="AS33" i="1"/>
  <c r="AS240" i="1"/>
  <c r="AS96" i="1"/>
  <c r="AS396" i="1"/>
  <c r="AS50" i="1"/>
  <c r="AS193" i="1"/>
  <c r="AS377" i="1"/>
  <c r="AS291" i="1"/>
  <c r="AS86" i="1"/>
  <c r="AS312" i="1"/>
  <c r="AS238" i="1"/>
  <c r="AS79" i="1"/>
  <c r="AS270" i="1"/>
  <c r="AS341" i="1"/>
  <c r="AS112" i="1"/>
  <c r="AS417" i="1"/>
  <c r="AS418" i="1"/>
  <c r="AS404" i="1"/>
  <c r="AS405" i="1"/>
  <c r="AS438" i="1"/>
  <c r="AS3" i="1"/>
  <c r="AS330" i="1"/>
  <c r="AS176" i="1"/>
  <c r="AS399" i="1"/>
  <c r="AS382" i="1"/>
  <c r="AS143" i="1"/>
  <c r="AS13" i="1"/>
  <c r="AS234" i="1"/>
  <c r="AS235" i="1"/>
  <c r="AS447" i="1"/>
  <c r="AS15" i="1"/>
  <c r="AS181" i="1"/>
  <c r="AS182" i="1"/>
  <c r="AS437" i="1"/>
  <c r="AS413" i="1"/>
  <c r="AS423" i="1"/>
  <c r="AS45" i="1"/>
  <c r="AS11" i="1"/>
  <c r="AS229" i="1"/>
  <c r="AS149" i="1"/>
  <c r="AS150" i="1"/>
  <c r="AS372" i="1"/>
  <c r="AS343" i="1"/>
  <c r="AS265" i="1"/>
  <c r="AS323" i="1"/>
  <c r="AS302" i="1"/>
  <c r="AS116" i="1"/>
  <c r="AS444" i="1"/>
  <c r="AS395" i="1"/>
  <c r="AS259" i="1"/>
  <c r="AS397" i="1"/>
  <c r="AS62" i="1"/>
  <c r="AS362" i="1"/>
  <c r="AS401" i="1"/>
  <c r="AS101" i="1"/>
  <c r="AS435" i="1"/>
  <c r="AS87" i="1"/>
  <c r="AS43" i="1"/>
  <c r="AS24" i="1"/>
  <c r="AS264" i="1"/>
  <c r="AS428" i="1"/>
  <c r="AS44" i="1"/>
  <c r="AS381" i="1"/>
  <c r="AS46" i="1"/>
  <c r="AS56" i="1"/>
  <c r="AS449" i="1"/>
  <c r="AS200" i="1"/>
  <c r="AS4" i="1"/>
  <c r="AS170" i="1"/>
  <c r="AS292" i="1"/>
  <c r="AS25" i="1"/>
  <c r="AS286" i="1"/>
  <c r="AS319" i="1"/>
  <c r="AS167" i="1"/>
  <c r="AS237" i="1"/>
  <c r="AS27" i="1"/>
  <c r="AS8" i="1"/>
  <c r="AS169" i="1"/>
  <c r="AS522" i="1"/>
  <c r="AS69" i="1"/>
  <c r="AS275" i="1"/>
  <c r="AS121" i="1"/>
  <c r="AS151" i="1"/>
  <c r="AS204" i="1"/>
  <c r="AS64" i="1"/>
  <c r="AS503" i="1"/>
  <c r="AS515" i="1"/>
  <c r="AS26" i="1"/>
  <c r="AS453" i="1"/>
  <c r="AS454" i="1"/>
  <c r="AS487" i="1"/>
  <c r="AS498" i="1"/>
  <c r="AS210" i="1"/>
  <c r="AS333" i="1"/>
  <c r="AS327" i="1"/>
  <c r="AS141" i="1"/>
  <c r="AS142" i="1"/>
  <c r="AS416" i="1"/>
  <c r="AS99" i="1"/>
  <c r="AS458" i="1"/>
  <c r="AS477" i="1"/>
  <c r="AS94" i="1"/>
  <c r="AS31" i="1"/>
  <c r="AS318" i="1"/>
  <c r="AS501" i="1"/>
  <c r="AS511" i="1"/>
  <c r="AS70" i="1"/>
  <c r="AS194" i="1"/>
  <c r="AS504" i="1"/>
  <c r="AS365" i="1"/>
  <c r="AS315" i="1"/>
  <c r="AS22" i="1"/>
  <c r="AS472" i="1"/>
  <c r="AS144" i="1"/>
  <c r="AS543" i="1"/>
  <c r="AS535" i="1"/>
  <c r="AS525" i="1"/>
  <c r="AS120" i="1"/>
  <c r="AS304" i="1"/>
  <c r="AS303" i="1"/>
  <c r="AS153" i="1"/>
  <c r="AS187" i="1"/>
  <c r="AS188" i="1"/>
  <c r="AS378" i="1"/>
  <c r="AS320" i="1"/>
  <c r="AS526" i="1"/>
  <c r="AS421" i="1"/>
  <c r="AS432" i="1"/>
  <c r="AS306" i="1"/>
  <c r="AS154" i="1"/>
  <c r="AS155" i="1"/>
  <c r="AS6" i="1"/>
  <c r="AS7" i="1"/>
  <c r="AS191" i="1"/>
  <c r="AS192" i="1"/>
  <c r="AS14" i="1"/>
  <c r="AS208" i="1"/>
  <c r="AS321" i="1"/>
  <c r="AS222" i="1"/>
  <c r="AS53" i="1"/>
  <c r="AS386" i="1"/>
  <c r="AS406" i="1"/>
  <c r="AS572" i="1"/>
  <c r="AS573" i="1"/>
  <c r="AS322" i="1"/>
  <c r="AS530" i="1"/>
  <c r="AS350" i="1"/>
  <c r="AS198" i="1"/>
  <c r="AS510" i="1"/>
  <c r="AS422" i="1"/>
  <c r="AS28" i="1"/>
  <c r="AS272" i="1"/>
  <c r="AS102" i="1"/>
  <c r="AS531" i="1"/>
  <c r="AS233" i="1"/>
  <c r="AS123" i="1"/>
  <c r="AS347" i="1"/>
  <c r="AS408" i="1"/>
  <c r="AS594" i="1"/>
  <c r="AS485" i="1"/>
  <c r="AS575" i="1"/>
  <c r="AS603" i="1"/>
  <c r="AS527" i="1"/>
  <c r="AS536" i="1"/>
  <c r="AS509" i="1"/>
  <c r="AS152" i="1"/>
  <c r="AS136" i="1"/>
  <c r="AS608" i="1"/>
  <c r="AS314" i="1"/>
  <c r="AS171" i="1"/>
  <c r="AS371" i="1"/>
  <c r="AS249" i="1"/>
  <c r="AS41" i="1"/>
  <c r="AS40" i="1"/>
  <c r="AS352" i="1"/>
  <c r="AS353" i="1"/>
  <c r="AS354" i="1"/>
  <c r="AS334" i="1"/>
  <c r="AS83" i="1"/>
  <c r="AS566" i="1"/>
  <c r="AS230" i="1"/>
  <c r="AS166" i="1"/>
  <c r="AS251" i="1"/>
  <c r="AS473" i="1"/>
  <c r="AS376" i="1"/>
  <c r="AS148" i="1"/>
  <c r="AS180" i="1"/>
  <c r="AS383" i="1"/>
  <c r="AS411" i="1"/>
  <c r="AS105" i="1"/>
  <c r="AS434" i="1"/>
  <c r="AS623" i="1"/>
  <c r="AS392" i="1"/>
  <c r="AS55" i="1"/>
  <c r="AS584" i="1"/>
  <c r="AS185" i="1"/>
  <c r="AS583" i="1"/>
  <c r="AS495" i="1"/>
  <c r="AS379" i="1"/>
  <c r="AS10" i="1"/>
  <c r="AS578" i="1"/>
  <c r="AS493" i="1"/>
  <c r="AS544" i="1"/>
  <c r="AS217" i="1"/>
  <c r="AS616" i="1"/>
  <c r="AS128" i="1"/>
  <c r="AS177" i="1"/>
  <c r="AS412" i="1"/>
  <c r="AS23" i="1"/>
  <c r="AS467" i="1"/>
  <c r="AS468" i="1"/>
  <c r="AS37" i="1"/>
  <c r="AS36" i="1"/>
  <c r="AS494" i="1"/>
  <c r="AS209" i="1"/>
  <c r="AS564" i="1"/>
  <c r="AS565" i="1"/>
  <c r="AS598" i="1"/>
  <c r="AS599" i="1"/>
  <c r="AS190" i="1"/>
  <c r="AS65" i="1"/>
  <c r="AS66" i="1"/>
  <c r="AS384" i="1"/>
  <c r="AS38" i="1"/>
  <c r="AS34" i="1"/>
  <c r="AS557" i="1"/>
  <c r="AS558" i="1"/>
  <c r="AS118" i="1"/>
  <c r="AS340" i="1"/>
  <c r="AS641" i="1"/>
  <c r="AS335" i="1"/>
  <c r="AS479" i="1"/>
  <c r="AS496" i="1"/>
  <c r="AS560" i="1"/>
  <c r="AS346" i="1"/>
  <c r="AS445" i="1"/>
  <c r="AS446" i="1"/>
  <c r="AS42" i="1"/>
  <c r="AS440" i="1"/>
  <c r="AS137" i="1"/>
  <c r="AS460" i="1"/>
  <c r="AS517" i="1"/>
  <c r="AS156" i="1"/>
  <c r="AS602" i="1"/>
  <c r="AS549" i="1"/>
  <c r="AS345" i="1"/>
  <c r="AS344" i="1"/>
  <c r="AS556" i="1"/>
  <c r="AS316" i="1"/>
  <c r="AS196" i="1"/>
  <c r="AS296" i="1"/>
  <c r="AS490" i="1"/>
  <c r="AS262" i="1"/>
  <c r="AS375" i="1"/>
  <c r="AS665" i="1"/>
  <c r="AS666" i="1"/>
  <c r="AS534" i="1"/>
  <c r="AS676" i="1"/>
  <c r="AS256" i="1"/>
  <c r="AS609" i="1"/>
  <c r="AS582" i="1"/>
  <c r="AS668" i="1"/>
  <c r="AS261" i="1"/>
  <c r="AS310" i="1"/>
  <c r="AS606" i="1"/>
  <c r="AS508" i="1"/>
  <c r="AS551" i="1"/>
  <c r="AS550" i="1"/>
  <c r="AS206" i="1"/>
  <c r="AS615" i="1"/>
  <c r="AS649" i="1"/>
  <c r="AS524" i="1"/>
  <c r="AS450" i="1"/>
  <c r="AS607" i="1"/>
  <c r="AS115" i="1"/>
  <c r="AS216" i="1"/>
  <c r="AS400" i="1"/>
  <c r="AS627" i="1"/>
  <c r="AS100" i="1"/>
  <c r="AS67" i="1"/>
  <c r="AS466" i="1"/>
  <c r="AS686" i="1"/>
  <c r="AS492" i="1"/>
  <c r="AS199" i="1"/>
  <c r="AS654" i="1"/>
  <c r="AS297" i="1"/>
  <c r="AS701" i="1"/>
  <c r="AS129" i="1"/>
  <c r="AS213" i="1"/>
  <c r="AS538" i="1"/>
  <c r="AS367" i="1"/>
  <c r="AS195" i="1"/>
  <c r="AS409" i="1"/>
  <c r="AS448" i="1"/>
  <c r="AS589" i="1"/>
  <c r="AS97" i="1"/>
  <c r="AS88" i="1"/>
  <c r="AS89" i="1"/>
  <c r="AS431" i="1"/>
  <c r="AS587" i="1"/>
  <c r="AS656" i="1"/>
  <c r="AS92" i="1"/>
  <c r="AS385" i="1"/>
  <c r="AS680" i="1"/>
  <c r="AS93" i="1"/>
  <c r="AS632" i="1"/>
  <c r="AS600" i="1"/>
  <c r="AS601" i="1"/>
  <c r="AS157" i="1"/>
  <c r="AS636" i="1"/>
  <c r="AS519" i="1"/>
  <c r="AS19" i="1"/>
  <c r="AS693" i="1"/>
  <c r="AS667" i="1"/>
  <c r="AS715" i="1"/>
  <c r="AS471" i="1"/>
  <c r="AS658" i="1"/>
  <c r="AS659" i="1"/>
  <c r="AS716" i="1"/>
  <c r="AS12" i="1"/>
  <c r="AS252" i="1"/>
  <c r="AS562" i="1"/>
  <c r="AS563" i="1"/>
  <c r="AS482" i="1"/>
  <c r="AS483" i="1"/>
  <c r="AS268" i="1"/>
  <c r="AS57" i="1"/>
  <c r="AS570" i="1"/>
  <c r="AS403" i="1"/>
  <c r="AS161" i="1"/>
  <c r="AS266" i="1"/>
  <c r="AS267" i="1"/>
  <c r="AS497" i="1"/>
  <c r="AS427" i="1"/>
  <c r="AS555" i="1"/>
  <c r="AS98" i="1"/>
  <c r="AS722" i="1"/>
  <c r="AS711" i="1"/>
  <c r="AS499" i="1"/>
  <c r="AS119" i="1"/>
  <c r="AS717" i="1"/>
  <c r="AS478" i="1"/>
  <c r="AS159" i="1"/>
  <c r="AS160" i="1"/>
  <c r="AS674" i="1"/>
  <c r="AS202" i="1"/>
  <c r="AS591" i="1"/>
  <c r="AS605" i="1"/>
  <c r="AS710" i="1"/>
  <c r="AS648" i="1"/>
  <c r="AS704" i="1"/>
  <c r="AS650" i="1"/>
  <c r="AS639" i="1"/>
  <c r="AS183" i="1"/>
  <c r="AS586" i="1"/>
  <c r="AS672" i="1"/>
  <c r="AS673" i="1"/>
  <c r="AS688" i="1"/>
  <c r="AS368" i="1"/>
  <c r="AS163" i="1"/>
  <c r="AS521" i="1"/>
  <c r="AS32" i="1"/>
  <c r="AS258" i="1"/>
  <c r="AS747" i="1"/>
  <c r="AS348" i="1"/>
  <c r="AS134" i="1"/>
  <c r="AS703" i="1"/>
  <c r="AS380" i="1"/>
  <c r="AS480" i="1"/>
  <c r="AS622" i="1"/>
  <c r="AS197" i="1"/>
  <c r="AS76" i="1"/>
  <c r="AS407" i="1"/>
  <c r="AS173" i="1"/>
  <c r="AS640" i="1"/>
  <c r="AS223" i="1"/>
  <c r="AS73" i="1"/>
  <c r="AS74" i="1"/>
  <c r="AS664" i="1"/>
  <c r="AS276" i="1"/>
  <c r="AS164" i="1"/>
  <c r="AS145" i="1"/>
  <c r="AS691" i="1"/>
  <c r="AS729" i="1"/>
  <c r="AS730" i="1"/>
  <c r="AS545" i="1"/>
  <c r="AS285" i="1"/>
  <c r="AS245" i="1"/>
  <c r="AS433" i="1"/>
  <c r="AS470" i="1"/>
  <c r="AS20" i="1"/>
  <c r="AS21" i="1"/>
  <c r="AS228" i="1"/>
  <c r="AS104" i="1"/>
  <c r="AS542" i="1"/>
  <c r="AS355" i="1"/>
  <c r="AS752" i="1"/>
  <c r="AS358" i="1"/>
  <c r="AS75" i="1"/>
  <c r="AS52" i="1"/>
  <c r="AS705" i="1"/>
  <c r="AS643" i="1"/>
  <c r="AS595" i="1"/>
  <c r="AS660" i="1"/>
  <c r="AS236" i="1"/>
  <c r="AS328" i="1"/>
  <c r="AS329" i="1"/>
  <c r="AS523" i="1"/>
  <c r="AS132" i="1"/>
  <c r="AS212" i="1"/>
  <c r="AS95" i="1"/>
  <c r="AS366" i="1"/>
  <c r="AS746" i="1"/>
  <c r="AS724" i="1"/>
  <c r="AS723" i="1"/>
  <c r="AS764" i="1"/>
  <c r="AS269" i="1"/>
  <c r="AS537" i="1"/>
  <c r="AS461" i="1"/>
  <c r="AS462" i="1"/>
  <c r="AS455" i="1"/>
  <c r="AS781" i="1"/>
  <c r="AS774" i="1"/>
  <c r="AS611" i="1"/>
  <c r="AS642" i="1"/>
  <c r="AS518" i="1"/>
  <c r="AS552" i="1"/>
  <c r="AS201" i="1"/>
  <c r="AS613" i="1"/>
  <c r="AS614" i="1"/>
  <c r="AS670" i="1"/>
  <c r="AS671" i="1"/>
  <c r="AS342" i="1"/>
  <c r="AS311" i="1"/>
  <c r="AS260" i="1"/>
  <c r="AS588" i="1"/>
  <c r="AS738" i="1"/>
  <c r="AS734" i="1"/>
  <c r="AS698" i="1"/>
  <c r="AS295" i="1"/>
  <c r="AS779" i="1"/>
  <c r="AS793" i="1"/>
  <c r="AS313" i="1"/>
  <c r="AS619" i="1"/>
  <c r="AS620" i="1"/>
  <c r="AS802" i="1"/>
  <c r="AS568" i="1"/>
  <c r="AS569" i="1"/>
  <c r="AS174" i="1"/>
  <c r="AS59" i="1"/>
  <c r="AS60" i="1"/>
  <c r="AS661" i="1"/>
  <c r="AS735" i="1"/>
  <c r="AS736" i="1"/>
  <c r="AS273" i="1"/>
  <c r="AS756" i="1"/>
  <c r="AS541" i="1"/>
  <c r="AS788" i="1"/>
  <c r="AS255" i="1"/>
  <c r="AS254" i="1"/>
  <c r="AS424" i="1"/>
  <c r="AS425" i="1"/>
  <c r="AS294" i="1"/>
  <c r="AS579" i="1"/>
  <c r="AS760" i="1"/>
  <c r="AS410" i="1"/>
  <c r="AS653" i="1"/>
  <c r="AS787" i="1"/>
  <c r="AS786" i="1"/>
  <c r="AS211" i="1"/>
  <c r="AS349" i="1"/>
  <c r="AS459" i="1"/>
  <c r="AS714" i="1"/>
  <c r="AS224" i="1"/>
  <c r="AS652" i="1"/>
  <c r="AS218" i="1"/>
  <c r="AS324" i="1"/>
  <c r="AS325" i="1"/>
  <c r="AS768" i="1"/>
  <c r="AS638" i="1"/>
  <c r="AS831" i="1"/>
  <c r="AS832" i="1"/>
  <c r="AS830" i="1"/>
  <c r="AS463" i="1"/>
  <c r="AS739" i="1"/>
  <c r="AS332" i="1"/>
  <c r="AS219" i="1"/>
  <c r="AS720" i="1"/>
  <c r="AS765" i="1"/>
  <c r="AS29" i="1"/>
  <c r="AS127" i="1"/>
  <c r="AS806" i="1"/>
  <c r="AS773" i="1"/>
  <c r="AS130" i="1"/>
  <c r="AS506" i="1"/>
  <c r="AS663" i="1"/>
  <c r="AS690" i="1"/>
  <c r="AS849" i="1"/>
  <c r="AS442" i="1"/>
  <c r="AS824" i="1"/>
  <c r="AS655" i="1"/>
  <c r="AS398" i="1"/>
  <c r="AS833" i="1"/>
  <c r="AS662" i="1"/>
  <c r="AS828" i="1"/>
  <c r="AS848" i="1"/>
  <c r="AS80" i="1"/>
  <c r="AS81" i="1"/>
  <c r="AS540" i="1"/>
  <c r="AS135" i="1"/>
  <c r="AS364" i="1"/>
  <c r="AS78" i="1"/>
  <c r="AS465" i="1"/>
  <c r="AS415" i="1"/>
  <c r="AS414" i="1"/>
  <c r="AS617" i="1"/>
  <c r="AS783" i="1"/>
  <c r="AS513" i="1"/>
  <c r="AS248" i="1"/>
  <c r="AS308" i="1"/>
  <c r="AS51" i="1"/>
  <c r="AS767" i="1"/>
  <c r="AS631" i="1"/>
  <c r="AS277" i="1"/>
  <c r="AS464" i="1"/>
  <c r="AS593" i="1"/>
  <c r="AS263" i="1"/>
  <c r="AS744" i="1"/>
  <c r="AS728" i="1"/>
  <c r="AS361" i="1"/>
  <c r="AS820" i="1"/>
  <c r="AS532" i="1"/>
  <c r="AS533" i="1"/>
  <c r="AS812" i="1"/>
  <c r="AS813" i="1"/>
  <c r="AS489" i="1"/>
  <c r="AS165" i="1"/>
  <c r="AS737" i="1"/>
  <c r="AS854" i="1"/>
  <c r="AS140" i="1"/>
  <c r="AS175" i="1"/>
  <c r="AS47" i="1"/>
  <c r="AS864" i="1"/>
  <c r="AS823" i="1"/>
  <c r="AS695" i="1"/>
  <c r="AS855" i="1"/>
  <c r="AS624" i="1"/>
  <c r="AS337" i="1"/>
  <c r="AS338" i="1"/>
  <c r="AS430" i="1"/>
  <c r="AS790" i="1"/>
  <c r="AS339" i="1"/>
  <c r="AS581" i="1"/>
  <c r="AS853" i="1"/>
  <c r="AS826" i="1"/>
  <c r="AS726" i="1"/>
  <c r="AS865" i="1"/>
  <c r="AS39" i="1"/>
  <c r="AS866" i="1"/>
  <c r="AS708" i="1"/>
  <c r="AS184" i="1"/>
  <c r="AS387" i="1"/>
  <c r="AS388" i="1"/>
  <c r="AS861" i="1"/>
  <c r="AS719" i="1"/>
  <c r="AS571" i="1"/>
  <c r="AS707" i="1"/>
  <c r="AS168" i="1"/>
  <c r="AS681" i="1"/>
  <c r="AS827" i="1"/>
  <c r="AS54" i="1"/>
  <c r="AS419" i="1"/>
  <c r="AS883" i="1"/>
  <c r="AS441" i="1"/>
  <c r="AS68" i="1"/>
  <c r="AS369" i="1"/>
  <c r="AS84" i="1"/>
  <c r="AS351" i="1"/>
  <c r="AS647" i="1"/>
  <c r="AS179" i="1"/>
  <c r="AS250" i="1"/>
  <c r="AS91" i="1"/>
  <c r="AS629" i="1"/>
  <c r="AS799" i="1"/>
  <c r="AS785" i="1"/>
  <c r="AS645" i="1"/>
  <c r="AS646" i="1"/>
  <c r="AS889" i="1"/>
  <c r="AS867" i="1"/>
  <c r="AS762" i="1"/>
  <c r="AS394" i="1"/>
  <c r="AS426" i="1"/>
  <c r="AS529" i="1"/>
  <c r="AS816" i="1"/>
  <c r="AS753" i="1"/>
  <c r="AS754" i="1"/>
  <c r="AS207" i="1"/>
  <c r="AS682" i="1"/>
  <c r="AS683" i="1"/>
  <c r="AS808" i="1"/>
  <c r="AS881" i="1"/>
  <c r="AS253" i="1"/>
  <c r="AS797" i="1"/>
  <c r="AS868" i="1"/>
  <c r="AS281" i="1"/>
  <c r="AS317" i="1"/>
  <c r="AS456" i="1"/>
  <c r="AS457" i="1"/>
  <c r="AS727" i="1"/>
  <c r="AS374" i="1"/>
  <c r="AS803" i="1"/>
  <c r="AS271" i="1"/>
  <c r="AS775" i="1"/>
  <c r="AS85" i="1"/>
  <c r="AS784" i="1"/>
  <c r="AS561" i="1"/>
  <c r="AS505" i="1"/>
  <c r="AS759" i="1"/>
  <c r="AS877" i="1"/>
  <c r="AS878" i="1"/>
  <c r="AS778" i="1"/>
  <c r="AS843" i="1"/>
  <c r="AS844" i="1"/>
  <c r="AS757" i="1"/>
  <c r="AS758" i="1"/>
  <c r="AS697" i="1"/>
  <c r="AS331" i="1"/>
  <c r="AS299" i="1"/>
  <c r="AS298" i="1"/>
  <c r="AS888" i="1"/>
  <c r="AS917" i="1"/>
  <c r="AS835" i="1"/>
  <c r="AS749" i="1"/>
  <c r="AS842" i="1"/>
  <c r="AS814" i="1"/>
  <c r="AS817" i="1"/>
  <c r="AS305" i="1"/>
  <c r="AS748" i="1"/>
  <c r="AS851" i="1"/>
  <c r="AS512" i="1"/>
  <c r="AS590" i="1"/>
  <c r="AS903" i="1"/>
  <c r="AS904" i="1"/>
  <c r="AS106" i="1"/>
  <c r="AS107" i="1"/>
  <c r="AS162" i="1"/>
  <c r="AS755" i="1"/>
  <c r="AS125" i="1"/>
  <c r="AS782" i="1"/>
  <c r="AS925" i="1"/>
  <c r="AS514" i="1"/>
  <c r="AS700" i="1"/>
  <c r="AS699" i="1"/>
  <c r="AS420" i="1"/>
  <c r="AS800" i="1"/>
  <c r="AS847" i="1"/>
  <c r="AS821" i="1"/>
  <c r="AS811" i="1"/>
  <c r="AS947" i="1"/>
  <c r="AS61" i="1"/>
  <c r="AS741" i="1"/>
  <c r="AS742" i="1"/>
  <c r="AS743" i="1"/>
  <c r="AS625" i="1"/>
  <c r="AS138" i="1"/>
  <c r="AS139" i="1"/>
  <c r="AS71" i="1"/>
  <c r="AS309" i="1"/>
  <c r="AS146" i="1"/>
  <c r="AS604" i="1"/>
  <c r="AS770" i="1"/>
  <c r="AS941" i="1"/>
  <c r="AS113" i="1"/>
  <c r="AS836" i="1"/>
  <c r="AS897" i="1"/>
  <c r="AS108" i="1"/>
  <c r="AS576" i="1"/>
  <c r="AS721" i="1"/>
  <c r="AS111" i="1"/>
  <c r="AS300" i="1"/>
  <c r="AS393" i="1"/>
  <c r="AS840" i="1"/>
  <c r="AS841" i="1"/>
  <c r="AS77" i="1"/>
  <c r="AS968" i="1"/>
  <c r="AS906" i="1"/>
  <c r="AS856" i="1"/>
  <c r="AS837" i="1"/>
  <c r="AS678" i="1"/>
  <c r="AS761" i="1"/>
  <c r="AS838" i="1"/>
  <c r="AS763" i="1"/>
  <c r="AS280" i="1"/>
  <c r="AS933" i="1"/>
  <c r="AS502" i="1"/>
  <c r="AS528" i="1"/>
  <c r="AS58" i="1"/>
  <c r="AS818" i="1"/>
  <c r="AS357" i="1"/>
  <c r="AS819" i="1"/>
  <c r="AS546" i="1"/>
  <c r="AS985" i="1"/>
  <c r="AS750" i="1"/>
  <c r="AS274" i="1"/>
  <c r="AS839" i="1"/>
  <c r="AS912" i="1"/>
  <c r="AS966" i="1"/>
  <c r="AS621" i="1"/>
  <c r="AS930" i="1"/>
  <c r="AS554" i="1"/>
  <c r="AS919" i="1"/>
  <c r="AS976" i="1"/>
  <c r="AS718" i="1"/>
  <c r="AS863" i="1"/>
  <c r="AS429" i="1"/>
  <c r="AS282" i="1"/>
  <c r="AS283" i="1"/>
  <c r="AS954" i="1"/>
  <c r="AS986" i="1"/>
  <c r="AS220" i="1"/>
  <c r="AS221" i="1"/>
  <c r="AS890" i="1"/>
  <c r="AS804" i="1"/>
  <c r="AS702" i="1"/>
  <c r="AS675" i="1"/>
  <c r="AS981" i="1"/>
  <c r="AS982" i="1"/>
  <c r="AS242" i="1"/>
  <c r="AS905" i="1"/>
  <c r="AS651" i="1"/>
  <c r="AS948" i="1"/>
  <c r="AS934" i="1"/>
  <c r="AS928" i="1"/>
  <c r="AS884" i="1"/>
  <c r="AS692" i="1"/>
  <c r="AS712" i="1"/>
  <c r="AS740" i="1"/>
  <c r="AS117" i="1"/>
  <c r="AS290" i="1"/>
  <c r="AS709" i="1"/>
  <c r="AS745" i="1"/>
  <c r="AS900" i="1"/>
  <c r="AS751" i="1"/>
  <c r="AS910" i="1"/>
  <c r="AS126" i="1"/>
  <c r="AS684" i="1"/>
  <c r="AS685" i="1"/>
  <c r="AS689" i="1"/>
  <c r="AS644" i="1"/>
  <c r="AS1008" i="1"/>
  <c r="AS694" i="1"/>
  <c r="AS732" i="1"/>
  <c r="AS439" i="1"/>
  <c r="AS630" i="1"/>
  <c r="AS278" i="1"/>
  <c r="AS284" i="1"/>
  <c r="AS931" i="1"/>
  <c r="AS628" i="1"/>
  <c r="AS1018" i="1"/>
  <c r="AS882" i="1"/>
  <c r="AS214" i="1"/>
  <c r="AS356" i="1"/>
  <c r="AS205" i="1"/>
  <c r="AS475" i="1"/>
  <c r="AS1016" i="1"/>
  <c r="AS1017" i="1"/>
  <c r="AS929" i="1"/>
  <c r="AS926" i="1"/>
  <c r="AS203" i="1"/>
  <c r="AS946" i="1"/>
  <c r="AS771" i="1"/>
  <c r="AS677" i="1"/>
  <c r="AS484" i="1"/>
  <c r="AS637" i="1"/>
  <c r="AS795" i="1"/>
  <c r="AS1010" i="1"/>
  <c r="AS1019" i="1"/>
  <c r="AS696" i="1"/>
  <c r="AS279" i="1"/>
  <c r="AS1032" i="1"/>
  <c r="AS796" i="1"/>
  <c r="AS990" i="1"/>
  <c r="AS794" i="1"/>
  <c r="AS887" i="1"/>
  <c r="AS971" i="1"/>
  <c r="AS916" i="1"/>
  <c r="AS950" i="1"/>
  <c r="AS706" i="1"/>
  <c r="AS776" i="1"/>
  <c r="AS988" i="1"/>
  <c r="AS373" i="1"/>
  <c r="AS927" i="1"/>
  <c r="AS886" i="1"/>
  <c r="AS186" i="1"/>
  <c r="AS1013" i="1"/>
  <c r="AS481" i="1"/>
  <c r="AS592" i="1"/>
  <c r="AS914" i="1"/>
  <c r="AS307" i="1"/>
  <c r="AS1022" i="1"/>
  <c r="AS951" i="1"/>
  <c r="AS862" i="1"/>
  <c r="AS1038" i="1"/>
  <c r="AS547" i="1"/>
  <c r="AS987" i="1"/>
  <c r="AS791" i="1"/>
  <c r="AS997" i="1"/>
  <c r="AS189" i="1"/>
  <c r="AS1015" i="1"/>
  <c r="AS539" i="1"/>
  <c r="AS924" i="1"/>
  <c r="AS451" i="1"/>
  <c r="AS822" i="1"/>
  <c r="AS805" i="1"/>
  <c r="AS1030" i="1"/>
  <c r="AS921" i="1"/>
  <c r="AS158" i="1"/>
  <c r="AS225" i="1"/>
  <c r="AS360" i="1"/>
  <c r="AS1044" i="1"/>
  <c r="AS899" i="1"/>
  <c r="AS326" i="1"/>
  <c r="AS1075" i="1"/>
  <c r="AS964" i="1"/>
  <c r="AS1033" i="1"/>
  <c r="AS725" i="1"/>
  <c r="AS114" i="1"/>
  <c r="AS979" i="1"/>
  <c r="AS1012" i="1"/>
  <c r="AS872" i="1"/>
  <c r="AS873" i="1"/>
  <c r="AS894" i="1"/>
  <c r="AS885" i="1"/>
  <c r="AS687" i="1"/>
  <c r="AS1021" i="1"/>
  <c r="AS370" i="1"/>
  <c r="AS1005" i="1"/>
  <c r="AS1004" i="1"/>
  <c r="AS949" i="1"/>
  <c r="AS901" i="1"/>
  <c r="AS962" i="1"/>
  <c r="AS777" i="1"/>
  <c r="AS1061" i="1"/>
  <c r="AS809" i="1"/>
  <c r="AS1094" i="1"/>
  <c r="AS860" i="1"/>
  <c r="AS945" i="1"/>
  <c r="AS1092" i="1"/>
  <c r="AS1079" i="1"/>
  <c r="AS1080" i="1"/>
  <c r="AS977" i="1"/>
  <c r="AS488" i="1"/>
  <c r="AS892" i="1"/>
  <c r="AS913" i="1"/>
  <c r="AS1088" i="1"/>
  <c r="AS789" i="1"/>
  <c r="AS147" i="1"/>
  <c r="AS1036" i="1"/>
  <c r="AS1037" i="1"/>
  <c r="AS766" i="1"/>
  <c r="AS243" i="1"/>
  <c r="AS972" i="1"/>
  <c r="AS792" i="1"/>
  <c r="AS1078" i="1"/>
  <c r="AS769" i="1"/>
  <c r="AS1087" i="1"/>
  <c r="AS999" i="1"/>
  <c r="AS858" i="1"/>
  <c r="AS859" i="1"/>
  <c r="AS801" i="1"/>
  <c r="AS942" i="1"/>
  <c r="AS289" i="1"/>
  <c r="AS288" i="1"/>
  <c r="AS452" i="1"/>
  <c r="AS1049" i="1"/>
  <c r="AS626" i="1"/>
  <c r="AS935" i="1"/>
  <c r="AS936" i="1"/>
  <c r="AS938" i="1"/>
  <c r="AS958" i="1"/>
  <c r="AS669" i="1"/>
  <c r="AS920" i="1"/>
  <c r="AS1011" i="1"/>
  <c r="AS553" i="1"/>
  <c r="AS733" i="1"/>
  <c r="AS1109" i="1"/>
  <c r="AS973" i="1"/>
  <c r="AS131" i="1"/>
  <c r="AS580" i="1"/>
  <c r="AS1023" i="1"/>
  <c r="AS474" i="1"/>
  <c r="AS1106" i="1"/>
  <c r="AS1096" i="1"/>
  <c r="AS845" i="1"/>
  <c r="AS634" i="1"/>
  <c r="AS635" i="1"/>
  <c r="AS1128" i="1"/>
  <c r="AS1090" i="1"/>
  <c r="AS1057" i="1"/>
  <c r="AS1093" i="1"/>
  <c r="AS241" i="1"/>
  <c r="AS960" i="1"/>
  <c r="AS1060" i="1"/>
  <c r="AS1111" i="1"/>
  <c r="AS585" i="1"/>
  <c r="AS871" i="1"/>
  <c r="AS1002" i="1"/>
  <c r="AS896" i="1"/>
  <c r="AS1041" i="1"/>
  <c r="AS520" i="1"/>
  <c r="AS1086" i="1"/>
  <c r="AS287" i="1"/>
  <c r="AS1138" i="1"/>
  <c r="AS1139" i="1"/>
  <c r="AS390" i="1"/>
  <c r="AS391" i="1"/>
  <c r="AS1144" i="1"/>
  <c r="AS1126" i="1"/>
  <c r="AS1127" i="1"/>
  <c r="AS1168" i="1"/>
  <c r="AS1169" i="1"/>
  <c r="AS989" i="1"/>
  <c r="AS1071" i="1"/>
  <c r="AS1114" i="1"/>
  <c r="AS178" i="1"/>
  <c r="AS1091" i="1"/>
  <c r="AS874" i="1"/>
  <c r="AS293" i="1"/>
  <c r="AS1043" i="1"/>
  <c r="AS1028" i="1"/>
  <c r="AS907" i="1"/>
  <c r="AS1162" i="1"/>
  <c r="AS1179" i="1"/>
  <c r="AS965" i="1"/>
  <c r="AS1073" i="1"/>
  <c r="AS1118" i="1"/>
  <c r="AS955" i="1"/>
  <c r="AS1102" i="1"/>
  <c r="AS1171" i="1"/>
  <c r="AS975" i="1"/>
  <c r="AS469" i="1"/>
  <c r="AS301" i="1"/>
  <c r="AS713" i="1"/>
  <c r="AS815" i="1"/>
  <c r="AS875" i="1"/>
  <c r="AS1024" i="1"/>
  <c r="AS1025" i="1"/>
  <c r="AS1100" i="1"/>
  <c r="AS1101" i="1"/>
  <c r="AS1121" i="1"/>
  <c r="AS1164" i="1"/>
  <c r="AS1026" i="1"/>
  <c r="AS1185" i="1"/>
  <c r="AS402" i="1"/>
  <c r="AS1192" i="1"/>
  <c r="AS1199" i="1"/>
  <c r="AS618" i="1"/>
  <c r="AS597" i="1"/>
  <c r="AS1069" i="1"/>
  <c r="AS825" i="1"/>
  <c r="AS1122" i="1"/>
  <c r="AS1000" i="1"/>
  <c r="AS246" i="1"/>
  <c r="AS247" i="1"/>
  <c r="AS1133" i="1"/>
  <c r="AS257" i="1"/>
  <c r="AS846" i="1"/>
  <c r="AS1070" i="1"/>
  <c r="AS1072" i="1"/>
  <c r="AS1183" i="1"/>
  <c r="AS476" i="1"/>
  <c r="AS577" i="1"/>
  <c r="AS967" i="1"/>
  <c r="AS898" i="1"/>
  <c r="AS1160" i="1"/>
  <c r="AS943" i="1"/>
  <c r="AS879" i="1"/>
  <c r="AS880" i="1"/>
  <c r="AS1154" i="1"/>
  <c r="AS1132" i="1"/>
  <c r="AS1177" i="1"/>
  <c r="AS1181" i="1"/>
  <c r="AS1182" i="1"/>
  <c r="AS1020" i="1"/>
  <c r="AS1193" i="1"/>
  <c r="AS1204" i="1"/>
  <c r="AS1027" i="1"/>
  <c r="AS1074" i="1"/>
  <c r="AS1014" i="1"/>
  <c r="AS1163" i="1"/>
  <c r="AS1206" i="1"/>
  <c r="AS1207" i="1"/>
  <c r="AS1201" i="1"/>
  <c r="AS772" i="1"/>
  <c r="AS953" i="1"/>
  <c r="AS923" i="1"/>
  <c r="AS956" i="1"/>
  <c r="AS1130" i="1"/>
  <c r="AS1108" i="1"/>
  <c r="AS1143" i="1"/>
  <c r="AS1186" i="1"/>
  <c r="AS870" i="1"/>
  <c r="AS834" i="1"/>
  <c r="AS1035" i="1"/>
  <c r="AS1085" i="1"/>
  <c r="AS780" i="1"/>
  <c r="AS1248" i="1"/>
  <c r="AS1081" i="1"/>
  <c r="AS1137" i="1"/>
  <c r="AS1239" i="1"/>
  <c r="AS1048" i="1"/>
  <c r="AS516" i="1"/>
  <c r="AS1147" i="1"/>
  <c r="AS908" i="1"/>
  <c r="AS969" i="1"/>
  <c r="AS970" i="1"/>
  <c r="AS1240" i="1"/>
  <c r="AS994" i="1"/>
  <c r="AS1246" i="1"/>
  <c r="AS876" i="1"/>
  <c r="AS1140" i="1"/>
  <c r="AS1141" i="1"/>
  <c r="AS944" i="1"/>
  <c r="AS1046" i="1"/>
  <c r="AS1047" i="1"/>
  <c r="AS679" i="1"/>
  <c r="AS1173" i="1"/>
  <c r="AS893" i="1"/>
  <c r="AS939" i="1"/>
  <c r="AS1135" i="1"/>
  <c r="AS1226" i="1"/>
  <c r="AS657" i="1"/>
  <c r="AS596" i="1"/>
  <c r="AS952" i="1"/>
  <c r="AS996" i="1"/>
  <c r="AS995" i="1"/>
  <c r="AS1252" i="1"/>
  <c r="AS1152" i="1"/>
  <c r="AS1153" i="1"/>
  <c r="AS983" i="1"/>
  <c r="AS984" i="1"/>
  <c r="AS1178" i="1"/>
  <c r="AS1224" i="1"/>
  <c r="AS1062" i="1"/>
  <c r="AS807" i="1"/>
  <c r="AS978" i="1"/>
  <c r="AS857" i="1"/>
  <c r="AS895" i="1"/>
  <c r="AS909" i="1"/>
  <c r="AS1054" i="1"/>
  <c r="AS1238" i="1"/>
  <c r="AS1059" i="1"/>
  <c r="AS1237" i="1"/>
  <c r="AS1103" i="1"/>
  <c r="AS1104" i="1"/>
  <c r="AS1220" i="1"/>
  <c r="AS918" i="1"/>
  <c r="AS1006" i="1"/>
  <c r="AS1045" i="1"/>
  <c r="AS389" i="1"/>
  <c r="AS1066" i="1"/>
  <c r="AS1089" i="1"/>
  <c r="AS1273" i="1"/>
  <c r="AS1274" i="1"/>
  <c r="AS1196" i="1"/>
  <c r="AS1117" i="1"/>
  <c r="AS1258" i="1"/>
  <c r="AS1232" i="1"/>
  <c r="AS1214" i="1"/>
  <c r="AS1123" i="1"/>
  <c r="AS1064" i="1"/>
  <c r="AS980" i="1"/>
  <c r="AS1176" i="1"/>
  <c r="AS1115" i="1"/>
  <c r="AS1146" i="1"/>
  <c r="AS1217" i="1"/>
  <c r="AS1208" i="1"/>
  <c r="AS1265" i="1"/>
  <c r="AS443" i="1"/>
  <c r="AS1056" i="1"/>
  <c r="AS940" i="1"/>
  <c r="AS1124" i="1"/>
  <c r="AS1287" i="1"/>
  <c r="AS1299" i="1"/>
  <c r="AS1250" i="1"/>
  <c r="AS932" i="1"/>
  <c r="AS1187" i="1"/>
  <c r="AS1175" i="1"/>
  <c r="AS559" i="1"/>
  <c r="AS1241" i="1"/>
  <c r="AS974" i="1"/>
  <c r="AS1110" i="1"/>
  <c r="AS1042" i="1"/>
  <c r="AS1306" i="1"/>
  <c r="AS1218" i="1"/>
  <c r="AS1055" i="1"/>
  <c r="AS1149" i="1"/>
  <c r="AS1264" i="1"/>
  <c r="AS436" i="1"/>
  <c r="AS1174" i="1"/>
  <c r="AS1003" i="1"/>
  <c r="AS1107" i="1"/>
  <c r="AS1052" i="1"/>
  <c r="AS1200" i="1"/>
  <c r="AS1296" i="1"/>
  <c r="AS507" i="1"/>
  <c r="AS1040" i="1"/>
  <c r="AS1276" i="1"/>
  <c r="AS1314" i="1"/>
  <c r="AS491" i="1"/>
  <c r="AS1065" i="1"/>
  <c r="AS963" i="1"/>
  <c r="AS1320" i="1"/>
  <c r="AS1321" i="1"/>
  <c r="AS1312" i="1"/>
  <c r="AS1336" i="1"/>
  <c r="AS915" i="1"/>
  <c r="AS1053" i="1"/>
  <c r="AS500" i="1"/>
  <c r="AS1301" i="1"/>
  <c r="AS567" i="1"/>
  <c r="AS1345" i="1"/>
  <c r="AS1254" i="1"/>
  <c r="AS1084" i="1"/>
  <c r="AS852" i="1"/>
  <c r="AS1202" i="1"/>
  <c r="AS1340" i="1"/>
  <c r="AS1216" i="1"/>
  <c r="AS363" i="1"/>
  <c r="AS1355" i="1"/>
  <c r="AS1364" i="1"/>
  <c r="AS1358" i="1"/>
  <c r="AS959" i="1"/>
  <c r="AS810" i="1"/>
  <c r="AS1198" i="1"/>
  <c r="AS1063" i="1"/>
  <c r="AS1339" i="1"/>
  <c r="AS1099" i="1"/>
  <c r="AS1125" i="1"/>
  <c r="AS1151" i="1"/>
  <c r="AS1150" i="1"/>
  <c r="AS1235" i="1"/>
  <c r="AS1236" i="1"/>
  <c r="AS1097" i="1"/>
  <c r="AS1259" i="1"/>
  <c r="AS1260" i="1"/>
  <c r="AS1329" i="1"/>
  <c r="AS1119" i="1"/>
  <c r="AS937" i="1"/>
  <c r="AS1324" i="1"/>
  <c r="AS1205" i="1"/>
  <c r="AS1294" i="1"/>
  <c r="AS1316" i="1"/>
  <c r="AS1317" i="1"/>
  <c r="AS1275" i="1"/>
  <c r="AS1303" i="1"/>
  <c r="AS1357" i="1"/>
  <c r="AS1105" i="1"/>
  <c r="AS1308" i="1"/>
  <c r="AS1377" i="1"/>
  <c r="AS610" i="1"/>
  <c r="AS486" i="1"/>
  <c r="AS1334" i="1"/>
  <c r="AS1298" i="1"/>
  <c r="AS1215" i="1"/>
  <c r="AS612" i="1"/>
  <c r="AS1379" i="1"/>
  <c r="AS1378" i="1"/>
  <c r="AS633" i="1"/>
  <c r="AS798" i="1"/>
  <c r="AS1343" i="1"/>
  <c r="AS1262" i="1"/>
  <c r="AS902" i="1"/>
  <c r="AS1394" i="1"/>
  <c r="AS1131" i="1"/>
  <c r="AS1383" i="1"/>
  <c r="AS1267" i="1"/>
  <c r="AS574" i="1"/>
  <c r="AS1184" i="1"/>
  <c r="AS1007" i="1"/>
  <c r="AS1170" i="1"/>
  <c r="AS1039" i="1"/>
  <c r="AS1373" i="1"/>
  <c r="AS1210" i="1"/>
  <c r="AS869" i="1"/>
  <c r="AS1221" i="1"/>
  <c r="AS957" i="1"/>
  <c r="AS1213" i="1"/>
  <c r="AS1375" i="1"/>
  <c r="AS1034" i="1"/>
  <c r="AS1136" i="1"/>
  <c r="AS1416" i="1"/>
  <c r="AS1372" i="1"/>
  <c r="AS1310" i="1"/>
  <c r="AS1145" i="1"/>
  <c r="AS1414" i="1"/>
  <c r="AS1142" i="1"/>
  <c r="AS1228" i="1"/>
  <c r="AS731" i="1"/>
  <c r="AS1219" i="1"/>
  <c r="AS1327" i="1"/>
  <c r="AS1251" i="1"/>
  <c r="AS1421" i="1"/>
  <c r="AS1422" i="1"/>
  <c r="AS1323" i="1"/>
  <c r="AS1290" i="1"/>
  <c r="AS1253" i="1"/>
  <c r="AS1242" i="1"/>
  <c r="AS1356" i="1"/>
  <c r="AS1166" i="1"/>
  <c r="AS1165" i="1"/>
  <c r="AS1280" i="1"/>
  <c r="AS1189" i="1"/>
  <c r="AS1190" i="1"/>
  <c r="AS1225" i="1"/>
  <c r="AS1328" i="1"/>
  <c r="AS1291" i="1"/>
  <c r="AS1330" i="1"/>
  <c r="AS1371" i="1"/>
  <c r="AS1441" i="1"/>
  <c r="AS829" i="1"/>
  <c r="AS1271" i="1"/>
  <c r="AS1318" i="1"/>
  <c r="AS1302" i="1"/>
  <c r="AS922" i="1"/>
  <c r="AS1369" i="1"/>
  <c r="AS548" i="1"/>
  <c r="AS1423" i="1"/>
  <c r="AS1429" i="1"/>
  <c r="AS1384" i="1"/>
  <c r="AS1452" i="1"/>
  <c r="AS1191" i="1"/>
  <c r="AS1404" i="1"/>
  <c r="AS1009" i="1"/>
  <c r="AS1433" i="1"/>
  <c r="AS1129" i="1"/>
  <c r="AS1134" i="1"/>
  <c r="AS1068" i="1"/>
  <c r="AS1203" i="1"/>
  <c r="AS850" i="1"/>
  <c r="AS1082" i="1"/>
  <c r="AS1083" i="1"/>
  <c r="AS1437" i="1"/>
  <c r="AS1435" i="1"/>
  <c r="AS1366" i="1"/>
  <c r="AS1344" i="1"/>
  <c r="AS1270" i="1"/>
  <c r="AS1442" i="1"/>
  <c r="AS1443" i="1"/>
  <c r="AS1349" i="1"/>
  <c r="AS1050" i="1"/>
  <c r="AS1367" i="1"/>
  <c r="AS1279" i="1"/>
  <c r="AS1281" i="1"/>
  <c r="AS998" i="1"/>
  <c r="AS1335" i="1"/>
  <c r="AS1197" i="1"/>
  <c r="AS1180" i="1"/>
  <c r="AS1167" i="1"/>
  <c r="AS1227" i="1"/>
  <c r="AS1229" i="1"/>
  <c r="AS1484" i="1"/>
  <c r="AS1351" i="1"/>
  <c r="AS1311" i="1"/>
  <c r="AS1466" i="1"/>
  <c r="AS1430" i="1"/>
  <c r="AS1485" i="1"/>
  <c r="AS1245" i="1"/>
  <c r="AS1231" i="1"/>
  <c r="AS1386" i="1"/>
  <c r="AS1289" i="1"/>
  <c r="AS1370" i="1"/>
  <c r="AS1067" i="1"/>
  <c r="AS1029" i="1"/>
  <c r="AS1419" i="1"/>
  <c r="AS911" i="1"/>
  <c r="AS1322" i="1"/>
  <c r="AS1401" i="1"/>
  <c r="AS1402" i="1"/>
  <c r="AS1256" i="1"/>
  <c r="AS1255" i="1"/>
  <c r="AS1159" i="1"/>
  <c r="AS1188" i="1"/>
  <c r="AS1475" i="1"/>
  <c r="AS1495" i="1"/>
  <c r="AS1465" i="1"/>
  <c r="AS991" i="1"/>
  <c r="AS1453" i="1"/>
  <c r="AS1457" i="1"/>
  <c r="AS1272" i="1"/>
  <c r="AS992" i="1"/>
  <c r="AS1293" i="1"/>
  <c r="AS1112" i="1"/>
  <c r="AS1521" i="1"/>
  <c r="AS1522" i="1"/>
  <c r="AS1539" i="1"/>
  <c r="AS1540" i="1"/>
  <c r="AS1531" i="1"/>
  <c r="AS1211" i="1"/>
  <c r="AS1212" i="1"/>
  <c r="AS1051" i="1"/>
  <c r="AS1058" i="1"/>
  <c r="AS1514" i="1"/>
  <c r="AS1315" i="1"/>
  <c r="AS1001" i="1"/>
  <c r="AS1476" i="1"/>
  <c r="AS1533" i="1"/>
  <c r="AS1568" i="1"/>
  <c r="AS1348" i="1"/>
  <c r="AS1347" i="1"/>
  <c r="AS1361" i="1"/>
  <c r="AS1468" i="1"/>
  <c r="AS1489" i="1"/>
  <c r="AS1507" i="1"/>
  <c r="AS1451" i="1"/>
  <c r="AS1350" i="1"/>
  <c r="AS1395" i="1"/>
  <c r="AS1513" i="1"/>
  <c r="AS1359" i="1"/>
  <c r="AS1360" i="1"/>
  <c r="AS1408" i="1"/>
  <c r="AS1354" i="1"/>
  <c r="AS1579" i="1"/>
  <c r="AS1480" i="1"/>
  <c r="AS1249" i="1"/>
  <c r="AS1567" i="1"/>
  <c r="AS891" i="1"/>
  <c r="AS1470" i="1"/>
  <c r="AS1434" i="1"/>
  <c r="AS1462" i="1"/>
  <c r="AS1493" i="1"/>
  <c r="AS1194" i="1"/>
  <c r="AS1576" i="1"/>
  <c r="AS1399" i="1"/>
  <c r="AS1477" i="1"/>
  <c r="AS1616" i="1"/>
  <c r="AS1346" i="1"/>
  <c r="AS1595" i="1"/>
  <c r="AS1398" i="1"/>
  <c r="AS1529" i="1"/>
  <c r="AS1613" i="1"/>
  <c r="AS1541" i="1"/>
  <c r="AS1284" i="1"/>
  <c r="AS1592" i="1"/>
  <c r="AS1098" i="1"/>
  <c r="AS1095" i="1"/>
  <c r="AS1534" i="1"/>
  <c r="AS1497" i="1"/>
  <c r="AS1498" i="1"/>
  <c r="AS1494" i="1"/>
  <c r="AS993" i="1"/>
  <c r="AS1319" i="1"/>
  <c r="AS1590" i="1"/>
  <c r="AS1161" i="1"/>
  <c r="AS1461" i="1"/>
  <c r="AS1631" i="1"/>
  <c r="AS1388" i="1"/>
  <c r="AS1543" i="1"/>
  <c r="AS1551" i="1"/>
  <c r="AS1637" i="1"/>
  <c r="AS1638" i="1"/>
  <c r="AS1376" i="1"/>
  <c r="AS1233" i="1"/>
  <c r="AS1113" i="1"/>
  <c r="AS1467" i="1"/>
  <c r="AS1374" i="1"/>
  <c r="AS1636" i="1"/>
  <c r="AS1297" i="1"/>
  <c r="AS1556" i="1"/>
  <c r="AS1557" i="1"/>
  <c r="AS1558" i="1"/>
  <c r="AS1353" i="1"/>
  <c r="AS1076" i="1"/>
  <c r="AS1077" i="1"/>
  <c r="AS1605" i="1"/>
  <c r="AS1606" i="1"/>
  <c r="AS1342" i="1"/>
  <c r="AS1120" i="1"/>
  <c r="AS1325" i="1"/>
  <c r="AS1326" i="1"/>
  <c r="AS1283" i="1"/>
  <c r="AS1662" i="1"/>
  <c r="AS1337" i="1"/>
  <c r="AS1677" i="1"/>
  <c r="AS1547" i="1"/>
  <c r="AS1155" i="1"/>
  <c r="AS1500" i="1"/>
  <c r="AS1365" i="1"/>
  <c r="AS1510" i="1"/>
  <c r="AS1511" i="1"/>
  <c r="AS961" i="1"/>
  <c r="AS1148" i="1"/>
  <c r="AS1628" i="1"/>
  <c r="AS1397" i="1"/>
  <c r="AS1508" i="1"/>
  <c r="AS1509" i="1"/>
  <c r="AS1555" i="1"/>
  <c r="AS1686" i="1"/>
  <c r="AS1157" i="1"/>
  <c r="AS1158" i="1"/>
  <c r="AS1440" i="1"/>
  <c r="AS1439" i="1"/>
  <c r="AS1620" i="1"/>
  <c r="AS1610" i="1"/>
  <c r="AS1609" i="1"/>
  <c r="AS1295" i="1"/>
  <c r="AS1548" i="1"/>
  <c r="AS1649" i="1"/>
  <c r="AS1545" i="1"/>
  <c r="AS1624" i="1"/>
  <c r="AS1625" i="1"/>
  <c r="AS1566" i="1"/>
  <c r="AS1263" i="1"/>
  <c r="AS1338" i="1"/>
  <c r="AS1222" i="1"/>
  <c r="AS1285" i="1"/>
  <c r="AS1362" i="1"/>
  <c r="AS1515" i="1"/>
  <c r="AS1614" i="1"/>
  <c r="AS1680" i="1"/>
  <c r="AS1478" i="1"/>
  <c r="AS1644" i="1"/>
  <c r="AS1257" i="1"/>
  <c r="AS1396" i="1"/>
  <c r="AS1502" i="1"/>
  <c r="AS1504" i="1"/>
  <c r="AS1650" i="1"/>
  <c r="AS1717" i="1"/>
  <c r="AS1223" i="1"/>
  <c r="AS1368" i="1"/>
  <c r="AS1582" i="1"/>
  <c r="AS1692" i="1"/>
  <c r="AS1031" i="1"/>
  <c r="AS1505" i="1"/>
  <c r="AS1714" i="1"/>
  <c r="AS1745" i="1"/>
  <c r="AS1724" i="1"/>
  <c r="AS1711" i="1"/>
  <c r="AS1738" i="1"/>
  <c r="AS1772" i="1"/>
  <c r="AS1773" i="1"/>
  <c r="AS1774" i="1"/>
  <c r="AS1571" i="1"/>
  <c r="AS1695" i="1"/>
  <c r="AS1292" i="1"/>
  <c r="AS1769" i="1"/>
  <c r="AS1683" i="1"/>
  <c r="AS1684" i="1"/>
  <c r="AS1527" i="1"/>
  <c r="AS1332" i="1"/>
  <c r="AS1784" i="1"/>
  <c r="AS1577" i="1"/>
  <c r="AS1725" i="1"/>
  <c r="AS1282" i="1"/>
  <c r="AS1629" i="1"/>
  <c r="AS1602" i="1"/>
  <c r="AS1791" i="1"/>
  <c r="AS1288" i="1"/>
  <c r="AS1230" i="1"/>
  <c r="AS1268" i="1"/>
  <c r="AS1591" i="1"/>
  <c r="AS1599" i="1"/>
  <c r="AS1598" i="1"/>
  <c r="AS1300" i="1"/>
  <c r="AS1570" i="1"/>
  <c r="AS1537" i="1"/>
  <c r="AS1673" i="1"/>
  <c r="AS1427" i="1"/>
  <c r="AS1116" i="1"/>
  <c r="AS1780" i="1"/>
  <c r="AS1797" i="1"/>
  <c r="AS1392" i="1"/>
  <c r="AS1722" i="1"/>
  <c r="AS1464" i="1"/>
  <c r="AS1825" i="1"/>
  <c r="AS1156" i="1"/>
  <c r="AS1420" i="1"/>
  <c r="AS1740" i="1"/>
  <c r="AS1307" i="1"/>
  <c r="AS1675" i="1"/>
  <c r="AS1787" i="1"/>
  <c r="AS1560" i="1"/>
  <c r="AS1243" i="1"/>
  <c r="AS1244" i="1"/>
  <c r="AS1809" i="1"/>
  <c r="AS1828" i="1"/>
  <c r="AS1758" i="1"/>
  <c r="AS1757" i="1"/>
  <c r="AS1830" i="1"/>
  <c r="AS1831" i="1"/>
  <c r="AS1380" i="1"/>
  <c r="AS1744" i="1"/>
  <c r="AS1839" i="1"/>
  <c r="AS1641" i="1"/>
  <c r="AS1612" i="1"/>
  <c r="AS1483" i="1"/>
  <c r="AS1771" i="1"/>
  <c r="AS1390" i="1"/>
  <c r="AS1391" i="1"/>
  <c r="AS1564" i="1"/>
  <c r="AS1604" i="1"/>
  <c r="AS1832" i="1"/>
  <c r="AS1833" i="1"/>
  <c r="AS1518" i="1"/>
  <c r="AS1731" i="1"/>
  <c r="AS1661" i="1"/>
  <c r="AS1587" i="1"/>
  <c r="AS1588" i="1"/>
  <c r="AS1841" i="1"/>
  <c r="AS1856" i="1"/>
  <c r="AS1778" i="1"/>
  <c r="AS1779" i="1"/>
  <c r="AS1594" i="1"/>
  <c r="AS1794" i="1"/>
  <c r="AS1776" i="1"/>
  <c r="AS1431" i="1"/>
  <c r="AS1542" i="1"/>
  <c r="AS1819" i="1"/>
  <c r="AS1775" i="1"/>
  <c r="AS1581" i="1"/>
  <c r="AS1688" i="1"/>
  <c r="AS1607" i="1"/>
  <c r="AS1562" i="1"/>
  <c r="AS1753" i="1"/>
  <c r="AS1729" i="1"/>
  <c r="AS1454" i="1"/>
  <c r="AS1455" i="1"/>
  <c r="AS1400" i="1"/>
  <c r="AS1760" i="1"/>
  <c r="AS1659" i="1"/>
  <c r="AS1818" i="1"/>
  <c r="AS1847" i="1"/>
  <c r="AS1838" i="1"/>
  <c r="AS1645" i="1"/>
  <c r="AS1723" i="1"/>
  <c r="AS1172" i="1"/>
  <c r="AS1586" i="1"/>
  <c r="AS1426" i="1"/>
  <c r="AS1436" i="1"/>
  <c r="AS1732" i="1"/>
  <c r="AS1333" i="1"/>
  <c r="AS1690" i="1"/>
  <c r="AS1585" i="1"/>
  <c r="AS1304" i="1"/>
  <c r="AS1472" i="1"/>
  <c r="AS1653" i="1"/>
  <c r="AS1799" i="1"/>
  <c r="AS1800" i="1"/>
  <c r="AS1801" i="1"/>
  <c r="AS1363" i="1"/>
  <c r="AS1793" i="1"/>
  <c r="AS1660" i="1"/>
  <c r="AS1415" i="1"/>
  <c r="AS1702" i="1"/>
  <c r="AS1816" i="1"/>
  <c r="AS1584" i="1"/>
  <c r="AS1621" i="1"/>
  <c r="AS1822" i="1"/>
  <c r="AS1786" i="1"/>
  <c r="AS1546" i="1"/>
  <c r="AS1664" i="1"/>
  <c r="AS1665" i="1"/>
  <c r="AS1718" i="1"/>
  <c r="AS1798" i="1"/>
  <c r="AS1572" i="1"/>
  <c r="AS1195" i="1"/>
  <c r="AS1859" i="1"/>
  <c r="AS1844" i="1"/>
  <c r="AS1754" i="1"/>
  <c r="AS1269" i="1"/>
  <c r="AS1796" i="1"/>
  <c r="AS1411" i="1"/>
  <c r="AS1412" i="1"/>
  <c r="AS1413" i="1"/>
  <c r="AS1804" i="1"/>
  <c r="AS1418" i="1"/>
  <c r="AS1842" i="1"/>
  <c r="AS1785" i="1"/>
  <c r="AS1209" i="1"/>
  <c r="AS1708" i="1"/>
  <c r="AS1707" i="1"/>
  <c r="AS1670" i="1"/>
  <c r="AS1888" i="1"/>
  <c r="AS1755" i="1"/>
  <c r="AS1741" i="1"/>
  <c r="AS1879" i="1"/>
  <c r="AS1528" i="1"/>
  <c r="AS1905" i="1"/>
  <c r="AS1906" i="1"/>
  <c r="AS1385" i="1"/>
  <c r="AS1512" i="1"/>
  <c r="AS1654" i="1"/>
  <c r="AS1857" i="1"/>
  <c r="AS1858" i="1"/>
  <c r="AS1573" i="1"/>
  <c r="AS1917" i="1"/>
  <c r="AS1766" i="1"/>
  <c r="AS1767" i="1"/>
  <c r="AS1848" i="1"/>
  <c r="AS1458" i="1"/>
  <c r="AS1535" i="1"/>
  <c r="AS1536" i="1"/>
  <c r="AS1674" i="1"/>
  <c r="AS1742" i="1"/>
  <c r="AS1836" i="1"/>
  <c r="AS1234" i="1"/>
  <c r="AS1693" i="1"/>
  <c r="AS1694" i="1"/>
  <c r="AS1409" i="1"/>
  <c r="AS1891" i="1"/>
  <c r="AS1870" i="1"/>
  <c r="AS1814" i="1"/>
  <c r="AS1611" i="1"/>
  <c r="AS1873" i="1"/>
  <c r="AS1538" i="1"/>
  <c r="AS1352" i="1"/>
  <c r="AS1561" i="1"/>
  <c r="AS1486" i="1"/>
  <c r="AS1569" i="1"/>
  <c r="AS1861" i="1"/>
  <c r="AS1393" i="1"/>
  <c r="AS1933" i="1"/>
  <c r="AS1278" i="1"/>
  <c r="AS1277" i="1"/>
  <c r="AS1519" i="1"/>
  <c r="AS1520" i="1"/>
  <c r="AS1700" i="1"/>
  <c r="AS1761" i="1"/>
  <c r="AS1381" i="1"/>
  <c r="AS1583" i="1"/>
  <c r="AS1765" i="1"/>
  <c r="AS1681" i="1"/>
  <c r="AS1313" i="1"/>
  <c r="AS1563" i="1"/>
  <c r="AS1874" i="1"/>
  <c r="AS1782" i="1"/>
  <c r="AS1600" i="1"/>
  <c r="AS1261" i="1"/>
  <c r="AS1932" i="1"/>
  <c r="AS1887" i="1"/>
  <c r="AS1737" i="1"/>
  <c r="AS1691" i="1"/>
  <c r="AS1823" i="1"/>
  <c r="AS1912" i="1"/>
  <c r="AS1622" i="1"/>
  <c r="AS1424" i="1"/>
  <c r="AS1444" i="1"/>
  <c r="AS1854" i="1"/>
  <c r="AS1469" i="1"/>
  <c r="AS1701" i="1"/>
  <c r="AS1482" i="1"/>
  <c r="AS1389" i="1"/>
  <c r="AS1247" i="1"/>
  <c r="AS1432" i="1"/>
  <c r="AS1449" i="1"/>
  <c r="AS1450" i="1"/>
  <c r="AS1549" i="1"/>
  <c r="AS1921" i="1"/>
  <c r="AS1615" i="1"/>
  <c r="AS1752" i="1"/>
  <c r="AS1523" i="1"/>
  <c r="AS1876" i="1"/>
  <c r="AS1877" i="1"/>
  <c r="AS1973" i="1"/>
  <c r="AS1479" i="1"/>
  <c r="AS1666" i="1"/>
  <c r="AS1491" i="1"/>
  <c r="AS1492" i="1"/>
  <c r="AS1736" i="1"/>
  <c r="AS1501" i="1"/>
  <c r="AS1960" i="1"/>
  <c r="AS1805" i="1"/>
  <c r="AS1942" i="1"/>
  <c r="AS1709" i="1"/>
  <c r="AS1788" i="1"/>
  <c r="AS1789" i="1"/>
  <c r="AS1578" i="1"/>
  <c r="AS1669" i="1"/>
  <c r="AS1596" i="1"/>
  <c r="AS1499" i="1"/>
  <c r="AS1910" i="1"/>
  <c r="AS1941" i="1"/>
  <c r="AS1883" i="1"/>
  <c r="AS1948" i="1"/>
  <c r="AS1728" i="1"/>
  <c r="AS1949" i="1"/>
  <c r="AS1817" i="1"/>
  <c r="AS1918" i="1"/>
  <c r="AS1266" i="1"/>
  <c r="AS1845" i="1"/>
  <c r="AS1652" i="1"/>
  <c r="AS1463" i="1"/>
  <c r="AS1880" i="1"/>
  <c r="AS1580" i="1"/>
  <c r="AS1331" i="1"/>
  <c r="AS1405" i="1"/>
  <c r="AS1875" i="1"/>
  <c r="AS1925" i="1"/>
  <c r="AS1795" i="1"/>
  <c r="AS1735" i="1"/>
  <c r="AS1565" i="1"/>
  <c r="AS1988" i="1"/>
  <c r="AS1762" i="1"/>
  <c r="AS1305" i="1"/>
  <c r="AS1601" i="1"/>
  <c r="AS1658" i="1"/>
  <c r="AS1286" i="1"/>
  <c r="AS2003" i="1"/>
  <c r="AS1705" i="1"/>
  <c r="AS1503" i="1"/>
  <c r="AS1506" i="1"/>
  <c r="AS1972" i="1"/>
  <c r="AS1860" i="1"/>
  <c r="AS1428" i="1"/>
  <c r="AS1575" i="1"/>
  <c r="AS1770" i="1"/>
  <c r="AS1516" i="1"/>
  <c r="AS1733" i="1"/>
  <c r="AS1807" i="1"/>
  <c r="AS1532" i="1"/>
  <c r="AS1977" i="1"/>
  <c r="AS1986" i="1"/>
  <c r="AS1953" i="1"/>
  <c r="AS1954" i="1"/>
  <c r="AS1955" i="1"/>
  <c r="AS1589" i="1"/>
  <c r="AS1777" i="1"/>
  <c r="AS1687" i="1"/>
  <c r="AS1852" i="1"/>
  <c r="AS1706" i="1"/>
  <c r="AS1923" i="1"/>
  <c r="AS1951" i="1"/>
  <c r="AS1952" i="1"/>
  <c r="AS1837" i="1"/>
  <c r="AS1689" i="1"/>
  <c r="AS1623" i="1"/>
  <c r="AS1938" i="1"/>
  <c r="AS1719" i="1"/>
  <c r="AS1903" i="1"/>
  <c r="AS1309" i="1"/>
  <c r="AS1812" i="1"/>
  <c r="AS1813" i="1"/>
  <c r="AS1820" i="1"/>
  <c r="AS1908" i="1"/>
  <c r="AS1746" i="1"/>
  <c r="AS1651" i="1"/>
  <c r="AS1835" i="1"/>
  <c r="AS1843" i="1"/>
  <c r="AS1713" i="1"/>
  <c r="AS1647" i="1"/>
  <c r="AS1996" i="1"/>
  <c r="AS1846" i="1"/>
  <c r="AS1850" i="1"/>
  <c r="AS1978" i="1"/>
  <c r="AS1898" i="1"/>
  <c r="AS1438" i="1"/>
  <c r="AS1603" i="1"/>
  <c r="AS1989" i="1"/>
  <c r="AS1950" i="1"/>
  <c r="AS1909" i="1"/>
  <c r="AS2025" i="1"/>
  <c r="AS2007" i="1"/>
  <c r="AS2008" i="1"/>
  <c r="AS1763" i="1"/>
  <c r="AS1928" i="1"/>
  <c r="AS1552" i="1"/>
  <c r="AS1781" i="1"/>
  <c r="AS1445" i="1"/>
  <c r="AS1446" i="1"/>
  <c r="AS1447" i="1"/>
  <c r="AS1448" i="1"/>
  <c r="AS1869" i="1"/>
  <c r="AS1976" i="1"/>
  <c r="AS1524" i="1"/>
  <c r="AS1913" i="1"/>
  <c r="AS1593" i="1"/>
  <c r="AS1914" i="1"/>
  <c r="AS1425" i="1"/>
  <c r="AS1827" i="1"/>
  <c r="AS1882" i="1"/>
  <c r="AS1739" i="1"/>
  <c r="AS1487" i="1"/>
  <c r="AS1488" i="1"/>
  <c r="AS1750" i="1"/>
  <c r="AS1640" i="1"/>
  <c r="AS1991" i="1"/>
  <c r="AS1667" i="1"/>
  <c r="AS1526" i="1"/>
  <c r="AS1956" i="1"/>
  <c r="AS1550" i="1"/>
  <c r="AS1979" i="1"/>
  <c r="AS1829" i="1"/>
  <c r="AS1630" i="1"/>
  <c r="AS2016" i="1"/>
  <c r="AS2017" i="1"/>
  <c r="AS1759" i="1"/>
  <c r="AS1904" i="1"/>
  <c r="AS1958" i="1"/>
  <c r="AS1959" i="1"/>
  <c r="AS1802" i="1"/>
  <c r="AS1884" i="1"/>
  <c r="AS1459" i="1"/>
  <c r="AS1460" i="1"/>
  <c r="AS1642" i="1"/>
  <c r="AS1490" i="1"/>
  <c r="AS1655" i="1"/>
  <c r="AS1656" i="1"/>
  <c r="AS1969" i="1"/>
  <c r="AS1863" i="1"/>
  <c r="AS1553" i="1"/>
  <c r="AS1554" i="1"/>
  <c r="AS1341" i="1"/>
  <c r="AS1824" i="1"/>
  <c r="AS1382" i="1"/>
  <c r="AS1730" i="1"/>
  <c r="AS1403" i="1"/>
  <c r="AS1618" i="1"/>
  <c r="AS1471" i="1"/>
  <c r="AS1473" i="1"/>
  <c r="AS1474" i="1"/>
  <c r="AS1648" i="1"/>
  <c r="AS1496" i="1"/>
  <c r="AS1517" i="1"/>
  <c r="AS1710" i="1"/>
  <c r="AS1834" i="1"/>
  <c r="AS1387" i="1"/>
  <c r="AS1619" i="1"/>
  <c r="AS1417" i="1"/>
  <c r="AS1907" i="1"/>
  <c r="AS1924" i="1"/>
  <c r="AS2048" i="1"/>
  <c r="AS2029" i="1"/>
  <c r="AS1559" i="1"/>
  <c r="AS1957" i="1"/>
  <c r="AS1840" i="1"/>
  <c r="AS1967" i="1"/>
  <c r="AS1617" i="1"/>
  <c r="AS1911" i="1"/>
  <c r="AS1407" i="1"/>
  <c r="AS1406" i="1"/>
  <c r="AS1481" i="1"/>
  <c r="AS1994" i="1"/>
  <c r="AS1944" i="1"/>
  <c r="AS1886" i="1"/>
  <c r="AS1821" i="1"/>
  <c r="AS1525" i="1"/>
  <c r="AS1712" i="1"/>
  <c r="AS2010" i="1"/>
  <c r="AS1716" i="1"/>
  <c r="AS1597" i="1"/>
  <c r="AS1749" i="1"/>
  <c r="AS1922" i="1"/>
  <c r="AS1930" i="1"/>
  <c r="AS1931" i="1"/>
  <c r="AS1937" i="1"/>
  <c r="AS1946" i="1"/>
  <c r="AS1947" i="1"/>
  <c r="AS1803" i="1"/>
  <c r="AS1703" i="1"/>
  <c r="AS1410" i="1"/>
  <c r="AS1792" i="1"/>
  <c r="AS1999" i="1"/>
  <c r="AS2041" i="1"/>
  <c r="AS1456" i="1"/>
  <c r="AS1672" i="1"/>
  <c r="AS1676" i="1"/>
  <c r="AS1899" i="1"/>
  <c r="AS2076" i="1"/>
  <c r="AS1696" i="1"/>
  <c r="AS1530" i="1"/>
  <c r="AS1855" i="1"/>
  <c r="AS1806" i="1"/>
  <c r="AS2080" i="1"/>
  <c r="AS1965" i="1"/>
  <c r="AS1966" i="1"/>
  <c r="AS1671" i="1"/>
  <c r="AS1679" i="1"/>
  <c r="AS1682" i="1"/>
  <c r="AS2073" i="1"/>
  <c r="AS2015" i="1"/>
  <c r="AS1968" i="1"/>
  <c r="AS1663" i="1"/>
  <c r="AS2072" i="1"/>
  <c r="AS2001" i="1"/>
  <c r="AS2002" i="1"/>
  <c r="AS2079" i="1"/>
  <c r="AS1574" i="1"/>
  <c r="AS1756" i="1"/>
  <c r="AS2046" i="1"/>
  <c r="AS2049" i="1"/>
  <c r="AS2050" i="1"/>
  <c r="AS1608" i="1"/>
  <c r="AS1962" i="1"/>
  <c r="AS1971" i="1"/>
  <c r="AS2028" i="1"/>
  <c r="AS1685" i="1"/>
  <c r="AS2047" i="1"/>
  <c r="AS2033" i="1"/>
  <c r="AS2071" i="1"/>
  <c r="AS2043" i="1"/>
  <c r="AS1668" i="1"/>
  <c r="AS2006" i="1"/>
  <c r="AS1747" i="1"/>
  <c r="AS1748" i="1"/>
  <c r="AS1885" i="1"/>
  <c r="AS1783" i="1"/>
  <c r="AS2037" i="1"/>
  <c r="AS1983" i="1"/>
  <c r="AS2075" i="1"/>
  <c r="AS1632" i="1"/>
  <c r="AS1678" i="1"/>
  <c r="AS2012" i="1"/>
  <c r="AS1853" i="1"/>
  <c r="AS2022" i="1"/>
  <c r="AS2070" i="1"/>
  <c r="AS1751" i="1"/>
  <c r="AS1970" i="1"/>
  <c r="AS2077" i="1"/>
  <c r="AS2108" i="1"/>
  <c r="AS1633" i="1"/>
  <c r="AS2088" i="1"/>
  <c r="AS1945" i="1"/>
  <c r="AS1980" i="1"/>
  <c r="AS1889" i="1"/>
  <c r="AS1987" i="1"/>
  <c r="AS1901" i="1"/>
  <c r="AS1902" i="1"/>
  <c r="AS1544" i="1"/>
  <c r="AS2009" i="1"/>
  <c r="AS1635" i="1"/>
  <c r="AS1639" i="1"/>
  <c r="AS2066" i="1"/>
  <c r="AS1939" i="1"/>
  <c r="AS1940" i="1"/>
  <c r="AS2035" i="1"/>
  <c r="AS2102" i="1"/>
  <c r="AS2103" i="1"/>
  <c r="AS2082" i="1"/>
  <c r="AS2059" i="1"/>
  <c r="AS1634" i="1"/>
  <c r="AS1715" i="1"/>
  <c r="AS1727" i="1"/>
  <c r="AS1726" i="1"/>
  <c r="AS2045" i="1"/>
  <c r="AS1995" i="1"/>
  <c r="AS2056" i="1"/>
  <c r="AS2057" i="1"/>
  <c r="AS2014" i="1"/>
  <c r="AS1815" i="1"/>
  <c r="AS1851" i="1"/>
  <c r="AS1868" i="1"/>
  <c r="AS2112" i="1"/>
  <c r="AS2113" i="1"/>
  <c r="AS2094" i="1"/>
  <c r="AS2095" i="1"/>
  <c r="AS2115" i="1"/>
  <c r="AS2100" i="1"/>
  <c r="AS2086" i="1"/>
  <c r="AS2091" i="1"/>
  <c r="AS2096" i="1"/>
  <c r="AS1871" i="1"/>
  <c r="AS2054" i="1"/>
  <c r="AS2055" i="1"/>
  <c r="AS1743" i="1"/>
  <c r="AS1916" i="1"/>
  <c r="AS2078" i="1"/>
  <c r="AS1768" i="1"/>
  <c r="AS2031" i="1"/>
  <c r="AS2032" i="1"/>
  <c r="AS2053" i="1"/>
  <c r="AS1643" i="1"/>
  <c r="AS1646" i="1"/>
  <c r="AS2063" i="1"/>
  <c r="AS1927" i="1"/>
  <c r="AS2114" i="1"/>
  <c r="AS2042" i="1"/>
  <c r="AS1963" i="1"/>
  <c r="AS1964" i="1"/>
  <c r="AS1626" i="1"/>
  <c r="AS1627" i="1"/>
  <c r="AS2011" i="1"/>
  <c r="AS1893" i="1"/>
  <c r="AS1894" i="1"/>
  <c r="AS1699" i="1"/>
  <c r="AS2034" i="1"/>
  <c r="AS2039" i="1"/>
  <c r="AS1992" i="1"/>
  <c r="AS1697" i="1"/>
  <c r="AS1915" i="1"/>
  <c r="AS1734" i="1"/>
  <c r="AS1943" i="1"/>
  <c r="AS2101" i="1"/>
  <c r="AS2130" i="1"/>
  <c r="AS2060" i="1"/>
  <c r="AS2061" i="1"/>
  <c r="AS1985" i="1"/>
  <c r="AS2119" i="1"/>
  <c r="AS2024" i="1"/>
  <c r="AS1657" i="1"/>
  <c r="AS1934" i="1"/>
  <c r="AS1935" i="1"/>
  <c r="AS2067" i="1"/>
  <c r="AS2068" i="1"/>
  <c r="AS1984" i="1"/>
  <c r="AS2140" i="1"/>
  <c r="AS1990" i="1"/>
  <c r="AS1900" i="1"/>
  <c r="AS2040" i="1"/>
  <c r="AS1961" i="1"/>
  <c r="AS2142" i="1"/>
  <c r="AS2143" i="1"/>
  <c r="AS2116" i="1"/>
  <c r="AS2121" i="1"/>
  <c r="AS2155" i="1"/>
  <c r="AS1849" i="1"/>
  <c r="AS2038" i="1"/>
  <c r="AS2074" i="1"/>
  <c r="AS2120" i="1"/>
  <c r="AS1704" i="1"/>
  <c r="AS2081" i="1"/>
  <c r="AS1720" i="1"/>
  <c r="AS1721" i="1"/>
  <c r="AS2165" i="1"/>
  <c r="AS2023" i="1"/>
  <c r="AS2030" i="1"/>
  <c r="AS2152" i="1"/>
  <c r="AS2156" i="1"/>
  <c r="AS2159" i="1"/>
  <c r="AS2084" i="1"/>
  <c r="AS2085" i="1"/>
  <c r="AS2097" i="1"/>
  <c r="AS2149" i="1"/>
  <c r="AS2154" i="1"/>
  <c r="AS1862" i="1"/>
  <c r="AS1864" i="1"/>
  <c r="AS2062" i="1"/>
  <c r="AS2069" i="1"/>
  <c r="AS2164" i="1"/>
  <c r="AS2153" i="1"/>
  <c r="AS1790" i="1"/>
  <c r="AS1865" i="1"/>
  <c r="AS1866" i="1"/>
  <c r="AS1878" i="1"/>
  <c r="AS2126" i="1"/>
  <c r="AS2083" i="1"/>
  <c r="AS2134" i="1"/>
  <c r="AS2135" i="1"/>
  <c r="AS2136" i="1"/>
  <c r="AS2099" i="1"/>
  <c r="AS2026" i="1"/>
  <c r="AS1764" i="1"/>
  <c r="AS2166" i="1"/>
  <c r="AS2167" i="1"/>
  <c r="AS1919" i="1"/>
  <c r="AS2146" i="1"/>
  <c r="AS2175" i="1"/>
  <c r="AS1975" i="1"/>
  <c r="AS2111" i="1"/>
  <c r="AS2162" i="1"/>
  <c r="AS2021" i="1"/>
  <c r="AS2051" i="1"/>
  <c r="AS2052" i="1"/>
  <c r="AS2064" i="1"/>
  <c r="AS2141" i="1"/>
  <c r="AS2144" i="1"/>
  <c r="AS2145" i="1"/>
  <c r="AS1890" i="1"/>
  <c r="AS1895" i="1"/>
  <c r="AS1896" i="1"/>
  <c r="AS2150" i="1"/>
  <c r="AS2151" i="1"/>
  <c r="AS2090" i="1"/>
  <c r="AS2104" i="1"/>
  <c r="AS2106" i="1"/>
  <c r="AS2107" i="1"/>
  <c r="AS2110" i="1"/>
  <c r="AS2004" i="1"/>
  <c r="AS1698" i="1"/>
  <c r="AS2137" i="1"/>
  <c r="AS1808" i="1"/>
  <c r="AS1826" i="1"/>
  <c r="AS1936" i="1"/>
  <c r="AS1981" i="1"/>
  <c r="AS1993" i="1"/>
  <c r="AS2013" i="1"/>
  <c r="AS2019" i="1"/>
  <c r="AS2128" i="1"/>
  <c r="AS2173" i="1"/>
  <c r="AS2174" i="1"/>
  <c r="AS2065" i="1"/>
  <c r="AS2183" i="1"/>
  <c r="AS2161" i="1"/>
  <c r="AS1897" i="1"/>
  <c r="AS2185" i="1"/>
  <c r="AS1920" i="1"/>
  <c r="AS2171" i="1"/>
  <c r="AS2178" i="1"/>
  <c r="AS2133" i="1"/>
  <c r="AS2147" i="1"/>
  <c r="AS2158" i="1"/>
  <c r="AS2160" i="1"/>
  <c r="AS2163" i="1"/>
  <c r="AS2118" i="1"/>
  <c r="AS1810" i="1"/>
  <c r="AS1872" i="1"/>
  <c r="AS1881" i="1"/>
  <c r="AS2127" i="1"/>
  <c r="AS2131" i="1"/>
  <c r="AS2138" i="1"/>
  <c r="AS2157" i="1"/>
  <c r="AS2187" i="1"/>
  <c r="AS2036" i="1"/>
  <c r="AS2170" i="1"/>
  <c r="AS2098" i="1"/>
  <c r="AS2179" i="1"/>
  <c r="AS1811" i="1"/>
  <c r="AS2123" i="1"/>
  <c r="AS2124" i="1"/>
  <c r="AS1867" i="1"/>
  <c r="AS2139" i="1"/>
  <c r="AS2020" i="1"/>
  <c r="AS2193" i="1"/>
  <c r="AS2044" i="1"/>
  <c r="AS2058" i="1"/>
  <c r="AS2176" i="1"/>
  <c r="AS2089" i="1"/>
  <c r="AS2200" i="1"/>
  <c r="AS2201" i="1"/>
  <c r="AS2125" i="1"/>
  <c r="AS1892" i="1"/>
  <c r="AS2190" i="1"/>
  <c r="AS2194" i="1"/>
  <c r="AS2168" i="1"/>
  <c r="AS2018" i="1"/>
  <c r="AS2197" i="1"/>
  <c r="AS2172" i="1"/>
  <c r="AS2087" i="1"/>
  <c r="AS2203" i="1"/>
  <c r="AS2117" i="1"/>
  <c r="AS2189" i="1"/>
  <c r="AS2148" i="1"/>
  <c r="AS2196" i="1"/>
  <c r="AS2169" i="1"/>
  <c r="AS1974" i="1"/>
  <c r="AS2180" i="1"/>
  <c r="AS2181" i="1"/>
  <c r="AS2122" i="1"/>
  <c r="AS2199" i="1"/>
  <c r="AS2204" i="1"/>
  <c r="AS2177" i="1"/>
  <c r="AS2105" i="1"/>
  <c r="AS2129" i="1"/>
  <c r="AS2182" i="1"/>
  <c r="AS1926" i="1"/>
  <c r="AS2186" i="1"/>
  <c r="AS2192" i="1"/>
  <c r="AS2206" i="1"/>
  <c r="AS2000" i="1"/>
  <c r="AS2027" i="1"/>
  <c r="AS2202" i="1"/>
  <c r="AS2184" i="1"/>
  <c r="AS2188" i="1"/>
  <c r="AS1929" i="1"/>
  <c r="AS1997" i="1"/>
  <c r="AS1998" i="1"/>
  <c r="AS2109" i="1"/>
  <c r="AS2207" i="1"/>
  <c r="AS2191" i="1"/>
  <c r="AS1982" i="1"/>
  <c r="AS2005" i="1"/>
  <c r="AS2093" i="1"/>
  <c r="AS2132" i="1"/>
  <c r="AS2198" i="1"/>
  <c r="AS2205" i="1"/>
  <c r="AS2092" i="1"/>
  <c r="AS2195" i="1"/>
  <c r="AS2208" i="1"/>
  <c r="AS17" i="1"/>
  <c r="H2" i="4"/>
  <c r="H3" i="4" s="1"/>
  <c r="H4" i="4" s="1"/>
  <c r="H5" i="4" s="1"/>
  <c r="H6" i="4" s="1"/>
  <c r="H7" i="4" s="1"/>
  <c r="H8" i="4" s="1"/>
  <c r="P1525" i="1"/>
  <c r="P1626" i="1"/>
  <c r="P1627" i="1"/>
  <c r="P1793" i="1"/>
  <c r="P2122" i="1"/>
  <c r="P1989" i="1"/>
  <c r="P1651" i="1"/>
  <c r="P1984" i="1"/>
  <c r="P1863" i="1"/>
  <c r="P1994" i="1"/>
  <c r="P2091" i="1"/>
  <c r="P2126" i="1"/>
  <c r="P2025" i="1"/>
  <c r="P2013" i="1"/>
  <c r="P1848" i="1"/>
  <c r="P2044" i="1"/>
  <c r="P1819" i="1"/>
  <c r="P2153" i="1"/>
  <c r="P2048" i="1"/>
  <c r="P1805" i="1"/>
  <c r="P1918" i="1"/>
  <c r="P2071" i="1"/>
  <c r="P1897" i="1"/>
  <c r="P1842" i="1"/>
  <c r="P1723" i="1"/>
  <c r="P1913" i="1"/>
  <c r="P1990" i="1"/>
  <c r="P2142" i="1"/>
  <c r="P2143" i="1"/>
  <c r="P1788" i="1"/>
  <c r="P1789" i="1"/>
  <c r="P2080" i="1"/>
  <c r="P1838" i="1"/>
  <c r="P2139" i="1"/>
  <c r="P2014" i="1"/>
  <c r="P1839" i="1"/>
  <c r="P2059" i="1"/>
  <c r="P1577" i="1"/>
  <c r="P1405" i="1"/>
  <c r="P1899" i="1"/>
  <c r="P1919" i="1"/>
  <c r="P1387" i="1"/>
  <c r="P2162" i="1"/>
  <c r="P1561" i="1"/>
  <c r="P1385" i="1"/>
  <c r="P1884" i="1"/>
  <c r="P2113" i="1"/>
  <c r="P1979" i="1"/>
  <c r="P1853" i="1"/>
  <c r="P1650" i="1"/>
  <c r="P1655" i="1"/>
  <c r="P1656" i="1"/>
  <c r="P1538" i="1"/>
  <c r="P1669" i="1"/>
  <c r="P2073" i="1"/>
  <c r="P1996" i="1"/>
  <c r="P1700" i="1"/>
  <c r="P2179" i="1"/>
  <c r="P1821" i="1"/>
  <c r="P2207" i="1"/>
  <c r="P2177" i="1"/>
  <c r="P2171" i="1"/>
  <c r="P1910" i="1"/>
  <c r="P2156" i="1"/>
  <c r="P1855" i="1"/>
  <c r="P1705" i="1"/>
  <c r="P1552" i="1"/>
  <c r="P1997" i="1"/>
  <c r="P1873" i="1"/>
  <c r="P1953" i="1"/>
  <c r="P1954" i="1"/>
  <c r="P1955" i="1"/>
  <c r="P1965" i="1"/>
  <c r="P1966" i="1"/>
  <c r="P1313" i="1"/>
  <c r="P1857" i="1"/>
  <c r="P2114" i="1"/>
  <c r="P1799" i="1"/>
  <c r="P1800" i="1"/>
  <c r="P1801" i="1"/>
  <c r="P2100" i="1"/>
  <c r="P1867" i="1"/>
  <c r="P1886" i="1"/>
  <c r="P1652" i="1"/>
  <c r="P1975" i="1"/>
  <c r="P1963" i="1"/>
  <c r="P1921" i="1"/>
  <c r="P1589" i="1"/>
  <c r="P2191" i="1"/>
  <c r="P2024" i="1"/>
  <c r="P1535" i="1"/>
  <c r="P1536" i="1"/>
  <c r="P1816" i="1"/>
  <c r="P1928" i="1"/>
  <c r="P1584" i="1"/>
  <c r="P2051" i="1"/>
  <c r="P2052" i="1"/>
  <c r="P1727" i="1"/>
  <c r="P1726" i="1"/>
  <c r="P1610" i="1"/>
  <c r="P1609" i="1"/>
  <c r="P1859" i="1"/>
  <c r="P2041" i="1"/>
  <c r="P2007" i="1"/>
  <c r="P2008" i="1"/>
  <c r="P2109" i="1"/>
  <c r="P2121" i="1"/>
  <c r="P1704" i="1"/>
  <c r="P1956" i="1"/>
  <c r="P1720" i="1"/>
  <c r="P1721" i="1"/>
  <c r="P2093" i="1"/>
  <c r="P2079" i="1"/>
  <c r="P1814" i="1"/>
  <c r="P1690" i="1"/>
  <c r="P1749" i="1"/>
  <c r="P1762" i="1"/>
  <c r="P1596" i="1"/>
  <c r="P1490" i="1"/>
  <c r="P1737" i="1"/>
  <c r="P1967" i="1"/>
  <c r="P1307" i="1"/>
  <c r="P1988" i="1"/>
  <c r="P1403" i="1"/>
  <c r="P2081" i="1"/>
  <c r="P1586" i="1"/>
  <c r="P1475" i="1"/>
  <c r="P1916" i="1"/>
  <c r="P1812" i="1"/>
  <c r="P2173" i="1"/>
  <c r="P2174" i="1"/>
  <c r="P2042" i="1"/>
  <c r="P1843" i="1"/>
  <c r="P1691" i="1"/>
  <c r="P1646" i="1"/>
  <c r="P1292" i="1"/>
  <c r="P1524" i="1"/>
  <c r="P1611" i="1"/>
  <c r="P1890" i="1"/>
  <c r="P2192" i="1"/>
  <c r="P2201" i="1"/>
  <c r="P2099" i="1"/>
  <c r="P2030" i="1"/>
  <c r="P1497" i="1"/>
  <c r="P1498" i="1"/>
  <c r="P1938" i="1"/>
  <c r="P1575" i="1"/>
  <c r="P1114" i="1"/>
  <c r="P1986" i="1"/>
  <c r="P2088" i="1"/>
  <c r="P1901" i="1"/>
  <c r="P1902" i="1"/>
  <c r="P1798" i="1"/>
  <c r="P1778" i="1"/>
  <c r="P1779" i="1"/>
  <c r="P1462" i="1"/>
  <c r="P1560" i="1"/>
  <c r="P2083" i="1"/>
  <c r="P2180" i="1"/>
  <c r="P2181" i="1"/>
  <c r="P2084" i="1"/>
  <c r="P2085" i="1"/>
  <c r="P1546" i="1"/>
  <c r="P1784" i="1"/>
  <c r="P1425" i="1"/>
  <c r="P1751" i="1"/>
  <c r="P1622" i="1"/>
  <c r="P1362" i="1"/>
  <c r="P1756" i="1"/>
  <c r="P1840" i="1"/>
  <c r="P2133" i="1"/>
  <c r="P1831" i="1"/>
  <c r="P1429" i="1"/>
  <c r="P2149" i="1"/>
  <c r="P1374" i="1"/>
  <c r="P1614" i="1"/>
  <c r="P1991" i="1"/>
  <c r="P1998" i="1"/>
  <c r="P1426" i="1"/>
  <c r="P1718" i="1"/>
  <c r="P1879" i="1"/>
  <c r="P1481" i="1"/>
  <c r="P2026" i="1"/>
  <c r="P1653" i="1"/>
  <c r="P1870" i="1"/>
  <c r="P1891" i="1"/>
  <c r="P2108" i="1"/>
  <c r="P1703" i="1"/>
  <c r="P1949" i="1"/>
  <c r="P1941" i="1"/>
  <c r="P1600" i="1"/>
  <c r="P1924" i="1"/>
  <c r="P2141" i="1"/>
  <c r="P2123" i="1"/>
  <c r="P2136" i="1"/>
  <c r="P1835" i="1"/>
  <c r="P1384" i="1"/>
  <c r="P2155" i="1"/>
  <c r="P2146" i="1"/>
  <c r="P1246" i="1"/>
  <c r="P1438" i="1"/>
  <c r="P1722" i="1"/>
  <c r="P1476" i="1"/>
  <c r="P1934" i="1"/>
  <c r="P1935" i="1"/>
  <c r="P1712" i="1"/>
  <c r="P2197" i="1"/>
  <c r="P1671" i="1"/>
  <c r="P1463" i="1"/>
  <c r="P1431" i="1"/>
  <c r="P1905" i="1"/>
  <c r="P1906" i="1"/>
  <c r="P2187" i="1"/>
  <c r="P1815" i="1"/>
  <c r="P1829" i="1"/>
  <c r="P2182" i="1"/>
  <c r="P1618" i="1"/>
  <c r="P2157" i="1"/>
  <c r="P2029" i="1"/>
  <c r="P1939" i="1"/>
  <c r="P1940" i="1"/>
  <c r="P1746" i="1"/>
  <c r="P2039" i="1"/>
  <c r="P1945" i="1"/>
  <c r="P2119" i="1"/>
  <c r="P1832" i="1"/>
  <c r="P1833" i="1"/>
  <c r="P1531" i="1"/>
  <c r="P2004" i="1"/>
  <c r="P2053" i="1"/>
  <c r="P1820" i="1"/>
  <c r="P2159" i="1"/>
  <c r="P2010" i="1"/>
  <c r="P2148" i="1"/>
  <c r="P1950" i="1"/>
  <c r="P1932" i="1"/>
  <c r="P1733" i="1"/>
  <c r="P1390" i="1"/>
  <c r="P1391" i="1"/>
  <c r="P1962" i="1"/>
  <c r="P2120" i="1"/>
  <c r="P1845" i="1"/>
  <c r="P2062" i="1"/>
  <c r="P1858" i="1"/>
  <c r="P2172" i="1"/>
  <c r="P2131" i="1"/>
  <c r="P1823" i="1"/>
  <c r="P1521" i="1"/>
  <c r="P1522" i="1"/>
  <c r="P1908" i="1"/>
  <c r="P2164" i="1"/>
  <c r="P1676" i="1"/>
  <c r="P1623" i="1"/>
  <c r="P2000" i="1"/>
  <c r="P1580" i="1"/>
  <c r="P2185" i="1"/>
  <c r="P1424" i="1"/>
  <c r="P1974" i="1"/>
  <c r="P1654" i="1"/>
  <c r="P1219" i="1"/>
  <c r="P2116" i="1"/>
  <c r="P2106" i="1"/>
  <c r="P2107" i="1"/>
  <c r="P1881" i="1"/>
  <c r="P1238" i="1"/>
  <c r="P1797" i="1"/>
  <c r="P1639" i="1"/>
  <c r="P2056" i="1"/>
  <c r="P2057" i="1"/>
  <c r="P1682" i="1"/>
  <c r="P1895" i="1"/>
  <c r="P1781" i="1"/>
  <c r="P2138" i="1"/>
  <c r="P2003" i="1"/>
  <c r="P1960" i="1"/>
  <c r="P1740" i="1"/>
  <c r="P1903" i="1"/>
  <c r="P1780" i="1"/>
  <c r="P1332" i="1"/>
  <c r="P1889" i="1"/>
  <c r="P1324" i="1"/>
  <c r="P1547" i="1"/>
  <c r="P2203" i="1"/>
  <c r="P1366" i="1"/>
  <c r="P2202" i="1"/>
  <c r="P1364" i="1"/>
  <c r="P1807" i="1"/>
  <c r="P1613" i="1"/>
  <c r="P2097" i="1"/>
  <c r="P1530" i="1"/>
  <c r="P1697" i="1"/>
  <c r="P2045" i="1"/>
  <c r="P1383" i="1"/>
  <c r="P1911" i="1"/>
  <c r="P1725" i="1"/>
  <c r="P1785" i="1"/>
  <c r="P1407" i="1"/>
  <c r="P1406" i="1"/>
  <c r="P2047" i="1"/>
  <c r="P1381" i="1"/>
  <c r="P2125" i="1"/>
  <c r="P2152" i="1"/>
  <c r="P2129" i="1"/>
  <c r="P1958" i="1"/>
  <c r="P1959" i="1"/>
  <c r="P1817" i="1"/>
  <c r="P1565" i="1"/>
  <c r="P1514" i="1"/>
  <c r="P1729" i="1"/>
  <c r="P1968" i="1"/>
  <c r="P1937" i="1"/>
  <c r="P1472" i="1"/>
  <c r="P1612" i="1"/>
  <c r="P2031" i="1"/>
  <c r="P2032" i="1"/>
  <c r="P1852" i="1"/>
  <c r="P1926" i="1"/>
  <c r="P1507" i="1"/>
  <c r="P1768" i="1"/>
  <c r="P1423" i="1"/>
  <c r="P1803" i="1"/>
  <c r="P2076" i="1"/>
  <c r="P2063" i="1"/>
  <c r="P1537" i="1"/>
  <c r="P2188" i="1"/>
  <c r="P1550" i="1"/>
  <c r="P432" i="1"/>
  <c r="P1616" i="1"/>
  <c r="P1837" i="1"/>
  <c r="P2019" i="1"/>
  <c r="P1469" i="1"/>
  <c r="P2040" i="1"/>
  <c r="P1713" i="1"/>
  <c r="P2134" i="1"/>
  <c r="P2135" i="1"/>
  <c r="P1668" i="1"/>
  <c r="P1637" i="1"/>
  <c r="P1638" i="1"/>
  <c r="P1808" i="1"/>
  <c r="P1885" i="1"/>
  <c r="P2023" i="1"/>
  <c r="P1543" i="1"/>
  <c r="P1601" i="1"/>
  <c r="P1491" i="1"/>
  <c r="P2043" i="1"/>
  <c r="P1782" i="1"/>
  <c r="P1473" i="1"/>
  <c r="P1474" i="1"/>
  <c r="P1327" i="1"/>
  <c r="P2183" i="1"/>
  <c r="P2094" i="1"/>
  <c r="P2095" i="1"/>
  <c r="P1657" i="1"/>
  <c r="P1946" i="1"/>
  <c r="P1947" i="1"/>
  <c r="P1763" i="1"/>
  <c r="P2049" i="1"/>
  <c r="P2050" i="1"/>
  <c r="P1660" i="1"/>
  <c r="P1634" i="1"/>
  <c r="P1862" i="1"/>
  <c r="P1563" i="1"/>
  <c r="P1254" i="1"/>
  <c r="P1377" i="1"/>
  <c r="P2186" i="1"/>
  <c r="P1312" i="1"/>
  <c r="P1942" i="1"/>
  <c r="P2060" i="1"/>
  <c r="P2061" i="1"/>
  <c r="P1647" i="1"/>
  <c r="P1765" i="1"/>
  <c r="P1972" i="1"/>
  <c r="P1513" i="1"/>
  <c r="P1702" i="1"/>
  <c r="P1936" i="1"/>
  <c r="P2072" i="1"/>
  <c r="P1904" i="1"/>
  <c r="P1777" i="1"/>
  <c r="P2074" i="1"/>
  <c r="P1544" i="1"/>
  <c r="P2130" i="1"/>
  <c r="P1590" i="1"/>
  <c r="P2001" i="1"/>
  <c r="P2002" i="1"/>
  <c r="P1976" i="1"/>
  <c r="P1957" i="1"/>
  <c r="P1917" i="1"/>
  <c r="P1874" i="1"/>
  <c r="P1736" i="1"/>
  <c r="P1747" i="1"/>
  <c r="P1748" i="1"/>
  <c r="P1893" i="1"/>
  <c r="P1894" i="1"/>
  <c r="P2154" i="1"/>
  <c r="P1880" i="1"/>
  <c r="P1907" i="1"/>
  <c r="P1605" i="1"/>
  <c r="P1606" i="1"/>
  <c r="P1827" i="1"/>
  <c r="P1661" i="1"/>
  <c r="P2009" i="1"/>
  <c r="P1692" i="1"/>
  <c r="P1969" i="1"/>
  <c r="P1732" i="1"/>
  <c r="P1641" i="1"/>
  <c r="P1810" i="1"/>
  <c r="P1288" i="1"/>
  <c r="P1499" i="1"/>
  <c r="P1822" i="1"/>
  <c r="P2147" i="1"/>
  <c r="P1630" i="1"/>
  <c r="P1209" i="1"/>
  <c r="P2204" i="1"/>
  <c r="P1147" i="1"/>
  <c r="P1418" i="1"/>
  <c r="P1502" i="1"/>
  <c r="P1532" i="1"/>
  <c r="P1352" i="1"/>
  <c r="P2110" i="1"/>
  <c r="P1392" i="1"/>
  <c r="P1414" i="1"/>
  <c r="P2082" i="1"/>
  <c r="P1685" i="1"/>
  <c r="P1551" i="1"/>
  <c r="P1882" i="1"/>
  <c r="P2027" i="1"/>
  <c r="P1436" i="1"/>
  <c r="P2005" i="1"/>
  <c r="P1179" i="1"/>
  <c r="P1214" i="1"/>
  <c r="P1199" i="1"/>
  <c r="P1648" i="1"/>
  <c r="P2028" i="1"/>
  <c r="P2075" i="1"/>
  <c r="P1813" i="1"/>
  <c r="P1459" i="1"/>
  <c r="P1460" i="1"/>
  <c r="P1706" i="1"/>
  <c r="P1664" i="1"/>
  <c r="P1665" i="1"/>
  <c r="P1018" i="1"/>
  <c r="P1724" i="1"/>
  <c r="P1667" i="1"/>
  <c r="P2089" i="1"/>
  <c r="P1285" i="1"/>
  <c r="P1528" i="1"/>
  <c r="P1512" i="1"/>
  <c r="P1683" i="1"/>
  <c r="P1684" i="1"/>
  <c r="P1811" i="1"/>
  <c r="P1440" i="1"/>
  <c r="P1439" i="1"/>
  <c r="P1744" i="1"/>
  <c r="P1761" i="1"/>
  <c r="P1645" i="1"/>
  <c r="P1594" i="1"/>
  <c r="P2193" i="1"/>
  <c r="P1477" i="1"/>
  <c r="P1633" i="1"/>
  <c r="P1850" i="1"/>
  <c r="P1847" i="1"/>
  <c r="P1309" i="1"/>
  <c r="P1195" i="1"/>
  <c r="P1709" i="1"/>
  <c r="P2190" i="1"/>
  <c r="P1478" i="1"/>
  <c r="P2198" i="1"/>
  <c r="P1786" i="1"/>
  <c r="P1677" i="1"/>
  <c r="P2038" i="1"/>
  <c r="P1602" i="1"/>
  <c r="P1680" i="1"/>
  <c r="P1228" i="1"/>
  <c r="P2015" i="1"/>
  <c r="P1693" i="1"/>
  <c r="P1694" i="1"/>
  <c r="P1708" i="1"/>
  <c r="P1707" i="1"/>
  <c r="P1802" i="1"/>
  <c r="P1828" i="1"/>
  <c r="P1271" i="1"/>
  <c r="P2064" i="1"/>
  <c r="P1243" i="1"/>
  <c r="P1244" i="1"/>
  <c r="P1900" i="1"/>
  <c r="P1769" i="1"/>
  <c r="P2178" i="1"/>
  <c r="P2018" i="1"/>
  <c r="P2036" i="1"/>
  <c r="P1824" i="1"/>
  <c r="P1695" i="1"/>
  <c r="P1470" i="1"/>
  <c r="P1457" i="1"/>
  <c r="P2067" i="1"/>
  <c r="P2068" i="1"/>
  <c r="P884" i="1"/>
  <c r="P1389" i="1"/>
  <c r="P1830" i="1"/>
  <c r="P1636" i="1"/>
  <c r="P1506" i="1"/>
  <c r="P2132" i="1"/>
  <c r="P1764" i="1"/>
  <c r="P2144" i="1"/>
  <c r="P2145" i="1"/>
  <c r="P1316" i="1"/>
  <c r="P1317" i="1"/>
  <c r="P2087" i="1"/>
  <c r="P2022" i="1"/>
  <c r="P1995" i="1"/>
  <c r="P1826" i="1"/>
  <c r="P1865" i="1"/>
  <c r="P1866" i="1"/>
  <c r="P1541" i="1"/>
  <c r="P1868" i="1"/>
  <c r="P1351" i="1"/>
  <c r="P1508" i="1"/>
  <c r="P1509" i="1"/>
  <c r="P1731" i="1"/>
  <c r="P1172" i="1"/>
  <c r="P1386" i="1"/>
  <c r="P2115" i="1"/>
  <c r="P1951" i="1"/>
  <c r="P1952" i="1"/>
  <c r="P1181" i="1"/>
  <c r="P1182" i="1"/>
  <c r="P1432" i="1"/>
  <c r="P1825" i="1"/>
  <c r="P1341" i="1"/>
  <c r="P2101" i="1"/>
  <c r="P1124" i="1"/>
  <c r="P2066" i="1"/>
  <c r="P1701" i="1"/>
  <c r="P1486" i="1"/>
  <c r="P1395" i="1"/>
  <c r="P1266" i="1"/>
  <c r="P1699" i="1"/>
  <c r="P1539" i="1"/>
  <c r="P1540" i="1"/>
  <c r="P1999" i="1"/>
  <c r="P1464" i="1"/>
  <c r="P1572" i="1"/>
  <c r="P1716" i="1"/>
  <c r="P1887" i="1"/>
  <c r="P2054" i="1"/>
  <c r="P2055" i="1"/>
  <c r="P1948" i="1"/>
  <c r="P1445" i="1"/>
  <c r="P1446" i="1"/>
  <c r="P1447" i="1"/>
  <c r="P1448" i="1"/>
  <c r="P1148" i="1"/>
  <c r="P1533" i="1"/>
  <c r="P1715" i="1"/>
  <c r="P2184" i="1"/>
  <c r="P1501" i="1"/>
  <c r="P1944" i="1"/>
  <c r="P1836" i="1"/>
  <c r="P1396" i="1"/>
  <c r="P1065" i="1"/>
  <c r="P1132" i="1"/>
  <c r="P1467" i="1"/>
  <c r="P1920" i="1"/>
  <c r="P1434" i="1"/>
  <c r="P1735" i="1"/>
  <c r="P994" i="1"/>
  <c r="P1363" i="1"/>
  <c r="P1734" i="1"/>
  <c r="P1621" i="1"/>
  <c r="P1548" i="1"/>
  <c r="P2090" i="1"/>
  <c r="P1620" i="1"/>
  <c r="P1060" i="1"/>
  <c r="P2168" i="1"/>
  <c r="P1202" i="1"/>
  <c r="P1635" i="1"/>
  <c r="P1301" i="1"/>
  <c r="P1730" i="1"/>
  <c r="P2176" i="1"/>
  <c r="P1933" i="1"/>
  <c r="P1444" i="1"/>
  <c r="P1883" i="1"/>
  <c r="P1698" i="1"/>
  <c r="P2196" i="1"/>
  <c r="P1355" i="1"/>
  <c r="P1980" i="1"/>
  <c r="P1269" i="1"/>
  <c r="P1262" i="1"/>
  <c r="P1686" i="1"/>
  <c r="P1662" i="1"/>
  <c r="P1728" i="1"/>
  <c r="P1871" i="1"/>
  <c r="P1775" i="1"/>
  <c r="P1394" i="1"/>
  <c r="P2069" i="1"/>
  <c r="P1152" i="1"/>
  <c r="P1153" i="1"/>
  <c r="P1247" i="1"/>
  <c r="P1066" i="1"/>
  <c r="P1411" i="1"/>
  <c r="P1240" i="1"/>
  <c r="P1861" i="1"/>
  <c r="P1578" i="1"/>
  <c r="P1909" i="1"/>
  <c r="P2150" i="1"/>
  <c r="P2151" i="1"/>
  <c r="P1108" i="1"/>
  <c r="P1523" i="1"/>
  <c r="P1915" i="1"/>
  <c r="P1574" i="1"/>
  <c r="P1487" i="1"/>
  <c r="P1488" i="1"/>
  <c r="P2124" i="1"/>
  <c r="P1745" i="1"/>
  <c r="P2112" i="1"/>
  <c r="P1454" i="1"/>
  <c r="P1455" i="1"/>
  <c r="P991" i="1"/>
  <c r="P2166" i="1"/>
  <c r="P2167" i="1"/>
  <c r="P2102" i="1"/>
  <c r="P2103" i="1"/>
  <c r="P1379" i="1"/>
  <c r="P1378" i="1"/>
  <c r="P1846" i="1"/>
  <c r="P1239" i="1"/>
  <c r="P1527" i="1"/>
  <c r="P2096" i="1"/>
  <c r="P1242" i="1"/>
  <c r="P1943" i="1"/>
  <c r="P1517" i="1"/>
  <c r="P1567" i="1"/>
  <c r="P1673" i="1"/>
  <c r="P1388" i="1"/>
  <c r="P1760" i="1"/>
  <c r="P1559" i="1"/>
  <c r="P1983" i="1"/>
  <c r="P2194" i="1"/>
  <c r="P1328" i="1"/>
  <c r="P1338" i="1"/>
  <c r="P1607" i="1"/>
  <c r="P1929" i="1"/>
  <c r="P1545" i="1"/>
  <c r="P1325" i="1"/>
  <c r="P1326" i="1"/>
  <c r="P1185" i="1"/>
  <c r="P2046" i="1"/>
  <c r="P1783" i="1"/>
  <c r="P1412" i="1"/>
  <c r="P1413" i="1"/>
  <c r="P1035" i="1"/>
  <c r="P915" i="1"/>
  <c r="P2104" i="1"/>
  <c r="P1628" i="1"/>
  <c r="P1679" i="1"/>
  <c r="P1766" i="1"/>
  <c r="P1767" i="1"/>
  <c r="P2137" i="1"/>
  <c r="P1350" i="1"/>
  <c r="P1235" i="1"/>
  <c r="P1236" i="1"/>
  <c r="P1759" i="1"/>
  <c r="P1804" i="1"/>
  <c r="P1339" i="1"/>
  <c r="P1571" i="1"/>
  <c r="P1496" i="1"/>
  <c r="P1479" i="1"/>
  <c r="P1484" i="1"/>
  <c r="P1791" i="1"/>
  <c r="P1282" i="1"/>
  <c r="P1471" i="1"/>
  <c r="P1688" i="1"/>
  <c r="P1672" i="1"/>
  <c r="P1166" i="1"/>
  <c r="P1165" i="1"/>
  <c r="P1573" i="1"/>
  <c r="P1358" i="1"/>
  <c r="P2016" i="1"/>
  <c r="P2017" i="1"/>
  <c r="P1617" i="1"/>
  <c r="P1534" i="1"/>
  <c r="P1120" i="1"/>
  <c r="P2160" i="1"/>
  <c r="P1878" i="1"/>
  <c r="P1591" i="1"/>
  <c r="P1503" i="1"/>
  <c r="P1516" i="1"/>
  <c r="P1264" i="1"/>
  <c r="P1416" i="1"/>
  <c r="P1370" i="1"/>
  <c r="P1888" i="1"/>
  <c r="P1642" i="1"/>
  <c r="P798" i="1"/>
  <c r="P1399" i="1"/>
  <c r="P1000" i="1"/>
  <c r="P1739" i="1"/>
  <c r="P1493" i="1"/>
  <c r="P1776" i="1"/>
  <c r="P1624" i="1"/>
  <c r="P1625" i="1"/>
  <c r="P1556" i="1"/>
  <c r="P1557" i="1"/>
  <c r="P1558" i="1"/>
  <c r="P1892" i="1"/>
  <c r="P1372" i="1"/>
  <c r="P1964" i="1"/>
  <c r="P996" i="1"/>
  <c r="P1265" i="1"/>
  <c r="P1659" i="1"/>
  <c r="P1376" i="1"/>
  <c r="P2206" i="1"/>
  <c r="P1770" i="1"/>
  <c r="P1599" i="1"/>
  <c r="P1598" i="1"/>
  <c r="P1245" i="1"/>
  <c r="P1631" i="1"/>
  <c r="P1640" i="1"/>
  <c r="P1049" i="1"/>
  <c r="P2169" i="1"/>
  <c r="P2161" i="1"/>
  <c r="P1738" i="1"/>
  <c r="P1189" i="1"/>
  <c r="P1190" i="1"/>
  <c r="P1987" i="1"/>
  <c r="P1753" i="1"/>
  <c r="P1140" i="1"/>
  <c r="P1141" i="1"/>
  <c r="P1844" i="1"/>
  <c r="P2098" i="1"/>
  <c r="P1604" i="1"/>
  <c r="P1314" i="1"/>
  <c r="P1135" i="1"/>
  <c r="P1771" i="1"/>
  <c r="P1923" i="1"/>
  <c r="P1494" i="1"/>
  <c r="P1023" i="1"/>
  <c r="P2163" i="1"/>
  <c r="P1231" i="1"/>
  <c r="P1925" i="1"/>
  <c r="P1020" i="1"/>
  <c r="P1585" i="1"/>
  <c r="P1183" i="1"/>
  <c r="P2105" i="1"/>
  <c r="P1854" i="1"/>
  <c r="P1492" i="1"/>
  <c r="P1211" i="1"/>
  <c r="P1212" i="1"/>
  <c r="P1342" i="1"/>
  <c r="P2140" i="1"/>
  <c r="P469" i="1"/>
  <c r="P2189" i="1"/>
  <c r="P1755" i="1"/>
  <c r="P1210" i="1"/>
  <c r="P1818" i="1"/>
  <c r="P1173" i="1"/>
  <c r="P1643" i="1"/>
  <c r="P1912" i="1"/>
  <c r="P1001" i="1"/>
  <c r="P1898" i="1"/>
  <c r="P1101" i="1"/>
  <c r="P1794" i="1"/>
  <c r="P1275" i="1"/>
  <c r="P1719" i="1"/>
  <c r="P1549" i="1"/>
  <c r="P1036" i="1"/>
  <c r="P1037" i="1"/>
  <c r="P1468" i="1"/>
  <c r="P1273" i="1"/>
  <c r="P1274" i="1"/>
  <c r="P1162" i="1"/>
  <c r="P2208" i="1"/>
  <c r="P2175" i="1"/>
  <c r="P1218" i="1"/>
  <c r="P1500" i="1"/>
  <c r="P1353" i="1"/>
  <c r="P1985" i="1"/>
  <c r="P1570" i="1"/>
  <c r="P1330" i="1"/>
  <c r="P1042" i="1"/>
  <c r="P1678" i="1"/>
  <c r="P1687" i="1"/>
  <c r="P1251" i="1"/>
  <c r="P1398" i="1"/>
  <c r="P1758" i="1"/>
  <c r="P1757" i="1"/>
  <c r="P1061" i="1"/>
  <c r="P1743" i="1"/>
  <c r="P1051" i="1"/>
  <c r="P1806" i="1"/>
  <c r="P1519" i="1"/>
  <c r="P1520" i="1"/>
  <c r="P1233" i="1"/>
  <c r="P1157" i="1"/>
  <c r="P1158" i="1"/>
  <c r="P2070" i="1"/>
  <c r="P1452" i="1"/>
  <c r="P931" i="1"/>
  <c r="P1442" i="1"/>
  <c r="P1443" i="1"/>
  <c r="P1003" i="1"/>
  <c r="P1293" i="1"/>
  <c r="P1864" i="1"/>
  <c r="P1349" i="1"/>
  <c r="P1107" i="1"/>
  <c r="P1331" i="1"/>
  <c r="P1250" i="1"/>
  <c r="P945" i="1"/>
  <c r="P1191" i="1"/>
  <c r="P1566" i="1"/>
  <c r="P1581" i="1"/>
  <c r="P920" i="1"/>
  <c r="P1371" i="1"/>
  <c r="P2117" i="1"/>
  <c r="P1397" i="1"/>
  <c r="P1180" i="1"/>
  <c r="P1415" i="1"/>
  <c r="P1142" i="1"/>
  <c r="P1430" i="1"/>
  <c r="P1981" i="1"/>
  <c r="P972" i="1"/>
  <c r="P1224" i="1"/>
  <c r="P2118" i="1"/>
  <c r="P1576" i="1"/>
  <c r="P1113" i="1"/>
  <c r="P1187" i="1"/>
  <c r="P1485" i="1"/>
  <c r="P1542" i="1"/>
  <c r="P1717" i="1"/>
  <c r="P1569" i="1"/>
  <c r="P1568" i="1"/>
  <c r="P1555" i="1"/>
  <c r="P1356" i="1"/>
  <c r="P1790" i="1"/>
  <c r="P158" i="1"/>
  <c r="P875" i="1"/>
  <c r="P1796" i="1"/>
  <c r="P1579" i="1"/>
  <c r="P1118" i="1"/>
  <c r="P1078" i="1"/>
  <c r="P1529" i="1"/>
  <c r="P1410" i="1"/>
  <c r="P1146" i="1"/>
  <c r="P1710" i="1"/>
  <c r="P486" i="1"/>
  <c r="P1319" i="1"/>
  <c r="P1298" i="1"/>
  <c r="P1971" i="1"/>
  <c r="P1632" i="1"/>
  <c r="P1116" i="1"/>
  <c r="P1073" i="1"/>
  <c r="P1382" i="1"/>
  <c r="P810" i="1"/>
  <c r="P1433" i="1"/>
  <c r="P1289" i="1"/>
  <c r="P1795" i="1"/>
  <c r="P1489" i="1"/>
  <c r="P1526" i="1"/>
  <c r="P1044" i="1"/>
  <c r="P2011" i="1"/>
  <c r="P822" i="1"/>
  <c r="P1184" i="1"/>
  <c r="P937" i="1"/>
  <c r="P1681" i="1"/>
  <c r="P1851" i="1"/>
  <c r="P1278" i="1"/>
  <c r="P1277" i="1"/>
  <c r="P889" i="1"/>
  <c r="P1419" i="1"/>
  <c r="P1427" i="1"/>
  <c r="P799" i="1"/>
  <c r="P2077" i="1"/>
  <c r="P1320" i="1"/>
  <c r="P1321" i="1"/>
  <c r="P1253" i="1"/>
  <c r="P1750" i="1"/>
  <c r="P2158" i="1"/>
  <c r="P1131" i="1"/>
  <c r="P1151" i="1"/>
  <c r="P1150" i="1"/>
  <c r="P1869" i="1"/>
  <c r="P1896" i="1"/>
  <c r="P1308" i="1"/>
  <c r="P1161" i="1"/>
  <c r="P1223" i="1"/>
  <c r="P1495" i="1"/>
  <c r="P1354" i="1"/>
  <c r="P993" i="1"/>
  <c r="P1361" i="1"/>
  <c r="P1961" i="1"/>
  <c r="P959" i="1"/>
  <c r="P1048" i="1"/>
  <c r="P1876" i="1"/>
  <c r="P1877" i="1"/>
  <c r="P1110" i="1"/>
  <c r="P1922" i="1"/>
  <c r="P1603" i="1"/>
  <c r="P1393" i="1"/>
  <c r="P1070" i="1"/>
  <c r="P1067" i="1"/>
  <c r="P687" i="1"/>
  <c r="P1357" i="1"/>
  <c r="P1102" i="1"/>
  <c r="P1553" i="1"/>
  <c r="P1554" i="1"/>
  <c r="P975" i="1"/>
  <c r="P1453" i="1"/>
  <c r="P1040" i="1"/>
  <c r="P1417" i="1"/>
  <c r="P1367" i="1"/>
  <c r="P1772" i="1"/>
  <c r="P1773" i="1"/>
  <c r="P1774" i="1"/>
  <c r="P2020" i="1"/>
  <c r="P1428" i="1"/>
  <c r="P1295" i="1"/>
  <c r="P974" i="1"/>
  <c r="P1404" i="1"/>
  <c r="P1343" i="1"/>
  <c r="P1849" i="1"/>
  <c r="P1220" i="1"/>
  <c r="P577" i="1"/>
  <c r="P1380" i="1"/>
  <c r="P850" i="1"/>
  <c r="P1587" i="1"/>
  <c r="P1588" i="1"/>
  <c r="P1270" i="1"/>
  <c r="P1480" i="1"/>
  <c r="P1373" i="1"/>
  <c r="P1027" i="1"/>
  <c r="P969" i="1"/>
  <c r="P970" i="1"/>
  <c r="P1123" i="1"/>
  <c r="P1229" i="1"/>
  <c r="P1329" i="1"/>
  <c r="P765" i="1"/>
  <c r="P827" i="1"/>
  <c r="P2111" i="1"/>
  <c r="P1754" i="1"/>
  <c r="P869" i="1"/>
  <c r="P1348" i="1"/>
  <c r="P1347" i="1"/>
  <c r="P1435" i="1"/>
  <c r="P1458" i="1"/>
  <c r="P1336" i="1"/>
  <c r="P1333" i="1"/>
  <c r="P2037" i="1"/>
  <c r="P1296" i="1"/>
  <c r="P956" i="1"/>
  <c r="P1993" i="1"/>
  <c r="P777" i="1"/>
  <c r="P944" i="1"/>
  <c r="P855" i="1"/>
  <c r="P1400" i="1"/>
  <c r="P1466" i="1"/>
  <c r="P1062" i="1"/>
  <c r="P1259" i="1"/>
  <c r="P1260" i="1"/>
  <c r="P1197" i="1"/>
  <c r="P1670" i="1"/>
  <c r="P1582" i="1"/>
  <c r="P1100" i="1"/>
  <c r="P2128" i="1"/>
  <c r="P901" i="1"/>
  <c r="P1323" i="1"/>
  <c r="P1227" i="1"/>
  <c r="P1834" i="1"/>
  <c r="P1742" i="1"/>
  <c r="P1365" i="1"/>
  <c r="P1583" i="1"/>
  <c r="P1096" i="1"/>
  <c r="P1217" i="1"/>
  <c r="P1456" i="1"/>
  <c r="P1133" i="1"/>
  <c r="P1280" i="1"/>
  <c r="P1437" i="1"/>
  <c r="P998" i="1"/>
  <c r="P412" i="1"/>
  <c r="P1034" i="1"/>
  <c r="P930" i="1"/>
  <c r="P1982" i="1"/>
  <c r="P1927" i="1"/>
  <c r="P1258" i="1"/>
  <c r="P1337" i="1"/>
  <c r="P2065" i="1"/>
  <c r="P2012" i="1"/>
  <c r="P1267" i="1"/>
  <c r="P1344" i="1"/>
  <c r="P1334" i="1"/>
  <c r="P1615" i="1"/>
  <c r="P1088" i="1"/>
  <c r="P1286" i="1"/>
  <c r="P1053" i="1"/>
  <c r="P1297" i="1"/>
  <c r="P1276" i="1"/>
  <c r="P1449" i="1"/>
  <c r="P1450" i="1"/>
  <c r="P1052" i="1"/>
  <c r="P840" i="1"/>
  <c r="P841" i="1"/>
  <c r="P1741" i="1"/>
  <c r="P805" i="1"/>
  <c r="P1204" i="1"/>
  <c r="P1315" i="1"/>
  <c r="P793" i="1"/>
  <c r="P952" i="1"/>
  <c r="P1203" i="1"/>
  <c r="P1149" i="1"/>
  <c r="P1368" i="1"/>
  <c r="P986" i="1"/>
  <c r="P1752" i="1"/>
  <c r="P1097" i="1"/>
  <c r="P1345" i="1"/>
  <c r="P751" i="1"/>
  <c r="P1175" i="1"/>
  <c r="P916" i="1"/>
  <c r="P932" i="1"/>
  <c r="P1208" i="1"/>
  <c r="P1689" i="1"/>
  <c r="P961" i="1"/>
  <c r="P1644" i="1"/>
  <c r="P1608" i="1"/>
  <c r="P716" i="1"/>
  <c r="P507" i="1"/>
  <c r="P1303" i="1"/>
  <c r="P879" i="1"/>
  <c r="P880" i="1"/>
  <c r="P899" i="1"/>
  <c r="P980" i="1"/>
  <c r="P981" i="1"/>
  <c r="P982" i="1"/>
  <c r="P1205" i="1"/>
  <c r="P1272" i="1"/>
  <c r="P892" i="1"/>
  <c r="P807" i="1"/>
  <c r="P1234" i="1"/>
  <c r="P491" i="1"/>
  <c r="P1103" i="1"/>
  <c r="P1104" i="1"/>
  <c r="P548" i="1"/>
  <c r="P1176" i="1"/>
  <c r="P1279" i="1"/>
  <c r="P633" i="1"/>
  <c r="P791" i="1"/>
  <c r="P257" i="1"/>
  <c r="P907" i="1"/>
  <c r="P389" i="1"/>
  <c r="P1201" i="1"/>
  <c r="P1095" i="1"/>
  <c r="P1026" i="1"/>
  <c r="P1283" i="1"/>
  <c r="P1483" i="1"/>
  <c r="P1206" i="1"/>
  <c r="P1207" i="1"/>
  <c r="P1409" i="1"/>
  <c r="P1098" i="1"/>
  <c r="P1091" i="1"/>
  <c r="P1057" i="1"/>
  <c r="P1069" i="1"/>
  <c r="P1675" i="1"/>
  <c r="P1505" i="1"/>
  <c r="P1261" i="1"/>
  <c r="P890" i="1"/>
  <c r="P1930" i="1"/>
  <c r="P1931" i="1"/>
  <c r="P979" i="1"/>
  <c r="P1401" i="1"/>
  <c r="P1402" i="1"/>
  <c r="P1232" i="1"/>
  <c r="P1305" i="1"/>
  <c r="P1792" i="1"/>
  <c r="P1461" i="1"/>
  <c r="P1294" i="1"/>
  <c r="P1041" i="1"/>
  <c r="P924" i="1"/>
  <c r="P1136" i="1"/>
  <c r="P1058" i="1"/>
  <c r="P1050" i="1"/>
  <c r="P1126" i="1"/>
  <c r="P1127" i="1"/>
  <c r="P1115" i="1"/>
  <c r="P1340" i="1"/>
  <c r="P2170" i="1"/>
  <c r="P1188" i="1"/>
  <c r="P1154" i="1"/>
  <c r="P953" i="1"/>
  <c r="P967" i="1"/>
  <c r="P767" i="1"/>
  <c r="P746" i="1"/>
  <c r="P1143" i="1"/>
  <c r="P911" i="1"/>
  <c r="P1237" i="1"/>
  <c r="P1504" i="1"/>
  <c r="P902" i="1"/>
  <c r="P1875" i="1"/>
  <c r="P1099" i="1"/>
  <c r="P1125" i="1"/>
  <c r="P1032" i="1"/>
  <c r="P1216" i="1"/>
  <c r="P1222" i="1"/>
  <c r="P1441" i="1"/>
  <c r="P574" i="1"/>
  <c r="P1304" i="1"/>
  <c r="P1872" i="1"/>
  <c r="P968" i="1"/>
  <c r="P670" i="1"/>
  <c r="P671" i="1"/>
  <c r="P1225" i="1"/>
  <c r="P836" i="1"/>
  <c r="P1226" i="1"/>
  <c r="P824" i="1"/>
  <c r="P946" i="1"/>
  <c r="P1300" i="1"/>
  <c r="P243" i="1"/>
  <c r="P843" i="1"/>
  <c r="P844" i="1"/>
  <c r="P863" i="1"/>
  <c r="P561" i="1"/>
  <c r="P912" i="1"/>
  <c r="P1257" i="1"/>
  <c r="P1592" i="1"/>
  <c r="P1086" i="1"/>
  <c r="P768" i="1"/>
  <c r="P1081" i="1"/>
  <c r="P1290" i="1"/>
  <c r="P410" i="1"/>
  <c r="P1055" i="1"/>
  <c r="P891" i="1"/>
  <c r="P1072" i="1"/>
  <c r="P1145" i="1"/>
  <c r="P1196" i="1"/>
  <c r="P1619" i="1"/>
  <c r="P1075" i="1"/>
  <c r="P1663" i="1"/>
  <c r="P1178" i="1"/>
  <c r="P1213" i="1"/>
  <c r="P1302" i="1"/>
  <c r="P1045" i="1"/>
  <c r="P883" i="1"/>
  <c r="P1019" i="1"/>
  <c r="P1420" i="1"/>
  <c r="P1248" i="1"/>
  <c r="P734" i="1"/>
  <c r="P1094" i="1"/>
  <c r="P1084" i="1"/>
  <c r="P474" i="1"/>
  <c r="P960" i="1"/>
  <c r="P906" i="1"/>
  <c r="P301" i="1"/>
  <c r="P700" i="1"/>
  <c r="P699" i="1"/>
  <c r="P1144" i="1"/>
  <c r="P885" i="1"/>
  <c r="P1970" i="1"/>
  <c r="P1022" i="1"/>
  <c r="P1064" i="1"/>
  <c r="P1696" i="1"/>
  <c r="P1322" i="1"/>
  <c r="P2033" i="1"/>
  <c r="P1335" i="1"/>
  <c r="P1159" i="1"/>
  <c r="P922" i="1"/>
  <c r="P1129" i="1"/>
  <c r="P1174" i="1"/>
  <c r="P957" i="1"/>
  <c r="P784" i="1"/>
  <c r="P1200" i="1"/>
  <c r="P1291" i="1"/>
  <c r="P1408" i="1"/>
  <c r="P1156" i="1"/>
  <c r="P990" i="1"/>
  <c r="P1074" i="1"/>
  <c r="P1465" i="1"/>
  <c r="P2035" i="1"/>
  <c r="P1079" i="1"/>
  <c r="P1080" i="1"/>
  <c r="P1089" i="1"/>
  <c r="P2058" i="1"/>
  <c r="P1009" i="1"/>
  <c r="P955" i="1"/>
  <c r="P1311" i="1"/>
  <c r="P1256" i="1"/>
  <c r="P1255" i="1"/>
  <c r="P800" i="1"/>
  <c r="P1059" i="1"/>
  <c r="P696" i="1"/>
  <c r="P1092" i="1"/>
  <c r="P1359" i="1"/>
  <c r="P1360" i="1"/>
  <c r="P882" i="1"/>
  <c r="P660" i="1"/>
  <c r="P443" i="1"/>
  <c r="P1137" i="1"/>
  <c r="P307" i="1"/>
  <c r="P1299" i="1"/>
  <c r="P735" i="1"/>
  <c r="P736" i="1"/>
  <c r="P732" i="1"/>
  <c r="P1155" i="1"/>
  <c r="P933" i="1"/>
  <c r="P739" i="1"/>
  <c r="P978" i="1"/>
  <c r="P1134" i="1"/>
  <c r="P971" i="1"/>
  <c r="P951" i="1"/>
  <c r="P1346" i="1"/>
  <c r="P1666" i="1"/>
  <c r="P919" i="1"/>
  <c r="P514" i="1"/>
  <c r="P1109" i="1"/>
  <c r="P923" i="1"/>
  <c r="P1597" i="1"/>
  <c r="P896" i="1"/>
  <c r="P592" i="1"/>
  <c r="P1111" i="1"/>
  <c r="P775" i="1"/>
  <c r="P834" i="1"/>
  <c r="P934" i="1"/>
  <c r="P992" i="1"/>
  <c r="P874" i="1"/>
  <c r="P241" i="1"/>
  <c r="P521" i="1"/>
  <c r="P722" i="1"/>
  <c r="P520" i="1"/>
  <c r="P130" i="1"/>
  <c r="P1012" i="1"/>
  <c r="P776" i="1"/>
  <c r="P872" i="1"/>
  <c r="P873" i="1"/>
  <c r="P1241" i="1"/>
  <c r="P1284" i="1"/>
  <c r="P759" i="1"/>
  <c r="P857" i="1"/>
  <c r="P1090" i="1"/>
  <c r="P921" i="1"/>
  <c r="P914" i="1"/>
  <c r="P1106" i="1"/>
  <c r="P702" i="1"/>
  <c r="P1076" i="1"/>
  <c r="P1077" i="1"/>
  <c r="P1163" i="1"/>
  <c r="P1028" i="1"/>
  <c r="P242" i="1"/>
  <c r="P816" i="1"/>
  <c r="P1375" i="1"/>
  <c r="P847" i="1"/>
  <c r="P753" i="1"/>
  <c r="P754" i="1"/>
  <c r="P1482" i="1"/>
  <c r="P985" i="1"/>
  <c r="P845" i="1"/>
  <c r="P983" i="1"/>
  <c r="P984" i="1"/>
  <c r="P157" i="1"/>
  <c r="P549" i="1"/>
  <c r="P1252" i="1"/>
  <c r="P218" i="1"/>
  <c r="P147" i="1"/>
  <c r="P1177" i="1"/>
  <c r="P893" i="1"/>
  <c r="P567" i="1"/>
  <c r="P1287" i="1"/>
  <c r="P1369" i="1"/>
  <c r="P860" i="1"/>
  <c r="P537" i="1"/>
  <c r="P1011" i="1"/>
  <c r="P1263" i="1"/>
  <c r="P1281" i="1"/>
  <c r="P114" i="1"/>
  <c r="P719" i="1"/>
  <c r="P566" i="1"/>
  <c r="P829" i="1"/>
  <c r="P1198" i="1"/>
  <c r="P540" i="1"/>
  <c r="P1564" i="1"/>
  <c r="P989" i="1"/>
  <c r="P481" i="1"/>
  <c r="P713" i="1"/>
  <c r="P1033" i="1"/>
  <c r="P939" i="1"/>
  <c r="P740" i="1"/>
  <c r="P766" i="1"/>
  <c r="P1117" i="1"/>
  <c r="P179" i="1"/>
  <c r="P373" i="1"/>
  <c r="P178" i="1"/>
  <c r="P809" i="1"/>
  <c r="P763" i="1"/>
  <c r="P1130" i="1"/>
  <c r="P825" i="1"/>
  <c r="P929" i="1"/>
  <c r="P950" i="1"/>
  <c r="P476" i="1"/>
  <c r="P616" i="1"/>
  <c r="P1787" i="1"/>
  <c r="P942" i="1"/>
  <c r="P780" i="1"/>
  <c r="P856" i="1"/>
  <c r="P255" i="1"/>
  <c r="P254" i="1"/>
  <c r="P2092" i="1"/>
  <c r="P797" i="1"/>
  <c r="P973" i="1"/>
  <c r="P1268" i="1"/>
  <c r="P278" i="1"/>
  <c r="P895" i="1"/>
  <c r="P355" i="1"/>
  <c r="P1138" i="1"/>
  <c r="P1139" i="1"/>
  <c r="P630" i="1"/>
  <c r="P1015" i="1"/>
  <c r="P835" i="1"/>
  <c r="P1510" i="1"/>
  <c r="P1511" i="1"/>
  <c r="P779" i="1"/>
  <c r="P71" i="1"/>
  <c r="P596" i="1"/>
  <c r="P611" i="1"/>
  <c r="P637" i="1"/>
  <c r="P1310" i="1"/>
  <c r="P1230" i="1"/>
  <c r="P815" i="1"/>
  <c r="P1039" i="1"/>
  <c r="P1674" i="1"/>
  <c r="P761" i="1"/>
  <c r="P861" i="1"/>
  <c r="P720" i="1"/>
  <c r="P733" i="1"/>
  <c r="P1024" i="1"/>
  <c r="P1025" i="1"/>
  <c r="P513" i="1"/>
  <c r="P1063" i="1"/>
  <c r="P402" i="1"/>
  <c r="P1451" i="1"/>
  <c r="P516" i="1"/>
  <c r="P949" i="1"/>
  <c r="P744" i="1"/>
  <c r="P898" i="1"/>
  <c r="P1193" i="1"/>
  <c r="P712" i="1"/>
  <c r="P708" i="1"/>
  <c r="P1007" i="1"/>
  <c r="P1186" i="1"/>
  <c r="P954" i="1"/>
  <c r="P886" i="1"/>
  <c r="P433" i="1"/>
  <c r="P1562" i="1"/>
  <c r="P988" i="1"/>
  <c r="P1056" i="1"/>
  <c r="P664" i="1"/>
  <c r="P1029" i="1"/>
  <c r="P794" i="1"/>
  <c r="P749" i="1"/>
  <c r="P826" i="1"/>
  <c r="P2127" i="1"/>
  <c r="P1021" i="1"/>
  <c r="P1087" i="1"/>
  <c r="P617" i="1"/>
  <c r="P679" i="1"/>
  <c r="P613" i="1"/>
  <c r="P614" i="1"/>
  <c r="P1122" i="1"/>
  <c r="P464" i="1"/>
  <c r="P585" i="1"/>
  <c r="P1421" i="1"/>
  <c r="P1422" i="1"/>
  <c r="P675" i="1"/>
  <c r="P796" i="1"/>
  <c r="P331" i="1"/>
  <c r="P962" i="1"/>
  <c r="P913" i="1"/>
  <c r="P814" i="1"/>
  <c r="P781" i="1"/>
  <c r="P718" i="1"/>
  <c r="P531" i="1"/>
  <c r="P918" i="1"/>
  <c r="P305" i="1"/>
  <c r="P868" i="1"/>
  <c r="P848" i="1"/>
  <c r="P865" i="1"/>
  <c r="P864" i="1"/>
  <c r="P203" i="1"/>
  <c r="P529" i="1"/>
  <c r="P409" i="1"/>
  <c r="P997" i="1"/>
  <c r="P1249" i="1"/>
  <c r="P554" i="1"/>
  <c r="P858" i="1"/>
  <c r="P859" i="1"/>
  <c r="P681" i="1"/>
  <c r="P999" i="1"/>
  <c r="P430" i="1"/>
  <c r="P422" i="1"/>
  <c r="P492" i="1"/>
  <c r="P1093" i="1"/>
  <c r="P363" i="1"/>
  <c r="P965" i="1"/>
  <c r="P710" i="1"/>
  <c r="P117" i="1"/>
  <c r="P385" i="1"/>
  <c r="P792" i="1"/>
  <c r="P846" i="1"/>
  <c r="P838" i="1"/>
  <c r="P1046" i="1"/>
  <c r="P1047" i="1"/>
  <c r="P515" i="1"/>
  <c r="P669" i="1"/>
  <c r="P1068" i="1"/>
  <c r="P1518" i="1"/>
  <c r="P1515" i="1"/>
  <c r="P643" i="1"/>
  <c r="P489" i="1"/>
  <c r="P1164" i="1"/>
  <c r="P1085" i="1"/>
  <c r="P651" i="1"/>
  <c r="P225" i="1"/>
  <c r="P403" i="1"/>
  <c r="P326" i="1"/>
  <c r="P941" i="1"/>
  <c r="P802" i="1"/>
  <c r="P1194" i="1"/>
  <c r="P862" i="1"/>
  <c r="P263" i="1"/>
  <c r="P299" i="1"/>
  <c r="P298" i="1"/>
  <c r="P1167" i="1"/>
  <c r="P778" i="1"/>
  <c r="P706" i="1"/>
  <c r="P1006" i="1"/>
  <c r="P908" i="1"/>
  <c r="P140" i="1"/>
  <c r="P1112" i="1"/>
  <c r="P300" i="1"/>
  <c r="P795" i="1"/>
  <c r="P958" i="1"/>
  <c r="P652" i="1"/>
  <c r="P697" i="1"/>
  <c r="P1016" i="1"/>
  <c r="P1017" i="1"/>
  <c r="P682" i="1"/>
  <c r="P683" i="1"/>
  <c r="P787" i="1"/>
  <c r="P786" i="1"/>
  <c r="P473" i="1"/>
  <c r="P639" i="1"/>
  <c r="P747" i="1"/>
  <c r="P789" i="1"/>
  <c r="P1168" i="1"/>
  <c r="P1169" i="1"/>
  <c r="P460" i="1"/>
  <c r="P852" i="1"/>
  <c r="P943" i="1"/>
  <c r="P295" i="1"/>
  <c r="P649" i="1"/>
  <c r="P472" i="1"/>
  <c r="P168" i="1"/>
  <c r="P517" i="1"/>
  <c r="P760" i="1"/>
  <c r="P694" i="1"/>
  <c r="P313" i="1"/>
  <c r="P812" i="1"/>
  <c r="P813" i="1"/>
  <c r="P877" i="1"/>
  <c r="P878" i="1"/>
  <c r="P68" i="1"/>
  <c r="P1215" i="1"/>
  <c r="P161" i="1"/>
  <c r="P2034" i="1"/>
  <c r="P606" i="1"/>
  <c r="P328" i="1"/>
  <c r="P329" i="1"/>
  <c r="P977" i="1"/>
  <c r="P658" i="1"/>
  <c r="P659" i="1"/>
  <c r="P741" i="1"/>
  <c r="P742" i="1"/>
  <c r="P743" i="1"/>
  <c r="P762" i="1"/>
  <c r="P774" i="1"/>
  <c r="P709" i="1"/>
  <c r="P854" i="1"/>
  <c r="P625" i="1"/>
  <c r="P691" i="1"/>
  <c r="P223" i="1"/>
  <c r="P246" i="1"/>
  <c r="P247" i="1"/>
  <c r="P692" i="1"/>
  <c r="P871" i="1"/>
  <c r="P663" i="1"/>
  <c r="P170" i="1"/>
  <c r="P543" i="1"/>
  <c r="P900" i="1"/>
  <c r="P493" i="1"/>
  <c r="P605" i="1"/>
  <c r="P701" i="1"/>
  <c r="P1221" i="1"/>
  <c r="P280" i="1"/>
  <c r="P528" i="1"/>
  <c r="P525" i="1"/>
  <c r="P555" i="1"/>
  <c r="P210" i="1"/>
  <c r="P1031" i="1"/>
  <c r="P704" i="1"/>
  <c r="P488" i="1"/>
  <c r="P108" i="1"/>
  <c r="P1005" i="1"/>
  <c r="P439" i="1"/>
  <c r="P541" i="1"/>
  <c r="P674" i="1"/>
  <c r="P557" i="1"/>
  <c r="P558" i="1"/>
  <c r="P580" i="1"/>
  <c r="P84" i="1"/>
  <c r="P947" i="1"/>
  <c r="P808" i="1"/>
  <c r="P818" i="1"/>
  <c r="P590" i="1"/>
  <c r="P324" i="1"/>
  <c r="P325" i="1"/>
  <c r="P78" i="1"/>
  <c r="P783" i="1"/>
  <c r="P183" i="1"/>
  <c r="P602" i="1"/>
  <c r="P455" i="1"/>
  <c r="P284" i="1"/>
  <c r="P752" i="1"/>
  <c r="P887" i="1"/>
  <c r="P539" i="1"/>
  <c r="P348" i="1"/>
  <c r="P1318" i="1"/>
  <c r="P634" i="1"/>
  <c r="P635" i="1"/>
  <c r="P357" i="1"/>
  <c r="P1054" i="1"/>
  <c r="P1014" i="1"/>
  <c r="P553" i="1"/>
  <c r="P287" i="1"/>
  <c r="P197" i="1"/>
  <c r="P51" i="1"/>
  <c r="P211" i="1"/>
  <c r="P390" i="1"/>
  <c r="P391" i="1"/>
  <c r="P948" i="1"/>
  <c r="P618" i="1"/>
  <c r="P351" i="1"/>
  <c r="P220" i="1"/>
  <c r="P221" i="1"/>
  <c r="P451" i="1"/>
  <c r="P546" i="1"/>
  <c r="P470" i="1"/>
  <c r="P909" i="1"/>
  <c r="P597" i="1"/>
  <c r="P1043" i="1"/>
  <c r="P228" i="1"/>
  <c r="P612" i="1"/>
  <c r="P290" i="1"/>
  <c r="P632" i="1"/>
  <c r="P579" i="1"/>
  <c r="P293" i="1"/>
  <c r="P925" i="1"/>
  <c r="P205" i="1"/>
  <c r="P1004" i="1"/>
  <c r="P165" i="1"/>
  <c r="P586" i="1"/>
  <c r="P644" i="1"/>
  <c r="P619" i="1"/>
  <c r="P935" i="1"/>
  <c r="P936" i="1"/>
  <c r="P369" i="1"/>
  <c r="P256" i="1"/>
  <c r="P445" i="1"/>
  <c r="P964" i="1"/>
  <c r="P308" i="1"/>
  <c r="P500" i="1"/>
  <c r="P1306" i="1"/>
  <c r="P790" i="1"/>
  <c r="P115" i="1"/>
  <c r="P459" i="1"/>
  <c r="P1128" i="1"/>
  <c r="P729" i="1"/>
  <c r="P730" i="1"/>
  <c r="P772" i="1"/>
  <c r="P881" i="1"/>
  <c r="P678" i="1"/>
  <c r="P415" i="1"/>
  <c r="P414" i="1"/>
  <c r="P801" i="1"/>
  <c r="P311" i="1"/>
  <c r="P478" i="1"/>
  <c r="P764" i="1"/>
  <c r="P207" i="1"/>
  <c r="P803" i="1"/>
  <c r="P429" i="1"/>
  <c r="P727" i="1"/>
  <c r="P420" i="1"/>
  <c r="P731" i="1"/>
  <c r="P475" i="1"/>
  <c r="P728" i="1"/>
  <c r="P317" i="1"/>
  <c r="P615" i="1"/>
  <c r="P817" i="1"/>
  <c r="P609" i="1"/>
  <c r="P534" i="1"/>
  <c r="P717" i="1"/>
  <c r="P519" i="1"/>
  <c r="P571" i="1"/>
  <c r="P831" i="1"/>
  <c r="P832" i="1"/>
  <c r="P830" i="1"/>
  <c r="P995" i="1"/>
  <c r="P963" i="1"/>
  <c r="P264" i="1"/>
  <c r="P417" i="1"/>
  <c r="P418" i="1"/>
  <c r="P748" i="1"/>
  <c r="P938" i="1"/>
  <c r="P785" i="1"/>
  <c r="P1593" i="1"/>
  <c r="P245" i="1"/>
  <c r="P888" i="1"/>
  <c r="P80" i="1"/>
  <c r="P81" i="1"/>
  <c r="P195" i="1"/>
  <c r="P782" i="1"/>
  <c r="P456" i="1"/>
  <c r="P457" i="1"/>
  <c r="P458" i="1"/>
  <c r="P686" i="1"/>
  <c r="P465" i="1"/>
  <c r="P1119" i="1"/>
  <c r="P623" i="1"/>
  <c r="P738" i="1"/>
  <c r="P604" i="1"/>
  <c r="P190" i="1"/>
  <c r="P485" i="1"/>
  <c r="P600" i="1"/>
  <c r="P601" i="1"/>
  <c r="P910" i="1"/>
  <c r="P665" i="1"/>
  <c r="P666" i="1"/>
  <c r="P642" i="1"/>
  <c r="P191" i="1"/>
  <c r="P192" i="1"/>
  <c r="P20" i="1"/>
  <c r="P21" i="1"/>
  <c r="P437" i="1"/>
  <c r="P1170" i="1"/>
  <c r="P560" i="1"/>
  <c r="P897" i="1"/>
  <c r="P154" i="1"/>
  <c r="P155" i="1"/>
  <c r="P725" i="1"/>
  <c r="P215" i="1"/>
  <c r="P564" i="1"/>
  <c r="P565" i="1"/>
  <c r="P1082" i="1"/>
  <c r="P1083" i="1"/>
  <c r="P131" i="1"/>
  <c r="P526" i="1"/>
  <c r="P309" i="1"/>
  <c r="P452" i="1"/>
  <c r="P584" i="1"/>
  <c r="P54" i="1"/>
  <c r="P538" i="1"/>
  <c r="P1010" i="1"/>
  <c r="P279" i="1"/>
  <c r="P398" i="1"/>
  <c r="P773" i="1"/>
  <c r="P335" i="1"/>
  <c r="P819" i="1"/>
  <c r="P125" i="1"/>
  <c r="P750" i="1"/>
  <c r="P726" i="1"/>
  <c r="P111" i="1"/>
  <c r="P512" i="1"/>
  <c r="P364" i="1"/>
  <c r="P224" i="1"/>
  <c r="P755" i="1"/>
  <c r="P185" i="1"/>
  <c r="P721" i="1"/>
  <c r="P306" i="1"/>
  <c r="P593" i="1"/>
  <c r="P249" i="1"/>
  <c r="P266" i="1"/>
  <c r="P267" i="1"/>
  <c r="P479" i="1"/>
  <c r="P581" i="1"/>
  <c r="P620" i="1"/>
  <c r="P494" i="1"/>
  <c r="P169" i="1"/>
  <c r="P505" i="1"/>
  <c r="P532" i="1"/>
  <c r="P533" i="1"/>
  <c r="P655" i="1"/>
  <c r="P272" i="1"/>
  <c r="P587" i="1"/>
  <c r="P626" i="1"/>
  <c r="P510" i="1"/>
  <c r="P839" i="1"/>
  <c r="P58" i="1"/>
  <c r="P198" i="1"/>
  <c r="P530" i="1"/>
  <c r="P268" i="1"/>
  <c r="P436" i="1"/>
  <c r="P628" i="1"/>
  <c r="P903" i="1"/>
  <c r="P904" i="1"/>
  <c r="P427" i="1"/>
  <c r="P431" i="1"/>
  <c r="P477" i="1"/>
  <c r="P853" i="1"/>
  <c r="P273" i="1"/>
  <c r="P582" i="1"/>
  <c r="P274" i="1"/>
  <c r="P622" i="1"/>
  <c r="P870" i="1"/>
  <c r="P1105" i="1"/>
  <c r="P441" i="1"/>
  <c r="P496" i="1"/>
  <c r="P65" i="1"/>
  <c r="P66" i="1"/>
  <c r="P281" i="1"/>
  <c r="P504" i="1"/>
  <c r="P105" i="1"/>
  <c r="P570" i="1"/>
  <c r="P393" i="1"/>
  <c r="P578" i="1"/>
  <c r="P175" i="1"/>
  <c r="P374" i="1"/>
  <c r="P591" i="1"/>
  <c r="P559" i="1"/>
  <c r="P684" i="1"/>
  <c r="P685" i="1"/>
  <c r="P695" i="1"/>
  <c r="P370" i="1"/>
  <c r="P262" i="1"/>
  <c r="P92" i="1"/>
  <c r="P1071" i="1"/>
  <c r="P745" i="1"/>
  <c r="P258" i="1"/>
  <c r="P689" i="1"/>
  <c r="P703" i="1"/>
  <c r="P237" i="1"/>
  <c r="P119" i="1"/>
  <c r="P627" i="1"/>
  <c r="P419" i="1"/>
  <c r="P233" i="1"/>
  <c r="P788" i="1"/>
  <c r="P568" i="1"/>
  <c r="P569" i="1"/>
  <c r="P714" i="1"/>
  <c r="P484" i="1"/>
  <c r="P551" i="1"/>
  <c r="P550" i="1"/>
  <c r="P259" i="1"/>
  <c r="P407" i="1"/>
  <c r="P823" i="1"/>
  <c r="P401" i="1"/>
  <c r="P24" i="1"/>
  <c r="P771" i="1"/>
  <c r="P3" i="1"/>
  <c r="P562" i="1"/>
  <c r="P563" i="1"/>
  <c r="P756" i="1"/>
  <c r="P463" i="1"/>
  <c r="P656" i="1"/>
  <c r="P323" i="1"/>
  <c r="P383" i="1"/>
  <c r="P705" i="1"/>
  <c r="P230" i="1"/>
  <c r="P367" i="1"/>
  <c r="P184" i="1"/>
  <c r="P302" i="1"/>
  <c r="P447" i="1"/>
  <c r="P545" i="1"/>
  <c r="P332" i="1"/>
  <c r="P440" i="1"/>
  <c r="P688" i="1"/>
  <c r="P95" i="1"/>
  <c r="P645" i="1"/>
  <c r="P646" i="1"/>
  <c r="P508" i="1"/>
  <c r="P358" i="1"/>
  <c r="P406" i="1"/>
  <c r="P122" i="1"/>
  <c r="P123" i="1"/>
  <c r="P366" i="1"/>
  <c r="P629" i="1"/>
  <c r="P1160" i="1"/>
  <c r="P96" i="1"/>
  <c r="P424" i="1"/>
  <c r="P425" i="1"/>
  <c r="P277" i="1"/>
  <c r="P126" i="1"/>
  <c r="P102" i="1"/>
  <c r="P657" i="1"/>
  <c r="P356" i="1"/>
  <c r="P116" i="1"/>
  <c r="P64" i="1"/>
  <c r="P110" i="1"/>
  <c r="P509" i="1"/>
  <c r="P144" i="1"/>
  <c r="P276" i="1"/>
  <c r="P56" i="1"/>
  <c r="P676" i="1"/>
  <c r="P905" i="1"/>
  <c r="P171" i="1"/>
  <c r="P434" i="1"/>
  <c r="P69" i="1"/>
  <c r="P411" i="1"/>
  <c r="P72" i="1"/>
  <c r="P499" i="1"/>
  <c r="P189" i="1"/>
  <c r="P575" i="1"/>
  <c r="P173" i="1"/>
  <c r="P837" i="1"/>
  <c r="P380" i="1"/>
  <c r="P73" i="1"/>
  <c r="P74" i="1"/>
  <c r="P204" i="1"/>
  <c r="P340" i="1"/>
  <c r="P321" i="1"/>
  <c r="P576" i="1"/>
  <c r="P502" i="1"/>
  <c r="P842" i="1"/>
  <c r="P392" i="1"/>
  <c r="P334" i="1"/>
  <c r="P757" i="1"/>
  <c r="P758" i="1"/>
  <c r="P270" i="1"/>
  <c r="P498" i="1"/>
  <c r="P219" i="1"/>
  <c r="P589" i="1"/>
  <c r="P542" i="1"/>
  <c r="P737" i="1"/>
  <c r="P252" i="1"/>
  <c r="P106" i="1"/>
  <c r="P107" i="1"/>
  <c r="P828" i="1"/>
  <c r="P294" i="1"/>
  <c r="P503" i="1"/>
  <c r="P318" i="1"/>
  <c r="P867" i="1"/>
  <c r="P821" i="1"/>
  <c r="P707" i="1"/>
  <c r="P162" i="1"/>
  <c r="P820" i="1"/>
  <c r="P1002" i="1"/>
  <c r="P291" i="1"/>
  <c r="P98" i="1"/>
  <c r="P180" i="1"/>
  <c r="P849" i="1"/>
  <c r="P41" i="1"/>
  <c r="P40" i="1"/>
  <c r="P607" i="1"/>
  <c r="P833" i="1"/>
  <c r="P449" i="1"/>
  <c r="P82" i="1"/>
  <c r="P138" i="1"/>
  <c r="P139" i="1"/>
  <c r="P345" i="1"/>
  <c r="P344" i="1"/>
  <c r="P121" i="1"/>
  <c r="P359" i="1"/>
  <c r="P97" i="1"/>
  <c r="P770" i="1"/>
  <c r="P199" i="1"/>
  <c r="P378" i="1"/>
  <c r="P216" i="1"/>
  <c r="P636" i="1"/>
  <c r="P59" i="1"/>
  <c r="P60" i="1"/>
  <c r="P38" i="1"/>
  <c r="P253" i="1"/>
  <c r="P47" i="1"/>
  <c r="P286" i="1"/>
  <c r="P680" i="1"/>
  <c r="P641" i="1"/>
  <c r="P621" i="1"/>
  <c r="P446" i="1"/>
  <c r="P556" i="1"/>
  <c r="P91" i="1"/>
  <c r="P248" i="1"/>
  <c r="P133" i="1"/>
  <c r="P661" i="1"/>
  <c r="P360" i="1"/>
  <c r="P76" i="1"/>
  <c r="P174" i="1"/>
  <c r="P333" i="1"/>
  <c r="P362" i="1"/>
  <c r="P163" i="1"/>
  <c r="P342" i="1"/>
  <c r="P349" i="1"/>
  <c r="P647" i="1"/>
  <c r="P145" i="1"/>
  <c r="P926" i="1"/>
  <c r="P387" i="1"/>
  <c r="P388" i="1"/>
  <c r="P32" i="1"/>
  <c r="P547" i="1"/>
  <c r="P186" i="1"/>
  <c r="P212" i="1"/>
  <c r="P269" i="1"/>
  <c r="P134" i="1"/>
  <c r="P251" i="1"/>
  <c r="P396" i="1"/>
  <c r="P164" i="1"/>
  <c r="P167" i="1"/>
  <c r="P527" i="1"/>
  <c r="P214" i="1"/>
  <c r="P232" i="1"/>
  <c r="P467" i="1"/>
  <c r="P468" i="1"/>
  <c r="P34" i="1"/>
  <c r="P213" i="1"/>
  <c r="P535" i="1"/>
  <c r="P146" i="1"/>
  <c r="P132" i="1"/>
  <c r="P894" i="1"/>
  <c r="P1192" i="1"/>
  <c r="P648" i="1"/>
  <c r="P135" i="1"/>
  <c r="P260" i="1"/>
  <c r="P129" i="1"/>
  <c r="P209" i="1"/>
  <c r="P99" i="1"/>
  <c r="P376" i="1"/>
  <c r="P524" i="1"/>
  <c r="P12" i="1"/>
  <c r="P346" i="1"/>
  <c r="P435" i="1"/>
  <c r="P127" i="1"/>
  <c r="P337" i="1"/>
  <c r="P338" i="1"/>
  <c r="P206" i="1"/>
  <c r="P62" i="1"/>
  <c r="P416" i="1"/>
  <c r="P377" i="1"/>
  <c r="P292" i="1"/>
  <c r="P438" i="1"/>
  <c r="P52" i="1"/>
  <c r="P940" i="1"/>
  <c r="P572" i="1"/>
  <c r="P966" i="1"/>
  <c r="P677" i="1"/>
  <c r="P426" i="1"/>
  <c r="P152" i="1"/>
  <c r="P399" i="1"/>
  <c r="P608" i="1"/>
  <c r="P289" i="1"/>
  <c r="P288" i="1"/>
  <c r="P330" i="1"/>
  <c r="P976" i="1"/>
  <c r="P23" i="1"/>
  <c r="P4" i="1"/>
  <c r="P715" i="1"/>
  <c r="P27" i="1"/>
  <c r="P448" i="1"/>
  <c r="P37" i="1"/>
  <c r="P36" i="1"/>
  <c r="P265" i="1"/>
  <c r="P104" i="1"/>
  <c r="P471" i="1"/>
  <c r="P39" i="1"/>
  <c r="P769" i="1"/>
  <c r="P487" i="1"/>
  <c r="P85" i="1"/>
  <c r="P53" i="1"/>
  <c r="P77" i="1"/>
  <c r="P327" i="1"/>
  <c r="P573" i="1"/>
  <c r="P29" i="1"/>
  <c r="P28" i="1"/>
  <c r="P450" i="1"/>
  <c r="P208" i="1"/>
  <c r="P6" i="1"/>
  <c r="P7" i="1"/>
  <c r="P304" i="1"/>
  <c r="P118" i="1"/>
  <c r="P303" i="1"/>
  <c r="P312" i="1"/>
  <c r="P261" i="1"/>
  <c r="P50" i="1"/>
  <c r="P368" i="1"/>
  <c r="P442" i="1"/>
  <c r="P244" i="1"/>
  <c r="P196" i="1"/>
  <c r="P544" i="1"/>
  <c r="P511" i="1"/>
  <c r="P598" i="1"/>
  <c r="P599" i="1"/>
  <c r="P128" i="1"/>
  <c r="P654" i="1"/>
  <c r="P917" i="1"/>
  <c r="P86" i="1"/>
  <c r="P322" i="1"/>
  <c r="P296" i="1"/>
  <c r="P194" i="1"/>
  <c r="P42" i="1"/>
  <c r="P1013" i="1"/>
  <c r="P595" i="1"/>
  <c r="P365" i="1"/>
  <c r="P698" i="1"/>
  <c r="P384" i="1"/>
  <c r="P202" i="1"/>
  <c r="P14" i="1"/>
  <c r="P57" i="1"/>
  <c r="P240" i="1"/>
  <c r="P63" i="1"/>
  <c r="P461" i="1"/>
  <c r="P462" i="1"/>
  <c r="P156" i="1"/>
  <c r="P724" i="1"/>
  <c r="P811" i="1"/>
  <c r="P282" i="1"/>
  <c r="P283" i="1"/>
  <c r="P381" i="1"/>
  <c r="P13" i="1"/>
  <c r="P201" i="1"/>
  <c r="P361" i="1"/>
  <c r="P690" i="1"/>
  <c r="P583" i="1"/>
  <c r="P314" i="1"/>
  <c r="P667" i="1"/>
  <c r="P350" i="1"/>
  <c r="P413" i="1"/>
  <c r="P495" i="1"/>
  <c r="P668" i="1"/>
  <c r="P1030" i="1"/>
  <c r="P1649" i="1"/>
  <c r="P523" i="1"/>
  <c r="P88" i="1"/>
  <c r="P89" i="1"/>
  <c r="P193" i="1"/>
  <c r="P310" i="1"/>
  <c r="P112" i="1"/>
  <c r="P271" i="1"/>
  <c r="P16" i="1"/>
  <c r="P444" i="1"/>
  <c r="P319" i="1"/>
  <c r="P453" i="1"/>
  <c r="P454" i="1"/>
  <c r="P395" i="1"/>
  <c r="P83" i="1"/>
  <c r="P339" i="1"/>
  <c r="P428" i="1"/>
  <c r="P506" i="1"/>
  <c r="P44" i="1"/>
  <c r="P522" i="1"/>
  <c r="P8" i="1"/>
  <c r="P375" i="1"/>
  <c r="P394" i="1"/>
  <c r="P109" i="1"/>
  <c r="P285" i="1"/>
  <c r="P297" i="1"/>
  <c r="P672" i="1"/>
  <c r="P673" i="1"/>
  <c r="P386" i="1"/>
  <c r="P11" i="1"/>
  <c r="P501" i="1"/>
  <c r="P1038" i="1"/>
  <c r="P239" i="1"/>
  <c r="P711" i="1"/>
  <c r="P693" i="1"/>
  <c r="P136" i="1"/>
  <c r="P25" i="1"/>
  <c r="P552" i="1"/>
  <c r="P250" i="1"/>
  <c r="P153" i="1"/>
  <c r="P149" i="1"/>
  <c r="P150" i="1"/>
  <c r="P650" i="1"/>
  <c r="P352" i="1"/>
  <c r="P353" i="1"/>
  <c r="P354" i="1"/>
  <c r="P61" i="1"/>
  <c r="P371" i="1"/>
  <c r="P22" i="1"/>
  <c r="P181" i="1"/>
  <c r="P182" i="1"/>
  <c r="P480" i="1"/>
  <c r="P159" i="1"/>
  <c r="P160" i="1"/>
  <c r="P1121" i="1"/>
  <c r="P400" i="1"/>
  <c r="P141" i="1"/>
  <c r="P142" i="1"/>
  <c r="P19" i="1"/>
  <c r="P320" i="1"/>
  <c r="P187" i="1"/>
  <c r="P188" i="1"/>
  <c r="P624" i="1"/>
  <c r="P55" i="1"/>
  <c r="P518" i="1"/>
  <c r="P10" i="1"/>
  <c r="P397" i="1"/>
  <c r="P120" i="1"/>
  <c r="P45" i="1"/>
  <c r="P588" i="1"/>
  <c r="P482" i="1"/>
  <c r="P483" i="1"/>
  <c r="P631" i="1"/>
  <c r="P876" i="1"/>
  <c r="P137" i="1"/>
  <c r="P5" i="1"/>
  <c r="P987" i="1"/>
  <c r="P466" i="1"/>
  <c r="P594" i="1"/>
  <c r="P93" i="1"/>
  <c r="P177" i="1"/>
  <c r="P927" i="1"/>
  <c r="P222" i="1"/>
  <c r="P640" i="1"/>
  <c r="P1171" i="1"/>
  <c r="P404" i="1"/>
  <c r="P405" i="1"/>
  <c r="P151" i="1"/>
  <c r="P851" i="1"/>
  <c r="P497" i="1"/>
  <c r="P229" i="1"/>
  <c r="P75" i="1"/>
  <c r="P806" i="1"/>
  <c r="P124" i="1"/>
  <c r="P234" i="1"/>
  <c r="P235" i="1"/>
  <c r="P1008" i="1"/>
  <c r="P100" i="1"/>
  <c r="P94" i="1"/>
  <c r="P172" i="1"/>
  <c r="P9" i="1"/>
  <c r="P928" i="1"/>
  <c r="P33" i="1"/>
  <c r="P423" i="1"/>
  <c r="P408" i="1"/>
  <c r="P217" i="1"/>
  <c r="P804" i="1"/>
  <c r="P1977" i="1"/>
  <c r="P1992" i="1"/>
  <c r="P1714" i="1"/>
  <c r="P1658" i="1"/>
  <c r="P2086" i="1"/>
  <c r="P1973" i="1"/>
  <c r="P2199" i="1"/>
  <c r="P2200" i="1"/>
  <c r="P1711" i="1"/>
  <c r="P1978" i="1"/>
  <c r="P1856" i="1"/>
  <c r="P1914" i="1"/>
  <c r="P148" i="1"/>
  <c r="P336" i="1"/>
  <c r="P26" i="1"/>
  <c r="P90" i="1"/>
  <c r="P101" i="1"/>
  <c r="P31" i="1"/>
  <c r="P17" i="1"/>
  <c r="AY17" i="1" s="1"/>
  <c r="P18" i="1"/>
  <c r="P275" i="1"/>
  <c r="P87" i="1"/>
  <c r="P316" i="1"/>
  <c r="P46" i="1"/>
  <c r="P490" i="1"/>
  <c r="P662" i="1"/>
  <c r="P536" i="1"/>
  <c r="P343" i="1"/>
  <c r="P103" i="1"/>
  <c r="P166" i="1"/>
  <c r="P341" i="1"/>
  <c r="P79" i="1"/>
  <c r="P238" i="1"/>
  <c r="P236" i="1"/>
  <c r="P67" i="1"/>
  <c r="P382" i="1"/>
  <c r="P15" i="1"/>
  <c r="P200" i="1"/>
  <c r="P231" i="1"/>
  <c r="P347" i="1"/>
  <c r="P30" i="1"/>
  <c r="P227" i="1"/>
  <c r="P226" i="1"/>
  <c r="P43" i="1"/>
  <c r="P35" i="1"/>
  <c r="P866" i="1"/>
  <c r="P143" i="1"/>
  <c r="P372" i="1"/>
  <c r="P1595" i="1"/>
  <c r="P113" i="1"/>
  <c r="P379" i="1"/>
  <c r="P176" i="1"/>
  <c r="P48" i="1"/>
  <c r="P49" i="1"/>
  <c r="P653" i="1"/>
  <c r="P723" i="1"/>
  <c r="P638" i="1"/>
  <c r="P421" i="1"/>
  <c r="P2078" i="1"/>
  <c r="P1841" i="1"/>
  <c r="P2021" i="1"/>
  <c r="P610" i="1"/>
  <c r="P2165" i="1"/>
  <c r="P1809" i="1"/>
  <c r="P2195" i="1"/>
  <c r="P2205" i="1"/>
  <c r="P315" i="1"/>
  <c r="P70" i="1"/>
  <c r="P1860" i="1"/>
  <c r="P603" i="1"/>
  <c r="P1629" i="1"/>
  <c r="P2006" i="1"/>
  <c r="B4" i="4"/>
  <c r="B2" i="4"/>
  <c r="C2" i="4"/>
  <c r="C3" i="4" s="1"/>
  <c r="C4" i="4" s="1"/>
  <c r="C5" i="4" s="1"/>
  <c r="C6" i="4" s="1"/>
  <c r="C7" i="4" s="1"/>
  <c r="C8" i="4" s="1"/>
  <c r="M1525" i="1"/>
  <c r="M1626" i="1"/>
  <c r="M1627" i="1"/>
  <c r="M1793" i="1"/>
  <c r="M2122" i="1"/>
  <c r="M1989" i="1"/>
  <c r="M1651" i="1"/>
  <c r="M1984" i="1"/>
  <c r="M1863" i="1"/>
  <c r="M1994" i="1"/>
  <c r="M2091" i="1"/>
  <c r="M2126" i="1"/>
  <c r="M2025" i="1"/>
  <c r="M2013" i="1"/>
  <c r="M1848" i="1"/>
  <c r="M2044" i="1"/>
  <c r="M1819" i="1"/>
  <c r="M2153" i="1"/>
  <c r="M2048" i="1"/>
  <c r="M1805" i="1"/>
  <c r="M1918" i="1"/>
  <c r="M2071" i="1"/>
  <c r="M1897" i="1"/>
  <c r="M1842" i="1"/>
  <c r="M1723" i="1"/>
  <c r="M1913" i="1"/>
  <c r="M1990" i="1"/>
  <c r="M2142" i="1"/>
  <c r="M2143" i="1"/>
  <c r="M1788" i="1"/>
  <c r="M1789" i="1"/>
  <c r="M2080" i="1"/>
  <c r="M1838" i="1"/>
  <c r="M2139" i="1"/>
  <c r="M2014" i="1"/>
  <c r="M1839" i="1"/>
  <c r="M2059" i="1"/>
  <c r="M1577" i="1"/>
  <c r="M1405" i="1"/>
  <c r="M1899" i="1"/>
  <c r="M1919" i="1"/>
  <c r="M1387" i="1"/>
  <c r="M2162" i="1"/>
  <c r="M1561" i="1"/>
  <c r="M1385" i="1"/>
  <c r="M1884" i="1"/>
  <c r="M2113" i="1"/>
  <c r="M1979" i="1"/>
  <c r="M1853" i="1"/>
  <c r="M1650" i="1"/>
  <c r="M1655" i="1"/>
  <c r="M1656" i="1"/>
  <c r="M1538" i="1"/>
  <c r="M1669" i="1"/>
  <c r="M2073" i="1"/>
  <c r="M1996" i="1"/>
  <c r="M1700" i="1"/>
  <c r="M2179" i="1"/>
  <c r="M1821" i="1"/>
  <c r="M2207" i="1"/>
  <c r="M2177" i="1"/>
  <c r="M2171" i="1"/>
  <c r="M1910" i="1"/>
  <c r="M2156" i="1"/>
  <c r="M1855" i="1"/>
  <c r="M1705" i="1"/>
  <c r="M1552" i="1"/>
  <c r="M1997" i="1"/>
  <c r="M1873" i="1"/>
  <c r="M1953" i="1"/>
  <c r="M1954" i="1"/>
  <c r="M1955" i="1"/>
  <c r="M1965" i="1"/>
  <c r="M1966" i="1"/>
  <c r="M1313" i="1"/>
  <c r="M1857" i="1"/>
  <c r="M2114" i="1"/>
  <c r="M1799" i="1"/>
  <c r="M1800" i="1"/>
  <c r="M1801" i="1"/>
  <c r="M2100" i="1"/>
  <c r="M1867" i="1"/>
  <c r="M1886" i="1"/>
  <c r="M1652" i="1"/>
  <c r="M1975" i="1"/>
  <c r="M1963" i="1"/>
  <c r="M1921" i="1"/>
  <c r="M1589" i="1"/>
  <c r="M2191" i="1"/>
  <c r="M2024" i="1"/>
  <c r="M1535" i="1"/>
  <c r="M1536" i="1"/>
  <c r="M1816" i="1"/>
  <c r="M1928" i="1"/>
  <c r="M1584" i="1"/>
  <c r="M2051" i="1"/>
  <c r="M2052" i="1"/>
  <c r="M1727" i="1"/>
  <c r="M1726" i="1"/>
  <c r="M1610" i="1"/>
  <c r="M1609" i="1"/>
  <c r="M1859" i="1"/>
  <c r="M2041" i="1"/>
  <c r="M2007" i="1"/>
  <c r="M2008" i="1"/>
  <c r="M2109" i="1"/>
  <c r="M2121" i="1"/>
  <c r="M1704" i="1"/>
  <c r="M1956" i="1"/>
  <c r="M1720" i="1"/>
  <c r="M1721" i="1"/>
  <c r="M2093" i="1"/>
  <c r="M2079" i="1"/>
  <c r="M1814" i="1"/>
  <c r="M1690" i="1"/>
  <c r="M1749" i="1"/>
  <c r="M1762" i="1"/>
  <c r="M1596" i="1"/>
  <c r="M1490" i="1"/>
  <c r="M1737" i="1"/>
  <c r="M1967" i="1"/>
  <c r="M1307" i="1"/>
  <c r="M1988" i="1"/>
  <c r="M1403" i="1"/>
  <c r="M2081" i="1"/>
  <c r="M1586" i="1"/>
  <c r="M1475" i="1"/>
  <c r="M1916" i="1"/>
  <c r="M1812" i="1"/>
  <c r="M2173" i="1"/>
  <c r="M2174" i="1"/>
  <c r="M2042" i="1"/>
  <c r="M1843" i="1"/>
  <c r="M1691" i="1"/>
  <c r="M1646" i="1"/>
  <c r="M1292" i="1"/>
  <c r="M1524" i="1"/>
  <c r="M1611" i="1"/>
  <c r="M1890" i="1"/>
  <c r="M2192" i="1"/>
  <c r="M2201" i="1"/>
  <c r="M2099" i="1"/>
  <c r="M2030" i="1"/>
  <c r="M1497" i="1"/>
  <c r="M1498" i="1"/>
  <c r="M1938" i="1"/>
  <c r="M1575" i="1"/>
  <c r="M1114" i="1"/>
  <c r="M1986" i="1"/>
  <c r="M2088" i="1"/>
  <c r="M1901" i="1"/>
  <c r="M1902" i="1"/>
  <c r="M1798" i="1"/>
  <c r="M1778" i="1"/>
  <c r="M1779" i="1"/>
  <c r="M1462" i="1"/>
  <c r="M1560" i="1"/>
  <c r="M2083" i="1"/>
  <c r="M2180" i="1"/>
  <c r="M2181" i="1"/>
  <c r="M2084" i="1"/>
  <c r="M2085" i="1"/>
  <c r="M1546" i="1"/>
  <c r="M1784" i="1"/>
  <c r="M1425" i="1"/>
  <c r="M1751" i="1"/>
  <c r="M1622" i="1"/>
  <c r="M1362" i="1"/>
  <c r="M1756" i="1"/>
  <c r="M1840" i="1"/>
  <c r="M2133" i="1"/>
  <c r="M1831" i="1"/>
  <c r="M1429" i="1"/>
  <c r="M2149" i="1"/>
  <c r="M1374" i="1"/>
  <c r="M1614" i="1"/>
  <c r="M1991" i="1"/>
  <c r="M1998" i="1"/>
  <c r="M1426" i="1"/>
  <c r="M1718" i="1"/>
  <c r="M1879" i="1"/>
  <c r="M1481" i="1"/>
  <c r="M2026" i="1"/>
  <c r="M1653" i="1"/>
  <c r="M1870" i="1"/>
  <c r="M1891" i="1"/>
  <c r="M2108" i="1"/>
  <c r="M1703" i="1"/>
  <c r="M1949" i="1"/>
  <c r="M1941" i="1"/>
  <c r="M1600" i="1"/>
  <c r="M1924" i="1"/>
  <c r="M2141" i="1"/>
  <c r="M2123" i="1"/>
  <c r="M2136" i="1"/>
  <c r="M1835" i="1"/>
  <c r="M1384" i="1"/>
  <c r="M2155" i="1"/>
  <c r="M2146" i="1"/>
  <c r="M1246" i="1"/>
  <c r="M1438" i="1"/>
  <c r="M1722" i="1"/>
  <c r="M1476" i="1"/>
  <c r="M1934" i="1"/>
  <c r="M1935" i="1"/>
  <c r="M1712" i="1"/>
  <c r="M2197" i="1"/>
  <c r="M1671" i="1"/>
  <c r="M1463" i="1"/>
  <c r="M1431" i="1"/>
  <c r="M1905" i="1"/>
  <c r="M1906" i="1"/>
  <c r="M2187" i="1"/>
  <c r="M1815" i="1"/>
  <c r="M1829" i="1"/>
  <c r="M2182" i="1"/>
  <c r="M1618" i="1"/>
  <c r="M2157" i="1"/>
  <c r="M2029" i="1"/>
  <c r="M1939" i="1"/>
  <c r="M1940" i="1"/>
  <c r="M1746" i="1"/>
  <c r="M2039" i="1"/>
  <c r="M1945" i="1"/>
  <c r="M2119" i="1"/>
  <c r="M1832" i="1"/>
  <c r="M1833" i="1"/>
  <c r="M1531" i="1"/>
  <c r="M2004" i="1"/>
  <c r="M2053" i="1"/>
  <c r="M1820" i="1"/>
  <c r="M2159" i="1"/>
  <c r="M2010" i="1"/>
  <c r="M2148" i="1"/>
  <c r="M1950" i="1"/>
  <c r="M1932" i="1"/>
  <c r="M1733" i="1"/>
  <c r="M1390" i="1"/>
  <c r="M1391" i="1"/>
  <c r="M1962" i="1"/>
  <c r="M2120" i="1"/>
  <c r="M1845" i="1"/>
  <c r="M2062" i="1"/>
  <c r="M1858" i="1"/>
  <c r="M2172" i="1"/>
  <c r="M2131" i="1"/>
  <c r="M1823" i="1"/>
  <c r="M1521" i="1"/>
  <c r="M1522" i="1"/>
  <c r="M1908" i="1"/>
  <c r="M2164" i="1"/>
  <c r="M1676" i="1"/>
  <c r="M1623" i="1"/>
  <c r="M2000" i="1"/>
  <c r="M1580" i="1"/>
  <c r="M2185" i="1"/>
  <c r="M1424" i="1"/>
  <c r="M1974" i="1"/>
  <c r="M1654" i="1"/>
  <c r="M1219" i="1"/>
  <c r="M2116" i="1"/>
  <c r="M2106" i="1"/>
  <c r="M2107" i="1"/>
  <c r="M1881" i="1"/>
  <c r="M1238" i="1"/>
  <c r="M1797" i="1"/>
  <c r="M1639" i="1"/>
  <c r="M2056" i="1"/>
  <c r="M2057" i="1"/>
  <c r="M1682" i="1"/>
  <c r="M1895" i="1"/>
  <c r="M1781" i="1"/>
  <c r="M2138" i="1"/>
  <c r="M2003" i="1"/>
  <c r="M1960" i="1"/>
  <c r="M1740" i="1"/>
  <c r="M1903" i="1"/>
  <c r="M1780" i="1"/>
  <c r="M1332" i="1"/>
  <c r="M1889" i="1"/>
  <c r="M1324" i="1"/>
  <c r="M1547" i="1"/>
  <c r="M2203" i="1"/>
  <c r="M1366" i="1"/>
  <c r="M2202" i="1"/>
  <c r="M1364" i="1"/>
  <c r="M1807" i="1"/>
  <c r="M1613" i="1"/>
  <c r="M2097" i="1"/>
  <c r="M1530" i="1"/>
  <c r="M1697" i="1"/>
  <c r="M2045" i="1"/>
  <c r="M1383" i="1"/>
  <c r="M1911" i="1"/>
  <c r="M1725" i="1"/>
  <c r="M1785" i="1"/>
  <c r="M1407" i="1"/>
  <c r="M1406" i="1"/>
  <c r="M2047" i="1"/>
  <c r="M1381" i="1"/>
  <c r="M2125" i="1"/>
  <c r="M2152" i="1"/>
  <c r="M2129" i="1"/>
  <c r="M1958" i="1"/>
  <c r="M1959" i="1"/>
  <c r="M1817" i="1"/>
  <c r="M1565" i="1"/>
  <c r="M1514" i="1"/>
  <c r="M1729" i="1"/>
  <c r="M1968" i="1"/>
  <c r="M1937" i="1"/>
  <c r="M1472" i="1"/>
  <c r="M1612" i="1"/>
  <c r="M2031" i="1"/>
  <c r="M2032" i="1"/>
  <c r="M1852" i="1"/>
  <c r="M1926" i="1"/>
  <c r="M1507" i="1"/>
  <c r="M1768" i="1"/>
  <c r="M1423" i="1"/>
  <c r="M1803" i="1"/>
  <c r="M2076" i="1"/>
  <c r="M2063" i="1"/>
  <c r="M1537" i="1"/>
  <c r="M2188" i="1"/>
  <c r="M1550" i="1"/>
  <c r="M432" i="1"/>
  <c r="M1616" i="1"/>
  <c r="M1837" i="1"/>
  <c r="M2019" i="1"/>
  <c r="M1469" i="1"/>
  <c r="M2040" i="1"/>
  <c r="M1713" i="1"/>
  <c r="M2134" i="1"/>
  <c r="M2135" i="1"/>
  <c r="M1668" i="1"/>
  <c r="M1637" i="1"/>
  <c r="M1638" i="1"/>
  <c r="M1808" i="1"/>
  <c r="M1885" i="1"/>
  <c r="M2023" i="1"/>
  <c r="M1543" i="1"/>
  <c r="M1601" i="1"/>
  <c r="M1491" i="1"/>
  <c r="M2043" i="1"/>
  <c r="M1782" i="1"/>
  <c r="M1473" i="1"/>
  <c r="M1474" i="1"/>
  <c r="M1327" i="1"/>
  <c r="M2183" i="1"/>
  <c r="M2094" i="1"/>
  <c r="M2095" i="1"/>
  <c r="M1657" i="1"/>
  <c r="M1946" i="1"/>
  <c r="M1947" i="1"/>
  <c r="M1763" i="1"/>
  <c r="M2049" i="1"/>
  <c r="M2050" i="1"/>
  <c r="M1660" i="1"/>
  <c r="M1634" i="1"/>
  <c r="M1862" i="1"/>
  <c r="M1563" i="1"/>
  <c r="M1254" i="1"/>
  <c r="M1377" i="1"/>
  <c r="M2186" i="1"/>
  <c r="M1312" i="1"/>
  <c r="M1942" i="1"/>
  <c r="M2060" i="1"/>
  <c r="M2061" i="1"/>
  <c r="M1647" i="1"/>
  <c r="M1765" i="1"/>
  <c r="M1972" i="1"/>
  <c r="M1513" i="1"/>
  <c r="M1702" i="1"/>
  <c r="M1936" i="1"/>
  <c r="M2072" i="1"/>
  <c r="M1904" i="1"/>
  <c r="M1777" i="1"/>
  <c r="M2074" i="1"/>
  <c r="M1544" i="1"/>
  <c r="M2130" i="1"/>
  <c r="M1590" i="1"/>
  <c r="M2001" i="1"/>
  <c r="M2002" i="1"/>
  <c r="M1976" i="1"/>
  <c r="M1957" i="1"/>
  <c r="M1917" i="1"/>
  <c r="M1874" i="1"/>
  <c r="M1736" i="1"/>
  <c r="M1747" i="1"/>
  <c r="M1748" i="1"/>
  <c r="M1893" i="1"/>
  <c r="M1894" i="1"/>
  <c r="M2154" i="1"/>
  <c r="M1880" i="1"/>
  <c r="M1907" i="1"/>
  <c r="M1605" i="1"/>
  <c r="M1606" i="1"/>
  <c r="M1827" i="1"/>
  <c r="M1661" i="1"/>
  <c r="M2009" i="1"/>
  <c r="M1692" i="1"/>
  <c r="M1969" i="1"/>
  <c r="M1732" i="1"/>
  <c r="M1641" i="1"/>
  <c r="M1810" i="1"/>
  <c r="M1288" i="1"/>
  <c r="M1499" i="1"/>
  <c r="M1822" i="1"/>
  <c r="M2147" i="1"/>
  <c r="M1630" i="1"/>
  <c r="M1209" i="1"/>
  <c r="M2204" i="1"/>
  <c r="M1147" i="1"/>
  <c r="M1418" i="1"/>
  <c r="M1502" i="1"/>
  <c r="M1532" i="1"/>
  <c r="M1352" i="1"/>
  <c r="M2110" i="1"/>
  <c r="M1392" i="1"/>
  <c r="M1414" i="1"/>
  <c r="M2082" i="1"/>
  <c r="M1685" i="1"/>
  <c r="M1551" i="1"/>
  <c r="M1882" i="1"/>
  <c r="M2027" i="1"/>
  <c r="M1436" i="1"/>
  <c r="M2005" i="1"/>
  <c r="M1179" i="1"/>
  <c r="M1214" i="1"/>
  <c r="M1199" i="1"/>
  <c r="M1648" i="1"/>
  <c r="M2028" i="1"/>
  <c r="M2075" i="1"/>
  <c r="M1813" i="1"/>
  <c r="M1459" i="1"/>
  <c r="M1460" i="1"/>
  <c r="M1706" i="1"/>
  <c r="M1664" i="1"/>
  <c r="M1665" i="1"/>
  <c r="M1018" i="1"/>
  <c r="M1724" i="1"/>
  <c r="M1667" i="1"/>
  <c r="M2089" i="1"/>
  <c r="M1285" i="1"/>
  <c r="M1528" i="1"/>
  <c r="M1512" i="1"/>
  <c r="M1683" i="1"/>
  <c r="M1684" i="1"/>
  <c r="M1811" i="1"/>
  <c r="M1440" i="1"/>
  <c r="M1439" i="1"/>
  <c r="M1744" i="1"/>
  <c r="M1761" i="1"/>
  <c r="M1645" i="1"/>
  <c r="M1594" i="1"/>
  <c r="M2193" i="1"/>
  <c r="M1477" i="1"/>
  <c r="M1633" i="1"/>
  <c r="M1850" i="1"/>
  <c r="M1847" i="1"/>
  <c r="M1309" i="1"/>
  <c r="M1195" i="1"/>
  <c r="M1709" i="1"/>
  <c r="M2190" i="1"/>
  <c r="M1478" i="1"/>
  <c r="M2198" i="1"/>
  <c r="M1786" i="1"/>
  <c r="M1677" i="1"/>
  <c r="M2038" i="1"/>
  <c r="M1602" i="1"/>
  <c r="M1680" i="1"/>
  <c r="M1228" i="1"/>
  <c r="M2015" i="1"/>
  <c r="M1693" i="1"/>
  <c r="M1694" i="1"/>
  <c r="M1708" i="1"/>
  <c r="M1707" i="1"/>
  <c r="M1802" i="1"/>
  <c r="M1828" i="1"/>
  <c r="M1271" i="1"/>
  <c r="M2064" i="1"/>
  <c r="M1243" i="1"/>
  <c r="M1244" i="1"/>
  <c r="M1900" i="1"/>
  <c r="M1769" i="1"/>
  <c r="M2178" i="1"/>
  <c r="M2018" i="1"/>
  <c r="M2036" i="1"/>
  <c r="M1824" i="1"/>
  <c r="M1695" i="1"/>
  <c r="M1470" i="1"/>
  <c r="M1457" i="1"/>
  <c r="M2067" i="1"/>
  <c r="M2068" i="1"/>
  <c r="M884" i="1"/>
  <c r="M1389" i="1"/>
  <c r="M1830" i="1"/>
  <c r="M1636" i="1"/>
  <c r="M1506" i="1"/>
  <c r="M2132" i="1"/>
  <c r="M1764" i="1"/>
  <c r="M2144" i="1"/>
  <c r="M2145" i="1"/>
  <c r="M1316" i="1"/>
  <c r="M1317" i="1"/>
  <c r="M2087" i="1"/>
  <c r="M2022" i="1"/>
  <c r="M1995" i="1"/>
  <c r="M1826" i="1"/>
  <c r="M1865" i="1"/>
  <c r="M1866" i="1"/>
  <c r="M1541" i="1"/>
  <c r="M1868" i="1"/>
  <c r="M1351" i="1"/>
  <c r="M1508" i="1"/>
  <c r="M1509" i="1"/>
  <c r="M1731" i="1"/>
  <c r="M1172" i="1"/>
  <c r="M1386" i="1"/>
  <c r="M2115" i="1"/>
  <c r="M1951" i="1"/>
  <c r="M1952" i="1"/>
  <c r="M1181" i="1"/>
  <c r="M1182" i="1"/>
  <c r="M1432" i="1"/>
  <c r="M1825" i="1"/>
  <c r="M1341" i="1"/>
  <c r="M2101" i="1"/>
  <c r="M1124" i="1"/>
  <c r="M2066" i="1"/>
  <c r="M1701" i="1"/>
  <c r="M1486" i="1"/>
  <c r="M1395" i="1"/>
  <c r="M1266" i="1"/>
  <c r="M1699" i="1"/>
  <c r="M1539" i="1"/>
  <c r="M1540" i="1"/>
  <c r="M1999" i="1"/>
  <c r="M1464" i="1"/>
  <c r="M1572" i="1"/>
  <c r="M1716" i="1"/>
  <c r="M1887" i="1"/>
  <c r="M2054" i="1"/>
  <c r="M2055" i="1"/>
  <c r="M1948" i="1"/>
  <c r="M1445" i="1"/>
  <c r="M1446" i="1"/>
  <c r="M1447" i="1"/>
  <c r="M1448" i="1"/>
  <c r="M1148" i="1"/>
  <c r="M1533" i="1"/>
  <c r="M1715" i="1"/>
  <c r="M2184" i="1"/>
  <c r="M1501" i="1"/>
  <c r="M1944" i="1"/>
  <c r="M1836" i="1"/>
  <c r="M1396" i="1"/>
  <c r="M1065" i="1"/>
  <c r="M1132" i="1"/>
  <c r="M1467" i="1"/>
  <c r="M1920" i="1"/>
  <c r="M1434" i="1"/>
  <c r="M1735" i="1"/>
  <c r="M994" i="1"/>
  <c r="M1363" i="1"/>
  <c r="M1734" i="1"/>
  <c r="M1621" i="1"/>
  <c r="M1548" i="1"/>
  <c r="M2090" i="1"/>
  <c r="M1620" i="1"/>
  <c r="M1060" i="1"/>
  <c r="M2168" i="1"/>
  <c r="M1202" i="1"/>
  <c r="M1635" i="1"/>
  <c r="M1301" i="1"/>
  <c r="M1730" i="1"/>
  <c r="M2176" i="1"/>
  <c r="M1933" i="1"/>
  <c r="M1444" i="1"/>
  <c r="M1883" i="1"/>
  <c r="M1698" i="1"/>
  <c r="M2196" i="1"/>
  <c r="M1355" i="1"/>
  <c r="M1980" i="1"/>
  <c r="M1269" i="1"/>
  <c r="M1262" i="1"/>
  <c r="M1686" i="1"/>
  <c r="M1662" i="1"/>
  <c r="M1728" i="1"/>
  <c r="M1871" i="1"/>
  <c r="M1775" i="1"/>
  <c r="M1394" i="1"/>
  <c r="M2069" i="1"/>
  <c r="M1152" i="1"/>
  <c r="M1153" i="1"/>
  <c r="M1247" i="1"/>
  <c r="M1066" i="1"/>
  <c r="M1411" i="1"/>
  <c r="M1240" i="1"/>
  <c r="M1861" i="1"/>
  <c r="M1578" i="1"/>
  <c r="M1909" i="1"/>
  <c r="M2150" i="1"/>
  <c r="M2151" i="1"/>
  <c r="M1108" i="1"/>
  <c r="M1523" i="1"/>
  <c r="M1915" i="1"/>
  <c r="M1574" i="1"/>
  <c r="M1487" i="1"/>
  <c r="M1488" i="1"/>
  <c r="M2124" i="1"/>
  <c r="M1745" i="1"/>
  <c r="M2112" i="1"/>
  <c r="M1454" i="1"/>
  <c r="M1455" i="1"/>
  <c r="M991" i="1"/>
  <c r="M2166" i="1"/>
  <c r="M2167" i="1"/>
  <c r="M2102" i="1"/>
  <c r="M2103" i="1"/>
  <c r="M1379" i="1"/>
  <c r="M1378" i="1"/>
  <c r="M1846" i="1"/>
  <c r="M1239" i="1"/>
  <c r="M1527" i="1"/>
  <c r="M2096" i="1"/>
  <c r="M1242" i="1"/>
  <c r="M1943" i="1"/>
  <c r="M1517" i="1"/>
  <c r="M1567" i="1"/>
  <c r="M1673" i="1"/>
  <c r="M1388" i="1"/>
  <c r="M1760" i="1"/>
  <c r="M1559" i="1"/>
  <c r="M1983" i="1"/>
  <c r="M2194" i="1"/>
  <c r="M1328" i="1"/>
  <c r="M1338" i="1"/>
  <c r="M1607" i="1"/>
  <c r="M1929" i="1"/>
  <c r="M1545" i="1"/>
  <c r="M1325" i="1"/>
  <c r="M1326" i="1"/>
  <c r="M1185" i="1"/>
  <c r="M2046" i="1"/>
  <c r="M1783" i="1"/>
  <c r="M1412" i="1"/>
  <c r="M1413" i="1"/>
  <c r="M1035" i="1"/>
  <c r="M915" i="1"/>
  <c r="M2104" i="1"/>
  <c r="M1628" i="1"/>
  <c r="M1679" i="1"/>
  <c r="M1766" i="1"/>
  <c r="M1767" i="1"/>
  <c r="M2137" i="1"/>
  <c r="M1350" i="1"/>
  <c r="M1235" i="1"/>
  <c r="M1236" i="1"/>
  <c r="M1759" i="1"/>
  <c r="M1804" i="1"/>
  <c r="M1339" i="1"/>
  <c r="M1571" i="1"/>
  <c r="M1496" i="1"/>
  <c r="M1479" i="1"/>
  <c r="M1484" i="1"/>
  <c r="M1791" i="1"/>
  <c r="M1282" i="1"/>
  <c r="M1471" i="1"/>
  <c r="M1688" i="1"/>
  <c r="M1672" i="1"/>
  <c r="M1166" i="1"/>
  <c r="M1165" i="1"/>
  <c r="M1573" i="1"/>
  <c r="M1358" i="1"/>
  <c r="M2016" i="1"/>
  <c r="M2017" i="1"/>
  <c r="M1617" i="1"/>
  <c r="M1534" i="1"/>
  <c r="M1120" i="1"/>
  <c r="M2160" i="1"/>
  <c r="M1878" i="1"/>
  <c r="M1591" i="1"/>
  <c r="M1503" i="1"/>
  <c r="M1516" i="1"/>
  <c r="M1264" i="1"/>
  <c r="M1416" i="1"/>
  <c r="M1370" i="1"/>
  <c r="M1888" i="1"/>
  <c r="M1642" i="1"/>
  <c r="M798" i="1"/>
  <c r="M1399" i="1"/>
  <c r="M1000" i="1"/>
  <c r="M1739" i="1"/>
  <c r="M1493" i="1"/>
  <c r="M1776" i="1"/>
  <c r="M1624" i="1"/>
  <c r="M1625" i="1"/>
  <c r="M1556" i="1"/>
  <c r="M1557" i="1"/>
  <c r="M1558" i="1"/>
  <c r="M1892" i="1"/>
  <c r="M1372" i="1"/>
  <c r="M1964" i="1"/>
  <c r="M996" i="1"/>
  <c r="M1265" i="1"/>
  <c r="M1659" i="1"/>
  <c r="M1376" i="1"/>
  <c r="M2206" i="1"/>
  <c r="M1770" i="1"/>
  <c r="M1599" i="1"/>
  <c r="M1598" i="1"/>
  <c r="M1245" i="1"/>
  <c r="M1631" i="1"/>
  <c r="M1640" i="1"/>
  <c r="M1049" i="1"/>
  <c r="M2169" i="1"/>
  <c r="M2161" i="1"/>
  <c r="M1738" i="1"/>
  <c r="M1189" i="1"/>
  <c r="M1190" i="1"/>
  <c r="M1987" i="1"/>
  <c r="M1753" i="1"/>
  <c r="M1140" i="1"/>
  <c r="M1141" i="1"/>
  <c r="M1844" i="1"/>
  <c r="M2098" i="1"/>
  <c r="M1604" i="1"/>
  <c r="M1314" i="1"/>
  <c r="M1135" i="1"/>
  <c r="M1771" i="1"/>
  <c r="M1923" i="1"/>
  <c r="M1494" i="1"/>
  <c r="M1023" i="1"/>
  <c r="M2163" i="1"/>
  <c r="M1231" i="1"/>
  <c r="M1925" i="1"/>
  <c r="M1020" i="1"/>
  <c r="M1585" i="1"/>
  <c r="M1183" i="1"/>
  <c r="M2105" i="1"/>
  <c r="M1854" i="1"/>
  <c r="M1492" i="1"/>
  <c r="M1211" i="1"/>
  <c r="M1212" i="1"/>
  <c r="M1342" i="1"/>
  <c r="M2140" i="1"/>
  <c r="M469" i="1"/>
  <c r="M2189" i="1"/>
  <c r="M1755" i="1"/>
  <c r="M1210" i="1"/>
  <c r="M1818" i="1"/>
  <c r="M1173" i="1"/>
  <c r="M1643" i="1"/>
  <c r="M1912" i="1"/>
  <c r="M1001" i="1"/>
  <c r="M1898" i="1"/>
  <c r="M1101" i="1"/>
  <c r="M1794" i="1"/>
  <c r="M1275" i="1"/>
  <c r="M1719" i="1"/>
  <c r="M1549" i="1"/>
  <c r="M1036" i="1"/>
  <c r="M1037" i="1"/>
  <c r="M1468" i="1"/>
  <c r="M1273" i="1"/>
  <c r="M1274" i="1"/>
  <c r="M1162" i="1"/>
  <c r="M2208" i="1"/>
  <c r="M2175" i="1"/>
  <c r="M1218" i="1"/>
  <c r="M1500" i="1"/>
  <c r="M1353" i="1"/>
  <c r="M1985" i="1"/>
  <c r="M1570" i="1"/>
  <c r="M1330" i="1"/>
  <c r="M1042" i="1"/>
  <c r="M1678" i="1"/>
  <c r="M1687" i="1"/>
  <c r="M1251" i="1"/>
  <c r="M1398" i="1"/>
  <c r="M1758" i="1"/>
  <c r="M1757" i="1"/>
  <c r="M1061" i="1"/>
  <c r="M1743" i="1"/>
  <c r="M1051" i="1"/>
  <c r="M1806" i="1"/>
  <c r="M1519" i="1"/>
  <c r="M1520" i="1"/>
  <c r="M1233" i="1"/>
  <c r="M1157" i="1"/>
  <c r="M1158" i="1"/>
  <c r="M2070" i="1"/>
  <c r="M1452" i="1"/>
  <c r="M931" i="1"/>
  <c r="M1442" i="1"/>
  <c r="M1443" i="1"/>
  <c r="M1003" i="1"/>
  <c r="M1293" i="1"/>
  <c r="M1864" i="1"/>
  <c r="M1349" i="1"/>
  <c r="M1107" i="1"/>
  <c r="M1331" i="1"/>
  <c r="M1250" i="1"/>
  <c r="M945" i="1"/>
  <c r="M1191" i="1"/>
  <c r="M1566" i="1"/>
  <c r="M1581" i="1"/>
  <c r="M920" i="1"/>
  <c r="M1371" i="1"/>
  <c r="M2117" i="1"/>
  <c r="M1397" i="1"/>
  <c r="M1180" i="1"/>
  <c r="M1415" i="1"/>
  <c r="M1142" i="1"/>
  <c r="M1430" i="1"/>
  <c r="M1981" i="1"/>
  <c r="M972" i="1"/>
  <c r="M1224" i="1"/>
  <c r="M2118" i="1"/>
  <c r="M1576" i="1"/>
  <c r="M1113" i="1"/>
  <c r="M1187" i="1"/>
  <c r="M1485" i="1"/>
  <c r="M1542" i="1"/>
  <c r="M1717" i="1"/>
  <c r="M1569" i="1"/>
  <c r="M1568" i="1"/>
  <c r="M1555" i="1"/>
  <c r="M1356" i="1"/>
  <c r="M1790" i="1"/>
  <c r="M158" i="1"/>
  <c r="M875" i="1"/>
  <c r="M1796" i="1"/>
  <c r="M1579" i="1"/>
  <c r="M1118" i="1"/>
  <c r="M1078" i="1"/>
  <c r="M1529" i="1"/>
  <c r="M1410" i="1"/>
  <c r="M1146" i="1"/>
  <c r="M1710" i="1"/>
  <c r="M486" i="1"/>
  <c r="M1319" i="1"/>
  <c r="M1298" i="1"/>
  <c r="M1971" i="1"/>
  <c r="M1632" i="1"/>
  <c r="M1116" i="1"/>
  <c r="M1073" i="1"/>
  <c r="M1382" i="1"/>
  <c r="M810" i="1"/>
  <c r="M1433" i="1"/>
  <c r="M1289" i="1"/>
  <c r="M1795" i="1"/>
  <c r="M1489" i="1"/>
  <c r="M1526" i="1"/>
  <c r="M1044" i="1"/>
  <c r="M2011" i="1"/>
  <c r="M822" i="1"/>
  <c r="M1184" i="1"/>
  <c r="M937" i="1"/>
  <c r="M1681" i="1"/>
  <c r="M1851" i="1"/>
  <c r="M1278" i="1"/>
  <c r="M1277" i="1"/>
  <c r="M889" i="1"/>
  <c r="M1419" i="1"/>
  <c r="M1427" i="1"/>
  <c r="M799" i="1"/>
  <c r="M2077" i="1"/>
  <c r="M1320" i="1"/>
  <c r="M1321" i="1"/>
  <c r="M1253" i="1"/>
  <c r="M1750" i="1"/>
  <c r="M2158" i="1"/>
  <c r="M1131" i="1"/>
  <c r="M1151" i="1"/>
  <c r="M1150" i="1"/>
  <c r="M1869" i="1"/>
  <c r="M1896" i="1"/>
  <c r="M1308" i="1"/>
  <c r="M1161" i="1"/>
  <c r="M1223" i="1"/>
  <c r="M1495" i="1"/>
  <c r="M1354" i="1"/>
  <c r="M993" i="1"/>
  <c r="M1361" i="1"/>
  <c r="M1961" i="1"/>
  <c r="M959" i="1"/>
  <c r="M1048" i="1"/>
  <c r="M1876" i="1"/>
  <c r="M1877" i="1"/>
  <c r="M1110" i="1"/>
  <c r="M1922" i="1"/>
  <c r="M1603" i="1"/>
  <c r="M1393" i="1"/>
  <c r="M1070" i="1"/>
  <c r="M1067" i="1"/>
  <c r="M687" i="1"/>
  <c r="M1357" i="1"/>
  <c r="M1102" i="1"/>
  <c r="M1553" i="1"/>
  <c r="M1554" i="1"/>
  <c r="M975" i="1"/>
  <c r="M1453" i="1"/>
  <c r="M1040" i="1"/>
  <c r="M1417" i="1"/>
  <c r="M1367" i="1"/>
  <c r="M1772" i="1"/>
  <c r="M1773" i="1"/>
  <c r="M1774" i="1"/>
  <c r="M2020" i="1"/>
  <c r="M1428" i="1"/>
  <c r="M1295" i="1"/>
  <c r="M974" i="1"/>
  <c r="M1404" i="1"/>
  <c r="M1343" i="1"/>
  <c r="M1849" i="1"/>
  <c r="M1220" i="1"/>
  <c r="M577" i="1"/>
  <c r="M1380" i="1"/>
  <c r="M850" i="1"/>
  <c r="M1587" i="1"/>
  <c r="M1588" i="1"/>
  <c r="M1270" i="1"/>
  <c r="M1480" i="1"/>
  <c r="M1373" i="1"/>
  <c r="M1027" i="1"/>
  <c r="M969" i="1"/>
  <c r="M970" i="1"/>
  <c r="M1123" i="1"/>
  <c r="M1229" i="1"/>
  <c r="M1329" i="1"/>
  <c r="M765" i="1"/>
  <c r="M827" i="1"/>
  <c r="M2111" i="1"/>
  <c r="M1754" i="1"/>
  <c r="M869" i="1"/>
  <c r="M1348" i="1"/>
  <c r="M1347" i="1"/>
  <c r="M1435" i="1"/>
  <c r="M1458" i="1"/>
  <c r="M1336" i="1"/>
  <c r="M1333" i="1"/>
  <c r="M2037" i="1"/>
  <c r="M1296" i="1"/>
  <c r="M956" i="1"/>
  <c r="M1993" i="1"/>
  <c r="M777" i="1"/>
  <c r="M944" i="1"/>
  <c r="M855" i="1"/>
  <c r="M1400" i="1"/>
  <c r="M1466" i="1"/>
  <c r="M1062" i="1"/>
  <c r="M1259" i="1"/>
  <c r="M1260" i="1"/>
  <c r="M1197" i="1"/>
  <c r="M1670" i="1"/>
  <c r="M1582" i="1"/>
  <c r="M1100" i="1"/>
  <c r="M2128" i="1"/>
  <c r="M901" i="1"/>
  <c r="M1323" i="1"/>
  <c r="M1227" i="1"/>
  <c r="M1834" i="1"/>
  <c r="M1742" i="1"/>
  <c r="M1365" i="1"/>
  <c r="M1583" i="1"/>
  <c r="M1096" i="1"/>
  <c r="M1217" i="1"/>
  <c r="M1456" i="1"/>
  <c r="M1133" i="1"/>
  <c r="M1280" i="1"/>
  <c r="M1437" i="1"/>
  <c r="M998" i="1"/>
  <c r="M412" i="1"/>
  <c r="M1034" i="1"/>
  <c r="M930" i="1"/>
  <c r="M1982" i="1"/>
  <c r="M1927" i="1"/>
  <c r="M1258" i="1"/>
  <c r="M1337" i="1"/>
  <c r="M2065" i="1"/>
  <c r="M2012" i="1"/>
  <c r="M1267" i="1"/>
  <c r="M1344" i="1"/>
  <c r="M1334" i="1"/>
  <c r="M1615" i="1"/>
  <c r="M1088" i="1"/>
  <c r="M1286" i="1"/>
  <c r="M1053" i="1"/>
  <c r="M1297" i="1"/>
  <c r="M1276" i="1"/>
  <c r="M1449" i="1"/>
  <c r="M1450" i="1"/>
  <c r="M1052" i="1"/>
  <c r="M840" i="1"/>
  <c r="M841" i="1"/>
  <c r="M1741" i="1"/>
  <c r="M805" i="1"/>
  <c r="M1204" i="1"/>
  <c r="M1315" i="1"/>
  <c r="M793" i="1"/>
  <c r="M952" i="1"/>
  <c r="M1203" i="1"/>
  <c r="M1149" i="1"/>
  <c r="M1368" i="1"/>
  <c r="M986" i="1"/>
  <c r="M1752" i="1"/>
  <c r="M1097" i="1"/>
  <c r="M1345" i="1"/>
  <c r="M751" i="1"/>
  <c r="M1175" i="1"/>
  <c r="M916" i="1"/>
  <c r="M932" i="1"/>
  <c r="M1208" i="1"/>
  <c r="M1689" i="1"/>
  <c r="M961" i="1"/>
  <c r="M1644" i="1"/>
  <c r="M1608" i="1"/>
  <c r="M716" i="1"/>
  <c r="M507" i="1"/>
  <c r="M1303" i="1"/>
  <c r="M879" i="1"/>
  <c r="M880" i="1"/>
  <c r="M899" i="1"/>
  <c r="M980" i="1"/>
  <c r="M981" i="1"/>
  <c r="M982" i="1"/>
  <c r="M1205" i="1"/>
  <c r="M1272" i="1"/>
  <c r="M892" i="1"/>
  <c r="M807" i="1"/>
  <c r="M1234" i="1"/>
  <c r="M491" i="1"/>
  <c r="M1103" i="1"/>
  <c r="M1104" i="1"/>
  <c r="M548" i="1"/>
  <c r="M1176" i="1"/>
  <c r="M1279" i="1"/>
  <c r="M633" i="1"/>
  <c r="M791" i="1"/>
  <c r="M257" i="1"/>
  <c r="M907" i="1"/>
  <c r="M389" i="1"/>
  <c r="M1201" i="1"/>
  <c r="M1095" i="1"/>
  <c r="M1026" i="1"/>
  <c r="M1283" i="1"/>
  <c r="M1483" i="1"/>
  <c r="M1206" i="1"/>
  <c r="M1207" i="1"/>
  <c r="M1409" i="1"/>
  <c r="M1098" i="1"/>
  <c r="M1091" i="1"/>
  <c r="M1057" i="1"/>
  <c r="M1069" i="1"/>
  <c r="M1675" i="1"/>
  <c r="M1505" i="1"/>
  <c r="M1261" i="1"/>
  <c r="M890" i="1"/>
  <c r="M1930" i="1"/>
  <c r="M1931" i="1"/>
  <c r="M979" i="1"/>
  <c r="M1401" i="1"/>
  <c r="M1402" i="1"/>
  <c r="M1232" i="1"/>
  <c r="M1305" i="1"/>
  <c r="M1792" i="1"/>
  <c r="M1461" i="1"/>
  <c r="M1294" i="1"/>
  <c r="M1041" i="1"/>
  <c r="M924" i="1"/>
  <c r="M1136" i="1"/>
  <c r="M1058" i="1"/>
  <c r="M1050" i="1"/>
  <c r="M1126" i="1"/>
  <c r="M1127" i="1"/>
  <c r="M1115" i="1"/>
  <c r="M1340" i="1"/>
  <c r="M2170" i="1"/>
  <c r="M1188" i="1"/>
  <c r="M1154" i="1"/>
  <c r="M953" i="1"/>
  <c r="M967" i="1"/>
  <c r="M767" i="1"/>
  <c r="M746" i="1"/>
  <c r="M1143" i="1"/>
  <c r="M911" i="1"/>
  <c r="M1237" i="1"/>
  <c r="M1504" i="1"/>
  <c r="M902" i="1"/>
  <c r="M1875" i="1"/>
  <c r="M1099" i="1"/>
  <c r="M1125" i="1"/>
  <c r="M1032" i="1"/>
  <c r="M1216" i="1"/>
  <c r="M1222" i="1"/>
  <c r="M1441" i="1"/>
  <c r="M574" i="1"/>
  <c r="M1304" i="1"/>
  <c r="M1872" i="1"/>
  <c r="M968" i="1"/>
  <c r="M670" i="1"/>
  <c r="M671" i="1"/>
  <c r="M1225" i="1"/>
  <c r="M836" i="1"/>
  <c r="M1226" i="1"/>
  <c r="M824" i="1"/>
  <c r="M946" i="1"/>
  <c r="M1300" i="1"/>
  <c r="M243" i="1"/>
  <c r="M843" i="1"/>
  <c r="M844" i="1"/>
  <c r="M863" i="1"/>
  <c r="M561" i="1"/>
  <c r="M912" i="1"/>
  <c r="M1257" i="1"/>
  <c r="M1592" i="1"/>
  <c r="M1086" i="1"/>
  <c r="M768" i="1"/>
  <c r="M1081" i="1"/>
  <c r="M1290" i="1"/>
  <c r="M410" i="1"/>
  <c r="M1055" i="1"/>
  <c r="M891" i="1"/>
  <c r="M1072" i="1"/>
  <c r="M1145" i="1"/>
  <c r="M1196" i="1"/>
  <c r="M1619" i="1"/>
  <c r="M1075" i="1"/>
  <c r="M1663" i="1"/>
  <c r="M1178" i="1"/>
  <c r="M1213" i="1"/>
  <c r="M1302" i="1"/>
  <c r="M1045" i="1"/>
  <c r="M883" i="1"/>
  <c r="M1019" i="1"/>
  <c r="M1420" i="1"/>
  <c r="M1248" i="1"/>
  <c r="M734" i="1"/>
  <c r="M1094" i="1"/>
  <c r="M1084" i="1"/>
  <c r="M474" i="1"/>
  <c r="M960" i="1"/>
  <c r="M906" i="1"/>
  <c r="M301" i="1"/>
  <c r="M700" i="1"/>
  <c r="M699" i="1"/>
  <c r="M1144" i="1"/>
  <c r="M885" i="1"/>
  <c r="M1970" i="1"/>
  <c r="M1022" i="1"/>
  <c r="M1064" i="1"/>
  <c r="M1696" i="1"/>
  <c r="M1322" i="1"/>
  <c r="M2033" i="1"/>
  <c r="M1335" i="1"/>
  <c r="M1159" i="1"/>
  <c r="M922" i="1"/>
  <c r="M1129" i="1"/>
  <c r="M1174" i="1"/>
  <c r="M957" i="1"/>
  <c r="M784" i="1"/>
  <c r="M1200" i="1"/>
  <c r="M1291" i="1"/>
  <c r="M1408" i="1"/>
  <c r="M1156" i="1"/>
  <c r="M990" i="1"/>
  <c r="M1074" i="1"/>
  <c r="M1465" i="1"/>
  <c r="M2035" i="1"/>
  <c r="M1079" i="1"/>
  <c r="M1080" i="1"/>
  <c r="M1089" i="1"/>
  <c r="M2058" i="1"/>
  <c r="M1009" i="1"/>
  <c r="M955" i="1"/>
  <c r="M1311" i="1"/>
  <c r="M1256" i="1"/>
  <c r="M1255" i="1"/>
  <c r="M800" i="1"/>
  <c r="M1059" i="1"/>
  <c r="M696" i="1"/>
  <c r="M1092" i="1"/>
  <c r="M1359" i="1"/>
  <c r="M1360" i="1"/>
  <c r="M882" i="1"/>
  <c r="M660" i="1"/>
  <c r="M443" i="1"/>
  <c r="M1137" i="1"/>
  <c r="M307" i="1"/>
  <c r="M1299" i="1"/>
  <c r="M735" i="1"/>
  <c r="M736" i="1"/>
  <c r="M732" i="1"/>
  <c r="M1155" i="1"/>
  <c r="M933" i="1"/>
  <c r="M739" i="1"/>
  <c r="M978" i="1"/>
  <c r="M1134" i="1"/>
  <c r="M971" i="1"/>
  <c r="M951" i="1"/>
  <c r="M1346" i="1"/>
  <c r="M1666" i="1"/>
  <c r="M919" i="1"/>
  <c r="M514" i="1"/>
  <c r="M1109" i="1"/>
  <c r="M923" i="1"/>
  <c r="M1597" i="1"/>
  <c r="M896" i="1"/>
  <c r="M592" i="1"/>
  <c r="M1111" i="1"/>
  <c r="M775" i="1"/>
  <c r="M834" i="1"/>
  <c r="M934" i="1"/>
  <c r="M992" i="1"/>
  <c r="M874" i="1"/>
  <c r="M241" i="1"/>
  <c r="M521" i="1"/>
  <c r="M722" i="1"/>
  <c r="M520" i="1"/>
  <c r="M130" i="1"/>
  <c r="M1012" i="1"/>
  <c r="M776" i="1"/>
  <c r="M872" i="1"/>
  <c r="M873" i="1"/>
  <c r="M1241" i="1"/>
  <c r="M1284" i="1"/>
  <c r="M759" i="1"/>
  <c r="M857" i="1"/>
  <c r="M1090" i="1"/>
  <c r="M921" i="1"/>
  <c r="M914" i="1"/>
  <c r="M1106" i="1"/>
  <c r="M702" i="1"/>
  <c r="M1076" i="1"/>
  <c r="M1077" i="1"/>
  <c r="M1163" i="1"/>
  <c r="M1028" i="1"/>
  <c r="M242" i="1"/>
  <c r="M816" i="1"/>
  <c r="M1375" i="1"/>
  <c r="M847" i="1"/>
  <c r="M753" i="1"/>
  <c r="M754" i="1"/>
  <c r="M1482" i="1"/>
  <c r="M985" i="1"/>
  <c r="M845" i="1"/>
  <c r="M983" i="1"/>
  <c r="M984" i="1"/>
  <c r="M157" i="1"/>
  <c r="M549" i="1"/>
  <c r="M1252" i="1"/>
  <c r="M218" i="1"/>
  <c r="M147" i="1"/>
  <c r="M1177" i="1"/>
  <c r="M893" i="1"/>
  <c r="M567" i="1"/>
  <c r="M1287" i="1"/>
  <c r="M1369" i="1"/>
  <c r="M860" i="1"/>
  <c r="M537" i="1"/>
  <c r="M1011" i="1"/>
  <c r="M1263" i="1"/>
  <c r="M1281" i="1"/>
  <c r="M114" i="1"/>
  <c r="M719" i="1"/>
  <c r="M566" i="1"/>
  <c r="M829" i="1"/>
  <c r="M1198" i="1"/>
  <c r="M540" i="1"/>
  <c r="M1564" i="1"/>
  <c r="M989" i="1"/>
  <c r="M481" i="1"/>
  <c r="M713" i="1"/>
  <c r="M1033" i="1"/>
  <c r="M939" i="1"/>
  <c r="M740" i="1"/>
  <c r="M766" i="1"/>
  <c r="M1117" i="1"/>
  <c r="M179" i="1"/>
  <c r="M373" i="1"/>
  <c r="M178" i="1"/>
  <c r="M809" i="1"/>
  <c r="M763" i="1"/>
  <c r="M1130" i="1"/>
  <c r="M825" i="1"/>
  <c r="M929" i="1"/>
  <c r="M950" i="1"/>
  <c r="M476" i="1"/>
  <c r="M616" i="1"/>
  <c r="M1787" i="1"/>
  <c r="M942" i="1"/>
  <c r="M780" i="1"/>
  <c r="M856" i="1"/>
  <c r="M255" i="1"/>
  <c r="M254" i="1"/>
  <c r="M2092" i="1"/>
  <c r="M797" i="1"/>
  <c r="M973" i="1"/>
  <c r="M1268" i="1"/>
  <c r="M278" i="1"/>
  <c r="M895" i="1"/>
  <c r="M355" i="1"/>
  <c r="M1138" i="1"/>
  <c r="M1139" i="1"/>
  <c r="M630" i="1"/>
  <c r="M1015" i="1"/>
  <c r="M835" i="1"/>
  <c r="M1510" i="1"/>
  <c r="M1511" i="1"/>
  <c r="M779" i="1"/>
  <c r="M71" i="1"/>
  <c r="M596" i="1"/>
  <c r="M611" i="1"/>
  <c r="M637" i="1"/>
  <c r="M1310" i="1"/>
  <c r="M1230" i="1"/>
  <c r="M815" i="1"/>
  <c r="M1039" i="1"/>
  <c r="M1674" i="1"/>
  <c r="M761" i="1"/>
  <c r="M861" i="1"/>
  <c r="M720" i="1"/>
  <c r="M733" i="1"/>
  <c r="M1024" i="1"/>
  <c r="M1025" i="1"/>
  <c r="M513" i="1"/>
  <c r="M1063" i="1"/>
  <c r="M402" i="1"/>
  <c r="M1451" i="1"/>
  <c r="M516" i="1"/>
  <c r="M949" i="1"/>
  <c r="M744" i="1"/>
  <c r="M898" i="1"/>
  <c r="M1193" i="1"/>
  <c r="M712" i="1"/>
  <c r="M708" i="1"/>
  <c r="M1007" i="1"/>
  <c r="M1186" i="1"/>
  <c r="M954" i="1"/>
  <c r="M886" i="1"/>
  <c r="M433" i="1"/>
  <c r="M1562" i="1"/>
  <c r="M988" i="1"/>
  <c r="M1056" i="1"/>
  <c r="M664" i="1"/>
  <c r="M1029" i="1"/>
  <c r="M794" i="1"/>
  <c r="M749" i="1"/>
  <c r="M826" i="1"/>
  <c r="M2127" i="1"/>
  <c r="M1021" i="1"/>
  <c r="M1087" i="1"/>
  <c r="M617" i="1"/>
  <c r="M679" i="1"/>
  <c r="M613" i="1"/>
  <c r="M614" i="1"/>
  <c r="M1122" i="1"/>
  <c r="M464" i="1"/>
  <c r="M585" i="1"/>
  <c r="M1421" i="1"/>
  <c r="M1422" i="1"/>
  <c r="M675" i="1"/>
  <c r="M796" i="1"/>
  <c r="M331" i="1"/>
  <c r="M962" i="1"/>
  <c r="M913" i="1"/>
  <c r="M814" i="1"/>
  <c r="M781" i="1"/>
  <c r="M718" i="1"/>
  <c r="M531" i="1"/>
  <c r="M918" i="1"/>
  <c r="M305" i="1"/>
  <c r="M868" i="1"/>
  <c r="M848" i="1"/>
  <c r="M865" i="1"/>
  <c r="M864" i="1"/>
  <c r="M203" i="1"/>
  <c r="M529" i="1"/>
  <c r="M409" i="1"/>
  <c r="M997" i="1"/>
  <c r="M1249" i="1"/>
  <c r="M554" i="1"/>
  <c r="M858" i="1"/>
  <c r="M859" i="1"/>
  <c r="M681" i="1"/>
  <c r="M999" i="1"/>
  <c r="M430" i="1"/>
  <c r="M422" i="1"/>
  <c r="M492" i="1"/>
  <c r="M1093" i="1"/>
  <c r="M363" i="1"/>
  <c r="M965" i="1"/>
  <c r="M710" i="1"/>
  <c r="M117" i="1"/>
  <c r="M385" i="1"/>
  <c r="M792" i="1"/>
  <c r="M846" i="1"/>
  <c r="M838" i="1"/>
  <c r="M1046" i="1"/>
  <c r="M1047" i="1"/>
  <c r="M515" i="1"/>
  <c r="M669" i="1"/>
  <c r="M1068" i="1"/>
  <c r="M1518" i="1"/>
  <c r="M1515" i="1"/>
  <c r="M643" i="1"/>
  <c r="M489" i="1"/>
  <c r="M1164" i="1"/>
  <c r="M1085" i="1"/>
  <c r="M651" i="1"/>
  <c r="M225" i="1"/>
  <c r="M403" i="1"/>
  <c r="M326" i="1"/>
  <c r="M941" i="1"/>
  <c r="M802" i="1"/>
  <c r="M1194" i="1"/>
  <c r="M862" i="1"/>
  <c r="M263" i="1"/>
  <c r="M299" i="1"/>
  <c r="M298" i="1"/>
  <c r="M1167" i="1"/>
  <c r="M778" i="1"/>
  <c r="M706" i="1"/>
  <c r="M1006" i="1"/>
  <c r="M908" i="1"/>
  <c r="M140" i="1"/>
  <c r="M1112" i="1"/>
  <c r="M300" i="1"/>
  <c r="M795" i="1"/>
  <c r="M958" i="1"/>
  <c r="M652" i="1"/>
  <c r="M697" i="1"/>
  <c r="M1016" i="1"/>
  <c r="M1017" i="1"/>
  <c r="M682" i="1"/>
  <c r="M683" i="1"/>
  <c r="M787" i="1"/>
  <c r="M786" i="1"/>
  <c r="M473" i="1"/>
  <c r="M639" i="1"/>
  <c r="M747" i="1"/>
  <c r="M789" i="1"/>
  <c r="M1168" i="1"/>
  <c r="M1169" i="1"/>
  <c r="M460" i="1"/>
  <c r="M852" i="1"/>
  <c r="M943" i="1"/>
  <c r="M295" i="1"/>
  <c r="M649" i="1"/>
  <c r="M472" i="1"/>
  <c r="M168" i="1"/>
  <c r="M517" i="1"/>
  <c r="M760" i="1"/>
  <c r="M694" i="1"/>
  <c r="M313" i="1"/>
  <c r="M812" i="1"/>
  <c r="M813" i="1"/>
  <c r="M877" i="1"/>
  <c r="M878" i="1"/>
  <c r="M68" i="1"/>
  <c r="M1215" i="1"/>
  <c r="M161" i="1"/>
  <c r="M2034" i="1"/>
  <c r="M606" i="1"/>
  <c r="M328" i="1"/>
  <c r="M329" i="1"/>
  <c r="M977" i="1"/>
  <c r="M658" i="1"/>
  <c r="M659" i="1"/>
  <c r="M741" i="1"/>
  <c r="M742" i="1"/>
  <c r="M743" i="1"/>
  <c r="M762" i="1"/>
  <c r="M774" i="1"/>
  <c r="M709" i="1"/>
  <c r="M854" i="1"/>
  <c r="M625" i="1"/>
  <c r="M691" i="1"/>
  <c r="M223" i="1"/>
  <c r="M246" i="1"/>
  <c r="M247" i="1"/>
  <c r="M692" i="1"/>
  <c r="M871" i="1"/>
  <c r="M663" i="1"/>
  <c r="M170" i="1"/>
  <c r="M543" i="1"/>
  <c r="M900" i="1"/>
  <c r="M493" i="1"/>
  <c r="M605" i="1"/>
  <c r="M701" i="1"/>
  <c r="M1221" i="1"/>
  <c r="M280" i="1"/>
  <c r="M528" i="1"/>
  <c r="M525" i="1"/>
  <c r="M555" i="1"/>
  <c r="M210" i="1"/>
  <c r="M1031" i="1"/>
  <c r="M704" i="1"/>
  <c r="M488" i="1"/>
  <c r="M108" i="1"/>
  <c r="M1005" i="1"/>
  <c r="M439" i="1"/>
  <c r="M541" i="1"/>
  <c r="M674" i="1"/>
  <c r="M557" i="1"/>
  <c r="M558" i="1"/>
  <c r="M580" i="1"/>
  <c r="M84" i="1"/>
  <c r="M947" i="1"/>
  <c r="M808" i="1"/>
  <c r="M818" i="1"/>
  <c r="M590" i="1"/>
  <c r="M324" i="1"/>
  <c r="M325" i="1"/>
  <c r="M78" i="1"/>
  <c r="M783" i="1"/>
  <c r="M183" i="1"/>
  <c r="M602" i="1"/>
  <c r="M455" i="1"/>
  <c r="M284" i="1"/>
  <c r="M752" i="1"/>
  <c r="M887" i="1"/>
  <c r="M539" i="1"/>
  <c r="M348" i="1"/>
  <c r="M1318" i="1"/>
  <c r="M634" i="1"/>
  <c r="M635" i="1"/>
  <c r="M357" i="1"/>
  <c r="M1054" i="1"/>
  <c r="M1014" i="1"/>
  <c r="M553" i="1"/>
  <c r="M287" i="1"/>
  <c r="M197" i="1"/>
  <c r="M51" i="1"/>
  <c r="M211" i="1"/>
  <c r="M390" i="1"/>
  <c r="M391" i="1"/>
  <c r="M948" i="1"/>
  <c r="M618" i="1"/>
  <c r="M351" i="1"/>
  <c r="M220" i="1"/>
  <c r="M221" i="1"/>
  <c r="M451" i="1"/>
  <c r="M546" i="1"/>
  <c r="M470" i="1"/>
  <c r="M909" i="1"/>
  <c r="M597" i="1"/>
  <c r="M1043" i="1"/>
  <c r="M228" i="1"/>
  <c r="M612" i="1"/>
  <c r="M290" i="1"/>
  <c r="M632" i="1"/>
  <c r="M579" i="1"/>
  <c r="M293" i="1"/>
  <c r="M925" i="1"/>
  <c r="M205" i="1"/>
  <c r="M1004" i="1"/>
  <c r="M165" i="1"/>
  <c r="M586" i="1"/>
  <c r="M644" i="1"/>
  <c r="M619" i="1"/>
  <c r="M935" i="1"/>
  <c r="M936" i="1"/>
  <c r="M369" i="1"/>
  <c r="M256" i="1"/>
  <c r="M445" i="1"/>
  <c r="M964" i="1"/>
  <c r="M308" i="1"/>
  <c r="M500" i="1"/>
  <c r="M1306" i="1"/>
  <c r="M790" i="1"/>
  <c r="M115" i="1"/>
  <c r="M459" i="1"/>
  <c r="M1128" i="1"/>
  <c r="M729" i="1"/>
  <c r="M730" i="1"/>
  <c r="M772" i="1"/>
  <c r="M881" i="1"/>
  <c r="M678" i="1"/>
  <c r="M415" i="1"/>
  <c r="M414" i="1"/>
  <c r="M801" i="1"/>
  <c r="M311" i="1"/>
  <c r="M478" i="1"/>
  <c r="M764" i="1"/>
  <c r="M207" i="1"/>
  <c r="M803" i="1"/>
  <c r="M429" i="1"/>
  <c r="M727" i="1"/>
  <c r="M420" i="1"/>
  <c r="M731" i="1"/>
  <c r="M475" i="1"/>
  <c r="M728" i="1"/>
  <c r="M317" i="1"/>
  <c r="M615" i="1"/>
  <c r="M817" i="1"/>
  <c r="M609" i="1"/>
  <c r="M534" i="1"/>
  <c r="M717" i="1"/>
  <c r="M519" i="1"/>
  <c r="M571" i="1"/>
  <c r="M831" i="1"/>
  <c r="M832" i="1"/>
  <c r="M830" i="1"/>
  <c r="M995" i="1"/>
  <c r="M963" i="1"/>
  <c r="M264" i="1"/>
  <c r="M417" i="1"/>
  <c r="M418" i="1"/>
  <c r="M748" i="1"/>
  <c r="M938" i="1"/>
  <c r="M785" i="1"/>
  <c r="M1593" i="1"/>
  <c r="M245" i="1"/>
  <c r="M888" i="1"/>
  <c r="M80" i="1"/>
  <c r="M81" i="1"/>
  <c r="M195" i="1"/>
  <c r="M782" i="1"/>
  <c r="M456" i="1"/>
  <c r="M457" i="1"/>
  <c r="M458" i="1"/>
  <c r="M686" i="1"/>
  <c r="M465" i="1"/>
  <c r="M1119" i="1"/>
  <c r="M623" i="1"/>
  <c r="M738" i="1"/>
  <c r="M604" i="1"/>
  <c r="M190" i="1"/>
  <c r="M485" i="1"/>
  <c r="M600" i="1"/>
  <c r="M601" i="1"/>
  <c r="M910" i="1"/>
  <c r="M665" i="1"/>
  <c r="M666" i="1"/>
  <c r="M642" i="1"/>
  <c r="M191" i="1"/>
  <c r="M192" i="1"/>
  <c r="M20" i="1"/>
  <c r="M21" i="1"/>
  <c r="M437" i="1"/>
  <c r="M1170" i="1"/>
  <c r="M560" i="1"/>
  <c r="M897" i="1"/>
  <c r="M154" i="1"/>
  <c r="M155" i="1"/>
  <c r="M725" i="1"/>
  <c r="M215" i="1"/>
  <c r="M564" i="1"/>
  <c r="M565" i="1"/>
  <c r="M1082" i="1"/>
  <c r="M1083" i="1"/>
  <c r="M131" i="1"/>
  <c r="M526" i="1"/>
  <c r="M309" i="1"/>
  <c r="M452" i="1"/>
  <c r="M584" i="1"/>
  <c r="M54" i="1"/>
  <c r="M538" i="1"/>
  <c r="M1010" i="1"/>
  <c r="M279" i="1"/>
  <c r="M398" i="1"/>
  <c r="M773" i="1"/>
  <c r="M335" i="1"/>
  <c r="M819" i="1"/>
  <c r="M125" i="1"/>
  <c r="M750" i="1"/>
  <c r="M726" i="1"/>
  <c r="M111" i="1"/>
  <c r="M512" i="1"/>
  <c r="M364" i="1"/>
  <c r="M224" i="1"/>
  <c r="M755" i="1"/>
  <c r="M185" i="1"/>
  <c r="M721" i="1"/>
  <c r="M306" i="1"/>
  <c r="M593" i="1"/>
  <c r="M249" i="1"/>
  <c r="M266" i="1"/>
  <c r="M267" i="1"/>
  <c r="M479" i="1"/>
  <c r="M581" i="1"/>
  <c r="M620" i="1"/>
  <c r="M494" i="1"/>
  <c r="M169" i="1"/>
  <c r="M505" i="1"/>
  <c r="M532" i="1"/>
  <c r="M533" i="1"/>
  <c r="M655" i="1"/>
  <c r="M272" i="1"/>
  <c r="M587" i="1"/>
  <c r="M626" i="1"/>
  <c r="M510" i="1"/>
  <c r="M839" i="1"/>
  <c r="M58" i="1"/>
  <c r="M198" i="1"/>
  <c r="M530" i="1"/>
  <c r="M268" i="1"/>
  <c r="M436" i="1"/>
  <c r="M628" i="1"/>
  <c r="M903" i="1"/>
  <c r="M904" i="1"/>
  <c r="M427" i="1"/>
  <c r="M431" i="1"/>
  <c r="M477" i="1"/>
  <c r="M853" i="1"/>
  <c r="M273" i="1"/>
  <c r="M582" i="1"/>
  <c r="M274" i="1"/>
  <c r="M622" i="1"/>
  <c r="M870" i="1"/>
  <c r="M1105" i="1"/>
  <c r="M441" i="1"/>
  <c r="M496" i="1"/>
  <c r="M65" i="1"/>
  <c r="M66" i="1"/>
  <c r="M281" i="1"/>
  <c r="M504" i="1"/>
  <c r="M105" i="1"/>
  <c r="M570" i="1"/>
  <c r="M393" i="1"/>
  <c r="M578" i="1"/>
  <c r="M175" i="1"/>
  <c r="M374" i="1"/>
  <c r="M591" i="1"/>
  <c r="M559" i="1"/>
  <c r="M684" i="1"/>
  <c r="M685" i="1"/>
  <c r="M695" i="1"/>
  <c r="M370" i="1"/>
  <c r="M262" i="1"/>
  <c r="M92" i="1"/>
  <c r="M1071" i="1"/>
  <c r="M745" i="1"/>
  <c r="M258" i="1"/>
  <c r="M689" i="1"/>
  <c r="M703" i="1"/>
  <c r="M237" i="1"/>
  <c r="M119" i="1"/>
  <c r="M627" i="1"/>
  <c r="M419" i="1"/>
  <c r="M233" i="1"/>
  <c r="M788" i="1"/>
  <c r="M568" i="1"/>
  <c r="M569" i="1"/>
  <c r="M714" i="1"/>
  <c r="M484" i="1"/>
  <c r="M551" i="1"/>
  <c r="M550" i="1"/>
  <c r="M259" i="1"/>
  <c r="M407" i="1"/>
  <c r="M823" i="1"/>
  <c r="M401" i="1"/>
  <c r="M24" i="1"/>
  <c r="M771" i="1"/>
  <c r="M3" i="1"/>
  <c r="M562" i="1"/>
  <c r="M563" i="1"/>
  <c r="M756" i="1"/>
  <c r="M463" i="1"/>
  <c r="M656" i="1"/>
  <c r="M323" i="1"/>
  <c r="M383" i="1"/>
  <c r="M705" i="1"/>
  <c r="M230" i="1"/>
  <c r="M367" i="1"/>
  <c r="M184" i="1"/>
  <c r="M302" i="1"/>
  <c r="M447" i="1"/>
  <c r="M545" i="1"/>
  <c r="M332" i="1"/>
  <c r="M440" i="1"/>
  <c r="M688" i="1"/>
  <c r="M95" i="1"/>
  <c r="M645" i="1"/>
  <c r="M646" i="1"/>
  <c r="M508" i="1"/>
  <c r="M358" i="1"/>
  <c r="M406" i="1"/>
  <c r="M122" i="1"/>
  <c r="M123" i="1"/>
  <c r="M366" i="1"/>
  <c r="M629" i="1"/>
  <c r="M1160" i="1"/>
  <c r="M96" i="1"/>
  <c r="M424" i="1"/>
  <c r="M425" i="1"/>
  <c r="M277" i="1"/>
  <c r="M126" i="1"/>
  <c r="M102" i="1"/>
  <c r="M657" i="1"/>
  <c r="M356" i="1"/>
  <c r="M116" i="1"/>
  <c r="M64" i="1"/>
  <c r="M110" i="1"/>
  <c r="M509" i="1"/>
  <c r="M144" i="1"/>
  <c r="M276" i="1"/>
  <c r="M56" i="1"/>
  <c r="M676" i="1"/>
  <c r="M905" i="1"/>
  <c r="M171" i="1"/>
  <c r="M434" i="1"/>
  <c r="M69" i="1"/>
  <c r="M411" i="1"/>
  <c r="M72" i="1"/>
  <c r="M499" i="1"/>
  <c r="M189" i="1"/>
  <c r="M575" i="1"/>
  <c r="M173" i="1"/>
  <c r="M837" i="1"/>
  <c r="M380" i="1"/>
  <c r="M73" i="1"/>
  <c r="M74" i="1"/>
  <c r="M204" i="1"/>
  <c r="M340" i="1"/>
  <c r="M321" i="1"/>
  <c r="M576" i="1"/>
  <c r="M502" i="1"/>
  <c r="M842" i="1"/>
  <c r="M392" i="1"/>
  <c r="M334" i="1"/>
  <c r="M757" i="1"/>
  <c r="M758" i="1"/>
  <c r="M270" i="1"/>
  <c r="M498" i="1"/>
  <c r="M219" i="1"/>
  <c r="M589" i="1"/>
  <c r="M542" i="1"/>
  <c r="M737" i="1"/>
  <c r="M252" i="1"/>
  <c r="M106" i="1"/>
  <c r="M107" i="1"/>
  <c r="M828" i="1"/>
  <c r="M294" i="1"/>
  <c r="M503" i="1"/>
  <c r="M318" i="1"/>
  <c r="M867" i="1"/>
  <c r="M821" i="1"/>
  <c r="M707" i="1"/>
  <c r="M162" i="1"/>
  <c r="M820" i="1"/>
  <c r="M1002" i="1"/>
  <c r="M291" i="1"/>
  <c r="M98" i="1"/>
  <c r="M180" i="1"/>
  <c r="M849" i="1"/>
  <c r="M41" i="1"/>
  <c r="M40" i="1"/>
  <c r="M607" i="1"/>
  <c r="M833" i="1"/>
  <c r="M449" i="1"/>
  <c r="M82" i="1"/>
  <c r="M138" i="1"/>
  <c r="M139" i="1"/>
  <c r="M345" i="1"/>
  <c r="M344" i="1"/>
  <c r="M121" i="1"/>
  <c r="M359" i="1"/>
  <c r="M97" i="1"/>
  <c r="M770" i="1"/>
  <c r="M199" i="1"/>
  <c r="M378" i="1"/>
  <c r="M216" i="1"/>
  <c r="M636" i="1"/>
  <c r="M59" i="1"/>
  <c r="M60" i="1"/>
  <c r="M38" i="1"/>
  <c r="M253" i="1"/>
  <c r="M47" i="1"/>
  <c r="M286" i="1"/>
  <c r="M680" i="1"/>
  <c r="M641" i="1"/>
  <c r="M621" i="1"/>
  <c r="M446" i="1"/>
  <c r="M556" i="1"/>
  <c r="M91" i="1"/>
  <c r="M248" i="1"/>
  <c r="M133" i="1"/>
  <c r="M661" i="1"/>
  <c r="M360" i="1"/>
  <c r="M76" i="1"/>
  <c r="M174" i="1"/>
  <c r="M333" i="1"/>
  <c r="M362" i="1"/>
  <c r="M163" i="1"/>
  <c r="M342" i="1"/>
  <c r="M349" i="1"/>
  <c r="M647" i="1"/>
  <c r="M145" i="1"/>
  <c r="M926" i="1"/>
  <c r="M387" i="1"/>
  <c r="M388" i="1"/>
  <c r="M32" i="1"/>
  <c r="M547" i="1"/>
  <c r="M186" i="1"/>
  <c r="M212" i="1"/>
  <c r="M269" i="1"/>
  <c r="M134" i="1"/>
  <c r="M251" i="1"/>
  <c r="M396" i="1"/>
  <c r="M164" i="1"/>
  <c r="M167" i="1"/>
  <c r="M527" i="1"/>
  <c r="M214" i="1"/>
  <c r="M232" i="1"/>
  <c r="M467" i="1"/>
  <c r="M468" i="1"/>
  <c r="M34" i="1"/>
  <c r="M213" i="1"/>
  <c r="M535" i="1"/>
  <c r="M146" i="1"/>
  <c r="M132" i="1"/>
  <c r="M894" i="1"/>
  <c r="M1192" i="1"/>
  <c r="M648" i="1"/>
  <c r="M135" i="1"/>
  <c r="M260" i="1"/>
  <c r="M129" i="1"/>
  <c r="M209" i="1"/>
  <c r="M99" i="1"/>
  <c r="M376" i="1"/>
  <c r="M524" i="1"/>
  <c r="M12" i="1"/>
  <c r="M346" i="1"/>
  <c r="M435" i="1"/>
  <c r="M127" i="1"/>
  <c r="M337" i="1"/>
  <c r="M338" i="1"/>
  <c r="M206" i="1"/>
  <c r="M62" i="1"/>
  <c r="M416" i="1"/>
  <c r="M377" i="1"/>
  <c r="M292" i="1"/>
  <c r="M438" i="1"/>
  <c r="M52" i="1"/>
  <c r="M940" i="1"/>
  <c r="M572" i="1"/>
  <c r="M966" i="1"/>
  <c r="M677" i="1"/>
  <c r="M426" i="1"/>
  <c r="M152" i="1"/>
  <c r="M399" i="1"/>
  <c r="M608" i="1"/>
  <c r="M289" i="1"/>
  <c r="M288" i="1"/>
  <c r="M330" i="1"/>
  <c r="M976" i="1"/>
  <c r="M23" i="1"/>
  <c r="M4" i="1"/>
  <c r="M715" i="1"/>
  <c r="M27" i="1"/>
  <c r="M448" i="1"/>
  <c r="M37" i="1"/>
  <c r="M36" i="1"/>
  <c r="M265" i="1"/>
  <c r="M104" i="1"/>
  <c r="M471" i="1"/>
  <c r="M39" i="1"/>
  <c r="M769" i="1"/>
  <c r="M487" i="1"/>
  <c r="M85" i="1"/>
  <c r="M53" i="1"/>
  <c r="M77" i="1"/>
  <c r="M327" i="1"/>
  <c r="M573" i="1"/>
  <c r="M29" i="1"/>
  <c r="M28" i="1"/>
  <c r="M450" i="1"/>
  <c r="M208" i="1"/>
  <c r="M6" i="1"/>
  <c r="M7" i="1"/>
  <c r="M304" i="1"/>
  <c r="M118" i="1"/>
  <c r="M303" i="1"/>
  <c r="M312" i="1"/>
  <c r="M261" i="1"/>
  <c r="M50" i="1"/>
  <c r="M368" i="1"/>
  <c r="M442" i="1"/>
  <c r="M244" i="1"/>
  <c r="M196" i="1"/>
  <c r="M544" i="1"/>
  <c r="M511" i="1"/>
  <c r="M598" i="1"/>
  <c r="M599" i="1"/>
  <c r="M128" i="1"/>
  <c r="M654" i="1"/>
  <c r="M917" i="1"/>
  <c r="M86" i="1"/>
  <c r="M322" i="1"/>
  <c r="M296" i="1"/>
  <c r="M194" i="1"/>
  <c r="M42" i="1"/>
  <c r="M1013" i="1"/>
  <c r="M595" i="1"/>
  <c r="M365" i="1"/>
  <c r="M698" i="1"/>
  <c r="M384" i="1"/>
  <c r="M202" i="1"/>
  <c r="M14" i="1"/>
  <c r="M57" i="1"/>
  <c r="M240" i="1"/>
  <c r="M63" i="1"/>
  <c r="M461" i="1"/>
  <c r="M462" i="1"/>
  <c r="M156" i="1"/>
  <c r="M724" i="1"/>
  <c r="M811" i="1"/>
  <c r="M282" i="1"/>
  <c r="M283" i="1"/>
  <c r="M381" i="1"/>
  <c r="M13" i="1"/>
  <c r="M201" i="1"/>
  <c r="M361" i="1"/>
  <c r="M690" i="1"/>
  <c r="M583" i="1"/>
  <c r="M314" i="1"/>
  <c r="M667" i="1"/>
  <c r="M350" i="1"/>
  <c r="M413" i="1"/>
  <c r="M495" i="1"/>
  <c r="M668" i="1"/>
  <c r="M1030" i="1"/>
  <c r="M1649" i="1"/>
  <c r="M523" i="1"/>
  <c r="M88" i="1"/>
  <c r="M89" i="1"/>
  <c r="M193" i="1"/>
  <c r="M310" i="1"/>
  <c r="M112" i="1"/>
  <c r="M271" i="1"/>
  <c r="M16" i="1"/>
  <c r="M444" i="1"/>
  <c r="M319" i="1"/>
  <c r="M453" i="1"/>
  <c r="M454" i="1"/>
  <c r="M395" i="1"/>
  <c r="M83" i="1"/>
  <c r="M339" i="1"/>
  <c r="M428" i="1"/>
  <c r="M506" i="1"/>
  <c r="M44" i="1"/>
  <c r="M522" i="1"/>
  <c r="M8" i="1"/>
  <c r="M375" i="1"/>
  <c r="M394" i="1"/>
  <c r="M109" i="1"/>
  <c r="M285" i="1"/>
  <c r="M297" i="1"/>
  <c r="M672" i="1"/>
  <c r="M673" i="1"/>
  <c r="M386" i="1"/>
  <c r="M11" i="1"/>
  <c r="M501" i="1"/>
  <c r="M1038" i="1"/>
  <c r="M239" i="1"/>
  <c r="M711" i="1"/>
  <c r="M693" i="1"/>
  <c r="M136" i="1"/>
  <c r="M2" i="1"/>
  <c r="M25" i="1"/>
  <c r="M552" i="1"/>
  <c r="M250" i="1"/>
  <c r="M153" i="1"/>
  <c r="M149" i="1"/>
  <c r="M150" i="1"/>
  <c r="M650" i="1"/>
  <c r="M352" i="1"/>
  <c r="M353" i="1"/>
  <c r="M354" i="1"/>
  <c r="M61" i="1"/>
  <c r="M371" i="1"/>
  <c r="M22" i="1"/>
  <c r="M181" i="1"/>
  <c r="M182" i="1"/>
  <c r="M480" i="1"/>
  <c r="M159" i="1"/>
  <c r="M160" i="1"/>
  <c r="M1121" i="1"/>
  <c r="M400" i="1"/>
  <c r="M141" i="1"/>
  <c r="M142" i="1"/>
  <c r="M19" i="1"/>
  <c r="M320" i="1"/>
  <c r="M187" i="1"/>
  <c r="M188" i="1"/>
  <c r="M624" i="1"/>
  <c r="M55" i="1"/>
  <c r="M518" i="1"/>
  <c r="M10" i="1"/>
  <c r="M397" i="1"/>
  <c r="M120" i="1"/>
  <c r="M45" i="1"/>
  <c r="M588" i="1"/>
  <c r="M482" i="1"/>
  <c r="M483" i="1"/>
  <c r="M631" i="1"/>
  <c r="M876" i="1"/>
  <c r="M137" i="1"/>
  <c r="M5" i="1"/>
  <c r="M987" i="1"/>
  <c r="M466" i="1"/>
  <c r="M594" i="1"/>
  <c r="M93" i="1"/>
  <c r="M177" i="1"/>
  <c r="M927" i="1"/>
  <c r="M222" i="1"/>
  <c r="M640" i="1"/>
  <c r="M1171" i="1"/>
  <c r="M404" i="1"/>
  <c r="M405" i="1"/>
  <c r="M151" i="1"/>
  <c r="M851" i="1"/>
  <c r="M497" i="1"/>
  <c r="M229" i="1"/>
  <c r="M75" i="1"/>
  <c r="M806" i="1"/>
  <c r="M124" i="1"/>
  <c r="M234" i="1"/>
  <c r="M235" i="1"/>
  <c r="M1008" i="1"/>
  <c r="M100" i="1"/>
  <c r="M94" i="1"/>
  <c r="M172" i="1"/>
  <c r="M9" i="1"/>
  <c r="M928" i="1"/>
  <c r="M33" i="1"/>
  <c r="M423" i="1"/>
  <c r="M408" i="1"/>
  <c r="M217" i="1"/>
  <c r="M804" i="1"/>
  <c r="M1977" i="1"/>
  <c r="M1992" i="1"/>
  <c r="M1714" i="1"/>
  <c r="M1658" i="1"/>
  <c r="M2086" i="1"/>
  <c r="M1973" i="1"/>
  <c r="M2199" i="1"/>
  <c r="M2200" i="1"/>
  <c r="M1711" i="1"/>
  <c r="M1978" i="1"/>
  <c r="M1856" i="1"/>
  <c r="M1914" i="1"/>
  <c r="M148" i="1"/>
  <c r="M336" i="1"/>
  <c r="M26" i="1"/>
  <c r="M90" i="1"/>
  <c r="M101" i="1"/>
  <c r="M31" i="1"/>
  <c r="M17" i="1"/>
  <c r="M18" i="1"/>
  <c r="M275" i="1"/>
  <c r="M87" i="1"/>
  <c r="M316" i="1"/>
  <c r="M46" i="1"/>
  <c r="M490" i="1"/>
  <c r="M662" i="1"/>
  <c r="M536" i="1"/>
  <c r="M343" i="1"/>
  <c r="M103" i="1"/>
  <c r="M166" i="1"/>
  <c r="M341" i="1"/>
  <c r="M79" i="1"/>
  <c r="M238" i="1"/>
  <c r="M236" i="1"/>
  <c r="M67" i="1"/>
  <c r="M382" i="1"/>
  <c r="M15" i="1"/>
  <c r="M200" i="1"/>
  <c r="M231" i="1"/>
  <c r="M347" i="1"/>
  <c r="M30" i="1"/>
  <c r="M227" i="1"/>
  <c r="M226" i="1"/>
  <c r="M43" i="1"/>
  <c r="M35" i="1"/>
  <c r="M866" i="1"/>
  <c r="M143" i="1"/>
  <c r="M372" i="1"/>
  <c r="M1595" i="1"/>
  <c r="M113" i="1"/>
  <c r="M379" i="1"/>
  <c r="M176" i="1"/>
  <c r="M48" i="1"/>
  <c r="M49" i="1"/>
  <c r="M653" i="1"/>
  <c r="M723" i="1"/>
  <c r="M638" i="1"/>
  <c r="M421" i="1"/>
  <c r="M2078" i="1"/>
  <c r="M1841" i="1"/>
  <c r="M2021" i="1"/>
  <c r="M610" i="1"/>
  <c r="M2165" i="1"/>
  <c r="M1809" i="1"/>
  <c r="M2195" i="1"/>
  <c r="M2205" i="1"/>
  <c r="M315" i="1"/>
  <c r="M70" i="1"/>
  <c r="M1860" i="1"/>
  <c r="M603" i="1"/>
  <c r="M1629" i="1"/>
  <c r="M2006" i="1"/>
  <c r="F616" i="1"/>
  <c r="F1849" i="1"/>
  <c r="F689" i="1"/>
  <c r="F1623" i="1"/>
  <c r="F780" i="1"/>
  <c r="F706" i="1"/>
  <c r="F1111" i="1"/>
  <c r="F1477" i="1"/>
  <c r="F1946" i="1"/>
  <c r="F1593" i="1"/>
  <c r="F1977" i="1"/>
  <c r="F295" i="1"/>
  <c r="F1063" i="1"/>
  <c r="F2073" i="1"/>
  <c r="F672" i="1"/>
  <c r="F1794" i="1"/>
  <c r="F1379" i="1"/>
  <c r="F333" i="1"/>
  <c r="F1680" i="1"/>
  <c r="F1394" i="1"/>
  <c r="F432" i="1"/>
  <c r="F835" i="1"/>
  <c r="F634" i="1"/>
  <c r="F1140" i="1"/>
  <c r="F1873" i="1"/>
  <c r="F1302" i="1"/>
  <c r="F1545" i="1"/>
  <c r="F141" i="1"/>
  <c r="F1626" i="1"/>
  <c r="F1235" i="1"/>
  <c r="F1738" i="1"/>
  <c r="F1373" i="1"/>
  <c r="F642" i="1"/>
  <c r="F1752" i="1"/>
  <c r="F317" i="1"/>
  <c r="F1653" i="1"/>
  <c r="F1519" i="1"/>
  <c r="F840" i="1"/>
  <c r="F450" i="1"/>
  <c r="F1956" i="1"/>
  <c r="F2173" i="1"/>
  <c r="F1992" i="1"/>
  <c r="F29" i="1"/>
  <c r="F1714" i="1"/>
  <c r="F1898" i="1"/>
  <c r="F688" i="1"/>
  <c r="F287" i="1"/>
  <c r="F608" i="1"/>
  <c r="F1887" i="1"/>
  <c r="F8" i="1"/>
  <c r="F935" i="1"/>
  <c r="F395" i="1"/>
  <c r="F655" i="1"/>
  <c r="F1697" i="1"/>
  <c r="F520" i="1"/>
  <c r="F345" i="1"/>
  <c r="F1128" i="1"/>
  <c r="F838" i="1"/>
  <c r="F938" i="1"/>
  <c r="F273" i="1"/>
  <c r="F2053" i="1"/>
  <c r="F2027" i="1"/>
  <c r="F100" i="1"/>
  <c r="F725" i="1"/>
  <c r="F392" i="1"/>
  <c r="F764" i="1"/>
  <c r="F818" i="1"/>
  <c r="F962" i="1"/>
  <c r="F1381" i="1"/>
  <c r="F2206" i="1"/>
  <c r="F503" i="1"/>
  <c r="F359" i="1"/>
  <c r="F2131" i="1"/>
  <c r="F1012" i="1"/>
  <c r="F1637" i="1"/>
  <c r="F2172" i="1"/>
  <c r="F1718" i="1"/>
  <c r="F1236" i="1"/>
  <c r="F282" i="1"/>
  <c r="F1837" i="1"/>
  <c r="F1467" i="1"/>
  <c r="F389" i="1"/>
  <c r="F37" i="1"/>
  <c r="F1159" i="1"/>
  <c r="F1743" i="1"/>
  <c r="F1481" i="1"/>
  <c r="F1473" i="1"/>
  <c r="F1096" i="1"/>
  <c r="F1875" i="1"/>
  <c r="F337" i="1"/>
  <c r="F1103" i="1"/>
  <c r="F1742" i="1"/>
  <c r="F1506" i="1"/>
  <c r="F588" i="1"/>
  <c r="F579" i="1"/>
  <c r="F75" i="1"/>
  <c r="F1934" i="1"/>
  <c r="F1315" i="1"/>
  <c r="F836" i="1"/>
  <c r="F1628" i="1"/>
  <c r="F928" i="1"/>
  <c r="F387" i="1"/>
  <c r="F458" i="1"/>
  <c r="F114" i="1"/>
  <c r="F987" i="1"/>
  <c r="F1118" i="1"/>
  <c r="F1505" i="1"/>
  <c r="F87" i="1"/>
  <c r="F1060" i="1"/>
  <c r="F1702" i="1"/>
  <c r="F1916" i="1"/>
  <c r="F872" i="1"/>
  <c r="F1436" i="1"/>
  <c r="F2024" i="1"/>
  <c r="F2001" i="1"/>
  <c r="F653" i="1"/>
  <c r="F1071" i="1"/>
  <c r="F265" i="1"/>
  <c r="F1156" i="1"/>
  <c r="F186" i="1"/>
  <c r="F943" i="1"/>
  <c r="F999" i="1"/>
  <c r="F356" i="1"/>
  <c r="F1210" i="1"/>
  <c r="F460" i="1"/>
  <c r="F2165" i="1"/>
  <c r="F1602" i="1"/>
  <c r="F1445" i="1"/>
  <c r="F1980" i="1"/>
  <c r="F382" i="1"/>
  <c r="F324" i="1"/>
  <c r="F466" i="1"/>
  <c r="F604" i="1"/>
  <c r="F1275" i="1"/>
  <c r="F954" i="1"/>
  <c r="F1941" i="1"/>
  <c r="F2104" i="1"/>
  <c r="F1539" i="1"/>
  <c r="F961" i="1"/>
  <c r="F402" i="1"/>
  <c r="F597" i="1"/>
  <c r="F1220" i="1"/>
  <c r="F1243" i="1"/>
  <c r="F868" i="1"/>
  <c r="F538" i="1"/>
  <c r="F1205" i="1"/>
  <c r="F2127" i="1"/>
  <c r="F1346" i="1"/>
  <c r="F368" i="1"/>
  <c r="F2186" i="1"/>
  <c r="F510" i="1"/>
  <c r="F1362" i="1"/>
  <c r="F499" i="1"/>
  <c r="F70" i="1"/>
  <c r="F1542" i="1"/>
  <c r="F908" i="1"/>
  <c r="F1225" i="1"/>
  <c r="F311" i="1"/>
  <c r="F1390" i="1"/>
  <c r="F1633" i="1"/>
  <c r="F1852" i="1"/>
  <c r="F1095" i="1"/>
  <c r="F1420" i="1"/>
  <c r="F1222" i="1"/>
  <c r="F511" i="1"/>
  <c r="F650" i="1"/>
  <c r="F1471" i="1"/>
  <c r="F1929" i="1"/>
  <c r="F338" i="1"/>
  <c r="F911" i="1"/>
  <c r="F1405" i="1"/>
  <c r="F415" i="1"/>
  <c r="F1563" i="1"/>
  <c r="F1407" i="1"/>
  <c r="F2029" i="1"/>
  <c r="F1685" i="1"/>
  <c r="F858" i="1"/>
  <c r="F411" i="1"/>
  <c r="F1876" i="1"/>
  <c r="F1905" i="1"/>
  <c r="F478" i="1"/>
  <c r="F1688" i="1"/>
  <c r="F1294" i="1"/>
  <c r="F1893" i="1"/>
  <c r="F125" i="1"/>
  <c r="F208" i="1"/>
  <c r="F640" i="1"/>
  <c r="F869" i="1"/>
  <c r="F131" i="1"/>
  <c r="F199" i="1"/>
  <c r="F328" i="1"/>
  <c r="F723" i="1"/>
  <c r="F1987" i="1"/>
  <c r="F2114" i="1"/>
  <c r="F1713" i="1"/>
  <c r="F1267" i="1"/>
  <c r="F1278" i="1"/>
  <c r="F525" i="1"/>
  <c r="F1367" i="1"/>
  <c r="F132" i="1"/>
  <c r="F1433" i="1"/>
  <c r="F1102" i="1"/>
  <c r="F469" i="1"/>
  <c r="F1872" i="1"/>
  <c r="F153" i="1"/>
  <c r="F1184" i="1"/>
  <c r="F773" i="1"/>
  <c r="F1223" i="1"/>
  <c r="F332" i="1"/>
  <c r="F214" i="1"/>
  <c r="F1513" i="1"/>
  <c r="F774" i="1"/>
  <c r="F1468" i="1"/>
  <c r="F1126" i="1"/>
  <c r="F767" i="1"/>
  <c r="F573" i="1"/>
  <c r="F2036" i="1"/>
  <c r="F1152" i="1"/>
  <c r="F495" i="1"/>
  <c r="F2137" i="1"/>
  <c r="F1897" i="1"/>
  <c r="F652" i="1"/>
  <c r="F1611" i="1"/>
  <c r="F2026" i="1"/>
  <c r="F769" i="1"/>
  <c r="F1658" i="1"/>
  <c r="F110" i="1"/>
  <c r="F808" i="1"/>
  <c r="F2084" i="1"/>
  <c r="F144" i="1"/>
  <c r="F864" i="1"/>
  <c r="F1810" i="1"/>
  <c r="F304" i="1"/>
  <c r="F589" i="1"/>
  <c r="F417" i="1"/>
  <c r="F602" i="1"/>
  <c r="F1736" i="1"/>
  <c r="F2023" i="1"/>
  <c r="F638" i="1"/>
  <c r="F1521" i="1"/>
  <c r="F833" i="1"/>
  <c r="F2130" i="1"/>
  <c r="F812" i="1"/>
  <c r="F1357" i="1"/>
  <c r="F1965" i="1"/>
  <c r="F2098" i="1"/>
  <c r="F2142" i="1"/>
  <c r="F750" i="1"/>
  <c r="F486" i="1"/>
  <c r="F2166" i="1"/>
  <c r="F1356" i="1"/>
  <c r="F1760" i="1"/>
  <c r="F6" i="1"/>
  <c r="F1567" i="1"/>
  <c r="F629" i="1"/>
  <c r="F1691" i="1"/>
  <c r="F584" i="1"/>
  <c r="F1499" i="1"/>
  <c r="F1068" i="1"/>
  <c r="F1550" i="1"/>
  <c r="F1744" i="1"/>
  <c r="F644" i="1"/>
  <c r="F814" i="1"/>
  <c r="F146" i="1"/>
  <c r="F755" i="1"/>
  <c r="F741" i="1"/>
  <c r="F1722" i="1"/>
  <c r="F1127" i="1"/>
  <c r="F1378" i="1"/>
  <c r="F618" i="1"/>
  <c r="F1632" i="1"/>
  <c r="F1765" i="1"/>
  <c r="F821" i="1"/>
  <c r="F890" i="1"/>
  <c r="F28" i="1"/>
  <c r="F1124" i="1"/>
  <c r="F1882" i="1"/>
  <c r="F1325" i="1"/>
  <c r="F428" i="1"/>
  <c r="F1561" i="1"/>
  <c r="F2134" i="1"/>
  <c r="F722" i="1"/>
  <c r="F2101" i="1"/>
  <c r="F1758" i="1"/>
  <c r="F910" i="1"/>
  <c r="F179" i="1"/>
  <c r="F1432" i="1"/>
  <c r="F637" i="1"/>
  <c r="F1380" i="1"/>
  <c r="F798" i="1"/>
  <c r="F1600" i="1"/>
  <c r="F595" i="1"/>
  <c r="F1797" i="1"/>
  <c r="F134" i="1"/>
  <c r="F871" i="1"/>
  <c r="F1349" i="1"/>
  <c r="F1651" i="1"/>
  <c r="F1901" i="1"/>
  <c r="F496" i="1"/>
  <c r="F1129" i="1"/>
  <c r="F1768" i="1"/>
  <c r="F1599" i="1"/>
  <c r="F1306" i="1"/>
  <c r="F2074" i="1"/>
  <c r="F1005" i="1"/>
  <c r="F2067" i="1"/>
  <c r="F1993" i="1"/>
  <c r="F605" i="1"/>
  <c r="F1049" i="1"/>
  <c r="F403" i="1"/>
  <c r="F1805" i="1"/>
  <c r="F1889" i="1"/>
  <c r="F2035" i="1"/>
  <c r="F1543" i="1"/>
  <c r="F2141" i="1"/>
  <c r="F1693" i="1"/>
  <c r="F619" i="1"/>
  <c r="F1951" i="1"/>
  <c r="F2042" i="1"/>
  <c r="F941" i="1"/>
  <c r="F607" i="1"/>
  <c r="F1972" i="1"/>
  <c r="F386" i="1"/>
  <c r="F665" i="1"/>
  <c r="F1342" i="1"/>
  <c r="F735" i="1"/>
  <c r="F1024" i="1"/>
  <c r="F2138" i="1"/>
  <c r="F394" i="1"/>
  <c r="F1971" i="1"/>
  <c r="F19" i="1"/>
  <c r="F2049" i="1"/>
  <c r="F2089" i="1"/>
  <c r="F393" i="1"/>
  <c r="F551" i="1"/>
  <c r="F364" i="1"/>
  <c r="F756" i="1"/>
  <c r="F664" i="1"/>
  <c r="F1759" i="1"/>
  <c r="F1675" i="1"/>
  <c r="F485" i="1"/>
  <c r="F590" i="1"/>
  <c r="F969" i="1"/>
  <c r="F377" i="1"/>
  <c r="F326" i="1"/>
  <c r="F1565" i="1"/>
  <c r="F2167" i="1"/>
  <c r="F1154" i="1"/>
  <c r="F1092" i="1"/>
  <c r="F448" i="1"/>
  <c r="F1969" i="1"/>
  <c r="F401" i="1"/>
  <c r="F843" i="1"/>
  <c r="F1699" i="1"/>
  <c r="F1437" i="1"/>
  <c r="F2040" i="1"/>
  <c r="F658" i="1"/>
  <c r="F1766" i="1"/>
  <c r="F1772" i="1"/>
  <c r="F1798" i="1"/>
  <c r="F2094" i="1"/>
  <c r="F256" i="1"/>
  <c r="F1904" i="1"/>
  <c r="F2190" i="1"/>
  <c r="F2051" i="1"/>
  <c r="F1324" i="1"/>
  <c r="F1540" i="1"/>
  <c r="F1920" i="1"/>
  <c r="F2006" i="1"/>
  <c r="F875" i="1"/>
  <c r="F877" i="1"/>
  <c r="F1791" i="1"/>
  <c r="F552" i="1"/>
  <c r="F101" i="1"/>
  <c r="F1167" i="1"/>
  <c r="F73" i="1"/>
  <c r="F1401" i="1"/>
  <c r="F274" i="1"/>
  <c r="F191" i="1"/>
  <c r="F1579" i="1"/>
  <c r="F2080" i="1"/>
  <c r="F2149" i="1"/>
  <c r="F1819" i="1"/>
  <c r="F1880" i="1"/>
  <c r="F867" i="1"/>
  <c r="F1398" i="1"/>
  <c r="F1254" i="1"/>
  <c r="F923" i="1"/>
  <c r="F1456" i="1"/>
  <c r="F1960" i="1"/>
  <c r="F612" i="1"/>
  <c r="F1947" i="1"/>
  <c r="F1201" i="1"/>
  <c r="F1879" i="1"/>
  <c r="F906" i="1"/>
  <c r="F445" i="1"/>
  <c r="F1336" i="1"/>
  <c r="F737" i="1"/>
  <c r="F97" i="1"/>
  <c r="F1584" i="1"/>
  <c r="F118" i="1"/>
  <c r="F490" i="1"/>
  <c r="F916" i="1"/>
  <c r="F1487" i="1"/>
  <c r="F1474" i="1"/>
  <c r="F1997" i="1"/>
  <c r="F375" i="1"/>
  <c r="F231" i="1"/>
  <c r="F2065" i="1"/>
  <c r="F15" i="1"/>
  <c r="F98" i="1"/>
  <c r="F1525" i="1"/>
  <c r="F681" i="1"/>
  <c r="F320" i="1"/>
  <c r="F1061" i="1"/>
  <c r="F728" i="1"/>
  <c r="F294" i="1"/>
  <c r="F1601" i="1"/>
  <c r="F1930" i="1"/>
  <c r="F475" i="1"/>
  <c r="F967" i="1"/>
  <c r="F1502" i="1"/>
  <c r="F2086" i="1"/>
  <c r="F2031" i="1"/>
  <c r="F1284" i="1"/>
  <c r="F2177" i="1"/>
  <c r="F2095" i="1"/>
  <c r="F1727" i="1"/>
  <c r="F2133" i="1"/>
  <c r="F1293" i="1"/>
  <c r="F156" i="1"/>
  <c r="F1924" i="1"/>
  <c r="F834" i="1"/>
  <c r="F763" i="1"/>
  <c r="F753" i="1"/>
  <c r="F1735" i="1"/>
  <c r="F870" i="1"/>
  <c r="F925" i="1"/>
  <c r="F1358" i="1"/>
  <c r="F423" i="1"/>
  <c r="F1330" i="1"/>
  <c r="F633" i="1"/>
  <c r="F729" i="1"/>
  <c r="F331" i="1"/>
  <c r="F505" i="1"/>
  <c r="F1283" i="1"/>
  <c r="F7" i="1"/>
  <c r="F1285" i="1"/>
  <c r="F115" i="1"/>
  <c r="F318" i="1"/>
  <c r="F2204" i="1"/>
  <c r="F474" i="1"/>
  <c r="F986" i="1"/>
  <c r="F492" i="1"/>
  <c r="F2124" i="1"/>
  <c r="F985" i="1"/>
  <c r="F2046" i="1"/>
  <c r="F1704" i="1"/>
  <c r="F778" i="1"/>
  <c r="F1643" i="1"/>
  <c r="F241" i="1"/>
  <c r="F1164" i="1"/>
  <c r="F1183" i="1"/>
  <c r="F1573" i="1"/>
  <c r="F1846" i="1"/>
  <c r="F1414" i="1"/>
  <c r="F1142" i="1"/>
  <c r="F1038" i="1"/>
  <c r="F966" i="1"/>
  <c r="F325" i="1"/>
  <c r="F794" i="1"/>
  <c r="F2013" i="1"/>
  <c r="F1514" i="1"/>
  <c r="F399" i="1"/>
  <c r="F1343" i="1"/>
  <c r="F378" i="1"/>
  <c r="F856" i="1"/>
  <c r="F592" i="1"/>
  <c r="F949" i="1"/>
  <c r="F1597" i="1"/>
  <c r="F292" i="1"/>
  <c r="F80" i="1"/>
  <c r="F887" i="1"/>
  <c r="F2003" i="1"/>
  <c r="F1927" i="1"/>
  <c r="F1384" i="1"/>
  <c r="F701" i="1"/>
  <c r="F1931" i="1"/>
  <c r="F734" i="1"/>
  <c r="F351" i="1"/>
  <c r="F461" i="1"/>
  <c r="F1508" i="1"/>
  <c r="F997" i="1"/>
  <c r="F1370" i="1"/>
  <c r="F749" i="1"/>
  <c r="F1052" i="1"/>
  <c r="F33" i="1"/>
  <c r="F1146" i="1"/>
  <c r="F240" i="1"/>
  <c r="F1620" i="1"/>
  <c r="F1962" i="1"/>
  <c r="F684" i="1"/>
  <c r="F50" i="1"/>
  <c r="F1647" i="1"/>
  <c r="F64" i="1"/>
  <c r="F1107" i="1"/>
  <c r="F530" i="1"/>
  <c r="F1531" i="1"/>
  <c r="F2075" i="1"/>
  <c r="F213" i="1"/>
  <c r="F257" i="1"/>
  <c r="F515" i="1"/>
  <c r="F952" i="1"/>
  <c r="F1100" i="1"/>
  <c r="F358" i="1"/>
  <c r="F178" i="1"/>
  <c r="F1318" i="1"/>
  <c r="F1937" i="1"/>
  <c r="F1259" i="1"/>
  <c r="F1427" i="1"/>
  <c r="F174" i="1"/>
  <c r="F1281" i="1"/>
  <c r="F1546" i="1"/>
  <c r="F1746" i="1"/>
  <c r="F1568" i="1"/>
  <c r="F1250" i="1"/>
  <c r="F181" i="1"/>
  <c r="F885" i="1"/>
  <c r="F1671" i="1"/>
  <c r="F120" i="1"/>
  <c r="F1365" i="1"/>
  <c r="F1535" i="1"/>
  <c r="F1895" i="1"/>
  <c r="F1516" i="1"/>
  <c r="F1307" i="1"/>
  <c r="F585" i="1"/>
  <c r="F1497" i="1"/>
  <c r="F361" i="1"/>
  <c r="F1485" i="1"/>
  <c r="F882" i="1"/>
  <c r="F327" i="1"/>
  <c r="F1788" i="1"/>
  <c r="F234" i="1"/>
  <c r="F1664" i="1"/>
  <c r="F314" i="1"/>
  <c r="F745" i="1"/>
  <c r="F299" i="1"/>
  <c r="F1053" i="1"/>
  <c r="F574" i="1"/>
  <c r="F790" i="1"/>
  <c r="F2188" i="1"/>
  <c r="F2128" i="1"/>
  <c r="F2194" i="1"/>
  <c r="F1320" i="1"/>
  <c r="F1783" i="1"/>
  <c r="F1350" i="1"/>
  <c r="F1221" i="1"/>
  <c r="F1728" i="1"/>
  <c r="F643" i="1"/>
  <c r="F1058" i="1"/>
  <c r="F1863" i="1"/>
  <c r="F1670" i="1"/>
  <c r="F1311" i="1"/>
  <c r="F1495" i="1"/>
  <c r="F1141" i="1"/>
  <c r="F1834" i="1"/>
  <c r="F1547" i="1"/>
  <c r="F1503" i="1"/>
  <c r="F1424" i="1"/>
  <c r="F487" i="1"/>
  <c r="F792" i="1"/>
  <c r="F301" i="1"/>
  <c r="F1835" i="1"/>
  <c r="F1888" i="1"/>
  <c r="F341" i="1"/>
  <c r="F185" i="1"/>
  <c r="F1667" i="1"/>
  <c r="F1056" i="1"/>
  <c r="F1700" i="1"/>
  <c r="F1949" i="1"/>
  <c r="F1985" i="1"/>
  <c r="F1845" i="1"/>
  <c r="F1917" i="1"/>
  <c r="F2043" i="1"/>
  <c r="F1016" i="1"/>
  <c r="F366" i="1"/>
  <c r="F1093" i="1"/>
  <c r="F1644" i="1"/>
  <c r="F1475" i="1"/>
  <c r="F1520" i="1"/>
  <c r="F2120" i="1"/>
  <c r="F2072" i="1"/>
  <c r="F57" i="1"/>
  <c r="F1219" i="1"/>
  <c r="F1253" i="1"/>
  <c r="F2100" i="1"/>
  <c r="F1902" i="1"/>
  <c r="F930" i="1"/>
  <c r="F1110" i="1"/>
  <c r="F2054" i="1"/>
  <c r="F1629" i="1"/>
  <c r="F2033" i="1"/>
  <c r="F1377" i="1"/>
  <c r="F1089" i="1"/>
  <c r="F1641" i="1"/>
  <c r="F184" i="1"/>
  <c r="F1871" i="1"/>
  <c r="F645" i="1"/>
  <c r="F2091" i="1"/>
  <c r="F480" i="1"/>
  <c r="F504" i="1"/>
  <c r="F1830" i="1"/>
  <c r="F1507" i="1"/>
  <c r="F154" i="1"/>
  <c r="F51" i="1"/>
  <c r="F298" i="1"/>
  <c r="F1392" i="1"/>
  <c r="F371" i="1"/>
  <c r="F2020" i="1"/>
  <c r="F400" i="1"/>
  <c r="F1241" i="1"/>
  <c r="F649" i="1"/>
  <c r="F276" i="1"/>
  <c r="F878" i="1"/>
  <c r="F38" i="1"/>
  <c r="F639" i="1"/>
  <c r="F1070" i="1"/>
  <c r="F232" i="1"/>
  <c r="F1270" i="1"/>
  <c r="F421" i="1"/>
  <c r="F1134" i="1"/>
  <c r="F52" i="1"/>
  <c r="F801" i="1"/>
  <c r="F48" i="1"/>
  <c r="F2076" i="1"/>
  <c r="F831" i="1"/>
  <c r="F1409" i="1"/>
  <c r="F1345" i="1"/>
  <c r="F2195" i="1"/>
  <c r="F1249" i="1"/>
  <c r="F1522" i="1"/>
  <c r="F424" i="1"/>
  <c r="F1229" i="1"/>
  <c r="F1090" i="1"/>
  <c r="F2052" i="1"/>
  <c r="F255" i="1"/>
  <c r="F1932" i="1"/>
  <c r="F2153" i="1"/>
  <c r="F1953" i="1"/>
  <c r="F2158" i="1"/>
  <c r="F1762" i="1"/>
  <c r="F2063" i="1"/>
  <c r="F1256" i="1"/>
  <c r="F513" i="1"/>
  <c r="F733" i="1"/>
  <c r="F881" i="1"/>
  <c r="F547" i="1"/>
  <c r="F844" i="1"/>
  <c r="F2000" i="1"/>
  <c r="F724" i="1"/>
  <c r="F626" i="1"/>
  <c r="F1434" i="1"/>
  <c r="F539" i="1"/>
  <c r="F456" i="1"/>
  <c r="F437" i="1"/>
  <c r="F1020" i="1"/>
  <c r="F1166" i="1"/>
  <c r="F228" i="1"/>
  <c r="F964" i="1"/>
  <c r="F404" i="1"/>
  <c r="F603" i="1"/>
  <c r="F34" i="1"/>
  <c r="F398" i="1"/>
  <c r="F1206" i="1"/>
  <c r="F529" i="1"/>
  <c r="F1251" i="1"/>
  <c r="F1984" i="1"/>
  <c r="F1582" i="1"/>
  <c r="F1515" i="1"/>
  <c r="F1865" i="1"/>
  <c r="F1908" i="1"/>
  <c r="F687" i="1"/>
  <c r="F127" i="1"/>
  <c r="F677" i="1"/>
  <c r="F370" i="1"/>
  <c r="F105" i="1"/>
  <c r="F26" i="1"/>
  <c r="F1211" i="1"/>
  <c r="F550" i="1"/>
  <c r="F1266" i="1"/>
  <c r="F972" i="1"/>
  <c r="F369" i="1"/>
  <c r="F1952" i="1"/>
  <c r="F2157" i="1"/>
  <c r="F933" i="1"/>
  <c r="F1683" i="1"/>
  <c r="F973" i="1"/>
  <c r="F1279" i="1"/>
  <c r="F556" i="1"/>
  <c r="F806" i="1"/>
  <c r="F2010" i="1"/>
  <c r="F611" i="1"/>
  <c r="F1896" i="1"/>
  <c r="F842" i="1"/>
  <c r="F761" i="1"/>
  <c r="F1867" i="1"/>
  <c r="F323" i="1"/>
  <c r="F1973" i="1"/>
  <c r="F1277" i="1"/>
  <c r="F196" i="1"/>
  <c r="F219" i="1"/>
  <c r="F983" i="1"/>
  <c r="F804" i="1"/>
  <c r="F2184" i="1"/>
  <c r="F1248" i="1"/>
  <c r="F936" i="1"/>
  <c r="F1131" i="1"/>
  <c r="F217" i="1"/>
  <c r="F24" i="1"/>
  <c r="F519" i="1"/>
  <c r="F436" i="1"/>
  <c r="F2179" i="1"/>
  <c r="F747" i="1"/>
  <c r="F663" i="1"/>
  <c r="F1731" i="1"/>
  <c r="F1615" i="1"/>
  <c r="F1571" i="1"/>
  <c r="F271" i="1"/>
  <c r="F352" i="1"/>
  <c r="F1853" i="1"/>
  <c r="F175" i="1"/>
  <c r="F2038" i="1"/>
  <c r="F161" i="1"/>
  <c r="F136" i="1"/>
  <c r="F953" i="1"/>
  <c r="F254" i="1"/>
  <c r="F365" i="1"/>
  <c r="F41" i="1"/>
  <c r="F762" i="1"/>
  <c r="F802" i="1"/>
  <c r="F355" i="1"/>
  <c r="F1753" i="1"/>
  <c r="F1282" i="1"/>
  <c r="F1701" i="1"/>
  <c r="F289" i="1"/>
  <c r="F209" i="1"/>
  <c r="F1732" i="1"/>
  <c r="F106" i="1"/>
  <c r="F1344" i="1"/>
  <c r="F498" i="1"/>
  <c r="F717" i="1"/>
  <c r="F1348" i="1"/>
  <c r="F1085" i="1"/>
  <c r="F771" i="1"/>
  <c r="F152" i="1"/>
  <c r="F945" i="1"/>
  <c r="F1786" i="1"/>
  <c r="F1649" i="1"/>
  <c r="F2189" i="1"/>
  <c r="F1604" i="1"/>
  <c r="F173" i="1"/>
  <c r="F1792" i="1"/>
  <c r="F230" i="1"/>
  <c r="F92" i="1"/>
  <c r="F1734" i="1"/>
  <c r="F1720" i="1"/>
  <c r="F1862" i="1"/>
  <c r="F2009" i="1"/>
  <c r="F2007" i="1"/>
  <c r="F1655" i="1"/>
  <c r="F931" i="1"/>
  <c r="F158" i="1"/>
  <c r="F1314" i="1"/>
  <c r="F473" i="1"/>
  <c r="F1030" i="1"/>
  <c r="F1884" i="1"/>
  <c r="F1136" i="1"/>
  <c r="F1480" i="1"/>
  <c r="F1308" i="1"/>
  <c r="F58" i="1"/>
  <c r="F826" i="1"/>
  <c r="F434" i="1"/>
  <c r="F1652" i="1"/>
  <c r="F669" i="1"/>
  <c r="F2037" i="1"/>
  <c r="F1541" i="1"/>
  <c r="F285" i="1"/>
  <c r="F412" i="1"/>
  <c r="F879" i="1"/>
  <c r="F1482" i="1"/>
  <c r="F978" i="1"/>
  <c r="F708" i="1"/>
  <c r="F440" i="1"/>
  <c r="F1654" i="1"/>
  <c r="F1967" i="1"/>
  <c r="F126" i="1"/>
  <c r="F863" i="1"/>
  <c r="F166" i="1"/>
  <c r="F293" i="1"/>
  <c r="F1936" i="1"/>
  <c r="F1114" i="1"/>
  <c r="F220" i="1"/>
  <c r="F1820" i="1"/>
  <c r="F286" i="1"/>
  <c r="F1843" i="1"/>
  <c r="F147" i="1"/>
  <c r="F1498" i="1"/>
  <c r="F235" i="1"/>
  <c r="F376" i="1"/>
  <c r="F347" i="1"/>
  <c r="F2096" i="1"/>
  <c r="F384" i="1"/>
  <c r="F1919" i="1"/>
  <c r="F1666" i="1"/>
  <c r="F1088" i="1"/>
  <c r="F1028" i="1"/>
  <c r="F1829" i="1"/>
  <c r="F2066" i="1"/>
  <c r="F695" i="1"/>
  <c r="F1175" i="1"/>
  <c r="F583" i="1"/>
  <c r="F1922" i="1"/>
  <c r="F242" i="1"/>
  <c r="F1708" i="1"/>
  <c r="F1372" i="1"/>
  <c r="F1244" i="1"/>
  <c r="F1921" i="1"/>
  <c r="F506" i="1"/>
  <c r="F63" i="1"/>
  <c r="F710" i="1"/>
  <c r="F971" i="1"/>
  <c r="F1272" i="1"/>
  <c r="F1913" i="1"/>
  <c r="F1149" i="1"/>
  <c r="F635" i="1"/>
  <c r="F453" i="1"/>
  <c r="F1544" i="1"/>
  <c r="F577" i="1"/>
  <c r="F613" i="1"/>
  <c r="F1679" i="1"/>
  <c r="F951" i="1"/>
  <c r="F2102" i="1"/>
  <c r="F631" i="1"/>
  <c r="F1756" i="1"/>
  <c r="F937" i="1"/>
  <c r="F2199" i="1"/>
  <c r="F1339" i="1"/>
  <c r="F932" i="1"/>
  <c r="F1117" i="1"/>
  <c r="F1187" i="1"/>
  <c r="F2191" i="1"/>
  <c r="F1072" i="1"/>
  <c r="F1942" i="1"/>
  <c r="F169" i="1"/>
  <c r="F263" i="1"/>
  <c r="F1403" i="1"/>
  <c r="F1051" i="1"/>
  <c r="F430" i="1"/>
  <c r="F194" i="1"/>
  <c r="F920" i="1"/>
  <c r="F1556" i="1"/>
  <c r="F93" i="1"/>
  <c r="F1650" i="1"/>
  <c r="F1431" i="1"/>
  <c r="F1948" i="1"/>
  <c r="F2168" i="1"/>
  <c r="F1305" i="1"/>
  <c r="F405" i="1"/>
  <c r="F193" i="1"/>
  <c r="F1404" i="1"/>
  <c r="F1687" i="1"/>
  <c r="F1041" i="1"/>
  <c r="F195" i="1"/>
  <c r="F1822" i="1"/>
  <c r="F1340" i="1"/>
  <c r="F248" i="1"/>
  <c r="F1974" i="1"/>
  <c r="F841" i="1"/>
  <c r="F739" i="1"/>
  <c r="F692" i="1"/>
  <c r="F99" i="1"/>
  <c r="F1066" i="1"/>
  <c r="F1586" i="1"/>
  <c r="F811" i="1"/>
  <c r="F1322" i="1"/>
  <c r="F678" i="1"/>
  <c r="F893" i="1"/>
  <c r="F1310" i="1"/>
  <c r="F55" i="1"/>
  <c r="F177" i="1"/>
  <c r="F1961" i="1"/>
  <c r="F1583" i="1"/>
  <c r="F1067" i="1"/>
  <c r="F346" i="1"/>
  <c r="F252" i="1"/>
  <c r="F670" i="1"/>
  <c r="F1395" i="1"/>
  <c r="F372" i="1"/>
  <c r="F682" i="1"/>
  <c r="F277" i="1"/>
  <c r="F182" i="1"/>
  <c r="F1003" i="1"/>
  <c r="F321" i="1"/>
  <c r="F1553" i="1"/>
  <c r="F545" i="1"/>
  <c r="F1776" i="1"/>
  <c r="F1389" i="1"/>
  <c r="F11" i="1"/>
  <c r="F1246" i="1"/>
  <c r="F164" i="1"/>
  <c r="F72" i="1"/>
  <c r="F74" i="1"/>
  <c r="F190" i="1"/>
  <c r="F104" i="1"/>
  <c r="F1295" i="1"/>
  <c r="F947" i="1"/>
  <c r="F2119" i="1"/>
  <c r="F107" i="1"/>
  <c r="F1459" i="1"/>
  <c r="F419" i="1"/>
  <c r="F264" i="1"/>
  <c r="F732" i="1"/>
  <c r="F675" i="1"/>
  <c r="F541" i="1"/>
  <c r="F776" i="1"/>
  <c r="F523" i="1"/>
  <c r="F227" i="1"/>
  <c r="F1918" i="1"/>
  <c r="F746" i="1"/>
  <c r="F373" i="1"/>
  <c r="F1119" i="1"/>
  <c r="F1739" i="1"/>
  <c r="F888" i="1"/>
  <c r="F1530" i="1"/>
  <c r="F1304" i="1"/>
  <c r="F1529" i="1"/>
  <c r="F1566" i="1"/>
  <c r="F1428" i="1"/>
  <c r="F1979" i="1"/>
  <c r="F1186" i="1"/>
  <c r="F1094" i="1"/>
  <c r="F1230" i="1"/>
  <c r="F1200" i="1"/>
  <c r="F853" i="1"/>
  <c r="F243" i="1"/>
  <c r="F1925" i="1"/>
  <c r="F1376" i="1"/>
  <c r="F548" i="1"/>
  <c r="F696" i="1"/>
  <c r="F200" i="1"/>
  <c r="F1847" i="1"/>
  <c r="F2144" i="1"/>
  <c r="F1078" i="1"/>
  <c r="F159" i="1"/>
  <c r="F1844" i="1"/>
  <c r="F1838" i="1"/>
  <c r="F815" i="1"/>
  <c r="F598" i="1"/>
  <c r="F250" i="1"/>
  <c r="F522" i="1"/>
  <c r="F984" i="1"/>
  <c r="F1464" i="1"/>
  <c r="F410" i="1"/>
  <c r="F2111" i="1"/>
  <c r="F2092" i="1"/>
  <c r="F1850" i="1"/>
  <c r="F329" i="1"/>
  <c r="F296" i="1"/>
  <c r="F1054" i="1"/>
  <c r="F112" i="1"/>
  <c r="F82" i="1"/>
  <c r="F471" i="1"/>
  <c r="F1341" i="1"/>
  <c r="F45" i="1"/>
  <c r="F2187" i="1"/>
  <c r="F1162" i="1"/>
  <c r="F280" i="1"/>
  <c r="F1031" i="1"/>
  <c r="F1866" i="1"/>
  <c r="F180" i="1"/>
  <c r="F1391" i="1"/>
  <c r="F561" i="1"/>
  <c r="F1040" i="1"/>
  <c r="F1192" i="1"/>
  <c r="F143" i="1"/>
  <c r="F914" i="1"/>
  <c r="F1938" i="1"/>
  <c r="F1262" i="1"/>
  <c r="F1132" i="1"/>
  <c r="F948" i="1"/>
  <c r="F353" i="1"/>
  <c r="F1536" i="1"/>
  <c r="F2176" i="1"/>
  <c r="F396" i="1"/>
  <c r="F1368" i="1"/>
  <c r="F1327" i="1"/>
  <c r="F1828" i="1"/>
  <c r="F1559" i="1"/>
  <c r="F516" i="1"/>
  <c r="F65" i="1"/>
  <c r="F1335" i="1"/>
  <c r="F2082" i="1"/>
  <c r="F1610" i="1"/>
  <c r="F1172" i="1"/>
  <c r="F1817" i="1"/>
  <c r="F555" i="1"/>
  <c r="F1195" i="1"/>
  <c r="F1996" i="1"/>
  <c r="F921" i="1"/>
  <c r="F1612" i="1"/>
  <c r="F1842" i="1"/>
  <c r="F2110" i="1"/>
  <c r="F738" i="1"/>
  <c r="F340" i="1"/>
  <c r="F343" i="1"/>
  <c r="F20" i="1"/>
  <c r="F1976" i="1"/>
  <c r="F36" i="1"/>
  <c r="F1383" i="1"/>
  <c r="F1523" i="1"/>
  <c r="F1587" i="1"/>
  <c r="F1411" i="1"/>
  <c r="F901" i="1"/>
  <c r="F203" i="1"/>
  <c r="F2016" i="1"/>
  <c r="F1595" i="1"/>
  <c r="F59" i="1"/>
  <c r="F1995" i="1"/>
  <c r="F1724" i="1"/>
  <c r="F1478" i="1"/>
  <c r="F342" i="1"/>
  <c r="F1181" i="1"/>
  <c r="F822" i="1"/>
  <c r="F66" i="1"/>
  <c r="F1926" i="1"/>
  <c r="F215" i="1"/>
  <c r="F1950" i="1"/>
  <c r="F2056" i="1"/>
  <c r="F903" i="1"/>
  <c r="F1452" i="1"/>
  <c r="F1213" i="1"/>
  <c r="F705" i="1"/>
  <c r="F748" i="1"/>
  <c r="F787" i="1"/>
  <c r="F455" i="1"/>
  <c r="F1036" i="1"/>
  <c r="F1446" i="1"/>
  <c r="F390" i="1"/>
  <c r="F2113" i="1"/>
  <c r="F25" i="1"/>
  <c r="F543" i="1"/>
  <c r="F2201" i="1"/>
  <c r="F207" i="1"/>
  <c r="F1460" i="1"/>
  <c r="F582" i="1"/>
  <c r="F988" i="1"/>
  <c r="F1642" i="1"/>
  <c r="F1027" i="1"/>
  <c r="F172" i="1"/>
  <c r="F497" i="1"/>
  <c r="F2106" i="1"/>
  <c r="F807" i="1"/>
  <c r="F2163" i="1"/>
  <c r="F165" i="1"/>
  <c r="F1301" i="1"/>
  <c r="F715" i="1"/>
  <c r="F2169" i="1"/>
  <c r="F291" i="1"/>
  <c r="F784" i="1"/>
  <c r="F2123" i="1"/>
  <c r="F1121" i="1"/>
  <c r="F1790" i="1"/>
  <c r="F119" i="1"/>
  <c r="F5" i="1"/>
  <c r="F1120" i="1"/>
  <c r="F685" i="1"/>
  <c r="F1767" i="1"/>
  <c r="F1263" i="1"/>
  <c r="F1046" i="1"/>
  <c r="F85" i="1"/>
  <c r="F1013" i="1"/>
  <c r="F2202" i="1"/>
  <c r="F847" i="1"/>
  <c r="F149" i="1"/>
  <c r="F1174" i="1"/>
  <c r="F1035" i="1"/>
  <c r="F1145" i="1"/>
  <c r="F1491" i="1"/>
  <c r="F216" i="1"/>
  <c r="F1261" i="1"/>
  <c r="F1789" i="1"/>
  <c r="F553" i="1"/>
  <c r="F500" i="1"/>
  <c r="F661" i="1"/>
  <c r="F690" i="1"/>
  <c r="F2058" i="1"/>
  <c r="F49" i="1"/>
  <c r="F1899" i="1"/>
  <c r="F233" i="1"/>
  <c r="F1709" i="1"/>
  <c r="F994" i="1"/>
  <c r="F1778" i="1"/>
  <c r="F777" i="1"/>
  <c r="F628" i="1"/>
  <c r="F1692" i="1"/>
  <c r="F1216" i="1"/>
  <c r="F1337" i="1"/>
  <c r="F1329" i="1"/>
  <c r="F1264" i="1"/>
  <c r="F594" i="1"/>
  <c r="F1333" i="1"/>
  <c r="F2162" i="1"/>
  <c r="F223" i="1"/>
  <c r="F817" i="1"/>
  <c r="F2148" i="1"/>
  <c r="F1331" i="1"/>
  <c r="F397" i="1"/>
  <c r="F122" i="1"/>
  <c r="F507" i="1"/>
  <c r="F1933" i="1"/>
  <c r="F482" i="1"/>
  <c r="F1627" i="1"/>
  <c r="F1303" i="1"/>
  <c r="F873" i="1"/>
  <c r="F1861" i="1"/>
  <c r="F1490" i="1"/>
  <c r="F1645" i="1"/>
  <c r="F313" i="1"/>
  <c r="F1596" i="1"/>
  <c r="F1353" i="1"/>
  <c r="F1079" i="1"/>
  <c r="F939" i="1"/>
  <c r="F2164" i="1"/>
  <c r="F540" i="1"/>
  <c r="F686" i="1"/>
  <c r="F2200" i="1"/>
  <c r="F501" i="1"/>
  <c r="F922" i="1"/>
  <c r="F1425" i="1"/>
  <c r="F975" i="1"/>
  <c r="F816" i="1"/>
  <c r="F23" i="1"/>
  <c r="F719" i="1"/>
  <c r="F810" i="1"/>
  <c r="F1080" i="1"/>
  <c r="F1193" i="1"/>
  <c r="F917" i="1"/>
  <c r="F1245" i="1"/>
  <c r="F958" i="1"/>
  <c r="F1741" i="1"/>
  <c r="F1825" i="1"/>
  <c r="F647" i="1"/>
  <c r="F201" i="1"/>
  <c r="F2044" i="1"/>
  <c r="F1726" i="1"/>
  <c r="F575" i="1"/>
  <c r="F772" i="1"/>
  <c r="F1870" i="1"/>
  <c r="F1197" i="1"/>
  <c r="F2193" i="1"/>
  <c r="F1074" i="1"/>
  <c r="F1729" i="1"/>
  <c r="F17" i="1"/>
  <c r="F1133" i="1"/>
  <c r="F1430" i="1"/>
  <c r="F660" i="1"/>
  <c r="F1723" i="1"/>
  <c r="F1881" i="1"/>
  <c r="F2099" i="1"/>
  <c r="F1795" i="1"/>
  <c r="F489" i="1"/>
  <c r="F1605" i="1"/>
  <c r="F1603" i="1"/>
  <c r="F416" i="1"/>
  <c r="F615" i="1"/>
  <c r="F1268" i="1"/>
  <c r="F1194" i="1"/>
  <c r="F1555" i="1"/>
  <c r="F742" i="1"/>
  <c r="F1347" i="1"/>
  <c r="F620" i="1"/>
  <c r="F135" i="1"/>
  <c r="F861" i="1"/>
  <c r="F1359" i="1"/>
  <c r="F950" i="1"/>
  <c r="F1188" i="1"/>
  <c r="F2143" i="1"/>
  <c r="F459" i="1"/>
  <c r="F979" i="1"/>
  <c r="F142" i="1"/>
  <c r="F1855" i="1"/>
  <c r="F1640" i="1"/>
  <c r="F1548" i="1"/>
  <c r="F1042" i="1"/>
  <c r="F1043" i="1"/>
  <c r="F349" i="1"/>
  <c r="F270" i="1"/>
  <c r="F1375" i="1"/>
  <c r="F1500" i="1"/>
  <c r="F965" i="1"/>
  <c r="F1677" i="1"/>
  <c r="F192" i="1"/>
  <c r="F1695" i="1"/>
  <c r="F1841" i="1"/>
  <c r="F2062" i="1"/>
  <c r="F926" i="1"/>
  <c r="F1659" i="1"/>
  <c r="F1594" i="1"/>
  <c r="F542" i="1"/>
  <c r="F554" i="1"/>
  <c r="F1986" i="1"/>
  <c r="F1059" i="1"/>
  <c r="F1412" i="1"/>
  <c r="F1489" i="1"/>
  <c r="F1983" i="1"/>
  <c r="F1549" i="1"/>
  <c r="F1958" i="1"/>
  <c r="F1574" i="1"/>
  <c r="F108" i="1"/>
  <c r="F1155" i="1"/>
  <c r="F187" i="1"/>
  <c r="F2032" i="1"/>
  <c r="F1319" i="1"/>
  <c r="F2004" i="1"/>
  <c r="F1674" i="1"/>
  <c r="F91" i="1"/>
  <c r="F205" i="1"/>
  <c r="F1364" i="1"/>
  <c r="F2093" i="1"/>
  <c r="F1711" i="1"/>
  <c r="F2161" i="1"/>
  <c r="F2109" i="1"/>
  <c r="F78" i="1"/>
  <c r="F249" i="1"/>
  <c r="F571" i="1"/>
  <c r="F467" i="1"/>
  <c r="F576" i="1"/>
  <c r="F457" i="1"/>
  <c r="F1299" i="1"/>
  <c r="F1168" i="1"/>
  <c r="F189" i="1"/>
  <c r="F1878" i="1"/>
  <c r="F133" i="1"/>
  <c r="F1447" i="1"/>
  <c r="F275" i="1"/>
  <c r="F116" i="1"/>
  <c r="F1907" i="1"/>
  <c r="F1400" i="1"/>
  <c r="F150" i="1"/>
  <c r="F1019" i="1"/>
  <c r="F1816" i="1"/>
  <c r="F1361" i="1"/>
  <c r="F10" i="1"/>
  <c r="F130" i="1"/>
  <c r="F900" i="1"/>
  <c r="F1484" i="1"/>
  <c r="F1011" i="1"/>
  <c r="F1891" i="1"/>
  <c r="F586" i="1"/>
  <c r="F1915" i="1"/>
  <c r="F1771" i="1"/>
  <c r="F788" i="1"/>
  <c r="F974" i="1"/>
  <c r="F438" i="1"/>
  <c r="F793" i="1"/>
  <c r="F2112" i="1"/>
  <c r="F1000" i="1"/>
  <c r="F1238" i="1"/>
  <c r="F2015" i="1"/>
  <c r="F1177" i="1"/>
  <c r="F1754" i="1"/>
  <c r="F239" i="1"/>
  <c r="F946" i="1"/>
  <c r="F2139" i="1"/>
  <c r="F2085" i="1"/>
  <c r="F1415" i="1"/>
  <c r="F2117" i="1"/>
  <c r="F1449" i="1"/>
  <c r="F1029" i="1"/>
  <c r="F1802" i="1"/>
  <c r="F740" i="1"/>
  <c r="F62" i="1"/>
  <c r="F1978" i="1"/>
  <c r="F1860" i="1"/>
  <c r="F226" i="1"/>
  <c r="F1751" i="1"/>
  <c r="F1298" i="1"/>
  <c r="F703" i="1"/>
  <c r="F718" i="1"/>
  <c r="F1176" i="1"/>
  <c r="F14" i="1"/>
  <c r="F183" i="1"/>
  <c r="F433" i="1"/>
  <c r="F451" i="1"/>
  <c r="F557" i="1"/>
  <c r="F1151" i="1"/>
  <c r="F502" i="1"/>
  <c r="F1039" i="1"/>
  <c r="F1903" i="1"/>
  <c r="F956" i="1"/>
  <c r="F1417" i="1"/>
  <c r="F1598" i="1"/>
  <c r="F1578" i="1"/>
  <c r="F350" i="1"/>
  <c r="F1123" i="1"/>
  <c r="F212" i="1"/>
  <c r="F1239" i="1"/>
  <c r="F1552" i="1"/>
  <c r="F406" i="1"/>
  <c r="F1463" i="1"/>
  <c r="F1354" i="1"/>
  <c r="F940" i="1"/>
  <c r="F258" i="1"/>
  <c r="F1332" i="1"/>
  <c r="F1334" i="1"/>
  <c r="F262" i="1"/>
  <c r="F316" i="1"/>
  <c r="F1008" i="1"/>
  <c r="F1125" i="1"/>
  <c r="F568" i="1"/>
  <c r="F1148" i="1"/>
  <c r="F1964" i="1"/>
  <c r="F1416" i="1"/>
  <c r="F491" i="1"/>
  <c r="F1224" i="1"/>
  <c r="F786" i="1"/>
  <c r="F1799" i="1"/>
  <c r="F2146" i="1"/>
  <c r="F1684" i="1"/>
  <c r="F2116" i="1"/>
  <c r="F1104" i="1"/>
  <c r="F651" i="1"/>
  <c r="F483" i="1"/>
  <c r="F446" i="1"/>
  <c r="F268" i="1"/>
  <c r="F2156" i="1"/>
  <c r="F1082" i="1"/>
  <c r="F564" i="1"/>
  <c r="F819" i="1"/>
  <c r="F1673" i="1"/>
  <c r="F225" i="1"/>
  <c r="F86" i="1"/>
  <c r="F1440" i="1"/>
  <c r="F1138" i="1"/>
  <c r="F1669" i="1"/>
  <c r="F1081" i="1"/>
  <c r="F968" i="1"/>
  <c r="F712" i="1"/>
  <c r="F828" i="1"/>
  <c r="F944" i="1"/>
  <c r="F1943" i="1"/>
  <c r="F1212" i="1"/>
  <c r="F731" i="1"/>
  <c r="F829" i="1"/>
  <c r="F1483" i="1"/>
  <c r="F2055" i="1"/>
  <c r="F1207" i="1"/>
  <c r="F759" i="1"/>
  <c r="F1276" i="1"/>
  <c r="F857" i="1"/>
  <c r="F1737" i="1"/>
  <c r="F1198" i="1"/>
  <c r="F850" i="1"/>
  <c r="F1408" i="1"/>
  <c r="F2079" i="1"/>
  <c r="F79" i="1"/>
  <c r="F2107" i="1"/>
  <c r="F2077" i="1"/>
  <c r="F40" i="1"/>
  <c r="F1084" i="1"/>
  <c r="F1560" i="1"/>
  <c r="F1672" i="1"/>
  <c r="F1912" i="1"/>
  <c r="F1808" i="1"/>
  <c r="F709" i="1"/>
  <c r="F1892" i="1"/>
  <c r="F1580" i="1"/>
  <c r="F743" i="1"/>
  <c r="F1232" i="1"/>
  <c r="F1421" i="1"/>
  <c r="F221" i="1"/>
  <c r="F991" i="1"/>
  <c r="F1355" i="1"/>
  <c r="F1044" i="1"/>
  <c r="F1686" i="1"/>
  <c r="F1260" i="1"/>
  <c r="F429" i="1"/>
  <c r="F1252" i="1"/>
  <c r="F1662" i="1"/>
  <c r="F1010" i="1"/>
  <c r="F303" i="1"/>
  <c r="F1981" i="1"/>
  <c r="F128" i="1"/>
  <c r="F1457" i="1"/>
  <c r="F989" i="1"/>
  <c r="F1779" i="1"/>
  <c r="F1050" i="1"/>
  <c r="F1501" i="1"/>
  <c r="F1712" i="1"/>
  <c r="F2132" i="1"/>
  <c r="F546" i="1"/>
  <c r="F659" i="1"/>
  <c r="F1696" i="1"/>
  <c r="F1954" i="1"/>
  <c r="F1785" i="1"/>
  <c r="F2145" i="1"/>
  <c r="F2118" i="1"/>
  <c r="F1479" i="1"/>
  <c r="F1147" i="1"/>
  <c r="F2057" i="1"/>
  <c r="F1747" i="1"/>
  <c r="F236" i="1"/>
  <c r="F1868" i="1"/>
  <c r="F1105" i="1"/>
  <c r="F1957" i="1"/>
  <c r="F1422" i="1"/>
  <c r="F2121" i="1"/>
  <c r="F1157" i="1"/>
  <c r="F1557" i="1"/>
  <c r="F1761" i="1"/>
  <c r="F2090" i="1"/>
  <c r="F1988" i="1"/>
  <c r="F435" i="1"/>
  <c r="F109" i="1"/>
  <c r="F1099" i="1"/>
  <c r="F648" i="1"/>
  <c r="F912" i="1"/>
  <c r="F266" i="1"/>
  <c r="F279" i="1"/>
  <c r="F1453" i="1"/>
  <c r="F32" i="1"/>
  <c r="F171" i="1"/>
  <c r="F1770" i="1"/>
  <c r="F1199" i="1"/>
  <c r="F21" i="1"/>
  <c r="F1576" i="1"/>
  <c r="F1858" i="1"/>
  <c r="F30" i="1"/>
  <c r="F1185" i="1"/>
  <c r="F580" i="1"/>
  <c r="F809" i="1"/>
  <c r="F1554" i="1"/>
  <c r="F1387" i="1"/>
  <c r="F1911" i="1"/>
  <c r="F751" i="1"/>
  <c r="F1057" i="1"/>
  <c r="F354" i="1"/>
  <c r="F2105" i="1"/>
  <c r="F534" i="1"/>
  <c r="F1622" i="1"/>
  <c r="F1470" i="1"/>
  <c r="F2022" i="1"/>
  <c r="F866" i="1"/>
  <c r="F783" i="1"/>
  <c r="F1624" i="1"/>
  <c r="F558" i="1"/>
  <c r="F1562" i="1"/>
  <c r="F1231" i="1"/>
  <c r="F218" i="1"/>
  <c r="F614" i="1"/>
  <c r="F1017" i="1"/>
  <c r="F1963" i="1"/>
  <c r="F1886" i="1"/>
  <c r="F849" i="1"/>
  <c r="F839" i="1"/>
  <c r="F4" i="1"/>
  <c r="F246" i="1"/>
  <c r="F362" i="1"/>
  <c r="F980" i="1"/>
  <c r="F796" i="1"/>
  <c r="F1371" i="1"/>
  <c r="F124" i="1"/>
  <c r="F766" i="1"/>
  <c r="F1572" i="1"/>
  <c r="F211" i="1"/>
  <c r="F1706" i="1"/>
  <c r="F883" i="1"/>
  <c r="F627" i="1"/>
  <c r="F600" i="1"/>
  <c r="F1178" i="1"/>
  <c r="F1748" i="1"/>
  <c r="F1273" i="1"/>
  <c r="F1022" i="1"/>
  <c r="F716" i="1"/>
  <c r="F168" i="1"/>
  <c r="F860" i="1"/>
  <c r="F827" i="1"/>
  <c r="F426" i="1"/>
  <c r="F700" i="1"/>
  <c r="F160" i="1"/>
  <c r="F1773" i="1"/>
  <c r="F509" i="1"/>
  <c r="F27" i="1"/>
  <c r="F1814" i="1"/>
  <c r="F902" i="1"/>
  <c r="F934" i="1"/>
  <c r="F1665" i="1"/>
  <c r="F1527" i="1"/>
  <c r="F1780" i="1"/>
  <c r="F229" i="1"/>
  <c r="F306" i="1"/>
  <c r="F1454" i="1"/>
  <c r="F1488" i="1"/>
  <c r="F2208" i="1"/>
  <c r="F1015" i="1"/>
  <c r="F88" i="1"/>
  <c r="F1725" i="1"/>
  <c r="F69" i="1"/>
  <c r="F1928" i="1"/>
  <c r="F549" i="1"/>
  <c r="F1290" i="1"/>
  <c r="F54" i="1"/>
  <c r="F1774" i="1"/>
  <c r="F1831" i="1"/>
  <c r="F1429" i="1"/>
  <c r="F2021" i="1"/>
  <c r="F245" i="1"/>
  <c r="F823" i="1"/>
  <c r="F720" i="1"/>
  <c r="F1418" i="1"/>
  <c r="F757" i="1"/>
  <c r="F632" i="1"/>
  <c r="F2170" i="1"/>
  <c r="F1032" i="1"/>
  <c r="F1757" i="1"/>
  <c r="F1660" i="1"/>
  <c r="F1590" i="1"/>
  <c r="F1004" i="1"/>
  <c r="F2150" i="1"/>
  <c r="F1564" i="1"/>
  <c r="F360" i="1"/>
  <c r="F854" i="1"/>
  <c r="F60" i="1"/>
  <c r="F832" i="1"/>
  <c r="F2069" i="1"/>
  <c r="F1466" i="1"/>
  <c r="F2147" i="1"/>
  <c r="F1740" i="1"/>
  <c r="F532" i="1"/>
  <c r="F1558" i="1"/>
  <c r="F880" i="1"/>
  <c r="F2197" i="1"/>
  <c r="F77" i="1"/>
  <c r="F1116" i="1"/>
  <c r="F1217" i="1"/>
  <c r="F691" i="1"/>
  <c r="F162" i="1"/>
  <c r="F1109" i="1"/>
  <c r="F707" i="1"/>
  <c r="F673" i="1"/>
  <c r="F2017" i="1"/>
  <c r="F18" i="1"/>
  <c r="F1781" i="1"/>
  <c r="F1274" i="1"/>
  <c r="F1328" i="1"/>
  <c r="F1161" i="1"/>
  <c r="F13" i="1"/>
  <c r="F1509" i="1"/>
  <c r="F1122" i="1"/>
  <c r="F2087" i="1"/>
  <c r="F260" i="1"/>
  <c r="F339" i="1"/>
  <c r="F1393" i="1"/>
  <c r="F283" i="1"/>
  <c r="F1448" i="1"/>
  <c r="F1631" i="1"/>
  <c r="F363" i="1"/>
  <c r="F1386" i="1"/>
  <c r="F121" i="1"/>
  <c r="F1606" i="1"/>
  <c r="F837" i="1"/>
  <c r="F2025" i="1"/>
  <c r="F1150" i="1"/>
  <c r="F1300" i="1"/>
  <c r="F1258" i="1"/>
  <c r="F1656" i="1"/>
  <c r="F1065" i="1"/>
  <c r="F680" i="1"/>
  <c r="F1635" i="1"/>
  <c r="F960" i="1"/>
  <c r="F336" i="1"/>
  <c r="F431" i="1"/>
  <c r="F2011" i="1"/>
  <c r="F1682" i="1"/>
  <c r="F1970" i="1"/>
  <c r="F714" i="1"/>
  <c r="F924" i="1"/>
  <c r="F679" i="1"/>
  <c r="F391" i="1"/>
  <c r="F666" i="1"/>
  <c r="F1989" i="1"/>
  <c r="F210" i="1"/>
  <c r="F1228" i="1"/>
  <c r="F1894" i="1"/>
  <c r="F514" i="1"/>
  <c r="F2125" i="1"/>
  <c r="F567" i="1"/>
  <c r="F1083" i="1"/>
  <c r="F768" i="1"/>
  <c r="F1504" i="1"/>
  <c r="F1857" i="1"/>
  <c r="F730" i="1"/>
  <c r="F1091" i="1"/>
  <c r="F1465" i="1"/>
  <c r="F1009" i="1"/>
  <c r="F855" i="1"/>
  <c r="F1023" i="1"/>
  <c r="F1589" i="1"/>
  <c r="F1621" i="1"/>
  <c r="F425" i="1"/>
  <c r="F1191" i="1"/>
  <c r="F1257" i="1"/>
  <c r="F2180" i="1"/>
  <c r="F970" i="1"/>
  <c r="F886" i="1"/>
  <c r="F892" i="1"/>
  <c r="F512" i="1"/>
  <c r="F1410" i="1"/>
  <c r="F2060" i="1"/>
  <c r="F1715" i="1"/>
  <c r="F170" i="1"/>
  <c r="F1106" i="1"/>
  <c r="F1935" i="1"/>
  <c r="F138" i="1"/>
  <c r="F2160" i="1"/>
  <c r="F895" i="1"/>
  <c r="F71" i="1"/>
  <c r="F537" i="1"/>
  <c r="F1076" i="1"/>
  <c r="F1575" i="1"/>
  <c r="F668" i="1"/>
  <c r="F1769" i="1"/>
  <c r="F315" i="1"/>
  <c r="F2039" i="1"/>
  <c r="F1486" i="1"/>
  <c r="F1202" i="1"/>
  <c r="F300" i="1"/>
  <c r="F791" i="1"/>
  <c r="F3" i="1"/>
  <c r="F1069" i="1"/>
  <c r="F1351" i="1"/>
  <c r="F84" i="1"/>
  <c r="F1569" i="1"/>
  <c r="F1694" i="1"/>
  <c r="F1755" i="1"/>
  <c r="F694" i="1"/>
  <c r="F1730" i="1"/>
  <c r="F155" i="1"/>
  <c r="F468" i="1"/>
  <c r="F1242" i="1"/>
  <c r="F222" i="1"/>
  <c r="F312" i="1"/>
  <c r="F646" i="1"/>
  <c r="F560" i="1"/>
  <c r="F1859" i="1"/>
  <c r="F1366" i="1"/>
  <c r="F2014" i="1"/>
  <c r="F1208" i="1"/>
  <c r="F1528" i="1"/>
  <c r="F198" i="1"/>
  <c r="F1338" i="1"/>
  <c r="F2088" i="1"/>
  <c r="F1998" i="1"/>
  <c r="F1097" i="1"/>
  <c r="F1678" i="1"/>
  <c r="F572" i="1"/>
  <c r="F702" i="1"/>
  <c r="F797" i="1"/>
  <c r="F462" i="1"/>
  <c r="F805" i="1"/>
  <c r="F385" i="1"/>
  <c r="F2171" i="1"/>
  <c r="F2155" i="1"/>
  <c r="F1910" i="1"/>
  <c r="F862" i="1"/>
  <c r="F2175" i="1"/>
  <c r="F927" i="1"/>
  <c r="F2140" i="1"/>
  <c r="F56" i="1"/>
  <c r="F865" i="1"/>
  <c r="F1413" i="1"/>
  <c r="F1705" i="1"/>
  <c r="F307" i="1"/>
  <c r="F1809" i="1"/>
  <c r="F1388" i="1"/>
  <c r="F779" i="1"/>
  <c r="F1441" i="1"/>
  <c r="F439" i="1"/>
  <c r="F957" i="1"/>
  <c r="F2" i="1"/>
  <c r="F251" i="1"/>
  <c r="F1854" i="1"/>
  <c r="F544" i="1"/>
  <c r="F1313" i="1"/>
  <c r="F1182" i="1"/>
  <c r="F617" i="1"/>
  <c r="F1646" i="1"/>
  <c r="F1289" i="1"/>
  <c r="F919" i="1"/>
  <c r="F2207" i="1"/>
  <c r="F238" i="1"/>
  <c r="F90" i="1"/>
  <c r="F44" i="1"/>
  <c r="F915" i="1"/>
  <c r="F1385" i="1"/>
  <c r="F1442" i="1"/>
  <c r="F1991" i="1"/>
  <c r="F758" i="1"/>
  <c r="F570" i="1"/>
  <c r="F1458" i="1"/>
  <c r="F1955" i="1"/>
  <c r="F1909" i="1"/>
  <c r="F83" i="1"/>
  <c r="F1002" i="1"/>
  <c r="F479" i="1"/>
  <c r="F288" i="1"/>
  <c r="F269" i="1"/>
  <c r="F443" i="1"/>
  <c r="F1806" i="1"/>
  <c r="F992" i="1"/>
  <c r="F1108" i="1"/>
  <c r="F993" i="1"/>
  <c r="F587" i="1"/>
  <c r="F929" i="1"/>
  <c r="F667" i="1"/>
  <c r="F2152" i="1"/>
  <c r="F414" i="1"/>
  <c r="F721" i="1"/>
  <c r="F244" i="1"/>
  <c r="F813" i="1"/>
  <c r="F1321" i="1"/>
  <c r="F1630" i="1"/>
  <c r="F1143" i="1"/>
  <c r="F2050" i="1"/>
  <c r="F2059" i="1"/>
  <c r="F1585" i="1"/>
  <c r="F1399" i="1"/>
  <c r="F1496" i="1"/>
  <c r="F894" i="1"/>
  <c r="F789" i="1"/>
  <c r="F1994" i="1"/>
  <c r="F898" i="1"/>
  <c r="F463" i="1"/>
  <c r="F1812" i="1"/>
  <c r="F727" i="1"/>
  <c r="F1698" i="1"/>
  <c r="F569" i="1"/>
  <c r="F1406" i="1"/>
  <c r="F1227" i="1"/>
  <c r="F1832" i="1"/>
  <c r="F1402" i="1"/>
  <c r="F904" i="1"/>
  <c r="F518" i="1"/>
  <c r="F1864" i="1"/>
  <c r="F1443" i="1"/>
  <c r="F1638" i="1"/>
  <c r="F1423" i="1"/>
  <c r="F1591" i="1"/>
  <c r="F1014" i="1"/>
  <c r="F2041" i="1"/>
  <c r="F1233" i="1"/>
  <c r="F704" i="1"/>
  <c r="F374" i="1"/>
  <c r="F1316" i="1"/>
  <c r="F1435" i="1"/>
  <c r="F1204" i="1"/>
  <c r="F1396" i="1"/>
  <c r="F781" i="1"/>
  <c r="F388" i="1"/>
  <c r="F1707" i="1"/>
  <c r="F1450" i="1"/>
  <c r="F310" i="1"/>
  <c r="F1455" i="1"/>
  <c r="F1271" i="1"/>
  <c r="F1968" i="1"/>
  <c r="F1006" i="1"/>
  <c r="F1363" i="1"/>
  <c r="F68" i="1"/>
  <c r="F139" i="1"/>
  <c r="F12" i="1"/>
  <c r="F449" i="1"/>
  <c r="F1451" i="1"/>
  <c r="F1153" i="1"/>
  <c r="F1851" i="1"/>
  <c r="F699" i="1"/>
  <c r="F876" i="1"/>
  <c r="F1966" i="1"/>
  <c r="F31" i="1"/>
  <c r="F472" i="1"/>
  <c r="F2103" i="1"/>
  <c r="F765" i="1"/>
  <c r="F39" i="1"/>
  <c r="F517" i="1"/>
  <c r="F562" i="1"/>
  <c r="F2081" i="1"/>
  <c r="F630" i="1"/>
  <c r="F367" i="1"/>
  <c r="F907" i="1"/>
  <c r="F2005" i="1"/>
  <c r="F140" i="1"/>
  <c r="F1681" i="1"/>
  <c r="F1439" i="1"/>
  <c r="F625" i="1"/>
  <c r="F824" i="1"/>
  <c r="F1939" i="1"/>
  <c r="F1064" i="1"/>
  <c r="F524" i="1"/>
  <c r="F322" i="1"/>
  <c r="F1462" i="1"/>
  <c r="F1537" i="1"/>
  <c r="F1419" i="1"/>
  <c r="F800" i="1"/>
  <c r="F998" i="1"/>
  <c r="F1360" i="1"/>
  <c r="F1818" i="1"/>
  <c r="F442" i="1"/>
  <c r="F1323" i="1"/>
  <c r="F1169" i="1"/>
  <c r="F566" i="1"/>
  <c r="F1551" i="1"/>
  <c r="F624" i="1"/>
  <c r="F1639" i="1"/>
  <c r="F465" i="1"/>
  <c r="F909" i="1"/>
  <c r="F1171" i="1"/>
  <c r="F1982" i="1"/>
  <c r="F1782" i="1"/>
  <c r="F713" i="1"/>
  <c r="F1815" i="1"/>
  <c r="F711" i="1"/>
  <c r="F2192" i="1"/>
  <c r="F656" i="1"/>
  <c r="F493" i="1"/>
  <c r="F297" i="1"/>
  <c r="F380" i="1"/>
  <c r="F1787" i="1"/>
  <c r="F1690" i="1"/>
  <c r="F494" i="1"/>
  <c r="F1144" i="1"/>
  <c r="F897" i="1"/>
  <c r="F2122" i="1"/>
  <c r="F1047" i="1"/>
  <c r="F441" i="1"/>
  <c r="F565" i="1"/>
  <c r="F1087" i="1"/>
  <c r="F1813" i="1"/>
  <c r="F1826" i="1"/>
  <c r="F1312" i="1"/>
  <c r="F16" i="1"/>
  <c r="F1676" i="1"/>
  <c r="F593" i="1"/>
  <c r="F1526" i="1"/>
  <c r="F1021" i="1"/>
  <c r="F1608" i="1"/>
  <c r="F1703" i="1"/>
  <c r="F1018" i="1"/>
  <c r="F123" i="1"/>
  <c r="F726" i="1"/>
  <c r="F272" i="1"/>
  <c r="F477" i="1"/>
  <c r="F1634" i="1"/>
  <c r="F1098" i="1"/>
  <c r="F697" i="1"/>
  <c r="F1657" i="1"/>
  <c r="F1226" i="1"/>
  <c r="F1710" i="1"/>
  <c r="F151" i="1"/>
  <c r="F621" i="1"/>
  <c r="F1218" i="1"/>
  <c r="F418" i="1"/>
  <c r="F9" i="1"/>
  <c r="F1874" i="1"/>
  <c r="F117" i="1"/>
  <c r="F111" i="1"/>
  <c r="F1203" i="1"/>
  <c r="F1906" i="1"/>
  <c r="F46" i="1"/>
  <c r="F610" i="1"/>
  <c r="F1025" i="1"/>
  <c r="F1877" i="1"/>
  <c r="F1524" i="1"/>
  <c r="F657" i="1"/>
  <c r="F1885" i="1"/>
  <c r="F959" i="1"/>
  <c r="F683" i="1"/>
  <c r="F464" i="1"/>
  <c r="F1512" i="1"/>
  <c r="F1999" i="1"/>
  <c r="F1827" i="1"/>
  <c r="F67" i="1"/>
  <c r="F609" i="1"/>
  <c r="F599" i="1"/>
  <c r="F535" i="1"/>
  <c r="F671" i="1"/>
  <c r="F1287" i="1"/>
  <c r="F1800" i="1"/>
  <c r="F1944" i="1"/>
  <c r="F1609" i="1"/>
  <c r="F2178" i="1"/>
  <c r="F1209" i="1"/>
  <c r="F281" i="1"/>
  <c r="F536" i="1"/>
  <c r="F167" i="1"/>
  <c r="F698" i="1"/>
  <c r="F2083" i="1"/>
  <c r="F736" i="1"/>
  <c r="F427" i="1"/>
  <c r="F674" i="1"/>
  <c r="F795" i="1"/>
  <c r="F1518" i="1"/>
  <c r="F995" i="1"/>
  <c r="F1749" i="1"/>
  <c r="F1469" i="1"/>
  <c r="F770" i="1"/>
  <c r="F2115" i="1"/>
  <c r="F1137" i="1"/>
  <c r="F990" i="1"/>
  <c r="F2018" i="1"/>
  <c r="F1945" i="1"/>
  <c r="F102" i="1"/>
  <c r="F2047" i="1"/>
  <c r="F2108" i="1"/>
  <c r="F95" i="1"/>
  <c r="F1636" i="1"/>
  <c r="F622" i="1"/>
  <c r="F760" i="1"/>
  <c r="F61" i="1"/>
  <c r="F1836" i="1"/>
  <c r="F1625" i="1"/>
  <c r="F1461" i="1"/>
  <c r="F845" i="1"/>
  <c r="F42" i="1"/>
  <c r="F447" i="1"/>
  <c r="F846" i="1"/>
  <c r="F76" i="1"/>
  <c r="F2019" i="1"/>
  <c r="F1296" i="1"/>
  <c r="F379" i="1"/>
  <c r="F1077" i="1"/>
  <c r="F581" i="1"/>
  <c r="F237" i="1"/>
  <c r="F1382" i="1"/>
  <c r="F1494" i="1"/>
  <c r="F1297" i="1"/>
  <c r="F204" i="1"/>
  <c r="F528" i="1"/>
  <c r="F145" i="1"/>
  <c r="F508" i="1"/>
  <c r="F137" i="1"/>
  <c r="F775" i="1"/>
  <c r="F1617" i="1"/>
  <c r="F1317" i="1"/>
  <c r="F1135" i="1"/>
  <c r="F1255" i="1"/>
  <c r="F1055" i="1"/>
  <c r="F1179" i="1"/>
  <c r="F1607" i="1"/>
  <c r="F1444" i="1"/>
  <c r="F2154" i="1"/>
  <c r="F1476" i="1"/>
  <c r="F1833" i="1"/>
  <c r="F35" i="1"/>
  <c r="F1510" i="1"/>
  <c r="F1196" i="1"/>
  <c r="F2174" i="1"/>
  <c r="F1369" i="1"/>
  <c r="F1115" i="1"/>
  <c r="F1374" i="1"/>
  <c r="F476" i="1"/>
  <c r="F96" i="1"/>
  <c r="F1493" i="1"/>
  <c r="F103" i="1"/>
  <c r="F43" i="1"/>
  <c r="F2126" i="1"/>
  <c r="F113" i="1"/>
  <c r="F976" i="1"/>
  <c r="F1163" i="1"/>
  <c r="F1214" i="1"/>
  <c r="F963" i="1"/>
  <c r="F2136" i="1"/>
  <c r="F2129" i="1"/>
  <c r="F1784" i="1"/>
  <c r="F1811" i="1"/>
  <c r="F1588" i="1"/>
  <c r="F1763" i="1"/>
  <c r="F606" i="1"/>
  <c r="F1173" i="1"/>
  <c r="F1170" i="1"/>
  <c r="F290" i="1"/>
  <c r="F259" i="1"/>
  <c r="F1534" i="1"/>
  <c r="F176" i="1"/>
  <c r="F884" i="1"/>
  <c r="F623" i="1"/>
  <c r="F2151" i="1"/>
  <c r="F1883" i="1"/>
  <c r="F2045" i="1"/>
  <c r="F1890" i="1"/>
  <c r="F2183" i="1"/>
  <c r="F1472" i="1"/>
  <c r="F1796" i="1"/>
  <c r="F1034" i="1"/>
  <c r="F163" i="1"/>
  <c r="F591" i="1"/>
  <c r="F1648" i="1"/>
  <c r="F2135" i="1"/>
  <c r="F1840" i="1"/>
  <c r="F981" i="1"/>
  <c r="F1856" i="1"/>
  <c r="F782" i="1"/>
  <c r="F420" i="1"/>
  <c r="F1821" i="1"/>
  <c r="F521" i="1"/>
  <c r="F996" i="1"/>
  <c r="F918" i="1"/>
  <c r="F820" i="1"/>
  <c r="F913" i="1"/>
  <c r="F1804" i="1"/>
  <c r="F422" i="1"/>
  <c r="F899" i="1"/>
  <c r="F693" i="1"/>
  <c r="F1803" i="1"/>
  <c r="F1750" i="1"/>
  <c r="F1240" i="1"/>
  <c r="F1180" i="1"/>
  <c r="F891" i="1"/>
  <c r="F348" i="1"/>
  <c r="F641" i="1"/>
  <c r="F202" i="1"/>
  <c r="F2028" i="1"/>
  <c r="F874" i="1"/>
  <c r="F47" i="1"/>
  <c r="F1269" i="1"/>
  <c r="F1286" i="1"/>
  <c r="F1614" i="1"/>
  <c r="F578" i="1"/>
  <c r="F533" i="1"/>
  <c r="F744" i="1"/>
  <c r="F1326" i="1"/>
  <c r="F267" i="1"/>
  <c r="F2070" i="1"/>
  <c r="F830" i="1"/>
  <c r="F803" i="1"/>
  <c r="F1570" i="1"/>
  <c r="F527" i="1"/>
  <c r="F1288" i="1"/>
  <c r="F1824" i="1"/>
  <c r="F955" i="1"/>
  <c r="F484" i="1"/>
  <c r="F1940" i="1"/>
  <c r="F1037" i="1"/>
  <c r="F335" i="1"/>
  <c r="F488" i="1"/>
  <c r="F2097" i="1"/>
  <c r="F1292" i="1"/>
  <c r="F1613" i="1"/>
  <c r="F1237" i="1"/>
  <c r="F601" i="1"/>
  <c r="F754" i="1"/>
  <c r="F851" i="1"/>
  <c r="F53" i="1"/>
  <c r="F1777" i="1"/>
  <c r="F2064" i="1"/>
  <c r="F1045" i="1"/>
  <c r="F2030" i="1"/>
  <c r="F559" i="1"/>
  <c r="F982" i="1"/>
  <c r="F2012" i="1"/>
  <c r="F261" i="1"/>
  <c r="F1291" i="1"/>
  <c r="F413" i="1"/>
  <c r="F636" i="1"/>
  <c r="F1619" i="1"/>
  <c r="F81" i="1"/>
  <c r="F2048" i="1"/>
  <c r="F129" i="1"/>
  <c r="F1848" i="1"/>
  <c r="F2008" i="1"/>
  <c r="F1511" i="1"/>
  <c r="F1160" i="1"/>
  <c r="F1280" i="1"/>
  <c r="F444" i="1"/>
  <c r="F942" i="1"/>
  <c r="F799" i="1"/>
  <c r="F1764" i="1"/>
  <c r="F1397" i="1"/>
  <c r="F1048" i="1"/>
  <c r="F308" i="1"/>
  <c r="F1807" i="1"/>
  <c r="F224" i="1"/>
  <c r="F383" i="1"/>
  <c r="F2159" i="1"/>
  <c r="F1745" i="1"/>
  <c r="F2182" i="1"/>
  <c r="F1717" i="1"/>
  <c r="F1075" i="1"/>
  <c r="F1234" i="1"/>
  <c r="F188" i="1"/>
  <c r="F859" i="1"/>
  <c r="F319" i="1"/>
  <c r="F752" i="1"/>
  <c r="F2198" i="1"/>
  <c r="F2002" i="1"/>
  <c r="F302" i="1"/>
  <c r="F2205" i="1"/>
  <c r="F1839" i="1"/>
  <c r="F596" i="1"/>
  <c r="F1189" i="1"/>
  <c r="F1721" i="1"/>
  <c r="F1112" i="1"/>
  <c r="F1616" i="1"/>
  <c r="F1975" i="1"/>
  <c r="F1716" i="1"/>
  <c r="F1775" i="1"/>
  <c r="F1426" i="1"/>
  <c r="F357" i="1"/>
  <c r="F206" i="1"/>
  <c r="F1668" i="1"/>
  <c r="F1492" i="1"/>
  <c r="F1215" i="1"/>
  <c r="F1581" i="1"/>
  <c r="F1689" i="1"/>
  <c r="F526" i="1"/>
  <c r="F1538" i="1"/>
  <c r="F1190" i="1"/>
  <c r="F2061" i="1"/>
  <c r="F1352" i="1"/>
  <c r="F1001" i="1"/>
  <c r="F1900" i="1"/>
  <c r="F278" i="1"/>
  <c r="F1007" i="1"/>
  <c r="F531" i="1"/>
  <c r="F852" i="1"/>
  <c r="F1062" i="1"/>
  <c r="F334" i="1"/>
  <c r="F1990" i="1"/>
  <c r="F1661" i="1"/>
  <c r="F563" i="1"/>
  <c r="F662" i="1"/>
  <c r="F148" i="1"/>
  <c r="F1719" i="1"/>
  <c r="F452" i="1"/>
  <c r="F470" i="1"/>
  <c r="F305" i="1"/>
  <c r="F407" i="1"/>
  <c r="F284" i="1"/>
  <c r="F330" i="1"/>
  <c r="F381" i="1"/>
  <c r="F1086" i="1"/>
  <c r="F1165" i="1"/>
  <c r="F1733" i="1"/>
  <c r="F1073" i="1"/>
  <c r="F1158" i="1"/>
  <c r="F1823" i="1"/>
  <c r="F1663" i="1"/>
  <c r="F785" i="1"/>
  <c r="F253" i="1"/>
  <c r="F22" i="1"/>
  <c r="F197" i="1"/>
  <c r="F1618" i="1"/>
  <c r="F408" i="1"/>
  <c r="F1923" i="1"/>
  <c r="F2203" i="1"/>
  <c r="F454" i="1"/>
  <c r="F676" i="1"/>
  <c r="F2078" i="1"/>
  <c r="F1113" i="1"/>
  <c r="F896" i="1"/>
  <c r="F1026" i="1"/>
  <c r="F1247" i="1"/>
  <c r="F1577" i="1"/>
  <c r="F1033" i="1"/>
  <c r="F905" i="1"/>
  <c r="F1801" i="1"/>
  <c r="F1533" i="1"/>
  <c r="F848" i="1"/>
  <c r="F1532" i="1"/>
  <c r="F2071" i="1"/>
  <c r="F1869" i="1"/>
  <c r="F1101" i="1"/>
  <c r="F94" i="1"/>
  <c r="F1517" i="1"/>
  <c r="F654" i="1"/>
  <c r="F2034" i="1"/>
  <c r="F2196" i="1"/>
  <c r="F1959" i="1"/>
  <c r="F89" i="1"/>
  <c r="F2181" i="1"/>
  <c r="F1265" i="1"/>
  <c r="F825" i="1"/>
  <c r="F344" i="1"/>
  <c r="F1914" i="1"/>
  <c r="F1309" i="1"/>
  <c r="F481" i="1"/>
  <c r="F1139" i="1"/>
  <c r="F977" i="1"/>
  <c r="F1130" i="1"/>
  <c r="F1438" i="1"/>
  <c r="F1793" i="1"/>
  <c r="F889" i="1"/>
  <c r="F2185" i="1"/>
  <c r="F2068" i="1"/>
  <c r="F409" i="1"/>
  <c r="F247" i="1"/>
  <c r="F157" i="1"/>
  <c r="F309" i="1"/>
  <c r="F1592" i="1"/>
  <c r="D1849" i="1"/>
  <c r="D689" i="1"/>
  <c r="D1623" i="1"/>
  <c r="D780" i="1"/>
  <c r="D706" i="1"/>
  <c r="D1111" i="1"/>
  <c r="D1477" i="1"/>
  <c r="D1946" i="1"/>
  <c r="D1593" i="1"/>
  <c r="D1977" i="1"/>
  <c r="D295" i="1"/>
  <c r="D1063" i="1"/>
  <c r="D2073" i="1"/>
  <c r="D672" i="1"/>
  <c r="D1794" i="1"/>
  <c r="D1379" i="1"/>
  <c r="D333" i="1"/>
  <c r="D1680" i="1"/>
  <c r="D1394" i="1"/>
  <c r="D432" i="1"/>
  <c r="D835" i="1"/>
  <c r="D634" i="1"/>
  <c r="D1140" i="1"/>
  <c r="D1873" i="1"/>
  <c r="D1302" i="1"/>
  <c r="D1545" i="1"/>
  <c r="D141" i="1"/>
  <c r="D1626" i="1"/>
  <c r="D1235" i="1"/>
  <c r="D1738" i="1"/>
  <c r="D1373" i="1"/>
  <c r="D642" i="1"/>
  <c r="D1752" i="1"/>
  <c r="D317" i="1"/>
  <c r="D1653" i="1"/>
  <c r="D1519" i="1"/>
  <c r="D840" i="1"/>
  <c r="D450" i="1"/>
  <c r="D1956" i="1"/>
  <c r="D2173" i="1"/>
  <c r="D1992" i="1"/>
  <c r="D29" i="1"/>
  <c r="D1714" i="1"/>
  <c r="D1898" i="1"/>
  <c r="D688" i="1"/>
  <c r="D287" i="1"/>
  <c r="D608" i="1"/>
  <c r="D1887" i="1"/>
  <c r="D8" i="1"/>
  <c r="D935" i="1"/>
  <c r="D395" i="1"/>
  <c r="D655" i="1"/>
  <c r="D1697" i="1"/>
  <c r="D520" i="1"/>
  <c r="D345" i="1"/>
  <c r="D1128" i="1"/>
  <c r="D838" i="1"/>
  <c r="D938" i="1"/>
  <c r="D273" i="1"/>
  <c r="D2053" i="1"/>
  <c r="D2027" i="1"/>
  <c r="D100" i="1"/>
  <c r="D725" i="1"/>
  <c r="D392" i="1"/>
  <c r="D764" i="1"/>
  <c r="D818" i="1"/>
  <c r="D962" i="1"/>
  <c r="D1381" i="1"/>
  <c r="D2206" i="1"/>
  <c r="D503" i="1"/>
  <c r="D359" i="1"/>
  <c r="D2131" i="1"/>
  <c r="D1012" i="1"/>
  <c r="D1637" i="1"/>
  <c r="D2172" i="1"/>
  <c r="D1718" i="1"/>
  <c r="D1236" i="1"/>
  <c r="D282" i="1"/>
  <c r="D1837" i="1"/>
  <c r="D1467" i="1"/>
  <c r="D389" i="1"/>
  <c r="D37" i="1"/>
  <c r="D1159" i="1"/>
  <c r="D1743" i="1"/>
  <c r="D1481" i="1"/>
  <c r="D1473" i="1"/>
  <c r="D1096" i="1"/>
  <c r="D1875" i="1"/>
  <c r="D337" i="1"/>
  <c r="D1103" i="1"/>
  <c r="D1742" i="1"/>
  <c r="D1506" i="1"/>
  <c r="D588" i="1"/>
  <c r="D579" i="1"/>
  <c r="D75" i="1"/>
  <c r="D1934" i="1"/>
  <c r="D1315" i="1"/>
  <c r="D836" i="1"/>
  <c r="D1628" i="1"/>
  <c r="D928" i="1"/>
  <c r="D387" i="1"/>
  <c r="D458" i="1"/>
  <c r="D114" i="1"/>
  <c r="D987" i="1"/>
  <c r="D1118" i="1"/>
  <c r="D1505" i="1"/>
  <c r="D87" i="1"/>
  <c r="D1060" i="1"/>
  <c r="D1702" i="1"/>
  <c r="D1916" i="1"/>
  <c r="D872" i="1"/>
  <c r="D1436" i="1"/>
  <c r="D2024" i="1"/>
  <c r="D2001" i="1"/>
  <c r="D653" i="1"/>
  <c r="D1071" i="1"/>
  <c r="D265" i="1"/>
  <c r="D1156" i="1"/>
  <c r="D186" i="1"/>
  <c r="D943" i="1"/>
  <c r="D999" i="1"/>
  <c r="D356" i="1"/>
  <c r="D1210" i="1"/>
  <c r="D460" i="1"/>
  <c r="D2165" i="1"/>
  <c r="D1602" i="1"/>
  <c r="D1445" i="1"/>
  <c r="D1980" i="1"/>
  <c r="D382" i="1"/>
  <c r="D324" i="1"/>
  <c r="D466" i="1"/>
  <c r="D604" i="1"/>
  <c r="D1275" i="1"/>
  <c r="D954" i="1"/>
  <c r="D1941" i="1"/>
  <c r="D2104" i="1"/>
  <c r="D1539" i="1"/>
  <c r="D961" i="1"/>
  <c r="D402" i="1"/>
  <c r="D597" i="1"/>
  <c r="D1220" i="1"/>
  <c r="D1243" i="1"/>
  <c r="D868" i="1"/>
  <c r="D538" i="1"/>
  <c r="D1205" i="1"/>
  <c r="D2127" i="1"/>
  <c r="D1346" i="1"/>
  <c r="D368" i="1"/>
  <c r="D2186" i="1"/>
  <c r="D510" i="1"/>
  <c r="D1362" i="1"/>
  <c r="D499" i="1"/>
  <c r="D70" i="1"/>
  <c r="D1542" i="1"/>
  <c r="D908" i="1"/>
  <c r="D1225" i="1"/>
  <c r="D311" i="1"/>
  <c r="D1390" i="1"/>
  <c r="D1633" i="1"/>
  <c r="D1852" i="1"/>
  <c r="D1095" i="1"/>
  <c r="D1420" i="1"/>
  <c r="D1222" i="1"/>
  <c r="D511" i="1"/>
  <c r="D650" i="1"/>
  <c r="D1471" i="1"/>
  <c r="D1929" i="1"/>
  <c r="D338" i="1"/>
  <c r="D911" i="1"/>
  <c r="D1405" i="1"/>
  <c r="D415" i="1"/>
  <c r="D1563" i="1"/>
  <c r="D1407" i="1"/>
  <c r="D2029" i="1"/>
  <c r="D1685" i="1"/>
  <c r="D858" i="1"/>
  <c r="D411" i="1"/>
  <c r="D1876" i="1"/>
  <c r="D1905" i="1"/>
  <c r="D478" i="1"/>
  <c r="D1688" i="1"/>
  <c r="D1294" i="1"/>
  <c r="D1893" i="1"/>
  <c r="D125" i="1"/>
  <c r="D208" i="1"/>
  <c r="D640" i="1"/>
  <c r="D869" i="1"/>
  <c r="D131" i="1"/>
  <c r="D199" i="1"/>
  <c r="D328" i="1"/>
  <c r="D723" i="1"/>
  <c r="D1987" i="1"/>
  <c r="D2114" i="1"/>
  <c r="D1713" i="1"/>
  <c r="D1267" i="1"/>
  <c r="D1278" i="1"/>
  <c r="D525" i="1"/>
  <c r="D1367" i="1"/>
  <c r="D132" i="1"/>
  <c r="D1433" i="1"/>
  <c r="D1102" i="1"/>
  <c r="D469" i="1"/>
  <c r="D1872" i="1"/>
  <c r="D153" i="1"/>
  <c r="D1184" i="1"/>
  <c r="D773" i="1"/>
  <c r="D1223" i="1"/>
  <c r="D332" i="1"/>
  <c r="D214" i="1"/>
  <c r="D1513" i="1"/>
  <c r="D774" i="1"/>
  <c r="D1468" i="1"/>
  <c r="D1126" i="1"/>
  <c r="D767" i="1"/>
  <c r="D573" i="1"/>
  <c r="D2036" i="1"/>
  <c r="D1152" i="1"/>
  <c r="D495" i="1"/>
  <c r="D2137" i="1"/>
  <c r="D1897" i="1"/>
  <c r="D652" i="1"/>
  <c r="D1611" i="1"/>
  <c r="D2026" i="1"/>
  <c r="D769" i="1"/>
  <c r="D1658" i="1"/>
  <c r="D110" i="1"/>
  <c r="D808" i="1"/>
  <c r="D2084" i="1"/>
  <c r="D144" i="1"/>
  <c r="D864" i="1"/>
  <c r="D1810" i="1"/>
  <c r="D304" i="1"/>
  <c r="D589" i="1"/>
  <c r="D417" i="1"/>
  <c r="D602" i="1"/>
  <c r="D1736" i="1"/>
  <c r="D2023" i="1"/>
  <c r="D638" i="1"/>
  <c r="D1521" i="1"/>
  <c r="D833" i="1"/>
  <c r="D2130" i="1"/>
  <c r="D812" i="1"/>
  <c r="D1357" i="1"/>
  <c r="D1965" i="1"/>
  <c r="D2098" i="1"/>
  <c r="D2142" i="1"/>
  <c r="D750" i="1"/>
  <c r="D486" i="1"/>
  <c r="D2166" i="1"/>
  <c r="D1356" i="1"/>
  <c r="D1760" i="1"/>
  <c r="D6" i="1"/>
  <c r="D1567" i="1"/>
  <c r="D629" i="1"/>
  <c r="D1691" i="1"/>
  <c r="D584" i="1"/>
  <c r="D1499" i="1"/>
  <c r="D1068" i="1"/>
  <c r="D1550" i="1"/>
  <c r="D1744" i="1"/>
  <c r="D644" i="1"/>
  <c r="D814" i="1"/>
  <c r="D146" i="1"/>
  <c r="D755" i="1"/>
  <c r="D741" i="1"/>
  <c r="D1722" i="1"/>
  <c r="D1127" i="1"/>
  <c r="D1378" i="1"/>
  <c r="D618" i="1"/>
  <c r="D1632" i="1"/>
  <c r="D1765" i="1"/>
  <c r="D821" i="1"/>
  <c r="D890" i="1"/>
  <c r="D28" i="1"/>
  <c r="D1124" i="1"/>
  <c r="D1882" i="1"/>
  <c r="D1325" i="1"/>
  <c r="D428" i="1"/>
  <c r="D1561" i="1"/>
  <c r="D2134" i="1"/>
  <c r="D722" i="1"/>
  <c r="D2101" i="1"/>
  <c r="D1758" i="1"/>
  <c r="D910" i="1"/>
  <c r="D179" i="1"/>
  <c r="D1432" i="1"/>
  <c r="D637" i="1"/>
  <c r="D1380" i="1"/>
  <c r="D798" i="1"/>
  <c r="D1600" i="1"/>
  <c r="D595" i="1"/>
  <c r="D1797" i="1"/>
  <c r="D134" i="1"/>
  <c r="D871" i="1"/>
  <c r="D1349" i="1"/>
  <c r="D1651" i="1"/>
  <c r="D1901" i="1"/>
  <c r="D496" i="1"/>
  <c r="D1129" i="1"/>
  <c r="D1768" i="1"/>
  <c r="D1599" i="1"/>
  <c r="D1306" i="1"/>
  <c r="D2074" i="1"/>
  <c r="D1005" i="1"/>
  <c r="D2067" i="1"/>
  <c r="D1993" i="1"/>
  <c r="D605" i="1"/>
  <c r="D1049" i="1"/>
  <c r="D403" i="1"/>
  <c r="D1805" i="1"/>
  <c r="D1889" i="1"/>
  <c r="D2035" i="1"/>
  <c r="D1543" i="1"/>
  <c r="D2141" i="1"/>
  <c r="D1693" i="1"/>
  <c r="D619" i="1"/>
  <c r="D1951" i="1"/>
  <c r="D2042" i="1"/>
  <c r="D941" i="1"/>
  <c r="D607" i="1"/>
  <c r="D1972" i="1"/>
  <c r="D386" i="1"/>
  <c r="D665" i="1"/>
  <c r="D1342" i="1"/>
  <c r="D735" i="1"/>
  <c r="D1024" i="1"/>
  <c r="D2138" i="1"/>
  <c r="D394" i="1"/>
  <c r="D1971" i="1"/>
  <c r="D19" i="1"/>
  <c r="D2049" i="1"/>
  <c r="D2089" i="1"/>
  <c r="D393" i="1"/>
  <c r="D551" i="1"/>
  <c r="D364" i="1"/>
  <c r="D756" i="1"/>
  <c r="D664" i="1"/>
  <c r="D1759" i="1"/>
  <c r="D1675" i="1"/>
  <c r="D485" i="1"/>
  <c r="D590" i="1"/>
  <c r="D969" i="1"/>
  <c r="D377" i="1"/>
  <c r="D326" i="1"/>
  <c r="D1565" i="1"/>
  <c r="D2167" i="1"/>
  <c r="D1154" i="1"/>
  <c r="D1092" i="1"/>
  <c r="D448" i="1"/>
  <c r="D1969" i="1"/>
  <c r="D401" i="1"/>
  <c r="D843" i="1"/>
  <c r="D1699" i="1"/>
  <c r="D1437" i="1"/>
  <c r="D2040" i="1"/>
  <c r="D658" i="1"/>
  <c r="D1766" i="1"/>
  <c r="D1772" i="1"/>
  <c r="D1798" i="1"/>
  <c r="D2094" i="1"/>
  <c r="D256" i="1"/>
  <c r="D1904" i="1"/>
  <c r="D2190" i="1"/>
  <c r="D2051" i="1"/>
  <c r="D1324" i="1"/>
  <c r="D1540" i="1"/>
  <c r="D1920" i="1"/>
  <c r="D2006" i="1"/>
  <c r="D875" i="1"/>
  <c r="D877" i="1"/>
  <c r="D1791" i="1"/>
  <c r="D552" i="1"/>
  <c r="D101" i="1"/>
  <c r="D1167" i="1"/>
  <c r="D73" i="1"/>
  <c r="D1401" i="1"/>
  <c r="D274" i="1"/>
  <c r="D191" i="1"/>
  <c r="D1579" i="1"/>
  <c r="D2080" i="1"/>
  <c r="D2149" i="1"/>
  <c r="D1819" i="1"/>
  <c r="D1880" i="1"/>
  <c r="D867" i="1"/>
  <c r="D1398" i="1"/>
  <c r="D1254" i="1"/>
  <c r="D923" i="1"/>
  <c r="D1456" i="1"/>
  <c r="D1960" i="1"/>
  <c r="D612" i="1"/>
  <c r="D1947" i="1"/>
  <c r="D1201" i="1"/>
  <c r="D1879" i="1"/>
  <c r="D906" i="1"/>
  <c r="D445" i="1"/>
  <c r="D1336" i="1"/>
  <c r="D737" i="1"/>
  <c r="D97" i="1"/>
  <c r="D1584" i="1"/>
  <c r="D118" i="1"/>
  <c r="D490" i="1"/>
  <c r="D916" i="1"/>
  <c r="D1487" i="1"/>
  <c r="D1474" i="1"/>
  <c r="D1997" i="1"/>
  <c r="D375" i="1"/>
  <c r="D231" i="1"/>
  <c r="D2065" i="1"/>
  <c r="D15" i="1"/>
  <c r="D98" i="1"/>
  <c r="D1525" i="1"/>
  <c r="D681" i="1"/>
  <c r="D320" i="1"/>
  <c r="D1061" i="1"/>
  <c r="D728" i="1"/>
  <c r="D294" i="1"/>
  <c r="D1601" i="1"/>
  <c r="D1930" i="1"/>
  <c r="D475" i="1"/>
  <c r="D967" i="1"/>
  <c r="D1502" i="1"/>
  <c r="D2086" i="1"/>
  <c r="D2031" i="1"/>
  <c r="D1284" i="1"/>
  <c r="D2177" i="1"/>
  <c r="D2095" i="1"/>
  <c r="D1727" i="1"/>
  <c r="D2133" i="1"/>
  <c r="D1293" i="1"/>
  <c r="D156" i="1"/>
  <c r="D1924" i="1"/>
  <c r="D834" i="1"/>
  <c r="D763" i="1"/>
  <c r="D753" i="1"/>
  <c r="D1735" i="1"/>
  <c r="D870" i="1"/>
  <c r="D925" i="1"/>
  <c r="D1358" i="1"/>
  <c r="D423" i="1"/>
  <c r="D1330" i="1"/>
  <c r="D633" i="1"/>
  <c r="D729" i="1"/>
  <c r="D331" i="1"/>
  <c r="D505" i="1"/>
  <c r="D1283" i="1"/>
  <c r="D7" i="1"/>
  <c r="D1285" i="1"/>
  <c r="D115" i="1"/>
  <c r="D318" i="1"/>
  <c r="D2204" i="1"/>
  <c r="D474" i="1"/>
  <c r="D986" i="1"/>
  <c r="D492" i="1"/>
  <c r="D2124" i="1"/>
  <c r="D985" i="1"/>
  <c r="D2046" i="1"/>
  <c r="D1704" i="1"/>
  <c r="D778" i="1"/>
  <c r="D1643" i="1"/>
  <c r="D241" i="1"/>
  <c r="D1164" i="1"/>
  <c r="D1183" i="1"/>
  <c r="D1573" i="1"/>
  <c r="D1846" i="1"/>
  <c r="D1414" i="1"/>
  <c r="D1142" i="1"/>
  <c r="D1038" i="1"/>
  <c r="D966" i="1"/>
  <c r="D325" i="1"/>
  <c r="D794" i="1"/>
  <c r="D2013" i="1"/>
  <c r="D1514" i="1"/>
  <c r="D399" i="1"/>
  <c r="D1343" i="1"/>
  <c r="D378" i="1"/>
  <c r="D856" i="1"/>
  <c r="D592" i="1"/>
  <c r="D949" i="1"/>
  <c r="D1597" i="1"/>
  <c r="D292" i="1"/>
  <c r="D80" i="1"/>
  <c r="D887" i="1"/>
  <c r="D2003" i="1"/>
  <c r="D1927" i="1"/>
  <c r="D1384" i="1"/>
  <c r="D701" i="1"/>
  <c r="D1931" i="1"/>
  <c r="D734" i="1"/>
  <c r="D351" i="1"/>
  <c r="D461" i="1"/>
  <c r="D1508" i="1"/>
  <c r="D997" i="1"/>
  <c r="D1370" i="1"/>
  <c r="D749" i="1"/>
  <c r="D1052" i="1"/>
  <c r="D33" i="1"/>
  <c r="D1146" i="1"/>
  <c r="D240" i="1"/>
  <c r="D1620" i="1"/>
  <c r="D1962" i="1"/>
  <c r="D684" i="1"/>
  <c r="D50" i="1"/>
  <c r="D1647" i="1"/>
  <c r="D64" i="1"/>
  <c r="D1107" i="1"/>
  <c r="D530" i="1"/>
  <c r="D1531" i="1"/>
  <c r="D2075" i="1"/>
  <c r="D213" i="1"/>
  <c r="D257" i="1"/>
  <c r="D515" i="1"/>
  <c r="D952" i="1"/>
  <c r="D1100" i="1"/>
  <c r="D358" i="1"/>
  <c r="D178" i="1"/>
  <c r="D1318" i="1"/>
  <c r="D1937" i="1"/>
  <c r="D1259" i="1"/>
  <c r="D1427" i="1"/>
  <c r="D174" i="1"/>
  <c r="D1281" i="1"/>
  <c r="D1546" i="1"/>
  <c r="D1746" i="1"/>
  <c r="D1568" i="1"/>
  <c r="D1250" i="1"/>
  <c r="D181" i="1"/>
  <c r="D885" i="1"/>
  <c r="D1671" i="1"/>
  <c r="D120" i="1"/>
  <c r="D1365" i="1"/>
  <c r="D1535" i="1"/>
  <c r="D1895" i="1"/>
  <c r="D1516" i="1"/>
  <c r="D1307" i="1"/>
  <c r="D585" i="1"/>
  <c r="D1497" i="1"/>
  <c r="D361" i="1"/>
  <c r="D1485" i="1"/>
  <c r="D882" i="1"/>
  <c r="D327" i="1"/>
  <c r="D1788" i="1"/>
  <c r="D234" i="1"/>
  <c r="D1664" i="1"/>
  <c r="D314" i="1"/>
  <c r="D745" i="1"/>
  <c r="D299" i="1"/>
  <c r="D1053" i="1"/>
  <c r="D574" i="1"/>
  <c r="D790" i="1"/>
  <c r="D2188" i="1"/>
  <c r="D2128" i="1"/>
  <c r="D2194" i="1"/>
  <c r="D1320" i="1"/>
  <c r="D1783" i="1"/>
  <c r="D1350" i="1"/>
  <c r="D1221" i="1"/>
  <c r="D1728" i="1"/>
  <c r="D643" i="1"/>
  <c r="D1058" i="1"/>
  <c r="D1863" i="1"/>
  <c r="D1670" i="1"/>
  <c r="D1311" i="1"/>
  <c r="D1495" i="1"/>
  <c r="D1141" i="1"/>
  <c r="D1834" i="1"/>
  <c r="D1547" i="1"/>
  <c r="D1503" i="1"/>
  <c r="D1424" i="1"/>
  <c r="D487" i="1"/>
  <c r="D792" i="1"/>
  <c r="D301" i="1"/>
  <c r="D1835" i="1"/>
  <c r="D1888" i="1"/>
  <c r="D341" i="1"/>
  <c r="D185" i="1"/>
  <c r="D1667" i="1"/>
  <c r="D1056" i="1"/>
  <c r="D1700" i="1"/>
  <c r="D1949" i="1"/>
  <c r="D1985" i="1"/>
  <c r="D1845" i="1"/>
  <c r="D1917" i="1"/>
  <c r="D2043" i="1"/>
  <c r="D1016" i="1"/>
  <c r="D366" i="1"/>
  <c r="D1093" i="1"/>
  <c r="D1644" i="1"/>
  <c r="D1475" i="1"/>
  <c r="D1520" i="1"/>
  <c r="D2120" i="1"/>
  <c r="D2072" i="1"/>
  <c r="D57" i="1"/>
  <c r="D1219" i="1"/>
  <c r="D1253" i="1"/>
  <c r="D2100" i="1"/>
  <c r="D1902" i="1"/>
  <c r="D930" i="1"/>
  <c r="D1110" i="1"/>
  <c r="D2054" i="1"/>
  <c r="D1629" i="1"/>
  <c r="D2033" i="1"/>
  <c r="D1377" i="1"/>
  <c r="D1089" i="1"/>
  <c r="D1641" i="1"/>
  <c r="D184" i="1"/>
  <c r="D1871" i="1"/>
  <c r="D645" i="1"/>
  <c r="D2091" i="1"/>
  <c r="D480" i="1"/>
  <c r="D504" i="1"/>
  <c r="D1830" i="1"/>
  <c r="D1507" i="1"/>
  <c r="D154" i="1"/>
  <c r="D51" i="1"/>
  <c r="D298" i="1"/>
  <c r="D1392" i="1"/>
  <c r="D371" i="1"/>
  <c r="D2020" i="1"/>
  <c r="D400" i="1"/>
  <c r="D1241" i="1"/>
  <c r="D649" i="1"/>
  <c r="D276" i="1"/>
  <c r="D878" i="1"/>
  <c r="D38" i="1"/>
  <c r="D639" i="1"/>
  <c r="D1070" i="1"/>
  <c r="D232" i="1"/>
  <c r="D1270" i="1"/>
  <c r="D421" i="1"/>
  <c r="D1134" i="1"/>
  <c r="D52" i="1"/>
  <c r="D801" i="1"/>
  <c r="D48" i="1"/>
  <c r="D2076" i="1"/>
  <c r="D831" i="1"/>
  <c r="D1409" i="1"/>
  <c r="D1345" i="1"/>
  <c r="D2195" i="1"/>
  <c r="D1249" i="1"/>
  <c r="D1522" i="1"/>
  <c r="D424" i="1"/>
  <c r="D1229" i="1"/>
  <c r="D1090" i="1"/>
  <c r="D2052" i="1"/>
  <c r="D255" i="1"/>
  <c r="D1932" i="1"/>
  <c r="D2153" i="1"/>
  <c r="D1953" i="1"/>
  <c r="D2158" i="1"/>
  <c r="D1762" i="1"/>
  <c r="D2063" i="1"/>
  <c r="D1256" i="1"/>
  <c r="D513" i="1"/>
  <c r="D733" i="1"/>
  <c r="D881" i="1"/>
  <c r="D547" i="1"/>
  <c r="D844" i="1"/>
  <c r="D2000" i="1"/>
  <c r="D724" i="1"/>
  <c r="D626" i="1"/>
  <c r="D1434" i="1"/>
  <c r="D539" i="1"/>
  <c r="D456" i="1"/>
  <c r="D437" i="1"/>
  <c r="D1020" i="1"/>
  <c r="D1166" i="1"/>
  <c r="D228" i="1"/>
  <c r="D964" i="1"/>
  <c r="D404" i="1"/>
  <c r="D603" i="1"/>
  <c r="D34" i="1"/>
  <c r="D398" i="1"/>
  <c r="D1206" i="1"/>
  <c r="D529" i="1"/>
  <c r="D1251" i="1"/>
  <c r="D1984" i="1"/>
  <c r="D1582" i="1"/>
  <c r="D1515" i="1"/>
  <c r="D1865" i="1"/>
  <c r="D1908" i="1"/>
  <c r="D687" i="1"/>
  <c r="D127" i="1"/>
  <c r="D677" i="1"/>
  <c r="D370" i="1"/>
  <c r="D105" i="1"/>
  <c r="D26" i="1"/>
  <c r="D1211" i="1"/>
  <c r="D550" i="1"/>
  <c r="D1266" i="1"/>
  <c r="D972" i="1"/>
  <c r="D369" i="1"/>
  <c r="D1952" i="1"/>
  <c r="D2157" i="1"/>
  <c r="D933" i="1"/>
  <c r="D1683" i="1"/>
  <c r="D973" i="1"/>
  <c r="D1279" i="1"/>
  <c r="D556" i="1"/>
  <c r="D806" i="1"/>
  <c r="D2010" i="1"/>
  <c r="D611" i="1"/>
  <c r="D1896" i="1"/>
  <c r="D842" i="1"/>
  <c r="D761" i="1"/>
  <c r="D1867" i="1"/>
  <c r="D323" i="1"/>
  <c r="D1973" i="1"/>
  <c r="D1277" i="1"/>
  <c r="D196" i="1"/>
  <c r="D219" i="1"/>
  <c r="D983" i="1"/>
  <c r="D804" i="1"/>
  <c r="D2184" i="1"/>
  <c r="D1248" i="1"/>
  <c r="D936" i="1"/>
  <c r="D1131" i="1"/>
  <c r="D217" i="1"/>
  <c r="D24" i="1"/>
  <c r="D519" i="1"/>
  <c r="D436" i="1"/>
  <c r="D2179" i="1"/>
  <c r="D747" i="1"/>
  <c r="D663" i="1"/>
  <c r="D1731" i="1"/>
  <c r="D1615" i="1"/>
  <c r="D1571" i="1"/>
  <c r="D271" i="1"/>
  <c r="D352" i="1"/>
  <c r="D1853" i="1"/>
  <c r="D175" i="1"/>
  <c r="D2038" i="1"/>
  <c r="D161" i="1"/>
  <c r="D136" i="1"/>
  <c r="D953" i="1"/>
  <c r="D254" i="1"/>
  <c r="D365" i="1"/>
  <c r="D41" i="1"/>
  <c r="D762" i="1"/>
  <c r="D802" i="1"/>
  <c r="D355" i="1"/>
  <c r="D1753" i="1"/>
  <c r="D1282" i="1"/>
  <c r="D1701" i="1"/>
  <c r="D289" i="1"/>
  <c r="D209" i="1"/>
  <c r="D1732" i="1"/>
  <c r="D106" i="1"/>
  <c r="D1344" i="1"/>
  <c r="D498" i="1"/>
  <c r="D717" i="1"/>
  <c r="D1348" i="1"/>
  <c r="D1085" i="1"/>
  <c r="D771" i="1"/>
  <c r="D152" i="1"/>
  <c r="D945" i="1"/>
  <c r="D1786" i="1"/>
  <c r="D1649" i="1"/>
  <c r="D2189" i="1"/>
  <c r="D1604" i="1"/>
  <c r="D173" i="1"/>
  <c r="D1792" i="1"/>
  <c r="D230" i="1"/>
  <c r="D92" i="1"/>
  <c r="D1734" i="1"/>
  <c r="D1720" i="1"/>
  <c r="D1862" i="1"/>
  <c r="D2009" i="1"/>
  <c r="D2007" i="1"/>
  <c r="D1655" i="1"/>
  <c r="D931" i="1"/>
  <c r="D158" i="1"/>
  <c r="D1314" i="1"/>
  <c r="D473" i="1"/>
  <c r="D1030" i="1"/>
  <c r="D1884" i="1"/>
  <c r="D1136" i="1"/>
  <c r="D1480" i="1"/>
  <c r="D1308" i="1"/>
  <c r="D58" i="1"/>
  <c r="D826" i="1"/>
  <c r="D434" i="1"/>
  <c r="D1652" i="1"/>
  <c r="D669" i="1"/>
  <c r="D2037" i="1"/>
  <c r="D1541" i="1"/>
  <c r="D285" i="1"/>
  <c r="D412" i="1"/>
  <c r="D879" i="1"/>
  <c r="D1482" i="1"/>
  <c r="D978" i="1"/>
  <c r="D708" i="1"/>
  <c r="D440" i="1"/>
  <c r="D1654" i="1"/>
  <c r="D1967" i="1"/>
  <c r="D126" i="1"/>
  <c r="D863" i="1"/>
  <c r="D166" i="1"/>
  <c r="D293" i="1"/>
  <c r="D1936" i="1"/>
  <c r="D1114" i="1"/>
  <c r="D220" i="1"/>
  <c r="D1820" i="1"/>
  <c r="D286" i="1"/>
  <c r="D1843" i="1"/>
  <c r="D147" i="1"/>
  <c r="D1498" i="1"/>
  <c r="D235" i="1"/>
  <c r="D376" i="1"/>
  <c r="D347" i="1"/>
  <c r="D2096" i="1"/>
  <c r="D384" i="1"/>
  <c r="D1919" i="1"/>
  <c r="D1666" i="1"/>
  <c r="D1088" i="1"/>
  <c r="D1028" i="1"/>
  <c r="D1829" i="1"/>
  <c r="D2066" i="1"/>
  <c r="D695" i="1"/>
  <c r="D1175" i="1"/>
  <c r="D583" i="1"/>
  <c r="D1922" i="1"/>
  <c r="D242" i="1"/>
  <c r="D1708" i="1"/>
  <c r="D1372" i="1"/>
  <c r="D1244" i="1"/>
  <c r="D1921" i="1"/>
  <c r="D506" i="1"/>
  <c r="D63" i="1"/>
  <c r="D710" i="1"/>
  <c r="D971" i="1"/>
  <c r="D1272" i="1"/>
  <c r="D1913" i="1"/>
  <c r="D1149" i="1"/>
  <c r="D635" i="1"/>
  <c r="D453" i="1"/>
  <c r="D1544" i="1"/>
  <c r="D577" i="1"/>
  <c r="D613" i="1"/>
  <c r="D1679" i="1"/>
  <c r="D951" i="1"/>
  <c r="D2102" i="1"/>
  <c r="D631" i="1"/>
  <c r="D1756" i="1"/>
  <c r="D937" i="1"/>
  <c r="D2199" i="1"/>
  <c r="D1339" i="1"/>
  <c r="D932" i="1"/>
  <c r="D1117" i="1"/>
  <c r="D1187" i="1"/>
  <c r="D2191" i="1"/>
  <c r="D1072" i="1"/>
  <c r="D1942" i="1"/>
  <c r="D169" i="1"/>
  <c r="D263" i="1"/>
  <c r="D1403" i="1"/>
  <c r="D1051" i="1"/>
  <c r="D430" i="1"/>
  <c r="D194" i="1"/>
  <c r="D920" i="1"/>
  <c r="D1556" i="1"/>
  <c r="D93" i="1"/>
  <c r="D1650" i="1"/>
  <c r="D1431" i="1"/>
  <c r="D1948" i="1"/>
  <c r="D2168" i="1"/>
  <c r="D1305" i="1"/>
  <c r="D405" i="1"/>
  <c r="D193" i="1"/>
  <c r="D1404" i="1"/>
  <c r="D1687" i="1"/>
  <c r="D1041" i="1"/>
  <c r="D195" i="1"/>
  <c r="D1822" i="1"/>
  <c r="D1340" i="1"/>
  <c r="D248" i="1"/>
  <c r="D1974" i="1"/>
  <c r="D841" i="1"/>
  <c r="D739" i="1"/>
  <c r="D692" i="1"/>
  <c r="D99" i="1"/>
  <c r="D1066" i="1"/>
  <c r="D1586" i="1"/>
  <c r="D811" i="1"/>
  <c r="D1322" i="1"/>
  <c r="D678" i="1"/>
  <c r="D893" i="1"/>
  <c r="D1310" i="1"/>
  <c r="D55" i="1"/>
  <c r="D177" i="1"/>
  <c r="D1961" i="1"/>
  <c r="D1583" i="1"/>
  <c r="D1067" i="1"/>
  <c r="D346" i="1"/>
  <c r="D252" i="1"/>
  <c r="D670" i="1"/>
  <c r="D1395" i="1"/>
  <c r="D372" i="1"/>
  <c r="D682" i="1"/>
  <c r="D277" i="1"/>
  <c r="D182" i="1"/>
  <c r="D1003" i="1"/>
  <c r="D321" i="1"/>
  <c r="D1553" i="1"/>
  <c r="D545" i="1"/>
  <c r="D1776" i="1"/>
  <c r="D1389" i="1"/>
  <c r="D11" i="1"/>
  <c r="D1246" i="1"/>
  <c r="D164" i="1"/>
  <c r="D72" i="1"/>
  <c r="D74" i="1"/>
  <c r="D190" i="1"/>
  <c r="D104" i="1"/>
  <c r="D1295" i="1"/>
  <c r="D947" i="1"/>
  <c r="D2119" i="1"/>
  <c r="D107" i="1"/>
  <c r="D1459" i="1"/>
  <c r="D419" i="1"/>
  <c r="D264" i="1"/>
  <c r="D732" i="1"/>
  <c r="D675" i="1"/>
  <c r="D541" i="1"/>
  <c r="D776" i="1"/>
  <c r="D523" i="1"/>
  <c r="D227" i="1"/>
  <c r="D1918" i="1"/>
  <c r="D746" i="1"/>
  <c r="D373" i="1"/>
  <c r="D1119" i="1"/>
  <c r="D1739" i="1"/>
  <c r="D888" i="1"/>
  <c r="D1530" i="1"/>
  <c r="D1304" i="1"/>
  <c r="D1529" i="1"/>
  <c r="D1566" i="1"/>
  <c r="D1428" i="1"/>
  <c r="D1979" i="1"/>
  <c r="D1186" i="1"/>
  <c r="D1094" i="1"/>
  <c r="D1230" i="1"/>
  <c r="D1200" i="1"/>
  <c r="D853" i="1"/>
  <c r="D243" i="1"/>
  <c r="D1925" i="1"/>
  <c r="D1376" i="1"/>
  <c r="D548" i="1"/>
  <c r="D696" i="1"/>
  <c r="D200" i="1"/>
  <c r="D1847" i="1"/>
  <c r="D2144" i="1"/>
  <c r="D1078" i="1"/>
  <c r="D159" i="1"/>
  <c r="D1844" i="1"/>
  <c r="D1838" i="1"/>
  <c r="D815" i="1"/>
  <c r="D598" i="1"/>
  <c r="D250" i="1"/>
  <c r="D522" i="1"/>
  <c r="D984" i="1"/>
  <c r="D1464" i="1"/>
  <c r="D410" i="1"/>
  <c r="D2111" i="1"/>
  <c r="D2092" i="1"/>
  <c r="D1850" i="1"/>
  <c r="D329" i="1"/>
  <c r="D296" i="1"/>
  <c r="D1054" i="1"/>
  <c r="D112" i="1"/>
  <c r="D82" i="1"/>
  <c r="D471" i="1"/>
  <c r="D1341" i="1"/>
  <c r="D45" i="1"/>
  <c r="D2187" i="1"/>
  <c r="D1162" i="1"/>
  <c r="D280" i="1"/>
  <c r="D1031" i="1"/>
  <c r="D1866" i="1"/>
  <c r="D180" i="1"/>
  <c r="D1391" i="1"/>
  <c r="D561" i="1"/>
  <c r="D1040" i="1"/>
  <c r="D1192" i="1"/>
  <c r="D143" i="1"/>
  <c r="D914" i="1"/>
  <c r="D1938" i="1"/>
  <c r="D1262" i="1"/>
  <c r="D1132" i="1"/>
  <c r="D948" i="1"/>
  <c r="D353" i="1"/>
  <c r="D1536" i="1"/>
  <c r="D2176" i="1"/>
  <c r="D396" i="1"/>
  <c r="D1368" i="1"/>
  <c r="D1327" i="1"/>
  <c r="D1828" i="1"/>
  <c r="D1559" i="1"/>
  <c r="D516" i="1"/>
  <c r="D65" i="1"/>
  <c r="D1335" i="1"/>
  <c r="D2082" i="1"/>
  <c r="D1610" i="1"/>
  <c r="D1172" i="1"/>
  <c r="D1817" i="1"/>
  <c r="D555" i="1"/>
  <c r="D1195" i="1"/>
  <c r="D1996" i="1"/>
  <c r="D921" i="1"/>
  <c r="D1612" i="1"/>
  <c r="D1842" i="1"/>
  <c r="D2110" i="1"/>
  <c r="D738" i="1"/>
  <c r="D340" i="1"/>
  <c r="D343" i="1"/>
  <c r="D20" i="1"/>
  <c r="D1976" i="1"/>
  <c r="D36" i="1"/>
  <c r="D1383" i="1"/>
  <c r="D1523" i="1"/>
  <c r="D1587" i="1"/>
  <c r="D1411" i="1"/>
  <c r="D901" i="1"/>
  <c r="D203" i="1"/>
  <c r="D2016" i="1"/>
  <c r="D1595" i="1"/>
  <c r="D59" i="1"/>
  <c r="D1995" i="1"/>
  <c r="D1724" i="1"/>
  <c r="D1478" i="1"/>
  <c r="D342" i="1"/>
  <c r="D1181" i="1"/>
  <c r="D822" i="1"/>
  <c r="D66" i="1"/>
  <c r="D1926" i="1"/>
  <c r="D215" i="1"/>
  <c r="D1950" i="1"/>
  <c r="D2056" i="1"/>
  <c r="D903" i="1"/>
  <c r="D1452" i="1"/>
  <c r="D1213" i="1"/>
  <c r="D705" i="1"/>
  <c r="D748" i="1"/>
  <c r="D787" i="1"/>
  <c r="D455" i="1"/>
  <c r="D1036" i="1"/>
  <c r="D1446" i="1"/>
  <c r="D390" i="1"/>
  <c r="D2113" i="1"/>
  <c r="D25" i="1"/>
  <c r="D543" i="1"/>
  <c r="D2201" i="1"/>
  <c r="D207" i="1"/>
  <c r="D1460" i="1"/>
  <c r="D582" i="1"/>
  <c r="D988" i="1"/>
  <c r="D1642" i="1"/>
  <c r="D1027" i="1"/>
  <c r="D172" i="1"/>
  <c r="D497" i="1"/>
  <c r="D2106" i="1"/>
  <c r="D807" i="1"/>
  <c r="D2163" i="1"/>
  <c r="D165" i="1"/>
  <c r="D1301" i="1"/>
  <c r="D715" i="1"/>
  <c r="D2169" i="1"/>
  <c r="D291" i="1"/>
  <c r="D784" i="1"/>
  <c r="D2123" i="1"/>
  <c r="D1121" i="1"/>
  <c r="D1790" i="1"/>
  <c r="D119" i="1"/>
  <c r="D5" i="1"/>
  <c r="D1120" i="1"/>
  <c r="D685" i="1"/>
  <c r="D1767" i="1"/>
  <c r="D1263" i="1"/>
  <c r="D1046" i="1"/>
  <c r="D85" i="1"/>
  <c r="D1013" i="1"/>
  <c r="D2202" i="1"/>
  <c r="D847" i="1"/>
  <c r="D149" i="1"/>
  <c r="D1174" i="1"/>
  <c r="D1035" i="1"/>
  <c r="D1145" i="1"/>
  <c r="D1491" i="1"/>
  <c r="D216" i="1"/>
  <c r="D1261" i="1"/>
  <c r="D1789" i="1"/>
  <c r="D553" i="1"/>
  <c r="D500" i="1"/>
  <c r="D661" i="1"/>
  <c r="D690" i="1"/>
  <c r="D2058" i="1"/>
  <c r="D49" i="1"/>
  <c r="D1899" i="1"/>
  <c r="D233" i="1"/>
  <c r="D1709" i="1"/>
  <c r="D994" i="1"/>
  <c r="D1778" i="1"/>
  <c r="D777" i="1"/>
  <c r="D628" i="1"/>
  <c r="D1692" i="1"/>
  <c r="D1216" i="1"/>
  <c r="D1337" i="1"/>
  <c r="D1329" i="1"/>
  <c r="D1264" i="1"/>
  <c r="D594" i="1"/>
  <c r="D1333" i="1"/>
  <c r="D2162" i="1"/>
  <c r="D223" i="1"/>
  <c r="D817" i="1"/>
  <c r="D2148" i="1"/>
  <c r="D1331" i="1"/>
  <c r="D397" i="1"/>
  <c r="D122" i="1"/>
  <c r="D507" i="1"/>
  <c r="D1933" i="1"/>
  <c r="D482" i="1"/>
  <c r="D1627" i="1"/>
  <c r="D1303" i="1"/>
  <c r="D873" i="1"/>
  <c r="D1861" i="1"/>
  <c r="D1490" i="1"/>
  <c r="D1645" i="1"/>
  <c r="D313" i="1"/>
  <c r="D1596" i="1"/>
  <c r="D1353" i="1"/>
  <c r="D1079" i="1"/>
  <c r="D939" i="1"/>
  <c r="D2164" i="1"/>
  <c r="D540" i="1"/>
  <c r="D686" i="1"/>
  <c r="D2200" i="1"/>
  <c r="D501" i="1"/>
  <c r="D922" i="1"/>
  <c r="D1425" i="1"/>
  <c r="D975" i="1"/>
  <c r="D816" i="1"/>
  <c r="D23" i="1"/>
  <c r="D719" i="1"/>
  <c r="D810" i="1"/>
  <c r="D1080" i="1"/>
  <c r="D1193" i="1"/>
  <c r="D917" i="1"/>
  <c r="D1245" i="1"/>
  <c r="D958" i="1"/>
  <c r="D1741" i="1"/>
  <c r="D1825" i="1"/>
  <c r="D647" i="1"/>
  <c r="D201" i="1"/>
  <c r="D2044" i="1"/>
  <c r="D1726" i="1"/>
  <c r="D575" i="1"/>
  <c r="D772" i="1"/>
  <c r="D1870" i="1"/>
  <c r="D1197" i="1"/>
  <c r="D2193" i="1"/>
  <c r="D1074" i="1"/>
  <c r="D1729" i="1"/>
  <c r="D17" i="1"/>
  <c r="D1133" i="1"/>
  <c r="D1430" i="1"/>
  <c r="D660" i="1"/>
  <c r="D1723" i="1"/>
  <c r="D1881" i="1"/>
  <c r="D2099" i="1"/>
  <c r="D1795" i="1"/>
  <c r="D489" i="1"/>
  <c r="D1605" i="1"/>
  <c r="D1603" i="1"/>
  <c r="D416" i="1"/>
  <c r="D615" i="1"/>
  <c r="D1268" i="1"/>
  <c r="D1194" i="1"/>
  <c r="D1555" i="1"/>
  <c r="D742" i="1"/>
  <c r="D1347" i="1"/>
  <c r="D620" i="1"/>
  <c r="D135" i="1"/>
  <c r="D861" i="1"/>
  <c r="D1359" i="1"/>
  <c r="D950" i="1"/>
  <c r="D1188" i="1"/>
  <c r="D2143" i="1"/>
  <c r="D459" i="1"/>
  <c r="D979" i="1"/>
  <c r="D142" i="1"/>
  <c r="D1855" i="1"/>
  <c r="D1640" i="1"/>
  <c r="D1548" i="1"/>
  <c r="D1042" i="1"/>
  <c r="D1043" i="1"/>
  <c r="D349" i="1"/>
  <c r="D270" i="1"/>
  <c r="D1375" i="1"/>
  <c r="D1500" i="1"/>
  <c r="D965" i="1"/>
  <c r="D1677" i="1"/>
  <c r="D192" i="1"/>
  <c r="D1695" i="1"/>
  <c r="D1841" i="1"/>
  <c r="D2062" i="1"/>
  <c r="D926" i="1"/>
  <c r="D1659" i="1"/>
  <c r="D1594" i="1"/>
  <c r="D542" i="1"/>
  <c r="D554" i="1"/>
  <c r="D1986" i="1"/>
  <c r="D1059" i="1"/>
  <c r="D1412" i="1"/>
  <c r="D1489" i="1"/>
  <c r="D1983" i="1"/>
  <c r="D1549" i="1"/>
  <c r="D1958" i="1"/>
  <c r="D1574" i="1"/>
  <c r="D108" i="1"/>
  <c r="D1155" i="1"/>
  <c r="D187" i="1"/>
  <c r="D2032" i="1"/>
  <c r="D1319" i="1"/>
  <c r="D2004" i="1"/>
  <c r="D1674" i="1"/>
  <c r="D91" i="1"/>
  <c r="D205" i="1"/>
  <c r="D1364" i="1"/>
  <c r="D2093" i="1"/>
  <c r="D1711" i="1"/>
  <c r="D2161" i="1"/>
  <c r="D2109" i="1"/>
  <c r="D78" i="1"/>
  <c r="D249" i="1"/>
  <c r="D571" i="1"/>
  <c r="D467" i="1"/>
  <c r="D576" i="1"/>
  <c r="D457" i="1"/>
  <c r="D1299" i="1"/>
  <c r="D1168" i="1"/>
  <c r="D189" i="1"/>
  <c r="D1878" i="1"/>
  <c r="D133" i="1"/>
  <c r="D1447" i="1"/>
  <c r="D275" i="1"/>
  <c r="D116" i="1"/>
  <c r="D1907" i="1"/>
  <c r="D1400" i="1"/>
  <c r="D150" i="1"/>
  <c r="D1019" i="1"/>
  <c r="D1816" i="1"/>
  <c r="D1361" i="1"/>
  <c r="D10" i="1"/>
  <c r="D130" i="1"/>
  <c r="D900" i="1"/>
  <c r="D1484" i="1"/>
  <c r="D1011" i="1"/>
  <c r="D1891" i="1"/>
  <c r="D586" i="1"/>
  <c r="D1915" i="1"/>
  <c r="D1771" i="1"/>
  <c r="D788" i="1"/>
  <c r="D974" i="1"/>
  <c r="D438" i="1"/>
  <c r="D793" i="1"/>
  <c r="D2112" i="1"/>
  <c r="D1000" i="1"/>
  <c r="D1238" i="1"/>
  <c r="D2015" i="1"/>
  <c r="D1177" i="1"/>
  <c r="D1754" i="1"/>
  <c r="D239" i="1"/>
  <c r="D946" i="1"/>
  <c r="D2139" i="1"/>
  <c r="D2085" i="1"/>
  <c r="D1415" i="1"/>
  <c r="D2117" i="1"/>
  <c r="D1449" i="1"/>
  <c r="D1029" i="1"/>
  <c r="D1802" i="1"/>
  <c r="D740" i="1"/>
  <c r="D62" i="1"/>
  <c r="D1978" i="1"/>
  <c r="D1860" i="1"/>
  <c r="D226" i="1"/>
  <c r="D1751" i="1"/>
  <c r="D1298" i="1"/>
  <c r="D703" i="1"/>
  <c r="D718" i="1"/>
  <c r="D1176" i="1"/>
  <c r="D14" i="1"/>
  <c r="D183" i="1"/>
  <c r="D433" i="1"/>
  <c r="D451" i="1"/>
  <c r="D557" i="1"/>
  <c r="D1151" i="1"/>
  <c r="D502" i="1"/>
  <c r="D1039" i="1"/>
  <c r="D1903" i="1"/>
  <c r="D956" i="1"/>
  <c r="D1417" i="1"/>
  <c r="D1598" i="1"/>
  <c r="D1578" i="1"/>
  <c r="D350" i="1"/>
  <c r="D1123" i="1"/>
  <c r="D212" i="1"/>
  <c r="D1239" i="1"/>
  <c r="D1552" i="1"/>
  <c r="D406" i="1"/>
  <c r="D1463" i="1"/>
  <c r="D1354" i="1"/>
  <c r="D940" i="1"/>
  <c r="D258" i="1"/>
  <c r="D1332" i="1"/>
  <c r="D1334" i="1"/>
  <c r="D262" i="1"/>
  <c r="D316" i="1"/>
  <c r="D1008" i="1"/>
  <c r="D1125" i="1"/>
  <c r="D568" i="1"/>
  <c r="D1148" i="1"/>
  <c r="D1964" i="1"/>
  <c r="D1416" i="1"/>
  <c r="D491" i="1"/>
  <c r="D1224" i="1"/>
  <c r="D786" i="1"/>
  <c r="D1799" i="1"/>
  <c r="D2146" i="1"/>
  <c r="D1684" i="1"/>
  <c r="D2116" i="1"/>
  <c r="D1104" i="1"/>
  <c r="D651" i="1"/>
  <c r="D483" i="1"/>
  <c r="D446" i="1"/>
  <c r="D268" i="1"/>
  <c r="D2156" i="1"/>
  <c r="D1082" i="1"/>
  <c r="D564" i="1"/>
  <c r="D819" i="1"/>
  <c r="D1673" i="1"/>
  <c r="D225" i="1"/>
  <c r="D86" i="1"/>
  <c r="D1440" i="1"/>
  <c r="D1138" i="1"/>
  <c r="D1669" i="1"/>
  <c r="D1081" i="1"/>
  <c r="D968" i="1"/>
  <c r="D712" i="1"/>
  <c r="D828" i="1"/>
  <c r="D944" i="1"/>
  <c r="D1943" i="1"/>
  <c r="D1212" i="1"/>
  <c r="D731" i="1"/>
  <c r="D829" i="1"/>
  <c r="D1483" i="1"/>
  <c r="D2055" i="1"/>
  <c r="D1207" i="1"/>
  <c r="D759" i="1"/>
  <c r="D1276" i="1"/>
  <c r="D857" i="1"/>
  <c r="D1737" i="1"/>
  <c r="D1198" i="1"/>
  <c r="D850" i="1"/>
  <c r="D1408" i="1"/>
  <c r="D2079" i="1"/>
  <c r="D79" i="1"/>
  <c r="D2107" i="1"/>
  <c r="D2077" i="1"/>
  <c r="D40" i="1"/>
  <c r="D1084" i="1"/>
  <c r="D1560" i="1"/>
  <c r="D1672" i="1"/>
  <c r="D1912" i="1"/>
  <c r="D1808" i="1"/>
  <c r="D709" i="1"/>
  <c r="D1892" i="1"/>
  <c r="D1580" i="1"/>
  <c r="D743" i="1"/>
  <c r="D1232" i="1"/>
  <c r="D1421" i="1"/>
  <c r="D221" i="1"/>
  <c r="D991" i="1"/>
  <c r="D1355" i="1"/>
  <c r="D1044" i="1"/>
  <c r="D1686" i="1"/>
  <c r="D1260" i="1"/>
  <c r="D429" i="1"/>
  <c r="D1252" i="1"/>
  <c r="D1662" i="1"/>
  <c r="D1010" i="1"/>
  <c r="D303" i="1"/>
  <c r="D1981" i="1"/>
  <c r="D128" i="1"/>
  <c r="D1457" i="1"/>
  <c r="D989" i="1"/>
  <c r="D1779" i="1"/>
  <c r="D1050" i="1"/>
  <c r="D1501" i="1"/>
  <c r="D1712" i="1"/>
  <c r="D2132" i="1"/>
  <c r="D546" i="1"/>
  <c r="D659" i="1"/>
  <c r="D1696" i="1"/>
  <c r="D1954" i="1"/>
  <c r="D1785" i="1"/>
  <c r="D2145" i="1"/>
  <c r="D2118" i="1"/>
  <c r="D1479" i="1"/>
  <c r="D1147" i="1"/>
  <c r="D2057" i="1"/>
  <c r="D1747" i="1"/>
  <c r="D236" i="1"/>
  <c r="D1868" i="1"/>
  <c r="D1105" i="1"/>
  <c r="D1957" i="1"/>
  <c r="D1422" i="1"/>
  <c r="D2121" i="1"/>
  <c r="D1157" i="1"/>
  <c r="D1557" i="1"/>
  <c r="D1761" i="1"/>
  <c r="D2090" i="1"/>
  <c r="D1988" i="1"/>
  <c r="D435" i="1"/>
  <c r="D109" i="1"/>
  <c r="D1099" i="1"/>
  <c r="D648" i="1"/>
  <c r="D912" i="1"/>
  <c r="D266" i="1"/>
  <c r="D279" i="1"/>
  <c r="D1453" i="1"/>
  <c r="D32" i="1"/>
  <c r="D171" i="1"/>
  <c r="D1770" i="1"/>
  <c r="D1199" i="1"/>
  <c r="D21" i="1"/>
  <c r="D1576" i="1"/>
  <c r="D1858" i="1"/>
  <c r="D30" i="1"/>
  <c r="D1185" i="1"/>
  <c r="D580" i="1"/>
  <c r="D809" i="1"/>
  <c r="D1554" i="1"/>
  <c r="D1387" i="1"/>
  <c r="D1911" i="1"/>
  <c r="D751" i="1"/>
  <c r="D1057" i="1"/>
  <c r="D354" i="1"/>
  <c r="D2105" i="1"/>
  <c r="D534" i="1"/>
  <c r="D1622" i="1"/>
  <c r="D1470" i="1"/>
  <c r="D2022" i="1"/>
  <c r="D866" i="1"/>
  <c r="D783" i="1"/>
  <c r="D1624" i="1"/>
  <c r="D558" i="1"/>
  <c r="D1562" i="1"/>
  <c r="D1231" i="1"/>
  <c r="D218" i="1"/>
  <c r="D614" i="1"/>
  <c r="D1017" i="1"/>
  <c r="D1963" i="1"/>
  <c r="D1886" i="1"/>
  <c r="D849" i="1"/>
  <c r="D839" i="1"/>
  <c r="D4" i="1"/>
  <c r="D246" i="1"/>
  <c r="D362" i="1"/>
  <c r="D980" i="1"/>
  <c r="D796" i="1"/>
  <c r="D1371" i="1"/>
  <c r="D124" i="1"/>
  <c r="D766" i="1"/>
  <c r="D1572" i="1"/>
  <c r="D211" i="1"/>
  <c r="D1706" i="1"/>
  <c r="D883" i="1"/>
  <c r="D627" i="1"/>
  <c r="D600" i="1"/>
  <c r="D1178" i="1"/>
  <c r="D1748" i="1"/>
  <c r="D1273" i="1"/>
  <c r="D1022" i="1"/>
  <c r="D716" i="1"/>
  <c r="D168" i="1"/>
  <c r="D860" i="1"/>
  <c r="D827" i="1"/>
  <c r="D426" i="1"/>
  <c r="D700" i="1"/>
  <c r="D160" i="1"/>
  <c r="D1773" i="1"/>
  <c r="D509" i="1"/>
  <c r="D27" i="1"/>
  <c r="D1814" i="1"/>
  <c r="D902" i="1"/>
  <c r="D934" i="1"/>
  <c r="D1665" i="1"/>
  <c r="D1527" i="1"/>
  <c r="D1780" i="1"/>
  <c r="D229" i="1"/>
  <c r="D306" i="1"/>
  <c r="D1454" i="1"/>
  <c r="D1488" i="1"/>
  <c r="D2208" i="1"/>
  <c r="D1015" i="1"/>
  <c r="D88" i="1"/>
  <c r="D1725" i="1"/>
  <c r="D69" i="1"/>
  <c r="D1928" i="1"/>
  <c r="D549" i="1"/>
  <c r="D1290" i="1"/>
  <c r="D54" i="1"/>
  <c r="D1774" i="1"/>
  <c r="D1831" i="1"/>
  <c r="D1429" i="1"/>
  <c r="D2021" i="1"/>
  <c r="D245" i="1"/>
  <c r="D823" i="1"/>
  <c r="D720" i="1"/>
  <c r="D1418" i="1"/>
  <c r="D757" i="1"/>
  <c r="D632" i="1"/>
  <c r="D2170" i="1"/>
  <c r="D1032" i="1"/>
  <c r="D1757" i="1"/>
  <c r="D1660" i="1"/>
  <c r="D1590" i="1"/>
  <c r="D1004" i="1"/>
  <c r="D2150" i="1"/>
  <c r="D1564" i="1"/>
  <c r="D360" i="1"/>
  <c r="D854" i="1"/>
  <c r="D60" i="1"/>
  <c r="D832" i="1"/>
  <c r="D2069" i="1"/>
  <c r="D1466" i="1"/>
  <c r="D2147" i="1"/>
  <c r="D1740" i="1"/>
  <c r="D532" i="1"/>
  <c r="D1558" i="1"/>
  <c r="D880" i="1"/>
  <c r="D2197" i="1"/>
  <c r="D77" i="1"/>
  <c r="D1116" i="1"/>
  <c r="D1217" i="1"/>
  <c r="D691" i="1"/>
  <c r="D162" i="1"/>
  <c r="D1109" i="1"/>
  <c r="D707" i="1"/>
  <c r="D673" i="1"/>
  <c r="D2017" i="1"/>
  <c r="D18" i="1"/>
  <c r="D1781" i="1"/>
  <c r="D1274" i="1"/>
  <c r="D1328" i="1"/>
  <c r="D1161" i="1"/>
  <c r="D13" i="1"/>
  <c r="D1509" i="1"/>
  <c r="D1122" i="1"/>
  <c r="D2087" i="1"/>
  <c r="D260" i="1"/>
  <c r="D339" i="1"/>
  <c r="D1393" i="1"/>
  <c r="D283" i="1"/>
  <c r="D1448" i="1"/>
  <c r="D1631" i="1"/>
  <c r="D363" i="1"/>
  <c r="D1386" i="1"/>
  <c r="D121" i="1"/>
  <c r="D1606" i="1"/>
  <c r="D837" i="1"/>
  <c r="D2025" i="1"/>
  <c r="D1150" i="1"/>
  <c r="D1300" i="1"/>
  <c r="D1258" i="1"/>
  <c r="D1656" i="1"/>
  <c r="D1065" i="1"/>
  <c r="D680" i="1"/>
  <c r="D1635" i="1"/>
  <c r="D960" i="1"/>
  <c r="D336" i="1"/>
  <c r="D431" i="1"/>
  <c r="D2011" i="1"/>
  <c r="D1682" i="1"/>
  <c r="D1970" i="1"/>
  <c r="D714" i="1"/>
  <c r="D924" i="1"/>
  <c r="D679" i="1"/>
  <c r="D391" i="1"/>
  <c r="D666" i="1"/>
  <c r="D1989" i="1"/>
  <c r="D210" i="1"/>
  <c r="D1228" i="1"/>
  <c r="D1894" i="1"/>
  <c r="D514" i="1"/>
  <c r="D2125" i="1"/>
  <c r="D567" i="1"/>
  <c r="D1083" i="1"/>
  <c r="D768" i="1"/>
  <c r="D1504" i="1"/>
  <c r="D1857" i="1"/>
  <c r="D730" i="1"/>
  <c r="D1091" i="1"/>
  <c r="D1465" i="1"/>
  <c r="D1009" i="1"/>
  <c r="D855" i="1"/>
  <c r="D1023" i="1"/>
  <c r="D1589" i="1"/>
  <c r="D1621" i="1"/>
  <c r="D425" i="1"/>
  <c r="D1191" i="1"/>
  <c r="D1257" i="1"/>
  <c r="D2180" i="1"/>
  <c r="D970" i="1"/>
  <c r="D886" i="1"/>
  <c r="D892" i="1"/>
  <c r="D512" i="1"/>
  <c r="D1410" i="1"/>
  <c r="D2060" i="1"/>
  <c r="D1715" i="1"/>
  <c r="D170" i="1"/>
  <c r="D1106" i="1"/>
  <c r="D1935" i="1"/>
  <c r="D138" i="1"/>
  <c r="D2160" i="1"/>
  <c r="D895" i="1"/>
  <c r="D71" i="1"/>
  <c r="D537" i="1"/>
  <c r="D1076" i="1"/>
  <c r="D1575" i="1"/>
  <c r="D668" i="1"/>
  <c r="D1769" i="1"/>
  <c r="D315" i="1"/>
  <c r="D2039" i="1"/>
  <c r="D1486" i="1"/>
  <c r="D1202" i="1"/>
  <c r="D300" i="1"/>
  <c r="D791" i="1"/>
  <c r="D3" i="1"/>
  <c r="D1069" i="1"/>
  <c r="D1351" i="1"/>
  <c r="D84" i="1"/>
  <c r="D1569" i="1"/>
  <c r="D1694" i="1"/>
  <c r="D1755" i="1"/>
  <c r="D694" i="1"/>
  <c r="D1730" i="1"/>
  <c r="D155" i="1"/>
  <c r="D468" i="1"/>
  <c r="D1242" i="1"/>
  <c r="D222" i="1"/>
  <c r="D312" i="1"/>
  <c r="D646" i="1"/>
  <c r="D560" i="1"/>
  <c r="D1859" i="1"/>
  <c r="D1366" i="1"/>
  <c r="D2014" i="1"/>
  <c r="D1208" i="1"/>
  <c r="D1528" i="1"/>
  <c r="D198" i="1"/>
  <c r="D1338" i="1"/>
  <c r="D2088" i="1"/>
  <c r="D1998" i="1"/>
  <c r="D1097" i="1"/>
  <c r="D1678" i="1"/>
  <c r="D572" i="1"/>
  <c r="D702" i="1"/>
  <c r="D797" i="1"/>
  <c r="D462" i="1"/>
  <c r="D805" i="1"/>
  <c r="D385" i="1"/>
  <c r="D2171" i="1"/>
  <c r="D2155" i="1"/>
  <c r="D1910" i="1"/>
  <c r="D862" i="1"/>
  <c r="D2175" i="1"/>
  <c r="D927" i="1"/>
  <c r="D2140" i="1"/>
  <c r="D56" i="1"/>
  <c r="D865" i="1"/>
  <c r="D1413" i="1"/>
  <c r="D1705" i="1"/>
  <c r="D307" i="1"/>
  <c r="D1809" i="1"/>
  <c r="D1388" i="1"/>
  <c r="D779" i="1"/>
  <c r="D1441" i="1"/>
  <c r="D439" i="1"/>
  <c r="D957" i="1"/>
  <c r="D2" i="1"/>
  <c r="D251" i="1"/>
  <c r="D1854" i="1"/>
  <c r="D544" i="1"/>
  <c r="D1313" i="1"/>
  <c r="D1182" i="1"/>
  <c r="D617" i="1"/>
  <c r="D1646" i="1"/>
  <c r="D1289" i="1"/>
  <c r="D919" i="1"/>
  <c r="D2207" i="1"/>
  <c r="D238" i="1"/>
  <c r="D90" i="1"/>
  <c r="D44" i="1"/>
  <c r="D915" i="1"/>
  <c r="D1385" i="1"/>
  <c r="D1442" i="1"/>
  <c r="D1991" i="1"/>
  <c r="D758" i="1"/>
  <c r="D570" i="1"/>
  <c r="D1458" i="1"/>
  <c r="D1955" i="1"/>
  <c r="D1909" i="1"/>
  <c r="D83" i="1"/>
  <c r="D1002" i="1"/>
  <c r="D479" i="1"/>
  <c r="D288" i="1"/>
  <c r="D269" i="1"/>
  <c r="D443" i="1"/>
  <c r="D1806" i="1"/>
  <c r="D992" i="1"/>
  <c r="D1108" i="1"/>
  <c r="D993" i="1"/>
  <c r="D587" i="1"/>
  <c r="D929" i="1"/>
  <c r="D667" i="1"/>
  <c r="D2152" i="1"/>
  <c r="D414" i="1"/>
  <c r="D721" i="1"/>
  <c r="D244" i="1"/>
  <c r="D813" i="1"/>
  <c r="D1321" i="1"/>
  <c r="D1630" i="1"/>
  <c r="D1143" i="1"/>
  <c r="D2050" i="1"/>
  <c r="D2059" i="1"/>
  <c r="D1585" i="1"/>
  <c r="D1399" i="1"/>
  <c r="D1496" i="1"/>
  <c r="D894" i="1"/>
  <c r="D789" i="1"/>
  <c r="D1994" i="1"/>
  <c r="D898" i="1"/>
  <c r="D463" i="1"/>
  <c r="D1812" i="1"/>
  <c r="D727" i="1"/>
  <c r="D1698" i="1"/>
  <c r="D569" i="1"/>
  <c r="D1406" i="1"/>
  <c r="D1227" i="1"/>
  <c r="D1832" i="1"/>
  <c r="D1402" i="1"/>
  <c r="D904" i="1"/>
  <c r="D518" i="1"/>
  <c r="D1864" i="1"/>
  <c r="D1443" i="1"/>
  <c r="D1638" i="1"/>
  <c r="D1423" i="1"/>
  <c r="D1591" i="1"/>
  <c r="D1014" i="1"/>
  <c r="D2041" i="1"/>
  <c r="D1233" i="1"/>
  <c r="D704" i="1"/>
  <c r="D374" i="1"/>
  <c r="D1316" i="1"/>
  <c r="D1435" i="1"/>
  <c r="D1204" i="1"/>
  <c r="D1396" i="1"/>
  <c r="D781" i="1"/>
  <c r="D388" i="1"/>
  <c r="D1707" i="1"/>
  <c r="D1450" i="1"/>
  <c r="D310" i="1"/>
  <c r="D1455" i="1"/>
  <c r="D1271" i="1"/>
  <c r="D1968" i="1"/>
  <c r="D1006" i="1"/>
  <c r="D1363" i="1"/>
  <c r="D68" i="1"/>
  <c r="D139" i="1"/>
  <c r="D12" i="1"/>
  <c r="D449" i="1"/>
  <c r="D1451" i="1"/>
  <c r="D1153" i="1"/>
  <c r="D1851" i="1"/>
  <c r="D699" i="1"/>
  <c r="D876" i="1"/>
  <c r="D1966" i="1"/>
  <c r="D31" i="1"/>
  <c r="D472" i="1"/>
  <c r="D2103" i="1"/>
  <c r="D765" i="1"/>
  <c r="D39" i="1"/>
  <c r="D517" i="1"/>
  <c r="D562" i="1"/>
  <c r="D2081" i="1"/>
  <c r="D630" i="1"/>
  <c r="D367" i="1"/>
  <c r="D907" i="1"/>
  <c r="D2005" i="1"/>
  <c r="D140" i="1"/>
  <c r="D1681" i="1"/>
  <c r="D1439" i="1"/>
  <c r="D625" i="1"/>
  <c r="D824" i="1"/>
  <c r="D1939" i="1"/>
  <c r="D1064" i="1"/>
  <c r="D524" i="1"/>
  <c r="D322" i="1"/>
  <c r="D1462" i="1"/>
  <c r="D1537" i="1"/>
  <c r="D1419" i="1"/>
  <c r="D800" i="1"/>
  <c r="D998" i="1"/>
  <c r="D1360" i="1"/>
  <c r="D1818" i="1"/>
  <c r="D442" i="1"/>
  <c r="D1323" i="1"/>
  <c r="D1169" i="1"/>
  <c r="D566" i="1"/>
  <c r="D1551" i="1"/>
  <c r="D624" i="1"/>
  <c r="D1639" i="1"/>
  <c r="D465" i="1"/>
  <c r="D909" i="1"/>
  <c r="D1171" i="1"/>
  <c r="D1982" i="1"/>
  <c r="D1782" i="1"/>
  <c r="D713" i="1"/>
  <c r="D1815" i="1"/>
  <c r="D711" i="1"/>
  <c r="D2192" i="1"/>
  <c r="D656" i="1"/>
  <c r="D493" i="1"/>
  <c r="D297" i="1"/>
  <c r="D380" i="1"/>
  <c r="D1787" i="1"/>
  <c r="D1690" i="1"/>
  <c r="D494" i="1"/>
  <c r="D1144" i="1"/>
  <c r="D897" i="1"/>
  <c r="D2122" i="1"/>
  <c r="D1047" i="1"/>
  <c r="D441" i="1"/>
  <c r="D565" i="1"/>
  <c r="D1087" i="1"/>
  <c r="D1813" i="1"/>
  <c r="D1826" i="1"/>
  <c r="D1312" i="1"/>
  <c r="D16" i="1"/>
  <c r="D1676" i="1"/>
  <c r="D593" i="1"/>
  <c r="D1526" i="1"/>
  <c r="D1021" i="1"/>
  <c r="D1608" i="1"/>
  <c r="D1703" i="1"/>
  <c r="D1018" i="1"/>
  <c r="D123" i="1"/>
  <c r="D726" i="1"/>
  <c r="D272" i="1"/>
  <c r="D477" i="1"/>
  <c r="D1634" i="1"/>
  <c r="D1098" i="1"/>
  <c r="D697" i="1"/>
  <c r="D1657" i="1"/>
  <c r="D1226" i="1"/>
  <c r="D1710" i="1"/>
  <c r="D151" i="1"/>
  <c r="D621" i="1"/>
  <c r="D1218" i="1"/>
  <c r="D418" i="1"/>
  <c r="D9" i="1"/>
  <c r="D1874" i="1"/>
  <c r="D117" i="1"/>
  <c r="D111" i="1"/>
  <c r="D1203" i="1"/>
  <c r="D1906" i="1"/>
  <c r="D46" i="1"/>
  <c r="D610" i="1"/>
  <c r="D1025" i="1"/>
  <c r="D1877" i="1"/>
  <c r="D1524" i="1"/>
  <c r="D657" i="1"/>
  <c r="D1885" i="1"/>
  <c r="D959" i="1"/>
  <c r="D683" i="1"/>
  <c r="D464" i="1"/>
  <c r="D1512" i="1"/>
  <c r="D1999" i="1"/>
  <c r="D1827" i="1"/>
  <c r="D67" i="1"/>
  <c r="D609" i="1"/>
  <c r="D599" i="1"/>
  <c r="D535" i="1"/>
  <c r="D671" i="1"/>
  <c r="D1287" i="1"/>
  <c r="D1800" i="1"/>
  <c r="D1944" i="1"/>
  <c r="D1609" i="1"/>
  <c r="D2178" i="1"/>
  <c r="D1209" i="1"/>
  <c r="D281" i="1"/>
  <c r="D536" i="1"/>
  <c r="D167" i="1"/>
  <c r="D698" i="1"/>
  <c r="D2083" i="1"/>
  <c r="D736" i="1"/>
  <c r="D427" i="1"/>
  <c r="D674" i="1"/>
  <c r="D795" i="1"/>
  <c r="D1518" i="1"/>
  <c r="D995" i="1"/>
  <c r="D1749" i="1"/>
  <c r="D1469" i="1"/>
  <c r="D770" i="1"/>
  <c r="D2115" i="1"/>
  <c r="D1137" i="1"/>
  <c r="D990" i="1"/>
  <c r="D2018" i="1"/>
  <c r="D1945" i="1"/>
  <c r="D102" i="1"/>
  <c r="D2047" i="1"/>
  <c r="D2108" i="1"/>
  <c r="D95" i="1"/>
  <c r="D1636" i="1"/>
  <c r="D622" i="1"/>
  <c r="D760" i="1"/>
  <c r="D61" i="1"/>
  <c r="D1836" i="1"/>
  <c r="D1625" i="1"/>
  <c r="D1461" i="1"/>
  <c r="D845" i="1"/>
  <c r="D42" i="1"/>
  <c r="D447" i="1"/>
  <c r="D846" i="1"/>
  <c r="D76" i="1"/>
  <c r="D2019" i="1"/>
  <c r="D1296" i="1"/>
  <c r="D379" i="1"/>
  <c r="D1077" i="1"/>
  <c r="D581" i="1"/>
  <c r="D237" i="1"/>
  <c r="D1382" i="1"/>
  <c r="D1494" i="1"/>
  <c r="D1297" i="1"/>
  <c r="D204" i="1"/>
  <c r="D528" i="1"/>
  <c r="D145" i="1"/>
  <c r="D508" i="1"/>
  <c r="D137" i="1"/>
  <c r="D775" i="1"/>
  <c r="D1617" i="1"/>
  <c r="D1317" i="1"/>
  <c r="D1135" i="1"/>
  <c r="D1255" i="1"/>
  <c r="D1055" i="1"/>
  <c r="D1179" i="1"/>
  <c r="D1607" i="1"/>
  <c r="D1444" i="1"/>
  <c r="D2154" i="1"/>
  <c r="D1476" i="1"/>
  <c r="D1833" i="1"/>
  <c r="D35" i="1"/>
  <c r="D1510" i="1"/>
  <c r="D1196" i="1"/>
  <c r="D2174" i="1"/>
  <c r="D1369" i="1"/>
  <c r="D1115" i="1"/>
  <c r="D1374" i="1"/>
  <c r="D476" i="1"/>
  <c r="D96" i="1"/>
  <c r="D1493" i="1"/>
  <c r="D103" i="1"/>
  <c r="D43" i="1"/>
  <c r="D2126" i="1"/>
  <c r="D113" i="1"/>
  <c r="D976" i="1"/>
  <c r="D1163" i="1"/>
  <c r="D1214" i="1"/>
  <c r="D963" i="1"/>
  <c r="D2136" i="1"/>
  <c r="D2129" i="1"/>
  <c r="D1784" i="1"/>
  <c r="D1811" i="1"/>
  <c r="D1588" i="1"/>
  <c r="D1763" i="1"/>
  <c r="D606" i="1"/>
  <c r="D1173" i="1"/>
  <c r="D1170" i="1"/>
  <c r="D290" i="1"/>
  <c r="D259" i="1"/>
  <c r="D1534" i="1"/>
  <c r="D176" i="1"/>
  <c r="D884" i="1"/>
  <c r="D623" i="1"/>
  <c r="D2151" i="1"/>
  <c r="D1883" i="1"/>
  <c r="D2045" i="1"/>
  <c r="D1890" i="1"/>
  <c r="D2183" i="1"/>
  <c r="D1472" i="1"/>
  <c r="D1796" i="1"/>
  <c r="D1034" i="1"/>
  <c r="D163" i="1"/>
  <c r="D591" i="1"/>
  <c r="D1648" i="1"/>
  <c r="D2135" i="1"/>
  <c r="D1840" i="1"/>
  <c r="D981" i="1"/>
  <c r="D1856" i="1"/>
  <c r="D782" i="1"/>
  <c r="D420" i="1"/>
  <c r="D1821" i="1"/>
  <c r="D521" i="1"/>
  <c r="D996" i="1"/>
  <c r="D918" i="1"/>
  <c r="D820" i="1"/>
  <c r="D913" i="1"/>
  <c r="D1804" i="1"/>
  <c r="D422" i="1"/>
  <c r="D899" i="1"/>
  <c r="D693" i="1"/>
  <c r="D1803" i="1"/>
  <c r="D1750" i="1"/>
  <c r="D1240" i="1"/>
  <c r="D1180" i="1"/>
  <c r="D891" i="1"/>
  <c r="D348" i="1"/>
  <c r="D641" i="1"/>
  <c r="D202" i="1"/>
  <c r="D2028" i="1"/>
  <c r="D874" i="1"/>
  <c r="D47" i="1"/>
  <c r="D1269" i="1"/>
  <c r="D1286" i="1"/>
  <c r="D1614" i="1"/>
  <c r="D578" i="1"/>
  <c r="D533" i="1"/>
  <c r="D744" i="1"/>
  <c r="D1326" i="1"/>
  <c r="D267" i="1"/>
  <c r="D2070" i="1"/>
  <c r="D830" i="1"/>
  <c r="D803" i="1"/>
  <c r="D1570" i="1"/>
  <c r="D527" i="1"/>
  <c r="D1288" i="1"/>
  <c r="D1824" i="1"/>
  <c r="D955" i="1"/>
  <c r="D484" i="1"/>
  <c r="D1940" i="1"/>
  <c r="D1037" i="1"/>
  <c r="D335" i="1"/>
  <c r="D488" i="1"/>
  <c r="D2097" i="1"/>
  <c r="D1292" i="1"/>
  <c r="D1613" i="1"/>
  <c r="D1237" i="1"/>
  <c r="D601" i="1"/>
  <c r="D754" i="1"/>
  <c r="D851" i="1"/>
  <c r="D53" i="1"/>
  <c r="D1777" i="1"/>
  <c r="D2064" i="1"/>
  <c r="D1045" i="1"/>
  <c r="D2030" i="1"/>
  <c r="D559" i="1"/>
  <c r="D982" i="1"/>
  <c r="D2012" i="1"/>
  <c r="D261" i="1"/>
  <c r="D1291" i="1"/>
  <c r="D413" i="1"/>
  <c r="D636" i="1"/>
  <c r="D1619" i="1"/>
  <c r="D81" i="1"/>
  <c r="D2048" i="1"/>
  <c r="D129" i="1"/>
  <c r="D1848" i="1"/>
  <c r="D2008" i="1"/>
  <c r="D1511" i="1"/>
  <c r="D1160" i="1"/>
  <c r="D1280" i="1"/>
  <c r="D444" i="1"/>
  <c r="D942" i="1"/>
  <c r="D799" i="1"/>
  <c r="D1764" i="1"/>
  <c r="D1397" i="1"/>
  <c r="D1048" i="1"/>
  <c r="D308" i="1"/>
  <c r="D1807" i="1"/>
  <c r="D224" i="1"/>
  <c r="D383" i="1"/>
  <c r="D2159" i="1"/>
  <c r="D1745" i="1"/>
  <c r="D2182" i="1"/>
  <c r="D1717" i="1"/>
  <c r="D1075" i="1"/>
  <c r="D1234" i="1"/>
  <c r="D188" i="1"/>
  <c r="D859" i="1"/>
  <c r="D319" i="1"/>
  <c r="D752" i="1"/>
  <c r="D2198" i="1"/>
  <c r="D2002" i="1"/>
  <c r="D302" i="1"/>
  <c r="D2205" i="1"/>
  <c r="D1839" i="1"/>
  <c r="D596" i="1"/>
  <c r="D1189" i="1"/>
  <c r="D1721" i="1"/>
  <c r="D1112" i="1"/>
  <c r="D1616" i="1"/>
  <c r="D1975" i="1"/>
  <c r="D1716" i="1"/>
  <c r="D1775" i="1"/>
  <c r="D1426" i="1"/>
  <c r="D357" i="1"/>
  <c r="D206" i="1"/>
  <c r="D1668" i="1"/>
  <c r="D1492" i="1"/>
  <c r="D1215" i="1"/>
  <c r="D1581" i="1"/>
  <c r="D1689" i="1"/>
  <c r="D526" i="1"/>
  <c r="D1538" i="1"/>
  <c r="D1190" i="1"/>
  <c r="D2061" i="1"/>
  <c r="D1352" i="1"/>
  <c r="D1001" i="1"/>
  <c r="D1900" i="1"/>
  <c r="D278" i="1"/>
  <c r="D1007" i="1"/>
  <c r="D531" i="1"/>
  <c r="D852" i="1"/>
  <c r="D1062" i="1"/>
  <c r="D334" i="1"/>
  <c r="D1990" i="1"/>
  <c r="D1661" i="1"/>
  <c r="D563" i="1"/>
  <c r="D662" i="1"/>
  <c r="D148" i="1"/>
  <c r="D1719" i="1"/>
  <c r="D452" i="1"/>
  <c r="D470" i="1"/>
  <c r="D305" i="1"/>
  <c r="D407" i="1"/>
  <c r="D284" i="1"/>
  <c r="D330" i="1"/>
  <c r="D381" i="1"/>
  <c r="D1086" i="1"/>
  <c r="D1165" i="1"/>
  <c r="D1733" i="1"/>
  <c r="D1073" i="1"/>
  <c r="D1158" i="1"/>
  <c r="D1823" i="1"/>
  <c r="D1663" i="1"/>
  <c r="D785" i="1"/>
  <c r="D253" i="1"/>
  <c r="D22" i="1"/>
  <c r="D197" i="1"/>
  <c r="D1618" i="1"/>
  <c r="D408" i="1"/>
  <c r="D1923" i="1"/>
  <c r="D2203" i="1"/>
  <c r="D454" i="1"/>
  <c r="D676" i="1"/>
  <c r="D2078" i="1"/>
  <c r="D1113" i="1"/>
  <c r="D896" i="1"/>
  <c r="D1026" i="1"/>
  <c r="D1247" i="1"/>
  <c r="D1577" i="1"/>
  <c r="D1033" i="1"/>
  <c r="D905" i="1"/>
  <c r="D1801" i="1"/>
  <c r="D1533" i="1"/>
  <c r="D848" i="1"/>
  <c r="D1532" i="1"/>
  <c r="D2071" i="1"/>
  <c r="D1869" i="1"/>
  <c r="D1101" i="1"/>
  <c r="D94" i="1"/>
  <c r="D1517" i="1"/>
  <c r="D654" i="1"/>
  <c r="D2034" i="1"/>
  <c r="D2196" i="1"/>
  <c r="D1959" i="1"/>
  <c r="D89" i="1"/>
  <c r="D2181" i="1"/>
  <c r="D1265" i="1"/>
  <c r="D825" i="1"/>
  <c r="D344" i="1"/>
  <c r="D1914" i="1"/>
  <c r="D1309" i="1"/>
  <c r="D481" i="1"/>
  <c r="D1139" i="1"/>
  <c r="D977" i="1"/>
  <c r="D1130" i="1"/>
  <c r="D1438" i="1"/>
  <c r="D1793" i="1"/>
  <c r="D889" i="1"/>
  <c r="D2185" i="1"/>
  <c r="D2068" i="1"/>
  <c r="D409" i="1"/>
  <c r="D247" i="1"/>
  <c r="D157" i="1"/>
  <c r="D309" i="1"/>
  <c r="D1592" i="1"/>
  <c r="D616" i="1"/>
  <c r="C1849" i="1"/>
  <c r="C689" i="1"/>
  <c r="C1623" i="1"/>
  <c r="C780" i="1"/>
  <c r="C706" i="1"/>
  <c r="C1111" i="1"/>
  <c r="C1477" i="1"/>
  <c r="C1946" i="1"/>
  <c r="C1593" i="1"/>
  <c r="C1977" i="1"/>
  <c r="C295" i="1"/>
  <c r="C1063" i="1"/>
  <c r="C2073" i="1"/>
  <c r="C672" i="1"/>
  <c r="C1794" i="1"/>
  <c r="C1379" i="1"/>
  <c r="C333" i="1"/>
  <c r="C1680" i="1"/>
  <c r="C1394" i="1"/>
  <c r="C432" i="1"/>
  <c r="C835" i="1"/>
  <c r="C634" i="1"/>
  <c r="C1140" i="1"/>
  <c r="C1873" i="1"/>
  <c r="C1302" i="1"/>
  <c r="C1545" i="1"/>
  <c r="C141" i="1"/>
  <c r="C1626" i="1"/>
  <c r="C1235" i="1"/>
  <c r="C1738" i="1"/>
  <c r="C1373" i="1"/>
  <c r="C642" i="1"/>
  <c r="C1752" i="1"/>
  <c r="C317" i="1"/>
  <c r="C1653" i="1"/>
  <c r="C1519" i="1"/>
  <c r="C840" i="1"/>
  <c r="C450" i="1"/>
  <c r="C1956" i="1"/>
  <c r="C2173" i="1"/>
  <c r="C1992" i="1"/>
  <c r="C29" i="1"/>
  <c r="C1714" i="1"/>
  <c r="C1898" i="1"/>
  <c r="C688" i="1"/>
  <c r="C287" i="1"/>
  <c r="C608" i="1"/>
  <c r="C1887" i="1"/>
  <c r="C8" i="1"/>
  <c r="C935" i="1"/>
  <c r="C395" i="1"/>
  <c r="C655" i="1"/>
  <c r="C1697" i="1"/>
  <c r="C520" i="1"/>
  <c r="C345" i="1"/>
  <c r="C1128" i="1"/>
  <c r="C838" i="1"/>
  <c r="C938" i="1"/>
  <c r="C273" i="1"/>
  <c r="C2053" i="1"/>
  <c r="C2027" i="1"/>
  <c r="C100" i="1"/>
  <c r="C725" i="1"/>
  <c r="C392" i="1"/>
  <c r="C764" i="1"/>
  <c r="C818" i="1"/>
  <c r="C962" i="1"/>
  <c r="C1381" i="1"/>
  <c r="C2206" i="1"/>
  <c r="C503" i="1"/>
  <c r="C359" i="1"/>
  <c r="C2131" i="1"/>
  <c r="C1012" i="1"/>
  <c r="C1637" i="1"/>
  <c r="C2172" i="1"/>
  <c r="C1718" i="1"/>
  <c r="C1236" i="1"/>
  <c r="C282" i="1"/>
  <c r="C1837" i="1"/>
  <c r="C1467" i="1"/>
  <c r="C389" i="1"/>
  <c r="C37" i="1"/>
  <c r="C1159" i="1"/>
  <c r="C1743" i="1"/>
  <c r="C1481" i="1"/>
  <c r="C1473" i="1"/>
  <c r="C1096" i="1"/>
  <c r="C1875" i="1"/>
  <c r="C337" i="1"/>
  <c r="C1103" i="1"/>
  <c r="C1742" i="1"/>
  <c r="C1506" i="1"/>
  <c r="C588" i="1"/>
  <c r="C579" i="1"/>
  <c r="C75" i="1"/>
  <c r="C1934" i="1"/>
  <c r="C1315" i="1"/>
  <c r="C836" i="1"/>
  <c r="C1628" i="1"/>
  <c r="C928" i="1"/>
  <c r="C387" i="1"/>
  <c r="C458" i="1"/>
  <c r="C114" i="1"/>
  <c r="C987" i="1"/>
  <c r="C1118" i="1"/>
  <c r="C1505" i="1"/>
  <c r="C87" i="1"/>
  <c r="C1060" i="1"/>
  <c r="C1702" i="1"/>
  <c r="C1916" i="1"/>
  <c r="C872" i="1"/>
  <c r="C1436" i="1"/>
  <c r="C2024" i="1"/>
  <c r="C2001" i="1"/>
  <c r="C653" i="1"/>
  <c r="C1071" i="1"/>
  <c r="C265" i="1"/>
  <c r="C1156" i="1"/>
  <c r="C186" i="1"/>
  <c r="C943" i="1"/>
  <c r="C999" i="1"/>
  <c r="C356" i="1"/>
  <c r="C1210" i="1"/>
  <c r="C460" i="1"/>
  <c r="C2165" i="1"/>
  <c r="C1602" i="1"/>
  <c r="C1445" i="1"/>
  <c r="C1980" i="1"/>
  <c r="C382" i="1"/>
  <c r="C324" i="1"/>
  <c r="C466" i="1"/>
  <c r="C604" i="1"/>
  <c r="C1275" i="1"/>
  <c r="C954" i="1"/>
  <c r="C1941" i="1"/>
  <c r="C2104" i="1"/>
  <c r="C1539" i="1"/>
  <c r="C961" i="1"/>
  <c r="C402" i="1"/>
  <c r="C597" i="1"/>
  <c r="C1220" i="1"/>
  <c r="C1243" i="1"/>
  <c r="C868" i="1"/>
  <c r="C538" i="1"/>
  <c r="C1205" i="1"/>
  <c r="C2127" i="1"/>
  <c r="C1346" i="1"/>
  <c r="C368" i="1"/>
  <c r="C2186" i="1"/>
  <c r="C510" i="1"/>
  <c r="C1362" i="1"/>
  <c r="C499" i="1"/>
  <c r="C70" i="1"/>
  <c r="C1542" i="1"/>
  <c r="C908" i="1"/>
  <c r="C1225" i="1"/>
  <c r="C311" i="1"/>
  <c r="C1390" i="1"/>
  <c r="C1633" i="1"/>
  <c r="C1852" i="1"/>
  <c r="C1095" i="1"/>
  <c r="C1420" i="1"/>
  <c r="C1222" i="1"/>
  <c r="C511" i="1"/>
  <c r="C650" i="1"/>
  <c r="C1471" i="1"/>
  <c r="C1929" i="1"/>
  <c r="C338" i="1"/>
  <c r="C911" i="1"/>
  <c r="C1405" i="1"/>
  <c r="C415" i="1"/>
  <c r="C1563" i="1"/>
  <c r="C1407" i="1"/>
  <c r="C2029" i="1"/>
  <c r="C1685" i="1"/>
  <c r="C858" i="1"/>
  <c r="C411" i="1"/>
  <c r="C1876" i="1"/>
  <c r="C1905" i="1"/>
  <c r="C478" i="1"/>
  <c r="C1688" i="1"/>
  <c r="C1294" i="1"/>
  <c r="C1893" i="1"/>
  <c r="C125" i="1"/>
  <c r="C208" i="1"/>
  <c r="C640" i="1"/>
  <c r="C869" i="1"/>
  <c r="C131" i="1"/>
  <c r="C199" i="1"/>
  <c r="C328" i="1"/>
  <c r="C723" i="1"/>
  <c r="C1987" i="1"/>
  <c r="C2114" i="1"/>
  <c r="C1713" i="1"/>
  <c r="C1267" i="1"/>
  <c r="C1278" i="1"/>
  <c r="C525" i="1"/>
  <c r="C1367" i="1"/>
  <c r="C132" i="1"/>
  <c r="C1433" i="1"/>
  <c r="C1102" i="1"/>
  <c r="C469" i="1"/>
  <c r="C1872" i="1"/>
  <c r="C153" i="1"/>
  <c r="C1184" i="1"/>
  <c r="C773" i="1"/>
  <c r="C1223" i="1"/>
  <c r="C332" i="1"/>
  <c r="C214" i="1"/>
  <c r="C1513" i="1"/>
  <c r="C774" i="1"/>
  <c r="C1468" i="1"/>
  <c r="C1126" i="1"/>
  <c r="C767" i="1"/>
  <c r="C573" i="1"/>
  <c r="C2036" i="1"/>
  <c r="C1152" i="1"/>
  <c r="C495" i="1"/>
  <c r="C2137" i="1"/>
  <c r="C1897" i="1"/>
  <c r="C652" i="1"/>
  <c r="C1611" i="1"/>
  <c r="C2026" i="1"/>
  <c r="C769" i="1"/>
  <c r="C1658" i="1"/>
  <c r="C110" i="1"/>
  <c r="C808" i="1"/>
  <c r="C2084" i="1"/>
  <c r="C144" i="1"/>
  <c r="C864" i="1"/>
  <c r="C1810" i="1"/>
  <c r="C304" i="1"/>
  <c r="C589" i="1"/>
  <c r="C417" i="1"/>
  <c r="C602" i="1"/>
  <c r="C1736" i="1"/>
  <c r="C2023" i="1"/>
  <c r="C638" i="1"/>
  <c r="C1521" i="1"/>
  <c r="C833" i="1"/>
  <c r="C2130" i="1"/>
  <c r="C812" i="1"/>
  <c r="C1357" i="1"/>
  <c r="C1965" i="1"/>
  <c r="C2098" i="1"/>
  <c r="C2142" i="1"/>
  <c r="C750" i="1"/>
  <c r="C486" i="1"/>
  <c r="C2166" i="1"/>
  <c r="C1356" i="1"/>
  <c r="C1760" i="1"/>
  <c r="C6" i="1"/>
  <c r="C1567" i="1"/>
  <c r="C629" i="1"/>
  <c r="C1691" i="1"/>
  <c r="C584" i="1"/>
  <c r="C1499" i="1"/>
  <c r="C1068" i="1"/>
  <c r="C1550" i="1"/>
  <c r="C1744" i="1"/>
  <c r="C644" i="1"/>
  <c r="C814" i="1"/>
  <c r="C146" i="1"/>
  <c r="C755" i="1"/>
  <c r="C741" i="1"/>
  <c r="C1722" i="1"/>
  <c r="C1127" i="1"/>
  <c r="C1378" i="1"/>
  <c r="C618" i="1"/>
  <c r="C1632" i="1"/>
  <c r="C1765" i="1"/>
  <c r="C821" i="1"/>
  <c r="C890" i="1"/>
  <c r="C28" i="1"/>
  <c r="C1124" i="1"/>
  <c r="C1882" i="1"/>
  <c r="C1325" i="1"/>
  <c r="C428" i="1"/>
  <c r="C1561" i="1"/>
  <c r="C2134" i="1"/>
  <c r="C722" i="1"/>
  <c r="C2101" i="1"/>
  <c r="C1758" i="1"/>
  <c r="C910" i="1"/>
  <c r="C179" i="1"/>
  <c r="C1432" i="1"/>
  <c r="C637" i="1"/>
  <c r="C1380" i="1"/>
  <c r="C798" i="1"/>
  <c r="C1600" i="1"/>
  <c r="C595" i="1"/>
  <c r="C1797" i="1"/>
  <c r="C134" i="1"/>
  <c r="C871" i="1"/>
  <c r="C1349" i="1"/>
  <c r="C1651" i="1"/>
  <c r="C1901" i="1"/>
  <c r="C496" i="1"/>
  <c r="C1129" i="1"/>
  <c r="C1768" i="1"/>
  <c r="C1599" i="1"/>
  <c r="C1306" i="1"/>
  <c r="C2074" i="1"/>
  <c r="C1005" i="1"/>
  <c r="C2067" i="1"/>
  <c r="C1993" i="1"/>
  <c r="C605" i="1"/>
  <c r="C1049" i="1"/>
  <c r="C403" i="1"/>
  <c r="C1805" i="1"/>
  <c r="C1889" i="1"/>
  <c r="C2035" i="1"/>
  <c r="C1543" i="1"/>
  <c r="C2141" i="1"/>
  <c r="C1693" i="1"/>
  <c r="C619" i="1"/>
  <c r="C1951" i="1"/>
  <c r="C2042" i="1"/>
  <c r="C941" i="1"/>
  <c r="C607" i="1"/>
  <c r="C1972" i="1"/>
  <c r="C386" i="1"/>
  <c r="C665" i="1"/>
  <c r="C1342" i="1"/>
  <c r="C735" i="1"/>
  <c r="C1024" i="1"/>
  <c r="C2138" i="1"/>
  <c r="C394" i="1"/>
  <c r="C1971" i="1"/>
  <c r="C19" i="1"/>
  <c r="C2049" i="1"/>
  <c r="C2089" i="1"/>
  <c r="C393" i="1"/>
  <c r="C551" i="1"/>
  <c r="C364" i="1"/>
  <c r="C756" i="1"/>
  <c r="C664" i="1"/>
  <c r="C1759" i="1"/>
  <c r="C1675" i="1"/>
  <c r="C485" i="1"/>
  <c r="C590" i="1"/>
  <c r="C969" i="1"/>
  <c r="C377" i="1"/>
  <c r="C326" i="1"/>
  <c r="C1565" i="1"/>
  <c r="C2167" i="1"/>
  <c r="C1154" i="1"/>
  <c r="C1092" i="1"/>
  <c r="C448" i="1"/>
  <c r="C1969" i="1"/>
  <c r="C401" i="1"/>
  <c r="C843" i="1"/>
  <c r="C1699" i="1"/>
  <c r="C1437" i="1"/>
  <c r="C2040" i="1"/>
  <c r="C658" i="1"/>
  <c r="C1766" i="1"/>
  <c r="C1772" i="1"/>
  <c r="C1798" i="1"/>
  <c r="C2094" i="1"/>
  <c r="C256" i="1"/>
  <c r="C1904" i="1"/>
  <c r="C2190" i="1"/>
  <c r="C2051" i="1"/>
  <c r="C1324" i="1"/>
  <c r="C1540" i="1"/>
  <c r="C1920" i="1"/>
  <c r="C2006" i="1"/>
  <c r="C875" i="1"/>
  <c r="C877" i="1"/>
  <c r="C1791" i="1"/>
  <c r="C552" i="1"/>
  <c r="C101" i="1"/>
  <c r="C1167" i="1"/>
  <c r="C73" i="1"/>
  <c r="C1401" i="1"/>
  <c r="C274" i="1"/>
  <c r="C191" i="1"/>
  <c r="C1579" i="1"/>
  <c r="C2080" i="1"/>
  <c r="C2149" i="1"/>
  <c r="C1819" i="1"/>
  <c r="C1880" i="1"/>
  <c r="C867" i="1"/>
  <c r="C1398" i="1"/>
  <c r="C1254" i="1"/>
  <c r="C923" i="1"/>
  <c r="C1456" i="1"/>
  <c r="C1960" i="1"/>
  <c r="C612" i="1"/>
  <c r="C1947" i="1"/>
  <c r="C1201" i="1"/>
  <c r="C1879" i="1"/>
  <c r="C906" i="1"/>
  <c r="C445" i="1"/>
  <c r="C1336" i="1"/>
  <c r="C737" i="1"/>
  <c r="C97" i="1"/>
  <c r="C1584" i="1"/>
  <c r="C118" i="1"/>
  <c r="C490" i="1"/>
  <c r="C916" i="1"/>
  <c r="C1487" i="1"/>
  <c r="C1474" i="1"/>
  <c r="C1997" i="1"/>
  <c r="C375" i="1"/>
  <c r="C231" i="1"/>
  <c r="C2065" i="1"/>
  <c r="C15" i="1"/>
  <c r="C98" i="1"/>
  <c r="C1525" i="1"/>
  <c r="C681" i="1"/>
  <c r="C320" i="1"/>
  <c r="C1061" i="1"/>
  <c r="C728" i="1"/>
  <c r="C294" i="1"/>
  <c r="C1601" i="1"/>
  <c r="C1930" i="1"/>
  <c r="C475" i="1"/>
  <c r="C967" i="1"/>
  <c r="C1502" i="1"/>
  <c r="C2086" i="1"/>
  <c r="C2031" i="1"/>
  <c r="C1284" i="1"/>
  <c r="C2177" i="1"/>
  <c r="C2095" i="1"/>
  <c r="C1727" i="1"/>
  <c r="C2133" i="1"/>
  <c r="C1293" i="1"/>
  <c r="C156" i="1"/>
  <c r="C1924" i="1"/>
  <c r="C834" i="1"/>
  <c r="C763" i="1"/>
  <c r="C753" i="1"/>
  <c r="C1735" i="1"/>
  <c r="C870" i="1"/>
  <c r="C925" i="1"/>
  <c r="C1358" i="1"/>
  <c r="C423" i="1"/>
  <c r="C1330" i="1"/>
  <c r="C633" i="1"/>
  <c r="C729" i="1"/>
  <c r="C331" i="1"/>
  <c r="C505" i="1"/>
  <c r="C1283" i="1"/>
  <c r="C7" i="1"/>
  <c r="C1285" i="1"/>
  <c r="C115" i="1"/>
  <c r="C318" i="1"/>
  <c r="C2204" i="1"/>
  <c r="C474" i="1"/>
  <c r="C986" i="1"/>
  <c r="C492" i="1"/>
  <c r="C2124" i="1"/>
  <c r="C985" i="1"/>
  <c r="C2046" i="1"/>
  <c r="C1704" i="1"/>
  <c r="C778" i="1"/>
  <c r="C1643" i="1"/>
  <c r="C241" i="1"/>
  <c r="C1164" i="1"/>
  <c r="C1183" i="1"/>
  <c r="C1573" i="1"/>
  <c r="C1846" i="1"/>
  <c r="C1414" i="1"/>
  <c r="C1142" i="1"/>
  <c r="C1038" i="1"/>
  <c r="C966" i="1"/>
  <c r="C325" i="1"/>
  <c r="C794" i="1"/>
  <c r="C2013" i="1"/>
  <c r="C1514" i="1"/>
  <c r="C399" i="1"/>
  <c r="C1343" i="1"/>
  <c r="C378" i="1"/>
  <c r="C856" i="1"/>
  <c r="C592" i="1"/>
  <c r="C949" i="1"/>
  <c r="C1597" i="1"/>
  <c r="C292" i="1"/>
  <c r="C80" i="1"/>
  <c r="C887" i="1"/>
  <c r="C2003" i="1"/>
  <c r="C1927" i="1"/>
  <c r="C1384" i="1"/>
  <c r="C701" i="1"/>
  <c r="C1931" i="1"/>
  <c r="C734" i="1"/>
  <c r="C351" i="1"/>
  <c r="C461" i="1"/>
  <c r="C1508" i="1"/>
  <c r="C997" i="1"/>
  <c r="C1370" i="1"/>
  <c r="C749" i="1"/>
  <c r="C1052" i="1"/>
  <c r="C33" i="1"/>
  <c r="C1146" i="1"/>
  <c r="C240" i="1"/>
  <c r="C1620" i="1"/>
  <c r="C1962" i="1"/>
  <c r="C684" i="1"/>
  <c r="C50" i="1"/>
  <c r="C1647" i="1"/>
  <c r="C64" i="1"/>
  <c r="C1107" i="1"/>
  <c r="C530" i="1"/>
  <c r="C1531" i="1"/>
  <c r="C2075" i="1"/>
  <c r="C213" i="1"/>
  <c r="C257" i="1"/>
  <c r="C515" i="1"/>
  <c r="C952" i="1"/>
  <c r="C1100" i="1"/>
  <c r="C358" i="1"/>
  <c r="C178" i="1"/>
  <c r="C1318" i="1"/>
  <c r="C1937" i="1"/>
  <c r="C1259" i="1"/>
  <c r="C1427" i="1"/>
  <c r="C174" i="1"/>
  <c r="C1281" i="1"/>
  <c r="C1546" i="1"/>
  <c r="C1746" i="1"/>
  <c r="C1568" i="1"/>
  <c r="C1250" i="1"/>
  <c r="C181" i="1"/>
  <c r="C885" i="1"/>
  <c r="C1671" i="1"/>
  <c r="C120" i="1"/>
  <c r="C1365" i="1"/>
  <c r="C1535" i="1"/>
  <c r="C1895" i="1"/>
  <c r="C1516" i="1"/>
  <c r="C1307" i="1"/>
  <c r="C585" i="1"/>
  <c r="C1497" i="1"/>
  <c r="C361" i="1"/>
  <c r="C1485" i="1"/>
  <c r="C882" i="1"/>
  <c r="C327" i="1"/>
  <c r="C1788" i="1"/>
  <c r="C234" i="1"/>
  <c r="C1664" i="1"/>
  <c r="C314" i="1"/>
  <c r="C745" i="1"/>
  <c r="C299" i="1"/>
  <c r="C1053" i="1"/>
  <c r="C574" i="1"/>
  <c r="C790" i="1"/>
  <c r="C2188" i="1"/>
  <c r="C2128" i="1"/>
  <c r="C2194" i="1"/>
  <c r="C1320" i="1"/>
  <c r="C1783" i="1"/>
  <c r="C1350" i="1"/>
  <c r="C1221" i="1"/>
  <c r="C1728" i="1"/>
  <c r="C643" i="1"/>
  <c r="C1058" i="1"/>
  <c r="C1863" i="1"/>
  <c r="C1670" i="1"/>
  <c r="C1311" i="1"/>
  <c r="C1495" i="1"/>
  <c r="C1141" i="1"/>
  <c r="C1834" i="1"/>
  <c r="C1547" i="1"/>
  <c r="C1503" i="1"/>
  <c r="C1424" i="1"/>
  <c r="C487" i="1"/>
  <c r="C792" i="1"/>
  <c r="C301" i="1"/>
  <c r="C1835" i="1"/>
  <c r="C1888" i="1"/>
  <c r="C341" i="1"/>
  <c r="C185" i="1"/>
  <c r="C1667" i="1"/>
  <c r="C1056" i="1"/>
  <c r="C1700" i="1"/>
  <c r="C1949" i="1"/>
  <c r="C1985" i="1"/>
  <c r="C1845" i="1"/>
  <c r="C1917" i="1"/>
  <c r="C2043" i="1"/>
  <c r="C1016" i="1"/>
  <c r="C366" i="1"/>
  <c r="C1093" i="1"/>
  <c r="C1644" i="1"/>
  <c r="C1475" i="1"/>
  <c r="C1520" i="1"/>
  <c r="C2120" i="1"/>
  <c r="C2072" i="1"/>
  <c r="C57" i="1"/>
  <c r="C1219" i="1"/>
  <c r="C1253" i="1"/>
  <c r="C2100" i="1"/>
  <c r="C1902" i="1"/>
  <c r="C930" i="1"/>
  <c r="C1110" i="1"/>
  <c r="C2054" i="1"/>
  <c r="C1629" i="1"/>
  <c r="C2033" i="1"/>
  <c r="C1377" i="1"/>
  <c r="C1089" i="1"/>
  <c r="C1641" i="1"/>
  <c r="C184" i="1"/>
  <c r="C1871" i="1"/>
  <c r="C645" i="1"/>
  <c r="C2091" i="1"/>
  <c r="C480" i="1"/>
  <c r="C504" i="1"/>
  <c r="C1830" i="1"/>
  <c r="C1507" i="1"/>
  <c r="C154" i="1"/>
  <c r="C51" i="1"/>
  <c r="C298" i="1"/>
  <c r="C1392" i="1"/>
  <c r="C371" i="1"/>
  <c r="C2020" i="1"/>
  <c r="C400" i="1"/>
  <c r="C1241" i="1"/>
  <c r="C649" i="1"/>
  <c r="C276" i="1"/>
  <c r="C878" i="1"/>
  <c r="C38" i="1"/>
  <c r="C639" i="1"/>
  <c r="C1070" i="1"/>
  <c r="C232" i="1"/>
  <c r="C1270" i="1"/>
  <c r="C421" i="1"/>
  <c r="C1134" i="1"/>
  <c r="C52" i="1"/>
  <c r="C801" i="1"/>
  <c r="C48" i="1"/>
  <c r="C2076" i="1"/>
  <c r="C831" i="1"/>
  <c r="C1409" i="1"/>
  <c r="C1345" i="1"/>
  <c r="C2195" i="1"/>
  <c r="C1249" i="1"/>
  <c r="C1522" i="1"/>
  <c r="C424" i="1"/>
  <c r="C1229" i="1"/>
  <c r="C1090" i="1"/>
  <c r="C2052" i="1"/>
  <c r="C255" i="1"/>
  <c r="C1932" i="1"/>
  <c r="C2153" i="1"/>
  <c r="C1953" i="1"/>
  <c r="C2158" i="1"/>
  <c r="C1762" i="1"/>
  <c r="C2063" i="1"/>
  <c r="C1256" i="1"/>
  <c r="C513" i="1"/>
  <c r="C733" i="1"/>
  <c r="C881" i="1"/>
  <c r="C547" i="1"/>
  <c r="C844" i="1"/>
  <c r="C2000" i="1"/>
  <c r="C724" i="1"/>
  <c r="C626" i="1"/>
  <c r="C1434" i="1"/>
  <c r="C539" i="1"/>
  <c r="C456" i="1"/>
  <c r="C437" i="1"/>
  <c r="C1020" i="1"/>
  <c r="C1166" i="1"/>
  <c r="C228" i="1"/>
  <c r="C964" i="1"/>
  <c r="C404" i="1"/>
  <c r="C603" i="1"/>
  <c r="C34" i="1"/>
  <c r="C398" i="1"/>
  <c r="C1206" i="1"/>
  <c r="C529" i="1"/>
  <c r="C1251" i="1"/>
  <c r="C1984" i="1"/>
  <c r="C1582" i="1"/>
  <c r="C1515" i="1"/>
  <c r="C1865" i="1"/>
  <c r="C1908" i="1"/>
  <c r="C687" i="1"/>
  <c r="C127" i="1"/>
  <c r="C677" i="1"/>
  <c r="C370" i="1"/>
  <c r="C105" i="1"/>
  <c r="C26" i="1"/>
  <c r="C1211" i="1"/>
  <c r="C550" i="1"/>
  <c r="C1266" i="1"/>
  <c r="C972" i="1"/>
  <c r="C369" i="1"/>
  <c r="C1952" i="1"/>
  <c r="C2157" i="1"/>
  <c r="C933" i="1"/>
  <c r="C1683" i="1"/>
  <c r="C973" i="1"/>
  <c r="C1279" i="1"/>
  <c r="C556" i="1"/>
  <c r="C806" i="1"/>
  <c r="C2010" i="1"/>
  <c r="C611" i="1"/>
  <c r="C1896" i="1"/>
  <c r="C842" i="1"/>
  <c r="C761" i="1"/>
  <c r="C1867" i="1"/>
  <c r="C323" i="1"/>
  <c r="C1973" i="1"/>
  <c r="C1277" i="1"/>
  <c r="C196" i="1"/>
  <c r="C219" i="1"/>
  <c r="C983" i="1"/>
  <c r="C804" i="1"/>
  <c r="C2184" i="1"/>
  <c r="C1248" i="1"/>
  <c r="C936" i="1"/>
  <c r="C1131" i="1"/>
  <c r="C217" i="1"/>
  <c r="C24" i="1"/>
  <c r="C519" i="1"/>
  <c r="C436" i="1"/>
  <c r="C2179" i="1"/>
  <c r="C747" i="1"/>
  <c r="C663" i="1"/>
  <c r="C1731" i="1"/>
  <c r="C1615" i="1"/>
  <c r="C1571" i="1"/>
  <c r="C271" i="1"/>
  <c r="C352" i="1"/>
  <c r="C1853" i="1"/>
  <c r="C175" i="1"/>
  <c r="C2038" i="1"/>
  <c r="C161" i="1"/>
  <c r="C136" i="1"/>
  <c r="C953" i="1"/>
  <c r="C254" i="1"/>
  <c r="C365" i="1"/>
  <c r="C41" i="1"/>
  <c r="C762" i="1"/>
  <c r="C802" i="1"/>
  <c r="C355" i="1"/>
  <c r="C1753" i="1"/>
  <c r="C1282" i="1"/>
  <c r="C1701" i="1"/>
  <c r="C289" i="1"/>
  <c r="C209" i="1"/>
  <c r="C1732" i="1"/>
  <c r="C106" i="1"/>
  <c r="C1344" i="1"/>
  <c r="C498" i="1"/>
  <c r="C717" i="1"/>
  <c r="C1348" i="1"/>
  <c r="C1085" i="1"/>
  <c r="C771" i="1"/>
  <c r="C152" i="1"/>
  <c r="C945" i="1"/>
  <c r="C1786" i="1"/>
  <c r="C1649" i="1"/>
  <c r="C2189" i="1"/>
  <c r="C1604" i="1"/>
  <c r="C173" i="1"/>
  <c r="C1792" i="1"/>
  <c r="C230" i="1"/>
  <c r="C92" i="1"/>
  <c r="C1734" i="1"/>
  <c r="C1720" i="1"/>
  <c r="C1862" i="1"/>
  <c r="C2009" i="1"/>
  <c r="C2007" i="1"/>
  <c r="C1655" i="1"/>
  <c r="C931" i="1"/>
  <c r="C158" i="1"/>
  <c r="C1314" i="1"/>
  <c r="C473" i="1"/>
  <c r="C1030" i="1"/>
  <c r="C1884" i="1"/>
  <c r="C1136" i="1"/>
  <c r="C1480" i="1"/>
  <c r="C1308" i="1"/>
  <c r="C58" i="1"/>
  <c r="C826" i="1"/>
  <c r="C434" i="1"/>
  <c r="C1652" i="1"/>
  <c r="C669" i="1"/>
  <c r="C2037" i="1"/>
  <c r="C1541" i="1"/>
  <c r="C285" i="1"/>
  <c r="C412" i="1"/>
  <c r="C879" i="1"/>
  <c r="C1482" i="1"/>
  <c r="C978" i="1"/>
  <c r="C708" i="1"/>
  <c r="C440" i="1"/>
  <c r="C1654" i="1"/>
  <c r="C1967" i="1"/>
  <c r="C126" i="1"/>
  <c r="C863" i="1"/>
  <c r="C166" i="1"/>
  <c r="C293" i="1"/>
  <c r="C1936" i="1"/>
  <c r="C1114" i="1"/>
  <c r="C220" i="1"/>
  <c r="C1820" i="1"/>
  <c r="C286" i="1"/>
  <c r="C1843" i="1"/>
  <c r="C147" i="1"/>
  <c r="C1498" i="1"/>
  <c r="C235" i="1"/>
  <c r="C376" i="1"/>
  <c r="C347" i="1"/>
  <c r="C2096" i="1"/>
  <c r="C384" i="1"/>
  <c r="C1919" i="1"/>
  <c r="C1666" i="1"/>
  <c r="C1088" i="1"/>
  <c r="C1028" i="1"/>
  <c r="C1829" i="1"/>
  <c r="C2066" i="1"/>
  <c r="C695" i="1"/>
  <c r="C1175" i="1"/>
  <c r="C583" i="1"/>
  <c r="C1922" i="1"/>
  <c r="C242" i="1"/>
  <c r="C1708" i="1"/>
  <c r="C1372" i="1"/>
  <c r="C1244" i="1"/>
  <c r="C1921" i="1"/>
  <c r="C506" i="1"/>
  <c r="C63" i="1"/>
  <c r="C710" i="1"/>
  <c r="C971" i="1"/>
  <c r="C1272" i="1"/>
  <c r="C1913" i="1"/>
  <c r="C1149" i="1"/>
  <c r="C635" i="1"/>
  <c r="C453" i="1"/>
  <c r="C1544" i="1"/>
  <c r="C577" i="1"/>
  <c r="C613" i="1"/>
  <c r="C1679" i="1"/>
  <c r="C951" i="1"/>
  <c r="C2102" i="1"/>
  <c r="C631" i="1"/>
  <c r="C1756" i="1"/>
  <c r="C937" i="1"/>
  <c r="C2199" i="1"/>
  <c r="C1339" i="1"/>
  <c r="C932" i="1"/>
  <c r="C1117" i="1"/>
  <c r="C1187" i="1"/>
  <c r="C2191" i="1"/>
  <c r="C1072" i="1"/>
  <c r="C1942" i="1"/>
  <c r="C169" i="1"/>
  <c r="C263" i="1"/>
  <c r="C1403" i="1"/>
  <c r="C1051" i="1"/>
  <c r="C430" i="1"/>
  <c r="C194" i="1"/>
  <c r="C920" i="1"/>
  <c r="C1556" i="1"/>
  <c r="C93" i="1"/>
  <c r="C1650" i="1"/>
  <c r="C1431" i="1"/>
  <c r="C1948" i="1"/>
  <c r="C2168" i="1"/>
  <c r="C1305" i="1"/>
  <c r="C405" i="1"/>
  <c r="C193" i="1"/>
  <c r="C1404" i="1"/>
  <c r="C1687" i="1"/>
  <c r="C1041" i="1"/>
  <c r="C195" i="1"/>
  <c r="C1822" i="1"/>
  <c r="C1340" i="1"/>
  <c r="C248" i="1"/>
  <c r="C1974" i="1"/>
  <c r="C841" i="1"/>
  <c r="C739" i="1"/>
  <c r="C692" i="1"/>
  <c r="C99" i="1"/>
  <c r="C1066" i="1"/>
  <c r="C1586" i="1"/>
  <c r="C811" i="1"/>
  <c r="C1322" i="1"/>
  <c r="C678" i="1"/>
  <c r="C893" i="1"/>
  <c r="C1310" i="1"/>
  <c r="C55" i="1"/>
  <c r="C177" i="1"/>
  <c r="C1961" i="1"/>
  <c r="C1583" i="1"/>
  <c r="C1067" i="1"/>
  <c r="C346" i="1"/>
  <c r="C252" i="1"/>
  <c r="C670" i="1"/>
  <c r="C1395" i="1"/>
  <c r="C372" i="1"/>
  <c r="C682" i="1"/>
  <c r="C277" i="1"/>
  <c r="C182" i="1"/>
  <c r="C1003" i="1"/>
  <c r="C321" i="1"/>
  <c r="C1553" i="1"/>
  <c r="C545" i="1"/>
  <c r="C1776" i="1"/>
  <c r="C1389" i="1"/>
  <c r="C11" i="1"/>
  <c r="C1246" i="1"/>
  <c r="C164" i="1"/>
  <c r="C72" i="1"/>
  <c r="C74" i="1"/>
  <c r="C190" i="1"/>
  <c r="C104" i="1"/>
  <c r="C1295" i="1"/>
  <c r="C947" i="1"/>
  <c r="C2119" i="1"/>
  <c r="C107" i="1"/>
  <c r="C1459" i="1"/>
  <c r="C419" i="1"/>
  <c r="C264" i="1"/>
  <c r="C732" i="1"/>
  <c r="C675" i="1"/>
  <c r="C541" i="1"/>
  <c r="C776" i="1"/>
  <c r="C523" i="1"/>
  <c r="C227" i="1"/>
  <c r="C1918" i="1"/>
  <c r="C746" i="1"/>
  <c r="C373" i="1"/>
  <c r="C1119" i="1"/>
  <c r="C1739" i="1"/>
  <c r="C888" i="1"/>
  <c r="C1530" i="1"/>
  <c r="C1304" i="1"/>
  <c r="C1529" i="1"/>
  <c r="C1566" i="1"/>
  <c r="C1428" i="1"/>
  <c r="C1979" i="1"/>
  <c r="C1186" i="1"/>
  <c r="C1094" i="1"/>
  <c r="C1230" i="1"/>
  <c r="C1200" i="1"/>
  <c r="C853" i="1"/>
  <c r="C243" i="1"/>
  <c r="C1925" i="1"/>
  <c r="C1376" i="1"/>
  <c r="C548" i="1"/>
  <c r="C696" i="1"/>
  <c r="C200" i="1"/>
  <c r="C1847" i="1"/>
  <c r="C2144" i="1"/>
  <c r="C1078" i="1"/>
  <c r="C159" i="1"/>
  <c r="C1844" i="1"/>
  <c r="C1838" i="1"/>
  <c r="C815" i="1"/>
  <c r="C598" i="1"/>
  <c r="C250" i="1"/>
  <c r="C522" i="1"/>
  <c r="C984" i="1"/>
  <c r="C1464" i="1"/>
  <c r="C410" i="1"/>
  <c r="C2111" i="1"/>
  <c r="C2092" i="1"/>
  <c r="C1850" i="1"/>
  <c r="C329" i="1"/>
  <c r="C296" i="1"/>
  <c r="C1054" i="1"/>
  <c r="C112" i="1"/>
  <c r="C82" i="1"/>
  <c r="C471" i="1"/>
  <c r="C1341" i="1"/>
  <c r="C45" i="1"/>
  <c r="C2187" i="1"/>
  <c r="C1162" i="1"/>
  <c r="C280" i="1"/>
  <c r="C1031" i="1"/>
  <c r="C1866" i="1"/>
  <c r="C180" i="1"/>
  <c r="C1391" i="1"/>
  <c r="C561" i="1"/>
  <c r="C1040" i="1"/>
  <c r="C1192" i="1"/>
  <c r="C143" i="1"/>
  <c r="C914" i="1"/>
  <c r="C1938" i="1"/>
  <c r="C1262" i="1"/>
  <c r="C1132" i="1"/>
  <c r="C948" i="1"/>
  <c r="C353" i="1"/>
  <c r="C1536" i="1"/>
  <c r="C2176" i="1"/>
  <c r="C396" i="1"/>
  <c r="C1368" i="1"/>
  <c r="C1327" i="1"/>
  <c r="C1828" i="1"/>
  <c r="C1559" i="1"/>
  <c r="C516" i="1"/>
  <c r="C65" i="1"/>
  <c r="C1335" i="1"/>
  <c r="C2082" i="1"/>
  <c r="C1610" i="1"/>
  <c r="C1172" i="1"/>
  <c r="C1817" i="1"/>
  <c r="C555" i="1"/>
  <c r="C1195" i="1"/>
  <c r="C1996" i="1"/>
  <c r="C921" i="1"/>
  <c r="C1612" i="1"/>
  <c r="C1842" i="1"/>
  <c r="C2110" i="1"/>
  <c r="C738" i="1"/>
  <c r="C340" i="1"/>
  <c r="C343" i="1"/>
  <c r="C20" i="1"/>
  <c r="C1976" i="1"/>
  <c r="C36" i="1"/>
  <c r="C1383" i="1"/>
  <c r="C1523" i="1"/>
  <c r="C1587" i="1"/>
  <c r="C1411" i="1"/>
  <c r="C901" i="1"/>
  <c r="C203" i="1"/>
  <c r="C2016" i="1"/>
  <c r="C1595" i="1"/>
  <c r="C59" i="1"/>
  <c r="C1995" i="1"/>
  <c r="C1724" i="1"/>
  <c r="C1478" i="1"/>
  <c r="C342" i="1"/>
  <c r="C1181" i="1"/>
  <c r="C822" i="1"/>
  <c r="C66" i="1"/>
  <c r="C1926" i="1"/>
  <c r="C215" i="1"/>
  <c r="C1950" i="1"/>
  <c r="C2056" i="1"/>
  <c r="C903" i="1"/>
  <c r="C1452" i="1"/>
  <c r="C1213" i="1"/>
  <c r="C705" i="1"/>
  <c r="C748" i="1"/>
  <c r="C787" i="1"/>
  <c r="C455" i="1"/>
  <c r="C1036" i="1"/>
  <c r="C1446" i="1"/>
  <c r="C390" i="1"/>
  <c r="C2113" i="1"/>
  <c r="C25" i="1"/>
  <c r="C543" i="1"/>
  <c r="C2201" i="1"/>
  <c r="C207" i="1"/>
  <c r="C1460" i="1"/>
  <c r="C582" i="1"/>
  <c r="C988" i="1"/>
  <c r="C1642" i="1"/>
  <c r="C1027" i="1"/>
  <c r="C172" i="1"/>
  <c r="C497" i="1"/>
  <c r="C2106" i="1"/>
  <c r="C807" i="1"/>
  <c r="C2163" i="1"/>
  <c r="C165" i="1"/>
  <c r="C1301" i="1"/>
  <c r="C715" i="1"/>
  <c r="C2169" i="1"/>
  <c r="C291" i="1"/>
  <c r="C784" i="1"/>
  <c r="C2123" i="1"/>
  <c r="C1121" i="1"/>
  <c r="C1790" i="1"/>
  <c r="C119" i="1"/>
  <c r="C5" i="1"/>
  <c r="C1120" i="1"/>
  <c r="C685" i="1"/>
  <c r="C1767" i="1"/>
  <c r="C1263" i="1"/>
  <c r="C1046" i="1"/>
  <c r="C85" i="1"/>
  <c r="C1013" i="1"/>
  <c r="C2202" i="1"/>
  <c r="C847" i="1"/>
  <c r="C149" i="1"/>
  <c r="C1174" i="1"/>
  <c r="C1035" i="1"/>
  <c r="C1145" i="1"/>
  <c r="C1491" i="1"/>
  <c r="C216" i="1"/>
  <c r="C1261" i="1"/>
  <c r="C1789" i="1"/>
  <c r="C553" i="1"/>
  <c r="C500" i="1"/>
  <c r="C661" i="1"/>
  <c r="C690" i="1"/>
  <c r="C2058" i="1"/>
  <c r="C49" i="1"/>
  <c r="C1899" i="1"/>
  <c r="C233" i="1"/>
  <c r="C1709" i="1"/>
  <c r="C994" i="1"/>
  <c r="C1778" i="1"/>
  <c r="C777" i="1"/>
  <c r="C628" i="1"/>
  <c r="C1692" i="1"/>
  <c r="C1216" i="1"/>
  <c r="C1337" i="1"/>
  <c r="C1329" i="1"/>
  <c r="C1264" i="1"/>
  <c r="C594" i="1"/>
  <c r="C1333" i="1"/>
  <c r="C2162" i="1"/>
  <c r="C223" i="1"/>
  <c r="C817" i="1"/>
  <c r="C2148" i="1"/>
  <c r="C1331" i="1"/>
  <c r="C397" i="1"/>
  <c r="C122" i="1"/>
  <c r="C507" i="1"/>
  <c r="C1933" i="1"/>
  <c r="C482" i="1"/>
  <c r="C1627" i="1"/>
  <c r="C1303" i="1"/>
  <c r="C873" i="1"/>
  <c r="C1861" i="1"/>
  <c r="C1490" i="1"/>
  <c r="C1645" i="1"/>
  <c r="C313" i="1"/>
  <c r="C1596" i="1"/>
  <c r="C1353" i="1"/>
  <c r="C1079" i="1"/>
  <c r="C939" i="1"/>
  <c r="C2164" i="1"/>
  <c r="C540" i="1"/>
  <c r="C686" i="1"/>
  <c r="C2200" i="1"/>
  <c r="C501" i="1"/>
  <c r="C922" i="1"/>
  <c r="C1425" i="1"/>
  <c r="C975" i="1"/>
  <c r="C816" i="1"/>
  <c r="C23" i="1"/>
  <c r="C719" i="1"/>
  <c r="C810" i="1"/>
  <c r="C1080" i="1"/>
  <c r="C1193" i="1"/>
  <c r="C917" i="1"/>
  <c r="C1245" i="1"/>
  <c r="C958" i="1"/>
  <c r="C1741" i="1"/>
  <c r="C1825" i="1"/>
  <c r="C647" i="1"/>
  <c r="C201" i="1"/>
  <c r="C2044" i="1"/>
  <c r="C1726" i="1"/>
  <c r="C575" i="1"/>
  <c r="C772" i="1"/>
  <c r="C1870" i="1"/>
  <c r="C1197" i="1"/>
  <c r="C2193" i="1"/>
  <c r="C1074" i="1"/>
  <c r="C1729" i="1"/>
  <c r="C17" i="1"/>
  <c r="C1133" i="1"/>
  <c r="C1430" i="1"/>
  <c r="C660" i="1"/>
  <c r="C1723" i="1"/>
  <c r="C1881" i="1"/>
  <c r="C2099" i="1"/>
  <c r="C1795" i="1"/>
  <c r="C489" i="1"/>
  <c r="C1605" i="1"/>
  <c r="C1603" i="1"/>
  <c r="C416" i="1"/>
  <c r="C615" i="1"/>
  <c r="C1268" i="1"/>
  <c r="C1194" i="1"/>
  <c r="C1555" i="1"/>
  <c r="C742" i="1"/>
  <c r="C1347" i="1"/>
  <c r="C620" i="1"/>
  <c r="C135" i="1"/>
  <c r="C861" i="1"/>
  <c r="C1359" i="1"/>
  <c r="C950" i="1"/>
  <c r="C1188" i="1"/>
  <c r="C2143" i="1"/>
  <c r="C459" i="1"/>
  <c r="C979" i="1"/>
  <c r="C142" i="1"/>
  <c r="C1855" i="1"/>
  <c r="C1640" i="1"/>
  <c r="C1548" i="1"/>
  <c r="C1042" i="1"/>
  <c r="C1043" i="1"/>
  <c r="C349" i="1"/>
  <c r="C270" i="1"/>
  <c r="C1375" i="1"/>
  <c r="C1500" i="1"/>
  <c r="C965" i="1"/>
  <c r="C1677" i="1"/>
  <c r="C192" i="1"/>
  <c r="C1695" i="1"/>
  <c r="C1841" i="1"/>
  <c r="C2062" i="1"/>
  <c r="C926" i="1"/>
  <c r="C1659" i="1"/>
  <c r="C1594" i="1"/>
  <c r="C542" i="1"/>
  <c r="C554" i="1"/>
  <c r="C1986" i="1"/>
  <c r="C1059" i="1"/>
  <c r="C1412" i="1"/>
  <c r="C1489" i="1"/>
  <c r="C1983" i="1"/>
  <c r="C1549" i="1"/>
  <c r="C1958" i="1"/>
  <c r="C1574" i="1"/>
  <c r="C108" i="1"/>
  <c r="C1155" i="1"/>
  <c r="C187" i="1"/>
  <c r="C2032" i="1"/>
  <c r="C1319" i="1"/>
  <c r="C2004" i="1"/>
  <c r="C1674" i="1"/>
  <c r="C91" i="1"/>
  <c r="C205" i="1"/>
  <c r="C1364" i="1"/>
  <c r="C2093" i="1"/>
  <c r="C1711" i="1"/>
  <c r="C2161" i="1"/>
  <c r="C2109" i="1"/>
  <c r="C78" i="1"/>
  <c r="C249" i="1"/>
  <c r="C571" i="1"/>
  <c r="C467" i="1"/>
  <c r="C576" i="1"/>
  <c r="C457" i="1"/>
  <c r="C1299" i="1"/>
  <c r="C1168" i="1"/>
  <c r="C189" i="1"/>
  <c r="C1878" i="1"/>
  <c r="C133" i="1"/>
  <c r="C1447" i="1"/>
  <c r="C275" i="1"/>
  <c r="C116" i="1"/>
  <c r="C1907" i="1"/>
  <c r="C1400" i="1"/>
  <c r="C150" i="1"/>
  <c r="C1019" i="1"/>
  <c r="C1816" i="1"/>
  <c r="C1361" i="1"/>
  <c r="C10" i="1"/>
  <c r="C130" i="1"/>
  <c r="C900" i="1"/>
  <c r="C1484" i="1"/>
  <c r="C1011" i="1"/>
  <c r="C1891" i="1"/>
  <c r="C586" i="1"/>
  <c r="C1915" i="1"/>
  <c r="C1771" i="1"/>
  <c r="C788" i="1"/>
  <c r="C974" i="1"/>
  <c r="C438" i="1"/>
  <c r="C793" i="1"/>
  <c r="C2112" i="1"/>
  <c r="C1000" i="1"/>
  <c r="C1238" i="1"/>
  <c r="C2015" i="1"/>
  <c r="C1177" i="1"/>
  <c r="C1754" i="1"/>
  <c r="C239" i="1"/>
  <c r="C946" i="1"/>
  <c r="C2139" i="1"/>
  <c r="C2085" i="1"/>
  <c r="C1415" i="1"/>
  <c r="C2117" i="1"/>
  <c r="C1449" i="1"/>
  <c r="C1029" i="1"/>
  <c r="C1802" i="1"/>
  <c r="C740" i="1"/>
  <c r="C62" i="1"/>
  <c r="C1978" i="1"/>
  <c r="C1860" i="1"/>
  <c r="C226" i="1"/>
  <c r="C1751" i="1"/>
  <c r="C1298" i="1"/>
  <c r="C703" i="1"/>
  <c r="C718" i="1"/>
  <c r="C1176" i="1"/>
  <c r="C14" i="1"/>
  <c r="C183" i="1"/>
  <c r="C433" i="1"/>
  <c r="C451" i="1"/>
  <c r="C557" i="1"/>
  <c r="C1151" i="1"/>
  <c r="C502" i="1"/>
  <c r="C1039" i="1"/>
  <c r="C1903" i="1"/>
  <c r="C956" i="1"/>
  <c r="C1417" i="1"/>
  <c r="C1598" i="1"/>
  <c r="C1578" i="1"/>
  <c r="C350" i="1"/>
  <c r="C1123" i="1"/>
  <c r="C212" i="1"/>
  <c r="C1239" i="1"/>
  <c r="C1552" i="1"/>
  <c r="C406" i="1"/>
  <c r="C1463" i="1"/>
  <c r="C1354" i="1"/>
  <c r="C940" i="1"/>
  <c r="C258" i="1"/>
  <c r="C1332" i="1"/>
  <c r="C1334" i="1"/>
  <c r="C262" i="1"/>
  <c r="C316" i="1"/>
  <c r="C1008" i="1"/>
  <c r="C1125" i="1"/>
  <c r="C568" i="1"/>
  <c r="C1148" i="1"/>
  <c r="C1964" i="1"/>
  <c r="C1416" i="1"/>
  <c r="C491" i="1"/>
  <c r="C1224" i="1"/>
  <c r="C786" i="1"/>
  <c r="C1799" i="1"/>
  <c r="C2146" i="1"/>
  <c r="C1684" i="1"/>
  <c r="C2116" i="1"/>
  <c r="C1104" i="1"/>
  <c r="C651" i="1"/>
  <c r="C483" i="1"/>
  <c r="C446" i="1"/>
  <c r="C268" i="1"/>
  <c r="C2156" i="1"/>
  <c r="C1082" i="1"/>
  <c r="C564" i="1"/>
  <c r="C819" i="1"/>
  <c r="C1673" i="1"/>
  <c r="C225" i="1"/>
  <c r="C86" i="1"/>
  <c r="C1440" i="1"/>
  <c r="C1138" i="1"/>
  <c r="C1669" i="1"/>
  <c r="C1081" i="1"/>
  <c r="C968" i="1"/>
  <c r="C712" i="1"/>
  <c r="C828" i="1"/>
  <c r="C944" i="1"/>
  <c r="C1943" i="1"/>
  <c r="C1212" i="1"/>
  <c r="C731" i="1"/>
  <c r="C829" i="1"/>
  <c r="C1483" i="1"/>
  <c r="C2055" i="1"/>
  <c r="C1207" i="1"/>
  <c r="C759" i="1"/>
  <c r="C1276" i="1"/>
  <c r="C857" i="1"/>
  <c r="C1737" i="1"/>
  <c r="C1198" i="1"/>
  <c r="C850" i="1"/>
  <c r="C1408" i="1"/>
  <c r="C2079" i="1"/>
  <c r="C79" i="1"/>
  <c r="C2107" i="1"/>
  <c r="C2077" i="1"/>
  <c r="C40" i="1"/>
  <c r="C1084" i="1"/>
  <c r="C1560" i="1"/>
  <c r="C1672" i="1"/>
  <c r="C1912" i="1"/>
  <c r="C1808" i="1"/>
  <c r="C709" i="1"/>
  <c r="C1892" i="1"/>
  <c r="C1580" i="1"/>
  <c r="C743" i="1"/>
  <c r="C1232" i="1"/>
  <c r="C1421" i="1"/>
  <c r="C221" i="1"/>
  <c r="C991" i="1"/>
  <c r="C1355" i="1"/>
  <c r="C1044" i="1"/>
  <c r="C1686" i="1"/>
  <c r="C1260" i="1"/>
  <c r="C429" i="1"/>
  <c r="C1252" i="1"/>
  <c r="C1662" i="1"/>
  <c r="C1010" i="1"/>
  <c r="C303" i="1"/>
  <c r="C1981" i="1"/>
  <c r="C128" i="1"/>
  <c r="C1457" i="1"/>
  <c r="C989" i="1"/>
  <c r="C1779" i="1"/>
  <c r="C1050" i="1"/>
  <c r="C1501" i="1"/>
  <c r="C1712" i="1"/>
  <c r="C2132" i="1"/>
  <c r="C546" i="1"/>
  <c r="C659" i="1"/>
  <c r="C1696" i="1"/>
  <c r="C1954" i="1"/>
  <c r="C1785" i="1"/>
  <c r="C2145" i="1"/>
  <c r="C2118" i="1"/>
  <c r="C1479" i="1"/>
  <c r="C1147" i="1"/>
  <c r="C2057" i="1"/>
  <c r="C1747" i="1"/>
  <c r="C236" i="1"/>
  <c r="C1868" i="1"/>
  <c r="C1105" i="1"/>
  <c r="C1957" i="1"/>
  <c r="C1422" i="1"/>
  <c r="C2121" i="1"/>
  <c r="C1157" i="1"/>
  <c r="C1557" i="1"/>
  <c r="C1761" i="1"/>
  <c r="C2090" i="1"/>
  <c r="C1988" i="1"/>
  <c r="C435" i="1"/>
  <c r="C109" i="1"/>
  <c r="C1099" i="1"/>
  <c r="C648" i="1"/>
  <c r="C912" i="1"/>
  <c r="C266" i="1"/>
  <c r="C279" i="1"/>
  <c r="C1453" i="1"/>
  <c r="C32" i="1"/>
  <c r="C171" i="1"/>
  <c r="C1770" i="1"/>
  <c r="C1199" i="1"/>
  <c r="C21" i="1"/>
  <c r="C1576" i="1"/>
  <c r="C1858" i="1"/>
  <c r="C30" i="1"/>
  <c r="C1185" i="1"/>
  <c r="C580" i="1"/>
  <c r="C809" i="1"/>
  <c r="C1554" i="1"/>
  <c r="C1387" i="1"/>
  <c r="C1911" i="1"/>
  <c r="C751" i="1"/>
  <c r="C1057" i="1"/>
  <c r="C354" i="1"/>
  <c r="C2105" i="1"/>
  <c r="C534" i="1"/>
  <c r="C1622" i="1"/>
  <c r="C1470" i="1"/>
  <c r="C2022" i="1"/>
  <c r="C866" i="1"/>
  <c r="C783" i="1"/>
  <c r="C1624" i="1"/>
  <c r="C558" i="1"/>
  <c r="C1562" i="1"/>
  <c r="C1231" i="1"/>
  <c r="C218" i="1"/>
  <c r="C614" i="1"/>
  <c r="C1017" i="1"/>
  <c r="C1963" i="1"/>
  <c r="C1886" i="1"/>
  <c r="C849" i="1"/>
  <c r="C839" i="1"/>
  <c r="C4" i="1"/>
  <c r="C246" i="1"/>
  <c r="C362" i="1"/>
  <c r="C980" i="1"/>
  <c r="C796" i="1"/>
  <c r="C1371" i="1"/>
  <c r="C124" i="1"/>
  <c r="C766" i="1"/>
  <c r="C1572" i="1"/>
  <c r="C211" i="1"/>
  <c r="C1706" i="1"/>
  <c r="C883" i="1"/>
  <c r="C627" i="1"/>
  <c r="C600" i="1"/>
  <c r="C1178" i="1"/>
  <c r="C1748" i="1"/>
  <c r="C1273" i="1"/>
  <c r="C1022" i="1"/>
  <c r="C716" i="1"/>
  <c r="C168" i="1"/>
  <c r="C860" i="1"/>
  <c r="C827" i="1"/>
  <c r="C426" i="1"/>
  <c r="C700" i="1"/>
  <c r="C160" i="1"/>
  <c r="C1773" i="1"/>
  <c r="C509" i="1"/>
  <c r="C27" i="1"/>
  <c r="C1814" i="1"/>
  <c r="C902" i="1"/>
  <c r="C934" i="1"/>
  <c r="C1665" i="1"/>
  <c r="C1527" i="1"/>
  <c r="C1780" i="1"/>
  <c r="C229" i="1"/>
  <c r="C306" i="1"/>
  <c r="C1454" i="1"/>
  <c r="C1488" i="1"/>
  <c r="C2208" i="1"/>
  <c r="C1015" i="1"/>
  <c r="C88" i="1"/>
  <c r="C1725" i="1"/>
  <c r="C69" i="1"/>
  <c r="C1928" i="1"/>
  <c r="C549" i="1"/>
  <c r="C1290" i="1"/>
  <c r="C54" i="1"/>
  <c r="C1774" i="1"/>
  <c r="C1831" i="1"/>
  <c r="C1429" i="1"/>
  <c r="C2021" i="1"/>
  <c r="C245" i="1"/>
  <c r="C823" i="1"/>
  <c r="C720" i="1"/>
  <c r="C1418" i="1"/>
  <c r="C757" i="1"/>
  <c r="C632" i="1"/>
  <c r="C2170" i="1"/>
  <c r="C1032" i="1"/>
  <c r="C1757" i="1"/>
  <c r="C1660" i="1"/>
  <c r="C1590" i="1"/>
  <c r="C1004" i="1"/>
  <c r="C2150" i="1"/>
  <c r="C1564" i="1"/>
  <c r="C360" i="1"/>
  <c r="C854" i="1"/>
  <c r="C60" i="1"/>
  <c r="C832" i="1"/>
  <c r="C2069" i="1"/>
  <c r="C1466" i="1"/>
  <c r="C2147" i="1"/>
  <c r="C1740" i="1"/>
  <c r="C532" i="1"/>
  <c r="C1558" i="1"/>
  <c r="C880" i="1"/>
  <c r="C2197" i="1"/>
  <c r="C77" i="1"/>
  <c r="C1116" i="1"/>
  <c r="C1217" i="1"/>
  <c r="C691" i="1"/>
  <c r="C162" i="1"/>
  <c r="C1109" i="1"/>
  <c r="C707" i="1"/>
  <c r="C673" i="1"/>
  <c r="C2017" i="1"/>
  <c r="C18" i="1"/>
  <c r="C1781" i="1"/>
  <c r="C1274" i="1"/>
  <c r="C1328" i="1"/>
  <c r="C1161" i="1"/>
  <c r="C13" i="1"/>
  <c r="C1509" i="1"/>
  <c r="C1122" i="1"/>
  <c r="C2087" i="1"/>
  <c r="C260" i="1"/>
  <c r="C339" i="1"/>
  <c r="C1393" i="1"/>
  <c r="C283" i="1"/>
  <c r="C1448" i="1"/>
  <c r="C1631" i="1"/>
  <c r="C363" i="1"/>
  <c r="C1386" i="1"/>
  <c r="C121" i="1"/>
  <c r="C1606" i="1"/>
  <c r="C837" i="1"/>
  <c r="C2025" i="1"/>
  <c r="C1150" i="1"/>
  <c r="C1300" i="1"/>
  <c r="C1258" i="1"/>
  <c r="C1656" i="1"/>
  <c r="C1065" i="1"/>
  <c r="C680" i="1"/>
  <c r="C1635" i="1"/>
  <c r="C960" i="1"/>
  <c r="C336" i="1"/>
  <c r="C431" i="1"/>
  <c r="C2011" i="1"/>
  <c r="C1682" i="1"/>
  <c r="C1970" i="1"/>
  <c r="C714" i="1"/>
  <c r="C924" i="1"/>
  <c r="C679" i="1"/>
  <c r="C391" i="1"/>
  <c r="C666" i="1"/>
  <c r="C1989" i="1"/>
  <c r="C210" i="1"/>
  <c r="C1228" i="1"/>
  <c r="C1894" i="1"/>
  <c r="C514" i="1"/>
  <c r="C2125" i="1"/>
  <c r="C567" i="1"/>
  <c r="C1083" i="1"/>
  <c r="C768" i="1"/>
  <c r="C1504" i="1"/>
  <c r="C1857" i="1"/>
  <c r="C730" i="1"/>
  <c r="C1091" i="1"/>
  <c r="C1465" i="1"/>
  <c r="C1009" i="1"/>
  <c r="C855" i="1"/>
  <c r="C1023" i="1"/>
  <c r="C1589" i="1"/>
  <c r="C1621" i="1"/>
  <c r="C425" i="1"/>
  <c r="C1191" i="1"/>
  <c r="C1257" i="1"/>
  <c r="C2180" i="1"/>
  <c r="C970" i="1"/>
  <c r="C886" i="1"/>
  <c r="C892" i="1"/>
  <c r="C512" i="1"/>
  <c r="C1410" i="1"/>
  <c r="C2060" i="1"/>
  <c r="C1715" i="1"/>
  <c r="C170" i="1"/>
  <c r="C1106" i="1"/>
  <c r="C1935" i="1"/>
  <c r="C138" i="1"/>
  <c r="C2160" i="1"/>
  <c r="C895" i="1"/>
  <c r="C71" i="1"/>
  <c r="C537" i="1"/>
  <c r="C1076" i="1"/>
  <c r="C1575" i="1"/>
  <c r="C668" i="1"/>
  <c r="C1769" i="1"/>
  <c r="C315" i="1"/>
  <c r="C2039" i="1"/>
  <c r="C1486" i="1"/>
  <c r="C1202" i="1"/>
  <c r="C300" i="1"/>
  <c r="C791" i="1"/>
  <c r="C3" i="1"/>
  <c r="C1069" i="1"/>
  <c r="C1351" i="1"/>
  <c r="C84" i="1"/>
  <c r="C1569" i="1"/>
  <c r="C1694" i="1"/>
  <c r="C1755" i="1"/>
  <c r="C694" i="1"/>
  <c r="C1730" i="1"/>
  <c r="C155" i="1"/>
  <c r="C468" i="1"/>
  <c r="C1242" i="1"/>
  <c r="C222" i="1"/>
  <c r="C312" i="1"/>
  <c r="C646" i="1"/>
  <c r="C560" i="1"/>
  <c r="C1859" i="1"/>
  <c r="C1366" i="1"/>
  <c r="C2014" i="1"/>
  <c r="C1208" i="1"/>
  <c r="C1528" i="1"/>
  <c r="C198" i="1"/>
  <c r="C1338" i="1"/>
  <c r="C2088" i="1"/>
  <c r="C1998" i="1"/>
  <c r="C1097" i="1"/>
  <c r="C1678" i="1"/>
  <c r="C572" i="1"/>
  <c r="C702" i="1"/>
  <c r="C797" i="1"/>
  <c r="C462" i="1"/>
  <c r="C805" i="1"/>
  <c r="C385" i="1"/>
  <c r="C2171" i="1"/>
  <c r="C2155" i="1"/>
  <c r="C1910" i="1"/>
  <c r="C862" i="1"/>
  <c r="C2175" i="1"/>
  <c r="C927" i="1"/>
  <c r="C2140" i="1"/>
  <c r="C56" i="1"/>
  <c r="C865" i="1"/>
  <c r="C1413" i="1"/>
  <c r="C1705" i="1"/>
  <c r="C307" i="1"/>
  <c r="C1809" i="1"/>
  <c r="C1388" i="1"/>
  <c r="C779" i="1"/>
  <c r="C1441" i="1"/>
  <c r="C439" i="1"/>
  <c r="C957" i="1"/>
  <c r="C2" i="1"/>
  <c r="C251" i="1"/>
  <c r="C1854" i="1"/>
  <c r="C544" i="1"/>
  <c r="C1313" i="1"/>
  <c r="C1182" i="1"/>
  <c r="C617" i="1"/>
  <c r="C1646" i="1"/>
  <c r="C1289" i="1"/>
  <c r="C919" i="1"/>
  <c r="C2207" i="1"/>
  <c r="C238" i="1"/>
  <c r="C90" i="1"/>
  <c r="C44" i="1"/>
  <c r="C915" i="1"/>
  <c r="C1385" i="1"/>
  <c r="C1442" i="1"/>
  <c r="C1991" i="1"/>
  <c r="C758" i="1"/>
  <c r="C570" i="1"/>
  <c r="C1458" i="1"/>
  <c r="C1955" i="1"/>
  <c r="C1909" i="1"/>
  <c r="C83" i="1"/>
  <c r="C1002" i="1"/>
  <c r="C479" i="1"/>
  <c r="C288" i="1"/>
  <c r="C269" i="1"/>
  <c r="C443" i="1"/>
  <c r="C1806" i="1"/>
  <c r="C992" i="1"/>
  <c r="C1108" i="1"/>
  <c r="C993" i="1"/>
  <c r="C587" i="1"/>
  <c r="C929" i="1"/>
  <c r="C667" i="1"/>
  <c r="C2152" i="1"/>
  <c r="C414" i="1"/>
  <c r="C721" i="1"/>
  <c r="C244" i="1"/>
  <c r="C813" i="1"/>
  <c r="C1321" i="1"/>
  <c r="C1630" i="1"/>
  <c r="C1143" i="1"/>
  <c r="C2050" i="1"/>
  <c r="C2059" i="1"/>
  <c r="C1585" i="1"/>
  <c r="C1399" i="1"/>
  <c r="C1496" i="1"/>
  <c r="C894" i="1"/>
  <c r="C789" i="1"/>
  <c r="C1994" i="1"/>
  <c r="C898" i="1"/>
  <c r="C463" i="1"/>
  <c r="C1812" i="1"/>
  <c r="C727" i="1"/>
  <c r="C1698" i="1"/>
  <c r="C569" i="1"/>
  <c r="C1406" i="1"/>
  <c r="C1227" i="1"/>
  <c r="C1832" i="1"/>
  <c r="C1402" i="1"/>
  <c r="C904" i="1"/>
  <c r="C518" i="1"/>
  <c r="C1864" i="1"/>
  <c r="C1443" i="1"/>
  <c r="C1638" i="1"/>
  <c r="C1423" i="1"/>
  <c r="C1591" i="1"/>
  <c r="C1014" i="1"/>
  <c r="C2041" i="1"/>
  <c r="C1233" i="1"/>
  <c r="C704" i="1"/>
  <c r="C374" i="1"/>
  <c r="C1316" i="1"/>
  <c r="C1435" i="1"/>
  <c r="C1204" i="1"/>
  <c r="C1396" i="1"/>
  <c r="C781" i="1"/>
  <c r="C388" i="1"/>
  <c r="C1707" i="1"/>
  <c r="C1450" i="1"/>
  <c r="C310" i="1"/>
  <c r="C1455" i="1"/>
  <c r="C1271" i="1"/>
  <c r="C1968" i="1"/>
  <c r="C1006" i="1"/>
  <c r="C1363" i="1"/>
  <c r="C68" i="1"/>
  <c r="C139" i="1"/>
  <c r="C12" i="1"/>
  <c r="C449" i="1"/>
  <c r="C1451" i="1"/>
  <c r="C1153" i="1"/>
  <c r="C1851" i="1"/>
  <c r="C699" i="1"/>
  <c r="C876" i="1"/>
  <c r="C1966" i="1"/>
  <c r="C31" i="1"/>
  <c r="C472" i="1"/>
  <c r="C2103" i="1"/>
  <c r="C765" i="1"/>
  <c r="C39" i="1"/>
  <c r="C517" i="1"/>
  <c r="C562" i="1"/>
  <c r="C2081" i="1"/>
  <c r="C630" i="1"/>
  <c r="C367" i="1"/>
  <c r="C907" i="1"/>
  <c r="C2005" i="1"/>
  <c r="C140" i="1"/>
  <c r="C1681" i="1"/>
  <c r="C1439" i="1"/>
  <c r="C625" i="1"/>
  <c r="C824" i="1"/>
  <c r="C1939" i="1"/>
  <c r="C1064" i="1"/>
  <c r="C524" i="1"/>
  <c r="C322" i="1"/>
  <c r="C1462" i="1"/>
  <c r="C1537" i="1"/>
  <c r="C1419" i="1"/>
  <c r="C800" i="1"/>
  <c r="C998" i="1"/>
  <c r="C1360" i="1"/>
  <c r="C1818" i="1"/>
  <c r="C442" i="1"/>
  <c r="C1323" i="1"/>
  <c r="C1169" i="1"/>
  <c r="C566" i="1"/>
  <c r="C1551" i="1"/>
  <c r="C624" i="1"/>
  <c r="C1639" i="1"/>
  <c r="C465" i="1"/>
  <c r="C909" i="1"/>
  <c r="C1171" i="1"/>
  <c r="C1982" i="1"/>
  <c r="C1782" i="1"/>
  <c r="C713" i="1"/>
  <c r="C1815" i="1"/>
  <c r="C711" i="1"/>
  <c r="C2192" i="1"/>
  <c r="C656" i="1"/>
  <c r="C493" i="1"/>
  <c r="C297" i="1"/>
  <c r="C380" i="1"/>
  <c r="C1787" i="1"/>
  <c r="C1690" i="1"/>
  <c r="C494" i="1"/>
  <c r="C1144" i="1"/>
  <c r="C897" i="1"/>
  <c r="C2122" i="1"/>
  <c r="C1047" i="1"/>
  <c r="C441" i="1"/>
  <c r="C565" i="1"/>
  <c r="C1087" i="1"/>
  <c r="C1813" i="1"/>
  <c r="C1826" i="1"/>
  <c r="C1312" i="1"/>
  <c r="C16" i="1"/>
  <c r="C1676" i="1"/>
  <c r="C593" i="1"/>
  <c r="C1526" i="1"/>
  <c r="C1021" i="1"/>
  <c r="C1608" i="1"/>
  <c r="C1703" i="1"/>
  <c r="C1018" i="1"/>
  <c r="C123" i="1"/>
  <c r="C726" i="1"/>
  <c r="C272" i="1"/>
  <c r="C477" i="1"/>
  <c r="C1634" i="1"/>
  <c r="C1098" i="1"/>
  <c r="C697" i="1"/>
  <c r="C1657" i="1"/>
  <c r="C1226" i="1"/>
  <c r="C1710" i="1"/>
  <c r="C151" i="1"/>
  <c r="C621" i="1"/>
  <c r="C1218" i="1"/>
  <c r="C418" i="1"/>
  <c r="C9" i="1"/>
  <c r="C1874" i="1"/>
  <c r="C117" i="1"/>
  <c r="C111" i="1"/>
  <c r="C1203" i="1"/>
  <c r="C1906" i="1"/>
  <c r="C46" i="1"/>
  <c r="C610" i="1"/>
  <c r="C1025" i="1"/>
  <c r="C1877" i="1"/>
  <c r="C1524" i="1"/>
  <c r="C657" i="1"/>
  <c r="C1885" i="1"/>
  <c r="C959" i="1"/>
  <c r="C683" i="1"/>
  <c r="C464" i="1"/>
  <c r="C1512" i="1"/>
  <c r="C1999" i="1"/>
  <c r="C1827" i="1"/>
  <c r="C67" i="1"/>
  <c r="C609" i="1"/>
  <c r="C599" i="1"/>
  <c r="C535" i="1"/>
  <c r="C671" i="1"/>
  <c r="C1287" i="1"/>
  <c r="C1800" i="1"/>
  <c r="C1944" i="1"/>
  <c r="C1609" i="1"/>
  <c r="C2178" i="1"/>
  <c r="C1209" i="1"/>
  <c r="C281" i="1"/>
  <c r="C536" i="1"/>
  <c r="C167" i="1"/>
  <c r="C698" i="1"/>
  <c r="C2083" i="1"/>
  <c r="C736" i="1"/>
  <c r="C427" i="1"/>
  <c r="C674" i="1"/>
  <c r="C795" i="1"/>
  <c r="C1518" i="1"/>
  <c r="C995" i="1"/>
  <c r="C1749" i="1"/>
  <c r="C1469" i="1"/>
  <c r="C770" i="1"/>
  <c r="C2115" i="1"/>
  <c r="C1137" i="1"/>
  <c r="C990" i="1"/>
  <c r="C2018" i="1"/>
  <c r="C1945" i="1"/>
  <c r="C102" i="1"/>
  <c r="C2047" i="1"/>
  <c r="C2108" i="1"/>
  <c r="C95" i="1"/>
  <c r="C1636" i="1"/>
  <c r="C622" i="1"/>
  <c r="C760" i="1"/>
  <c r="C61" i="1"/>
  <c r="C1836" i="1"/>
  <c r="C1625" i="1"/>
  <c r="C1461" i="1"/>
  <c r="C845" i="1"/>
  <c r="C42" i="1"/>
  <c r="C447" i="1"/>
  <c r="C846" i="1"/>
  <c r="C76" i="1"/>
  <c r="C2019" i="1"/>
  <c r="C1296" i="1"/>
  <c r="C379" i="1"/>
  <c r="C1077" i="1"/>
  <c r="C581" i="1"/>
  <c r="C237" i="1"/>
  <c r="C1382" i="1"/>
  <c r="C1494" i="1"/>
  <c r="C1297" i="1"/>
  <c r="C204" i="1"/>
  <c r="C528" i="1"/>
  <c r="C145" i="1"/>
  <c r="C508" i="1"/>
  <c r="C137" i="1"/>
  <c r="C775" i="1"/>
  <c r="C1617" i="1"/>
  <c r="C1317" i="1"/>
  <c r="C1135" i="1"/>
  <c r="C1255" i="1"/>
  <c r="C1055" i="1"/>
  <c r="C1179" i="1"/>
  <c r="C1607" i="1"/>
  <c r="C1444" i="1"/>
  <c r="C2154" i="1"/>
  <c r="C1476" i="1"/>
  <c r="C1833" i="1"/>
  <c r="C35" i="1"/>
  <c r="C1510" i="1"/>
  <c r="C1196" i="1"/>
  <c r="C2174" i="1"/>
  <c r="C1369" i="1"/>
  <c r="C1115" i="1"/>
  <c r="C1374" i="1"/>
  <c r="C476" i="1"/>
  <c r="C96" i="1"/>
  <c r="C1493" i="1"/>
  <c r="C103" i="1"/>
  <c r="C43" i="1"/>
  <c r="C2126" i="1"/>
  <c r="C113" i="1"/>
  <c r="C976" i="1"/>
  <c r="C1163" i="1"/>
  <c r="C1214" i="1"/>
  <c r="C963" i="1"/>
  <c r="C2136" i="1"/>
  <c r="C2129" i="1"/>
  <c r="C1784" i="1"/>
  <c r="C1811" i="1"/>
  <c r="C1588" i="1"/>
  <c r="C1763" i="1"/>
  <c r="C606" i="1"/>
  <c r="C1173" i="1"/>
  <c r="C1170" i="1"/>
  <c r="C290" i="1"/>
  <c r="C259" i="1"/>
  <c r="C1534" i="1"/>
  <c r="C176" i="1"/>
  <c r="C884" i="1"/>
  <c r="C623" i="1"/>
  <c r="C2151" i="1"/>
  <c r="C1883" i="1"/>
  <c r="C2045" i="1"/>
  <c r="C1890" i="1"/>
  <c r="C2183" i="1"/>
  <c r="C1472" i="1"/>
  <c r="C1796" i="1"/>
  <c r="C1034" i="1"/>
  <c r="C163" i="1"/>
  <c r="C591" i="1"/>
  <c r="C1648" i="1"/>
  <c r="C2135" i="1"/>
  <c r="C1840" i="1"/>
  <c r="C981" i="1"/>
  <c r="C1856" i="1"/>
  <c r="C782" i="1"/>
  <c r="C420" i="1"/>
  <c r="C1821" i="1"/>
  <c r="C521" i="1"/>
  <c r="C996" i="1"/>
  <c r="C918" i="1"/>
  <c r="C820" i="1"/>
  <c r="C913" i="1"/>
  <c r="C1804" i="1"/>
  <c r="C422" i="1"/>
  <c r="C899" i="1"/>
  <c r="C693" i="1"/>
  <c r="C1803" i="1"/>
  <c r="C1750" i="1"/>
  <c r="C1240" i="1"/>
  <c r="C1180" i="1"/>
  <c r="C891" i="1"/>
  <c r="C348" i="1"/>
  <c r="C641" i="1"/>
  <c r="C202" i="1"/>
  <c r="C2028" i="1"/>
  <c r="C874" i="1"/>
  <c r="C47" i="1"/>
  <c r="C1269" i="1"/>
  <c r="C1286" i="1"/>
  <c r="C1614" i="1"/>
  <c r="C578" i="1"/>
  <c r="C533" i="1"/>
  <c r="C744" i="1"/>
  <c r="C1326" i="1"/>
  <c r="C267" i="1"/>
  <c r="C2070" i="1"/>
  <c r="C830" i="1"/>
  <c r="C803" i="1"/>
  <c r="C1570" i="1"/>
  <c r="C527" i="1"/>
  <c r="C1288" i="1"/>
  <c r="C1824" i="1"/>
  <c r="C955" i="1"/>
  <c r="C484" i="1"/>
  <c r="C1940" i="1"/>
  <c r="C1037" i="1"/>
  <c r="C335" i="1"/>
  <c r="C488" i="1"/>
  <c r="C2097" i="1"/>
  <c r="C1292" i="1"/>
  <c r="C1613" i="1"/>
  <c r="C1237" i="1"/>
  <c r="C601" i="1"/>
  <c r="C754" i="1"/>
  <c r="C851" i="1"/>
  <c r="C53" i="1"/>
  <c r="C1777" i="1"/>
  <c r="C2064" i="1"/>
  <c r="C1045" i="1"/>
  <c r="C2030" i="1"/>
  <c r="C559" i="1"/>
  <c r="C982" i="1"/>
  <c r="C2012" i="1"/>
  <c r="C261" i="1"/>
  <c r="C1291" i="1"/>
  <c r="C413" i="1"/>
  <c r="C636" i="1"/>
  <c r="C1619" i="1"/>
  <c r="C81" i="1"/>
  <c r="C2048" i="1"/>
  <c r="C129" i="1"/>
  <c r="C1848" i="1"/>
  <c r="C2008" i="1"/>
  <c r="C1511" i="1"/>
  <c r="C1160" i="1"/>
  <c r="C1280" i="1"/>
  <c r="C444" i="1"/>
  <c r="C942" i="1"/>
  <c r="C799" i="1"/>
  <c r="C1764" i="1"/>
  <c r="C1397" i="1"/>
  <c r="C1048" i="1"/>
  <c r="C308" i="1"/>
  <c r="C1807" i="1"/>
  <c r="C224" i="1"/>
  <c r="C383" i="1"/>
  <c r="C2159" i="1"/>
  <c r="C1745" i="1"/>
  <c r="C2182" i="1"/>
  <c r="C1717" i="1"/>
  <c r="C1075" i="1"/>
  <c r="C1234" i="1"/>
  <c r="C188" i="1"/>
  <c r="C859" i="1"/>
  <c r="C319" i="1"/>
  <c r="C752" i="1"/>
  <c r="C2198" i="1"/>
  <c r="C2002" i="1"/>
  <c r="C302" i="1"/>
  <c r="C2205" i="1"/>
  <c r="C1839" i="1"/>
  <c r="C596" i="1"/>
  <c r="C1189" i="1"/>
  <c r="C1721" i="1"/>
  <c r="C1112" i="1"/>
  <c r="C1616" i="1"/>
  <c r="C1975" i="1"/>
  <c r="C1716" i="1"/>
  <c r="C1775" i="1"/>
  <c r="C1426" i="1"/>
  <c r="C357" i="1"/>
  <c r="C206" i="1"/>
  <c r="C1668" i="1"/>
  <c r="C1492" i="1"/>
  <c r="C1215" i="1"/>
  <c r="C1581" i="1"/>
  <c r="C1689" i="1"/>
  <c r="C526" i="1"/>
  <c r="C1538" i="1"/>
  <c r="C1190" i="1"/>
  <c r="C2061" i="1"/>
  <c r="C1352" i="1"/>
  <c r="C1001" i="1"/>
  <c r="C1900" i="1"/>
  <c r="C278" i="1"/>
  <c r="C1007" i="1"/>
  <c r="C531" i="1"/>
  <c r="C852" i="1"/>
  <c r="C1062" i="1"/>
  <c r="C334" i="1"/>
  <c r="C1990" i="1"/>
  <c r="C1661" i="1"/>
  <c r="C563" i="1"/>
  <c r="C662" i="1"/>
  <c r="C148" i="1"/>
  <c r="C1719" i="1"/>
  <c r="C452" i="1"/>
  <c r="C470" i="1"/>
  <c r="C305" i="1"/>
  <c r="C407" i="1"/>
  <c r="C284" i="1"/>
  <c r="C330" i="1"/>
  <c r="C381" i="1"/>
  <c r="C1086" i="1"/>
  <c r="C1165" i="1"/>
  <c r="C1733" i="1"/>
  <c r="C1073" i="1"/>
  <c r="C1158" i="1"/>
  <c r="C1823" i="1"/>
  <c r="C1663" i="1"/>
  <c r="C785" i="1"/>
  <c r="C253" i="1"/>
  <c r="C22" i="1"/>
  <c r="C197" i="1"/>
  <c r="C1618" i="1"/>
  <c r="C408" i="1"/>
  <c r="C1923" i="1"/>
  <c r="C2203" i="1"/>
  <c r="C454" i="1"/>
  <c r="C676" i="1"/>
  <c r="C2078" i="1"/>
  <c r="C1113" i="1"/>
  <c r="C896" i="1"/>
  <c r="C1026" i="1"/>
  <c r="C1247" i="1"/>
  <c r="C1577" i="1"/>
  <c r="C1033" i="1"/>
  <c r="C905" i="1"/>
  <c r="C1801" i="1"/>
  <c r="C1533" i="1"/>
  <c r="C848" i="1"/>
  <c r="C1532" i="1"/>
  <c r="C2071" i="1"/>
  <c r="C1869" i="1"/>
  <c r="C1101" i="1"/>
  <c r="C94" i="1"/>
  <c r="C1517" i="1"/>
  <c r="C654" i="1"/>
  <c r="C2034" i="1"/>
  <c r="C2196" i="1"/>
  <c r="C1959" i="1"/>
  <c r="C89" i="1"/>
  <c r="C2181" i="1"/>
  <c r="C1265" i="1"/>
  <c r="C825" i="1"/>
  <c r="C344" i="1"/>
  <c r="C1914" i="1"/>
  <c r="C1309" i="1"/>
  <c r="C481" i="1"/>
  <c r="C1139" i="1"/>
  <c r="C977" i="1"/>
  <c r="C1130" i="1"/>
  <c r="C1438" i="1"/>
  <c r="C1793" i="1"/>
  <c r="C889" i="1"/>
  <c r="C2185" i="1"/>
  <c r="C2068" i="1"/>
  <c r="C409" i="1"/>
  <c r="C247" i="1"/>
  <c r="C157" i="1"/>
  <c r="C309" i="1"/>
  <c r="C1592" i="1"/>
  <c r="C616" i="1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R2006" i="1" l="1"/>
  <c r="S2006" i="1" s="1"/>
  <c r="AY2006" i="1"/>
  <c r="R1629" i="1"/>
  <c r="S1629" i="1" s="1"/>
  <c r="AY1629" i="1"/>
  <c r="R603" i="1"/>
  <c r="S603" i="1" s="1"/>
  <c r="AY603" i="1"/>
  <c r="R1860" i="1"/>
  <c r="S1860" i="1" s="1"/>
  <c r="AY1860" i="1"/>
  <c r="R70" i="1"/>
  <c r="S70" i="1" s="1"/>
  <c r="AY70" i="1"/>
  <c r="R315" i="1"/>
  <c r="S315" i="1" s="1"/>
  <c r="AY315" i="1"/>
  <c r="R2205" i="1"/>
  <c r="S2205" i="1" s="1"/>
  <c r="AY2205" i="1"/>
  <c r="R2195" i="1"/>
  <c r="S2195" i="1" s="1"/>
  <c r="AY2195" i="1"/>
  <c r="R1809" i="1"/>
  <c r="S1809" i="1" s="1"/>
  <c r="AY1809" i="1"/>
  <c r="R2165" i="1"/>
  <c r="S2165" i="1" s="1"/>
  <c r="AY2165" i="1"/>
  <c r="R610" i="1"/>
  <c r="S610" i="1" s="1"/>
  <c r="AY610" i="1"/>
  <c r="R2021" i="1"/>
  <c r="S2021" i="1" s="1"/>
  <c r="AY2021" i="1"/>
  <c r="R1841" i="1"/>
  <c r="S1841" i="1" s="1"/>
  <c r="AY1841" i="1"/>
  <c r="R2078" i="1"/>
  <c r="S2078" i="1" s="1"/>
  <c r="AY2078" i="1"/>
  <c r="R421" i="1"/>
  <c r="S421" i="1" s="1"/>
  <c r="AY421" i="1"/>
  <c r="R638" i="1"/>
  <c r="S638" i="1" s="1"/>
  <c r="AY638" i="1"/>
  <c r="R723" i="1"/>
  <c r="S723" i="1" s="1"/>
  <c r="AY723" i="1"/>
  <c r="R653" i="1"/>
  <c r="S653" i="1" s="1"/>
  <c r="AY653" i="1"/>
  <c r="R49" i="1"/>
  <c r="S49" i="1" s="1"/>
  <c r="AY49" i="1"/>
  <c r="R48" i="1"/>
  <c r="S48" i="1" s="1"/>
  <c r="AY48" i="1"/>
  <c r="R176" i="1"/>
  <c r="S176" i="1" s="1"/>
  <c r="AY176" i="1"/>
  <c r="R379" i="1"/>
  <c r="S379" i="1" s="1"/>
  <c r="AY379" i="1"/>
  <c r="R113" i="1"/>
  <c r="S113" i="1" s="1"/>
  <c r="AY113" i="1"/>
  <c r="R1595" i="1"/>
  <c r="S1595" i="1" s="1"/>
  <c r="AY1595" i="1"/>
  <c r="R372" i="1"/>
  <c r="S372" i="1" s="1"/>
  <c r="AY372" i="1"/>
  <c r="R143" i="1"/>
  <c r="S143" i="1" s="1"/>
  <c r="AY143" i="1"/>
  <c r="R866" i="1"/>
  <c r="S866" i="1" s="1"/>
  <c r="AY866" i="1"/>
  <c r="R35" i="1"/>
  <c r="S35" i="1" s="1"/>
  <c r="AY35" i="1"/>
  <c r="R43" i="1"/>
  <c r="S43" i="1" s="1"/>
  <c r="AY43" i="1"/>
  <c r="R226" i="1"/>
  <c r="S226" i="1" s="1"/>
  <c r="AY226" i="1"/>
  <c r="R227" i="1"/>
  <c r="S227" i="1" s="1"/>
  <c r="AY227" i="1"/>
  <c r="R30" i="1"/>
  <c r="S30" i="1" s="1"/>
  <c r="AY30" i="1"/>
  <c r="R347" i="1"/>
  <c r="S347" i="1" s="1"/>
  <c r="AY347" i="1"/>
  <c r="R231" i="1"/>
  <c r="S231" i="1" s="1"/>
  <c r="AY231" i="1"/>
  <c r="R200" i="1"/>
  <c r="S200" i="1" s="1"/>
  <c r="AY200" i="1"/>
  <c r="R15" i="1"/>
  <c r="S15" i="1" s="1"/>
  <c r="AY15" i="1"/>
  <c r="R382" i="1"/>
  <c r="S382" i="1" s="1"/>
  <c r="AY382" i="1"/>
  <c r="R67" i="1"/>
  <c r="S67" i="1" s="1"/>
  <c r="AY67" i="1"/>
  <c r="R236" i="1"/>
  <c r="S236" i="1" s="1"/>
  <c r="AY236" i="1"/>
  <c r="R238" i="1"/>
  <c r="S238" i="1" s="1"/>
  <c r="AY238" i="1"/>
  <c r="R79" i="1"/>
  <c r="S79" i="1" s="1"/>
  <c r="AY79" i="1"/>
  <c r="R341" i="1"/>
  <c r="S341" i="1" s="1"/>
  <c r="AY341" i="1"/>
  <c r="R166" i="1"/>
  <c r="S166" i="1" s="1"/>
  <c r="AY166" i="1"/>
  <c r="R103" i="1"/>
  <c r="S103" i="1" s="1"/>
  <c r="AY103" i="1"/>
  <c r="R343" i="1"/>
  <c r="S343" i="1" s="1"/>
  <c r="AY343" i="1"/>
  <c r="R536" i="1"/>
  <c r="S536" i="1" s="1"/>
  <c r="AY536" i="1"/>
  <c r="R662" i="1"/>
  <c r="S662" i="1" s="1"/>
  <c r="AY662" i="1"/>
  <c r="R490" i="1"/>
  <c r="S490" i="1" s="1"/>
  <c r="AY490" i="1"/>
  <c r="R46" i="1"/>
  <c r="S46" i="1" s="1"/>
  <c r="AY46" i="1"/>
  <c r="R316" i="1"/>
  <c r="S316" i="1" s="1"/>
  <c r="AY316" i="1"/>
  <c r="R87" i="1"/>
  <c r="S87" i="1" s="1"/>
  <c r="AY87" i="1"/>
  <c r="R275" i="1"/>
  <c r="S275" i="1" s="1"/>
  <c r="AY275" i="1"/>
  <c r="R18" i="1"/>
  <c r="S18" i="1" s="1"/>
  <c r="AY18" i="1"/>
  <c r="R31" i="1"/>
  <c r="S31" i="1" s="1"/>
  <c r="AY31" i="1"/>
  <c r="R101" i="1"/>
  <c r="S101" i="1" s="1"/>
  <c r="AY101" i="1"/>
  <c r="R90" i="1"/>
  <c r="S90" i="1" s="1"/>
  <c r="AY90" i="1"/>
  <c r="R26" i="1"/>
  <c r="S26" i="1" s="1"/>
  <c r="AY26" i="1"/>
  <c r="R336" i="1"/>
  <c r="S336" i="1" s="1"/>
  <c r="AY336" i="1"/>
  <c r="R148" i="1"/>
  <c r="S148" i="1" s="1"/>
  <c r="AY148" i="1"/>
  <c r="R1914" i="1"/>
  <c r="S1914" i="1" s="1"/>
  <c r="AY1914" i="1"/>
  <c r="R1856" i="1"/>
  <c r="S1856" i="1" s="1"/>
  <c r="AY1856" i="1"/>
  <c r="R1978" i="1"/>
  <c r="S1978" i="1" s="1"/>
  <c r="AY1978" i="1"/>
  <c r="R1711" i="1"/>
  <c r="S1711" i="1" s="1"/>
  <c r="AY1711" i="1"/>
  <c r="R2200" i="1"/>
  <c r="S2200" i="1" s="1"/>
  <c r="AY2200" i="1"/>
  <c r="R2199" i="1"/>
  <c r="S2199" i="1" s="1"/>
  <c r="AY2199" i="1"/>
  <c r="R1973" i="1"/>
  <c r="S1973" i="1" s="1"/>
  <c r="AY1973" i="1"/>
  <c r="R2086" i="1"/>
  <c r="S2086" i="1" s="1"/>
  <c r="AY2086" i="1"/>
  <c r="R1658" i="1"/>
  <c r="S1658" i="1" s="1"/>
  <c r="AY1658" i="1"/>
  <c r="R1714" i="1"/>
  <c r="S1714" i="1" s="1"/>
  <c r="AY1714" i="1"/>
  <c r="R1992" i="1"/>
  <c r="S1992" i="1" s="1"/>
  <c r="AY1992" i="1"/>
  <c r="R1977" i="1"/>
  <c r="S1977" i="1" s="1"/>
  <c r="AY1977" i="1"/>
  <c r="R804" i="1"/>
  <c r="S804" i="1" s="1"/>
  <c r="AY804" i="1"/>
  <c r="R217" i="1"/>
  <c r="S217" i="1" s="1"/>
  <c r="AY217" i="1"/>
  <c r="R408" i="1"/>
  <c r="S408" i="1" s="1"/>
  <c r="AY408" i="1"/>
  <c r="R423" i="1"/>
  <c r="S423" i="1" s="1"/>
  <c r="AY423" i="1"/>
  <c r="R33" i="1"/>
  <c r="S33" i="1" s="1"/>
  <c r="AY33" i="1"/>
  <c r="R928" i="1"/>
  <c r="S928" i="1" s="1"/>
  <c r="AY928" i="1"/>
  <c r="R9" i="1"/>
  <c r="S9" i="1" s="1"/>
  <c r="AY9" i="1"/>
  <c r="R172" i="1"/>
  <c r="S172" i="1" s="1"/>
  <c r="AY172" i="1"/>
  <c r="R94" i="1"/>
  <c r="S94" i="1" s="1"/>
  <c r="AY94" i="1"/>
  <c r="R100" i="1"/>
  <c r="S100" i="1" s="1"/>
  <c r="AY100" i="1"/>
  <c r="R1008" i="1"/>
  <c r="S1008" i="1" s="1"/>
  <c r="AY1008" i="1"/>
  <c r="R235" i="1"/>
  <c r="S235" i="1" s="1"/>
  <c r="AY235" i="1"/>
  <c r="R234" i="1"/>
  <c r="S234" i="1" s="1"/>
  <c r="AY234" i="1"/>
  <c r="R124" i="1"/>
  <c r="S124" i="1" s="1"/>
  <c r="AY124" i="1"/>
  <c r="R806" i="1"/>
  <c r="S806" i="1" s="1"/>
  <c r="AY806" i="1"/>
  <c r="R75" i="1"/>
  <c r="S75" i="1" s="1"/>
  <c r="AY75" i="1"/>
  <c r="R229" i="1"/>
  <c r="S229" i="1" s="1"/>
  <c r="AY229" i="1"/>
  <c r="R497" i="1"/>
  <c r="S497" i="1" s="1"/>
  <c r="AY497" i="1"/>
  <c r="R851" i="1"/>
  <c r="S851" i="1" s="1"/>
  <c r="AY851" i="1"/>
  <c r="R151" i="1"/>
  <c r="S151" i="1" s="1"/>
  <c r="AY151" i="1"/>
  <c r="R405" i="1"/>
  <c r="S405" i="1" s="1"/>
  <c r="AY405" i="1"/>
  <c r="R404" i="1"/>
  <c r="S404" i="1" s="1"/>
  <c r="AY404" i="1"/>
  <c r="R1171" i="1"/>
  <c r="S1171" i="1" s="1"/>
  <c r="AY1171" i="1"/>
  <c r="R640" i="1"/>
  <c r="S640" i="1" s="1"/>
  <c r="AY640" i="1"/>
  <c r="R222" i="1"/>
  <c r="S222" i="1" s="1"/>
  <c r="AY222" i="1"/>
  <c r="R927" i="1"/>
  <c r="S927" i="1" s="1"/>
  <c r="AY927" i="1"/>
  <c r="R177" i="1"/>
  <c r="S177" i="1" s="1"/>
  <c r="AY177" i="1"/>
  <c r="R93" i="1"/>
  <c r="S93" i="1" s="1"/>
  <c r="AY93" i="1"/>
  <c r="R594" i="1"/>
  <c r="S594" i="1" s="1"/>
  <c r="AY594" i="1"/>
  <c r="R466" i="1"/>
  <c r="S466" i="1" s="1"/>
  <c r="AY466" i="1"/>
  <c r="R987" i="1"/>
  <c r="S987" i="1" s="1"/>
  <c r="AY987" i="1"/>
  <c r="R5" i="1"/>
  <c r="S5" i="1" s="1"/>
  <c r="AY5" i="1"/>
  <c r="R137" i="1"/>
  <c r="S137" i="1" s="1"/>
  <c r="AY137" i="1"/>
  <c r="R876" i="1"/>
  <c r="S876" i="1" s="1"/>
  <c r="AY876" i="1"/>
  <c r="R631" i="1"/>
  <c r="S631" i="1" s="1"/>
  <c r="AY631" i="1"/>
  <c r="R483" i="1"/>
  <c r="S483" i="1" s="1"/>
  <c r="AY483" i="1"/>
  <c r="R482" i="1"/>
  <c r="S482" i="1" s="1"/>
  <c r="AY482" i="1"/>
  <c r="R588" i="1"/>
  <c r="S588" i="1" s="1"/>
  <c r="AY588" i="1"/>
  <c r="R45" i="1"/>
  <c r="S45" i="1" s="1"/>
  <c r="AY45" i="1"/>
  <c r="R120" i="1"/>
  <c r="S120" i="1" s="1"/>
  <c r="AY120" i="1"/>
  <c r="R397" i="1"/>
  <c r="S397" i="1" s="1"/>
  <c r="AY397" i="1"/>
  <c r="R10" i="1"/>
  <c r="S10" i="1" s="1"/>
  <c r="AY10" i="1"/>
  <c r="R518" i="1"/>
  <c r="S518" i="1" s="1"/>
  <c r="AY518" i="1"/>
  <c r="R55" i="1"/>
  <c r="S55" i="1" s="1"/>
  <c r="AY55" i="1"/>
  <c r="R624" i="1"/>
  <c r="S624" i="1" s="1"/>
  <c r="AY624" i="1"/>
  <c r="R188" i="1"/>
  <c r="S188" i="1" s="1"/>
  <c r="AY188" i="1"/>
  <c r="R187" i="1"/>
  <c r="S187" i="1" s="1"/>
  <c r="AY187" i="1"/>
  <c r="R320" i="1"/>
  <c r="S320" i="1" s="1"/>
  <c r="AY320" i="1"/>
  <c r="R19" i="1"/>
  <c r="S19" i="1" s="1"/>
  <c r="AY19" i="1"/>
  <c r="R142" i="1"/>
  <c r="S142" i="1" s="1"/>
  <c r="AY142" i="1"/>
  <c r="R141" i="1"/>
  <c r="S141" i="1" s="1"/>
  <c r="AY141" i="1"/>
  <c r="R400" i="1"/>
  <c r="S400" i="1" s="1"/>
  <c r="AY400" i="1"/>
  <c r="R1121" i="1"/>
  <c r="S1121" i="1" s="1"/>
  <c r="AY1121" i="1"/>
  <c r="R160" i="1"/>
  <c r="S160" i="1" s="1"/>
  <c r="AY160" i="1"/>
  <c r="R159" i="1"/>
  <c r="S159" i="1" s="1"/>
  <c r="AY159" i="1"/>
  <c r="R480" i="1"/>
  <c r="S480" i="1" s="1"/>
  <c r="AY480" i="1"/>
  <c r="R182" i="1"/>
  <c r="S182" i="1" s="1"/>
  <c r="AY182" i="1"/>
  <c r="R181" i="1"/>
  <c r="S181" i="1" s="1"/>
  <c r="AY181" i="1"/>
  <c r="R22" i="1"/>
  <c r="S22" i="1" s="1"/>
  <c r="AY22" i="1"/>
  <c r="R371" i="1"/>
  <c r="S371" i="1" s="1"/>
  <c r="AY371" i="1"/>
  <c r="R61" i="1"/>
  <c r="S61" i="1" s="1"/>
  <c r="AY61" i="1"/>
  <c r="R354" i="1"/>
  <c r="S354" i="1" s="1"/>
  <c r="AY354" i="1"/>
  <c r="R353" i="1"/>
  <c r="S353" i="1" s="1"/>
  <c r="AY353" i="1"/>
  <c r="R352" i="1"/>
  <c r="S352" i="1" s="1"/>
  <c r="AY352" i="1"/>
  <c r="R650" i="1"/>
  <c r="S650" i="1" s="1"/>
  <c r="AY650" i="1"/>
  <c r="R150" i="1"/>
  <c r="S150" i="1" s="1"/>
  <c r="AY150" i="1"/>
  <c r="R149" i="1"/>
  <c r="S149" i="1" s="1"/>
  <c r="AY149" i="1"/>
  <c r="R153" i="1"/>
  <c r="S153" i="1" s="1"/>
  <c r="AY153" i="1"/>
  <c r="R250" i="1"/>
  <c r="S250" i="1" s="1"/>
  <c r="AY250" i="1"/>
  <c r="R552" i="1"/>
  <c r="S552" i="1" s="1"/>
  <c r="AY552" i="1"/>
  <c r="R25" i="1"/>
  <c r="S25" i="1" s="1"/>
  <c r="AY25" i="1"/>
  <c r="R136" i="1"/>
  <c r="S136" i="1" s="1"/>
  <c r="AY136" i="1"/>
  <c r="R693" i="1"/>
  <c r="S693" i="1" s="1"/>
  <c r="AY693" i="1"/>
  <c r="R711" i="1"/>
  <c r="S711" i="1" s="1"/>
  <c r="AY711" i="1"/>
  <c r="R239" i="1"/>
  <c r="S239" i="1" s="1"/>
  <c r="AY239" i="1"/>
  <c r="R1038" i="1"/>
  <c r="S1038" i="1" s="1"/>
  <c r="AY1038" i="1"/>
  <c r="R501" i="1"/>
  <c r="S501" i="1" s="1"/>
  <c r="AY501" i="1"/>
  <c r="R11" i="1"/>
  <c r="S11" i="1" s="1"/>
  <c r="AY11" i="1"/>
  <c r="R386" i="1"/>
  <c r="S386" i="1" s="1"/>
  <c r="AY386" i="1"/>
  <c r="R673" i="1"/>
  <c r="S673" i="1" s="1"/>
  <c r="AY673" i="1"/>
  <c r="R672" i="1"/>
  <c r="S672" i="1" s="1"/>
  <c r="AY672" i="1"/>
  <c r="R297" i="1"/>
  <c r="S297" i="1" s="1"/>
  <c r="AY297" i="1"/>
  <c r="R285" i="1"/>
  <c r="S285" i="1" s="1"/>
  <c r="AY285" i="1"/>
  <c r="R109" i="1"/>
  <c r="S109" i="1" s="1"/>
  <c r="AY109" i="1"/>
  <c r="R394" i="1"/>
  <c r="S394" i="1" s="1"/>
  <c r="AY394" i="1"/>
  <c r="R375" i="1"/>
  <c r="S375" i="1" s="1"/>
  <c r="AY375" i="1"/>
  <c r="R8" i="1"/>
  <c r="S8" i="1" s="1"/>
  <c r="AY8" i="1"/>
  <c r="R522" i="1"/>
  <c r="S522" i="1" s="1"/>
  <c r="AY522" i="1"/>
  <c r="R44" i="1"/>
  <c r="S44" i="1" s="1"/>
  <c r="AY44" i="1"/>
  <c r="R506" i="1"/>
  <c r="S506" i="1" s="1"/>
  <c r="AY506" i="1"/>
  <c r="R428" i="1"/>
  <c r="S428" i="1" s="1"/>
  <c r="AY428" i="1"/>
  <c r="R339" i="1"/>
  <c r="S339" i="1" s="1"/>
  <c r="AY339" i="1"/>
  <c r="R83" i="1"/>
  <c r="S83" i="1" s="1"/>
  <c r="AY83" i="1"/>
  <c r="R395" i="1"/>
  <c r="S395" i="1" s="1"/>
  <c r="AY395" i="1"/>
  <c r="R454" i="1"/>
  <c r="S454" i="1" s="1"/>
  <c r="AY454" i="1"/>
  <c r="R453" i="1"/>
  <c r="S453" i="1" s="1"/>
  <c r="AY453" i="1"/>
  <c r="R319" i="1"/>
  <c r="S319" i="1" s="1"/>
  <c r="AY319" i="1"/>
  <c r="R444" i="1"/>
  <c r="S444" i="1" s="1"/>
  <c r="AY444" i="1"/>
  <c r="R16" i="1"/>
  <c r="S16" i="1" s="1"/>
  <c r="AY16" i="1"/>
  <c r="R271" i="1"/>
  <c r="S271" i="1" s="1"/>
  <c r="AY271" i="1"/>
  <c r="R112" i="1"/>
  <c r="S112" i="1" s="1"/>
  <c r="AY112" i="1"/>
  <c r="R310" i="1"/>
  <c r="S310" i="1" s="1"/>
  <c r="AY310" i="1"/>
  <c r="R193" i="1"/>
  <c r="S193" i="1" s="1"/>
  <c r="AY193" i="1"/>
  <c r="R89" i="1"/>
  <c r="S89" i="1" s="1"/>
  <c r="AY89" i="1"/>
  <c r="R88" i="1"/>
  <c r="S88" i="1" s="1"/>
  <c r="AY88" i="1"/>
  <c r="R523" i="1"/>
  <c r="S523" i="1" s="1"/>
  <c r="AY523" i="1"/>
  <c r="R1649" i="1"/>
  <c r="S1649" i="1" s="1"/>
  <c r="AY1649" i="1"/>
  <c r="R1030" i="1"/>
  <c r="S1030" i="1" s="1"/>
  <c r="AY1030" i="1"/>
  <c r="R668" i="1"/>
  <c r="S668" i="1" s="1"/>
  <c r="AY668" i="1"/>
  <c r="R495" i="1"/>
  <c r="S495" i="1" s="1"/>
  <c r="AY495" i="1"/>
  <c r="R413" i="1"/>
  <c r="S413" i="1" s="1"/>
  <c r="AY413" i="1"/>
  <c r="R350" i="1"/>
  <c r="S350" i="1" s="1"/>
  <c r="AY350" i="1"/>
  <c r="R667" i="1"/>
  <c r="S667" i="1" s="1"/>
  <c r="AY667" i="1"/>
  <c r="R314" i="1"/>
  <c r="S314" i="1" s="1"/>
  <c r="AY314" i="1"/>
  <c r="R583" i="1"/>
  <c r="S583" i="1" s="1"/>
  <c r="AY583" i="1"/>
  <c r="R690" i="1"/>
  <c r="S690" i="1" s="1"/>
  <c r="AY690" i="1"/>
  <c r="R361" i="1"/>
  <c r="S361" i="1" s="1"/>
  <c r="AY361" i="1"/>
  <c r="R201" i="1"/>
  <c r="S201" i="1" s="1"/>
  <c r="AY201" i="1"/>
  <c r="R13" i="1"/>
  <c r="S13" i="1" s="1"/>
  <c r="AY13" i="1"/>
  <c r="R381" i="1"/>
  <c r="S381" i="1" s="1"/>
  <c r="AY381" i="1"/>
  <c r="R283" i="1"/>
  <c r="S283" i="1" s="1"/>
  <c r="AY283" i="1"/>
  <c r="R282" i="1"/>
  <c r="S282" i="1" s="1"/>
  <c r="AY282" i="1"/>
  <c r="R811" i="1"/>
  <c r="S811" i="1" s="1"/>
  <c r="AY811" i="1"/>
  <c r="R724" i="1"/>
  <c r="S724" i="1" s="1"/>
  <c r="AY724" i="1"/>
  <c r="R156" i="1"/>
  <c r="S156" i="1" s="1"/>
  <c r="AY156" i="1"/>
  <c r="R462" i="1"/>
  <c r="S462" i="1" s="1"/>
  <c r="AY462" i="1"/>
  <c r="R461" i="1"/>
  <c r="S461" i="1" s="1"/>
  <c r="AY461" i="1"/>
  <c r="R63" i="1"/>
  <c r="S63" i="1" s="1"/>
  <c r="AY63" i="1"/>
  <c r="R240" i="1"/>
  <c r="S240" i="1" s="1"/>
  <c r="AY240" i="1"/>
  <c r="R57" i="1"/>
  <c r="S57" i="1" s="1"/>
  <c r="AY57" i="1"/>
  <c r="R14" i="1"/>
  <c r="S14" i="1" s="1"/>
  <c r="AY14" i="1"/>
  <c r="R202" i="1"/>
  <c r="S202" i="1" s="1"/>
  <c r="AY202" i="1"/>
  <c r="R384" i="1"/>
  <c r="S384" i="1" s="1"/>
  <c r="AY384" i="1"/>
  <c r="R698" i="1"/>
  <c r="S698" i="1" s="1"/>
  <c r="AY698" i="1"/>
  <c r="R365" i="1"/>
  <c r="S365" i="1" s="1"/>
  <c r="AY365" i="1"/>
  <c r="R595" i="1"/>
  <c r="S595" i="1" s="1"/>
  <c r="AY595" i="1"/>
  <c r="R1013" i="1"/>
  <c r="S1013" i="1" s="1"/>
  <c r="AY1013" i="1"/>
  <c r="R42" i="1"/>
  <c r="S42" i="1" s="1"/>
  <c r="AY42" i="1"/>
  <c r="R194" i="1"/>
  <c r="S194" i="1" s="1"/>
  <c r="AY194" i="1"/>
  <c r="R296" i="1"/>
  <c r="S296" i="1" s="1"/>
  <c r="AY296" i="1"/>
  <c r="R322" i="1"/>
  <c r="S322" i="1" s="1"/>
  <c r="AY322" i="1"/>
  <c r="R86" i="1"/>
  <c r="S86" i="1" s="1"/>
  <c r="AY86" i="1"/>
  <c r="R917" i="1"/>
  <c r="S917" i="1" s="1"/>
  <c r="AY917" i="1"/>
  <c r="R654" i="1"/>
  <c r="S654" i="1" s="1"/>
  <c r="AY654" i="1"/>
  <c r="R128" i="1"/>
  <c r="S128" i="1" s="1"/>
  <c r="AY128" i="1"/>
  <c r="R599" i="1"/>
  <c r="S599" i="1" s="1"/>
  <c r="AY599" i="1"/>
  <c r="R598" i="1"/>
  <c r="S598" i="1" s="1"/>
  <c r="AY598" i="1"/>
  <c r="R511" i="1"/>
  <c r="S511" i="1" s="1"/>
  <c r="AY511" i="1"/>
  <c r="R544" i="1"/>
  <c r="S544" i="1" s="1"/>
  <c r="AY544" i="1"/>
  <c r="R196" i="1"/>
  <c r="S196" i="1" s="1"/>
  <c r="AY196" i="1"/>
  <c r="R244" i="1"/>
  <c r="S244" i="1" s="1"/>
  <c r="AY244" i="1"/>
  <c r="R442" i="1"/>
  <c r="S442" i="1" s="1"/>
  <c r="AY442" i="1"/>
  <c r="R368" i="1"/>
  <c r="S368" i="1" s="1"/>
  <c r="AY368" i="1"/>
  <c r="R50" i="1"/>
  <c r="S50" i="1" s="1"/>
  <c r="AY50" i="1"/>
  <c r="R261" i="1"/>
  <c r="S261" i="1" s="1"/>
  <c r="AY261" i="1"/>
  <c r="R312" i="1"/>
  <c r="S312" i="1" s="1"/>
  <c r="AY312" i="1"/>
  <c r="R303" i="1"/>
  <c r="S303" i="1" s="1"/>
  <c r="AY303" i="1"/>
  <c r="R118" i="1"/>
  <c r="S118" i="1" s="1"/>
  <c r="AY118" i="1"/>
  <c r="R304" i="1"/>
  <c r="S304" i="1" s="1"/>
  <c r="AY304" i="1"/>
  <c r="R7" i="1"/>
  <c r="S7" i="1" s="1"/>
  <c r="AY7" i="1"/>
  <c r="R6" i="1"/>
  <c r="S6" i="1" s="1"/>
  <c r="AY6" i="1"/>
  <c r="R208" i="1"/>
  <c r="S208" i="1" s="1"/>
  <c r="AY208" i="1"/>
  <c r="R450" i="1"/>
  <c r="S450" i="1" s="1"/>
  <c r="AY450" i="1"/>
  <c r="R28" i="1"/>
  <c r="S28" i="1" s="1"/>
  <c r="AY28" i="1"/>
  <c r="R29" i="1"/>
  <c r="S29" i="1" s="1"/>
  <c r="AY29" i="1"/>
  <c r="R573" i="1"/>
  <c r="S573" i="1" s="1"/>
  <c r="AY573" i="1"/>
  <c r="R327" i="1"/>
  <c r="S327" i="1" s="1"/>
  <c r="AY327" i="1"/>
  <c r="R77" i="1"/>
  <c r="S77" i="1" s="1"/>
  <c r="AY77" i="1"/>
  <c r="R53" i="1"/>
  <c r="S53" i="1" s="1"/>
  <c r="AY53" i="1"/>
  <c r="R85" i="1"/>
  <c r="S85" i="1" s="1"/>
  <c r="AY85" i="1"/>
  <c r="R487" i="1"/>
  <c r="S487" i="1" s="1"/>
  <c r="AY487" i="1"/>
  <c r="R769" i="1"/>
  <c r="S769" i="1" s="1"/>
  <c r="AY769" i="1"/>
  <c r="R39" i="1"/>
  <c r="S39" i="1" s="1"/>
  <c r="AY39" i="1"/>
  <c r="R471" i="1"/>
  <c r="S471" i="1" s="1"/>
  <c r="AY471" i="1"/>
  <c r="R104" i="1"/>
  <c r="S104" i="1" s="1"/>
  <c r="AY104" i="1"/>
  <c r="R265" i="1"/>
  <c r="S265" i="1" s="1"/>
  <c r="AY265" i="1"/>
  <c r="R36" i="1"/>
  <c r="S36" i="1" s="1"/>
  <c r="AY36" i="1"/>
  <c r="R37" i="1"/>
  <c r="S37" i="1" s="1"/>
  <c r="AY37" i="1"/>
  <c r="R448" i="1"/>
  <c r="S448" i="1" s="1"/>
  <c r="AY448" i="1"/>
  <c r="R27" i="1"/>
  <c r="S27" i="1" s="1"/>
  <c r="AY27" i="1"/>
  <c r="R715" i="1"/>
  <c r="S715" i="1" s="1"/>
  <c r="AY715" i="1"/>
  <c r="R4" i="1"/>
  <c r="S4" i="1" s="1"/>
  <c r="AY4" i="1"/>
  <c r="R23" i="1"/>
  <c r="S23" i="1" s="1"/>
  <c r="AY23" i="1"/>
  <c r="R976" i="1"/>
  <c r="S976" i="1" s="1"/>
  <c r="AY976" i="1"/>
  <c r="R330" i="1"/>
  <c r="S330" i="1" s="1"/>
  <c r="AY330" i="1"/>
  <c r="R288" i="1"/>
  <c r="S288" i="1" s="1"/>
  <c r="AY288" i="1"/>
  <c r="R289" i="1"/>
  <c r="S289" i="1" s="1"/>
  <c r="AY289" i="1"/>
  <c r="R608" i="1"/>
  <c r="S608" i="1" s="1"/>
  <c r="AY608" i="1"/>
  <c r="R399" i="1"/>
  <c r="S399" i="1" s="1"/>
  <c r="AY399" i="1"/>
  <c r="R152" i="1"/>
  <c r="S152" i="1" s="1"/>
  <c r="AY152" i="1"/>
  <c r="R426" i="1"/>
  <c r="S426" i="1" s="1"/>
  <c r="AY426" i="1"/>
  <c r="R677" i="1"/>
  <c r="S677" i="1" s="1"/>
  <c r="AY677" i="1"/>
  <c r="R966" i="1"/>
  <c r="S966" i="1" s="1"/>
  <c r="AY966" i="1"/>
  <c r="R572" i="1"/>
  <c r="S572" i="1" s="1"/>
  <c r="AY572" i="1"/>
  <c r="R940" i="1"/>
  <c r="S940" i="1" s="1"/>
  <c r="AY940" i="1"/>
  <c r="R52" i="1"/>
  <c r="S52" i="1" s="1"/>
  <c r="AY52" i="1"/>
  <c r="R438" i="1"/>
  <c r="S438" i="1" s="1"/>
  <c r="AY438" i="1"/>
  <c r="R292" i="1"/>
  <c r="S292" i="1" s="1"/>
  <c r="AY292" i="1"/>
  <c r="R377" i="1"/>
  <c r="S377" i="1" s="1"/>
  <c r="AY377" i="1"/>
  <c r="R416" i="1"/>
  <c r="S416" i="1" s="1"/>
  <c r="AY416" i="1"/>
  <c r="R62" i="1"/>
  <c r="S62" i="1" s="1"/>
  <c r="AY62" i="1"/>
  <c r="R206" i="1"/>
  <c r="S206" i="1" s="1"/>
  <c r="AY206" i="1"/>
  <c r="R338" i="1"/>
  <c r="S338" i="1" s="1"/>
  <c r="AY338" i="1"/>
  <c r="R337" i="1"/>
  <c r="S337" i="1" s="1"/>
  <c r="AY337" i="1"/>
  <c r="R127" i="1"/>
  <c r="S127" i="1" s="1"/>
  <c r="AY127" i="1"/>
  <c r="R435" i="1"/>
  <c r="S435" i="1" s="1"/>
  <c r="AY435" i="1"/>
  <c r="R346" i="1"/>
  <c r="S346" i="1" s="1"/>
  <c r="AY346" i="1"/>
  <c r="R12" i="1"/>
  <c r="S12" i="1" s="1"/>
  <c r="AY12" i="1"/>
  <c r="R524" i="1"/>
  <c r="S524" i="1" s="1"/>
  <c r="AY524" i="1"/>
  <c r="R376" i="1"/>
  <c r="S376" i="1" s="1"/>
  <c r="AY376" i="1"/>
  <c r="R99" i="1"/>
  <c r="S99" i="1" s="1"/>
  <c r="AY99" i="1"/>
  <c r="R209" i="1"/>
  <c r="S209" i="1" s="1"/>
  <c r="AY209" i="1"/>
  <c r="R129" i="1"/>
  <c r="S129" i="1" s="1"/>
  <c r="AY129" i="1"/>
  <c r="R260" i="1"/>
  <c r="S260" i="1" s="1"/>
  <c r="AY260" i="1"/>
  <c r="R135" i="1"/>
  <c r="S135" i="1" s="1"/>
  <c r="AY135" i="1"/>
  <c r="R648" i="1"/>
  <c r="S648" i="1" s="1"/>
  <c r="AY648" i="1"/>
  <c r="R1192" i="1"/>
  <c r="S1192" i="1" s="1"/>
  <c r="AY1192" i="1"/>
  <c r="R894" i="1"/>
  <c r="S894" i="1" s="1"/>
  <c r="AY894" i="1"/>
  <c r="R132" i="1"/>
  <c r="S132" i="1" s="1"/>
  <c r="AY132" i="1"/>
  <c r="R146" i="1"/>
  <c r="S146" i="1" s="1"/>
  <c r="AY146" i="1"/>
  <c r="R535" i="1"/>
  <c r="S535" i="1" s="1"/>
  <c r="AY535" i="1"/>
  <c r="R213" i="1"/>
  <c r="S213" i="1" s="1"/>
  <c r="AY213" i="1"/>
  <c r="R34" i="1"/>
  <c r="S34" i="1" s="1"/>
  <c r="AY34" i="1"/>
  <c r="R468" i="1"/>
  <c r="S468" i="1" s="1"/>
  <c r="AY468" i="1"/>
  <c r="R467" i="1"/>
  <c r="S467" i="1" s="1"/>
  <c r="AY467" i="1"/>
  <c r="R232" i="1"/>
  <c r="S232" i="1" s="1"/>
  <c r="AY232" i="1"/>
  <c r="R214" i="1"/>
  <c r="S214" i="1" s="1"/>
  <c r="AY214" i="1"/>
  <c r="R527" i="1"/>
  <c r="S527" i="1" s="1"/>
  <c r="AY527" i="1"/>
  <c r="R167" i="1"/>
  <c r="S167" i="1" s="1"/>
  <c r="AY167" i="1"/>
  <c r="R164" i="1"/>
  <c r="S164" i="1" s="1"/>
  <c r="AY164" i="1"/>
  <c r="R396" i="1"/>
  <c r="S396" i="1" s="1"/>
  <c r="AY396" i="1"/>
  <c r="R251" i="1"/>
  <c r="S251" i="1" s="1"/>
  <c r="AY251" i="1"/>
  <c r="R134" i="1"/>
  <c r="S134" i="1" s="1"/>
  <c r="AY134" i="1"/>
  <c r="R269" i="1"/>
  <c r="S269" i="1" s="1"/>
  <c r="AY269" i="1"/>
  <c r="R212" i="1"/>
  <c r="S212" i="1" s="1"/>
  <c r="AY212" i="1"/>
  <c r="R186" i="1"/>
  <c r="S186" i="1" s="1"/>
  <c r="AY186" i="1"/>
  <c r="R547" i="1"/>
  <c r="S547" i="1" s="1"/>
  <c r="AY547" i="1"/>
  <c r="R32" i="1"/>
  <c r="S32" i="1" s="1"/>
  <c r="AY32" i="1"/>
  <c r="R388" i="1"/>
  <c r="S388" i="1" s="1"/>
  <c r="AY388" i="1"/>
  <c r="R387" i="1"/>
  <c r="S387" i="1" s="1"/>
  <c r="AY387" i="1"/>
  <c r="R926" i="1"/>
  <c r="S926" i="1" s="1"/>
  <c r="AY926" i="1"/>
  <c r="R145" i="1"/>
  <c r="S145" i="1" s="1"/>
  <c r="AY145" i="1"/>
  <c r="R647" i="1"/>
  <c r="S647" i="1" s="1"/>
  <c r="AY647" i="1"/>
  <c r="R349" i="1"/>
  <c r="S349" i="1" s="1"/>
  <c r="AY349" i="1"/>
  <c r="R342" i="1"/>
  <c r="S342" i="1" s="1"/>
  <c r="AY342" i="1"/>
  <c r="R163" i="1"/>
  <c r="S163" i="1" s="1"/>
  <c r="AY163" i="1"/>
  <c r="R362" i="1"/>
  <c r="S362" i="1" s="1"/>
  <c r="AY362" i="1"/>
  <c r="R333" i="1"/>
  <c r="S333" i="1" s="1"/>
  <c r="AY333" i="1"/>
  <c r="R174" i="1"/>
  <c r="S174" i="1" s="1"/>
  <c r="AY174" i="1"/>
  <c r="R76" i="1"/>
  <c r="S76" i="1" s="1"/>
  <c r="AY76" i="1"/>
  <c r="R360" i="1"/>
  <c r="S360" i="1" s="1"/>
  <c r="AY360" i="1"/>
  <c r="R661" i="1"/>
  <c r="S661" i="1" s="1"/>
  <c r="AY661" i="1"/>
  <c r="R133" i="1"/>
  <c r="S133" i="1" s="1"/>
  <c r="AY133" i="1"/>
  <c r="R248" i="1"/>
  <c r="S248" i="1" s="1"/>
  <c r="AY248" i="1"/>
  <c r="R91" i="1"/>
  <c r="S91" i="1" s="1"/>
  <c r="AY91" i="1"/>
  <c r="R556" i="1"/>
  <c r="S556" i="1" s="1"/>
  <c r="AY556" i="1"/>
  <c r="R446" i="1"/>
  <c r="S446" i="1" s="1"/>
  <c r="AY446" i="1"/>
  <c r="R621" i="1"/>
  <c r="S621" i="1" s="1"/>
  <c r="AY621" i="1"/>
  <c r="R641" i="1"/>
  <c r="S641" i="1" s="1"/>
  <c r="AY641" i="1"/>
  <c r="R680" i="1"/>
  <c r="S680" i="1" s="1"/>
  <c r="AY680" i="1"/>
  <c r="R286" i="1"/>
  <c r="S286" i="1" s="1"/>
  <c r="AY286" i="1"/>
  <c r="R47" i="1"/>
  <c r="S47" i="1" s="1"/>
  <c r="AY47" i="1"/>
  <c r="R253" i="1"/>
  <c r="S253" i="1" s="1"/>
  <c r="AY253" i="1"/>
  <c r="R38" i="1"/>
  <c r="S38" i="1" s="1"/>
  <c r="AY38" i="1"/>
  <c r="R60" i="1"/>
  <c r="S60" i="1" s="1"/>
  <c r="AY60" i="1"/>
  <c r="R59" i="1"/>
  <c r="S59" i="1" s="1"/>
  <c r="AY59" i="1"/>
  <c r="R636" i="1"/>
  <c r="S636" i="1" s="1"/>
  <c r="AY636" i="1"/>
  <c r="R216" i="1"/>
  <c r="S216" i="1" s="1"/>
  <c r="AY216" i="1"/>
  <c r="R378" i="1"/>
  <c r="S378" i="1" s="1"/>
  <c r="AY378" i="1"/>
  <c r="R199" i="1"/>
  <c r="S199" i="1" s="1"/>
  <c r="AY199" i="1"/>
  <c r="R770" i="1"/>
  <c r="S770" i="1" s="1"/>
  <c r="AY770" i="1"/>
  <c r="R97" i="1"/>
  <c r="S97" i="1" s="1"/>
  <c r="AY97" i="1"/>
  <c r="R359" i="1"/>
  <c r="S359" i="1" s="1"/>
  <c r="AY359" i="1"/>
  <c r="R121" i="1"/>
  <c r="S121" i="1" s="1"/>
  <c r="AY121" i="1"/>
  <c r="R344" i="1"/>
  <c r="S344" i="1" s="1"/>
  <c r="AY344" i="1"/>
  <c r="R345" i="1"/>
  <c r="S345" i="1" s="1"/>
  <c r="AY345" i="1"/>
  <c r="R139" i="1"/>
  <c r="S139" i="1" s="1"/>
  <c r="AY139" i="1"/>
  <c r="R138" i="1"/>
  <c r="S138" i="1" s="1"/>
  <c r="AY138" i="1"/>
  <c r="R82" i="1"/>
  <c r="S82" i="1" s="1"/>
  <c r="AY82" i="1"/>
  <c r="R449" i="1"/>
  <c r="S449" i="1" s="1"/>
  <c r="AY449" i="1"/>
  <c r="R833" i="1"/>
  <c r="S833" i="1" s="1"/>
  <c r="AY833" i="1"/>
  <c r="R607" i="1"/>
  <c r="S607" i="1" s="1"/>
  <c r="AY607" i="1"/>
  <c r="R40" i="1"/>
  <c r="S40" i="1" s="1"/>
  <c r="AY40" i="1"/>
  <c r="R41" i="1"/>
  <c r="S41" i="1" s="1"/>
  <c r="AY41" i="1"/>
  <c r="R849" i="1"/>
  <c r="S849" i="1" s="1"/>
  <c r="AY849" i="1"/>
  <c r="R180" i="1"/>
  <c r="S180" i="1" s="1"/>
  <c r="AY180" i="1"/>
  <c r="R98" i="1"/>
  <c r="S98" i="1" s="1"/>
  <c r="AY98" i="1"/>
  <c r="R291" i="1"/>
  <c r="S291" i="1" s="1"/>
  <c r="AY291" i="1"/>
  <c r="R1002" i="1"/>
  <c r="S1002" i="1" s="1"/>
  <c r="AY1002" i="1"/>
  <c r="R820" i="1"/>
  <c r="S820" i="1" s="1"/>
  <c r="AY820" i="1"/>
  <c r="R162" i="1"/>
  <c r="S162" i="1" s="1"/>
  <c r="AY162" i="1"/>
  <c r="R707" i="1"/>
  <c r="S707" i="1" s="1"/>
  <c r="AY707" i="1"/>
  <c r="R821" i="1"/>
  <c r="S821" i="1" s="1"/>
  <c r="AY821" i="1"/>
  <c r="R867" i="1"/>
  <c r="S867" i="1" s="1"/>
  <c r="AY867" i="1"/>
  <c r="R318" i="1"/>
  <c r="S318" i="1" s="1"/>
  <c r="AY318" i="1"/>
  <c r="R503" i="1"/>
  <c r="S503" i="1" s="1"/>
  <c r="AY503" i="1"/>
  <c r="R294" i="1"/>
  <c r="S294" i="1" s="1"/>
  <c r="AY294" i="1"/>
  <c r="R828" i="1"/>
  <c r="S828" i="1" s="1"/>
  <c r="AY828" i="1"/>
  <c r="R107" i="1"/>
  <c r="S107" i="1" s="1"/>
  <c r="AY107" i="1"/>
  <c r="R106" i="1"/>
  <c r="S106" i="1" s="1"/>
  <c r="AY106" i="1"/>
  <c r="R252" i="1"/>
  <c r="S252" i="1" s="1"/>
  <c r="AY252" i="1"/>
  <c r="R737" i="1"/>
  <c r="S737" i="1" s="1"/>
  <c r="AY737" i="1"/>
  <c r="R542" i="1"/>
  <c r="S542" i="1" s="1"/>
  <c r="AY542" i="1"/>
  <c r="R589" i="1"/>
  <c r="S589" i="1" s="1"/>
  <c r="AY589" i="1"/>
  <c r="R219" i="1"/>
  <c r="S219" i="1" s="1"/>
  <c r="AY219" i="1"/>
  <c r="R498" i="1"/>
  <c r="S498" i="1" s="1"/>
  <c r="AY498" i="1"/>
  <c r="R270" i="1"/>
  <c r="S270" i="1" s="1"/>
  <c r="AY270" i="1"/>
  <c r="R758" i="1"/>
  <c r="S758" i="1" s="1"/>
  <c r="AY758" i="1"/>
  <c r="R757" i="1"/>
  <c r="S757" i="1" s="1"/>
  <c r="AY757" i="1"/>
  <c r="R334" i="1"/>
  <c r="S334" i="1" s="1"/>
  <c r="AY334" i="1"/>
  <c r="R392" i="1"/>
  <c r="S392" i="1" s="1"/>
  <c r="AY392" i="1"/>
  <c r="R842" i="1"/>
  <c r="S842" i="1" s="1"/>
  <c r="AY842" i="1"/>
  <c r="R502" i="1"/>
  <c r="S502" i="1" s="1"/>
  <c r="AY502" i="1"/>
  <c r="R576" i="1"/>
  <c r="S576" i="1" s="1"/>
  <c r="AY576" i="1"/>
  <c r="R321" i="1"/>
  <c r="S321" i="1" s="1"/>
  <c r="AY321" i="1"/>
  <c r="R340" i="1"/>
  <c r="S340" i="1" s="1"/>
  <c r="AY340" i="1"/>
  <c r="R204" i="1"/>
  <c r="S204" i="1" s="1"/>
  <c r="AY204" i="1"/>
  <c r="R74" i="1"/>
  <c r="S74" i="1" s="1"/>
  <c r="AY74" i="1"/>
  <c r="R73" i="1"/>
  <c r="S73" i="1" s="1"/>
  <c r="AY73" i="1"/>
  <c r="R380" i="1"/>
  <c r="S380" i="1" s="1"/>
  <c r="AY380" i="1"/>
  <c r="R837" i="1"/>
  <c r="S837" i="1" s="1"/>
  <c r="AY837" i="1"/>
  <c r="R173" i="1"/>
  <c r="S173" i="1" s="1"/>
  <c r="AY173" i="1"/>
  <c r="R575" i="1"/>
  <c r="S575" i="1" s="1"/>
  <c r="AY575" i="1"/>
  <c r="R189" i="1"/>
  <c r="S189" i="1" s="1"/>
  <c r="AY189" i="1"/>
  <c r="R499" i="1"/>
  <c r="S499" i="1" s="1"/>
  <c r="AY499" i="1"/>
  <c r="R72" i="1"/>
  <c r="S72" i="1" s="1"/>
  <c r="AY72" i="1"/>
  <c r="R411" i="1"/>
  <c r="S411" i="1" s="1"/>
  <c r="AY411" i="1"/>
  <c r="R69" i="1"/>
  <c r="S69" i="1" s="1"/>
  <c r="AY69" i="1"/>
  <c r="R434" i="1"/>
  <c r="S434" i="1" s="1"/>
  <c r="AY434" i="1"/>
  <c r="R171" i="1"/>
  <c r="S171" i="1" s="1"/>
  <c r="AY171" i="1"/>
  <c r="R905" i="1"/>
  <c r="S905" i="1" s="1"/>
  <c r="AY905" i="1"/>
  <c r="R676" i="1"/>
  <c r="S676" i="1" s="1"/>
  <c r="AY676" i="1"/>
  <c r="R56" i="1"/>
  <c r="S56" i="1" s="1"/>
  <c r="AY56" i="1"/>
  <c r="R276" i="1"/>
  <c r="S276" i="1" s="1"/>
  <c r="AY276" i="1"/>
  <c r="R144" i="1"/>
  <c r="S144" i="1" s="1"/>
  <c r="AY144" i="1"/>
  <c r="R509" i="1"/>
  <c r="S509" i="1" s="1"/>
  <c r="AY509" i="1"/>
  <c r="R110" i="1"/>
  <c r="S110" i="1" s="1"/>
  <c r="AY110" i="1"/>
  <c r="R64" i="1"/>
  <c r="S64" i="1" s="1"/>
  <c r="AY64" i="1"/>
  <c r="R116" i="1"/>
  <c r="S116" i="1" s="1"/>
  <c r="AY116" i="1"/>
  <c r="R356" i="1"/>
  <c r="S356" i="1" s="1"/>
  <c r="AY356" i="1"/>
  <c r="R657" i="1"/>
  <c r="S657" i="1" s="1"/>
  <c r="AY657" i="1"/>
  <c r="R102" i="1"/>
  <c r="S102" i="1" s="1"/>
  <c r="AY102" i="1"/>
  <c r="R126" i="1"/>
  <c r="S126" i="1" s="1"/>
  <c r="AY126" i="1"/>
  <c r="R277" i="1"/>
  <c r="S277" i="1" s="1"/>
  <c r="AY277" i="1"/>
  <c r="R425" i="1"/>
  <c r="S425" i="1" s="1"/>
  <c r="AY425" i="1"/>
  <c r="R424" i="1"/>
  <c r="S424" i="1" s="1"/>
  <c r="AY424" i="1"/>
  <c r="R96" i="1"/>
  <c r="S96" i="1" s="1"/>
  <c r="AY96" i="1"/>
  <c r="R1160" i="1"/>
  <c r="S1160" i="1" s="1"/>
  <c r="AY1160" i="1"/>
  <c r="R629" i="1"/>
  <c r="S629" i="1" s="1"/>
  <c r="AY629" i="1"/>
  <c r="R366" i="1"/>
  <c r="S366" i="1" s="1"/>
  <c r="AY366" i="1"/>
  <c r="R123" i="1"/>
  <c r="S123" i="1" s="1"/>
  <c r="AY123" i="1"/>
  <c r="R122" i="1"/>
  <c r="S122" i="1" s="1"/>
  <c r="AY122" i="1"/>
  <c r="R406" i="1"/>
  <c r="S406" i="1" s="1"/>
  <c r="AY406" i="1"/>
  <c r="R358" i="1"/>
  <c r="S358" i="1" s="1"/>
  <c r="AY358" i="1"/>
  <c r="R508" i="1"/>
  <c r="S508" i="1" s="1"/>
  <c r="AY508" i="1"/>
  <c r="R646" i="1"/>
  <c r="S646" i="1" s="1"/>
  <c r="AY646" i="1"/>
  <c r="R645" i="1"/>
  <c r="S645" i="1" s="1"/>
  <c r="AY645" i="1"/>
  <c r="R95" i="1"/>
  <c r="S95" i="1" s="1"/>
  <c r="AY95" i="1"/>
  <c r="R688" i="1"/>
  <c r="S688" i="1" s="1"/>
  <c r="AY688" i="1"/>
  <c r="R440" i="1"/>
  <c r="S440" i="1" s="1"/>
  <c r="AY440" i="1"/>
  <c r="R332" i="1"/>
  <c r="S332" i="1" s="1"/>
  <c r="AY332" i="1"/>
  <c r="R545" i="1"/>
  <c r="S545" i="1" s="1"/>
  <c r="AY545" i="1"/>
  <c r="R447" i="1"/>
  <c r="S447" i="1" s="1"/>
  <c r="AY447" i="1"/>
  <c r="R302" i="1"/>
  <c r="S302" i="1" s="1"/>
  <c r="AY302" i="1"/>
  <c r="R184" i="1"/>
  <c r="S184" i="1" s="1"/>
  <c r="AY184" i="1"/>
  <c r="R367" i="1"/>
  <c r="S367" i="1" s="1"/>
  <c r="AY367" i="1"/>
  <c r="R230" i="1"/>
  <c r="S230" i="1" s="1"/>
  <c r="AY230" i="1"/>
  <c r="R705" i="1"/>
  <c r="S705" i="1" s="1"/>
  <c r="AY705" i="1"/>
  <c r="R383" i="1"/>
  <c r="S383" i="1" s="1"/>
  <c r="AY383" i="1"/>
  <c r="R323" i="1"/>
  <c r="S323" i="1" s="1"/>
  <c r="AY323" i="1"/>
  <c r="R656" i="1"/>
  <c r="S656" i="1" s="1"/>
  <c r="AY656" i="1"/>
  <c r="R463" i="1"/>
  <c r="S463" i="1" s="1"/>
  <c r="AY463" i="1"/>
  <c r="R756" i="1"/>
  <c r="S756" i="1" s="1"/>
  <c r="AY756" i="1"/>
  <c r="R563" i="1"/>
  <c r="S563" i="1" s="1"/>
  <c r="AY563" i="1"/>
  <c r="R562" i="1"/>
  <c r="S562" i="1" s="1"/>
  <c r="AY562" i="1"/>
  <c r="R3" i="1"/>
  <c r="S3" i="1" s="1"/>
  <c r="AY3" i="1"/>
  <c r="R771" i="1"/>
  <c r="S771" i="1" s="1"/>
  <c r="AY771" i="1"/>
  <c r="R24" i="1"/>
  <c r="S24" i="1" s="1"/>
  <c r="AY24" i="1"/>
  <c r="R401" i="1"/>
  <c r="S401" i="1" s="1"/>
  <c r="AY401" i="1"/>
  <c r="R823" i="1"/>
  <c r="S823" i="1" s="1"/>
  <c r="AY823" i="1"/>
  <c r="R407" i="1"/>
  <c r="S407" i="1" s="1"/>
  <c r="AY407" i="1"/>
  <c r="R259" i="1"/>
  <c r="S259" i="1" s="1"/>
  <c r="AY259" i="1"/>
  <c r="R550" i="1"/>
  <c r="S550" i="1" s="1"/>
  <c r="AY550" i="1"/>
  <c r="R551" i="1"/>
  <c r="S551" i="1" s="1"/>
  <c r="AY551" i="1"/>
  <c r="R484" i="1"/>
  <c r="S484" i="1" s="1"/>
  <c r="AY484" i="1"/>
  <c r="R714" i="1"/>
  <c r="S714" i="1" s="1"/>
  <c r="AY714" i="1"/>
  <c r="R569" i="1"/>
  <c r="S569" i="1" s="1"/>
  <c r="AY569" i="1"/>
  <c r="R568" i="1"/>
  <c r="S568" i="1" s="1"/>
  <c r="AY568" i="1"/>
  <c r="R788" i="1"/>
  <c r="S788" i="1" s="1"/>
  <c r="AY788" i="1"/>
  <c r="R233" i="1"/>
  <c r="S233" i="1" s="1"/>
  <c r="AY233" i="1"/>
  <c r="R419" i="1"/>
  <c r="S419" i="1" s="1"/>
  <c r="AY419" i="1"/>
  <c r="R627" i="1"/>
  <c r="S627" i="1" s="1"/>
  <c r="AY627" i="1"/>
  <c r="R119" i="1"/>
  <c r="S119" i="1" s="1"/>
  <c r="AY119" i="1"/>
  <c r="R237" i="1"/>
  <c r="S237" i="1" s="1"/>
  <c r="AY237" i="1"/>
  <c r="R703" i="1"/>
  <c r="S703" i="1" s="1"/>
  <c r="AY703" i="1"/>
  <c r="R689" i="1"/>
  <c r="S689" i="1" s="1"/>
  <c r="AY689" i="1"/>
  <c r="R258" i="1"/>
  <c r="S258" i="1" s="1"/>
  <c r="AY258" i="1"/>
  <c r="R745" i="1"/>
  <c r="S745" i="1" s="1"/>
  <c r="AY745" i="1"/>
  <c r="R1071" i="1"/>
  <c r="S1071" i="1" s="1"/>
  <c r="AY1071" i="1"/>
  <c r="R92" i="1"/>
  <c r="S92" i="1" s="1"/>
  <c r="AY92" i="1"/>
  <c r="R262" i="1"/>
  <c r="S262" i="1" s="1"/>
  <c r="AY262" i="1"/>
  <c r="R370" i="1"/>
  <c r="S370" i="1" s="1"/>
  <c r="AY370" i="1"/>
  <c r="R695" i="1"/>
  <c r="S695" i="1" s="1"/>
  <c r="AY695" i="1"/>
  <c r="R685" i="1"/>
  <c r="S685" i="1" s="1"/>
  <c r="AY685" i="1"/>
  <c r="R684" i="1"/>
  <c r="S684" i="1" s="1"/>
  <c r="AY684" i="1"/>
  <c r="R559" i="1"/>
  <c r="S559" i="1" s="1"/>
  <c r="AY559" i="1"/>
  <c r="R591" i="1"/>
  <c r="S591" i="1" s="1"/>
  <c r="AY591" i="1"/>
  <c r="R374" i="1"/>
  <c r="S374" i="1" s="1"/>
  <c r="AY374" i="1"/>
  <c r="R175" i="1"/>
  <c r="S175" i="1" s="1"/>
  <c r="AY175" i="1"/>
  <c r="R578" i="1"/>
  <c r="S578" i="1" s="1"/>
  <c r="AY578" i="1"/>
  <c r="R393" i="1"/>
  <c r="S393" i="1" s="1"/>
  <c r="AY393" i="1"/>
  <c r="R570" i="1"/>
  <c r="S570" i="1" s="1"/>
  <c r="AY570" i="1"/>
  <c r="R105" i="1"/>
  <c r="S105" i="1" s="1"/>
  <c r="AY105" i="1"/>
  <c r="R504" i="1"/>
  <c r="S504" i="1" s="1"/>
  <c r="AY504" i="1"/>
  <c r="R281" i="1"/>
  <c r="S281" i="1" s="1"/>
  <c r="AY281" i="1"/>
  <c r="R66" i="1"/>
  <c r="S66" i="1" s="1"/>
  <c r="AY66" i="1"/>
  <c r="R65" i="1"/>
  <c r="S65" i="1" s="1"/>
  <c r="AY65" i="1"/>
  <c r="R496" i="1"/>
  <c r="S496" i="1" s="1"/>
  <c r="AY496" i="1"/>
  <c r="R441" i="1"/>
  <c r="S441" i="1" s="1"/>
  <c r="AY441" i="1"/>
  <c r="R1105" i="1"/>
  <c r="S1105" i="1" s="1"/>
  <c r="AY1105" i="1"/>
  <c r="R870" i="1"/>
  <c r="S870" i="1" s="1"/>
  <c r="AY870" i="1"/>
  <c r="R622" i="1"/>
  <c r="S622" i="1" s="1"/>
  <c r="AY622" i="1"/>
  <c r="R274" i="1"/>
  <c r="S274" i="1" s="1"/>
  <c r="AY274" i="1"/>
  <c r="R582" i="1"/>
  <c r="S582" i="1" s="1"/>
  <c r="AY582" i="1"/>
  <c r="R273" i="1"/>
  <c r="S273" i="1" s="1"/>
  <c r="AY273" i="1"/>
  <c r="R853" i="1"/>
  <c r="S853" i="1" s="1"/>
  <c r="AY853" i="1"/>
  <c r="R477" i="1"/>
  <c r="S477" i="1" s="1"/>
  <c r="AY477" i="1"/>
  <c r="R431" i="1"/>
  <c r="S431" i="1" s="1"/>
  <c r="AY431" i="1"/>
  <c r="R427" i="1"/>
  <c r="S427" i="1" s="1"/>
  <c r="AY427" i="1"/>
  <c r="R904" i="1"/>
  <c r="S904" i="1" s="1"/>
  <c r="AY904" i="1"/>
  <c r="R903" i="1"/>
  <c r="S903" i="1" s="1"/>
  <c r="AY903" i="1"/>
  <c r="R628" i="1"/>
  <c r="S628" i="1" s="1"/>
  <c r="AY628" i="1"/>
  <c r="R436" i="1"/>
  <c r="S436" i="1" s="1"/>
  <c r="AY436" i="1"/>
  <c r="R268" i="1"/>
  <c r="S268" i="1" s="1"/>
  <c r="AY268" i="1"/>
  <c r="R530" i="1"/>
  <c r="S530" i="1" s="1"/>
  <c r="AY530" i="1"/>
  <c r="R198" i="1"/>
  <c r="S198" i="1" s="1"/>
  <c r="AY198" i="1"/>
  <c r="R58" i="1"/>
  <c r="S58" i="1" s="1"/>
  <c r="AY58" i="1"/>
  <c r="R839" i="1"/>
  <c r="S839" i="1" s="1"/>
  <c r="AY839" i="1"/>
  <c r="R510" i="1"/>
  <c r="S510" i="1" s="1"/>
  <c r="AY510" i="1"/>
  <c r="R626" i="1"/>
  <c r="S626" i="1" s="1"/>
  <c r="AY626" i="1"/>
  <c r="R587" i="1"/>
  <c r="S587" i="1" s="1"/>
  <c r="AY587" i="1"/>
  <c r="R272" i="1"/>
  <c r="S272" i="1" s="1"/>
  <c r="AY272" i="1"/>
  <c r="R655" i="1"/>
  <c r="S655" i="1" s="1"/>
  <c r="AY655" i="1"/>
  <c r="R533" i="1"/>
  <c r="S533" i="1" s="1"/>
  <c r="AY533" i="1"/>
  <c r="R532" i="1"/>
  <c r="S532" i="1" s="1"/>
  <c r="AY532" i="1"/>
  <c r="R505" i="1"/>
  <c r="S505" i="1" s="1"/>
  <c r="AY505" i="1"/>
  <c r="R169" i="1"/>
  <c r="S169" i="1" s="1"/>
  <c r="AY169" i="1"/>
  <c r="R494" i="1"/>
  <c r="S494" i="1" s="1"/>
  <c r="AY494" i="1"/>
  <c r="R620" i="1"/>
  <c r="S620" i="1" s="1"/>
  <c r="AY620" i="1"/>
  <c r="R581" i="1"/>
  <c r="S581" i="1" s="1"/>
  <c r="AY581" i="1"/>
  <c r="R479" i="1"/>
  <c r="S479" i="1" s="1"/>
  <c r="AY479" i="1"/>
  <c r="R267" i="1"/>
  <c r="S267" i="1" s="1"/>
  <c r="AY267" i="1"/>
  <c r="R266" i="1"/>
  <c r="S266" i="1" s="1"/>
  <c r="AY266" i="1"/>
  <c r="R249" i="1"/>
  <c r="S249" i="1" s="1"/>
  <c r="AY249" i="1"/>
  <c r="R593" i="1"/>
  <c r="S593" i="1" s="1"/>
  <c r="AY593" i="1"/>
  <c r="R306" i="1"/>
  <c r="S306" i="1" s="1"/>
  <c r="AY306" i="1"/>
  <c r="R721" i="1"/>
  <c r="S721" i="1" s="1"/>
  <c r="AY721" i="1"/>
  <c r="R185" i="1"/>
  <c r="S185" i="1" s="1"/>
  <c r="AY185" i="1"/>
  <c r="R755" i="1"/>
  <c r="S755" i="1" s="1"/>
  <c r="AY755" i="1"/>
  <c r="R224" i="1"/>
  <c r="S224" i="1" s="1"/>
  <c r="AY224" i="1"/>
  <c r="R364" i="1"/>
  <c r="S364" i="1" s="1"/>
  <c r="AY364" i="1"/>
  <c r="R512" i="1"/>
  <c r="S512" i="1" s="1"/>
  <c r="AY512" i="1"/>
  <c r="R111" i="1"/>
  <c r="S111" i="1" s="1"/>
  <c r="AY111" i="1"/>
  <c r="R726" i="1"/>
  <c r="S726" i="1" s="1"/>
  <c r="AY726" i="1"/>
  <c r="R750" i="1"/>
  <c r="S750" i="1" s="1"/>
  <c r="AY750" i="1"/>
  <c r="R125" i="1"/>
  <c r="S125" i="1" s="1"/>
  <c r="AY125" i="1"/>
  <c r="R819" i="1"/>
  <c r="S819" i="1" s="1"/>
  <c r="AY819" i="1"/>
  <c r="R335" i="1"/>
  <c r="S335" i="1" s="1"/>
  <c r="AY335" i="1"/>
  <c r="R773" i="1"/>
  <c r="S773" i="1" s="1"/>
  <c r="AY773" i="1"/>
  <c r="R398" i="1"/>
  <c r="S398" i="1" s="1"/>
  <c r="AY398" i="1"/>
  <c r="R279" i="1"/>
  <c r="S279" i="1" s="1"/>
  <c r="AY279" i="1"/>
  <c r="R1010" i="1"/>
  <c r="S1010" i="1" s="1"/>
  <c r="AY1010" i="1"/>
  <c r="R538" i="1"/>
  <c r="S538" i="1" s="1"/>
  <c r="AY538" i="1"/>
  <c r="R54" i="1"/>
  <c r="S54" i="1" s="1"/>
  <c r="AY54" i="1"/>
  <c r="R584" i="1"/>
  <c r="S584" i="1" s="1"/>
  <c r="AY584" i="1"/>
  <c r="R452" i="1"/>
  <c r="S452" i="1" s="1"/>
  <c r="AY452" i="1"/>
  <c r="R309" i="1"/>
  <c r="S309" i="1" s="1"/>
  <c r="AY309" i="1"/>
  <c r="R526" i="1"/>
  <c r="S526" i="1" s="1"/>
  <c r="AY526" i="1"/>
  <c r="R131" i="1"/>
  <c r="S131" i="1" s="1"/>
  <c r="AY131" i="1"/>
  <c r="R1083" i="1"/>
  <c r="S1083" i="1" s="1"/>
  <c r="AY1083" i="1"/>
  <c r="R1082" i="1"/>
  <c r="S1082" i="1" s="1"/>
  <c r="AY1082" i="1"/>
  <c r="R565" i="1"/>
  <c r="S565" i="1" s="1"/>
  <c r="AY565" i="1"/>
  <c r="R564" i="1"/>
  <c r="S564" i="1" s="1"/>
  <c r="AY564" i="1"/>
  <c r="R215" i="1"/>
  <c r="S215" i="1" s="1"/>
  <c r="AY215" i="1"/>
  <c r="R725" i="1"/>
  <c r="S725" i="1" s="1"/>
  <c r="AY725" i="1"/>
  <c r="R155" i="1"/>
  <c r="S155" i="1" s="1"/>
  <c r="AY155" i="1"/>
  <c r="R154" i="1"/>
  <c r="S154" i="1" s="1"/>
  <c r="AY154" i="1"/>
  <c r="R897" i="1"/>
  <c r="S897" i="1" s="1"/>
  <c r="AY897" i="1"/>
  <c r="R560" i="1"/>
  <c r="S560" i="1" s="1"/>
  <c r="AY560" i="1"/>
  <c r="R1170" i="1"/>
  <c r="S1170" i="1" s="1"/>
  <c r="AY1170" i="1"/>
  <c r="R437" i="1"/>
  <c r="S437" i="1" s="1"/>
  <c r="AY437" i="1"/>
  <c r="R21" i="1"/>
  <c r="S21" i="1" s="1"/>
  <c r="AY21" i="1"/>
  <c r="R20" i="1"/>
  <c r="S20" i="1" s="1"/>
  <c r="AY20" i="1"/>
  <c r="R192" i="1"/>
  <c r="S192" i="1" s="1"/>
  <c r="AY192" i="1"/>
  <c r="R191" i="1"/>
  <c r="S191" i="1" s="1"/>
  <c r="AY191" i="1"/>
  <c r="R642" i="1"/>
  <c r="S642" i="1" s="1"/>
  <c r="AY642" i="1"/>
  <c r="R666" i="1"/>
  <c r="S666" i="1" s="1"/>
  <c r="AY666" i="1"/>
  <c r="R665" i="1"/>
  <c r="S665" i="1" s="1"/>
  <c r="AY665" i="1"/>
  <c r="R910" i="1"/>
  <c r="S910" i="1" s="1"/>
  <c r="AY910" i="1"/>
  <c r="R601" i="1"/>
  <c r="S601" i="1" s="1"/>
  <c r="AY601" i="1"/>
  <c r="R600" i="1"/>
  <c r="S600" i="1" s="1"/>
  <c r="AY600" i="1"/>
  <c r="R485" i="1"/>
  <c r="S485" i="1" s="1"/>
  <c r="AY485" i="1"/>
  <c r="R190" i="1"/>
  <c r="S190" i="1" s="1"/>
  <c r="AY190" i="1"/>
  <c r="R604" i="1"/>
  <c r="S604" i="1" s="1"/>
  <c r="AY604" i="1"/>
  <c r="R738" i="1"/>
  <c r="S738" i="1" s="1"/>
  <c r="AY738" i="1"/>
  <c r="R623" i="1"/>
  <c r="S623" i="1" s="1"/>
  <c r="AY623" i="1"/>
  <c r="R1119" i="1"/>
  <c r="S1119" i="1" s="1"/>
  <c r="AY1119" i="1"/>
  <c r="R465" i="1"/>
  <c r="S465" i="1" s="1"/>
  <c r="AY465" i="1"/>
  <c r="R686" i="1"/>
  <c r="S686" i="1" s="1"/>
  <c r="AY686" i="1"/>
  <c r="R458" i="1"/>
  <c r="S458" i="1" s="1"/>
  <c r="AY458" i="1"/>
  <c r="R457" i="1"/>
  <c r="S457" i="1" s="1"/>
  <c r="AY457" i="1"/>
  <c r="R456" i="1"/>
  <c r="S456" i="1" s="1"/>
  <c r="AY456" i="1"/>
  <c r="R782" i="1"/>
  <c r="S782" i="1" s="1"/>
  <c r="AY782" i="1"/>
  <c r="R195" i="1"/>
  <c r="S195" i="1" s="1"/>
  <c r="AY195" i="1"/>
  <c r="R81" i="1"/>
  <c r="S81" i="1" s="1"/>
  <c r="AY81" i="1"/>
  <c r="R80" i="1"/>
  <c r="S80" i="1" s="1"/>
  <c r="AY80" i="1"/>
  <c r="R888" i="1"/>
  <c r="S888" i="1" s="1"/>
  <c r="AY888" i="1"/>
  <c r="R245" i="1"/>
  <c r="S245" i="1" s="1"/>
  <c r="AY245" i="1"/>
  <c r="R1593" i="1"/>
  <c r="S1593" i="1" s="1"/>
  <c r="AY1593" i="1"/>
  <c r="R785" i="1"/>
  <c r="S785" i="1" s="1"/>
  <c r="AY785" i="1"/>
  <c r="R938" i="1"/>
  <c r="S938" i="1" s="1"/>
  <c r="AY938" i="1"/>
  <c r="R748" i="1"/>
  <c r="S748" i="1" s="1"/>
  <c r="AY748" i="1"/>
  <c r="R418" i="1"/>
  <c r="S418" i="1" s="1"/>
  <c r="AY418" i="1"/>
  <c r="R417" i="1"/>
  <c r="S417" i="1" s="1"/>
  <c r="AY417" i="1"/>
  <c r="R264" i="1"/>
  <c r="S264" i="1" s="1"/>
  <c r="AY264" i="1"/>
  <c r="R963" i="1"/>
  <c r="S963" i="1" s="1"/>
  <c r="AY963" i="1"/>
  <c r="R995" i="1"/>
  <c r="S995" i="1" s="1"/>
  <c r="AY995" i="1"/>
  <c r="R830" i="1"/>
  <c r="S830" i="1" s="1"/>
  <c r="AY830" i="1"/>
  <c r="R832" i="1"/>
  <c r="S832" i="1" s="1"/>
  <c r="AY832" i="1"/>
  <c r="R831" i="1"/>
  <c r="S831" i="1" s="1"/>
  <c r="AY831" i="1"/>
  <c r="R571" i="1"/>
  <c r="S571" i="1" s="1"/>
  <c r="AY571" i="1"/>
  <c r="R519" i="1"/>
  <c r="S519" i="1" s="1"/>
  <c r="AY519" i="1"/>
  <c r="R717" i="1"/>
  <c r="S717" i="1" s="1"/>
  <c r="AY717" i="1"/>
  <c r="R534" i="1"/>
  <c r="S534" i="1" s="1"/>
  <c r="AY534" i="1"/>
  <c r="R609" i="1"/>
  <c r="S609" i="1" s="1"/>
  <c r="AY609" i="1"/>
  <c r="R817" i="1"/>
  <c r="S817" i="1" s="1"/>
  <c r="AY817" i="1"/>
  <c r="R615" i="1"/>
  <c r="S615" i="1" s="1"/>
  <c r="AY615" i="1"/>
  <c r="R317" i="1"/>
  <c r="S317" i="1" s="1"/>
  <c r="AY317" i="1"/>
  <c r="R728" i="1"/>
  <c r="S728" i="1" s="1"/>
  <c r="AY728" i="1"/>
  <c r="R475" i="1"/>
  <c r="S475" i="1" s="1"/>
  <c r="AY475" i="1"/>
  <c r="R731" i="1"/>
  <c r="S731" i="1" s="1"/>
  <c r="AY731" i="1"/>
  <c r="R420" i="1"/>
  <c r="S420" i="1" s="1"/>
  <c r="AY420" i="1"/>
  <c r="R727" i="1"/>
  <c r="S727" i="1" s="1"/>
  <c r="AY727" i="1"/>
  <c r="R429" i="1"/>
  <c r="S429" i="1" s="1"/>
  <c r="AY429" i="1"/>
  <c r="R803" i="1"/>
  <c r="S803" i="1" s="1"/>
  <c r="AY803" i="1"/>
  <c r="R207" i="1"/>
  <c r="S207" i="1" s="1"/>
  <c r="AY207" i="1"/>
  <c r="R764" i="1"/>
  <c r="S764" i="1" s="1"/>
  <c r="AY764" i="1"/>
  <c r="R478" i="1"/>
  <c r="S478" i="1" s="1"/>
  <c r="AY478" i="1"/>
  <c r="R311" i="1"/>
  <c r="S311" i="1" s="1"/>
  <c r="AY311" i="1"/>
  <c r="R801" i="1"/>
  <c r="S801" i="1" s="1"/>
  <c r="AY801" i="1"/>
  <c r="R414" i="1"/>
  <c r="S414" i="1" s="1"/>
  <c r="AY414" i="1"/>
  <c r="R415" i="1"/>
  <c r="S415" i="1" s="1"/>
  <c r="AY415" i="1"/>
  <c r="R678" i="1"/>
  <c r="S678" i="1" s="1"/>
  <c r="AY678" i="1"/>
  <c r="R881" i="1"/>
  <c r="S881" i="1" s="1"/>
  <c r="AY881" i="1"/>
  <c r="R772" i="1"/>
  <c r="S772" i="1" s="1"/>
  <c r="AY772" i="1"/>
  <c r="R730" i="1"/>
  <c r="S730" i="1" s="1"/>
  <c r="AY730" i="1"/>
  <c r="R729" i="1"/>
  <c r="S729" i="1" s="1"/>
  <c r="AY729" i="1"/>
  <c r="R1128" i="1"/>
  <c r="S1128" i="1" s="1"/>
  <c r="AY1128" i="1"/>
  <c r="R459" i="1"/>
  <c r="S459" i="1" s="1"/>
  <c r="AY459" i="1"/>
  <c r="R115" i="1"/>
  <c r="S115" i="1" s="1"/>
  <c r="AY115" i="1"/>
  <c r="R790" i="1"/>
  <c r="S790" i="1" s="1"/>
  <c r="AY790" i="1"/>
  <c r="R1306" i="1"/>
  <c r="S1306" i="1" s="1"/>
  <c r="AY1306" i="1"/>
  <c r="R500" i="1"/>
  <c r="S500" i="1" s="1"/>
  <c r="AY500" i="1"/>
  <c r="R308" i="1"/>
  <c r="S308" i="1" s="1"/>
  <c r="AY308" i="1"/>
  <c r="R964" i="1"/>
  <c r="S964" i="1" s="1"/>
  <c r="AY964" i="1"/>
  <c r="R445" i="1"/>
  <c r="S445" i="1" s="1"/>
  <c r="AY445" i="1"/>
  <c r="R256" i="1"/>
  <c r="S256" i="1" s="1"/>
  <c r="AY256" i="1"/>
  <c r="R369" i="1"/>
  <c r="S369" i="1" s="1"/>
  <c r="AY369" i="1"/>
  <c r="R936" i="1"/>
  <c r="S936" i="1" s="1"/>
  <c r="AY936" i="1"/>
  <c r="R935" i="1"/>
  <c r="S935" i="1" s="1"/>
  <c r="AY935" i="1"/>
  <c r="R619" i="1"/>
  <c r="S619" i="1" s="1"/>
  <c r="AY619" i="1"/>
  <c r="R644" i="1"/>
  <c r="S644" i="1" s="1"/>
  <c r="AY644" i="1"/>
  <c r="R586" i="1"/>
  <c r="S586" i="1" s="1"/>
  <c r="AY586" i="1"/>
  <c r="R165" i="1"/>
  <c r="S165" i="1" s="1"/>
  <c r="AY165" i="1"/>
  <c r="R1004" i="1"/>
  <c r="S1004" i="1" s="1"/>
  <c r="AY1004" i="1"/>
  <c r="R205" i="1"/>
  <c r="S205" i="1" s="1"/>
  <c r="AY205" i="1"/>
  <c r="R925" i="1"/>
  <c r="S925" i="1" s="1"/>
  <c r="AY925" i="1"/>
  <c r="R293" i="1"/>
  <c r="S293" i="1" s="1"/>
  <c r="AY293" i="1"/>
  <c r="R579" i="1"/>
  <c r="S579" i="1" s="1"/>
  <c r="AY579" i="1"/>
  <c r="R632" i="1"/>
  <c r="S632" i="1" s="1"/>
  <c r="AY632" i="1"/>
  <c r="R290" i="1"/>
  <c r="S290" i="1" s="1"/>
  <c r="AY290" i="1"/>
  <c r="R612" i="1"/>
  <c r="S612" i="1" s="1"/>
  <c r="AY612" i="1"/>
  <c r="R228" i="1"/>
  <c r="S228" i="1" s="1"/>
  <c r="AY228" i="1"/>
  <c r="R1043" i="1"/>
  <c r="S1043" i="1" s="1"/>
  <c r="AY1043" i="1"/>
  <c r="R597" i="1"/>
  <c r="S597" i="1" s="1"/>
  <c r="AY597" i="1"/>
  <c r="R909" i="1"/>
  <c r="S909" i="1" s="1"/>
  <c r="AY909" i="1"/>
  <c r="R470" i="1"/>
  <c r="S470" i="1" s="1"/>
  <c r="AY470" i="1"/>
  <c r="R546" i="1"/>
  <c r="S546" i="1" s="1"/>
  <c r="AY546" i="1"/>
  <c r="R451" i="1"/>
  <c r="S451" i="1" s="1"/>
  <c r="AY451" i="1"/>
  <c r="R221" i="1"/>
  <c r="S221" i="1" s="1"/>
  <c r="AY221" i="1"/>
  <c r="R220" i="1"/>
  <c r="S220" i="1" s="1"/>
  <c r="AY220" i="1"/>
  <c r="R351" i="1"/>
  <c r="S351" i="1" s="1"/>
  <c r="AY351" i="1"/>
  <c r="R618" i="1"/>
  <c r="S618" i="1" s="1"/>
  <c r="AY618" i="1"/>
  <c r="R948" i="1"/>
  <c r="S948" i="1" s="1"/>
  <c r="AY948" i="1"/>
  <c r="R391" i="1"/>
  <c r="S391" i="1" s="1"/>
  <c r="AY391" i="1"/>
  <c r="R390" i="1"/>
  <c r="S390" i="1" s="1"/>
  <c r="AY390" i="1"/>
  <c r="R211" i="1"/>
  <c r="S211" i="1" s="1"/>
  <c r="AY211" i="1"/>
  <c r="R51" i="1"/>
  <c r="S51" i="1" s="1"/>
  <c r="AY51" i="1"/>
  <c r="R197" i="1"/>
  <c r="S197" i="1" s="1"/>
  <c r="AY197" i="1"/>
  <c r="R287" i="1"/>
  <c r="S287" i="1" s="1"/>
  <c r="AY287" i="1"/>
  <c r="R553" i="1"/>
  <c r="S553" i="1" s="1"/>
  <c r="AY553" i="1"/>
  <c r="R1014" i="1"/>
  <c r="S1014" i="1" s="1"/>
  <c r="AY1014" i="1"/>
  <c r="R1054" i="1"/>
  <c r="S1054" i="1" s="1"/>
  <c r="AY1054" i="1"/>
  <c r="R357" i="1"/>
  <c r="S357" i="1" s="1"/>
  <c r="AY357" i="1"/>
  <c r="R635" i="1"/>
  <c r="S635" i="1" s="1"/>
  <c r="AY635" i="1"/>
  <c r="R634" i="1"/>
  <c r="S634" i="1" s="1"/>
  <c r="AY634" i="1"/>
  <c r="R1318" i="1"/>
  <c r="S1318" i="1" s="1"/>
  <c r="AY1318" i="1"/>
  <c r="R348" i="1"/>
  <c r="S348" i="1" s="1"/>
  <c r="AY348" i="1"/>
  <c r="R539" i="1"/>
  <c r="S539" i="1" s="1"/>
  <c r="AY539" i="1"/>
  <c r="R887" i="1"/>
  <c r="S887" i="1" s="1"/>
  <c r="AY887" i="1"/>
  <c r="R752" i="1"/>
  <c r="S752" i="1" s="1"/>
  <c r="AY752" i="1"/>
  <c r="R284" i="1"/>
  <c r="S284" i="1" s="1"/>
  <c r="AY284" i="1"/>
  <c r="R455" i="1"/>
  <c r="S455" i="1" s="1"/>
  <c r="AY455" i="1"/>
  <c r="R602" i="1"/>
  <c r="S602" i="1" s="1"/>
  <c r="AY602" i="1"/>
  <c r="R183" i="1"/>
  <c r="S183" i="1" s="1"/>
  <c r="AY183" i="1"/>
  <c r="R783" i="1"/>
  <c r="S783" i="1" s="1"/>
  <c r="AY783" i="1"/>
  <c r="R78" i="1"/>
  <c r="S78" i="1" s="1"/>
  <c r="AY78" i="1"/>
  <c r="R325" i="1"/>
  <c r="S325" i="1" s="1"/>
  <c r="AY325" i="1"/>
  <c r="R324" i="1"/>
  <c r="S324" i="1" s="1"/>
  <c r="AY324" i="1"/>
  <c r="R590" i="1"/>
  <c r="S590" i="1" s="1"/>
  <c r="AY590" i="1"/>
  <c r="R818" i="1"/>
  <c r="S818" i="1" s="1"/>
  <c r="AY818" i="1"/>
  <c r="R808" i="1"/>
  <c r="S808" i="1" s="1"/>
  <c r="AY808" i="1"/>
  <c r="R947" i="1"/>
  <c r="S947" i="1" s="1"/>
  <c r="AY947" i="1"/>
  <c r="R84" i="1"/>
  <c r="S84" i="1" s="1"/>
  <c r="AY84" i="1"/>
  <c r="R580" i="1"/>
  <c r="S580" i="1" s="1"/>
  <c r="AY580" i="1"/>
  <c r="R558" i="1"/>
  <c r="S558" i="1" s="1"/>
  <c r="AY558" i="1"/>
  <c r="R557" i="1"/>
  <c r="S557" i="1" s="1"/>
  <c r="AY557" i="1"/>
  <c r="R674" i="1"/>
  <c r="S674" i="1" s="1"/>
  <c r="AY674" i="1"/>
  <c r="R541" i="1"/>
  <c r="S541" i="1" s="1"/>
  <c r="AY541" i="1"/>
  <c r="R439" i="1"/>
  <c r="S439" i="1" s="1"/>
  <c r="AY439" i="1"/>
  <c r="R1005" i="1"/>
  <c r="S1005" i="1" s="1"/>
  <c r="AY1005" i="1"/>
  <c r="R108" i="1"/>
  <c r="S108" i="1" s="1"/>
  <c r="AY108" i="1"/>
  <c r="R488" i="1"/>
  <c r="S488" i="1" s="1"/>
  <c r="AY488" i="1"/>
  <c r="R704" i="1"/>
  <c r="S704" i="1" s="1"/>
  <c r="AY704" i="1"/>
  <c r="R1031" i="1"/>
  <c r="S1031" i="1" s="1"/>
  <c r="AY1031" i="1"/>
  <c r="R210" i="1"/>
  <c r="S210" i="1" s="1"/>
  <c r="AY210" i="1"/>
  <c r="R555" i="1"/>
  <c r="S555" i="1" s="1"/>
  <c r="AY555" i="1"/>
  <c r="R525" i="1"/>
  <c r="S525" i="1" s="1"/>
  <c r="AY525" i="1"/>
  <c r="R528" i="1"/>
  <c r="S528" i="1" s="1"/>
  <c r="AY528" i="1"/>
  <c r="R280" i="1"/>
  <c r="S280" i="1" s="1"/>
  <c r="AY280" i="1"/>
  <c r="R1221" i="1"/>
  <c r="S1221" i="1" s="1"/>
  <c r="AY1221" i="1"/>
  <c r="R701" i="1"/>
  <c r="S701" i="1" s="1"/>
  <c r="AY701" i="1"/>
  <c r="R605" i="1"/>
  <c r="S605" i="1" s="1"/>
  <c r="AY605" i="1"/>
  <c r="R493" i="1"/>
  <c r="S493" i="1" s="1"/>
  <c r="AY493" i="1"/>
  <c r="R900" i="1"/>
  <c r="S900" i="1" s="1"/>
  <c r="AY900" i="1"/>
  <c r="R543" i="1"/>
  <c r="S543" i="1" s="1"/>
  <c r="AY543" i="1"/>
  <c r="R170" i="1"/>
  <c r="S170" i="1" s="1"/>
  <c r="AY170" i="1"/>
  <c r="R663" i="1"/>
  <c r="S663" i="1" s="1"/>
  <c r="AY663" i="1"/>
  <c r="R871" i="1"/>
  <c r="S871" i="1" s="1"/>
  <c r="AY871" i="1"/>
  <c r="R692" i="1"/>
  <c r="S692" i="1" s="1"/>
  <c r="AY692" i="1"/>
  <c r="R247" i="1"/>
  <c r="S247" i="1" s="1"/>
  <c r="AY247" i="1"/>
  <c r="R246" i="1"/>
  <c r="S246" i="1" s="1"/>
  <c r="AY246" i="1"/>
  <c r="R223" i="1"/>
  <c r="S223" i="1" s="1"/>
  <c r="AY223" i="1"/>
  <c r="R691" i="1"/>
  <c r="S691" i="1" s="1"/>
  <c r="AY691" i="1"/>
  <c r="R625" i="1"/>
  <c r="S625" i="1" s="1"/>
  <c r="AY625" i="1"/>
  <c r="R854" i="1"/>
  <c r="S854" i="1" s="1"/>
  <c r="AY854" i="1"/>
  <c r="R709" i="1"/>
  <c r="S709" i="1" s="1"/>
  <c r="AY709" i="1"/>
  <c r="R774" i="1"/>
  <c r="S774" i="1" s="1"/>
  <c r="AY774" i="1"/>
  <c r="R762" i="1"/>
  <c r="S762" i="1" s="1"/>
  <c r="AY762" i="1"/>
  <c r="R743" i="1"/>
  <c r="S743" i="1" s="1"/>
  <c r="AY743" i="1"/>
  <c r="R742" i="1"/>
  <c r="S742" i="1" s="1"/>
  <c r="AY742" i="1"/>
  <c r="R741" i="1"/>
  <c r="S741" i="1" s="1"/>
  <c r="AY741" i="1"/>
  <c r="R659" i="1"/>
  <c r="S659" i="1" s="1"/>
  <c r="AY659" i="1"/>
  <c r="R658" i="1"/>
  <c r="S658" i="1" s="1"/>
  <c r="AY658" i="1"/>
  <c r="R977" i="1"/>
  <c r="S977" i="1" s="1"/>
  <c r="AY977" i="1"/>
  <c r="R329" i="1"/>
  <c r="S329" i="1" s="1"/>
  <c r="AY329" i="1"/>
  <c r="R328" i="1"/>
  <c r="S328" i="1" s="1"/>
  <c r="AY328" i="1"/>
  <c r="R606" i="1"/>
  <c r="S606" i="1" s="1"/>
  <c r="AY606" i="1"/>
  <c r="R2034" i="1"/>
  <c r="S2034" i="1" s="1"/>
  <c r="AY2034" i="1"/>
  <c r="R161" i="1"/>
  <c r="S161" i="1" s="1"/>
  <c r="AY161" i="1"/>
  <c r="R1215" i="1"/>
  <c r="S1215" i="1" s="1"/>
  <c r="AY1215" i="1"/>
  <c r="R68" i="1"/>
  <c r="S68" i="1" s="1"/>
  <c r="AY68" i="1"/>
  <c r="R878" i="1"/>
  <c r="S878" i="1" s="1"/>
  <c r="AY878" i="1"/>
  <c r="R877" i="1"/>
  <c r="S877" i="1" s="1"/>
  <c r="AY877" i="1"/>
  <c r="R813" i="1"/>
  <c r="S813" i="1" s="1"/>
  <c r="AY813" i="1"/>
  <c r="R812" i="1"/>
  <c r="S812" i="1" s="1"/>
  <c r="AY812" i="1"/>
  <c r="R313" i="1"/>
  <c r="S313" i="1" s="1"/>
  <c r="AY313" i="1"/>
  <c r="R694" i="1"/>
  <c r="S694" i="1" s="1"/>
  <c r="AY694" i="1"/>
  <c r="R760" i="1"/>
  <c r="S760" i="1" s="1"/>
  <c r="AY760" i="1"/>
  <c r="R517" i="1"/>
  <c r="S517" i="1" s="1"/>
  <c r="AY517" i="1"/>
  <c r="R168" i="1"/>
  <c r="S168" i="1" s="1"/>
  <c r="AY168" i="1"/>
  <c r="R472" i="1"/>
  <c r="S472" i="1" s="1"/>
  <c r="AY472" i="1"/>
  <c r="R649" i="1"/>
  <c r="S649" i="1" s="1"/>
  <c r="AY649" i="1"/>
  <c r="R295" i="1"/>
  <c r="S295" i="1" s="1"/>
  <c r="AY295" i="1"/>
  <c r="R943" i="1"/>
  <c r="S943" i="1" s="1"/>
  <c r="AY943" i="1"/>
  <c r="R852" i="1"/>
  <c r="S852" i="1" s="1"/>
  <c r="AY852" i="1"/>
  <c r="R460" i="1"/>
  <c r="S460" i="1" s="1"/>
  <c r="AY460" i="1"/>
  <c r="R1169" i="1"/>
  <c r="S1169" i="1" s="1"/>
  <c r="AY1169" i="1"/>
  <c r="R1168" i="1"/>
  <c r="S1168" i="1" s="1"/>
  <c r="AY1168" i="1"/>
  <c r="R789" i="1"/>
  <c r="S789" i="1" s="1"/>
  <c r="AY789" i="1"/>
  <c r="R747" i="1"/>
  <c r="S747" i="1" s="1"/>
  <c r="AY747" i="1"/>
  <c r="R639" i="1"/>
  <c r="S639" i="1" s="1"/>
  <c r="AY639" i="1"/>
  <c r="R473" i="1"/>
  <c r="S473" i="1" s="1"/>
  <c r="AY473" i="1"/>
  <c r="R786" i="1"/>
  <c r="S786" i="1" s="1"/>
  <c r="AY786" i="1"/>
  <c r="R787" i="1"/>
  <c r="S787" i="1" s="1"/>
  <c r="AY787" i="1"/>
  <c r="R683" i="1"/>
  <c r="S683" i="1" s="1"/>
  <c r="AY683" i="1"/>
  <c r="R682" i="1"/>
  <c r="S682" i="1" s="1"/>
  <c r="AY682" i="1"/>
  <c r="R1017" i="1"/>
  <c r="S1017" i="1" s="1"/>
  <c r="AY1017" i="1"/>
  <c r="R1016" i="1"/>
  <c r="S1016" i="1" s="1"/>
  <c r="AY1016" i="1"/>
  <c r="R697" i="1"/>
  <c r="S697" i="1" s="1"/>
  <c r="AY697" i="1"/>
  <c r="R652" i="1"/>
  <c r="S652" i="1" s="1"/>
  <c r="AY652" i="1"/>
  <c r="R958" i="1"/>
  <c r="S958" i="1" s="1"/>
  <c r="AY958" i="1"/>
  <c r="R795" i="1"/>
  <c r="S795" i="1" s="1"/>
  <c r="AY795" i="1"/>
  <c r="R300" i="1"/>
  <c r="S300" i="1" s="1"/>
  <c r="AY300" i="1"/>
  <c r="R1112" i="1"/>
  <c r="S1112" i="1" s="1"/>
  <c r="AY1112" i="1"/>
  <c r="R140" i="1"/>
  <c r="S140" i="1" s="1"/>
  <c r="AY140" i="1"/>
  <c r="R908" i="1"/>
  <c r="S908" i="1" s="1"/>
  <c r="AY908" i="1"/>
  <c r="R1006" i="1"/>
  <c r="S1006" i="1" s="1"/>
  <c r="AY1006" i="1"/>
  <c r="R706" i="1"/>
  <c r="S706" i="1" s="1"/>
  <c r="AY706" i="1"/>
  <c r="R778" i="1"/>
  <c r="S778" i="1" s="1"/>
  <c r="AY778" i="1"/>
  <c r="R1167" i="1"/>
  <c r="S1167" i="1" s="1"/>
  <c r="AY1167" i="1"/>
  <c r="R298" i="1"/>
  <c r="S298" i="1" s="1"/>
  <c r="AY298" i="1"/>
  <c r="R299" i="1"/>
  <c r="S299" i="1" s="1"/>
  <c r="AY299" i="1"/>
  <c r="R263" i="1"/>
  <c r="S263" i="1" s="1"/>
  <c r="AY263" i="1"/>
  <c r="R862" i="1"/>
  <c r="S862" i="1" s="1"/>
  <c r="AY862" i="1"/>
  <c r="R1194" i="1"/>
  <c r="S1194" i="1" s="1"/>
  <c r="AY1194" i="1"/>
  <c r="R802" i="1"/>
  <c r="S802" i="1" s="1"/>
  <c r="AY802" i="1"/>
  <c r="R941" i="1"/>
  <c r="S941" i="1" s="1"/>
  <c r="AY941" i="1"/>
  <c r="R326" i="1"/>
  <c r="S326" i="1" s="1"/>
  <c r="AY326" i="1"/>
  <c r="R403" i="1"/>
  <c r="S403" i="1" s="1"/>
  <c r="AY403" i="1"/>
  <c r="R225" i="1"/>
  <c r="S225" i="1" s="1"/>
  <c r="AY225" i="1"/>
  <c r="R651" i="1"/>
  <c r="S651" i="1" s="1"/>
  <c r="AY651" i="1"/>
  <c r="R1085" i="1"/>
  <c r="S1085" i="1" s="1"/>
  <c r="AY1085" i="1"/>
  <c r="R1164" i="1"/>
  <c r="S1164" i="1" s="1"/>
  <c r="AY1164" i="1"/>
  <c r="R489" i="1"/>
  <c r="S489" i="1" s="1"/>
  <c r="AY489" i="1"/>
  <c r="R643" i="1"/>
  <c r="S643" i="1" s="1"/>
  <c r="AY643" i="1"/>
  <c r="R1515" i="1"/>
  <c r="S1515" i="1" s="1"/>
  <c r="AY1515" i="1"/>
  <c r="R1518" i="1"/>
  <c r="S1518" i="1" s="1"/>
  <c r="AY1518" i="1"/>
  <c r="R1068" i="1"/>
  <c r="S1068" i="1" s="1"/>
  <c r="AY1068" i="1"/>
  <c r="R669" i="1"/>
  <c r="S669" i="1" s="1"/>
  <c r="AY669" i="1"/>
  <c r="R515" i="1"/>
  <c r="S515" i="1" s="1"/>
  <c r="AY515" i="1"/>
  <c r="R1047" i="1"/>
  <c r="S1047" i="1" s="1"/>
  <c r="AY1047" i="1"/>
  <c r="R1046" i="1"/>
  <c r="S1046" i="1" s="1"/>
  <c r="AY1046" i="1"/>
  <c r="R838" i="1"/>
  <c r="S838" i="1" s="1"/>
  <c r="AY838" i="1"/>
  <c r="R846" i="1"/>
  <c r="S846" i="1" s="1"/>
  <c r="AY846" i="1"/>
  <c r="R792" i="1"/>
  <c r="S792" i="1" s="1"/>
  <c r="AY792" i="1"/>
  <c r="R385" i="1"/>
  <c r="S385" i="1" s="1"/>
  <c r="AY385" i="1"/>
  <c r="R117" i="1"/>
  <c r="S117" i="1" s="1"/>
  <c r="AY117" i="1"/>
  <c r="R710" i="1"/>
  <c r="S710" i="1" s="1"/>
  <c r="AY710" i="1"/>
  <c r="R965" i="1"/>
  <c r="S965" i="1" s="1"/>
  <c r="AY965" i="1"/>
  <c r="R363" i="1"/>
  <c r="S363" i="1" s="1"/>
  <c r="AY363" i="1"/>
  <c r="R1093" i="1"/>
  <c r="S1093" i="1" s="1"/>
  <c r="AY1093" i="1"/>
  <c r="R492" i="1"/>
  <c r="S492" i="1" s="1"/>
  <c r="AY492" i="1"/>
  <c r="R422" i="1"/>
  <c r="S422" i="1" s="1"/>
  <c r="AY422" i="1"/>
  <c r="R430" i="1"/>
  <c r="S430" i="1" s="1"/>
  <c r="AY430" i="1"/>
  <c r="R999" i="1"/>
  <c r="S999" i="1" s="1"/>
  <c r="AY999" i="1"/>
  <c r="R681" i="1"/>
  <c r="S681" i="1" s="1"/>
  <c r="AY681" i="1"/>
  <c r="R859" i="1"/>
  <c r="S859" i="1" s="1"/>
  <c r="AY859" i="1"/>
  <c r="R858" i="1"/>
  <c r="S858" i="1" s="1"/>
  <c r="AY858" i="1"/>
  <c r="R554" i="1"/>
  <c r="S554" i="1" s="1"/>
  <c r="AY554" i="1"/>
  <c r="R1249" i="1"/>
  <c r="S1249" i="1" s="1"/>
  <c r="AY1249" i="1"/>
  <c r="R997" i="1"/>
  <c r="S997" i="1" s="1"/>
  <c r="AY997" i="1"/>
  <c r="R409" i="1"/>
  <c r="S409" i="1" s="1"/>
  <c r="AY409" i="1"/>
  <c r="R529" i="1"/>
  <c r="S529" i="1" s="1"/>
  <c r="AY529" i="1"/>
  <c r="R203" i="1"/>
  <c r="S203" i="1" s="1"/>
  <c r="AY203" i="1"/>
  <c r="R864" i="1"/>
  <c r="S864" i="1" s="1"/>
  <c r="AY864" i="1"/>
  <c r="R865" i="1"/>
  <c r="S865" i="1" s="1"/>
  <c r="AY865" i="1"/>
  <c r="R848" i="1"/>
  <c r="S848" i="1" s="1"/>
  <c r="AY848" i="1"/>
  <c r="R868" i="1"/>
  <c r="S868" i="1" s="1"/>
  <c r="AY868" i="1"/>
  <c r="R305" i="1"/>
  <c r="S305" i="1" s="1"/>
  <c r="AY305" i="1"/>
  <c r="R918" i="1"/>
  <c r="S918" i="1" s="1"/>
  <c r="AY918" i="1"/>
  <c r="R531" i="1"/>
  <c r="S531" i="1" s="1"/>
  <c r="AY531" i="1"/>
  <c r="R718" i="1"/>
  <c r="S718" i="1" s="1"/>
  <c r="AY718" i="1"/>
  <c r="R781" i="1"/>
  <c r="S781" i="1" s="1"/>
  <c r="AY781" i="1"/>
  <c r="R814" i="1"/>
  <c r="S814" i="1" s="1"/>
  <c r="AY814" i="1"/>
  <c r="R913" i="1"/>
  <c r="S913" i="1" s="1"/>
  <c r="AY913" i="1"/>
  <c r="R962" i="1"/>
  <c r="S962" i="1" s="1"/>
  <c r="AY962" i="1"/>
  <c r="R331" i="1"/>
  <c r="S331" i="1" s="1"/>
  <c r="AY331" i="1"/>
  <c r="R796" i="1"/>
  <c r="S796" i="1" s="1"/>
  <c r="AY796" i="1"/>
  <c r="R675" i="1"/>
  <c r="S675" i="1" s="1"/>
  <c r="AY675" i="1"/>
  <c r="R1422" i="1"/>
  <c r="S1422" i="1" s="1"/>
  <c r="AY1422" i="1"/>
  <c r="R1421" i="1"/>
  <c r="S1421" i="1" s="1"/>
  <c r="AY1421" i="1"/>
  <c r="R585" i="1"/>
  <c r="S585" i="1" s="1"/>
  <c r="AY585" i="1"/>
  <c r="R464" i="1"/>
  <c r="S464" i="1" s="1"/>
  <c r="AY464" i="1"/>
  <c r="R1122" i="1"/>
  <c r="S1122" i="1" s="1"/>
  <c r="AY1122" i="1"/>
  <c r="R614" i="1"/>
  <c r="S614" i="1" s="1"/>
  <c r="AY614" i="1"/>
  <c r="R613" i="1"/>
  <c r="S613" i="1" s="1"/>
  <c r="AY613" i="1"/>
  <c r="R679" i="1"/>
  <c r="S679" i="1" s="1"/>
  <c r="AY679" i="1"/>
  <c r="R617" i="1"/>
  <c r="S617" i="1" s="1"/>
  <c r="AY617" i="1"/>
  <c r="R1087" i="1"/>
  <c r="S1087" i="1" s="1"/>
  <c r="AY1087" i="1"/>
  <c r="R1021" i="1"/>
  <c r="S1021" i="1" s="1"/>
  <c r="AY1021" i="1"/>
  <c r="R2127" i="1"/>
  <c r="S2127" i="1" s="1"/>
  <c r="AY2127" i="1"/>
  <c r="R826" i="1"/>
  <c r="S826" i="1" s="1"/>
  <c r="AY826" i="1"/>
  <c r="R749" i="1"/>
  <c r="S749" i="1" s="1"/>
  <c r="AY749" i="1"/>
  <c r="R794" i="1"/>
  <c r="S794" i="1" s="1"/>
  <c r="AY794" i="1"/>
  <c r="R1029" i="1"/>
  <c r="S1029" i="1" s="1"/>
  <c r="AY1029" i="1"/>
  <c r="R664" i="1"/>
  <c r="S664" i="1" s="1"/>
  <c r="AY664" i="1"/>
  <c r="R1056" i="1"/>
  <c r="S1056" i="1" s="1"/>
  <c r="AY1056" i="1"/>
  <c r="R988" i="1"/>
  <c r="S988" i="1" s="1"/>
  <c r="AY988" i="1"/>
  <c r="R1562" i="1"/>
  <c r="S1562" i="1" s="1"/>
  <c r="AY1562" i="1"/>
  <c r="R433" i="1"/>
  <c r="S433" i="1" s="1"/>
  <c r="AY433" i="1"/>
  <c r="R886" i="1"/>
  <c r="S886" i="1" s="1"/>
  <c r="AY886" i="1"/>
  <c r="R954" i="1"/>
  <c r="S954" i="1" s="1"/>
  <c r="AY954" i="1"/>
  <c r="R1186" i="1"/>
  <c r="S1186" i="1" s="1"/>
  <c r="AY1186" i="1"/>
  <c r="R1007" i="1"/>
  <c r="S1007" i="1" s="1"/>
  <c r="AY1007" i="1"/>
  <c r="R708" i="1"/>
  <c r="S708" i="1" s="1"/>
  <c r="AY708" i="1"/>
  <c r="R712" i="1"/>
  <c r="S712" i="1" s="1"/>
  <c r="AY712" i="1"/>
  <c r="R1193" i="1"/>
  <c r="S1193" i="1" s="1"/>
  <c r="AY1193" i="1"/>
  <c r="R898" i="1"/>
  <c r="S898" i="1" s="1"/>
  <c r="AY898" i="1"/>
  <c r="R744" i="1"/>
  <c r="S744" i="1" s="1"/>
  <c r="AY744" i="1"/>
  <c r="R949" i="1"/>
  <c r="S949" i="1" s="1"/>
  <c r="AY949" i="1"/>
  <c r="R516" i="1"/>
  <c r="S516" i="1" s="1"/>
  <c r="AY516" i="1"/>
  <c r="R1451" i="1"/>
  <c r="S1451" i="1" s="1"/>
  <c r="AY1451" i="1"/>
  <c r="R402" i="1"/>
  <c r="S402" i="1" s="1"/>
  <c r="AY402" i="1"/>
  <c r="R1063" i="1"/>
  <c r="S1063" i="1" s="1"/>
  <c r="AY1063" i="1"/>
  <c r="R513" i="1"/>
  <c r="S513" i="1" s="1"/>
  <c r="AY513" i="1"/>
  <c r="R1025" i="1"/>
  <c r="S1025" i="1" s="1"/>
  <c r="AY1025" i="1"/>
  <c r="R1024" i="1"/>
  <c r="S1024" i="1" s="1"/>
  <c r="AY1024" i="1"/>
  <c r="R733" i="1"/>
  <c r="S733" i="1" s="1"/>
  <c r="AY733" i="1"/>
  <c r="R720" i="1"/>
  <c r="S720" i="1" s="1"/>
  <c r="AY720" i="1"/>
  <c r="R861" i="1"/>
  <c r="S861" i="1" s="1"/>
  <c r="AY861" i="1"/>
  <c r="R761" i="1"/>
  <c r="S761" i="1" s="1"/>
  <c r="AY761" i="1"/>
  <c r="R1674" i="1"/>
  <c r="S1674" i="1" s="1"/>
  <c r="AY1674" i="1"/>
  <c r="R1039" i="1"/>
  <c r="S1039" i="1" s="1"/>
  <c r="AY1039" i="1"/>
  <c r="R815" i="1"/>
  <c r="S815" i="1" s="1"/>
  <c r="AY815" i="1"/>
  <c r="R1230" i="1"/>
  <c r="S1230" i="1" s="1"/>
  <c r="AY1230" i="1"/>
  <c r="R1310" i="1"/>
  <c r="S1310" i="1" s="1"/>
  <c r="AY1310" i="1"/>
  <c r="R637" i="1"/>
  <c r="S637" i="1" s="1"/>
  <c r="AY637" i="1"/>
  <c r="R611" i="1"/>
  <c r="S611" i="1" s="1"/>
  <c r="AY611" i="1"/>
  <c r="R596" i="1"/>
  <c r="S596" i="1" s="1"/>
  <c r="AY596" i="1"/>
  <c r="R71" i="1"/>
  <c r="S71" i="1" s="1"/>
  <c r="AY71" i="1"/>
  <c r="R779" i="1"/>
  <c r="S779" i="1" s="1"/>
  <c r="AY779" i="1"/>
  <c r="R1511" i="1"/>
  <c r="S1511" i="1" s="1"/>
  <c r="AY1511" i="1"/>
  <c r="R1510" i="1"/>
  <c r="S1510" i="1" s="1"/>
  <c r="AY1510" i="1"/>
  <c r="R835" i="1"/>
  <c r="S835" i="1" s="1"/>
  <c r="AY835" i="1"/>
  <c r="R1015" i="1"/>
  <c r="S1015" i="1" s="1"/>
  <c r="AY1015" i="1"/>
  <c r="R630" i="1"/>
  <c r="S630" i="1" s="1"/>
  <c r="AY630" i="1"/>
  <c r="R1139" i="1"/>
  <c r="S1139" i="1" s="1"/>
  <c r="AY1139" i="1"/>
  <c r="R1138" i="1"/>
  <c r="S1138" i="1" s="1"/>
  <c r="AY1138" i="1"/>
  <c r="R355" i="1"/>
  <c r="S355" i="1" s="1"/>
  <c r="AY355" i="1"/>
  <c r="R895" i="1"/>
  <c r="S895" i="1" s="1"/>
  <c r="AY895" i="1"/>
  <c r="R278" i="1"/>
  <c r="S278" i="1" s="1"/>
  <c r="AY278" i="1"/>
  <c r="R1268" i="1"/>
  <c r="S1268" i="1" s="1"/>
  <c r="AY1268" i="1"/>
  <c r="R973" i="1"/>
  <c r="S973" i="1" s="1"/>
  <c r="AY973" i="1"/>
  <c r="R797" i="1"/>
  <c r="S797" i="1" s="1"/>
  <c r="AY797" i="1"/>
  <c r="R2092" i="1"/>
  <c r="S2092" i="1" s="1"/>
  <c r="AY2092" i="1"/>
  <c r="R254" i="1"/>
  <c r="S254" i="1" s="1"/>
  <c r="AY254" i="1"/>
  <c r="R255" i="1"/>
  <c r="S255" i="1" s="1"/>
  <c r="AY255" i="1"/>
  <c r="R856" i="1"/>
  <c r="S856" i="1" s="1"/>
  <c r="AY856" i="1"/>
  <c r="R780" i="1"/>
  <c r="S780" i="1" s="1"/>
  <c r="AY780" i="1"/>
  <c r="R942" i="1"/>
  <c r="S942" i="1" s="1"/>
  <c r="AY942" i="1"/>
  <c r="R1787" i="1"/>
  <c r="S1787" i="1" s="1"/>
  <c r="AY1787" i="1"/>
  <c r="R616" i="1"/>
  <c r="S616" i="1" s="1"/>
  <c r="AY616" i="1"/>
  <c r="R476" i="1"/>
  <c r="S476" i="1" s="1"/>
  <c r="AY476" i="1"/>
  <c r="R950" i="1"/>
  <c r="S950" i="1" s="1"/>
  <c r="AY950" i="1"/>
  <c r="R929" i="1"/>
  <c r="S929" i="1" s="1"/>
  <c r="AY929" i="1"/>
  <c r="R825" i="1"/>
  <c r="S825" i="1" s="1"/>
  <c r="AY825" i="1"/>
  <c r="R1130" i="1"/>
  <c r="S1130" i="1" s="1"/>
  <c r="AY1130" i="1"/>
  <c r="R763" i="1"/>
  <c r="S763" i="1" s="1"/>
  <c r="AY763" i="1"/>
  <c r="R809" i="1"/>
  <c r="S809" i="1" s="1"/>
  <c r="AY809" i="1"/>
  <c r="R178" i="1"/>
  <c r="S178" i="1" s="1"/>
  <c r="AY178" i="1"/>
  <c r="R373" i="1"/>
  <c r="S373" i="1" s="1"/>
  <c r="AY373" i="1"/>
  <c r="R179" i="1"/>
  <c r="S179" i="1" s="1"/>
  <c r="AY179" i="1"/>
  <c r="R1117" i="1"/>
  <c r="S1117" i="1" s="1"/>
  <c r="AY1117" i="1"/>
  <c r="R766" i="1"/>
  <c r="S766" i="1" s="1"/>
  <c r="AY766" i="1"/>
  <c r="R740" i="1"/>
  <c r="S740" i="1" s="1"/>
  <c r="AY740" i="1"/>
  <c r="R939" i="1"/>
  <c r="S939" i="1" s="1"/>
  <c r="AY939" i="1"/>
  <c r="R1033" i="1"/>
  <c r="S1033" i="1" s="1"/>
  <c r="AY1033" i="1"/>
  <c r="R713" i="1"/>
  <c r="S713" i="1" s="1"/>
  <c r="AY713" i="1"/>
  <c r="R481" i="1"/>
  <c r="S481" i="1" s="1"/>
  <c r="AY481" i="1"/>
  <c r="R989" i="1"/>
  <c r="S989" i="1" s="1"/>
  <c r="AY989" i="1"/>
  <c r="R1564" i="1"/>
  <c r="S1564" i="1" s="1"/>
  <c r="AY1564" i="1"/>
  <c r="R540" i="1"/>
  <c r="S540" i="1" s="1"/>
  <c r="AY540" i="1"/>
  <c r="R1198" i="1"/>
  <c r="S1198" i="1" s="1"/>
  <c r="AY1198" i="1"/>
  <c r="R829" i="1"/>
  <c r="S829" i="1" s="1"/>
  <c r="AY829" i="1"/>
  <c r="R566" i="1"/>
  <c r="S566" i="1" s="1"/>
  <c r="AY566" i="1"/>
  <c r="R719" i="1"/>
  <c r="S719" i="1" s="1"/>
  <c r="AY719" i="1"/>
  <c r="R114" i="1"/>
  <c r="S114" i="1" s="1"/>
  <c r="AY114" i="1"/>
  <c r="R1281" i="1"/>
  <c r="S1281" i="1" s="1"/>
  <c r="AY1281" i="1"/>
  <c r="R1263" i="1"/>
  <c r="S1263" i="1" s="1"/>
  <c r="AY1263" i="1"/>
  <c r="R1011" i="1"/>
  <c r="S1011" i="1" s="1"/>
  <c r="AY1011" i="1"/>
  <c r="R537" i="1"/>
  <c r="S537" i="1" s="1"/>
  <c r="AY537" i="1"/>
  <c r="R860" i="1"/>
  <c r="S860" i="1" s="1"/>
  <c r="AY860" i="1"/>
  <c r="R1369" i="1"/>
  <c r="S1369" i="1" s="1"/>
  <c r="AY1369" i="1"/>
  <c r="R1287" i="1"/>
  <c r="S1287" i="1" s="1"/>
  <c r="AY1287" i="1"/>
  <c r="R567" i="1"/>
  <c r="S567" i="1" s="1"/>
  <c r="AY567" i="1"/>
  <c r="R893" i="1"/>
  <c r="S893" i="1" s="1"/>
  <c r="AY893" i="1"/>
  <c r="R1177" i="1"/>
  <c r="S1177" i="1" s="1"/>
  <c r="AY1177" i="1"/>
  <c r="R147" i="1"/>
  <c r="S147" i="1" s="1"/>
  <c r="AY147" i="1"/>
  <c r="R218" i="1"/>
  <c r="S218" i="1" s="1"/>
  <c r="AY218" i="1"/>
  <c r="R1252" i="1"/>
  <c r="S1252" i="1" s="1"/>
  <c r="AY1252" i="1"/>
  <c r="R549" i="1"/>
  <c r="S549" i="1" s="1"/>
  <c r="AY549" i="1"/>
  <c r="R157" i="1"/>
  <c r="S157" i="1" s="1"/>
  <c r="AY157" i="1"/>
  <c r="R984" i="1"/>
  <c r="S984" i="1" s="1"/>
  <c r="AY984" i="1"/>
  <c r="R983" i="1"/>
  <c r="S983" i="1" s="1"/>
  <c r="AY983" i="1"/>
  <c r="R845" i="1"/>
  <c r="S845" i="1" s="1"/>
  <c r="AY845" i="1"/>
  <c r="R985" i="1"/>
  <c r="S985" i="1" s="1"/>
  <c r="AY985" i="1"/>
  <c r="R1482" i="1"/>
  <c r="S1482" i="1" s="1"/>
  <c r="AY1482" i="1"/>
  <c r="R754" i="1"/>
  <c r="S754" i="1" s="1"/>
  <c r="AY754" i="1"/>
  <c r="R753" i="1"/>
  <c r="S753" i="1" s="1"/>
  <c r="AY753" i="1"/>
  <c r="R847" i="1"/>
  <c r="S847" i="1" s="1"/>
  <c r="AY847" i="1"/>
  <c r="R1375" i="1"/>
  <c r="S1375" i="1" s="1"/>
  <c r="AY1375" i="1"/>
  <c r="R816" i="1"/>
  <c r="S816" i="1" s="1"/>
  <c r="AY816" i="1"/>
  <c r="R242" i="1"/>
  <c r="S242" i="1" s="1"/>
  <c r="AY242" i="1"/>
  <c r="R1028" i="1"/>
  <c r="S1028" i="1" s="1"/>
  <c r="AY1028" i="1"/>
  <c r="R1163" i="1"/>
  <c r="S1163" i="1" s="1"/>
  <c r="AY1163" i="1"/>
  <c r="R1077" i="1"/>
  <c r="S1077" i="1" s="1"/>
  <c r="AY1077" i="1"/>
  <c r="R1076" i="1"/>
  <c r="S1076" i="1" s="1"/>
  <c r="AY1076" i="1"/>
  <c r="R702" i="1"/>
  <c r="S702" i="1" s="1"/>
  <c r="AY702" i="1"/>
  <c r="R1106" i="1"/>
  <c r="S1106" i="1" s="1"/>
  <c r="AY1106" i="1"/>
  <c r="R914" i="1"/>
  <c r="S914" i="1" s="1"/>
  <c r="AY914" i="1"/>
  <c r="R921" i="1"/>
  <c r="S921" i="1" s="1"/>
  <c r="AY921" i="1"/>
  <c r="R1090" i="1"/>
  <c r="S1090" i="1" s="1"/>
  <c r="AY1090" i="1"/>
  <c r="R857" i="1"/>
  <c r="S857" i="1" s="1"/>
  <c r="AY857" i="1"/>
  <c r="R759" i="1"/>
  <c r="S759" i="1" s="1"/>
  <c r="AY759" i="1"/>
  <c r="R1284" i="1"/>
  <c r="S1284" i="1" s="1"/>
  <c r="AY1284" i="1"/>
  <c r="R1241" i="1"/>
  <c r="S1241" i="1" s="1"/>
  <c r="AY1241" i="1"/>
  <c r="R873" i="1"/>
  <c r="S873" i="1" s="1"/>
  <c r="AY873" i="1"/>
  <c r="R872" i="1"/>
  <c r="S872" i="1" s="1"/>
  <c r="AY872" i="1"/>
  <c r="R776" i="1"/>
  <c r="S776" i="1" s="1"/>
  <c r="AY776" i="1"/>
  <c r="R1012" i="1"/>
  <c r="S1012" i="1" s="1"/>
  <c r="AY1012" i="1"/>
  <c r="R130" i="1"/>
  <c r="S130" i="1" s="1"/>
  <c r="AY130" i="1"/>
  <c r="R520" i="1"/>
  <c r="S520" i="1" s="1"/>
  <c r="AY520" i="1"/>
  <c r="R722" i="1"/>
  <c r="S722" i="1" s="1"/>
  <c r="AY722" i="1"/>
  <c r="R521" i="1"/>
  <c r="S521" i="1" s="1"/>
  <c r="AY521" i="1"/>
  <c r="R241" i="1"/>
  <c r="S241" i="1" s="1"/>
  <c r="AY241" i="1"/>
  <c r="R874" i="1"/>
  <c r="S874" i="1" s="1"/>
  <c r="AY874" i="1"/>
  <c r="R992" i="1"/>
  <c r="S992" i="1" s="1"/>
  <c r="AY992" i="1"/>
  <c r="R934" i="1"/>
  <c r="S934" i="1" s="1"/>
  <c r="AY934" i="1"/>
  <c r="R834" i="1"/>
  <c r="S834" i="1" s="1"/>
  <c r="AY834" i="1"/>
  <c r="R775" i="1"/>
  <c r="S775" i="1" s="1"/>
  <c r="AY775" i="1"/>
  <c r="R1111" i="1"/>
  <c r="S1111" i="1" s="1"/>
  <c r="AY1111" i="1"/>
  <c r="R592" i="1"/>
  <c r="S592" i="1" s="1"/>
  <c r="AY592" i="1"/>
  <c r="R896" i="1"/>
  <c r="S896" i="1" s="1"/>
  <c r="AY896" i="1"/>
  <c r="R1597" i="1"/>
  <c r="S1597" i="1" s="1"/>
  <c r="AY1597" i="1"/>
  <c r="R923" i="1"/>
  <c r="S923" i="1" s="1"/>
  <c r="AY923" i="1"/>
  <c r="R1109" i="1"/>
  <c r="S1109" i="1" s="1"/>
  <c r="AY1109" i="1"/>
  <c r="R514" i="1"/>
  <c r="S514" i="1" s="1"/>
  <c r="AY514" i="1"/>
  <c r="R919" i="1"/>
  <c r="S919" i="1" s="1"/>
  <c r="AY919" i="1"/>
  <c r="R1666" i="1"/>
  <c r="S1666" i="1" s="1"/>
  <c r="AY1666" i="1"/>
  <c r="R1346" i="1"/>
  <c r="S1346" i="1" s="1"/>
  <c r="AY1346" i="1"/>
  <c r="R951" i="1"/>
  <c r="S951" i="1" s="1"/>
  <c r="AY951" i="1"/>
  <c r="R971" i="1"/>
  <c r="S971" i="1" s="1"/>
  <c r="AY971" i="1"/>
  <c r="R1134" i="1"/>
  <c r="S1134" i="1" s="1"/>
  <c r="AY1134" i="1"/>
  <c r="R978" i="1"/>
  <c r="S978" i="1" s="1"/>
  <c r="AY978" i="1"/>
  <c r="R739" i="1"/>
  <c r="S739" i="1" s="1"/>
  <c r="AY739" i="1"/>
  <c r="R933" i="1"/>
  <c r="S933" i="1" s="1"/>
  <c r="AY933" i="1"/>
  <c r="R1155" i="1"/>
  <c r="S1155" i="1" s="1"/>
  <c r="AY1155" i="1"/>
  <c r="R732" i="1"/>
  <c r="S732" i="1" s="1"/>
  <c r="AY732" i="1"/>
  <c r="R736" i="1"/>
  <c r="S736" i="1" s="1"/>
  <c r="AY736" i="1"/>
  <c r="R735" i="1"/>
  <c r="S735" i="1" s="1"/>
  <c r="AY735" i="1"/>
  <c r="R1299" i="1"/>
  <c r="S1299" i="1" s="1"/>
  <c r="AY1299" i="1"/>
  <c r="R307" i="1"/>
  <c r="S307" i="1" s="1"/>
  <c r="AY307" i="1"/>
  <c r="R1137" i="1"/>
  <c r="S1137" i="1" s="1"/>
  <c r="AY1137" i="1"/>
  <c r="R443" i="1"/>
  <c r="S443" i="1" s="1"/>
  <c r="AY443" i="1"/>
  <c r="R660" i="1"/>
  <c r="S660" i="1" s="1"/>
  <c r="AY660" i="1"/>
  <c r="R882" i="1"/>
  <c r="S882" i="1" s="1"/>
  <c r="AY882" i="1"/>
  <c r="R1360" i="1"/>
  <c r="S1360" i="1" s="1"/>
  <c r="AY1360" i="1"/>
  <c r="R1359" i="1"/>
  <c r="S1359" i="1" s="1"/>
  <c r="AY1359" i="1"/>
  <c r="R1092" i="1"/>
  <c r="S1092" i="1" s="1"/>
  <c r="AY1092" i="1"/>
  <c r="R696" i="1"/>
  <c r="S696" i="1" s="1"/>
  <c r="AY696" i="1"/>
  <c r="R1059" i="1"/>
  <c r="S1059" i="1" s="1"/>
  <c r="AY1059" i="1"/>
  <c r="R800" i="1"/>
  <c r="S800" i="1" s="1"/>
  <c r="AY800" i="1"/>
  <c r="R1255" i="1"/>
  <c r="S1255" i="1" s="1"/>
  <c r="AY1255" i="1"/>
  <c r="R1256" i="1"/>
  <c r="S1256" i="1" s="1"/>
  <c r="AY1256" i="1"/>
  <c r="R1311" i="1"/>
  <c r="S1311" i="1" s="1"/>
  <c r="AY1311" i="1"/>
  <c r="R955" i="1"/>
  <c r="S955" i="1" s="1"/>
  <c r="AY955" i="1"/>
  <c r="R1009" i="1"/>
  <c r="S1009" i="1" s="1"/>
  <c r="AY1009" i="1"/>
  <c r="R2058" i="1"/>
  <c r="S2058" i="1" s="1"/>
  <c r="AY2058" i="1"/>
  <c r="R1089" i="1"/>
  <c r="S1089" i="1" s="1"/>
  <c r="AY1089" i="1"/>
  <c r="R1080" i="1"/>
  <c r="S1080" i="1" s="1"/>
  <c r="AY1080" i="1"/>
  <c r="R1079" i="1"/>
  <c r="S1079" i="1" s="1"/>
  <c r="AY1079" i="1"/>
  <c r="R2035" i="1"/>
  <c r="S2035" i="1" s="1"/>
  <c r="AY2035" i="1"/>
  <c r="R1465" i="1"/>
  <c r="S1465" i="1" s="1"/>
  <c r="AY1465" i="1"/>
  <c r="R1074" i="1"/>
  <c r="S1074" i="1" s="1"/>
  <c r="AY1074" i="1"/>
  <c r="R990" i="1"/>
  <c r="S990" i="1" s="1"/>
  <c r="AY990" i="1"/>
  <c r="R1156" i="1"/>
  <c r="S1156" i="1" s="1"/>
  <c r="AY1156" i="1"/>
  <c r="R1408" i="1"/>
  <c r="S1408" i="1" s="1"/>
  <c r="AY1408" i="1"/>
  <c r="R1291" i="1"/>
  <c r="S1291" i="1" s="1"/>
  <c r="AY1291" i="1"/>
  <c r="R1200" i="1"/>
  <c r="S1200" i="1" s="1"/>
  <c r="AY1200" i="1"/>
  <c r="R784" i="1"/>
  <c r="S784" i="1" s="1"/>
  <c r="AY784" i="1"/>
  <c r="R957" i="1"/>
  <c r="S957" i="1" s="1"/>
  <c r="AY957" i="1"/>
  <c r="R1174" i="1"/>
  <c r="S1174" i="1" s="1"/>
  <c r="AY1174" i="1"/>
  <c r="R1129" i="1"/>
  <c r="S1129" i="1" s="1"/>
  <c r="AY1129" i="1"/>
  <c r="R922" i="1"/>
  <c r="S922" i="1" s="1"/>
  <c r="AY922" i="1"/>
  <c r="R1159" i="1"/>
  <c r="S1159" i="1" s="1"/>
  <c r="AY1159" i="1"/>
  <c r="R1335" i="1"/>
  <c r="S1335" i="1" s="1"/>
  <c r="AY1335" i="1"/>
  <c r="R2033" i="1"/>
  <c r="S2033" i="1" s="1"/>
  <c r="AY2033" i="1"/>
  <c r="R1322" i="1"/>
  <c r="S1322" i="1" s="1"/>
  <c r="AY1322" i="1"/>
  <c r="R1696" i="1"/>
  <c r="S1696" i="1" s="1"/>
  <c r="AY1696" i="1"/>
  <c r="R1064" i="1"/>
  <c r="S1064" i="1" s="1"/>
  <c r="AY1064" i="1"/>
  <c r="R1022" i="1"/>
  <c r="S1022" i="1" s="1"/>
  <c r="AY1022" i="1"/>
  <c r="R1970" i="1"/>
  <c r="S1970" i="1" s="1"/>
  <c r="AY1970" i="1"/>
  <c r="R885" i="1"/>
  <c r="S885" i="1" s="1"/>
  <c r="AY885" i="1"/>
  <c r="R1144" i="1"/>
  <c r="S1144" i="1" s="1"/>
  <c r="AY1144" i="1"/>
  <c r="R699" i="1"/>
  <c r="S699" i="1" s="1"/>
  <c r="AY699" i="1"/>
  <c r="R700" i="1"/>
  <c r="S700" i="1" s="1"/>
  <c r="AY700" i="1"/>
  <c r="R301" i="1"/>
  <c r="S301" i="1" s="1"/>
  <c r="AY301" i="1"/>
  <c r="R906" i="1"/>
  <c r="S906" i="1" s="1"/>
  <c r="AY906" i="1"/>
  <c r="R960" i="1"/>
  <c r="S960" i="1" s="1"/>
  <c r="AY960" i="1"/>
  <c r="R474" i="1"/>
  <c r="S474" i="1" s="1"/>
  <c r="AY474" i="1"/>
  <c r="R1084" i="1"/>
  <c r="S1084" i="1" s="1"/>
  <c r="AY1084" i="1"/>
  <c r="R1094" i="1"/>
  <c r="S1094" i="1" s="1"/>
  <c r="AY1094" i="1"/>
  <c r="R734" i="1"/>
  <c r="S734" i="1" s="1"/>
  <c r="AY734" i="1"/>
  <c r="R1248" i="1"/>
  <c r="S1248" i="1" s="1"/>
  <c r="AY1248" i="1"/>
  <c r="R1420" i="1"/>
  <c r="S1420" i="1" s="1"/>
  <c r="AY1420" i="1"/>
  <c r="R1019" i="1"/>
  <c r="S1019" i="1" s="1"/>
  <c r="AY1019" i="1"/>
  <c r="R883" i="1"/>
  <c r="S883" i="1" s="1"/>
  <c r="AY883" i="1"/>
  <c r="R1045" i="1"/>
  <c r="S1045" i="1" s="1"/>
  <c r="AY1045" i="1"/>
  <c r="R1302" i="1"/>
  <c r="S1302" i="1" s="1"/>
  <c r="AY1302" i="1"/>
  <c r="R1213" i="1"/>
  <c r="S1213" i="1" s="1"/>
  <c r="AY1213" i="1"/>
  <c r="R1178" i="1"/>
  <c r="S1178" i="1" s="1"/>
  <c r="AY1178" i="1"/>
  <c r="R1663" i="1"/>
  <c r="S1663" i="1" s="1"/>
  <c r="AY1663" i="1"/>
  <c r="R1075" i="1"/>
  <c r="S1075" i="1" s="1"/>
  <c r="AY1075" i="1"/>
  <c r="R1619" i="1"/>
  <c r="S1619" i="1" s="1"/>
  <c r="AY1619" i="1"/>
  <c r="R1196" i="1"/>
  <c r="S1196" i="1" s="1"/>
  <c r="AY1196" i="1"/>
  <c r="R1145" i="1"/>
  <c r="S1145" i="1" s="1"/>
  <c r="AY1145" i="1"/>
  <c r="R1072" i="1"/>
  <c r="S1072" i="1" s="1"/>
  <c r="AY1072" i="1"/>
  <c r="R891" i="1"/>
  <c r="S891" i="1" s="1"/>
  <c r="AY891" i="1"/>
  <c r="R1055" i="1"/>
  <c r="S1055" i="1" s="1"/>
  <c r="AY1055" i="1"/>
  <c r="R410" i="1"/>
  <c r="S410" i="1" s="1"/>
  <c r="AY410" i="1"/>
  <c r="R1290" i="1"/>
  <c r="S1290" i="1" s="1"/>
  <c r="AY1290" i="1"/>
  <c r="R1081" i="1"/>
  <c r="S1081" i="1" s="1"/>
  <c r="AY1081" i="1"/>
  <c r="R768" i="1"/>
  <c r="S768" i="1" s="1"/>
  <c r="AY768" i="1"/>
  <c r="R1086" i="1"/>
  <c r="S1086" i="1" s="1"/>
  <c r="AY1086" i="1"/>
  <c r="R1592" i="1"/>
  <c r="S1592" i="1" s="1"/>
  <c r="AY1592" i="1"/>
  <c r="R1257" i="1"/>
  <c r="S1257" i="1" s="1"/>
  <c r="AY1257" i="1"/>
  <c r="R912" i="1"/>
  <c r="S912" i="1" s="1"/>
  <c r="AY912" i="1"/>
  <c r="R561" i="1"/>
  <c r="S561" i="1" s="1"/>
  <c r="AY561" i="1"/>
  <c r="R863" i="1"/>
  <c r="S863" i="1" s="1"/>
  <c r="AY863" i="1"/>
  <c r="R844" i="1"/>
  <c r="S844" i="1" s="1"/>
  <c r="AY844" i="1"/>
  <c r="R843" i="1"/>
  <c r="S843" i="1" s="1"/>
  <c r="AY843" i="1"/>
  <c r="R243" i="1"/>
  <c r="S243" i="1" s="1"/>
  <c r="AY243" i="1"/>
  <c r="R1300" i="1"/>
  <c r="S1300" i="1" s="1"/>
  <c r="AY1300" i="1"/>
  <c r="R946" i="1"/>
  <c r="S946" i="1" s="1"/>
  <c r="AY946" i="1"/>
  <c r="R824" i="1"/>
  <c r="S824" i="1" s="1"/>
  <c r="AY824" i="1"/>
  <c r="R1226" i="1"/>
  <c r="S1226" i="1" s="1"/>
  <c r="AY1226" i="1"/>
  <c r="R836" i="1"/>
  <c r="S836" i="1" s="1"/>
  <c r="AY836" i="1"/>
  <c r="R1225" i="1"/>
  <c r="S1225" i="1" s="1"/>
  <c r="AY1225" i="1"/>
  <c r="R671" i="1"/>
  <c r="S671" i="1" s="1"/>
  <c r="AY671" i="1"/>
  <c r="R670" i="1"/>
  <c r="S670" i="1" s="1"/>
  <c r="AY670" i="1"/>
  <c r="R968" i="1"/>
  <c r="S968" i="1" s="1"/>
  <c r="AY968" i="1"/>
  <c r="R1872" i="1"/>
  <c r="S1872" i="1" s="1"/>
  <c r="AY1872" i="1"/>
  <c r="R1304" i="1"/>
  <c r="S1304" i="1" s="1"/>
  <c r="AY1304" i="1"/>
  <c r="R574" i="1"/>
  <c r="S574" i="1" s="1"/>
  <c r="AY574" i="1"/>
  <c r="R1441" i="1"/>
  <c r="S1441" i="1" s="1"/>
  <c r="AY1441" i="1"/>
  <c r="R1222" i="1"/>
  <c r="S1222" i="1" s="1"/>
  <c r="AY1222" i="1"/>
  <c r="R1216" i="1"/>
  <c r="S1216" i="1" s="1"/>
  <c r="AY1216" i="1"/>
  <c r="R1032" i="1"/>
  <c r="S1032" i="1" s="1"/>
  <c r="AY1032" i="1"/>
  <c r="R1125" i="1"/>
  <c r="S1125" i="1" s="1"/>
  <c r="AY1125" i="1"/>
  <c r="R1099" i="1"/>
  <c r="S1099" i="1" s="1"/>
  <c r="AY1099" i="1"/>
  <c r="R1875" i="1"/>
  <c r="S1875" i="1" s="1"/>
  <c r="AY1875" i="1"/>
  <c r="R902" i="1"/>
  <c r="S902" i="1" s="1"/>
  <c r="AY902" i="1"/>
  <c r="R1504" i="1"/>
  <c r="S1504" i="1" s="1"/>
  <c r="AY1504" i="1"/>
  <c r="R1237" i="1"/>
  <c r="S1237" i="1" s="1"/>
  <c r="AY1237" i="1"/>
  <c r="R911" i="1"/>
  <c r="S911" i="1" s="1"/>
  <c r="AY911" i="1"/>
  <c r="R1143" i="1"/>
  <c r="S1143" i="1" s="1"/>
  <c r="AY1143" i="1"/>
  <c r="R746" i="1"/>
  <c r="S746" i="1" s="1"/>
  <c r="AY746" i="1"/>
  <c r="R767" i="1"/>
  <c r="S767" i="1" s="1"/>
  <c r="AY767" i="1"/>
  <c r="R967" i="1"/>
  <c r="S967" i="1" s="1"/>
  <c r="AY967" i="1"/>
  <c r="R953" i="1"/>
  <c r="S953" i="1" s="1"/>
  <c r="AY953" i="1"/>
  <c r="R1154" i="1"/>
  <c r="S1154" i="1" s="1"/>
  <c r="AY1154" i="1"/>
  <c r="R1188" i="1"/>
  <c r="S1188" i="1" s="1"/>
  <c r="AY1188" i="1"/>
  <c r="R2170" i="1"/>
  <c r="S2170" i="1" s="1"/>
  <c r="AY2170" i="1"/>
  <c r="R1340" i="1"/>
  <c r="S1340" i="1" s="1"/>
  <c r="AY1340" i="1"/>
  <c r="R1115" i="1"/>
  <c r="S1115" i="1" s="1"/>
  <c r="AY1115" i="1"/>
  <c r="R1127" i="1"/>
  <c r="S1127" i="1" s="1"/>
  <c r="AY1127" i="1"/>
  <c r="R1126" i="1"/>
  <c r="S1126" i="1" s="1"/>
  <c r="AY1126" i="1"/>
  <c r="R1050" i="1"/>
  <c r="S1050" i="1" s="1"/>
  <c r="AY1050" i="1"/>
  <c r="R1058" i="1"/>
  <c r="S1058" i="1" s="1"/>
  <c r="AY1058" i="1"/>
  <c r="R1136" i="1"/>
  <c r="S1136" i="1" s="1"/>
  <c r="AY1136" i="1"/>
  <c r="R924" i="1"/>
  <c r="S924" i="1" s="1"/>
  <c r="AY924" i="1"/>
  <c r="R1041" i="1"/>
  <c r="S1041" i="1" s="1"/>
  <c r="AY1041" i="1"/>
  <c r="R1294" i="1"/>
  <c r="S1294" i="1" s="1"/>
  <c r="AY1294" i="1"/>
  <c r="R1461" i="1"/>
  <c r="S1461" i="1" s="1"/>
  <c r="AY1461" i="1"/>
  <c r="R1792" i="1"/>
  <c r="S1792" i="1" s="1"/>
  <c r="AY1792" i="1"/>
  <c r="R1305" i="1"/>
  <c r="S1305" i="1" s="1"/>
  <c r="AY1305" i="1"/>
  <c r="R1232" i="1"/>
  <c r="S1232" i="1" s="1"/>
  <c r="AY1232" i="1"/>
  <c r="R1402" i="1"/>
  <c r="S1402" i="1" s="1"/>
  <c r="AY1402" i="1"/>
  <c r="R1401" i="1"/>
  <c r="S1401" i="1" s="1"/>
  <c r="AY1401" i="1"/>
  <c r="R979" i="1"/>
  <c r="S979" i="1" s="1"/>
  <c r="AY979" i="1"/>
  <c r="R1931" i="1"/>
  <c r="S1931" i="1" s="1"/>
  <c r="AY1931" i="1"/>
  <c r="R1930" i="1"/>
  <c r="S1930" i="1" s="1"/>
  <c r="AY1930" i="1"/>
  <c r="R890" i="1"/>
  <c r="S890" i="1" s="1"/>
  <c r="AY890" i="1"/>
  <c r="R1261" i="1"/>
  <c r="S1261" i="1" s="1"/>
  <c r="AY1261" i="1"/>
  <c r="R1505" i="1"/>
  <c r="S1505" i="1" s="1"/>
  <c r="AY1505" i="1"/>
  <c r="R1675" i="1"/>
  <c r="S1675" i="1" s="1"/>
  <c r="AY1675" i="1"/>
  <c r="R1069" i="1"/>
  <c r="S1069" i="1" s="1"/>
  <c r="AY1069" i="1"/>
  <c r="R1057" i="1"/>
  <c r="S1057" i="1" s="1"/>
  <c r="AY1057" i="1"/>
  <c r="R1091" i="1"/>
  <c r="S1091" i="1" s="1"/>
  <c r="AY1091" i="1"/>
  <c r="R1098" i="1"/>
  <c r="S1098" i="1" s="1"/>
  <c r="AY1098" i="1"/>
  <c r="R1409" i="1"/>
  <c r="S1409" i="1" s="1"/>
  <c r="AY1409" i="1"/>
  <c r="R1207" i="1"/>
  <c r="S1207" i="1" s="1"/>
  <c r="AY1207" i="1"/>
  <c r="R1206" i="1"/>
  <c r="S1206" i="1" s="1"/>
  <c r="AY1206" i="1"/>
  <c r="R1483" i="1"/>
  <c r="S1483" i="1" s="1"/>
  <c r="AY1483" i="1"/>
  <c r="R1283" i="1"/>
  <c r="S1283" i="1" s="1"/>
  <c r="AY1283" i="1"/>
  <c r="R1026" i="1"/>
  <c r="S1026" i="1" s="1"/>
  <c r="AY1026" i="1"/>
  <c r="R1095" i="1"/>
  <c r="S1095" i="1" s="1"/>
  <c r="AY1095" i="1"/>
  <c r="R1201" i="1"/>
  <c r="S1201" i="1" s="1"/>
  <c r="AY1201" i="1"/>
  <c r="R389" i="1"/>
  <c r="S389" i="1" s="1"/>
  <c r="AY389" i="1"/>
  <c r="R907" i="1"/>
  <c r="S907" i="1" s="1"/>
  <c r="AY907" i="1"/>
  <c r="R257" i="1"/>
  <c r="S257" i="1" s="1"/>
  <c r="AY257" i="1"/>
  <c r="R791" i="1"/>
  <c r="S791" i="1" s="1"/>
  <c r="AY791" i="1"/>
  <c r="R633" i="1"/>
  <c r="S633" i="1" s="1"/>
  <c r="AY633" i="1"/>
  <c r="R1279" i="1"/>
  <c r="S1279" i="1" s="1"/>
  <c r="AY1279" i="1"/>
  <c r="R1176" i="1"/>
  <c r="S1176" i="1" s="1"/>
  <c r="AY1176" i="1"/>
  <c r="R548" i="1"/>
  <c r="S548" i="1" s="1"/>
  <c r="AY548" i="1"/>
  <c r="R1104" i="1"/>
  <c r="S1104" i="1" s="1"/>
  <c r="AY1104" i="1"/>
  <c r="R1103" i="1"/>
  <c r="S1103" i="1" s="1"/>
  <c r="AY1103" i="1"/>
  <c r="R491" i="1"/>
  <c r="S491" i="1" s="1"/>
  <c r="AY491" i="1"/>
  <c r="R1234" i="1"/>
  <c r="S1234" i="1" s="1"/>
  <c r="AY1234" i="1"/>
  <c r="R807" i="1"/>
  <c r="S807" i="1" s="1"/>
  <c r="AY807" i="1"/>
  <c r="R892" i="1"/>
  <c r="S892" i="1" s="1"/>
  <c r="AY892" i="1"/>
  <c r="R1272" i="1"/>
  <c r="S1272" i="1" s="1"/>
  <c r="AY1272" i="1"/>
  <c r="R1205" i="1"/>
  <c r="S1205" i="1" s="1"/>
  <c r="AY1205" i="1"/>
  <c r="R982" i="1"/>
  <c r="S982" i="1" s="1"/>
  <c r="AY982" i="1"/>
  <c r="R981" i="1"/>
  <c r="S981" i="1" s="1"/>
  <c r="AY981" i="1"/>
  <c r="R980" i="1"/>
  <c r="S980" i="1" s="1"/>
  <c r="AY980" i="1"/>
  <c r="R899" i="1"/>
  <c r="S899" i="1" s="1"/>
  <c r="AY899" i="1"/>
  <c r="R880" i="1"/>
  <c r="S880" i="1" s="1"/>
  <c r="AY880" i="1"/>
  <c r="R879" i="1"/>
  <c r="S879" i="1" s="1"/>
  <c r="AY879" i="1"/>
  <c r="R1303" i="1"/>
  <c r="S1303" i="1" s="1"/>
  <c r="AY1303" i="1"/>
  <c r="R507" i="1"/>
  <c r="S507" i="1" s="1"/>
  <c r="AY507" i="1"/>
  <c r="R716" i="1"/>
  <c r="S716" i="1" s="1"/>
  <c r="AY716" i="1"/>
  <c r="R1608" i="1"/>
  <c r="S1608" i="1" s="1"/>
  <c r="AY1608" i="1"/>
  <c r="R1644" i="1"/>
  <c r="S1644" i="1" s="1"/>
  <c r="AY1644" i="1"/>
  <c r="R961" i="1"/>
  <c r="S961" i="1" s="1"/>
  <c r="AY961" i="1"/>
  <c r="R1689" i="1"/>
  <c r="S1689" i="1" s="1"/>
  <c r="AY1689" i="1"/>
  <c r="R1208" i="1"/>
  <c r="S1208" i="1" s="1"/>
  <c r="AY1208" i="1"/>
  <c r="R932" i="1"/>
  <c r="S932" i="1" s="1"/>
  <c r="AY932" i="1"/>
  <c r="R916" i="1"/>
  <c r="S916" i="1" s="1"/>
  <c r="AY916" i="1"/>
  <c r="R1175" i="1"/>
  <c r="S1175" i="1" s="1"/>
  <c r="AY1175" i="1"/>
  <c r="R751" i="1"/>
  <c r="S751" i="1" s="1"/>
  <c r="AY751" i="1"/>
  <c r="R1345" i="1"/>
  <c r="S1345" i="1" s="1"/>
  <c r="AY1345" i="1"/>
  <c r="R1097" i="1"/>
  <c r="S1097" i="1" s="1"/>
  <c r="AY1097" i="1"/>
  <c r="R1752" i="1"/>
  <c r="S1752" i="1" s="1"/>
  <c r="AY1752" i="1"/>
  <c r="R986" i="1"/>
  <c r="S986" i="1" s="1"/>
  <c r="AY986" i="1"/>
  <c r="R1368" i="1"/>
  <c r="S1368" i="1" s="1"/>
  <c r="AY1368" i="1"/>
  <c r="R1149" i="1"/>
  <c r="S1149" i="1" s="1"/>
  <c r="AY1149" i="1"/>
  <c r="R1203" i="1"/>
  <c r="S1203" i="1" s="1"/>
  <c r="AY1203" i="1"/>
  <c r="R952" i="1"/>
  <c r="S952" i="1" s="1"/>
  <c r="AY952" i="1"/>
  <c r="R793" i="1"/>
  <c r="S793" i="1" s="1"/>
  <c r="AY793" i="1"/>
  <c r="R1315" i="1"/>
  <c r="S1315" i="1" s="1"/>
  <c r="AY1315" i="1"/>
  <c r="R1204" i="1"/>
  <c r="S1204" i="1" s="1"/>
  <c r="AY1204" i="1"/>
  <c r="R805" i="1"/>
  <c r="S805" i="1" s="1"/>
  <c r="AY805" i="1"/>
  <c r="R1741" i="1"/>
  <c r="S1741" i="1" s="1"/>
  <c r="AY1741" i="1"/>
  <c r="R841" i="1"/>
  <c r="S841" i="1" s="1"/>
  <c r="AY841" i="1"/>
  <c r="R840" i="1"/>
  <c r="S840" i="1" s="1"/>
  <c r="AY840" i="1"/>
  <c r="R1052" i="1"/>
  <c r="S1052" i="1" s="1"/>
  <c r="AY1052" i="1"/>
  <c r="R1450" i="1"/>
  <c r="S1450" i="1" s="1"/>
  <c r="AY1450" i="1"/>
  <c r="R1449" i="1"/>
  <c r="S1449" i="1" s="1"/>
  <c r="AY1449" i="1"/>
  <c r="R1276" i="1"/>
  <c r="S1276" i="1" s="1"/>
  <c r="AY1276" i="1"/>
  <c r="R1297" i="1"/>
  <c r="S1297" i="1" s="1"/>
  <c r="AY1297" i="1"/>
  <c r="R1053" i="1"/>
  <c r="S1053" i="1" s="1"/>
  <c r="AY1053" i="1"/>
  <c r="R1286" i="1"/>
  <c r="S1286" i="1" s="1"/>
  <c r="AY1286" i="1"/>
  <c r="R1088" i="1"/>
  <c r="S1088" i="1" s="1"/>
  <c r="AY1088" i="1"/>
  <c r="R1615" i="1"/>
  <c r="S1615" i="1" s="1"/>
  <c r="AY1615" i="1"/>
  <c r="R1334" i="1"/>
  <c r="S1334" i="1" s="1"/>
  <c r="AY1334" i="1"/>
  <c r="R1344" i="1"/>
  <c r="S1344" i="1" s="1"/>
  <c r="AY1344" i="1"/>
  <c r="R1267" i="1"/>
  <c r="S1267" i="1" s="1"/>
  <c r="AY1267" i="1"/>
  <c r="R2012" i="1"/>
  <c r="S2012" i="1" s="1"/>
  <c r="AY2012" i="1"/>
  <c r="R2065" i="1"/>
  <c r="S2065" i="1" s="1"/>
  <c r="AY2065" i="1"/>
  <c r="R1337" i="1"/>
  <c r="S1337" i="1" s="1"/>
  <c r="AY1337" i="1"/>
  <c r="R1258" i="1"/>
  <c r="S1258" i="1" s="1"/>
  <c r="AY1258" i="1"/>
  <c r="R1927" i="1"/>
  <c r="S1927" i="1" s="1"/>
  <c r="AY1927" i="1"/>
  <c r="R1982" i="1"/>
  <c r="S1982" i="1" s="1"/>
  <c r="AY1982" i="1"/>
  <c r="R930" i="1"/>
  <c r="S930" i="1" s="1"/>
  <c r="AY930" i="1"/>
  <c r="R1034" i="1"/>
  <c r="S1034" i="1" s="1"/>
  <c r="AY1034" i="1"/>
  <c r="R412" i="1"/>
  <c r="S412" i="1" s="1"/>
  <c r="AY412" i="1"/>
  <c r="R998" i="1"/>
  <c r="S998" i="1" s="1"/>
  <c r="AY998" i="1"/>
  <c r="R1437" i="1"/>
  <c r="S1437" i="1" s="1"/>
  <c r="AY1437" i="1"/>
  <c r="R1280" i="1"/>
  <c r="S1280" i="1" s="1"/>
  <c r="AY1280" i="1"/>
  <c r="R1133" i="1"/>
  <c r="S1133" i="1" s="1"/>
  <c r="AY1133" i="1"/>
  <c r="R1456" i="1"/>
  <c r="S1456" i="1" s="1"/>
  <c r="AY1456" i="1"/>
  <c r="R1217" i="1"/>
  <c r="S1217" i="1" s="1"/>
  <c r="AY1217" i="1"/>
  <c r="R1096" i="1"/>
  <c r="S1096" i="1" s="1"/>
  <c r="AY1096" i="1"/>
  <c r="R1583" i="1"/>
  <c r="S1583" i="1" s="1"/>
  <c r="AY1583" i="1"/>
  <c r="R1365" i="1"/>
  <c r="S1365" i="1" s="1"/>
  <c r="AY1365" i="1"/>
  <c r="R1742" i="1"/>
  <c r="S1742" i="1" s="1"/>
  <c r="AY1742" i="1"/>
  <c r="R1834" i="1"/>
  <c r="S1834" i="1" s="1"/>
  <c r="AY1834" i="1"/>
  <c r="R1227" i="1"/>
  <c r="S1227" i="1" s="1"/>
  <c r="AY1227" i="1"/>
  <c r="R1323" i="1"/>
  <c r="S1323" i="1" s="1"/>
  <c r="AY1323" i="1"/>
  <c r="R901" i="1"/>
  <c r="S901" i="1" s="1"/>
  <c r="AY901" i="1"/>
  <c r="R2128" i="1"/>
  <c r="S2128" i="1" s="1"/>
  <c r="AY2128" i="1"/>
  <c r="R1100" i="1"/>
  <c r="S1100" i="1" s="1"/>
  <c r="AY1100" i="1"/>
  <c r="R1582" i="1"/>
  <c r="S1582" i="1" s="1"/>
  <c r="AY1582" i="1"/>
  <c r="R1670" i="1"/>
  <c r="S1670" i="1" s="1"/>
  <c r="AY1670" i="1"/>
  <c r="R1197" i="1"/>
  <c r="S1197" i="1" s="1"/>
  <c r="AY1197" i="1"/>
  <c r="R1260" i="1"/>
  <c r="S1260" i="1" s="1"/>
  <c r="AY1260" i="1"/>
  <c r="R1259" i="1"/>
  <c r="S1259" i="1" s="1"/>
  <c r="AY1259" i="1"/>
  <c r="R1062" i="1"/>
  <c r="S1062" i="1" s="1"/>
  <c r="AY1062" i="1"/>
  <c r="R1466" i="1"/>
  <c r="S1466" i="1" s="1"/>
  <c r="AY1466" i="1"/>
  <c r="R1400" i="1"/>
  <c r="S1400" i="1" s="1"/>
  <c r="AY1400" i="1"/>
  <c r="R855" i="1"/>
  <c r="S855" i="1" s="1"/>
  <c r="AY855" i="1"/>
  <c r="R944" i="1"/>
  <c r="S944" i="1" s="1"/>
  <c r="AY944" i="1"/>
  <c r="R777" i="1"/>
  <c r="S777" i="1" s="1"/>
  <c r="AY777" i="1"/>
  <c r="R1993" i="1"/>
  <c r="S1993" i="1" s="1"/>
  <c r="AY1993" i="1"/>
  <c r="R956" i="1"/>
  <c r="S956" i="1" s="1"/>
  <c r="AY956" i="1"/>
  <c r="R1296" i="1"/>
  <c r="S1296" i="1" s="1"/>
  <c r="AY1296" i="1"/>
  <c r="R2037" i="1"/>
  <c r="S2037" i="1" s="1"/>
  <c r="AY2037" i="1"/>
  <c r="R1333" i="1"/>
  <c r="S1333" i="1" s="1"/>
  <c r="AY1333" i="1"/>
  <c r="R1336" i="1"/>
  <c r="S1336" i="1" s="1"/>
  <c r="AY1336" i="1"/>
  <c r="R1458" i="1"/>
  <c r="S1458" i="1" s="1"/>
  <c r="AY1458" i="1"/>
  <c r="R1435" i="1"/>
  <c r="S1435" i="1" s="1"/>
  <c r="AY1435" i="1"/>
  <c r="R1347" i="1"/>
  <c r="S1347" i="1" s="1"/>
  <c r="AY1347" i="1"/>
  <c r="R1348" i="1"/>
  <c r="S1348" i="1" s="1"/>
  <c r="AY1348" i="1"/>
  <c r="R869" i="1"/>
  <c r="S869" i="1" s="1"/>
  <c r="AY869" i="1"/>
  <c r="R1754" i="1"/>
  <c r="S1754" i="1" s="1"/>
  <c r="AY1754" i="1"/>
  <c r="R2111" i="1"/>
  <c r="S2111" i="1" s="1"/>
  <c r="AY2111" i="1"/>
  <c r="R827" i="1"/>
  <c r="S827" i="1" s="1"/>
  <c r="AY827" i="1"/>
  <c r="R765" i="1"/>
  <c r="S765" i="1" s="1"/>
  <c r="AY765" i="1"/>
  <c r="R1329" i="1"/>
  <c r="S1329" i="1" s="1"/>
  <c r="AY1329" i="1"/>
  <c r="R1229" i="1"/>
  <c r="S1229" i="1" s="1"/>
  <c r="AY1229" i="1"/>
  <c r="R1123" i="1"/>
  <c r="S1123" i="1" s="1"/>
  <c r="AY1123" i="1"/>
  <c r="R970" i="1"/>
  <c r="S970" i="1" s="1"/>
  <c r="AY970" i="1"/>
  <c r="R969" i="1"/>
  <c r="S969" i="1" s="1"/>
  <c r="AY969" i="1"/>
  <c r="R1027" i="1"/>
  <c r="S1027" i="1" s="1"/>
  <c r="AY1027" i="1"/>
  <c r="R1373" i="1"/>
  <c r="S1373" i="1" s="1"/>
  <c r="AY1373" i="1"/>
  <c r="R1480" i="1"/>
  <c r="S1480" i="1" s="1"/>
  <c r="AY1480" i="1"/>
  <c r="R1270" i="1"/>
  <c r="S1270" i="1" s="1"/>
  <c r="AY1270" i="1"/>
  <c r="R1588" i="1"/>
  <c r="S1588" i="1" s="1"/>
  <c r="AY1588" i="1"/>
  <c r="R1587" i="1"/>
  <c r="S1587" i="1" s="1"/>
  <c r="AY1587" i="1"/>
  <c r="R850" i="1"/>
  <c r="S850" i="1" s="1"/>
  <c r="AY850" i="1"/>
  <c r="R1380" i="1"/>
  <c r="S1380" i="1" s="1"/>
  <c r="AY1380" i="1"/>
  <c r="R577" i="1"/>
  <c r="S577" i="1" s="1"/>
  <c r="AY577" i="1"/>
  <c r="R1220" i="1"/>
  <c r="S1220" i="1" s="1"/>
  <c r="AY1220" i="1"/>
  <c r="R1849" i="1"/>
  <c r="S1849" i="1" s="1"/>
  <c r="AY1849" i="1"/>
  <c r="R1343" i="1"/>
  <c r="S1343" i="1" s="1"/>
  <c r="AY1343" i="1"/>
  <c r="R1404" i="1"/>
  <c r="S1404" i="1" s="1"/>
  <c r="AY1404" i="1"/>
  <c r="R974" i="1"/>
  <c r="S974" i="1" s="1"/>
  <c r="AY974" i="1"/>
  <c r="R1295" i="1"/>
  <c r="S1295" i="1" s="1"/>
  <c r="AY1295" i="1"/>
  <c r="R1428" i="1"/>
  <c r="S1428" i="1" s="1"/>
  <c r="AY1428" i="1"/>
  <c r="R2020" i="1"/>
  <c r="S2020" i="1" s="1"/>
  <c r="AY2020" i="1"/>
  <c r="R1774" i="1"/>
  <c r="S1774" i="1" s="1"/>
  <c r="AY1774" i="1"/>
  <c r="R1773" i="1"/>
  <c r="S1773" i="1" s="1"/>
  <c r="AY1773" i="1"/>
  <c r="R1772" i="1"/>
  <c r="S1772" i="1" s="1"/>
  <c r="AY1772" i="1"/>
  <c r="R1367" i="1"/>
  <c r="S1367" i="1" s="1"/>
  <c r="AY1367" i="1"/>
  <c r="R1417" i="1"/>
  <c r="S1417" i="1" s="1"/>
  <c r="AY1417" i="1"/>
  <c r="R1040" i="1"/>
  <c r="S1040" i="1" s="1"/>
  <c r="AY1040" i="1"/>
  <c r="R1453" i="1"/>
  <c r="S1453" i="1" s="1"/>
  <c r="AY1453" i="1"/>
  <c r="R975" i="1"/>
  <c r="S975" i="1" s="1"/>
  <c r="AY975" i="1"/>
  <c r="R1554" i="1"/>
  <c r="S1554" i="1" s="1"/>
  <c r="AY1554" i="1"/>
  <c r="R1553" i="1"/>
  <c r="S1553" i="1" s="1"/>
  <c r="AY1553" i="1"/>
  <c r="R1102" i="1"/>
  <c r="S1102" i="1" s="1"/>
  <c r="AY1102" i="1"/>
  <c r="R1357" i="1"/>
  <c r="S1357" i="1" s="1"/>
  <c r="AY1357" i="1"/>
  <c r="R687" i="1"/>
  <c r="S687" i="1" s="1"/>
  <c r="AY687" i="1"/>
  <c r="R1067" i="1"/>
  <c r="S1067" i="1" s="1"/>
  <c r="AY1067" i="1"/>
  <c r="R1070" i="1"/>
  <c r="S1070" i="1" s="1"/>
  <c r="AY1070" i="1"/>
  <c r="R1393" i="1"/>
  <c r="S1393" i="1" s="1"/>
  <c r="AY1393" i="1"/>
  <c r="R1603" i="1"/>
  <c r="S1603" i="1" s="1"/>
  <c r="AY1603" i="1"/>
  <c r="R1922" i="1"/>
  <c r="S1922" i="1" s="1"/>
  <c r="AY1922" i="1"/>
  <c r="R1110" i="1"/>
  <c r="S1110" i="1" s="1"/>
  <c r="AY1110" i="1"/>
  <c r="R1877" i="1"/>
  <c r="S1877" i="1" s="1"/>
  <c r="AY1877" i="1"/>
  <c r="R1876" i="1"/>
  <c r="S1876" i="1" s="1"/>
  <c r="AY1876" i="1"/>
  <c r="R1048" i="1"/>
  <c r="S1048" i="1" s="1"/>
  <c r="AY1048" i="1"/>
  <c r="R959" i="1"/>
  <c r="S959" i="1" s="1"/>
  <c r="AY959" i="1"/>
  <c r="R1961" i="1"/>
  <c r="S1961" i="1" s="1"/>
  <c r="AY1961" i="1"/>
  <c r="R1361" i="1"/>
  <c r="S1361" i="1" s="1"/>
  <c r="AY1361" i="1"/>
  <c r="R993" i="1"/>
  <c r="S993" i="1" s="1"/>
  <c r="AY993" i="1"/>
  <c r="R1354" i="1"/>
  <c r="S1354" i="1" s="1"/>
  <c r="AY1354" i="1"/>
  <c r="R1495" i="1"/>
  <c r="S1495" i="1" s="1"/>
  <c r="AY1495" i="1"/>
  <c r="R1223" i="1"/>
  <c r="S1223" i="1" s="1"/>
  <c r="AY1223" i="1"/>
  <c r="R1161" i="1"/>
  <c r="S1161" i="1" s="1"/>
  <c r="AY1161" i="1"/>
  <c r="R1308" i="1"/>
  <c r="S1308" i="1" s="1"/>
  <c r="AY1308" i="1"/>
  <c r="R1896" i="1"/>
  <c r="S1896" i="1" s="1"/>
  <c r="AY1896" i="1"/>
  <c r="R1869" i="1"/>
  <c r="S1869" i="1" s="1"/>
  <c r="AY1869" i="1"/>
  <c r="R1150" i="1"/>
  <c r="S1150" i="1" s="1"/>
  <c r="AY1150" i="1"/>
  <c r="R1151" i="1"/>
  <c r="S1151" i="1" s="1"/>
  <c r="AY1151" i="1"/>
  <c r="R1131" i="1"/>
  <c r="S1131" i="1" s="1"/>
  <c r="AY1131" i="1"/>
  <c r="R2158" i="1"/>
  <c r="S2158" i="1" s="1"/>
  <c r="AY2158" i="1"/>
  <c r="R1750" i="1"/>
  <c r="S1750" i="1" s="1"/>
  <c r="AY1750" i="1"/>
  <c r="R1253" i="1"/>
  <c r="S1253" i="1" s="1"/>
  <c r="AY1253" i="1"/>
  <c r="R1321" i="1"/>
  <c r="S1321" i="1" s="1"/>
  <c r="AY1321" i="1"/>
  <c r="R1320" i="1"/>
  <c r="S1320" i="1" s="1"/>
  <c r="AY1320" i="1"/>
  <c r="R2077" i="1"/>
  <c r="S2077" i="1" s="1"/>
  <c r="AY2077" i="1"/>
  <c r="R799" i="1"/>
  <c r="S799" i="1" s="1"/>
  <c r="AY799" i="1"/>
  <c r="R1427" i="1"/>
  <c r="S1427" i="1" s="1"/>
  <c r="AY1427" i="1"/>
  <c r="R1419" i="1"/>
  <c r="S1419" i="1" s="1"/>
  <c r="AY1419" i="1"/>
  <c r="R889" i="1"/>
  <c r="S889" i="1" s="1"/>
  <c r="AY889" i="1"/>
  <c r="R1277" i="1"/>
  <c r="S1277" i="1" s="1"/>
  <c r="AY1277" i="1"/>
  <c r="R1278" i="1"/>
  <c r="S1278" i="1" s="1"/>
  <c r="AY1278" i="1"/>
  <c r="R1851" i="1"/>
  <c r="S1851" i="1" s="1"/>
  <c r="AY1851" i="1"/>
  <c r="R1681" i="1"/>
  <c r="S1681" i="1" s="1"/>
  <c r="AY1681" i="1"/>
  <c r="R937" i="1"/>
  <c r="S937" i="1" s="1"/>
  <c r="AY937" i="1"/>
  <c r="R1184" i="1"/>
  <c r="S1184" i="1" s="1"/>
  <c r="AY1184" i="1"/>
  <c r="R822" i="1"/>
  <c r="S822" i="1" s="1"/>
  <c r="AY822" i="1"/>
  <c r="R2011" i="1"/>
  <c r="S2011" i="1" s="1"/>
  <c r="AY2011" i="1"/>
  <c r="R1044" i="1"/>
  <c r="S1044" i="1" s="1"/>
  <c r="AY1044" i="1"/>
  <c r="R1526" i="1"/>
  <c r="S1526" i="1" s="1"/>
  <c r="AY1526" i="1"/>
  <c r="R1489" i="1"/>
  <c r="S1489" i="1" s="1"/>
  <c r="AY1489" i="1"/>
  <c r="R1795" i="1"/>
  <c r="S1795" i="1" s="1"/>
  <c r="AY1795" i="1"/>
  <c r="R1289" i="1"/>
  <c r="S1289" i="1" s="1"/>
  <c r="AY1289" i="1"/>
  <c r="R1433" i="1"/>
  <c r="S1433" i="1" s="1"/>
  <c r="AY1433" i="1"/>
  <c r="R810" i="1"/>
  <c r="S810" i="1" s="1"/>
  <c r="AY810" i="1"/>
  <c r="R1382" i="1"/>
  <c r="S1382" i="1" s="1"/>
  <c r="AY1382" i="1"/>
  <c r="R1073" i="1"/>
  <c r="S1073" i="1" s="1"/>
  <c r="AY1073" i="1"/>
  <c r="R1116" i="1"/>
  <c r="S1116" i="1" s="1"/>
  <c r="AY1116" i="1"/>
  <c r="R1632" i="1"/>
  <c r="S1632" i="1" s="1"/>
  <c r="AY1632" i="1"/>
  <c r="R1971" i="1"/>
  <c r="S1971" i="1" s="1"/>
  <c r="AY1971" i="1"/>
  <c r="R1298" i="1"/>
  <c r="S1298" i="1" s="1"/>
  <c r="AY1298" i="1"/>
  <c r="R1319" i="1"/>
  <c r="S1319" i="1" s="1"/>
  <c r="AY1319" i="1"/>
  <c r="R486" i="1"/>
  <c r="S486" i="1" s="1"/>
  <c r="AY486" i="1"/>
  <c r="R1710" i="1"/>
  <c r="S1710" i="1" s="1"/>
  <c r="AY1710" i="1"/>
  <c r="R1146" i="1"/>
  <c r="S1146" i="1" s="1"/>
  <c r="AY1146" i="1"/>
  <c r="R1410" i="1"/>
  <c r="S1410" i="1" s="1"/>
  <c r="AY1410" i="1"/>
  <c r="R1529" i="1"/>
  <c r="S1529" i="1" s="1"/>
  <c r="AY1529" i="1"/>
  <c r="R1078" i="1"/>
  <c r="S1078" i="1" s="1"/>
  <c r="AY1078" i="1"/>
  <c r="R1118" i="1"/>
  <c r="S1118" i="1" s="1"/>
  <c r="AY1118" i="1"/>
  <c r="R1579" i="1"/>
  <c r="S1579" i="1" s="1"/>
  <c r="AY1579" i="1"/>
  <c r="R1796" i="1"/>
  <c r="S1796" i="1" s="1"/>
  <c r="AY1796" i="1"/>
  <c r="R875" i="1"/>
  <c r="S875" i="1" s="1"/>
  <c r="AY875" i="1"/>
  <c r="R158" i="1"/>
  <c r="S158" i="1" s="1"/>
  <c r="AY158" i="1"/>
  <c r="R1790" i="1"/>
  <c r="S1790" i="1" s="1"/>
  <c r="AY1790" i="1"/>
  <c r="R1356" i="1"/>
  <c r="S1356" i="1" s="1"/>
  <c r="AY1356" i="1"/>
  <c r="R1555" i="1"/>
  <c r="S1555" i="1" s="1"/>
  <c r="AY1555" i="1"/>
  <c r="R1568" i="1"/>
  <c r="S1568" i="1" s="1"/>
  <c r="AY1568" i="1"/>
  <c r="R1569" i="1"/>
  <c r="S1569" i="1" s="1"/>
  <c r="AY1569" i="1"/>
  <c r="R1717" i="1"/>
  <c r="S1717" i="1" s="1"/>
  <c r="AY1717" i="1"/>
  <c r="R1542" i="1"/>
  <c r="S1542" i="1" s="1"/>
  <c r="AY1542" i="1"/>
  <c r="R1485" i="1"/>
  <c r="S1485" i="1" s="1"/>
  <c r="AY1485" i="1"/>
  <c r="R1187" i="1"/>
  <c r="S1187" i="1" s="1"/>
  <c r="AY1187" i="1"/>
  <c r="R1113" i="1"/>
  <c r="S1113" i="1" s="1"/>
  <c r="AY1113" i="1"/>
  <c r="R1576" i="1"/>
  <c r="S1576" i="1" s="1"/>
  <c r="AY1576" i="1"/>
  <c r="R2118" i="1"/>
  <c r="S2118" i="1" s="1"/>
  <c r="AY2118" i="1"/>
  <c r="R1224" i="1"/>
  <c r="S1224" i="1" s="1"/>
  <c r="AY1224" i="1"/>
  <c r="R972" i="1"/>
  <c r="S972" i="1" s="1"/>
  <c r="AY972" i="1"/>
  <c r="R1981" i="1"/>
  <c r="S1981" i="1" s="1"/>
  <c r="AY1981" i="1"/>
  <c r="R1430" i="1"/>
  <c r="S1430" i="1" s="1"/>
  <c r="AY1430" i="1"/>
  <c r="R1142" i="1"/>
  <c r="S1142" i="1" s="1"/>
  <c r="AY1142" i="1"/>
  <c r="R1415" i="1"/>
  <c r="S1415" i="1" s="1"/>
  <c r="AY1415" i="1"/>
  <c r="R1180" i="1"/>
  <c r="S1180" i="1" s="1"/>
  <c r="AY1180" i="1"/>
  <c r="R1397" i="1"/>
  <c r="S1397" i="1" s="1"/>
  <c r="AY1397" i="1"/>
  <c r="R2117" i="1"/>
  <c r="S2117" i="1" s="1"/>
  <c r="AY2117" i="1"/>
  <c r="R1371" i="1"/>
  <c r="S1371" i="1" s="1"/>
  <c r="AY1371" i="1"/>
  <c r="R920" i="1"/>
  <c r="S920" i="1" s="1"/>
  <c r="AY920" i="1"/>
  <c r="R1581" i="1"/>
  <c r="S1581" i="1" s="1"/>
  <c r="AY1581" i="1"/>
  <c r="R1566" i="1"/>
  <c r="S1566" i="1" s="1"/>
  <c r="AY1566" i="1"/>
  <c r="R1191" i="1"/>
  <c r="S1191" i="1" s="1"/>
  <c r="AY1191" i="1"/>
  <c r="R945" i="1"/>
  <c r="S945" i="1" s="1"/>
  <c r="AY945" i="1"/>
  <c r="R1250" i="1"/>
  <c r="S1250" i="1" s="1"/>
  <c r="AY1250" i="1"/>
  <c r="R1331" i="1"/>
  <c r="S1331" i="1" s="1"/>
  <c r="AY1331" i="1"/>
  <c r="R1107" i="1"/>
  <c r="S1107" i="1" s="1"/>
  <c r="AY1107" i="1"/>
  <c r="R1349" i="1"/>
  <c r="S1349" i="1" s="1"/>
  <c r="AY1349" i="1"/>
  <c r="R1864" i="1"/>
  <c r="S1864" i="1" s="1"/>
  <c r="AY1864" i="1"/>
  <c r="R1293" i="1"/>
  <c r="S1293" i="1" s="1"/>
  <c r="AY1293" i="1"/>
  <c r="R1003" i="1"/>
  <c r="S1003" i="1" s="1"/>
  <c r="AY1003" i="1"/>
  <c r="R1443" i="1"/>
  <c r="S1443" i="1" s="1"/>
  <c r="AY1443" i="1"/>
  <c r="R1442" i="1"/>
  <c r="S1442" i="1" s="1"/>
  <c r="AY1442" i="1"/>
  <c r="R931" i="1"/>
  <c r="S931" i="1" s="1"/>
  <c r="AY931" i="1"/>
  <c r="R1452" i="1"/>
  <c r="S1452" i="1" s="1"/>
  <c r="AY1452" i="1"/>
  <c r="R2070" i="1"/>
  <c r="S2070" i="1" s="1"/>
  <c r="AY2070" i="1"/>
  <c r="R1158" i="1"/>
  <c r="S1158" i="1" s="1"/>
  <c r="AY1158" i="1"/>
  <c r="R1157" i="1"/>
  <c r="S1157" i="1" s="1"/>
  <c r="AY1157" i="1"/>
  <c r="R1233" i="1"/>
  <c r="S1233" i="1" s="1"/>
  <c r="AY1233" i="1"/>
  <c r="R1520" i="1"/>
  <c r="S1520" i="1" s="1"/>
  <c r="AY1520" i="1"/>
  <c r="R1519" i="1"/>
  <c r="S1519" i="1" s="1"/>
  <c r="AY1519" i="1"/>
  <c r="R1806" i="1"/>
  <c r="S1806" i="1" s="1"/>
  <c r="AY1806" i="1"/>
  <c r="R1051" i="1"/>
  <c r="S1051" i="1" s="1"/>
  <c r="AY1051" i="1"/>
  <c r="R1743" i="1"/>
  <c r="S1743" i="1" s="1"/>
  <c r="AY1743" i="1"/>
  <c r="R1061" i="1"/>
  <c r="S1061" i="1" s="1"/>
  <c r="AY1061" i="1"/>
  <c r="R1757" i="1"/>
  <c r="S1757" i="1" s="1"/>
  <c r="AY1757" i="1"/>
  <c r="R1758" i="1"/>
  <c r="S1758" i="1" s="1"/>
  <c r="AY1758" i="1"/>
  <c r="R1398" i="1"/>
  <c r="S1398" i="1" s="1"/>
  <c r="AY1398" i="1"/>
  <c r="R1251" i="1"/>
  <c r="S1251" i="1" s="1"/>
  <c r="AY1251" i="1"/>
  <c r="R1687" i="1"/>
  <c r="S1687" i="1" s="1"/>
  <c r="AY1687" i="1"/>
  <c r="R1678" i="1"/>
  <c r="S1678" i="1" s="1"/>
  <c r="AY1678" i="1"/>
  <c r="R1042" i="1"/>
  <c r="S1042" i="1" s="1"/>
  <c r="AY1042" i="1"/>
  <c r="R1330" i="1"/>
  <c r="S1330" i="1" s="1"/>
  <c r="AY1330" i="1"/>
  <c r="R1570" i="1"/>
  <c r="S1570" i="1" s="1"/>
  <c r="AY1570" i="1"/>
  <c r="R1985" i="1"/>
  <c r="S1985" i="1" s="1"/>
  <c r="AY1985" i="1"/>
  <c r="R1353" i="1"/>
  <c r="S1353" i="1" s="1"/>
  <c r="AY1353" i="1"/>
  <c r="R1500" i="1"/>
  <c r="S1500" i="1" s="1"/>
  <c r="AY1500" i="1"/>
  <c r="R1218" i="1"/>
  <c r="S1218" i="1" s="1"/>
  <c r="AY1218" i="1"/>
  <c r="R2175" i="1"/>
  <c r="S2175" i="1" s="1"/>
  <c r="AY2175" i="1"/>
  <c r="R2208" i="1"/>
  <c r="S2208" i="1" s="1"/>
  <c r="AY2208" i="1"/>
  <c r="R1162" i="1"/>
  <c r="S1162" i="1" s="1"/>
  <c r="AY1162" i="1"/>
  <c r="R1274" i="1"/>
  <c r="S1274" i="1" s="1"/>
  <c r="AY1274" i="1"/>
  <c r="R1273" i="1"/>
  <c r="S1273" i="1" s="1"/>
  <c r="AY1273" i="1"/>
  <c r="R1468" i="1"/>
  <c r="S1468" i="1" s="1"/>
  <c r="AY1468" i="1"/>
  <c r="R1037" i="1"/>
  <c r="S1037" i="1" s="1"/>
  <c r="AY1037" i="1"/>
  <c r="R1036" i="1"/>
  <c r="S1036" i="1" s="1"/>
  <c r="AY1036" i="1"/>
  <c r="R1549" i="1"/>
  <c r="S1549" i="1" s="1"/>
  <c r="AY1549" i="1"/>
  <c r="R1719" i="1"/>
  <c r="S1719" i="1" s="1"/>
  <c r="AY1719" i="1"/>
  <c r="R1275" i="1"/>
  <c r="S1275" i="1" s="1"/>
  <c r="AY1275" i="1"/>
  <c r="R1794" i="1"/>
  <c r="S1794" i="1" s="1"/>
  <c r="AY1794" i="1"/>
  <c r="R1101" i="1"/>
  <c r="S1101" i="1" s="1"/>
  <c r="AY1101" i="1"/>
  <c r="R1898" i="1"/>
  <c r="S1898" i="1" s="1"/>
  <c r="AY1898" i="1"/>
  <c r="R1001" i="1"/>
  <c r="S1001" i="1" s="1"/>
  <c r="AY1001" i="1"/>
  <c r="R1912" i="1"/>
  <c r="S1912" i="1" s="1"/>
  <c r="AY1912" i="1"/>
  <c r="R1643" i="1"/>
  <c r="S1643" i="1" s="1"/>
  <c r="AY1643" i="1"/>
  <c r="R1173" i="1"/>
  <c r="S1173" i="1" s="1"/>
  <c r="AY1173" i="1"/>
  <c r="R1818" i="1"/>
  <c r="S1818" i="1" s="1"/>
  <c r="AY1818" i="1"/>
  <c r="R1210" i="1"/>
  <c r="S1210" i="1" s="1"/>
  <c r="AY1210" i="1"/>
  <c r="R1755" i="1"/>
  <c r="S1755" i="1" s="1"/>
  <c r="AY1755" i="1"/>
  <c r="R2189" i="1"/>
  <c r="S2189" i="1" s="1"/>
  <c r="AY2189" i="1"/>
  <c r="R469" i="1"/>
  <c r="S469" i="1" s="1"/>
  <c r="AY469" i="1"/>
  <c r="R2140" i="1"/>
  <c r="S2140" i="1" s="1"/>
  <c r="AY2140" i="1"/>
  <c r="R1342" i="1"/>
  <c r="S1342" i="1" s="1"/>
  <c r="AY1342" i="1"/>
  <c r="R1212" i="1"/>
  <c r="S1212" i="1" s="1"/>
  <c r="AY1212" i="1"/>
  <c r="R1211" i="1"/>
  <c r="S1211" i="1" s="1"/>
  <c r="AY1211" i="1"/>
  <c r="R1492" i="1"/>
  <c r="S1492" i="1" s="1"/>
  <c r="AY1492" i="1"/>
  <c r="R1854" i="1"/>
  <c r="S1854" i="1" s="1"/>
  <c r="AY1854" i="1"/>
  <c r="R2105" i="1"/>
  <c r="S2105" i="1" s="1"/>
  <c r="AY2105" i="1"/>
  <c r="R1183" i="1"/>
  <c r="S1183" i="1" s="1"/>
  <c r="AY1183" i="1"/>
  <c r="R1585" i="1"/>
  <c r="S1585" i="1" s="1"/>
  <c r="AY1585" i="1"/>
  <c r="R1020" i="1"/>
  <c r="S1020" i="1" s="1"/>
  <c r="AY1020" i="1"/>
  <c r="R1925" i="1"/>
  <c r="S1925" i="1" s="1"/>
  <c r="AY1925" i="1"/>
  <c r="R1231" i="1"/>
  <c r="S1231" i="1" s="1"/>
  <c r="AY1231" i="1"/>
  <c r="R2163" i="1"/>
  <c r="S2163" i="1" s="1"/>
  <c r="AY2163" i="1"/>
  <c r="R1023" i="1"/>
  <c r="S1023" i="1" s="1"/>
  <c r="AY1023" i="1"/>
  <c r="R1494" i="1"/>
  <c r="S1494" i="1" s="1"/>
  <c r="AY1494" i="1"/>
  <c r="R1923" i="1"/>
  <c r="S1923" i="1" s="1"/>
  <c r="AY1923" i="1"/>
  <c r="R1771" i="1"/>
  <c r="S1771" i="1" s="1"/>
  <c r="AY1771" i="1"/>
  <c r="R1135" i="1"/>
  <c r="S1135" i="1" s="1"/>
  <c r="AY1135" i="1"/>
  <c r="R1314" i="1"/>
  <c r="S1314" i="1" s="1"/>
  <c r="AY1314" i="1"/>
  <c r="R1604" i="1"/>
  <c r="S1604" i="1" s="1"/>
  <c r="AY1604" i="1"/>
  <c r="R2098" i="1"/>
  <c r="S2098" i="1" s="1"/>
  <c r="AY2098" i="1"/>
  <c r="R1844" i="1"/>
  <c r="S1844" i="1" s="1"/>
  <c r="AY1844" i="1"/>
  <c r="R1141" i="1"/>
  <c r="S1141" i="1" s="1"/>
  <c r="AY1141" i="1"/>
  <c r="R1140" i="1"/>
  <c r="S1140" i="1" s="1"/>
  <c r="AY1140" i="1"/>
  <c r="R1753" i="1"/>
  <c r="S1753" i="1" s="1"/>
  <c r="AY1753" i="1"/>
  <c r="R1987" i="1"/>
  <c r="S1987" i="1" s="1"/>
  <c r="AY1987" i="1"/>
  <c r="R1190" i="1"/>
  <c r="S1190" i="1" s="1"/>
  <c r="AY1190" i="1"/>
  <c r="R1189" i="1"/>
  <c r="S1189" i="1" s="1"/>
  <c r="AY1189" i="1"/>
  <c r="R1738" i="1"/>
  <c r="S1738" i="1" s="1"/>
  <c r="AY1738" i="1"/>
  <c r="R2161" i="1"/>
  <c r="S2161" i="1" s="1"/>
  <c r="AY2161" i="1"/>
  <c r="R2169" i="1"/>
  <c r="S2169" i="1" s="1"/>
  <c r="AY2169" i="1"/>
  <c r="R1049" i="1"/>
  <c r="S1049" i="1" s="1"/>
  <c r="AY1049" i="1"/>
  <c r="R1640" i="1"/>
  <c r="S1640" i="1" s="1"/>
  <c r="AY1640" i="1"/>
  <c r="R1631" i="1"/>
  <c r="S1631" i="1" s="1"/>
  <c r="AY1631" i="1"/>
  <c r="R1245" i="1"/>
  <c r="S1245" i="1" s="1"/>
  <c r="AY1245" i="1"/>
  <c r="R1598" i="1"/>
  <c r="S1598" i="1" s="1"/>
  <c r="AY1598" i="1"/>
  <c r="R1599" i="1"/>
  <c r="S1599" i="1" s="1"/>
  <c r="AY1599" i="1"/>
  <c r="R1770" i="1"/>
  <c r="S1770" i="1" s="1"/>
  <c r="AY1770" i="1"/>
  <c r="R2206" i="1"/>
  <c r="S2206" i="1" s="1"/>
  <c r="AY2206" i="1"/>
  <c r="R1376" i="1"/>
  <c r="S1376" i="1" s="1"/>
  <c r="AY1376" i="1"/>
  <c r="R1659" i="1"/>
  <c r="S1659" i="1" s="1"/>
  <c r="AY1659" i="1"/>
  <c r="R1265" i="1"/>
  <c r="S1265" i="1" s="1"/>
  <c r="AY1265" i="1"/>
  <c r="R996" i="1"/>
  <c r="S996" i="1" s="1"/>
  <c r="AY996" i="1"/>
  <c r="R1964" i="1"/>
  <c r="S1964" i="1" s="1"/>
  <c r="AY1964" i="1"/>
  <c r="R1372" i="1"/>
  <c r="S1372" i="1" s="1"/>
  <c r="AY1372" i="1"/>
  <c r="R1892" i="1"/>
  <c r="S1892" i="1" s="1"/>
  <c r="AY1892" i="1"/>
  <c r="R1558" i="1"/>
  <c r="S1558" i="1" s="1"/>
  <c r="AY1558" i="1"/>
  <c r="R1557" i="1"/>
  <c r="S1557" i="1" s="1"/>
  <c r="AY1557" i="1"/>
  <c r="R1556" i="1"/>
  <c r="S1556" i="1" s="1"/>
  <c r="AY1556" i="1"/>
  <c r="R1625" i="1"/>
  <c r="S1625" i="1" s="1"/>
  <c r="AY1625" i="1"/>
  <c r="R1624" i="1"/>
  <c r="S1624" i="1" s="1"/>
  <c r="AY1624" i="1"/>
  <c r="R1776" i="1"/>
  <c r="S1776" i="1" s="1"/>
  <c r="AY1776" i="1"/>
  <c r="R1493" i="1"/>
  <c r="S1493" i="1" s="1"/>
  <c r="AY1493" i="1"/>
  <c r="R1739" i="1"/>
  <c r="S1739" i="1" s="1"/>
  <c r="AY1739" i="1"/>
  <c r="R1000" i="1"/>
  <c r="S1000" i="1" s="1"/>
  <c r="AY1000" i="1"/>
  <c r="R1399" i="1"/>
  <c r="S1399" i="1" s="1"/>
  <c r="AY1399" i="1"/>
  <c r="R798" i="1"/>
  <c r="S798" i="1" s="1"/>
  <c r="AY798" i="1"/>
  <c r="R1642" i="1"/>
  <c r="S1642" i="1" s="1"/>
  <c r="AY1642" i="1"/>
  <c r="R1888" i="1"/>
  <c r="S1888" i="1" s="1"/>
  <c r="AY1888" i="1"/>
  <c r="R1370" i="1"/>
  <c r="S1370" i="1" s="1"/>
  <c r="AY1370" i="1"/>
  <c r="R1416" i="1"/>
  <c r="S1416" i="1" s="1"/>
  <c r="AY1416" i="1"/>
  <c r="R1264" i="1"/>
  <c r="S1264" i="1" s="1"/>
  <c r="AY1264" i="1"/>
  <c r="R1516" i="1"/>
  <c r="S1516" i="1" s="1"/>
  <c r="AY1516" i="1"/>
  <c r="R1503" i="1"/>
  <c r="S1503" i="1" s="1"/>
  <c r="AY1503" i="1"/>
  <c r="R1591" i="1"/>
  <c r="S1591" i="1" s="1"/>
  <c r="AY1591" i="1"/>
  <c r="R1878" i="1"/>
  <c r="S1878" i="1" s="1"/>
  <c r="AY1878" i="1"/>
  <c r="R2160" i="1"/>
  <c r="S2160" i="1" s="1"/>
  <c r="AY2160" i="1"/>
  <c r="R1120" i="1"/>
  <c r="S1120" i="1" s="1"/>
  <c r="AY1120" i="1"/>
  <c r="R1534" i="1"/>
  <c r="S1534" i="1" s="1"/>
  <c r="AY1534" i="1"/>
  <c r="R1617" i="1"/>
  <c r="S1617" i="1" s="1"/>
  <c r="AY1617" i="1"/>
  <c r="R2017" i="1"/>
  <c r="S2017" i="1" s="1"/>
  <c r="AY2017" i="1"/>
  <c r="R2016" i="1"/>
  <c r="S2016" i="1" s="1"/>
  <c r="AY2016" i="1"/>
  <c r="R1358" i="1"/>
  <c r="S1358" i="1" s="1"/>
  <c r="AY1358" i="1"/>
  <c r="R1573" i="1"/>
  <c r="S1573" i="1" s="1"/>
  <c r="AY1573" i="1"/>
  <c r="R1165" i="1"/>
  <c r="S1165" i="1" s="1"/>
  <c r="AY1165" i="1"/>
  <c r="R1166" i="1"/>
  <c r="S1166" i="1" s="1"/>
  <c r="AY1166" i="1"/>
  <c r="R1672" i="1"/>
  <c r="S1672" i="1" s="1"/>
  <c r="AY1672" i="1"/>
  <c r="R1688" i="1"/>
  <c r="S1688" i="1" s="1"/>
  <c r="AY1688" i="1"/>
  <c r="R1471" i="1"/>
  <c r="S1471" i="1" s="1"/>
  <c r="AY1471" i="1"/>
  <c r="R1282" i="1"/>
  <c r="S1282" i="1" s="1"/>
  <c r="AY1282" i="1"/>
  <c r="R1791" i="1"/>
  <c r="S1791" i="1" s="1"/>
  <c r="AY1791" i="1"/>
  <c r="R1484" i="1"/>
  <c r="S1484" i="1" s="1"/>
  <c r="AY1484" i="1"/>
  <c r="R1479" i="1"/>
  <c r="S1479" i="1" s="1"/>
  <c r="AY1479" i="1"/>
  <c r="R1496" i="1"/>
  <c r="S1496" i="1" s="1"/>
  <c r="AY1496" i="1"/>
  <c r="R1571" i="1"/>
  <c r="S1571" i="1" s="1"/>
  <c r="AY1571" i="1"/>
  <c r="R1339" i="1"/>
  <c r="S1339" i="1" s="1"/>
  <c r="AY1339" i="1"/>
  <c r="R1804" i="1"/>
  <c r="S1804" i="1" s="1"/>
  <c r="AY1804" i="1"/>
  <c r="R1759" i="1"/>
  <c r="S1759" i="1" s="1"/>
  <c r="AY1759" i="1"/>
  <c r="R1236" i="1"/>
  <c r="S1236" i="1" s="1"/>
  <c r="AY1236" i="1"/>
  <c r="R1235" i="1"/>
  <c r="S1235" i="1" s="1"/>
  <c r="AY1235" i="1"/>
  <c r="R1350" i="1"/>
  <c r="S1350" i="1" s="1"/>
  <c r="AY1350" i="1"/>
  <c r="R2137" i="1"/>
  <c r="S2137" i="1" s="1"/>
  <c r="AY2137" i="1"/>
  <c r="R1767" i="1"/>
  <c r="S1767" i="1" s="1"/>
  <c r="AY1767" i="1"/>
  <c r="R1766" i="1"/>
  <c r="S1766" i="1" s="1"/>
  <c r="AY1766" i="1"/>
  <c r="R1679" i="1"/>
  <c r="S1679" i="1" s="1"/>
  <c r="AY1679" i="1"/>
  <c r="R1628" i="1"/>
  <c r="S1628" i="1" s="1"/>
  <c r="AY1628" i="1"/>
  <c r="R2104" i="1"/>
  <c r="S2104" i="1" s="1"/>
  <c r="AY2104" i="1"/>
  <c r="R915" i="1"/>
  <c r="S915" i="1" s="1"/>
  <c r="AY915" i="1"/>
  <c r="R1035" i="1"/>
  <c r="S1035" i="1" s="1"/>
  <c r="AY1035" i="1"/>
  <c r="R1413" i="1"/>
  <c r="S1413" i="1" s="1"/>
  <c r="AY1413" i="1"/>
  <c r="R1412" i="1"/>
  <c r="S1412" i="1" s="1"/>
  <c r="AY1412" i="1"/>
  <c r="R1783" i="1"/>
  <c r="S1783" i="1" s="1"/>
  <c r="AY1783" i="1"/>
  <c r="R2046" i="1"/>
  <c r="S2046" i="1" s="1"/>
  <c r="AY2046" i="1"/>
  <c r="R1185" i="1"/>
  <c r="S1185" i="1" s="1"/>
  <c r="AY1185" i="1"/>
  <c r="R1326" i="1"/>
  <c r="S1326" i="1" s="1"/>
  <c r="AY1326" i="1"/>
  <c r="R1325" i="1"/>
  <c r="S1325" i="1" s="1"/>
  <c r="AY1325" i="1"/>
  <c r="R1545" i="1"/>
  <c r="S1545" i="1" s="1"/>
  <c r="AY1545" i="1"/>
  <c r="R1929" i="1"/>
  <c r="S1929" i="1" s="1"/>
  <c r="AY1929" i="1"/>
  <c r="R1607" i="1"/>
  <c r="S1607" i="1" s="1"/>
  <c r="AY1607" i="1"/>
  <c r="R1338" i="1"/>
  <c r="S1338" i="1" s="1"/>
  <c r="AY1338" i="1"/>
  <c r="R1328" i="1"/>
  <c r="S1328" i="1" s="1"/>
  <c r="AY1328" i="1"/>
  <c r="R2194" i="1"/>
  <c r="S2194" i="1" s="1"/>
  <c r="AY2194" i="1"/>
  <c r="R1983" i="1"/>
  <c r="S1983" i="1" s="1"/>
  <c r="AY1983" i="1"/>
  <c r="R1559" i="1"/>
  <c r="S1559" i="1" s="1"/>
  <c r="AY1559" i="1"/>
  <c r="R1760" i="1"/>
  <c r="S1760" i="1" s="1"/>
  <c r="AY1760" i="1"/>
  <c r="R1388" i="1"/>
  <c r="S1388" i="1" s="1"/>
  <c r="AY1388" i="1"/>
  <c r="R1673" i="1"/>
  <c r="S1673" i="1" s="1"/>
  <c r="AY1673" i="1"/>
  <c r="R1567" i="1"/>
  <c r="S1567" i="1" s="1"/>
  <c r="AY1567" i="1"/>
  <c r="R1517" i="1"/>
  <c r="S1517" i="1" s="1"/>
  <c r="AY1517" i="1"/>
  <c r="R1943" i="1"/>
  <c r="S1943" i="1" s="1"/>
  <c r="AY1943" i="1"/>
  <c r="R1242" i="1"/>
  <c r="S1242" i="1" s="1"/>
  <c r="AY1242" i="1"/>
  <c r="R2096" i="1"/>
  <c r="S2096" i="1" s="1"/>
  <c r="AY2096" i="1"/>
  <c r="R1527" i="1"/>
  <c r="S1527" i="1" s="1"/>
  <c r="AY1527" i="1"/>
  <c r="R1239" i="1"/>
  <c r="S1239" i="1" s="1"/>
  <c r="AY1239" i="1"/>
  <c r="R1846" i="1"/>
  <c r="S1846" i="1" s="1"/>
  <c r="AY1846" i="1"/>
  <c r="R1378" i="1"/>
  <c r="S1378" i="1" s="1"/>
  <c r="AY1378" i="1"/>
  <c r="R1379" i="1"/>
  <c r="S1379" i="1" s="1"/>
  <c r="AY1379" i="1"/>
  <c r="R2103" i="1"/>
  <c r="S2103" i="1" s="1"/>
  <c r="AY2103" i="1"/>
  <c r="R2102" i="1"/>
  <c r="S2102" i="1" s="1"/>
  <c r="AY2102" i="1"/>
  <c r="R2167" i="1"/>
  <c r="S2167" i="1" s="1"/>
  <c r="AY2167" i="1"/>
  <c r="R2166" i="1"/>
  <c r="S2166" i="1" s="1"/>
  <c r="AY2166" i="1"/>
  <c r="R991" i="1"/>
  <c r="S991" i="1" s="1"/>
  <c r="AY991" i="1"/>
  <c r="R1455" i="1"/>
  <c r="S1455" i="1" s="1"/>
  <c r="AY1455" i="1"/>
  <c r="R1454" i="1"/>
  <c r="S1454" i="1" s="1"/>
  <c r="AY1454" i="1"/>
  <c r="R2112" i="1"/>
  <c r="S2112" i="1" s="1"/>
  <c r="AY2112" i="1"/>
  <c r="R1745" i="1"/>
  <c r="S1745" i="1" s="1"/>
  <c r="AY1745" i="1"/>
  <c r="R2124" i="1"/>
  <c r="S2124" i="1" s="1"/>
  <c r="AY2124" i="1"/>
  <c r="R1488" i="1"/>
  <c r="S1488" i="1" s="1"/>
  <c r="AY1488" i="1"/>
  <c r="R1487" i="1"/>
  <c r="S1487" i="1" s="1"/>
  <c r="AY1487" i="1"/>
  <c r="R1574" i="1"/>
  <c r="S1574" i="1" s="1"/>
  <c r="AY1574" i="1"/>
  <c r="R1915" i="1"/>
  <c r="S1915" i="1" s="1"/>
  <c r="AY1915" i="1"/>
  <c r="R1523" i="1"/>
  <c r="S1523" i="1" s="1"/>
  <c r="AY1523" i="1"/>
  <c r="R1108" i="1"/>
  <c r="S1108" i="1" s="1"/>
  <c r="AY1108" i="1"/>
  <c r="R2151" i="1"/>
  <c r="S2151" i="1" s="1"/>
  <c r="AY2151" i="1"/>
  <c r="R2150" i="1"/>
  <c r="S2150" i="1" s="1"/>
  <c r="AY2150" i="1"/>
  <c r="R1909" i="1"/>
  <c r="S1909" i="1" s="1"/>
  <c r="AY1909" i="1"/>
  <c r="R1578" i="1"/>
  <c r="S1578" i="1" s="1"/>
  <c r="AY1578" i="1"/>
  <c r="R1861" i="1"/>
  <c r="S1861" i="1" s="1"/>
  <c r="AY1861" i="1"/>
  <c r="R1240" i="1"/>
  <c r="S1240" i="1" s="1"/>
  <c r="AY1240" i="1"/>
  <c r="R1411" i="1"/>
  <c r="S1411" i="1" s="1"/>
  <c r="AY1411" i="1"/>
  <c r="R1066" i="1"/>
  <c r="S1066" i="1" s="1"/>
  <c r="AY1066" i="1"/>
  <c r="R1247" i="1"/>
  <c r="S1247" i="1" s="1"/>
  <c r="AY1247" i="1"/>
  <c r="R1153" i="1"/>
  <c r="S1153" i="1" s="1"/>
  <c r="AY1153" i="1"/>
  <c r="R1152" i="1"/>
  <c r="S1152" i="1" s="1"/>
  <c r="AY1152" i="1"/>
  <c r="R2069" i="1"/>
  <c r="S2069" i="1" s="1"/>
  <c r="AY2069" i="1"/>
  <c r="R1394" i="1"/>
  <c r="S1394" i="1" s="1"/>
  <c r="AY1394" i="1"/>
  <c r="R1775" i="1"/>
  <c r="S1775" i="1" s="1"/>
  <c r="AY1775" i="1"/>
  <c r="R1871" i="1"/>
  <c r="S1871" i="1" s="1"/>
  <c r="AY1871" i="1"/>
  <c r="R1728" i="1"/>
  <c r="S1728" i="1" s="1"/>
  <c r="AY1728" i="1"/>
  <c r="R1662" i="1"/>
  <c r="S1662" i="1" s="1"/>
  <c r="AY1662" i="1"/>
  <c r="R1686" i="1"/>
  <c r="S1686" i="1" s="1"/>
  <c r="AY1686" i="1"/>
  <c r="R1262" i="1"/>
  <c r="S1262" i="1" s="1"/>
  <c r="AY1262" i="1"/>
  <c r="R1269" i="1"/>
  <c r="S1269" i="1" s="1"/>
  <c r="AY1269" i="1"/>
  <c r="R1980" i="1"/>
  <c r="S1980" i="1" s="1"/>
  <c r="AY1980" i="1"/>
  <c r="R1355" i="1"/>
  <c r="S1355" i="1" s="1"/>
  <c r="AY1355" i="1"/>
  <c r="R2196" i="1"/>
  <c r="S2196" i="1" s="1"/>
  <c r="AY2196" i="1"/>
  <c r="R1698" i="1"/>
  <c r="S1698" i="1" s="1"/>
  <c r="AY1698" i="1"/>
  <c r="R1883" i="1"/>
  <c r="S1883" i="1" s="1"/>
  <c r="AY1883" i="1"/>
  <c r="R1444" i="1"/>
  <c r="S1444" i="1" s="1"/>
  <c r="AY1444" i="1"/>
  <c r="R1933" i="1"/>
  <c r="S1933" i="1" s="1"/>
  <c r="AY1933" i="1"/>
  <c r="R2176" i="1"/>
  <c r="S2176" i="1" s="1"/>
  <c r="AY2176" i="1"/>
  <c r="R1730" i="1"/>
  <c r="S1730" i="1" s="1"/>
  <c r="AY1730" i="1"/>
  <c r="R1301" i="1"/>
  <c r="S1301" i="1" s="1"/>
  <c r="AY1301" i="1"/>
  <c r="R1635" i="1"/>
  <c r="S1635" i="1" s="1"/>
  <c r="AY1635" i="1"/>
  <c r="R1202" i="1"/>
  <c r="S1202" i="1" s="1"/>
  <c r="AY1202" i="1"/>
  <c r="R2168" i="1"/>
  <c r="S2168" i="1" s="1"/>
  <c r="AY2168" i="1"/>
  <c r="R1060" i="1"/>
  <c r="S1060" i="1" s="1"/>
  <c r="AY1060" i="1"/>
  <c r="R1620" i="1"/>
  <c r="S1620" i="1" s="1"/>
  <c r="AY1620" i="1"/>
  <c r="R2090" i="1"/>
  <c r="S2090" i="1" s="1"/>
  <c r="AY2090" i="1"/>
  <c r="R1548" i="1"/>
  <c r="S1548" i="1" s="1"/>
  <c r="AY1548" i="1"/>
  <c r="R1621" i="1"/>
  <c r="S1621" i="1" s="1"/>
  <c r="AY1621" i="1"/>
  <c r="R1734" i="1"/>
  <c r="S1734" i="1" s="1"/>
  <c r="AY1734" i="1"/>
  <c r="R1363" i="1"/>
  <c r="S1363" i="1" s="1"/>
  <c r="AY1363" i="1"/>
  <c r="R994" i="1"/>
  <c r="S994" i="1" s="1"/>
  <c r="AY994" i="1"/>
  <c r="R1735" i="1"/>
  <c r="S1735" i="1" s="1"/>
  <c r="AY1735" i="1"/>
  <c r="R1434" i="1"/>
  <c r="S1434" i="1" s="1"/>
  <c r="AY1434" i="1"/>
  <c r="R1920" i="1"/>
  <c r="S1920" i="1" s="1"/>
  <c r="AY1920" i="1"/>
  <c r="R1467" i="1"/>
  <c r="S1467" i="1" s="1"/>
  <c r="AY1467" i="1"/>
  <c r="R1132" i="1"/>
  <c r="S1132" i="1" s="1"/>
  <c r="AY1132" i="1"/>
  <c r="R1065" i="1"/>
  <c r="S1065" i="1" s="1"/>
  <c r="AY1065" i="1"/>
  <c r="R1396" i="1"/>
  <c r="S1396" i="1" s="1"/>
  <c r="AY1396" i="1"/>
  <c r="R1836" i="1"/>
  <c r="S1836" i="1" s="1"/>
  <c r="AY1836" i="1"/>
  <c r="R1944" i="1"/>
  <c r="S1944" i="1" s="1"/>
  <c r="AY1944" i="1"/>
  <c r="R1501" i="1"/>
  <c r="S1501" i="1" s="1"/>
  <c r="AY1501" i="1"/>
  <c r="R2184" i="1"/>
  <c r="S2184" i="1" s="1"/>
  <c r="AY2184" i="1"/>
  <c r="R1715" i="1"/>
  <c r="S1715" i="1" s="1"/>
  <c r="AY1715" i="1"/>
  <c r="R1533" i="1"/>
  <c r="S1533" i="1" s="1"/>
  <c r="AY1533" i="1"/>
  <c r="R1148" i="1"/>
  <c r="S1148" i="1" s="1"/>
  <c r="AY1148" i="1"/>
  <c r="R1448" i="1"/>
  <c r="S1448" i="1" s="1"/>
  <c r="AY1448" i="1"/>
  <c r="R1447" i="1"/>
  <c r="S1447" i="1" s="1"/>
  <c r="AY1447" i="1"/>
  <c r="R1446" i="1"/>
  <c r="S1446" i="1" s="1"/>
  <c r="AY1446" i="1"/>
  <c r="R1445" i="1"/>
  <c r="S1445" i="1" s="1"/>
  <c r="AY1445" i="1"/>
  <c r="R1948" i="1"/>
  <c r="S1948" i="1" s="1"/>
  <c r="AY1948" i="1"/>
  <c r="R2055" i="1"/>
  <c r="S2055" i="1" s="1"/>
  <c r="AY2055" i="1"/>
  <c r="R2054" i="1"/>
  <c r="S2054" i="1" s="1"/>
  <c r="AY2054" i="1"/>
  <c r="R1887" i="1"/>
  <c r="S1887" i="1" s="1"/>
  <c r="AY1887" i="1"/>
  <c r="R1716" i="1"/>
  <c r="S1716" i="1" s="1"/>
  <c r="AY1716" i="1"/>
  <c r="R1572" i="1"/>
  <c r="S1572" i="1" s="1"/>
  <c r="AY1572" i="1"/>
  <c r="R1464" i="1"/>
  <c r="S1464" i="1" s="1"/>
  <c r="AY1464" i="1"/>
  <c r="R1999" i="1"/>
  <c r="S1999" i="1" s="1"/>
  <c r="AY1999" i="1"/>
  <c r="R1540" i="1"/>
  <c r="S1540" i="1" s="1"/>
  <c r="AY1540" i="1"/>
  <c r="R1539" i="1"/>
  <c r="S1539" i="1" s="1"/>
  <c r="AY1539" i="1"/>
  <c r="R1699" i="1"/>
  <c r="S1699" i="1" s="1"/>
  <c r="AY1699" i="1"/>
  <c r="R1266" i="1"/>
  <c r="S1266" i="1" s="1"/>
  <c r="AY1266" i="1"/>
  <c r="R1395" i="1"/>
  <c r="S1395" i="1" s="1"/>
  <c r="AY1395" i="1"/>
  <c r="R1486" i="1"/>
  <c r="S1486" i="1" s="1"/>
  <c r="AY1486" i="1"/>
  <c r="R1701" i="1"/>
  <c r="S1701" i="1" s="1"/>
  <c r="AY1701" i="1"/>
  <c r="R2066" i="1"/>
  <c r="S2066" i="1" s="1"/>
  <c r="AY2066" i="1"/>
  <c r="R1124" i="1"/>
  <c r="S1124" i="1" s="1"/>
  <c r="AY1124" i="1"/>
  <c r="R2101" i="1"/>
  <c r="S2101" i="1" s="1"/>
  <c r="AY2101" i="1"/>
  <c r="R1341" i="1"/>
  <c r="S1341" i="1" s="1"/>
  <c r="AY1341" i="1"/>
  <c r="R1825" i="1"/>
  <c r="S1825" i="1" s="1"/>
  <c r="AY1825" i="1"/>
  <c r="R1432" i="1"/>
  <c r="S1432" i="1" s="1"/>
  <c r="AY1432" i="1"/>
  <c r="R1182" i="1"/>
  <c r="S1182" i="1" s="1"/>
  <c r="AY1182" i="1"/>
  <c r="R1181" i="1"/>
  <c r="S1181" i="1" s="1"/>
  <c r="AY1181" i="1"/>
  <c r="R1952" i="1"/>
  <c r="S1952" i="1" s="1"/>
  <c r="AY1952" i="1"/>
  <c r="R1951" i="1"/>
  <c r="S1951" i="1" s="1"/>
  <c r="AY1951" i="1"/>
  <c r="R2115" i="1"/>
  <c r="S2115" i="1" s="1"/>
  <c r="AY2115" i="1"/>
  <c r="R1386" i="1"/>
  <c r="S1386" i="1" s="1"/>
  <c r="AY1386" i="1"/>
  <c r="R1172" i="1"/>
  <c r="S1172" i="1" s="1"/>
  <c r="AY1172" i="1"/>
  <c r="R1731" i="1"/>
  <c r="S1731" i="1" s="1"/>
  <c r="AY1731" i="1"/>
  <c r="R1509" i="1"/>
  <c r="S1509" i="1" s="1"/>
  <c r="AY1509" i="1"/>
  <c r="R1508" i="1"/>
  <c r="S1508" i="1" s="1"/>
  <c r="AY1508" i="1"/>
  <c r="R1351" i="1"/>
  <c r="S1351" i="1" s="1"/>
  <c r="AY1351" i="1"/>
  <c r="R1868" i="1"/>
  <c r="S1868" i="1" s="1"/>
  <c r="AY1868" i="1"/>
  <c r="R1541" i="1"/>
  <c r="S1541" i="1" s="1"/>
  <c r="AY1541" i="1"/>
  <c r="R1866" i="1"/>
  <c r="S1866" i="1" s="1"/>
  <c r="AY1866" i="1"/>
  <c r="R1865" i="1"/>
  <c r="S1865" i="1" s="1"/>
  <c r="AY1865" i="1"/>
  <c r="R1826" i="1"/>
  <c r="S1826" i="1" s="1"/>
  <c r="AY1826" i="1"/>
  <c r="R1995" i="1"/>
  <c r="S1995" i="1" s="1"/>
  <c r="AY1995" i="1"/>
  <c r="R2022" i="1"/>
  <c r="S2022" i="1" s="1"/>
  <c r="AY2022" i="1"/>
  <c r="R2087" i="1"/>
  <c r="S2087" i="1" s="1"/>
  <c r="AY2087" i="1"/>
  <c r="R1317" i="1"/>
  <c r="S1317" i="1" s="1"/>
  <c r="AY1317" i="1"/>
  <c r="R1316" i="1"/>
  <c r="S1316" i="1" s="1"/>
  <c r="AY1316" i="1"/>
  <c r="R2145" i="1"/>
  <c r="S2145" i="1" s="1"/>
  <c r="AY2145" i="1"/>
  <c r="R2144" i="1"/>
  <c r="S2144" i="1" s="1"/>
  <c r="AY2144" i="1"/>
  <c r="R1764" i="1"/>
  <c r="S1764" i="1" s="1"/>
  <c r="AY1764" i="1"/>
  <c r="R2132" i="1"/>
  <c r="S2132" i="1" s="1"/>
  <c r="AY2132" i="1"/>
  <c r="R1506" i="1"/>
  <c r="S1506" i="1" s="1"/>
  <c r="AY1506" i="1"/>
  <c r="R1636" i="1"/>
  <c r="S1636" i="1" s="1"/>
  <c r="AY1636" i="1"/>
  <c r="R1830" i="1"/>
  <c r="S1830" i="1" s="1"/>
  <c r="AY1830" i="1"/>
  <c r="R1389" i="1"/>
  <c r="S1389" i="1" s="1"/>
  <c r="AY1389" i="1"/>
  <c r="R884" i="1"/>
  <c r="S884" i="1" s="1"/>
  <c r="AY884" i="1"/>
  <c r="R2068" i="1"/>
  <c r="S2068" i="1" s="1"/>
  <c r="AY2068" i="1"/>
  <c r="R2067" i="1"/>
  <c r="S2067" i="1" s="1"/>
  <c r="AY2067" i="1"/>
  <c r="R1457" i="1"/>
  <c r="S1457" i="1" s="1"/>
  <c r="AY1457" i="1"/>
  <c r="R1470" i="1"/>
  <c r="S1470" i="1" s="1"/>
  <c r="AY1470" i="1"/>
  <c r="R1695" i="1"/>
  <c r="S1695" i="1" s="1"/>
  <c r="AY1695" i="1"/>
  <c r="R1824" i="1"/>
  <c r="S1824" i="1" s="1"/>
  <c r="AY1824" i="1"/>
  <c r="R2036" i="1"/>
  <c r="S2036" i="1" s="1"/>
  <c r="AY2036" i="1"/>
  <c r="R2018" i="1"/>
  <c r="S2018" i="1" s="1"/>
  <c r="AY2018" i="1"/>
  <c r="R2178" i="1"/>
  <c r="S2178" i="1" s="1"/>
  <c r="AY2178" i="1"/>
  <c r="R1769" i="1"/>
  <c r="S1769" i="1" s="1"/>
  <c r="AY1769" i="1"/>
  <c r="R1900" i="1"/>
  <c r="S1900" i="1" s="1"/>
  <c r="AY1900" i="1"/>
  <c r="R1244" i="1"/>
  <c r="S1244" i="1" s="1"/>
  <c r="AY1244" i="1"/>
  <c r="R1243" i="1"/>
  <c r="S1243" i="1" s="1"/>
  <c r="AY1243" i="1"/>
  <c r="R2064" i="1"/>
  <c r="S2064" i="1" s="1"/>
  <c r="AY2064" i="1"/>
  <c r="R1271" i="1"/>
  <c r="S1271" i="1" s="1"/>
  <c r="AY1271" i="1"/>
  <c r="R1828" i="1"/>
  <c r="S1828" i="1" s="1"/>
  <c r="AY1828" i="1"/>
  <c r="R1802" i="1"/>
  <c r="S1802" i="1" s="1"/>
  <c r="AY1802" i="1"/>
  <c r="R1707" i="1"/>
  <c r="S1707" i="1" s="1"/>
  <c r="AY1707" i="1"/>
  <c r="R1708" i="1"/>
  <c r="S1708" i="1" s="1"/>
  <c r="AY1708" i="1"/>
  <c r="R1694" i="1"/>
  <c r="S1694" i="1" s="1"/>
  <c r="AY1694" i="1"/>
  <c r="R1693" i="1"/>
  <c r="S1693" i="1" s="1"/>
  <c r="AY1693" i="1"/>
  <c r="R2015" i="1"/>
  <c r="S2015" i="1" s="1"/>
  <c r="AY2015" i="1"/>
  <c r="R1228" i="1"/>
  <c r="S1228" i="1" s="1"/>
  <c r="AY1228" i="1"/>
  <c r="R1680" i="1"/>
  <c r="S1680" i="1" s="1"/>
  <c r="AY1680" i="1"/>
  <c r="R1602" i="1"/>
  <c r="S1602" i="1" s="1"/>
  <c r="AY1602" i="1"/>
  <c r="R2038" i="1"/>
  <c r="S2038" i="1" s="1"/>
  <c r="AY2038" i="1"/>
  <c r="R1677" i="1"/>
  <c r="S1677" i="1" s="1"/>
  <c r="AY1677" i="1"/>
  <c r="R1786" i="1"/>
  <c r="S1786" i="1" s="1"/>
  <c r="AY1786" i="1"/>
  <c r="R2198" i="1"/>
  <c r="S2198" i="1" s="1"/>
  <c r="AY2198" i="1"/>
  <c r="R1478" i="1"/>
  <c r="S1478" i="1" s="1"/>
  <c r="AY1478" i="1"/>
  <c r="R2190" i="1"/>
  <c r="S2190" i="1" s="1"/>
  <c r="AY2190" i="1"/>
  <c r="R1709" i="1"/>
  <c r="S1709" i="1" s="1"/>
  <c r="AY1709" i="1"/>
  <c r="R1195" i="1"/>
  <c r="S1195" i="1" s="1"/>
  <c r="AY1195" i="1"/>
  <c r="R1309" i="1"/>
  <c r="S1309" i="1" s="1"/>
  <c r="AY1309" i="1"/>
  <c r="R1847" i="1"/>
  <c r="S1847" i="1" s="1"/>
  <c r="AY1847" i="1"/>
  <c r="R1850" i="1"/>
  <c r="S1850" i="1" s="1"/>
  <c r="AY1850" i="1"/>
  <c r="R1633" i="1"/>
  <c r="S1633" i="1" s="1"/>
  <c r="AY1633" i="1"/>
  <c r="R1477" i="1"/>
  <c r="S1477" i="1" s="1"/>
  <c r="AY1477" i="1"/>
  <c r="R2193" i="1"/>
  <c r="S2193" i="1" s="1"/>
  <c r="AY2193" i="1"/>
  <c r="R1594" i="1"/>
  <c r="S1594" i="1" s="1"/>
  <c r="AY1594" i="1"/>
  <c r="R1645" i="1"/>
  <c r="S1645" i="1" s="1"/>
  <c r="AY1645" i="1"/>
  <c r="R1761" i="1"/>
  <c r="S1761" i="1" s="1"/>
  <c r="AY1761" i="1"/>
  <c r="R1744" i="1"/>
  <c r="S1744" i="1" s="1"/>
  <c r="AY1744" i="1"/>
  <c r="R1439" i="1"/>
  <c r="S1439" i="1" s="1"/>
  <c r="AY1439" i="1"/>
  <c r="R1440" i="1"/>
  <c r="S1440" i="1" s="1"/>
  <c r="AY1440" i="1"/>
  <c r="R1811" i="1"/>
  <c r="S1811" i="1" s="1"/>
  <c r="AY1811" i="1"/>
  <c r="R1684" i="1"/>
  <c r="S1684" i="1" s="1"/>
  <c r="AY1684" i="1"/>
  <c r="R1683" i="1"/>
  <c r="S1683" i="1" s="1"/>
  <c r="AY1683" i="1"/>
  <c r="R1512" i="1"/>
  <c r="S1512" i="1" s="1"/>
  <c r="AY1512" i="1"/>
  <c r="R1528" i="1"/>
  <c r="S1528" i="1" s="1"/>
  <c r="AY1528" i="1"/>
  <c r="R1285" i="1"/>
  <c r="S1285" i="1" s="1"/>
  <c r="AY1285" i="1"/>
  <c r="R2089" i="1"/>
  <c r="S2089" i="1" s="1"/>
  <c r="AY2089" i="1"/>
  <c r="R1667" i="1"/>
  <c r="S1667" i="1" s="1"/>
  <c r="AY1667" i="1"/>
  <c r="R1724" i="1"/>
  <c r="S1724" i="1" s="1"/>
  <c r="AY1724" i="1"/>
  <c r="R1018" i="1"/>
  <c r="S1018" i="1" s="1"/>
  <c r="AY1018" i="1"/>
  <c r="R1665" i="1"/>
  <c r="S1665" i="1" s="1"/>
  <c r="AY1665" i="1"/>
  <c r="R1664" i="1"/>
  <c r="S1664" i="1" s="1"/>
  <c r="AY1664" i="1"/>
  <c r="R1706" i="1"/>
  <c r="S1706" i="1" s="1"/>
  <c r="AY1706" i="1"/>
  <c r="R1460" i="1"/>
  <c r="S1460" i="1" s="1"/>
  <c r="AY1460" i="1"/>
  <c r="R1459" i="1"/>
  <c r="S1459" i="1" s="1"/>
  <c r="AY1459" i="1"/>
  <c r="R1813" i="1"/>
  <c r="S1813" i="1" s="1"/>
  <c r="AY1813" i="1"/>
  <c r="R2075" i="1"/>
  <c r="S2075" i="1" s="1"/>
  <c r="AY2075" i="1"/>
  <c r="R2028" i="1"/>
  <c r="S2028" i="1" s="1"/>
  <c r="AY2028" i="1"/>
  <c r="R1648" i="1"/>
  <c r="S1648" i="1" s="1"/>
  <c r="AY1648" i="1"/>
  <c r="R1199" i="1"/>
  <c r="S1199" i="1" s="1"/>
  <c r="AY1199" i="1"/>
  <c r="R1214" i="1"/>
  <c r="S1214" i="1" s="1"/>
  <c r="AY1214" i="1"/>
  <c r="R1179" i="1"/>
  <c r="S1179" i="1" s="1"/>
  <c r="AY1179" i="1"/>
  <c r="R2005" i="1"/>
  <c r="S2005" i="1" s="1"/>
  <c r="AY2005" i="1"/>
  <c r="R1436" i="1"/>
  <c r="S1436" i="1" s="1"/>
  <c r="AY1436" i="1"/>
  <c r="R2027" i="1"/>
  <c r="S2027" i="1" s="1"/>
  <c r="AY2027" i="1"/>
  <c r="R1882" i="1"/>
  <c r="S1882" i="1" s="1"/>
  <c r="AY1882" i="1"/>
  <c r="R1551" i="1"/>
  <c r="S1551" i="1" s="1"/>
  <c r="AY1551" i="1"/>
  <c r="R1685" i="1"/>
  <c r="S1685" i="1" s="1"/>
  <c r="AY1685" i="1"/>
  <c r="R2082" i="1"/>
  <c r="S2082" i="1" s="1"/>
  <c r="AY2082" i="1"/>
  <c r="R1414" i="1"/>
  <c r="S1414" i="1" s="1"/>
  <c r="AY1414" i="1"/>
  <c r="R1392" i="1"/>
  <c r="S1392" i="1" s="1"/>
  <c r="AY1392" i="1"/>
  <c r="R2110" i="1"/>
  <c r="S2110" i="1" s="1"/>
  <c r="AY2110" i="1"/>
  <c r="R1352" i="1"/>
  <c r="S1352" i="1" s="1"/>
  <c r="AY1352" i="1"/>
  <c r="R1532" i="1"/>
  <c r="S1532" i="1" s="1"/>
  <c r="AY1532" i="1"/>
  <c r="R1502" i="1"/>
  <c r="S1502" i="1" s="1"/>
  <c r="AY1502" i="1"/>
  <c r="R1418" i="1"/>
  <c r="S1418" i="1" s="1"/>
  <c r="AY1418" i="1"/>
  <c r="R1147" i="1"/>
  <c r="S1147" i="1" s="1"/>
  <c r="AY1147" i="1"/>
  <c r="R2204" i="1"/>
  <c r="S2204" i="1" s="1"/>
  <c r="AY2204" i="1"/>
  <c r="R1209" i="1"/>
  <c r="S1209" i="1" s="1"/>
  <c r="AY1209" i="1"/>
  <c r="R1630" i="1"/>
  <c r="S1630" i="1" s="1"/>
  <c r="AY1630" i="1"/>
  <c r="R2147" i="1"/>
  <c r="S2147" i="1" s="1"/>
  <c r="AY2147" i="1"/>
  <c r="R1822" i="1"/>
  <c r="S1822" i="1" s="1"/>
  <c r="AY1822" i="1"/>
  <c r="R1499" i="1"/>
  <c r="S1499" i="1" s="1"/>
  <c r="AY1499" i="1"/>
  <c r="R1288" i="1"/>
  <c r="S1288" i="1" s="1"/>
  <c r="AY1288" i="1"/>
  <c r="R1810" i="1"/>
  <c r="S1810" i="1" s="1"/>
  <c r="AY1810" i="1"/>
  <c r="R1641" i="1"/>
  <c r="S1641" i="1" s="1"/>
  <c r="AY1641" i="1"/>
  <c r="R1732" i="1"/>
  <c r="S1732" i="1" s="1"/>
  <c r="AY1732" i="1"/>
  <c r="R1969" i="1"/>
  <c r="S1969" i="1" s="1"/>
  <c r="AY1969" i="1"/>
  <c r="R1692" i="1"/>
  <c r="S1692" i="1" s="1"/>
  <c r="AY1692" i="1"/>
  <c r="R2009" i="1"/>
  <c r="S2009" i="1" s="1"/>
  <c r="AY2009" i="1"/>
  <c r="R1661" i="1"/>
  <c r="S1661" i="1" s="1"/>
  <c r="AY1661" i="1"/>
  <c r="R1827" i="1"/>
  <c r="S1827" i="1" s="1"/>
  <c r="AY1827" i="1"/>
  <c r="R1606" i="1"/>
  <c r="S1606" i="1" s="1"/>
  <c r="AY1606" i="1"/>
  <c r="R1605" i="1"/>
  <c r="S1605" i="1" s="1"/>
  <c r="AY1605" i="1"/>
  <c r="R1907" i="1"/>
  <c r="S1907" i="1" s="1"/>
  <c r="AY1907" i="1"/>
  <c r="R1880" i="1"/>
  <c r="S1880" i="1" s="1"/>
  <c r="AY1880" i="1"/>
  <c r="R2154" i="1"/>
  <c r="S2154" i="1" s="1"/>
  <c r="AY2154" i="1"/>
  <c r="R1894" i="1"/>
  <c r="S1894" i="1" s="1"/>
  <c r="AY1894" i="1"/>
  <c r="R1893" i="1"/>
  <c r="S1893" i="1" s="1"/>
  <c r="AY1893" i="1"/>
  <c r="R1748" i="1"/>
  <c r="S1748" i="1" s="1"/>
  <c r="AY1748" i="1"/>
  <c r="R1747" i="1"/>
  <c r="S1747" i="1" s="1"/>
  <c r="AY1747" i="1"/>
  <c r="R1736" i="1"/>
  <c r="S1736" i="1" s="1"/>
  <c r="AY1736" i="1"/>
  <c r="R1874" i="1"/>
  <c r="S1874" i="1" s="1"/>
  <c r="AY1874" i="1"/>
  <c r="R1917" i="1"/>
  <c r="S1917" i="1" s="1"/>
  <c r="AY1917" i="1"/>
  <c r="R1957" i="1"/>
  <c r="S1957" i="1" s="1"/>
  <c r="AY1957" i="1"/>
  <c r="R1976" i="1"/>
  <c r="S1976" i="1" s="1"/>
  <c r="AY1976" i="1"/>
  <c r="R2002" i="1"/>
  <c r="S2002" i="1" s="1"/>
  <c r="AY2002" i="1"/>
  <c r="R2001" i="1"/>
  <c r="S2001" i="1" s="1"/>
  <c r="AY2001" i="1"/>
  <c r="R1590" i="1"/>
  <c r="S1590" i="1" s="1"/>
  <c r="AY1590" i="1"/>
  <c r="R2130" i="1"/>
  <c r="S2130" i="1" s="1"/>
  <c r="AY2130" i="1"/>
  <c r="R1544" i="1"/>
  <c r="S1544" i="1" s="1"/>
  <c r="AY1544" i="1"/>
  <c r="R2074" i="1"/>
  <c r="S2074" i="1" s="1"/>
  <c r="AY2074" i="1"/>
  <c r="R1777" i="1"/>
  <c r="S1777" i="1" s="1"/>
  <c r="AY1777" i="1"/>
  <c r="R1904" i="1"/>
  <c r="S1904" i="1" s="1"/>
  <c r="AY1904" i="1"/>
  <c r="R2072" i="1"/>
  <c r="S2072" i="1" s="1"/>
  <c r="AY2072" i="1"/>
  <c r="R1936" i="1"/>
  <c r="S1936" i="1" s="1"/>
  <c r="AY1936" i="1"/>
  <c r="R1702" i="1"/>
  <c r="S1702" i="1" s="1"/>
  <c r="AY1702" i="1"/>
  <c r="R1513" i="1"/>
  <c r="S1513" i="1" s="1"/>
  <c r="AY1513" i="1"/>
  <c r="R1972" i="1"/>
  <c r="S1972" i="1" s="1"/>
  <c r="AY1972" i="1"/>
  <c r="R1765" i="1"/>
  <c r="S1765" i="1" s="1"/>
  <c r="AY1765" i="1"/>
  <c r="R1647" i="1"/>
  <c r="S1647" i="1" s="1"/>
  <c r="AY1647" i="1"/>
  <c r="R2061" i="1"/>
  <c r="S2061" i="1" s="1"/>
  <c r="AY2061" i="1"/>
  <c r="R2060" i="1"/>
  <c r="S2060" i="1" s="1"/>
  <c r="AY2060" i="1"/>
  <c r="R1942" i="1"/>
  <c r="S1942" i="1" s="1"/>
  <c r="AY1942" i="1"/>
  <c r="R1312" i="1"/>
  <c r="S1312" i="1" s="1"/>
  <c r="AY1312" i="1"/>
  <c r="R2186" i="1"/>
  <c r="S2186" i="1" s="1"/>
  <c r="AY2186" i="1"/>
  <c r="R1377" i="1"/>
  <c r="S1377" i="1" s="1"/>
  <c r="AY1377" i="1"/>
  <c r="R1254" i="1"/>
  <c r="S1254" i="1" s="1"/>
  <c r="AY1254" i="1"/>
  <c r="R1563" i="1"/>
  <c r="S1563" i="1" s="1"/>
  <c r="AY1563" i="1"/>
  <c r="R1862" i="1"/>
  <c r="S1862" i="1" s="1"/>
  <c r="AY1862" i="1"/>
  <c r="R1634" i="1"/>
  <c r="S1634" i="1" s="1"/>
  <c r="AY1634" i="1"/>
  <c r="R1660" i="1"/>
  <c r="S1660" i="1" s="1"/>
  <c r="AY1660" i="1"/>
  <c r="R2050" i="1"/>
  <c r="S2050" i="1" s="1"/>
  <c r="AY2050" i="1"/>
  <c r="R2049" i="1"/>
  <c r="S2049" i="1" s="1"/>
  <c r="AY2049" i="1"/>
  <c r="R1763" i="1"/>
  <c r="S1763" i="1" s="1"/>
  <c r="AY1763" i="1"/>
  <c r="R1947" i="1"/>
  <c r="S1947" i="1" s="1"/>
  <c r="AY1947" i="1"/>
  <c r="R1946" i="1"/>
  <c r="S1946" i="1" s="1"/>
  <c r="AY1946" i="1"/>
  <c r="R1657" i="1"/>
  <c r="S1657" i="1" s="1"/>
  <c r="AY1657" i="1"/>
  <c r="R2095" i="1"/>
  <c r="S2095" i="1" s="1"/>
  <c r="AY2095" i="1"/>
  <c r="R2094" i="1"/>
  <c r="S2094" i="1" s="1"/>
  <c r="AY2094" i="1"/>
  <c r="R2183" i="1"/>
  <c r="S2183" i="1" s="1"/>
  <c r="AY2183" i="1"/>
  <c r="R1327" i="1"/>
  <c r="S1327" i="1" s="1"/>
  <c r="AY1327" i="1"/>
  <c r="R1474" i="1"/>
  <c r="S1474" i="1" s="1"/>
  <c r="AY1474" i="1"/>
  <c r="R1473" i="1"/>
  <c r="S1473" i="1" s="1"/>
  <c r="AY1473" i="1"/>
  <c r="R1782" i="1"/>
  <c r="S1782" i="1" s="1"/>
  <c r="AY1782" i="1"/>
  <c r="R2043" i="1"/>
  <c r="S2043" i="1" s="1"/>
  <c r="AY2043" i="1"/>
  <c r="R1491" i="1"/>
  <c r="S1491" i="1" s="1"/>
  <c r="AY1491" i="1"/>
  <c r="R1601" i="1"/>
  <c r="S1601" i="1" s="1"/>
  <c r="AY1601" i="1"/>
  <c r="R1543" i="1"/>
  <c r="S1543" i="1" s="1"/>
  <c r="AY1543" i="1"/>
  <c r="R2023" i="1"/>
  <c r="S2023" i="1" s="1"/>
  <c r="AY2023" i="1"/>
  <c r="R1885" i="1"/>
  <c r="S1885" i="1" s="1"/>
  <c r="AY1885" i="1"/>
  <c r="R1808" i="1"/>
  <c r="S1808" i="1" s="1"/>
  <c r="AY1808" i="1"/>
  <c r="R1638" i="1"/>
  <c r="S1638" i="1" s="1"/>
  <c r="AY1638" i="1"/>
  <c r="R1637" i="1"/>
  <c r="S1637" i="1" s="1"/>
  <c r="AY1637" i="1"/>
  <c r="R1668" i="1"/>
  <c r="S1668" i="1" s="1"/>
  <c r="AY1668" i="1"/>
  <c r="R2135" i="1"/>
  <c r="S2135" i="1" s="1"/>
  <c r="AY2135" i="1"/>
  <c r="R2134" i="1"/>
  <c r="S2134" i="1" s="1"/>
  <c r="AY2134" i="1"/>
  <c r="R1713" i="1"/>
  <c r="S1713" i="1" s="1"/>
  <c r="AY1713" i="1"/>
  <c r="R2040" i="1"/>
  <c r="S2040" i="1" s="1"/>
  <c r="AY2040" i="1"/>
  <c r="R1469" i="1"/>
  <c r="S1469" i="1" s="1"/>
  <c r="AY1469" i="1"/>
  <c r="R2019" i="1"/>
  <c r="S2019" i="1" s="1"/>
  <c r="AY2019" i="1"/>
  <c r="R1837" i="1"/>
  <c r="S1837" i="1" s="1"/>
  <c r="AY1837" i="1"/>
  <c r="R1616" i="1"/>
  <c r="S1616" i="1" s="1"/>
  <c r="AY1616" i="1"/>
  <c r="R432" i="1"/>
  <c r="S432" i="1" s="1"/>
  <c r="AY432" i="1"/>
  <c r="R1550" i="1"/>
  <c r="S1550" i="1" s="1"/>
  <c r="AY1550" i="1"/>
  <c r="R2188" i="1"/>
  <c r="S2188" i="1" s="1"/>
  <c r="AY2188" i="1"/>
  <c r="R1537" i="1"/>
  <c r="S1537" i="1" s="1"/>
  <c r="AY1537" i="1"/>
  <c r="R2063" i="1"/>
  <c r="S2063" i="1" s="1"/>
  <c r="AY2063" i="1"/>
  <c r="R2076" i="1"/>
  <c r="S2076" i="1" s="1"/>
  <c r="AY2076" i="1"/>
  <c r="R1803" i="1"/>
  <c r="S1803" i="1" s="1"/>
  <c r="AY1803" i="1"/>
  <c r="R1423" i="1"/>
  <c r="S1423" i="1" s="1"/>
  <c r="AY1423" i="1"/>
  <c r="R1768" i="1"/>
  <c r="S1768" i="1" s="1"/>
  <c r="AY1768" i="1"/>
  <c r="R1507" i="1"/>
  <c r="S1507" i="1" s="1"/>
  <c r="AY1507" i="1"/>
  <c r="R1926" i="1"/>
  <c r="S1926" i="1" s="1"/>
  <c r="AY1926" i="1"/>
  <c r="R1852" i="1"/>
  <c r="S1852" i="1" s="1"/>
  <c r="AY1852" i="1"/>
  <c r="R2032" i="1"/>
  <c r="S2032" i="1" s="1"/>
  <c r="AY2032" i="1"/>
  <c r="R2031" i="1"/>
  <c r="S2031" i="1" s="1"/>
  <c r="AY2031" i="1"/>
  <c r="R1612" i="1"/>
  <c r="S1612" i="1" s="1"/>
  <c r="AY1612" i="1"/>
  <c r="R1472" i="1"/>
  <c r="S1472" i="1" s="1"/>
  <c r="AY1472" i="1"/>
  <c r="R1937" i="1"/>
  <c r="S1937" i="1" s="1"/>
  <c r="AY1937" i="1"/>
  <c r="R1968" i="1"/>
  <c r="S1968" i="1" s="1"/>
  <c r="AY1968" i="1"/>
  <c r="R1729" i="1"/>
  <c r="S1729" i="1" s="1"/>
  <c r="AY1729" i="1"/>
  <c r="R1514" i="1"/>
  <c r="S1514" i="1" s="1"/>
  <c r="AY1514" i="1"/>
  <c r="R1565" i="1"/>
  <c r="S1565" i="1" s="1"/>
  <c r="AY1565" i="1"/>
  <c r="R1817" i="1"/>
  <c r="S1817" i="1" s="1"/>
  <c r="AY1817" i="1"/>
  <c r="R1959" i="1"/>
  <c r="S1959" i="1" s="1"/>
  <c r="AY1959" i="1"/>
  <c r="R1958" i="1"/>
  <c r="S1958" i="1" s="1"/>
  <c r="AY1958" i="1"/>
  <c r="R2129" i="1"/>
  <c r="S2129" i="1" s="1"/>
  <c r="AY2129" i="1"/>
  <c r="R2152" i="1"/>
  <c r="S2152" i="1" s="1"/>
  <c r="AY2152" i="1"/>
  <c r="R2125" i="1"/>
  <c r="S2125" i="1" s="1"/>
  <c r="AY2125" i="1"/>
  <c r="R1381" i="1"/>
  <c r="S1381" i="1" s="1"/>
  <c r="AY1381" i="1"/>
  <c r="R2047" i="1"/>
  <c r="S2047" i="1" s="1"/>
  <c r="AY2047" i="1"/>
  <c r="R1406" i="1"/>
  <c r="S1406" i="1" s="1"/>
  <c r="AY1406" i="1"/>
  <c r="R1407" i="1"/>
  <c r="S1407" i="1" s="1"/>
  <c r="AY1407" i="1"/>
  <c r="R1785" i="1"/>
  <c r="S1785" i="1" s="1"/>
  <c r="AY1785" i="1"/>
  <c r="R1725" i="1"/>
  <c r="S1725" i="1" s="1"/>
  <c r="AY1725" i="1"/>
  <c r="R1911" i="1"/>
  <c r="S1911" i="1" s="1"/>
  <c r="AY1911" i="1"/>
  <c r="R1383" i="1"/>
  <c r="S1383" i="1" s="1"/>
  <c r="AY1383" i="1"/>
  <c r="R2045" i="1"/>
  <c r="S2045" i="1" s="1"/>
  <c r="AY2045" i="1"/>
  <c r="R1697" i="1"/>
  <c r="S1697" i="1" s="1"/>
  <c r="AY1697" i="1"/>
  <c r="R1530" i="1"/>
  <c r="S1530" i="1" s="1"/>
  <c r="AY1530" i="1"/>
  <c r="R2097" i="1"/>
  <c r="S2097" i="1" s="1"/>
  <c r="AY2097" i="1"/>
  <c r="R1613" i="1"/>
  <c r="S1613" i="1" s="1"/>
  <c r="AY1613" i="1"/>
  <c r="R1807" i="1"/>
  <c r="S1807" i="1" s="1"/>
  <c r="AY1807" i="1"/>
  <c r="R1364" i="1"/>
  <c r="S1364" i="1" s="1"/>
  <c r="AY1364" i="1"/>
  <c r="R2202" i="1"/>
  <c r="S2202" i="1" s="1"/>
  <c r="AY2202" i="1"/>
  <c r="R1366" i="1"/>
  <c r="S1366" i="1" s="1"/>
  <c r="AY1366" i="1"/>
  <c r="R2203" i="1"/>
  <c r="S2203" i="1" s="1"/>
  <c r="AY2203" i="1"/>
  <c r="R1547" i="1"/>
  <c r="S1547" i="1" s="1"/>
  <c r="AY1547" i="1"/>
  <c r="R1324" i="1"/>
  <c r="S1324" i="1" s="1"/>
  <c r="AY1324" i="1"/>
  <c r="R1889" i="1"/>
  <c r="S1889" i="1" s="1"/>
  <c r="AY1889" i="1"/>
  <c r="R1332" i="1"/>
  <c r="S1332" i="1" s="1"/>
  <c r="AY1332" i="1"/>
  <c r="R1780" i="1"/>
  <c r="S1780" i="1" s="1"/>
  <c r="AY1780" i="1"/>
  <c r="R1903" i="1"/>
  <c r="S1903" i="1" s="1"/>
  <c r="AY1903" i="1"/>
  <c r="R1740" i="1"/>
  <c r="S1740" i="1" s="1"/>
  <c r="AY1740" i="1"/>
  <c r="R1960" i="1"/>
  <c r="S1960" i="1" s="1"/>
  <c r="AY1960" i="1"/>
  <c r="R2003" i="1"/>
  <c r="S2003" i="1" s="1"/>
  <c r="AY2003" i="1"/>
  <c r="R2138" i="1"/>
  <c r="S2138" i="1" s="1"/>
  <c r="AY2138" i="1"/>
  <c r="R1781" i="1"/>
  <c r="S1781" i="1" s="1"/>
  <c r="AY1781" i="1"/>
  <c r="R1895" i="1"/>
  <c r="S1895" i="1" s="1"/>
  <c r="AY1895" i="1"/>
  <c r="R1682" i="1"/>
  <c r="S1682" i="1" s="1"/>
  <c r="AY1682" i="1"/>
  <c r="R2057" i="1"/>
  <c r="S2057" i="1" s="1"/>
  <c r="AY2057" i="1"/>
  <c r="R2056" i="1"/>
  <c r="S2056" i="1" s="1"/>
  <c r="AY2056" i="1"/>
  <c r="R1639" i="1"/>
  <c r="S1639" i="1" s="1"/>
  <c r="AY1639" i="1"/>
  <c r="R1797" i="1"/>
  <c r="S1797" i="1" s="1"/>
  <c r="AY1797" i="1"/>
  <c r="R1238" i="1"/>
  <c r="S1238" i="1" s="1"/>
  <c r="AY1238" i="1"/>
  <c r="R1881" i="1"/>
  <c r="S1881" i="1" s="1"/>
  <c r="AY1881" i="1"/>
  <c r="R2107" i="1"/>
  <c r="S2107" i="1" s="1"/>
  <c r="AY2107" i="1"/>
  <c r="R2106" i="1"/>
  <c r="S2106" i="1" s="1"/>
  <c r="AY2106" i="1"/>
  <c r="R2116" i="1"/>
  <c r="S2116" i="1" s="1"/>
  <c r="AY2116" i="1"/>
  <c r="R1219" i="1"/>
  <c r="S1219" i="1" s="1"/>
  <c r="AY1219" i="1"/>
  <c r="R1654" i="1"/>
  <c r="S1654" i="1" s="1"/>
  <c r="AY1654" i="1"/>
  <c r="R1974" i="1"/>
  <c r="S1974" i="1" s="1"/>
  <c r="AY1974" i="1"/>
  <c r="R1424" i="1"/>
  <c r="S1424" i="1" s="1"/>
  <c r="AY1424" i="1"/>
  <c r="R2185" i="1"/>
  <c r="S2185" i="1" s="1"/>
  <c r="AY2185" i="1"/>
  <c r="R1580" i="1"/>
  <c r="S1580" i="1" s="1"/>
  <c r="AY1580" i="1"/>
  <c r="R2000" i="1"/>
  <c r="S2000" i="1" s="1"/>
  <c r="AY2000" i="1"/>
  <c r="R1623" i="1"/>
  <c r="S1623" i="1" s="1"/>
  <c r="AY1623" i="1"/>
  <c r="R1676" i="1"/>
  <c r="S1676" i="1" s="1"/>
  <c r="AY1676" i="1"/>
  <c r="R2164" i="1"/>
  <c r="S2164" i="1" s="1"/>
  <c r="AY2164" i="1"/>
  <c r="R1908" i="1"/>
  <c r="S1908" i="1" s="1"/>
  <c r="AY1908" i="1"/>
  <c r="R1522" i="1"/>
  <c r="S1522" i="1" s="1"/>
  <c r="AY1522" i="1"/>
  <c r="R1521" i="1"/>
  <c r="S1521" i="1" s="1"/>
  <c r="AY1521" i="1"/>
  <c r="R1823" i="1"/>
  <c r="S1823" i="1" s="1"/>
  <c r="AY1823" i="1"/>
  <c r="R2131" i="1"/>
  <c r="S2131" i="1" s="1"/>
  <c r="AY2131" i="1"/>
  <c r="R2172" i="1"/>
  <c r="S2172" i="1" s="1"/>
  <c r="AY2172" i="1"/>
  <c r="R1858" i="1"/>
  <c r="S1858" i="1" s="1"/>
  <c r="AY1858" i="1"/>
  <c r="R2062" i="1"/>
  <c r="S2062" i="1" s="1"/>
  <c r="AY2062" i="1"/>
  <c r="R1845" i="1"/>
  <c r="S1845" i="1" s="1"/>
  <c r="AY1845" i="1"/>
  <c r="R2120" i="1"/>
  <c r="S2120" i="1" s="1"/>
  <c r="AY2120" i="1"/>
  <c r="R1962" i="1"/>
  <c r="S1962" i="1" s="1"/>
  <c r="AY1962" i="1"/>
  <c r="R1391" i="1"/>
  <c r="S1391" i="1" s="1"/>
  <c r="AY1391" i="1"/>
  <c r="R1390" i="1"/>
  <c r="S1390" i="1" s="1"/>
  <c r="AY1390" i="1"/>
  <c r="R1733" i="1"/>
  <c r="S1733" i="1" s="1"/>
  <c r="AY1733" i="1"/>
  <c r="R1932" i="1"/>
  <c r="S1932" i="1" s="1"/>
  <c r="AY1932" i="1"/>
  <c r="R1950" i="1"/>
  <c r="S1950" i="1" s="1"/>
  <c r="AY1950" i="1"/>
  <c r="R2148" i="1"/>
  <c r="S2148" i="1" s="1"/>
  <c r="AY2148" i="1"/>
  <c r="R2010" i="1"/>
  <c r="S2010" i="1" s="1"/>
  <c r="AY2010" i="1"/>
  <c r="R2159" i="1"/>
  <c r="S2159" i="1" s="1"/>
  <c r="AY2159" i="1"/>
  <c r="R1820" i="1"/>
  <c r="S1820" i="1" s="1"/>
  <c r="AY1820" i="1"/>
  <c r="R2053" i="1"/>
  <c r="S2053" i="1" s="1"/>
  <c r="AY2053" i="1"/>
  <c r="R2004" i="1"/>
  <c r="S2004" i="1" s="1"/>
  <c r="AY2004" i="1"/>
  <c r="R1531" i="1"/>
  <c r="S1531" i="1" s="1"/>
  <c r="AY1531" i="1"/>
  <c r="R1833" i="1"/>
  <c r="S1833" i="1" s="1"/>
  <c r="AY1833" i="1"/>
  <c r="R1832" i="1"/>
  <c r="S1832" i="1" s="1"/>
  <c r="AY1832" i="1"/>
  <c r="R2119" i="1"/>
  <c r="S2119" i="1" s="1"/>
  <c r="AY2119" i="1"/>
  <c r="R1945" i="1"/>
  <c r="S1945" i="1" s="1"/>
  <c r="AY1945" i="1"/>
  <c r="R2039" i="1"/>
  <c r="S2039" i="1" s="1"/>
  <c r="AY2039" i="1"/>
  <c r="R1746" i="1"/>
  <c r="S1746" i="1" s="1"/>
  <c r="AY1746" i="1"/>
  <c r="R1940" i="1"/>
  <c r="S1940" i="1" s="1"/>
  <c r="AY1940" i="1"/>
  <c r="R1939" i="1"/>
  <c r="S1939" i="1" s="1"/>
  <c r="AY1939" i="1"/>
  <c r="R2029" i="1"/>
  <c r="S2029" i="1" s="1"/>
  <c r="AY2029" i="1"/>
  <c r="R2157" i="1"/>
  <c r="S2157" i="1" s="1"/>
  <c r="AY2157" i="1"/>
  <c r="R1618" i="1"/>
  <c r="S1618" i="1" s="1"/>
  <c r="AY1618" i="1"/>
  <c r="R2182" i="1"/>
  <c r="S2182" i="1" s="1"/>
  <c r="AY2182" i="1"/>
  <c r="R1829" i="1"/>
  <c r="S1829" i="1" s="1"/>
  <c r="AY1829" i="1"/>
  <c r="R1815" i="1"/>
  <c r="S1815" i="1" s="1"/>
  <c r="AY1815" i="1"/>
  <c r="R2187" i="1"/>
  <c r="S2187" i="1" s="1"/>
  <c r="AY2187" i="1"/>
  <c r="R1906" i="1"/>
  <c r="S1906" i="1" s="1"/>
  <c r="AY1906" i="1"/>
  <c r="R1905" i="1"/>
  <c r="S1905" i="1" s="1"/>
  <c r="AY1905" i="1"/>
  <c r="R1431" i="1"/>
  <c r="S1431" i="1" s="1"/>
  <c r="AY1431" i="1"/>
  <c r="R1463" i="1"/>
  <c r="S1463" i="1" s="1"/>
  <c r="AY1463" i="1"/>
  <c r="R1671" i="1"/>
  <c r="S1671" i="1" s="1"/>
  <c r="AY1671" i="1"/>
  <c r="R2197" i="1"/>
  <c r="S2197" i="1" s="1"/>
  <c r="AY2197" i="1"/>
  <c r="R1712" i="1"/>
  <c r="S1712" i="1" s="1"/>
  <c r="AY1712" i="1"/>
  <c r="R1935" i="1"/>
  <c r="S1935" i="1" s="1"/>
  <c r="AY1935" i="1"/>
  <c r="R1934" i="1"/>
  <c r="S1934" i="1" s="1"/>
  <c r="AY1934" i="1"/>
  <c r="R1476" i="1"/>
  <c r="S1476" i="1" s="1"/>
  <c r="AY1476" i="1"/>
  <c r="R1722" i="1"/>
  <c r="S1722" i="1" s="1"/>
  <c r="AY1722" i="1"/>
  <c r="R1438" i="1"/>
  <c r="S1438" i="1" s="1"/>
  <c r="AY1438" i="1"/>
  <c r="R1246" i="1"/>
  <c r="S1246" i="1" s="1"/>
  <c r="AY1246" i="1"/>
  <c r="R2146" i="1"/>
  <c r="S2146" i="1" s="1"/>
  <c r="AY2146" i="1"/>
  <c r="R2155" i="1"/>
  <c r="S2155" i="1" s="1"/>
  <c r="AY2155" i="1"/>
  <c r="R1384" i="1"/>
  <c r="S1384" i="1" s="1"/>
  <c r="AY1384" i="1"/>
  <c r="R1835" i="1"/>
  <c r="S1835" i="1" s="1"/>
  <c r="AY1835" i="1"/>
  <c r="R2136" i="1"/>
  <c r="S2136" i="1" s="1"/>
  <c r="AY2136" i="1"/>
  <c r="R2123" i="1"/>
  <c r="S2123" i="1" s="1"/>
  <c r="AY2123" i="1"/>
  <c r="R2141" i="1"/>
  <c r="S2141" i="1" s="1"/>
  <c r="AY2141" i="1"/>
  <c r="R1924" i="1"/>
  <c r="S1924" i="1" s="1"/>
  <c r="AY1924" i="1"/>
  <c r="R1600" i="1"/>
  <c r="S1600" i="1" s="1"/>
  <c r="AY1600" i="1"/>
  <c r="R1941" i="1"/>
  <c r="S1941" i="1" s="1"/>
  <c r="AY1941" i="1"/>
  <c r="R1949" i="1"/>
  <c r="S1949" i="1" s="1"/>
  <c r="AY1949" i="1"/>
  <c r="R1703" i="1"/>
  <c r="S1703" i="1" s="1"/>
  <c r="AY1703" i="1"/>
  <c r="R2108" i="1"/>
  <c r="S2108" i="1" s="1"/>
  <c r="AY2108" i="1"/>
  <c r="R1891" i="1"/>
  <c r="S1891" i="1" s="1"/>
  <c r="AY1891" i="1"/>
  <c r="R1870" i="1"/>
  <c r="S1870" i="1" s="1"/>
  <c r="AY1870" i="1"/>
  <c r="R1653" i="1"/>
  <c r="S1653" i="1" s="1"/>
  <c r="AY1653" i="1"/>
  <c r="R2026" i="1"/>
  <c r="S2026" i="1" s="1"/>
  <c r="AY2026" i="1"/>
  <c r="R1481" i="1"/>
  <c r="S1481" i="1" s="1"/>
  <c r="AY1481" i="1"/>
  <c r="R1879" i="1"/>
  <c r="S1879" i="1" s="1"/>
  <c r="AY1879" i="1"/>
  <c r="R1718" i="1"/>
  <c r="S1718" i="1" s="1"/>
  <c r="AY1718" i="1"/>
  <c r="R1426" i="1"/>
  <c r="S1426" i="1" s="1"/>
  <c r="AY1426" i="1"/>
  <c r="R1998" i="1"/>
  <c r="S1998" i="1" s="1"/>
  <c r="AY1998" i="1"/>
  <c r="R1991" i="1"/>
  <c r="S1991" i="1" s="1"/>
  <c r="AY1991" i="1"/>
  <c r="R1614" i="1"/>
  <c r="S1614" i="1" s="1"/>
  <c r="AY1614" i="1"/>
  <c r="R1374" i="1"/>
  <c r="S1374" i="1" s="1"/>
  <c r="AY1374" i="1"/>
  <c r="R2149" i="1"/>
  <c r="S2149" i="1" s="1"/>
  <c r="AY2149" i="1"/>
  <c r="R1429" i="1"/>
  <c r="S1429" i="1" s="1"/>
  <c r="AY1429" i="1"/>
  <c r="R1831" i="1"/>
  <c r="S1831" i="1" s="1"/>
  <c r="AY1831" i="1"/>
  <c r="R2133" i="1"/>
  <c r="S2133" i="1" s="1"/>
  <c r="AY2133" i="1"/>
  <c r="R1840" i="1"/>
  <c r="S1840" i="1" s="1"/>
  <c r="AY1840" i="1"/>
  <c r="R1756" i="1"/>
  <c r="S1756" i="1" s="1"/>
  <c r="AY1756" i="1"/>
  <c r="R1362" i="1"/>
  <c r="S1362" i="1" s="1"/>
  <c r="AY1362" i="1"/>
  <c r="R1622" i="1"/>
  <c r="S1622" i="1" s="1"/>
  <c r="AY1622" i="1"/>
  <c r="R1751" i="1"/>
  <c r="S1751" i="1" s="1"/>
  <c r="AY1751" i="1"/>
  <c r="R1425" i="1"/>
  <c r="S1425" i="1" s="1"/>
  <c r="AY1425" i="1"/>
  <c r="R1784" i="1"/>
  <c r="S1784" i="1" s="1"/>
  <c r="AY1784" i="1"/>
  <c r="R1546" i="1"/>
  <c r="S1546" i="1" s="1"/>
  <c r="AY1546" i="1"/>
  <c r="R2085" i="1"/>
  <c r="S2085" i="1" s="1"/>
  <c r="AY2085" i="1"/>
  <c r="R2084" i="1"/>
  <c r="S2084" i="1" s="1"/>
  <c r="AY2084" i="1"/>
  <c r="R2181" i="1"/>
  <c r="S2181" i="1" s="1"/>
  <c r="AY2181" i="1"/>
  <c r="R2180" i="1"/>
  <c r="S2180" i="1" s="1"/>
  <c r="AY2180" i="1"/>
  <c r="R2083" i="1"/>
  <c r="S2083" i="1" s="1"/>
  <c r="AY2083" i="1"/>
  <c r="R1560" i="1"/>
  <c r="S1560" i="1" s="1"/>
  <c r="AY1560" i="1"/>
  <c r="R1462" i="1"/>
  <c r="S1462" i="1" s="1"/>
  <c r="AY1462" i="1"/>
  <c r="R1779" i="1"/>
  <c r="S1779" i="1" s="1"/>
  <c r="AY1779" i="1"/>
  <c r="R1778" i="1"/>
  <c r="S1778" i="1" s="1"/>
  <c r="AY1778" i="1"/>
  <c r="R1798" i="1"/>
  <c r="S1798" i="1" s="1"/>
  <c r="AY1798" i="1"/>
  <c r="R1902" i="1"/>
  <c r="S1902" i="1" s="1"/>
  <c r="AY1902" i="1"/>
  <c r="R1901" i="1"/>
  <c r="S1901" i="1" s="1"/>
  <c r="AY1901" i="1"/>
  <c r="R2088" i="1"/>
  <c r="S2088" i="1" s="1"/>
  <c r="AY2088" i="1"/>
  <c r="R1986" i="1"/>
  <c r="S1986" i="1" s="1"/>
  <c r="AY1986" i="1"/>
  <c r="R1114" i="1"/>
  <c r="S1114" i="1" s="1"/>
  <c r="AY1114" i="1"/>
  <c r="R1575" i="1"/>
  <c r="S1575" i="1" s="1"/>
  <c r="AY1575" i="1"/>
  <c r="R1938" i="1"/>
  <c r="S1938" i="1" s="1"/>
  <c r="AY1938" i="1"/>
  <c r="R1498" i="1"/>
  <c r="S1498" i="1" s="1"/>
  <c r="AY1498" i="1"/>
  <c r="R1497" i="1"/>
  <c r="S1497" i="1" s="1"/>
  <c r="AY1497" i="1"/>
  <c r="R2030" i="1"/>
  <c r="S2030" i="1" s="1"/>
  <c r="AY2030" i="1"/>
  <c r="R2099" i="1"/>
  <c r="S2099" i="1" s="1"/>
  <c r="AY2099" i="1"/>
  <c r="R2201" i="1"/>
  <c r="S2201" i="1" s="1"/>
  <c r="AY2201" i="1"/>
  <c r="R2192" i="1"/>
  <c r="S2192" i="1" s="1"/>
  <c r="AY2192" i="1"/>
  <c r="R1890" i="1"/>
  <c r="S1890" i="1" s="1"/>
  <c r="AY1890" i="1"/>
  <c r="R1611" i="1"/>
  <c r="S1611" i="1" s="1"/>
  <c r="AY1611" i="1"/>
  <c r="R1524" i="1"/>
  <c r="S1524" i="1" s="1"/>
  <c r="AY1524" i="1"/>
  <c r="R1292" i="1"/>
  <c r="S1292" i="1" s="1"/>
  <c r="AY1292" i="1"/>
  <c r="R1646" i="1"/>
  <c r="S1646" i="1" s="1"/>
  <c r="AY1646" i="1"/>
  <c r="R1691" i="1"/>
  <c r="S1691" i="1" s="1"/>
  <c r="AY1691" i="1"/>
  <c r="R1843" i="1"/>
  <c r="S1843" i="1" s="1"/>
  <c r="AY1843" i="1"/>
  <c r="R2042" i="1"/>
  <c r="S2042" i="1" s="1"/>
  <c r="AY2042" i="1"/>
  <c r="R2174" i="1"/>
  <c r="S2174" i="1" s="1"/>
  <c r="AY2174" i="1"/>
  <c r="R2173" i="1"/>
  <c r="S2173" i="1" s="1"/>
  <c r="AY2173" i="1"/>
  <c r="R1812" i="1"/>
  <c r="S1812" i="1" s="1"/>
  <c r="AY1812" i="1"/>
  <c r="R1916" i="1"/>
  <c r="S1916" i="1" s="1"/>
  <c r="AY1916" i="1"/>
  <c r="R1475" i="1"/>
  <c r="S1475" i="1" s="1"/>
  <c r="AY1475" i="1"/>
  <c r="R1586" i="1"/>
  <c r="S1586" i="1" s="1"/>
  <c r="AY1586" i="1"/>
  <c r="R2081" i="1"/>
  <c r="S2081" i="1" s="1"/>
  <c r="AY2081" i="1"/>
  <c r="R1403" i="1"/>
  <c r="S1403" i="1" s="1"/>
  <c r="AY1403" i="1"/>
  <c r="R1988" i="1"/>
  <c r="S1988" i="1" s="1"/>
  <c r="AY1988" i="1"/>
  <c r="R1307" i="1"/>
  <c r="S1307" i="1" s="1"/>
  <c r="AY1307" i="1"/>
  <c r="R1967" i="1"/>
  <c r="S1967" i="1" s="1"/>
  <c r="AY1967" i="1"/>
  <c r="R1737" i="1"/>
  <c r="S1737" i="1" s="1"/>
  <c r="AY1737" i="1"/>
  <c r="R1490" i="1"/>
  <c r="S1490" i="1" s="1"/>
  <c r="AY1490" i="1"/>
  <c r="R1596" i="1"/>
  <c r="S1596" i="1" s="1"/>
  <c r="AY1596" i="1"/>
  <c r="R1762" i="1"/>
  <c r="S1762" i="1" s="1"/>
  <c r="AY1762" i="1"/>
  <c r="R1749" i="1"/>
  <c r="S1749" i="1" s="1"/>
  <c r="AY1749" i="1"/>
  <c r="R1690" i="1"/>
  <c r="S1690" i="1" s="1"/>
  <c r="AY1690" i="1"/>
  <c r="R1814" i="1"/>
  <c r="S1814" i="1" s="1"/>
  <c r="AY1814" i="1"/>
  <c r="R2079" i="1"/>
  <c r="S2079" i="1" s="1"/>
  <c r="AY2079" i="1"/>
  <c r="R2093" i="1"/>
  <c r="S2093" i="1" s="1"/>
  <c r="AY2093" i="1"/>
  <c r="R1721" i="1"/>
  <c r="S1721" i="1" s="1"/>
  <c r="AY1721" i="1"/>
  <c r="R1720" i="1"/>
  <c r="S1720" i="1" s="1"/>
  <c r="AY1720" i="1"/>
  <c r="R1956" i="1"/>
  <c r="S1956" i="1" s="1"/>
  <c r="AY1956" i="1"/>
  <c r="R1704" i="1"/>
  <c r="S1704" i="1" s="1"/>
  <c r="AY1704" i="1"/>
  <c r="R2121" i="1"/>
  <c r="S2121" i="1" s="1"/>
  <c r="AY2121" i="1"/>
  <c r="R2109" i="1"/>
  <c r="S2109" i="1" s="1"/>
  <c r="AY2109" i="1"/>
  <c r="R2008" i="1"/>
  <c r="S2008" i="1" s="1"/>
  <c r="AY2008" i="1"/>
  <c r="R2007" i="1"/>
  <c r="S2007" i="1" s="1"/>
  <c r="AY2007" i="1"/>
  <c r="R2041" i="1"/>
  <c r="S2041" i="1" s="1"/>
  <c r="AY2041" i="1"/>
  <c r="R1859" i="1"/>
  <c r="S1859" i="1" s="1"/>
  <c r="AY1859" i="1"/>
  <c r="R1609" i="1"/>
  <c r="S1609" i="1" s="1"/>
  <c r="AY1609" i="1"/>
  <c r="R1610" i="1"/>
  <c r="S1610" i="1" s="1"/>
  <c r="AY1610" i="1"/>
  <c r="R1726" i="1"/>
  <c r="S1726" i="1" s="1"/>
  <c r="AY1726" i="1"/>
  <c r="R1727" i="1"/>
  <c r="S1727" i="1" s="1"/>
  <c r="AY1727" i="1"/>
  <c r="R2052" i="1"/>
  <c r="S2052" i="1" s="1"/>
  <c r="AY2052" i="1"/>
  <c r="R2051" i="1"/>
  <c r="S2051" i="1" s="1"/>
  <c r="AY2051" i="1"/>
  <c r="R1584" i="1"/>
  <c r="S1584" i="1" s="1"/>
  <c r="AY1584" i="1"/>
  <c r="R1928" i="1"/>
  <c r="S1928" i="1" s="1"/>
  <c r="AY1928" i="1"/>
  <c r="R1816" i="1"/>
  <c r="S1816" i="1" s="1"/>
  <c r="AY1816" i="1"/>
  <c r="R1536" i="1"/>
  <c r="S1536" i="1" s="1"/>
  <c r="AY1536" i="1"/>
  <c r="R1535" i="1"/>
  <c r="S1535" i="1" s="1"/>
  <c r="AY1535" i="1"/>
  <c r="R2024" i="1"/>
  <c r="S2024" i="1" s="1"/>
  <c r="AY2024" i="1"/>
  <c r="R2191" i="1"/>
  <c r="S2191" i="1" s="1"/>
  <c r="AY2191" i="1"/>
  <c r="R1589" i="1"/>
  <c r="S1589" i="1" s="1"/>
  <c r="AY1589" i="1"/>
  <c r="R1921" i="1"/>
  <c r="S1921" i="1" s="1"/>
  <c r="AY1921" i="1"/>
  <c r="R1963" i="1"/>
  <c r="S1963" i="1" s="1"/>
  <c r="AY1963" i="1"/>
  <c r="R1975" i="1"/>
  <c r="S1975" i="1" s="1"/>
  <c r="AY1975" i="1"/>
  <c r="R1652" i="1"/>
  <c r="S1652" i="1" s="1"/>
  <c r="AY1652" i="1"/>
  <c r="R1886" i="1"/>
  <c r="S1886" i="1" s="1"/>
  <c r="AY1886" i="1"/>
  <c r="R1867" i="1"/>
  <c r="S1867" i="1" s="1"/>
  <c r="AY1867" i="1"/>
  <c r="R2100" i="1"/>
  <c r="S2100" i="1" s="1"/>
  <c r="AY2100" i="1"/>
  <c r="R1801" i="1"/>
  <c r="S1801" i="1" s="1"/>
  <c r="AY1801" i="1"/>
  <c r="R1800" i="1"/>
  <c r="S1800" i="1" s="1"/>
  <c r="AY1800" i="1"/>
  <c r="R1799" i="1"/>
  <c r="S1799" i="1" s="1"/>
  <c r="AY1799" i="1"/>
  <c r="R2114" i="1"/>
  <c r="S2114" i="1" s="1"/>
  <c r="AY2114" i="1"/>
  <c r="R1857" i="1"/>
  <c r="S1857" i="1" s="1"/>
  <c r="AY1857" i="1"/>
  <c r="R1313" i="1"/>
  <c r="S1313" i="1" s="1"/>
  <c r="AY1313" i="1"/>
  <c r="R1966" i="1"/>
  <c r="S1966" i="1" s="1"/>
  <c r="AY1966" i="1"/>
  <c r="R1965" i="1"/>
  <c r="S1965" i="1" s="1"/>
  <c r="AY1965" i="1"/>
  <c r="R1955" i="1"/>
  <c r="S1955" i="1" s="1"/>
  <c r="AY1955" i="1"/>
  <c r="R1954" i="1"/>
  <c r="S1954" i="1" s="1"/>
  <c r="AY1954" i="1"/>
  <c r="R1953" i="1"/>
  <c r="S1953" i="1" s="1"/>
  <c r="AY1953" i="1"/>
  <c r="R1873" i="1"/>
  <c r="S1873" i="1" s="1"/>
  <c r="AY1873" i="1"/>
  <c r="R1997" i="1"/>
  <c r="S1997" i="1" s="1"/>
  <c r="AY1997" i="1"/>
  <c r="R1552" i="1"/>
  <c r="S1552" i="1" s="1"/>
  <c r="AY1552" i="1"/>
  <c r="R1705" i="1"/>
  <c r="S1705" i="1" s="1"/>
  <c r="AY1705" i="1"/>
  <c r="R1855" i="1"/>
  <c r="S1855" i="1" s="1"/>
  <c r="AY1855" i="1"/>
  <c r="R2156" i="1"/>
  <c r="S2156" i="1" s="1"/>
  <c r="AY2156" i="1"/>
  <c r="R1910" i="1"/>
  <c r="S1910" i="1" s="1"/>
  <c r="AY1910" i="1"/>
  <c r="R2171" i="1"/>
  <c r="S2171" i="1" s="1"/>
  <c r="AY2171" i="1"/>
  <c r="R2177" i="1"/>
  <c r="S2177" i="1" s="1"/>
  <c r="AY2177" i="1"/>
  <c r="R2207" i="1"/>
  <c r="S2207" i="1" s="1"/>
  <c r="AY2207" i="1"/>
  <c r="R1821" i="1"/>
  <c r="S1821" i="1" s="1"/>
  <c r="AY1821" i="1"/>
  <c r="R2179" i="1"/>
  <c r="S2179" i="1" s="1"/>
  <c r="AY2179" i="1"/>
  <c r="R1700" i="1"/>
  <c r="S1700" i="1" s="1"/>
  <c r="AY1700" i="1"/>
  <c r="R1996" i="1"/>
  <c r="S1996" i="1" s="1"/>
  <c r="AY1996" i="1"/>
  <c r="R2073" i="1"/>
  <c r="S2073" i="1" s="1"/>
  <c r="AY2073" i="1"/>
  <c r="R1669" i="1"/>
  <c r="S1669" i="1" s="1"/>
  <c r="AY1669" i="1"/>
  <c r="R1538" i="1"/>
  <c r="S1538" i="1" s="1"/>
  <c r="AY1538" i="1"/>
  <c r="R1656" i="1"/>
  <c r="S1656" i="1" s="1"/>
  <c r="AY1656" i="1"/>
  <c r="R1655" i="1"/>
  <c r="S1655" i="1" s="1"/>
  <c r="AY1655" i="1"/>
  <c r="R1650" i="1"/>
  <c r="S1650" i="1" s="1"/>
  <c r="AY1650" i="1"/>
  <c r="R1853" i="1"/>
  <c r="S1853" i="1" s="1"/>
  <c r="AY1853" i="1"/>
  <c r="R1979" i="1"/>
  <c r="S1979" i="1" s="1"/>
  <c r="AY1979" i="1"/>
  <c r="R2113" i="1"/>
  <c r="S2113" i="1" s="1"/>
  <c r="AY2113" i="1"/>
  <c r="R1884" i="1"/>
  <c r="S1884" i="1" s="1"/>
  <c r="AY1884" i="1"/>
  <c r="R1385" i="1"/>
  <c r="S1385" i="1" s="1"/>
  <c r="AY1385" i="1"/>
  <c r="R1561" i="1"/>
  <c r="S1561" i="1" s="1"/>
  <c r="AY1561" i="1"/>
  <c r="R2162" i="1"/>
  <c r="S2162" i="1" s="1"/>
  <c r="AY2162" i="1"/>
  <c r="R1387" i="1"/>
  <c r="S1387" i="1" s="1"/>
  <c r="AY1387" i="1"/>
  <c r="R1919" i="1"/>
  <c r="S1919" i="1" s="1"/>
  <c r="AY1919" i="1"/>
  <c r="R1899" i="1"/>
  <c r="S1899" i="1" s="1"/>
  <c r="AY1899" i="1"/>
  <c r="R1405" i="1"/>
  <c r="S1405" i="1" s="1"/>
  <c r="AY1405" i="1"/>
  <c r="R1577" i="1"/>
  <c r="S1577" i="1" s="1"/>
  <c r="AY1577" i="1"/>
  <c r="R2059" i="1"/>
  <c r="S2059" i="1" s="1"/>
  <c r="AY2059" i="1"/>
  <c r="R1839" i="1"/>
  <c r="S1839" i="1" s="1"/>
  <c r="AY1839" i="1"/>
  <c r="R2014" i="1"/>
  <c r="S2014" i="1" s="1"/>
  <c r="AY2014" i="1"/>
  <c r="R2139" i="1"/>
  <c r="S2139" i="1" s="1"/>
  <c r="AY2139" i="1"/>
  <c r="R1838" i="1"/>
  <c r="S1838" i="1" s="1"/>
  <c r="AY1838" i="1"/>
  <c r="R2080" i="1"/>
  <c r="S2080" i="1" s="1"/>
  <c r="AY2080" i="1"/>
  <c r="R1789" i="1"/>
  <c r="S1789" i="1" s="1"/>
  <c r="AY1789" i="1"/>
  <c r="R1788" i="1"/>
  <c r="S1788" i="1" s="1"/>
  <c r="AY1788" i="1"/>
  <c r="R2143" i="1"/>
  <c r="S2143" i="1" s="1"/>
  <c r="AY2143" i="1"/>
  <c r="R2142" i="1"/>
  <c r="S2142" i="1" s="1"/>
  <c r="AY2142" i="1"/>
  <c r="R1990" i="1"/>
  <c r="S1990" i="1" s="1"/>
  <c r="AY1990" i="1"/>
  <c r="R1913" i="1"/>
  <c r="S1913" i="1" s="1"/>
  <c r="AY1913" i="1"/>
  <c r="R1723" i="1"/>
  <c r="S1723" i="1" s="1"/>
  <c r="AY1723" i="1"/>
  <c r="R1842" i="1"/>
  <c r="S1842" i="1" s="1"/>
  <c r="AY1842" i="1"/>
  <c r="R1897" i="1"/>
  <c r="S1897" i="1" s="1"/>
  <c r="AY1897" i="1"/>
  <c r="R2071" i="1"/>
  <c r="S2071" i="1" s="1"/>
  <c r="AY2071" i="1"/>
  <c r="R1918" i="1"/>
  <c r="S1918" i="1" s="1"/>
  <c r="AY1918" i="1"/>
  <c r="R1805" i="1"/>
  <c r="S1805" i="1" s="1"/>
  <c r="AY1805" i="1"/>
  <c r="R2048" i="1"/>
  <c r="S2048" i="1" s="1"/>
  <c r="AY2048" i="1"/>
  <c r="R2153" i="1"/>
  <c r="S2153" i="1" s="1"/>
  <c r="AY2153" i="1"/>
  <c r="R1819" i="1"/>
  <c r="S1819" i="1" s="1"/>
  <c r="AY1819" i="1"/>
  <c r="R2044" i="1"/>
  <c r="S2044" i="1" s="1"/>
  <c r="AY2044" i="1"/>
  <c r="R1848" i="1"/>
  <c r="S1848" i="1" s="1"/>
  <c r="AY1848" i="1"/>
  <c r="R2013" i="1"/>
  <c r="S2013" i="1" s="1"/>
  <c r="AY2013" i="1"/>
  <c r="R2025" i="1"/>
  <c r="S2025" i="1" s="1"/>
  <c r="AY2025" i="1"/>
  <c r="R2126" i="1"/>
  <c r="S2126" i="1" s="1"/>
  <c r="AY2126" i="1"/>
  <c r="R2091" i="1"/>
  <c r="S2091" i="1" s="1"/>
  <c r="AY2091" i="1"/>
  <c r="R1994" i="1"/>
  <c r="S1994" i="1" s="1"/>
  <c r="AY1994" i="1"/>
  <c r="R1863" i="1"/>
  <c r="S1863" i="1" s="1"/>
  <c r="AY1863" i="1"/>
  <c r="R1984" i="1"/>
  <c r="S1984" i="1" s="1"/>
  <c r="AY1984" i="1"/>
  <c r="R1651" i="1"/>
  <c r="S1651" i="1" s="1"/>
  <c r="AY1651" i="1"/>
  <c r="R1989" i="1"/>
  <c r="S1989" i="1" s="1"/>
  <c r="AY1989" i="1"/>
  <c r="R2122" i="1"/>
  <c r="S2122" i="1" s="1"/>
  <c r="AY2122" i="1"/>
  <c r="R1793" i="1"/>
  <c r="S1793" i="1" s="1"/>
  <c r="AY1793" i="1"/>
  <c r="R1627" i="1"/>
  <c r="S1627" i="1" s="1"/>
  <c r="AY1627" i="1"/>
  <c r="R1626" i="1"/>
  <c r="S1626" i="1" s="1"/>
  <c r="AY1626" i="1"/>
  <c r="R1525" i="1"/>
  <c r="S1525" i="1" s="1"/>
  <c r="AY1525" i="1"/>
  <c r="AY2" i="6"/>
  <c r="AA2" i="6"/>
  <c r="AX2" i="6" s="1"/>
  <c r="R2" i="6"/>
  <c r="S2" i="6" s="1"/>
  <c r="BA2" i="6"/>
  <c r="BB2" i="6" s="1"/>
  <c r="AY3" i="6"/>
  <c r="AA3" i="6"/>
  <c r="AX3" i="6" s="1"/>
  <c r="R3" i="6"/>
  <c r="S3" i="6" s="1"/>
  <c r="BA3" i="6"/>
  <c r="BB3" i="6" s="1"/>
  <c r="AY4" i="6"/>
  <c r="AA4" i="6"/>
  <c r="AX4" i="6" s="1"/>
  <c r="R4" i="6"/>
  <c r="S4" i="6" s="1"/>
  <c r="BA4" i="6"/>
  <c r="BB4" i="6" s="1"/>
  <c r="AY5" i="6"/>
  <c r="AA5" i="6"/>
  <c r="AX5" i="6" s="1"/>
  <c r="R5" i="6"/>
  <c r="S5" i="6" s="1"/>
  <c r="BA5" i="6"/>
  <c r="BB5" i="6" s="1"/>
  <c r="AY6" i="6"/>
  <c r="AA6" i="6"/>
  <c r="AX6" i="6" s="1"/>
  <c r="R6" i="6"/>
  <c r="S6" i="6" s="1"/>
  <c r="BA6" i="6"/>
  <c r="BB6" i="6" s="1"/>
  <c r="AY7" i="6"/>
  <c r="AA7" i="6"/>
  <c r="AX7" i="6" s="1"/>
  <c r="R7" i="6"/>
  <c r="S7" i="6" s="1"/>
  <c r="BA7" i="6"/>
  <c r="BB7" i="6" s="1"/>
  <c r="AY8" i="6"/>
  <c r="AA8" i="6"/>
  <c r="AX8" i="6" s="1"/>
  <c r="R8" i="6"/>
  <c r="S8" i="6" s="1"/>
  <c r="BA8" i="6"/>
  <c r="BB8" i="6" s="1"/>
  <c r="AY9" i="6"/>
  <c r="AA9" i="6"/>
  <c r="AX9" i="6" s="1"/>
  <c r="R9" i="6"/>
  <c r="S9" i="6" s="1"/>
  <c r="BA9" i="6"/>
  <c r="BB9" i="6" s="1"/>
  <c r="AY10" i="6"/>
  <c r="AA10" i="6"/>
  <c r="AX10" i="6" s="1"/>
  <c r="R10" i="6"/>
  <c r="S10" i="6" s="1"/>
  <c r="BA10" i="6"/>
  <c r="BB10" i="6" s="1"/>
  <c r="AY11" i="6"/>
  <c r="AA11" i="6"/>
  <c r="AX11" i="6" s="1"/>
  <c r="R11" i="6"/>
  <c r="S11" i="6" s="1"/>
  <c r="BA11" i="6"/>
  <c r="BB11" i="6" s="1"/>
  <c r="AY12" i="6"/>
  <c r="AA12" i="6"/>
  <c r="AX12" i="6" s="1"/>
  <c r="R12" i="6"/>
  <c r="S12" i="6" s="1"/>
  <c r="BA12" i="6"/>
  <c r="BB12" i="6" s="1"/>
  <c r="AY13" i="6"/>
  <c r="AA13" i="6"/>
  <c r="AX13" i="6" s="1"/>
  <c r="R13" i="6"/>
  <c r="S13" i="6" s="1"/>
  <c r="BA13" i="6"/>
  <c r="BB13" i="6" s="1"/>
  <c r="AY14" i="6"/>
  <c r="AA14" i="6"/>
  <c r="AX14" i="6" s="1"/>
  <c r="R14" i="6"/>
  <c r="S14" i="6" s="1"/>
  <c r="BA14" i="6"/>
  <c r="BB14" i="6" s="1"/>
  <c r="AY15" i="6"/>
  <c r="AA15" i="6"/>
  <c r="AX15" i="6" s="1"/>
  <c r="R15" i="6"/>
  <c r="S15" i="6" s="1"/>
  <c r="BA15" i="6"/>
  <c r="BB15" i="6" s="1"/>
  <c r="AY16" i="6"/>
  <c r="AA16" i="6"/>
  <c r="AX16" i="6" s="1"/>
  <c r="R16" i="6"/>
  <c r="S16" i="6" s="1"/>
  <c r="BA16" i="6"/>
  <c r="BB16" i="6" s="1"/>
  <c r="AY17" i="6"/>
  <c r="AA17" i="6"/>
  <c r="AX17" i="6" s="1"/>
  <c r="R17" i="6"/>
  <c r="S17" i="6" s="1"/>
  <c r="BA17" i="6"/>
  <c r="BB17" i="6" s="1"/>
  <c r="AY18" i="6"/>
  <c r="AA18" i="6"/>
  <c r="AX18" i="6" s="1"/>
  <c r="R18" i="6"/>
  <c r="S18" i="6" s="1"/>
  <c r="BA18" i="6"/>
  <c r="BB18" i="6" s="1"/>
  <c r="AY19" i="6"/>
  <c r="AA19" i="6"/>
  <c r="AX19" i="6" s="1"/>
  <c r="R19" i="6"/>
  <c r="S19" i="6" s="1"/>
  <c r="BA19" i="6"/>
  <c r="BB19" i="6" s="1"/>
  <c r="AY20" i="6"/>
  <c r="AA20" i="6"/>
  <c r="AX20" i="6" s="1"/>
  <c r="R20" i="6"/>
  <c r="S20" i="6" s="1"/>
  <c r="BA20" i="6"/>
  <c r="BB20" i="6" s="1"/>
  <c r="AY21" i="6"/>
  <c r="AA21" i="6"/>
  <c r="AX21" i="6" s="1"/>
  <c r="R21" i="6"/>
  <c r="S21" i="6" s="1"/>
  <c r="BA21" i="6"/>
  <c r="BB21" i="6" s="1"/>
  <c r="AY22" i="6"/>
  <c r="AA22" i="6"/>
  <c r="AX22" i="6" s="1"/>
  <c r="R22" i="6"/>
  <c r="S22" i="6" s="1"/>
  <c r="BA22" i="6"/>
  <c r="BB22" i="6" s="1"/>
  <c r="AY23" i="6"/>
  <c r="AA23" i="6"/>
  <c r="AX23" i="6" s="1"/>
  <c r="R23" i="6"/>
  <c r="S23" i="6" s="1"/>
  <c r="BA23" i="6"/>
  <c r="BB23" i="6" s="1"/>
  <c r="AY24" i="6"/>
  <c r="AA24" i="6"/>
  <c r="AX24" i="6" s="1"/>
  <c r="R24" i="6"/>
  <c r="S24" i="6" s="1"/>
  <c r="BA24" i="6"/>
  <c r="BB24" i="6" s="1"/>
  <c r="AY25" i="6"/>
  <c r="AA25" i="6"/>
  <c r="AX25" i="6" s="1"/>
  <c r="R25" i="6"/>
  <c r="S25" i="6" s="1"/>
  <c r="BA25" i="6"/>
  <c r="BB25" i="6" s="1"/>
  <c r="AY26" i="6"/>
  <c r="AA26" i="6"/>
  <c r="AX26" i="6" s="1"/>
  <c r="R26" i="6"/>
  <c r="S26" i="6" s="1"/>
  <c r="BA26" i="6"/>
  <c r="BB26" i="6" s="1"/>
  <c r="AY27" i="6"/>
  <c r="AA27" i="6"/>
  <c r="AX27" i="6" s="1"/>
  <c r="R27" i="6"/>
  <c r="S27" i="6" s="1"/>
  <c r="BA27" i="6"/>
  <c r="BB27" i="6" s="1"/>
  <c r="AY28" i="6"/>
  <c r="AA28" i="6"/>
  <c r="AX28" i="6" s="1"/>
  <c r="R28" i="6"/>
  <c r="S28" i="6" s="1"/>
  <c r="BA28" i="6"/>
  <c r="BB28" i="6" s="1"/>
  <c r="AY29" i="6"/>
  <c r="AA29" i="6"/>
  <c r="AX29" i="6" s="1"/>
  <c r="R29" i="6"/>
  <c r="S29" i="6" s="1"/>
  <c r="BA29" i="6"/>
  <c r="BB29" i="6" s="1"/>
  <c r="AY30" i="6"/>
  <c r="AA30" i="6"/>
  <c r="AX30" i="6" s="1"/>
  <c r="R30" i="6"/>
  <c r="S30" i="6" s="1"/>
  <c r="BA30" i="6"/>
  <c r="BB30" i="6" s="1"/>
  <c r="AY31" i="6"/>
  <c r="AA31" i="6"/>
  <c r="AX31" i="6" s="1"/>
  <c r="R31" i="6"/>
  <c r="S31" i="6" s="1"/>
  <c r="BA31" i="6"/>
  <c r="BB31" i="6" s="1"/>
  <c r="AY32" i="6"/>
  <c r="AA32" i="6"/>
  <c r="AX32" i="6" s="1"/>
  <c r="R32" i="6"/>
  <c r="S32" i="6" s="1"/>
  <c r="BA32" i="6"/>
  <c r="BB32" i="6" s="1"/>
  <c r="AY33" i="6"/>
  <c r="AA33" i="6"/>
  <c r="AX33" i="6" s="1"/>
  <c r="R33" i="6"/>
  <c r="S33" i="6" s="1"/>
  <c r="BA33" i="6"/>
  <c r="BB33" i="6" s="1"/>
  <c r="AY34" i="6"/>
  <c r="AA34" i="6"/>
  <c r="AX34" i="6" s="1"/>
  <c r="R34" i="6"/>
  <c r="S34" i="6" s="1"/>
  <c r="BA34" i="6"/>
  <c r="BB34" i="6" s="1"/>
  <c r="AY35" i="6"/>
  <c r="AA35" i="6"/>
  <c r="AX35" i="6" s="1"/>
  <c r="R35" i="6"/>
  <c r="S35" i="6" s="1"/>
  <c r="BA35" i="6"/>
  <c r="BB35" i="6" s="1"/>
  <c r="AY36" i="6"/>
  <c r="AA36" i="6"/>
  <c r="AX36" i="6" s="1"/>
  <c r="R36" i="6"/>
  <c r="S36" i="6" s="1"/>
  <c r="BA36" i="6"/>
  <c r="BB36" i="6" s="1"/>
  <c r="AY37" i="6"/>
  <c r="AA37" i="6"/>
  <c r="AX37" i="6" s="1"/>
  <c r="R37" i="6"/>
  <c r="S37" i="6" s="1"/>
  <c r="BA37" i="6"/>
  <c r="BB37" i="6" s="1"/>
  <c r="AY38" i="6"/>
  <c r="AA38" i="6"/>
  <c r="AX38" i="6" s="1"/>
  <c r="R38" i="6"/>
  <c r="S38" i="6" s="1"/>
  <c r="BA38" i="6"/>
  <c r="BB38" i="6" s="1"/>
  <c r="AY39" i="6"/>
  <c r="AA39" i="6"/>
  <c r="AX39" i="6" s="1"/>
  <c r="R39" i="6"/>
  <c r="S39" i="6" s="1"/>
  <c r="BA39" i="6"/>
  <c r="BB39" i="6" s="1"/>
  <c r="AY40" i="6"/>
  <c r="AA40" i="6"/>
  <c r="AX40" i="6" s="1"/>
  <c r="R40" i="6"/>
  <c r="S40" i="6" s="1"/>
  <c r="BA40" i="6"/>
  <c r="BB40" i="6" s="1"/>
  <c r="AY41" i="6"/>
  <c r="AA41" i="6"/>
  <c r="AX41" i="6" s="1"/>
  <c r="R41" i="6"/>
  <c r="S41" i="6" s="1"/>
  <c r="BA41" i="6"/>
  <c r="BB41" i="6" s="1"/>
  <c r="AY42" i="6"/>
  <c r="AA42" i="6"/>
  <c r="AX42" i="6" s="1"/>
  <c r="R42" i="6"/>
  <c r="S42" i="6" s="1"/>
  <c r="BA42" i="6"/>
  <c r="BB42" i="6" s="1"/>
  <c r="AY43" i="6"/>
  <c r="AA43" i="6"/>
  <c r="AX43" i="6" s="1"/>
  <c r="R43" i="6"/>
  <c r="S43" i="6" s="1"/>
  <c r="BA43" i="6"/>
  <c r="BB43" i="6" s="1"/>
  <c r="AY44" i="6"/>
  <c r="AA44" i="6"/>
  <c r="AX44" i="6" s="1"/>
  <c r="R44" i="6"/>
  <c r="S44" i="6" s="1"/>
  <c r="BA44" i="6"/>
  <c r="BB44" i="6" s="1"/>
  <c r="AY45" i="6"/>
  <c r="AA45" i="6"/>
  <c r="AX45" i="6" s="1"/>
  <c r="R45" i="6"/>
  <c r="S45" i="6" s="1"/>
  <c r="BA45" i="6"/>
  <c r="BB45" i="6" s="1"/>
  <c r="AY46" i="6"/>
  <c r="AA46" i="6"/>
  <c r="AX46" i="6" s="1"/>
  <c r="R46" i="6"/>
  <c r="S46" i="6" s="1"/>
  <c r="BA46" i="6"/>
  <c r="BB46" i="6" s="1"/>
  <c r="AY47" i="6"/>
  <c r="AA47" i="6"/>
  <c r="AX47" i="6" s="1"/>
  <c r="R47" i="6"/>
  <c r="S47" i="6" s="1"/>
  <c r="BA47" i="6"/>
  <c r="BB47" i="6" s="1"/>
  <c r="AY48" i="6"/>
  <c r="AA48" i="6"/>
  <c r="AX48" i="6" s="1"/>
  <c r="R48" i="6"/>
  <c r="S48" i="6" s="1"/>
  <c r="BA48" i="6"/>
  <c r="BB48" i="6" s="1"/>
  <c r="AY49" i="6"/>
  <c r="AA49" i="6"/>
  <c r="AX49" i="6" s="1"/>
  <c r="R49" i="6"/>
  <c r="S49" i="6" s="1"/>
  <c r="BA49" i="6"/>
  <c r="BB49" i="6" s="1"/>
  <c r="AY50" i="6"/>
  <c r="AA50" i="6"/>
  <c r="AX50" i="6" s="1"/>
  <c r="R50" i="6"/>
  <c r="S50" i="6" s="1"/>
  <c r="BA50" i="6"/>
  <c r="BB50" i="6" s="1"/>
  <c r="AY51" i="6"/>
  <c r="AA51" i="6"/>
  <c r="AX51" i="6" s="1"/>
  <c r="R51" i="6"/>
  <c r="S51" i="6" s="1"/>
  <c r="BA51" i="6"/>
  <c r="BB51" i="6" s="1"/>
  <c r="AY52" i="6"/>
  <c r="AA52" i="6"/>
  <c r="AX52" i="6" s="1"/>
  <c r="R52" i="6"/>
  <c r="S52" i="6" s="1"/>
  <c r="BA52" i="6"/>
  <c r="BB52" i="6" s="1"/>
  <c r="AY53" i="6"/>
  <c r="AA53" i="6"/>
  <c r="AX53" i="6" s="1"/>
  <c r="R53" i="6"/>
  <c r="S53" i="6" s="1"/>
  <c r="BA53" i="6"/>
  <c r="BB53" i="6" s="1"/>
  <c r="AY54" i="6"/>
  <c r="AA54" i="6"/>
  <c r="AX54" i="6" s="1"/>
  <c r="R54" i="6"/>
  <c r="S54" i="6" s="1"/>
  <c r="BA54" i="6"/>
  <c r="BB54" i="6" s="1"/>
  <c r="AY55" i="6"/>
  <c r="AA55" i="6"/>
  <c r="AX55" i="6" s="1"/>
  <c r="R55" i="6"/>
  <c r="S55" i="6" s="1"/>
  <c r="BA55" i="6"/>
  <c r="BB55" i="6" s="1"/>
  <c r="AY56" i="6"/>
  <c r="AA56" i="6"/>
  <c r="AX56" i="6" s="1"/>
  <c r="R56" i="6"/>
  <c r="S56" i="6" s="1"/>
  <c r="BA56" i="6"/>
  <c r="BB56" i="6" s="1"/>
  <c r="AY57" i="6"/>
  <c r="AA57" i="6"/>
  <c r="AX57" i="6" s="1"/>
  <c r="R57" i="6"/>
  <c r="S57" i="6" s="1"/>
  <c r="BA57" i="6"/>
  <c r="BB57" i="6" s="1"/>
  <c r="AY58" i="6"/>
  <c r="AA58" i="6"/>
  <c r="AX58" i="6" s="1"/>
  <c r="R58" i="6"/>
  <c r="S58" i="6" s="1"/>
  <c r="BA58" i="6"/>
  <c r="BB58" i="6" s="1"/>
  <c r="AY59" i="6"/>
  <c r="AA59" i="6"/>
  <c r="AX59" i="6" s="1"/>
  <c r="R59" i="6"/>
  <c r="S59" i="6" s="1"/>
  <c r="BA59" i="6"/>
  <c r="BB59" i="6" s="1"/>
  <c r="AY60" i="6"/>
  <c r="AA60" i="6"/>
  <c r="AX60" i="6" s="1"/>
  <c r="R60" i="6"/>
  <c r="S60" i="6" s="1"/>
  <c r="BA60" i="6"/>
  <c r="BB60" i="6" s="1"/>
  <c r="AY61" i="6"/>
  <c r="AA61" i="6"/>
  <c r="AX61" i="6" s="1"/>
  <c r="R61" i="6"/>
  <c r="S61" i="6" s="1"/>
  <c r="BA61" i="6"/>
  <c r="BB61" i="6" s="1"/>
  <c r="AY62" i="6"/>
  <c r="AA62" i="6"/>
  <c r="AX62" i="6" s="1"/>
  <c r="R62" i="6"/>
  <c r="S62" i="6" s="1"/>
  <c r="BA62" i="6"/>
  <c r="BB62" i="6" s="1"/>
  <c r="AY63" i="6"/>
  <c r="AA63" i="6"/>
  <c r="AX63" i="6" s="1"/>
  <c r="R63" i="6"/>
  <c r="S63" i="6" s="1"/>
  <c r="BA63" i="6"/>
  <c r="BB63" i="6" s="1"/>
  <c r="AY64" i="6"/>
  <c r="AA64" i="6"/>
  <c r="AX64" i="6" s="1"/>
  <c r="R64" i="6"/>
  <c r="S64" i="6" s="1"/>
  <c r="BA64" i="6"/>
  <c r="BB64" i="6" s="1"/>
  <c r="AY65" i="6"/>
  <c r="AA65" i="6"/>
  <c r="AX65" i="6" s="1"/>
  <c r="R65" i="6"/>
  <c r="S65" i="6" s="1"/>
  <c r="BA65" i="6"/>
  <c r="BB65" i="6" s="1"/>
  <c r="AY66" i="6"/>
  <c r="AA66" i="6"/>
  <c r="AX66" i="6" s="1"/>
  <c r="R66" i="6"/>
  <c r="S66" i="6" s="1"/>
  <c r="BA66" i="6"/>
  <c r="BB66" i="6" s="1"/>
  <c r="AY67" i="6"/>
  <c r="AA67" i="6"/>
  <c r="AX67" i="6" s="1"/>
  <c r="R67" i="6"/>
  <c r="S67" i="6" s="1"/>
  <c r="BA67" i="6"/>
  <c r="BB67" i="6" s="1"/>
  <c r="AY68" i="6"/>
  <c r="AA68" i="6"/>
  <c r="AX68" i="6" s="1"/>
  <c r="R68" i="6"/>
  <c r="S68" i="6" s="1"/>
  <c r="BA68" i="6"/>
  <c r="BB68" i="6" s="1"/>
  <c r="AY69" i="6"/>
  <c r="AA69" i="6"/>
  <c r="AX69" i="6" s="1"/>
  <c r="R69" i="6"/>
  <c r="S69" i="6" s="1"/>
  <c r="BA69" i="6"/>
  <c r="BB69" i="6" s="1"/>
  <c r="AY70" i="6"/>
  <c r="AA70" i="6"/>
  <c r="AX70" i="6" s="1"/>
  <c r="R70" i="6"/>
  <c r="S70" i="6" s="1"/>
  <c r="BA70" i="6"/>
  <c r="BB70" i="6" s="1"/>
  <c r="AY71" i="6"/>
  <c r="AA71" i="6"/>
  <c r="AX71" i="6" s="1"/>
  <c r="R71" i="6"/>
  <c r="S71" i="6" s="1"/>
  <c r="BA71" i="6"/>
  <c r="BB71" i="6" s="1"/>
  <c r="AY72" i="6"/>
  <c r="AA72" i="6"/>
  <c r="AX72" i="6" s="1"/>
  <c r="R72" i="6"/>
  <c r="S72" i="6" s="1"/>
  <c r="BA72" i="6"/>
  <c r="BB72" i="6" s="1"/>
  <c r="AY73" i="6"/>
  <c r="AA73" i="6"/>
  <c r="AX73" i="6" s="1"/>
  <c r="R73" i="6"/>
  <c r="S73" i="6" s="1"/>
  <c r="BA73" i="6"/>
  <c r="BB73" i="6" s="1"/>
  <c r="AY74" i="6"/>
  <c r="AA74" i="6"/>
  <c r="AX74" i="6" s="1"/>
  <c r="R74" i="6"/>
  <c r="S74" i="6" s="1"/>
  <c r="BA74" i="6"/>
  <c r="BB74" i="6" s="1"/>
  <c r="AY75" i="6"/>
  <c r="AA75" i="6"/>
  <c r="AX75" i="6" s="1"/>
  <c r="R75" i="6"/>
  <c r="S75" i="6" s="1"/>
  <c r="BA75" i="6"/>
  <c r="BB75" i="6" s="1"/>
  <c r="AY76" i="6"/>
  <c r="AA76" i="6"/>
  <c r="AX76" i="6" s="1"/>
  <c r="R76" i="6"/>
  <c r="S76" i="6" s="1"/>
  <c r="BA76" i="6"/>
  <c r="BB76" i="6" s="1"/>
  <c r="AY77" i="6"/>
  <c r="AA77" i="6"/>
  <c r="AX77" i="6" s="1"/>
  <c r="R77" i="6"/>
  <c r="S77" i="6" s="1"/>
  <c r="BA77" i="6"/>
  <c r="BB77" i="6" s="1"/>
  <c r="AY78" i="6"/>
  <c r="AA78" i="6"/>
  <c r="AX78" i="6" s="1"/>
  <c r="R78" i="6"/>
  <c r="S78" i="6" s="1"/>
  <c r="BA78" i="6"/>
  <c r="BB78" i="6" s="1"/>
  <c r="AY79" i="6"/>
  <c r="AA79" i="6"/>
  <c r="AX79" i="6" s="1"/>
  <c r="R79" i="6"/>
  <c r="S79" i="6" s="1"/>
  <c r="BA79" i="6"/>
  <c r="BB79" i="6" s="1"/>
  <c r="AY80" i="6"/>
  <c r="AA80" i="6"/>
  <c r="AX80" i="6" s="1"/>
  <c r="R80" i="6"/>
  <c r="S80" i="6" s="1"/>
  <c r="BA80" i="6"/>
  <c r="BB80" i="6" s="1"/>
  <c r="AY81" i="6"/>
  <c r="AA81" i="6"/>
  <c r="AX81" i="6" s="1"/>
  <c r="R81" i="6"/>
  <c r="S81" i="6" s="1"/>
  <c r="BA81" i="6"/>
  <c r="BB81" i="6" s="1"/>
  <c r="AY82" i="6"/>
  <c r="AA82" i="6"/>
  <c r="AX82" i="6" s="1"/>
  <c r="R82" i="6"/>
  <c r="S82" i="6" s="1"/>
  <c r="BA82" i="6"/>
  <c r="BB82" i="6" s="1"/>
  <c r="AY83" i="6"/>
  <c r="AA83" i="6"/>
  <c r="AX83" i="6" s="1"/>
  <c r="R83" i="6"/>
  <c r="S83" i="6" s="1"/>
  <c r="BA83" i="6"/>
  <c r="BB83" i="6" s="1"/>
  <c r="AY84" i="6"/>
  <c r="AA84" i="6"/>
  <c r="AX84" i="6" s="1"/>
  <c r="R84" i="6"/>
  <c r="S84" i="6" s="1"/>
  <c r="BA84" i="6"/>
  <c r="BB84" i="6" s="1"/>
  <c r="AY85" i="6"/>
  <c r="AA85" i="6"/>
  <c r="AX85" i="6" s="1"/>
  <c r="R85" i="6"/>
  <c r="S85" i="6" s="1"/>
  <c r="BA85" i="6"/>
  <c r="BB85" i="6" s="1"/>
  <c r="AY86" i="6"/>
  <c r="AA86" i="6"/>
  <c r="AX86" i="6" s="1"/>
  <c r="R86" i="6"/>
  <c r="S86" i="6" s="1"/>
  <c r="BA86" i="6"/>
  <c r="BB86" i="6" s="1"/>
  <c r="AY87" i="6"/>
  <c r="AA87" i="6"/>
  <c r="AX87" i="6" s="1"/>
  <c r="R87" i="6"/>
  <c r="S87" i="6" s="1"/>
  <c r="BA87" i="6"/>
  <c r="BB87" i="6" s="1"/>
  <c r="AY88" i="6"/>
  <c r="AA88" i="6"/>
  <c r="AX88" i="6" s="1"/>
  <c r="R88" i="6"/>
  <c r="S88" i="6" s="1"/>
  <c r="BA88" i="6"/>
  <c r="BB88" i="6" s="1"/>
  <c r="AY89" i="6"/>
  <c r="AA89" i="6"/>
  <c r="AX89" i="6" s="1"/>
  <c r="R89" i="6"/>
  <c r="S89" i="6" s="1"/>
  <c r="BA89" i="6"/>
  <c r="BB89" i="6" s="1"/>
  <c r="AY90" i="6"/>
  <c r="AA90" i="6"/>
  <c r="AX90" i="6" s="1"/>
  <c r="R90" i="6"/>
  <c r="S90" i="6" s="1"/>
  <c r="BA90" i="6"/>
  <c r="BB90" i="6" s="1"/>
  <c r="AY91" i="6"/>
  <c r="AA91" i="6"/>
  <c r="AX91" i="6" s="1"/>
  <c r="R91" i="6"/>
  <c r="S91" i="6" s="1"/>
  <c r="BA91" i="6"/>
  <c r="BB91" i="6" s="1"/>
  <c r="AY92" i="6"/>
  <c r="AA92" i="6"/>
  <c r="AX92" i="6" s="1"/>
  <c r="R92" i="6"/>
  <c r="S92" i="6" s="1"/>
  <c r="BA92" i="6"/>
  <c r="BB92" i="6" s="1"/>
  <c r="AY93" i="6"/>
  <c r="AA93" i="6"/>
  <c r="AX93" i="6" s="1"/>
  <c r="R93" i="6"/>
  <c r="S93" i="6" s="1"/>
  <c r="BA93" i="6"/>
  <c r="BB93" i="6" s="1"/>
  <c r="AY94" i="6"/>
  <c r="AA94" i="6"/>
  <c r="AX94" i="6" s="1"/>
  <c r="R94" i="6"/>
  <c r="S94" i="6" s="1"/>
  <c r="BA94" i="6"/>
  <c r="BB94" i="6" s="1"/>
  <c r="AY95" i="6"/>
  <c r="AA95" i="6"/>
  <c r="AX95" i="6" s="1"/>
  <c r="R95" i="6"/>
  <c r="S95" i="6" s="1"/>
  <c r="BA95" i="6"/>
  <c r="BB95" i="6" s="1"/>
  <c r="AY96" i="6"/>
  <c r="AA96" i="6"/>
  <c r="AX96" i="6" s="1"/>
  <c r="R96" i="6"/>
  <c r="S96" i="6" s="1"/>
  <c r="BA96" i="6"/>
  <c r="BB96" i="6" s="1"/>
  <c r="AY97" i="6"/>
  <c r="AA97" i="6"/>
  <c r="AX97" i="6" s="1"/>
  <c r="R97" i="6"/>
  <c r="S97" i="6" s="1"/>
  <c r="BA97" i="6"/>
  <c r="BB97" i="6" s="1"/>
  <c r="AY98" i="6"/>
  <c r="AA98" i="6"/>
  <c r="AX98" i="6" s="1"/>
  <c r="R98" i="6"/>
  <c r="S98" i="6" s="1"/>
  <c r="BA98" i="6"/>
  <c r="BB98" i="6" s="1"/>
  <c r="AY99" i="6"/>
  <c r="AA99" i="6"/>
  <c r="AX99" i="6" s="1"/>
  <c r="R99" i="6"/>
  <c r="S99" i="6" s="1"/>
  <c r="BA99" i="6"/>
  <c r="BB99" i="6" s="1"/>
  <c r="AY100" i="6"/>
  <c r="AA100" i="6"/>
  <c r="AX100" i="6" s="1"/>
  <c r="R100" i="6"/>
  <c r="S100" i="6" s="1"/>
  <c r="BA100" i="6"/>
  <c r="BB100" i="6" s="1"/>
  <c r="AY101" i="6"/>
  <c r="AA101" i="6"/>
  <c r="AX101" i="6" s="1"/>
  <c r="R101" i="6"/>
  <c r="S101" i="6" s="1"/>
  <c r="BA101" i="6"/>
  <c r="BB101" i="6" s="1"/>
  <c r="AY102" i="6"/>
  <c r="AA102" i="6"/>
  <c r="AX102" i="6" s="1"/>
  <c r="R102" i="6"/>
  <c r="S102" i="6" s="1"/>
  <c r="BA102" i="6"/>
  <c r="BB102" i="6" s="1"/>
  <c r="AY103" i="6"/>
  <c r="AA103" i="6"/>
  <c r="AX103" i="6" s="1"/>
  <c r="R103" i="6"/>
  <c r="S103" i="6" s="1"/>
  <c r="BA103" i="6"/>
  <c r="BB103" i="6" s="1"/>
  <c r="AY104" i="6"/>
  <c r="AA104" i="6"/>
  <c r="AX104" i="6" s="1"/>
  <c r="R104" i="6"/>
  <c r="S104" i="6" s="1"/>
  <c r="BA104" i="6"/>
  <c r="BB104" i="6" s="1"/>
  <c r="AY105" i="6"/>
  <c r="AA105" i="6"/>
  <c r="AX105" i="6" s="1"/>
  <c r="R105" i="6"/>
  <c r="S105" i="6" s="1"/>
  <c r="BA105" i="6"/>
  <c r="BB105" i="6" s="1"/>
  <c r="AY106" i="6"/>
  <c r="AA106" i="6"/>
  <c r="AX106" i="6" s="1"/>
  <c r="R106" i="6"/>
  <c r="S106" i="6" s="1"/>
  <c r="BA106" i="6"/>
  <c r="BB106" i="6" s="1"/>
  <c r="AY107" i="6"/>
  <c r="AA107" i="6"/>
  <c r="AX107" i="6" s="1"/>
  <c r="R107" i="6"/>
  <c r="S107" i="6" s="1"/>
  <c r="BA107" i="6"/>
  <c r="BB107" i="6" s="1"/>
  <c r="AY108" i="6"/>
  <c r="AA108" i="6"/>
  <c r="AX108" i="6" s="1"/>
  <c r="R108" i="6"/>
  <c r="S108" i="6" s="1"/>
  <c r="BA108" i="6"/>
  <c r="BB108" i="6" s="1"/>
  <c r="AY109" i="6"/>
  <c r="AA109" i="6"/>
  <c r="AX109" i="6" s="1"/>
  <c r="R109" i="6"/>
  <c r="S109" i="6" s="1"/>
  <c r="BA109" i="6"/>
  <c r="BB109" i="6" s="1"/>
  <c r="AY110" i="6"/>
  <c r="AA110" i="6"/>
  <c r="AX110" i="6" s="1"/>
  <c r="R110" i="6"/>
  <c r="S110" i="6" s="1"/>
  <c r="BA110" i="6"/>
  <c r="BB110" i="6" s="1"/>
  <c r="AY111" i="6"/>
  <c r="AA111" i="6"/>
  <c r="AX111" i="6" s="1"/>
  <c r="R111" i="6"/>
  <c r="S111" i="6" s="1"/>
  <c r="BA111" i="6"/>
  <c r="BB111" i="6" s="1"/>
  <c r="AY112" i="6"/>
  <c r="AA112" i="6"/>
  <c r="AX112" i="6" s="1"/>
  <c r="R112" i="6"/>
  <c r="S112" i="6" s="1"/>
  <c r="BA112" i="6"/>
  <c r="BB112" i="6" s="1"/>
  <c r="AY113" i="6"/>
  <c r="AA113" i="6"/>
  <c r="AX113" i="6" s="1"/>
  <c r="R113" i="6"/>
  <c r="S113" i="6" s="1"/>
  <c r="BA113" i="6"/>
  <c r="BB113" i="6" s="1"/>
  <c r="AY114" i="6"/>
  <c r="AA114" i="6"/>
  <c r="AX114" i="6" s="1"/>
  <c r="R114" i="6"/>
  <c r="S114" i="6" s="1"/>
  <c r="BA114" i="6"/>
  <c r="BB114" i="6" s="1"/>
  <c r="AY115" i="6"/>
  <c r="AA115" i="6"/>
  <c r="AX115" i="6" s="1"/>
  <c r="R115" i="6"/>
  <c r="S115" i="6" s="1"/>
  <c r="BA115" i="6"/>
  <c r="BB115" i="6" s="1"/>
  <c r="AY116" i="6"/>
  <c r="AA116" i="6"/>
  <c r="AX116" i="6" s="1"/>
  <c r="R116" i="6"/>
  <c r="S116" i="6" s="1"/>
  <c r="BA116" i="6"/>
  <c r="BB116" i="6" s="1"/>
  <c r="AY117" i="6"/>
  <c r="AA117" i="6"/>
  <c r="AX117" i="6" s="1"/>
  <c r="R117" i="6"/>
  <c r="S117" i="6" s="1"/>
  <c r="BA117" i="6"/>
  <c r="BB117" i="6" s="1"/>
  <c r="AY118" i="6"/>
  <c r="AA118" i="6"/>
  <c r="AX118" i="6" s="1"/>
  <c r="R118" i="6"/>
  <c r="S118" i="6" s="1"/>
  <c r="BA118" i="6"/>
  <c r="BB118" i="6" s="1"/>
  <c r="AY119" i="6"/>
  <c r="AA119" i="6"/>
  <c r="AX119" i="6" s="1"/>
  <c r="R119" i="6"/>
  <c r="S119" i="6" s="1"/>
  <c r="BA119" i="6"/>
  <c r="BB119" i="6" s="1"/>
  <c r="AY120" i="6"/>
  <c r="AA120" i="6"/>
  <c r="AX120" i="6" s="1"/>
  <c r="R120" i="6"/>
  <c r="S120" i="6" s="1"/>
  <c r="BA120" i="6"/>
  <c r="BB120" i="6" s="1"/>
  <c r="AY121" i="6"/>
  <c r="AA121" i="6"/>
  <c r="AX121" i="6" s="1"/>
  <c r="R121" i="6"/>
  <c r="S121" i="6" s="1"/>
  <c r="BA121" i="6"/>
  <c r="BB121" i="6" s="1"/>
  <c r="AY122" i="6"/>
  <c r="AA122" i="6"/>
  <c r="AX122" i="6" s="1"/>
  <c r="R122" i="6"/>
  <c r="S122" i="6" s="1"/>
  <c r="BA122" i="6"/>
  <c r="BB122" i="6" s="1"/>
  <c r="AY123" i="6"/>
  <c r="AA123" i="6"/>
  <c r="AX123" i="6" s="1"/>
  <c r="R123" i="6"/>
  <c r="S123" i="6" s="1"/>
  <c r="BA123" i="6"/>
  <c r="BB123" i="6" s="1"/>
  <c r="AY124" i="6"/>
  <c r="AA124" i="6"/>
  <c r="AX124" i="6" s="1"/>
  <c r="R124" i="6"/>
  <c r="S124" i="6" s="1"/>
  <c r="BA124" i="6"/>
  <c r="BB124" i="6" s="1"/>
  <c r="AY125" i="6"/>
  <c r="AA125" i="6"/>
  <c r="AX125" i="6" s="1"/>
  <c r="R125" i="6"/>
  <c r="S125" i="6" s="1"/>
  <c r="BA125" i="6"/>
  <c r="BB125" i="6" s="1"/>
  <c r="AY126" i="6"/>
  <c r="AA126" i="6"/>
  <c r="AX126" i="6" s="1"/>
  <c r="R126" i="6"/>
  <c r="S126" i="6" s="1"/>
  <c r="BA126" i="6"/>
  <c r="BB126" i="6" s="1"/>
  <c r="AY127" i="6"/>
  <c r="AA127" i="6"/>
  <c r="AX127" i="6" s="1"/>
  <c r="R127" i="6"/>
  <c r="S127" i="6" s="1"/>
  <c r="BA127" i="6"/>
  <c r="BB127" i="6" s="1"/>
  <c r="AY128" i="6"/>
  <c r="AA128" i="6"/>
  <c r="AX128" i="6" s="1"/>
  <c r="R128" i="6"/>
  <c r="S128" i="6" s="1"/>
  <c r="BA128" i="6"/>
  <c r="BB128" i="6" s="1"/>
  <c r="AY129" i="6"/>
  <c r="AA129" i="6"/>
  <c r="AX129" i="6" s="1"/>
  <c r="R129" i="6"/>
  <c r="S129" i="6" s="1"/>
  <c r="BA129" i="6"/>
  <c r="BB129" i="6" s="1"/>
  <c r="AY130" i="6"/>
  <c r="AA130" i="6"/>
  <c r="AX130" i="6" s="1"/>
  <c r="R130" i="6"/>
  <c r="S130" i="6" s="1"/>
  <c r="BA130" i="6"/>
  <c r="BB130" i="6" s="1"/>
  <c r="AY131" i="6"/>
  <c r="AA131" i="6"/>
  <c r="AX131" i="6" s="1"/>
  <c r="R131" i="6"/>
  <c r="S131" i="6" s="1"/>
  <c r="BA131" i="6"/>
  <c r="BB131" i="6" s="1"/>
  <c r="AY132" i="6"/>
  <c r="AA132" i="6"/>
  <c r="AX132" i="6" s="1"/>
  <c r="R132" i="6"/>
  <c r="S132" i="6" s="1"/>
  <c r="BA132" i="6"/>
  <c r="BB132" i="6" s="1"/>
  <c r="AY133" i="6"/>
  <c r="AA133" i="6"/>
  <c r="AX133" i="6" s="1"/>
  <c r="R133" i="6"/>
  <c r="S133" i="6" s="1"/>
  <c r="BA133" i="6"/>
  <c r="BB133" i="6" s="1"/>
  <c r="AY134" i="6"/>
  <c r="AA134" i="6"/>
  <c r="AX134" i="6" s="1"/>
  <c r="R134" i="6"/>
  <c r="S134" i="6" s="1"/>
  <c r="BA134" i="6"/>
  <c r="BB134" i="6" s="1"/>
  <c r="AY135" i="6"/>
  <c r="AA135" i="6"/>
  <c r="AX135" i="6" s="1"/>
  <c r="R135" i="6"/>
  <c r="S135" i="6" s="1"/>
  <c r="BA135" i="6"/>
  <c r="BB135" i="6" s="1"/>
  <c r="AY136" i="6"/>
  <c r="AA136" i="6"/>
  <c r="AX136" i="6" s="1"/>
  <c r="R136" i="6"/>
  <c r="S136" i="6" s="1"/>
  <c r="BA136" i="6"/>
  <c r="BB136" i="6" s="1"/>
  <c r="AY137" i="6"/>
  <c r="AA137" i="6"/>
  <c r="AX137" i="6" s="1"/>
  <c r="R137" i="6"/>
  <c r="S137" i="6" s="1"/>
  <c r="BA137" i="6"/>
  <c r="BB137" i="6" s="1"/>
  <c r="AY138" i="6"/>
  <c r="AA138" i="6"/>
  <c r="AX138" i="6" s="1"/>
  <c r="R138" i="6"/>
  <c r="S138" i="6" s="1"/>
  <c r="BA138" i="6"/>
  <c r="BB138" i="6" s="1"/>
  <c r="AY139" i="6"/>
  <c r="AA139" i="6"/>
  <c r="AX139" i="6" s="1"/>
  <c r="R139" i="6"/>
  <c r="S139" i="6" s="1"/>
  <c r="BA139" i="6"/>
  <c r="BB139" i="6" s="1"/>
  <c r="AY140" i="6"/>
  <c r="AA140" i="6"/>
  <c r="AX140" i="6" s="1"/>
  <c r="R140" i="6"/>
  <c r="S140" i="6" s="1"/>
  <c r="BA140" i="6"/>
  <c r="BB140" i="6" s="1"/>
  <c r="AY141" i="6"/>
  <c r="AA141" i="6"/>
  <c r="AX141" i="6" s="1"/>
  <c r="R141" i="6"/>
  <c r="S141" i="6" s="1"/>
  <c r="BA141" i="6"/>
  <c r="BB141" i="6" s="1"/>
  <c r="AY142" i="6"/>
  <c r="AA142" i="6"/>
  <c r="AX142" i="6" s="1"/>
  <c r="R142" i="6"/>
  <c r="S142" i="6" s="1"/>
  <c r="BA142" i="6"/>
  <c r="BB142" i="6" s="1"/>
  <c r="AY143" i="6"/>
  <c r="AA143" i="6"/>
  <c r="AX143" i="6" s="1"/>
  <c r="R143" i="6"/>
  <c r="S143" i="6" s="1"/>
  <c r="BA143" i="6"/>
  <c r="BB143" i="6" s="1"/>
  <c r="AY144" i="6"/>
  <c r="AA144" i="6"/>
  <c r="AX144" i="6" s="1"/>
  <c r="R144" i="6"/>
  <c r="S144" i="6" s="1"/>
  <c r="BA144" i="6"/>
  <c r="BB144" i="6" s="1"/>
  <c r="AY145" i="6"/>
  <c r="AA145" i="6"/>
  <c r="AX145" i="6" s="1"/>
  <c r="R145" i="6"/>
  <c r="S145" i="6" s="1"/>
  <c r="BA145" i="6"/>
  <c r="BB145" i="6" s="1"/>
  <c r="AY146" i="6"/>
  <c r="AA146" i="6"/>
  <c r="AX146" i="6" s="1"/>
  <c r="R146" i="6"/>
  <c r="S146" i="6" s="1"/>
  <c r="BA146" i="6"/>
  <c r="BB146" i="6" s="1"/>
  <c r="AY147" i="6"/>
  <c r="AA147" i="6"/>
  <c r="AX147" i="6" s="1"/>
  <c r="R147" i="6"/>
  <c r="S147" i="6" s="1"/>
  <c r="BA147" i="6"/>
  <c r="BB147" i="6" s="1"/>
  <c r="AY148" i="6"/>
  <c r="AA148" i="6"/>
  <c r="AX148" i="6" s="1"/>
  <c r="R148" i="6"/>
  <c r="S148" i="6" s="1"/>
  <c r="BA148" i="6"/>
  <c r="BB148" i="6" s="1"/>
  <c r="AY149" i="6"/>
  <c r="AA149" i="6"/>
  <c r="AX149" i="6" s="1"/>
  <c r="R149" i="6"/>
  <c r="S149" i="6" s="1"/>
  <c r="BA149" i="6"/>
  <c r="BB149" i="6" s="1"/>
  <c r="AY150" i="6"/>
  <c r="AA150" i="6"/>
  <c r="AX150" i="6" s="1"/>
  <c r="R150" i="6"/>
  <c r="S150" i="6" s="1"/>
  <c r="BA150" i="6"/>
  <c r="BB150" i="6" s="1"/>
  <c r="AY151" i="6"/>
  <c r="AA151" i="6"/>
  <c r="AX151" i="6" s="1"/>
  <c r="R151" i="6"/>
  <c r="S151" i="6" s="1"/>
  <c r="BA151" i="6"/>
  <c r="BB151" i="6" s="1"/>
  <c r="AY152" i="6"/>
  <c r="AA152" i="6"/>
  <c r="AX152" i="6" s="1"/>
  <c r="R152" i="6"/>
  <c r="S152" i="6" s="1"/>
  <c r="BA152" i="6"/>
  <c r="BB152" i="6" s="1"/>
  <c r="AY153" i="6"/>
  <c r="AA153" i="6"/>
  <c r="AX153" i="6" s="1"/>
  <c r="R153" i="6"/>
  <c r="S153" i="6" s="1"/>
  <c r="BA153" i="6"/>
  <c r="BB153" i="6" s="1"/>
  <c r="AY154" i="6"/>
  <c r="AA154" i="6"/>
  <c r="AX154" i="6" s="1"/>
  <c r="R154" i="6"/>
  <c r="S154" i="6" s="1"/>
  <c r="BA154" i="6"/>
  <c r="BB154" i="6" s="1"/>
  <c r="AY155" i="6"/>
  <c r="AA155" i="6"/>
  <c r="AX155" i="6" s="1"/>
  <c r="R155" i="6"/>
  <c r="S155" i="6" s="1"/>
  <c r="BA155" i="6"/>
  <c r="BB155" i="6" s="1"/>
  <c r="AY156" i="6"/>
  <c r="AA156" i="6"/>
  <c r="AX156" i="6" s="1"/>
  <c r="R156" i="6"/>
  <c r="S156" i="6" s="1"/>
  <c r="BA156" i="6"/>
  <c r="BB156" i="6" s="1"/>
  <c r="AY157" i="6"/>
  <c r="AA157" i="6"/>
  <c r="AX157" i="6" s="1"/>
  <c r="R157" i="6"/>
  <c r="S157" i="6" s="1"/>
  <c r="BA157" i="6"/>
  <c r="BB157" i="6" s="1"/>
  <c r="AY158" i="6"/>
  <c r="AA158" i="6"/>
  <c r="AX158" i="6" s="1"/>
  <c r="R158" i="6"/>
  <c r="S158" i="6" s="1"/>
  <c r="BA158" i="6"/>
  <c r="BB158" i="6" s="1"/>
  <c r="AY159" i="6"/>
  <c r="AA159" i="6"/>
  <c r="AX159" i="6" s="1"/>
  <c r="R159" i="6"/>
  <c r="S159" i="6" s="1"/>
  <c r="BA159" i="6"/>
  <c r="BB159" i="6" s="1"/>
  <c r="AY160" i="6"/>
  <c r="AA160" i="6"/>
  <c r="AX160" i="6" s="1"/>
  <c r="R160" i="6"/>
  <c r="S160" i="6" s="1"/>
  <c r="BA160" i="6"/>
  <c r="BB160" i="6" s="1"/>
  <c r="AY161" i="6"/>
  <c r="AA161" i="6"/>
  <c r="AX161" i="6" s="1"/>
  <c r="R161" i="6"/>
  <c r="S161" i="6" s="1"/>
  <c r="BA161" i="6"/>
  <c r="BB161" i="6" s="1"/>
  <c r="AY162" i="6"/>
  <c r="AA162" i="6"/>
  <c r="AX162" i="6" s="1"/>
  <c r="R162" i="6"/>
  <c r="S162" i="6" s="1"/>
  <c r="BA162" i="6"/>
  <c r="BB162" i="6" s="1"/>
  <c r="AY163" i="6"/>
  <c r="AA163" i="6"/>
  <c r="AX163" i="6" s="1"/>
  <c r="R163" i="6"/>
  <c r="S163" i="6" s="1"/>
  <c r="BA163" i="6"/>
  <c r="BB163" i="6" s="1"/>
  <c r="AY164" i="6"/>
  <c r="AA164" i="6"/>
  <c r="AX164" i="6" s="1"/>
  <c r="R164" i="6"/>
  <c r="S164" i="6" s="1"/>
  <c r="BA164" i="6"/>
  <c r="BB164" i="6" s="1"/>
  <c r="AY165" i="6"/>
  <c r="AA165" i="6"/>
  <c r="AX165" i="6" s="1"/>
  <c r="R165" i="6"/>
  <c r="S165" i="6" s="1"/>
  <c r="BA165" i="6"/>
  <c r="BB165" i="6" s="1"/>
  <c r="AY166" i="6"/>
  <c r="AA166" i="6"/>
  <c r="AX166" i="6" s="1"/>
  <c r="R166" i="6"/>
  <c r="S166" i="6" s="1"/>
  <c r="BA166" i="6"/>
  <c r="BB166" i="6" s="1"/>
  <c r="AY167" i="6"/>
  <c r="AA167" i="6"/>
  <c r="AX167" i="6" s="1"/>
  <c r="R167" i="6"/>
  <c r="S167" i="6" s="1"/>
  <c r="BA167" i="6"/>
  <c r="BB167" i="6" s="1"/>
  <c r="AY168" i="6"/>
  <c r="AA168" i="6"/>
  <c r="AX168" i="6" s="1"/>
  <c r="R168" i="6"/>
  <c r="S168" i="6" s="1"/>
  <c r="BA168" i="6"/>
  <c r="BB168" i="6" s="1"/>
  <c r="AY169" i="6"/>
  <c r="AA169" i="6"/>
  <c r="AX169" i="6" s="1"/>
  <c r="R169" i="6"/>
  <c r="S169" i="6" s="1"/>
  <c r="BA169" i="6"/>
  <c r="BB169" i="6" s="1"/>
  <c r="AY170" i="6"/>
  <c r="AA170" i="6"/>
  <c r="AX170" i="6" s="1"/>
  <c r="R170" i="6"/>
  <c r="S170" i="6" s="1"/>
  <c r="BA170" i="6"/>
  <c r="BB170" i="6" s="1"/>
  <c r="AY171" i="6"/>
  <c r="AA171" i="6"/>
  <c r="AX171" i="6" s="1"/>
  <c r="R171" i="6"/>
  <c r="S171" i="6" s="1"/>
  <c r="BA171" i="6"/>
  <c r="BB171" i="6" s="1"/>
  <c r="AY172" i="6"/>
  <c r="AA172" i="6"/>
  <c r="AX172" i="6" s="1"/>
  <c r="R172" i="6"/>
  <c r="S172" i="6" s="1"/>
  <c r="BA172" i="6"/>
  <c r="BB172" i="6" s="1"/>
  <c r="AY173" i="6"/>
  <c r="AA173" i="6"/>
  <c r="AX173" i="6" s="1"/>
  <c r="R173" i="6"/>
  <c r="S173" i="6" s="1"/>
  <c r="BA173" i="6"/>
  <c r="BB173" i="6" s="1"/>
  <c r="AY174" i="6"/>
  <c r="AA174" i="6"/>
  <c r="AX174" i="6" s="1"/>
  <c r="R174" i="6"/>
  <c r="S174" i="6" s="1"/>
  <c r="BA174" i="6"/>
  <c r="BB174" i="6" s="1"/>
  <c r="AY175" i="6"/>
  <c r="AA175" i="6"/>
  <c r="AX175" i="6" s="1"/>
  <c r="R175" i="6"/>
  <c r="S175" i="6" s="1"/>
  <c r="BA175" i="6"/>
  <c r="BB175" i="6" s="1"/>
  <c r="AY176" i="6"/>
  <c r="AA176" i="6"/>
  <c r="AX176" i="6" s="1"/>
  <c r="R176" i="6"/>
  <c r="S176" i="6" s="1"/>
  <c r="BA176" i="6"/>
  <c r="BB176" i="6" s="1"/>
  <c r="AY177" i="6"/>
  <c r="AA177" i="6"/>
  <c r="AX177" i="6" s="1"/>
  <c r="R177" i="6"/>
  <c r="S177" i="6" s="1"/>
  <c r="BA177" i="6"/>
  <c r="BB177" i="6" s="1"/>
  <c r="AY178" i="6"/>
  <c r="AA178" i="6"/>
  <c r="AX178" i="6" s="1"/>
  <c r="R178" i="6"/>
  <c r="S178" i="6" s="1"/>
  <c r="BA178" i="6"/>
  <c r="BB178" i="6" s="1"/>
  <c r="AY179" i="6"/>
  <c r="AA179" i="6"/>
  <c r="AX179" i="6" s="1"/>
  <c r="R179" i="6"/>
  <c r="S179" i="6" s="1"/>
  <c r="BA179" i="6"/>
  <c r="BB179" i="6" s="1"/>
  <c r="AY180" i="6"/>
  <c r="AA180" i="6"/>
  <c r="AX180" i="6" s="1"/>
  <c r="R180" i="6"/>
  <c r="S180" i="6" s="1"/>
  <c r="BA180" i="6"/>
  <c r="BB180" i="6" s="1"/>
  <c r="AY181" i="6"/>
  <c r="AA181" i="6"/>
  <c r="AX181" i="6" s="1"/>
  <c r="R181" i="6"/>
  <c r="S181" i="6" s="1"/>
  <c r="BA181" i="6"/>
  <c r="BB181" i="6" s="1"/>
  <c r="AY182" i="6"/>
  <c r="AA182" i="6"/>
  <c r="AX182" i="6" s="1"/>
  <c r="R182" i="6"/>
  <c r="S182" i="6" s="1"/>
  <c r="BA182" i="6"/>
  <c r="BB182" i="6" s="1"/>
  <c r="AY183" i="6"/>
  <c r="AA183" i="6"/>
  <c r="AX183" i="6" s="1"/>
  <c r="R183" i="6"/>
  <c r="S183" i="6" s="1"/>
  <c r="BA183" i="6"/>
  <c r="BB183" i="6" s="1"/>
  <c r="AY184" i="6"/>
  <c r="AA184" i="6"/>
  <c r="AX184" i="6" s="1"/>
  <c r="R184" i="6"/>
  <c r="S184" i="6" s="1"/>
  <c r="BA184" i="6"/>
  <c r="BB184" i="6" s="1"/>
  <c r="AY185" i="6"/>
  <c r="AA185" i="6"/>
  <c r="AX185" i="6" s="1"/>
  <c r="R185" i="6"/>
  <c r="S185" i="6" s="1"/>
  <c r="BA185" i="6"/>
  <c r="BB185" i="6" s="1"/>
  <c r="AY186" i="6"/>
  <c r="AA186" i="6"/>
  <c r="AX186" i="6" s="1"/>
  <c r="R186" i="6"/>
  <c r="S186" i="6" s="1"/>
  <c r="BA186" i="6"/>
  <c r="BB186" i="6" s="1"/>
  <c r="AY187" i="6"/>
  <c r="AA187" i="6"/>
  <c r="AX187" i="6" s="1"/>
  <c r="R187" i="6"/>
  <c r="S187" i="6" s="1"/>
  <c r="BA187" i="6"/>
  <c r="BB187" i="6" s="1"/>
  <c r="AY188" i="6"/>
  <c r="AA188" i="6"/>
  <c r="AX188" i="6" s="1"/>
  <c r="R188" i="6"/>
  <c r="S188" i="6" s="1"/>
  <c r="BA188" i="6"/>
  <c r="BB188" i="6" s="1"/>
  <c r="AY189" i="6"/>
  <c r="AA189" i="6"/>
  <c r="AX189" i="6" s="1"/>
  <c r="R189" i="6"/>
  <c r="S189" i="6" s="1"/>
  <c r="BA189" i="6"/>
  <c r="BB189" i="6" s="1"/>
  <c r="AY190" i="6"/>
  <c r="AA190" i="6"/>
  <c r="AX190" i="6" s="1"/>
  <c r="R190" i="6"/>
  <c r="S190" i="6" s="1"/>
  <c r="BA190" i="6"/>
  <c r="BB190" i="6" s="1"/>
  <c r="AY191" i="6"/>
  <c r="AA191" i="6"/>
  <c r="AX191" i="6" s="1"/>
  <c r="R191" i="6"/>
  <c r="S191" i="6" s="1"/>
  <c r="BA191" i="6"/>
  <c r="BB191" i="6" s="1"/>
  <c r="AY192" i="6"/>
  <c r="AA192" i="6"/>
  <c r="AX192" i="6" s="1"/>
  <c r="R192" i="6"/>
  <c r="S192" i="6" s="1"/>
  <c r="BA192" i="6"/>
  <c r="BB192" i="6" s="1"/>
  <c r="AY193" i="6"/>
  <c r="AA193" i="6"/>
  <c r="AX193" i="6" s="1"/>
  <c r="R193" i="6"/>
  <c r="S193" i="6" s="1"/>
  <c r="BA193" i="6"/>
  <c r="BB193" i="6" s="1"/>
  <c r="AY194" i="6"/>
  <c r="AA194" i="6"/>
  <c r="AX194" i="6" s="1"/>
  <c r="R194" i="6"/>
  <c r="S194" i="6" s="1"/>
  <c r="BA194" i="6"/>
  <c r="BB194" i="6" s="1"/>
  <c r="AY195" i="6"/>
  <c r="AA195" i="6"/>
  <c r="AX195" i="6" s="1"/>
  <c r="R195" i="6"/>
  <c r="S195" i="6" s="1"/>
  <c r="BA195" i="6"/>
  <c r="BB195" i="6" s="1"/>
  <c r="AY196" i="6"/>
  <c r="AA196" i="6"/>
  <c r="AX196" i="6" s="1"/>
  <c r="R196" i="6"/>
  <c r="S196" i="6" s="1"/>
  <c r="BA196" i="6"/>
  <c r="BB196" i="6" s="1"/>
  <c r="AY197" i="6"/>
  <c r="AA197" i="6"/>
  <c r="AX197" i="6" s="1"/>
  <c r="R197" i="6"/>
  <c r="S197" i="6" s="1"/>
  <c r="BA197" i="6"/>
  <c r="BB197" i="6" s="1"/>
  <c r="AY198" i="6"/>
  <c r="AA198" i="6"/>
  <c r="AX198" i="6" s="1"/>
  <c r="R198" i="6"/>
  <c r="S198" i="6" s="1"/>
  <c r="BA198" i="6"/>
  <c r="BB198" i="6" s="1"/>
  <c r="AY199" i="6"/>
  <c r="AA199" i="6"/>
  <c r="AX199" i="6" s="1"/>
  <c r="R199" i="6"/>
  <c r="S199" i="6" s="1"/>
  <c r="BA199" i="6"/>
  <c r="BB199" i="6" s="1"/>
  <c r="AY200" i="6"/>
  <c r="AA200" i="6"/>
  <c r="AX200" i="6" s="1"/>
  <c r="R200" i="6"/>
  <c r="S200" i="6" s="1"/>
  <c r="BA200" i="6"/>
  <c r="BB200" i="6" s="1"/>
  <c r="AY201" i="6"/>
  <c r="AA201" i="6"/>
  <c r="AX201" i="6" s="1"/>
  <c r="R201" i="6"/>
  <c r="S201" i="6" s="1"/>
  <c r="BA201" i="6"/>
  <c r="BB201" i="6" s="1"/>
  <c r="AY202" i="6"/>
  <c r="AA202" i="6"/>
  <c r="AX202" i="6" s="1"/>
  <c r="R202" i="6"/>
  <c r="S202" i="6" s="1"/>
  <c r="BA202" i="6"/>
  <c r="BB202" i="6" s="1"/>
  <c r="AY203" i="6"/>
  <c r="AA203" i="6"/>
  <c r="AX203" i="6" s="1"/>
  <c r="R203" i="6"/>
  <c r="S203" i="6" s="1"/>
  <c r="BA203" i="6"/>
  <c r="BB203" i="6" s="1"/>
  <c r="AY204" i="6"/>
  <c r="AA204" i="6"/>
  <c r="AX204" i="6" s="1"/>
  <c r="R204" i="6"/>
  <c r="S204" i="6" s="1"/>
  <c r="BA204" i="6"/>
  <c r="BB204" i="6" s="1"/>
  <c r="AY205" i="6"/>
  <c r="AA205" i="6"/>
  <c r="AX205" i="6" s="1"/>
  <c r="R205" i="6"/>
  <c r="S205" i="6" s="1"/>
  <c r="BA205" i="6"/>
  <c r="BB205" i="6" s="1"/>
  <c r="AY206" i="6"/>
  <c r="AA206" i="6"/>
  <c r="AX206" i="6" s="1"/>
  <c r="R206" i="6"/>
  <c r="S206" i="6" s="1"/>
  <c r="BA206" i="6"/>
  <c r="BB206" i="6" s="1"/>
  <c r="AY207" i="6"/>
  <c r="AA207" i="6"/>
  <c r="AX207" i="6" s="1"/>
  <c r="R207" i="6"/>
  <c r="S207" i="6" s="1"/>
  <c r="BA207" i="6"/>
  <c r="BB207" i="6" s="1"/>
  <c r="AY208" i="6"/>
  <c r="AA208" i="6"/>
  <c r="AX208" i="6" s="1"/>
  <c r="R208" i="6"/>
  <c r="S208" i="6" s="1"/>
  <c r="BA208" i="6"/>
  <c r="BB208" i="6" s="1"/>
  <c r="AY209" i="6"/>
  <c r="AA209" i="6"/>
  <c r="AX209" i="6" s="1"/>
  <c r="R209" i="6"/>
  <c r="S209" i="6" s="1"/>
  <c r="BA209" i="6"/>
  <c r="BB209" i="6" s="1"/>
  <c r="AY210" i="6"/>
  <c r="AA210" i="6"/>
  <c r="AX210" i="6" s="1"/>
  <c r="R210" i="6"/>
  <c r="S210" i="6" s="1"/>
  <c r="BA210" i="6"/>
  <c r="BB210" i="6" s="1"/>
  <c r="AY211" i="6"/>
  <c r="AA211" i="6"/>
  <c r="AX211" i="6" s="1"/>
  <c r="R211" i="6"/>
  <c r="S211" i="6" s="1"/>
  <c r="BA211" i="6"/>
  <c r="BB211" i="6" s="1"/>
  <c r="AY212" i="6"/>
  <c r="AA212" i="6"/>
  <c r="AX212" i="6" s="1"/>
  <c r="R212" i="6"/>
  <c r="S212" i="6" s="1"/>
  <c r="BA212" i="6"/>
  <c r="BB212" i="6" s="1"/>
  <c r="AY213" i="6"/>
  <c r="AA213" i="6"/>
  <c r="AX213" i="6" s="1"/>
  <c r="R213" i="6"/>
  <c r="S213" i="6" s="1"/>
  <c r="BA213" i="6"/>
  <c r="BB213" i="6" s="1"/>
  <c r="AY214" i="6"/>
  <c r="AA214" i="6"/>
  <c r="AX214" i="6" s="1"/>
  <c r="R214" i="6"/>
  <c r="S214" i="6" s="1"/>
  <c r="BA214" i="6"/>
  <c r="BB214" i="6" s="1"/>
  <c r="AY215" i="6"/>
  <c r="AA215" i="6"/>
  <c r="AX215" i="6" s="1"/>
  <c r="R215" i="6"/>
  <c r="S215" i="6" s="1"/>
  <c r="BA215" i="6"/>
  <c r="BB215" i="6" s="1"/>
  <c r="AY216" i="6"/>
  <c r="AA216" i="6"/>
  <c r="AX216" i="6" s="1"/>
  <c r="R216" i="6"/>
  <c r="S216" i="6" s="1"/>
  <c r="BA216" i="6"/>
  <c r="BB216" i="6" s="1"/>
  <c r="AY217" i="6"/>
  <c r="AA217" i="6"/>
  <c r="AX217" i="6" s="1"/>
  <c r="R217" i="6"/>
  <c r="S217" i="6" s="1"/>
  <c r="BA217" i="6"/>
  <c r="BB217" i="6" s="1"/>
  <c r="AY218" i="6"/>
  <c r="AA218" i="6"/>
  <c r="AX218" i="6" s="1"/>
  <c r="R218" i="6"/>
  <c r="S218" i="6" s="1"/>
  <c r="BA218" i="6"/>
  <c r="BB218" i="6" s="1"/>
  <c r="AY219" i="6"/>
  <c r="AA219" i="6"/>
  <c r="AX219" i="6" s="1"/>
  <c r="R219" i="6"/>
  <c r="S219" i="6" s="1"/>
  <c r="BA219" i="6"/>
  <c r="BB219" i="6" s="1"/>
  <c r="AY220" i="6"/>
  <c r="AA220" i="6"/>
  <c r="AX220" i="6" s="1"/>
  <c r="R220" i="6"/>
  <c r="S220" i="6" s="1"/>
  <c r="BA220" i="6"/>
  <c r="BB220" i="6" s="1"/>
  <c r="AY221" i="6"/>
  <c r="AA221" i="6"/>
  <c r="AX221" i="6" s="1"/>
  <c r="R221" i="6"/>
  <c r="S221" i="6" s="1"/>
  <c r="BA221" i="6"/>
  <c r="BB221" i="6" s="1"/>
  <c r="AY222" i="6"/>
  <c r="AA222" i="6"/>
  <c r="AX222" i="6" s="1"/>
  <c r="R222" i="6"/>
  <c r="S222" i="6" s="1"/>
  <c r="BA222" i="6"/>
  <c r="BB222" i="6" s="1"/>
  <c r="AY223" i="6"/>
  <c r="AA223" i="6"/>
  <c r="AX223" i="6" s="1"/>
  <c r="R223" i="6"/>
  <c r="S223" i="6" s="1"/>
  <c r="BA223" i="6"/>
  <c r="BB223" i="6" s="1"/>
  <c r="AY224" i="6"/>
  <c r="AA224" i="6"/>
  <c r="AX224" i="6" s="1"/>
  <c r="R224" i="6"/>
  <c r="S224" i="6" s="1"/>
  <c r="BA224" i="6"/>
  <c r="BB224" i="6" s="1"/>
  <c r="AY225" i="6"/>
  <c r="AA225" i="6"/>
  <c r="AX225" i="6" s="1"/>
  <c r="R225" i="6"/>
  <c r="S225" i="6" s="1"/>
  <c r="BA225" i="6"/>
  <c r="BB225" i="6" s="1"/>
  <c r="AY226" i="6"/>
  <c r="AA226" i="6"/>
  <c r="AX226" i="6" s="1"/>
  <c r="R226" i="6"/>
  <c r="S226" i="6" s="1"/>
  <c r="BA226" i="6"/>
  <c r="BB226" i="6" s="1"/>
  <c r="AY227" i="6"/>
  <c r="AA227" i="6"/>
  <c r="AX227" i="6" s="1"/>
  <c r="R227" i="6"/>
  <c r="S227" i="6" s="1"/>
  <c r="BA227" i="6"/>
  <c r="BB227" i="6" s="1"/>
  <c r="AY228" i="6"/>
  <c r="AA228" i="6"/>
  <c r="AX228" i="6" s="1"/>
  <c r="R228" i="6"/>
  <c r="S228" i="6" s="1"/>
  <c r="BA228" i="6"/>
  <c r="BB228" i="6" s="1"/>
  <c r="AY229" i="6"/>
  <c r="AA229" i="6"/>
  <c r="AX229" i="6" s="1"/>
  <c r="R229" i="6"/>
  <c r="S229" i="6" s="1"/>
  <c r="BA229" i="6"/>
  <c r="BB229" i="6" s="1"/>
  <c r="AY230" i="6"/>
  <c r="AA230" i="6"/>
  <c r="AX230" i="6" s="1"/>
  <c r="R230" i="6"/>
  <c r="S230" i="6" s="1"/>
  <c r="BA230" i="6"/>
  <c r="BB230" i="6" s="1"/>
  <c r="AY231" i="6"/>
  <c r="AA231" i="6"/>
  <c r="AX231" i="6" s="1"/>
  <c r="R231" i="6"/>
  <c r="S231" i="6" s="1"/>
  <c r="BA231" i="6"/>
  <c r="BB231" i="6" s="1"/>
  <c r="AY232" i="6"/>
  <c r="AA232" i="6"/>
  <c r="AX232" i="6" s="1"/>
  <c r="R232" i="6"/>
  <c r="S232" i="6" s="1"/>
  <c r="BA232" i="6"/>
  <c r="BB232" i="6" s="1"/>
  <c r="AY233" i="6"/>
  <c r="AA233" i="6"/>
  <c r="AX233" i="6" s="1"/>
  <c r="R233" i="6"/>
  <c r="S233" i="6" s="1"/>
  <c r="BA233" i="6"/>
  <c r="BB233" i="6" s="1"/>
  <c r="AY234" i="6"/>
  <c r="AA234" i="6"/>
  <c r="AX234" i="6" s="1"/>
  <c r="R234" i="6"/>
  <c r="S234" i="6" s="1"/>
  <c r="BA234" i="6"/>
  <c r="BB234" i="6" s="1"/>
  <c r="AY235" i="6"/>
  <c r="AA235" i="6"/>
  <c r="AX235" i="6" s="1"/>
  <c r="R235" i="6"/>
  <c r="S235" i="6" s="1"/>
  <c r="BA235" i="6"/>
  <c r="BB235" i="6" s="1"/>
  <c r="AY236" i="6"/>
  <c r="AA236" i="6"/>
  <c r="AX236" i="6" s="1"/>
  <c r="R236" i="6"/>
  <c r="S236" i="6" s="1"/>
  <c r="BA236" i="6"/>
  <c r="BB236" i="6" s="1"/>
  <c r="AY237" i="6"/>
  <c r="AA237" i="6"/>
  <c r="AX237" i="6" s="1"/>
  <c r="R237" i="6"/>
  <c r="S237" i="6" s="1"/>
  <c r="BA237" i="6"/>
  <c r="BB237" i="6" s="1"/>
  <c r="AY238" i="6"/>
  <c r="AA238" i="6"/>
  <c r="AX238" i="6" s="1"/>
  <c r="R238" i="6"/>
  <c r="S238" i="6" s="1"/>
  <c r="BA238" i="6"/>
  <c r="BB238" i="6" s="1"/>
  <c r="AY239" i="6"/>
  <c r="AA239" i="6"/>
  <c r="AX239" i="6" s="1"/>
  <c r="R239" i="6"/>
  <c r="S239" i="6" s="1"/>
  <c r="BA239" i="6"/>
  <c r="BB239" i="6" s="1"/>
  <c r="AY240" i="6"/>
  <c r="AA240" i="6"/>
  <c r="AX240" i="6" s="1"/>
  <c r="R240" i="6"/>
  <c r="S240" i="6" s="1"/>
  <c r="BA240" i="6"/>
  <c r="BB240" i="6" s="1"/>
  <c r="AY241" i="6"/>
  <c r="AA241" i="6"/>
  <c r="AX241" i="6" s="1"/>
  <c r="R241" i="6"/>
  <c r="S241" i="6" s="1"/>
  <c r="BA241" i="6"/>
  <c r="BB241" i="6" s="1"/>
  <c r="AY242" i="6"/>
  <c r="AA242" i="6"/>
  <c r="AX242" i="6" s="1"/>
  <c r="R242" i="6"/>
  <c r="S242" i="6" s="1"/>
  <c r="BA242" i="6"/>
  <c r="BB242" i="6" s="1"/>
  <c r="AY243" i="6"/>
  <c r="AA243" i="6"/>
  <c r="AX243" i="6" s="1"/>
  <c r="R243" i="6"/>
  <c r="S243" i="6" s="1"/>
  <c r="BA243" i="6"/>
  <c r="BB243" i="6" s="1"/>
  <c r="AY244" i="6"/>
  <c r="AA244" i="6"/>
  <c r="AX244" i="6" s="1"/>
  <c r="R244" i="6"/>
  <c r="S244" i="6" s="1"/>
  <c r="BA244" i="6"/>
  <c r="BB244" i="6" s="1"/>
  <c r="AY245" i="6"/>
  <c r="AA245" i="6"/>
  <c r="AX245" i="6" s="1"/>
  <c r="R245" i="6"/>
  <c r="S245" i="6" s="1"/>
  <c r="BA245" i="6"/>
  <c r="BB245" i="6" s="1"/>
  <c r="AY246" i="6"/>
  <c r="AA246" i="6"/>
  <c r="AX246" i="6" s="1"/>
  <c r="R246" i="6"/>
  <c r="S246" i="6" s="1"/>
  <c r="BA246" i="6"/>
  <c r="BB246" i="6" s="1"/>
  <c r="AY247" i="6"/>
  <c r="AA247" i="6"/>
  <c r="AX247" i="6" s="1"/>
  <c r="R247" i="6"/>
  <c r="S247" i="6" s="1"/>
  <c r="BA247" i="6"/>
  <c r="BB247" i="6" s="1"/>
  <c r="AY248" i="6"/>
  <c r="AA248" i="6"/>
  <c r="AX248" i="6" s="1"/>
  <c r="R248" i="6"/>
  <c r="S248" i="6" s="1"/>
  <c r="BA248" i="6"/>
  <c r="BB248" i="6" s="1"/>
  <c r="AY249" i="6"/>
  <c r="AA249" i="6"/>
  <c r="AX249" i="6" s="1"/>
  <c r="R249" i="6"/>
  <c r="S249" i="6" s="1"/>
  <c r="BA249" i="6"/>
  <c r="BB249" i="6" s="1"/>
  <c r="AY250" i="6"/>
  <c r="AA250" i="6"/>
  <c r="AX250" i="6" s="1"/>
  <c r="R250" i="6"/>
  <c r="S250" i="6" s="1"/>
  <c r="BA250" i="6"/>
  <c r="BB250" i="6" s="1"/>
  <c r="AY251" i="6"/>
  <c r="AA251" i="6"/>
  <c r="AX251" i="6" s="1"/>
  <c r="R251" i="6"/>
  <c r="S251" i="6" s="1"/>
  <c r="BA251" i="6"/>
  <c r="BB251" i="6" s="1"/>
  <c r="AY252" i="6"/>
  <c r="AA252" i="6"/>
  <c r="AX252" i="6" s="1"/>
  <c r="R252" i="6"/>
  <c r="S252" i="6" s="1"/>
  <c r="BA252" i="6"/>
  <c r="BB252" i="6" s="1"/>
  <c r="AY253" i="6"/>
  <c r="AA253" i="6"/>
  <c r="AX253" i="6" s="1"/>
  <c r="R253" i="6"/>
  <c r="S253" i="6" s="1"/>
  <c r="BA253" i="6"/>
  <c r="BB253" i="6" s="1"/>
  <c r="AY254" i="6"/>
  <c r="AA254" i="6"/>
  <c r="AX254" i="6" s="1"/>
  <c r="R254" i="6"/>
  <c r="S254" i="6" s="1"/>
  <c r="BA254" i="6"/>
  <c r="BB254" i="6" s="1"/>
  <c r="AY255" i="6"/>
  <c r="AA255" i="6"/>
  <c r="AX255" i="6" s="1"/>
  <c r="R255" i="6"/>
  <c r="S255" i="6" s="1"/>
  <c r="BA255" i="6"/>
  <c r="BB255" i="6" s="1"/>
  <c r="AY256" i="6"/>
  <c r="AA256" i="6"/>
  <c r="AX256" i="6" s="1"/>
  <c r="R256" i="6"/>
  <c r="S256" i="6" s="1"/>
  <c r="BA256" i="6"/>
  <c r="BB256" i="6" s="1"/>
  <c r="AY257" i="6"/>
  <c r="AA257" i="6"/>
  <c r="AX257" i="6" s="1"/>
  <c r="R257" i="6"/>
  <c r="S257" i="6" s="1"/>
  <c r="BA257" i="6"/>
  <c r="BB257" i="6" s="1"/>
  <c r="AY258" i="6"/>
  <c r="AA258" i="6"/>
  <c r="AX258" i="6" s="1"/>
  <c r="R258" i="6"/>
  <c r="S258" i="6" s="1"/>
  <c r="BA258" i="6"/>
  <c r="BB258" i="6" s="1"/>
  <c r="AY259" i="6"/>
  <c r="AA259" i="6"/>
  <c r="AX259" i="6" s="1"/>
  <c r="R259" i="6"/>
  <c r="S259" i="6" s="1"/>
  <c r="BA259" i="6"/>
  <c r="BB259" i="6" s="1"/>
  <c r="AY260" i="6"/>
  <c r="AA260" i="6"/>
  <c r="AX260" i="6" s="1"/>
  <c r="R260" i="6"/>
  <c r="S260" i="6" s="1"/>
  <c r="BA260" i="6"/>
  <c r="BB260" i="6" s="1"/>
  <c r="AY261" i="6"/>
  <c r="AA261" i="6"/>
  <c r="AX261" i="6" s="1"/>
  <c r="R261" i="6"/>
  <c r="S261" i="6" s="1"/>
  <c r="BA261" i="6"/>
  <c r="BB261" i="6" s="1"/>
  <c r="AY262" i="6"/>
  <c r="AA262" i="6"/>
  <c r="AX262" i="6" s="1"/>
  <c r="R262" i="6"/>
  <c r="S262" i="6" s="1"/>
  <c r="BA262" i="6"/>
  <c r="BB262" i="6" s="1"/>
  <c r="AY263" i="6"/>
  <c r="AA263" i="6"/>
  <c r="AX263" i="6" s="1"/>
  <c r="R263" i="6"/>
  <c r="S263" i="6" s="1"/>
  <c r="BA263" i="6"/>
  <c r="BB263" i="6" s="1"/>
  <c r="AY264" i="6"/>
  <c r="AA264" i="6"/>
  <c r="AX264" i="6" s="1"/>
  <c r="R264" i="6"/>
  <c r="S264" i="6" s="1"/>
  <c r="BA264" i="6"/>
  <c r="BB264" i="6" s="1"/>
  <c r="AY265" i="6"/>
  <c r="AA265" i="6"/>
  <c r="AX265" i="6" s="1"/>
  <c r="R265" i="6"/>
  <c r="S265" i="6" s="1"/>
  <c r="BA265" i="6"/>
  <c r="BB265" i="6" s="1"/>
  <c r="AY266" i="6"/>
  <c r="AA266" i="6"/>
  <c r="AX266" i="6" s="1"/>
  <c r="R266" i="6"/>
  <c r="S266" i="6" s="1"/>
  <c r="BA266" i="6"/>
  <c r="BB266" i="6" s="1"/>
  <c r="AY267" i="6"/>
  <c r="AA267" i="6"/>
  <c r="AX267" i="6" s="1"/>
  <c r="R267" i="6"/>
  <c r="S267" i="6" s="1"/>
  <c r="BA267" i="6"/>
  <c r="BB267" i="6" s="1"/>
  <c r="AY268" i="6"/>
  <c r="AA268" i="6"/>
  <c r="AX268" i="6" s="1"/>
  <c r="R268" i="6"/>
  <c r="S268" i="6" s="1"/>
  <c r="BA268" i="6"/>
  <c r="BB268" i="6" s="1"/>
  <c r="AY269" i="6"/>
  <c r="AA269" i="6"/>
  <c r="AX269" i="6" s="1"/>
  <c r="R269" i="6"/>
  <c r="S269" i="6" s="1"/>
  <c r="BA269" i="6"/>
  <c r="BB269" i="6" s="1"/>
  <c r="AY270" i="6"/>
  <c r="AA270" i="6"/>
  <c r="AX270" i="6" s="1"/>
  <c r="R270" i="6"/>
  <c r="S270" i="6" s="1"/>
  <c r="BA270" i="6"/>
  <c r="BB270" i="6" s="1"/>
  <c r="AY271" i="6"/>
  <c r="AA271" i="6"/>
  <c r="AX271" i="6" s="1"/>
  <c r="R271" i="6"/>
  <c r="S271" i="6" s="1"/>
  <c r="BA271" i="6"/>
  <c r="BB271" i="6" s="1"/>
  <c r="AY272" i="6"/>
  <c r="AA272" i="6"/>
  <c r="AX272" i="6" s="1"/>
  <c r="R272" i="6"/>
  <c r="S272" i="6" s="1"/>
  <c r="BA272" i="6"/>
  <c r="BB272" i="6" s="1"/>
  <c r="AY273" i="6"/>
  <c r="AA273" i="6"/>
  <c r="AX273" i="6" s="1"/>
  <c r="R273" i="6"/>
  <c r="S273" i="6" s="1"/>
  <c r="BA273" i="6"/>
  <c r="BB273" i="6" s="1"/>
  <c r="AY274" i="6"/>
  <c r="AA274" i="6"/>
  <c r="AX274" i="6" s="1"/>
  <c r="R274" i="6"/>
  <c r="S274" i="6" s="1"/>
  <c r="BA274" i="6"/>
  <c r="BB274" i="6" s="1"/>
  <c r="AY275" i="6"/>
  <c r="AA275" i="6"/>
  <c r="AX275" i="6" s="1"/>
  <c r="R275" i="6"/>
  <c r="S275" i="6" s="1"/>
  <c r="BA275" i="6"/>
  <c r="BB275" i="6" s="1"/>
  <c r="AY276" i="6"/>
  <c r="AA276" i="6"/>
  <c r="AX276" i="6" s="1"/>
  <c r="R276" i="6"/>
  <c r="S276" i="6" s="1"/>
  <c r="BA276" i="6"/>
  <c r="BB276" i="6" s="1"/>
  <c r="AY277" i="6"/>
  <c r="AA277" i="6"/>
  <c r="AX277" i="6" s="1"/>
  <c r="R277" i="6"/>
  <c r="S277" i="6" s="1"/>
  <c r="BA277" i="6"/>
  <c r="BB277" i="6" s="1"/>
  <c r="AY278" i="6"/>
  <c r="AA278" i="6"/>
  <c r="AX278" i="6" s="1"/>
  <c r="R278" i="6"/>
  <c r="S278" i="6" s="1"/>
  <c r="BA278" i="6"/>
  <c r="BB278" i="6" s="1"/>
  <c r="AY279" i="6"/>
  <c r="AA279" i="6"/>
  <c r="AX279" i="6" s="1"/>
  <c r="R279" i="6"/>
  <c r="S279" i="6" s="1"/>
  <c r="BA279" i="6"/>
  <c r="BB279" i="6" s="1"/>
  <c r="AY280" i="6"/>
  <c r="AA280" i="6"/>
  <c r="AX280" i="6" s="1"/>
  <c r="R280" i="6"/>
  <c r="S280" i="6" s="1"/>
  <c r="BA280" i="6"/>
  <c r="BB280" i="6" s="1"/>
  <c r="AY281" i="6"/>
  <c r="AA281" i="6"/>
  <c r="AX281" i="6" s="1"/>
  <c r="R281" i="6"/>
  <c r="S281" i="6" s="1"/>
  <c r="BA281" i="6"/>
  <c r="BB281" i="6" s="1"/>
  <c r="AY282" i="6"/>
  <c r="AA282" i="6"/>
  <c r="AX282" i="6" s="1"/>
  <c r="R282" i="6"/>
  <c r="S282" i="6" s="1"/>
  <c r="BA282" i="6"/>
  <c r="BB282" i="6" s="1"/>
  <c r="AY283" i="6"/>
  <c r="AA283" i="6"/>
  <c r="AX283" i="6" s="1"/>
  <c r="R283" i="6"/>
  <c r="S283" i="6" s="1"/>
  <c r="BA283" i="6"/>
  <c r="BB283" i="6" s="1"/>
  <c r="AY284" i="6"/>
  <c r="AA284" i="6"/>
  <c r="AX284" i="6" s="1"/>
  <c r="R284" i="6"/>
  <c r="S284" i="6" s="1"/>
  <c r="BA284" i="6"/>
  <c r="BB284" i="6" s="1"/>
  <c r="AY285" i="6"/>
  <c r="AA285" i="6"/>
  <c r="AX285" i="6" s="1"/>
  <c r="R285" i="6"/>
  <c r="S285" i="6" s="1"/>
  <c r="BA285" i="6"/>
  <c r="BB285" i="6" s="1"/>
  <c r="AY286" i="6"/>
  <c r="AA286" i="6"/>
  <c r="AX286" i="6" s="1"/>
  <c r="R286" i="6"/>
  <c r="S286" i="6" s="1"/>
  <c r="BA286" i="6"/>
  <c r="BB286" i="6" s="1"/>
  <c r="AY287" i="6"/>
  <c r="AA287" i="6"/>
  <c r="AX287" i="6" s="1"/>
  <c r="R287" i="6"/>
  <c r="S287" i="6" s="1"/>
  <c r="BA287" i="6"/>
  <c r="BB287" i="6" s="1"/>
  <c r="AY288" i="6"/>
  <c r="AA288" i="6"/>
  <c r="AX288" i="6" s="1"/>
  <c r="R288" i="6"/>
  <c r="S288" i="6" s="1"/>
  <c r="BA288" i="6"/>
  <c r="BB288" i="6" s="1"/>
  <c r="AY289" i="6"/>
  <c r="AA289" i="6"/>
  <c r="AX289" i="6" s="1"/>
  <c r="R289" i="6"/>
  <c r="S289" i="6" s="1"/>
  <c r="BA289" i="6"/>
  <c r="BB289" i="6" s="1"/>
  <c r="AY290" i="6"/>
  <c r="AA290" i="6"/>
  <c r="AX290" i="6" s="1"/>
  <c r="R290" i="6"/>
  <c r="S290" i="6" s="1"/>
  <c r="BA290" i="6"/>
  <c r="BB290" i="6" s="1"/>
  <c r="AY291" i="6"/>
  <c r="AA291" i="6"/>
  <c r="AX291" i="6" s="1"/>
  <c r="R291" i="6"/>
  <c r="S291" i="6" s="1"/>
  <c r="BA291" i="6"/>
  <c r="BB291" i="6" s="1"/>
  <c r="AY292" i="6"/>
  <c r="AA292" i="6"/>
  <c r="AX292" i="6" s="1"/>
  <c r="R292" i="6"/>
  <c r="S292" i="6" s="1"/>
  <c r="BA292" i="6"/>
  <c r="BB292" i="6" s="1"/>
  <c r="AY293" i="6"/>
  <c r="AA293" i="6"/>
  <c r="AX293" i="6" s="1"/>
  <c r="R293" i="6"/>
  <c r="S293" i="6" s="1"/>
  <c r="BA293" i="6"/>
  <c r="BB293" i="6" s="1"/>
  <c r="AY294" i="6"/>
  <c r="AA294" i="6"/>
  <c r="AX294" i="6" s="1"/>
  <c r="R294" i="6"/>
  <c r="S294" i="6" s="1"/>
  <c r="BA294" i="6"/>
  <c r="BB294" i="6" s="1"/>
  <c r="AY295" i="6"/>
  <c r="AA295" i="6"/>
  <c r="AX295" i="6" s="1"/>
  <c r="R295" i="6"/>
  <c r="S295" i="6" s="1"/>
  <c r="BA295" i="6"/>
  <c r="BB295" i="6" s="1"/>
  <c r="AY296" i="6"/>
  <c r="AA296" i="6"/>
  <c r="AX296" i="6" s="1"/>
  <c r="R296" i="6"/>
  <c r="S296" i="6" s="1"/>
  <c r="BA296" i="6"/>
  <c r="BB296" i="6" s="1"/>
  <c r="AY297" i="6"/>
  <c r="AA297" i="6"/>
  <c r="AX297" i="6" s="1"/>
  <c r="R297" i="6"/>
  <c r="S297" i="6" s="1"/>
  <c r="BA297" i="6"/>
  <c r="BB297" i="6" s="1"/>
  <c r="AY298" i="6"/>
  <c r="AA298" i="6"/>
  <c r="AX298" i="6" s="1"/>
  <c r="R298" i="6"/>
  <c r="S298" i="6" s="1"/>
  <c r="BA298" i="6"/>
  <c r="BB298" i="6" s="1"/>
  <c r="AY299" i="6"/>
  <c r="AA299" i="6"/>
  <c r="AX299" i="6" s="1"/>
  <c r="R299" i="6"/>
  <c r="S299" i="6" s="1"/>
  <c r="BA299" i="6"/>
  <c r="BB299" i="6" s="1"/>
  <c r="AY300" i="6"/>
  <c r="AA300" i="6"/>
  <c r="AX300" i="6" s="1"/>
  <c r="R300" i="6"/>
  <c r="S300" i="6" s="1"/>
  <c r="BA300" i="6"/>
  <c r="BB300" i="6" s="1"/>
  <c r="AY301" i="6"/>
  <c r="AA301" i="6"/>
  <c r="AX301" i="6" s="1"/>
  <c r="R301" i="6"/>
  <c r="S301" i="6" s="1"/>
  <c r="BA301" i="6"/>
  <c r="BB301" i="6" s="1"/>
  <c r="AY302" i="6"/>
  <c r="AA302" i="6"/>
  <c r="AX302" i="6" s="1"/>
  <c r="R302" i="6"/>
  <c r="S302" i="6" s="1"/>
  <c r="BA302" i="6"/>
  <c r="BB302" i="6" s="1"/>
  <c r="AY303" i="6"/>
  <c r="AA303" i="6"/>
  <c r="AX303" i="6" s="1"/>
  <c r="R303" i="6"/>
  <c r="S303" i="6" s="1"/>
  <c r="BA303" i="6"/>
  <c r="BB303" i="6" s="1"/>
  <c r="AY304" i="6"/>
  <c r="AA304" i="6"/>
  <c r="AX304" i="6" s="1"/>
  <c r="R304" i="6"/>
  <c r="S304" i="6" s="1"/>
  <c r="BA304" i="6"/>
  <c r="BB304" i="6" s="1"/>
  <c r="AY305" i="6"/>
  <c r="AA305" i="6"/>
  <c r="AX305" i="6" s="1"/>
  <c r="R305" i="6"/>
  <c r="S305" i="6" s="1"/>
  <c r="BA305" i="6"/>
  <c r="BB305" i="6" s="1"/>
  <c r="AY306" i="6"/>
  <c r="AA306" i="6"/>
  <c r="AX306" i="6" s="1"/>
  <c r="R306" i="6"/>
  <c r="S306" i="6" s="1"/>
  <c r="BA306" i="6"/>
  <c r="BB306" i="6" s="1"/>
  <c r="AY307" i="6"/>
  <c r="AA307" i="6"/>
  <c r="AX307" i="6" s="1"/>
  <c r="R307" i="6"/>
  <c r="S307" i="6" s="1"/>
  <c r="BA307" i="6"/>
  <c r="BB307" i="6" s="1"/>
  <c r="AY308" i="6"/>
  <c r="AA308" i="6"/>
  <c r="AX308" i="6" s="1"/>
  <c r="R308" i="6"/>
  <c r="S308" i="6" s="1"/>
  <c r="BA308" i="6"/>
  <c r="BB308" i="6" s="1"/>
  <c r="AY309" i="6"/>
  <c r="AA309" i="6"/>
  <c r="AX309" i="6" s="1"/>
  <c r="R309" i="6"/>
  <c r="S309" i="6" s="1"/>
  <c r="BA309" i="6"/>
  <c r="BB309" i="6" s="1"/>
  <c r="AY310" i="6"/>
  <c r="AA310" i="6"/>
  <c r="AX310" i="6" s="1"/>
  <c r="R310" i="6"/>
  <c r="S310" i="6" s="1"/>
  <c r="BA310" i="6"/>
  <c r="BB310" i="6" s="1"/>
  <c r="AY311" i="6"/>
  <c r="AA311" i="6"/>
  <c r="AX311" i="6" s="1"/>
  <c r="R311" i="6"/>
  <c r="S311" i="6" s="1"/>
  <c r="BA311" i="6"/>
  <c r="BB311" i="6" s="1"/>
  <c r="AY312" i="6"/>
  <c r="AA312" i="6"/>
  <c r="AX312" i="6" s="1"/>
  <c r="R312" i="6"/>
  <c r="S312" i="6" s="1"/>
  <c r="BA312" i="6"/>
  <c r="BB312" i="6" s="1"/>
  <c r="AY313" i="6"/>
  <c r="AA313" i="6"/>
  <c r="AX313" i="6" s="1"/>
  <c r="R313" i="6"/>
  <c r="S313" i="6" s="1"/>
  <c r="BA313" i="6"/>
  <c r="BB313" i="6" s="1"/>
  <c r="AY314" i="6"/>
  <c r="AA314" i="6"/>
  <c r="AX314" i="6" s="1"/>
  <c r="R314" i="6"/>
  <c r="S314" i="6" s="1"/>
  <c r="BA314" i="6"/>
  <c r="BB314" i="6" s="1"/>
  <c r="AY315" i="6"/>
  <c r="AA315" i="6"/>
  <c r="AX315" i="6" s="1"/>
  <c r="R315" i="6"/>
  <c r="S315" i="6" s="1"/>
  <c r="BA315" i="6"/>
  <c r="BB315" i="6" s="1"/>
  <c r="AY316" i="6"/>
  <c r="AA316" i="6"/>
  <c r="AX316" i="6" s="1"/>
  <c r="R316" i="6"/>
  <c r="S316" i="6" s="1"/>
  <c r="BA316" i="6"/>
  <c r="BB316" i="6" s="1"/>
  <c r="AY317" i="6"/>
  <c r="AA317" i="6"/>
  <c r="AX317" i="6" s="1"/>
  <c r="R317" i="6"/>
  <c r="S317" i="6" s="1"/>
  <c r="BA317" i="6"/>
  <c r="BB317" i="6" s="1"/>
  <c r="AY318" i="6"/>
  <c r="AA318" i="6"/>
  <c r="AX318" i="6" s="1"/>
  <c r="R318" i="6"/>
  <c r="S318" i="6" s="1"/>
  <c r="BA318" i="6"/>
  <c r="BB318" i="6" s="1"/>
  <c r="AY319" i="6"/>
  <c r="AA319" i="6"/>
  <c r="AX319" i="6" s="1"/>
  <c r="R319" i="6"/>
  <c r="S319" i="6" s="1"/>
  <c r="BA319" i="6"/>
  <c r="BB319" i="6" s="1"/>
  <c r="AY320" i="6"/>
  <c r="AA320" i="6"/>
  <c r="AX320" i="6" s="1"/>
  <c r="R320" i="6"/>
  <c r="S320" i="6" s="1"/>
  <c r="BA320" i="6"/>
  <c r="BB320" i="6" s="1"/>
  <c r="AY321" i="6"/>
  <c r="AA321" i="6"/>
  <c r="AX321" i="6" s="1"/>
  <c r="R321" i="6"/>
  <c r="S321" i="6" s="1"/>
  <c r="BA321" i="6"/>
  <c r="BB321" i="6" s="1"/>
  <c r="AY322" i="6"/>
  <c r="AA322" i="6"/>
  <c r="AX322" i="6" s="1"/>
  <c r="R322" i="6"/>
  <c r="S322" i="6" s="1"/>
  <c r="BA322" i="6"/>
  <c r="BB322" i="6" s="1"/>
  <c r="AY323" i="6"/>
  <c r="AA323" i="6"/>
  <c r="AX323" i="6" s="1"/>
  <c r="R323" i="6"/>
  <c r="S323" i="6" s="1"/>
  <c r="BA323" i="6"/>
  <c r="BB323" i="6" s="1"/>
  <c r="AY324" i="6"/>
  <c r="AA324" i="6"/>
  <c r="AX324" i="6" s="1"/>
  <c r="R324" i="6"/>
  <c r="S324" i="6" s="1"/>
  <c r="BA324" i="6"/>
  <c r="BB324" i="6" s="1"/>
  <c r="AY325" i="6"/>
  <c r="AA325" i="6"/>
  <c r="AX325" i="6" s="1"/>
  <c r="R325" i="6"/>
  <c r="S325" i="6" s="1"/>
  <c r="BA325" i="6"/>
  <c r="BB325" i="6" s="1"/>
  <c r="AY326" i="6"/>
  <c r="AA326" i="6"/>
  <c r="AX326" i="6" s="1"/>
  <c r="R326" i="6"/>
  <c r="S326" i="6" s="1"/>
  <c r="BA326" i="6"/>
  <c r="BB326" i="6" s="1"/>
  <c r="AY327" i="6"/>
  <c r="AA327" i="6"/>
  <c r="AX327" i="6" s="1"/>
  <c r="R327" i="6"/>
  <c r="S327" i="6" s="1"/>
  <c r="BA327" i="6"/>
  <c r="BB327" i="6" s="1"/>
  <c r="AY328" i="6"/>
  <c r="AA328" i="6"/>
  <c r="AX328" i="6" s="1"/>
  <c r="R328" i="6"/>
  <c r="S328" i="6" s="1"/>
  <c r="BA328" i="6"/>
  <c r="BB328" i="6" s="1"/>
  <c r="AY329" i="6"/>
  <c r="AA329" i="6"/>
  <c r="AX329" i="6" s="1"/>
  <c r="R329" i="6"/>
  <c r="S329" i="6" s="1"/>
  <c r="BA329" i="6"/>
  <c r="BB329" i="6" s="1"/>
  <c r="AY330" i="6"/>
  <c r="AA330" i="6"/>
  <c r="AX330" i="6" s="1"/>
  <c r="R330" i="6"/>
  <c r="S330" i="6" s="1"/>
  <c r="BA330" i="6"/>
  <c r="BB330" i="6" s="1"/>
  <c r="AY331" i="6"/>
  <c r="AA331" i="6"/>
  <c r="AX331" i="6" s="1"/>
  <c r="R331" i="6"/>
  <c r="S331" i="6" s="1"/>
  <c r="BA331" i="6"/>
  <c r="BB331" i="6" s="1"/>
  <c r="AY332" i="6"/>
  <c r="AA332" i="6"/>
  <c r="AX332" i="6" s="1"/>
  <c r="R332" i="6"/>
  <c r="S332" i="6" s="1"/>
  <c r="BA332" i="6"/>
  <c r="BB332" i="6" s="1"/>
  <c r="AY333" i="6"/>
  <c r="AA333" i="6"/>
  <c r="AX333" i="6" s="1"/>
  <c r="R333" i="6"/>
  <c r="S333" i="6" s="1"/>
  <c r="BA333" i="6"/>
  <c r="BB333" i="6" s="1"/>
  <c r="AY334" i="6"/>
  <c r="AA334" i="6"/>
  <c r="AX334" i="6" s="1"/>
  <c r="R334" i="6"/>
  <c r="S334" i="6" s="1"/>
  <c r="BA334" i="6"/>
  <c r="BB334" i="6" s="1"/>
  <c r="AY335" i="6"/>
  <c r="AA335" i="6"/>
  <c r="AX335" i="6" s="1"/>
  <c r="R335" i="6"/>
  <c r="S335" i="6" s="1"/>
  <c r="BA335" i="6"/>
  <c r="BB335" i="6" s="1"/>
  <c r="AY336" i="6"/>
  <c r="AA336" i="6"/>
  <c r="AX336" i="6" s="1"/>
  <c r="R336" i="6"/>
  <c r="S336" i="6" s="1"/>
  <c r="BA336" i="6"/>
  <c r="BB336" i="6" s="1"/>
  <c r="AY337" i="6"/>
  <c r="AA337" i="6"/>
  <c r="AX337" i="6" s="1"/>
  <c r="R337" i="6"/>
  <c r="S337" i="6" s="1"/>
  <c r="BA337" i="6"/>
  <c r="BB337" i="6" s="1"/>
  <c r="AY338" i="6"/>
  <c r="AA338" i="6"/>
  <c r="AX338" i="6" s="1"/>
  <c r="R338" i="6"/>
  <c r="S338" i="6" s="1"/>
  <c r="BA338" i="6"/>
  <c r="BB338" i="6" s="1"/>
  <c r="AY339" i="6"/>
  <c r="AA339" i="6"/>
  <c r="AX339" i="6" s="1"/>
  <c r="R339" i="6"/>
  <c r="S339" i="6" s="1"/>
  <c r="BA339" i="6"/>
  <c r="BB339" i="6" s="1"/>
  <c r="AY340" i="6"/>
  <c r="AA340" i="6"/>
  <c r="AX340" i="6" s="1"/>
  <c r="R340" i="6"/>
  <c r="S340" i="6" s="1"/>
  <c r="BA340" i="6"/>
  <c r="BB340" i="6" s="1"/>
  <c r="AY341" i="6"/>
  <c r="AA341" i="6"/>
  <c r="AX341" i="6" s="1"/>
  <c r="R341" i="6"/>
  <c r="S341" i="6" s="1"/>
  <c r="BA341" i="6"/>
  <c r="BB341" i="6" s="1"/>
  <c r="AY342" i="6"/>
  <c r="AA342" i="6"/>
  <c r="AX342" i="6" s="1"/>
  <c r="R342" i="6"/>
  <c r="S342" i="6" s="1"/>
  <c r="BA342" i="6"/>
  <c r="BB342" i="6" s="1"/>
  <c r="AY343" i="6"/>
  <c r="AA343" i="6"/>
  <c r="AX343" i="6" s="1"/>
  <c r="R343" i="6"/>
  <c r="S343" i="6" s="1"/>
  <c r="BA343" i="6"/>
  <c r="BB343" i="6" s="1"/>
  <c r="AY344" i="6"/>
  <c r="AA344" i="6"/>
  <c r="AX344" i="6" s="1"/>
  <c r="R344" i="6"/>
  <c r="S344" i="6" s="1"/>
  <c r="BA344" i="6"/>
  <c r="BB344" i="6" s="1"/>
  <c r="AY345" i="6"/>
  <c r="AA345" i="6"/>
  <c r="AX345" i="6" s="1"/>
  <c r="R345" i="6"/>
  <c r="S345" i="6" s="1"/>
  <c r="BA345" i="6"/>
  <c r="BB345" i="6" s="1"/>
  <c r="AY346" i="6"/>
  <c r="AA346" i="6"/>
  <c r="AX346" i="6" s="1"/>
  <c r="R346" i="6"/>
  <c r="S346" i="6" s="1"/>
  <c r="BA346" i="6"/>
  <c r="BB346" i="6" s="1"/>
  <c r="AY347" i="6"/>
  <c r="AA347" i="6"/>
  <c r="AX347" i="6" s="1"/>
  <c r="R347" i="6"/>
  <c r="S347" i="6" s="1"/>
  <c r="BA347" i="6"/>
  <c r="BB347" i="6" s="1"/>
  <c r="AY348" i="6"/>
  <c r="AA348" i="6"/>
  <c r="AX348" i="6" s="1"/>
  <c r="R348" i="6"/>
  <c r="S348" i="6" s="1"/>
  <c r="BA348" i="6"/>
  <c r="BB348" i="6" s="1"/>
  <c r="AY349" i="6"/>
  <c r="AA349" i="6"/>
  <c r="AX349" i="6" s="1"/>
  <c r="R349" i="6"/>
  <c r="S349" i="6" s="1"/>
  <c r="BA349" i="6"/>
  <c r="BB349" i="6" s="1"/>
  <c r="AY350" i="6"/>
  <c r="AA350" i="6"/>
  <c r="AX350" i="6" s="1"/>
  <c r="R350" i="6"/>
  <c r="S350" i="6" s="1"/>
  <c r="BA350" i="6"/>
  <c r="BB350" i="6" s="1"/>
  <c r="AY351" i="6"/>
  <c r="AA351" i="6"/>
  <c r="AX351" i="6" s="1"/>
  <c r="R351" i="6"/>
  <c r="S351" i="6" s="1"/>
  <c r="BA351" i="6"/>
  <c r="BB351" i="6" s="1"/>
  <c r="AY352" i="6"/>
  <c r="AA352" i="6"/>
  <c r="AX352" i="6" s="1"/>
  <c r="R352" i="6"/>
  <c r="S352" i="6" s="1"/>
  <c r="BA352" i="6"/>
  <c r="BB352" i="6" s="1"/>
  <c r="AY353" i="6"/>
  <c r="AA353" i="6"/>
  <c r="AX353" i="6" s="1"/>
  <c r="R353" i="6"/>
  <c r="S353" i="6" s="1"/>
  <c r="BA353" i="6"/>
  <c r="BB353" i="6" s="1"/>
  <c r="AY354" i="6"/>
  <c r="AA354" i="6"/>
  <c r="AX354" i="6" s="1"/>
  <c r="R354" i="6"/>
  <c r="S354" i="6" s="1"/>
  <c r="BA354" i="6"/>
  <c r="BB354" i="6" s="1"/>
  <c r="AY355" i="6"/>
  <c r="AA355" i="6"/>
  <c r="AX355" i="6" s="1"/>
  <c r="R355" i="6"/>
  <c r="S355" i="6" s="1"/>
  <c r="BA355" i="6"/>
  <c r="BB355" i="6" s="1"/>
  <c r="AY356" i="6"/>
  <c r="AA356" i="6"/>
  <c r="AX356" i="6" s="1"/>
  <c r="R356" i="6"/>
  <c r="S356" i="6" s="1"/>
  <c r="BA356" i="6"/>
  <c r="BB356" i="6" s="1"/>
  <c r="AY357" i="6"/>
  <c r="AA357" i="6"/>
  <c r="AX357" i="6" s="1"/>
  <c r="R357" i="6"/>
  <c r="S357" i="6" s="1"/>
  <c r="BA357" i="6"/>
  <c r="BB357" i="6" s="1"/>
  <c r="AY358" i="6"/>
  <c r="AA358" i="6"/>
  <c r="AX358" i="6" s="1"/>
  <c r="R358" i="6"/>
  <c r="S358" i="6" s="1"/>
  <c r="BA358" i="6"/>
  <c r="BB358" i="6" s="1"/>
  <c r="AY359" i="6"/>
  <c r="AA359" i="6"/>
  <c r="AX359" i="6" s="1"/>
  <c r="R359" i="6"/>
  <c r="S359" i="6" s="1"/>
  <c r="BA359" i="6"/>
  <c r="BB359" i="6" s="1"/>
  <c r="AY360" i="6"/>
  <c r="AA360" i="6"/>
  <c r="AX360" i="6" s="1"/>
  <c r="R360" i="6"/>
  <c r="S360" i="6" s="1"/>
  <c r="BA360" i="6"/>
  <c r="BB360" i="6" s="1"/>
  <c r="AY361" i="6"/>
  <c r="AA361" i="6"/>
  <c r="AX361" i="6" s="1"/>
  <c r="R361" i="6"/>
  <c r="S361" i="6" s="1"/>
  <c r="BA361" i="6"/>
  <c r="BB361" i="6" s="1"/>
  <c r="AY362" i="6"/>
  <c r="AA362" i="6"/>
  <c r="AX362" i="6" s="1"/>
  <c r="R362" i="6"/>
  <c r="S362" i="6" s="1"/>
  <c r="BA362" i="6"/>
  <c r="BB362" i="6" s="1"/>
  <c r="AY363" i="6"/>
  <c r="AA363" i="6"/>
  <c r="AX363" i="6" s="1"/>
  <c r="R363" i="6"/>
  <c r="S363" i="6" s="1"/>
  <c r="BA363" i="6"/>
  <c r="BB363" i="6" s="1"/>
  <c r="AY364" i="6"/>
  <c r="AA364" i="6"/>
  <c r="AX364" i="6" s="1"/>
  <c r="R364" i="6"/>
  <c r="S364" i="6" s="1"/>
  <c r="BA364" i="6"/>
  <c r="BB364" i="6" s="1"/>
  <c r="AY365" i="6"/>
  <c r="AA365" i="6"/>
  <c r="AX365" i="6" s="1"/>
  <c r="R365" i="6"/>
  <c r="S365" i="6" s="1"/>
  <c r="BA365" i="6"/>
  <c r="BB365" i="6" s="1"/>
  <c r="AY366" i="6"/>
  <c r="AA366" i="6"/>
  <c r="AX366" i="6" s="1"/>
  <c r="R366" i="6"/>
  <c r="S366" i="6" s="1"/>
  <c r="BA366" i="6"/>
  <c r="BB366" i="6" s="1"/>
  <c r="AY367" i="6"/>
  <c r="AA367" i="6"/>
  <c r="AX367" i="6" s="1"/>
  <c r="R367" i="6"/>
  <c r="S367" i="6" s="1"/>
  <c r="BA367" i="6"/>
  <c r="BB367" i="6" s="1"/>
  <c r="AY368" i="6"/>
  <c r="AA368" i="6"/>
  <c r="AX368" i="6" s="1"/>
  <c r="R368" i="6"/>
  <c r="S368" i="6" s="1"/>
  <c r="BA368" i="6"/>
  <c r="BB368" i="6" s="1"/>
  <c r="AY369" i="6"/>
  <c r="AA369" i="6"/>
  <c r="AX369" i="6" s="1"/>
  <c r="R369" i="6"/>
  <c r="S369" i="6" s="1"/>
  <c r="BA369" i="6"/>
  <c r="BB369" i="6" s="1"/>
  <c r="AY370" i="6"/>
  <c r="AA370" i="6"/>
  <c r="AX370" i="6" s="1"/>
  <c r="R370" i="6"/>
  <c r="S370" i="6" s="1"/>
  <c r="BA370" i="6"/>
  <c r="BB370" i="6" s="1"/>
  <c r="AY371" i="6"/>
  <c r="AA371" i="6"/>
  <c r="AX371" i="6" s="1"/>
  <c r="R371" i="6"/>
  <c r="S371" i="6" s="1"/>
  <c r="BA371" i="6"/>
  <c r="BB371" i="6" s="1"/>
  <c r="AY372" i="6"/>
  <c r="AA372" i="6"/>
  <c r="AX372" i="6" s="1"/>
  <c r="R372" i="6"/>
  <c r="S372" i="6" s="1"/>
  <c r="BA372" i="6"/>
  <c r="BB372" i="6" s="1"/>
  <c r="AY373" i="6"/>
  <c r="AA373" i="6"/>
  <c r="AX373" i="6" s="1"/>
  <c r="R373" i="6"/>
  <c r="S373" i="6" s="1"/>
  <c r="BA373" i="6"/>
  <c r="BB373" i="6" s="1"/>
  <c r="AY374" i="6"/>
  <c r="AA374" i="6"/>
  <c r="AX374" i="6" s="1"/>
  <c r="R374" i="6"/>
  <c r="S374" i="6" s="1"/>
  <c r="BA374" i="6"/>
  <c r="BB374" i="6" s="1"/>
  <c r="AY375" i="6"/>
  <c r="AA375" i="6"/>
  <c r="AX375" i="6" s="1"/>
  <c r="R375" i="6"/>
  <c r="S375" i="6" s="1"/>
  <c r="BA375" i="6"/>
  <c r="BB375" i="6" s="1"/>
  <c r="AY376" i="6"/>
  <c r="AA376" i="6"/>
  <c r="AX376" i="6" s="1"/>
  <c r="R376" i="6"/>
  <c r="S376" i="6" s="1"/>
  <c r="BA376" i="6"/>
  <c r="BB376" i="6" s="1"/>
  <c r="AY377" i="6"/>
  <c r="AA377" i="6"/>
  <c r="AX377" i="6" s="1"/>
  <c r="R377" i="6"/>
  <c r="S377" i="6" s="1"/>
  <c r="BA377" i="6"/>
  <c r="BB377" i="6" s="1"/>
  <c r="AY378" i="6"/>
  <c r="AA378" i="6"/>
  <c r="AX378" i="6" s="1"/>
  <c r="R378" i="6"/>
  <c r="S378" i="6" s="1"/>
  <c r="BA378" i="6"/>
  <c r="BB378" i="6" s="1"/>
  <c r="AY379" i="6"/>
  <c r="AA379" i="6"/>
  <c r="AX379" i="6" s="1"/>
  <c r="R379" i="6"/>
  <c r="S379" i="6" s="1"/>
  <c r="BA379" i="6"/>
  <c r="BB379" i="6" s="1"/>
  <c r="AY380" i="6"/>
  <c r="AA380" i="6"/>
  <c r="AX380" i="6" s="1"/>
  <c r="R380" i="6"/>
  <c r="S380" i="6" s="1"/>
  <c r="BA380" i="6"/>
  <c r="BB380" i="6" s="1"/>
  <c r="AY381" i="6"/>
  <c r="AA381" i="6"/>
  <c r="AX381" i="6" s="1"/>
  <c r="R381" i="6"/>
  <c r="S381" i="6" s="1"/>
  <c r="BA381" i="6"/>
  <c r="BB381" i="6" s="1"/>
  <c r="AY382" i="6"/>
  <c r="AA382" i="6"/>
  <c r="AX382" i="6" s="1"/>
  <c r="R382" i="6"/>
  <c r="S382" i="6" s="1"/>
  <c r="BA382" i="6"/>
  <c r="BB382" i="6" s="1"/>
  <c r="AY383" i="6"/>
  <c r="AA383" i="6"/>
  <c r="AX383" i="6" s="1"/>
  <c r="R383" i="6"/>
  <c r="S383" i="6" s="1"/>
  <c r="BA383" i="6"/>
  <c r="BB383" i="6" s="1"/>
  <c r="AY384" i="6"/>
  <c r="AA384" i="6"/>
  <c r="AX384" i="6" s="1"/>
  <c r="R384" i="6"/>
  <c r="S384" i="6" s="1"/>
  <c r="BA384" i="6"/>
  <c r="BB384" i="6" s="1"/>
  <c r="AY385" i="6"/>
  <c r="AA385" i="6"/>
  <c r="AX385" i="6" s="1"/>
  <c r="R385" i="6"/>
  <c r="S385" i="6" s="1"/>
  <c r="BA385" i="6"/>
  <c r="BB385" i="6" s="1"/>
  <c r="AY386" i="6"/>
  <c r="AA386" i="6"/>
  <c r="AX386" i="6" s="1"/>
  <c r="R386" i="6"/>
  <c r="S386" i="6" s="1"/>
  <c r="BA386" i="6"/>
  <c r="BB386" i="6" s="1"/>
  <c r="AY387" i="6"/>
  <c r="AA387" i="6"/>
  <c r="AX387" i="6" s="1"/>
  <c r="R387" i="6"/>
  <c r="S387" i="6" s="1"/>
  <c r="BA387" i="6"/>
  <c r="BB387" i="6" s="1"/>
  <c r="AY388" i="6"/>
  <c r="AA388" i="6"/>
  <c r="AX388" i="6" s="1"/>
  <c r="R388" i="6"/>
  <c r="S388" i="6" s="1"/>
  <c r="BA388" i="6"/>
  <c r="BB388" i="6" s="1"/>
  <c r="AY389" i="6"/>
  <c r="AA389" i="6"/>
  <c r="AX389" i="6" s="1"/>
  <c r="R389" i="6"/>
  <c r="S389" i="6" s="1"/>
  <c r="BA389" i="6"/>
  <c r="BB389" i="6" s="1"/>
  <c r="AY390" i="6"/>
  <c r="AA390" i="6"/>
  <c r="AX390" i="6" s="1"/>
  <c r="R390" i="6"/>
  <c r="S390" i="6" s="1"/>
  <c r="BA390" i="6"/>
  <c r="BB390" i="6" s="1"/>
  <c r="AY391" i="6"/>
  <c r="AA391" i="6"/>
  <c r="AX391" i="6" s="1"/>
  <c r="R391" i="6"/>
  <c r="S391" i="6" s="1"/>
  <c r="BA391" i="6"/>
  <c r="BB391" i="6" s="1"/>
  <c r="AY392" i="6"/>
  <c r="AA392" i="6"/>
  <c r="AX392" i="6" s="1"/>
  <c r="R392" i="6"/>
  <c r="S392" i="6" s="1"/>
  <c r="BA392" i="6"/>
  <c r="BB392" i="6" s="1"/>
  <c r="AY393" i="6"/>
  <c r="AA393" i="6"/>
  <c r="AX393" i="6" s="1"/>
  <c r="R393" i="6"/>
  <c r="S393" i="6" s="1"/>
  <c r="BA393" i="6"/>
  <c r="BB393" i="6" s="1"/>
  <c r="AY394" i="6"/>
  <c r="AA394" i="6"/>
  <c r="AX394" i="6" s="1"/>
  <c r="R394" i="6"/>
  <c r="S394" i="6" s="1"/>
  <c r="BA394" i="6"/>
  <c r="BB394" i="6" s="1"/>
  <c r="AY395" i="6"/>
  <c r="AA395" i="6"/>
  <c r="AX395" i="6" s="1"/>
  <c r="R395" i="6"/>
  <c r="S395" i="6" s="1"/>
  <c r="BA395" i="6"/>
  <c r="BB395" i="6" s="1"/>
  <c r="AY396" i="6"/>
  <c r="AA396" i="6"/>
  <c r="AX396" i="6" s="1"/>
  <c r="R396" i="6"/>
  <c r="S396" i="6" s="1"/>
  <c r="BA396" i="6"/>
  <c r="BB396" i="6" s="1"/>
  <c r="AY397" i="6"/>
  <c r="AA397" i="6"/>
  <c r="AX397" i="6" s="1"/>
  <c r="R397" i="6"/>
  <c r="S397" i="6" s="1"/>
  <c r="BA397" i="6"/>
  <c r="BB397" i="6" s="1"/>
  <c r="AY398" i="6"/>
  <c r="AA398" i="6"/>
  <c r="AX398" i="6" s="1"/>
  <c r="R398" i="6"/>
  <c r="S398" i="6" s="1"/>
  <c r="BA398" i="6"/>
  <c r="BB398" i="6" s="1"/>
  <c r="AY399" i="6"/>
  <c r="AA399" i="6"/>
  <c r="AX399" i="6" s="1"/>
  <c r="R399" i="6"/>
  <c r="S399" i="6" s="1"/>
  <c r="BA399" i="6"/>
  <c r="BB399" i="6" s="1"/>
  <c r="AY400" i="6"/>
  <c r="AA400" i="6"/>
  <c r="AX400" i="6" s="1"/>
  <c r="R400" i="6"/>
  <c r="S400" i="6" s="1"/>
  <c r="BA400" i="6"/>
  <c r="BB400" i="6" s="1"/>
  <c r="AY401" i="6"/>
  <c r="AA401" i="6"/>
  <c r="AX401" i="6" s="1"/>
  <c r="R401" i="6"/>
  <c r="S401" i="6" s="1"/>
  <c r="BA401" i="6"/>
  <c r="BB401" i="6" s="1"/>
  <c r="AY402" i="6"/>
  <c r="AA402" i="6"/>
  <c r="AX402" i="6" s="1"/>
  <c r="R402" i="6"/>
  <c r="S402" i="6" s="1"/>
  <c r="BA402" i="6"/>
  <c r="BB402" i="6" s="1"/>
  <c r="AY403" i="6"/>
  <c r="AA403" i="6"/>
  <c r="AX403" i="6" s="1"/>
  <c r="R403" i="6"/>
  <c r="S403" i="6" s="1"/>
  <c r="BA403" i="6"/>
  <c r="BB403" i="6" s="1"/>
  <c r="AY404" i="6"/>
  <c r="AA404" i="6"/>
  <c r="AX404" i="6" s="1"/>
  <c r="R404" i="6"/>
  <c r="S404" i="6" s="1"/>
  <c r="BA404" i="6"/>
  <c r="BB404" i="6" s="1"/>
  <c r="AY405" i="6"/>
  <c r="AA405" i="6"/>
  <c r="AX405" i="6" s="1"/>
  <c r="R405" i="6"/>
  <c r="S405" i="6" s="1"/>
  <c r="BA405" i="6"/>
  <c r="BB405" i="6" s="1"/>
  <c r="AY406" i="6"/>
  <c r="AA406" i="6"/>
  <c r="AX406" i="6" s="1"/>
  <c r="R406" i="6"/>
  <c r="S406" i="6" s="1"/>
  <c r="BA406" i="6"/>
  <c r="BB406" i="6" s="1"/>
  <c r="AY407" i="6"/>
  <c r="AA407" i="6"/>
  <c r="AX407" i="6" s="1"/>
  <c r="R407" i="6"/>
  <c r="S407" i="6" s="1"/>
  <c r="BA407" i="6"/>
  <c r="BB407" i="6" s="1"/>
  <c r="AY408" i="6"/>
  <c r="AA408" i="6"/>
  <c r="AX408" i="6" s="1"/>
  <c r="R408" i="6"/>
  <c r="S408" i="6" s="1"/>
  <c r="BA408" i="6"/>
  <c r="BB408" i="6" s="1"/>
  <c r="AY409" i="6"/>
  <c r="AA409" i="6"/>
  <c r="AX409" i="6" s="1"/>
  <c r="R409" i="6"/>
  <c r="S409" i="6" s="1"/>
  <c r="BA409" i="6"/>
  <c r="BB409" i="6" s="1"/>
  <c r="AY410" i="6"/>
  <c r="AA410" i="6"/>
  <c r="AX410" i="6" s="1"/>
  <c r="R410" i="6"/>
  <c r="S410" i="6" s="1"/>
  <c r="BA410" i="6"/>
  <c r="BB410" i="6" s="1"/>
  <c r="AY411" i="6"/>
  <c r="AA411" i="6"/>
  <c r="AX411" i="6" s="1"/>
  <c r="R411" i="6"/>
  <c r="S411" i="6" s="1"/>
  <c r="BA411" i="6"/>
  <c r="BB411" i="6" s="1"/>
  <c r="AY412" i="6"/>
  <c r="AA412" i="6"/>
  <c r="AX412" i="6" s="1"/>
  <c r="R412" i="6"/>
  <c r="S412" i="6" s="1"/>
  <c r="BA412" i="6"/>
  <c r="BB412" i="6" s="1"/>
  <c r="AY413" i="6"/>
  <c r="AA413" i="6"/>
  <c r="AX413" i="6" s="1"/>
  <c r="R413" i="6"/>
  <c r="S413" i="6" s="1"/>
  <c r="BA413" i="6"/>
  <c r="BB413" i="6" s="1"/>
  <c r="AY414" i="6"/>
  <c r="AA414" i="6"/>
  <c r="AX414" i="6" s="1"/>
  <c r="R414" i="6"/>
  <c r="S414" i="6" s="1"/>
  <c r="BA414" i="6"/>
  <c r="BB414" i="6" s="1"/>
  <c r="AY415" i="6"/>
  <c r="AA415" i="6"/>
  <c r="AX415" i="6" s="1"/>
  <c r="R415" i="6"/>
  <c r="S415" i="6" s="1"/>
  <c r="BA415" i="6"/>
  <c r="BB415" i="6" s="1"/>
  <c r="AY416" i="6"/>
  <c r="AA416" i="6"/>
  <c r="AX416" i="6" s="1"/>
  <c r="R416" i="6"/>
  <c r="S416" i="6" s="1"/>
  <c r="BA416" i="6"/>
  <c r="BB416" i="6" s="1"/>
  <c r="AY417" i="6"/>
  <c r="AA417" i="6"/>
  <c r="AX417" i="6" s="1"/>
  <c r="R417" i="6"/>
  <c r="S417" i="6" s="1"/>
  <c r="BA417" i="6"/>
  <c r="BB417" i="6" s="1"/>
  <c r="AY418" i="6"/>
  <c r="AA418" i="6"/>
  <c r="AX418" i="6" s="1"/>
  <c r="R418" i="6"/>
  <c r="S418" i="6" s="1"/>
  <c r="BA418" i="6"/>
  <c r="BB418" i="6" s="1"/>
  <c r="AY419" i="6"/>
  <c r="AA419" i="6"/>
  <c r="AX419" i="6" s="1"/>
  <c r="R419" i="6"/>
  <c r="S419" i="6" s="1"/>
  <c r="BA419" i="6"/>
  <c r="BB419" i="6" s="1"/>
  <c r="AY420" i="6"/>
  <c r="AA420" i="6"/>
  <c r="AX420" i="6" s="1"/>
  <c r="R420" i="6"/>
  <c r="S420" i="6" s="1"/>
  <c r="BA420" i="6"/>
  <c r="BB420" i="6" s="1"/>
  <c r="AY421" i="6"/>
  <c r="AA421" i="6"/>
  <c r="AX421" i="6" s="1"/>
  <c r="R421" i="6"/>
  <c r="S421" i="6" s="1"/>
  <c r="BA421" i="6"/>
  <c r="BB421" i="6" s="1"/>
  <c r="AY422" i="6"/>
  <c r="AA422" i="6"/>
  <c r="AX422" i="6" s="1"/>
  <c r="R422" i="6"/>
  <c r="S422" i="6" s="1"/>
  <c r="BA422" i="6"/>
  <c r="BB422" i="6" s="1"/>
  <c r="AY423" i="6"/>
  <c r="AA423" i="6"/>
  <c r="AX423" i="6" s="1"/>
  <c r="R423" i="6"/>
  <c r="S423" i="6" s="1"/>
  <c r="BA423" i="6"/>
  <c r="BB423" i="6" s="1"/>
  <c r="AY424" i="6"/>
  <c r="AA424" i="6"/>
  <c r="AX424" i="6" s="1"/>
  <c r="R424" i="6"/>
  <c r="S424" i="6" s="1"/>
  <c r="BA424" i="6"/>
  <c r="BB424" i="6" s="1"/>
  <c r="AY425" i="6"/>
  <c r="AA425" i="6"/>
  <c r="AX425" i="6" s="1"/>
  <c r="R425" i="6"/>
  <c r="S425" i="6" s="1"/>
  <c r="BA425" i="6"/>
  <c r="BB425" i="6" s="1"/>
  <c r="AY426" i="6"/>
  <c r="AA426" i="6"/>
  <c r="AX426" i="6" s="1"/>
  <c r="R426" i="6"/>
  <c r="S426" i="6" s="1"/>
  <c r="BA426" i="6"/>
  <c r="BB426" i="6" s="1"/>
  <c r="AY427" i="6"/>
  <c r="AA427" i="6"/>
  <c r="AX427" i="6" s="1"/>
  <c r="R427" i="6"/>
  <c r="S427" i="6" s="1"/>
  <c r="BA427" i="6"/>
  <c r="BB427" i="6" s="1"/>
  <c r="AY428" i="6"/>
  <c r="AA428" i="6"/>
  <c r="AX428" i="6" s="1"/>
  <c r="R428" i="6"/>
  <c r="S428" i="6" s="1"/>
  <c r="BA428" i="6"/>
  <c r="BB428" i="6" s="1"/>
  <c r="AY429" i="6"/>
  <c r="AA429" i="6"/>
  <c r="AX429" i="6" s="1"/>
  <c r="R429" i="6"/>
  <c r="S429" i="6" s="1"/>
  <c r="BA429" i="6"/>
  <c r="BB429" i="6" s="1"/>
  <c r="AY430" i="6"/>
  <c r="AA430" i="6"/>
  <c r="AX430" i="6" s="1"/>
  <c r="R430" i="6"/>
  <c r="S430" i="6" s="1"/>
  <c r="BA430" i="6"/>
  <c r="BB430" i="6" s="1"/>
  <c r="AY431" i="6"/>
  <c r="AA431" i="6"/>
  <c r="AX431" i="6" s="1"/>
  <c r="R431" i="6"/>
  <c r="S431" i="6" s="1"/>
  <c r="BA431" i="6"/>
  <c r="BB431" i="6" s="1"/>
  <c r="AY432" i="6"/>
  <c r="AA432" i="6"/>
  <c r="AX432" i="6" s="1"/>
  <c r="R432" i="6"/>
  <c r="S432" i="6" s="1"/>
  <c r="BA432" i="6"/>
  <c r="BB432" i="6" s="1"/>
  <c r="AY433" i="6"/>
  <c r="AA433" i="6"/>
  <c r="AX433" i="6" s="1"/>
  <c r="R433" i="6"/>
  <c r="S433" i="6" s="1"/>
  <c r="BA433" i="6"/>
  <c r="BB433" i="6" s="1"/>
  <c r="AY434" i="6"/>
  <c r="AA434" i="6"/>
  <c r="AX434" i="6" s="1"/>
  <c r="R434" i="6"/>
  <c r="S434" i="6" s="1"/>
  <c r="BA434" i="6"/>
  <c r="BB434" i="6" s="1"/>
  <c r="AY435" i="6"/>
  <c r="AA435" i="6"/>
  <c r="AX435" i="6" s="1"/>
  <c r="R435" i="6"/>
  <c r="S435" i="6" s="1"/>
  <c r="BA435" i="6"/>
  <c r="BB435" i="6" s="1"/>
  <c r="AY436" i="6"/>
  <c r="AA436" i="6"/>
  <c r="AX436" i="6" s="1"/>
  <c r="R436" i="6"/>
  <c r="S436" i="6" s="1"/>
  <c r="BA436" i="6"/>
  <c r="BB436" i="6" s="1"/>
  <c r="AY437" i="6"/>
  <c r="AA437" i="6"/>
  <c r="AX437" i="6" s="1"/>
  <c r="R437" i="6"/>
  <c r="S437" i="6" s="1"/>
  <c r="BA437" i="6"/>
  <c r="BB437" i="6" s="1"/>
  <c r="AY438" i="6"/>
  <c r="AA438" i="6"/>
  <c r="AX438" i="6" s="1"/>
  <c r="R438" i="6"/>
  <c r="S438" i="6" s="1"/>
  <c r="BA438" i="6"/>
  <c r="BB438" i="6" s="1"/>
  <c r="AY439" i="6"/>
  <c r="AA439" i="6"/>
  <c r="AX439" i="6" s="1"/>
  <c r="R439" i="6"/>
  <c r="S439" i="6" s="1"/>
  <c r="BA439" i="6"/>
  <c r="BB439" i="6" s="1"/>
  <c r="AY440" i="6"/>
  <c r="AA440" i="6"/>
  <c r="AX440" i="6" s="1"/>
  <c r="R440" i="6"/>
  <c r="S440" i="6" s="1"/>
  <c r="BA440" i="6"/>
  <c r="BB440" i="6" s="1"/>
  <c r="AY441" i="6"/>
  <c r="AA441" i="6"/>
  <c r="AX441" i="6" s="1"/>
  <c r="R441" i="6"/>
  <c r="S441" i="6" s="1"/>
  <c r="BA441" i="6"/>
  <c r="BB441" i="6" s="1"/>
  <c r="AY442" i="6"/>
  <c r="AA442" i="6"/>
  <c r="AX442" i="6" s="1"/>
  <c r="R442" i="6"/>
  <c r="S442" i="6" s="1"/>
  <c r="BA442" i="6"/>
  <c r="BB442" i="6" s="1"/>
  <c r="AY443" i="6"/>
  <c r="AA443" i="6"/>
  <c r="AX443" i="6" s="1"/>
  <c r="R443" i="6"/>
  <c r="S443" i="6" s="1"/>
  <c r="BA443" i="6"/>
  <c r="BB443" i="6" s="1"/>
  <c r="AY444" i="6"/>
  <c r="AA444" i="6"/>
  <c r="AX444" i="6" s="1"/>
  <c r="R444" i="6"/>
  <c r="S444" i="6" s="1"/>
  <c r="BA444" i="6"/>
  <c r="BB444" i="6" s="1"/>
  <c r="AY445" i="6"/>
  <c r="AA445" i="6"/>
  <c r="AX445" i="6" s="1"/>
  <c r="R445" i="6"/>
  <c r="S445" i="6" s="1"/>
  <c r="BA445" i="6"/>
  <c r="BB445" i="6" s="1"/>
  <c r="AY446" i="6"/>
  <c r="AA446" i="6"/>
  <c r="AX446" i="6" s="1"/>
  <c r="R446" i="6"/>
  <c r="S446" i="6" s="1"/>
  <c r="BA446" i="6"/>
  <c r="BB446" i="6" s="1"/>
  <c r="AY447" i="6"/>
  <c r="AA447" i="6"/>
  <c r="AX447" i="6" s="1"/>
  <c r="R447" i="6"/>
  <c r="S447" i="6" s="1"/>
  <c r="BA447" i="6"/>
  <c r="BB447" i="6" s="1"/>
  <c r="AY448" i="6"/>
  <c r="AA448" i="6"/>
  <c r="AX448" i="6" s="1"/>
  <c r="R448" i="6"/>
  <c r="S448" i="6" s="1"/>
  <c r="BA448" i="6"/>
  <c r="BB448" i="6" s="1"/>
  <c r="AY449" i="6"/>
  <c r="AA449" i="6"/>
  <c r="AX449" i="6" s="1"/>
  <c r="R449" i="6"/>
  <c r="S449" i="6" s="1"/>
  <c r="BA449" i="6"/>
  <c r="BB449" i="6" s="1"/>
  <c r="AY450" i="6"/>
  <c r="AA450" i="6"/>
  <c r="AX450" i="6" s="1"/>
  <c r="R450" i="6"/>
  <c r="S450" i="6" s="1"/>
  <c r="BA450" i="6"/>
  <c r="BB450" i="6" s="1"/>
  <c r="AY451" i="6"/>
  <c r="AA451" i="6"/>
  <c r="AX451" i="6" s="1"/>
  <c r="R451" i="6"/>
  <c r="S451" i="6" s="1"/>
  <c r="BA451" i="6"/>
  <c r="BB451" i="6" s="1"/>
  <c r="AY452" i="6"/>
  <c r="AA452" i="6"/>
  <c r="AX452" i="6" s="1"/>
  <c r="R452" i="6"/>
  <c r="S452" i="6" s="1"/>
  <c r="BA452" i="6"/>
  <c r="BB452" i="6" s="1"/>
  <c r="AY453" i="6"/>
  <c r="AA453" i="6"/>
  <c r="AX453" i="6" s="1"/>
  <c r="R453" i="6"/>
  <c r="S453" i="6" s="1"/>
  <c r="BA453" i="6"/>
  <c r="BB453" i="6" s="1"/>
  <c r="AY454" i="6"/>
  <c r="AA454" i="6"/>
  <c r="AX454" i="6" s="1"/>
  <c r="R454" i="6"/>
  <c r="S454" i="6" s="1"/>
  <c r="BA454" i="6"/>
  <c r="BB454" i="6" s="1"/>
  <c r="AY455" i="6"/>
  <c r="AA455" i="6"/>
  <c r="AX455" i="6" s="1"/>
  <c r="R455" i="6"/>
  <c r="S455" i="6" s="1"/>
  <c r="BA455" i="6"/>
  <c r="BB455" i="6" s="1"/>
  <c r="AY456" i="6"/>
  <c r="AA456" i="6"/>
  <c r="AX456" i="6" s="1"/>
  <c r="R456" i="6"/>
  <c r="S456" i="6" s="1"/>
  <c r="BA456" i="6"/>
  <c r="BB456" i="6" s="1"/>
  <c r="AY457" i="6"/>
  <c r="AA457" i="6"/>
  <c r="AX457" i="6" s="1"/>
  <c r="R457" i="6"/>
  <c r="S457" i="6" s="1"/>
  <c r="BA457" i="6"/>
  <c r="BB457" i="6" s="1"/>
  <c r="AY458" i="6"/>
  <c r="AA458" i="6"/>
  <c r="AX458" i="6" s="1"/>
  <c r="R458" i="6"/>
  <c r="S458" i="6" s="1"/>
  <c r="BA458" i="6"/>
  <c r="BB458" i="6" s="1"/>
  <c r="AY459" i="6"/>
  <c r="AA459" i="6"/>
  <c r="AX459" i="6" s="1"/>
  <c r="R459" i="6"/>
  <c r="S459" i="6" s="1"/>
  <c r="BA459" i="6"/>
  <c r="BB459" i="6" s="1"/>
  <c r="AY460" i="6"/>
  <c r="AA460" i="6"/>
  <c r="AX460" i="6" s="1"/>
  <c r="R460" i="6"/>
  <c r="S460" i="6" s="1"/>
  <c r="BA460" i="6"/>
  <c r="BB460" i="6" s="1"/>
  <c r="AY461" i="6"/>
  <c r="AA461" i="6"/>
  <c r="AX461" i="6" s="1"/>
  <c r="R461" i="6"/>
  <c r="S461" i="6" s="1"/>
  <c r="BA461" i="6"/>
  <c r="BB461" i="6" s="1"/>
  <c r="AY462" i="6"/>
  <c r="AA462" i="6"/>
  <c r="AX462" i="6" s="1"/>
  <c r="R462" i="6"/>
  <c r="S462" i="6" s="1"/>
  <c r="BA462" i="6"/>
  <c r="BB462" i="6" s="1"/>
  <c r="AY463" i="6"/>
  <c r="AA463" i="6"/>
  <c r="AX463" i="6" s="1"/>
  <c r="R463" i="6"/>
  <c r="S463" i="6" s="1"/>
  <c r="BA463" i="6"/>
  <c r="BB463" i="6" s="1"/>
  <c r="AY464" i="6"/>
  <c r="AA464" i="6"/>
  <c r="AX464" i="6" s="1"/>
  <c r="R464" i="6"/>
  <c r="S464" i="6" s="1"/>
  <c r="BA464" i="6"/>
  <c r="BB464" i="6" s="1"/>
  <c r="AY465" i="6"/>
  <c r="AA465" i="6"/>
  <c r="AX465" i="6" s="1"/>
  <c r="R465" i="6"/>
  <c r="S465" i="6" s="1"/>
  <c r="BA465" i="6"/>
  <c r="BB465" i="6" s="1"/>
  <c r="AY466" i="6"/>
  <c r="AA466" i="6"/>
  <c r="AX466" i="6" s="1"/>
  <c r="R466" i="6"/>
  <c r="S466" i="6" s="1"/>
  <c r="BA466" i="6"/>
  <c r="BB466" i="6" s="1"/>
  <c r="AY467" i="6"/>
  <c r="AA467" i="6"/>
  <c r="AX467" i="6" s="1"/>
  <c r="R467" i="6"/>
  <c r="S467" i="6" s="1"/>
  <c r="BA467" i="6"/>
  <c r="BB467" i="6" s="1"/>
  <c r="AY468" i="6"/>
  <c r="AA468" i="6"/>
  <c r="AX468" i="6" s="1"/>
  <c r="R468" i="6"/>
  <c r="S468" i="6" s="1"/>
  <c r="BA468" i="6"/>
  <c r="BB468" i="6" s="1"/>
  <c r="AY469" i="6"/>
  <c r="AA469" i="6"/>
  <c r="AX469" i="6" s="1"/>
  <c r="R469" i="6"/>
  <c r="S469" i="6" s="1"/>
  <c r="BA469" i="6"/>
  <c r="BB469" i="6" s="1"/>
  <c r="AY470" i="6"/>
  <c r="AA470" i="6"/>
  <c r="AX470" i="6" s="1"/>
  <c r="R470" i="6"/>
  <c r="S470" i="6" s="1"/>
  <c r="BA470" i="6"/>
  <c r="BB470" i="6" s="1"/>
  <c r="AY471" i="6"/>
  <c r="AA471" i="6"/>
  <c r="AX471" i="6" s="1"/>
  <c r="R471" i="6"/>
  <c r="S471" i="6" s="1"/>
  <c r="BA471" i="6"/>
  <c r="BB471" i="6" s="1"/>
  <c r="AY472" i="6"/>
  <c r="AA472" i="6"/>
  <c r="AX472" i="6" s="1"/>
  <c r="R472" i="6"/>
  <c r="S472" i="6" s="1"/>
  <c r="BA472" i="6"/>
  <c r="BB472" i="6" s="1"/>
  <c r="AY473" i="6"/>
  <c r="AA473" i="6"/>
  <c r="AX473" i="6" s="1"/>
  <c r="R473" i="6"/>
  <c r="S473" i="6" s="1"/>
  <c r="BA473" i="6"/>
  <c r="BB473" i="6" s="1"/>
  <c r="AY474" i="6"/>
  <c r="AA474" i="6"/>
  <c r="AX474" i="6" s="1"/>
  <c r="R474" i="6"/>
  <c r="S474" i="6" s="1"/>
  <c r="BA474" i="6"/>
  <c r="BB474" i="6" s="1"/>
  <c r="AY475" i="6"/>
  <c r="AA475" i="6"/>
  <c r="AX475" i="6" s="1"/>
  <c r="R475" i="6"/>
  <c r="S475" i="6" s="1"/>
  <c r="BA475" i="6"/>
  <c r="BB475" i="6" s="1"/>
  <c r="AY476" i="6"/>
  <c r="AA476" i="6"/>
  <c r="AX476" i="6" s="1"/>
  <c r="R476" i="6"/>
  <c r="S476" i="6" s="1"/>
  <c r="BA476" i="6"/>
  <c r="BB476" i="6" s="1"/>
  <c r="AY477" i="6"/>
  <c r="AA477" i="6"/>
  <c r="AX477" i="6" s="1"/>
  <c r="R477" i="6"/>
  <c r="S477" i="6" s="1"/>
  <c r="BA477" i="6"/>
  <c r="BB477" i="6" s="1"/>
  <c r="AY478" i="6"/>
  <c r="AA478" i="6"/>
  <c r="AX478" i="6" s="1"/>
  <c r="R478" i="6"/>
  <c r="S478" i="6" s="1"/>
  <c r="BA478" i="6"/>
  <c r="BB478" i="6" s="1"/>
  <c r="AY479" i="6"/>
  <c r="AA479" i="6"/>
  <c r="AX479" i="6" s="1"/>
  <c r="R479" i="6"/>
  <c r="S479" i="6" s="1"/>
  <c r="BA479" i="6"/>
  <c r="BB479" i="6" s="1"/>
  <c r="AY480" i="6"/>
  <c r="AA480" i="6"/>
  <c r="AX480" i="6" s="1"/>
  <c r="R480" i="6"/>
  <c r="S480" i="6" s="1"/>
  <c r="BA480" i="6"/>
  <c r="BB480" i="6" s="1"/>
  <c r="AY481" i="6"/>
  <c r="AA481" i="6"/>
  <c r="AX481" i="6" s="1"/>
  <c r="R481" i="6"/>
  <c r="S481" i="6" s="1"/>
  <c r="BA481" i="6"/>
  <c r="BB481" i="6" s="1"/>
  <c r="AY482" i="6"/>
  <c r="AA482" i="6"/>
  <c r="AX482" i="6" s="1"/>
  <c r="R482" i="6"/>
  <c r="S482" i="6" s="1"/>
  <c r="BA482" i="6"/>
  <c r="BB482" i="6" s="1"/>
  <c r="AY483" i="6"/>
  <c r="AA483" i="6"/>
  <c r="AX483" i="6" s="1"/>
  <c r="R483" i="6"/>
  <c r="S483" i="6" s="1"/>
  <c r="BA483" i="6"/>
  <c r="BB483" i="6" s="1"/>
  <c r="AY484" i="6"/>
  <c r="AA484" i="6"/>
  <c r="AX484" i="6" s="1"/>
  <c r="R484" i="6"/>
  <c r="S484" i="6" s="1"/>
  <c r="BA484" i="6"/>
  <c r="BB484" i="6" s="1"/>
  <c r="AY485" i="6"/>
  <c r="AA485" i="6"/>
  <c r="AX485" i="6" s="1"/>
  <c r="R485" i="6"/>
  <c r="S485" i="6" s="1"/>
  <c r="BA485" i="6"/>
  <c r="BB485" i="6" s="1"/>
  <c r="AY486" i="6"/>
  <c r="AA486" i="6"/>
  <c r="AX486" i="6" s="1"/>
  <c r="R486" i="6"/>
  <c r="S486" i="6" s="1"/>
  <c r="BA486" i="6"/>
  <c r="BB486" i="6" s="1"/>
  <c r="AY487" i="6"/>
  <c r="AA487" i="6"/>
  <c r="AX487" i="6" s="1"/>
  <c r="R487" i="6"/>
  <c r="S487" i="6" s="1"/>
  <c r="BA487" i="6"/>
  <c r="BB487" i="6" s="1"/>
  <c r="AY488" i="6"/>
  <c r="AA488" i="6"/>
  <c r="AX488" i="6" s="1"/>
  <c r="R488" i="6"/>
  <c r="S488" i="6" s="1"/>
  <c r="BA488" i="6"/>
  <c r="BB488" i="6" s="1"/>
  <c r="AY489" i="6"/>
  <c r="AA489" i="6"/>
  <c r="AX489" i="6" s="1"/>
  <c r="R489" i="6"/>
  <c r="S489" i="6" s="1"/>
  <c r="BA489" i="6"/>
  <c r="BB489" i="6" s="1"/>
  <c r="AY490" i="6"/>
  <c r="AA490" i="6"/>
  <c r="AX490" i="6" s="1"/>
  <c r="R490" i="6"/>
  <c r="S490" i="6" s="1"/>
  <c r="BA490" i="6"/>
  <c r="BB490" i="6" s="1"/>
  <c r="AY491" i="6"/>
  <c r="AA491" i="6"/>
  <c r="AX491" i="6" s="1"/>
  <c r="R491" i="6"/>
  <c r="S491" i="6" s="1"/>
  <c r="BA491" i="6"/>
  <c r="BB491" i="6" s="1"/>
  <c r="AY492" i="6"/>
  <c r="AA492" i="6"/>
  <c r="AX492" i="6" s="1"/>
  <c r="R492" i="6"/>
  <c r="S492" i="6" s="1"/>
  <c r="BA492" i="6"/>
  <c r="BB492" i="6" s="1"/>
  <c r="AY493" i="6"/>
  <c r="AA493" i="6"/>
  <c r="AX493" i="6" s="1"/>
  <c r="R493" i="6"/>
  <c r="S493" i="6" s="1"/>
  <c r="BA493" i="6"/>
  <c r="BB493" i="6" s="1"/>
  <c r="AY494" i="6"/>
  <c r="AA494" i="6"/>
  <c r="AX494" i="6" s="1"/>
  <c r="R494" i="6"/>
  <c r="S494" i="6" s="1"/>
  <c r="BA494" i="6"/>
  <c r="BB494" i="6" s="1"/>
  <c r="AY495" i="6"/>
  <c r="AA495" i="6"/>
  <c r="AX495" i="6" s="1"/>
  <c r="R495" i="6"/>
  <c r="S495" i="6" s="1"/>
  <c r="BA495" i="6"/>
  <c r="BB495" i="6" s="1"/>
  <c r="AY496" i="6"/>
  <c r="AA496" i="6"/>
  <c r="AX496" i="6" s="1"/>
  <c r="R496" i="6"/>
  <c r="S496" i="6" s="1"/>
  <c r="BA496" i="6"/>
  <c r="BB496" i="6" s="1"/>
  <c r="AY497" i="6"/>
  <c r="AA497" i="6"/>
  <c r="AX497" i="6" s="1"/>
  <c r="R497" i="6"/>
  <c r="S497" i="6" s="1"/>
  <c r="BA497" i="6"/>
  <c r="BB497" i="6" s="1"/>
  <c r="AY498" i="6"/>
  <c r="AA498" i="6"/>
  <c r="AX498" i="6" s="1"/>
  <c r="R498" i="6"/>
  <c r="S498" i="6" s="1"/>
  <c r="BA498" i="6"/>
  <c r="BB498" i="6" s="1"/>
  <c r="AY499" i="6"/>
  <c r="AA499" i="6"/>
  <c r="AX499" i="6" s="1"/>
  <c r="R499" i="6"/>
  <c r="S499" i="6" s="1"/>
  <c r="BA499" i="6"/>
  <c r="BB499" i="6" s="1"/>
  <c r="AY500" i="6"/>
  <c r="AA500" i="6"/>
  <c r="AX500" i="6" s="1"/>
  <c r="R500" i="6"/>
  <c r="S500" i="6" s="1"/>
  <c r="BA500" i="6"/>
  <c r="BB500" i="6" s="1"/>
  <c r="AY501" i="6"/>
  <c r="AA501" i="6"/>
  <c r="AX501" i="6" s="1"/>
  <c r="R501" i="6"/>
  <c r="S501" i="6" s="1"/>
  <c r="BA501" i="6"/>
  <c r="BB501" i="6" s="1"/>
  <c r="AY502" i="6"/>
  <c r="AA502" i="6"/>
  <c r="AX502" i="6" s="1"/>
  <c r="R502" i="6"/>
  <c r="S502" i="6" s="1"/>
  <c r="BA502" i="6"/>
  <c r="BB502" i="6" s="1"/>
  <c r="AY503" i="6"/>
  <c r="AA503" i="6"/>
  <c r="AX503" i="6" s="1"/>
  <c r="R503" i="6"/>
  <c r="S503" i="6" s="1"/>
  <c r="BA503" i="6"/>
  <c r="BB503" i="6" s="1"/>
  <c r="AY504" i="6"/>
  <c r="AA504" i="6"/>
  <c r="AX504" i="6" s="1"/>
  <c r="R504" i="6"/>
  <c r="S504" i="6" s="1"/>
  <c r="BA504" i="6"/>
  <c r="BB504" i="6" s="1"/>
  <c r="AY505" i="6"/>
  <c r="AA505" i="6"/>
  <c r="AX505" i="6" s="1"/>
  <c r="R505" i="6"/>
  <c r="S505" i="6" s="1"/>
  <c r="BA505" i="6"/>
  <c r="BB505" i="6" s="1"/>
  <c r="AY506" i="6"/>
  <c r="AA506" i="6"/>
  <c r="AX506" i="6" s="1"/>
  <c r="R506" i="6"/>
  <c r="S506" i="6" s="1"/>
  <c r="BA506" i="6"/>
  <c r="BB506" i="6" s="1"/>
  <c r="AY507" i="6"/>
  <c r="AA507" i="6"/>
  <c r="AX507" i="6" s="1"/>
  <c r="R507" i="6"/>
  <c r="S507" i="6" s="1"/>
  <c r="BA507" i="6"/>
  <c r="BB507" i="6" s="1"/>
  <c r="AY508" i="6"/>
  <c r="AA508" i="6"/>
  <c r="AX508" i="6" s="1"/>
  <c r="R508" i="6"/>
  <c r="S508" i="6" s="1"/>
  <c r="BA508" i="6"/>
  <c r="BB508" i="6" s="1"/>
  <c r="AY509" i="6"/>
  <c r="AA509" i="6"/>
  <c r="AX509" i="6" s="1"/>
  <c r="R509" i="6"/>
  <c r="S509" i="6" s="1"/>
  <c r="BA509" i="6"/>
  <c r="BB509" i="6" s="1"/>
  <c r="AY510" i="6"/>
  <c r="AA510" i="6"/>
  <c r="AX510" i="6" s="1"/>
  <c r="R510" i="6"/>
  <c r="S510" i="6" s="1"/>
  <c r="BA510" i="6"/>
  <c r="BB510" i="6" s="1"/>
  <c r="AY511" i="6"/>
  <c r="AA511" i="6"/>
  <c r="AX511" i="6" s="1"/>
  <c r="R511" i="6"/>
  <c r="S511" i="6" s="1"/>
  <c r="BA511" i="6"/>
  <c r="BB511" i="6" s="1"/>
  <c r="AY512" i="6"/>
  <c r="AA512" i="6"/>
  <c r="AX512" i="6" s="1"/>
  <c r="R512" i="6"/>
  <c r="S512" i="6" s="1"/>
  <c r="BA512" i="6"/>
  <c r="BB512" i="6" s="1"/>
  <c r="AY513" i="6"/>
  <c r="AA513" i="6"/>
  <c r="AX513" i="6" s="1"/>
  <c r="R513" i="6"/>
  <c r="S513" i="6" s="1"/>
  <c r="BA513" i="6"/>
  <c r="BB513" i="6" s="1"/>
  <c r="AY514" i="6"/>
  <c r="AA514" i="6"/>
  <c r="AX514" i="6" s="1"/>
  <c r="R514" i="6"/>
  <c r="S514" i="6" s="1"/>
  <c r="BA514" i="6"/>
  <c r="BB514" i="6" s="1"/>
  <c r="AY515" i="6"/>
  <c r="AA515" i="6"/>
  <c r="AX515" i="6" s="1"/>
  <c r="R515" i="6"/>
  <c r="S515" i="6" s="1"/>
  <c r="BA515" i="6"/>
  <c r="BB515" i="6" s="1"/>
  <c r="AY516" i="6"/>
  <c r="AA516" i="6"/>
  <c r="AX516" i="6" s="1"/>
  <c r="R516" i="6"/>
  <c r="S516" i="6" s="1"/>
  <c r="BA516" i="6"/>
  <c r="BB516" i="6" s="1"/>
  <c r="AY517" i="6"/>
  <c r="AA517" i="6"/>
  <c r="AX517" i="6" s="1"/>
  <c r="R517" i="6"/>
  <c r="S517" i="6" s="1"/>
  <c r="BA517" i="6"/>
  <c r="BB517" i="6" s="1"/>
  <c r="AY518" i="6"/>
  <c r="AA518" i="6"/>
  <c r="AX518" i="6" s="1"/>
  <c r="R518" i="6"/>
  <c r="S518" i="6" s="1"/>
  <c r="BA518" i="6"/>
  <c r="BB518" i="6" s="1"/>
  <c r="AY519" i="6"/>
  <c r="AA519" i="6"/>
  <c r="AX519" i="6" s="1"/>
  <c r="R519" i="6"/>
  <c r="S519" i="6" s="1"/>
  <c r="BA519" i="6"/>
  <c r="BB519" i="6" s="1"/>
  <c r="AY520" i="6"/>
  <c r="AA520" i="6"/>
  <c r="AX520" i="6" s="1"/>
  <c r="R520" i="6"/>
  <c r="S520" i="6" s="1"/>
  <c r="BA520" i="6"/>
  <c r="BB520" i="6" s="1"/>
  <c r="AY521" i="6"/>
  <c r="AA521" i="6"/>
  <c r="AX521" i="6" s="1"/>
  <c r="R521" i="6"/>
  <c r="S521" i="6" s="1"/>
  <c r="BA521" i="6"/>
  <c r="BB521" i="6" s="1"/>
  <c r="AY522" i="6"/>
  <c r="AA522" i="6"/>
  <c r="AX522" i="6" s="1"/>
  <c r="R522" i="6"/>
  <c r="S522" i="6" s="1"/>
  <c r="BA522" i="6"/>
  <c r="BB522" i="6" s="1"/>
  <c r="AY523" i="6"/>
  <c r="AA523" i="6"/>
  <c r="AX523" i="6" s="1"/>
  <c r="R523" i="6"/>
  <c r="S523" i="6" s="1"/>
  <c r="BA523" i="6"/>
  <c r="BB523" i="6" s="1"/>
  <c r="AY524" i="6"/>
  <c r="AA524" i="6"/>
  <c r="AX524" i="6" s="1"/>
  <c r="R524" i="6"/>
  <c r="S524" i="6" s="1"/>
  <c r="BA524" i="6"/>
  <c r="BB524" i="6" s="1"/>
  <c r="AY525" i="6"/>
  <c r="AA525" i="6"/>
  <c r="AX525" i="6" s="1"/>
  <c r="R525" i="6"/>
  <c r="S525" i="6" s="1"/>
  <c r="BA525" i="6"/>
  <c r="BB525" i="6" s="1"/>
  <c r="AY526" i="6"/>
  <c r="AA526" i="6"/>
  <c r="AX526" i="6" s="1"/>
  <c r="R526" i="6"/>
  <c r="S526" i="6" s="1"/>
  <c r="BA526" i="6"/>
  <c r="BB526" i="6" s="1"/>
  <c r="AY527" i="6"/>
  <c r="AA527" i="6"/>
  <c r="AX527" i="6" s="1"/>
  <c r="R527" i="6"/>
  <c r="S527" i="6" s="1"/>
  <c r="BA527" i="6"/>
  <c r="BB527" i="6" s="1"/>
  <c r="AY528" i="6"/>
  <c r="AA528" i="6"/>
  <c r="AX528" i="6" s="1"/>
  <c r="R528" i="6"/>
  <c r="S528" i="6" s="1"/>
  <c r="BA528" i="6"/>
  <c r="BB528" i="6" s="1"/>
  <c r="AY529" i="6"/>
  <c r="AA529" i="6"/>
  <c r="AX529" i="6" s="1"/>
  <c r="R529" i="6"/>
  <c r="S529" i="6" s="1"/>
  <c r="BA529" i="6"/>
  <c r="BB529" i="6" s="1"/>
  <c r="AY530" i="6"/>
  <c r="AA530" i="6"/>
  <c r="AX530" i="6" s="1"/>
  <c r="R530" i="6"/>
  <c r="S530" i="6" s="1"/>
  <c r="BA530" i="6"/>
  <c r="BB530" i="6" s="1"/>
  <c r="AY531" i="6"/>
  <c r="AA531" i="6"/>
  <c r="AX531" i="6" s="1"/>
  <c r="R531" i="6"/>
  <c r="S531" i="6" s="1"/>
  <c r="BA531" i="6"/>
  <c r="BB531" i="6" s="1"/>
  <c r="AY532" i="6"/>
  <c r="AA532" i="6"/>
  <c r="AX532" i="6" s="1"/>
  <c r="R532" i="6"/>
  <c r="S532" i="6" s="1"/>
  <c r="BA532" i="6"/>
  <c r="BB532" i="6" s="1"/>
  <c r="AY533" i="6"/>
  <c r="AA533" i="6"/>
  <c r="AX533" i="6" s="1"/>
  <c r="R533" i="6"/>
  <c r="S533" i="6" s="1"/>
  <c r="BA533" i="6"/>
  <c r="BB533" i="6" s="1"/>
  <c r="AY534" i="6"/>
  <c r="AA534" i="6"/>
  <c r="AX534" i="6" s="1"/>
  <c r="R534" i="6"/>
  <c r="S534" i="6" s="1"/>
  <c r="BA534" i="6"/>
  <c r="BB534" i="6" s="1"/>
  <c r="AY535" i="6"/>
  <c r="AA535" i="6"/>
  <c r="AX535" i="6" s="1"/>
  <c r="R535" i="6"/>
  <c r="S535" i="6" s="1"/>
  <c r="BA535" i="6"/>
  <c r="BB535" i="6" s="1"/>
  <c r="AY536" i="6"/>
  <c r="AA536" i="6"/>
  <c r="AX536" i="6" s="1"/>
  <c r="R536" i="6"/>
  <c r="S536" i="6" s="1"/>
  <c r="BA536" i="6"/>
  <c r="BB536" i="6" s="1"/>
  <c r="AY537" i="6"/>
  <c r="AA537" i="6"/>
  <c r="AX537" i="6" s="1"/>
  <c r="R537" i="6"/>
  <c r="S537" i="6" s="1"/>
  <c r="BA537" i="6"/>
  <c r="BB537" i="6" s="1"/>
  <c r="AY538" i="6"/>
  <c r="AA538" i="6"/>
  <c r="AX538" i="6" s="1"/>
  <c r="R538" i="6"/>
  <c r="S538" i="6" s="1"/>
  <c r="BA538" i="6"/>
  <c r="BB538" i="6" s="1"/>
  <c r="AY539" i="6"/>
  <c r="AA539" i="6"/>
  <c r="AX539" i="6" s="1"/>
  <c r="R539" i="6"/>
  <c r="S539" i="6" s="1"/>
  <c r="BA539" i="6"/>
  <c r="BB539" i="6" s="1"/>
  <c r="AY540" i="6"/>
  <c r="AA540" i="6"/>
  <c r="AX540" i="6" s="1"/>
  <c r="R540" i="6"/>
  <c r="S540" i="6" s="1"/>
  <c r="BA540" i="6"/>
  <c r="BB540" i="6" s="1"/>
  <c r="AY541" i="6"/>
  <c r="AA541" i="6"/>
  <c r="AX541" i="6" s="1"/>
  <c r="R541" i="6"/>
  <c r="S541" i="6" s="1"/>
  <c r="BA541" i="6"/>
  <c r="BB541" i="6" s="1"/>
  <c r="AY542" i="6"/>
  <c r="AA542" i="6"/>
  <c r="AX542" i="6" s="1"/>
  <c r="R542" i="6"/>
  <c r="S542" i="6" s="1"/>
  <c r="BA542" i="6"/>
  <c r="BB542" i="6" s="1"/>
  <c r="AY543" i="6"/>
  <c r="AA543" i="6"/>
  <c r="AX543" i="6" s="1"/>
  <c r="R543" i="6"/>
  <c r="S543" i="6" s="1"/>
  <c r="BA543" i="6"/>
  <c r="BB543" i="6" s="1"/>
  <c r="AY544" i="6"/>
  <c r="AA544" i="6"/>
  <c r="AX544" i="6" s="1"/>
  <c r="R544" i="6"/>
  <c r="S544" i="6" s="1"/>
  <c r="BA544" i="6"/>
  <c r="BB544" i="6" s="1"/>
  <c r="AY545" i="6"/>
  <c r="AA545" i="6"/>
  <c r="AX545" i="6" s="1"/>
  <c r="R545" i="6"/>
  <c r="S545" i="6" s="1"/>
  <c r="BA545" i="6"/>
  <c r="BB545" i="6" s="1"/>
  <c r="AY546" i="6"/>
  <c r="AA546" i="6"/>
  <c r="AX546" i="6" s="1"/>
  <c r="R546" i="6"/>
  <c r="S546" i="6" s="1"/>
  <c r="BA546" i="6"/>
  <c r="BB546" i="6" s="1"/>
  <c r="AY547" i="6"/>
  <c r="AA547" i="6"/>
  <c r="AX547" i="6" s="1"/>
  <c r="R547" i="6"/>
  <c r="S547" i="6" s="1"/>
  <c r="BA547" i="6"/>
  <c r="BB547" i="6" s="1"/>
  <c r="AY548" i="6"/>
  <c r="AA548" i="6"/>
  <c r="AX548" i="6" s="1"/>
  <c r="R548" i="6"/>
  <c r="S548" i="6" s="1"/>
  <c r="BA548" i="6"/>
  <c r="BB548" i="6" s="1"/>
  <c r="AY549" i="6"/>
  <c r="AA549" i="6"/>
  <c r="AX549" i="6" s="1"/>
  <c r="R549" i="6"/>
  <c r="S549" i="6" s="1"/>
  <c r="BA549" i="6"/>
  <c r="BB549" i="6" s="1"/>
  <c r="AY550" i="6"/>
  <c r="AA550" i="6"/>
  <c r="AX550" i="6" s="1"/>
  <c r="R550" i="6"/>
  <c r="S550" i="6" s="1"/>
  <c r="BA550" i="6"/>
  <c r="BB550" i="6" s="1"/>
  <c r="AY551" i="6"/>
  <c r="AA551" i="6"/>
  <c r="AX551" i="6" s="1"/>
  <c r="R551" i="6"/>
  <c r="S551" i="6" s="1"/>
  <c r="BA551" i="6"/>
  <c r="BB551" i="6" s="1"/>
  <c r="AY552" i="6"/>
  <c r="AA552" i="6"/>
  <c r="AX552" i="6" s="1"/>
  <c r="R552" i="6"/>
  <c r="S552" i="6" s="1"/>
  <c r="BA552" i="6"/>
  <c r="BB552" i="6" s="1"/>
  <c r="AY553" i="6"/>
  <c r="AA553" i="6"/>
  <c r="AX553" i="6" s="1"/>
  <c r="R553" i="6"/>
  <c r="S553" i="6" s="1"/>
  <c r="BA553" i="6"/>
  <c r="BB553" i="6" s="1"/>
  <c r="AY554" i="6"/>
  <c r="AA554" i="6"/>
  <c r="AX554" i="6" s="1"/>
  <c r="R554" i="6"/>
  <c r="S554" i="6" s="1"/>
  <c r="BA554" i="6"/>
  <c r="BB554" i="6" s="1"/>
  <c r="AY555" i="6"/>
  <c r="AA555" i="6"/>
  <c r="AX555" i="6" s="1"/>
  <c r="R555" i="6"/>
  <c r="S555" i="6" s="1"/>
  <c r="BA555" i="6"/>
  <c r="BB555" i="6" s="1"/>
  <c r="AY556" i="6"/>
  <c r="AA556" i="6"/>
  <c r="AX556" i="6" s="1"/>
  <c r="R556" i="6"/>
  <c r="S556" i="6" s="1"/>
  <c r="BA556" i="6"/>
  <c r="BB556" i="6" s="1"/>
  <c r="AY557" i="6"/>
  <c r="AA557" i="6"/>
  <c r="AX557" i="6" s="1"/>
  <c r="R557" i="6"/>
  <c r="S557" i="6" s="1"/>
  <c r="BA557" i="6"/>
  <c r="BB557" i="6" s="1"/>
  <c r="AY558" i="6"/>
  <c r="AA558" i="6"/>
  <c r="AX558" i="6" s="1"/>
  <c r="R558" i="6"/>
  <c r="S558" i="6" s="1"/>
  <c r="BA558" i="6"/>
  <c r="BB558" i="6" s="1"/>
  <c r="AY559" i="6"/>
  <c r="AA559" i="6"/>
  <c r="AX559" i="6" s="1"/>
  <c r="R559" i="6"/>
  <c r="S559" i="6" s="1"/>
  <c r="BA559" i="6"/>
  <c r="BB559" i="6" s="1"/>
  <c r="AY560" i="6"/>
  <c r="AA560" i="6"/>
  <c r="AX560" i="6" s="1"/>
  <c r="R560" i="6"/>
  <c r="S560" i="6" s="1"/>
  <c r="BA560" i="6"/>
  <c r="BB560" i="6" s="1"/>
  <c r="AY561" i="6"/>
  <c r="AA561" i="6"/>
  <c r="AX561" i="6" s="1"/>
  <c r="R561" i="6"/>
  <c r="S561" i="6" s="1"/>
  <c r="BA561" i="6"/>
  <c r="BB561" i="6" s="1"/>
  <c r="AY562" i="6"/>
  <c r="AA562" i="6"/>
  <c r="AX562" i="6" s="1"/>
  <c r="R562" i="6"/>
  <c r="S562" i="6" s="1"/>
  <c r="BA562" i="6"/>
  <c r="BB562" i="6" s="1"/>
  <c r="AY563" i="6"/>
  <c r="AA563" i="6"/>
  <c r="AX563" i="6" s="1"/>
  <c r="R563" i="6"/>
  <c r="S563" i="6" s="1"/>
  <c r="BA563" i="6"/>
  <c r="BB563" i="6" s="1"/>
  <c r="AY564" i="6"/>
  <c r="AA564" i="6"/>
  <c r="AX564" i="6" s="1"/>
  <c r="R564" i="6"/>
  <c r="S564" i="6" s="1"/>
  <c r="BA564" i="6"/>
  <c r="BB564" i="6" s="1"/>
  <c r="AY565" i="6"/>
  <c r="AA565" i="6"/>
  <c r="AX565" i="6" s="1"/>
  <c r="R565" i="6"/>
  <c r="S565" i="6" s="1"/>
  <c r="BA565" i="6"/>
  <c r="BB565" i="6" s="1"/>
  <c r="AY566" i="6"/>
  <c r="AA566" i="6"/>
  <c r="AX566" i="6" s="1"/>
  <c r="R566" i="6"/>
  <c r="S566" i="6" s="1"/>
  <c r="BA566" i="6"/>
  <c r="BB566" i="6" s="1"/>
  <c r="AY567" i="6"/>
  <c r="AA567" i="6"/>
  <c r="AX567" i="6" s="1"/>
  <c r="R567" i="6"/>
  <c r="S567" i="6" s="1"/>
  <c r="BA567" i="6"/>
  <c r="BB567" i="6" s="1"/>
  <c r="AY568" i="6"/>
  <c r="AA568" i="6"/>
  <c r="AX568" i="6" s="1"/>
  <c r="R568" i="6"/>
  <c r="S568" i="6" s="1"/>
  <c r="BA568" i="6"/>
  <c r="BB568" i="6" s="1"/>
  <c r="AY569" i="6"/>
  <c r="AA569" i="6"/>
  <c r="AX569" i="6" s="1"/>
  <c r="R569" i="6"/>
  <c r="S569" i="6" s="1"/>
  <c r="BA569" i="6"/>
  <c r="BB569" i="6" s="1"/>
  <c r="AY570" i="6"/>
  <c r="AA570" i="6"/>
  <c r="AX570" i="6" s="1"/>
  <c r="R570" i="6"/>
  <c r="S570" i="6" s="1"/>
  <c r="BA570" i="6"/>
  <c r="BB570" i="6" s="1"/>
  <c r="AY571" i="6"/>
  <c r="AA571" i="6"/>
  <c r="AX571" i="6" s="1"/>
  <c r="R571" i="6"/>
  <c r="S571" i="6" s="1"/>
  <c r="BA571" i="6"/>
  <c r="BB571" i="6" s="1"/>
  <c r="AY572" i="6"/>
  <c r="AA572" i="6"/>
  <c r="AX572" i="6" s="1"/>
  <c r="R572" i="6"/>
  <c r="S572" i="6" s="1"/>
  <c r="BA572" i="6"/>
  <c r="BB572" i="6" s="1"/>
  <c r="AY573" i="6"/>
  <c r="AA573" i="6"/>
  <c r="AX573" i="6" s="1"/>
  <c r="R573" i="6"/>
  <c r="S573" i="6" s="1"/>
  <c r="BA573" i="6"/>
  <c r="BB573" i="6" s="1"/>
  <c r="AY574" i="6"/>
  <c r="AA574" i="6"/>
  <c r="AX574" i="6" s="1"/>
  <c r="R574" i="6"/>
  <c r="S574" i="6" s="1"/>
  <c r="BA574" i="6"/>
  <c r="BB574" i="6" s="1"/>
  <c r="AY575" i="6"/>
  <c r="AA575" i="6"/>
  <c r="AX575" i="6" s="1"/>
  <c r="R575" i="6"/>
  <c r="S575" i="6" s="1"/>
  <c r="BA575" i="6"/>
  <c r="BB575" i="6" s="1"/>
  <c r="AY576" i="6"/>
  <c r="AA576" i="6"/>
  <c r="AX576" i="6" s="1"/>
  <c r="R576" i="6"/>
  <c r="S576" i="6" s="1"/>
  <c r="BA576" i="6"/>
  <c r="BB576" i="6" s="1"/>
  <c r="AY577" i="6"/>
  <c r="AA577" i="6"/>
  <c r="AX577" i="6" s="1"/>
  <c r="R577" i="6"/>
  <c r="S577" i="6" s="1"/>
  <c r="BA577" i="6"/>
  <c r="BB577" i="6" s="1"/>
  <c r="AY578" i="6"/>
  <c r="AA578" i="6"/>
  <c r="AX578" i="6" s="1"/>
  <c r="R578" i="6"/>
  <c r="S578" i="6" s="1"/>
  <c r="BA578" i="6"/>
  <c r="BB578" i="6" s="1"/>
  <c r="AY579" i="6"/>
  <c r="AA579" i="6"/>
  <c r="AX579" i="6" s="1"/>
  <c r="R579" i="6"/>
  <c r="S579" i="6" s="1"/>
  <c r="BA579" i="6"/>
  <c r="BB579" i="6" s="1"/>
  <c r="AY580" i="6"/>
  <c r="AA580" i="6"/>
  <c r="AX580" i="6" s="1"/>
  <c r="R580" i="6"/>
  <c r="S580" i="6" s="1"/>
  <c r="BA580" i="6"/>
  <c r="BB580" i="6" s="1"/>
  <c r="AY581" i="6"/>
  <c r="AA581" i="6"/>
  <c r="AX581" i="6" s="1"/>
  <c r="R581" i="6"/>
  <c r="S581" i="6" s="1"/>
  <c r="BA581" i="6"/>
  <c r="BB581" i="6" s="1"/>
  <c r="AY582" i="6"/>
  <c r="AA582" i="6"/>
  <c r="AX582" i="6" s="1"/>
  <c r="R582" i="6"/>
  <c r="S582" i="6" s="1"/>
  <c r="BA582" i="6"/>
  <c r="BB582" i="6" s="1"/>
  <c r="AY583" i="6"/>
  <c r="AA583" i="6"/>
  <c r="AX583" i="6" s="1"/>
  <c r="R583" i="6"/>
  <c r="S583" i="6" s="1"/>
  <c r="BA583" i="6"/>
  <c r="BB583" i="6" s="1"/>
  <c r="AY584" i="6"/>
  <c r="AA584" i="6"/>
  <c r="AX584" i="6" s="1"/>
  <c r="R584" i="6"/>
  <c r="S584" i="6" s="1"/>
  <c r="BA584" i="6"/>
  <c r="BB584" i="6" s="1"/>
  <c r="AY585" i="6"/>
  <c r="AA585" i="6"/>
  <c r="AX585" i="6" s="1"/>
  <c r="R585" i="6"/>
  <c r="S585" i="6" s="1"/>
  <c r="BA585" i="6"/>
  <c r="BB585" i="6" s="1"/>
  <c r="AY586" i="6"/>
  <c r="AA586" i="6"/>
  <c r="AX586" i="6" s="1"/>
  <c r="R586" i="6"/>
  <c r="S586" i="6" s="1"/>
  <c r="BA586" i="6"/>
  <c r="BB586" i="6" s="1"/>
  <c r="AY587" i="6"/>
  <c r="AA587" i="6"/>
  <c r="AX587" i="6" s="1"/>
  <c r="R587" i="6"/>
  <c r="S587" i="6" s="1"/>
  <c r="BA587" i="6"/>
  <c r="BB587" i="6" s="1"/>
  <c r="AY588" i="6"/>
  <c r="AA588" i="6"/>
  <c r="AX588" i="6" s="1"/>
  <c r="R588" i="6"/>
  <c r="S588" i="6" s="1"/>
  <c r="BA588" i="6"/>
  <c r="BB588" i="6" s="1"/>
  <c r="AY589" i="6"/>
  <c r="AA589" i="6"/>
  <c r="AX589" i="6" s="1"/>
  <c r="R589" i="6"/>
  <c r="S589" i="6" s="1"/>
  <c r="BA589" i="6"/>
  <c r="BB589" i="6" s="1"/>
  <c r="AY590" i="6"/>
  <c r="AA590" i="6"/>
  <c r="AX590" i="6" s="1"/>
  <c r="R590" i="6"/>
  <c r="S590" i="6" s="1"/>
  <c r="BA590" i="6"/>
  <c r="BB590" i="6" s="1"/>
  <c r="AY591" i="6"/>
  <c r="AA591" i="6"/>
  <c r="AX591" i="6" s="1"/>
  <c r="R591" i="6"/>
  <c r="S591" i="6" s="1"/>
  <c r="BA591" i="6"/>
  <c r="BB591" i="6" s="1"/>
  <c r="AY592" i="6"/>
  <c r="AA592" i="6"/>
  <c r="AX592" i="6" s="1"/>
  <c r="R592" i="6"/>
  <c r="S592" i="6" s="1"/>
  <c r="BA592" i="6"/>
  <c r="BB592" i="6" s="1"/>
  <c r="AY593" i="6"/>
  <c r="AA593" i="6"/>
  <c r="AX593" i="6" s="1"/>
  <c r="R593" i="6"/>
  <c r="S593" i="6" s="1"/>
  <c r="BA593" i="6"/>
  <c r="BB593" i="6" s="1"/>
  <c r="AY594" i="6"/>
  <c r="AA594" i="6"/>
  <c r="AX594" i="6" s="1"/>
  <c r="R594" i="6"/>
  <c r="S594" i="6" s="1"/>
  <c r="BA594" i="6"/>
  <c r="BB594" i="6" s="1"/>
  <c r="AY595" i="6"/>
  <c r="AA595" i="6"/>
  <c r="AX595" i="6" s="1"/>
  <c r="R595" i="6"/>
  <c r="S595" i="6" s="1"/>
  <c r="BA595" i="6"/>
  <c r="BB595" i="6" s="1"/>
  <c r="AY596" i="6"/>
  <c r="AA596" i="6"/>
  <c r="AX596" i="6" s="1"/>
  <c r="R596" i="6"/>
  <c r="S596" i="6" s="1"/>
  <c r="BA596" i="6"/>
  <c r="BB596" i="6" s="1"/>
  <c r="AY597" i="6"/>
  <c r="AA597" i="6"/>
  <c r="AX597" i="6" s="1"/>
  <c r="R597" i="6"/>
  <c r="S597" i="6" s="1"/>
  <c r="BA597" i="6"/>
  <c r="BB597" i="6" s="1"/>
  <c r="AY598" i="6"/>
  <c r="AA598" i="6"/>
  <c r="AX598" i="6" s="1"/>
  <c r="R598" i="6"/>
  <c r="S598" i="6" s="1"/>
  <c r="BA598" i="6"/>
  <c r="BB598" i="6" s="1"/>
  <c r="AY599" i="6"/>
  <c r="AA599" i="6"/>
  <c r="AX599" i="6" s="1"/>
  <c r="R599" i="6"/>
  <c r="S599" i="6" s="1"/>
  <c r="BA599" i="6"/>
  <c r="BB599" i="6" s="1"/>
  <c r="AY600" i="6"/>
  <c r="AA600" i="6"/>
  <c r="AX600" i="6" s="1"/>
  <c r="R600" i="6"/>
  <c r="S600" i="6" s="1"/>
  <c r="BA600" i="6"/>
  <c r="BB600" i="6" s="1"/>
  <c r="AY601" i="6"/>
  <c r="AA601" i="6"/>
  <c r="AX601" i="6" s="1"/>
  <c r="R601" i="6"/>
  <c r="S601" i="6" s="1"/>
  <c r="BA601" i="6"/>
  <c r="BB601" i="6" s="1"/>
  <c r="AY602" i="6"/>
  <c r="AA602" i="6"/>
  <c r="AX602" i="6" s="1"/>
  <c r="R602" i="6"/>
  <c r="S602" i="6" s="1"/>
  <c r="BA602" i="6"/>
  <c r="BB602" i="6" s="1"/>
  <c r="AY603" i="6"/>
  <c r="AA603" i="6"/>
  <c r="AX603" i="6" s="1"/>
  <c r="R603" i="6"/>
  <c r="S603" i="6" s="1"/>
  <c r="BA603" i="6"/>
  <c r="BB603" i="6" s="1"/>
  <c r="AY604" i="6"/>
  <c r="AA604" i="6"/>
  <c r="AX604" i="6" s="1"/>
  <c r="R604" i="6"/>
  <c r="S604" i="6" s="1"/>
  <c r="BA604" i="6"/>
  <c r="BB604" i="6" s="1"/>
  <c r="AY605" i="6"/>
  <c r="AA605" i="6"/>
  <c r="AX605" i="6" s="1"/>
  <c r="R605" i="6"/>
  <c r="S605" i="6" s="1"/>
  <c r="BA605" i="6"/>
  <c r="BB605" i="6" s="1"/>
  <c r="AY606" i="6"/>
  <c r="AA606" i="6"/>
  <c r="AX606" i="6" s="1"/>
  <c r="R606" i="6"/>
  <c r="S606" i="6" s="1"/>
  <c r="BA606" i="6"/>
  <c r="BB606" i="6" s="1"/>
  <c r="AY607" i="6"/>
  <c r="AA607" i="6"/>
  <c r="AX607" i="6" s="1"/>
  <c r="R607" i="6"/>
  <c r="S607" i="6" s="1"/>
  <c r="BA607" i="6"/>
  <c r="BB607" i="6" s="1"/>
  <c r="AY608" i="6"/>
  <c r="AA608" i="6"/>
  <c r="AX608" i="6" s="1"/>
  <c r="R608" i="6"/>
  <c r="S608" i="6" s="1"/>
  <c r="BA608" i="6"/>
  <c r="BB608" i="6" s="1"/>
  <c r="AY609" i="6"/>
  <c r="AA609" i="6"/>
  <c r="AX609" i="6" s="1"/>
  <c r="R609" i="6"/>
  <c r="S609" i="6" s="1"/>
  <c r="BA609" i="6"/>
  <c r="BB609" i="6" s="1"/>
  <c r="AY610" i="6"/>
  <c r="AA610" i="6"/>
  <c r="AX610" i="6" s="1"/>
  <c r="R610" i="6"/>
  <c r="S610" i="6" s="1"/>
  <c r="BA610" i="6"/>
  <c r="BB610" i="6" s="1"/>
  <c r="AY611" i="6"/>
  <c r="AA611" i="6"/>
  <c r="AX611" i="6" s="1"/>
  <c r="R611" i="6"/>
  <c r="S611" i="6" s="1"/>
  <c r="BA611" i="6"/>
  <c r="BB611" i="6" s="1"/>
  <c r="AY612" i="6"/>
  <c r="AA612" i="6"/>
  <c r="AX612" i="6" s="1"/>
  <c r="R612" i="6"/>
  <c r="S612" i="6" s="1"/>
  <c r="BA612" i="6"/>
  <c r="BB612" i="6" s="1"/>
  <c r="AY613" i="6"/>
  <c r="AA613" i="6"/>
  <c r="AX613" i="6" s="1"/>
  <c r="R613" i="6"/>
  <c r="S613" i="6" s="1"/>
  <c r="BA613" i="6"/>
  <c r="BB613" i="6" s="1"/>
  <c r="AY614" i="6"/>
  <c r="AA614" i="6"/>
  <c r="AX614" i="6" s="1"/>
  <c r="R614" i="6"/>
  <c r="S614" i="6" s="1"/>
  <c r="BA614" i="6"/>
  <c r="BB614" i="6" s="1"/>
  <c r="AY615" i="6"/>
  <c r="AA615" i="6"/>
  <c r="AX615" i="6" s="1"/>
  <c r="R615" i="6"/>
  <c r="S615" i="6" s="1"/>
  <c r="BA615" i="6"/>
  <c r="BB615" i="6" s="1"/>
  <c r="AY616" i="6"/>
  <c r="AA616" i="6"/>
  <c r="AX616" i="6" s="1"/>
  <c r="R616" i="6"/>
  <c r="S616" i="6" s="1"/>
  <c r="BA616" i="6"/>
  <c r="BB616" i="6" s="1"/>
  <c r="AY617" i="6"/>
  <c r="AA617" i="6"/>
  <c r="AX617" i="6" s="1"/>
  <c r="R617" i="6"/>
  <c r="S617" i="6" s="1"/>
  <c r="BA617" i="6"/>
  <c r="BB617" i="6" s="1"/>
  <c r="AY618" i="6"/>
  <c r="AA618" i="6"/>
  <c r="AX618" i="6" s="1"/>
  <c r="R618" i="6"/>
  <c r="S618" i="6" s="1"/>
  <c r="BA618" i="6"/>
  <c r="BB618" i="6" s="1"/>
  <c r="AY619" i="6"/>
  <c r="AA619" i="6"/>
  <c r="AX619" i="6" s="1"/>
  <c r="R619" i="6"/>
  <c r="S619" i="6" s="1"/>
  <c r="BA619" i="6"/>
  <c r="BB619" i="6" s="1"/>
  <c r="AY620" i="6"/>
  <c r="AA620" i="6"/>
  <c r="AX620" i="6" s="1"/>
  <c r="R620" i="6"/>
  <c r="S620" i="6" s="1"/>
  <c r="BA620" i="6"/>
  <c r="BB620" i="6" s="1"/>
  <c r="AY621" i="6"/>
  <c r="AA621" i="6"/>
  <c r="AX621" i="6" s="1"/>
  <c r="R621" i="6"/>
  <c r="S621" i="6" s="1"/>
  <c r="BA621" i="6"/>
  <c r="BB621" i="6" s="1"/>
  <c r="AY622" i="6"/>
  <c r="AA622" i="6"/>
  <c r="AX622" i="6" s="1"/>
  <c r="R622" i="6"/>
  <c r="S622" i="6" s="1"/>
  <c r="BA622" i="6"/>
  <c r="BB622" i="6" s="1"/>
  <c r="AY623" i="6"/>
  <c r="AA623" i="6"/>
  <c r="AX623" i="6" s="1"/>
  <c r="R623" i="6"/>
  <c r="S623" i="6" s="1"/>
  <c r="BA623" i="6"/>
  <c r="BB623" i="6" s="1"/>
  <c r="AY624" i="6"/>
  <c r="AA624" i="6"/>
  <c r="AX624" i="6" s="1"/>
  <c r="R624" i="6"/>
  <c r="S624" i="6" s="1"/>
  <c r="BA624" i="6"/>
  <c r="BB624" i="6" s="1"/>
  <c r="AY625" i="6"/>
  <c r="AA625" i="6"/>
  <c r="AX625" i="6" s="1"/>
  <c r="R625" i="6"/>
  <c r="S625" i="6" s="1"/>
  <c r="BA625" i="6"/>
  <c r="BB625" i="6" s="1"/>
  <c r="AY626" i="6"/>
  <c r="AA626" i="6"/>
  <c r="AX626" i="6" s="1"/>
  <c r="R626" i="6"/>
  <c r="S626" i="6" s="1"/>
  <c r="BA626" i="6"/>
  <c r="BB626" i="6" s="1"/>
  <c r="AY627" i="6"/>
  <c r="AA627" i="6"/>
  <c r="AX627" i="6" s="1"/>
  <c r="R627" i="6"/>
  <c r="S627" i="6" s="1"/>
  <c r="BA627" i="6"/>
  <c r="BB627" i="6" s="1"/>
  <c r="AY628" i="6"/>
  <c r="AA628" i="6"/>
  <c r="AX628" i="6" s="1"/>
  <c r="R628" i="6"/>
  <c r="S628" i="6" s="1"/>
  <c r="BA628" i="6"/>
  <c r="BB628" i="6" s="1"/>
  <c r="AY629" i="6"/>
  <c r="AA629" i="6"/>
  <c r="AX629" i="6" s="1"/>
  <c r="R629" i="6"/>
  <c r="S629" i="6" s="1"/>
  <c r="BA629" i="6"/>
  <c r="BB629" i="6" s="1"/>
  <c r="AY630" i="6"/>
  <c r="AA630" i="6"/>
  <c r="AX630" i="6" s="1"/>
  <c r="R630" i="6"/>
  <c r="S630" i="6" s="1"/>
  <c r="BA630" i="6"/>
  <c r="BB630" i="6" s="1"/>
  <c r="AY631" i="6"/>
  <c r="AA631" i="6"/>
  <c r="AX631" i="6" s="1"/>
  <c r="R631" i="6"/>
  <c r="S631" i="6" s="1"/>
  <c r="BA631" i="6"/>
  <c r="BB631" i="6" s="1"/>
  <c r="AY632" i="6"/>
  <c r="AA632" i="6"/>
  <c r="AX632" i="6" s="1"/>
  <c r="R632" i="6"/>
  <c r="S632" i="6" s="1"/>
  <c r="BA632" i="6"/>
  <c r="BB632" i="6" s="1"/>
  <c r="AY633" i="6"/>
  <c r="AA633" i="6"/>
  <c r="AX633" i="6" s="1"/>
  <c r="R633" i="6"/>
  <c r="S633" i="6" s="1"/>
  <c r="BA633" i="6"/>
  <c r="BB633" i="6" s="1"/>
  <c r="AY634" i="6"/>
  <c r="AA634" i="6"/>
  <c r="AX634" i="6" s="1"/>
  <c r="R634" i="6"/>
  <c r="S634" i="6" s="1"/>
  <c r="BA634" i="6"/>
  <c r="BB634" i="6" s="1"/>
  <c r="AY635" i="6"/>
  <c r="AA635" i="6"/>
  <c r="AX635" i="6" s="1"/>
  <c r="R635" i="6"/>
  <c r="S635" i="6" s="1"/>
  <c r="BA635" i="6"/>
  <c r="BB635" i="6" s="1"/>
  <c r="AY636" i="6"/>
  <c r="AA636" i="6"/>
  <c r="AX636" i="6" s="1"/>
  <c r="R636" i="6"/>
  <c r="S636" i="6" s="1"/>
  <c r="BA636" i="6"/>
  <c r="BB636" i="6" s="1"/>
  <c r="AY637" i="6"/>
  <c r="AA637" i="6"/>
  <c r="AX637" i="6" s="1"/>
  <c r="R637" i="6"/>
  <c r="S637" i="6" s="1"/>
  <c r="BA637" i="6"/>
  <c r="BB637" i="6" s="1"/>
  <c r="AY638" i="6"/>
  <c r="AA638" i="6"/>
  <c r="AX638" i="6" s="1"/>
  <c r="R638" i="6"/>
  <c r="S638" i="6" s="1"/>
  <c r="BA638" i="6"/>
  <c r="BB638" i="6" s="1"/>
  <c r="AY639" i="6"/>
  <c r="AA639" i="6"/>
  <c r="AX639" i="6" s="1"/>
  <c r="R639" i="6"/>
  <c r="S639" i="6" s="1"/>
  <c r="BA639" i="6"/>
  <c r="BB639" i="6" s="1"/>
  <c r="AY640" i="6"/>
  <c r="AA640" i="6"/>
  <c r="AX640" i="6" s="1"/>
  <c r="R640" i="6"/>
  <c r="S640" i="6" s="1"/>
  <c r="BA640" i="6"/>
  <c r="BB640" i="6" s="1"/>
  <c r="AY641" i="6"/>
  <c r="AA641" i="6"/>
  <c r="AX641" i="6" s="1"/>
  <c r="R641" i="6"/>
  <c r="S641" i="6" s="1"/>
  <c r="BA641" i="6"/>
  <c r="BB641" i="6" s="1"/>
  <c r="AY642" i="6"/>
  <c r="AA642" i="6"/>
  <c r="AX642" i="6" s="1"/>
  <c r="R642" i="6"/>
  <c r="S642" i="6" s="1"/>
  <c r="BA642" i="6"/>
  <c r="BB642" i="6" s="1"/>
  <c r="AY643" i="6"/>
  <c r="AA643" i="6"/>
  <c r="AX643" i="6" s="1"/>
  <c r="R643" i="6"/>
  <c r="S643" i="6" s="1"/>
  <c r="BA643" i="6"/>
  <c r="BB643" i="6" s="1"/>
  <c r="AY644" i="6"/>
  <c r="AA644" i="6"/>
  <c r="AX644" i="6" s="1"/>
  <c r="R644" i="6"/>
  <c r="S644" i="6" s="1"/>
  <c r="BA644" i="6"/>
  <c r="BB644" i="6" s="1"/>
  <c r="AY645" i="6"/>
  <c r="AA645" i="6"/>
  <c r="AX645" i="6" s="1"/>
  <c r="R645" i="6"/>
  <c r="S645" i="6" s="1"/>
  <c r="BA645" i="6"/>
  <c r="BB645" i="6" s="1"/>
  <c r="AY646" i="6"/>
  <c r="AA646" i="6"/>
  <c r="AX646" i="6" s="1"/>
  <c r="R646" i="6"/>
  <c r="S646" i="6" s="1"/>
  <c r="BA646" i="6"/>
  <c r="BB646" i="6" s="1"/>
  <c r="AY647" i="6"/>
  <c r="AA647" i="6"/>
  <c r="AX647" i="6" s="1"/>
  <c r="R647" i="6"/>
  <c r="S647" i="6" s="1"/>
  <c r="BA647" i="6"/>
  <c r="BB647" i="6" s="1"/>
  <c r="AY648" i="6"/>
  <c r="AA648" i="6"/>
  <c r="AX648" i="6" s="1"/>
  <c r="R648" i="6"/>
  <c r="S648" i="6" s="1"/>
  <c r="BA648" i="6"/>
  <c r="BB648" i="6" s="1"/>
  <c r="AY649" i="6"/>
  <c r="AA649" i="6"/>
  <c r="AX649" i="6" s="1"/>
  <c r="R649" i="6"/>
  <c r="S649" i="6" s="1"/>
  <c r="BA649" i="6"/>
  <c r="BB649" i="6" s="1"/>
  <c r="AY650" i="6"/>
  <c r="AA650" i="6"/>
  <c r="AX650" i="6" s="1"/>
  <c r="R650" i="6"/>
  <c r="S650" i="6" s="1"/>
  <c r="BA650" i="6"/>
  <c r="BB650" i="6" s="1"/>
  <c r="AY651" i="6"/>
  <c r="AA651" i="6"/>
  <c r="AX651" i="6" s="1"/>
  <c r="R651" i="6"/>
  <c r="S651" i="6" s="1"/>
  <c r="BA651" i="6"/>
  <c r="BB651" i="6" s="1"/>
  <c r="AY652" i="6"/>
  <c r="AA652" i="6"/>
  <c r="AX652" i="6" s="1"/>
  <c r="R652" i="6"/>
  <c r="S652" i="6" s="1"/>
  <c r="BA652" i="6"/>
  <c r="BB652" i="6" s="1"/>
  <c r="AY653" i="6"/>
  <c r="AA653" i="6"/>
  <c r="AX653" i="6" s="1"/>
  <c r="R653" i="6"/>
  <c r="S653" i="6" s="1"/>
  <c r="BA653" i="6"/>
  <c r="BB653" i="6" s="1"/>
  <c r="AY654" i="6"/>
  <c r="AA654" i="6"/>
  <c r="AX654" i="6" s="1"/>
  <c r="R654" i="6"/>
  <c r="S654" i="6" s="1"/>
  <c r="BA654" i="6"/>
  <c r="BB654" i="6" s="1"/>
  <c r="AY655" i="6"/>
  <c r="AA655" i="6"/>
  <c r="AX655" i="6" s="1"/>
  <c r="R655" i="6"/>
  <c r="S655" i="6" s="1"/>
  <c r="BA655" i="6"/>
  <c r="BB655" i="6" s="1"/>
  <c r="AY656" i="6"/>
  <c r="AA656" i="6"/>
  <c r="AX656" i="6" s="1"/>
  <c r="R656" i="6"/>
  <c r="S656" i="6" s="1"/>
  <c r="BA656" i="6"/>
  <c r="BB656" i="6" s="1"/>
  <c r="AY657" i="6"/>
  <c r="AA657" i="6"/>
  <c r="AX657" i="6" s="1"/>
  <c r="R657" i="6"/>
  <c r="S657" i="6" s="1"/>
  <c r="BA657" i="6"/>
  <c r="BB657" i="6" s="1"/>
  <c r="AY658" i="6"/>
  <c r="AA658" i="6"/>
  <c r="AX658" i="6" s="1"/>
  <c r="R658" i="6"/>
  <c r="S658" i="6" s="1"/>
  <c r="BA658" i="6"/>
  <c r="BB658" i="6" s="1"/>
  <c r="AY659" i="6"/>
  <c r="AA659" i="6"/>
  <c r="AX659" i="6" s="1"/>
  <c r="R659" i="6"/>
  <c r="S659" i="6" s="1"/>
  <c r="BA659" i="6"/>
  <c r="BB659" i="6" s="1"/>
  <c r="AY660" i="6"/>
  <c r="AA660" i="6"/>
  <c r="AX660" i="6" s="1"/>
  <c r="R660" i="6"/>
  <c r="S660" i="6" s="1"/>
  <c r="BA660" i="6"/>
  <c r="BB660" i="6" s="1"/>
  <c r="AY661" i="6"/>
  <c r="AA661" i="6"/>
  <c r="AX661" i="6" s="1"/>
  <c r="R661" i="6"/>
  <c r="S661" i="6" s="1"/>
  <c r="BA661" i="6"/>
  <c r="BB661" i="6" s="1"/>
  <c r="AY662" i="6"/>
  <c r="AA662" i="6"/>
  <c r="AX662" i="6" s="1"/>
  <c r="R662" i="6"/>
  <c r="S662" i="6" s="1"/>
  <c r="BA662" i="6"/>
  <c r="BB662" i="6" s="1"/>
  <c r="AY663" i="6"/>
  <c r="AA663" i="6"/>
  <c r="AX663" i="6" s="1"/>
  <c r="R663" i="6"/>
  <c r="S663" i="6" s="1"/>
  <c r="BA663" i="6"/>
  <c r="BB663" i="6" s="1"/>
  <c r="AY664" i="6"/>
  <c r="AA664" i="6"/>
  <c r="AX664" i="6" s="1"/>
  <c r="R664" i="6"/>
  <c r="S664" i="6" s="1"/>
  <c r="BA664" i="6"/>
  <c r="BB664" i="6" s="1"/>
  <c r="AY665" i="6"/>
  <c r="AA665" i="6"/>
  <c r="AX665" i="6" s="1"/>
  <c r="R665" i="6"/>
  <c r="S665" i="6" s="1"/>
  <c r="BA665" i="6"/>
  <c r="BB665" i="6" s="1"/>
  <c r="AY666" i="6"/>
  <c r="AA666" i="6"/>
  <c r="AX666" i="6" s="1"/>
  <c r="R666" i="6"/>
  <c r="S666" i="6" s="1"/>
  <c r="BA666" i="6"/>
  <c r="BB666" i="6" s="1"/>
  <c r="AY667" i="6"/>
  <c r="AA667" i="6"/>
  <c r="AX667" i="6" s="1"/>
  <c r="R667" i="6"/>
  <c r="S667" i="6" s="1"/>
  <c r="BA667" i="6"/>
  <c r="BB667" i="6" s="1"/>
  <c r="AY668" i="6"/>
  <c r="AA668" i="6"/>
  <c r="AX668" i="6" s="1"/>
  <c r="R668" i="6"/>
  <c r="S668" i="6" s="1"/>
  <c r="BA668" i="6"/>
  <c r="BB668" i="6" s="1"/>
  <c r="AY669" i="6"/>
  <c r="AA669" i="6"/>
  <c r="AX669" i="6" s="1"/>
  <c r="R669" i="6"/>
  <c r="S669" i="6" s="1"/>
  <c r="BA669" i="6"/>
  <c r="BB669" i="6" s="1"/>
  <c r="AY670" i="6"/>
  <c r="AA670" i="6"/>
  <c r="AX670" i="6" s="1"/>
  <c r="R670" i="6"/>
  <c r="S670" i="6" s="1"/>
  <c r="BA670" i="6"/>
  <c r="BB670" i="6" s="1"/>
  <c r="AY671" i="6"/>
  <c r="AA671" i="6"/>
  <c r="AX671" i="6" s="1"/>
  <c r="R671" i="6"/>
  <c r="S671" i="6" s="1"/>
  <c r="BA671" i="6"/>
  <c r="BB671" i="6" s="1"/>
  <c r="AY672" i="6"/>
  <c r="AA672" i="6"/>
  <c r="AX672" i="6" s="1"/>
  <c r="R672" i="6"/>
  <c r="S672" i="6" s="1"/>
  <c r="BA672" i="6"/>
  <c r="BB672" i="6" s="1"/>
  <c r="AY673" i="6"/>
  <c r="AA673" i="6"/>
  <c r="AX673" i="6" s="1"/>
  <c r="R673" i="6"/>
  <c r="S673" i="6" s="1"/>
  <c r="BA673" i="6"/>
  <c r="BB673" i="6" s="1"/>
  <c r="AY674" i="6"/>
  <c r="AA674" i="6"/>
  <c r="AX674" i="6" s="1"/>
  <c r="R674" i="6"/>
  <c r="S674" i="6" s="1"/>
  <c r="BA674" i="6"/>
  <c r="BB674" i="6" s="1"/>
  <c r="AY675" i="6"/>
  <c r="AA675" i="6"/>
  <c r="AX675" i="6" s="1"/>
  <c r="R675" i="6"/>
  <c r="S675" i="6" s="1"/>
  <c r="BA675" i="6"/>
  <c r="BB675" i="6" s="1"/>
  <c r="AY676" i="6"/>
  <c r="AA676" i="6"/>
  <c r="AX676" i="6" s="1"/>
  <c r="R676" i="6"/>
  <c r="S676" i="6" s="1"/>
  <c r="BA676" i="6"/>
  <c r="BB676" i="6" s="1"/>
  <c r="AY677" i="6"/>
  <c r="AA677" i="6"/>
  <c r="AX677" i="6" s="1"/>
  <c r="R677" i="6"/>
  <c r="S677" i="6" s="1"/>
  <c r="BA677" i="6"/>
  <c r="BB677" i="6" s="1"/>
  <c r="AY678" i="6"/>
  <c r="AA678" i="6"/>
  <c r="AX678" i="6" s="1"/>
  <c r="R678" i="6"/>
  <c r="S678" i="6" s="1"/>
  <c r="BA678" i="6"/>
  <c r="BB678" i="6" s="1"/>
  <c r="AY679" i="6"/>
  <c r="AA679" i="6"/>
  <c r="AX679" i="6" s="1"/>
  <c r="R679" i="6"/>
  <c r="S679" i="6" s="1"/>
  <c r="BA679" i="6"/>
  <c r="BB679" i="6" s="1"/>
  <c r="AY680" i="6"/>
  <c r="AA680" i="6"/>
  <c r="AX680" i="6" s="1"/>
  <c r="R680" i="6"/>
  <c r="S680" i="6" s="1"/>
  <c r="BA680" i="6"/>
  <c r="BB680" i="6" s="1"/>
  <c r="AY681" i="6"/>
  <c r="AA681" i="6"/>
  <c r="AX681" i="6" s="1"/>
  <c r="R681" i="6"/>
  <c r="S681" i="6" s="1"/>
  <c r="BA681" i="6"/>
  <c r="BB681" i="6" s="1"/>
  <c r="AY682" i="6"/>
  <c r="AA682" i="6"/>
  <c r="AX682" i="6" s="1"/>
  <c r="R682" i="6"/>
  <c r="S682" i="6" s="1"/>
  <c r="BA682" i="6"/>
  <c r="BB682" i="6" s="1"/>
  <c r="AY683" i="6"/>
  <c r="AA683" i="6"/>
  <c r="AX683" i="6" s="1"/>
  <c r="R683" i="6"/>
  <c r="S683" i="6" s="1"/>
  <c r="BA683" i="6"/>
  <c r="BB683" i="6" s="1"/>
  <c r="AY684" i="6"/>
  <c r="AA684" i="6"/>
  <c r="AX684" i="6" s="1"/>
  <c r="R684" i="6"/>
  <c r="S684" i="6" s="1"/>
  <c r="BA684" i="6"/>
  <c r="BB684" i="6" s="1"/>
  <c r="AY685" i="6"/>
  <c r="AA685" i="6"/>
  <c r="AX685" i="6" s="1"/>
  <c r="R685" i="6"/>
  <c r="S685" i="6" s="1"/>
  <c r="BA685" i="6"/>
  <c r="BB685" i="6" s="1"/>
  <c r="AY686" i="6"/>
  <c r="AA686" i="6"/>
  <c r="AX686" i="6" s="1"/>
  <c r="R686" i="6"/>
  <c r="S686" i="6" s="1"/>
  <c r="BA686" i="6"/>
  <c r="BB686" i="6" s="1"/>
  <c r="AY687" i="6"/>
  <c r="AA687" i="6"/>
  <c r="AX687" i="6" s="1"/>
  <c r="R687" i="6"/>
  <c r="S687" i="6" s="1"/>
  <c r="BA687" i="6"/>
  <c r="BB687" i="6" s="1"/>
  <c r="AY688" i="6"/>
  <c r="AA688" i="6"/>
  <c r="AX688" i="6" s="1"/>
  <c r="R688" i="6"/>
  <c r="S688" i="6" s="1"/>
  <c r="BA688" i="6"/>
  <c r="BB688" i="6" s="1"/>
  <c r="AY689" i="6"/>
  <c r="AA689" i="6"/>
  <c r="AX689" i="6" s="1"/>
  <c r="R689" i="6"/>
  <c r="S689" i="6" s="1"/>
  <c r="BA689" i="6"/>
  <c r="BB689" i="6" s="1"/>
  <c r="AY690" i="6"/>
  <c r="AA690" i="6"/>
  <c r="AX690" i="6" s="1"/>
  <c r="R690" i="6"/>
  <c r="S690" i="6" s="1"/>
  <c r="BA690" i="6"/>
  <c r="BB690" i="6" s="1"/>
  <c r="AY691" i="6"/>
  <c r="AA691" i="6"/>
  <c r="AX691" i="6" s="1"/>
  <c r="R691" i="6"/>
  <c r="S691" i="6" s="1"/>
  <c r="BA691" i="6"/>
  <c r="BB691" i="6" s="1"/>
  <c r="AY692" i="6"/>
  <c r="AA692" i="6"/>
  <c r="AX692" i="6" s="1"/>
  <c r="R692" i="6"/>
  <c r="S692" i="6" s="1"/>
  <c r="BA692" i="6"/>
  <c r="BB692" i="6" s="1"/>
  <c r="AY693" i="6"/>
  <c r="AA693" i="6"/>
  <c r="AX693" i="6" s="1"/>
  <c r="R693" i="6"/>
  <c r="S693" i="6" s="1"/>
  <c r="BA693" i="6"/>
  <c r="BB693" i="6" s="1"/>
  <c r="AY694" i="6"/>
  <c r="AA694" i="6"/>
  <c r="AX694" i="6" s="1"/>
  <c r="R694" i="6"/>
  <c r="S694" i="6" s="1"/>
  <c r="BA694" i="6"/>
  <c r="BB694" i="6" s="1"/>
  <c r="AY695" i="6"/>
  <c r="AA695" i="6"/>
  <c r="AX695" i="6" s="1"/>
  <c r="R695" i="6"/>
  <c r="S695" i="6" s="1"/>
  <c r="BA695" i="6"/>
  <c r="BB695" i="6" s="1"/>
  <c r="AY696" i="6"/>
  <c r="AA696" i="6"/>
  <c r="AX696" i="6" s="1"/>
  <c r="R696" i="6"/>
  <c r="S696" i="6" s="1"/>
  <c r="BA696" i="6"/>
  <c r="BB696" i="6" s="1"/>
  <c r="AY697" i="6"/>
  <c r="AA697" i="6"/>
  <c r="AX697" i="6" s="1"/>
  <c r="R697" i="6"/>
  <c r="S697" i="6" s="1"/>
  <c r="BA697" i="6"/>
  <c r="BB697" i="6" s="1"/>
  <c r="AY698" i="6"/>
  <c r="AA698" i="6"/>
  <c r="AX698" i="6" s="1"/>
  <c r="R698" i="6"/>
  <c r="S698" i="6" s="1"/>
  <c r="BA698" i="6"/>
  <c r="BB698" i="6" s="1"/>
  <c r="AY699" i="6"/>
  <c r="AA699" i="6"/>
  <c r="AX699" i="6" s="1"/>
  <c r="R699" i="6"/>
  <c r="S699" i="6" s="1"/>
  <c r="BA699" i="6"/>
  <c r="BB699" i="6" s="1"/>
  <c r="AY700" i="6"/>
  <c r="AA700" i="6"/>
  <c r="AX700" i="6" s="1"/>
  <c r="R700" i="6"/>
  <c r="S700" i="6" s="1"/>
  <c r="BA700" i="6"/>
  <c r="BB700" i="6" s="1"/>
  <c r="AY701" i="6"/>
  <c r="AA701" i="6"/>
  <c r="AX701" i="6" s="1"/>
  <c r="R701" i="6"/>
  <c r="S701" i="6" s="1"/>
  <c r="BA701" i="6"/>
  <c r="BB701" i="6" s="1"/>
  <c r="AY702" i="6"/>
  <c r="AA702" i="6"/>
  <c r="AX702" i="6" s="1"/>
  <c r="R702" i="6"/>
  <c r="S702" i="6" s="1"/>
  <c r="BA702" i="6"/>
  <c r="BB702" i="6" s="1"/>
  <c r="AY703" i="6"/>
  <c r="AA703" i="6"/>
  <c r="AX703" i="6" s="1"/>
  <c r="R703" i="6"/>
  <c r="S703" i="6" s="1"/>
  <c r="BA703" i="6"/>
  <c r="BB703" i="6" s="1"/>
  <c r="AY704" i="6"/>
  <c r="AA704" i="6"/>
  <c r="AX704" i="6" s="1"/>
  <c r="R704" i="6"/>
  <c r="S704" i="6" s="1"/>
  <c r="BA704" i="6"/>
  <c r="BB704" i="6" s="1"/>
  <c r="AY705" i="6"/>
  <c r="AA705" i="6"/>
  <c r="AX705" i="6" s="1"/>
  <c r="R705" i="6"/>
  <c r="S705" i="6" s="1"/>
  <c r="BA705" i="6"/>
  <c r="BB705" i="6" s="1"/>
  <c r="AY706" i="6"/>
  <c r="AA706" i="6"/>
  <c r="AX706" i="6" s="1"/>
  <c r="R706" i="6"/>
  <c r="S706" i="6" s="1"/>
  <c r="BA706" i="6"/>
  <c r="BB706" i="6" s="1"/>
  <c r="AY707" i="6"/>
  <c r="AA707" i="6"/>
  <c r="AX707" i="6" s="1"/>
  <c r="R707" i="6"/>
  <c r="S707" i="6" s="1"/>
  <c r="BA707" i="6"/>
  <c r="BB707" i="6" s="1"/>
  <c r="AY708" i="6"/>
  <c r="AA708" i="6"/>
  <c r="AX708" i="6" s="1"/>
  <c r="R708" i="6"/>
  <c r="S708" i="6" s="1"/>
  <c r="BA708" i="6"/>
  <c r="BB708" i="6" s="1"/>
  <c r="AY709" i="6"/>
  <c r="AA709" i="6"/>
  <c r="AX709" i="6" s="1"/>
  <c r="R709" i="6"/>
  <c r="S709" i="6" s="1"/>
  <c r="BA709" i="6"/>
  <c r="BB709" i="6" s="1"/>
  <c r="AY710" i="6"/>
  <c r="AA710" i="6"/>
  <c r="AX710" i="6" s="1"/>
  <c r="R710" i="6"/>
  <c r="S710" i="6" s="1"/>
  <c r="BA710" i="6"/>
  <c r="BB710" i="6" s="1"/>
  <c r="AY711" i="6"/>
  <c r="AA711" i="6"/>
  <c r="AX711" i="6" s="1"/>
  <c r="R711" i="6"/>
  <c r="S711" i="6" s="1"/>
  <c r="BA711" i="6"/>
  <c r="BB711" i="6" s="1"/>
  <c r="AY712" i="6"/>
  <c r="AA712" i="6"/>
  <c r="AX712" i="6" s="1"/>
  <c r="R712" i="6"/>
  <c r="S712" i="6" s="1"/>
  <c r="BA712" i="6"/>
  <c r="BB712" i="6" s="1"/>
  <c r="AY713" i="6"/>
  <c r="AA713" i="6"/>
  <c r="AX713" i="6" s="1"/>
  <c r="R713" i="6"/>
  <c r="S713" i="6" s="1"/>
  <c r="BA713" i="6"/>
  <c r="BB713" i="6" s="1"/>
  <c r="AY714" i="6"/>
  <c r="AA714" i="6"/>
  <c r="AX714" i="6" s="1"/>
  <c r="R714" i="6"/>
  <c r="S714" i="6" s="1"/>
  <c r="BA714" i="6"/>
  <c r="BB714" i="6" s="1"/>
  <c r="AY715" i="6"/>
  <c r="AA715" i="6"/>
  <c r="AX715" i="6" s="1"/>
  <c r="R715" i="6"/>
  <c r="S715" i="6" s="1"/>
  <c r="BA715" i="6"/>
  <c r="BB715" i="6" s="1"/>
  <c r="AY716" i="6"/>
  <c r="AA716" i="6"/>
  <c r="AX716" i="6" s="1"/>
  <c r="R716" i="6"/>
  <c r="S716" i="6" s="1"/>
  <c r="BA716" i="6"/>
  <c r="BB716" i="6" s="1"/>
  <c r="AY717" i="6"/>
  <c r="AA717" i="6"/>
  <c r="AX717" i="6" s="1"/>
  <c r="R717" i="6"/>
  <c r="S717" i="6" s="1"/>
  <c r="BA717" i="6"/>
  <c r="BB717" i="6" s="1"/>
  <c r="AY718" i="6"/>
  <c r="AA718" i="6"/>
  <c r="AX718" i="6" s="1"/>
  <c r="R718" i="6"/>
  <c r="S718" i="6" s="1"/>
  <c r="BA718" i="6"/>
  <c r="BB718" i="6" s="1"/>
  <c r="AY719" i="6"/>
  <c r="AA719" i="6"/>
  <c r="AX719" i="6" s="1"/>
  <c r="R719" i="6"/>
  <c r="S719" i="6" s="1"/>
  <c r="BA719" i="6"/>
  <c r="BB719" i="6" s="1"/>
  <c r="AY720" i="6"/>
  <c r="AA720" i="6"/>
  <c r="AX720" i="6" s="1"/>
  <c r="R720" i="6"/>
  <c r="S720" i="6" s="1"/>
  <c r="BA720" i="6"/>
  <c r="BB720" i="6" s="1"/>
  <c r="AY721" i="6"/>
  <c r="AA721" i="6"/>
  <c r="AX721" i="6" s="1"/>
  <c r="R721" i="6"/>
  <c r="S721" i="6" s="1"/>
  <c r="BA721" i="6"/>
  <c r="BB721" i="6" s="1"/>
  <c r="AY722" i="6"/>
  <c r="AA722" i="6"/>
  <c r="AX722" i="6" s="1"/>
  <c r="R722" i="6"/>
  <c r="S722" i="6" s="1"/>
  <c r="BA722" i="6"/>
  <c r="BB722" i="6" s="1"/>
  <c r="AY723" i="6"/>
  <c r="AA723" i="6"/>
  <c r="AX723" i="6" s="1"/>
  <c r="R723" i="6"/>
  <c r="S723" i="6" s="1"/>
  <c r="BA723" i="6"/>
  <c r="BB723" i="6" s="1"/>
  <c r="AY724" i="6"/>
  <c r="AA724" i="6"/>
  <c r="AX724" i="6" s="1"/>
  <c r="R724" i="6"/>
  <c r="S724" i="6" s="1"/>
  <c r="BA724" i="6"/>
  <c r="BB724" i="6" s="1"/>
  <c r="AY725" i="6"/>
  <c r="AA725" i="6"/>
  <c r="AX725" i="6" s="1"/>
  <c r="R725" i="6"/>
  <c r="S725" i="6" s="1"/>
  <c r="BA725" i="6"/>
  <c r="BB725" i="6" s="1"/>
  <c r="AY726" i="6"/>
  <c r="AA726" i="6"/>
  <c r="AX726" i="6" s="1"/>
  <c r="R726" i="6"/>
  <c r="S726" i="6" s="1"/>
  <c r="BA726" i="6"/>
  <c r="BB726" i="6" s="1"/>
  <c r="AY727" i="6"/>
  <c r="AA727" i="6"/>
  <c r="AX727" i="6" s="1"/>
  <c r="R727" i="6"/>
  <c r="S727" i="6" s="1"/>
  <c r="BA727" i="6"/>
  <c r="BB727" i="6" s="1"/>
  <c r="AY728" i="6"/>
  <c r="AA728" i="6"/>
  <c r="AX728" i="6" s="1"/>
  <c r="R728" i="6"/>
  <c r="S728" i="6" s="1"/>
  <c r="BA728" i="6"/>
  <c r="BB728" i="6" s="1"/>
  <c r="AY729" i="6"/>
  <c r="AA729" i="6"/>
  <c r="AX729" i="6" s="1"/>
  <c r="R729" i="6"/>
  <c r="S729" i="6" s="1"/>
  <c r="BA729" i="6"/>
  <c r="BB729" i="6" s="1"/>
  <c r="AY730" i="6"/>
  <c r="AA730" i="6"/>
  <c r="AX730" i="6" s="1"/>
  <c r="R730" i="6"/>
  <c r="S730" i="6" s="1"/>
  <c r="BA730" i="6"/>
  <c r="BB730" i="6" s="1"/>
  <c r="AY731" i="6"/>
  <c r="AA731" i="6"/>
  <c r="AX731" i="6" s="1"/>
  <c r="R731" i="6"/>
  <c r="S731" i="6" s="1"/>
  <c r="BA731" i="6"/>
  <c r="BB731" i="6" s="1"/>
  <c r="AY732" i="6"/>
  <c r="AA732" i="6"/>
  <c r="AX732" i="6" s="1"/>
  <c r="R732" i="6"/>
  <c r="S732" i="6" s="1"/>
  <c r="BA732" i="6"/>
  <c r="BB732" i="6" s="1"/>
  <c r="AY733" i="6"/>
  <c r="AA733" i="6"/>
  <c r="AX733" i="6" s="1"/>
  <c r="R733" i="6"/>
  <c r="S733" i="6" s="1"/>
  <c r="BA733" i="6"/>
  <c r="BB733" i="6" s="1"/>
  <c r="AY734" i="6"/>
  <c r="AA734" i="6"/>
  <c r="AX734" i="6" s="1"/>
  <c r="R734" i="6"/>
  <c r="S734" i="6" s="1"/>
  <c r="BA734" i="6"/>
  <c r="BB734" i="6" s="1"/>
  <c r="AY735" i="6"/>
  <c r="AA735" i="6"/>
  <c r="AX735" i="6" s="1"/>
  <c r="R735" i="6"/>
  <c r="S735" i="6" s="1"/>
  <c r="BA735" i="6"/>
  <c r="BB735" i="6" s="1"/>
  <c r="AY736" i="6"/>
  <c r="AA736" i="6"/>
  <c r="AX736" i="6" s="1"/>
  <c r="R736" i="6"/>
  <c r="S736" i="6" s="1"/>
  <c r="BA736" i="6"/>
  <c r="BB736" i="6" s="1"/>
  <c r="AY737" i="6"/>
  <c r="AA737" i="6"/>
  <c r="AX737" i="6" s="1"/>
  <c r="R737" i="6"/>
  <c r="S737" i="6" s="1"/>
  <c r="BA737" i="6"/>
  <c r="BB737" i="6" s="1"/>
  <c r="AY738" i="6"/>
  <c r="AA738" i="6"/>
  <c r="AX738" i="6" s="1"/>
  <c r="R738" i="6"/>
  <c r="S738" i="6" s="1"/>
  <c r="BA738" i="6"/>
  <c r="BB738" i="6" s="1"/>
  <c r="AY739" i="6"/>
  <c r="AA739" i="6"/>
  <c r="AX739" i="6" s="1"/>
  <c r="R739" i="6"/>
  <c r="S739" i="6" s="1"/>
  <c r="BA739" i="6"/>
  <c r="BB739" i="6" s="1"/>
  <c r="AY740" i="6"/>
  <c r="AA740" i="6"/>
  <c r="AX740" i="6" s="1"/>
  <c r="R740" i="6"/>
  <c r="S740" i="6" s="1"/>
  <c r="BA740" i="6"/>
  <c r="BB740" i="6" s="1"/>
  <c r="AY741" i="6"/>
  <c r="AA741" i="6"/>
  <c r="AX741" i="6" s="1"/>
  <c r="R741" i="6"/>
  <c r="S741" i="6" s="1"/>
  <c r="BA741" i="6"/>
  <c r="BB741" i="6" s="1"/>
  <c r="AY742" i="6"/>
  <c r="AA742" i="6"/>
  <c r="AX742" i="6" s="1"/>
  <c r="R742" i="6"/>
  <c r="S742" i="6" s="1"/>
  <c r="BA742" i="6"/>
  <c r="BB742" i="6" s="1"/>
  <c r="AY743" i="6"/>
  <c r="AA743" i="6"/>
  <c r="AX743" i="6" s="1"/>
  <c r="R743" i="6"/>
  <c r="S743" i="6" s="1"/>
  <c r="BA743" i="6"/>
  <c r="BB743" i="6" s="1"/>
  <c r="AY744" i="6"/>
  <c r="AA744" i="6"/>
  <c r="AX744" i="6" s="1"/>
  <c r="R744" i="6"/>
  <c r="S744" i="6" s="1"/>
  <c r="BA744" i="6"/>
  <c r="BB744" i="6" s="1"/>
  <c r="AY745" i="6"/>
  <c r="AA745" i="6"/>
  <c r="AX745" i="6" s="1"/>
  <c r="R745" i="6"/>
  <c r="S745" i="6" s="1"/>
  <c r="BA745" i="6"/>
  <c r="BB745" i="6" s="1"/>
  <c r="AY746" i="6"/>
  <c r="AA746" i="6"/>
  <c r="AX746" i="6" s="1"/>
  <c r="R746" i="6"/>
  <c r="S746" i="6" s="1"/>
  <c r="BA746" i="6"/>
  <c r="BB746" i="6" s="1"/>
  <c r="AY747" i="6"/>
  <c r="AA747" i="6"/>
  <c r="AX747" i="6" s="1"/>
  <c r="R747" i="6"/>
  <c r="S747" i="6" s="1"/>
  <c r="BA747" i="6"/>
  <c r="BB747" i="6" s="1"/>
  <c r="AY748" i="6"/>
  <c r="AA748" i="6"/>
  <c r="AX748" i="6" s="1"/>
  <c r="R748" i="6"/>
  <c r="S748" i="6" s="1"/>
  <c r="BA748" i="6"/>
  <c r="BB748" i="6" s="1"/>
  <c r="AY749" i="6"/>
  <c r="AA749" i="6"/>
  <c r="AX749" i="6" s="1"/>
  <c r="R749" i="6"/>
  <c r="S749" i="6" s="1"/>
  <c r="BA749" i="6"/>
  <c r="BB749" i="6" s="1"/>
  <c r="AY750" i="6"/>
  <c r="AA750" i="6"/>
  <c r="AX750" i="6" s="1"/>
  <c r="R750" i="6"/>
  <c r="S750" i="6" s="1"/>
  <c r="BA750" i="6"/>
  <c r="BB750" i="6" s="1"/>
  <c r="AY751" i="6"/>
  <c r="AA751" i="6"/>
  <c r="AX751" i="6" s="1"/>
  <c r="R751" i="6"/>
  <c r="S751" i="6" s="1"/>
  <c r="BA751" i="6"/>
  <c r="BB751" i="6" s="1"/>
  <c r="AY752" i="6"/>
  <c r="AA752" i="6"/>
  <c r="AX752" i="6" s="1"/>
  <c r="R752" i="6"/>
  <c r="S752" i="6" s="1"/>
  <c r="BA752" i="6"/>
  <c r="BB752" i="6" s="1"/>
  <c r="AY753" i="6"/>
  <c r="AA753" i="6"/>
  <c r="AX753" i="6" s="1"/>
  <c r="R753" i="6"/>
  <c r="S753" i="6" s="1"/>
  <c r="BA753" i="6"/>
  <c r="BB753" i="6" s="1"/>
  <c r="AY754" i="6"/>
  <c r="AA754" i="6"/>
  <c r="AX754" i="6" s="1"/>
  <c r="R754" i="6"/>
  <c r="S754" i="6" s="1"/>
  <c r="BA754" i="6"/>
  <c r="BB754" i="6" s="1"/>
  <c r="AY755" i="6"/>
  <c r="AA755" i="6"/>
  <c r="AX755" i="6" s="1"/>
  <c r="R755" i="6"/>
  <c r="S755" i="6" s="1"/>
  <c r="BA755" i="6"/>
  <c r="BB755" i="6" s="1"/>
  <c r="AY756" i="6"/>
  <c r="AA756" i="6"/>
  <c r="AX756" i="6" s="1"/>
  <c r="R756" i="6"/>
  <c r="S756" i="6" s="1"/>
  <c r="BA756" i="6"/>
  <c r="BB756" i="6" s="1"/>
  <c r="AY757" i="6"/>
  <c r="AA757" i="6"/>
  <c r="AX757" i="6" s="1"/>
  <c r="R757" i="6"/>
  <c r="S757" i="6" s="1"/>
  <c r="BA757" i="6"/>
  <c r="BB757" i="6" s="1"/>
  <c r="AY758" i="6"/>
  <c r="AA758" i="6"/>
  <c r="AX758" i="6" s="1"/>
  <c r="R758" i="6"/>
  <c r="S758" i="6" s="1"/>
  <c r="BA758" i="6"/>
  <c r="BB758" i="6" s="1"/>
  <c r="AY759" i="6"/>
  <c r="AA759" i="6"/>
  <c r="AX759" i="6" s="1"/>
  <c r="R759" i="6"/>
  <c r="S759" i="6" s="1"/>
  <c r="BA759" i="6"/>
  <c r="BB759" i="6" s="1"/>
  <c r="AY760" i="6"/>
  <c r="AA760" i="6"/>
  <c r="AX760" i="6" s="1"/>
  <c r="R760" i="6"/>
  <c r="S760" i="6" s="1"/>
  <c r="BA760" i="6"/>
  <c r="BB760" i="6" s="1"/>
  <c r="AY761" i="6"/>
  <c r="AA761" i="6"/>
  <c r="AX761" i="6" s="1"/>
  <c r="R761" i="6"/>
  <c r="S761" i="6" s="1"/>
  <c r="BA761" i="6"/>
  <c r="BB761" i="6" s="1"/>
  <c r="AY762" i="6"/>
  <c r="AA762" i="6"/>
  <c r="AX762" i="6" s="1"/>
  <c r="R762" i="6"/>
  <c r="S762" i="6" s="1"/>
  <c r="BA762" i="6"/>
  <c r="BB762" i="6" s="1"/>
  <c r="AY763" i="6"/>
  <c r="AA763" i="6"/>
  <c r="AX763" i="6" s="1"/>
  <c r="R763" i="6"/>
  <c r="S763" i="6" s="1"/>
  <c r="BA763" i="6"/>
  <c r="BB763" i="6" s="1"/>
  <c r="AY764" i="6"/>
  <c r="AA764" i="6"/>
  <c r="AX764" i="6" s="1"/>
  <c r="R764" i="6"/>
  <c r="S764" i="6" s="1"/>
  <c r="BA764" i="6"/>
  <c r="BB764" i="6" s="1"/>
  <c r="AY765" i="6"/>
  <c r="AA765" i="6"/>
  <c r="AX765" i="6" s="1"/>
  <c r="R765" i="6"/>
  <c r="S765" i="6" s="1"/>
  <c r="BA765" i="6"/>
  <c r="BB765" i="6" s="1"/>
  <c r="AY766" i="6"/>
  <c r="AA766" i="6"/>
  <c r="AX766" i="6" s="1"/>
  <c r="R766" i="6"/>
  <c r="S766" i="6" s="1"/>
  <c r="BA766" i="6"/>
  <c r="BB766" i="6" s="1"/>
  <c r="AY767" i="6"/>
  <c r="AA767" i="6"/>
  <c r="AX767" i="6" s="1"/>
  <c r="R767" i="6"/>
  <c r="S767" i="6" s="1"/>
  <c r="BA767" i="6"/>
  <c r="BB767" i="6" s="1"/>
  <c r="AY768" i="6"/>
  <c r="AA768" i="6"/>
  <c r="AX768" i="6" s="1"/>
  <c r="R768" i="6"/>
  <c r="S768" i="6" s="1"/>
  <c r="BA768" i="6"/>
  <c r="BB768" i="6" s="1"/>
  <c r="AY769" i="6"/>
  <c r="AA769" i="6"/>
  <c r="AX769" i="6" s="1"/>
  <c r="R769" i="6"/>
  <c r="S769" i="6" s="1"/>
  <c r="BA769" i="6"/>
  <c r="BB769" i="6" s="1"/>
  <c r="AY770" i="6"/>
  <c r="AA770" i="6"/>
  <c r="AX770" i="6" s="1"/>
  <c r="R770" i="6"/>
  <c r="S770" i="6" s="1"/>
  <c r="BA770" i="6"/>
  <c r="BB770" i="6" s="1"/>
  <c r="AY771" i="6"/>
  <c r="AA771" i="6"/>
  <c r="AX771" i="6" s="1"/>
  <c r="R771" i="6"/>
  <c r="S771" i="6" s="1"/>
  <c r="BA771" i="6"/>
  <c r="BB771" i="6" s="1"/>
  <c r="AY772" i="6"/>
  <c r="AA772" i="6"/>
  <c r="AX772" i="6" s="1"/>
  <c r="R772" i="6"/>
  <c r="S772" i="6" s="1"/>
  <c r="BA772" i="6"/>
  <c r="BB772" i="6" s="1"/>
  <c r="AY773" i="6"/>
  <c r="AA773" i="6"/>
  <c r="AX773" i="6" s="1"/>
  <c r="R773" i="6"/>
  <c r="S773" i="6" s="1"/>
  <c r="BA773" i="6"/>
  <c r="BB773" i="6" s="1"/>
  <c r="AY774" i="6"/>
  <c r="AA774" i="6"/>
  <c r="AX774" i="6" s="1"/>
  <c r="R774" i="6"/>
  <c r="S774" i="6" s="1"/>
  <c r="BA774" i="6"/>
  <c r="BB774" i="6" s="1"/>
  <c r="AY775" i="6"/>
  <c r="AA775" i="6"/>
  <c r="AX775" i="6" s="1"/>
  <c r="R775" i="6"/>
  <c r="S775" i="6" s="1"/>
  <c r="BA775" i="6"/>
  <c r="BB775" i="6" s="1"/>
  <c r="AY776" i="6"/>
  <c r="AA776" i="6"/>
  <c r="AX776" i="6" s="1"/>
  <c r="R776" i="6"/>
  <c r="S776" i="6" s="1"/>
  <c r="BA776" i="6"/>
  <c r="BB776" i="6" s="1"/>
  <c r="AY777" i="6"/>
  <c r="AA777" i="6"/>
  <c r="AX777" i="6" s="1"/>
  <c r="R777" i="6"/>
  <c r="S777" i="6" s="1"/>
  <c r="BA777" i="6"/>
  <c r="BB777" i="6" s="1"/>
  <c r="AY778" i="6"/>
  <c r="AA778" i="6"/>
  <c r="AX778" i="6" s="1"/>
  <c r="R778" i="6"/>
  <c r="S778" i="6" s="1"/>
  <c r="BA778" i="6"/>
  <c r="BB778" i="6" s="1"/>
  <c r="AY779" i="6"/>
  <c r="AA779" i="6"/>
  <c r="AX779" i="6" s="1"/>
  <c r="R779" i="6"/>
  <c r="S779" i="6" s="1"/>
  <c r="BA779" i="6"/>
  <c r="BB779" i="6" s="1"/>
  <c r="AY780" i="6"/>
  <c r="AA780" i="6"/>
  <c r="AX780" i="6" s="1"/>
  <c r="R780" i="6"/>
  <c r="S780" i="6" s="1"/>
  <c r="BA780" i="6"/>
  <c r="BB780" i="6" s="1"/>
  <c r="AY781" i="6"/>
  <c r="AA781" i="6"/>
  <c r="AX781" i="6" s="1"/>
  <c r="R781" i="6"/>
  <c r="S781" i="6" s="1"/>
  <c r="BA781" i="6"/>
  <c r="BB781" i="6" s="1"/>
  <c r="AY782" i="6"/>
  <c r="AA782" i="6"/>
  <c r="AX782" i="6" s="1"/>
  <c r="R782" i="6"/>
  <c r="S782" i="6" s="1"/>
  <c r="BA782" i="6"/>
  <c r="BB782" i="6" s="1"/>
  <c r="AY783" i="6"/>
  <c r="AA783" i="6"/>
  <c r="AX783" i="6" s="1"/>
  <c r="R783" i="6"/>
  <c r="S783" i="6" s="1"/>
  <c r="BA783" i="6"/>
  <c r="BB783" i="6" s="1"/>
  <c r="AY784" i="6"/>
  <c r="AA784" i="6"/>
  <c r="AX784" i="6" s="1"/>
  <c r="R784" i="6"/>
  <c r="S784" i="6" s="1"/>
  <c r="BA784" i="6"/>
  <c r="BB784" i="6" s="1"/>
  <c r="AY785" i="6"/>
  <c r="AA785" i="6"/>
  <c r="AX785" i="6" s="1"/>
  <c r="R785" i="6"/>
  <c r="S785" i="6" s="1"/>
  <c r="BA785" i="6"/>
  <c r="BB785" i="6" s="1"/>
  <c r="AY786" i="6"/>
  <c r="AA786" i="6"/>
  <c r="AX786" i="6" s="1"/>
  <c r="R786" i="6"/>
  <c r="S786" i="6" s="1"/>
  <c r="BA786" i="6"/>
  <c r="BB786" i="6" s="1"/>
  <c r="AY787" i="6"/>
  <c r="AA787" i="6"/>
  <c r="AX787" i="6" s="1"/>
  <c r="R787" i="6"/>
  <c r="S787" i="6" s="1"/>
  <c r="BA787" i="6"/>
  <c r="BB787" i="6" s="1"/>
  <c r="AY788" i="6"/>
  <c r="AA788" i="6"/>
  <c r="AX788" i="6" s="1"/>
  <c r="R788" i="6"/>
  <c r="S788" i="6" s="1"/>
  <c r="BA788" i="6"/>
  <c r="BB788" i="6" s="1"/>
  <c r="AY789" i="6"/>
  <c r="AA789" i="6"/>
  <c r="AX789" i="6" s="1"/>
  <c r="R789" i="6"/>
  <c r="S789" i="6" s="1"/>
  <c r="BA789" i="6"/>
  <c r="BB789" i="6" s="1"/>
  <c r="AY790" i="6"/>
  <c r="AA790" i="6"/>
  <c r="AX790" i="6" s="1"/>
  <c r="R790" i="6"/>
  <c r="S790" i="6" s="1"/>
  <c r="BA790" i="6"/>
  <c r="BB790" i="6" s="1"/>
  <c r="AY791" i="6"/>
  <c r="AA791" i="6"/>
  <c r="AX791" i="6" s="1"/>
  <c r="R791" i="6"/>
  <c r="S791" i="6" s="1"/>
  <c r="BA791" i="6"/>
  <c r="BB791" i="6" s="1"/>
  <c r="AY792" i="6"/>
  <c r="AA792" i="6"/>
  <c r="AX792" i="6" s="1"/>
  <c r="R792" i="6"/>
  <c r="S792" i="6" s="1"/>
  <c r="BA792" i="6"/>
  <c r="BB792" i="6" s="1"/>
  <c r="AY793" i="6"/>
  <c r="AA793" i="6"/>
  <c r="AX793" i="6" s="1"/>
  <c r="R793" i="6"/>
  <c r="S793" i="6" s="1"/>
  <c r="BA793" i="6"/>
  <c r="BB793" i="6" s="1"/>
  <c r="AY794" i="6"/>
  <c r="AA794" i="6"/>
  <c r="AX794" i="6" s="1"/>
  <c r="R794" i="6"/>
  <c r="S794" i="6" s="1"/>
  <c r="BA794" i="6"/>
  <c r="BB794" i="6" s="1"/>
  <c r="AY795" i="6"/>
  <c r="AA795" i="6"/>
  <c r="AX795" i="6" s="1"/>
  <c r="R795" i="6"/>
  <c r="S795" i="6" s="1"/>
  <c r="BA795" i="6"/>
  <c r="BB795" i="6" s="1"/>
  <c r="AY796" i="6"/>
  <c r="AA796" i="6"/>
  <c r="AX796" i="6" s="1"/>
  <c r="R796" i="6"/>
  <c r="S796" i="6" s="1"/>
  <c r="BA796" i="6"/>
  <c r="BB796" i="6" s="1"/>
  <c r="AY797" i="6"/>
  <c r="AA797" i="6"/>
  <c r="AX797" i="6" s="1"/>
  <c r="R797" i="6"/>
  <c r="S797" i="6" s="1"/>
  <c r="BA797" i="6"/>
  <c r="BB797" i="6" s="1"/>
  <c r="AY798" i="6"/>
  <c r="AA798" i="6"/>
  <c r="AX798" i="6" s="1"/>
  <c r="R798" i="6"/>
  <c r="S798" i="6" s="1"/>
  <c r="BA798" i="6"/>
  <c r="BB798" i="6" s="1"/>
  <c r="AY799" i="6"/>
  <c r="AA799" i="6"/>
  <c r="AX799" i="6" s="1"/>
  <c r="R799" i="6"/>
  <c r="S799" i="6" s="1"/>
  <c r="BA799" i="6"/>
  <c r="BB799" i="6" s="1"/>
  <c r="AY800" i="6"/>
  <c r="AA800" i="6"/>
  <c r="AX800" i="6" s="1"/>
  <c r="R800" i="6"/>
  <c r="S800" i="6" s="1"/>
  <c r="BA800" i="6"/>
  <c r="BB800" i="6" s="1"/>
  <c r="AY801" i="6"/>
  <c r="AA801" i="6"/>
  <c r="AX801" i="6" s="1"/>
  <c r="R801" i="6"/>
  <c r="S801" i="6" s="1"/>
  <c r="BA801" i="6"/>
  <c r="BB801" i="6" s="1"/>
  <c r="AY802" i="6"/>
  <c r="AA802" i="6"/>
  <c r="AX802" i="6" s="1"/>
  <c r="R802" i="6"/>
  <c r="S802" i="6" s="1"/>
  <c r="BA802" i="6"/>
  <c r="BB802" i="6" s="1"/>
  <c r="AY803" i="6"/>
  <c r="AA803" i="6"/>
  <c r="AX803" i="6" s="1"/>
  <c r="R803" i="6"/>
  <c r="S803" i="6" s="1"/>
  <c r="BA803" i="6"/>
  <c r="BB803" i="6" s="1"/>
  <c r="AY804" i="6"/>
  <c r="AA804" i="6"/>
  <c r="AX804" i="6" s="1"/>
  <c r="R804" i="6"/>
  <c r="S804" i="6" s="1"/>
  <c r="BA804" i="6"/>
  <c r="BB804" i="6" s="1"/>
  <c r="AY805" i="6"/>
  <c r="AA805" i="6"/>
  <c r="AX805" i="6" s="1"/>
  <c r="R805" i="6"/>
  <c r="S805" i="6" s="1"/>
  <c r="BA805" i="6"/>
  <c r="BB805" i="6" s="1"/>
  <c r="AY806" i="6"/>
  <c r="AA806" i="6"/>
  <c r="AX806" i="6" s="1"/>
  <c r="R806" i="6"/>
  <c r="S806" i="6" s="1"/>
  <c r="BA806" i="6"/>
  <c r="BB806" i="6" s="1"/>
  <c r="AY807" i="6"/>
  <c r="AA807" i="6"/>
  <c r="AX807" i="6" s="1"/>
  <c r="R807" i="6"/>
  <c r="S807" i="6" s="1"/>
  <c r="BA807" i="6"/>
  <c r="BB807" i="6" s="1"/>
  <c r="AY808" i="6"/>
  <c r="AA808" i="6"/>
  <c r="AX808" i="6" s="1"/>
  <c r="R808" i="6"/>
  <c r="S808" i="6" s="1"/>
  <c r="BA808" i="6"/>
  <c r="BB808" i="6" s="1"/>
  <c r="AY809" i="6"/>
  <c r="AA809" i="6"/>
  <c r="AX809" i="6" s="1"/>
  <c r="R809" i="6"/>
  <c r="S809" i="6" s="1"/>
  <c r="BA809" i="6"/>
  <c r="BB809" i="6" s="1"/>
  <c r="AY810" i="6"/>
  <c r="AA810" i="6"/>
  <c r="AX810" i="6" s="1"/>
  <c r="R810" i="6"/>
  <c r="S810" i="6" s="1"/>
  <c r="BA810" i="6"/>
  <c r="BB810" i="6" s="1"/>
  <c r="AY811" i="6"/>
  <c r="AA811" i="6"/>
  <c r="AX811" i="6" s="1"/>
  <c r="R811" i="6"/>
  <c r="S811" i="6" s="1"/>
  <c r="BA811" i="6"/>
  <c r="BB811" i="6" s="1"/>
  <c r="AY812" i="6"/>
  <c r="AA812" i="6"/>
  <c r="AX812" i="6" s="1"/>
  <c r="R812" i="6"/>
  <c r="S812" i="6" s="1"/>
  <c r="BA812" i="6"/>
  <c r="BB812" i="6" s="1"/>
  <c r="AY813" i="6"/>
  <c r="AA813" i="6"/>
  <c r="AX813" i="6" s="1"/>
  <c r="R813" i="6"/>
  <c r="S813" i="6" s="1"/>
  <c r="BA813" i="6"/>
  <c r="BB813" i="6" s="1"/>
  <c r="AY814" i="6"/>
  <c r="AA814" i="6"/>
  <c r="AX814" i="6" s="1"/>
  <c r="R814" i="6"/>
  <c r="S814" i="6" s="1"/>
  <c r="BA814" i="6"/>
  <c r="BB814" i="6" s="1"/>
  <c r="AY815" i="6"/>
  <c r="AA815" i="6"/>
  <c r="AX815" i="6" s="1"/>
  <c r="R815" i="6"/>
  <c r="S815" i="6" s="1"/>
  <c r="BA815" i="6"/>
  <c r="BB815" i="6" s="1"/>
  <c r="AY816" i="6"/>
  <c r="AA816" i="6"/>
  <c r="AX816" i="6" s="1"/>
  <c r="R816" i="6"/>
  <c r="S816" i="6" s="1"/>
  <c r="BA816" i="6"/>
  <c r="BB816" i="6" s="1"/>
  <c r="AY817" i="6"/>
  <c r="AA817" i="6"/>
  <c r="AX817" i="6" s="1"/>
  <c r="R817" i="6"/>
  <c r="S817" i="6" s="1"/>
  <c r="BA817" i="6"/>
  <c r="BB817" i="6" s="1"/>
  <c r="AY818" i="6"/>
  <c r="AA818" i="6"/>
  <c r="AX818" i="6" s="1"/>
  <c r="R818" i="6"/>
  <c r="S818" i="6" s="1"/>
  <c r="BA818" i="6"/>
  <c r="BB818" i="6" s="1"/>
  <c r="AY819" i="6"/>
  <c r="AA819" i="6"/>
  <c r="AX819" i="6" s="1"/>
  <c r="R819" i="6"/>
  <c r="S819" i="6" s="1"/>
  <c r="BA819" i="6"/>
  <c r="BB819" i="6" s="1"/>
  <c r="AY820" i="6"/>
  <c r="AA820" i="6"/>
  <c r="AX820" i="6" s="1"/>
  <c r="R820" i="6"/>
  <c r="S820" i="6" s="1"/>
  <c r="BA820" i="6"/>
  <c r="BB820" i="6" s="1"/>
  <c r="AY821" i="6"/>
  <c r="AA821" i="6"/>
  <c r="AX821" i="6" s="1"/>
  <c r="R821" i="6"/>
  <c r="S821" i="6" s="1"/>
  <c r="BA821" i="6"/>
  <c r="BB821" i="6" s="1"/>
  <c r="AY822" i="6"/>
  <c r="AA822" i="6"/>
  <c r="AX822" i="6" s="1"/>
  <c r="R822" i="6"/>
  <c r="S822" i="6" s="1"/>
  <c r="BA822" i="6"/>
  <c r="BB822" i="6" s="1"/>
  <c r="AY823" i="6"/>
  <c r="AA823" i="6"/>
  <c r="AX823" i="6" s="1"/>
  <c r="R823" i="6"/>
  <c r="S823" i="6" s="1"/>
  <c r="BA823" i="6"/>
  <c r="BB823" i="6" s="1"/>
  <c r="AY824" i="6"/>
  <c r="AA824" i="6"/>
  <c r="AX824" i="6" s="1"/>
  <c r="R824" i="6"/>
  <c r="S824" i="6" s="1"/>
  <c r="BA824" i="6"/>
  <c r="BB824" i="6" s="1"/>
  <c r="AY825" i="6"/>
  <c r="AA825" i="6"/>
  <c r="AX825" i="6" s="1"/>
  <c r="R825" i="6"/>
  <c r="S825" i="6" s="1"/>
  <c r="BA825" i="6"/>
  <c r="BB825" i="6" s="1"/>
  <c r="AY826" i="6"/>
  <c r="AA826" i="6"/>
  <c r="AX826" i="6" s="1"/>
  <c r="R826" i="6"/>
  <c r="S826" i="6" s="1"/>
  <c r="BA826" i="6"/>
  <c r="BB826" i="6" s="1"/>
  <c r="AY827" i="6"/>
  <c r="AA827" i="6"/>
  <c r="AX827" i="6" s="1"/>
  <c r="R827" i="6"/>
  <c r="S827" i="6" s="1"/>
  <c r="BA827" i="6"/>
  <c r="BB827" i="6" s="1"/>
  <c r="AY828" i="6"/>
  <c r="AA828" i="6"/>
  <c r="AX828" i="6" s="1"/>
  <c r="R828" i="6"/>
  <c r="S828" i="6" s="1"/>
  <c r="BA828" i="6"/>
  <c r="BB828" i="6" s="1"/>
  <c r="AY829" i="6"/>
  <c r="AA829" i="6"/>
  <c r="AX829" i="6" s="1"/>
  <c r="R829" i="6"/>
  <c r="S829" i="6" s="1"/>
  <c r="BA829" i="6"/>
  <c r="BB829" i="6" s="1"/>
  <c r="AY830" i="6"/>
  <c r="AA830" i="6"/>
  <c r="AX830" i="6" s="1"/>
  <c r="R830" i="6"/>
  <c r="S830" i="6" s="1"/>
  <c r="BA830" i="6"/>
  <c r="BB830" i="6" s="1"/>
  <c r="AY831" i="6"/>
  <c r="AA831" i="6"/>
  <c r="AX831" i="6" s="1"/>
  <c r="R831" i="6"/>
  <c r="S831" i="6" s="1"/>
  <c r="BA831" i="6"/>
  <c r="BB831" i="6" s="1"/>
  <c r="AY832" i="6"/>
  <c r="AA832" i="6"/>
  <c r="AX832" i="6" s="1"/>
  <c r="R832" i="6"/>
  <c r="S832" i="6" s="1"/>
  <c r="BA832" i="6"/>
  <c r="BB832" i="6" s="1"/>
  <c r="AY833" i="6"/>
  <c r="AA833" i="6"/>
  <c r="AX833" i="6" s="1"/>
  <c r="R833" i="6"/>
  <c r="S833" i="6" s="1"/>
  <c r="BA833" i="6"/>
  <c r="BB833" i="6" s="1"/>
  <c r="AY834" i="6"/>
  <c r="AA834" i="6"/>
  <c r="AX834" i="6" s="1"/>
  <c r="R834" i="6"/>
  <c r="S834" i="6" s="1"/>
  <c r="BA834" i="6"/>
  <c r="BB834" i="6" s="1"/>
  <c r="AY835" i="6"/>
  <c r="AA835" i="6"/>
  <c r="AX835" i="6" s="1"/>
  <c r="R835" i="6"/>
  <c r="S835" i="6" s="1"/>
  <c r="BA835" i="6"/>
  <c r="BB835" i="6" s="1"/>
  <c r="AY836" i="6"/>
  <c r="AA836" i="6"/>
  <c r="AX836" i="6" s="1"/>
  <c r="R836" i="6"/>
  <c r="S836" i="6" s="1"/>
  <c r="BA836" i="6"/>
  <c r="BB836" i="6" s="1"/>
  <c r="AY837" i="6"/>
  <c r="AA837" i="6"/>
  <c r="AX837" i="6" s="1"/>
  <c r="R837" i="6"/>
  <c r="S837" i="6" s="1"/>
  <c r="BA837" i="6"/>
  <c r="BB837" i="6" s="1"/>
  <c r="AY838" i="6"/>
  <c r="AA838" i="6"/>
  <c r="AX838" i="6" s="1"/>
  <c r="R838" i="6"/>
  <c r="S838" i="6" s="1"/>
  <c r="BA838" i="6"/>
  <c r="BB838" i="6" s="1"/>
  <c r="AY839" i="6"/>
  <c r="AA839" i="6"/>
  <c r="AX839" i="6" s="1"/>
  <c r="R839" i="6"/>
  <c r="S839" i="6" s="1"/>
  <c r="BA839" i="6"/>
  <c r="BB839" i="6" s="1"/>
  <c r="AY840" i="6"/>
  <c r="AA840" i="6"/>
  <c r="AX840" i="6" s="1"/>
  <c r="R840" i="6"/>
  <c r="S840" i="6" s="1"/>
  <c r="BA840" i="6"/>
  <c r="BB840" i="6" s="1"/>
  <c r="AY841" i="6"/>
  <c r="AA841" i="6"/>
  <c r="AX841" i="6" s="1"/>
  <c r="R841" i="6"/>
  <c r="S841" i="6" s="1"/>
  <c r="BA841" i="6"/>
  <c r="BB841" i="6" s="1"/>
  <c r="AY842" i="6"/>
  <c r="AA842" i="6"/>
  <c r="AX842" i="6" s="1"/>
  <c r="R842" i="6"/>
  <c r="S842" i="6" s="1"/>
  <c r="BA842" i="6"/>
  <c r="BB842" i="6" s="1"/>
  <c r="AY843" i="6"/>
  <c r="AA843" i="6"/>
  <c r="AX843" i="6" s="1"/>
  <c r="R843" i="6"/>
  <c r="S843" i="6" s="1"/>
  <c r="BA843" i="6"/>
  <c r="BB843" i="6" s="1"/>
  <c r="AY844" i="6"/>
  <c r="AA844" i="6"/>
  <c r="AX844" i="6" s="1"/>
  <c r="R844" i="6"/>
  <c r="S844" i="6" s="1"/>
  <c r="BA844" i="6"/>
  <c r="BB844" i="6" s="1"/>
  <c r="AY845" i="6"/>
  <c r="AA845" i="6"/>
  <c r="AX845" i="6" s="1"/>
  <c r="R845" i="6"/>
  <c r="S845" i="6" s="1"/>
  <c r="BA845" i="6"/>
  <c r="BB845" i="6" s="1"/>
  <c r="AY846" i="6"/>
  <c r="AA846" i="6"/>
  <c r="AX846" i="6" s="1"/>
  <c r="R846" i="6"/>
  <c r="S846" i="6" s="1"/>
  <c r="BA846" i="6"/>
  <c r="BB846" i="6" s="1"/>
  <c r="AY847" i="6"/>
  <c r="AA847" i="6"/>
  <c r="AX847" i="6" s="1"/>
  <c r="R847" i="6"/>
  <c r="S847" i="6" s="1"/>
  <c r="BA847" i="6"/>
  <c r="BB847" i="6" s="1"/>
  <c r="AY848" i="6"/>
  <c r="AA848" i="6"/>
  <c r="AX848" i="6" s="1"/>
  <c r="R848" i="6"/>
  <c r="S848" i="6" s="1"/>
  <c r="BA848" i="6"/>
  <c r="BB848" i="6" s="1"/>
  <c r="AY849" i="6"/>
  <c r="AA849" i="6"/>
  <c r="AX849" i="6" s="1"/>
  <c r="R849" i="6"/>
  <c r="S849" i="6" s="1"/>
  <c r="BA849" i="6"/>
  <c r="BB849" i="6" s="1"/>
  <c r="AY850" i="6"/>
  <c r="AA850" i="6"/>
  <c r="AX850" i="6" s="1"/>
  <c r="R850" i="6"/>
  <c r="S850" i="6" s="1"/>
  <c r="BA850" i="6"/>
  <c r="BB850" i="6" s="1"/>
  <c r="AY851" i="6"/>
  <c r="AA851" i="6"/>
  <c r="AX851" i="6" s="1"/>
  <c r="R851" i="6"/>
  <c r="S851" i="6" s="1"/>
  <c r="BA851" i="6"/>
  <c r="BB851" i="6" s="1"/>
  <c r="AY852" i="6"/>
  <c r="AA852" i="6"/>
  <c r="AX852" i="6" s="1"/>
  <c r="R852" i="6"/>
  <c r="S852" i="6" s="1"/>
  <c r="BA852" i="6"/>
  <c r="BB852" i="6" s="1"/>
  <c r="AY853" i="6"/>
  <c r="AA853" i="6"/>
  <c r="AX853" i="6" s="1"/>
  <c r="R853" i="6"/>
  <c r="S853" i="6" s="1"/>
  <c r="BA853" i="6"/>
  <c r="BB853" i="6" s="1"/>
  <c r="AY854" i="6"/>
  <c r="AA854" i="6"/>
  <c r="AX854" i="6" s="1"/>
  <c r="R854" i="6"/>
  <c r="S854" i="6" s="1"/>
  <c r="BA854" i="6"/>
  <c r="BB854" i="6" s="1"/>
  <c r="AY855" i="6"/>
  <c r="AA855" i="6"/>
  <c r="AX855" i="6" s="1"/>
  <c r="R855" i="6"/>
  <c r="S855" i="6" s="1"/>
  <c r="BA855" i="6"/>
  <c r="BB855" i="6" s="1"/>
  <c r="AY856" i="6"/>
  <c r="AA856" i="6"/>
  <c r="AX856" i="6" s="1"/>
  <c r="R856" i="6"/>
  <c r="S856" i="6" s="1"/>
  <c r="BA856" i="6"/>
  <c r="BB856" i="6" s="1"/>
  <c r="AY857" i="6"/>
  <c r="AA857" i="6"/>
  <c r="AX857" i="6" s="1"/>
  <c r="R857" i="6"/>
  <c r="S857" i="6" s="1"/>
  <c r="BA857" i="6"/>
  <c r="BB857" i="6" s="1"/>
  <c r="AY858" i="6"/>
  <c r="AA858" i="6"/>
  <c r="AX858" i="6" s="1"/>
  <c r="R858" i="6"/>
  <c r="S858" i="6" s="1"/>
  <c r="BA858" i="6"/>
  <c r="BB858" i="6" s="1"/>
  <c r="AY859" i="6"/>
  <c r="AA859" i="6"/>
  <c r="AX859" i="6" s="1"/>
  <c r="R859" i="6"/>
  <c r="S859" i="6" s="1"/>
  <c r="BA859" i="6"/>
  <c r="BB859" i="6" s="1"/>
  <c r="AY860" i="6"/>
  <c r="AA860" i="6"/>
  <c r="AX860" i="6" s="1"/>
  <c r="R860" i="6"/>
  <c r="S860" i="6" s="1"/>
  <c r="BA860" i="6"/>
  <c r="BB860" i="6" s="1"/>
  <c r="AY861" i="6"/>
  <c r="AA861" i="6"/>
  <c r="AX861" i="6" s="1"/>
  <c r="R861" i="6"/>
  <c r="S861" i="6" s="1"/>
  <c r="BA861" i="6"/>
  <c r="BB861" i="6" s="1"/>
  <c r="AY862" i="6"/>
  <c r="AA862" i="6"/>
  <c r="AX862" i="6" s="1"/>
  <c r="R862" i="6"/>
  <c r="S862" i="6" s="1"/>
  <c r="BA862" i="6"/>
  <c r="BB862" i="6" s="1"/>
  <c r="AY863" i="6"/>
  <c r="AA863" i="6"/>
  <c r="AX863" i="6" s="1"/>
  <c r="R863" i="6"/>
  <c r="S863" i="6" s="1"/>
  <c r="BA863" i="6"/>
  <c r="BB863" i="6" s="1"/>
  <c r="AY864" i="6"/>
  <c r="AA864" i="6"/>
  <c r="AX864" i="6" s="1"/>
  <c r="R864" i="6"/>
  <c r="S864" i="6" s="1"/>
  <c r="BA864" i="6"/>
  <c r="BB864" i="6" s="1"/>
  <c r="AY865" i="6"/>
  <c r="AA865" i="6"/>
  <c r="AX865" i="6" s="1"/>
  <c r="R865" i="6"/>
  <c r="S865" i="6" s="1"/>
  <c r="BA865" i="6"/>
  <c r="BB865" i="6" s="1"/>
  <c r="AY866" i="6"/>
  <c r="AA866" i="6"/>
  <c r="AX866" i="6" s="1"/>
  <c r="R866" i="6"/>
  <c r="S866" i="6" s="1"/>
  <c r="BA866" i="6"/>
  <c r="BB866" i="6" s="1"/>
  <c r="AY867" i="6"/>
  <c r="AA867" i="6"/>
  <c r="AX867" i="6" s="1"/>
  <c r="R867" i="6"/>
  <c r="S867" i="6" s="1"/>
  <c r="BA867" i="6"/>
  <c r="BB867" i="6" s="1"/>
  <c r="AY868" i="6"/>
  <c r="AA868" i="6"/>
  <c r="AX868" i="6" s="1"/>
  <c r="R868" i="6"/>
  <c r="S868" i="6" s="1"/>
  <c r="BA868" i="6"/>
  <c r="BB868" i="6" s="1"/>
  <c r="AY869" i="6"/>
  <c r="AA869" i="6"/>
  <c r="AX869" i="6" s="1"/>
  <c r="R869" i="6"/>
  <c r="S869" i="6" s="1"/>
  <c r="BA869" i="6"/>
  <c r="BB869" i="6" s="1"/>
  <c r="AY870" i="6"/>
  <c r="AA870" i="6"/>
  <c r="AX870" i="6" s="1"/>
  <c r="R870" i="6"/>
  <c r="S870" i="6" s="1"/>
  <c r="BA870" i="6"/>
  <c r="BB870" i="6" s="1"/>
  <c r="AY871" i="6"/>
  <c r="AA871" i="6"/>
  <c r="AX871" i="6" s="1"/>
  <c r="R871" i="6"/>
  <c r="S871" i="6" s="1"/>
  <c r="BA871" i="6"/>
  <c r="BB871" i="6" s="1"/>
  <c r="AY872" i="6"/>
  <c r="AA872" i="6"/>
  <c r="AX872" i="6" s="1"/>
  <c r="R872" i="6"/>
  <c r="S872" i="6" s="1"/>
  <c r="BA872" i="6"/>
  <c r="BB872" i="6" s="1"/>
  <c r="AY873" i="6"/>
  <c r="AA873" i="6"/>
  <c r="AX873" i="6" s="1"/>
  <c r="R873" i="6"/>
  <c r="S873" i="6" s="1"/>
  <c r="BA873" i="6"/>
  <c r="BB873" i="6" s="1"/>
  <c r="AY874" i="6"/>
  <c r="AA874" i="6"/>
  <c r="AX874" i="6" s="1"/>
  <c r="R874" i="6"/>
  <c r="S874" i="6" s="1"/>
  <c r="BA874" i="6"/>
  <c r="BB874" i="6" s="1"/>
  <c r="AY875" i="6"/>
  <c r="AA875" i="6"/>
  <c r="AX875" i="6" s="1"/>
  <c r="R875" i="6"/>
  <c r="S875" i="6" s="1"/>
  <c r="BA875" i="6"/>
  <c r="BB875" i="6" s="1"/>
  <c r="AY876" i="6"/>
  <c r="AA876" i="6"/>
  <c r="AX876" i="6" s="1"/>
  <c r="R876" i="6"/>
  <c r="S876" i="6" s="1"/>
  <c r="BA876" i="6"/>
  <c r="BB876" i="6" s="1"/>
  <c r="AY877" i="6"/>
  <c r="AA877" i="6"/>
  <c r="AX877" i="6" s="1"/>
  <c r="R877" i="6"/>
  <c r="S877" i="6" s="1"/>
  <c r="BA877" i="6"/>
  <c r="BB877" i="6" s="1"/>
  <c r="AY878" i="6"/>
  <c r="AA878" i="6"/>
  <c r="AX878" i="6" s="1"/>
  <c r="R878" i="6"/>
  <c r="S878" i="6" s="1"/>
  <c r="BA878" i="6"/>
  <c r="BB878" i="6" s="1"/>
  <c r="AY879" i="6"/>
  <c r="AA879" i="6"/>
  <c r="AX879" i="6" s="1"/>
  <c r="R879" i="6"/>
  <c r="S879" i="6" s="1"/>
  <c r="BA879" i="6"/>
  <c r="BB879" i="6" s="1"/>
  <c r="AY880" i="6"/>
  <c r="AA880" i="6"/>
  <c r="AX880" i="6" s="1"/>
  <c r="R880" i="6"/>
  <c r="S880" i="6" s="1"/>
  <c r="BA880" i="6"/>
  <c r="BB880" i="6" s="1"/>
  <c r="AY881" i="6"/>
  <c r="AA881" i="6"/>
  <c r="AX881" i="6" s="1"/>
  <c r="R881" i="6"/>
  <c r="S881" i="6" s="1"/>
  <c r="BA881" i="6"/>
  <c r="BB881" i="6" s="1"/>
  <c r="AY882" i="6"/>
  <c r="AA882" i="6"/>
  <c r="AX882" i="6" s="1"/>
  <c r="R882" i="6"/>
  <c r="S882" i="6" s="1"/>
  <c r="BA882" i="6"/>
  <c r="BB882" i="6" s="1"/>
  <c r="AY883" i="6"/>
  <c r="AA883" i="6"/>
  <c r="AX883" i="6" s="1"/>
  <c r="R883" i="6"/>
  <c r="S883" i="6" s="1"/>
  <c r="BA883" i="6"/>
  <c r="BB883" i="6" s="1"/>
  <c r="AY884" i="6"/>
  <c r="AA884" i="6"/>
  <c r="AX884" i="6" s="1"/>
  <c r="R884" i="6"/>
  <c r="S884" i="6" s="1"/>
  <c r="BA884" i="6"/>
  <c r="BB884" i="6" s="1"/>
  <c r="AY885" i="6"/>
  <c r="AA885" i="6"/>
  <c r="AX885" i="6" s="1"/>
  <c r="R885" i="6"/>
  <c r="S885" i="6" s="1"/>
  <c r="BA885" i="6"/>
  <c r="BB885" i="6" s="1"/>
  <c r="AY886" i="6"/>
  <c r="AA886" i="6"/>
  <c r="AX886" i="6" s="1"/>
  <c r="R886" i="6"/>
  <c r="S886" i="6" s="1"/>
  <c r="BA886" i="6"/>
  <c r="BB886" i="6" s="1"/>
  <c r="AY887" i="6"/>
  <c r="AA887" i="6"/>
  <c r="AX887" i="6" s="1"/>
  <c r="R887" i="6"/>
  <c r="S887" i="6" s="1"/>
  <c r="BA887" i="6"/>
  <c r="BB887" i="6" s="1"/>
  <c r="AY888" i="6"/>
  <c r="AA888" i="6"/>
  <c r="AX888" i="6" s="1"/>
  <c r="R888" i="6"/>
  <c r="S888" i="6" s="1"/>
  <c r="BA888" i="6"/>
  <c r="BB888" i="6" s="1"/>
  <c r="AY889" i="6"/>
  <c r="AA889" i="6"/>
  <c r="AX889" i="6" s="1"/>
  <c r="R889" i="6"/>
  <c r="S889" i="6" s="1"/>
  <c r="BA889" i="6"/>
  <c r="BB889" i="6" s="1"/>
  <c r="AY890" i="6"/>
  <c r="AA890" i="6"/>
  <c r="AX890" i="6" s="1"/>
  <c r="R890" i="6"/>
  <c r="S890" i="6" s="1"/>
  <c r="BA890" i="6"/>
  <c r="BB890" i="6" s="1"/>
  <c r="AY891" i="6"/>
  <c r="AA891" i="6"/>
  <c r="AX891" i="6" s="1"/>
  <c r="R891" i="6"/>
  <c r="S891" i="6" s="1"/>
  <c r="BA891" i="6"/>
  <c r="BB891" i="6" s="1"/>
  <c r="AY892" i="6"/>
  <c r="AA892" i="6"/>
  <c r="AX892" i="6" s="1"/>
  <c r="R892" i="6"/>
  <c r="S892" i="6" s="1"/>
  <c r="BA892" i="6"/>
  <c r="BB892" i="6" s="1"/>
  <c r="AY893" i="6"/>
  <c r="AA893" i="6"/>
  <c r="AX893" i="6" s="1"/>
  <c r="R893" i="6"/>
  <c r="S893" i="6" s="1"/>
  <c r="BA893" i="6"/>
  <c r="BB893" i="6" s="1"/>
  <c r="AY894" i="6"/>
  <c r="AA894" i="6"/>
  <c r="AX894" i="6" s="1"/>
  <c r="R894" i="6"/>
  <c r="S894" i="6" s="1"/>
  <c r="BA894" i="6"/>
  <c r="BB894" i="6" s="1"/>
  <c r="AY895" i="6"/>
  <c r="AA895" i="6"/>
  <c r="AX895" i="6" s="1"/>
  <c r="R895" i="6"/>
  <c r="S895" i="6" s="1"/>
  <c r="BA895" i="6"/>
  <c r="BB895" i="6" s="1"/>
  <c r="AY896" i="6"/>
  <c r="AA896" i="6"/>
  <c r="AX896" i="6" s="1"/>
  <c r="R896" i="6"/>
  <c r="S896" i="6" s="1"/>
  <c r="BA896" i="6"/>
  <c r="BB896" i="6" s="1"/>
  <c r="AY897" i="6"/>
  <c r="AA897" i="6"/>
  <c r="AX897" i="6" s="1"/>
  <c r="R897" i="6"/>
  <c r="S897" i="6" s="1"/>
  <c r="BA897" i="6"/>
  <c r="BB897" i="6" s="1"/>
  <c r="AY898" i="6"/>
  <c r="AA898" i="6"/>
  <c r="AX898" i="6" s="1"/>
  <c r="R898" i="6"/>
  <c r="S898" i="6" s="1"/>
  <c r="BA898" i="6"/>
  <c r="BB898" i="6" s="1"/>
  <c r="AY899" i="6"/>
  <c r="AA899" i="6"/>
  <c r="AX899" i="6" s="1"/>
  <c r="R899" i="6"/>
  <c r="S899" i="6" s="1"/>
  <c r="BA899" i="6"/>
  <c r="BB899" i="6" s="1"/>
  <c r="AY900" i="6"/>
  <c r="AA900" i="6"/>
  <c r="AX900" i="6" s="1"/>
  <c r="R900" i="6"/>
  <c r="S900" i="6" s="1"/>
  <c r="BA900" i="6"/>
  <c r="BB900" i="6" s="1"/>
  <c r="AY901" i="6"/>
  <c r="AA901" i="6"/>
  <c r="AX901" i="6" s="1"/>
  <c r="R901" i="6"/>
  <c r="S901" i="6" s="1"/>
  <c r="BA901" i="6"/>
  <c r="BB901" i="6" s="1"/>
  <c r="AY902" i="6"/>
  <c r="AA902" i="6"/>
  <c r="AX902" i="6" s="1"/>
  <c r="R902" i="6"/>
  <c r="S902" i="6" s="1"/>
  <c r="BA902" i="6"/>
  <c r="BB902" i="6" s="1"/>
  <c r="AY903" i="6"/>
  <c r="AA903" i="6"/>
  <c r="AX903" i="6" s="1"/>
  <c r="R903" i="6"/>
  <c r="S903" i="6" s="1"/>
  <c r="BA903" i="6"/>
  <c r="BB903" i="6" s="1"/>
  <c r="AY904" i="6"/>
  <c r="AA904" i="6"/>
  <c r="AX904" i="6" s="1"/>
  <c r="R904" i="6"/>
  <c r="S904" i="6" s="1"/>
  <c r="BA904" i="6"/>
  <c r="BB904" i="6" s="1"/>
  <c r="AY905" i="6"/>
  <c r="AA905" i="6"/>
  <c r="AX905" i="6" s="1"/>
  <c r="R905" i="6"/>
  <c r="S905" i="6" s="1"/>
  <c r="BA905" i="6"/>
  <c r="BB905" i="6" s="1"/>
  <c r="AY906" i="6"/>
  <c r="AA906" i="6"/>
  <c r="AX906" i="6" s="1"/>
  <c r="R906" i="6"/>
  <c r="S906" i="6" s="1"/>
  <c r="BA906" i="6"/>
  <c r="BB906" i="6" s="1"/>
  <c r="AY907" i="6"/>
  <c r="AA907" i="6"/>
  <c r="AX907" i="6" s="1"/>
  <c r="R907" i="6"/>
  <c r="S907" i="6" s="1"/>
  <c r="BA907" i="6"/>
  <c r="BB907" i="6" s="1"/>
  <c r="AY908" i="6"/>
  <c r="AA908" i="6"/>
  <c r="AX908" i="6" s="1"/>
  <c r="R908" i="6"/>
  <c r="S908" i="6" s="1"/>
  <c r="BA908" i="6"/>
  <c r="BB908" i="6" s="1"/>
  <c r="AY909" i="6"/>
  <c r="AA909" i="6"/>
  <c r="AX909" i="6" s="1"/>
  <c r="R909" i="6"/>
  <c r="S909" i="6" s="1"/>
  <c r="BA909" i="6"/>
  <c r="BB909" i="6" s="1"/>
  <c r="AY910" i="6"/>
  <c r="AA910" i="6"/>
  <c r="AX910" i="6" s="1"/>
  <c r="R910" i="6"/>
  <c r="S910" i="6" s="1"/>
  <c r="BA910" i="6"/>
  <c r="BB910" i="6" s="1"/>
  <c r="AY911" i="6"/>
  <c r="AA911" i="6"/>
  <c r="AX911" i="6" s="1"/>
  <c r="R911" i="6"/>
  <c r="S911" i="6" s="1"/>
  <c r="BA911" i="6"/>
  <c r="BB911" i="6" s="1"/>
  <c r="AY912" i="6"/>
  <c r="AA912" i="6"/>
  <c r="AX912" i="6" s="1"/>
  <c r="R912" i="6"/>
  <c r="S912" i="6" s="1"/>
  <c r="BA912" i="6"/>
  <c r="BB912" i="6" s="1"/>
  <c r="AY913" i="6"/>
  <c r="AA913" i="6"/>
  <c r="AX913" i="6" s="1"/>
  <c r="R913" i="6"/>
  <c r="S913" i="6" s="1"/>
  <c r="BA913" i="6"/>
  <c r="BB913" i="6" s="1"/>
  <c r="AY914" i="6"/>
  <c r="AA914" i="6"/>
  <c r="AX914" i="6" s="1"/>
  <c r="R914" i="6"/>
  <c r="S914" i="6" s="1"/>
  <c r="BA914" i="6"/>
  <c r="BB914" i="6" s="1"/>
  <c r="AY915" i="6"/>
  <c r="AA915" i="6"/>
  <c r="AX915" i="6" s="1"/>
  <c r="R915" i="6"/>
  <c r="S915" i="6" s="1"/>
  <c r="BA915" i="6"/>
  <c r="BB915" i="6" s="1"/>
  <c r="AY916" i="6"/>
  <c r="AA916" i="6"/>
  <c r="AX916" i="6" s="1"/>
  <c r="R916" i="6"/>
  <c r="S916" i="6" s="1"/>
  <c r="BA916" i="6"/>
  <c r="BB916" i="6" s="1"/>
  <c r="AY917" i="6"/>
  <c r="AA917" i="6"/>
  <c r="AX917" i="6" s="1"/>
  <c r="R917" i="6"/>
  <c r="S917" i="6" s="1"/>
  <c r="BA917" i="6"/>
  <c r="BB917" i="6" s="1"/>
  <c r="AY918" i="6"/>
  <c r="AA918" i="6"/>
  <c r="AX918" i="6" s="1"/>
  <c r="R918" i="6"/>
  <c r="S918" i="6" s="1"/>
  <c r="BA918" i="6"/>
  <c r="BB918" i="6" s="1"/>
  <c r="AY919" i="6"/>
  <c r="AA919" i="6"/>
  <c r="AX919" i="6" s="1"/>
  <c r="R919" i="6"/>
  <c r="S919" i="6" s="1"/>
  <c r="BA919" i="6"/>
  <c r="BB919" i="6" s="1"/>
  <c r="AY920" i="6"/>
  <c r="AA920" i="6"/>
  <c r="AX920" i="6" s="1"/>
  <c r="R920" i="6"/>
  <c r="S920" i="6" s="1"/>
  <c r="BA920" i="6"/>
  <c r="BB920" i="6" s="1"/>
  <c r="AY921" i="6"/>
  <c r="AA921" i="6"/>
  <c r="AX921" i="6" s="1"/>
  <c r="R921" i="6"/>
  <c r="S921" i="6" s="1"/>
  <c r="BA921" i="6"/>
  <c r="BB921" i="6" s="1"/>
  <c r="AY922" i="6"/>
  <c r="AA922" i="6"/>
  <c r="AX922" i="6" s="1"/>
  <c r="R922" i="6"/>
  <c r="S922" i="6" s="1"/>
  <c r="BA922" i="6"/>
  <c r="BB922" i="6" s="1"/>
  <c r="AY923" i="6"/>
  <c r="AA923" i="6"/>
  <c r="AX923" i="6" s="1"/>
  <c r="R923" i="6"/>
  <c r="S923" i="6" s="1"/>
  <c r="BA923" i="6"/>
  <c r="BB923" i="6" s="1"/>
  <c r="AY924" i="6"/>
  <c r="AA924" i="6"/>
  <c r="AX924" i="6" s="1"/>
  <c r="R924" i="6"/>
  <c r="S924" i="6" s="1"/>
  <c r="BA924" i="6"/>
  <c r="BB924" i="6" s="1"/>
  <c r="AY925" i="6"/>
  <c r="AA925" i="6"/>
  <c r="AX925" i="6" s="1"/>
  <c r="R925" i="6"/>
  <c r="S925" i="6" s="1"/>
  <c r="BA925" i="6"/>
  <c r="BB925" i="6" s="1"/>
  <c r="AY926" i="6"/>
  <c r="AA926" i="6"/>
  <c r="AX926" i="6" s="1"/>
  <c r="R926" i="6"/>
  <c r="S926" i="6" s="1"/>
  <c r="BA926" i="6"/>
  <c r="BB926" i="6" s="1"/>
  <c r="AY927" i="6"/>
  <c r="AA927" i="6"/>
  <c r="AX927" i="6" s="1"/>
  <c r="R927" i="6"/>
  <c r="S927" i="6" s="1"/>
  <c r="BA927" i="6"/>
  <c r="BB927" i="6" s="1"/>
  <c r="AY928" i="6"/>
  <c r="AA928" i="6"/>
  <c r="AX928" i="6" s="1"/>
  <c r="R928" i="6"/>
  <c r="S928" i="6" s="1"/>
  <c r="BA928" i="6"/>
  <c r="BB928" i="6" s="1"/>
  <c r="AY929" i="6"/>
  <c r="AA929" i="6"/>
  <c r="AX929" i="6" s="1"/>
  <c r="R929" i="6"/>
  <c r="S929" i="6" s="1"/>
  <c r="BA929" i="6"/>
  <c r="BB929" i="6" s="1"/>
  <c r="AY930" i="6"/>
  <c r="AA930" i="6"/>
  <c r="AX930" i="6" s="1"/>
  <c r="R930" i="6"/>
  <c r="S930" i="6" s="1"/>
  <c r="BA930" i="6"/>
  <c r="BB930" i="6" s="1"/>
  <c r="AY931" i="6"/>
  <c r="AA931" i="6"/>
  <c r="AX931" i="6" s="1"/>
  <c r="R931" i="6"/>
  <c r="S931" i="6" s="1"/>
  <c r="BA931" i="6"/>
  <c r="BB931" i="6" s="1"/>
  <c r="AY932" i="6"/>
  <c r="AA932" i="6"/>
  <c r="AX932" i="6" s="1"/>
  <c r="R932" i="6"/>
  <c r="S932" i="6" s="1"/>
  <c r="BA932" i="6"/>
  <c r="BB932" i="6" s="1"/>
  <c r="AY933" i="6"/>
  <c r="AA933" i="6"/>
  <c r="AX933" i="6" s="1"/>
  <c r="R933" i="6"/>
  <c r="S933" i="6" s="1"/>
  <c r="BA933" i="6"/>
  <c r="BB933" i="6" s="1"/>
  <c r="AY934" i="6"/>
  <c r="AA934" i="6"/>
  <c r="AX934" i="6" s="1"/>
  <c r="R934" i="6"/>
  <c r="S934" i="6" s="1"/>
  <c r="BA934" i="6"/>
  <c r="BB934" i="6" s="1"/>
  <c r="AY935" i="6"/>
  <c r="AA935" i="6"/>
  <c r="AX935" i="6" s="1"/>
  <c r="R935" i="6"/>
  <c r="S935" i="6" s="1"/>
  <c r="BA935" i="6"/>
  <c r="BB935" i="6" s="1"/>
  <c r="AY936" i="6"/>
  <c r="AA936" i="6"/>
  <c r="AX936" i="6" s="1"/>
  <c r="R936" i="6"/>
  <c r="S936" i="6" s="1"/>
  <c r="BA936" i="6"/>
  <c r="BB936" i="6" s="1"/>
  <c r="AY937" i="6"/>
  <c r="AA937" i="6"/>
  <c r="AX937" i="6" s="1"/>
  <c r="R937" i="6"/>
  <c r="S937" i="6" s="1"/>
  <c r="BA937" i="6"/>
  <c r="BB937" i="6" s="1"/>
  <c r="AY938" i="6"/>
  <c r="AA938" i="6"/>
  <c r="AX938" i="6" s="1"/>
  <c r="R938" i="6"/>
  <c r="S938" i="6" s="1"/>
  <c r="BA938" i="6"/>
  <c r="BB938" i="6" s="1"/>
  <c r="AY939" i="6"/>
  <c r="AA939" i="6"/>
  <c r="AX939" i="6" s="1"/>
  <c r="R939" i="6"/>
  <c r="S939" i="6" s="1"/>
  <c r="BA939" i="6"/>
  <c r="BB939" i="6" s="1"/>
  <c r="AY940" i="6"/>
  <c r="AA940" i="6"/>
  <c r="AX940" i="6" s="1"/>
  <c r="R940" i="6"/>
  <c r="S940" i="6" s="1"/>
  <c r="BA940" i="6"/>
  <c r="BB940" i="6" s="1"/>
  <c r="AY941" i="6"/>
  <c r="AA941" i="6"/>
  <c r="AX941" i="6" s="1"/>
  <c r="R941" i="6"/>
  <c r="S941" i="6" s="1"/>
  <c r="BA941" i="6"/>
  <c r="BB941" i="6" s="1"/>
  <c r="AY942" i="6"/>
  <c r="AA942" i="6"/>
  <c r="AX942" i="6" s="1"/>
  <c r="R942" i="6"/>
  <c r="S942" i="6" s="1"/>
  <c r="BA942" i="6"/>
  <c r="BB942" i="6" s="1"/>
  <c r="AY943" i="6"/>
  <c r="AA943" i="6"/>
  <c r="AX943" i="6" s="1"/>
  <c r="R943" i="6"/>
  <c r="S943" i="6" s="1"/>
  <c r="BA943" i="6"/>
  <c r="BB943" i="6" s="1"/>
  <c r="AY944" i="6"/>
  <c r="AA944" i="6"/>
  <c r="AX944" i="6" s="1"/>
  <c r="R944" i="6"/>
  <c r="S944" i="6" s="1"/>
  <c r="BA944" i="6"/>
  <c r="BB944" i="6" s="1"/>
  <c r="AY945" i="6"/>
  <c r="AA945" i="6"/>
  <c r="AX945" i="6" s="1"/>
  <c r="R945" i="6"/>
  <c r="S945" i="6" s="1"/>
  <c r="BA945" i="6"/>
  <c r="BB945" i="6" s="1"/>
  <c r="AY946" i="6"/>
  <c r="AA946" i="6"/>
  <c r="AX946" i="6" s="1"/>
  <c r="R946" i="6"/>
  <c r="S946" i="6" s="1"/>
  <c r="BA946" i="6"/>
  <c r="BB946" i="6" s="1"/>
  <c r="AY947" i="6"/>
  <c r="AA947" i="6"/>
  <c r="AX947" i="6" s="1"/>
  <c r="R947" i="6"/>
  <c r="S947" i="6" s="1"/>
  <c r="BA947" i="6"/>
  <c r="BB947" i="6" s="1"/>
  <c r="AY948" i="6"/>
  <c r="AA948" i="6"/>
  <c r="AX948" i="6" s="1"/>
  <c r="R948" i="6"/>
  <c r="S948" i="6" s="1"/>
  <c r="BA948" i="6"/>
  <c r="BB948" i="6" s="1"/>
  <c r="AY949" i="6"/>
  <c r="AA949" i="6"/>
  <c r="AX949" i="6" s="1"/>
  <c r="R949" i="6"/>
  <c r="S949" i="6" s="1"/>
  <c r="BA949" i="6"/>
  <c r="BB949" i="6" s="1"/>
  <c r="AY950" i="6"/>
  <c r="AA950" i="6"/>
  <c r="AX950" i="6" s="1"/>
  <c r="R950" i="6"/>
  <c r="S950" i="6" s="1"/>
  <c r="BA950" i="6"/>
  <c r="BB950" i="6" s="1"/>
  <c r="AY951" i="6"/>
  <c r="AA951" i="6"/>
  <c r="AX951" i="6" s="1"/>
  <c r="R951" i="6"/>
  <c r="S951" i="6" s="1"/>
  <c r="BA951" i="6"/>
  <c r="BB951" i="6" s="1"/>
  <c r="AY952" i="6"/>
  <c r="AA952" i="6"/>
  <c r="AX952" i="6" s="1"/>
  <c r="R952" i="6"/>
  <c r="S952" i="6" s="1"/>
  <c r="BA952" i="6"/>
  <c r="BB952" i="6" s="1"/>
  <c r="AY953" i="6"/>
  <c r="AA953" i="6"/>
  <c r="AX953" i="6" s="1"/>
  <c r="R953" i="6"/>
  <c r="S953" i="6" s="1"/>
  <c r="BA953" i="6"/>
  <c r="BB953" i="6" s="1"/>
  <c r="AY954" i="6"/>
  <c r="AA954" i="6"/>
  <c r="AX954" i="6" s="1"/>
  <c r="R954" i="6"/>
  <c r="S954" i="6" s="1"/>
  <c r="BA954" i="6"/>
  <c r="BB954" i="6" s="1"/>
  <c r="AY955" i="6"/>
  <c r="AA955" i="6"/>
  <c r="AX955" i="6" s="1"/>
  <c r="R955" i="6"/>
  <c r="S955" i="6" s="1"/>
  <c r="BA955" i="6"/>
  <c r="BB955" i="6" s="1"/>
  <c r="AY956" i="6"/>
  <c r="AA956" i="6"/>
  <c r="AX956" i="6" s="1"/>
  <c r="R956" i="6"/>
  <c r="S956" i="6" s="1"/>
  <c r="BA956" i="6"/>
  <c r="BB956" i="6" s="1"/>
  <c r="AY957" i="6"/>
  <c r="AA957" i="6"/>
  <c r="AX957" i="6" s="1"/>
  <c r="R957" i="6"/>
  <c r="S957" i="6" s="1"/>
  <c r="BA957" i="6"/>
  <c r="BB957" i="6" s="1"/>
  <c r="AY958" i="6"/>
  <c r="AA958" i="6"/>
  <c r="AX958" i="6" s="1"/>
  <c r="R958" i="6"/>
  <c r="S958" i="6" s="1"/>
  <c r="BA958" i="6"/>
  <c r="BB958" i="6" s="1"/>
  <c r="AY959" i="6"/>
  <c r="AA959" i="6"/>
  <c r="AX959" i="6" s="1"/>
  <c r="R959" i="6"/>
  <c r="S959" i="6" s="1"/>
  <c r="BA959" i="6"/>
  <c r="BB959" i="6" s="1"/>
  <c r="AY960" i="6"/>
  <c r="AA960" i="6"/>
  <c r="AX960" i="6" s="1"/>
  <c r="R960" i="6"/>
  <c r="S960" i="6" s="1"/>
  <c r="BA960" i="6"/>
  <c r="BB960" i="6" s="1"/>
  <c r="AY961" i="6"/>
  <c r="AA961" i="6"/>
  <c r="AX961" i="6" s="1"/>
  <c r="R961" i="6"/>
  <c r="S961" i="6" s="1"/>
  <c r="BA961" i="6"/>
  <c r="BB961" i="6" s="1"/>
  <c r="AY962" i="6"/>
  <c r="AA962" i="6"/>
  <c r="AX962" i="6" s="1"/>
  <c r="R962" i="6"/>
  <c r="S962" i="6" s="1"/>
  <c r="BA962" i="6"/>
  <c r="BB962" i="6" s="1"/>
  <c r="AY963" i="6"/>
  <c r="AA963" i="6"/>
  <c r="AX963" i="6" s="1"/>
  <c r="R963" i="6"/>
  <c r="S963" i="6" s="1"/>
  <c r="BA963" i="6"/>
  <c r="BB963" i="6" s="1"/>
  <c r="AY964" i="6"/>
  <c r="AA964" i="6"/>
  <c r="AX964" i="6" s="1"/>
  <c r="R964" i="6"/>
  <c r="S964" i="6" s="1"/>
  <c r="BA964" i="6"/>
  <c r="BB964" i="6" s="1"/>
  <c r="AY965" i="6"/>
  <c r="AA965" i="6"/>
  <c r="AX965" i="6" s="1"/>
  <c r="R965" i="6"/>
  <c r="S965" i="6" s="1"/>
  <c r="BA965" i="6"/>
  <c r="BB965" i="6" s="1"/>
  <c r="AY966" i="6"/>
  <c r="AA966" i="6"/>
  <c r="AX966" i="6" s="1"/>
  <c r="R966" i="6"/>
  <c r="S966" i="6" s="1"/>
  <c r="BA966" i="6"/>
  <c r="BB966" i="6" s="1"/>
  <c r="AY967" i="6"/>
  <c r="AA967" i="6"/>
  <c r="AX967" i="6" s="1"/>
  <c r="R967" i="6"/>
  <c r="S967" i="6" s="1"/>
  <c r="BA967" i="6"/>
  <c r="BB967" i="6" s="1"/>
  <c r="AY968" i="6"/>
  <c r="AA968" i="6"/>
  <c r="AX968" i="6" s="1"/>
  <c r="R968" i="6"/>
  <c r="S968" i="6" s="1"/>
  <c r="BA968" i="6"/>
  <c r="BB968" i="6" s="1"/>
  <c r="AY969" i="6"/>
  <c r="AA969" i="6"/>
  <c r="AX969" i="6" s="1"/>
  <c r="R969" i="6"/>
  <c r="S969" i="6" s="1"/>
  <c r="BA969" i="6"/>
  <c r="BB969" i="6" s="1"/>
  <c r="AY970" i="6"/>
  <c r="AA970" i="6"/>
  <c r="AX970" i="6" s="1"/>
  <c r="R970" i="6"/>
  <c r="S970" i="6" s="1"/>
  <c r="BA970" i="6"/>
  <c r="BB970" i="6" s="1"/>
  <c r="AY971" i="6"/>
  <c r="AA971" i="6"/>
  <c r="AX971" i="6" s="1"/>
  <c r="R971" i="6"/>
  <c r="S971" i="6" s="1"/>
  <c r="BA971" i="6"/>
  <c r="BB971" i="6" s="1"/>
  <c r="AY972" i="6"/>
  <c r="AA972" i="6"/>
  <c r="AX972" i="6" s="1"/>
  <c r="R972" i="6"/>
  <c r="S972" i="6" s="1"/>
  <c r="BA972" i="6"/>
  <c r="BB972" i="6" s="1"/>
  <c r="AY973" i="6"/>
  <c r="AA973" i="6"/>
  <c r="AX973" i="6" s="1"/>
  <c r="R973" i="6"/>
  <c r="S973" i="6" s="1"/>
  <c r="BA973" i="6"/>
  <c r="BB973" i="6" s="1"/>
  <c r="AY974" i="6"/>
  <c r="AA974" i="6"/>
  <c r="AX974" i="6" s="1"/>
  <c r="R974" i="6"/>
  <c r="S974" i="6" s="1"/>
  <c r="BA974" i="6"/>
  <c r="BB974" i="6" s="1"/>
  <c r="AY975" i="6"/>
  <c r="AA975" i="6"/>
  <c r="AX975" i="6" s="1"/>
  <c r="R975" i="6"/>
  <c r="S975" i="6" s="1"/>
  <c r="BA975" i="6"/>
  <c r="BB975" i="6" s="1"/>
  <c r="AY976" i="6"/>
  <c r="AA976" i="6"/>
  <c r="AX976" i="6" s="1"/>
  <c r="R976" i="6"/>
  <c r="S976" i="6" s="1"/>
  <c r="BA976" i="6"/>
  <c r="BB976" i="6" s="1"/>
  <c r="AY977" i="6"/>
  <c r="AA977" i="6"/>
  <c r="AX977" i="6" s="1"/>
  <c r="R977" i="6"/>
  <c r="S977" i="6" s="1"/>
  <c r="BA977" i="6"/>
  <c r="BB977" i="6" s="1"/>
  <c r="AY978" i="6"/>
  <c r="AA978" i="6"/>
  <c r="AX978" i="6" s="1"/>
  <c r="R978" i="6"/>
  <c r="S978" i="6" s="1"/>
  <c r="BA978" i="6"/>
  <c r="BB978" i="6" s="1"/>
  <c r="AY979" i="6"/>
  <c r="AA979" i="6"/>
  <c r="AX979" i="6" s="1"/>
  <c r="R979" i="6"/>
  <c r="S979" i="6" s="1"/>
  <c r="BA979" i="6"/>
  <c r="BB979" i="6" s="1"/>
  <c r="AY980" i="6"/>
  <c r="AA980" i="6"/>
  <c r="AX980" i="6" s="1"/>
  <c r="R980" i="6"/>
  <c r="S980" i="6" s="1"/>
  <c r="BA980" i="6"/>
  <c r="BB980" i="6" s="1"/>
  <c r="AY981" i="6"/>
  <c r="AA981" i="6"/>
  <c r="AX981" i="6" s="1"/>
  <c r="R981" i="6"/>
  <c r="S981" i="6" s="1"/>
  <c r="BA981" i="6"/>
  <c r="BB981" i="6" s="1"/>
  <c r="AY982" i="6"/>
  <c r="AA982" i="6"/>
  <c r="AX982" i="6" s="1"/>
  <c r="R982" i="6"/>
  <c r="S982" i="6" s="1"/>
  <c r="BA982" i="6"/>
  <c r="BB982" i="6" s="1"/>
  <c r="AY983" i="6"/>
  <c r="AA983" i="6"/>
  <c r="AX983" i="6" s="1"/>
  <c r="R983" i="6"/>
  <c r="S983" i="6" s="1"/>
  <c r="BA983" i="6"/>
  <c r="BB983" i="6" s="1"/>
  <c r="AY984" i="6"/>
  <c r="AA984" i="6"/>
  <c r="AX984" i="6" s="1"/>
  <c r="R984" i="6"/>
  <c r="S984" i="6" s="1"/>
  <c r="BA984" i="6"/>
  <c r="BB984" i="6" s="1"/>
  <c r="AY985" i="6"/>
  <c r="AA985" i="6"/>
  <c r="AX985" i="6" s="1"/>
  <c r="R985" i="6"/>
  <c r="S985" i="6" s="1"/>
  <c r="BA985" i="6"/>
  <c r="BB985" i="6" s="1"/>
  <c r="AY986" i="6"/>
  <c r="AA986" i="6"/>
  <c r="AX986" i="6" s="1"/>
  <c r="R986" i="6"/>
  <c r="S986" i="6" s="1"/>
  <c r="BA986" i="6"/>
  <c r="BB986" i="6" s="1"/>
  <c r="AY987" i="6"/>
  <c r="AA987" i="6"/>
  <c r="AX987" i="6" s="1"/>
  <c r="R987" i="6"/>
  <c r="S987" i="6" s="1"/>
  <c r="BA987" i="6"/>
  <c r="BB987" i="6" s="1"/>
  <c r="AY988" i="6"/>
  <c r="AA988" i="6"/>
  <c r="AX988" i="6" s="1"/>
  <c r="R988" i="6"/>
  <c r="S988" i="6" s="1"/>
  <c r="BA988" i="6"/>
  <c r="BB988" i="6" s="1"/>
  <c r="AY989" i="6"/>
  <c r="AA989" i="6"/>
  <c r="AX989" i="6" s="1"/>
  <c r="R989" i="6"/>
  <c r="S989" i="6" s="1"/>
  <c r="BA989" i="6"/>
  <c r="BB989" i="6" s="1"/>
  <c r="AY990" i="6"/>
  <c r="AA990" i="6"/>
  <c r="AX990" i="6" s="1"/>
  <c r="R990" i="6"/>
  <c r="S990" i="6" s="1"/>
  <c r="BA990" i="6"/>
  <c r="BB990" i="6" s="1"/>
  <c r="AY991" i="6"/>
  <c r="AA991" i="6"/>
  <c r="AX991" i="6" s="1"/>
  <c r="R991" i="6"/>
  <c r="S991" i="6" s="1"/>
  <c r="BA991" i="6"/>
  <c r="BB991" i="6" s="1"/>
  <c r="AY992" i="6"/>
  <c r="AA992" i="6"/>
  <c r="AX992" i="6" s="1"/>
  <c r="R992" i="6"/>
  <c r="S992" i="6" s="1"/>
  <c r="BA992" i="6"/>
  <c r="BB992" i="6" s="1"/>
  <c r="AY993" i="6"/>
  <c r="AA993" i="6"/>
  <c r="AX993" i="6" s="1"/>
  <c r="R993" i="6"/>
  <c r="S993" i="6" s="1"/>
  <c r="BA993" i="6"/>
  <c r="BB993" i="6" s="1"/>
  <c r="AY994" i="6"/>
  <c r="AA994" i="6"/>
  <c r="AX994" i="6" s="1"/>
  <c r="R994" i="6"/>
  <c r="S994" i="6" s="1"/>
  <c r="BA994" i="6"/>
  <c r="BB994" i="6" s="1"/>
  <c r="AY995" i="6"/>
  <c r="AA995" i="6"/>
  <c r="AX995" i="6" s="1"/>
  <c r="R995" i="6"/>
  <c r="S995" i="6" s="1"/>
  <c r="BA995" i="6"/>
  <c r="BB995" i="6" s="1"/>
  <c r="AY996" i="6"/>
  <c r="AA996" i="6"/>
  <c r="AX996" i="6" s="1"/>
  <c r="R996" i="6"/>
  <c r="S996" i="6" s="1"/>
  <c r="BA996" i="6"/>
  <c r="BB996" i="6" s="1"/>
  <c r="AY997" i="6"/>
  <c r="AA997" i="6"/>
  <c r="AX997" i="6" s="1"/>
  <c r="R997" i="6"/>
  <c r="S997" i="6" s="1"/>
  <c r="BA997" i="6"/>
  <c r="BB997" i="6" s="1"/>
  <c r="AY998" i="6"/>
  <c r="AA998" i="6"/>
  <c r="AX998" i="6" s="1"/>
  <c r="R998" i="6"/>
  <c r="S998" i="6" s="1"/>
  <c r="BA998" i="6"/>
  <c r="BB998" i="6" s="1"/>
  <c r="AY999" i="6"/>
  <c r="AA999" i="6"/>
  <c r="AX999" i="6" s="1"/>
  <c r="R999" i="6"/>
  <c r="S999" i="6" s="1"/>
  <c r="BA999" i="6"/>
  <c r="BB999" i="6" s="1"/>
  <c r="AY1000" i="6"/>
  <c r="AA1000" i="6"/>
  <c r="AX1000" i="6" s="1"/>
  <c r="R1000" i="6"/>
  <c r="S1000" i="6" s="1"/>
  <c r="BA1000" i="6"/>
  <c r="BB1000" i="6" s="1"/>
  <c r="AY1001" i="6"/>
  <c r="AA1001" i="6"/>
  <c r="AX1001" i="6" s="1"/>
  <c r="R1001" i="6"/>
  <c r="S1001" i="6" s="1"/>
  <c r="BA1001" i="6"/>
  <c r="BB1001" i="6" s="1"/>
  <c r="AY1002" i="6"/>
  <c r="AA1002" i="6"/>
  <c r="AX1002" i="6" s="1"/>
  <c r="R1002" i="6"/>
  <c r="S1002" i="6" s="1"/>
  <c r="BA1002" i="6"/>
  <c r="BB1002" i="6" s="1"/>
  <c r="AY1003" i="6"/>
  <c r="AA1003" i="6"/>
  <c r="AX1003" i="6" s="1"/>
  <c r="R1003" i="6"/>
  <c r="S1003" i="6" s="1"/>
  <c r="BA1003" i="6"/>
  <c r="BB1003" i="6" s="1"/>
  <c r="AY1004" i="6"/>
  <c r="AA1004" i="6"/>
  <c r="AX1004" i="6" s="1"/>
  <c r="R1004" i="6"/>
  <c r="S1004" i="6" s="1"/>
  <c r="BA1004" i="6"/>
  <c r="BB1004" i="6" s="1"/>
  <c r="AY1005" i="6"/>
  <c r="AA1005" i="6"/>
  <c r="AX1005" i="6" s="1"/>
  <c r="R1005" i="6"/>
  <c r="S1005" i="6" s="1"/>
  <c r="BA1005" i="6"/>
  <c r="BB1005" i="6" s="1"/>
  <c r="AY1006" i="6"/>
  <c r="AA1006" i="6"/>
  <c r="AX1006" i="6" s="1"/>
  <c r="R1006" i="6"/>
  <c r="S1006" i="6" s="1"/>
  <c r="BA1006" i="6"/>
  <c r="BB1006" i="6" s="1"/>
  <c r="AY1007" i="6"/>
  <c r="AA1007" i="6"/>
  <c r="AX1007" i="6" s="1"/>
  <c r="R1007" i="6"/>
  <c r="S1007" i="6" s="1"/>
  <c r="BA1007" i="6"/>
  <c r="BB1007" i="6" s="1"/>
  <c r="AY1008" i="6"/>
  <c r="AA1008" i="6"/>
  <c r="AX1008" i="6" s="1"/>
  <c r="R1008" i="6"/>
  <c r="S1008" i="6" s="1"/>
  <c r="BA1008" i="6"/>
  <c r="BB1008" i="6" s="1"/>
  <c r="AY1009" i="6"/>
  <c r="AA1009" i="6"/>
  <c r="AX1009" i="6" s="1"/>
  <c r="R1009" i="6"/>
  <c r="S1009" i="6" s="1"/>
  <c r="BA1009" i="6"/>
  <c r="BB1009" i="6" s="1"/>
  <c r="AY1010" i="6"/>
  <c r="AA1010" i="6"/>
  <c r="AX1010" i="6" s="1"/>
  <c r="R1010" i="6"/>
  <c r="S1010" i="6" s="1"/>
  <c r="BA1010" i="6"/>
  <c r="BB1010" i="6" s="1"/>
  <c r="AY1011" i="6"/>
  <c r="AA1011" i="6"/>
  <c r="AX1011" i="6" s="1"/>
  <c r="R1011" i="6"/>
  <c r="S1011" i="6" s="1"/>
  <c r="BA1011" i="6"/>
  <c r="BB1011" i="6" s="1"/>
  <c r="AY1012" i="6"/>
  <c r="AA1012" i="6"/>
  <c r="AX1012" i="6" s="1"/>
  <c r="R1012" i="6"/>
  <c r="S1012" i="6" s="1"/>
  <c r="BA1012" i="6"/>
  <c r="BB1012" i="6" s="1"/>
  <c r="AY1013" i="6"/>
  <c r="AA1013" i="6"/>
  <c r="AX1013" i="6" s="1"/>
  <c r="R1013" i="6"/>
  <c r="S1013" i="6" s="1"/>
  <c r="BA1013" i="6"/>
  <c r="BB1013" i="6" s="1"/>
  <c r="AY1014" i="6"/>
  <c r="AA1014" i="6"/>
  <c r="AX1014" i="6" s="1"/>
  <c r="R1014" i="6"/>
  <c r="S1014" i="6" s="1"/>
  <c r="BA1014" i="6"/>
  <c r="BB1014" i="6" s="1"/>
  <c r="AY1015" i="6"/>
  <c r="AA1015" i="6"/>
  <c r="AX1015" i="6" s="1"/>
  <c r="R1015" i="6"/>
  <c r="S1015" i="6" s="1"/>
  <c r="BA1015" i="6"/>
  <c r="BB1015" i="6" s="1"/>
  <c r="AY1016" i="6"/>
  <c r="AA1016" i="6"/>
  <c r="AX1016" i="6" s="1"/>
  <c r="R1016" i="6"/>
  <c r="S1016" i="6" s="1"/>
  <c r="BA1016" i="6"/>
  <c r="BB1016" i="6" s="1"/>
  <c r="AY1017" i="6"/>
  <c r="AA1017" i="6"/>
  <c r="AX1017" i="6" s="1"/>
  <c r="R1017" i="6"/>
  <c r="S1017" i="6" s="1"/>
  <c r="BA1017" i="6"/>
  <c r="BB1017" i="6" s="1"/>
  <c r="AY1018" i="6"/>
  <c r="AA1018" i="6"/>
  <c r="AX1018" i="6" s="1"/>
  <c r="R1018" i="6"/>
  <c r="S1018" i="6" s="1"/>
  <c r="BA1018" i="6"/>
  <c r="BB1018" i="6" s="1"/>
  <c r="AY1019" i="6"/>
  <c r="AA1019" i="6"/>
  <c r="AX1019" i="6" s="1"/>
  <c r="R1019" i="6"/>
  <c r="S1019" i="6" s="1"/>
  <c r="BA1019" i="6"/>
  <c r="BB1019" i="6" s="1"/>
  <c r="AY1020" i="6"/>
  <c r="AA1020" i="6"/>
  <c r="AX1020" i="6" s="1"/>
  <c r="R1020" i="6"/>
  <c r="S1020" i="6" s="1"/>
  <c r="BA1020" i="6"/>
  <c r="BB1020" i="6" s="1"/>
  <c r="AY1021" i="6"/>
  <c r="AA1021" i="6"/>
  <c r="AX1021" i="6" s="1"/>
  <c r="R1021" i="6"/>
  <c r="S1021" i="6" s="1"/>
  <c r="BA1021" i="6"/>
  <c r="BB1021" i="6" s="1"/>
  <c r="AY1022" i="6"/>
  <c r="AA1022" i="6"/>
  <c r="AX1022" i="6" s="1"/>
  <c r="R1022" i="6"/>
  <c r="S1022" i="6" s="1"/>
  <c r="BA1022" i="6"/>
  <c r="BB1022" i="6" s="1"/>
  <c r="AY1023" i="6"/>
  <c r="AA1023" i="6"/>
  <c r="AX1023" i="6" s="1"/>
  <c r="R1023" i="6"/>
  <c r="S1023" i="6" s="1"/>
  <c r="BA1023" i="6"/>
  <c r="BB1023" i="6" s="1"/>
  <c r="AY1024" i="6"/>
  <c r="AA1024" i="6"/>
  <c r="AX1024" i="6" s="1"/>
  <c r="R1024" i="6"/>
  <c r="S1024" i="6" s="1"/>
  <c r="BA1024" i="6"/>
  <c r="BB1024" i="6" s="1"/>
  <c r="AY1025" i="6"/>
  <c r="AA1025" i="6"/>
  <c r="AX1025" i="6" s="1"/>
  <c r="R1025" i="6"/>
  <c r="S1025" i="6" s="1"/>
  <c r="BA1025" i="6"/>
  <c r="BB1025" i="6" s="1"/>
  <c r="AY1026" i="6"/>
  <c r="AA1026" i="6"/>
  <c r="AX1026" i="6" s="1"/>
  <c r="R1026" i="6"/>
  <c r="S1026" i="6" s="1"/>
  <c r="BA1026" i="6"/>
  <c r="BB1026" i="6" s="1"/>
  <c r="AY1027" i="6"/>
  <c r="AA1027" i="6"/>
  <c r="AX1027" i="6" s="1"/>
  <c r="R1027" i="6"/>
  <c r="S1027" i="6" s="1"/>
  <c r="BA1027" i="6"/>
  <c r="BB1027" i="6" s="1"/>
  <c r="AY1028" i="6"/>
  <c r="AA1028" i="6"/>
  <c r="AX1028" i="6" s="1"/>
  <c r="R1028" i="6"/>
  <c r="S1028" i="6" s="1"/>
  <c r="BA1028" i="6"/>
  <c r="BB1028" i="6" s="1"/>
  <c r="AY1029" i="6"/>
  <c r="AA1029" i="6"/>
  <c r="AX1029" i="6" s="1"/>
  <c r="R1029" i="6"/>
  <c r="S1029" i="6" s="1"/>
  <c r="BA1029" i="6"/>
  <c r="BB1029" i="6" s="1"/>
  <c r="AY1030" i="6"/>
  <c r="AA1030" i="6"/>
  <c r="AX1030" i="6" s="1"/>
  <c r="R1030" i="6"/>
  <c r="S1030" i="6" s="1"/>
  <c r="BA1030" i="6"/>
  <c r="BB1030" i="6" s="1"/>
  <c r="AY1031" i="6"/>
  <c r="AA1031" i="6"/>
  <c r="AX1031" i="6" s="1"/>
  <c r="R1031" i="6"/>
  <c r="S1031" i="6" s="1"/>
  <c r="BA1031" i="6"/>
  <c r="BB1031" i="6" s="1"/>
  <c r="AY1032" i="6"/>
  <c r="AA1032" i="6"/>
  <c r="AX1032" i="6" s="1"/>
  <c r="R1032" i="6"/>
  <c r="S1032" i="6" s="1"/>
  <c r="BA1032" i="6"/>
  <c r="BB1032" i="6" s="1"/>
  <c r="AY1033" i="6"/>
  <c r="AA1033" i="6"/>
  <c r="AX1033" i="6" s="1"/>
  <c r="R1033" i="6"/>
  <c r="S1033" i="6" s="1"/>
  <c r="BA1033" i="6"/>
  <c r="BB1033" i="6" s="1"/>
  <c r="AY1034" i="6"/>
  <c r="AA1034" i="6"/>
  <c r="AX1034" i="6" s="1"/>
  <c r="R1034" i="6"/>
  <c r="S1034" i="6" s="1"/>
  <c r="BA1034" i="6"/>
  <c r="BB1034" i="6" s="1"/>
  <c r="AY1035" i="6"/>
  <c r="AA1035" i="6"/>
  <c r="AX1035" i="6" s="1"/>
  <c r="R1035" i="6"/>
  <c r="S1035" i="6" s="1"/>
  <c r="BA1035" i="6"/>
  <c r="BB1035" i="6" s="1"/>
  <c r="AY1036" i="6"/>
  <c r="AA1036" i="6"/>
  <c r="AX1036" i="6" s="1"/>
  <c r="R1036" i="6"/>
  <c r="S1036" i="6" s="1"/>
  <c r="BA1036" i="6"/>
  <c r="BB1036" i="6" s="1"/>
  <c r="AY1037" i="6"/>
  <c r="AA1037" i="6"/>
  <c r="AX1037" i="6" s="1"/>
  <c r="R1037" i="6"/>
  <c r="S1037" i="6" s="1"/>
  <c r="BA1037" i="6"/>
  <c r="BB1037" i="6" s="1"/>
  <c r="AY1038" i="6"/>
  <c r="AA1038" i="6"/>
  <c r="AX1038" i="6" s="1"/>
  <c r="R1038" i="6"/>
  <c r="S1038" i="6" s="1"/>
  <c r="BA1038" i="6"/>
  <c r="BB1038" i="6" s="1"/>
  <c r="AY1039" i="6"/>
  <c r="AA1039" i="6"/>
  <c r="AX1039" i="6" s="1"/>
  <c r="R1039" i="6"/>
  <c r="S1039" i="6" s="1"/>
  <c r="BA1039" i="6"/>
  <c r="BB1039" i="6" s="1"/>
  <c r="AY1040" i="6"/>
  <c r="AA1040" i="6"/>
  <c r="AX1040" i="6" s="1"/>
  <c r="R1040" i="6"/>
  <c r="S1040" i="6" s="1"/>
  <c r="BA1040" i="6"/>
  <c r="BB1040" i="6" s="1"/>
  <c r="AY1041" i="6"/>
  <c r="AA1041" i="6"/>
  <c r="AX1041" i="6" s="1"/>
  <c r="R1041" i="6"/>
  <c r="S1041" i="6" s="1"/>
  <c r="BA1041" i="6"/>
  <c r="BB1041" i="6" s="1"/>
  <c r="AY1042" i="6"/>
  <c r="AA1042" i="6"/>
  <c r="AX1042" i="6" s="1"/>
  <c r="R1042" i="6"/>
  <c r="S1042" i="6" s="1"/>
  <c r="BA1042" i="6"/>
  <c r="BB1042" i="6" s="1"/>
  <c r="AY1043" i="6"/>
  <c r="AA1043" i="6"/>
  <c r="AX1043" i="6" s="1"/>
  <c r="R1043" i="6"/>
  <c r="S1043" i="6" s="1"/>
  <c r="BA1043" i="6"/>
  <c r="BB1043" i="6" s="1"/>
  <c r="AY1044" i="6"/>
  <c r="AA1044" i="6"/>
  <c r="AX1044" i="6" s="1"/>
  <c r="R1044" i="6"/>
  <c r="S1044" i="6" s="1"/>
  <c r="BA1044" i="6"/>
  <c r="BB1044" i="6" s="1"/>
  <c r="AY1045" i="6"/>
  <c r="AA1045" i="6"/>
  <c r="AX1045" i="6" s="1"/>
  <c r="R1045" i="6"/>
  <c r="S1045" i="6" s="1"/>
  <c r="BA1045" i="6"/>
  <c r="BB1045" i="6" s="1"/>
  <c r="AY1046" i="6"/>
  <c r="AA1046" i="6"/>
  <c r="AX1046" i="6" s="1"/>
  <c r="R1046" i="6"/>
  <c r="S1046" i="6" s="1"/>
  <c r="BA1046" i="6"/>
  <c r="BB1046" i="6" s="1"/>
  <c r="AY1047" i="6"/>
  <c r="AA1047" i="6"/>
  <c r="AX1047" i="6" s="1"/>
  <c r="R1047" i="6"/>
  <c r="S1047" i="6" s="1"/>
  <c r="BA1047" i="6"/>
  <c r="BB1047" i="6" s="1"/>
  <c r="AY1048" i="6"/>
  <c r="AA1048" i="6"/>
  <c r="AX1048" i="6" s="1"/>
  <c r="R1048" i="6"/>
  <c r="S1048" i="6" s="1"/>
  <c r="BA1048" i="6"/>
  <c r="BB1048" i="6" s="1"/>
  <c r="AY1049" i="6"/>
  <c r="AA1049" i="6"/>
  <c r="AX1049" i="6" s="1"/>
  <c r="R1049" i="6"/>
  <c r="S1049" i="6" s="1"/>
  <c r="BA1049" i="6"/>
  <c r="BB1049" i="6" s="1"/>
  <c r="AY1050" i="6"/>
  <c r="AA1050" i="6"/>
  <c r="AX1050" i="6" s="1"/>
  <c r="R1050" i="6"/>
  <c r="S1050" i="6" s="1"/>
  <c r="BA1050" i="6"/>
  <c r="BB1050" i="6" s="1"/>
  <c r="AY1051" i="6"/>
  <c r="AA1051" i="6"/>
  <c r="AX1051" i="6" s="1"/>
  <c r="R1051" i="6"/>
  <c r="S1051" i="6" s="1"/>
  <c r="BA1051" i="6"/>
  <c r="BB1051" i="6" s="1"/>
  <c r="AY1052" i="6"/>
  <c r="AA1052" i="6"/>
  <c r="AX1052" i="6" s="1"/>
  <c r="R1052" i="6"/>
  <c r="S1052" i="6" s="1"/>
  <c r="BA1052" i="6"/>
  <c r="BB1052" i="6" s="1"/>
  <c r="AY1053" i="6"/>
  <c r="AA1053" i="6"/>
  <c r="AX1053" i="6" s="1"/>
  <c r="R1053" i="6"/>
  <c r="S1053" i="6" s="1"/>
  <c r="BA1053" i="6"/>
  <c r="BB1053" i="6" s="1"/>
  <c r="AY1054" i="6"/>
  <c r="AA1054" i="6"/>
  <c r="AX1054" i="6" s="1"/>
  <c r="R1054" i="6"/>
  <c r="S1054" i="6" s="1"/>
  <c r="BA1054" i="6"/>
  <c r="BB1054" i="6" s="1"/>
  <c r="AY1055" i="6"/>
  <c r="AA1055" i="6"/>
  <c r="AX1055" i="6" s="1"/>
  <c r="R1055" i="6"/>
  <c r="S1055" i="6" s="1"/>
  <c r="BA1055" i="6"/>
  <c r="BB1055" i="6" s="1"/>
  <c r="AY1056" i="6"/>
  <c r="AA1056" i="6"/>
  <c r="AX1056" i="6" s="1"/>
  <c r="R1056" i="6"/>
  <c r="S1056" i="6" s="1"/>
  <c r="BA1056" i="6"/>
  <c r="BB1056" i="6" s="1"/>
  <c r="AY1057" i="6"/>
  <c r="AA1057" i="6"/>
  <c r="AX1057" i="6" s="1"/>
  <c r="R1057" i="6"/>
  <c r="S1057" i="6" s="1"/>
  <c r="BA1057" i="6"/>
  <c r="BB1057" i="6" s="1"/>
  <c r="AY1058" i="6"/>
  <c r="AA1058" i="6"/>
  <c r="AX1058" i="6" s="1"/>
  <c r="R1058" i="6"/>
  <c r="S1058" i="6" s="1"/>
  <c r="BA1058" i="6"/>
  <c r="BB1058" i="6" s="1"/>
  <c r="AY1059" i="6"/>
  <c r="AA1059" i="6"/>
  <c r="AX1059" i="6" s="1"/>
  <c r="R1059" i="6"/>
  <c r="S1059" i="6" s="1"/>
  <c r="BA1059" i="6"/>
  <c r="BB1059" i="6" s="1"/>
  <c r="AY1060" i="6"/>
  <c r="AA1060" i="6"/>
  <c r="AX1060" i="6" s="1"/>
  <c r="R1060" i="6"/>
  <c r="S1060" i="6" s="1"/>
  <c r="BA1060" i="6"/>
  <c r="BB1060" i="6" s="1"/>
  <c r="AY1061" i="6"/>
  <c r="AA1061" i="6"/>
  <c r="AX1061" i="6" s="1"/>
  <c r="R1061" i="6"/>
  <c r="S1061" i="6" s="1"/>
  <c r="BA1061" i="6"/>
  <c r="BB1061" i="6" s="1"/>
  <c r="AY1062" i="6"/>
  <c r="AA1062" i="6"/>
  <c r="AX1062" i="6" s="1"/>
  <c r="R1062" i="6"/>
  <c r="S1062" i="6" s="1"/>
  <c r="BA1062" i="6"/>
  <c r="BB1062" i="6" s="1"/>
  <c r="AY1063" i="6"/>
  <c r="AA1063" i="6"/>
  <c r="AX1063" i="6" s="1"/>
  <c r="R1063" i="6"/>
  <c r="S1063" i="6" s="1"/>
  <c r="BA1063" i="6"/>
  <c r="BB1063" i="6" s="1"/>
  <c r="AY1064" i="6"/>
  <c r="AA1064" i="6"/>
  <c r="AX1064" i="6" s="1"/>
  <c r="R1064" i="6"/>
  <c r="S1064" i="6" s="1"/>
  <c r="BA1064" i="6"/>
  <c r="BB1064" i="6" s="1"/>
  <c r="AY1065" i="6"/>
  <c r="AA1065" i="6"/>
  <c r="AX1065" i="6" s="1"/>
  <c r="R1065" i="6"/>
  <c r="S1065" i="6" s="1"/>
  <c r="BA1065" i="6"/>
  <c r="BB1065" i="6" s="1"/>
  <c r="AY1066" i="6"/>
  <c r="AA1066" i="6"/>
  <c r="AX1066" i="6" s="1"/>
  <c r="R1066" i="6"/>
  <c r="S1066" i="6" s="1"/>
  <c r="BA1066" i="6"/>
  <c r="BB1066" i="6" s="1"/>
  <c r="AY1067" i="6"/>
  <c r="AA1067" i="6"/>
  <c r="AX1067" i="6" s="1"/>
  <c r="R1067" i="6"/>
  <c r="S1067" i="6" s="1"/>
  <c r="BA1067" i="6"/>
  <c r="BB1067" i="6" s="1"/>
  <c r="AY1068" i="6"/>
  <c r="AA1068" i="6"/>
  <c r="AX1068" i="6" s="1"/>
  <c r="R1068" i="6"/>
  <c r="S1068" i="6" s="1"/>
  <c r="BA1068" i="6"/>
  <c r="BB1068" i="6" s="1"/>
  <c r="AY1069" i="6"/>
  <c r="AA1069" i="6"/>
  <c r="AX1069" i="6" s="1"/>
  <c r="R1069" i="6"/>
  <c r="S1069" i="6" s="1"/>
  <c r="BA1069" i="6"/>
  <c r="BB1069" i="6" s="1"/>
  <c r="AY1070" i="6"/>
  <c r="AA1070" i="6"/>
  <c r="AX1070" i="6" s="1"/>
  <c r="R1070" i="6"/>
  <c r="S1070" i="6" s="1"/>
  <c r="BA1070" i="6"/>
  <c r="BB1070" i="6" s="1"/>
  <c r="AY1071" i="6"/>
  <c r="AA1071" i="6"/>
  <c r="AX1071" i="6" s="1"/>
  <c r="R1071" i="6"/>
  <c r="S1071" i="6" s="1"/>
  <c r="BA1071" i="6"/>
  <c r="BB1071" i="6" s="1"/>
  <c r="AY1072" i="6"/>
  <c r="AA1072" i="6"/>
  <c r="AX1072" i="6" s="1"/>
  <c r="R1072" i="6"/>
  <c r="S1072" i="6" s="1"/>
  <c r="BA1072" i="6"/>
  <c r="BB1072" i="6" s="1"/>
  <c r="AY1073" i="6"/>
  <c r="AA1073" i="6"/>
  <c r="AX1073" i="6" s="1"/>
  <c r="R1073" i="6"/>
  <c r="S1073" i="6" s="1"/>
  <c r="BA1073" i="6"/>
  <c r="BB1073" i="6" s="1"/>
  <c r="AY1074" i="6"/>
  <c r="AA1074" i="6"/>
  <c r="AX1074" i="6" s="1"/>
  <c r="R1074" i="6"/>
  <c r="S1074" i="6" s="1"/>
  <c r="BA1074" i="6"/>
  <c r="BB1074" i="6" s="1"/>
  <c r="AY1075" i="6"/>
  <c r="AA1075" i="6"/>
  <c r="AX1075" i="6" s="1"/>
  <c r="R1075" i="6"/>
  <c r="S1075" i="6" s="1"/>
  <c r="BA1075" i="6"/>
  <c r="BB1075" i="6" s="1"/>
  <c r="AY1076" i="6"/>
  <c r="AA1076" i="6"/>
  <c r="AX1076" i="6" s="1"/>
  <c r="R1076" i="6"/>
  <c r="S1076" i="6" s="1"/>
  <c r="BA1076" i="6"/>
  <c r="BB1076" i="6" s="1"/>
  <c r="AY1077" i="6"/>
  <c r="AA1077" i="6"/>
  <c r="AX1077" i="6" s="1"/>
  <c r="R1077" i="6"/>
  <c r="S1077" i="6" s="1"/>
  <c r="BA1077" i="6"/>
  <c r="BB1077" i="6" s="1"/>
  <c r="AY1078" i="6"/>
  <c r="AA1078" i="6"/>
  <c r="AX1078" i="6" s="1"/>
  <c r="R1078" i="6"/>
  <c r="S1078" i="6" s="1"/>
  <c r="BA1078" i="6"/>
  <c r="BB1078" i="6" s="1"/>
  <c r="AY1079" i="6"/>
  <c r="AA1079" i="6"/>
  <c r="AX1079" i="6" s="1"/>
  <c r="R1079" i="6"/>
  <c r="S1079" i="6" s="1"/>
  <c r="BA1079" i="6"/>
  <c r="BB1079" i="6" s="1"/>
  <c r="AY1080" i="6"/>
  <c r="AA1080" i="6"/>
  <c r="AX1080" i="6" s="1"/>
  <c r="R1080" i="6"/>
  <c r="S1080" i="6" s="1"/>
  <c r="BA1080" i="6"/>
  <c r="BB1080" i="6" s="1"/>
  <c r="AY1081" i="6"/>
  <c r="AA1081" i="6"/>
  <c r="AX1081" i="6" s="1"/>
  <c r="R1081" i="6"/>
  <c r="S1081" i="6" s="1"/>
  <c r="BA1081" i="6"/>
  <c r="BB1081" i="6" s="1"/>
  <c r="AY1082" i="6"/>
  <c r="AA1082" i="6"/>
  <c r="AX1082" i="6" s="1"/>
  <c r="R1082" i="6"/>
  <c r="S1082" i="6" s="1"/>
  <c r="BA1082" i="6"/>
  <c r="BB1082" i="6" s="1"/>
  <c r="AY1083" i="6"/>
  <c r="AA1083" i="6"/>
  <c r="AX1083" i="6" s="1"/>
  <c r="R1083" i="6"/>
  <c r="S1083" i="6" s="1"/>
  <c r="BA1083" i="6"/>
  <c r="BB1083" i="6" s="1"/>
  <c r="AY1084" i="6"/>
  <c r="AA1084" i="6"/>
  <c r="AX1084" i="6" s="1"/>
  <c r="R1084" i="6"/>
  <c r="S1084" i="6" s="1"/>
  <c r="BA1084" i="6"/>
  <c r="BB1084" i="6" s="1"/>
  <c r="AY1085" i="6"/>
  <c r="AA1085" i="6"/>
  <c r="AX1085" i="6" s="1"/>
  <c r="R1085" i="6"/>
  <c r="S1085" i="6" s="1"/>
  <c r="BA1085" i="6"/>
  <c r="BB1085" i="6" s="1"/>
  <c r="AY1086" i="6"/>
  <c r="AA1086" i="6"/>
  <c r="AX1086" i="6" s="1"/>
  <c r="R1086" i="6"/>
  <c r="S1086" i="6" s="1"/>
  <c r="BA1086" i="6"/>
  <c r="BB1086" i="6" s="1"/>
  <c r="AY1087" i="6"/>
  <c r="AA1087" i="6"/>
  <c r="AX1087" i="6" s="1"/>
  <c r="R1087" i="6"/>
  <c r="S1087" i="6" s="1"/>
  <c r="BA1087" i="6"/>
  <c r="BB1087" i="6" s="1"/>
  <c r="AY1088" i="6"/>
  <c r="AA1088" i="6"/>
  <c r="AX1088" i="6" s="1"/>
  <c r="R1088" i="6"/>
  <c r="S1088" i="6" s="1"/>
  <c r="BA1088" i="6"/>
  <c r="BB1088" i="6" s="1"/>
  <c r="AY1089" i="6"/>
  <c r="AA1089" i="6"/>
  <c r="AX1089" i="6" s="1"/>
  <c r="R1089" i="6"/>
  <c r="S1089" i="6" s="1"/>
  <c r="BA1089" i="6"/>
  <c r="BB1089" i="6" s="1"/>
  <c r="AY1090" i="6"/>
  <c r="AA1090" i="6"/>
  <c r="AX1090" i="6" s="1"/>
  <c r="R1090" i="6"/>
  <c r="S1090" i="6" s="1"/>
  <c r="BA1090" i="6"/>
  <c r="BB1090" i="6" s="1"/>
  <c r="AY1091" i="6"/>
  <c r="AA1091" i="6"/>
  <c r="AX1091" i="6" s="1"/>
  <c r="R1091" i="6"/>
  <c r="S1091" i="6" s="1"/>
  <c r="BA1091" i="6"/>
  <c r="BB1091" i="6" s="1"/>
  <c r="AY1092" i="6"/>
  <c r="AA1092" i="6"/>
  <c r="AX1092" i="6" s="1"/>
  <c r="R1092" i="6"/>
  <c r="S1092" i="6" s="1"/>
  <c r="BA1092" i="6"/>
  <c r="BB1092" i="6" s="1"/>
  <c r="AY1093" i="6"/>
  <c r="AA1093" i="6"/>
  <c r="AX1093" i="6" s="1"/>
  <c r="R1093" i="6"/>
  <c r="S1093" i="6" s="1"/>
  <c r="BA1093" i="6"/>
  <c r="BB1093" i="6" s="1"/>
  <c r="AY1094" i="6"/>
  <c r="AA1094" i="6"/>
  <c r="AX1094" i="6" s="1"/>
  <c r="R1094" i="6"/>
  <c r="S1094" i="6" s="1"/>
  <c r="BA1094" i="6"/>
  <c r="BB1094" i="6" s="1"/>
  <c r="AY1095" i="6"/>
  <c r="AA1095" i="6"/>
  <c r="AX1095" i="6" s="1"/>
  <c r="R1095" i="6"/>
  <c r="S1095" i="6" s="1"/>
  <c r="BA1095" i="6"/>
  <c r="BB1095" i="6" s="1"/>
  <c r="AY1096" i="6"/>
  <c r="AA1096" i="6"/>
  <c r="AX1096" i="6" s="1"/>
  <c r="R1096" i="6"/>
  <c r="S1096" i="6" s="1"/>
  <c r="BA1096" i="6"/>
  <c r="BB1096" i="6" s="1"/>
  <c r="AY1097" i="6"/>
  <c r="AA1097" i="6"/>
  <c r="AX1097" i="6" s="1"/>
  <c r="R1097" i="6"/>
  <c r="S1097" i="6" s="1"/>
  <c r="BA1097" i="6"/>
  <c r="BB1097" i="6" s="1"/>
  <c r="AY1098" i="6"/>
  <c r="AA1098" i="6"/>
  <c r="AX1098" i="6" s="1"/>
  <c r="R1098" i="6"/>
  <c r="S1098" i="6" s="1"/>
  <c r="BA1098" i="6"/>
  <c r="BB1098" i="6" s="1"/>
  <c r="AY1099" i="6"/>
  <c r="AA1099" i="6"/>
  <c r="AX1099" i="6" s="1"/>
  <c r="R1099" i="6"/>
  <c r="S1099" i="6" s="1"/>
  <c r="BA1099" i="6"/>
  <c r="BB1099" i="6" s="1"/>
  <c r="AY1100" i="6"/>
  <c r="AA1100" i="6"/>
  <c r="AX1100" i="6" s="1"/>
  <c r="R1100" i="6"/>
  <c r="S1100" i="6" s="1"/>
  <c r="BA1100" i="6"/>
  <c r="BB1100" i="6" s="1"/>
  <c r="AY1101" i="6"/>
  <c r="AA1101" i="6"/>
  <c r="AX1101" i="6" s="1"/>
  <c r="R1101" i="6"/>
  <c r="S1101" i="6" s="1"/>
  <c r="BA1101" i="6"/>
  <c r="BB1101" i="6" s="1"/>
  <c r="AY1102" i="6"/>
  <c r="AA1102" i="6"/>
  <c r="AX1102" i="6" s="1"/>
  <c r="R1102" i="6"/>
  <c r="S1102" i="6" s="1"/>
  <c r="BA1102" i="6"/>
  <c r="BB1102" i="6" s="1"/>
  <c r="AY1103" i="6"/>
  <c r="AA1103" i="6"/>
  <c r="AX1103" i="6" s="1"/>
  <c r="R1103" i="6"/>
  <c r="S1103" i="6" s="1"/>
  <c r="BA1103" i="6"/>
  <c r="BB1103" i="6" s="1"/>
  <c r="AY1104" i="6"/>
  <c r="AA1104" i="6"/>
  <c r="AX1104" i="6" s="1"/>
  <c r="R1104" i="6"/>
  <c r="S1104" i="6" s="1"/>
  <c r="BA1104" i="6"/>
  <c r="BB1104" i="6" s="1"/>
  <c r="AY1105" i="6"/>
  <c r="AA1105" i="6"/>
  <c r="AX1105" i="6" s="1"/>
  <c r="R1105" i="6"/>
  <c r="S1105" i="6" s="1"/>
  <c r="BA1105" i="6"/>
  <c r="BB1105" i="6" s="1"/>
  <c r="AY1106" i="6"/>
  <c r="AA1106" i="6"/>
  <c r="AX1106" i="6" s="1"/>
  <c r="R1106" i="6"/>
  <c r="S1106" i="6" s="1"/>
  <c r="BA1106" i="6"/>
  <c r="BB1106" i="6" s="1"/>
  <c r="AY1107" i="6"/>
  <c r="AA1107" i="6"/>
  <c r="AX1107" i="6" s="1"/>
  <c r="R1107" i="6"/>
  <c r="S1107" i="6" s="1"/>
  <c r="BA1107" i="6"/>
  <c r="BB1107" i="6" s="1"/>
  <c r="AY1108" i="6"/>
  <c r="AA1108" i="6"/>
  <c r="AX1108" i="6" s="1"/>
  <c r="R1108" i="6"/>
  <c r="S1108" i="6" s="1"/>
  <c r="BA1108" i="6"/>
  <c r="BB1108" i="6" s="1"/>
  <c r="AY1109" i="6"/>
  <c r="AA1109" i="6"/>
  <c r="AX1109" i="6" s="1"/>
  <c r="R1109" i="6"/>
  <c r="S1109" i="6" s="1"/>
  <c r="BA1109" i="6"/>
  <c r="BB1109" i="6" s="1"/>
  <c r="AY1110" i="6"/>
  <c r="AA1110" i="6"/>
  <c r="AX1110" i="6" s="1"/>
  <c r="R1110" i="6"/>
  <c r="S1110" i="6" s="1"/>
  <c r="BA1110" i="6"/>
  <c r="BB1110" i="6" s="1"/>
  <c r="AY1111" i="6"/>
  <c r="AA1111" i="6"/>
  <c r="AX1111" i="6" s="1"/>
  <c r="R1111" i="6"/>
  <c r="S1111" i="6" s="1"/>
  <c r="BA1111" i="6"/>
  <c r="BB1111" i="6" s="1"/>
  <c r="AY1112" i="6"/>
  <c r="AA1112" i="6"/>
  <c r="AX1112" i="6" s="1"/>
  <c r="R1112" i="6"/>
  <c r="S1112" i="6" s="1"/>
  <c r="BA1112" i="6"/>
  <c r="BB1112" i="6" s="1"/>
  <c r="AY1113" i="6"/>
  <c r="AA1113" i="6"/>
  <c r="AX1113" i="6" s="1"/>
  <c r="R1113" i="6"/>
  <c r="S1113" i="6" s="1"/>
  <c r="BA1113" i="6"/>
  <c r="BB1113" i="6" s="1"/>
  <c r="AY1114" i="6"/>
  <c r="AA1114" i="6"/>
  <c r="AX1114" i="6" s="1"/>
  <c r="R1114" i="6"/>
  <c r="S1114" i="6" s="1"/>
  <c r="BA1114" i="6"/>
  <c r="BB1114" i="6" s="1"/>
  <c r="AY1115" i="6"/>
  <c r="AA1115" i="6"/>
  <c r="AX1115" i="6" s="1"/>
  <c r="R1115" i="6"/>
  <c r="S1115" i="6" s="1"/>
  <c r="BA1115" i="6"/>
  <c r="BB1115" i="6" s="1"/>
  <c r="AY1116" i="6"/>
  <c r="AA1116" i="6"/>
  <c r="AX1116" i="6" s="1"/>
  <c r="R1116" i="6"/>
  <c r="S1116" i="6" s="1"/>
  <c r="BA1116" i="6"/>
  <c r="BB1116" i="6" s="1"/>
  <c r="AY1117" i="6"/>
  <c r="AA1117" i="6"/>
  <c r="AX1117" i="6" s="1"/>
  <c r="R1117" i="6"/>
  <c r="S1117" i="6" s="1"/>
  <c r="BA1117" i="6"/>
  <c r="BB1117" i="6" s="1"/>
  <c r="AY1118" i="6"/>
  <c r="AA1118" i="6"/>
  <c r="AX1118" i="6" s="1"/>
  <c r="R1118" i="6"/>
  <c r="S1118" i="6" s="1"/>
  <c r="BA1118" i="6"/>
  <c r="BB1118" i="6" s="1"/>
  <c r="AY1119" i="6"/>
  <c r="AA1119" i="6"/>
  <c r="AX1119" i="6" s="1"/>
  <c r="R1119" i="6"/>
  <c r="S1119" i="6" s="1"/>
  <c r="BA1119" i="6"/>
  <c r="BB1119" i="6" s="1"/>
  <c r="AY1120" i="6"/>
  <c r="AA1120" i="6"/>
  <c r="AX1120" i="6" s="1"/>
  <c r="R1120" i="6"/>
  <c r="S1120" i="6" s="1"/>
  <c r="BA1120" i="6"/>
  <c r="BB1120" i="6" s="1"/>
  <c r="AY1121" i="6"/>
  <c r="AA1121" i="6"/>
  <c r="AX1121" i="6" s="1"/>
  <c r="R1121" i="6"/>
  <c r="S1121" i="6" s="1"/>
  <c r="BA1121" i="6"/>
  <c r="BB1121" i="6" s="1"/>
  <c r="AY1122" i="6"/>
  <c r="AA1122" i="6"/>
  <c r="AX1122" i="6" s="1"/>
  <c r="R1122" i="6"/>
  <c r="S1122" i="6" s="1"/>
  <c r="BA1122" i="6"/>
  <c r="BB1122" i="6" s="1"/>
  <c r="AY1123" i="6"/>
  <c r="AA1123" i="6"/>
  <c r="AX1123" i="6" s="1"/>
  <c r="R1123" i="6"/>
  <c r="S1123" i="6" s="1"/>
  <c r="BA1123" i="6"/>
  <c r="BB1123" i="6" s="1"/>
  <c r="AY1124" i="6"/>
  <c r="AA1124" i="6"/>
  <c r="AX1124" i="6" s="1"/>
  <c r="R1124" i="6"/>
  <c r="S1124" i="6" s="1"/>
  <c r="BA1124" i="6"/>
  <c r="BB1124" i="6" s="1"/>
  <c r="AY1125" i="6"/>
  <c r="AA1125" i="6"/>
  <c r="AX1125" i="6" s="1"/>
  <c r="R1125" i="6"/>
  <c r="S1125" i="6" s="1"/>
  <c r="BA1125" i="6"/>
  <c r="BB1125" i="6" s="1"/>
  <c r="AY1126" i="6"/>
  <c r="AA1126" i="6"/>
  <c r="AX1126" i="6" s="1"/>
  <c r="R1126" i="6"/>
  <c r="S1126" i="6" s="1"/>
  <c r="BA1126" i="6"/>
  <c r="BB1126" i="6" s="1"/>
  <c r="AY1127" i="6"/>
  <c r="AA1127" i="6"/>
  <c r="AX1127" i="6" s="1"/>
  <c r="R1127" i="6"/>
  <c r="S1127" i="6" s="1"/>
  <c r="BA1127" i="6"/>
  <c r="BB1127" i="6" s="1"/>
  <c r="AY1128" i="6"/>
  <c r="AA1128" i="6"/>
  <c r="AX1128" i="6" s="1"/>
  <c r="R1128" i="6"/>
  <c r="S1128" i="6" s="1"/>
  <c r="BA1128" i="6"/>
  <c r="BB1128" i="6" s="1"/>
  <c r="AY1129" i="6"/>
  <c r="AA1129" i="6"/>
  <c r="AX1129" i="6" s="1"/>
  <c r="R1129" i="6"/>
  <c r="S1129" i="6" s="1"/>
  <c r="BA1129" i="6"/>
  <c r="BB1129" i="6" s="1"/>
  <c r="AY1130" i="6"/>
  <c r="AA1130" i="6"/>
  <c r="AX1130" i="6" s="1"/>
  <c r="R1130" i="6"/>
  <c r="S1130" i="6" s="1"/>
  <c r="BA1130" i="6"/>
  <c r="BB1130" i="6" s="1"/>
  <c r="AY1131" i="6"/>
  <c r="AA1131" i="6"/>
  <c r="AX1131" i="6" s="1"/>
  <c r="R1131" i="6"/>
  <c r="S1131" i="6" s="1"/>
  <c r="BA1131" i="6"/>
  <c r="BB1131" i="6" s="1"/>
  <c r="AY1132" i="6"/>
  <c r="AA1132" i="6"/>
  <c r="AX1132" i="6" s="1"/>
  <c r="R1132" i="6"/>
  <c r="S1132" i="6" s="1"/>
  <c r="BA1132" i="6"/>
  <c r="BB1132" i="6" s="1"/>
  <c r="AY1133" i="6"/>
  <c r="AA1133" i="6"/>
  <c r="AX1133" i="6" s="1"/>
  <c r="R1133" i="6"/>
  <c r="S1133" i="6" s="1"/>
  <c r="BA1133" i="6"/>
  <c r="BB1133" i="6" s="1"/>
  <c r="AY1134" i="6"/>
  <c r="AA1134" i="6"/>
  <c r="AX1134" i="6" s="1"/>
  <c r="R1134" i="6"/>
  <c r="S1134" i="6" s="1"/>
  <c r="BA1134" i="6"/>
  <c r="BB1134" i="6" s="1"/>
  <c r="AY1135" i="6"/>
  <c r="AA1135" i="6"/>
  <c r="AX1135" i="6" s="1"/>
  <c r="R1135" i="6"/>
  <c r="S1135" i="6" s="1"/>
  <c r="BA1135" i="6"/>
  <c r="BB1135" i="6" s="1"/>
  <c r="AY1136" i="6"/>
  <c r="AA1136" i="6"/>
  <c r="AX1136" i="6" s="1"/>
  <c r="R1136" i="6"/>
  <c r="S1136" i="6" s="1"/>
  <c r="BA1136" i="6"/>
  <c r="BB1136" i="6" s="1"/>
  <c r="AY1137" i="6"/>
  <c r="AA1137" i="6"/>
  <c r="AX1137" i="6" s="1"/>
  <c r="R1137" i="6"/>
  <c r="S1137" i="6" s="1"/>
  <c r="BA1137" i="6"/>
  <c r="BB1137" i="6" s="1"/>
  <c r="AY1138" i="6"/>
  <c r="AA1138" i="6"/>
  <c r="AX1138" i="6" s="1"/>
  <c r="R1138" i="6"/>
  <c r="S1138" i="6" s="1"/>
  <c r="BA1138" i="6"/>
  <c r="BB1138" i="6" s="1"/>
  <c r="AY1139" i="6"/>
  <c r="AA1139" i="6"/>
  <c r="AX1139" i="6" s="1"/>
  <c r="R1139" i="6"/>
  <c r="S1139" i="6" s="1"/>
  <c r="BA1139" i="6"/>
  <c r="BB1139" i="6" s="1"/>
  <c r="AY1140" i="6"/>
  <c r="AA1140" i="6"/>
  <c r="AX1140" i="6" s="1"/>
  <c r="R1140" i="6"/>
  <c r="S1140" i="6" s="1"/>
  <c r="BA1140" i="6"/>
  <c r="BB1140" i="6" s="1"/>
  <c r="AY1141" i="6"/>
  <c r="AA1141" i="6"/>
  <c r="AX1141" i="6" s="1"/>
  <c r="R1141" i="6"/>
  <c r="S1141" i="6" s="1"/>
  <c r="BA1141" i="6"/>
  <c r="BB1141" i="6" s="1"/>
  <c r="AY1142" i="6"/>
  <c r="AA1142" i="6"/>
  <c r="AX1142" i="6" s="1"/>
  <c r="R1142" i="6"/>
  <c r="S1142" i="6" s="1"/>
  <c r="BA1142" i="6"/>
  <c r="BB1142" i="6" s="1"/>
  <c r="AY1143" i="6"/>
  <c r="AA1143" i="6"/>
  <c r="AX1143" i="6" s="1"/>
  <c r="R1143" i="6"/>
  <c r="S1143" i="6" s="1"/>
  <c r="BA1143" i="6"/>
  <c r="BB1143" i="6" s="1"/>
  <c r="AY1144" i="6"/>
  <c r="AA1144" i="6"/>
  <c r="AX1144" i="6" s="1"/>
  <c r="R1144" i="6"/>
  <c r="S1144" i="6" s="1"/>
  <c r="BA1144" i="6"/>
  <c r="BB1144" i="6" s="1"/>
  <c r="AY1145" i="6"/>
  <c r="AA1145" i="6"/>
  <c r="AX1145" i="6" s="1"/>
  <c r="R1145" i="6"/>
  <c r="S1145" i="6" s="1"/>
  <c r="BA1145" i="6"/>
  <c r="BB1145" i="6" s="1"/>
  <c r="AY1146" i="6"/>
  <c r="AA1146" i="6"/>
  <c r="AX1146" i="6" s="1"/>
  <c r="R1146" i="6"/>
  <c r="S1146" i="6" s="1"/>
  <c r="BA1146" i="6"/>
  <c r="BB1146" i="6" s="1"/>
  <c r="AY1147" i="6"/>
  <c r="AA1147" i="6"/>
  <c r="AX1147" i="6" s="1"/>
  <c r="R1147" i="6"/>
  <c r="S1147" i="6" s="1"/>
  <c r="BA1147" i="6"/>
  <c r="BB1147" i="6" s="1"/>
  <c r="AY1148" i="6"/>
  <c r="AA1148" i="6"/>
  <c r="AX1148" i="6" s="1"/>
  <c r="R1148" i="6"/>
  <c r="S1148" i="6" s="1"/>
  <c r="BA1148" i="6"/>
  <c r="BB1148" i="6" s="1"/>
  <c r="AY1149" i="6"/>
  <c r="AA1149" i="6"/>
  <c r="AX1149" i="6" s="1"/>
  <c r="R1149" i="6"/>
  <c r="S1149" i="6" s="1"/>
  <c r="BA1149" i="6"/>
  <c r="BB1149" i="6" s="1"/>
  <c r="AY1150" i="6"/>
  <c r="AA1150" i="6"/>
  <c r="AX1150" i="6" s="1"/>
  <c r="R1150" i="6"/>
  <c r="S1150" i="6" s="1"/>
  <c r="BA1150" i="6"/>
  <c r="BB1150" i="6" s="1"/>
  <c r="AY1151" i="6"/>
  <c r="AA1151" i="6"/>
  <c r="AX1151" i="6" s="1"/>
  <c r="R1151" i="6"/>
  <c r="S1151" i="6" s="1"/>
  <c r="BA1151" i="6"/>
  <c r="BB1151" i="6" s="1"/>
  <c r="AY1152" i="6"/>
  <c r="AA1152" i="6"/>
  <c r="AX1152" i="6" s="1"/>
  <c r="R1152" i="6"/>
  <c r="S1152" i="6" s="1"/>
  <c r="BA1152" i="6"/>
  <c r="BB1152" i="6" s="1"/>
  <c r="AY1153" i="6"/>
  <c r="AA1153" i="6"/>
  <c r="AX1153" i="6" s="1"/>
  <c r="R1153" i="6"/>
  <c r="S1153" i="6" s="1"/>
  <c r="BA1153" i="6"/>
  <c r="BB1153" i="6" s="1"/>
  <c r="AY1154" i="6"/>
  <c r="AA1154" i="6"/>
  <c r="AX1154" i="6" s="1"/>
  <c r="R1154" i="6"/>
  <c r="S1154" i="6" s="1"/>
  <c r="BA1154" i="6"/>
  <c r="BB1154" i="6" s="1"/>
  <c r="AY1155" i="6"/>
  <c r="AA1155" i="6"/>
  <c r="AX1155" i="6" s="1"/>
  <c r="R1155" i="6"/>
  <c r="S1155" i="6" s="1"/>
  <c r="BA1155" i="6"/>
  <c r="BB1155" i="6" s="1"/>
  <c r="AY1156" i="6"/>
  <c r="AA1156" i="6"/>
  <c r="AX1156" i="6" s="1"/>
  <c r="R1156" i="6"/>
  <c r="S1156" i="6" s="1"/>
  <c r="BA1156" i="6"/>
  <c r="BB1156" i="6" s="1"/>
  <c r="AY1157" i="6"/>
  <c r="AA1157" i="6"/>
  <c r="AX1157" i="6" s="1"/>
  <c r="R1157" i="6"/>
  <c r="S1157" i="6" s="1"/>
  <c r="BA1157" i="6"/>
  <c r="BB1157" i="6" s="1"/>
  <c r="AY1158" i="6"/>
  <c r="AA1158" i="6"/>
  <c r="AX1158" i="6" s="1"/>
  <c r="R1158" i="6"/>
  <c r="S1158" i="6" s="1"/>
  <c r="BA1158" i="6"/>
  <c r="BB1158" i="6" s="1"/>
  <c r="AY1159" i="6"/>
  <c r="AA1159" i="6"/>
  <c r="AX1159" i="6" s="1"/>
  <c r="R1159" i="6"/>
  <c r="S1159" i="6" s="1"/>
  <c r="BA1159" i="6"/>
  <c r="BB1159" i="6" s="1"/>
  <c r="AY1160" i="6"/>
  <c r="AA1160" i="6"/>
  <c r="AX1160" i="6" s="1"/>
  <c r="R1160" i="6"/>
  <c r="S1160" i="6" s="1"/>
  <c r="BA1160" i="6"/>
  <c r="BB1160" i="6" s="1"/>
  <c r="AY1161" i="6"/>
  <c r="AA1161" i="6"/>
  <c r="AX1161" i="6" s="1"/>
  <c r="R1161" i="6"/>
  <c r="S1161" i="6" s="1"/>
  <c r="BA1161" i="6"/>
  <c r="BB1161" i="6" s="1"/>
  <c r="AY1162" i="6"/>
  <c r="AA1162" i="6"/>
  <c r="AX1162" i="6" s="1"/>
  <c r="R1162" i="6"/>
  <c r="S1162" i="6" s="1"/>
  <c r="BA1162" i="6"/>
  <c r="BB1162" i="6" s="1"/>
  <c r="AY1163" i="6"/>
  <c r="AA1163" i="6"/>
  <c r="AX1163" i="6" s="1"/>
  <c r="R1163" i="6"/>
  <c r="S1163" i="6" s="1"/>
  <c r="BA1163" i="6"/>
  <c r="BB1163" i="6" s="1"/>
  <c r="AY1164" i="6"/>
  <c r="AA1164" i="6"/>
  <c r="AX1164" i="6" s="1"/>
  <c r="R1164" i="6"/>
  <c r="S1164" i="6" s="1"/>
  <c r="BA1164" i="6"/>
  <c r="BB1164" i="6" s="1"/>
  <c r="AY1165" i="6"/>
  <c r="AA1165" i="6"/>
  <c r="AX1165" i="6" s="1"/>
  <c r="R1165" i="6"/>
  <c r="S1165" i="6" s="1"/>
  <c r="BA1165" i="6"/>
  <c r="BB1165" i="6" s="1"/>
  <c r="AY1166" i="6"/>
  <c r="AA1166" i="6"/>
  <c r="AX1166" i="6" s="1"/>
  <c r="R1166" i="6"/>
  <c r="S1166" i="6" s="1"/>
  <c r="BA1166" i="6"/>
  <c r="BB1166" i="6" s="1"/>
  <c r="AY1167" i="6"/>
  <c r="AA1167" i="6"/>
  <c r="AX1167" i="6" s="1"/>
  <c r="R1167" i="6"/>
  <c r="S1167" i="6" s="1"/>
  <c r="BA1167" i="6"/>
  <c r="BB1167" i="6" s="1"/>
  <c r="AY1168" i="6"/>
  <c r="AA1168" i="6"/>
  <c r="AX1168" i="6" s="1"/>
  <c r="R1168" i="6"/>
  <c r="S1168" i="6" s="1"/>
  <c r="BA1168" i="6"/>
  <c r="BB1168" i="6" s="1"/>
  <c r="AY1169" i="6"/>
  <c r="AA1169" i="6"/>
  <c r="AX1169" i="6" s="1"/>
  <c r="R1169" i="6"/>
  <c r="S1169" i="6" s="1"/>
  <c r="BA1169" i="6"/>
  <c r="BB1169" i="6" s="1"/>
  <c r="AY1170" i="6"/>
  <c r="AA1170" i="6"/>
  <c r="AX1170" i="6" s="1"/>
  <c r="R1170" i="6"/>
  <c r="S1170" i="6" s="1"/>
  <c r="BA1170" i="6"/>
  <c r="BB1170" i="6" s="1"/>
  <c r="AY1171" i="6"/>
  <c r="AA1171" i="6"/>
  <c r="AX1171" i="6" s="1"/>
  <c r="R1171" i="6"/>
  <c r="S1171" i="6" s="1"/>
  <c r="BA1171" i="6"/>
  <c r="BB1171" i="6" s="1"/>
  <c r="AY1172" i="6"/>
  <c r="AA1172" i="6"/>
  <c r="AX1172" i="6" s="1"/>
  <c r="R1172" i="6"/>
  <c r="S1172" i="6" s="1"/>
  <c r="BA1172" i="6"/>
  <c r="BB1172" i="6" s="1"/>
  <c r="AY1173" i="6"/>
  <c r="AA1173" i="6"/>
  <c r="AX1173" i="6" s="1"/>
  <c r="R1173" i="6"/>
  <c r="S1173" i="6" s="1"/>
  <c r="BA1173" i="6"/>
  <c r="BB1173" i="6" s="1"/>
  <c r="AY1174" i="6"/>
  <c r="AA1174" i="6"/>
  <c r="AX1174" i="6" s="1"/>
  <c r="R1174" i="6"/>
  <c r="S1174" i="6" s="1"/>
  <c r="BA1174" i="6"/>
  <c r="BB1174" i="6" s="1"/>
  <c r="AY1175" i="6"/>
  <c r="AA1175" i="6"/>
  <c r="AX1175" i="6" s="1"/>
  <c r="R1175" i="6"/>
  <c r="S1175" i="6" s="1"/>
  <c r="BA1175" i="6"/>
  <c r="BB1175" i="6" s="1"/>
  <c r="AY1176" i="6"/>
  <c r="AA1176" i="6"/>
  <c r="AX1176" i="6" s="1"/>
  <c r="R1176" i="6"/>
  <c r="S1176" i="6" s="1"/>
  <c r="BA1176" i="6"/>
  <c r="BB1176" i="6" s="1"/>
  <c r="AY1177" i="6"/>
  <c r="AA1177" i="6"/>
  <c r="AX1177" i="6" s="1"/>
  <c r="R1177" i="6"/>
  <c r="S1177" i="6" s="1"/>
  <c r="BA1177" i="6"/>
  <c r="BB1177" i="6" s="1"/>
  <c r="AY1178" i="6"/>
  <c r="AA1178" i="6"/>
  <c r="AX1178" i="6" s="1"/>
  <c r="R1178" i="6"/>
  <c r="S1178" i="6" s="1"/>
  <c r="BA1178" i="6"/>
  <c r="BB1178" i="6" s="1"/>
  <c r="AY1179" i="6"/>
  <c r="AA1179" i="6"/>
  <c r="AX1179" i="6" s="1"/>
  <c r="R1179" i="6"/>
  <c r="S1179" i="6" s="1"/>
  <c r="BA1179" i="6"/>
  <c r="BB1179" i="6" s="1"/>
  <c r="AY1180" i="6"/>
  <c r="AA1180" i="6"/>
  <c r="AX1180" i="6" s="1"/>
  <c r="R1180" i="6"/>
  <c r="S1180" i="6" s="1"/>
  <c r="BA1180" i="6"/>
  <c r="BB1180" i="6" s="1"/>
  <c r="AY1181" i="6"/>
  <c r="AA1181" i="6"/>
  <c r="AX1181" i="6" s="1"/>
  <c r="R1181" i="6"/>
  <c r="S1181" i="6" s="1"/>
  <c r="BA1181" i="6"/>
  <c r="BB1181" i="6" s="1"/>
  <c r="AY1182" i="6"/>
  <c r="AA1182" i="6"/>
  <c r="AX1182" i="6" s="1"/>
  <c r="R1182" i="6"/>
  <c r="S1182" i="6" s="1"/>
  <c r="BA1182" i="6"/>
  <c r="BB1182" i="6" s="1"/>
  <c r="AY1183" i="6"/>
  <c r="AA1183" i="6"/>
  <c r="AX1183" i="6" s="1"/>
  <c r="R1183" i="6"/>
  <c r="S1183" i="6" s="1"/>
  <c r="BA1183" i="6"/>
  <c r="BB1183" i="6" s="1"/>
  <c r="AY1184" i="6"/>
  <c r="AA1184" i="6"/>
  <c r="AX1184" i="6" s="1"/>
  <c r="R1184" i="6"/>
  <c r="S1184" i="6" s="1"/>
  <c r="BA1184" i="6"/>
  <c r="BB1184" i="6" s="1"/>
  <c r="AY1185" i="6"/>
  <c r="AA1185" i="6"/>
  <c r="AX1185" i="6" s="1"/>
  <c r="R1185" i="6"/>
  <c r="S1185" i="6" s="1"/>
  <c r="BA1185" i="6"/>
  <c r="BB1185" i="6" s="1"/>
  <c r="AY1186" i="6"/>
  <c r="AA1186" i="6"/>
  <c r="AX1186" i="6" s="1"/>
  <c r="R1186" i="6"/>
  <c r="S1186" i="6" s="1"/>
  <c r="BA1186" i="6"/>
  <c r="BB1186" i="6" s="1"/>
  <c r="AY1187" i="6"/>
  <c r="AA1187" i="6"/>
  <c r="AX1187" i="6" s="1"/>
  <c r="R1187" i="6"/>
  <c r="S1187" i="6" s="1"/>
  <c r="BA1187" i="6"/>
  <c r="BB1187" i="6" s="1"/>
  <c r="AY1188" i="6"/>
  <c r="AA1188" i="6"/>
  <c r="AX1188" i="6" s="1"/>
  <c r="R1188" i="6"/>
  <c r="S1188" i="6" s="1"/>
  <c r="BA1188" i="6"/>
  <c r="BB1188" i="6" s="1"/>
  <c r="AY1189" i="6"/>
  <c r="AA1189" i="6"/>
  <c r="AX1189" i="6" s="1"/>
  <c r="R1189" i="6"/>
  <c r="S1189" i="6" s="1"/>
  <c r="BA1189" i="6"/>
  <c r="BB1189" i="6" s="1"/>
  <c r="AY1190" i="6"/>
  <c r="AA1190" i="6"/>
  <c r="AX1190" i="6" s="1"/>
  <c r="R1190" i="6"/>
  <c r="S1190" i="6" s="1"/>
  <c r="BA1190" i="6"/>
  <c r="BB1190" i="6" s="1"/>
  <c r="AY1191" i="6"/>
  <c r="AA1191" i="6"/>
  <c r="AX1191" i="6" s="1"/>
  <c r="R1191" i="6"/>
  <c r="S1191" i="6" s="1"/>
  <c r="BA1191" i="6"/>
  <c r="BB1191" i="6" s="1"/>
  <c r="AY1192" i="6"/>
  <c r="AA1192" i="6"/>
  <c r="AX1192" i="6" s="1"/>
  <c r="R1192" i="6"/>
  <c r="S1192" i="6" s="1"/>
  <c r="BA1192" i="6"/>
  <c r="BB1192" i="6" s="1"/>
  <c r="AY1193" i="6"/>
  <c r="AA1193" i="6"/>
  <c r="AX1193" i="6" s="1"/>
  <c r="R1193" i="6"/>
  <c r="S1193" i="6" s="1"/>
  <c r="BA1193" i="6"/>
  <c r="BB1193" i="6" s="1"/>
  <c r="AY1194" i="6"/>
  <c r="AA1194" i="6"/>
  <c r="AX1194" i="6" s="1"/>
  <c r="R1194" i="6"/>
  <c r="S1194" i="6" s="1"/>
  <c r="BA1194" i="6"/>
  <c r="BB1194" i="6" s="1"/>
  <c r="AY1195" i="6"/>
  <c r="AA1195" i="6"/>
  <c r="AX1195" i="6" s="1"/>
  <c r="R1195" i="6"/>
  <c r="S1195" i="6" s="1"/>
  <c r="BA1195" i="6"/>
  <c r="BB1195" i="6" s="1"/>
  <c r="AY1196" i="6"/>
  <c r="AA1196" i="6"/>
  <c r="AX1196" i="6" s="1"/>
  <c r="R1196" i="6"/>
  <c r="S1196" i="6" s="1"/>
  <c r="BA1196" i="6"/>
  <c r="BB1196" i="6" s="1"/>
  <c r="AY1197" i="6"/>
  <c r="AA1197" i="6"/>
  <c r="AX1197" i="6" s="1"/>
  <c r="R1197" i="6"/>
  <c r="S1197" i="6" s="1"/>
  <c r="BA1197" i="6"/>
  <c r="BB1197" i="6" s="1"/>
  <c r="AY1198" i="6"/>
  <c r="AA1198" i="6"/>
  <c r="AX1198" i="6" s="1"/>
  <c r="R1198" i="6"/>
  <c r="S1198" i="6" s="1"/>
  <c r="BA1198" i="6"/>
  <c r="BB1198" i="6" s="1"/>
  <c r="AY1199" i="6"/>
  <c r="AA1199" i="6"/>
  <c r="AX1199" i="6" s="1"/>
  <c r="R1199" i="6"/>
  <c r="S1199" i="6" s="1"/>
  <c r="BA1199" i="6"/>
  <c r="BB1199" i="6" s="1"/>
  <c r="AY1200" i="6"/>
  <c r="AA1200" i="6"/>
  <c r="AX1200" i="6" s="1"/>
  <c r="R1200" i="6"/>
  <c r="S1200" i="6" s="1"/>
  <c r="BA1200" i="6"/>
  <c r="BB1200" i="6" s="1"/>
  <c r="AY1201" i="6"/>
  <c r="AA1201" i="6"/>
  <c r="AX1201" i="6" s="1"/>
  <c r="R1201" i="6"/>
  <c r="S1201" i="6" s="1"/>
  <c r="BA1201" i="6"/>
  <c r="BB1201" i="6" s="1"/>
  <c r="AY1202" i="6"/>
  <c r="AA1202" i="6"/>
  <c r="AX1202" i="6" s="1"/>
  <c r="R1202" i="6"/>
  <c r="S1202" i="6" s="1"/>
  <c r="BA1202" i="6"/>
  <c r="BB1202" i="6" s="1"/>
  <c r="AY1203" i="6"/>
  <c r="AA1203" i="6"/>
  <c r="AX1203" i="6" s="1"/>
  <c r="R1203" i="6"/>
  <c r="S1203" i="6" s="1"/>
  <c r="BA1203" i="6"/>
  <c r="BB1203" i="6" s="1"/>
  <c r="AY1204" i="6"/>
  <c r="AA1204" i="6"/>
  <c r="AX1204" i="6" s="1"/>
  <c r="R1204" i="6"/>
  <c r="S1204" i="6" s="1"/>
  <c r="BA1204" i="6"/>
  <c r="BB1204" i="6" s="1"/>
  <c r="AY1205" i="6"/>
  <c r="AA1205" i="6"/>
  <c r="AX1205" i="6" s="1"/>
  <c r="R1205" i="6"/>
  <c r="S1205" i="6" s="1"/>
  <c r="BA1205" i="6"/>
  <c r="BB1205" i="6" s="1"/>
  <c r="AY1206" i="6"/>
  <c r="AA1206" i="6"/>
  <c r="AX1206" i="6" s="1"/>
  <c r="R1206" i="6"/>
  <c r="S1206" i="6" s="1"/>
  <c r="BA1206" i="6"/>
  <c r="BB1206" i="6" s="1"/>
  <c r="AY1207" i="6"/>
  <c r="AA1207" i="6"/>
  <c r="AX1207" i="6" s="1"/>
  <c r="R1207" i="6"/>
  <c r="S1207" i="6" s="1"/>
  <c r="BA1207" i="6"/>
  <c r="BB1207" i="6" s="1"/>
  <c r="AY1208" i="6"/>
  <c r="AA1208" i="6"/>
  <c r="AX1208" i="6" s="1"/>
  <c r="R1208" i="6"/>
  <c r="S1208" i="6" s="1"/>
  <c r="BA1208" i="6"/>
  <c r="BB1208" i="6" s="1"/>
  <c r="AY1209" i="6"/>
  <c r="AA1209" i="6"/>
  <c r="AX1209" i="6" s="1"/>
  <c r="R1209" i="6"/>
  <c r="S1209" i="6" s="1"/>
  <c r="BA1209" i="6"/>
  <c r="BB1209" i="6" s="1"/>
  <c r="AY1210" i="6"/>
  <c r="AA1210" i="6"/>
  <c r="AX1210" i="6" s="1"/>
  <c r="R1210" i="6"/>
  <c r="S1210" i="6" s="1"/>
  <c r="BA1210" i="6"/>
  <c r="BB1210" i="6" s="1"/>
  <c r="AY1211" i="6"/>
  <c r="AA1211" i="6"/>
  <c r="AX1211" i="6" s="1"/>
  <c r="R1211" i="6"/>
  <c r="S1211" i="6" s="1"/>
  <c r="BA1211" i="6"/>
  <c r="BB1211" i="6" s="1"/>
  <c r="AY1212" i="6"/>
  <c r="AA1212" i="6"/>
  <c r="AX1212" i="6" s="1"/>
  <c r="R1212" i="6"/>
  <c r="S1212" i="6" s="1"/>
  <c r="BA1212" i="6"/>
  <c r="BB1212" i="6" s="1"/>
  <c r="AY1213" i="6"/>
  <c r="AA1213" i="6"/>
  <c r="AX1213" i="6" s="1"/>
  <c r="R1213" i="6"/>
  <c r="S1213" i="6" s="1"/>
  <c r="BA1213" i="6"/>
  <c r="BB1213" i="6" s="1"/>
  <c r="AY1214" i="6"/>
  <c r="AA1214" i="6"/>
  <c r="AX1214" i="6" s="1"/>
  <c r="R1214" i="6"/>
  <c r="S1214" i="6" s="1"/>
  <c r="BA1214" i="6"/>
  <c r="BB1214" i="6" s="1"/>
  <c r="AY1215" i="6"/>
  <c r="AA1215" i="6"/>
  <c r="AX1215" i="6" s="1"/>
  <c r="R1215" i="6"/>
  <c r="S1215" i="6" s="1"/>
  <c r="BA1215" i="6"/>
  <c r="BB1215" i="6" s="1"/>
  <c r="AY1216" i="6"/>
  <c r="AA1216" i="6"/>
  <c r="AX1216" i="6" s="1"/>
  <c r="R1216" i="6"/>
  <c r="S1216" i="6" s="1"/>
  <c r="BA1216" i="6"/>
  <c r="BB1216" i="6" s="1"/>
  <c r="AY1217" i="6"/>
  <c r="AA1217" i="6"/>
  <c r="AX1217" i="6" s="1"/>
  <c r="R1217" i="6"/>
  <c r="S1217" i="6" s="1"/>
  <c r="BA1217" i="6"/>
  <c r="BB1217" i="6" s="1"/>
  <c r="AY1218" i="6"/>
  <c r="AA1218" i="6"/>
  <c r="AX1218" i="6" s="1"/>
  <c r="R1218" i="6"/>
  <c r="S1218" i="6" s="1"/>
  <c r="BA1218" i="6"/>
  <c r="BB1218" i="6" s="1"/>
  <c r="AY1219" i="6"/>
  <c r="AA1219" i="6"/>
  <c r="AX1219" i="6" s="1"/>
  <c r="R1219" i="6"/>
  <c r="S1219" i="6" s="1"/>
  <c r="BA1219" i="6"/>
  <c r="BB1219" i="6" s="1"/>
  <c r="AY1220" i="6"/>
  <c r="AA1220" i="6"/>
  <c r="AX1220" i="6" s="1"/>
  <c r="R1220" i="6"/>
  <c r="S1220" i="6" s="1"/>
  <c r="BA1220" i="6"/>
  <c r="BB1220" i="6" s="1"/>
  <c r="AY1221" i="6"/>
  <c r="AA1221" i="6"/>
  <c r="AX1221" i="6" s="1"/>
  <c r="R1221" i="6"/>
  <c r="S1221" i="6" s="1"/>
  <c r="BA1221" i="6"/>
  <c r="BB1221" i="6" s="1"/>
  <c r="AY1222" i="6"/>
  <c r="AA1222" i="6"/>
  <c r="AX1222" i="6" s="1"/>
  <c r="R1222" i="6"/>
  <c r="S1222" i="6" s="1"/>
  <c r="BA1222" i="6"/>
  <c r="BB1222" i="6" s="1"/>
  <c r="AY1223" i="6"/>
  <c r="AA1223" i="6"/>
  <c r="AX1223" i="6" s="1"/>
  <c r="R1223" i="6"/>
  <c r="S1223" i="6" s="1"/>
  <c r="BA1223" i="6"/>
  <c r="BB1223" i="6" s="1"/>
  <c r="AY1224" i="6"/>
  <c r="AA1224" i="6"/>
  <c r="AX1224" i="6" s="1"/>
  <c r="R1224" i="6"/>
  <c r="S1224" i="6" s="1"/>
  <c r="BA1224" i="6"/>
  <c r="BB1224" i="6" s="1"/>
  <c r="AY1225" i="6"/>
  <c r="AA1225" i="6"/>
  <c r="AX1225" i="6" s="1"/>
  <c r="R1225" i="6"/>
  <c r="S1225" i="6" s="1"/>
  <c r="BA1225" i="6"/>
  <c r="BB1225" i="6" s="1"/>
  <c r="AY1226" i="6"/>
  <c r="AA1226" i="6"/>
  <c r="AX1226" i="6" s="1"/>
  <c r="R1226" i="6"/>
  <c r="S1226" i="6" s="1"/>
  <c r="BA1226" i="6"/>
  <c r="BB1226" i="6" s="1"/>
  <c r="AY1227" i="6"/>
  <c r="AA1227" i="6"/>
  <c r="AX1227" i="6" s="1"/>
  <c r="R1227" i="6"/>
  <c r="S1227" i="6" s="1"/>
  <c r="BA1227" i="6"/>
  <c r="BB1227" i="6" s="1"/>
  <c r="AY1228" i="6"/>
  <c r="AA1228" i="6"/>
  <c r="AX1228" i="6" s="1"/>
  <c r="R1228" i="6"/>
  <c r="S1228" i="6" s="1"/>
  <c r="BA1228" i="6"/>
  <c r="BB1228" i="6" s="1"/>
  <c r="AY1229" i="6"/>
  <c r="AA1229" i="6"/>
  <c r="AX1229" i="6" s="1"/>
  <c r="R1229" i="6"/>
  <c r="S1229" i="6" s="1"/>
  <c r="BA1229" i="6"/>
  <c r="BB1229" i="6" s="1"/>
  <c r="AY1230" i="6"/>
  <c r="AA1230" i="6"/>
  <c r="AX1230" i="6" s="1"/>
  <c r="R1230" i="6"/>
  <c r="S1230" i="6" s="1"/>
  <c r="BA1230" i="6"/>
  <c r="BB1230" i="6" s="1"/>
  <c r="AY1231" i="6"/>
  <c r="AA1231" i="6"/>
  <c r="AX1231" i="6" s="1"/>
  <c r="R1231" i="6"/>
  <c r="S1231" i="6" s="1"/>
  <c r="BA1231" i="6"/>
  <c r="BB1231" i="6" s="1"/>
  <c r="AY1232" i="6"/>
  <c r="AA1232" i="6"/>
  <c r="AX1232" i="6" s="1"/>
  <c r="R1232" i="6"/>
  <c r="S1232" i="6" s="1"/>
  <c r="BA1232" i="6"/>
  <c r="BB1232" i="6" s="1"/>
  <c r="AY1233" i="6"/>
  <c r="AA1233" i="6"/>
  <c r="AX1233" i="6" s="1"/>
  <c r="R1233" i="6"/>
  <c r="S1233" i="6" s="1"/>
  <c r="BA1233" i="6"/>
  <c r="BB1233" i="6" s="1"/>
  <c r="AY1234" i="6"/>
  <c r="AA1234" i="6"/>
  <c r="AX1234" i="6" s="1"/>
  <c r="R1234" i="6"/>
  <c r="S1234" i="6" s="1"/>
  <c r="BA1234" i="6"/>
  <c r="BB1234" i="6" s="1"/>
  <c r="AY1235" i="6"/>
  <c r="AA1235" i="6"/>
  <c r="AX1235" i="6" s="1"/>
  <c r="R1235" i="6"/>
  <c r="S1235" i="6" s="1"/>
  <c r="BA1235" i="6"/>
  <c r="BB1235" i="6" s="1"/>
  <c r="AY1236" i="6"/>
  <c r="AA1236" i="6"/>
  <c r="AX1236" i="6" s="1"/>
  <c r="R1236" i="6"/>
  <c r="S1236" i="6" s="1"/>
  <c r="BA1236" i="6"/>
  <c r="BB1236" i="6" s="1"/>
  <c r="AY1237" i="6"/>
  <c r="AA1237" i="6"/>
  <c r="AX1237" i="6" s="1"/>
  <c r="R1237" i="6"/>
  <c r="S1237" i="6" s="1"/>
  <c r="BA1237" i="6"/>
  <c r="BB1237" i="6" s="1"/>
  <c r="AY1238" i="6"/>
  <c r="AA1238" i="6"/>
  <c r="AX1238" i="6" s="1"/>
  <c r="R1238" i="6"/>
  <c r="S1238" i="6" s="1"/>
  <c r="BA1238" i="6"/>
  <c r="BB1238" i="6" s="1"/>
  <c r="AY1239" i="6"/>
  <c r="AA1239" i="6"/>
  <c r="AX1239" i="6" s="1"/>
  <c r="R1239" i="6"/>
  <c r="S1239" i="6" s="1"/>
  <c r="BA1239" i="6"/>
  <c r="BB1239" i="6" s="1"/>
  <c r="AY1240" i="6"/>
  <c r="AA1240" i="6"/>
  <c r="AX1240" i="6" s="1"/>
  <c r="R1240" i="6"/>
  <c r="S1240" i="6" s="1"/>
  <c r="BA1240" i="6"/>
  <c r="BB1240" i="6" s="1"/>
  <c r="AY1241" i="6"/>
  <c r="AA1241" i="6"/>
  <c r="AX1241" i="6" s="1"/>
  <c r="R1241" i="6"/>
  <c r="S1241" i="6" s="1"/>
  <c r="BA1241" i="6"/>
  <c r="BB1241" i="6" s="1"/>
  <c r="AY1242" i="6"/>
  <c r="AA1242" i="6"/>
  <c r="AX1242" i="6" s="1"/>
  <c r="R1242" i="6"/>
  <c r="S1242" i="6" s="1"/>
  <c r="BA1242" i="6"/>
  <c r="BB1242" i="6" s="1"/>
  <c r="AY1243" i="6"/>
  <c r="AA1243" i="6"/>
  <c r="AX1243" i="6" s="1"/>
  <c r="R1243" i="6"/>
  <c r="S1243" i="6" s="1"/>
  <c r="BA1243" i="6"/>
  <c r="BB1243" i="6" s="1"/>
  <c r="AY1244" i="6"/>
  <c r="AA1244" i="6"/>
  <c r="AX1244" i="6" s="1"/>
  <c r="R1244" i="6"/>
  <c r="S1244" i="6" s="1"/>
  <c r="BA1244" i="6"/>
  <c r="BB1244" i="6" s="1"/>
  <c r="AY1245" i="6"/>
  <c r="AA1245" i="6"/>
  <c r="AX1245" i="6" s="1"/>
  <c r="R1245" i="6"/>
  <c r="S1245" i="6" s="1"/>
  <c r="BA1245" i="6"/>
  <c r="BB1245" i="6" s="1"/>
  <c r="AY1246" i="6"/>
  <c r="AA1246" i="6"/>
  <c r="AX1246" i="6" s="1"/>
  <c r="R1246" i="6"/>
  <c r="S1246" i="6" s="1"/>
  <c r="BA1246" i="6"/>
  <c r="BB1246" i="6" s="1"/>
  <c r="AY1247" i="6"/>
  <c r="AA1247" i="6"/>
  <c r="AX1247" i="6" s="1"/>
  <c r="R1247" i="6"/>
  <c r="S1247" i="6" s="1"/>
  <c r="BA1247" i="6"/>
  <c r="BB1247" i="6" s="1"/>
  <c r="AY1248" i="6"/>
  <c r="AA1248" i="6"/>
  <c r="AX1248" i="6" s="1"/>
  <c r="R1248" i="6"/>
  <c r="S1248" i="6" s="1"/>
  <c r="BA1248" i="6"/>
  <c r="BB1248" i="6" s="1"/>
  <c r="AY1249" i="6"/>
  <c r="AA1249" i="6"/>
  <c r="AX1249" i="6" s="1"/>
  <c r="R1249" i="6"/>
  <c r="S1249" i="6" s="1"/>
  <c r="BA1249" i="6"/>
  <c r="BB1249" i="6" s="1"/>
  <c r="AY1250" i="6"/>
  <c r="AA1250" i="6"/>
  <c r="AX1250" i="6" s="1"/>
  <c r="R1250" i="6"/>
  <c r="S1250" i="6" s="1"/>
  <c r="BA1250" i="6"/>
  <c r="BB1250" i="6" s="1"/>
  <c r="AY1251" i="6"/>
  <c r="AA1251" i="6"/>
  <c r="AX1251" i="6" s="1"/>
  <c r="R1251" i="6"/>
  <c r="S1251" i="6" s="1"/>
  <c r="BA1251" i="6"/>
  <c r="BB1251" i="6" s="1"/>
  <c r="AY1252" i="6"/>
  <c r="AA1252" i="6"/>
  <c r="AX1252" i="6" s="1"/>
  <c r="R1252" i="6"/>
  <c r="S1252" i="6" s="1"/>
  <c r="BA1252" i="6"/>
  <c r="BB1252" i="6" s="1"/>
  <c r="AY1253" i="6"/>
  <c r="AA1253" i="6"/>
  <c r="AX1253" i="6" s="1"/>
  <c r="R1253" i="6"/>
  <c r="S1253" i="6" s="1"/>
  <c r="BA1253" i="6"/>
  <c r="BB1253" i="6" s="1"/>
  <c r="AY1254" i="6"/>
  <c r="AA1254" i="6"/>
  <c r="AX1254" i="6" s="1"/>
  <c r="R1254" i="6"/>
  <c r="S1254" i="6" s="1"/>
  <c r="BA1254" i="6"/>
  <c r="BB1254" i="6" s="1"/>
  <c r="AY1255" i="6"/>
  <c r="AA1255" i="6"/>
  <c r="AX1255" i="6" s="1"/>
  <c r="R1255" i="6"/>
  <c r="S1255" i="6" s="1"/>
  <c r="BA1255" i="6"/>
  <c r="BB1255" i="6" s="1"/>
  <c r="AY1256" i="6"/>
  <c r="AA1256" i="6"/>
  <c r="AX1256" i="6" s="1"/>
  <c r="R1256" i="6"/>
  <c r="S1256" i="6" s="1"/>
  <c r="BA1256" i="6"/>
  <c r="BB1256" i="6" s="1"/>
  <c r="AY1257" i="6"/>
  <c r="AA1257" i="6"/>
  <c r="AX1257" i="6" s="1"/>
  <c r="R1257" i="6"/>
  <c r="S1257" i="6" s="1"/>
  <c r="BA1257" i="6"/>
  <c r="BB1257" i="6" s="1"/>
  <c r="AY1258" i="6"/>
  <c r="AA1258" i="6"/>
  <c r="AX1258" i="6" s="1"/>
  <c r="R1258" i="6"/>
  <c r="S1258" i="6" s="1"/>
  <c r="BA1258" i="6"/>
  <c r="BB1258" i="6" s="1"/>
  <c r="AY1259" i="6"/>
  <c r="AA1259" i="6"/>
  <c r="AX1259" i="6" s="1"/>
  <c r="R1259" i="6"/>
  <c r="S1259" i="6" s="1"/>
  <c r="BA1259" i="6"/>
  <c r="BB1259" i="6" s="1"/>
  <c r="AY1260" i="6"/>
  <c r="AA1260" i="6"/>
  <c r="AX1260" i="6" s="1"/>
  <c r="R1260" i="6"/>
  <c r="S1260" i="6" s="1"/>
  <c r="BA1260" i="6"/>
  <c r="BB1260" i="6" s="1"/>
  <c r="AY1261" i="6"/>
  <c r="AA1261" i="6"/>
  <c r="AX1261" i="6" s="1"/>
  <c r="R1261" i="6"/>
  <c r="S1261" i="6" s="1"/>
  <c r="BA1261" i="6"/>
  <c r="BB1261" i="6" s="1"/>
  <c r="AY1262" i="6"/>
  <c r="AA1262" i="6"/>
  <c r="AX1262" i="6" s="1"/>
  <c r="R1262" i="6"/>
  <c r="S1262" i="6" s="1"/>
  <c r="BA1262" i="6"/>
  <c r="BB1262" i="6" s="1"/>
  <c r="AY1263" i="6"/>
  <c r="AA1263" i="6"/>
  <c r="AX1263" i="6" s="1"/>
  <c r="R1263" i="6"/>
  <c r="S1263" i="6" s="1"/>
  <c r="BA1263" i="6"/>
  <c r="BB1263" i="6" s="1"/>
  <c r="AY1264" i="6"/>
  <c r="AA1264" i="6"/>
  <c r="AX1264" i="6" s="1"/>
  <c r="R1264" i="6"/>
  <c r="S1264" i="6" s="1"/>
  <c r="BA1264" i="6"/>
  <c r="BB1264" i="6" s="1"/>
  <c r="AY1265" i="6"/>
  <c r="AA1265" i="6"/>
  <c r="AX1265" i="6" s="1"/>
  <c r="R1265" i="6"/>
  <c r="S1265" i="6" s="1"/>
  <c r="BA1265" i="6"/>
  <c r="BB1265" i="6" s="1"/>
  <c r="AY1266" i="6"/>
  <c r="AA1266" i="6"/>
  <c r="AX1266" i="6" s="1"/>
  <c r="R1266" i="6"/>
  <c r="S1266" i="6" s="1"/>
  <c r="BA1266" i="6"/>
  <c r="BB1266" i="6" s="1"/>
  <c r="AY1267" i="6"/>
  <c r="AA1267" i="6"/>
  <c r="AX1267" i="6" s="1"/>
  <c r="R1267" i="6"/>
  <c r="S1267" i="6" s="1"/>
  <c r="BA1267" i="6"/>
  <c r="BB1267" i="6" s="1"/>
  <c r="AY1268" i="6"/>
  <c r="AA1268" i="6"/>
  <c r="AX1268" i="6" s="1"/>
  <c r="R1268" i="6"/>
  <c r="S1268" i="6" s="1"/>
  <c r="BA1268" i="6"/>
  <c r="BB1268" i="6" s="1"/>
  <c r="AY1269" i="6"/>
  <c r="AA1269" i="6"/>
  <c r="AX1269" i="6" s="1"/>
  <c r="R1269" i="6"/>
  <c r="S1269" i="6" s="1"/>
  <c r="BA1269" i="6"/>
  <c r="BB1269" i="6" s="1"/>
  <c r="AY1270" i="6"/>
  <c r="AA1270" i="6"/>
  <c r="AX1270" i="6" s="1"/>
  <c r="R1270" i="6"/>
  <c r="S1270" i="6" s="1"/>
  <c r="BA1270" i="6"/>
  <c r="BB1270" i="6" s="1"/>
  <c r="AY1271" i="6"/>
  <c r="AA1271" i="6"/>
  <c r="AX1271" i="6" s="1"/>
  <c r="R1271" i="6"/>
  <c r="S1271" i="6" s="1"/>
  <c r="BA1271" i="6"/>
  <c r="BB1271" i="6" s="1"/>
  <c r="AY1272" i="6"/>
  <c r="AA1272" i="6"/>
  <c r="AX1272" i="6" s="1"/>
  <c r="R1272" i="6"/>
  <c r="S1272" i="6" s="1"/>
  <c r="BA1272" i="6"/>
  <c r="BB1272" i="6" s="1"/>
  <c r="AY1273" i="6"/>
  <c r="AA1273" i="6"/>
  <c r="AX1273" i="6" s="1"/>
  <c r="R1273" i="6"/>
  <c r="S1273" i="6" s="1"/>
  <c r="BA1273" i="6"/>
  <c r="BB1273" i="6" s="1"/>
  <c r="AY1274" i="6"/>
  <c r="AA1274" i="6"/>
  <c r="AX1274" i="6" s="1"/>
  <c r="R1274" i="6"/>
  <c r="S1274" i="6" s="1"/>
  <c r="BA1274" i="6"/>
  <c r="BB1274" i="6" s="1"/>
  <c r="AY1275" i="6"/>
  <c r="AA1275" i="6"/>
  <c r="AX1275" i="6" s="1"/>
  <c r="R1275" i="6"/>
  <c r="S1275" i="6" s="1"/>
  <c r="BA1275" i="6"/>
  <c r="BB1275" i="6" s="1"/>
  <c r="AY1276" i="6"/>
  <c r="AA1276" i="6"/>
  <c r="AX1276" i="6" s="1"/>
  <c r="R1276" i="6"/>
  <c r="S1276" i="6" s="1"/>
  <c r="BA1276" i="6"/>
  <c r="BB1276" i="6" s="1"/>
  <c r="AY1277" i="6"/>
  <c r="AA1277" i="6"/>
  <c r="AX1277" i="6" s="1"/>
  <c r="R1277" i="6"/>
  <c r="S1277" i="6" s="1"/>
  <c r="BA1277" i="6"/>
  <c r="BB1277" i="6" s="1"/>
  <c r="AY1278" i="6"/>
  <c r="AA1278" i="6"/>
  <c r="AX1278" i="6" s="1"/>
  <c r="R1278" i="6"/>
  <c r="S1278" i="6" s="1"/>
  <c r="BA1278" i="6"/>
  <c r="BB1278" i="6" s="1"/>
  <c r="AY1279" i="6"/>
  <c r="AA1279" i="6"/>
  <c r="AX1279" i="6" s="1"/>
  <c r="R1279" i="6"/>
  <c r="S1279" i="6" s="1"/>
  <c r="BA1279" i="6"/>
  <c r="BB1279" i="6" s="1"/>
  <c r="AY1280" i="6"/>
  <c r="AA1280" i="6"/>
  <c r="AX1280" i="6" s="1"/>
  <c r="R1280" i="6"/>
  <c r="S1280" i="6" s="1"/>
  <c r="BA1280" i="6"/>
  <c r="BB1280" i="6" s="1"/>
  <c r="AY1281" i="6"/>
  <c r="AA1281" i="6"/>
  <c r="AX1281" i="6" s="1"/>
  <c r="R1281" i="6"/>
  <c r="S1281" i="6" s="1"/>
  <c r="BA1281" i="6"/>
  <c r="BB1281" i="6" s="1"/>
  <c r="AY1282" i="6"/>
  <c r="AA1282" i="6"/>
  <c r="AX1282" i="6" s="1"/>
  <c r="R1282" i="6"/>
  <c r="S1282" i="6" s="1"/>
  <c r="BA1282" i="6"/>
  <c r="BB1282" i="6" s="1"/>
  <c r="AY1283" i="6"/>
  <c r="AA1283" i="6"/>
  <c r="AX1283" i="6" s="1"/>
  <c r="R1283" i="6"/>
  <c r="S1283" i="6" s="1"/>
  <c r="BA1283" i="6"/>
  <c r="BB1283" i="6" s="1"/>
  <c r="AY1284" i="6"/>
  <c r="AA1284" i="6"/>
  <c r="AX1284" i="6" s="1"/>
  <c r="R1284" i="6"/>
  <c r="S1284" i="6" s="1"/>
  <c r="BA1284" i="6"/>
  <c r="BB1284" i="6" s="1"/>
  <c r="AY1285" i="6"/>
  <c r="AA1285" i="6"/>
  <c r="AX1285" i="6" s="1"/>
  <c r="R1285" i="6"/>
  <c r="S1285" i="6" s="1"/>
  <c r="BA1285" i="6"/>
  <c r="BB1285" i="6" s="1"/>
  <c r="AY1286" i="6"/>
  <c r="AA1286" i="6"/>
  <c r="AX1286" i="6" s="1"/>
  <c r="R1286" i="6"/>
  <c r="S1286" i="6" s="1"/>
  <c r="BA1286" i="6"/>
  <c r="BB1286" i="6" s="1"/>
  <c r="AY1287" i="6"/>
  <c r="AA1287" i="6"/>
  <c r="AX1287" i="6" s="1"/>
  <c r="R1287" i="6"/>
  <c r="S1287" i="6" s="1"/>
  <c r="BA1287" i="6"/>
  <c r="BB1287" i="6" s="1"/>
  <c r="AY1288" i="6"/>
  <c r="AA1288" i="6"/>
  <c r="AX1288" i="6" s="1"/>
  <c r="R1288" i="6"/>
  <c r="S1288" i="6" s="1"/>
  <c r="BA1288" i="6"/>
  <c r="BB1288" i="6" s="1"/>
  <c r="AY1289" i="6"/>
  <c r="AA1289" i="6"/>
  <c r="AX1289" i="6" s="1"/>
  <c r="R1289" i="6"/>
  <c r="S1289" i="6" s="1"/>
  <c r="BA1289" i="6"/>
  <c r="BB1289" i="6" s="1"/>
  <c r="AY1290" i="6"/>
  <c r="AA1290" i="6"/>
  <c r="AX1290" i="6" s="1"/>
  <c r="R1290" i="6"/>
  <c r="S1290" i="6" s="1"/>
  <c r="BA1290" i="6"/>
  <c r="BB1290" i="6" s="1"/>
  <c r="AY1291" i="6"/>
  <c r="AA1291" i="6"/>
  <c r="AX1291" i="6" s="1"/>
  <c r="R1291" i="6"/>
  <c r="S1291" i="6" s="1"/>
  <c r="BA1291" i="6"/>
  <c r="BB1291" i="6" s="1"/>
  <c r="AY1292" i="6"/>
  <c r="AA1292" i="6"/>
  <c r="AX1292" i="6" s="1"/>
  <c r="R1292" i="6"/>
  <c r="S1292" i="6" s="1"/>
  <c r="BA1292" i="6"/>
  <c r="BB1292" i="6" s="1"/>
  <c r="AY1293" i="6"/>
  <c r="AA1293" i="6"/>
  <c r="AX1293" i="6" s="1"/>
  <c r="R1293" i="6"/>
  <c r="S1293" i="6" s="1"/>
  <c r="BA1293" i="6"/>
  <c r="BB1293" i="6" s="1"/>
  <c r="AY1294" i="6"/>
  <c r="AA1294" i="6"/>
  <c r="AX1294" i="6" s="1"/>
  <c r="R1294" i="6"/>
  <c r="S1294" i="6" s="1"/>
  <c r="BA1294" i="6"/>
  <c r="BB1294" i="6" s="1"/>
  <c r="AY1295" i="6"/>
  <c r="AA1295" i="6"/>
  <c r="AX1295" i="6" s="1"/>
  <c r="R1295" i="6"/>
  <c r="S1295" i="6" s="1"/>
  <c r="BA1295" i="6"/>
  <c r="BB1295" i="6" s="1"/>
  <c r="AY1296" i="6"/>
  <c r="AA1296" i="6"/>
  <c r="AX1296" i="6" s="1"/>
  <c r="R1296" i="6"/>
  <c r="S1296" i="6" s="1"/>
  <c r="BA1296" i="6"/>
  <c r="BB1296" i="6" s="1"/>
  <c r="AY1297" i="6"/>
  <c r="AA1297" i="6"/>
  <c r="AX1297" i="6" s="1"/>
  <c r="R1297" i="6"/>
  <c r="S1297" i="6" s="1"/>
  <c r="BA1297" i="6"/>
  <c r="BB1297" i="6" s="1"/>
  <c r="AY1298" i="6"/>
  <c r="AA1298" i="6"/>
  <c r="AX1298" i="6" s="1"/>
  <c r="R1298" i="6"/>
  <c r="S1298" i="6" s="1"/>
  <c r="BA1298" i="6"/>
  <c r="BB1298" i="6" s="1"/>
  <c r="AY1299" i="6"/>
  <c r="AA1299" i="6"/>
  <c r="AX1299" i="6" s="1"/>
  <c r="R1299" i="6"/>
  <c r="S1299" i="6" s="1"/>
  <c r="BA1299" i="6"/>
  <c r="BB1299" i="6" s="1"/>
  <c r="AY1300" i="6"/>
  <c r="AA1300" i="6"/>
  <c r="AX1300" i="6" s="1"/>
  <c r="R1300" i="6"/>
  <c r="S1300" i="6" s="1"/>
  <c r="BA1300" i="6"/>
  <c r="BB1300" i="6" s="1"/>
  <c r="AY1301" i="6"/>
  <c r="AA1301" i="6"/>
  <c r="AX1301" i="6" s="1"/>
  <c r="R1301" i="6"/>
  <c r="S1301" i="6" s="1"/>
  <c r="BA1301" i="6"/>
  <c r="BB1301" i="6" s="1"/>
  <c r="AY1302" i="6"/>
  <c r="AA1302" i="6"/>
  <c r="AX1302" i="6" s="1"/>
  <c r="R1302" i="6"/>
  <c r="S1302" i="6" s="1"/>
  <c r="BA1302" i="6"/>
  <c r="BB1302" i="6" s="1"/>
  <c r="AY1303" i="6"/>
  <c r="AA1303" i="6"/>
  <c r="AX1303" i="6" s="1"/>
  <c r="R1303" i="6"/>
  <c r="S1303" i="6" s="1"/>
  <c r="BA1303" i="6"/>
  <c r="BB1303" i="6" s="1"/>
  <c r="AY1304" i="6"/>
  <c r="AA1304" i="6"/>
  <c r="AX1304" i="6" s="1"/>
  <c r="R1304" i="6"/>
  <c r="S1304" i="6" s="1"/>
  <c r="BA1304" i="6"/>
  <c r="BB1304" i="6" s="1"/>
  <c r="AY1305" i="6"/>
  <c r="AA1305" i="6"/>
  <c r="AX1305" i="6" s="1"/>
  <c r="R1305" i="6"/>
  <c r="S1305" i="6" s="1"/>
  <c r="BA1305" i="6"/>
  <c r="BB1305" i="6" s="1"/>
  <c r="AY1306" i="6"/>
  <c r="AA1306" i="6"/>
  <c r="AX1306" i="6" s="1"/>
  <c r="R1306" i="6"/>
  <c r="S1306" i="6" s="1"/>
  <c r="BA1306" i="6"/>
  <c r="BB1306" i="6" s="1"/>
  <c r="AY1307" i="6"/>
  <c r="AA1307" i="6"/>
  <c r="AX1307" i="6" s="1"/>
  <c r="R1307" i="6"/>
  <c r="S1307" i="6" s="1"/>
  <c r="BA1307" i="6"/>
  <c r="BB1307" i="6" s="1"/>
  <c r="AY1308" i="6"/>
  <c r="AA1308" i="6"/>
  <c r="AX1308" i="6" s="1"/>
  <c r="R1308" i="6"/>
  <c r="S1308" i="6" s="1"/>
  <c r="BA1308" i="6"/>
  <c r="BB1308" i="6" s="1"/>
  <c r="AY1309" i="6"/>
  <c r="AA1309" i="6"/>
  <c r="AX1309" i="6" s="1"/>
  <c r="R1309" i="6"/>
  <c r="S1309" i="6" s="1"/>
  <c r="BA1309" i="6"/>
  <c r="BB1309" i="6" s="1"/>
  <c r="AY1310" i="6"/>
  <c r="AA1310" i="6"/>
  <c r="AX1310" i="6" s="1"/>
  <c r="R1310" i="6"/>
  <c r="S1310" i="6" s="1"/>
  <c r="BA1310" i="6"/>
  <c r="BB1310" i="6" s="1"/>
  <c r="AY1311" i="6"/>
  <c r="AA1311" i="6"/>
  <c r="AX1311" i="6" s="1"/>
  <c r="R1311" i="6"/>
  <c r="S1311" i="6" s="1"/>
  <c r="BA1311" i="6"/>
  <c r="BB1311" i="6" s="1"/>
  <c r="AY1312" i="6"/>
  <c r="AA1312" i="6"/>
  <c r="AX1312" i="6" s="1"/>
  <c r="R1312" i="6"/>
  <c r="S1312" i="6" s="1"/>
  <c r="BA1312" i="6"/>
  <c r="BB1312" i="6" s="1"/>
  <c r="AY1313" i="6"/>
  <c r="AA1313" i="6"/>
  <c r="AX1313" i="6" s="1"/>
  <c r="R1313" i="6"/>
  <c r="S1313" i="6" s="1"/>
  <c r="BA1313" i="6"/>
  <c r="BB1313" i="6" s="1"/>
  <c r="AY1314" i="6"/>
  <c r="AA1314" i="6"/>
  <c r="AX1314" i="6" s="1"/>
  <c r="R1314" i="6"/>
  <c r="S1314" i="6" s="1"/>
  <c r="BA1314" i="6"/>
  <c r="BB1314" i="6" s="1"/>
  <c r="AY1315" i="6"/>
  <c r="AA1315" i="6"/>
  <c r="AX1315" i="6" s="1"/>
  <c r="R1315" i="6"/>
  <c r="S1315" i="6" s="1"/>
  <c r="BA1315" i="6"/>
  <c r="BB1315" i="6" s="1"/>
  <c r="AY1316" i="6"/>
  <c r="AA1316" i="6"/>
  <c r="AX1316" i="6" s="1"/>
  <c r="R1316" i="6"/>
  <c r="S1316" i="6" s="1"/>
  <c r="BA1316" i="6"/>
  <c r="BB1316" i="6" s="1"/>
  <c r="AY1317" i="6"/>
  <c r="AA1317" i="6"/>
  <c r="AX1317" i="6" s="1"/>
  <c r="R1317" i="6"/>
  <c r="S1317" i="6" s="1"/>
  <c r="BA1317" i="6"/>
  <c r="BB1317" i="6" s="1"/>
  <c r="AY1318" i="6"/>
  <c r="AA1318" i="6"/>
  <c r="AX1318" i="6" s="1"/>
  <c r="R1318" i="6"/>
  <c r="S1318" i="6" s="1"/>
  <c r="BA1318" i="6"/>
  <c r="BB1318" i="6" s="1"/>
  <c r="AY1319" i="6"/>
  <c r="AA1319" i="6"/>
  <c r="AX1319" i="6" s="1"/>
  <c r="R1319" i="6"/>
  <c r="S1319" i="6" s="1"/>
  <c r="BA1319" i="6"/>
  <c r="BB1319" i="6" s="1"/>
  <c r="AY1320" i="6"/>
  <c r="AA1320" i="6"/>
  <c r="AX1320" i="6" s="1"/>
  <c r="R1320" i="6"/>
  <c r="S1320" i="6" s="1"/>
  <c r="BA1320" i="6"/>
  <c r="BB1320" i="6" s="1"/>
  <c r="AY1321" i="6"/>
  <c r="AA1321" i="6"/>
  <c r="AX1321" i="6" s="1"/>
  <c r="R1321" i="6"/>
  <c r="S1321" i="6" s="1"/>
  <c r="BA1321" i="6"/>
  <c r="BB1321" i="6" s="1"/>
  <c r="AY1322" i="6"/>
  <c r="AA1322" i="6"/>
  <c r="AX1322" i="6" s="1"/>
  <c r="R1322" i="6"/>
  <c r="S1322" i="6" s="1"/>
  <c r="BA1322" i="6"/>
  <c r="BB1322" i="6" s="1"/>
  <c r="AY1323" i="6"/>
  <c r="AA1323" i="6"/>
  <c r="AX1323" i="6" s="1"/>
  <c r="R1323" i="6"/>
  <c r="S1323" i="6" s="1"/>
  <c r="BA1323" i="6"/>
  <c r="BB1323" i="6" s="1"/>
  <c r="AY1324" i="6"/>
  <c r="AA1324" i="6"/>
  <c r="AX1324" i="6" s="1"/>
  <c r="R1324" i="6"/>
  <c r="S1324" i="6" s="1"/>
  <c r="BA1324" i="6"/>
  <c r="BB1324" i="6" s="1"/>
  <c r="AY1325" i="6"/>
  <c r="AA1325" i="6"/>
  <c r="AX1325" i="6" s="1"/>
  <c r="R1325" i="6"/>
  <c r="S1325" i="6" s="1"/>
  <c r="BA1325" i="6"/>
  <c r="BB1325" i="6" s="1"/>
  <c r="AY1326" i="6"/>
  <c r="AA1326" i="6"/>
  <c r="AX1326" i="6" s="1"/>
  <c r="R1326" i="6"/>
  <c r="S1326" i="6" s="1"/>
  <c r="BA1326" i="6"/>
  <c r="BB1326" i="6" s="1"/>
  <c r="AY1327" i="6"/>
  <c r="AA1327" i="6"/>
  <c r="AX1327" i="6" s="1"/>
  <c r="R1327" i="6"/>
  <c r="S1327" i="6" s="1"/>
  <c r="BA1327" i="6"/>
  <c r="BB1327" i="6" s="1"/>
  <c r="AY1328" i="6"/>
  <c r="AA1328" i="6"/>
  <c r="AX1328" i="6" s="1"/>
  <c r="R1328" i="6"/>
  <c r="S1328" i="6" s="1"/>
  <c r="BA1328" i="6"/>
  <c r="BB1328" i="6" s="1"/>
  <c r="AY1329" i="6"/>
  <c r="AA1329" i="6"/>
  <c r="AX1329" i="6" s="1"/>
  <c r="R1329" i="6"/>
  <c r="S1329" i="6" s="1"/>
  <c r="BA1329" i="6"/>
  <c r="BB1329" i="6" s="1"/>
  <c r="AY1330" i="6"/>
  <c r="AA1330" i="6"/>
  <c r="AX1330" i="6" s="1"/>
  <c r="R1330" i="6"/>
  <c r="S1330" i="6" s="1"/>
  <c r="BA1330" i="6"/>
  <c r="BB1330" i="6" s="1"/>
  <c r="AY1331" i="6"/>
  <c r="AA1331" i="6"/>
  <c r="AX1331" i="6" s="1"/>
  <c r="R1331" i="6"/>
  <c r="S1331" i="6" s="1"/>
  <c r="BA1331" i="6"/>
  <c r="BB1331" i="6" s="1"/>
  <c r="AY1332" i="6"/>
  <c r="AA1332" i="6"/>
  <c r="AX1332" i="6" s="1"/>
  <c r="R1332" i="6"/>
  <c r="S1332" i="6" s="1"/>
  <c r="BA1332" i="6"/>
  <c r="BB1332" i="6" s="1"/>
  <c r="AY1333" i="6"/>
  <c r="AA1333" i="6"/>
  <c r="AX1333" i="6" s="1"/>
  <c r="R1333" i="6"/>
  <c r="S1333" i="6" s="1"/>
  <c r="BA1333" i="6"/>
  <c r="BB1333" i="6" s="1"/>
  <c r="AY1334" i="6"/>
  <c r="AA1334" i="6"/>
  <c r="AX1334" i="6" s="1"/>
  <c r="R1334" i="6"/>
  <c r="S1334" i="6" s="1"/>
  <c r="BA1334" i="6"/>
  <c r="BB1334" i="6" s="1"/>
  <c r="AY1335" i="6"/>
  <c r="AA1335" i="6"/>
  <c r="AX1335" i="6" s="1"/>
  <c r="R1335" i="6"/>
  <c r="S1335" i="6" s="1"/>
  <c r="BA1335" i="6"/>
  <c r="BB1335" i="6" s="1"/>
  <c r="AY1336" i="6"/>
  <c r="AA1336" i="6"/>
  <c r="AX1336" i="6" s="1"/>
  <c r="R1336" i="6"/>
  <c r="S1336" i="6" s="1"/>
  <c r="BA1336" i="6"/>
  <c r="BB1336" i="6" s="1"/>
  <c r="AY1337" i="6"/>
  <c r="AA1337" i="6"/>
  <c r="AX1337" i="6" s="1"/>
  <c r="R1337" i="6"/>
  <c r="S1337" i="6" s="1"/>
  <c r="BA1337" i="6"/>
  <c r="BB1337" i="6" s="1"/>
  <c r="AY1338" i="6"/>
  <c r="AA1338" i="6"/>
  <c r="AX1338" i="6" s="1"/>
  <c r="R1338" i="6"/>
  <c r="S1338" i="6" s="1"/>
  <c r="BA1338" i="6"/>
  <c r="BB1338" i="6" s="1"/>
  <c r="AY1339" i="6"/>
  <c r="AA1339" i="6"/>
  <c r="AX1339" i="6" s="1"/>
  <c r="R1339" i="6"/>
  <c r="S1339" i="6" s="1"/>
  <c r="BA1339" i="6"/>
  <c r="BB1339" i="6" s="1"/>
  <c r="AY1340" i="6"/>
  <c r="AA1340" i="6"/>
  <c r="AX1340" i="6" s="1"/>
  <c r="R1340" i="6"/>
  <c r="S1340" i="6" s="1"/>
  <c r="BA1340" i="6"/>
  <c r="BB1340" i="6" s="1"/>
  <c r="AY1341" i="6"/>
  <c r="AA1341" i="6"/>
  <c r="AX1341" i="6" s="1"/>
  <c r="R1341" i="6"/>
  <c r="S1341" i="6" s="1"/>
  <c r="BA1341" i="6"/>
  <c r="BB1341" i="6" s="1"/>
  <c r="AY1342" i="6"/>
  <c r="AA1342" i="6"/>
  <c r="AX1342" i="6" s="1"/>
  <c r="R1342" i="6"/>
  <c r="S1342" i="6" s="1"/>
  <c r="BA1342" i="6"/>
  <c r="BB1342" i="6" s="1"/>
  <c r="AY1343" i="6"/>
  <c r="AA1343" i="6"/>
  <c r="AX1343" i="6" s="1"/>
  <c r="R1343" i="6"/>
  <c r="S1343" i="6" s="1"/>
  <c r="BA1343" i="6"/>
  <c r="BB1343" i="6" s="1"/>
  <c r="AY1344" i="6"/>
  <c r="AA1344" i="6"/>
  <c r="AX1344" i="6" s="1"/>
  <c r="R1344" i="6"/>
  <c r="S1344" i="6" s="1"/>
  <c r="BA1344" i="6"/>
  <c r="BB1344" i="6" s="1"/>
  <c r="AY1345" i="6"/>
  <c r="AA1345" i="6"/>
  <c r="AX1345" i="6" s="1"/>
  <c r="R1345" i="6"/>
  <c r="S1345" i="6" s="1"/>
  <c r="BA1345" i="6"/>
  <c r="BB1345" i="6" s="1"/>
  <c r="AY1346" i="6"/>
  <c r="AA1346" i="6"/>
  <c r="AX1346" i="6" s="1"/>
  <c r="R1346" i="6"/>
  <c r="S1346" i="6" s="1"/>
  <c r="BA1346" i="6"/>
  <c r="BB1346" i="6" s="1"/>
  <c r="AY1347" i="6"/>
  <c r="AA1347" i="6"/>
  <c r="AX1347" i="6" s="1"/>
  <c r="R1347" i="6"/>
  <c r="S1347" i="6" s="1"/>
  <c r="BA1347" i="6"/>
  <c r="BB1347" i="6" s="1"/>
  <c r="AY1348" i="6"/>
  <c r="AA1348" i="6"/>
  <c r="AX1348" i="6" s="1"/>
  <c r="R1348" i="6"/>
  <c r="S1348" i="6" s="1"/>
  <c r="BA1348" i="6"/>
  <c r="BB1348" i="6" s="1"/>
  <c r="AY1349" i="6"/>
  <c r="AA1349" i="6"/>
  <c r="AX1349" i="6" s="1"/>
  <c r="R1349" i="6"/>
  <c r="S1349" i="6" s="1"/>
  <c r="BA1349" i="6"/>
  <c r="BB1349" i="6" s="1"/>
  <c r="AY1350" i="6"/>
  <c r="AA1350" i="6"/>
  <c r="AX1350" i="6" s="1"/>
  <c r="R1350" i="6"/>
  <c r="S1350" i="6" s="1"/>
  <c r="BA1350" i="6"/>
  <c r="BB1350" i="6" s="1"/>
  <c r="AY1351" i="6"/>
  <c r="AA1351" i="6"/>
  <c r="AX1351" i="6" s="1"/>
  <c r="R1351" i="6"/>
  <c r="S1351" i="6" s="1"/>
  <c r="BA1351" i="6"/>
  <c r="BB1351" i="6" s="1"/>
  <c r="AY1352" i="6"/>
  <c r="AA1352" i="6"/>
  <c r="AX1352" i="6" s="1"/>
  <c r="R1352" i="6"/>
  <c r="S1352" i="6" s="1"/>
  <c r="BA1352" i="6"/>
  <c r="BB1352" i="6" s="1"/>
  <c r="AY1353" i="6"/>
  <c r="AA1353" i="6"/>
  <c r="AX1353" i="6" s="1"/>
  <c r="R1353" i="6"/>
  <c r="S1353" i="6" s="1"/>
  <c r="BA1353" i="6"/>
  <c r="BB1353" i="6" s="1"/>
  <c r="AY1354" i="6"/>
  <c r="AA1354" i="6"/>
  <c r="AX1354" i="6" s="1"/>
  <c r="R1354" i="6"/>
  <c r="S1354" i="6" s="1"/>
  <c r="BA1354" i="6"/>
  <c r="BB1354" i="6" s="1"/>
  <c r="AY1355" i="6"/>
  <c r="AA1355" i="6"/>
  <c r="AX1355" i="6" s="1"/>
  <c r="R1355" i="6"/>
  <c r="S1355" i="6" s="1"/>
  <c r="BA1355" i="6"/>
  <c r="BB1355" i="6" s="1"/>
  <c r="AY1356" i="6"/>
  <c r="AA1356" i="6"/>
  <c r="AX1356" i="6" s="1"/>
  <c r="R1356" i="6"/>
  <c r="S1356" i="6" s="1"/>
  <c r="BA1356" i="6"/>
  <c r="BB1356" i="6" s="1"/>
  <c r="AY1357" i="6"/>
  <c r="AA1357" i="6"/>
  <c r="AX1357" i="6" s="1"/>
  <c r="R1357" i="6"/>
  <c r="S1357" i="6" s="1"/>
  <c r="BA1357" i="6"/>
  <c r="BB1357" i="6" s="1"/>
  <c r="AY1358" i="6"/>
  <c r="AA1358" i="6"/>
  <c r="AX1358" i="6" s="1"/>
  <c r="R1358" i="6"/>
  <c r="S1358" i="6" s="1"/>
  <c r="BA1358" i="6"/>
  <c r="BB1358" i="6" s="1"/>
  <c r="AY1359" i="6"/>
  <c r="AA1359" i="6"/>
  <c r="AX1359" i="6" s="1"/>
  <c r="R1359" i="6"/>
  <c r="S1359" i="6" s="1"/>
  <c r="BA1359" i="6"/>
  <c r="BB1359" i="6" s="1"/>
  <c r="AY1360" i="6"/>
  <c r="AA1360" i="6"/>
  <c r="AX1360" i="6" s="1"/>
  <c r="R1360" i="6"/>
  <c r="S1360" i="6" s="1"/>
  <c r="BA1360" i="6"/>
  <c r="BB1360" i="6" s="1"/>
  <c r="AY1361" i="6"/>
  <c r="AA1361" i="6"/>
  <c r="AX1361" i="6" s="1"/>
  <c r="R1361" i="6"/>
  <c r="S1361" i="6" s="1"/>
  <c r="BA1361" i="6"/>
  <c r="BB1361" i="6" s="1"/>
  <c r="AY1362" i="6"/>
  <c r="AA1362" i="6"/>
  <c r="AX1362" i="6" s="1"/>
  <c r="R1362" i="6"/>
  <c r="S1362" i="6" s="1"/>
  <c r="BA1362" i="6"/>
  <c r="BB1362" i="6" s="1"/>
  <c r="AY1363" i="6"/>
  <c r="AA1363" i="6"/>
  <c r="AX1363" i="6" s="1"/>
  <c r="R1363" i="6"/>
  <c r="S1363" i="6" s="1"/>
  <c r="BA1363" i="6"/>
  <c r="BB1363" i="6" s="1"/>
  <c r="AY1364" i="6"/>
  <c r="AA1364" i="6"/>
  <c r="AX1364" i="6" s="1"/>
  <c r="R1364" i="6"/>
  <c r="S1364" i="6" s="1"/>
  <c r="BA1364" i="6"/>
  <c r="BB1364" i="6" s="1"/>
  <c r="AY1365" i="6"/>
  <c r="AA1365" i="6"/>
  <c r="AX1365" i="6" s="1"/>
  <c r="R1365" i="6"/>
  <c r="S1365" i="6" s="1"/>
  <c r="BA1365" i="6"/>
  <c r="BB1365" i="6" s="1"/>
  <c r="AY1366" i="6"/>
  <c r="AA1366" i="6"/>
  <c r="AX1366" i="6" s="1"/>
  <c r="R1366" i="6"/>
  <c r="S1366" i="6" s="1"/>
  <c r="BA1366" i="6"/>
  <c r="BB1366" i="6" s="1"/>
  <c r="AY1367" i="6"/>
  <c r="AA1367" i="6"/>
  <c r="AX1367" i="6" s="1"/>
  <c r="R1367" i="6"/>
  <c r="S1367" i="6" s="1"/>
  <c r="BA1367" i="6"/>
  <c r="BB1367" i="6" s="1"/>
  <c r="AY1368" i="6"/>
  <c r="AA1368" i="6"/>
  <c r="AX1368" i="6" s="1"/>
  <c r="R1368" i="6"/>
  <c r="S1368" i="6" s="1"/>
  <c r="BA1368" i="6"/>
  <c r="BB1368" i="6" s="1"/>
  <c r="AY1369" i="6"/>
  <c r="AA1369" i="6"/>
  <c r="AX1369" i="6" s="1"/>
  <c r="R1369" i="6"/>
  <c r="S1369" i="6" s="1"/>
  <c r="BA1369" i="6"/>
  <c r="BB1369" i="6" s="1"/>
  <c r="AY1370" i="6"/>
  <c r="AA1370" i="6"/>
  <c r="AX1370" i="6" s="1"/>
  <c r="R1370" i="6"/>
  <c r="S1370" i="6" s="1"/>
  <c r="BA1370" i="6"/>
  <c r="BB1370" i="6" s="1"/>
  <c r="AY1371" i="6"/>
  <c r="AA1371" i="6"/>
  <c r="AX1371" i="6" s="1"/>
  <c r="R1371" i="6"/>
  <c r="S1371" i="6" s="1"/>
  <c r="BA1371" i="6"/>
  <c r="BB1371" i="6" s="1"/>
  <c r="AY1372" i="6"/>
  <c r="AA1372" i="6"/>
  <c r="AX1372" i="6" s="1"/>
  <c r="R1372" i="6"/>
  <c r="S1372" i="6" s="1"/>
  <c r="BA1372" i="6"/>
  <c r="BB1372" i="6" s="1"/>
  <c r="AY1373" i="6"/>
  <c r="AA1373" i="6"/>
  <c r="AX1373" i="6" s="1"/>
  <c r="R1373" i="6"/>
  <c r="S1373" i="6" s="1"/>
  <c r="BA1373" i="6"/>
  <c r="BB1373" i="6" s="1"/>
  <c r="AY1374" i="6"/>
  <c r="AA1374" i="6"/>
  <c r="AX1374" i="6" s="1"/>
  <c r="R1374" i="6"/>
  <c r="S1374" i="6" s="1"/>
  <c r="BA1374" i="6"/>
  <c r="BB1374" i="6" s="1"/>
  <c r="AY1375" i="6"/>
  <c r="AA1375" i="6"/>
  <c r="AX1375" i="6" s="1"/>
  <c r="R1375" i="6"/>
  <c r="S1375" i="6" s="1"/>
  <c r="BA1375" i="6"/>
  <c r="BB1375" i="6" s="1"/>
  <c r="AY1376" i="6"/>
  <c r="AA1376" i="6"/>
  <c r="AX1376" i="6" s="1"/>
  <c r="R1376" i="6"/>
  <c r="S1376" i="6" s="1"/>
  <c r="BA1376" i="6"/>
  <c r="BB1376" i="6" s="1"/>
  <c r="AY1377" i="6"/>
  <c r="AA1377" i="6"/>
  <c r="AX1377" i="6" s="1"/>
  <c r="R1377" i="6"/>
  <c r="S1377" i="6" s="1"/>
  <c r="BA1377" i="6"/>
  <c r="BB1377" i="6" s="1"/>
  <c r="AY1378" i="6"/>
  <c r="AA1378" i="6"/>
  <c r="AX1378" i="6" s="1"/>
  <c r="R1378" i="6"/>
  <c r="S1378" i="6" s="1"/>
  <c r="BA1378" i="6"/>
  <c r="BB1378" i="6" s="1"/>
  <c r="AY1379" i="6"/>
  <c r="AA1379" i="6"/>
  <c r="AX1379" i="6" s="1"/>
  <c r="R1379" i="6"/>
  <c r="S1379" i="6" s="1"/>
  <c r="BA1379" i="6"/>
  <c r="BB1379" i="6" s="1"/>
  <c r="AY1380" i="6"/>
  <c r="AA1380" i="6"/>
  <c r="AX1380" i="6" s="1"/>
  <c r="R1380" i="6"/>
  <c r="S1380" i="6" s="1"/>
  <c r="BA1380" i="6"/>
  <c r="BB1380" i="6" s="1"/>
  <c r="AY1381" i="6"/>
  <c r="AA1381" i="6"/>
  <c r="AX1381" i="6" s="1"/>
  <c r="R1381" i="6"/>
  <c r="S1381" i="6" s="1"/>
  <c r="BA1381" i="6"/>
  <c r="BB1381" i="6" s="1"/>
  <c r="AY1382" i="6"/>
  <c r="AA1382" i="6"/>
  <c r="AX1382" i="6" s="1"/>
  <c r="R1382" i="6"/>
  <c r="S1382" i="6" s="1"/>
  <c r="BA1382" i="6"/>
  <c r="BB1382" i="6" s="1"/>
  <c r="AY1383" i="6"/>
  <c r="AA1383" i="6"/>
  <c r="AX1383" i="6" s="1"/>
  <c r="R1383" i="6"/>
  <c r="S1383" i="6" s="1"/>
  <c r="BA1383" i="6"/>
  <c r="BB1383" i="6" s="1"/>
  <c r="AY1384" i="6"/>
  <c r="AA1384" i="6"/>
  <c r="AX1384" i="6" s="1"/>
  <c r="R1384" i="6"/>
  <c r="S1384" i="6" s="1"/>
  <c r="BA1384" i="6"/>
  <c r="BB1384" i="6" s="1"/>
  <c r="AY1385" i="6"/>
  <c r="AA1385" i="6"/>
  <c r="AX1385" i="6" s="1"/>
  <c r="R1385" i="6"/>
  <c r="S1385" i="6" s="1"/>
  <c r="BA1385" i="6"/>
  <c r="BB1385" i="6" s="1"/>
  <c r="AY1386" i="6"/>
  <c r="AA1386" i="6"/>
  <c r="AX1386" i="6" s="1"/>
  <c r="R1386" i="6"/>
  <c r="S1386" i="6" s="1"/>
  <c r="BA1386" i="6"/>
  <c r="BB1386" i="6" s="1"/>
  <c r="AY1387" i="6"/>
  <c r="AA1387" i="6"/>
  <c r="AX1387" i="6" s="1"/>
  <c r="R1387" i="6"/>
  <c r="S1387" i="6" s="1"/>
  <c r="BA1387" i="6"/>
  <c r="BB1387" i="6" s="1"/>
  <c r="AY1388" i="6"/>
  <c r="AA1388" i="6"/>
  <c r="AX1388" i="6" s="1"/>
  <c r="R1388" i="6"/>
  <c r="S1388" i="6" s="1"/>
  <c r="BA1388" i="6"/>
  <c r="BB1388" i="6" s="1"/>
  <c r="AY1389" i="6"/>
  <c r="AA1389" i="6"/>
  <c r="AX1389" i="6" s="1"/>
  <c r="R1389" i="6"/>
  <c r="S1389" i="6" s="1"/>
  <c r="BA1389" i="6"/>
  <c r="BB1389" i="6" s="1"/>
  <c r="AY1390" i="6"/>
  <c r="AA1390" i="6"/>
  <c r="AX1390" i="6" s="1"/>
  <c r="R1390" i="6"/>
  <c r="S1390" i="6" s="1"/>
  <c r="BA1390" i="6"/>
  <c r="BB1390" i="6" s="1"/>
  <c r="AY1391" i="6"/>
  <c r="AA1391" i="6"/>
  <c r="AX1391" i="6" s="1"/>
  <c r="R1391" i="6"/>
  <c r="S1391" i="6" s="1"/>
  <c r="BA1391" i="6"/>
  <c r="BB1391" i="6" s="1"/>
  <c r="AY1392" i="6"/>
  <c r="AA1392" i="6"/>
  <c r="AX1392" i="6" s="1"/>
  <c r="R1392" i="6"/>
  <c r="S1392" i="6" s="1"/>
  <c r="BA1392" i="6"/>
  <c r="BB1392" i="6" s="1"/>
  <c r="AY1393" i="6"/>
  <c r="AA1393" i="6"/>
  <c r="AX1393" i="6" s="1"/>
  <c r="R1393" i="6"/>
  <c r="S1393" i="6" s="1"/>
  <c r="BA1393" i="6"/>
  <c r="BB1393" i="6" s="1"/>
  <c r="AY1394" i="6"/>
  <c r="AA1394" i="6"/>
  <c r="AX1394" i="6" s="1"/>
  <c r="R1394" i="6"/>
  <c r="S1394" i="6" s="1"/>
  <c r="BA1394" i="6"/>
  <c r="BB1394" i="6" s="1"/>
  <c r="AY1395" i="6"/>
  <c r="AA1395" i="6"/>
  <c r="AX1395" i="6" s="1"/>
  <c r="R1395" i="6"/>
  <c r="S1395" i="6" s="1"/>
  <c r="BA1395" i="6"/>
  <c r="BB1395" i="6" s="1"/>
  <c r="AY1396" i="6"/>
  <c r="AA1396" i="6"/>
  <c r="AX1396" i="6" s="1"/>
  <c r="R1396" i="6"/>
  <c r="S1396" i="6" s="1"/>
  <c r="BA1396" i="6"/>
  <c r="BB1396" i="6" s="1"/>
  <c r="AY1397" i="6"/>
  <c r="AA1397" i="6"/>
  <c r="AX1397" i="6" s="1"/>
  <c r="R1397" i="6"/>
  <c r="S1397" i="6" s="1"/>
  <c r="BA1397" i="6"/>
  <c r="BB1397" i="6" s="1"/>
  <c r="AY1398" i="6"/>
  <c r="AA1398" i="6"/>
  <c r="AX1398" i="6" s="1"/>
  <c r="R1398" i="6"/>
  <c r="S1398" i="6" s="1"/>
  <c r="BA1398" i="6"/>
  <c r="BB1398" i="6" s="1"/>
  <c r="AY1399" i="6"/>
  <c r="AA1399" i="6"/>
  <c r="AX1399" i="6" s="1"/>
  <c r="R1399" i="6"/>
  <c r="S1399" i="6" s="1"/>
  <c r="BA1399" i="6"/>
  <c r="BB1399" i="6" s="1"/>
  <c r="AY1400" i="6"/>
  <c r="AA1400" i="6"/>
  <c r="AX1400" i="6" s="1"/>
  <c r="R1400" i="6"/>
  <c r="S1400" i="6" s="1"/>
  <c r="BA1400" i="6"/>
  <c r="BB1400" i="6" s="1"/>
  <c r="AY1401" i="6"/>
  <c r="AA1401" i="6"/>
  <c r="AX1401" i="6" s="1"/>
  <c r="R1401" i="6"/>
  <c r="S1401" i="6" s="1"/>
  <c r="BA1401" i="6"/>
  <c r="BB1401" i="6" s="1"/>
  <c r="AY1402" i="6"/>
  <c r="AA1402" i="6"/>
  <c r="AX1402" i="6" s="1"/>
  <c r="R1402" i="6"/>
  <c r="S1402" i="6" s="1"/>
  <c r="BA1402" i="6"/>
  <c r="BB1402" i="6" s="1"/>
  <c r="AY1403" i="6"/>
  <c r="AA1403" i="6"/>
  <c r="AX1403" i="6" s="1"/>
  <c r="R1403" i="6"/>
  <c r="S1403" i="6" s="1"/>
  <c r="BA1403" i="6"/>
  <c r="BB1403" i="6" s="1"/>
  <c r="AY1404" i="6"/>
  <c r="AA1404" i="6"/>
  <c r="AX1404" i="6" s="1"/>
  <c r="R1404" i="6"/>
  <c r="S1404" i="6" s="1"/>
  <c r="BA1404" i="6"/>
  <c r="BB1404" i="6" s="1"/>
  <c r="AY1405" i="6"/>
  <c r="AA1405" i="6"/>
  <c r="AX1405" i="6" s="1"/>
  <c r="R1405" i="6"/>
  <c r="S1405" i="6" s="1"/>
  <c r="BA1405" i="6"/>
  <c r="BB1405" i="6" s="1"/>
  <c r="AY1406" i="6"/>
  <c r="AA1406" i="6"/>
  <c r="AX1406" i="6" s="1"/>
  <c r="R1406" i="6"/>
  <c r="S1406" i="6" s="1"/>
  <c r="BA1406" i="6"/>
  <c r="BB1406" i="6" s="1"/>
  <c r="AY1407" i="6"/>
  <c r="AA1407" i="6"/>
  <c r="AX1407" i="6" s="1"/>
  <c r="R1407" i="6"/>
  <c r="S1407" i="6" s="1"/>
  <c r="BA1407" i="6"/>
  <c r="BB1407" i="6" s="1"/>
  <c r="AY1408" i="6"/>
  <c r="AA1408" i="6"/>
  <c r="AX1408" i="6" s="1"/>
  <c r="R1408" i="6"/>
  <c r="S1408" i="6" s="1"/>
  <c r="BA1408" i="6"/>
  <c r="BB1408" i="6" s="1"/>
  <c r="AY1409" i="6"/>
  <c r="AA1409" i="6"/>
  <c r="AX1409" i="6" s="1"/>
  <c r="R1409" i="6"/>
  <c r="S1409" i="6" s="1"/>
  <c r="BA1409" i="6"/>
  <c r="BB1409" i="6" s="1"/>
  <c r="AY1410" i="6"/>
  <c r="AA1410" i="6"/>
  <c r="AX1410" i="6" s="1"/>
  <c r="R1410" i="6"/>
  <c r="S1410" i="6" s="1"/>
  <c r="BA1410" i="6"/>
  <c r="BB1410" i="6" s="1"/>
  <c r="AY1411" i="6"/>
  <c r="AA1411" i="6"/>
  <c r="AX1411" i="6" s="1"/>
  <c r="R1411" i="6"/>
  <c r="S1411" i="6" s="1"/>
  <c r="BA1411" i="6"/>
  <c r="BB1411" i="6" s="1"/>
  <c r="AY1412" i="6"/>
  <c r="AA1412" i="6"/>
  <c r="AX1412" i="6" s="1"/>
  <c r="R1412" i="6"/>
  <c r="S1412" i="6" s="1"/>
  <c r="BA1412" i="6"/>
  <c r="BB1412" i="6" s="1"/>
  <c r="AY1413" i="6"/>
  <c r="AA1413" i="6"/>
  <c r="AX1413" i="6" s="1"/>
  <c r="R1413" i="6"/>
  <c r="S1413" i="6" s="1"/>
  <c r="BA1413" i="6"/>
  <c r="BB1413" i="6" s="1"/>
  <c r="AY1414" i="6"/>
  <c r="AA1414" i="6"/>
  <c r="AX1414" i="6" s="1"/>
  <c r="R1414" i="6"/>
  <c r="S1414" i="6" s="1"/>
  <c r="BA1414" i="6"/>
  <c r="BB1414" i="6" s="1"/>
  <c r="AY1415" i="6"/>
  <c r="AA1415" i="6"/>
  <c r="AX1415" i="6" s="1"/>
  <c r="R1415" i="6"/>
  <c r="S1415" i="6" s="1"/>
  <c r="BA1415" i="6"/>
  <c r="BB1415" i="6" s="1"/>
  <c r="AY1416" i="6"/>
  <c r="AA1416" i="6"/>
  <c r="AX1416" i="6" s="1"/>
  <c r="R1416" i="6"/>
  <c r="S1416" i="6" s="1"/>
  <c r="BA1416" i="6"/>
  <c r="BB1416" i="6" s="1"/>
  <c r="AY1417" i="6"/>
  <c r="AA1417" i="6"/>
  <c r="AX1417" i="6" s="1"/>
  <c r="R1417" i="6"/>
  <c r="S1417" i="6" s="1"/>
  <c r="BA1417" i="6"/>
  <c r="BB1417" i="6" s="1"/>
  <c r="AY1418" i="6"/>
  <c r="AA1418" i="6"/>
  <c r="AX1418" i="6" s="1"/>
  <c r="R1418" i="6"/>
  <c r="S1418" i="6" s="1"/>
  <c r="BA1418" i="6"/>
  <c r="BB1418" i="6" s="1"/>
  <c r="AY1419" i="6"/>
  <c r="AA1419" i="6"/>
  <c r="AX1419" i="6" s="1"/>
  <c r="R1419" i="6"/>
  <c r="S1419" i="6" s="1"/>
  <c r="BA1419" i="6"/>
  <c r="BB1419" i="6" s="1"/>
  <c r="AY1420" i="6"/>
  <c r="AA1420" i="6"/>
  <c r="AX1420" i="6" s="1"/>
  <c r="R1420" i="6"/>
  <c r="S1420" i="6" s="1"/>
  <c r="BA1420" i="6"/>
  <c r="BB1420" i="6" s="1"/>
  <c r="AY1421" i="6"/>
  <c r="AA1421" i="6"/>
  <c r="AX1421" i="6" s="1"/>
  <c r="R1421" i="6"/>
  <c r="S1421" i="6" s="1"/>
  <c r="BA1421" i="6"/>
  <c r="BB1421" i="6" s="1"/>
  <c r="AY1422" i="6"/>
  <c r="AA1422" i="6"/>
  <c r="AX1422" i="6" s="1"/>
  <c r="R1422" i="6"/>
  <c r="S1422" i="6" s="1"/>
  <c r="BA1422" i="6"/>
  <c r="BB1422" i="6" s="1"/>
  <c r="AY1423" i="6"/>
  <c r="AA1423" i="6"/>
  <c r="AX1423" i="6" s="1"/>
  <c r="R1423" i="6"/>
  <c r="S1423" i="6" s="1"/>
  <c r="BA1423" i="6"/>
  <c r="BB1423" i="6" s="1"/>
  <c r="AY1424" i="6"/>
  <c r="AA1424" i="6"/>
  <c r="AX1424" i="6" s="1"/>
  <c r="R1424" i="6"/>
  <c r="S1424" i="6" s="1"/>
  <c r="BA1424" i="6"/>
  <c r="BB1424" i="6" s="1"/>
  <c r="AY1425" i="6"/>
  <c r="AA1425" i="6"/>
  <c r="AX1425" i="6" s="1"/>
  <c r="R1425" i="6"/>
  <c r="S1425" i="6" s="1"/>
  <c r="BA1425" i="6"/>
  <c r="BB1425" i="6" s="1"/>
  <c r="AY1426" i="6"/>
  <c r="AA1426" i="6"/>
  <c r="AX1426" i="6" s="1"/>
  <c r="R1426" i="6"/>
  <c r="S1426" i="6" s="1"/>
  <c r="BA1426" i="6"/>
  <c r="BB1426" i="6" s="1"/>
  <c r="AY1427" i="6"/>
  <c r="AA1427" i="6"/>
  <c r="AX1427" i="6" s="1"/>
  <c r="R1427" i="6"/>
  <c r="S1427" i="6" s="1"/>
  <c r="BA1427" i="6"/>
  <c r="BB1427" i="6" s="1"/>
  <c r="AY1428" i="6"/>
  <c r="AA1428" i="6"/>
  <c r="AX1428" i="6" s="1"/>
  <c r="R1428" i="6"/>
  <c r="S1428" i="6" s="1"/>
  <c r="BA1428" i="6"/>
  <c r="BB1428" i="6" s="1"/>
  <c r="AY1429" i="6"/>
  <c r="AA1429" i="6"/>
  <c r="AX1429" i="6" s="1"/>
  <c r="R1429" i="6"/>
  <c r="S1429" i="6" s="1"/>
  <c r="BA1429" i="6"/>
  <c r="BB1429" i="6" s="1"/>
  <c r="AY1430" i="6"/>
  <c r="AA1430" i="6"/>
  <c r="AX1430" i="6" s="1"/>
  <c r="R1430" i="6"/>
  <c r="S1430" i="6" s="1"/>
  <c r="BA1430" i="6"/>
  <c r="BB1430" i="6" s="1"/>
  <c r="AY1431" i="6"/>
  <c r="AA1431" i="6"/>
  <c r="AX1431" i="6" s="1"/>
  <c r="R1431" i="6"/>
  <c r="S1431" i="6" s="1"/>
  <c r="BA1431" i="6"/>
  <c r="BB1431" i="6" s="1"/>
  <c r="AY1432" i="6"/>
  <c r="AA1432" i="6"/>
  <c r="AX1432" i="6" s="1"/>
  <c r="R1432" i="6"/>
  <c r="S1432" i="6" s="1"/>
  <c r="BA1432" i="6"/>
  <c r="BB1432" i="6" s="1"/>
  <c r="AY1433" i="6"/>
  <c r="AA1433" i="6"/>
  <c r="AX1433" i="6" s="1"/>
  <c r="R1433" i="6"/>
  <c r="S1433" i="6" s="1"/>
  <c r="BA1433" i="6"/>
  <c r="BB1433" i="6" s="1"/>
  <c r="AY1434" i="6"/>
  <c r="AA1434" i="6"/>
  <c r="AX1434" i="6" s="1"/>
  <c r="R1434" i="6"/>
  <c r="S1434" i="6" s="1"/>
  <c r="BA1434" i="6"/>
  <c r="BB1434" i="6" s="1"/>
  <c r="AY1435" i="6"/>
  <c r="AA1435" i="6"/>
  <c r="AX1435" i="6" s="1"/>
  <c r="R1435" i="6"/>
  <c r="S1435" i="6" s="1"/>
  <c r="BA1435" i="6"/>
  <c r="BB1435" i="6" s="1"/>
  <c r="AY1436" i="6"/>
  <c r="AA1436" i="6"/>
  <c r="AX1436" i="6" s="1"/>
  <c r="R1436" i="6"/>
  <c r="S1436" i="6" s="1"/>
  <c r="BA1436" i="6"/>
  <c r="BB1436" i="6" s="1"/>
  <c r="AY1437" i="6"/>
  <c r="AA1437" i="6"/>
  <c r="AX1437" i="6" s="1"/>
  <c r="R1437" i="6"/>
  <c r="S1437" i="6" s="1"/>
  <c r="BA1437" i="6"/>
  <c r="BB1437" i="6" s="1"/>
  <c r="AY1438" i="6"/>
  <c r="AA1438" i="6"/>
  <c r="AX1438" i="6" s="1"/>
  <c r="R1438" i="6"/>
  <c r="S1438" i="6" s="1"/>
  <c r="BA1438" i="6"/>
  <c r="BB1438" i="6" s="1"/>
  <c r="AY1439" i="6"/>
  <c r="AA1439" i="6"/>
  <c r="AX1439" i="6" s="1"/>
  <c r="R1439" i="6"/>
  <c r="S1439" i="6" s="1"/>
  <c r="BA1439" i="6"/>
  <c r="BB1439" i="6" s="1"/>
  <c r="AY1440" i="6"/>
  <c r="AA1440" i="6"/>
  <c r="AX1440" i="6" s="1"/>
  <c r="R1440" i="6"/>
  <c r="S1440" i="6" s="1"/>
  <c r="BA1440" i="6"/>
  <c r="BB1440" i="6" s="1"/>
  <c r="AY1441" i="6"/>
  <c r="AA1441" i="6"/>
  <c r="AX1441" i="6" s="1"/>
  <c r="R1441" i="6"/>
  <c r="S1441" i="6" s="1"/>
  <c r="BA1441" i="6"/>
  <c r="BB1441" i="6" s="1"/>
  <c r="AY1442" i="6"/>
  <c r="AA1442" i="6"/>
  <c r="AX1442" i="6" s="1"/>
  <c r="R1442" i="6"/>
  <c r="S1442" i="6" s="1"/>
  <c r="BA1442" i="6"/>
  <c r="BB1442" i="6" s="1"/>
  <c r="AY1443" i="6"/>
  <c r="AA1443" i="6"/>
  <c r="AX1443" i="6" s="1"/>
  <c r="R1443" i="6"/>
  <c r="S1443" i="6" s="1"/>
  <c r="BA1443" i="6"/>
  <c r="BB1443" i="6" s="1"/>
  <c r="AY1444" i="6"/>
  <c r="AA1444" i="6"/>
  <c r="AX1444" i="6" s="1"/>
  <c r="R1444" i="6"/>
  <c r="S1444" i="6" s="1"/>
  <c r="BA1444" i="6"/>
  <c r="BB1444" i="6" s="1"/>
  <c r="AY1445" i="6"/>
  <c r="AA1445" i="6"/>
  <c r="AX1445" i="6" s="1"/>
  <c r="R1445" i="6"/>
  <c r="S1445" i="6" s="1"/>
  <c r="BA1445" i="6"/>
  <c r="BB1445" i="6" s="1"/>
  <c r="AY1446" i="6"/>
  <c r="AA1446" i="6"/>
  <c r="AX1446" i="6" s="1"/>
  <c r="R1446" i="6"/>
  <c r="S1446" i="6" s="1"/>
  <c r="BA1446" i="6"/>
  <c r="BB1446" i="6" s="1"/>
  <c r="AY1447" i="6"/>
  <c r="AA1447" i="6"/>
  <c r="AX1447" i="6" s="1"/>
  <c r="R1447" i="6"/>
  <c r="S1447" i="6" s="1"/>
  <c r="BA1447" i="6"/>
  <c r="BB1447" i="6" s="1"/>
  <c r="AY1448" i="6"/>
  <c r="AA1448" i="6"/>
  <c r="AX1448" i="6" s="1"/>
  <c r="R1448" i="6"/>
  <c r="S1448" i="6" s="1"/>
  <c r="BA1448" i="6"/>
  <c r="BB1448" i="6" s="1"/>
  <c r="AY1449" i="6"/>
  <c r="AA1449" i="6"/>
  <c r="AX1449" i="6" s="1"/>
  <c r="R1449" i="6"/>
  <c r="S1449" i="6" s="1"/>
  <c r="BA1449" i="6"/>
  <c r="BB1449" i="6" s="1"/>
  <c r="AY1450" i="6"/>
  <c r="AA1450" i="6"/>
  <c r="AX1450" i="6" s="1"/>
  <c r="R1450" i="6"/>
  <c r="S1450" i="6" s="1"/>
  <c r="BA1450" i="6"/>
  <c r="BB1450" i="6" s="1"/>
  <c r="AY1451" i="6"/>
  <c r="AA1451" i="6"/>
  <c r="AX1451" i="6" s="1"/>
  <c r="R1451" i="6"/>
  <c r="S1451" i="6" s="1"/>
  <c r="BA1451" i="6"/>
  <c r="BB1451" i="6" s="1"/>
  <c r="AY1452" i="6"/>
  <c r="AA1452" i="6"/>
  <c r="AX1452" i="6" s="1"/>
  <c r="R1452" i="6"/>
  <c r="S1452" i="6" s="1"/>
  <c r="BA1452" i="6"/>
  <c r="BB1452" i="6" s="1"/>
  <c r="AY1453" i="6"/>
  <c r="AA1453" i="6"/>
  <c r="AX1453" i="6" s="1"/>
  <c r="R1453" i="6"/>
  <c r="S1453" i="6" s="1"/>
  <c r="BA1453" i="6"/>
  <c r="BB1453" i="6" s="1"/>
  <c r="AY1454" i="6"/>
  <c r="AA1454" i="6"/>
  <c r="AX1454" i="6" s="1"/>
  <c r="R1454" i="6"/>
  <c r="S1454" i="6" s="1"/>
  <c r="BA1454" i="6"/>
  <c r="BB1454" i="6" s="1"/>
  <c r="AY1455" i="6"/>
  <c r="AA1455" i="6"/>
  <c r="AX1455" i="6" s="1"/>
  <c r="R1455" i="6"/>
  <c r="S1455" i="6" s="1"/>
  <c r="BA1455" i="6"/>
  <c r="BB1455" i="6" s="1"/>
  <c r="AY1456" i="6"/>
  <c r="AA1456" i="6"/>
  <c r="AX1456" i="6" s="1"/>
  <c r="R1456" i="6"/>
  <c r="S1456" i="6" s="1"/>
  <c r="BA1456" i="6"/>
  <c r="BB1456" i="6" s="1"/>
  <c r="AY1457" i="6"/>
  <c r="AA1457" i="6"/>
  <c r="AX1457" i="6" s="1"/>
  <c r="R1457" i="6"/>
  <c r="S1457" i="6" s="1"/>
  <c r="BA1457" i="6"/>
  <c r="BB1457" i="6" s="1"/>
  <c r="AY1458" i="6"/>
  <c r="AA1458" i="6"/>
  <c r="AX1458" i="6" s="1"/>
  <c r="R1458" i="6"/>
  <c r="S1458" i="6" s="1"/>
  <c r="BA1458" i="6"/>
  <c r="BB1458" i="6" s="1"/>
  <c r="AY1459" i="6"/>
  <c r="AA1459" i="6"/>
  <c r="AX1459" i="6" s="1"/>
  <c r="R1459" i="6"/>
  <c r="S1459" i="6" s="1"/>
  <c r="BA1459" i="6"/>
  <c r="BB1459" i="6" s="1"/>
  <c r="AY1460" i="6"/>
  <c r="AA1460" i="6"/>
  <c r="AX1460" i="6" s="1"/>
  <c r="R1460" i="6"/>
  <c r="S1460" i="6" s="1"/>
  <c r="BA1460" i="6"/>
  <c r="BB1460" i="6" s="1"/>
  <c r="AY1461" i="6"/>
  <c r="AA1461" i="6"/>
  <c r="AX1461" i="6" s="1"/>
  <c r="R1461" i="6"/>
  <c r="S1461" i="6" s="1"/>
  <c r="BA1461" i="6"/>
  <c r="BB1461" i="6" s="1"/>
  <c r="AY1462" i="6"/>
  <c r="AA1462" i="6"/>
  <c r="AX1462" i="6" s="1"/>
  <c r="R1462" i="6"/>
  <c r="S1462" i="6" s="1"/>
  <c r="BA1462" i="6"/>
  <c r="BB1462" i="6" s="1"/>
  <c r="AY1463" i="6"/>
  <c r="AA1463" i="6"/>
  <c r="AX1463" i="6" s="1"/>
  <c r="R1463" i="6"/>
  <c r="S1463" i="6" s="1"/>
  <c r="BA1463" i="6"/>
  <c r="BB1463" i="6" s="1"/>
  <c r="AY1464" i="6"/>
  <c r="AA1464" i="6"/>
  <c r="AX1464" i="6" s="1"/>
  <c r="R1464" i="6"/>
  <c r="S1464" i="6" s="1"/>
  <c r="BA1464" i="6"/>
  <c r="BB1464" i="6" s="1"/>
  <c r="AY1465" i="6"/>
  <c r="AA1465" i="6"/>
  <c r="AX1465" i="6" s="1"/>
  <c r="R1465" i="6"/>
  <c r="S1465" i="6" s="1"/>
  <c r="BA1465" i="6"/>
  <c r="BB1465" i="6" s="1"/>
  <c r="AY1466" i="6"/>
  <c r="AA1466" i="6"/>
  <c r="AX1466" i="6" s="1"/>
  <c r="R1466" i="6"/>
  <c r="S1466" i="6" s="1"/>
  <c r="BA1466" i="6"/>
  <c r="BB1466" i="6" s="1"/>
  <c r="AY1467" i="6"/>
  <c r="AA1467" i="6"/>
  <c r="AX1467" i="6" s="1"/>
  <c r="R1467" i="6"/>
  <c r="S1467" i="6" s="1"/>
  <c r="BA1467" i="6"/>
  <c r="BB1467" i="6" s="1"/>
  <c r="AY1468" i="6"/>
  <c r="AA1468" i="6"/>
  <c r="AX1468" i="6" s="1"/>
  <c r="R1468" i="6"/>
  <c r="S1468" i="6" s="1"/>
  <c r="BA1468" i="6"/>
  <c r="BB1468" i="6" s="1"/>
  <c r="AY1469" i="6"/>
  <c r="AA1469" i="6"/>
  <c r="AX1469" i="6" s="1"/>
  <c r="R1469" i="6"/>
  <c r="S1469" i="6" s="1"/>
  <c r="BA1469" i="6"/>
  <c r="BB1469" i="6" s="1"/>
  <c r="AY1470" i="6"/>
  <c r="AA1470" i="6"/>
  <c r="AX1470" i="6" s="1"/>
  <c r="R1470" i="6"/>
  <c r="S1470" i="6" s="1"/>
  <c r="BA1470" i="6"/>
  <c r="BB1470" i="6" s="1"/>
  <c r="AY1471" i="6"/>
  <c r="AA1471" i="6"/>
  <c r="AX1471" i="6" s="1"/>
  <c r="R1471" i="6"/>
  <c r="S1471" i="6" s="1"/>
  <c r="BA1471" i="6"/>
  <c r="BB1471" i="6" s="1"/>
  <c r="AY1472" i="6"/>
  <c r="AA1472" i="6"/>
  <c r="AX1472" i="6" s="1"/>
  <c r="R1472" i="6"/>
  <c r="S1472" i="6" s="1"/>
  <c r="BA1472" i="6"/>
  <c r="BB1472" i="6" s="1"/>
  <c r="AY1473" i="6"/>
  <c r="AA1473" i="6"/>
  <c r="AX1473" i="6" s="1"/>
  <c r="R1473" i="6"/>
  <c r="S1473" i="6" s="1"/>
  <c r="BA1473" i="6"/>
  <c r="BB1473" i="6" s="1"/>
  <c r="AY1474" i="6"/>
  <c r="AA1474" i="6"/>
  <c r="AX1474" i="6" s="1"/>
  <c r="R1474" i="6"/>
  <c r="S1474" i="6" s="1"/>
  <c r="BA1474" i="6"/>
  <c r="BB1474" i="6" s="1"/>
  <c r="AY1475" i="6"/>
  <c r="AA1475" i="6"/>
  <c r="AX1475" i="6" s="1"/>
  <c r="R1475" i="6"/>
  <c r="S1475" i="6" s="1"/>
  <c r="BA1475" i="6"/>
  <c r="BB1475" i="6" s="1"/>
  <c r="AY1476" i="6"/>
  <c r="AA1476" i="6"/>
  <c r="AX1476" i="6" s="1"/>
  <c r="R1476" i="6"/>
  <c r="S1476" i="6" s="1"/>
  <c r="BA1476" i="6"/>
  <c r="BB1476" i="6" s="1"/>
  <c r="AY1477" i="6"/>
  <c r="AA1477" i="6"/>
  <c r="AX1477" i="6" s="1"/>
  <c r="R1477" i="6"/>
  <c r="S1477" i="6" s="1"/>
  <c r="BA1477" i="6"/>
  <c r="BB1477" i="6" s="1"/>
  <c r="AY1478" i="6"/>
  <c r="AA1478" i="6"/>
  <c r="AX1478" i="6" s="1"/>
  <c r="R1478" i="6"/>
  <c r="S1478" i="6" s="1"/>
  <c r="BA1478" i="6"/>
  <c r="BB1478" i="6" s="1"/>
  <c r="AY1479" i="6"/>
  <c r="AA1479" i="6"/>
  <c r="AX1479" i="6" s="1"/>
  <c r="R1479" i="6"/>
  <c r="S1479" i="6" s="1"/>
  <c r="BA1479" i="6"/>
  <c r="BB1479" i="6" s="1"/>
  <c r="AY1480" i="6"/>
  <c r="AA1480" i="6"/>
  <c r="AX1480" i="6" s="1"/>
  <c r="R1480" i="6"/>
  <c r="S1480" i="6" s="1"/>
  <c r="BA1480" i="6"/>
  <c r="BB1480" i="6" s="1"/>
  <c r="AY1481" i="6"/>
  <c r="AA1481" i="6"/>
  <c r="AX1481" i="6" s="1"/>
  <c r="R1481" i="6"/>
  <c r="S1481" i="6" s="1"/>
  <c r="BA1481" i="6"/>
  <c r="BB1481" i="6" s="1"/>
  <c r="AY1482" i="6"/>
  <c r="AA1482" i="6"/>
  <c r="AX1482" i="6" s="1"/>
  <c r="R1482" i="6"/>
  <c r="S1482" i="6" s="1"/>
  <c r="BA1482" i="6"/>
  <c r="BB1482" i="6" s="1"/>
  <c r="AY1483" i="6"/>
  <c r="AA1483" i="6"/>
  <c r="AX1483" i="6" s="1"/>
  <c r="R1483" i="6"/>
  <c r="S1483" i="6" s="1"/>
  <c r="BA1483" i="6"/>
  <c r="BB1483" i="6" s="1"/>
  <c r="AY1484" i="6"/>
  <c r="AA1484" i="6"/>
  <c r="AX1484" i="6" s="1"/>
  <c r="R1484" i="6"/>
  <c r="S1484" i="6" s="1"/>
  <c r="BA1484" i="6"/>
  <c r="BB1484" i="6" s="1"/>
  <c r="AY1485" i="6"/>
  <c r="AA1485" i="6"/>
  <c r="AX1485" i="6" s="1"/>
  <c r="R1485" i="6"/>
  <c r="S1485" i="6" s="1"/>
  <c r="BA1485" i="6"/>
  <c r="BB1485" i="6" s="1"/>
  <c r="AY1486" i="6"/>
  <c r="AA1486" i="6"/>
  <c r="AX1486" i="6" s="1"/>
  <c r="R1486" i="6"/>
  <c r="S1486" i="6" s="1"/>
  <c r="BA1486" i="6"/>
  <c r="BB1486" i="6" s="1"/>
  <c r="AY1487" i="6"/>
  <c r="AA1487" i="6"/>
  <c r="AX1487" i="6" s="1"/>
  <c r="R1487" i="6"/>
  <c r="S1487" i="6" s="1"/>
  <c r="BA1487" i="6"/>
  <c r="BB1487" i="6" s="1"/>
  <c r="AY1488" i="6"/>
  <c r="AA1488" i="6"/>
  <c r="AX1488" i="6" s="1"/>
  <c r="R1488" i="6"/>
  <c r="S1488" i="6" s="1"/>
  <c r="BA1488" i="6"/>
  <c r="BB1488" i="6" s="1"/>
  <c r="AY1489" i="6"/>
  <c r="AA1489" i="6"/>
  <c r="AX1489" i="6" s="1"/>
  <c r="R1489" i="6"/>
  <c r="S1489" i="6" s="1"/>
  <c r="BA1489" i="6"/>
  <c r="BB1489" i="6" s="1"/>
  <c r="AY1490" i="6"/>
  <c r="AA1490" i="6"/>
  <c r="AX1490" i="6" s="1"/>
  <c r="R1490" i="6"/>
  <c r="S1490" i="6" s="1"/>
  <c r="BA1490" i="6"/>
  <c r="BB1490" i="6" s="1"/>
  <c r="AY1491" i="6"/>
  <c r="AA1491" i="6"/>
  <c r="AX1491" i="6" s="1"/>
  <c r="R1491" i="6"/>
  <c r="S1491" i="6" s="1"/>
  <c r="BA1491" i="6"/>
  <c r="BB1491" i="6" s="1"/>
  <c r="AY1492" i="6"/>
  <c r="AA1492" i="6"/>
  <c r="AX1492" i="6" s="1"/>
  <c r="R1492" i="6"/>
  <c r="S1492" i="6" s="1"/>
  <c r="BA1492" i="6"/>
  <c r="BB1492" i="6" s="1"/>
  <c r="AY1493" i="6"/>
  <c r="AA1493" i="6"/>
  <c r="AX1493" i="6" s="1"/>
  <c r="R1493" i="6"/>
  <c r="S1493" i="6" s="1"/>
  <c r="BA1493" i="6"/>
  <c r="BB1493" i="6" s="1"/>
  <c r="AY1494" i="6"/>
  <c r="AA1494" i="6"/>
  <c r="AX1494" i="6" s="1"/>
  <c r="R1494" i="6"/>
  <c r="S1494" i="6" s="1"/>
  <c r="BA1494" i="6"/>
  <c r="BB1494" i="6" s="1"/>
  <c r="AY1495" i="6"/>
  <c r="AA1495" i="6"/>
  <c r="AX1495" i="6" s="1"/>
  <c r="R1495" i="6"/>
  <c r="S1495" i="6" s="1"/>
  <c r="BA1495" i="6"/>
  <c r="BB1495" i="6" s="1"/>
  <c r="AY1496" i="6"/>
  <c r="AA1496" i="6"/>
  <c r="AX1496" i="6" s="1"/>
  <c r="R1496" i="6"/>
  <c r="S1496" i="6" s="1"/>
  <c r="BA1496" i="6"/>
  <c r="BB1496" i="6" s="1"/>
  <c r="AY1497" i="6"/>
  <c r="AA1497" i="6"/>
  <c r="AX1497" i="6" s="1"/>
  <c r="R1497" i="6"/>
  <c r="S1497" i="6" s="1"/>
  <c r="BA1497" i="6"/>
  <c r="BB1497" i="6" s="1"/>
  <c r="AY1498" i="6"/>
  <c r="AA1498" i="6"/>
  <c r="AX1498" i="6" s="1"/>
  <c r="R1498" i="6"/>
  <c r="S1498" i="6" s="1"/>
  <c r="BA1498" i="6"/>
  <c r="BB1498" i="6" s="1"/>
  <c r="AY1499" i="6"/>
  <c r="AA1499" i="6"/>
  <c r="AX1499" i="6" s="1"/>
  <c r="R1499" i="6"/>
  <c r="S1499" i="6" s="1"/>
  <c r="BA1499" i="6"/>
  <c r="BB1499" i="6" s="1"/>
  <c r="AY1500" i="6"/>
  <c r="AA1500" i="6"/>
  <c r="AX1500" i="6" s="1"/>
  <c r="R1500" i="6"/>
  <c r="S1500" i="6" s="1"/>
  <c r="BA1500" i="6"/>
  <c r="BB1500" i="6" s="1"/>
  <c r="AY1501" i="6"/>
  <c r="AA1501" i="6"/>
  <c r="AX1501" i="6" s="1"/>
  <c r="R1501" i="6"/>
  <c r="S1501" i="6" s="1"/>
  <c r="BA1501" i="6"/>
  <c r="BB1501" i="6" s="1"/>
  <c r="AY1502" i="6"/>
  <c r="AA1502" i="6"/>
  <c r="AX1502" i="6" s="1"/>
  <c r="R1502" i="6"/>
  <c r="S1502" i="6" s="1"/>
  <c r="BA1502" i="6"/>
  <c r="BB1502" i="6" s="1"/>
  <c r="AY1503" i="6"/>
  <c r="AA1503" i="6"/>
  <c r="AX1503" i="6" s="1"/>
  <c r="R1503" i="6"/>
  <c r="S1503" i="6" s="1"/>
  <c r="BA1503" i="6"/>
  <c r="BB1503" i="6" s="1"/>
  <c r="AY1504" i="6"/>
  <c r="AA1504" i="6"/>
  <c r="AX1504" i="6" s="1"/>
  <c r="R1504" i="6"/>
  <c r="S1504" i="6" s="1"/>
  <c r="BA1504" i="6"/>
  <c r="BB1504" i="6" s="1"/>
  <c r="AY1505" i="6"/>
  <c r="AA1505" i="6"/>
  <c r="AX1505" i="6" s="1"/>
  <c r="R1505" i="6"/>
  <c r="S1505" i="6" s="1"/>
  <c r="BA1505" i="6"/>
  <c r="BB1505" i="6" s="1"/>
  <c r="AY1506" i="6"/>
  <c r="AA1506" i="6"/>
  <c r="AX1506" i="6" s="1"/>
  <c r="R1506" i="6"/>
  <c r="S1506" i="6" s="1"/>
  <c r="BA1506" i="6"/>
  <c r="BB1506" i="6" s="1"/>
  <c r="AY1507" i="6"/>
  <c r="AA1507" i="6"/>
  <c r="AX1507" i="6" s="1"/>
  <c r="R1507" i="6"/>
  <c r="S1507" i="6" s="1"/>
  <c r="BA1507" i="6"/>
  <c r="BB1507" i="6" s="1"/>
  <c r="AY1508" i="6"/>
  <c r="AA1508" i="6"/>
  <c r="AX1508" i="6" s="1"/>
  <c r="R1508" i="6"/>
  <c r="S1508" i="6" s="1"/>
  <c r="BA1508" i="6"/>
  <c r="BB1508" i="6" s="1"/>
  <c r="AY1509" i="6"/>
  <c r="AA1509" i="6"/>
  <c r="AX1509" i="6" s="1"/>
  <c r="R1509" i="6"/>
  <c r="S1509" i="6" s="1"/>
  <c r="BA1509" i="6"/>
  <c r="BB1509" i="6" s="1"/>
  <c r="AY1510" i="6"/>
  <c r="AA1510" i="6"/>
  <c r="AX1510" i="6" s="1"/>
  <c r="R1510" i="6"/>
  <c r="S1510" i="6" s="1"/>
  <c r="BA1510" i="6"/>
  <c r="BB1510" i="6" s="1"/>
  <c r="AY1511" i="6"/>
  <c r="AA1511" i="6"/>
  <c r="AX1511" i="6" s="1"/>
  <c r="R1511" i="6"/>
  <c r="S1511" i="6" s="1"/>
  <c r="BA1511" i="6"/>
  <c r="BB1511" i="6" s="1"/>
  <c r="AY1512" i="6"/>
  <c r="AA1512" i="6"/>
  <c r="AX1512" i="6" s="1"/>
  <c r="R1512" i="6"/>
  <c r="S1512" i="6" s="1"/>
  <c r="BA1512" i="6"/>
  <c r="BB1512" i="6" s="1"/>
  <c r="AY1513" i="6"/>
  <c r="AA1513" i="6"/>
  <c r="AX1513" i="6" s="1"/>
  <c r="R1513" i="6"/>
  <c r="S1513" i="6" s="1"/>
  <c r="BA1513" i="6"/>
  <c r="BB1513" i="6" s="1"/>
  <c r="AY1514" i="6"/>
  <c r="AA1514" i="6"/>
  <c r="AX1514" i="6" s="1"/>
  <c r="R1514" i="6"/>
  <c r="S1514" i="6" s="1"/>
  <c r="BA1514" i="6"/>
  <c r="BB1514" i="6" s="1"/>
  <c r="AY1515" i="6"/>
  <c r="AA1515" i="6"/>
  <c r="AX1515" i="6" s="1"/>
  <c r="R1515" i="6"/>
  <c r="S1515" i="6" s="1"/>
  <c r="BA1515" i="6"/>
  <c r="BB1515" i="6" s="1"/>
  <c r="AY1516" i="6"/>
  <c r="AA1516" i="6"/>
  <c r="AX1516" i="6" s="1"/>
  <c r="R1516" i="6"/>
  <c r="S1516" i="6" s="1"/>
  <c r="BA1516" i="6"/>
  <c r="BB1516" i="6" s="1"/>
  <c r="AY1517" i="6"/>
  <c r="AA1517" i="6"/>
  <c r="AX1517" i="6" s="1"/>
  <c r="R1517" i="6"/>
  <c r="S1517" i="6" s="1"/>
  <c r="BA1517" i="6"/>
  <c r="BB1517" i="6" s="1"/>
  <c r="AY1518" i="6"/>
  <c r="AA1518" i="6"/>
  <c r="AX1518" i="6" s="1"/>
  <c r="R1518" i="6"/>
  <c r="S1518" i="6" s="1"/>
  <c r="BA1518" i="6"/>
  <c r="BB1518" i="6" s="1"/>
  <c r="AY1519" i="6"/>
  <c r="AA1519" i="6"/>
  <c r="AX1519" i="6" s="1"/>
  <c r="R1519" i="6"/>
  <c r="S1519" i="6" s="1"/>
  <c r="BA1519" i="6"/>
  <c r="BB1519" i="6" s="1"/>
  <c r="AY1520" i="6"/>
  <c r="AA1520" i="6"/>
  <c r="AX1520" i="6" s="1"/>
  <c r="R1520" i="6"/>
  <c r="S1520" i="6" s="1"/>
  <c r="BA1520" i="6"/>
  <c r="BB1520" i="6" s="1"/>
  <c r="AY1521" i="6"/>
  <c r="AA1521" i="6"/>
  <c r="AX1521" i="6" s="1"/>
  <c r="R1521" i="6"/>
  <c r="S1521" i="6" s="1"/>
  <c r="BA1521" i="6"/>
  <c r="BB1521" i="6" s="1"/>
  <c r="AY1522" i="6"/>
  <c r="AA1522" i="6"/>
  <c r="AX1522" i="6" s="1"/>
  <c r="R1522" i="6"/>
  <c r="S1522" i="6" s="1"/>
  <c r="BA1522" i="6"/>
  <c r="BB1522" i="6" s="1"/>
  <c r="AY1523" i="6"/>
  <c r="AA1523" i="6"/>
  <c r="AX1523" i="6" s="1"/>
  <c r="R1523" i="6"/>
  <c r="S1523" i="6" s="1"/>
  <c r="BA1523" i="6"/>
  <c r="BB1523" i="6" s="1"/>
  <c r="AY1524" i="6"/>
  <c r="AA1524" i="6"/>
  <c r="AX1524" i="6" s="1"/>
  <c r="R1524" i="6"/>
  <c r="S1524" i="6" s="1"/>
  <c r="BA1524" i="6"/>
  <c r="BB1524" i="6" s="1"/>
  <c r="AY1525" i="6"/>
  <c r="AA1525" i="6"/>
  <c r="AX1525" i="6" s="1"/>
  <c r="R1525" i="6"/>
  <c r="S1525" i="6" s="1"/>
  <c r="BA1525" i="6"/>
  <c r="BB1525" i="6" s="1"/>
  <c r="AY1526" i="6"/>
  <c r="AA1526" i="6"/>
  <c r="AX1526" i="6" s="1"/>
  <c r="R1526" i="6"/>
  <c r="S1526" i="6" s="1"/>
  <c r="BA1526" i="6"/>
  <c r="BB1526" i="6" s="1"/>
  <c r="AY1527" i="6"/>
  <c r="AA1527" i="6"/>
  <c r="AX1527" i="6" s="1"/>
  <c r="R1527" i="6"/>
  <c r="S1527" i="6" s="1"/>
  <c r="BA1527" i="6"/>
  <c r="BB1527" i="6" s="1"/>
  <c r="AY1528" i="6"/>
  <c r="AA1528" i="6"/>
  <c r="AX1528" i="6" s="1"/>
  <c r="R1528" i="6"/>
  <c r="S1528" i="6" s="1"/>
  <c r="BA1528" i="6"/>
  <c r="BB1528" i="6" s="1"/>
  <c r="AY1529" i="6"/>
  <c r="AA1529" i="6"/>
  <c r="AX1529" i="6" s="1"/>
  <c r="R1529" i="6"/>
  <c r="S1529" i="6" s="1"/>
  <c r="BA1529" i="6"/>
  <c r="BB1529" i="6" s="1"/>
  <c r="AY1530" i="6"/>
  <c r="AA1530" i="6"/>
  <c r="AX1530" i="6" s="1"/>
  <c r="R1530" i="6"/>
  <c r="S1530" i="6" s="1"/>
  <c r="BA1530" i="6"/>
  <c r="BB1530" i="6" s="1"/>
  <c r="AY1531" i="6"/>
  <c r="AA1531" i="6"/>
  <c r="AX1531" i="6" s="1"/>
  <c r="R1531" i="6"/>
  <c r="S1531" i="6" s="1"/>
  <c r="BA1531" i="6"/>
  <c r="BB1531" i="6" s="1"/>
  <c r="AY1532" i="6"/>
  <c r="AA1532" i="6"/>
  <c r="AX1532" i="6" s="1"/>
  <c r="R1532" i="6"/>
  <c r="S1532" i="6" s="1"/>
  <c r="BA1532" i="6"/>
  <c r="BB1532" i="6" s="1"/>
  <c r="AY1533" i="6"/>
  <c r="AA1533" i="6"/>
  <c r="AX1533" i="6" s="1"/>
  <c r="R1533" i="6"/>
  <c r="S1533" i="6" s="1"/>
  <c r="BA1533" i="6"/>
  <c r="BB1533" i="6" s="1"/>
  <c r="AY1534" i="6"/>
  <c r="AA1534" i="6"/>
  <c r="AX1534" i="6" s="1"/>
  <c r="R1534" i="6"/>
  <c r="S1534" i="6" s="1"/>
  <c r="BA1534" i="6"/>
  <c r="BB1534" i="6" s="1"/>
  <c r="AY1535" i="6"/>
  <c r="AA1535" i="6"/>
  <c r="AX1535" i="6" s="1"/>
  <c r="R1535" i="6"/>
  <c r="S1535" i="6" s="1"/>
  <c r="BA1535" i="6"/>
  <c r="BB1535" i="6" s="1"/>
  <c r="AY1536" i="6"/>
  <c r="AA1536" i="6"/>
  <c r="AX1536" i="6" s="1"/>
  <c r="R1536" i="6"/>
  <c r="S1536" i="6" s="1"/>
  <c r="BA1536" i="6"/>
  <c r="BB1536" i="6" s="1"/>
  <c r="AY1537" i="6"/>
  <c r="AA1537" i="6"/>
  <c r="AX1537" i="6" s="1"/>
  <c r="R1537" i="6"/>
  <c r="S1537" i="6" s="1"/>
  <c r="BA1537" i="6"/>
  <c r="BB1537" i="6" s="1"/>
  <c r="AY1538" i="6"/>
  <c r="AA1538" i="6"/>
  <c r="AX1538" i="6" s="1"/>
  <c r="R1538" i="6"/>
  <c r="S1538" i="6" s="1"/>
  <c r="BA1538" i="6"/>
  <c r="BB1538" i="6" s="1"/>
  <c r="AY1539" i="6"/>
  <c r="AA1539" i="6"/>
  <c r="AX1539" i="6" s="1"/>
  <c r="R1539" i="6"/>
  <c r="S1539" i="6" s="1"/>
  <c r="BA1539" i="6"/>
  <c r="BB1539" i="6" s="1"/>
  <c r="AY1540" i="6"/>
  <c r="AA1540" i="6"/>
  <c r="AX1540" i="6" s="1"/>
  <c r="R1540" i="6"/>
  <c r="S1540" i="6" s="1"/>
  <c r="BA1540" i="6"/>
  <c r="BB1540" i="6" s="1"/>
  <c r="AY1541" i="6"/>
  <c r="AA1541" i="6"/>
  <c r="AX1541" i="6" s="1"/>
  <c r="R1541" i="6"/>
  <c r="S1541" i="6" s="1"/>
  <c r="BA1541" i="6"/>
  <c r="BB1541" i="6" s="1"/>
  <c r="AY1542" i="6"/>
  <c r="AA1542" i="6"/>
  <c r="AX1542" i="6" s="1"/>
  <c r="R1542" i="6"/>
  <c r="S1542" i="6" s="1"/>
  <c r="BA1542" i="6"/>
  <c r="BB1542" i="6" s="1"/>
  <c r="AY1543" i="6"/>
  <c r="AA1543" i="6"/>
  <c r="AX1543" i="6" s="1"/>
  <c r="R1543" i="6"/>
  <c r="S1543" i="6" s="1"/>
  <c r="BA1543" i="6"/>
  <c r="BB1543" i="6" s="1"/>
  <c r="AY1544" i="6"/>
  <c r="AA1544" i="6"/>
  <c r="AX1544" i="6" s="1"/>
  <c r="R1544" i="6"/>
  <c r="S1544" i="6" s="1"/>
  <c r="BA1544" i="6"/>
  <c r="BB1544" i="6" s="1"/>
  <c r="AY1545" i="6"/>
  <c r="AA1545" i="6"/>
  <c r="AX1545" i="6" s="1"/>
  <c r="R1545" i="6"/>
  <c r="S1545" i="6" s="1"/>
  <c r="BA1545" i="6"/>
  <c r="BB1545" i="6" s="1"/>
  <c r="AY1546" i="6"/>
  <c r="AA1546" i="6"/>
  <c r="AX1546" i="6" s="1"/>
  <c r="R1546" i="6"/>
  <c r="S1546" i="6" s="1"/>
  <c r="BA1546" i="6"/>
  <c r="BB1546" i="6" s="1"/>
  <c r="AY1547" i="6"/>
  <c r="AA1547" i="6"/>
  <c r="AX1547" i="6" s="1"/>
  <c r="R1547" i="6"/>
  <c r="S1547" i="6" s="1"/>
  <c r="BA1547" i="6"/>
  <c r="BB1547" i="6" s="1"/>
  <c r="AY1548" i="6"/>
  <c r="AA1548" i="6"/>
  <c r="AX1548" i="6" s="1"/>
  <c r="R1548" i="6"/>
  <c r="S1548" i="6" s="1"/>
  <c r="BA1548" i="6"/>
  <c r="BB1548" i="6" s="1"/>
  <c r="AY1549" i="6"/>
  <c r="AA1549" i="6"/>
  <c r="AX1549" i="6" s="1"/>
  <c r="R1549" i="6"/>
  <c r="S1549" i="6" s="1"/>
  <c r="BA1549" i="6"/>
  <c r="BB1549" i="6" s="1"/>
  <c r="AY1550" i="6"/>
  <c r="AA1550" i="6"/>
  <c r="AX1550" i="6" s="1"/>
  <c r="R1550" i="6"/>
  <c r="S1550" i="6" s="1"/>
  <c r="BA1550" i="6"/>
  <c r="BB1550" i="6" s="1"/>
  <c r="AY1551" i="6"/>
  <c r="AA1551" i="6"/>
  <c r="AX1551" i="6" s="1"/>
  <c r="R1551" i="6"/>
  <c r="S1551" i="6" s="1"/>
  <c r="BA1551" i="6"/>
  <c r="BB1551" i="6" s="1"/>
  <c r="AY1552" i="6"/>
  <c r="AA1552" i="6"/>
  <c r="AX1552" i="6" s="1"/>
  <c r="R1552" i="6"/>
  <c r="S1552" i="6" s="1"/>
  <c r="BA1552" i="6"/>
  <c r="BB1552" i="6" s="1"/>
  <c r="AY1553" i="6"/>
  <c r="AA1553" i="6"/>
  <c r="AX1553" i="6" s="1"/>
  <c r="R1553" i="6"/>
  <c r="S1553" i="6" s="1"/>
  <c r="BA1553" i="6"/>
  <c r="BB1553" i="6" s="1"/>
  <c r="AY1554" i="6"/>
  <c r="AA1554" i="6"/>
  <c r="AX1554" i="6" s="1"/>
  <c r="R1554" i="6"/>
  <c r="S1554" i="6" s="1"/>
  <c r="BA1554" i="6"/>
  <c r="BB1554" i="6" s="1"/>
  <c r="AY1555" i="6"/>
  <c r="AA1555" i="6"/>
  <c r="AX1555" i="6" s="1"/>
  <c r="R1555" i="6"/>
  <c r="S1555" i="6" s="1"/>
  <c r="BA1555" i="6"/>
  <c r="BB1555" i="6" s="1"/>
  <c r="AY1556" i="6"/>
  <c r="AA1556" i="6"/>
  <c r="AX1556" i="6" s="1"/>
  <c r="R1556" i="6"/>
  <c r="S1556" i="6" s="1"/>
  <c r="BA1556" i="6"/>
  <c r="BB1556" i="6" s="1"/>
  <c r="AY1557" i="6"/>
  <c r="AA1557" i="6"/>
  <c r="AX1557" i="6" s="1"/>
  <c r="R1557" i="6"/>
  <c r="S1557" i="6" s="1"/>
  <c r="BA1557" i="6"/>
  <c r="BB1557" i="6" s="1"/>
  <c r="AY1558" i="6"/>
  <c r="AA1558" i="6"/>
  <c r="AX1558" i="6" s="1"/>
  <c r="R1558" i="6"/>
  <c r="S1558" i="6" s="1"/>
  <c r="BA1558" i="6"/>
  <c r="BB1558" i="6" s="1"/>
  <c r="AY1559" i="6"/>
  <c r="AA1559" i="6"/>
  <c r="AX1559" i="6" s="1"/>
  <c r="R1559" i="6"/>
  <c r="S1559" i="6" s="1"/>
  <c r="BA1559" i="6"/>
  <c r="BB1559" i="6" s="1"/>
  <c r="AY1560" i="6"/>
  <c r="AA1560" i="6"/>
  <c r="AX1560" i="6" s="1"/>
  <c r="R1560" i="6"/>
  <c r="S1560" i="6" s="1"/>
  <c r="BA1560" i="6"/>
  <c r="BB1560" i="6" s="1"/>
  <c r="AY1561" i="6"/>
  <c r="AA1561" i="6"/>
  <c r="AX1561" i="6" s="1"/>
  <c r="R1561" i="6"/>
  <c r="S1561" i="6" s="1"/>
  <c r="BA1561" i="6"/>
  <c r="BB1561" i="6" s="1"/>
  <c r="AY1562" i="6"/>
  <c r="AA1562" i="6"/>
  <c r="AX1562" i="6" s="1"/>
  <c r="R1562" i="6"/>
  <c r="S1562" i="6" s="1"/>
  <c r="BA1562" i="6"/>
  <c r="BB1562" i="6" s="1"/>
  <c r="AY1563" i="6"/>
  <c r="AA1563" i="6"/>
  <c r="AX1563" i="6" s="1"/>
  <c r="R1563" i="6"/>
  <c r="S1563" i="6" s="1"/>
  <c r="BA1563" i="6"/>
  <c r="BB1563" i="6" s="1"/>
  <c r="AY1564" i="6"/>
  <c r="AA1564" i="6"/>
  <c r="AX1564" i="6" s="1"/>
  <c r="R1564" i="6"/>
  <c r="S1564" i="6" s="1"/>
  <c r="BA1564" i="6"/>
  <c r="BB1564" i="6" s="1"/>
  <c r="AY1565" i="6"/>
  <c r="AA1565" i="6"/>
  <c r="AX1565" i="6" s="1"/>
  <c r="R1565" i="6"/>
  <c r="S1565" i="6" s="1"/>
  <c r="BA1565" i="6"/>
  <c r="BB1565" i="6" s="1"/>
  <c r="AY1566" i="6"/>
  <c r="AA1566" i="6"/>
  <c r="AX1566" i="6" s="1"/>
  <c r="R1566" i="6"/>
  <c r="S1566" i="6" s="1"/>
  <c r="BA1566" i="6"/>
  <c r="BB1566" i="6" s="1"/>
  <c r="AY1567" i="6"/>
  <c r="AA1567" i="6"/>
  <c r="AX1567" i="6" s="1"/>
  <c r="R1567" i="6"/>
  <c r="S1567" i="6" s="1"/>
  <c r="BA1567" i="6"/>
  <c r="BB1567" i="6" s="1"/>
  <c r="AY1568" i="6"/>
  <c r="AA1568" i="6"/>
  <c r="AX1568" i="6" s="1"/>
  <c r="R1568" i="6"/>
  <c r="S1568" i="6" s="1"/>
  <c r="BA1568" i="6"/>
  <c r="BB1568" i="6" s="1"/>
  <c r="AY1569" i="6"/>
  <c r="AA1569" i="6"/>
  <c r="AX1569" i="6" s="1"/>
  <c r="R1569" i="6"/>
  <c r="S1569" i="6" s="1"/>
  <c r="BA1569" i="6"/>
  <c r="BB1569" i="6" s="1"/>
  <c r="AY1570" i="6"/>
  <c r="AA1570" i="6"/>
  <c r="AX1570" i="6" s="1"/>
  <c r="R1570" i="6"/>
  <c r="S1570" i="6" s="1"/>
  <c r="BA1570" i="6"/>
  <c r="BB1570" i="6" s="1"/>
  <c r="AY1571" i="6"/>
  <c r="AA1571" i="6"/>
  <c r="AX1571" i="6" s="1"/>
  <c r="R1571" i="6"/>
  <c r="S1571" i="6" s="1"/>
  <c r="BA1571" i="6"/>
  <c r="BB1571" i="6" s="1"/>
  <c r="AY1572" i="6"/>
  <c r="AA1572" i="6"/>
  <c r="AX1572" i="6" s="1"/>
  <c r="R1572" i="6"/>
  <c r="S1572" i="6" s="1"/>
  <c r="BA1572" i="6"/>
  <c r="BB1572" i="6" s="1"/>
  <c r="AY1573" i="6"/>
  <c r="AA1573" i="6"/>
  <c r="AX1573" i="6" s="1"/>
  <c r="R1573" i="6"/>
  <c r="S1573" i="6" s="1"/>
  <c r="BA1573" i="6"/>
  <c r="BB1573" i="6" s="1"/>
  <c r="AY1574" i="6"/>
  <c r="AA1574" i="6"/>
  <c r="AX1574" i="6" s="1"/>
  <c r="R1574" i="6"/>
  <c r="S1574" i="6" s="1"/>
  <c r="BA1574" i="6"/>
  <c r="BB1574" i="6" s="1"/>
  <c r="AY1575" i="6"/>
  <c r="AA1575" i="6"/>
  <c r="AX1575" i="6" s="1"/>
  <c r="R1575" i="6"/>
  <c r="S1575" i="6" s="1"/>
  <c r="BA1575" i="6"/>
  <c r="BB1575" i="6" s="1"/>
  <c r="AY1576" i="6"/>
  <c r="AA1576" i="6"/>
  <c r="AX1576" i="6" s="1"/>
  <c r="R1576" i="6"/>
  <c r="S1576" i="6" s="1"/>
  <c r="BA1576" i="6"/>
  <c r="BB1576" i="6" s="1"/>
  <c r="AY1577" i="6"/>
  <c r="AA1577" i="6"/>
  <c r="AX1577" i="6" s="1"/>
  <c r="R1577" i="6"/>
  <c r="S1577" i="6" s="1"/>
  <c r="BA1577" i="6"/>
  <c r="BB1577" i="6" s="1"/>
  <c r="AY1578" i="6"/>
  <c r="AA1578" i="6"/>
  <c r="AX1578" i="6" s="1"/>
  <c r="R1578" i="6"/>
  <c r="S1578" i="6" s="1"/>
  <c r="BA1578" i="6"/>
  <c r="BB1578" i="6" s="1"/>
  <c r="AY1579" i="6"/>
  <c r="AA1579" i="6"/>
  <c r="AX1579" i="6" s="1"/>
  <c r="R1579" i="6"/>
  <c r="S1579" i="6" s="1"/>
  <c r="BA1579" i="6"/>
  <c r="BB1579" i="6" s="1"/>
  <c r="AY1580" i="6"/>
  <c r="AA1580" i="6"/>
  <c r="AX1580" i="6" s="1"/>
  <c r="R1580" i="6"/>
  <c r="S1580" i="6" s="1"/>
  <c r="BA1580" i="6"/>
  <c r="BB1580" i="6" s="1"/>
  <c r="AY1581" i="6"/>
  <c r="AA1581" i="6"/>
  <c r="AX1581" i="6" s="1"/>
  <c r="R1581" i="6"/>
  <c r="S1581" i="6" s="1"/>
  <c r="BA1581" i="6"/>
  <c r="BB1581" i="6" s="1"/>
  <c r="AY1582" i="6"/>
  <c r="AA1582" i="6"/>
  <c r="AX1582" i="6" s="1"/>
  <c r="R1582" i="6"/>
  <c r="S1582" i="6" s="1"/>
  <c r="BA1582" i="6"/>
  <c r="BB1582" i="6" s="1"/>
  <c r="AY1583" i="6"/>
  <c r="AA1583" i="6"/>
  <c r="AX1583" i="6" s="1"/>
  <c r="R1583" i="6"/>
  <c r="S1583" i="6" s="1"/>
  <c r="BA1583" i="6"/>
  <c r="BB1583" i="6" s="1"/>
  <c r="AY1584" i="6"/>
  <c r="AA1584" i="6"/>
  <c r="AX1584" i="6" s="1"/>
  <c r="R1584" i="6"/>
  <c r="S1584" i="6" s="1"/>
  <c r="BA1584" i="6"/>
  <c r="BB1584" i="6" s="1"/>
  <c r="AY1585" i="6"/>
  <c r="AA1585" i="6"/>
  <c r="AX1585" i="6" s="1"/>
  <c r="R1585" i="6"/>
  <c r="S1585" i="6" s="1"/>
  <c r="BA1585" i="6"/>
  <c r="BB1585" i="6" s="1"/>
  <c r="AY1586" i="6"/>
  <c r="AA1586" i="6"/>
  <c r="AX1586" i="6" s="1"/>
  <c r="R1586" i="6"/>
  <c r="S1586" i="6" s="1"/>
  <c r="BA1586" i="6"/>
  <c r="BB1586" i="6" s="1"/>
  <c r="AY1587" i="6"/>
  <c r="AA1587" i="6"/>
  <c r="AX1587" i="6" s="1"/>
  <c r="R1587" i="6"/>
  <c r="S1587" i="6" s="1"/>
  <c r="BA1587" i="6"/>
  <c r="BB1587" i="6" s="1"/>
  <c r="AY1588" i="6"/>
  <c r="AA1588" i="6"/>
  <c r="AX1588" i="6" s="1"/>
  <c r="R1588" i="6"/>
  <c r="S1588" i="6" s="1"/>
  <c r="BA1588" i="6"/>
  <c r="BB1588" i="6" s="1"/>
  <c r="AY1589" i="6"/>
  <c r="AA1589" i="6"/>
  <c r="AX1589" i="6" s="1"/>
  <c r="R1589" i="6"/>
  <c r="S1589" i="6" s="1"/>
  <c r="BA1589" i="6"/>
  <c r="BB1589" i="6" s="1"/>
  <c r="AY1590" i="6"/>
  <c r="AA1590" i="6"/>
  <c r="AX1590" i="6" s="1"/>
  <c r="R1590" i="6"/>
  <c r="S1590" i="6" s="1"/>
  <c r="BA1590" i="6"/>
  <c r="BB1590" i="6" s="1"/>
  <c r="AY1591" i="6"/>
  <c r="AA1591" i="6"/>
  <c r="AX1591" i="6" s="1"/>
  <c r="R1591" i="6"/>
  <c r="S1591" i="6" s="1"/>
  <c r="BA1591" i="6"/>
  <c r="BB1591" i="6" s="1"/>
  <c r="AY1592" i="6"/>
  <c r="AA1592" i="6"/>
  <c r="AX1592" i="6" s="1"/>
  <c r="R1592" i="6"/>
  <c r="S1592" i="6" s="1"/>
  <c r="BA1592" i="6"/>
  <c r="BB1592" i="6" s="1"/>
  <c r="AY1593" i="6"/>
  <c r="AA1593" i="6"/>
  <c r="AX1593" i="6" s="1"/>
  <c r="R1593" i="6"/>
  <c r="S1593" i="6" s="1"/>
  <c r="BA1593" i="6"/>
  <c r="BB1593" i="6" s="1"/>
  <c r="AY1594" i="6"/>
  <c r="AA1594" i="6"/>
  <c r="AX1594" i="6" s="1"/>
  <c r="R1594" i="6"/>
  <c r="S1594" i="6" s="1"/>
  <c r="BA1594" i="6"/>
  <c r="BB1594" i="6" s="1"/>
  <c r="AY1595" i="6"/>
  <c r="AA1595" i="6"/>
  <c r="AX1595" i="6" s="1"/>
  <c r="R1595" i="6"/>
  <c r="S1595" i="6" s="1"/>
  <c r="BA1595" i="6"/>
  <c r="BB1595" i="6" s="1"/>
  <c r="AY1596" i="6"/>
  <c r="AA1596" i="6"/>
  <c r="AX1596" i="6" s="1"/>
  <c r="R1596" i="6"/>
  <c r="S1596" i="6" s="1"/>
  <c r="BA1596" i="6"/>
  <c r="BB1596" i="6" s="1"/>
  <c r="AY1597" i="6"/>
  <c r="AA1597" i="6"/>
  <c r="AX1597" i="6" s="1"/>
  <c r="R1597" i="6"/>
  <c r="S1597" i="6" s="1"/>
  <c r="BA1597" i="6"/>
  <c r="BB1597" i="6" s="1"/>
  <c r="AY1598" i="6"/>
  <c r="AA1598" i="6"/>
  <c r="AX1598" i="6" s="1"/>
  <c r="R1598" i="6"/>
  <c r="S1598" i="6" s="1"/>
  <c r="BA1598" i="6"/>
  <c r="BB1598" i="6" s="1"/>
  <c r="AY1599" i="6"/>
  <c r="AA1599" i="6"/>
  <c r="AX1599" i="6" s="1"/>
  <c r="R1599" i="6"/>
  <c r="S1599" i="6" s="1"/>
  <c r="BA1599" i="6"/>
  <c r="BB1599" i="6" s="1"/>
  <c r="AY1600" i="6"/>
  <c r="AA1600" i="6"/>
  <c r="AX1600" i="6" s="1"/>
  <c r="R1600" i="6"/>
  <c r="S1600" i="6" s="1"/>
  <c r="BA1600" i="6"/>
  <c r="BB1600" i="6" s="1"/>
  <c r="AY1601" i="6"/>
  <c r="AA1601" i="6"/>
  <c r="AX1601" i="6" s="1"/>
  <c r="R1601" i="6"/>
  <c r="S1601" i="6" s="1"/>
  <c r="BA1601" i="6"/>
  <c r="BB1601" i="6" s="1"/>
  <c r="AY1602" i="6"/>
  <c r="AA1602" i="6"/>
  <c r="AX1602" i="6" s="1"/>
  <c r="R1602" i="6"/>
  <c r="S1602" i="6" s="1"/>
  <c r="BA1602" i="6"/>
  <c r="BB1602" i="6" s="1"/>
  <c r="AY1603" i="6"/>
  <c r="AA1603" i="6"/>
  <c r="AX1603" i="6" s="1"/>
  <c r="R1603" i="6"/>
  <c r="S1603" i="6" s="1"/>
  <c r="BA1603" i="6"/>
  <c r="BB1603" i="6" s="1"/>
  <c r="AY1604" i="6"/>
  <c r="AA1604" i="6"/>
  <c r="AX1604" i="6" s="1"/>
  <c r="R1604" i="6"/>
  <c r="S1604" i="6" s="1"/>
  <c r="BA1604" i="6"/>
  <c r="BB1604" i="6" s="1"/>
  <c r="AY1605" i="6"/>
  <c r="AA1605" i="6"/>
  <c r="AX1605" i="6" s="1"/>
  <c r="R1605" i="6"/>
  <c r="S1605" i="6" s="1"/>
  <c r="BA1605" i="6"/>
  <c r="BB1605" i="6" s="1"/>
  <c r="AY1606" i="6"/>
  <c r="AA1606" i="6"/>
  <c r="AX1606" i="6" s="1"/>
  <c r="R1606" i="6"/>
  <c r="S1606" i="6" s="1"/>
  <c r="BA1606" i="6"/>
  <c r="BB1606" i="6" s="1"/>
  <c r="AY1607" i="6"/>
  <c r="AA1607" i="6"/>
  <c r="AX1607" i="6" s="1"/>
  <c r="R1607" i="6"/>
  <c r="S1607" i="6" s="1"/>
  <c r="BA1607" i="6"/>
  <c r="BB1607" i="6" s="1"/>
  <c r="AY1608" i="6"/>
  <c r="AA1608" i="6"/>
  <c r="AX1608" i="6" s="1"/>
  <c r="R1608" i="6"/>
  <c r="S1608" i="6" s="1"/>
  <c r="BA1608" i="6"/>
  <c r="BB1608" i="6" s="1"/>
  <c r="AY1609" i="6"/>
  <c r="AA1609" i="6"/>
  <c r="AX1609" i="6" s="1"/>
  <c r="R1609" i="6"/>
  <c r="S1609" i="6" s="1"/>
  <c r="BA1609" i="6"/>
  <c r="BB1609" i="6" s="1"/>
  <c r="AY1610" i="6"/>
  <c r="AA1610" i="6"/>
  <c r="AX1610" i="6" s="1"/>
  <c r="R1610" i="6"/>
  <c r="S1610" i="6" s="1"/>
  <c r="BA1610" i="6"/>
  <c r="BB1610" i="6" s="1"/>
  <c r="AY1611" i="6"/>
  <c r="AA1611" i="6"/>
  <c r="AX1611" i="6" s="1"/>
  <c r="R1611" i="6"/>
  <c r="S1611" i="6" s="1"/>
  <c r="BA1611" i="6"/>
  <c r="BB1611" i="6" s="1"/>
  <c r="AY1612" i="6"/>
  <c r="AA1612" i="6"/>
  <c r="AX1612" i="6" s="1"/>
  <c r="R1612" i="6"/>
  <c r="S1612" i="6" s="1"/>
  <c r="BA1612" i="6"/>
  <c r="BB1612" i="6" s="1"/>
  <c r="AY1613" i="6"/>
  <c r="AA1613" i="6"/>
  <c r="AX1613" i="6" s="1"/>
  <c r="R1613" i="6"/>
  <c r="S1613" i="6" s="1"/>
  <c r="BA1613" i="6"/>
  <c r="BB1613" i="6" s="1"/>
  <c r="AY1614" i="6"/>
  <c r="AA1614" i="6"/>
  <c r="AX1614" i="6" s="1"/>
  <c r="R1614" i="6"/>
  <c r="S1614" i="6" s="1"/>
  <c r="BA1614" i="6"/>
  <c r="BB1614" i="6" s="1"/>
  <c r="AY1615" i="6"/>
  <c r="AA1615" i="6"/>
  <c r="AX1615" i="6" s="1"/>
  <c r="R1615" i="6"/>
  <c r="S1615" i="6" s="1"/>
  <c r="BA1615" i="6"/>
  <c r="BB1615" i="6" s="1"/>
  <c r="AY1616" i="6"/>
  <c r="AA1616" i="6"/>
  <c r="AX1616" i="6" s="1"/>
  <c r="R1616" i="6"/>
  <c r="S1616" i="6" s="1"/>
  <c r="BA1616" i="6"/>
  <c r="BB1616" i="6" s="1"/>
  <c r="AY1617" i="6"/>
  <c r="AA1617" i="6"/>
  <c r="AX1617" i="6" s="1"/>
  <c r="R1617" i="6"/>
  <c r="S1617" i="6" s="1"/>
  <c r="BA1617" i="6"/>
  <c r="BB1617" i="6" s="1"/>
  <c r="AY1618" i="6"/>
  <c r="AA1618" i="6"/>
  <c r="AX1618" i="6" s="1"/>
  <c r="R1618" i="6"/>
  <c r="S1618" i="6" s="1"/>
  <c r="BA1618" i="6"/>
  <c r="BB1618" i="6" s="1"/>
  <c r="AY1619" i="6"/>
  <c r="AA1619" i="6"/>
  <c r="AX1619" i="6" s="1"/>
  <c r="R1619" i="6"/>
  <c r="S1619" i="6" s="1"/>
  <c r="BA1619" i="6"/>
  <c r="BB1619" i="6" s="1"/>
  <c r="AY1620" i="6"/>
  <c r="AA1620" i="6"/>
  <c r="AX1620" i="6" s="1"/>
  <c r="R1620" i="6"/>
  <c r="S1620" i="6" s="1"/>
  <c r="BA1620" i="6"/>
  <c r="BB1620" i="6" s="1"/>
  <c r="AY1621" i="6"/>
  <c r="AA1621" i="6"/>
  <c r="AX1621" i="6" s="1"/>
  <c r="R1621" i="6"/>
  <c r="S1621" i="6" s="1"/>
  <c r="BA1621" i="6"/>
  <c r="BB1621" i="6" s="1"/>
  <c r="AY1622" i="6"/>
  <c r="AA1622" i="6"/>
  <c r="AX1622" i="6" s="1"/>
  <c r="R1622" i="6"/>
  <c r="S1622" i="6" s="1"/>
  <c r="BA1622" i="6"/>
  <c r="BB1622" i="6" s="1"/>
  <c r="AY1623" i="6"/>
  <c r="AA1623" i="6"/>
  <c r="AX1623" i="6" s="1"/>
  <c r="R1623" i="6"/>
  <c r="S1623" i="6" s="1"/>
  <c r="BA1623" i="6"/>
  <c r="BB1623" i="6" s="1"/>
  <c r="AY1624" i="6"/>
  <c r="AA1624" i="6"/>
  <c r="AX1624" i="6" s="1"/>
  <c r="R1624" i="6"/>
  <c r="S1624" i="6" s="1"/>
  <c r="BA1624" i="6"/>
  <c r="BB1624" i="6" s="1"/>
  <c r="AY1625" i="6"/>
  <c r="AA1625" i="6"/>
  <c r="AX1625" i="6" s="1"/>
  <c r="R1625" i="6"/>
  <c r="S1625" i="6" s="1"/>
  <c r="BA1625" i="6"/>
  <c r="BB1625" i="6" s="1"/>
  <c r="AY1626" i="6"/>
  <c r="AA1626" i="6"/>
  <c r="AX1626" i="6" s="1"/>
  <c r="R1626" i="6"/>
  <c r="S1626" i="6" s="1"/>
  <c r="BA1626" i="6"/>
  <c r="BB1626" i="6" s="1"/>
  <c r="AY1627" i="6"/>
  <c r="AA1627" i="6"/>
  <c r="AX1627" i="6" s="1"/>
  <c r="R1627" i="6"/>
  <c r="S1627" i="6" s="1"/>
  <c r="BA1627" i="6"/>
  <c r="BB1627" i="6" s="1"/>
  <c r="AY1628" i="6"/>
  <c r="AA1628" i="6"/>
  <c r="AX1628" i="6" s="1"/>
  <c r="R1628" i="6"/>
  <c r="S1628" i="6" s="1"/>
  <c r="BA1628" i="6"/>
  <c r="BB1628" i="6" s="1"/>
  <c r="AY1629" i="6"/>
  <c r="AA1629" i="6"/>
  <c r="AX1629" i="6" s="1"/>
  <c r="R1629" i="6"/>
  <c r="S1629" i="6" s="1"/>
  <c r="BA1629" i="6"/>
  <c r="BB1629" i="6" s="1"/>
  <c r="AY1630" i="6"/>
  <c r="AA1630" i="6"/>
  <c r="AX1630" i="6" s="1"/>
  <c r="R1630" i="6"/>
  <c r="S1630" i="6" s="1"/>
  <c r="BA1630" i="6"/>
  <c r="BB1630" i="6" s="1"/>
  <c r="AY1631" i="6"/>
  <c r="AA1631" i="6"/>
  <c r="AX1631" i="6" s="1"/>
  <c r="R1631" i="6"/>
  <c r="S1631" i="6" s="1"/>
  <c r="BA1631" i="6"/>
  <c r="BB1631" i="6" s="1"/>
  <c r="AY1632" i="6"/>
  <c r="AA1632" i="6"/>
  <c r="AX1632" i="6" s="1"/>
  <c r="R1632" i="6"/>
  <c r="S1632" i="6" s="1"/>
  <c r="BA1632" i="6"/>
  <c r="BB1632" i="6" s="1"/>
  <c r="AY1633" i="6"/>
  <c r="AA1633" i="6"/>
  <c r="AX1633" i="6" s="1"/>
  <c r="R1633" i="6"/>
  <c r="S1633" i="6" s="1"/>
  <c r="BA1633" i="6"/>
  <c r="BB1633" i="6" s="1"/>
  <c r="AY1634" i="6"/>
  <c r="AA1634" i="6"/>
  <c r="AX1634" i="6" s="1"/>
  <c r="R1634" i="6"/>
  <c r="S1634" i="6" s="1"/>
  <c r="BA1634" i="6"/>
  <c r="BB1634" i="6" s="1"/>
  <c r="AY1635" i="6"/>
  <c r="AA1635" i="6"/>
  <c r="AX1635" i="6" s="1"/>
  <c r="R1635" i="6"/>
  <c r="S1635" i="6" s="1"/>
  <c r="BA1635" i="6"/>
  <c r="BB1635" i="6" s="1"/>
  <c r="AY1636" i="6"/>
  <c r="AA1636" i="6"/>
  <c r="AX1636" i="6" s="1"/>
  <c r="R1636" i="6"/>
  <c r="S1636" i="6" s="1"/>
  <c r="BA1636" i="6"/>
  <c r="BB1636" i="6" s="1"/>
  <c r="AY1637" i="6"/>
  <c r="AA1637" i="6"/>
  <c r="AX1637" i="6" s="1"/>
  <c r="R1637" i="6"/>
  <c r="S1637" i="6" s="1"/>
  <c r="BA1637" i="6"/>
  <c r="BB1637" i="6" s="1"/>
  <c r="AY1638" i="6"/>
  <c r="AA1638" i="6"/>
  <c r="AX1638" i="6" s="1"/>
  <c r="R1638" i="6"/>
  <c r="S1638" i="6" s="1"/>
  <c r="BA1638" i="6"/>
  <c r="BB1638" i="6" s="1"/>
  <c r="AY1639" i="6"/>
  <c r="AA1639" i="6"/>
  <c r="AX1639" i="6" s="1"/>
  <c r="R1639" i="6"/>
  <c r="S1639" i="6" s="1"/>
  <c r="BA1639" i="6"/>
  <c r="BB1639" i="6" s="1"/>
  <c r="AY1640" i="6"/>
  <c r="AA1640" i="6"/>
  <c r="AX1640" i="6" s="1"/>
  <c r="R1640" i="6"/>
  <c r="S1640" i="6" s="1"/>
  <c r="BA1640" i="6"/>
  <c r="BB1640" i="6" s="1"/>
  <c r="AY1641" i="6"/>
  <c r="AA1641" i="6"/>
  <c r="AX1641" i="6" s="1"/>
  <c r="R1641" i="6"/>
  <c r="S1641" i="6" s="1"/>
  <c r="BA1641" i="6"/>
  <c r="BB1641" i="6" s="1"/>
  <c r="AY1642" i="6"/>
  <c r="AA1642" i="6"/>
  <c r="AX1642" i="6" s="1"/>
  <c r="R1642" i="6"/>
  <c r="S1642" i="6" s="1"/>
  <c r="BA1642" i="6"/>
  <c r="BB1642" i="6" s="1"/>
  <c r="AY1643" i="6"/>
  <c r="AA1643" i="6"/>
  <c r="AX1643" i="6" s="1"/>
  <c r="R1643" i="6"/>
  <c r="S1643" i="6" s="1"/>
  <c r="BA1643" i="6"/>
  <c r="BB1643" i="6" s="1"/>
  <c r="AY1644" i="6"/>
  <c r="AA1644" i="6"/>
  <c r="AX1644" i="6" s="1"/>
  <c r="R1644" i="6"/>
  <c r="S1644" i="6" s="1"/>
  <c r="BA1644" i="6"/>
  <c r="BB1644" i="6" s="1"/>
  <c r="AY1645" i="6"/>
  <c r="AA1645" i="6"/>
  <c r="AX1645" i="6" s="1"/>
  <c r="R1645" i="6"/>
  <c r="S1645" i="6" s="1"/>
  <c r="BA1645" i="6"/>
  <c r="BB1645" i="6" s="1"/>
  <c r="AY1646" i="6"/>
  <c r="AA1646" i="6"/>
  <c r="AX1646" i="6" s="1"/>
  <c r="R1646" i="6"/>
  <c r="S1646" i="6" s="1"/>
  <c r="BA1646" i="6"/>
  <c r="BB1646" i="6" s="1"/>
  <c r="AY1647" i="6"/>
  <c r="AA1647" i="6"/>
  <c r="AX1647" i="6" s="1"/>
  <c r="R1647" i="6"/>
  <c r="S1647" i="6" s="1"/>
  <c r="BA1647" i="6"/>
  <c r="BB1647" i="6" s="1"/>
  <c r="AY1648" i="6"/>
  <c r="AA1648" i="6"/>
  <c r="AX1648" i="6" s="1"/>
  <c r="R1648" i="6"/>
  <c r="S1648" i="6" s="1"/>
  <c r="BA1648" i="6"/>
  <c r="BB1648" i="6" s="1"/>
  <c r="AY1649" i="6"/>
  <c r="AA1649" i="6"/>
  <c r="AX1649" i="6" s="1"/>
  <c r="R1649" i="6"/>
  <c r="S1649" i="6" s="1"/>
  <c r="BA1649" i="6"/>
  <c r="BB1649" i="6" s="1"/>
  <c r="AY1650" i="6"/>
  <c r="AA1650" i="6"/>
  <c r="AX1650" i="6" s="1"/>
  <c r="R1650" i="6"/>
  <c r="S1650" i="6" s="1"/>
  <c r="BA1650" i="6"/>
  <c r="BB1650" i="6" s="1"/>
  <c r="AY1651" i="6"/>
  <c r="AA1651" i="6"/>
  <c r="AX1651" i="6" s="1"/>
  <c r="R1651" i="6"/>
  <c r="S1651" i="6" s="1"/>
  <c r="BA1651" i="6"/>
  <c r="BB1651" i="6" s="1"/>
  <c r="AY1652" i="6"/>
  <c r="AA1652" i="6"/>
  <c r="AX1652" i="6" s="1"/>
  <c r="R1652" i="6"/>
  <c r="S1652" i="6" s="1"/>
  <c r="BA1652" i="6"/>
  <c r="BB1652" i="6" s="1"/>
  <c r="AY1653" i="6"/>
  <c r="AA1653" i="6"/>
  <c r="AX1653" i="6" s="1"/>
  <c r="R1653" i="6"/>
  <c r="S1653" i="6" s="1"/>
  <c r="BA1653" i="6"/>
  <c r="BB1653" i="6" s="1"/>
  <c r="AY1654" i="6"/>
  <c r="AA1654" i="6"/>
  <c r="AX1654" i="6" s="1"/>
  <c r="R1654" i="6"/>
  <c r="S1654" i="6" s="1"/>
  <c r="BA1654" i="6"/>
  <c r="BB1654" i="6" s="1"/>
  <c r="AY1655" i="6"/>
  <c r="AA1655" i="6"/>
  <c r="AX1655" i="6" s="1"/>
  <c r="R1655" i="6"/>
  <c r="S1655" i="6" s="1"/>
  <c r="BA1655" i="6"/>
  <c r="BB1655" i="6" s="1"/>
  <c r="AY1656" i="6"/>
  <c r="AA1656" i="6"/>
  <c r="AX1656" i="6" s="1"/>
  <c r="R1656" i="6"/>
  <c r="S1656" i="6" s="1"/>
  <c r="BA1656" i="6"/>
  <c r="BB1656" i="6" s="1"/>
  <c r="AY1657" i="6"/>
  <c r="AA1657" i="6"/>
  <c r="AX1657" i="6" s="1"/>
  <c r="R1657" i="6"/>
  <c r="S1657" i="6" s="1"/>
  <c r="BA1657" i="6"/>
  <c r="BB1657" i="6" s="1"/>
  <c r="AY1658" i="6"/>
  <c r="AA1658" i="6"/>
  <c r="AX1658" i="6" s="1"/>
  <c r="R1658" i="6"/>
  <c r="S1658" i="6" s="1"/>
  <c r="BA1658" i="6"/>
  <c r="BB1658" i="6" s="1"/>
  <c r="AY1659" i="6"/>
  <c r="AA1659" i="6"/>
  <c r="AX1659" i="6" s="1"/>
  <c r="R1659" i="6"/>
  <c r="S1659" i="6" s="1"/>
  <c r="BA1659" i="6"/>
  <c r="BB1659" i="6" s="1"/>
  <c r="AY1660" i="6"/>
  <c r="AA1660" i="6"/>
  <c r="AX1660" i="6" s="1"/>
  <c r="R1660" i="6"/>
  <c r="S1660" i="6" s="1"/>
  <c r="BA1660" i="6"/>
  <c r="BB1660" i="6" s="1"/>
  <c r="AY1661" i="6"/>
  <c r="AA1661" i="6"/>
  <c r="AX1661" i="6" s="1"/>
  <c r="R1661" i="6"/>
  <c r="S1661" i="6" s="1"/>
  <c r="BA1661" i="6"/>
  <c r="BB1661" i="6" s="1"/>
  <c r="AY1662" i="6"/>
  <c r="AA1662" i="6"/>
  <c r="AX1662" i="6" s="1"/>
  <c r="R1662" i="6"/>
  <c r="S1662" i="6" s="1"/>
  <c r="BA1662" i="6"/>
  <c r="BB1662" i="6" s="1"/>
  <c r="AY1663" i="6"/>
  <c r="AA1663" i="6"/>
  <c r="AX1663" i="6" s="1"/>
  <c r="R1663" i="6"/>
  <c r="S1663" i="6" s="1"/>
  <c r="BA1663" i="6"/>
  <c r="BB1663" i="6" s="1"/>
  <c r="AY1664" i="6"/>
  <c r="AA1664" i="6"/>
  <c r="AX1664" i="6" s="1"/>
  <c r="R1664" i="6"/>
  <c r="S1664" i="6" s="1"/>
  <c r="BA1664" i="6"/>
  <c r="BB1664" i="6" s="1"/>
  <c r="AY1665" i="6"/>
  <c r="AA1665" i="6"/>
  <c r="AX1665" i="6" s="1"/>
  <c r="R1665" i="6"/>
  <c r="S1665" i="6" s="1"/>
  <c r="BA1665" i="6"/>
  <c r="BB1665" i="6" s="1"/>
  <c r="AY1666" i="6"/>
  <c r="AA1666" i="6"/>
  <c r="AX1666" i="6" s="1"/>
  <c r="R1666" i="6"/>
  <c r="S1666" i="6" s="1"/>
  <c r="BA1666" i="6"/>
  <c r="BB1666" i="6" s="1"/>
  <c r="AY1667" i="6"/>
  <c r="AA1667" i="6"/>
  <c r="AX1667" i="6" s="1"/>
  <c r="R1667" i="6"/>
  <c r="S1667" i="6" s="1"/>
  <c r="BA1667" i="6"/>
  <c r="BB1667" i="6" s="1"/>
  <c r="AY1668" i="6"/>
  <c r="AA1668" i="6"/>
  <c r="AX1668" i="6" s="1"/>
  <c r="R1668" i="6"/>
  <c r="S1668" i="6" s="1"/>
  <c r="BA1668" i="6"/>
  <c r="BB1668" i="6" s="1"/>
  <c r="AY1669" i="6"/>
  <c r="AA1669" i="6"/>
  <c r="AX1669" i="6" s="1"/>
  <c r="R1669" i="6"/>
  <c r="S1669" i="6" s="1"/>
  <c r="BA1669" i="6"/>
  <c r="BB1669" i="6" s="1"/>
  <c r="AY1670" i="6"/>
  <c r="AA1670" i="6"/>
  <c r="AX1670" i="6" s="1"/>
  <c r="R1670" i="6"/>
  <c r="S1670" i="6" s="1"/>
  <c r="BA1670" i="6"/>
  <c r="BB1670" i="6" s="1"/>
  <c r="AY1671" i="6"/>
  <c r="AA1671" i="6"/>
  <c r="AX1671" i="6" s="1"/>
  <c r="R1671" i="6"/>
  <c r="S1671" i="6" s="1"/>
  <c r="BA1671" i="6"/>
  <c r="BB1671" i="6" s="1"/>
  <c r="AY1672" i="6"/>
  <c r="AA1672" i="6"/>
  <c r="AX1672" i="6" s="1"/>
  <c r="R1672" i="6"/>
  <c r="S1672" i="6" s="1"/>
  <c r="BA1672" i="6"/>
  <c r="BB1672" i="6" s="1"/>
  <c r="AY1673" i="6"/>
  <c r="AA1673" i="6"/>
  <c r="AX1673" i="6" s="1"/>
  <c r="R1673" i="6"/>
  <c r="S1673" i="6" s="1"/>
  <c r="BA1673" i="6"/>
  <c r="BB1673" i="6" s="1"/>
  <c r="AY1674" i="6"/>
  <c r="AA1674" i="6"/>
  <c r="AX1674" i="6" s="1"/>
  <c r="R1674" i="6"/>
  <c r="S1674" i="6" s="1"/>
  <c r="BA1674" i="6"/>
  <c r="BB1674" i="6" s="1"/>
  <c r="AY1675" i="6"/>
  <c r="AA1675" i="6"/>
  <c r="AX1675" i="6" s="1"/>
  <c r="R1675" i="6"/>
  <c r="S1675" i="6" s="1"/>
  <c r="BA1675" i="6"/>
  <c r="BB1675" i="6" s="1"/>
  <c r="AY1676" i="6"/>
  <c r="AA1676" i="6"/>
  <c r="AX1676" i="6" s="1"/>
  <c r="R1676" i="6"/>
  <c r="S1676" i="6" s="1"/>
  <c r="BA1676" i="6"/>
  <c r="BB1676" i="6" s="1"/>
  <c r="AY1677" i="6"/>
  <c r="AA1677" i="6"/>
  <c r="AX1677" i="6" s="1"/>
  <c r="R1677" i="6"/>
  <c r="S1677" i="6" s="1"/>
  <c r="BA1677" i="6"/>
  <c r="BB1677" i="6" s="1"/>
  <c r="AY1678" i="6"/>
  <c r="AA1678" i="6"/>
  <c r="AX1678" i="6" s="1"/>
  <c r="R1678" i="6"/>
  <c r="S1678" i="6" s="1"/>
  <c r="BA1678" i="6"/>
  <c r="BB1678" i="6" s="1"/>
  <c r="AY1679" i="6"/>
  <c r="AA1679" i="6"/>
  <c r="AX1679" i="6" s="1"/>
  <c r="R1679" i="6"/>
  <c r="S1679" i="6" s="1"/>
  <c r="BA1679" i="6"/>
  <c r="BB1679" i="6" s="1"/>
  <c r="AY1680" i="6"/>
  <c r="AA1680" i="6"/>
  <c r="AX1680" i="6" s="1"/>
  <c r="R1680" i="6"/>
  <c r="S1680" i="6" s="1"/>
  <c r="BA1680" i="6"/>
  <c r="BB1680" i="6" s="1"/>
  <c r="AY1681" i="6"/>
  <c r="AA1681" i="6"/>
  <c r="AX1681" i="6" s="1"/>
  <c r="R1681" i="6"/>
  <c r="S1681" i="6" s="1"/>
  <c r="BA1681" i="6"/>
  <c r="BB1681" i="6" s="1"/>
  <c r="AY1682" i="6"/>
  <c r="AA1682" i="6"/>
  <c r="AX1682" i="6" s="1"/>
  <c r="R1682" i="6"/>
  <c r="S1682" i="6" s="1"/>
  <c r="BA1682" i="6"/>
  <c r="BB1682" i="6" s="1"/>
  <c r="AY1683" i="6"/>
  <c r="AA1683" i="6"/>
  <c r="AX1683" i="6" s="1"/>
  <c r="R1683" i="6"/>
  <c r="S1683" i="6" s="1"/>
  <c r="BA1683" i="6"/>
  <c r="BB1683" i="6" s="1"/>
  <c r="AY1684" i="6"/>
  <c r="AA1684" i="6"/>
  <c r="AX1684" i="6" s="1"/>
  <c r="R1684" i="6"/>
  <c r="S1684" i="6" s="1"/>
  <c r="BA1684" i="6"/>
  <c r="BB1684" i="6" s="1"/>
  <c r="AY1685" i="6"/>
  <c r="AA1685" i="6"/>
  <c r="AX1685" i="6" s="1"/>
  <c r="R1685" i="6"/>
  <c r="S1685" i="6" s="1"/>
  <c r="BA1685" i="6"/>
  <c r="BB1685" i="6" s="1"/>
  <c r="AY1686" i="6"/>
  <c r="AA1686" i="6"/>
  <c r="AX1686" i="6" s="1"/>
  <c r="R1686" i="6"/>
  <c r="S1686" i="6" s="1"/>
  <c r="BA1686" i="6"/>
  <c r="BB1686" i="6" s="1"/>
  <c r="AY1687" i="6"/>
  <c r="AA1687" i="6"/>
  <c r="AX1687" i="6" s="1"/>
  <c r="R1687" i="6"/>
  <c r="S1687" i="6" s="1"/>
  <c r="BA1687" i="6"/>
  <c r="BB1687" i="6" s="1"/>
  <c r="AY1688" i="6"/>
  <c r="AA1688" i="6"/>
  <c r="AX1688" i="6" s="1"/>
  <c r="R1688" i="6"/>
  <c r="S1688" i="6" s="1"/>
  <c r="BA1688" i="6"/>
  <c r="BB1688" i="6" s="1"/>
  <c r="AY1689" i="6"/>
  <c r="AA1689" i="6"/>
  <c r="AX1689" i="6" s="1"/>
  <c r="R1689" i="6"/>
  <c r="S1689" i="6" s="1"/>
  <c r="BA1689" i="6"/>
  <c r="BB1689" i="6" s="1"/>
  <c r="AY1690" i="6"/>
  <c r="AA1690" i="6"/>
  <c r="AX1690" i="6" s="1"/>
  <c r="R1690" i="6"/>
  <c r="S1690" i="6" s="1"/>
  <c r="BA1690" i="6"/>
  <c r="BB1690" i="6" s="1"/>
  <c r="AY1691" i="6"/>
  <c r="AA1691" i="6"/>
  <c r="AX1691" i="6" s="1"/>
  <c r="R1691" i="6"/>
  <c r="S1691" i="6" s="1"/>
  <c r="BA1691" i="6"/>
  <c r="BB1691" i="6" s="1"/>
  <c r="AY1692" i="6"/>
  <c r="AA1692" i="6"/>
  <c r="AX1692" i="6" s="1"/>
  <c r="R1692" i="6"/>
  <c r="S1692" i="6" s="1"/>
  <c r="BA1692" i="6"/>
  <c r="BB1692" i="6" s="1"/>
  <c r="AY1693" i="6"/>
  <c r="AA1693" i="6"/>
  <c r="AX1693" i="6" s="1"/>
  <c r="R1693" i="6"/>
  <c r="S1693" i="6" s="1"/>
  <c r="BA1693" i="6"/>
  <c r="BB1693" i="6" s="1"/>
  <c r="AY1694" i="6"/>
  <c r="AA1694" i="6"/>
  <c r="AX1694" i="6" s="1"/>
  <c r="R1694" i="6"/>
  <c r="S1694" i="6" s="1"/>
  <c r="BA1694" i="6"/>
  <c r="BB1694" i="6" s="1"/>
  <c r="AY1695" i="6"/>
  <c r="AA1695" i="6"/>
  <c r="AX1695" i="6" s="1"/>
  <c r="R1695" i="6"/>
  <c r="S1695" i="6" s="1"/>
  <c r="BA1695" i="6"/>
  <c r="BB1695" i="6" s="1"/>
  <c r="AY1696" i="6"/>
  <c r="AA1696" i="6"/>
  <c r="AX1696" i="6" s="1"/>
  <c r="R1696" i="6"/>
  <c r="S1696" i="6" s="1"/>
  <c r="BA1696" i="6"/>
  <c r="BB1696" i="6" s="1"/>
  <c r="AY1697" i="6"/>
  <c r="AA1697" i="6"/>
  <c r="AX1697" i="6" s="1"/>
  <c r="R1697" i="6"/>
  <c r="S1697" i="6" s="1"/>
  <c r="BA1697" i="6"/>
  <c r="BB1697" i="6" s="1"/>
  <c r="AY1698" i="6"/>
  <c r="AA1698" i="6"/>
  <c r="AX1698" i="6" s="1"/>
  <c r="R1698" i="6"/>
  <c r="S1698" i="6" s="1"/>
  <c r="BA1698" i="6"/>
  <c r="BB1698" i="6" s="1"/>
  <c r="AY1699" i="6"/>
  <c r="AA1699" i="6"/>
  <c r="AX1699" i="6" s="1"/>
  <c r="R1699" i="6"/>
  <c r="S1699" i="6" s="1"/>
  <c r="BA1699" i="6"/>
  <c r="BB1699" i="6" s="1"/>
  <c r="AY1700" i="6"/>
  <c r="AA1700" i="6"/>
  <c r="AX1700" i="6" s="1"/>
  <c r="R1700" i="6"/>
  <c r="S1700" i="6" s="1"/>
  <c r="BA1700" i="6"/>
  <c r="BB1700" i="6" s="1"/>
  <c r="AY1701" i="6"/>
  <c r="AA1701" i="6"/>
  <c r="AX1701" i="6" s="1"/>
  <c r="R1701" i="6"/>
  <c r="S1701" i="6" s="1"/>
  <c r="BA1701" i="6"/>
  <c r="BB1701" i="6" s="1"/>
  <c r="AY1702" i="6"/>
  <c r="AA1702" i="6"/>
  <c r="AX1702" i="6" s="1"/>
  <c r="R1702" i="6"/>
  <c r="S1702" i="6" s="1"/>
  <c r="BA1702" i="6"/>
  <c r="BB1702" i="6" s="1"/>
  <c r="AY1703" i="6"/>
  <c r="AA1703" i="6"/>
  <c r="AX1703" i="6" s="1"/>
  <c r="R1703" i="6"/>
  <c r="S1703" i="6" s="1"/>
  <c r="BA1703" i="6"/>
  <c r="BB1703" i="6" s="1"/>
  <c r="AY1704" i="6"/>
  <c r="AA1704" i="6"/>
  <c r="AX1704" i="6" s="1"/>
  <c r="R1704" i="6"/>
  <c r="S1704" i="6" s="1"/>
  <c r="BA1704" i="6"/>
  <c r="BB1704" i="6" s="1"/>
  <c r="AY1705" i="6"/>
  <c r="AA1705" i="6"/>
  <c r="AX1705" i="6" s="1"/>
  <c r="R1705" i="6"/>
  <c r="S1705" i="6" s="1"/>
  <c r="BA1705" i="6"/>
  <c r="BB1705" i="6" s="1"/>
  <c r="AY1706" i="6"/>
  <c r="AA1706" i="6"/>
  <c r="AX1706" i="6" s="1"/>
  <c r="R1706" i="6"/>
  <c r="S1706" i="6" s="1"/>
  <c r="BA1706" i="6"/>
  <c r="BB1706" i="6" s="1"/>
  <c r="AY1707" i="6"/>
  <c r="AA1707" i="6"/>
  <c r="AX1707" i="6" s="1"/>
  <c r="R1707" i="6"/>
  <c r="S1707" i="6" s="1"/>
  <c r="BA1707" i="6"/>
  <c r="BB1707" i="6" s="1"/>
  <c r="AY1708" i="6"/>
  <c r="AA1708" i="6"/>
  <c r="AX1708" i="6" s="1"/>
  <c r="R1708" i="6"/>
  <c r="S1708" i="6" s="1"/>
  <c r="BA1708" i="6"/>
  <c r="BB1708" i="6" s="1"/>
  <c r="AY1709" i="6"/>
  <c r="AA1709" i="6"/>
  <c r="AX1709" i="6" s="1"/>
  <c r="R1709" i="6"/>
  <c r="S1709" i="6" s="1"/>
  <c r="BA1709" i="6"/>
  <c r="BB1709" i="6" s="1"/>
  <c r="AY1710" i="6"/>
  <c r="AA1710" i="6"/>
  <c r="AX1710" i="6" s="1"/>
  <c r="R1710" i="6"/>
  <c r="S1710" i="6" s="1"/>
  <c r="BA1710" i="6"/>
  <c r="BB1710" i="6" s="1"/>
  <c r="AY1711" i="6"/>
  <c r="AA1711" i="6"/>
  <c r="AX1711" i="6" s="1"/>
  <c r="R1711" i="6"/>
  <c r="S1711" i="6" s="1"/>
  <c r="BA1711" i="6"/>
  <c r="BB1711" i="6" s="1"/>
  <c r="AY1712" i="6"/>
  <c r="AA1712" i="6"/>
  <c r="AX1712" i="6" s="1"/>
  <c r="R1712" i="6"/>
  <c r="S1712" i="6" s="1"/>
  <c r="BA1712" i="6"/>
  <c r="BB1712" i="6" s="1"/>
  <c r="AY1713" i="6"/>
  <c r="AA1713" i="6"/>
  <c r="AX1713" i="6" s="1"/>
  <c r="R1713" i="6"/>
  <c r="S1713" i="6" s="1"/>
  <c r="BA1713" i="6"/>
  <c r="BB1713" i="6" s="1"/>
  <c r="AY1714" i="6"/>
  <c r="AA1714" i="6"/>
  <c r="AX1714" i="6" s="1"/>
  <c r="R1714" i="6"/>
  <c r="S1714" i="6" s="1"/>
  <c r="BA1714" i="6"/>
  <c r="BB1714" i="6" s="1"/>
  <c r="AY1715" i="6"/>
  <c r="AA1715" i="6"/>
  <c r="AX1715" i="6" s="1"/>
  <c r="R1715" i="6"/>
  <c r="S1715" i="6" s="1"/>
  <c r="BA1715" i="6"/>
  <c r="BB1715" i="6" s="1"/>
  <c r="AY1716" i="6"/>
  <c r="AA1716" i="6"/>
  <c r="AX1716" i="6" s="1"/>
  <c r="R1716" i="6"/>
  <c r="S1716" i="6" s="1"/>
  <c r="BA1716" i="6"/>
  <c r="BB1716" i="6" s="1"/>
  <c r="AY1717" i="6"/>
  <c r="AA1717" i="6"/>
  <c r="AX1717" i="6" s="1"/>
  <c r="R1717" i="6"/>
  <c r="S1717" i="6" s="1"/>
  <c r="BA1717" i="6"/>
  <c r="BB1717" i="6" s="1"/>
  <c r="AY1718" i="6"/>
  <c r="AA1718" i="6"/>
  <c r="AX1718" i="6" s="1"/>
  <c r="R1718" i="6"/>
  <c r="S1718" i="6" s="1"/>
  <c r="BA1718" i="6"/>
  <c r="BB1718" i="6" s="1"/>
  <c r="AY1719" i="6"/>
  <c r="AA1719" i="6"/>
  <c r="AX1719" i="6" s="1"/>
  <c r="R1719" i="6"/>
  <c r="S1719" i="6" s="1"/>
  <c r="BA1719" i="6"/>
  <c r="BB1719" i="6" s="1"/>
  <c r="AY1720" i="6"/>
  <c r="AA1720" i="6"/>
  <c r="AX1720" i="6" s="1"/>
  <c r="R1720" i="6"/>
  <c r="S1720" i="6" s="1"/>
  <c r="BA1720" i="6"/>
  <c r="BB1720" i="6" s="1"/>
  <c r="AY1721" i="6"/>
  <c r="AA1721" i="6"/>
  <c r="AX1721" i="6" s="1"/>
  <c r="R1721" i="6"/>
  <c r="S1721" i="6" s="1"/>
  <c r="BA1721" i="6"/>
  <c r="BB1721" i="6" s="1"/>
  <c r="AY1722" i="6"/>
  <c r="AA1722" i="6"/>
  <c r="AX1722" i="6" s="1"/>
  <c r="R1722" i="6"/>
  <c r="S1722" i="6" s="1"/>
  <c r="BA1722" i="6"/>
  <c r="BB1722" i="6" s="1"/>
  <c r="AY1723" i="6"/>
  <c r="AA1723" i="6"/>
  <c r="AX1723" i="6" s="1"/>
  <c r="R1723" i="6"/>
  <c r="S1723" i="6" s="1"/>
  <c r="BA1723" i="6"/>
  <c r="BB1723" i="6" s="1"/>
  <c r="AY1724" i="6"/>
  <c r="AA1724" i="6"/>
  <c r="AX1724" i="6" s="1"/>
  <c r="R1724" i="6"/>
  <c r="S1724" i="6" s="1"/>
  <c r="BA1724" i="6"/>
  <c r="BB1724" i="6" s="1"/>
  <c r="AY1725" i="6"/>
  <c r="AA1725" i="6"/>
  <c r="AX1725" i="6" s="1"/>
  <c r="R1725" i="6"/>
  <c r="S1725" i="6" s="1"/>
  <c r="BA1725" i="6"/>
  <c r="BB1725" i="6" s="1"/>
  <c r="AY1726" i="6"/>
  <c r="AA1726" i="6"/>
  <c r="AX1726" i="6" s="1"/>
  <c r="R1726" i="6"/>
  <c r="S1726" i="6" s="1"/>
  <c r="BA1726" i="6"/>
  <c r="BB1726" i="6" s="1"/>
  <c r="AY1727" i="6"/>
  <c r="AA1727" i="6"/>
  <c r="AX1727" i="6" s="1"/>
  <c r="R1727" i="6"/>
  <c r="S1727" i="6" s="1"/>
  <c r="BA1727" i="6"/>
  <c r="BB1727" i="6" s="1"/>
  <c r="AY1728" i="6"/>
  <c r="AA1728" i="6"/>
  <c r="AX1728" i="6" s="1"/>
  <c r="R1728" i="6"/>
  <c r="S1728" i="6" s="1"/>
  <c r="BA1728" i="6"/>
  <c r="BB1728" i="6" s="1"/>
  <c r="AY1729" i="6"/>
  <c r="AA1729" i="6"/>
  <c r="AX1729" i="6" s="1"/>
  <c r="R1729" i="6"/>
  <c r="S1729" i="6" s="1"/>
  <c r="BA1729" i="6"/>
  <c r="BB1729" i="6" s="1"/>
  <c r="AY1730" i="6"/>
  <c r="AA1730" i="6"/>
  <c r="AX1730" i="6" s="1"/>
  <c r="R1730" i="6"/>
  <c r="S1730" i="6" s="1"/>
  <c r="BA1730" i="6"/>
  <c r="BB1730" i="6" s="1"/>
  <c r="AY1731" i="6"/>
  <c r="AA1731" i="6"/>
  <c r="AX1731" i="6" s="1"/>
  <c r="R1731" i="6"/>
  <c r="S1731" i="6" s="1"/>
  <c r="BA1731" i="6"/>
  <c r="BB1731" i="6" s="1"/>
  <c r="AY1732" i="6"/>
  <c r="AA1732" i="6"/>
  <c r="AX1732" i="6" s="1"/>
  <c r="R1732" i="6"/>
  <c r="S1732" i="6" s="1"/>
  <c r="BA1732" i="6"/>
  <c r="BB1732" i="6" s="1"/>
  <c r="AY1733" i="6"/>
  <c r="AA1733" i="6"/>
  <c r="AX1733" i="6" s="1"/>
  <c r="R1733" i="6"/>
  <c r="S1733" i="6" s="1"/>
  <c r="BA1733" i="6"/>
  <c r="BB1733" i="6" s="1"/>
  <c r="AY1734" i="6"/>
  <c r="AA1734" i="6"/>
  <c r="AX1734" i="6" s="1"/>
  <c r="R1734" i="6"/>
  <c r="S1734" i="6" s="1"/>
  <c r="BA1734" i="6"/>
  <c r="BB1734" i="6" s="1"/>
  <c r="AY1735" i="6"/>
  <c r="AA1735" i="6"/>
  <c r="AX1735" i="6" s="1"/>
  <c r="R1735" i="6"/>
  <c r="S1735" i="6" s="1"/>
  <c r="BA1735" i="6"/>
  <c r="BB1735" i="6" s="1"/>
  <c r="AY1736" i="6"/>
  <c r="AA1736" i="6"/>
  <c r="AX1736" i="6" s="1"/>
  <c r="R1736" i="6"/>
  <c r="S1736" i="6" s="1"/>
  <c r="BA1736" i="6"/>
  <c r="BB1736" i="6" s="1"/>
  <c r="AY1737" i="6"/>
  <c r="AA1737" i="6"/>
  <c r="AX1737" i="6" s="1"/>
  <c r="R1737" i="6"/>
  <c r="S1737" i="6" s="1"/>
  <c r="BA1737" i="6"/>
  <c r="BB1737" i="6" s="1"/>
  <c r="AY1738" i="6"/>
  <c r="AA1738" i="6"/>
  <c r="AX1738" i="6" s="1"/>
  <c r="R1738" i="6"/>
  <c r="S1738" i="6" s="1"/>
  <c r="BA1738" i="6"/>
  <c r="BB1738" i="6" s="1"/>
  <c r="AY1739" i="6"/>
  <c r="AA1739" i="6"/>
  <c r="AX1739" i="6" s="1"/>
  <c r="R1739" i="6"/>
  <c r="S1739" i="6" s="1"/>
  <c r="BA1739" i="6"/>
  <c r="BB1739" i="6" s="1"/>
  <c r="AY1740" i="6"/>
  <c r="AA1740" i="6"/>
  <c r="AX1740" i="6" s="1"/>
  <c r="R1740" i="6"/>
  <c r="S1740" i="6" s="1"/>
  <c r="BA1740" i="6"/>
  <c r="BB1740" i="6" s="1"/>
  <c r="AY1741" i="6"/>
  <c r="AA1741" i="6"/>
  <c r="AX1741" i="6" s="1"/>
  <c r="R1741" i="6"/>
  <c r="S1741" i="6" s="1"/>
  <c r="BA1741" i="6"/>
  <c r="BB1741" i="6" s="1"/>
  <c r="AY1742" i="6"/>
  <c r="AA1742" i="6"/>
  <c r="AX1742" i="6" s="1"/>
  <c r="R1742" i="6"/>
  <c r="S1742" i="6" s="1"/>
  <c r="BA1742" i="6"/>
  <c r="BB1742" i="6" s="1"/>
  <c r="AY1743" i="6"/>
  <c r="AA1743" i="6"/>
  <c r="AX1743" i="6" s="1"/>
  <c r="R1743" i="6"/>
  <c r="S1743" i="6" s="1"/>
  <c r="BA1743" i="6"/>
  <c r="BB1743" i="6" s="1"/>
  <c r="AY1744" i="6"/>
  <c r="AA1744" i="6"/>
  <c r="AX1744" i="6" s="1"/>
  <c r="R1744" i="6"/>
  <c r="S1744" i="6" s="1"/>
  <c r="BA1744" i="6"/>
  <c r="BB1744" i="6" s="1"/>
  <c r="AY1745" i="6"/>
  <c r="AA1745" i="6"/>
  <c r="AX1745" i="6" s="1"/>
  <c r="R1745" i="6"/>
  <c r="S1745" i="6" s="1"/>
  <c r="BA1745" i="6"/>
  <c r="BB1745" i="6" s="1"/>
  <c r="AY1746" i="6"/>
  <c r="AA1746" i="6"/>
  <c r="AX1746" i="6" s="1"/>
  <c r="R1746" i="6"/>
  <c r="S1746" i="6" s="1"/>
  <c r="BA1746" i="6"/>
  <c r="BB1746" i="6" s="1"/>
  <c r="AY1747" i="6"/>
  <c r="AA1747" i="6"/>
  <c r="AX1747" i="6" s="1"/>
  <c r="R1747" i="6"/>
  <c r="S1747" i="6" s="1"/>
  <c r="BA1747" i="6"/>
  <c r="BB1747" i="6" s="1"/>
  <c r="AY1748" i="6"/>
  <c r="AA1748" i="6"/>
  <c r="AX1748" i="6" s="1"/>
  <c r="R1748" i="6"/>
  <c r="S1748" i="6" s="1"/>
  <c r="BA1748" i="6"/>
  <c r="BB1748" i="6" s="1"/>
  <c r="AY1749" i="6"/>
  <c r="AA1749" i="6"/>
  <c r="AX1749" i="6" s="1"/>
  <c r="R1749" i="6"/>
  <c r="S1749" i="6" s="1"/>
  <c r="BA1749" i="6"/>
  <c r="BB1749" i="6" s="1"/>
  <c r="AY1750" i="6"/>
  <c r="AA1750" i="6"/>
  <c r="AX1750" i="6" s="1"/>
  <c r="R1750" i="6"/>
  <c r="S1750" i="6" s="1"/>
  <c r="BA1750" i="6"/>
  <c r="BB1750" i="6" s="1"/>
  <c r="AY1751" i="6"/>
  <c r="AA1751" i="6"/>
  <c r="AX1751" i="6" s="1"/>
  <c r="R1751" i="6"/>
  <c r="S1751" i="6" s="1"/>
  <c r="BA1751" i="6"/>
  <c r="BB1751" i="6" s="1"/>
  <c r="AY1752" i="6"/>
  <c r="AA1752" i="6"/>
  <c r="AX1752" i="6" s="1"/>
  <c r="R1752" i="6"/>
  <c r="S1752" i="6" s="1"/>
  <c r="BA1752" i="6"/>
  <c r="BB1752" i="6" s="1"/>
  <c r="AY1753" i="6"/>
  <c r="AA1753" i="6"/>
  <c r="AX1753" i="6" s="1"/>
  <c r="R1753" i="6"/>
  <c r="S1753" i="6" s="1"/>
  <c r="BA1753" i="6"/>
  <c r="BB1753" i="6" s="1"/>
  <c r="AY1754" i="6"/>
  <c r="AA1754" i="6"/>
  <c r="AX1754" i="6" s="1"/>
  <c r="R1754" i="6"/>
  <c r="S1754" i="6" s="1"/>
  <c r="BA1754" i="6"/>
  <c r="BB1754" i="6" s="1"/>
  <c r="AY1755" i="6"/>
  <c r="AA1755" i="6"/>
  <c r="AX1755" i="6" s="1"/>
  <c r="R1755" i="6"/>
  <c r="S1755" i="6" s="1"/>
  <c r="BA1755" i="6"/>
  <c r="BB1755" i="6" s="1"/>
  <c r="AY1756" i="6"/>
  <c r="AA1756" i="6"/>
  <c r="AX1756" i="6" s="1"/>
  <c r="R1756" i="6"/>
  <c r="S1756" i="6" s="1"/>
  <c r="BA1756" i="6"/>
  <c r="BB1756" i="6" s="1"/>
  <c r="AY1757" i="6"/>
  <c r="AA1757" i="6"/>
  <c r="AX1757" i="6" s="1"/>
  <c r="R1757" i="6"/>
  <c r="S1757" i="6" s="1"/>
  <c r="BA1757" i="6"/>
  <c r="BB1757" i="6" s="1"/>
  <c r="AY1758" i="6"/>
  <c r="AA1758" i="6"/>
  <c r="AX1758" i="6" s="1"/>
  <c r="R1758" i="6"/>
  <c r="S1758" i="6" s="1"/>
  <c r="BA1758" i="6"/>
  <c r="BB1758" i="6" s="1"/>
  <c r="AY1759" i="6"/>
  <c r="AA1759" i="6"/>
  <c r="AX1759" i="6" s="1"/>
  <c r="R1759" i="6"/>
  <c r="S1759" i="6" s="1"/>
  <c r="BA1759" i="6"/>
  <c r="BB1759" i="6" s="1"/>
  <c r="AY1760" i="6"/>
  <c r="AA1760" i="6"/>
  <c r="AX1760" i="6" s="1"/>
  <c r="R1760" i="6"/>
  <c r="S1760" i="6" s="1"/>
  <c r="BA1760" i="6"/>
  <c r="BB1760" i="6" s="1"/>
  <c r="AY1761" i="6"/>
  <c r="AA1761" i="6"/>
  <c r="AX1761" i="6" s="1"/>
  <c r="R1761" i="6"/>
  <c r="S1761" i="6" s="1"/>
  <c r="BA1761" i="6"/>
  <c r="BB1761" i="6" s="1"/>
  <c r="AY1762" i="6"/>
  <c r="AA1762" i="6"/>
  <c r="AX1762" i="6" s="1"/>
  <c r="R1762" i="6"/>
  <c r="S1762" i="6" s="1"/>
  <c r="BA1762" i="6"/>
  <c r="BB1762" i="6" s="1"/>
  <c r="AY1763" i="6"/>
  <c r="AA1763" i="6"/>
  <c r="AX1763" i="6" s="1"/>
  <c r="R1763" i="6"/>
  <c r="S1763" i="6" s="1"/>
  <c r="BA1763" i="6"/>
  <c r="BB1763" i="6" s="1"/>
  <c r="AY1764" i="6"/>
  <c r="AA1764" i="6"/>
  <c r="AX1764" i="6" s="1"/>
  <c r="R1764" i="6"/>
  <c r="S1764" i="6" s="1"/>
  <c r="BA1764" i="6"/>
  <c r="BB1764" i="6" s="1"/>
  <c r="AY1765" i="6"/>
  <c r="AA1765" i="6"/>
  <c r="AX1765" i="6" s="1"/>
  <c r="R1765" i="6"/>
  <c r="S1765" i="6" s="1"/>
  <c r="BA1765" i="6"/>
  <c r="BB1765" i="6" s="1"/>
  <c r="AY1766" i="6"/>
  <c r="AA1766" i="6"/>
  <c r="AX1766" i="6" s="1"/>
  <c r="R1766" i="6"/>
  <c r="S1766" i="6" s="1"/>
  <c r="BA1766" i="6"/>
  <c r="BB1766" i="6" s="1"/>
  <c r="AY1767" i="6"/>
  <c r="AA1767" i="6"/>
  <c r="AX1767" i="6" s="1"/>
  <c r="R1767" i="6"/>
  <c r="S1767" i="6" s="1"/>
  <c r="BA1767" i="6"/>
  <c r="BB1767" i="6" s="1"/>
  <c r="AY1768" i="6"/>
  <c r="AA1768" i="6"/>
  <c r="AX1768" i="6" s="1"/>
  <c r="R1768" i="6"/>
  <c r="S1768" i="6" s="1"/>
  <c r="BA1768" i="6"/>
  <c r="BB1768" i="6" s="1"/>
  <c r="AY1769" i="6"/>
  <c r="AA1769" i="6"/>
  <c r="AX1769" i="6" s="1"/>
  <c r="R1769" i="6"/>
  <c r="S1769" i="6" s="1"/>
  <c r="BA1769" i="6"/>
  <c r="BB1769" i="6" s="1"/>
  <c r="AY1770" i="6"/>
  <c r="AA1770" i="6"/>
  <c r="AX1770" i="6" s="1"/>
  <c r="R1770" i="6"/>
  <c r="S1770" i="6" s="1"/>
  <c r="BA1770" i="6"/>
  <c r="BB1770" i="6" s="1"/>
  <c r="AY1771" i="6"/>
  <c r="AA1771" i="6"/>
  <c r="AX1771" i="6" s="1"/>
  <c r="R1771" i="6"/>
  <c r="S1771" i="6" s="1"/>
  <c r="BA1771" i="6"/>
  <c r="BB1771" i="6" s="1"/>
  <c r="AY1772" i="6"/>
  <c r="AA1772" i="6"/>
  <c r="AX1772" i="6" s="1"/>
  <c r="R1772" i="6"/>
  <c r="S1772" i="6" s="1"/>
  <c r="BA1772" i="6"/>
  <c r="BB1772" i="6" s="1"/>
  <c r="AY1773" i="6"/>
  <c r="AA1773" i="6"/>
  <c r="AX1773" i="6" s="1"/>
  <c r="R1773" i="6"/>
  <c r="S1773" i="6" s="1"/>
  <c r="BA1773" i="6"/>
  <c r="BB1773" i="6" s="1"/>
  <c r="AY1774" i="6"/>
  <c r="AA1774" i="6"/>
  <c r="AX1774" i="6" s="1"/>
  <c r="R1774" i="6"/>
  <c r="S1774" i="6" s="1"/>
  <c r="BA1774" i="6"/>
  <c r="BB1774" i="6" s="1"/>
  <c r="AY1775" i="6"/>
  <c r="AA1775" i="6"/>
  <c r="AX1775" i="6" s="1"/>
  <c r="R1775" i="6"/>
  <c r="S1775" i="6" s="1"/>
  <c r="BA1775" i="6"/>
  <c r="BB1775" i="6" s="1"/>
  <c r="AY1776" i="6"/>
  <c r="AA1776" i="6"/>
  <c r="AX1776" i="6" s="1"/>
  <c r="R1776" i="6"/>
  <c r="S1776" i="6" s="1"/>
  <c r="BA1776" i="6"/>
  <c r="BB1776" i="6" s="1"/>
  <c r="AY1777" i="6"/>
  <c r="AA1777" i="6"/>
  <c r="AX1777" i="6" s="1"/>
  <c r="R1777" i="6"/>
  <c r="S1777" i="6" s="1"/>
  <c r="BA1777" i="6"/>
  <c r="BB1777" i="6" s="1"/>
  <c r="AY1778" i="6"/>
  <c r="AA1778" i="6"/>
  <c r="AX1778" i="6" s="1"/>
  <c r="R1778" i="6"/>
  <c r="S1778" i="6" s="1"/>
  <c r="BA1778" i="6"/>
  <c r="BB1778" i="6" s="1"/>
  <c r="AY1779" i="6"/>
  <c r="AA1779" i="6"/>
  <c r="AX1779" i="6" s="1"/>
  <c r="R1779" i="6"/>
  <c r="S1779" i="6" s="1"/>
  <c r="BA1779" i="6"/>
  <c r="BB1779" i="6" s="1"/>
  <c r="AY1780" i="6"/>
  <c r="AA1780" i="6"/>
  <c r="AX1780" i="6" s="1"/>
  <c r="R1780" i="6"/>
  <c r="S1780" i="6" s="1"/>
  <c r="BA1780" i="6"/>
  <c r="BB1780" i="6" s="1"/>
  <c r="AY1781" i="6"/>
  <c r="AA1781" i="6"/>
  <c r="AX1781" i="6" s="1"/>
  <c r="R1781" i="6"/>
  <c r="S1781" i="6" s="1"/>
  <c r="BA1781" i="6"/>
  <c r="BB1781" i="6" s="1"/>
  <c r="AY1782" i="6"/>
  <c r="AA1782" i="6"/>
  <c r="AX1782" i="6" s="1"/>
  <c r="R1782" i="6"/>
  <c r="S1782" i="6" s="1"/>
  <c r="BA1782" i="6"/>
  <c r="BB1782" i="6" s="1"/>
  <c r="AY1783" i="6"/>
  <c r="AA1783" i="6"/>
  <c r="AX1783" i="6" s="1"/>
  <c r="R1783" i="6"/>
  <c r="S1783" i="6" s="1"/>
  <c r="BA1783" i="6"/>
  <c r="BB1783" i="6" s="1"/>
  <c r="AY1784" i="6"/>
  <c r="AA1784" i="6"/>
  <c r="AX1784" i="6" s="1"/>
  <c r="R1784" i="6"/>
  <c r="S1784" i="6" s="1"/>
  <c r="BA1784" i="6"/>
  <c r="BB1784" i="6" s="1"/>
  <c r="AY1785" i="6"/>
  <c r="AA1785" i="6"/>
  <c r="AX1785" i="6" s="1"/>
  <c r="R1785" i="6"/>
  <c r="S1785" i="6" s="1"/>
  <c r="BA1785" i="6"/>
  <c r="BB1785" i="6" s="1"/>
  <c r="AY1786" i="6"/>
  <c r="AA1786" i="6"/>
  <c r="AX1786" i="6" s="1"/>
  <c r="R1786" i="6"/>
  <c r="S1786" i="6" s="1"/>
  <c r="BA1786" i="6"/>
  <c r="BB1786" i="6" s="1"/>
  <c r="AY1787" i="6"/>
  <c r="AA1787" i="6"/>
  <c r="AX1787" i="6" s="1"/>
  <c r="R1787" i="6"/>
  <c r="S1787" i="6" s="1"/>
  <c r="BA1787" i="6"/>
  <c r="BB1787" i="6" s="1"/>
  <c r="AY1788" i="6"/>
  <c r="AA1788" i="6"/>
  <c r="AX1788" i="6" s="1"/>
  <c r="R1788" i="6"/>
  <c r="S1788" i="6" s="1"/>
  <c r="BA1788" i="6"/>
  <c r="BB1788" i="6" s="1"/>
  <c r="AY1789" i="6"/>
  <c r="AA1789" i="6"/>
  <c r="AX1789" i="6" s="1"/>
  <c r="R1789" i="6"/>
  <c r="S1789" i="6" s="1"/>
  <c r="BA1789" i="6"/>
  <c r="BB1789" i="6" s="1"/>
  <c r="AY1790" i="6"/>
  <c r="AA1790" i="6"/>
  <c r="AX1790" i="6" s="1"/>
  <c r="R1790" i="6"/>
  <c r="S1790" i="6" s="1"/>
  <c r="BA1790" i="6"/>
  <c r="BB1790" i="6" s="1"/>
  <c r="AY1791" i="6"/>
  <c r="AA1791" i="6"/>
  <c r="AX1791" i="6" s="1"/>
  <c r="R1791" i="6"/>
  <c r="S1791" i="6" s="1"/>
  <c r="BA1791" i="6"/>
  <c r="BB1791" i="6" s="1"/>
  <c r="AY1792" i="6"/>
  <c r="AA1792" i="6"/>
  <c r="AX1792" i="6" s="1"/>
  <c r="R1792" i="6"/>
  <c r="S1792" i="6" s="1"/>
  <c r="BA1792" i="6"/>
  <c r="BB1792" i="6" s="1"/>
  <c r="AY1793" i="6"/>
  <c r="AA1793" i="6"/>
  <c r="AX1793" i="6" s="1"/>
  <c r="R1793" i="6"/>
  <c r="S1793" i="6" s="1"/>
  <c r="BA1793" i="6"/>
  <c r="BB1793" i="6" s="1"/>
  <c r="AY1794" i="6"/>
  <c r="AA1794" i="6"/>
  <c r="AX1794" i="6" s="1"/>
  <c r="R1794" i="6"/>
  <c r="S1794" i="6" s="1"/>
  <c r="BA1794" i="6"/>
  <c r="BB1794" i="6" s="1"/>
  <c r="AY1795" i="6"/>
  <c r="AA1795" i="6"/>
  <c r="AX1795" i="6" s="1"/>
  <c r="R1795" i="6"/>
  <c r="S1795" i="6" s="1"/>
  <c r="BA1795" i="6"/>
  <c r="BB1795" i="6" s="1"/>
  <c r="AY1796" i="6"/>
  <c r="AA1796" i="6"/>
  <c r="AX1796" i="6" s="1"/>
  <c r="R1796" i="6"/>
  <c r="S1796" i="6" s="1"/>
  <c r="BA1796" i="6"/>
  <c r="BB1796" i="6" s="1"/>
  <c r="AY1797" i="6"/>
  <c r="AA1797" i="6"/>
  <c r="AX1797" i="6" s="1"/>
  <c r="R1797" i="6"/>
  <c r="S1797" i="6" s="1"/>
  <c r="BA1797" i="6"/>
  <c r="BB1797" i="6" s="1"/>
  <c r="AY1798" i="6"/>
  <c r="AA1798" i="6"/>
  <c r="AX1798" i="6" s="1"/>
  <c r="R1798" i="6"/>
  <c r="S1798" i="6" s="1"/>
  <c r="BA1798" i="6"/>
  <c r="BB1798" i="6" s="1"/>
  <c r="AY1799" i="6"/>
  <c r="AA1799" i="6"/>
  <c r="AX1799" i="6" s="1"/>
  <c r="R1799" i="6"/>
  <c r="S1799" i="6" s="1"/>
  <c r="BA1799" i="6"/>
  <c r="BB1799" i="6" s="1"/>
  <c r="AY1800" i="6"/>
  <c r="AA1800" i="6"/>
  <c r="AX1800" i="6" s="1"/>
  <c r="R1800" i="6"/>
  <c r="S1800" i="6" s="1"/>
  <c r="BA1800" i="6"/>
  <c r="BB1800" i="6" s="1"/>
  <c r="AY1801" i="6"/>
  <c r="AA1801" i="6"/>
  <c r="AX1801" i="6" s="1"/>
  <c r="R1801" i="6"/>
  <c r="S1801" i="6" s="1"/>
  <c r="BA1801" i="6"/>
  <c r="BB1801" i="6" s="1"/>
  <c r="AY1802" i="6"/>
  <c r="AA1802" i="6"/>
  <c r="AX1802" i="6" s="1"/>
  <c r="R1802" i="6"/>
  <c r="S1802" i="6" s="1"/>
  <c r="BA1802" i="6"/>
  <c r="BB1802" i="6" s="1"/>
  <c r="AY1803" i="6"/>
  <c r="AA1803" i="6"/>
  <c r="AX1803" i="6" s="1"/>
  <c r="R1803" i="6"/>
  <c r="S1803" i="6" s="1"/>
  <c r="BA1803" i="6"/>
  <c r="BB1803" i="6" s="1"/>
  <c r="AY1804" i="6"/>
  <c r="AA1804" i="6"/>
  <c r="AX1804" i="6" s="1"/>
  <c r="R1804" i="6"/>
  <c r="S1804" i="6" s="1"/>
  <c r="BA1804" i="6"/>
  <c r="BB1804" i="6" s="1"/>
  <c r="AY1805" i="6"/>
  <c r="AA1805" i="6"/>
  <c r="AX1805" i="6" s="1"/>
  <c r="R1805" i="6"/>
  <c r="S1805" i="6" s="1"/>
  <c r="BA1805" i="6"/>
  <c r="BB1805" i="6" s="1"/>
  <c r="AY1806" i="6"/>
  <c r="AA1806" i="6"/>
  <c r="AX1806" i="6" s="1"/>
  <c r="R1806" i="6"/>
  <c r="S1806" i="6" s="1"/>
  <c r="BA1806" i="6"/>
  <c r="BB1806" i="6" s="1"/>
  <c r="AY1807" i="6"/>
  <c r="AA1807" i="6"/>
  <c r="AX1807" i="6" s="1"/>
  <c r="R1807" i="6"/>
  <c r="S1807" i="6" s="1"/>
  <c r="BA1807" i="6"/>
  <c r="BB1807" i="6" s="1"/>
  <c r="AY1808" i="6"/>
  <c r="AA1808" i="6"/>
  <c r="AX1808" i="6" s="1"/>
  <c r="R1808" i="6"/>
  <c r="S1808" i="6" s="1"/>
  <c r="BA1808" i="6"/>
  <c r="BB1808" i="6" s="1"/>
  <c r="AY1809" i="6"/>
  <c r="AA1809" i="6"/>
  <c r="AX1809" i="6" s="1"/>
  <c r="R1809" i="6"/>
  <c r="S1809" i="6" s="1"/>
  <c r="BA1809" i="6"/>
  <c r="BB1809" i="6" s="1"/>
  <c r="AY1810" i="6"/>
  <c r="AA1810" i="6"/>
  <c r="AX1810" i="6" s="1"/>
  <c r="R1810" i="6"/>
  <c r="S1810" i="6" s="1"/>
  <c r="BA1810" i="6"/>
  <c r="BB1810" i="6" s="1"/>
  <c r="AY1811" i="6"/>
  <c r="AA1811" i="6"/>
  <c r="AX1811" i="6" s="1"/>
  <c r="R1811" i="6"/>
  <c r="S1811" i="6" s="1"/>
  <c r="BA1811" i="6"/>
  <c r="BB1811" i="6" s="1"/>
  <c r="AY1812" i="6"/>
  <c r="AA1812" i="6"/>
  <c r="AX1812" i="6" s="1"/>
  <c r="R1812" i="6"/>
  <c r="S1812" i="6" s="1"/>
  <c r="BA1812" i="6"/>
  <c r="BB1812" i="6" s="1"/>
  <c r="AY1813" i="6"/>
  <c r="AA1813" i="6"/>
  <c r="AX1813" i="6" s="1"/>
  <c r="R1813" i="6"/>
  <c r="S1813" i="6" s="1"/>
  <c r="BA1813" i="6"/>
  <c r="BB1813" i="6" s="1"/>
  <c r="AY1814" i="6"/>
  <c r="AA1814" i="6"/>
  <c r="AX1814" i="6" s="1"/>
  <c r="R1814" i="6"/>
  <c r="S1814" i="6" s="1"/>
  <c r="BA1814" i="6"/>
  <c r="BB1814" i="6" s="1"/>
  <c r="AY1815" i="6"/>
  <c r="AA1815" i="6"/>
  <c r="AX1815" i="6" s="1"/>
  <c r="R1815" i="6"/>
  <c r="S1815" i="6" s="1"/>
  <c r="BA1815" i="6"/>
  <c r="BB1815" i="6" s="1"/>
  <c r="AY1816" i="6"/>
  <c r="AA1816" i="6"/>
  <c r="AX1816" i="6" s="1"/>
  <c r="R1816" i="6"/>
  <c r="S1816" i="6" s="1"/>
  <c r="BA1816" i="6"/>
  <c r="BB1816" i="6" s="1"/>
  <c r="AY1817" i="6"/>
  <c r="AA1817" i="6"/>
  <c r="AX1817" i="6" s="1"/>
  <c r="R1817" i="6"/>
  <c r="S1817" i="6" s="1"/>
  <c r="BA1817" i="6"/>
  <c r="BB1817" i="6" s="1"/>
  <c r="AY1818" i="6"/>
  <c r="AA1818" i="6"/>
  <c r="AX1818" i="6" s="1"/>
  <c r="R1818" i="6"/>
  <c r="S1818" i="6" s="1"/>
  <c r="BA1818" i="6"/>
  <c r="BB1818" i="6" s="1"/>
  <c r="AY1819" i="6"/>
  <c r="AA1819" i="6"/>
  <c r="AX1819" i="6" s="1"/>
  <c r="R1819" i="6"/>
  <c r="S1819" i="6" s="1"/>
  <c r="BA1819" i="6"/>
  <c r="BB1819" i="6" s="1"/>
  <c r="AY1820" i="6"/>
  <c r="AA1820" i="6"/>
  <c r="AX1820" i="6" s="1"/>
  <c r="R1820" i="6"/>
  <c r="S1820" i="6" s="1"/>
  <c r="BA1820" i="6"/>
  <c r="BB1820" i="6" s="1"/>
  <c r="AY1821" i="6"/>
  <c r="AA1821" i="6"/>
  <c r="AX1821" i="6" s="1"/>
  <c r="R1821" i="6"/>
  <c r="S1821" i="6" s="1"/>
  <c r="BA1821" i="6"/>
  <c r="BB1821" i="6" s="1"/>
  <c r="AY1822" i="6"/>
  <c r="AA1822" i="6"/>
  <c r="AX1822" i="6" s="1"/>
  <c r="R1822" i="6"/>
  <c r="S1822" i="6" s="1"/>
  <c r="BA1822" i="6"/>
  <c r="BB1822" i="6" s="1"/>
  <c r="AY1823" i="6"/>
  <c r="AA1823" i="6"/>
  <c r="AX1823" i="6" s="1"/>
  <c r="R1823" i="6"/>
  <c r="S1823" i="6" s="1"/>
  <c r="BA1823" i="6"/>
  <c r="BB1823" i="6" s="1"/>
  <c r="AY1824" i="6"/>
  <c r="AA1824" i="6"/>
  <c r="AX1824" i="6" s="1"/>
  <c r="R1824" i="6"/>
  <c r="S1824" i="6" s="1"/>
  <c r="BA1824" i="6"/>
  <c r="BB1824" i="6" s="1"/>
  <c r="AY1825" i="6"/>
  <c r="AA1825" i="6"/>
  <c r="AX1825" i="6" s="1"/>
  <c r="R1825" i="6"/>
  <c r="S1825" i="6" s="1"/>
  <c r="BA1825" i="6"/>
  <c r="BB1825" i="6" s="1"/>
  <c r="AY1826" i="6"/>
  <c r="AA1826" i="6"/>
  <c r="AX1826" i="6" s="1"/>
  <c r="R1826" i="6"/>
  <c r="S1826" i="6" s="1"/>
  <c r="BA1826" i="6"/>
  <c r="BB1826" i="6" s="1"/>
  <c r="AY1827" i="6"/>
  <c r="AA1827" i="6"/>
  <c r="AX1827" i="6" s="1"/>
  <c r="R1827" i="6"/>
  <c r="S1827" i="6" s="1"/>
  <c r="BA1827" i="6"/>
  <c r="BB1827" i="6" s="1"/>
  <c r="AY1828" i="6"/>
  <c r="AA1828" i="6"/>
  <c r="AX1828" i="6" s="1"/>
  <c r="R1828" i="6"/>
  <c r="S1828" i="6" s="1"/>
  <c r="BA1828" i="6"/>
  <c r="BB1828" i="6" s="1"/>
  <c r="AY1829" i="6"/>
  <c r="AA1829" i="6"/>
  <c r="AX1829" i="6" s="1"/>
  <c r="R1829" i="6"/>
  <c r="S1829" i="6" s="1"/>
  <c r="BA1829" i="6"/>
  <c r="BB1829" i="6" s="1"/>
  <c r="AY1830" i="6"/>
  <c r="AA1830" i="6"/>
  <c r="AX1830" i="6" s="1"/>
  <c r="R1830" i="6"/>
  <c r="S1830" i="6" s="1"/>
  <c r="BA1830" i="6"/>
  <c r="BB1830" i="6" s="1"/>
  <c r="AY1831" i="6"/>
  <c r="AA1831" i="6"/>
  <c r="AX1831" i="6" s="1"/>
  <c r="R1831" i="6"/>
  <c r="S1831" i="6" s="1"/>
  <c r="BA1831" i="6"/>
  <c r="BB1831" i="6" s="1"/>
  <c r="AY1832" i="6"/>
  <c r="AA1832" i="6"/>
  <c r="AX1832" i="6" s="1"/>
  <c r="R1832" i="6"/>
  <c r="S1832" i="6" s="1"/>
  <c r="BA1832" i="6"/>
  <c r="BB1832" i="6" s="1"/>
  <c r="AY1833" i="6"/>
  <c r="AA1833" i="6"/>
  <c r="AX1833" i="6" s="1"/>
  <c r="R1833" i="6"/>
  <c r="S1833" i="6" s="1"/>
  <c r="BA1833" i="6"/>
  <c r="BB1833" i="6" s="1"/>
  <c r="AY1834" i="6"/>
  <c r="AA1834" i="6"/>
  <c r="AX1834" i="6" s="1"/>
  <c r="R1834" i="6"/>
  <c r="S1834" i="6" s="1"/>
  <c r="BA1834" i="6"/>
  <c r="BB1834" i="6" s="1"/>
  <c r="AY1835" i="6"/>
  <c r="AA1835" i="6"/>
  <c r="AX1835" i="6" s="1"/>
  <c r="R1835" i="6"/>
  <c r="S1835" i="6" s="1"/>
  <c r="BA1835" i="6"/>
  <c r="BB1835" i="6" s="1"/>
  <c r="AY1836" i="6"/>
  <c r="AA1836" i="6"/>
  <c r="AX1836" i="6" s="1"/>
  <c r="R1836" i="6"/>
  <c r="S1836" i="6" s="1"/>
  <c r="BA1836" i="6"/>
  <c r="BB1836" i="6" s="1"/>
  <c r="AY1837" i="6"/>
  <c r="AA1837" i="6"/>
  <c r="AX1837" i="6" s="1"/>
  <c r="R1837" i="6"/>
  <c r="S1837" i="6" s="1"/>
  <c r="BA1837" i="6"/>
  <c r="BB1837" i="6" s="1"/>
  <c r="AY1838" i="6"/>
  <c r="AA1838" i="6"/>
  <c r="AX1838" i="6" s="1"/>
  <c r="R1838" i="6"/>
  <c r="S1838" i="6" s="1"/>
  <c r="BA1838" i="6"/>
  <c r="BB1838" i="6" s="1"/>
  <c r="AY1839" i="6"/>
  <c r="AA1839" i="6"/>
  <c r="AX1839" i="6" s="1"/>
  <c r="R1839" i="6"/>
  <c r="S1839" i="6" s="1"/>
  <c r="BA1839" i="6"/>
  <c r="BB1839" i="6" s="1"/>
  <c r="AY1840" i="6"/>
  <c r="AA1840" i="6"/>
  <c r="AX1840" i="6" s="1"/>
  <c r="R1840" i="6"/>
  <c r="S1840" i="6" s="1"/>
  <c r="BA1840" i="6"/>
  <c r="BB1840" i="6" s="1"/>
  <c r="AY1841" i="6"/>
  <c r="AA1841" i="6"/>
  <c r="AX1841" i="6" s="1"/>
  <c r="R1841" i="6"/>
  <c r="S1841" i="6" s="1"/>
  <c r="BA1841" i="6"/>
  <c r="BB1841" i="6" s="1"/>
  <c r="AY1842" i="6"/>
  <c r="AA1842" i="6"/>
  <c r="AX1842" i="6" s="1"/>
  <c r="R1842" i="6"/>
  <c r="S1842" i="6" s="1"/>
  <c r="BA1842" i="6"/>
  <c r="BB1842" i="6" s="1"/>
  <c r="AY1843" i="6"/>
  <c r="AA1843" i="6"/>
  <c r="AX1843" i="6" s="1"/>
  <c r="R1843" i="6"/>
  <c r="S1843" i="6" s="1"/>
  <c r="BA1843" i="6"/>
  <c r="BB1843" i="6" s="1"/>
  <c r="AY1844" i="6"/>
  <c r="AA1844" i="6"/>
  <c r="AX1844" i="6" s="1"/>
  <c r="R1844" i="6"/>
  <c r="S1844" i="6" s="1"/>
  <c r="BA1844" i="6"/>
  <c r="BB1844" i="6" s="1"/>
  <c r="AY1845" i="6"/>
  <c r="AA1845" i="6"/>
  <c r="AX1845" i="6" s="1"/>
  <c r="R1845" i="6"/>
  <c r="S1845" i="6" s="1"/>
  <c r="BA1845" i="6"/>
  <c r="BB1845" i="6" s="1"/>
  <c r="AY1846" i="6"/>
  <c r="AA1846" i="6"/>
  <c r="AX1846" i="6" s="1"/>
  <c r="R1846" i="6"/>
  <c r="S1846" i="6" s="1"/>
  <c r="BA1846" i="6"/>
  <c r="BB1846" i="6" s="1"/>
  <c r="AY1847" i="6"/>
  <c r="AA1847" i="6"/>
  <c r="AX1847" i="6" s="1"/>
  <c r="R1847" i="6"/>
  <c r="S1847" i="6" s="1"/>
  <c r="BA1847" i="6"/>
  <c r="BB1847" i="6" s="1"/>
  <c r="AY1848" i="6"/>
  <c r="AA1848" i="6"/>
  <c r="AX1848" i="6" s="1"/>
  <c r="R1848" i="6"/>
  <c r="S1848" i="6" s="1"/>
  <c r="BA1848" i="6"/>
  <c r="BB1848" i="6" s="1"/>
  <c r="AY1849" i="6"/>
  <c r="AA1849" i="6"/>
  <c r="AX1849" i="6" s="1"/>
  <c r="R1849" i="6"/>
  <c r="S1849" i="6" s="1"/>
  <c r="BA1849" i="6"/>
  <c r="BB1849" i="6" s="1"/>
  <c r="AY1850" i="6"/>
  <c r="AA1850" i="6"/>
  <c r="AX1850" i="6" s="1"/>
  <c r="R1850" i="6"/>
  <c r="S1850" i="6" s="1"/>
  <c r="BA1850" i="6"/>
  <c r="BB1850" i="6" s="1"/>
  <c r="AY1851" i="6"/>
  <c r="AA1851" i="6"/>
  <c r="AX1851" i="6" s="1"/>
  <c r="R1851" i="6"/>
  <c r="S1851" i="6" s="1"/>
  <c r="BA1851" i="6"/>
  <c r="BB1851" i="6" s="1"/>
  <c r="AY1852" i="6"/>
  <c r="AA1852" i="6"/>
  <c r="AX1852" i="6" s="1"/>
  <c r="R1852" i="6"/>
  <c r="S1852" i="6" s="1"/>
  <c r="BA1852" i="6"/>
  <c r="BB1852" i="6" s="1"/>
  <c r="AY1853" i="6"/>
  <c r="AA1853" i="6"/>
  <c r="AX1853" i="6" s="1"/>
  <c r="R1853" i="6"/>
  <c r="S1853" i="6" s="1"/>
  <c r="BA1853" i="6"/>
  <c r="BB1853" i="6" s="1"/>
  <c r="AY1854" i="6"/>
  <c r="AA1854" i="6"/>
  <c r="AX1854" i="6" s="1"/>
  <c r="R1854" i="6"/>
  <c r="S1854" i="6" s="1"/>
  <c r="BA1854" i="6"/>
  <c r="BB1854" i="6" s="1"/>
  <c r="AY1855" i="6"/>
  <c r="AA1855" i="6"/>
  <c r="AX1855" i="6" s="1"/>
  <c r="R1855" i="6"/>
  <c r="S1855" i="6" s="1"/>
  <c r="BA1855" i="6"/>
  <c r="BB1855" i="6" s="1"/>
  <c r="AY1856" i="6"/>
  <c r="AA1856" i="6"/>
  <c r="AX1856" i="6" s="1"/>
  <c r="R1856" i="6"/>
  <c r="S1856" i="6" s="1"/>
  <c r="BA1856" i="6"/>
  <c r="BB1856" i="6" s="1"/>
  <c r="AY1857" i="6"/>
  <c r="AA1857" i="6"/>
  <c r="AX1857" i="6" s="1"/>
  <c r="R1857" i="6"/>
  <c r="S1857" i="6" s="1"/>
  <c r="BA1857" i="6"/>
  <c r="BB1857" i="6" s="1"/>
  <c r="AY1858" i="6"/>
  <c r="AA1858" i="6"/>
  <c r="AX1858" i="6" s="1"/>
  <c r="R1858" i="6"/>
  <c r="S1858" i="6" s="1"/>
  <c r="BA1858" i="6"/>
  <c r="BB1858" i="6" s="1"/>
  <c r="AY1859" i="6"/>
  <c r="AA1859" i="6"/>
  <c r="AX1859" i="6" s="1"/>
  <c r="R1859" i="6"/>
  <c r="S1859" i="6" s="1"/>
  <c r="BA1859" i="6"/>
  <c r="BB1859" i="6" s="1"/>
  <c r="AY1860" i="6"/>
  <c r="AA1860" i="6"/>
  <c r="AX1860" i="6" s="1"/>
  <c r="R1860" i="6"/>
  <c r="S1860" i="6" s="1"/>
  <c r="BA1860" i="6"/>
  <c r="BB1860" i="6" s="1"/>
  <c r="AY1861" i="6"/>
  <c r="AA1861" i="6"/>
  <c r="AX1861" i="6" s="1"/>
  <c r="R1861" i="6"/>
  <c r="S1861" i="6" s="1"/>
  <c r="BA1861" i="6"/>
  <c r="BB1861" i="6" s="1"/>
  <c r="AY1862" i="6"/>
  <c r="AA1862" i="6"/>
  <c r="AX1862" i="6" s="1"/>
  <c r="R1862" i="6"/>
  <c r="S1862" i="6" s="1"/>
  <c r="BA1862" i="6"/>
  <c r="BB1862" i="6" s="1"/>
  <c r="AY1863" i="6"/>
  <c r="AA1863" i="6"/>
  <c r="AX1863" i="6" s="1"/>
  <c r="R1863" i="6"/>
  <c r="S1863" i="6" s="1"/>
  <c r="BA1863" i="6"/>
  <c r="BB1863" i="6" s="1"/>
  <c r="AY1864" i="6"/>
  <c r="AA1864" i="6"/>
  <c r="AX1864" i="6" s="1"/>
  <c r="R1864" i="6"/>
  <c r="S1864" i="6" s="1"/>
  <c r="BA1864" i="6"/>
  <c r="BB1864" i="6" s="1"/>
  <c r="AY1865" i="6"/>
  <c r="AA1865" i="6"/>
  <c r="AX1865" i="6" s="1"/>
  <c r="R1865" i="6"/>
  <c r="S1865" i="6" s="1"/>
  <c r="BA1865" i="6"/>
  <c r="BB1865" i="6" s="1"/>
  <c r="AY1866" i="6"/>
  <c r="AA1866" i="6"/>
  <c r="AX1866" i="6" s="1"/>
  <c r="R1866" i="6"/>
  <c r="S1866" i="6" s="1"/>
  <c r="BA1866" i="6"/>
  <c r="BB1866" i="6" s="1"/>
  <c r="AY1867" i="6"/>
  <c r="AA1867" i="6"/>
  <c r="AX1867" i="6" s="1"/>
  <c r="R1867" i="6"/>
  <c r="S1867" i="6" s="1"/>
  <c r="BA1867" i="6"/>
  <c r="BB1867" i="6" s="1"/>
  <c r="AY1868" i="6"/>
  <c r="AA1868" i="6"/>
  <c r="AX1868" i="6" s="1"/>
  <c r="R1868" i="6"/>
  <c r="S1868" i="6" s="1"/>
  <c r="BA1868" i="6"/>
  <c r="BB1868" i="6" s="1"/>
  <c r="AY1869" i="6"/>
  <c r="AA1869" i="6"/>
  <c r="AX1869" i="6" s="1"/>
  <c r="R1869" i="6"/>
  <c r="S1869" i="6" s="1"/>
  <c r="BA1869" i="6"/>
  <c r="BB1869" i="6" s="1"/>
  <c r="AY1870" i="6"/>
  <c r="AA1870" i="6"/>
  <c r="AX1870" i="6" s="1"/>
  <c r="R1870" i="6"/>
  <c r="S1870" i="6" s="1"/>
  <c r="BA1870" i="6"/>
  <c r="BB1870" i="6" s="1"/>
  <c r="AY1871" i="6"/>
  <c r="AA1871" i="6"/>
  <c r="AX1871" i="6" s="1"/>
  <c r="R1871" i="6"/>
  <c r="S1871" i="6" s="1"/>
  <c r="BA1871" i="6"/>
  <c r="BB1871" i="6" s="1"/>
  <c r="AY1872" i="6"/>
  <c r="AA1872" i="6"/>
  <c r="AX1872" i="6" s="1"/>
  <c r="R1872" i="6"/>
  <c r="S1872" i="6" s="1"/>
  <c r="BA1872" i="6"/>
  <c r="BB1872" i="6" s="1"/>
  <c r="AY1873" i="6"/>
  <c r="AA1873" i="6"/>
  <c r="AX1873" i="6" s="1"/>
  <c r="R1873" i="6"/>
  <c r="S1873" i="6" s="1"/>
  <c r="BA1873" i="6"/>
  <c r="BB1873" i="6" s="1"/>
  <c r="AY1874" i="6"/>
  <c r="AA1874" i="6"/>
  <c r="AX1874" i="6" s="1"/>
  <c r="R1874" i="6"/>
  <c r="S1874" i="6" s="1"/>
  <c r="BA1874" i="6"/>
  <c r="BB1874" i="6" s="1"/>
  <c r="AY1875" i="6"/>
  <c r="AA1875" i="6"/>
  <c r="AX1875" i="6" s="1"/>
  <c r="R1875" i="6"/>
  <c r="S1875" i="6" s="1"/>
  <c r="BA1875" i="6"/>
  <c r="BB1875" i="6" s="1"/>
  <c r="AY1876" i="6"/>
  <c r="AA1876" i="6"/>
  <c r="AX1876" i="6" s="1"/>
  <c r="R1876" i="6"/>
  <c r="S1876" i="6" s="1"/>
  <c r="BA1876" i="6"/>
  <c r="BB1876" i="6" s="1"/>
  <c r="AY1877" i="6"/>
  <c r="AA1877" i="6"/>
  <c r="AX1877" i="6" s="1"/>
  <c r="R1877" i="6"/>
  <c r="S1877" i="6" s="1"/>
  <c r="BA1877" i="6"/>
  <c r="BB1877" i="6" s="1"/>
  <c r="AY1878" i="6"/>
  <c r="AA1878" i="6"/>
  <c r="AX1878" i="6" s="1"/>
  <c r="R1878" i="6"/>
  <c r="S1878" i="6" s="1"/>
  <c r="BA1878" i="6"/>
  <c r="BB1878" i="6" s="1"/>
  <c r="AY1879" i="6"/>
  <c r="AA1879" i="6"/>
  <c r="AX1879" i="6" s="1"/>
  <c r="R1879" i="6"/>
  <c r="S1879" i="6" s="1"/>
  <c r="BA1879" i="6"/>
  <c r="BB1879" i="6" s="1"/>
  <c r="AY1880" i="6"/>
  <c r="AA1880" i="6"/>
  <c r="AX1880" i="6" s="1"/>
  <c r="R1880" i="6"/>
  <c r="S1880" i="6" s="1"/>
  <c r="BA1880" i="6"/>
  <c r="BB1880" i="6" s="1"/>
  <c r="AY1881" i="6"/>
  <c r="AA1881" i="6"/>
  <c r="AX1881" i="6" s="1"/>
  <c r="R1881" i="6"/>
  <c r="S1881" i="6" s="1"/>
  <c r="BA1881" i="6"/>
  <c r="BB1881" i="6" s="1"/>
  <c r="AY1882" i="6"/>
  <c r="AA1882" i="6"/>
  <c r="AX1882" i="6" s="1"/>
  <c r="R1882" i="6"/>
  <c r="S1882" i="6" s="1"/>
  <c r="BA1882" i="6"/>
  <c r="BB1882" i="6" s="1"/>
  <c r="AY1883" i="6"/>
  <c r="AA1883" i="6"/>
  <c r="AX1883" i="6" s="1"/>
  <c r="R1883" i="6"/>
  <c r="S1883" i="6" s="1"/>
  <c r="BA1883" i="6"/>
  <c r="BB1883" i="6" s="1"/>
  <c r="AY1884" i="6"/>
  <c r="AA1884" i="6"/>
  <c r="AX1884" i="6" s="1"/>
  <c r="R1884" i="6"/>
  <c r="S1884" i="6" s="1"/>
  <c r="BA1884" i="6"/>
  <c r="BB1884" i="6" s="1"/>
  <c r="AY1885" i="6"/>
  <c r="AA1885" i="6"/>
  <c r="AX1885" i="6" s="1"/>
  <c r="R1885" i="6"/>
  <c r="S1885" i="6" s="1"/>
  <c r="BA1885" i="6"/>
  <c r="BB1885" i="6" s="1"/>
  <c r="AY1886" i="6"/>
  <c r="AA1886" i="6"/>
  <c r="AX1886" i="6" s="1"/>
  <c r="R1886" i="6"/>
  <c r="S1886" i="6" s="1"/>
  <c r="BA1886" i="6"/>
  <c r="BB1886" i="6" s="1"/>
  <c r="AY1887" i="6"/>
  <c r="AA1887" i="6"/>
  <c r="AX1887" i="6" s="1"/>
  <c r="R1887" i="6"/>
  <c r="S1887" i="6" s="1"/>
  <c r="BA1887" i="6"/>
  <c r="BB1887" i="6" s="1"/>
  <c r="AY1888" i="6"/>
  <c r="AA1888" i="6"/>
  <c r="AX1888" i="6" s="1"/>
  <c r="R1888" i="6"/>
  <c r="S1888" i="6" s="1"/>
  <c r="BA1888" i="6"/>
  <c r="BB1888" i="6" s="1"/>
  <c r="AY1889" i="6"/>
  <c r="AA1889" i="6"/>
  <c r="AX1889" i="6" s="1"/>
  <c r="R1889" i="6"/>
  <c r="S1889" i="6" s="1"/>
  <c r="BA1889" i="6"/>
  <c r="BB1889" i="6" s="1"/>
  <c r="AY1890" i="6"/>
  <c r="AA1890" i="6"/>
  <c r="AX1890" i="6" s="1"/>
  <c r="R1890" i="6"/>
  <c r="S1890" i="6" s="1"/>
  <c r="BA1890" i="6"/>
  <c r="BB1890" i="6" s="1"/>
  <c r="AY1891" i="6"/>
  <c r="AA1891" i="6"/>
  <c r="AX1891" i="6" s="1"/>
  <c r="R1891" i="6"/>
  <c r="S1891" i="6" s="1"/>
  <c r="BA1891" i="6"/>
  <c r="BB1891" i="6" s="1"/>
  <c r="AY1892" i="6"/>
  <c r="AA1892" i="6"/>
  <c r="AX1892" i="6" s="1"/>
  <c r="R1892" i="6"/>
  <c r="S1892" i="6" s="1"/>
  <c r="BA1892" i="6"/>
  <c r="BB1892" i="6" s="1"/>
  <c r="AY1893" i="6"/>
  <c r="AA1893" i="6"/>
  <c r="AX1893" i="6" s="1"/>
  <c r="R1893" i="6"/>
  <c r="S1893" i="6" s="1"/>
  <c r="BA1893" i="6"/>
  <c r="BB1893" i="6" s="1"/>
  <c r="AY1894" i="6"/>
  <c r="AA1894" i="6"/>
  <c r="AX1894" i="6" s="1"/>
  <c r="R1894" i="6"/>
  <c r="S1894" i="6" s="1"/>
  <c r="BA1894" i="6"/>
  <c r="BB1894" i="6" s="1"/>
  <c r="AY1895" i="6"/>
  <c r="AA1895" i="6"/>
  <c r="AX1895" i="6" s="1"/>
  <c r="R1895" i="6"/>
  <c r="S1895" i="6" s="1"/>
  <c r="BA1895" i="6"/>
  <c r="BB1895" i="6" s="1"/>
  <c r="AY1896" i="6"/>
  <c r="AA1896" i="6"/>
  <c r="AX1896" i="6" s="1"/>
  <c r="R1896" i="6"/>
  <c r="S1896" i="6" s="1"/>
  <c r="BA1896" i="6"/>
  <c r="BB1896" i="6" s="1"/>
  <c r="AY1897" i="6"/>
  <c r="AA1897" i="6"/>
  <c r="AX1897" i="6" s="1"/>
  <c r="R1897" i="6"/>
  <c r="S1897" i="6" s="1"/>
  <c r="BA1897" i="6"/>
  <c r="BB1897" i="6" s="1"/>
  <c r="AY1898" i="6"/>
  <c r="AA1898" i="6"/>
  <c r="AX1898" i="6" s="1"/>
  <c r="R1898" i="6"/>
  <c r="S1898" i="6" s="1"/>
  <c r="BA1898" i="6"/>
  <c r="BB1898" i="6" s="1"/>
  <c r="AY1899" i="6"/>
  <c r="AA1899" i="6"/>
  <c r="AX1899" i="6" s="1"/>
  <c r="R1899" i="6"/>
  <c r="S1899" i="6" s="1"/>
  <c r="BA1899" i="6"/>
  <c r="BB1899" i="6" s="1"/>
  <c r="AY1900" i="6"/>
  <c r="AA1900" i="6"/>
  <c r="AX1900" i="6" s="1"/>
  <c r="R1900" i="6"/>
  <c r="S1900" i="6" s="1"/>
  <c r="BA1900" i="6"/>
  <c r="BB1900" i="6" s="1"/>
  <c r="AY1901" i="6"/>
  <c r="AA1901" i="6"/>
  <c r="AX1901" i="6" s="1"/>
  <c r="R1901" i="6"/>
  <c r="S1901" i="6" s="1"/>
  <c r="BA1901" i="6"/>
  <c r="BB1901" i="6" s="1"/>
  <c r="AY1902" i="6"/>
  <c r="AA1902" i="6"/>
  <c r="AX1902" i="6" s="1"/>
  <c r="R1902" i="6"/>
  <c r="S1902" i="6" s="1"/>
  <c r="BA1902" i="6"/>
  <c r="BB1902" i="6" s="1"/>
  <c r="AY1903" i="6"/>
  <c r="AA1903" i="6"/>
  <c r="AX1903" i="6" s="1"/>
  <c r="R1903" i="6"/>
  <c r="S1903" i="6" s="1"/>
  <c r="BA1903" i="6"/>
  <c r="BB1903" i="6" s="1"/>
  <c r="AY1904" i="6"/>
  <c r="AA1904" i="6"/>
  <c r="AX1904" i="6" s="1"/>
  <c r="R1904" i="6"/>
  <c r="S1904" i="6" s="1"/>
  <c r="BA1904" i="6"/>
  <c r="BB1904" i="6" s="1"/>
  <c r="AY1905" i="6"/>
  <c r="AA1905" i="6"/>
  <c r="AX1905" i="6" s="1"/>
  <c r="R1905" i="6"/>
  <c r="S1905" i="6" s="1"/>
  <c r="BA1905" i="6"/>
  <c r="BB1905" i="6" s="1"/>
  <c r="AY1906" i="6"/>
  <c r="AA1906" i="6"/>
  <c r="AX1906" i="6" s="1"/>
  <c r="R1906" i="6"/>
  <c r="S1906" i="6" s="1"/>
  <c r="BA1906" i="6"/>
  <c r="BB1906" i="6" s="1"/>
  <c r="AY1907" i="6"/>
  <c r="AA1907" i="6"/>
  <c r="AX1907" i="6" s="1"/>
  <c r="R1907" i="6"/>
  <c r="S1907" i="6" s="1"/>
  <c r="BA1907" i="6"/>
  <c r="BB1907" i="6" s="1"/>
  <c r="AY1908" i="6"/>
  <c r="AA1908" i="6"/>
  <c r="AX1908" i="6" s="1"/>
  <c r="R1908" i="6"/>
  <c r="S1908" i="6" s="1"/>
  <c r="BA1908" i="6"/>
  <c r="BB1908" i="6" s="1"/>
  <c r="AY1909" i="6"/>
  <c r="AA1909" i="6"/>
  <c r="AX1909" i="6" s="1"/>
  <c r="R1909" i="6"/>
  <c r="S1909" i="6" s="1"/>
  <c r="BA1909" i="6"/>
  <c r="BB1909" i="6" s="1"/>
  <c r="AY1910" i="6"/>
  <c r="AA1910" i="6"/>
  <c r="AX1910" i="6" s="1"/>
  <c r="R1910" i="6"/>
  <c r="S1910" i="6" s="1"/>
  <c r="BA1910" i="6"/>
  <c r="BB1910" i="6" s="1"/>
  <c r="AY1911" i="6"/>
  <c r="AA1911" i="6"/>
  <c r="AX1911" i="6" s="1"/>
  <c r="R1911" i="6"/>
  <c r="S1911" i="6" s="1"/>
  <c r="BA1911" i="6"/>
  <c r="BB1911" i="6" s="1"/>
  <c r="AY1912" i="6"/>
  <c r="AA1912" i="6"/>
  <c r="AX1912" i="6" s="1"/>
  <c r="R1912" i="6"/>
  <c r="S1912" i="6" s="1"/>
  <c r="BA1912" i="6"/>
  <c r="BB1912" i="6" s="1"/>
  <c r="AY1913" i="6"/>
  <c r="AA1913" i="6"/>
  <c r="AX1913" i="6" s="1"/>
  <c r="R1913" i="6"/>
  <c r="S1913" i="6" s="1"/>
  <c r="BA1913" i="6"/>
  <c r="BB1913" i="6" s="1"/>
  <c r="AY1914" i="6"/>
  <c r="AA1914" i="6"/>
  <c r="AX1914" i="6" s="1"/>
  <c r="R1914" i="6"/>
  <c r="S1914" i="6" s="1"/>
  <c r="BA1914" i="6"/>
  <c r="BB1914" i="6" s="1"/>
  <c r="AY1915" i="6"/>
  <c r="AA1915" i="6"/>
  <c r="AX1915" i="6" s="1"/>
  <c r="R1915" i="6"/>
  <c r="S1915" i="6" s="1"/>
  <c r="BA1915" i="6"/>
  <c r="BB1915" i="6" s="1"/>
  <c r="AY1916" i="6"/>
  <c r="AA1916" i="6"/>
  <c r="AX1916" i="6" s="1"/>
  <c r="R1916" i="6"/>
  <c r="S1916" i="6" s="1"/>
  <c r="BA1916" i="6"/>
  <c r="BB1916" i="6" s="1"/>
  <c r="AY1917" i="6"/>
  <c r="AA1917" i="6"/>
  <c r="AX1917" i="6" s="1"/>
  <c r="R1917" i="6"/>
  <c r="S1917" i="6" s="1"/>
  <c r="BA1917" i="6"/>
  <c r="BB1917" i="6" s="1"/>
  <c r="AY1918" i="6"/>
  <c r="AA1918" i="6"/>
  <c r="AX1918" i="6" s="1"/>
  <c r="R1918" i="6"/>
  <c r="S1918" i="6" s="1"/>
  <c r="BA1918" i="6"/>
  <c r="BB1918" i="6" s="1"/>
  <c r="AY1919" i="6"/>
  <c r="AA1919" i="6"/>
  <c r="AX1919" i="6" s="1"/>
  <c r="R1919" i="6"/>
  <c r="S1919" i="6" s="1"/>
  <c r="BA1919" i="6"/>
  <c r="BB1919" i="6" s="1"/>
  <c r="AY1920" i="6"/>
  <c r="AA1920" i="6"/>
  <c r="AX1920" i="6" s="1"/>
  <c r="R1920" i="6"/>
  <c r="S1920" i="6" s="1"/>
  <c r="BA1920" i="6"/>
  <c r="BB1920" i="6" s="1"/>
  <c r="AY1921" i="6"/>
  <c r="AA1921" i="6"/>
  <c r="AX1921" i="6" s="1"/>
  <c r="R1921" i="6"/>
  <c r="S1921" i="6" s="1"/>
  <c r="BA1921" i="6"/>
  <c r="BB1921" i="6" s="1"/>
  <c r="AY1922" i="6"/>
  <c r="AA1922" i="6"/>
  <c r="AX1922" i="6" s="1"/>
  <c r="R1922" i="6"/>
  <c r="S1922" i="6" s="1"/>
  <c r="BA1922" i="6"/>
  <c r="BB1922" i="6" s="1"/>
  <c r="AY1923" i="6"/>
  <c r="AA1923" i="6"/>
  <c r="AX1923" i="6" s="1"/>
  <c r="R1923" i="6"/>
  <c r="S1923" i="6" s="1"/>
  <c r="BA1923" i="6"/>
  <c r="BB1923" i="6" s="1"/>
  <c r="AY1924" i="6"/>
  <c r="AA1924" i="6"/>
  <c r="AX1924" i="6" s="1"/>
  <c r="R1924" i="6"/>
  <c r="S1924" i="6" s="1"/>
  <c r="BA1924" i="6"/>
  <c r="BB1924" i="6" s="1"/>
  <c r="AY1925" i="6"/>
  <c r="AA1925" i="6"/>
  <c r="AX1925" i="6" s="1"/>
  <c r="R1925" i="6"/>
  <c r="S1925" i="6" s="1"/>
  <c r="BA1925" i="6"/>
  <c r="BB1925" i="6" s="1"/>
  <c r="AY1926" i="6"/>
  <c r="AA1926" i="6"/>
  <c r="AX1926" i="6" s="1"/>
  <c r="R1926" i="6"/>
  <c r="S1926" i="6" s="1"/>
  <c r="BA1926" i="6"/>
  <c r="BB1926" i="6" s="1"/>
  <c r="AY1927" i="6"/>
  <c r="AA1927" i="6"/>
  <c r="AX1927" i="6" s="1"/>
  <c r="R1927" i="6"/>
  <c r="S1927" i="6" s="1"/>
  <c r="BA1927" i="6"/>
  <c r="BB1927" i="6" s="1"/>
  <c r="AY1928" i="6"/>
  <c r="AA1928" i="6"/>
  <c r="AX1928" i="6" s="1"/>
  <c r="R1928" i="6"/>
  <c r="S1928" i="6" s="1"/>
  <c r="BA1928" i="6"/>
  <c r="BB1928" i="6" s="1"/>
  <c r="AY1929" i="6"/>
  <c r="AA1929" i="6"/>
  <c r="AX1929" i="6" s="1"/>
  <c r="R1929" i="6"/>
  <c r="S1929" i="6" s="1"/>
  <c r="BA1929" i="6"/>
  <c r="BB1929" i="6" s="1"/>
  <c r="AY1930" i="6"/>
  <c r="AA1930" i="6"/>
  <c r="AX1930" i="6" s="1"/>
  <c r="R1930" i="6"/>
  <c r="S1930" i="6" s="1"/>
  <c r="BA1930" i="6"/>
  <c r="BB1930" i="6" s="1"/>
  <c r="AY1931" i="6"/>
  <c r="AA1931" i="6"/>
  <c r="AX1931" i="6" s="1"/>
  <c r="R1931" i="6"/>
  <c r="S1931" i="6" s="1"/>
  <c r="BA1931" i="6"/>
  <c r="BB1931" i="6" s="1"/>
  <c r="AY1932" i="6"/>
  <c r="AA1932" i="6"/>
  <c r="AX1932" i="6" s="1"/>
  <c r="R1932" i="6"/>
  <c r="S1932" i="6" s="1"/>
  <c r="BA1932" i="6"/>
  <c r="BB1932" i="6" s="1"/>
  <c r="AY1933" i="6"/>
  <c r="AA1933" i="6"/>
  <c r="AX1933" i="6" s="1"/>
  <c r="R1933" i="6"/>
  <c r="S1933" i="6" s="1"/>
  <c r="BA1933" i="6"/>
  <c r="BB1933" i="6" s="1"/>
  <c r="AY1934" i="6"/>
  <c r="AA1934" i="6"/>
  <c r="AX1934" i="6" s="1"/>
  <c r="R1934" i="6"/>
  <c r="S1934" i="6" s="1"/>
  <c r="BA1934" i="6"/>
  <c r="BB1934" i="6" s="1"/>
  <c r="AY1935" i="6"/>
  <c r="AA1935" i="6"/>
  <c r="AX1935" i="6" s="1"/>
  <c r="R1935" i="6"/>
  <c r="S1935" i="6" s="1"/>
  <c r="BA1935" i="6"/>
  <c r="BB1935" i="6" s="1"/>
  <c r="AY1936" i="6"/>
  <c r="AA1936" i="6"/>
  <c r="AX1936" i="6" s="1"/>
  <c r="R1936" i="6"/>
  <c r="S1936" i="6" s="1"/>
  <c r="BA1936" i="6"/>
  <c r="BB1936" i="6" s="1"/>
  <c r="AY1937" i="6"/>
  <c r="AA1937" i="6"/>
  <c r="AX1937" i="6" s="1"/>
  <c r="R1937" i="6"/>
  <c r="S1937" i="6" s="1"/>
  <c r="BA1937" i="6"/>
  <c r="BB1937" i="6" s="1"/>
  <c r="AY1938" i="6"/>
  <c r="AA1938" i="6"/>
  <c r="AX1938" i="6" s="1"/>
  <c r="R1938" i="6"/>
  <c r="S1938" i="6" s="1"/>
  <c r="BA1938" i="6"/>
  <c r="BB1938" i="6" s="1"/>
  <c r="AY1939" i="6"/>
  <c r="AA1939" i="6"/>
  <c r="AX1939" i="6" s="1"/>
  <c r="R1939" i="6"/>
  <c r="S1939" i="6" s="1"/>
  <c r="BA1939" i="6"/>
  <c r="BB1939" i="6" s="1"/>
  <c r="AY1940" i="6"/>
  <c r="AA1940" i="6"/>
  <c r="AX1940" i="6" s="1"/>
  <c r="R1940" i="6"/>
  <c r="S1940" i="6" s="1"/>
  <c r="BA1940" i="6"/>
  <c r="BB1940" i="6" s="1"/>
  <c r="AY1941" i="6"/>
  <c r="AA1941" i="6"/>
  <c r="AX1941" i="6" s="1"/>
  <c r="R1941" i="6"/>
  <c r="S1941" i="6" s="1"/>
  <c r="BA1941" i="6"/>
  <c r="BB1941" i="6" s="1"/>
  <c r="AY1942" i="6"/>
  <c r="AA1942" i="6"/>
  <c r="AX1942" i="6" s="1"/>
  <c r="R1942" i="6"/>
  <c r="S1942" i="6" s="1"/>
  <c r="BA1942" i="6"/>
  <c r="BB1942" i="6" s="1"/>
  <c r="AY1943" i="6"/>
  <c r="AA1943" i="6"/>
  <c r="AX1943" i="6" s="1"/>
  <c r="R1943" i="6"/>
  <c r="S1943" i="6" s="1"/>
  <c r="BA1943" i="6"/>
  <c r="BB1943" i="6" s="1"/>
  <c r="AY1944" i="6"/>
  <c r="AA1944" i="6"/>
  <c r="AX1944" i="6" s="1"/>
  <c r="R1944" i="6"/>
  <c r="S1944" i="6" s="1"/>
  <c r="BA1944" i="6"/>
  <c r="BB1944" i="6" s="1"/>
  <c r="AY1945" i="6"/>
  <c r="AA1945" i="6"/>
  <c r="AX1945" i="6" s="1"/>
  <c r="R1945" i="6"/>
  <c r="S1945" i="6" s="1"/>
  <c r="BA1945" i="6"/>
  <c r="BB1945" i="6" s="1"/>
  <c r="AY1946" i="6"/>
  <c r="AA1946" i="6"/>
  <c r="AX1946" i="6" s="1"/>
  <c r="R1946" i="6"/>
  <c r="S1946" i="6" s="1"/>
  <c r="BA1946" i="6"/>
  <c r="BB1946" i="6" s="1"/>
  <c r="AY1947" i="6"/>
  <c r="AA1947" i="6"/>
  <c r="AX1947" i="6" s="1"/>
  <c r="R1947" i="6"/>
  <c r="S1947" i="6" s="1"/>
  <c r="BA1947" i="6"/>
  <c r="BB1947" i="6" s="1"/>
  <c r="AY1948" i="6"/>
  <c r="AA1948" i="6"/>
  <c r="AX1948" i="6" s="1"/>
  <c r="R1948" i="6"/>
  <c r="S1948" i="6" s="1"/>
  <c r="BA1948" i="6"/>
  <c r="BB1948" i="6" s="1"/>
  <c r="AY1949" i="6"/>
  <c r="AA1949" i="6"/>
  <c r="AX1949" i="6" s="1"/>
  <c r="R1949" i="6"/>
  <c r="S1949" i="6" s="1"/>
  <c r="BA1949" i="6"/>
  <c r="BB1949" i="6" s="1"/>
  <c r="AY1950" i="6"/>
  <c r="AA1950" i="6"/>
  <c r="AX1950" i="6" s="1"/>
  <c r="R1950" i="6"/>
  <c r="S1950" i="6" s="1"/>
  <c r="BA1950" i="6"/>
  <c r="BB1950" i="6" s="1"/>
  <c r="AY1951" i="6"/>
  <c r="AA1951" i="6"/>
  <c r="AX1951" i="6" s="1"/>
  <c r="R1951" i="6"/>
  <c r="S1951" i="6" s="1"/>
  <c r="BA1951" i="6"/>
  <c r="BB1951" i="6" s="1"/>
  <c r="AY1952" i="6"/>
  <c r="AA1952" i="6"/>
  <c r="AX1952" i="6" s="1"/>
  <c r="R1952" i="6"/>
  <c r="S1952" i="6" s="1"/>
  <c r="BA1952" i="6"/>
  <c r="BB1952" i="6" s="1"/>
  <c r="AY1953" i="6"/>
  <c r="AA1953" i="6"/>
  <c r="AX1953" i="6" s="1"/>
  <c r="R1953" i="6"/>
  <c r="S1953" i="6" s="1"/>
  <c r="BA1953" i="6"/>
  <c r="BB1953" i="6" s="1"/>
  <c r="AY1954" i="6"/>
  <c r="AA1954" i="6"/>
  <c r="AX1954" i="6" s="1"/>
  <c r="R1954" i="6"/>
  <c r="S1954" i="6" s="1"/>
  <c r="BA1954" i="6"/>
  <c r="BB1954" i="6" s="1"/>
  <c r="AY1955" i="6"/>
  <c r="AA1955" i="6"/>
  <c r="AX1955" i="6" s="1"/>
  <c r="R1955" i="6"/>
  <c r="S1955" i="6" s="1"/>
  <c r="BA1955" i="6"/>
  <c r="BB1955" i="6" s="1"/>
  <c r="AY1956" i="6"/>
  <c r="AA1956" i="6"/>
  <c r="AX1956" i="6" s="1"/>
  <c r="R1956" i="6"/>
  <c r="S1956" i="6" s="1"/>
  <c r="BA1956" i="6"/>
  <c r="BB1956" i="6" s="1"/>
  <c r="AY1957" i="6"/>
  <c r="AA1957" i="6"/>
  <c r="AX1957" i="6" s="1"/>
  <c r="R1957" i="6"/>
  <c r="S1957" i="6" s="1"/>
  <c r="BA1957" i="6"/>
  <c r="BB1957" i="6" s="1"/>
  <c r="AY1958" i="6"/>
  <c r="AA1958" i="6"/>
  <c r="AX1958" i="6" s="1"/>
  <c r="R1958" i="6"/>
  <c r="S1958" i="6" s="1"/>
  <c r="BA1958" i="6"/>
  <c r="BB1958" i="6" s="1"/>
  <c r="AY1959" i="6"/>
  <c r="AA1959" i="6"/>
  <c r="AX1959" i="6" s="1"/>
  <c r="R1959" i="6"/>
  <c r="S1959" i="6" s="1"/>
  <c r="BA1959" i="6"/>
  <c r="BB1959" i="6" s="1"/>
  <c r="AY1960" i="6"/>
  <c r="AA1960" i="6"/>
  <c r="AX1960" i="6" s="1"/>
  <c r="R1960" i="6"/>
  <c r="S1960" i="6" s="1"/>
  <c r="BA1960" i="6"/>
  <c r="BB1960" i="6" s="1"/>
  <c r="AY1961" i="6"/>
  <c r="AA1961" i="6"/>
  <c r="AX1961" i="6" s="1"/>
  <c r="R1961" i="6"/>
  <c r="S1961" i="6" s="1"/>
  <c r="BA1961" i="6"/>
  <c r="BB1961" i="6" s="1"/>
  <c r="AY1962" i="6"/>
  <c r="AA1962" i="6"/>
  <c r="AX1962" i="6" s="1"/>
  <c r="R1962" i="6"/>
  <c r="S1962" i="6" s="1"/>
  <c r="BA1962" i="6"/>
  <c r="BB1962" i="6" s="1"/>
  <c r="AY1963" i="6"/>
  <c r="AA1963" i="6"/>
  <c r="AX1963" i="6" s="1"/>
  <c r="R1963" i="6"/>
  <c r="S1963" i="6" s="1"/>
  <c r="BA1963" i="6"/>
  <c r="BB1963" i="6" s="1"/>
  <c r="AY1964" i="6"/>
  <c r="AA1964" i="6"/>
  <c r="AX1964" i="6" s="1"/>
  <c r="R1964" i="6"/>
  <c r="S1964" i="6" s="1"/>
  <c r="BA1964" i="6"/>
  <c r="BB1964" i="6" s="1"/>
  <c r="AY1965" i="6"/>
  <c r="AA1965" i="6"/>
  <c r="AX1965" i="6" s="1"/>
  <c r="R1965" i="6"/>
  <c r="S1965" i="6" s="1"/>
  <c r="BA1965" i="6"/>
  <c r="BB1965" i="6" s="1"/>
  <c r="AY1966" i="6"/>
  <c r="AA1966" i="6"/>
  <c r="AX1966" i="6" s="1"/>
  <c r="R1966" i="6"/>
  <c r="S1966" i="6" s="1"/>
  <c r="BA1966" i="6"/>
  <c r="BB1966" i="6" s="1"/>
  <c r="AY1967" i="6"/>
  <c r="AA1967" i="6"/>
  <c r="AX1967" i="6" s="1"/>
  <c r="R1967" i="6"/>
  <c r="S1967" i="6" s="1"/>
  <c r="BA1967" i="6"/>
  <c r="BB1967" i="6" s="1"/>
  <c r="AY1968" i="6"/>
  <c r="AA1968" i="6"/>
  <c r="AX1968" i="6" s="1"/>
  <c r="R1968" i="6"/>
  <c r="S1968" i="6" s="1"/>
  <c r="BA1968" i="6"/>
  <c r="BB1968" i="6" s="1"/>
  <c r="AY1969" i="6"/>
  <c r="AA1969" i="6"/>
  <c r="AX1969" i="6" s="1"/>
  <c r="R1969" i="6"/>
  <c r="S1969" i="6" s="1"/>
  <c r="BA1969" i="6"/>
  <c r="BB1969" i="6" s="1"/>
  <c r="AY1970" i="6"/>
  <c r="AA1970" i="6"/>
  <c r="AX1970" i="6" s="1"/>
  <c r="R1970" i="6"/>
  <c r="S1970" i="6" s="1"/>
  <c r="BA1970" i="6"/>
  <c r="BB1970" i="6" s="1"/>
  <c r="AY1971" i="6"/>
  <c r="AA1971" i="6"/>
  <c r="AX1971" i="6" s="1"/>
  <c r="R1971" i="6"/>
  <c r="S1971" i="6" s="1"/>
  <c r="BA1971" i="6"/>
  <c r="BB1971" i="6" s="1"/>
  <c r="AY1972" i="6"/>
  <c r="AA1972" i="6"/>
  <c r="AX1972" i="6" s="1"/>
  <c r="R1972" i="6"/>
  <c r="S1972" i="6" s="1"/>
  <c r="BA1972" i="6"/>
  <c r="BB1972" i="6" s="1"/>
  <c r="AY1973" i="6"/>
  <c r="AA1973" i="6"/>
  <c r="AX1973" i="6" s="1"/>
  <c r="R1973" i="6"/>
  <c r="S1973" i="6" s="1"/>
  <c r="BA1973" i="6"/>
  <c r="BB1973" i="6" s="1"/>
  <c r="AY1974" i="6"/>
  <c r="AA1974" i="6"/>
  <c r="AX1974" i="6" s="1"/>
  <c r="R1974" i="6"/>
  <c r="S1974" i="6" s="1"/>
  <c r="BA1974" i="6"/>
  <c r="BB1974" i="6" s="1"/>
  <c r="AY1975" i="6"/>
  <c r="AA1975" i="6"/>
  <c r="AX1975" i="6" s="1"/>
  <c r="R1975" i="6"/>
  <c r="S1975" i="6" s="1"/>
  <c r="BA1975" i="6"/>
  <c r="BB1975" i="6" s="1"/>
  <c r="AY1976" i="6"/>
  <c r="AA1976" i="6"/>
  <c r="AX1976" i="6" s="1"/>
  <c r="R1976" i="6"/>
  <c r="S1976" i="6" s="1"/>
  <c r="BA1976" i="6"/>
  <c r="BB1976" i="6" s="1"/>
  <c r="AY1977" i="6"/>
  <c r="AA1977" i="6"/>
  <c r="AX1977" i="6" s="1"/>
  <c r="R1977" i="6"/>
  <c r="S1977" i="6" s="1"/>
  <c r="BA1977" i="6"/>
  <c r="BB1977" i="6" s="1"/>
  <c r="AY1978" i="6"/>
  <c r="AA1978" i="6"/>
  <c r="AX1978" i="6" s="1"/>
  <c r="R1978" i="6"/>
  <c r="S1978" i="6" s="1"/>
  <c r="BA1978" i="6"/>
  <c r="BB1978" i="6" s="1"/>
  <c r="AY1979" i="6"/>
  <c r="AA1979" i="6"/>
  <c r="AX1979" i="6" s="1"/>
  <c r="R1979" i="6"/>
  <c r="S1979" i="6" s="1"/>
  <c r="BA1979" i="6"/>
  <c r="BB1979" i="6" s="1"/>
  <c r="AY1980" i="6"/>
  <c r="AA1980" i="6"/>
  <c r="AX1980" i="6" s="1"/>
  <c r="R1980" i="6"/>
  <c r="S1980" i="6" s="1"/>
  <c r="BA1980" i="6"/>
  <c r="BB1980" i="6" s="1"/>
  <c r="AY1981" i="6"/>
  <c r="AA1981" i="6"/>
  <c r="AX1981" i="6" s="1"/>
  <c r="R1981" i="6"/>
  <c r="S1981" i="6" s="1"/>
  <c r="BA1981" i="6"/>
  <c r="BB1981" i="6" s="1"/>
  <c r="AY1982" i="6"/>
  <c r="AA1982" i="6"/>
  <c r="AX1982" i="6" s="1"/>
  <c r="R1982" i="6"/>
  <c r="S1982" i="6" s="1"/>
  <c r="BA1982" i="6"/>
  <c r="BB1982" i="6" s="1"/>
  <c r="AY1983" i="6"/>
  <c r="AA1983" i="6"/>
  <c r="AX1983" i="6" s="1"/>
  <c r="R1983" i="6"/>
  <c r="S1983" i="6" s="1"/>
  <c r="BA1983" i="6"/>
  <c r="BB1983" i="6" s="1"/>
  <c r="AY1984" i="6"/>
  <c r="AA1984" i="6"/>
  <c r="AX1984" i="6" s="1"/>
  <c r="R1984" i="6"/>
  <c r="S1984" i="6" s="1"/>
  <c r="BA1984" i="6"/>
  <c r="BB1984" i="6" s="1"/>
  <c r="AY1985" i="6"/>
  <c r="AA1985" i="6"/>
  <c r="AX1985" i="6" s="1"/>
  <c r="R1985" i="6"/>
  <c r="S1985" i="6" s="1"/>
  <c r="BA1985" i="6"/>
  <c r="BB1985" i="6" s="1"/>
  <c r="AY1986" i="6"/>
  <c r="AA1986" i="6"/>
  <c r="AX1986" i="6" s="1"/>
  <c r="R1986" i="6"/>
  <c r="S1986" i="6" s="1"/>
  <c r="BA1986" i="6"/>
  <c r="BB1986" i="6" s="1"/>
  <c r="AY1987" i="6"/>
  <c r="AA1987" i="6"/>
  <c r="AX1987" i="6" s="1"/>
  <c r="R1987" i="6"/>
  <c r="S1987" i="6" s="1"/>
  <c r="BA1987" i="6"/>
  <c r="BB1987" i="6" s="1"/>
  <c r="AY1988" i="6"/>
  <c r="AA1988" i="6"/>
  <c r="AX1988" i="6" s="1"/>
  <c r="R1988" i="6"/>
  <c r="S1988" i="6" s="1"/>
  <c r="BA1988" i="6"/>
  <c r="BB1988" i="6" s="1"/>
  <c r="AY1989" i="6"/>
  <c r="AA1989" i="6"/>
  <c r="AX1989" i="6" s="1"/>
  <c r="R1989" i="6"/>
  <c r="S1989" i="6" s="1"/>
  <c r="BA1989" i="6"/>
  <c r="BB1989" i="6" s="1"/>
  <c r="AY1990" i="6"/>
  <c r="AA1990" i="6"/>
  <c r="AX1990" i="6" s="1"/>
  <c r="R1990" i="6"/>
  <c r="S1990" i="6" s="1"/>
  <c r="BA1990" i="6"/>
  <c r="BB1990" i="6" s="1"/>
  <c r="AY1991" i="6"/>
  <c r="AA1991" i="6"/>
  <c r="AX1991" i="6" s="1"/>
  <c r="R1991" i="6"/>
  <c r="S1991" i="6" s="1"/>
  <c r="BA1991" i="6"/>
  <c r="BB1991" i="6" s="1"/>
  <c r="AY1992" i="6"/>
  <c r="AA1992" i="6"/>
  <c r="AX1992" i="6" s="1"/>
  <c r="R1992" i="6"/>
  <c r="S1992" i="6" s="1"/>
  <c r="BA1992" i="6"/>
  <c r="BB1992" i="6" s="1"/>
  <c r="AY1993" i="6"/>
  <c r="AA1993" i="6"/>
  <c r="AX1993" i="6" s="1"/>
  <c r="R1993" i="6"/>
  <c r="S1993" i="6" s="1"/>
  <c r="BA1993" i="6"/>
  <c r="BB1993" i="6" s="1"/>
  <c r="AY1994" i="6"/>
  <c r="AA1994" i="6"/>
  <c r="AX1994" i="6" s="1"/>
  <c r="R1994" i="6"/>
  <c r="S1994" i="6" s="1"/>
  <c r="BA1994" i="6"/>
  <c r="BB1994" i="6" s="1"/>
  <c r="AY1995" i="6"/>
  <c r="AA1995" i="6"/>
  <c r="AX1995" i="6" s="1"/>
  <c r="R1995" i="6"/>
  <c r="S1995" i="6" s="1"/>
  <c r="BA1995" i="6"/>
  <c r="BB1995" i="6" s="1"/>
  <c r="AY1996" i="6"/>
  <c r="AA1996" i="6"/>
  <c r="AX1996" i="6" s="1"/>
  <c r="R1996" i="6"/>
  <c r="S1996" i="6" s="1"/>
  <c r="BA1996" i="6"/>
  <c r="BB1996" i="6" s="1"/>
  <c r="AY1997" i="6"/>
  <c r="AA1997" i="6"/>
  <c r="AX1997" i="6" s="1"/>
  <c r="R1997" i="6"/>
  <c r="S1997" i="6" s="1"/>
  <c r="BA1997" i="6"/>
  <c r="BB1997" i="6" s="1"/>
  <c r="AY1998" i="6"/>
  <c r="AA1998" i="6"/>
  <c r="AX1998" i="6" s="1"/>
  <c r="R1998" i="6"/>
  <c r="S1998" i="6" s="1"/>
  <c r="BA1998" i="6"/>
  <c r="BB1998" i="6" s="1"/>
  <c r="AY1999" i="6"/>
  <c r="AA1999" i="6"/>
  <c r="AX1999" i="6" s="1"/>
  <c r="R1999" i="6"/>
  <c r="S1999" i="6" s="1"/>
  <c r="BA1999" i="6"/>
  <c r="BB1999" i="6" s="1"/>
  <c r="AY2000" i="6"/>
  <c r="AA2000" i="6"/>
  <c r="AX2000" i="6" s="1"/>
  <c r="R2000" i="6"/>
  <c r="S2000" i="6" s="1"/>
  <c r="BA2000" i="6"/>
  <c r="BB2000" i="6" s="1"/>
  <c r="AY2001" i="6"/>
  <c r="AA2001" i="6"/>
  <c r="AX2001" i="6" s="1"/>
  <c r="R2001" i="6"/>
  <c r="S2001" i="6" s="1"/>
  <c r="BA2001" i="6"/>
  <c r="BB2001" i="6" s="1"/>
  <c r="AY2002" i="6"/>
  <c r="AA2002" i="6"/>
  <c r="AX2002" i="6" s="1"/>
  <c r="R2002" i="6"/>
  <c r="S2002" i="6" s="1"/>
  <c r="BA2002" i="6"/>
  <c r="BB2002" i="6" s="1"/>
  <c r="AY2003" i="6"/>
  <c r="AA2003" i="6"/>
  <c r="AX2003" i="6" s="1"/>
  <c r="R2003" i="6"/>
  <c r="S2003" i="6" s="1"/>
  <c r="BA2003" i="6"/>
  <c r="BB2003" i="6" s="1"/>
  <c r="AY2004" i="6"/>
  <c r="AA2004" i="6"/>
  <c r="AX2004" i="6" s="1"/>
  <c r="R2004" i="6"/>
  <c r="S2004" i="6" s="1"/>
  <c r="BA2004" i="6"/>
  <c r="BB2004" i="6" s="1"/>
  <c r="AY2005" i="6"/>
  <c r="AA2005" i="6"/>
  <c r="AX2005" i="6" s="1"/>
  <c r="R2005" i="6"/>
  <c r="S2005" i="6" s="1"/>
  <c r="BA2005" i="6"/>
  <c r="BB2005" i="6" s="1"/>
  <c r="AY2006" i="6"/>
  <c r="AA2006" i="6"/>
  <c r="AX2006" i="6" s="1"/>
  <c r="R2006" i="6"/>
  <c r="S2006" i="6" s="1"/>
  <c r="BA2006" i="6"/>
  <c r="BB2006" i="6" s="1"/>
  <c r="AY2007" i="6"/>
  <c r="AA2007" i="6"/>
  <c r="AX2007" i="6" s="1"/>
  <c r="R2007" i="6"/>
  <c r="S2007" i="6" s="1"/>
  <c r="BA2007" i="6"/>
  <c r="BB2007" i="6" s="1"/>
  <c r="AY2008" i="6"/>
  <c r="AA2008" i="6"/>
  <c r="AX2008" i="6" s="1"/>
  <c r="R2008" i="6"/>
  <c r="S2008" i="6" s="1"/>
  <c r="BA2008" i="6"/>
  <c r="BB2008" i="6" s="1"/>
  <c r="AY2009" i="6"/>
  <c r="AA2009" i="6"/>
  <c r="AX2009" i="6" s="1"/>
  <c r="R2009" i="6"/>
  <c r="S2009" i="6" s="1"/>
  <c r="BA2009" i="6"/>
  <c r="BB2009" i="6" s="1"/>
  <c r="AY2010" i="6"/>
  <c r="AA2010" i="6"/>
  <c r="AX2010" i="6" s="1"/>
  <c r="R2010" i="6"/>
  <c r="S2010" i="6" s="1"/>
  <c r="BA2010" i="6"/>
  <c r="BB2010" i="6" s="1"/>
  <c r="AY2011" i="6"/>
  <c r="AA2011" i="6"/>
  <c r="AX2011" i="6" s="1"/>
  <c r="R2011" i="6"/>
  <c r="S2011" i="6" s="1"/>
  <c r="BA2011" i="6"/>
  <c r="BB2011" i="6" s="1"/>
  <c r="AY2012" i="6"/>
  <c r="AA2012" i="6"/>
  <c r="AX2012" i="6" s="1"/>
  <c r="R2012" i="6"/>
  <c r="S2012" i="6" s="1"/>
  <c r="BA2012" i="6"/>
  <c r="BB2012" i="6" s="1"/>
  <c r="AY2013" i="6"/>
  <c r="AA2013" i="6"/>
  <c r="AX2013" i="6" s="1"/>
  <c r="R2013" i="6"/>
  <c r="S2013" i="6" s="1"/>
  <c r="BA2013" i="6"/>
  <c r="BB2013" i="6" s="1"/>
  <c r="AY2014" i="6"/>
  <c r="AA2014" i="6"/>
  <c r="AX2014" i="6" s="1"/>
  <c r="R2014" i="6"/>
  <c r="S2014" i="6" s="1"/>
  <c r="BA2014" i="6"/>
  <c r="BB2014" i="6" s="1"/>
  <c r="AY2015" i="6"/>
  <c r="AA2015" i="6"/>
  <c r="AX2015" i="6" s="1"/>
  <c r="R2015" i="6"/>
  <c r="S2015" i="6" s="1"/>
  <c r="BA2015" i="6"/>
  <c r="BB2015" i="6" s="1"/>
  <c r="AY2016" i="6"/>
  <c r="AA2016" i="6"/>
  <c r="AX2016" i="6" s="1"/>
  <c r="R2016" i="6"/>
  <c r="S2016" i="6" s="1"/>
  <c r="BA2016" i="6"/>
  <c r="BB2016" i="6" s="1"/>
  <c r="AY2017" i="6"/>
  <c r="AA2017" i="6"/>
  <c r="AX2017" i="6" s="1"/>
  <c r="R2017" i="6"/>
  <c r="S2017" i="6" s="1"/>
  <c r="BA2017" i="6"/>
  <c r="BB2017" i="6" s="1"/>
  <c r="AY2018" i="6"/>
  <c r="AA2018" i="6"/>
  <c r="AX2018" i="6" s="1"/>
  <c r="R2018" i="6"/>
  <c r="S2018" i="6" s="1"/>
  <c r="BA2018" i="6"/>
  <c r="BB2018" i="6" s="1"/>
  <c r="AY2019" i="6"/>
  <c r="AA2019" i="6"/>
  <c r="AX2019" i="6" s="1"/>
  <c r="R2019" i="6"/>
  <c r="S2019" i="6" s="1"/>
  <c r="BA2019" i="6"/>
  <c r="BB2019" i="6" s="1"/>
  <c r="AY2020" i="6"/>
  <c r="AA2020" i="6"/>
  <c r="AX2020" i="6" s="1"/>
  <c r="R2020" i="6"/>
  <c r="S2020" i="6" s="1"/>
  <c r="BA2020" i="6"/>
  <c r="BB2020" i="6" s="1"/>
  <c r="AY2021" i="6"/>
  <c r="AA2021" i="6"/>
  <c r="AX2021" i="6" s="1"/>
  <c r="R2021" i="6"/>
  <c r="S2021" i="6" s="1"/>
  <c r="BA2021" i="6"/>
  <c r="BB2021" i="6" s="1"/>
  <c r="AY2022" i="6"/>
  <c r="AA2022" i="6"/>
  <c r="AX2022" i="6" s="1"/>
  <c r="R2022" i="6"/>
  <c r="S2022" i="6" s="1"/>
  <c r="BA2022" i="6"/>
  <c r="BB2022" i="6" s="1"/>
  <c r="AY2023" i="6"/>
  <c r="AA2023" i="6"/>
  <c r="AX2023" i="6" s="1"/>
  <c r="R2023" i="6"/>
  <c r="S2023" i="6" s="1"/>
  <c r="BA2023" i="6"/>
  <c r="BB2023" i="6" s="1"/>
  <c r="AY2024" i="6"/>
  <c r="AA2024" i="6"/>
  <c r="AX2024" i="6" s="1"/>
  <c r="R2024" i="6"/>
  <c r="S2024" i="6" s="1"/>
  <c r="BA2024" i="6"/>
  <c r="BB2024" i="6" s="1"/>
  <c r="AY2025" i="6"/>
  <c r="AA2025" i="6"/>
  <c r="AX2025" i="6" s="1"/>
  <c r="R2025" i="6"/>
  <c r="S2025" i="6" s="1"/>
  <c r="BA2025" i="6"/>
  <c r="BB2025" i="6" s="1"/>
  <c r="AY2026" i="6"/>
  <c r="AA2026" i="6"/>
  <c r="AX2026" i="6" s="1"/>
  <c r="R2026" i="6"/>
  <c r="S2026" i="6" s="1"/>
  <c r="BA2026" i="6"/>
  <c r="BB2026" i="6" s="1"/>
  <c r="AY2027" i="6"/>
  <c r="AA2027" i="6"/>
  <c r="AX2027" i="6" s="1"/>
  <c r="R2027" i="6"/>
  <c r="S2027" i="6" s="1"/>
  <c r="BA2027" i="6"/>
  <c r="BB2027" i="6" s="1"/>
  <c r="AY2028" i="6"/>
  <c r="AA2028" i="6"/>
  <c r="AX2028" i="6" s="1"/>
  <c r="R2028" i="6"/>
  <c r="S2028" i="6" s="1"/>
  <c r="BA2028" i="6"/>
  <c r="BB2028" i="6" s="1"/>
  <c r="AY2029" i="6"/>
  <c r="AA2029" i="6"/>
  <c r="AX2029" i="6" s="1"/>
  <c r="R2029" i="6"/>
  <c r="S2029" i="6" s="1"/>
  <c r="BA2029" i="6"/>
  <c r="BB2029" i="6" s="1"/>
  <c r="AY2030" i="6"/>
  <c r="AA2030" i="6"/>
  <c r="AX2030" i="6" s="1"/>
  <c r="R2030" i="6"/>
  <c r="S2030" i="6" s="1"/>
  <c r="BA2030" i="6"/>
  <c r="BB2030" i="6" s="1"/>
  <c r="AY2031" i="6"/>
  <c r="AA2031" i="6"/>
  <c r="AX2031" i="6" s="1"/>
  <c r="R2031" i="6"/>
  <c r="S2031" i="6" s="1"/>
  <c r="BA2031" i="6"/>
  <c r="BB2031" i="6" s="1"/>
  <c r="AY2032" i="6"/>
  <c r="AA2032" i="6"/>
  <c r="AX2032" i="6" s="1"/>
  <c r="R2032" i="6"/>
  <c r="S2032" i="6" s="1"/>
  <c r="BA2032" i="6"/>
  <c r="BB2032" i="6" s="1"/>
  <c r="AY2033" i="6"/>
  <c r="AA2033" i="6"/>
  <c r="AX2033" i="6" s="1"/>
  <c r="R2033" i="6"/>
  <c r="S2033" i="6" s="1"/>
  <c r="BA2033" i="6"/>
  <c r="BB2033" i="6" s="1"/>
  <c r="AY2034" i="6"/>
  <c r="AA2034" i="6"/>
  <c r="AX2034" i="6" s="1"/>
  <c r="R2034" i="6"/>
  <c r="S2034" i="6" s="1"/>
  <c r="BA2034" i="6"/>
  <c r="BB2034" i="6" s="1"/>
  <c r="AY2035" i="6"/>
  <c r="AA2035" i="6"/>
  <c r="AX2035" i="6" s="1"/>
  <c r="R2035" i="6"/>
  <c r="S2035" i="6" s="1"/>
  <c r="BA2035" i="6"/>
  <c r="BB2035" i="6" s="1"/>
  <c r="AY2036" i="6"/>
  <c r="AA2036" i="6"/>
  <c r="AX2036" i="6" s="1"/>
  <c r="R2036" i="6"/>
  <c r="S2036" i="6" s="1"/>
  <c r="BA2036" i="6"/>
  <c r="BB2036" i="6" s="1"/>
  <c r="AY2037" i="6"/>
  <c r="AA2037" i="6"/>
  <c r="AX2037" i="6" s="1"/>
  <c r="R2037" i="6"/>
  <c r="S2037" i="6" s="1"/>
  <c r="BA2037" i="6"/>
  <c r="BB2037" i="6" s="1"/>
  <c r="AY2038" i="6"/>
  <c r="AA2038" i="6"/>
  <c r="AX2038" i="6" s="1"/>
  <c r="R2038" i="6"/>
  <c r="S2038" i="6" s="1"/>
  <c r="BA2038" i="6"/>
  <c r="BB2038" i="6" s="1"/>
  <c r="AY2039" i="6"/>
  <c r="AA2039" i="6"/>
  <c r="AX2039" i="6" s="1"/>
  <c r="R2039" i="6"/>
  <c r="S2039" i="6" s="1"/>
  <c r="BA2039" i="6"/>
  <c r="BB2039" i="6" s="1"/>
  <c r="AY2040" i="6"/>
  <c r="AA2040" i="6"/>
  <c r="AX2040" i="6" s="1"/>
  <c r="R2040" i="6"/>
  <c r="S2040" i="6" s="1"/>
  <c r="BA2040" i="6"/>
  <c r="BB2040" i="6" s="1"/>
  <c r="AY2041" i="6"/>
  <c r="AA2041" i="6"/>
  <c r="AX2041" i="6" s="1"/>
  <c r="R2041" i="6"/>
  <c r="S2041" i="6" s="1"/>
  <c r="BA2041" i="6"/>
  <c r="BB2041" i="6" s="1"/>
  <c r="AY2042" i="6"/>
  <c r="AA2042" i="6"/>
  <c r="AX2042" i="6" s="1"/>
  <c r="R2042" i="6"/>
  <c r="S2042" i="6" s="1"/>
  <c r="BA2042" i="6"/>
  <c r="BB2042" i="6" s="1"/>
  <c r="AY2043" i="6"/>
  <c r="AA2043" i="6"/>
  <c r="AX2043" i="6" s="1"/>
  <c r="R2043" i="6"/>
  <c r="S2043" i="6" s="1"/>
  <c r="BA2043" i="6"/>
  <c r="BB2043" i="6" s="1"/>
  <c r="AY2044" i="6"/>
  <c r="AA2044" i="6"/>
  <c r="AX2044" i="6" s="1"/>
  <c r="R2044" i="6"/>
  <c r="S2044" i="6" s="1"/>
  <c r="BA2044" i="6"/>
  <c r="BB2044" i="6" s="1"/>
  <c r="AY2045" i="6"/>
  <c r="AA2045" i="6"/>
  <c r="AX2045" i="6" s="1"/>
  <c r="R2045" i="6"/>
  <c r="S2045" i="6" s="1"/>
  <c r="BA2045" i="6"/>
  <c r="BB2045" i="6" s="1"/>
  <c r="AY2046" i="6"/>
  <c r="AA2046" i="6"/>
  <c r="AX2046" i="6" s="1"/>
  <c r="R2046" i="6"/>
  <c r="S2046" i="6" s="1"/>
  <c r="BA2046" i="6"/>
  <c r="BB2046" i="6" s="1"/>
  <c r="AY2047" i="6"/>
  <c r="AA2047" i="6"/>
  <c r="AX2047" i="6" s="1"/>
  <c r="R2047" i="6"/>
  <c r="S2047" i="6" s="1"/>
  <c r="BA2047" i="6"/>
  <c r="BB2047" i="6" s="1"/>
  <c r="AY2048" i="6"/>
  <c r="AA2048" i="6"/>
  <c r="AX2048" i="6" s="1"/>
  <c r="R2048" i="6"/>
  <c r="S2048" i="6" s="1"/>
  <c r="BA2048" i="6"/>
  <c r="BB2048" i="6" s="1"/>
  <c r="AY2049" i="6"/>
  <c r="AA2049" i="6"/>
  <c r="AX2049" i="6" s="1"/>
  <c r="R2049" i="6"/>
  <c r="S2049" i="6" s="1"/>
  <c r="BA2049" i="6"/>
  <c r="BB2049" i="6" s="1"/>
  <c r="AY2050" i="6"/>
  <c r="AA2050" i="6"/>
  <c r="AX2050" i="6" s="1"/>
  <c r="R2050" i="6"/>
  <c r="S2050" i="6" s="1"/>
  <c r="BA2050" i="6"/>
  <c r="BB2050" i="6" s="1"/>
  <c r="AY2051" i="6"/>
  <c r="AA2051" i="6"/>
  <c r="AX2051" i="6" s="1"/>
  <c r="R2051" i="6"/>
  <c r="S2051" i="6" s="1"/>
  <c r="BA2051" i="6"/>
  <c r="BB2051" i="6" s="1"/>
  <c r="AY2052" i="6"/>
  <c r="AA2052" i="6"/>
  <c r="AX2052" i="6" s="1"/>
  <c r="R2052" i="6"/>
  <c r="S2052" i="6" s="1"/>
  <c r="BA2052" i="6"/>
  <c r="BB2052" i="6" s="1"/>
  <c r="AY2053" i="6"/>
  <c r="AA2053" i="6"/>
  <c r="AX2053" i="6" s="1"/>
  <c r="R2053" i="6"/>
  <c r="S2053" i="6" s="1"/>
  <c r="BA2053" i="6"/>
  <c r="BB2053" i="6" s="1"/>
  <c r="AY2054" i="6"/>
  <c r="AA2054" i="6"/>
  <c r="AX2054" i="6" s="1"/>
  <c r="R2054" i="6"/>
  <c r="S2054" i="6" s="1"/>
  <c r="BA2054" i="6"/>
  <c r="BB2054" i="6" s="1"/>
  <c r="AY2055" i="6"/>
  <c r="AA2055" i="6"/>
  <c r="AX2055" i="6" s="1"/>
  <c r="R2055" i="6"/>
  <c r="S2055" i="6" s="1"/>
  <c r="BA2055" i="6"/>
  <c r="BB2055" i="6" s="1"/>
  <c r="AY2056" i="6"/>
  <c r="AA2056" i="6"/>
  <c r="AX2056" i="6" s="1"/>
  <c r="R2056" i="6"/>
  <c r="S2056" i="6" s="1"/>
  <c r="BA2056" i="6"/>
  <c r="BB2056" i="6" s="1"/>
  <c r="AY2057" i="6"/>
  <c r="AA2057" i="6"/>
  <c r="AX2057" i="6" s="1"/>
  <c r="R2057" i="6"/>
  <c r="S2057" i="6" s="1"/>
  <c r="BA2057" i="6"/>
  <c r="BB2057" i="6" s="1"/>
  <c r="AY2058" i="6"/>
  <c r="AA2058" i="6"/>
  <c r="AX2058" i="6" s="1"/>
  <c r="R2058" i="6"/>
  <c r="S2058" i="6" s="1"/>
  <c r="BA2058" i="6"/>
  <c r="BB2058" i="6" s="1"/>
  <c r="AY2059" i="6"/>
  <c r="AA2059" i="6"/>
  <c r="AX2059" i="6" s="1"/>
  <c r="R2059" i="6"/>
  <c r="S2059" i="6" s="1"/>
  <c r="BA2059" i="6"/>
  <c r="BB2059" i="6" s="1"/>
  <c r="AY2060" i="6"/>
  <c r="AA2060" i="6"/>
  <c r="AX2060" i="6" s="1"/>
  <c r="R2060" i="6"/>
  <c r="S2060" i="6" s="1"/>
  <c r="BA2060" i="6"/>
  <c r="BB2060" i="6" s="1"/>
  <c r="AY2061" i="6"/>
  <c r="AA2061" i="6"/>
  <c r="AX2061" i="6" s="1"/>
  <c r="R2061" i="6"/>
  <c r="S2061" i="6" s="1"/>
  <c r="BA2061" i="6"/>
  <c r="BB2061" i="6" s="1"/>
  <c r="AY2062" i="6"/>
  <c r="AA2062" i="6"/>
  <c r="AX2062" i="6" s="1"/>
  <c r="R2062" i="6"/>
  <c r="S2062" i="6" s="1"/>
  <c r="BA2062" i="6"/>
  <c r="BB2062" i="6" s="1"/>
  <c r="AY2063" i="6"/>
  <c r="AA2063" i="6"/>
  <c r="AX2063" i="6" s="1"/>
  <c r="R2063" i="6"/>
  <c r="S2063" i="6" s="1"/>
  <c r="BA2063" i="6"/>
  <c r="BB2063" i="6" s="1"/>
  <c r="AY2064" i="6"/>
  <c r="AA2064" i="6"/>
  <c r="AX2064" i="6" s="1"/>
  <c r="R2064" i="6"/>
  <c r="S2064" i="6" s="1"/>
  <c r="BA2064" i="6"/>
  <c r="BB2064" i="6" s="1"/>
  <c r="AY2065" i="6"/>
  <c r="AA2065" i="6"/>
  <c r="AX2065" i="6" s="1"/>
  <c r="R2065" i="6"/>
  <c r="S2065" i="6" s="1"/>
  <c r="BA2065" i="6"/>
  <c r="BB2065" i="6" s="1"/>
  <c r="AY2066" i="6"/>
  <c r="AA2066" i="6"/>
  <c r="AX2066" i="6" s="1"/>
  <c r="R2066" i="6"/>
  <c r="S2066" i="6" s="1"/>
  <c r="BA2066" i="6"/>
  <c r="BB2066" i="6" s="1"/>
  <c r="AY2067" i="6"/>
  <c r="AA2067" i="6"/>
  <c r="AX2067" i="6" s="1"/>
  <c r="R2067" i="6"/>
  <c r="S2067" i="6" s="1"/>
  <c r="BA2067" i="6"/>
  <c r="BB2067" i="6" s="1"/>
  <c r="AY2068" i="6"/>
  <c r="AA2068" i="6"/>
  <c r="AX2068" i="6" s="1"/>
  <c r="R2068" i="6"/>
  <c r="S2068" i="6" s="1"/>
  <c r="BA2068" i="6"/>
  <c r="BB2068" i="6" s="1"/>
  <c r="AY2069" i="6"/>
  <c r="AA2069" i="6"/>
  <c r="AX2069" i="6" s="1"/>
  <c r="R2069" i="6"/>
  <c r="S2069" i="6" s="1"/>
  <c r="BA2069" i="6"/>
  <c r="BB2069" i="6" s="1"/>
  <c r="AY2070" i="6"/>
  <c r="AA2070" i="6"/>
  <c r="AX2070" i="6" s="1"/>
  <c r="R2070" i="6"/>
  <c r="S2070" i="6" s="1"/>
  <c r="BA2070" i="6"/>
  <c r="BB2070" i="6" s="1"/>
  <c r="AY2071" i="6"/>
  <c r="AA2071" i="6"/>
  <c r="AX2071" i="6" s="1"/>
  <c r="R2071" i="6"/>
  <c r="S2071" i="6" s="1"/>
  <c r="BA2071" i="6"/>
  <c r="BB2071" i="6" s="1"/>
  <c r="AY2072" i="6"/>
  <c r="AA2072" i="6"/>
  <c r="AX2072" i="6" s="1"/>
  <c r="R2072" i="6"/>
  <c r="S2072" i="6" s="1"/>
  <c r="BA2072" i="6"/>
  <c r="BB2072" i="6" s="1"/>
  <c r="AY2073" i="6"/>
  <c r="AA2073" i="6"/>
  <c r="AX2073" i="6" s="1"/>
  <c r="R2073" i="6"/>
  <c r="S2073" i="6" s="1"/>
  <c r="BA2073" i="6"/>
  <c r="BB2073" i="6" s="1"/>
  <c r="AY2074" i="6"/>
  <c r="AA2074" i="6"/>
  <c r="AX2074" i="6" s="1"/>
  <c r="R2074" i="6"/>
  <c r="S2074" i="6" s="1"/>
  <c r="BA2074" i="6"/>
  <c r="BB2074" i="6" s="1"/>
  <c r="AY2075" i="6"/>
  <c r="AA2075" i="6"/>
  <c r="AX2075" i="6" s="1"/>
  <c r="R2075" i="6"/>
  <c r="S2075" i="6" s="1"/>
  <c r="BA2075" i="6"/>
  <c r="BB2075" i="6" s="1"/>
  <c r="AY2076" i="6"/>
  <c r="AA2076" i="6"/>
  <c r="AX2076" i="6" s="1"/>
  <c r="R2076" i="6"/>
  <c r="S2076" i="6" s="1"/>
  <c r="BA2076" i="6"/>
  <c r="BB2076" i="6" s="1"/>
  <c r="AY2077" i="6"/>
  <c r="AA2077" i="6"/>
  <c r="AX2077" i="6" s="1"/>
  <c r="R2077" i="6"/>
  <c r="S2077" i="6" s="1"/>
  <c r="BA2077" i="6"/>
  <c r="BB2077" i="6" s="1"/>
  <c r="AY2078" i="6"/>
  <c r="AA2078" i="6"/>
  <c r="AX2078" i="6" s="1"/>
  <c r="R2078" i="6"/>
  <c r="S2078" i="6" s="1"/>
  <c r="BA2078" i="6"/>
  <c r="BB2078" i="6" s="1"/>
  <c r="AY2079" i="6"/>
  <c r="AA2079" i="6"/>
  <c r="AX2079" i="6" s="1"/>
  <c r="R2079" i="6"/>
  <c r="S2079" i="6" s="1"/>
  <c r="BA2079" i="6"/>
  <c r="BB2079" i="6" s="1"/>
  <c r="AY2080" i="6"/>
  <c r="AA2080" i="6"/>
  <c r="AX2080" i="6" s="1"/>
  <c r="R2080" i="6"/>
  <c r="S2080" i="6" s="1"/>
  <c r="BA2080" i="6"/>
  <c r="BB2080" i="6" s="1"/>
  <c r="AY2081" i="6"/>
  <c r="AA2081" i="6"/>
  <c r="AX2081" i="6" s="1"/>
  <c r="R2081" i="6"/>
  <c r="S2081" i="6" s="1"/>
  <c r="BA2081" i="6"/>
  <c r="BB2081" i="6" s="1"/>
  <c r="AY2082" i="6"/>
  <c r="AA2082" i="6"/>
  <c r="AX2082" i="6" s="1"/>
  <c r="R2082" i="6"/>
  <c r="S2082" i="6" s="1"/>
  <c r="BA2082" i="6"/>
  <c r="BB2082" i="6" s="1"/>
  <c r="AY2083" i="6"/>
  <c r="AA2083" i="6"/>
  <c r="AX2083" i="6" s="1"/>
  <c r="R2083" i="6"/>
  <c r="S2083" i="6" s="1"/>
  <c r="BA2083" i="6"/>
  <c r="BB2083" i="6" s="1"/>
  <c r="AY2084" i="6"/>
  <c r="AA2084" i="6"/>
  <c r="AX2084" i="6" s="1"/>
  <c r="R2084" i="6"/>
  <c r="S2084" i="6" s="1"/>
  <c r="BA2084" i="6"/>
  <c r="BB2084" i="6" s="1"/>
  <c r="AY2085" i="6"/>
  <c r="AA2085" i="6"/>
  <c r="AX2085" i="6" s="1"/>
  <c r="R2085" i="6"/>
  <c r="S2085" i="6" s="1"/>
  <c r="BA2085" i="6"/>
  <c r="BB2085" i="6" s="1"/>
  <c r="AY2086" i="6"/>
  <c r="AA2086" i="6"/>
  <c r="AX2086" i="6" s="1"/>
  <c r="R2086" i="6"/>
  <c r="S2086" i="6" s="1"/>
  <c r="BA2086" i="6"/>
  <c r="BB2086" i="6" s="1"/>
  <c r="AY2087" i="6"/>
  <c r="AA2087" i="6"/>
  <c r="AX2087" i="6" s="1"/>
  <c r="R2087" i="6"/>
  <c r="S2087" i="6" s="1"/>
  <c r="BA2087" i="6"/>
  <c r="BB2087" i="6" s="1"/>
  <c r="AY2088" i="6"/>
  <c r="AA2088" i="6"/>
  <c r="AX2088" i="6" s="1"/>
  <c r="R2088" i="6"/>
  <c r="S2088" i="6" s="1"/>
  <c r="BA2088" i="6"/>
  <c r="BB2088" i="6" s="1"/>
  <c r="AY2089" i="6"/>
  <c r="AA2089" i="6"/>
  <c r="AX2089" i="6" s="1"/>
  <c r="R2089" i="6"/>
  <c r="S2089" i="6" s="1"/>
  <c r="BA2089" i="6"/>
  <c r="BB2089" i="6" s="1"/>
  <c r="AY2090" i="6"/>
  <c r="AA2090" i="6"/>
  <c r="AX2090" i="6" s="1"/>
  <c r="R2090" i="6"/>
  <c r="S2090" i="6" s="1"/>
  <c r="BA2090" i="6"/>
  <c r="BB2090" i="6" s="1"/>
  <c r="AY2091" i="6"/>
  <c r="AA2091" i="6"/>
  <c r="AX2091" i="6" s="1"/>
  <c r="R2091" i="6"/>
  <c r="S2091" i="6" s="1"/>
  <c r="BA2091" i="6"/>
  <c r="BB2091" i="6" s="1"/>
  <c r="AY2092" i="6"/>
  <c r="AA2092" i="6"/>
  <c r="AX2092" i="6" s="1"/>
  <c r="R2092" i="6"/>
  <c r="S2092" i="6" s="1"/>
  <c r="BA2092" i="6"/>
  <c r="BB2092" i="6" s="1"/>
  <c r="AY2093" i="6"/>
  <c r="AA2093" i="6"/>
  <c r="AX2093" i="6" s="1"/>
  <c r="R2093" i="6"/>
  <c r="S2093" i="6" s="1"/>
  <c r="BA2093" i="6"/>
  <c r="BB2093" i="6" s="1"/>
  <c r="AY2094" i="6"/>
  <c r="AA2094" i="6"/>
  <c r="AX2094" i="6" s="1"/>
  <c r="R2094" i="6"/>
  <c r="S2094" i="6" s="1"/>
  <c r="BA2094" i="6"/>
  <c r="BB2094" i="6" s="1"/>
  <c r="AY2095" i="6"/>
  <c r="AA2095" i="6"/>
  <c r="AX2095" i="6" s="1"/>
  <c r="R2095" i="6"/>
  <c r="S2095" i="6" s="1"/>
  <c r="BA2095" i="6"/>
  <c r="BB2095" i="6" s="1"/>
  <c r="AY2096" i="6"/>
  <c r="AA2096" i="6"/>
  <c r="AX2096" i="6" s="1"/>
  <c r="R2096" i="6"/>
  <c r="S2096" i="6" s="1"/>
  <c r="BA2096" i="6"/>
  <c r="BB2096" i="6" s="1"/>
  <c r="AY2097" i="6"/>
  <c r="AA2097" i="6"/>
  <c r="AX2097" i="6" s="1"/>
  <c r="R2097" i="6"/>
  <c r="S2097" i="6" s="1"/>
  <c r="BA2097" i="6"/>
  <c r="BB2097" i="6" s="1"/>
  <c r="AY2098" i="6"/>
  <c r="AA2098" i="6"/>
  <c r="AX2098" i="6" s="1"/>
  <c r="R2098" i="6"/>
  <c r="S2098" i="6" s="1"/>
  <c r="BA2098" i="6"/>
  <c r="BB2098" i="6" s="1"/>
  <c r="AY2099" i="6"/>
  <c r="AA2099" i="6"/>
  <c r="AX2099" i="6" s="1"/>
  <c r="R2099" i="6"/>
  <c r="S2099" i="6" s="1"/>
  <c r="BA2099" i="6"/>
  <c r="BB2099" i="6" s="1"/>
  <c r="AY2100" i="6"/>
  <c r="AA2100" i="6"/>
  <c r="AX2100" i="6" s="1"/>
  <c r="R2100" i="6"/>
  <c r="S2100" i="6" s="1"/>
  <c r="BA2100" i="6"/>
  <c r="BB2100" i="6" s="1"/>
  <c r="AY2101" i="6"/>
  <c r="AA2101" i="6"/>
  <c r="AX2101" i="6" s="1"/>
  <c r="R2101" i="6"/>
  <c r="S2101" i="6" s="1"/>
  <c r="BA2101" i="6"/>
  <c r="BB2101" i="6" s="1"/>
  <c r="AY2102" i="6"/>
  <c r="AA2102" i="6"/>
  <c r="AX2102" i="6" s="1"/>
  <c r="R2102" i="6"/>
  <c r="S2102" i="6" s="1"/>
  <c r="BA2102" i="6"/>
  <c r="BB2102" i="6" s="1"/>
  <c r="AY2103" i="6"/>
  <c r="AA2103" i="6"/>
  <c r="AX2103" i="6" s="1"/>
  <c r="R2103" i="6"/>
  <c r="S2103" i="6" s="1"/>
  <c r="BA2103" i="6"/>
  <c r="BB2103" i="6" s="1"/>
  <c r="AY2104" i="6"/>
  <c r="AA2104" i="6"/>
  <c r="AX2104" i="6" s="1"/>
  <c r="R2104" i="6"/>
  <c r="S2104" i="6" s="1"/>
  <c r="BA2104" i="6"/>
  <c r="BB2104" i="6" s="1"/>
  <c r="AY2105" i="6"/>
  <c r="AA2105" i="6"/>
  <c r="AX2105" i="6" s="1"/>
  <c r="R2105" i="6"/>
  <c r="S2105" i="6" s="1"/>
  <c r="BA2105" i="6"/>
  <c r="BB2105" i="6" s="1"/>
  <c r="AY2106" i="6"/>
  <c r="AA2106" i="6"/>
  <c r="AX2106" i="6" s="1"/>
  <c r="R2106" i="6"/>
  <c r="S2106" i="6" s="1"/>
  <c r="BA2106" i="6"/>
  <c r="BB2106" i="6" s="1"/>
  <c r="AY2107" i="6"/>
  <c r="AA2107" i="6"/>
  <c r="AX2107" i="6" s="1"/>
  <c r="R2107" i="6"/>
  <c r="S2107" i="6" s="1"/>
  <c r="BA2107" i="6"/>
  <c r="BB2107" i="6" s="1"/>
  <c r="AY2108" i="6"/>
  <c r="AA2108" i="6"/>
  <c r="AX2108" i="6" s="1"/>
  <c r="R2108" i="6"/>
  <c r="S2108" i="6" s="1"/>
  <c r="BA2108" i="6"/>
  <c r="BB2108" i="6" s="1"/>
  <c r="AY2109" i="6"/>
  <c r="AA2109" i="6"/>
  <c r="AX2109" i="6" s="1"/>
  <c r="R2109" i="6"/>
  <c r="S2109" i="6" s="1"/>
  <c r="BA2109" i="6"/>
  <c r="BB2109" i="6" s="1"/>
  <c r="AY2110" i="6"/>
  <c r="AA2110" i="6"/>
  <c r="AX2110" i="6" s="1"/>
  <c r="R2110" i="6"/>
  <c r="S2110" i="6" s="1"/>
  <c r="BA2110" i="6"/>
  <c r="BB2110" i="6" s="1"/>
  <c r="AY2111" i="6"/>
  <c r="AA2111" i="6"/>
  <c r="AX2111" i="6" s="1"/>
  <c r="R2111" i="6"/>
  <c r="S2111" i="6" s="1"/>
  <c r="BA2111" i="6"/>
  <c r="BB2111" i="6" s="1"/>
  <c r="AY2112" i="6"/>
  <c r="AA2112" i="6"/>
  <c r="AX2112" i="6" s="1"/>
  <c r="R2112" i="6"/>
  <c r="S2112" i="6" s="1"/>
  <c r="BA2112" i="6"/>
  <c r="BB2112" i="6" s="1"/>
  <c r="AY2113" i="6"/>
  <c r="AA2113" i="6"/>
  <c r="AX2113" i="6" s="1"/>
  <c r="R2113" i="6"/>
  <c r="S2113" i="6" s="1"/>
  <c r="BA2113" i="6"/>
  <c r="BB2113" i="6" s="1"/>
  <c r="AY2114" i="6"/>
  <c r="AA2114" i="6"/>
  <c r="AX2114" i="6" s="1"/>
  <c r="R2114" i="6"/>
  <c r="S2114" i="6" s="1"/>
  <c r="BA2114" i="6"/>
  <c r="BB2114" i="6" s="1"/>
  <c r="AY2115" i="6"/>
  <c r="AA2115" i="6"/>
  <c r="AX2115" i="6" s="1"/>
  <c r="R2115" i="6"/>
  <c r="S2115" i="6" s="1"/>
  <c r="BA2115" i="6"/>
  <c r="BB2115" i="6" s="1"/>
  <c r="AY2116" i="6"/>
  <c r="AA2116" i="6"/>
  <c r="AX2116" i="6" s="1"/>
  <c r="R2116" i="6"/>
  <c r="S2116" i="6" s="1"/>
  <c r="BA2116" i="6"/>
  <c r="BB2116" i="6" s="1"/>
  <c r="AY2117" i="6"/>
  <c r="AA2117" i="6"/>
  <c r="AX2117" i="6" s="1"/>
  <c r="R2117" i="6"/>
  <c r="S2117" i="6" s="1"/>
  <c r="BA2117" i="6"/>
  <c r="BB2117" i="6" s="1"/>
  <c r="AY2118" i="6"/>
  <c r="AA2118" i="6"/>
  <c r="AX2118" i="6" s="1"/>
  <c r="R2118" i="6"/>
  <c r="S2118" i="6" s="1"/>
  <c r="BA2118" i="6"/>
  <c r="BB2118" i="6" s="1"/>
  <c r="AY2119" i="6"/>
  <c r="AA2119" i="6"/>
  <c r="AX2119" i="6" s="1"/>
  <c r="R2119" i="6"/>
  <c r="S2119" i="6" s="1"/>
  <c r="BA2119" i="6"/>
  <c r="BB2119" i="6" s="1"/>
  <c r="AY2120" i="6"/>
  <c r="AA2120" i="6"/>
  <c r="AX2120" i="6" s="1"/>
  <c r="R2120" i="6"/>
  <c r="S2120" i="6" s="1"/>
  <c r="BA2120" i="6"/>
  <c r="BB2120" i="6" s="1"/>
  <c r="AY2121" i="6"/>
  <c r="AA2121" i="6"/>
  <c r="AX2121" i="6" s="1"/>
  <c r="R2121" i="6"/>
  <c r="S2121" i="6" s="1"/>
  <c r="BA2121" i="6"/>
  <c r="BB2121" i="6" s="1"/>
  <c r="AY2122" i="6"/>
  <c r="AA2122" i="6"/>
  <c r="AX2122" i="6" s="1"/>
  <c r="R2122" i="6"/>
  <c r="S2122" i="6" s="1"/>
  <c r="BA2122" i="6"/>
  <c r="BB2122" i="6" s="1"/>
  <c r="AY2123" i="6"/>
  <c r="AA2123" i="6"/>
  <c r="AX2123" i="6" s="1"/>
  <c r="R2123" i="6"/>
  <c r="S2123" i="6" s="1"/>
  <c r="BA2123" i="6"/>
  <c r="BB2123" i="6" s="1"/>
  <c r="AY2124" i="6"/>
  <c r="AA2124" i="6"/>
  <c r="AX2124" i="6" s="1"/>
  <c r="R2124" i="6"/>
  <c r="S2124" i="6" s="1"/>
  <c r="BA2124" i="6"/>
  <c r="BB2124" i="6" s="1"/>
  <c r="AY2125" i="6"/>
  <c r="AA2125" i="6"/>
  <c r="AX2125" i="6" s="1"/>
  <c r="R2125" i="6"/>
  <c r="S2125" i="6" s="1"/>
  <c r="BA2125" i="6"/>
  <c r="BB2125" i="6" s="1"/>
  <c r="AY2126" i="6"/>
  <c r="AA2126" i="6"/>
  <c r="AX2126" i="6" s="1"/>
  <c r="R2126" i="6"/>
  <c r="S2126" i="6" s="1"/>
  <c r="BA2126" i="6"/>
  <c r="BB2126" i="6" s="1"/>
  <c r="AY2127" i="6"/>
  <c r="AA2127" i="6"/>
  <c r="AX2127" i="6" s="1"/>
  <c r="R2127" i="6"/>
  <c r="S2127" i="6" s="1"/>
  <c r="BA2127" i="6"/>
  <c r="BB2127" i="6" s="1"/>
  <c r="AY2128" i="6"/>
  <c r="AA2128" i="6"/>
  <c r="AX2128" i="6" s="1"/>
  <c r="R2128" i="6"/>
  <c r="S2128" i="6" s="1"/>
  <c r="BA2128" i="6"/>
  <c r="BB2128" i="6" s="1"/>
  <c r="AY2129" i="6"/>
  <c r="AA2129" i="6"/>
  <c r="AX2129" i="6" s="1"/>
  <c r="R2129" i="6"/>
  <c r="S2129" i="6" s="1"/>
  <c r="BA2129" i="6"/>
  <c r="BB2129" i="6" s="1"/>
  <c r="AY2130" i="6"/>
  <c r="AA2130" i="6"/>
  <c r="AX2130" i="6" s="1"/>
  <c r="R2130" i="6"/>
  <c r="S2130" i="6" s="1"/>
  <c r="BA2130" i="6"/>
  <c r="BB2130" i="6" s="1"/>
  <c r="AY2131" i="6"/>
  <c r="AA2131" i="6"/>
  <c r="AX2131" i="6" s="1"/>
  <c r="R2131" i="6"/>
  <c r="S2131" i="6" s="1"/>
  <c r="BA2131" i="6"/>
  <c r="BB2131" i="6" s="1"/>
  <c r="AY2132" i="6"/>
  <c r="AA2132" i="6"/>
  <c r="AX2132" i="6" s="1"/>
  <c r="R2132" i="6"/>
  <c r="S2132" i="6" s="1"/>
  <c r="BA2132" i="6"/>
  <c r="BB2132" i="6" s="1"/>
  <c r="AY2133" i="6"/>
  <c r="AA2133" i="6"/>
  <c r="AX2133" i="6" s="1"/>
  <c r="R2133" i="6"/>
  <c r="S2133" i="6" s="1"/>
  <c r="BA2133" i="6"/>
  <c r="BB2133" i="6" s="1"/>
  <c r="AY2134" i="6"/>
  <c r="AA2134" i="6"/>
  <c r="AX2134" i="6" s="1"/>
  <c r="R2134" i="6"/>
  <c r="S2134" i="6" s="1"/>
  <c r="BA2134" i="6"/>
  <c r="BB2134" i="6" s="1"/>
  <c r="AY2135" i="6"/>
  <c r="AA2135" i="6"/>
  <c r="AX2135" i="6" s="1"/>
  <c r="R2135" i="6"/>
  <c r="S2135" i="6" s="1"/>
  <c r="BA2135" i="6"/>
  <c r="BB2135" i="6" s="1"/>
  <c r="AY2136" i="6"/>
  <c r="AA2136" i="6"/>
  <c r="AX2136" i="6" s="1"/>
  <c r="R2136" i="6"/>
  <c r="S2136" i="6" s="1"/>
  <c r="BA2136" i="6"/>
  <c r="BB2136" i="6" s="1"/>
  <c r="AY2137" i="6"/>
  <c r="AA2137" i="6"/>
  <c r="AX2137" i="6" s="1"/>
  <c r="R2137" i="6"/>
  <c r="S2137" i="6" s="1"/>
  <c r="BA2137" i="6"/>
  <c r="BB2137" i="6" s="1"/>
  <c r="AY2138" i="6"/>
  <c r="AA2138" i="6"/>
  <c r="AX2138" i="6" s="1"/>
  <c r="R2138" i="6"/>
  <c r="S2138" i="6" s="1"/>
  <c r="BA2138" i="6"/>
  <c r="BB2138" i="6" s="1"/>
  <c r="AY2139" i="6"/>
  <c r="AA2139" i="6"/>
  <c r="AX2139" i="6" s="1"/>
  <c r="R2139" i="6"/>
  <c r="S2139" i="6" s="1"/>
  <c r="BA2139" i="6"/>
  <c r="BB2139" i="6" s="1"/>
  <c r="AY2140" i="6"/>
  <c r="AA2140" i="6"/>
  <c r="AX2140" i="6" s="1"/>
  <c r="R2140" i="6"/>
  <c r="S2140" i="6" s="1"/>
  <c r="BA2140" i="6"/>
  <c r="BB2140" i="6" s="1"/>
  <c r="AY2141" i="6"/>
  <c r="AA2141" i="6"/>
  <c r="AX2141" i="6" s="1"/>
  <c r="R2141" i="6"/>
  <c r="S2141" i="6" s="1"/>
  <c r="BA2141" i="6"/>
  <c r="BB2141" i="6" s="1"/>
  <c r="AY2142" i="6"/>
  <c r="AA2142" i="6"/>
  <c r="AX2142" i="6" s="1"/>
  <c r="R2142" i="6"/>
  <c r="S2142" i="6" s="1"/>
  <c r="BA2142" i="6"/>
  <c r="BB2142" i="6" s="1"/>
  <c r="AY2143" i="6"/>
  <c r="AA2143" i="6"/>
  <c r="AX2143" i="6" s="1"/>
  <c r="R2143" i="6"/>
  <c r="S2143" i="6" s="1"/>
  <c r="BA2143" i="6"/>
  <c r="BB2143" i="6" s="1"/>
  <c r="AY2144" i="6"/>
  <c r="AA2144" i="6"/>
  <c r="AX2144" i="6" s="1"/>
  <c r="R2144" i="6"/>
  <c r="S2144" i="6" s="1"/>
  <c r="BA2144" i="6"/>
  <c r="BB2144" i="6" s="1"/>
  <c r="AY2145" i="6"/>
  <c r="AA2145" i="6"/>
  <c r="AX2145" i="6" s="1"/>
  <c r="R2145" i="6"/>
  <c r="S2145" i="6" s="1"/>
  <c r="BA2145" i="6"/>
  <c r="BB2145" i="6" s="1"/>
  <c r="AY2146" i="6"/>
  <c r="AA2146" i="6"/>
  <c r="AX2146" i="6" s="1"/>
  <c r="R2146" i="6"/>
  <c r="S2146" i="6" s="1"/>
  <c r="BA2146" i="6"/>
  <c r="BB2146" i="6" s="1"/>
  <c r="AY2147" i="6"/>
  <c r="AA2147" i="6"/>
  <c r="AX2147" i="6" s="1"/>
  <c r="R2147" i="6"/>
  <c r="S2147" i="6" s="1"/>
  <c r="BA2147" i="6"/>
  <c r="BB2147" i="6" s="1"/>
  <c r="AY2148" i="6"/>
  <c r="AA2148" i="6"/>
  <c r="AX2148" i="6" s="1"/>
  <c r="R2148" i="6"/>
  <c r="S2148" i="6" s="1"/>
  <c r="BA2148" i="6"/>
  <c r="BB2148" i="6" s="1"/>
  <c r="AY2149" i="6"/>
  <c r="AA2149" i="6"/>
  <c r="AX2149" i="6" s="1"/>
  <c r="R2149" i="6"/>
  <c r="S2149" i="6" s="1"/>
  <c r="BA2149" i="6"/>
  <c r="BB2149" i="6" s="1"/>
  <c r="AY2150" i="6"/>
  <c r="AA2150" i="6"/>
  <c r="AX2150" i="6" s="1"/>
  <c r="R2150" i="6"/>
  <c r="S2150" i="6" s="1"/>
  <c r="BA2150" i="6"/>
  <c r="BB2150" i="6" s="1"/>
  <c r="AY2151" i="6"/>
  <c r="AA2151" i="6"/>
  <c r="AX2151" i="6" s="1"/>
  <c r="R2151" i="6"/>
  <c r="S2151" i="6" s="1"/>
  <c r="BA2151" i="6"/>
  <c r="BB2151" i="6" s="1"/>
  <c r="AY2152" i="6"/>
  <c r="AA2152" i="6"/>
  <c r="AX2152" i="6" s="1"/>
  <c r="R2152" i="6"/>
  <c r="S2152" i="6" s="1"/>
  <c r="BA2152" i="6"/>
  <c r="BB2152" i="6" s="1"/>
  <c r="AY2153" i="6"/>
  <c r="AA2153" i="6"/>
  <c r="AX2153" i="6" s="1"/>
  <c r="R2153" i="6"/>
  <c r="S2153" i="6" s="1"/>
  <c r="BA2153" i="6"/>
  <c r="BB2153" i="6" s="1"/>
  <c r="AY2154" i="6"/>
  <c r="AA2154" i="6"/>
  <c r="AX2154" i="6" s="1"/>
  <c r="R2154" i="6"/>
  <c r="S2154" i="6" s="1"/>
  <c r="BA2154" i="6"/>
  <c r="BB2154" i="6" s="1"/>
  <c r="AY2155" i="6"/>
  <c r="AA2155" i="6"/>
  <c r="AX2155" i="6" s="1"/>
  <c r="R2155" i="6"/>
  <c r="S2155" i="6" s="1"/>
  <c r="BA2155" i="6"/>
  <c r="BB2155" i="6" s="1"/>
  <c r="AY2156" i="6"/>
  <c r="AA2156" i="6"/>
  <c r="AX2156" i="6" s="1"/>
  <c r="R2156" i="6"/>
  <c r="S2156" i="6" s="1"/>
  <c r="BA2156" i="6"/>
  <c r="BB2156" i="6" s="1"/>
  <c r="AY2157" i="6"/>
  <c r="AA2157" i="6"/>
  <c r="AX2157" i="6" s="1"/>
  <c r="R2157" i="6"/>
  <c r="S2157" i="6" s="1"/>
  <c r="BA2157" i="6"/>
  <c r="BB2157" i="6" s="1"/>
  <c r="AY2158" i="6"/>
  <c r="AA2158" i="6"/>
  <c r="AX2158" i="6" s="1"/>
  <c r="R2158" i="6"/>
  <c r="S2158" i="6" s="1"/>
  <c r="BA2158" i="6"/>
  <c r="BB2158" i="6" s="1"/>
  <c r="AY2159" i="6"/>
  <c r="AA2159" i="6"/>
  <c r="AX2159" i="6" s="1"/>
  <c r="R2159" i="6"/>
  <c r="S2159" i="6" s="1"/>
  <c r="BA2159" i="6"/>
  <c r="BB2159" i="6" s="1"/>
  <c r="AY2160" i="6"/>
  <c r="AA2160" i="6"/>
  <c r="AX2160" i="6" s="1"/>
  <c r="R2160" i="6"/>
  <c r="S2160" i="6" s="1"/>
  <c r="BA2160" i="6"/>
  <c r="BB2160" i="6" s="1"/>
  <c r="AY2161" i="6"/>
  <c r="AA2161" i="6"/>
  <c r="AX2161" i="6" s="1"/>
  <c r="R2161" i="6"/>
  <c r="S2161" i="6" s="1"/>
  <c r="BA2161" i="6"/>
  <c r="BB2161" i="6" s="1"/>
  <c r="AY2162" i="6"/>
  <c r="AA2162" i="6"/>
  <c r="AX2162" i="6" s="1"/>
  <c r="R2162" i="6"/>
  <c r="S2162" i="6" s="1"/>
  <c r="BA2162" i="6"/>
  <c r="BB2162" i="6" s="1"/>
  <c r="AY2163" i="6"/>
  <c r="AA2163" i="6"/>
  <c r="AX2163" i="6" s="1"/>
  <c r="R2163" i="6"/>
  <c r="S2163" i="6" s="1"/>
  <c r="BA2163" i="6"/>
  <c r="BB2163" i="6" s="1"/>
  <c r="AY2164" i="6"/>
  <c r="AA2164" i="6"/>
  <c r="AX2164" i="6" s="1"/>
  <c r="R2164" i="6"/>
  <c r="S2164" i="6" s="1"/>
  <c r="BA2164" i="6"/>
  <c r="BB2164" i="6" s="1"/>
  <c r="AY2165" i="6"/>
  <c r="AA2165" i="6"/>
  <c r="AX2165" i="6" s="1"/>
  <c r="R2165" i="6"/>
  <c r="S2165" i="6" s="1"/>
  <c r="BA2165" i="6"/>
  <c r="BB2165" i="6" s="1"/>
  <c r="AY2166" i="6"/>
  <c r="AA2166" i="6"/>
  <c r="AX2166" i="6" s="1"/>
  <c r="R2166" i="6"/>
  <c r="S2166" i="6" s="1"/>
  <c r="BA2166" i="6"/>
  <c r="BB2166" i="6" s="1"/>
  <c r="AY2167" i="6"/>
  <c r="AA2167" i="6"/>
  <c r="AX2167" i="6" s="1"/>
  <c r="R2167" i="6"/>
  <c r="S2167" i="6" s="1"/>
  <c r="BA2167" i="6"/>
  <c r="BB2167" i="6" s="1"/>
  <c r="AY2168" i="6"/>
  <c r="AA2168" i="6"/>
  <c r="AX2168" i="6" s="1"/>
  <c r="R2168" i="6"/>
  <c r="S2168" i="6" s="1"/>
  <c r="BA2168" i="6"/>
  <c r="BB2168" i="6" s="1"/>
  <c r="AY2169" i="6"/>
  <c r="AA2169" i="6"/>
  <c r="AX2169" i="6" s="1"/>
  <c r="R2169" i="6"/>
  <c r="S2169" i="6" s="1"/>
  <c r="BA2169" i="6"/>
  <c r="BB2169" i="6" s="1"/>
  <c r="AY2170" i="6"/>
  <c r="AA2170" i="6"/>
  <c r="AX2170" i="6" s="1"/>
  <c r="R2170" i="6"/>
  <c r="S2170" i="6" s="1"/>
  <c r="BA2170" i="6"/>
  <c r="BB2170" i="6" s="1"/>
  <c r="AY2171" i="6"/>
  <c r="AA2171" i="6"/>
  <c r="AX2171" i="6" s="1"/>
  <c r="R2171" i="6"/>
  <c r="S2171" i="6" s="1"/>
  <c r="BA2171" i="6"/>
  <c r="BB2171" i="6" s="1"/>
  <c r="AY2172" i="6"/>
  <c r="AA2172" i="6"/>
  <c r="AX2172" i="6" s="1"/>
  <c r="R2172" i="6"/>
  <c r="S2172" i="6" s="1"/>
  <c r="BA2172" i="6"/>
  <c r="BB2172" i="6" s="1"/>
  <c r="AY2173" i="6"/>
  <c r="AA2173" i="6"/>
  <c r="AX2173" i="6" s="1"/>
  <c r="R2173" i="6"/>
  <c r="S2173" i="6" s="1"/>
  <c r="BA2173" i="6"/>
  <c r="BB2173" i="6" s="1"/>
  <c r="AY2174" i="6"/>
  <c r="AA2174" i="6"/>
  <c r="AX2174" i="6" s="1"/>
  <c r="R2174" i="6"/>
  <c r="S2174" i="6" s="1"/>
  <c r="BA2174" i="6"/>
  <c r="BB2174" i="6" s="1"/>
  <c r="AY2175" i="6"/>
  <c r="AA2175" i="6"/>
  <c r="AX2175" i="6" s="1"/>
  <c r="R2175" i="6"/>
  <c r="S2175" i="6" s="1"/>
  <c r="BA2175" i="6"/>
  <c r="BB2175" i="6" s="1"/>
  <c r="AY2176" i="6"/>
  <c r="AA2176" i="6"/>
  <c r="AX2176" i="6" s="1"/>
  <c r="R2176" i="6"/>
  <c r="S2176" i="6" s="1"/>
  <c r="BA2176" i="6"/>
  <c r="BB2176" i="6" s="1"/>
  <c r="AY2177" i="6"/>
  <c r="AA2177" i="6"/>
  <c r="AX2177" i="6" s="1"/>
  <c r="R2177" i="6"/>
  <c r="S2177" i="6" s="1"/>
  <c r="BA2177" i="6"/>
  <c r="BB2177" i="6" s="1"/>
  <c r="AY2178" i="6"/>
  <c r="AA2178" i="6"/>
  <c r="AX2178" i="6" s="1"/>
  <c r="R2178" i="6"/>
  <c r="S2178" i="6" s="1"/>
  <c r="BA2178" i="6"/>
  <c r="BB2178" i="6" s="1"/>
  <c r="AY2179" i="6"/>
  <c r="AA2179" i="6"/>
  <c r="AX2179" i="6" s="1"/>
  <c r="R2179" i="6"/>
  <c r="S2179" i="6" s="1"/>
  <c r="BA2179" i="6"/>
  <c r="BB2179" i="6" s="1"/>
  <c r="AY2180" i="6"/>
  <c r="AA2180" i="6"/>
  <c r="AX2180" i="6" s="1"/>
  <c r="R2180" i="6"/>
  <c r="S2180" i="6" s="1"/>
  <c r="BA2180" i="6"/>
  <c r="BB2180" i="6" s="1"/>
  <c r="AY2181" i="6"/>
  <c r="AA2181" i="6"/>
  <c r="AX2181" i="6" s="1"/>
  <c r="R2181" i="6"/>
  <c r="S2181" i="6" s="1"/>
  <c r="BA2181" i="6"/>
  <c r="BB2181" i="6" s="1"/>
  <c r="AY2182" i="6"/>
  <c r="AA2182" i="6"/>
  <c r="AX2182" i="6" s="1"/>
  <c r="R2182" i="6"/>
  <c r="S2182" i="6" s="1"/>
  <c r="BA2182" i="6"/>
  <c r="BB2182" i="6" s="1"/>
  <c r="AY2183" i="6"/>
  <c r="AA2183" i="6"/>
  <c r="AX2183" i="6" s="1"/>
  <c r="R2183" i="6"/>
  <c r="S2183" i="6" s="1"/>
  <c r="BA2183" i="6"/>
  <c r="BB2183" i="6" s="1"/>
  <c r="AY2184" i="6"/>
  <c r="AA2184" i="6"/>
  <c r="AX2184" i="6" s="1"/>
  <c r="R2184" i="6"/>
  <c r="S2184" i="6" s="1"/>
  <c r="BA2184" i="6"/>
  <c r="BB2184" i="6" s="1"/>
  <c r="AY2185" i="6"/>
  <c r="AA2185" i="6"/>
  <c r="AX2185" i="6" s="1"/>
  <c r="R2185" i="6"/>
  <c r="S2185" i="6" s="1"/>
  <c r="BA2185" i="6"/>
  <c r="BB2185" i="6" s="1"/>
  <c r="AY2186" i="6"/>
  <c r="AA2186" i="6"/>
  <c r="AX2186" i="6" s="1"/>
  <c r="R2186" i="6"/>
  <c r="S2186" i="6" s="1"/>
  <c r="BA2186" i="6"/>
  <c r="BB2186" i="6" s="1"/>
  <c r="AY2187" i="6"/>
  <c r="AA2187" i="6"/>
  <c r="AX2187" i="6" s="1"/>
  <c r="R2187" i="6"/>
  <c r="S2187" i="6" s="1"/>
  <c r="BA2187" i="6"/>
  <c r="BB2187" i="6" s="1"/>
  <c r="AY2188" i="6"/>
  <c r="AA2188" i="6"/>
  <c r="AX2188" i="6" s="1"/>
  <c r="R2188" i="6"/>
  <c r="S2188" i="6" s="1"/>
  <c r="BA2188" i="6"/>
  <c r="BB2188" i="6" s="1"/>
  <c r="AY2189" i="6"/>
  <c r="AA2189" i="6"/>
  <c r="AX2189" i="6" s="1"/>
  <c r="R2189" i="6"/>
  <c r="S2189" i="6" s="1"/>
  <c r="BA2189" i="6"/>
  <c r="BB2189" i="6" s="1"/>
  <c r="AY2190" i="6"/>
  <c r="AA2190" i="6"/>
  <c r="AX2190" i="6" s="1"/>
  <c r="R2190" i="6"/>
  <c r="S2190" i="6" s="1"/>
  <c r="BA2190" i="6"/>
  <c r="BB2190" i="6" s="1"/>
  <c r="AY2191" i="6"/>
  <c r="AA2191" i="6"/>
  <c r="AX2191" i="6" s="1"/>
  <c r="R2191" i="6"/>
  <c r="S2191" i="6" s="1"/>
  <c r="BA2191" i="6"/>
  <c r="BB2191" i="6" s="1"/>
  <c r="AY2192" i="6"/>
  <c r="AA2192" i="6"/>
  <c r="AX2192" i="6" s="1"/>
  <c r="R2192" i="6"/>
  <c r="S2192" i="6" s="1"/>
  <c r="BA2192" i="6"/>
  <c r="BB2192" i="6" s="1"/>
  <c r="AY2193" i="6"/>
  <c r="AA2193" i="6"/>
  <c r="AX2193" i="6" s="1"/>
  <c r="R2193" i="6"/>
  <c r="S2193" i="6" s="1"/>
  <c r="BA2193" i="6"/>
  <c r="BB2193" i="6" s="1"/>
  <c r="AY2194" i="6"/>
  <c r="AA2194" i="6"/>
  <c r="AX2194" i="6" s="1"/>
  <c r="R2194" i="6"/>
  <c r="S2194" i="6" s="1"/>
  <c r="BA2194" i="6"/>
  <c r="BB2194" i="6" s="1"/>
  <c r="AY2195" i="6"/>
  <c r="AA2195" i="6"/>
  <c r="AX2195" i="6" s="1"/>
  <c r="R2195" i="6"/>
  <c r="S2195" i="6" s="1"/>
  <c r="BA2195" i="6"/>
  <c r="BB2195" i="6" s="1"/>
  <c r="AY2196" i="6"/>
  <c r="AA2196" i="6"/>
  <c r="AX2196" i="6" s="1"/>
  <c r="R2196" i="6"/>
  <c r="S2196" i="6" s="1"/>
  <c r="BA2196" i="6"/>
  <c r="BB2196" i="6" s="1"/>
  <c r="AY2197" i="6"/>
  <c r="AA2197" i="6"/>
  <c r="AX2197" i="6" s="1"/>
  <c r="R2197" i="6"/>
  <c r="S2197" i="6" s="1"/>
  <c r="BA2197" i="6"/>
  <c r="BB2197" i="6" s="1"/>
  <c r="AY2198" i="6"/>
  <c r="AA2198" i="6"/>
  <c r="AX2198" i="6" s="1"/>
  <c r="R2198" i="6"/>
  <c r="S2198" i="6" s="1"/>
  <c r="BA2198" i="6"/>
  <c r="BB2198" i="6" s="1"/>
  <c r="AY2199" i="6"/>
  <c r="AA2199" i="6"/>
  <c r="AX2199" i="6" s="1"/>
  <c r="R2199" i="6"/>
  <c r="S2199" i="6" s="1"/>
  <c r="BA2199" i="6"/>
  <c r="BB2199" i="6" s="1"/>
  <c r="AY2200" i="6"/>
  <c r="AA2200" i="6"/>
  <c r="AX2200" i="6" s="1"/>
  <c r="R2200" i="6"/>
  <c r="S2200" i="6" s="1"/>
  <c r="BA2200" i="6"/>
  <c r="BB2200" i="6" s="1"/>
  <c r="AY2201" i="6"/>
  <c r="AA2201" i="6"/>
  <c r="AX2201" i="6" s="1"/>
  <c r="R2201" i="6"/>
  <c r="S2201" i="6" s="1"/>
  <c r="BA2201" i="6"/>
  <c r="BB2201" i="6" s="1"/>
  <c r="AY2202" i="6"/>
  <c r="AA2202" i="6"/>
  <c r="AX2202" i="6" s="1"/>
  <c r="R2202" i="6"/>
  <c r="S2202" i="6" s="1"/>
  <c r="BA2202" i="6"/>
  <c r="BB2202" i="6" s="1"/>
  <c r="AY2203" i="6"/>
  <c r="AA2203" i="6"/>
  <c r="AX2203" i="6" s="1"/>
  <c r="R2203" i="6"/>
  <c r="S2203" i="6" s="1"/>
  <c r="BA2203" i="6"/>
  <c r="BB2203" i="6" s="1"/>
  <c r="AY2204" i="6"/>
  <c r="AA2204" i="6"/>
  <c r="AX2204" i="6" s="1"/>
  <c r="R2204" i="6"/>
  <c r="S2204" i="6" s="1"/>
  <c r="BA2204" i="6"/>
  <c r="BB2204" i="6" s="1"/>
  <c r="AY2205" i="6"/>
  <c r="AA2205" i="6"/>
  <c r="AX2205" i="6" s="1"/>
  <c r="R2205" i="6"/>
  <c r="S2205" i="6" s="1"/>
  <c r="BA2205" i="6"/>
  <c r="BB2205" i="6" s="1"/>
  <c r="AY2206" i="6"/>
  <c r="AA2206" i="6"/>
  <c r="AX2206" i="6" s="1"/>
  <c r="R2206" i="6"/>
  <c r="S2206" i="6" s="1"/>
  <c r="BA2206" i="6"/>
  <c r="BB2206" i="6" s="1"/>
  <c r="AY2207" i="6"/>
  <c r="AA2207" i="6"/>
  <c r="AX2207" i="6" s="1"/>
  <c r="R2207" i="6"/>
  <c r="S2207" i="6" s="1"/>
  <c r="BA2207" i="6"/>
  <c r="BB2207" i="6" s="1"/>
  <c r="AY2208" i="6"/>
  <c r="AA2208" i="6"/>
  <c r="AX2208" i="6" s="1"/>
  <c r="R2208" i="6"/>
  <c r="S2208" i="6" s="1"/>
  <c r="BA2208" i="6"/>
  <c r="BB2208" i="6" s="1"/>
  <c r="R17" i="1"/>
  <c r="S17" i="1" s="1"/>
  <c r="AA17" i="1"/>
  <c r="AX17" i="1" s="1"/>
  <c r="H2" i="2"/>
  <c r="H3" i="2"/>
  <c r="H4" i="2"/>
  <c r="H5" i="2"/>
  <c r="H6" i="2"/>
  <c r="H7" i="2"/>
  <c r="F9" i="2"/>
  <c r="E9" i="2"/>
  <c r="D9" i="2"/>
  <c r="C9" i="2"/>
  <c r="B9" i="2"/>
  <c r="AA2006" i="1"/>
  <c r="AX2006" i="1" s="1"/>
  <c r="AA1629" i="1"/>
  <c r="AX1629" i="1" s="1"/>
  <c r="AA603" i="1"/>
  <c r="AX603" i="1" s="1"/>
  <c r="AA1860" i="1"/>
  <c r="AX1860" i="1" s="1"/>
  <c r="AA70" i="1"/>
  <c r="AX70" i="1" s="1"/>
  <c r="AA315" i="1"/>
  <c r="AX315" i="1" s="1"/>
  <c r="AA2205" i="1"/>
  <c r="AX2205" i="1" s="1"/>
  <c r="AA2195" i="1"/>
  <c r="AX2195" i="1" s="1"/>
  <c r="AA1809" i="1"/>
  <c r="AX1809" i="1" s="1"/>
  <c r="AA2165" i="1"/>
  <c r="AX2165" i="1" s="1"/>
  <c r="AA610" i="1"/>
  <c r="AX610" i="1" s="1"/>
  <c r="AA2021" i="1"/>
  <c r="AX2021" i="1" s="1"/>
  <c r="AA1841" i="1"/>
  <c r="AX1841" i="1" s="1"/>
  <c r="AA2078" i="1"/>
  <c r="AX2078" i="1" s="1"/>
  <c r="AA421" i="1"/>
  <c r="AX421" i="1" s="1"/>
  <c r="AA638" i="1"/>
  <c r="AX638" i="1" s="1"/>
  <c r="AA723" i="1"/>
  <c r="AX723" i="1" s="1"/>
  <c r="AA653" i="1"/>
  <c r="AX653" i="1" s="1"/>
  <c r="AA49" i="1"/>
  <c r="AX49" i="1" s="1"/>
  <c r="AA48" i="1"/>
  <c r="AX48" i="1" s="1"/>
  <c r="AA176" i="1"/>
  <c r="AX176" i="1" s="1"/>
  <c r="AA379" i="1"/>
  <c r="AX379" i="1" s="1"/>
  <c r="AA113" i="1"/>
  <c r="AX113" i="1" s="1"/>
  <c r="AA1595" i="1"/>
  <c r="AX1595" i="1" s="1"/>
  <c r="AA372" i="1"/>
  <c r="AX372" i="1" s="1"/>
  <c r="AA143" i="1"/>
  <c r="AX143" i="1" s="1"/>
  <c r="AA866" i="1"/>
  <c r="AX866" i="1" s="1"/>
  <c r="AA35" i="1"/>
  <c r="AX35" i="1" s="1"/>
  <c r="AA43" i="1"/>
  <c r="AX43" i="1" s="1"/>
  <c r="AA226" i="1"/>
  <c r="AX226" i="1" s="1"/>
  <c r="AA227" i="1"/>
  <c r="AX227" i="1" s="1"/>
  <c r="AA30" i="1"/>
  <c r="AX30" i="1" s="1"/>
  <c r="AA347" i="1"/>
  <c r="AX347" i="1" s="1"/>
  <c r="AA231" i="1"/>
  <c r="AX231" i="1" s="1"/>
  <c r="AA200" i="1"/>
  <c r="AX200" i="1" s="1"/>
  <c r="AA15" i="1"/>
  <c r="AX15" i="1" s="1"/>
  <c r="AA382" i="1"/>
  <c r="AX382" i="1" s="1"/>
  <c r="AA67" i="1"/>
  <c r="AX67" i="1" s="1"/>
  <c r="AA236" i="1"/>
  <c r="AX236" i="1" s="1"/>
  <c r="AA238" i="1"/>
  <c r="AX238" i="1" s="1"/>
  <c r="AA79" i="1"/>
  <c r="AX79" i="1" s="1"/>
  <c r="AA341" i="1"/>
  <c r="AX341" i="1" s="1"/>
  <c r="AA166" i="1"/>
  <c r="AX166" i="1" s="1"/>
  <c r="AA103" i="1"/>
  <c r="AX103" i="1" s="1"/>
  <c r="AA343" i="1"/>
  <c r="AX343" i="1" s="1"/>
  <c r="AA536" i="1"/>
  <c r="AX536" i="1" s="1"/>
  <c r="AA662" i="1"/>
  <c r="AX662" i="1" s="1"/>
  <c r="AA490" i="1"/>
  <c r="AX490" i="1" s="1"/>
  <c r="AA46" i="1"/>
  <c r="AX46" i="1" s="1"/>
  <c r="AA316" i="1"/>
  <c r="AX316" i="1" s="1"/>
  <c r="AA87" i="1"/>
  <c r="AX87" i="1" s="1"/>
  <c r="AA275" i="1"/>
  <c r="AX275" i="1" s="1"/>
  <c r="AA18" i="1"/>
  <c r="AX18" i="1" s="1"/>
  <c r="AA31" i="1"/>
  <c r="AX31" i="1" s="1"/>
  <c r="AA101" i="1"/>
  <c r="AX101" i="1" s="1"/>
  <c r="AA90" i="1"/>
  <c r="AX90" i="1" s="1"/>
  <c r="AA26" i="1"/>
  <c r="AX26" i="1" s="1"/>
  <c r="AA336" i="1"/>
  <c r="AX336" i="1" s="1"/>
  <c r="AA148" i="1"/>
  <c r="AX148" i="1" s="1"/>
  <c r="AA1914" i="1"/>
  <c r="AX1914" i="1" s="1"/>
  <c r="AA1856" i="1"/>
  <c r="AX1856" i="1" s="1"/>
  <c r="AA1978" i="1"/>
  <c r="AX1978" i="1" s="1"/>
  <c r="AA1711" i="1"/>
  <c r="AX1711" i="1" s="1"/>
  <c r="AA2200" i="1"/>
  <c r="AX2200" i="1" s="1"/>
  <c r="AA2199" i="1"/>
  <c r="AX2199" i="1" s="1"/>
  <c r="AA1973" i="1"/>
  <c r="AX1973" i="1" s="1"/>
  <c r="AA2086" i="1"/>
  <c r="AX2086" i="1" s="1"/>
  <c r="AA1658" i="1"/>
  <c r="AX1658" i="1" s="1"/>
  <c r="AA1714" i="1"/>
  <c r="AX1714" i="1" s="1"/>
  <c r="AA1992" i="1"/>
  <c r="AX1992" i="1" s="1"/>
  <c r="AA1977" i="1"/>
  <c r="AX1977" i="1" s="1"/>
  <c r="AA804" i="1"/>
  <c r="AX804" i="1" s="1"/>
  <c r="AA217" i="1"/>
  <c r="AX217" i="1" s="1"/>
  <c r="AA408" i="1"/>
  <c r="AX408" i="1" s="1"/>
  <c r="AA423" i="1"/>
  <c r="AX423" i="1" s="1"/>
  <c r="AA33" i="1"/>
  <c r="AX33" i="1" s="1"/>
  <c r="AA928" i="1"/>
  <c r="AX928" i="1" s="1"/>
  <c r="AA9" i="1"/>
  <c r="AX9" i="1" s="1"/>
  <c r="AA172" i="1"/>
  <c r="AX172" i="1" s="1"/>
  <c r="AA94" i="1"/>
  <c r="AX94" i="1" s="1"/>
  <c r="AA100" i="1"/>
  <c r="AX100" i="1" s="1"/>
  <c r="AA1008" i="1"/>
  <c r="AX1008" i="1" s="1"/>
  <c r="AA235" i="1"/>
  <c r="AX235" i="1" s="1"/>
  <c r="AA234" i="1"/>
  <c r="AX234" i="1" s="1"/>
  <c r="AA124" i="1"/>
  <c r="AX124" i="1" s="1"/>
  <c r="AA806" i="1"/>
  <c r="AX806" i="1" s="1"/>
  <c r="AA75" i="1"/>
  <c r="AX75" i="1" s="1"/>
  <c r="AA229" i="1"/>
  <c r="AX229" i="1" s="1"/>
  <c r="AA497" i="1"/>
  <c r="AX497" i="1" s="1"/>
  <c r="AA851" i="1"/>
  <c r="AX851" i="1" s="1"/>
  <c r="AA151" i="1"/>
  <c r="AX151" i="1" s="1"/>
  <c r="AA405" i="1"/>
  <c r="AX405" i="1" s="1"/>
  <c r="AA404" i="1"/>
  <c r="AX404" i="1" s="1"/>
  <c r="AA1171" i="1"/>
  <c r="AX1171" i="1" s="1"/>
  <c r="AA640" i="1"/>
  <c r="AX640" i="1" s="1"/>
  <c r="AA222" i="1"/>
  <c r="AX222" i="1" s="1"/>
  <c r="AA927" i="1"/>
  <c r="AX927" i="1" s="1"/>
  <c r="AA177" i="1"/>
  <c r="AX177" i="1" s="1"/>
  <c r="AA93" i="1"/>
  <c r="AX93" i="1" s="1"/>
  <c r="AA594" i="1"/>
  <c r="AX594" i="1" s="1"/>
  <c r="AA466" i="1"/>
  <c r="AX466" i="1" s="1"/>
  <c r="AA987" i="1"/>
  <c r="AX987" i="1" s="1"/>
  <c r="AA5" i="1"/>
  <c r="AX5" i="1" s="1"/>
  <c r="AA137" i="1"/>
  <c r="AX137" i="1" s="1"/>
  <c r="AA876" i="1"/>
  <c r="AX876" i="1" s="1"/>
  <c r="AA631" i="1"/>
  <c r="AX631" i="1" s="1"/>
  <c r="AA483" i="1"/>
  <c r="AX483" i="1" s="1"/>
  <c r="AA482" i="1"/>
  <c r="AX482" i="1" s="1"/>
  <c r="AA588" i="1"/>
  <c r="AX588" i="1" s="1"/>
  <c r="AA45" i="1"/>
  <c r="AX45" i="1" s="1"/>
  <c r="AA120" i="1"/>
  <c r="AX120" i="1" s="1"/>
  <c r="AA397" i="1"/>
  <c r="AX397" i="1" s="1"/>
  <c r="AA10" i="1"/>
  <c r="AX10" i="1" s="1"/>
  <c r="AA518" i="1"/>
  <c r="AX518" i="1" s="1"/>
  <c r="AA55" i="1"/>
  <c r="AX55" i="1" s="1"/>
  <c r="AA624" i="1"/>
  <c r="AX624" i="1" s="1"/>
  <c r="AA188" i="1"/>
  <c r="AX188" i="1" s="1"/>
  <c r="AA187" i="1"/>
  <c r="AX187" i="1" s="1"/>
  <c r="AA320" i="1"/>
  <c r="AX320" i="1" s="1"/>
  <c r="AA19" i="1"/>
  <c r="AX19" i="1" s="1"/>
  <c r="AA142" i="1"/>
  <c r="AX142" i="1" s="1"/>
  <c r="AA141" i="1"/>
  <c r="AX141" i="1" s="1"/>
  <c r="AA400" i="1"/>
  <c r="AX400" i="1" s="1"/>
  <c r="AA1121" i="1"/>
  <c r="AX1121" i="1" s="1"/>
  <c r="AA160" i="1"/>
  <c r="AX160" i="1" s="1"/>
  <c r="AA159" i="1"/>
  <c r="AX159" i="1" s="1"/>
  <c r="AA480" i="1"/>
  <c r="AX480" i="1" s="1"/>
  <c r="AA182" i="1"/>
  <c r="AX182" i="1" s="1"/>
  <c r="AA181" i="1"/>
  <c r="AX181" i="1" s="1"/>
  <c r="AA22" i="1"/>
  <c r="AX22" i="1" s="1"/>
  <c r="AA371" i="1"/>
  <c r="AX371" i="1" s="1"/>
  <c r="AA61" i="1"/>
  <c r="AX61" i="1" s="1"/>
  <c r="AA354" i="1"/>
  <c r="AX354" i="1" s="1"/>
  <c r="AA353" i="1"/>
  <c r="AX353" i="1" s="1"/>
  <c r="AA352" i="1"/>
  <c r="AX352" i="1" s="1"/>
  <c r="AA650" i="1"/>
  <c r="AX650" i="1" s="1"/>
  <c r="AA150" i="1"/>
  <c r="AX150" i="1" s="1"/>
  <c r="AA149" i="1"/>
  <c r="AX149" i="1" s="1"/>
  <c r="AA153" i="1"/>
  <c r="AX153" i="1" s="1"/>
  <c r="AA250" i="1"/>
  <c r="AX250" i="1" s="1"/>
  <c r="AA552" i="1"/>
  <c r="AX552" i="1" s="1"/>
  <c r="AA25" i="1"/>
  <c r="AX25" i="1" s="1"/>
  <c r="AA2" i="1"/>
  <c r="AX2" i="1" s="1"/>
  <c r="AA136" i="1"/>
  <c r="AX136" i="1" s="1"/>
  <c r="AA693" i="1"/>
  <c r="AX693" i="1" s="1"/>
  <c r="AA711" i="1"/>
  <c r="AX711" i="1" s="1"/>
  <c r="AA239" i="1"/>
  <c r="AX239" i="1" s="1"/>
  <c r="AA1038" i="1"/>
  <c r="AX1038" i="1" s="1"/>
  <c r="AA501" i="1"/>
  <c r="AX501" i="1" s="1"/>
  <c r="AA11" i="1"/>
  <c r="AX11" i="1" s="1"/>
  <c r="AA386" i="1"/>
  <c r="AX386" i="1" s="1"/>
  <c r="AA673" i="1"/>
  <c r="AX673" i="1" s="1"/>
  <c r="AA672" i="1"/>
  <c r="AX672" i="1" s="1"/>
  <c r="AA297" i="1"/>
  <c r="AX297" i="1" s="1"/>
  <c r="AA285" i="1"/>
  <c r="AX285" i="1" s="1"/>
  <c r="AA109" i="1"/>
  <c r="AX109" i="1" s="1"/>
  <c r="AA394" i="1"/>
  <c r="AX394" i="1" s="1"/>
  <c r="AA375" i="1"/>
  <c r="AX375" i="1" s="1"/>
  <c r="AA8" i="1"/>
  <c r="AX8" i="1" s="1"/>
  <c r="AA522" i="1"/>
  <c r="AX522" i="1" s="1"/>
  <c r="AA44" i="1"/>
  <c r="AX44" i="1" s="1"/>
  <c r="AA506" i="1"/>
  <c r="AX506" i="1" s="1"/>
  <c r="AA428" i="1"/>
  <c r="AX428" i="1" s="1"/>
  <c r="AA339" i="1"/>
  <c r="AX339" i="1" s="1"/>
  <c r="AA83" i="1"/>
  <c r="AX83" i="1" s="1"/>
  <c r="AA395" i="1"/>
  <c r="AX395" i="1" s="1"/>
  <c r="AA454" i="1"/>
  <c r="AX454" i="1" s="1"/>
  <c r="AA453" i="1"/>
  <c r="AX453" i="1" s="1"/>
  <c r="AA319" i="1"/>
  <c r="AX319" i="1" s="1"/>
  <c r="AA444" i="1"/>
  <c r="AX444" i="1" s="1"/>
  <c r="AA16" i="1"/>
  <c r="AX16" i="1" s="1"/>
  <c r="AA271" i="1"/>
  <c r="AX271" i="1" s="1"/>
  <c r="AA112" i="1"/>
  <c r="AX112" i="1" s="1"/>
  <c r="AA310" i="1"/>
  <c r="AX310" i="1" s="1"/>
  <c r="AA193" i="1"/>
  <c r="AX193" i="1" s="1"/>
  <c r="AA89" i="1"/>
  <c r="AX89" i="1" s="1"/>
  <c r="AA88" i="1"/>
  <c r="AX88" i="1" s="1"/>
  <c r="AA523" i="1"/>
  <c r="AX523" i="1" s="1"/>
  <c r="AA1649" i="1"/>
  <c r="AX1649" i="1" s="1"/>
  <c r="AA1030" i="1"/>
  <c r="AX1030" i="1" s="1"/>
  <c r="AA668" i="1"/>
  <c r="AX668" i="1" s="1"/>
  <c r="AA495" i="1"/>
  <c r="AX495" i="1" s="1"/>
  <c r="AA413" i="1"/>
  <c r="AX413" i="1" s="1"/>
  <c r="AA350" i="1"/>
  <c r="AX350" i="1" s="1"/>
  <c r="AA667" i="1"/>
  <c r="AX667" i="1" s="1"/>
  <c r="AA314" i="1"/>
  <c r="AX314" i="1" s="1"/>
  <c r="AA583" i="1"/>
  <c r="AX583" i="1" s="1"/>
  <c r="AA690" i="1"/>
  <c r="AX690" i="1" s="1"/>
  <c r="AA361" i="1"/>
  <c r="AX361" i="1" s="1"/>
  <c r="AA201" i="1"/>
  <c r="AX201" i="1" s="1"/>
  <c r="AA13" i="1"/>
  <c r="AX13" i="1" s="1"/>
  <c r="AA381" i="1"/>
  <c r="AX381" i="1" s="1"/>
  <c r="AA283" i="1"/>
  <c r="AX283" i="1" s="1"/>
  <c r="AA282" i="1"/>
  <c r="AX282" i="1" s="1"/>
  <c r="AA811" i="1"/>
  <c r="AX811" i="1" s="1"/>
  <c r="AA724" i="1"/>
  <c r="AX724" i="1" s="1"/>
  <c r="AA156" i="1"/>
  <c r="AX156" i="1" s="1"/>
  <c r="AA462" i="1"/>
  <c r="AX462" i="1" s="1"/>
  <c r="AA461" i="1"/>
  <c r="AX461" i="1" s="1"/>
  <c r="AA63" i="1"/>
  <c r="AX63" i="1" s="1"/>
  <c r="AA240" i="1"/>
  <c r="AX240" i="1" s="1"/>
  <c r="AA57" i="1"/>
  <c r="AX57" i="1" s="1"/>
  <c r="AA14" i="1"/>
  <c r="AX14" i="1" s="1"/>
  <c r="AA202" i="1"/>
  <c r="AX202" i="1" s="1"/>
  <c r="AA384" i="1"/>
  <c r="AX384" i="1" s="1"/>
  <c r="AA698" i="1"/>
  <c r="AX698" i="1" s="1"/>
  <c r="AA365" i="1"/>
  <c r="AX365" i="1" s="1"/>
  <c r="AA595" i="1"/>
  <c r="AX595" i="1" s="1"/>
  <c r="AA1013" i="1"/>
  <c r="AX1013" i="1" s="1"/>
  <c r="AA42" i="1"/>
  <c r="AX42" i="1" s="1"/>
  <c r="AA194" i="1"/>
  <c r="AX194" i="1" s="1"/>
  <c r="AA296" i="1"/>
  <c r="AX296" i="1" s="1"/>
  <c r="AA322" i="1"/>
  <c r="AX322" i="1" s="1"/>
  <c r="AA86" i="1"/>
  <c r="AX86" i="1" s="1"/>
  <c r="AA917" i="1"/>
  <c r="AX917" i="1" s="1"/>
  <c r="AA654" i="1"/>
  <c r="AX654" i="1" s="1"/>
  <c r="AA128" i="1"/>
  <c r="AX128" i="1" s="1"/>
  <c r="AA599" i="1"/>
  <c r="AX599" i="1" s="1"/>
  <c r="AA598" i="1"/>
  <c r="AX598" i="1" s="1"/>
  <c r="AA511" i="1"/>
  <c r="AX511" i="1" s="1"/>
  <c r="AA544" i="1"/>
  <c r="AX544" i="1" s="1"/>
  <c r="AA196" i="1"/>
  <c r="AX196" i="1" s="1"/>
  <c r="AA244" i="1"/>
  <c r="AX244" i="1" s="1"/>
  <c r="AA442" i="1"/>
  <c r="AX442" i="1" s="1"/>
  <c r="AA368" i="1"/>
  <c r="AX368" i="1" s="1"/>
  <c r="AA50" i="1"/>
  <c r="AX50" i="1" s="1"/>
  <c r="AA261" i="1"/>
  <c r="AX261" i="1" s="1"/>
  <c r="AA312" i="1"/>
  <c r="AX312" i="1" s="1"/>
  <c r="AA303" i="1"/>
  <c r="AX303" i="1" s="1"/>
  <c r="AA118" i="1"/>
  <c r="AX118" i="1" s="1"/>
  <c r="AA304" i="1"/>
  <c r="AX304" i="1" s="1"/>
  <c r="AA7" i="1"/>
  <c r="AX7" i="1" s="1"/>
  <c r="AA6" i="1"/>
  <c r="AX6" i="1" s="1"/>
  <c r="AA208" i="1"/>
  <c r="AX208" i="1" s="1"/>
  <c r="AA450" i="1"/>
  <c r="AX450" i="1" s="1"/>
  <c r="AA28" i="1"/>
  <c r="AX28" i="1" s="1"/>
  <c r="AA29" i="1"/>
  <c r="AX29" i="1" s="1"/>
  <c r="AA573" i="1"/>
  <c r="AX573" i="1" s="1"/>
  <c r="AA327" i="1"/>
  <c r="AX327" i="1" s="1"/>
  <c r="AA77" i="1"/>
  <c r="AX77" i="1" s="1"/>
  <c r="AA53" i="1"/>
  <c r="AX53" i="1" s="1"/>
  <c r="AA85" i="1"/>
  <c r="AX85" i="1" s="1"/>
  <c r="AA487" i="1"/>
  <c r="AX487" i="1" s="1"/>
  <c r="AA769" i="1"/>
  <c r="AX769" i="1" s="1"/>
  <c r="AA39" i="1"/>
  <c r="AX39" i="1" s="1"/>
  <c r="AA471" i="1"/>
  <c r="AX471" i="1" s="1"/>
  <c r="AA104" i="1"/>
  <c r="AX104" i="1" s="1"/>
  <c r="AA265" i="1"/>
  <c r="AX265" i="1" s="1"/>
  <c r="AA36" i="1"/>
  <c r="AX36" i="1" s="1"/>
  <c r="AA37" i="1"/>
  <c r="AX37" i="1" s="1"/>
  <c r="AA448" i="1"/>
  <c r="AX448" i="1" s="1"/>
  <c r="AA27" i="1"/>
  <c r="AX27" i="1" s="1"/>
  <c r="AA715" i="1"/>
  <c r="AX715" i="1" s="1"/>
  <c r="AA4" i="1"/>
  <c r="AX4" i="1" s="1"/>
  <c r="AA23" i="1"/>
  <c r="AX23" i="1" s="1"/>
  <c r="AA976" i="1"/>
  <c r="AX976" i="1" s="1"/>
  <c r="AA330" i="1"/>
  <c r="AX330" i="1" s="1"/>
  <c r="AA288" i="1"/>
  <c r="AX288" i="1" s="1"/>
  <c r="AA289" i="1"/>
  <c r="AX289" i="1" s="1"/>
  <c r="AA608" i="1"/>
  <c r="AX608" i="1" s="1"/>
  <c r="AA399" i="1"/>
  <c r="AX399" i="1" s="1"/>
  <c r="AA152" i="1"/>
  <c r="AX152" i="1" s="1"/>
  <c r="AA426" i="1"/>
  <c r="AX426" i="1" s="1"/>
  <c r="AA677" i="1"/>
  <c r="AX677" i="1" s="1"/>
  <c r="AA966" i="1"/>
  <c r="AX966" i="1" s="1"/>
  <c r="AA572" i="1"/>
  <c r="AX572" i="1" s="1"/>
  <c r="AA940" i="1"/>
  <c r="AX940" i="1" s="1"/>
  <c r="AA52" i="1"/>
  <c r="AX52" i="1" s="1"/>
  <c r="AA438" i="1"/>
  <c r="AX438" i="1" s="1"/>
  <c r="AA292" i="1"/>
  <c r="AX292" i="1" s="1"/>
  <c r="AA377" i="1"/>
  <c r="AX377" i="1" s="1"/>
  <c r="AA416" i="1"/>
  <c r="AX416" i="1" s="1"/>
  <c r="AA62" i="1"/>
  <c r="AX62" i="1" s="1"/>
  <c r="AA206" i="1"/>
  <c r="AX206" i="1" s="1"/>
  <c r="AA338" i="1"/>
  <c r="AX338" i="1" s="1"/>
  <c r="AA337" i="1"/>
  <c r="AX337" i="1" s="1"/>
  <c r="AA127" i="1"/>
  <c r="AX127" i="1" s="1"/>
  <c r="AA435" i="1"/>
  <c r="AX435" i="1" s="1"/>
  <c r="AA346" i="1"/>
  <c r="AX346" i="1" s="1"/>
  <c r="AA12" i="1"/>
  <c r="AX12" i="1" s="1"/>
  <c r="AA524" i="1"/>
  <c r="AX524" i="1" s="1"/>
  <c r="AA376" i="1"/>
  <c r="AX376" i="1" s="1"/>
  <c r="AA99" i="1"/>
  <c r="AX99" i="1" s="1"/>
  <c r="AA209" i="1"/>
  <c r="AX209" i="1" s="1"/>
  <c r="AA129" i="1"/>
  <c r="AX129" i="1" s="1"/>
  <c r="AA260" i="1"/>
  <c r="AX260" i="1" s="1"/>
  <c r="AA135" i="1"/>
  <c r="AX135" i="1" s="1"/>
  <c r="AA648" i="1"/>
  <c r="AX648" i="1" s="1"/>
  <c r="AA1192" i="1"/>
  <c r="AX1192" i="1" s="1"/>
  <c r="AA894" i="1"/>
  <c r="AX894" i="1" s="1"/>
  <c r="AA132" i="1"/>
  <c r="AX132" i="1" s="1"/>
  <c r="AA146" i="1"/>
  <c r="AX146" i="1" s="1"/>
  <c r="AA535" i="1"/>
  <c r="AX535" i="1" s="1"/>
  <c r="AA213" i="1"/>
  <c r="AX213" i="1" s="1"/>
  <c r="AA34" i="1"/>
  <c r="AX34" i="1" s="1"/>
  <c r="AA468" i="1"/>
  <c r="AX468" i="1" s="1"/>
  <c r="AA467" i="1"/>
  <c r="AX467" i="1" s="1"/>
  <c r="AA232" i="1"/>
  <c r="AX232" i="1" s="1"/>
  <c r="AA214" i="1"/>
  <c r="AX214" i="1" s="1"/>
  <c r="AA527" i="1"/>
  <c r="AX527" i="1" s="1"/>
  <c r="AA167" i="1"/>
  <c r="AX167" i="1" s="1"/>
  <c r="AA164" i="1"/>
  <c r="AX164" i="1" s="1"/>
  <c r="AA396" i="1"/>
  <c r="AX396" i="1" s="1"/>
  <c r="AA251" i="1"/>
  <c r="AX251" i="1" s="1"/>
  <c r="AA134" i="1"/>
  <c r="AX134" i="1" s="1"/>
  <c r="AA269" i="1"/>
  <c r="AX269" i="1" s="1"/>
  <c r="AA212" i="1"/>
  <c r="AX212" i="1" s="1"/>
  <c r="AA186" i="1"/>
  <c r="AX186" i="1" s="1"/>
  <c r="AA547" i="1"/>
  <c r="AX547" i="1" s="1"/>
  <c r="AA32" i="1"/>
  <c r="AX32" i="1" s="1"/>
  <c r="AA388" i="1"/>
  <c r="AX388" i="1" s="1"/>
  <c r="AA387" i="1"/>
  <c r="AX387" i="1" s="1"/>
  <c r="AA926" i="1"/>
  <c r="AX926" i="1" s="1"/>
  <c r="AA145" i="1"/>
  <c r="AX145" i="1" s="1"/>
  <c r="AA647" i="1"/>
  <c r="AX647" i="1" s="1"/>
  <c r="AA349" i="1"/>
  <c r="AX349" i="1" s="1"/>
  <c r="AA342" i="1"/>
  <c r="AX342" i="1" s="1"/>
  <c r="AA163" i="1"/>
  <c r="AX163" i="1" s="1"/>
  <c r="AA362" i="1"/>
  <c r="AX362" i="1" s="1"/>
  <c r="AA333" i="1"/>
  <c r="AX333" i="1" s="1"/>
  <c r="AA174" i="1"/>
  <c r="AX174" i="1" s="1"/>
  <c r="AA76" i="1"/>
  <c r="AX76" i="1" s="1"/>
  <c r="AA360" i="1"/>
  <c r="AX360" i="1" s="1"/>
  <c r="AA661" i="1"/>
  <c r="AX661" i="1" s="1"/>
  <c r="AA133" i="1"/>
  <c r="AX133" i="1" s="1"/>
  <c r="AA248" i="1"/>
  <c r="AX248" i="1" s="1"/>
  <c r="AA91" i="1"/>
  <c r="AX91" i="1" s="1"/>
  <c r="AA556" i="1"/>
  <c r="AX556" i="1" s="1"/>
  <c r="AA446" i="1"/>
  <c r="AX446" i="1" s="1"/>
  <c r="AA621" i="1"/>
  <c r="AX621" i="1" s="1"/>
  <c r="AA641" i="1"/>
  <c r="AX641" i="1" s="1"/>
  <c r="AA680" i="1"/>
  <c r="AX680" i="1" s="1"/>
  <c r="AA286" i="1"/>
  <c r="AX286" i="1" s="1"/>
  <c r="AA47" i="1"/>
  <c r="AX47" i="1" s="1"/>
  <c r="AA253" i="1"/>
  <c r="AX253" i="1" s="1"/>
  <c r="AA38" i="1"/>
  <c r="AX38" i="1" s="1"/>
  <c r="AA60" i="1"/>
  <c r="AX60" i="1" s="1"/>
  <c r="AA59" i="1"/>
  <c r="AX59" i="1" s="1"/>
  <c r="AA636" i="1"/>
  <c r="AX636" i="1" s="1"/>
  <c r="AA216" i="1"/>
  <c r="AX216" i="1" s="1"/>
  <c r="AA378" i="1"/>
  <c r="AX378" i="1" s="1"/>
  <c r="AA199" i="1"/>
  <c r="AX199" i="1" s="1"/>
  <c r="AA770" i="1"/>
  <c r="AX770" i="1" s="1"/>
  <c r="AA97" i="1"/>
  <c r="AX97" i="1" s="1"/>
  <c r="AA359" i="1"/>
  <c r="AX359" i="1" s="1"/>
  <c r="AA121" i="1"/>
  <c r="AX121" i="1" s="1"/>
  <c r="AA344" i="1"/>
  <c r="AX344" i="1" s="1"/>
  <c r="AA345" i="1"/>
  <c r="AX345" i="1" s="1"/>
  <c r="AA139" i="1"/>
  <c r="AX139" i="1" s="1"/>
  <c r="AA138" i="1"/>
  <c r="AX138" i="1" s="1"/>
  <c r="AA82" i="1"/>
  <c r="AX82" i="1" s="1"/>
  <c r="AA449" i="1"/>
  <c r="AX449" i="1" s="1"/>
  <c r="AA833" i="1"/>
  <c r="AX833" i="1" s="1"/>
  <c r="AA607" i="1"/>
  <c r="AX607" i="1" s="1"/>
  <c r="AA40" i="1"/>
  <c r="AX40" i="1" s="1"/>
  <c r="AA41" i="1"/>
  <c r="AX41" i="1" s="1"/>
  <c r="AA849" i="1"/>
  <c r="AX849" i="1" s="1"/>
  <c r="AA180" i="1"/>
  <c r="AX180" i="1" s="1"/>
  <c r="AA98" i="1"/>
  <c r="AX98" i="1" s="1"/>
  <c r="AA291" i="1"/>
  <c r="AX291" i="1" s="1"/>
  <c r="AA1002" i="1"/>
  <c r="AX1002" i="1" s="1"/>
  <c r="AA820" i="1"/>
  <c r="AX820" i="1" s="1"/>
  <c r="AA162" i="1"/>
  <c r="AX162" i="1" s="1"/>
  <c r="AA707" i="1"/>
  <c r="AX707" i="1" s="1"/>
  <c r="AA821" i="1"/>
  <c r="AX821" i="1" s="1"/>
  <c r="AA867" i="1"/>
  <c r="AX867" i="1" s="1"/>
  <c r="AA318" i="1"/>
  <c r="AX318" i="1" s="1"/>
  <c r="AA503" i="1"/>
  <c r="AX503" i="1" s="1"/>
  <c r="AA294" i="1"/>
  <c r="AX294" i="1" s="1"/>
  <c r="AA828" i="1"/>
  <c r="AX828" i="1" s="1"/>
  <c r="AA107" i="1"/>
  <c r="AX107" i="1" s="1"/>
  <c r="AA106" i="1"/>
  <c r="AX106" i="1" s="1"/>
  <c r="AA252" i="1"/>
  <c r="AX252" i="1" s="1"/>
  <c r="AA737" i="1"/>
  <c r="AX737" i="1" s="1"/>
  <c r="AA542" i="1"/>
  <c r="AX542" i="1" s="1"/>
  <c r="AA589" i="1"/>
  <c r="AX589" i="1" s="1"/>
  <c r="AA219" i="1"/>
  <c r="AX219" i="1" s="1"/>
  <c r="AA498" i="1"/>
  <c r="AX498" i="1" s="1"/>
  <c r="AA270" i="1"/>
  <c r="AX270" i="1" s="1"/>
  <c r="AA758" i="1"/>
  <c r="AX758" i="1" s="1"/>
  <c r="AA757" i="1"/>
  <c r="AX757" i="1" s="1"/>
  <c r="AA334" i="1"/>
  <c r="AX334" i="1" s="1"/>
  <c r="AA392" i="1"/>
  <c r="AX392" i="1" s="1"/>
  <c r="AA842" i="1"/>
  <c r="AX842" i="1" s="1"/>
  <c r="AA502" i="1"/>
  <c r="AX502" i="1" s="1"/>
  <c r="AA576" i="1"/>
  <c r="AX576" i="1" s="1"/>
  <c r="AA321" i="1"/>
  <c r="AX321" i="1" s="1"/>
  <c r="AA340" i="1"/>
  <c r="AX340" i="1" s="1"/>
  <c r="AA204" i="1"/>
  <c r="AX204" i="1" s="1"/>
  <c r="AA74" i="1"/>
  <c r="AX74" i="1" s="1"/>
  <c r="AA73" i="1"/>
  <c r="AX73" i="1" s="1"/>
  <c r="AA380" i="1"/>
  <c r="AX380" i="1" s="1"/>
  <c r="AA837" i="1"/>
  <c r="AX837" i="1" s="1"/>
  <c r="AA173" i="1"/>
  <c r="AX173" i="1" s="1"/>
  <c r="AA575" i="1"/>
  <c r="AX575" i="1" s="1"/>
  <c r="AA189" i="1"/>
  <c r="AX189" i="1" s="1"/>
  <c r="AA499" i="1"/>
  <c r="AX499" i="1" s="1"/>
  <c r="AA72" i="1"/>
  <c r="AX72" i="1" s="1"/>
  <c r="AA411" i="1"/>
  <c r="AX411" i="1" s="1"/>
  <c r="AA69" i="1"/>
  <c r="AX69" i="1" s="1"/>
  <c r="AA434" i="1"/>
  <c r="AX434" i="1" s="1"/>
  <c r="AA171" i="1"/>
  <c r="AX171" i="1" s="1"/>
  <c r="AA905" i="1"/>
  <c r="AX905" i="1" s="1"/>
  <c r="AA676" i="1"/>
  <c r="AX676" i="1" s="1"/>
  <c r="AA56" i="1"/>
  <c r="AX56" i="1" s="1"/>
  <c r="AA276" i="1"/>
  <c r="AX276" i="1" s="1"/>
  <c r="AA144" i="1"/>
  <c r="AX144" i="1" s="1"/>
  <c r="AA509" i="1"/>
  <c r="AX509" i="1" s="1"/>
  <c r="AA110" i="1"/>
  <c r="AX110" i="1" s="1"/>
  <c r="AA64" i="1"/>
  <c r="AX64" i="1" s="1"/>
  <c r="AA116" i="1"/>
  <c r="AX116" i="1" s="1"/>
  <c r="AA356" i="1"/>
  <c r="AX356" i="1" s="1"/>
  <c r="AA657" i="1"/>
  <c r="AX657" i="1" s="1"/>
  <c r="AA102" i="1"/>
  <c r="AX102" i="1" s="1"/>
  <c r="AA126" i="1"/>
  <c r="AX126" i="1" s="1"/>
  <c r="AA277" i="1"/>
  <c r="AX277" i="1" s="1"/>
  <c r="AA425" i="1"/>
  <c r="AX425" i="1" s="1"/>
  <c r="AA424" i="1"/>
  <c r="AX424" i="1" s="1"/>
  <c r="AA96" i="1"/>
  <c r="AX96" i="1" s="1"/>
  <c r="AA1160" i="1"/>
  <c r="AX1160" i="1" s="1"/>
  <c r="AA629" i="1"/>
  <c r="AX629" i="1" s="1"/>
  <c r="AA366" i="1"/>
  <c r="AX366" i="1" s="1"/>
  <c r="AA123" i="1"/>
  <c r="AX123" i="1" s="1"/>
  <c r="AA122" i="1"/>
  <c r="AX122" i="1" s="1"/>
  <c r="AA406" i="1"/>
  <c r="AX406" i="1" s="1"/>
  <c r="AA358" i="1"/>
  <c r="AX358" i="1" s="1"/>
  <c r="AA508" i="1"/>
  <c r="AX508" i="1" s="1"/>
  <c r="AA646" i="1"/>
  <c r="AX646" i="1" s="1"/>
  <c r="AA645" i="1"/>
  <c r="AX645" i="1" s="1"/>
  <c r="AA95" i="1"/>
  <c r="AX95" i="1" s="1"/>
  <c r="AA688" i="1"/>
  <c r="AX688" i="1" s="1"/>
  <c r="AA440" i="1"/>
  <c r="AX440" i="1" s="1"/>
  <c r="AA332" i="1"/>
  <c r="AX332" i="1" s="1"/>
  <c r="AA545" i="1"/>
  <c r="AX545" i="1" s="1"/>
  <c r="AA447" i="1"/>
  <c r="AX447" i="1" s="1"/>
  <c r="AA302" i="1"/>
  <c r="AX302" i="1" s="1"/>
  <c r="AA184" i="1"/>
  <c r="AX184" i="1" s="1"/>
  <c r="AA367" i="1"/>
  <c r="AX367" i="1" s="1"/>
  <c r="AA230" i="1"/>
  <c r="AX230" i="1" s="1"/>
  <c r="AA705" i="1"/>
  <c r="AX705" i="1" s="1"/>
  <c r="AA383" i="1"/>
  <c r="AX383" i="1" s="1"/>
  <c r="AA323" i="1"/>
  <c r="AX323" i="1" s="1"/>
  <c r="AA656" i="1"/>
  <c r="AX656" i="1" s="1"/>
  <c r="AA463" i="1"/>
  <c r="AX463" i="1" s="1"/>
  <c r="AA756" i="1"/>
  <c r="AX756" i="1" s="1"/>
  <c r="AA563" i="1"/>
  <c r="AX563" i="1" s="1"/>
  <c r="AA562" i="1"/>
  <c r="AX562" i="1" s="1"/>
  <c r="AA3" i="1"/>
  <c r="AX3" i="1" s="1"/>
  <c r="AA771" i="1"/>
  <c r="AX771" i="1" s="1"/>
  <c r="AA24" i="1"/>
  <c r="AX24" i="1" s="1"/>
  <c r="AA401" i="1"/>
  <c r="AX401" i="1" s="1"/>
  <c r="AA823" i="1"/>
  <c r="AX823" i="1" s="1"/>
  <c r="AA407" i="1"/>
  <c r="AX407" i="1" s="1"/>
  <c r="AA259" i="1"/>
  <c r="AX259" i="1" s="1"/>
  <c r="AA550" i="1"/>
  <c r="AX550" i="1" s="1"/>
  <c r="AA551" i="1"/>
  <c r="AX551" i="1" s="1"/>
  <c r="AA484" i="1"/>
  <c r="AX484" i="1" s="1"/>
  <c r="AA714" i="1"/>
  <c r="AX714" i="1" s="1"/>
  <c r="AA569" i="1"/>
  <c r="AX569" i="1" s="1"/>
  <c r="AA568" i="1"/>
  <c r="AX568" i="1" s="1"/>
  <c r="AA788" i="1"/>
  <c r="AX788" i="1" s="1"/>
  <c r="AA233" i="1"/>
  <c r="AX233" i="1" s="1"/>
  <c r="AA419" i="1"/>
  <c r="AX419" i="1" s="1"/>
  <c r="AA627" i="1"/>
  <c r="AX627" i="1" s="1"/>
  <c r="AA119" i="1"/>
  <c r="AX119" i="1" s="1"/>
  <c r="AA237" i="1"/>
  <c r="AX237" i="1" s="1"/>
  <c r="AA703" i="1"/>
  <c r="AX703" i="1" s="1"/>
  <c r="AA689" i="1"/>
  <c r="AX689" i="1" s="1"/>
  <c r="AA258" i="1"/>
  <c r="AX258" i="1" s="1"/>
  <c r="AA745" i="1"/>
  <c r="AX745" i="1" s="1"/>
  <c r="AA1071" i="1"/>
  <c r="AX1071" i="1" s="1"/>
  <c r="AA92" i="1"/>
  <c r="AX92" i="1" s="1"/>
  <c r="AA262" i="1"/>
  <c r="AX262" i="1" s="1"/>
  <c r="AA370" i="1"/>
  <c r="AX370" i="1" s="1"/>
  <c r="AA695" i="1"/>
  <c r="AX695" i="1" s="1"/>
  <c r="AA685" i="1"/>
  <c r="AX685" i="1" s="1"/>
  <c r="AA684" i="1"/>
  <c r="AX684" i="1" s="1"/>
  <c r="AA559" i="1"/>
  <c r="AX559" i="1" s="1"/>
  <c r="AA591" i="1"/>
  <c r="AX591" i="1" s="1"/>
  <c r="AA374" i="1"/>
  <c r="AX374" i="1" s="1"/>
  <c r="AA175" i="1"/>
  <c r="AX175" i="1" s="1"/>
  <c r="AA578" i="1"/>
  <c r="AX578" i="1" s="1"/>
  <c r="AA393" i="1"/>
  <c r="AX393" i="1" s="1"/>
  <c r="AA570" i="1"/>
  <c r="AX570" i="1" s="1"/>
  <c r="AA105" i="1"/>
  <c r="AX105" i="1" s="1"/>
  <c r="AA504" i="1"/>
  <c r="AX504" i="1" s="1"/>
  <c r="AA281" i="1"/>
  <c r="AX281" i="1" s="1"/>
  <c r="AA66" i="1"/>
  <c r="AX66" i="1" s="1"/>
  <c r="AA65" i="1"/>
  <c r="AX65" i="1" s="1"/>
  <c r="AA496" i="1"/>
  <c r="AX496" i="1" s="1"/>
  <c r="AA441" i="1"/>
  <c r="AX441" i="1" s="1"/>
  <c r="AA1105" i="1"/>
  <c r="AX1105" i="1" s="1"/>
  <c r="AA870" i="1"/>
  <c r="AX870" i="1" s="1"/>
  <c r="AA622" i="1"/>
  <c r="AX622" i="1" s="1"/>
  <c r="AA274" i="1"/>
  <c r="AX274" i="1" s="1"/>
  <c r="AA582" i="1"/>
  <c r="AX582" i="1" s="1"/>
  <c r="AA273" i="1"/>
  <c r="AX273" i="1" s="1"/>
  <c r="AA853" i="1"/>
  <c r="AX853" i="1" s="1"/>
  <c r="AA477" i="1"/>
  <c r="AX477" i="1" s="1"/>
  <c r="AA431" i="1"/>
  <c r="AX431" i="1" s="1"/>
  <c r="AA427" i="1"/>
  <c r="AX427" i="1" s="1"/>
  <c r="AA904" i="1"/>
  <c r="AX904" i="1" s="1"/>
  <c r="AA903" i="1"/>
  <c r="AX903" i="1" s="1"/>
  <c r="AA628" i="1"/>
  <c r="AX628" i="1" s="1"/>
  <c r="AA436" i="1"/>
  <c r="AX436" i="1" s="1"/>
  <c r="AA268" i="1"/>
  <c r="AX268" i="1" s="1"/>
  <c r="AA530" i="1"/>
  <c r="AX530" i="1" s="1"/>
  <c r="AA198" i="1"/>
  <c r="AX198" i="1" s="1"/>
  <c r="AA58" i="1"/>
  <c r="AX58" i="1" s="1"/>
  <c r="AA839" i="1"/>
  <c r="AX839" i="1" s="1"/>
  <c r="AA510" i="1"/>
  <c r="AX510" i="1" s="1"/>
  <c r="AA626" i="1"/>
  <c r="AX626" i="1" s="1"/>
  <c r="AA587" i="1"/>
  <c r="AX587" i="1" s="1"/>
  <c r="AA272" i="1"/>
  <c r="AX272" i="1" s="1"/>
  <c r="AA655" i="1"/>
  <c r="AX655" i="1" s="1"/>
  <c r="AA533" i="1"/>
  <c r="AX533" i="1" s="1"/>
  <c r="AA532" i="1"/>
  <c r="AX532" i="1" s="1"/>
  <c r="AA505" i="1"/>
  <c r="AX505" i="1" s="1"/>
  <c r="AA169" i="1"/>
  <c r="AX169" i="1" s="1"/>
  <c r="AA494" i="1"/>
  <c r="AX494" i="1" s="1"/>
  <c r="AA620" i="1"/>
  <c r="AX620" i="1" s="1"/>
  <c r="AA581" i="1"/>
  <c r="AX581" i="1" s="1"/>
  <c r="AA479" i="1"/>
  <c r="AX479" i="1" s="1"/>
  <c r="AA267" i="1"/>
  <c r="AX267" i="1" s="1"/>
  <c r="AA266" i="1"/>
  <c r="AX266" i="1" s="1"/>
  <c r="AA249" i="1"/>
  <c r="AX249" i="1" s="1"/>
  <c r="AA593" i="1"/>
  <c r="AX593" i="1" s="1"/>
  <c r="AA306" i="1"/>
  <c r="AX306" i="1" s="1"/>
  <c r="AA721" i="1"/>
  <c r="AX721" i="1" s="1"/>
  <c r="AA185" i="1"/>
  <c r="AX185" i="1" s="1"/>
  <c r="AA755" i="1"/>
  <c r="AX755" i="1" s="1"/>
  <c r="AA224" i="1"/>
  <c r="AX224" i="1" s="1"/>
  <c r="AA364" i="1"/>
  <c r="AX364" i="1" s="1"/>
  <c r="AA512" i="1"/>
  <c r="AX512" i="1" s="1"/>
  <c r="AA111" i="1"/>
  <c r="AX111" i="1" s="1"/>
  <c r="AA726" i="1"/>
  <c r="AX726" i="1" s="1"/>
  <c r="AA750" i="1"/>
  <c r="AX750" i="1" s="1"/>
  <c r="AA125" i="1"/>
  <c r="AX125" i="1" s="1"/>
  <c r="AA819" i="1"/>
  <c r="AX819" i="1" s="1"/>
  <c r="AA335" i="1"/>
  <c r="AX335" i="1" s="1"/>
  <c r="AA773" i="1"/>
  <c r="AX773" i="1" s="1"/>
  <c r="AA398" i="1"/>
  <c r="AX398" i="1" s="1"/>
  <c r="AA279" i="1"/>
  <c r="AX279" i="1" s="1"/>
  <c r="AA1010" i="1"/>
  <c r="AX1010" i="1" s="1"/>
  <c r="AA538" i="1"/>
  <c r="AX538" i="1" s="1"/>
  <c r="AA54" i="1"/>
  <c r="AX54" i="1" s="1"/>
  <c r="AA584" i="1"/>
  <c r="AX584" i="1" s="1"/>
  <c r="AA452" i="1"/>
  <c r="AX452" i="1" s="1"/>
  <c r="AA309" i="1"/>
  <c r="AX309" i="1" s="1"/>
  <c r="AA526" i="1"/>
  <c r="AX526" i="1" s="1"/>
  <c r="AA131" i="1"/>
  <c r="AX131" i="1" s="1"/>
  <c r="AA1083" i="1"/>
  <c r="AX1083" i="1" s="1"/>
  <c r="AA1082" i="1"/>
  <c r="AX1082" i="1" s="1"/>
  <c r="AA565" i="1"/>
  <c r="AX565" i="1" s="1"/>
  <c r="AA564" i="1"/>
  <c r="AX564" i="1" s="1"/>
  <c r="AA215" i="1"/>
  <c r="AX215" i="1" s="1"/>
  <c r="AA725" i="1"/>
  <c r="AX725" i="1" s="1"/>
  <c r="AA155" i="1"/>
  <c r="AX155" i="1" s="1"/>
  <c r="AA154" i="1"/>
  <c r="AX154" i="1" s="1"/>
  <c r="AA897" i="1"/>
  <c r="AX897" i="1" s="1"/>
  <c r="AA560" i="1"/>
  <c r="AX560" i="1" s="1"/>
  <c r="AA1170" i="1"/>
  <c r="AX1170" i="1" s="1"/>
  <c r="AA437" i="1"/>
  <c r="AX437" i="1" s="1"/>
  <c r="AA21" i="1"/>
  <c r="AX21" i="1" s="1"/>
  <c r="AA20" i="1"/>
  <c r="AX20" i="1" s="1"/>
  <c r="AA192" i="1"/>
  <c r="AX192" i="1" s="1"/>
  <c r="AA191" i="1"/>
  <c r="AX191" i="1" s="1"/>
  <c r="AA642" i="1"/>
  <c r="AX642" i="1" s="1"/>
  <c r="AA666" i="1"/>
  <c r="AX666" i="1" s="1"/>
  <c r="AA665" i="1"/>
  <c r="AX665" i="1" s="1"/>
  <c r="AA910" i="1"/>
  <c r="AX910" i="1" s="1"/>
  <c r="AA601" i="1"/>
  <c r="AX601" i="1" s="1"/>
  <c r="AA600" i="1"/>
  <c r="AX600" i="1" s="1"/>
  <c r="AA485" i="1"/>
  <c r="AX485" i="1" s="1"/>
  <c r="AA190" i="1"/>
  <c r="AX190" i="1" s="1"/>
  <c r="AA604" i="1"/>
  <c r="AX604" i="1" s="1"/>
  <c r="AA738" i="1"/>
  <c r="AX738" i="1" s="1"/>
  <c r="AA623" i="1"/>
  <c r="AX623" i="1" s="1"/>
  <c r="AA1119" i="1"/>
  <c r="AX1119" i="1" s="1"/>
  <c r="AA465" i="1"/>
  <c r="AX465" i="1" s="1"/>
  <c r="AA686" i="1"/>
  <c r="AX686" i="1" s="1"/>
  <c r="AA458" i="1"/>
  <c r="AX458" i="1" s="1"/>
  <c r="AA457" i="1"/>
  <c r="AX457" i="1" s="1"/>
  <c r="AA456" i="1"/>
  <c r="AX456" i="1" s="1"/>
  <c r="AA782" i="1"/>
  <c r="AX782" i="1" s="1"/>
  <c r="AA195" i="1"/>
  <c r="AX195" i="1" s="1"/>
  <c r="AA81" i="1"/>
  <c r="AX81" i="1" s="1"/>
  <c r="AA80" i="1"/>
  <c r="AX80" i="1" s="1"/>
  <c r="AA888" i="1"/>
  <c r="AX888" i="1" s="1"/>
  <c r="AA245" i="1"/>
  <c r="AX245" i="1" s="1"/>
  <c r="AA1593" i="1"/>
  <c r="AX1593" i="1" s="1"/>
  <c r="AA785" i="1"/>
  <c r="AX785" i="1" s="1"/>
  <c r="AA938" i="1"/>
  <c r="AX938" i="1" s="1"/>
  <c r="AA748" i="1"/>
  <c r="AX748" i="1" s="1"/>
  <c r="AA418" i="1"/>
  <c r="AX418" i="1" s="1"/>
  <c r="AA417" i="1"/>
  <c r="AX417" i="1" s="1"/>
  <c r="AA264" i="1"/>
  <c r="AX264" i="1" s="1"/>
  <c r="AA963" i="1"/>
  <c r="AX963" i="1" s="1"/>
  <c r="AA995" i="1"/>
  <c r="AX995" i="1" s="1"/>
  <c r="AA830" i="1"/>
  <c r="AX830" i="1" s="1"/>
  <c r="AA832" i="1"/>
  <c r="AX832" i="1" s="1"/>
  <c r="AA831" i="1"/>
  <c r="AX831" i="1" s="1"/>
  <c r="AA571" i="1"/>
  <c r="AX571" i="1" s="1"/>
  <c r="AA519" i="1"/>
  <c r="AX519" i="1" s="1"/>
  <c r="AA717" i="1"/>
  <c r="AX717" i="1" s="1"/>
  <c r="AA534" i="1"/>
  <c r="AX534" i="1" s="1"/>
  <c r="AA609" i="1"/>
  <c r="AX609" i="1" s="1"/>
  <c r="AA817" i="1"/>
  <c r="AX817" i="1" s="1"/>
  <c r="AA615" i="1"/>
  <c r="AX615" i="1" s="1"/>
  <c r="AA317" i="1"/>
  <c r="AX317" i="1" s="1"/>
  <c r="AA728" i="1"/>
  <c r="AX728" i="1" s="1"/>
  <c r="AA475" i="1"/>
  <c r="AX475" i="1" s="1"/>
  <c r="AA731" i="1"/>
  <c r="AX731" i="1" s="1"/>
  <c r="AA420" i="1"/>
  <c r="AX420" i="1" s="1"/>
  <c r="AA727" i="1"/>
  <c r="AX727" i="1" s="1"/>
  <c r="AA429" i="1"/>
  <c r="AX429" i="1" s="1"/>
  <c r="AA803" i="1"/>
  <c r="AX803" i="1" s="1"/>
  <c r="AA207" i="1"/>
  <c r="AX207" i="1" s="1"/>
  <c r="AA764" i="1"/>
  <c r="AX764" i="1" s="1"/>
  <c r="AA478" i="1"/>
  <c r="AX478" i="1" s="1"/>
  <c r="AA311" i="1"/>
  <c r="AX311" i="1" s="1"/>
  <c r="AA801" i="1"/>
  <c r="AX801" i="1" s="1"/>
  <c r="AA414" i="1"/>
  <c r="AX414" i="1" s="1"/>
  <c r="AA415" i="1"/>
  <c r="AX415" i="1" s="1"/>
  <c r="AA678" i="1"/>
  <c r="AX678" i="1" s="1"/>
  <c r="AA881" i="1"/>
  <c r="AX881" i="1" s="1"/>
  <c r="AA772" i="1"/>
  <c r="AX772" i="1" s="1"/>
  <c r="AA730" i="1"/>
  <c r="AX730" i="1" s="1"/>
  <c r="AA729" i="1"/>
  <c r="AX729" i="1" s="1"/>
  <c r="AA1128" i="1"/>
  <c r="AX1128" i="1" s="1"/>
  <c r="AA459" i="1"/>
  <c r="AX459" i="1" s="1"/>
  <c r="AA115" i="1"/>
  <c r="AX115" i="1" s="1"/>
  <c r="AA790" i="1"/>
  <c r="AX790" i="1" s="1"/>
  <c r="AA1306" i="1"/>
  <c r="AX1306" i="1" s="1"/>
  <c r="AA500" i="1"/>
  <c r="AX500" i="1" s="1"/>
  <c r="AA308" i="1"/>
  <c r="AX308" i="1" s="1"/>
  <c r="AA964" i="1"/>
  <c r="AX964" i="1" s="1"/>
  <c r="AA445" i="1"/>
  <c r="AX445" i="1" s="1"/>
  <c r="AA256" i="1"/>
  <c r="AX256" i="1" s="1"/>
  <c r="AA369" i="1"/>
  <c r="AX369" i="1" s="1"/>
  <c r="AA936" i="1"/>
  <c r="AX936" i="1" s="1"/>
  <c r="AA935" i="1"/>
  <c r="AX935" i="1" s="1"/>
  <c r="AA619" i="1"/>
  <c r="AX619" i="1" s="1"/>
  <c r="AA644" i="1"/>
  <c r="AX644" i="1" s="1"/>
  <c r="AA586" i="1"/>
  <c r="AX586" i="1" s="1"/>
  <c r="AA165" i="1"/>
  <c r="AX165" i="1" s="1"/>
  <c r="AA1004" i="1"/>
  <c r="AX1004" i="1" s="1"/>
  <c r="AA205" i="1"/>
  <c r="AX205" i="1" s="1"/>
  <c r="AA925" i="1"/>
  <c r="AX925" i="1" s="1"/>
  <c r="AA293" i="1"/>
  <c r="AX293" i="1" s="1"/>
  <c r="AA579" i="1"/>
  <c r="AX579" i="1" s="1"/>
  <c r="AA632" i="1"/>
  <c r="AX632" i="1" s="1"/>
  <c r="AA290" i="1"/>
  <c r="AX290" i="1" s="1"/>
  <c r="AA612" i="1"/>
  <c r="AX612" i="1" s="1"/>
  <c r="AA228" i="1"/>
  <c r="AX228" i="1" s="1"/>
  <c r="AA1043" i="1"/>
  <c r="AX1043" i="1" s="1"/>
  <c r="AA597" i="1"/>
  <c r="AX597" i="1" s="1"/>
  <c r="AA909" i="1"/>
  <c r="AX909" i="1" s="1"/>
  <c r="AA470" i="1"/>
  <c r="AX470" i="1" s="1"/>
  <c r="AA546" i="1"/>
  <c r="AX546" i="1" s="1"/>
  <c r="AA451" i="1"/>
  <c r="AX451" i="1" s="1"/>
  <c r="AA221" i="1"/>
  <c r="AX221" i="1" s="1"/>
  <c r="AA220" i="1"/>
  <c r="AX220" i="1" s="1"/>
  <c r="AA351" i="1"/>
  <c r="AX351" i="1" s="1"/>
  <c r="AA618" i="1"/>
  <c r="AX618" i="1" s="1"/>
  <c r="AA948" i="1"/>
  <c r="AX948" i="1" s="1"/>
  <c r="AA391" i="1"/>
  <c r="AX391" i="1" s="1"/>
  <c r="AA390" i="1"/>
  <c r="AX390" i="1" s="1"/>
  <c r="AA211" i="1"/>
  <c r="AX211" i="1" s="1"/>
  <c r="AA51" i="1"/>
  <c r="AX51" i="1" s="1"/>
  <c r="AA197" i="1"/>
  <c r="AX197" i="1" s="1"/>
  <c r="AA287" i="1"/>
  <c r="AX287" i="1" s="1"/>
  <c r="AA553" i="1"/>
  <c r="AX553" i="1" s="1"/>
  <c r="AA1014" i="1"/>
  <c r="AX1014" i="1" s="1"/>
  <c r="AA1054" i="1"/>
  <c r="AX1054" i="1" s="1"/>
  <c r="AA357" i="1"/>
  <c r="AX357" i="1" s="1"/>
  <c r="AA635" i="1"/>
  <c r="AX635" i="1" s="1"/>
  <c r="AA634" i="1"/>
  <c r="AX634" i="1" s="1"/>
  <c r="AA1318" i="1"/>
  <c r="AX1318" i="1" s="1"/>
  <c r="AA348" i="1"/>
  <c r="AX348" i="1" s="1"/>
  <c r="AA539" i="1"/>
  <c r="AX539" i="1" s="1"/>
  <c r="AA887" i="1"/>
  <c r="AX887" i="1" s="1"/>
  <c r="AA752" i="1"/>
  <c r="AX752" i="1" s="1"/>
  <c r="AA284" i="1"/>
  <c r="AX284" i="1" s="1"/>
  <c r="AA455" i="1"/>
  <c r="AX455" i="1" s="1"/>
  <c r="AA602" i="1"/>
  <c r="AX602" i="1" s="1"/>
  <c r="AA183" i="1"/>
  <c r="AX183" i="1" s="1"/>
  <c r="AA783" i="1"/>
  <c r="AX783" i="1" s="1"/>
  <c r="AA78" i="1"/>
  <c r="AX78" i="1" s="1"/>
  <c r="AA325" i="1"/>
  <c r="AX325" i="1" s="1"/>
  <c r="AA324" i="1"/>
  <c r="AX324" i="1" s="1"/>
  <c r="AA590" i="1"/>
  <c r="AX590" i="1" s="1"/>
  <c r="AA818" i="1"/>
  <c r="AX818" i="1" s="1"/>
  <c r="AA808" i="1"/>
  <c r="AX808" i="1" s="1"/>
  <c r="AA947" i="1"/>
  <c r="AX947" i="1" s="1"/>
  <c r="AA84" i="1"/>
  <c r="AX84" i="1" s="1"/>
  <c r="AA580" i="1"/>
  <c r="AX580" i="1" s="1"/>
  <c r="AA558" i="1"/>
  <c r="AX558" i="1" s="1"/>
  <c r="AA557" i="1"/>
  <c r="AX557" i="1" s="1"/>
  <c r="AA674" i="1"/>
  <c r="AX674" i="1" s="1"/>
  <c r="AA541" i="1"/>
  <c r="AX541" i="1" s="1"/>
  <c r="AA439" i="1"/>
  <c r="AX439" i="1" s="1"/>
  <c r="AA1005" i="1"/>
  <c r="AX1005" i="1" s="1"/>
  <c r="AA108" i="1"/>
  <c r="AX108" i="1" s="1"/>
  <c r="AA488" i="1"/>
  <c r="AX488" i="1" s="1"/>
  <c r="AA704" i="1"/>
  <c r="AX704" i="1" s="1"/>
  <c r="AA1031" i="1"/>
  <c r="AX1031" i="1" s="1"/>
  <c r="AA210" i="1"/>
  <c r="AX210" i="1" s="1"/>
  <c r="AA555" i="1"/>
  <c r="AX555" i="1" s="1"/>
  <c r="AA525" i="1"/>
  <c r="AX525" i="1" s="1"/>
  <c r="AA528" i="1"/>
  <c r="AX528" i="1" s="1"/>
  <c r="AA280" i="1"/>
  <c r="AX280" i="1" s="1"/>
  <c r="AA1221" i="1"/>
  <c r="AX1221" i="1" s="1"/>
  <c r="AA701" i="1"/>
  <c r="AX701" i="1" s="1"/>
  <c r="AA605" i="1"/>
  <c r="AX605" i="1" s="1"/>
  <c r="AA493" i="1"/>
  <c r="AX493" i="1" s="1"/>
  <c r="AA900" i="1"/>
  <c r="AX900" i="1" s="1"/>
  <c r="AA543" i="1"/>
  <c r="AX543" i="1" s="1"/>
  <c r="AA170" i="1"/>
  <c r="AX170" i="1" s="1"/>
  <c r="AA663" i="1"/>
  <c r="AX663" i="1" s="1"/>
  <c r="AA871" i="1"/>
  <c r="AX871" i="1" s="1"/>
  <c r="AA692" i="1"/>
  <c r="AX692" i="1" s="1"/>
  <c r="AA247" i="1"/>
  <c r="AX247" i="1" s="1"/>
  <c r="AA246" i="1"/>
  <c r="AX246" i="1" s="1"/>
  <c r="AA223" i="1"/>
  <c r="AX223" i="1" s="1"/>
  <c r="AA691" i="1"/>
  <c r="AX691" i="1" s="1"/>
  <c r="AA625" i="1"/>
  <c r="AX625" i="1" s="1"/>
  <c r="AA854" i="1"/>
  <c r="AX854" i="1" s="1"/>
  <c r="AA709" i="1"/>
  <c r="AX709" i="1" s="1"/>
  <c r="AA774" i="1"/>
  <c r="AX774" i="1" s="1"/>
  <c r="AA762" i="1"/>
  <c r="AX762" i="1" s="1"/>
  <c r="AA743" i="1"/>
  <c r="AX743" i="1" s="1"/>
  <c r="AA742" i="1"/>
  <c r="AX742" i="1" s="1"/>
  <c r="AA741" i="1"/>
  <c r="AX741" i="1" s="1"/>
  <c r="AA659" i="1"/>
  <c r="AX659" i="1" s="1"/>
  <c r="AA658" i="1"/>
  <c r="AX658" i="1" s="1"/>
  <c r="AA977" i="1"/>
  <c r="AX977" i="1" s="1"/>
  <c r="AA329" i="1"/>
  <c r="AX329" i="1" s="1"/>
  <c r="AA328" i="1"/>
  <c r="AX328" i="1" s="1"/>
  <c r="AA606" i="1"/>
  <c r="AX606" i="1" s="1"/>
  <c r="AA2034" i="1"/>
  <c r="AX2034" i="1" s="1"/>
  <c r="AA161" i="1"/>
  <c r="AX161" i="1" s="1"/>
  <c r="AA1215" i="1"/>
  <c r="AX1215" i="1" s="1"/>
  <c r="AA68" i="1"/>
  <c r="AX68" i="1" s="1"/>
  <c r="AA878" i="1"/>
  <c r="AX878" i="1" s="1"/>
  <c r="AA877" i="1"/>
  <c r="AX877" i="1" s="1"/>
  <c r="AA813" i="1"/>
  <c r="AX813" i="1" s="1"/>
  <c r="AA812" i="1"/>
  <c r="AX812" i="1" s="1"/>
  <c r="AA313" i="1"/>
  <c r="AX313" i="1" s="1"/>
  <c r="AA694" i="1"/>
  <c r="AX694" i="1" s="1"/>
  <c r="AA760" i="1"/>
  <c r="AX760" i="1" s="1"/>
  <c r="AA517" i="1"/>
  <c r="AX517" i="1" s="1"/>
  <c r="AA168" i="1"/>
  <c r="AX168" i="1" s="1"/>
  <c r="AA472" i="1"/>
  <c r="AX472" i="1" s="1"/>
  <c r="AA649" i="1"/>
  <c r="AX649" i="1" s="1"/>
  <c r="AA295" i="1"/>
  <c r="AX295" i="1" s="1"/>
  <c r="AA943" i="1"/>
  <c r="AX943" i="1" s="1"/>
  <c r="AA852" i="1"/>
  <c r="AX852" i="1" s="1"/>
  <c r="AA460" i="1"/>
  <c r="AX460" i="1" s="1"/>
  <c r="AA1169" i="1"/>
  <c r="AX1169" i="1" s="1"/>
  <c r="AA1168" i="1"/>
  <c r="AX1168" i="1" s="1"/>
  <c r="AA789" i="1"/>
  <c r="AX789" i="1" s="1"/>
  <c r="AA747" i="1"/>
  <c r="AX747" i="1" s="1"/>
  <c r="AA639" i="1"/>
  <c r="AX639" i="1" s="1"/>
  <c r="AA473" i="1"/>
  <c r="AX473" i="1" s="1"/>
  <c r="AA786" i="1"/>
  <c r="AX786" i="1" s="1"/>
  <c r="AA787" i="1"/>
  <c r="AX787" i="1" s="1"/>
  <c r="AA683" i="1"/>
  <c r="AX683" i="1" s="1"/>
  <c r="AA682" i="1"/>
  <c r="AX682" i="1" s="1"/>
  <c r="AA1017" i="1"/>
  <c r="AX1017" i="1" s="1"/>
  <c r="AA1016" i="1"/>
  <c r="AX1016" i="1" s="1"/>
  <c r="AA697" i="1"/>
  <c r="AX697" i="1" s="1"/>
  <c r="AA652" i="1"/>
  <c r="AX652" i="1" s="1"/>
  <c r="AA958" i="1"/>
  <c r="AX958" i="1" s="1"/>
  <c r="AA795" i="1"/>
  <c r="AX795" i="1" s="1"/>
  <c r="AA300" i="1"/>
  <c r="AX300" i="1" s="1"/>
  <c r="AA1112" i="1"/>
  <c r="AX1112" i="1" s="1"/>
  <c r="AA140" i="1"/>
  <c r="AX140" i="1" s="1"/>
  <c r="AA908" i="1"/>
  <c r="AX908" i="1" s="1"/>
  <c r="AA1006" i="1"/>
  <c r="AX1006" i="1" s="1"/>
  <c r="AA706" i="1"/>
  <c r="AX706" i="1" s="1"/>
  <c r="AA778" i="1"/>
  <c r="AX778" i="1" s="1"/>
  <c r="AA1167" i="1"/>
  <c r="AX1167" i="1" s="1"/>
  <c r="AA298" i="1"/>
  <c r="AX298" i="1" s="1"/>
  <c r="AA299" i="1"/>
  <c r="AX299" i="1" s="1"/>
  <c r="AA263" i="1"/>
  <c r="AX263" i="1" s="1"/>
  <c r="AA862" i="1"/>
  <c r="AX862" i="1" s="1"/>
  <c r="AA1194" i="1"/>
  <c r="AX1194" i="1" s="1"/>
  <c r="AA802" i="1"/>
  <c r="AX802" i="1" s="1"/>
  <c r="AA941" i="1"/>
  <c r="AX941" i="1" s="1"/>
  <c r="AA326" i="1"/>
  <c r="AX326" i="1" s="1"/>
  <c r="AA403" i="1"/>
  <c r="AX403" i="1" s="1"/>
  <c r="AA225" i="1"/>
  <c r="AX225" i="1" s="1"/>
  <c r="AA651" i="1"/>
  <c r="AX651" i="1" s="1"/>
  <c r="AA1085" i="1"/>
  <c r="AX1085" i="1" s="1"/>
  <c r="AA1164" i="1"/>
  <c r="AX1164" i="1" s="1"/>
  <c r="AA489" i="1"/>
  <c r="AX489" i="1" s="1"/>
  <c r="AA643" i="1"/>
  <c r="AX643" i="1" s="1"/>
  <c r="AA1515" i="1"/>
  <c r="AX1515" i="1" s="1"/>
  <c r="AA1518" i="1"/>
  <c r="AX1518" i="1" s="1"/>
  <c r="AA1068" i="1"/>
  <c r="AX1068" i="1" s="1"/>
  <c r="AA669" i="1"/>
  <c r="AX669" i="1" s="1"/>
  <c r="AA515" i="1"/>
  <c r="AX515" i="1" s="1"/>
  <c r="AA1047" i="1"/>
  <c r="AX1047" i="1" s="1"/>
  <c r="AA1046" i="1"/>
  <c r="AX1046" i="1" s="1"/>
  <c r="AA838" i="1"/>
  <c r="AX838" i="1" s="1"/>
  <c r="AA846" i="1"/>
  <c r="AX846" i="1" s="1"/>
  <c r="AA792" i="1"/>
  <c r="AX792" i="1" s="1"/>
  <c r="AA385" i="1"/>
  <c r="AX385" i="1" s="1"/>
  <c r="AA117" i="1"/>
  <c r="AX117" i="1" s="1"/>
  <c r="AA710" i="1"/>
  <c r="AX710" i="1" s="1"/>
  <c r="AA965" i="1"/>
  <c r="AX965" i="1" s="1"/>
  <c r="AA363" i="1"/>
  <c r="AX363" i="1" s="1"/>
  <c r="AA1093" i="1"/>
  <c r="AX1093" i="1" s="1"/>
  <c r="AA492" i="1"/>
  <c r="AX492" i="1" s="1"/>
  <c r="AA422" i="1"/>
  <c r="AX422" i="1" s="1"/>
  <c r="AA430" i="1"/>
  <c r="AX430" i="1" s="1"/>
  <c r="AA999" i="1"/>
  <c r="AX999" i="1" s="1"/>
  <c r="AA681" i="1"/>
  <c r="AX681" i="1" s="1"/>
  <c r="AA859" i="1"/>
  <c r="AX859" i="1" s="1"/>
  <c r="AA858" i="1"/>
  <c r="AX858" i="1" s="1"/>
  <c r="AA554" i="1"/>
  <c r="AX554" i="1" s="1"/>
  <c r="AA1249" i="1"/>
  <c r="AX1249" i="1" s="1"/>
  <c r="AA997" i="1"/>
  <c r="AX997" i="1" s="1"/>
  <c r="AA409" i="1"/>
  <c r="AX409" i="1" s="1"/>
  <c r="AA529" i="1"/>
  <c r="AX529" i="1" s="1"/>
  <c r="AA203" i="1"/>
  <c r="AX203" i="1" s="1"/>
  <c r="AA864" i="1"/>
  <c r="AX864" i="1" s="1"/>
  <c r="AA865" i="1"/>
  <c r="AX865" i="1" s="1"/>
  <c r="AA848" i="1"/>
  <c r="AX848" i="1" s="1"/>
  <c r="AA868" i="1"/>
  <c r="AX868" i="1" s="1"/>
  <c r="AA305" i="1"/>
  <c r="AX305" i="1" s="1"/>
  <c r="AA918" i="1"/>
  <c r="AX918" i="1" s="1"/>
  <c r="AA531" i="1"/>
  <c r="AX531" i="1" s="1"/>
  <c r="AA718" i="1"/>
  <c r="AX718" i="1" s="1"/>
  <c r="AA781" i="1"/>
  <c r="AX781" i="1" s="1"/>
  <c r="AA814" i="1"/>
  <c r="AX814" i="1" s="1"/>
  <c r="AA913" i="1"/>
  <c r="AX913" i="1" s="1"/>
  <c r="AA962" i="1"/>
  <c r="AX962" i="1" s="1"/>
  <c r="AA331" i="1"/>
  <c r="AX331" i="1" s="1"/>
  <c r="AA796" i="1"/>
  <c r="AX796" i="1" s="1"/>
  <c r="AA675" i="1"/>
  <c r="AX675" i="1" s="1"/>
  <c r="AA1422" i="1"/>
  <c r="AX1422" i="1" s="1"/>
  <c r="AA1421" i="1"/>
  <c r="AX1421" i="1" s="1"/>
  <c r="AA585" i="1"/>
  <c r="AX585" i="1" s="1"/>
  <c r="AA464" i="1"/>
  <c r="AX464" i="1" s="1"/>
  <c r="AA1122" i="1"/>
  <c r="AX1122" i="1" s="1"/>
  <c r="AA614" i="1"/>
  <c r="AX614" i="1" s="1"/>
  <c r="AA613" i="1"/>
  <c r="AX613" i="1" s="1"/>
  <c r="AA679" i="1"/>
  <c r="AX679" i="1" s="1"/>
  <c r="AA617" i="1"/>
  <c r="AX617" i="1" s="1"/>
  <c r="AA1087" i="1"/>
  <c r="AX1087" i="1" s="1"/>
  <c r="AA1021" i="1"/>
  <c r="AX1021" i="1" s="1"/>
  <c r="AA2127" i="1"/>
  <c r="AX2127" i="1" s="1"/>
  <c r="AA826" i="1"/>
  <c r="AX826" i="1" s="1"/>
  <c r="AA749" i="1"/>
  <c r="AX749" i="1" s="1"/>
  <c r="AA794" i="1"/>
  <c r="AX794" i="1" s="1"/>
  <c r="AA1029" i="1"/>
  <c r="AX1029" i="1" s="1"/>
  <c r="AA664" i="1"/>
  <c r="AX664" i="1" s="1"/>
  <c r="AA1056" i="1"/>
  <c r="AX1056" i="1" s="1"/>
  <c r="AA988" i="1"/>
  <c r="AX988" i="1" s="1"/>
  <c r="AA1562" i="1"/>
  <c r="AX1562" i="1" s="1"/>
  <c r="AA433" i="1"/>
  <c r="AX433" i="1" s="1"/>
  <c r="AA886" i="1"/>
  <c r="AX886" i="1" s="1"/>
  <c r="AA954" i="1"/>
  <c r="AX954" i="1" s="1"/>
  <c r="AA1186" i="1"/>
  <c r="AX1186" i="1" s="1"/>
  <c r="AA1007" i="1"/>
  <c r="AX1007" i="1" s="1"/>
  <c r="AA708" i="1"/>
  <c r="AX708" i="1" s="1"/>
  <c r="AA712" i="1"/>
  <c r="AX712" i="1" s="1"/>
  <c r="AA1193" i="1"/>
  <c r="AX1193" i="1" s="1"/>
  <c r="AA898" i="1"/>
  <c r="AX898" i="1" s="1"/>
  <c r="AA744" i="1"/>
  <c r="AX744" i="1" s="1"/>
  <c r="AA949" i="1"/>
  <c r="AX949" i="1" s="1"/>
  <c r="AA516" i="1"/>
  <c r="AX516" i="1" s="1"/>
  <c r="AA1451" i="1"/>
  <c r="AX1451" i="1" s="1"/>
  <c r="AA402" i="1"/>
  <c r="AX402" i="1" s="1"/>
  <c r="AA1063" i="1"/>
  <c r="AX1063" i="1" s="1"/>
  <c r="AA513" i="1"/>
  <c r="AX513" i="1" s="1"/>
  <c r="AA1025" i="1"/>
  <c r="AX1025" i="1" s="1"/>
  <c r="AA1024" i="1"/>
  <c r="AX1024" i="1" s="1"/>
  <c r="AA733" i="1"/>
  <c r="AX733" i="1" s="1"/>
  <c r="AA720" i="1"/>
  <c r="AX720" i="1" s="1"/>
  <c r="AA861" i="1"/>
  <c r="AX861" i="1" s="1"/>
  <c r="AA761" i="1"/>
  <c r="AX761" i="1" s="1"/>
  <c r="AA1674" i="1"/>
  <c r="AX1674" i="1" s="1"/>
  <c r="AA1039" i="1"/>
  <c r="AX1039" i="1" s="1"/>
  <c r="AA815" i="1"/>
  <c r="AX815" i="1" s="1"/>
  <c r="AA1230" i="1"/>
  <c r="AX1230" i="1" s="1"/>
  <c r="AA1310" i="1"/>
  <c r="AX1310" i="1" s="1"/>
  <c r="AA637" i="1"/>
  <c r="AX637" i="1" s="1"/>
  <c r="AA611" i="1"/>
  <c r="AX611" i="1" s="1"/>
  <c r="AA596" i="1"/>
  <c r="AX596" i="1" s="1"/>
  <c r="AA71" i="1"/>
  <c r="AX71" i="1" s="1"/>
  <c r="AA779" i="1"/>
  <c r="AX779" i="1" s="1"/>
  <c r="AA1511" i="1"/>
  <c r="AX1511" i="1" s="1"/>
  <c r="AA1510" i="1"/>
  <c r="AX1510" i="1" s="1"/>
  <c r="AA835" i="1"/>
  <c r="AX835" i="1" s="1"/>
  <c r="AA1015" i="1"/>
  <c r="AX1015" i="1" s="1"/>
  <c r="AA630" i="1"/>
  <c r="AX630" i="1" s="1"/>
  <c r="AA1139" i="1"/>
  <c r="AX1139" i="1" s="1"/>
  <c r="AA1138" i="1"/>
  <c r="AX1138" i="1" s="1"/>
  <c r="AA355" i="1"/>
  <c r="AX355" i="1" s="1"/>
  <c r="AA895" i="1"/>
  <c r="AX895" i="1" s="1"/>
  <c r="AA278" i="1"/>
  <c r="AX278" i="1" s="1"/>
  <c r="AA1268" i="1"/>
  <c r="AX1268" i="1" s="1"/>
  <c r="AA973" i="1"/>
  <c r="AX973" i="1" s="1"/>
  <c r="AA797" i="1"/>
  <c r="AX797" i="1" s="1"/>
  <c r="AA2092" i="1"/>
  <c r="AX2092" i="1" s="1"/>
  <c r="AA254" i="1"/>
  <c r="AX254" i="1" s="1"/>
  <c r="AA255" i="1"/>
  <c r="AX255" i="1" s="1"/>
  <c r="AA856" i="1"/>
  <c r="AX856" i="1" s="1"/>
  <c r="AA780" i="1"/>
  <c r="AX780" i="1" s="1"/>
  <c r="AA942" i="1"/>
  <c r="AX942" i="1" s="1"/>
  <c r="AA1787" i="1"/>
  <c r="AX1787" i="1" s="1"/>
  <c r="AA616" i="1"/>
  <c r="AX616" i="1" s="1"/>
  <c r="AA476" i="1"/>
  <c r="AX476" i="1" s="1"/>
  <c r="AA950" i="1"/>
  <c r="AX950" i="1" s="1"/>
  <c r="AA929" i="1"/>
  <c r="AX929" i="1" s="1"/>
  <c r="AA825" i="1"/>
  <c r="AX825" i="1" s="1"/>
  <c r="AA1130" i="1"/>
  <c r="AX1130" i="1" s="1"/>
  <c r="AA763" i="1"/>
  <c r="AX763" i="1" s="1"/>
  <c r="AA809" i="1"/>
  <c r="AX809" i="1" s="1"/>
  <c r="AA178" i="1"/>
  <c r="AX178" i="1" s="1"/>
  <c r="AA373" i="1"/>
  <c r="AX373" i="1" s="1"/>
  <c r="AA179" i="1"/>
  <c r="AX179" i="1" s="1"/>
  <c r="AA1117" i="1"/>
  <c r="AX1117" i="1" s="1"/>
  <c r="AA766" i="1"/>
  <c r="AX766" i="1" s="1"/>
  <c r="AA740" i="1"/>
  <c r="AX740" i="1" s="1"/>
  <c r="AA939" i="1"/>
  <c r="AX939" i="1" s="1"/>
  <c r="AA1033" i="1"/>
  <c r="AX1033" i="1" s="1"/>
  <c r="AA713" i="1"/>
  <c r="AX713" i="1" s="1"/>
  <c r="AA481" i="1"/>
  <c r="AX481" i="1" s="1"/>
  <c r="AA989" i="1"/>
  <c r="AX989" i="1" s="1"/>
  <c r="AA1564" i="1"/>
  <c r="AX1564" i="1" s="1"/>
  <c r="AA540" i="1"/>
  <c r="AX540" i="1" s="1"/>
  <c r="AA1198" i="1"/>
  <c r="AX1198" i="1" s="1"/>
  <c r="AA829" i="1"/>
  <c r="AX829" i="1" s="1"/>
  <c r="AA566" i="1"/>
  <c r="AX566" i="1" s="1"/>
  <c r="AA719" i="1"/>
  <c r="AX719" i="1" s="1"/>
  <c r="AA114" i="1"/>
  <c r="AX114" i="1" s="1"/>
  <c r="AA1281" i="1"/>
  <c r="AX1281" i="1" s="1"/>
  <c r="AA1263" i="1"/>
  <c r="AX1263" i="1" s="1"/>
  <c r="AA1011" i="1"/>
  <c r="AX1011" i="1" s="1"/>
  <c r="AA537" i="1"/>
  <c r="AX537" i="1" s="1"/>
  <c r="AA860" i="1"/>
  <c r="AX860" i="1" s="1"/>
  <c r="AA1369" i="1"/>
  <c r="AX1369" i="1" s="1"/>
  <c r="AA1287" i="1"/>
  <c r="AX1287" i="1" s="1"/>
  <c r="AA567" i="1"/>
  <c r="AX567" i="1" s="1"/>
  <c r="AA893" i="1"/>
  <c r="AX893" i="1" s="1"/>
  <c r="AA1177" i="1"/>
  <c r="AX1177" i="1" s="1"/>
  <c r="AA147" i="1"/>
  <c r="AX147" i="1" s="1"/>
  <c r="AA218" i="1"/>
  <c r="AX218" i="1" s="1"/>
  <c r="AA1252" i="1"/>
  <c r="AX1252" i="1" s="1"/>
  <c r="AA549" i="1"/>
  <c r="AX549" i="1" s="1"/>
  <c r="AA157" i="1"/>
  <c r="AX157" i="1" s="1"/>
  <c r="AA984" i="1"/>
  <c r="AX984" i="1" s="1"/>
  <c r="AA983" i="1"/>
  <c r="AX983" i="1" s="1"/>
  <c r="AA845" i="1"/>
  <c r="AX845" i="1" s="1"/>
  <c r="AA985" i="1"/>
  <c r="AX985" i="1" s="1"/>
  <c r="AA1482" i="1"/>
  <c r="AX1482" i="1" s="1"/>
  <c r="AA754" i="1"/>
  <c r="AX754" i="1" s="1"/>
  <c r="AA753" i="1"/>
  <c r="AX753" i="1" s="1"/>
  <c r="AA847" i="1"/>
  <c r="AX847" i="1" s="1"/>
  <c r="AA1375" i="1"/>
  <c r="AX1375" i="1" s="1"/>
  <c r="AA816" i="1"/>
  <c r="AX816" i="1" s="1"/>
  <c r="AA242" i="1"/>
  <c r="AX242" i="1" s="1"/>
  <c r="AA1028" i="1"/>
  <c r="AX1028" i="1" s="1"/>
  <c r="AA1163" i="1"/>
  <c r="AX1163" i="1" s="1"/>
  <c r="AA1077" i="1"/>
  <c r="AX1077" i="1" s="1"/>
  <c r="AA1076" i="1"/>
  <c r="AX1076" i="1" s="1"/>
  <c r="AA702" i="1"/>
  <c r="AX702" i="1" s="1"/>
  <c r="AA1106" i="1"/>
  <c r="AX1106" i="1" s="1"/>
  <c r="AA914" i="1"/>
  <c r="AX914" i="1" s="1"/>
  <c r="AA921" i="1"/>
  <c r="AX921" i="1" s="1"/>
  <c r="AA1090" i="1"/>
  <c r="AX1090" i="1" s="1"/>
  <c r="AA857" i="1"/>
  <c r="AX857" i="1" s="1"/>
  <c r="AA759" i="1"/>
  <c r="AX759" i="1" s="1"/>
  <c r="AA1284" i="1"/>
  <c r="AX1284" i="1" s="1"/>
  <c r="AA1241" i="1"/>
  <c r="AX1241" i="1" s="1"/>
  <c r="AA873" i="1"/>
  <c r="AX873" i="1" s="1"/>
  <c r="AA872" i="1"/>
  <c r="AX872" i="1" s="1"/>
  <c r="AA776" i="1"/>
  <c r="AX776" i="1" s="1"/>
  <c r="AA1012" i="1"/>
  <c r="AX1012" i="1" s="1"/>
  <c r="AA130" i="1"/>
  <c r="AX130" i="1" s="1"/>
  <c r="AA520" i="1"/>
  <c r="AX520" i="1" s="1"/>
  <c r="AA722" i="1"/>
  <c r="AX722" i="1" s="1"/>
  <c r="AA521" i="1"/>
  <c r="AX521" i="1" s="1"/>
  <c r="AA241" i="1"/>
  <c r="AX241" i="1" s="1"/>
  <c r="AA874" i="1"/>
  <c r="AX874" i="1" s="1"/>
  <c r="AA992" i="1"/>
  <c r="AX992" i="1" s="1"/>
  <c r="AA934" i="1"/>
  <c r="AX934" i="1" s="1"/>
  <c r="AA834" i="1"/>
  <c r="AX834" i="1" s="1"/>
  <c r="AA775" i="1"/>
  <c r="AX775" i="1" s="1"/>
  <c r="AA1111" i="1"/>
  <c r="AX1111" i="1" s="1"/>
  <c r="AA592" i="1"/>
  <c r="AX592" i="1" s="1"/>
  <c r="AA896" i="1"/>
  <c r="AX896" i="1" s="1"/>
  <c r="AA1597" i="1"/>
  <c r="AX1597" i="1" s="1"/>
  <c r="AA923" i="1"/>
  <c r="AX923" i="1" s="1"/>
  <c r="AA1109" i="1"/>
  <c r="AX1109" i="1" s="1"/>
  <c r="AA514" i="1"/>
  <c r="AX514" i="1" s="1"/>
  <c r="AA919" i="1"/>
  <c r="AX919" i="1" s="1"/>
  <c r="AA1666" i="1"/>
  <c r="AX1666" i="1" s="1"/>
  <c r="AA1346" i="1"/>
  <c r="AX1346" i="1" s="1"/>
  <c r="AA951" i="1"/>
  <c r="AX951" i="1" s="1"/>
  <c r="AA971" i="1"/>
  <c r="AX971" i="1" s="1"/>
  <c r="AA1134" i="1"/>
  <c r="AX1134" i="1" s="1"/>
  <c r="AA978" i="1"/>
  <c r="AX978" i="1" s="1"/>
  <c r="AA739" i="1"/>
  <c r="AX739" i="1" s="1"/>
  <c r="AA933" i="1"/>
  <c r="AX933" i="1" s="1"/>
  <c r="AA1155" i="1"/>
  <c r="AX1155" i="1" s="1"/>
  <c r="AA732" i="1"/>
  <c r="AX732" i="1" s="1"/>
  <c r="AA736" i="1"/>
  <c r="AX736" i="1" s="1"/>
  <c r="AA735" i="1"/>
  <c r="AX735" i="1" s="1"/>
  <c r="AA1299" i="1"/>
  <c r="AX1299" i="1" s="1"/>
  <c r="AA307" i="1"/>
  <c r="AX307" i="1" s="1"/>
  <c r="AA1137" i="1"/>
  <c r="AX1137" i="1" s="1"/>
  <c r="AA443" i="1"/>
  <c r="AX443" i="1" s="1"/>
  <c r="AA660" i="1"/>
  <c r="AX660" i="1" s="1"/>
  <c r="AA882" i="1"/>
  <c r="AX882" i="1" s="1"/>
  <c r="AA1360" i="1"/>
  <c r="AX1360" i="1" s="1"/>
  <c r="AA1359" i="1"/>
  <c r="AX1359" i="1" s="1"/>
  <c r="AA1092" i="1"/>
  <c r="AX1092" i="1" s="1"/>
  <c r="AA696" i="1"/>
  <c r="AX696" i="1" s="1"/>
  <c r="AA1059" i="1"/>
  <c r="AX1059" i="1" s="1"/>
  <c r="AA800" i="1"/>
  <c r="AX800" i="1" s="1"/>
  <c r="AA1255" i="1"/>
  <c r="AX1255" i="1" s="1"/>
  <c r="AA1256" i="1"/>
  <c r="AX1256" i="1" s="1"/>
  <c r="AA1311" i="1"/>
  <c r="AX1311" i="1" s="1"/>
  <c r="AA955" i="1"/>
  <c r="AX955" i="1" s="1"/>
  <c r="AA1009" i="1"/>
  <c r="AX1009" i="1" s="1"/>
  <c r="AA2058" i="1"/>
  <c r="AX2058" i="1" s="1"/>
  <c r="AA1089" i="1"/>
  <c r="AX1089" i="1" s="1"/>
  <c r="AA1080" i="1"/>
  <c r="AX1080" i="1" s="1"/>
  <c r="AA1079" i="1"/>
  <c r="AX1079" i="1" s="1"/>
  <c r="AA2035" i="1"/>
  <c r="AX2035" i="1" s="1"/>
  <c r="AA1465" i="1"/>
  <c r="AX1465" i="1" s="1"/>
  <c r="AA1074" i="1"/>
  <c r="AX1074" i="1" s="1"/>
  <c r="AA990" i="1"/>
  <c r="AX990" i="1" s="1"/>
  <c r="AA1156" i="1"/>
  <c r="AX1156" i="1" s="1"/>
  <c r="AA1408" i="1"/>
  <c r="AX1408" i="1" s="1"/>
  <c r="AA1291" i="1"/>
  <c r="AX1291" i="1" s="1"/>
  <c r="AA1200" i="1"/>
  <c r="AX1200" i="1" s="1"/>
  <c r="AA784" i="1"/>
  <c r="AX784" i="1" s="1"/>
  <c r="AA957" i="1"/>
  <c r="AX957" i="1" s="1"/>
  <c r="AA1174" i="1"/>
  <c r="AX1174" i="1" s="1"/>
  <c r="AA1129" i="1"/>
  <c r="AX1129" i="1" s="1"/>
  <c r="AA922" i="1"/>
  <c r="AX922" i="1" s="1"/>
  <c r="AA1159" i="1"/>
  <c r="AX1159" i="1" s="1"/>
  <c r="AA1335" i="1"/>
  <c r="AX1335" i="1" s="1"/>
  <c r="AA2033" i="1"/>
  <c r="AX2033" i="1" s="1"/>
  <c r="AA1322" i="1"/>
  <c r="AX1322" i="1" s="1"/>
  <c r="AA1696" i="1"/>
  <c r="AX1696" i="1" s="1"/>
  <c r="AA1064" i="1"/>
  <c r="AX1064" i="1" s="1"/>
  <c r="AA1022" i="1"/>
  <c r="AX1022" i="1" s="1"/>
  <c r="AA1970" i="1"/>
  <c r="AX1970" i="1" s="1"/>
  <c r="AA885" i="1"/>
  <c r="AX885" i="1" s="1"/>
  <c r="AA1144" i="1"/>
  <c r="AX1144" i="1" s="1"/>
  <c r="AA699" i="1"/>
  <c r="AX699" i="1" s="1"/>
  <c r="AA700" i="1"/>
  <c r="AX700" i="1" s="1"/>
  <c r="AA301" i="1"/>
  <c r="AX301" i="1" s="1"/>
  <c r="AA906" i="1"/>
  <c r="AX906" i="1" s="1"/>
  <c r="AA960" i="1"/>
  <c r="AX960" i="1" s="1"/>
  <c r="AA474" i="1"/>
  <c r="AX474" i="1" s="1"/>
  <c r="AA1084" i="1"/>
  <c r="AX1084" i="1" s="1"/>
  <c r="AA1094" i="1"/>
  <c r="AX1094" i="1" s="1"/>
  <c r="AA734" i="1"/>
  <c r="AX734" i="1" s="1"/>
  <c r="AA1248" i="1"/>
  <c r="AX1248" i="1" s="1"/>
  <c r="AA1420" i="1"/>
  <c r="AX1420" i="1" s="1"/>
  <c r="AA1019" i="1"/>
  <c r="AX1019" i="1" s="1"/>
  <c r="AA883" i="1"/>
  <c r="AX883" i="1" s="1"/>
  <c r="AA1045" i="1"/>
  <c r="AX1045" i="1" s="1"/>
  <c r="AA1302" i="1"/>
  <c r="AX1302" i="1" s="1"/>
  <c r="AA1213" i="1"/>
  <c r="AX1213" i="1" s="1"/>
  <c r="AA1178" i="1"/>
  <c r="AX1178" i="1" s="1"/>
  <c r="AA1663" i="1"/>
  <c r="AX1663" i="1" s="1"/>
  <c r="AA1075" i="1"/>
  <c r="AX1075" i="1" s="1"/>
  <c r="AA1619" i="1"/>
  <c r="AX1619" i="1" s="1"/>
  <c r="AA1196" i="1"/>
  <c r="AX1196" i="1" s="1"/>
  <c r="AA1145" i="1"/>
  <c r="AX1145" i="1" s="1"/>
  <c r="AA1072" i="1"/>
  <c r="AX1072" i="1" s="1"/>
  <c r="AA891" i="1"/>
  <c r="AX891" i="1" s="1"/>
  <c r="AA1055" i="1"/>
  <c r="AX1055" i="1" s="1"/>
  <c r="AA410" i="1"/>
  <c r="AX410" i="1" s="1"/>
  <c r="AA1290" i="1"/>
  <c r="AX1290" i="1" s="1"/>
  <c r="AA1081" i="1"/>
  <c r="AX1081" i="1" s="1"/>
  <c r="AA768" i="1"/>
  <c r="AX768" i="1" s="1"/>
  <c r="AA1086" i="1"/>
  <c r="AX1086" i="1" s="1"/>
  <c r="AA1592" i="1"/>
  <c r="AX1592" i="1" s="1"/>
  <c r="AA1257" i="1"/>
  <c r="AX1257" i="1" s="1"/>
  <c r="AA912" i="1"/>
  <c r="AX912" i="1" s="1"/>
  <c r="AA561" i="1"/>
  <c r="AX561" i="1" s="1"/>
  <c r="AA863" i="1"/>
  <c r="AX863" i="1" s="1"/>
  <c r="AA844" i="1"/>
  <c r="AX844" i="1" s="1"/>
  <c r="AA843" i="1"/>
  <c r="AX843" i="1" s="1"/>
  <c r="AA243" i="1"/>
  <c r="AX243" i="1" s="1"/>
  <c r="AA1300" i="1"/>
  <c r="AX1300" i="1" s="1"/>
  <c r="AA946" i="1"/>
  <c r="AX946" i="1" s="1"/>
  <c r="AA824" i="1"/>
  <c r="AX824" i="1" s="1"/>
  <c r="AA1226" i="1"/>
  <c r="AX1226" i="1" s="1"/>
  <c r="AA836" i="1"/>
  <c r="AX836" i="1" s="1"/>
  <c r="AA1225" i="1"/>
  <c r="AX1225" i="1" s="1"/>
  <c r="AA671" i="1"/>
  <c r="AX671" i="1" s="1"/>
  <c r="AA670" i="1"/>
  <c r="AX670" i="1" s="1"/>
  <c r="AA968" i="1"/>
  <c r="AX968" i="1" s="1"/>
  <c r="AA1872" i="1"/>
  <c r="AX1872" i="1" s="1"/>
  <c r="AA1304" i="1"/>
  <c r="AX1304" i="1" s="1"/>
  <c r="AA574" i="1"/>
  <c r="AX574" i="1" s="1"/>
  <c r="AA1441" i="1"/>
  <c r="AX1441" i="1" s="1"/>
  <c r="AA1222" i="1"/>
  <c r="AX1222" i="1" s="1"/>
  <c r="AA1216" i="1"/>
  <c r="AX1216" i="1" s="1"/>
  <c r="AA1032" i="1"/>
  <c r="AX1032" i="1" s="1"/>
  <c r="AA1125" i="1"/>
  <c r="AX1125" i="1" s="1"/>
  <c r="AA1099" i="1"/>
  <c r="AX1099" i="1" s="1"/>
  <c r="AA1875" i="1"/>
  <c r="AX1875" i="1" s="1"/>
  <c r="AA902" i="1"/>
  <c r="AX902" i="1" s="1"/>
  <c r="AA1504" i="1"/>
  <c r="AX1504" i="1" s="1"/>
  <c r="AA1237" i="1"/>
  <c r="AX1237" i="1" s="1"/>
  <c r="AA911" i="1"/>
  <c r="AX911" i="1" s="1"/>
  <c r="AA1143" i="1"/>
  <c r="AX1143" i="1" s="1"/>
  <c r="AA746" i="1"/>
  <c r="AX746" i="1" s="1"/>
  <c r="AA767" i="1"/>
  <c r="AX767" i="1" s="1"/>
  <c r="AA967" i="1"/>
  <c r="AX967" i="1" s="1"/>
  <c r="AA953" i="1"/>
  <c r="AX953" i="1" s="1"/>
  <c r="AA1154" i="1"/>
  <c r="AX1154" i="1" s="1"/>
  <c r="AA1188" i="1"/>
  <c r="AX1188" i="1" s="1"/>
  <c r="AA2170" i="1"/>
  <c r="AX2170" i="1" s="1"/>
  <c r="AA1340" i="1"/>
  <c r="AX1340" i="1" s="1"/>
  <c r="AA1115" i="1"/>
  <c r="AX1115" i="1" s="1"/>
  <c r="AA1127" i="1"/>
  <c r="AX1127" i="1" s="1"/>
  <c r="AA1126" i="1"/>
  <c r="AX1126" i="1" s="1"/>
  <c r="AA1050" i="1"/>
  <c r="AX1050" i="1" s="1"/>
  <c r="AA1058" i="1"/>
  <c r="AX1058" i="1" s="1"/>
  <c r="AA1136" i="1"/>
  <c r="AX1136" i="1" s="1"/>
  <c r="AA924" i="1"/>
  <c r="AX924" i="1" s="1"/>
  <c r="AA1041" i="1"/>
  <c r="AX1041" i="1" s="1"/>
  <c r="AA1294" i="1"/>
  <c r="AX1294" i="1" s="1"/>
  <c r="AA1461" i="1"/>
  <c r="AX1461" i="1" s="1"/>
  <c r="AA1792" i="1"/>
  <c r="AX1792" i="1" s="1"/>
  <c r="AA1305" i="1"/>
  <c r="AX1305" i="1" s="1"/>
  <c r="AA1232" i="1"/>
  <c r="AX1232" i="1" s="1"/>
  <c r="AA1402" i="1"/>
  <c r="AX1402" i="1" s="1"/>
  <c r="AA1401" i="1"/>
  <c r="AX1401" i="1" s="1"/>
  <c r="AA979" i="1"/>
  <c r="AX979" i="1" s="1"/>
  <c r="AA1931" i="1"/>
  <c r="AX1931" i="1" s="1"/>
  <c r="AA1930" i="1"/>
  <c r="AX1930" i="1" s="1"/>
  <c r="AA890" i="1"/>
  <c r="AX890" i="1" s="1"/>
  <c r="AA1261" i="1"/>
  <c r="AX1261" i="1" s="1"/>
  <c r="AA1505" i="1"/>
  <c r="AX1505" i="1" s="1"/>
  <c r="AA1675" i="1"/>
  <c r="AX1675" i="1" s="1"/>
  <c r="AA1069" i="1"/>
  <c r="AX1069" i="1" s="1"/>
  <c r="AA1057" i="1"/>
  <c r="AX1057" i="1" s="1"/>
  <c r="AA1091" i="1"/>
  <c r="AX1091" i="1" s="1"/>
  <c r="AA1098" i="1"/>
  <c r="AX1098" i="1" s="1"/>
  <c r="AA1409" i="1"/>
  <c r="AX1409" i="1" s="1"/>
  <c r="AA1207" i="1"/>
  <c r="AX1207" i="1" s="1"/>
  <c r="AA1206" i="1"/>
  <c r="AX1206" i="1" s="1"/>
  <c r="AA1483" i="1"/>
  <c r="AX1483" i="1" s="1"/>
  <c r="AA1283" i="1"/>
  <c r="AX1283" i="1" s="1"/>
  <c r="AA1026" i="1"/>
  <c r="AX1026" i="1" s="1"/>
  <c r="AA1095" i="1"/>
  <c r="AX1095" i="1" s="1"/>
  <c r="AA1201" i="1"/>
  <c r="AX1201" i="1" s="1"/>
  <c r="AA389" i="1"/>
  <c r="AX389" i="1" s="1"/>
  <c r="AA907" i="1"/>
  <c r="AX907" i="1" s="1"/>
  <c r="AA257" i="1"/>
  <c r="AX257" i="1" s="1"/>
  <c r="AA791" i="1"/>
  <c r="AX791" i="1" s="1"/>
  <c r="AA633" i="1"/>
  <c r="AX633" i="1" s="1"/>
  <c r="AA1279" i="1"/>
  <c r="AX1279" i="1" s="1"/>
  <c r="AA1176" i="1"/>
  <c r="AX1176" i="1" s="1"/>
  <c r="AA548" i="1"/>
  <c r="AX548" i="1" s="1"/>
  <c r="AA1104" i="1"/>
  <c r="AX1104" i="1" s="1"/>
  <c r="AA1103" i="1"/>
  <c r="AX1103" i="1" s="1"/>
  <c r="AA491" i="1"/>
  <c r="AX491" i="1" s="1"/>
  <c r="AA1234" i="1"/>
  <c r="AX1234" i="1" s="1"/>
  <c r="AA807" i="1"/>
  <c r="AX807" i="1" s="1"/>
  <c r="AA892" i="1"/>
  <c r="AX892" i="1" s="1"/>
  <c r="AA1272" i="1"/>
  <c r="AX1272" i="1" s="1"/>
  <c r="AA1205" i="1"/>
  <c r="AX1205" i="1" s="1"/>
  <c r="AA982" i="1"/>
  <c r="AX982" i="1" s="1"/>
  <c r="AA981" i="1"/>
  <c r="AX981" i="1" s="1"/>
  <c r="AA980" i="1"/>
  <c r="AX980" i="1" s="1"/>
  <c r="AA899" i="1"/>
  <c r="AX899" i="1" s="1"/>
  <c r="AA880" i="1"/>
  <c r="AX880" i="1" s="1"/>
  <c r="AA879" i="1"/>
  <c r="AX879" i="1" s="1"/>
  <c r="AA1303" i="1"/>
  <c r="AX1303" i="1" s="1"/>
  <c r="AA507" i="1"/>
  <c r="AX507" i="1" s="1"/>
  <c r="AA716" i="1"/>
  <c r="AX716" i="1" s="1"/>
  <c r="AA1608" i="1"/>
  <c r="AX1608" i="1" s="1"/>
  <c r="AA1644" i="1"/>
  <c r="AX1644" i="1" s="1"/>
  <c r="AA961" i="1"/>
  <c r="AX961" i="1" s="1"/>
  <c r="AA1689" i="1"/>
  <c r="AX1689" i="1" s="1"/>
  <c r="AA1208" i="1"/>
  <c r="AX1208" i="1" s="1"/>
  <c r="AA932" i="1"/>
  <c r="AX932" i="1" s="1"/>
  <c r="AA916" i="1"/>
  <c r="AX916" i="1" s="1"/>
  <c r="AA1175" i="1"/>
  <c r="AX1175" i="1" s="1"/>
  <c r="AA751" i="1"/>
  <c r="AX751" i="1" s="1"/>
  <c r="AA1345" i="1"/>
  <c r="AX1345" i="1" s="1"/>
  <c r="AA1097" i="1"/>
  <c r="AX1097" i="1" s="1"/>
  <c r="AA1752" i="1"/>
  <c r="AX1752" i="1" s="1"/>
  <c r="AA986" i="1"/>
  <c r="AX986" i="1" s="1"/>
  <c r="AA1368" i="1"/>
  <c r="AX1368" i="1" s="1"/>
  <c r="AA1149" i="1"/>
  <c r="AX1149" i="1" s="1"/>
  <c r="AA1203" i="1"/>
  <c r="AX1203" i="1" s="1"/>
  <c r="AA952" i="1"/>
  <c r="AX952" i="1" s="1"/>
  <c r="AA793" i="1"/>
  <c r="AX793" i="1" s="1"/>
  <c r="AA1315" i="1"/>
  <c r="AX1315" i="1" s="1"/>
  <c r="AA1204" i="1"/>
  <c r="AX1204" i="1" s="1"/>
  <c r="AA805" i="1"/>
  <c r="AX805" i="1" s="1"/>
  <c r="AA1741" i="1"/>
  <c r="AX1741" i="1" s="1"/>
  <c r="AA841" i="1"/>
  <c r="AX841" i="1" s="1"/>
  <c r="AA840" i="1"/>
  <c r="AX840" i="1" s="1"/>
  <c r="AA1052" i="1"/>
  <c r="AX1052" i="1" s="1"/>
  <c r="AA1450" i="1"/>
  <c r="AX1450" i="1" s="1"/>
  <c r="AA1449" i="1"/>
  <c r="AX1449" i="1" s="1"/>
  <c r="AA1276" i="1"/>
  <c r="AX1276" i="1" s="1"/>
  <c r="AA1297" i="1"/>
  <c r="AX1297" i="1" s="1"/>
  <c r="AA1053" i="1"/>
  <c r="AX1053" i="1" s="1"/>
  <c r="AA1286" i="1"/>
  <c r="AX1286" i="1" s="1"/>
  <c r="AA1088" i="1"/>
  <c r="AX1088" i="1" s="1"/>
  <c r="AA1615" i="1"/>
  <c r="AX1615" i="1" s="1"/>
  <c r="AA1334" i="1"/>
  <c r="AX1334" i="1" s="1"/>
  <c r="AA1344" i="1"/>
  <c r="AX1344" i="1" s="1"/>
  <c r="AA1267" i="1"/>
  <c r="AX1267" i="1" s="1"/>
  <c r="AA2012" i="1"/>
  <c r="AX2012" i="1" s="1"/>
  <c r="AA2065" i="1"/>
  <c r="AX2065" i="1" s="1"/>
  <c r="AA1337" i="1"/>
  <c r="AX1337" i="1" s="1"/>
  <c r="AA1258" i="1"/>
  <c r="AX1258" i="1" s="1"/>
  <c r="AA1927" i="1"/>
  <c r="AX1927" i="1" s="1"/>
  <c r="AA1982" i="1"/>
  <c r="AX1982" i="1" s="1"/>
  <c r="AA930" i="1"/>
  <c r="AX930" i="1" s="1"/>
  <c r="AA1034" i="1"/>
  <c r="AX1034" i="1" s="1"/>
  <c r="AA412" i="1"/>
  <c r="AX412" i="1" s="1"/>
  <c r="AA998" i="1"/>
  <c r="AX998" i="1" s="1"/>
  <c r="AA1437" i="1"/>
  <c r="AX1437" i="1" s="1"/>
  <c r="AA1280" i="1"/>
  <c r="AX1280" i="1" s="1"/>
  <c r="AA1133" i="1"/>
  <c r="AX1133" i="1" s="1"/>
  <c r="AA1456" i="1"/>
  <c r="AX1456" i="1" s="1"/>
  <c r="AA1217" i="1"/>
  <c r="AX1217" i="1" s="1"/>
  <c r="AA1096" i="1"/>
  <c r="AX1096" i="1" s="1"/>
  <c r="AA1583" i="1"/>
  <c r="AX1583" i="1" s="1"/>
  <c r="AA1365" i="1"/>
  <c r="AX1365" i="1" s="1"/>
  <c r="AA1742" i="1"/>
  <c r="AX1742" i="1" s="1"/>
  <c r="AA1834" i="1"/>
  <c r="AX1834" i="1" s="1"/>
  <c r="AA1227" i="1"/>
  <c r="AX1227" i="1" s="1"/>
  <c r="AA1323" i="1"/>
  <c r="AX1323" i="1" s="1"/>
  <c r="AA901" i="1"/>
  <c r="AX901" i="1" s="1"/>
  <c r="AA2128" i="1"/>
  <c r="AX2128" i="1" s="1"/>
  <c r="AA1100" i="1"/>
  <c r="AX1100" i="1" s="1"/>
  <c r="AA1582" i="1"/>
  <c r="AX1582" i="1" s="1"/>
  <c r="AA1670" i="1"/>
  <c r="AX1670" i="1" s="1"/>
  <c r="AA1197" i="1"/>
  <c r="AX1197" i="1" s="1"/>
  <c r="AA1260" i="1"/>
  <c r="AX1260" i="1" s="1"/>
  <c r="AA1259" i="1"/>
  <c r="AX1259" i="1" s="1"/>
  <c r="AA1062" i="1"/>
  <c r="AX1062" i="1" s="1"/>
  <c r="AA1466" i="1"/>
  <c r="AX1466" i="1" s="1"/>
  <c r="AA1400" i="1"/>
  <c r="AX1400" i="1" s="1"/>
  <c r="AA855" i="1"/>
  <c r="AX855" i="1" s="1"/>
  <c r="AA944" i="1"/>
  <c r="AX944" i="1" s="1"/>
  <c r="AA777" i="1"/>
  <c r="AX777" i="1" s="1"/>
  <c r="AA1993" i="1"/>
  <c r="AX1993" i="1" s="1"/>
  <c r="AA956" i="1"/>
  <c r="AX956" i="1" s="1"/>
  <c r="AA1296" i="1"/>
  <c r="AX1296" i="1" s="1"/>
  <c r="AA2037" i="1"/>
  <c r="AX2037" i="1" s="1"/>
  <c r="AA1333" i="1"/>
  <c r="AX1333" i="1" s="1"/>
  <c r="AA1336" i="1"/>
  <c r="AX1336" i="1" s="1"/>
  <c r="AA1458" i="1"/>
  <c r="AX1458" i="1" s="1"/>
  <c r="AA1435" i="1"/>
  <c r="AX1435" i="1" s="1"/>
  <c r="AA1347" i="1"/>
  <c r="AX1347" i="1" s="1"/>
  <c r="AA1348" i="1"/>
  <c r="AX1348" i="1" s="1"/>
  <c r="AA869" i="1"/>
  <c r="AX869" i="1" s="1"/>
  <c r="AA1754" i="1"/>
  <c r="AX1754" i="1" s="1"/>
  <c r="AA2111" i="1"/>
  <c r="AX2111" i="1" s="1"/>
  <c r="AA827" i="1"/>
  <c r="AX827" i="1" s="1"/>
  <c r="AA765" i="1"/>
  <c r="AX765" i="1" s="1"/>
  <c r="AA1329" i="1"/>
  <c r="AX1329" i="1" s="1"/>
  <c r="AA1229" i="1"/>
  <c r="AX1229" i="1" s="1"/>
  <c r="AA1123" i="1"/>
  <c r="AX1123" i="1" s="1"/>
  <c r="AA970" i="1"/>
  <c r="AX970" i="1" s="1"/>
  <c r="AA969" i="1"/>
  <c r="AX969" i="1" s="1"/>
  <c r="AA1027" i="1"/>
  <c r="AX1027" i="1" s="1"/>
  <c r="AA1373" i="1"/>
  <c r="AX1373" i="1" s="1"/>
  <c r="AA1480" i="1"/>
  <c r="AX1480" i="1" s="1"/>
  <c r="AA1270" i="1"/>
  <c r="AX1270" i="1" s="1"/>
  <c r="AA1588" i="1"/>
  <c r="AX1588" i="1" s="1"/>
  <c r="AA1587" i="1"/>
  <c r="AX1587" i="1" s="1"/>
  <c r="AA850" i="1"/>
  <c r="AX850" i="1" s="1"/>
  <c r="AA1380" i="1"/>
  <c r="AX1380" i="1" s="1"/>
  <c r="AA577" i="1"/>
  <c r="AX577" i="1" s="1"/>
  <c r="AA1220" i="1"/>
  <c r="AX1220" i="1" s="1"/>
  <c r="AA1849" i="1"/>
  <c r="AX1849" i="1" s="1"/>
  <c r="AA1343" i="1"/>
  <c r="AX1343" i="1" s="1"/>
  <c r="AA1404" i="1"/>
  <c r="AX1404" i="1" s="1"/>
  <c r="AA974" i="1"/>
  <c r="AX974" i="1" s="1"/>
  <c r="AA1295" i="1"/>
  <c r="AX1295" i="1" s="1"/>
  <c r="AA1428" i="1"/>
  <c r="AX1428" i="1" s="1"/>
  <c r="AA2020" i="1"/>
  <c r="AX2020" i="1" s="1"/>
  <c r="AA1774" i="1"/>
  <c r="AX1774" i="1" s="1"/>
  <c r="AA1773" i="1"/>
  <c r="AX1773" i="1" s="1"/>
  <c r="AA1772" i="1"/>
  <c r="AX1772" i="1" s="1"/>
  <c r="AA1367" i="1"/>
  <c r="AX1367" i="1" s="1"/>
  <c r="AA1417" i="1"/>
  <c r="AX1417" i="1" s="1"/>
  <c r="AA1040" i="1"/>
  <c r="AX1040" i="1" s="1"/>
  <c r="AA1453" i="1"/>
  <c r="AX1453" i="1" s="1"/>
  <c r="AA975" i="1"/>
  <c r="AX975" i="1" s="1"/>
  <c r="AA1554" i="1"/>
  <c r="AX1554" i="1" s="1"/>
  <c r="AA1553" i="1"/>
  <c r="AX1553" i="1" s="1"/>
  <c r="AA1102" i="1"/>
  <c r="AX1102" i="1" s="1"/>
  <c r="AA1357" i="1"/>
  <c r="AX1357" i="1" s="1"/>
  <c r="AA687" i="1"/>
  <c r="AX687" i="1" s="1"/>
  <c r="AA1067" i="1"/>
  <c r="AX1067" i="1" s="1"/>
  <c r="AA1070" i="1"/>
  <c r="AX1070" i="1" s="1"/>
  <c r="AA1393" i="1"/>
  <c r="AX1393" i="1" s="1"/>
  <c r="AA1603" i="1"/>
  <c r="AX1603" i="1" s="1"/>
  <c r="AA1922" i="1"/>
  <c r="AX1922" i="1" s="1"/>
  <c r="AA1110" i="1"/>
  <c r="AX1110" i="1" s="1"/>
  <c r="AA1877" i="1"/>
  <c r="AX1877" i="1" s="1"/>
  <c r="AA1876" i="1"/>
  <c r="AX1876" i="1" s="1"/>
  <c r="AA1048" i="1"/>
  <c r="AX1048" i="1" s="1"/>
  <c r="AA959" i="1"/>
  <c r="AX959" i="1" s="1"/>
  <c r="AA1961" i="1"/>
  <c r="AX1961" i="1" s="1"/>
  <c r="AA1361" i="1"/>
  <c r="AX1361" i="1" s="1"/>
  <c r="AA993" i="1"/>
  <c r="AX993" i="1" s="1"/>
  <c r="AA1354" i="1"/>
  <c r="AX1354" i="1" s="1"/>
  <c r="AA1495" i="1"/>
  <c r="AX1495" i="1" s="1"/>
  <c r="AA1223" i="1"/>
  <c r="AX1223" i="1" s="1"/>
  <c r="AA1161" i="1"/>
  <c r="AX1161" i="1" s="1"/>
  <c r="AA1308" i="1"/>
  <c r="AX1308" i="1" s="1"/>
  <c r="AA1896" i="1"/>
  <c r="AX1896" i="1" s="1"/>
  <c r="AA1869" i="1"/>
  <c r="AX1869" i="1" s="1"/>
  <c r="AA1150" i="1"/>
  <c r="AX1150" i="1" s="1"/>
  <c r="AA1151" i="1"/>
  <c r="AX1151" i="1" s="1"/>
  <c r="AA1131" i="1"/>
  <c r="AX1131" i="1" s="1"/>
  <c r="AA2158" i="1"/>
  <c r="AX2158" i="1" s="1"/>
  <c r="AA1750" i="1"/>
  <c r="AX1750" i="1" s="1"/>
  <c r="AA1253" i="1"/>
  <c r="AX1253" i="1" s="1"/>
  <c r="AA1321" i="1"/>
  <c r="AX1321" i="1" s="1"/>
  <c r="AA1320" i="1"/>
  <c r="AX1320" i="1" s="1"/>
  <c r="AA2077" i="1"/>
  <c r="AX2077" i="1" s="1"/>
  <c r="AA799" i="1"/>
  <c r="AX799" i="1" s="1"/>
  <c r="AA1427" i="1"/>
  <c r="AX1427" i="1" s="1"/>
  <c r="AA1419" i="1"/>
  <c r="AX1419" i="1" s="1"/>
  <c r="AA889" i="1"/>
  <c r="AX889" i="1" s="1"/>
  <c r="AA1277" i="1"/>
  <c r="AX1277" i="1" s="1"/>
  <c r="AA1278" i="1"/>
  <c r="AX1278" i="1" s="1"/>
  <c r="AA1851" i="1"/>
  <c r="AX1851" i="1" s="1"/>
  <c r="AA1681" i="1"/>
  <c r="AX1681" i="1" s="1"/>
  <c r="AA937" i="1"/>
  <c r="AX937" i="1" s="1"/>
  <c r="AA1184" i="1"/>
  <c r="AX1184" i="1" s="1"/>
  <c r="AA822" i="1"/>
  <c r="AX822" i="1" s="1"/>
  <c r="AA2011" i="1"/>
  <c r="AX2011" i="1" s="1"/>
  <c r="AA1044" i="1"/>
  <c r="AX1044" i="1" s="1"/>
  <c r="AA1526" i="1"/>
  <c r="AX1526" i="1" s="1"/>
  <c r="AA1489" i="1"/>
  <c r="AX1489" i="1" s="1"/>
  <c r="AA1795" i="1"/>
  <c r="AX1795" i="1" s="1"/>
  <c r="AA1289" i="1"/>
  <c r="AX1289" i="1" s="1"/>
  <c r="AA1433" i="1"/>
  <c r="AX1433" i="1" s="1"/>
  <c r="AA810" i="1"/>
  <c r="AX810" i="1" s="1"/>
  <c r="AA1382" i="1"/>
  <c r="AX1382" i="1" s="1"/>
  <c r="AA1073" i="1"/>
  <c r="AX1073" i="1" s="1"/>
  <c r="AA1116" i="1"/>
  <c r="AX1116" i="1" s="1"/>
  <c r="AA1632" i="1"/>
  <c r="AX1632" i="1" s="1"/>
  <c r="AA1971" i="1"/>
  <c r="AX1971" i="1" s="1"/>
  <c r="AA1298" i="1"/>
  <c r="AX1298" i="1" s="1"/>
  <c r="AA1319" i="1"/>
  <c r="AX1319" i="1" s="1"/>
  <c r="AA486" i="1"/>
  <c r="AX486" i="1" s="1"/>
  <c r="AA1710" i="1"/>
  <c r="AX1710" i="1" s="1"/>
  <c r="AA1146" i="1"/>
  <c r="AX1146" i="1" s="1"/>
  <c r="AA1410" i="1"/>
  <c r="AX1410" i="1" s="1"/>
  <c r="AA1529" i="1"/>
  <c r="AX1529" i="1" s="1"/>
  <c r="AA1078" i="1"/>
  <c r="AX1078" i="1" s="1"/>
  <c r="AA1118" i="1"/>
  <c r="AX1118" i="1" s="1"/>
  <c r="AA1579" i="1"/>
  <c r="AX1579" i="1" s="1"/>
  <c r="AA1796" i="1"/>
  <c r="AX1796" i="1" s="1"/>
  <c r="AA875" i="1"/>
  <c r="AX875" i="1" s="1"/>
  <c r="AA158" i="1"/>
  <c r="AX158" i="1" s="1"/>
  <c r="AA1790" i="1"/>
  <c r="AX1790" i="1" s="1"/>
  <c r="AA1356" i="1"/>
  <c r="AX1356" i="1" s="1"/>
  <c r="AA1555" i="1"/>
  <c r="AX1555" i="1" s="1"/>
  <c r="AA1568" i="1"/>
  <c r="AX1568" i="1" s="1"/>
  <c r="AA1569" i="1"/>
  <c r="AX1569" i="1" s="1"/>
  <c r="AA1717" i="1"/>
  <c r="AX1717" i="1" s="1"/>
  <c r="AA1542" i="1"/>
  <c r="AX1542" i="1" s="1"/>
  <c r="AA1485" i="1"/>
  <c r="AX1485" i="1" s="1"/>
  <c r="AA1187" i="1"/>
  <c r="AX1187" i="1" s="1"/>
  <c r="AA1113" i="1"/>
  <c r="AX1113" i="1" s="1"/>
  <c r="AA1576" i="1"/>
  <c r="AX1576" i="1" s="1"/>
  <c r="AA2118" i="1"/>
  <c r="AX2118" i="1" s="1"/>
  <c r="AA1224" i="1"/>
  <c r="AX1224" i="1" s="1"/>
  <c r="AA972" i="1"/>
  <c r="AX972" i="1" s="1"/>
  <c r="AA1981" i="1"/>
  <c r="AX1981" i="1" s="1"/>
  <c r="AA1430" i="1"/>
  <c r="AX1430" i="1" s="1"/>
  <c r="AA1142" i="1"/>
  <c r="AX1142" i="1" s="1"/>
  <c r="AA1415" i="1"/>
  <c r="AX1415" i="1" s="1"/>
  <c r="AA1180" i="1"/>
  <c r="AX1180" i="1" s="1"/>
  <c r="AA1397" i="1"/>
  <c r="AX1397" i="1" s="1"/>
  <c r="AA2117" i="1"/>
  <c r="AX2117" i="1" s="1"/>
  <c r="AA1371" i="1"/>
  <c r="AX1371" i="1" s="1"/>
  <c r="AA920" i="1"/>
  <c r="AX920" i="1" s="1"/>
  <c r="AA1581" i="1"/>
  <c r="AX1581" i="1" s="1"/>
  <c r="AA1566" i="1"/>
  <c r="AX1566" i="1" s="1"/>
  <c r="AA1191" i="1"/>
  <c r="AX1191" i="1" s="1"/>
  <c r="AA945" i="1"/>
  <c r="AX945" i="1" s="1"/>
  <c r="AA1250" i="1"/>
  <c r="AX1250" i="1" s="1"/>
  <c r="AA1331" i="1"/>
  <c r="AX1331" i="1" s="1"/>
  <c r="AA1107" i="1"/>
  <c r="AX1107" i="1" s="1"/>
  <c r="AA1349" i="1"/>
  <c r="AX1349" i="1" s="1"/>
  <c r="AA1864" i="1"/>
  <c r="AX1864" i="1" s="1"/>
  <c r="AA1293" i="1"/>
  <c r="AX1293" i="1" s="1"/>
  <c r="AA1003" i="1"/>
  <c r="AX1003" i="1" s="1"/>
  <c r="AA1443" i="1"/>
  <c r="AX1443" i="1" s="1"/>
  <c r="AA1442" i="1"/>
  <c r="AX1442" i="1" s="1"/>
  <c r="AA931" i="1"/>
  <c r="AX931" i="1" s="1"/>
  <c r="AA1452" i="1"/>
  <c r="AX1452" i="1" s="1"/>
  <c r="AA2070" i="1"/>
  <c r="AX2070" i="1" s="1"/>
  <c r="AA1158" i="1"/>
  <c r="AX1158" i="1" s="1"/>
  <c r="AA1157" i="1"/>
  <c r="AX1157" i="1" s="1"/>
  <c r="AA1233" i="1"/>
  <c r="AX1233" i="1" s="1"/>
  <c r="AA1520" i="1"/>
  <c r="AX1520" i="1" s="1"/>
  <c r="AA1519" i="1"/>
  <c r="AX1519" i="1" s="1"/>
  <c r="AA1806" i="1"/>
  <c r="AX1806" i="1" s="1"/>
  <c r="AA1051" i="1"/>
  <c r="AX1051" i="1" s="1"/>
  <c r="AA1743" i="1"/>
  <c r="AX1743" i="1" s="1"/>
  <c r="AA1061" i="1"/>
  <c r="AX1061" i="1" s="1"/>
  <c r="AA1757" i="1"/>
  <c r="AX1757" i="1" s="1"/>
  <c r="AA1758" i="1"/>
  <c r="AX1758" i="1" s="1"/>
  <c r="AA1398" i="1"/>
  <c r="AX1398" i="1" s="1"/>
  <c r="AA1251" i="1"/>
  <c r="AX1251" i="1" s="1"/>
  <c r="AA1687" i="1"/>
  <c r="AX1687" i="1" s="1"/>
  <c r="AA1678" i="1"/>
  <c r="AX1678" i="1" s="1"/>
  <c r="AA1042" i="1"/>
  <c r="AX1042" i="1" s="1"/>
  <c r="AA1330" i="1"/>
  <c r="AX1330" i="1" s="1"/>
  <c r="AA1570" i="1"/>
  <c r="AX1570" i="1" s="1"/>
  <c r="AA1985" i="1"/>
  <c r="AX1985" i="1" s="1"/>
  <c r="AA1353" i="1"/>
  <c r="AX1353" i="1" s="1"/>
  <c r="AA1500" i="1"/>
  <c r="AX1500" i="1" s="1"/>
  <c r="AA1218" i="1"/>
  <c r="AX1218" i="1" s="1"/>
  <c r="AA2175" i="1"/>
  <c r="AX2175" i="1" s="1"/>
  <c r="AA2208" i="1"/>
  <c r="AX2208" i="1" s="1"/>
  <c r="AA1162" i="1"/>
  <c r="AX1162" i="1" s="1"/>
  <c r="AA1274" i="1"/>
  <c r="AX1274" i="1" s="1"/>
  <c r="AA1273" i="1"/>
  <c r="AX1273" i="1" s="1"/>
  <c r="AA1468" i="1"/>
  <c r="AX1468" i="1" s="1"/>
  <c r="AA1037" i="1"/>
  <c r="AX1037" i="1" s="1"/>
  <c r="AA1036" i="1"/>
  <c r="AX1036" i="1" s="1"/>
  <c r="AA1549" i="1"/>
  <c r="AX1549" i="1" s="1"/>
  <c r="AA1719" i="1"/>
  <c r="AX1719" i="1" s="1"/>
  <c r="AA1275" i="1"/>
  <c r="AX1275" i="1" s="1"/>
  <c r="AA1794" i="1"/>
  <c r="AX1794" i="1" s="1"/>
  <c r="AA1101" i="1"/>
  <c r="AX1101" i="1" s="1"/>
  <c r="AA1898" i="1"/>
  <c r="AX1898" i="1" s="1"/>
  <c r="AA1001" i="1"/>
  <c r="AX1001" i="1" s="1"/>
  <c r="AA1912" i="1"/>
  <c r="AX1912" i="1" s="1"/>
  <c r="AA1643" i="1"/>
  <c r="AX1643" i="1" s="1"/>
  <c r="AA1173" i="1"/>
  <c r="AX1173" i="1" s="1"/>
  <c r="AA1818" i="1"/>
  <c r="AX1818" i="1" s="1"/>
  <c r="AA1210" i="1"/>
  <c r="AX1210" i="1" s="1"/>
  <c r="AA1755" i="1"/>
  <c r="AX1755" i="1" s="1"/>
  <c r="AA2189" i="1"/>
  <c r="AX2189" i="1" s="1"/>
  <c r="AA469" i="1"/>
  <c r="AX469" i="1" s="1"/>
  <c r="AA2140" i="1"/>
  <c r="AX2140" i="1" s="1"/>
  <c r="AA1342" i="1"/>
  <c r="AX1342" i="1" s="1"/>
  <c r="AA1212" i="1"/>
  <c r="AX1212" i="1" s="1"/>
  <c r="AA1211" i="1"/>
  <c r="AX1211" i="1" s="1"/>
  <c r="AA1492" i="1"/>
  <c r="AX1492" i="1" s="1"/>
  <c r="AA1854" i="1"/>
  <c r="AX1854" i="1" s="1"/>
  <c r="AA2105" i="1"/>
  <c r="AX2105" i="1" s="1"/>
  <c r="AA1183" i="1"/>
  <c r="AX1183" i="1" s="1"/>
  <c r="AA1585" i="1"/>
  <c r="AX1585" i="1" s="1"/>
  <c r="AA1020" i="1"/>
  <c r="AX1020" i="1" s="1"/>
  <c r="AA1925" i="1"/>
  <c r="AX1925" i="1" s="1"/>
  <c r="AA1231" i="1"/>
  <c r="AX1231" i="1" s="1"/>
  <c r="AA2163" i="1"/>
  <c r="AX2163" i="1" s="1"/>
  <c r="AA1023" i="1"/>
  <c r="AX1023" i="1" s="1"/>
  <c r="AA1494" i="1"/>
  <c r="AX1494" i="1" s="1"/>
  <c r="AA1923" i="1"/>
  <c r="AX1923" i="1" s="1"/>
  <c r="AA1771" i="1"/>
  <c r="AX1771" i="1" s="1"/>
  <c r="AA1135" i="1"/>
  <c r="AX1135" i="1" s="1"/>
  <c r="AA1314" i="1"/>
  <c r="AX1314" i="1" s="1"/>
  <c r="AA1604" i="1"/>
  <c r="AX1604" i="1" s="1"/>
  <c r="AA2098" i="1"/>
  <c r="AX2098" i="1" s="1"/>
  <c r="AA1844" i="1"/>
  <c r="AX1844" i="1" s="1"/>
  <c r="AA1141" i="1"/>
  <c r="AX1141" i="1" s="1"/>
  <c r="AA1140" i="1"/>
  <c r="AX1140" i="1" s="1"/>
  <c r="AA1753" i="1"/>
  <c r="AX1753" i="1" s="1"/>
  <c r="AA1987" i="1"/>
  <c r="AX1987" i="1" s="1"/>
  <c r="AA1190" i="1"/>
  <c r="AX1190" i="1" s="1"/>
  <c r="AA1189" i="1"/>
  <c r="AX1189" i="1" s="1"/>
  <c r="AA1738" i="1"/>
  <c r="AX1738" i="1" s="1"/>
  <c r="AA2161" i="1"/>
  <c r="AX2161" i="1" s="1"/>
  <c r="AA2169" i="1"/>
  <c r="AX2169" i="1" s="1"/>
  <c r="AA1049" i="1"/>
  <c r="AX1049" i="1" s="1"/>
  <c r="AA1640" i="1"/>
  <c r="AX1640" i="1" s="1"/>
  <c r="AA1631" i="1"/>
  <c r="AX1631" i="1" s="1"/>
  <c r="AA1245" i="1"/>
  <c r="AX1245" i="1" s="1"/>
  <c r="AA1598" i="1"/>
  <c r="AX1598" i="1" s="1"/>
  <c r="AA1599" i="1"/>
  <c r="AX1599" i="1" s="1"/>
  <c r="AA1770" i="1"/>
  <c r="AX1770" i="1" s="1"/>
  <c r="AA2206" i="1"/>
  <c r="AX2206" i="1" s="1"/>
  <c r="AA1376" i="1"/>
  <c r="AX1376" i="1" s="1"/>
  <c r="AA1659" i="1"/>
  <c r="AX1659" i="1" s="1"/>
  <c r="AA1265" i="1"/>
  <c r="AX1265" i="1" s="1"/>
  <c r="AA996" i="1"/>
  <c r="AX996" i="1" s="1"/>
  <c r="AA1964" i="1"/>
  <c r="AX1964" i="1" s="1"/>
  <c r="AA1372" i="1"/>
  <c r="AX1372" i="1" s="1"/>
  <c r="AA1892" i="1"/>
  <c r="AX1892" i="1" s="1"/>
  <c r="AA1558" i="1"/>
  <c r="AX1558" i="1" s="1"/>
  <c r="AA1557" i="1"/>
  <c r="AX1557" i="1" s="1"/>
  <c r="AA1556" i="1"/>
  <c r="AX1556" i="1" s="1"/>
  <c r="AA1625" i="1"/>
  <c r="AX1625" i="1" s="1"/>
  <c r="AA1624" i="1"/>
  <c r="AX1624" i="1" s="1"/>
  <c r="AA1776" i="1"/>
  <c r="AX1776" i="1" s="1"/>
  <c r="AA1493" i="1"/>
  <c r="AX1493" i="1" s="1"/>
  <c r="AA1739" i="1"/>
  <c r="AX1739" i="1" s="1"/>
  <c r="AA1000" i="1"/>
  <c r="AX1000" i="1" s="1"/>
  <c r="AA1399" i="1"/>
  <c r="AX1399" i="1" s="1"/>
  <c r="AA798" i="1"/>
  <c r="AX798" i="1" s="1"/>
  <c r="AA1642" i="1"/>
  <c r="AX1642" i="1" s="1"/>
  <c r="AA1888" i="1"/>
  <c r="AX1888" i="1" s="1"/>
  <c r="AA1370" i="1"/>
  <c r="AX1370" i="1" s="1"/>
  <c r="AA1416" i="1"/>
  <c r="AX1416" i="1" s="1"/>
  <c r="AA1264" i="1"/>
  <c r="AX1264" i="1" s="1"/>
  <c r="AA1516" i="1"/>
  <c r="AX1516" i="1" s="1"/>
  <c r="AA1503" i="1"/>
  <c r="AX1503" i="1" s="1"/>
  <c r="AA1591" i="1"/>
  <c r="AX1591" i="1" s="1"/>
  <c r="AA1878" i="1"/>
  <c r="AX1878" i="1" s="1"/>
  <c r="AA2160" i="1"/>
  <c r="AX2160" i="1" s="1"/>
  <c r="AA1120" i="1"/>
  <c r="AX1120" i="1" s="1"/>
  <c r="AA1534" i="1"/>
  <c r="AX1534" i="1" s="1"/>
  <c r="AA1617" i="1"/>
  <c r="AX1617" i="1" s="1"/>
  <c r="AA2017" i="1"/>
  <c r="AX2017" i="1" s="1"/>
  <c r="AA2016" i="1"/>
  <c r="AX2016" i="1" s="1"/>
  <c r="AA1358" i="1"/>
  <c r="AX1358" i="1" s="1"/>
  <c r="AA1573" i="1"/>
  <c r="AX1573" i="1" s="1"/>
  <c r="AA1165" i="1"/>
  <c r="AX1165" i="1" s="1"/>
  <c r="AA1166" i="1"/>
  <c r="AX1166" i="1" s="1"/>
  <c r="AA1672" i="1"/>
  <c r="AX1672" i="1" s="1"/>
  <c r="AA1688" i="1"/>
  <c r="AX1688" i="1" s="1"/>
  <c r="AA1471" i="1"/>
  <c r="AX1471" i="1" s="1"/>
  <c r="AA1282" i="1"/>
  <c r="AX1282" i="1" s="1"/>
  <c r="AA1791" i="1"/>
  <c r="AX1791" i="1" s="1"/>
  <c r="AA1484" i="1"/>
  <c r="AX1484" i="1" s="1"/>
  <c r="AA1479" i="1"/>
  <c r="AX1479" i="1" s="1"/>
  <c r="AA1496" i="1"/>
  <c r="AX1496" i="1" s="1"/>
  <c r="AA1571" i="1"/>
  <c r="AX1571" i="1" s="1"/>
  <c r="AA1339" i="1"/>
  <c r="AX1339" i="1" s="1"/>
  <c r="AA1804" i="1"/>
  <c r="AX1804" i="1" s="1"/>
  <c r="AA1759" i="1"/>
  <c r="AX1759" i="1" s="1"/>
  <c r="AA1236" i="1"/>
  <c r="AX1236" i="1" s="1"/>
  <c r="AA1235" i="1"/>
  <c r="AX1235" i="1" s="1"/>
  <c r="AA1350" i="1"/>
  <c r="AX1350" i="1" s="1"/>
  <c r="AA2137" i="1"/>
  <c r="AX2137" i="1" s="1"/>
  <c r="AA1767" i="1"/>
  <c r="AX1767" i="1" s="1"/>
  <c r="AA1766" i="1"/>
  <c r="AX1766" i="1" s="1"/>
  <c r="AA1679" i="1"/>
  <c r="AX1679" i="1" s="1"/>
  <c r="AA1628" i="1"/>
  <c r="AX1628" i="1" s="1"/>
  <c r="AA2104" i="1"/>
  <c r="AX2104" i="1" s="1"/>
  <c r="AA915" i="1"/>
  <c r="AX915" i="1" s="1"/>
  <c r="AA1035" i="1"/>
  <c r="AX1035" i="1" s="1"/>
  <c r="AA1413" i="1"/>
  <c r="AX1413" i="1" s="1"/>
  <c r="AA1412" i="1"/>
  <c r="AX1412" i="1" s="1"/>
  <c r="AA1783" i="1"/>
  <c r="AX1783" i="1" s="1"/>
  <c r="AA2046" i="1"/>
  <c r="AX2046" i="1" s="1"/>
  <c r="AA1185" i="1"/>
  <c r="AX1185" i="1" s="1"/>
  <c r="AA1326" i="1"/>
  <c r="AX1326" i="1" s="1"/>
  <c r="AA1325" i="1"/>
  <c r="AX1325" i="1" s="1"/>
  <c r="AA1545" i="1"/>
  <c r="AX1545" i="1" s="1"/>
  <c r="AA1929" i="1"/>
  <c r="AX1929" i="1" s="1"/>
  <c r="AA1607" i="1"/>
  <c r="AX1607" i="1" s="1"/>
  <c r="AA1338" i="1"/>
  <c r="AX1338" i="1" s="1"/>
  <c r="AA1328" i="1"/>
  <c r="AX1328" i="1" s="1"/>
  <c r="AA2194" i="1"/>
  <c r="AX2194" i="1" s="1"/>
  <c r="AA1983" i="1"/>
  <c r="AX1983" i="1" s="1"/>
  <c r="AA1559" i="1"/>
  <c r="AX1559" i="1" s="1"/>
  <c r="AA1760" i="1"/>
  <c r="AX1760" i="1" s="1"/>
  <c r="AA1388" i="1"/>
  <c r="AX1388" i="1" s="1"/>
  <c r="AA1673" i="1"/>
  <c r="AX1673" i="1" s="1"/>
  <c r="AA1567" i="1"/>
  <c r="AX1567" i="1" s="1"/>
  <c r="AA1517" i="1"/>
  <c r="AX1517" i="1" s="1"/>
  <c r="AA1943" i="1"/>
  <c r="AX1943" i="1" s="1"/>
  <c r="AA1242" i="1"/>
  <c r="AX1242" i="1" s="1"/>
  <c r="AA2096" i="1"/>
  <c r="AX2096" i="1" s="1"/>
  <c r="AA1527" i="1"/>
  <c r="AX1527" i="1" s="1"/>
  <c r="AA1239" i="1"/>
  <c r="AX1239" i="1" s="1"/>
  <c r="AA1846" i="1"/>
  <c r="AX1846" i="1" s="1"/>
  <c r="AA1378" i="1"/>
  <c r="AX1378" i="1" s="1"/>
  <c r="AA1379" i="1"/>
  <c r="AX1379" i="1" s="1"/>
  <c r="AA2103" i="1"/>
  <c r="AX2103" i="1" s="1"/>
  <c r="AA2102" i="1"/>
  <c r="AX2102" i="1" s="1"/>
  <c r="AA2167" i="1"/>
  <c r="AX2167" i="1" s="1"/>
  <c r="AA2166" i="1"/>
  <c r="AX2166" i="1" s="1"/>
  <c r="AA991" i="1"/>
  <c r="AX991" i="1" s="1"/>
  <c r="AA1455" i="1"/>
  <c r="AX1455" i="1" s="1"/>
  <c r="AA1454" i="1"/>
  <c r="AX1454" i="1" s="1"/>
  <c r="AA2112" i="1"/>
  <c r="AX2112" i="1" s="1"/>
  <c r="AA1745" i="1"/>
  <c r="AX1745" i="1" s="1"/>
  <c r="AA2124" i="1"/>
  <c r="AX2124" i="1" s="1"/>
  <c r="AA1488" i="1"/>
  <c r="AX1488" i="1" s="1"/>
  <c r="AA1487" i="1"/>
  <c r="AX1487" i="1" s="1"/>
  <c r="AA1574" i="1"/>
  <c r="AX1574" i="1" s="1"/>
  <c r="AA1915" i="1"/>
  <c r="AX1915" i="1" s="1"/>
  <c r="AA1523" i="1"/>
  <c r="AX1523" i="1" s="1"/>
  <c r="AA1108" i="1"/>
  <c r="AX1108" i="1" s="1"/>
  <c r="AA2151" i="1"/>
  <c r="AX2151" i="1" s="1"/>
  <c r="AA2150" i="1"/>
  <c r="AX2150" i="1" s="1"/>
  <c r="AA1909" i="1"/>
  <c r="AX1909" i="1" s="1"/>
  <c r="AA1578" i="1"/>
  <c r="AX1578" i="1" s="1"/>
  <c r="AA1861" i="1"/>
  <c r="AX1861" i="1" s="1"/>
  <c r="AA1240" i="1"/>
  <c r="AX1240" i="1" s="1"/>
  <c r="AA1411" i="1"/>
  <c r="AX1411" i="1" s="1"/>
  <c r="AA1066" i="1"/>
  <c r="AX1066" i="1" s="1"/>
  <c r="AA1247" i="1"/>
  <c r="AX1247" i="1" s="1"/>
  <c r="AA1153" i="1"/>
  <c r="AX1153" i="1" s="1"/>
  <c r="AA1152" i="1"/>
  <c r="AX1152" i="1" s="1"/>
  <c r="AA2069" i="1"/>
  <c r="AX2069" i="1" s="1"/>
  <c r="AA1394" i="1"/>
  <c r="AX1394" i="1" s="1"/>
  <c r="AA1775" i="1"/>
  <c r="AX1775" i="1" s="1"/>
  <c r="AA1871" i="1"/>
  <c r="AX1871" i="1" s="1"/>
  <c r="AA1728" i="1"/>
  <c r="AX1728" i="1" s="1"/>
  <c r="AA1662" i="1"/>
  <c r="AX1662" i="1" s="1"/>
  <c r="AA1686" i="1"/>
  <c r="AX1686" i="1" s="1"/>
  <c r="AA1262" i="1"/>
  <c r="AX1262" i="1" s="1"/>
  <c r="AA1269" i="1"/>
  <c r="AX1269" i="1" s="1"/>
  <c r="AA1980" i="1"/>
  <c r="AX1980" i="1" s="1"/>
  <c r="AA1355" i="1"/>
  <c r="AX1355" i="1" s="1"/>
  <c r="AA2196" i="1"/>
  <c r="AX2196" i="1" s="1"/>
  <c r="AA1698" i="1"/>
  <c r="AX1698" i="1" s="1"/>
  <c r="AA1883" i="1"/>
  <c r="AX1883" i="1" s="1"/>
  <c r="AA1444" i="1"/>
  <c r="AX1444" i="1" s="1"/>
  <c r="AA1933" i="1"/>
  <c r="AX1933" i="1" s="1"/>
  <c r="AA2176" i="1"/>
  <c r="AX2176" i="1" s="1"/>
  <c r="AA1730" i="1"/>
  <c r="AX1730" i="1" s="1"/>
  <c r="AA1301" i="1"/>
  <c r="AX1301" i="1" s="1"/>
  <c r="AA1635" i="1"/>
  <c r="AX1635" i="1" s="1"/>
  <c r="AA1202" i="1"/>
  <c r="AX1202" i="1" s="1"/>
  <c r="AA2168" i="1"/>
  <c r="AX2168" i="1" s="1"/>
  <c r="AA1060" i="1"/>
  <c r="AX1060" i="1" s="1"/>
  <c r="AA1620" i="1"/>
  <c r="AX1620" i="1" s="1"/>
  <c r="AA2090" i="1"/>
  <c r="AX2090" i="1" s="1"/>
  <c r="AA1548" i="1"/>
  <c r="AX1548" i="1" s="1"/>
  <c r="AA1621" i="1"/>
  <c r="AX1621" i="1" s="1"/>
  <c r="AA1734" i="1"/>
  <c r="AX1734" i="1" s="1"/>
  <c r="AA1363" i="1"/>
  <c r="AX1363" i="1" s="1"/>
  <c r="AA994" i="1"/>
  <c r="AX994" i="1" s="1"/>
  <c r="AA1735" i="1"/>
  <c r="AX1735" i="1" s="1"/>
  <c r="AA1434" i="1"/>
  <c r="AX1434" i="1" s="1"/>
  <c r="AA1920" i="1"/>
  <c r="AX1920" i="1" s="1"/>
  <c r="AA1467" i="1"/>
  <c r="AX1467" i="1" s="1"/>
  <c r="AA1132" i="1"/>
  <c r="AX1132" i="1" s="1"/>
  <c r="AA1065" i="1"/>
  <c r="AX1065" i="1" s="1"/>
  <c r="AA1396" i="1"/>
  <c r="AX1396" i="1" s="1"/>
  <c r="AA1836" i="1"/>
  <c r="AX1836" i="1" s="1"/>
  <c r="AA1944" i="1"/>
  <c r="AX1944" i="1" s="1"/>
  <c r="AA1501" i="1"/>
  <c r="AX1501" i="1" s="1"/>
  <c r="AA2184" i="1"/>
  <c r="AX2184" i="1" s="1"/>
  <c r="AA1715" i="1"/>
  <c r="AX1715" i="1" s="1"/>
  <c r="AA1533" i="1"/>
  <c r="AX1533" i="1" s="1"/>
  <c r="AA1148" i="1"/>
  <c r="AX1148" i="1" s="1"/>
  <c r="AA1448" i="1"/>
  <c r="AX1448" i="1" s="1"/>
  <c r="AA1447" i="1"/>
  <c r="AX1447" i="1" s="1"/>
  <c r="AA1446" i="1"/>
  <c r="AX1446" i="1" s="1"/>
  <c r="AA1445" i="1"/>
  <c r="AX1445" i="1" s="1"/>
  <c r="AA1948" i="1"/>
  <c r="AX1948" i="1" s="1"/>
  <c r="AA2055" i="1"/>
  <c r="AX2055" i="1" s="1"/>
  <c r="AA2054" i="1"/>
  <c r="AX2054" i="1" s="1"/>
  <c r="AA1887" i="1"/>
  <c r="AX1887" i="1" s="1"/>
  <c r="AA1716" i="1"/>
  <c r="AX1716" i="1" s="1"/>
  <c r="AA1572" i="1"/>
  <c r="AX1572" i="1" s="1"/>
  <c r="AA1464" i="1"/>
  <c r="AX1464" i="1" s="1"/>
  <c r="AA1999" i="1"/>
  <c r="AX1999" i="1" s="1"/>
  <c r="AA1540" i="1"/>
  <c r="AX1540" i="1" s="1"/>
  <c r="AA1539" i="1"/>
  <c r="AX1539" i="1" s="1"/>
  <c r="AA1699" i="1"/>
  <c r="AX1699" i="1" s="1"/>
  <c r="AA1266" i="1"/>
  <c r="AX1266" i="1" s="1"/>
  <c r="AA1395" i="1"/>
  <c r="AX1395" i="1" s="1"/>
  <c r="AA1486" i="1"/>
  <c r="AX1486" i="1" s="1"/>
  <c r="AA1701" i="1"/>
  <c r="AX1701" i="1" s="1"/>
  <c r="AA2066" i="1"/>
  <c r="AX2066" i="1" s="1"/>
  <c r="AA1124" i="1"/>
  <c r="AX1124" i="1" s="1"/>
  <c r="AA2101" i="1"/>
  <c r="AX2101" i="1" s="1"/>
  <c r="AA1341" i="1"/>
  <c r="AX1341" i="1" s="1"/>
  <c r="AA1825" i="1"/>
  <c r="AX1825" i="1" s="1"/>
  <c r="AA1432" i="1"/>
  <c r="AX1432" i="1" s="1"/>
  <c r="AA1182" i="1"/>
  <c r="AX1182" i="1" s="1"/>
  <c r="AA1181" i="1"/>
  <c r="AX1181" i="1" s="1"/>
  <c r="AA1952" i="1"/>
  <c r="AX1952" i="1" s="1"/>
  <c r="AA1951" i="1"/>
  <c r="AX1951" i="1" s="1"/>
  <c r="AA2115" i="1"/>
  <c r="AX2115" i="1" s="1"/>
  <c r="AA1386" i="1"/>
  <c r="AX1386" i="1" s="1"/>
  <c r="AA1172" i="1"/>
  <c r="AX1172" i="1" s="1"/>
  <c r="AA1731" i="1"/>
  <c r="AX1731" i="1" s="1"/>
  <c r="AA1509" i="1"/>
  <c r="AX1509" i="1" s="1"/>
  <c r="AA1508" i="1"/>
  <c r="AX1508" i="1" s="1"/>
  <c r="AA1351" i="1"/>
  <c r="AX1351" i="1" s="1"/>
  <c r="AA1868" i="1"/>
  <c r="AX1868" i="1" s="1"/>
  <c r="AA1541" i="1"/>
  <c r="AX1541" i="1" s="1"/>
  <c r="AA1866" i="1"/>
  <c r="AX1866" i="1" s="1"/>
  <c r="AA1865" i="1"/>
  <c r="AX1865" i="1" s="1"/>
  <c r="AA1826" i="1"/>
  <c r="AX1826" i="1" s="1"/>
  <c r="AA1995" i="1"/>
  <c r="AX1995" i="1" s="1"/>
  <c r="AA2022" i="1"/>
  <c r="AX2022" i="1" s="1"/>
  <c r="AA2087" i="1"/>
  <c r="AX2087" i="1" s="1"/>
  <c r="AA1317" i="1"/>
  <c r="AX1317" i="1" s="1"/>
  <c r="AA1316" i="1"/>
  <c r="AX1316" i="1" s="1"/>
  <c r="AA2145" i="1"/>
  <c r="AX2145" i="1" s="1"/>
  <c r="AA2144" i="1"/>
  <c r="AX2144" i="1" s="1"/>
  <c r="AA1764" i="1"/>
  <c r="AX1764" i="1" s="1"/>
  <c r="AA2132" i="1"/>
  <c r="AX2132" i="1" s="1"/>
  <c r="AA1506" i="1"/>
  <c r="AX1506" i="1" s="1"/>
  <c r="AA1636" i="1"/>
  <c r="AX1636" i="1" s="1"/>
  <c r="AA1830" i="1"/>
  <c r="AX1830" i="1" s="1"/>
  <c r="AA1389" i="1"/>
  <c r="AX1389" i="1" s="1"/>
  <c r="AA884" i="1"/>
  <c r="AX884" i="1" s="1"/>
  <c r="AA2068" i="1"/>
  <c r="AX2068" i="1" s="1"/>
  <c r="AA2067" i="1"/>
  <c r="AX2067" i="1" s="1"/>
  <c r="AA1457" i="1"/>
  <c r="AX1457" i="1" s="1"/>
  <c r="AA1470" i="1"/>
  <c r="AX1470" i="1" s="1"/>
  <c r="AA1695" i="1"/>
  <c r="AX1695" i="1" s="1"/>
  <c r="AA1824" i="1"/>
  <c r="AX1824" i="1" s="1"/>
  <c r="AA2036" i="1"/>
  <c r="AX2036" i="1" s="1"/>
  <c r="AA2018" i="1"/>
  <c r="AX2018" i="1" s="1"/>
  <c r="AA2178" i="1"/>
  <c r="AX2178" i="1" s="1"/>
  <c r="AA1769" i="1"/>
  <c r="AX1769" i="1" s="1"/>
  <c r="AA1900" i="1"/>
  <c r="AX1900" i="1" s="1"/>
  <c r="AA1244" i="1"/>
  <c r="AX1244" i="1" s="1"/>
  <c r="AA1243" i="1"/>
  <c r="AX1243" i="1" s="1"/>
  <c r="AA2064" i="1"/>
  <c r="AX2064" i="1" s="1"/>
  <c r="AA1271" i="1"/>
  <c r="AX1271" i="1" s="1"/>
  <c r="AA1828" i="1"/>
  <c r="AX1828" i="1" s="1"/>
  <c r="AA1802" i="1"/>
  <c r="AX1802" i="1" s="1"/>
  <c r="AA1707" i="1"/>
  <c r="AX1707" i="1" s="1"/>
  <c r="AA1708" i="1"/>
  <c r="AX1708" i="1" s="1"/>
  <c r="AA1694" i="1"/>
  <c r="AX1694" i="1" s="1"/>
  <c r="AA1693" i="1"/>
  <c r="AX1693" i="1" s="1"/>
  <c r="AA2015" i="1"/>
  <c r="AX2015" i="1" s="1"/>
  <c r="AA1228" i="1"/>
  <c r="AX1228" i="1" s="1"/>
  <c r="AA1680" i="1"/>
  <c r="AX1680" i="1" s="1"/>
  <c r="AA1602" i="1"/>
  <c r="AX1602" i="1" s="1"/>
  <c r="AA2038" i="1"/>
  <c r="AX2038" i="1" s="1"/>
  <c r="AA1677" i="1"/>
  <c r="AX1677" i="1" s="1"/>
  <c r="AA1786" i="1"/>
  <c r="AX1786" i="1" s="1"/>
  <c r="AA2198" i="1"/>
  <c r="AX2198" i="1" s="1"/>
  <c r="AA1478" i="1"/>
  <c r="AX1478" i="1" s="1"/>
  <c r="AA2190" i="1"/>
  <c r="AX2190" i="1" s="1"/>
  <c r="AA1709" i="1"/>
  <c r="AX1709" i="1" s="1"/>
  <c r="AA1195" i="1"/>
  <c r="AX1195" i="1" s="1"/>
  <c r="AA1309" i="1"/>
  <c r="AX1309" i="1" s="1"/>
  <c r="AA1847" i="1"/>
  <c r="AX1847" i="1" s="1"/>
  <c r="AA1850" i="1"/>
  <c r="AX1850" i="1" s="1"/>
  <c r="AA1633" i="1"/>
  <c r="AX1633" i="1" s="1"/>
  <c r="AA1477" i="1"/>
  <c r="AX1477" i="1" s="1"/>
  <c r="AA2193" i="1"/>
  <c r="AX2193" i="1" s="1"/>
  <c r="AA1594" i="1"/>
  <c r="AX1594" i="1" s="1"/>
  <c r="AA1645" i="1"/>
  <c r="AX1645" i="1" s="1"/>
  <c r="AA1761" i="1"/>
  <c r="AX1761" i="1" s="1"/>
  <c r="AA1744" i="1"/>
  <c r="AX1744" i="1" s="1"/>
  <c r="AA1439" i="1"/>
  <c r="AX1439" i="1" s="1"/>
  <c r="AA1440" i="1"/>
  <c r="AX1440" i="1" s="1"/>
  <c r="AA1811" i="1"/>
  <c r="AX1811" i="1" s="1"/>
  <c r="AA1684" i="1"/>
  <c r="AX1684" i="1" s="1"/>
  <c r="AA1683" i="1"/>
  <c r="AX1683" i="1" s="1"/>
  <c r="AA1512" i="1"/>
  <c r="AX1512" i="1" s="1"/>
  <c r="AA1528" i="1"/>
  <c r="AX1528" i="1" s="1"/>
  <c r="AA1285" i="1"/>
  <c r="AX1285" i="1" s="1"/>
  <c r="AA2089" i="1"/>
  <c r="AX2089" i="1" s="1"/>
  <c r="AA1667" i="1"/>
  <c r="AX1667" i="1" s="1"/>
  <c r="AA1724" i="1"/>
  <c r="AX1724" i="1" s="1"/>
  <c r="AA1018" i="1"/>
  <c r="AX1018" i="1" s="1"/>
  <c r="AA1665" i="1"/>
  <c r="AX1665" i="1" s="1"/>
  <c r="AA1664" i="1"/>
  <c r="AX1664" i="1" s="1"/>
  <c r="AA1706" i="1"/>
  <c r="AX1706" i="1" s="1"/>
  <c r="AA1460" i="1"/>
  <c r="AX1460" i="1" s="1"/>
  <c r="AA1459" i="1"/>
  <c r="AX1459" i="1" s="1"/>
  <c r="AA1813" i="1"/>
  <c r="AX1813" i="1" s="1"/>
  <c r="AA2075" i="1"/>
  <c r="AX2075" i="1" s="1"/>
  <c r="AA2028" i="1"/>
  <c r="AX2028" i="1" s="1"/>
  <c r="AA1648" i="1"/>
  <c r="AX1648" i="1" s="1"/>
  <c r="AA1199" i="1"/>
  <c r="AX1199" i="1" s="1"/>
  <c r="AA1214" i="1"/>
  <c r="AX1214" i="1" s="1"/>
  <c r="AA1179" i="1"/>
  <c r="AX1179" i="1" s="1"/>
  <c r="AA2005" i="1"/>
  <c r="AX2005" i="1" s="1"/>
  <c r="AA1436" i="1"/>
  <c r="AX1436" i="1" s="1"/>
  <c r="AA2027" i="1"/>
  <c r="AX2027" i="1" s="1"/>
  <c r="AA1882" i="1"/>
  <c r="AX1882" i="1" s="1"/>
  <c r="AA1551" i="1"/>
  <c r="AX1551" i="1" s="1"/>
  <c r="AA1685" i="1"/>
  <c r="AX1685" i="1" s="1"/>
  <c r="AA2082" i="1"/>
  <c r="AX2082" i="1" s="1"/>
  <c r="AA1414" i="1"/>
  <c r="AX1414" i="1" s="1"/>
  <c r="AA1392" i="1"/>
  <c r="AX1392" i="1" s="1"/>
  <c r="AA2110" i="1"/>
  <c r="AX2110" i="1" s="1"/>
  <c r="AA1352" i="1"/>
  <c r="AX1352" i="1" s="1"/>
  <c r="AA1532" i="1"/>
  <c r="AX1532" i="1" s="1"/>
  <c r="AA1502" i="1"/>
  <c r="AX1502" i="1" s="1"/>
  <c r="AA1418" i="1"/>
  <c r="AX1418" i="1" s="1"/>
  <c r="AA1147" i="1"/>
  <c r="AX1147" i="1" s="1"/>
  <c r="AA2204" i="1"/>
  <c r="AX2204" i="1" s="1"/>
  <c r="AA1209" i="1"/>
  <c r="AX1209" i="1" s="1"/>
  <c r="AA1630" i="1"/>
  <c r="AX1630" i="1" s="1"/>
  <c r="AA2147" i="1"/>
  <c r="AX2147" i="1" s="1"/>
  <c r="AA1822" i="1"/>
  <c r="AX1822" i="1" s="1"/>
  <c r="AA1499" i="1"/>
  <c r="AX1499" i="1" s="1"/>
  <c r="AA1288" i="1"/>
  <c r="AX1288" i="1" s="1"/>
  <c r="AA1810" i="1"/>
  <c r="AX1810" i="1" s="1"/>
  <c r="AA1641" i="1"/>
  <c r="AX1641" i="1" s="1"/>
  <c r="AA1732" i="1"/>
  <c r="AX1732" i="1" s="1"/>
  <c r="AA1969" i="1"/>
  <c r="AX1969" i="1" s="1"/>
  <c r="AA1692" i="1"/>
  <c r="AX1692" i="1" s="1"/>
  <c r="AA2009" i="1"/>
  <c r="AX2009" i="1" s="1"/>
  <c r="AA1661" i="1"/>
  <c r="AX1661" i="1" s="1"/>
  <c r="AA1827" i="1"/>
  <c r="AX1827" i="1" s="1"/>
  <c r="AA1606" i="1"/>
  <c r="AX1606" i="1" s="1"/>
  <c r="AA1605" i="1"/>
  <c r="AX1605" i="1" s="1"/>
  <c r="AA1907" i="1"/>
  <c r="AX1907" i="1" s="1"/>
  <c r="AA1880" i="1"/>
  <c r="AX1880" i="1" s="1"/>
  <c r="AA2154" i="1"/>
  <c r="AX2154" i="1" s="1"/>
  <c r="AA1894" i="1"/>
  <c r="AX1894" i="1" s="1"/>
  <c r="AA1893" i="1"/>
  <c r="AX1893" i="1" s="1"/>
  <c r="AA1748" i="1"/>
  <c r="AX1748" i="1" s="1"/>
  <c r="AA1747" i="1"/>
  <c r="AX1747" i="1" s="1"/>
  <c r="AA1736" i="1"/>
  <c r="AX1736" i="1" s="1"/>
  <c r="AA1874" i="1"/>
  <c r="AX1874" i="1" s="1"/>
  <c r="AA1917" i="1"/>
  <c r="AX1917" i="1" s="1"/>
  <c r="AA1957" i="1"/>
  <c r="AX1957" i="1" s="1"/>
  <c r="AA1976" i="1"/>
  <c r="AX1976" i="1" s="1"/>
  <c r="AA2002" i="1"/>
  <c r="AX2002" i="1" s="1"/>
  <c r="AA2001" i="1"/>
  <c r="AX2001" i="1" s="1"/>
  <c r="AA1590" i="1"/>
  <c r="AX1590" i="1" s="1"/>
  <c r="AA2130" i="1"/>
  <c r="AX2130" i="1" s="1"/>
  <c r="AA1544" i="1"/>
  <c r="AX1544" i="1" s="1"/>
  <c r="AA2074" i="1"/>
  <c r="AX2074" i="1" s="1"/>
  <c r="AA1777" i="1"/>
  <c r="AX1777" i="1" s="1"/>
  <c r="AA1904" i="1"/>
  <c r="AX1904" i="1" s="1"/>
  <c r="AA2072" i="1"/>
  <c r="AX2072" i="1" s="1"/>
  <c r="AA1936" i="1"/>
  <c r="AX1936" i="1" s="1"/>
  <c r="AA1702" i="1"/>
  <c r="AX1702" i="1" s="1"/>
  <c r="AA1513" i="1"/>
  <c r="AX1513" i="1" s="1"/>
  <c r="AA1972" i="1"/>
  <c r="AX1972" i="1" s="1"/>
  <c r="AA1765" i="1"/>
  <c r="AX1765" i="1" s="1"/>
  <c r="AA1647" i="1"/>
  <c r="AX1647" i="1" s="1"/>
  <c r="AA2061" i="1"/>
  <c r="AX2061" i="1" s="1"/>
  <c r="AA2060" i="1"/>
  <c r="AX2060" i="1" s="1"/>
  <c r="AA1942" i="1"/>
  <c r="AX1942" i="1" s="1"/>
  <c r="AA1312" i="1"/>
  <c r="AX1312" i="1" s="1"/>
  <c r="AA2186" i="1"/>
  <c r="AX2186" i="1" s="1"/>
  <c r="AA1377" i="1"/>
  <c r="AX1377" i="1" s="1"/>
  <c r="AA1254" i="1"/>
  <c r="AX1254" i="1" s="1"/>
  <c r="AA1563" i="1"/>
  <c r="AX1563" i="1" s="1"/>
  <c r="AA1862" i="1"/>
  <c r="AX1862" i="1" s="1"/>
  <c r="AA1634" i="1"/>
  <c r="AX1634" i="1" s="1"/>
  <c r="AA1660" i="1"/>
  <c r="AX1660" i="1" s="1"/>
  <c r="AA2050" i="1"/>
  <c r="AX2050" i="1" s="1"/>
  <c r="AA2049" i="1"/>
  <c r="AX2049" i="1" s="1"/>
  <c r="AA1763" i="1"/>
  <c r="AX1763" i="1" s="1"/>
  <c r="AA1947" i="1"/>
  <c r="AX1947" i="1" s="1"/>
  <c r="AA1946" i="1"/>
  <c r="AX1946" i="1" s="1"/>
  <c r="AA1657" i="1"/>
  <c r="AX1657" i="1" s="1"/>
  <c r="AA2095" i="1"/>
  <c r="AX2095" i="1" s="1"/>
  <c r="AA2094" i="1"/>
  <c r="AX2094" i="1" s="1"/>
  <c r="AA2183" i="1"/>
  <c r="AX2183" i="1" s="1"/>
  <c r="AA1327" i="1"/>
  <c r="AX1327" i="1" s="1"/>
  <c r="AA1474" i="1"/>
  <c r="AX1474" i="1" s="1"/>
  <c r="AA1473" i="1"/>
  <c r="AX1473" i="1" s="1"/>
  <c r="AA1782" i="1"/>
  <c r="AX1782" i="1" s="1"/>
  <c r="AA2043" i="1"/>
  <c r="AX2043" i="1" s="1"/>
  <c r="AA1491" i="1"/>
  <c r="AX1491" i="1" s="1"/>
  <c r="AA1601" i="1"/>
  <c r="AX1601" i="1" s="1"/>
  <c r="AA1543" i="1"/>
  <c r="AX1543" i="1" s="1"/>
  <c r="AA2023" i="1"/>
  <c r="AX2023" i="1" s="1"/>
  <c r="AA1885" i="1"/>
  <c r="AX1885" i="1" s="1"/>
  <c r="AA1808" i="1"/>
  <c r="AX1808" i="1" s="1"/>
  <c r="AA1638" i="1"/>
  <c r="AX1638" i="1" s="1"/>
  <c r="AA1637" i="1"/>
  <c r="AX1637" i="1" s="1"/>
  <c r="AA1668" i="1"/>
  <c r="AX1668" i="1" s="1"/>
  <c r="AA2135" i="1"/>
  <c r="AX2135" i="1" s="1"/>
  <c r="AA2134" i="1"/>
  <c r="AX2134" i="1" s="1"/>
  <c r="AA1713" i="1"/>
  <c r="AX1713" i="1" s="1"/>
  <c r="AA2040" i="1"/>
  <c r="AX2040" i="1" s="1"/>
  <c r="AA1469" i="1"/>
  <c r="AX1469" i="1" s="1"/>
  <c r="AA2019" i="1"/>
  <c r="AX2019" i="1" s="1"/>
  <c r="AA1837" i="1"/>
  <c r="AX1837" i="1" s="1"/>
  <c r="AA1616" i="1"/>
  <c r="AX1616" i="1" s="1"/>
  <c r="AA432" i="1"/>
  <c r="AX432" i="1" s="1"/>
  <c r="AA1550" i="1"/>
  <c r="AX1550" i="1" s="1"/>
  <c r="AA2188" i="1"/>
  <c r="AX2188" i="1" s="1"/>
  <c r="AA1537" i="1"/>
  <c r="AX1537" i="1" s="1"/>
  <c r="AA2063" i="1"/>
  <c r="AX2063" i="1" s="1"/>
  <c r="AA2076" i="1"/>
  <c r="AX2076" i="1" s="1"/>
  <c r="AA1803" i="1"/>
  <c r="AX1803" i="1" s="1"/>
  <c r="AA1423" i="1"/>
  <c r="AX1423" i="1" s="1"/>
  <c r="AA1768" i="1"/>
  <c r="AX1768" i="1" s="1"/>
  <c r="AA1507" i="1"/>
  <c r="AX1507" i="1" s="1"/>
  <c r="AA1926" i="1"/>
  <c r="AX1926" i="1" s="1"/>
  <c r="AA1852" i="1"/>
  <c r="AX1852" i="1" s="1"/>
  <c r="AA2032" i="1"/>
  <c r="AX2032" i="1" s="1"/>
  <c r="AA2031" i="1"/>
  <c r="AX2031" i="1" s="1"/>
  <c r="AA1612" i="1"/>
  <c r="AX1612" i="1" s="1"/>
  <c r="AA1472" i="1"/>
  <c r="AX1472" i="1" s="1"/>
  <c r="AA1937" i="1"/>
  <c r="AX1937" i="1" s="1"/>
  <c r="AA1968" i="1"/>
  <c r="AX1968" i="1" s="1"/>
  <c r="AA1729" i="1"/>
  <c r="AX1729" i="1" s="1"/>
  <c r="AA1514" i="1"/>
  <c r="AX1514" i="1" s="1"/>
  <c r="AA1565" i="1"/>
  <c r="AX1565" i="1" s="1"/>
  <c r="AA1817" i="1"/>
  <c r="AX1817" i="1" s="1"/>
  <c r="AA1959" i="1"/>
  <c r="AX1959" i="1" s="1"/>
  <c r="AA1958" i="1"/>
  <c r="AX1958" i="1" s="1"/>
  <c r="AA2129" i="1"/>
  <c r="AX2129" i="1" s="1"/>
  <c r="AA2152" i="1"/>
  <c r="AX2152" i="1" s="1"/>
  <c r="AA2125" i="1"/>
  <c r="AX2125" i="1" s="1"/>
  <c r="AA1381" i="1"/>
  <c r="AX1381" i="1" s="1"/>
  <c r="AA2047" i="1"/>
  <c r="AX2047" i="1" s="1"/>
  <c r="AA1406" i="1"/>
  <c r="AX1406" i="1" s="1"/>
  <c r="AA1407" i="1"/>
  <c r="AX1407" i="1" s="1"/>
  <c r="AA1785" i="1"/>
  <c r="AX1785" i="1" s="1"/>
  <c r="AA1725" i="1"/>
  <c r="AX1725" i="1" s="1"/>
  <c r="AA1911" i="1"/>
  <c r="AX1911" i="1" s="1"/>
  <c r="AA1383" i="1"/>
  <c r="AX1383" i="1" s="1"/>
  <c r="AA2045" i="1"/>
  <c r="AX2045" i="1" s="1"/>
  <c r="AA1697" i="1"/>
  <c r="AX1697" i="1" s="1"/>
  <c r="AA1530" i="1"/>
  <c r="AX1530" i="1" s="1"/>
  <c r="AA2097" i="1"/>
  <c r="AX2097" i="1" s="1"/>
  <c r="AA1613" i="1"/>
  <c r="AX1613" i="1" s="1"/>
  <c r="AA1807" i="1"/>
  <c r="AX1807" i="1" s="1"/>
  <c r="AA1364" i="1"/>
  <c r="AX1364" i="1" s="1"/>
  <c r="AA2202" i="1"/>
  <c r="AX2202" i="1" s="1"/>
  <c r="AA1366" i="1"/>
  <c r="AX1366" i="1" s="1"/>
  <c r="AA2203" i="1"/>
  <c r="AX2203" i="1" s="1"/>
  <c r="AA1547" i="1"/>
  <c r="AX1547" i="1" s="1"/>
  <c r="AA1324" i="1"/>
  <c r="AX1324" i="1" s="1"/>
  <c r="AA1889" i="1"/>
  <c r="AX1889" i="1" s="1"/>
  <c r="AA1332" i="1"/>
  <c r="AX1332" i="1" s="1"/>
  <c r="AA1780" i="1"/>
  <c r="AX1780" i="1" s="1"/>
  <c r="AA1903" i="1"/>
  <c r="AX1903" i="1" s="1"/>
  <c r="AA1740" i="1"/>
  <c r="AX1740" i="1" s="1"/>
  <c r="AA1960" i="1"/>
  <c r="AX1960" i="1" s="1"/>
  <c r="AA2003" i="1"/>
  <c r="AX2003" i="1" s="1"/>
  <c r="AA2138" i="1"/>
  <c r="AX2138" i="1" s="1"/>
  <c r="AA1781" i="1"/>
  <c r="AX1781" i="1" s="1"/>
  <c r="AA1895" i="1"/>
  <c r="AX1895" i="1" s="1"/>
  <c r="AA1682" i="1"/>
  <c r="AX1682" i="1" s="1"/>
  <c r="AA2057" i="1"/>
  <c r="AX2057" i="1" s="1"/>
  <c r="AA2056" i="1"/>
  <c r="AX2056" i="1" s="1"/>
  <c r="AA1639" i="1"/>
  <c r="AX1639" i="1" s="1"/>
  <c r="AA1797" i="1"/>
  <c r="AX1797" i="1" s="1"/>
  <c r="AA1238" i="1"/>
  <c r="AX1238" i="1" s="1"/>
  <c r="AA1881" i="1"/>
  <c r="AX1881" i="1" s="1"/>
  <c r="AA2107" i="1"/>
  <c r="AX2107" i="1" s="1"/>
  <c r="AA2106" i="1"/>
  <c r="AX2106" i="1" s="1"/>
  <c r="AA2116" i="1"/>
  <c r="AX2116" i="1" s="1"/>
  <c r="AA1219" i="1"/>
  <c r="AX1219" i="1" s="1"/>
  <c r="AA1654" i="1"/>
  <c r="AX1654" i="1" s="1"/>
  <c r="AA1974" i="1"/>
  <c r="AX1974" i="1" s="1"/>
  <c r="AA1424" i="1"/>
  <c r="AX1424" i="1" s="1"/>
  <c r="AA2185" i="1"/>
  <c r="AX2185" i="1" s="1"/>
  <c r="AA1580" i="1"/>
  <c r="AX1580" i="1" s="1"/>
  <c r="AA2000" i="1"/>
  <c r="AX2000" i="1" s="1"/>
  <c r="AA1623" i="1"/>
  <c r="AX1623" i="1" s="1"/>
  <c r="AA1676" i="1"/>
  <c r="AX1676" i="1" s="1"/>
  <c r="AA2164" i="1"/>
  <c r="AX2164" i="1" s="1"/>
  <c r="AA1908" i="1"/>
  <c r="AX1908" i="1" s="1"/>
  <c r="AA1522" i="1"/>
  <c r="AX1522" i="1" s="1"/>
  <c r="AA1521" i="1"/>
  <c r="AX1521" i="1" s="1"/>
  <c r="AA1823" i="1"/>
  <c r="AX1823" i="1" s="1"/>
  <c r="AA2131" i="1"/>
  <c r="AX2131" i="1" s="1"/>
  <c r="AA2172" i="1"/>
  <c r="AX2172" i="1" s="1"/>
  <c r="AA1858" i="1"/>
  <c r="AX1858" i="1" s="1"/>
  <c r="AA2062" i="1"/>
  <c r="AX2062" i="1" s="1"/>
  <c r="AA1845" i="1"/>
  <c r="AX1845" i="1" s="1"/>
  <c r="AA2120" i="1"/>
  <c r="AX2120" i="1" s="1"/>
  <c r="AA1962" i="1"/>
  <c r="AX1962" i="1" s="1"/>
  <c r="AA1391" i="1"/>
  <c r="AX1391" i="1" s="1"/>
  <c r="AA1390" i="1"/>
  <c r="AX1390" i="1" s="1"/>
  <c r="AA1733" i="1"/>
  <c r="AX1733" i="1" s="1"/>
  <c r="AA1932" i="1"/>
  <c r="AX1932" i="1" s="1"/>
  <c r="AA1950" i="1"/>
  <c r="AX1950" i="1" s="1"/>
  <c r="AA2148" i="1"/>
  <c r="AX2148" i="1" s="1"/>
  <c r="AA2010" i="1"/>
  <c r="AX2010" i="1" s="1"/>
  <c r="AA2159" i="1"/>
  <c r="AX2159" i="1" s="1"/>
  <c r="AA1820" i="1"/>
  <c r="AX1820" i="1" s="1"/>
  <c r="AA2053" i="1"/>
  <c r="AX2053" i="1" s="1"/>
  <c r="AA2004" i="1"/>
  <c r="AX2004" i="1" s="1"/>
  <c r="AA1531" i="1"/>
  <c r="AX1531" i="1" s="1"/>
  <c r="AA1833" i="1"/>
  <c r="AX1833" i="1" s="1"/>
  <c r="AA1832" i="1"/>
  <c r="AX1832" i="1" s="1"/>
  <c r="AA2119" i="1"/>
  <c r="AX2119" i="1" s="1"/>
  <c r="AA1945" i="1"/>
  <c r="AX1945" i="1" s="1"/>
  <c r="AA2039" i="1"/>
  <c r="AX2039" i="1" s="1"/>
  <c r="AA1746" i="1"/>
  <c r="AX1746" i="1" s="1"/>
  <c r="AA1940" i="1"/>
  <c r="AX1940" i="1" s="1"/>
  <c r="AA1939" i="1"/>
  <c r="AX1939" i="1" s="1"/>
  <c r="AA2029" i="1"/>
  <c r="AX2029" i="1" s="1"/>
  <c r="AA2157" i="1"/>
  <c r="AX2157" i="1" s="1"/>
  <c r="AA1618" i="1"/>
  <c r="AX1618" i="1" s="1"/>
  <c r="AA2182" i="1"/>
  <c r="AX2182" i="1" s="1"/>
  <c r="AA1829" i="1"/>
  <c r="AX1829" i="1" s="1"/>
  <c r="AA1815" i="1"/>
  <c r="AX1815" i="1" s="1"/>
  <c r="AA2187" i="1"/>
  <c r="AX2187" i="1" s="1"/>
  <c r="AA1906" i="1"/>
  <c r="AX1906" i="1" s="1"/>
  <c r="AA1905" i="1"/>
  <c r="AX1905" i="1" s="1"/>
  <c r="AA1431" i="1"/>
  <c r="AX1431" i="1" s="1"/>
  <c r="AA1463" i="1"/>
  <c r="AX1463" i="1" s="1"/>
  <c r="AA1671" i="1"/>
  <c r="AX1671" i="1" s="1"/>
  <c r="AA2197" i="1"/>
  <c r="AX2197" i="1" s="1"/>
  <c r="AA1712" i="1"/>
  <c r="AX1712" i="1" s="1"/>
  <c r="AA1935" i="1"/>
  <c r="AX1935" i="1" s="1"/>
  <c r="AA1934" i="1"/>
  <c r="AX1934" i="1" s="1"/>
  <c r="AA1476" i="1"/>
  <c r="AX1476" i="1" s="1"/>
  <c r="AA1722" i="1"/>
  <c r="AX1722" i="1" s="1"/>
  <c r="AA1438" i="1"/>
  <c r="AX1438" i="1" s="1"/>
  <c r="AA1246" i="1"/>
  <c r="AX1246" i="1" s="1"/>
  <c r="AA2146" i="1"/>
  <c r="AX2146" i="1" s="1"/>
  <c r="AA2155" i="1"/>
  <c r="AX2155" i="1" s="1"/>
  <c r="AA1384" i="1"/>
  <c r="AX1384" i="1" s="1"/>
  <c r="AA1835" i="1"/>
  <c r="AX1835" i="1" s="1"/>
  <c r="AA2136" i="1"/>
  <c r="AX2136" i="1" s="1"/>
  <c r="AA2123" i="1"/>
  <c r="AX2123" i="1" s="1"/>
  <c r="AA2141" i="1"/>
  <c r="AX2141" i="1" s="1"/>
  <c r="AA1924" i="1"/>
  <c r="AX1924" i="1" s="1"/>
  <c r="AA1600" i="1"/>
  <c r="AX1600" i="1" s="1"/>
  <c r="AA1941" i="1"/>
  <c r="AX1941" i="1" s="1"/>
  <c r="AA1949" i="1"/>
  <c r="AX1949" i="1" s="1"/>
  <c r="AA1703" i="1"/>
  <c r="AX1703" i="1" s="1"/>
  <c r="AA2108" i="1"/>
  <c r="AX2108" i="1" s="1"/>
  <c r="AA1891" i="1"/>
  <c r="AX1891" i="1" s="1"/>
  <c r="AA1870" i="1"/>
  <c r="AX1870" i="1" s="1"/>
  <c r="AA1653" i="1"/>
  <c r="AX1653" i="1" s="1"/>
  <c r="AA2026" i="1"/>
  <c r="AX2026" i="1" s="1"/>
  <c r="AA1481" i="1"/>
  <c r="AX1481" i="1" s="1"/>
  <c r="AA1879" i="1"/>
  <c r="AX1879" i="1" s="1"/>
  <c r="AA1718" i="1"/>
  <c r="AX1718" i="1" s="1"/>
  <c r="AA1426" i="1"/>
  <c r="AX1426" i="1" s="1"/>
  <c r="AA1998" i="1"/>
  <c r="AX1998" i="1" s="1"/>
  <c r="AA1991" i="1"/>
  <c r="AX1991" i="1" s="1"/>
  <c r="AA1614" i="1"/>
  <c r="AX1614" i="1" s="1"/>
  <c r="AA1374" i="1"/>
  <c r="AX1374" i="1" s="1"/>
  <c r="AA2149" i="1"/>
  <c r="AX2149" i="1" s="1"/>
  <c r="AA1429" i="1"/>
  <c r="AX1429" i="1" s="1"/>
  <c r="AA1831" i="1"/>
  <c r="AX1831" i="1" s="1"/>
  <c r="AA2133" i="1"/>
  <c r="AX2133" i="1" s="1"/>
  <c r="AA1840" i="1"/>
  <c r="AX1840" i="1" s="1"/>
  <c r="AA1756" i="1"/>
  <c r="AX1756" i="1" s="1"/>
  <c r="AA1362" i="1"/>
  <c r="AX1362" i="1" s="1"/>
  <c r="AA1622" i="1"/>
  <c r="AX1622" i="1" s="1"/>
  <c r="AA1751" i="1"/>
  <c r="AX1751" i="1" s="1"/>
  <c r="AA1425" i="1"/>
  <c r="AX1425" i="1" s="1"/>
  <c r="AA1784" i="1"/>
  <c r="AX1784" i="1" s="1"/>
  <c r="AA1546" i="1"/>
  <c r="AX1546" i="1" s="1"/>
  <c r="AA2085" i="1"/>
  <c r="AX2085" i="1" s="1"/>
  <c r="AA2084" i="1"/>
  <c r="AX2084" i="1" s="1"/>
  <c r="AA2181" i="1"/>
  <c r="AX2181" i="1" s="1"/>
  <c r="AA2180" i="1"/>
  <c r="AX2180" i="1" s="1"/>
  <c r="AA2083" i="1"/>
  <c r="AX2083" i="1" s="1"/>
  <c r="AA1560" i="1"/>
  <c r="AX1560" i="1" s="1"/>
  <c r="AA1462" i="1"/>
  <c r="AX1462" i="1" s="1"/>
  <c r="AA1779" i="1"/>
  <c r="AX1779" i="1" s="1"/>
  <c r="AA1778" i="1"/>
  <c r="AX1778" i="1" s="1"/>
  <c r="AA1798" i="1"/>
  <c r="AX1798" i="1" s="1"/>
  <c r="AA1902" i="1"/>
  <c r="AX1902" i="1" s="1"/>
  <c r="AA1901" i="1"/>
  <c r="AX1901" i="1" s="1"/>
  <c r="AA2088" i="1"/>
  <c r="AX2088" i="1" s="1"/>
  <c r="AA1986" i="1"/>
  <c r="AX1986" i="1" s="1"/>
  <c r="AA1114" i="1"/>
  <c r="AX1114" i="1" s="1"/>
  <c r="AA1575" i="1"/>
  <c r="AX1575" i="1" s="1"/>
  <c r="AA1938" i="1"/>
  <c r="AX1938" i="1" s="1"/>
  <c r="AA1498" i="1"/>
  <c r="AX1498" i="1" s="1"/>
  <c r="AA1497" i="1"/>
  <c r="AX1497" i="1" s="1"/>
  <c r="AA2030" i="1"/>
  <c r="AX2030" i="1" s="1"/>
  <c r="AA2099" i="1"/>
  <c r="AX2099" i="1" s="1"/>
  <c r="AA2201" i="1"/>
  <c r="AX2201" i="1" s="1"/>
  <c r="AA2192" i="1"/>
  <c r="AX2192" i="1" s="1"/>
  <c r="AA1890" i="1"/>
  <c r="AX1890" i="1" s="1"/>
  <c r="AA1611" i="1"/>
  <c r="AX1611" i="1" s="1"/>
  <c r="AA1524" i="1"/>
  <c r="AX1524" i="1" s="1"/>
  <c r="AA1292" i="1"/>
  <c r="AX1292" i="1" s="1"/>
  <c r="AA1646" i="1"/>
  <c r="AX1646" i="1" s="1"/>
  <c r="AA1691" i="1"/>
  <c r="AX1691" i="1" s="1"/>
  <c r="AA1843" i="1"/>
  <c r="AX1843" i="1" s="1"/>
  <c r="AA2042" i="1"/>
  <c r="AX2042" i="1" s="1"/>
  <c r="AA2174" i="1"/>
  <c r="AX2174" i="1" s="1"/>
  <c r="AA2173" i="1"/>
  <c r="AX2173" i="1" s="1"/>
  <c r="AA1812" i="1"/>
  <c r="AX1812" i="1" s="1"/>
  <c r="AA1916" i="1"/>
  <c r="AX1916" i="1" s="1"/>
  <c r="AA1475" i="1"/>
  <c r="AX1475" i="1" s="1"/>
  <c r="AA1586" i="1"/>
  <c r="AX1586" i="1" s="1"/>
  <c r="AA2081" i="1"/>
  <c r="AX2081" i="1" s="1"/>
  <c r="AA1403" i="1"/>
  <c r="AX1403" i="1" s="1"/>
  <c r="AA1988" i="1"/>
  <c r="AX1988" i="1" s="1"/>
  <c r="AA1307" i="1"/>
  <c r="AX1307" i="1" s="1"/>
  <c r="AA1967" i="1"/>
  <c r="AX1967" i="1" s="1"/>
  <c r="AA1737" i="1"/>
  <c r="AX1737" i="1" s="1"/>
  <c r="AA1490" i="1"/>
  <c r="AX1490" i="1" s="1"/>
  <c r="AA1596" i="1"/>
  <c r="AX1596" i="1" s="1"/>
  <c r="AA1762" i="1"/>
  <c r="AX1762" i="1" s="1"/>
  <c r="AA1749" i="1"/>
  <c r="AX1749" i="1" s="1"/>
  <c r="AA1690" i="1"/>
  <c r="AX1690" i="1" s="1"/>
  <c r="AA1814" i="1"/>
  <c r="AX1814" i="1" s="1"/>
  <c r="AA2079" i="1"/>
  <c r="AX2079" i="1" s="1"/>
  <c r="AA2093" i="1"/>
  <c r="AX2093" i="1" s="1"/>
  <c r="AA1721" i="1"/>
  <c r="AX1721" i="1" s="1"/>
  <c r="AA1720" i="1"/>
  <c r="AX1720" i="1" s="1"/>
  <c r="AA1956" i="1"/>
  <c r="AX1956" i="1" s="1"/>
  <c r="AA1704" i="1"/>
  <c r="AX1704" i="1" s="1"/>
  <c r="AA2121" i="1"/>
  <c r="AX2121" i="1" s="1"/>
  <c r="AA2109" i="1"/>
  <c r="AX2109" i="1" s="1"/>
  <c r="AA2008" i="1"/>
  <c r="AX2008" i="1" s="1"/>
  <c r="AA2007" i="1"/>
  <c r="AX2007" i="1" s="1"/>
  <c r="AA2041" i="1"/>
  <c r="AX2041" i="1" s="1"/>
  <c r="AA1859" i="1"/>
  <c r="AX1859" i="1" s="1"/>
  <c r="AA1609" i="1"/>
  <c r="AX1609" i="1" s="1"/>
  <c r="AA1610" i="1"/>
  <c r="AX1610" i="1" s="1"/>
  <c r="AA1726" i="1"/>
  <c r="AX1726" i="1" s="1"/>
  <c r="AA1727" i="1"/>
  <c r="AX1727" i="1" s="1"/>
  <c r="AA2052" i="1"/>
  <c r="AX2052" i="1" s="1"/>
  <c r="AA2051" i="1"/>
  <c r="AX2051" i="1" s="1"/>
  <c r="AA1584" i="1"/>
  <c r="AX1584" i="1" s="1"/>
  <c r="AA1928" i="1"/>
  <c r="AX1928" i="1" s="1"/>
  <c r="AA1816" i="1"/>
  <c r="AX1816" i="1" s="1"/>
  <c r="AA1536" i="1"/>
  <c r="AX1536" i="1" s="1"/>
  <c r="AA1535" i="1"/>
  <c r="AX1535" i="1" s="1"/>
  <c r="AA2024" i="1"/>
  <c r="AX2024" i="1" s="1"/>
  <c r="AA2191" i="1"/>
  <c r="AX2191" i="1" s="1"/>
  <c r="AA1589" i="1"/>
  <c r="AX1589" i="1" s="1"/>
  <c r="AA1921" i="1"/>
  <c r="AX1921" i="1" s="1"/>
  <c r="AA1963" i="1"/>
  <c r="AX1963" i="1" s="1"/>
  <c r="AA1975" i="1"/>
  <c r="AX1975" i="1" s="1"/>
  <c r="AA1652" i="1"/>
  <c r="AX1652" i="1" s="1"/>
  <c r="AA1886" i="1"/>
  <c r="AX1886" i="1" s="1"/>
  <c r="AA1867" i="1"/>
  <c r="AX1867" i="1" s="1"/>
  <c r="AA2100" i="1"/>
  <c r="AX2100" i="1" s="1"/>
  <c r="AA1801" i="1"/>
  <c r="AX1801" i="1" s="1"/>
  <c r="AA1800" i="1"/>
  <c r="AX1800" i="1" s="1"/>
  <c r="AA1799" i="1"/>
  <c r="AX1799" i="1" s="1"/>
  <c r="AA2114" i="1"/>
  <c r="AX2114" i="1" s="1"/>
  <c r="AA1857" i="1"/>
  <c r="AX1857" i="1" s="1"/>
  <c r="AA1313" i="1"/>
  <c r="AX1313" i="1" s="1"/>
  <c r="AA1966" i="1"/>
  <c r="AX1966" i="1" s="1"/>
  <c r="AA1965" i="1"/>
  <c r="AX1965" i="1" s="1"/>
  <c r="AA1955" i="1"/>
  <c r="AX1955" i="1" s="1"/>
  <c r="AA1954" i="1"/>
  <c r="AX1954" i="1" s="1"/>
  <c r="AA1953" i="1"/>
  <c r="AX1953" i="1" s="1"/>
  <c r="AA1873" i="1"/>
  <c r="AX1873" i="1" s="1"/>
  <c r="AA1997" i="1"/>
  <c r="AX1997" i="1" s="1"/>
  <c r="AA1552" i="1"/>
  <c r="AX1552" i="1" s="1"/>
  <c r="AA1705" i="1"/>
  <c r="AX1705" i="1" s="1"/>
  <c r="AA1855" i="1"/>
  <c r="AX1855" i="1" s="1"/>
  <c r="AA2156" i="1"/>
  <c r="AX2156" i="1" s="1"/>
  <c r="AA1910" i="1"/>
  <c r="AX1910" i="1" s="1"/>
  <c r="AA2171" i="1"/>
  <c r="AX2171" i="1" s="1"/>
  <c r="AA2177" i="1"/>
  <c r="AX2177" i="1" s="1"/>
  <c r="AA2207" i="1"/>
  <c r="AX2207" i="1" s="1"/>
  <c r="AA1821" i="1"/>
  <c r="AX1821" i="1" s="1"/>
  <c r="AA2179" i="1"/>
  <c r="AX2179" i="1" s="1"/>
  <c r="AA1700" i="1"/>
  <c r="AX1700" i="1" s="1"/>
  <c r="AA1996" i="1"/>
  <c r="AX1996" i="1" s="1"/>
  <c r="AA2073" i="1"/>
  <c r="AX2073" i="1" s="1"/>
  <c r="AA1669" i="1"/>
  <c r="AX1669" i="1" s="1"/>
  <c r="AA1538" i="1"/>
  <c r="AX1538" i="1" s="1"/>
  <c r="AA1656" i="1"/>
  <c r="AX1656" i="1" s="1"/>
  <c r="AA1655" i="1"/>
  <c r="AX1655" i="1" s="1"/>
  <c r="AA1650" i="1"/>
  <c r="AX1650" i="1" s="1"/>
  <c r="AA1853" i="1"/>
  <c r="AX1853" i="1" s="1"/>
  <c r="AA1979" i="1"/>
  <c r="AX1979" i="1" s="1"/>
  <c r="AA2113" i="1"/>
  <c r="AX2113" i="1" s="1"/>
  <c r="AA1884" i="1"/>
  <c r="AX1884" i="1" s="1"/>
  <c r="AA1385" i="1"/>
  <c r="AX1385" i="1" s="1"/>
  <c r="AA1561" i="1"/>
  <c r="AX1561" i="1" s="1"/>
  <c r="AA2162" i="1"/>
  <c r="AX2162" i="1" s="1"/>
  <c r="AA1387" i="1"/>
  <c r="AX1387" i="1" s="1"/>
  <c r="AA1919" i="1"/>
  <c r="AX1919" i="1" s="1"/>
  <c r="AA1899" i="1"/>
  <c r="AX1899" i="1" s="1"/>
  <c r="AA1405" i="1"/>
  <c r="AX1405" i="1" s="1"/>
  <c r="AA1577" i="1"/>
  <c r="AX1577" i="1" s="1"/>
  <c r="AA2059" i="1"/>
  <c r="AX2059" i="1" s="1"/>
  <c r="AA1839" i="1"/>
  <c r="AX1839" i="1" s="1"/>
  <c r="AA2014" i="1"/>
  <c r="AX2014" i="1" s="1"/>
  <c r="AA2139" i="1"/>
  <c r="AX2139" i="1" s="1"/>
  <c r="AA1838" i="1"/>
  <c r="AX1838" i="1" s="1"/>
  <c r="AA2080" i="1"/>
  <c r="AX2080" i="1" s="1"/>
  <c r="AA1789" i="1"/>
  <c r="AX1789" i="1" s="1"/>
  <c r="AA1788" i="1"/>
  <c r="AX1788" i="1" s="1"/>
  <c r="AA2143" i="1"/>
  <c r="AX2143" i="1" s="1"/>
  <c r="AA2142" i="1"/>
  <c r="AX2142" i="1" s="1"/>
  <c r="AA1990" i="1"/>
  <c r="AX1990" i="1" s="1"/>
  <c r="AA1913" i="1"/>
  <c r="AX1913" i="1" s="1"/>
  <c r="AA1723" i="1"/>
  <c r="AX1723" i="1" s="1"/>
  <c r="AA1842" i="1"/>
  <c r="AX1842" i="1" s="1"/>
  <c r="AA1897" i="1"/>
  <c r="AX1897" i="1" s="1"/>
  <c r="AA2071" i="1"/>
  <c r="AX2071" i="1" s="1"/>
  <c r="AA1918" i="1"/>
  <c r="AX1918" i="1" s="1"/>
  <c r="AA1805" i="1"/>
  <c r="AX1805" i="1" s="1"/>
  <c r="AA2048" i="1"/>
  <c r="AX2048" i="1" s="1"/>
  <c r="AA2153" i="1"/>
  <c r="AX2153" i="1" s="1"/>
  <c r="AA1819" i="1"/>
  <c r="AX1819" i="1" s="1"/>
  <c r="AA2044" i="1"/>
  <c r="AX2044" i="1" s="1"/>
  <c r="AA1848" i="1"/>
  <c r="AX1848" i="1" s="1"/>
  <c r="AA2013" i="1"/>
  <c r="AX2013" i="1" s="1"/>
  <c r="AA2025" i="1"/>
  <c r="AX2025" i="1" s="1"/>
  <c r="AA2126" i="1"/>
  <c r="AX2126" i="1" s="1"/>
  <c r="AA2091" i="1"/>
  <c r="AX2091" i="1" s="1"/>
  <c r="AA1994" i="1"/>
  <c r="AX1994" i="1" s="1"/>
  <c r="AA1863" i="1"/>
  <c r="AX1863" i="1" s="1"/>
  <c r="AA1984" i="1"/>
  <c r="AX1984" i="1" s="1"/>
  <c r="AA1651" i="1"/>
  <c r="AX1651" i="1" s="1"/>
  <c r="AA1989" i="1"/>
  <c r="AX1989" i="1" s="1"/>
  <c r="AA2122" i="1"/>
  <c r="AX2122" i="1" s="1"/>
  <c r="AA1793" i="1"/>
  <c r="AX1793" i="1" s="1"/>
  <c r="AA1627" i="1"/>
  <c r="AX1627" i="1" s="1"/>
  <c r="AA1626" i="1"/>
  <c r="AX1626" i="1" s="1"/>
  <c r="AA1525" i="1"/>
  <c r="AX1525" i="1" s="1"/>
  <c r="BA1525" i="1" l="1"/>
  <c r="BB1525" i="1" s="1"/>
  <c r="BA1626" i="1"/>
  <c r="BB1626" i="1" s="1"/>
  <c r="BA1627" i="1"/>
  <c r="BB1627" i="1" s="1"/>
  <c r="BA1793" i="1"/>
  <c r="BB1793" i="1" s="1"/>
  <c r="BA2122" i="1"/>
  <c r="BB2122" i="1" s="1"/>
  <c r="BA1989" i="1"/>
  <c r="BB1989" i="1" s="1"/>
  <c r="BA1651" i="1"/>
  <c r="BB1651" i="1" s="1"/>
  <c r="BA1984" i="1"/>
  <c r="BB1984" i="1" s="1"/>
  <c r="BA1863" i="1"/>
  <c r="BB1863" i="1" s="1"/>
  <c r="BA1994" i="1"/>
  <c r="BB1994" i="1" s="1"/>
  <c r="BA2091" i="1"/>
  <c r="BB2091" i="1" s="1"/>
  <c r="BA2126" i="1"/>
  <c r="BB2126" i="1" s="1"/>
  <c r="BA2025" i="1"/>
  <c r="BB2025" i="1" s="1"/>
  <c r="BA2013" i="1"/>
  <c r="BB2013" i="1" s="1"/>
  <c r="BA1848" i="1"/>
  <c r="BB1848" i="1" s="1"/>
  <c r="BA2044" i="1"/>
  <c r="BB2044" i="1" s="1"/>
  <c r="BA1819" i="1"/>
  <c r="BB1819" i="1" s="1"/>
  <c r="BA2153" i="1"/>
  <c r="BB2153" i="1" s="1"/>
  <c r="BA2048" i="1"/>
  <c r="BB2048" i="1" s="1"/>
  <c r="BA1805" i="1"/>
  <c r="BB1805" i="1" s="1"/>
  <c r="BA1918" i="1"/>
  <c r="BB1918" i="1" s="1"/>
  <c r="BA2071" i="1"/>
  <c r="BB2071" i="1" s="1"/>
  <c r="BA1897" i="1"/>
  <c r="BB1897" i="1" s="1"/>
  <c r="BA1842" i="1"/>
  <c r="BB1842" i="1" s="1"/>
  <c r="BA1723" i="1"/>
  <c r="BB1723" i="1" s="1"/>
  <c r="BA1913" i="1"/>
  <c r="BB1913" i="1" s="1"/>
  <c r="BA1990" i="1"/>
  <c r="BB1990" i="1" s="1"/>
  <c r="BA2142" i="1"/>
  <c r="BB2142" i="1" s="1"/>
  <c r="BA2143" i="1"/>
  <c r="BB2143" i="1" s="1"/>
  <c r="BA1788" i="1"/>
  <c r="BB1788" i="1" s="1"/>
  <c r="BA1789" i="1"/>
  <c r="BB1789" i="1" s="1"/>
  <c r="BA2080" i="1"/>
  <c r="BB2080" i="1" s="1"/>
  <c r="BA1838" i="1"/>
  <c r="BB1838" i="1" s="1"/>
  <c r="BA2139" i="1"/>
  <c r="BB2139" i="1" s="1"/>
  <c r="BA2014" i="1"/>
  <c r="BB2014" i="1" s="1"/>
  <c r="BA1839" i="1"/>
  <c r="BB1839" i="1" s="1"/>
  <c r="BA2059" i="1"/>
  <c r="BB2059" i="1" s="1"/>
  <c r="BA1577" i="1"/>
  <c r="BB1577" i="1" s="1"/>
  <c r="BA1405" i="1"/>
  <c r="BB1405" i="1" s="1"/>
  <c r="BA1899" i="1"/>
  <c r="BB1899" i="1" s="1"/>
  <c r="BA1919" i="1"/>
  <c r="BB1919" i="1" s="1"/>
  <c r="BA1387" i="1"/>
  <c r="BB1387" i="1" s="1"/>
  <c r="BA2162" i="1"/>
  <c r="BB2162" i="1" s="1"/>
  <c r="BA1561" i="1"/>
  <c r="BB1561" i="1" s="1"/>
  <c r="BA1385" i="1"/>
  <c r="BB1385" i="1" s="1"/>
  <c r="BA1884" i="1"/>
  <c r="BB1884" i="1" s="1"/>
  <c r="BA2113" i="1"/>
  <c r="BB2113" i="1" s="1"/>
  <c r="BA1979" i="1"/>
  <c r="BB1979" i="1" s="1"/>
  <c r="BA1853" i="1"/>
  <c r="BB1853" i="1" s="1"/>
  <c r="BA1650" i="1"/>
  <c r="BB1650" i="1" s="1"/>
  <c r="BA1655" i="1"/>
  <c r="BB1655" i="1" s="1"/>
  <c r="BA1656" i="1"/>
  <c r="BB1656" i="1" s="1"/>
  <c r="BA1538" i="1"/>
  <c r="BB1538" i="1" s="1"/>
  <c r="BA1669" i="1"/>
  <c r="BB1669" i="1" s="1"/>
  <c r="BA2073" i="1"/>
  <c r="BB2073" i="1" s="1"/>
  <c r="BA1996" i="1"/>
  <c r="BB1996" i="1" s="1"/>
  <c r="BA1700" i="1"/>
  <c r="BB1700" i="1" s="1"/>
  <c r="BA2179" i="1"/>
  <c r="BB2179" i="1" s="1"/>
  <c r="BA1821" i="1"/>
  <c r="BB1821" i="1" s="1"/>
  <c r="BA2207" i="1"/>
  <c r="BB2207" i="1" s="1"/>
  <c r="BA2177" i="1"/>
  <c r="BB2177" i="1" s="1"/>
  <c r="BA2171" i="1"/>
  <c r="BB2171" i="1" s="1"/>
  <c r="BA1910" i="1"/>
  <c r="BB1910" i="1" s="1"/>
  <c r="BA2156" i="1"/>
  <c r="BB2156" i="1" s="1"/>
  <c r="BA1855" i="1"/>
  <c r="BB1855" i="1" s="1"/>
  <c r="BA1705" i="1"/>
  <c r="BB1705" i="1" s="1"/>
  <c r="BA1552" i="1"/>
  <c r="BB1552" i="1" s="1"/>
  <c r="BA1997" i="1"/>
  <c r="BB1997" i="1" s="1"/>
  <c r="BA1873" i="1"/>
  <c r="BB1873" i="1" s="1"/>
  <c r="BA1953" i="1"/>
  <c r="BB1953" i="1" s="1"/>
  <c r="BA1954" i="1"/>
  <c r="BB1954" i="1" s="1"/>
  <c r="BA1955" i="1"/>
  <c r="BB1955" i="1" s="1"/>
  <c r="BA1965" i="1"/>
  <c r="BB1965" i="1" s="1"/>
  <c r="BA1966" i="1"/>
  <c r="BB1966" i="1" s="1"/>
  <c r="BA1313" i="1"/>
  <c r="BB1313" i="1" s="1"/>
  <c r="BA1857" i="1"/>
  <c r="BB1857" i="1" s="1"/>
  <c r="BA2114" i="1"/>
  <c r="BB2114" i="1" s="1"/>
  <c r="BA1799" i="1"/>
  <c r="BB1799" i="1" s="1"/>
  <c r="BA1800" i="1"/>
  <c r="BB1800" i="1" s="1"/>
  <c r="BA1801" i="1"/>
  <c r="BB1801" i="1" s="1"/>
  <c r="BA2100" i="1"/>
  <c r="BB2100" i="1" s="1"/>
  <c r="BA1867" i="1"/>
  <c r="BB1867" i="1" s="1"/>
  <c r="BA1886" i="1"/>
  <c r="BB1886" i="1" s="1"/>
  <c r="BA1652" i="1"/>
  <c r="BB1652" i="1" s="1"/>
  <c r="BA1975" i="1"/>
  <c r="BB1975" i="1" s="1"/>
  <c r="BA1963" i="1"/>
  <c r="BB1963" i="1" s="1"/>
  <c r="BA1921" i="1"/>
  <c r="BB1921" i="1" s="1"/>
  <c r="BA1589" i="1"/>
  <c r="BB1589" i="1" s="1"/>
  <c r="BA2191" i="1"/>
  <c r="BB2191" i="1" s="1"/>
  <c r="BA2024" i="1"/>
  <c r="BB2024" i="1" s="1"/>
  <c r="BA1535" i="1"/>
  <c r="BB1535" i="1" s="1"/>
  <c r="BA1536" i="1"/>
  <c r="BB1536" i="1" s="1"/>
  <c r="BA1816" i="1"/>
  <c r="BB1816" i="1" s="1"/>
  <c r="BA1928" i="1"/>
  <c r="BB1928" i="1" s="1"/>
  <c r="BA1584" i="1"/>
  <c r="BB1584" i="1" s="1"/>
  <c r="BA2051" i="1"/>
  <c r="BB2051" i="1" s="1"/>
  <c r="BA2052" i="1"/>
  <c r="BB2052" i="1" s="1"/>
  <c r="BA1727" i="1"/>
  <c r="BB1727" i="1" s="1"/>
  <c r="BA1726" i="1"/>
  <c r="BB1726" i="1" s="1"/>
  <c r="BA1610" i="1"/>
  <c r="BB1610" i="1" s="1"/>
  <c r="BA1609" i="1"/>
  <c r="BB1609" i="1" s="1"/>
  <c r="BA1859" i="1"/>
  <c r="BB1859" i="1" s="1"/>
  <c r="BA2041" i="1"/>
  <c r="BB2041" i="1" s="1"/>
  <c r="BA2007" i="1"/>
  <c r="BB2007" i="1" s="1"/>
  <c r="BA2008" i="1"/>
  <c r="BB2008" i="1" s="1"/>
  <c r="BA2109" i="1"/>
  <c r="BB2109" i="1" s="1"/>
  <c r="BA2121" i="1"/>
  <c r="BB2121" i="1" s="1"/>
  <c r="BA1704" i="1"/>
  <c r="BB1704" i="1" s="1"/>
  <c r="BA1956" i="1"/>
  <c r="BB1956" i="1" s="1"/>
  <c r="BA1720" i="1"/>
  <c r="BB1720" i="1" s="1"/>
  <c r="BA1721" i="1"/>
  <c r="BB1721" i="1" s="1"/>
  <c r="BA2093" i="1"/>
  <c r="BB2093" i="1" s="1"/>
  <c r="BA2079" i="1"/>
  <c r="BB2079" i="1" s="1"/>
  <c r="BA1814" i="1"/>
  <c r="BB1814" i="1" s="1"/>
  <c r="BA1690" i="1"/>
  <c r="BB1690" i="1" s="1"/>
  <c r="BA1749" i="1"/>
  <c r="BB1749" i="1" s="1"/>
  <c r="BA1762" i="1"/>
  <c r="BB1762" i="1" s="1"/>
  <c r="BA1596" i="1"/>
  <c r="BB1596" i="1" s="1"/>
  <c r="BA1490" i="1"/>
  <c r="BB1490" i="1" s="1"/>
  <c r="BA1737" i="1"/>
  <c r="BB1737" i="1" s="1"/>
  <c r="BA1967" i="1"/>
  <c r="BB1967" i="1" s="1"/>
  <c r="BA1307" i="1"/>
  <c r="BB1307" i="1" s="1"/>
  <c r="BA1988" i="1"/>
  <c r="BB1988" i="1" s="1"/>
  <c r="BA1403" i="1"/>
  <c r="BB1403" i="1" s="1"/>
  <c r="BA2081" i="1"/>
  <c r="BB2081" i="1" s="1"/>
  <c r="BA1586" i="1"/>
  <c r="BB1586" i="1" s="1"/>
  <c r="BA1475" i="1"/>
  <c r="BB1475" i="1" s="1"/>
  <c r="BA1916" i="1"/>
  <c r="BB1916" i="1" s="1"/>
  <c r="BA1812" i="1"/>
  <c r="BB1812" i="1" s="1"/>
  <c r="BA2173" i="1"/>
  <c r="BB2173" i="1" s="1"/>
  <c r="BA2174" i="1"/>
  <c r="BB2174" i="1" s="1"/>
  <c r="BA2042" i="1"/>
  <c r="BB2042" i="1" s="1"/>
  <c r="BA1843" i="1"/>
  <c r="BB1843" i="1" s="1"/>
  <c r="BA1691" i="1"/>
  <c r="BB1691" i="1" s="1"/>
  <c r="BA1646" i="1"/>
  <c r="BB1646" i="1" s="1"/>
  <c r="BA1292" i="1"/>
  <c r="BB1292" i="1" s="1"/>
  <c r="BA1524" i="1"/>
  <c r="BB1524" i="1" s="1"/>
  <c r="BA1611" i="1"/>
  <c r="BB1611" i="1" s="1"/>
  <c r="BA1890" i="1"/>
  <c r="BB1890" i="1" s="1"/>
  <c r="BA2192" i="1"/>
  <c r="BB2192" i="1" s="1"/>
  <c r="BA2201" i="1"/>
  <c r="BB2201" i="1" s="1"/>
  <c r="BA2099" i="1"/>
  <c r="BB2099" i="1" s="1"/>
  <c r="BA2030" i="1"/>
  <c r="BB2030" i="1" s="1"/>
  <c r="BA1497" i="1"/>
  <c r="BB1497" i="1" s="1"/>
  <c r="BA1498" i="1"/>
  <c r="BB1498" i="1" s="1"/>
  <c r="BA1938" i="1"/>
  <c r="BB1938" i="1" s="1"/>
  <c r="BA1575" i="1"/>
  <c r="BB1575" i="1" s="1"/>
  <c r="BA1114" i="1"/>
  <c r="BB1114" i="1" s="1"/>
  <c r="BA1986" i="1"/>
  <c r="BB1986" i="1" s="1"/>
  <c r="BA2088" i="1"/>
  <c r="BB2088" i="1" s="1"/>
  <c r="BA1901" i="1"/>
  <c r="BB1901" i="1" s="1"/>
  <c r="BA1902" i="1"/>
  <c r="BB1902" i="1" s="1"/>
  <c r="BA1798" i="1"/>
  <c r="BB1798" i="1" s="1"/>
  <c r="BA1778" i="1"/>
  <c r="BB1778" i="1" s="1"/>
  <c r="BA1779" i="1"/>
  <c r="BB1779" i="1" s="1"/>
  <c r="BA1462" i="1"/>
  <c r="BB1462" i="1" s="1"/>
  <c r="BA1560" i="1"/>
  <c r="BB1560" i="1" s="1"/>
  <c r="BA2083" i="1"/>
  <c r="BB2083" i="1" s="1"/>
  <c r="BA2180" i="1"/>
  <c r="BB2180" i="1" s="1"/>
  <c r="BA2181" i="1"/>
  <c r="BB2181" i="1" s="1"/>
  <c r="BA2084" i="1"/>
  <c r="BB2084" i="1" s="1"/>
  <c r="BA2085" i="1"/>
  <c r="BB2085" i="1" s="1"/>
  <c r="BA1546" i="1"/>
  <c r="BB1546" i="1" s="1"/>
  <c r="BA1784" i="1"/>
  <c r="BB1784" i="1" s="1"/>
  <c r="BA1425" i="1"/>
  <c r="BB1425" i="1" s="1"/>
  <c r="BA1751" i="1"/>
  <c r="BB1751" i="1" s="1"/>
  <c r="BA1622" i="1"/>
  <c r="BB1622" i="1" s="1"/>
  <c r="BA1362" i="1"/>
  <c r="BB1362" i="1" s="1"/>
  <c r="BA1756" i="1"/>
  <c r="BB1756" i="1" s="1"/>
  <c r="BA1840" i="1"/>
  <c r="BB1840" i="1" s="1"/>
  <c r="BA2133" i="1"/>
  <c r="BB2133" i="1" s="1"/>
  <c r="BA1831" i="1"/>
  <c r="BB1831" i="1" s="1"/>
  <c r="BA1429" i="1"/>
  <c r="BB1429" i="1" s="1"/>
  <c r="BA2149" i="1"/>
  <c r="BB2149" i="1" s="1"/>
  <c r="BA1374" i="1"/>
  <c r="BB1374" i="1" s="1"/>
  <c r="BA1614" i="1"/>
  <c r="BB1614" i="1" s="1"/>
  <c r="BA1991" i="1"/>
  <c r="BB1991" i="1" s="1"/>
  <c r="BA1998" i="1"/>
  <c r="BB1998" i="1" s="1"/>
  <c r="BA1426" i="1"/>
  <c r="BB1426" i="1" s="1"/>
  <c r="BA1718" i="1"/>
  <c r="BB1718" i="1" s="1"/>
  <c r="BA1879" i="1"/>
  <c r="BB1879" i="1" s="1"/>
  <c r="BA1481" i="1"/>
  <c r="BB1481" i="1" s="1"/>
  <c r="BA2026" i="1"/>
  <c r="BB2026" i="1" s="1"/>
  <c r="BA1653" i="1"/>
  <c r="BB1653" i="1" s="1"/>
  <c r="BA1870" i="1"/>
  <c r="BB1870" i="1" s="1"/>
  <c r="BA1891" i="1"/>
  <c r="BB1891" i="1" s="1"/>
  <c r="BA2108" i="1"/>
  <c r="BB2108" i="1" s="1"/>
  <c r="BA1703" i="1"/>
  <c r="BB1703" i="1" s="1"/>
  <c r="BA1949" i="1"/>
  <c r="BB1949" i="1" s="1"/>
  <c r="BA1941" i="1"/>
  <c r="BB1941" i="1" s="1"/>
  <c r="BA1600" i="1"/>
  <c r="BB1600" i="1" s="1"/>
  <c r="BA1924" i="1"/>
  <c r="BB1924" i="1" s="1"/>
  <c r="BA2141" i="1"/>
  <c r="BB2141" i="1" s="1"/>
  <c r="BA2123" i="1"/>
  <c r="BB2123" i="1" s="1"/>
  <c r="BA2136" i="1"/>
  <c r="BB2136" i="1" s="1"/>
  <c r="BA1835" i="1"/>
  <c r="BB1835" i="1" s="1"/>
  <c r="BA1384" i="1"/>
  <c r="BB1384" i="1" s="1"/>
  <c r="BA2155" i="1"/>
  <c r="BB2155" i="1" s="1"/>
  <c r="BA2146" i="1"/>
  <c r="BB2146" i="1" s="1"/>
  <c r="BA1246" i="1"/>
  <c r="BB1246" i="1" s="1"/>
  <c r="BA1438" i="1"/>
  <c r="BB1438" i="1" s="1"/>
  <c r="BA1722" i="1"/>
  <c r="BB1722" i="1" s="1"/>
  <c r="BA1476" i="1"/>
  <c r="BB1476" i="1" s="1"/>
  <c r="BA1934" i="1"/>
  <c r="BB1934" i="1" s="1"/>
  <c r="BA1935" i="1"/>
  <c r="BB1935" i="1" s="1"/>
  <c r="BA1712" i="1"/>
  <c r="BB1712" i="1" s="1"/>
  <c r="BA2197" i="1"/>
  <c r="BB2197" i="1" s="1"/>
  <c r="BA1671" i="1"/>
  <c r="BB1671" i="1" s="1"/>
  <c r="BA1463" i="1"/>
  <c r="BB1463" i="1" s="1"/>
  <c r="BA1431" i="1"/>
  <c r="BB1431" i="1" s="1"/>
  <c r="BA1905" i="1"/>
  <c r="BB1905" i="1" s="1"/>
  <c r="BA1906" i="1"/>
  <c r="BB1906" i="1" s="1"/>
  <c r="BA2187" i="1"/>
  <c r="BB2187" i="1" s="1"/>
  <c r="BA1815" i="1"/>
  <c r="BB1815" i="1" s="1"/>
  <c r="BA1829" i="1"/>
  <c r="BB1829" i="1" s="1"/>
  <c r="BA2182" i="1"/>
  <c r="BB2182" i="1" s="1"/>
  <c r="BA1618" i="1"/>
  <c r="BB1618" i="1" s="1"/>
  <c r="BA2157" i="1"/>
  <c r="BB2157" i="1" s="1"/>
  <c r="BA2029" i="1"/>
  <c r="BB2029" i="1" s="1"/>
  <c r="BA1939" i="1"/>
  <c r="BB1939" i="1" s="1"/>
  <c r="BA1940" i="1"/>
  <c r="BB1940" i="1" s="1"/>
  <c r="BA1746" i="1"/>
  <c r="BB1746" i="1" s="1"/>
  <c r="BA2039" i="1"/>
  <c r="BB2039" i="1" s="1"/>
  <c r="BA1945" i="1"/>
  <c r="BB1945" i="1" s="1"/>
  <c r="BA2119" i="1"/>
  <c r="BB2119" i="1" s="1"/>
  <c r="BA1832" i="1"/>
  <c r="BB1832" i="1" s="1"/>
  <c r="BA1833" i="1"/>
  <c r="BB1833" i="1" s="1"/>
  <c r="BA1531" i="1"/>
  <c r="BB1531" i="1" s="1"/>
  <c r="BA2004" i="1"/>
  <c r="BB2004" i="1" s="1"/>
  <c r="BA2053" i="1"/>
  <c r="BB2053" i="1" s="1"/>
  <c r="BA1820" i="1"/>
  <c r="BB1820" i="1" s="1"/>
  <c r="BA2159" i="1"/>
  <c r="BB2159" i="1" s="1"/>
  <c r="BA2010" i="1"/>
  <c r="BB2010" i="1" s="1"/>
  <c r="BA2148" i="1"/>
  <c r="BB2148" i="1" s="1"/>
  <c r="BA1950" i="1"/>
  <c r="BB1950" i="1" s="1"/>
  <c r="BA1932" i="1"/>
  <c r="BB1932" i="1" s="1"/>
  <c r="BA1733" i="1"/>
  <c r="BB1733" i="1" s="1"/>
  <c r="BA1390" i="1"/>
  <c r="BB1390" i="1" s="1"/>
  <c r="BA1391" i="1"/>
  <c r="BB1391" i="1" s="1"/>
  <c r="BA1962" i="1"/>
  <c r="BB1962" i="1" s="1"/>
  <c r="BA2120" i="1"/>
  <c r="BB2120" i="1" s="1"/>
  <c r="BA1845" i="1"/>
  <c r="BB1845" i="1" s="1"/>
  <c r="BA2062" i="1"/>
  <c r="BB2062" i="1" s="1"/>
  <c r="BA1858" i="1"/>
  <c r="BB1858" i="1" s="1"/>
  <c r="BA2172" i="1"/>
  <c r="BB2172" i="1" s="1"/>
  <c r="BA2131" i="1"/>
  <c r="BB2131" i="1" s="1"/>
  <c r="BA1823" i="1"/>
  <c r="BB1823" i="1" s="1"/>
  <c r="BA1521" i="1"/>
  <c r="BB1521" i="1" s="1"/>
  <c r="BA1522" i="1"/>
  <c r="BB1522" i="1" s="1"/>
  <c r="BA1908" i="1"/>
  <c r="BB1908" i="1" s="1"/>
  <c r="BA2164" i="1"/>
  <c r="BB2164" i="1" s="1"/>
  <c r="BA1676" i="1"/>
  <c r="BB1676" i="1" s="1"/>
  <c r="BA1623" i="1"/>
  <c r="BB1623" i="1" s="1"/>
  <c r="BA2000" i="1"/>
  <c r="BB2000" i="1" s="1"/>
  <c r="BA1580" i="1"/>
  <c r="BB1580" i="1" s="1"/>
  <c r="BA2185" i="1"/>
  <c r="BB2185" i="1" s="1"/>
  <c r="BA1424" i="1"/>
  <c r="BB1424" i="1" s="1"/>
  <c r="BA1974" i="1"/>
  <c r="BB1974" i="1" s="1"/>
  <c r="BA1654" i="1"/>
  <c r="BB1654" i="1" s="1"/>
  <c r="BA1219" i="1"/>
  <c r="BB1219" i="1" s="1"/>
  <c r="BA2116" i="1"/>
  <c r="BB2116" i="1" s="1"/>
  <c r="BA2106" i="1"/>
  <c r="BB2106" i="1" s="1"/>
  <c r="BA2107" i="1"/>
  <c r="BB2107" i="1" s="1"/>
  <c r="BA1881" i="1"/>
  <c r="BB1881" i="1" s="1"/>
  <c r="BA1238" i="1"/>
  <c r="BB1238" i="1" s="1"/>
  <c r="BA1797" i="1"/>
  <c r="BB1797" i="1" s="1"/>
  <c r="BA1639" i="1"/>
  <c r="BB1639" i="1" s="1"/>
  <c r="BA2056" i="1"/>
  <c r="BB2056" i="1" s="1"/>
  <c r="BA2057" i="1"/>
  <c r="BB2057" i="1" s="1"/>
  <c r="BA1682" i="1"/>
  <c r="BB1682" i="1" s="1"/>
  <c r="BA1895" i="1"/>
  <c r="BB1895" i="1" s="1"/>
  <c r="BA1781" i="1"/>
  <c r="BB1781" i="1" s="1"/>
  <c r="BA2138" i="1"/>
  <c r="BB2138" i="1" s="1"/>
  <c r="BA2003" i="1"/>
  <c r="BB2003" i="1" s="1"/>
  <c r="BA1960" i="1"/>
  <c r="BB1960" i="1" s="1"/>
  <c r="BA1740" i="1"/>
  <c r="BB1740" i="1" s="1"/>
  <c r="BA1903" i="1"/>
  <c r="BB1903" i="1" s="1"/>
  <c r="BA1780" i="1"/>
  <c r="BB1780" i="1" s="1"/>
  <c r="BA1332" i="1"/>
  <c r="BB1332" i="1" s="1"/>
  <c r="BA1889" i="1"/>
  <c r="BB1889" i="1" s="1"/>
  <c r="BA1324" i="1"/>
  <c r="BB1324" i="1" s="1"/>
  <c r="BA1547" i="1"/>
  <c r="BB1547" i="1" s="1"/>
  <c r="BA2203" i="1"/>
  <c r="BB2203" i="1" s="1"/>
  <c r="BA1366" i="1"/>
  <c r="BB1366" i="1" s="1"/>
  <c r="BA2202" i="1"/>
  <c r="BB2202" i="1" s="1"/>
  <c r="BA1364" i="1"/>
  <c r="BB1364" i="1" s="1"/>
  <c r="BA1807" i="1"/>
  <c r="BB1807" i="1" s="1"/>
  <c r="BA1613" i="1"/>
  <c r="BB1613" i="1" s="1"/>
  <c r="BA2097" i="1"/>
  <c r="BB2097" i="1" s="1"/>
  <c r="BA1530" i="1"/>
  <c r="BB1530" i="1" s="1"/>
  <c r="BA1697" i="1"/>
  <c r="BB1697" i="1" s="1"/>
  <c r="BA2045" i="1"/>
  <c r="BB2045" i="1" s="1"/>
  <c r="BA1383" i="1"/>
  <c r="BB1383" i="1" s="1"/>
  <c r="BA1911" i="1"/>
  <c r="BB1911" i="1" s="1"/>
  <c r="BA1725" i="1"/>
  <c r="BB1725" i="1" s="1"/>
  <c r="BA1785" i="1"/>
  <c r="BB1785" i="1" s="1"/>
  <c r="BA1407" i="1"/>
  <c r="BB1407" i="1" s="1"/>
  <c r="BA1406" i="1"/>
  <c r="BB1406" i="1" s="1"/>
  <c r="BA2047" i="1"/>
  <c r="BB2047" i="1" s="1"/>
  <c r="BA1381" i="1"/>
  <c r="BB1381" i="1" s="1"/>
  <c r="BA2125" i="1"/>
  <c r="BB2125" i="1" s="1"/>
  <c r="BA2152" i="1"/>
  <c r="BB2152" i="1" s="1"/>
  <c r="BA2129" i="1"/>
  <c r="BB2129" i="1" s="1"/>
  <c r="BA1958" i="1"/>
  <c r="BB1958" i="1" s="1"/>
  <c r="BA1959" i="1"/>
  <c r="BB1959" i="1" s="1"/>
  <c r="BA1817" i="1"/>
  <c r="BB1817" i="1" s="1"/>
  <c r="BA1565" i="1"/>
  <c r="BB1565" i="1" s="1"/>
  <c r="BA1514" i="1"/>
  <c r="BB1514" i="1" s="1"/>
  <c r="BA1729" i="1"/>
  <c r="BB1729" i="1" s="1"/>
  <c r="BA1968" i="1"/>
  <c r="BB1968" i="1" s="1"/>
  <c r="BA1937" i="1"/>
  <c r="BB1937" i="1" s="1"/>
  <c r="BA1472" i="1"/>
  <c r="BB1472" i="1" s="1"/>
  <c r="BA1612" i="1"/>
  <c r="BB1612" i="1" s="1"/>
  <c r="BA2031" i="1"/>
  <c r="BB2031" i="1" s="1"/>
  <c r="BA2032" i="1"/>
  <c r="BB2032" i="1" s="1"/>
  <c r="BA1852" i="1"/>
  <c r="BB1852" i="1" s="1"/>
  <c r="BA1926" i="1"/>
  <c r="BB1926" i="1" s="1"/>
  <c r="BA1507" i="1"/>
  <c r="BB1507" i="1" s="1"/>
  <c r="BA1768" i="1"/>
  <c r="BB1768" i="1" s="1"/>
  <c r="BA1423" i="1"/>
  <c r="BB1423" i="1" s="1"/>
  <c r="BA1803" i="1"/>
  <c r="BB1803" i="1" s="1"/>
  <c r="BA2076" i="1"/>
  <c r="BB2076" i="1" s="1"/>
  <c r="BA2063" i="1"/>
  <c r="BB2063" i="1" s="1"/>
  <c r="BA1537" i="1"/>
  <c r="BB1537" i="1" s="1"/>
  <c r="BA2188" i="1"/>
  <c r="BB2188" i="1" s="1"/>
  <c r="BA1550" i="1"/>
  <c r="BB1550" i="1" s="1"/>
  <c r="BA432" i="1"/>
  <c r="BB432" i="1" s="1"/>
  <c r="BA1616" i="1"/>
  <c r="BB1616" i="1" s="1"/>
  <c r="BA1837" i="1"/>
  <c r="BB1837" i="1" s="1"/>
  <c r="BA2019" i="1"/>
  <c r="BB2019" i="1" s="1"/>
  <c r="BA1469" i="1"/>
  <c r="BB1469" i="1" s="1"/>
  <c r="BA2040" i="1"/>
  <c r="BB2040" i="1" s="1"/>
  <c r="BA1713" i="1"/>
  <c r="BB1713" i="1" s="1"/>
  <c r="BA2134" i="1"/>
  <c r="BB2134" i="1" s="1"/>
  <c r="BA2135" i="1"/>
  <c r="BB2135" i="1" s="1"/>
  <c r="BA1668" i="1"/>
  <c r="BB1668" i="1" s="1"/>
  <c r="BA1637" i="1"/>
  <c r="BB1637" i="1" s="1"/>
  <c r="BA1638" i="1"/>
  <c r="BB1638" i="1" s="1"/>
  <c r="BA1808" i="1"/>
  <c r="BB1808" i="1" s="1"/>
  <c r="BA1885" i="1"/>
  <c r="BB1885" i="1" s="1"/>
  <c r="BA2023" i="1"/>
  <c r="BB2023" i="1" s="1"/>
  <c r="BA1543" i="1"/>
  <c r="BB1543" i="1" s="1"/>
  <c r="BA1601" i="1"/>
  <c r="BB1601" i="1" s="1"/>
  <c r="BA1491" i="1"/>
  <c r="BB1491" i="1" s="1"/>
  <c r="BA2043" i="1"/>
  <c r="BB2043" i="1" s="1"/>
  <c r="BA1782" i="1"/>
  <c r="BB1782" i="1" s="1"/>
  <c r="BA1473" i="1"/>
  <c r="BB1473" i="1" s="1"/>
  <c r="BA1474" i="1"/>
  <c r="BB1474" i="1" s="1"/>
  <c r="BA1327" i="1"/>
  <c r="BB1327" i="1" s="1"/>
  <c r="BA2183" i="1"/>
  <c r="BB2183" i="1" s="1"/>
  <c r="BA2094" i="1"/>
  <c r="BB2094" i="1" s="1"/>
  <c r="BA2095" i="1"/>
  <c r="BB2095" i="1" s="1"/>
  <c r="BA1657" i="1"/>
  <c r="BB1657" i="1" s="1"/>
  <c r="BA1946" i="1"/>
  <c r="BB1946" i="1" s="1"/>
  <c r="BA1947" i="1"/>
  <c r="BB1947" i="1" s="1"/>
  <c r="BA1763" i="1"/>
  <c r="BB1763" i="1" s="1"/>
  <c r="BA2049" i="1"/>
  <c r="BB2049" i="1" s="1"/>
  <c r="BA2050" i="1"/>
  <c r="BB2050" i="1" s="1"/>
  <c r="BA1660" i="1"/>
  <c r="BB1660" i="1" s="1"/>
  <c r="BA1634" i="1"/>
  <c r="BB1634" i="1" s="1"/>
  <c r="BA1862" i="1"/>
  <c r="BB1862" i="1" s="1"/>
  <c r="BA1563" i="1"/>
  <c r="BB1563" i="1" s="1"/>
  <c r="BA1254" i="1"/>
  <c r="BB1254" i="1" s="1"/>
  <c r="BA1377" i="1"/>
  <c r="BB1377" i="1" s="1"/>
  <c r="BA2186" i="1"/>
  <c r="BB2186" i="1" s="1"/>
  <c r="BA1312" i="1"/>
  <c r="BB1312" i="1" s="1"/>
  <c r="BA1942" i="1"/>
  <c r="BB1942" i="1" s="1"/>
  <c r="BA2060" i="1"/>
  <c r="BB2060" i="1" s="1"/>
  <c r="BA2061" i="1"/>
  <c r="BB2061" i="1" s="1"/>
  <c r="BA1647" i="1"/>
  <c r="BB1647" i="1" s="1"/>
  <c r="BA1765" i="1"/>
  <c r="BB1765" i="1" s="1"/>
  <c r="BA1972" i="1"/>
  <c r="BB1972" i="1" s="1"/>
  <c r="BA1513" i="1"/>
  <c r="BB1513" i="1" s="1"/>
  <c r="BA1702" i="1"/>
  <c r="BB1702" i="1" s="1"/>
  <c r="BA1936" i="1"/>
  <c r="BB1936" i="1" s="1"/>
  <c r="BA2072" i="1"/>
  <c r="BB2072" i="1" s="1"/>
  <c r="BA1904" i="1"/>
  <c r="BB1904" i="1" s="1"/>
  <c r="BA1777" i="1"/>
  <c r="BB1777" i="1" s="1"/>
  <c r="BA2074" i="1"/>
  <c r="BB2074" i="1" s="1"/>
  <c r="BA1544" i="1"/>
  <c r="BB1544" i="1" s="1"/>
  <c r="BA2130" i="1"/>
  <c r="BB2130" i="1" s="1"/>
  <c r="BA1590" i="1"/>
  <c r="BB1590" i="1" s="1"/>
  <c r="BA2001" i="1"/>
  <c r="BB2001" i="1" s="1"/>
  <c r="BA2002" i="1"/>
  <c r="BB2002" i="1" s="1"/>
  <c r="BA1976" i="1"/>
  <c r="BB1976" i="1" s="1"/>
  <c r="BA1957" i="1"/>
  <c r="BB1957" i="1" s="1"/>
  <c r="BA1917" i="1"/>
  <c r="BB1917" i="1" s="1"/>
  <c r="BA1874" i="1"/>
  <c r="BB1874" i="1" s="1"/>
  <c r="BA1736" i="1"/>
  <c r="BB1736" i="1" s="1"/>
  <c r="BA1747" i="1"/>
  <c r="BB1747" i="1" s="1"/>
  <c r="BA1748" i="1"/>
  <c r="BB1748" i="1" s="1"/>
  <c r="BA1893" i="1"/>
  <c r="BB1893" i="1" s="1"/>
  <c r="BA1894" i="1"/>
  <c r="BB1894" i="1" s="1"/>
  <c r="BA2154" i="1"/>
  <c r="BB2154" i="1" s="1"/>
  <c r="BA1880" i="1"/>
  <c r="BB1880" i="1" s="1"/>
  <c r="BA1907" i="1"/>
  <c r="BB1907" i="1" s="1"/>
  <c r="BA1605" i="1"/>
  <c r="BB1605" i="1" s="1"/>
  <c r="BA1606" i="1"/>
  <c r="BB1606" i="1" s="1"/>
  <c r="BA1827" i="1"/>
  <c r="BB1827" i="1" s="1"/>
  <c r="BA1661" i="1"/>
  <c r="BB1661" i="1" s="1"/>
  <c r="BA2009" i="1"/>
  <c r="BB2009" i="1" s="1"/>
  <c r="BA1692" i="1"/>
  <c r="BB1692" i="1" s="1"/>
  <c r="BA1969" i="1"/>
  <c r="BB1969" i="1" s="1"/>
  <c r="BA1732" i="1"/>
  <c r="BB1732" i="1" s="1"/>
  <c r="BA1641" i="1"/>
  <c r="BB1641" i="1" s="1"/>
  <c r="BA1810" i="1"/>
  <c r="BB1810" i="1" s="1"/>
  <c r="BA1288" i="1"/>
  <c r="BB1288" i="1" s="1"/>
  <c r="BA1499" i="1"/>
  <c r="BB1499" i="1" s="1"/>
  <c r="BA1822" i="1"/>
  <c r="BB1822" i="1" s="1"/>
  <c r="BA2147" i="1"/>
  <c r="BB2147" i="1" s="1"/>
  <c r="BA1630" i="1"/>
  <c r="BB1630" i="1" s="1"/>
  <c r="BA1209" i="1"/>
  <c r="BB1209" i="1" s="1"/>
  <c r="BA2204" i="1"/>
  <c r="BB2204" i="1" s="1"/>
  <c r="BA1147" i="1"/>
  <c r="BB1147" i="1" s="1"/>
  <c r="BA1418" i="1"/>
  <c r="BB1418" i="1" s="1"/>
  <c r="BA1502" i="1"/>
  <c r="BB1502" i="1" s="1"/>
  <c r="BA1532" i="1"/>
  <c r="BB1532" i="1" s="1"/>
  <c r="BA1352" i="1"/>
  <c r="BB1352" i="1" s="1"/>
  <c r="BA2110" i="1"/>
  <c r="BB2110" i="1" s="1"/>
  <c r="BA1392" i="1"/>
  <c r="BB1392" i="1" s="1"/>
  <c r="BA1414" i="1"/>
  <c r="BB1414" i="1" s="1"/>
  <c r="BA2082" i="1"/>
  <c r="BB2082" i="1" s="1"/>
  <c r="BA1685" i="1"/>
  <c r="BB1685" i="1" s="1"/>
  <c r="BA1551" i="1"/>
  <c r="BB1551" i="1" s="1"/>
  <c r="BA1882" i="1"/>
  <c r="BB1882" i="1" s="1"/>
  <c r="BA2027" i="1"/>
  <c r="BB2027" i="1" s="1"/>
  <c r="BA1436" i="1"/>
  <c r="BB1436" i="1" s="1"/>
  <c r="BA2005" i="1"/>
  <c r="BB2005" i="1" s="1"/>
  <c r="BA1179" i="1"/>
  <c r="BB1179" i="1" s="1"/>
  <c r="BA1214" i="1"/>
  <c r="BB1214" i="1" s="1"/>
  <c r="BA1199" i="1"/>
  <c r="BB1199" i="1" s="1"/>
  <c r="BA1648" i="1"/>
  <c r="BB1648" i="1" s="1"/>
  <c r="BA2028" i="1"/>
  <c r="BB2028" i="1" s="1"/>
  <c r="BA2075" i="1"/>
  <c r="BB2075" i="1" s="1"/>
  <c r="BA1813" i="1"/>
  <c r="BB1813" i="1" s="1"/>
  <c r="BA1459" i="1"/>
  <c r="BB1459" i="1" s="1"/>
  <c r="BA1460" i="1"/>
  <c r="BB1460" i="1" s="1"/>
  <c r="BA1706" i="1"/>
  <c r="BB1706" i="1" s="1"/>
  <c r="BA1664" i="1"/>
  <c r="BB1664" i="1" s="1"/>
  <c r="BA1665" i="1"/>
  <c r="BB1665" i="1" s="1"/>
  <c r="BA1018" i="1"/>
  <c r="BB1018" i="1" s="1"/>
  <c r="BA1724" i="1"/>
  <c r="BB1724" i="1" s="1"/>
  <c r="BA1667" i="1"/>
  <c r="BB1667" i="1" s="1"/>
  <c r="BA2089" i="1"/>
  <c r="BB2089" i="1" s="1"/>
  <c r="BA1285" i="1"/>
  <c r="BB1285" i="1" s="1"/>
  <c r="BA1528" i="1"/>
  <c r="BB1528" i="1" s="1"/>
  <c r="BA1512" i="1"/>
  <c r="BB1512" i="1" s="1"/>
  <c r="BA1683" i="1"/>
  <c r="BB1683" i="1" s="1"/>
  <c r="BA1684" i="1"/>
  <c r="BB1684" i="1" s="1"/>
  <c r="BA1811" i="1"/>
  <c r="BB1811" i="1" s="1"/>
  <c r="BA1440" i="1"/>
  <c r="BB1440" i="1" s="1"/>
  <c r="BA1439" i="1"/>
  <c r="BB1439" i="1" s="1"/>
  <c r="BA1744" i="1"/>
  <c r="BB1744" i="1" s="1"/>
  <c r="BA1761" i="1"/>
  <c r="BB1761" i="1" s="1"/>
  <c r="BA1645" i="1"/>
  <c r="BB1645" i="1" s="1"/>
  <c r="BA1594" i="1"/>
  <c r="BB1594" i="1" s="1"/>
  <c r="BA2193" i="1"/>
  <c r="BB2193" i="1" s="1"/>
  <c r="BA1477" i="1"/>
  <c r="BB1477" i="1" s="1"/>
  <c r="BA1633" i="1"/>
  <c r="BB1633" i="1" s="1"/>
  <c r="BA1850" i="1"/>
  <c r="BB1850" i="1" s="1"/>
  <c r="BA1847" i="1"/>
  <c r="BB1847" i="1" s="1"/>
  <c r="BA1309" i="1"/>
  <c r="BB1309" i="1" s="1"/>
  <c r="BA1195" i="1"/>
  <c r="BB1195" i="1" s="1"/>
  <c r="BA1709" i="1"/>
  <c r="BB1709" i="1" s="1"/>
  <c r="BA2190" i="1"/>
  <c r="BB2190" i="1" s="1"/>
  <c r="BA1478" i="1"/>
  <c r="BB1478" i="1" s="1"/>
  <c r="BA2198" i="1"/>
  <c r="BB2198" i="1" s="1"/>
  <c r="BA1786" i="1"/>
  <c r="BB1786" i="1" s="1"/>
  <c r="BA1677" i="1"/>
  <c r="BB1677" i="1" s="1"/>
  <c r="BA2038" i="1"/>
  <c r="BB2038" i="1" s="1"/>
  <c r="BA1602" i="1"/>
  <c r="BB1602" i="1" s="1"/>
  <c r="BA1680" i="1"/>
  <c r="BB1680" i="1" s="1"/>
  <c r="BA1228" i="1"/>
  <c r="BB1228" i="1" s="1"/>
  <c r="BA2015" i="1"/>
  <c r="BB2015" i="1" s="1"/>
  <c r="BA1693" i="1"/>
  <c r="BB1693" i="1" s="1"/>
  <c r="BA1694" i="1"/>
  <c r="BB1694" i="1" s="1"/>
  <c r="BA1708" i="1"/>
  <c r="BB1708" i="1" s="1"/>
  <c r="BA1707" i="1"/>
  <c r="BB1707" i="1" s="1"/>
  <c r="BA1802" i="1"/>
  <c r="BB1802" i="1" s="1"/>
  <c r="BA1828" i="1"/>
  <c r="BB1828" i="1" s="1"/>
  <c r="BA1271" i="1"/>
  <c r="BB1271" i="1" s="1"/>
  <c r="BA2064" i="1"/>
  <c r="BB2064" i="1" s="1"/>
  <c r="BA1243" i="1"/>
  <c r="BB1243" i="1" s="1"/>
  <c r="BA1244" i="1"/>
  <c r="BB1244" i="1" s="1"/>
  <c r="BA1900" i="1"/>
  <c r="BB1900" i="1" s="1"/>
  <c r="BA1769" i="1"/>
  <c r="BB1769" i="1" s="1"/>
  <c r="BA2178" i="1"/>
  <c r="BB2178" i="1" s="1"/>
  <c r="BA2018" i="1"/>
  <c r="BB2018" i="1" s="1"/>
  <c r="BA2036" i="1"/>
  <c r="BB2036" i="1" s="1"/>
  <c r="BA1824" i="1"/>
  <c r="BB1824" i="1" s="1"/>
  <c r="BA1695" i="1"/>
  <c r="BB1695" i="1" s="1"/>
  <c r="BA1470" i="1"/>
  <c r="BB1470" i="1" s="1"/>
  <c r="BA1457" i="1"/>
  <c r="BB1457" i="1" s="1"/>
  <c r="BA2067" i="1"/>
  <c r="BB2067" i="1" s="1"/>
  <c r="BA2068" i="1"/>
  <c r="BB2068" i="1" s="1"/>
  <c r="BA884" i="1"/>
  <c r="BB884" i="1" s="1"/>
  <c r="BA1389" i="1"/>
  <c r="BB1389" i="1" s="1"/>
  <c r="BA1830" i="1"/>
  <c r="BB1830" i="1" s="1"/>
  <c r="BA1636" i="1"/>
  <c r="BB1636" i="1" s="1"/>
  <c r="BA1506" i="1"/>
  <c r="BB1506" i="1" s="1"/>
  <c r="BA2132" i="1"/>
  <c r="BB2132" i="1" s="1"/>
  <c r="BA1764" i="1"/>
  <c r="BB1764" i="1" s="1"/>
  <c r="BA2144" i="1"/>
  <c r="BB2144" i="1" s="1"/>
  <c r="BA2145" i="1"/>
  <c r="BB2145" i="1" s="1"/>
  <c r="BA1316" i="1"/>
  <c r="BB1316" i="1" s="1"/>
  <c r="BA1317" i="1"/>
  <c r="BB1317" i="1" s="1"/>
  <c r="BA2087" i="1"/>
  <c r="BB2087" i="1" s="1"/>
  <c r="BA2022" i="1"/>
  <c r="BB2022" i="1" s="1"/>
  <c r="BA1995" i="1"/>
  <c r="BB1995" i="1" s="1"/>
  <c r="BA1826" i="1"/>
  <c r="BB1826" i="1" s="1"/>
  <c r="BA1865" i="1"/>
  <c r="BB1865" i="1" s="1"/>
  <c r="BA1866" i="1"/>
  <c r="BB1866" i="1" s="1"/>
  <c r="BA1541" i="1"/>
  <c r="BB1541" i="1" s="1"/>
  <c r="BA1868" i="1"/>
  <c r="BB1868" i="1" s="1"/>
  <c r="BA1351" i="1"/>
  <c r="BB1351" i="1" s="1"/>
  <c r="BA1508" i="1"/>
  <c r="BB1508" i="1" s="1"/>
  <c r="BA1509" i="1"/>
  <c r="BB1509" i="1" s="1"/>
  <c r="BA1731" i="1"/>
  <c r="BB1731" i="1" s="1"/>
  <c r="BA1172" i="1"/>
  <c r="BB1172" i="1" s="1"/>
  <c r="BA1386" i="1"/>
  <c r="BB1386" i="1" s="1"/>
  <c r="BA2115" i="1"/>
  <c r="BB2115" i="1" s="1"/>
  <c r="BA1951" i="1"/>
  <c r="BB1951" i="1" s="1"/>
  <c r="BA1952" i="1"/>
  <c r="BB1952" i="1" s="1"/>
  <c r="BA1181" i="1"/>
  <c r="BB1181" i="1" s="1"/>
  <c r="BA1182" i="1"/>
  <c r="BB1182" i="1" s="1"/>
  <c r="BA1432" i="1"/>
  <c r="BB1432" i="1" s="1"/>
  <c r="BA1825" i="1"/>
  <c r="BB1825" i="1" s="1"/>
  <c r="BA1341" i="1"/>
  <c r="BB1341" i="1" s="1"/>
  <c r="BA2101" i="1"/>
  <c r="BB2101" i="1" s="1"/>
  <c r="BA1124" i="1"/>
  <c r="BB1124" i="1" s="1"/>
  <c r="BA2066" i="1"/>
  <c r="BB2066" i="1" s="1"/>
  <c r="BA1701" i="1"/>
  <c r="BB1701" i="1" s="1"/>
  <c r="BA1486" i="1"/>
  <c r="BB1486" i="1" s="1"/>
  <c r="BA1395" i="1"/>
  <c r="BB1395" i="1" s="1"/>
  <c r="BA1266" i="1"/>
  <c r="BB1266" i="1" s="1"/>
  <c r="BA1699" i="1"/>
  <c r="BB1699" i="1" s="1"/>
  <c r="BA1539" i="1"/>
  <c r="BB1539" i="1" s="1"/>
  <c r="BA1540" i="1"/>
  <c r="BB1540" i="1" s="1"/>
  <c r="BA1999" i="1"/>
  <c r="BB1999" i="1" s="1"/>
  <c r="BA1464" i="1"/>
  <c r="BB1464" i="1" s="1"/>
  <c r="BA1572" i="1"/>
  <c r="BB1572" i="1" s="1"/>
  <c r="BA1716" i="1"/>
  <c r="BB1716" i="1" s="1"/>
  <c r="BA1887" i="1"/>
  <c r="BB1887" i="1" s="1"/>
  <c r="BA2054" i="1"/>
  <c r="BB2054" i="1" s="1"/>
  <c r="BA2055" i="1"/>
  <c r="BB2055" i="1" s="1"/>
  <c r="BA1948" i="1"/>
  <c r="BB1948" i="1" s="1"/>
  <c r="BA1445" i="1"/>
  <c r="BB1445" i="1" s="1"/>
  <c r="BA1446" i="1"/>
  <c r="BB1446" i="1" s="1"/>
  <c r="BA1447" i="1"/>
  <c r="BB1447" i="1" s="1"/>
  <c r="BA1448" i="1"/>
  <c r="BB1448" i="1" s="1"/>
  <c r="BA1148" i="1"/>
  <c r="BB1148" i="1" s="1"/>
  <c r="BA1533" i="1"/>
  <c r="BB1533" i="1" s="1"/>
  <c r="BA1715" i="1"/>
  <c r="BB1715" i="1" s="1"/>
  <c r="BA2184" i="1"/>
  <c r="BB2184" i="1" s="1"/>
  <c r="BA1501" i="1"/>
  <c r="BB1501" i="1" s="1"/>
  <c r="BA1944" i="1"/>
  <c r="BB1944" i="1" s="1"/>
  <c r="BA1836" i="1"/>
  <c r="BB1836" i="1" s="1"/>
  <c r="BA1396" i="1"/>
  <c r="BB1396" i="1" s="1"/>
  <c r="BA1065" i="1"/>
  <c r="BB1065" i="1" s="1"/>
  <c r="BA1132" i="1"/>
  <c r="BB1132" i="1" s="1"/>
  <c r="BA1467" i="1"/>
  <c r="BB1467" i="1" s="1"/>
  <c r="BA1920" i="1"/>
  <c r="BB1920" i="1" s="1"/>
  <c r="BA1434" i="1"/>
  <c r="BB1434" i="1" s="1"/>
  <c r="BA1735" i="1"/>
  <c r="BB1735" i="1" s="1"/>
  <c r="BA994" i="1"/>
  <c r="BB994" i="1" s="1"/>
  <c r="BA1363" i="1"/>
  <c r="BB1363" i="1" s="1"/>
  <c r="BA1734" i="1"/>
  <c r="BB1734" i="1" s="1"/>
  <c r="BA1621" i="1"/>
  <c r="BB1621" i="1" s="1"/>
  <c r="BA1548" i="1"/>
  <c r="BB1548" i="1" s="1"/>
  <c r="BA2090" i="1"/>
  <c r="BB2090" i="1" s="1"/>
  <c r="BA1620" i="1"/>
  <c r="BB1620" i="1" s="1"/>
  <c r="BA1060" i="1"/>
  <c r="BB1060" i="1" s="1"/>
  <c r="BA2168" i="1"/>
  <c r="BB2168" i="1" s="1"/>
  <c r="BA1202" i="1"/>
  <c r="BB1202" i="1" s="1"/>
  <c r="BA1635" i="1"/>
  <c r="BB1635" i="1" s="1"/>
  <c r="BA1301" i="1"/>
  <c r="BB1301" i="1" s="1"/>
  <c r="BA1730" i="1"/>
  <c r="BB1730" i="1" s="1"/>
  <c r="BA2176" i="1"/>
  <c r="BB2176" i="1" s="1"/>
  <c r="BA1933" i="1"/>
  <c r="BB1933" i="1" s="1"/>
  <c r="BA1444" i="1"/>
  <c r="BB1444" i="1" s="1"/>
  <c r="BA1883" i="1"/>
  <c r="BB1883" i="1" s="1"/>
  <c r="BA1698" i="1"/>
  <c r="BB1698" i="1" s="1"/>
  <c r="BA2196" i="1"/>
  <c r="BB2196" i="1" s="1"/>
  <c r="BA1355" i="1"/>
  <c r="BB1355" i="1" s="1"/>
  <c r="BA1980" i="1"/>
  <c r="BB1980" i="1" s="1"/>
  <c r="BA1269" i="1"/>
  <c r="BB1269" i="1" s="1"/>
  <c r="BA1262" i="1"/>
  <c r="BB1262" i="1" s="1"/>
  <c r="BA1686" i="1"/>
  <c r="BB1686" i="1" s="1"/>
  <c r="BA1662" i="1"/>
  <c r="BB1662" i="1" s="1"/>
  <c r="BA1728" i="1"/>
  <c r="BB1728" i="1" s="1"/>
  <c r="BA1871" i="1"/>
  <c r="BB1871" i="1" s="1"/>
  <c r="BA1775" i="1"/>
  <c r="BB1775" i="1" s="1"/>
  <c r="BA1394" i="1"/>
  <c r="BB1394" i="1" s="1"/>
  <c r="BA2069" i="1"/>
  <c r="BB2069" i="1" s="1"/>
  <c r="BA1152" i="1"/>
  <c r="BB1152" i="1" s="1"/>
  <c r="BA1153" i="1"/>
  <c r="BB1153" i="1" s="1"/>
  <c r="BA1247" i="1"/>
  <c r="BB1247" i="1" s="1"/>
  <c r="BA1066" i="1"/>
  <c r="BB1066" i="1" s="1"/>
  <c r="BA1411" i="1"/>
  <c r="BB1411" i="1" s="1"/>
  <c r="BA1240" i="1"/>
  <c r="BB1240" i="1" s="1"/>
  <c r="BA1861" i="1"/>
  <c r="BB1861" i="1" s="1"/>
  <c r="BA1578" i="1"/>
  <c r="BB1578" i="1" s="1"/>
  <c r="BA1909" i="1"/>
  <c r="BB1909" i="1" s="1"/>
  <c r="BA2150" i="1"/>
  <c r="BB2150" i="1" s="1"/>
  <c r="BA2151" i="1"/>
  <c r="BB2151" i="1" s="1"/>
  <c r="BA1108" i="1"/>
  <c r="BB1108" i="1" s="1"/>
  <c r="BA1523" i="1"/>
  <c r="BB1523" i="1" s="1"/>
  <c r="BA1915" i="1"/>
  <c r="BB1915" i="1" s="1"/>
  <c r="BA1574" i="1"/>
  <c r="BB1574" i="1" s="1"/>
  <c r="BA1487" i="1"/>
  <c r="BB1487" i="1" s="1"/>
  <c r="BA1488" i="1"/>
  <c r="BB1488" i="1" s="1"/>
  <c r="BA2124" i="1"/>
  <c r="BB2124" i="1" s="1"/>
  <c r="BA1745" i="1"/>
  <c r="BB1745" i="1" s="1"/>
  <c r="BA2112" i="1"/>
  <c r="BB2112" i="1" s="1"/>
  <c r="BA1454" i="1"/>
  <c r="BB1454" i="1" s="1"/>
  <c r="BA1455" i="1"/>
  <c r="BB1455" i="1" s="1"/>
  <c r="BA991" i="1"/>
  <c r="BB991" i="1" s="1"/>
  <c r="BA2166" i="1"/>
  <c r="BB2166" i="1" s="1"/>
  <c r="BA2167" i="1"/>
  <c r="BB2167" i="1" s="1"/>
  <c r="BA2102" i="1"/>
  <c r="BB2102" i="1" s="1"/>
  <c r="BA2103" i="1"/>
  <c r="BB2103" i="1" s="1"/>
  <c r="BA1379" i="1"/>
  <c r="BB1379" i="1" s="1"/>
  <c r="BA1378" i="1"/>
  <c r="BB1378" i="1" s="1"/>
  <c r="BA1846" i="1"/>
  <c r="BB1846" i="1" s="1"/>
  <c r="BA1239" i="1"/>
  <c r="BB1239" i="1" s="1"/>
  <c r="BA1527" i="1"/>
  <c r="BB1527" i="1" s="1"/>
  <c r="BA2096" i="1"/>
  <c r="BB2096" i="1" s="1"/>
  <c r="BA1242" i="1"/>
  <c r="BB1242" i="1" s="1"/>
  <c r="BA1943" i="1"/>
  <c r="BB1943" i="1" s="1"/>
  <c r="BA1517" i="1"/>
  <c r="BB1517" i="1" s="1"/>
  <c r="BA1567" i="1"/>
  <c r="BB1567" i="1" s="1"/>
  <c r="BA1673" i="1"/>
  <c r="BB1673" i="1" s="1"/>
  <c r="BA1388" i="1"/>
  <c r="BB1388" i="1" s="1"/>
  <c r="BA1760" i="1"/>
  <c r="BB1760" i="1" s="1"/>
  <c r="BA1559" i="1"/>
  <c r="BB1559" i="1" s="1"/>
  <c r="BA1983" i="1"/>
  <c r="BB1983" i="1" s="1"/>
  <c r="BA2194" i="1"/>
  <c r="BB2194" i="1" s="1"/>
  <c r="BA1328" i="1"/>
  <c r="BB1328" i="1" s="1"/>
  <c r="BA1338" i="1"/>
  <c r="BB1338" i="1" s="1"/>
  <c r="BA1607" i="1"/>
  <c r="BB1607" i="1" s="1"/>
  <c r="BA1929" i="1"/>
  <c r="BB1929" i="1" s="1"/>
  <c r="BA1545" i="1"/>
  <c r="BB1545" i="1" s="1"/>
  <c r="BA1325" i="1"/>
  <c r="BB1325" i="1" s="1"/>
  <c r="BA1326" i="1"/>
  <c r="BB1326" i="1" s="1"/>
  <c r="BA1185" i="1"/>
  <c r="BB1185" i="1" s="1"/>
  <c r="BA2046" i="1"/>
  <c r="BB2046" i="1" s="1"/>
  <c r="BA1783" i="1"/>
  <c r="BB1783" i="1" s="1"/>
  <c r="BA1412" i="1"/>
  <c r="BB1412" i="1" s="1"/>
  <c r="BA1413" i="1"/>
  <c r="BB1413" i="1" s="1"/>
  <c r="BA1035" i="1"/>
  <c r="BB1035" i="1" s="1"/>
  <c r="BA915" i="1"/>
  <c r="BB915" i="1" s="1"/>
  <c r="BA2104" i="1"/>
  <c r="BB2104" i="1" s="1"/>
  <c r="BA1628" i="1"/>
  <c r="BB1628" i="1" s="1"/>
  <c r="BA1679" i="1"/>
  <c r="BB1679" i="1" s="1"/>
  <c r="BA1766" i="1"/>
  <c r="BB1766" i="1" s="1"/>
  <c r="BA1767" i="1"/>
  <c r="BB1767" i="1" s="1"/>
  <c r="BA2137" i="1"/>
  <c r="BB2137" i="1" s="1"/>
  <c r="BA1350" i="1"/>
  <c r="BB1350" i="1" s="1"/>
  <c r="BA1235" i="1"/>
  <c r="BB1235" i="1" s="1"/>
  <c r="BA1236" i="1"/>
  <c r="BB1236" i="1" s="1"/>
  <c r="BA1759" i="1"/>
  <c r="BB1759" i="1" s="1"/>
  <c r="BA1804" i="1"/>
  <c r="BB1804" i="1" s="1"/>
  <c r="BA1339" i="1"/>
  <c r="BB1339" i="1" s="1"/>
  <c r="BA1571" i="1"/>
  <c r="BB1571" i="1" s="1"/>
  <c r="BA1496" i="1"/>
  <c r="BB1496" i="1" s="1"/>
  <c r="BA1479" i="1"/>
  <c r="BB1479" i="1" s="1"/>
  <c r="BA1484" i="1"/>
  <c r="BB1484" i="1" s="1"/>
  <c r="BA1791" i="1"/>
  <c r="BB1791" i="1" s="1"/>
  <c r="BA1282" i="1"/>
  <c r="BB1282" i="1" s="1"/>
  <c r="BA1471" i="1"/>
  <c r="BB1471" i="1" s="1"/>
  <c r="BA1688" i="1"/>
  <c r="BB1688" i="1" s="1"/>
  <c r="BA1672" i="1"/>
  <c r="BB1672" i="1" s="1"/>
  <c r="BA1166" i="1"/>
  <c r="BB1166" i="1" s="1"/>
  <c r="BA1165" i="1"/>
  <c r="BB1165" i="1" s="1"/>
  <c r="BA1573" i="1"/>
  <c r="BB1573" i="1" s="1"/>
  <c r="BA1358" i="1"/>
  <c r="BB1358" i="1" s="1"/>
  <c r="BA2016" i="1"/>
  <c r="BB2016" i="1" s="1"/>
  <c r="BA2017" i="1"/>
  <c r="BB2017" i="1" s="1"/>
  <c r="BA1617" i="1"/>
  <c r="BB1617" i="1" s="1"/>
  <c r="BA1534" i="1"/>
  <c r="BB1534" i="1" s="1"/>
  <c r="BA1120" i="1"/>
  <c r="BB1120" i="1" s="1"/>
  <c r="BA2160" i="1"/>
  <c r="BB2160" i="1" s="1"/>
  <c r="BA1878" i="1"/>
  <c r="BB1878" i="1" s="1"/>
  <c r="BA1591" i="1"/>
  <c r="BB1591" i="1" s="1"/>
  <c r="BA1503" i="1"/>
  <c r="BB1503" i="1" s="1"/>
  <c r="BA1516" i="1"/>
  <c r="BB1516" i="1" s="1"/>
  <c r="BA1264" i="1"/>
  <c r="BB1264" i="1" s="1"/>
  <c r="BA1416" i="1"/>
  <c r="BB1416" i="1" s="1"/>
  <c r="BA1370" i="1"/>
  <c r="BB1370" i="1" s="1"/>
  <c r="BA1888" i="1"/>
  <c r="BB1888" i="1" s="1"/>
  <c r="BA1642" i="1"/>
  <c r="BB1642" i="1" s="1"/>
  <c r="BA798" i="1"/>
  <c r="BB798" i="1" s="1"/>
  <c r="BA1399" i="1"/>
  <c r="BB1399" i="1" s="1"/>
  <c r="BA1000" i="1"/>
  <c r="BB1000" i="1" s="1"/>
  <c r="BA1739" i="1"/>
  <c r="BB1739" i="1" s="1"/>
  <c r="BA1493" i="1"/>
  <c r="BB1493" i="1" s="1"/>
  <c r="BA1776" i="1"/>
  <c r="BB1776" i="1" s="1"/>
  <c r="BA1624" i="1"/>
  <c r="BB1624" i="1" s="1"/>
  <c r="BA1625" i="1"/>
  <c r="BB1625" i="1" s="1"/>
  <c r="BA1556" i="1"/>
  <c r="BB1556" i="1" s="1"/>
  <c r="BA1557" i="1"/>
  <c r="BB1557" i="1" s="1"/>
  <c r="BA1558" i="1"/>
  <c r="BB1558" i="1" s="1"/>
  <c r="BA1892" i="1"/>
  <c r="BB1892" i="1" s="1"/>
  <c r="BA1372" i="1"/>
  <c r="BB1372" i="1" s="1"/>
  <c r="BA1964" i="1"/>
  <c r="BB1964" i="1" s="1"/>
  <c r="BA996" i="1"/>
  <c r="BB996" i="1" s="1"/>
  <c r="BA1265" i="1"/>
  <c r="BB1265" i="1" s="1"/>
  <c r="BA1659" i="1"/>
  <c r="BB1659" i="1" s="1"/>
  <c r="BA1376" i="1"/>
  <c r="BB1376" i="1" s="1"/>
  <c r="BA2206" i="1"/>
  <c r="BB2206" i="1" s="1"/>
  <c r="BA1770" i="1"/>
  <c r="BB1770" i="1" s="1"/>
  <c r="BA1599" i="1"/>
  <c r="BB1599" i="1" s="1"/>
  <c r="BA1598" i="1"/>
  <c r="BB1598" i="1" s="1"/>
  <c r="BA1245" i="1"/>
  <c r="BB1245" i="1" s="1"/>
  <c r="BA1631" i="1"/>
  <c r="BB1631" i="1" s="1"/>
  <c r="BA1640" i="1"/>
  <c r="BB1640" i="1" s="1"/>
  <c r="BA1049" i="1"/>
  <c r="BB1049" i="1" s="1"/>
  <c r="BA2169" i="1"/>
  <c r="BB2169" i="1" s="1"/>
  <c r="BA2161" i="1"/>
  <c r="BB2161" i="1" s="1"/>
  <c r="BA1738" i="1"/>
  <c r="BB1738" i="1" s="1"/>
  <c r="BA1189" i="1"/>
  <c r="BB1189" i="1" s="1"/>
  <c r="BA1190" i="1"/>
  <c r="BB1190" i="1" s="1"/>
  <c r="BA1987" i="1"/>
  <c r="BB1987" i="1" s="1"/>
  <c r="BA1753" i="1"/>
  <c r="BB1753" i="1" s="1"/>
  <c r="BA1140" i="1"/>
  <c r="BB1140" i="1" s="1"/>
  <c r="BA1141" i="1"/>
  <c r="BB1141" i="1" s="1"/>
  <c r="BA1844" i="1"/>
  <c r="BB1844" i="1" s="1"/>
  <c r="BA2098" i="1"/>
  <c r="BB2098" i="1" s="1"/>
  <c r="BA1604" i="1"/>
  <c r="BB1604" i="1" s="1"/>
  <c r="BA1314" i="1"/>
  <c r="BB1314" i="1" s="1"/>
  <c r="BA1135" i="1"/>
  <c r="BB1135" i="1" s="1"/>
  <c r="BA1771" i="1"/>
  <c r="BB1771" i="1" s="1"/>
  <c r="BA1923" i="1"/>
  <c r="BB1923" i="1" s="1"/>
  <c r="BA1494" i="1"/>
  <c r="BB1494" i="1" s="1"/>
  <c r="BA1023" i="1"/>
  <c r="BB1023" i="1" s="1"/>
  <c r="BA2163" i="1"/>
  <c r="BB2163" i="1" s="1"/>
  <c r="BA1231" i="1"/>
  <c r="BB1231" i="1" s="1"/>
  <c r="BA1925" i="1"/>
  <c r="BB1925" i="1" s="1"/>
  <c r="BA1020" i="1"/>
  <c r="BB1020" i="1" s="1"/>
  <c r="BA1585" i="1"/>
  <c r="BB1585" i="1" s="1"/>
  <c r="BA1183" i="1"/>
  <c r="BB1183" i="1" s="1"/>
  <c r="BA2105" i="1"/>
  <c r="BB2105" i="1" s="1"/>
  <c r="BA1854" i="1"/>
  <c r="BB1854" i="1" s="1"/>
  <c r="BA1492" i="1"/>
  <c r="BB1492" i="1" s="1"/>
  <c r="BA1211" i="1"/>
  <c r="BB1211" i="1" s="1"/>
  <c r="BA1212" i="1"/>
  <c r="BB1212" i="1" s="1"/>
  <c r="BA1342" i="1"/>
  <c r="BB1342" i="1" s="1"/>
  <c r="BA2140" i="1"/>
  <c r="BB2140" i="1" s="1"/>
  <c r="BA469" i="1"/>
  <c r="BB469" i="1" s="1"/>
  <c r="BA2189" i="1"/>
  <c r="BB2189" i="1" s="1"/>
  <c r="BA1755" i="1"/>
  <c r="BB1755" i="1" s="1"/>
  <c r="BA1210" i="1"/>
  <c r="BB1210" i="1" s="1"/>
  <c r="BA1818" i="1"/>
  <c r="BB1818" i="1" s="1"/>
  <c r="BA1173" i="1"/>
  <c r="BB1173" i="1" s="1"/>
  <c r="BA1643" i="1"/>
  <c r="BB1643" i="1" s="1"/>
  <c r="BA1912" i="1"/>
  <c r="BB1912" i="1" s="1"/>
  <c r="BA1001" i="1"/>
  <c r="BB1001" i="1" s="1"/>
  <c r="BA1898" i="1"/>
  <c r="BB1898" i="1" s="1"/>
  <c r="BA1101" i="1"/>
  <c r="BB1101" i="1" s="1"/>
  <c r="BA1794" i="1"/>
  <c r="BB1794" i="1" s="1"/>
  <c r="BA1275" i="1"/>
  <c r="BB1275" i="1" s="1"/>
  <c r="BA1719" i="1"/>
  <c r="BB1719" i="1" s="1"/>
  <c r="BA1549" i="1"/>
  <c r="BB1549" i="1" s="1"/>
  <c r="BA1036" i="1"/>
  <c r="BB1036" i="1" s="1"/>
  <c r="BA1037" i="1"/>
  <c r="BB1037" i="1" s="1"/>
  <c r="BA1468" i="1"/>
  <c r="BB1468" i="1" s="1"/>
  <c r="BA1273" i="1"/>
  <c r="BB1273" i="1" s="1"/>
  <c r="BA1274" i="1"/>
  <c r="BB1274" i="1" s="1"/>
  <c r="BA1162" i="1"/>
  <c r="BB1162" i="1" s="1"/>
  <c r="BA2208" i="1"/>
  <c r="BB2208" i="1" s="1"/>
  <c r="BA2175" i="1"/>
  <c r="BB2175" i="1" s="1"/>
  <c r="BA1218" i="1"/>
  <c r="BB1218" i="1" s="1"/>
  <c r="BA1500" i="1"/>
  <c r="BB1500" i="1" s="1"/>
  <c r="BA1353" i="1"/>
  <c r="BB1353" i="1" s="1"/>
  <c r="BA1985" i="1"/>
  <c r="BB1985" i="1" s="1"/>
  <c r="BA1570" i="1"/>
  <c r="BB1570" i="1" s="1"/>
  <c r="BA1330" i="1"/>
  <c r="BB1330" i="1" s="1"/>
  <c r="BA1042" i="1"/>
  <c r="BB1042" i="1" s="1"/>
  <c r="BA1678" i="1"/>
  <c r="BB1678" i="1" s="1"/>
  <c r="BA1687" i="1"/>
  <c r="BB1687" i="1" s="1"/>
  <c r="BA1251" i="1"/>
  <c r="BB1251" i="1" s="1"/>
  <c r="BA1398" i="1"/>
  <c r="BB1398" i="1" s="1"/>
  <c r="BA1758" i="1"/>
  <c r="BB1758" i="1" s="1"/>
  <c r="BA1757" i="1"/>
  <c r="BB1757" i="1" s="1"/>
  <c r="BA1061" i="1"/>
  <c r="BB1061" i="1" s="1"/>
  <c r="BA1743" i="1"/>
  <c r="BB1743" i="1" s="1"/>
  <c r="BA1051" i="1"/>
  <c r="BB1051" i="1" s="1"/>
  <c r="BA1806" i="1"/>
  <c r="BB1806" i="1" s="1"/>
  <c r="BA1519" i="1"/>
  <c r="BB1519" i="1" s="1"/>
  <c r="BA1520" i="1"/>
  <c r="BB1520" i="1" s="1"/>
  <c r="BA1233" i="1"/>
  <c r="BB1233" i="1" s="1"/>
  <c r="BA1157" i="1"/>
  <c r="BB1157" i="1" s="1"/>
  <c r="BA1158" i="1"/>
  <c r="BB1158" i="1" s="1"/>
  <c r="BA2070" i="1"/>
  <c r="BB2070" i="1" s="1"/>
  <c r="BA1452" i="1"/>
  <c r="BB1452" i="1" s="1"/>
  <c r="BA931" i="1"/>
  <c r="BB931" i="1" s="1"/>
  <c r="BA1442" i="1"/>
  <c r="BB1442" i="1" s="1"/>
  <c r="BA1443" i="1"/>
  <c r="BB1443" i="1" s="1"/>
  <c r="BA1003" i="1"/>
  <c r="BB1003" i="1" s="1"/>
  <c r="BA1293" i="1"/>
  <c r="BB1293" i="1" s="1"/>
  <c r="BA1864" i="1"/>
  <c r="BB1864" i="1" s="1"/>
  <c r="BA1349" i="1"/>
  <c r="BB1349" i="1" s="1"/>
  <c r="BA1107" i="1"/>
  <c r="BB1107" i="1" s="1"/>
  <c r="BA1331" i="1"/>
  <c r="BB1331" i="1" s="1"/>
  <c r="BA1250" i="1"/>
  <c r="BB1250" i="1" s="1"/>
  <c r="BA945" i="1"/>
  <c r="BB945" i="1" s="1"/>
  <c r="BA1191" i="1"/>
  <c r="BB1191" i="1" s="1"/>
  <c r="BA1566" i="1"/>
  <c r="BB1566" i="1" s="1"/>
  <c r="BA1581" i="1"/>
  <c r="BB1581" i="1" s="1"/>
  <c r="BA920" i="1"/>
  <c r="BB920" i="1" s="1"/>
  <c r="BA1371" i="1"/>
  <c r="BB1371" i="1" s="1"/>
  <c r="BA2117" i="1"/>
  <c r="BB2117" i="1" s="1"/>
  <c r="BA1397" i="1"/>
  <c r="BB1397" i="1" s="1"/>
  <c r="BA1180" i="1"/>
  <c r="BB1180" i="1" s="1"/>
  <c r="BA1415" i="1"/>
  <c r="BB1415" i="1" s="1"/>
  <c r="BA1142" i="1"/>
  <c r="BB1142" i="1" s="1"/>
  <c r="BA1430" i="1"/>
  <c r="BB1430" i="1" s="1"/>
  <c r="BA1981" i="1"/>
  <c r="BB1981" i="1" s="1"/>
  <c r="BA972" i="1"/>
  <c r="BB972" i="1" s="1"/>
  <c r="BA1224" i="1"/>
  <c r="BB1224" i="1" s="1"/>
  <c r="BA2118" i="1"/>
  <c r="BB2118" i="1" s="1"/>
  <c r="BA1576" i="1"/>
  <c r="BB1576" i="1" s="1"/>
  <c r="BA1113" i="1"/>
  <c r="BB1113" i="1" s="1"/>
  <c r="BA1187" i="1"/>
  <c r="BB1187" i="1" s="1"/>
  <c r="BA1485" i="1"/>
  <c r="BB1485" i="1" s="1"/>
  <c r="BA1542" i="1"/>
  <c r="BB1542" i="1" s="1"/>
  <c r="BA1717" i="1"/>
  <c r="BB1717" i="1" s="1"/>
  <c r="BA1569" i="1"/>
  <c r="BB1569" i="1" s="1"/>
  <c r="BA1568" i="1"/>
  <c r="BB1568" i="1" s="1"/>
  <c r="BA1555" i="1"/>
  <c r="BB1555" i="1" s="1"/>
  <c r="BA1356" i="1"/>
  <c r="BB1356" i="1" s="1"/>
  <c r="BA1790" i="1"/>
  <c r="BB1790" i="1" s="1"/>
  <c r="BA158" i="1"/>
  <c r="BB158" i="1" s="1"/>
  <c r="BA875" i="1"/>
  <c r="BB875" i="1" s="1"/>
  <c r="BA1796" i="1"/>
  <c r="BB1796" i="1" s="1"/>
  <c r="BA1579" i="1"/>
  <c r="BB1579" i="1" s="1"/>
  <c r="BA1118" i="1"/>
  <c r="BB1118" i="1" s="1"/>
  <c r="BA1078" i="1"/>
  <c r="BB1078" i="1" s="1"/>
  <c r="BA1529" i="1"/>
  <c r="BB1529" i="1" s="1"/>
  <c r="BA1410" i="1"/>
  <c r="BB1410" i="1" s="1"/>
  <c r="BA1146" i="1"/>
  <c r="BB1146" i="1" s="1"/>
  <c r="BA1710" i="1"/>
  <c r="BB1710" i="1" s="1"/>
  <c r="BA486" i="1"/>
  <c r="BB486" i="1" s="1"/>
  <c r="BA1319" i="1"/>
  <c r="BB1319" i="1" s="1"/>
  <c r="BA1298" i="1"/>
  <c r="BB1298" i="1" s="1"/>
  <c r="BA1971" i="1"/>
  <c r="BB1971" i="1" s="1"/>
  <c r="BA1632" i="1"/>
  <c r="BB1632" i="1" s="1"/>
  <c r="BA1116" i="1"/>
  <c r="BB1116" i="1" s="1"/>
  <c r="BA1073" i="1"/>
  <c r="BB1073" i="1" s="1"/>
  <c r="BA1382" i="1"/>
  <c r="BB1382" i="1" s="1"/>
  <c r="BA810" i="1"/>
  <c r="BB810" i="1" s="1"/>
  <c r="BA1433" i="1"/>
  <c r="BB1433" i="1" s="1"/>
  <c r="BA1289" i="1"/>
  <c r="BB1289" i="1" s="1"/>
  <c r="BA1795" i="1"/>
  <c r="BB1795" i="1" s="1"/>
  <c r="BA1489" i="1"/>
  <c r="BB1489" i="1" s="1"/>
  <c r="BA1526" i="1"/>
  <c r="BB1526" i="1" s="1"/>
  <c r="BA1044" i="1"/>
  <c r="BB1044" i="1" s="1"/>
  <c r="BA2011" i="1"/>
  <c r="BB2011" i="1" s="1"/>
  <c r="BA822" i="1"/>
  <c r="BB822" i="1" s="1"/>
  <c r="BA1184" i="1"/>
  <c r="BB1184" i="1" s="1"/>
  <c r="BA937" i="1"/>
  <c r="BB937" i="1" s="1"/>
  <c r="BA1681" i="1"/>
  <c r="BB1681" i="1" s="1"/>
  <c r="BA1851" i="1"/>
  <c r="BB1851" i="1" s="1"/>
  <c r="BA1278" i="1"/>
  <c r="BB1278" i="1" s="1"/>
  <c r="BA1277" i="1"/>
  <c r="BB1277" i="1" s="1"/>
  <c r="BA889" i="1"/>
  <c r="BB889" i="1" s="1"/>
  <c r="BA1419" i="1"/>
  <c r="BB1419" i="1" s="1"/>
  <c r="BA1427" i="1"/>
  <c r="BB1427" i="1" s="1"/>
  <c r="BA799" i="1"/>
  <c r="BB799" i="1" s="1"/>
  <c r="BA2077" i="1"/>
  <c r="BB2077" i="1" s="1"/>
  <c r="BA1320" i="1"/>
  <c r="BB1320" i="1" s="1"/>
  <c r="BA1321" i="1"/>
  <c r="BB1321" i="1" s="1"/>
  <c r="BA1253" i="1"/>
  <c r="BB1253" i="1" s="1"/>
  <c r="BA1750" i="1"/>
  <c r="BB1750" i="1" s="1"/>
  <c r="BA2158" i="1"/>
  <c r="BB2158" i="1" s="1"/>
  <c r="BA1131" i="1"/>
  <c r="BB1131" i="1" s="1"/>
  <c r="BA1151" i="1"/>
  <c r="BB1151" i="1" s="1"/>
  <c r="BA1150" i="1"/>
  <c r="BB1150" i="1" s="1"/>
  <c r="BA1869" i="1"/>
  <c r="BB1869" i="1" s="1"/>
  <c r="BA1896" i="1"/>
  <c r="BB1896" i="1" s="1"/>
  <c r="BA1308" i="1"/>
  <c r="BB1308" i="1" s="1"/>
  <c r="BA1161" i="1"/>
  <c r="BB1161" i="1" s="1"/>
  <c r="BA1223" i="1"/>
  <c r="BB1223" i="1" s="1"/>
  <c r="BA1495" i="1"/>
  <c r="BB1495" i="1" s="1"/>
  <c r="BA1354" i="1"/>
  <c r="BB1354" i="1" s="1"/>
  <c r="BA993" i="1"/>
  <c r="BB993" i="1" s="1"/>
  <c r="BA1361" i="1"/>
  <c r="BB1361" i="1" s="1"/>
  <c r="BA1961" i="1"/>
  <c r="BB1961" i="1" s="1"/>
  <c r="BA959" i="1"/>
  <c r="BB959" i="1" s="1"/>
  <c r="BA1048" i="1"/>
  <c r="BB1048" i="1" s="1"/>
  <c r="BA1876" i="1"/>
  <c r="BB1876" i="1" s="1"/>
  <c r="BA1877" i="1"/>
  <c r="BB1877" i="1" s="1"/>
  <c r="BA1110" i="1"/>
  <c r="BB1110" i="1" s="1"/>
  <c r="BA1922" i="1"/>
  <c r="BB1922" i="1" s="1"/>
  <c r="BA1603" i="1"/>
  <c r="BB1603" i="1" s="1"/>
  <c r="BA1393" i="1"/>
  <c r="BB1393" i="1" s="1"/>
  <c r="BA1070" i="1"/>
  <c r="BB1070" i="1" s="1"/>
  <c r="BA1067" i="1"/>
  <c r="BB1067" i="1" s="1"/>
  <c r="BA687" i="1"/>
  <c r="BB687" i="1" s="1"/>
  <c r="BA1357" i="1"/>
  <c r="BB1357" i="1" s="1"/>
  <c r="BA1102" i="1"/>
  <c r="BB1102" i="1" s="1"/>
  <c r="BA1553" i="1"/>
  <c r="BB1553" i="1" s="1"/>
  <c r="BA1554" i="1"/>
  <c r="BB1554" i="1" s="1"/>
  <c r="BA975" i="1"/>
  <c r="BB975" i="1" s="1"/>
  <c r="BA1453" i="1"/>
  <c r="BB1453" i="1" s="1"/>
  <c r="BA1040" i="1"/>
  <c r="BB1040" i="1" s="1"/>
  <c r="BA1417" i="1"/>
  <c r="BB1417" i="1" s="1"/>
  <c r="BA1367" i="1"/>
  <c r="BB1367" i="1" s="1"/>
  <c r="BA1772" i="1"/>
  <c r="BB1772" i="1" s="1"/>
  <c r="BA1773" i="1"/>
  <c r="BB1773" i="1" s="1"/>
  <c r="BA1774" i="1"/>
  <c r="BB1774" i="1" s="1"/>
  <c r="BA2020" i="1"/>
  <c r="BB2020" i="1" s="1"/>
  <c r="BA1428" i="1"/>
  <c r="BB1428" i="1" s="1"/>
  <c r="BA1295" i="1"/>
  <c r="BB1295" i="1" s="1"/>
  <c r="BA974" i="1"/>
  <c r="BB974" i="1" s="1"/>
  <c r="BA1404" i="1"/>
  <c r="BB1404" i="1" s="1"/>
  <c r="BA1343" i="1"/>
  <c r="BB1343" i="1" s="1"/>
  <c r="BA1849" i="1"/>
  <c r="BB1849" i="1" s="1"/>
  <c r="BA1220" i="1"/>
  <c r="BB1220" i="1" s="1"/>
  <c r="BA577" i="1"/>
  <c r="BB577" i="1" s="1"/>
  <c r="BA1380" i="1"/>
  <c r="BB1380" i="1" s="1"/>
  <c r="BA850" i="1"/>
  <c r="BB850" i="1" s="1"/>
  <c r="BA1587" i="1"/>
  <c r="BB1587" i="1" s="1"/>
  <c r="BA1588" i="1"/>
  <c r="BB1588" i="1" s="1"/>
  <c r="BA1270" i="1"/>
  <c r="BB1270" i="1" s="1"/>
  <c r="BA1480" i="1"/>
  <c r="BB1480" i="1" s="1"/>
  <c r="BA1373" i="1"/>
  <c r="BB1373" i="1" s="1"/>
  <c r="BA1027" i="1"/>
  <c r="BB1027" i="1" s="1"/>
  <c r="BA969" i="1"/>
  <c r="BB969" i="1" s="1"/>
  <c r="BA970" i="1"/>
  <c r="BB970" i="1" s="1"/>
  <c r="BA1123" i="1"/>
  <c r="BB1123" i="1" s="1"/>
  <c r="BA1229" i="1"/>
  <c r="BB1229" i="1" s="1"/>
  <c r="BA1329" i="1"/>
  <c r="BB1329" i="1" s="1"/>
  <c r="BA765" i="1"/>
  <c r="BB765" i="1" s="1"/>
  <c r="BA827" i="1"/>
  <c r="BB827" i="1" s="1"/>
  <c r="BA2111" i="1"/>
  <c r="BB2111" i="1" s="1"/>
  <c r="BA1754" i="1"/>
  <c r="BB1754" i="1" s="1"/>
  <c r="BA869" i="1"/>
  <c r="BB869" i="1" s="1"/>
  <c r="BA1348" i="1"/>
  <c r="BB1348" i="1" s="1"/>
  <c r="BA1347" i="1"/>
  <c r="BB1347" i="1" s="1"/>
  <c r="BA1435" i="1"/>
  <c r="BB1435" i="1" s="1"/>
  <c r="BA1458" i="1"/>
  <c r="BB1458" i="1" s="1"/>
  <c r="BA1336" i="1"/>
  <c r="BB1336" i="1" s="1"/>
  <c r="BA1333" i="1"/>
  <c r="BB1333" i="1" s="1"/>
  <c r="BA2037" i="1"/>
  <c r="BB2037" i="1" s="1"/>
  <c r="BA1296" i="1"/>
  <c r="BB1296" i="1" s="1"/>
  <c r="BA956" i="1"/>
  <c r="BB956" i="1" s="1"/>
  <c r="BA1993" i="1"/>
  <c r="BB1993" i="1" s="1"/>
  <c r="BA777" i="1"/>
  <c r="BB777" i="1" s="1"/>
  <c r="BA944" i="1"/>
  <c r="BB944" i="1" s="1"/>
  <c r="BA855" i="1"/>
  <c r="BB855" i="1" s="1"/>
  <c r="BA1400" i="1"/>
  <c r="BB1400" i="1" s="1"/>
  <c r="BA1466" i="1"/>
  <c r="BB1466" i="1" s="1"/>
  <c r="BA1062" i="1"/>
  <c r="BB1062" i="1" s="1"/>
  <c r="BA1259" i="1"/>
  <c r="BB1259" i="1" s="1"/>
  <c r="BA1260" i="1"/>
  <c r="BB1260" i="1" s="1"/>
  <c r="BA1197" i="1"/>
  <c r="BB1197" i="1" s="1"/>
  <c r="BA1670" i="1"/>
  <c r="BB1670" i="1" s="1"/>
  <c r="BA1582" i="1"/>
  <c r="BB1582" i="1" s="1"/>
  <c r="BA1100" i="1"/>
  <c r="BB1100" i="1" s="1"/>
  <c r="BA2128" i="1"/>
  <c r="BB2128" i="1" s="1"/>
  <c r="BA901" i="1"/>
  <c r="BB901" i="1" s="1"/>
  <c r="BA1323" i="1"/>
  <c r="BB1323" i="1" s="1"/>
  <c r="BA1227" i="1"/>
  <c r="BB1227" i="1" s="1"/>
  <c r="BA1834" i="1"/>
  <c r="BB1834" i="1" s="1"/>
  <c r="BA1742" i="1"/>
  <c r="BB1742" i="1" s="1"/>
  <c r="BA1365" i="1"/>
  <c r="BB1365" i="1" s="1"/>
  <c r="BA1583" i="1"/>
  <c r="BB1583" i="1" s="1"/>
  <c r="BA1096" i="1"/>
  <c r="BB1096" i="1" s="1"/>
  <c r="BA1217" i="1"/>
  <c r="BB1217" i="1" s="1"/>
  <c r="BA1456" i="1"/>
  <c r="BB1456" i="1" s="1"/>
  <c r="BA1133" i="1"/>
  <c r="BB1133" i="1" s="1"/>
  <c r="BA1280" i="1"/>
  <c r="BB1280" i="1" s="1"/>
  <c r="BA1437" i="1"/>
  <c r="BB1437" i="1" s="1"/>
  <c r="BA998" i="1"/>
  <c r="BB998" i="1" s="1"/>
  <c r="BA412" i="1"/>
  <c r="BB412" i="1" s="1"/>
  <c r="BA1034" i="1"/>
  <c r="BB1034" i="1" s="1"/>
  <c r="BA930" i="1"/>
  <c r="BB930" i="1" s="1"/>
  <c r="BA1982" i="1"/>
  <c r="BB1982" i="1" s="1"/>
  <c r="BA1927" i="1"/>
  <c r="BB1927" i="1" s="1"/>
  <c r="BA1258" i="1"/>
  <c r="BB1258" i="1" s="1"/>
  <c r="BA1337" i="1"/>
  <c r="BB1337" i="1" s="1"/>
  <c r="BA2065" i="1"/>
  <c r="BB2065" i="1" s="1"/>
  <c r="BA2012" i="1"/>
  <c r="BB2012" i="1" s="1"/>
  <c r="BA1267" i="1"/>
  <c r="BB1267" i="1" s="1"/>
  <c r="BA1344" i="1"/>
  <c r="BB1344" i="1" s="1"/>
  <c r="BA1334" i="1"/>
  <c r="BB1334" i="1" s="1"/>
  <c r="BA1615" i="1"/>
  <c r="BB1615" i="1" s="1"/>
  <c r="BA1088" i="1"/>
  <c r="BB1088" i="1" s="1"/>
  <c r="BA1286" i="1"/>
  <c r="BB1286" i="1" s="1"/>
  <c r="BA1053" i="1"/>
  <c r="BB1053" i="1" s="1"/>
  <c r="BA1297" i="1"/>
  <c r="BB1297" i="1" s="1"/>
  <c r="BA1276" i="1"/>
  <c r="BB1276" i="1" s="1"/>
  <c r="BA1449" i="1"/>
  <c r="BB1449" i="1" s="1"/>
  <c r="BA1450" i="1"/>
  <c r="BB1450" i="1" s="1"/>
  <c r="BA1052" i="1"/>
  <c r="BB1052" i="1" s="1"/>
  <c r="BA840" i="1"/>
  <c r="BB840" i="1" s="1"/>
  <c r="BA841" i="1"/>
  <c r="BB841" i="1" s="1"/>
  <c r="BA1741" i="1"/>
  <c r="BB1741" i="1" s="1"/>
  <c r="BA805" i="1"/>
  <c r="BB805" i="1" s="1"/>
  <c r="BA1204" i="1"/>
  <c r="BB1204" i="1" s="1"/>
  <c r="BA1315" i="1"/>
  <c r="BB1315" i="1" s="1"/>
  <c r="BA793" i="1"/>
  <c r="BB793" i="1" s="1"/>
  <c r="BA952" i="1"/>
  <c r="BB952" i="1" s="1"/>
  <c r="BA1203" i="1"/>
  <c r="BB1203" i="1" s="1"/>
  <c r="BA1149" i="1"/>
  <c r="BB1149" i="1" s="1"/>
  <c r="BA1368" i="1"/>
  <c r="BB1368" i="1" s="1"/>
  <c r="BA986" i="1"/>
  <c r="BB986" i="1" s="1"/>
  <c r="BA1752" i="1"/>
  <c r="BB1752" i="1" s="1"/>
  <c r="BA1097" i="1"/>
  <c r="BB1097" i="1" s="1"/>
  <c r="BA1345" i="1"/>
  <c r="BB1345" i="1" s="1"/>
  <c r="BA751" i="1"/>
  <c r="BB751" i="1" s="1"/>
  <c r="BA1175" i="1"/>
  <c r="BB1175" i="1" s="1"/>
  <c r="BA916" i="1"/>
  <c r="BB916" i="1" s="1"/>
  <c r="BA932" i="1"/>
  <c r="BB932" i="1" s="1"/>
  <c r="BA1208" i="1"/>
  <c r="BB1208" i="1" s="1"/>
  <c r="BA1689" i="1"/>
  <c r="BB1689" i="1" s="1"/>
  <c r="BA961" i="1"/>
  <c r="BB961" i="1" s="1"/>
  <c r="BA1644" i="1"/>
  <c r="BB1644" i="1" s="1"/>
  <c r="BA1608" i="1"/>
  <c r="BB1608" i="1" s="1"/>
  <c r="BA716" i="1"/>
  <c r="BB716" i="1" s="1"/>
  <c r="BA507" i="1"/>
  <c r="BB507" i="1" s="1"/>
  <c r="BA1303" i="1"/>
  <c r="BB1303" i="1" s="1"/>
  <c r="BA879" i="1"/>
  <c r="BB879" i="1" s="1"/>
  <c r="BA880" i="1"/>
  <c r="BB880" i="1" s="1"/>
  <c r="BA899" i="1"/>
  <c r="BB899" i="1" s="1"/>
  <c r="BA980" i="1"/>
  <c r="BB980" i="1" s="1"/>
  <c r="BA981" i="1"/>
  <c r="BB981" i="1" s="1"/>
  <c r="BA982" i="1"/>
  <c r="BB982" i="1" s="1"/>
  <c r="BA1205" i="1"/>
  <c r="BB1205" i="1" s="1"/>
  <c r="BA1272" i="1"/>
  <c r="BB1272" i="1" s="1"/>
  <c r="BA892" i="1"/>
  <c r="BB892" i="1" s="1"/>
  <c r="BA807" i="1"/>
  <c r="BB807" i="1" s="1"/>
  <c r="BA1234" i="1"/>
  <c r="BB1234" i="1" s="1"/>
  <c r="BA491" i="1"/>
  <c r="BB491" i="1" s="1"/>
  <c r="BA1103" i="1"/>
  <c r="BB1103" i="1" s="1"/>
  <c r="BA1104" i="1"/>
  <c r="BB1104" i="1" s="1"/>
  <c r="BA548" i="1"/>
  <c r="BB548" i="1" s="1"/>
  <c r="BA1176" i="1"/>
  <c r="BB1176" i="1" s="1"/>
  <c r="BA1279" i="1"/>
  <c r="BB1279" i="1" s="1"/>
  <c r="BA633" i="1"/>
  <c r="BB633" i="1" s="1"/>
  <c r="BA791" i="1"/>
  <c r="BB791" i="1" s="1"/>
  <c r="BA257" i="1"/>
  <c r="BB257" i="1" s="1"/>
  <c r="BA907" i="1"/>
  <c r="BB907" i="1" s="1"/>
  <c r="BA389" i="1"/>
  <c r="BB389" i="1" s="1"/>
  <c r="BA1201" i="1"/>
  <c r="BB1201" i="1" s="1"/>
  <c r="BA1095" i="1"/>
  <c r="BB1095" i="1" s="1"/>
  <c r="BA1026" i="1"/>
  <c r="BB1026" i="1" s="1"/>
  <c r="BA1283" i="1"/>
  <c r="BB1283" i="1" s="1"/>
  <c r="BA1483" i="1"/>
  <c r="BB1483" i="1" s="1"/>
  <c r="BA1206" i="1"/>
  <c r="BB1206" i="1" s="1"/>
  <c r="BA1207" i="1"/>
  <c r="BB1207" i="1" s="1"/>
  <c r="BA1409" i="1"/>
  <c r="BB1409" i="1" s="1"/>
  <c r="BA1098" i="1"/>
  <c r="BB1098" i="1" s="1"/>
  <c r="BA1091" i="1"/>
  <c r="BB1091" i="1" s="1"/>
  <c r="BA1057" i="1"/>
  <c r="BB1057" i="1" s="1"/>
  <c r="BA1069" i="1"/>
  <c r="BB1069" i="1" s="1"/>
  <c r="BA1675" i="1"/>
  <c r="BB1675" i="1" s="1"/>
  <c r="BA1505" i="1"/>
  <c r="BB1505" i="1" s="1"/>
  <c r="BA1261" i="1"/>
  <c r="BB1261" i="1" s="1"/>
  <c r="BA890" i="1"/>
  <c r="BB890" i="1" s="1"/>
  <c r="BA1930" i="1"/>
  <c r="BB1930" i="1" s="1"/>
  <c r="BA1931" i="1"/>
  <c r="BB1931" i="1" s="1"/>
  <c r="BA979" i="1"/>
  <c r="BB979" i="1" s="1"/>
  <c r="BA1401" i="1"/>
  <c r="BB1401" i="1" s="1"/>
  <c r="BA1402" i="1"/>
  <c r="BB1402" i="1" s="1"/>
  <c r="BA1232" i="1"/>
  <c r="BB1232" i="1" s="1"/>
  <c r="BA1305" i="1"/>
  <c r="BB1305" i="1" s="1"/>
  <c r="BA1792" i="1"/>
  <c r="BB1792" i="1" s="1"/>
  <c r="BA1461" i="1"/>
  <c r="BB1461" i="1" s="1"/>
  <c r="BA1294" i="1"/>
  <c r="BB1294" i="1" s="1"/>
  <c r="BA1041" i="1"/>
  <c r="BB1041" i="1" s="1"/>
  <c r="BA924" i="1"/>
  <c r="BB924" i="1" s="1"/>
  <c r="BA1136" i="1"/>
  <c r="BB1136" i="1" s="1"/>
  <c r="BA1058" i="1"/>
  <c r="BB1058" i="1" s="1"/>
  <c r="BA1050" i="1"/>
  <c r="BB1050" i="1" s="1"/>
  <c r="BA1126" i="1"/>
  <c r="BB1126" i="1" s="1"/>
  <c r="BA1127" i="1"/>
  <c r="BB1127" i="1" s="1"/>
  <c r="BA1115" i="1"/>
  <c r="BB1115" i="1" s="1"/>
  <c r="BA1340" i="1"/>
  <c r="BB1340" i="1" s="1"/>
  <c r="BA2170" i="1"/>
  <c r="BB2170" i="1" s="1"/>
  <c r="BA1188" i="1"/>
  <c r="BB1188" i="1" s="1"/>
  <c r="BA1154" i="1"/>
  <c r="BB1154" i="1" s="1"/>
  <c r="BA953" i="1"/>
  <c r="BB953" i="1" s="1"/>
  <c r="BA967" i="1"/>
  <c r="BB967" i="1" s="1"/>
  <c r="BA767" i="1"/>
  <c r="BB767" i="1" s="1"/>
  <c r="BA746" i="1"/>
  <c r="BB746" i="1" s="1"/>
  <c r="BA1143" i="1"/>
  <c r="BB1143" i="1" s="1"/>
  <c r="BA911" i="1"/>
  <c r="BB911" i="1" s="1"/>
  <c r="BA1237" i="1"/>
  <c r="BB1237" i="1" s="1"/>
  <c r="BA1504" i="1"/>
  <c r="BB1504" i="1" s="1"/>
  <c r="BA902" i="1"/>
  <c r="BB902" i="1" s="1"/>
  <c r="BA1875" i="1"/>
  <c r="BB1875" i="1" s="1"/>
  <c r="BA1099" i="1"/>
  <c r="BB1099" i="1" s="1"/>
  <c r="BA1125" i="1"/>
  <c r="BB1125" i="1" s="1"/>
  <c r="BA1032" i="1"/>
  <c r="BB1032" i="1" s="1"/>
  <c r="BA1216" i="1"/>
  <c r="BB1216" i="1" s="1"/>
  <c r="BA1222" i="1"/>
  <c r="BB1222" i="1" s="1"/>
  <c r="BA1441" i="1"/>
  <c r="BB1441" i="1" s="1"/>
  <c r="BA574" i="1"/>
  <c r="BB574" i="1" s="1"/>
  <c r="BA1304" i="1"/>
  <c r="BB1304" i="1" s="1"/>
  <c r="BA1872" i="1"/>
  <c r="BB1872" i="1" s="1"/>
  <c r="BA968" i="1"/>
  <c r="BB968" i="1" s="1"/>
  <c r="BA670" i="1"/>
  <c r="BB670" i="1" s="1"/>
  <c r="BA671" i="1"/>
  <c r="BB671" i="1" s="1"/>
  <c r="BA1225" i="1"/>
  <c r="BB1225" i="1" s="1"/>
  <c r="BA836" i="1"/>
  <c r="BB836" i="1" s="1"/>
  <c r="BA1226" i="1"/>
  <c r="BB1226" i="1" s="1"/>
  <c r="BA824" i="1"/>
  <c r="BB824" i="1" s="1"/>
  <c r="BA946" i="1"/>
  <c r="BB946" i="1" s="1"/>
  <c r="BA1300" i="1"/>
  <c r="BB1300" i="1" s="1"/>
  <c r="BA243" i="1"/>
  <c r="BB243" i="1" s="1"/>
  <c r="BA843" i="1"/>
  <c r="BB843" i="1" s="1"/>
  <c r="BA844" i="1"/>
  <c r="BB844" i="1" s="1"/>
  <c r="BA863" i="1"/>
  <c r="BB863" i="1" s="1"/>
  <c r="BA561" i="1"/>
  <c r="BB561" i="1" s="1"/>
  <c r="BA912" i="1"/>
  <c r="BB912" i="1" s="1"/>
  <c r="BA1257" i="1"/>
  <c r="BB1257" i="1" s="1"/>
  <c r="BA1592" i="1"/>
  <c r="BB1592" i="1" s="1"/>
  <c r="BA1086" i="1"/>
  <c r="BB1086" i="1" s="1"/>
  <c r="BA768" i="1"/>
  <c r="BB768" i="1" s="1"/>
  <c r="BA1081" i="1"/>
  <c r="BB1081" i="1" s="1"/>
  <c r="BA1290" i="1"/>
  <c r="BB1290" i="1" s="1"/>
  <c r="BA410" i="1"/>
  <c r="BB410" i="1" s="1"/>
  <c r="BA1055" i="1"/>
  <c r="BB1055" i="1" s="1"/>
  <c r="BA891" i="1"/>
  <c r="BB891" i="1" s="1"/>
  <c r="BA1072" i="1"/>
  <c r="BB1072" i="1" s="1"/>
  <c r="BA1145" i="1"/>
  <c r="BB1145" i="1" s="1"/>
  <c r="BA1196" i="1"/>
  <c r="BB1196" i="1" s="1"/>
  <c r="BA1619" i="1"/>
  <c r="BB1619" i="1" s="1"/>
  <c r="BA1075" i="1"/>
  <c r="BB1075" i="1" s="1"/>
  <c r="BA1663" i="1"/>
  <c r="BB1663" i="1" s="1"/>
  <c r="BA1178" i="1"/>
  <c r="BB1178" i="1" s="1"/>
  <c r="BA1213" i="1"/>
  <c r="BB1213" i="1" s="1"/>
  <c r="BA1302" i="1"/>
  <c r="BB1302" i="1" s="1"/>
  <c r="BA1045" i="1"/>
  <c r="BB1045" i="1" s="1"/>
  <c r="BA883" i="1"/>
  <c r="BB883" i="1" s="1"/>
  <c r="BA1019" i="1"/>
  <c r="BB1019" i="1" s="1"/>
  <c r="BA1420" i="1"/>
  <c r="BB1420" i="1" s="1"/>
  <c r="BA1248" i="1"/>
  <c r="BB1248" i="1" s="1"/>
  <c r="BA734" i="1"/>
  <c r="BB734" i="1" s="1"/>
  <c r="BA1094" i="1"/>
  <c r="BB1094" i="1" s="1"/>
  <c r="BA1084" i="1"/>
  <c r="BB1084" i="1" s="1"/>
  <c r="BA474" i="1"/>
  <c r="BB474" i="1" s="1"/>
  <c r="BA960" i="1"/>
  <c r="BB960" i="1" s="1"/>
  <c r="BA906" i="1"/>
  <c r="BB906" i="1" s="1"/>
  <c r="BA301" i="1"/>
  <c r="BB301" i="1" s="1"/>
  <c r="BA700" i="1"/>
  <c r="BB700" i="1" s="1"/>
  <c r="BA699" i="1"/>
  <c r="BB699" i="1" s="1"/>
  <c r="BA1144" i="1"/>
  <c r="BB1144" i="1" s="1"/>
  <c r="BA885" i="1"/>
  <c r="BB885" i="1" s="1"/>
  <c r="BA1970" i="1"/>
  <c r="BB1970" i="1" s="1"/>
  <c r="BA1022" i="1"/>
  <c r="BB1022" i="1" s="1"/>
  <c r="BA1064" i="1"/>
  <c r="BB1064" i="1" s="1"/>
  <c r="BA1696" i="1"/>
  <c r="BB1696" i="1" s="1"/>
  <c r="BA1322" i="1"/>
  <c r="BB1322" i="1" s="1"/>
  <c r="BA2033" i="1"/>
  <c r="BB2033" i="1" s="1"/>
  <c r="BA1335" i="1"/>
  <c r="BB1335" i="1" s="1"/>
  <c r="BA1159" i="1"/>
  <c r="BB1159" i="1" s="1"/>
  <c r="BA922" i="1"/>
  <c r="BB922" i="1" s="1"/>
  <c r="BA1129" i="1"/>
  <c r="BB1129" i="1" s="1"/>
  <c r="BA1174" i="1"/>
  <c r="BB1174" i="1" s="1"/>
  <c r="BA957" i="1"/>
  <c r="BB957" i="1" s="1"/>
  <c r="BA784" i="1"/>
  <c r="BB784" i="1" s="1"/>
  <c r="BA1200" i="1"/>
  <c r="BB1200" i="1" s="1"/>
  <c r="BA1291" i="1"/>
  <c r="BB1291" i="1" s="1"/>
  <c r="BA1408" i="1"/>
  <c r="BB1408" i="1" s="1"/>
  <c r="BA1156" i="1"/>
  <c r="BB1156" i="1" s="1"/>
  <c r="BA990" i="1"/>
  <c r="BB990" i="1" s="1"/>
  <c r="BA1074" i="1"/>
  <c r="BB1074" i="1" s="1"/>
  <c r="BA1465" i="1"/>
  <c r="BB1465" i="1" s="1"/>
  <c r="BA2035" i="1"/>
  <c r="BB2035" i="1" s="1"/>
  <c r="BA1079" i="1"/>
  <c r="BB1079" i="1" s="1"/>
  <c r="BA1080" i="1"/>
  <c r="BB1080" i="1" s="1"/>
  <c r="BA1089" i="1"/>
  <c r="BB1089" i="1" s="1"/>
  <c r="BA2058" i="1"/>
  <c r="BB2058" i="1" s="1"/>
  <c r="BA1009" i="1"/>
  <c r="BB1009" i="1" s="1"/>
  <c r="BA955" i="1"/>
  <c r="BB955" i="1" s="1"/>
  <c r="BA1311" i="1"/>
  <c r="BB1311" i="1" s="1"/>
  <c r="BA1256" i="1"/>
  <c r="BB1256" i="1" s="1"/>
  <c r="BA1255" i="1"/>
  <c r="BB1255" i="1" s="1"/>
  <c r="BA800" i="1"/>
  <c r="BB800" i="1" s="1"/>
  <c r="BA1059" i="1"/>
  <c r="BB1059" i="1" s="1"/>
  <c r="BA696" i="1"/>
  <c r="BB696" i="1" s="1"/>
  <c r="BA1092" i="1"/>
  <c r="BB1092" i="1" s="1"/>
  <c r="BA1359" i="1"/>
  <c r="BB1359" i="1" s="1"/>
  <c r="BA1360" i="1"/>
  <c r="BB1360" i="1" s="1"/>
  <c r="BA882" i="1"/>
  <c r="BB882" i="1" s="1"/>
  <c r="BA660" i="1"/>
  <c r="BB660" i="1" s="1"/>
  <c r="BA443" i="1"/>
  <c r="BB443" i="1" s="1"/>
  <c r="BA1137" i="1"/>
  <c r="BB1137" i="1" s="1"/>
  <c r="BA307" i="1"/>
  <c r="BB307" i="1" s="1"/>
  <c r="BA1299" i="1"/>
  <c r="BB1299" i="1" s="1"/>
  <c r="BA735" i="1"/>
  <c r="BB735" i="1" s="1"/>
  <c r="BA736" i="1"/>
  <c r="BB736" i="1" s="1"/>
  <c r="BA732" i="1"/>
  <c r="BB732" i="1" s="1"/>
  <c r="BA1155" i="1"/>
  <c r="BB1155" i="1" s="1"/>
  <c r="BA933" i="1"/>
  <c r="BB933" i="1" s="1"/>
  <c r="BA739" i="1"/>
  <c r="BB739" i="1" s="1"/>
  <c r="BA978" i="1"/>
  <c r="BB978" i="1" s="1"/>
  <c r="BA1134" i="1"/>
  <c r="BB1134" i="1" s="1"/>
  <c r="BA971" i="1"/>
  <c r="BB971" i="1" s="1"/>
  <c r="BA951" i="1"/>
  <c r="BB951" i="1" s="1"/>
  <c r="BA1346" i="1"/>
  <c r="BB1346" i="1" s="1"/>
  <c r="BA1666" i="1"/>
  <c r="BB1666" i="1" s="1"/>
  <c r="BA919" i="1"/>
  <c r="BB919" i="1" s="1"/>
  <c r="BA514" i="1"/>
  <c r="BB514" i="1" s="1"/>
  <c r="BA1109" i="1"/>
  <c r="BB1109" i="1" s="1"/>
  <c r="BA923" i="1"/>
  <c r="BB923" i="1" s="1"/>
  <c r="BA1597" i="1"/>
  <c r="BB1597" i="1" s="1"/>
  <c r="BA896" i="1"/>
  <c r="BB896" i="1" s="1"/>
  <c r="BA592" i="1"/>
  <c r="BB592" i="1" s="1"/>
  <c r="BA1111" i="1"/>
  <c r="BB1111" i="1" s="1"/>
  <c r="BA775" i="1"/>
  <c r="BB775" i="1" s="1"/>
  <c r="BA834" i="1"/>
  <c r="BB834" i="1" s="1"/>
  <c r="BA934" i="1"/>
  <c r="BB934" i="1" s="1"/>
  <c r="BA992" i="1"/>
  <c r="BB992" i="1" s="1"/>
  <c r="BA874" i="1"/>
  <c r="BB874" i="1" s="1"/>
  <c r="BA241" i="1"/>
  <c r="BB241" i="1" s="1"/>
  <c r="BA521" i="1"/>
  <c r="BB521" i="1" s="1"/>
  <c r="BA722" i="1"/>
  <c r="BB722" i="1" s="1"/>
  <c r="BA520" i="1"/>
  <c r="BB520" i="1" s="1"/>
  <c r="BA130" i="1"/>
  <c r="BB130" i="1" s="1"/>
  <c r="BA1012" i="1"/>
  <c r="BB1012" i="1" s="1"/>
  <c r="BA776" i="1"/>
  <c r="BB776" i="1" s="1"/>
  <c r="BA872" i="1"/>
  <c r="BB872" i="1" s="1"/>
  <c r="BA873" i="1"/>
  <c r="BB873" i="1" s="1"/>
  <c r="BA1241" i="1"/>
  <c r="BB1241" i="1" s="1"/>
  <c r="BA1284" i="1"/>
  <c r="BB1284" i="1" s="1"/>
  <c r="BA759" i="1"/>
  <c r="BB759" i="1" s="1"/>
  <c r="BA857" i="1"/>
  <c r="BB857" i="1" s="1"/>
  <c r="BA1090" i="1"/>
  <c r="BB1090" i="1" s="1"/>
  <c r="BA921" i="1"/>
  <c r="BB921" i="1" s="1"/>
  <c r="BA914" i="1"/>
  <c r="BB914" i="1" s="1"/>
  <c r="BA1106" i="1"/>
  <c r="BB1106" i="1" s="1"/>
  <c r="BA702" i="1"/>
  <c r="BB702" i="1" s="1"/>
  <c r="BA1076" i="1"/>
  <c r="BB1076" i="1" s="1"/>
  <c r="BA1077" i="1"/>
  <c r="BB1077" i="1" s="1"/>
  <c r="BA1163" i="1"/>
  <c r="BB1163" i="1" s="1"/>
  <c r="BA1028" i="1"/>
  <c r="BB1028" i="1" s="1"/>
  <c r="BA242" i="1"/>
  <c r="BB242" i="1" s="1"/>
  <c r="BA816" i="1"/>
  <c r="BB816" i="1" s="1"/>
  <c r="BA1375" i="1"/>
  <c r="BB1375" i="1" s="1"/>
  <c r="BA847" i="1"/>
  <c r="BB847" i="1" s="1"/>
  <c r="BA753" i="1"/>
  <c r="BB753" i="1" s="1"/>
  <c r="BA754" i="1"/>
  <c r="BB754" i="1" s="1"/>
  <c r="BA1482" i="1"/>
  <c r="BB1482" i="1" s="1"/>
  <c r="BA985" i="1"/>
  <c r="BB985" i="1" s="1"/>
  <c r="BA845" i="1"/>
  <c r="BB845" i="1" s="1"/>
  <c r="BA983" i="1"/>
  <c r="BB983" i="1" s="1"/>
  <c r="BA984" i="1"/>
  <c r="BB984" i="1" s="1"/>
  <c r="BA157" i="1"/>
  <c r="BB157" i="1" s="1"/>
  <c r="BA549" i="1"/>
  <c r="BB549" i="1" s="1"/>
  <c r="BA1252" i="1"/>
  <c r="BB1252" i="1" s="1"/>
  <c r="BA218" i="1"/>
  <c r="BB218" i="1" s="1"/>
  <c r="BA147" i="1"/>
  <c r="BB147" i="1" s="1"/>
  <c r="BA1177" i="1"/>
  <c r="BB1177" i="1" s="1"/>
  <c r="BA893" i="1"/>
  <c r="BB893" i="1" s="1"/>
  <c r="BA567" i="1"/>
  <c r="BB567" i="1" s="1"/>
  <c r="BA1287" i="1"/>
  <c r="BB1287" i="1" s="1"/>
  <c r="BA1369" i="1"/>
  <c r="BB1369" i="1" s="1"/>
  <c r="BA860" i="1"/>
  <c r="BB860" i="1" s="1"/>
  <c r="BA537" i="1"/>
  <c r="BB537" i="1" s="1"/>
  <c r="BA1011" i="1"/>
  <c r="BB1011" i="1" s="1"/>
  <c r="BA1263" i="1"/>
  <c r="BB1263" i="1" s="1"/>
  <c r="BA1281" i="1"/>
  <c r="BB1281" i="1" s="1"/>
  <c r="BA114" i="1"/>
  <c r="BB114" i="1" s="1"/>
  <c r="BA719" i="1"/>
  <c r="BB719" i="1" s="1"/>
  <c r="BA566" i="1"/>
  <c r="BB566" i="1" s="1"/>
  <c r="BA829" i="1"/>
  <c r="BB829" i="1" s="1"/>
  <c r="BA1198" i="1"/>
  <c r="BB1198" i="1" s="1"/>
  <c r="BA540" i="1"/>
  <c r="BB540" i="1" s="1"/>
  <c r="BA1564" i="1"/>
  <c r="BB1564" i="1" s="1"/>
  <c r="BA989" i="1"/>
  <c r="BB989" i="1" s="1"/>
  <c r="BA481" i="1"/>
  <c r="BB481" i="1" s="1"/>
  <c r="BA713" i="1"/>
  <c r="BB713" i="1" s="1"/>
  <c r="BA1033" i="1"/>
  <c r="BB1033" i="1" s="1"/>
  <c r="BA939" i="1"/>
  <c r="BB939" i="1" s="1"/>
  <c r="BA740" i="1"/>
  <c r="BB740" i="1" s="1"/>
  <c r="BA766" i="1"/>
  <c r="BB766" i="1" s="1"/>
  <c r="BA1117" i="1"/>
  <c r="BB1117" i="1" s="1"/>
  <c r="BA179" i="1"/>
  <c r="BB179" i="1" s="1"/>
  <c r="BA373" i="1"/>
  <c r="BB373" i="1" s="1"/>
  <c r="BA178" i="1"/>
  <c r="BB178" i="1" s="1"/>
  <c r="BA809" i="1"/>
  <c r="BB809" i="1" s="1"/>
  <c r="BA763" i="1"/>
  <c r="BB763" i="1" s="1"/>
  <c r="BA1130" i="1"/>
  <c r="BB1130" i="1" s="1"/>
  <c r="BA825" i="1"/>
  <c r="BB825" i="1" s="1"/>
  <c r="BA929" i="1"/>
  <c r="BB929" i="1" s="1"/>
  <c r="BA950" i="1"/>
  <c r="BB950" i="1" s="1"/>
  <c r="BA476" i="1"/>
  <c r="BB476" i="1" s="1"/>
  <c r="BA616" i="1"/>
  <c r="BB616" i="1" s="1"/>
  <c r="BA1787" i="1"/>
  <c r="BB1787" i="1" s="1"/>
  <c r="BA942" i="1"/>
  <c r="BB942" i="1" s="1"/>
  <c r="BA780" i="1"/>
  <c r="BB780" i="1" s="1"/>
  <c r="BA856" i="1"/>
  <c r="BB856" i="1" s="1"/>
  <c r="BA255" i="1"/>
  <c r="BB255" i="1" s="1"/>
  <c r="BA254" i="1"/>
  <c r="BB254" i="1" s="1"/>
  <c r="BA2092" i="1"/>
  <c r="BB2092" i="1" s="1"/>
  <c r="BA797" i="1"/>
  <c r="BB797" i="1" s="1"/>
  <c r="BA973" i="1"/>
  <c r="BB973" i="1" s="1"/>
  <c r="BA1268" i="1"/>
  <c r="BB1268" i="1" s="1"/>
  <c r="BA278" i="1"/>
  <c r="BB278" i="1" s="1"/>
  <c r="BA895" i="1"/>
  <c r="BB895" i="1" s="1"/>
  <c r="BA355" i="1"/>
  <c r="BB355" i="1" s="1"/>
  <c r="BA1138" i="1"/>
  <c r="BB1138" i="1" s="1"/>
  <c r="BA1139" i="1"/>
  <c r="BB1139" i="1" s="1"/>
  <c r="BA630" i="1"/>
  <c r="BB630" i="1" s="1"/>
  <c r="BA1015" i="1"/>
  <c r="BB1015" i="1" s="1"/>
  <c r="BA835" i="1"/>
  <c r="BB835" i="1" s="1"/>
  <c r="BA1510" i="1"/>
  <c r="BB1510" i="1" s="1"/>
  <c r="BA1511" i="1"/>
  <c r="BB1511" i="1" s="1"/>
  <c r="BA779" i="1"/>
  <c r="BB779" i="1" s="1"/>
  <c r="BA71" i="1"/>
  <c r="BB71" i="1" s="1"/>
  <c r="BA596" i="1"/>
  <c r="BB596" i="1" s="1"/>
  <c r="BA611" i="1"/>
  <c r="BB611" i="1" s="1"/>
  <c r="BA637" i="1"/>
  <c r="BB637" i="1" s="1"/>
  <c r="BA1310" i="1"/>
  <c r="BB1310" i="1" s="1"/>
  <c r="BA1230" i="1"/>
  <c r="BB1230" i="1" s="1"/>
  <c r="BA815" i="1"/>
  <c r="BB815" i="1" s="1"/>
  <c r="BA1039" i="1"/>
  <c r="BB1039" i="1" s="1"/>
  <c r="BA1674" i="1"/>
  <c r="BB1674" i="1" s="1"/>
  <c r="BA761" i="1"/>
  <c r="BB761" i="1" s="1"/>
  <c r="BA861" i="1"/>
  <c r="BB861" i="1" s="1"/>
  <c r="BA720" i="1"/>
  <c r="BB720" i="1" s="1"/>
  <c r="BA733" i="1"/>
  <c r="BB733" i="1" s="1"/>
  <c r="BA1024" i="1"/>
  <c r="BB1024" i="1" s="1"/>
  <c r="BA1025" i="1"/>
  <c r="BB1025" i="1" s="1"/>
  <c r="BA513" i="1"/>
  <c r="BB513" i="1" s="1"/>
  <c r="BA1063" i="1"/>
  <c r="BB1063" i="1" s="1"/>
  <c r="BA402" i="1"/>
  <c r="BB402" i="1" s="1"/>
  <c r="BA1451" i="1"/>
  <c r="BB1451" i="1" s="1"/>
  <c r="BA516" i="1"/>
  <c r="BB516" i="1" s="1"/>
  <c r="BA949" i="1"/>
  <c r="BB949" i="1" s="1"/>
  <c r="BA744" i="1"/>
  <c r="BB744" i="1" s="1"/>
  <c r="BA898" i="1"/>
  <c r="BB898" i="1" s="1"/>
  <c r="BA1193" i="1"/>
  <c r="BB1193" i="1" s="1"/>
  <c r="BA712" i="1"/>
  <c r="BB712" i="1" s="1"/>
  <c r="BA708" i="1"/>
  <c r="BB708" i="1" s="1"/>
  <c r="BA1007" i="1"/>
  <c r="BB1007" i="1" s="1"/>
  <c r="BA1186" i="1"/>
  <c r="BB1186" i="1" s="1"/>
  <c r="BA954" i="1"/>
  <c r="BB954" i="1" s="1"/>
  <c r="BA886" i="1"/>
  <c r="BB886" i="1" s="1"/>
  <c r="BA433" i="1"/>
  <c r="BB433" i="1" s="1"/>
  <c r="BA1562" i="1"/>
  <c r="BB1562" i="1" s="1"/>
  <c r="BA988" i="1"/>
  <c r="BB988" i="1" s="1"/>
  <c r="BA1056" i="1"/>
  <c r="BB1056" i="1" s="1"/>
  <c r="BA664" i="1"/>
  <c r="BB664" i="1" s="1"/>
  <c r="BA1029" i="1"/>
  <c r="BB1029" i="1" s="1"/>
  <c r="BA794" i="1"/>
  <c r="BB794" i="1" s="1"/>
  <c r="BA749" i="1"/>
  <c r="BB749" i="1" s="1"/>
  <c r="BA826" i="1"/>
  <c r="BB826" i="1" s="1"/>
  <c r="BA2127" i="1"/>
  <c r="BB2127" i="1" s="1"/>
  <c r="BA1021" i="1"/>
  <c r="BB1021" i="1" s="1"/>
  <c r="BA1087" i="1"/>
  <c r="BB1087" i="1" s="1"/>
  <c r="BA617" i="1"/>
  <c r="BB617" i="1" s="1"/>
  <c r="BA679" i="1"/>
  <c r="BB679" i="1" s="1"/>
  <c r="BA613" i="1"/>
  <c r="BB613" i="1" s="1"/>
  <c r="BA614" i="1"/>
  <c r="BB614" i="1" s="1"/>
  <c r="BA1122" i="1"/>
  <c r="BB1122" i="1" s="1"/>
  <c r="BA464" i="1"/>
  <c r="BB464" i="1" s="1"/>
  <c r="BA585" i="1"/>
  <c r="BB585" i="1" s="1"/>
  <c r="BA1421" i="1"/>
  <c r="BB1421" i="1" s="1"/>
  <c r="BA1422" i="1"/>
  <c r="BB1422" i="1" s="1"/>
  <c r="BA675" i="1"/>
  <c r="BB675" i="1" s="1"/>
  <c r="BA796" i="1"/>
  <c r="BB796" i="1" s="1"/>
  <c r="BA331" i="1"/>
  <c r="BB331" i="1" s="1"/>
  <c r="BA962" i="1"/>
  <c r="BB962" i="1" s="1"/>
  <c r="BA913" i="1"/>
  <c r="BB913" i="1" s="1"/>
  <c r="BA814" i="1"/>
  <c r="BB814" i="1" s="1"/>
  <c r="BA781" i="1"/>
  <c r="BB781" i="1" s="1"/>
  <c r="BA718" i="1"/>
  <c r="BB718" i="1" s="1"/>
  <c r="BA531" i="1"/>
  <c r="BB531" i="1" s="1"/>
  <c r="BA918" i="1"/>
  <c r="BB918" i="1" s="1"/>
  <c r="BA305" i="1"/>
  <c r="BB305" i="1" s="1"/>
  <c r="BA868" i="1"/>
  <c r="BB868" i="1" s="1"/>
  <c r="BA848" i="1"/>
  <c r="BB848" i="1" s="1"/>
  <c r="BA865" i="1"/>
  <c r="BB865" i="1" s="1"/>
  <c r="BA864" i="1"/>
  <c r="BB864" i="1" s="1"/>
  <c r="BA203" i="1"/>
  <c r="BB203" i="1" s="1"/>
  <c r="BA529" i="1"/>
  <c r="BB529" i="1" s="1"/>
  <c r="BA409" i="1"/>
  <c r="BB409" i="1" s="1"/>
  <c r="BA997" i="1"/>
  <c r="BB997" i="1" s="1"/>
  <c r="BA1249" i="1"/>
  <c r="BB1249" i="1" s="1"/>
  <c r="BA554" i="1"/>
  <c r="BB554" i="1" s="1"/>
  <c r="BA858" i="1"/>
  <c r="BB858" i="1" s="1"/>
  <c r="BA859" i="1"/>
  <c r="BB859" i="1" s="1"/>
  <c r="BA681" i="1"/>
  <c r="BB681" i="1" s="1"/>
  <c r="BA999" i="1"/>
  <c r="BB999" i="1" s="1"/>
  <c r="BA430" i="1"/>
  <c r="BB430" i="1" s="1"/>
  <c r="BA422" i="1"/>
  <c r="BB422" i="1" s="1"/>
  <c r="BA492" i="1"/>
  <c r="BB492" i="1" s="1"/>
  <c r="BA1093" i="1"/>
  <c r="BB1093" i="1" s="1"/>
  <c r="BA363" i="1"/>
  <c r="BB363" i="1" s="1"/>
  <c r="BA965" i="1"/>
  <c r="BB965" i="1" s="1"/>
  <c r="BA710" i="1"/>
  <c r="BB710" i="1" s="1"/>
  <c r="BA117" i="1"/>
  <c r="BB117" i="1" s="1"/>
  <c r="BA385" i="1"/>
  <c r="BB385" i="1" s="1"/>
  <c r="BA792" i="1"/>
  <c r="BB792" i="1" s="1"/>
  <c r="BA846" i="1"/>
  <c r="BB846" i="1" s="1"/>
  <c r="BA838" i="1"/>
  <c r="BB838" i="1" s="1"/>
  <c r="BA1046" i="1"/>
  <c r="BB1046" i="1" s="1"/>
  <c r="BA1047" i="1"/>
  <c r="BB1047" i="1" s="1"/>
  <c r="BA515" i="1"/>
  <c r="BB515" i="1" s="1"/>
  <c r="BA669" i="1"/>
  <c r="BB669" i="1" s="1"/>
  <c r="BA1068" i="1"/>
  <c r="BB1068" i="1" s="1"/>
  <c r="BA1518" i="1"/>
  <c r="BB1518" i="1" s="1"/>
  <c r="BA1515" i="1"/>
  <c r="BB1515" i="1" s="1"/>
  <c r="BA643" i="1"/>
  <c r="BB643" i="1" s="1"/>
  <c r="BA489" i="1"/>
  <c r="BB489" i="1" s="1"/>
  <c r="BA1164" i="1"/>
  <c r="BB1164" i="1" s="1"/>
  <c r="BA1085" i="1"/>
  <c r="BB1085" i="1" s="1"/>
  <c r="BA651" i="1"/>
  <c r="BB651" i="1" s="1"/>
  <c r="BA225" i="1"/>
  <c r="BB225" i="1" s="1"/>
  <c r="BA403" i="1"/>
  <c r="BB403" i="1" s="1"/>
  <c r="BA326" i="1"/>
  <c r="BB326" i="1" s="1"/>
  <c r="BA941" i="1"/>
  <c r="BB941" i="1" s="1"/>
  <c r="BA802" i="1"/>
  <c r="BB802" i="1" s="1"/>
  <c r="BA1194" i="1"/>
  <c r="BB1194" i="1" s="1"/>
  <c r="BA862" i="1"/>
  <c r="BB862" i="1" s="1"/>
  <c r="BA263" i="1"/>
  <c r="BB263" i="1" s="1"/>
  <c r="BA299" i="1"/>
  <c r="BB299" i="1" s="1"/>
  <c r="BA298" i="1"/>
  <c r="BB298" i="1" s="1"/>
  <c r="BA1167" i="1"/>
  <c r="BB1167" i="1" s="1"/>
  <c r="BA778" i="1"/>
  <c r="BB778" i="1" s="1"/>
  <c r="BA706" i="1"/>
  <c r="BB706" i="1" s="1"/>
  <c r="BA1006" i="1"/>
  <c r="BB1006" i="1" s="1"/>
  <c r="BA908" i="1"/>
  <c r="BB908" i="1" s="1"/>
  <c r="BA140" i="1"/>
  <c r="BB140" i="1" s="1"/>
  <c r="BA1112" i="1"/>
  <c r="BB1112" i="1" s="1"/>
  <c r="BA300" i="1"/>
  <c r="BB300" i="1" s="1"/>
  <c r="BA795" i="1"/>
  <c r="BB795" i="1" s="1"/>
  <c r="BA958" i="1"/>
  <c r="BB958" i="1" s="1"/>
  <c r="BA652" i="1"/>
  <c r="BB652" i="1" s="1"/>
  <c r="BA697" i="1"/>
  <c r="BB697" i="1" s="1"/>
  <c r="BA1016" i="1"/>
  <c r="BB1016" i="1" s="1"/>
  <c r="BA1017" i="1"/>
  <c r="BB1017" i="1" s="1"/>
  <c r="BA682" i="1"/>
  <c r="BB682" i="1" s="1"/>
  <c r="BA683" i="1"/>
  <c r="BB683" i="1" s="1"/>
  <c r="BA787" i="1"/>
  <c r="BB787" i="1" s="1"/>
  <c r="BA786" i="1"/>
  <c r="BB786" i="1" s="1"/>
  <c r="BA473" i="1"/>
  <c r="BB473" i="1" s="1"/>
  <c r="BA639" i="1"/>
  <c r="BB639" i="1" s="1"/>
  <c r="BA747" i="1"/>
  <c r="BB747" i="1" s="1"/>
  <c r="BA789" i="1"/>
  <c r="BB789" i="1" s="1"/>
  <c r="BA1168" i="1"/>
  <c r="BB1168" i="1" s="1"/>
  <c r="BA1169" i="1"/>
  <c r="BB1169" i="1" s="1"/>
  <c r="BA460" i="1"/>
  <c r="BB460" i="1" s="1"/>
  <c r="BA852" i="1"/>
  <c r="BB852" i="1" s="1"/>
  <c r="BA943" i="1"/>
  <c r="BB943" i="1" s="1"/>
  <c r="BA295" i="1"/>
  <c r="BB295" i="1" s="1"/>
  <c r="BA649" i="1"/>
  <c r="BB649" i="1" s="1"/>
  <c r="BA472" i="1"/>
  <c r="BB472" i="1" s="1"/>
  <c r="BA168" i="1"/>
  <c r="BB168" i="1" s="1"/>
  <c r="BA517" i="1"/>
  <c r="BB517" i="1" s="1"/>
  <c r="BA760" i="1"/>
  <c r="BB760" i="1" s="1"/>
  <c r="BA694" i="1"/>
  <c r="BB694" i="1" s="1"/>
  <c r="BA313" i="1"/>
  <c r="BB313" i="1" s="1"/>
  <c r="BA812" i="1"/>
  <c r="BB812" i="1" s="1"/>
  <c r="BA813" i="1"/>
  <c r="BB813" i="1" s="1"/>
  <c r="BA877" i="1"/>
  <c r="BB877" i="1" s="1"/>
  <c r="BA878" i="1"/>
  <c r="BB878" i="1" s="1"/>
  <c r="BA68" i="1"/>
  <c r="BB68" i="1" s="1"/>
  <c r="BA1215" i="1"/>
  <c r="BB1215" i="1" s="1"/>
  <c r="BA161" i="1"/>
  <c r="BB161" i="1" s="1"/>
  <c r="BA2034" i="1"/>
  <c r="BB2034" i="1" s="1"/>
  <c r="BA606" i="1"/>
  <c r="BB606" i="1" s="1"/>
  <c r="BA328" i="1"/>
  <c r="BB328" i="1" s="1"/>
  <c r="BA329" i="1"/>
  <c r="BB329" i="1" s="1"/>
  <c r="BA977" i="1"/>
  <c r="BB977" i="1" s="1"/>
  <c r="BA658" i="1"/>
  <c r="BB658" i="1" s="1"/>
  <c r="BA659" i="1"/>
  <c r="BB659" i="1" s="1"/>
  <c r="BA741" i="1"/>
  <c r="BB741" i="1" s="1"/>
  <c r="BA742" i="1"/>
  <c r="BB742" i="1" s="1"/>
  <c r="BA743" i="1"/>
  <c r="BB743" i="1" s="1"/>
  <c r="BA762" i="1"/>
  <c r="BB762" i="1" s="1"/>
  <c r="BA774" i="1"/>
  <c r="BB774" i="1" s="1"/>
  <c r="BA709" i="1"/>
  <c r="BB709" i="1" s="1"/>
  <c r="BA854" i="1"/>
  <c r="BB854" i="1" s="1"/>
  <c r="BA625" i="1"/>
  <c r="BB625" i="1" s="1"/>
  <c r="BA691" i="1"/>
  <c r="BB691" i="1" s="1"/>
  <c r="BA223" i="1"/>
  <c r="BB223" i="1" s="1"/>
  <c r="BA246" i="1"/>
  <c r="BB246" i="1" s="1"/>
  <c r="BA247" i="1"/>
  <c r="BB247" i="1" s="1"/>
  <c r="BA692" i="1"/>
  <c r="BB692" i="1" s="1"/>
  <c r="BA871" i="1"/>
  <c r="BB871" i="1" s="1"/>
  <c r="BA663" i="1"/>
  <c r="BB663" i="1" s="1"/>
  <c r="BA170" i="1"/>
  <c r="BB170" i="1" s="1"/>
  <c r="BA543" i="1"/>
  <c r="BB543" i="1" s="1"/>
  <c r="BA900" i="1"/>
  <c r="BB900" i="1" s="1"/>
  <c r="BA493" i="1"/>
  <c r="BB493" i="1" s="1"/>
  <c r="BA605" i="1"/>
  <c r="BB605" i="1" s="1"/>
  <c r="BA701" i="1"/>
  <c r="BB701" i="1" s="1"/>
  <c r="BA1221" i="1"/>
  <c r="BB1221" i="1" s="1"/>
  <c r="BA280" i="1"/>
  <c r="BB280" i="1" s="1"/>
  <c r="BA528" i="1"/>
  <c r="BB528" i="1" s="1"/>
  <c r="BA525" i="1"/>
  <c r="BB525" i="1" s="1"/>
  <c r="BA555" i="1"/>
  <c r="BB555" i="1" s="1"/>
  <c r="BA210" i="1"/>
  <c r="BB210" i="1" s="1"/>
  <c r="BA1031" i="1"/>
  <c r="BB1031" i="1" s="1"/>
  <c r="BA704" i="1"/>
  <c r="BB704" i="1" s="1"/>
  <c r="BA488" i="1"/>
  <c r="BB488" i="1" s="1"/>
  <c r="BA108" i="1"/>
  <c r="BB108" i="1" s="1"/>
  <c r="BA1005" i="1"/>
  <c r="BB1005" i="1" s="1"/>
  <c r="BA439" i="1"/>
  <c r="BB439" i="1" s="1"/>
  <c r="BA541" i="1"/>
  <c r="BB541" i="1" s="1"/>
  <c r="BA674" i="1"/>
  <c r="BB674" i="1" s="1"/>
  <c r="BA557" i="1"/>
  <c r="BB557" i="1" s="1"/>
  <c r="BA558" i="1"/>
  <c r="BB558" i="1" s="1"/>
  <c r="BA580" i="1"/>
  <c r="BB580" i="1" s="1"/>
  <c r="BA84" i="1"/>
  <c r="BB84" i="1" s="1"/>
  <c r="BA947" i="1"/>
  <c r="BB947" i="1" s="1"/>
  <c r="BA808" i="1"/>
  <c r="BB808" i="1" s="1"/>
  <c r="BA818" i="1"/>
  <c r="BB818" i="1" s="1"/>
  <c r="BA590" i="1"/>
  <c r="BB590" i="1" s="1"/>
  <c r="BA324" i="1"/>
  <c r="BB324" i="1" s="1"/>
  <c r="BA325" i="1"/>
  <c r="BB325" i="1" s="1"/>
  <c r="BA78" i="1"/>
  <c r="BB78" i="1" s="1"/>
  <c r="BA783" i="1"/>
  <c r="BB783" i="1" s="1"/>
  <c r="BA183" i="1"/>
  <c r="BB183" i="1" s="1"/>
  <c r="BA602" i="1"/>
  <c r="BB602" i="1" s="1"/>
  <c r="BA455" i="1"/>
  <c r="BB455" i="1" s="1"/>
  <c r="BA284" i="1"/>
  <c r="BB284" i="1" s="1"/>
  <c r="BA752" i="1"/>
  <c r="BB752" i="1" s="1"/>
  <c r="BA887" i="1"/>
  <c r="BB887" i="1" s="1"/>
  <c r="BA539" i="1"/>
  <c r="BB539" i="1" s="1"/>
  <c r="BA348" i="1"/>
  <c r="BB348" i="1" s="1"/>
  <c r="BA1318" i="1"/>
  <c r="BB1318" i="1" s="1"/>
  <c r="BA634" i="1"/>
  <c r="BB634" i="1" s="1"/>
  <c r="BA635" i="1"/>
  <c r="BB635" i="1" s="1"/>
  <c r="BA357" i="1"/>
  <c r="BB357" i="1" s="1"/>
  <c r="BA1054" i="1"/>
  <c r="BB1054" i="1" s="1"/>
  <c r="BA1014" i="1"/>
  <c r="BB1014" i="1" s="1"/>
  <c r="BA553" i="1"/>
  <c r="BB553" i="1" s="1"/>
  <c r="BA287" i="1"/>
  <c r="BB287" i="1" s="1"/>
  <c r="BA197" i="1"/>
  <c r="BB197" i="1" s="1"/>
  <c r="BA51" i="1"/>
  <c r="BB51" i="1" s="1"/>
  <c r="BA211" i="1"/>
  <c r="BB211" i="1" s="1"/>
  <c r="BA390" i="1"/>
  <c r="BB390" i="1" s="1"/>
  <c r="BA391" i="1"/>
  <c r="BB391" i="1" s="1"/>
  <c r="BA948" i="1"/>
  <c r="BB948" i="1" s="1"/>
  <c r="BA618" i="1"/>
  <c r="BB618" i="1" s="1"/>
  <c r="BA351" i="1"/>
  <c r="BB351" i="1" s="1"/>
  <c r="BA220" i="1"/>
  <c r="BB220" i="1" s="1"/>
  <c r="BA221" i="1"/>
  <c r="BB221" i="1" s="1"/>
  <c r="BA451" i="1"/>
  <c r="BB451" i="1" s="1"/>
  <c r="BA546" i="1"/>
  <c r="BB546" i="1" s="1"/>
  <c r="BA470" i="1"/>
  <c r="BB470" i="1" s="1"/>
  <c r="BA909" i="1"/>
  <c r="BB909" i="1" s="1"/>
  <c r="BA597" i="1"/>
  <c r="BB597" i="1" s="1"/>
  <c r="BA1043" i="1"/>
  <c r="BB1043" i="1" s="1"/>
  <c r="BA228" i="1"/>
  <c r="BB228" i="1" s="1"/>
  <c r="BA612" i="1"/>
  <c r="BB612" i="1" s="1"/>
  <c r="BA290" i="1"/>
  <c r="BB290" i="1" s="1"/>
  <c r="BA632" i="1"/>
  <c r="BB632" i="1" s="1"/>
  <c r="BA579" i="1"/>
  <c r="BB579" i="1" s="1"/>
  <c r="BA293" i="1"/>
  <c r="BB293" i="1" s="1"/>
  <c r="BA925" i="1"/>
  <c r="BB925" i="1" s="1"/>
  <c r="BA205" i="1"/>
  <c r="BB205" i="1" s="1"/>
  <c r="BA1004" i="1"/>
  <c r="BB1004" i="1" s="1"/>
  <c r="BA165" i="1"/>
  <c r="BB165" i="1" s="1"/>
  <c r="BA586" i="1"/>
  <c r="BB586" i="1" s="1"/>
  <c r="BA644" i="1"/>
  <c r="BB644" i="1" s="1"/>
  <c r="BA619" i="1"/>
  <c r="BB619" i="1" s="1"/>
  <c r="BA935" i="1"/>
  <c r="BB935" i="1" s="1"/>
  <c r="BA936" i="1"/>
  <c r="BB936" i="1" s="1"/>
  <c r="BA369" i="1"/>
  <c r="BB369" i="1" s="1"/>
  <c r="BA256" i="1"/>
  <c r="BB256" i="1" s="1"/>
  <c r="BA445" i="1"/>
  <c r="BB445" i="1" s="1"/>
  <c r="BA964" i="1"/>
  <c r="BB964" i="1" s="1"/>
  <c r="BA308" i="1"/>
  <c r="BB308" i="1" s="1"/>
  <c r="BA500" i="1"/>
  <c r="BB500" i="1" s="1"/>
  <c r="BA1306" i="1"/>
  <c r="BB1306" i="1" s="1"/>
  <c r="BA790" i="1"/>
  <c r="BB790" i="1" s="1"/>
  <c r="BA115" i="1"/>
  <c r="BB115" i="1" s="1"/>
  <c r="BA459" i="1"/>
  <c r="BB459" i="1" s="1"/>
  <c r="BA1128" i="1"/>
  <c r="BB1128" i="1" s="1"/>
  <c r="BA729" i="1"/>
  <c r="BB729" i="1" s="1"/>
  <c r="BA730" i="1"/>
  <c r="BB730" i="1" s="1"/>
  <c r="BA772" i="1"/>
  <c r="BB772" i="1" s="1"/>
  <c r="BA881" i="1"/>
  <c r="BB881" i="1" s="1"/>
  <c r="BA678" i="1"/>
  <c r="BB678" i="1" s="1"/>
  <c r="BA415" i="1"/>
  <c r="BB415" i="1" s="1"/>
  <c r="BA414" i="1"/>
  <c r="BB414" i="1" s="1"/>
  <c r="BA801" i="1"/>
  <c r="BB801" i="1" s="1"/>
  <c r="BA311" i="1"/>
  <c r="BB311" i="1" s="1"/>
  <c r="BA478" i="1"/>
  <c r="BB478" i="1" s="1"/>
  <c r="BA764" i="1"/>
  <c r="BB764" i="1" s="1"/>
  <c r="BA207" i="1"/>
  <c r="BB207" i="1" s="1"/>
  <c r="BA803" i="1"/>
  <c r="BB803" i="1" s="1"/>
  <c r="BA429" i="1"/>
  <c r="BB429" i="1" s="1"/>
  <c r="BA727" i="1"/>
  <c r="BB727" i="1" s="1"/>
  <c r="BA420" i="1"/>
  <c r="BB420" i="1" s="1"/>
  <c r="BA731" i="1"/>
  <c r="BB731" i="1" s="1"/>
  <c r="BA475" i="1"/>
  <c r="BB475" i="1" s="1"/>
  <c r="BA728" i="1"/>
  <c r="BB728" i="1" s="1"/>
  <c r="BA317" i="1"/>
  <c r="BB317" i="1" s="1"/>
  <c r="BA615" i="1"/>
  <c r="BB615" i="1" s="1"/>
  <c r="BA817" i="1"/>
  <c r="BB817" i="1" s="1"/>
  <c r="BA609" i="1"/>
  <c r="BB609" i="1" s="1"/>
  <c r="BA534" i="1"/>
  <c r="BB534" i="1" s="1"/>
  <c r="BA717" i="1"/>
  <c r="BB717" i="1" s="1"/>
  <c r="BA519" i="1"/>
  <c r="BB519" i="1" s="1"/>
  <c r="BA571" i="1"/>
  <c r="BB571" i="1" s="1"/>
  <c r="BA831" i="1"/>
  <c r="BB831" i="1" s="1"/>
  <c r="BA832" i="1"/>
  <c r="BB832" i="1" s="1"/>
  <c r="BA830" i="1"/>
  <c r="BB830" i="1" s="1"/>
  <c r="BA995" i="1"/>
  <c r="BB995" i="1" s="1"/>
  <c r="BA963" i="1"/>
  <c r="BB963" i="1" s="1"/>
  <c r="BA264" i="1"/>
  <c r="BB264" i="1" s="1"/>
  <c r="BA417" i="1"/>
  <c r="BB417" i="1" s="1"/>
  <c r="BA418" i="1"/>
  <c r="BB418" i="1" s="1"/>
  <c r="BA748" i="1"/>
  <c r="BB748" i="1" s="1"/>
  <c r="BA938" i="1"/>
  <c r="BB938" i="1" s="1"/>
  <c r="BA785" i="1"/>
  <c r="BB785" i="1" s="1"/>
  <c r="BA1593" i="1"/>
  <c r="BB1593" i="1" s="1"/>
  <c r="BA245" i="1"/>
  <c r="BB245" i="1" s="1"/>
  <c r="BA888" i="1"/>
  <c r="BB888" i="1" s="1"/>
  <c r="BA80" i="1"/>
  <c r="BB80" i="1" s="1"/>
  <c r="BA81" i="1"/>
  <c r="BB81" i="1" s="1"/>
  <c r="BA195" i="1"/>
  <c r="BB195" i="1" s="1"/>
  <c r="BA782" i="1"/>
  <c r="BB782" i="1" s="1"/>
  <c r="BA456" i="1"/>
  <c r="BB456" i="1" s="1"/>
  <c r="BA457" i="1"/>
  <c r="BB457" i="1" s="1"/>
  <c r="BA458" i="1"/>
  <c r="BB458" i="1" s="1"/>
  <c r="BA686" i="1"/>
  <c r="BB686" i="1" s="1"/>
  <c r="BA465" i="1"/>
  <c r="BB465" i="1" s="1"/>
  <c r="BA1119" i="1"/>
  <c r="BB1119" i="1" s="1"/>
  <c r="BA623" i="1"/>
  <c r="BB623" i="1" s="1"/>
  <c r="BA738" i="1"/>
  <c r="BB738" i="1" s="1"/>
  <c r="BA604" i="1"/>
  <c r="BB604" i="1" s="1"/>
  <c r="BA190" i="1"/>
  <c r="BB190" i="1" s="1"/>
  <c r="BA485" i="1"/>
  <c r="BB485" i="1" s="1"/>
  <c r="BA600" i="1"/>
  <c r="BB600" i="1" s="1"/>
  <c r="BA601" i="1"/>
  <c r="BB601" i="1" s="1"/>
  <c r="BA910" i="1"/>
  <c r="BB910" i="1" s="1"/>
  <c r="BA665" i="1"/>
  <c r="BB665" i="1" s="1"/>
  <c r="BA666" i="1"/>
  <c r="BB666" i="1" s="1"/>
  <c r="BA642" i="1"/>
  <c r="BB642" i="1" s="1"/>
  <c r="BA191" i="1"/>
  <c r="BB191" i="1" s="1"/>
  <c r="BA192" i="1"/>
  <c r="BB192" i="1" s="1"/>
  <c r="BA20" i="1"/>
  <c r="BB20" i="1" s="1"/>
  <c r="BA21" i="1"/>
  <c r="BB21" i="1" s="1"/>
  <c r="BA437" i="1"/>
  <c r="BB437" i="1" s="1"/>
  <c r="BA1170" i="1"/>
  <c r="BB1170" i="1" s="1"/>
  <c r="BA560" i="1"/>
  <c r="BB560" i="1" s="1"/>
  <c r="BA897" i="1"/>
  <c r="BB897" i="1" s="1"/>
  <c r="BA154" i="1"/>
  <c r="BB154" i="1" s="1"/>
  <c r="BA155" i="1"/>
  <c r="BB155" i="1" s="1"/>
  <c r="BA725" i="1"/>
  <c r="BB725" i="1" s="1"/>
  <c r="BA215" i="1"/>
  <c r="BB215" i="1" s="1"/>
  <c r="BA564" i="1"/>
  <c r="BB564" i="1" s="1"/>
  <c r="BA565" i="1"/>
  <c r="BB565" i="1" s="1"/>
  <c r="BA1082" i="1"/>
  <c r="BB1082" i="1" s="1"/>
  <c r="BA1083" i="1"/>
  <c r="BB1083" i="1" s="1"/>
  <c r="BA131" i="1"/>
  <c r="BB131" i="1" s="1"/>
  <c r="BA526" i="1"/>
  <c r="BB526" i="1" s="1"/>
  <c r="BA309" i="1"/>
  <c r="BB309" i="1" s="1"/>
  <c r="BA452" i="1"/>
  <c r="BB452" i="1" s="1"/>
  <c r="BA584" i="1"/>
  <c r="BB584" i="1" s="1"/>
  <c r="BA54" i="1"/>
  <c r="BB54" i="1" s="1"/>
  <c r="BA538" i="1"/>
  <c r="BB538" i="1" s="1"/>
  <c r="BA1010" i="1"/>
  <c r="BB1010" i="1" s="1"/>
  <c r="BA279" i="1"/>
  <c r="BB279" i="1" s="1"/>
  <c r="BA398" i="1"/>
  <c r="BB398" i="1" s="1"/>
  <c r="BA773" i="1"/>
  <c r="BB773" i="1" s="1"/>
  <c r="BA335" i="1"/>
  <c r="BB335" i="1" s="1"/>
  <c r="BA819" i="1"/>
  <c r="BB819" i="1" s="1"/>
  <c r="BA125" i="1"/>
  <c r="BB125" i="1" s="1"/>
  <c r="BA750" i="1"/>
  <c r="BB750" i="1" s="1"/>
  <c r="BA726" i="1"/>
  <c r="BB726" i="1" s="1"/>
  <c r="BA111" i="1"/>
  <c r="BB111" i="1" s="1"/>
  <c r="BA512" i="1"/>
  <c r="BB512" i="1" s="1"/>
  <c r="BA364" i="1"/>
  <c r="BB364" i="1" s="1"/>
  <c r="BA224" i="1"/>
  <c r="BB224" i="1" s="1"/>
  <c r="BA755" i="1"/>
  <c r="BB755" i="1" s="1"/>
  <c r="BA185" i="1"/>
  <c r="BB185" i="1" s="1"/>
  <c r="BA721" i="1"/>
  <c r="BB721" i="1" s="1"/>
  <c r="BA306" i="1"/>
  <c r="BB306" i="1" s="1"/>
  <c r="BA593" i="1"/>
  <c r="BB593" i="1" s="1"/>
  <c r="BA249" i="1"/>
  <c r="BB249" i="1" s="1"/>
  <c r="BA266" i="1"/>
  <c r="BB266" i="1" s="1"/>
  <c r="BA267" i="1"/>
  <c r="BB267" i="1" s="1"/>
  <c r="BA479" i="1"/>
  <c r="BB479" i="1" s="1"/>
  <c r="BA581" i="1"/>
  <c r="BB581" i="1" s="1"/>
  <c r="BA620" i="1"/>
  <c r="BB620" i="1" s="1"/>
  <c r="BA494" i="1"/>
  <c r="BB494" i="1" s="1"/>
  <c r="BA169" i="1"/>
  <c r="BB169" i="1" s="1"/>
  <c r="BA505" i="1"/>
  <c r="BB505" i="1" s="1"/>
  <c r="BA532" i="1"/>
  <c r="BB532" i="1" s="1"/>
  <c r="BA533" i="1"/>
  <c r="BB533" i="1" s="1"/>
  <c r="BA655" i="1"/>
  <c r="BB655" i="1" s="1"/>
  <c r="BA272" i="1"/>
  <c r="BB272" i="1" s="1"/>
  <c r="BA587" i="1"/>
  <c r="BB587" i="1" s="1"/>
  <c r="BA626" i="1"/>
  <c r="BB626" i="1" s="1"/>
  <c r="BA510" i="1"/>
  <c r="BB510" i="1" s="1"/>
  <c r="BA839" i="1"/>
  <c r="BB839" i="1" s="1"/>
  <c r="BA58" i="1"/>
  <c r="BB58" i="1" s="1"/>
  <c r="BA198" i="1"/>
  <c r="BB198" i="1" s="1"/>
  <c r="BA530" i="1"/>
  <c r="BB530" i="1" s="1"/>
  <c r="BA268" i="1"/>
  <c r="BB268" i="1" s="1"/>
  <c r="BA436" i="1"/>
  <c r="BB436" i="1" s="1"/>
  <c r="BA628" i="1"/>
  <c r="BB628" i="1" s="1"/>
  <c r="BA903" i="1"/>
  <c r="BB903" i="1" s="1"/>
  <c r="BA904" i="1"/>
  <c r="BB904" i="1" s="1"/>
  <c r="BA427" i="1"/>
  <c r="BB427" i="1" s="1"/>
  <c r="BA431" i="1"/>
  <c r="BB431" i="1" s="1"/>
  <c r="BA477" i="1"/>
  <c r="BB477" i="1" s="1"/>
  <c r="BA853" i="1"/>
  <c r="BB853" i="1" s="1"/>
  <c r="BA273" i="1"/>
  <c r="BB273" i="1" s="1"/>
  <c r="BA582" i="1"/>
  <c r="BB582" i="1" s="1"/>
  <c r="BA274" i="1"/>
  <c r="BB274" i="1" s="1"/>
  <c r="BA622" i="1"/>
  <c r="BB622" i="1" s="1"/>
  <c r="BA870" i="1"/>
  <c r="BB870" i="1" s="1"/>
  <c r="BA1105" i="1"/>
  <c r="BB1105" i="1" s="1"/>
  <c r="BA441" i="1"/>
  <c r="BB441" i="1" s="1"/>
  <c r="BA496" i="1"/>
  <c r="BB496" i="1" s="1"/>
  <c r="BA65" i="1"/>
  <c r="BB65" i="1" s="1"/>
  <c r="BA66" i="1"/>
  <c r="BB66" i="1" s="1"/>
  <c r="BA281" i="1"/>
  <c r="BB281" i="1" s="1"/>
  <c r="BA504" i="1"/>
  <c r="BB504" i="1" s="1"/>
  <c r="BA105" i="1"/>
  <c r="BB105" i="1" s="1"/>
  <c r="BA570" i="1"/>
  <c r="BB570" i="1" s="1"/>
  <c r="BA393" i="1"/>
  <c r="BB393" i="1" s="1"/>
  <c r="BA578" i="1"/>
  <c r="BB578" i="1" s="1"/>
  <c r="BA175" i="1"/>
  <c r="BB175" i="1" s="1"/>
  <c r="BA374" i="1"/>
  <c r="BB374" i="1" s="1"/>
  <c r="BA591" i="1"/>
  <c r="BB591" i="1" s="1"/>
  <c r="BA559" i="1"/>
  <c r="BB559" i="1" s="1"/>
  <c r="BA684" i="1"/>
  <c r="BB684" i="1" s="1"/>
  <c r="BA685" i="1"/>
  <c r="BB685" i="1" s="1"/>
  <c r="BA695" i="1"/>
  <c r="BB695" i="1" s="1"/>
  <c r="BA370" i="1"/>
  <c r="BB370" i="1" s="1"/>
  <c r="BA262" i="1"/>
  <c r="BB262" i="1" s="1"/>
  <c r="BA92" i="1"/>
  <c r="BB92" i="1" s="1"/>
  <c r="BA1071" i="1"/>
  <c r="BB1071" i="1" s="1"/>
  <c r="BA745" i="1"/>
  <c r="BB745" i="1" s="1"/>
  <c r="BA258" i="1"/>
  <c r="BB258" i="1" s="1"/>
  <c r="BA689" i="1"/>
  <c r="BB689" i="1" s="1"/>
  <c r="BA703" i="1"/>
  <c r="BB703" i="1" s="1"/>
  <c r="BA237" i="1"/>
  <c r="BB237" i="1" s="1"/>
  <c r="BA119" i="1"/>
  <c r="BB119" i="1" s="1"/>
  <c r="BA627" i="1"/>
  <c r="BB627" i="1" s="1"/>
  <c r="BA419" i="1"/>
  <c r="BB419" i="1" s="1"/>
  <c r="BA233" i="1"/>
  <c r="BB233" i="1" s="1"/>
  <c r="BA788" i="1"/>
  <c r="BB788" i="1" s="1"/>
  <c r="BA568" i="1"/>
  <c r="BB568" i="1" s="1"/>
  <c r="BA569" i="1"/>
  <c r="BB569" i="1" s="1"/>
  <c r="BA714" i="1"/>
  <c r="BB714" i="1" s="1"/>
  <c r="BA484" i="1"/>
  <c r="BB484" i="1" s="1"/>
  <c r="BA551" i="1"/>
  <c r="BB551" i="1" s="1"/>
  <c r="BA550" i="1"/>
  <c r="BB550" i="1" s="1"/>
  <c r="BA259" i="1"/>
  <c r="BB259" i="1" s="1"/>
  <c r="BA407" i="1"/>
  <c r="BB407" i="1" s="1"/>
  <c r="BA823" i="1"/>
  <c r="BB823" i="1" s="1"/>
  <c r="BA401" i="1"/>
  <c r="BB401" i="1" s="1"/>
  <c r="BA24" i="1"/>
  <c r="BB24" i="1" s="1"/>
  <c r="BA771" i="1"/>
  <c r="BB771" i="1" s="1"/>
  <c r="BA3" i="1"/>
  <c r="BB3" i="1" s="1"/>
  <c r="BA562" i="1"/>
  <c r="BB562" i="1" s="1"/>
  <c r="BA563" i="1"/>
  <c r="BB563" i="1" s="1"/>
  <c r="BA756" i="1"/>
  <c r="BB756" i="1" s="1"/>
  <c r="BA463" i="1"/>
  <c r="BB463" i="1" s="1"/>
  <c r="BA656" i="1"/>
  <c r="BB656" i="1" s="1"/>
  <c r="BA323" i="1"/>
  <c r="BB323" i="1" s="1"/>
  <c r="BA383" i="1"/>
  <c r="BB383" i="1" s="1"/>
  <c r="BA705" i="1"/>
  <c r="BB705" i="1" s="1"/>
  <c r="BA230" i="1"/>
  <c r="BB230" i="1" s="1"/>
  <c r="BA367" i="1"/>
  <c r="BB367" i="1" s="1"/>
  <c r="BA184" i="1"/>
  <c r="BB184" i="1" s="1"/>
  <c r="BA302" i="1"/>
  <c r="BB302" i="1" s="1"/>
  <c r="BA447" i="1"/>
  <c r="BB447" i="1" s="1"/>
  <c r="BA545" i="1"/>
  <c r="BB545" i="1" s="1"/>
  <c r="BA332" i="1"/>
  <c r="BB332" i="1" s="1"/>
  <c r="BA440" i="1"/>
  <c r="BB440" i="1" s="1"/>
  <c r="BA688" i="1"/>
  <c r="BB688" i="1" s="1"/>
  <c r="BA95" i="1"/>
  <c r="BB95" i="1" s="1"/>
  <c r="BA645" i="1"/>
  <c r="BB645" i="1" s="1"/>
  <c r="BA646" i="1"/>
  <c r="BB646" i="1" s="1"/>
  <c r="BA508" i="1"/>
  <c r="BB508" i="1" s="1"/>
  <c r="BA358" i="1"/>
  <c r="BB358" i="1" s="1"/>
  <c r="BA406" i="1"/>
  <c r="BB406" i="1" s="1"/>
  <c r="BA122" i="1"/>
  <c r="BB122" i="1" s="1"/>
  <c r="BA123" i="1"/>
  <c r="BB123" i="1" s="1"/>
  <c r="BA366" i="1"/>
  <c r="BB366" i="1" s="1"/>
  <c r="BA629" i="1"/>
  <c r="BB629" i="1" s="1"/>
  <c r="BA1160" i="1"/>
  <c r="BB1160" i="1" s="1"/>
  <c r="BA96" i="1"/>
  <c r="BB96" i="1" s="1"/>
  <c r="BA424" i="1"/>
  <c r="BB424" i="1" s="1"/>
  <c r="BA425" i="1"/>
  <c r="BB425" i="1" s="1"/>
  <c r="BA277" i="1"/>
  <c r="BB277" i="1" s="1"/>
  <c r="BA126" i="1"/>
  <c r="BB126" i="1" s="1"/>
  <c r="BA102" i="1"/>
  <c r="BB102" i="1" s="1"/>
  <c r="BA657" i="1"/>
  <c r="BB657" i="1" s="1"/>
  <c r="BA356" i="1"/>
  <c r="BB356" i="1" s="1"/>
  <c r="BA116" i="1"/>
  <c r="BB116" i="1" s="1"/>
  <c r="BA64" i="1"/>
  <c r="BB64" i="1" s="1"/>
  <c r="BA110" i="1"/>
  <c r="BB110" i="1" s="1"/>
  <c r="BA509" i="1"/>
  <c r="BB509" i="1" s="1"/>
  <c r="BA144" i="1"/>
  <c r="BB144" i="1" s="1"/>
  <c r="BA276" i="1"/>
  <c r="BB276" i="1" s="1"/>
  <c r="BA56" i="1"/>
  <c r="BB56" i="1" s="1"/>
  <c r="BA676" i="1"/>
  <c r="BB676" i="1" s="1"/>
  <c r="BA905" i="1"/>
  <c r="BB905" i="1" s="1"/>
  <c r="BA171" i="1"/>
  <c r="BB171" i="1" s="1"/>
  <c r="BA434" i="1"/>
  <c r="BB434" i="1" s="1"/>
  <c r="BA69" i="1"/>
  <c r="BB69" i="1" s="1"/>
  <c r="BA411" i="1"/>
  <c r="BB411" i="1" s="1"/>
  <c r="BA72" i="1"/>
  <c r="BB72" i="1" s="1"/>
  <c r="BA499" i="1"/>
  <c r="BB499" i="1" s="1"/>
  <c r="BA189" i="1"/>
  <c r="BB189" i="1" s="1"/>
  <c r="BA575" i="1"/>
  <c r="BB575" i="1" s="1"/>
  <c r="BA173" i="1"/>
  <c r="BB173" i="1" s="1"/>
  <c r="BA837" i="1"/>
  <c r="BB837" i="1" s="1"/>
  <c r="BA380" i="1"/>
  <c r="BB380" i="1" s="1"/>
  <c r="BA73" i="1"/>
  <c r="BB73" i="1" s="1"/>
  <c r="BA74" i="1"/>
  <c r="BB74" i="1" s="1"/>
  <c r="BA204" i="1"/>
  <c r="BB204" i="1" s="1"/>
  <c r="BA340" i="1"/>
  <c r="BB340" i="1" s="1"/>
  <c r="BA321" i="1"/>
  <c r="BB321" i="1" s="1"/>
  <c r="BA576" i="1"/>
  <c r="BB576" i="1" s="1"/>
  <c r="BA502" i="1"/>
  <c r="BB502" i="1" s="1"/>
  <c r="BA842" i="1"/>
  <c r="BB842" i="1" s="1"/>
  <c r="BA392" i="1"/>
  <c r="BB392" i="1" s="1"/>
  <c r="BA334" i="1"/>
  <c r="BB334" i="1" s="1"/>
  <c r="BA757" i="1"/>
  <c r="BB757" i="1" s="1"/>
  <c r="BA758" i="1"/>
  <c r="BB758" i="1" s="1"/>
  <c r="BA270" i="1"/>
  <c r="BB270" i="1" s="1"/>
  <c r="BA498" i="1"/>
  <c r="BB498" i="1" s="1"/>
  <c r="BA219" i="1"/>
  <c r="BB219" i="1" s="1"/>
  <c r="BA589" i="1"/>
  <c r="BB589" i="1" s="1"/>
  <c r="BA542" i="1"/>
  <c r="BB542" i="1" s="1"/>
  <c r="BA737" i="1"/>
  <c r="BB737" i="1" s="1"/>
  <c r="BA252" i="1"/>
  <c r="BB252" i="1" s="1"/>
  <c r="BA106" i="1"/>
  <c r="BB106" i="1" s="1"/>
  <c r="BA107" i="1"/>
  <c r="BB107" i="1" s="1"/>
  <c r="BA828" i="1"/>
  <c r="BB828" i="1" s="1"/>
  <c r="BA294" i="1"/>
  <c r="BB294" i="1" s="1"/>
  <c r="BA503" i="1"/>
  <c r="BB503" i="1" s="1"/>
  <c r="BA318" i="1"/>
  <c r="BB318" i="1" s="1"/>
  <c r="BA867" i="1"/>
  <c r="BB867" i="1" s="1"/>
  <c r="BA821" i="1"/>
  <c r="BB821" i="1" s="1"/>
  <c r="BA707" i="1"/>
  <c r="BB707" i="1" s="1"/>
  <c r="BA162" i="1"/>
  <c r="BB162" i="1" s="1"/>
  <c r="BA820" i="1"/>
  <c r="BB820" i="1" s="1"/>
  <c r="BA1002" i="1"/>
  <c r="BB1002" i="1" s="1"/>
  <c r="BA291" i="1"/>
  <c r="BB291" i="1" s="1"/>
  <c r="BA98" i="1"/>
  <c r="BB98" i="1" s="1"/>
  <c r="BA180" i="1"/>
  <c r="BB180" i="1" s="1"/>
  <c r="BA849" i="1"/>
  <c r="BB849" i="1" s="1"/>
  <c r="BA41" i="1"/>
  <c r="BB41" i="1" s="1"/>
  <c r="BA40" i="1"/>
  <c r="BB40" i="1" s="1"/>
  <c r="BA607" i="1"/>
  <c r="BB607" i="1" s="1"/>
  <c r="BA833" i="1"/>
  <c r="BB833" i="1" s="1"/>
  <c r="BA449" i="1"/>
  <c r="BB449" i="1" s="1"/>
  <c r="BA82" i="1"/>
  <c r="BB82" i="1" s="1"/>
  <c r="BA138" i="1"/>
  <c r="BB138" i="1" s="1"/>
  <c r="BA139" i="1"/>
  <c r="BB139" i="1" s="1"/>
  <c r="BA345" i="1"/>
  <c r="BB345" i="1" s="1"/>
  <c r="BA344" i="1"/>
  <c r="BB344" i="1" s="1"/>
  <c r="BA121" i="1"/>
  <c r="BB121" i="1" s="1"/>
  <c r="BA359" i="1"/>
  <c r="BB359" i="1" s="1"/>
  <c r="BA97" i="1"/>
  <c r="BB97" i="1" s="1"/>
  <c r="BA770" i="1"/>
  <c r="BB770" i="1" s="1"/>
  <c r="BA199" i="1"/>
  <c r="BB199" i="1" s="1"/>
  <c r="BA378" i="1"/>
  <c r="BB378" i="1" s="1"/>
  <c r="BA216" i="1"/>
  <c r="BB216" i="1" s="1"/>
  <c r="BA636" i="1"/>
  <c r="BB636" i="1" s="1"/>
  <c r="BA59" i="1"/>
  <c r="BB59" i="1" s="1"/>
  <c r="BA60" i="1"/>
  <c r="BB60" i="1" s="1"/>
  <c r="BA38" i="1"/>
  <c r="BB38" i="1" s="1"/>
  <c r="BA253" i="1"/>
  <c r="BB253" i="1" s="1"/>
  <c r="BA47" i="1"/>
  <c r="BB47" i="1" s="1"/>
  <c r="BA286" i="1"/>
  <c r="BB286" i="1" s="1"/>
  <c r="BA680" i="1"/>
  <c r="BB680" i="1" s="1"/>
  <c r="BA641" i="1"/>
  <c r="BB641" i="1" s="1"/>
  <c r="BA621" i="1"/>
  <c r="BB621" i="1" s="1"/>
  <c r="BA446" i="1"/>
  <c r="BB446" i="1" s="1"/>
  <c r="BA556" i="1"/>
  <c r="BB556" i="1" s="1"/>
  <c r="BA91" i="1"/>
  <c r="BB91" i="1" s="1"/>
  <c r="BA248" i="1"/>
  <c r="BB248" i="1" s="1"/>
  <c r="BA133" i="1"/>
  <c r="BB133" i="1" s="1"/>
  <c r="BA661" i="1"/>
  <c r="BB661" i="1" s="1"/>
  <c r="BA360" i="1"/>
  <c r="BB360" i="1" s="1"/>
  <c r="BA76" i="1"/>
  <c r="BB76" i="1" s="1"/>
  <c r="BA174" i="1"/>
  <c r="BB174" i="1" s="1"/>
  <c r="BA333" i="1"/>
  <c r="BB333" i="1" s="1"/>
  <c r="BA362" i="1"/>
  <c r="BB362" i="1" s="1"/>
  <c r="BA163" i="1"/>
  <c r="BB163" i="1" s="1"/>
  <c r="BA342" i="1"/>
  <c r="BB342" i="1" s="1"/>
  <c r="BA349" i="1"/>
  <c r="BB349" i="1" s="1"/>
  <c r="BA647" i="1"/>
  <c r="BB647" i="1" s="1"/>
  <c r="BA145" i="1"/>
  <c r="BB145" i="1" s="1"/>
  <c r="BA926" i="1"/>
  <c r="BB926" i="1" s="1"/>
  <c r="BA387" i="1"/>
  <c r="BB387" i="1" s="1"/>
  <c r="BA388" i="1"/>
  <c r="BB388" i="1" s="1"/>
  <c r="BA32" i="1"/>
  <c r="BB32" i="1" s="1"/>
  <c r="BA547" i="1"/>
  <c r="BB547" i="1" s="1"/>
  <c r="BA186" i="1"/>
  <c r="BB186" i="1" s="1"/>
  <c r="BA212" i="1"/>
  <c r="BB212" i="1" s="1"/>
  <c r="BA269" i="1"/>
  <c r="BB269" i="1" s="1"/>
  <c r="BA134" i="1"/>
  <c r="BB134" i="1" s="1"/>
  <c r="BA251" i="1"/>
  <c r="BB251" i="1" s="1"/>
  <c r="BA396" i="1"/>
  <c r="BB396" i="1" s="1"/>
  <c r="BA164" i="1"/>
  <c r="BB164" i="1" s="1"/>
  <c r="BA167" i="1"/>
  <c r="BB167" i="1" s="1"/>
  <c r="BA527" i="1"/>
  <c r="BB527" i="1" s="1"/>
  <c r="BA214" i="1"/>
  <c r="BB214" i="1" s="1"/>
  <c r="BA232" i="1"/>
  <c r="BB232" i="1" s="1"/>
  <c r="BA467" i="1"/>
  <c r="BB467" i="1" s="1"/>
  <c r="BA468" i="1"/>
  <c r="BB468" i="1" s="1"/>
  <c r="BA34" i="1"/>
  <c r="BB34" i="1" s="1"/>
  <c r="BA213" i="1"/>
  <c r="BB213" i="1" s="1"/>
  <c r="BA535" i="1"/>
  <c r="BB535" i="1" s="1"/>
  <c r="BA146" i="1"/>
  <c r="BB146" i="1" s="1"/>
  <c r="BA132" i="1"/>
  <c r="BB132" i="1" s="1"/>
  <c r="BA894" i="1"/>
  <c r="BB894" i="1" s="1"/>
  <c r="BA1192" i="1"/>
  <c r="BB1192" i="1" s="1"/>
  <c r="BA648" i="1"/>
  <c r="BB648" i="1" s="1"/>
  <c r="BA135" i="1"/>
  <c r="BB135" i="1" s="1"/>
  <c r="BA260" i="1"/>
  <c r="BB260" i="1" s="1"/>
  <c r="BA129" i="1"/>
  <c r="BB129" i="1" s="1"/>
  <c r="BA209" i="1"/>
  <c r="BB209" i="1" s="1"/>
  <c r="BA99" i="1"/>
  <c r="BB99" i="1" s="1"/>
  <c r="BA376" i="1"/>
  <c r="BB376" i="1" s="1"/>
  <c r="BA524" i="1"/>
  <c r="BB524" i="1" s="1"/>
  <c r="BA12" i="1"/>
  <c r="BB12" i="1" s="1"/>
  <c r="BA346" i="1"/>
  <c r="BB346" i="1" s="1"/>
  <c r="BA435" i="1"/>
  <c r="BB435" i="1" s="1"/>
  <c r="BA127" i="1"/>
  <c r="BB127" i="1" s="1"/>
  <c r="BA337" i="1"/>
  <c r="BB337" i="1" s="1"/>
  <c r="BA338" i="1"/>
  <c r="BB338" i="1" s="1"/>
  <c r="BA206" i="1"/>
  <c r="BB206" i="1" s="1"/>
  <c r="BA62" i="1"/>
  <c r="BB62" i="1" s="1"/>
  <c r="BA416" i="1"/>
  <c r="BB416" i="1" s="1"/>
  <c r="BA377" i="1"/>
  <c r="BB377" i="1" s="1"/>
  <c r="BA292" i="1"/>
  <c r="BB292" i="1" s="1"/>
  <c r="BA438" i="1"/>
  <c r="BB438" i="1" s="1"/>
  <c r="BA52" i="1"/>
  <c r="BB52" i="1" s="1"/>
  <c r="BA940" i="1"/>
  <c r="BB940" i="1" s="1"/>
  <c r="BA572" i="1"/>
  <c r="BB572" i="1" s="1"/>
  <c r="BA966" i="1"/>
  <c r="BB966" i="1" s="1"/>
  <c r="BA677" i="1"/>
  <c r="BB677" i="1" s="1"/>
  <c r="BA426" i="1"/>
  <c r="BB426" i="1" s="1"/>
  <c r="BA152" i="1"/>
  <c r="BB152" i="1" s="1"/>
  <c r="BA399" i="1"/>
  <c r="BB399" i="1" s="1"/>
  <c r="BA608" i="1"/>
  <c r="BB608" i="1" s="1"/>
  <c r="BA289" i="1"/>
  <c r="BB289" i="1" s="1"/>
  <c r="BA288" i="1"/>
  <c r="BB288" i="1" s="1"/>
  <c r="BA330" i="1"/>
  <c r="BB330" i="1" s="1"/>
  <c r="BA976" i="1"/>
  <c r="BB976" i="1" s="1"/>
  <c r="BA23" i="1"/>
  <c r="BB23" i="1" s="1"/>
  <c r="BA4" i="1"/>
  <c r="BB4" i="1" s="1"/>
  <c r="BA715" i="1"/>
  <c r="BB715" i="1" s="1"/>
  <c r="BA27" i="1"/>
  <c r="BB27" i="1" s="1"/>
  <c r="BA448" i="1"/>
  <c r="BB448" i="1" s="1"/>
  <c r="BA37" i="1"/>
  <c r="BB37" i="1" s="1"/>
  <c r="BA36" i="1"/>
  <c r="BB36" i="1" s="1"/>
  <c r="BA265" i="1"/>
  <c r="BB265" i="1" s="1"/>
  <c r="BA104" i="1"/>
  <c r="BB104" i="1" s="1"/>
  <c r="BA471" i="1"/>
  <c r="BB471" i="1" s="1"/>
  <c r="BA39" i="1"/>
  <c r="BB39" i="1" s="1"/>
  <c r="BA769" i="1"/>
  <c r="BB769" i="1" s="1"/>
  <c r="BA487" i="1"/>
  <c r="BB487" i="1" s="1"/>
  <c r="BA85" i="1"/>
  <c r="BB85" i="1" s="1"/>
  <c r="BA53" i="1"/>
  <c r="BB53" i="1" s="1"/>
  <c r="BA77" i="1"/>
  <c r="BB77" i="1" s="1"/>
  <c r="BA327" i="1"/>
  <c r="BB327" i="1" s="1"/>
  <c r="BA573" i="1"/>
  <c r="BB573" i="1" s="1"/>
  <c r="BA29" i="1"/>
  <c r="BB29" i="1" s="1"/>
  <c r="BA28" i="1"/>
  <c r="BB28" i="1" s="1"/>
  <c r="BA450" i="1"/>
  <c r="BB450" i="1" s="1"/>
  <c r="BA208" i="1"/>
  <c r="BB208" i="1" s="1"/>
  <c r="BA6" i="1"/>
  <c r="BB6" i="1" s="1"/>
  <c r="BA7" i="1"/>
  <c r="BB7" i="1" s="1"/>
  <c r="BA304" i="1"/>
  <c r="BB304" i="1" s="1"/>
  <c r="BA118" i="1"/>
  <c r="BB118" i="1" s="1"/>
  <c r="BA303" i="1"/>
  <c r="BB303" i="1" s="1"/>
  <c r="BA312" i="1"/>
  <c r="BB312" i="1" s="1"/>
  <c r="BA261" i="1"/>
  <c r="BB261" i="1" s="1"/>
  <c r="BA50" i="1"/>
  <c r="BB50" i="1" s="1"/>
  <c r="BA368" i="1"/>
  <c r="BB368" i="1" s="1"/>
  <c r="BA442" i="1"/>
  <c r="BB442" i="1" s="1"/>
  <c r="BA244" i="1"/>
  <c r="BB244" i="1" s="1"/>
  <c r="BA196" i="1"/>
  <c r="BB196" i="1" s="1"/>
  <c r="BA544" i="1"/>
  <c r="BB544" i="1" s="1"/>
  <c r="BA511" i="1"/>
  <c r="BB511" i="1" s="1"/>
  <c r="BA598" i="1"/>
  <c r="BB598" i="1" s="1"/>
  <c r="BA599" i="1"/>
  <c r="BB599" i="1" s="1"/>
  <c r="BA128" i="1"/>
  <c r="BB128" i="1" s="1"/>
  <c r="BA654" i="1"/>
  <c r="BB654" i="1" s="1"/>
  <c r="BA917" i="1"/>
  <c r="BB917" i="1" s="1"/>
  <c r="BA86" i="1"/>
  <c r="BB86" i="1" s="1"/>
  <c r="BA322" i="1"/>
  <c r="BB322" i="1" s="1"/>
  <c r="BA296" i="1"/>
  <c r="BB296" i="1" s="1"/>
  <c r="BA194" i="1"/>
  <c r="BB194" i="1" s="1"/>
  <c r="BA42" i="1"/>
  <c r="BB42" i="1" s="1"/>
  <c r="BA1013" i="1"/>
  <c r="BB1013" i="1" s="1"/>
  <c r="BA595" i="1"/>
  <c r="BB595" i="1" s="1"/>
  <c r="BA365" i="1"/>
  <c r="BB365" i="1" s="1"/>
  <c r="BA698" i="1"/>
  <c r="BB698" i="1" s="1"/>
  <c r="BA384" i="1"/>
  <c r="BB384" i="1" s="1"/>
  <c r="BA202" i="1"/>
  <c r="BB202" i="1" s="1"/>
  <c r="BA14" i="1"/>
  <c r="BB14" i="1" s="1"/>
  <c r="BA57" i="1"/>
  <c r="BB57" i="1" s="1"/>
  <c r="BA240" i="1"/>
  <c r="BB240" i="1" s="1"/>
  <c r="BA63" i="1"/>
  <c r="BB63" i="1" s="1"/>
  <c r="BA461" i="1"/>
  <c r="BB461" i="1" s="1"/>
  <c r="BA462" i="1"/>
  <c r="BB462" i="1" s="1"/>
  <c r="BA156" i="1"/>
  <c r="BB156" i="1" s="1"/>
  <c r="BA724" i="1"/>
  <c r="BB724" i="1" s="1"/>
  <c r="BA811" i="1"/>
  <c r="BB811" i="1" s="1"/>
  <c r="BA282" i="1"/>
  <c r="BB282" i="1" s="1"/>
  <c r="BA283" i="1"/>
  <c r="BB283" i="1" s="1"/>
  <c r="BA381" i="1"/>
  <c r="BB381" i="1" s="1"/>
  <c r="BA13" i="1"/>
  <c r="BB13" i="1" s="1"/>
  <c r="BA201" i="1"/>
  <c r="BB201" i="1" s="1"/>
  <c r="BA361" i="1"/>
  <c r="BB361" i="1" s="1"/>
  <c r="BA690" i="1"/>
  <c r="BB690" i="1" s="1"/>
  <c r="BA583" i="1"/>
  <c r="BB583" i="1" s="1"/>
  <c r="BA314" i="1"/>
  <c r="BB314" i="1" s="1"/>
  <c r="BA667" i="1"/>
  <c r="BB667" i="1" s="1"/>
  <c r="BA350" i="1"/>
  <c r="BB350" i="1" s="1"/>
  <c r="BA413" i="1"/>
  <c r="BB413" i="1" s="1"/>
  <c r="BA495" i="1"/>
  <c r="BB495" i="1" s="1"/>
  <c r="BA668" i="1"/>
  <c r="BB668" i="1" s="1"/>
  <c r="BA1030" i="1"/>
  <c r="BB1030" i="1" s="1"/>
  <c r="BA1649" i="1"/>
  <c r="BB1649" i="1" s="1"/>
  <c r="BA523" i="1"/>
  <c r="BB523" i="1" s="1"/>
  <c r="BA88" i="1"/>
  <c r="BB88" i="1" s="1"/>
  <c r="BA89" i="1"/>
  <c r="BB89" i="1" s="1"/>
  <c r="BA193" i="1"/>
  <c r="BB193" i="1" s="1"/>
  <c r="BA310" i="1"/>
  <c r="BB310" i="1" s="1"/>
  <c r="BA112" i="1"/>
  <c r="BB112" i="1" s="1"/>
  <c r="BA271" i="1"/>
  <c r="BB271" i="1" s="1"/>
  <c r="BA16" i="1"/>
  <c r="BB16" i="1" s="1"/>
  <c r="BA444" i="1"/>
  <c r="BB444" i="1" s="1"/>
  <c r="BA319" i="1"/>
  <c r="BB319" i="1" s="1"/>
  <c r="BA453" i="1"/>
  <c r="BB453" i="1" s="1"/>
  <c r="BA454" i="1"/>
  <c r="BB454" i="1" s="1"/>
  <c r="BA395" i="1"/>
  <c r="BB395" i="1" s="1"/>
  <c r="BA83" i="1"/>
  <c r="BB83" i="1" s="1"/>
  <c r="BA339" i="1"/>
  <c r="BB339" i="1" s="1"/>
  <c r="BA428" i="1"/>
  <c r="BB428" i="1" s="1"/>
  <c r="BA506" i="1"/>
  <c r="BB506" i="1" s="1"/>
  <c r="BA44" i="1"/>
  <c r="BB44" i="1" s="1"/>
  <c r="BA522" i="1"/>
  <c r="BB522" i="1" s="1"/>
  <c r="BA8" i="1"/>
  <c r="BB8" i="1" s="1"/>
  <c r="BA375" i="1"/>
  <c r="BB375" i="1" s="1"/>
  <c r="BA394" i="1"/>
  <c r="BB394" i="1" s="1"/>
  <c r="BA109" i="1"/>
  <c r="BB109" i="1" s="1"/>
  <c r="BA285" i="1"/>
  <c r="BB285" i="1" s="1"/>
  <c r="BA297" i="1"/>
  <c r="BB297" i="1" s="1"/>
  <c r="BA672" i="1"/>
  <c r="BB672" i="1" s="1"/>
  <c r="BA673" i="1"/>
  <c r="BB673" i="1" s="1"/>
  <c r="BA386" i="1"/>
  <c r="BB386" i="1" s="1"/>
  <c r="BA11" i="1"/>
  <c r="BB11" i="1" s="1"/>
  <c r="BA501" i="1"/>
  <c r="BB501" i="1" s="1"/>
  <c r="BA1038" i="1"/>
  <c r="BB1038" i="1" s="1"/>
  <c r="BA239" i="1"/>
  <c r="BB239" i="1" s="1"/>
  <c r="BA711" i="1"/>
  <c r="BB711" i="1" s="1"/>
  <c r="BA693" i="1"/>
  <c r="BB693" i="1" s="1"/>
  <c r="BA136" i="1"/>
  <c r="BB136" i="1" s="1"/>
  <c r="BA2" i="1"/>
  <c r="BB2" i="1" s="1"/>
  <c r="BA25" i="1"/>
  <c r="BB25" i="1" s="1"/>
  <c r="BA552" i="1"/>
  <c r="BB552" i="1" s="1"/>
  <c r="BA250" i="1"/>
  <c r="BB250" i="1" s="1"/>
  <c r="BA153" i="1"/>
  <c r="BB153" i="1" s="1"/>
  <c r="BA149" i="1"/>
  <c r="BB149" i="1" s="1"/>
  <c r="BA150" i="1"/>
  <c r="BB150" i="1" s="1"/>
  <c r="BA650" i="1"/>
  <c r="BB650" i="1" s="1"/>
  <c r="BA352" i="1"/>
  <c r="BB352" i="1" s="1"/>
  <c r="BA353" i="1"/>
  <c r="BB353" i="1" s="1"/>
  <c r="BA354" i="1"/>
  <c r="BB354" i="1" s="1"/>
  <c r="BA61" i="1"/>
  <c r="BB61" i="1" s="1"/>
  <c r="BA371" i="1"/>
  <c r="BB371" i="1" s="1"/>
  <c r="BA22" i="1"/>
  <c r="BB22" i="1" s="1"/>
  <c r="BA181" i="1"/>
  <c r="BB181" i="1" s="1"/>
  <c r="BA182" i="1"/>
  <c r="BB182" i="1" s="1"/>
  <c r="BA480" i="1"/>
  <c r="BB480" i="1" s="1"/>
  <c r="BA159" i="1"/>
  <c r="BB159" i="1" s="1"/>
  <c r="BA160" i="1"/>
  <c r="BB160" i="1" s="1"/>
  <c r="BA1121" i="1"/>
  <c r="BB1121" i="1" s="1"/>
  <c r="BA400" i="1"/>
  <c r="BB400" i="1" s="1"/>
  <c r="BA141" i="1"/>
  <c r="BB141" i="1" s="1"/>
  <c r="BA142" i="1"/>
  <c r="BB142" i="1" s="1"/>
  <c r="BA19" i="1"/>
  <c r="BB19" i="1" s="1"/>
  <c r="BA320" i="1"/>
  <c r="BB320" i="1" s="1"/>
  <c r="BA187" i="1"/>
  <c r="BB187" i="1" s="1"/>
  <c r="BA188" i="1"/>
  <c r="BB188" i="1" s="1"/>
  <c r="BA624" i="1"/>
  <c r="BB624" i="1" s="1"/>
  <c r="BA55" i="1"/>
  <c r="BB55" i="1" s="1"/>
  <c r="BA518" i="1"/>
  <c r="BB518" i="1" s="1"/>
  <c r="BA10" i="1"/>
  <c r="BB10" i="1" s="1"/>
  <c r="BA397" i="1"/>
  <c r="BB397" i="1" s="1"/>
  <c r="BA120" i="1"/>
  <c r="BB120" i="1" s="1"/>
  <c r="BA45" i="1"/>
  <c r="BB45" i="1" s="1"/>
  <c r="BA588" i="1"/>
  <c r="BB588" i="1" s="1"/>
  <c r="BA482" i="1"/>
  <c r="BB482" i="1" s="1"/>
  <c r="BA483" i="1"/>
  <c r="BB483" i="1" s="1"/>
  <c r="BA631" i="1"/>
  <c r="BB631" i="1" s="1"/>
  <c r="BA876" i="1"/>
  <c r="BB876" i="1" s="1"/>
  <c r="BA137" i="1"/>
  <c r="BB137" i="1" s="1"/>
  <c r="BA5" i="1"/>
  <c r="BB5" i="1" s="1"/>
  <c r="BA987" i="1"/>
  <c r="BB987" i="1" s="1"/>
  <c r="BA466" i="1"/>
  <c r="BB466" i="1" s="1"/>
  <c r="BA594" i="1"/>
  <c r="BB594" i="1" s="1"/>
  <c r="BA93" i="1"/>
  <c r="BB93" i="1" s="1"/>
  <c r="BA177" i="1"/>
  <c r="BB177" i="1" s="1"/>
  <c r="BA927" i="1"/>
  <c r="BB927" i="1" s="1"/>
  <c r="BA222" i="1"/>
  <c r="BB222" i="1" s="1"/>
  <c r="BA640" i="1"/>
  <c r="BB640" i="1" s="1"/>
  <c r="BA1171" i="1"/>
  <c r="BB1171" i="1" s="1"/>
  <c r="BA404" i="1"/>
  <c r="BB404" i="1" s="1"/>
  <c r="BA405" i="1"/>
  <c r="BB405" i="1" s="1"/>
  <c r="BA151" i="1"/>
  <c r="BB151" i="1" s="1"/>
  <c r="BA851" i="1"/>
  <c r="BB851" i="1" s="1"/>
  <c r="BA497" i="1"/>
  <c r="BB497" i="1" s="1"/>
  <c r="BA229" i="1"/>
  <c r="BB229" i="1" s="1"/>
  <c r="BA75" i="1"/>
  <c r="BB75" i="1" s="1"/>
  <c r="BA806" i="1"/>
  <c r="BB806" i="1" s="1"/>
  <c r="BA124" i="1"/>
  <c r="BB124" i="1" s="1"/>
  <c r="BA234" i="1"/>
  <c r="BB234" i="1" s="1"/>
  <c r="BA235" i="1"/>
  <c r="BB235" i="1" s="1"/>
  <c r="BA1008" i="1"/>
  <c r="BB1008" i="1" s="1"/>
  <c r="BA100" i="1"/>
  <c r="BB100" i="1" s="1"/>
  <c r="BA94" i="1"/>
  <c r="BB94" i="1" s="1"/>
  <c r="BA172" i="1"/>
  <c r="BB172" i="1" s="1"/>
  <c r="BA9" i="1"/>
  <c r="BB9" i="1" s="1"/>
  <c r="BA928" i="1"/>
  <c r="BB928" i="1" s="1"/>
  <c r="BA33" i="1"/>
  <c r="BB33" i="1" s="1"/>
  <c r="BA423" i="1"/>
  <c r="BB423" i="1" s="1"/>
  <c r="BA408" i="1"/>
  <c r="BB408" i="1" s="1"/>
  <c r="BA217" i="1"/>
  <c r="BB217" i="1" s="1"/>
  <c r="BA804" i="1"/>
  <c r="BB804" i="1" s="1"/>
  <c r="BA1977" i="1"/>
  <c r="BB1977" i="1" s="1"/>
  <c r="BA1992" i="1"/>
  <c r="BB1992" i="1" s="1"/>
  <c r="BA1714" i="1"/>
  <c r="BB1714" i="1" s="1"/>
  <c r="BA1658" i="1"/>
  <c r="BB1658" i="1" s="1"/>
  <c r="BA2086" i="1"/>
  <c r="BB2086" i="1" s="1"/>
  <c r="BA1973" i="1"/>
  <c r="BB1973" i="1" s="1"/>
  <c r="BA2199" i="1"/>
  <c r="BB2199" i="1" s="1"/>
  <c r="BA2200" i="1"/>
  <c r="BB2200" i="1" s="1"/>
  <c r="BA1711" i="1"/>
  <c r="BB1711" i="1" s="1"/>
  <c r="BA1978" i="1"/>
  <c r="BB1978" i="1" s="1"/>
  <c r="BA1856" i="1"/>
  <c r="BB1856" i="1" s="1"/>
  <c r="BA1914" i="1"/>
  <c r="BB1914" i="1" s="1"/>
  <c r="BA148" i="1"/>
  <c r="BB148" i="1" s="1"/>
  <c r="BA336" i="1"/>
  <c r="BB336" i="1" s="1"/>
  <c r="BA26" i="1"/>
  <c r="BB26" i="1" s="1"/>
  <c r="BA90" i="1"/>
  <c r="BB90" i="1" s="1"/>
  <c r="BA101" i="1"/>
  <c r="BB101" i="1" s="1"/>
  <c r="BA31" i="1"/>
  <c r="BB31" i="1" s="1"/>
  <c r="BA18" i="1"/>
  <c r="BB18" i="1" s="1"/>
  <c r="BA275" i="1"/>
  <c r="BB275" i="1" s="1"/>
  <c r="BA87" i="1"/>
  <c r="BB87" i="1" s="1"/>
  <c r="BA316" i="1"/>
  <c r="BB316" i="1" s="1"/>
  <c r="BA46" i="1"/>
  <c r="BB46" i="1" s="1"/>
  <c r="BA490" i="1"/>
  <c r="BB490" i="1" s="1"/>
  <c r="BA662" i="1"/>
  <c r="BB662" i="1" s="1"/>
  <c r="BA536" i="1"/>
  <c r="BB536" i="1" s="1"/>
  <c r="BA343" i="1"/>
  <c r="BB343" i="1" s="1"/>
  <c r="BA103" i="1"/>
  <c r="BB103" i="1" s="1"/>
  <c r="BA166" i="1"/>
  <c r="BB166" i="1" s="1"/>
  <c r="BA341" i="1"/>
  <c r="BB341" i="1" s="1"/>
  <c r="BA79" i="1"/>
  <c r="BB79" i="1" s="1"/>
  <c r="BA238" i="1"/>
  <c r="BB238" i="1" s="1"/>
  <c r="BA236" i="1"/>
  <c r="BB236" i="1" s="1"/>
  <c r="BA67" i="1"/>
  <c r="BB67" i="1" s="1"/>
  <c r="BA382" i="1"/>
  <c r="BB382" i="1" s="1"/>
  <c r="BA15" i="1"/>
  <c r="BB15" i="1" s="1"/>
  <c r="BA200" i="1"/>
  <c r="BB200" i="1" s="1"/>
  <c r="BA231" i="1"/>
  <c r="BB231" i="1" s="1"/>
  <c r="BA347" i="1"/>
  <c r="BB347" i="1" s="1"/>
  <c r="BA30" i="1"/>
  <c r="BB30" i="1" s="1"/>
  <c r="BA227" i="1"/>
  <c r="BB227" i="1" s="1"/>
  <c r="BA226" i="1"/>
  <c r="BB226" i="1" s="1"/>
  <c r="BA43" i="1"/>
  <c r="BB43" i="1" s="1"/>
  <c r="BA35" i="1"/>
  <c r="BB35" i="1" s="1"/>
  <c r="BA866" i="1"/>
  <c r="BB866" i="1" s="1"/>
  <c r="BA143" i="1"/>
  <c r="BB143" i="1" s="1"/>
  <c r="BA372" i="1"/>
  <c r="BB372" i="1" s="1"/>
  <c r="BA1595" i="1"/>
  <c r="BB1595" i="1" s="1"/>
  <c r="BA113" i="1"/>
  <c r="BB113" i="1" s="1"/>
  <c r="BA379" i="1"/>
  <c r="BB379" i="1" s="1"/>
  <c r="BA176" i="1"/>
  <c r="BB176" i="1" s="1"/>
  <c r="BA48" i="1"/>
  <c r="BB48" i="1" s="1"/>
  <c r="BA49" i="1"/>
  <c r="BB49" i="1" s="1"/>
  <c r="BA653" i="1"/>
  <c r="BB653" i="1" s="1"/>
  <c r="BA723" i="1"/>
  <c r="BB723" i="1" s="1"/>
  <c r="BA638" i="1"/>
  <c r="BB638" i="1" s="1"/>
  <c r="BA421" i="1"/>
  <c r="BB421" i="1" s="1"/>
  <c r="BA2078" i="1"/>
  <c r="BB2078" i="1" s="1"/>
  <c r="BA1841" i="1"/>
  <c r="BB1841" i="1" s="1"/>
  <c r="BA2021" i="1"/>
  <c r="BB2021" i="1" s="1"/>
  <c r="BA610" i="1"/>
  <c r="BB610" i="1" s="1"/>
  <c r="BA2165" i="1"/>
  <c r="BB2165" i="1" s="1"/>
  <c r="BA1809" i="1"/>
  <c r="BB1809" i="1" s="1"/>
  <c r="BA2195" i="1"/>
  <c r="BB2195" i="1" s="1"/>
  <c r="BA2205" i="1"/>
  <c r="BB2205" i="1" s="1"/>
  <c r="BA315" i="1"/>
  <c r="BB315" i="1" s="1"/>
  <c r="BA70" i="1"/>
  <c r="BB70" i="1" s="1"/>
  <c r="BA1860" i="1"/>
  <c r="BB1860" i="1" s="1"/>
  <c r="BA603" i="1"/>
  <c r="BB603" i="1" s="1"/>
  <c r="BA1629" i="1"/>
  <c r="BB1629" i="1" s="1"/>
  <c r="BA2006" i="1"/>
  <c r="BB2006" i="1" s="1"/>
  <c r="BA17" i="1"/>
  <c r="BB1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tc={B7200C56-A20D-421A-9111-D78139CA001F}</author>
    <author>tc={D8B1F4F4-29BF-4028-A350-7C01A9C2E544}</author>
  </authors>
  <commentList>
    <comment ref="AU1" authorId="0" shapeId="0" xr:uid="{B7200C56-A20D-421A-9111-D78139CA001F}">
      <text>
        <t>[Threaded comment]
Your version of Excel allows you to read this threaded comment; however, any edits to it will get removed if the file is opened in a newer version of Excel. Learn more: https://go.microsoft.com/fwlink/?linkid=870924
Comment:
    ((cost of equipment + sales expenses) - revenue) / # new subs</t>
      </text>
    </comment>
    <comment ref="AV1" authorId="1" shapeId="0" xr:uid="{D8B1F4F4-29BF-4028-A350-7C01A9C2E544}">
      <text>
        <t>[Threaded comment]
Your version of Excel allows you to read this threaded comment; however, any edits to it will get removed if the file is opened in a newer version of Excel. Learn more: https://go.microsoft.com/fwlink/?linkid=870924
Comment:
    Rev generated / # of users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tc={1E89EFB5-0F8C-4B7E-BC79-7ECED2FDD599}</author>
    <author>tc={2191B73F-896C-4F8B-A189-29219C02F490}</author>
  </authors>
  <commentList>
    <comment ref="AU1" authorId="0" shapeId="0" xr:uid="{1E89EFB5-0F8C-4B7E-BC79-7ECED2FDD599}">
      <text>
        <t>[Threaded comment]
Your version of Excel allows you to read this threaded comment; however, any edits to it will get removed if the file is opened in a newer version of Excel. Learn more: https://go.microsoft.com/fwlink/?linkid=870924
Comment:
    ((cost of equipment + sales expenses) - revenue) / # new subs</t>
      </text>
    </comment>
    <comment ref="AV1" authorId="1" shapeId="0" xr:uid="{2191B73F-896C-4F8B-A189-29219C02F490}">
      <text>
        <t>[Threaded comment]
Your version of Excel allows you to read this threaded comment; however, any edits to it will get removed if the file is opened in a newer version of Excel. Learn more: https://go.microsoft.com/fwlink/?linkid=870924
Comment:
    Rev generated / # of users</t>
      </text>
    </comment>
  </commentList>
</comments>
</file>

<file path=xl/sharedStrings.xml><?xml version="1.0" encoding="utf-8"?>
<sst xmlns="http://schemas.openxmlformats.org/spreadsheetml/2006/main" count="32786" uniqueCount="814">
  <si>
    <t>ID</t>
  </si>
  <si>
    <t>Birth_Year</t>
  </si>
  <si>
    <t>Current Age (2024)</t>
  </si>
  <si>
    <t>Generation (2024)</t>
  </si>
  <si>
    <t>Education</t>
  </si>
  <si>
    <t>College or No College</t>
  </si>
  <si>
    <t>Marital_Status</t>
  </si>
  <si>
    <t>Income (Original)</t>
  </si>
  <si>
    <t>Annual Income</t>
  </si>
  <si>
    <t>Income Bracket</t>
  </si>
  <si>
    <t>Kidhome</t>
  </si>
  <si>
    <t>Teenhome</t>
  </si>
  <si>
    <t>Parent</t>
  </si>
  <si>
    <t>Customer_Since</t>
  </si>
  <si>
    <t>Current Date</t>
  </si>
  <si>
    <t>Customer Lifetime in Days</t>
  </si>
  <si>
    <t>Days Since Last Purchase</t>
  </si>
  <si>
    <t xml:space="preserve">Lifetime in Days minus Last Purchase </t>
  </si>
  <si>
    <t>Date of Last Purchase</t>
  </si>
  <si>
    <t>Wine</t>
  </si>
  <si>
    <t>Fruit</t>
  </si>
  <si>
    <t>Meat</t>
  </si>
  <si>
    <t>Fish</t>
  </si>
  <si>
    <t>Sweets</t>
  </si>
  <si>
    <t>Gold</t>
  </si>
  <si>
    <t>Total_Orders</t>
  </si>
  <si>
    <t>Average Orders over Lifetime</t>
  </si>
  <si>
    <t>Last Purchase Overdue</t>
  </si>
  <si>
    <t>User Overdue for Purchase?</t>
  </si>
  <si>
    <t>Count_Discounted_Purchases</t>
  </si>
  <si>
    <t>Prefers Discount</t>
  </si>
  <si>
    <t>Store_Orders</t>
  </si>
  <si>
    <t>Web_Orders</t>
  </si>
  <si>
    <t>Catalog_Orders</t>
  </si>
  <si>
    <t>First Preference Web, Catalog, or In-Store</t>
  </si>
  <si>
    <t>Web_Visits_This_Month</t>
  </si>
  <si>
    <t>Converted_on_Camp1</t>
  </si>
  <si>
    <t>Converted_on_Camp2</t>
  </si>
  <si>
    <t>Converted_on_Camp3</t>
  </si>
  <si>
    <t>Converted_on_Camp4</t>
  </si>
  <si>
    <t>Converted_on_Camp5</t>
  </si>
  <si>
    <t>Sum of Conversions</t>
  </si>
  <si>
    <t>First Campaign Conversion</t>
  </si>
  <si>
    <t>Converted</t>
  </si>
  <si>
    <t>Converted Camps 1-5</t>
  </si>
  <si>
    <t>Complaints_past_2Y</t>
  </si>
  <si>
    <t>CPGA</t>
  </si>
  <si>
    <t>ARPU</t>
  </si>
  <si>
    <t>Above-Average Order Volume</t>
  </si>
  <si>
    <t>Above-Average Order Over Lifetime</t>
  </si>
  <si>
    <t>Above-Average Lifetime</t>
  </si>
  <si>
    <t>Above-Average Income</t>
  </si>
  <si>
    <t>Total Score</t>
  </si>
  <si>
    <t>Correlating Customer Tier</t>
  </si>
  <si>
    <t>Bachelors</t>
  </si>
  <si>
    <t>Married</t>
  </si>
  <si>
    <t>Bracket 5</t>
  </si>
  <si>
    <t>2014-06-17</t>
  </si>
  <si>
    <t>Highest Priority</t>
  </si>
  <si>
    <t>No</t>
  </si>
  <si>
    <t>Single</t>
  </si>
  <si>
    <t>Bracket 4</t>
  </si>
  <si>
    <t>2014-06-23</t>
  </si>
  <si>
    <t>Yes</t>
  </si>
  <si>
    <t>Master</t>
  </si>
  <si>
    <t>Partner</t>
  </si>
  <si>
    <t>2014-06-22</t>
  </si>
  <si>
    <t>No Conversion</t>
  </si>
  <si>
    <t>PhD</t>
  </si>
  <si>
    <t>2014-05-29</t>
  </si>
  <si>
    <t>2014-06-26</t>
  </si>
  <si>
    <t>Divorced</t>
  </si>
  <si>
    <t>2014-06-07</t>
  </si>
  <si>
    <t>2014-05-02</t>
  </si>
  <si>
    <t>Postgraduate</t>
  </si>
  <si>
    <t>2014-06-21</t>
  </si>
  <si>
    <t>2014-05-18</t>
  </si>
  <si>
    <t>2014-06-27</t>
  </si>
  <si>
    <t>2014-04-28</t>
  </si>
  <si>
    <t>2014-05-23</t>
  </si>
  <si>
    <t>2014-04-24</t>
  </si>
  <si>
    <t>2014-03-10</t>
  </si>
  <si>
    <t>2014-02-13</t>
  </si>
  <si>
    <t>2014-06-16</t>
  </si>
  <si>
    <t>2014-06-25</t>
  </si>
  <si>
    <t>2014-05-11</t>
  </si>
  <si>
    <t>2014-04-29</t>
  </si>
  <si>
    <t>2014-05-01</t>
  </si>
  <si>
    <t>2014-04-27</t>
  </si>
  <si>
    <t>Widow</t>
  </si>
  <si>
    <t>2014-05-12</t>
  </si>
  <si>
    <t>2014-06-28</t>
  </si>
  <si>
    <t>2014-02-12</t>
  </si>
  <si>
    <t>2014-06-09</t>
  </si>
  <si>
    <t>2014-03-17</t>
  </si>
  <si>
    <t>2014-05-16</t>
  </si>
  <si>
    <t>2014-05-13</t>
  </si>
  <si>
    <t>2014-04-03</t>
  </si>
  <si>
    <t>2014-04-02</t>
  </si>
  <si>
    <t>2014-03-21</t>
  </si>
  <si>
    <t>2014-03-31</t>
  </si>
  <si>
    <t>Bracket 6</t>
  </si>
  <si>
    <t>2014-02-17</t>
  </si>
  <si>
    <t>2014-03-01</t>
  </si>
  <si>
    <t>2014-06-13</t>
  </si>
  <si>
    <t>High Priority</t>
  </si>
  <si>
    <t>2014-06-14</t>
  </si>
  <si>
    <t>2014-04-09</t>
  </si>
  <si>
    <t>2014-03-05</t>
  </si>
  <si>
    <t>2014-05-07</t>
  </si>
  <si>
    <t>2014-06-20</t>
  </si>
  <si>
    <t>2014-02-19</t>
  </si>
  <si>
    <t>2014-01-13</t>
  </si>
  <si>
    <t>2014-04-07</t>
  </si>
  <si>
    <t>2014-04-20</t>
  </si>
  <si>
    <t>2014-06-06</t>
  </si>
  <si>
    <t>2014-02-24</t>
  </si>
  <si>
    <t>2013-12-30</t>
  </si>
  <si>
    <t>2014-05-04</t>
  </si>
  <si>
    <t>2014-05-08</t>
  </si>
  <si>
    <t>2014-05-03</t>
  </si>
  <si>
    <t>2014-06-18</t>
  </si>
  <si>
    <t>2014-05-24</t>
  </si>
  <si>
    <t>2014-01-15</t>
  </si>
  <si>
    <t>2014-05-22</t>
  </si>
  <si>
    <t>2013-10-25</t>
  </si>
  <si>
    <t>2014-03-12</t>
  </si>
  <si>
    <t>2014-06-02</t>
  </si>
  <si>
    <t>2013-12-29</t>
  </si>
  <si>
    <t>2014-01-24</t>
  </si>
  <si>
    <t>2014-04-05</t>
  </si>
  <si>
    <t>2013-12-14</t>
  </si>
  <si>
    <t>2014-02-05</t>
  </si>
  <si>
    <t>2014-04-25</t>
  </si>
  <si>
    <t>2013-12-16</t>
  </si>
  <si>
    <t>2014-01-23</t>
  </si>
  <si>
    <t>2014-03-19</t>
  </si>
  <si>
    <t>2014-01-03</t>
  </si>
  <si>
    <t>2014-02-06</t>
  </si>
  <si>
    <t>2013-10-17</t>
  </si>
  <si>
    <t>2014-04-08</t>
  </si>
  <si>
    <t>2014-02-11</t>
  </si>
  <si>
    <t>2014-05-26</t>
  </si>
  <si>
    <t>2013-09-27</t>
  </si>
  <si>
    <t>2013-10-28</t>
  </si>
  <si>
    <t>2013-11-25</t>
  </si>
  <si>
    <t>Medium Priority</t>
  </si>
  <si>
    <t>2014-03-03</t>
  </si>
  <si>
    <t>2013-12-05</t>
  </si>
  <si>
    <t>2014-06-03</t>
  </si>
  <si>
    <t>2014-02-14</t>
  </si>
  <si>
    <t>2014-01-07</t>
  </si>
  <si>
    <t>2013-12-24</t>
  </si>
  <si>
    <t>2013-10-29</t>
  </si>
  <si>
    <t>2014-01-21</t>
  </si>
  <si>
    <t>2013-07-27</t>
  </si>
  <si>
    <t>2014-05-31</t>
  </si>
  <si>
    <t>2014-01-22</t>
  </si>
  <si>
    <t>2014-06-29</t>
  </si>
  <si>
    <t>2014-03-18</t>
  </si>
  <si>
    <t>2013-08-16</t>
  </si>
  <si>
    <t>2013-12-31</t>
  </si>
  <si>
    <t>2013-11-22</t>
  </si>
  <si>
    <t>2013-10-09</t>
  </si>
  <si>
    <t>2013-11-28</t>
  </si>
  <si>
    <t>2014-02-28</t>
  </si>
  <si>
    <t>2014-04-30</t>
  </si>
  <si>
    <t>2014-06-15</t>
  </si>
  <si>
    <t>2013-12-23</t>
  </si>
  <si>
    <t>2013-10-08</t>
  </si>
  <si>
    <t>2013-11-07</t>
  </si>
  <si>
    <t>2013-12-12</t>
  </si>
  <si>
    <t>2013-11-15</t>
  </si>
  <si>
    <t>2013-11-19</t>
  </si>
  <si>
    <t>2014-01-25</t>
  </si>
  <si>
    <t>Bracket 3</t>
  </si>
  <si>
    <t>2014-02-02</t>
  </si>
  <si>
    <t>2014-01-29</t>
  </si>
  <si>
    <t>2014-04-15</t>
  </si>
  <si>
    <t>2014-02-10</t>
  </si>
  <si>
    <t>2013-11-23</t>
  </si>
  <si>
    <t>2013-10-01</t>
  </si>
  <si>
    <t>2014-03-20</t>
  </si>
  <si>
    <t>2013-09-28</t>
  </si>
  <si>
    <t>2013-09-23</t>
  </si>
  <si>
    <t>2013-11-13</t>
  </si>
  <si>
    <t>2013-07-03</t>
  </si>
  <si>
    <t>2014-01-26</t>
  </si>
  <si>
    <t>2014-02-15</t>
  </si>
  <si>
    <t>2014-03-09</t>
  </si>
  <si>
    <t>2013-08-06</t>
  </si>
  <si>
    <t>2013-11-21</t>
  </si>
  <si>
    <t>2013-11-09</t>
  </si>
  <si>
    <t>2013-08-07</t>
  </si>
  <si>
    <t>2014-01-14</t>
  </si>
  <si>
    <t>2013-11-10</t>
  </si>
  <si>
    <t>2014-05-10</t>
  </si>
  <si>
    <t>2013-10-04</t>
  </si>
  <si>
    <t>2013-11-17</t>
  </si>
  <si>
    <t>2013-10-06</t>
  </si>
  <si>
    <t>2013-07-02</t>
  </si>
  <si>
    <t>2013-09-17</t>
  </si>
  <si>
    <t>2014-01-10</t>
  </si>
  <si>
    <t>2013-12-09</t>
  </si>
  <si>
    <t>2013-08-19</t>
  </si>
  <si>
    <t>2013-12-27</t>
  </si>
  <si>
    <t>2014-04-23</t>
  </si>
  <si>
    <t>2013-08-24</t>
  </si>
  <si>
    <t>2014-03-04</t>
  </si>
  <si>
    <t>2013-09-19</t>
  </si>
  <si>
    <t>2013-08-17</t>
  </si>
  <si>
    <t>2013-11-27</t>
  </si>
  <si>
    <t>2014-04-14</t>
  </si>
  <si>
    <t>2013-02-16</t>
  </si>
  <si>
    <t>2014-03-29</t>
  </si>
  <si>
    <t>2013-09-05</t>
  </si>
  <si>
    <t>2013-12-20</t>
  </si>
  <si>
    <t>2013-03-04</t>
  </si>
  <si>
    <t>2013-12-19</t>
  </si>
  <si>
    <t>2013-06-03</t>
  </si>
  <si>
    <t>2013-09-12</t>
  </si>
  <si>
    <t>2013-04-13</t>
  </si>
  <si>
    <t>2013-03-10</t>
  </si>
  <si>
    <t>2013-08-28</t>
  </si>
  <si>
    <t>2013-05-22</t>
  </si>
  <si>
    <t>2013-07-09</t>
  </si>
  <si>
    <t>2013-05-01</t>
  </si>
  <si>
    <t>2013-02-10</t>
  </si>
  <si>
    <t>2013-04-14</t>
  </si>
  <si>
    <t>2013-03-03</t>
  </si>
  <si>
    <t>2013-12-07</t>
  </si>
  <si>
    <t>2014-06-10</t>
  </si>
  <si>
    <t>Low Priority</t>
  </si>
  <si>
    <t>2013-08-27</t>
  </si>
  <si>
    <t>2014-02-03</t>
  </si>
  <si>
    <t>2013-12-25</t>
  </si>
  <si>
    <t>2013-10-02</t>
  </si>
  <si>
    <t>2014-06-08</t>
  </si>
  <si>
    <t>2013-05-20</t>
  </si>
  <si>
    <t>2013-12-11</t>
  </si>
  <si>
    <t>2013-09-30</t>
  </si>
  <si>
    <t>2013-09-18</t>
  </si>
  <si>
    <t>2014-01-06</t>
  </si>
  <si>
    <t>2013-04-21</t>
  </si>
  <si>
    <t>2013-10-21</t>
  </si>
  <si>
    <t>2013-11-26</t>
  </si>
  <si>
    <t>2013-03-12</t>
  </si>
  <si>
    <t>2013-07-15</t>
  </si>
  <si>
    <t>2013-12-06</t>
  </si>
  <si>
    <t>2014-02-25</t>
  </si>
  <si>
    <t>2013-11-06</t>
  </si>
  <si>
    <t>2013-12-26</t>
  </si>
  <si>
    <t>2014-03-23</t>
  </si>
  <si>
    <t>2014-02-18</t>
  </si>
  <si>
    <t>2014-01-19</t>
  </si>
  <si>
    <t>2013-11-05</t>
  </si>
  <si>
    <t>2013-05-05</t>
  </si>
  <si>
    <t>2014-03-02</t>
  </si>
  <si>
    <t>2013-02-02</t>
  </si>
  <si>
    <t>2013-08-15</t>
  </si>
  <si>
    <t>2013-09-10</t>
  </si>
  <si>
    <t>2014-05-17</t>
  </si>
  <si>
    <t>2013-03-11</t>
  </si>
  <si>
    <t>2014-01-17</t>
  </si>
  <si>
    <t>2013-05-26</t>
  </si>
  <si>
    <t>2013-12-04</t>
  </si>
  <si>
    <t>2013-11-02</t>
  </si>
  <si>
    <t>2013-01-11</t>
  </si>
  <si>
    <t>2013-06-16</t>
  </si>
  <si>
    <t>2013-04-29</t>
  </si>
  <si>
    <t>2013-07-29</t>
  </si>
  <si>
    <t>2013-04-23</t>
  </si>
  <si>
    <t>2013-03-30</t>
  </si>
  <si>
    <t>2013-05-09</t>
  </si>
  <si>
    <t>2013-05-18</t>
  </si>
  <si>
    <t>2013-05-23</t>
  </si>
  <si>
    <t>2013-02-13</t>
  </si>
  <si>
    <t>2013-11-14</t>
  </si>
  <si>
    <t>2014-03-22</t>
  </si>
  <si>
    <t>2013-04-05</t>
  </si>
  <si>
    <t>2013-10-14</t>
  </si>
  <si>
    <t>2014-01-01</t>
  </si>
  <si>
    <t>2013-03-28</t>
  </si>
  <si>
    <t>2013-07-07</t>
  </si>
  <si>
    <t>2012-09-26</t>
  </si>
  <si>
    <t>2013-12-01</t>
  </si>
  <si>
    <t>2013-12-02</t>
  </si>
  <si>
    <t>2013-06-29</t>
  </si>
  <si>
    <t>2012-12-12</t>
  </si>
  <si>
    <t>2013-10-13</t>
  </si>
  <si>
    <t>2013-01-17</t>
  </si>
  <si>
    <t>2013-07-04</t>
  </si>
  <si>
    <t>2013-05-07</t>
  </si>
  <si>
    <t>2013-09-11</t>
  </si>
  <si>
    <t>2013-10-27</t>
  </si>
  <si>
    <t>2013-04-22</t>
  </si>
  <si>
    <t>2013-05-12</t>
  </si>
  <si>
    <t>2012-10-12</t>
  </si>
  <si>
    <t>2014-03-08</t>
  </si>
  <si>
    <t>2013-02-28</t>
  </si>
  <si>
    <t>2013-07-19</t>
  </si>
  <si>
    <t>2013-08-20</t>
  </si>
  <si>
    <t>2013-04-18</t>
  </si>
  <si>
    <t>2012-12-03</t>
  </si>
  <si>
    <t>2014-02-16</t>
  </si>
  <si>
    <t>2013-06-04</t>
  </si>
  <si>
    <t>2013-04-16</t>
  </si>
  <si>
    <t>2012-09-28</t>
  </si>
  <si>
    <t>2013-02-22</t>
  </si>
  <si>
    <t>2013-08-12</t>
  </si>
  <si>
    <t>2012-12-22</t>
  </si>
  <si>
    <t>2012-10-19</t>
  </si>
  <si>
    <t>2013-04-10</t>
  </si>
  <si>
    <t>2013-05-11</t>
  </si>
  <si>
    <t>2013-07-06</t>
  </si>
  <si>
    <t>2014-05-28</t>
  </si>
  <si>
    <t>2014-04-11</t>
  </si>
  <si>
    <t>2013-04-08</t>
  </si>
  <si>
    <t>2013-12-17</t>
  </si>
  <si>
    <t>2012-11-19</t>
  </si>
  <si>
    <t>2012-08-25</t>
  </si>
  <si>
    <t>2012-11-12</t>
  </si>
  <si>
    <t>2012-09-24</t>
  </si>
  <si>
    <t>2012-11-17</t>
  </si>
  <si>
    <t>2013-07-05</t>
  </si>
  <si>
    <t>2012-09-12</t>
  </si>
  <si>
    <t>2013-02-14</t>
  </si>
  <si>
    <t>2013-02-25</t>
  </si>
  <si>
    <t>2013-06-13</t>
  </si>
  <si>
    <t>2013-03-19</t>
  </si>
  <si>
    <t>2013-04-06</t>
  </si>
  <si>
    <t>2012-09-29</t>
  </si>
  <si>
    <t>2012-08-31</t>
  </si>
  <si>
    <t>2013-10-24</t>
  </si>
  <si>
    <t>2013-01-21</t>
  </si>
  <si>
    <t>2013-02-08</t>
  </si>
  <si>
    <t>2012-09-15</t>
  </si>
  <si>
    <t>2013-08-31</t>
  </si>
  <si>
    <t>2013-06-23</t>
  </si>
  <si>
    <t>2012-10-31</t>
  </si>
  <si>
    <t>2013-06-01</t>
  </si>
  <si>
    <t>Bracket 2</t>
  </si>
  <si>
    <t>2013-01-06</t>
  </si>
  <si>
    <t>2013-07-22</t>
  </si>
  <si>
    <t>2013-03-02</t>
  </si>
  <si>
    <t>2012-10-24</t>
  </si>
  <si>
    <t>2012-08-30</t>
  </si>
  <si>
    <t>2012-08-09</t>
  </si>
  <si>
    <t>2014-01-02</t>
  </si>
  <si>
    <t>2013-09-09</t>
  </si>
  <si>
    <t>2012-09-17</t>
  </si>
  <si>
    <t>2012-08-13</t>
  </si>
  <si>
    <t>2013-05-17</t>
  </si>
  <si>
    <t>2012-10-14</t>
  </si>
  <si>
    <t>2014-01-31</t>
  </si>
  <si>
    <t>2012-11-06</t>
  </si>
  <si>
    <t>2013-07-25</t>
  </si>
  <si>
    <t>2013-10-18</t>
  </si>
  <si>
    <t>2012-11-10</t>
  </si>
  <si>
    <t>2013-03-17</t>
  </si>
  <si>
    <t>2013-09-06</t>
  </si>
  <si>
    <t>2013-04-19</t>
  </si>
  <si>
    <t>2014-04-01</t>
  </si>
  <si>
    <t>2013-06-28</t>
  </si>
  <si>
    <t>2012-11-05</t>
  </si>
  <si>
    <t>2013-01-15</t>
  </si>
  <si>
    <t>2014-03-06</t>
  </si>
  <si>
    <t>2013-12-21</t>
  </si>
  <si>
    <t>2014-04-13</t>
  </si>
  <si>
    <t>2012-10-15</t>
  </si>
  <si>
    <t>2013-02-18</t>
  </si>
  <si>
    <t>2014-01-09</t>
  </si>
  <si>
    <t>2013-05-03</t>
  </si>
  <si>
    <t>2012-09-23</t>
  </si>
  <si>
    <t>2014-02-07</t>
  </si>
  <si>
    <t>2013-08-25</t>
  </si>
  <si>
    <t>2013-03-27</t>
  </si>
  <si>
    <t>2013-01-26</t>
  </si>
  <si>
    <t>2013-01-05</t>
  </si>
  <si>
    <t>2013-02-06</t>
  </si>
  <si>
    <t>2012-09-11</t>
  </si>
  <si>
    <t>2012-09-22</t>
  </si>
  <si>
    <t>2012-08-27</t>
  </si>
  <si>
    <t>2012-09-21</t>
  </si>
  <si>
    <t>2013-09-22</t>
  </si>
  <si>
    <t>2013-02-27</t>
  </si>
  <si>
    <t>2012-11-25</t>
  </si>
  <si>
    <t>2013-10-05</t>
  </si>
  <si>
    <t>2012-08-12</t>
  </si>
  <si>
    <t>2014-04-19</t>
  </si>
  <si>
    <t>2013-01-20</t>
  </si>
  <si>
    <t>2013-06-08</t>
  </si>
  <si>
    <t>2013-03-29</t>
  </si>
  <si>
    <t>2012-08-01</t>
  </si>
  <si>
    <t>2013-05-28</t>
  </si>
  <si>
    <t>2013-02-15</t>
  </si>
  <si>
    <t>2012-09-10</t>
  </si>
  <si>
    <t>2012-10-29</t>
  </si>
  <si>
    <t>2013-10-22</t>
  </si>
  <si>
    <t>2012-09-30</t>
  </si>
  <si>
    <t>2012-10-11</t>
  </si>
  <si>
    <t>2013-07-21</t>
  </si>
  <si>
    <t>2013-01-16</t>
  </si>
  <si>
    <t>2012-08-22</t>
  </si>
  <si>
    <t>2012-10-20</t>
  </si>
  <si>
    <t>2013-02-19</t>
  </si>
  <si>
    <t>2013-06-10</t>
  </si>
  <si>
    <t>2013-04-28</t>
  </si>
  <si>
    <t>2012-08-03</t>
  </si>
  <si>
    <t>2013-04-17</t>
  </si>
  <si>
    <t>2012-12-11</t>
  </si>
  <si>
    <t>2013-01-10</t>
  </si>
  <si>
    <t>2013-05-08</t>
  </si>
  <si>
    <t>2014-01-30</t>
  </si>
  <si>
    <t>2013-10-12</t>
  </si>
  <si>
    <t>2012-12-07</t>
  </si>
  <si>
    <t>2012-11-23</t>
  </si>
  <si>
    <t>2012-11-22</t>
  </si>
  <si>
    <t>2013-08-13</t>
  </si>
  <si>
    <t>2012-11-09</t>
  </si>
  <si>
    <t>2013-02-17</t>
  </si>
  <si>
    <t>2013-07-16</t>
  </si>
  <si>
    <t>2012-08-08</t>
  </si>
  <si>
    <t>2012-08-26</t>
  </si>
  <si>
    <t>2012-10-06</t>
  </si>
  <si>
    <t>2013-02-26</t>
  </si>
  <si>
    <t>2013-04-20</t>
  </si>
  <si>
    <t>2013-01-09</t>
  </si>
  <si>
    <t>2013-06-12</t>
  </si>
  <si>
    <t>2014-04-06</t>
  </si>
  <si>
    <t>2014-03-07</t>
  </si>
  <si>
    <t>2013-01-13</t>
  </si>
  <si>
    <t>2012-08-04</t>
  </si>
  <si>
    <t>2013-02-07</t>
  </si>
  <si>
    <t>2012-11-26</t>
  </si>
  <si>
    <t>2012-12-06</t>
  </si>
  <si>
    <t>2012-08-11</t>
  </si>
  <si>
    <t>2013-03-31</t>
  </si>
  <si>
    <t>2014-05-30</t>
  </si>
  <si>
    <t>2013-04-01</t>
  </si>
  <si>
    <t>2012-09-04</t>
  </si>
  <si>
    <t>2013-04-03</t>
  </si>
  <si>
    <t>2012-08-07</t>
  </si>
  <si>
    <t>2013-08-09</t>
  </si>
  <si>
    <t>2012-11-13</t>
  </si>
  <si>
    <t>2013-06-19</t>
  </si>
  <si>
    <t>2012-11-29</t>
  </si>
  <si>
    <t>2014-05-25</t>
  </si>
  <si>
    <t>2014-01-11</t>
  </si>
  <si>
    <t>2012-12-30</t>
  </si>
  <si>
    <t>2012-08-17</t>
  </si>
  <si>
    <t>2013-02-20</t>
  </si>
  <si>
    <t>2013-01-31</t>
  </si>
  <si>
    <t>2013-09-16</t>
  </si>
  <si>
    <t>2013-05-29</t>
  </si>
  <si>
    <t>2012-12-16</t>
  </si>
  <si>
    <t>2013-03-23</t>
  </si>
  <si>
    <t>2013-04-02</t>
  </si>
  <si>
    <t>2012-11-11</t>
  </si>
  <si>
    <t>2013-01-19</t>
  </si>
  <si>
    <t>2012-08-10</t>
  </si>
  <si>
    <t>2012-10-26</t>
  </si>
  <si>
    <t>2012-08-20</t>
  </si>
  <si>
    <t>2013-12-13</t>
  </si>
  <si>
    <t>2013-01-25</t>
  </si>
  <si>
    <t>2012-11-24</t>
  </si>
  <si>
    <t>2013-07-14</t>
  </si>
  <si>
    <t>2013-04-25</t>
  </si>
  <si>
    <t>2013-08-23</t>
  </si>
  <si>
    <t>2012-08-29</t>
  </si>
  <si>
    <t>2013-11-03</t>
  </si>
  <si>
    <t>2012-11-08</t>
  </si>
  <si>
    <t>2013-08-21</t>
  </si>
  <si>
    <t>2013-03-01</t>
  </si>
  <si>
    <t>2012-12-02</t>
  </si>
  <si>
    <t>2012-09-25</t>
  </si>
  <si>
    <t>2013-05-19</t>
  </si>
  <si>
    <t>2013-01-08</t>
  </si>
  <si>
    <t>2012-08-24</t>
  </si>
  <si>
    <t>2013-07-23</t>
  </si>
  <si>
    <t>2012-11-01</t>
  </si>
  <si>
    <t>2012-11-27</t>
  </si>
  <si>
    <t>2013-03-22</t>
  </si>
  <si>
    <t>2013-07-30</t>
  </si>
  <si>
    <t>2012-09-18</t>
  </si>
  <si>
    <t>2012-09-05</t>
  </si>
  <si>
    <t>2013-01-12</t>
  </si>
  <si>
    <t>2012-08-23</t>
  </si>
  <si>
    <t>2012-11-02</t>
  </si>
  <si>
    <t>2012-10-30</t>
  </si>
  <si>
    <t>2013-03-26</t>
  </si>
  <si>
    <t>2013-01-23</t>
  </si>
  <si>
    <t>2013-11-08</t>
  </si>
  <si>
    <t>2012-11-07</t>
  </si>
  <si>
    <t>2012-11-04</t>
  </si>
  <si>
    <t>2013-06-24</t>
  </si>
  <si>
    <t>2013-06-25</t>
  </si>
  <si>
    <t>2012-10-01</t>
  </si>
  <si>
    <t>2013-06-20</t>
  </si>
  <si>
    <t>2012-09-03</t>
  </si>
  <si>
    <t>2012-10-27</t>
  </si>
  <si>
    <t>2013-03-08</t>
  </si>
  <si>
    <t>2013-05-02</t>
  </si>
  <si>
    <t>2013-02-09</t>
  </si>
  <si>
    <t>2012-11-16</t>
  </si>
  <si>
    <t>2012-12-09</t>
  </si>
  <si>
    <t>Lowest Priority</t>
  </si>
  <si>
    <t>2014-01-12</t>
  </si>
  <si>
    <t>2012-11-14</t>
  </si>
  <si>
    <t>2012-09-08</t>
  </si>
  <si>
    <t>2013-07-20</t>
  </si>
  <si>
    <t>2012-09-20</t>
  </si>
  <si>
    <t>2012-08-28</t>
  </si>
  <si>
    <t>2013-02-04</t>
  </si>
  <si>
    <t>2012-12-05</t>
  </si>
  <si>
    <t>2013-07-24</t>
  </si>
  <si>
    <t>2013-09-14</t>
  </si>
  <si>
    <t>2012-08-18</t>
  </si>
  <si>
    <t>2013-06-26</t>
  </si>
  <si>
    <t>2013-06-17</t>
  </si>
  <si>
    <t>2013-01-04</t>
  </si>
  <si>
    <t>2012-12-21</t>
  </si>
  <si>
    <t>2013-04-15</t>
  </si>
  <si>
    <t>2012-12-23</t>
  </si>
  <si>
    <t>2012-10-16</t>
  </si>
  <si>
    <t>2012-10-04</t>
  </si>
  <si>
    <t>2013-01-29</t>
  </si>
  <si>
    <t>2012-10-23</t>
  </si>
  <si>
    <t>2013-12-22</t>
  </si>
  <si>
    <t>2013-02-01</t>
  </si>
  <si>
    <t>2012-12-19</t>
  </si>
  <si>
    <t>2012-12-01</t>
  </si>
  <si>
    <t>2013-01-02</t>
  </si>
  <si>
    <t>2012-08-02</t>
  </si>
  <si>
    <t>2014-05-05</t>
  </si>
  <si>
    <t>2012-12-15</t>
  </si>
  <si>
    <t>2012-09-02</t>
  </si>
  <si>
    <t>2013-08-02</t>
  </si>
  <si>
    <t>2012-09-09</t>
  </si>
  <si>
    <t>2012-09-01</t>
  </si>
  <si>
    <t>2012-09-27</t>
  </si>
  <si>
    <t>2012-10-09</t>
  </si>
  <si>
    <t>2013-10-16</t>
  </si>
  <si>
    <t>2012-10-05</t>
  </si>
  <si>
    <t>2013-11-04</t>
  </si>
  <si>
    <t>2012-08-16</t>
  </si>
  <si>
    <t>High School</t>
  </si>
  <si>
    <t>2013-01-27</t>
  </si>
  <si>
    <t>2013-04-12</t>
  </si>
  <si>
    <t>2012-08-21</t>
  </si>
  <si>
    <t>2013-10-23</t>
  </si>
  <si>
    <t>2013-01-22</t>
  </si>
  <si>
    <t>2014-03-11</t>
  </si>
  <si>
    <t>2013-11-18</t>
  </si>
  <si>
    <t>2014-01-28</t>
  </si>
  <si>
    <t>2013-03-05</t>
  </si>
  <si>
    <t>2013-06-30</t>
  </si>
  <si>
    <t>2012-09-07</t>
  </si>
  <si>
    <t>2012-10-21</t>
  </si>
  <si>
    <t>2012-11-28</t>
  </si>
  <si>
    <t>2013-06-11</t>
  </si>
  <si>
    <t>2013-11-12</t>
  </si>
  <si>
    <t>2013-06-02</t>
  </si>
  <si>
    <t>2013-04-24</t>
  </si>
  <si>
    <t>2013-10-03</t>
  </si>
  <si>
    <t>2012-10-18</t>
  </si>
  <si>
    <t>2013-08-05</t>
  </si>
  <si>
    <t>2013-06-27</t>
  </si>
  <si>
    <t>2013-03-07</t>
  </si>
  <si>
    <t>2013-07-17</t>
  </si>
  <si>
    <t>2012-09-14</t>
  </si>
  <si>
    <t>2013-09-07</t>
  </si>
  <si>
    <t>2012-07-31</t>
  </si>
  <si>
    <t>2012-12-24</t>
  </si>
  <si>
    <t>2013-05-14</t>
  </si>
  <si>
    <t>2013-11-29</t>
  </si>
  <si>
    <t>2013-03-24</t>
  </si>
  <si>
    <t>2013-10-11</t>
  </si>
  <si>
    <t>2012-08-15</t>
  </si>
  <si>
    <t>2012-11-30</t>
  </si>
  <si>
    <t>2014-04-21</t>
  </si>
  <si>
    <t>2013-09-20</t>
  </si>
  <si>
    <t>2013-05-06</t>
  </si>
  <si>
    <t>2013-08-01</t>
  </si>
  <si>
    <t>2012-11-20</t>
  </si>
  <si>
    <t>2013-06-18</t>
  </si>
  <si>
    <t>2013-07-18</t>
  </si>
  <si>
    <t>2012-10-10</t>
  </si>
  <si>
    <t>2014-02-23</t>
  </si>
  <si>
    <t>2014-04-04</t>
  </si>
  <si>
    <t>2013-10-20</t>
  </si>
  <si>
    <t>2013-10-15</t>
  </si>
  <si>
    <t>2013-08-11</t>
  </si>
  <si>
    <t>2014-02-04</t>
  </si>
  <si>
    <t>2012-10-13</t>
  </si>
  <si>
    <t>2013-05-30</t>
  </si>
  <si>
    <t>2014-01-27</t>
  </si>
  <si>
    <t>2013-01-07</t>
  </si>
  <si>
    <t>2012-10-07</t>
  </si>
  <si>
    <t>2013-07-11</t>
  </si>
  <si>
    <t>2014-04-18</t>
  </si>
  <si>
    <t>2013-10-30</t>
  </si>
  <si>
    <t>2013-07-26</t>
  </si>
  <si>
    <t>2013-06-22</t>
  </si>
  <si>
    <t>2014-04-26</t>
  </si>
  <si>
    <t>2013-06-06</t>
  </si>
  <si>
    <t>2012-10-25</t>
  </si>
  <si>
    <t>2013-04-07</t>
  </si>
  <si>
    <t>2013-03-18</t>
  </si>
  <si>
    <t>2013-02-12</t>
  </si>
  <si>
    <t>2013-10-26</t>
  </si>
  <si>
    <t>2013-08-26</t>
  </si>
  <si>
    <t>2013-03-20</t>
  </si>
  <si>
    <t>2012-12-28</t>
  </si>
  <si>
    <t>2014-04-17</t>
  </si>
  <si>
    <t>2012-12-25</t>
  </si>
  <si>
    <t>2014-06-19</t>
  </si>
  <si>
    <t>2013-02-11</t>
  </si>
  <si>
    <t>2013-11-30</t>
  </si>
  <si>
    <t>2014-06-24</t>
  </si>
  <si>
    <t>2013-04-27</t>
  </si>
  <si>
    <t>2012-10-17</t>
  </si>
  <si>
    <t>2013-07-08</t>
  </si>
  <si>
    <t>2013-08-14</t>
  </si>
  <si>
    <t>2012-12-14</t>
  </si>
  <si>
    <t>2012-11-21</t>
  </si>
  <si>
    <t>2012-11-03</t>
  </si>
  <si>
    <t>2012-12-10</t>
  </si>
  <si>
    <t>2014-01-04</t>
  </si>
  <si>
    <t>2013-07-12</t>
  </si>
  <si>
    <t>2014-03-24</t>
  </si>
  <si>
    <t>2013-04-11</t>
  </si>
  <si>
    <t>2012-12-18</t>
  </si>
  <si>
    <t>2013-05-13</t>
  </si>
  <si>
    <t>2013-08-18</t>
  </si>
  <si>
    <t>2013-07-13</t>
  </si>
  <si>
    <t>2013-08-08</t>
  </si>
  <si>
    <t>2013-05-15</t>
  </si>
  <si>
    <t>2014-03-27</t>
  </si>
  <si>
    <t>2012-10-22</t>
  </si>
  <si>
    <t>2014-01-05</t>
  </si>
  <si>
    <t>2012-07-30</t>
  </si>
  <si>
    <t>2013-05-27</t>
  </si>
  <si>
    <t>2012-08-14</t>
  </si>
  <si>
    <t>2013-09-24</t>
  </si>
  <si>
    <t>2013-01-01</t>
  </si>
  <si>
    <t>2012-11-18</t>
  </si>
  <si>
    <t>2013-09-01</t>
  </si>
  <si>
    <t>2013-09-13</t>
  </si>
  <si>
    <t>2013-09-25</t>
  </si>
  <si>
    <t>2013-02-03</t>
  </si>
  <si>
    <t>2014-04-16</t>
  </si>
  <si>
    <t>2013-12-03</t>
  </si>
  <si>
    <t>2013-03-25</t>
  </si>
  <si>
    <t>2013-05-25</t>
  </si>
  <si>
    <t>2012-12-29</t>
  </si>
  <si>
    <t>2013-11-01</t>
  </si>
  <si>
    <t>2013-08-04</t>
  </si>
  <si>
    <t>2014-06-11</t>
  </si>
  <si>
    <t>2014-03-30</t>
  </si>
  <si>
    <t>2012-08-19</t>
  </si>
  <si>
    <t>2014-03-28</t>
  </si>
  <si>
    <t>2013-03-15</t>
  </si>
  <si>
    <t>2014-01-18</t>
  </si>
  <si>
    <t>2012-10-28</t>
  </si>
  <si>
    <t>2014-04-10</t>
  </si>
  <si>
    <t>2014-05-19</t>
  </si>
  <si>
    <t>2014-04-12</t>
  </si>
  <si>
    <t>2014-05-06</t>
  </si>
  <si>
    <t>2014-03-16</t>
  </si>
  <si>
    <t>2013-08-22</t>
  </si>
  <si>
    <t>2013-06-21</t>
  </si>
  <si>
    <t>2013-11-20</t>
  </si>
  <si>
    <t>2014-02-26</t>
  </si>
  <si>
    <t>2013-05-31</t>
  </si>
  <si>
    <t>2014-02-09</t>
  </si>
  <si>
    <t>2012-08-06</t>
  </si>
  <si>
    <t>2014-02-01</t>
  </si>
  <si>
    <t>2014-02-22</t>
  </si>
  <si>
    <t>2014-03-13</t>
  </si>
  <si>
    <t>2014-02-27</t>
  </si>
  <si>
    <t>2013-08-30</t>
  </si>
  <si>
    <t>2014-03-25</t>
  </si>
  <si>
    <t>2014-05-09</t>
  </si>
  <si>
    <t>2012-12-08</t>
  </si>
  <si>
    <t>2013-09-02</t>
  </si>
  <si>
    <t>2012-09-06</t>
  </si>
  <si>
    <t>2013-12-15</t>
  </si>
  <si>
    <t>2014-04-22</t>
  </si>
  <si>
    <t>2013-12-08</t>
  </si>
  <si>
    <t>2013-03-06</t>
  </si>
  <si>
    <t>2013-05-10</t>
  </si>
  <si>
    <t>2013-08-29</t>
  </si>
  <si>
    <t>2013-03-14</t>
  </si>
  <si>
    <t>2013-01-24</t>
  </si>
  <si>
    <t>2013-05-04</t>
  </si>
  <si>
    <t>2013-08-03</t>
  </si>
  <si>
    <t>2013-12-18</t>
  </si>
  <si>
    <t>2013-03-16</t>
  </si>
  <si>
    <t>2014-05-15</t>
  </si>
  <si>
    <t>2012-10-02</t>
  </si>
  <si>
    <t>2014-06-05</t>
  </si>
  <si>
    <t>2014-06-12</t>
  </si>
  <si>
    <t>2013-04-30</t>
  </si>
  <si>
    <t>2013-10-19</t>
  </si>
  <si>
    <t>2013-09-26</t>
  </si>
  <si>
    <t>2013-04-09</t>
  </si>
  <si>
    <t>2014-03-26</t>
  </si>
  <si>
    <t>2013-12-28</t>
  </si>
  <si>
    <t>2013-02-23</t>
  </si>
  <si>
    <t>2013-05-24</t>
  </si>
  <si>
    <t>2013-06-14</t>
  </si>
  <si>
    <t>2012-12-31</t>
  </si>
  <si>
    <t>2013-02-21</t>
  </si>
  <si>
    <t>2013-06-09</t>
  </si>
  <si>
    <t>2012-08-05</t>
  </si>
  <si>
    <t>2013-12-10</t>
  </si>
  <si>
    <t>2013-09-15</t>
  </si>
  <si>
    <t>2013-03-21</t>
  </si>
  <si>
    <t>2012-12-27</t>
  </si>
  <si>
    <t>2013-07-28</t>
  </si>
  <si>
    <t>2012-12-04</t>
  </si>
  <si>
    <t>2014-06-04</t>
  </si>
  <si>
    <t>Bracket 1</t>
  </si>
  <si>
    <t>2013-05-21</t>
  </si>
  <si>
    <t>2013-09-04</t>
  </si>
  <si>
    <t>2013-03-09</t>
  </si>
  <si>
    <t>2012-12-17</t>
  </si>
  <si>
    <t>2013-01-14</t>
  </si>
  <si>
    <t>2013-07-01</t>
  </si>
  <si>
    <t>2013-01-03</t>
  </si>
  <si>
    <t>2013-07-31</t>
  </si>
  <si>
    <t>2013-09-21</t>
  </si>
  <si>
    <t>2014-02-08</t>
  </si>
  <si>
    <t>2013-10-10</t>
  </si>
  <si>
    <t>2013-05-16</t>
  </si>
  <si>
    <t>2012-09-19</t>
  </si>
  <si>
    <t>2012-12-26</t>
  </si>
  <si>
    <t>2013-08-10</t>
  </si>
  <si>
    <t>2012-12-20</t>
  </si>
  <si>
    <t>Sum of Converted_on_Camp1</t>
  </si>
  <si>
    <t>Sum of Converted_on_Camp2</t>
  </si>
  <si>
    <t>Sum of Converted_on_Camp3</t>
  </si>
  <si>
    <t>Sum of Converted_on_Camp4</t>
  </si>
  <si>
    <t>Sum of Converted_on_Camp5</t>
  </si>
  <si>
    <t>Sum of Customer Tier</t>
  </si>
  <si>
    <t>Response Rate</t>
  </si>
  <si>
    <t>Sum of Web_Visits_This_Month</t>
  </si>
  <si>
    <t>Sum of Web_Orders</t>
  </si>
  <si>
    <t>Orders to Visits</t>
  </si>
  <si>
    <t>Comments</t>
  </si>
  <si>
    <t>Bronze</t>
  </si>
  <si>
    <t>Ok</t>
  </si>
  <si>
    <t>Diamond</t>
  </si>
  <si>
    <t>Great</t>
  </si>
  <si>
    <t>Opportunity</t>
  </si>
  <si>
    <t>What do these people care about?</t>
  </si>
  <si>
    <t>No Tier</t>
  </si>
  <si>
    <t>Platinum</t>
  </si>
  <si>
    <t>Silver</t>
  </si>
  <si>
    <t>Grand Total</t>
  </si>
  <si>
    <t>How can we personalize for the Silver and Gold customer</t>
  </si>
  <si>
    <t>Campaign Response Rate</t>
  </si>
  <si>
    <t>Opportunity - was there an issue with this one? Was it in-store, mail/catalog, email?</t>
  </si>
  <si>
    <t>Consistent</t>
  </si>
  <si>
    <t>Values</t>
  </si>
  <si>
    <t>Average</t>
  </si>
  <si>
    <t>Sum of Catalog_Orders</t>
  </si>
  <si>
    <t>Sum of Store_Orders</t>
  </si>
  <si>
    <t>Sum of Count_Discounted_Purchases</t>
  </si>
  <si>
    <t>(Multiple Items)</t>
  </si>
  <si>
    <t>(All)</t>
  </si>
  <si>
    <t>Discount Indifferent</t>
  </si>
  <si>
    <t>Sum of Wine</t>
  </si>
  <si>
    <t>Sum of Fruit</t>
  </si>
  <si>
    <t>Sum of Meat</t>
  </si>
  <si>
    <t>Sum of Fish</t>
  </si>
  <si>
    <t>Sum of Sweets</t>
  </si>
  <si>
    <t>Sum of Gold</t>
  </si>
  <si>
    <t>Sum of Total_Orders</t>
  </si>
  <si>
    <t>Details for Sum of Wine - Prefers Discount: Discount Indifferent, Complaints_past_2Y: 0, First Preference Web, Catalog, or In-Store: Store_Orders</t>
  </si>
  <si>
    <t>Millennials</t>
  </si>
  <si>
    <t>College</t>
  </si>
  <si>
    <t>Not Parent</t>
  </si>
  <si>
    <t>Boomers</t>
  </si>
  <si>
    <t>Not Converted</t>
  </si>
  <si>
    <t>Gen X</t>
  </si>
  <si>
    <t>Silent</t>
  </si>
  <si>
    <t>Gen Z</t>
  </si>
  <si>
    <t>Year</t>
  </si>
  <si>
    <t>Generation</t>
  </si>
  <si>
    <t>Start Year</t>
  </si>
  <si>
    <t>End Year</t>
  </si>
  <si>
    <t>Current Age Start</t>
  </si>
  <si>
    <t>Current Age End</t>
  </si>
  <si>
    <t>Greatest</t>
  </si>
  <si>
    <t>Gen Alpha</t>
  </si>
  <si>
    <t>Churn</t>
  </si>
  <si>
    <t># of churned customers / total customers</t>
  </si>
  <si>
    <t># unsubs / SOM</t>
  </si>
  <si>
    <t>So</t>
  </si>
  <si>
    <t># of subs at SOM - # who unsubbed + new subs = customers at EOM</t>
  </si>
  <si>
    <t>Average Revenue Per User</t>
  </si>
  <si>
    <t>Rev generated / # of users</t>
  </si>
  <si>
    <t>Cost Per Gross Addition</t>
  </si>
  <si>
    <t>((cost of equipment + sales expenses) - revenue) / # new subs</t>
  </si>
  <si>
    <t>CLV</t>
  </si>
  <si>
    <t>Customer Lifetime Value</t>
  </si>
  <si>
    <t>Forecast of how much value a customer will probably spend over their lifetime</t>
  </si>
  <si>
    <t>Average Order Value * Average Purchase Frequency * Average Customer Lifespan = CLV</t>
  </si>
  <si>
    <t>Incomes</t>
  </si>
  <si>
    <t>Bin</t>
  </si>
  <si>
    <t>Orders over Lifetime</t>
  </si>
  <si>
    <t>ST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</si>
</sst>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rgb="FF000000"/>
      <name val="Calibri"/>
    </font>
    <font>
      <b/>
      <sz val="11"/>
      <color rgb="FF000000"/>
      <name val="Calibri"/>
    </font>
    <font>
      <sz val="11"/>
      <color rgb="FF444444"/>
      <name val="Calibri"/>
      <scheme val="minor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  <font>
      <b/>
      <sz val="11"/>
      <color rgb="FF444444"/>
      <name val="Calibri"/>
      <scheme val="minor"/>
    </font>
    <font>
      <b/>
      <sz val="11"/>
      <color rgb="FF1E1E1E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8CA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48">
    <xf numFmtId="0" fontId="0" fillId="0" borderId="0" xfId="0"/>
    <xf numFmtId="20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4" fontId="0" fillId="0" borderId="0" xfId="0" applyNumberFormat="1"/>
    <xf numFmtId="1" fontId="0" fillId="0" borderId="0" xfId="0" applyNumberFormat="1"/>
    <xf numFmtId="0" fontId="1" fillId="0" borderId="0" xfId="0" applyFont="1" applyFill="1"/>
    <xf numFmtId="0" fontId="3" fillId="0" borderId="0" xfId="0" applyFont="1" applyFill="1"/>
    <xf numFmtId="0" fontId="0" fillId="0" borderId="0" xfId="0" applyFill="1"/>
    <xf numFmtId="0" fontId="0" fillId="2" borderId="0" xfId="0" applyFill="1"/>
    <xf numFmtId="0" fontId="3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Border="1"/>
    <xf numFmtId="0" fontId="0" fillId="0" borderId="8" xfId="0" applyNumberFormat="1" applyBorder="1"/>
    <xf numFmtId="0" fontId="0" fillId="0" borderId="1" xfId="0" pivotButton="1" applyBorder="1"/>
    <xf numFmtId="0" fontId="0" fillId="0" borderId="1" xfId="0" applyNumberFormat="1" applyBorder="1"/>
    <xf numFmtId="0" fontId="0" fillId="0" borderId="7" xfId="0" applyNumberFormat="1" applyBorder="1"/>
    <xf numFmtId="0" fontId="0" fillId="0" borderId="4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0" fontId="0" fillId="0" borderId="5" xfId="0" applyBorder="1"/>
    <xf numFmtId="0" fontId="0" fillId="3" borderId="9" xfId="0" applyFill="1" applyBorder="1"/>
    <xf numFmtId="0" fontId="0" fillId="4" borderId="9" xfId="0" applyFill="1" applyBorder="1"/>
    <xf numFmtId="0" fontId="0" fillId="5" borderId="9" xfId="0" applyFill="1" applyBorder="1"/>
    <xf numFmtId="0" fontId="0" fillId="6" borderId="9" xfId="0" applyFill="1" applyBorder="1"/>
    <xf numFmtId="0" fontId="0" fillId="7" borderId="9" xfId="0" applyFill="1" applyBorder="1"/>
    <xf numFmtId="0" fontId="0" fillId="8" borderId="1" xfId="0" applyFill="1" applyBorder="1"/>
    <xf numFmtId="10" fontId="0" fillId="0" borderId="0" xfId="0" applyNumberFormat="1"/>
    <xf numFmtId="0" fontId="0" fillId="0" borderId="2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13" xfId="0" applyNumberFormat="1" applyBorder="1"/>
    <xf numFmtId="0" fontId="0" fillId="0" borderId="3" xfId="0" pivotButton="1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3" xfId="0" applyBorder="1"/>
    <xf numFmtId="1" fontId="0" fillId="0" borderId="0" xfId="0" applyNumberFormat="1" applyFill="1"/>
    <xf numFmtId="14" fontId="0" fillId="0" borderId="0" xfId="0" applyNumberFormat="1" applyFill="1"/>
  </cellXfs>
  <cellStyles count="1">
    <cellStyle name="Normal" xfId="0" builtinId="0"/>
  </cellStyles>
  <dxfs count="24">
    <dxf>
      <numFmt numFmtId="19" formatCode="m/d/yyyy"/>
    </dxf>
    <dxf>
      <numFmt numFmtId="19" formatCode="m/d/yyyy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1" tint="0.499984740745262"/>
        </patternFill>
      </fill>
    </dxf>
    <dxf>
      <fill>
        <patternFill patternType="solid">
          <fgColor indexed="64"/>
          <bgColor theme="9" tint="-0.499984740745262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9"/>
        </patternFill>
      </fill>
    </dxf>
  </dxfs>
  <tableStyles count="0" defaultTableStyle="TableStyleMedium9"/>
  <colors>
    <mruColors>
      <color rgb="FFF8CACE"/>
      <color rgb="FFD7FA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orinne Carabas" id="{10B1D57C-F5F2-4AD8-A413-88E1DF61364B}" userId="19290e1953eae3a0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7.672605208332" createdVersion="8" refreshedVersion="8" minRefreshableVersion="3" recordCount="2207" xr:uid="{A7BC851C-E0D9-4049-AACC-C9F25636F0FD}">
  <cacheSource type="worksheet">
    <worksheetSource ref="A1:BB2208" sheet="Data"/>
  </cacheSource>
  <cacheFields count="47">
    <cacheField name="ID" numFmtId="0">
      <sharedItems containsSemiMixedTypes="0" containsString="0" containsNumber="1" containsInteger="1" minValue="1" maxValue="11191"/>
    </cacheField>
    <cacheField name="Birth_Year" numFmtId="0">
      <sharedItems containsSemiMixedTypes="0" containsString="0" containsNumber="1" containsInteger="1" minValue="1940" maxValue="1996"/>
    </cacheField>
    <cacheField name="Current Age (2024)" numFmtId="0">
      <sharedItems containsSemiMixedTypes="0" containsString="0" containsNumber="1" containsInteger="1" minValue="28" maxValue="84"/>
    </cacheField>
    <cacheField name="Generation (2024)" numFmtId="0">
      <sharedItems/>
    </cacheField>
    <cacheField name="Education" numFmtId="0">
      <sharedItems/>
    </cacheField>
    <cacheField name="College or No College" numFmtId="0">
      <sharedItems/>
    </cacheField>
    <cacheField name="Marital_Status" numFmtId="0">
      <sharedItems/>
    </cacheField>
    <cacheField name="Income (Original)" numFmtId="0">
      <sharedItems containsSemiMixedTypes="0" containsString="0" containsNumber="1" containsInteger="1" minValue="1730" maxValue="162397"/>
    </cacheField>
    <cacheField name="Annual Income" numFmtId="0">
      <sharedItems containsSemiMixedTypes="0" containsString="0" containsNumber="1" containsInteger="1" minValue="10245" maxValue="162397"/>
    </cacheField>
    <cacheField name="Income Bracket" numFmtId="0">
      <sharedItems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Parent" numFmtId="0">
      <sharedItems/>
    </cacheField>
    <cacheField name="Customer_Since" numFmtId="0">
      <sharedItems/>
    </cacheField>
    <cacheField name="Current Date" numFmtId="14">
      <sharedItems containsSemiMixedTypes="0" containsNonDate="0" containsDate="1" containsString="0" minDate="2024-07-24T00:00:00" maxDate="2024-07-25T00:00:00"/>
    </cacheField>
    <cacheField name="Customer Since in Days" numFmtId="1">
      <sharedItems containsSemiMixedTypes="0" containsString="0" containsNumber="1" containsInteger="1" minValue="3678" maxValue="4377"/>
    </cacheField>
    <cacheField name="Last_Purchase_Day_Count" numFmtId="0">
      <sharedItems containsSemiMixedTypes="0" containsString="0" containsNumber="1" containsInteger="1" minValue="0" maxValue="99"/>
    </cacheField>
    <cacheField name="Wine" numFmtId="0">
      <sharedItems containsSemiMixedTypes="0" containsString="0" containsNumber="1" containsInteger="1" minValue="0" maxValue="1493"/>
    </cacheField>
    <cacheField name="Fruit" numFmtId="0">
      <sharedItems containsSemiMixedTypes="0" containsString="0" containsNumber="1" containsInteger="1" minValue="0" maxValue="199"/>
    </cacheField>
    <cacheField name="Meat" numFmtId="0">
      <sharedItems containsSemiMixedTypes="0" containsString="0" containsNumber="1" containsInteger="1" minValue="0" maxValue="1725"/>
    </cacheField>
    <cacheField name="Fish" numFmtId="0">
      <sharedItems containsSemiMixedTypes="0" containsString="0" containsNumber="1" containsInteger="1" minValue="0" maxValue="259"/>
    </cacheField>
    <cacheField name="Sweets" numFmtId="0">
      <sharedItems containsSemiMixedTypes="0" containsString="0" containsNumber="1" containsInteger="1" minValue="0" maxValue="262"/>
    </cacheField>
    <cacheField name="Gold" numFmtId="0">
      <sharedItems containsSemiMixedTypes="0" containsString="0" containsNumber="1" containsInteger="1" minValue="0" maxValue="321"/>
    </cacheField>
    <cacheField name="Total_Orders" numFmtId="0">
      <sharedItems containsSemiMixedTypes="0" containsString="0" containsNumber="1" containsInteger="1" minValue="5" maxValue="2525"/>
    </cacheField>
    <cacheField name="Average Orders over Lifetime" numFmtId="0">
      <sharedItems containsSemiMixedTypes="0" containsString="0" containsNumber="1" minValue="1.2135922330097086E-3" maxValue="0.66203460933403246"/>
    </cacheField>
    <cacheField name="Last Purchase Overdue" numFmtId="0">
      <sharedItems/>
    </cacheField>
    <cacheField name="Count_Discounted_Purchases" numFmtId="0">
      <sharedItems containsSemiMixedTypes="0" containsString="0" containsNumber="1" containsInteger="1" minValue="0" maxValue="15"/>
    </cacheField>
    <cacheField name="Web_Orders" numFmtId="0">
      <sharedItems containsSemiMixedTypes="0" containsString="0" containsNumber="1" containsInteger="1" minValue="0" maxValue="27" count="15">
        <n v="3"/>
        <n v="9"/>
        <n v="7"/>
        <n v="6"/>
        <n v="5"/>
        <n v="4"/>
        <n v="10"/>
        <n v="2"/>
        <n v="11"/>
        <n v="8"/>
        <n v="0"/>
        <n v="1"/>
        <n v="23"/>
        <n v="25"/>
        <n v="27"/>
      </sharedItems>
    </cacheField>
    <cacheField name="Catalog_Orders" numFmtId="0">
      <sharedItems containsSemiMixedTypes="0" containsString="0" containsNumber="1" containsInteger="1" minValue="0" maxValue="28" count="14">
        <n v="4"/>
        <n v="7"/>
        <n v="11"/>
        <n v="10"/>
        <n v="8"/>
        <n v="5"/>
        <n v="2"/>
        <n v="6"/>
        <n v="3"/>
        <n v="9"/>
        <n v="22"/>
        <n v="28"/>
        <n v="1"/>
        <n v="0"/>
      </sharedItems>
    </cacheField>
    <cacheField name="Store_Orders" numFmtId="0">
      <sharedItems containsSemiMixedTypes="0" containsString="0" containsNumber="1" containsInteger="1" minValue="0" maxValue="13" count="14">
        <n v="10"/>
        <n v="9"/>
        <n v="12"/>
        <n v="6"/>
        <n v="11"/>
        <n v="8"/>
        <n v="5"/>
        <n v="7"/>
        <n v="13"/>
        <n v="4"/>
        <n v="0"/>
        <n v="1"/>
        <n v="3"/>
        <n v="2"/>
      </sharedItems>
    </cacheField>
    <cacheField name="Web_Visits_This_Month" numFmtId="0">
      <sharedItems containsSemiMixedTypes="0" containsString="0" containsNumber="1" containsInteger="1" minValue="0" maxValue="20"/>
    </cacheField>
    <cacheField name="Converted_on_Camp1" numFmtId="0">
      <sharedItems containsSemiMixedTypes="0" containsString="0" containsNumber="1" containsInteger="1" minValue="0" maxValue="1" count="2">
        <n v="0"/>
        <n v="1"/>
      </sharedItems>
    </cacheField>
    <cacheField name="Converted_on_Camp2" numFmtId="0">
      <sharedItems containsSemiMixedTypes="0" containsString="0" containsNumber="1" containsInteger="1" minValue="0" maxValue="1" count="2">
        <n v="0"/>
        <n v="1"/>
      </sharedItems>
    </cacheField>
    <cacheField name="Converted_on_Camp3" numFmtId="0">
      <sharedItems containsSemiMixedTypes="0" containsString="0" containsNumber="1" containsInteger="1" minValue="0" maxValue="1" count="2">
        <n v="0"/>
        <n v="1"/>
      </sharedItems>
    </cacheField>
    <cacheField name="Converted_on_Camp4" numFmtId="0">
      <sharedItems containsSemiMixedTypes="0" containsString="0" containsNumber="1" containsInteger="1" minValue="0" maxValue="1" count="2">
        <n v="0"/>
        <n v="1"/>
      </sharedItems>
    </cacheField>
    <cacheField name="Converted_on_Camp5" numFmtId="0">
      <sharedItems containsSemiMixedTypes="0" containsString="0" containsNumber="1" containsInteger="1" minValue="0" maxValue="1" count="2">
        <n v="1"/>
        <n v="0"/>
      </sharedItems>
    </cacheField>
    <cacheField name="Converted" numFmtId="0">
      <sharedItems containsSemiMixedTypes="0" containsString="0" containsNumber="1" containsInteger="1" minValue="0" maxValue="1"/>
    </cacheField>
    <cacheField name="Converted Camps 1-5" numFmtId="0">
      <sharedItems/>
    </cacheField>
    <cacheField name="Complaints_past_2Y" numFmtId="0">
      <sharedItems containsSemiMixedTypes="0" containsString="0" containsNumber="1" containsInteger="1" minValue="0" maxValue="1"/>
    </cacheField>
    <cacheField name="CPGA" numFmtId="0">
      <sharedItems containsSemiMixedTypes="0" containsString="0" containsNumber="1" containsInteger="1" minValue="3" maxValue="3"/>
    </cacheField>
    <cacheField name="ARPU" numFmtId="0">
      <sharedItems containsSemiMixedTypes="0" containsString="0" containsNumber="1" containsInteger="1" minValue="11" maxValue="11"/>
    </cacheField>
    <cacheField name="Above-Average Order Volume" numFmtId="0">
      <sharedItems containsSemiMixedTypes="0" containsString="0" containsNumber="1" containsInteger="1" minValue="0" maxValue="4"/>
    </cacheField>
    <cacheField name="Above-Average Order Over Lifetime" numFmtId="0">
      <sharedItems containsSemiMixedTypes="0" containsString="0" containsNumber="1" containsInteger="1" minValue="0" maxValue="3"/>
    </cacheField>
    <cacheField name="Above-Average Lifetime" numFmtId="0">
      <sharedItems containsSemiMixedTypes="0" containsString="0" containsNumber="1" containsInteger="1" minValue="0" maxValue="2"/>
    </cacheField>
    <cacheField name="Above-Average Income" numFmtId="0">
      <sharedItems containsSemiMixedTypes="0" containsString="0" containsNumber="1" containsInteger="1" minValue="0" maxValue="1"/>
    </cacheField>
    <cacheField name="Total Score" numFmtId="0">
      <sharedItems containsSemiMixedTypes="0" containsString="0" containsNumber="1" containsInteger="1" minValue="0" maxValue="10"/>
    </cacheField>
    <cacheField name="Correlating Customer Tier" numFmtId="0">
      <sharedItems count="6">
        <s v="Platinum"/>
        <s v="Diamond"/>
        <s v="Silver"/>
        <s v="Gold"/>
        <s v="Bronze"/>
        <s v="No Tier"/>
      </sharedItems>
    </cacheField>
  </cacheFields>
  <extLst>
    <ext xmlns:x14="http://schemas.microsoft.com/office/spreadsheetml/2009/9/main" uri="{725AE2AE-9491-48be-B2B4-4EB974FC3084}">
      <x14:pivotCacheDefinition pivotCacheId="14685605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2.661566550923" createdVersion="8" refreshedVersion="8" minRefreshableVersion="3" recordCount="2207" xr:uid="{1EEFC26A-72B6-4FEE-903E-BB0A93CF9BBF}">
  <cacheSource type="worksheet">
    <worksheetSource ref="A1:BB2208" sheet="Overdue for Purchase"/>
  </cacheSource>
  <cacheFields count="54">
    <cacheField name="ID" numFmtId="0">
      <sharedItems containsSemiMixedTypes="0" containsString="0" containsNumber="1" containsInteger="1" minValue="1" maxValue="11191"/>
    </cacheField>
    <cacheField name="Birth_Year" numFmtId="0">
      <sharedItems containsSemiMixedTypes="0" containsString="0" containsNumber="1" containsInteger="1" minValue="1940" maxValue="1996"/>
    </cacheField>
    <cacheField name="Current Age (2024)" numFmtId="0">
      <sharedItems containsSemiMixedTypes="0" containsString="0" containsNumber="1" containsInteger="1" minValue="28" maxValue="84"/>
    </cacheField>
    <cacheField name="Generation (2024)" numFmtId="0">
      <sharedItems/>
    </cacheField>
    <cacheField name="Education" numFmtId="0">
      <sharedItems/>
    </cacheField>
    <cacheField name="College or No College" numFmtId="0">
      <sharedItems/>
    </cacheField>
    <cacheField name="Marital_Status" numFmtId="0">
      <sharedItems/>
    </cacheField>
    <cacheField name="Income (Original)" numFmtId="0">
      <sharedItems containsSemiMixedTypes="0" containsString="0" containsNumber="1" containsInteger="1" minValue="1730" maxValue="162397"/>
    </cacheField>
    <cacheField name="Annual Income" numFmtId="0">
      <sharedItems containsSemiMixedTypes="0" containsString="0" containsNumber="1" containsInteger="1" minValue="10245" maxValue="162397"/>
    </cacheField>
    <cacheField name="Income Bracket" numFmtId="0">
      <sharedItems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Parent" numFmtId="0">
      <sharedItems/>
    </cacheField>
    <cacheField name="Customer_Since" numFmtId="0">
      <sharedItems/>
    </cacheField>
    <cacheField name="Current Date" numFmtId="14">
      <sharedItems containsSemiMixedTypes="0" containsNonDate="0" containsDate="1" containsString="0" minDate="2014-10-04T00:00:00" maxDate="2014-10-05T00:00:00"/>
    </cacheField>
    <cacheField name="Customer Lifetime in Days" numFmtId="1">
      <sharedItems containsSemiMixedTypes="0" containsString="0" containsNumber="1" containsInteger="1" minValue="97" maxValue="796"/>
    </cacheField>
    <cacheField name="Days Since Last Purchase" numFmtId="0">
      <sharedItems containsSemiMixedTypes="0" containsString="0" containsNumber="1" containsInteger="1" minValue="0" maxValue="99"/>
    </cacheField>
    <cacheField name="Lifetime in Days minus Last Purchase " numFmtId="1">
      <sharedItems containsSemiMixedTypes="0" containsString="0" containsNumber="1" containsInteger="1" minValue="0" maxValue="791"/>
    </cacheField>
    <cacheField name="Date of Last Purchase" numFmtId="14">
      <sharedItems containsSemiMixedTypes="0" containsNonDate="0" containsDate="1" containsString="0" minDate="2012-08-04T00:00:00" maxDate="2014-10-05T00:00:00"/>
    </cacheField>
    <cacheField name="Wine" numFmtId="0">
      <sharedItems containsSemiMixedTypes="0" containsString="0" containsNumber="1" containsInteger="1" minValue="0" maxValue="1493"/>
    </cacheField>
    <cacheField name="Fruit" numFmtId="0">
      <sharedItems containsSemiMixedTypes="0" containsString="0" containsNumber="1" containsInteger="1" minValue="0" maxValue="199"/>
    </cacheField>
    <cacheField name="Meat" numFmtId="0">
      <sharedItems containsSemiMixedTypes="0" containsString="0" containsNumber="1" containsInteger="1" minValue="0" maxValue="1725"/>
    </cacheField>
    <cacheField name="Fish" numFmtId="0">
      <sharedItems containsSemiMixedTypes="0" containsString="0" containsNumber="1" containsInteger="1" minValue="0" maxValue="259"/>
    </cacheField>
    <cacheField name="Sweets" numFmtId="0">
      <sharedItems containsSemiMixedTypes="0" containsString="0" containsNumber="1" containsInteger="1" minValue="0" maxValue="262"/>
    </cacheField>
    <cacheField name="Gold" numFmtId="0">
      <sharedItems containsSemiMixedTypes="0" containsString="0" containsNumber="1" containsInteger="1" minValue="0" maxValue="321"/>
    </cacheField>
    <cacheField name="Total_Orders" numFmtId="0">
      <sharedItems containsSemiMixedTypes="0" containsString="0" containsNumber="1" containsInteger="1" minValue="5" maxValue="2525"/>
    </cacheField>
    <cacheField name="Average Orders over Lifetime" numFmtId="0">
      <sharedItems containsSemiMixedTypes="0" containsString="0" containsNumber="1" minValue="9.2764378478664197E-3" maxValue="19.788990825688074"/>
    </cacheField>
    <cacheField name="Last Purchase Overdue" numFmtId="0">
      <sharedItems count="5">
        <s v="Highest Priority"/>
        <s v="High Priority"/>
        <s v="Medium Priority"/>
        <s v="Low Priority"/>
        <s v="Lowest Priority"/>
      </sharedItems>
    </cacheField>
    <cacheField name="User Overdue for Purchase?" numFmtId="0">
      <sharedItems/>
    </cacheField>
    <cacheField name="Count_Discounted_Purchases" numFmtId="0">
      <sharedItems containsSemiMixedTypes="0" containsString="0" containsNumber="1" containsInteger="1" minValue="0" maxValue="15"/>
    </cacheField>
    <cacheField name="Prefers Discount" numFmtId="0">
      <sharedItems count="2">
        <s v="Discount Indifferent"/>
        <s v="Prefers Discount"/>
      </sharedItems>
    </cacheField>
    <cacheField name="Store_Orders" numFmtId="0">
      <sharedItems containsSemiMixedTypes="0" containsString="0" containsNumber="1" containsInteger="1" minValue="0" maxValue="13"/>
    </cacheField>
    <cacheField name="Web_Orders" numFmtId="0">
      <sharedItems containsSemiMixedTypes="0" containsString="0" containsNumber="1" containsInteger="1" minValue="0" maxValue="27"/>
    </cacheField>
    <cacheField name="Catalog_Orders" numFmtId="0">
      <sharedItems containsSemiMixedTypes="0" containsString="0" containsNumber="1" containsInteger="1" minValue="0" maxValue="28"/>
    </cacheField>
    <cacheField name="First Preference Web, Catalog, or In-Store" numFmtId="0">
      <sharedItems count="3">
        <s v="Store_Orders"/>
        <s v="Catalog_Orders"/>
        <s v="Web_Orders"/>
      </sharedItems>
    </cacheField>
    <cacheField name="Web_Visits_This_Month" numFmtId="0">
      <sharedItems containsSemiMixedTypes="0" containsString="0" containsNumber="1" containsInteger="1" minValue="0" maxValue="20"/>
    </cacheField>
    <cacheField name="Converted_on_Camp1" numFmtId="0">
      <sharedItems containsSemiMixedTypes="0" containsString="0" containsNumber="1" containsInteger="1" minValue="0" maxValue="1"/>
    </cacheField>
    <cacheField name="Converted_on_Camp2" numFmtId="0">
      <sharedItems containsSemiMixedTypes="0" containsString="0" containsNumber="1" containsInteger="1" minValue="0" maxValue="1"/>
    </cacheField>
    <cacheField name="Converted_on_Camp3" numFmtId="0">
      <sharedItems containsSemiMixedTypes="0" containsString="0" containsNumber="1" containsInteger="1" minValue="0" maxValue="1"/>
    </cacheField>
    <cacheField name="Converted_on_Camp4" numFmtId="0">
      <sharedItems containsSemiMixedTypes="0" containsString="0" containsNumber="1" containsInteger="1" minValue="0" maxValue="1"/>
    </cacheField>
    <cacheField name="Converted_on_Camp5" numFmtId="0">
      <sharedItems containsSemiMixedTypes="0" containsString="0" containsNumber="1" containsInteger="1" minValue="0" maxValue="1"/>
    </cacheField>
    <cacheField name="Sum of Conversions" numFmtId="0">
      <sharedItems containsSemiMixedTypes="0" containsString="0" containsNumber="1" containsInteger="1" minValue="0" maxValue="4"/>
    </cacheField>
    <cacheField name="First Campaign Conversion" numFmtId="0">
      <sharedItems count="6">
        <s v="Converted_on_Camp1"/>
        <s v="No Conversion"/>
        <s v="Converted_on_Camp5"/>
        <s v="Converted_on_Camp3"/>
        <s v="Converted_on_Camp4"/>
        <s v="Converted_on_Camp2"/>
      </sharedItems>
    </cacheField>
    <cacheField name="Converted" numFmtId="0">
      <sharedItems containsSemiMixedTypes="0" containsString="0" containsNumber="1" containsInteger="1" minValue="0" maxValue="1"/>
    </cacheField>
    <cacheField name="Converted Camps 1-5" numFmtId="0">
      <sharedItems/>
    </cacheField>
    <cacheField name="Complaints_past_2Y" numFmtId="0">
      <sharedItems containsSemiMixedTypes="0" containsString="0" containsNumber="1" containsInteger="1" minValue="0" maxValue="1" count="2">
        <n v="0"/>
        <n v="1"/>
      </sharedItems>
    </cacheField>
    <cacheField name="CPGA" numFmtId="0">
      <sharedItems containsSemiMixedTypes="0" containsString="0" containsNumber="1" containsInteger="1" minValue="3" maxValue="3"/>
    </cacheField>
    <cacheField name="ARPU" numFmtId="0">
      <sharedItems containsSemiMixedTypes="0" containsString="0" containsNumber="1" containsInteger="1" minValue="11" maxValue="11"/>
    </cacheField>
    <cacheField name="Above-Average Order Volume" numFmtId="0">
      <sharedItems containsSemiMixedTypes="0" containsString="0" containsNumber="1" containsInteger="1" minValue="0" maxValue="4"/>
    </cacheField>
    <cacheField name="Above-Average Order Over Lifetime" numFmtId="0">
      <sharedItems containsSemiMixedTypes="0" containsString="0" containsNumber="1" containsInteger="1" minValue="0" maxValue="3"/>
    </cacheField>
    <cacheField name="Above-Average Lifetime" numFmtId="0">
      <sharedItems containsSemiMixedTypes="0" containsString="0" containsNumber="1" containsInteger="1" minValue="0" maxValue="0"/>
    </cacheField>
    <cacheField name="Above-Average Income" numFmtId="0">
      <sharedItems containsSemiMixedTypes="0" containsString="0" containsNumber="1" containsInteger="1" minValue="0" maxValue="1"/>
    </cacheField>
    <cacheField name="Total Score" numFmtId="0">
      <sharedItems containsSemiMixedTypes="0" containsString="0" containsNumber="1" containsInteger="1" minValue="0" maxValue="8"/>
    </cacheField>
    <cacheField name="Correlating Customer Tier" numFmtId="0">
      <sharedItems count="4">
        <s v="Platinum"/>
        <s v="Silver"/>
        <s v="No Tier"/>
        <s v="Bronz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7">
  <r>
    <n v="5735"/>
    <n v="1991"/>
    <n v="33"/>
    <s v="Millennials"/>
    <s v="Master"/>
    <s v="College"/>
    <s v="Single"/>
    <n v="90638"/>
    <n v="90638"/>
    <s v="Bracket 5"/>
    <n v="0"/>
    <n v="0"/>
    <s v="Not Parent"/>
    <s v="2014-02-13"/>
    <d v="2024-07-24T00:00:00"/>
    <n v="3814"/>
    <n v="29"/>
    <n v="1156"/>
    <n v="120"/>
    <n v="915"/>
    <n v="94"/>
    <n v="144"/>
    <n v="96"/>
    <n v="2525"/>
    <n v="0.66203460933403246"/>
    <s v="Highest Priority"/>
    <n v="1"/>
    <x v="0"/>
    <x v="0"/>
    <x v="0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5350"/>
    <n v="1991"/>
    <n v="33"/>
    <s v="Millennials"/>
    <s v="Master"/>
    <s v="College"/>
    <s v="Single"/>
    <n v="90638"/>
    <n v="90638"/>
    <s v="Bracket 5"/>
    <n v="0"/>
    <n v="0"/>
    <s v="Not Parent"/>
    <s v="2014-02-13"/>
    <d v="2024-07-24T00:00:00"/>
    <n v="3814"/>
    <n v="29"/>
    <n v="1156"/>
    <n v="120"/>
    <n v="915"/>
    <n v="94"/>
    <n v="144"/>
    <n v="96"/>
    <n v="2525"/>
    <n v="0.66203460933403246"/>
    <s v="Highest Priority"/>
    <n v="1"/>
    <x v="0"/>
    <x v="0"/>
    <x v="0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4580"/>
    <n v="1969"/>
    <n v="55"/>
    <s v="Gen X"/>
    <s v="Bachelors"/>
    <s v="College"/>
    <s v="Married"/>
    <n v="75759"/>
    <n v="75759"/>
    <s v="Bracket 5"/>
    <n v="0"/>
    <n v="0"/>
    <s v="Not Parent"/>
    <s v="2013-10-25"/>
    <d v="2024-07-24T00:00:00"/>
    <n v="3925"/>
    <n v="46"/>
    <n v="1394"/>
    <n v="22"/>
    <n v="708"/>
    <n v="89"/>
    <n v="91"/>
    <n v="182"/>
    <n v="2486"/>
    <n v="0.63337579617834394"/>
    <s v="Highest Priority"/>
    <n v="1"/>
    <x v="1"/>
    <x v="1"/>
    <x v="1"/>
    <n v="5"/>
    <x v="1"/>
    <x v="0"/>
    <x v="1"/>
    <x v="0"/>
    <x v="0"/>
    <n v="1"/>
    <s v="Converted"/>
    <n v="0"/>
    <n v="3"/>
    <n v="11"/>
    <n v="4"/>
    <n v="3"/>
    <n v="0"/>
    <n v="1"/>
    <n v="8"/>
    <x v="0"/>
  </r>
  <r>
    <n v="1763"/>
    <n v="1988"/>
    <n v="36"/>
    <s v="Millennials"/>
    <s v="Bachelors"/>
    <s v="College"/>
    <s v="Partner"/>
    <n v="87679"/>
    <n v="87679"/>
    <s v="Bracket 5"/>
    <n v="0"/>
    <n v="0"/>
    <s v="Not Parent"/>
    <s v="2013-07-27"/>
    <d v="2024-07-24T00:00:00"/>
    <n v="4015"/>
    <n v="62"/>
    <n v="1259"/>
    <n v="172"/>
    <n v="815"/>
    <n v="97"/>
    <n v="148"/>
    <n v="33"/>
    <n v="2524"/>
    <n v="0.62864259028642588"/>
    <s v="Highest Priority"/>
    <n v="1"/>
    <x v="2"/>
    <x v="2"/>
    <x v="0"/>
    <n v="4"/>
    <x v="1"/>
    <x v="0"/>
    <x v="1"/>
    <x v="0"/>
    <x v="0"/>
    <n v="1"/>
    <s v="Converted"/>
    <n v="0"/>
    <n v="3"/>
    <n v="11"/>
    <n v="4"/>
    <n v="3"/>
    <n v="0"/>
    <n v="1"/>
    <n v="8"/>
    <x v="0"/>
  </r>
  <r>
    <n v="10133"/>
    <n v="1970"/>
    <n v="54"/>
    <s v="Gen X"/>
    <s v="Bachelors"/>
    <s v="College"/>
    <s v="Single"/>
    <n v="93790"/>
    <n v="93790"/>
    <s v="Bracket 5"/>
    <n v="0"/>
    <n v="0"/>
    <s v="Not Parent"/>
    <s v="2014-02-12"/>
    <d v="2024-07-24T00:00:00"/>
    <n v="3815"/>
    <n v="16"/>
    <n v="1302"/>
    <n v="68"/>
    <n v="731"/>
    <n v="89"/>
    <n v="114"/>
    <n v="45"/>
    <n v="2349"/>
    <n v="0.61572739187418091"/>
    <s v="Highest Priority"/>
    <n v="0"/>
    <x v="3"/>
    <x v="1"/>
    <x v="2"/>
    <n v="2"/>
    <x v="1"/>
    <x v="0"/>
    <x v="0"/>
    <x v="1"/>
    <x v="0"/>
    <n v="1"/>
    <s v="Converted"/>
    <n v="0"/>
    <n v="3"/>
    <n v="11"/>
    <n v="4"/>
    <n v="3"/>
    <n v="0"/>
    <n v="1"/>
    <n v="8"/>
    <x v="0"/>
  </r>
  <r>
    <n v="2186"/>
    <n v="1977"/>
    <n v="47"/>
    <s v="Gen X"/>
    <s v="Postgraduate"/>
    <s v="College"/>
    <s v="Partner"/>
    <n v="82326"/>
    <n v="82326"/>
    <s v="Bracket 5"/>
    <n v="0"/>
    <n v="0"/>
    <s v="Not Parent"/>
    <s v="2014-03-10"/>
    <d v="2024-07-24T00:00:00"/>
    <n v="3789"/>
    <n v="30"/>
    <n v="938"/>
    <n v="142"/>
    <n v="754"/>
    <n v="159"/>
    <n v="81"/>
    <n v="183"/>
    <n v="2257"/>
    <n v="0.59567168118237002"/>
    <s v="Highest Priority"/>
    <n v="1"/>
    <x v="4"/>
    <x v="3"/>
    <x v="3"/>
    <n v="2"/>
    <x v="1"/>
    <x v="0"/>
    <x v="0"/>
    <x v="1"/>
    <x v="0"/>
    <n v="1"/>
    <s v="Converted"/>
    <n v="0"/>
    <n v="3"/>
    <n v="11"/>
    <n v="4"/>
    <n v="3"/>
    <n v="0"/>
    <n v="1"/>
    <n v="8"/>
    <x v="0"/>
  </r>
  <r>
    <n v="477"/>
    <n v="1986"/>
    <n v="38"/>
    <s v="Millennials"/>
    <s v="Bachelors"/>
    <s v="College"/>
    <s v="Married"/>
    <n v="83512"/>
    <n v="83512"/>
    <s v="Bracket 5"/>
    <n v="0"/>
    <n v="0"/>
    <s v="Not Parent"/>
    <s v="2014-06-17"/>
    <d v="2024-07-24T00:00:00"/>
    <n v="3690"/>
    <n v="31"/>
    <n v="1060"/>
    <n v="61"/>
    <n v="835"/>
    <n v="80"/>
    <n v="20"/>
    <n v="101"/>
    <n v="2157"/>
    <n v="0.58455284552845532"/>
    <s v="High Priority"/>
    <n v="1"/>
    <x v="5"/>
    <x v="1"/>
    <x v="0"/>
    <n v="1"/>
    <x v="1"/>
    <x v="1"/>
    <x v="1"/>
    <x v="0"/>
    <x v="0"/>
    <n v="1"/>
    <s v="Converted"/>
    <n v="0"/>
    <n v="3"/>
    <n v="11"/>
    <n v="4"/>
    <n v="3"/>
    <n v="0"/>
    <n v="1"/>
    <n v="8"/>
    <x v="0"/>
  </r>
  <r>
    <n v="4475"/>
    <n v="1949"/>
    <n v="75"/>
    <s v="Boomers"/>
    <s v="PhD"/>
    <s v="College"/>
    <s v="Married"/>
    <n v="69098"/>
    <n v="69098"/>
    <s v="Bracket 4"/>
    <n v="0"/>
    <n v="0"/>
    <s v="Not Parent"/>
    <s v="2013-02-16"/>
    <d v="2024-07-24T00:00:00"/>
    <n v="4176"/>
    <n v="82"/>
    <n v="1315"/>
    <n v="22"/>
    <n v="780"/>
    <n v="145"/>
    <n v="0"/>
    <n v="178"/>
    <n v="2440"/>
    <n v="0.58429118773946365"/>
    <s v="High Priority"/>
    <n v="1"/>
    <x v="2"/>
    <x v="4"/>
    <x v="1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334"/>
    <n v="1951"/>
    <n v="73"/>
    <s v="Boomers"/>
    <s v="Bachelors"/>
    <s v="College"/>
    <s v="Married"/>
    <n v="94642"/>
    <n v="94642"/>
    <s v="Bracket 5"/>
    <n v="0"/>
    <n v="0"/>
    <s v="Not Parent"/>
    <s v="2014-02-12"/>
    <d v="2024-07-24T00:00:00"/>
    <n v="3815"/>
    <n v="35"/>
    <n v="879"/>
    <n v="143"/>
    <n v="797"/>
    <n v="106"/>
    <n v="143"/>
    <n v="143"/>
    <n v="2211"/>
    <n v="0.57955439056356484"/>
    <s v="High Priority"/>
    <n v="0"/>
    <x v="4"/>
    <x v="1"/>
    <x v="1"/>
    <n v="1"/>
    <x v="1"/>
    <x v="0"/>
    <x v="0"/>
    <x v="0"/>
    <x v="0"/>
    <n v="1"/>
    <s v="Converted"/>
    <n v="0"/>
    <n v="3"/>
    <n v="11"/>
    <n v="4"/>
    <n v="3"/>
    <n v="0"/>
    <n v="1"/>
    <n v="8"/>
    <x v="0"/>
  </r>
  <r>
    <n v="1553"/>
    <n v="1946"/>
    <n v="78"/>
    <s v="Boomers"/>
    <s v="Bachelors"/>
    <s v="College"/>
    <s v="Partner"/>
    <n v="82657"/>
    <n v="82657"/>
    <s v="Bracket 5"/>
    <n v="0"/>
    <n v="0"/>
    <s v="Not Parent"/>
    <s v="2013-09-27"/>
    <d v="2024-07-24T00:00:00"/>
    <n v="3953"/>
    <n v="71"/>
    <n v="966"/>
    <n v="168"/>
    <n v="672"/>
    <n v="246"/>
    <n v="105"/>
    <n v="126"/>
    <n v="2283"/>
    <n v="0.57753604857070584"/>
    <s v="High Priority"/>
    <n v="1"/>
    <x v="2"/>
    <x v="5"/>
    <x v="0"/>
    <n v="4"/>
    <x v="1"/>
    <x v="0"/>
    <x v="0"/>
    <x v="1"/>
    <x v="1"/>
    <n v="1"/>
    <s v="Converted"/>
    <n v="0"/>
    <n v="3"/>
    <n v="11"/>
    <n v="4"/>
    <n v="3"/>
    <n v="0"/>
    <n v="1"/>
    <n v="8"/>
    <x v="0"/>
  </r>
  <r>
    <n v="2147"/>
    <n v="1969"/>
    <n v="55"/>
    <s v="Gen X"/>
    <s v="Bachelors"/>
    <s v="College"/>
    <s v="Partner"/>
    <n v="76653"/>
    <n v="76653"/>
    <s v="Bracket 5"/>
    <n v="0"/>
    <n v="0"/>
    <s v="Not Parent"/>
    <s v="2013-08-16"/>
    <d v="2024-07-24T00:00:00"/>
    <n v="3995"/>
    <n v="91"/>
    <n v="736"/>
    <n v="63"/>
    <n v="946"/>
    <n v="219"/>
    <n v="189"/>
    <n v="126"/>
    <n v="2279"/>
    <n v="0.57046307884856073"/>
    <s v="High Priority"/>
    <n v="1"/>
    <x v="5"/>
    <x v="1"/>
    <x v="4"/>
    <n v="2"/>
    <x v="1"/>
    <x v="0"/>
    <x v="0"/>
    <x v="0"/>
    <x v="0"/>
    <n v="1"/>
    <s v="Converted"/>
    <n v="0"/>
    <n v="3"/>
    <n v="11"/>
    <n v="4"/>
    <n v="3"/>
    <n v="0"/>
    <n v="1"/>
    <n v="8"/>
    <x v="0"/>
  </r>
  <r>
    <n v="6248"/>
    <n v="1947"/>
    <n v="77"/>
    <s v="Boomers"/>
    <s v="Master"/>
    <s v="College"/>
    <s v="Single"/>
    <n v="91712"/>
    <n v="91712"/>
    <s v="Bracket 5"/>
    <n v="0"/>
    <n v="0"/>
    <s v="Not Parent"/>
    <s v="2013-10-17"/>
    <d v="2024-07-24T00:00:00"/>
    <n v="3933"/>
    <n v="47"/>
    <n v="1276"/>
    <n v="24"/>
    <n v="746"/>
    <n v="94"/>
    <n v="29"/>
    <n v="48"/>
    <n v="2217"/>
    <n v="0.56369183829138059"/>
    <s v="High Priority"/>
    <n v="0"/>
    <x v="1"/>
    <x v="1"/>
    <x v="4"/>
    <n v="3"/>
    <x v="0"/>
    <x v="0"/>
    <x v="0"/>
    <x v="0"/>
    <x v="0"/>
    <n v="1"/>
    <s v="Converted"/>
    <n v="0"/>
    <n v="3"/>
    <n v="11"/>
    <n v="4"/>
    <n v="3"/>
    <n v="0"/>
    <n v="1"/>
    <n v="8"/>
    <x v="0"/>
  </r>
  <r>
    <n v="9010"/>
    <n v="1972"/>
    <n v="52"/>
    <s v="Gen X"/>
    <s v="Master"/>
    <s v="College"/>
    <s v="Married"/>
    <n v="83151"/>
    <n v="83151"/>
    <s v="Bracket 5"/>
    <n v="0"/>
    <n v="0"/>
    <s v="Not Parent"/>
    <s v="2013-02-10"/>
    <d v="2024-07-24T00:00:00"/>
    <n v="4182"/>
    <n v="80"/>
    <n v="968"/>
    <n v="147"/>
    <n v="842"/>
    <n v="137"/>
    <n v="42"/>
    <n v="210"/>
    <n v="2346"/>
    <n v="0.56097560975609762"/>
    <s v="High Priority"/>
    <n v="1"/>
    <x v="4"/>
    <x v="1"/>
    <x v="0"/>
    <n v="2"/>
    <x v="1"/>
    <x v="0"/>
    <x v="1"/>
    <x v="0"/>
    <x v="0"/>
    <n v="1"/>
    <s v="Converted"/>
    <n v="0"/>
    <n v="3"/>
    <n v="11"/>
    <n v="4"/>
    <n v="3"/>
    <n v="2"/>
    <n v="1"/>
    <n v="10"/>
    <x v="1"/>
  </r>
  <r>
    <n v="3010"/>
    <n v="1989"/>
    <n v="35"/>
    <s v="Millennials"/>
    <s v="Master"/>
    <s v="College"/>
    <s v="Partner"/>
    <n v="88420"/>
    <n v="88420"/>
    <s v="Bracket 5"/>
    <n v="0"/>
    <n v="0"/>
    <s v="Not Parent"/>
    <s v="2014-05-02"/>
    <d v="2024-07-24T00:00:00"/>
    <n v="3736"/>
    <n v="87"/>
    <n v="957"/>
    <n v="153"/>
    <n v="612"/>
    <n v="99"/>
    <n v="95"/>
    <n v="153"/>
    <n v="2069"/>
    <n v="0.55380085653104927"/>
    <s v="High Priority"/>
    <n v="1"/>
    <x v="5"/>
    <x v="1"/>
    <x v="5"/>
    <n v="1"/>
    <x v="1"/>
    <x v="0"/>
    <x v="1"/>
    <x v="0"/>
    <x v="0"/>
    <n v="1"/>
    <s v="Converted"/>
    <n v="0"/>
    <n v="3"/>
    <n v="11"/>
    <n v="4"/>
    <n v="3"/>
    <n v="0"/>
    <n v="1"/>
    <n v="8"/>
    <x v="0"/>
  </r>
  <r>
    <n v="5386"/>
    <n v="1953"/>
    <n v="71"/>
    <s v="Boomers"/>
    <s v="Bachelors"/>
    <s v="College"/>
    <s v="Partner"/>
    <n v="94384"/>
    <n v="94384"/>
    <s v="Bracket 5"/>
    <n v="0"/>
    <n v="0"/>
    <s v="Not Parent"/>
    <s v="2013-03-04"/>
    <d v="2024-07-24T00:00:00"/>
    <n v="4160"/>
    <n v="62"/>
    <n v="1111"/>
    <n v="24"/>
    <n v="790"/>
    <n v="160"/>
    <n v="45"/>
    <n v="172"/>
    <n v="2302"/>
    <n v="0.55336538461538465"/>
    <s v="High Priority"/>
    <n v="0"/>
    <x v="4"/>
    <x v="4"/>
    <x v="6"/>
    <n v="2"/>
    <x v="1"/>
    <x v="0"/>
    <x v="0"/>
    <x v="1"/>
    <x v="0"/>
    <n v="1"/>
    <s v="Converted"/>
    <n v="0"/>
    <n v="3"/>
    <n v="11"/>
    <n v="4"/>
    <n v="3"/>
    <n v="2"/>
    <n v="1"/>
    <n v="10"/>
    <x v="1"/>
  </r>
  <r>
    <n v="6024"/>
    <n v="1953"/>
    <n v="71"/>
    <s v="Boomers"/>
    <s v="Bachelors"/>
    <s v="College"/>
    <s v="Partner"/>
    <n v="94384"/>
    <n v="94384"/>
    <s v="Bracket 5"/>
    <n v="0"/>
    <n v="0"/>
    <s v="Not Parent"/>
    <s v="2013-03-04"/>
    <d v="2024-07-24T00:00:00"/>
    <n v="4160"/>
    <n v="62"/>
    <n v="1111"/>
    <n v="24"/>
    <n v="790"/>
    <n v="160"/>
    <n v="45"/>
    <n v="172"/>
    <n v="2302"/>
    <n v="0.55336538461538465"/>
    <s v="High Priority"/>
    <n v="0"/>
    <x v="4"/>
    <x v="4"/>
    <x v="6"/>
    <n v="2"/>
    <x v="1"/>
    <x v="0"/>
    <x v="0"/>
    <x v="1"/>
    <x v="0"/>
    <n v="1"/>
    <s v="Converted"/>
    <n v="0"/>
    <n v="3"/>
    <n v="11"/>
    <n v="4"/>
    <n v="3"/>
    <n v="2"/>
    <n v="1"/>
    <n v="10"/>
    <x v="1"/>
  </r>
  <r>
    <n v="5453"/>
    <n v="1956"/>
    <n v="68"/>
    <s v="Boomers"/>
    <s v="Master"/>
    <s v="College"/>
    <s v="Married"/>
    <n v="90226"/>
    <n v="90226"/>
    <s v="Bracket 5"/>
    <n v="0"/>
    <n v="0"/>
    <s v="Not Parent"/>
    <s v="2012-09-26"/>
    <d v="2024-07-24T00:00:00"/>
    <n v="4319"/>
    <n v="26"/>
    <n v="1083"/>
    <n v="108"/>
    <n v="649"/>
    <n v="253"/>
    <n v="151"/>
    <n v="108"/>
    <n v="2352"/>
    <n v="0.54457050243111826"/>
    <s v="High Priority"/>
    <n v="1"/>
    <x v="5"/>
    <x v="1"/>
    <x v="2"/>
    <n v="2"/>
    <x v="1"/>
    <x v="0"/>
    <x v="0"/>
    <x v="0"/>
    <x v="1"/>
    <n v="1"/>
    <s v="Converted"/>
    <n v="0"/>
    <n v="3"/>
    <n v="11"/>
    <n v="4"/>
    <n v="3"/>
    <n v="2"/>
    <n v="1"/>
    <n v="10"/>
    <x v="1"/>
  </r>
  <r>
    <n v="1173"/>
    <n v="1947"/>
    <n v="77"/>
    <s v="Boomers"/>
    <s v="Master"/>
    <s v="College"/>
    <s v="Partner"/>
    <n v="77632"/>
    <n v="77632"/>
    <s v="Bracket 5"/>
    <n v="0"/>
    <n v="0"/>
    <s v="Not Parent"/>
    <s v="2013-03-10"/>
    <d v="2024-07-24T00:00:00"/>
    <n v="4154"/>
    <n v="73"/>
    <n v="1200"/>
    <n v="105"/>
    <n v="758"/>
    <n v="0"/>
    <n v="42"/>
    <n v="147"/>
    <n v="2252"/>
    <n v="0.54212806933076552"/>
    <s v="High Priority"/>
    <n v="1"/>
    <x v="5"/>
    <x v="6"/>
    <x v="3"/>
    <n v="2"/>
    <x v="0"/>
    <x v="0"/>
    <x v="0"/>
    <x v="1"/>
    <x v="0"/>
    <n v="1"/>
    <s v="Converted"/>
    <n v="0"/>
    <n v="3"/>
    <n v="11"/>
    <n v="4"/>
    <n v="3"/>
    <n v="2"/>
    <n v="1"/>
    <n v="10"/>
    <x v="1"/>
  </r>
  <r>
    <n v="737"/>
    <n v="1949"/>
    <n v="75"/>
    <s v="Boomers"/>
    <s v="PhD"/>
    <s v="College"/>
    <s v="Married"/>
    <n v="80360"/>
    <n v="80360"/>
    <s v="Bracket 5"/>
    <n v="0"/>
    <n v="0"/>
    <s v="Not Parent"/>
    <s v="2013-03-03"/>
    <d v="2024-07-24T00:00:00"/>
    <n v="4161"/>
    <n v="56"/>
    <n v="1493"/>
    <n v="86"/>
    <n v="454"/>
    <n v="112"/>
    <n v="43"/>
    <n v="43"/>
    <n v="2231"/>
    <n v="0.53616919009853403"/>
    <s v="High Priority"/>
    <n v="2"/>
    <x v="5"/>
    <x v="0"/>
    <x v="6"/>
    <n v="2"/>
    <x v="1"/>
    <x v="0"/>
    <x v="0"/>
    <x v="1"/>
    <x v="0"/>
    <n v="1"/>
    <s v="Converted"/>
    <n v="0"/>
    <n v="3"/>
    <n v="11"/>
    <n v="4"/>
    <n v="3"/>
    <n v="2"/>
    <n v="1"/>
    <n v="10"/>
    <x v="1"/>
  </r>
  <r>
    <n v="313"/>
    <n v="1968"/>
    <n v="56"/>
    <s v="Gen X"/>
    <s v="Bachelors"/>
    <s v="College"/>
    <s v="Widow"/>
    <n v="73455"/>
    <n v="73455"/>
    <s v="Bracket 4"/>
    <n v="0"/>
    <n v="0"/>
    <s v="Not Parent"/>
    <s v="2013-10-28"/>
    <d v="2024-07-24T00:00:00"/>
    <n v="3922"/>
    <n v="98"/>
    <n v="901"/>
    <n v="61"/>
    <n v="757"/>
    <n v="186"/>
    <n v="163"/>
    <n v="20"/>
    <n v="2088"/>
    <n v="0.53238143804181537"/>
    <s v="High Priority"/>
    <n v="1"/>
    <x v="3"/>
    <x v="5"/>
    <x v="0"/>
    <n v="3"/>
    <x v="0"/>
    <x v="0"/>
    <x v="0"/>
    <x v="1"/>
    <x v="1"/>
    <n v="1"/>
    <s v="Converted"/>
    <n v="0"/>
    <n v="3"/>
    <n v="11"/>
    <n v="4"/>
    <n v="3"/>
    <n v="0"/>
    <n v="1"/>
    <n v="8"/>
    <x v="0"/>
  </r>
  <r>
    <n v="3139"/>
    <n v="1982"/>
    <n v="42"/>
    <s v="Millennials"/>
    <s v="Postgraduate"/>
    <s v="College"/>
    <s v="Single"/>
    <n v="74116"/>
    <n v="74116"/>
    <s v="Bracket 4"/>
    <n v="0"/>
    <n v="0"/>
    <s v="Not Parent"/>
    <s v="2013-12-30"/>
    <d v="2024-07-24T00:00:00"/>
    <n v="3859"/>
    <n v="53"/>
    <n v="871"/>
    <n v="111"/>
    <n v="704"/>
    <n v="145"/>
    <n v="55"/>
    <n v="166"/>
    <n v="2052"/>
    <n v="0.53174397512308891"/>
    <s v="High Priority"/>
    <n v="1"/>
    <x v="5"/>
    <x v="0"/>
    <x v="0"/>
    <n v="2"/>
    <x v="0"/>
    <x v="0"/>
    <x v="0"/>
    <x v="1"/>
    <x v="1"/>
    <n v="1"/>
    <s v="Converted"/>
    <n v="0"/>
    <n v="3"/>
    <n v="11"/>
    <n v="4"/>
    <n v="3"/>
    <n v="0"/>
    <n v="1"/>
    <n v="8"/>
    <x v="0"/>
  </r>
  <r>
    <n v="1127"/>
    <n v="1973"/>
    <n v="51"/>
    <s v="Gen X"/>
    <s v="PhD"/>
    <s v="College"/>
    <s v="Married"/>
    <n v="85844"/>
    <n v="85844"/>
    <s v="Bracket 5"/>
    <n v="0"/>
    <n v="0"/>
    <s v="Not Parent"/>
    <s v="2014-05-29"/>
    <d v="2024-07-24T00:00:00"/>
    <n v="3709"/>
    <n v="62"/>
    <n v="938"/>
    <n v="19"/>
    <n v="843"/>
    <n v="25"/>
    <n v="95"/>
    <n v="38"/>
    <n v="1958"/>
    <n v="0.52790509571313027"/>
    <s v="High Priority"/>
    <n v="1"/>
    <x v="3"/>
    <x v="7"/>
    <x v="7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4248"/>
    <n v="1960"/>
    <n v="64"/>
    <s v="Boomers"/>
    <s v="Master"/>
    <s v="College"/>
    <s v="Single"/>
    <n v="98777"/>
    <n v="98777"/>
    <s v="Bracket 6"/>
    <n v="0"/>
    <n v="0"/>
    <s v="Not Parent"/>
    <s v="2014-02-17"/>
    <d v="2024-07-24T00:00:00"/>
    <n v="3810"/>
    <n v="23"/>
    <n v="1000"/>
    <n v="19"/>
    <n v="711"/>
    <n v="125"/>
    <n v="115"/>
    <n v="38"/>
    <n v="2008"/>
    <n v="0.52703412073490818"/>
    <s v="High Priority"/>
    <n v="0"/>
    <x v="5"/>
    <x v="7"/>
    <x v="1"/>
    <n v="1"/>
    <x v="0"/>
    <x v="0"/>
    <x v="0"/>
    <x v="1"/>
    <x v="1"/>
    <n v="1"/>
    <s v="Converted"/>
    <n v="0"/>
    <n v="3"/>
    <n v="11"/>
    <n v="4"/>
    <n v="3"/>
    <n v="0"/>
    <n v="1"/>
    <n v="8"/>
    <x v="0"/>
  </r>
  <r>
    <n v="7451"/>
    <n v="1960"/>
    <n v="64"/>
    <s v="Boomers"/>
    <s v="Master"/>
    <s v="College"/>
    <s v="Single"/>
    <n v="98777"/>
    <n v="98777"/>
    <s v="Bracket 6"/>
    <n v="0"/>
    <n v="0"/>
    <s v="Not Parent"/>
    <s v="2014-02-17"/>
    <d v="2024-07-24T00:00:00"/>
    <n v="3810"/>
    <n v="23"/>
    <n v="1000"/>
    <n v="19"/>
    <n v="711"/>
    <n v="125"/>
    <n v="115"/>
    <n v="38"/>
    <n v="2008"/>
    <n v="0.52703412073490818"/>
    <s v="High Priority"/>
    <n v="0"/>
    <x v="5"/>
    <x v="7"/>
    <x v="1"/>
    <n v="1"/>
    <x v="0"/>
    <x v="0"/>
    <x v="0"/>
    <x v="1"/>
    <x v="1"/>
    <n v="1"/>
    <s v="Converted"/>
    <n v="0"/>
    <n v="3"/>
    <n v="11"/>
    <n v="4"/>
    <n v="3"/>
    <n v="0"/>
    <n v="1"/>
    <n v="8"/>
    <x v="0"/>
  </r>
  <r>
    <n v="6421"/>
    <n v="1961"/>
    <n v="63"/>
    <s v="Boomers"/>
    <s v="Bachelors"/>
    <s v="College"/>
    <s v="Partner"/>
    <n v="88347"/>
    <n v="88347"/>
    <s v="Bracket 5"/>
    <n v="0"/>
    <n v="0"/>
    <s v="Not Parent"/>
    <s v="2013-07-03"/>
    <d v="2024-07-24T00:00:00"/>
    <n v="4039"/>
    <n v="32"/>
    <n v="1050"/>
    <n v="178"/>
    <n v="555"/>
    <n v="77"/>
    <n v="138"/>
    <n v="118"/>
    <n v="2116"/>
    <n v="0.52389205248823967"/>
    <s v="High Priority"/>
    <n v="1"/>
    <x v="5"/>
    <x v="1"/>
    <x v="1"/>
    <n v="1"/>
    <x v="1"/>
    <x v="0"/>
    <x v="0"/>
    <x v="0"/>
    <x v="1"/>
    <n v="1"/>
    <s v="Converted"/>
    <n v="0"/>
    <n v="3"/>
    <n v="11"/>
    <n v="4"/>
    <n v="3"/>
    <n v="2"/>
    <n v="1"/>
    <n v="10"/>
    <x v="1"/>
  </r>
  <r>
    <n v="5848"/>
    <n v="1970"/>
    <n v="54"/>
    <s v="Gen X"/>
    <s v="Bachelors"/>
    <s v="College"/>
    <s v="Partner"/>
    <n v="81205"/>
    <n v="81205"/>
    <s v="Bracket 5"/>
    <n v="0"/>
    <n v="0"/>
    <s v="Not Parent"/>
    <s v="2014-01-13"/>
    <d v="2024-07-24T00:00:00"/>
    <n v="3845"/>
    <n v="43"/>
    <n v="724"/>
    <n v="74"/>
    <n v="929"/>
    <n v="97"/>
    <n v="55"/>
    <n v="130"/>
    <n v="2009"/>
    <n v="0.52249674902470744"/>
    <s v="High Priority"/>
    <n v="1"/>
    <x v="4"/>
    <x v="7"/>
    <x v="7"/>
    <n v="2"/>
    <x v="0"/>
    <x v="1"/>
    <x v="1"/>
    <x v="0"/>
    <x v="0"/>
    <n v="1"/>
    <s v="Converted"/>
    <n v="0"/>
    <n v="3"/>
    <n v="11"/>
    <n v="4"/>
    <n v="3"/>
    <n v="0"/>
    <n v="1"/>
    <n v="8"/>
    <x v="0"/>
  </r>
  <r>
    <n v="6932"/>
    <n v="1941"/>
    <n v="83"/>
    <s v="Silent"/>
    <s v="PhD"/>
    <s v="College"/>
    <s v="Married"/>
    <n v="93027"/>
    <n v="93027"/>
    <s v="Bracket 5"/>
    <n v="0"/>
    <n v="0"/>
    <s v="Not Parent"/>
    <s v="2013-04-13"/>
    <d v="2024-07-24T00:00:00"/>
    <n v="4120"/>
    <n v="77"/>
    <n v="1285"/>
    <n v="42"/>
    <n v="716"/>
    <n v="55"/>
    <n v="0"/>
    <n v="21"/>
    <n v="2119"/>
    <n v="0.51432038834951455"/>
    <s v="High Priority"/>
    <n v="0"/>
    <x v="2"/>
    <x v="3"/>
    <x v="6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569"/>
    <n v="1991"/>
    <n v="33"/>
    <s v="Millennials"/>
    <s v="Bachelors"/>
    <s v="College"/>
    <s v="Single"/>
    <n v="90273"/>
    <n v="90273"/>
    <s v="Bracket 5"/>
    <n v="0"/>
    <n v="0"/>
    <s v="Not Parent"/>
    <s v="2013-12-14"/>
    <d v="2024-07-24T00:00:00"/>
    <n v="3875"/>
    <n v="32"/>
    <n v="704"/>
    <n v="129"/>
    <n v="853"/>
    <n v="120"/>
    <n v="74"/>
    <n v="111"/>
    <n v="1991"/>
    <n v="0.51380645161290328"/>
    <s v="High Priority"/>
    <n v="1"/>
    <x v="4"/>
    <x v="7"/>
    <x v="7"/>
    <n v="2"/>
    <x v="1"/>
    <x v="0"/>
    <x v="0"/>
    <x v="1"/>
    <x v="0"/>
    <n v="1"/>
    <s v="Converted"/>
    <n v="0"/>
    <n v="3"/>
    <n v="11"/>
    <n v="4"/>
    <n v="3"/>
    <n v="0"/>
    <n v="1"/>
    <n v="8"/>
    <x v="0"/>
  </r>
  <r>
    <n v="2894"/>
    <n v="1985"/>
    <n v="39"/>
    <s v="Millennials"/>
    <s v="Bachelors"/>
    <s v="College"/>
    <s v="Single"/>
    <n v="72903"/>
    <n v="72903"/>
    <s v="Bracket 4"/>
    <n v="0"/>
    <n v="0"/>
    <s v="Not Parent"/>
    <s v="2013-10-29"/>
    <d v="2024-07-24T00:00:00"/>
    <n v="3921"/>
    <n v="74"/>
    <n v="1067"/>
    <n v="138"/>
    <n v="750"/>
    <n v="0"/>
    <n v="19"/>
    <n v="39"/>
    <n v="2013"/>
    <n v="0.513389441469013"/>
    <s v="High Priority"/>
    <n v="1"/>
    <x v="2"/>
    <x v="5"/>
    <x v="5"/>
    <n v="4"/>
    <x v="1"/>
    <x v="0"/>
    <x v="0"/>
    <x v="1"/>
    <x v="0"/>
    <n v="1"/>
    <s v="Converted"/>
    <n v="0"/>
    <n v="3"/>
    <n v="11"/>
    <n v="4"/>
    <n v="3"/>
    <n v="0"/>
    <n v="1"/>
    <n v="8"/>
    <x v="0"/>
  </r>
  <r>
    <n v="7503"/>
    <n v="1976"/>
    <n v="48"/>
    <s v="Gen X"/>
    <s v="Bachelors"/>
    <s v="College"/>
    <s v="Single"/>
    <n v="75825"/>
    <n v="75825"/>
    <s v="Bracket 5"/>
    <n v="0"/>
    <n v="0"/>
    <s v="Not Parent"/>
    <s v="2012-10-12"/>
    <d v="2024-07-24T00:00:00"/>
    <n v="4303"/>
    <n v="40"/>
    <n v="1032"/>
    <n v="105"/>
    <n v="779"/>
    <n v="137"/>
    <n v="105"/>
    <n v="51"/>
    <n v="2209"/>
    <n v="0.51336277016035325"/>
    <s v="High Priority"/>
    <n v="0"/>
    <x v="4"/>
    <x v="4"/>
    <x v="1"/>
    <n v="4"/>
    <x v="0"/>
    <x v="0"/>
    <x v="1"/>
    <x v="0"/>
    <x v="1"/>
    <n v="1"/>
    <s v="Converted"/>
    <n v="0"/>
    <n v="3"/>
    <n v="11"/>
    <n v="4"/>
    <n v="3"/>
    <n v="2"/>
    <n v="1"/>
    <n v="10"/>
    <x v="1"/>
  </r>
  <r>
    <n v="6036"/>
    <n v="1959"/>
    <n v="65"/>
    <s v="Boomers"/>
    <s v="Master"/>
    <s v="College"/>
    <s v="Partner"/>
    <n v="89120"/>
    <n v="89120"/>
    <s v="Bracket 5"/>
    <n v="0"/>
    <n v="0"/>
    <s v="Not Parent"/>
    <s v="2014-03-17"/>
    <d v="2024-07-24T00:00:00"/>
    <n v="3782"/>
    <n v="78"/>
    <n v="1168"/>
    <n v="92"/>
    <n v="408"/>
    <n v="72"/>
    <n v="129"/>
    <n v="55"/>
    <n v="1924"/>
    <n v="0.50872554204124798"/>
    <s v="High Priority"/>
    <n v="1"/>
    <x v="4"/>
    <x v="7"/>
    <x v="7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203"/>
    <n v="1975"/>
    <n v="49"/>
    <s v="Gen X"/>
    <s v="Master"/>
    <s v="College"/>
    <s v="Single"/>
    <n v="81169"/>
    <n v="81169"/>
    <s v="Bracket 5"/>
    <n v="0"/>
    <n v="0"/>
    <s v="Not Parent"/>
    <s v="2013-04-14"/>
    <d v="2024-07-24T00:00:00"/>
    <n v="4119"/>
    <n v="47"/>
    <n v="1288"/>
    <n v="20"/>
    <n v="613"/>
    <n v="80"/>
    <n v="61"/>
    <n v="27"/>
    <n v="2089"/>
    <n v="0.50716193250789021"/>
    <s v="High Priority"/>
    <n v="1"/>
    <x v="4"/>
    <x v="1"/>
    <x v="1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949"/>
    <n v="1963"/>
    <n v="61"/>
    <s v="Boomers"/>
    <s v="PhD"/>
    <s v="College"/>
    <s v="Divorced"/>
    <n v="72968"/>
    <n v="72968"/>
    <s v="Bracket 4"/>
    <n v="0"/>
    <n v="0"/>
    <s v="Not Parent"/>
    <s v="2013-12-16"/>
    <d v="2024-07-24T00:00:00"/>
    <n v="3873"/>
    <n v="8"/>
    <n v="1092"/>
    <n v="37"/>
    <n v="592"/>
    <n v="145"/>
    <n v="37"/>
    <n v="55"/>
    <n v="1958"/>
    <n v="0.50555125225923059"/>
    <s v="High Priority"/>
    <n v="1"/>
    <x v="4"/>
    <x v="5"/>
    <x v="5"/>
    <n v="3"/>
    <x v="1"/>
    <x v="0"/>
    <x v="0"/>
    <x v="0"/>
    <x v="1"/>
    <n v="1"/>
    <s v="Converted"/>
    <n v="0"/>
    <n v="3"/>
    <n v="11"/>
    <n v="4"/>
    <n v="3"/>
    <n v="0"/>
    <n v="1"/>
    <n v="8"/>
    <x v="0"/>
  </r>
  <r>
    <n v="5236"/>
    <n v="1979"/>
    <n v="45"/>
    <s v="Gen X"/>
    <s v="Bachelors"/>
    <s v="College"/>
    <s v="Partner"/>
    <n v="77568"/>
    <n v="77568"/>
    <s v="Bracket 5"/>
    <n v="0"/>
    <n v="1"/>
    <s v="Parent"/>
    <s v="2012-08-25"/>
    <d v="2024-07-24T00:00:00"/>
    <n v="4351"/>
    <n v="30"/>
    <n v="1230"/>
    <n v="0"/>
    <n v="396"/>
    <n v="232"/>
    <n v="178"/>
    <n v="158"/>
    <n v="2194"/>
    <n v="0.50425189611583543"/>
    <s v="High Priority"/>
    <n v="1"/>
    <x v="6"/>
    <x v="6"/>
    <x v="5"/>
    <n v="5"/>
    <x v="1"/>
    <x v="0"/>
    <x v="0"/>
    <x v="1"/>
    <x v="0"/>
    <n v="1"/>
    <s v="Converted"/>
    <n v="0"/>
    <n v="3"/>
    <n v="11"/>
    <n v="4"/>
    <n v="3"/>
    <n v="2"/>
    <n v="1"/>
    <n v="10"/>
    <x v="1"/>
  </r>
  <r>
    <n v="3711"/>
    <n v="1944"/>
    <n v="80"/>
    <s v="Silent"/>
    <s v="Master"/>
    <s v="College"/>
    <s v="Married"/>
    <n v="80184"/>
    <n v="80184"/>
    <s v="Bracket 5"/>
    <n v="0"/>
    <n v="0"/>
    <s v="Not Parent"/>
    <s v="2014-03-01"/>
    <d v="2024-07-24T00:00:00"/>
    <n v="3798"/>
    <n v="19"/>
    <n v="1035"/>
    <n v="134"/>
    <n v="670"/>
    <n v="25"/>
    <n v="38"/>
    <n v="0"/>
    <n v="1902"/>
    <n v="0.50078988941548186"/>
    <s v="High Priority"/>
    <n v="1"/>
    <x v="3"/>
    <x v="8"/>
    <x v="0"/>
    <n v="3"/>
    <x v="1"/>
    <x v="0"/>
    <x v="0"/>
    <x v="0"/>
    <x v="0"/>
    <n v="1"/>
    <s v="Converted"/>
    <n v="0"/>
    <n v="3"/>
    <n v="11"/>
    <n v="4"/>
    <n v="3"/>
    <n v="0"/>
    <n v="1"/>
    <n v="8"/>
    <x v="0"/>
  </r>
  <r>
    <n v="4597"/>
    <n v="1970"/>
    <n v="54"/>
    <s v="Gen X"/>
    <s v="PhD"/>
    <s v="College"/>
    <s v="Partner"/>
    <n v="82072"/>
    <n v="82072"/>
    <s v="Bracket 5"/>
    <n v="0"/>
    <n v="0"/>
    <s v="Not Parent"/>
    <s v="2013-07-02"/>
    <d v="2024-07-24T00:00:00"/>
    <n v="4040"/>
    <n v="67"/>
    <n v="889"/>
    <n v="55"/>
    <n v="685"/>
    <n v="168"/>
    <n v="92"/>
    <n v="129"/>
    <n v="2018"/>
    <n v="0.4995049504950495"/>
    <s v="High Priority"/>
    <n v="1"/>
    <x v="0"/>
    <x v="6"/>
    <x v="8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274"/>
    <n v="1957"/>
    <n v="67"/>
    <s v="Boomers"/>
    <s v="Bachelors"/>
    <s v="College"/>
    <s v="Married"/>
    <n v="78618"/>
    <n v="78618"/>
    <s v="Bracket 5"/>
    <n v="0"/>
    <n v="0"/>
    <s v="Not Parent"/>
    <s v="2012-09-28"/>
    <d v="2024-07-24T00:00:00"/>
    <n v="4317"/>
    <n v="87"/>
    <n v="736"/>
    <n v="163"/>
    <n v="818"/>
    <n v="212"/>
    <n v="163"/>
    <n v="61"/>
    <n v="2153"/>
    <n v="0.49872596710678713"/>
    <s v="High Priority"/>
    <n v="1"/>
    <x v="5"/>
    <x v="1"/>
    <x v="0"/>
    <n v="2"/>
    <x v="0"/>
    <x v="0"/>
    <x v="0"/>
    <x v="1"/>
    <x v="1"/>
    <n v="1"/>
    <s v="Converted"/>
    <n v="0"/>
    <n v="3"/>
    <n v="11"/>
    <n v="4"/>
    <n v="3"/>
    <n v="2"/>
    <n v="1"/>
    <n v="10"/>
    <x v="1"/>
  </r>
  <r>
    <n v="6072"/>
    <n v="1970"/>
    <n v="54"/>
    <s v="Gen X"/>
    <s v="Master"/>
    <s v="College"/>
    <s v="Single"/>
    <n v="75345"/>
    <n v="75345"/>
    <s v="Bracket 5"/>
    <n v="0"/>
    <n v="0"/>
    <s v="Not Parent"/>
    <s v="2013-02-02"/>
    <d v="2024-07-24T00:00:00"/>
    <n v="4190"/>
    <n v="16"/>
    <n v="918"/>
    <n v="57"/>
    <n v="842"/>
    <n v="99"/>
    <n v="38"/>
    <n v="133"/>
    <n v="2087"/>
    <n v="0.49809069212410501"/>
    <s v="High Priority"/>
    <n v="1"/>
    <x v="4"/>
    <x v="4"/>
    <x v="3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1065"/>
    <n v="1963"/>
    <n v="61"/>
    <s v="Boomers"/>
    <s v="Bachelors"/>
    <s v="College"/>
    <s v="Single"/>
    <n v="80695"/>
    <n v="80695"/>
    <s v="Bracket 5"/>
    <n v="0"/>
    <n v="0"/>
    <s v="Not Parent"/>
    <s v="2013-12-29"/>
    <d v="2024-07-24T00:00:00"/>
    <n v="3860"/>
    <n v="85"/>
    <n v="557"/>
    <n v="129"/>
    <n v="984"/>
    <n v="193"/>
    <n v="37"/>
    <n v="18"/>
    <n v="1918"/>
    <n v="0.49689119170984458"/>
    <s v="High Priority"/>
    <n v="1"/>
    <x v="4"/>
    <x v="4"/>
    <x v="6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690"/>
    <n v="1986"/>
    <n v="38"/>
    <s v="Millennials"/>
    <s v="Master"/>
    <s v="College"/>
    <s v="Married"/>
    <n v="80141"/>
    <n v="80141"/>
    <s v="Bracket 5"/>
    <n v="0"/>
    <n v="0"/>
    <s v="Not Parent"/>
    <s v="2013-01-11"/>
    <d v="2024-07-24T00:00:00"/>
    <n v="4212"/>
    <n v="20"/>
    <n v="1184"/>
    <n v="102"/>
    <n v="673"/>
    <n v="52"/>
    <n v="40"/>
    <n v="40"/>
    <n v="2091"/>
    <n v="0.49643874643874641"/>
    <s v="High Priority"/>
    <n v="1"/>
    <x v="2"/>
    <x v="0"/>
    <x v="0"/>
    <n v="6"/>
    <x v="0"/>
    <x v="0"/>
    <x v="0"/>
    <x v="0"/>
    <x v="0"/>
    <n v="1"/>
    <s v="Converted"/>
    <n v="0"/>
    <n v="3"/>
    <n v="11"/>
    <n v="4"/>
    <n v="3"/>
    <n v="2"/>
    <n v="1"/>
    <n v="10"/>
    <x v="1"/>
  </r>
  <r>
    <n v="1172"/>
    <n v="1983"/>
    <n v="41"/>
    <s v="Millennials"/>
    <s v="PhD"/>
    <s v="College"/>
    <s v="Married"/>
    <n v="92491"/>
    <n v="92491"/>
    <s v="Bracket 5"/>
    <n v="0"/>
    <n v="0"/>
    <s v="Not Parent"/>
    <s v="2013-05-01"/>
    <d v="2024-07-24T00:00:00"/>
    <n v="4102"/>
    <n v="71"/>
    <n v="979"/>
    <n v="44"/>
    <n v="935"/>
    <n v="29"/>
    <n v="25"/>
    <n v="22"/>
    <n v="2034"/>
    <n v="0.49585568015602144"/>
    <s v="High Priority"/>
    <n v="1"/>
    <x v="2"/>
    <x v="5"/>
    <x v="2"/>
    <n v="3"/>
    <x v="1"/>
    <x v="0"/>
    <x v="0"/>
    <x v="1"/>
    <x v="0"/>
    <n v="1"/>
    <s v="Converted"/>
    <n v="0"/>
    <n v="3"/>
    <n v="11"/>
    <n v="4"/>
    <n v="3"/>
    <n v="2"/>
    <n v="1"/>
    <n v="10"/>
    <x v="1"/>
  </r>
  <r>
    <n v="10909"/>
    <n v="1948"/>
    <n v="76"/>
    <s v="Boomers"/>
    <s v="Bachelors"/>
    <s v="College"/>
    <s v="Married"/>
    <n v="92344"/>
    <n v="92344"/>
    <s v="Bracket 5"/>
    <n v="0"/>
    <n v="0"/>
    <s v="Not Parent"/>
    <s v="2014-01-15"/>
    <d v="2024-07-24T00:00:00"/>
    <n v="3843"/>
    <n v="9"/>
    <n v="992"/>
    <n v="24"/>
    <n v="694"/>
    <n v="51"/>
    <n v="19"/>
    <n v="119"/>
    <n v="1899"/>
    <n v="0.49414519906323184"/>
    <s v="High Priority"/>
    <n v="0"/>
    <x v="4"/>
    <x v="3"/>
    <x v="6"/>
    <n v="1"/>
    <x v="0"/>
    <x v="0"/>
    <x v="1"/>
    <x v="0"/>
    <x v="0"/>
    <n v="1"/>
    <s v="Converted"/>
    <n v="0"/>
    <n v="3"/>
    <n v="11"/>
    <n v="4"/>
    <n v="3"/>
    <n v="0"/>
    <n v="1"/>
    <n v="8"/>
    <x v="0"/>
  </r>
  <r>
    <n v="697"/>
    <n v="1969"/>
    <n v="55"/>
    <s v="Gen X"/>
    <s v="Bachelors"/>
    <s v="College"/>
    <s v="Partner"/>
    <n v="74918"/>
    <n v="74918"/>
    <s v="Bracket 5"/>
    <n v="0"/>
    <n v="0"/>
    <s v="Not Parent"/>
    <s v="2013-03-12"/>
    <d v="2024-07-24T00:00:00"/>
    <n v="4152"/>
    <n v="78"/>
    <n v="972"/>
    <n v="59"/>
    <n v="913"/>
    <n v="25"/>
    <n v="19"/>
    <n v="59"/>
    <n v="2047"/>
    <n v="0.49301541425818884"/>
    <s v="High Priority"/>
    <n v="1"/>
    <x v="4"/>
    <x v="9"/>
    <x v="3"/>
    <n v="3"/>
    <x v="0"/>
    <x v="0"/>
    <x v="0"/>
    <x v="0"/>
    <x v="0"/>
    <n v="1"/>
    <s v="Converted"/>
    <n v="0"/>
    <n v="3"/>
    <n v="11"/>
    <n v="4"/>
    <n v="3"/>
    <n v="2"/>
    <n v="1"/>
    <n v="10"/>
    <x v="1"/>
  </r>
  <r>
    <n v="7627"/>
    <n v="1975"/>
    <n v="49"/>
    <s v="Gen X"/>
    <s v="Master"/>
    <s v="College"/>
    <s v="Married"/>
    <n v="92163"/>
    <n v="92163"/>
    <s v="Bracket 5"/>
    <n v="0"/>
    <n v="0"/>
    <s v="Not Parent"/>
    <s v="2012-12-12"/>
    <d v="2024-07-24T00:00:00"/>
    <n v="4242"/>
    <n v="25"/>
    <n v="817"/>
    <n v="183"/>
    <n v="797"/>
    <n v="106"/>
    <n v="163"/>
    <n v="20"/>
    <n v="2086"/>
    <n v="0.49174917491749176"/>
    <s v="High Priority"/>
    <n v="0"/>
    <x v="4"/>
    <x v="2"/>
    <x v="6"/>
    <n v="2"/>
    <x v="1"/>
    <x v="0"/>
    <x v="0"/>
    <x v="0"/>
    <x v="0"/>
    <n v="1"/>
    <s v="Converted"/>
    <n v="0"/>
    <n v="3"/>
    <n v="11"/>
    <n v="4"/>
    <n v="3"/>
    <n v="2"/>
    <n v="1"/>
    <n v="10"/>
    <x v="1"/>
  </r>
  <r>
    <n v="8164"/>
    <n v="1978"/>
    <n v="46"/>
    <s v="Gen X"/>
    <s v="PhD"/>
    <s v="College"/>
    <s v="Married"/>
    <n v="82170"/>
    <n v="82170"/>
    <s v="Bracket 5"/>
    <n v="0"/>
    <n v="0"/>
    <s v="Not Parent"/>
    <s v="2013-11-25"/>
    <d v="2024-07-24T00:00:00"/>
    <n v="3894"/>
    <n v="13"/>
    <n v="1023"/>
    <n v="93"/>
    <n v="651"/>
    <n v="49"/>
    <n v="55"/>
    <n v="37"/>
    <n v="1908"/>
    <n v="0.48998459167950692"/>
    <s v="High Priority"/>
    <n v="1"/>
    <x v="4"/>
    <x v="7"/>
    <x v="7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867"/>
    <n v="1988"/>
    <n v="36"/>
    <s v="Millennials"/>
    <s v="PhD"/>
    <s v="College"/>
    <s v="Married"/>
    <n v="67546"/>
    <n v="67546"/>
    <s v="Bracket 4"/>
    <n v="0"/>
    <n v="0"/>
    <s v="Not Parent"/>
    <s v="2012-08-31"/>
    <d v="2024-07-24T00:00:00"/>
    <n v="4345"/>
    <n v="90"/>
    <n v="864"/>
    <n v="134"/>
    <n v="768"/>
    <n v="150"/>
    <n v="38"/>
    <n v="172"/>
    <n v="2126"/>
    <n v="0.48929804372842345"/>
    <s v="High Priority"/>
    <n v="1"/>
    <x v="5"/>
    <x v="3"/>
    <x v="6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747"/>
    <n v="1988"/>
    <n v="36"/>
    <s v="Millennials"/>
    <s v="PhD"/>
    <s v="College"/>
    <s v="Married"/>
    <n v="67546"/>
    <n v="67546"/>
    <s v="Bracket 4"/>
    <n v="0"/>
    <n v="0"/>
    <s v="Not Parent"/>
    <s v="2012-08-31"/>
    <d v="2024-07-24T00:00:00"/>
    <n v="4345"/>
    <n v="90"/>
    <n v="864"/>
    <n v="134"/>
    <n v="768"/>
    <n v="150"/>
    <n v="38"/>
    <n v="172"/>
    <n v="2126"/>
    <n v="0.48929804372842345"/>
    <s v="High Priority"/>
    <n v="1"/>
    <x v="5"/>
    <x v="3"/>
    <x v="6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826"/>
    <n v="1972"/>
    <n v="52"/>
    <s v="Gen X"/>
    <s v="PhD"/>
    <s v="College"/>
    <s v="Single"/>
    <n v="86857"/>
    <n v="86857"/>
    <s v="Bracket 5"/>
    <n v="0"/>
    <n v="0"/>
    <s v="Not Parent"/>
    <s v="2012-09-12"/>
    <d v="2024-07-24T00:00:00"/>
    <n v="4333"/>
    <n v="96"/>
    <n v="899"/>
    <n v="102"/>
    <n v="838"/>
    <n v="133"/>
    <n v="102"/>
    <n v="40"/>
    <n v="2114"/>
    <n v="0.4878836833602585"/>
    <s v="High Priority"/>
    <n v="1"/>
    <x v="4"/>
    <x v="7"/>
    <x v="0"/>
    <n v="2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5830"/>
    <n v="1972"/>
    <n v="52"/>
    <s v="Gen X"/>
    <s v="PhD"/>
    <s v="College"/>
    <s v="Single"/>
    <n v="86857"/>
    <n v="86857"/>
    <s v="Bracket 5"/>
    <n v="0"/>
    <n v="0"/>
    <s v="Not Parent"/>
    <s v="2012-09-12"/>
    <d v="2024-07-24T00:00:00"/>
    <n v="4333"/>
    <n v="96"/>
    <n v="899"/>
    <n v="102"/>
    <n v="838"/>
    <n v="133"/>
    <n v="102"/>
    <n v="40"/>
    <n v="2114"/>
    <n v="0.4878836833602585"/>
    <s v="High Priority"/>
    <n v="1"/>
    <x v="4"/>
    <x v="7"/>
    <x v="0"/>
    <n v="2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3698"/>
    <n v="1983"/>
    <n v="41"/>
    <s v="Millennials"/>
    <s v="Bachelors"/>
    <s v="College"/>
    <s v="Partner"/>
    <n v="78687"/>
    <n v="78687"/>
    <s v="Bracket 5"/>
    <n v="0"/>
    <n v="0"/>
    <s v="Not Parent"/>
    <s v="2012-08-09"/>
    <d v="2024-07-24T00:00:00"/>
    <n v="4367"/>
    <n v="13"/>
    <n v="817"/>
    <n v="185"/>
    <n v="687"/>
    <n v="145"/>
    <n v="55"/>
    <n v="241"/>
    <n v="2130"/>
    <n v="0.48774902679184795"/>
    <s v="High Priority"/>
    <n v="1"/>
    <x v="5"/>
    <x v="7"/>
    <x v="5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2781"/>
    <n v="1981"/>
    <n v="43"/>
    <s v="Millennials"/>
    <s v="Bachelors"/>
    <s v="College"/>
    <s v="Single"/>
    <n v="72066"/>
    <n v="72066"/>
    <s v="Bracket 4"/>
    <n v="0"/>
    <n v="0"/>
    <s v="Not Parent"/>
    <s v="2014-06-23"/>
    <d v="2024-07-24T00:00:00"/>
    <n v="3684"/>
    <n v="55"/>
    <n v="1003"/>
    <n v="34"/>
    <n v="536"/>
    <n v="134"/>
    <n v="51"/>
    <n v="34"/>
    <n v="1792"/>
    <n v="0.48642779587404994"/>
    <s v="High Priority"/>
    <n v="1"/>
    <x v="5"/>
    <x v="7"/>
    <x v="3"/>
    <n v="2"/>
    <x v="1"/>
    <x v="0"/>
    <x v="0"/>
    <x v="0"/>
    <x v="0"/>
    <n v="1"/>
    <s v="Converted"/>
    <n v="0"/>
    <n v="3"/>
    <n v="11"/>
    <n v="4"/>
    <n v="3"/>
    <n v="0"/>
    <n v="1"/>
    <n v="8"/>
    <x v="0"/>
  </r>
  <r>
    <n v="1772"/>
    <n v="1975"/>
    <n v="49"/>
    <s v="Gen X"/>
    <s v="PhD"/>
    <s v="College"/>
    <s v="Married"/>
    <n v="79174"/>
    <n v="79174"/>
    <s v="Bracket 5"/>
    <n v="0"/>
    <n v="0"/>
    <s v="Not Parent"/>
    <s v="2013-01-11"/>
    <d v="2024-07-24T00:00:00"/>
    <n v="4212"/>
    <n v="2"/>
    <n v="1074"/>
    <n v="37"/>
    <n v="518"/>
    <n v="193"/>
    <n v="92"/>
    <n v="129"/>
    <n v="2043"/>
    <n v="0.48504273504273504"/>
    <s v="High Priority"/>
    <n v="1"/>
    <x v="4"/>
    <x v="7"/>
    <x v="7"/>
    <n v="2"/>
    <x v="1"/>
    <x v="0"/>
    <x v="0"/>
    <x v="0"/>
    <x v="0"/>
    <n v="1"/>
    <s v="Converted"/>
    <n v="0"/>
    <n v="3"/>
    <n v="11"/>
    <n v="4"/>
    <n v="3"/>
    <n v="2"/>
    <n v="1"/>
    <n v="10"/>
    <x v="1"/>
  </r>
  <r>
    <n v="500"/>
    <n v="1977"/>
    <n v="47"/>
    <s v="Gen X"/>
    <s v="Bachelors"/>
    <s v="College"/>
    <s v="Partner"/>
    <n v="96876"/>
    <n v="96876"/>
    <s v="Bracket 6"/>
    <n v="0"/>
    <n v="0"/>
    <s v="Not Parent"/>
    <s v="2013-08-06"/>
    <d v="2024-07-24T00:00:00"/>
    <n v="4005"/>
    <n v="79"/>
    <n v="908"/>
    <n v="43"/>
    <n v="735"/>
    <n v="40"/>
    <n v="194"/>
    <n v="21"/>
    <n v="1941"/>
    <n v="0.48464419475655429"/>
    <s v="High Priority"/>
    <n v="1"/>
    <x v="2"/>
    <x v="1"/>
    <x v="1"/>
    <n v="2"/>
    <x v="1"/>
    <x v="0"/>
    <x v="0"/>
    <x v="1"/>
    <x v="0"/>
    <n v="1"/>
    <s v="Converted"/>
    <n v="0"/>
    <n v="3"/>
    <n v="11"/>
    <n v="4"/>
    <n v="3"/>
    <n v="0"/>
    <n v="1"/>
    <n v="8"/>
    <x v="0"/>
  </r>
  <r>
    <n v="3403"/>
    <n v="1958"/>
    <n v="66"/>
    <s v="Boomers"/>
    <s v="PhD"/>
    <s v="College"/>
    <s v="Partner"/>
    <n v="78952"/>
    <n v="78952"/>
    <s v="Bracket 5"/>
    <n v="0"/>
    <n v="1"/>
    <s v="Parent"/>
    <s v="2012-09-24"/>
    <d v="2024-07-24T00:00:00"/>
    <n v="4321"/>
    <n v="11"/>
    <n v="1170"/>
    <n v="19"/>
    <n v="594"/>
    <n v="99"/>
    <n v="76"/>
    <n v="134"/>
    <n v="2092"/>
    <n v="0.48414718815089097"/>
    <s v="High Priority"/>
    <n v="2"/>
    <x v="7"/>
    <x v="5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21"/>
    <n v="1992"/>
    <n v="32"/>
    <s v="Millennials"/>
    <s v="Master"/>
    <s v="College"/>
    <s v="Single"/>
    <n v="92859"/>
    <n v="92859"/>
    <s v="Bracket 5"/>
    <n v="0"/>
    <n v="0"/>
    <s v="Not Parent"/>
    <s v="2012-10-19"/>
    <d v="2024-07-24T00:00:00"/>
    <n v="4296"/>
    <n v="46"/>
    <n v="962"/>
    <n v="61"/>
    <n v="921"/>
    <n v="52"/>
    <n v="61"/>
    <n v="20"/>
    <n v="2077"/>
    <n v="0.48347299813780259"/>
    <s v="High Priority"/>
    <n v="1"/>
    <x v="4"/>
    <x v="0"/>
    <x v="2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962"/>
    <n v="1987"/>
    <n v="37"/>
    <s v="Millennials"/>
    <s v="PhD"/>
    <s v="College"/>
    <s v="Single"/>
    <n v="95169"/>
    <n v="95169"/>
    <s v="Bracket 5"/>
    <n v="0"/>
    <n v="0"/>
    <s v="Not Parent"/>
    <s v="2013-10-09"/>
    <d v="2024-07-24T00:00:00"/>
    <n v="3941"/>
    <n v="1"/>
    <n v="1285"/>
    <n v="21"/>
    <n v="449"/>
    <n v="106"/>
    <n v="20"/>
    <n v="20"/>
    <n v="1901"/>
    <n v="0.48236488200964223"/>
    <s v="High Priority"/>
    <n v="1"/>
    <x v="5"/>
    <x v="8"/>
    <x v="9"/>
    <n v="1"/>
    <x v="1"/>
    <x v="0"/>
    <x v="0"/>
    <x v="0"/>
    <x v="0"/>
    <n v="1"/>
    <s v="Converted"/>
    <n v="0"/>
    <n v="3"/>
    <n v="11"/>
    <n v="4"/>
    <n v="3"/>
    <n v="0"/>
    <n v="1"/>
    <n v="8"/>
    <x v="0"/>
  </r>
  <r>
    <n v="9298"/>
    <n v="1947"/>
    <n v="77"/>
    <s v="Boomers"/>
    <s v="PhD"/>
    <s v="College"/>
    <s v="Partner"/>
    <n v="81574"/>
    <n v="81574"/>
    <s v="Bracket 5"/>
    <n v="0"/>
    <n v="0"/>
    <s v="Not Parent"/>
    <s v="2014-04-28"/>
    <d v="2024-07-24T00:00:00"/>
    <n v="3740"/>
    <n v="89"/>
    <n v="1252"/>
    <n v="0"/>
    <n v="465"/>
    <n v="46"/>
    <n v="35"/>
    <n v="0"/>
    <n v="1798"/>
    <n v="0.4807486631016043"/>
    <s v="High Priority"/>
    <n v="1"/>
    <x v="5"/>
    <x v="5"/>
    <x v="5"/>
    <n v="1"/>
    <x v="0"/>
    <x v="0"/>
    <x v="0"/>
    <x v="1"/>
    <x v="0"/>
    <n v="1"/>
    <s v="Converted"/>
    <n v="0"/>
    <n v="3"/>
    <n v="11"/>
    <n v="4"/>
    <n v="3"/>
    <n v="0"/>
    <n v="1"/>
    <n v="8"/>
    <x v="0"/>
  </r>
  <r>
    <n v="3174"/>
    <n v="1959"/>
    <n v="65"/>
    <s v="Boomers"/>
    <s v="Bachelors"/>
    <s v="College"/>
    <s v="Partner"/>
    <n v="87771"/>
    <n v="87771"/>
    <s v="Bracket 5"/>
    <n v="0"/>
    <n v="1"/>
    <s v="Parent"/>
    <s v="2013-05-22"/>
    <d v="2024-07-24T00:00:00"/>
    <n v="4081"/>
    <n v="61"/>
    <n v="1492"/>
    <n v="38"/>
    <n v="287"/>
    <n v="50"/>
    <n v="57"/>
    <n v="33"/>
    <n v="1957"/>
    <n v="0.47953932859593235"/>
    <s v="High Priority"/>
    <n v="1"/>
    <x v="4"/>
    <x v="3"/>
    <x v="9"/>
    <n v="6"/>
    <x v="1"/>
    <x v="1"/>
    <x v="0"/>
    <x v="1"/>
    <x v="0"/>
    <n v="1"/>
    <s v="Converted"/>
    <n v="0"/>
    <n v="3"/>
    <n v="11"/>
    <n v="4"/>
    <n v="3"/>
    <n v="2"/>
    <n v="1"/>
    <n v="10"/>
    <x v="1"/>
  </r>
  <r>
    <n v="5536"/>
    <n v="1959"/>
    <n v="65"/>
    <s v="Boomers"/>
    <s v="Bachelors"/>
    <s v="College"/>
    <s v="Partner"/>
    <n v="87771"/>
    <n v="87771"/>
    <s v="Bracket 5"/>
    <n v="0"/>
    <n v="1"/>
    <s v="Parent"/>
    <s v="2013-05-22"/>
    <d v="2024-07-24T00:00:00"/>
    <n v="4081"/>
    <n v="61"/>
    <n v="1492"/>
    <n v="38"/>
    <n v="287"/>
    <n v="50"/>
    <n v="57"/>
    <n v="33"/>
    <n v="1957"/>
    <n v="0.47953932859593235"/>
    <s v="High Priority"/>
    <n v="1"/>
    <x v="4"/>
    <x v="3"/>
    <x v="9"/>
    <n v="6"/>
    <x v="1"/>
    <x v="1"/>
    <x v="0"/>
    <x v="1"/>
    <x v="0"/>
    <n v="1"/>
    <s v="Converted"/>
    <n v="0"/>
    <n v="3"/>
    <n v="11"/>
    <n v="4"/>
    <n v="3"/>
    <n v="2"/>
    <n v="1"/>
    <n v="10"/>
    <x v="1"/>
  </r>
  <r>
    <n v="7919"/>
    <n v="1976"/>
    <n v="48"/>
    <s v="Gen X"/>
    <s v="PhD"/>
    <s v="College"/>
    <s v="Partner"/>
    <n v="72335"/>
    <n v="72335"/>
    <s v="Bracket 4"/>
    <n v="0"/>
    <n v="0"/>
    <s v="Not Parent"/>
    <s v="2012-08-13"/>
    <d v="2024-07-24T00:00:00"/>
    <n v="4363"/>
    <n v="2"/>
    <n v="1285"/>
    <n v="105"/>
    <n v="653"/>
    <n v="28"/>
    <n v="21"/>
    <n v="0"/>
    <n v="2092"/>
    <n v="0.47948659179463671"/>
    <s v="High Priority"/>
    <n v="1"/>
    <x v="6"/>
    <x v="0"/>
    <x v="5"/>
    <n v="8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340"/>
    <n v="1986"/>
    <n v="38"/>
    <s v="Millennials"/>
    <s v="Bachelors"/>
    <s v="College"/>
    <s v="Married"/>
    <n v="92910"/>
    <n v="92910"/>
    <s v="Bracket 5"/>
    <n v="0"/>
    <n v="0"/>
    <s v="Not Parent"/>
    <s v="2014-04-24"/>
    <d v="2024-07-24T00:00:00"/>
    <n v="3744"/>
    <n v="42"/>
    <n v="551"/>
    <n v="137"/>
    <n v="792"/>
    <n v="179"/>
    <n v="103"/>
    <n v="33"/>
    <n v="1795"/>
    <n v="0.4794337606837607"/>
    <s v="High Priority"/>
    <n v="1"/>
    <x v="3"/>
    <x v="1"/>
    <x v="8"/>
    <n v="1"/>
    <x v="1"/>
    <x v="0"/>
    <x v="0"/>
    <x v="1"/>
    <x v="0"/>
    <n v="1"/>
    <s v="Converted"/>
    <n v="0"/>
    <n v="3"/>
    <n v="11"/>
    <n v="4"/>
    <n v="3"/>
    <n v="0"/>
    <n v="1"/>
    <n v="8"/>
    <x v="0"/>
  </r>
  <r>
    <n v="5547"/>
    <n v="1982"/>
    <n v="42"/>
    <s v="Millennials"/>
    <s v="PhD"/>
    <s v="College"/>
    <s v="Married"/>
    <n v="84169"/>
    <n v="84169"/>
    <s v="Bracket 5"/>
    <n v="0"/>
    <n v="0"/>
    <s v="Not Parent"/>
    <s v="2013-08-07"/>
    <d v="2024-07-24T00:00:00"/>
    <n v="4004"/>
    <n v="9"/>
    <n v="1478"/>
    <n v="19"/>
    <n v="403"/>
    <n v="0"/>
    <n v="19"/>
    <n v="0"/>
    <n v="1919"/>
    <n v="0.47927072927072928"/>
    <s v="High Priority"/>
    <n v="1"/>
    <x v="2"/>
    <x v="7"/>
    <x v="3"/>
    <n v="3"/>
    <x v="0"/>
    <x v="0"/>
    <x v="0"/>
    <x v="1"/>
    <x v="0"/>
    <n v="1"/>
    <s v="Converted"/>
    <n v="0"/>
    <n v="3"/>
    <n v="11"/>
    <n v="4"/>
    <n v="3"/>
    <n v="0"/>
    <n v="1"/>
    <n v="8"/>
    <x v="0"/>
  </r>
  <r>
    <n v="8362"/>
    <n v="1982"/>
    <n v="42"/>
    <s v="Millennials"/>
    <s v="PhD"/>
    <s v="College"/>
    <s v="Married"/>
    <n v="84169"/>
    <n v="84169"/>
    <s v="Bracket 5"/>
    <n v="0"/>
    <n v="0"/>
    <s v="Not Parent"/>
    <s v="2013-08-07"/>
    <d v="2024-07-24T00:00:00"/>
    <n v="4004"/>
    <n v="9"/>
    <n v="1478"/>
    <n v="19"/>
    <n v="403"/>
    <n v="0"/>
    <n v="19"/>
    <n v="0"/>
    <n v="1919"/>
    <n v="0.47927072927072928"/>
    <s v="High Priority"/>
    <n v="1"/>
    <x v="2"/>
    <x v="7"/>
    <x v="3"/>
    <n v="3"/>
    <x v="0"/>
    <x v="0"/>
    <x v="0"/>
    <x v="1"/>
    <x v="0"/>
    <n v="1"/>
    <s v="Converted"/>
    <n v="0"/>
    <n v="3"/>
    <n v="11"/>
    <n v="4"/>
    <n v="3"/>
    <n v="0"/>
    <n v="1"/>
    <n v="8"/>
    <x v="0"/>
  </r>
  <r>
    <n v="4910"/>
    <n v="1967"/>
    <n v="57"/>
    <s v="Gen X"/>
    <s v="Bachelors"/>
    <s v="College"/>
    <s v="Divorced"/>
    <n v="68743"/>
    <n v="68743"/>
    <s v="Bracket 4"/>
    <n v="0"/>
    <n v="0"/>
    <s v="Not Parent"/>
    <s v="2012-08-30"/>
    <d v="2024-07-24T00:00:00"/>
    <n v="4346"/>
    <n v="81"/>
    <n v="1132"/>
    <n v="134"/>
    <n v="384"/>
    <n v="175"/>
    <n v="134"/>
    <n v="115"/>
    <n v="2074"/>
    <n v="0.47722043258168428"/>
    <s v="High Priority"/>
    <n v="1"/>
    <x v="8"/>
    <x v="5"/>
    <x v="8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103"/>
    <n v="1976"/>
    <n v="48"/>
    <s v="Gen X"/>
    <s v="Master"/>
    <s v="College"/>
    <s v="Married"/>
    <n v="81929"/>
    <n v="81929"/>
    <s v="Bracket 5"/>
    <n v="1"/>
    <n v="0"/>
    <s v="Parent"/>
    <s v="2012-09-29"/>
    <d v="2024-07-24T00:00:00"/>
    <n v="4316"/>
    <n v="60"/>
    <n v="1486"/>
    <n v="55"/>
    <n v="278"/>
    <n v="49"/>
    <n v="0"/>
    <n v="185"/>
    <n v="2053"/>
    <n v="0.47567191844300277"/>
    <s v="High Priority"/>
    <n v="2"/>
    <x v="5"/>
    <x v="0"/>
    <x v="0"/>
    <n v="6"/>
    <x v="0"/>
    <x v="0"/>
    <x v="1"/>
    <x v="0"/>
    <x v="0"/>
    <n v="1"/>
    <s v="Converted"/>
    <n v="0"/>
    <n v="3"/>
    <n v="11"/>
    <n v="4"/>
    <n v="3"/>
    <n v="2"/>
    <n v="1"/>
    <n v="10"/>
    <x v="1"/>
  </r>
  <r>
    <n v="4947"/>
    <n v="1966"/>
    <n v="58"/>
    <s v="Gen X"/>
    <s v="Postgraduate"/>
    <s v="College"/>
    <s v="Single"/>
    <n v="89572"/>
    <n v="89572"/>
    <s v="Bracket 5"/>
    <n v="0"/>
    <n v="0"/>
    <s v="Not Parent"/>
    <s v="2012-09-15"/>
    <d v="2024-07-24T00:00:00"/>
    <n v="4330"/>
    <n v="44"/>
    <n v="606"/>
    <n v="24"/>
    <n v="974"/>
    <n v="197"/>
    <n v="194"/>
    <n v="64"/>
    <n v="2059"/>
    <n v="0.47551963048498846"/>
    <s v="High Priority"/>
    <n v="1"/>
    <x v="2"/>
    <x v="1"/>
    <x v="1"/>
    <n v="4"/>
    <x v="1"/>
    <x v="0"/>
    <x v="0"/>
    <x v="1"/>
    <x v="1"/>
    <n v="1"/>
    <s v="Converted"/>
    <n v="0"/>
    <n v="3"/>
    <n v="11"/>
    <n v="4"/>
    <n v="3"/>
    <n v="2"/>
    <n v="1"/>
    <n v="10"/>
    <x v="1"/>
  </r>
  <r>
    <n v="8545"/>
    <n v="1954"/>
    <n v="70"/>
    <s v="Boomers"/>
    <s v="Bachelors"/>
    <s v="College"/>
    <s v="Divorced"/>
    <n v="85683"/>
    <n v="85683"/>
    <s v="Bracket 5"/>
    <n v="0"/>
    <n v="0"/>
    <s v="Not Parent"/>
    <s v="2014-03-21"/>
    <d v="2024-07-24T00:00:00"/>
    <n v="3778"/>
    <n v="6"/>
    <n v="1296"/>
    <n v="17"/>
    <n v="311"/>
    <n v="45"/>
    <n v="69"/>
    <n v="51"/>
    <n v="1789"/>
    <n v="0.47353096876654316"/>
    <s v="High Priority"/>
    <n v="1"/>
    <x v="7"/>
    <x v="0"/>
    <x v="0"/>
    <n v="1"/>
    <x v="1"/>
    <x v="1"/>
    <x v="0"/>
    <x v="1"/>
    <x v="0"/>
    <n v="1"/>
    <s v="Converted"/>
    <n v="0"/>
    <n v="3"/>
    <n v="11"/>
    <n v="4"/>
    <n v="3"/>
    <n v="0"/>
    <n v="1"/>
    <n v="8"/>
    <x v="0"/>
  </r>
  <r>
    <n v="8931"/>
    <n v="1986"/>
    <n v="38"/>
    <s v="Millennials"/>
    <s v="Bachelors"/>
    <s v="College"/>
    <s v="Partner"/>
    <n v="83033"/>
    <n v="83033"/>
    <s v="Bracket 5"/>
    <n v="1"/>
    <n v="0"/>
    <s v="Parent"/>
    <s v="2014-05-18"/>
    <d v="2024-07-24T00:00:00"/>
    <n v="3720"/>
    <n v="82"/>
    <n v="812"/>
    <n v="99"/>
    <n v="431"/>
    <n v="237"/>
    <n v="149"/>
    <n v="33"/>
    <n v="1761"/>
    <n v="0.47338709677419355"/>
    <s v="High Priority"/>
    <n v="1"/>
    <x v="8"/>
    <x v="0"/>
    <x v="0"/>
    <n v="5"/>
    <x v="1"/>
    <x v="0"/>
    <x v="0"/>
    <x v="0"/>
    <x v="1"/>
    <n v="1"/>
    <s v="Converted"/>
    <n v="0"/>
    <n v="3"/>
    <n v="11"/>
    <n v="4"/>
    <n v="3"/>
    <n v="0"/>
    <n v="1"/>
    <n v="8"/>
    <x v="0"/>
  </r>
  <r>
    <n v="4278"/>
    <n v="1983"/>
    <n v="41"/>
    <s v="Millennials"/>
    <s v="PhD"/>
    <s v="College"/>
    <s v="Single"/>
    <n v="87188"/>
    <n v="87188"/>
    <s v="Bracket 5"/>
    <n v="0"/>
    <n v="0"/>
    <s v="Not Parent"/>
    <s v="2013-06-03"/>
    <d v="2024-07-24T00:00:00"/>
    <n v="4069"/>
    <n v="73"/>
    <n v="910"/>
    <n v="111"/>
    <n v="724"/>
    <n v="49"/>
    <n v="74"/>
    <n v="55"/>
    <n v="1923"/>
    <n v="0.47259768985008599"/>
    <s v="High Priority"/>
    <n v="1"/>
    <x v="6"/>
    <x v="6"/>
    <x v="3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5538"/>
    <n v="1975"/>
    <n v="49"/>
    <s v="Gen X"/>
    <s v="Bachelors"/>
    <s v="College"/>
    <s v="Divorced"/>
    <n v="83829"/>
    <n v="83829"/>
    <s v="Bracket 5"/>
    <n v="0"/>
    <n v="0"/>
    <s v="Not Parent"/>
    <s v="2013-10-08"/>
    <d v="2024-07-24T00:00:00"/>
    <n v="3942"/>
    <n v="78"/>
    <n v="897"/>
    <n v="161"/>
    <n v="430"/>
    <n v="186"/>
    <n v="161"/>
    <n v="27"/>
    <n v="1862"/>
    <n v="0.47234906139015725"/>
    <s v="High Priority"/>
    <n v="0"/>
    <x v="5"/>
    <x v="1"/>
    <x v="3"/>
    <n v="1"/>
    <x v="1"/>
    <x v="0"/>
    <x v="1"/>
    <x v="0"/>
    <x v="0"/>
    <n v="1"/>
    <s v="Converted"/>
    <n v="0"/>
    <n v="3"/>
    <n v="11"/>
    <n v="4"/>
    <n v="3"/>
    <n v="0"/>
    <n v="1"/>
    <n v="8"/>
    <x v="0"/>
  </r>
  <r>
    <n v="3910"/>
    <n v="1975"/>
    <n v="49"/>
    <s v="Gen X"/>
    <s v="Bachelors"/>
    <s v="College"/>
    <s v="Divorced"/>
    <n v="83829"/>
    <n v="83829"/>
    <s v="Bracket 5"/>
    <n v="0"/>
    <n v="0"/>
    <s v="Not Parent"/>
    <s v="2013-10-08"/>
    <d v="2024-07-24T00:00:00"/>
    <n v="3942"/>
    <n v="78"/>
    <n v="897"/>
    <n v="161"/>
    <n v="430"/>
    <n v="186"/>
    <n v="161"/>
    <n v="27"/>
    <n v="1862"/>
    <n v="0.47234906139015725"/>
    <s v="High Priority"/>
    <n v="0"/>
    <x v="5"/>
    <x v="1"/>
    <x v="3"/>
    <n v="1"/>
    <x v="1"/>
    <x v="0"/>
    <x v="1"/>
    <x v="0"/>
    <x v="0"/>
    <n v="1"/>
    <s v="Converted"/>
    <n v="0"/>
    <n v="3"/>
    <n v="11"/>
    <n v="4"/>
    <n v="3"/>
    <n v="0"/>
    <n v="1"/>
    <n v="8"/>
    <x v="0"/>
  </r>
  <r>
    <n v="10619"/>
    <n v="1994"/>
    <n v="30"/>
    <s v="Millennials"/>
    <s v="Bachelors"/>
    <s v="College"/>
    <s v="Single"/>
    <n v="95529"/>
    <n v="95529"/>
    <s v="Bracket 5"/>
    <n v="0"/>
    <n v="0"/>
    <s v="Not Parent"/>
    <s v="2012-12-03"/>
    <d v="2024-07-24T00:00:00"/>
    <n v="4251"/>
    <n v="29"/>
    <n v="770"/>
    <n v="29"/>
    <n v="890"/>
    <n v="250"/>
    <n v="27"/>
    <n v="24"/>
    <n v="1990"/>
    <n v="0.46812514702422958"/>
    <s v="High Priority"/>
    <n v="1"/>
    <x v="2"/>
    <x v="8"/>
    <x v="7"/>
    <n v="3"/>
    <x v="0"/>
    <x v="0"/>
    <x v="0"/>
    <x v="0"/>
    <x v="0"/>
    <n v="1"/>
    <s v="Converted"/>
    <n v="0"/>
    <n v="3"/>
    <n v="11"/>
    <n v="4"/>
    <n v="3"/>
    <n v="2"/>
    <n v="1"/>
    <n v="10"/>
    <x v="1"/>
  </r>
  <r>
    <n v="9220"/>
    <n v="1971"/>
    <n v="53"/>
    <s v="Gen X"/>
    <s v="Bachelors"/>
    <s v="College"/>
    <s v="Single"/>
    <n v="91700"/>
    <n v="91700"/>
    <s v="Bracket 5"/>
    <n v="0"/>
    <n v="0"/>
    <s v="Not Parent"/>
    <s v="2013-01-17"/>
    <d v="2024-07-24T00:00:00"/>
    <n v="4206"/>
    <n v="58"/>
    <n v="576"/>
    <n v="172"/>
    <n v="961"/>
    <n v="125"/>
    <n v="115"/>
    <n v="19"/>
    <n v="1968"/>
    <n v="0.46790299572039945"/>
    <s v="High Priority"/>
    <n v="1"/>
    <x v="9"/>
    <x v="7"/>
    <x v="6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1071"/>
    <n v="1984"/>
    <n v="40"/>
    <s v="Millennials"/>
    <s v="Bachelors"/>
    <s v="College"/>
    <s v="Single"/>
    <n v="79607"/>
    <n v="79607"/>
    <s v="Bracket 5"/>
    <n v="0"/>
    <n v="0"/>
    <s v="Not Parent"/>
    <s v="2013-04-21"/>
    <d v="2024-07-24T00:00:00"/>
    <n v="4112"/>
    <n v="37"/>
    <n v="450"/>
    <n v="133"/>
    <n v="951"/>
    <n v="173"/>
    <n v="0"/>
    <n v="216"/>
    <n v="1923"/>
    <n v="0.46765564202334631"/>
    <s v="High Priority"/>
    <n v="1"/>
    <x v="0"/>
    <x v="7"/>
    <x v="3"/>
    <n v="1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0936"/>
    <n v="1965"/>
    <n v="59"/>
    <s v="Gen X"/>
    <s v="Bachelors"/>
    <s v="College"/>
    <s v="Married"/>
    <n v="72190"/>
    <n v="72190"/>
    <s v="Bracket 4"/>
    <n v="0"/>
    <n v="0"/>
    <s v="Not Parent"/>
    <s v="2013-02-13"/>
    <d v="2024-07-24T00:00:00"/>
    <n v="4179"/>
    <n v="79"/>
    <n v="597"/>
    <n v="166"/>
    <n v="597"/>
    <n v="172"/>
    <n v="166"/>
    <n v="249"/>
    <n v="1947"/>
    <n v="0.46590093323761667"/>
    <s v="High Priority"/>
    <n v="1"/>
    <x v="4"/>
    <x v="7"/>
    <x v="9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919"/>
    <n v="1976"/>
    <n v="48"/>
    <s v="Gen X"/>
    <s v="Master"/>
    <s v="College"/>
    <s v="Single"/>
    <n v="72309"/>
    <n v="72309"/>
    <s v="Bracket 4"/>
    <n v="0"/>
    <n v="0"/>
    <s v="Not Parent"/>
    <s v="2013-03-11"/>
    <d v="2024-07-24T00:00:00"/>
    <n v="4153"/>
    <n v="64"/>
    <n v="960"/>
    <n v="0"/>
    <n v="883"/>
    <n v="50"/>
    <n v="38"/>
    <n v="0"/>
    <n v="1931"/>
    <n v="0.46496508548037563"/>
    <s v="High Priority"/>
    <n v="1"/>
    <x v="4"/>
    <x v="7"/>
    <x v="5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6049"/>
    <n v="1982"/>
    <n v="42"/>
    <s v="Millennials"/>
    <s v="Master"/>
    <s v="College"/>
    <s v="Partner"/>
    <n v="73450"/>
    <n v="73450"/>
    <s v="Bracket 4"/>
    <n v="0"/>
    <n v="0"/>
    <s v="Not Parent"/>
    <s v="2013-12-05"/>
    <d v="2024-07-24T00:00:00"/>
    <n v="3884"/>
    <n v="85"/>
    <n v="1142"/>
    <n v="51"/>
    <n v="415"/>
    <n v="90"/>
    <n v="69"/>
    <n v="37"/>
    <n v="1804"/>
    <n v="0.46446961894953653"/>
    <s v="High Priority"/>
    <n v="1"/>
    <x v="2"/>
    <x v="4"/>
    <x v="4"/>
    <n v="3"/>
    <x v="1"/>
    <x v="0"/>
    <x v="1"/>
    <x v="0"/>
    <x v="1"/>
    <n v="1"/>
    <s v="Converted"/>
    <n v="0"/>
    <n v="3"/>
    <n v="11"/>
    <n v="4"/>
    <n v="3"/>
    <n v="0"/>
    <n v="1"/>
    <n v="8"/>
    <x v="0"/>
  </r>
  <r>
    <n v="3104"/>
    <n v="1961"/>
    <n v="63"/>
    <s v="Boomers"/>
    <s v="Bachelors"/>
    <s v="College"/>
    <s v="Single"/>
    <n v="82332"/>
    <n v="82332"/>
    <s v="Bracket 5"/>
    <n v="0"/>
    <n v="0"/>
    <s v="Not Parent"/>
    <s v="2012-09-17"/>
    <d v="2024-07-24T00:00:00"/>
    <n v="4328"/>
    <n v="89"/>
    <n v="830"/>
    <n v="59"/>
    <n v="968"/>
    <n v="51"/>
    <n v="79"/>
    <n v="19"/>
    <n v="2006"/>
    <n v="0.46349353049907577"/>
    <s v="High Priority"/>
    <n v="1"/>
    <x v="4"/>
    <x v="8"/>
    <x v="2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6260"/>
    <n v="1955"/>
    <n v="69"/>
    <s v="Boomers"/>
    <s v="Master"/>
    <s v="College"/>
    <s v="Partner"/>
    <n v="82384"/>
    <n v="82384"/>
    <s v="Bracket 5"/>
    <n v="0"/>
    <n v="0"/>
    <s v="Not Parent"/>
    <s v="2012-11-19"/>
    <d v="2024-07-24T00:00:00"/>
    <n v="4265"/>
    <n v="55"/>
    <n v="984"/>
    <n v="51"/>
    <n v="432"/>
    <n v="180"/>
    <n v="120"/>
    <n v="190"/>
    <n v="1957"/>
    <n v="0.45885111371629544"/>
    <s v="High Priority"/>
    <n v="1"/>
    <x v="0"/>
    <x v="3"/>
    <x v="8"/>
    <n v="1"/>
    <x v="0"/>
    <x v="0"/>
    <x v="0"/>
    <x v="0"/>
    <x v="0"/>
    <n v="1"/>
    <s v="Converted"/>
    <n v="0"/>
    <n v="3"/>
    <n v="11"/>
    <n v="4"/>
    <n v="3"/>
    <n v="2"/>
    <n v="1"/>
    <n v="10"/>
    <x v="1"/>
  </r>
  <r>
    <n v="2002"/>
    <n v="1958"/>
    <n v="66"/>
    <s v="Boomers"/>
    <s v="Bachelors"/>
    <s v="College"/>
    <s v="Divorced"/>
    <n v="71964"/>
    <n v="71964"/>
    <s v="Bracket 4"/>
    <n v="0"/>
    <n v="0"/>
    <s v="Not Parent"/>
    <s v="2013-05-20"/>
    <d v="2024-07-24T00:00:00"/>
    <n v="4083"/>
    <n v="81"/>
    <n v="587"/>
    <n v="51"/>
    <n v="932"/>
    <n v="180"/>
    <n v="34"/>
    <n v="86"/>
    <n v="1870"/>
    <n v="0.45799657114866521"/>
    <s v="High Priority"/>
    <n v="1"/>
    <x v="4"/>
    <x v="7"/>
    <x v="6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975"/>
    <n v="1976"/>
    <n v="48"/>
    <s v="Gen X"/>
    <s v="Bachelors"/>
    <s v="College"/>
    <s v="Partner"/>
    <n v="85606"/>
    <n v="85606"/>
    <s v="Bracket 5"/>
    <n v="0"/>
    <n v="1"/>
    <s v="Parent"/>
    <s v="2012-11-12"/>
    <d v="2024-07-24T00:00:00"/>
    <n v="4272"/>
    <n v="89"/>
    <n v="717"/>
    <n v="42"/>
    <n v="864"/>
    <n v="219"/>
    <n v="30"/>
    <n v="84"/>
    <n v="1956"/>
    <n v="0.45786516853932585"/>
    <s v="High Priority"/>
    <n v="2"/>
    <x v="3"/>
    <x v="1"/>
    <x v="1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1577"/>
    <n v="1946"/>
    <n v="78"/>
    <s v="Boomers"/>
    <s v="Bachelors"/>
    <s v="College"/>
    <s v="Married"/>
    <n v="78569"/>
    <n v="78569"/>
    <s v="Bracket 5"/>
    <n v="0"/>
    <n v="0"/>
    <s v="Not Parent"/>
    <s v="2014-02-19"/>
    <d v="2024-07-24T00:00:00"/>
    <n v="3808"/>
    <n v="14"/>
    <n v="558"/>
    <n v="79"/>
    <n v="622"/>
    <n v="207"/>
    <n v="175"/>
    <n v="95"/>
    <n v="1736"/>
    <n v="0.45588235294117646"/>
    <s v="High Priority"/>
    <n v="1"/>
    <x v="5"/>
    <x v="7"/>
    <x v="9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9743"/>
    <n v="1955"/>
    <n v="69"/>
    <s v="Boomers"/>
    <s v="Bachelors"/>
    <s v="College"/>
    <s v="Married"/>
    <n v="76998"/>
    <n v="76998"/>
    <s v="Bracket 5"/>
    <n v="0"/>
    <n v="1"/>
    <s v="Parent"/>
    <s v="2013-01-11"/>
    <d v="2024-07-24T00:00:00"/>
    <n v="4212"/>
    <n v="85"/>
    <n v="1449"/>
    <n v="89"/>
    <n v="161"/>
    <n v="69"/>
    <n v="35"/>
    <n v="107"/>
    <n v="1910"/>
    <n v="0.45346628679962014"/>
    <s v="High Priority"/>
    <n v="2"/>
    <x v="8"/>
    <x v="4"/>
    <x v="5"/>
    <n v="6"/>
    <x v="0"/>
    <x v="0"/>
    <x v="0"/>
    <x v="0"/>
    <x v="0"/>
    <n v="1"/>
    <s v="Converted"/>
    <n v="0"/>
    <n v="3"/>
    <n v="11"/>
    <n v="4"/>
    <n v="3"/>
    <n v="2"/>
    <n v="1"/>
    <n v="10"/>
    <x v="1"/>
  </r>
  <r>
    <n v="5955"/>
    <n v="1962"/>
    <n v="62"/>
    <s v="Boomers"/>
    <s v="Bachelors"/>
    <s v="College"/>
    <s v="Partner"/>
    <n v="72025"/>
    <n v="72025"/>
    <s v="Bracket 4"/>
    <n v="0"/>
    <n v="0"/>
    <s v="Not Parent"/>
    <s v="2012-11-17"/>
    <d v="2024-07-24T00:00:00"/>
    <n v="4267"/>
    <n v="27"/>
    <n v="833"/>
    <n v="33"/>
    <n v="549"/>
    <n v="151"/>
    <n v="133"/>
    <n v="233"/>
    <n v="1932"/>
    <n v="0.45277712678696974"/>
    <s v="High Priority"/>
    <n v="1"/>
    <x v="5"/>
    <x v="8"/>
    <x v="5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318"/>
    <n v="1979"/>
    <n v="45"/>
    <s v="Gen X"/>
    <s v="Bachelors"/>
    <s v="College"/>
    <s v="Partner"/>
    <n v="90300"/>
    <n v="90300"/>
    <s v="Bracket 5"/>
    <n v="0"/>
    <n v="0"/>
    <s v="Not Parent"/>
    <s v="2014-01-03"/>
    <d v="2024-07-24T00:00:00"/>
    <n v="3855"/>
    <n v="7"/>
    <n v="594"/>
    <n v="134"/>
    <n v="786"/>
    <n v="33"/>
    <n v="134"/>
    <n v="57"/>
    <n v="1738"/>
    <n v="0.45084306095979249"/>
    <s v="High Priority"/>
    <n v="0"/>
    <x v="4"/>
    <x v="7"/>
    <x v="5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4530"/>
    <n v="1948"/>
    <n v="76"/>
    <s v="Boomers"/>
    <s v="Master"/>
    <s v="College"/>
    <s v="Widow"/>
    <n v="78427"/>
    <n v="78427"/>
    <s v="Bracket 5"/>
    <n v="0"/>
    <n v="0"/>
    <s v="Not Parent"/>
    <s v="2012-10-24"/>
    <d v="2024-07-24T00:00:00"/>
    <n v="4291"/>
    <n v="36"/>
    <n v="972"/>
    <n v="19"/>
    <n v="595"/>
    <n v="180"/>
    <n v="26"/>
    <n v="138"/>
    <n v="1930"/>
    <n v="0.44977860638545791"/>
    <s v="High Priority"/>
    <n v="3"/>
    <x v="0"/>
    <x v="1"/>
    <x v="0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1592"/>
    <n v="1970"/>
    <n v="54"/>
    <s v="Gen X"/>
    <s v="Bachelors"/>
    <s v="College"/>
    <s v="Married"/>
    <n v="90765"/>
    <n v="90765"/>
    <s v="Bracket 5"/>
    <n v="0"/>
    <n v="0"/>
    <s v="Not Parent"/>
    <s v="2014-01-24"/>
    <d v="2024-07-24T00:00:00"/>
    <n v="3834"/>
    <n v="25"/>
    <n v="547"/>
    <n v="99"/>
    <n v="812"/>
    <n v="151"/>
    <n v="82"/>
    <n v="33"/>
    <n v="1724"/>
    <n v="0.44966092853416795"/>
    <s v="High Priority"/>
    <n v="0"/>
    <x v="5"/>
    <x v="7"/>
    <x v="6"/>
    <n v="1"/>
    <x v="1"/>
    <x v="0"/>
    <x v="0"/>
    <x v="0"/>
    <x v="0"/>
    <n v="1"/>
    <s v="Converted"/>
    <n v="0"/>
    <n v="3"/>
    <n v="11"/>
    <n v="4"/>
    <n v="3"/>
    <n v="0"/>
    <n v="1"/>
    <n v="8"/>
    <x v="0"/>
  </r>
  <r>
    <n v="10164"/>
    <n v="1958"/>
    <n v="66"/>
    <s v="Boomers"/>
    <s v="Bachelors"/>
    <s v="College"/>
    <s v="Single"/>
    <n v="94472"/>
    <n v="94472"/>
    <s v="Bracket 5"/>
    <n v="0"/>
    <n v="1"/>
    <s v="Parent"/>
    <s v="2014-04-03"/>
    <d v="2024-07-24T00:00:00"/>
    <n v="3765"/>
    <n v="75"/>
    <n v="1017"/>
    <n v="33"/>
    <n v="417"/>
    <n v="108"/>
    <n v="100"/>
    <n v="16"/>
    <n v="1691"/>
    <n v="0.449136786188579"/>
    <s v="High Priority"/>
    <n v="1"/>
    <x v="4"/>
    <x v="5"/>
    <x v="6"/>
    <n v="5"/>
    <x v="0"/>
    <x v="0"/>
    <x v="0"/>
    <x v="1"/>
    <x v="0"/>
    <n v="1"/>
    <s v="Converted"/>
    <n v="0"/>
    <n v="3"/>
    <n v="11"/>
    <n v="4"/>
    <n v="3"/>
    <n v="0"/>
    <n v="1"/>
    <n v="8"/>
    <x v="0"/>
  </r>
  <r>
    <n v="7875"/>
    <n v="1949"/>
    <n v="75"/>
    <s v="Boomers"/>
    <s v="Bachelors"/>
    <s v="College"/>
    <s v="Married"/>
    <n v="72025"/>
    <n v="72025"/>
    <s v="Bracket 4"/>
    <n v="0"/>
    <n v="0"/>
    <s v="Not Parent"/>
    <s v="2014-04-29"/>
    <d v="2024-07-24T00:00:00"/>
    <n v="3739"/>
    <n v="46"/>
    <n v="967"/>
    <n v="0"/>
    <n v="617"/>
    <n v="43"/>
    <n v="50"/>
    <n v="0"/>
    <n v="1677"/>
    <n v="0.44851564589462423"/>
    <s v="High Priority"/>
    <n v="1"/>
    <x v="5"/>
    <x v="4"/>
    <x v="8"/>
    <n v="2"/>
    <x v="1"/>
    <x v="0"/>
    <x v="0"/>
    <x v="1"/>
    <x v="0"/>
    <n v="1"/>
    <s v="Converted"/>
    <n v="0"/>
    <n v="3"/>
    <n v="11"/>
    <n v="4"/>
    <n v="3"/>
    <n v="0"/>
    <n v="1"/>
    <n v="8"/>
    <x v="0"/>
  </r>
  <r>
    <n v="1204"/>
    <n v="1970"/>
    <n v="54"/>
    <s v="Gen X"/>
    <s v="PhD"/>
    <s v="College"/>
    <s v="Married"/>
    <n v="67536"/>
    <n v="67536"/>
    <s v="Bracket 4"/>
    <n v="0"/>
    <n v="1"/>
    <s v="Parent"/>
    <s v="2013-05-22"/>
    <d v="2024-07-24T00:00:00"/>
    <n v="4081"/>
    <n v="45"/>
    <n v="1253"/>
    <n v="0"/>
    <n v="447"/>
    <n v="23"/>
    <n v="71"/>
    <n v="35"/>
    <n v="1829"/>
    <n v="0.44817446704239156"/>
    <s v="High Priority"/>
    <n v="3"/>
    <x v="8"/>
    <x v="5"/>
    <x v="4"/>
    <n v="8"/>
    <x v="1"/>
    <x v="0"/>
    <x v="0"/>
    <x v="0"/>
    <x v="1"/>
    <n v="1"/>
    <s v="Converted"/>
    <n v="0"/>
    <n v="3"/>
    <n v="11"/>
    <n v="4"/>
    <n v="3"/>
    <n v="2"/>
    <n v="1"/>
    <n v="10"/>
    <x v="1"/>
  </r>
  <r>
    <n v="4543"/>
    <n v="1980"/>
    <n v="44"/>
    <s v="Millennials"/>
    <s v="Bachelors"/>
    <s v="College"/>
    <s v="Married"/>
    <n v="82497"/>
    <n v="82497"/>
    <s v="Bracket 5"/>
    <n v="0"/>
    <n v="0"/>
    <s v="Not Parent"/>
    <s v="2012-10-31"/>
    <d v="2024-07-24T00:00:00"/>
    <n v="4284"/>
    <n v="32"/>
    <n v="777"/>
    <n v="129"/>
    <n v="573"/>
    <n v="216"/>
    <n v="21"/>
    <n v="203"/>
    <n v="1919"/>
    <n v="0.44794584500466855"/>
    <s v="High Priority"/>
    <n v="1"/>
    <x v="7"/>
    <x v="1"/>
    <x v="1"/>
    <n v="4"/>
    <x v="0"/>
    <x v="0"/>
    <x v="0"/>
    <x v="0"/>
    <x v="0"/>
    <n v="1"/>
    <s v="Converted"/>
    <n v="0"/>
    <n v="3"/>
    <n v="11"/>
    <n v="4"/>
    <n v="3"/>
    <n v="2"/>
    <n v="1"/>
    <n v="10"/>
    <x v="1"/>
  </r>
  <r>
    <n v="4686"/>
    <n v="1962"/>
    <n v="62"/>
    <s v="Boomers"/>
    <s v="PhD"/>
    <s v="College"/>
    <s v="Widow"/>
    <n v="82571"/>
    <n v="82571"/>
    <s v="Bracket 5"/>
    <n v="0"/>
    <n v="0"/>
    <s v="Not Parent"/>
    <s v="2014-04-02"/>
    <d v="2024-07-24T00:00:00"/>
    <n v="3766"/>
    <n v="28"/>
    <n v="861"/>
    <n v="31"/>
    <n v="558"/>
    <n v="62"/>
    <n v="95"/>
    <n v="79"/>
    <n v="1686"/>
    <n v="0.44768985661178967"/>
    <s v="High Priority"/>
    <n v="0"/>
    <x v="3"/>
    <x v="5"/>
    <x v="8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1544"/>
    <n v="1967"/>
    <n v="57"/>
    <s v="Gen X"/>
    <s v="Master"/>
    <s v="College"/>
    <s v="Divorced"/>
    <n v="81380"/>
    <n v="81380"/>
    <s v="Bracket 5"/>
    <n v="0"/>
    <n v="0"/>
    <s v="Not Parent"/>
    <s v="2012-12-22"/>
    <d v="2024-07-24T00:00:00"/>
    <n v="4232"/>
    <n v="51"/>
    <n v="741"/>
    <n v="68"/>
    <n v="689"/>
    <n v="224"/>
    <n v="68"/>
    <n v="103"/>
    <n v="1893"/>
    <n v="0.44730623818525522"/>
    <s v="High Priority"/>
    <n v="1"/>
    <x v="5"/>
    <x v="6"/>
    <x v="0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558"/>
    <n v="1954"/>
    <n v="70"/>
    <s v="Boomers"/>
    <s v="PhD"/>
    <s v="College"/>
    <s v="Single"/>
    <n v="90933"/>
    <n v="90933"/>
    <s v="Bracket 5"/>
    <n v="0"/>
    <n v="0"/>
    <s v="Not Parent"/>
    <s v="2014-03-31"/>
    <d v="2024-07-24T00:00:00"/>
    <n v="3768"/>
    <n v="90"/>
    <n v="1020"/>
    <n v="31"/>
    <n v="430"/>
    <n v="62"/>
    <n v="63"/>
    <n v="79"/>
    <n v="1685"/>
    <n v="0.44718683651804669"/>
    <s v="High Priority"/>
    <n v="1"/>
    <x v="5"/>
    <x v="7"/>
    <x v="9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4676"/>
    <n v="1951"/>
    <n v="73"/>
    <s v="Boomers"/>
    <s v="Master"/>
    <s v="College"/>
    <s v="Widow"/>
    <n v="73705"/>
    <n v="73705"/>
    <s v="Bracket 4"/>
    <n v="0"/>
    <n v="2"/>
    <s v="Parent"/>
    <s v="2014-03-05"/>
    <d v="2024-07-24T00:00:00"/>
    <n v="3794"/>
    <n v="86"/>
    <n v="612"/>
    <n v="91"/>
    <n v="520"/>
    <n v="258"/>
    <n v="107"/>
    <n v="107"/>
    <n v="1695"/>
    <n v="0.44675803900896149"/>
    <s v="High Priority"/>
    <n v="2"/>
    <x v="1"/>
    <x v="7"/>
    <x v="5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977"/>
    <n v="1974"/>
    <n v="50"/>
    <s v="Gen X"/>
    <s v="Bachelors"/>
    <s v="College"/>
    <s v="Partner"/>
    <n v="75702"/>
    <n v="75702"/>
    <s v="Bracket 5"/>
    <n v="0"/>
    <n v="1"/>
    <s v="Parent"/>
    <s v="2012-10-14"/>
    <d v="2024-07-24T00:00:00"/>
    <n v="4301"/>
    <n v="87"/>
    <n v="1073"/>
    <n v="0"/>
    <n v="629"/>
    <n v="145"/>
    <n v="37"/>
    <n v="37"/>
    <n v="1921"/>
    <n v="0.44664031620553357"/>
    <s v="High Priority"/>
    <n v="1"/>
    <x v="6"/>
    <x v="5"/>
    <x v="8"/>
    <n v="6"/>
    <x v="0"/>
    <x v="0"/>
    <x v="0"/>
    <x v="0"/>
    <x v="0"/>
    <n v="1"/>
    <s v="Converted"/>
    <n v="0"/>
    <n v="3"/>
    <n v="11"/>
    <n v="4"/>
    <n v="3"/>
    <n v="2"/>
    <n v="1"/>
    <n v="10"/>
    <x v="1"/>
  </r>
  <r>
    <n v="10489"/>
    <n v="1973"/>
    <n v="51"/>
    <s v="Gen X"/>
    <s v="Bachelors"/>
    <s v="College"/>
    <s v="Married"/>
    <n v="92955"/>
    <n v="92955"/>
    <s v="Bracket 5"/>
    <n v="0"/>
    <n v="0"/>
    <s v="Not Parent"/>
    <s v="2013-08-19"/>
    <d v="2024-07-24T00:00:00"/>
    <n v="3992"/>
    <n v="35"/>
    <n v="693"/>
    <n v="21"/>
    <n v="925"/>
    <n v="31"/>
    <n v="24"/>
    <n v="84"/>
    <n v="1778"/>
    <n v="0.44539078156312623"/>
    <s v="Above Average Priority"/>
    <n v="1"/>
    <x v="3"/>
    <x v="1"/>
    <x v="1"/>
    <n v="2"/>
    <x v="1"/>
    <x v="0"/>
    <x v="0"/>
    <x v="0"/>
    <x v="0"/>
    <n v="1"/>
    <s v="Converted"/>
    <n v="0"/>
    <n v="3"/>
    <n v="11"/>
    <n v="4"/>
    <n v="3"/>
    <n v="0"/>
    <n v="1"/>
    <n v="8"/>
    <x v="0"/>
  </r>
  <r>
    <n v="2939"/>
    <n v="1970"/>
    <n v="54"/>
    <s v="Gen X"/>
    <s v="Master"/>
    <s v="College"/>
    <s v="Partner"/>
    <n v="79419"/>
    <n v="79419"/>
    <s v="Bracket 5"/>
    <n v="0"/>
    <n v="0"/>
    <s v="Not Parent"/>
    <s v="2014-06-22"/>
    <d v="2024-07-24T00:00:00"/>
    <n v="3685"/>
    <n v="96"/>
    <n v="751"/>
    <n v="127"/>
    <n v="687"/>
    <n v="20"/>
    <n v="15"/>
    <n v="31"/>
    <n v="1631"/>
    <n v="0.44260515603799183"/>
    <s v="Above Average Priority"/>
    <n v="1"/>
    <x v="5"/>
    <x v="7"/>
    <x v="9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665"/>
    <n v="1964"/>
    <n v="60"/>
    <s v="Boomers"/>
    <s v="PhD"/>
    <s v="College"/>
    <s v="Divorced"/>
    <n v="64140"/>
    <n v="64140"/>
    <s v="Bracket 4"/>
    <n v="0"/>
    <n v="2"/>
    <s v="Parent"/>
    <s v="2013-09-23"/>
    <d v="2024-07-24T00:00:00"/>
    <n v="3957"/>
    <n v="71"/>
    <n v="1459"/>
    <n v="0"/>
    <n v="61"/>
    <n v="0"/>
    <n v="15"/>
    <n v="215"/>
    <n v="1750"/>
    <n v="0.4422542330048016"/>
    <s v="Above Average Priority"/>
    <n v="5"/>
    <x v="7"/>
    <x v="5"/>
    <x v="3"/>
    <n v="5"/>
    <x v="0"/>
    <x v="1"/>
    <x v="1"/>
    <x v="0"/>
    <x v="0"/>
    <n v="1"/>
    <s v="Converted"/>
    <n v="0"/>
    <n v="3"/>
    <n v="11"/>
    <n v="4"/>
    <n v="3"/>
    <n v="0"/>
    <n v="1"/>
    <n v="8"/>
    <x v="0"/>
  </r>
  <r>
    <n v="11088"/>
    <n v="1971"/>
    <n v="53"/>
    <s v="Gen X"/>
    <s v="PhD"/>
    <s v="College"/>
    <s v="Partner"/>
    <n v="78642"/>
    <n v="78642"/>
    <s v="Bracket 5"/>
    <n v="0"/>
    <n v="1"/>
    <s v="Parent"/>
    <s v="2013-04-21"/>
    <d v="2024-07-24T00:00:00"/>
    <n v="4112"/>
    <n v="83"/>
    <n v="1396"/>
    <n v="0"/>
    <n v="322"/>
    <n v="46"/>
    <n v="35"/>
    <n v="17"/>
    <n v="1816"/>
    <n v="0.44163424124513617"/>
    <s v="Above Average Priority"/>
    <n v="1"/>
    <x v="5"/>
    <x v="9"/>
    <x v="9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005"/>
    <n v="1992"/>
    <n v="32"/>
    <s v="Millennials"/>
    <s v="Bachelors"/>
    <s v="College"/>
    <s v="Single"/>
    <n v="83528"/>
    <n v="83528"/>
    <s v="Bracket 5"/>
    <n v="0"/>
    <n v="0"/>
    <s v="Not Parent"/>
    <s v="2014-05-01"/>
    <d v="2024-07-24T00:00:00"/>
    <n v="3737"/>
    <n v="7"/>
    <n v="530"/>
    <n v="117"/>
    <n v="678"/>
    <n v="134"/>
    <n v="44"/>
    <n v="147"/>
    <n v="1650"/>
    <n v="0.44153063955044153"/>
    <s v="Above Average Priority"/>
    <n v="1"/>
    <x v="5"/>
    <x v="3"/>
    <x v="5"/>
    <n v="1"/>
    <x v="1"/>
    <x v="0"/>
    <x v="1"/>
    <x v="0"/>
    <x v="1"/>
    <n v="1"/>
    <s v="Converted"/>
    <n v="0"/>
    <n v="3"/>
    <n v="11"/>
    <n v="4"/>
    <n v="3"/>
    <n v="0"/>
    <n v="1"/>
    <n v="8"/>
    <x v="0"/>
  </r>
  <r>
    <n v="9493"/>
    <n v="1980"/>
    <n v="44"/>
    <s v="Millennials"/>
    <s v="PhD"/>
    <s v="College"/>
    <s v="Single"/>
    <n v="76412"/>
    <n v="76412"/>
    <s v="Bracket 5"/>
    <n v="0"/>
    <n v="0"/>
    <s v="Not Parent"/>
    <s v="2013-05-05"/>
    <d v="2024-07-24T00:00:00"/>
    <n v="4098"/>
    <n v="15"/>
    <n v="840"/>
    <n v="53"/>
    <n v="804"/>
    <n v="23"/>
    <n v="71"/>
    <n v="17"/>
    <n v="1808"/>
    <n v="0.44119082479258176"/>
    <s v="Above Average Priority"/>
    <n v="1"/>
    <x v="4"/>
    <x v="0"/>
    <x v="5"/>
    <n v="3"/>
    <x v="1"/>
    <x v="0"/>
    <x v="0"/>
    <x v="0"/>
    <x v="0"/>
    <n v="1"/>
    <s v="Converted"/>
    <n v="0"/>
    <n v="3"/>
    <n v="11"/>
    <n v="4"/>
    <n v="3"/>
    <n v="2"/>
    <n v="1"/>
    <n v="10"/>
    <x v="1"/>
  </r>
  <r>
    <n v="6292"/>
    <n v="1986"/>
    <n v="38"/>
    <s v="Millennials"/>
    <s v="PhD"/>
    <s v="College"/>
    <s v="Married"/>
    <n v="82333"/>
    <n v="82333"/>
    <s v="Bracket 5"/>
    <n v="0"/>
    <n v="0"/>
    <s v="Not Parent"/>
    <s v="2013-03-30"/>
    <d v="2024-07-24T00:00:00"/>
    <n v="4134"/>
    <n v="60"/>
    <n v="1311"/>
    <n v="0"/>
    <n v="359"/>
    <n v="46"/>
    <n v="89"/>
    <n v="17"/>
    <n v="1822"/>
    <n v="0.44073536526366713"/>
    <s v="Above Average Priority"/>
    <n v="1"/>
    <x v="5"/>
    <x v="8"/>
    <x v="0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4994"/>
    <n v="1943"/>
    <n v="81"/>
    <s v="Silent"/>
    <s v="Master"/>
    <s v="College"/>
    <s v="Single"/>
    <n v="77598"/>
    <n v="77598"/>
    <s v="Bracket 5"/>
    <n v="0"/>
    <n v="0"/>
    <s v="Not Parent"/>
    <s v="2013-10-01"/>
    <d v="2024-07-24T00:00:00"/>
    <n v="3949"/>
    <n v="53"/>
    <n v="1193"/>
    <n v="33"/>
    <n v="281"/>
    <n v="129"/>
    <n v="66"/>
    <n v="33"/>
    <n v="1735"/>
    <n v="0.43935173461635857"/>
    <s v="Above Average Priority"/>
    <n v="1"/>
    <x v="2"/>
    <x v="5"/>
    <x v="8"/>
    <n v="3"/>
    <x v="0"/>
    <x v="0"/>
    <x v="0"/>
    <x v="0"/>
    <x v="0"/>
    <n v="1"/>
    <s v="Converted"/>
    <n v="0"/>
    <n v="3"/>
    <n v="11"/>
    <n v="4"/>
    <n v="3"/>
    <n v="0"/>
    <n v="1"/>
    <n v="8"/>
    <x v="0"/>
  </r>
  <r>
    <n v="3009"/>
    <n v="1962"/>
    <n v="62"/>
    <s v="Boomers"/>
    <s v="PhD"/>
    <s v="College"/>
    <s v="Widow"/>
    <n v="71670"/>
    <n v="71670"/>
    <s v="Bracket 4"/>
    <n v="0"/>
    <n v="0"/>
    <s v="Not Parent"/>
    <s v="2013-07-09"/>
    <d v="2024-07-24T00:00:00"/>
    <n v="4033"/>
    <n v="8"/>
    <n v="1462"/>
    <n v="16"/>
    <n v="128"/>
    <n v="0"/>
    <n v="0"/>
    <n v="160"/>
    <n v="1766"/>
    <n v="0.43788742871311681"/>
    <s v="Above Average Priority"/>
    <n v="1"/>
    <x v="4"/>
    <x v="8"/>
    <x v="3"/>
    <n v="6"/>
    <x v="0"/>
    <x v="1"/>
    <x v="0"/>
    <x v="1"/>
    <x v="0"/>
    <n v="1"/>
    <s v="Converted"/>
    <n v="0"/>
    <n v="3"/>
    <n v="11"/>
    <n v="4"/>
    <n v="3"/>
    <n v="2"/>
    <n v="1"/>
    <n v="10"/>
    <x v="1"/>
  </r>
  <r>
    <n v="9264"/>
    <n v="1986"/>
    <n v="38"/>
    <s v="Millennials"/>
    <s v="Bachelors"/>
    <s v="College"/>
    <s v="Married"/>
    <n v="79529"/>
    <n v="79529"/>
    <s v="Bracket 5"/>
    <n v="0"/>
    <n v="0"/>
    <s v="Not Parent"/>
    <s v="2014-04-27"/>
    <d v="2024-07-24T00:00:00"/>
    <n v="3741"/>
    <n v="1"/>
    <n v="423"/>
    <n v="42"/>
    <n v="706"/>
    <n v="73"/>
    <n v="197"/>
    <n v="197"/>
    <n v="1638"/>
    <n v="0.43785084202085006"/>
    <s v="Above Average Priority"/>
    <n v="1"/>
    <x v="5"/>
    <x v="4"/>
    <x v="1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225"/>
    <n v="1977"/>
    <n v="47"/>
    <s v="Gen X"/>
    <s v="Bachelors"/>
    <s v="College"/>
    <s v="Divorced"/>
    <n v="82582"/>
    <n v="82582"/>
    <s v="Bracket 5"/>
    <n v="0"/>
    <n v="0"/>
    <s v="Not Parent"/>
    <s v="2014-06-07"/>
    <d v="2024-07-24T00:00:00"/>
    <n v="3700"/>
    <n v="54"/>
    <n v="510"/>
    <n v="120"/>
    <n v="550"/>
    <n v="156"/>
    <n v="40"/>
    <n v="241"/>
    <n v="1617"/>
    <n v="0.437027027027027"/>
    <s v="Above Average Priority"/>
    <n v="1"/>
    <x v="5"/>
    <x v="9"/>
    <x v="7"/>
    <n v="1"/>
    <x v="1"/>
    <x v="0"/>
    <x v="1"/>
    <x v="0"/>
    <x v="1"/>
    <n v="1"/>
    <s v="Converted"/>
    <n v="0"/>
    <n v="3"/>
    <n v="11"/>
    <n v="4"/>
    <n v="3"/>
    <n v="0"/>
    <n v="1"/>
    <n v="8"/>
    <x v="0"/>
  </r>
  <r>
    <n v="10140"/>
    <n v="1983"/>
    <n v="41"/>
    <s v="Millennials"/>
    <s v="PhD"/>
    <s v="College"/>
    <s v="Partner"/>
    <n v="70123"/>
    <n v="70123"/>
    <s v="Bracket 4"/>
    <n v="0"/>
    <n v="0"/>
    <s v="Not Parent"/>
    <s v="2013-09-28"/>
    <d v="2024-07-24T00:00:00"/>
    <n v="3952"/>
    <n v="27"/>
    <n v="1308"/>
    <n v="0"/>
    <n v="396"/>
    <n v="23"/>
    <n v="0"/>
    <n v="0"/>
    <n v="1727"/>
    <n v="0.43699392712550605"/>
    <s v="Above Average Priority"/>
    <n v="1"/>
    <x v="4"/>
    <x v="1"/>
    <x v="9"/>
    <n v="3"/>
    <x v="0"/>
    <x v="1"/>
    <x v="0"/>
    <x v="1"/>
    <x v="1"/>
    <n v="1"/>
    <s v="Converted"/>
    <n v="0"/>
    <n v="3"/>
    <n v="11"/>
    <n v="4"/>
    <n v="3"/>
    <n v="0"/>
    <n v="1"/>
    <n v="8"/>
    <x v="0"/>
  </r>
  <r>
    <n v="2611"/>
    <n v="1959"/>
    <n v="65"/>
    <s v="Boomers"/>
    <s v="Master"/>
    <s v="College"/>
    <s v="Partner"/>
    <n v="82576"/>
    <n v="82576"/>
    <s v="Bracket 5"/>
    <n v="0"/>
    <n v="0"/>
    <s v="Not Parent"/>
    <s v="2012-08-01"/>
    <d v="2024-07-24T00:00:00"/>
    <n v="4375"/>
    <n v="66"/>
    <n v="1206"/>
    <n v="55"/>
    <n v="445"/>
    <n v="168"/>
    <n v="18"/>
    <n v="18"/>
    <n v="1910"/>
    <n v="0.43657142857142855"/>
    <s v="Above Average Priority"/>
    <n v="1"/>
    <x v="7"/>
    <x v="0"/>
    <x v="2"/>
    <n v="1"/>
    <x v="0"/>
    <x v="0"/>
    <x v="0"/>
    <x v="0"/>
    <x v="0"/>
    <n v="1"/>
    <s v="Converted"/>
    <n v="0"/>
    <n v="3"/>
    <n v="11"/>
    <n v="4"/>
    <n v="3"/>
    <n v="2"/>
    <n v="1"/>
    <n v="10"/>
    <x v="1"/>
  </r>
  <r>
    <n v="830"/>
    <n v="1987"/>
    <n v="37"/>
    <s v="Millennials"/>
    <s v="PhD"/>
    <s v="College"/>
    <s v="Single"/>
    <n v="74004"/>
    <n v="74004"/>
    <s v="Bracket 4"/>
    <n v="0"/>
    <n v="0"/>
    <s v="Not Parent"/>
    <s v="2014-02-24"/>
    <d v="2024-07-24T00:00:00"/>
    <n v="3803"/>
    <n v="5"/>
    <n v="784"/>
    <n v="48"/>
    <n v="560"/>
    <n v="42"/>
    <n v="176"/>
    <n v="48"/>
    <n v="1658"/>
    <n v="0.43597160136734159"/>
    <s v="Above Average Priority"/>
    <n v="1"/>
    <x v="5"/>
    <x v="7"/>
    <x v="9"/>
    <n v="3"/>
    <x v="1"/>
    <x v="0"/>
    <x v="0"/>
    <x v="0"/>
    <x v="0"/>
    <n v="1"/>
    <s v="Converted"/>
    <n v="0"/>
    <n v="3"/>
    <n v="11"/>
    <n v="4"/>
    <n v="3"/>
    <n v="0"/>
    <n v="1"/>
    <n v="8"/>
    <x v="0"/>
  </r>
  <r>
    <n v="3979"/>
    <n v="1983"/>
    <n v="41"/>
    <s v="Millennials"/>
    <s v="PhD"/>
    <s v="College"/>
    <s v="Divorced"/>
    <n v="90687"/>
    <n v="90687"/>
    <s v="Bracket 5"/>
    <n v="0"/>
    <n v="0"/>
    <s v="Not Parent"/>
    <s v="2013-05-22"/>
    <d v="2024-07-24T00:00:00"/>
    <n v="4081"/>
    <n v="98"/>
    <n v="982"/>
    <n v="17"/>
    <n v="672"/>
    <n v="23"/>
    <n v="34"/>
    <n v="51"/>
    <n v="1779"/>
    <n v="0.43592256799803969"/>
    <s v="Above Average Priority"/>
    <n v="1"/>
    <x v="3"/>
    <x v="6"/>
    <x v="5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2612"/>
    <n v="1987"/>
    <n v="37"/>
    <s v="Millennials"/>
    <s v="Bachelors"/>
    <s v="College"/>
    <s v="Married"/>
    <n v="75794"/>
    <n v="75794"/>
    <s v="Bracket 5"/>
    <n v="0"/>
    <n v="0"/>
    <s v="Not Parent"/>
    <s v="2013-12-24"/>
    <d v="2024-07-24T00:00:00"/>
    <n v="3865"/>
    <n v="33"/>
    <n v="754"/>
    <n v="160"/>
    <n v="625"/>
    <n v="63"/>
    <n v="32"/>
    <n v="48"/>
    <n v="1682"/>
    <n v="0.43518758085381631"/>
    <s v="Above Average Priority"/>
    <n v="1"/>
    <x v="2"/>
    <x v="5"/>
    <x v="2"/>
    <n v="3"/>
    <x v="1"/>
    <x v="0"/>
    <x v="0"/>
    <x v="0"/>
    <x v="1"/>
    <n v="1"/>
    <s v="Converted"/>
    <n v="0"/>
    <n v="3"/>
    <n v="11"/>
    <n v="4"/>
    <n v="3"/>
    <n v="0"/>
    <n v="1"/>
    <n v="8"/>
    <x v="0"/>
  </r>
  <r>
    <n v="5113"/>
    <n v="1971"/>
    <n v="53"/>
    <s v="Gen X"/>
    <s v="PhD"/>
    <s v="College"/>
    <s v="Divorced"/>
    <n v="86979"/>
    <n v="86979"/>
    <s v="Bracket 5"/>
    <n v="0"/>
    <n v="0"/>
    <s v="Not Parent"/>
    <s v="2013-11-07"/>
    <d v="2024-07-24T00:00:00"/>
    <n v="3912"/>
    <n v="67"/>
    <n v="584"/>
    <n v="100"/>
    <n v="835"/>
    <n v="65"/>
    <n v="83"/>
    <n v="35"/>
    <n v="1702"/>
    <n v="0.43507157464212681"/>
    <s v="Above Average Priority"/>
    <n v="1"/>
    <x v="4"/>
    <x v="5"/>
    <x v="6"/>
    <n v="2"/>
    <x v="0"/>
    <x v="0"/>
    <x v="1"/>
    <x v="0"/>
    <x v="1"/>
    <n v="1"/>
    <s v="Converted"/>
    <n v="0"/>
    <n v="3"/>
    <n v="11"/>
    <n v="4"/>
    <n v="3"/>
    <n v="0"/>
    <n v="1"/>
    <n v="8"/>
    <x v="0"/>
  </r>
  <r>
    <n v="6203"/>
    <n v="1947"/>
    <n v="77"/>
    <s v="Boomers"/>
    <s v="Bachelors"/>
    <s v="College"/>
    <s v="Partner"/>
    <n v="74485"/>
    <n v="74485"/>
    <s v="Bracket 5"/>
    <n v="0"/>
    <n v="0"/>
    <s v="Not Parent"/>
    <s v="2013-08-24"/>
    <d v="2024-07-24T00:00:00"/>
    <n v="3987"/>
    <n v="58"/>
    <n v="499"/>
    <n v="149"/>
    <n v="815"/>
    <n v="173"/>
    <n v="49"/>
    <n v="49"/>
    <n v="1734"/>
    <n v="0.43491346877351394"/>
    <s v="Above Average Priority"/>
    <n v="1"/>
    <x v="3"/>
    <x v="1"/>
    <x v="2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532"/>
    <n v="1987"/>
    <n v="37"/>
    <s v="Millennials"/>
    <s v="Master"/>
    <s v="College"/>
    <s v="Single"/>
    <n v="73454"/>
    <n v="73454"/>
    <s v="Bracket 4"/>
    <n v="0"/>
    <n v="0"/>
    <s v="Not Parent"/>
    <s v="2014-03-01"/>
    <d v="2024-07-24T00:00:00"/>
    <n v="3798"/>
    <n v="95"/>
    <n v="982"/>
    <n v="73"/>
    <n v="351"/>
    <n v="56"/>
    <n v="14"/>
    <n v="175"/>
    <n v="1651"/>
    <n v="0.43470247498683517"/>
    <s v="Above Average Priority"/>
    <n v="1"/>
    <x v="7"/>
    <x v="0"/>
    <x v="3"/>
    <n v="5"/>
    <x v="0"/>
    <x v="0"/>
    <x v="1"/>
    <x v="0"/>
    <x v="1"/>
    <n v="1"/>
    <s v="Converted"/>
    <n v="0"/>
    <n v="3"/>
    <n v="11"/>
    <n v="4"/>
    <n v="3"/>
    <n v="0"/>
    <n v="1"/>
    <n v="8"/>
    <x v="0"/>
  </r>
  <r>
    <n v="1859"/>
    <n v="1972"/>
    <n v="52"/>
    <s v="Gen X"/>
    <s v="Master"/>
    <s v="College"/>
    <s v="Married"/>
    <n v="75251"/>
    <n v="75251"/>
    <s v="Bracket 5"/>
    <n v="0"/>
    <n v="0"/>
    <s v="Not Parent"/>
    <s v="2012-08-27"/>
    <d v="2024-07-24T00:00:00"/>
    <n v="4349"/>
    <n v="34"/>
    <n v="721"/>
    <n v="111"/>
    <n v="925"/>
    <n v="97"/>
    <n v="18"/>
    <n v="18"/>
    <n v="1890"/>
    <n v="0.43458266268107609"/>
    <s v="Above Average Priority"/>
    <n v="1"/>
    <x v="2"/>
    <x v="7"/>
    <x v="6"/>
    <n v="5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4702"/>
    <n v="1964"/>
    <n v="60"/>
    <s v="Boomers"/>
    <s v="Bachelors"/>
    <s v="College"/>
    <s v="Single"/>
    <n v="61839"/>
    <n v="61839"/>
    <s v="Bracket 4"/>
    <n v="0"/>
    <n v="0"/>
    <s v="Not Parent"/>
    <s v="2012-08-12"/>
    <d v="2024-07-24T00:00:00"/>
    <n v="4364"/>
    <n v="20"/>
    <n v="1000"/>
    <n v="155"/>
    <n v="379"/>
    <n v="224"/>
    <n v="17"/>
    <n v="120"/>
    <n v="1895"/>
    <n v="0.43423464711274062"/>
    <s v="Above Average Priority"/>
    <n v="1"/>
    <x v="5"/>
    <x v="4"/>
    <x v="9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029"/>
    <n v="1988"/>
    <n v="36"/>
    <s v="Millennials"/>
    <s v="Master"/>
    <s v="College"/>
    <s v="Single"/>
    <n v="90247"/>
    <n v="90247"/>
    <s v="Bracket 5"/>
    <n v="0"/>
    <n v="0"/>
    <s v="Not Parent"/>
    <s v="2014-04-29"/>
    <d v="2024-07-24T00:00:00"/>
    <n v="3739"/>
    <n v="27"/>
    <n v="1184"/>
    <n v="32"/>
    <n v="352"/>
    <n v="21"/>
    <n v="16"/>
    <n v="16"/>
    <n v="1621"/>
    <n v="0.43353837924578764"/>
    <s v="Above Average Priority"/>
    <n v="1"/>
    <x v="0"/>
    <x v="0"/>
    <x v="7"/>
    <n v="1"/>
    <x v="1"/>
    <x v="0"/>
    <x v="0"/>
    <x v="1"/>
    <x v="0"/>
    <n v="1"/>
    <s v="Converted"/>
    <n v="0"/>
    <n v="3"/>
    <n v="11"/>
    <n v="4"/>
    <n v="3"/>
    <n v="0"/>
    <n v="1"/>
    <n v="8"/>
    <x v="0"/>
  </r>
  <r>
    <n v="4856"/>
    <n v="1957"/>
    <n v="67"/>
    <s v="Boomers"/>
    <s v="Postgraduate"/>
    <s v="College"/>
    <s v="Married"/>
    <n v="82347"/>
    <n v="82347"/>
    <s v="Bracket 5"/>
    <n v="0"/>
    <n v="0"/>
    <s v="Not Parent"/>
    <s v="2012-11-06"/>
    <d v="2024-07-24T00:00:00"/>
    <n v="4278"/>
    <n v="38"/>
    <n v="556"/>
    <n v="54"/>
    <n v="845"/>
    <n v="202"/>
    <n v="133"/>
    <n v="63"/>
    <n v="1853"/>
    <n v="0.43314633006077607"/>
    <s v="Above Average Priority"/>
    <n v="1"/>
    <x v="2"/>
    <x v="1"/>
    <x v="0"/>
    <n v="3"/>
    <x v="1"/>
    <x v="0"/>
    <x v="1"/>
    <x v="0"/>
    <x v="1"/>
    <n v="1"/>
    <s v="Converted"/>
    <n v="0"/>
    <n v="3"/>
    <n v="11"/>
    <n v="4"/>
    <n v="3"/>
    <n v="2"/>
    <n v="1"/>
    <n v="10"/>
    <x v="1"/>
  </r>
  <r>
    <n v="8722"/>
    <n v="1957"/>
    <n v="67"/>
    <s v="Boomers"/>
    <s v="Postgraduate"/>
    <s v="College"/>
    <s v="Married"/>
    <n v="82347"/>
    <n v="82347"/>
    <s v="Bracket 5"/>
    <n v="0"/>
    <n v="0"/>
    <s v="Not Parent"/>
    <s v="2012-11-06"/>
    <d v="2024-07-24T00:00:00"/>
    <n v="4278"/>
    <n v="38"/>
    <n v="556"/>
    <n v="54"/>
    <n v="845"/>
    <n v="202"/>
    <n v="133"/>
    <n v="63"/>
    <n v="1853"/>
    <n v="0.43314633006077607"/>
    <s v="Above Average Priority"/>
    <n v="1"/>
    <x v="2"/>
    <x v="1"/>
    <x v="0"/>
    <n v="3"/>
    <x v="1"/>
    <x v="0"/>
    <x v="1"/>
    <x v="0"/>
    <x v="1"/>
    <n v="1"/>
    <s v="Converted"/>
    <n v="0"/>
    <n v="3"/>
    <n v="11"/>
    <n v="4"/>
    <n v="3"/>
    <n v="2"/>
    <n v="1"/>
    <n v="10"/>
    <x v="1"/>
  </r>
  <r>
    <n v="9058"/>
    <n v="1955"/>
    <n v="69"/>
    <s v="Boomers"/>
    <s v="Bachelors"/>
    <s v="College"/>
    <s v="Widow"/>
    <n v="79800"/>
    <n v="79800"/>
    <s v="Bracket 5"/>
    <n v="0"/>
    <n v="0"/>
    <s v="Not Parent"/>
    <s v="2012-09-23"/>
    <d v="2024-07-24T00:00:00"/>
    <n v="4322"/>
    <n v="65"/>
    <n v="1060"/>
    <n v="21"/>
    <n v="530"/>
    <n v="32"/>
    <n v="0"/>
    <n v="224"/>
    <n v="1867"/>
    <n v="0.43197593706617304"/>
    <s v="Above Average Priority"/>
    <n v="1"/>
    <x v="4"/>
    <x v="2"/>
    <x v="6"/>
    <n v="3"/>
    <x v="1"/>
    <x v="0"/>
    <x v="1"/>
    <x v="0"/>
    <x v="0"/>
    <n v="1"/>
    <s v="Converted"/>
    <n v="0"/>
    <n v="3"/>
    <n v="11"/>
    <n v="4"/>
    <n v="3"/>
    <n v="2"/>
    <n v="1"/>
    <n v="10"/>
    <x v="1"/>
  </r>
  <r>
    <n v="5331"/>
    <n v="1977"/>
    <n v="47"/>
    <s v="Gen X"/>
    <s v="Bachelors"/>
    <s v="College"/>
    <s v="Married"/>
    <n v="74985"/>
    <n v="74985"/>
    <s v="Bracket 5"/>
    <n v="0"/>
    <n v="0"/>
    <s v="Not Parent"/>
    <s v="2012-09-11"/>
    <d v="2024-07-24T00:00:00"/>
    <n v="4334"/>
    <n v="8"/>
    <n v="587"/>
    <n v="51"/>
    <n v="898"/>
    <n v="247"/>
    <n v="0"/>
    <n v="86"/>
    <n v="1869"/>
    <n v="0.43124134748500231"/>
    <s v="Above Average Priority"/>
    <n v="1"/>
    <x v="0"/>
    <x v="7"/>
    <x v="7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242"/>
    <n v="1990"/>
    <n v="34"/>
    <s v="Millennials"/>
    <s v="Bachelors"/>
    <s v="College"/>
    <s v="Single"/>
    <n v="64509"/>
    <n v="64509"/>
    <s v="Bracket 4"/>
    <n v="0"/>
    <n v="0"/>
    <s v="Not Parent"/>
    <s v="2013-08-17"/>
    <d v="2024-07-24T00:00:00"/>
    <n v="3994"/>
    <n v="19"/>
    <n v="836"/>
    <n v="185"/>
    <n v="575"/>
    <n v="24"/>
    <n v="25"/>
    <n v="77"/>
    <n v="1722"/>
    <n v="0.43114672008012017"/>
    <s v="Above Average Priority"/>
    <n v="1"/>
    <x v="3"/>
    <x v="8"/>
    <x v="1"/>
    <n v="4"/>
    <x v="0"/>
    <x v="0"/>
    <x v="1"/>
    <x v="0"/>
    <x v="1"/>
    <n v="1"/>
    <s v="Converted"/>
    <n v="0"/>
    <n v="3"/>
    <n v="11"/>
    <n v="4"/>
    <n v="3"/>
    <n v="0"/>
    <n v="1"/>
    <n v="8"/>
    <x v="0"/>
  </r>
  <r>
    <n v="6565"/>
    <n v="1949"/>
    <n v="75"/>
    <s v="Boomers"/>
    <s v="Master"/>
    <s v="College"/>
    <s v="Married"/>
    <n v="76995"/>
    <n v="76995"/>
    <s v="Bracket 5"/>
    <n v="0"/>
    <n v="1"/>
    <s v="Parent"/>
    <s v="2013-03-28"/>
    <d v="2024-07-24T00:00:00"/>
    <n v="4136"/>
    <n v="91"/>
    <n v="1012"/>
    <n v="80"/>
    <n v="498"/>
    <n v="0"/>
    <n v="16"/>
    <n v="176"/>
    <n v="1782"/>
    <n v="0.43085106382978722"/>
    <s v="Above Average Priority"/>
    <n v="2"/>
    <x v="8"/>
    <x v="0"/>
    <x v="1"/>
    <n v="5"/>
    <x v="1"/>
    <x v="0"/>
    <x v="0"/>
    <x v="0"/>
    <x v="1"/>
    <n v="1"/>
    <s v="Converted"/>
    <n v="0"/>
    <n v="3"/>
    <n v="11"/>
    <n v="4"/>
    <n v="3"/>
    <n v="2"/>
    <n v="1"/>
    <n v="10"/>
    <x v="1"/>
  </r>
  <r>
    <n v="8314"/>
    <n v="1982"/>
    <n v="42"/>
    <s v="Millennials"/>
    <s v="Bachelors"/>
    <s v="College"/>
    <s v="Married"/>
    <n v="79908"/>
    <n v="79908"/>
    <s v="Bracket 5"/>
    <n v="0"/>
    <n v="0"/>
    <s v="Not Parent"/>
    <s v="2013-04-05"/>
    <d v="2024-07-24T00:00:00"/>
    <n v="4128"/>
    <n v="30"/>
    <n v="557"/>
    <n v="129"/>
    <n v="761"/>
    <n v="29"/>
    <n v="185"/>
    <n v="111"/>
    <n v="1772"/>
    <n v="0.42926356589147285"/>
    <s v="Above Average Priority"/>
    <n v="1"/>
    <x v="4"/>
    <x v="7"/>
    <x v="7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1966"/>
    <n v="1965"/>
    <n v="59"/>
    <s v="Gen X"/>
    <s v="PhD"/>
    <s v="College"/>
    <s v="Married"/>
    <n v="84618"/>
    <n v="84618"/>
    <s v="Bracket 5"/>
    <n v="0"/>
    <n v="0"/>
    <s v="Not Parent"/>
    <s v="2013-11-22"/>
    <d v="2024-07-24T00:00:00"/>
    <n v="3897"/>
    <n v="96"/>
    <n v="684"/>
    <n v="100"/>
    <n v="801"/>
    <n v="21"/>
    <n v="66"/>
    <n v="0"/>
    <n v="1672"/>
    <n v="0.42904798562997176"/>
    <s v="Above Average Priority"/>
    <n v="1"/>
    <x v="3"/>
    <x v="9"/>
    <x v="0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7789"/>
    <n v="1965"/>
    <n v="59"/>
    <s v="Gen X"/>
    <s v="PhD"/>
    <s v="College"/>
    <s v="Married"/>
    <n v="84618"/>
    <n v="84618"/>
    <s v="Bracket 5"/>
    <n v="0"/>
    <n v="0"/>
    <s v="Not Parent"/>
    <s v="2013-11-22"/>
    <d v="2024-07-24T00:00:00"/>
    <n v="3897"/>
    <n v="96"/>
    <n v="684"/>
    <n v="100"/>
    <n v="801"/>
    <n v="21"/>
    <n v="66"/>
    <n v="0"/>
    <n v="1672"/>
    <n v="0.42904798562997176"/>
    <s v="Above Average Priority"/>
    <n v="1"/>
    <x v="3"/>
    <x v="9"/>
    <x v="0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590"/>
    <n v="1970"/>
    <n v="54"/>
    <s v="Gen X"/>
    <s v="Master"/>
    <s v="College"/>
    <s v="Divorced"/>
    <n v="78579"/>
    <n v="78579"/>
    <s v="Bracket 5"/>
    <n v="0"/>
    <n v="0"/>
    <s v="Not Parent"/>
    <s v="2012-12-22"/>
    <d v="2024-07-24T00:00:00"/>
    <n v="4232"/>
    <n v="35"/>
    <n v="816"/>
    <n v="66"/>
    <n v="549"/>
    <n v="216"/>
    <n v="66"/>
    <n v="99"/>
    <n v="1812"/>
    <n v="0.42816635160680527"/>
    <s v="Above Average Priority"/>
    <n v="1"/>
    <x v="4"/>
    <x v="7"/>
    <x v="9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5046"/>
    <n v="1958"/>
    <n v="66"/>
    <s v="Boomers"/>
    <s v="Bachelors"/>
    <s v="College"/>
    <s v="Divorced"/>
    <n v="78331"/>
    <n v="78331"/>
    <s v="Bracket 5"/>
    <n v="0"/>
    <n v="1"/>
    <s v="Parent"/>
    <s v="2014-01-23"/>
    <d v="2024-07-24T00:00:00"/>
    <n v="3835"/>
    <n v="97"/>
    <n v="756"/>
    <n v="138"/>
    <n v="354"/>
    <n v="160"/>
    <n v="169"/>
    <n v="61"/>
    <n v="1638"/>
    <n v="0.42711864406779659"/>
    <s v="Above Average Priority"/>
    <n v="2"/>
    <x v="6"/>
    <x v="7"/>
    <x v="7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431"/>
    <n v="1991"/>
    <n v="33"/>
    <s v="Millennials"/>
    <s v="PhD"/>
    <s v="College"/>
    <s v="Single"/>
    <n v="68126"/>
    <n v="68126"/>
    <s v="Bracket 4"/>
    <n v="0"/>
    <n v="0"/>
    <s v="Not Parent"/>
    <s v="2012-11-10"/>
    <d v="2024-07-24T00:00:00"/>
    <n v="4274"/>
    <n v="40"/>
    <n v="1332"/>
    <n v="17"/>
    <n v="311"/>
    <n v="23"/>
    <n v="51"/>
    <n v="86"/>
    <n v="1820"/>
    <n v="0.4258306036499766"/>
    <s v="Above Average Priority"/>
    <n v="1"/>
    <x v="2"/>
    <x v="0"/>
    <x v="6"/>
    <n v="9"/>
    <x v="0"/>
    <x v="0"/>
    <x v="0"/>
    <x v="1"/>
    <x v="1"/>
    <n v="1"/>
    <s v="Converted"/>
    <n v="0"/>
    <n v="3"/>
    <n v="11"/>
    <n v="4"/>
    <n v="3"/>
    <n v="2"/>
    <n v="1"/>
    <n v="10"/>
    <x v="1"/>
  </r>
  <r>
    <n v="3074"/>
    <n v="1984"/>
    <n v="40"/>
    <s v="Millennials"/>
    <s v="PhD"/>
    <s v="College"/>
    <s v="Married"/>
    <n v="70643"/>
    <n v="70643"/>
    <s v="Bracket 4"/>
    <n v="0"/>
    <n v="0"/>
    <s v="Not Parent"/>
    <s v="2012-10-15"/>
    <d v="2024-07-24T00:00:00"/>
    <n v="4300"/>
    <n v="66"/>
    <n v="1218"/>
    <n v="107"/>
    <n v="304"/>
    <n v="23"/>
    <n v="143"/>
    <n v="33"/>
    <n v="1828"/>
    <n v="0.42511627906976746"/>
    <s v="Above Average Priority"/>
    <n v="1"/>
    <x v="4"/>
    <x v="4"/>
    <x v="9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0469"/>
    <n v="1981"/>
    <n v="43"/>
    <s v="Millennials"/>
    <s v="Bachelors"/>
    <s v="College"/>
    <s v="Partner"/>
    <n v="88325"/>
    <n v="88325"/>
    <s v="Bracket 5"/>
    <n v="0"/>
    <n v="0"/>
    <s v="Not Parent"/>
    <s v="2014-02-05"/>
    <d v="2024-07-24T00:00:00"/>
    <n v="3822"/>
    <n v="42"/>
    <n v="519"/>
    <n v="71"/>
    <n v="860"/>
    <n v="93"/>
    <n v="27"/>
    <n v="53"/>
    <n v="1623"/>
    <n v="0.42464678178963894"/>
    <s v="Above Average Priority"/>
    <n v="1"/>
    <x v="3"/>
    <x v="6"/>
    <x v="1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619"/>
    <n v="1956"/>
    <n v="68"/>
    <s v="Boomers"/>
    <s v="Bachelors"/>
    <s v="College"/>
    <s v="Married"/>
    <n v="90369"/>
    <n v="90369"/>
    <s v="Bracket 5"/>
    <n v="0"/>
    <n v="0"/>
    <s v="Not Parent"/>
    <s v="2014-04-28"/>
    <d v="2024-07-24T00:00:00"/>
    <n v="3740"/>
    <n v="2"/>
    <n v="292"/>
    <n v="51"/>
    <n v="981"/>
    <n v="224"/>
    <n v="23"/>
    <n v="17"/>
    <n v="1588"/>
    <n v="0.42459893048128344"/>
    <s v="Above Average Priority"/>
    <n v="1"/>
    <x v="5"/>
    <x v="7"/>
    <x v="3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7999"/>
    <n v="1955"/>
    <n v="69"/>
    <s v="Boomers"/>
    <s v="PhD"/>
    <s v="College"/>
    <s v="Partner"/>
    <n v="75261"/>
    <n v="75261"/>
    <s v="Bracket 5"/>
    <n v="0"/>
    <n v="0"/>
    <s v="Not Parent"/>
    <s v="2013-04-23"/>
    <d v="2024-07-24T00:00:00"/>
    <n v="4110"/>
    <n v="17"/>
    <n v="1239"/>
    <n v="17"/>
    <n v="413"/>
    <n v="23"/>
    <n v="34"/>
    <n v="17"/>
    <n v="1743"/>
    <n v="0.42408759124087592"/>
    <s v="Above Average Priority"/>
    <n v="1"/>
    <x v="4"/>
    <x v="7"/>
    <x v="6"/>
    <n v="2"/>
    <x v="0"/>
    <x v="0"/>
    <x v="0"/>
    <x v="1"/>
    <x v="0"/>
    <n v="1"/>
    <s v="Converted"/>
    <n v="0"/>
    <n v="3"/>
    <n v="11"/>
    <n v="4"/>
    <n v="3"/>
    <n v="2"/>
    <n v="1"/>
    <n v="10"/>
    <x v="1"/>
  </r>
  <r>
    <n v="5031"/>
    <n v="1974"/>
    <n v="50"/>
    <s v="Gen X"/>
    <s v="Bachelors"/>
    <s v="College"/>
    <s v="Partner"/>
    <n v="83145"/>
    <n v="83145"/>
    <s v="Bracket 5"/>
    <n v="0"/>
    <n v="0"/>
    <s v="Not Parent"/>
    <s v="2012-09-22"/>
    <d v="2024-07-24T00:00:00"/>
    <n v="4323"/>
    <n v="14"/>
    <n v="777"/>
    <n v="35"/>
    <n v="731"/>
    <n v="39"/>
    <n v="137"/>
    <n v="114"/>
    <n v="1833"/>
    <n v="0.42401110340041637"/>
    <s v="Above Average Priority"/>
    <n v="1"/>
    <x v="4"/>
    <x v="9"/>
    <x v="4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8717"/>
    <n v="1975"/>
    <n v="49"/>
    <s v="Gen X"/>
    <s v="PhD"/>
    <s v="College"/>
    <s v="Married"/>
    <n v="80427"/>
    <n v="80427"/>
    <s v="Bracket 5"/>
    <n v="0"/>
    <n v="1"/>
    <s v="Parent"/>
    <s v="2012-09-12"/>
    <d v="2024-07-24T00:00:00"/>
    <n v="4333"/>
    <n v="56"/>
    <n v="1149"/>
    <n v="71"/>
    <n v="449"/>
    <n v="69"/>
    <n v="71"/>
    <n v="26"/>
    <n v="1835"/>
    <n v="0.42349411493191785"/>
    <s v="Above Average Priority"/>
    <n v="1"/>
    <x v="8"/>
    <x v="4"/>
    <x v="5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475"/>
    <n v="1973"/>
    <n v="51"/>
    <s v="Gen X"/>
    <s v="PhD"/>
    <s v="College"/>
    <s v="Married"/>
    <n v="157243"/>
    <n v="157243"/>
    <s v="Bracket 6"/>
    <n v="0"/>
    <n v="1"/>
    <s v="Parent"/>
    <s v="2014-03-01"/>
    <d v="2024-07-24T00:00:00"/>
    <n v="3798"/>
    <n v="98"/>
    <n v="20"/>
    <n v="2"/>
    <n v="1582"/>
    <n v="1"/>
    <n v="2"/>
    <n v="1"/>
    <n v="1608"/>
    <n v="0.42338072669826227"/>
    <s v="Above Average Priority"/>
    <n v="15"/>
    <x v="10"/>
    <x v="10"/>
    <x v="10"/>
    <n v="0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789"/>
    <n v="1953"/>
    <n v="71"/>
    <s v="Boomers"/>
    <s v="Bachelors"/>
    <s v="College"/>
    <s v="Partner"/>
    <n v="80812"/>
    <n v="80812"/>
    <s v="Bracket 5"/>
    <n v="0"/>
    <n v="0"/>
    <s v="Not Parent"/>
    <s v="2013-09-17"/>
    <d v="2024-07-24T00:00:00"/>
    <n v="3963"/>
    <n v="95"/>
    <n v="769"/>
    <n v="22"/>
    <n v="500"/>
    <n v="210"/>
    <n v="143"/>
    <n v="33"/>
    <n v="1677"/>
    <n v="0.4231642694928085"/>
    <s v="Above Average Priority"/>
    <n v="1"/>
    <x v="5"/>
    <x v="4"/>
    <x v="6"/>
    <n v="2"/>
    <x v="1"/>
    <x v="0"/>
    <x v="1"/>
    <x v="0"/>
    <x v="0"/>
    <n v="1"/>
    <s v="Converted"/>
    <n v="0"/>
    <n v="3"/>
    <n v="11"/>
    <n v="4"/>
    <n v="3"/>
    <n v="0"/>
    <n v="1"/>
    <n v="8"/>
    <x v="0"/>
  </r>
  <r>
    <n v="4299"/>
    <n v="1960"/>
    <n v="64"/>
    <s v="Boomers"/>
    <s v="Bachelors"/>
    <s v="College"/>
    <s v="Partner"/>
    <n v="70971"/>
    <n v="70971"/>
    <s v="Bracket 4"/>
    <n v="0"/>
    <n v="1"/>
    <s v="Parent"/>
    <s v="2012-09-21"/>
    <d v="2024-07-24T00:00:00"/>
    <n v="4324"/>
    <n v="28"/>
    <n v="1001"/>
    <n v="17"/>
    <n v="572"/>
    <n v="93"/>
    <n v="125"/>
    <n v="17"/>
    <n v="1825"/>
    <n v="0.42206290471785385"/>
    <s v="Above Average Priority"/>
    <n v="7"/>
    <x v="8"/>
    <x v="2"/>
    <x v="6"/>
    <n v="7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3667"/>
    <n v="1969"/>
    <n v="55"/>
    <s v="Gen X"/>
    <s v="Bachelors"/>
    <s v="College"/>
    <s v="Married"/>
    <n v="80952"/>
    <n v="80952"/>
    <s v="Bracket 5"/>
    <n v="0"/>
    <n v="0"/>
    <s v="Not Parent"/>
    <s v="2013-02-28"/>
    <d v="2024-07-24T00:00:00"/>
    <n v="4164"/>
    <n v="20"/>
    <n v="778"/>
    <n v="178"/>
    <n v="689"/>
    <n v="41"/>
    <n v="27"/>
    <n v="44"/>
    <n v="1757"/>
    <n v="0.42195004803073966"/>
    <s v="Above Average Priority"/>
    <n v="1"/>
    <x v="9"/>
    <x v="5"/>
    <x v="4"/>
    <n v="8"/>
    <x v="1"/>
    <x v="0"/>
    <x v="0"/>
    <x v="1"/>
    <x v="0"/>
    <n v="1"/>
    <s v="Converted"/>
    <n v="0"/>
    <n v="3"/>
    <n v="11"/>
    <n v="4"/>
    <n v="3"/>
    <n v="2"/>
    <n v="1"/>
    <n v="10"/>
    <x v="1"/>
  </r>
  <r>
    <n v="4931"/>
    <n v="1977"/>
    <n v="47"/>
    <s v="Gen X"/>
    <s v="Bachelors"/>
    <s v="College"/>
    <s v="Partner"/>
    <n v="157146"/>
    <n v="157146"/>
    <s v="Bracket 6"/>
    <n v="0"/>
    <n v="0"/>
    <s v="Not Parent"/>
    <s v="2013-04-29"/>
    <d v="2024-07-24T00:00:00"/>
    <n v="4104"/>
    <n v="13"/>
    <n v="1"/>
    <n v="0"/>
    <n v="1725"/>
    <n v="2"/>
    <n v="1"/>
    <n v="1"/>
    <n v="1730"/>
    <n v="0.42153996101364521"/>
    <s v="Above Average Priority"/>
    <n v="0"/>
    <x v="10"/>
    <x v="11"/>
    <x v="10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721"/>
    <n v="1956"/>
    <n v="68"/>
    <s v="Boomers"/>
    <s v="PhD"/>
    <s v="College"/>
    <s v="Married"/>
    <n v="84117"/>
    <n v="84117"/>
    <s v="Bracket 5"/>
    <n v="0"/>
    <n v="0"/>
    <s v="Not Parent"/>
    <s v="2014-05-11"/>
    <d v="2024-07-24T00:00:00"/>
    <n v="3727"/>
    <n v="60"/>
    <n v="611"/>
    <n v="76"/>
    <n v="749"/>
    <n v="59"/>
    <n v="45"/>
    <n v="26"/>
    <n v="1566"/>
    <n v="0.42017708612825327"/>
    <s v="Above Average Priority"/>
    <n v="1"/>
    <x v="2"/>
    <x v="3"/>
    <x v="3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1990"/>
    <n v="1974"/>
    <n v="50"/>
    <s v="Gen X"/>
    <s v="PhD"/>
    <s v="College"/>
    <s v="Single"/>
    <n v="63159"/>
    <n v="63159"/>
    <s v="Bracket 4"/>
    <n v="0"/>
    <n v="0"/>
    <s v="Not Parent"/>
    <s v="2012-11-05"/>
    <d v="2024-07-24T00:00:00"/>
    <n v="4279"/>
    <n v="74"/>
    <n v="965"/>
    <n v="34"/>
    <n v="586"/>
    <n v="89"/>
    <n v="86"/>
    <n v="37"/>
    <n v="1797"/>
    <n v="0.41995793409675158"/>
    <s v="Above Average Priority"/>
    <n v="1"/>
    <x v="0"/>
    <x v="5"/>
    <x v="5"/>
    <n v="3"/>
    <x v="0"/>
    <x v="0"/>
    <x v="1"/>
    <x v="0"/>
    <x v="1"/>
    <n v="1"/>
    <s v="Converted"/>
    <n v="0"/>
    <n v="3"/>
    <n v="11"/>
    <n v="4"/>
    <n v="3"/>
    <n v="2"/>
    <n v="1"/>
    <n v="10"/>
    <x v="1"/>
  </r>
  <r>
    <n v="9529"/>
    <n v="1990"/>
    <n v="34"/>
    <s v="Millennials"/>
    <s v="Bachelors"/>
    <s v="College"/>
    <s v="Married"/>
    <n v="73687"/>
    <n v="73687"/>
    <s v="Bracket 4"/>
    <n v="0"/>
    <n v="0"/>
    <s v="Not Parent"/>
    <s v="2013-11-28"/>
    <d v="2024-07-24T00:00:00"/>
    <n v="3891"/>
    <n v="8"/>
    <n v="559"/>
    <n v="153"/>
    <n v="503"/>
    <n v="218"/>
    <n v="13"/>
    <n v="181"/>
    <n v="1627"/>
    <n v="0.41814443587766642"/>
    <s v="Above Average Priority"/>
    <n v="1"/>
    <x v="0"/>
    <x v="9"/>
    <x v="1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2223"/>
    <n v="1965"/>
    <n v="59"/>
    <s v="Gen X"/>
    <s v="Postgraduate"/>
    <s v="College"/>
    <s v="Divorced"/>
    <n v="64176"/>
    <n v="64176"/>
    <s v="Bracket 4"/>
    <n v="0"/>
    <n v="1"/>
    <s v="Parent"/>
    <s v="2012-08-03"/>
    <d v="2024-07-24T00:00:00"/>
    <n v="4373"/>
    <n v="52"/>
    <n v="1215"/>
    <n v="33"/>
    <n v="249"/>
    <n v="64"/>
    <n v="116"/>
    <n v="149"/>
    <n v="1826"/>
    <n v="0.4175623142007775"/>
    <s v="Above Average Priority"/>
    <n v="8"/>
    <x v="9"/>
    <x v="9"/>
    <x v="5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831"/>
    <n v="1967"/>
    <n v="57"/>
    <s v="Gen X"/>
    <s v="Bachelors"/>
    <s v="College"/>
    <s v="Married"/>
    <n v="77870"/>
    <n v="77870"/>
    <s v="Bracket 5"/>
    <n v="0"/>
    <n v="1"/>
    <s v="Parent"/>
    <s v="2012-08-22"/>
    <d v="2024-07-24T00:00:00"/>
    <n v="4354"/>
    <n v="93"/>
    <n v="1017"/>
    <n v="50"/>
    <n v="500"/>
    <n v="65"/>
    <n v="50"/>
    <n v="133"/>
    <n v="1815"/>
    <n v="0.4168580615525953"/>
    <s v="Above Average Priority"/>
    <n v="3"/>
    <x v="4"/>
    <x v="5"/>
    <x v="6"/>
    <n v="8"/>
    <x v="1"/>
    <x v="0"/>
    <x v="0"/>
    <x v="1"/>
    <x v="1"/>
    <n v="1"/>
    <s v="Converted"/>
    <n v="0"/>
    <n v="3"/>
    <n v="11"/>
    <n v="4"/>
    <n v="3"/>
    <n v="2"/>
    <n v="1"/>
    <n v="10"/>
    <x v="1"/>
  </r>
  <r>
    <n v="380"/>
    <n v="1954"/>
    <n v="70"/>
    <s v="Boomers"/>
    <s v="Bachelors"/>
    <s v="College"/>
    <s v="Divorced"/>
    <n v="64497"/>
    <n v="64497"/>
    <s v="Bracket 4"/>
    <n v="0"/>
    <n v="1"/>
    <s v="Parent"/>
    <s v="2012-09-10"/>
    <d v="2024-07-24T00:00:00"/>
    <n v="4335"/>
    <n v="17"/>
    <n v="1170"/>
    <n v="48"/>
    <n v="320"/>
    <n v="42"/>
    <n v="32"/>
    <n v="192"/>
    <n v="1804"/>
    <n v="0.41614763552479817"/>
    <s v="Above Average Priority"/>
    <n v="5"/>
    <x v="8"/>
    <x v="0"/>
    <x v="1"/>
    <n v="8"/>
    <x v="0"/>
    <x v="0"/>
    <x v="1"/>
    <x v="0"/>
    <x v="1"/>
    <n v="1"/>
    <s v="Converted"/>
    <n v="0"/>
    <n v="3"/>
    <n v="11"/>
    <n v="4"/>
    <n v="3"/>
    <n v="2"/>
    <n v="1"/>
    <n v="10"/>
    <x v="1"/>
  </r>
  <r>
    <n v="10955"/>
    <n v="1964"/>
    <n v="60"/>
    <s v="Boomers"/>
    <s v="Bachelors"/>
    <s v="College"/>
    <s v="Widow"/>
    <n v="85620"/>
    <n v="85620"/>
    <s v="Bracket 5"/>
    <n v="0"/>
    <n v="0"/>
    <s v="Not Parent"/>
    <s v="2014-01-07"/>
    <d v="2024-07-24T00:00:00"/>
    <n v="3851"/>
    <n v="68"/>
    <n v="416"/>
    <n v="46"/>
    <n v="925"/>
    <n v="60"/>
    <n v="107"/>
    <n v="46"/>
    <n v="1600"/>
    <n v="0.41547649961049077"/>
    <s v="Above Average Priority"/>
    <n v="1"/>
    <x v="0"/>
    <x v="7"/>
    <x v="9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2176"/>
    <n v="1972"/>
    <n v="52"/>
    <s v="Gen X"/>
    <s v="Bachelors"/>
    <s v="College"/>
    <s v="Married"/>
    <n v="80134"/>
    <n v="80134"/>
    <s v="Bracket 5"/>
    <n v="1"/>
    <n v="0"/>
    <s v="Parent"/>
    <s v="2013-05-20"/>
    <d v="2024-07-24T00:00:00"/>
    <n v="4083"/>
    <n v="40"/>
    <n v="1218"/>
    <n v="16"/>
    <n v="272"/>
    <n v="104"/>
    <n v="0"/>
    <n v="80"/>
    <n v="1690"/>
    <n v="0.41391133970120009"/>
    <s v="Above Average Priority"/>
    <n v="2"/>
    <x v="4"/>
    <x v="8"/>
    <x v="3"/>
    <n v="6"/>
    <x v="1"/>
    <x v="0"/>
    <x v="0"/>
    <x v="1"/>
    <x v="0"/>
    <n v="1"/>
    <s v="Converted"/>
    <n v="0"/>
    <n v="3"/>
    <n v="11"/>
    <n v="4"/>
    <n v="3"/>
    <n v="2"/>
    <n v="1"/>
    <n v="10"/>
    <x v="1"/>
  </r>
  <r>
    <n v="9121"/>
    <n v="1972"/>
    <n v="52"/>
    <s v="Gen X"/>
    <s v="Bachelors"/>
    <s v="College"/>
    <s v="Married"/>
    <n v="80134"/>
    <n v="80134"/>
    <s v="Bracket 5"/>
    <n v="1"/>
    <n v="0"/>
    <s v="Parent"/>
    <s v="2013-05-20"/>
    <d v="2024-07-24T00:00:00"/>
    <n v="4083"/>
    <n v="40"/>
    <n v="1218"/>
    <n v="16"/>
    <n v="272"/>
    <n v="104"/>
    <n v="0"/>
    <n v="80"/>
    <n v="1690"/>
    <n v="0.41391133970120009"/>
    <s v="Above Average Priority"/>
    <n v="2"/>
    <x v="4"/>
    <x v="8"/>
    <x v="3"/>
    <n v="6"/>
    <x v="1"/>
    <x v="0"/>
    <x v="0"/>
    <x v="1"/>
    <x v="0"/>
    <n v="1"/>
    <s v="Converted"/>
    <n v="0"/>
    <n v="3"/>
    <n v="11"/>
    <n v="4"/>
    <n v="3"/>
    <n v="2"/>
    <n v="1"/>
    <n v="10"/>
    <x v="1"/>
  </r>
  <r>
    <n v="6274"/>
    <n v="1948"/>
    <n v="76"/>
    <s v="Boomers"/>
    <s v="Master"/>
    <s v="College"/>
    <s v="Married"/>
    <n v="83790"/>
    <n v="83790"/>
    <s v="Bracket 5"/>
    <n v="0"/>
    <n v="0"/>
    <s v="Not Parent"/>
    <s v="2013-11-15"/>
    <d v="2024-07-24T00:00:00"/>
    <n v="3904"/>
    <n v="81"/>
    <n v="1076"/>
    <n v="16"/>
    <n v="417"/>
    <n v="42"/>
    <n v="48"/>
    <n v="16"/>
    <n v="1615"/>
    <n v="0.41367827868852458"/>
    <s v="Above Average Priority"/>
    <n v="1"/>
    <x v="9"/>
    <x v="3"/>
    <x v="3"/>
    <n v="3"/>
    <x v="0"/>
    <x v="0"/>
    <x v="0"/>
    <x v="1"/>
    <x v="0"/>
    <n v="1"/>
    <s v="Converted"/>
    <n v="0"/>
    <n v="3"/>
    <n v="11"/>
    <n v="4"/>
    <n v="3"/>
    <n v="0"/>
    <n v="1"/>
    <n v="8"/>
    <x v="0"/>
  </r>
  <r>
    <n v="9757"/>
    <n v="1972"/>
    <n v="52"/>
    <s v="Gen X"/>
    <s v="Bachelors"/>
    <s v="College"/>
    <s v="Partner"/>
    <n v="84906"/>
    <n v="84906"/>
    <s v="Bracket 5"/>
    <n v="0"/>
    <n v="0"/>
    <s v="Not Parent"/>
    <s v="2013-10-04"/>
    <d v="2024-07-24T00:00:00"/>
    <n v="3946"/>
    <n v="98"/>
    <n v="997"/>
    <n v="15"/>
    <n v="414"/>
    <n v="99"/>
    <n v="30"/>
    <n v="76"/>
    <n v="1631"/>
    <n v="0.41332995438418652"/>
    <s v="Above Average Priority"/>
    <n v="1"/>
    <x v="4"/>
    <x v="7"/>
    <x v="2"/>
    <n v="2"/>
    <x v="0"/>
    <x v="1"/>
    <x v="0"/>
    <x v="1"/>
    <x v="0"/>
    <n v="1"/>
    <s v="Converted"/>
    <n v="0"/>
    <n v="3"/>
    <n v="11"/>
    <n v="4"/>
    <n v="3"/>
    <n v="0"/>
    <n v="1"/>
    <n v="8"/>
    <x v="0"/>
  </r>
  <r>
    <n v="2088"/>
    <n v="1972"/>
    <n v="52"/>
    <s v="Gen X"/>
    <s v="Bachelors"/>
    <s v="College"/>
    <s v="Partner"/>
    <n v="84906"/>
    <n v="84906"/>
    <s v="Bracket 5"/>
    <n v="0"/>
    <n v="0"/>
    <s v="Not Parent"/>
    <s v="2013-10-04"/>
    <d v="2024-07-24T00:00:00"/>
    <n v="3946"/>
    <n v="98"/>
    <n v="997"/>
    <n v="15"/>
    <n v="414"/>
    <n v="99"/>
    <n v="30"/>
    <n v="76"/>
    <n v="1631"/>
    <n v="0.41332995438418652"/>
    <s v="Above Average Priority"/>
    <n v="1"/>
    <x v="4"/>
    <x v="7"/>
    <x v="2"/>
    <n v="2"/>
    <x v="0"/>
    <x v="1"/>
    <x v="0"/>
    <x v="1"/>
    <x v="0"/>
    <n v="1"/>
    <s v="Converted"/>
    <n v="0"/>
    <n v="3"/>
    <n v="11"/>
    <n v="4"/>
    <n v="3"/>
    <n v="0"/>
    <n v="1"/>
    <n v="8"/>
    <x v="0"/>
  </r>
  <r>
    <n v="10965"/>
    <n v="1955"/>
    <n v="69"/>
    <s v="Boomers"/>
    <s v="Bachelors"/>
    <s v="College"/>
    <s v="Partner"/>
    <n v="76005"/>
    <n v="76005"/>
    <s v="Bracket 5"/>
    <n v="0"/>
    <n v="0"/>
    <s v="Not Parent"/>
    <s v="2013-02-22"/>
    <d v="2024-07-24T00:00:00"/>
    <n v="4170"/>
    <n v="72"/>
    <n v="983"/>
    <n v="20"/>
    <n v="389"/>
    <n v="240"/>
    <n v="50"/>
    <n v="40"/>
    <n v="1722"/>
    <n v="0.41294964028776976"/>
    <s v="Above Average Priority"/>
    <n v="1"/>
    <x v="0"/>
    <x v="5"/>
    <x v="8"/>
    <n v="6"/>
    <x v="1"/>
    <x v="0"/>
    <x v="0"/>
    <x v="0"/>
    <x v="1"/>
    <n v="1"/>
    <s v="Converted"/>
    <n v="0"/>
    <n v="3"/>
    <n v="11"/>
    <n v="4"/>
    <n v="3"/>
    <n v="2"/>
    <n v="1"/>
    <n v="10"/>
    <x v="1"/>
  </r>
  <r>
    <n v="3725"/>
    <n v="1961"/>
    <n v="63"/>
    <s v="Boomers"/>
    <s v="PhD"/>
    <s v="College"/>
    <s v="Single"/>
    <n v="84865"/>
    <n v="84865"/>
    <s v="Bracket 5"/>
    <n v="0"/>
    <n v="0"/>
    <s v="Not Parent"/>
    <s v="2013-05-09"/>
    <d v="2024-07-24T00:00:00"/>
    <n v="4094"/>
    <n v="1"/>
    <n v="1248"/>
    <n v="16"/>
    <n v="349"/>
    <n v="43"/>
    <n v="16"/>
    <n v="16"/>
    <n v="1688"/>
    <n v="0.41231069858329261"/>
    <s v="Above Average Priority"/>
    <n v="1"/>
    <x v="7"/>
    <x v="0"/>
    <x v="1"/>
    <n v="4"/>
    <x v="1"/>
    <x v="1"/>
    <x v="0"/>
    <x v="1"/>
    <x v="0"/>
    <n v="1"/>
    <s v="Converted"/>
    <n v="0"/>
    <n v="3"/>
    <n v="11"/>
    <n v="4"/>
    <n v="3"/>
    <n v="2"/>
    <n v="1"/>
    <n v="10"/>
    <x v="1"/>
  </r>
  <r>
    <n v="7233"/>
    <n v="1972"/>
    <n v="52"/>
    <s v="Gen X"/>
    <s v="Bachelors"/>
    <s v="College"/>
    <s v="Married"/>
    <n v="69209"/>
    <n v="69209"/>
    <s v="Bracket 4"/>
    <n v="0"/>
    <n v="0"/>
    <s v="Not Parent"/>
    <s v="2012-09-17"/>
    <d v="2024-07-24T00:00:00"/>
    <n v="4328"/>
    <n v="4"/>
    <n v="496"/>
    <n v="32"/>
    <n v="849"/>
    <n v="229"/>
    <n v="48"/>
    <n v="128"/>
    <n v="1782"/>
    <n v="0.41173752310536044"/>
    <s v="Above Average Priority"/>
    <n v="2"/>
    <x v="4"/>
    <x v="8"/>
    <x v="3"/>
    <n v="4"/>
    <x v="1"/>
    <x v="0"/>
    <x v="0"/>
    <x v="0"/>
    <x v="1"/>
    <n v="1"/>
    <s v="Converted"/>
    <n v="0"/>
    <n v="3"/>
    <n v="11"/>
    <n v="4"/>
    <n v="3"/>
    <n v="2"/>
    <n v="1"/>
    <n v="10"/>
    <x v="1"/>
  </r>
  <r>
    <n v="4611"/>
    <n v="1970"/>
    <n v="54"/>
    <s v="Gen X"/>
    <s v="Bachelors"/>
    <s v="College"/>
    <s v="Partner"/>
    <n v="105471"/>
    <n v="105471"/>
    <s v="Bracket 6"/>
    <n v="0"/>
    <n v="0"/>
    <s v="Not Parent"/>
    <s v="2013-01-21"/>
    <d v="2024-07-24T00:00:00"/>
    <n v="4202"/>
    <n v="36"/>
    <n v="1009"/>
    <n v="181"/>
    <n v="104"/>
    <n v="202"/>
    <n v="21"/>
    <n v="207"/>
    <n v="1724"/>
    <n v="0.41028081865778199"/>
    <s v="Above Average Priority"/>
    <n v="0"/>
    <x v="1"/>
    <x v="4"/>
    <x v="8"/>
    <n v="3"/>
    <x v="1"/>
    <x v="0"/>
    <x v="0"/>
    <x v="0"/>
    <x v="0"/>
    <n v="1"/>
    <s v="Converted"/>
    <n v="0"/>
    <n v="3"/>
    <n v="11"/>
    <n v="4"/>
    <n v="3"/>
    <n v="2"/>
    <n v="1"/>
    <n v="10"/>
    <x v="1"/>
  </r>
  <r>
    <n v="5376"/>
    <n v="1979"/>
    <n v="45"/>
    <s v="Gen X"/>
    <s v="Bachelors"/>
    <s v="College"/>
    <s v="Married"/>
    <n v="2447"/>
    <n v="29364"/>
    <s v="Bracket 2"/>
    <n v="1"/>
    <n v="0"/>
    <s v="Parent"/>
    <s v="2013-01-06"/>
    <d v="2024-07-24T00:00:00"/>
    <n v="4217"/>
    <n v="42"/>
    <n v="1"/>
    <n v="1"/>
    <n v="1725"/>
    <n v="1"/>
    <n v="1"/>
    <n v="1"/>
    <n v="1730"/>
    <n v="0.41024424946644533"/>
    <s v="Above Average Priority"/>
    <n v="15"/>
    <x v="10"/>
    <x v="11"/>
    <x v="10"/>
    <n v="1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8643"/>
    <n v="1971"/>
    <n v="53"/>
    <s v="Gen X"/>
    <s v="Bachelors"/>
    <s v="College"/>
    <s v="Partner"/>
    <n v="69930"/>
    <n v="69930"/>
    <s v="Bracket 4"/>
    <n v="0"/>
    <n v="0"/>
    <s v="Not Parent"/>
    <s v="2013-05-26"/>
    <d v="2024-07-24T00:00:00"/>
    <n v="4077"/>
    <n v="21"/>
    <n v="252"/>
    <n v="98"/>
    <n v="827"/>
    <n v="219"/>
    <n v="70"/>
    <n v="196"/>
    <n v="1662"/>
    <n v="0.40765268579838115"/>
    <s v="Above Average Priority"/>
    <n v="1"/>
    <x v="5"/>
    <x v="5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727"/>
    <n v="1970"/>
    <n v="54"/>
    <s v="Gen X"/>
    <s v="PhD"/>
    <s v="College"/>
    <s v="Married"/>
    <n v="69084"/>
    <n v="69084"/>
    <s v="Bracket 4"/>
    <n v="1"/>
    <n v="0"/>
    <s v="Parent"/>
    <s v="2013-11-19"/>
    <d v="2024-07-24T00:00:00"/>
    <n v="3900"/>
    <n v="43"/>
    <n v="1181"/>
    <n v="107"/>
    <n v="199"/>
    <n v="39"/>
    <n v="30"/>
    <n v="30"/>
    <n v="1586"/>
    <n v="0.40666666666666668"/>
    <s v="Above Average Priority"/>
    <n v="2"/>
    <x v="2"/>
    <x v="8"/>
    <x v="8"/>
    <n v="8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299"/>
    <n v="1970"/>
    <n v="54"/>
    <s v="Gen X"/>
    <s v="PhD"/>
    <s v="College"/>
    <s v="Married"/>
    <n v="69084"/>
    <n v="69084"/>
    <s v="Bracket 4"/>
    <n v="1"/>
    <n v="0"/>
    <s v="Parent"/>
    <s v="2013-11-19"/>
    <d v="2024-07-24T00:00:00"/>
    <n v="3900"/>
    <n v="43"/>
    <n v="1181"/>
    <n v="107"/>
    <n v="199"/>
    <n v="39"/>
    <n v="30"/>
    <n v="30"/>
    <n v="1586"/>
    <n v="0.40666666666666668"/>
    <s v="Above Average Priority"/>
    <n v="2"/>
    <x v="2"/>
    <x v="8"/>
    <x v="8"/>
    <n v="8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225"/>
    <n v="1963"/>
    <n v="61"/>
    <s v="Boomers"/>
    <s v="Bachelors"/>
    <s v="College"/>
    <s v="Married"/>
    <n v="80124"/>
    <n v="80124"/>
    <s v="Bracket 5"/>
    <n v="0"/>
    <n v="0"/>
    <s v="Not Parent"/>
    <s v="2014-06-26"/>
    <d v="2024-07-24T00:00:00"/>
    <n v="3681"/>
    <n v="47"/>
    <n v="483"/>
    <n v="84"/>
    <n v="398"/>
    <n v="205"/>
    <n v="84"/>
    <n v="241"/>
    <n v="1495"/>
    <n v="0.40613963596848685"/>
    <s v="Above Average Priority"/>
    <n v="1"/>
    <x v="0"/>
    <x v="1"/>
    <x v="5"/>
    <n v="1"/>
    <x v="0"/>
    <x v="0"/>
    <x v="1"/>
    <x v="0"/>
    <x v="1"/>
    <n v="1"/>
    <s v="Converted"/>
    <n v="0"/>
    <n v="3"/>
    <n v="11"/>
    <n v="4"/>
    <n v="3"/>
    <n v="0"/>
    <n v="1"/>
    <n v="8"/>
    <x v="0"/>
  </r>
  <r>
    <n v="7059"/>
    <n v="1963"/>
    <n v="61"/>
    <s v="Boomers"/>
    <s v="Bachelors"/>
    <s v="College"/>
    <s v="Married"/>
    <n v="80124"/>
    <n v="80124"/>
    <s v="Bracket 5"/>
    <n v="0"/>
    <n v="0"/>
    <s v="Not Parent"/>
    <s v="2014-06-26"/>
    <d v="2024-07-24T00:00:00"/>
    <n v="3681"/>
    <n v="47"/>
    <n v="483"/>
    <n v="84"/>
    <n v="398"/>
    <n v="205"/>
    <n v="84"/>
    <n v="241"/>
    <n v="1495"/>
    <n v="0.40613963596848685"/>
    <s v="Above Average Priority"/>
    <n v="1"/>
    <x v="0"/>
    <x v="1"/>
    <x v="5"/>
    <n v="1"/>
    <x v="0"/>
    <x v="0"/>
    <x v="1"/>
    <x v="0"/>
    <x v="1"/>
    <n v="1"/>
    <s v="Converted"/>
    <n v="0"/>
    <n v="3"/>
    <n v="11"/>
    <n v="4"/>
    <n v="3"/>
    <n v="0"/>
    <n v="1"/>
    <n v="8"/>
    <x v="0"/>
  </r>
  <r>
    <n v="3428"/>
    <n v="1991"/>
    <n v="33"/>
    <s v="Millennials"/>
    <s v="PhD"/>
    <s v="College"/>
    <s v="Partner"/>
    <n v="68682"/>
    <n v="68682"/>
    <s v="Bracket 4"/>
    <n v="0"/>
    <n v="0"/>
    <s v="Not Parent"/>
    <s v="2013-10-06"/>
    <d v="2024-07-24T00:00:00"/>
    <n v="3944"/>
    <n v="56"/>
    <n v="919"/>
    <n v="0"/>
    <n v="505"/>
    <n v="99"/>
    <n v="30"/>
    <n v="45"/>
    <n v="1598"/>
    <n v="0.40517241379310343"/>
    <s v="Above Average Priority"/>
    <n v="1"/>
    <x v="5"/>
    <x v="9"/>
    <x v="0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500"/>
    <n v="1991"/>
    <n v="33"/>
    <s v="Millennials"/>
    <s v="PhD"/>
    <s v="College"/>
    <s v="Partner"/>
    <n v="68682"/>
    <n v="68682"/>
    <s v="Bracket 4"/>
    <n v="0"/>
    <n v="0"/>
    <s v="Not Parent"/>
    <s v="2013-10-06"/>
    <d v="2024-07-24T00:00:00"/>
    <n v="3944"/>
    <n v="56"/>
    <n v="919"/>
    <n v="0"/>
    <n v="505"/>
    <n v="99"/>
    <n v="30"/>
    <n v="45"/>
    <n v="1598"/>
    <n v="0.40517241379310343"/>
    <s v="Above Average Priority"/>
    <n v="1"/>
    <x v="5"/>
    <x v="9"/>
    <x v="0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394"/>
    <n v="1965"/>
    <n v="59"/>
    <s v="Gen X"/>
    <s v="PhD"/>
    <s v="College"/>
    <s v="Married"/>
    <n v="81051"/>
    <n v="81051"/>
    <s v="Bracket 5"/>
    <n v="0"/>
    <n v="0"/>
    <s v="Not Parent"/>
    <s v="2014-05-23"/>
    <d v="2024-07-24T00:00:00"/>
    <n v="3715"/>
    <n v="43"/>
    <n v="1142"/>
    <n v="29"/>
    <n v="249"/>
    <n v="38"/>
    <n v="29"/>
    <n v="14"/>
    <n v="1501"/>
    <n v="0.40403768506056525"/>
    <s v="Above Average Priority"/>
    <n v="1"/>
    <x v="4"/>
    <x v="5"/>
    <x v="2"/>
    <n v="2"/>
    <x v="0"/>
    <x v="0"/>
    <x v="0"/>
    <x v="1"/>
    <x v="0"/>
    <n v="1"/>
    <s v="Converted"/>
    <n v="0"/>
    <n v="3"/>
    <n v="11"/>
    <n v="4"/>
    <n v="3"/>
    <n v="0"/>
    <n v="1"/>
    <n v="8"/>
    <x v="0"/>
  </r>
  <r>
    <n v="9938"/>
    <n v="1954"/>
    <n v="70"/>
    <s v="Boomers"/>
    <s v="Bachelors"/>
    <s v="College"/>
    <s v="Married"/>
    <n v="80067"/>
    <n v="80067"/>
    <s v="Bracket 5"/>
    <n v="0"/>
    <n v="0"/>
    <s v="Not Parent"/>
    <s v="2013-09-19"/>
    <d v="2024-07-24T00:00:00"/>
    <n v="3961"/>
    <n v="82"/>
    <n v="519"/>
    <n v="17"/>
    <n v="813"/>
    <n v="27"/>
    <n v="173"/>
    <n v="51"/>
    <n v="1600"/>
    <n v="0.40393839939409237"/>
    <s v="Above Average Priority"/>
    <n v="1"/>
    <x v="5"/>
    <x v="7"/>
    <x v="3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4637"/>
    <n v="1954"/>
    <n v="70"/>
    <s v="Boomers"/>
    <s v="PhD"/>
    <s v="College"/>
    <s v="Single"/>
    <n v="74637"/>
    <n v="74637"/>
    <s v="Bracket 5"/>
    <n v="0"/>
    <n v="0"/>
    <s v="Not Parent"/>
    <s v="2013-05-18"/>
    <d v="2024-07-24T00:00:00"/>
    <n v="4085"/>
    <n v="73"/>
    <n v="960"/>
    <n v="64"/>
    <n v="464"/>
    <n v="146"/>
    <n v="0"/>
    <n v="16"/>
    <n v="1650"/>
    <n v="0.40391676866585069"/>
    <s v="Above Average Priority"/>
    <n v="1"/>
    <x v="3"/>
    <x v="9"/>
    <x v="1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1964"/>
    <n v="1951"/>
    <n v="73"/>
    <s v="Boomers"/>
    <s v="Bachelors"/>
    <s v="College"/>
    <s v="Partner"/>
    <n v="86610"/>
    <n v="86610"/>
    <s v="Bracket 5"/>
    <n v="0"/>
    <n v="0"/>
    <s v="Not Parent"/>
    <s v="2013-09-05"/>
    <d v="2024-07-24T00:00:00"/>
    <n v="3975"/>
    <n v="66"/>
    <n v="446"/>
    <n v="107"/>
    <n v="768"/>
    <n v="33"/>
    <n v="196"/>
    <n v="53"/>
    <n v="1603"/>
    <n v="0.40327044025157233"/>
    <s v="Above Average Priority"/>
    <n v="1"/>
    <x v="4"/>
    <x v="7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343"/>
    <n v="1959"/>
    <n v="65"/>
    <s v="Boomers"/>
    <s v="Bachelors"/>
    <s v="College"/>
    <s v="Married"/>
    <n v="79823"/>
    <n v="79823"/>
    <s v="Bracket 5"/>
    <n v="0"/>
    <n v="1"/>
    <s v="Parent"/>
    <s v="2014-03-31"/>
    <d v="2024-07-24T00:00:00"/>
    <n v="3768"/>
    <n v="6"/>
    <n v="835"/>
    <n v="73"/>
    <n v="380"/>
    <n v="114"/>
    <n v="73"/>
    <n v="43"/>
    <n v="1518"/>
    <n v="0.40286624203821658"/>
    <s v="Above Average Priority"/>
    <n v="1"/>
    <x v="3"/>
    <x v="9"/>
    <x v="7"/>
    <n v="2"/>
    <x v="0"/>
    <x v="0"/>
    <x v="0"/>
    <x v="1"/>
    <x v="1"/>
    <n v="1"/>
    <s v="Converted"/>
    <n v="0"/>
    <n v="3"/>
    <n v="11"/>
    <n v="4"/>
    <n v="3"/>
    <n v="0"/>
    <n v="1"/>
    <n v="8"/>
    <x v="0"/>
  </r>
  <r>
    <n v="9560"/>
    <n v="1965"/>
    <n v="59"/>
    <s v="Gen X"/>
    <s v="Bachelors"/>
    <s v="College"/>
    <s v="Partner"/>
    <n v="83003"/>
    <n v="83003"/>
    <s v="Bracket 5"/>
    <n v="0"/>
    <n v="0"/>
    <s v="Not Parent"/>
    <s v="2013-03-03"/>
    <d v="2024-07-24T00:00:00"/>
    <n v="4161"/>
    <n v="18"/>
    <n v="856"/>
    <n v="61"/>
    <n v="570"/>
    <n v="40"/>
    <n v="25"/>
    <n v="122"/>
    <n v="1674"/>
    <n v="0.40230713770728188"/>
    <s v="Above Average Priority"/>
    <n v="1"/>
    <x v="2"/>
    <x v="7"/>
    <x v="5"/>
    <n v="3"/>
    <x v="0"/>
    <x v="0"/>
    <x v="0"/>
    <x v="0"/>
    <x v="0"/>
    <n v="1"/>
    <s v="Converted"/>
    <n v="0"/>
    <n v="3"/>
    <n v="11"/>
    <n v="4"/>
    <n v="3"/>
    <n v="2"/>
    <n v="1"/>
    <n v="10"/>
    <x v="1"/>
  </r>
  <r>
    <n v="9212"/>
    <n v="1962"/>
    <n v="62"/>
    <s v="Boomers"/>
    <s v="Master"/>
    <s v="College"/>
    <s v="Married"/>
    <n v="72828"/>
    <n v="72828"/>
    <s v="Bracket 4"/>
    <n v="0"/>
    <n v="1"/>
    <s v="Parent"/>
    <s v="2013-02-14"/>
    <d v="2024-07-24T00:00:00"/>
    <n v="4178"/>
    <n v="17"/>
    <n v="1205"/>
    <n v="0"/>
    <n v="235"/>
    <n v="19"/>
    <n v="14"/>
    <n v="205"/>
    <n v="1678"/>
    <n v="0.40162757300143609"/>
    <s v="Above Average Priority"/>
    <n v="6"/>
    <x v="3"/>
    <x v="8"/>
    <x v="8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891"/>
    <n v="1980"/>
    <n v="44"/>
    <s v="Millennials"/>
    <s v="Master"/>
    <s v="College"/>
    <s v="Divorced"/>
    <n v="78789"/>
    <n v="78789"/>
    <s v="Bracket 5"/>
    <n v="0"/>
    <n v="0"/>
    <s v="Not Parent"/>
    <s v="2012-08-08"/>
    <d v="2024-07-24T00:00:00"/>
    <n v="4368"/>
    <n v="12"/>
    <n v="667"/>
    <n v="50"/>
    <n v="850"/>
    <n v="21"/>
    <n v="83"/>
    <n v="83"/>
    <n v="1754"/>
    <n v="0.40155677655677657"/>
    <s v="Above Average Priority"/>
    <n v="1"/>
    <x v="5"/>
    <x v="7"/>
    <x v="6"/>
    <n v="2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460"/>
    <n v="1972"/>
    <n v="52"/>
    <s v="Gen X"/>
    <s v="PhD"/>
    <s v="College"/>
    <s v="Married"/>
    <n v="79930"/>
    <n v="79930"/>
    <s v="Bracket 5"/>
    <n v="0"/>
    <n v="0"/>
    <s v="Not Parent"/>
    <s v="2012-08-08"/>
    <d v="2024-07-24T00:00:00"/>
    <n v="4368"/>
    <n v="72"/>
    <n v="792"/>
    <n v="86"/>
    <n v="740"/>
    <n v="67"/>
    <n v="51"/>
    <n v="17"/>
    <n v="1753"/>
    <n v="0.40132783882783885"/>
    <s v="Above Average Priority"/>
    <n v="1"/>
    <x v="0"/>
    <x v="5"/>
    <x v="5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687"/>
    <n v="1958"/>
    <n v="66"/>
    <s v="Boomers"/>
    <s v="Master"/>
    <s v="College"/>
    <s v="Married"/>
    <n v="80739"/>
    <n v="80739"/>
    <s v="Bracket 5"/>
    <n v="0"/>
    <n v="0"/>
    <s v="Not Parent"/>
    <s v="2013-05-23"/>
    <d v="2024-07-24T00:00:00"/>
    <n v="4080"/>
    <n v="92"/>
    <n v="674"/>
    <n v="92"/>
    <n v="736"/>
    <n v="39"/>
    <n v="0"/>
    <n v="92"/>
    <n v="1633"/>
    <n v="0.40024509803921571"/>
    <s v="Above Average Priority"/>
    <n v="1"/>
    <x v="0"/>
    <x v="2"/>
    <x v="1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943"/>
    <n v="1953"/>
    <n v="71"/>
    <s v="Boomers"/>
    <s v="Bachelors"/>
    <s v="College"/>
    <s v="Married"/>
    <n v="70503"/>
    <n v="70503"/>
    <s v="Bracket 4"/>
    <n v="0"/>
    <n v="0"/>
    <s v="Not Parent"/>
    <s v="2012-09-30"/>
    <d v="2024-07-24T00:00:00"/>
    <n v="4315"/>
    <n v="73"/>
    <n v="1379"/>
    <n v="33"/>
    <n v="216"/>
    <n v="0"/>
    <n v="33"/>
    <n v="66"/>
    <n v="1727"/>
    <n v="0.40023174971031289"/>
    <s v="Above Average Priority"/>
    <n v="1"/>
    <x v="7"/>
    <x v="0"/>
    <x v="1"/>
    <n v="6"/>
    <x v="0"/>
    <x v="0"/>
    <x v="0"/>
    <x v="1"/>
    <x v="0"/>
    <n v="1"/>
    <s v="Converted"/>
    <n v="0"/>
    <n v="3"/>
    <n v="11"/>
    <n v="4"/>
    <n v="3"/>
    <n v="2"/>
    <n v="1"/>
    <n v="10"/>
    <x v="1"/>
  </r>
  <r>
    <n v="1650"/>
    <n v="1960"/>
    <n v="64"/>
    <s v="Boomers"/>
    <s v="Master"/>
    <s v="College"/>
    <s v="Married"/>
    <n v="81843"/>
    <n v="81843"/>
    <s v="Bracket 5"/>
    <n v="0"/>
    <n v="0"/>
    <s v="Not Parent"/>
    <s v="2013-04-22"/>
    <d v="2024-07-24T00:00:00"/>
    <n v="4111"/>
    <n v="13"/>
    <n v="779"/>
    <n v="86"/>
    <n v="537"/>
    <n v="34"/>
    <n v="69"/>
    <n v="138"/>
    <n v="1643"/>
    <n v="0.39965945025541233"/>
    <s v="Above Average Priority"/>
    <n v="1"/>
    <x v="4"/>
    <x v="9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215"/>
    <n v="1978"/>
    <n v="46"/>
    <s v="Gen X"/>
    <s v="Bachelors"/>
    <s v="College"/>
    <s v="Partner"/>
    <n v="70440"/>
    <n v="70440"/>
    <s v="Bracket 4"/>
    <n v="0"/>
    <n v="0"/>
    <s v="Not Parent"/>
    <s v="2013-10-08"/>
    <d v="2024-07-24T00:00:00"/>
    <n v="3942"/>
    <n v="49"/>
    <n v="690"/>
    <n v="117"/>
    <n v="499"/>
    <n v="76"/>
    <n v="102"/>
    <n v="88"/>
    <n v="1572"/>
    <n v="0.39878234398782342"/>
    <s v="Above Average Priority"/>
    <n v="1"/>
    <x v="4"/>
    <x v="3"/>
    <x v="7"/>
    <n v="3"/>
    <x v="1"/>
    <x v="0"/>
    <x v="0"/>
    <x v="0"/>
    <x v="1"/>
    <n v="1"/>
    <s v="Converted"/>
    <n v="0"/>
    <n v="3"/>
    <n v="11"/>
    <n v="4"/>
    <n v="3"/>
    <n v="0"/>
    <n v="1"/>
    <n v="8"/>
    <x v="0"/>
  </r>
  <r>
    <n v="9260"/>
    <n v="1945"/>
    <n v="79"/>
    <s v="Silent"/>
    <s v="PhD"/>
    <s v="College"/>
    <s v="Married"/>
    <n v="70356"/>
    <n v="70356"/>
    <s v="Bracket 4"/>
    <n v="0"/>
    <n v="0"/>
    <s v="Not Parent"/>
    <s v="2012-11-05"/>
    <d v="2024-07-24T00:00:00"/>
    <n v="4279"/>
    <n v="20"/>
    <n v="1349"/>
    <n v="16"/>
    <n v="249"/>
    <n v="43"/>
    <n v="16"/>
    <n v="33"/>
    <n v="1706"/>
    <n v="0.39869128301004908"/>
    <s v="Above Average Priority"/>
    <n v="2"/>
    <x v="6"/>
    <x v="7"/>
    <x v="1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628"/>
    <n v="1982"/>
    <n v="42"/>
    <s v="Millennials"/>
    <s v="Bachelors"/>
    <s v="College"/>
    <s v="Partner"/>
    <n v="61416"/>
    <n v="61416"/>
    <s v="Bracket 4"/>
    <n v="0"/>
    <n v="0"/>
    <s v="Not Parent"/>
    <s v="2013-02-08"/>
    <d v="2024-07-24T00:00:00"/>
    <n v="4184"/>
    <n v="25"/>
    <n v="848"/>
    <n v="154"/>
    <n v="323"/>
    <n v="201"/>
    <n v="61"/>
    <n v="78"/>
    <n v="1665"/>
    <n v="0.39794455066921608"/>
    <s v="Above Average Priority"/>
    <n v="1"/>
    <x v="6"/>
    <x v="8"/>
    <x v="0"/>
    <n v="6"/>
    <x v="0"/>
    <x v="0"/>
    <x v="1"/>
    <x v="0"/>
    <x v="1"/>
    <n v="1"/>
    <s v="Converted"/>
    <n v="0"/>
    <n v="3"/>
    <n v="11"/>
    <n v="4"/>
    <n v="3"/>
    <n v="2"/>
    <n v="1"/>
    <n v="10"/>
    <x v="1"/>
  </r>
  <r>
    <n v="10102"/>
    <n v="1966"/>
    <n v="58"/>
    <s v="Gen X"/>
    <s v="Bachelors"/>
    <s v="College"/>
    <s v="Widow"/>
    <n v="79946"/>
    <n v="79946"/>
    <s v="Bracket 5"/>
    <n v="0"/>
    <n v="0"/>
    <s v="Not Parent"/>
    <s v="2014-05-12"/>
    <d v="2024-07-24T00:00:00"/>
    <n v="3726"/>
    <n v="19"/>
    <n v="395"/>
    <n v="183"/>
    <n v="565"/>
    <n v="166"/>
    <n v="141"/>
    <n v="28"/>
    <n v="1478"/>
    <n v="0.39667203435319376"/>
    <s v="Above Average Priority"/>
    <n v="1"/>
    <x v="4"/>
    <x v="2"/>
    <x v="6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426"/>
    <n v="1975"/>
    <n v="49"/>
    <s v="Gen X"/>
    <s v="Bachelors"/>
    <s v="College"/>
    <s v="Divorced"/>
    <n v="70300"/>
    <n v="70300"/>
    <s v="Bracket 4"/>
    <n v="1"/>
    <n v="0"/>
    <s v="Parent"/>
    <s v="2013-07-15"/>
    <d v="2024-07-24T00:00:00"/>
    <n v="4027"/>
    <n v="89"/>
    <n v="1045"/>
    <n v="61"/>
    <n v="338"/>
    <n v="60"/>
    <n v="46"/>
    <n v="46"/>
    <n v="1596"/>
    <n v="0.39632480754904398"/>
    <s v="Above Average Priority"/>
    <n v="3"/>
    <x v="4"/>
    <x v="5"/>
    <x v="8"/>
    <n v="8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139"/>
    <n v="1984"/>
    <n v="40"/>
    <s v="Millennials"/>
    <s v="PhD"/>
    <s v="College"/>
    <s v="Married"/>
    <n v="73356"/>
    <n v="73356"/>
    <s v="Bracket 4"/>
    <n v="0"/>
    <n v="0"/>
    <s v="Not Parent"/>
    <s v="2014-02-06"/>
    <d v="2024-07-24T00:00:00"/>
    <n v="3821"/>
    <n v="56"/>
    <n v="1050"/>
    <n v="14"/>
    <n v="322"/>
    <n v="0"/>
    <n v="14"/>
    <n v="112"/>
    <n v="1512"/>
    <n v="0.39570792986129283"/>
    <s v="Above Average Priority"/>
    <n v="1"/>
    <x v="4"/>
    <x v="2"/>
    <x v="6"/>
    <n v="2"/>
    <x v="1"/>
    <x v="0"/>
    <x v="1"/>
    <x v="0"/>
    <x v="0"/>
    <n v="1"/>
    <s v="Converted"/>
    <n v="0"/>
    <n v="3"/>
    <n v="11"/>
    <n v="4"/>
    <n v="3"/>
    <n v="0"/>
    <n v="1"/>
    <n v="8"/>
    <x v="0"/>
  </r>
  <r>
    <n v="5667"/>
    <n v="1964"/>
    <n v="60"/>
    <s v="Boomers"/>
    <s v="PhD"/>
    <s v="College"/>
    <s v="Married"/>
    <n v="60896"/>
    <n v="60896"/>
    <s v="Bracket 4"/>
    <n v="0"/>
    <n v="1"/>
    <s v="Parent"/>
    <s v="2012-10-11"/>
    <d v="2024-07-24T00:00:00"/>
    <n v="4304"/>
    <n v="90"/>
    <n v="1013"/>
    <n v="30"/>
    <n v="399"/>
    <n v="60"/>
    <n v="46"/>
    <n v="153"/>
    <n v="1701"/>
    <n v="0.39521375464684017"/>
    <s v="Above Average Priority"/>
    <n v="3"/>
    <x v="1"/>
    <x v="3"/>
    <x v="9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4356"/>
    <n v="1971"/>
    <n v="53"/>
    <s v="Gen X"/>
    <s v="Bachelors"/>
    <s v="College"/>
    <s v="Partner"/>
    <n v="71819"/>
    <n v="71819"/>
    <s v="Bracket 4"/>
    <n v="0"/>
    <n v="1"/>
    <s v="Parent"/>
    <s v="2013-08-28"/>
    <d v="2024-07-24T00:00:00"/>
    <n v="3983"/>
    <n v="70"/>
    <n v="1224"/>
    <n v="28"/>
    <n v="140"/>
    <n v="0"/>
    <n v="14"/>
    <n v="168"/>
    <n v="1574"/>
    <n v="0.39517951292995229"/>
    <s v="Above Average Priority"/>
    <n v="3"/>
    <x v="0"/>
    <x v="8"/>
    <x v="6"/>
    <n v="6"/>
    <x v="0"/>
    <x v="0"/>
    <x v="0"/>
    <x v="1"/>
    <x v="0"/>
    <n v="1"/>
    <s v="Converted"/>
    <n v="0"/>
    <n v="3"/>
    <n v="11"/>
    <n v="4"/>
    <n v="3"/>
    <n v="0"/>
    <n v="1"/>
    <n v="8"/>
    <x v="0"/>
  </r>
  <r>
    <n v="1399"/>
    <n v="1958"/>
    <n v="66"/>
    <s v="Boomers"/>
    <s v="Bachelors"/>
    <s v="College"/>
    <s v="Married"/>
    <n v="72905"/>
    <n v="72905"/>
    <s v="Bracket 4"/>
    <n v="0"/>
    <n v="0"/>
    <s v="Not Parent"/>
    <s v="2014-01-21"/>
    <d v="2024-07-24T00:00:00"/>
    <n v="3837"/>
    <n v="52"/>
    <n v="407"/>
    <n v="114"/>
    <n v="445"/>
    <n v="181"/>
    <n v="165"/>
    <n v="203"/>
    <n v="1515"/>
    <n v="0.39483971853010164"/>
    <s v="Above Average Priority"/>
    <n v="1"/>
    <x v="0"/>
    <x v="1"/>
    <x v="1"/>
    <n v="1"/>
    <x v="1"/>
    <x v="0"/>
    <x v="0"/>
    <x v="0"/>
    <x v="1"/>
    <n v="1"/>
    <s v="Converted"/>
    <n v="0"/>
    <n v="3"/>
    <n v="11"/>
    <n v="4"/>
    <n v="3"/>
    <n v="0"/>
    <n v="1"/>
    <n v="8"/>
    <x v="0"/>
  </r>
  <r>
    <n v="9499"/>
    <n v="1954"/>
    <n v="70"/>
    <s v="Boomers"/>
    <s v="Bachelors"/>
    <s v="College"/>
    <s v="Married"/>
    <n v="93404"/>
    <n v="93404"/>
    <s v="Bracket 5"/>
    <n v="1"/>
    <n v="2"/>
    <s v="Parent"/>
    <s v="2013-05-07"/>
    <d v="2024-07-24T00:00:00"/>
    <n v="4096"/>
    <n v="97"/>
    <n v="1279"/>
    <n v="15"/>
    <n v="287"/>
    <n v="20"/>
    <n v="0"/>
    <n v="15"/>
    <n v="1616"/>
    <n v="0.39453125"/>
    <s v="Above Average Priority"/>
    <n v="3"/>
    <x v="0"/>
    <x v="0"/>
    <x v="7"/>
    <n v="5"/>
    <x v="0"/>
    <x v="0"/>
    <x v="0"/>
    <x v="1"/>
    <x v="0"/>
    <n v="1"/>
    <s v="Converted"/>
    <n v="0"/>
    <n v="3"/>
    <n v="11"/>
    <n v="4"/>
    <n v="3"/>
    <n v="2"/>
    <n v="1"/>
    <n v="10"/>
    <x v="1"/>
  </r>
  <r>
    <n v="4418"/>
    <n v="1983"/>
    <n v="41"/>
    <s v="Millennials"/>
    <s v="Master"/>
    <s v="College"/>
    <s v="Single"/>
    <n v="89616"/>
    <n v="89616"/>
    <s v="Bracket 5"/>
    <n v="0"/>
    <n v="0"/>
    <s v="Not Parent"/>
    <s v="2013-02-25"/>
    <d v="2024-07-24T00:00:00"/>
    <n v="4167"/>
    <n v="36"/>
    <n v="671"/>
    <n v="47"/>
    <n v="655"/>
    <n v="145"/>
    <n v="111"/>
    <n v="15"/>
    <n v="1644"/>
    <n v="0.39452843772498203"/>
    <s v="Above Average Priority"/>
    <n v="1"/>
    <x v="2"/>
    <x v="5"/>
    <x v="2"/>
    <n v="2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6749"/>
    <n v="1966"/>
    <n v="58"/>
    <s v="Gen X"/>
    <s v="Bachelors"/>
    <s v="College"/>
    <s v="Single"/>
    <n v="86358"/>
    <n v="86358"/>
    <s v="Bracket 5"/>
    <n v="1"/>
    <n v="1"/>
    <s v="Parent"/>
    <s v="2012-08-08"/>
    <d v="2024-07-24T00:00:00"/>
    <n v="4368"/>
    <n v="78"/>
    <n v="957"/>
    <n v="47"/>
    <n v="494"/>
    <n v="82"/>
    <n v="47"/>
    <n v="95"/>
    <n v="1722"/>
    <n v="0.39423076923076922"/>
    <s v="Above Average Priority"/>
    <n v="4"/>
    <x v="4"/>
    <x v="8"/>
    <x v="3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184"/>
    <n v="1969"/>
    <n v="55"/>
    <s v="Gen X"/>
    <s v="PhD"/>
    <s v="College"/>
    <s v="Married"/>
    <n v="68462"/>
    <n v="68462"/>
    <s v="Bracket 4"/>
    <n v="0"/>
    <n v="0"/>
    <s v="Not Parent"/>
    <s v="2012-12-12"/>
    <d v="2024-07-24T00:00:00"/>
    <n v="4242"/>
    <n v="6"/>
    <n v="561"/>
    <n v="64"/>
    <n v="785"/>
    <n v="84"/>
    <n v="128"/>
    <n v="48"/>
    <n v="1670"/>
    <n v="0.39368222536539366"/>
    <s v="Above Average Priority"/>
    <n v="1"/>
    <x v="0"/>
    <x v="8"/>
    <x v="5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278"/>
    <n v="1990"/>
    <n v="34"/>
    <s v="Millennials"/>
    <s v="PhD"/>
    <s v="College"/>
    <s v="Married"/>
    <n v="74214"/>
    <n v="74214"/>
    <s v="Bracket 4"/>
    <n v="0"/>
    <n v="0"/>
    <s v="Not Parent"/>
    <s v="2012-08-26"/>
    <d v="2024-07-24T00:00:00"/>
    <n v="4350"/>
    <n v="3"/>
    <n v="863"/>
    <n v="83"/>
    <n v="547"/>
    <n v="86"/>
    <n v="99"/>
    <n v="33"/>
    <n v="1711"/>
    <n v="0.39333333333333331"/>
    <s v="Above Average Priority"/>
    <n v="1"/>
    <x v="9"/>
    <x v="6"/>
    <x v="6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501"/>
    <n v="1982"/>
    <n v="42"/>
    <s v="Millennials"/>
    <s v="PhD"/>
    <s v="College"/>
    <s v="Married"/>
    <n v="160803"/>
    <n v="160803"/>
    <s v="Bracket 6"/>
    <n v="0"/>
    <n v="0"/>
    <s v="Not Parent"/>
    <s v="2012-08-04"/>
    <d v="2024-07-24T00:00:00"/>
    <n v="4372"/>
    <n v="21"/>
    <n v="55"/>
    <n v="16"/>
    <n v="1622"/>
    <n v="17"/>
    <n v="3"/>
    <n v="4"/>
    <n v="1717"/>
    <n v="0.39272644098810611"/>
    <s v="Above Average Priority"/>
    <n v="15"/>
    <x v="10"/>
    <x v="11"/>
    <x v="11"/>
    <n v="0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899"/>
    <n v="1952"/>
    <n v="72"/>
    <s v="Boomers"/>
    <s v="PhD"/>
    <s v="College"/>
    <s v="Married"/>
    <n v="77610"/>
    <n v="77610"/>
    <s v="Bracket 5"/>
    <n v="0"/>
    <n v="1"/>
    <s v="Parent"/>
    <s v="2012-10-29"/>
    <d v="2024-07-24T00:00:00"/>
    <n v="4286"/>
    <n v="70"/>
    <n v="1245"/>
    <n v="33"/>
    <n v="332"/>
    <n v="21"/>
    <n v="33"/>
    <n v="16"/>
    <n v="1680"/>
    <n v="0.39197386840877274"/>
    <s v="Above Average Priority"/>
    <n v="2"/>
    <x v="5"/>
    <x v="1"/>
    <x v="9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138"/>
    <n v="1956"/>
    <n v="68"/>
    <s v="Boomers"/>
    <s v="Bachelors"/>
    <s v="College"/>
    <s v="Single"/>
    <n v="91249"/>
    <n v="91249"/>
    <s v="Bracket 5"/>
    <n v="0"/>
    <n v="0"/>
    <s v="Not Parent"/>
    <s v="2012-10-20"/>
    <d v="2024-07-24T00:00:00"/>
    <n v="4295"/>
    <n v="84"/>
    <n v="1324"/>
    <n v="27"/>
    <n v="119"/>
    <n v="71"/>
    <n v="108"/>
    <n v="27"/>
    <n v="1676"/>
    <n v="0.39022118742724099"/>
    <s v="Above Average Priority"/>
    <n v="0"/>
    <x v="2"/>
    <x v="9"/>
    <x v="3"/>
    <n v="4"/>
    <x v="1"/>
    <x v="1"/>
    <x v="0"/>
    <x v="1"/>
    <x v="0"/>
    <n v="1"/>
    <s v="Converted"/>
    <n v="0"/>
    <n v="3"/>
    <n v="11"/>
    <n v="4"/>
    <n v="3"/>
    <n v="2"/>
    <n v="1"/>
    <n v="10"/>
    <x v="1"/>
  </r>
  <r>
    <n v="9451"/>
    <n v="1965"/>
    <n v="59"/>
    <s v="Gen X"/>
    <s v="Bachelors"/>
    <s v="College"/>
    <s v="Married"/>
    <n v="73538"/>
    <n v="73538"/>
    <s v="Bracket 4"/>
    <n v="0"/>
    <n v="1"/>
    <s v="Parent"/>
    <s v="2012-11-25"/>
    <d v="2024-07-24T00:00:00"/>
    <n v="4259"/>
    <n v="92"/>
    <n v="811"/>
    <n v="76"/>
    <n v="428"/>
    <n v="99"/>
    <n v="137"/>
    <n v="107"/>
    <n v="1658"/>
    <n v="0.38929326132895048"/>
    <s v="Above Average Priority"/>
    <n v="3"/>
    <x v="6"/>
    <x v="0"/>
    <x v="1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915"/>
    <n v="1951"/>
    <n v="73"/>
    <s v="Boomers"/>
    <s v="PhD"/>
    <s v="College"/>
    <s v="Married"/>
    <n v="78939"/>
    <n v="78939"/>
    <s v="Bracket 5"/>
    <n v="0"/>
    <n v="0"/>
    <s v="Not Parent"/>
    <s v="2013-12-12"/>
    <d v="2024-07-24T00:00:00"/>
    <n v="3877"/>
    <n v="57"/>
    <n v="794"/>
    <n v="115"/>
    <n v="243"/>
    <n v="150"/>
    <n v="0"/>
    <n v="205"/>
    <n v="1507"/>
    <n v="0.38870260510704152"/>
    <s v="Above Average Priority"/>
    <n v="1"/>
    <x v="9"/>
    <x v="5"/>
    <x v="3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974"/>
    <n v="1972"/>
    <n v="52"/>
    <s v="Gen X"/>
    <s v="PhD"/>
    <s v="College"/>
    <s v="Partner"/>
    <n v="83443"/>
    <n v="83443"/>
    <s v="Bracket 5"/>
    <n v="0"/>
    <n v="0"/>
    <s v="Not Parent"/>
    <s v="2013-12-31"/>
    <d v="2024-07-24T00:00:00"/>
    <n v="3858"/>
    <n v="89"/>
    <n v="518"/>
    <n v="42"/>
    <n v="742"/>
    <n v="55"/>
    <n v="56"/>
    <n v="84"/>
    <n v="1497"/>
    <n v="0.3880248833592535"/>
    <s v="Above Average Priority"/>
    <n v="1"/>
    <x v="3"/>
    <x v="3"/>
    <x v="6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114"/>
    <n v="1964"/>
    <n v="60"/>
    <s v="Boomers"/>
    <s v="Master"/>
    <s v="College"/>
    <s v="Married"/>
    <n v="79143"/>
    <n v="79143"/>
    <s v="Bracket 5"/>
    <n v="0"/>
    <n v="0"/>
    <s v="Not Parent"/>
    <s v="2012-08-11"/>
    <d v="2024-07-24T00:00:00"/>
    <n v="4365"/>
    <n v="2"/>
    <n v="650"/>
    <n v="37"/>
    <n v="780"/>
    <n v="27"/>
    <n v="167"/>
    <n v="32"/>
    <n v="1693"/>
    <n v="0.38785796105383735"/>
    <s v="Above Average Priority"/>
    <n v="1"/>
    <x v="3"/>
    <x v="9"/>
    <x v="8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179"/>
    <n v="1980"/>
    <n v="44"/>
    <s v="Millennials"/>
    <s v="Bachelors"/>
    <s v="College"/>
    <s v="Single"/>
    <n v="81741"/>
    <n v="81741"/>
    <s v="Bracket 5"/>
    <n v="0"/>
    <n v="0"/>
    <s v="Not Parent"/>
    <s v="2013-06-16"/>
    <d v="2024-07-24T00:00:00"/>
    <n v="4056"/>
    <n v="75"/>
    <n v="249"/>
    <n v="153"/>
    <n v="940"/>
    <n v="58"/>
    <n v="134"/>
    <n v="38"/>
    <n v="1572"/>
    <n v="0.3875739644970414"/>
    <s v="Above Average Priority"/>
    <n v="0"/>
    <x v="3"/>
    <x v="7"/>
    <x v="7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246"/>
    <n v="1953"/>
    <n v="71"/>
    <s v="Boomers"/>
    <s v="Bachelors"/>
    <s v="College"/>
    <s v="Single"/>
    <n v="73892"/>
    <n v="73892"/>
    <s v="Bracket 4"/>
    <n v="0"/>
    <n v="0"/>
    <s v="Not Parent"/>
    <s v="2013-11-13"/>
    <d v="2024-07-24T00:00:00"/>
    <n v="3906"/>
    <n v="40"/>
    <n v="703"/>
    <n v="102"/>
    <n v="601"/>
    <n v="0"/>
    <n v="58"/>
    <n v="43"/>
    <n v="1507"/>
    <n v="0.38581669226830517"/>
    <s v="Above Average Priority"/>
    <n v="1"/>
    <x v="0"/>
    <x v="2"/>
    <x v="5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8923"/>
    <n v="1973"/>
    <n v="51"/>
    <s v="Gen X"/>
    <s v="Bachelors"/>
    <s v="College"/>
    <s v="Single"/>
    <n v="83917"/>
    <n v="83917"/>
    <s v="Bracket 5"/>
    <n v="0"/>
    <n v="0"/>
    <s v="Not Parent"/>
    <s v="2013-04-18"/>
    <d v="2024-07-24T00:00:00"/>
    <n v="4115"/>
    <n v="12"/>
    <n v="514"/>
    <n v="22"/>
    <n v="732"/>
    <n v="42"/>
    <n v="198"/>
    <n v="79"/>
    <n v="1587"/>
    <n v="0.38566221142162821"/>
    <s v="Above Average Priority"/>
    <n v="1"/>
    <x v="3"/>
    <x v="1"/>
    <x v="7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9606"/>
    <n v="1965"/>
    <n v="59"/>
    <s v="Gen X"/>
    <s v="PhD"/>
    <s v="College"/>
    <s v="Married"/>
    <n v="69969"/>
    <n v="69969"/>
    <s v="Bracket 4"/>
    <n v="0"/>
    <n v="0"/>
    <s v="Not Parent"/>
    <s v="2013-08-27"/>
    <d v="2024-07-24T00:00:00"/>
    <n v="3984"/>
    <n v="64"/>
    <n v="882"/>
    <n v="29"/>
    <n v="514"/>
    <n v="38"/>
    <n v="29"/>
    <n v="44"/>
    <n v="1536"/>
    <n v="0.38554216867469882"/>
    <s v="Above Average Priority"/>
    <n v="1"/>
    <x v="5"/>
    <x v="6"/>
    <x v="3"/>
    <n v="3"/>
    <x v="1"/>
    <x v="0"/>
    <x v="0"/>
    <x v="0"/>
    <x v="0"/>
    <n v="1"/>
    <s v="Converted"/>
    <n v="0"/>
    <n v="3"/>
    <n v="11"/>
    <n v="4"/>
    <n v="3"/>
    <n v="0"/>
    <n v="1"/>
    <n v="8"/>
    <x v="0"/>
  </r>
  <r>
    <n v="7723"/>
    <n v="1979"/>
    <n v="45"/>
    <s v="Gen X"/>
    <s v="Bachelors"/>
    <s v="College"/>
    <s v="Partner"/>
    <n v="75507"/>
    <n v="75507"/>
    <s v="Bracket 5"/>
    <n v="0"/>
    <n v="0"/>
    <s v="Not Parent"/>
    <s v="2014-05-02"/>
    <d v="2024-07-24T00:00:00"/>
    <n v="3736"/>
    <n v="56"/>
    <n v="709"/>
    <n v="93"/>
    <n v="374"/>
    <n v="104"/>
    <n v="80"/>
    <n v="80"/>
    <n v="1440"/>
    <n v="0.38543897216274092"/>
    <s v="Above Average Priority"/>
    <n v="1"/>
    <x v="9"/>
    <x v="7"/>
    <x v="3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963"/>
    <n v="1979"/>
    <n v="45"/>
    <s v="Gen X"/>
    <s v="Bachelors"/>
    <s v="College"/>
    <s v="Partner"/>
    <n v="75507"/>
    <n v="75507"/>
    <s v="Bracket 5"/>
    <n v="0"/>
    <n v="0"/>
    <s v="Not Parent"/>
    <s v="2014-05-02"/>
    <d v="2024-07-24T00:00:00"/>
    <n v="3736"/>
    <n v="56"/>
    <n v="709"/>
    <n v="93"/>
    <n v="374"/>
    <n v="104"/>
    <n v="80"/>
    <n v="80"/>
    <n v="1440"/>
    <n v="0.38543897216274092"/>
    <s v="Above Average Priority"/>
    <n v="1"/>
    <x v="9"/>
    <x v="7"/>
    <x v="3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560"/>
    <n v="1952"/>
    <n v="72"/>
    <s v="Boomers"/>
    <s v="Bachelors"/>
    <s v="College"/>
    <s v="Partner"/>
    <n v="83844"/>
    <n v="83844"/>
    <s v="Bracket 5"/>
    <n v="0"/>
    <n v="0"/>
    <s v="Not Parent"/>
    <s v="2013-05-12"/>
    <d v="2024-07-24T00:00:00"/>
    <n v="4091"/>
    <n v="57"/>
    <n v="901"/>
    <n v="31"/>
    <n v="345"/>
    <n v="75"/>
    <n v="31"/>
    <n v="191"/>
    <n v="1574"/>
    <n v="0.38474700562209729"/>
    <s v="Above Average Priority"/>
    <n v="1"/>
    <x v="5"/>
    <x v="0"/>
    <x v="4"/>
    <n v="1"/>
    <x v="0"/>
    <x v="0"/>
    <x v="0"/>
    <x v="0"/>
    <x v="0"/>
    <n v="1"/>
    <s v="Converted"/>
    <n v="0"/>
    <n v="3"/>
    <n v="11"/>
    <n v="4"/>
    <n v="3"/>
    <n v="2"/>
    <n v="1"/>
    <n v="10"/>
    <x v="1"/>
  </r>
  <r>
    <n v="241"/>
    <n v="1952"/>
    <n v="72"/>
    <s v="Boomers"/>
    <s v="Bachelors"/>
    <s v="College"/>
    <s v="Partner"/>
    <n v="83844"/>
    <n v="83844"/>
    <s v="Bracket 5"/>
    <n v="0"/>
    <n v="0"/>
    <s v="Not Parent"/>
    <s v="2013-05-12"/>
    <d v="2024-07-24T00:00:00"/>
    <n v="4091"/>
    <n v="57"/>
    <n v="901"/>
    <n v="31"/>
    <n v="345"/>
    <n v="75"/>
    <n v="31"/>
    <n v="191"/>
    <n v="1574"/>
    <n v="0.38474700562209729"/>
    <s v="Above Average Priority"/>
    <n v="1"/>
    <x v="5"/>
    <x v="0"/>
    <x v="4"/>
    <n v="1"/>
    <x v="0"/>
    <x v="0"/>
    <x v="0"/>
    <x v="0"/>
    <x v="0"/>
    <n v="1"/>
    <s v="Converted"/>
    <n v="0"/>
    <n v="3"/>
    <n v="11"/>
    <n v="4"/>
    <n v="3"/>
    <n v="2"/>
    <n v="1"/>
    <n v="10"/>
    <x v="1"/>
  </r>
  <r>
    <n v="7521"/>
    <n v="1952"/>
    <n v="72"/>
    <s v="Boomers"/>
    <s v="Bachelors"/>
    <s v="College"/>
    <s v="Partner"/>
    <n v="83844"/>
    <n v="83844"/>
    <s v="Bracket 5"/>
    <n v="0"/>
    <n v="0"/>
    <s v="Not Parent"/>
    <s v="2013-05-12"/>
    <d v="2024-07-24T00:00:00"/>
    <n v="4091"/>
    <n v="57"/>
    <n v="901"/>
    <n v="31"/>
    <n v="345"/>
    <n v="75"/>
    <n v="31"/>
    <n v="191"/>
    <n v="1574"/>
    <n v="0.38474700562209729"/>
    <s v="Above Average Priority"/>
    <n v="1"/>
    <x v="5"/>
    <x v="0"/>
    <x v="4"/>
    <n v="1"/>
    <x v="0"/>
    <x v="0"/>
    <x v="0"/>
    <x v="0"/>
    <x v="0"/>
    <n v="1"/>
    <s v="Converted"/>
    <n v="0"/>
    <n v="3"/>
    <n v="11"/>
    <n v="4"/>
    <n v="3"/>
    <n v="2"/>
    <n v="1"/>
    <n v="10"/>
    <x v="1"/>
  </r>
  <r>
    <n v="7313"/>
    <n v="1949"/>
    <n v="75"/>
    <s v="Boomers"/>
    <s v="Postgraduate"/>
    <s v="College"/>
    <s v="Widow"/>
    <n v="74859"/>
    <n v="74859"/>
    <s v="Bracket 5"/>
    <n v="0"/>
    <n v="0"/>
    <s v="Not Parent"/>
    <s v="2013-06-03"/>
    <d v="2024-07-24T00:00:00"/>
    <n v="4069"/>
    <n v="63"/>
    <n v="570"/>
    <n v="73"/>
    <n v="614"/>
    <n v="133"/>
    <n v="102"/>
    <n v="73"/>
    <n v="1565"/>
    <n v="0.38461538461538464"/>
    <s v="Above Average Priority"/>
    <n v="1"/>
    <x v="3"/>
    <x v="5"/>
    <x v="4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10129"/>
    <n v="1966"/>
    <n v="58"/>
    <s v="Gen X"/>
    <s v="Bachelors"/>
    <s v="College"/>
    <s v="Partner"/>
    <n v="82427"/>
    <n v="82427"/>
    <s v="Bracket 5"/>
    <n v="0"/>
    <n v="0"/>
    <s v="Not Parent"/>
    <s v="2014-03-12"/>
    <d v="2024-07-24T00:00:00"/>
    <n v="3787"/>
    <n v="35"/>
    <n v="482"/>
    <n v="147"/>
    <n v="509"/>
    <n v="104"/>
    <n v="107"/>
    <n v="107"/>
    <n v="1456"/>
    <n v="0.38447319778188538"/>
    <s v="Above Average Priority"/>
    <n v="1"/>
    <x v="0"/>
    <x v="5"/>
    <x v="2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531"/>
    <n v="1954"/>
    <n v="70"/>
    <s v="Boomers"/>
    <s v="PhD"/>
    <s v="College"/>
    <s v="Divorced"/>
    <n v="57333"/>
    <n v="57333"/>
    <s v="Bracket 4"/>
    <n v="0"/>
    <n v="1"/>
    <s v="Parent"/>
    <s v="2012-09-22"/>
    <d v="2024-07-24T00:00:00"/>
    <n v="4323"/>
    <n v="55"/>
    <n v="941"/>
    <n v="14"/>
    <n v="397"/>
    <n v="76"/>
    <n v="58"/>
    <n v="176"/>
    <n v="1662"/>
    <n v="0.38445523941707149"/>
    <s v="Above Average Priority"/>
    <n v="11"/>
    <x v="9"/>
    <x v="5"/>
    <x v="1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0736"/>
    <n v="1971"/>
    <n v="53"/>
    <s v="Gen X"/>
    <s v="Bachelors"/>
    <s v="College"/>
    <s v="Single"/>
    <n v="72258"/>
    <n v="72258"/>
    <s v="Bracket 4"/>
    <n v="0"/>
    <n v="1"/>
    <s v="Parent"/>
    <s v="2013-09-12"/>
    <d v="2024-07-24T00:00:00"/>
    <n v="3968"/>
    <n v="28"/>
    <n v="522"/>
    <n v="0"/>
    <n v="522"/>
    <n v="227"/>
    <n v="120"/>
    <n v="134"/>
    <n v="1525"/>
    <n v="0.38432459677419356"/>
    <s v="Above Average Priority"/>
    <n v="2"/>
    <x v="3"/>
    <x v="9"/>
    <x v="6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303"/>
    <n v="1986"/>
    <n v="38"/>
    <s v="Millennials"/>
    <s v="PhD"/>
    <s v="College"/>
    <s v="Partner"/>
    <n v="91820"/>
    <n v="91820"/>
    <s v="Bracket 5"/>
    <n v="0"/>
    <n v="0"/>
    <s v="Not Parent"/>
    <s v="2013-11-23"/>
    <d v="2024-07-24T00:00:00"/>
    <n v="3896"/>
    <n v="72"/>
    <n v="410"/>
    <n v="73"/>
    <n v="747"/>
    <n v="76"/>
    <n v="161"/>
    <n v="30"/>
    <n v="1497"/>
    <n v="0.38424024640657084"/>
    <s v="Above Average Priority"/>
    <n v="0"/>
    <x v="4"/>
    <x v="5"/>
    <x v="2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832"/>
    <n v="1959"/>
    <n v="65"/>
    <s v="Boomers"/>
    <s v="Master"/>
    <s v="College"/>
    <s v="Married"/>
    <n v="77520"/>
    <n v="77520"/>
    <s v="Bracket 5"/>
    <n v="0"/>
    <n v="1"/>
    <s v="Parent"/>
    <s v="2013-08-28"/>
    <d v="2024-07-24T00:00:00"/>
    <n v="3983"/>
    <n v="30"/>
    <n v="940"/>
    <n v="44"/>
    <n v="396"/>
    <n v="0"/>
    <n v="88"/>
    <n v="58"/>
    <n v="1526"/>
    <n v="0.38312829525483305"/>
    <s v="Above Average Priority"/>
    <n v="1"/>
    <x v="9"/>
    <x v="1"/>
    <x v="7"/>
    <n v="4"/>
    <x v="1"/>
    <x v="0"/>
    <x v="1"/>
    <x v="0"/>
    <x v="0"/>
    <n v="1"/>
    <s v="Converted"/>
    <n v="0"/>
    <n v="3"/>
    <n v="11"/>
    <n v="4"/>
    <n v="3"/>
    <n v="0"/>
    <n v="1"/>
    <n v="8"/>
    <x v="0"/>
  </r>
  <r>
    <n v="6543"/>
    <n v="1945"/>
    <n v="79"/>
    <s v="Silent"/>
    <s v="Master"/>
    <s v="College"/>
    <s v="Partner"/>
    <n v="62847"/>
    <n v="62847"/>
    <s v="Bracket 4"/>
    <n v="0"/>
    <n v="0"/>
    <s v="Not Parent"/>
    <s v="2013-01-15"/>
    <d v="2024-07-24T00:00:00"/>
    <n v="4208"/>
    <n v="45"/>
    <n v="521"/>
    <n v="168"/>
    <n v="706"/>
    <n v="80"/>
    <n v="76"/>
    <n v="61"/>
    <n v="1612"/>
    <n v="0.38307984790874527"/>
    <s v="Above Average Priority"/>
    <n v="1"/>
    <x v="0"/>
    <x v="7"/>
    <x v="9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989"/>
    <n v="1959"/>
    <n v="65"/>
    <s v="Boomers"/>
    <s v="Postgraduate"/>
    <s v="College"/>
    <s v="Divorced"/>
    <n v="78353"/>
    <n v="78353"/>
    <s v="Bracket 5"/>
    <n v="0"/>
    <n v="1"/>
    <s v="Parent"/>
    <s v="2013-04-16"/>
    <d v="2024-07-24T00:00:00"/>
    <n v="4117"/>
    <n v="51"/>
    <n v="752"/>
    <n v="122"/>
    <n v="476"/>
    <n v="39"/>
    <n v="153"/>
    <n v="34"/>
    <n v="1576"/>
    <n v="0.38280301190187027"/>
    <s v="Above Average Priority"/>
    <n v="1"/>
    <x v="6"/>
    <x v="6"/>
    <x v="4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394"/>
    <n v="1984"/>
    <n v="40"/>
    <s v="Millennials"/>
    <s v="Bachelors"/>
    <s v="College"/>
    <s v="Married"/>
    <n v="90000"/>
    <n v="90000"/>
    <s v="Bracket 5"/>
    <n v="0"/>
    <n v="0"/>
    <s v="Not Parent"/>
    <s v="2013-12-23"/>
    <d v="2024-07-24T00:00:00"/>
    <n v="3866"/>
    <n v="91"/>
    <n v="675"/>
    <n v="144"/>
    <n v="133"/>
    <n v="94"/>
    <n v="192"/>
    <n v="241"/>
    <n v="1479"/>
    <n v="0.38256595964821521"/>
    <s v="Above Average Priority"/>
    <n v="1"/>
    <x v="5"/>
    <x v="4"/>
    <x v="6"/>
    <n v="1"/>
    <x v="1"/>
    <x v="0"/>
    <x v="1"/>
    <x v="0"/>
    <x v="0"/>
    <n v="1"/>
    <s v="Converted"/>
    <n v="0"/>
    <n v="3"/>
    <n v="11"/>
    <n v="4"/>
    <n v="3"/>
    <n v="0"/>
    <n v="1"/>
    <n v="8"/>
    <x v="0"/>
  </r>
  <r>
    <n v="8492"/>
    <n v="1978"/>
    <n v="46"/>
    <s v="Gen X"/>
    <s v="Bachelors"/>
    <s v="College"/>
    <s v="Partner"/>
    <n v="75437"/>
    <n v="75437"/>
    <s v="Bracket 5"/>
    <n v="0"/>
    <n v="0"/>
    <s v="Not Parent"/>
    <s v="2013-11-09"/>
    <d v="2024-07-24T00:00:00"/>
    <n v="3910"/>
    <n v="25"/>
    <n v="795"/>
    <n v="0"/>
    <n v="545"/>
    <n v="95"/>
    <n v="58"/>
    <n v="0"/>
    <n v="1493"/>
    <n v="0.38184143222506395"/>
    <s v="Above Average Priority"/>
    <n v="1"/>
    <x v="9"/>
    <x v="0"/>
    <x v="0"/>
    <n v="6"/>
    <x v="1"/>
    <x v="0"/>
    <x v="0"/>
    <x v="0"/>
    <x v="1"/>
    <n v="1"/>
    <s v="Converted"/>
    <n v="0"/>
    <n v="3"/>
    <n v="11"/>
    <n v="4"/>
    <n v="3"/>
    <n v="0"/>
    <n v="1"/>
    <n v="8"/>
    <x v="0"/>
  </r>
  <r>
    <n v="6262"/>
    <n v="1962"/>
    <n v="62"/>
    <s v="Boomers"/>
    <s v="Master"/>
    <s v="College"/>
    <s v="Single"/>
    <n v="72217"/>
    <n v="72217"/>
    <s v="Bracket 4"/>
    <n v="0"/>
    <n v="0"/>
    <s v="Not Parent"/>
    <s v="2013-04-10"/>
    <d v="2024-07-24T00:00:00"/>
    <n v="4123"/>
    <n v="93"/>
    <n v="816"/>
    <n v="42"/>
    <n v="450"/>
    <n v="55"/>
    <n v="56"/>
    <n v="154"/>
    <n v="1573"/>
    <n v="0.38151831190880425"/>
    <s v="Above Average Priority"/>
    <n v="1"/>
    <x v="0"/>
    <x v="3"/>
    <x v="5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982"/>
    <n v="1976"/>
    <n v="48"/>
    <s v="Gen X"/>
    <s v="Bachelors"/>
    <s v="College"/>
    <s v="Married"/>
    <n v="74068"/>
    <n v="74068"/>
    <s v="Bracket 4"/>
    <n v="0"/>
    <n v="0"/>
    <s v="Not Parent"/>
    <s v="2013-03-19"/>
    <d v="2024-07-24T00:00:00"/>
    <n v="4145"/>
    <n v="14"/>
    <n v="783"/>
    <n v="30"/>
    <n v="537"/>
    <n v="140"/>
    <n v="76"/>
    <n v="15"/>
    <n v="1581"/>
    <n v="0.38142340168878164"/>
    <s v="Above Average Priority"/>
    <n v="1"/>
    <x v="5"/>
    <x v="3"/>
    <x v="1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384"/>
    <n v="1978"/>
    <n v="46"/>
    <s v="Gen X"/>
    <s v="Bachelors"/>
    <s v="College"/>
    <s v="Divorced"/>
    <n v="71022"/>
    <n v="71022"/>
    <s v="Bracket 4"/>
    <n v="0"/>
    <n v="1"/>
    <s v="Parent"/>
    <s v="2014-02-11"/>
    <d v="2024-07-24T00:00:00"/>
    <n v="3816"/>
    <n v="30"/>
    <n v="909"/>
    <n v="12"/>
    <n v="278"/>
    <n v="0"/>
    <n v="12"/>
    <n v="242"/>
    <n v="1453"/>
    <n v="0.38076519916142559"/>
    <s v="Above Average Priority"/>
    <n v="3"/>
    <x v="4"/>
    <x v="6"/>
    <x v="4"/>
    <n v="8"/>
    <x v="0"/>
    <x v="0"/>
    <x v="1"/>
    <x v="0"/>
    <x v="1"/>
    <n v="1"/>
    <s v="Converted"/>
    <n v="0"/>
    <n v="3"/>
    <n v="11"/>
    <n v="4"/>
    <n v="3"/>
    <n v="0"/>
    <n v="1"/>
    <n v="8"/>
    <x v="0"/>
  </r>
  <r>
    <n v="3749"/>
    <n v="1973"/>
    <n v="51"/>
    <s v="Gen X"/>
    <s v="Bachelors"/>
    <s v="College"/>
    <s v="Partner"/>
    <n v="73926"/>
    <n v="73926"/>
    <s v="Bracket 4"/>
    <n v="0"/>
    <n v="0"/>
    <s v="Not Parent"/>
    <s v="2013-03-02"/>
    <d v="2024-07-24T00:00:00"/>
    <n v="4162"/>
    <n v="54"/>
    <n v="627"/>
    <n v="91"/>
    <n v="597"/>
    <n v="159"/>
    <n v="91"/>
    <n v="15"/>
    <n v="1580"/>
    <n v="0.37962518020182606"/>
    <s v="Above Average Priority"/>
    <n v="1"/>
    <x v="3"/>
    <x v="5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262"/>
    <n v="1958"/>
    <n v="66"/>
    <s v="Boomers"/>
    <s v="Bachelors"/>
    <s v="College"/>
    <s v="Single"/>
    <n v="68281"/>
    <n v="68281"/>
    <s v="Bracket 4"/>
    <n v="0"/>
    <n v="0"/>
    <s v="Not Parent"/>
    <s v="2012-08-07"/>
    <d v="2024-07-24T00:00:00"/>
    <n v="4369"/>
    <n v="31"/>
    <n v="995"/>
    <n v="112"/>
    <n v="417"/>
    <n v="42"/>
    <n v="48"/>
    <n v="41"/>
    <n v="1655"/>
    <n v="0.37880521858548866"/>
    <s v="Above Average Priority"/>
    <n v="1"/>
    <x v="7"/>
    <x v="9"/>
    <x v="8"/>
    <n v="5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357"/>
    <n v="1970"/>
    <n v="54"/>
    <s v="Gen X"/>
    <s v="Bachelors"/>
    <s v="College"/>
    <s v="Partner"/>
    <n v="74854"/>
    <n v="74854"/>
    <s v="Bracket 5"/>
    <n v="1"/>
    <n v="2"/>
    <s v="Parent"/>
    <s v="2013-04-08"/>
    <d v="2024-07-24T00:00:00"/>
    <n v="4125"/>
    <n v="90"/>
    <n v="856"/>
    <n v="59"/>
    <n v="487"/>
    <n v="58"/>
    <n v="29"/>
    <n v="73"/>
    <n v="1562"/>
    <n v="0.37866666666666665"/>
    <s v="Above Average Priority"/>
    <n v="7"/>
    <x v="7"/>
    <x v="5"/>
    <x v="6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1074"/>
    <n v="1977"/>
    <n v="47"/>
    <s v="Gen X"/>
    <s v="Bachelors"/>
    <s v="College"/>
    <s v="Single"/>
    <n v="85072"/>
    <n v="85072"/>
    <s v="Bracket 5"/>
    <n v="0"/>
    <n v="0"/>
    <s v="Not Parent"/>
    <s v="2014-04-09"/>
    <d v="2024-07-24T00:00:00"/>
    <n v="3759"/>
    <n v="94"/>
    <n v="494"/>
    <n v="92"/>
    <n v="391"/>
    <n v="194"/>
    <n v="11"/>
    <n v="241"/>
    <n v="1423"/>
    <n v="0.37855812716147913"/>
    <s v="Above Average Priority"/>
    <n v="1"/>
    <x v="0"/>
    <x v="0"/>
    <x v="0"/>
    <n v="0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379"/>
    <n v="1953"/>
    <n v="71"/>
    <s v="Boomers"/>
    <s v="Bachelors"/>
    <s v="College"/>
    <s v="Single"/>
    <n v="69267"/>
    <n v="69267"/>
    <s v="Bracket 4"/>
    <n v="0"/>
    <n v="0"/>
    <s v="Not Parent"/>
    <s v="2012-09-22"/>
    <d v="2024-07-24T00:00:00"/>
    <n v="4323"/>
    <n v="31"/>
    <n v="778"/>
    <n v="44"/>
    <n v="499"/>
    <n v="95"/>
    <n v="73"/>
    <n v="146"/>
    <n v="1635"/>
    <n v="0.37820957668285915"/>
    <s v="Above Average Priority"/>
    <n v="2"/>
    <x v="0"/>
    <x v="0"/>
    <x v="6"/>
    <n v="7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4501"/>
    <n v="1965"/>
    <n v="59"/>
    <s v="Gen X"/>
    <s v="Master"/>
    <s v="College"/>
    <s v="Single"/>
    <n v="69882"/>
    <n v="69882"/>
    <s v="Bracket 4"/>
    <n v="0"/>
    <n v="0"/>
    <s v="Not Parent"/>
    <s v="2013-11-10"/>
    <d v="2024-07-24T00:00:00"/>
    <n v="3909"/>
    <n v="94"/>
    <n v="292"/>
    <n v="127"/>
    <n v="635"/>
    <n v="132"/>
    <n v="127"/>
    <n v="165"/>
    <n v="1478"/>
    <n v="0.37810181632130979"/>
    <s v="Above Average Priority"/>
    <n v="1"/>
    <x v="0"/>
    <x v="1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687"/>
    <n v="1980"/>
    <n v="44"/>
    <s v="Millennials"/>
    <s v="Bachelors"/>
    <s v="College"/>
    <s v="Divorced"/>
    <n v="81702"/>
    <n v="81702"/>
    <s v="Bracket 5"/>
    <n v="0"/>
    <n v="0"/>
    <s v="Not Parent"/>
    <s v="2012-09-23"/>
    <d v="2024-07-24T00:00:00"/>
    <n v="4322"/>
    <n v="98"/>
    <n v="563"/>
    <n v="50"/>
    <n v="774"/>
    <n v="28"/>
    <n v="31"/>
    <n v="187"/>
    <n v="1633"/>
    <n v="0.37783433595557614"/>
    <s v="Above Average Priority"/>
    <n v="1"/>
    <x v="2"/>
    <x v="1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341"/>
    <n v="1962"/>
    <n v="62"/>
    <s v="Boomers"/>
    <s v="Postgraduate"/>
    <s v="College"/>
    <s v="Divorced"/>
    <n v="81975"/>
    <n v="81975"/>
    <s v="Bracket 5"/>
    <n v="0"/>
    <n v="1"/>
    <s v="Parent"/>
    <s v="2013-01-05"/>
    <d v="2024-07-24T00:00:00"/>
    <n v="4218"/>
    <n v="2"/>
    <n v="983"/>
    <n v="76"/>
    <n v="184"/>
    <n v="180"/>
    <n v="138"/>
    <n v="27"/>
    <n v="1588"/>
    <n v="0.37648174490279751"/>
    <s v="Above Average Priority"/>
    <n v="1"/>
    <x v="3"/>
    <x v="8"/>
    <x v="9"/>
    <n v="7"/>
    <x v="0"/>
    <x v="0"/>
    <x v="0"/>
    <x v="0"/>
    <x v="0"/>
    <n v="1"/>
    <s v="Converted"/>
    <n v="0"/>
    <n v="3"/>
    <n v="11"/>
    <n v="4"/>
    <n v="3"/>
    <n v="2"/>
    <n v="1"/>
    <n v="10"/>
    <x v="1"/>
  </r>
  <r>
    <n v="2109"/>
    <n v="1990"/>
    <n v="34"/>
    <s v="Millennials"/>
    <s v="Bachelors"/>
    <s v="College"/>
    <s v="Single"/>
    <n v="96843"/>
    <n v="96843"/>
    <s v="Bracket 6"/>
    <n v="0"/>
    <n v="0"/>
    <s v="Not Parent"/>
    <s v="2013-04-23"/>
    <d v="2024-07-24T00:00:00"/>
    <n v="4110"/>
    <n v="60"/>
    <n v="448"/>
    <n v="71"/>
    <n v="951"/>
    <n v="40"/>
    <n v="17"/>
    <n v="17"/>
    <n v="1544"/>
    <n v="0.37566909975669099"/>
    <s v="Above Average Priority"/>
    <n v="1"/>
    <x v="3"/>
    <x v="2"/>
    <x v="0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9400"/>
    <n v="1958"/>
    <n v="66"/>
    <s v="Boomers"/>
    <s v="Postgraduate"/>
    <s v="College"/>
    <s v="Single"/>
    <n v="85485"/>
    <n v="85485"/>
    <s v="Bracket 5"/>
    <n v="0"/>
    <n v="0"/>
    <s v="Not Parent"/>
    <s v="2014-06-21"/>
    <d v="2024-07-24T00:00:00"/>
    <n v="3686"/>
    <n v="73"/>
    <n v="630"/>
    <n v="26"/>
    <n v="611"/>
    <n v="44"/>
    <n v="18"/>
    <n v="54"/>
    <n v="1383"/>
    <n v="0.37520347259902331"/>
    <s v="Above Average Priority"/>
    <n v="1"/>
    <x v="3"/>
    <x v="7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441"/>
    <n v="1973"/>
    <n v="51"/>
    <s v="Gen X"/>
    <s v="Bachelors"/>
    <s v="College"/>
    <s v="Divorced"/>
    <n v="71128"/>
    <n v="71128"/>
    <s v="Bracket 4"/>
    <n v="1"/>
    <n v="0"/>
    <s v="Parent"/>
    <s v="2012-10-06"/>
    <d v="2024-07-24T00:00:00"/>
    <n v="4309"/>
    <n v="80"/>
    <n v="958"/>
    <n v="159"/>
    <n v="447"/>
    <n v="20"/>
    <n v="0"/>
    <n v="31"/>
    <n v="1615"/>
    <n v="0.37479693664423303"/>
    <s v="Above Average Priority"/>
    <n v="3"/>
    <x v="7"/>
    <x v="3"/>
    <x v="2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595"/>
    <n v="1961"/>
    <n v="63"/>
    <s v="Boomers"/>
    <s v="Bachelors"/>
    <s v="College"/>
    <s v="Partner"/>
    <n v="64260"/>
    <n v="64260"/>
    <s v="Bracket 4"/>
    <n v="0"/>
    <n v="0"/>
    <s v="Not Parent"/>
    <s v="2013-01-11"/>
    <d v="2024-07-24T00:00:00"/>
    <n v="4212"/>
    <n v="1"/>
    <n v="539"/>
    <n v="169"/>
    <n v="816"/>
    <n v="20"/>
    <n v="0"/>
    <n v="30"/>
    <n v="1574"/>
    <n v="0.37369420702754036"/>
    <s v="Above Average Priority"/>
    <n v="1"/>
    <x v="5"/>
    <x v="5"/>
    <x v="9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7396"/>
    <n v="1966"/>
    <n v="58"/>
    <s v="Gen X"/>
    <s v="Bachelors"/>
    <s v="College"/>
    <s v="Married"/>
    <n v="80398"/>
    <n v="80398"/>
    <s v="Bracket 5"/>
    <n v="0"/>
    <n v="0"/>
    <s v="Not Parent"/>
    <s v="2012-11-10"/>
    <d v="2024-07-24T00:00:00"/>
    <n v="4274"/>
    <n v="92"/>
    <n v="342"/>
    <n v="51"/>
    <n v="936"/>
    <n v="207"/>
    <n v="35"/>
    <n v="26"/>
    <n v="1597"/>
    <n v="0.37365465605989706"/>
    <s v="Above Average Priority"/>
    <n v="1"/>
    <x v="4"/>
    <x v="4"/>
    <x v="2"/>
    <n v="3"/>
    <x v="0"/>
    <x v="0"/>
    <x v="0"/>
    <x v="0"/>
    <x v="0"/>
    <n v="1"/>
    <s v="Converted"/>
    <n v="0"/>
    <n v="3"/>
    <n v="11"/>
    <n v="4"/>
    <n v="3"/>
    <n v="2"/>
    <n v="1"/>
    <n v="10"/>
    <x v="1"/>
  </r>
  <r>
    <n v="10430"/>
    <n v="1973"/>
    <n v="51"/>
    <s v="Gen X"/>
    <s v="Bachelors"/>
    <s v="College"/>
    <s v="Divorced"/>
    <n v="89694"/>
    <n v="89694"/>
    <s v="Bracket 5"/>
    <n v="1"/>
    <n v="1"/>
    <s v="Parent"/>
    <s v="2013-10-09"/>
    <d v="2024-07-24T00:00:00"/>
    <n v="3941"/>
    <n v="22"/>
    <n v="1126"/>
    <n v="28"/>
    <n v="211"/>
    <n v="37"/>
    <n v="28"/>
    <n v="42"/>
    <n v="1472"/>
    <n v="0.37350926160872877"/>
    <s v="Above Average Priority"/>
    <n v="3"/>
    <x v="5"/>
    <x v="8"/>
    <x v="9"/>
    <n v="5"/>
    <x v="1"/>
    <x v="0"/>
    <x v="0"/>
    <x v="1"/>
    <x v="0"/>
    <n v="1"/>
    <s v="Converted"/>
    <n v="0"/>
    <n v="3"/>
    <n v="11"/>
    <n v="4"/>
    <n v="3"/>
    <n v="0"/>
    <n v="1"/>
    <n v="8"/>
    <x v="0"/>
  </r>
  <r>
    <n v="5524"/>
    <n v="1957"/>
    <n v="67"/>
    <s v="Boomers"/>
    <s v="Bachelors"/>
    <s v="College"/>
    <s v="Single"/>
    <n v="58138"/>
    <n v="58138"/>
    <s v="Bracket 4"/>
    <n v="0"/>
    <n v="0"/>
    <s v="Not Parent"/>
    <s v="2012-09-04"/>
    <d v="2024-07-24T00:00:00"/>
    <n v="4341"/>
    <n v="58"/>
    <n v="635"/>
    <n v="88"/>
    <n v="546"/>
    <n v="172"/>
    <n v="88"/>
    <n v="88"/>
    <n v="1617"/>
    <n v="0.3724948168624741"/>
    <s v="Above Average Priority"/>
    <n v="3"/>
    <x v="9"/>
    <x v="3"/>
    <x v="9"/>
    <n v="7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4310"/>
    <n v="1944"/>
    <n v="80"/>
    <s v="Silent"/>
    <s v="Bachelors"/>
    <s v="College"/>
    <s v="Married"/>
    <n v="80589"/>
    <n v="80589"/>
    <s v="Bracket 5"/>
    <n v="0"/>
    <n v="0"/>
    <s v="Not Parent"/>
    <s v="2014-01-22"/>
    <d v="2024-07-24T00:00:00"/>
    <n v="3836"/>
    <n v="25"/>
    <n v="507"/>
    <n v="93"/>
    <n v="520"/>
    <n v="242"/>
    <n v="40"/>
    <n v="26"/>
    <n v="1428"/>
    <n v="0.37226277372262773"/>
    <s v="Above Average Priority"/>
    <n v="1"/>
    <x v="4"/>
    <x v="3"/>
    <x v="6"/>
    <n v="1"/>
    <x v="1"/>
    <x v="0"/>
    <x v="0"/>
    <x v="0"/>
    <x v="1"/>
    <n v="1"/>
    <s v="Converted"/>
    <n v="0"/>
    <n v="3"/>
    <n v="11"/>
    <n v="4"/>
    <n v="3"/>
    <n v="0"/>
    <n v="1"/>
    <n v="8"/>
    <x v="0"/>
  </r>
  <r>
    <n v="10150"/>
    <n v="1961"/>
    <n v="63"/>
    <s v="Boomers"/>
    <s v="Bachelors"/>
    <s v="College"/>
    <s v="Single"/>
    <n v="86429"/>
    <n v="86429"/>
    <s v="Bracket 5"/>
    <n v="0"/>
    <n v="0"/>
    <s v="Not Parent"/>
    <s v="2013-11-21"/>
    <d v="2024-07-24T00:00:00"/>
    <n v="3898"/>
    <n v="10"/>
    <n v="464"/>
    <n v="28"/>
    <n v="873"/>
    <n v="29"/>
    <n v="18"/>
    <n v="37"/>
    <n v="1449"/>
    <n v="0.37172909184197023"/>
    <s v="Above Average Priority"/>
    <n v="0"/>
    <x v="2"/>
    <x v="0"/>
    <x v="7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3483"/>
    <n v="1958"/>
    <n v="66"/>
    <s v="Boomers"/>
    <s v="Bachelors"/>
    <s v="College"/>
    <s v="Married"/>
    <n v="48192"/>
    <n v="48192"/>
    <s v="Bracket 3"/>
    <n v="0"/>
    <n v="0"/>
    <s v="Not Parent"/>
    <s v="2013-04-06"/>
    <d v="2024-07-24T00:00:00"/>
    <n v="4127"/>
    <n v="76"/>
    <n v="1039"/>
    <n v="43"/>
    <n v="204"/>
    <n v="153"/>
    <n v="58"/>
    <n v="29"/>
    <n v="1526"/>
    <n v="0.36976011630724498"/>
    <s v="Above Average Priority"/>
    <n v="3"/>
    <x v="7"/>
    <x v="4"/>
    <x v="2"/>
    <n v="8"/>
    <x v="1"/>
    <x v="1"/>
    <x v="0"/>
    <x v="1"/>
    <x v="1"/>
    <n v="1"/>
    <s v="Converted"/>
    <n v="0"/>
    <n v="3"/>
    <n v="11"/>
    <n v="4"/>
    <n v="3"/>
    <n v="2"/>
    <n v="0"/>
    <n v="9"/>
    <x v="1"/>
  </r>
  <r>
    <n v="7959"/>
    <n v="1961"/>
    <n v="63"/>
    <s v="Boomers"/>
    <s v="Bachelors"/>
    <s v="College"/>
    <s v="Married"/>
    <n v="79410"/>
    <n v="79410"/>
    <s v="Bracket 5"/>
    <n v="0"/>
    <n v="0"/>
    <s v="Not Parent"/>
    <s v="2014-05-29"/>
    <d v="2024-07-24T00:00:00"/>
    <n v="3709"/>
    <n v="19"/>
    <n v="658"/>
    <n v="80"/>
    <n v="483"/>
    <n v="123"/>
    <n v="13"/>
    <n v="13"/>
    <n v="1370"/>
    <n v="0.3693717983283904"/>
    <s v="Above Average Priority"/>
    <n v="1"/>
    <x v="0"/>
    <x v="6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153"/>
    <n v="1967"/>
    <n v="57"/>
    <s v="Gen X"/>
    <s v="PhD"/>
    <s v="College"/>
    <s v="Married"/>
    <n v="77766"/>
    <n v="77766"/>
    <s v="Bracket 5"/>
    <n v="0"/>
    <n v="1"/>
    <s v="Parent"/>
    <s v="2013-02-22"/>
    <d v="2024-07-24T00:00:00"/>
    <n v="4170"/>
    <n v="97"/>
    <n v="1004"/>
    <n v="59"/>
    <n v="265"/>
    <n v="115"/>
    <n v="59"/>
    <n v="27"/>
    <n v="1529"/>
    <n v="0.36666666666666664"/>
    <s v="Above Average Priority"/>
    <n v="2"/>
    <x v="8"/>
    <x v="3"/>
    <x v="4"/>
    <n v="6"/>
    <x v="0"/>
    <x v="0"/>
    <x v="1"/>
    <x v="0"/>
    <x v="1"/>
    <n v="1"/>
    <s v="Converted"/>
    <n v="0"/>
    <n v="3"/>
    <n v="11"/>
    <n v="4"/>
    <n v="3"/>
    <n v="2"/>
    <n v="1"/>
    <n v="10"/>
    <x v="1"/>
  </r>
  <r>
    <n v="4127"/>
    <n v="1967"/>
    <n v="57"/>
    <s v="Gen X"/>
    <s v="PhD"/>
    <s v="College"/>
    <s v="Married"/>
    <n v="77766"/>
    <n v="77766"/>
    <s v="Bracket 5"/>
    <n v="0"/>
    <n v="1"/>
    <s v="Parent"/>
    <s v="2013-02-22"/>
    <d v="2024-07-24T00:00:00"/>
    <n v="4170"/>
    <n v="97"/>
    <n v="1004"/>
    <n v="59"/>
    <n v="265"/>
    <n v="115"/>
    <n v="59"/>
    <n v="27"/>
    <n v="1529"/>
    <n v="0.36666666666666664"/>
    <s v="Above Average Priority"/>
    <n v="2"/>
    <x v="8"/>
    <x v="3"/>
    <x v="4"/>
    <n v="6"/>
    <x v="0"/>
    <x v="0"/>
    <x v="1"/>
    <x v="0"/>
    <x v="1"/>
    <n v="1"/>
    <s v="Converted"/>
    <n v="0"/>
    <n v="3"/>
    <n v="11"/>
    <n v="4"/>
    <n v="3"/>
    <n v="2"/>
    <n v="1"/>
    <n v="10"/>
    <x v="1"/>
  </r>
  <r>
    <n v="8504"/>
    <n v="1973"/>
    <n v="51"/>
    <s v="Gen X"/>
    <s v="Bachelors"/>
    <s v="College"/>
    <s v="Married"/>
    <n v="79593"/>
    <n v="79593"/>
    <s v="Bracket 5"/>
    <n v="0"/>
    <n v="0"/>
    <s v="Not Parent"/>
    <s v="2014-05-12"/>
    <d v="2024-07-24T00:00:00"/>
    <n v="3726"/>
    <n v="70"/>
    <n v="350"/>
    <n v="60"/>
    <n v="568"/>
    <n v="110"/>
    <n v="133"/>
    <n v="145"/>
    <n v="1366"/>
    <n v="0.36661298980139562"/>
    <s v="Above Average Priority"/>
    <n v="1"/>
    <x v="4"/>
    <x v="7"/>
    <x v="7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1020"/>
    <n v="1973"/>
    <n v="51"/>
    <s v="Gen X"/>
    <s v="Bachelors"/>
    <s v="College"/>
    <s v="Married"/>
    <n v="79593"/>
    <n v="79593"/>
    <s v="Bracket 5"/>
    <n v="0"/>
    <n v="0"/>
    <s v="Not Parent"/>
    <s v="2014-05-12"/>
    <d v="2024-07-24T00:00:00"/>
    <n v="3726"/>
    <n v="70"/>
    <n v="350"/>
    <n v="60"/>
    <n v="568"/>
    <n v="110"/>
    <n v="133"/>
    <n v="145"/>
    <n v="1366"/>
    <n v="0.36661298980139562"/>
    <s v="Above Average Priority"/>
    <n v="1"/>
    <x v="4"/>
    <x v="7"/>
    <x v="7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9029"/>
    <n v="1972"/>
    <n v="52"/>
    <s v="Gen X"/>
    <s v="PhD"/>
    <s v="College"/>
    <s v="Married"/>
    <n v="70116"/>
    <n v="70116"/>
    <s v="Bracket 4"/>
    <n v="0"/>
    <n v="0"/>
    <s v="Not Parent"/>
    <s v="2013-01-26"/>
    <d v="2024-07-24T00:00:00"/>
    <n v="4197"/>
    <n v="73"/>
    <n v="707"/>
    <n v="44"/>
    <n v="603"/>
    <n v="95"/>
    <n v="58"/>
    <n v="29"/>
    <n v="1536"/>
    <n v="0.36597569692637599"/>
    <s v="Above Average Priority"/>
    <n v="1"/>
    <x v="7"/>
    <x v="4"/>
    <x v="2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406"/>
    <n v="1988"/>
    <n v="36"/>
    <s v="Millennials"/>
    <s v="Master"/>
    <s v="College"/>
    <s v="Married"/>
    <n v="78285"/>
    <n v="78285"/>
    <s v="Bracket 5"/>
    <n v="0"/>
    <n v="0"/>
    <s v="Not Parent"/>
    <s v="2013-10-28"/>
    <d v="2024-07-24T00:00:00"/>
    <n v="3922"/>
    <n v="13"/>
    <n v="647"/>
    <n v="107"/>
    <n v="391"/>
    <n v="175"/>
    <n v="67"/>
    <n v="40"/>
    <n v="1427"/>
    <n v="0.36384497705252422"/>
    <s v="Above Average Priority"/>
    <n v="1"/>
    <x v="3"/>
    <x v="0"/>
    <x v="0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407"/>
    <n v="1982"/>
    <n v="42"/>
    <s v="Millennials"/>
    <s v="Bachelors"/>
    <s v="College"/>
    <s v="Married"/>
    <n v="69109"/>
    <n v="69109"/>
    <s v="Bracket 4"/>
    <n v="0"/>
    <n v="0"/>
    <s v="Not Parent"/>
    <s v="2012-11-09"/>
    <d v="2024-07-24T00:00:00"/>
    <n v="4275"/>
    <n v="10"/>
    <n v="823"/>
    <n v="25"/>
    <n v="459"/>
    <n v="124"/>
    <n v="29"/>
    <n v="95"/>
    <n v="1555"/>
    <n v="0.36374269005847953"/>
    <s v="Above Average Priority"/>
    <n v="1"/>
    <x v="3"/>
    <x v="7"/>
    <x v="7"/>
    <n v="4"/>
    <x v="0"/>
    <x v="0"/>
    <x v="0"/>
    <x v="0"/>
    <x v="0"/>
    <n v="1"/>
    <s v="Converted"/>
    <n v="0"/>
    <n v="3"/>
    <n v="11"/>
    <n v="4"/>
    <n v="3"/>
    <n v="2"/>
    <n v="1"/>
    <n v="10"/>
    <x v="1"/>
  </r>
  <r>
    <n v="9064"/>
    <n v="1982"/>
    <n v="42"/>
    <s v="Millennials"/>
    <s v="Bachelors"/>
    <s v="College"/>
    <s v="Married"/>
    <n v="69109"/>
    <n v="69109"/>
    <s v="Bracket 4"/>
    <n v="0"/>
    <n v="0"/>
    <s v="Not Parent"/>
    <s v="2012-11-09"/>
    <d v="2024-07-24T00:00:00"/>
    <n v="4275"/>
    <n v="10"/>
    <n v="823"/>
    <n v="25"/>
    <n v="459"/>
    <n v="124"/>
    <n v="29"/>
    <n v="95"/>
    <n v="1555"/>
    <n v="0.36374269005847953"/>
    <s v="Above Average Priority"/>
    <n v="1"/>
    <x v="3"/>
    <x v="7"/>
    <x v="7"/>
    <n v="4"/>
    <x v="0"/>
    <x v="0"/>
    <x v="0"/>
    <x v="0"/>
    <x v="0"/>
    <n v="1"/>
    <s v="Converted"/>
    <n v="0"/>
    <n v="3"/>
    <n v="11"/>
    <n v="4"/>
    <n v="3"/>
    <n v="2"/>
    <n v="1"/>
    <n v="10"/>
    <x v="1"/>
  </r>
  <r>
    <n v="9209"/>
    <n v="1971"/>
    <n v="53"/>
    <s v="Gen X"/>
    <s v="Master"/>
    <s v="College"/>
    <s v="Partner"/>
    <n v="80573"/>
    <n v="80573"/>
    <s v="Bracket 5"/>
    <n v="0"/>
    <n v="0"/>
    <s v="Not Parent"/>
    <s v="2012-10-14"/>
    <d v="2024-07-24T00:00:00"/>
    <n v="4301"/>
    <n v="85"/>
    <n v="829"/>
    <n v="138"/>
    <n v="430"/>
    <n v="60"/>
    <n v="92"/>
    <n v="15"/>
    <n v="1564"/>
    <n v="0.36363636363636365"/>
    <s v="Above Average Priority"/>
    <n v="1"/>
    <x v="5"/>
    <x v="7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417"/>
    <n v="1971"/>
    <n v="53"/>
    <s v="Gen X"/>
    <s v="Master"/>
    <s v="College"/>
    <s v="Partner"/>
    <n v="80573"/>
    <n v="80573"/>
    <s v="Bracket 5"/>
    <n v="0"/>
    <n v="0"/>
    <s v="Not Parent"/>
    <s v="2012-10-14"/>
    <d v="2024-07-24T00:00:00"/>
    <n v="4301"/>
    <n v="85"/>
    <n v="829"/>
    <n v="138"/>
    <n v="430"/>
    <n v="60"/>
    <n v="92"/>
    <n v="15"/>
    <n v="1564"/>
    <n v="0.36363636363636365"/>
    <s v="Above Average Priority"/>
    <n v="1"/>
    <x v="5"/>
    <x v="7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673"/>
    <n v="1976"/>
    <n v="48"/>
    <s v="Gen X"/>
    <s v="PhD"/>
    <s v="College"/>
    <s v="Married"/>
    <n v="68397"/>
    <n v="68397"/>
    <s v="Bracket 4"/>
    <n v="0"/>
    <n v="1"/>
    <s v="Parent"/>
    <s v="2013-11-17"/>
    <d v="2024-07-24T00:00:00"/>
    <n v="3902"/>
    <n v="6"/>
    <n v="760"/>
    <n v="80"/>
    <n v="466"/>
    <n v="17"/>
    <n v="13"/>
    <n v="80"/>
    <n v="1416"/>
    <n v="0.362890825217837"/>
    <s v="Above Average Priority"/>
    <n v="1"/>
    <x v="3"/>
    <x v="9"/>
    <x v="6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010"/>
    <n v="1965"/>
    <n v="59"/>
    <s v="Gen X"/>
    <s v="Postgraduate"/>
    <s v="College"/>
    <s v="Married"/>
    <n v="70924"/>
    <n v="70924"/>
    <s v="Bracket 4"/>
    <n v="0"/>
    <n v="0"/>
    <s v="Not Parent"/>
    <s v="2014-04-07"/>
    <d v="2024-07-24T00:00:00"/>
    <n v="3761"/>
    <n v="41"/>
    <n v="635"/>
    <n v="114"/>
    <n v="254"/>
    <n v="132"/>
    <n v="152"/>
    <n v="76"/>
    <n v="1363"/>
    <n v="0.36240361605955862"/>
    <s v="Above Average Priority"/>
    <n v="1"/>
    <x v="3"/>
    <x v="7"/>
    <x v="7"/>
    <n v="3"/>
    <x v="0"/>
    <x v="0"/>
    <x v="0"/>
    <x v="0"/>
    <x v="0"/>
    <n v="1"/>
    <s v="Converted"/>
    <n v="0"/>
    <n v="3"/>
    <n v="11"/>
    <n v="4"/>
    <n v="3"/>
    <n v="0"/>
    <n v="1"/>
    <n v="8"/>
    <x v="0"/>
  </r>
  <r>
    <n v="4767"/>
    <n v="1965"/>
    <n v="59"/>
    <s v="Gen X"/>
    <s v="Postgraduate"/>
    <s v="College"/>
    <s v="Married"/>
    <n v="70924"/>
    <n v="70924"/>
    <s v="Bracket 4"/>
    <n v="0"/>
    <n v="0"/>
    <s v="Not Parent"/>
    <s v="2014-04-07"/>
    <d v="2024-07-24T00:00:00"/>
    <n v="3761"/>
    <n v="41"/>
    <n v="635"/>
    <n v="114"/>
    <n v="254"/>
    <n v="132"/>
    <n v="152"/>
    <n v="76"/>
    <n v="1363"/>
    <n v="0.36240361605955862"/>
    <s v="Above Average Priority"/>
    <n v="1"/>
    <x v="3"/>
    <x v="7"/>
    <x v="7"/>
    <n v="3"/>
    <x v="0"/>
    <x v="0"/>
    <x v="0"/>
    <x v="0"/>
    <x v="0"/>
    <n v="1"/>
    <s v="Converted"/>
    <n v="0"/>
    <n v="3"/>
    <n v="11"/>
    <n v="4"/>
    <n v="3"/>
    <n v="0"/>
    <n v="1"/>
    <n v="8"/>
    <x v="0"/>
  </r>
  <r>
    <n v="2150"/>
    <n v="1958"/>
    <n v="66"/>
    <s v="Boomers"/>
    <s v="PhD"/>
    <s v="College"/>
    <s v="Widow"/>
    <n v="80995"/>
    <n v="80995"/>
    <s v="Bracket 5"/>
    <n v="0"/>
    <n v="1"/>
    <s v="Parent"/>
    <s v="2013-05-11"/>
    <d v="2024-07-24T00:00:00"/>
    <n v="4092"/>
    <n v="83"/>
    <n v="860"/>
    <n v="28"/>
    <n v="409"/>
    <n v="73"/>
    <n v="56"/>
    <n v="56"/>
    <n v="1482"/>
    <n v="0.3621700879765396"/>
    <s v="Above Average Priority"/>
    <n v="1"/>
    <x v="9"/>
    <x v="9"/>
    <x v="9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149"/>
    <n v="1948"/>
    <n v="76"/>
    <s v="Boomers"/>
    <s v="PhD"/>
    <s v="College"/>
    <s v="Partner"/>
    <n v="76140"/>
    <n v="76140"/>
    <s v="Bracket 5"/>
    <n v="0"/>
    <n v="0"/>
    <s v="Not Parent"/>
    <s v="2014-05-13"/>
    <d v="2024-07-24T00:00:00"/>
    <n v="3725"/>
    <n v="57"/>
    <n v="586"/>
    <n v="66"/>
    <n v="653"/>
    <n v="17"/>
    <n v="0"/>
    <n v="26"/>
    <n v="1348"/>
    <n v="0.36187919463087248"/>
    <s v="Above Average Priority"/>
    <n v="1"/>
    <x v="4"/>
    <x v="9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767"/>
    <n v="1989"/>
    <n v="35"/>
    <s v="Millennials"/>
    <s v="PhD"/>
    <s v="College"/>
    <s v="Partner"/>
    <n v="77845"/>
    <n v="77845"/>
    <s v="Bracket 5"/>
    <n v="0"/>
    <n v="0"/>
    <s v="Not Parent"/>
    <s v="2014-05-16"/>
    <d v="2024-07-24T00:00:00"/>
    <n v="3722"/>
    <n v="40"/>
    <n v="760"/>
    <n v="40"/>
    <n v="480"/>
    <n v="0"/>
    <n v="40"/>
    <n v="26"/>
    <n v="1346"/>
    <n v="0.36163353036002149"/>
    <s v="Above Average Priority"/>
    <n v="1"/>
    <x v="0"/>
    <x v="5"/>
    <x v="2"/>
    <n v="1"/>
    <x v="1"/>
    <x v="0"/>
    <x v="0"/>
    <x v="0"/>
    <x v="0"/>
    <n v="1"/>
    <s v="Converted"/>
    <n v="0"/>
    <n v="3"/>
    <n v="11"/>
    <n v="4"/>
    <n v="3"/>
    <n v="0"/>
    <n v="1"/>
    <n v="8"/>
    <x v="0"/>
  </r>
  <r>
    <n v="8427"/>
    <n v="1956"/>
    <n v="68"/>
    <s v="Boomers"/>
    <s v="Master"/>
    <s v="College"/>
    <s v="Single"/>
    <n v="64857"/>
    <n v="64857"/>
    <s v="Bracket 4"/>
    <n v="0"/>
    <n v="0"/>
    <s v="Not Parent"/>
    <s v="2012-11-23"/>
    <d v="2024-07-24T00:00:00"/>
    <n v="4261"/>
    <n v="78"/>
    <n v="556"/>
    <n v="14"/>
    <n v="717"/>
    <n v="210"/>
    <n v="0"/>
    <n v="43"/>
    <n v="1540"/>
    <n v="0.36141750762731756"/>
    <s v="Above Average Priority"/>
    <n v="1"/>
    <x v="2"/>
    <x v="5"/>
    <x v="0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17"/>
    <n v="1956"/>
    <n v="68"/>
    <s v="Boomers"/>
    <s v="Master"/>
    <s v="College"/>
    <s v="Single"/>
    <n v="64857"/>
    <n v="64857"/>
    <s v="Bracket 4"/>
    <n v="0"/>
    <n v="0"/>
    <s v="Not Parent"/>
    <s v="2012-11-23"/>
    <d v="2024-07-24T00:00:00"/>
    <n v="4261"/>
    <n v="78"/>
    <n v="556"/>
    <n v="14"/>
    <n v="717"/>
    <n v="210"/>
    <n v="0"/>
    <n v="43"/>
    <n v="1540"/>
    <n v="0.36141750762731756"/>
    <s v="Above Average Priority"/>
    <n v="1"/>
    <x v="2"/>
    <x v="5"/>
    <x v="0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067"/>
    <n v="1994"/>
    <n v="30"/>
    <s v="Millennials"/>
    <s v="Bachelors"/>
    <s v="College"/>
    <s v="Partner"/>
    <n v="80134"/>
    <n v="80134"/>
    <s v="Bracket 5"/>
    <n v="0"/>
    <n v="0"/>
    <s v="Not Parent"/>
    <s v="2014-02-14"/>
    <d v="2024-07-24T00:00:00"/>
    <n v="3813"/>
    <n v="11"/>
    <n v="966"/>
    <n v="26"/>
    <n v="282"/>
    <n v="52"/>
    <n v="26"/>
    <n v="26"/>
    <n v="1378"/>
    <n v="0.36139522685549436"/>
    <s v="Above Average Priority"/>
    <n v="1"/>
    <x v="7"/>
    <x v="1"/>
    <x v="4"/>
    <n v="5"/>
    <x v="1"/>
    <x v="1"/>
    <x v="0"/>
    <x v="1"/>
    <x v="0"/>
    <n v="1"/>
    <s v="Converted"/>
    <n v="0"/>
    <n v="3"/>
    <n v="11"/>
    <n v="4"/>
    <n v="3"/>
    <n v="0"/>
    <n v="1"/>
    <n v="8"/>
    <x v="0"/>
  </r>
  <r>
    <n v="5204"/>
    <n v="1971"/>
    <n v="53"/>
    <s v="Gen X"/>
    <s v="Bachelors"/>
    <s v="College"/>
    <s v="Partner"/>
    <n v="74538"/>
    <n v="74538"/>
    <s v="Bracket 5"/>
    <n v="0"/>
    <n v="0"/>
    <s v="Not Parent"/>
    <s v="2013-06-29"/>
    <d v="2024-07-24T00:00:00"/>
    <n v="4043"/>
    <n v="21"/>
    <n v="380"/>
    <n v="98"/>
    <n v="733"/>
    <n v="110"/>
    <n v="112"/>
    <n v="28"/>
    <n v="1461"/>
    <n v="0.3613653227801138"/>
    <s v="Above Average Priority"/>
    <n v="1"/>
    <x v="9"/>
    <x v="4"/>
    <x v="6"/>
    <n v="3"/>
    <x v="0"/>
    <x v="0"/>
    <x v="0"/>
    <x v="0"/>
    <x v="0"/>
    <n v="1"/>
    <s v="Converted"/>
    <n v="0"/>
    <n v="3"/>
    <n v="11"/>
    <n v="4"/>
    <n v="3"/>
    <n v="2"/>
    <n v="1"/>
    <n v="10"/>
    <x v="1"/>
  </r>
  <r>
    <n v="3507"/>
    <n v="1970"/>
    <n v="54"/>
    <s v="Gen X"/>
    <s v="Bachelors"/>
    <s v="College"/>
    <s v="Single"/>
    <n v="76467"/>
    <n v="76467"/>
    <s v="Bracket 5"/>
    <n v="1"/>
    <n v="0"/>
    <s v="Parent"/>
    <s v="2012-08-17"/>
    <d v="2024-07-24T00:00:00"/>
    <n v="4359"/>
    <n v="44"/>
    <n v="676"/>
    <n v="161"/>
    <n v="426"/>
    <n v="210"/>
    <n v="44"/>
    <n v="58"/>
    <n v="1575"/>
    <n v="0.36132140399174123"/>
    <s v="Above Average Priority"/>
    <n v="2"/>
    <x v="7"/>
    <x v="5"/>
    <x v="6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2254"/>
    <n v="1983"/>
    <n v="41"/>
    <s v="Millennials"/>
    <s v="Bachelors"/>
    <s v="College"/>
    <s v="Married"/>
    <n v="69520"/>
    <n v="69520"/>
    <s v="Bracket 4"/>
    <n v="0"/>
    <n v="0"/>
    <s v="Not Parent"/>
    <s v="2013-07-07"/>
    <d v="2024-07-24T00:00:00"/>
    <n v="4035"/>
    <n v="95"/>
    <n v="627"/>
    <n v="120"/>
    <n v="414"/>
    <n v="121"/>
    <n v="80"/>
    <n v="93"/>
    <n v="1455"/>
    <n v="0.36059479553903345"/>
    <s v="Above Average Priority"/>
    <n v="1"/>
    <x v="1"/>
    <x v="7"/>
    <x v="6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092"/>
    <n v="1954"/>
    <n v="70"/>
    <s v="Boomers"/>
    <s v="Bachelors"/>
    <s v="College"/>
    <s v="Divorced"/>
    <n v="70044"/>
    <n v="70044"/>
    <s v="Bracket 4"/>
    <n v="0"/>
    <n v="1"/>
    <s v="Parent"/>
    <s v="2013-02-18"/>
    <d v="2024-07-24T00:00:00"/>
    <n v="4174"/>
    <n v="46"/>
    <n v="1073"/>
    <n v="0"/>
    <n v="250"/>
    <n v="153"/>
    <n v="14"/>
    <n v="14"/>
    <n v="1504"/>
    <n v="0.36032582654528028"/>
    <s v="Above Average Priority"/>
    <n v="4"/>
    <x v="2"/>
    <x v="3"/>
    <x v="6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320"/>
    <n v="1976"/>
    <n v="48"/>
    <s v="Gen X"/>
    <s v="Master"/>
    <s v="College"/>
    <s v="Single"/>
    <n v="70893"/>
    <n v="70893"/>
    <s v="Bracket 4"/>
    <n v="0"/>
    <n v="0"/>
    <s v="Not Parent"/>
    <s v="2013-02-06"/>
    <d v="2024-07-24T00:00:00"/>
    <n v="4186"/>
    <n v="42"/>
    <n v="768"/>
    <n v="44"/>
    <n v="561"/>
    <n v="77"/>
    <n v="44"/>
    <n v="14"/>
    <n v="1508"/>
    <n v="0.36024844720496896"/>
    <s v="Above Average Priority"/>
    <n v="1"/>
    <x v="3"/>
    <x v="7"/>
    <x v="0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389"/>
    <n v="1970"/>
    <n v="54"/>
    <s v="Gen X"/>
    <s v="Bachelors"/>
    <s v="College"/>
    <s v="Married"/>
    <n v="69016"/>
    <n v="69016"/>
    <s v="Bracket 4"/>
    <n v="0"/>
    <n v="1"/>
    <s v="Parent"/>
    <s v="2012-11-22"/>
    <d v="2024-07-24T00:00:00"/>
    <n v="4262"/>
    <n v="61"/>
    <n v="726"/>
    <n v="53"/>
    <n v="363"/>
    <n v="123"/>
    <n v="107"/>
    <n v="161"/>
    <n v="1533"/>
    <n v="0.35969028625058658"/>
    <s v="Above Average Priority"/>
    <n v="4"/>
    <x v="9"/>
    <x v="9"/>
    <x v="8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053"/>
    <n v="1966"/>
    <n v="58"/>
    <s v="Gen X"/>
    <s v="PhD"/>
    <s v="College"/>
    <s v="Single"/>
    <n v="78420"/>
    <n v="78420"/>
    <s v="Bracket 5"/>
    <n v="0"/>
    <n v="0"/>
    <s v="Not Parent"/>
    <s v="2013-06-29"/>
    <d v="2024-07-24T00:00:00"/>
    <n v="4043"/>
    <n v="75"/>
    <n v="604"/>
    <n v="28"/>
    <n v="674"/>
    <n v="91"/>
    <n v="28"/>
    <n v="28"/>
    <n v="1453"/>
    <n v="0.35938659411328222"/>
    <s v="Above Average Priority"/>
    <n v="1"/>
    <x v="0"/>
    <x v="3"/>
    <x v="5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030"/>
    <n v="1955"/>
    <n v="69"/>
    <s v="Boomers"/>
    <s v="PhD"/>
    <s v="College"/>
    <s v="Married"/>
    <n v="66465"/>
    <n v="66465"/>
    <s v="Bracket 4"/>
    <n v="0"/>
    <n v="1"/>
    <s v="Parent"/>
    <s v="2013-03-30"/>
    <d v="2024-07-24T00:00:00"/>
    <n v="4134"/>
    <n v="1"/>
    <n v="1200"/>
    <n v="0"/>
    <n v="204"/>
    <n v="38"/>
    <n v="29"/>
    <n v="14"/>
    <n v="1485"/>
    <n v="0.35921625544267055"/>
    <s v="Above Average Priority"/>
    <n v="3"/>
    <x v="8"/>
    <x v="9"/>
    <x v="2"/>
    <n v="6"/>
    <x v="1"/>
    <x v="0"/>
    <x v="0"/>
    <x v="0"/>
    <x v="1"/>
    <n v="1"/>
    <s v="Converted"/>
    <n v="0"/>
    <n v="3"/>
    <n v="11"/>
    <n v="4"/>
    <n v="3"/>
    <n v="2"/>
    <n v="1"/>
    <n v="10"/>
    <x v="1"/>
  </r>
  <r>
    <n v="10590"/>
    <n v="1956"/>
    <n v="68"/>
    <s v="Boomers"/>
    <s v="PhD"/>
    <s v="College"/>
    <s v="Partner"/>
    <n v="76542"/>
    <n v="76542"/>
    <s v="Bracket 5"/>
    <n v="0"/>
    <n v="0"/>
    <s v="Not Parent"/>
    <s v="2013-03-30"/>
    <d v="2024-07-24T00:00:00"/>
    <n v="4134"/>
    <n v="91"/>
    <n v="794"/>
    <n v="73"/>
    <n v="573"/>
    <n v="0"/>
    <n v="29"/>
    <n v="14"/>
    <n v="1483"/>
    <n v="0.3587324625060474"/>
    <s v="Above Average Priority"/>
    <n v="1"/>
    <x v="5"/>
    <x v="4"/>
    <x v="0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434"/>
    <n v="1951"/>
    <n v="73"/>
    <s v="Boomers"/>
    <s v="Bachelors"/>
    <s v="College"/>
    <s v="Single"/>
    <n v="80872"/>
    <n v="80872"/>
    <s v="Bracket 5"/>
    <n v="0"/>
    <n v="0"/>
    <s v="Not Parent"/>
    <s v="2014-05-12"/>
    <d v="2024-07-24T00:00:00"/>
    <n v="3726"/>
    <n v="60"/>
    <n v="483"/>
    <n v="72"/>
    <n v="567"/>
    <n v="94"/>
    <n v="12"/>
    <n v="108"/>
    <n v="1336"/>
    <n v="0.35856146001073536"/>
    <s v="Above Average Priority"/>
    <n v="1"/>
    <x v="5"/>
    <x v="0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145"/>
    <n v="1972"/>
    <n v="52"/>
    <s v="Gen X"/>
    <s v="Bachelors"/>
    <s v="College"/>
    <s v="Single"/>
    <n v="72504"/>
    <n v="72504"/>
    <s v="Bracket 4"/>
    <n v="0"/>
    <n v="1"/>
    <s v="Parent"/>
    <s v="2013-04-06"/>
    <d v="2024-07-24T00:00:00"/>
    <n v="4127"/>
    <n v="43"/>
    <n v="604"/>
    <n v="26"/>
    <n v="470"/>
    <n v="123"/>
    <n v="161"/>
    <n v="94"/>
    <n v="1478"/>
    <n v="0.35812939181003151"/>
    <s v="Above Average Priority"/>
    <n v="2"/>
    <x v="4"/>
    <x v="9"/>
    <x v="3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331"/>
    <n v="1978"/>
    <n v="46"/>
    <s v="Gen X"/>
    <s v="Master"/>
    <s v="College"/>
    <s v="Partner"/>
    <n v="85738"/>
    <n v="85738"/>
    <s v="Bracket 5"/>
    <n v="0"/>
    <n v="0"/>
    <s v="Not Parent"/>
    <s v="2014-01-23"/>
    <d v="2024-07-24T00:00:00"/>
    <n v="3835"/>
    <n v="41"/>
    <n v="913"/>
    <n v="26"/>
    <n v="376"/>
    <n v="17"/>
    <n v="26"/>
    <n v="13"/>
    <n v="1371"/>
    <n v="0.35749674054758801"/>
    <s v="Above Average Priority"/>
    <n v="1"/>
    <x v="0"/>
    <x v="7"/>
    <x v="4"/>
    <n v="1"/>
    <x v="0"/>
    <x v="0"/>
    <x v="0"/>
    <x v="1"/>
    <x v="0"/>
    <n v="1"/>
    <s v="Converted"/>
    <n v="0"/>
    <n v="3"/>
    <n v="11"/>
    <n v="4"/>
    <n v="3"/>
    <n v="0"/>
    <n v="1"/>
    <n v="8"/>
    <x v="0"/>
  </r>
  <r>
    <n v="1685"/>
    <n v="1967"/>
    <n v="57"/>
    <s v="Gen X"/>
    <s v="PhD"/>
    <s v="College"/>
    <s v="Partner"/>
    <n v="62981"/>
    <n v="62981"/>
    <s v="Bracket 4"/>
    <n v="0"/>
    <n v="0"/>
    <s v="Not Parent"/>
    <s v="2013-03-17"/>
    <d v="2024-07-24T00:00:00"/>
    <n v="4147"/>
    <n v="21"/>
    <n v="796"/>
    <n v="14"/>
    <n v="590"/>
    <n v="38"/>
    <n v="44"/>
    <n v="0"/>
    <n v="1482"/>
    <n v="0.35736677115987459"/>
    <s v="Above Average Priority"/>
    <n v="1"/>
    <x v="5"/>
    <x v="5"/>
    <x v="8"/>
    <n v="3"/>
    <x v="0"/>
    <x v="0"/>
    <x v="0"/>
    <x v="1"/>
    <x v="1"/>
    <n v="1"/>
    <s v="Converted"/>
    <n v="0"/>
    <n v="3"/>
    <n v="11"/>
    <n v="4"/>
    <n v="3"/>
    <n v="2"/>
    <n v="1"/>
    <n v="10"/>
    <x v="1"/>
  </r>
  <r>
    <n v="10513"/>
    <n v="1992"/>
    <n v="32"/>
    <s v="Millennials"/>
    <s v="Bachelors"/>
    <s v="College"/>
    <s v="Partner"/>
    <n v="63207"/>
    <n v="63207"/>
    <s v="Bracket 4"/>
    <n v="0"/>
    <n v="0"/>
    <s v="Not Parent"/>
    <s v="2013-01-20"/>
    <d v="2024-07-24T00:00:00"/>
    <n v="4203"/>
    <n v="68"/>
    <n v="438"/>
    <n v="169"/>
    <n v="565"/>
    <n v="91"/>
    <n v="169"/>
    <n v="70"/>
    <n v="1502"/>
    <n v="0.35736378777064004"/>
    <s v="Above Average Priority"/>
    <n v="1"/>
    <x v="7"/>
    <x v="8"/>
    <x v="3"/>
    <n v="7"/>
    <x v="1"/>
    <x v="0"/>
    <x v="0"/>
    <x v="0"/>
    <x v="1"/>
    <n v="1"/>
    <s v="Converted"/>
    <n v="0"/>
    <n v="3"/>
    <n v="11"/>
    <n v="4"/>
    <n v="3"/>
    <n v="2"/>
    <n v="1"/>
    <n v="10"/>
    <x v="1"/>
  </r>
  <r>
    <n v="1137"/>
    <n v="1964"/>
    <n v="60"/>
    <s v="Boomers"/>
    <s v="Bachelors"/>
    <s v="College"/>
    <s v="Single"/>
    <n v="81246"/>
    <n v="81246"/>
    <s v="Bracket 5"/>
    <n v="0"/>
    <n v="0"/>
    <s v="Not Parent"/>
    <s v="2013-12-29"/>
    <d v="2024-07-24T00:00:00"/>
    <n v="3860"/>
    <n v="87"/>
    <n v="398"/>
    <n v="190"/>
    <n v="537"/>
    <n v="61"/>
    <n v="156"/>
    <n v="37"/>
    <n v="1379"/>
    <n v="0.35725388601036268"/>
    <s v="Above Average Priority"/>
    <n v="1"/>
    <x v="5"/>
    <x v="5"/>
    <x v="7"/>
    <n v="1"/>
    <x v="1"/>
    <x v="0"/>
    <x v="1"/>
    <x v="0"/>
    <x v="1"/>
    <n v="1"/>
    <s v="Converted"/>
    <n v="0"/>
    <n v="3"/>
    <n v="11"/>
    <n v="4"/>
    <n v="3"/>
    <n v="0"/>
    <n v="1"/>
    <n v="8"/>
    <x v="0"/>
  </r>
  <r>
    <n v="8932"/>
    <n v="1969"/>
    <n v="55"/>
    <s v="Gen X"/>
    <s v="Master"/>
    <s v="College"/>
    <s v="Partner"/>
    <n v="65176"/>
    <n v="65176"/>
    <s v="Bracket 4"/>
    <n v="0"/>
    <n v="1"/>
    <s v="Parent"/>
    <s v="2012-10-29"/>
    <d v="2024-07-24T00:00:00"/>
    <n v="4286"/>
    <n v="57"/>
    <n v="960"/>
    <n v="28"/>
    <n v="183"/>
    <n v="220"/>
    <n v="70"/>
    <n v="70"/>
    <n v="1531"/>
    <n v="0.35720951936537565"/>
    <s v="Above Average Priority"/>
    <n v="4"/>
    <x v="1"/>
    <x v="7"/>
    <x v="3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050"/>
    <n v="1975"/>
    <n v="49"/>
    <s v="Gen X"/>
    <s v="Postgraduate"/>
    <s v="College"/>
    <s v="Married"/>
    <n v="57036"/>
    <n v="57036"/>
    <s v="Bracket 4"/>
    <n v="0"/>
    <n v="1"/>
    <s v="Parent"/>
    <s v="2012-12-11"/>
    <d v="2024-07-24T00:00:00"/>
    <n v="4243"/>
    <n v="33"/>
    <n v="1171"/>
    <n v="43"/>
    <n v="219"/>
    <n v="19"/>
    <n v="14"/>
    <n v="47"/>
    <n v="1513"/>
    <n v="0.35658732029224605"/>
    <s v="Above Average Priority"/>
    <n v="4"/>
    <x v="3"/>
    <x v="8"/>
    <x v="8"/>
    <n v="9"/>
    <x v="0"/>
    <x v="0"/>
    <x v="1"/>
    <x v="0"/>
    <x v="1"/>
    <n v="1"/>
    <s v="Converted"/>
    <n v="0"/>
    <n v="3"/>
    <n v="11"/>
    <n v="4"/>
    <n v="3"/>
    <n v="2"/>
    <n v="1"/>
    <n v="10"/>
    <x v="1"/>
  </r>
  <r>
    <n v="6853"/>
    <n v="1982"/>
    <n v="42"/>
    <s v="Millennials"/>
    <s v="Master"/>
    <s v="College"/>
    <s v="Single"/>
    <n v="75777"/>
    <n v="75777"/>
    <s v="Bracket 5"/>
    <n v="0"/>
    <n v="0"/>
    <s v="Not Parent"/>
    <s v="2013-07-04"/>
    <d v="2024-07-24T00:00:00"/>
    <n v="4038"/>
    <n v="12"/>
    <n v="712"/>
    <n v="26"/>
    <n v="538"/>
    <n v="69"/>
    <n v="13"/>
    <n v="80"/>
    <n v="1438"/>
    <n v="0.35611688954928183"/>
    <s v="Above Average Priority"/>
    <n v="1"/>
    <x v="0"/>
    <x v="7"/>
    <x v="4"/>
    <n v="1"/>
    <x v="0"/>
    <x v="0"/>
    <x v="0"/>
    <x v="1"/>
    <x v="0"/>
    <n v="1"/>
    <s v="Converted"/>
    <n v="0"/>
    <n v="3"/>
    <n v="11"/>
    <n v="4"/>
    <n v="3"/>
    <n v="2"/>
    <n v="1"/>
    <n v="10"/>
    <x v="1"/>
  </r>
  <r>
    <n v="7366"/>
    <n v="1982"/>
    <n v="42"/>
    <s v="Millennials"/>
    <s v="Master"/>
    <s v="College"/>
    <s v="Single"/>
    <n v="75777"/>
    <n v="75777"/>
    <s v="Bracket 5"/>
    <n v="0"/>
    <n v="0"/>
    <s v="Not Parent"/>
    <s v="2013-07-04"/>
    <d v="2024-07-24T00:00:00"/>
    <n v="4038"/>
    <n v="12"/>
    <n v="712"/>
    <n v="26"/>
    <n v="538"/>
    <n v="69"/>
    <n v="13"/>
    <n v="80"/>
    <n v="1438"/>
    <n v="0.35611688954928183"/>
    <s v="Above Average Priority"/>
    <n v="1"/>
    <x v="0"/>
    <x v="7"/>
    <x v="4"/>
    <n v="1"/>
    <x v="0"/>
    <x v="0"/>
    <x v="0"/>
    <x v="1"/>
    <x v="0"/>
    <n v="1"/>
    <s v="Converted"/>
    <n v="0"/>
    <n v="3"/>
    <n v="11"/>
    <n v="4"/>
    <n v="3"/>
    <n v="2"/>
    <n v="1"/>
    <n v="10"/>
    <x v="1"/>
  </r>
  <r>
    <n v="10479"/>
    <n v="1975"/>
    <n v="49"/>
    <s v="Gen X"/>
    <s v="PhD"/>
    <s v="College"/>
    <s v="Married"/>
    <n v="76618"/>
    <n v="76618"/>
    <s v="Bracket 5"/>
    <n v="0"/>
    <n v="0"/>
    <s v="Not Parent"/>
    <s v="2012-12-07"/>
    <d v="2024-07-24T00:00:00"/>
    <n v="4247"/>
    <n v="64"/>
    <n v="749"/>
    <n v="40"/>
    <n v="294"/>
    <n v="121"/>
    <n v="160"/>
    <n v="147"/>
    <n v="1511"/>
    <n v="0.35578055097716033"/>
    <s v="Above Average Priority"/>
    <n v="1"/>
    <x v="0"/>
    <x v="6"/>
    <x v="6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147"/>
    <n v="1948"/>
    <n v="76"/>
    <s v="Boomers"/>
    <s v="Bachelors"/>
    <s v="College"/>
    <s v="Single"/>
    <n v="90842"/>
    <n v="90842"/>
    <s v="Bracket 5"/>
    <n v="0"/>
    <n v="0"/>
    <s v="Not Parent"/>
    <s v="2013-07-29"/>
    <d v="2024-07-24T00:00:00"/>
    <n v="4013"/>
    <n v="57"/>
    <n v="774"/>
    <n v="70"/>
    <n v="118"/>
    <n v="182"/>
    <n v="187"/>
    <n v="93"/>
    <n v="1424"/>
    <n v="0.35484674806877647"/>
    <s v="Above Average Priority"/>
    <n v="1"/>
    <x v="5"/>
    <x v="9"/>
    <x v="8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086"/>
    <n v="1955"/>
    <n v="69"/>
    <s v="Boomers"/>
    <s v="Bachelors"/>
    <s v="College"/>
    <s v="Married"/>
    <n v="80395"/>
    <n v="80395"/>
    <s v="Bracket 5"/>
    <n v="0"/>
    <n v="0"/>
    <s v="Not Parent"/>
    <s v="2013-11-23"/>
    <d v="2024-07-24T00:00:00"/>
    <n v="3896"/>
    <n v="62"/>
    <n v="445"/>
    <n v="25"/>
    <n v="706"/>
    <n v="80"/>
    <n v="76"/>
    <n v="48"/>
    <n v="1380"/>
    <n v="0.35420944558521561"/>
    <s v="Above Average Priority"/>
    <n v="1"/>
    <x v="3"/>
    <x v="5"/>
    <x v="2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5718"/>
    <n v="1950"/>
    <n v="74"/>
    <s v="Boomers"/>
    <s v="Bachelors"/>
    <s v="College"/>
    <s v="Married"/>
    <n v="80763"/>
    <n v="80763"/>
    <s v="Bracket 5"/>
    <n v="0"/>
    <n v="0"/>
    <s v="Not Parent"/>
    <s v="2013-08-15"/>
    <d v="2024-07-24T00:00:00"/>
    <n v="3996"/>
    <n v="17"/>
    <n v="674"/>
    <n v="168"/>
    <n v="108"/>
    <n v="192"/>
    <n v="42"/>
    <n v="231"/>
    <n v="1415"/>
    <n v="0.35410410410410409"/>
    <s v="Above Average Priority"/>
    <n v="1"/>
    <x v="4"/>
    <x v="2"/>
    <x v="3"/>
    <n v="3"/>
    <x v="1"/>
    <x v="0"/>
    <x v="0"/>
    <x v="0"/>
    <x v="0"/>
    <n v="1"/>
    <s v="Converted"/>
    <n v="0"/>
    <n v="3"/>
    <n v="11"/>
    <n v="4"/>
    <n v="3"/>
    <n v="0"/>
    <n v="1"/>
    <n v="8"/>
    <x v="0"/>
  </r>
  <r>
    <n v="4216"/>
    <n v="1981"/>
    <n v="43"/>
    <s v="Millennials"/>
    <s v="Bachelors"/>
    <s v="College"/>
    <s v="Single"/>
    <n v="91065"/>
    <n v="91065"/>
    <s v="Bracket 5"/>
    <n v="0"/>
    <n v="0"/>
    <s v="Not Parent"/>
    <s v="2013-02-22"/>
    <d v="2024-07-24T00:00:00"/>
    <n v="4170"/>
    <n v="33"/>
    <n v="822"/>
    <n v="114"/>
    <n v="108"/>
    <n v="179"/>
    <n v="137"/>
    <n v="114"/>
    <n v="1474"/>
    <n v="0.35347721822541966"/>
    <s v="Above Average Priority"/>
    <n v="1"/>
    <x v="2"/>
    <x v="9"/>
    <x v="1"/>
    <n v="3"/>
    <x v="1"/>
    <x v="0"/>
    <x v="0"/>
    <x v="0"/>
    <x v="0"/>
    <n v="1"/>
    <s v="Converted"/>
    <n v="0"/>
    <n v="3"/>
    <n v="11"/>
    <n v="4"/>
    <n v="3"/>
    <n v="2"/>
    <n v="1"/>
    <n v="10"/>
    <x v="1"/>
  </r>
  <r>
    <n v="1945"/>
    <n v="1962"/>
    <n v="62"/>
    <s v="Boomers"/>
    <s v="Bachelors"/>
    <s v="College"/>
    <s v="Married"/>
    <n v="71434"/>
    <n v="71434"/>
    <s v="Bracket 4"/>
    <n v="0"/>
    <n v="1"/>
    <s v="Parent"/>
    <s v="2013-09-18"/>
    <d v="2024-07-24T00:00:00"/>
    <n v="3962"/>
    <n v="4"/>
    <n v="711"/>
    <n v="36"/>
    <n v="217"/>
    <n v="172"/>
    <n v="96"/>
    <n v="168"/>
    <n v="1400"/>
    <n v="0.35335689045936397"/>
    <s v="Above Average Priority"/>
    <n v="3"/>
    <x v="2"/>
    <x v="0"/>
    <x v="7"/>
    <n v="4"/>
    <x v="1"/>
    <x v="0"/>
    <x v="0"/>
    <x v="1"/>
    <x v="1"/>
    <n v="1"/>
    <s v="Converted"/>
    <n v="0"/>
    <n v="3"/>
    <n v="11"/>
    <n v="4"/>
    <n v="3"/>
    <n v="0"/>
    <n v="1"/>
    <n v="8"/>
    <x v="0"/>
  </r>
  <r>
    <n v="1361"/>
    <n v="1974"/>
    <n v="50"/>
    <s v="Gen X"/>
    <s v="Master"/>
    <s v="College"/>
    <s v="Married"/>
    <n v="82584"/>
    <n v="82584"/>
    <s v="Bracket 5"/>
    <n v="0"/>
    <n v="0"/>
    <s v="Not Parent"/>
    <s v="2013-06-04"/>
    <d v="2024-07-24T00:00:00"/>
    <n v="4068"/>
    <n v="26"/>
    <n v="1076"/>
    <n v="68"/>
    <n v="103"/>
    <n v="29"/>
    <n v="91"/>
    <n v="68"/>
    <n v="1435"/>
    <n v="0.35275319567354968"/>
    <s v="Above Average Priority"/>
    <n v="1"/>
    <x v="0"/>
    <x v="0"/>
    <x v="5"/>
    <n v="1"/>
    <x v="0"/>
    <x v="0"/>
    <x v="0"/>
    <x v="1"/>
    <x v="0"/>
    <n v="1"/>
    <s v="Converted"/>
    <n v="0"/>
    <n v="3"/>
    <n v="11"/>
    <n v="4"/>
    <n v="3"/>
    <n v="2"/>
    <n v="1"/>
    <n v="10"/>
    <x v="1"/>
  </r>
  <r>
    <n v="10172"/>
    <n v="1988"/>
    <n v="36"/>
    <s v="Millennials"/>
    <s v="Bachelors"/>
    <s v="College"/>
    <s v="Single"/>
    <n v="68655"/>
    <n v="68655"/>
    <s v="Bracket 4"/>
    <n v="0"/>
    <n v="0"/>
    <s v="Not Parent"/>
    <s v="2012-08-10"/>
    <d v="2024-07-24T00:00:00"/>
    <n v="4366"/>
    <n v="95"/>
    <n v="456"/>
    <n v="19"/>
    <n v="832"/>
    <n v="75"/>
    <n v="118"/>
    <n v="38"/>
    <n v="1538"/>
    <n v="0.35226752175904719"/>
    <s v="Above Average Priority"/>
    <n v="1"/>
    <x v="5"/>
    <x v="5"/>
    <x v="4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729"/>
    <n v="1988"/>
    <n v="36"/>
    <s v="Millennials"/>
    <s v="Bachelors"/>
    <s v="College"/>
    <s v="Single"/>
    <n v="68655"/>
    <n v="68655"/>
    <s v="Bracket 4"/>
    <n v="0"/>
    <n v="0"/>
    <s v="Not Parent"/>
    <s v="2012-08-10"/>
    <d v="2024-07-24T00:00:00"/>
    <n v="4366"/>
    <n v="95"/>
    <n v="456"/>
    <n v="19"/>
    <n v="832"/>
    <n v="75"/>
    <n v="118"/>
    <n v="38"/>
    <n v="1538"/>
    <n v="0.35226752175904719"/>
    <s v="Above Average Priority"/>
    <n v="1"/>
    <x v="5"/>
    <x v="5"/>
    <x v="4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406"/>
    <n v="1970"/>
    <n v="54"/>
    <s v="Gen X"/>
    <s v="Bachelors"/>
    <s v="College"/>
    <s v="Partner"/>
    <n v="67419"/>
    <n v="67419"/>
    <s v="Bracket 4"/>
    <n v="0"/>
    <n v="1"/>
    <s v="Parent"/>
    <s v="2013-01-16"/>
    <d v="2024-07-24T00:00:00"/>
    <n v="4207"/>
    <n v="29"/>
    <n v="846"/>
    <n v="84"/>
    <n v="352"/>
    <n v="91"/>
    <n v="56"/>
    <n v="42"/>
    <n v="1471"/>
    <n v="0.34965533634418827"/>
    <s v="Above Average Priority"/>
    <n v="4"/>
    <x v="1"/>
    <x v="0"/>
    <x v="5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118"/>
    <n v="1957"/>
    <n v="67"/>
    <s v="Boomers"/>
    <s v="Bachelors"/>
    <s v="College"/>
    <s v="Married"/>
    <n v="73803"/>
    <n v="73803"/>
    <s v="Bracket 4"/>
    <n v="0"/>
    <n v="1"/>
    <s v="Parent"/>
    <s v="2012-08-01"/>
    <d v="2024-07-24T00:00:00"/>
    <n v="4375"/>
    <n v="61"/>
    <n v="833"/>
    <n v="80"/>
    <n v="363"/>
    <n v="52"/>
    <n v="26"/>
    <n v="174"/>
    <n v="1528"/>
    <n v="0.34925714285714288"/>
    <s v="Above Average Priority"/>
    <n v="2"/>
    <x v="1"/>
    <x v="5"/>
    <x v="3"/>
    <n v="6"/>
    <x v="0"/>
    <x v="0"/>
    <x v="1"/>
    <x v="0"/>
    <x v="1"/>
    <n v="1"/>
    <s v="Converted"/>
    <n v="0"/>
    <n v="3"/>
    <n v="11"/>
    <n v="4"/>
    <n v="3"/>
    <n v="2"/>
    <n v="1"/>
    <n v="10"/>
    <x v="1"/>
  </r>
  <r>
    <n v="1729"/>
    <n v="1961"/>
    <n v="63"/>
    <s v="Boomers"/>
    <s v="PhD"/>
    <s v="College"/>
    <s v="Partner"/>
    <n v="66426"/>
    <n v="66426"/>
    <s v="Bracket 4"/>
    <n v="0"/>
    <n v="1"/>
    <s v="Parent"/>
    <s v="2013-10-02"/>
    <d v="2024-07-24T00:00:00"/>
    <n v="3948"/>
    <n v="14"/>
    <n v="1043"/>
    <n v="24"/>
    <n v="97"/>
    <n v="32"/>
    <n v="24"/>
    <n v="157"/>
    <n v="1377"/>
    <n v="0.34878419452887538"/>
    <s v="Above Average Priority"/>
    <n v="2"/>
    <x v="0"/>
    <x v="5"/>
    <x v="0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544"/>
    <n v="1970"/>
    <n v="54"/>
    <s v="Gen X"/>
    <s v="Bachelors"/>
    <s v="College"/>
    <s v="Single"/>
    <n v="67384"/>
    <n v="67384"/>
    <s v="Bracket 4"/>
    <n v="0"/>
    <n v="1"/>
    <s v="Parent"/>
    <s v="2012-11-10"/>
    <d v="2024-07-24T00:00:00"/>
    <n v="4274"/>
    <n v="32"/>
    <n v="957"/>
    <n v="40"/>
    <n v="175"/>
    <n v="158"/>
    <n v="53"/>
    <n v="107"/>
    <n v="1490"/>
    <n v="0.3486195601310248"/>
    <s v="Above Average Priority"/>
    <n v="2"/>
    <x v="2"/>
    <x v="4"/>
    <x v="6"/>
    <n v="5"/>
    <x v="0"/>
    <x v="0"/>
    <x v="0"/>
    <x v="1"/>
    <x v="1"/>
    <n v="1"/>
    <s v="Converted"/>
    <n v="0"/>
    <n v="3"/>
    <n v="11"/>
    <n v="4"/>
    <n v="3"/>
    <n v="2"/>
    <n v="1"/>
    <n v="10"/>
    <x v="1"/>
  </r>
  <r>
    <n v="11112"/>
    <n v="1966"/>
    <n v="58"/>
    <s v="Gen X"/>
    <s v="Bachelors"/>
    <s v="College"/>
    <s v="Partner"/>
    <n v="70713"/>
    <n v="70713"/>
    <s v="Bracket 4"/>
    <n v="0"/>
    <n v="1"/>
    <s v="Parent"/>
    <s v="2012-12-03"/>
    <d v="2024-07-24T00:00:00"/>
    <n v="4251"/>
    <n v="23"/>
    <n v="736"/>
    <n v="114"/>
    <n v="279"/>
    <n v="82"/>
    <n v="76"/>
    <n v="190"/>
    <n v="1477"/>
    <n v="0.34744765937426486"/>
    <s v="Above Average Priority"/>
    <n v="6"/>
    <x v="4"/>
    <x v="7"/>
    <x v="5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395"/>
    <n v="1961"/>
    <n v="63"/>
    <s v="Boomers"/>
    <s v="Bachelors"/>
    <s v="College"/>
    <s v="Single"/>
    <n v="82014"/>
    <n v="82014"/>
    <s v="Bracket 5"/>
    <n v="0"/>
    <n v="0"/>
    <s v="Not Parent"/>
    <s v="2012-08-20"/>
    <d v="2024-07-24T00:00:00"/>
    <n v="4356"/>
    <n v="48"/>
    <n v="980"/>
    <n v="37"/>
    <n v="265"/>
    <n v="35"/>
    <n v="163"/>
    <n v="31"/>
    <n v="1511"/>
    <n v="0.34687786960514233"/>
    <s v="Above Average Priority"/>
    <n v="1"/>
    <x v="0"/>
    <x v="7"/>
    <x v="2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7428"/>
    <n v="1975"/>
    <n v="49"/>
    <s v="Gen X"/>
    <s v="Bachelors"/>
    <s v="College"/>
    <s v="Partner"/>
    <n v="80144"/>
    <n v="80144"/>
    <s v="Bracket 5"/>
    <n v="0"/>
    <n v="0"/>
    <s v="Not Parent"/>
    <s v="2013-09-30"/>
    <d v="2024-07-24T00:00:00"/>
    <n v="3950"/>
    <n v="47"/>
    <n v="240"/>
    <n v="132"/>
    <n v="445"/>
    <n v="250"/>
    <n v="192"/>
    <n v="108"/>
    <n v="1367"/>
    <n v="0.34607594936708863"/>
    <s v="Above Average Priority"/>
    <n v="1"/>
    <x v="0"/>
    <x v="1"/>
    <x v="5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960"/>
    <n v="1962"/>
    <n v="62"/>
    <s v="Boomers"/>
    <s v="Postgraduate"/>
    <s v="College"/>
    <s v="Partner"/>
    <n v="82122"/>
    <n v="82122"/>
    <s v="Bracket 5"/>
    <n v="0"/>
    <n v="0"/>
    <s v="Not Parent"/>
    <s v="2013-08-15"/>
    <d v="2024-07-24T00:00:00"/>
    <n v="3996"/>
    <n v="89"/>
    <n v="734"/>
    <n v="22"/>
    <n v="350"/>
    <n v="151"/>
    <n v="25"/>
    <n v="100"/>
    <n v="1382"/>
    <n v="0.34584584584584582"/>
    <s v="Above Average Priority"/>
    <n v="1"/>
    <x v="0"/>
    <x v="9"/>
    <x v="8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3599"/>
    <n v="1970"/>
    <n v="54"/>
    <s v="Gen X"/>
    <s v="Bachelors"/>
    <s v="College"/>
    <s v="Married"/>
    <n v="63684"/>
    <n v="63684"/>
    <s v="Bracket 4"/>
    <n v="0"/>
    <n v="1"/>
    <s v="Parent"/>
    <s v="2012-11-26"/>
    <d v="2024-07-24T00:00:00"/>
    <n v="4258"/>
    <n v="61"/>
    <n v="575"/>
    <n v="80"/>
    <n v="428"/>
    <n v="208"/>
    <n v="93"/>
    <n v="80"/>
    <n v="1464"/>
    <n v="0.34382339126350397"/>
    <s v="Above Average Priority"/>
    <n v="3"/>
    <x v="9"/>
    <x v="0"/>
    <x v="5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537"/>
    <n v="1949"/>
    <n v="75"/>
    <s v="Boomers"/>
    <s v="Bachelors"/>
    <s v="College"/>
    <s v="Widow"/>
    <n v="72643"/>
    <n v="72643"/>
    <s v="Bracket 4"/>
    <n v="0"/>
    <n v="0"/>
    <s v="Not Parent"/>
    <s v="2013-02-27"/>
    <d v="2024-07-24T00:00:00"/>
    <n v="4165"/>
    <n v="60"/>
    <n v="526"/>
    <n v="80"/>
    <n v="553"/>
    <n v="123"/>
    <n v="94"/>
    <n v="53"/>
    <n v="1429"/>
    <n v="0.34309723889555821"/>
    <s v="Above Average Priority"/>
    <n v="1"/>
    <x v="0"/>
    <x v="3"/>
    <x v="7"/>
    <n v="2"/>
    <x v="1"/>
    <x v="0"/>
    <x v="0"/>
    <x v="0"/>
    <x v="1"/>
    <n v="1"/>
    <s v="Converted"/>
    <n v="0"/>
    <n v="3"/>
    <n v="11"/>
    <n v="4"/>
    <n v="3"/>
    <n v="2"/>
    <n v="1"/>
    <n v="10"/>
    <x v="1"/>
  </r>
  <r>
    <n v="175"/>
    <n v="1986"/>
    <n v="38"/>
    <s v="Millennials"/>
    <s v="Bachelors"/>
    <s v="College"/>
    <s v="Married"/>
    <n v="71952"/>
    <n v="71952"/>
    <s v="Bracket 4"/>
    <n v="1"/>
    <n v="0"/>
    <s v="Parent"/>
    <s v="2013-01-10"/>
    <d v="2024-07-24T00:00:00"/>
    <n v="4213"/>
    <n v="93"/>
    <n v="656"/>
    <n v="80"/>
    <n v="455"/>
    <n v="52"/>
    <n v="107"/>
    <n v="93"/>
    <n v="1443"/>
    <n v="0.34251127462615716"/>
    <s v="Above Average Priority"/>
    <n v="2"/>
    <x v="9"/>
    <x v="0"/>
    <x v="5"/>
    <n v="4"/>
    <x v="0"/>
    <x v="0"/>
    <x v="1"/>
    <x v="0"/>
    <x v="0"/>
    <n v="1"/>
    <s v="Converted"/>
    <n v="0"/>
    <n v="3"/>
    <n v="11"/>
    <n v="4"/>
    <n v="3"/>
    <n v="2"/>
    <n v="1"/>
    <n v="10"/>
    <x v="1"/>
  </r>
  <r>
    <n v="6988"/>
    <n v="1986"/>
    <n v="38"/>
    <s v="Millennials"/>
    <s v="Bachelors"/>
    <s v="College"/>
    <s v="Married"/>
    <n v="71952"/>
    <n v="71952"/>
    <s v="Bracket 4"/>
    <n v="1"/>
    <n v="0"/>
    <s v="Parent"/>
    <s v="2013-01-10"/>
    <d v="2024-07-24T00:00:00"/>
    <n v="4213"/>
    <n v="93"/>
    <n v="656"/>
    <n v="80"/>
    <n v="455"/>
    <n v="52"/>
    <n v="107"/>
    <n v="93"/>
    <n v="1443"/>
    <n v="0.34251127462615716"/>
    <s v="Above Average Priority"/>
    <n v="2"/>
    <x v="9"/>
    <x v="0"/>
    <x v="5"/>
    <n v="4"/>
    <x v="0"/>
    <x v="0"/>
    <x v="1"/>
    <x v="0"/>
    <x v="0"/>
    <n v="1"/>
    <s v="Converted"/>
    <n v="0"/>
    <n v="3"/>
    <n v="11"/>
    <n v="4"/>
    <n v="3"/>
    <n v="2"/>
    <n v="1"/>
    <n v="10"/>
    <x v="1"/>
  </r>
  <r>
    <n v="9790"/>
    <n v="1957"/>
    <n v="67"/>
    <s v="Boomers"/>
    <s v="Bachelors"/>
    <s v="College"/>
    <s v="Single"/>
    <n v="78499"/>
    <n v="78499"/>
    <s v="Bracket 5"/>
    <n v="0"/>
    <n v="0"/>
    <s v="Not Parent"/>
    <s v="2013-11-23"/>
    <d v="2024-07-24T00:00:00"/>
    <n v="3896"/>
    <n v="12"/>
    <n v="912"/>
    <n v="72"/>
    <n v="170"/>
    <n v="47"/>
    <n v="36"/>
    <n v="97"/>
    <n v="1334"/>
    <n v="0.3424024640657084"/>
    <s v="Above Average Priority"/>
    <n v="1"/>
    <x v="8"/>
    <x v="8"/>
    <x v="9"/>
    <n v="4"/>
    <x v="0"/>
    <x v="0"/>
    <x v="0"/>
    <x v="0"/>
    <x v="0"/>
    <n v="1"/>
    <s v="Converted"/>
    <n v="0"/>
    <n v="3"/>
    <n v="11"/>
    <n v="4"/>
    <n v="3"/>
    <n v="0"/>
    <n v="1"/>
    <n v="8"/>
    <x v="0"/>
  </r>
  <r>
    <n v="8732"/>
    <n v="1969"/>
    <n v="55"/>
    <s v="Gen X"/>
    <s v="Master"/>
    <s v="College"/>
    <s v="Widow"/>
    <n v="67369"/>
    <n v="67369"/>
    <s v="Bracket 4"/>
    <n v="0"/>
    <n v="1"/>
    <s v="Parent"/>
    <s v="2012-11-17"/>
    <d v="2024-07-24T00:00:00"/>
    <n v="4267"/>
    <n v="81"/>
    <n v="1298"/>
    <n v="0"/>
    <n v="70"/>
    <n v="37"/>
    <n v="14"/>
    <n v="42"/>
    <n v="1461"/>
    <n v="0.34239512538082961"/>
    <s v="Above Average Priority"/>
    <n v="4"/>
    <x v="2"/>
    <x v="0"/>
    <x v="0"/>
    <n v="4"/>
    <x v="0"/>
    <x v="0"/>
    <x v="0"/>
    <x v="1"/>
    <x v="0"/>
    <n v="1"/>
    <s v="Converted"/>
    <n v="0"/>
    <n v="3"/>
    <n v="11"/>
    <n v="4"/>
    <n v="3"/>
    <n v="2"/>
    <n v="1"/>
    <n v="10"/>
    <x v="1"/>
  </r>
  <r>
    <n v="1907"/>
    <n v="1950"/>
    <n v="74"/>
    <s v="Boomers"/>
    <s v="Master"/>
    <s v="College"/>
    <s v="Divorced"/>
    <n v="63120"/>
    <n v="63120"/>
    <s v="Bracket 4"/>
    <n v="0"/>
    <n v="1"/>
    <s v="Parent"/>
    <s v="2012-09-28"/>
    <d v="2024-07-24T00:00:00"/>
    <n v="4317"/>
    <n v="53"/>
    <n v="965"/>
    <n v="69"/>
    <n v="279"/>
    <n v="54"/>
    <n v="41"/>
    <n v="69"/>
    <n v="1477"/>
    <n v="0.34213574241371325"/>
    <s v="Above Average Priority"/>
    <n v="5"/>
    <x v="9"/>
    <x v="0"/>
    <x v="1"/>
    <n v="7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5302"/>
    <n v="1986"/>
    <n v="38"/>
    <s v="Millennials"/>
    <s v="Bachelors"/>
    <s v="College"/>
    <s v="Partner"/>
    <n v="78394"/>
    <n v="78394"/>
    <s v="Bracket 5"/>
    <n v="0"/>
    <n v="0"/>
    <s v="Not Parent"/>
    <s v="2013-02-15"/>
    <d v="2024-07-24T00:00:00"/>
    <n v="4177"/>
    <n v="13"/>
    <n v="298"/>
    <n v="27"/>
    <n v="697"/>
    <n v="216"/>
    <n v="24"/>
    <n v="166"/>
    <n v="1428"/>
    <n v="0.34187215705051471"/>
    <s v="Above Average Priority"/>
    <n v="1"/>
    <x v="5"/>
    <x v="7"/>
    <x v="6"/>
    <n v="2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8601"/>
    <n v="1980"/>
    <n v="44"/>
    <s v="Millennials"/>
    <s v="Bachelors"/>
    <s v="College"/>
    <s v="Married"/>
    <n v="80011"/>
    <n v="80011"/>
    <s v="Bracket 5"/>
    <n v="0"/>
    <n v="1"/>
    <s v="Parent"/>
    <s v="2013-04-29"/>
    <d v="2024-07-24T00:00:00"/>
    <n v="4104"/>
    <n v="3"/>
    <n v="421"/>
    <n v="76"/>
    <n v="536"/>
    <n v="82"/>
    <n v="178"/>
    <n v="102"/>
    <n v="1395"/>
    <n v="0.33991228070175439"/>
    <s v="Above Average Priority"/>
    <n v="2"/>
    <x v="9"/>
    <x v="7"/>
    <x v="6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381"/>
    <n v="1968"/>
    <n v="56"/>
    <s v="Gen X"/>
    <s v="Bachelors"/>
    <s v="College"/>
    <s v="Divorced"/>
    <n v="75693"/>
    <n v="75693"/>
    <s v="Bracket 5"/>
    <n v="0"/>
    <n v="0"/>
    <s v="Not Parent"/>
    <s v="2012-12-06"/>
    <d v="2024-07-24T00:00:00"/>
    <n v="4248"/>
    <n v="10"/>
    <n v="797"/>
    <n v="153"/>
    <n v="293"/>
    <n v="72"/>
    <n v="97"/>
    <n v="30"/>
    <n v="1442"/>
    <n v="0.33945386064030131"/>
    <s v="Above Average Priority"/>
    <n v="1"/>
    <x v="8"/>
    <x v="0"/>
    <x v="3"/>
    <n v="4"/>
    <x v="1"/>
    <x v="0"/>
    <x v="0"/>
    <x v="1"/>
    <x v="0"/>
    <n v="1"/>
    <s v="Converted"/>
    <n v="0"/>
    <n v="3"/>
    <n v="11"/>
    <n v="4"/>
    <n v="3"/>
    <n v="2"/>
    <n v="1"/>
    <n v="10"/>
    <x v="1"/>
  </r>
  <r>
    <n v="2416"/>
    <n v="1969"/>
    <n v="55"/>
    <s v="Gen X"/>
    <s v="PhD"/>
    <s v="College"/>
    <s v="Single"/>
    <n v="66582"/>
    <n v="66582"/>
    <s v="Bracket 4"/>
    <n v="0"/>
    <n v="0"/>
    <s v="Not Parent"/>
    <s v="2014-03-03"/>
    <d v="2024-07-24T00:00:00"/>
    <n v="3796"/>
    <n v="83"/>
    <n v="789"/>
    <n v="25"/>
    <n v="420"/>
    <n v="16"/>
    <n v="38"/>
    <n v="0"/>
    <n v="1288"/>
    <n v="0.33930453108535302"/>
    <s v="Above Average Priority"/>
    <n v="1"/>
    <x v="7"/>
    <x v="4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46"/>
    <n v="1960"/>
    <n v="64"/>
    <s v="Boomers"/>
    <s v="PhD"/>
    <s v="College"/>
    <s v="Single"/>
    <n v="76045"/>
    <n v="76045"/>
    <s v="Bracket 5"/>
    <n v="0"/>
    <n v="0"/>
    <s v="Not Parent"/>
    <s v="2013-11-15"/>
    <d v="2024-07-24T00:00:00"/>
    <n v="3904"/>
    <n v="78"/>
    <n v="760"/>
    <n v="53"/>
    <n v="400"/>
    <n v="17"/>
    <n v="93"/>
    <n v="0"/>
    <n v="1323"/>
    <n v="0.33888319672131145"/>
    <s v="Above Average Priority"/>
    <n v="1"/>
    <x v="5"/>
    <x v="5"/>
    <x v="4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6945"/>
    <n v="1952"/>
    <n v="72"/>
    <s v="Boomers"/>
    <s v="Bachelors"/>
    <s v="College"/>
    <s v="Single"/>
    <n v="84574"/>
    <n v="84574"/>
    <s v="Bracket 5"/>
    <n v="0"/>
    <n v="0"/>
    <s v="Not Parent"/>
    <s v="2013-06-04"/>
    <d v="2024-07-24T00:00:00"/>
    <n v="4068"/>
    <n v="72"/>
    <n v="387"/>
    <n v="20"/>
    <n v="713"/>
    <n v="38"/>
    <n v="54"/>
    <n v="163"/>
    <n v="1375"/>
    <n v="0.33800393313667648"/>
    <s v="Above Average Priority"/>
    <n v="1"/>
    <x v="1"/>
    <x v="2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463"/>
    <n v="1959"/>
    <n v="65"/>
    <s v="Boomers"/>
    <s v="Bachelors"/>
    <s v="College"/>
    <s v="Partner"/>
    <n v="71706"/>
    <n v="71706"/>
    <s v="Bracket 4"/>
    <n v="0"/>
    <n v="1"/>
    <s v="Parent"/>
    <s v="2012-11-13"/>
    <d v="2024-07-24T00:00:00"/>
    <n v="4271"/>
    <n v="16"/>
    <n v="931"/>
    <n v="56"/>
    <n v="253"/>
    <n v="91"/>
    <n v="98"/>
    <n v="14"/>
    <n v="1443"/>
    <n v="0.33785998595176775"/>
    <s v="Above Average Priority"/>
    <n v="4"/>
    <x v="1"/>
    <x v="5"/>
    <x v="7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369"/>
    <n v="1979"/>
    <n v="45"/>
    <s v="Gen X"/>
    <s v="Postgraduate"/>
    <s v="College"/>
    <s v="Single"/>
    <n v="88194"/>
    <n v="88194"/>
    <s v="Bracket 5"/>
    <n v="0"/>
    <n v="1"/>
    <s v="Parent"/>
    <s v="2014-03-19"/>
    <d v="2024-07-24T00:00:00"/>
    <n v="3780"/>
    <n v="19"/>
    <n v="688"/>
    <n v="14"/>
    <n v="309"/>
    <n v="201"/>
    <n v="24"/>
    <n v="38"/>
    <n v="1274"/>
    <n v="0.33703703703703702"/>
    <s v="Above Average Priority"/>
    <n v="1"/>
    <x v="8"/>
    <x v="3"/>
    <x v="0"/>
    <n v="5"/>
    <x v="1"/>
    <x v="0"/>
    <x v="1"/>
    <x v="0"/>
    <x v="1"/>
    <n v="1"/>
    <s v="Converted"/>
    <n v="0"/>
    <n v="3"/>
    <n v="11"/>
    <n v="4"/>
    <n v="3"/>
    <n v="0"/>
    <n v="1"/>
    <n v="8"/>
    <x v="0"/>
  </r>
  <r>
    <n v="5832"/>
    <n v="1960"/>
    <n v="64"/>
    <s v="Boomers"/>
    <s v="Postgraduate"/>
    <s v="College"/>
    <s v="Partner"/>
    <n v="92556"/>
    <n v="92556"/>
    <s v="Bracket 5"/>
    <n v="0"/>
    <n v="0"/>
    <s v="Not Parent"/>
    <s v="2014-04-20"/>
    <d v="2024-07-24T00:00:00"/>
    <n v="3748"/>
    <n v="32"/>
    <n v="493"/>
    <n v="183"/>
    <n v="352"/>
    <n v="184"/>
    <n v="23"/>
    <n v="28"/>
    <n v="1263"/>
    <n v="0.33697972251867664"/>
    <s v="Above Average Priority"/>
    <n v="0"/>
    <x v="0"/>
    <x v="5"/>
    <x v="8"/>
    <n v="0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690"/>
    <n v="1962"/>
    <n v="62"/>
    <s v="Boomers"/>
    <s v="Bachelors"/>
    <s v="College"/>
    <s v="Married"/>
    <n v="86111"/>
    <n v="86111"/>
    <s v="Bracket 5"/>
    <n v="0"/>
    <n v="0"/>
    <s v="Not Parent"/>
    <s v="2013-04-19"/>
    <d v="2024-07-24T00:00:00"/>
    <n v="4114"/>
    <n v="73"/>
    <n v="399"/>
    <n v="28"/>
    <n v="756"/>
    <n v="36"/>
    <n v="40"/>
    <n v="126"/>
    <n v="1385"/>
    <n v="0.33665532328633935"/>
    <s v="Above Average Priority"/>
    <n v="1"/>
    <x v="4"/>
    <x v="1"/>
    <x v="0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310"/>
    <n v="1964"/>
    <n v="60"/>
    <s v="Boomers"/>
    <s v="Bachelors"/>
    <s v="College"/>
    <s v="Partner"/>
    <n v="68142"/>
    <n v="68142"/>
    <s v="Bracket 4"/>
    <n v="0"/>
    <n v="1"/>
    <s v="Parent"/>
    <s v="2012-08-29"/>
    <d v="2024-07-24T00:00:00"/>
    <n v="4347"/>
    <n v="96"/>
    <n v="897"/>
    <n v="126"/>
    <n v="196"/>
    <n v="91"/>
    <n v="112"/>
    <n v="37"/>
    <n v="1459"/>
    <n v="0.3356337704163791"/>
    <s v="Above Average Priority"/>
    <n v="3"/>
    <x v="6"/>
    <x v="0"/>
    <x v="7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021"/>
    <n v="1975"/>
    <n v="49"/>
    <s v="Gen X"/>
    <s v="Bachelors"/>
    <s v="College"/>
    <s v="Married"/>
    <n v="61456"/>
    <n v="61456"/>
    <s v="Bracket 4"/>
    <n v="0"/>
    <n v="1"/>
    <s v="Parent"/>
    <s v="2013-03-27"/>
    <d v="2024-07-24T00:00:00"/>
    <n v="4137"/>
    <n v="47"/>
    <n v="563"/>
    <n v="76"/>
    <n v="384"/>
    <n v="84"/>
    <n v="192"/>
    <n v="89"/>
    <n v="1388"/>
    <n v="0.3355088228184675"/>
    <s v="Above Average Priority"/>
    <n v="4"/>
    <x v="3"/>
    <x v="3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424"/>
    <n v="1968"/>
    <n v="56"/>
    <s v="Gen X"/>
    <s v="Bachelors"/>
    <s v="College"/>
    <s v="Single"/>
    <n v="75922"/>
    <n v="75922"/>
    <s v="Bracket 5"/>
    <n v="0"/>
    <n v="0"/>
    <s v="Not Parent"/>
    <s v="2013-12-09"/>
    <d v="2024-07-24T00:00:00"/>
    <n v="3880"/>
    <n v="60"/>
    <n v="265"/>
    <n v="138"/>
    <n v="553"/>
    <n v="224"/>
    <n v="23"/>
    <n v="92"/>
    <n v="1295"/>
    <n v="0.33376288659793812"/>
    <s v="Above Average Priority"/>
    <n v="1"/>
    <x v="5"/>
    <x v="0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661"/>
    <n v="1995"/>
    <n v="29"/>
    <s v="Gen Z"/>
    <s v="Postgraduate"/>
    <s v="College"/>
    <s v="Single"/>
    <n v="80617"/>
    <n v="80617"/>
    <s v="Bracket 5"/>
    <n v="0"/>
    <n v="0"/>
    <s v="Not Parent"/>
    <s v="2012-10-12"/>
    <d v="2024-07-24T00:00:00"/>
    <n v="4303"/>
    <n v="42"/>
    <n v="594"/>
    <n v="51"/>
    <n v="631"/>
    <n v="72"/>
    <n v="55"/>
    <n v="32"/>
    <n v="1435"/>
    <n v="0.33348826400185916"/>
    <s v="Above Average Priority"/>
    <n v="1"/>
    <x v="5"/>
    <x v="7"/>
    <x v="5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163"/>
    <n v="1984"/>
    <n v="40"/>
    <s v="Millennials"/>
    <s v="PhD"/>
    <s v="College"/>
    <s v="Single"/>
    <n v="82733"/>
    <n v="82733"/>
    <s v="Bracket 5"/>
    <n v="0"/>
    <n v="0"/>
    <s v="Not Parent"/>
    <s v="2013-09-10"/>
    <d v="2024-07-24T00:00:00"/>
    <n v="3970"/>
    <n v="28"/>
    <n v="712"/>
    <n v="50"/>
    <n v="420"/>
    <n v="65"/>
    <n v="38"/>
    <n v="38"/>
    <n v="1323"/>
    <n v="0.33324937027707807"/>
    <s v="Above Average Priority"/>
    <n v="1"/>
    <x v="9"/>
    <x v="0"/>
    <x v="7"/>
    <n v="4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5140"/>
    <n v="1985"/>
    <n v="39"/>
    <s v="Millennials"/>
    <s v="PhD"/>
    <s v="College"/>
    <s v="Married"/>
    <n v="64355"/>
    <n v="64355"/>
    <s v="Bracket 4"/>
    <n v="1"/>
    <n v="0"/>
    <s v="Parent"/>
    <s v="2012-08-24"/>
    <d v="2024-07-24T00:00:00"/>
    <n v="4352"/>
    <n v="66"/>
    <n v="1047"/>
    <n v="0"/>
    <n v="140"/>
    <n v="67"/>
    <n v="38"/>
    <n v="153"/>
    <n v="1445"/>
    <n v="0.33203125"/>
    <s v="Above Average Priority"/>
    <n v="2"/>
    <x v="5"/>
    <x v="8"/>
    <x v="2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909"/>
    <n v="1974"/>
    <n v="50"/>
    <s v="Gen X"/>
    <s v="PhD"/>
    <s v="College"/>
    <s v="Married"/>
    <n v="78128"/>
    <n v="78128"/>
    <s v="Bracket 5"/>
    <n v="0"/>
    <n v="1"/>
    <s v="Parent"/>
    <s v="2014-02-19"/>
    <d v="2024-07-24T00:00:00"/>
    <n v="3808"/>
    <n v="89"/>
    <n v="934"/>
    <n v="24"/>
    <n v="230"/>
    <n v="16"/>
    <n v="24"/>
    <n v="36"/>
    <n v="1264"/>
    <n v="0.33193277310924368"/>
    <s v="Above Average Priority"/>
    <n v="2"/>
    <x v="9"/>
    <x v="0"/>
    <x v="3"/>
    <n v="3"/>
    <x v="0"/>
    <x v="0"/>
    <x v="0"/>
    <x v="1"/>
    <x v="0"/>
    <n v="1"/>
    <s v="Converted"/>
    <n v="0"/>
    <n v="3"/>
    <n v="11"/>
    <n v="4"/>
    <n v="3"/>
    <n v="0"/>
    <n v="1"/>
    <n v="8"/>
    <x v="0"/>
  </r>
  <r>
    <n v="4322"/>
    <n v="1958"/>
    <n v="66"/>
    <s v="Boomers"/>
    <s v="PhD"/>
    <s v="College"/>
    <s v="Partner"/>
    <n v="77863"/>
    <n v="77863"/>
    <s v="Bracket 5"/>
    <n v="0"/>
    <n v="0"/>
    <s v="Not Parent"/>
    <s v="2013-11-27"/>
    <d v="2024-07-24T00:00:00"/>
    <n v="3892"/>
    <n v="20"/>
    <n v="881"/>
    <n v="38"/>
    <n v="319"/>
    <n v="16"/>
    <n v="25"/>
    <n v="12"/>
    <n v="1291"/>
    <n v="0.33170606372045219"/>
    <s v="Above Average Priority"/>
    <n v="1"/>
    <x v="5"/>
    <x v="5"/>
    <x v="0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240"/>
    <n v="1949"/>
    <n v="75"/>
    <s v="Boomers"/>
    <s v="Bachelors"/>
    <s v="College"/>
    <s v="Partner"/>
    <n v="69372"/>
    <n v="69372"/>
    <s v="Bracket 4"/>
    <n v="0"/>
    <n v="0"/>
    <s v="Not Parent"/>
    <s v="2013-02-19"/>
    <d v="2024-07-24T00:00:00"/>
    <n v="4173"/>
    <n v="10"/>
    <n v="997"/>
    <n v="26"/>
    <n v="269"/>
    <n v="34"/>
    <n v="13"/>
    <n v="42"/>
    <n v="1381"/>
    <n v="0.33093697579678888"/>
    <s v="Above Average Priority"/>
    <n v="1"/>
    <x v="6"/>
    <x v="0"/>
    <x v="3"/>
    <n v="4"/>
    <x v="0"/>
    <x v="0"/>
    <x v="0"/>
    <x v="1"/>
    <x v="0"/>
    <n v="1"/>
    <s v="Converted"/>
    <n v="0"/>
    <n v="3"/>
    <n v="11"/>
    <n v="4"/>
    <n v="3"/>
    <n v="2"/>
    <n v="1"/>
    <n v="10"/>
    <x v="1"/>
  </r>
  <r>
    <n v="10057"/>
    <n v="1951"/>
    <n v="73"/>
    <s v="Boomers"/>
    <s v="Bachelors"/>
    <s v="College"/>
    <s v="Single"/>
    <n v="72282"/>
    <n v="72282"/>
    <s v="Bracket 4"/>
    <n v="0"/>
    <n v="0"/>
    <s v="Not Parent"/>
    <s v="2013-07-19"/>
    <d v="2024-07-24T00:00:00"/>
    <n v="4023"/>
    <n v="70"/>
    <n v="503"/>
    <n v="27"/>
    <n v="419"/>
    <n v="90"/>
    <n v="139"/>
    <n v="153"/>
    <n v="1331"/>
    <n v="0.33084762614963958"/>
    <s v="Above Average Priority"/>
    <n v="1"/>
    <x v="4"/>
    <x v="1"/>
    <x v="1"/>
    <n v="7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2930"/>
    <n v="1978"/>
    <n v="46"/>
    <s v="Gen X"/>
    <s v="Master"/>
    <s v="College"/>
    <s v="Single"/>
    <n v="68092"/>
    <n v="68092"/>
    <s v="Bracket 4"/>
    <n v="0"/>
    <n v="0"/>
    <s v="Not Parent"/>
    <s v="2013-12-16"/>
    <d v="2024-07-24T00:00:00"/>
    <n v="3873"/>
    <n v="7"/>
    <n v="852"/>
    <n v="60"/>
    <n v="207"/>
    <n v="78"/>
    <n v="36"/>
    <n v="48"/>
    <n v="1281"/>
    <n v="0.3307513555383424"/>
    <s v="Above Average Priority"/>
    <n v="2"/>
    <x v="7"/>
    <x v="7"/>
    <x v="0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870"/>
    <n v="1967"/>
    <n v="57"/>
    <s v="Gen X"/>
    <s v="Bachelors"/>
    <s v="College"/>
    <s v="Married"/>
    <n v="61223"/>
    <n v="61223"/>
    <s v="Bracket 4"/>
    <n v="0"/>
    <n v="1"/>
    <s v="Parent"/>
    <s v="2013-06-13"/>
    <d v="2024-07-24T00:00:00"/>
    <n v="4059"/>
    <n v="46"/>
    <n v="709"/>
    <n v="43"/>
    <n v="182"/>
    <n v="42"/>
    <n v="118"/>
    <n v="247"/>
    <n v="1341"/>
    <n v="0.3303769401330377"/>
    <s v="Above Average Priority"/>
    <n v="2"/>
    <x v="1"/>
    <x v="8"/>
    <x v="9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125"/>
    <n v="1960"/>
    <n v="64"/>
    <s v="Boomers"/>
    <s v="Bachelors"/>
    <s v="College"/>
    <s v="Married"/>
    <n v="79530"/>
    <n v="79530"/>
    <s v="Bracket 5"/>
    <n v="0"/>
    <n v="0"/>
    <s v="Not Parent"/>
    <s v="2013-05-17"/>
    <d v="2024-07-24T00:00:00"/>
    <n v="4086"/>
    <n v="64"/>
    <n v="333"/>
    <n v="0"/>
    <n v="815"/>
    <n v="129"/>
    <n v="42"/>
    <n v="29"/>
    <n v="1348"/>
    <n v="0.32990699951052371"/>
    <s v="Above Average Priority"/>
    <n v="1"/>
    <x v="5"/>
    <x v="3"/>
    <x v="4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265"/>
    <n v="1953"/>
    <n v="71"/>
    <s v="Boomers"/>
    <s v="Bachelors"/>
    <s v="College"/>
    <s v="Married"/>
    <n v="75027"/>
    <n v="75027"/>
    <s v="Bracket 5"/>
    <n v="0"/>
    <n v="1"/>
    <s v="Parent"/>
    <s v="2013-01-09"/>
    <d v="2024-07-24T00:00:00"/>
    <n v="4214"/>
    <n v="74"/>
    <n v="925"/>
    <n v="64"/>
    <n v="179"/>
    <n v="133"/>
    <n v="12"/>
    <n v="77"/>
    <n v="1390"/>
    <n v="0.32985287138111058"/>
    <s v="Above Average Priority"/>
    <n v="2"/>
    <x v="1"/>
    <x v="0"/>
    <x v="3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106"/>
    <n v="1943"/>
    <n v="81"/>
    <s v="Silent"/>
    <s v="PhD"/>
    <s v="College"/>
    <s v="Married"/>
    <n v="75865"/>
    <n v="75865"/>
    <s v="Bracket 5"/>
    <n v="0"/>
    <n v="0"/>
    <s v="Not Parent"/>
    <s v="2014-03-31"/>
    <d v="2024-07-24T00:00:00"/>
    <n v="3768"/>
    <n v="73"/>
    <n v="483"/>
    <n v="0"/>
    <n v="591"/>
    <n v="156"/>
    <n v="0"/>
    <n v="12"/>
    <n v="1242"/>
    <n v="0.32961783439490444"/>
    <s v="Above Average Priority"/>
    <n v="1"/>
    <x v="0"/>
    <x v="5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02"/>
    <n v="1948"/>
    <n v="76"/>
    <s v="Boomers"/>
    <s v="PhD"/>
    <s v="College"/>
    <s v="Widow"/>
    <n v="82032"/>
    <n v="82032"/>
    <s v="Bracket 5"/>
    <n v="0"/>
    <n v="0"/>
    <s v="Not Parent"/>
    <s v="2014-04-05"/>
    <d v="2024-07-24T00:00:00"/>
    <n v="3763"/>
    <n v="54"/>
    <n v="332"/>
    <n v="194"/>
    <n v="377"/>
    <n v="149"/>
    <n v="125"/>
    <n v="57"/>
    <n v="1234"/>
    <n v="0.32792984321020463"/>
    <s v="Above Average Priority"/>
    <n v="0"/>
    <x v="5"/>
    <x v="7"/>
    <x v="7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589"/>
    <n v="1948"/>
    <n v="76"/>
    <s v="Boomers"/>
    <s v="PhD"/>
    <s v="College"/>
    <s v="Widow"/>
    <n v="82032"/>
    <n v="82032"/>
    <s v="Bracket 5"/>
    <n v="0"/>
    <n v="0"/>
    <s v="Not Parent"/>
    <s v="2014-04-05"/>
    <d v="2024-07-24T00:00:00"/>
    <n v="3763"/>
    <n v="54"/>
    <n v="332"/>
    <n v="194"/>
    <n v="377"/>
    <n v="149"/>
    <n v="125"/>
    <n v="57"/>
    <n v="1234"/>
    <n v="0.32792984321020463"/>
    <s v="Above Average Priority"/>
    <n v="0"/>
    <x v="5"/>
    <x v="7"/>
    <x v="7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565"/>
    <n v="1955"/>
    <n v="69"/>
    <s v="Boomers"/>
    <s v="Master"/>
    <s v="College"/>
    <s v="Divorced"/>
    <n v="70638"/>
    <n v="70638"/>
    <s v="Bracket 4"/>
    <n v="0"/>
    <n v="0"/>
    <s v="Not Parent"/>
    <s v="2013-06-01"/>
    <d v="2024-07-24T00:00:00"/>
    <n v="4071"/>
    <n v="69"/>
    <n v="1016"/>
    <n v="12"/>
    <n v="215"/>
    <n v="16"/>
    <n v="12"/>
    <n v="63"/>
    <n v="1334"/>
    <n v="0.32768361581920902"/>
    <s v="Above Average Priority"/>
    <n v="1"/>
    <x v="5"/>
    <x v="5"/>
    <x v="0"/>
    <n v="3"/>
    <x v="0"/>
    <x v="0"/>
    <x v="0"/>
    <x v="1"/>
    <x v="1"/>
    <n v="1"/>
    <s v="Converted"/>
    <n v="0"/>
    <n v="3"/>
    <n v="11"/>
    <n v="4"/>
    <n v="3"/>
    <n v="2"/>
    <n v="1"/>
    <n v="10"/>
    <x v="1"/>
  </r>
  <r>
    <n v="10814"/>
    <n v="1947"/>
    <n v="77"/>
    <s v="Boomers"/>
    <s v="Bachelors"/>
    <s v="College"/>
    <s v="Partner"/>
    <n v="70321"/>
    <n v="70321"/>
    <s v="Bracket 4"/>
    <n v="0"/>
    <n v="0"/>
    <s v="Not Parent"/>
    <s v="2013-01-16"/>
    <d v="2024-07-24T00:00:00"/>
    <n v="4207"/>
    <n v="6"/>
    <n v="303"/>
    <n v="23"/>
    <n v="751"/>
    <n v="82"/>
    <n v="26"/>
    <n v="191"/>
    <n v="1376"/>
    <n v="0.32707392441169481"/>
    <s v="Above Average Priority"/>
    <n v="1"/>
    <x v="3"/>
    <x v="5"/>
    <x v="8"/>
    <n v="4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168"/>
    <n v="1978"/>
    <n v="46"/>
    <s v="Gen X"/>
    <s v="PhD"/>
    <s v="College"/>
    <s v="Married"/>
    <n v="72159"/>
    <n v="72159"/>
    <s v="Bracket 4"/>
    <n v="0"/>
    <n v="0"/>
    <s v="Not Parent"/>
    <s v="2012-10-29"/>
    <d v="2024-07-24T00:00:00"/>
    <n v="4286"/>
    <n v="62"/>
    <n v="322"/>
    <n v="53"/>
    <n v="899"/>
    <n v="34"/>
    <n v="40"/>
    <n v="53"/>
    <n v="1401"/>
    <n v="0.32687820811945872"/>
    <s v="Above Average Priority"/>
    <n v="1"/>
    <x v="5"/>
    <x v="7"/>
    <x v="0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194"/>
    <n v="1974"/>
    <n v="50"/>
    <s v="Gen X"/>
    <s v="PhD"/>
    <s v="College"/>
    <s v="Single"/>
    <n v="71466"/>
    <n v="71466"/>
    <s v="Bracket 4"/>
    <n v="0"/>
    <n v="0"/>
    <s v="Not Parent"/>
    <s v="2014-04-05"/>
    <d v="2024-07-24T00:00:00"/>
    <n v="3763"/>
    <n v="86"/>
    <n v="412"/>
    <n v="12"/>
    <n v="546"/>
    <n v="78"/>
    <n v="182"/>
    <n v="0"/>
    <n v="1230"/>
    <n v="0.3268668615466383"/>
    <s v="Above Average Priority"/>
    <n v="1"/>
    <x v="5"/>
    <x v="0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349"/>
    <n v="1987"/>
    <n v="37"/>
    <s v="Millennials"/>
    <s v="Master"/>
    <s v="College"/>
    <s v="Divorced"/>
    <n v="61787"/>
    <n v="61787"/>
    <s v="Bracket 4"/>
    <n v="0"/>
    <n v="0"/>
    <s v="Not Parent"/>
    <s v="2013-07-06"/>
    <d v="2024-07-24T00:00:00"/>
    <n v="4036"/>
    <n v="71"/>
    <n v="621"/>
    <n v="73"/>
    <n v="414"/>
    <n v="78"/>
    <n v="48"/>
    <n v="85"/>
    <n v="1319"/>
    <n v="0.32680872150644202"/>
    <s v="Above Average Priority"/>
    <n v="1"/>
    <x v="9"/>
    <x v="0"/>
    <x v="3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022"/>
    <n v="1971"/>
    <n v="53"/>
    <s v="Gen X"/>
    <s v="Bachelors"/>
    <s v="College"/>
    <s v="Married"/>
    <n v="76445"/>
    <n v="76445"/>
    <s v="Bracket 5"/>
    <n v="1"/>
    <n v="0"/>
    <s v="Parent"/>
    <s v="2012-09-28"/>
    <d v="2024-07-24T00:00:00"/>
    <n v="4317"/>
    <n v="2"/>
    <n v="739"/>
    <n v="107"/>
    <n v="309"/>
    <n v="140"/>
    <n v="80"/>
    <n v="35"/>
    <n v="1410"/>
    <n v="0.32661570535093815"/>
    <s v="Above Average Priority"/>
    <n v="1"/>
    <x v="7"/>
    <x v="5"/>
    <x v="8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446"/>
    <n v="1956"/>
    <n v="68"/>
    <s v="Boomers"/>
    <s v="Master"/>
    <s v="College"/>
    <s v="Single"/>
    <n v="86424"/>
    <n v="86424"/>
    <s v="Bracket 5"/>
    <n v="0"/>
    <n v="0"/>
    <s v="Not Parent"/>
    <s v="2014-04-05"/>
    <d v="2024-07-24T00:00:00"/>
    <n v="3763"/>
    <n v="12"/>
    <n v="387"/>
    <n v="68"/>
    <n v="569"/>
    <n v="89"/>
    <n v="45"/>
    <n v="68"/>
    <n v="1226"/>
    <n v="0.32580387988307202"/>
    <s v="Above Average Priority"/>
    <n v="1"/>
    <x v="3"/>
    <x v="9"/>
    <x v="2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28"/>
    <n v="1978"/>
    <n v="46"/>
    <s v="Gen X"/>
    <s v="Bachelors"/>
    <s v="College"/>
    <s v="Married"/>
    <n v="65819"/>
    <n v="65819"/>
    <s v="Bracket 4"/>
    <n v="0"/>
    <n v="0"/>
    <s v="Not Parent"/>
    <s v="2012-11-29"/>
    <d v="2024-07-24T00:00:00"/>
    <n v="4255"/>
    <n v="99"/>
    <n v="267"/>
    <n v="38"/>
    <n v="701"/>
    <n v="149"/>
    <n v="165"/>
    <n v="63"/>
    <n v="1383"/>
    <n v="0.32502937720329023"/>
    <s v="Above Average Priority"/>
    <n v="1"/>
    <x v="4"/>
    <x v="0"/>
    <x v="0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318"/>
    <n v="1988"/>
    <n v="36"/>
    <s v="Millennials"/>
    <s v="Bachelors"/>
    <s v="College"/>
    <s v="Married"/>
    <n v="68487"/>
    <n v="68487"/>
    <s v="Bracket 4"/>
    <n v="0"/>
    <n v="0"/>
    <s v="Not Parent"/>
    <s v="2013-01-13"/>
    <d v="2024-07-24T00:00:00"/>
    <n v="4210"/>
    <n v="48"/>
    <n v="758"/>
    <n v="12"/>
    <n v="385"/>
    <n v="33"/>
    <n v="89"/>
    <n v="89"/>
    <n v="1366"/>
    <n v="0.32446555819477435"/>
    <s v="Above Average Priority"/>
    <n v="1"/>
    <x v="1"/>
    <x v="1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396"/>
    <n v="1988"/>
    <n v="36"/>
    <s v="Millennials"/>
    <s v="Bachelors"/>
    <s v="College"/>
    <s v="Married"/>
    <n v="68487"/>
    <n v="68487"/>
    <s v="Bracket 4"/>
    <n v="0"/>
    <n v="0"/>
    <s v="Not Parent"/>
    <s v="2013-01-13"/>
    <d v="2024-07-24T00:00:00"/>
    <n v="4210"/>
    <n v="48"/>
    <n v="758"/>
    <n v="12"/>
    <n v="385"/>
    <n v="33"/>
    <n v="89"/>
    <n v="89"/>
    <n v="1366"/>
    <n v="0.32446555819477435"/>
    <s v="Above Average Priority"/>
    <n v="1"/>
    <x v="1"/>
    <x v="1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270"/>
    <n v="1981"/>
    <n v="43"/>
    <s v="Millennials"/>
    <s v="Bachelors"/>
    <s v="College"/>
    <s v="Divorced"/>
    <n v="56981"/>
    <n v="56981"/>
    <s v="Bracket 4"/>
    <n v="0"/>
    <n v="0"/>
    <s v="Not Parent"/>
    <s v="2014-01-25"/>
    <d v="2024-07-24T00:00:00"/>
    <n v="3833"/>
    <n v="91"/>
    <n v="908"/>
    <n v="48"/>
    <n v="217"/>
    <n v="32"/>
    <n v="12"/>
    <n v="24"/>
    <n v="1241"/>
    <n v="0.32376728411166189"/>
    <s v="Above Average Priority"/>
    <n v="1"/>
    <x v="7"/>
    <x v="8"/>
    <x v="8"/>
    <n v="6"/>
    <x v="0"/>
    <x v="0"/>
    <x v="0"/>
    <x v="1"/>
    <x v="1"/>
    <n v="1"/>
    <s v="Converted"/>
    <n v="0"/>
    <n v="3"/>
    <n v="11"/>
    <n v="4"/>
    <n v="3"/>
    <n v="0"/>
    <n v="1"/>
    <n v="8"/>
    <x v="0"/>
  </r>
  <r>
    <n v="3422"/>
    <n v="1975"/>
    <n v="49"/>
    <s v="Gen X"/>
    <s v="Bachelors"/>
    <s v="College"/>
    <s v="Married"/>
    <n v="76068"/>
    <n v="76068"/>
    <s v="Bracket 5"/>
    <n v="0"/>
    <n v="1"/>
    <s v="Parent"/>
    <s v="2012-11-29"/>
    <d v="2024-07-24T00:00:00"/>
    <n v="4255"/>
    <n v="67"/>
    <n v="1115"/>
    <n v="12"/>
    <n v="128"/>
    <n v="33"/>
    <n v="12"/>
    <n v="76"/>
    <n v="1376"/>
    <n v="0.3233842538190364"/>
    <s v="Above Average Priority"/>
    <n v="1"/>
    <x v="7"/>
    <x v="8"/>
    <x v="9"/>
    <n v="6"/>
    <x v="0"/>
    <x v="1"/>
    <x v="0"/>
    <x v="1"/>
    <x v="1"/>
    <n v="1"/>
    <s v="Converted"/>
    <n v="0"/>
    <n v="3"/>
    <n v="11"/>
    <n v="4"/>
    <n v="3"/>
    <n v="2"/>
    <n v="1"/>
    <n v="10"/>
    <x v="1"/>
  </r>
  <r>
    <n v="7072"/>
    <n v="1973"/>
    <n v="51"/>
    <s v="Gen X"/>
    <s v="Bachelors"/>
    <s v="College"/>
    <s v="Married"/>
    <n v="67432"/>
    <n v="67432"/>
    <s v="Bracket 4"/>
    <n v="0"/>
    <n v="1"/>
    <s v="Parent"/>
    <s v="2013-03-29"/>
    <d v="2024-07-24T00:00:00"/>
    <n v="4135"/>
    <n v="69"/>
    <n v="432"/>
    <n v="79"/>
    <n v="341"/>
    <n v="177"/>
    <n v="136"/>
    <n v="170"/>
    <n v="1335"/>
    <n v="0.32285368802902054"/>
    <s v="Above Average Priority"/>
    <n v="2"/>
    <x v="9"/>
    <x v="5"/>
    <x v="9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826"/>
    <n v="1970"/>
    <n v="54"/>
    <s v="Gen X"/>
    <s v="Bachelors"/>
    <s v="College"/>
    <s v="Divorced"/>
    <n v="84835"/>
    <n v="84835"/>
    <s v="Bracket 5"/>
    <n v="0"/>
    <n v="0"/>
    <s v="Not Parent"/>
    <s v="2014-06-16"/>
    <d v="2024-07-24T00:00:00"/>
    <n v="3691"/>
    <n v="0"/>
    <n v="189"/>
    <n v="104"/>
    <n v="379"/>
    <n v="111"/>
    <n v="189"/>
    <n v="218"/>
    <n v="1190"/>
    <n v="0.32240585207260902"/>
    <s v="Above Average Priority"/>
    <n v="1"/>
    <x v="5"/>
    <x v="0"/>
    <x v="3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4974"/>
    <n v="1970"/>
    <n v="54"/>
    <s v="Gen X"/>
    <s v="Bachelors"/>
    <s v="College"/>
    <s v="Single"/>
    <n v="83273"/>
    <n v="83273"/>
    <s v="Bracket 5"/>
    <n v="1"/>
    <n v="2"/>
    <s v="Parent"/>
    <s v="2012-09-25"/>
    <d v="2024-07-24T00:00:00"/>
    <n v="4320"/>
    <n v="98"/>
    <n v="433"/>
    <n v="89"/>
    <n v="650"/>
    <n v="16"/>
    <n v="102"/>
    <n v="102"/>
    <n v="1392"/>
    <n v="0.32222222222222224"/>
    <s v="Above Average Priority"/>
    <n v="10"/>
    <x v="5"/>
    <x v="7"/>
    <x v="1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292"/>
    <n v="1952"/>
    <n v="72"/>
    <s v="Boomers"/>
    <s v="Bachelors"/>
    <s v="College"/>
    <s v="Married"/>
    <n v="81795"/>
    <n v="81795"/>
    <s v="Bracket 5"/>
    <n v="0"/>
    <n v="0"/>
    <s v="Not Parent"/>
    <s v="2012-10-26"/>
    <d v="2024-07-24T00:00:00"/>
    <n v="4289"/>
    <n v="74"/>
    <n v="324"/>
    <n v="132"/>
    <n v="693"/>
    <n v="27"/>
    <n v="118"/>
    <n v="88"/>
    <n v="1382"/>
    <n v="0.32221963161576123"/>
    <s v="Above Average Priority"/>
    <n v="1"/>
    <x v="5"/>
    <x v="2"/>
    <x v="7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707"/>
    <n v="1956"/>
    <n v="68"/>
    <s v="Boomers"/>
    <s v="Bachelors"/>
    <s v="College"/>
    <s v="Married"/>
    <n v="79456"/>
    <n v="79456"/>
    <s v="Bracket 5"/>
    <n v="0"/>
    <n v="0"/>
    <s v="Not Parent"/>
    <s v="2012-08-22"/>
    <d v="2024-07-24T00:00:00"/>
    <n v="4354"/>
    <n v="12"/>
    <n v="565"/>
    <n v="42"/>
    <n v="548"/>
    <n v="64"/>
    <n v="83"/>
    <n v="99"/>
    <n v="1401"/>
    <n v="0.32177308222324297"/>
    <s v="Above Average Priority"/>
    <n v="1"/>
    <x v="4"/>
    <x v="7"/>
    <x v="9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9305"/>
    <n v="1976"/>
    <n v="48"/>
    <s v="Gen X"/>
    <s v="Postgraduate"/>
    <s v="College"/>
    <s v="Single"/>
    <n v="79689"/>
    <n v="79689"/>
    <s v="Bracket 5"/>
    <n v="0"/>
    <n v="0"/>
    <s v="Not Parent"/>
    <s v="2013-05-12"/>
    <d v="2024-07-24T00:00:00"/>
    <n v="4091"/>
    <n v="65"/>
    <n v="311"/>
    <n v="26"/>
    <n v="640"/>
    <n v="180"/>
    <n v="37"/>
    <n v="121"/>
    <n v="1315"/>
    <n v="0.32143730139330234"/>
    <s v="Above Average Priority"/>
    <n v="1"/>
    <x v="5"/>
    <x v="9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245"/>
    <n v="1966"/>
    <n v="58"/>
    <s v="Gen X"/>
    <s v="Bachelors"/>
    <s v="College"/>
    <s v="Single"/>
    <n v="63810"/>
    <n v="63810"/>
    <s v="Bracket 4"/>
    <n v="0"/>
    <n v="1"/>
    <s v="Parent"/>
    <s v="2012-11-11"/>
    <d v="2024-07-24T00:00:00"/>
    <n v="4273"/>
    <n v="45"/>
    <n v="977"/>
    <n v="12"/>
    <n v="253"/>
    <n v="16"/>
    <n v="12"/>
    <n v="101"/>
    <n v="1371"/>
    <n v="0.32085186051954129"/>
    <s v="Above Average Priority"/>
    <n v="4"/>
    <x v="5"/>
    <x v="8"/>
    <x v="2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2561"/>
    <n v="1966"/>
    <n v="58"/>
    <s v="Gen X"/>
    <s v="Bachelors"/>
    <s v="College"/>
    <s v="Single"/>
    <n v="63810"/>
    <n v="63810"/>
    <s v="Bracket 4"/>
    <n v="0"/>
    <n v="1"/>
    <s v="Parent"/>
    <s v="2012-11-11"/>
    <d v="2024-07-24T00:00:00"/>
    <n v="4273"/>
    <n v="45"/>
    <n v="977"/>
    <n v="12"/>
    <n v="253"/>
    <n v="16"/>
    <n v="12"/>
    <n v="101"/>
    <n v="1371"/>
    <n v="0.32085186051954129"/>
    <s v="Above Average Priority"/>
    <n v="4"/>
    <x v="5"/>
    <x v="8"/>
    <x v="2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3584"/>
    <n v="1955"/>
    <n v="69"/>
    <s v="Boomers"/>
    <s v="PhD"/>
    <s v="College"/>
    <s v="Single"/>
    <n v="49667"/>
    <n v="49667"/>
    <s v="Bracket 3"/>
    <n v="0"/>
    <n v="0"/>
    <s v="Not Parent"/>
    <s v="2012-08-20"/>
    <d v="2024-07-24T00:00:00"/>
    <n v="4356"/>
    <n v="35"/>
    <n v="1181"/>
    <n v="26"/>
    <n v="120"/>
    <n v="17"/>
    <n v="13"/>
    <n v="39"/>
    <n v="1396"/>
    <n v="0.32047750229568411"/>
    <s v="Above Average Priority"/>
    <n v="2"/>
    <x v="4"/>
    <x v="3"/>
    <x v="6"/>
    <n v="8"/>
    <x v="0"/>
    <x v="0"/>
    <x v="1"/>
    <x v="0"/>
    <x v="1"/>
    <n v="1"/>
    <s v="Converted"/>
    <n v="0"/>
    <n v="3"/>
    <n v="11"/>
    <n v="4"/>
    <n v="3"/>
    <n v="2"/>
    <n v="0"/>
    <n v="9"/>
    <x v="1"/>
  </r>
  <r>
    <n v="2831"/>
    <n v="1976"/>
    <n v="48"/>
    <s v="Gen X"/>
    <s v="Bachelors"/>
    <s v="College"/>
    <s v="Partner"/>
    <n v="78416"/>
    <n v="78416"/>
    <s v="Bracket 5"/>
    <n v="0"/>
    <n v="1"/>
    <s v="Parent"/>
    <s v="2014-06-27"/>
    <d v="2024-07-24T00:00:00"/>
    <n v="3680"/>
    <n v="99"/>
    <n v="453"/>
    <n v="38"/>
    <n v="279"/>
    <n v="188"/>
    <n v="38"/>
    <n v="183"/>
    <n v="1179"/>
    <n v="0.32038043478260869"/>
    <s v="Above Average Priority"/>
    <n v="2"/>
    <x v="2"/>
    <x v="1"/>
    <x v="0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654"/>
    <n v="1992"/>
    <n v="32"/>
    <s v="Millennials"/>
    <s v="Bachelors"/>
    <s v="College"/>
    <s v="Partner"/>
    <n v="75114"/>
    <n v="75114"/>
    <s v="Bracket 5"/>
    <n v="0"/>
    <n v="0"/>
    <s v="Not Parent"/>
    <s v="2013-11-07"/>
    <d v="2024-07-24T00:00:00"/>
    <n v="3912"/>
    <n v="40"/>
    <n v="571"/>
    <n v="12"/>
    <n v="523"/>
    <n v="63"/>
    <n v="60"/>
    <n v="24"/>
    <n v="1253"/>
    <n v="0.32029652351738241"/>
    <s v="Above Average Priority"/>
    <n v="1"/>
    <x v="0"/>
    <x v="3"/>
    <x v="6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177"/>
    <n v="1954"/>
    <n v="70"/>
    <s v="Boomers"/>
    <s v="Bachelors"/>
    <s v="College"/>
    <s v="Divorced"/>
    <n v="72071"/>
    <n v="72071"/>
    <s v="Bracket 4"/>
    <n v="0"/>
    <n v="1"/>
    <s v="Parent"/>
    <s v="2013-02-14"/>
    <d v="2024-07-24T00:00:00"/>
    <n v="4178"/>
    <n v="4"/>
    <n v="531"/>
    <n v="69"/>
    <n v="300"/>
    <n v="150"/>
    <n v="138"/>
    <n v="150"/>
    <n v="1338"/>
    <n v="0.32024892292963142"/>
    <s v="Above Average Priority"/>
    <n v="3"/>
    <x v="4"/>
    <x v="0"/>
    <x v="5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429"/>
    <n v="1954"/>
    <n v="70"/>
    <s v="Boomers"/>
    <s v="Bachelors"/>
    <s v="College"/>
    <s v="Divorced"/>
    <n v="72071"/>
    <n v="72071"/>
    <s v="Bracket 4"/>
    <n v="0"/>
    <n v="1"/>
    <s v="Parent"/>
    <s v="2013-02-14"/>
    <d v="2024-07-24T00:00:00"/>
    <n v="4178"/>
    <n v="4"/>
    <n v="531"/>
    <n v="69"/>
    <n v="300"/>
    <n v="150"/>
    <n v="138"/>
    <n v="150"/>
    <n v="1338"/>
    <n v="0.32024892292963142"/>
    <s v="Above Average Priority"/>
    <n v="3"/>
    <x v="4"/>
    <x v="0"/>
    <x v="5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015"/>
    <n v="1962"/>
    <n v="62"/>
    <s v="Boomers"/>
    <s v="PhD"/>
    <s v="College"/>
    <s v="Divorced"/>
    <n v="85696"/>
    <n v="85696"/>
    <s v="Bracket 5"/>
    <n v="0"/>
    <n v="0"/>
    <s v="Not Parent"/>
    <s v="2013-05-03"/>
    <d v="2024-07-24T00:00:00"/>
    <n v="4100"/>
    <n v="88"/>
    <n v="714"/>
    <n v="76"/>
    <n v="395"/>
    <n v="116"/>
    <n v="0"/>
    <n v="12"/>
    <n v="1313"/>
    <n v="0.3202439024390244"/>
    <s v="Above Average Priority"/>
    <n v="1"/>
    <x v="5"/>
    <x v="7"/>
    <x v="1"/>
    <n v="1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745"/>
    <n v="1962"/>
    <n v="62"/>
    <s v="Boomers"/>
    <s v="PhD"/>
    <s v="College"/>
    <s v="Divorced"/>
    <n v="85696"/>
    <n v="85696"/>
    <s v="Bracket 5"/>
    <n v="0"/>
    <n v="0"/>
    <s v="Not Parent"/>
    <s v="2013-05-03"/>
    <d v="2024-07-24T00:00:00"/>
    <n v="4100"/>
    <n v="88"/>
    <n v="714"/>
    <n v="76"/>
    <n v="395"/>
    <n v="116"/>
    <n v="0"/>
    <n v="12"/>
    <n v="1313"/>
    <n v="0.3202439024390244"/>
    <s v="Above Average Priority"/>
    <n v="1"/>
    <x v="5"/>
    <x v="7"/>
    <x v="1"/>
    <n v="1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5080"/>
    <n v="1993"/>
    <n v="31"/>
    <s v="Millennials"/>
    <s v="Bachelors"/>
    <s v="College"/>
    <s v="Single"/>
    <n v="70515"/>
    <n v="70515"/>
    <s v="Bracket 4"/>
    <n v="0"/>
    <n v="0"/>
    <s v="Not Parent"/>
    <s v="2013-10-21"/>
    <d v="2024-07-24T00:00:00"/>
    <n v="3929"/>
    <n v="12"/>
    <n v="420"/>
    <n v="0"/>
    <n v="452"/>
    <n v="182"/>
    <n v="64"/>
    <n v="140"/>
    <n v="1258"/>
    <n v="0.32018325273606518"/>
    <s v="Above Average Priority"/>
    <n v="1"/>
    <x v="3"/>
    <x v="7"/>
    <x v="9"/>
    <n v="2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988"/>
    <n v="1965"/>
    <n v="59"/>
    <s v="Gen X"/>
    <s v="Bachelors"/>
    <s v="College"/>
    <s v="Married"/>
    <n v="81168"/>
    <n v="81168"/>
    <s v="Bracket 5"/>
    <n v="0"/>
    <n v="0"/>
    <s v="Not Parent"/>
    <s v="2014-05-07"/>
    <d v="2024-07-24T00:00:00"/>
    <n v="3731"/>
    <n v="84"/>
    <n v="410"/>
    <n v="0"/>
    <n v="592"/>
    <n v="147"/>
    <n v="22"/>
    <n v="22"/>
    <n v="1193"/>
    <n v="0.31975341731439294"/>
    <s v="Above Average Priority"/>
    <n v="1"/>
    <x v="3"/>
    <x v="0"/>
    <x v="7"/>
    <n v="3"/>
    <x v="1"/>
    <x v="0"/>
    <x v="0"/>
    <x v="0"/>
    <x v="1"/>
    <n v="1"/>
    <s v="Converted"/>
    <n v="0"/>
    <n v="3"/>
    <n v="11"/>
    <n v="4"/>
    <n v="3"/>
    <n v="0"/>
    <n v="1"/>
    <n v="8"/>
    <x v="0"/>
  </r>
  <r>
    <n v="3828"/>
    <n v="1951"/>
    <n v="73"/>
    <s v="Boomers"/>
    <s v="Bachelors"/>
    <s v="College"/>
    <s v="Married"/>
    <n v="71107"/>
    <n v="71107"/>
    <s v="Bracket 4"/>
    <n v="0"/>
    <n v="1"/>
    <s v="Parent"/>
    <s v="2013-02-17"/>
    <d v="2024-07-24T00:00:00"/>
    <n v="4175"/>
    <n v="61"/>
    <n v="533"/>
    <n v="10"/>
    <n v="217"/>
    <n v="198"/>
    <n v="174"/>
    <n v="195"/>
    <n v="1327"/>
    <n v="0.3178443113772455"/>
    <s v="Above Average Priority"/>
    <n v="2"/>
    <x v="2"/>
    <x v="7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214"/>
    <n v="1957"/>
    <n v="67"/>
    <s v="Boomers"/>
    <s v="Bachelors"/>
    <s v="College"/>
    <s v="Married"/>
    <n v="62187"/>
    <n v="62187"/>
    <s v="Bracket 4"/>
    <n v="0"/>
    <n v="0"/>
    <s v="Not Parent"/>
    <s v="2013-07-05"/>
    <d v="2024-07-24T00:00:00"/>
    <n v="4037"/>
    <n v="49"/>
    <n v="792"/>
    <n v="0"/>
    <n v="275"/>
    <n v="45"/>
    <n v="45"/>
    <n v="126"/>
    <n v="1283"/>
    <n v="0.31781025513995542"/>
    <s v="Above Average Priority"/>
    <n v="1"/>
    <x v="5"/>
    <x v="4"/>
    <x v="6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073"/>
    <n v="1954"/>
    <n v="70"/>
    <s v="Boomers"/>
    <s v="Postgraduate"/>
    <s v="College"/>
    <s v="Married"/>
    <n v="63564"/>
    <n v="63564"/>
    <s v="Bracket 4"/>
    <n v="0"/>
    <n v="0"/>
    <s v="Not Parent"/>
    <s v="2014-01-29"/>
    <d v="2024-07-24T00:00:00"/>
    <n v="3829"/>
    <n v="0"/>
    <n v="769"/>
    <n v="80"/>
    <n v="252"/>
    <n v="15"/>
    <n v="34"/>
    <n v="65"/>
    <n v="1215"/>
    <n v="0.31731522590754768"/>
    <s v="Above Average Priority"/>
    <n v="1"/>
    <x v="6"/>
    <x v="3"/>
    <x v="7"/>
    <n v="6"/>
    <x v="0"/>
    <x v="0"/>
    <x v="1"/>
    <x v="0"/>
    <x v="1"/>
    <n v="1"/>
    <s v="Converted"/>
    <n v="0"/>
    <n v="3"/>
    <n v="11"/>
    <n v="4"/>
    <n v="3"/>
    <n v="0"/>
    <n v="1"/>
    <n v="8"/>
    <x v="0"/>
  </r>
  <r>
    <n v="1232"/>
    <n v="1982"/>
    <n v="42"/>
    <s v="Millennials"/>
    <s v="PhD"/>
    <s v="College"/>
    <s v="Partner"/>
    <n v="70038"/>
    <n v="70038"/>
    <s v="Bracket 4"/>
    <n v="0"/>
    <n v="0"/>
    <s v="Not Parent"/>
    <s v="2013-10-25"/>
    <d v="2024-07-24T00:00:00"/>
    <n v="3925"/>
    <n v="54"/>
    <n v="587"/>
    <n v="54"/>
    <n v="348"/>
    <n v="71"/>
    <n v="54"/>
    <n v="130"/>
    <n v="1244"/>
    <n v="0.31694267515923569"/>
    <s v="Above Average Priority"/>
    <n v="1"/>
    <x v="5"/>
    <x v="0"/>
    <x v="5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345"/>
    <n v="1982"/>
    <n v="42"/>
    <s v="Millennials"/>
    <s v="PhD"/>
    <s v="College"/>
    <s v="Partner"/>
    <n v="70038"/>
    <n v="70038"/>
    <s v="Bracket 4"/>
    <n v="0"/>
    <n v="0"/>
    <s v="Not Parent"/>
    <s v="2013-10-25"/>
    <d v="2024-07-24T00:00:00"/>
    <n v="3925"/>
    <n v="54"/>
    <n v="587"/>
    <n v="54"/>
    <n v="348"/>
    <n v="71"/>
    <n v="54"/>
    <n v="130"/>
    <n v="1244"/>
    <n v="0.31694267515923569"/>
    <s v="Above Average Priority"/>
    <n v="1"/>
    <x v="5"/>
    <x v="0"/>
    <x v="5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207"/>
    <n v="1981"/>
    <n v="43"/>
    <s v="Millennials"/>
    <s v="PhD"/>
    <s v="College"/>
    <s v="Married"/>
    <n v="87171"/>
    <n v="87171"/>
    <s v="Bracket 5"/>
    <n v="0"/>
    <n v="0"/>
    <s v="Not Parent"/>
    <s v="2013-05-01"/>
    <d v="2024-07-24T00:00:00"/>
    <n v="4102"/>
    <n v="27"/>
    <n v="1001"/>
    <n v="44"/>
    <n v="107"/>
    <n v="58"/>
    <n v="44"/>
    <n v="44"/>
    <n v="1298"/>
    <n v="0.31643100926377377"/>
    <s v="Above Average Priority"/>
    <n v="1"/>
    <x v="3"/>
    <x v="1"/>
    <x v="4"/>
    <n v="2"/>
    <x v="0"/>
    <x v="0"/>
    <x v="1"/>
    <x v="0"/>
    <x v="0"/>
    <n v="1"/>
    <s v="Converted"/>
    <n v="0"/>
    <n v="3"/>
    <n v="11"/>
    <n v="4"/>
    <n v="3"/>
    <n v="2"/>
    <n v="1"/>
    <n v="10"/>
    <x v="1"/>
  </r>
  <r>
    <n v="2181"/>
    <n v="1970"/>
    <n v="54"/>
    <s v="Gen X"/>
    <s v="Bachelors"/>
    <s v="College"/>
    <s v="Married"/>
    <n v="70617"/>
    <n v="70617"/>
    <s v="Bracket 4"/>
    <n v="0"/>
    <n v="0"/>
    <s v="Not Parent"/>
    <s v="2013-06-23"/>
    <d v="2024-07-24T00:00:00"/>
    <n v="4049"/>
    <n v="45"/>
    <n v="353"/>
    <n v="61"/>
    <n v="753"/>
    <n v="40"/>
    <n v="46"/>
    <n v="27"/>
    <n v="1280"/>
    <n v="0.31612743887379602"/>
    <s v="Above Average Priority"/>
    <n v="1"/>
    <x v="0"/>
    <x v="8"/>
    <x v="7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059"/>
    <n v="1953"/>
    <n v="71"/>
    <s v="Boomers"/>
    <s v="PhD"/>
    <s v="College"/>
    <s v="Partner"/>
    <n v="64504"/>
    <n v="64504"/>
    <s v="Bracket 4"/>
    <n v="1"/>
    <n v="2"/>
    <s v="Parent"/>
    <s v="2013-03-04"/>
    <d v="2024-07-24T00:00:00"/>
    <n v="4160"/>
    <n v="81"/>
    <n v="986"/>
    <n v="36"/>
    <n v="168"/>
    <n v="16"/>
    <n v="0"/>
    <n v="108"/>
    <n v="1314"/>
    <n v="0.3158653846153846"/>
    <s v="Above Average Priority"/>
    <n v="7"/>
    <x v="8"/>
    <x v="8"/>
    <x v="9"/>
    <n v="7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8746"/>
    <n v="1989"/>
    <n v="35"/>
    <s v="Millennials"/>
    <s v="Bachelors"/>
    <s v="College"/>
    <s v="Married"/>
    <n v="75433"/>
    <n v="75433"/>
    <s v="Bracket 5"/>
    <n v="1"/>
    <n v="0"/>
    <s v="Parent"/>
    <s v="2014-04-05"/>
    <d v="2024-07-24T00:00:00"/>
    <n v="3763"/>
    <n v="28"/>
    <n v="800"/>
    <n v="0"/>
    <n v="297"/>
    <n v="0"/>
    <n v="34"/>
    <n v="57"/>
    <n v="1188"/>
    <n v="0.31570555407919215"/>
    <s v="Above Average Priority"/>
    <n v="2"/>
    <x v="7"/>
    <x v="5"/>
    <x v="0"/>
    <n v="6"/>
    <x v="1"/>
    <x v="0"/>
    <x v="0"/>
    <x v="1"/>
    <x v="1"/>
    <n v="1"/>
    <s v="Converted"/>
    <n v="0"/>
    <n v="3"/>
    <n v="11"/>
    <n v="4"/>
    <n v="3"/>
    <n v="0"/>
    <n v="1"/>
    <n v="8"/>
    <x v="0"/>
  </r>
  <r>
    <n v="2926"/>
    <n v="1952"/>
    <n v="72"/>
    <s v="Boomers"/>
    <s v="Master"/>
    <s v="College"/>
    <s v="Partner"/>
    <n v="55951"/>
    <n v="55951"/>
    <s v="Bracket 4"/>
    <n v="0"/>
    <n v="1"/>
    <s v="Parent"/>
    <s v="2012-08-23"/>
    <d v="2024-07-24T00:00:00"/>
    <n v="4353"/>
    <n v="62"/>
    <n v="1241"/>
    <n v="0"/>
    <n v="80"/>
    <n v="0"/>
    <n v="13"/>
    <n v="40"/>
    <n v="1374"/>
    <n v="0.315644383184011"/>
    <s v="Above Average Priority"/>
    <n v="3"/>
    <x v="0"/>
    <x v="7"/>
    <x v="4"/>
    <n v="8"/>
    <x v="0"/>
    <x v="1"/>
    <x v="0"/>
    <x v="1"/>
    <x v="1"/>
    <n v="1"/>
    <s v="Converted"/>
    <n v="0"/>
    <n v="3"/>
    <n v="11"/>
    <n v="4"/>
    <n v="3"/>
    <n v="2"/>
    <n v="1"/>
    <n v="10"/>
    <x v="1"/>
  </r>
  <r>
    <n v="4427"/>
    <n v="1995"/>
    <n v="29"/>
    <s v="Gen Z"/>
    <s v="Postgraduate"/>
    <s v="College"/>
    <s v="Single"/>
    <n v="83257"/>
    <n v="83257"/>
    <s v="Bracket 5"/>
    <n v="0"/>
    <n v="0"/>
    <s v="Not Parent"/>
    <s v="2012-09-18"/>
    <d v="2024-07-24T00:00:00"/>
    <n v="4327"/>
    <n v="56"/>
    <n v="536"/>
    <n v="27"/>
    <n v="590"/>
    <n v="38"/>
    <n v="107"/>
    <n v="67"/>
    <n v="1365"/>
    <n v="0.31546105847007166"/>
    <s v="Above Average Priority"/>
    <n v="1"/>
    <x v="4"/>
    <x v="3"/>
    <x v="2"/>
    <n v="6"/>
    <x v="0"/>
    <x v="0"/>
    <x v="1"/>
    <x v="0"/>
    <x v="0"/>
    <n v="1"/>
    <s v="Converted"/>
    <n v="1"/>
    <n v="3"/>
    <n v="11"/>
    <n v="4"/>
    <n v="3"/>
    <n v="2"/>
    <n v="1"/>
    <n v="10"/>
    <x v="1"/>
  </r>
  <r>
    <n v="10095"/>
    <n v="1975"/>
    <n v="49"/>
    <s v="Gen X"/>
    <s v="PhD"/>
    <s v="College"/>
    <s v="Divorced"/>
    <n v="74165"/>
    <n v="74165"/>
    <s v="Bracket 4"/>
    <n v="0"/>
    <n v="0"/>
    <s v="Not Parent"/>
    <s v="2013-05-01"/>
    <d v="2024-07-24T00:00:00"/>
    <n v="4102"/>
    <n v="9"/>
    <n v="1001"/>
    <n v="12"/>
    <n v="240"/>
    <n v="16"/>
    <n v="12"/>
    <n v="12"/>
    <n v="1293"/>
    <n v="0.31521209166260361"/>
    <s v="Above Average Priority"/>
    <n v="1"/>
    <x v="4"/>
    <x v="0"/>
    <x v="0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348"/>
    <n v="1958"/>
    <n v="66"/>
    <s v="Boomers"/>
    <s v="PhD"/>
    <s v="College"/>
    <s v="Single"/>
    <n v="71691"/>
    <n v="71691"/>
    <s v="Bracket 4"/>
    <n v="0"/>
    <n v="0"/>
    <s v="Not Parent"/>
    <s v="2014-03-17"/>
    <d v="2024-07-24T00:00:00"/>
    <n v="3782"/>
    <n v="0"/>
    <n v="336"/>
    <n v="130"/>
    <n v="411"/>
    <n v="240"/>
    <n v="32"/>
    <n v="43"/>
    <n v="1192"/>
    <n v="0.31517715494447385"/>
    <s v="Above Average Priority"/>
    <n v="1"/>
    <x v="5"/>
    <x v="1"/>
    <x v="6"/>
    <n v="2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1911"/>
    <n v="1987"/>
    <n v="37"/>
    <s v="Millennials"/>
    <s v="Bachelors"/>
    <s v="College"/>
    <s v="Partner"/>
    <n v="67430"/>
    <n v="67430"/>
    <s v="Bracket 4"/>
    <n v="0"/>
    <n v="0"/>
    <s v="Not Parent"/>
    <s v="2012-09-05"/>
    <d v="2024-07-24T00:00:00"/>
    <n v="4340"/>
    <n v="6"/>
    <n v="595"/>
    <n v="97"/>
    <n v="291"/>
    <n v="127"/>
    <n v="133"/>
    <n v="121"/>
    <n v="1364"/>
    <n v="0.31428571428571428"/>
    <s v="Above Average Priority"/>
    <n v="1"/>
    <x v="8"/>
    <x v="5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602"/>
    <n v="1989"/>
    <n v="35"/>
    <s v="Millennials"/>
    <s v="PhD"/>
    <s v="College"/>
    <s v="Partner"/>
    <n v="66973"/>
    <n v="66973"/>
    <s v="Bracket 4"/>
    <n v="0"/>
    <n v="0"/>
    <s v="Not Parent"/>
    <s v="2013-05-17"/>
    <d v="2024-07-24T00:00:00"/>
    <n v="4086"/>
    <n v="98"/>
    <n v="466"/>
    <n v="22"/>
    <n v="432"/>
    <n v="147"/>
    <n v="113"/>
    <n v="102"/>
    <n v="1282"/>
    <n v="0.31375428291727853"/>
    <s v="Above Average Priority"/>
    <n v="1"/>
    <x v="9"/>
    <x v="1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981"/>
    <n v="1988"/>
    <n v="36"/>
    <s v="Millennials"/>
    <s v="Bachelors"/>
    <s v="College"/>
    <s v="Married"/>
    <n v="84219"/>
    <n v="84219"/>
    <s v="Bracket 5"/>
    <n v="0"/>
    <n v="0"/>
    <s v="Not Parent"/>
    <s v="2014-02-02"/>
    <d v="2024-07-24T00:00:00"/>
    <n v="3825"/>
    <n v="27"/>
    <n v="434"/>
    <n v="137"/>
    <n v="400"/>
    <n v="45"/>
    <n v="137"/>
    <n v="45"/>
    <n v="1198"/>
    <n v="0.31320261437908498"/>
    <s v="Above Average Priority"/>
    <n v="1"/>
    <x v="0"/>
    <x v="0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86"/>
    <n v="1988"/>
    <n v="36"/>
    <s v="Millennials"/>
    <s v="Bachelors"/>
    <s v="College"/>
    <s v="Married"/>
    <n v="84219"/>
    <n v="84219"/>
    <s v="Bracket 5"/>
    <n v="0"/>
    <n v="0"/>
    <s v="Not Parent"/>
    <s v="2014-02-02"/>
    <d v="2024-07-24T00:00:00"/>
    <n v="3825"/>
    <n v="27"/>
    <n v="434"/>
    <n v="137"/>
    <n v="400"/>
    <n v="45"/>
    <n v="137"/>
    <n v="45"/>
    <n v="1198"/>
    <n v="0.31320261437908498"/>
    <s v="Above Average Priority"/>
    <n v="1"/>
    <x v="0"/>
    <x v="0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867"/>
    <n v="1957"/>
    <n v="67"/>
    <s v="Boomers"/>
    <s v="Bachelors"/>
    <s v="College"/>
    <s v="Single"/>
    <n v="64849"/>
    <n v="64849"/>
    <s v="Bracket 4"/>
    <n v="0"/>
    <n v="0"/>
    <s v="Not Parent"/>
    <s v="2012-11-13"/>
    <d v="2024-07-24T00:00:00"/>
    <n v="4271"/>
    <n v="42"/>
    <n v="652"/>
    <n v="48"/>
    <n v="350"/>
    <n v="94"/>
    <n v="84"/>
    <n v="108"/>
    <n v="1336"/>
    <n v="0.31280730508077731"/>
    <s v="Above Average Priority"/>
    <n v="1"/>
    <x v="1"/>
    <x v="8"/>
    <x v="3"/>
    <n v="5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2079"/>
    <n v="1947"/>
    <n v="77"/>
    <s v="Boomers"/>
    <s v="Postgraduate"/>
    <s v="College"/>
    <s v="Married"/>
    <n v="81044"/>
    <n v="81044"/>
    <s v="Bracket 5"/>
    <n v="0"/>
    <n v="0"/>
    <s v="Not Parent"/>
    <s v="2013-12-27"/>
    <d v="2024-07-24T00:00:00"/>
    <n v="3862"/>
    <n v="0"/>
    <n v="450"/>
    <n v="26"/>
    <n v="535"/>
    <n v="73"/>
    <n v="98"/>
    <n v="26"/>
    <n v="1208"/>
    <n v="0.3127912998446401"/>
    <s v="Above Average Priority"/>
    <n v="1"/>
    <x v="4"/>
    <x v="7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837"/>
    <n v="1965"/>
    <n v="59"/>
    <s v="Gen X"/>
    <s v="PhD"/>
    <s v="College"/>
    <s v="Married"/>
    <n v="71322"/>
    <n v="71322"/>
    <s v="Bracket 4"/>
    <n v="0"/>
    <n v="1"/>
    <s v="Parent"/>
    <s v="2013-02-16"/>
    <d v="2024-07-24T00:00:00"/>
    <n v="4176"/>
    <n v="57"/>
    <n v="753"/>
    <n v="43"/>
    <n v="226"/>
    <n v="69"/>
    <n v="10"/>
    <n v="204"/>
    <n v="1305"/>
    <n v="0.3125"/>
    <s v="Above Average Priority"/>
    <n v="2"/>
    <x v="9"/>
    <x v="5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750"/>
    <n v="1961"/>
    <n v="63"/>
    <s v="Boomers"/>
    <s v="PhD"/>
    <s v="College"/>
    <s v="Divorced"/>
    <n v="64325"/>
    <n v="64325"/>
    <s v="Bracket 4"/>
    <n v="0"/>
    <n v="1"/>
    <s v="Parent"/>
    <s v="2013-02-07"/>
    <d v="2024-07-24T00:00:00"/>
    <n v="4185"/>
    <n v="41"/>
    <n v="731"/>
    <n v="60"/>
    <n v="353"/>
    <n v="78"/>
    <n v="12"/>
    <n v="73"/>
    <n v="1307"/>
    <n v="0.31230585424133811"/>
    <s v="Above Average Priority"/>
    <n v="5"/>
    <x v="6"/>
    <x v="8"/>
    <x v="6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343"/>
    <n v="1991"/>
    <n v="33"/>
    <s v="Millennials"/>
    <s v="Postgraduate"/>
    <s v="College"/>
    <s v="Single"/>
    <n v="61618"/>
    <n v="61618"/>
    <s v="Bracket 4"/>
    <n v="0"/>
    <n v="0"/>
    <s v="Not Parent"/>
    <s v="2012-09-29"/>
    <d v="2024-07-24T00:00:00"/>
    <n v="4316"/>
    <n v="27"/>
    <n v="605"/>
    <n v="91"/>
    <n v="399"/>
    <n v="0"/>
    <n v="45"/>
    <n v="205"/>
    <n v="1345"/>
    <n v="0.31163113994439295"/>
    <s v="Above Average Priority"/>
    <n v="2"/>
    <x v="0"/>
    <x v="7"/>
    <x v="5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204"/>
    <n v="1971"/>
    <n v="53"/>
    <s v="Gen X"/>
    <s v="Postgraduate"/>
    <s v="College"/>
    <s v="Married"/>
    <n v="78041"/>
    <n v="78041"/>
    <s v="Bracket 5"/>
    <n v="0"/>
    <n v="0"/>
    <s v="Not Parent"/>
    <s v="2012-12-16"/>
    <d v="2024-07-24T00:00:00"/>
    <n v="4238"/>
    <n v="93"/>
    <n v="482"/>
    <n v="35"/>
    <n v="553"/>
    <n v="72"/>
    <n v="160"/>
    <n v="17"/>
    <n v="1319"/>
    <n v="0.31123171307220387"/>
    <s v="Above Average Priority"/>
    <n v="1"/>
    <x v="5"/>
    <x v="0"/>
    <x v="1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645"/>
    <n v="1968"/>
    <n v="56"/>
    <s v="Gen X"/>
    <s v="Bachelors"/>
    <s v="College"/>
    <s v="Married"/>
    <n v="64590"/>
    <n v="64590"/>
    <s v="Bracket 4"/>
    <n v="0"/>
    <n v="0"/>
    <s v="Not Parent"/>
    <s v="2012-10-14"/>
    <d v="2024-07-24T00:00:00"/>
    <n v="4301"/>
    <n v="98"/>
    <n v="920"/>
    <n v="138"/>
    <n v="168"/>
    <n v="36"/>
    <n v="46"/>
    <n v="30"/>
    <n v="1338"/>
    <n v="0.31109044408277142"/>
    <s v="Above Average Priority"/>
    <n v="1"/>
    <x v="1"/>
    <x v="0"/>
    <x v="0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314"/>
    <n v="1948"/>
    <n v="76"/>
    <s v="Boomers"/>
    <s v="PhD"/>
    <s v="College"/>
    <s v="Married"/>
    <n v="83837"/>
    <n v="83837"/>
    <s v="Bracket 5"/>
    <n v="0"/>
    <n v="0"/>
    <s v="Not Parent"/>
    <s v="2012-12-16"/>
    <d v="2024-07-24T00:00:00"/>
    <n v="4238"/>
    <n v="79"/>
    <n v="847"/>
    <n v="66"/>
    <n v="119"/>
    <n v="86"/>
    <n v="89"/>
    <n v="111"/>
    <n v="1318"/>
    <n v="0.31099575271354413"/>
    <s v="Above Average Priority"/>
    <n v="1"/>
    <x v="1"/>
    <x v="3"/>
    <x v="6"/>
    <n v="4"/>
    <x v="1"/>
    <x v="0"/>
    <x v="0"/>
    <x v="1"/>
    <x v="1"/>
    <n v="1"/>
    <s v="Converted"/>
    <n v="0"/>
    <n v="3"/>
    <n v="11"/>
    <n v="4"/>
    <n v="3"/>
    <n v="2"/>
    <n v="1"/>
    <n v="10"/>
    <x v="1"/>
  </r>
  <r>
    <n v="2131"/>
    <n v="1959"/>
    <n v="65"/>
    <s v="Boomers"/>
    <s v="PhD"/>
    <s v="College"/>
    <s v="Divorced"/>
    <n v="62859"/>
    <n v="62859"/>
    <s v="Bracket 4"/>
    <n v="0"/>
    <n v="1"/>
    <s v="Parent"/>
    <s v="2012-12-30"/>
    <d v="2024-07-24T00:00:00"/>
    <n v="4224"/>
    <n v="37"/>
    <n v="1063"/>
    <n v="89"/>
    <n v="102"/>
    <n v="16"/>
    <n v="12"/>
    <n v="25"/>
    <n v="1307"/>
    <n v="0.30942234848484851"/>
    <s v="Above Average Priority"/>
    <n v="4"/>
    <x v="1"/>
    <x v="0"/>
    <x v="3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758"/>
    <n v="1982"/>
    <n v="42"/>
    <s v="Millennials"/>
    <s v="Bachelors"/>
    <s v="College"/>
    <s v="Married"/>
    <n v="65169"/>
    <n v="65169"/>
    <s v="Bracket 4"/>
    <n v="0"/>
    <n v="0"/>
    <s v="Not Parent"/>
    <s v="2014-01-14"/>
    <d v="2024-07-24T00:00:00"/>
    <n v="3844"/>
    <n v="23"/>
    <n v="1074"/>
    <n v="0"/>
    <n v="69"/>
    <n v="0"/>
    <n v="0"/>
    <n v="46"/>
    <n v="1189"/>
    <n v="0.30931321540062434"/>
    <s v="Above Average Priority"/>
    <n v="1"/>
    <x v="6"/>
    <x v="0"/>
    <x v="8"/>
    <n v="6"/>
    <x v="1"/>
    <x v="1"/>
    <x v="1"/>
    <x v="0"/>
    <x v="0"/>
    <n v="1"/>
    <s v="Converted"/>
    <n v="0"/>
    <n v="3"/>
    <n v="11"/>
    <n v="4"/>
    <n v="3"/>
    <n v="0"/>
    <n v="1"/>
    <n v="8"/>
    <x v="0"/>
  </r>
  <r>
    <n v="10319"/>
    <n v="1971"/>
    <n v="53"/>
    <s v="Gen X"/>
    <s v="Bachelors"/>
    <s v="College"/>
    <s v="Married"/>
    <n v="66303"/>
    <n v="66303"/>
    <s v="Bracket 4"/>
    <n v="0"/>
    <n v="1"/>
    <s v="Parent"/>
    <s v="2013-02-26"/>
    <d v="2024-07-24T00:00:00"/>
    <n v="4166"/>
    <n v="56"/>
    <n v="1090"/>
    <n v="12"/>
    <n v="96"/>
    <n v="16"/>
    <n v="12"/>
    <n v="60"/>
    <n v="1286"/>
    <n v="0.30868939030244841"/>
    <s v="Above Average Priority"/>
    <n v="4"/>
    <x v="0"/>
    <x v="0"/>
    <x v="4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2114"/>
    <n v="1946"/>
    <n v="78"/>
    <s v="Boomers"/>
    <s v="PhD"/>
    <s v="College"/>
    <s v="Single"/>
    <n v="82800"/>
    <n v="82800"/>
    <s v="Bracket 5"/>
    <n v="0"/>
    <n v="0"/>
    <s v="Not Parent"/>
    <s v="2012-11-24"/>
    <d v="2024-07-24T00:00:00"/>
    <n v="4260"/>
    <n v="23"/>
    <n v="1006"/>
    <n v="22"/>
    <n v="115"/>
    <n v="59"/>
    <n v="68"/>
    <n v="45"/>
    <n v="1315"/>
    <n v="0.30868544600938969"/>
    <s v="Above Average Priority"/>
    <n v="1"/>
    <x v="2"/>
    <x v="7"/>
    <x v="2"/>
    <n v="3"/>
    <x v="1"/>
    <x v="0"/>
    <x v="0"/>
    <x v="0"/>
    <x v="0"/>
    <n v="1"/>
    <s v="Converted"/>
    <n v="0"/>
    <n v="3"/>
    <n v="11"/>
    <n v="4"/>
    <n v="3"/>
    <n v="2"/>
    <n v="1"/>
    <n v="10"/>
    <x v="1"/>
  </r>
  <r>
    <n v="4261"/>
    <n v="1946"/>
    <n v="78"/>
    <s v="Boomers"/>
    <s v="PhD"/>
    <s v="College"/>
    <s v="Single"/>
    <n v="82800"/>
    <n v="82800"/>
    <s v="Bracket 5"/>
    <n v="0"/>
    <n v="0"/>
    <s v="Not Parent"/>
    <s v="2012-11-24"/>
    <d v="2024-07-24T00:00:00"/>
    <n v="4260"/>
    <n v="23"/>
    <n v="1006"/>
    <n v="22"/>
    <n v="115"/>
    <n v="59"/>
    <n v="68"/>
    <n v="45"/>
    <n v="1315"/>
    <n v="0.30868544600938969"/>
    <s v="Above Average Priority"/>
    <n v="1"/>
    <x v="2"/>
    <x v="7"/>
    <x v="2"/>
    <n v="3"/>
    <x v="1"/>
    <x v="0"/>
    <x v="0"/>
    <x v="0"/>
    <x v="0"/>
    <n v="1"/>
    <s v="Converted"/>
    <n v="0"/>
    <n v="3"/>
    <n v="11"/>
    <n v="4"/>
    <n v="3"/>
    <n v="2"/>
    <n v="1"/>
    <n v="10"/>
    <x v="1"/>
  </r>
  <r>
    <n v="6566"/>
    <n v="1954"/>
    <n v="70"/>
    <s v="Boomers"/>
    <s v="PhD"/>
    <s v="College"/>
    <s v="Married"/>
    <n v="72550"/>
    <n v="72550"/>
    <s v="Bracket 4"/>
    <n v="1"/>
    <n v="1"/>
    <s v="Parent"/>
    <s v="2012-11-08"/>
    <d v="2024-07-24T00:00:00"/>
    <n v="4276"/>
    <n v="39"/>
    <n v="826"/>
    <n v="50"/>
    <n v="317"/>
    <n v="50"/>
    <n v="38"/>
    <n v="38"/>
    <n v="1319"/>
    <n v="0.30846585594013098"/>
    <s v="Above Average Priority"/>
    <n v="9"/>
    <x v="4"/>
    <x v="6"/>
    <x v="2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730"/>
    <n v="1955"/>
    <n v="69"/>
    <s v="Boomers"/>
    <s v="Bachelors"/>
    <s v="College"/>
    <s v="Single"/>
    <n v="80317"/>
    <n v="80317"/>
    <s v="Bracket 5"/>
    <n v="0"/>
    <n v="0"/>
    <s v="Not Parent"/>
    <s v="2013-08-20"/>
    <d v="2024-07-24T00:00:00"/>
    <n v="3991"/>
    <n v="64"/>
    <n v="536"/>
    <n v="11"/>
    <n v="387"/>
    <n v="149"/>
    <n v="91"/>
    <n v="57"/>
    <n v="1231"/>
    <n v="0.30844399899774494"/>
    <s v="Above Average Priority"/>
    <n v="1"/>
    <x v="0"/>
    <x v="0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861"/>
    <n v="1952"/>
    <n v="72"/>
    <s v="Boomers"/>
    <s v="Master"/>
    <s v="College"/>
    <s v="Married"/>
    <n v="77027"/>
    <n v="77027"/>
    <s v="Bracket 5"/>
    <n v="0"/>
    <n v="1"/>
    <s v="Parent"/>
    <s v="2014-02-05"/>
    <d v="2024-07-24T00:00:00"/>
    <n v="3822"/>
    <n v="23"/>
    <n v="820"/>
    <n v="57"/>
    <n v="242"/>
    <n v="45"/>
    <n v="0"/>
    <n v="11"/>
    <n v="1175"/>
    <n v="0.30743066457352169"/>
    <s v="Above Average Priority"/>
    <n v="2"/>
    <x v="9"/>
    <x v="8"/>
    <x v="3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491"/>
    <n v="1975"/>
    <n v="49"/>
    <s v="Gen X"/>
    <s v="Bachelors"/>
    <s v="College"/>
    <s v="Partner"/>
    <n v="55914"/>
    <n v="55914"/>
    <s v="Bracket 4"/>
    <n v="0"/>
    <n v="1"/>
    <s v="Parent"/>
    <s v="2013-04-29"/>
    <d v="2024-07-24T00:00:00"/>
    <n v="4104"/>
    <n v="32"/>
    <n v="384"/>
    <n v="60"/>
    <n v="364"/>
    <n v="119"/>
    <n v="101"/>
    <n v="232"/>
    <n v="1260"/>
    <n v="0.30701754385964913"/>
    <s v="Above Average Priority"/>
    <n v="4"/>
    <x v="8"/>
    <x v="7"/>
    <x v="5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652"/>
    <n v="1965"/>
    <n v="59"/>
    <s v="Gen X"/>
    <s v="Bachelors"/>
    <s v="College"/>
    <s v="Married"/>
    <n v="77343"/>
    <n v="77343"/>
    <s v="Bracket 5"/>
    <n v="0"/>
    <n v="0"/>
    <s v="Not Parent"/>
    <s v="2014-06-09"/>
    <d v="2024-07-24T00:00:00"/>
    <n v="3698"/>
    <n v="28"/>
    <n v="227"/>
    <n v="151"/>
    <n v="573"/>
    <n v="98"/>
    <n v="54"/>
    <n v="31"/>
    <n v="1134"/>
    <n v="0.30665224445646294"/>
    <s v="Above Average Priority"/>
    <n v="1"/>
    <x v="0"/>
    <x v="0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58"/>
    <n v="1945"/>
    <n v="79"/>
    <s v="Silent"/>
    <s v="PhD"/>
    <s v="College"/>
    <s v="Partner"/>
    <n v="71604"/>
    <n v="71604"/>
    <s v="Bracket 4"/>
    <n v="0"/>
    <n v="0"/>
    <s v="Not Parent"/>
    <s v="2013-11-17"/>
    <d v="2024-07-24T00:00:00"/>
    <n v="3902"/>
    <n v="3"/>
    <n v="345"/>
    <n v="53"/>
    <n v="528"/>
    <n v="98"/>
    <n v="75"/>
    <n v="97"/>
    <n v="1196"/>
    <n v="0.30650948231676062"/>
    <s v="Above Average Priority"/>
    <n v="1"/>
    <x v="9"/>
    <x v="8"/>
    <x v="6"/>
    <n v="4"/>
    <x v="0"/>
    <x v="0"/>
    <x v="1"/>
    <x v="0"/>
    <x v="1"/>
    <n v="1"/>
    <s v="Converted"/>
    <n v="0"/>
    <n v="3"/>
    <n v="11"/>
    <n v="4"/>
    <n v="3"/>
    <n v="0"/>
    <n v="1"/>
    <n v="8"/>
    <x v="0"/>
  </r>
  <r>
    <n v="5564"/>
    <n v="1969"/>
    <n v="55"/>
    <s v="Gen X"/>
    <s v="Bachelors"/>
    <s v="College"/>
    <s v="Partner"/>
    <n v="62882"/>
    <n v="62882"/>
    <s v="Bracket 4"/>
    <n v="0"/>
    <n v="1"/>
    <s v="Parent"/>
    <s v="2012-08-09"/>
    <d v="2024-07-24T00:00:00"/>
    <n v="4367"/>
    <n v="26"/>
    <n v="509"/>
    <n v="133"/>
    <n v="497"/>
    <n v="78"/>
    <n v="24"/>
    <n v="97"/>
    <n v="1338"/>
    <n v="0.30638882528051292"/>
    <s v="Above Average Priority"/>
    <n v="2"/>
    <x v="2"/>
    <x v="5"/>
    <x v="3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701"/>
    <n v="1973"/>
    <n v="51"/>
    <s v="Gen X"/>
    <s v="Bachelors"/>
    <s v="College"/>
    <s v="Married"/>
    <n v="65308"/>
    <n v="65308"/>
    <s v="Bracket 4"/>
    <n v="0"/>
    <n v="0"/>
    <s v="Not Parent"/>
    <s v="2013-09-11"/>
    <d v="2024-07-24T00:00:00"/>
    <n v="3969"/>
    <n v="60"/>
    <n v="713"/>
    <n v="0"/>
    <n v="264"/>
    <n v="120"/>
    <n v="80"/>
    <n v="34"/>
    <n v="1211"/>
    <n v="0.30511463844797176"/>
    <s v="Above Average Priority"/>
    <n v="1"/>
    <x v="2"/>
    <x v="4"/>
    <x v="2"/>
    <n v="4"/>
    <x v="1"/>
    <x v="0"/>
    <x v="0"/>
    <x v="0"/>
    <x v="0"/>
    <n v="1"/>
    <s v="Converted"/>
    <n v="0"/>
    <n v="3"/>
    <n v="11"/>
    <n v="4"/>
    <n v="3"/>
    <n v="0"/>
    <n v="1"/>
    <n v="8"/>
    <x v="0"/>
  </r>
  <r>
    <n v="6963"/>
    <n v="1947"/>
    <n v="77"/>
    <s v="Boomers"/>
    <s v="Bachelors"/>
    <s v="College"/>
    <s v="Single"/>
    <n v="77457"/>
    <n v="77457"/>
    <s v="Bracket 5"/>
    <n v="0"/>
    <n v="0"/>
    <s v="Not Parent"/>
    <s v="2014-03-05"/>
    <d v="2024-07-24T00:00:00"/>
    <n v="3794"/>
    <n v="85"/>
    <n v="675"/>
    <n v="11"/>
    <n v="400"/>
    <n v="15"/>
    <n v="45"/>
    <n v="11"/>
    <n v="1157"/>
    <n v="0.30495519240906693"/>
    <s v="Above Average Priority"/>
    <n v="1"/>
    <x v="7"/>
    <x v="5"/>
    <x v="0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6055"/>
    <n v="1979"/>
    <n v="45"/>
    <s v="Gen X"/>
    <s v="Bachelors"/>
    <s v="College"/>
    <s v="Married"/>
    <n v="71626"/>
    <n v="71626"/>
    <s v="Bracket 4"/>
    <n v="0"/>
    <n v="0"/>
    <s v="Not Parent"/>
    <s v="2012-11-01"/>
    <d v="2024-07-24T00:00:00"/>
    <n v="4283"/>
    <n v="94"/>
    <n v="546"/>
    <n v="72"/>
    <n v="376"/>
    <n v="94"/>
    <n v="145"/>
    <n v="72"/>
    <n v="1305"/>
    <n v="0.30469297221573666"/>
    <s v="Above Average Priority"/>
    <n v="1"/>
    <x v="4"/>
    <x v="5"/>
    <x v="5"/>
    <n v="3"/>
    <x v="0"/>
    <x v="0"/>
    <x v="0"/>
    <x v="1"/>
    <x v="1"/>
    <n v="1"/>
    <s v="Converted"/>
    <n v="0"/>
    <n v="3"/>
    <n v="11"/>
    <n v="4"/>
    <n v="3"/>
    <n v="2"/>
    <n v="1"/>
    <n v="10"/>
    <x v="1"/>
  </r>
  <r>
    <n v="2886"/>
    <n v="1971"/>
    <n v="53"/>
    <s v="Gen X"/>
    <s v="Master"/>
    <s v="College"/>
    <s v="Divorced"/>
    <n v="74290"/>
    <n v="74290"/>
    <s v="Bracket 5"/>
    <n v="0"/>
    <n v="1"/>
    <s v="Parent"/>
    <s v="2013-08-12"/>
    <d v="2024-07-24T00:00:00"/>
    <n v="3999"/>
    <n v="70"/>
    <n v="1121"/>
    <n v="0"/>
    <n v="72"/>
    <n v="0"/>
    <n v="12"/>
    <n v="12"/>
    <n v="1217"/>
    <n v="0.3043260815203801"/>
    <s v="Above Average Priority"/>
    <n v="4"/>
    <x v="6"/>
    <x v="4"/>
    <x v="0"/>
    <n v="6"/>
    <x v="1"/>
    <x v="0"/>
    <x v="0"/>
    <x v="1"/>
    <x v="1"/>
    <n v="1"/>
    <s v="Converted"/>
    <n v="0"/>
    <n v="3"/>
    <n v="11"/>
    <n v="4"/>
    <n v="3"/>
    <n v="0"/>
    <n v="1"/>
    <n v="8"/>
    <x v="0"/>
  </r>
  <r>
    <n v="10156"/>
    <n v="1975"/>
    <n v="49"/>
    <s v="Gen X"/>
    <s v="Bachelors"/>
    <s v="College"/>
    <s v="Single"/>
    <n v="84196"/>
    <n v="84196"/>
    <s v="Bracket 5"/>
    <n v="0"/>
    <n v="1"/>
    <s v="Parent"/>
    <s v="2013-06-03"/>
    <d v="2024-07-24T00:00:00"/>
    <n v="4069"/>
    <n v="56"/>
    <n v="215"/>
    <n v="63"/>
    <n v="507"/>
    <n v="231"/>
    <n v="31"/>
    <n v="190"/>
    <n v="1237"/>
    <n v="0.30400589825509955"/>
    <s v="Above Average Priority"/>
    <n v="1"/>
    <x v="9"/>
    <x v="0"/>
    <x v="7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868"/>
    <n v="1951"/>
    <n v="73"/>
    <s v="Boomers"/>
    <s v="Bachelors"/>
    <s v="College"/>
    <s v="Widow"/>
    <n v="70792"/>
    <n v="70792"/>
    <s v="Bracket 4"/>
    <n v="0"/>
    <n v="0"/>
    <s v="Not Parent"/>
    <s v="2013-02-06"/>
    <d v="2024-07-24T00:00:00"/>
    <n v="4186"/>
    <n v="82"/>
    <n v="344"/>
    <n v="45"/>
    <n v="654"/>
    <n v="104"/>
    <n v="11"/>
    <n v="114"/>
    <n v="1272"/>
    <n v="0.30387004300047776"/>
    <s v="Above Average Priority"/>
    <n v="2"/>
    <x v="0"/>
    <x v="0"/>
    <x v="0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652"/>
    <n v="1957"/>
    <n v="67"/>
    <s v="Boomers"/>
    <s v="Master"/>
    <s v="College"/>
    <s v="Partner"/>
    <n v="65487"/>
    <n v="65487"/>
    <s v="Bracket 4"/>
    <n v="0"/>
    <n v="0"/>
    <s v="Not Parent"/>
    <s v="2014-01-10"/>
    <d v="2024-07-24T00:00:00"/>
    <n v="3848"/>
    <n v="48"/>
    <n v="240"/>
    <n v="67"/>
    <n v="500"/>
    <n v="199"/>
    <n v="0"/>
    <n v="163"/>
    <n v="1169"/>
    <n v="0.3037941787941788"/>
    <s v="Above Average Priority"/>
    <n v="3"/>
    <x v="0"/>
    <x v="5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428"/>
    <n v="1950"/>
    <n v="74"/>
    <s v="Boomers"/>
    <s v="PhD"/>
    <s v="College"/>
    <s v="Widow"/>
    <n v="76842"/>
    <n v="76842"/>
    <s v="Bracket 5"/>
    <n v="0"/>
    <n v="0"/>
    <s v="Not Parent"/>
    <s v="2014-05-03"/>
    <d v="2024-07-24T00:00:00"/>
    <n v="3735"/>
    <n v="37"/>
    <n v="605"/>
    <n v="10"/>
    <n v="345"/>
    <n v="84"/>
    <n v="54"/>
    <n v="32"/>
    <n v="1130"/>
    <n v="0.30254350736278446"/>
    <s v="Above Average Priority"/>
    <n v="1"/>
    <x v="11"/>
    <x v="4"/>
    <x v="7"/>
    <n v="0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721"/>
    <n v="1951"/>
    <n v="73"/>
    <s v="Boomers"/>
    <s v="Bachelors"/>
    <s v="College"/>
    <s v="Married"/>
    <n v="71965"/>
    <n v="71965"/>
    <s v="Bracket 4"/>
    <n v="0"/>
    <n v="1"/>
    <s v="Parent"/>
    <s v="2013-07-29"/>
    <d v="2024-07-24T00:00:00"/>
    <n v="4013"/>
    <n v="21"/>
    <n v="572"/>
    <n v="19"/>
    <n v="286"/>
    <n v="50"/>
    <n v="38"/>
    <n v="248"/>
    <n v="1213"/>
    <n v="0.302267630201844"/>
    <s v="Above Average Priority"/>
    <n v="3"/>
    <x v="3"/>
    <x v="8"/>
    <x v="6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964"/>
    <n v="1958"/>
    <n v="66"/>
    <s v="Boomers"/>
    <s v="PhD"/>
    <s v="College"/>
    <s v="Partner"/>
    <n v="74250"/>
    <n v="74250"/>
    <s v="Bracket 5"/>
    <n v="0"/>
    <n v="0"/>
    <s v="Not Parent"/>
    <s v="2014-01-26"/>
    <d v="2024-07-24T00:00:00"/>
    <n v="3832"/>
    <n v="90"/>
    <n v="680"/>
    <n v="11"/>
    <n v="392"/>
    <n v="75"/>
    <n v="0"/>
    <n v="0"/>
    <n v="1158"/>
    <n v="0.30219206680584554"/>
    <s v="Above Average Priority"/>
    <n v="1"/>
    <x v="7"/>
    <x v="2"/>
    <x v="9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422"/>
    <n v="1954"/>
    <n v="70"/>
    <s v="Boomers"/>
    <s v="Bachelors"/>
    <s v="College"/>
    <s v="Married"/>
    <n v="86718"/>
    <n v="86718"/>
    <s v="Bracket 5"/>
    <n v="0"/>
    <n v="0"/>
    <s v="Not Parent"/>
    <s v="2013-01-17"/>
    <d v="2024-07-24T00:00:00"/>
    <n v="4206"/>
    <n v="20"/>
    <n v="344"/>
    <n v="189"/>
    <n v="482"/>
    <n v="50"/>
    <n v="33"/>
    <n v="172"/>
    <n v="1270"/>
    <n v="0.30194959581550168"/>
    <s v="Above Average Priority"/>
    <n v="1"/>
    <x v="4"/>
    <x v="7"/>
    <x v="6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756"/>
    <n v="1952"/>
    <n v="72"/>
    <s v="Boomers"/>
    <s v="Postgraduate"/>
    <s v="College"/>
    <s v="Divorced"/>
    <n v="63998"/>
    <n v="63998"/>
    <s v="Bracket 4"/>
    <n v="0"/>
    <n v="0"/>
    <s v="Not Parent"/>
    <s v="2013-12-20"/>
    <d v="2024-07-24T00:00:00"/>
    <n v="3869"/>
    <n v="42"/>
    <n v="176"/>
    <n v="29"/>
    <n v="818"/>
    <n v="0"/>
    <n v="33"/>
    <n v="112"/>
    <n v="1168"/>
    <n v="0.30188679245283018"/>
    <s v="Above Average Priority"/>
    <n v="1"/>
    <x v="2"/>
    <x v="7"/>
    <x v="4"/>
    <n v="4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2669"/>
    <n v="1993"/>
    <n v="31"/>
    <s v="Millennials"/>
    <s v="Bachelors"/>
    <s v="College"/>
    <s v="Single"/>
    <n v="74293"/>
    <n v="74293"/>
    <s v="Bracket 5"/>
    <n v="0"/>
    <n v="0"/>
    <s v="Not Parent"/>
    <s v="2014-05-04"/>
    <d v="2024-07-24T00:00:00"/>
    <n v="3734"/>
    <n v="66"/>
    <n v="375"/>
    <n v="152"/>
    <n v="335"/>
    <n v="93"/>
    <n v="91"/>
    <n v="81"/>
    <n v="1127"/>
    <n v="0.30182110337439744"/>
    <s v="Above Average Priority"/>
    <n v="1"/>
    <x v="4"/>
    <x v="0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037"/>
    <n v="1993"/>
    <n v="31"/>
    <s v="Millennials"/>
    <s v="Bachelors"/>
    <s v="College"/>
    <s v="Single"/>
    <n v="74293"/>
    <n v="74293"/>
    <s v="Bracket 5"/>
    <n v="0"/>
    <n v="0"/>
    <s v="Not Parent"/>
    <s v="2014-05-04"/>
    <d v="2024-07-24T00:00:00"/>
    <n v="3734"/>
    <n v="66"/>
    <n v="375"/>
    <n v="152"/>
    <n v="335"/>
    <n v="93"/>
    <n v="91"/>
    <n v="81"/>
    <n v="1127"/>
    <n v="0.30182110337439744"/>
    <s v="Above Average Priority"/>
    <n v="1"/>
    <x v="4"/>
    <x v="0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365"/>
    <n v="1976"/>
    <n v="48"/>
    <s v="Gen X"/>
    <s v="PhD"/>
    <s v="College"/>
    <s v="Single"/>
    <n v="60000"/>
    <n v="60000"/>
    <s v="Bracket 4"/>
    <n v="0"/>
    <n v="1"/>
    <s v="Parent"/>
    <s v="2012-12-22"/>
    <d v="2024-07-24T00:00:00"/>
    <n v="4232"/>
    <n v="57"/>
    <n v="1048"/>
    <n v="0"/>
    <n v="217"/>
    <n v="0"/>
    <n v="0"/>
    <n v="12"/>
    <n v="1277"/>
    <n v="0.30174858223062384"/>
    <s v="Above Average Priority"/>
    <n v="5"/>
    <x v="8"/>
    <x v="8"/>
    <x v="6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01"/>
    <n v="1971"/>
    <n v="53"/>
    <s v="Gen X"/>
    <s v="Bachelors"/>
    <s v="College"/>
    <s v="Married"/>
    <n v="73691"/>
    <n v="73691"/>
    <s v="Bracket 4"/>
    <n v="0"/>
    <n v="1"/>
    <s v="Parent"/>
    <s v="2013-11-06"/>
    <d v="2024-07-24T00:00:00"/>
    <n v="3913"/>
    <n v="58"/>
    <n v="707"/>
    <n v="21"/>
    <n v="250"/>
    <n v="85"/>
    <n v="43"/>
    <n v="73"/>
    <n v="1179"/>
    <n v="0.3013033478149757"/>
    <s v="Above Average Priority"/>
    <n v="2"/>
    <x v="3"/>
    <x v="6"/>
    <x v="5"/>
    <n v="2"/>
    <x v="0"/>
    <x v="0"/>
    <x v="1"/>
    <x v="0"/>
    <x v="1"/>
    <n v="1"/>
    <s v="Converted"/>
    <n v="0"/>
    <n v="3"/>
    <n v="11"/>
    <n v="4"/>
    <n v="3"/>
    <n v="0"/>
    <n v="1"/>
    <n v="8"/>
    <x v="0"/>
  </r>
  <r>
    <n v="2008"/>
    <n v="1978"/>
    <n v="46"/>
    <s v="Gen X"/>
    <s v="Bachelors"/>
    <s v="College"/>
    <s v="Married"/>
    <n v="77583"/>
    <n v="77583"/>
    <s v="Bracket 5"/>
    <n v="0"/>
    <n v="0"/>
    <s v="Not Parent"/>
    <s v="2014-02-10"/>
    <d v="2024-07-24T00:00:00"/>
    <n v="3817"/>
    <n v="93"/>
    <n v="372"/>
    <n v="23"/>
    <n v="384"/>
    <n v="250"/>
    <n v="12"/>
    <n v="108"/>
    <n v="1149"/>
    <n v="0.30102174482577942"/>
    <s v="Above Average Priority"/>
    <n v="1"/>
    <x v="5"/>
    <x v="5"/>
    <x v="1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3595"/>
    <n v="1963"/>
    <n v="61"/>
    <s v="Boomers"/>
    <s v="Bachelors"/>
    <s v="College"/>
    <s v="Partner"/>
    <n v="77226"/>
    <n v="77226"/>
    <s v="Bracket 5"/>
    <n v="0"/>
    <n v="1"/>
    <s v="Parent"/>
    <s v="2014-02-28"/>
    <d v="2024-07-24T00:00:00"/>
    <n v="3799"/>
    <n v="29"/>
    <n v="631"/>
    <n v="43"/>
    <n v="239"/>
    <n v="128"/>
    <n v="76"/>
    <n v="21"/>
    <n v="1138"/>
    <n v="0.29955251381942616"/>
    <s v="Above Average Priority"/>
    <n v="2"/>
    <x v="3"/>
    <x v="4"/>
    <x v="2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476"/>
    <n v="1964"/>
    <n v="60"/>
    <s v="Boomers"/>
    <s v="Master"/>
    <s v="College"/>
    <s v="Single"/>
    <n v="63972"/>
    <n v="63972"/>
    <s v="Bracket 4"/>
    <n v="0"/>
    <n v="1"/>
    <s v="Parent"/>
    <s v="2012-12-02"/>
    <d v="2024-07-24T00:00:00"/>
    <n v="4252"/>
    <n v="93"/>
    <n v="928"/>
    <n v="63"/>
    <n v="254"/>
    <n v="0"/>
    <n v="12"/>
    <n v="12"/>
    <n v="1269"/>
    <n v="0.29844778927563498"/>
    <s v="Above Average Priority"/>
    <n v="4"/>
    <x v="4"/>
    <x v="0"/>
    <x v="0"/>
    <n v="4"/>
    <x v="0"/>
    <x v="0"/>
    <x v="0"/>
    <x v="1"/>
    <x v="1"/>
    <n v="1"/>
    <s v="Converted"/>
    <n v="0"/>
    <n v="3"/>
    <n v="11"/>
    <n v="4"/>
    <n v="3"/>
    <n v="2"/>
    <n v="1"/>
    <n v="10"/>
    <x v="1"/>
  </r>
  <r>
    <n v="10648"/>
    <n v="1982"/>
    <n v="42"/>
    <s v="Millennials"/>
    <s v="Postgraduate"/>
    <s v="College"/>
    <s v="Partner"/>
    <n v="66664"/>
    <n v="66664"/>
    <s v="Bracket 4"/>
    <n v="0"/>
    <n v="0"/>
    <s v="Not Parent"/>
    <s v="2012-09-25"/>
    <d v="2024-07-24T00:00:00"/>
    <n v="4320"/>
    <n v="78"/>
    <n v="398"/>
    <n v="96"/>
    <n v="447"/>
    <n v="220"/>
    <n v="96"/>
    <n v="32"/>
    <n v="1289"/>
    <n v="0.29837962962962961"/>
    <s v="Above Average Priority"/>
    <n v="1"/>
    <x v="4"/>
    <x v="1"/>
    <x v="3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120"/>
    <n v="1982"/>
    <n v="42"/>
    <s v="Millennials"/>
    <s v="Postgraduate"/>
    <s v="College"/>
    <s v="Partner"/>
    <n v="66664"/>
    <n v="66664"/>
    <s v="Bracket 4"/>
    <n v="0"/>
    <n v="0"/>
    <s v="Not Parent"/>
    <s v="2012-09-25"/>
    <d v="2024-07-24T00:00:00"/>
    <n v="4320"/>
    <n v="78"/>
    <n v="398"/>
    <n v="96"/>
    <n v="447"/>
    <n v="220"/>
    <n v="96"/>
    <n v="32"/>
    <n v="1289"/>
    <n v="0.29837962962962961"/>
    <s v="Above Average Priority"/>
    <n v="1"/>
    <x v="4"/>
    <x v="1"/>
    <x v="3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483"/>
    <n v="1993"/>
    <n v="31"/>
    <s v="Millennials"/>
    <s v="Bachelors"/>
    <s v="College"/>
    <s v="Single"/>
    <n v="72354"/>
    <n v="72354"/>
    <s v="Bracket 4"/>
    <n v="0"/>
    <n v="0"/>
    <s v="Not Parent"/>
    <s v="2013-04-17"/>
    <d v="2024-07-24T00:00:00"/>
    <n v="4116"/>
    <n v="67"/>
    <n v="315"/>
    <n v="26"/>
    <n v="473"/>
    <n v="220"/>
    <n v="12"/>
    <n v="182"/>
    <n v="1228"/>
    <n v="0.29834791059280857"/>
    <s v="Above Average Priority"/>
    <n v="1"/>
    <x v="7"/>
    <x v="3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930"/>
    <n v="1944"/>
    <n v="80"/>
    <s v="Silent"/>
    <s v="PhD"/>
    <s v="College"/>
    <s v="Single"/>
    <n v="82716"/>
    <n v="82716"/>
    <s v="Bracket 5"/>
    <n v="0"/>
    <n v="0"/>
    <s v="Not Parent"/>
    <s v="2013-11-05"/>
    <d v="2024-07-24T00:00:00"/>
    <n v="3914"/>
    <n v="8"/>
    <n v="606"/>
    <n v="148"/>
    <n v="228"/>
    <n v="15"/>
    <n v="148"/>
    <n v="22"/>
    <n v="1167"/>
    <n v="0.29816044966785898"/>
    <s v="Above Average Priority"/>
    <n v="1"/>
    <x v="3"/>
    <x v="4"/>
    <x v="8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530"/>
    <n v="1959"/>
    <n v="65"/>
    <s v="Boomers"/>
    <s v="PhD"/>
    <s v="College"/>
    <s v="Widow"/>
    <n v="67786"/>
    <n v="67786"/>
    <s v="Bracket 4"/>
    <n v="0"/>
    <n v="0"/>
    <s v="Not Parent"/>
    <s v="2013-12-07"/>
    <d v="2024-07-24T00:00:00"/>
    <n v="3882"/>
    <n v="0"/>
    <n v="431"/>
    <n v="82"/>
    <n v="441"/>
    <n v="80"/>
    <n v="20"/>
    <n v="102"/>
    <n v="1156"/>
    <n v="0.29778464708912933"/>
    <s v="Above Average Priority"/>
    <n v="1"/>
    <x v="0"/>
    <x v="7"/>
    <x v="3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6658"/>
    <n v="1972"/>
    <n v="52"/>
    <s v="Gen X"/>
    <s v="Bachelors"/>
    <s v="College"/>
    <s v="Partner"/>
    <n v="59868"/>
    <n v="59868"/>
    <s v="Bracket 4"/>
    <n v="0"/>
    <n v="1"/>
    <s v="Parent"/>
    <s v="2013-07-22"/>
    <d v="2024-07-24T00:00:00"/>
    <n v="4020"/>
    <n v="37"/>
    <n v="771"/>
    <n v="51"/>
    <n v="154"/>
    <n v="54"/>
    <n v="10"/>
    <n v="154"/>
    <n v="1194"/>
    <n v="0.29701492537313434"/>
    <s v="Above Average Priority"/>
    <n v="7"/>
    <x v="8"/>
    <x v="6"/>
    <x v="2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968"/>
    <n v="1970"/>
    <n v="54"/>
    <s v="Gen X"/>
    <s v="Postgraduate"/>
    <s v="College"/>
    <s v="Divorced"/>
    <n v="65706"/>
    <n v="65706"/>
    <s v="Bracket 4"/>
    <n v="0"/>
    <n v="0"/>
    <s v="Not Parent"/>
    <s v="2013-06-28"/>
    <d v="2024-07-24T00:00:00"/>
    <n v="4044"/>
    <n v="77"/>
    <n v="918"/>
    <n v="10"/>
    <n v="129"/>
    <n v="13"/>
    <n v="0"/>
    <n v="129"/>
    <n v="1199"/>
    <n v="0.29648862512363994"/>
    <s v="Above Average Priority"/>
    <n v="1"/>
    <x v="8"/>
    <x v="8"/>
    <x v="2"/>
    <n v="7"/>
    <x v="0"/>
    <x v="1"/>
    <x v="0"/>
    <x v="1"/>
    <x v="0"/>
    <n v="1"/>
    <s v="Converted"/>
    <n v="0"/>
    <n v="3"/>
    <n v="11"/>
    <n v="4"/>
    <n v="3"/>
    <n v="2"/>
    <n v="1"/>
    <n v="10"/>
    <x v="1"/>
  </r>
  <r>
    <n v="9888"/>
    <n v="1969"/>
    <n v="55"/>
    <s v="Gen X"/>
    <s v="Bachelors"/>
    <s v="College"/>
    <s v="Partner"/>
    <n v="68695"/>
    <n v="68695"/>
    <s v="Bracket 4"/>
    <n v="0"/>
    <n v="0"/>
    <s v="Not Parent"/>
    <s v="2014-06-25"/>
    <d v="2024-07-24T00:00:00"/>
    <n v="3682"/>
    <n v="3"/>
    <n v="458"/>
    <n v="81"/>
    <n v="356"/>
    <n v="106"/>
    <n v="50"/>
    <n v="40"/>
    <n v="1091"/>
    <n v="0.29630635524171645"/>
    <s v="Above Average Priority"/>
    <n v="1"/>
    <x v="5"/>
    <x v="0"/>
    <x v="7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399"/>
    <n v="1969"/>
    <n v="55"/>
    <s v="Gen X"/>
    <s v="Bachelors"/>
    <s v="College"/>
    <s v="Partner"/>
    <n v="68695"/>
    <n v="68695"/>
    <s v="Bracket 4"/>
    <n v="0"/>
    <n v="0"/>
    <s v="Not Parent"/>
    <s v="2014-06-25"/>
    <d v="2024-07-24T00:00:00"/>
    <n v="3682"/>
    <n v="3"/>
    <n v="458"/>
    <n v="81"/>
    <n v="356"/>
    <n v="106"/>
    <n v="50"/>
    <n v="40"/>
    <n v="1091"/>
    <n v="0.29630635524171645"/>
    <s v="Above Average Priority"/>
    <n v="1"/>
    <x v="5"/>
    <x v="0"/>
    <x v="7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327"/>
    <n v="1967"/>
    <n v="57"/>
    <s v="Gen X"/>
    <s v="Bachelors"/>
    <s v="College"/>
    <s v="Partner"/>
    <n v="65777"/>
    <n v="65777"/>
    <s v="Bracket 4"/>
    <n v="0"/>
    <n v="0"/>
    <s v="Not Parent"/>
    <s v="2013-12-19"/>
    <d v="2024-07-24T00:00:00"/>
    <n v="3870"/>
    <n v="87"/>
    <n v="565"/>
    <n v="32"/>
    <n v="435"/>
    <n v="28"/>
    <n v="32"/>
    <n v="54"/>
    <n v="1146"/>
    <n v="0.29612403100775192"/>
    <s v="Above Average Priority"/>
    <n v="1"/>
    <x v="7"/>
    <x v="4"/>
    <x v="3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303"/>
    <n v="1974"/>
    <n v="50"/>
    <s v="Gen X"/>
    <s v="PhD"/>
    <s v="College"/>
    <s v="Partner"/>
    <n v="79632"/>
    <n v="79632"/>
    <s v="Bracket 5"/>
    <n v="0"/>
    <n v="0"/>
    <s v="Not Parent"/>
    <s v="2014-04-08"/>
    <d v="2024-07-24T00:00:00"/>
    <n v="3760"/>
    <n v="42"/>
    <n v="471"/>
    <n v="0"/>
    <n v="510"/>
    <n v="99"/>
    <n v="21"/>
    <n v="12"/>
    <n v="1113"/>
    <n v="0.29601063829787233"/>
    <s v="Above Average Priority"/>
    <n v="1"/>
    <x v="3"/>
    <x v="0"/>
    <x v="1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57"/>
    <n v="1959"/>
    <n v="65"/>
    <s v="Boomers"/>
    <s v="PhD"/>
    <s v="College"/>
    <s v="Married"/>
    <n v="75032"/>
    <n v="75032"/>
    <s v="Bracket 5"/>
    <n v="0"/>
    <n v="1"/>
    <s v="Parent"/>
    <s v="2013-04-28"/>
    <d v="2024-07-24T00:00:00"/>
    <n v="4105"/>
    <n v="74"/>
    <n v="952"/>
    <n v="12"/>
    <n v="180"/>
    <n v="47"/>
    <n v="12"/>
    <n v="12"/>
    <n v="1215"/>
    <n v="0.29598051157125455"/>
    <s v="Above Average Priority"/>
    <n v="2"/>
    <x v="4"/>
    <x v="0"/>
    <x v="1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909"/>
    <n v="1964"/>
    <n v="60"/>
    <s v="Boomers"/>
    <s v="Bachelors"/>
    <s v="College"/>
    <s v="Married"/>
    <n v="58512"/>
    <n v="58512"/>
    <s v="Bracket 4"/>
    <n v="0"/>
    <n v="1"/>
    <s v="Parent"/>
    <s v="2013-09-19"/>
    <d v="2024-07-24T00:00:00"/>
    <n v="3961"/>
    <n v="25"/>
    <n v="895"/>
    <n v="10"/>
    <n v="101"/>
    <n v="13"/>
    <n v="0"/>
    <n v="152"/>
    <n v="1171"/>
    <n v="0.29563241605655138"/>
    <s v="Above Average Priority"/>
    <n v="5"/>
    <x v="0"/>
    <x v="0"/>
    <x v="5"/>
    <n v="8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631"/>
    <n v="1965"/>
    <n v="59"/>
    <s v="Gen X"/>
    <s v="PhD"/>
    <s v="College"/>
    <s v="Partner"/>
    <n v="65220"/>
    <n v="65220"/>
    <s v="Bracket 4"/>
    <n v="0"/>
    <n v="0"/>
    <s v="Not Parent"/>
    <s v="2012-09-03"/>
    <d v="2024-07-24T00:00:00"/>
    <n v="4342"/>
    <n v="3"/>
    <n v="890"/>
    <n v="63"/>
    <n v="292"/>
    <n v="0"/>
    <n v="25"/>
    <n v="12"/>
    <n v="1282"/>
    <n v="0.29525564256103176"/>
    <s v="Above Average Priority"/>
    <n v="4"/>
    <x v="9"/>
    <x v="0"/>
    <x v="7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2004"/>
    <n v="1969"/>
    <n v="55"/>
    <s v="Gen X"/>
    <s v="Bachelors"/>
    <s v="College"/>
    <s v="Single"/>
    <n v="72679"/>
    <n v="72679"/>
    <s v="Bracket 4"/>
    <n v="0"/>
    <n v="1"/>
    <s v="Parent"/>
    <s v="2013-09-18"/>
    <d v="2024-07-24T00:00:00"/>
    <n v="3962"/>
    <n v="65"/>
    <n v="619"/>
    <n v="54"/>
    <n v="260"/>
    <n v="127"/>
    <n v="54"/>
    <n v="54"/>
    <n v="1168"/>
    <n v="0.29480060575466938"/>
    <s v="Above Average Priority"/>
    <n v="1"/>
    <x v="5"/>
    <x v="1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908"/>
    <n v="1959"/>
    <n v="65"/>
    <s v="Boomers"/>
    <s v="Bachelors"/>
    <s v="College"/>
    <s v="Married"/>
    <n v="87195"/>
    <n v="87195"/>
    <s v="Bracket 5"/>
    <n v="0"/>
    <n v="0"/>
    <s v="Not Parent"/>
    <s v="2014-05-08"/>
    <d v="2024-07-24T00:00:00"/>
    <n v="3730"/>
    <n v="35"/>
    <n v="217"/>
    <n v="76"/>
    <n v="690"/>
    <n v="50"/>
    <n v="26"/>
    <n v="38"/>
    <n v="1097"/>
    <n v="0.29410187667560322"/>
    <s v="Above Average Priority"/>
    <n v="1"/>
    <x v="0"/>
    <x v="2"/>
    <x v="6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4679"/>
    <n v="1977"/>
    <n v="47"/>
    <s v="Gen X"/>
    <s v="Master"/>
    <s v="College"/>
    <s v="Married"/>
    <n v="78710"/>
    <n v="78710"/>
    <s v="Bracket 5"/>
    <n v="0"/>
    <n v="1"/>
    <s v="Parent"/>
    <s v="2014-05-23"/>
    <d v="2024-07-24T00:00:00"/>
    <n v="3715"/>
    <n v="42"/>
    <n v="721"/>
    <n v="0"/>
    <n v="152"/>
    <n v="119"/>
    <n v="50"/>
    <n v="50"/>
    <n v="1092"/>
    <n v="0.29394347240915208"/>
    <s v="Above Average Priority"/>
    <n v="3"/>
    <x v="2"/>
    <x v="7"/>
    <x v="2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507"/>
    <n v="1952"/>
    <n v="72"/>
    <s v="Boomers"/>
    <s v="Bachelors"/>
    <s v="College"/>
    <s v="Single"/>
    <n v="72228"/>
    <n v="72228"/>
    <s v="Bracket 4"/>
    <n v="0"/>
    <n v="0"/>
    <s v="Not Parent"/>
    <s v="2012-11-27"/>
    <d v="2024-07-24T00:00:00"/>
    <n v="4257"/>
    <n v="87"/>
    <n v="631"/>
    <n v="28"/>
    <n v="491"/>
    <n v="30"/>
    <n v="14"/>
    <n v="56"/>
    <n v="1250"/>
    <n v="0.29363401456424715"/>
    <s v="Above Average Priority"/>
    <n v="1"/>
    <x v="3"/>
    <x v="1"/>
    <x v="5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574"/>
    <n v="1977"/>
    <n v="47"/>
    <s v="Gen X"/>
    <s v="PhD"/>
    <s v="College"/>
    <s v="Married"/>
    <n v="61996"/>
    <n v="61996"/>
    <s v="Bracket 4"/>
    <n v="0"/>
    <n v="1"/>
    <s v="Parent"/>
    <s v="2013-01-31"/>
    <d v="2024-07-24T00:00:00"/>
    <n v="4192"/>
    <n v="27"/>
    <n v="1050"/>
    <n v="12"/>
    <n v="144"/>
    <n v="0"/>
    <n v="0"/>
    <n v="24"/>
    <n v="1230"/>
    <n v="0.29341603053435117"/>
    <s v="Above Average Priority"/>
    <n v="3"/>
    <x v="3"/>
    <x v="0"/>
    <x v="5"/>
    <n v="5"/>
    <x v="1"/>
    <x v="1"/>
    <x v="0"/>
    <x v="1"/>
    <x v="1"/>
    <n v="1"/>
    <s v="Converted"/>
    <n v="0"/>
    <n v="3"/>
    <n v="11"/>
    <n v="4"/>
    <n v="3"/>
    <n v="2"/>
    <n v="1"/>
    <n v="10"/>
    <x v="1"/>
  </r>
  <r>
    <n v="9274"/>
    <n v="1961"/>
    <n v="63"/>
    <s v="Boomers"/>
    <s v="Master"/>
    <s v="College"/>
    <s v="Married"/>
    <n v="80950"/>
    <n v="80950"/>
    <s v="Bracket 5"/>
    <n v="0"/>
    <n v="0"/>
    <s v="Not Parent"/>
    <s v="2013-03-28"/>
    <d v="2024-07-24T00:00:00"/>
    <n v="4136"/>
    <n v="44"/>
    <n v="525"/>
    <n v="147"/>
    <n v="112"/>
    <n v="219"/>
    <n v="147"/>
    <n v="63"/>
    <n v="1213"/>
    <n v="0.29327852998065762"/>
    <s v="Above Average Priority"/>
    <n v="1"/>
    <x v="3"/>
    <x v="1"/>
    <x v="1"/>
    <n v="2"/>
    <x v="1"/>
    <x v="0"/>
    <x v="0"/>
    <x v="0"/>
    <x v="1"/>
    <n v="1"/>
    <s v="Converted"/>
    <n v="0"/>
    <n v="3"/>
    <n v="11"/>
    <n v="4"/>
    <n v="3"/>
    <n v="2"/>
    <n v="1"/>
    <n v="10"/>
    <x v="1"/>
  </r>
  <r>
    <n v="1829"/>
    <n v="1961"/>
    <n v="63"/>
    <s v="Boomers"/>
    <s v="PhD"/>
    <s v="College"/>
    <s v="Divorced"/>
    <n v="54959"/>
    <n v="54959"/>
    <s v="Bracket 4"/>
    <n v="0"/>
    <n v="1"/>
    <s v="Parent"/>
    <s v="2013-01-19"/>
    <d v="2024-07-24T00:00:00"/>
    <n v="4204"/>
    <n v="55"/>
    <n v="1148"/>
    <n v="0"/>
    <n v="60"/>
    <n v="0"/>
    <n v="0"/>
    <n v="24"/>
    <n v="1232"/>
    <n v="0.29305423406279735"/>
    <s v="Above Average Priority"/>
    <n v="3"/>
    <x v="1"/>
    <x v="5"/>
    <x v="9"/>
    <n v="7"/>
    <x v="0"/>
    <x v="0"/>
    <x v="0"/>
    <x v="1"/>
    <x v="1"/>
    <n v="1"/>
    <s v="Converted"/>
    <n v="0"/>
    <n v="3"/>
    <n v="11"/>
    <n v="4"/>
    <n v="3"/>
    <n v="2"/>
    <n v="1"/>
    <n v="10"/>
    <x v="1"/>
  </r>
  <r>
    <n v="9349"/>
    <n v="1985"/>
    <n v="39"/>
    <s v="Millennials"/>
    <s v="Bachelors"/>
    <s v="College"/>
    <s v="Married"/>
    <n v="92533"/>
    <n v="92533"/>
    <s v="Bracket 5"/>
    <n v="0"/>
    <n v="0"/>
    <s v="Not Parent"/>
    <s v="2013-12-19"/>
    <d v="2024-07-24T00:00:00"/>
    <n v="3870"/>
    <n v="84"/>
    <n v="693"/>
    <n v="21"/>
    <n v="118"/>
    <n v="110"/>
    <n v="147"/>
    <n v="42"/>
    <n v="1131"/>
    <n v="0.29224806201550385"/>
    <s v="Above Average Priority"/>
    <n v="1"/>
    <x v="3"/>
    <x v="5"/>
    <x v="4"/>
    <n v="2"/>
    <x v="1"/>
    <x v="0"/>
    <x v="0"/>
    <x v="0"/>
    <x v="0"/>
    <n v="1"/>
    <s v="Converted"/>
    <n v="0"/>
    <n v="3"/>
    <n v="11"/>
    <n v="4"/>
    <n v="3"/>
    <n v="0"/>
    <n v="1"/>
    <n v="8"/>
    <x v="0"/>
  </r>
  <r>
    <n v="8727"/>
    <n v="1978"/>
    <n v="46"/>
    <s v="Gen X"/>
    <s v="Bachelors"/>
    <s v="College"/>
    <s v="Divorced"/>
    <n v="63693"/>
    <n v="63693"/>
    <s v="Bracket 4"/>
    <n v="0"/>
    <n v="1"/>
    <s v="Parent"/>
    <s v="2013-10-14"/>
    <d v="2024-07-24T00:00:00"/>
    <n v="3936"/>
    <n v="63"/>
    <n v="587"/>
    <n v="43"/>
    <n v="337"/>
    <n v="42"/>
    <n v="87"/>
    <n v="54"/>
    <n v="1150"/>
    <n v="0.29217479674796748"/>
    <s v="Above Average Priority"/>
    <n v="3"/>
    <x v="8"/>
    <x v="7"/>
    <x v="1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056"/>
    <n v="1978"/>
    <n v="46"/>
    <s v="Gen X"/>
    <s v="Bachelors"/>
    <s v="College"/>
    <s v="Divorced"/>
    <n v="63693"/>
    <n v="63693"/>
    <s v="Bracket 4"/>
    <n v="0"/>
    <n v="1"/>
    <s v="Parent"/>
    <s v="2013-10-14"/>
    <d v="2024-07-24T00:00:00"/>
    <n v="3936"/>
    <n v="63"/>
    <n v="587"/>
    <n v="43"/>
    <n v="337"/>
    <n v="42"/>
    <n v="87"/>
    <n v="54"/>
    <n v="1150"/>
    <n v="0.29217479674796748"/>
    <s v="Above Average Priority"/>
    <n v="3"/>
    <x v="8"/>
    <x v="7"/>
    <x v="1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810"/>
    <n v="1983"/>
    <n v="41"/>
    <s v="Millennials"/>
    <s v="Bachelors"/>
    <s v="College"/>
    <s v="Divorced"/>
    <n v="82025"/>
    <n v="82025"/>
    <s v="Bracket 5"/>
    <n v="0"/>
    <n v="0"/>
    <s v="Not Parent"/>
    <s v="2013-05-28"/>
    <d v="2024-07-24T00:00:00"/>
    <n v="4075"/>
    <n v="76"/>
    <n v="267"/>
    <n v="98"/>
    <n v="606"/>
    <n v="48"/>
    <n v="70"/>
    <n v="98"/>
    <n v="1187"/>
    <n v="0.2912883435582822"/>
    <s v="Above Average Priority"/>
    <n v="1"/>
    <x v="0"/>
    <x v="6"/>
    <x v="3"/>
    <n v="1"/>
    <x v="0"/>
    <x v="0"/>
    <x v="0"/>
    <x v="0"/>
    <x v="0"/>
    <n v="1"/>
    <s v="Converted"/>
    <n v="0"/>
    <n v="3"/>
    <n v="11"/>
    <n v="4"/>
    <n v="3"/>
    <n v="2"/>
    <n v="1"/>
    <n v="10"/>
    <x v="1"/>
  </r>
  <r>
    <n v="6521"/>
    <n v="1954"/>
    <n v="70"/>
    <s v="Boomers"/>
    <s v="Bachelors"/>
    <s v="College"/>
    <s v="Partner"/>
    <n v="77972"/>
    <n v="77972"/>
    <s v="Bracket 5"/>
    <n v="0"/>
    <n v="0"/>
    <s v="Not Parent"/>
    <s v="2014-03-18"/>
    <d v="2024-07-24T00:00:00"/>
    <n v="3781"/>
    <n v="18"/>
    <n v="613"/>
    <n v="22"/>
    <n v="319"/>
    <n v="33"/>
    <n v="102"/>
    <n v="12"/>
    <n v="1101"/>
    <n v="0.29119280613594289"/>
    <s v="Above Average Priority"/>
    <n v="1"/>
    <x v="5"/>
    <x v="7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206"/>
    <n v="1968"/>
    <n v="56"/>
    <s v="Gen X"/>
    <s v="Bachelors"/>
    <s v="College"/>
    <s v="Partner"/>
    <n v="77382"/>
    <n v="77382"/>
    <s v="Bracket 5"/>
    <n v="0"/>
    <n v="1"/>
    <s v="Parent"/>
    <s v="2014-01-07"/>
    <d v="2024-07-24T00:00:00"/>
    <n v="3851"/>
    <n v="36"/>
    <n v="491"/>
    <n v="48"/>
    <n v="231"/>
    <n v="112"/>
    <n v="105"/>
    <n v="134"/>
    <n v="1121"/>
    <n v="0.29109322253960013"/>
    <s v="Above Average Priority"/>
    <n v="2"/>
    <x v="4"/>
    <x v="1"/>
    <x v="2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10413"/>
    <n v="1984"/>
    <n v="40"/>
    <s v="Millennials"/>
    <s v="Bachelors"/>
    <s v="College"/>
    <s v="Married"/>
    <n v="72570"/>
    <n v="72570"/>
    <s v="Bracket 4"/>
    <n v="0"/>
    <n v="0"/>
    <s v="Not Parent"/>
    <s v="2014-04-25"/>
    <d v="2024-07-24T00:00:00"/>
    <n v="3743"/>
    <n v="67"/>
    <n v="274"/>
    <n v="83"/>
    <n v="216"/>
    <n v="151"/>
    <n v="141"/>
    <n v="224"/>
    <n v="1089"/>
    <n v="0.29094309377504673"/>
    <s v="Above Average Priority"/>
    <n v="1"/>
    <x v="5"/>
    <x v="7"/>
    <x v="2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972"/>
    <n v="1955"/>
    <n v="69"/>
    <s v="Boomers"/>
    <s v="Bachelors"/>
    <s v="College"/>
    <s v="Single"/>
    <n v="72906"/>
    <n v="72906"/>
    <s v="Bracket 4"/>
    <n v="0"/>
    <n v="0"/>
    <s v="Not Parent"/>
    <s v="2013-09-17"/>
    <d v="2024-07-24T00:00:00"/>
    <n v="3963"/>
    <n v="79"/>
    <n v="400"/>
    <n v="32"/>
    <n v="519"/>
    <n v="71"/>
    <n v="75"/>
    <n v="54"/>
    <n v="1151"/>
    <n v="0.29043653797628061"/>
    <s v="Above Average Priority"/>
    <n v="1"/>
    <x v="0"/>
    <x v="0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202"/>
    <n v="1987"/>
    <n v="37"/>
    <s v="Millennials"/>
    <s v="PhD"/>
    <s v="College"/>
    <s v="Married"/>
    <n v="51563"/>
    <n v="51563"/>
    <s v="Bracket 3"/>
    <n v="0"/>
    <n v="0"/>
    <s v="Not Parent"/>
    <s v="2012-10-01"/>
    <d v="2024-07-24T00:00:00"/>
    <n v="4314"/>
    <n v="60"/>
    <n v="1166"/>
    <n v="0"/>
    <n v="48"/>
    <n v="0"/>
    <n v="0"/>
    <n v="36"/>
    <n v="1250"/>
    <n v="0.28975428836346778"/>
    <s v="Above Average Priority"/>
    <n v="1"/>
    <x v="5"/>
    <x v="0"/>
    <x v="0"/>
    <n v="8"/>
    <x v="0"/>
    <x v="0"/>
    <x v="0"/>
    <x v="1"/>
    <x v="0"/>
    <n v="1"/>
    <s v="Converted"/>
    <n v="0"/>
    <n v="3"/>
    <n v="11"/>
    <n v="4"/>
    <n v="3"/>
    <n v="2"/>
    <n v="0"/>
    <n v="9"/>
    <x v="1"/>
  </r>
  <r>
    <n v="4673"/>
    <n v="1963"/>
    <n v="61"/>
    <s v="Boomers"/>
    <s v="PhD"/>
    <s v="College"/>
    <s v="Married"/>
    <n v="81300"/>
    <n v="81300"/>
    <s v="Bracket 5"/>
    <n v="0"/>
    <n v="1"/>
    <s v="Parent"/>
    <s v="2012-10-30"/>
    <d v="2024-07-24T00:00:00"/>
    <n v="4285"/>
    <n v="17"/>
    <n v="1004"/>
    <n v="12"/>
    <n v="145"/>
    <n v="32"/>
    <n v="12"/>
    <n v="36"/>
    <n v="1241"/>
    <n v="0.28961493582263709"/>
    <s v="Above Average Priority"/>
    <n v="3"/>
    <x v="6"/>
    <x v="8"/>
    <x v="6"/>
    <n v="5"/>
    <x v="1"/>
    <x v="0"/>
    <x v="0"/>
    <x v="0"/>
    <x v="1"/>
    <n v="1"/>
    <s v="Converted"/>
    <n v="0"/>
    <n v="3"/>
    <n v="11"/>
    <n v="4"/>
    <n v="3"/>
    <n v="2"/>
    <n v="1"/>
    <n v="10"/>
    <x v="1"/>
  </r>
  <r>
    <n v="2798"/>
    <n v="1977"/>
    <n v="47"/>
    <s v="Gen X"/>
    <s v="PhD"/>
    <s v="College"/>
    <s v="Partner"/>
    <n v="102160"/>
    <n v="102160"/>
    <s v="Bracket 6"/>
    <n v="0"/>
    <n v="0"/>
    <s v="Not Parent"/>
    <s v="2012-11-02"/>
    <d v="2024-07-24T00:00:00"/>
    <n v="4282"/>
    <n v="54"/>
    <n v="763"/>
    <n v="29"/>
    <n v="138"/>
    <n v="76"/>
    <n v="176"/>
    <n v="58"/>
    <n v="1240"/>
    <n v="0.28958430639887905"/>
    <s v="Above Average Priority"/>
    <n v="0"/>
    <x v="2"/>
    <x v="9"/>
    <x v="0"/>
    <n v="4"/>
    <x v="1"/>
    <x v="0"/>
    <x v="0"/>
    <x v="1"/>
    <x v="0"/>
    <n v="1"/>
    <s v="Converted"/>
    <n v="0"/>
    <n v="3"/>
    <n v="11"/>
    <n v="4"/>
    <n v="3"/>
    <n v="2"/>
    <n v="1"/>
    <n v="10"/>
    <x v="1"/>
  </r>
  <r>
    <n v="1402"/>
    <n v="1954"/>
    <n v="70"/>
    <s v="Boomers"/>
    <s v="Master"/>
    <s v="College"/>
    <s v="Married"/>
    <n v="66991"/>
    <n v="66991"/>
    <s v="Bracket 4"/>
    <n v="0"/>
    <n v="0"/>
    <s v="Not Parent"/>
    <s v="2012-09-11"/>
    <d v="2024-07-24T00:00:00"/>
    <n v="4334"/>
    <n v="1"/>
    <n v="496"/>
    <n v="36"/>
    <n v="460"/>
    <n v="189"/>
    <n v="60"/>
    <n v="12"/>
    <n v="1253"/>
    <n v="0.28910936778957086"/>
    <s v="Above Average Priority"/>
    <n v="3"/>
    <x v="5"/>
    <x v="4"/>
    <x v="3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796"/>
    <n v="1963"/>
    <n v="61"/>
    <s v="Boomers"/>
    <s v="Bachelors"/>
    <s v="College"/>
    <s v="Married"/>
    <n v="77437"/>
    <n v="77437"/>
    <s v="Bracket 5"/>
    <n v="0"/>
    <n v="0"/>
    <s v="Not Parent"/>
    <s v="2013-11-26"/>
    <d v="2024-07-24T00:00:00"/>
    <n v="3893"/>
    <n v="70"/>
    <n v="560"/>
    <n v="21"/>
    <n v="442"/>
    <n v="29"/>
    <n v="44"/>
    <n v="29"/>
    <n v="1125"/>
    <n v="0.2889802209093244"/>
    <s v="Above Average Priority"/>
    <n v="1"/>
    <x v="5"/>
    <x v="5"/>
    <x v="8"/>
    <n v="1"/>
    <x v="0"/>
    <x v="0"/>
    <x v="0"/>
    <x v="0"/>
    <x v="0"/>
    <n v="1"/>
    <s v="Converted"/>
    <n v="0"/>
    <n v="3"/>
    <n v="11"/>
    <n v="4"/>
    <n v="3"/>
    <n v="0"/>
    <n v="1"/>
    <n v="8"/>
    <x v="0"/>
  </r>
  <r>
    <n v="6409"/>
    <n v="1967"/>
    <n v="57"/>
    <s v="Gen X"/>
    <s v="Bachelors"/>
    <s v="College"/>
    <s v="Divorced"/>
    <n v="57136"/>
    <n v="57136"/>
    <s v="Bracket 4"/>
    <n v="0"/>
    <n v="0"/>
    <s v="Not Parent"/>
    <s v="2013-05-18"/>
    <d v="2024-07-24T00:00:00"/>
    <n v="4085"/>
    <n v="18"/>
    <n v="267"/>
    <n v="140"/>
    <n v="599"/>
    <n v="34"/>
    <n v="12"/>
    <n v="127"/>
    <n v="1179"/>
    <n v="0.28861689106487148"/>
    <s v="Above Average Priority"/>
    <n v="1"/>
    <x v="2"/>
    <x v="5"/>
    <x v="7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6071"/>
    <n v="1989"/>
    <n v="35"/>
    <s v="Millennials"/>
    <s v="Bachelors"/>
    <s v="College"/>
    <s v="Single"/>
    <n v="81217"/>
    <n v="81217"/>
    <s v="Bracket 5"/>
    <n v="0"/>
    <n v="0"/>
    <s v="Not Parent"/>
    <s v="2013-07-19"/>
    <d v="2024-07-24T00:00:00"/>
    <n v="4023"/>
    <n v="77"/>
    <n v="493"/>
    <n v="70"/>
    <n v="324"/>
    <n v="146"/>
    <n v="40"/>
    <n v="84"/>
    <n v="1157"/>
    <n v="0.28759632115336814"/>
    <s v="Medium Priority"/>
    <n v="1"/>
    <x v="0"/>
    <x v="1"/>
    <x v="4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95"/>
    <n v="1989"/>
    <n v="35"/>
    <s v="Millennials"/>
    <s v="Bachelors"/>
    <s v="College"/>
    <s v="Single"/>
    <n v="81217"/>
    <n v="81217"/>
    <s v="Bracket 5"/>
    <n v="0"/>
    <n v="0"/>
    <s v="Not Parent"/>
    <s v="2013-07-19"/>
    <d v="2024-07-24T00:00:00"/>
    <n v="4023"/>
    <n v="77"/>
    <n v="493"/>
    <n v="70"/>
    <n v="324"/>
    <n v="146"/>
    <n v="40"/>
    <n v="84"/>
    <n v="1157"/>
    <n v="0.28759632115336814"/>
    <s v="Medium Priority"/>
    <n v="1"/>
    <x v="0"/>
    <x v="1"/>
    <x v="4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759"/>
    <n v="1958"/>
    <n v="66"/>
    <s v="Boomers"/>
    <s v="Bachelors"/>
    <s v="College"/>
    <s v="Partner"/>
    <n v="65196"/>
    <n v="65196"/>
    <s v="Bracket 4"/>
    <n v="0"/>
    <n v="2"/>
    <s v="Parent"/>
    <s v="2013-07-25"/>
    <d v="2024-07-24T00:00:00"/>
    <n v="4017"/>
    <n v="34"/>
    <n v="743"/>
    <n v="19"/>
    <n v="181"/>
    <n v="12"/>
    <n v="0"/>
    <n v="200"/>
    <n v="1155"/>
    <n v="0.28752800597460793"/>
    <s v="Medium Priority"/>
    <n v="2"/>
    <x v="2"/>
    <x v="7"/>
    <x v="4"/>
    <n v="5"/>
    <x v="0"/>
    <x v="0"/>
    <x v="1"/>
    <x v="0"/>
    <x v="1"/>
    <n v="1"/>
    <s v="Converted"/>
    <n v="0"/>
    <n v="3"/>
    <n v="11"/>
    <n v="4"/>
    <n v="3"/>
    <n v="0"/>
    <n v="1"/>
    <n v="8"/>
    <x v="0"/>
  </r>
  <r>
    <n v="1513"/>
    <n v="1979"/>
    <n v="45"/>
    <s v="Gen X"/>
    <s v="Postgraduate"/>
    <s v="College"/>
    <s v="Partner"/>
    <n v="60839"/>
    <n v="60839"/>
    <s v="Bracket 4"/>
    <n v="1"/>
    <n v="1"/>
    <s v="Parent"/>
    <s v="2012-08-28"/>
    <d v="2024-07-24T00:00:00"/>
    <n v="4348"/>
    <n v="72"/>
    <n v="600"/>
    <n v="21"/>
    <n v="128"/>
    <n v="223"/>
    <n v="150"/>
    <n v="128"/>
    <n v="1250"/>
    <n v="0.28748850045998159"/>
    <s v="Medium Priority"/>
    <n v="13"/>
    <x v="7"/>
    <x v="6"/>
    <x v="2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079"/>
    <n v="1962"/>
    <n v="62"/>
    <s v="Boomers"/>
    <s v="Bachelors"/>
    <s v="College"/>
    <s v="Divorced"/>
    <n v="63887"/>
    <n v="63887"/>
    <s v="Bracket 4"/>
    <n v="0"/>
    <n v="1"/>
    <s v="Parent"/>
    <s v="2012-09-08"/>
    <d v="2024-07-24T00:00:00"/>
    <n v="4337"/>
    <n v="38"/>
    <n v="897"/>
    <n v="23"/>
    <n v="207"/>
    <n v="15"/>
    <n v="11"/>
    <n v="92"/>
    <n v="1245"/>
    <n v="0.28706479133041274"/>
    <s v="Medium Priority"/>
    <n v="5"/>
    <x v="1"/>
    <x v="7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159"/>
    <n v="1970"/>
    <n v="54"/>
    <s v="Gen X"/>
    <s v="Bachelors"/>
    <s v="College"/>
    <s v="Divorced"/>
    <n v="58710"/>
    <n v="58710"/>
    <s v="Bracket 4"/>
    <n v="0"/>
    <n v="1"/>
    <s v="Parent"/>
    <s v="2013-03-31"/>
    <d v="2024-07-24T00:00:00"/>
    <n v="4133"/>
    <n v="77"/>
    <n v="440"/>
    <n v="81"/>
    <n v="368"/>
    <n v="0"/>
    <n v="122"/>
    <n v="174"/>
    <n v="1185"/>
    <n v="0.28671667069924994"/>
    <s v="Medium Priority"/>
    <n v="6"/>
    <x v="8"/>
    <x v="5"/>
    <x v="1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755"/>
    <n v="1946"/>
    <n v="78"/>
    <s v="Boomers"/>
    <s v="Master"/>
    <s v="College"/>
    <s v="Married"/>
    <n v="68657"/>
    <n v="68657"/>
    <s v="Bracket 4"/>
    <n v="0"/>
    <n v="0"/>
    <s v="Not Parent"/>
    <s v="2013-02-20"/>
    <d v="2024-07-24T00:00:00"/>
    <n v="4172"/>
    <n v="4"/>
    <n v="482"/>
    <n v="34"/>
    <n v="471"/>
    <n v="119"/>
    <n v="68"/>
    <n v="22"/>
    <n v="1196"/>
    <n v="0.28667305848513902"/>
    <s v="Medium Priority"/>
    <n v="1"/>
    <x v="0"/>
    <x v="5"/>
    <x v="1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584"/>
    <n v="1952"/>
    <n v="72"/>
    <s v="Boomers"/>
    <s v="PhD"/>
    <s v="College"/>
    <s v="Partner"/>
    <n v="85431"/>
    <n v="85431"/>
    <s v="Bracket 5"/>
    <n v="0"/>
    <n v="0"/>
    <s v="Not Parent"/>
    <s v="2013-06-08"/>
    <d v="2024-07-24T00:00:00"/>
    <n v="4064"/>
    <n v="54"/>
    <n v="376"/>
    <n v="53"/>
    <n v="462"/>
    <n v="168"/>
    <n v="53"/>
    <n v="53"/>
    <n v="1165"/>
    <n v="0.28666338582677164"/>
    <s v="Medium Priority"/>
    <n v="1"/>
    <x v="7"/>
    <x v="1"/>
    <x v="7"/>
    <n v="0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799"/>
    <n v="1968"/>
    <n v="56"/>
    <s v="Gen X"/>
    <s v="PhD"/>
    <s v="College"/>
    <s v="Divorced"/>
    <n v="83664"/>
    <n v="83664"/>
    <s v="Bracket 5"/>
    <n v="1"/>
    <n v="1"/>
    <s v="Parent"/>
    <s v="2013-05-08"/>
    <d v="2024-07-24T00:00:00"/>
    <n v="4095"/>
    <n v="57"/>
    <n v="866"/>
    <n v="21"/>
    <n v="151"/>
    <n v="28"/>
    <n v="21"/>
    <n v="86"/>
    <n v="1173"/>
    <n v="0.28644688644688643"/>
    <s v="Medium Priority"/>
    <n v="3"/>
    <x v="7"/>
    <x v="6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410"/>
    <n v="1969"/>
    <n v="55"/>
    <s v="Gen X"/>
    <s v="Bachelors"/>
    <s v="College"/>
    <s v="Single"/>
    <n v="81657"/>
    <n v="81657"/>
    <s v="Bracket 5"/>
    <n v="0"/>
    <n v="0"/>
    <s v="Not Parent"/>
    <s v="2014-01-22"/>
    <d v="2024-07-24T00:00:00"/>
    <n v="3836"/>
    <n v="69"/>
    <n v="364"/>
    <n v="40"/>
    <n v="425"/>
    <n v="158"/>
    <n v="60"/>
    <n v="50"/>
    <n v="1097"/>
    <n v="0.28597497393117832"/>
    <s v="Medium Priority"/>
    <n v="1"/>
    <x v="0"/>
    <x v="0"/>
    <x v="5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456"/>
    <n v="1979"/>
    <n v="45"/>
    <s v="Gen X"/>
    <s v="Bachelors"/>
    <s v="College"/>
    <s v="Single"/>
    <n v="60474"/>
    <n v="60474"/>
    <s v="Bracket 4"/>
    <n v="0"/>
    <n v="1"/>
    <s v="Parent"/>
    <s v="2013-04-01"/>
    <d v="2024-07-24T00:00:00"/>
    <n v="4132"/>
    <n v="25"/>
    <n v="265"/>
    <n v="199"/>
    <n v="303"/>
    <n v="234"/>
    <n v="9"/>
    <n v="170"/>
    <n v="1180"/>
    <n v="0.28557599225556629"/>
    <s v="Medium Priority"/>
    <n v="7"/>
    <x v="6"/>
    <x v="6"/>
    <x v="2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849"/>
    <n v="1979"/>
    <n v="45"/>
    <s v="Gen X"/>
    <s v="Bachelors"/>
    <s v="College"/>
    <s v="Single"/>
    <n v="60474"/>
    <n v="60474"/>
    <s v="Bracket 4"/>
    <n v="0"/>
    <n v="1"/>
    <s v="Parent"/>
    <s v="2013-04-01"/>
    <d v="2024-07-24T00:00:00"/>
    <n v="4132"/>
    <n v="25"/>
    <n v="265"/>
    <n v="199"/>
    <n v="303"/>
    <n v="234"/>
    <n v="9"/>
    <n v="170"/>
    <n v="1180"/>
    <n v="0.28557599225556629"/>
    <s v="Medium Priority"/>
    <n v="7"/>
    <x v="6"/>
    <x v="6"/>
    <x v="2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760"/>
    <n v="1963"/>
    <n v="61"/>
    <s v="Boomers"/>
    <s v="PhD"/>
    <s v="College"/>
    <s v="Widow"/>
    <n v="52278"/>
    <n v="52278"/>
    <s v="Bracket 3"/>
    <n v="0"/>
    <n v="1"/>
    <s v="Parent"/>
    <s v="2013-01-25"/>
    <d v="2024-07-24T00:00:00"/>
    <n v="4198"/>
    <n v="24"/>
    <n v="953"/>
    <n v="0"/>
    <n v="71"/>
    <n v="0"/>
    <n v="0"/>
    <n v="174"/>
    <n v="1198"/>
    <n v="0.28537398761314914"/>
    <s v="Medium Priority"/>
    <n v="6"/>
    <x v="6"/>
    <x v="5"/>
    <x v="0"/>
    <n v="8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7101"/>
    <n v="1963"/>
    <n v="61"/>
    <s v="Boomers"/>
    <s v="PhD"/>
    <s v="College"/>
    <s v="Widow"/>
    <n v="52278"/>
    <n v="52278"/>
    <s v="Bracket 3"/>
    <n v="0"/>
    <n v="1"/>
    <s v="Parent"/>
    <s v="2013-01-25"/>
    <d v="2024-07-24T00:00:00"/>
    <n v="4198"/>
    <n v="24"/>
    <n v="953"/>
    <n v="0"/>
    <n v="71"/>
    <n v="0"/>
    <n v="0"/>
    <n v="174"/>
    <n v="1198"/>
    <n v="0.28537398761314914"/>
    <s v="Medium Priority"/>
    <n v="6"/>
    <x v="6"/>
    <x v="5"/>
    <x v="0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002"/>
    <n v="1960"/>
    <n v="64"/>
    <s v="Boomers"/>
    <s v="PhD"/>
    <s v="College"/>
    <s v="Married"/>
    <n v="77037"/>
    <n v="77037"/>
    <s v="Bracket 5"/>
    <n v="0"/>
    <n v="1"/>
    <s v="Parent"/>
    <s v="2013-10-13"/>
    <d v="2024-07-24T00:00:00"/>
    <n v="3937"/>
    <n v="3"/>
    <n v="463"/>
    <n v="96"/>
    <n v="333"/>
    <n v="168"/>
    <n v="53"/>
    <n v="10"/>
    <n v="1123"/>
    <n v="0.28524257048514096"/>
    <s v="Medium Priority"/>
    <n v="1"/>
    <x v="2"/>
    <x v="1"/>
    <x v="2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637"/>
    <n v="1988"/>
    <n v="36"/>
    <s v="Millennials"/>
    <s v="Bachelors"/>
    <s v="College"/>
    <s v="Single"/>
    <n v="66951"/>
    <n v="66951"/>
    <s v="Bracket 4"/>
    <n v="0"/>
    <n v="0"/>
    <s v="Not Parent"/>
    <s v="2013-11-02"/>
    <d v="2024-07-24T00:00:00"/>
    <n v="3917"/>
    <n v="46"/>
    <n v="277"/>
    <n v="162"/>
    <n v="305"/>
    <n v="173"/>
    <n v="76"/>
    <n v="124"/>
    <n v="1117"/>
    <n v="0.2851672198110799"/>
    <s v="Medium Priority"/>
    <n v="1"/>
    <x v="0"/>
    <x v="0"/>
    <x v="7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952"/>
    <n v="1947"/>
    <n v="77"/>
    <s v="Boomers"/>
    <s v="Master"/>
    <s v="College"/>
    <s v="Partner"/>
    <n v="78093"/>
    <n v="78093"/>
    <s v="Bracket 5"/>
    <n v="0"/>
    <n v="0"/>
    <s v="Not Parent"/>
    <s v="2013-12-11"/>
    <d v="2024-07-24T00:00:00"/>
    <n v="3878"/>
    <n v="53"/>
    <n v="368"/>
    <n v="32"/>
    <n v="639"/>
    <n v="13"/>
    <n v="43"/>
    <n v="10"/>
    <n v="1105"/>
    <n v="0.28494069107787517"/>
    <s v="Medium Priority"/>
    <n v="1"/>
    <x v="5"/>
    <x v="1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518"/>
    <n v="1979"/>
    <n v="45"/>
    <s v="Gen X"/>
    <s v="Bachelors"/>
    <s v="College"/>
    <s v="Partner"/>
    <n v="85693"/>
    <n v="85693"/>
    <s v="Bracket 5"/>
    <n v="0"/>
    <n v="1"/>
    <s v="Parent"/>
    <s v="2013-04-20"/>
    <d v="2024-07-24T00:00:00"/>
    <n v="4113"/>
    <n v="59"/>
    <n v="386"/>
    <n v="172"/>
    <n v="183"/>
    <n v="185"/>
    <n v="132"/>
    <n v="111"/>
    <n v="1169"/>
    <n v="0.28422076343301728"/>
    <s v="Medium Priority"/>
    <n v="2"/>
    <x v="1"/>
    <x v="5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985"/>
    <n v="1964"/>
    <n v="60"/>
    <s v="Boomers"/>
    <s v="Postgraduate"/>
    <s v="College"/>
    <s v="Partner"/>
    <n v="68316"/>
    <n v="68316"/>
    <s v="Bracket 4"/>
    <n v="0"/>
    <n v="1"/>
    <s v="Parent"/>
    <s v="2012-11-04"/>
    <d v="2024-07-24T00:00:00"/>
    <n v="4280"/>
    <n v="54"/>
    <n v="806"/>
    <n v="80"/>
    <n v="161"/>
    <n v="120"/>
    <n v="11"/>
    <n v="33"/>
    <n v="1211"/>
    <n v="0.28294392523364487"/>
    <s v="Medium Priority"/>
    <n v="5"/>
    <x v="6"/>
    <x v="1"/>
    <x v="0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945"/>
    <n v="1953"/>
    <n v="71"/>
    <s v="Boomers"/>
    <s v="Bachelors"/>
    <s v="College"/>
    <s v="Widow"/>
    <n v="53653"/>
    <n v="53653"/>
    <s v="Bracket 4"/>
    <n v="0"/>
    <n v="0"/>
    <s v="Not Parent"/>
    <s v="2012-11-07"/>
    <d v="2024-07-24T00:00:00"/>
    <n v="4277"/>
    <n v="29"/>
    <n v="815"/>
    <n v="10"/>
    <n v="239"/>
    <n v="28"/>
    <n v="10"/>
    <n v="108"/>
    <n v="1210"/>
    <n v="0.28290858078092118"/>
    <s v="Medium Priority"/>
    <n v="2"/>
    <x v="6"/>
    <x v="0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966"/>
    <n v="1959"/>
    <n v="65"/>
    <s v="Boomers"/>
    <s v="Bachelors"/>
    <s v="College"/>
    <s v="Single"/>
    <n v="80982"/>
    <n v="80982"/>
    <s v="Bracket 5"/>
    <n v="1"/>
    <n v="1"/>
    <s v="Parent"/>
    <s v="2013-01-08"/>
    <d v="2024-07-24T00:00:00"/>
    <n v="4215"/>
    <n v="48"/>
    <n v="505"/>
    <n v="137"/>
    <n v="401"/>
    <n v="104"/>
    <n v="22"/>
    <n v="22"/>
    <n v="1191"/>
    <n v="0.28256227758007119"/>
    <s v="Medium Priority"/>
    <n v="3"/>
    <x v="8"/>
    <x v="5"/>
    <x v="4"/>
    <n v="5"/>
    <x v="0"/>
    <x v="0"/>
    <x v="0"/>
    <x v="0"/>
    <x v="1"/>
    <n v="0"/>
    <s v="Not Converted"/>
    <n v="1"/>
    <n v="3"/>
    <n v="11"/>
    <n v="4"/>
    <n v="3"/>
    <n v="2"/>
    <n v="1"/>
    <n v="10"/>
    <x v="1"/>
  </r>
  <r>
    <n v="2125"/>
    <n v="1959"/>
    <n v="65"/>
    <s v="Boomers"/>
    <s v="Bachelors"/>
    <s v="College"/>
    <s v="Divorced"/>
    <n v="63033"/>
    <n v="63033"/>
    <s v="Bracket 4"/>
    <n v="0"/>
    <n v="0"/>
    <s v="Not Parent"/>
    <s v="2013-11-15"/>
    <d v="2024-07-24T00:00:00"/>
    <n v="3904"/>
    <n v="82"/>
    <n v="194"/>
    <n v="61"/>
    <n v="480"/>
    <n v="225"/>
    <n v="112"/>
    <n v="30"/>
    <n v="1102"/>
    <n v="0.28227459016393441"/>
    <s v="Medium Priority"/>
    <n v="1"/>
    <x v="0"/>
    <x v="0"/>
    <x v="5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351"/>
    <n v="1956"/>
    <n v="68"/>
    <s v="Boomers"/>
    <s v="Master"/>
    <s v="College"/>
    <s v="Partner"/>
    <n v="58656"/>
    <n v="58656"/>
    <s v="Bracket 4"/>
    <n v="0"/>
    <n v="1"/>
    <s v="Parent"/>
    <s v="2012-09-20"/>
    <d v="2024-07-24T00:00:00"/>
    <n v="4325"/>
    <n v="25"/>
    <n v="962"/>
    <n v="12"/>
    <n v="194"/>
    <n v="16"/>
    <n v="24"/>
    <n v="12"/>
    <n v="1220"/>
    <n v="0.28208092485549136"/>
    <s v="Medium Priority"/>
    <n v="4"/>
    <x v="2"/>
    <x v="4"/>
    <x v="8"/>
    <n v="6"/>
    <x v="0"/>
    <x v="0"/>
    <x v="0"/>
    <x v="0"/>
    <x v="0"/>
    <n v="1"/>
    <s v="Converted"/>
    <n v="0"/>
    <n v="3"/>
    <n v="11"/>
    <n v="4"/>
    <n v="3"/>
    <n v="2"/>
    <n v="1"/>
    <n v="10"/>
    <x v="1"/>
  </r>
  <r>
    <n v="9516"/>
    <n v="1971"/>
    <n v="53"/>
    <s v="Gen X"/>
    <s v="Postgraduate"/>
    <s v="College"/>
    <s v="Divorced"/>
    <n v="49118"/>
    <n v="49118"/>
    <s v="Bracket 3"/>
    <n v="0"/>
    <n v="0"/>
    <s v="Not Parent"/>
    <s v="2012-08-18"/>
    <d v="2024-07-24T00:00:00"/>
    <n v="4358"/>
    <n v="90"/>
    <n v="620"/>
    <n v="54"/>
    <n v="239"/>
    <n v="99"/>
    <n v="98"/>
    <n v="119"/>
    <n v="1229"/>
    <n v="0.28201009637448371"/>
    <s v="Medium Priority"/>
    <n v="2"/>
    <x v="1"/>
    <x v="1"/>
    <x v="0"/>
    <n v="7"/>
    <x v="0"/>
    <x v="1"/>
    <x v="0"/>
    <x v="1"/>
    <x v="1"/>
    <n v="1"/>
    <s v="Converted"/>
    <n v="0"/>
    <n v="3"/>
    <n v="11"/>
    <n v="4"/>
    <n v="3"/>
    <n v="2"/>
    <n v="0"/>
    <n v="9"/>
    <x v="1"/>
  </r>
  <r>
    <n v="819"/>
    <n v="1945"/>
    <n v="79"/>
    <s v="Silent"/>
    <s v="Bachelors"/>
    <s v="College"/>
    <s v="Widow"/>
    <n v="63285"/>
    <n v="63285"/>
    <s v="Bracket 4"/>
    <n v="0"/>
    <n v="0"/>
    <s v="Not Parent"/>
    <s v="2013-11-05"/>
    <d v="2024-07-24T00:00:00"/>
    <n v="3914"/>
    <n v="84"/>
    <n v="508"/>
    <n v="124"/>
    <n v="249"/>
    <n v="50"/>
    <n v="38"/>
    <n v="134"/>
    <n v="1103"/>
    <n v="0.28180889115993868"/>
    <s v="Medium Priority"/>
    <n v="1"/>
    <x v="3"/>
    <x v="5"/>
    <x v="8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675"/>
    <n v="1956"/>
    <n v="68"/>
    <s v="Boomers"/>
    <s v="PhD"/>
    <s v="College"/>
    <s v="Married"/>
    <n v="66334"/>
    <n v="66334"/>
    <s v="Bracket 4"/>
    <n v="0"/>
    <n v="1"/>
    <s v="Parent"/>
    <s v="2013-04-03"/>
    <d v="2024-07-24T00:00:00"/>
    <n v="4130"/>
    <n v="82"/>
    <n v="909"/>
    <n v="11"/>
    <n v="218"/>
    <n v="0"/>
    <n v="0"/>
    <n v="23"/>
    <n v="1161"/>
    <n v="0.28111380145278453"/>
    <s v="Medium Priority"/>
    <n v="2"/>
    <x v="1"/>
    <x v="8"/>
    <x v="6"/>
    <n v="5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6606"/>
    <n v="1969"/>
    <n v="55"/>
    <s v="Gen X"/>
    <s v="Master"/>
    <s v="College"/>
    <s v="Married"/>
    <n v="70091"/>
    <n v="70091"/>
    <s v="Bracket 4"/>
    <n v="1"/>
    <n v="0"/>
    <s v="Parent"/>
    <s v="2013-03-31"/>
    <d v="2024-07-24T00:00:00"/>
    <n v="4133"/>
    <n v="11"/>
    <n v="964"/>
    <n v="34"/>
    <n v="137"/>
    <n v="15"/>
    <n v="0"/>
    <n v="11"/>
    <n v="1161"/>
    <n v="0.28090975078635372"/>
    <s v="Medium Priority"/>
    <n v="2"/>
    <x v="4"/>
    <x v="6"/>
    <x v="0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4012"/>
    <n v="1972"/>
    <n v="52"/>
    <s v="Gen X"/>
    <s v="PhD"/>
    <s v="College"/>
    <s v="Partner"/>
    <n v="62220"/>
    <n v="62220"/>
    <s v="Bracket 4"/>
    <n v="0"/>
    <n v="1"/>
    <s v="Parent"/>
    <s v="2012-08-11"/>
    <d v="2024-07-24T00:00:00"/>
    <n v="4365"/>
    <n v="55"/>
    <n v="799"/>
    <n v="12"/>
    <n v="375"/>
    <n v="16"/>
    <n v="12"/>
    <n v="12"/>
    <n v="1226"/>
    <n v="0.28087056128293242"/>
    <s v="Medium Priority"/>
    <n v="5"/>
    <x v="2"/>
    <x v="7"/>
    <x v="6"/>
    <n v="6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9495"/>
    <n v="1982"/>
    <n v="42"/>
    <s v="Millennials"/>
    <s v="Bachelors"/>
    <s v="College"/>
    <s v="Partner"/>
    <n v="71853"/>
    <n v="71853"/>
    <s v="Bracket 4"/>
    <n v="0"/>
    <n v="0"/>
    <s v="Not Parent"/>
    <s v="2013-05-08"/>
    <d v="2024-07-24T00:00:00"/>
    <n v="4095"/>
    <n v="29"/>
    <n v="358"/>
    <n v="108"/>
    <n v="413"/>
    <n v="141"/>
    <n v="97"/>
    <n v="32"/>
    <n v="1149"/>
    <n v="0.28058608058608059"/>
    <s v="Medium Priority"/>
    <n v="1"/>
    <x v="7"/>
    <x v="4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631"/>
    <n v="1982"/>
    <n v="42"/>
    <s v="Millennials"/>
    <s v="Bachelors"/>
    <s v="College"/>
    <s v="Partner"/>
    <n v="71853"/>
    <n v="71853"/>
    <s v="Bracket 4"/>
    <n v="0"/>
    <n v="0"/>
    <s v="Not Parent"/>
    <s v="2013-05-08"/>
    <d v="2024-07-24T00:00:00"/>
    <n v="4095"/>
    <n v="29"/>
    <n v="358"/>
    <n v="108"/>
    <n v="413"/>
    <n v="141"/>
    <n v="97"/>
    <n v="32"/>
    <n v="1149"/>
    <n v="0.28058608058608059"/>
    <s v="Medium Priority"/>
    <n v="1"/>
    <x v="7"/>
    <x v="4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931"/>
    <n v="1967"/>
    <n v="57"/>
    <s v="Gen X"/>
    <s v="Bachelors"/>
    <s v="College"/>
    <s v="Divorced"/>
    <n v="76982"/>
    <n v="76982"/>
    <s v="Bracket 5"/>
    <n v="0"/>
    <n v="0"/>
    <s v="Not Parent"/>
    <s v="2014-02-15"/>
    <d v="2024-07-24T00:00:00"/>
    <n v="3812"/>
    <n v="19"/>
    <n v="464"/>
    <n v="151"/>
    <n v="292"/>
    <n v="65"/>
    <n v="60"/>
    <n v="30"/>
    <n v="1062"/>
    <n v="0.27859391395592864"/>
    <s v="Medium Priority"/>
    <n v="1"/>
    <x v="9"/>
    <x v="8"/>
    <x v="9"/>
    <n v="4"/>
    <x v="0"/>
    <x v="0"/>
    <x v="0"/>
    <x v="0"/>
    <x v="0"/>
    <n v="1"/>
    <s v="Converted"/>
    <n v="0"/>
    <n v="3"/>
    <n v="11"/>
    <n v="4"/>
    <n v="3"/>
    <n v="0"/>
    <n v="1"/>
    <n v="8"/>
    <x v="0"/>
  </r>
  <r>
    <n v="4998"/>
    <n v="1962"/>
    <n v="62"/>
    <s v="Boomers"/>
    <s v="Bachelors"/>
    <s v="College"/>
    <s v="Partner"/>
    <n v="76081"/>
    <n v="76081"/>
    <s v="Bracket 5"/>
    <n v="0"/>
    <n v="0"/>
    <s v="Not Parent"/>
    <s v="2014-05-23"/>
    <d v="2024-07-24T00:00:00"/>
    <n v="3715"/>
    <n v="85"/>
    <n v="292"/>
    <n v="30"/>
    <n v="415"/>
    <n v="63"/>
    <n v="33"/>
    <n v="200"/>
    <n v="1033"/>
    <n v="0.27806191117092866"/>
    <s v="Medium Priority"/>
    <n v="1"/>
    <x v="5"/>
    <x v="5"/>
    <x v="9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7321"/>
    <n v="1962"/>
    <n v="62"/>
    <s v="Boomers"/>
    <s v="Bachelors"/>
    <s v="College"/>
    <s v="Partner"/>
    <n v="76081"/>
    <n v="76081"/>
    <s v="Bracket 5"/>
    <n v="0"/>
    <n v="0"/>
    <s v="Not Parent"/>
    <s v="2014-05-23"/>
    <d v="2024-07-24T00:00:00"/>
    <n v="3715"/>
    <n v="85"/>
    <n v="292"/>
    <n v="30"/>
    <n v="415"/>
    <n v="63"/>
    <n v="33"/>
    <n v="200"/>
    <n v="1033"/>
    <n v="0.27806191117092866"/>
    <s v="Medium Priority"/>
    <n v="1"/>
    <x v="5"/>
    <x v="5"/>
    <x v="9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375"/>
    <n v="1954"/>
    <n v="70"/>
    <s v="Boomers"/>
    <s v="Bachelors"/>
    <s v="College"/>
    <s v="Divorced"/>
    <n v="76773"/>
    <n v="76773"/>
    <s v="Bracket 5"/>
    <n v="0"/>
    <n v="0"/>
    <s v="Not Parent"/>
    <s v="2013-02-25"/>
    <d v="2024-07-24T00:00:00"/>
    <n v="4167"/>
    <n v="79"/>
    <n v="516"/>
    <n v="56"/>
    <n v="449"/>
    <n v="86"/>
    <n v="33"/>
    <n v="16"/>
    <n v="1156"/>
    <n v="0.27741780657547394"/>
    <s v="Medium Priority"/>
    <n v="1"/>
    <x v="7"/>
    <x v="6"/>
    <x v="4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707"/>
    <n v="1969"/>
    <n v="55"/>
    <s v="Gen X"/>
    <s v="PhD"/>
    <s v="College"/>
    <s v="Married"/>
    <n v="55212"/>
    <n v="55212"/>
    <s v="Bracket 4"/>
    <n v="0"/>
    <n v="1"/>
    <s v="Parent"/>
    <s v="2012-11-23"/>
    <d v="2024-07-24T00:00:00"/>
    <n v="4261"/>
    <n v="65"/>
    <n v="1103"/>
    <n v="0"/>
    <n v="45"/>
    <n v="0"/>
    <n v="0"/>
    <n v="34"/>
    <n v="1182"/>
    <n v="0.27739967143862942"/>
    <s v="Medium Priority"/>
    <n v="3"/>
    <x v="5"/>
    <x v="6"/>
    <x v="4"/>
    <n v="8"/>
    <x v="0"/>
    <x v="1"/>
    <x v="0"/>
    <x v="1"/>
    <x v="1"/>
    <n v="1"/>
    <s v="Converted"/>
    <n v="0"/>
    <n v="3"/>
    <n v="11"/>
    <n v="4"/>
    <n v="3"/>
    <n v="2"/>
    <n v="1"/>
    <n v="10"/>
    <x v="1"/>
  </r>
  <r>
    <n v="10872"/>
    <n v="1969"/>
    <n v="55"/>
    <s v="Gen X"/>
    <s v="PhD"/>
    <s v="College"/>
    <s v="Married"/>
    <n v="55212"/>
    <n v="55212"/>
    <s v="Bracket 4"/>
    <n v="0"/>
    <n v="1"/>
    <s v="Parent"/>
    <s v="2012-11-23"/>
    <d v="2024-07-24T00:00:00"/>
    <n v="4261"/>
    <n v="65"/>
    <n v="1103"/>
    <n v="0"/>
    <n v="45"/>
    <n v="0"/>
    <n v="0"/>
    <n v="34"/>
    <n v="1182"/>
    <n v="0.27739967143862942"/>
    <s v="Medium Priority"/>
    <n v="3"/>
    <x v="5"/>
    <x v="6"/>
    <x v="4"/>
    <n v="8"/>
    <x v="0"/>
    <x v="1"/>
    <x v="0"/>
    <x v="1"/>
    <x v="1"/>
    <n v="1"/>
    <s v="Converted"/>
    <n v="0"/>
    <n v="3"/>
    <n v="11"/>
    <n v="4"/>
    <n v="3"/>
    <n v="2"/>
    <n v="1"/>
    <n v="10"/>
    <x v="1"/>
  </r>
  <r>
    <n v="4137"/>
    <n v="1948"/>
    <n v="76"/>
    <s v="Boomers"/>
    <s v="Bachelors"/>
    <s v="College"/>
    <s v="Partner"/>
    <n v="70666"/>
    <n v="70666"/>
    <s v="Bracket 4"/>
    <n v="0"/>
    <n v="0"/>
    <s v="Not Parent"/>
    <s v="2013-12-06"/>
    <d v="2024-07-24T00:00:00"/>
    <n v="3883"/>
    <n v="29"/>
    <n v="398"/>
    <n v="40"/>
    <n v="367"/>
    <n v="119"/>
    <n v="122"/>
    <n v="30"/>
    <n v="1076"/>
    <n v="0.27710533092969353"/>
    <s v="Medium Priority"/>
    <n v="1"/>
    <x v="2"/>
    <x v="0"/>
    <x v="9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1056"/>
    <n v="1974"/>
    <n v="50"/>
    <s v="Gen X"/>
    <s v="Bachelors"/>
    <s v="College"/>
    <s v="Married"/>
    <n v="72099"/>
    <n v="72099"/>
    <s v="Bracket 4"/>
    <n v="0"/>
    <n v="0"/>
    <s v="Not Parent"/>
    <s v="2012-10-27"/>
    <d v="2024-07-24T00:00:00"/>
    <n v="4288"/>
    <n v="18"/>
    <n v="546"/>
    <n v="91"/>
    <n v="410"/>
    <n v="119"/>
    <n v="0"/>
    <n v="22"/>
    <n v="1188"/>
    <n v="0.27705223880597013"/>
    <s v="Medium Priority"/>
    <n v="1"/>
    <x v="0"/>
    <x v="0"/>
    <x v="0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957"/>
    <n v="1952"/>
    <n v="72"/>
    <s v="Boomers"/>
    <s v="Postgraduate"/>
    <s v="College"/>
    <s v="Single"/>
    <n v="64831"/>
    <n v="64831"/>
    <s v="Bracket 4"/>
    <n v="1"/>
    <n v="1"/>
    <s v="Parent"/>
    <s v="2013-06-10"/>
    <d v="2024-07-24T00:00:00"/>
    <n v="4062"/>
    <n v="51"/>
    <n v="480"/>
    <n v="86"/>
    <n v="249"/>
    <n v="75"/>
    <n v="86"/>
    <n v="144"/>
    <n v="1120"/>
    <n v="0.275726243229936"/>
    <s v="Medium Priority"/>
    <n v="8"/>
    <x v="3"/>
    <x v="8"/>
    <x v="6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931"/>
    <n v="1978"/>
    <n v="46"/>
    <s v="Gen X"/>
    <s v="Bachelors"/>
    <s v="College"/>
    <s v="Divorced"/>
    <n v="71847"/>
    <n v="71847"/>
    <s v="Bracket 4"/>
    <n v="0"/>
    <n v="0"/>
    <s v="Not Parent"/>
    <s v="2012-09-21"/>
    <d v="2024-07-24T00:00:00"/>
    <n v="4324"/>
    <n v="95"/>
    <n v="737"/>
    <n v="21"/>
    <n v="106"/>
    <n v="55"/>
    <n v="63"/>
    <n v="210"/>
    <n v="1192"/>
    <n v="0.27567067530064754"/>
    <s v="Medium Priority"/>
    <n v="0"/>
    <x v="3"/>
    <x v="1"/>
    <x v="1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5084"/>
    <n v="1975"/>
    <n v="49"/>
    <s v="Gen X"/>
    <s v="Bachelors"/>
    <s v="College"/>
    <s v="Widow"/>
    <n v="58330"/>
    <n v="58330"/>
    <s v="Bracket 4"/>
    <n v="0"/>
    <n v="1"/>
    <s v="Parent"/>
    <s v="2013-12-25"/>
    <d v="2024-07-24T00:00:00"/>
    <n v="3864"/>
    <n v="87"/>
    <n v="445"/>
    <n v="53"/>
    <n v="213"/>
    <n v="104"/>
    <n v="98"/>
    <n v="151"/>
    <n v="1064"/>
    <n v="0.27536231884057971"/>
    <s v="Medium Priority"/>
    <n v="1"/>
    <x v="3"/>
    <x v="0"/>
    <x v="8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094"/>
    <n v="1975"/>
    <n v="49"/>
    <s v="Gen X"/>
    <s v="Bachelors"/>
    <s v="College"/>
    <s v="Widow"/>
    <n v="58330"/>
    <n v="58330"/>
    <s v="Bracket 4"/>
    <n v="0"/>
    <n v="1"/>
    <s v="Parent"/>
    <s v="2013-12-25"/>
    <d v="2024-07-24T00:00:00"/>
    <n v="3864"/>
    <n v="87"/>
    <n v="445"/>
    <n v="53"/>
    <n v="213"/>
    <n v="104"/>
    <n v="98"/>
    <n v="151"/>
    <n v="1064"/>
    <n v="0.27536231884057971"/>
    <s v="Medium Priority"/>
    <n v="1"/>
    <x v="3"/>
    <x v="0"/>
    <x v="8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867"/>
    <n v="1947"/>
    <n v="77"/>
    <s v="Boomers"/>
    <s v="PhD"/>
    <s v="College"/>
    <s v="Partner"/>
    <n v="73059"/>
    <n v="73059"/>
    <s v="Bracket 4"/>
    <n v="0"/>
    <n v="1"/>
    <s v="Parent"/>
    <s v="2013-08-31"/>
    <d v="2024-07-24T00:00:00"/>
    <n v="3980"/>
    <n v="36"/>
    <n v="410"/>
    <n v="112"/>
    <n v="420"/>
    <n v="0"/>
    <n v="82"/>
    <n v="71"/>
    <n v="1095"/>
    <n v="0.27512562814070352"/>
    <s v="Medium Priority"/>
    <n v="1"/>
    <x v="1"/>
    <x v="8"/>
    <x v="8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859"/>
    <n v="1947"/>
    <n v="77"/>
    <s v="Boomers"/>
    <s v="PhD"/>
    <s v="College"/>
    <s v="Partner"/>
    <n v="73059"/>
    <n v="73059"/>
    <s v="Bracket 4"/>
    <n v="0"/>
    <n v="1"/>
    <s v="Parent"/>
    <s v="2013-08-31"/>
    <d v="2024-07-24T00:00:00"/>
    <n v="3980"/>
    <n v="36"/>
    <n v="410"/>
    <n v="112"/>
    <n v="420"/>
    <n v="0"/>
    <n v="82"/>
    <n v="71"/>
    <n v="1095"/>
    <n v="0.27512562814070352"/>
    <s v="Medium Priority"/>
    <n v="1"/>
    <x v="1"/>
    <x v="8"/>
    <x v="8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694"/>
    <n v="1964"/>
    <n v="60"/>
    <s v="Boomers"/>
    <s v="Bachelors"/>
    <s v="College"/>
    <s v="Married"/>
    <n v="75236"/>
    <n v="75236"/>
    <s v="Bracket 5"/>
    <n v="0"/>
    <n v="1"/>
    <s v="Parent"/>
    <s v="2013-11-25"/>
    <d v="2024-07-24T00:00:00"/>
    <n v="3894"/>
    <n v="27"/>
    <n v="438"/>
    <n v="66"/>
    <n v="400"/>
    <n v="12"/>
    <n v="38"/>
    <n v="114"/>
    <n v="1068"/>
    <n v="0.27426810477657937"/>
    <s v="Medium Priority"/>
    <n v="1"/>
    <x v="9"/>
    <x v="8"/>
    <x v="8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370"/>
    <n v="1945"/>
    <n v="79"/>
    <s v="Silent"/>
    <s v="PhD"/>
    <s v="College"/>
    <s v="Married"/>
    <n v="65846"/>
    <n v="65846"/>
    <s v="Bracket 4"/>
    <n v="0"/>
    <n v="0"/>
    <s v="Not Parent"/>
    <s v="2013-05-17"/>
    <d v="2024-07-24T00:00:00"/>
    <n v="4086"/>
    <n v="68"/>
    <n v="562"/>
    <n v="81"/>
    <n v="276"/>
    <n v="80"/>
    <n v="40"/>
    <n v="81"/>
    <n v="1120"/>
    <n v="0.27410670582476748"/>
    <s v="Medium Priority"/>
    <n v="1"/>
    <x v="3"/>
    <x v="8"/>
    <x v="3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676"/>
    <n v="1982"/>
    <n v="42"/>
    <s v="Millennials"/>
    <s v="Bachelors"/>
    <s v="College"/>
    <s v="Married"/>
    <n v="63211"/>
    <n v="63211"/>
    <s v="Bracket 4"/>
    <n v="0"/>
    <n v="0"/>
    <s v="Not Parent"/>
    <s v="2012-11-02"/>
    <d v="2024-07-24T00:00:00"/>
    <n v="4282"/>
    <n v="3"/>
    <n v="145"/>
    <n v="193"/>
    <n v="459"/>
    <n v="205"/>
    <n v="26"/>
    <n v="145"/>
    <n v="1173"/>
    <n v="0.27393741242410091"/>
    <s v="Medium Priority"/>
    <n v="2"/>
    <x v="0"/>
    <x v="4"/>
    <x v="7"/>
    <n v="2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5407"/>
    <n v="1954"/>
    <n v="70"/>
    <s v="Boomers"/>
    <s v="Bachelors"/>
    <s v="College"/>
    <s v="Partner"/>
    <n v="53103"/>
    <n v="53103"/>
    <s v="Bracket 4"/>
    <n v="0"/>
    <n v="1"/>
    <s v="Parent"/>
    <s v="2013-09-12"/>
    <d v="2024-07-24T00:00:00"/>
    <n v="3968"/>
    <n v="70"/>
    <n v="729"/>
    <n v="17"/>
    <n v="133"/>
    <n v="11"/>
    <n v="0"/>
    <n v="195"/>
    <n v="1085"/>
    <n v="0.2734375"/>
    <s v="Medium Priority"/>
    <n v="5"/>
    <x v="6"/>
    <x v="7"/>
    <x v="7"/>
    <n v="7"/>
    <x v="0"/>
    <x v="0"/>
    <x v="1"/>
    <x v="0"/>
    <x v="1"/>
    <n v="1"/>
    <s v="Converted"/>
    <n v="0"/>
    <n v="3"/>
    <n v="11"/>
    <n v="4"/>
    <n v="3"/>
    <n v="0"/>
    <n v="1"/>
    <n v="8"/>
    <x v="0"/>
  </r>
  <r>
    <n v="7215"/>
    <n v="1983"/>
    <n v="41"/>
    <s v="Millennials"/>
    <s v="Bachelors"/>
    <s v="College"/>
    <s v="Single"/>
    <n v="101970"/>
    <n v="101970"/>
    <s v="Bracket 6"/>
    <n v="0"/>
    <n v="0"/>
    <s v="Not Parent"/>
    <s v="2013-03-12"/>
    <d v="2024-07-24T00:00:00"/>
    <n v="4152"/>
    <n v="69"/>
    <n v="722"/>
    <n v="27"/>
    <n v="102"/>
    <n v="44"/>
    <n v="72"/>
    <n v="168"/>
    <n v="1135"/>
    <n v="0.2733622350674374"/>
    <s v="Medium Priority"/>
    <n v="0"/>
    <x v="3"/>
    <x v="4"/>
    <x v="8"/>
    <n v="2"/>
    <x v="1"/>
    <x v="0"/>
    <x v="0"/>
    <x v="1"/>
    <x v="0"/>
    <n v="1"/>
    <s v="Converted"/>
    <n v="0"/>
    <n v="3"/>
    <n v="11"/>
    <n v="4"/>
    <n v="3"/>
    <n v="2"/>
    <n v="1"/>
    <n v="10"/>
    <x v="1"/>
  </r>
  <r>
    <n v="4491"/>
    <n v="1949"/>
    <n v="75"/>
    <s v="Boomers"/>
    <s v="Master"/>
    <s v="College"/>
    <s v="Married"/>
    <n v="62845"/>
    <n v="62845"/>
    <s v="Bracket 4"/>
    <n v="1"/>
    <n v="1"/>
    <s v="Parent"/>
    <s v="2012-10-01"/>
    <d v="2024-07-24T00:00:00"/>
    <n v="4314"/>
    <n v="3"/>
    <n v="1099"/>
    <n v="0"/>
    <n v="45"/>
    <n v="0"/>
    <n v="0"/>
    <n v="34"/>
    <n v="1178"/>
    <n v="0.27306444135373203"/>
    <s v="Medium Priority"/>
    <n v="11"/>
    <x v="0"/>
    <x v="0"/>
    <x v="0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873"/>
    <n v="1949"/>
    <n v="75"/>
    <s v="Boomers"/>
    <s v="Master"/>
    <s v="College"/>
    <s v="Married"/>
    <n v="62845"/>
    <n v="62845"/>
    <s v="Bracket 4"/>
    <n v="1"/>
    <n v="1"/>
    <s v="Parent"/>
    <s v="2012-10-01"/>
    <d v="2024-07-24T00:00:00"/>
    <n v="4314"/>
    <n v="3"/>
    <n v="1099"/>
    <n v="0"/>
    <n v="45"/>
    <n v="0"/>
    <n v="0"/>
    <n v="34"/>
    <n v="1178"/>
    <n v="0.27306444135373203"/>
    <s v="Medium Priority"/>
    <n v="11"/>
    <x v="0"/>
    <x v="0"/>
    <x v="0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10770"/>
    <n v="1959"/>
    <n v="65"/>
    <s v="Boomers"/>
    <s v="Bachelors"/>
    <s v="College"/>
    <s v="Married"/>
    <n v="65492"/>
    <n v="65492"/>
    <s v="Bracket 4"/>
    <n v="0"/>
    <n v="0"/>
    <s v="Not Parent"/>
    <s v="2014-01-26"/>
    <d v="2024-07-24T00:00:00"/>
    <n v="3832"/>
    <n v="73"/>
    <n v="247"/>
    <n v="161"/>
    <n v="295"/>
    <n v="210"/>
    <n v="85"/>
    <n v="47"/>
    <n v="1045"/>
    <n v="0.27270354906054278"/>
    <s v="Medium Priority"/>
    <n v="2"/>
    <x v="5"/>
    <x v="1"/>
    <x v="8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324"/>
    <n v="1972"/>
    <n v="52"/>
    <s v="Gen X"/>
    <s v="Bachelors"/>
    <s v="College"/>
    <s v="Partner"/>
    <n v="77044"/>
    <n v="77044"/>
    <s v="Bracket 5"/>
    <n v="0"/>
    <n v="1"/>
    <s v="Parent"/>
    <s v="2013-10-27"/>
    <d v="2024-07-24T00:00:00"/>
    <n v="3923"/>
    <n v="12"/>
    <n v="625"/>
    <n v="38"/>
    <n v="242"/>
    <n v="50"/>
    <n v="34"/>
    <n v="76"/>
    <n v="1065"/>
    <n v="0.2714759112923783"/>
    <s v="Medium Priority"/>
    <n v="2"/>
    <x v="2"/>
    <x v="2"/>
    <x v="4"/>
    <n v="4"/>
    <x v="0"/>
    <x v="0"/>
    <x v="1"/>
    <x v="0"/>
    <x v="1"/>
    <n v="1"/>
    <s v="Converted"/>
    <n v="0"/>
    <n v="3"/>
    <n v="11"/>
    <n v="4"/>
    <n v="3"/>
    <n v="0"/>
    <n v="1"/>
    <n v="8"/>
    <x v="0"/>
  </r>
  <r>
    <n v="2995"/>
    <n v="1957"/>
    <n v="67"/>
    <s v="Boomers"/>
    <s v="Master"/>
    <s v="College"/>
    <s v="Partner"/>
    <n v="66636"/>
    <n v="66636"/>
    <s v="Bracket 4"/>
    <n v="0"/>
    <n v="0"/>
    <s v="Not Parent"/>
    <s v="2013-08-17"/>
    <d v="2024-07-24T00:00:00"/>
    <n v="3994"/>
    <n v="64"/>
    <n v="291"/>
    <n v="10"/>
    <n v="689"/>
    <n v="84"/>
    <n v="10"/>
    <n v="0"/>
    <n v="1084"/>
    <n v="0.27140711066599899"/>
    <s v="Medium Priority"/>
    <n v="1"/>
    <x v="0"/>
    <x v="0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969"/>
    <n v="1977"/>
    <n v="47"/>
    <s v="Gen X"/>
    <s v="Bachelors"/>
    <s v="College"/>
    <s v="Married"/>
    <n v="71855"/>
    <n v="71855"/>
    <s v="Bracket 4"/>
    <n v="0"/>
    <n v="1"/>
    <s v="Parent"/>
    <s v="2013-01-16"/>
    <d v="2024-07-24T00:00:00"/>
    <n v="4207"/>
    <n v="59"/>
    <n v="548"/>
    <n v="31"/>
    <n v="422"/>
    <n v="0"/>
    <n v="112"/>
    <n v="28"/>
    <n v="1141"/>
    <n v="0.27121464226289516"/>
    <s v="Medium Priority"/>
    <n v="4"/>
    <x v="4"/>
    <x v="5"/>
    <x v="4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659"/>
    <n v="1952"/>
    <n v="72"/>
    <s v="Boomers"/>
    <s v="PhD"/>
    <s v="College"/>
    <s v="Partner"/>
    <n v="69805"/>
    <n v="69805"/>
    <s v="Bracket 4"/>
    <n v="0"/>
    <n v="1"/>
    <s v="Parent"/>
    <s v="2014-01-21"/>
    <d v="2024-07-24T00:00:00"/>
    <n v="3837"/>
    <n v="50"/>
    <n v="750"/>
    <n v="71"/>
    <n v="174"/>
    <n v="13"/>
    <n v="10"/>
    <n v="20"/>
    <n v="1038"/>
    <n v="0.27052384675527757"/>
    <s v="Medium Priority"/>
    <n v="2"/>
    <x v="3"/>
    <x v="4"/>
    <x v="4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233"/>
    <n v="1965"/>
    <n v="59"/>
    <s v="Gen X"/>
    <s v="PhD"/>
    <s v="College"/>
    <s v="Married"/>
    <n v="62745"/>
    <n v="62745"/>
    <s v="Bracket 4"/>
    <n v="0"/>
    <n v="1"/>
    <s v="Parent"/>
    <s v="2013-03-23"/>
    <d v="2024-07-24T00:00:00"/>
    <n v="4141"/>
    <n v="89"/>
    <n v="562"/>
    <n v="21"/>
    <n v="464"/>
    <n v="28"/>
    <n v="10"/>
    <n v="32"/>
    <n v="1117"/>
    <n v="0.2697416083071722"/>
    <s v="Medium Priority"/>
    <n v="3"/>
    <x v="2"/>
    <x v="4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559"/>
    <n v="1961"/>
    <n v="63"/>
    <s v="Boomers"/>
    <s v="PhD"/>
    <s v="College"/>
    <s v="Married"/>
    <n v="57072"/>
    <n v="57072"/>
    <s v="Bracket 4"/>
    <n v="0"/>
    <n v="1"/>
    <s v="Parent"/>
    <s v="2014-01-24"/>
    <d v="2024-07-24T00:00:00"/>
    <n v="3834"/>
    <n v="79"/>
    <n v="944"/>
    <n v="0"/>
    <n v="60"/>
    <n v="0"/>
    <n v="0"/>
    <n v="30"/>
    <n v="1034"/>
    <n v="0.2696922274387063"/>
    <s v="Medium Priority"/>
    <n v="2"/>
    <x v="2"/>
    <x v="5"/>
    <x v="8"/>
    <n v="5"/>
    <x v="0"/>
    <x v="0"/>
    <x v="1"/>
    <x v="0"/>
    <x v="1"/>
    <n v="1"/>
    <s v="Converted"/>
    <n v="0"/>
    <n v="3"/>
    <n v="11"/>
    <n v="4"/>
    <n v="3"/>
    <n v="0"/>
    <n v="1"/>
    <n v="8"/>
    <x v="0"/>
  </r>
  <r>
    <n v="11084"/>
    <n v="1976"/>
    <n v="48"/>
    <s v="Gen X"/>
    <s v="Master"/>
    <s v="College"/>
    <s v="Partner"/>
    <n v="65104"/>
    <n v="65104"/>
    <s v="Bracket 4"/>
    <n v="0"/>
    <n v="1"/>
    <s v="Parent"/>
    <s v="2013-11-14"/>
    <d v="2024-07-24T00:00:00"/>
    <n v="3905"/>
    <n v="4"/>
    <n v="738"/>
    <n v="0"/>
    <n v="232"/>
    <n v="13"/>
    <n v="20"/>
    <n v="50"/>
    <n v="1053"/>
    <n v="0.26965428937259922"/>
    <s v="Medium Priority"/>
    <n v="2"/>
    <x v="0"/>
    <x v="5"/>
    <x v="7"/>
    <n v="7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5172"/>
    <n v="1976"/>
    <n v="48"/>
    <s v="Gen X"/>
    <s v="Master"/>
    <s v="College"/>
    <s v="Partner"/>
    <n v="65104"/>
    <n v="65104"/>
    <s v="Bracket 4"/>
    <n v="0"/>
    <n v="1"/>
    <s v="Parent"/>
    <s v="2013-11-14"/>
    <d v="2024-07-24T00:00:00"/>
    <n v="3905"/>
    <n v="4"/>
    <n v="738"/>
    <n v="0"/>
    <n v="232"/>
    <n v="13"/>
    <n v="20"/>
    <n v="50"/>
    <n v="1053"/>
    <n v="0.26965428937259922"/>
    <s v="Medium Priority"/>
    <n v="2"/>
    <x v="0"/>
    <x v="5"/>
    <x v="7"/>
    <n v="7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298"/>
    <n v="1956"/>
    <n v="68"/>
    <s v="Boomers"/>
    <s v="Master"/>
    <s v="College"/>
    <s v="Married"/>
    <n v="52973"/>
    <n v="52973"/>
    <s v="Bracket 4"/>
    <n v="0"/>
    <n v="1"/>
    <s v="Parent"/>
    <s v="2012-11-08"/>
    <d v="2024-07-24T00:00:00"/>
    <n v="4276"/>
    <n v="92"/>
    <n v="856"/>
    <n v="0"/>
    <n v="76"/>
    <n v="12"/>
    <n v="9"/>
    <n v="199"/>
    <n v="1152"/>
    <n v="0.2694106641721235"/>
    <s v="Medium Priority"/>
    <n v="7"/>
    <x v="1"/>
    <x v="7"/>
    <x v="1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089"/>
    <n v="1974"/>
    <n v="50"/>
    <s v="Gen X"/>
    <s v="Bachelors"/>
    <s v="College"/>
    <s v="Divorced"/>
    <n v="102692"/>
    <n v="102692"/>
    <s v="Bracket 6"/>
    <n v="0"/>
    <n v="0"/>
    <s v="Not Parent"/>
    <s v="2013-04-05"/>
    <d v="2024-07-24T00:00:00"/>
    <n v="4128"/>
    <n v="5"/>
    <n v="168"/>
    <n v="148"/>
    <n v="444"/>
    <n v="32"/>
    <n v="172"/>
    <n v="148"/>
    <n v="1112"/>
    <n v="0.26937984496124029"/>
    <s v="Medium Priority"/>
    <n v="1"/>
    <x v="3"/>
    <x v="9"/>
    <x v="8"/>
    <n v="2"/>
    <x v="1"/>
    <x v="1"/>
    <x v="0"/>
    <x v="1"/>
    <x v="0"/>
    <n v="1"/>
    <s v="Converted"/>
    <n v="0"/>
    <n v="3"/>
    <n v="11"/>
    <n v="4"/>
    <n v="3"/>
    <n v="2"/>
    <n v="1"/>
    <n v="10"/>
    <x v="1"/>
  </r>
  <r>
    <n v="6661"/>
    <n v="1974"/>
    <n v="50"/>
    <s v="Gen X"/>
    <s v="Bachelors"/>
    <s v="College"/>
    <s v="Married"/>
    <n v="67445"/>
    <n v="67445"/>
    <s v="Bracket 4"/>
    <n v="0"/>
    <n v="1"/>
    <s v="Parent"/>
    <s v="2012-08-12"/>
    <d v="2024-07-24T00:00:00"/>
    <n v="4364"/>
    <n v="63"/>
    <n v="757"/>
    <n v="80"/>
    <n v="217"/>
    <n v="29"/>
    <n v="80"/>
    <n v="11"/>
    <n v="1174"/>
    <n v="0.26901924839596703"/>
    <s v="Medium Priority"/>
    <n v="5"/>
    <x v="1"/>
    <x v="7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462"/>
    <n v="1974"/>
    <n v="50"/>
    <s v="Gen X"/>
    <s v="Bachelors"/>
    <s v="College"/>
    <s v="Married"/>
    <n v="67445"/>
    <n v="67445"/>
    <s v="Bracket 4"/>
    <n v="0"/>
    <n v="1"/>
    <s v="Parent"/>
    <s v="2012-08-12"/>
    <d v="2024-07-24T00:00:00"/>
    <n v="4364"/>
    <n v="63"/>
    <n v="757"/>
    <n v="80"/>
    <n v="217"/>
    <n v="29"/>
    <n v="80"/>
    <n v="11"/>
    <n v="1174"/>
    <n v="0.26901924839596703"/>
    <s v="Medium Priority"/>
    <n v="5"/>
    <x v="1"/>
    <x v="7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897"/>
    <n v="1974"/>
    <n v="50"/>
    <s v="Gen X"/>
    <s v="Bachelors"/>
    <s v="College"/>
    <s v="Married"/>
    <n v="67445"/>
    <n v="67445"/>
    <s v="Bracket 4"/>
    <n v="0"/>
    <n v="1"/>
    <s v="Parent"/>
    <s v="2012-08-12"/>
    <d v="2024-07-24T00:00:00"/>
    <n v="4364"/>
    <n v="63"/>
    <n v="757"/>
    <n v="80"/>
    <n v="217"/>
    <n v="29"/>
    <n v="80"/>
    <n v="11"/>
    <n v="1174"/>
    <n v="0.26901924839596703"/>
    <s v="Medium Priority"/>
    <n v="5"/>
    <x v="1"/>
    <x v="7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797"/>
    <n v="1977"/>
    <n v="47"/>
    <s v="Gen X"/>
    <s v="Bachelors"/>
    <s v="College"/>
    <s v="Married"/>
    <n v="72117"/>
    <n v="72117"/>
    <s v="Bracket 4"/>
    <n v="0"/>
    <n v="1"/>
    <s v="Parent"/>
    <s v="2013-08-20"/>
    <d v="2024-07-24T00:00:00"/>
    <n v="3991"/>
    <n v="34"/>
    <n v="707"/>
    <n v="20"/>
    <n v="171"/>
    <n v="65"/>
    <n v="60"/>
    <n v="50"/>
    <n v="1073"/>
    <n v="0.26885492357805063"/>
    <s v="Medium Priority"/>
    <n v="1"/>
    <x v="1"/>
    <x v="1"/>
    <x v="1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224"/>
    <n v="1972"/>
    <n v="52"/>
    <s v="Gen X"/>
    <s v="PhD"/>
    <s v="College"/>
    <s v="Single"/>
    <n v="55260"/>
    <n v="55260"/>
    <s v="Bracket 4"/>
    <n v="0"/>
    <n v="1"/>
    <s v="Parent"/>
    <s v="2012-12-12"/>
    <d v="2024-07-24T00:00:00"/>
    <n v="4242"/>
    <n v="81"/>
    <n v="825"/>
    <n v="8"/>
    <n v="53"/>
    <n v="11"/>
    <n v="0"/>
    <n v="242"/>
    <n v="1139"/>
    <n v="0.26850542197076849"/>
    <s v="Medium Priority"/>
    <n v="2"/>
    <x v="9"/>
    <x v="3"/>
    <x v="6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075"/>
    <n v="1969"/>
    <n v="55"/>
    <s v="Gen X"/>
    <s v="Bachelors"/>
    <s v="College"/>
    <s v="Married"/>
    <n v="72460"/>
    <n v="72460"/>
    <s v="Bracket 4"/>
    <n v="0"/>
    <n v="0"/>
    <s v="Not Parent"/>
    <s v="2013-11-14"/>
    <d v="2024-07-24T00:00:00"/>
    <n v="3905"/>
    <n v="56"/>
    <n v="377"/>
    <n v="10"/>
    <n v="540"/>
    <n v="80"/>
    <n v="30"/>
    <n v="10"/>
    <n v="1047"/>
    <n v="0.26811779769526251"/>
    <s v="Medium Priority"/>
    <n v="1"/>
    <x v="0"/>
    <x v="5"/>
    <x v="7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37"/>
    <n v="1976"/>
    <n v="48"/>
    <s v="Gen X"/>
    <s v="Master"/>
    <s v="College"/>
    <s v="Divorced"/>
    <n v="75012"/>
    <n v="75012"/>
    <s v="Bracket 5"/>
    <n v="0"/>
    <n v="0"/>
    <s v="Not Parent"/>
    <s v="2014-01-25"/>
    <d v="2024-07-24T00:00:00"/>
    <n v="3833"/>
    <n v="41"/>
    <n v="294"/>
    <n v="142"/>
    <n v="218"/>
    <n v="164"/>
    <n v="58"/>
    <n v="151"/>
    <n v="1027"/>
    <n v="0.26793634229063396"/>
    <s v="Medium Priority"/>
    <n v="1"/>
    <x v="0"/>
    <x v="4"/>
    <x v="4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920"/>
    <n v="1967"/>
    <n v="57"/>
    <s v="Gen X"/>
    <s v="Master"/>
    <s v="College"/>
    <s v="Single"/>
    <n v="59235"/>
    <n v="59235"/>
    <s v="Bracket 4"/>
    <n v="1"/>
    <n v="0"/>
    <s v="Parent"/>
    <s v="2013-01-12"/>
    <d v="2024-07-24T00:00:00"/>
    <n v="4211"/>
    <n v="4"/>
    <n v="448"/>
    <n v="40"/>
    <n v="469"/>
    <n v="80"/>
    <n v="0"/>
    <n v="91"/>
    <n v="1128"/>
    <n v="0.26786986464022799"/>
    <s v="Medium Priority"/>
    <n v="3"/>
    <x v="8"/>
    <x v="6"/>
    <x v="2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69"/>
    <n v="1963"/>
    <n v="61"/>
    <s v="Boomers"/>
    <s v="PhD"/>
    <s v="College"/>
    <s v="Single"/>
    <n v="46757"/>
    <n v="46757"/>
    <s v="Bracket 3"/>
    <n v="0"/>
    <n v="1"/>
    <s v="Parent"/>
    <s v="2012-11-16"/>
    <d v="2024-07-24T00:00:00"/>
    <n v="4268"/>
    <n v="71"/>
    <n v="777"/>
    <n v="30"/>
    <n v="163"/>
    <n v="0"/>
    <n v="51"/>
    <n v="122"/>
    <n v="1143"/>
    <n v="0.26780693533270855"/>
    <s v="Medium Priority"/>
    <n v="6"/>
    <x v="5"/>
    <x v="0"/>
    <x v="7"/>
    <n v="9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1371"/>
    <n v="1976"/>
    <n v="48"/>
    <s v="Gen X"/>
    <s v="Bachelors"/>
    <s v="College"/>
    <s v="Single"/>
    <n v="79941"/>
    <n v="79941"/>
    <s v="Bracket 5"/>
    <n v="0"/>
    <n v="0"/>
    <s v="Not Parent"/>
    <s v="2014-06-28"/>
    <d v="2024-07-24T00:00:00"/>
    <n v="3679"/>
    <n v="72"/>
    <n v="123"/>
    <n v="164"/>
    <n v="266"/>
    <n v="227"/>
    <n v="30"/>
    <n v="174"/>
    <n v="984"/>
    <n v="0.26746398477847239"/>
    <s v="Medium Priority"/>
    <n v="1"/>
    <x v="7"/>
    <x v="0"/>
    <x v="1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277"/>
    <n v="1960"/>
    <n v="64"/>
    <s v="Boomers"/>
    <s v="Bachelors"/>
    <s v="College"/>
    <s v="Partner"/>
    <n v="78468"/>
    <n v="78468"/>
    <s v="Bracket 5"/>
    <n v="0"/>
    <n v="0"/>
    <s v="Not Parent"/>
    <s v="2014-04-09"/>
    <d v="2024-07-24T00:00:00"/>
    <n v="3759"/>
    <n v="29"/>
    <n v="434"/>
    <n v="22"/>
    <n v="388"/>
    <n v="104"/>
    <n v="22"/>
    <n v="34"/>
    <n v="1004"/>
    <n v="0.26709231178504922"/>
    <s v="Medium Priority"/>
    <n v="1"/>
    <x v="6"/>
    <x v="1"/>
    <x v="0"/>
    <n v="4"/>
    <x v="1"/>
    <x v="0"/>
    <x v="0"/>
    <x v="0"/>
    <x v="1"/>
    <n v="1"/>
    <s v="Converted"/>
    <n v="0"/>
    <n v="3"/>
    <n v="11"/>
    <n v="4"/>
    <n v="3"/>
    <n v="0"/>
    <n v="1"/>
    <n v="8"/>
    <x v="0"/>
  </r>
  <r>
    <n v="3619"/>
    <n v="1960"/>
    <n v="64"/>
    <s v="Boomers"/>
    <s v="Postgraduate"/>
    <s v="College"/>
    <s v="Divorced"/>
    <n v="87305"/>
    <n v="87305"/>
    <s v="Bracket 5"/>
    <n v="0"/>
    <n v="0"/>
    <s v="Not Parent"/>
    <s v="2012-09-23"/>
    <d v="2024-07-24T00:00:00"/>
    <n v="4322"/>
    <n v="19"/>
    <n v="345"/>
    <n v="25"/>
    <n v="501"/>
    <n v="63"/>
    <n v="138"/>
    <n v="80"/>
    <n v="1152"/>
    <n v="0.26654326700601572"/>
    <s v="Medium Priority"/>
    <n v="1"/>
    <x v="4"/>
    <x v="8"/>
    <x v="5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454"/>
    <n v="1980"/>
    <n v="44"/>
    <s v="Millennials"/>
    <s v="Bachelors"/>
    <s v="College"/>
    <s v="Partner"/>
    <n v="69508"/>
    <n v="69508"/>
    <s v="Bracket 4"/>
    <n v="1"/>
    <n v="0"/>
    <s v="Parent"/>
    <s v="2012-11-14"/>
    <d v="2024-07-24T00:00:00"/>
    <n v="4270"/>
    <n v="48"/>
    <n v="824"/>
    <n v="32"/>
    <n v="162"/>
    <n v="42"/>
    <n v="32"/>
    <n v="43"/>
    <n v="1135"/>
    <n v="0.26580796252927402"/>
    <s v="Medium Priority"/>
    <n v="2"/>
    <x v="8"/>
    <x v="0"/>
    <x v="4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740"/>
    <n v="1944"/>
    <n v="80"/>
    <s v="Silent"/>
    <s v="Bachelors"/>
    <s v="College"/>
    <s v="Married"/>
    <n v="55956"/>
    <n v="55956"/>
    <s v="Bracket 4"/>
    <n v="0"/>
    <n v="0"/>
    <s v="Not Parent"/>
    <s v="2014-04-07"/>
    <d v="2024-07-24T00:00:00"/>
    <n v="3761"/>
    <n v="22"/>
    <n v="760"/>
    <n v="38"/>
    <n v="104"/>
    <n v="50"/>
    <n v="9"/>
    <n v="38"/>
    <n v="999"/>
    <n v="0.26562084551980858"/>
    <s v="Medium Priority"/>
    <n v="2"/>
    <x v="2"/>
    <x v="8"/>
    <x v="9"/>
    <n v="4"/>
    <x v="0"/>
    <x v="0"/>
    <x v="0"/>
    <x v="1"/>
    <x v="1"/>
    <n v="1"/>
    <s v="Converted"/>
    <n v="0"/>
    <n v="3"/>
    <n v="11"/>
    <n v="4"/>
    <n v="3"/>
    <n v="0"/>
    <n v="1"/>
    <n v="8"/>
    <x v="0"/>
  </r>
  <r>
    <n v="5332"/>
    <n v="1960"/>
    <n v="64"/>
    <s v="Boomers"/>
    <s v="Postgraduate"/>
    <s v="College"/>
    <s v="Married"/>
    <n v="82504"/>
    <n v="82504"/>
    <s v="Bracket 5"/>
    <n v="0"/>
    <n v="0"/>
    <s v="Not Parent"/>
    <s v="2013-07-27"/>
    <d v="2024-07-24T00:00:00"/>
    <n v="4015"/>
    <n v="2"/>
    <n v="362"/>
    <n v="50"/>
    <n v="431"/>
    <n v="134"/>
    <n v="35"/>
    <n v="54"/>
    <n v="1066"/>
    <n v="0.26550435865504357"/>
    <s v="Medium Priority"/>
    <n v="1"/>
    <x v="0"/>
    <x v="7"/>
    <x v="7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682"/>
    <n v="1953"/>
    <n v="71"/>
    <s v="Boomers"/>
    <s v="PhD"/>
    <s v="College"/>
    <s v="Single"/>
    <n v="64108"/>
    <n v="64108"/>
    <s v="Bracket 4"/>
    <n v="0"/>
    <n v="1"/>
    <s v="Parent"/>
    <s v="2013-03-23"/>
    <d v="2024-07-24T00:00:00"/>
    <n v="4141"/>
    <n v="8"/>
    <n v="948"/>
    <n v="10"/>
    <n v="86"/>
    <n v="13"/>
    <n v="21"/>
    <n v="21"/>
    <n v="1099"/>
    <n v="0.26539483216614346"/>
    <s v="Medium Priority"/>
    <n v="4"/>
    <x v="3"/>
    <x v="9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524"/>
    <n v="1983"/>
    <n v="41"/>
    <s v="Millennials"/>
    <s v="Postgraduate"/>
    <s v="College"/>
    <s v="Single"/>
    <n v="81698"/>
    <n v="81698"/>
    <s v="Bracket 5"/>
    <n v="0"/>
    <n v="0"/>
    <s v="Not Parent"/>
    <s v="2013-03-01"/>
    <d v="2024-07-24T00:00:00"/>
    <n v="4163"/>
    <n v="1"/>
    <n v="709"/>
    <n v="45"/>
    <n v="115"/>
    <n v="30"/>
    <n v="160"/>
    <n v="45"/>
    <n v="1104"/>
    <n v="0.26519337016574585"/>
    <s v="Medium Priority"/>
    <n v="1"/>
    <x v="9"/>
    <x v="6"/>
    <x v="6"/>
    <n v="5"/>
    <x v="1"/>
    <x v="0"/>
    <x v="0"/>
    <x v="0"/>
    <x v="1"/>
    <n v="1"/>
    <s v="Converted"/>
    <n v="0"/>
    <n v="3"/>
    <n v="11"/>
    <n v="4"/>
    <n v="3"/>
    <n v="2"/>
    <n v="1"/>
    <n v="10"/>
    <x v="1"/>
  </r>
  <r>
    <n v="8370"/>
    <n v="1976"/>
    <n v="48"/>
    <s v="Gen X"/>
    <s v="Postgraduate"/>
    <s v="College"/>
    <s v="Partner"/>
    <n v="75484"/>
    <n v="75484"/>
    <s v="Bracket 5"/>
    <n v="0"/>
    <n v="1"/>
    <s v="Parent"/>
    <s v="2012-08-02"/>
    <d v="2024-07-24T00:00:00"/>
    <n v="4374"/>
    <n v="50"/>
    <n v="378"/>
    <n v="97"/>
    <n v="259"/>
    <n v="197"/>
    <n v="194"/>
    <n v="34"/>
    <n v="1159"/>
    <n v="0.26497485139460447"/>
    <s v="Medium Priority"/>
    <n v="2"/>
    <x v="2"/>
    <x v="8"/>
    <x v="3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849"/>
    <n v="1970"/>
    <n v="54"/>
    <s v="Gen X"/>
    <s v="PhD"/>
    <s v="College"/>
    <s v="Married"/>
    <n v="80336"/>
    <n v="80336"/>
    <s v="Bracket 5"/>
    <n v="0"/>
    <n v="0"/>
    <s v="Not Parent"/>
    <s v="2013-09-09"/>
    <d v="2024-07-24T00:00:00"/>
    <n v="3971"/>
    <n v="12"/>
    <n v="209"/>
    <n v="19"/>
    <n v="456"/>
    <n v="160"/>
    <n v="142"/>
    <n v="66"/>
    <n v="1052"/>
    <n v="0.26492067489297405"/>
    <s v="Medium Priority"/>
    <n v="1"/>
    <x v="7"/>
    <x v="9"/>
    <x v="8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440"/>
    <n v="1978"/>
    <n v="46"/>
    <s v="Gen X"/>
    <s v="Postgraduate"/>
    <s v="College"/>
    <s v="Partner"/>
    <n v="52513"/>
    <n v="52513"/>
    <s v="Bracket 3"/>
    <n v="0"/>
    <n v="0"/>
    <s v="Not Parent"/>
    <s v="2012-09-04"/>
    <d v="2024-07-24T00:00:00"/>
    <n v="4341"/>
    <n v="84"/>
    <n v="367"/>
    <n v="17"/>
    <n v="241"/>
    <n v="104"/>
    <n v="188"/>
    <n v="232"/>
    <n v="1149"/>
    <n v="0.26468555632342777"/>
    <s v="Medium Priority"/>
    <n v="2"/>
    <x v="1"/>
    <x v="5"/>
    <x v="1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383"/>
    <n v="1966"/>
    <n v="58"/>
    <s v="Gen X"/>
    <s v="Bachelors"/>
    <s v="College"/>
    <s v="Divorced"/>
    <n v="70287"/>
    <n v="70287"/>
    <s v="Bracket 4"/>
    <n v="0"/>
    <n v="0"/>
    <s v="Not Parent"/>
    <s v="2013-04-02"/>
    <d v="2024-07-24T00:00:00"/>
    <n v="4131"/>
    <n v="30"/>
    <n v="295"/>
    <n v="35"/>
    <n v="482"/>
    <n v="121"/>
    <n v="120"/>
    <n v="40"/>
    <n v="1093"/>
    <n v="0.26458484628419271"/>
    <s v="Medium Priority"/>
    <n v="1"/>
    <x v="4"/>
    <x v="5"/>
    <x v="0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7279"/>
    <n v="1969"/>
    <n v="55"/>
    <s v="Gen X"/>
    <s v="PhD"/>
    <s v="College"/>
    <s v="Partner"/>
    <n v="69476"/>
    <n v="69476"/>
    <s v="Bracket 4"/>
    <n v="0"/>
    <n v="0"/>
    <s v="Not Parent"/>
    <s v="2013-09-30"/>
    <d v="2024-07-24T00:00:00"/>
    <n v="3950"/>
    <n v="3"/>
    <n v="260"/>
    <n v="86"/>
    <n v="559"/>
    <n v="63"/>
    <n v="9"/>
    <n v="67"/>
    <n v="1044"/>
    <n v="0.26430379746835442"/>
    <s v="Medium Priority"/>
    <n v="1"/>
    <x v="5"/>
    <x v="7"/>
    <x v="9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992"/>
    <n v="1967"/>
    <n v="57"/>
    <s v="Gen X"/>
    <s v="Bachelors"/>
    <s v="College"/>
    <s v="Partner"/>
    <n v="75702"/>
    <n v="75702"/>
    <s v="Bracket 5"/>
    <n v="1"/>
    <n v="1"/>
    <s v="Parent"/>
    <s v="2012-08-29"/>
    <d v="2024-07-24T00:00:00"/>
    <n v="4347"/>
    <n v="77"/>
    <n v="650"/>
    <n v="28"/>
    <n v="353"/>
    <n v="45"/>
    <n v="42"/>
    <n v="30"/>
    <n v="1148"/>
    <n v="0.2640901771336554"/>
    <s v="Medium Priority"/>
    <n v="5"/>
    <x v="5"/>
    <x v="7"/>
    <x v="4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520"/>
    <n v="1990"/>
    <n v="34"/>
    <s v="Millennials"/>
    <s v="Master"/>
    <s v="College"/>
    <s v="Single"/>
    <n v="91172"/>
    <n v="91172"/>
    <s v="Bracket 5"/>
    <n v="0"/>
    <n v="0"/>
    <s v="Not Parent"/>
    <s v="2013-03-27"/>
    <d v="2024-07-24T00:00:00"/>
    <n v="4137"/>
    <n v="94"/>
    <n v="162"/>
    <n v="28"/>
    <n v="818"/>
    <n v="0"/>
    <n v="28"/>
    <n v="56"/>
    <n v="1092"/>
    <n v="0.26395939086294418"/>
    <s v="Medium Priority"/>
    <n v="0"/>
    <x v="5"/>
    <x v="8"/>
    <x v="7"/>
    <n v="3"/>
    <x v="1"/>
    <x v="1"/>
    <x v="1"/>
    <x v="0"/>
    <x v="0"/>
    <n v="1"/>
    <s v="Converted"/>
    <n v="0"/>
    <n v="3"/>
    <n v="11"/>
    <n v="4"/>
    <n v="3"/>
    <n v="2"/>
    <n v="1"/>
    <n v="10"/>
    <x v="1"/>
  </r>
  <r>
    <n v="2674"/>
    <n v="1958"/>
    <n v="66"/>
    <s v="Boomers"/>
    <s v="Master"/>
    <s v="College"/>
    <s v="Single"/>
    <n v="75154"/>
    <n v="75154"/>
    <s v="Bracket 5"/>
    <n v="0"/>
    <n v="1"/>
    <s v="Parent"/>
    <s v="2012-09-04"/>
    <d v="2024-07-24T00:00:00"/>
    <n v="4341"/>
    <n v="79"/>
    <n v="543"/>
    <n v="10"/>
    <n v="205"/>
    <n v="160"/>
    <n v="143"/>
    <n v="82"/>
    <n v="1143"/>
    <n v="0.26330338631651695"/>
    <s v="Medium Priority"/>
    <n v="1"/>
    <x v="3"/>
    <x v="8"/>
    <x v="3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092"/>
    <n v="1980"/>
    <n v="44"/>
    <s v="Millennials"/>
    <s v="Bachelors"/>
    <s v="College"/>
    <s v="Married"/>
    <n v="61014"/>
    <n v="61014"/>
    <s v="Bracket 4"/>
    <n v="0"/>
    <n v="1"/>
    <s v="Parent"/>
    <s v="2012-08-11"/>
    <d v="2024-07-24T00:00:00"/>
    <n v="4365"/>
    <n v="17"/>
    <n v="269"/>
    <n v="129"/>
    <n v="495"/>
    <n v="182"/>
    <n v="43"/>
    <n v="29"/>
    <n v="1147"/>
    <n v="0.26277205040091639"/>
    <s v="Medium Priority"/>
    <n v="4"/>
    <x v="1"/>
    <x v="8"/>
    <x v="9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16"/>
    <n v="1949"/>
    <n v="75"/>
    <s v="Boomers"/>
    <s v="PhD"/>
    <s v="College"/>
    <s v="Partner"/>
    <n v="67911"/>
    <n v="67911"/>
    <s v="Bracket 4"/>
    <n v="0"/>
    <n v="1"/>
    <s v="Parent"/>
    <s v="2014-05-22"/>
    <d v="2024-07-24T00:00:00"/>
    <n v="3716"/>
    <n v="63"/>
    <n v="529"/>
    <n v="0"/>
    <n v="356"/>
    <n v="63"/>
    <n v="28"/>
    <n v="0"/>
    <n v="976"/>
    <n v="0.26264800861141013"/>
    <s v="Medium Priority"/>
    <n v="3"/>
    <x v="3"/>
    <x v="1"/>
    <x v="4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544"/>
    <n v="1949"/>
    <n v="75"/>
    <s v="Boomers"/>
    <s v="PhD"/>
    <s v="College"/>
    <s v="Partner"/>
    <n v="67911"/>
    <n v="67911"/>
    <s v="Bracket 4"/>
    <n v="0"/>
    <n v="1"/>
    <s v="Parent"/>
    <s v="2014-05-22"/>
    <d v="2024-07-24T00:00:00"/>
    <n v="3716"/>
    <n v="63"/>
    <n v="529"/>
    <n v="0"/>
    <n v="356"/>
    <n v="63"/>
    <n v="28"/>
    <n v="0"/>
    <n v="976"/>
    <n v="0.26264800861141013"/>
    <s v="Medium Priority"/>
    <n v="3"/>
    <x v="3"/>
    <x v="1"/>
    <x v="4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453"/>
    <n v="1943"/>
    <n v="81"/>
    <s v="Silent"/>
    <s v="PhD"/>
    <s v="College"/>
    <s v="Widow"/>
    <n v="57513"/>
    <n v="57513"/>
    <s v="Bracket 4"/>
    <n v="0"/>
    <n v="0"/>
    <s v="Not Parent"/>
    <s v="2013-07-06"/>
    <d v="2024-07-24T00:00:00"/>
    <n v="4036"/>
    <n v="59"/>
    <n v="735"/>
    <n v="40"/>
    <n v="183"/>
    <n v="52"/>
    <n v="20"/>
    <n v="30"/>
    <n v="1060"/>
    <n v="0.26263627353815661"/>
    <s v="Medium Priority"/>
    <n v="2"/>
    <x v="1"/>
    <x v="8"/>
    <x v="8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545"/>
    <n v="1972"/>
    <n v="52"/>
    <s v="Gen X"/>
    <s v="PhD"/>
    <s v="College"/>
    <s v="Married"/>
    <n v="78075"/>
    <n v="78075"/>
    <s v="Bracket 5"/>
    <n v="0"/>
    <n v="0"/>
    <s v="Not Parent"/>
    <s v="2014-04-05"/>
    <d v="2024-07-24T00:00:00"/>
    <n v="3763"/>
    <n v="72"/>
    <n v="572"/>
    <n v="8"/>
    <n v="259"/>
    <n v="34"/>
    <n v="35"/>
    <n v="80"/>
    <n v="988"/>
    <n v="0.26255647090087697"/>
    <s v="Medium Priority"/>
    <n v="1"/>
    <x v="0"/>
    <x v="5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185"/>
    <n v="1966"/>
    <n v="58"/>
    <s v="Gen X"/>
    <s v="PhD"/>
    <s v="College"/>
    <s v="Single"/>
    <n v="69759"/>
    <n v="69759"/>
    <s v="Bracket 4"/>
    <n v="0"/>
    <n v="0"/>
    <s v="Not Parent"/>
    <s v="2013-10-28"/>
    <d v="2024-07-24T00:00:00"/>
    <n v="3922"/>
    <n v="38"/>
    <n v="452"/>
    <n v="20"/>
    <n v="514"/>
    <n v="13"/>
    <n v="30"/>
    <n v="0"/>
    <n v="1029"/>
    <n v="0.2623661397246303"/>
    <s v="Medium Priority"/>
    <n v="3"/>
    <x v="5"/>
    <x v="7"/>
    <x v="6"/>
    <n v="3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10833"/>
    <n v="1975"/>
    <n v="49"/>
    <s v="Gen X"/>
    <s v="Bachelors"/>
    <s v="College"/>
    <s v="Married"/>
    <n v="65106"/>
    <n v="65106"/>
    <s v="Bracket 4"/>
    <n v="0"/>
    <n v="1"/>
    <s v="Parent"/>
    <s v="2014-05-24"/>
    <d v="2024-07-24T00:00:00"/>
    <n v="3714"/>
    <n v="55"/>
    <n v="790"/>
    <n v="19"/>
    <n v="133"/>
    <n v="12"/>
    <n v="0"/>
    <n v="19"/>
    <n v="973"/>
    <n v="0.26198169089929996"/>
    <s v="Medium Priority"/>
    <n v="3"/>
    <x v="9"/>
    <x v="8"/>
    <x v="8"/>
    <n v="6"/>
    <x v="0"/>
    <x v="0"/>
    <x v="0"/>
    <x v="1"/>
    <x v="1"/>
    <n v="1"/>
    <s v="Converted"/>
    <n v="0"/>
    <n v="3"/>
    <n v="11"/>
    <n v="4"/>
    <n v="3"/>
    <n v="0"/>
    <n v="1"/>
    <n v="8"/>
    <x v="0"/>
  </r>
  <r>
    <n v="3170"/>
    <n v="1957"/>
    <n v="67"/>
    <s v="Boomers"/>
    <s v="Master"/>
    <s v="College"/>
    <s v="Partner"/>
    <n v="68148"/>
    <n v="68148"/>
    <s v="Bracket 4"/>
    <n v="0"/>
    <n v="0"/>
    <s v="Not Parent"/>
    <s v="2013-08-31"/>
    <d v="2024-07-24T00:00:00"/>
    <n v="3980"/>
    <n v="86"/>
    <n v="389"/>
    <n v="66"/>
    <n v="408"/>
    <n v="37"/>
    <n v="57"/>
    <n v="85"/>
    <n v="1042"/>
    <n v="0.26180904522613063"/>
    <s v="Medium Priority"/>
    <n v="1"/>
    <x v="5"/>
    <x v="0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562"/>
    <n v="1946"/>
    <n v="78"/>
    <s v="Boomers"/>
    <s v="Master"/>
    <s v="College"/>
    <s v="Married"/>
    <n v="66835"/>
    <n v="66835"/>
    <s v="Bracket 4"/>
    <n v="0"/>
    <n v="0"/>
    <s v="Not Parent"/>
    <s v="2013-09-28"/>
    <d v="2024-07-24T00:00:00"/>
    <n v="3952"/>
    <n v="21"/>
    <n v="620"/>
    <n v="26"/>
    <n v="195"/>
    <n v="34"/>
    <n v="17"/>
    <n v="141"/>
    <n v="1033"/>
    <n v="0.26138663967611336"/>
    <s v="Medium Priority"/>
    <n v="1"/>
    <x v="3"/>
    <x v="0"/>
    <x v="8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881"/>
    <n v="1946"/>
    <n v="78"/>
    <s v="Boomers"/>
    <s v="Master"/>
    <s v="College"/>
    <s v="Married"/>
    <n v="66835"/>
    <n v="66835"/>
    <s v="Bracket 4"/>
    <n v="0"/>
    <n v="0"/>
    <s v="Not Parent"/>
    <s v="2013-09-28"/>
    <d v="2024-07-24T00:00:00"/>
    <n v="3952"/>
    <n v="21"/>
    <n v="620"/>
    <n v="26"/>
    <n v="195"/>
    <n v="34"/>
    <n v="17"/>
    <n v="141"/>
    <n v="1033"/>
    <n v="0.26138663967611336"/>
    <s v="Medium Priority"/>
    <n v="1"/>
    <x v="3"/>
    <x v="0"/>
    <x v="8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091"/>
    <n v="1956"/>
    <n v="68"/>
    <s v="Boomers"/>
    <s v="Bachelors"/>
    <s v="College"/>
    <s v="Single"/>
    <n v="60230"/>
    <n v="60230"/>
    <s v="Bracket 4"/>
    <n v="0"/>
    <n v="1"/>
    <s v="Parent"/>
    <s v="2013-05-20"/>
    <d v="2024-07-24T00:00:00"/>
    <n v="4083"/>
    <n v="78"/>
    <n v="520"/>
    <n v="20"/>
    <n v="367"/>
    <n v="39"/>
    <n v="81"/>
    <n v="40"/>
    <n v="1067"/>
    <n v="0.2613274553024737"/>
    <s v="Medium Priority"/>
    <n v="2"/>
    <x v="3"/>
    <x v="8"/>
    <x v="3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5"/>
    <n v="1958"/>
    <n v="66"/>
    <s v="Boomers"/>
    <s v="Bachelors"/>
    <s v="College"/>
    <s v="Married"/>
    <n v="65148"/>
    <n v="65148"/>
    <s v="Bracket 4"/>
    <n v="0"/>
    <n v="1"/>
    <s v="Parent"/>
    <s v="2012-11-16"/>
    <d v="2024-07-24T00:00:00"/>
    <n v="4268"/>
    <n v="9"/>
    <n v="460"/>
    <n v="35"/>
    <n v="422"/>
    <n v="33"/>
    <n v="12"/>
    <n v="153"/>
    <n v="1115"/>
    <n v="0.2612464854732896"/>
    <s v="Medium Priority"/>
    <n v="2"/>
    <x v="3"/>
    <x v="7"/>
    <x v="7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153"/>
    <n v="1964"/>
    <n v="60"/>
    <s v="Boomers"/>
    <s v="PhD"/>
    <s v="College"/>
    <s v="Married"/>
    <n v="59304"/>
    <n v="59304"/>
    <s v="Bracket 4"/>
    <n v="0"/>
    <n v="1"/>
    <s v="Parent"/>
    <s v="2013-07-29"/>
    <d v="2024-07-24T00:00:00"/>
    <n v="4013"/>
    <n v="81"/>
    <n v="418"/>
    <n v="61"/>
    <n v="428"/>
    <n v="80"/>
    <n v="51"/>
    <n v="10"/>
    <n v="1048"/>
    <n v="0.26115125841016695"/>
    <s v="Medium Priority"/>
    <n v="3"/>
    <x v="2"/>
    <x v="4"/>
    <x v="0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925"/>
    <n v="1983"/>
    <n v="41"/>
    <s v="Millennials"/>
    <s v="Bachelors"/>
    <s v="College"/>
    <s v="Married"/>
    <n v="76630"/>
    <n v="76630"/>
    <s v="Bracket 5"/>
    <n v="0"/>
    <n v="0"/>
    <s v="Not Parent"/>
    <s v="2014-01-14"/>
    <d v="2024-07-24T00:00:00"/>
    <n v="3844"/>
    <n v="93"/>
    <n v="255"/>
    <n v="31"/>
    <n v="446"/>
    <n v="40"/>
    <n v="56"/>
    <n v="175"/>
    <n v="1003"/>
    <n v="0.26092611862643078"/>
    <s v="Medium Priority"/>
    <n v="1"/>
    <x v="0"/>
    <x v="3"/>
    <x v="4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907"/>
    <n v="1969"/>
    <n v="55"/>
    <s v="Gen X"/>
    <s v="Master"/>
    <s v="College"/>
    <s v="Partner"/>
    <n v="66476"/>
    <n v="66476"/>
    <s v="Bracket 4"/>
    <n v="0"/>
    <n v="1"/>
    <s v="Parent"/>
    <s v="2013-12-04"/>
    <d v="2024-07-24T00:00:00"/>
    <n v="3885"/>
    <n v="80"/>
    <n v="742"/>
    <n v="28"/>
    <n v="152"/>
    <n v="25"/>
    <n v="9"/>
    <n v="57"/>
    <n v="1013"/>
    <n v="0.26074646074646074"/>
    <s v="Medium Priority"/>
    <n v="2"/>
    <x v="3"/>
    <x v="4"/>
    <x v="0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624"/>
    <n v="1958"/>
    <n v="66"/>
    <s v="Boomers"/>
    <s v="PhD"/>
    <s v="College"/>
    <s v="Partner"/>
    <n v="65488"/>
    <n v="65488"/>
    <s v="Bracket 4"/>
    <n v="0"/>
    <n v="0"/>
    <s v="Not Parent"/>
    <s v="2014-06-13"/>
    <d v="2024-07-24T00:00:00"/>
    <n v="3694"/>
    <n v="46"/>
    <n v="603"/>
    <n v="45"/>
    <n v="207"/>
    <n v="36"/>
    <n v="18"/>
    <n v="54"/>
    <n v="963"/>
    <n v="0.26069301570113695"/>
    <s v="Medium Priority"/>
    <n v="1"/>
    <x v="0"/>
    <x v="0"/>
    <x v="3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09"/>
    <n v="1952"/>
    <n v="72"/>
    <s v="Boomers"/>
    <s v="Bachelors"/>
    <s v="College"/>
    <s v="Divorced"/>
    <n v="51537"/>
    <n v="51537"/>
    <s v="Bracket 3"/>
    <n v="0"/>
    <n v="1"/>
    <s v="Parent"/>
    <s v="2012-12-09"/>
    <d v="2024-07-24T00:00:00"/>
    <n v="4245"/>
    <n v="27"/>
    <n v="787"/>
    <n v="20"/>
    <n v="204"/>
    <n v="0"/>
    <n v="0"/>
    <n v="92"/>
    <n v="1103"/>
    <n v="0.25983510011778566"/>
    <s v="Medium Priority"/>
    <n v="3"/>
    <x v="7"/>
    <x v="6"/>
    <x v="4"/>
    <n v="8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1031"/>
    <n v="1989"/>
    <n v="35"/>
    <s v="Millennials"/>
    <s v="Postgraduate"/>
    <s v="College"/>
    <s v="Married"/>
    <n v="85710"/>
    <n v="85710"/>
    <s v="Bracket 5"/>
    <n v="0"/>
    <n v="0"/>
    <s v="Not Parent"/>
    <s v="2013-05-05"/>
    <d v="2024-07-24T00:00:00"/>
    <n v="4098"/>
    <n v="5"/>
    <n v="600"/>
    <n v="20"/>
    <n v="350"/>
    <n v="29"/>
    <n v="30"/>
    <n v="33"/>
    <n v="1062"/>
    <n v="0.25915080527086382"/>
    <s v="Medium Priority"/>
    <n v="1"/>
    <x v="3"/>
    <x v="9"/>
    <x v="0"/>
    <n v="2"/>
    <x v="0"/>
    <x v="0"/>
    <x v="0"/>
    <x v="0"/>
    <x v="0"/>
    <n v="1"/>
    <s v="Converted"/>
    <n v="0"/>
    <n v="3"/>
    <n v="11"/>
    <n v="4"/>
    <n v="3"/>
    <n v="2"/>
    <n v="1"/>
    <n v="10"/>
    <x v="1"/>
  </r>
  <r>
    <n v="10505"/>
    <n v="1960"/>
    <n v="64"/>
    <s v="Boomers"/>
    <s v="Master"/>
    <s v="College"/>
    <s v="Partner"/>
    <n v="73113"/>
    <n v="73113"/>
    <s v="Bracket 4"/>
    <n v="0"/>
    <n v="0"/>
    <s v="Not Parent"/>
    <s v="2013-12-26"/>
    <d v="2024-07-24T00:00:00"/>
    <n v="3863"/>
    <n v="86"/>
    <n v="741"/>
    <n v="19"/>
    <n v="154"/>
    <n v="50"/>
    <n v="9"/>
    <n v="28"/>
    <n v="1001"/>
    <n v="0.25912503235827078"/>
    <s v="Medium Priority"/>
    <n v="1"/>
    <x v="0"/>
    <x v="0"/>
    <x v="7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7"/>
    <n v="1971"/>
    <n v="53"/>
    <s v="Gen X"/>
    <s v="PhD"/>
    <s v="College"/>
    <s v="Married"/>
    <n v="60491"/>
    <n v="60491"/>
    <s v="Bracket 4"/>
    <n v="0"/>
    <n v="1"/>
    <s v="Parent"/>
    <s v="2013-09-06"/>
    <d v="2024-07-24T00:00:00"/>
    <n v="3974"/>
    <n v="81"/>
    <n v="637"/>
    <n v="47"/>
    <n v="237"/>
    <n v="12"/>
    <n v="19"/>
    <n v="76"/>
    <n v="1028"/>
    <n v="0.25868142929038751"/>
    <s v="Medium Priority"/>
    <n v="4"/>
    <x v="3"/>
    <x v="2"/>
    <x v="7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602"/>
    <n v="1964"/>
    <n v="60"/>
    <s v="Boomers"/>
    <s v="Bachelors"/>
    <s v="College"/>
    <s v="Divorced"/>
    <n v="69932"/>
    <n v="69932"/>
    <s v="Bracket 4"/>
    <n v="0"/>
    <n v="1"/>
    <s v="Parent"/>
    <s v="2013-06-12"/>
    <d v="2024-07-24T00:00:00"/>
    <n v="4060"/>
    <n v="97"/>
    <n v="412"/>
    <n v="172"/>
    <n v="153"/>
    <n v="150"/>
    <n v="105"/>
    <n v="57"/>
    <n v="1049"/>
    <n v="0.2583743842364532"/>
    <s v="Medium Priority"/>
    <n v="2"/>
    <x v="2"/>
    <x v="7"/>
    <x v="4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353"/>
    <n v="1959"/>
    <n v="65"/>
    <s v="Boomers"/>
    <s v="Bachelors"/>
    <s v="College"/>
    <s v="Single"/>
    <n v="62450"/>
    <n v="62450"/>
    <s v="Bracket 4"/>
    <n v="0"/>
    <n v="1"/>
    <s v="Parent"/>
    <s v="2014-01-06"/>
    <d v="2024-07-24T00:00:00"/>
    <n v="3852"/>
    <n v="61"/>
    <n v="515"/>
    <n v="47"/>
    <n v="267"/>
    <n v="62"/>
    <n v="66"/>
    <n v="38"/>
    <n v="995"/>
    <n v="0.25830737279335408"/>
    <s v="Medium Priority"/>
    <n v="2"/>
    <x v="4"/>
    <x v="5"/>
    <x v="9"/>
    <n v="3"/>
    <x v="0"/>
    <x v="0"/>
    <x v="0"/>
    <x v="1"/>
    <x v="1"/>
    <n v="1"/>
    <s v="Converted"/>
    <n v="0"/>
    <n v="3"/>
    <n v="11"/>
    <n v="4"/>
    <n v="3"/>
    <n v="0"/>
    <n v="1"/>
    <n v="8"/>
    <x v="0"/>
  </r>
  <r>
    <n v="10061"/>
    <n v="1950"/>
    <n v="74"/>
    <s v="Boomers"/>
    <s v="Bachelors"/>
    <s v="College"/>
    <s v="Married"/>
    <n v="59462"/>
    <n v="59462"/>
    <s v="Bracket 4"/>
    <n v="0"/>
    <n v="1"/>
    <s v="Parent"/>
    <s v="2013-01-05"/>
    <d v="2024-07-24T00:00:00"/>
    <n v="4218"/>
    <n v="29"/>
    <n v="724"/>
    <n v="17"/>
    <n v="143"/>
    <n v="0"/>
    <n v="8"/>
    <n v="196"/>
    <n v="1088"/>
    <n v="0.25794215267899478"/>
    <s v="Medium Priority"/>
    <n v="2"/>
    <x v="1"/>
    <x v="6"/>
    <x v="2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38"/>
    <n v="1967"/>
    <n v="57"/>
    <s v="Gen X"/>
    <s v="Postgraduate"/>
    <s v="College"/>
    <s v="Partner"/>
    <n v="67309"/>
    <n v="67309"/>
    <s v="Bracket 4"/>
    <n v="1"/>
    <n v="1"/>
    <s v="Parent"/>
    <s v="2013-01-23"/>
    <d v="2024-07-24T00:00:00"/>
    <n v="4200"/>
    <n v="76"/>
    <n v="515"/>
    <n v="47"/>
    <n v="181"/>
    <n v="149"/>
    <n v="95"/>
    <n v="95"/>
    <n v="1082"/>
    <n v="0.25761904761904764"/>
    <s v="Medium Priority"/>
    <n v="15"/>
    <x v="1"/>
    <x v="7"/>
    <x v="1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504"/>
    <n v="1949"/>
    <n v="75"/>
    <s v="Boomers"/>
    <s v="Master"/>
    <s v="College"/>
    <s v="Married"/>
    <n v="81698"/>
    <n v="81698"/>
    <s v="Bracket 5"/>
    <n v="0"/>
    <n v="0"/>
    <s v="Not Parent"/>
    <s v="2013-11-06"/>
    <d v="2024-07-24T00:00:00"/>
    <n v="3913"/>
    <n v="4"/>
    <n v="179"/>
    <n v="28"/>
    <n v="520"/>
    <n v="111"/>
    <n v="123"/>
    <n v="47"/>
    <n v="1008"/>
    <n v="0.25760286225402507"/>
    <s v="Medium Priority"/>
    <n v="1"/>
    <x v="0"/>
    <x v="4"/>
    <x v="8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4786"/>
    <n v="1977"/>
    <n v="47"/>
    <s v="Gen X"/>
    <s v="Bachelors"/>
    <s v="College"/>
    <s v="Married"/>
    <n v="75330"/>
    <n v="75330"/>
    <s v="Bracket 5"/>
    <n v="1"/>
    <n v="1"/>
    <s v="Parent"/>
    <s v="2012-10-04"/>
    <d v="2024-07-24T00:00:00"/>
    <n v="4311"/>
    <n v="94"/>
    <n v="555"/>
    <n v="82"/>
    <n v="257"/>
    <n v="93"/>
    <n v="61"/>
    <n v="61"/>
    <n v="1109"/>
    <n v="0.25724889816747853"/>
    <s v="Medium Priority"/>
    <n v="4"/>
    <x v="6"/>
    <x v="8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793"/>
    <n v="1976"/>
    <n v="48"/>
    <s v="Gen X"/>
    <s v="PhD"/>
    <s v="College"/>
    <s v="Divorced"/>
    <n v="70179"/>
    <n v="70179"/>
    <s v="Bracket 4"/>
    <n v="0"/>
    <n v="1"/>
    <s v="Parent"/>
    <s v="2013-07-21"/>
    <d v="2024-07-24T00:00:00"/>
    <n v="4021"/>
    <n v="10"/>
    <n v="532"/>
    <n v="88"/>
    <n v="168"/>
    <n v="69"/>
    <n v="44"/>
    <n v="133"/>
    <n v="1034"/>
    <n v="0.25714996269584678"/>
    <s v="Medium Priority"/>
    <n v="3"/>
    <x v="2"/>
    <x v="8"/>
    <x v="8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71"/>
    <n v="1976"/>
    <n v="48"/>
    <s v="Gen X"/>
    <s v="PhD"/>
    <s v="College"/>
    <s v="Divorced"/>
    <n v="70179"/>
    <n v="70179"/>
    <s v="Bracket 4"/>
    <n v="0"/>
    <n v="1"/>
    <s v="Parent"/>
    <s v="2013-07-21"/>
    <d v="2024-07-24T00:00:00"/>
    <n v="4021"/>
    <n v="10"/>
    <n v="532"/>
    <n v="88"/>
    <n v="168"/>
    <n v="69"/>
    <n v="44"/>
    <n v="133"/>
    <n v="1034"/>
    <n v="0.25714996269584678"/>
    <s v="Medium Priority"/>
    <n v="3"/>
    <x v="2"/>
    <x v="8"/>
    <x v="8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09"/>
    <n v="1961"/>
    <n v="63"/>
    <s v="Boomers"/>
    <s v="PhD"/>
    <s v="College"/>
    <s v="Partner"/>
    <n v="63342"/>
    <n v="63342"/>
    <s v="Bracket 4"/>
    <n v="0"/>
    <n v="1"/>
    <s v="Parent"/>
    <s v="2012-10-16"/>
    <d v="2024-07-24T00:00:00"/>
    <n v="4299"/>
    <n v="48"/>
    <n v="918"/>
    <n v="21"/>
    <n v="118"/>
    <n v="13"/>
    <n v="10"/>
    <n v="21"/>
    <n v="1101"/>
    <n v="0.25610607117934403"/>
    <s v="Medium Priority"/>
    <n v="3"/>
    <x v="9"/>
    <x v="8"/>
    <x v="6"/>
    <n v="6"/>
    <x v="0"/>
    <x v="0"/>
    <x v="0"/>
    <x v="1"/>
    <x v="1"/>
    <n v="1"/>
    <s v="Converted"/>
    <n v="0"/>
    <n v="3"/>
    <n v="11"/>
    <n v="4"/>
    <n v="3"/>
    <n v="2"/>
    <n v="1"/>
    <n v="10"/>
    <x v="1"/>
  </r>
  <r>
    <n v="3571"/>
    <n v="1961"/>
    <n v="63"/>
    <s v="Boomers"/>
    <s v="PhD"/>
    <s v="College"/>
    <s v="Partner"/>
    <n v="63342"/>
    <n v="63342"/>
    <s v="Bracket 4"/>
    <n v="0"/>
    <n v="1"/>
    <s v="Parent"/>
    <s v="2012-10-16"/>
    <d v="2024-07-24T00:00:00"/>
    <n v="4299"/>
    <n v="48"/>
    <n v="918"/>
    <n v="21"/>
    <n v="118"/>
    <n v="13"/>
    <n v="10"/>
    <n v="21"/>
    <n v="1101"/>
    <n v="0.25610607117934403"/>
    <s v="Medium Priority"/>
    <n v="3"/>
    <x v="9"/>
    <x v="8"/>
    <x v="6"/>
    <n v="6"/>
    <x v="0"/>
    <x v="0"/>
    <x v="0"/>
    <x v="1"/>
    <x v="1"/>
    <n v="1"/>
    <s v="Converted"/>
    <n v="0"/>
    <n v="3"/>
    <n v="11"/>
    <n v="4"/>
    <n v="3"/>
    <n v="2"/>
    <n v="1"/>
    <n v="10"/>
    <x v="1"/>
  </r>
  <r>
    <n v="9855"/>
    <n v="1952"/>
    <n v="72"/>
    <s v="Boomers"/>
    <s v="PhD"/>
    <s v="College"/>
    <s v="Single"/>
    <n v="62000"/>
    <n v="62000"/>
    <s v="Bracket 4"/>
    <n v="0"/>
    <n v="1"/>
    <s v="Parent"/>
    <s v="2013-08-25"/>
    <d v="2024-07-24T00:00:00"/>
    <n v="3986"/>
    <n v="25"/>
    <n v="899"/>
    <n v="0"/>
    <n v="101"/>
    <n v="0"/>
    <n v="0"/>
    <n v="20"/>
    <n v="1020"/>
    <n v="0.25589563472152532"/>
    <s v="Medium Priority"/>
    <n v="1"/>
    <x v="3"/>
    <x v="7"/>
    <x v="8"/>
    <n v="4"/>
    <x v="1"/>
    <x v="0"/>
    <x v="0"/>
    <x v="0"/>
    <x v="1"/>
    <n v="1"/>
    <s v="Converted"/>
    <n v="0"/>
    <n v="3"/>
    <n v="11"/>
    <n v="4"/>
    <n v="3"/>
    <n v="0"/>
    <n v="1"/>
    <n v="8"/>
    <x v="0"/>
  </r>
  <r>
    <n v="3535"/>
    <n v="1965"/>
    <n v="59"/>
    <s v="Gen X"/>
    <s v="Bachelors"/>
    <s v="College"/>
    <s v="Single"/>
    <n v="66294"/>
    <n v="66294"/>
    <s v="Bracket 4"/>
    <n v="0"/>
    <n v="0"/>
    <s v="Not Parent"/>
    <s v="2014-03-17"/>
    <d v="2024-07-24T00:00:00"/>
    <n v="3782"/>
    <n v="68"/>
    <n v="251"/>
    <n v="108"/>
    <n v="334"/>
    <n v="65"/>
    <n v="92"/>
    <n v="117"/>
    <n v="967"/>
    <n v="0.2556848228450555"/>
    <s v="Medium Priority"/>
    <n v="1"/>
    <x v="5"/>
    <x v="8"/>
    <x v="6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523"/>
    <n v="1962"/>
    <n v="62"/>
    <s v="Boomers"/>
    <s v="Bachelors"/>
    <s v="College"/>
    <s v="Partner"/>
    <n v="75072"/>
    <n v="75072"/>
    <s v="Bracket 5"/>
    <n v="0"/>
    <n v="1"/>
    <s v="Parent"/>
    <s v="2013-01-23"/>
    <d v="2024-07-24T00:00:00"/>
    <n v="4200"/>
    <n v="83"/>
    <n v="583"/>
    <n v="34"/>
    <n v="309"/>
    <n v="0"/>
    <n v="22"/>
    <n v="125"/>
    <n v="1073"/>
    <n v="0.25547619047619047"/>
    <s v="Medium Priority"/>
    <n v="2"/>
    <x v="4"/>
    <x v="0"/>
    <x v="5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091"/>
    <n v="1956"/>
    <n v="68"/>
    <s v="Boomers"/>
    <s v="Bachelors"/>
    <s v="College"/>
    <s v="Married"/>
    <n v="63943"/>
    <n v="63943"/>
    <s v="Bracket 4"/>
    <n v="0"/>
    <n v="1"/>
    <s v="Parent"/>
    <s v="2012-09-02"/>
    <d v="2024-07-24T00:00:00"/>
    <n v="4343"/>
    <n v="50"/>
    <n v="423"/>
    <n v="184"/>
    <n v="368"/>
    <n v="13"/>
    <n v="97"/>
    <n v="21"/>
    <n v="1106"/>
    <n v="0.25466267556988259"/>
    <s v="Medium Priority"/>
    <n v="1"/>
    <x v="3"/>
    <x v="0"/>
    <x v="3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415"/>
    <n v="1962"/>
    <n v="62"/>
    <s v="Boomers"/>
    <s v="Bachelors"/>
    <s v="College"/>
    <s v="Partner"/>
    <n v="62568"/>
    <n v="62568"/>
    <s v="Bracket 4"/>
    <n v="0"/>
    <n v="1"/>
    <s v="Parent"/>
    <s v="2014-04-07"/>
    <d v="2024-07-24T00:00:00"/>
    <n v="3761"/>
    <n v="99"/>
    <n v="362"/>
    <n v="17"/>
    <n v="398"/>
    <n v="80"/>
    <n v="35"/>
    <n v="61"/>
    <n v="953"/>
    <n v="0.25339005583621377"/>
    <s v="Medium Priority"/>
    <n v="3"/>
    <x v="4"/>
    <x v="8"/>
    <x v="6"/>
    <n v="4"/>
    <x v="1"/>
    <x v="0"/>
    <x v="0"/>
    <x v="0"/>
    <x v="1"/>
    <n v="1"/>
    <s v="Converted"/>
    <n v="0"/>
    <n v="3"/>
    <n v="11"/>
    <n v="4"/>
    <n v="3"/>
    <n v="0"/>
    <n v="1"/>
    <n v="8"/>
    <x v="0"/>
  </r>
  <r>
    <n v="10548"/>
    <n v="1995"/>
    <n v="29"/>
    <s v="Gen Z"/>
    <s v="Bachelors"/>
    <s v="College"/>
    <s v="Single"/>
    <n v="71163"/>
    <n v="71163"/>
    <s v="Bracket 4"/>
    <n v="0"/>
    <n v="0"/>
    <s v="Not Parent"/>
    <s v="2014-03-09"/>
    <d v="2024-07-24T00:00:00"/>
    <n v="3790"/>
    <n v="30"/>
    <n v="283"/>
    <n v="17"/>
    <n v="372"/>
    <n v="138"/>
    <n v="106"/>
    <n v="44"/>
    <n v="960"/>
    <n v="0.25329815303430081"/>
    <s v="Medium Priority"/>
    <n v="1"/>
    <x v="0"/>
    <x v="4"/>
    <x v="2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591"/>
    <n v="1959"/>
    <n v="65"/>
    <s v="Boomers"/>
    <s v="Bachelors"/>
    <s v="College"/>
    <s v="Widow"/>
    <n v="76320"/>
    <n v="76320"/>
    <s v="Bracket 5"/>
    <n v="0"/>
    <n v="1"/>
    <s v="Parent"/>
    <s v="2014-06-22"/>
    <d v="2024-07-24T00:00:00"/>
    <n v="3685"/>
    <n v="49"/>
    <n v="526"/>
    <n v="35"/>
    <n v="214"/>
    <n v="69"/>
    <n v="53"/>
    <n v="35"/>
    <n v="932"/>
    <n v="0.25291723202170963"/>
    <s v="Medium Priority"/>
    <n v="2"/>
    <x v="3"/>
    <x v="8"/>
    <x v="9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439"/>
    <n v="1958"/>
    <n v="66"/>
    <s v="Boomers"/>
    <s v="Bachelors"/>
    <s v="College"/>
    <s v="Married"/>
    <n v="61074"/>
    <n v="61074"/>
    <s v="Bracket 4"/>
    <n v="0"/>
    <n v="1"/>
    <s v="Parent"/>
    <s v="2012-08-17"/>
    <d v="2024-07-24T00:00:00"/>
    <n v="4359"/>
    <n v="37"/>
    <n v="789"/>
    <n v="0"/>
    <n v="133"/>
    <n v="0"/>
    <n v="28"/>
    <n v="152"/>
    <n v="1102"/>
    <n v="0.25281027758660241"/>
    <s v="Medium Priority"/>
    <n v="7"/>
    <x v="8"/>
    <x v="5"/>
    <x v="5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79"/>
    <n v="1971"/>
    <n v="53"/>
    <s v="Gen X"/>
    <s v="PhD"/>
    <s v="College"/>
    <s v="Married"/>
    <n v="71969"/>
    <n v="71969"/>
    <s v="Bracket 4"/>
    <n v="0"/>
    <n v="1"/>
    <s v="Parent"/>
    <s v="2012-10-16"/>
    <d v="2024-07-24T00:00:00"/>
    <n v="4299"/>
    <n v="59"/>
    <n v="1000"/>
    <n v="0"/>
    <n v="76"/>
    <n v="0"/>
    <n v="0"/>
    <n v="10"/>
    <n v="1086"/>
    <n v="0.25261688764829032"/>
    <s v="Medium Priority"/>
    <n v="3"/>
    <x v="0"/>
    <x v="0"/>
    <x v="1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9904"/>
    <n v="1956"/>
    <n v="68"/>
    <s v="Boomers"/>
    <s v="Bachelors"/>
    <s v="College"/>
    <s v="Married"/>
    <n v="71391"/>
    <n v="71391"/>
    <s v="Bracket 4"/>
    <n v="0"/>
    <n v="1"/>
    <s v="Parent"/>
    <s v="2013-03-29"/>
    <d v="2024-07-24T00:00:00"/>
    <n v="4135"/>
    <n v="50"/>
    <n v="336"/>
    <n v="123"/>
    <n v="274"/>
    <n v="46"/>
    <n v="123"/>
    <n v="141"/>
    <n v="1043"/>
    <n v="0.25223700120918985"/>
    <s v="Medium Priority"/>
    <n v="5"/>
    <x v="3"/>
    <x v="5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041"/>
    <n v="1971"/>
    <n v="53"/>
    <s v="Gen X"/>
    <s v="PhD"/>
    <s v="College"/>
    <s v="Widow"/>
    <n v="47111"/>
    <n v="47111"/>
    <s v="Bracket 3"/>
    <n v="0"/>
    <n v="1"/>
    <s v="Parent"/>
    <s v="2012-09-08"/>
    <d v="2024-07-24T00:00:00"/>
    <n v="4337"/>
    <n v="35"/>
    <n v="595"/>
    <n v="71"/>
    <n v="153"/>
    <n v="120"/>
    <n v="112"/>
    <n v="41"/>
    <n v="1092"/>
    <n v="0.25178694950426561"/>
    <s v="Medium Priority"/>
    <n v="6"/>
    <x v="0"/>
    <x v="6"/>
    <x v="0"/>
    <n v="9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6906"/>
    <n v="1953"/>
    <n v="71"/>
    <s v="Boomers"/>
    <s v="Master"/>
    <s v="College"/>
    <s v="Widow"/>
    <n v="84953"/>
    <n v="84953"/>
    <s v="Bracket 5"/>
    <n v="0"/>
    <n v="0"/>
    <s v="Not Parent"/>
    <s v="2013-06-03"/>
    <d v="2024-07-24T00:00:00"/>
    <n v="4069"/>
    <n v="73"/>
    <n v="167"/>
    <n v="48"/>
    <n v="602"/>
    <n v="63"/>
    <n v="72"/>
    <n v="72"/>
    <n v="1024"/>
    <n v="0.25165888424674365"/>
    <s v="Medium Priority"/>
    <n v="1"/>
    <x v="0"/>
    <x v="3"/>
    <x v="9"/>
    <n v="2"/>
    <x v="1"/>
    <x v="0"/>
    <x v="0"/>
    <x v="1"/>
    <x v="0"/>
    <n v="1"/>
    <s v="Converted"/>
    <n v="0"/>
    <n v="3"/>
    <n v="11"/>
    <n v="4"/>
    <n v="3"/>
    <n v="2"/>
    <n v="1"/>
    <n v="10"/>
    <x v="1"/>
  </r>
  <r>
    <n v="4646"/>
    <n v="1951"/>
    <n v="73"/>
    <s v="Boomers"/>
    <s v="Postgraduate"/>
    <s v="College"/>
    <s v="Married"/>
    <n v="78497"/>
    <n v="78497"/>
    <s v="Bracket 5"/>
    <n v="0"/>
    <n v="0"/>
    <s v="Not Parent"/>
    <s v="2013-12-01"/>
    <d v="2024-07-24T00:00:00"/>
    <n v="3888"/>
    <n v="44"/>
    <n v="207"/>
    <n v="26"/>
    <n v="447"/>
    <n v="75"/>
    <n v="0"/>
    <n v="223"/>
    <n v="978"/>
    <n v="0.25154320987654322"/>
    <s v="Medium Priority"/>
    <n v="1"/>
    <x v="4"/>
    <x v="1"/>
    <x v="2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6935"/>
    <n v="1951"/>
    <n v="73"/>
    <s v="Boomers"/>
    <s v="Postgraduate"/>
    <s v="College"/>
    <s v="Married"/>
    <n v="78497"/>
    <n v="78497"/>
    <s v="Bracket 5"/>
    <n v="0"/>
    <n v="0"/>
    <s v="Not Parent"/>
    <s v="2013-12-01"/>
    <d v="2024-07-24T00:00:00"/>
    <n v="3888"/>
    <n v="44"/>
    <n v="207"/>
    <n v="26"/>
    <n v="447"/>
    <n v="75"/>
    <n v="0"/>
    <n v="223"/>
    <n v="978"/>
    <n v="0.25154320987654322"/>
    <s v="Medium Priority"/>
    <n v="1"/>
    <x v="4"/>
    <x v="1"/>
    <x v="2"/>
    <n v="2"/>
    <x v="1"/>
    <x v="0"/>
    <x v="0"/>
    <x v="0"/>
    <x v="1"/>
    <n v="1"/>
    <s v="Converted"/>
    <n v="0"/>
    <n v="3"/>
    <n v="11"/>
    <n v="4"/>
    <n v="3"/>
    <n v="0"/>
    <n v="1"/>
    <n v="8"/>
    <x v="0"/>
  </r>
  <r>
    <n v="7631"/>
    <n v="1978"/>
    <n v="46"/>
    <s v="Gen X"/>
    <s v="Master"/>
    <s v="College"/>
    <s v="Partner"/>
    <n v="61346"/>
    <n v="61346"/>
    <s v="Bracket 4"/>
    <n v="1"/>
    <n v="0"/>
    <s v="Parent"/>
    <s v="2013-10-06"/>
    <d v="2024-07-24T00:00:00"/>
    <n v="3944"/>
    <n v="34"/>
    <n v="562"/>
    <n v="58"/>
    <n v="168"/>
    <n v="43"/>
    <n v="16"/>
    <n v="142"/>
    <n v="989"/>
    <n v="0.25076064908722112"/>
    <s v="Medium Priority"/>
    <n v="1"/>
    <x v="4"/>
    <x v="1"/>
    <x v="0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120"/>
    <n v="1962"/>
    <n v="62"/>
    <s v="Boomers"/>
    <s v="Bachelors"/>
    <s v="College"/>
    <s v="Single"/>
    <n v="66565"/>
    <n v="66565"/>
    <s v="Bracket 4"/>
    <n v="0"/>
    <n v="1"/>
    <s v="Parent"/>
    <s v="2012-12-05"/>
    <d v="2024-07-24T00:00:00"/>
    <n v="4249"/>
    <n v="80"/>
    <n v="747"/>
    <n v="10"/>
    <n v="161"/>
    <n v="65"/>
    <n v="40"/>
    <n v="42"/>
    <n v="1065"/>
    <n v="0.25064721110849614"/>
    <s v="Medium Priority"/>
    <n v="4"/>
    <x v="5"/>
    <x v="6"/>
    <x v="1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503"/>
    <n v="1950"/>
    <n v="74"/>
    <s v="Boomers"/>
    <s v="Bachelors"/>
    <s v="College"/>
    <s v="Divorced"/>
    <n v="82460"/>
    <n v="82460"/>
    <s v="Bracket 5"/>
    <n v="0"/>
    <n v="0"/>
    <s v="Not Parent"/>
    <s v="2013-12-02"/>
    <d v="2024-07-24T00:00:00"/>
    <n v="3887"/>
    <n v="78"/>
    <n v="255"/>
    <n v="47"/>
    <n v="573"/>
    <n v="52"/>
    <n v="32"/>
    <n v="15"/>
    <n v="974"/>
    <n v="0.25057885258554152"/>
    <s v="Medium Priority"/>
    <n v="1"/>
    <x v="4"/>
    <x v="8"/>
    <x v="3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925"/>
    <n v="1965"/>
    <n v="59"/>
    <s v="Gen X"/>
    <s v="Master"/>
    <s v="College"/>
    <s v="Married"/>
    <n v="70053"/>
    <n v="70053"/>
    <s v="Bracket 4"/>
    <n v="0"/>
    <n v="1"/>
    <s v="Parent"/>
    <s v="2013-07-03"/>
    <d v="2024-07-24T00:00:00"/>
    <n v="4039"/>
    <n v="38"/>
    <n v="512"/>
    <n v="53"/>
    <n v="98"/>
    <n v="81"/>
    <n v="179"/>
    <n v="89"/>
    <n v="1012"/>
    <n v="0.25055706858133203"/>
    <s v="Medium Priority"/>
    <n v="3"/>
    <x v="9"/>
    <x v="5"/>
    <x v="0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640"/>
    <n v="1967"/>
    <n v="57"/>
    <s v="Gen X"/>
    <s v="Bachelors"/>
    <s v="College"/>
    <s v="Divorced"/>
    <n v="70647"/>
    <n v="70647"/>
    <s v="Bracket 4"/>
    <n v="0"/>
    <n v="1"/>
    <s v="Parent"/>
    <s v="2012-09-21"/>
    <d v="2024-07-24T00:00:00"/>
    <n v="4324"/>
    <n v="65"/>
    <n v="561"/>
    <n v="85"/>
    <n v="171"/>
    <n v="25"/>
    <n v="123"/>
    <n v="114"/>
    <n v="1079"/>
    <n v="0.24953746530989823"/>
    <s v="Medium Priority"/>
    <n v="2"/>
    <x v="5"/>
    <x v="1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96"/>
    <n v="1965"/>
    <n v="59"/>
    <s v="Gen X"/>
    <s v="Postgraduate"/>
    <s v="College"/>
    <s v="Divorced"/>
    <n v="60161"/>
    <n v="60161"/>
    <s v="Bracket 4"/>
    <n v="0"/>
    <n v="1"/>
    <s v="Parent"/>
    <s v="2012-10-23"/>
    <d v="2024-07-24T00:00:00"/>
    <n v="4292"/>
    <n v="17"/>
    <n v="584"/>
    <n v="44"/>
    <n v="212"/>
    <n v="46"/>
    <n v="8"/>
    <n v="177"/>
    <n v="1071"/>
    <n v="0.24953401677539608"/>
    <s v="Medium Priority"/>
    <n v="3"/>
    <x v="8"/>
    <x v="0"/>
    <x v="5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570"/>
    <n v="1951"/>
    <n v="73"/>
    <s v="Boomers"/>
    <s v="PhD"/>
    <s v="College"/>
    <s v="Partner"/>
    <n v="69702"/>
    <n v="69702"/>
    <s v="Bracket 4"/>
    <n v="0"/>
    <n v="1"/>
    <s v="Parent"/>
    <s v="2013-02-19"/>
    <d v="2024-07-24T00:00:00"/>
    <n v="4173"/>
    <n v="8"/>
    <n v="664"/>
    <n v="9"/>
    <n v="240"/>
    <n v="50"/>
    <n v="19"/>
    <n v="57"/>
    <n v="1039"/>
    <n v="0.24898154804696862"/>
    <s v="Medium Priority"/>
    <n v="2"/>
    <x v="2"/>
    <x v="1"/>
    <x v="0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852"/>
    <n v="1976"/>
    <n v="48"/>
    <s v="Gen X"/>
    <s v="Bachelors"/>
    <s v="College"/>
    <s v="Married"/>
    <n v="61064"/>
    <n v="61064"/>
    <s v="Bracket 4"/>
    <n v="0"/>
    <n v="1"/>
    <s v="Parent"/>
    <s v="2012-08-31"/>
    <d v="2024-07-24T00:00:00"/>
    <n v="4345"/>
    <n v="80"/>
    <n v="387"/>
    <n v="126"/>
    <n v="342"/>
    <n v="0"/>
    <n v="45"/>
    <n v="180"/>
    <n v="1080"/>
    <n v="0.24856156501726123"/>
    <s v="Medium Priority"/>
    <n v="5"/>
    <x v="9"/>
    <x v="0"/>
    <x v="4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093"/>
    <n v="1969"/>
    <n v="55"/>
    <s v="Gen X"/>
    <s v="Master"/>
    <s v="College"/>
    <s v="Married"/>
    <n v="79734"/>
    <n v="79734"/>
    <s v="Bracket 5"/>
    <n v="0"/>
    <n v="0"/>
    <s v="Not Parent"/>
    <s v="2014-06-28"/>
    <d v="2024-07-24T00:00:00"/>
    <n v="3679"/>
    <n v="72"/>
    <n v="572"/>
    <n v="8"/>
    <n v="232"/>
    <n v="23"/>
    <n v="62"/>
    <n v="17"/>
    <n v="914"/>
    <n v="0.24843707529219897"/>
    <s v="Medium Priority"/>
    <n v="1"/>
    <x v="5"/>
    <x v="8"/>
    <x v="3"/>
    <n v="1"/>
    <x v="1"/>
    <x v="0"/>
    <x v="0"/>
    <x v="0"/>
    <x v="1"/>
    <n v="1"/>
    <s v="Converted"/>
    <n v="0"/>
    <n v="3"/>
    <n v="11"/>
    <n v="4"/>
    <n v="3"/>
    <n v="0"/>
    <n v="1"/>
    <n v="8"/>
    <x v="0"/>
  </r>
  <r>
    <n v="4070"/>
    <n v="1969"/>
    <n v="55"/>
    <s v="Gen X"/>
    <s v="PhD"/>
    <s v="College"/>
    <s v="Married"/>
    <n v="94871"/>
    <n v="94871"/>
    <s v="Bracket 5"/>
    <n v="0"/>
    <n v="2"/>
    <s v="Parent"/>
    <s v="2012-09-01"/>
    <d v="2024-07-24T00:00:00"/>
    <n v="4344"/>
    <n v="99"/>
    <n v="169"/>
    <n v="24"/>
    <n v="553"/>
    <n v="188"/>
    <n v="0"/>
    <n v="144"/>
    <n v="1078"/>
    <n v="0.24815837937384899"/>
    <s v="Medium Priority"/>
    <n v="1"/>
    <x v="9"/>
    <x v="5"/>
    <x v="9"/>
    <n v="7"/>
    <x v="0"/>
    <x v="0"/>
    <x v="0"/>
    <x v="1"/>
    <x v="0"/>
    <n v="1"/>
    <s v="Converted"/>
    <n v="0"/>
    <n v="3"/>
    <n v="11"/>
    <n v="4"/>
    <n v="3"/>
    <n v="2"/>
    <n v="1"/>
    <n v="10"/>
    <x v="1"/>
  </r>
  <r>
    <n v="2350"/>
    <n v="1972"/>
    <n v="52"/>
    <s v="Gen X"/>
    <s v="Bachelors"/>
    <s v="College"/>
    <s v="Married"/>
    <n v="59666"/>
    <n v="59666"/>
    <s v="Bracket 4"/>
    <n v="1"/>
    <n v="1"/>
    <s v="Parent"/>
    <s v="2013-03-22"/>
    <d v="2024-07-24T00:00:00"/>
    <n v="4142"/>
    <n v="87"/>
    <n v="623"/>
    <n v="53"/>
    <n v="178"/>
    <n v="23"/>
    <n v="17"/>
    <n v="133"/>
    <n v="1027"/>
    <n v="0.24794785127957508"/>
    <s v="Medium Priority"/>
    <n v="7"/>
    <x v="0"/>
    <x v="6"/>
    <x v="5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10972"/>
    <n v="1949"/>
    <n v="75"/>
    <s v="Boomers"/>
    <s v="Bachelors"/>
    <s v="College"/>
    <s v="Widow"/>
    <n v="72298"/>
    <n v="72298"/>
    <s v="Bracket 4"/>
    <n v="0"/>
    <n v="0"/>
    <s v="Not Parent"/>
    <s v="2014-03-10"/>
    <d v="2024-07-24T00:00:00"/>
    <n v="3789"/>
    <n v="52"/>
    <n v="625"/>
    <n v="35"/>
    <n v="169"/>
    <n v="58"/>
    <n v="17"/>
    <n v="35"/>
    <n v="939"/>
    <n v="0.24782264449722882"/>
    <s v="Medium Priority"/>
    <n v="1"/>
    <x v="5"/>
    <x v="8"/>
    <x v="3"/>
    <n v="1"/>
    <x v="0"/>
    <x v="0"/>
    <x v="0"/>
    <x v="1"/>
    <x v="0"/>
    <n v="1"/>
    <s v="Converted"/>
    <n v="0"/>
    <n v="3"/>
    <n v="11"/>
    <n v="4"/>
    <n v="3"/>
    <n v="0"/>
    <n v="1"/>
    <n v="8"/>
    <x v="0"/>
  </r>
  <r>
    <n v="5077"/>
    <n v="1979"/>
    <n v="45"/>
    <s v="Gen X"/>
    <s v="Bachelors"/>
    <s v="College"/>
    <s v="Partner"/>
    <n v="77298"/>
    <n v="77298"/>
    <s v="Bracket 5"/>
    <n v="0"/>
    <n v="1"/>
    <s v="Parent"/>
    <s v="2013-11-02"/>
    <d v="2024-07-24T00:00:00"/>
    <n v="3917"/>
    <n v="46"/>
    <n v="425"/>
    <n v="115"/>
    <n v="292"/>
    <n v="23"/>
    <n v="35"/>
    <n v="79"/>
    <n v="969"/>
    <n v="0.24738320142966555"/>
    <s v="Medium Priority"/>
    <n v="1"/>
    <x v="3"/>
    <x v="7"/>
    <x v="4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173"/>
    <n v="1979"/>
    <n v="45"/>
    <s v="Gen X"/>
    <s v="Bachelors"/>
    <s v="College"/>
    <s v="Partner"/>
    <n v="77298"/>
    <n v="77298"/>
    <s v="Bracket 5"/>
    <n v="0"/>
    <n v="1"/>
    <s v="Parent"/>
    <s v="2013-11-02"/>
    <d v="2024-07-24T00:00:00"/>
    <n v="3917"/>
    <n v="46"/>
    <n v="425"/>
    <n v="115"/>
    <n v="292"/>
    <n v="23"/>
    <n v="35"/>
    <n v="79"/>
    <n v="969"/>
    <n v="0.24738320142966555"/>
    <s v="Medium Priority"/>
    <n v="1"/>
    <x v="3"/>
    <x v="7"/>
    <x v="4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342"/>
    <n v="1961"/>
    <n v="63"/>
    <s v="Boomers"/>
    <s v="Postgraduate"/>
    <s v="College"/>
    <s v="Widow"/>
    <n v="59184"/>
    <n v="59184"/>
    <s v="Bracket 4"/>
    <n v="0"/>
    <n v="1"/>
    <s v="Parent"/>
    <s v="2012-09-09"/>
    <d v="2024-07-24T00:00:00"/>
    <n v="4336"/>
    <n v="6"/>
    <n v="341"/>
    <n v="142"/>
    <n v="113"/>
    <n v="259"/>
    <n v="151"/>
    <n v="66"/>
    <n v="1072"/>
    <n v="0.24723247232472326"/>
    <s v="Medium Priority"/>
    <n v="3"/>
    <x v="3"/>
    <x v="7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40"/>
    <n v="1951"/>
    <n v="73"/>
    <s v="Boomers"/>
    <s v="Bachelors"/>
    <s v="College"/>
    <s v="Married"/>
    <n v="57304"/>
    <n v="57304"/>
    <s v="Bracket 4"/>
    <n v="0"/>
    <n v="1"/>
    <s v="Parent"/>
    <s v="2013-03-11"/>
    <d v="2024-07-24T00:00:00"/>
    <n v="4153"/>
    <n v="61"/>
    <n v="356"/>
    <n v="80"/>
    <n v="329"/>
    <n v="138"/>
    <n v="17"/>
    <n v="106"/>
    <n v="1026"/>
    <n v="0.24705032506621719"/>
    <s v="Medium Priority"/>
    <n v="2"/>
    <x v="2"/>
    <x v="7"/>
    <x v="0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534"/>
    <n v="1952"/>
    <n v="72"/>
    <s v="Boomers"/>
    <s v="Bachelors"/>
    <s v="College"/>
    <s v="Married"/>
    <n v="67433"/>
    <n v="67433"/>
    <s v="Bracket 4"/>
    <n v="0"/>
    <n v="2"/>
    <s v="Parent"/>
    <s v="2013-07-16"/>
    <d v="2024-07-24T00:00:00"/>
    <n v="4026"/>
    <n v="51"/>
    <n v="615"/>
    <n v="28"/>
    <n v="259"/>
    <n v="12"/>
    <n v="48"/>
    <n v="30"/>
    <n v="992"/>
    <n v="0.24639841033283658"/>
    <s v="Medium Priority"/>
    <n v="4"/>
    <x v="3"/>
    <x v="5"/>
    <x v="8"/>
    <n v="4"/>
    <x v="0"/>
    <x v="0"/>
    <x v="0"/>
    <x v="1"/>
    <x v="1"/>
    <n v="1"/>
    <s v="Converted"/>
    <n v="0"/>
    <n v="3"/>
    <n v="11"/>
    <n v="4"/>
    <n v="3"/>
    <n v="0"/>
    <n v="1"/>
    <n v="8"/>
    <x v="0"/>
  </r>
  <r>
    <n v="1081"/>
    <n v="1957"/>
    <n v="67"/>
    <s v="Boomers"/>
    <s v="PhD"/>
    <s v="College"/>
    <s v="Married"/>
    <n v="75283"/>
    <n v="75283"/>
    <s v="Bracket 5"/>
    <n v="1"/>
    <n v="2"/>
    <s v="Parent"/>
    <s v="2013-03-27"/>
    <d v="2024-07-24T00:00:00"/>
    <n v="4137"/>
    <n v="26"/>
    <n v="733"/>
    <n v="9"/>
    <n v="180"/>
    <n v="12"/>
    <n v="19"/>
    <n v="66"/>
    <n v="1019"/>
    <n v="0.24631375392796712"/>
    <s v="Medium Priority"/>
    <n v="11"/>
    <x v="3"/>
    <x v="8"/>
    <x v="6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643"/>
    <n v="1974"/>
    <n v="50"/>
    <s v="Gen X"/>
    <s v="Master"/>
    <s v="College"/>
    <s v="Married"/>
    <n v="63206"/>
    <n v="63206"/>
    <s v="Bracket 4"/>
    <n v="0"/>
    <n v="0"/>
    <s v="Not Parent"/>
    <s v="2014-03-20"/>
    <d v="2024-07-24T00:00:00"/>
    <n v="3779"/>
    <n v="65"/>
    <n v="750"/>
    <n v="8"/>
    <n v="125"/>
    <n v="11"/>
    <n v="8"/>
    <n v="26"/>
    <n v="928"/>
    <n v="0.24556761047896269"/>
    <s v="Medium Priority"/>
    <n v="1"/>
    <x v="5"/>
    <x v="8"/>
    <x v="3"/>
    <n v="2"/>
    <x v="0"/>
    <x v="0"/>
    <x v="0"/>
    <x v="0"/>
    <x v="0"/>
    <n v="1"/>
    <s v="Converted"/>
    <n v="0"/>
    <n v="3"/>
    <n v="11"/>
    <n v="4"/>
    <n v="3"/>
    <n v="0"/>
    <n v="1"/>
    <n v="8"/>
    <x v="0"/>
  </r>
  <r>
    <n v="3767"/>
    <n v="1968"/>
    <n v="56"/>
    <s v="Gen X"/>
    <s v="Bachelors"/>
    <s v="College"/>
    <s v="Married"/>
    <n v="61314"/>
    <n v="61314"/>
    <s v="Bracket 4"/>
    <n v="0"/>
    <n v="1"/>
    <s v="Parent"/>
    <s v="2013-04-25"/>
    <d v="2024-07-24T00:00:00"/>
    <n v="4108"/>
    <n v="1"/>
    <n v="378"/>
    <n v="0"/>
    <n v="189"/>
    <n v="97"/>
    <n v="172"/>
    <n v="172"/>
    <n v="1008"/>
    <n v="0.24537487828627069"/>
    <s v="Medium Priority"/>
    <n v="2"/>
    <x v="4"/>
    <x v="5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706"/>
    <n v="1975"/>
    <n v="49"/>
    <s v="Gen X"/>
    <s v="Postgraduate"/>
    <s v="College"/>
    <s v="Partner"/>
    <n v="46772"/>
    <n v="46772"/>
    <s v="Bracket 3"/>
    <n v="0"/>
    <n v="1"/>
    <s v="Parent"/>
    <s v="2012-11-07"/>
    <d v="2024-07-24T00:00:00"/>
    <n v="4277"/>
    <n v="88"/>
    <n v="350"/>
    <n v="104"/>
    <n v="189"/>
    <n v="197"/>
    <n v="151"/>
    <n v="57"/>
    <n v="1048"/>
    <n v="0.24503156418050034"/>
    <s v="Medium Priority"/>
    <n v="6"/>
    <x v="8"/>
    <x v="4"/>
    <x v="6"/>
    <n v="8"/>
    <x v="0"/>
    <x v="0"/>
    <x v="1"/>
    <x v="0"/>
    <x v="1"/>
    <n v="1"/>
    <s v="Converted"/>
    <n v="0"/>
    <n v="3"/>
    <n v="11"/>
    <n v="4"/>
    <n v="3"/>
    <n v="2"/>
    <n v="0"/>
    <n v="9"/>
    <x v="1"/>
  </r>
  <r>
    <n v="3463"/>
    <n v="1975"/>
    <n v="49"/>
    <s v="Gen X"/>
    <s v="PhD"/>
    <s v="College"/>
    <s v="Married"/>
    <n v="69283"/>
    <n v="69283"/>
    <s v="Bracket 4"/>
    <n v="0"/>
    <n v="1"/>
    <s v="Parent"/>
    <s v="2014-06-14"/>
    <d v="2024-07-24T00:00:00"/>
    <n v="3693"/>
    <n v="41"/>
    <n v="674"/>
    <n v="62"/>
    <n v="134"/>
    <n v="0"/>
    <n v="26"/>
    <n v="8"/>
    <n v="904"/>
    <n v="0.24478743568914163"/>
    <s v="Medium Priority"/>
    <n v="4"/>
    <x v="2"/>
    <x v="8"/>
    <x v="8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628"/>
    <n v="1971"/>
    <n v="53"/>
    <s v="Gen X"/>
    <s v="Bachelors"/>
    <s v="College"/>
    <s v="Partner"/>
    <n v="71796"/>
    <n v="71796"/>
    <s v="Bracket 4"/>
    <n v="0"/>
    <n v="0"/>
    <s v="Not Parent"/>
    <s v="2013-10-24"/>
    <d v="2024-07-24T00:00:00"/>
    <n v="3926"/>
    <n v="54"/>
    <n v="354"/>
    <n v="21"/>
    <n v="311"/>
    <n v="167"/>
    <n v="75"/>
    <n v="32"/>
    <n v="960"/>
    <n v="0.2445236882322975"/>
    <s v="Medium Priority"/>
    <n v="1"/>
    <x v="1"/>
    <x v="8"/>
    <x v="9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072"/>
    <n v="1969"/>
    <n v="55"/>
    <s v="Gen X"/>
    <s v="PhD"/>
    <s v="College"/>
    <s v="Partner"/>
    <n v="53374"/>
    <n v="53374"/>
    <s v="Bracket 4"/>
    <n v="0"/>
    <n v="1"/>
    <s v="Parent"/>
    <s v="2012-08-16"/>
    <d v="2024-07-24T00:00:00"/>
    <n v="4360"/>
    <n v="34"/>
    <n v="896"/>
    <n v="10"/>
    <n v="101"/>
    <n v="13"/>
    <n v="10"/>
    <n v="34"/>
    <n v="1064"/>
    <n v="0.24403669724770644"/>
    <s v="Medium Priority"/>
    <n v="6"/>
    <x v="5"/>
    <x v="6"/>
    <x v="1"/>
    <n v="9"/>
    <x v="0"/>
    <x v="0"/>
    <x v="1"/>
    <x v="0"/>
    <x v="1"/>
    <n v="1"/>
    <s v="Converted"/>
    <n v="0"/>
    <n v="3"/>
    <n v="11"/>
    <n v="4"/>
    <n v="3"/>
    <n v="2"/>
    <n v="1"/>
    <n v="10"/>
    <x v="1"/>
  </r>
  <r>
    <n v="3254"/>
    <n v="1971"/>
    <n v="53"/>
    <s v="Gen X"/>
    <s v="Bachelors"/>
    <s v="College"/>
    <s v="Married"/>
    <n v="70886"/>
    <n v="70886"/>
    <s v="Bracket 4"/>
    <n v="1"/>
    <n v="0"/>
    <s v="Parent"/>
    <s v="2013-10-14"/>
    <d v="2024-07-24T00:00:00"/>
    <n v="3936"/>
    <n v="65"/>
    <n v="407"/>
    <n v="70"/>
    <n v="239"/>
    <n v="103"/>
    <n v="88"/>
    <n v="53"/>
    <n v="960"/>
    <n v="0.24390243902439024"/>
    <s v="Medium Priority"/>
    <n v="1"/>
    <x v="4"/>
    <x v="0"/>
    <x v="9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439"/>
    <n v="1964"/>
    <n v="60"/>
    <s v="Boomers"/>
    <s v="Bachelors"/>
    <s v="College"/>
    <s v="Partner"/>
    <n v="63404"/>
    <n v="63404"/>
    <s v="Bracket 4"/>
    <n v="0"/>
    <n v="2"/>
    <s v="Parent"/>
    <s v="2014-06-06"/>
    <d v="2024-07-24T00:00:00"/>
    <n v="3701"/>
    <n v="97"/>
    <n v="734"/>
    <n v="26"/>
    <n v="70"/>
    <n v="11"/>
    <n v="44"/>
    <n v="17"/>
    <n v="902"/>
    <n v="0.24371791407727642"/>
    <s v="Medium Priority"/>
    <n v="2"/>
    <x v="3"/>
    <x v="8"/>
    <x v="9"/>
    <n v="4"/>
    <x v="1"/>
    <x v="0"/>
    <x v="0"/>
    <x v="0"/>
    <x v="1"/>
    <n v="1"/>
    <s v="Converted"/>
    <n v="0"/>
    <n v="3"/>
    <n v="11"/>
    <n v="4"/>
    <n v="3"/>
    <n v="0"/>
    <n v="1"/>
    <n v="8"/>
    <x v="0"/>
  </r>
  <r>
    <n v="3336"/>
    <n v="1948"/>
    <n v="76"/>
    <s v="Boomers"/>
    <s v="PhD"/>
    <s v="College"/>
    <s v="Partner"/>
    <n v="66375"/>
    <n v="66375"/>
    <s v="Bracket 4"/>
    <n v="0"/>
    <n v="1"/>
    <s v="Parent"/>
    <s v="2013-11-21"/>
    <d v="2024-07-24T00:00:00"/>
    <n v="3898"/>
    <n v="96"/>
    <n v="712"/>
    <n v="0"/>
    <n v="45"/>
    <n v="0"/>
    <n v="0"/>
    <n v="191"/>
    <n v="948"/>
    <n v="0.24320164186762441"/>
    <s v="Medium Priority"/>
    <n v="3"/>
    <x v="7"/>
    <x v="0"/>
    <x v="6"/>
    <n v="7"/>
    <x v="0"/>
    <x v="0"/>
    <x v="1"/>
    <x v="0"/>
    <x v="1"/>
    <n v="1"/>
    <s v="Converted"/>
    <n v="0"/>
    <n v="3"/>
    <n v="11"/>
    <n v="4"/>
    <n v="3"/>
    <n v="0"/>
    <n v="1"/>
    <n v="8"/>
    <x v="0"/>
  </r>
  <r>
    <n v="6457"/>
    <n v="1976"/>
    <n v="48"/>
    <s v="Gen X"/>
    <s v="Bachelors"/>
    <s v="College"/>
    <s v="Divorced"/>
    <n v="64892"/>
    <n v="64892"/>
    <s v="Bracket 4"/>
    <n v="0"/>
    <n v="1"/>
    <s v="Parent"/>
    <s v="2014-05-29"/>
    <d v="2024-07-24T00:00:00"/>
    <n v="3709"/>
    <n v="77"/>
    <n v="527"/>
    <n v="24"/>
    <n v="230"/>
    <n v="32"/>
    <n v="24"/>
    <n v="65"/>
    <n v="902"/>
    <n v="0.24319223510380156"/>
    <s v="Medium Priority"/>
    <n v="2"/>
    <x v="3"/>
    <x v="0"/>
    <x v="2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584"/>
    <n v="1976"/>
    <n v="48"/>
    <s v="Gen X"/>
    <s v="Bachelors"/>
    <s v="College"/>
    <s v="Married"/>
    <n v="65665"/>
    <n v="65665"/>
    <s v="Bracket 4"/>
    <n v="0"/>
    <n v="1"/>
    <s v="Parent"/>
    <s v="2013-12-02"/>
    <d v="2024-07-24T00:00:00"/>
    <n v="3887"/>
    <n v="77"/>
    <n v="225"/>
    <n v="162"/>
    <n v="387"/>
    <n v="106"/>
    <n v="36"/>
    <n v="29"/>
    <n v="945"/>
    <n v="0.24311808592745049"/>
    <s v="Medium Priority"/>
    <n v="1"/>
    <x v="4"/>
    <x v="3"/>
    <x v="5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486"/>
    <n v="1948"/>
    <n v="76"/>
    <s v="Boomers"/>
    <s v="Bachelors"/>
    <s v="College"/>
    <s v="Married"/>
    <n v="77142"/>
    <n v="77142"/>
    <s v="Bracket 5"/>
    <n v="0"/>
    <n v="0"/>
    <s v="Not Parent"/>
    <s v="2013-05-29"/>
    <d v="2024-07-24T00:00:00"/>
    <n v="4074"/>
    <n v="54"/>
    <n v="476"/>
    <n v="75"/>
    <n v="162"/>
    <n v="29"/>
    <n v="151"/>
    <n v="97"/>
    <n v="990"/>
    <n v="0.24300441826215022"/>
    <s v="Medium Priority"/>
    <n v="1"/>
    <x v="5"/>
    <x v="0"/>
    <x v="5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924"/>
    <n v="1965"/>
    <n v="59"/>
    <s v="Gen X"/>
    <s v="PhD"/>
    <s v="College"/>
    <s v="Divorced"/>
    <n v="57912"/>
    <n v="57912"/>
    <s v="Bracket 4"/>
    <n v="0"/>
    <n v="1"/>
    <s v="Parent"/>
    <s v="2014-03-17"/>
    <d v="2024-07-24T00:00:00"/>
    <n v="3782"/>
    <n v="34"/>
    <n v="801"/>
    <n v="0"/>
    <n v="80"/>
    <n v="0"/>
    <n v="0"/>
    <n v="35"/>
    <n v="916"/>
    <n v="0.24219989423585406"/>
    <s v="Medium Priority"/>
    <n v="5"/>
    <x v="9"/>
    <x v="8"/>
    <x v="2"/>
    <n v="5"/>
    <x v="0"/>
    <x v="0"/>
    <x v="0"/>
    <x v="1"/>
    <x v="1"/>
    <n v="1"/>
    <s v="Converted"/>
    <n v="0"/>
    <n v="3"/>
    <n v="11"/>
    <n v="4"/>
    <n v="3"/>
    <n v="0"/>
    <n v="1"/>
    <n v="8"/>
    <x v="0"/>
  </r>
  <r>
    <n v="10286"/>
    <n v="1962"/>
    <n v="62"/>
    <s v="Boomers"/>
    <s v="Bachelors"/>
    <s v="College"/>
    <s v="Married"/>
    <n v="83715"/>
    <n v="83715"/>
    <s v="Bracket 5"/>
    <n v="0"/>
    <n v="0"/>
    <s v="Not Parent"/>
    <s v="2014-02-03"/>
    <d v="2024-07-24T00:00:00"/>
    <n v="3824"/>
    <n v="2"/>
    <n v="318"/>
    <n v="8"/>
    <n v="407"/>
    <n v="150"/>
    <n v="35"/>
    <n v="8"/>
    <n v="926"/>
    <n v="0.24215481171548117"/>
    <s v="Medium Priority"/>
    <n v="1"/>
    <x v="7"/>
    <x v="4"/>
    <x v="8"/>
    <n v="0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138"/>
    <n v="1962"/>
    <n v="62"/>
    <s v="Boomers"/>
    <s v="Bachelors"/>
    <s v="College"/>
    <s v="Single"/>
    <n v="76624"/>
    <n v="76624"/>
    <s v="Bracket 5"/>
    <n v="0"/>
    <n v="1"/>
    <s v="Parent"/>
    <s v="2014-05-24"/>
    <d v="2024-07-24T00:00:00"/>
    <n v="3714"/>
    <n v="68"/>
    <n v="411"/>
    <n v="106"/>
    <n v="147"/>
    <n v="54"/>
    <n v="115"/>
    <n v="66"/>
    <n v="899"/>
    <n v="0.24205708131394724"/>
    <s v="Medium Priority"/>
    <n v="1"/>
    <x v="4"/>
    <x v="3"/>
    <x v="7"/>
    <n v="1"/>
    <x v="0"/>
    <x v="0"/>
    <x v="1"/>
    <x v="0"/>
    <x v="1"/>
    <n v="1"/>
    <s v="Converted"/>
    <n v="0"/>
    <n v="3"/>
    <n v="11"/>
    <n v="4"/>
    <n v="3"/>
    <n v="0"/>
    <n v="1"/>
    <n v="8"/>
    <x v="0"/>
  </r>
  <r>
    <n v="291"/>
    <n v="1970"/>
    <n v="54"/>
    <s v="Gen X"/>
    <s v="Bachelors"/>
    <s v="College"/>
    <s v="Married"/>
    <n v="72940"/>
    <n v="72940"/>
    <s v="Bracket 4"/>
    <n v="0"/>
    <n v="0"/>
    <s v="Not Parent"/>
    <s v="2013-06-19"/>
    <d v="2024-07-24T00:00:00"/>
    <n v="4053"/>
    <n v="13"/>
    <n v="182"/>
    <n v="74"/>
    <n v="298"/>
    <n v="162"/>
    <n v="149"/>
    <n v="116"/>
    <n v="981"/>
    <n v="0.24204293116210215"/>
    <s v="Medium Priority"/>
    <n v="1"/>
    <x v="0"/>
    <x v="8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08"/>
    <n v="1981"/>
    <n v="43"/>
    <s v="Millennials"/>
    <s v="PhD"/>
    <s v="College"/>
    <s v="Partner"/>
    <n v="44953"/>
    <n v="44953"/>
    <s v="Bracket 3"/>
    <n v="0"/>
    <n v="0"/>
    <s v="Not Parent"/>
    <s v="2012-12-21"/>
    <d v="2024-07-24T00:00:00"/>
    <n v="4233"/>
    <n v="31"/>
    <n v="728"/>
    <n v="17"/>
    <n v="133"/>
    <n v="11"/>
    <n v="8"/>
    <n v="124"/>
    <n v="1021"/>
    <n v="0.24120009449562957"/>
    <s v="Medium Priority"/>
    <n v="1"/>
    <x v="2"/>
    <x v="8"/>
    <x v="8"/>
    <n v="6"/>
    <x v="0"/>
    <x v="0"/>
    <x v="1"/>
    <x v="0"/>
    <x v="1"/>
    <n v="1"/>
    <s v="Converted"/>
    <n v="0"/>
    <n v="3"/>
    <n v="11"/>
    <n v="4"/>
    <n v="3"/>
    <n v="2"/>
    <n v="0"/>
    <n v="9"/>
    <x v="1"/>
  </r>
  <r>
    <n v="9723"/>
    <n v="1960"/>
    <n v="64"/>
    <s v="Boomers"/>
    <s v="Bachelors"/>
    <s v="College"/>
    <s v="Married"/>
    <n v="67716"/>
    <n v="67716"/>
    <s v="Bracket 4"/>
    <n v="0"/>
    <n v="1"/>
    <s v="Parent"/>
    <s v="2013-01-10"/>
    <d v="2024-07-24T00:00:00"/>
    <n v="4213"/>
    <n v="8"/>
    <n v="530"/>
    <n v="142"/>
    <n v="217"/>
    <n v="62"/>
    <n v="9"/>
    <n v="56"/>
    <n v="1016"/>
    <n v="0.24115831948730121"/>
    <s v="Medium Priority"/>
    <n v="4"/>
    <x v="2"/>
    <x v="0"/>
    <x v="8"/>
    <n v="5"/>
    <x v="0"/>
    <x v="0"/>
    <x v="0"/>
    <x v="1"/>
    <x v="1"/>
    <n v="1"/>
    <s v="Converted"/>
    <n v="0"/>
    <n v="3"/>
    <n v="11"/>
    <n v="4"/>
    <n v="3"/>
    <n v="2"/>
    <n v="1"/>
    <n v="10"/>
    <x v="1"/>
  </r>
  <r>
    <n v="6583"/>
    <n v="1955"/>
    <n v="69"/>
    <s v="Boomers"/>
    <s v="Postgraduate"/>
    <s v="College"/>
    <s v="Married"/>
    <n v="72635"/>
    <n v="72635"/>
    <s v="Bracket 4"/>
    <n v="0"/>
    <n v="0"/>
    <s v="Not Parent"/>
    <s v="2013-06-03"/>
    <d v="2024-07-24T00:00:00"/>
    <n v="4069"/>
    <n v="54"/>
    <n v="390"/>
    <n v="22"/>
    <n v="323"/>
    <n v="104"/>
    <n v="35"/>
    <n v="107"/>
    <n v="981"/>
    <n v="0.24109117719341361"/>
    <s v="Medium Priority"/>
    <n v="1"/>
    <x v="3"/>
    <x v="4"/>
    <x v="3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3433"/>
    <n v="1955"/>
    <n v="69"/>
    <s v="Boomers"/>
    <s v="Postgraduate"/>
    <s v="College"/>
    <s v="Married"/>
    <n v="72635"/>
    <n v="72635"/>
    <s v="Bracket 4"/>
    <n v="0"/>
    <n v="0"/>
    <s v="Not Parent"/>
    <s v="2013-06-03"/>
    <d v="2024-07-24T00:00:00"/>
    <n v="4069"/>
    <n v="54"/>
    <n v="390"/>
    <n v="22"/>
    <n v="323"/>
    <n v="104"/>
    <n v="35"/>
    <n v="107"/>
    <n v="981"/>
    <n v="0.24109117719341361"/>
    <s v="Medium Priority"/>
    <n v="1"/>
    <x v="3"/>
    <x v="4"/>
    <x v="3"/>
    <n v="3"/>
    <x v="1"/>
    <x v="0"/>
    <x v="0"/>
    <x v="0"/>
    <x v="1"/>
    <n v="1"/>
    <s v="Converted"/>
    <n v="0"/>
    <n v="3"/>
    <n v="11"/>
    <n v="4"/>
    <n v="3"/>
    <n v="2"/>
    <n v="1"/>
    <n v="10"/>
    <x v="1"/>
  </r>
  <r>
    <n v="9817"/>
    <n v="1970"/>
    <n v="54"/>
    <s v="Gen X"/>
    <s v="Master"/>
    <s v="College"/>
    <s v="Single"/>
    <n v="44802"/>
    <n v="44802"/>
    <s v="Bracket 3"/>
    <n v="0"/>
    <n v="0"/>
    <s v="Not Parent"/>
    <s v="2012-08-21"/>
    <d v="2024-07-24T00:00:00"/>
    <n v="4355"/>
    <n v="71"/>
    <n v="853"/>
    <n v="10"/>
    <n v="143"/>
    <n v="13"/>
    <n v="10"/>
    <n v="20"/>
    <n v="1049"/>
    <n v="0.24087256027554535"/>
    <s v="Medium Priority"/>
    <n v="2"/>
    <x v="1"/>
    <x v="0"/>
    <x v="2"/>
    <n v="8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9999"/>
    <n v="1965"/>
    <n v="59"/>
    <s v="Gen X"/>
    <s v="Bachelors"/>
    <s v="College"/>
    <s v="Partner"/>
    <n v="75276"/>
    <n v="75276"/>
    <s v="Bracket 5"/>
    <n v="0"/>
    <n v="0"/>
    <s v="Not Parent"/>
    <s v="2012-09-27"/>
    <d v="2024-07-24T00:00:00"/>
    <n v="4318"/>
    <n v="2"/>
    <n v="610"/>
    <n v="105"/>
    <n v="125"/>
    <n v="137"/>
    <n v="42"/>
    <n v="21"/>
    <n v="1040"/>
    <n v="0.24085224641037517"/>
    <s v="Medium Priority"/>
    <n v="1"/>
    <x v="1"/>
    <x v="0"/>
    <x v="1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870"/>
    <n v="1978"/>
    <n v="46"/>
    <s v="Gen X"/>
    <s v="Postgraduate"/>
    <s v="College"/>
    <s v="Partner"/>
    <n v="63855"/>
    <n v="63855"/>
    <s v="Bracket 4"/>
    <n v="0"/>
    <n v="0"/>
    <s v="Not Parent"/>
    <s v="2013-02-09"/>
    <d v="2024-07-24T00:00:00"/>
    <n v="4183"/>
    <n v="28"/>
    <n v="359"/>
    <n v="35"/>
    <n v="314"/>
    <n v="93"/>
    <n v="116"/>
    <n v="89"/>
    <n v="1006"/>
    <n v="0.24049725077695433"/>
    <s v="Medium Priority"/>
    <n v="1"/>
    <x v="2"/>
    <x v="8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411"/>
    <n v="1952"/>
    <n v="72"/>
    <s v="Boomers"/>
    <s v="Bachelors"/>
    <s v="College"/>
    <s v="Divorced"/>
    <n v="82623"/>
    <n v="82623"/>
    <s v="Bracket 5"/>
    <n v="0"/>
    <n v="0"/>
    <s v="Not Parent"/>
    <s v="2013-11-10"/>
    <d v="2024-07-24T00:00:00"/>
    <n v="3909"/>
    <n v="58"/>
    <n v="204"/>
    <n v="34"/>
    <n v="204"/>
    <n v="172"/>
    <n v="153"/>
    <n v="173"/>
    <n v="940"/>
    <n v="0.24047070862113074"/>
    <s v="Medium Priority"/>
    <n v="1"/>
    <x v="7"/>
    <x v="9"/>
    <x v="9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967"/>
    <n v="1971"/>
    <n v="53"/>
    <s v="Gen X"/>
    <s v="PhD"/>
    <s v="College"/>
    <s v="Married"/>
    <n v="78931"/>
    <n v="78931"/>
    <s v="Bracket 5"/>
    <n v="0"/>
    <n v="0"/>
    <s v="Not Parent"/>
    <s v="2013-10-25"/>
    <d v="2024-07-24T00:00:00"/>
    <n v="3925"/>
    <n v="19"/>
    <n v="331"/>
    <n v="197"/>
    <n v="170"/>
    <n v="58"/>
    <n v="152"/>
    <n v="35"/>
    <n v="943"/>
    <n v="0.24025477707006371"/>
    <s v="Medium Priority"/>
    <n v="1"/>
    <x v="7"/>
    <x v="4"/>
    <x v="8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43"/>
    <n v="1970"/>
    <n v="54"/>
    <s v="Gen X"/>
    <s v="Bachelors"/>
    <s v="College"/>
    <s v="Single"/>
    <n v="61209"/>
    <n v="61209"/>
    <s v="Bracket 4"/>
    <n v="0"/>
    <n v="0"/>
    <s v="Not Parent"/>
    <s v="2013-08-25"/>
    <d v="2024-07-24T00:00:00"/>
    <n v="3986"/>
    <n v="73"/>
    <n v="466"/>
    <n v="0"/>
    <n v="224"/>
    <n v="119"/>
    <n v="49"/>
    <n v="99"/>
    <n v="957"/>
    <n v="0.2400903161063723"/>
    <s v="Medium Priority"/>
    <n v="1"/>
    <x v="4"/>
    <x v="8"/>
    <x v="9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77"/>
    <n v="1974"/>
    <n v="50"/>
    <s v="Gen X"/>
    <s v="Bachelors"/>
    <s v="College"/>
    <s v="Partner"/>
    <n v="56715"/>
    <n v="56715"/>
    <s v="Bracket 4"/>
    <n v="0"/>
    <n v="0"/>
    <s v="Not Parent"/>
    <s v="2012-12-05"/>
    <d v="2024-07-24T00:00:00"/>
    <n v="4249"/>
    <n v="52"/>
    <n v="258"/>
    <n v="105"/>
    <n v="239"/>
    <n v="237"/>
    <n v="172"/>
    <n v="9"/>
    <n v="1020"/>
    <n v="0.24005648387855966"/>
    <s v="Medium Priority"/>
    <n v="1"/>
    <x v="2"/>
    <x v="8"/>
    <x v="9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807"/>
    <n v="1969"/>
    <n v="55"/>
    <s v="Gen X"/>
    <s v="Bachelors"/>
    <s v="College"/>
    <s v="Married"/>
    <n v="56796"/>
    <n v="56796"/>
    <s v="Bracket 4"/>
    <n v="0"/>
    <n v="1"/>
    <s v="Parent"/>
    <s v="2013-02-16"/>
    <d v="2024-07-24T00:00:00"/>
    <n v="4176"/>
    <n v="24"/>
    <n v="656"/>
    <n v="38"/>
    <n v="161"/>
    <n v="62"/>
    <n v="47"/>
    <n v="37"/>
    <n v="1001"/>
    <n v="0.23970306513409961"/>
    <s v="Medium Priority"/>
    <n v="3"/>
    <x v="9"/>
    <x v="9"/>
    <x v="7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52"/>
    <n v="1969"/>
    <n v="55"/>
    <s v="Gen X"/>
    <s v="Bachelors"/>
    <s v="College"/>
    <s v="Married"/>
    <n v="56796"/>
    <n v="56796"/>
    <s v="Bracket 4"/>
    <n v="0"/>
    <n v="1"/>
    <s v="Parent"/>
    <s v="2013-02-16"/>
    <d v="2024-07-24T00:00:00"/>
    <n v="4176"/>
    <n v="24"/>
    <n v="656"/>
    <n v="38"/>
    <n v="161"/>
    <n v="62"/>
    <n v="47"/>
    <n v="37"/>
    <n v="1001"/>
    <n v="0.23970306513409961"/>
    <s v="Medium Priority"/>
    <n v="3"/>
    <x v="9"/>
    <x v="9"/>
    <x v="7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875"/>
    <n v="1978"/>
    <n v="46"/>
    <s v="Gen X"/>
    <s v="Bachelors"/>
    <s v="College"/>
    <s v="Married"/>
    <n v="67023"/>
    <n v="67023"/>
    <s v="Bracket 4"/>
    <n v="0"/>
    <n v="0"/>
    <s v="Not Parent"/>
    <s v="2014-03-04"/>
    <d v="2024-07-24T00:00:00"/>
    <n v="3795"/>
    <n v="93"/>
    <n v="444"/>
    <n v="44"/>
    <n v="382"/>
    <n v="11"/>
    <n v="8"/>
    <n v="17"/>
    <n v="906"/>
    <n v="0.23873517786561266"/>
    <s v="Medium Priority"/>
    <n v="1"/>
    <x v="0"/>
    <x v="1"/>
    <x v="8"/>
    <n v="2"/>
    <x v="0"/>
    <x v="0"/>
    <x v="0"/>
    <x v="0"/>
    <x v="1"/>
    <n v="0"/>
    <s v="Not Converted"/>
    <n v="1"/>
    <n v="3"/>
    <n v="11"/>
    <n v="4"/>
    <n v="3"/>
    <n v="0"/>
    <n v="1"/>
    <n v="8"/>
    <x v="0"/>
  </r>
  <r>
    <n v="9308"/>
    <n v="1954"/>
    <n v="70"/>
    <s v="Boomers"/>
    <s v="Bachelors"/>
    <s v="College"/>
    <s v="Married"/>
    <n v="62820"/>
    <n v="62820"/>
    <s v="Bracket 4"/>
    <n v="0"/>
    <n v="0"/>
    <s v="Not Parent"/>
    <s v="2013-05-11"/>
    <d v="2024-07-24T00:00:00"/>
    <n v="4092"/>
    <n v="51"/>
    <n v="398"/>
    <n v="61"/>
    <n v="265"/>
    <n v="138"/>
    <n v="61"/>
    <n v="53"/>
    <n v="976"/>
    <n v="0.23851417399804498"/>
    <s v="Medium Priority"/>
    <n v="1"/>
    <x v="0"/>
    <x v="0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44"/>
    <n v="1954"/>
    <n v="70"/>
    <s v="Boomers"/>
    <s v="Bachelors"/>
    <s v="College"/>
    <s v="Married"/>
    <n v="62820"/>
    <n v="62820"/>
    <s v="Bracket 4"/>
    <n v="0"/>
    <n v="0"/>
    <s v="Not Parent"/>
    <s v="2013-05-11"/>
    <d v="2024-07-24T00:00:00"/>
    <n v="4092"/>
    <n v="51"/>
    <n v="398"/>
    <n v="61"/>
    <n v="265"/>
    <n v="138"/>
    <n v="61"/>
    <n v="53"/>
    <n v="976"/>
    <n v="0.23851417399804498"/>
    <s v="Medium Priority"/>
    <n v="1"/>
    <x v="0"/>
    <x v="0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940"/>
    <n v="1958"/>
    <n v="66"/>
    <s v="Boomers"/>
    <s v="Bachelors"/>
    <s v="College"/>
    <s v="Partner"/>
    <n v="64961"/>
    <n v="64961"/>
    <s v="Bracket 4"/>
    <n v="0"/>
    <n v="1"/>
    <s v="Parent"/>
    <s v="2012-12-23"/>
    <d v="2024-07-24T00:00:00"/>
    <n v="4231"/>
    <n v="97"/>
    <n v="382"/>
    <n v="114"/>
    <n v="276"/>
    <n v="75"/>
    <n v="124"/>
    <n v="38"/>
    <n v="1009"/>
    <n v="0.23847790120538881"/>
    <s v="Medium Priority"/>
    <n v="2"/>
    <x v="3"/>
    <x v="0"/>
    <x v="9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204"/>
    <n v="1970"/>
    <n v="54"/>
    <s v="Gen X"/>
    <s v="Bachelors"/>
    <s v="College"/>
    <s v="Widow"/>
    <n v="66731"/>
    <n v="66731"/>
    <s v="Bracket 4"/>
    <n v="0"/>
    <n v="1"/>
    <s v="Parent"/>
    <s v="2012-09-12"/>
    <d v="2024-07-24T00:00:00"/>
    <n v="4333"/>
    <n v="33"/>
    <n v="371"/>
    <n v="159"/>
    <n v="194"/>
    <n v="58"/>
    <n v="106"/>
    <n v="141"/>
    <n v="1029"/>
    <n v="0.23747980613893377"/>
    <s v="Medium Priority"/>
    <n v="4"/>
    <x v="5"/>
    <x v="8"/>
    <x v="3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666"/>
    <n v="1972"/>
    <n v="52"/>
    <s v="Gen X"/>
    <s v="Master"/>
    <s v="College"/>
    <s v="Married"/>
    <n v="76234"/>
    <n v="76234"/>
    <s v="Bracket 5"/>
    <n v="0"/>
    <n v="1"/>
    <s v="Parent"/>
    <s v="2014-02-06"/>
    <d v="2024-07-24T00:00:00"/>
    <n v="3821"/>
    <n v="21"/>
    <n v="519"/>
    <n v="50"/>
    <n v="167"/>
    <n v="130"/>
    <n v="0"/>
    <n v="41"/>
    <n v="907"/>
    <n v="0.23737241559801101"/>
    <s v="Medium Priority"/>
    <n v="1"/>
    <x v="9"/>
    <x v="8"/>
    <x v="4"/>
    <n v="3"/>
    <x v="0"/>
    <x v="0"/>
    <x v="0"/>
    <x v="1"/>
    <x v="1"/>
    <n v="1"/>
    <s v="Converted"/>
    <n v="0"/>
    <n v="3"/>
    <n v="11"/>
    <n v="4"/>
    <n v="3"/>
    <n v="0"/>
    <n v="1"/>
    <n v="8"/>
    <x v="0"/>
  </r>
  <r>
    <n v="9256"/>
    <n v="1971"/>
    <n v="53"/>
    <s v="Gen X"/>
    <s v="Bachelors"/>
    <s v="College"/>
    <s v="Single"/>
    <n v="58350"/>
    <n v="58350"/>
    <s v="Bracket 4"/>
    <n v="0"/>
    <n v="1"/>
    <s v="Parent"/>
    <s v="2013-01-04"/>
    <d v="2024-07-24T00:00:00"/>
    <n v="4219"/>
    <n v="5"/>
    <n v="493"/>
    <n v="26"/>
    <n v="206"/>
    <n v="116"/>
    <n v="80"/>
    <n v="80"/>
    <n v="1001"/>
    <n v="0.23726001422137946"/>
    <s v="Medium Priority"/>
    <n v="4"/>
    <x v="9"/>
    <x v="8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055"/>
    <n v="1952"/>
    <n v="72"/>
    <s v="Boomers"/>
    <s v="PhD"/>
    <s v="College"/>
    <s v="Partner"/>
    <n v="61010"/>
    <n v="61010"/>
    <s v="Bracket 4"/>
    <n v="0"/>
    <n v="1"/>
    <s v="Parent"/>
    <s v="2012-10-09"/>
    <d v="2024-07-24T00:00:00"/>
    <n v="4306"/>
    <n v="57"/>
    <n v="888"/>
    <n v="0"/>
    <n v="57"/>
    <n v="0"/>
    <n v="0"/>
    <n v="76"/>
    <n v="1021"/>
    <n v="0.23711100789595912"/>
    <s v="Medium Priority"/>
    <n v="2"/>
    <x v="9"/>
    <x v="5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283"/>
    <n v="1972"/>
    <n v="52"/>
    <s v="Gen X"/>
    <s v="Postgraduate"/>
    <s v="College"/>
    <s v="Married"/>
    <n v="70932"/>
    <n v="70932"/>
    <s v="Bracket 4"/>
    <n v="0"/>
    <n v="1"/>
    <s v="Parent"/>
    <s v="2014-01-19"/>
    <d v="2024-07-24T00:00:00"/>
    <n v="3839"/>
    <n v="57"/>
    <n v="200"/>
    <n v="193"/>
    <n v="100"/>
    <n v="46"/>
    <n v="185"/>
    <n v="185"/>
    <n v="909"/>
    <n v="0.23678041156551186"/>
    <s v="Medium Priority"/>
    <n v="2"/>
    <x v="3"/>
    <x v="6"/>
    <x v="2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339"/>
    <n v="1970"/>
    <n v="54"/>
    <s v="Gen X"/>
    <s v="PhD"/>
    <s v="College"/>
    <s v="Married"/>
    <n v="67353"/>
    <n v="67353"/>
    <s v="Bracket 4"/>
    <n v="0"/>
    <n v="1"/>
    <s v="Parent"/>
    <s v="2013-12-31"/>
    <d v="2024-07-24T00:00:00"/>
    <n v="3858"/>
    <n v="37"/>
    <n v="702"/>
    <n v="17"/>
    <n v="151"/>
    <n v="0"/>
    <n v="8"/>
    <n v="35"/>
    <n v="913"/>
    <n v="0.23665111456713323"/>
    <s v="Medium Priority"/>
    <n v="5"/>
    <x v="4"/>
    <x v="7"/>
    <x v="2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891"/>
    <n v="1963"/>
    <n v="61"/>
    <s v="Boomers"/>
    <s v="Bachelors"/>
    <s v="College"/>
    <s v="Divorced"/>
    <n v="68118"/>
    <n v="68118"/>
    <s v="Bracket 4"/>
    <n v="0"/>
    <n v="1"/>
    <s v="Parent"/>
    <s v="2013-10-18"/>
    <d v="2024-07-24T00:00:00"/>
    <n v="3932"/>
    <n v="51"/>
    <n v="595"/>
    <n v="23"/>
    <n v="123"/>
    <n v="10"/>
    <n v="23"/>
    <n v="154"/>
    <n v="928"/>
    <n v="0.23601220752797558"/>
    <s v="Medium Priority"/>
    <n v="2"/>
    <x v="9"/>
    <x v="9"/>
    <x v="9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011"/>
    <n v="1963"/>
    <n v="61"/>
    <s v="Boomers"/>
    <s v="Bachelors"/>
    <s v="College"/>
    <s v="Divorced"/>
    <n v="68118"/>
    <n v="68118"/>
    <s v="Bracket 4"/>
    <n v="0"/>
    <n v="1"/>
    <s v="Parent"/>
    <s v="2013-10-18"/>
    <d v="2024-07-24T00:00:00"/>
    <n v="3932"/>
    <n v="51"/>
    <n v="595"/>
    <n v="23"/>
    <n v="123"/>
    <n v="10"/>
    <n v="23"/>
    <n v="154"/>
    <n v="928"/>
    <n v="0.23601220752797558"/>
    <s v="Medium Priority"/>
    <n v="2"/>
    <x v="9"/>
    <x v="9"/>
    <x v="9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167"/>
    <n v="1956"/>
    <n v="68"/>
    <s v="Boomers"/>
    <s v="Bachelors"/>
    <s v="College"/>
    <s v="Married"/>
    <n v="67131"/>
    <n v="67131"/>
    <s v="Bracket 4"/>
    <n v="0"/>
    <n v="1"/>
    <s v="Parent"/>
    <s v="2013-03-26"/>
    <d v="2024-07-24T00:00:00"/>
    <n v="4138"/>
    <n v="72"/>
    <n v="465"/>
    <n v="71"/>
    <n v="250"/>
    <n v="93"/>
    <n v="35"/>
    <n v="62"/>
    <n v="976"/>
    <n v="0.23586273562107299"/>
    <s v="Medium Priority"/>
    <n v="3"/>
    <x v="1"/>
    <x v="6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678"/>
    <n v="1959"/>
    <n v="65"/>
    <s v="Boomers"/>
    <s v="Bachelors"/>
    <s v="College"/>
    <s v="Partner"/>
    <n v="71232"/>
    <n v="71232"/>
    <s v="Bracket 4"/>
    <n v="0"/>
    <n v="1"/>
    <s v="Parent"/>
    <s v="2013-11-28"/>
    <d v="2024-07-24T00:00:00"/>
    <n v="3891"/>
    <n v="91"/>
    <n v="653"/>
    <n v="17"/>
    <n v="170"/>
    <n v="34"/>
    <n v="26"/>
    <n v="17"/>
    <n v="917"/>
    <n v="0.23567206373682859"/>
    <s v="Medium Priority"/>
    <n v="2"/>
    <x v="8"/>
    <x v="6"/>
    <x v="0"/>
    <n v="7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23"/>
    <n v="1951"/>
    <n v="73"/>
    <s v="Boomers"/>
    <s v="Bachelors"/>
    <s v="College"/>
    <s v="Widow"/>
    <n v="67046"/>
    <n v="67046"/>
    <s v="Bracket 4"/>
    <n v="0"/>
    <n v="1"/>
    <s v="Parent"/>
    <s v="2013-01-06"/>
    <d v="2024-07-24T00:00:00"/>
    <n v="4217"/>
    <n v="92"/>
    <n v="544"/>
    <n v="35"/>
    <n v="133"/>
    <n v="23"/>
    <n v="151"/>
    <n v="107"/>
    <n v="993"/>
    <n v="0.2354754564856533"/>
    <s v="Medium Priority"/>
    <n v="2"/>
    <x v="5"/>
    <x v="5"/>
    <x v="9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278"/>
    <n v="1964"/>
    <n v="60"/>
    <s v="Boomers"/>
    <s v="Bachelors"/>
    <s v="College"/>
    <s v="Married"/>
    <n v="82224"/>
    <n v="82224"/>
    <s v="Bracket 5"/>
    <n v="0"/>
    <n v="0"/>
    <s v="Not Parent"/>
    <s v="2014-01-25"/>
    <d v="2024-07-24T00:00:00"/>
    <n v="3833"/>
    <n v="83"/>
    <n v="307"/>
    <n v="26"/>
    <n v="360"/>
    <n v="138"/>
    <n v="31"/>
    <n v="40"/>
    <n v="902"/>
    <n v="0.23532481085311766"/>
    <s v="Medium Priority"/>
    <n v="1"/>
    <x v="3"/>
    <x v="9"/>
    <x v="6"/>
    <n v="3"/>
    <x v="1"/>
    <x v="0"/>
    <x v="0"/>
    <x v="0"/>
    <x v="1"/>
    <n v="1"/>
    <s v="Converted"/>
    <n v="0"/>
    <n v="3"/>
    <n v="11"/>
    <n v="4"/>
    <n v="3"/>
    <n v="0"/>
    <n v="1"/>
    <n v="8"/>
    <x v="0"/>
  </r>
  <r>
    <n v="6281"/>
    <n v="1966"/>
    <n v="58"/>
    <s v="Gen X"/>
    <s v="Bachelors"/>
    <s v="College"/>
    <s v="Divorced"/>
    <n v="55686"/>
    <n v="55686"/>
    <s v="Bracket 4"/>
    <n v="0"/>
    <n v="1"/>
    <s v="Parent"/>
    <s v="2013-02-14"/>
    <d v="2024-07-24T00:00:00"/>
    <n v="4178"/>
    <n v="27"/>
    <n v="673"/>
    <n v="0"/>
    <n v="199"/>
    <n v="37"/>
    <n v="47"/>
    <n v="26"/>
    <n v="982"/>
    <n v="0.23504068932503591"/>
    <s v="Medium Priority"/>
    <n v="2"/>
    <x v="3"/>
    <x v="8"/>
    <x v="6"/>
    <n v="4"/>
    <x v="0"/>
    <x v="0"/>
    <x v="1"/>
    <x v="0"/>
    <x v="1"/>
    <n v="1"/>
    <s v="Converted"/>
    <n v="0"/>
    <n v="3"/>
    <n v="11"/>
    <n v="4"/>
    <n v="3"/>
    <n v="2"/>
    <n v="1"/>
    <n v="10"/>
    <x v="1"/>
  </r>
  <r>
    <n v="4790"/>
    <n v="1958"/>
    <n v="66"/>
    <s v="Boomers"/>
    <s v="Bachelors"/>
    <s v="College"/>
    <s v="Divorced"/>
    <n v="79803"/>
    <n v="79803"/>
    <s v="Bracket 5"/>
    <n v="0"/>
    <n v="1"/>
    <s v="Parent"/>
    <s v="2014-06-02"/>
    <d v="2024-07-24T00:00:00"/>
    <n v="3705"/>
    <n v="54"/>
    <n v="574"/>
    <n v="8"/>
    <n v="216"/>
    <n v="21"/>
    <n v="16"/>
    <n v="33"/>
    <n v="868"/>
    <n v="0.23427800269905533"/>
    <s v="Medium Priority"/>
    <n v="1"/>
    <x v="5"/>
    <x v="8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295"/>
    <n v="1977"/>
    <n v="47"/>
    <s v="Gen X"/>
    <s v="Bachelors"/>
    <s v="College"/>
    <s v="Married"/>
    <n v="54233"/>
    <n v="54233"/>
    <s v="Bracket 4"/>
    <n v="0"/>
    <n v="1"/>
    <s v="Parent"/>
    <s v="2013-02-04"/>
    <d v="2024-07-24T00:00:00"/>
    <n v="4188"/>
    <n v="46"/>
    <n v="652"/>
    <n v="8"/>
    <n v="158"/>
    <n v="21"/>
    <n v="0"/>
    <n v="142"/>
    <n v="981"/>
    <n v="0.2342406876790831"/>
    <s v="Medium Priority"/>
    <n v="4"/>
    <x v="8"/>
    <x v="7"/>
    <x v="6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212"/>
    <n v="1973"/>
    <n v="51"/>
    <s v="Gen X"/>
    <s v="Bachelors"/>
    <s v="College"/>
    <s v="Married"/>
    <n v="52845"/>
    <n v="52845"/>
    <s v="Bracket 3"/>
    <n v="1"/>
    <n v="0"/>
    <s v="Parent"/>
    <s v="2013-08-13"/>
    <d v="2024-07-24T00:00:00"/>
    <n v="3998"/>
    <n v="7"/>
    <n v="384"/>
    <n v="25"/>
    <n v="292"/>
    <n v="130"/>
    <n v="41"/>
    <n v="64"/>
    <n v="936"/>
    <n v="0.23411705852926462"/>
    <s v="Medium Priority"/>
    <n v="3"/>
    <x v="9"/>
    <x v="4"/>
    <x v="3"/>
    <n v="6"/>
    <x v="0"/>
    <x v="0"/>
    <x v="1"/>
    <x v="0"/>
    <x v="1"/>
    <n v="1"/>
    <s v="Converted"/>
    <n v="0"/>
    <n v="3"/>
    <n v="11"/>
    <n v="4"/>
    <n v="3"/>
    <n v="0"/>
    <n v="1"/>
    <n v="8"/>
    <x v="0"/>
  </r>
  <r>
    <n v="7851"/>
    <n v="1949"/>
    <n v="75"/>
    <s v="Boomers"/>
    <s v="Bachelors"/>
    <s v="College"/>
    <s v="Widow"/>
    <n v="70165"/>
    <n v="70165"/>
    <s v="Bracket 4"/>
    <n v="0"/>
    <n v="0"/>
    <s v="Not Parent"/>
    <s v="2013-09-22"/>
    <d v="2024-07-24T00:00:00"/>
    <n v="3958"/>
    <n v="60"/>
    <n v="161"/>
    <n v="0"/>
    <n v="253"/>
    <n v="199"/>
    <n v="191"/>
    <n v="122"/>
    <n v="926"/>
    <n v="0.23395654370894392"/>
    <s v="Medium Priority"/>
    <n v="1"/>
    <x v="0"/>
    <x v="1"/>
    <x v="4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743"/>
    <n v="1969"/>
    <n v="55"/>
    <s v="Gen X"/>
    <s v="PhD"/>
    <s v="College"/>
    <s v="Married"/>
    <n v="56242"/>
    <n v="56242"/>
    <s v="Bracket 4"/>
    <n v="0"/>
    <n v="1"/>
    <s v="Parent"/>
    <s v="2013-03-03"/>
    <d v="2024-07-24T00:00:00"/>
    <n v="4161"/>
    <n v="72"/>
    <n v="689"/>
    <n v="8"/>
    <n v="167"/>
    <n v="11"/>
    <n v="8"/>
    <n v="88"/>
    <n v="971"/>
    <n v="0.23335736601778417"/>
    <s v="Medium Priority"/>
    <n v="5"/>
    <x v="9"/>
    <x v="0"/>
    <x v="4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202"/>
    <n v="1960"/>
    <n v="64"/>
    <s v="Boomers"/>
    <s v="Bachelors"/>
    <s v="College"/>
    <s v="Partner"/>
    <n v="63381"/>
    <n v="63381"/>
    <s v="Bracket 4"/>
    <n v="0"/>
    <n v="1"/>
    <s v="Parent"/>
    <s v="2012-10-05"/>
    <d v="2024-07-24T00:00:00"/>
    <n v="4310"/>
    <n v="78"/>
    <n v="571"/>
    <n v="50"/>
    <n v="142"/>
    <n v="33"/>
    <n v="50"/>
    <n v="159"/>
    <n v="1005"/>
    <n v="0.23317865429234338"/>
    <s v="Medium Priority"/>
    <n v="4"/>
    <x v="5"/>
    <x v="5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856"/>
    <n v="1960"/>
    <n v="64"/>
    <s v="Boomers"/>
    <s v="Bachelors"/>
    <s v="College"/>
    <s v="Partner"/>
    <n v="63381"/>
    <n v="63381"/>
    <s v="Bracket 4"/>
    <n v="0"/>
    <n v="1"/>
    <s v="Parent"/>
    <s v="2012-10-05"/>
    <d v="2024-07-24T00:00:00"/>
    <n v="4310"/>
    <n v="78"/>
    <n v="571"/>
    <n v="50"/>
    <n v="142"/>
    <n v="33"/>
    <n v="50"/>
    <n v="159"/>
    <n v="1005"/>
    <n v="0.23317865429234338"/>
    <s v="Medium Priority"/>
    <n v="4"/>
    <x v="5"/>
    <x v="5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78"/>
    <n v="1956"/>
    <n v="68"/>
    <s v="Boomers"/>
    <s v="Bachelors"/>
    <s v="College"/>
    <s v="Married"/>
    <n v="62503"/>
    <n v="62503"/>
    <s v="Bracket 4"/>
    <n v="0"/>
    <n v="1"/>
    <s v="Parent"/>
    <s v="2013-02-18"/>
    <d v="2024-07-24T00:00:00"/>
    <n v="4174"/>
    <n v="40"/>
    <n v="478"/>
    <n v="0"/>
    <n v="193"/>
    <n v="110"/>
    <n v="75"/>
    <n v="117"/>
    <n v="973"/>
    <n v="0.23310972688068998"/>
    <s v="Medium Priority"/>
    <n v="4"/>
    <x v="9"/>
    <x v="8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928"/>
    <n v="1975"/>
    <n v="49"/>
    <s v="Gen X"/>
    <s v="PhD"/>
    <s v="College"/>
    <s v="Single"/>
    <n v="52614"/>
    <n v="52614"/>
    <s v="Bracket 3"/>
    <n v="0"/>
    <n v="1"/>
    <s v="Parent"/>
    <s v="2012-12-01"/>
    <d v="2024-07-24T00:00:00"/>
    <n v="4253"/>
    <n v="63"/>
    <n v="789"/>
    <n v="0"/>
    <n v="142"/>
    <n v="12"/>
    <n v="9"/>
    <n v="38"/>
    <n v="990"/>
    <n v="0.23277686339054784"/>
    <s v="Medium Priority"/>
    <n v="2"/>
    <x v="7"/>
    <x v="0"/>
    <x v="5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920"/>
    <n v="1975"/>
    <n v="49"/>
    <s v="Gen X"/>
    <s v="PhD"/>
    <s v="College"/>
    <s v="Single"/>
    <n v="52614"/>
    <n v="52614"/>
    <s v="Bracket 3"/>
    <n v="0"/>
    <n v="1"/>
    <s v="Parent"/>
    <s v="2012-12-01"/>
    <d v="2024-07-24T00:00:00"/>
    <n v="4253"/>
    <n v="63"/>
    <n v="789"/>
    <n v="0"/>
    <n v="142"/>
    <n v="12"/>
    <n v="9"/>
    <n v="38"/>
    <n v="990"/>
    <n v="0.23277686339054784"/>
    <s v="Medium Priority"/>
    <n v="2"/>
    <x v="7"/>
    <x v="0"/>
    <x v="5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852"/>
    <n v="1961"/>
    <n v="63"/>
    <s v="Boomers"/>
    <s v="Master"/>
    <s v="College"/>
    <s v="Partner"/>
    <n v="74881"/>
    <n v="74881"/>
    <s v="Bracket 5"/>
    <n v="1"/>
    <n v="1"/>
    <s v="Parent"/>
    <s v="2013-03-08"/>
    <d v="2024-07-24T00:00:00"/>
    <n v="4156"/>
    <n v="48"/>
    <n v="505"/>
    <n v="72"/>
    <n v="270"/>
    <n v="36"/>
    <n v="27"/>
    <n v="54"/>
    <n v="964"/>
    <n v="0.23195380173243504"/>
    <s v="Medium Priority"/>
    <n v="4"/>
    <x v="1"/>
    <x v="6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00"/>
    <n v="1961"/>
    <n v="63"/>
    <s v="Boomers"/>
    <s v="Master"/>
    <s v="College"/>
    <s v="Partner"/>
    <n v="74881"/>
    <n v="74881"/>
    <s v="Bracket 5"/>
    <n v="1"/>
    <n v="1"/>
    <s v="Parent"/>
    <s v="2013-03-08"/>
    <d v="2024-07-24T00:00:00"/>
    <n v="4156"/>
    <n v="48"/>
    <n v="505"/>
    <n v="72"/>
    <n v="270"/>
    <n v="36"/>
    <n v="27"/>
    <n v="54"/>
    <n v="964"/>
    <n v="0.23195380173243504"/>
    <s v="Medium Priority"/>
    <n v="4"/>
    <x v="1"/>
    <x v="6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461"/>
    <n v="1969"/>
    <n v="55"/>
    <s v="Gen X"/>
    <s v="Master"/>
    <s v="College"/>
    <s v="Single"/>
    <n v="62772"/>
    <n v="62772"/>
    <s v="Bracket 4"/>
    <n v="0"/>
    <n v="1"/>
    <s v="Parent"/>
    <s v="2013-05-19"/>
    <d v="2024-07-24T00:00:00"/>
    <n v="4084"/>
    <n v="74"/>
    <n v="581"/>
    <n v="49"/>
    <n v="157"/>
    <n v="43"/>
    <n v="8"/>
    <n v="108"/>
    <n v="946"/>
    <n v="0.2316356513222331"/>
    <s v="Medium Priority"/>
    <n v="1"/>
    <x v="4"/>
    <x v="7"/>
    <x v="4"/>
    <n v="2"/>
    <x v="0"/>
    <x v="0"/>
    <x v="0"/>
    <x v="1"/>
    <x v="1"/>
    <n v="1"/>
    <s v="Converted"/>
    <n v="0"/>
    <n v="3"/>
    <n v="11"/>
    <n v="4"/>
    <n v="3"/>
    <n v="2"/>
    <n v="1"/>
    <n v="10"/>
    <x v="1"/>
  </r>
  <r>
    <n v="1992"/>
    <n v="1964"/>
    <n v="60"/>
    <s v="Boomers"/>
    <s v="Bachelors"/>
    <s v="College"/>
    <s v="Married"/>
    <n v="60597"/>
    <n v="60597"/>
    <s v="Bracket 4"/>
    <n v="0"/>
    <n v="1"/>
    <s v="Parent"/>
    <s v="2014-01-01"/>
    <d v="2024-07-24T00:00:00"/>
    <n v="3857"/>
    <n v="2"/>
    <n v="522"/>
    <n v="0"/>
    <n v="257"/>
    <n v="32"/>
    <n v="16"/>
    <n v="66"/>
    <n v="893"/>
    <n v="0.23152709359605911"/>
    <s v="Medium Priority"/>
    <n v="4"/>
    <x v="7"/>
    <x v="6"/>
    <x v="5"/>
    <n v="7"/>
    <x v="1"/>
    <x v="0"/>
    <x v="0"/>
    <x v="0"/>
    <x v="1"/>
    <n v="1"/>
    <s v="Converted"/>
    <n v="0"/>
    <n v="3"/>
    <n v="11"/>
    <n v="4"/>
    <n v="3"/>
    <n v="0"/>
    <n v="1"/>
    <n v="8"/>
    <x v="0"/>
  </r>
  <r>
    <n v="10681"/>
    <n v="1970"/>
    <n v="54"/>
    <s v="Gen X"/>
    <s v="Postgraduate"/>
    <s v="College"/>
    <s v="Married"/>
    <n v="62466"/>
    <n v="62466"/>
    <s v="Bracket 4"/>
    <n v="0"/>
    <n v="1"/>
    <s v="Parent"/>
    <s v="2014-01-15"/>
    <d v="2024-07-24T00:00:00"/>
    <n v="3843"/>
    <n v="13"/>
    <n v="129"/>
    <n v="129"/>
    <n v="259"/>
    <n v="168"/>
    <n v="121"/>
    <n v="83"/>
    <n v="889"/>
    <n v="0.23132969034608378"/>
    <s v="Medium Priority"/>
    <n v="5"/>
    <x v="3"/>
    <x v="8"/>
    <x v="2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156"/>
    <n v="1970"/>
    <n v="54"/>
    <s v="Gen X"/>
    <s v="Postgraduate"/>
    <s v="College"/>
    <s v="Married"/>
    <n v="62466"/>
    <n v="62466"/>
    <s v="Bracket 4"/>
    <n v="0"/>
    <n v="1"/>
    <s v="Parent"/>
    <s v="2014-01-15"/>
    <d v="2024-07-24T00:00:00"/>
    <n v="3843"/>
    <n v="13"/>
    <n v="129"/>
    <n v="129"/>
    <n v="259"/>
    <n v="168"/>
    <n v="121"/>
    <n v="83"/>
    <n v="889"/>
    <n v="0.23132969034608378"/>
    <s v="Medium Priority"/>
    <n v="5"/>
    <x v="3"/>
    <x v="8"/>
    <x v="2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882"/>
    <n v="1975"/>
    <n v="49"/>
    <s v="Gen X"/>
    <s v="Postgraduate"/>
    <s v="College"/>
    <s v="Divorced"/>
    <n v="67893"/>
    <n v="67893"/>
    <s v="Bracket 4"/>
    <n v="0"/>
    <n v="1"/>
    <s v="Parent"/>
    <s v="2012-10-01"/>
    <d v="2024-07-24T00:00:00"/>
    <n v="4314"/>
    <n v="31"/>
    <n v="711"/>
    <n v="28"/>
    <n v="142"/>
    <n v="49"/>
    <n v="18"/>
    <n v="47"/>
    <n v="995"/>
    <n v="0.23064441353732035"/>
    <s v="Medium Priority"/>
    <n v="2"/>
    <x v="0"/>
    <x v="6"/>
    <x v="1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905"/>
    <n v="1994"/>
    <n v="30"/>
    <s v="Millennials"/>
    <s v="Bachelors"/>
    <s v="College"/>
    <s v="Partner"/>
    <n v="80685"/>
    <n v="80685"/>
    <s v="Bracket 5"/>
    <n v="0"/>
    <n v="0"/>
    <s v="Not Parent"/>
    <s v="2012-08-22"/>
    <d v="2024-07-24T00:00:00"/>
    <n v="4354"/>
    <n v="55"/>
    <n v="241"/>
    <n v="45"/>
    <n v="604"/>
    <n v="34"/>
    <n v="26"/>
    <n v="54"/>
    <n v="1004"/>
    <n v="0.23059255856683508"/>
    <s v="Medium Priority"/>
    <n v="1"/>
    <x v="3"/>
    <x v="0"/>
    <x v="0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993"/>
    <n v="1949"/>
    <n v="75"/>
    <s v="Boomers"/>
    <s v="PhD"/>
    <s v="College"/>
    <s v="Married"/>
    <n v="58607"/>
    <n v="58607"/>
    <s v="Bracket 4"/>
    <n v="0"/>
    <n v="1"/>
    <s v="Parent"/>
    <s v="2012-12-23"/>
    <d v="2024-07-24T00:00:00"/>
    <n v="4231"/>
    <n v="63"/>
    <n v="867"/>
    <n v="0"/>
    <n v="86"/>
    <n v="0"/>
    <n v="0"/>
    <n v="19"/>
    <n v="972"/>
    <n v="0.22973292365870954"/>
    <s v="Medium Priority"/>
    <n v="3"/>
    <x v="7"/>
    <x v="8"/>
    <x v="1"/>
    <n v="8"/>
    <x v="0"/>
    <x v="0"/>
    <x v="0"/>
    <x v="1"/>
    <x v="1"/>
    <n v="1"/>
    <s v="Converted"/>
    <n v="0"/>
    <n v="3"/>
    <n v="11"/>
    <n v="4"/>
    <n v="3"/>
    <n v="2"/>
    <n v="1"/>
    <n v="10"/>
    <x v="1"/>
  </r>
  <r>
    <n v="4320"/>
    <n v="1979"/>
    <n v="45"/>
    <s v="Gen X"/>
    <s v="Bachelors"/>
    <s v="College"/>
    <s v="Single"/>
    <n v="60152"/>
    <n v="60152"/>
    <s v="Bracket 4"/>
    <n v="0"/>
    <n v="1"/>
    <s v="Parent"/>
    <s v="2013-03-28"/>
    <d v="2024-07-24T00:00:00"/>
    <n v="4136"/>
    <n v="6"/>
    <n v="325"/>
    <n v="83"/>
    <n v="300"/>
    <n v="86"/>
    <n v="58"/>
    <n v="91"/>
    <n v="943"/>
    <n v="0.22799806576402321"/>
    <s v="Medium Priority"/>
    <n v="1"/>
    <x v="3"/>
    <x v="0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114"/>
    <n v="1965"/>
    <n v="59"/>
    <s v="Gen X"/>
    <s v="Master"/>
    <s v="College"/>
    <s v="Married"/>
    <n v="74806"/>
    <n v="74806"/>
    <s v="Bracket 5"/>
    <n v="0"/>
    <n v="1"/>
    <s v="Parent"/>
    <s v="2012-12-19"/>
    <d v="2024-07-24T00:00:00"/>
    <n v="4235"/>
    <n v="1"/>
    <n v="670"/>
    <n v="9"/>
    <n v="249"/>
    <n v="0"/>
    <n v="28"/>
    <n v="9"/>
    <n v="965"/>
    <n v="0.22786304604486424"/>
    <s v="Medium Priority"/>
    <n v="2"/>
    <x v="4"/>
    <x v="0"/>
    <x v="6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445"/>
    <n v="1956"/>
    <n v="68"/>
    <s v="Boomers"/>
    <s v="Bachelors"/>
    <s v="College"/>
    <s v="Single"/>
    <n v="60714"/>
    <n v="60714"/>
    <s v="Bracket 4"/>
    <n v="0"/>
    <n v="0"/>
    <s v="Not Parent"/>
    <s v="2013-01-17"/>
    <d v="2024-07-24T00:00:00"/>
    <n v="4206"/>
    <n v="56"/>
    <n v="216"/>
    <n v="162"/>
    <n v="224"/>
    <n v="101"/>
    <n v="92"/>
    <n v="162"/>
    <n v="957"/>
    <n v="0.22753209700427959"/>
    <s v="Medium Priority"/>
    <n v="2"/>
    <x v="2"/>
    <x v="0"/>
    <x v="0"/>
    <n v="5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3412"/>
    <n v="1951"/>
    <n v="73"/>
    <s v="Boomers"/>
    <s v="Master"/>
    <s v="College"/>
    <s v="Married"/>
    <n v="67381"/>
    <n v="67381"/>
    <s v="Bracket 4"/>
    <n v="0"/>
    <n v="1"/>
    <s v="Parent"/>
    <s v="2013-01-15"/>
    <d v="2024-07-24T00:00:00"/>
    <n v="4208"/>
    <n v="67"/>
    <n v="815"/>
    <n v="8"/>
    <n v="53"/>
    <n v="11"/>
    <n v="0"/>
    <n v="70"/>
    <n v="957"/>
    <n v="0.22742395437262358"/>
    <s v="Medium Priority"/>
    <n v="4"/>
    <x v="7"/>
    <x v="6"/>
    <x v="1"/>
    <n v="7"/>
    <x v="0"/>
    <x v="0"/>
    <x v="0"/>
    <x v="1"/>
    <x v="1"/>
    <n v="1"/>
    <s v="Converted"/>
    <n v="0"/>
    <n v="3"/>
    <n v="11"/>
    <n v="4"/>
    <n v="3"/>
    <n v="2"/>
    <n v="1"/>
    <n v="10"/>
    <x v="1"/>
  </r>
  <r>
    <n v="4084"/>
    <n v="1975"/>
    <n v="49"/>
    <s v="Gen X"/>
    <s v="Bachelors"/>
    <s v="College"/>
    <s v="Partner"/>
    <n v="60934"/>
    <n v="60934"/>
    <s v="Bracket 4"/>
    <n v="0"/>
    <n v="1"/>
    <s v="Parent"/>
    <s v="2014-01-17"/>
    <d v="2024-07-24T00:00:00"/>
    <n v="3841"/>
    <n v="41"/>
    <n v="224"/>
    <n v="155"/>
    <n v="155"/>
    <n v="192"/>
    <n v="93"/>
    <n v="54"/>
    <n v="873"/>
    <n v="0.2272845613121583"/>
    <s v="Medium Priority"/>
    <n v="2"/>
    <x v="3"/>
    <x v="0"/>
    <x v="4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1013"/>
    <n v="1987"/>
    <n v="37"/>
    <s v="Millennials"/>
    <s v="Bachelors"/>
    <s v="College"/>
    <s v="Partner"/>
    <n v="67605"/>
    <n v="67605"/>
    <s v="Bracket 4"/>
    <n v="0"/>
    <n v="0"/>
    <s v="Not Parent"/>
    <s v="2013-03-31"/>
    <d v="2024-07-24T00:00:00"/>
    <n v="4133"/>
    <n v="84"/>
    <n v="336"/>
    <n v="28"/>
    <n v="282"/>
    <n v="184"/>
    <n v="54"/>
    <n v="54"/>
    <n v="938"/>
    <n v="0.22695378659569321"/>
    <s v="Medium Priority"/>
    <n v="1"/>
    <x v="7"/>
    <x v="4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802"/>
    <n v="1992"/>
    <n v="32"/>
    <s v="Millennials"/>
    <s v="Postgraduate"/>
    <s v="College"/>
    <s v="Married"/>
    <n v="87000"/>
    <n v="87000"/>
    <s v="Bracket 5"/>
    <n v="0"/>
    <n v="0"/>
    <s v="Not Parent"/>
    <s v="2012-12-15"/>
    <d v="2024-07-24T00:00:00"/>
    <n v="4239"/>
    <n v="61"/>
    <n v="196"/>
    <n v="25"/>
    <n v="607"/>
    <n v="67"/>
    <n v="17"/>
    <n v="49"/>
    <n v="961"/>
    <n v="0.22670441141778722"/>
    <s v="Medium Priority"/>
    <n v="1"/>
    <x v="5"/>
    <x v="7"/>
    <x v="7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711"/>
    <n v="1945"/>
    <n v="79"/>
    <s v="Silent"/>
    <s v="Bachelors"/>
    <s v="College"/>
    <s v="Married"/>
    <n v="69755"/>
    <n v="69755"/>
    <s v="Bracket 4"/>
    <n v="0"/>
    <n v="0"/>
    <s v="Not Parent"/>
    <s v="2013-10-02"/>
    <d v="2024-07-24T00:00:00"/>
    <n v="3948"/>
    <n v="23"/>
    <n v="217"/>
    <n v="77"/>
    <n v="373"/>
    <n v="111"/>
    <n v="23"/>
    <n v="93"/>
    <n v="894"/>
    <n v="0.22644376899696048"/>
    <s v="Medium Priority"/>
    <n v="1"/>
    <x v="0"/>
    <x v="7"/>
    <x v="2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142"/>
    <n v="1943"/>
    <n v="81"/>
    <s v="Silent"/>
    <s v="Master"/>
    <s v="College"/>
    <s v="Married"/>
    <n v="65073"/>
    <n v="65073"/>
    <s v="Bracket 4"/>
    <n v="0"/>
    <n v="0"/>
    <s v="Not Parent"/>
    <s v="2013-08-20"/>
    <d v="2024-07-24T00:00:00"/>
    <n v="3991"/>
    <n v="65"/>
    <n v="629"/>
    <n v="17"/>
    <n v="177"/>
    <n v="69"/>
    <n v="0"/>
    <n v="8"/>
    <n v="900"/>
    <n v="0.22550739163117015"/>
    <s v="Medium Priority"/>
    <n v="1"/>
    <x v="4"/>
    <x v="8"/>
    <x v="6"/>
    <n v="2"/>
    <x v="0"/>
    <x v="0"/>
    <x v="0"/>
    <x v="0"/>
    <x v="1"/>
    <n v="0"/>
    <s v="Not Converted"/>
    <n v="1"/>
    <n v="3"/>
    <n v="11"/>
    <n v="4"/>
    <n v="3"/>
    <n v="0"/>
    <n v="1"/>
    <n v="8"/>
    <x v="0"/>
  </r>
  <r>
    <n v="7290"/>
    <n v="1985"/>
    <n v="39"/>
    <s v="Millennials"/>
    <s v="Bachelors"/>
    <s v="College"/>
    <s v="Single"/>
    <n v="70596"/>
    <n v="70596"/>
    <s v="Bracket 4"/>
    <n v="0"/>
    <n v="0"/>
    <s v="Not Parent"/>
    <s v="2012-10-05"/>
    <d v="2024-07-24T00:00:00"/>
    <n v="4310"/>
    <n v="68"/>
    <n v="347"/>
    <n v="44"/>
    <n v="534"/>
    <n v="17"/>
    <n v="0"/>
    <n v="26"/>
    <n v="968"/>
    <n v="0.2245939675174014"/>
    <s v="Medium Priority"/>
    <n v="1"/>
    <x v="0"/>
    <x v="5"/>
    <x v="2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895"/>
    <n v="1985"/>
    <n v="39"/>
    <s v="Millennials"/>
    <s v="Bachelors"/>
    <s v="College"/>
    <s v="Single"/>
    <n v="70596"/>
    <n v="70596"/>
    <s v="Bracket 4"/>
    <n v="0"/>
    <n v="0"/>
    <s v="Not Parent"/>
    <s v="2012-10-05"/>
    <d v="2024-07-24T00:00:00"/>
    <n v="4310"/>
    <n v="68"/>
    <n v="347"/>
    <n v="44"/>
    <n v="534"/>
    <n v="17"/>
    <n v="0"/>
    <n v="26"/>
    <n v="968"/>
    <n v="0.2245939675174014"/>
    <s v="Medium Priority"/>
    <n v="1"/>
    <x v="0"/>
    <x v="5"/>
    <x v="2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508"/>
    <n v="1952"/>
    <n v="72"/>
    <s v="Boomers"/>
    <s v="Bachelors"/>
    <s v="College"/>
    <s v="Single"/>
    <n v="75127"/>
    <n v="75127"/>
    <s v="Bracket 5"/>
    <n v="0"/>
    <n v="0"/>
    <s v="Not Parent"/>
    <s v="2014-05-22"/>
    <d v="2024-07-24T00:00:00"/>
    <n v="3716"/>
    <n v="92"/>
    <n v="203"/>
    <n v="35"/>
    <n v="305"/>
    <n v="46"/>
    <n v="17"/>
    <n v="227"/>
    <n v="833"/>
    <n v="0.22416576964477933"/>
    <s v="Medium Priority"/>
    <n v="1"/>
    <x v="7"/>
    <x v="2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843"/>
    <n v="1952"/>
    <n v="72"/>
    <s v="Boomers"/>
    <s v="Bachelors"/>
    <s v="College"/>
    <s v="Single"/>
    <n v="75127"/>
    <n v="75127"/>
    <s v="Bracket 5"/>
    <n v="0"/>
    <n v="0"/>
    <s v="Not Parent"/>
    <s v="2014-05-22"/>
    <d v="2024-07-24T00:00:00"/>
    <n v="3716"/>
    <n v="92"/>
    <n v="203"/>
    <n v="35"/>
    <n v="305"/>
    <n v="46"/>
    <n v="17"/>
    <n v="227"/>
    <n v="833"/>
    <n v="0.22416576964477933"/>
    <s v="Medium Priority"/>
    <n v="1"/>
    <x v="7"/>
    <x v="2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390"/>
    <n v="1954"/>
    <n v="70"/>
    <s v="Boomers"/>
    <s v="Bachelors"/>
    <s v="College"/>
    <s v="Partner"/>
    <n v="75315"/>
    <n v="75315"/>
    <s v="Bracket 5"/>
    <n v="0"/>
    <n v="1"/>
    <s v="Parent"/>
    <s v="2014-04-15"/>
    <d v="2024-07-24T00:00:00"/>
    <n v="3753"/>
    <n v="14"/>
    <n v="459"/>
    <n v="15"/>
    <n v="171"/>
    <n v="142"/>
    <n v="23"/>
    <n v="31"/>
    <n v="841"/>
    <n v="0.22408739674926725"/>
    <s v="Medium Priority"/>
    <n v="2"/>
    <x v="4"/>
    <x v="0"/>
    <x v="2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762"/>
    <n v="1986"/>
    <n v="38"/>
    <s v="Millennials"/>
    <s v="PhD"/>
    <s v="College"/>
    <s v="Single"/>
    <n v="69867"/>
    <n v="69867"/>
    <s v="Bracket 4"/>
    <n v="0"/>
    <n v="0"/>
    <s v="Not Parent"/>
    <s v="2013-04-02"/>
    <d v="2024-07-24T00:00:00"/>
    <n v="4131"/>
    <n v="30"/>
    <n v="196"/>
    <n v="0"/>
    <n v="512"/>
    <n v="33"/>
    <n v="130"/>
    <n v="54"/>
    <n v="925"/>
    <n v="0.22391672718470104"/>
    <s v="Medium Priority"/>
    <n v="1"/>
    <x v="0"/>
    <x v="5"/>
    <x v="5"/>
    <n v="1"/>
    <x v="1"/>
    <x v="0"/>
    <x v="0"/>
    <x v="0"/>
    <x v="1"/>
    <n v="1"/>
    <s v="Converted"/>
    <n v="0"/>
    <n v="3"/>
    <n v="11"/>
    <n v="4"/>
    <n v="3"/>
    <n v="2"/>
    <n v="1"/>
    <n v="10"/>
    <x v="1"/>
  </r>
  <r>
    <n v="6999"/>
    <n v="1980"/>
    <n v="44"/>
    <s v="Millennials"/>
    <s v="Master"/>
    <s v="College"/>
    <s v="Married"/>
    <n v="69661"/>
    <n v="69661"/>
    <s v="Bracket 4"/>
    <n v="0"/>
    <n v="0"/>
    <s v="Not Parent"/>
    <s v="2014-05-13"/>
    <d v="2024-07-24T00:00:00"/>
    <n v="3725"/>
    <n v="80"/>
    <n v="656"/>
    <n v="16"/>
    <n v="106"/>
    <n v="32"/>
    <n v="16"/>
    <n v="8"/>
    <n v="834"/>
    <n v="0.22389261744966443"/>
    <s v="Medium Priority"/>
    <n v="1"/>
    <x v="2"/>
    <x v="8"/>
    <x v="2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945"/>
    <n v="1947"/>
    <n v="77"/>
    <s v="Boomers"/>
    <s v="PhD"/>
    <s v="College"/>
    <s v="Widow"/>
    <n v="68117"/>
    <n v="68117"/>
    <s v="Bracket 4"/>
    <n v="0"/>
    <n v="1"/>
    <s v="Parent"/>
    <s v="2013-03-10"/>
    <d v="2024-07-24T00:00:00"/>
    <n v="4154"/>
    <n v="80"/>
    <n v="618"/>
    <n v="44"/>
    <n v="215"/>
    <n v="0"/>
    <n v="17"/>
    <n v="36"/>
    <n v="930"/>
    <n v="0.22388059701492538"/>
    <s v="Medium Priority"/>
    <n v="2"/>
    <x v="8"/>
    <x v="4"/>
    <x v="9"/>
    <n v="6"/>
    <x v="0"/>
    <x v="0"/>
    <x v="1"/>
    <x v="0"/>
    <x v="1"/>
    <n v="1"/>
    <s v="Converted"/>
    <n v="0"/>
    <n v="3"/>
    <n v="11"/>
    <n v="4"/>
    <n v="3"/>
    <n v="2"/>
    <n v="1"/>
    <n v="10"/>
    <x v="1"/>
  </r>
  <r>
    <n v="6233"/>
    <n v="1976"/>
    <n v="48"/>
    <s v="Gen X"/>
    <s v="Bachelors"/>
    <s v="College"/>
    <s v="Married"/>
    <n v="65991"/>
    <n v="65991"/>
    <s v="Bracket 4"/>
    <n v="0"/>
    <n v="1"/>
    <s v="Parent"/>
    <s v="2012-09-07"/>
    <d v="2024-07-24T00:00:00"/>
    <n v="4338"/>
    <n v="21"/>
    <n v="507"/>
    <n v="19"/>
    <n v="364"/>
    <n v="25"/>
    <n v="47"/>
    <n v="9"/>
    <n v="971"/>
    <n v="0.22383586906408484"/>
    <s v="Medium Priority"/>
    <n v="3"/>
    <x v="1"/>
    <x v="5"/>
    <x v="0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099"/>
    <n v="1984"/>
    <n v="40"/>
    <s v="Millennials"/>
    <s v="Bachelors"/>
    <s v="College"/>
    <s v="Married"/>
    <n v="55434"/>
    <n v="55434"/>
    <s v="Bracket 4"/>
    <n v="1"/>
    <n v="0"/>
    <s v="Parent"/>
    <s v="2013-10-05"/>
    <d v="2024-07-24T00:00:00"/>
    <n v="3945"/>
    <n v="21"/>
    <n v="238"/>
    <n v="115"/>
    <n v="215"/>
    <n v="169"/>
    <n v="69"/>
    <n v="76"/>
    <n v="882"/>
    <n v="0.22357414448669202"/>
    <s v="Medium Priority"/>
    <n v="3"/>
    <x v="4"/>
    <x v="8"/>
    <x v="8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128"/>
    <n v="1958"/>
    <n v="66"/>
    <s v="Boomers"/>
    <s v="Bachelors"/>
    <s v="College"/>
    <s v="Partner"/>
    <n v="53977"/>
    <n v="53977"/>
    <s v="Bracket 4"/>
    <n v="0"/>
    <n v="1"/>
    <s v="Parent"/>
    <s v="2013-06-08"/>
    <d v="2024-07-24T00:00:00"/>
    <n v="4064"/>
    <n v="21"/>
    <n v="620"/>
    <n v="16"/>
    <n v="165"/>
    <n v="0"/>
    <n v="24"/>
    <n v="82"/>
    <n v="907"/>
    <n v="0.22317913385826771"/>
    <s v="Medium Priority"/>
    <n v="5"/>
    <x v="4"/>
    <x v="5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284"/>
    <n v="1958"/>
    <n v="66"/>
    <s v="Boomers"/>
    <s v="Bachelors"/>
    <s v="College"/>
    <s v="Partner"/>
    <n v="53977"/>
    <n v="53977"/>
    <s v="Bracket 4"/>
    <n v="0"/>
    <n v="1"/>
    <s v="Parent"/>
    <s v="2013-06-08"/>
    <d v="2024-07-24T00:00:00"/>
    <n v="4064"/>
    <n v="21"/>
    <n v="620"/>
    <n v="16"/>
    <n v="165"/>
    <n v="0"/>
    <n v="24"/>
    <n v="82"/>
    <n v="907"/>
    <n v="0.22317913385826771"/>
    <s v="Medium Priority"/>
    <n v="5"/>
    <x v="4"/>
    <x v="5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799"/>
    <n v="1955"/>
    <n v="69"/>
    <s v="Boomers"/>
    <s v="Bachelors"/>
    <s v="College"/>
    <s v="Married"/>
    <n v="67225"/>
    <n v="67225"/>
    <s v="Bracket 4"/>
    <n v="0"/>
    <n v="1"/>
    <s v="Parent"/>
    <s v="2013-11-26"/>
    <d v="2024-07-24T00:00:00"/>
    <n v="3893"/>
    <n v="4"/>
    <n v="315"/>
    <n v="35"/>
    <n v="322"/>
    <n v="46"/>
    <n v="7"/>
    <n v="143"/>
    <n v="868"/>
    <n v="0.22296429488826097"/>
    <s v="Medium Priority"/>
    <n v="3"/>
    <x v="2"/>
    <x v="6"/>
    <x v="4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129"/>
    <n v="1962"/>
    <n v="62"/>
    <s v="Boomers"/>
    <s v="PhD"/>
    <s v="College"/>
    <s v="Married"/>
    <n v="54693"/>
    <n v="54693"/>
    <s v="Bracket 4"/>
    <n v="0"/>
    <n v="1"/>
    <s v="Parent"/>
    <s v="2013-02-17"/>
    <d v="2024-07-24T00:00:00"/>
    <n v="4175"/>
    <n v="72"/>
    <n v="686"/>
    <n v="17"/>
    <n v="142"/>
    <n v="23"/>
    <n v="26"/>
    <n v="35"/>
    <n v="929"/>
    <n v="0.22251497005988025"/>
    <s v="Medium Priority"/>
    <n v="8"/>
    <x v="3"/>
    <x v="0"/>
    <x v="8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001"/>
    <n v="1979"/>
    <n v="45"/>
    <s v="Gen X"/>
    <s v="Bachelors"/>
    <s v="College"/>
    <s v="Married"/>
    <n v="56775"/>
    <n v="56775"/>
    <s v="Bracket 4"/>
    <n v="0"/>
    <n v="1"/>
    <s v="Parent"/>
    <s v="2013-01-02"/>
    <d v="2024-07-24T00:00:00"/>
    <n v="4221"/>
    <n v="62"/>
    <n v="614"/>
    <n v="35"/>
    <n v="160"/>
    <n v="58"/>
    <n v="35"/>
    <n v="35"/>
    <n v="937"/>
    <n v="0.22198531153755036"/>
    <s v="Medium Priority"/>
    <n v="2"/>
    <x v="4"/>
    <x v="4"/>
    <x v="0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983"/>
    <n v="1952"/>
    <n v="72"/>
    <s v="Boomers"/>
    <s v="Bachelors"/>
    <s v="College"/>
    <s v="Partner"/>
    <n v="75278"/>
    <n v="75278"/>
    <s v="Bracket 5"/>
    <n v="0"/>
    <n v="0"/>
    <s v="Not Parent"/>
    <s v="2013-01-29"/>
    <d v="2024-07-24T00:00:00"/>
    <n v="4194"/>
    <n v="17"/>
    <n v="304"/>
    <n v="98"/>
    <n v="230"/>
    <n v="150"/>
    <n v="74"/>
    <n v="74"/>
    <n v="930"/>
    <n v="0.22174535050071531"/>
    <s v="Medium Priority"/>
    <n v="1"/>
    <x v="3"/>
    <x v="8"/>
    <x v="8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624"/>
    <n v="1958"/>
    <n v="66"/>
    <s v="Boomers"/>
    <s v="Bachelors"/>
    <s v="College"/>
    <s v="Married"/>
    <n v="81320"/>
    <n v="81320"/>
    <s v="Bracket 5"/>
    <n v="0"/>
    <n v="0"/>
    <s v="Not Parent"/>
    <s v="2013-02-06"/>
    <d v="2024-07-24T00:00:00"/>
    <n v="4186"/>
    <n v="61"/>
    <n v="183"/>
    <n v="33"/>
    <n v="493"/>
    <n v="59"/>
    <n v="103"/>
    <n v="57"/>
    <n v="928"/>
    <n v="0.22169135212613472"/>
    <s v="Medium Priority"/>
    <n v="1"/>
    <x v="5"/>
    <x v="8"/>
    <x v="0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922"/>
    <n v="1951"/>
    <n v="73"/>
    <s v="Boomers"/>
    <s v="PhD"/>
    <s v="College"/>
    <s v="Single"/>
    <n v="64950"/>
    <n v="64950"/>
    <s v="Bracket 4"/>
    <n v="0"/>
    <n v="1"/>
    <s v="Parent"/>
    <s v="2012-08-12"/>
    <d v="2024-07-24T00:00:00"/>
    <n v="4364"/>
    <n v="29"/>
    <n v="819"/>
    <n v="0"/>
    <n v="72"/>
    <n v="12"/>
    <n v="0"/>
    <n v="63"/>
    <n v="966"/>
    <n v="0.22135655362053161"/>
    <s v="Medium Priority"/>
    <n v="2"/>
    <x v="8"/>
    <x v="6"/>
    <x v="0"/>
    <n v="7"/>
    <x v="0"/>
    <x v="0"/>
    <x v="0"/>
    <x v="1"/>
    <x v="1"/>
    <n v="1"/>
    <s v="Converted"/>
    <n v="0"/>
    <n v="3"/>
    <n v="11"/>
    <n v="4"/>
    <n v="3"/>
    <n v="2"/>
    <n v="1"/>
    <n v="10"/>
    <x v="1"/>
  </r>
  <r>
    <n v="2495"/>
    <n v="1974"/>
    <n v="50"/>
    <s v="Gen X"/>
    <s v="Master"/>
    <s v="College"/>
    <s v="Married"/>
    <n v="83891"/>
    <n v="83891"/>
    <s v="Bracket 5"/>
    <n v="0"/>
    <n v="1"/>
    <s v="Parent"/>
    <s v="2014-06-20"/>
    <d v="2024-07-24T00:00:00"/>
    <n v="3687"/>
    <n v="24"/>
    <n v="217"/>
    <n v="38"/>
    <n v="350"/>
    <n v="111"/>
    <n v="85"/>
    <n v="15"/>
    <n v="816"/>
    <n v="0.22131814483319773"/>
    <s v="Medium Priority"/>
    <n v="1"/>
    <x v="5"/>
    <x v="1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391"/>
    <n v="1968"/>
    <n v="56"/>
    <s v="Gen X"/>
    <s v="Master"/>
    <s v="College"/>
    <s v="Divorced"/>
    <n v="63841"/>
    <n v="63841"/>
    <s v="Bracket 4"/>
    <n v="0"/>
    <n v="1"/>
    <s v="Parent"/>
    <s v="2013-04-21"/>
    <d v="2024-07-24T00:00:00"/>
    <n v="4112"/>
    <n v="64"/>
    <n v="635"/>
    <n v="15"/>
    <n v="100"/>
    <n v="20"/>
    <n v="7"/>
    <n v="131"/>
    <n v="908"/>
    <n v="0.22081712062256809"/>
    <s v="Medium Priority"/>
    <n v="1"/>
    <x v="1"/>
    <x v="8"/>
    <x v="1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283"/>
    <n v="1968"/>
    <n v="56"/>
    <s v="Gen X"/>
    <s v="Master"/>
    <s v="College"/>
    <s v="Divorced"/>
    <n v="63841"/>
    <n v="63841"/>
    <s v="Bracket 4"/>
    <n v="0"/>
    <n v="1"/>
    <s v="Parent"/>
    <s v="2013-04-21"/>
    <d v="2024-07-24T00:00:00"/>
    <n v="4112"/>
    <n v="64"/>
    <n v="635"/>
    <n v="15"/>
    <n v="100"/>
    <n v="20"/>
    <n v="7"/>
    <n v="131"/>
    <n v="908"/>
    <n v="0.22081712062256809"/>
    <s v="Medium Priority"/>
    <n v="1"/>
    <x v="1"/>
    <x v="8"/>
    <x v="1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421"/>
    <n v="1968"/>
    <n v="56"/>
    <s v="Gen X"/>
    <s v="Master"/>
    <s v="College"/>
    <s v="Divorced"/>
    <n v="63841"/>
    <n v="63841"/>
    <s v="Bracket 4"/>
    <n v="0"/>
    <n v="1"/>
    <s v="Parent"/>
    <s v="2013-04-21"/>
    <d v="2024-07-24T00:00:00"/>
    <n v="4112"/>
    <n v="64"/>
    <n v="635"/>
    <n v="15"/>
    <n v="100"/>
    <n v="20"/>
    <n v="7"/>
    <n v="131"/>
    <n v="908"/>
    <n v="0.22081712062256809"/>
    <s v="Medium Priority"/>
    <n v="1"/>
    <x v="1"/>
    <x v="8"/>
    <x v="1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166"/>
    <n v="1968"/>
    <n v="56"/>
    <s v="Gen X"/>
    <s v="Bachelors"/>
    <s v="College"/>
    <s v="Married"/>
    <n v="63967"/>
    <n v="63967"/>
    <s v="Bracket 4"/>
    <n v="0"/>
    <n v="1"/>
    <s v="Parent"/>
    <s v="2013-08-09"/>
    <d v="2024-07-24T00:00:00"/>
    <n v="4002"/>
    <n v="57"/>
    <n v="387"/>
    <n v="84"/>
    <n v="141"/>
    <n v="73"/>
    <n v="35"/>
    <n v="162"/>
    <n v="882"/>
    <n v="0.22038980509745126"/>
    <s v="Medium Priority"/>
    <n v="3"/>
    <x v="5"/>
    <x v="0"/>
    <x v="2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091"/>
    <n v="1981"/>
    <n v="43"/>
    <s v="Millennials"/>
    <s v="Postgraduate"/>
    <s v="College"/>
    <s v="Partner"/>
    <n v="75774"/>
    <n v="75774"/>
    <s v="Bracket 5"/>
    <n v="1"/>
    <n v="0"/>
    <s v="Parent"/>
    <s v="2014-05-02"/>
    <d v="2024-07-24T00:00:00"/>
    <n v="3736"/>
    <n v="27"/>
    <n v="340"/>
    <n v="21"/>
    <n v="134"/>
    <n v="258"/>
    <n v="14"/>
    <n v="56"/>
    <n v="823"/>
    <n v="0.22028907922912205"/>
    <s v="Medium Priority"/>
    <n v="1"/>
    <x v="2"/>
    <x v="5"/>
    <x v="5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62"/>
    <n v="1981"/>
    <n v="43"/>
    <s v="Millennials"/>
    <s v="Postgraduate"/>
    <s v="College"/>
    <s v="Partner"/>
    <n v="75774"/>
    <n v="75774"/>
    <s v="Bracket 5"/>
    <n v="1"/>
    <n v="0"/>
    <s v="Parent"/>
    <s v="2014-05-02"/>
    <d v="2024-07-24T00:00:00"/>
    <n v="3736"/>
    <n v="27"/>
    <n v="340"/>
    <n v="21"/>
    <n v="134"/>
    <n v="258"/>
    <n v="14"/>
    <n v="56"/>
    <n v="823"/>
    <n v="0.22028907922912205"/>
    <s v="Medium Priority"/>
    <n v="1"/>
    <x v="2"/>
    <x v="5"/>
    <x v="5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005"/>
    <n v="1981"/>
    <n v="43"/>
    <s v="Millennials"/>
    <s v="Bachelors"/>
    <s v="College"/>
    <s v="Single"/>
    <n v="58684"/>
    <n v="58684"/>
    <s v="Bracket 4"/>
    <n v="0"/>
    <n v="0"/>
    <s v="Not Parent"/>
    <s v="2014-06-16"/>
    <d v="2024-07-24T00:00:00"/>
    <n v="3691"/>
    <n v="71"/>
    <n v="479"/>
    <n v="35"/>
    <n v="179"/>
    <n v="28"/>
    <n v="7"/>
    <n v="85"/>
    <n v="813"/>
    <n v="0.22026551070170686"/>
    <s v="Medium Priority"/>
    <n v="1"/>
    <x v="4"/>
    <x v="8"/>
    <x v="2"/>
    <n v="2"/>
    <x v="0"/>
    <x v="0"/>
    <x v="0"/>
    <x v="1"/>
    <x v="1"/>
    <n v="1"/>
    <s v="Converted"/>
    <n v="0"/>
    <n v="3"/>
    <n v="11"/>
    <n v="4"/>
    <n v="3"/>
    <n v="0"/>
    <n v="1"/>
    <n v="8"/>
    <x v="0"/>
  </r>
  <r>
    <n v="8235"/>
    <n v="1956"/>
    <n v="68"/>
    <s v="Boomers"/>
    <s v="Master"/>
    <s v="College"/>
    <s v="Partner"/>
    <n v="69245"/>
    <n v="69245"/>
    <s v="Bracket 4"/>
    <n v="0"/>
    <n v="1"/>
    <s v="Parent"/>
    <s v="2014-01-24"/>
    <d v="2024-07-24T00:00:00"/>
    <n v="3834"/>
    <n v="8"/>
    <n v="428"/>
    <n v="30"/>
    <n v="214"/>
    <n v="80"/>
    <n v="30"/>
    <n v="61"/>
    <n v="843"/>
    <n v="0.21987480438184664"/>
    <s v="Medium Priority"/>
    <n v="2"/>
    <x v="3"/>
    <x v="5"/>
    <x v="0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828"/>
    <n v="1981"/>
    <n v="43"/>
    <s v="Millennials"/>
    <s v="Master"/>
    <s v="College"/>
    <s v="Partner"/>
    <n v="77882"/>
    <n v="77882"/>
    <s v="Bracket 5"/>
    <n v="0"/>
    <n v="0"/>
    <s v="Not Parent"/>
    <s v="2014-04-30"/>
    <d v="2024-07-24T00:00:00"/>
    <n v="3738"/>
    <n v="29"/>
    <n v="68"/>
    <n v="129"/>
    <n v="396"/>
    <n v="188"/>
    <n v="22"/>
    <n v="15"/>
    <n v="818"/>
    <n v="0.21883360085607276"/>
    <s v="Medium Priority"/>
    <n v="1"/>
    <x v="0"/>
    <x v="8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937"/>
    <n v="1974"/>
    <n v="50"/>
    <s v="Gen X"/>
    <s v="PhD"/>
    <s v="College"/>
    <s v="Single"/>
    <n v="68352"/>
    <n v="68352"/>
    <s v="Bracket 4"/>
    <n v="0"/>
    <n v="1"/>
    <s v="Parent"/>
    <s v="2013-08-28"/>
    <d v="2024-07-24T00:00:00"/>
    <n v="3983"/>
    <n v="47"/>
    <n v="614"/>
    <n v="16"/>
    <n v="132"/>
    <n v="43"/>
    <n v="33"/>
    <n v="33"/>
    <n v="871"/>
    <n v="0.21867938739643486"/>
    <s v="Medium Priority"/>
    <n v="3"/>
    <x v="9"/>
    <x v="5"/>
    <x v="1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200"/>
    <n v="1951"/>
    <n v="73"/>
    <s v="Boomers"/>
    <s v="Bachelors"/>
    <s v="College"/>
    <s v="Married"/>
    <n v="75903"/>
    <n v="75903"/>
    <s v="Bracket 5"/>
    <n v="0"/>
    <n v="1"/>
    <s v="Parent"/>
    <s v="2013-04-08"/>
    <d v="2024-07-24T00:00:00"/>
    <n v="4125"/>
    <n v="50"/>
    <n v="340"/>
    <n v="108"/>
    <n v="185"/>
    <n v="130"/>
    <n v="38"/>
    <n v="100"/>
    <n v="901"/>
    <n v="0.21842424242424244"/>
    <s v="Medium Priority"/>
    <n v="2"/>
    <x v="3"/>
    <x v="7"/>
    <x v="1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151"/>
    <n v="1960"/>
    <n v="64"/>
    <s v="Boomers"/>
    <s v="Bachelors"/>
    <s v="College"/>
    <s v="Divorced"/>
    <n v="62204"/>
    <n v="62204"/>
    <s v="Bracket 4"/>
    <n v="0"/>
    <n v="2"/>
    <s v="Parent"/>
    <s v="2012-09-12"/>
    <d v="2024-07-24T00:00:00"/>
    <n v="4333"/>
    <n v="38"/>
    <n v="317"/>
    <n v="46"/>
    <n v="247"/>
    <n v="151"/>
    <n v="46"/>
    <n v="139"/>
    <n v="946"/>
    <n v="0.21832448649896147"/>
    <s v="Medium Priority"/>
    <n v="1"/>
    <x v="5"/>
    <x v="5"/>
    <x v="2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815"/>
    <n v="1980"/>
    <n v="44"/>
    <s v="Millennials"/>
    <s v="Postgraduate"/>
    <s v="College"/>
    <s v="Married"/>
    <n v="96547"/>
    <n v="96547"/>
    <s v="Bracket 6"/>
    <n v="0"/>
    <n v="0"/>
    <s v="Not Parent"/>
    <s v="2014-05-23"/>
    <d v="2024-07-24T00:00:00"/>
    <n v="3715"/>
    <n v="4"/>
    <n v="448"/>
    <n v="21"/>
    <n v="125"/>
    <n v="52"/>
    <n v="101"/>
    <n v="62"/>
    <n v="809"/>
    <n v="0.21776581426648722"/>
    <s v="Medium Priority"/>
    <n v="0"/>
    <x v="2"/>
    <x v="7"/>
    <x v="5"/>
    <n v="2"/>
    <x v="1"/>
    <x v="0"/>
    <x v="1"/>
    <x v="0"/>
    <x v="0"/>
    <n v="1"/>
    <s v="Converted"/>
    <n v="0"/>
    <n v="3"/>
    <n v="11"/>
    <n v="4"/>
    <n v="3"/>
    <n v="0"/>
    <n v="1"/>
    <n v="8"/>
    <x v="0"/>
  </r>
  <r>
    <n v="2683"/>
    <n v="1969"/>
    <n v="55"/>
    <s v="Gen X"/>
    <s v="Bachelors"/>
    <s v="College"/>
    <s v="Married"/>
    <n v="52413"/>
    <n v="52413"/>
    <s v="Bracket 3"/>
    <n v="0"/>
    <n v="2"/>
    <s v="Parent"/>
    <s v="2013-02-02"/>
    <d v="2024-07-24T00:00:00"/>
    <n v="4190"/>
    <n v="56"/>
    <n v="295"/>
    <n v="106"/>
    <n v="271"/>
    <n v="75"/>
    <n v="98"/>
    <n v="65"/>
    <n v="910"/>
    <n v="0.21718377088305491"/>
    <s v="Medium Priority"/>
    <n v="4"/>
    <x v="3"/>
    <x v="0"/>
    <x v="2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459"/>
    <n v="1966"/>
    <n v="58"/>
    <s v="Gen X"/>
    <s v="PhD"/>
    <s v="College"/>
    <s v="Married"/>
    <n v="69063"/>
    <n v="69063"/>
    <s v="Bracket 4"/>
    <n v="0"/>
    <n v="1"/>
    <s v="Parent"/>
    <s v="2012-11-07"/>
    <d v="2024-07-24T00:00:00"/>
    <n v="4277"/>
    <n v="16"/>
    <n v="666"/>
    <n v="35"/>
    <n v="124"/>
    <n v="69"/>
    <n v="8"/>
    <n v="26"/>
    <n v="928"/>
    <n v="0.21697451484685526"/>
    <s v="Medium Priority"/>
    <n v="1"/>
    <x v="4"/>
    <x v="8"/>
    <x v="6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43"/>
    <n v="1971"/>
    <n v="53"/>
    <s v="Gen X"/>
    <s v="Bachelors"/>
    <s v="College"/>
    <s v="Married"/>
    <n v="64722"/>
    <n v="64722"/>
    <s v="Bracket 4"/>
    <n v="1"/>
    <n v="0"/>
    <s v="Parent"/>
    <s v="2014-05-26"/>
    <d v="2024-07-24T00:00:00"/>
    <n v="3712"/>
    <n v="47"/>
    <n v="303"/>
    <n v="0"/>
    <n v="280"/>
    <n v="60"/>
    <n v="147"/>
    <n v="15"/>
    <n v="805"/>
    <n v="0.21686422413793102"/>
    <s v="Medium Priority"/>
    <n v="4"/>
    <x v="9"/>
    <x v="6"/>
    <x v="4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61"/>
    <n v="1972"/>
    <n v="52"/>
    <s v="Gen X"/>
    <s v="Bachelors"/>
    <s v="College"/>
    <s v="Married"/>
    <n v="74716"/>
    <n v="74716"/>
    <s v="Bracket 5"/>
    <n v="0"/>
    <n v="1"/>
    <s v="Parent"/>
    <s v="2013-09-12"/>
    <d v="2024-07-24T00:00:00"/>
    <n v="3968"/>
    <n v="92"/>
    <n v="133"/>
    <n v="27"/>
    <n v="421"/>
    <n v="13"/>
    <n v="195"/>
    <n v="71"/>
    <n v="860"/>
    <n v="0.21673387096774194"/>
    <s v="Medium Priority"/>
    <n v="2"/>
    <x v="2"/>
    <x v="8"/>
    <x v="6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847"/>
    <n v="1969"/>
    <n v="55"/>
    <s v="Gen X"/>
    <s v="Bachelors"/>
    <s v="College"/>
    <s v="Divorced"/>
    <n v="69901"/>
    <n v="69901"/>
    <s v="Bracket 4"/>
    <n v="0"/>
    <n v="1"/>
    <s v="Parent"/>
    <s v="2013-05-29"/>
    <d v="2024-07-24T00:00:00"/>
    <n v="4074"/>
    <n v="95"/>
    <n v="312"/>
    <n v="21"/>
    <n v="206"/>
    <n v="102"/>
    <n v="92"/>
    <n v="149"/>
    <n v="882"/>
    <n v="0.21649484536082475"/>
    <s v="Medium Priority"/>
    <n v="3"/>
    <x v="2"/>
    <x v="8"/>
    <x v="0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743"/>
    <n v="1974"/>
    <n v="50"/>
    <s v="Gen X"/>
    <s v="Bachelors"/>
    <s v="College"/>
    <s v="Single"/>
    <n v="69719"/>
    <n v="69719"/>
    <s v="Bracket 4"/>
    <n v="0"/>
    <n v="0"/>
    <s v="Not Parent"/>
    <s v="2014-05-26"/>
    <d v="2024-07-24T00:00:00"/>
    <n v="3712"/>
    <n v="99"/>
    <n v="273"/>
    <n v="86"/>
    <n v="208"/>
    <n v="177"/>
    <n v="14"/>
    <n v="43"/>
    <n v="801"/>
    <n v="0.21578663793103448"/>
    <s v="Medium Priority"/>
    <n v="1"/>
    <x v="7"/>
    <x v="8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295"/>
    <n v="1954"/>
    <n v="70"/>
    <s v="Boomers"/>
    <s v="PhD"/>
    <s v="College"/>
    <s v="Married"/>
    <n v="62670"/>
    <n v="62670"/>
    <s v="Bracket 4"/>
    <n v="0"/>
    <n v="1"/>
    <s v="Parent"/>
    <s v="2014-02-02"/>
    <d v="2024-07-24T00:00:00"/>
    <n v="3825"/>
    <n v="57"/>
    <n v="539"/>
    <n v="30"/>
    <n v="92"/>
    <n v="80"/>
    <n v="46"/>
    <n v="38"/>
    <n v="825"/>
    <n v="0.21568627450980393"/>
    <s v="Medium Priority"/>
    <n v="1"/>
    <x v="4"/>
    <x v="8"/>
    <x v="8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579"/>
    <n v="1957"/>
    <n v="67"/>
    <s v="Boomers"/>
    <s v="Bachelors"/>
    <s v="College"/>
    <s v="Married"/>
    <n v="71113"/>
    <n v="71113"/>
    <s v="Bracket 4"/>
    <n v="0"/>
    <n v="1"/>
    <s v="Parent"/>
    <s v="2013-12-17"/>
    <d v="2024-07-24T00:00:00"/>
    <n v="3872"/>
    <n v="95"/>
    <n v="495"/>
    <n v="33"/>
    <n v="255"/>
    <n v="11"/>
    <n v="33"/>
    <n v="8"/>
    <n v="835"/>
    <n v="0.215650826446281"/>
    <s v="Medium Priority"/>
    <n v="4"/>
    <x v="3"/>
    <x v="1"/>
    <x v="1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968"/>
    <n v="1943"/>
    <n v="81"/>
    <s v="Silent"/>
    <s v="PhD"/>
    <s v="College"/>
    <s v="Divorced"/>
    <n v="48948"/>
    <n v="48948"/>
    <s v="Bracket 3"/>
    <n v="0"/>
    <n v="0"/>
    <s v="Not Parent"/>
    <s v="2013-02-01"/>
    <d v="2024-07-24T00:00:00"/>
    <n v="4191"/>
    <n v="53"/>
    <n v="437"/>
    <n v="8"/>
    <n v="206"/>
    <n v="160"/>
    <n v="49"/>
    <n v="42"/>
    <n v="902"/>
    <n v="0.21522309711286089"/>
    <s v="Medium Priority"/>
    <n v="2"/>
    <x v="2"/>
    <x v="3"/>
    <x v="6"/>
    <n v="6"/>
    <x v="0"/>
    <x v="0"/>
    <x v="1"/>
    <x v="0"/>
    <x v="1"/>
    <n v="1"/>
    <s v="Converted"/>
    <n v="0"/>
    <n v="3"/>
    <n v="11"/>
    <n v="4"/>
    <n v="3"/>
    <n v="2"/>
    <n v="0"/>
    <n v="9"/>
    <x v="1"/>
  </r>
  <r>
    <n v="8800"/>
    <n v="1943"/>
    <n v="81"/>
    <s v="Silent"/>
    <s v="PhD"/>
    <s v="College"/>
    <s v="Divorced"/>
    <n v="48948"/>
    <n v="48948"/>
    <s v="Bracket 3"/>
    <n v="0"/>
    <n v="0"/>
    <s v="Not Parent"/>
    <s v="2013-02-01"/>
    <d v="2024-07-24T00:00:00"/>
    <n v="4191"/>
    <n v="53"/>
    <n v="437"/>
    <n v="8"/>
    <n v="206"/>
    <n v="160"/>
    <n v="49"/>
    <n v="42"/>
    <n v="902"/>
    <n v="0.21522309711286089"/>
    <s v="Medium Priority"/>
    <n v="2"/>
    <x v="2"/>
    <x v="3"/>
    <x v="6"/>
    <n v="6"/>
    <x v="0"/>
    <x v="0"/>
    <x v="1"/>
    <x v="0"/>
    <x v="1"/>
    <n v="1"/>
    <s v="Converted"/>
    <n v="0"/>
    <n v="3"/>
    <n v="11"/>
    <n v="4"/>
    <n v="3"/>
    <n v="2"/>
    <n v="0"/>
    <n v="9"/>
    <x v="1"/>
  </r>
  <r>
    <n v="4828"/>
    <n v="1954"/>
    <n v="70"/>
    <s v="Boomers"/>
    <s v="Bachelors"/>
    <s v="College"/>
    <s v="Divorced"/>
    <n v="79865"/>
    <n v="79865"/>
    <s v="Bracket 5"/>
    <n v="0"/>
    <n v="1"/>
    <s v="Parent"/>
    <s v="2014-06-18"/>
    <d v="2024-07-24T00:00:00"/>
    <n v="3689"/>
    <n v="12"/>
    <n v="71"/>
    <n v="99"/>
    <n v="278"/>
    <n v="185"/>
    <n v="121"/>
    <n v="38"/>
    <n v="792"/>
    <n v="0.21469232854432097"/>
    <s v="Medium Priority"/>
    <n v="1"/>
    <x v="4"/>
    <x v="3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181"/>
    <n v="1950"/>
    <n v="74"/>
    <s v="Boomers"/>
    <s v="Postgraduate"/>
    <s v="College"/>
    <s v="Partner"/>
    <n v="52203"/>
    <n v="52203"/>
    <s v="Bracket 3"/>
    <n v="0"/>
    <n v="0"/>
    <s v="Not Parent"/>
    <s v="2012-07-31"/>
    <d v="2024-07-24T00:00:00"/>
    <n v="4376"/>
    <n v="36"/>
    <n v="488"/>
    <n v="21"/>
    <n v="238"/>
    <n v="56"/>
    <n v="108"/>
    <n v="28"/>
    <n v="939"/>
    <n v="0.21457952468007313"/>
    <s v="Medium Priority"/>
    <n v="1"/>
    <x v="9"/>
    <x v="1"/>
    <x v="4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882"/>
    <n v="1976"/>
    <n v="48"/>
    <s v="Gen X"/>
    <s v="Bachelors"/>
    <s v="College"/>
    <s v="Married"/>
    <n v="53858"/>
    <n v="53858"/>
    <s v="Bracket 4"/>
    <n v="0"/>
    <n v="1"/>
    <s v="Parent"/>
    <s v="2012-11-09"/>
    <d v="2024-07-24T00:00:00"/>
    <n v="4275"/>
    <n v="50"/>
    <n v="407"/>
    <n v="53"/>
    <n v="221"/>
    <n v="58"/>
    <n v="150"/>
    <n v="26"/>
    <n v="915"/>
    <n v="0.21403508771929824"/>
    <s v="Medium Priority"/>
    <n v="4"/>
    <x v="5"/>
    <x v="8"/>
    <x v="3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426"/>
    <n v="1964"/>
    <n v="60"/>
    <s v="Boomers"/>
    <s v="Master"/>
    <s v="College"/>
    <s v="Single"/>
    <n v="58308"/>
    <n v="58308"/>
    <s v="Bracket 4"/>
    <n v="0"/>
    <n v="1"/>
    <s v="Parent"/>
    <s v="2013-01-12"/>
    <d v="2024-07-24T00:00:00"/>
    <n v="4211"/>
    <n v="77"/>
    <n v="691"/>
    <n v="0"/>
    <n v="69"/>
    <n v="10"/>
    <n v="0"/>
    <n v="130"/>
    <n v="900"/>
    <n v="0.21372595582996912"/>
    <s v="Medium Priority"/>
    <n v="4"/>
    <x v="7"/>
    <x v="7"/>
    <x v="12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185"/>
    <n v="1955"/>
    <n v="69"/>
    <s v="Boomers"/>
    <s v="Bachelors"/>
    <s v="College"/>
    <s v="Married"/>
    <n v="74268"/>
    <n v="74268"/>
    <s v="Bracket 5"/>
    <n v="0"/>
    <n v="0"/>
    <s v="Not Parent"/>
    <s v="2013-02-14"/>
    <d v="2024-07-24T00:00:00"/>
    <n v="4178"/>
    <n v="83"/>
    <n v="199"/>
    <n v="66"/>
    <n v="315"/>
    <n v="97"/>
    <n v="174"/>
    <n v="41"/>
    <n v="892"/>
    <n v="0.21349928195308759"/>
    <s v="Medium Priority"/>
    <n v="1"/>
    <x v="5"/>
    <x v="8"/>
    <x v="6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445"/>
    <n v="1967"/>
    <n v="57"/>
    <s v="Gen X"/>
    <s v="Bachelors"/>
    <s v="College"/>
    <s v="Partner"/>
    <n v="66825"/>
    <n v="66825"/>
    <s v="Bracket 4"/>
    <n v="0"/>
    <n v="0"/>
    <s v="Not Parent"/>
    <s v="2013-07-14"/>
    <d v="2024-07-24T00:00:00"/>
    <n v="4028"/>
    <n v="73"/>
    <n v="243"/>
    <n v="101"/>
    <n v="405"/>
    <n v="29"/>
    <n v="40"/>
    <n v="40"/>
    <n v="858"/>
    <n v="0.21300893743793445"/>
    <s v="Medium Priority"/>
    <n v="1"/>
    <x v="5"/>
    <x v="5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990"/>
    <n v="1954"/>
    <n v="70"/>
    <s v="Boomers"/>
    <s v="Bachelors"/>
    <s v="College"/>
    <s v="Married"/>
    <n v="59111"/>
    <n v="59111"/>
    <s v="Bracket 4"/>
    <n v="0"/>
    <n v="0"/>
    <s v="Not Parent"/>
    <s v="2013-05-02"/>
    <d v="2024-07-24T00:00:00"/>
    <n v="4101"/>
    <n v="90"/>
    <n v="524"/>
    <n v="0"/>
    <n v="134"/>
    <n v="28"/>
    <n v="28"/>
    <n v="155"/>
    <n v="869"/>
    <n v="0.21189953669836625"/>
    <s v="Medium Priority"/>
    <n v="1"/>
    <x v="8"/>
    <x v="12"/>
    <x v="5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12"/>
    <n v="1952"/>
    <n v="72"/>
    <s v="Boomers"/>
    <s v="Bachelors"/>
    <s v="College"/>
    <s v="Single"/>
    <n v="61823"/>
    <n v="61823"/>
    <s v="Bracket 4"/>
    <n v="0"/>
    <n v="1"/>
    <s v="Parent"/>
    <s v="2013-02-18"/>
    <d v="2024-07-24T00:00:00"/>
    <n v="4174"/>
    <n v="26"/>
    <n v="523"/>
    <n v="7"/>
    <n v="134"/>
    <n v="37"/>
    <n v="14"/>
    <n v="169"/>
    <n v="884"/>
    <n v="0.21178725443219934"/>
    <s v="Medium Priority"/>
    <n v="4"/>
    <x v="9"/>
    <x v="6"/>
    <x v="0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2276"/>
    <n v="1955"/>
    <n v="69"/>
    <s v="Boomers"/>
    <s v="Bachelors"/>
    <s v="College"/>
    <s v="Single"/>
    <n v="57959"/>
    <n v="57959"/>
    <s v="Bracket 4"/>
    <n v="0"/>
    <n v="1"/>
    <s v="Parent"/>
    <s v="2013-05-02"/>
    <d v="2024-07-24T00:00:00"/>
    <n v="4101"/>
    <n v="71"/>
    <n v="430"/>
    <n v="16"/>
    <n v="322"/>
    <n v="43"/>
    <n v="24"/>
    <n v="33"/>
    <n v="868"/>
    <n v="0.21165569373323578"/>
    <s v="Medium Priority"/>
    <n v="5"/>
    <x v="5"/>
    <x v="1"/>
    <x v="4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646"/>
    <n v="1989"/>
    <n v="35"/>
    <s v="Millennials"/>
    <s v="Bachelors"/>
    <s v="College"/>
    <s v="Single"/>
    <n v="64449"/>
    <n v="64449"/>
    <s v="Bracket 4"/>
    <n v="1"/>
    <n v="0"/>
    <s v="Parent"/>
    <s v="2014-02-18"/>
    <d v="2024-07-24T00:00:00"/>
    <n v="3809"/>
    <n v="70"/>
    <n v="218"/>
    <n v="63"/>
    <n v="282"/>
    <n v="137"/>
    <n v="35"/>
    <n v="70"/>
    <n v="805"/>
    <n v="0.21134155946442637"/>
    <s v="Medium Priority"/>
    <n v="4"/>
    <x v="4"/>
    <x v="8"/>
    <x v="2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272"/>
    <n v="1965"/>
    <n v="59"/>
    <s v="Gen X"/>
    <s v="Master"/>
    <s v="College"/>
    <s v="Single"/>
    <n v="55250"/>
    <n v="55250"/>
    <s v="Bracket 4"/>
    <n v="0"/>
    <n v="1"/>
    <s v="Parent"/>
    <s v="2012-10-21"/>
    <d v="2024-07-24T00:00:00"/>
    <n v="4294"/>
    <n v="49"/>
    <n v="664"/>
    <n v="58"/>
    <n v="83"/>
    <n v="32"/>
    <n v="0"/>
    <n v="66"/>
    <n v="903"/>
    <n v="0.21029343269678621"/>
    <s v="Medium Priority"/>
    <n v="4"/>
    <x v="2"/>
    <x v="5"/>
    <x v="0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143"/>
    <n v="1955"/>
    <n v="69"/>
    <s v="Boomers"/>
    <s v="Postgraduate"/>
    <s v="College"/>
    <s v="Partner"/>
    <n v="74805"/>
    <n v="74805"/>
    <s v="Bracket 5"/>
    <n v="0"/>
    <n v="1"/>
    <s v="Parent"/>
    <s v="2013-11-06"/>
    <d v="2024-07-24T00:00:00"/>
    <n v="3913"/>
    <n v="14"/>
    <n v="209"/>
    <n v="162"/>
    <n v="209"/>
    <n v="41"/>
    <n v="162"/>
    <n v="37"/>
    <n v="820"/>
    <n v="0.20955788397648864"/>
    <s v="Medium Priority"/>
    <n v="5"/>
    <x v="5"/>
    <x v="1"/>
    <x v="0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165"/>
    <n v="1972"/>
    <n v="52"/>
    <s v="Gen X"/>
    <s v="Bachelors"/>
    <s v="College"/>
    <s v="Partner"/>
    <n v="64474"/>
    <n v="64474"/>
    <s v="Bracket 4"/>
    <n v="0"/>
    <n v="1"/>
    <s v="Parent"/>
    <s v="2013-10-22"/>
    <d v="2024-07-24T00:00:00"/>
    <n v="3928"/>
    <n v="59"/>
    <n v="381"/>
    <n v="35"/>
    <n v="172"/>
    <n v="56"/>
    <n v="86"/>
    <n v="93"/>
    <n v="823"/>
    <n v="0.20952138492871691"/>
    <s v="Medium Priority"/>
    <n v="2"/>
    <x v="9"/>
    <x v="6"/>
    <x v="0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722"/>
    <n v="1954"/>
    <n v="70"/>
    <s v="Boomers"/>
    <s v="PhD"/>
    <s v="College"/>
    <s v="Married"/>
    <n v="70421"/>
    <n v="70421"/>
    <s v="Bracket 4"/>
    <n v="0"/>
    <n v="1"/>
    <s v="Parent"/>
    <s v="2014-06-28"/>
    <d v="2024-07-24T00:00:00"/>
    <n v="3679"/>
    <n v="98"/>
    <n v="479"/>
    <n v="28"/>
    <n v="136"/>
    <n v="75"/>
    <n v="14"/>
    <n v="35"/>
    <n v="767"/>
    <n v="0.20848056537102475"/>
    <s v="Medium Priority"/>
    <n v="3"/>
    <x v="6"/>
    <x v="8"/>
    <x v="7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312"/>
    <n v="1959"/>
    <n v="65"/>
    <s v="Boomers"/>
    <s v="Bachelors"/>
    <s v="College"/>
    <s v="Married"/>
    <n v="65031"/>
    <n v="65031"/>
    <s v="Bracket 4"/>
    <n v="0"/>
    <n v="1"/>
    <s v="Parent"/>
    <s v="2013-03-17"/>
    <d v="2024-07-24T00:00:00"/>
    <n v="4147"/>
    <n v="29"/>
    <n v="258"/>
    <n v="107"/>
    <n v="291"/>
    <n v="84"/>
    <n v="37"/>
    <n v="86"/>
    <n v="863"/>
    <n v="0.20810224258500121"/>
    <s v="Medium Priority"/>
    <n v="4"/>
    <x v="6"/>
    <x v="8"/>
    <x v="8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136"/>
    <n v="1973"/>
    <n v="51"/>
    <s v="Gen X"/>
    <s v="Bachelors"/>
    <s v="College"/>
    <s v="Single"/>
    <n v="65333"/>
    <n v="65333"/>
    <s v="Bracket 4"/>
    <n v="0"/>
    <n v="1"/>
    <s v="Parent"/>
    <s v="2014-01-17"/>
    <d v="2024-07-24T00:00:00"/>
    <n v="3841"/>
    <n v="58"/>
    <n v="654"/>
    <n v="7"/>
    <n v="92"/>
    <n v="0"/>
    <n v="15"/>
    <n v="30"/>
    <n v="798"/>
    <n v="0.20775839625097631"/>
    <s v="Medium Priority"/>
    <n v="7"/>
    <x v="1"/>
    <x v="0"/>
    <x v="5"/>
    <n v="6"/>
    <x v="0"/>
    <x v="0"/>
    <x v="0"/>
    <x v="1"/>
    <x v="0"/>
    <n v="1"/>
    <s v="Converted"/>
    <n v="0"/>
    <n v="3"/>
    <n v="11"/>
    <n v="4"/>
    <n v="3"/>
    <n v="0"/>
    <n v="1"/>
    <n v="8"/>
    <x v="0"/>
  </r>
  <r>
    <n v="3834"/>
    <n v="1962"/>
    <n v="62"/>
    <s v="Boomers"/>
    <s v="Bachelors"/>
    <s v="College"/>
    <s v="Single"/>
    <n v="69627"/>
    <n v="69627"/>
    <s v="Bracket 4"/>
    <n v="0"/>
    <n v="1"/>
    <s v="Parent"/>
    <s v="2013-03-17"/>
    <d v="2024-07-24T00:00:00"/>
    <n v="4147"/>
    <n v="35"/>
    <n v="231"/>
    <n v="161"/>
    <n v="215"/>
    <n v="171"/>
    <n v="30"/>
    <n v="53"/>
    <n v="861"/>
    <n v="0.2076199662406559"/>
    <s v="Medium Priority"/>
    <n v="2"/>
    <x v="9"/>
    <x v="6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000"/>
    <n v="1972"/>
    <n v="52"/>
    <s v="Gen X"/>
    <s v="Postgraduate"/>
    <s v="College"/>
    <s v="Single"/>
    <n v="65704"/>
    <n v="65704"/>
    <s v="Bracket 4"/>
    <n v="0"/>
    <n v="0"/>
    <s v="Not Parent"/>
    <s v="2013-10-13"/>
    <d v="2024-07-24T00:00:00"/>
    <n v="3937"/>
    <n v="18"/>
    <n v="279"/>
    <n v="172"/>
    <n v="74"/>
    <n v="38"/>
    <n v="8"/>
    <n v="246"/>
    <n v="817"/>
    <n v="0.20751841503683008"/>
    <s v="Medium Priority"/>
    <n v="1"/>
    <x v="7"/>
    <x v="3"/>
    <x v="0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64"/>
    <n v="1981"/>
    <n v="43"/>
    <s v="Millennials"/>
    <s v="PhD"/>
    <s v="College"/>
    <s v="Partner"/>
    <n v="56937"/>
    <n v="56937"/>
    <s v="Bracket 4"/>
    <n v="1"/>
    <n v="0"/>
    <s v="Parent"/>
    <s v="2012-08-04"/>
    <d v="2024-07-24T00:00:00"/>
    <n v="4372"/>
    <n v="81"/>
    <n v="746"/>
    <n v="8"/>
    <n v="125"/>
    <n v="11"/>
    <n v="8"/>
    <n v="8"/>
    <n v="906"/>
    <n v="0.20722781335773102"/>
    <s v="Medium Priority"/>
    <n v="7"/>
    <x v="9"/>
    <x v="7"/>
    <x v="1"/>
    <n v="6"/>
    <x v="0"/>
    <x v="0"/>
    <x v="0"/>
    <x v="1"/>
    <x v="1"/>
    <n v="1"/>
    <s v="Converted"/>
    <n v="0"/>
    <n v="3"/>
    <n v="11"/>
    <n v="4"/>
    <n v="3"/>
    <n v="2"/>
    <n v="1"/>
    <n v="10"/>
    <x v="1"/>
  </r>
  <r>
    <n v="1184"/>
    <n v="1968"/>
    <n v="56"/>
    <s v="Gen X"/>
    <s v="PhD"/>
    <s v="College"/>
    <s v="Divorced"/>
    <n v="69674"/>
    <n v="69674"/>
    <s v="Bracket 4"/>
    <n v="0"/>
    <n v="2"/>
    <s v="Parent"/>
    <s v="2013-05-22"/>
    <d v="2024-07-24T00:00:00"/>
    <n v="4081"/>
    <n v="46"/>
    <n v="554"/>
    <n v="41"/>
    <n v="215"/>
    <n v="11"/>
    <n v="0"/>
    <n v="24"/>
    <n v="845"/>
    <n v="0.20705709384954668"/>
    <s v="Medium Priority"/>
    <n v="3"/>
    <x v="6"/>
    <x v="6"/>
    <x v="0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683"/>
    <n v="1968"/>
    <n v="56"/>
    <s v="Gen X"/>
    <s v="Master"/>
    <s v="College"/>
    <s v="Married"/>
    <n v="70777"/>
    <n v="70777"/>
    <s v="Bracket 4"/>
    <n v="0"/>
    <n v="1"/>
    <s v="Parent"/>
    <s v="2014-02-25"/>
    <d v="2024-07-24T00:00:00"/>
    <n v="3802"/>
    <n v="80"/>
    <n v="554"/>
    <n v="35"/>
    <n v="113"/>
    <n v="0"/>
    <n v="7"/>
    <n v="78"/>
    <n v="787"/>
    <n v="0.20699631772751184"/>
    <s v="Medium Priority"/>
    <n v="3"/>
    <x v="4"/>
    <x v="8"/>
    <x v="2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988"/>
    <n v="1976"/>
    <n v="48"/>
    <s v="Gen X"/>
    <s v="Master"/>
    <s v="College"/>
    <s v="Single"/>
    <n v="70379"/>
    <n v="70379"/>
    <s v="Bracket 4"/>
    <n v="0"/>
    <n v="1"/>
    <s v="Parent"/>
    <s v="2013-03-03"/>
    <d v="2024-07-24T00:00:00"/>
    <n v="4161"/>
    <n v="84"/>
    <n v="553"/>
    <n v="25"/>
    <n v="142"/>
    <n v="65"/>
    <n v="67"/>
    <n v="8"/>
    <n v="860"/>
    <n v="0.20668108627733717"/>
    <s v="Medium Priority"/>
    <n v="3"/>
    <x v="3"/>
    <x v="8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221"/>
    <n v="1957"/>
    <n v="67"/>
    <s v="Boomers"/>
    <s v="Bachelors"/>
    <s v="College"/>
    <s v="Married"/>
    <n v="52852"/>
    <n v="52852"/>
    <s v="Bracket 3"/>
    <n v="0"/>
    <n v="1"/>
    <s v="Parent"/>
    <s v="2012-12-01"/>
    <d v="2024-07-24T00:00:00"/>
    <n v="4253"/>
    <n v="93"/>
    <n v="714"/>
    <n v="8"/>
    <n v="99"/>
    <n v="11"/>
    <n v="0"/>
    <n v="47"/>
    <n v="879"/>
    <n v="0.20667763931342581"/>
    <s v="Medium Priority"/>
    <n v="4"/>
    <x v="6"/>
    <x v="1"/>
    <x v="6"/>
    <n v="8"/>
    <x v="0"/>
    <x v="0"/>
    <x v="1"/>
    <x v="0"/>
    <x v="1"/>
    <n v="1"/>
    <s v="Converted"/>
    <n v="0"/>
    <n v="3"/>
    <n v="11"/>
    <n v="4"/>
    <n v="3"/>
    <n v="2"/>
    <n v="1"/>
    <n v="10"/>
    <x v="1"/>
  </r>
  <r>
    <n v="2426"/>
    <n v="1964"/>
    <n v="60"/>
    <s v="Boomers"/>
    <s v="PhD"/>
    <s v="College"/>
    <s v="Divorced"/>
    <n v="78825"/>
    <n v="78825"/>
    <s v="Bracket 5"/>
    <n v="0"/>
    <n v="0"/>
    <s v="Not Parent"/>
    <s v="2012-09-14"/>
    <d v="2024-07-24T00:00:00"/>
    <n v="4331"/>
    <n v="35"/>
    <n v="483"/>
    <n v="74"/>
    <n v="114"/>
    <n v="169"/>
    <n v="37"/>
    <n v="18"/>
    <n v="895"/>
    <n v="0.20664973447240823"/>
    <s v="Medium Priority"/>
    <n v="1"/>
    <x v="4"/>
    <x v="3"/>
    <x v="8"/>
    <n v="3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10858"/>
    <n v="1975"/>
    <n v="49"/>
    <s v="Gen X"/>
    <s v="Bachelors"/>
    <s v="College"/>
    <s v="Partner"/>
    <n v="76532"/>
    <n v="76532"/>
    <s v="Bracket 5"/>
    <n v="1"/>
    <n v="1"/>
    <s v="Parent"/>
    <s v="2013-09-09"/>
    <d v="2024-07-24T00:00:00"/>
    <n v="3971"/>
    <n v="38"/>
    <n v="355"/>
    <n v="30"/>
    <n v="177"/>
    <n v="90"/>
    <n v="138"/>
    <n v="30"/>
    <n v="820"/>
    <n v="0.20649710400402921"/>
    <s v="Medium Priority"/>
    <n v="4"/>
    <x v="1"/>
    <x v="5"/>
    <x v="7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299"/>
    <n v="1969"/>
    <n v="55"/>
    <s v="Gen X"/>
    <s v="PhD"/>
    <s v="College"/>
    <s v="Single"/>
    <n v="48240"/>
    <n v="48240"/>
    <s v="Bracket 3"/>
    <n v="0"/>
    <n v="0"/>
    <s v="Not Parent"/>
    <s v="2012-11-09"/>
    <d v="2024-07-24T00:00:00"/>
    <n v="4275"/>
    <n v="73"/>
    <n v="389"/>
    <n v="91"/>
    <n v="248"/>
    <n v="64"/>
    <n v="49"/>
    <n v="41"/>
    <n v="882"/>
    <n v="0.2063157894736842"/>
    <s v="Medium Priority"/>
    <n v="3"/>
    <x v="3"/>
    <x v="8"/>
    <x v="8"/>
    <n v="5"/>
    <x v="0"/>
    <x v="0"/>
    <x v="0"/>
    <x v="0"/>
    <x v="1"/>
    <n v="1"/>
    <s v="Not Converted"/>
    <n v="0"/>
    <n v="3"/>
    <n v="11"/>
    <n v="4"/>
    <n v="3"/>
    <n v="2"/>
    <n v="0"/>
    <n v="9"/>
    <x v="1"/>
  </r>
  <r>
    <n v="4058"/>
    <n v="1955"/>
    <n v="69"/>
    <s v="Boomers"/>
    <s v="PhD"/>
    <s v="College"/>
    <s v="Single"/>
    <n v="61284"/>
    <n v="61284"/>
    <s v="Bracket 4"/>
    <n v="0"/>
    <n v="0"/>
    <s v="Not Parent"/>
    <s v="2013-10-12"/>
    <d v="2024-07-24T00:00:00"/>
    <n v="3938"/>
    <n v="76"/>
    <n v="618"/>
    <n v="15"/>
    <n v="106"/>
    <n v="20"/>
    <n v="7"/>
    <n v="45"/>
    <n v="811"/>
    <n v="0.20594210259014728"/>
    <s v="Medium Priority"/>
    <n v="1"/>
    <x v="8"/>
    <x v="6"/>
    <x v="5"/>
    <n v="6"/>
    <x v="0"/>
    <x v="0"/>
    <x v="0"/>
    <x v="1"/>
    <x v="1"/>
    <n v="1"/>
    <s v="Converted"/>
    <n v="0"/>
    <n v="3"/>
    <n v="11"/>
    <n v="4"/>
    <n v="3"/>
    <n v="0"/>
    <n v="1"/>
    <n v="8"/>
    <x v="0"/>
  </r>
  <r>
    <n v="3498"/>
    <n v="1976"/>
    <n v="48"/>
    <s v="Gen X"/>
    <s v="PhD"/>
    <s v="College"/>
    <s v="Married"/>
    <n v="55424"/>
    <n v="55424"/>
    <s v="Bracket 4"/>
    <n v="0"/>
    <n v="1"/>
    <s v="Parent"/>
    <s v="2012-11-25"/>
    <d v="2024-07-24T00:00:00"/>
    <n v="4259"/>
    <n v="6"/>
    <n v="462"/>
    <n v="61"/>
    <n v="184"/>
    <n v="10"/>
    <n v="53"/>
    <n v="107"/>
    <n v="877"/>
    <n v="0.20591688189715895"/>
    <s v="Medium Priority"/>
    <n v="4"/>
    <x v="2"/>
    <x v="5"/>
    <x v="1"/>
    <n v="6"/>
    <x v="0"/>
    <x v="0"/>
    <x v="1"/>
    <x v="0"/>
    <x v="1"/>
    <n v="1"/>
    <s v="Converted"/>
    <n v="0"/>
    <n v="3"/>
    <n v="11"/>
    <n v="4"/>
    <n v="3"/>
    <n v="2"/>
    <n v="1"/>
    <n v="10"/>
    <x v="1"/>
  </r>
  <r>
    <n v="4122"/>
    <n v="1975"/>
    <n v="49"/>
    <s v="Gen X"/>
    <s v="Bachelors"/>
    <s v="College"/>
    <s v="Married"/>
    <n v="79205"/>
    <n v="79205"/>
    <s v="Bracket 5"/>
    <n v="0"/>
    <n v="0"/>
    <s v="Not Parent"/>
    <s v="2012-08-29"/>
    <d v="2024-07-24T00:00:00"/>
    <n v="4347"/>
    <n v="73"/>
    <n v="504"/>
    <n v="23"/>
    <n v="117"/>
    <n v="179"/>
    <n v="28"/>
    <n v="44"/>
    <n v="895"/>
    <n v="0.2058891189325972"/>
    <s v="Medium Priority"/>
    <n v="1"/>
    <x v="3"/>
    <x v="5"/>
    <x v="9"/>
    <n v="4"/>
    <x v="1"/>
    <x v="0"/>
    <x v="0"/>
    <x v="0"/>
    <x v="1"/>
    <n v="1"/>
    <s v="Converted"/>
    <n v="0"/>
    <n v="3"/>
    <n v="11"/>
    <n v="4"/>
    <n v="3"/>
    <n v="2"/>
    <n v="1"/>
    <n v="10"/>
    <x v="1"/>
  </r>
  <r>
    <n v="5841"/>
    <n v="1966"/>
    <n v="58"/>
    <s v="Gen X"/>
    <s v="Bachelors"/>
    <s v="College"/>
    <s v="Partner"/>
    <n v="60894"/>
    <n v="60894"/>
    <s v="Bracket 4"/>
    <n v="0"/>
    <n v="1"/>
    <s v="Parent"/>
    <s v="2013-06-28"/>
    <d v="2024-07-24T00:00:00"/>
    <n v="4044"/>
    <n v="61"/>
    <n v="606"/>
    <n v="7"/>
    <n v="155"/>
    <n v="10"/>
    <n v="0"/>
    <n v="54"/>
    <n v="832"/>
    <n v="0.20573689416419386"/>
    <s v="Medium Priority"/>
    <n v="5"/>
    <x v="6"/>
    <x v="8"/>
    <x v="5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732"/>
    <n v="1955"/>
    <n v="69"/>
    <s v="Boomers"/>
    <s v="Master"/>
    <s v="College"/>
    <s v="Married"/>
    <n v="52750"/>
    <n v="52750"/>
    <s v="Bracket 3"/>
    <n v="0"/>
    <n v="1"/>
    <s v="Parent"/>
    <s v="2013-02-04"/>
    <d v="2024-07-24T00:00:00"/>
    <n v="4188"/>
    <n v="72"/>
    <n v="393"/>
    <n v="0"/>
    <n v="239"/>
    <n v="90"/>
    <n v="69"/>
    <n v="69"/>
    <n v="860"/>
    <n v="0.20534861509073543"/>
    <s v="Medium Priority"/>
    <n v="6"/>
    <x v="4"/>
    <x v="1"/>
    <x v="1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402"/>
    <n v="1953"/>
    <n v="71"/>
    <s v="Boomers"/>
    <s v="Master"/>
    <s v="College"/>
    <s v="Married"/>
    <n v="67087"/>
    <n v="67087"/>
    <s v="Bracket 4"/>
    <n v="0"/>
    <n v="1"/>
    <s v="Parent"/>
    <s v="2013-12-17"/>
    <d v="2024-07-24T00:00:00"/>
    <n v="3872"/>
    <n v="40"/>
    <n v="329"/>
    <n v="35"/>
    <n v="222"/>
    <n v="130"/>
    <n v="35"/>
    <n v="43"/>
    <n v="794"/>
    <n v="0.20506198347107438"/>
    <s v="Medium Priority"/>
    <n v="2"/>
    <x v="2"/>
    <x v="5"/>
    <x v="5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35"/>
    <n v="1987"/>
    <n v="37"/>
    <s v="Millennials"/>
    <s v="Bachelors"/>
    <s v="College"/>
    <s v="Divorced"/>
    <n v="81361"/>
    <n v="81361"/>
    <s v="Bracket 5"/>
    <n v="0"/>
    <n v="0"/>
    <s v="Not Parent"/>
    <s v="2014-02-25"/>
    <d v="2024-07-24T00:00:00"/>
    <n v="3802"/>
    <n v="18"/>
    <n v="163"/>
    <n v="23"/>
    <n v="424"/>
    <n v="27"/>
    <n v="65"/>
    <n v="76"/>
    <n v="778"/>
    <n v="0.20462914255654918"/>
    <s v="Medium Priority"/>
    <n v="1"/>
    <x v="0"/>
    <x v="3"/>
    <x v="8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608"/>
    <n v="1987"/>
    <n v="37"/>
    <s v="Millennials"/>
    <s v="Bachelors"/>
    <s v="College"/>
    <s v="Divorced"/>
    <n v="81361"/>
    <n v="81361"/>
    <s v="Bracket 5"/>
    <n v="0"/>
    <n v="0"/>
    <s v="Not Parent"/>
    <s v="2014-02-25"/>
    <d v="2024-07-24T00:00:00"/>
    <n v="3802"/>
    <n v="18"/>
    <n v="163"/>
    <n v="23"/>
    <n v="424"/>
    <n v="27"/>
    <n v="65"/>
    <n v="76"/>
    <n v="778"/>
    <n v="0.20462914255654918"/>
    <s v="Medium Priority"/>
    <n v="1"/>
    <x v="0"/>
    <x v="3"/>
    <x v="8"/>
    <n v="1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9949"/>
    <n v="1976"/>
    <n v="48"/>
    <s v="Gen X"/>
    <s v="Bachelors"/>
    <s v="College"/>
    <s v="Married"/>
    <n v="59809"/>
    <n v="59809"/>
    <s v="Bracket 4"/>
    <n v="0"/>
    <n v="2"/>
    <s v="Parent"/>
    <s v="2012-10-18"/>
    <d v="2024-07-24T00:00:00"/>
    <n v="4297"/>
    <n v="36"/>
    <n v="598"/>
    <n v="16"/>
    <n v="141"/>
    <n v="32"/>
    <n v="41"/>
    <n v="49"/>
    <n v="877"/>
    <n v="0.20409588084710262"/>
    <s v="Medium Priority"/>
    <n v="3"/>
    <x v="0"/>
    <x v="8"/>
    <x v="3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916"/>
    <n v="1971"/>
    <n v="53"/>
    <s v="Gen X"/>
    <s v="PhD"/>
    <s v="College"/>
    <s v="Partner"/>
    <n v="49269"/>
    <n v="49269"/>
    <s v="Bracket 3"/>
    <n v="1"/>
    <n v="0"/>
    <s v="Parent"/>
    <s v="2012-08-15"/>
    <d v="2024-07-24T00:00:00"/>
    <n v="4361"/>
    <n v="92"/>
    <n v="639"/>
    <n v="8"/>
    <n v="166"/>
    <n v="11"/>
    <n v="8"/>
    <n v="58"/>
    <n v="890"/>
    <n v="0.20408163265306123"/>
    <s v="Medium Priority"/>
    <n v="3"/>
    <x v="2"/>
    <x v="8"/>
    <x v="2"/>
    <n v="7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3900"/>
    <n v="1972"/>
    <n v="52"/>
    <s v="Gen X"/>
    <s v="Bachelors"/>
    <s v="College"/>
    <s v="Married"/>
    <n v="65685"/>
    <n v="65685"/>
    <s v="Bracket 4"/>
    <n v="0"/>
    <n v="1"/>
    <s v="Parent"/>
    <s v="2014-03-29"/>
    <d v="2024-07-24T00:00:00"/>
    <n v="3770"/>
    <n v="54"/>
    <n v="642"/>
    <n v="14"/>
    <n v="49"/>
    <n v="0"/>
    <n v="7"/>
    <n v="57"/>
    <n v="769"/>
    <n v="0.20397877984084881"/>
    <s v="Medium Priority"/>
    <n v="1"/>
    <x v="1"/>
    <x v="6"/>
    <x v="1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958"/>
    <n v="1972"/>
    <n v="52"/>
    <s v="Gen X"/>
    <s v="Bachelors"/>
    <s v="College"/>
    <s v="Married"/>
    <n v="65685"/>
    <n v="65685"/>
    <s v="Bracket 4"/>
    <n v="0"/>
    <n v="1"/>
    <s v="Parent"/>
    <s v="2014-03-29"/>
    <d v="2024-07-24T00:00:00"/>
    <n v="3770"/>
    <n v="54"/>
    <n v="642"/>
    <n v="14"/>
    <n v="49"/>
    <n v="0"/>
    <n v="7"/>
    <n v="57"/>
    <n v="769"/>
    <n v="0.20397877984084881"/>
    <s v="Medium Priority"/>
    <n v="1"/>
    <x v="1"/>
    <x v="6"/>
    <x v="1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8148"/>
    <n v="1956"/>
    <n v="68"/>
    <s v="Boomers"/>
    <s v="Master"/>
    <s v="College"/>
    <s v="Partner"/>
    <n v="50898"/>
    <n v="50898"/>
    <s v="Bracket 3"/>
    <n v="1"/>
    <n v="1"/>
    <s v="Parent"/>
    <s v="2013-01-08"/>
    <d v="2024-07-24T00:00:00"/>
    <n v="4215"/>
    <n v="88"/>
    <n v="285"/>
    <n v="28"/>
    <n v="242"/>
    <n v="55"/>
    <n v="114"/>
    <n v="135"/>
    <n v="859"/>
    <n v="0.20379596678529063"/>
    <s v="Medium Priority"/>
    <n v="13"/>
    <x v="3"/>
    <x v="6"/>
    <x v="2"/>
    <n v="5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11101"/>
    <n v="1991"/>
    <n v="33"/>
    <s v="Millennials"/>
    <s v="Bachelors"/>
    <s v="College"/>
    <s v="Partner"/>
    <n v="89891"/>
    <n v="89891"/>
    <s v="Bracket 5"/>
    <n v="0"/>
    <n v="0"/>
    <s v="Not Parent"/>
    <s v="2013-04-15"/>
    <d v="2024-07-24T00:00:00"/>
    <n v="4118"/>
    <n v="17"/>
    <n v="412"/>
    <n v="22"/>
    <n v="132"/>
    <n v="59"/>
    <n v="28"/>
    <n v="183"/>
    <n v="836"/>
    <n v="0.20301117047110248"/>
    <s v="Medium Priority"/>
    <n v="1"/>
    <x v="8"/>
    <x v="7"/>
    <x v="5"/>
    <n v="4"/>
    <x v="0"/>
    <x v="0"/>
    <x v="0"/>
    <x v="0"/>
    <x v="0"/>
    <n v="1"/>
    <s v="Converted"/>
    <n v="0"/>
    <n v="3"/>
    <n v="11"/>
    <n v="4"/>
    <n v="3"/>
    <n v="2"/>
    <n v="1"/>
    <n v="10"/>
    <x v="1"/>
  </r>
  <r>
    <n v="2570"/>
    <n v="1968"/>
    <n v="56"/>
    <s v="Gen X"/>
    <s v="Bachelors"/>
    <s v="College"/>
    <s v="Partner"/>
    <n v="56534"/>
    <n v="56534"/>
    <s v="Bracket 4"/>
    <n v="0"/>
    <n v="1"/>
    <s v="Parent"/>
    <s v="2013-07-23"/>
    <d v="2024-07-24T00:00:00"/>
    <n v="4019"/>
    <n v="35"/>
    <n v="691"/>
    <n v="7"/>
    <n v="61"/>
    <n v="10"/>
    <n v="0"/>
    <n v="46"/>
    <n v="815"/>
    <n v="0.2027867628763374"/>
    <s v="Medium Priority"/>
    <n v="4"/>
    <x v="6"/>
    <x v="0"/>
    <x v="7"/>
    <n v="8"/>
    <x v="0"/>
    <x v="1"/>
    <x v="0"/>
    <x v="1"/>
    <x v="1"/>
    <n v="1"/>
    <s v="Converted"/>
    <n v="0"/>
    <n v="3"/>
    <n v="11"/>
    <n v="4"/>
    <n v="3"/>
    <n v="0"/>
    <n v="1"/>
    <n v="8"/>
    <x v="0"/>
  </r>
  <r>
    <n v="760"/>
    <n v="1975"/>
    <n v="49"/>
    <s v="Gen X"/>
    <s v="PhD"/>
    <s v="College"/>
    <s v="Divorced"/>
    <n v="60554"/>
    <n v="60554"/>
    <s v="Bracket 4"/>
    <n v="1"/>
    <n v="0"/>
    <s v="Parent"/>
    <s v="2013-08-09"/>
    <d v="2024-07-24T00:00:00"/>
    <n v="4002"/>
    <n v="8"/>
    <n v="588"/>
    <n v="7"/>
    <n v="76"/>
    <n v="110"/>
    <n v="15"/>
    <n v="15"/>
    <n v="811"/>
    <n v="0.2026486756621689"/>
    <s v="Medium Priority"/>
    <n v="2"/>
    <x v="9"/>
    <x v="0"/>
    <x v="1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323"/>
    <n v="1949"/>
    <n v="75"/>
    <s v="Boomers"/>
    <s v="Master"/>
    <s v="College"/>
    <s v="Partner"/>
    <n v="49912"/>
    <n v="49912"/>
    <s v="Bracket 3"/>
    <n v="0"/>
    <n v="1"/>
    <s v="Parent"/>
    <s v="2012-09-07"/>
    <d v="2024-07-24T00:00:00"/>
    <n v="4338"/>
    <n v="5"/>
    <n v="520"/>
    <n v="8"/>
    <n v="223"/>
    <n v="32"/>
    <n v="49"/>
    <n v="42"/>
    <n v="874"/>
    <n v="0.20147533425541725"/>
    <s v="Medium Priority"/>
    <n v="4"/>
    <x v="6"/>
    <x v="5"/>
    <x v="7"/>
    <n v="8"/>
    <x v="0"/>
    <x v="0"/>
    <x v="1"/>
    <x v="0"/>
    <x v="1"/>
    <n v="1"/>
    <s v="Converted"/>
    <n v="0"/>
    <n v="3"/>
    <n v="11"/>
    <n v="4"/>
    <n v="3"/>
    <n v="2"/>
    <n v="0"/>
    <n v="9"/>
    <x v="1"/>
  </r>
  <r>
    <n v="1146"/>
    <n v="1949"/>
    <n v="75"/>
    <s v="Boomers"/>
    <s v="Master"/>
    <s v="College"/>
    <s v="Partner"/>
    <n v="49912"/>
    <n v="49912"/>
    <s v="Bracket 3"/>
    <n v="0"/>
    <n v="1"/>
    <s v="Parent"/>
    <s v="2012-09-07"/>
    <d v="2024-07-24T00:00:00"/>
    <n v="4338"/>
    <n v="5"/>
    <n v="520"/>
    <n v="8"/>
    <n v="223"/>
    <n v="32"/>
    <n v="49"/>
    <n v="42"/>
    <n v="874"/>
    <n v="0.20147533425541725"/>
    <s v="Medium Priority"/>
    <n v="4"/>
    <x v="6"/>
    <x v="5"/>
    <x v="7"/>
    <n v="8"/>
    <x v="0"/>
    <x v="0"/>
    <x v="1"/>
    <x v="0"/>
    <x v="1"/>
    <n v="1"/>
    <s v="Converted"/>
    <n v="0"/>
    <n v="3"/>
    <n v="11"/>
    <n v="4"/>
    <n v="3"/>
    <n v="2"/>
    <n v="0"/>
    <n v="9"/>
    <x v="1"/>
  </r>
  <r>
    <n v="5121"/>
    <n v="1977"/>
    <n v="47"/>
    <s v="Gen X"/>
    <s v="Bachelors"/>
    <s v="College"/>
    <s v="Single"/>
    <n v="56628"/>
    <n v="56628"/>
    <s v="Bracket 4"/>
    <n v="0"/>
    <n v="1"/>
    <s v="Parent"/>
    <s v="2014-03-21"/>
    <d v="2024-07-24T00:00:00"/>
    <n v="3778"/>
    <n v="30"/>
    <n v="479"/>
    <n v="5"/>
    <n v="82"/>
    <n v="7"/>
    <n v="17"/>
    <n v="171"/>
    <n v="761"/>
    <n v="0.20142932768660668"/>
    <s v="Medium Priority"/>
    <n v="2"/>
    <x v="2"/>
    <x v="7"/>
    <x v="6"/>
    <n v="5"/>
    <x v="0"/>
    <x v="0"/>
    <x v="1"/>
    <x v="0"/>
    <x v="1"/>
    <n v="1"/>
    <s v="Converted"/>
    <n v="0"/>
    <n v="3"/>
    <n v="11"/>
    <n v="4"/>
    <n v="3"/>
    <n v="0"/>
    <n v="1"/>
    <n v="8"/>
    <x v="0"/>
  </r>
  <r>
    <n v="2736"/>
    <n v="1978"/>
    <n v="46"/>
    <s v="Gen X"/>
    <s v="Bachelors"/>
    <s v="College"/>
    <s v="Married"/>
    <n v="73807"/>
    <n v="73807"/>
    <s v="Bracket 4"/>
    <n v="0"/>
    <n v="1"/>
    <s v="Parent"/>
    <s v="2013-01-02"/>
    <d v="2024-07-24T00:00:00"/>
    <n v="4221"/>
    <n v="88"/>
    <n v="366"/>
    <n v="124"/>
    <n v="156"/>
    <n v="71"/>
    <n v="78"/>
    <n v="54"/>
    <n v="849"/>
    <n v="0.20113717128642503"/>
    <s v="Medium Priority"/>
    <n v="2"/>
    <x v="4"/>
    <x v="5"/>
    <x v="4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793"/>
    <n v="1976"/>
    <n v="48"/>
    <s v="Gen X"/>
    <s v="Bachelors"/>
    <s v="College"/>
    <s v="Partner"/>
    <n v="62061"/>
    <n v="62061"/>
    <s v="Bracket 4"/>
    <n v="0"/>
    <n v="1"/>
    <s v="Parent"/>
    <s v="2013-08-31"/>
    <d v="2024-07-24T00:00:00"/>
    <n v="3980"/>
    <n v="12"/>
    <n v="641"/>
    <n v="7"/>
    <n v="84"/>
    <n v="0"/>
    <n v="30"/>
    <n v="38"/>
    <n v="800"/>
    <n v="0.20100502512562815"/>
    <s v="Medium Priority"/>
    <n v="3"/>
    <x v="6"/>
    <x v="0"/>
    <x v="7"/>
    <n v="6"/>
    <x v="0"/>
    <x v="0"/>
    <x v="0"/>
    <x v="1"/>
    <x v="1"/>
    <n v="1"/>
    <s v="Converted"/>
    <n v="0"/>
    <n v="3"/>
    <n v="11"/>
    <n v="4"/>
    <n v="3"/>
    <n v="0"/>
    <n v="1"/>
    <n v="8"/>
    <x v="0"/>
  </r>
  <r>
    <n v="8952"/>
    <n v="1953"/>
    <n v="71"/>
    <s v="Boomers"/>
    <s v="Master"/>
    <s v="College"/>
    <s v="Married"/>
    <n v="65569"/>
    <n v="65569"/>
    <s v="Bracket 4"/>
    <n v="0"/>
    <n v="1"/>
    <s v="Parent"/>
    <s v="2012-11-05"/>
    <d v="2024-07-24T00:00:00"/>
    <n v="4279"/>
    <n v="96"/>
    <n v="397"/>
    <n v="46"/>
    <n v="288"/>
    <n v="20"/>
    <n v="38"/>
    <n v="70"/>
    <n v="859"/>
    <n v="0.20074783827997195"/>
    <s v="Medium Priority"/>
    <n v="2"/>
    <x v="3"/>
    <x v="5"/>
    <x v="0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490"/>
    <n v="1962"/>
    <n v="62"/>
    <s v="Boomers"/>
    <s v="Bachelors"/>
    <s v="College"/>
    <s v="Married"/>
    <n v="55759"/>
    <n v="55759"/>
    <s v="Bracket 4"/>
    <n v="0"/>
    <n v="1"/>
    <s v="Parent"/>
    <s v="2012-11-28"/>
    <d v="2024-07-24T00:00:00"/>
    <n v="4256"/>
    <n v="84"/>
    <n v="675"/>
    <n v="0"/>
    <n v="85"/>
    <n v="10"/>
    <n v="7"/>
    <n v="77"/>
    <n v="854"/>
    <n v="0.20065789473684212"/>
    <s v="Medium Priority"/>
    <n v="5"/>
    <x v="6"/>
    <x v="8"/>
    <x v="5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991"/>
    <n v="1960"/>
    <n v="64"/>
    <s v="Boomers"/>
    <s v="Master"/>
    <s v="College"/>
    <s v="Married"/>
    <n v="89058"/>
    <n v="89058"/>
    <s v="Bracket 5"/>
    <n v="0"/>
    <n v="0"/>
    <s v="Not Parent"/>
    <s v="2012-12-07"/>
    <d v="2024-07-24T00:00:00"/>
    <n v="4247"/>
    <n v="18"/>
    <n v="454"/>
    <n v="194"/>
    <n v="106"/>
    <n v="31"/>
    <n v="22"/>
    <n v="43"/>
    <n v="850"/>
    <n v="0.20014127619496114"/>
    <s v="Medium Priority"/>
    <n v="1"/>
    <x v="4"/>
    <x v="0"/>
    <x v="9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951"/>
    <n v="1981"/>
    <n v="43"/>
    <s v="Millennials"/>
    <s v="High School"/>
    <s v="No College"/>
    <s v="Married"/>
    <n v="34445"/>
    <n v="34445"/>
    <s v="Bracket 3"/>
    <n v="0"/>
    <n v="0"/>
    <s v="Not Parent"/>
    <s v="2013-01-27"/>
    <d v="2024-07-24T00:00:00"/>
    <n v="4196"/>
    <n v="92"/>
    <n v="228"/>
    <n v="122"/>
    <n v="122"/>
    <n v="208"/>
    <n v="129"/>
    <n v="30"/>
    <n v="839"/>
    <n v="0.19995233555767397"/>
    <s v="Medium Priority"/>
    <n v="6"/>
    <x v="8"/>
    <x v="6"/>
    <x v="5"/>
    <n v="9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5519"/>
    <n v="1956"/>
    <n v="68"/>
    <s v="Boomers"/>
    <s v="Bachelors"/>
    <s v="College"/>
    <s v="Partner"/>
    <n v="64090"/>
    <n v="64090"/>
    <s v="Bracket 4"/>
    <n v="0"/>
    <n v="1"/>
    <s v="Parent"/>
    <s v="2013-08-07"/>
    <d v="2024-07-24T00:00:00"/>
    <n v="4004"/>
    <n v="8"/>
    <n v="316"/>
    <n v="58"/>
    <n v="161"/>
    <n v="76"/>
    <n v="51"/>
    <n v="135"/>
    <n v="797"/>
    <n v="0.19905094905094906"/>
    <s v="Medium Priority"/>
    <n v="1"/>
    <x v="3"/>
    <x v="9"/>
    <x v="9"/>
    <n v="5"/>
    <x v="0"/>
    <x v="0"/>
    <x v="0"/>
    <x v="0"/>
    <x v="1"/>
    <n v="1"/>
    <s v="Not Converted"/>
    <n v="0"/>
    <n v="3"/>
    <n v="11"/>
    <n v="4"/>
    <n v="3"/>
    <n v="0"/>
    <n v="1"/>
    <n v="8"/>
    <x v="0"/>
  </r>
  <r>
    <n v="10507"/>
    <n v="1977"/>
    <n v="47"/>
    <s v="Gen X"/>
    <s v="Postgraduate"/>
    <s v="College"/>
    <s v="Divorced"/>
    <n v="59601"/>
    <n v="59601"/>
    <s v="Bracket 4"/>
    <n v="0"/>
    <n v="1"/>
    <s v="Parent"/>
    <s v="2013-07-25"/>
    <d v="2024-07-24T00:00:00"/>
    <n v="4017"/>
    <n v="14"/>
    <n v="691"/>
    <n v="7"/>
    <n v="69"/>
    <n v="0"/>
    <n v="7"/>
    <n v="23"/>
    <n v="797"/>
    <n v="0.19840677122230521"/>
    <s v="Medium Priority"/>
    <n v="4"/>
    <x v="7"/>
    <x v="6"/>
    <x v="7"/>
    <n v="8"/>
    <x v="0"/>
    <x v="0"/>
    <x v="0"/>
    <x v="1"/>
    <x v="1"/>
    <n v="1"/>
    <s v="Converted"/>
    <n v="0"/>
    <n v="3"/>
    <n v="11"/>
    <n v="4"/>
    <n v="3"/>
    <n v="0"/>
    <n v="1"/>
    <n v="8"/>
    <x v="0"/>
  </r>
  <r>
    <n v="5543"/>
    <n v="1966"/>
    <n v="58"/>
    <s v="Gen X"/>
    <s v="Bachelors"/>
    <s v="College"/>
    <s v="Partner"/>
    <n v="57811"/>
    <n v="57811"/>
    <s v="Bracket 4"/>
    <n v="0"/>
    <n v="1"/>
    <s v="Parent"/>
    <s v="2013-06-24"/>
    <d v="2024-07-24T00:00:00"/>
    <n v="4048"/>
    <n v="49"/>
    <n v="545"/>
    <n v="7"/>
    <n v="114"/>
    <n v="37"/>
    <n v="21"/>
    <n v="78"/>
    <n v="802"/>
    <n v="0.19812252964426877"/>
    <s v="Medium Priority"/>
    <n v="5"/>
    <x v="2"/>
    <x v="6"/>
    <x v="4"/>
    <n v="5"/>
    <x v="0"/>
    <x v="0"/>
    <x v="0"/>
    <x v="1"/>
    <x v="1"/>
    <n v="1"/>
    <s v="Converted"/>
    <n v="0"/>
    <n v="3"/>
    <n v="11"/>
    <n v="4"/>
    <n v="3"/>
    <n v="2"/>
    <n v="1"/>
    <n v="10"/>
    <x v="1"/>
  </r>
  <r>
    <n v="6892"/>
    <n v="1968"/>
    <n v="56"/>
    <s v="Gen X"/>
    <s v="Bachelors"/>
    <s v="College"/>
    <s v="Divorced"/>
    <n v="61671"/>
    <n v="61671"/>
    <s v="Bracket 4"/>
    <n v="0"/>
    <n v="1"/>
    <s v="Parent"/>
    <s v="2014-06-03"/>
    <d v="2024-07-24T00:00:00"/>
    <n v="3704"/>
    <n v="23"/>
    <n v="641"/>
    <n v="7"/>
    <n v="56"/>
    <n v="0"/>
    <n v="0"/>
    <n v="28"/>
    <n v="732"/>
    <n v="0.19762419006479481"/>
    <s v="Medium Priority"/>
    <n v="8"/>
    <x v="6"/>
    <x v="0"/>
    <x v="3"/>
    <n v="8"/>
    <x v="1"/>
    <x v="0"/>
    <x v="0"/>
    <x v="1"/>
    <x v="1"/>
    <n v="1"/>
    <s v="Converted"/>
    <n v="0"/>
    <n v="3"/>
    <n v="11"/>
    <n v="4"/>
    <n v="3"/>
    <n v="0"/>
    <n v="1"/>
    <n v="8"/>
    <x v="0"/>
  </r>
  <r>
    <n v="832"/>
    <n v="1966"/>
    <n v="58"/>
    <s v="Gen X"/>
    <s v="PhD"/>
    <s v="College"/>
    <s v="Partner"/>
    <n v="65814"/>
    <n v="65814"/>
    <s v="Bracket 4"/>
    <n v="0"/>
    <n v="1"/>
    <s v="Parent"/>
    <s v="2014-03-02"/>
    <d v="2024-07-24T00:00:00"/>
    <n v="3797"/>
    <n v="90"/>
    <n v="561"/>
    <n v="14"/>
    <n v="113"/>
    <n v="10"/>
    <n v="14"/>
    <n v="35"/>
    <n v="747"/>
    <n v="0.19673426389254675"/>
    <s v="Medium Priority"/>
    <n v="3"/>
    <x v="9"/>
    <x v="6"/>
    <x v="0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405"/>
    <n v="1956"/>
    <n v="68"/>
    <s v="Boomers"/>
    <s v="Master"/>
    <s v="College"/>
    <s v="Married"/>
    <n v="63915"/>
    <n v="63915"/>
    <s v="Bracket 4"/>
    <n v="0"/>
    <n v="2"/>
    <s v="Parent"/>
    <s v="2013-07-30"/>
    <d v="2024-07-24T00:00:00"/>
    <n v="4012"/>
    <n v="2"/>
    <n v="622"/>
    <n v="7"/>
    <n v="115"/>
    <n v="30"/>
    <n v="0"/>
    <n v="15"/>
    <n v="789"/>
    <n v="0.19666001994017945"/>
    <s v="Medium Priority"/>
    <n v="2"/>
    <x v="3"/>
    <x v="8"/>
    <x v="2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780"/>
    <n v="1971"/>
    <n v="53"/>
    <s v="Gen X"/>
    <s v="Master"/>
    <s v="College"/>
    <s v="Partner"/>
    <n v="71499"/>
    <n v="71499"/>
    <s v="Bracket 4"/>
    <n v="0"/>
    <n v="1"/>
    <s v="Parent"/>
    <s v="2013-06-25"/>
    <d v="2024-07-24T00:00:00"/>
    <n v="4047"/>
    <n v="12"/>
    <n v="465"/>
    <n v="25"/>
    <n v="132"/>
    <n v="136"/>
    <n v="0"/>
    <n v="37"/>
    <n v="795"/>
    <n v="0.19644180874722017"/>
    <s v="Medium Priority"/>
    <n v="2"/>
    <x v="9"/>
    <x v="8"/>
    <x v="8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488"/>
    <n v="1963"/>
    <n v="61"/>
    <s v="Boomers"/>
    <s v="Master"/>
    <s v="College"/>
    <s v="Single"/>
    <n v="64191"/>
    <n v="64191"/>
    <s v="Bracket 4"/>
    <n v="0"/>
    <n v="1"/>
    <s v="Parent"/>
    <s v="2013-01-22"/>
    <d v="2024-07-24T00:00:00"/>
    <n v="4201"/>
    <n v="30"/>
    <n v="420"/>
    <n v="15"/>
    <n v="186"/>
    <n v="151"/>
    <n v="38"/>
    <n v="15"/>
    <n v="825"/>
    <n v="0.19638181385384432"/>
    <s v="Medium Priority"/>
    <n v="3"/>
    <x v="4"/>
    <x v="8"/>
    <x v="8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524"/>
    <n v="1963"/>
    <n v="61"/>
    <s v="Boomers"/>
    <s v="Master"/>
    <s v="College"/>
    <s v="Divorced"/>
    <n v="49476"/>
    <n v="49476"/>
    <s v="Bracket 3"/>
    <n v="0"/>
    <n v="1"/>
    <s v="Parent"/>
    <s v="2013-06-20"/>
    <d v="2024-07-24T00:00:00"/>
    <n v="4052"/>
    <n v="29"/>
    <n v="386"/>
    <n v="23"/>
    <n v="95"/>
    <n v="54"/>
    <n v="41"/>
    <n v="196"/>
    <n v="795"/>
    <n v="0.1961994076999013"/>
    <s v="Medium Priority"/>
    <n v="4"/>
    <x v="7"/>
    <x v="2"/>
    <x v="6"/>
    <n v="2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7119"/>
    <n v="1982"/>
    <n v="42"/>
    <s v="Millennials"/>
    <s v="Bachelors"/>
    <s v="College"/>
    <s v="Single"/>
    <n v="68627"/>
    <n v="68627"/>
    <s v="Bracket 4"/>
    <n v="0"/>
    <n v="0"/>
    <s v="Not Parent"/>
    <s v="2013-01-12"/>
    <d v="2024-07-24T00:00:00"/>
    <n v="4211"/>
    <n v="45"/>
    <n v="395"/>
    <n v="15"/>
    <n v="263"/>
    <n v="60"/>
    <n v="54"/>
    <n v="38"/>
    <n v="825"/>
    <n v="0.19591545951080502"/>
    <s v="Medium Priority"/>
    <n v="1"/>
    <x v="7"/>
    <x v="8"/>
    <x v="3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687"/>
    <n v="1975"/>
    <n v="49"/>
    <s v="Gen X"/>
    <s v="Bachelors"/>
    <s v="College"/>
    <s v="Single"/>
    <n v="73170"/>
    <n v="73170"/>
    <s v="Bracket 4"/>
    <n v="0"/>
    <n v="0"/>
    <s v="Not Parent"/>
    <s v="2014-05-31"/>
    <d v="2024-07-24T00:00:00"/>
    <n v="3707"/>
    <n v="1"/>
    <n v="184"/>
    <n v="174"/>
    <n v="256"/>
    <n v="50"/>
    <n v="30"/>
    <n v="32"/>
    <n v="726"/>
    <n v="0.19584569732937684"/>
    <s v="Medium Priority"/>
    <n v="1"/>
    <x v="4"/>
    <x v="0"/>
    <x v="3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607"/>
    <n v="1959"/>
    <n v="65"/>
    <s v="Boomers"/>
    <s v="Bachelors"/>
    <s v="College"/>
    <s v="Partner"/>
    <n v="71367"/>
    <n v="71367"/>
    <s v="Bracket 4"/>
    <n v="0"/>
    <n v="0"/>
    <s v="Not Parent"/>
    <s v="2013-08-23"/>
    <d v="2024-07-24T00:00:00"/>
    <n v="3988"/>
    <n v="24"/>
    <n v="227"/>
    <n v="23"/>
    <n v="389"/>
    <n v="42"/>
    <n v="21"/>
    <n v="75"/>
    <n v="777"/>
    <n v="0.19483450351053158"/>
    <s v="Medium Priority"/>
    <n v="1"/>
    <x v="5"/>
    <x v="5"/>
    <x v="7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944"/>
    <n v="1959"/>
    <n v="65"/>
    <s v="Boomers"/>
    <s v="Bachelors"/>
    <s v="College"/>
    <s v="Partner"/>
    <n v="71367"/>
    <n v="71367"/>
    <s v="Bracket 4"/>
    <n v="0"/>
    <n v="0"/>
    <s v="Not Parent"/>
    <s v="2013-08-23"/>
    <d v="2024-07-24T00:00:00"/>
    <n v="3988"/>
    <n v="24"/>
    <n v="227"/>
    <n v="23"/>
    <n v="389"/>
    <n v="42"/>
    <n v="21"/>
    <n v="75"/>
    <n v="777"/>
    <n v="0.19483450351053158"/>
    <s v="Medium Priority"/>
    <n v="1"/>
    <x v="5"/>
    <x v="5"/>
    <x v="7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141"/>
    <n v="1965"/>
    <n v="59"/>
    <s v="Gen X"/>
    <s v="Bachelors"/>
    <s v="College"/>
    <s v="Partner"/>
    <n v="71613"/>
    <n v="71613"/>
    <s v="Bracket 4"/>
    <n v="0"/>
    <n v="0"/>
    <s v="Not Parent"/>
    <s v="2013-08-21"/>
    <d v="2024-07-24T00:00:00"/>
    <n v="3990"/>
    <n v="26"/>
    <n v="426"/>
    <n v="49"/>
    <n v="127"/>
    <n v="111"/>
    <n v="21"/>
    <n v="42"/>
    <n v="776"/>
    <n v="0.19448621553884712"/>
    <s v="Medium Priority"/>
    <n v="1"/>
    <x v="9"/>
    <x v="6"/>
    <x v="0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304"/>
    <n v="1963"/>
    <n v="61"/>
    <s v="Boomers"/>
    <s v="PhD"/>
    <s v="College"/>
    <s v="Partner"/>
    <n v="66313"/>
    <n v="66313"/>
    <s v="Bracket 4"/>
    <n v="0"/>
    <n v="1"/>
    <s v="Parent"/>
    <s v="2013-09-16"/>
    <d v="2024-07-24T00:00:00"/>
    <n v="3964"/>
    <n v="86"/>
    <n v="625"/>
    <n v="7"/>
    <n v="99"/>
    <n v="10"/>
    <n v="22"/>
    <n v="7"/>
    <n v="770"/>
    <n v="0.19424823410696265"/>
    <s v="Medium Priority"/>
    <n v="2"/>
    <x v="3"/>
    <x v="8"/>
    <x v="2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535"/>
    <n v="1978"/>
    <n v="46"/>
    <s v="Gen X"/>
    <s v="Master"/>
    <s v="College"/>
    <s v="Married"/>
    <n v="88097"/>
    <n v="88097"/>
    <s v="Bracket 5"/>
    <n v="1"/>
    <n v="0"/>
    <s v="Parent"/>
    <s v="2012-08-18"/>
    <d v="2024-07-24T00:00:00"/>
    <n v="4358"/>
    <n v="24"/>
    <n v="163"/>
    <n v="0"/>
    <n v="480"/>
    <n v="0"/>
    <n v="126"/>
    <n v="75"/>
    <n v="844"/>
    <n v="0.19366681964203764"/>
    <s v="Medium Priority"/>
    <n v="1"/>
    <x v="3"/>
    <x v="5"/>
    <x v="5"/>
    <n v="9"/>
    <x v="1"/>
    <x v="0"/>
    <x v="0"/>
    <x v="1"/>
    <x v="0"/>
    <n v="1"/>
    <s v="Converted"/>
    <n v="0"/>
    <n v="3"/>
    <n v="11"/>
    <n v="4"/>
    <n v="3"/>
    <n v="2"/>
    <n v="1"/>
    <n v="10"/>
    <x v="1"/>
  </r>
  <r>
    <n v="6912"/>
    <n v="1967"/>
    <n v="57"/>
    <s v="Gen X"/>
    <s v="PhD"/>
    <s v="College"/>
    <s v="Married"/>
    <n v="63246"/>
    <n v="63246"/>
    <s v="Bracket 4"/>
    <n v="0"/>
    <n v="2"/>
    <s v="Parent"/>
    <s v="2013-08-20"/>
    <d v="2024-07-24T00:00:00"/>
    <n v="3991"/>
    <n v="60"/>
    <n v="593"/>
    <n v="30"/>
    <n v="91"/>
    <n v="29"/>
    <n v="22"/>
    <n v="7"/>
    <n v="772"/>
    <n v="0.19343522926584816"/>
    <s v="Medium Priority"/>
    <n v="1"/>
    <x v="3"/>
    <x v="8"/>
    <x v="2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673"/>
    <n v="1971"/>
    <n v="53"/>
    <s v="Gen X"/>
    <s v="Bachelors"/>
    <s v="College"/>
    <s v="Single"/>
    <n v="55239"/>
    <n v="55239"/>
    <s v="Bracket 4"/>
    <n v="0"/>
    <n v="1"/>
    <s v="Parent"/>
    <s v="2013-07-14"/>
    <d v="2024-07-24T00:00:00"/>
    <n v="4028"/>
    <n v="59"/>
    <n v="371"/>
    <n v="17"/>
    <n v="238"/>
    <n v="23"/>
    <n v="24"/>
    <n v="106"/>
    <n v="779"/>
    <n v="0.19339622641509435"/>
    <s v="Medium Priority"/>
    <n v="3"/>
    <x v="2"/>
    <x v="5"/>
    <x v="4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732"/>
    <n v="1978"/>
    <n v="46"/>
    <s v="Gen X"/>
    <s v="Bachelors"/>
    <s v="College"/>
    <s v="Married"/>
    <n v="64813"/>
    <n v="64813"/>
    <s v="Bracket 4"/>
    <n v="1"/>
    <n v="0"/>
    <s v="Parent"/>
    <s v="2014-01-02"/>
    <d v="2024-07-24T00:00:00"/>
    <n v="3856"/>
    <n v="81"/>
    <n v="293"/>
    <n v="0"/>
    <n v="124"/>
    <n v="179"/>
    <n v="97"/>
    <n v="52"/>
    <n v="745"/>
    <n v="0.19320539419087138"/>
    <s v="Medium Priority"/>
    <n v="1"/>
    <x v="2"/>
    <x v="6"/>
    <x v="0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782"/>
    <n v="1982"/>
    <n v="42"/>
    <s v="Millennials"/>
    <s v="Postgraduate"/>
    <s v="College"/>
    <s v="Partner"/>
    <n v="58582"/>
    <n v="58582"/>
    <s v="Bracket 4"/>
    <n v="0"/>
    <n v="1"/>
    <s v="Parent"/>
    <s v="2013-09-28"/>
    <d v="2024-07-24T00:00:00"/>
    <n v="3952"/>
    <n v="15"/>
    <n v="402"/>
    <n v="35"/>
    <n v="106"/>
    <n v="101"/>
    <n v="77"/>
    <n v="42"/>
    <n v="763"/>
    <n v="0.19306680161943321"/>
    <s v="Medium Priority"/>
    <n v="2"/>
    <x v="1"/>
    <x v="6"/>
    <x v="1"/>
    <n v="5"/>
    <x v="0"/>
    <x v="0"/>
    <x v="0"/>
    <x v="1"/>
    <x v="1"/>
    <n v="1"/>
    <s v="Converted"/>
    <n v="0"/>
    <n v="3"/>
    <n v="11"/>
    <n v="4"/>
    <n v="3"/>
    <n v="0"/>
    <n v="1"/>
    <n v="8"/>
    <x v="0"/>
  </r>
  <r>
    <n v="5186"/>
    <n v="1955"/>
    <n v="69"/>
    <s v="Boomers"/>
    <s v="PhD"/>
    <s v="College"/>
    <s v="Married"/>
    <n v="58482"/>
    <n v="58482"/>
    <s v="Bracket 4"/>
    <n v="0"/>
    <n v="1"/>
    <s v="Parent"/>
    <s v="2014-03-12"/>
    <d v="2024-07-24T00:00:00"/>
    <n v="3787"/>
    <n v="59"/>
    <n v="576"/>
    <n v="7"/>
    <n v="115"/>
    <n v="19"/>
    <n v="7"/>
    <n v="7"/>
    <n v="731"/>
    <n v="0.1930287826775812"/>
    <s v="Medium Priority"/>
    <n v="2"/>
    <x v="2"/>
    <x v="0"/>
    <x v="1"/>
    <n v="6"/>
    <x v="0"/>
    <x v="0"/>
    <x v="0"/>
    <x v="1"/>
    <x v="1"/>
    <n v="1"/>
    <s v="Converted"/>
    <n v="0"/>
    <n v="3"/>
    <n v="11"/>
    <n v="4"/>
    <n v="3"/>
    <n v="0"/>
    <n v="1"/>
    <n v="8"/>
    <x v="0"/>
  </r>
  <r>
    <n v="2829"/>
    <n v="1955"/>
    <n v="69"/>
    <s v="Boomers"/>
    <s v="Bachelors"/>
    <s v="College"/>
    <s v="Married"/>
    <n v="65210"/>
    <n v="65210"/>
    <s v="Bracket 4"/>
    <n v="0"/>
    <n v="1"/>
    <s v="Parent"/>
    <s v="2014-03-10"/>
    <d v="2024-07-24T00:00:00"/>
    <n v="3789"/>
    <n v="25"/>
    <n v="626"/>
    <n v="0"/>
    <n v="70"/>
    <n v="0"/>
    <n v="7"/>
    <n v="28"/>
    <n v="731"/>
    <n v="0.1929268936394827"/>
    <s v="Medium Priority"/>
    <n v="2"/>
    <x v="1"/>
    <x v="8"/>
    <x v="5"/>
    <n v="6"/>
    <x v="1"/>
    <x v="0"/>
    <x v="0"/>
    <x v="1"/>
    <x v="1"/>
    <n v="1"/>
    <s v="Converted"/>
    <n v="0"/>
    <n v="3"/>
    <n v="11"/>
    <n v="4"/>
    <n v="3"/>
    <n v="0"/>
    <n v="1"/>
    <n v="8"/>
    <x v="0"/>
  </r>
  <r>
    <n v="6299"/>
    <n v="1968"/>
    <n v="56"/>
    <s v="Gen X"/>
    <s v="PhD"/>
    <s v="College"/>
    <s v="Divorced"/>
    <n v="42564"/>
    <n v="42564"/>
    <s v="Bracket 3"/>
    <n v="0"/>
    <n v="1"/>
    <s v="Parent"/>
    <s v="2013-01-02"/>
    <d v="2024-07-24T00:00:00"/>
    <n v="4221"/>
    <n v="28"/>
    <n v="324"/>
    <n v="48"/>
    <n v="186"/>
    <n v="39"/>
    <n v="18"/>
    <n v="198"/>
    <n v="813"/>
    <n v="0.19260838663823737"/>
    <s v="Medium Priority"/>
    <n v="6"/>
    <x v="3"/>
    <x v="4"/>
    <x v="9"/>
    <n v="7"/>
    <x v="0"/>
    <x v="0"/>
    <x v="1"/>
    <x v="0"/>
    <x v="1"/>
    <n v="1"/>
    <s v="Converted"/>
    <n v="0"/>
    <n v="3"/>
    <n v="11"/>
    <n v="4"/>
    <n v="3"/>
    <n v="2"/>
    <n v="0"/>
    <n v="9"/>
    <x v="1"/>
  </r>
  <r>
    <n v="850"/>
    <n v="1968"/>
    <n v="56"/>
    <s v="Gen X"/>
    <s v="Bachelors"/>
    <s v="College"/>
    <s v="Single"/>
    <n v="70566"/>
    <n v="70566"/>
    <s v="Bracket 4"/>
    <n v="0"/>
    <n v="1"/>
    <s v="Parent"/>
    <s v="2013-10-06"/>
    <d v="2024-07-24T00:00:00"/>
    <n v="3944"/>
    <n v="4"/>
    <n v="381"/>
    <n v="28"/>
    <n v="215"/>
    <n v="84"/>
    <n v="28"/>
    <n v="21"/>
    <n v="757"/>
    <n v="0.1919371196754564"/>
    <s v="Medium Priority"/>
    <n v="2"/>
    <x v="3"/>
    <x v="5"/>
    <x v="1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766"/>
    <n v="1959"/>
    <n v="65"/>
    <s v="Boomers"/>
    <s v="Master"/>
    <s v="College"/>
    <s v="Widow"/>
    <n v="33051"/>
    <n v="33051"/>
    <s v="Bracket 3"/>
    <n v="0"/>
    <n v="0"/>
    <s v="Not Parent"/>
    <s v="2012-08-16"/>
    <d v="2024-07-24T00:00:00"/>
    <n v="4360"/>
    <n v="15"/>
    <n v="100"/>
    <n v="71"/>
    <n v="243"/>
    <n v="108"/>
    <n v="94"/>
    <n v="219"/>
    <n v="835"/>
    <n v="0.1915137614678899"/>
    <s v="Medium Priority"/>
    <n v="3"/>
    <x v="1"/>
    <x v="12"/>
    <x v="5"/>
    <n v="9"/>
    <x v="0"/>
    <x v="0"/>
    <x v="0"/>
    <x v="0"/>
    <x v="1"/>
    <n v="1"/>
    <s v="Not Converted"/>
    <n v="0"/>
    <n v="3"/>
    <n v="11"/>
    <n v="4"/>
    <n v="3"/>
    <n v="2"/>
    <n v="0"/>
    <n v="9"/>
    <x v="1"/>
  </r>
  <r>
    <n v="448"/>
    <n v="1978"/>
    <n v="46"/>
    <s v="Gen X"/>
    <s v="PhD"/>
    <s v="College"/>
    <s v="Single"/>
    <n v="54880"/>
    <n v="54880"/>
    <s v="Bracket 4"/>
    <n v="1"/>
    <n v="0"/>
    <s v="Parent"/>
    <s v="2013-03-01"/>
    <d v="2024-07-24T00:00:00"/>
    <n v="4163"/>
    <n v="57"/>
    <n v="308"/>
    <n v="85"/>
    <n v="137"/>
    <n v="102"/>
    <n v="45"/>
    <n v="118"/>
    <n v="795"/>
    <n v="0.19096805188565938"/>
    <s v="Medium Priority"/>
    <n v="2"/>
    <x v="3"/>
    <x v="6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785"/>
    <n v="1970"/>
    <n v="54"/>
    <s v="Gen X"/>
    <s v="PhD"/>
    <s v="College"/>
    <s v="Partner"/>
    <n v="77622"/>
    <n v="77622"/>
    <s v="Bracket 5"/>
    <n v="0"/>
    <n v="2"/>
    <s v="Parent"/>
    <s v="2014-04-14"/>
    <d v="2024-07-24T00:00:00"/>
    <n v="3754"/>
    <n v="3"/>
    <n v="520"/>
    <n v="7"/>
    <n v="154"/>
    <n v="19"/>
    <n v="0"/>
    <n v="14"/>
    <n v="714"/>
    <n v="0.19019712306872669"/>
    <s v="Medium Priority"/>
    <n v="2"/>
    <x v="3"/>
    <x v="8"/>
    <x v="4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597"/>
    <n v="1969"/>
    <n v="55"/>
    <s v="Gen X"/>
    <s v="Bachelors"/>
    <s v="College"/>
    <s v="Married"/>
    <n v="73448"/>
    <n v="73448"/>
    <s v="Bracket 4"/>
    <n v="0"/>
    <n v="0"/>
    <s v="Not Parent"/>
    <s v="2014-02-10"/>
    <d v="2024-07-24T00:00:00"/>
    <n v="3817"/>
    <n v="10"/>
    <n v="236"/>
    <n v="106"/>
    <n v="189"/>
    <n v="23"/>
    <n v="41"/>
    <n v="130"/>
    <n v="725"/>
    <n v="0.18993974325386428"/>
    <s v="Medium Priority"/>
    <n v="1"/>
    <x v="2"/>
    <x v="6"/>
    <x v="1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718"/>
    <n v="1947"/>
    <n v="77"/>
    <s v="Boomers"/>
    <s v="Master"/>
    <s v="College"/>
    <s v="Partner"/>
    <n v="66000"/>
    <n v="66000"/>
    <s v="Bracket 4"/>
    <n v="0"/>
    <n v="0"/>
    <s v="Not Parent"/>
    <s v="2014-04-20"/>
    <d v="2024-07-24T00:00:00"/>
    <n v="3748"/>
    <n v="36"/>
    <n v="244"/>
    <n v="51"/>
    <n v="270"/>
    <n v="101"/>
    <n v="0"/>
    <n v="45"/>
    <n v="711"/>
    <n v="0.18970117395944502"/>
    <s v="Medium Priority"/>
    <n v="1"/>
    <x v="11"/>
    <x v="8"/>
    <x v="6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699"/>
    <n v="1966"/>
    <n v="58"/>
    <s v="Gen X"/>
    <s v="Bachelors"/>
    <s v="College"/>
    <s v="Divorced"/>
    <n v="67272"/>
    <n v="67272"/>
    <s v="Bracket 4"/>
    <n v="0"/>
    <n v="1"/>
    <s v="Parent"/>
    <s v="2013-12-21"/>
    <d v="2024-07-24T00:00:00"/>
    <n v="3868"/>
    <n v="12"/>
    <n v="357"/>
    <n v="35"/>
    <n v="271"/>
    <n v="28"/>
    <n v="28"/>
    <n v="14"/>
    <n v="733"/>
    <n v="0.18950361944157187"/>
    <s v="Medium Priority"/>
    <n v="3"/>
    <x v="3"/>
    <x v="6"/>
    <x v="2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453"/>
    <n v="1960"/>
    <n v="64"/>
    <s v="Boomers"/>
    <s v="Bachelors"/>
    <s v="College"/>
    <s v="Partner"/>
    <n v="62807"/>
    <n v="62807"/>
    <s v="Bracket 4"/>
    <n v="0"/>
    <n v="1"/>
    <s v="Parent"/>
    <s v="2012-08-31"/>
    <d v="2024-07-24T00:00:00"/>
    <n v="4345"/>
    <n v="83"/>
    <n v="526"/>
    <n v="28"/>
    <n v="135"/>
    <n v="10"/>
    <n v="21"/>
    <n v="99"/>
    <n v="819"/>
    <n v="0.18849252013808976"/>
    <s v="Medium Priority"/>
    <n v="3"/>
    <x v="4"/>
    <x v="8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787"/>
    <n v="1960"/>
    <n v="64"/>
    <s v="Boomers"/>
    <s v="Bachelors"/>
    <s v="College"/>
    <s v="Partner"/>
    <n v="62807"/>
    <n v="62807"/>
    <s v="Bracket 4"/>
    <n v="0"/>
    <n v="1"/>
    <s v="Parent"/>
    <s v="2012-08-31"/>
    <d v="2024-07-24T00:00:00"/>
    <n v="4345"/>
    <n v="83"/>
    <n v="526"/>
    <n v="28"/>
    <n v="135"/>
    <n v="10"/>
    <n v="21"/>
    <n v="99"/>
    <n v="819"/>
    <n v="0.18849252013808976"/>
    <s v="Medium Priority"/>
    <n v="3"/>
    <x v="4"/>
    <x v="8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710"/>
    <n v="1969"/>
    <n v="55"/>
    <s v="Gen X"/>
    <s v="PhD"/>
    <s v="College"/>
    <s v="Divorced"/>
    <n v="58086"/>
    <n v="58086"/>
    <s v="Bracket 4"/>
    <n v="0"/>
    <n v="1"/>
    <s v="Parent"/>
    <s v="2013-01-20"/>
    <d v="2024-07-24T00:00:00"/>
    <n v="4203"/>
    <n v="80"/>
    <n v="708"/>
    <n v="7"/>
    <n v="62"/>
    <n v="0"/>
    <n v="0"/>
    <n v="15"/>
    <n v="792"/>
    <n v="0.18843683083511778"/>
    <s v="Medium Priority"/>
    <n v="2"/>
    <x v="8"/>
    <x v="8"/>
    <x v="7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627"/>
    <n v="1957"/>
    <n v="67"/>
    <s v="Boomers"/>
    <s v="Postgraduate"/>
    <s v="College"/>
    <s v="Divorced"/>
    <n v="77297"/>
    <n v="77297"/>
    <s v="Bracket 5"/>
    <n v="0"/>
    <n v="0"/>
    <s v="Not Parent"/>
    <s v="2013-01-26"/>
    <d v="2024-07-24T00:00:00"/>
    <n v="4197"/>
    <n v="84"/>
    <n v="408"/>
    <n v="61"/>
    <n v="109"/>
    <n v="48"/>
    <n v="122"/>
    <n v="41"/>
    <n v="789"/>
    <n v="0.18799142244460329"/>
    <s v="Medium Priority"/>
    <n v="1"/>
    <x v="4"/>
    <x v="1"/>
    <x v="1"/>
    <n v="4"/>
    <x v="1"/>
    <x v="0"/>
    <x v="0"/>
    <x v="0"/>
    <x v="1"/>
    <n v="1"/>
    <s v="Converted"/>
    <n v="0"/>
    <n v="3"/>
    <n v="11"/>
    <n v="4"/>
    <n v="3"/>
    <n v="2"/>
    <n v="1"/>
    <n v="10"/>
    <x v="1"/>
  </r>
  <r>
    <n v="3717"/>
    <n v="1959"/>
    <n v="65"/>
    <s v="Boomers"/>
    <s v="Bachelors"/>
    <s v="College"/>
    <s v="Married"/>
    <n v="61180"/>
    <n v="61180"/>
    <s v="Bracket 4"/>
    <n v="0"/>
    <n v="1"/>
    <s v="Parent"/>
    <s v="2014-04-23"/>
    <d v="2024-07-24T00:00:00"/>
    <n v="3745"/>
    <n v="70"/>
    <n v="403"/>
    <n v="24"/>
    <n v="29"/>
    <n v="6"/>
    <n v="24"/>
    <n v="218"/>
    <n v="704"/>
    <n v="0.18798397863818425"/>
    <s v="Medium Priority"/>
    <n v="2"/>
    <x v="4"/>
    <x v="5"/>
    <x v="3"/>
    <n v="3"/>
    <x v="0"/>
    <x v="0"/>
    <x v="1"/>
    <x v="0"/>
    <x v="1"/>
    <n v="1"/>
    <s v="Converted"/>
    <n v="0"/>
    <n v="3"/>
    <n v="11"/>
    <n v="4"/>
    <n v="3"/>
    <n v="0"/>
    <n v="1"/>
    <n v="8"/>
    <x v="0"/>
  </r>
  <r>
    <n v="378"/>
    <n v="1971"/>
    <n v="53"/>
    <s v="Gen X"/>
    <s v="Bachelors"/>
    <s v="College"/>
    <s v="Married"/>
    <n v="52531"/>
    <n v="52531"/>
    <s v="Bracket 3"/>
    <n v="0"/>
    <n v="0"/>
    <s v="Not Parent"/>
    <s v="2012-12-30"/>
    <d v="2024-07-24T00:00:00"/>
    <n v="4224"/>
    <n v="68"/>
    <n v="283"/>
    <n v="112"/>
    <n v="151"/>
    <n v="51"/>
    <n v="72"/>
    <n v="125"/>
    <n v="794"/>
    <n v="0.18797348484848486"/>
    <s v="Medium Priority"/>
    <n v="2"/>
    <x v="2"/>
    <x v="6"/>
    <x v="0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582"/>
    <n v="1979"/>
    <n v="45"/>
    <s v="Gen X"/>
    <s v="Bachelors"/>
    <s v="College"/>
    <s v="Married"/>
    <n v="72063"/>
    <n v="72063"/>
    <s v="Bracket 4"/>
    <n v="0"/>
    <n v="1"/>
    <s v="Parent"/>
    <s v="2013-07-03"/>
    <d v="2024-07-24T00:00:00"/>
    <n v="4039"/>
    <n v="3"/>
    <n v="180"/>
    <n v="32"/>
    <n v="348"/>
    <n v="76"/>
    <n v="32"/>
    <n v="90"/>
    <n v="758"/>
    <n v="0.18767021539985146"/>
    <s v="Medium Priority"/>
    <n v="2"/>
    <x v="4"/>
    <x v="6"/>
    <x v="2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977"/>
    <n v="1973"/>
    <n v="51"/>
    <s v="Gen X"/>
    <s v="Bachelors"/>
    <s v="College"/>
    <s v="Divorced"/>
    <n v="78901"/>
    <n v="78901"/>
    <s v="Bracket 5"/>
    <n v="0"/>
    <n v="1"/>
    <s v="Parent"/>
    <s v="2013-09-17"/>
    <d v="2024-07-24T00:00:00"/>
    <n v="3963"/>
    <n v="99"/>
    <n v="321"/>
    <n v="11"/>
    <n v="309"/>
    <n v="33"/>
    <n v="26"/>
    <n v="34"/>
    <n v="734"/>
    <n v="0.18521322230633358"/>
    <s v="Medium Priority"/>
    <n v="3"/>
    <x v="1"/>
    <x v="8"/>
    <x v="6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712"/>
    <n v="1956"/>
    <n v="68"/>
    <s v="Boomers"/>
    <s v="Bachelors"/>
    <s v="College"/>
    <s v="Married"/>
    <n v="71866"/>
    <n v="71866"/>
    <s v="Bracket 4"/>
    <n v="0"/>
    <n v="1"/>
    <s v="Parent"/>
    <s v="2013-12-25"/>
    <d v="2024-07-24T00:00:00"/>
    <n v="3864"/>
    <n v="85"/>
    <n v="184"/>
    <n v="178"/>
    <n v="178"/>
    <n v="103"/>
    <n v="39"/>
    <n v="33"/>
    <n v="715"/>
    <n v="0.18504140786749482"/>
    <s v="Medium Priority"/>
    <n v="1"/>
    <x v="3"/>
    <x v="8"/>
    <x v="0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596"/>
    <n v="1956"/>
    <n v="68"/>
    <s v="Boomers"/>
    <s v="Postgraduate"/>
    <s v="College"/>
    <s v="Partner"/>
    <n v="58821"/>
    <n v="58821"/>
    <s v="Bracket 4"/>
    <n v="0"/>
    <n v="1"/>
    <s v="Parent"/>
    <s v="2013-10-12"/>
    <d v="2024-07-24T00:00:00"/>
    <n v="3938"/>
    <n v="44"/>
    <n v="513"/>
    <n v="14"/>
    <n v="154"/>
    <n v="19"/>
    <n v="0"/>
    <n v="28"/>
    <n v="728"/>
    <n v="0.18486541391569325"/>
    <s v="Medium Priority"/>
    <n v="1"/>
    <x v="1"/>
    <x v="6"/>
    <x v="1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518"/>
    <n v="1965"/>
    <n v="59"/>
    <s v="Gen X"/>
    <s v="Master"/>
    <s v="College"/>
    <s v="Married"/>
    <n v="62694"/>
    <n v="62694"/>
    <s v="Bracket 4"/>
    <n v="1"/>
    <n v="1"/>
    <s v="Parent"/>
    <s v="2013-06-17"/>
    <d v="2024-07-24T00:00:00"/>
    <n v="4055"/>
    <n v="29"/>
    <n v="379"/>
    <n v="6"/>
    <n v="157"/>
    <n v="25"/>
    <n v="91"/>
    <n v="91"/>
    <n v="749"/>
    <n v="0.18471023427866831"/>
    <s v="Medium Priority"/>
    <n v="5"/>
    <x v="1"/>
    <x v="8"/>
    <x v="7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18"/>
    <n v="1977"/>
    <n v="47"/>
    <s v="Gen X"/>
    <s v="PhD"/>
    <s v="College"/>
    <s v="Married"/>
    <n v="69389"/>
    <n v="69389"/>
    <s v="Bracket 4"/>
    <n v="0"/>
    <n v="1"/>
    <s v="Parent"/>
    <s v="2012-09-28"/>
    <d v="2024-07-24T00:00:00"/>
    <n v="4317"/>
    <n v="17"/>
    <n v="422"/>
    <n v="7"/>
    <n v="238"/>
    <n v="69"/>
    <n v="46"/>
    <n v="15"/>
    <n v="797"/>
    <n v="0.18461894834375725"/>
    <s v="Medium Priority"/>
    <n v="1"/>
    <x v="2"/>
    <x v="6"/>
    <x v="2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207"/>
    <n v="1963"/>
    <n v="61"/>
    <s v="Boomers"/>
    <s v="PhD"/>
    <s v="College"/>
    <s v="Married"/>
    <n v="53378"/>
    <n v="53378"/>
    <s v="Bracket 4"/>
    <n v="1"/>
    <n v="1"/>
    <s v="Parent"/>
    <s v="2012-09-24"/>
    <d v="2024-07-24T00:00:00"/>
    <n v="4321"/>
    <n v="41"/>
    <n v="489"/>
    <n v="6"/>
    <n v="152"/>
    <n v="8"/>
    <n v="6"/>
    <n v="132"/>
    <n v="793"/>
    <n v="0.18352233279333488"/>
    <s v="Medium Priority"/>
    <n v="10"/>
    <x v="1"/>
    <x v="0"/>
    <x v="3"/>
    <n v="8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7801"/>
    <n v="1959"/>
    <n v="65"/>
    <s v="Boomers"/>
    <s v="Bachelors"/>
    <s v="College"/>
    <s v="Partner"/>
    <n v="54753"/>
    <n v="54753"/>
    <s v="Bracket 4"/>
    <n v="0"/>
    <n v="1"/>
    <s v="Parent"/>
    <s v="2013-09-12"/>
    <d v="2024-07-24T00:00:00"/>
    <n v="3968"/>
    <n v="87"/>
    <n v="197"/>
    <n v="107"/>
    <n v="227"/>
    <n v="7"/>
    <n v="59"/>
    <n v="131"/>
    <n v="728"/>
    <n v="0.18346774193548387"/>
    <s v="Medium Priority"/>
    <n v="3"/>
    <x v="4"/>
    <x v="6"/>
    <x v="4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927"/>
    <n v="1973"/>
    <n v="51"/>
    <s v="Gen X"/>
    <s v="Postgraduate"/>
    <s v="College"/>
    <s v="Partner"/>
    <n v="69401"/>
    <n v="69401"/>
    <s v="Bracket 4"/>
    <n v="0"/>
    <n v="1"/>
    <s v="Parent"/>
    <s v="2014-03-23"/>
    <d v="2024-07-24T00:00:00"/>
    <n v="3776"/>
    <n v="41"/>
    <n v="399"/>
    <n v="27"/>
    <n v="159"/>
    <n v="58"/>
    <n v="8"/>
    <n v="39"/>
    <n v="690"/>
    <n v="0.18273305084745764"/>
    <s v="Medium Priority"/>
    <n v="4"/>
    <x v="5"/>
    <x v="0"/>
    <x v="6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5589"/>
    <n v="1964"/>
    <n v="60"/>
    <s v="Boomers"/>
    <s v="Bachelors"/>
    <s v="College"/>
    <s v="Divorced"/>
    <n v="51983"/>
    <n v="51983"/>
    <s v="Bracket 3"/>
    <n v="0"/>
    <n v="1"/>
    <s v="Parent"/>
    <s v="2012-08-31"/>
    <d v="2024-07-24T00:00:00"/>
    <n v="4345"/>
    <n v="95"/>
    <n v="631"/>
    <n v="0"/>
    <n v="115"/>
    <n v="10"/>
    <n v="7"/>
    <n v="30"/>
    <n v="793"/>
    <n v="0.18250863060989644"/>
    <s v="Medium Priority"/>
    <n v="3"/>
    <x v="1"/>
    <x v="6"/>
    <x v="0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478"/>
    <n v="1971"/>
    <n v="53"/>
    <s v="Gen X"/>
    <s v="PhD"/>
    <s v="College"/>
    <s v="Married"/>
    <n v="60585"/>
    <n v="60585"/>
    <s v="Bracket 4"/>
    <n v="1"/>
    <n v="1"/>
    <s v="Parent"/>
    <s v="2013-06-24"/>
    <d v="2024-07-24T00:00:00"/>
    <n v="4048"/>
    <n v="17"/>
    <n v="267"/>
    <n v="42"/>
    <n v="309"/>
    <n v="55"/>
    <n v="42"/>
    <n v="21"/>
    <n v="736"/>
    <n v="0.18181818181818182"/>
    <s v="Medium Priority"/>
    <n v="10"/>
    <x v="2"/>
    <x v="0"/>
    <x v="1"/>
    <n v="5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6250"/>
    <n v="1949"/>
    <n v="75"/>
    <s v="Boomers"/>
    <s v="PhD"/>
    <s v="College"/>
    <s v="Widow"/>
    <n v="54356"/>
    <n v="54356"/>
    <s v="Bracket 4"/>
    <n v="0"/>
    <n v="1"/>
    <s v="Parent"/>
    <s v="2012-11-19"/>
    <d v="2024-07-24T00:00:00"/>
    <n v="4265"/>
    <n v="62"/>
    <n v="710"/>
    <n v="15"/>
    <n v="30"/>
    <n v="20"/>
    <n v="0"/>
    <n v="0"/>
    <n v="775"/>
    <n v="0.1817116060961313"/>
    <s v="Medium Priority"/>
    <n v="3"/>
    <x v="8"/>
    <x v="6"/>
    <x v="5"/>
    <n v="8"/>
    <x v="0"/>
    <x v="0"/>
    <x v="0"/>
    <x v="0"/>
    <x v="1"/>
    <n v="1"/>
    <s v="Not Converted"/>
    <n v="0"/>
    <n v="3"/>
    <n v="11"/>
    <n v="4"/>
    <n v="3"/>
    <n v="2"/>
    <n v="1"/>
    <n v="10"/>
    <x v="1"/>
  </r>
  <r>
    <n v="5562"/>
    <n v="1974"/>
    <n v="50"/>
    <s v="Gen X"/>
    <s v="Bachelors"/>
    <s v="College"/>
    <s v="Married"/>
    <n v="60093"/>
    <n v="60093"/>
    <s v="Bracket 4"/>
    <n v="0"/>
    <n v="1"/>
    <s v="Parent"/>
    <s v="2013-06-26"/>
    <d v="2024-07-24T00:00:00"/>
    <n v="4046"/>
    <n v="92"/>
    <n v="502"/>
    <n v="12"/>
    <n v="109"/>
    <n v="16"/>
    <n v="6"/>
    <n v="90"/>
    <n v="735"/>
    <n v="0.18166089965397925"/>
    <s v="Medium Priority"/>
    <n v="2"/>
    <x v="2"/>
    <x v="6"/>
    <x v="0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66"/>
    <n v="1944"/>
    <n v="80"/>
    <s v="Silent"/>
    <s v="Bachelors"/>
    <s v="College"/>
    <s v="Married"/>
    <n v="65275"/>
    <n v="65275"/>
    <s v="Bracket 4"/>
    <n v="0"/>
    <n v="0"/>
    <s v="Not Parent"/>
    <s v="2013-04-03"/>
    <d v="2024-07-24T00:00:00"/>
    <n v="4130"/>
    <n v="9"/>
    <n v="388"/>
    <n v="14"/>
    <n v="218"/>
    <n v="91"/>
    <n v="14"/>
    <n v="21"/>
    <n v="746"/>
    <n v="0.18062953995157385"/>
    <s v="Medium Priority"/>
    <n v="1"/>
    <x v="5"/>
    <x v="8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935"/>
    <n v="1956"/>
    <n v="68"/>
    <s v="Boomers"/>
    <s v="Master"/>
    <s v="College"/>
    <s v="Single"/>
    <n v="55284"/>
    <n v="55284"/>
    <s v="Bracket 4"/>
    <n v="0"/>
    <n v="1"/>
    <s v="Parent"/>
    <s v="2012-12-24"/>
    <d v="2024-07-24T00:00:00"/>
    <n v="4230"/>
    <n v="60"/>
    <n v="547"/>
    <n v="7"/>
    <n v="140"/>
    <n v="0"/>
    <n v="7"/>
    <n v="63"/>
    <n v="764"/>
    <n v="0.1806146572104019"/>
    <s v="Medium Priority"/>
    <n v="3"/>
    <x v="2"/>
    <x v="5"/>
    <x v="5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581"/>
    <n v="1971"/>
    <n v="53"/>
    <s v="Gen X"/>
    <s v="Master"/>
    <s v="College"/>
    <s v="Married"/>
    <n v="49505"/>
    <n v="49505"/>
    <s v="Bracket 3"/>
    <n v="1"/>
    <n v="1"/>
    <s v="Parent"/>
    <s v="2013-03-05"/>
    <d v="2024-07-24T00:00:00"/>
    <n v="4159"/>
    <n v="4"/>
    <n v="604"/>
    <n v="0"/>
    <n v="100"/>
    <n v="19"/>
    <n v="0"/>
    <n v="28"/>
    <n v="751"/>
    <n v="0.18057225294541956"/>
    <s v="Medium Priority"/>
    <n v="9"/>
    <x v="6"/>
    <x v="6"/>
    <x v="5"/>
    <n v="8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9500"/>
    <n v="1959"/>
    <n v="65"/>
    <s v="Boomers"/>
    <s v="Bachelors"/>
    <s v="College"/>
    <s v="Married"/>
    <n v="58113"/>
    <n v="58113"/>
    <s v="Bracket 4"/>
    <n v="0"/>
    <n v="1"/>
    <s v="Parent"/>
    <s v="2013-01-25"/>
    <d v="2024-07-24T00:00:00"/>
    <n v="4198"/>
    <n v="66"/>
    <n v="221"/>
    <n v="104"/>
    <n v="169"/>
    <n v="102"/>
    <n v="78"/>
    <n v="84"/>
    <n v="758"/>
    <n v="0.18056217246307765"/>
    <s v="Medium Priority"/>
    <n v="3"/>
    <x v="1"/>
    <x v="6"/>
    <x v="5"/>
    <n v="7"/>
    <x v="0"/>
    <x v="0"/>
    <x v="0"/>
    <x v="0"/>
    <x v="1"/>
    <n v="0"/>
    <s v="Not Converted"/>
    <n v="1"/>
    <n v="3"/>
    <n v="11"/>
    <n v="4"/>
    <n v="3"/>
    <n v="2"/>
    <n v="1"/>
    <n v="10"/>
    <x v="1"/>
  </r>
  <r>
    <n v="7446"/>
    <n v="1967"/>
    <n v="57"/>
    <s v="Gen X"/>
    <s v="Master"/>
    <s v="College"/>
    <s v="Partner"/>
    <n v="62513"/>
    <n v="62513"/>
    <s v="Bracket 4"/>
    <n v="0"/>
    <n v="1"/>
    <s v="Parent"/>
    <s v="2013-09-09"/>
    <d v="2024-07-24T00:00:00"/>
    <n v="3971"/>
    <n v="16"/>
    <n v="520"/>
    <n v="42"/>
    <n v="98"/>
    <n v="0"/>
    <n v="42"/>
    <n v="14"/>
    <n v="716"/>
    <n v="0.18030722739864014"/>
    <s v="Medium Priority"/>
    <n v="2"/>
    <x v="3"/>
    <x v="0"/>
    <x v="0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128"/>
    <n v="1962"/>
    <n v="62"/>
    <s v="Boomers"/>
    <s v="PhD"/>
    <s v="College"/>
    <s v="Partner"/>
    <n v="56067"/>
    <n v="56067"/>
    <s v="Bracket 4"/>
    <n v="0"/>
    <n v="1"/>
    <s v="Parent"/>
    <s v="2013-07-20"/>
    <d v="2024-07-24T00:00:00"/>
    <n v="4022"/>
    <n v="51"/>
    <n v="517"/>
    <n v="12"/>
    <n v="54"/>
    <n v="16"/>
    <n v="6"/>
    <n v="120"/>
    <n v="725"/>
    <n v="0.18025857782197913"/>
    <s v="Medium Priority"/>
    <n v="2"/>
    <x v="2"/>
    <x v="0"/>
    <x v="7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807"/>
    <n v="1955"/>
    <n v="69"/>
    <s v="Boomers"/>
    <s v="Bachelors"/>
    <s v="College"/>
    <s v="Partner"/>
    <n v="59925"/>
    <n v="59925"/>
    <s v="Bracket 4"/>
    <n v="0"/>
    <n v="1"/>
    <s v="Parent"/>
    <s v="2012-11-30"/>
    <d v="2024-07-24T00:00:00"/>
    <n v="4254"/>
    <n v="83"/>
    <n v="473"/>
    <n v="21"/>
    <n v="176"/>
    <n v="19"/>
    <n v="21"/>
    <n v="56"/>
    <n v="766"/>
    <n v="0.18006582040432534"/>
    <s v="Medium Priority"/>
    <n v="3"/>
    <x v="1"/>
    <x v="6"/>
    <x v="1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328"/>
    <n v="1982"/>
    <n v="42"/>
    <s v="Millennials"/>
    <s v="Postgraduate"/>
    <s v="College"/>
    <s v="Married"/>
    <n v="57937"/>
    <n v="57937"/>
    <s v="Bracket 4"/>
    <n v="0"/>
    <n v="1"/>
    <s v="Parent"/>
    <s v="2014-02-16"/>
    <d v="2024-07-24T00:00:00"/>
    <n v="3811"/>
    <n v="56"/>
    <n v="261"/>
    <n v="42"/>
    <n v="144"/>
    <n v="55"/>
    <n v="48"/>
    <n v="133"/>
    <n v="683"/>
    <n v="0.17921805300446078"/>
    <s v="Medium Priority"/>
    <n v="3"/>
    <x v="5"/>
    <x v="0"/>
    <x v="1"/>
    <n v="3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742"/>
    <n v="1983"/>
    <n v="41"/>
    <s v="Millennials"/>
    <s v="PhD"/>
    <s v="College"/>
    <s v="Married"/>
    <n v="86580"/>
    <n v="86580"/>
    <s v="Bracket 5"/>
    <n v="0"/>
    <n v="0"/>
    <s v="Not Parent"/>
    <s v="2013-02-27"/>
    <d v="2024-07-24T00:00:00"/>
    <n v="4165"/>
    <n v="72"/>
    <n v="532"/>
    <n v="21"/>
    <n v="127"/>
    <n v="26"/>
    <n v="20"/>
    <n v="20"/>
    <n v="746"/>
    <n v="0.17911164465786314"/>
    <s v="Medium Priority"/>
    <n v="0"/>
    <x v="5"/>
    <x v="6"/>
    <x v="6"/>
    <n v="1"/>
    <x v="0"/>
    <x v="0"/>
    <x v="0"/>
    <x v="0"/>
    <x v="0"/>
    <n v="1"/>
    <s v="Converted"/>
    <n v="0"/>
    <n v="3"/>
    <n v="11"/>
    <n v="4"/>
    <n v="3"/>
    <n v="2"/>
    <n v="1"/>
    <n v="10"/>
    <x v="1"/>
  </r>
  <r>
    <n v="3427"/>
    <n v="1955"/>
    <n v="69"/>
    <s v="Boomers"/>
    <s v="PhD"/>
    <s v="College"/>
    <s v="Married"/>
    <n v="59821"/>
    <n v="59821"/>
    <s v="Bracket 4"/>
    <n v="0"/>
    <n v="1"/>
    <s v="Parent"/>
    <s v="2013-04-12"/>
    <d v="2024-07-24T00:00:00"/>
    <n v="4121"/>
    <n v="11"/>
    <n v="629"/>
    <n v="0"/>
    <n v="70"/>
    <n v="0"/>
    <n v="0"/>
    <n v="35"/>
    <n v="734"/>
    <n v="0.17811210871147778"/>
    <s v="Medium Priority"/>
    <n v="6"/>
    <x v="8"/>
    <x v="6"/>
    <x v="7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1051"/>
    <n v="1956"/>
    <n v="68"/>
    <s v="Boomers"/>
    <s v="PhD"/>
    <s v="College"/>
    <s v="Partner"/>
    <n v="77376"/>
    <n v="77376"/>
    <s v="Bracket 5"/>
    <n v="1"/>
    <n v="1"/>
    <s v="Parent"/>
    <s v="2014-05-10"/>
    <d v="2024-07-24T00:00:00"/>
    <n v="3728"/>
    <n v="72"/>
    <n v="492"/>
    <n v="19"/>
    <n v="110"/>
    <n v="16"/>
    <n v="12"/>
    <n v="12"/>
    <n v="661"/>
    <n v="0.17730686695278969"/>
    <s v="Medium Priority"/>
    <n v="4"/>
    <x v="3"/>
    <x v="8"/>
    <x v="0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245"/>
    <n v="1986"/>
    <n v="38"/>
    <s v="Millennials"/>
    <s v="Postgraduate"/>
    <s v="College"/>
    <s v="Single"/>
    <n v="80910"/>
    <n v="80910"/>
    <s v="Bracket 5"/>
    <n v="0"/>
    <n v="0"/>
    <s v="Not Parent"/>
    <s v="2012-10-31"/>
    <d v="2024-07-24T00:00:00"/>
    <n v="4284"/>
    <n v="71"/>
    <n v="160"/>
    <n v="80"/>
    <n v="369"/>
    <n v="67"/>
    <n v="39"/>
    <n v="41"/>
    <n v="756"/>
    <n v="0.17647058823529413"/>
    <s v="Medium Priority"/>
    <n v="1"/>
    <x v="0"/>
    <x v="8"/>
    <x v="5"/>
    <n v="1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286"/>
    <n v="1970"/>
    <n v="54"/>
    <s v="Gen X"/>
    <s v="PhD"/>
    <s v="College"/>
    <s v="Single"/>
    <n v="57642"/>
    <n v="57642"/>
    <s v="Bracket 4"/>
    <n v="0"/>
    <n v="1"/>
    <s v="Parent"/>
    <s v="2014-01-09"/>
    <d v="2024-07-24T00:00:00"/>
    <n v="3849"/>
    <n v="24"/>
    <n v="580"/>
    <n v="6"/>
    <n v="58"/>
    <n v="8"/>
    <n v="0"/>
    <n v="27"/>
    <n v="679"/>
    <n v="0.17640945700181865"/>
    <s v="Medium Priority"/>
    <n v="3"/>
    <x v="2"/>
    <x v="7"/>
    <x v="3"/>
    <n v="4"/>
    <x v="0"/>
    <x v="0"/>
    <x v="1"/>
    <x v="0"/>
    <x v="1"/>
    <n v="1"/>
    <s v="Converted"/>
    <n v="0"/>
    <n v="3"/>
    <n v="11"/>
    <n v="4"/>
    <n v="3"/>
    <n v="0"/>
    <n v="1"/>
    <n v="8"/>
    <x v="0"/>
  </r>
  <r>
    <n v="6605"/>
    <n v="1944"/>
    <n v="80"/>
    <s v="Silent"/>
    <s v="PhD"/>
    <s v="College"/>
    <s v="Divorced"/>
    <n v="55614"/>
    <n v="55614"/>
    <s v="Bracket 4"/>
    <n v="0"/>
    <n v="0"/>
    <s v="Not Parent"/>
    <s v="2013-11-27"/>
    <d v="2024-07-24T00:00:00"/>
    <n v="3892"/>
    <n v="85"/>
    <n v="504"/>
    <n v="13"/>
    <n v="131"/>
    <n v="8"/>
    <n v="0"/>
    <n v="26"/>
    <n v="682"/>
    <n v="0.17523124357656733"/>
    <s v="Medium Priority"/>
    <n v="1"/>
    <x v="1"/>
    <x v="0"/>
    <x v="3"/>
    <n v="7"/>
    <x v="0"/>
    <x v="0"/>
    <x v="0"/>
    <x v="1"/>
    <x v="1"/>
    <n v="1"/>
    <s v="Converted"/>
    <n v="0"/>
    <n v="3"/>
    <n v="11"/>
    <n v="4"/>
    <n v="3"/>
    <n v="0"/>
    <n v="1"/>
    <n v="8"/>
    <x v="0"/>
  </r>
  <r>
    <n v="9984"/>
    <n v="1981"/>
    <n v="43"/>
    <s v="Millennials"/>
    <s v="Postgraduate"/>
    <s v="College"/>
    <s v="Married"/>
    <n v="56337"/>
    <n v="56337"/>
    <s v="Bracket 4"/>
    <n v="1"/>
    <n v="1"/>
    <s v="Parent"/>
    <s v="2013-03-27"/>
    <d v="2024-07-24T00:00:00"/>
    <n v="4137"/>
    <n v="25"/>
    <n v="349"/>
    <n v="16"/>
    <n v="144"/>
    <n v="28"/>
    <n v="5"/>
    <n v="182"/>
    <n v="724"/>
    <n v="0.17500604302634759"/>
    <s v="Medium Priority"/>
    <n v="5"/>
    <x v="9"/>
    <x v="5"/>
    <x v="9"/>
    <n v="8"/>
    <x v="1"/>
    <x v="0"/>
    <x v="1"/>
    <x v="0"/>
    <x v="1"/>
    <n v="1"/>
    <s v="Converted"/>
    <n v="0"/>
    <n v="3"/>
    <n v="11"/>
    <n v="4"/>
    <n v="3"/>
    <n v="2"/>
    <n v="1"/>
    <n v="10"/>
    <x v="1"/>
  </r>
  <r>
    <n v="1958"/>
    <n v="1973"/>
    <n v="51"/>
    <s v="Gen X"/>
    <s v="PhD"/>
    <s v="College"/>
    <s v="Partner"/>
    <n v="55012"/>
    <n v="55012"/>
    <s v="Bracket 4"/>
    <n v="0"/>
    <n v="1"/>
    <s v="Parent"/>
    <s v="2014-03-21"/>
    <d v="2024-07-24T00:00:00"/>
    <n v="3778"/>
    <n v="85"/>
    <n v="582"/>
    <n v="0"/>
    <n v="65"/>
    <n v="0"/>
    <n v="0"/>
    <n v="13"/>
    <n v="660"/>
    <n v="0.17469560614081525"/>
    <s v="Medium Priority"/>
    <n v="6"/>
    <x v="9"/>
    <x v="6"/>
    <x v="1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594"/>
    <n v="1973"/>
    <n v="51"/>
    <s v="Gen X"/>
    <s v="Master"/>
    <s v="College"/>
    <s v="Married"/>
    <n v="54108"/>
    <n v="54108"/>
    <s v="Bracket 4"/>
    <n v="1"/>
    <n v="1"/>
    <s v="Parent"/>
    <s v="2012-11-05"/>
    <d v="2024-07-24T00:00:00"/>
    <n v="4279"/>
    <n v="74"/>
    <n v="539"/>
    <n v="6"/>
    <n v="91"/>
    <n v="8"/>
    <n v="6"/>
    <n v="97"/>
    <n v="747"/>
    <n v="0.17457349848095349"/>
    <s v="Medium Priority"/>
    <n v="13"/>
    <x v="9"/>
    <x v="6"/>
    <x v="1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25"/>
    <n v="1985"/>
    <n v="39"/>
    <s v="Millennials"/>
    <s v="Bachelors"/>
    <s v="College"/>
    <s v="Married"/>
    <n v="55357"/>
    <n v="55357"/>
    <s v="Bracket 4"/>
    <n v="2"/>
    <n v="0"/>
    <s v="Parent"/>
    <s v="2013-02-19"/>
    <d v="2024-07-24T00:00:00"/>
    <n v="4173"/>
    <n v="66"/>
    <n v="374"/>
    <n v="64"/>
    <n v="116"/>
    <n v="84"/>
    <n v="25"/>
    <n v="64"/>
    <n v="727"/>
    <n v="0.1742151929067817"/>
    <s v="Medium Priority"/>
    <n v="3"/>
    <x v="3"/>
    <x v="6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50"/>
    <n v="1952"/>
    <n v="72"/>
    <s v="Boomers"/>
    <s v="Bachelors"/>
    <s v="College"/>
    <s v="Divorced"/>
    <n v="62335"/>
    <n v="62335"/>
    <s v="Bracket 4"/>
    <n v="0"/>
    <n v="1"/>
    <s v="Parent"/>
    <s v="2013-05-23"/>
    <d v="2024-07-24T00:00:00"/>
    <n v="4080"/>
    <n v="87"/>
    <n v="243"/>
    <n v="131"/>
    <n v="217"/>
    <n v="85"/>
    <n v="6"/>
    <n v="26"/>
    <n v="708"/>
    <n v="0.17352941176470588"/>
    <s v="Medium Priority"/>
    <n v="2"/>
    <x v="0"/>
    <x v="8"/>
    <x v="8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286"/>
    <n v="1960"/>
    <n v="64"/>
    <s v="Boomers"/>
    <s v="Master"/>
    <s v="College"/>
    <s v="Partner"/>
    <n v="83151"/>
    <n v="83151"/>
    <s v="Bracket 5"/>
    <n v="0"/>
    <n v="0"/>
    <s v="Not Parent"/>
    <s v="2012-10-10"/>
    <d v="2024-07-24T00:00:00"/>
    <n v="4305"/>
    <n v="93"/>
    <n v="407"/>
    <n v="28"/>
    <n v="100"/>
    <n v="120"/>
    <n v="74"/>
    <n v="18"/>
    <n v="747"/>
    <n v="0.1735191637630662"/>
    <s v="Medium Priority"/>
    <n v="1"/>
    <x v="4"/>
    <x v="9"/>
    <x v="9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197"/>
    <n v="1980"/>
    <n v="44"/>
    <s v="Millennials"/>
    <s v="Bachelors"/>
    <s v="College"/>
    <s v="Married"/>
    <n v="77353"/>
    <n v="77353"/>
    <s v="Bracket 5"/>
    <n v="0"/>
    <n v="1"/>
    <s v="Parent"/>
    <s v="2013-12-16"/>
    <d v="2024-07-24T00:00:00"/>
    <n v="3873"/>
    <n v="38"/>
    <n v="275"/>
    <n v="59"/>
    <n v="107"/>
    <n v="69"/>
    <n v="101"/>
    <n v="59"/>
    <n v="670"/>
    <n v="0.17299251226439452"/>
    <s v="Medium Priority"/>
    <n v="2"/>
    <x v="3"/>
    <x v="0"/>
    <x v="5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99"/>
    <n v="1991"/>
    <n v="33"/>
    <s v="Millennials"/>
    <s v="Bachelors"/>
    <s v="College"/>
    <s v="Single"/>
    <n v="86037"/>
    <n v="86037"/>
    <s v="Bracket 5"/>
    <n v="0"/>
    <n v="0"/>
    <s v="Not Parent"/>
    <s v="2013-01-02"/>
    <d v="2024-07-24T00:00:00"/>
    <n v="4221"/>
    <n v="95"/>
    <n v="490"/>
    <n v="44"/>
    <n v="125"/>
    <n v="29"/>
    <n v="20"/>
    <n v="22"/>
    <n v="730"/>
    <n v="0.17294479981047145"/>
    <s v="Medium Priority"/>
    <n v="1"/>
    <x v="3"/>
    <x v="1"/>
    <x v="4"/>
    <n v="3"/>
    <x v="0"/>
    <x v="0"/>
    <x v="0"/>
    <x v="1"/>
    <x v="0"/>
    <n v="1"/>
    <s v="Converted"/>
    <n v="0"/>
    <n v="3"/>
    <n v="11"/>
    <n v="4"/>
    <n v="3"/>
    <n v="2"/>
    <n v="1"/>
    <n v="10"/>
    <x v="1"/>
  </r>
  <r>
    <n v="1378"/>
    <n v="1972"/>
    <n v="52"/>
    <s v="Gen X"/>
    <s v="Postgraduate"/>
    <s v="College"/>
    <s v="Partner"/>
    <n v="50334"/>
    <n v="50334"/>
    <s v="Bracket 3"/>
    <n v="0"/>
    <n v="1"/>
    <s v="Parent"/>
    <s v="2013-07-24"/>
    <d v="2024-07-24T00:00:00"/>
    <n v="4018"/>
    <n v="24"/>
    <n v="284"/>
    <n v="16"/>
    <n v="160"/>
    <n v="84"/>
    <n v="16"/>
    <n v="134"/>
    <n v="694"/>
    <n v="0.17272274763563963"/>
    <s v="Medium Priority"/>
    <n v="6"/>
    <x v="2"/>
    <x v="0"/>
    <x v="3"/>
    <n v="6"/>
    <x v="0"/>
    <x v="0"/>
    <x v="0"/>
    <x v="0"/>
    <x v="1"/>
    <n v="0"/>
    <s v="Not Converted"/>
    <n v="0"/>
    <n v="3"/>
    <n v="11"/>
    <n v="4"/>
    <n v="3"/>
    <n v="0"/>
    <n v="0"/>
    <n v="7"/>
    <x v="0"/>
  </r>
  <r>
    <n v="8939"/>
    <n v="1959"/>
    <n v="65"/>
    <s v="Boomers"/>
    <s v="Bachelors"/>
    <s v="College"/>
    <s v="Divorced"/>
    <n v="61250"/>
    <n v="61250"/>
    <s v="Bracket 4"/>
    <n v="0"/>
    <n v="1"/>
    <s v="Parent"/>
    <s v="2012-12-16"/>
    <d v="2024-07-24T00:00:00"/>
    <n v="4238"/>
    <n v="49"/>
    <n v="382"/>
    <n v="138"/>
    <n v="65"/>
    <n v="60"/>
    <n v="26"/>
    <n v="59"/>
    <n v="730"/>
    <n v="0.17225106182161398"/>
    <s v="Medium Priority"/>
    <n v="6"/>
    <x v="4"/>
    <x v="6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10"/>
    <n v="1975"/>
    <n v="49"/>
    <s v="Gen X"/>
    <s v="Bachelors"/>
    <s v="College"/>
    <s v="Married"/>
    <n v="74190"/>
    <n v="74190"/>
    <s v="Bracket 4"/>
    <n v="0"/>
    <n v="1"/>
    <s v="Parent"/>
    <s v="2014-05-12"/>
    <d v="2024-07-24T00:00:00"/>
    <n v="3726"/>
    <n v="49"/>
    <n v="151"/>
    <n v="81"/>
    <n v="86"/>
    <n v="168"/>
    <n v="91"/>
    <n v="64"/>
    <n v="641"/>
    <n v="0.17203435319377347"/>
    <s v="Medium Priority"/>
    <n v="2"/>
    <x v="5"/>
    <x v="6"/>
    <x v="4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408"/>
    <n v="1976"/>
    <n v="48"/>
    <s v="Gen X"/>
    <s v="Bachelors"/>
    <s v="College"/>
    <s v="Married"/>
    <n v="58597"/>
    <n v="58597"/>
    <s v="Bracket 4"/>
    <n v="1"/>
    <n v="1"/>
    <s v="Parent"/>
    <s v="2012-11-20"/>
    <d v="2024-07-24T00:00:00"/>
    <n v="4264"/>
    <n v="20"/>
    <n v="490"/>
    <n v="0"/>
    <n v="184"/>
    <n v="10"/>
    <n v="28"/>
    <n v="21"/>
    <n v="733"/>
    <n v="0.17190431519699811"/>
    <s v="Medium Priority"/>
    <n v="12"/>
    <x v="2"/>
    <x v="0"/>
    <x v="1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9596"/>
    <n v="1980"/>
    <n v="44"/>
    <s v="Millennials"/>
    <s v="PhD"/>
    <s v="College"/>
    <s v="Single"/>
    <n v="65295"/>
    <n v="65295"/>
    <s v="Bracket 4"/>
    <n v="0"/>
    <n v="0"/>
    <s v="Not Parent"/>
    <s v="2013-12-23"/>
    <d v="2024-07-24T00:00:00"/>
    <n v="3866"/>
    <n v="19"/>
    <n v="365"/>
    <n v="32"/>
    <n v="117"/>
    <n v="34"/>
    <n v="110"/>
    <n v="6"/>
    <n v="664"/>
    <n v="0.17175375064666321"/>
    <s v="Medium Priority"/>
    <n v="1"/>
    <x v="0"/>
    <x v="8"/>
    <x v="8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656"/>
    <n v="1990"/>
    <n v="34"/>
    <s v="Millennials"/>
    <s v="Postgraduate"/>
    <s v="College"/>
    <s v="Single"/>
    <n v="51250"/>
    <n v="51250"/>
    <s v="Bracket 3"/>
    <n v="1"/>
    <n v="0"/>
    <s v="Parent"/>
    <s v="2013-03-30"/>
    <d v="2024-07-24T00:00:00"/>
    <n v="4134"/>
    <n v="28"/>
    <n v="342"/>
    <n v="32"/>
    <n v="230"/>
    <n v="34"/>
    <n v="32"/>
    <n v="40"/>
    <n v="710"/>
    <n v="0.17174649250120949"/>
    <s v="Medium Priority"/>
    <n v="5"/>
    <x v="6"/>
    <x v="5"/>
    <x v="9"/>
    <n v="9"/>
    <x v="0"/>
    <x v="0"/>
    <x v="1"/>
    <x v="0"/>
    <x v="1"/>
    <n v="1"/>
    <s v="Converted"/>
    <n v="0"/>
    <n v="3"/>
    <n v="11"/>
    <n v="4"/>
    <n v="3"/>
    <n v="2"/>
    <n v="0"/>
    <n v="9"/>
    <x v="1"/>
  </r>
  <r>
    <n v="4603"/>
    <n v="1960"/>
    <n v="64"/>
    <s v="Boomers"/>
    <s v="PhD"/>
    <s v="College"/>
    <s v="Married"/>
    <n v="65695"/>
    <n v="65695"/>
    <s v="Bracket 4"/>
    <n v="0"/>
    <n v="1"/>
    <s v="Parent"/>
    <s v="2014-01-31"/>
    <d v="2024-07-24T00:00:00"/>
    <n v="3827"/>
    <n v="50"/>
    <n v="371"/>
    <n v="32"/>
    <n v="189"/>
    <n v="0"/>
    <n v="58"/>
    <n v="6"/>
    <n v="656"/>
    <n v="0.17141363992683564"/>
    <s v="Medium Priority"/>
    <n v="2"/>
    <x v="4"/>
    <x v="0"/>
    <x v="0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966"/>
    <n v="1966"/>
    <n v="58"/>
    <s v="Gen X"/>
    <s v="Bachelors"/>
    <s v="College"/>
    <s v="Married"/>
    <n v="44529"/>
    <n v="44529"/>
    <s v="Bracket 3"/>
    <n v="0"/>
    <n v="1"/>
    <s v="Parent"/>
    <s v="2013-07-05"/>
    <d v="2024-07-24T00:00:00"/>
    <n v="4037"/>
    <n v="98"/>
    <n v="538"/>
    <n v="13"/>
    <n v="91"/>
    <n v="17"/>
    <n v="6"/>
    <n v="26"/>
    <n v="691"/>
    <n v="0.17116670795144909"/>
    <s v="Medium Priority"/>
    <n v="6"/>
    <x v="3"/>
    <x v="6"/>
    <x v="4"/>
    <n v="5"/>
    <x v="0"/>
    <x v="0"/>
    <x v="0"/>
    <x v="1"/>
    <x v="1"/>
    <n v="1"/>
    <s v="Converted"/>
    <n v="0"/>
    <n v="3"/>
    <n v="11"/>
    <n v="4"/>
    <n v="3"/>
    <n v="2"/>
    <n v="0"/>
    <n v="9"/>
    <x v="1"/>
  </r>
  <r>
    <n v="7397"/>
    <n v="1951"/>
    <n v="73"/>
    <s v="Boomers"/>
    <s v="Bachelors"/>
    <s v="College"/>
    <s v="Single"/>
    <n v="49090"/>
    <n v="49090"/>
    <s v="Bracket 3"/>
    <n v="0"/>
    <n v="1"/>
    <s v="Parent"/>
    <s v="2013-07-19"/>
    <d v="2024-07-24T00:00:00"/>
    <n v="4023"/>
    <n v="45"/>
    <n v="494"/>
    <n v="5"/>
    <n v="82"/>
    <n v="7"/>
    <n v="0"/>
    <n v="100"/>
    <n v="688"/>
    <n v="0.17101665423813076"/>
    <s v="Medium Priority"/>
    <n v="3"/>
    <x v="2"/>
    <x v="6"/>
    <x v="1"/>
    <n v="7"/>
    <x v="0"/>
    <x v="0"/>
    <x v="0"/>
    <x v="0"/>
    <x v="1"/>
    <n v="0"/>
    <s v="Not Converted"/>
    <n v="0"/>
    <n v="3"/>
    <n v="11"/>
    <n v="4"/>
    <n v="3"/>
    <n v="0"/>
    <n v="0"/>
    <n v="7"/>
    <x v="0"/>
  </r>
  <r>
    <n v="10446"/>
    <n v="1957"/>
    <n v="67"/>
    <s v="Boomers"/>
    <s v="PhD"/>
    <s v="College"/>
    <s v="Married"/>
    <n v="82017"/>
    <n v="82017"/>
    <s v="Bracket 5"/>
    <n v="0"/>
    <n v="0"/>
    <s v="Not Parent"/>
    <s v="2012-11-07"/>
    <d v="2024-07-24T00:00:00"/>
    <n v="4277"/>
    <n v="58"/>
    <n v="184"/>
    <n v="23"/>
    <n v="446"/>
    <n v="30"/>
    <n v="23"/>
    <n v="23"/>
    <n v="729"/>
    <n v="0.17044657470189384"/>
    <s v="Medium Priority"/>
    <n v="1"/>
    <x v="4"/>
    <x v="0"/>
    <x v="7"/>
    <n v="2"/>
    <x v="1"/>
    <x v="0"/>
    <x v="0"/>
    <x v="1"/>
    <x v="0"/>
    <n v="1"/>
    <s v="Converted"/>
    <n v="0"/>
    <n v="3"/>
    <n v="11"/>
    <n v="4"/>
    <n v="3"/>
    <n v="2"/>
    <n v="1"/>
    <n v="10"/>
    <x v="1"/>
  </r>
  <r>
    <n v="8911"/>
    <n v="1967"/>
    <n v="57"/>
    <s v="Gen X"/>
    <s v="PhD"/>
    <s v="College"/>
    <s v="Married"/>
    <n v="56320"/>
    <n v="56320"/>
    <s v="Bracket 4"/>
    <n v="0"/>
    <n v="1"/>
    <s v="Parent"/>
    <s v="2013-04-08"/>
    <d v="2024-07-24T00:00:00"/>
    <n v="4125"/>
    <n v="11"/>
    <n v="201"/>
    <n v="53"/>
    <n v="172"/>
    <n v="116"/>
    <n v="77"/>
    <n v="83"/>
    <n v="702"/>
    <n v="0.17018181818181818"/>
    <s v="Medium Priority"/>
    <n v="3"/>
    <x v="4"/>
    <x v="0"/>
    <x v="1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846"/>
    <n v="1978"/>
    <n v="46"/>
    <s v="Gen X"/>
    <s v="Master"/>
    <s v="College"/>
    <s v="Married"/>
    <n v="43783"/>
    <n v="43783"/>
    <s v="Bracket 3"/>
    <n v="1"/>
    <n v="0"/>
    <s v="Parent"/>
    <s v="2014-05-29"/>
    <d v="2024-07-24T00:00:00"/>
    <n v="3709"/>
    <n v="22"/>
    <n v="327"/>
    <n v="9"/>
    <n v="125"/>
    <n v="25"/>
    <n v="4"/>
    <n v="139"/>
    <n v="629"/>
    <n v="0.16958748988945807"/>
    <s v="Medium Priority"/>
    <n v="6"/>
    <x v="2"/>
    <x v="12"/>
    <x v="5"/>
    <n v="7"/>
    <x v="0"/>
    <x v="0"/>
    <x v="1"/>
    <x v="0"/>
    <x v="1"/>
    <n v="1"/>
    <s v="Converted"/>
    <n v="0"/>
    <n v="3"/>
    <n v="11"/>
    <n v="4"/>
    <n v="3"/>
    <n v="0"/>
    <n v="0"/>
    <n v="7"/>
    <x v="0"/>
  </r>
  <r>
    <n v="7712"/>
    <n v="1946"/>
    <n v="78"/>
    <s v="Boomers"/>
    <s v="PhD"/>
    <s v="College"/>
    <s v="Single"/>
    <n v="62159"/>
    <n v="62159"/>
    <s v="Bracket 4"/>
    <n v="0"/>
    <n v="0"/>
    <s v="Not Parent"/>
    <s v="2014-04-28"/>
    <d v="2024-07-24T00:00:00"/>
    <n v="3740"/>
    <n v="68"/>
    <n v="182"/>
    <n v="17"/>
    <n v="259"/>
    <n v="77"/>
    <n v="70"/>
    <n v="29"/>
    <n v="634"/>
    <n v="0.16951871657754011"/>
    <s v="Medium Priority"/>
    <n v="1"/>
    <x v="3"/>
    <x v="6"/>
    <x v="0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7725"/>
    <n v="1965"/>
    <n v="59"/>
    <s v="Gen X"/>
    <s v="Postgraduate"/>
    <s v="College"/>
    <s v="Married"/>
    <n v="76800"/>
    <n v="76800"/>
    <s v="Bracket 5"/>
    <n v="0"/>
    <n v="0"/>
    <s v="Not Parent"/>
    <s v="2014-03-08"/>
    <d v="2024-07-24T00:00:00"/>
    <n v="3791"/>
    <n v="33"/>
    <n v="173"/>
    <n v="26"/>
    <n v="255"/>
    <n v="35"/>
    <n v="71"/>
    <n v="81"/>
    <n v="641"/>
    <n v="0.16908467422843576"/>
    <s v="Medium Priority"/>
    <n v="1"/>
    <x v="5"/>
    <x v="0"/>
    <x v="7"/>
    <n v="1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6613"/>
    <n v="1970"/>
    <n v="54"/>
    <s v="Gen X"/>
    <s v="Master"/>
    <s v="College"/>
    <s v="Married"/>
    <n v="44511"/>
    <n v="44511"/>
    <s v="Bracket 3"/>
    <n v="1"/>
    <n v="0"/>
    <s v="Parent"/>
    <s v="2012-10-12"/>
    <d v="2024-07-24T00:00:00"/>
    <n v="4303"/>
    <n v="39"/>
    <n v="513"/>
    <n v="7"/>
    <n v="133"/>
    <n v="46"/>
    <n v="14"/>
    <n v="14"/>
    <n v="727"/>
    <n v="0.16895189402742272"/>
    <s v="Medium Priority"/>
    <n v="6"/>
    <x v="9"/>
    <x v="0"/>
    <x v="5"/>
    <n v="8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5631"/>
    <n v="1991"/>
    <n v="33"/>
    <s v="Millennials"/>
    <s v="Bachelors"/>
    <s v="College"/>
    <s v="Single"/>
    <n v="49767"/>
    <n v="49767"/>
    <s v="Bracket 3"/>
    <n v="0"/>
    <n v="0"/>
    <s v="Not Parent"/>
    <s v="2013-05-02"/>
    <d v="2024-07-24T00:00:00"/>
    <n v="4101"/>
    <n v="92"/>
    <n v="202"/>
    <n v="47"/>
    <n v="197"/>
    <n v="55"/>
    <n v="42"/>
    <n v="149"/>
    <n v="692"/>
    <n v="0.16873933187027554"/>
    <s v="Medium Priority"/>
    <n v="1"/>
    <x v="4"/>
    <x v="0"/>
    <x v="5"/>
    <n v="4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9336"/>
    <n v="1969"/>
    <n v="55"/>
    <s v="Gen X"/>
    <s v="PhD"/>
    <s v="College"/>
    <s v="Widow"/>
    <n v="62187"/>
    <n v="62187"/>
    <s v="Bracket 4"/>
    <n v="0"/>
    <n v="1"/>
    <s v="Parent"/>
    <s v="2014-03-22"/>
    <d v="2024-07-24T00:00:00"/>
    <n v="3777"/>
    <n v="38"/>
    <n v="512"/>
    <n v="0"/>
    <n v="83"/>
    <n v="0"/>
    <n v="0"/>
    <n v="41"/>
    <n v="636"/>
    <n v="0.16838760921366164"/>
    <s v="Medium Priority"/>
    <n v="3"/>
    <x v="3"/>
    <x v="6"/>
    <x v="0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4915"/>
    <n v="1956"/>
    <n v="68"/>
    <s v="Boomers"/>
    <s v="Postgraduate"/>
    <s v="College"/>
    <s v="Married"/>
    <n v="53230"/>
    <n v="53230"/>
    <s v="Bracket 4"/>
    <n v="0"/>
    <n v="1"/>
    <s v="Parent"/>
    <s v="2012-08-03"/>
    <d v="2024-07-24T00:00:00"/>
    <n v="4373"/>
    <n v="86"/>
    <n v="176"/>
    <n v="72"/>
    <n v="98"/>
    <n v="136"/>
    <n v="21"/>
    <n v="229"/>
    <n v="732"/>
    <n v="0.16739080722616054"/>
    <s v="Medium Priority"/>
    <n v="4"/>
    <x v="4"/>
    <x v="6"/>
    <x v="2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142"/>
    <n v="1976"/>
    <n v="48"/>
    <s v="Gen X"/>
    <s v="PhD"/>
    <s v="College"/>
    <s v="Divorced"/>
    <n v="66476"/>
    <n v="66476"/>
    <s v="Bracket 4"/>
    <n v="0"/>
    <n v="1"/>
    <s v="Parent"/>
    <s v="2013-03-07"/>
    <d v="2024-07-24T00:00:00"/>
    <n v="4157"/>
    <n v="99"/>
    <n v="372"/>
    <n v="18"/>
    <n v="126"/>
    <n v="47"/>
    <n v="48"/>
    <n v="78"/>
    <n v="689"/>
    <n v="0.16574452730334377"/>
    <s v="Medium Priority"/>
    <n v="2"/>
    <x v="4"/>
    <x v="6"/>
    <x v="4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968"/>
    <n v="1969"/>
    <n v="55"/>
    <s v="Gen X"/>
    <s v="Bachelors"/>
    <s v="College"/>
    <s v="Single"/>
    <n v="57731"/>
    <n v="57731"/>
    <s v="Bracket 4"/>
    <n v="0"/>
    <n v="1"/>
    <s v="Parent"/>
    <s v="2012-11-23"/>
    <d v="2024-07-24T00:00:00"/>
    <n v="4261"/>
    <n v="0"/>
    <n v="266"/>
    <n v="21"/>
    <n v="300"/>
    <n v="65"/>
    <n v="8"/>
    <n v="44"/>
    <n v="704"/>
    <n v="0.1652194320582023"/>
    <s v="Medium Priority"/>
    <n v="4"/>
    <x v="9"/>
    <x v="4"/>
    <x v="3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477"/>
    <n v="1958"/>
    <n v="66"/>
    <s v="Boomers"/>
    <s v="Bachelors"/>
    <s v="College"/>
    <s v="Partner"/>
    <n v="69096"/>
    <n v="69096"/>
    <s v="Bracket 4"/>
    <n v="0"/>
    <n v="1"/>
    <s v="Parent"/>
    <s v="2013-09-27"/>
    <d v="2024-07-24T00:00:00"/>
    <n v="3953"/>
    <n v="4"/>
    <n v="247"/>
    <n v="49"/>
    <n v="159"/>
    <n v="7"/>
    <n v="82"/>
    <n v="109"/>
    <n v="653"/>
    <n v="0.16519099418163422"/>
    <s v="Medium Priority"/>
    <n v="1"/>
    <x v="4"/>
    <x v="6"/>
    <x v="0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267"/>
    <n v="1963"/>
    <n v="61"/>
    <s v="Boomers"/>
    <s v="Master"/>
    <s v="College"/>
    <s v="Partner"/>
    <n v="57288"/>
    <n v="57288"/>
    <s v="Bracket 4"/>
    <n v="0"/>
    <n v="1"/>
    <s v="Parent"/>
    <s v="2014-06-25"/>
    <d v="2024-07-24T00:00:00"/>
    <n v="3682"/>
    <n v="27"/>
    <n v="527"/>
    <n v="0"/>
    <n v="21"/>
    <n v="0"/>
    <n v="0"/>
    <n v="60"/>
    <n v="608"/>
    <n v="0.16512764801738186"/>
    <s v="Medium Priority"/>
    <n v="3"/>
    <x v="9"/>
    <x v="12"/>
    <x v="5"/>
    <n v="6"/>
    <x v="0"/>
    <x v="0"/>
    <x v="0"/>
    <x v="1"/>
    <x v="1"/>
    <n v="1"/>
    <s v="Converted"/>
    <n v="0"/>
    <n v="3"/>
    <n v="11"/>
    <n v="4"/>
    <n v="3"/>
    <n v="0"/>
    <n v="1"/>
    <n v="8"/>
    <x v="0"/>
  </r>
  <r>
    <n v="1118"/>
    <n v="1956"/>
    <n v="68"/>
    <s v="Boomers"/>
    <s v="Master"/>
    <s v="College"/>
    <s v="Married"/>
    <n v="50965"/>
    <n v="50965"/>
    <s v="Bracket 3"/>
    <n v="0"/>
    <n v="1"/>
    <s v="Parent"/>
    <s v="2013-02-20"/>
    <d v="2024-07-24T00:00:00"/>
    <n v="4172"/>
    <n v="87"/>
    <n v="544"/>
    <n v="13"/>
    <n v="85"/>
    <n v="8"/>
    <n v="6"/>
    <n v="29"/>
    <n v="685"/>
    <n v="0.16418983700862896"/>
    <s v="Medium Priority"/>
    <n v="3"/>
    <x v="6"/>
    <x v="0"/>
    <x v="6"/>
    <n v="8"/>
    <x v="0"/>
    <x v="0"/>
    <x v="1"/>
    <x v="0"/>
    <x v="1"/>
    <n v="1"/>
    <s v="Converted"/>
    <n v="0"/>
    <n v="3"/>
    <n v="11"/>
    <n v="4"/>
    <n v="3"/>
    <n v="2"/>
    <n v="0"/>
    <n v="9"/>
    <x v="1"/>
  </r>
  <r>
    <n v="1618"/>
    <n v="1965"/>
    <n v="59"/>
    <s v="Gen X"/>
    <s v="Bachelors"/>
    <s v="College"/>
    <s v="Partner"/>
    <n v="56046"/>
    <n v="56046"/>
    <s v="Bracket 4"/>
    <n v="0"/>
    <n v="0"/>
    <s v="Not Parent"/>
    <s v="2013-01-02"/>
    <d v="2024-07-24T00:00:00"/>
    <n v="4221"/>
    <n v="9"/>
    <n v="577"/>
    <n v="0"/>
    <n v="64"/>
    <n v="0"/>
    <n v="0"/>
    <n v="51"/>
    <n v="692"/>
    <n v="0.16394219379294006"/>
    <s v="Medium Priority"/>
    <n v="2"/>
    <x v="6"/>
    <x v="12"/>
    <x v="5"/>
    <n v="8"/>
    <x v="0"/>
    <x v="0"/>
    <x v="1"/>
    <x v="0"/>
    <x v="1"/>
    <n v="1"/>
    <s v="Converted"/>
    <n v="0"/>
    <n v="3"/>
    <n v="11"/>
    <n v="4"/>
    <n v="3"/>
    <n v="2"/>
    <n v="1"/>
    <n v="10"/>
    <x v="1"/>
  </r>
  <r>
    <n v="9805"/>
    <n v="1953"/>
    <n v="71"/>
    <s v="Boomers"/>
    <s v="Master"/>
    <s v="College"/>
    <s v="Partner"/>
    <n v="56129"/>
    <n v="56129"/>
    <s v="Bracket 4"/>
    <n v="0"/>
    <n v="1"/>
    <s v="Parent"/>
    <s v="2013-06-20"/>
    <d v="2024-07-24T00:00:00"/>
    <n v="4052"/>
    <n v="65"/>
    <n v="320"/>
    <n v="48"/>
    <n v="133"/>
    <n v="39"/>
    <n v="72"/>
    <n v="48"/>
    <n v="660"/>
    <n v="0.16288252714708787"/>
    <s v="Medium Priority"/>
    <n v="4"/>
    <x v="3"/>
    <x v="6"/>
    <x v="0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49"/>
    <n v="1953"/>
    <n v="71"/>
    <s v="Boomers"/>
    <s v="Master"/>
    <s v="College"/>
    <s v="Partner"/>
    <n v="56129"/>
    <n v="56129"/>
    <s v="Bracket 4"/>
    <n v="0"/>
    <n v="1"/>
    <s v="Parent"/>
    <s v="2013-06-20"/>
    <d v="2024-07-24T00:00:00"/>
    <n v="4052"/>
    <n v="65"/>
    <n v="320"/>
    <n v="48"/>
    <n v="133"/>
    <n v="39"/>
    <n v="72"/>
    <n v="48"/>
    <n v="660"/>
    <n v="0.16288252714708787"/>
    <s v="Medium Priority"/>
    <n v="4"/>
    <x v="3"/>
    <x v="6"/>
    <x v="0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883"/>
    <n v="1972"/>
    <n v="52"/>
    <s v="Gen X"/>
    <s v="Bachelors"/>
    <s v="College"/>
    <s v="Married"/>
    <n v="77981"/>
    <n v="77981"/>
    <s v="Bracket 5"/>
    <n v="1"/>
    <n v="0"/>
    <s v="Parent"/>
    <s v="2013-05-26"/>
    <d v="2024-07-24T00:00:00"/>
    <n v="4077"/>
    <n v="78"/>
    <n v="138"/>
    <n v="120"/>
    <n v="204"/>
    <n v="16"/>
    <n v="126"/>
    <n v="60"/>
    <n v="664"/>
    <n v="0.16286485160657346"/>
    <s v="Medium Priority"/>
    <n v="3"/>
    <x v="2"/>
    <x v="0"/>
    <x v="7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7822"/>
    <n v="1976"/>
    <n v="48"/>
    <s v="Gen X"/>
    <s v="Bachelors"/>
    <s v="College"/>
    <s v="Partner"/>
    <n v="54058"/>
    <n v="54058"/>
    <s v="Bracket 4"/>
    <n v="0"/>
    <n v="1"/>
    <s v="Parent"/>
    <s v="2013-06-04"/>
    <d v="2024-07-24T00:00:00"/>
    <n v="4068"/>
    <n v="56"/>
    <n v="198"/>
    <n v="18"/>
    <n v="252"/>
    <n v="32"/>
    <n v="108"/>
    <n v="54"/>
    <n v="662"/>
    <n v="0.16273352999016716"/>
    <s v="Medium Priority"/>
    <n v="2"/>
    <x v="5"/>
    <x v="7"/>
    <x v="5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888"/>
    <n v="1961"/>
    <n v="63"/>
    <s v="Boomers"/>
    <s v="Bachelors"/>
    <s v="College"/>
    <s v="Single"/>
    <n v="45938"/>
    <n v="45938"/>
    <s v="Bracket 3"/>
    <n v="0"/>
    <n v="0"/>
    <s v="Not Parent"/>
    <s v="2013-11-03"/>
    <d v="2024-07-24T00:00:00"/>
    <n v="3916"/>
    <n v="46"/>
    <n v="273"/>
    <n v="11"/>
    <n v="178"/>
    <n v="62"/>
    <n v="83"/>
    <n v="29"/>
    <n v="636"/>
    <n v="0.16241062308478038"/>
    <s v="Medium Priority"/>
    <n v="2"/>
    <x v="9"/>
    <x v="0"/>
    <x v="3"/>
    <n v="6"/>
    <x v="0"/>
    <x v="0"/>
    <x v="0"/>
    <x v="0"/>
    <x v="1"/>
    <n v="0"/>
    <s v="Not Converted"/>
    <n v="0"/>
    <n v="3"/>
    <n v="11"/>
    <n v="4"/>
    <n v="3"/>
    <n v="0"/>
    <n v="0"/>
    <n v="7"/>
    <x v="0"/>
  </r>
  <r>
    <n v="6715"/>
    <n v="1948"/>
    <n v="76"/>
    <s v="Boomers"/>
    <s v="PhD"/>
    <s v="College"/>
    <s v="Single"/>
    <n v="60200"/>
    <n v="60200"/>
    <s v="Bracket 4"/>
    <n v="0"/>
    <n v="1"/>
    <s v="Parent"/>
    <s v="2013-01-02"/>
    <d v="2024-07-24T00:00:00"/>
    <n v="4221"/>
    <n v="3"/>
    <n v="502"/>
    <n v="19"/>
    <n v="132"/>
    <n v="0"/>
    <n v="6"/>
    <n v="26"/>
    <n v="685"/>
    <n v="0.16228381900023692"/>
    <s v="Medium Priority"/>
    <n v="6"/>
    <x v="3"/>
    <x v="6"/>
    <x v="4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196"/>
    <n v="1978"/>
    <n v="46"/>
    <s v="Gen X"/>
    <s v="Bachelors"/>
    <s v="College"/>
    <s v="Married"/>
    <n v="71427"/>
    <n v="71427"/>
    <s v="Bracket 4"/>
    <n v="2"/>
    <n v="0"/>
    <s v="Parent"/>
    <s v="2014-03-12"/>
    <d v="2024-07-24T00:00:00"/>
    <n v="3787"/>
    <n v="26"/>
    <n v="212"/>
    <n v="123"/>
    <n v="177"/>
    <n v="15"/>
    <n v="64"/>
    <n v="23"/>
    <n v="614"/>
    <n v="0.1621336149986797"/>
    <s v="Medium Priority"/>
    <n v="2"/>
    <x v="9"/>
    <x v="6"/>
    <x v="5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802"/>
    <n v="1971"/>
    <n v="53"/>
    <s v="Gen X"/>
    <s v="Bachelors"/>
    <s v="College"/>
    <s v="Married"/>
    <n v="64795"/>
    <n v="64795"/>
    <s v="Bracket 4"/>
    <n v="0"/>
    <n v="1"/>
    <s v="Parent"/>
    <s v="2013-01-17"/>
    <d v="2024-07-24T00:00:00"/>
    <n v="4206"/>
    <n v="23"/>
    <n v="412"/>
    <n v="5"/>
    <n v="119"/>
    <n v="38"/>
    <n v="29"/>
    <n v="77"/>
    <n v="680"/>
    <n v="0.16167379933428436"/>
    <s v="Medium Priority"/>
    <n v="3"/>
    <x v="0"/>
    <x v="8"/>
    <x v="2"/>
    <n v="2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91"/>
    <n v="1957"/>
    <n v="67"/>
    <s v="Boomers"/>
    <s v="Bachelors"/>
    <s v="College"/>
    <s v="Widow"/>
    <n v="66033"/>
    <n v="66033"/>
    <s v="Bracket 4"/>
    <n v="0"/>
    <n v="1"/>
    <s v="Parent"/>
    <s v="2013-01-20"/>
    <d v="2024-07-24T00:00:00"/>
    <n v="4203"/>
    <n v="76"/>
    <n v="293"/>
    <n v="35"/>
    <n v="179"/>
    <n v="46"/>
    <n v="59"/>
    <n v="65"/>
    <n v="677"/>
    <n v="0.16107542231739233"/>
    <s v="Medium Priority"/>
    <n v="2"/>
    <x v="9"/>
    <x v="8"/>
    <x v="7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136"/>
    <n v="1962"/>
    <n v="62"/>
    <s v="Boomers"/>
    <s v="Master"/>
    <s v="College"/>
    <s v="Divorced"/>
    <n v="59432"/>
    <n v="59432"/>
    <s v="Bracket 4"/>
    <n v="0"/>
    <n v="1"/>
    <s v="Parent"/>
    <s v="2013-04-13"/>
    <d v="2024-07-24T00:00:00"/>
    <n v="4120"/>
    <n v="88"/>
    <n v="317"/>
    <n v="25"/>
    <n v="265"/>
    <n v="25"/>
    <n v="19"/>
    <n v="12"/>
    <n v="663"/>
    <n v="0.16092233009708737"/>
    <s v="Medium Priority"/>
    <n v="3"/>
    <x v="4"/>
    <x v="8"/>
    <x v="4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863"/>
    <n v="1953"/>
    <n v="71"/>
    <s v="Boomers"/>
    <s v="Bachelors"/>
    <s v="College"/>
    <s v="Married"/>
    <n v="47703"/>
    <n v="47703"/>
    <s v="Bracket 3"/>
    <n v="0"/>
    <n v="1"/>
    <s v="Parent"/>
    <s v="2013-05-29"/>
    <d v="2024-07-24T00:00:00"/>
    <n v="4074"/>
    <n v="95"/>
    <n v="359"/>
    <n v="0"/>
    <n v="134"/>
    <n v="13"/>
    <n v="26"/>
    <n v="123"/>
    <n v="655"/>
    <n v="0.16077565046637213"/>
    <s v="Medium Priority"/>
    <n v="4"/>
    <x v="3"/>
    <x v="8"/>
    <x v="5"/>
    <n v="5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8132"/>
    <n v="1975"/>
    <n v="49"/>
    <s v="Gen X"/>
    <s v="PhD"/>
    <s v="College"/>
    <s v="Married"/>
    <n v="60631"/>
    <n v="60631"/>
    <s v="Bracket 4"/>
    <n v="1"/>
    <n v="1"/>
    <s v="Parent"/>
    <s v="2013-04-05"/>
    <d v="2024-07-24T00:00:00"/>
    <n v="4128"/>
    <n v="88"/>
    <n v="565"/>
    <n v="6"/>
    <n v="65"/>
    <n v="0"/>
    <n v="6"/>
    <n v="19"/>
    <n v="661"/>
    <n v="0.16012596899224807"/>
    <s v="Medium Priority"/>
    <n v="5"/>
    <x v="1"/>
    <x v="6"/>
    <x v="5"/>
    <n v="7"/>
    <x v="0"/>
    <x v="0"/>
    <x v="0"/>
    <x v="1"/>
    <x v="1"/>
    <n v="1"/>
    <s v="Converted"/>
    <n v="0"/>
    <n v="3"/>
    <n v="11"/>
    <n v="4"/>
    <n v="3"/>
    <n v="2"/>
    <n v="1"/>
    <n v="10"/>
    <x v="1"/>
  </r>
  <r>
    <n v="2320"/>
    <n v="1978"/>
    <n v="46"/>
    <s v="Gen X"/>
    <s v="Postgraduate"/>
    <s v="College"/>
    <s v="Married"/>
    <n v="47025"/>
    <n v="47025"/>
    <s v="Bracket 3"/>
    <n v="0"/>
    <n v="1"/>
    <s v="Parent"/>
    <s v="2013-09-12"/>
    <d v="2024-07-24T00:00:00"/>
    <n v="3968"/>
    <n v="98"/>
    <n v="508"/>
    <n v="11"/>
    <n v="59"/>
    <n v="23"/>
    <n v="5"/>
    <n v="29"/>
    <n v="635"/>
    <n v="0.16003024193548387"/>
    <s v="Medium Priority"/>
    <n v="5"/>
    <x v="8"/>
    <x v="12"/>
    <x v="3"/>
    <n v="9"/>
    <x v="0"/>
    <x v="0"/>
    <x v="0"/>
    <x v="0"/>
    <x v="1"/>
    <n v="0"/>
    <s v="Not Converted"/>
    <n v="0"/>
    <n v="3"/>
    <n v="11"/>
    <n v="4"/>
    <n v="3"/>
    <n v="0"/>
    <n v="0"/>
    <n v="7"/>
    <x v="0"/>
  </r>
  <r>
    <n v="4324"/>
    <n v="1989"/>
    <n v="35"/>
    <s v="Millennials"/>
    <s v="Bachelors"/>
    <s v="College"/>
    <s v="Married"/>
    <n v="42387"/>
    <n v="42387"/>
    <s v="Bracket 3"/>
    <n v="1"/>
    <n v="0"/>
    <s v="Parent"/>
    <s v="2012-10-29"/>
    <d v="2024-07-24T00:00:00"/>
    <n v="4286"/>
    <n v="42"/>
    <n v="235"/>
    <n v="0"/>
    <n v="235"/>
    <n v="19"/>
    <n v="4"/>
    <n v="191"/>
    <n v="684"/>
    <n v="0.15958936070928606"/>
    <s v="Medium Priority"/>
    <n v="5"/>
    <x v="9"/>
    <x v="12"/>
    <x v="7"/>
    <n v="8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9483"/>
    <n v="1959"/>
    <n v="65"/>
    <s v="Boomers"/>
    <s v="Bachelors"/>
    <s v="College"/>
    <s v="Partner"/>
    <n v="57957"/>
    <n v="57957"/>
    <s v="Bracket 4"/>
    <n v="0"/>
    <n v="1"/>
    <s v="Parent"/>
    <s v="2013-08-19"/>
    <d v="2024-07-24T00:00:00"/>
    <n v="3992"/>
    <n v="24"/>
    <n v="290"/>
    <n v="59"/>
    <n v="177"/>
    <n v="77"/>
    <n v="5"/>
    <n v="29"/>
    <n v="637"/>
    <n v="0.15956913827655311"/>
    <s v="Medium Priority"/>
    <n v="7"/>
    <x v="5"/>
    <x v="7"/>
    <x v="5"/>
    <n v="3"/>
    <x v="0"/>
    <x v="0"/>
    <x v="0"/>
    <x v="0"/>
    <x v="1"/>
    <n v="0"/>
    <s v="Not Converted"/>
    <n v="1"/>
    <n v="3"/>
    <n v="11"/>
    <n v="4"/>
    <n v="3"/>
    <n v="0"/>
    <n v="1"/>
    <n v="8"/>
    <x v="0"/>
  </r>
  <r>
    <n v="2134"/>
    <n v="1952"/>
    <n v="72"/>
    <s v="Boomers"/>
    <s v="Bachelors"/>
    <s v="College"/>
    <s v="Single"/>
    <n v="53700"/>
    <n v="53700"/>
    <s v="Bracket 4"/>
    <n v="0"/>
    <n v="1"/>
    <s v="Parent"/>
    <s v="2012-08-17"/>
    <d v="2024-07-24T00:00:00"/>
    <n v="4359"/>
    <n v="94"/>
    <n v="263"/>
    <n v="5"/>
    <n v="233"/>
    <n v="69"/>
    <n v="41"/>
    <n v="83"/>
    <n v="694"/>
    <n v="0.15921082817159898"/>
    <s v="Medium Priority"/>
    <n v="4"/>
    <x v="4"/>
    <x v="5"/>
    <x v="5"/>
    <n v="5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51"/>
    <n v="1972"/>
    <n v="52"/>
    <s v="Gen X"/>
    <s v="Master"/>
    <s v="College"/>
    <s v="Married"/>
    <n v="57136"/>
    <n v="57136"/>
    <s v="Bracket 4"/>
    <n v="1"/>
    <n v="1"/>
    <s v="Parent"/>
    <s v="2013-07-09"/>
    <d v="2024-07-24T00:00:00"/>
    <n v="4033"/>
    <n v="48"/>
    <n v="306"/>
    <n v="5"/>
    <n v="109"/>
    <n v="21"/>
    <n v="109"/>
    <n v="92"/>
    <n v="642"/>
    <n v="0.15918670964542525"/>
    <s v="Medium Priority"/>
    <n v="9"/>
    <x v="4"/>
    <x v="6"/>
    <x v="0"/>
    <n v="6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897"/>
    <n v="1965"/>
    <n v="59"/>
    <s v="Gen X"/>
    <s v="Bachelors"/>
    <s v="College"/>
    <s v="Single"/>
    <n v="42720"/>
    <n v="42720"/>
    <s v="Bracket 3"/>
    <n v="1"/>
    <n v="1"/>
    <s v="Parent"/>
    <s v="2013-04-24"/>
    <d v="2024-07-24T00:00:00"/>
    <n v="4109"/>
    <n v="9"/>
    <n v="392"/>
    <n v="5"/>
    <n v="91"/>
    <n v="28"/>
    <n v="26"/>
    <n v="112"/>
    <n v="654"/>
    <n v="0.15916281333657825"/>
    <s v="Medium Priority"/>
    <n v="8"/>
    <x v="2"/>
    <x v="8"/>
    <x v="7"/>
    <n v="8"/>
    <x v="0"/>
    <x v="0"/>
    <x v="0"/>
    <x v="0"/>
    <x v="1"/>
    <n v="1"/>
    <s v="Not Converted"/>
    <n v="0"/>
    <n v="3"/>
    <n v="11"/>
    <n v="4"/>
    <n v="3"/>
    <n v="2"/>
    <n v="0"/>
    <n v="9"/>
    <x v="1"/>
  </r>
  <r>
    <n v="10704"/>
    <n v="1969"/>
    <n v="55"/>
    <s v="Gen X"/>
    <s v="Bachelors"/>
    <s v="College"/>
    <s v="Single"/>
    <n v="54803"/>
    <n v="54803"/>
    <s v="Bracket 4"/>
    <n v="0"/>
    <n v="1"/>
    <s v="Parent"/>
    <s v="2012-08-21"/>
    <d v="2024-07-24T00:00:00"/>
    <n v="4355"/>
    <n v="65"/>
    <n v="404"/>
    <n v="0"/>
    <n v="92"/>
    <n v="28"/>
    <n v="27"/>
    <n v="142"/>
    <n v="693"/>
    <n v="0.15912743972445464"/>
    <s v="Medium Priority"/>
    <n v="2"/>
    <x v="3"/>
    <x v="6"/>
    <x v="1"/>
    <n v="4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5430"/>
    <n v="1956"/>
    <n v="68"/>
    <s v="Boomers"/>
    <s v="Bachelors"/>
    <s v="College"/>
    <s v="Partner"/>
    <n v="54450"/>
    <n v="54450"/>
    <s v="Bracket 4"/>
    <n v="1"/>
    <n v="1"/>
    <s v="Parent"/>
    <s v="2012-09-14"/>
    <d v="2024-07-24T00:00:00"/>
    <n v="4331"/>
    <n v="0"/>
    <n v="454"/>
    <n v="0"/>
    <n v="171"/>
    <n v="8"/>
    <n v="19"/>
    <n v="32"/>
    <n v="684"/>
    <n v="0.15793119371969522"/>
    <s v="Medium Priority"/>
    <n v="12"/>
    <x v="1"/>
    <x v="6"/>
    <x v="5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432"/>
    <n v="1956"/>
    <n v="68"/>
    <s v="Boomers"/>
    <s v="Bachelors"/>
    <s v="College"/>
    <s v="Partner"/>
    <n v="54450"/>
    <n v="54450"/>
    <s v="Bracket 4"/>
    <n v="1"/>
    <n v="1"/>
    <s v="Parent"/>
    <s v="2012-09-14"/>
    <d v="2024-07-24T00:00:00"/>
    <n v="4331"/>
    <n v="0"/>
    <n v="454"/>
    <n v="0"/>
    <n v="171"/>
    <n v="8"/>
    <n v="19"/>
    <n v="32"/>
    <n v="684"/>
    <n v="0.15793119371969522"/>
    <s v="Medium Priority"/>
    <n v="12"/>
    <x v="1"/>
    <x v="6"/>
    <x v="5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4478"/>
    <n v="1979"/>
    <n v="45"/>
    <s v="Gen X"/>
    <s v="Bachelors"/>
    <s v="College"/>
    <s v="Married"/>
    <n v="63777"/>
    <n v="63777"/>
    <s v="Bracket 4"/>
    <n v="1"/>
    <n v="1"/>
    <s v="Parent"/>
    <s v="2013-03-24"/>
    <d v="2024-07-24T00:00:00"/>
    <n v="4140"/>
    <n v="87"/>
    <n v="457"/>
    <n v="5"/>
    <n v="106"/>
    <n v="15"/>
    <n v="17"/>
    <n v="53"/>
    <n v="653"/>
    <n v="0.15772946859903381"/>
    <s v="Medium Priority"/>
    <n v="8"/>
    <x v="8"/>
    <x v="12"/>
    <x v="3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10281"/>
    <n v="1970"/>
    <n v="54"/>
    <s v="Gen X"/>
    <s v="Bachelors"/>
    <s v="College"/>
    <s v="Divorced"/>
    <n v="64713"/>
    <n v="64713"/>
    <s v="Bracket 4"/>
    <n v="1"/>
    <n v="0"/>
    <s v="Parent"/>
    <s v="2014-02-07"/>
    <d v="2024-07-24T00:00:00"/>
    <n v="3820"/>
    <n v="11"/>
    <n v="180"/>
    <n v="60"/>
    <n v="241"/>
    <n v="13"/>
    <n v="54"/>
    <n v="54"/>
    <n v="602"/>
    <n v="0.15759162303664923"/>
    <s v="Medium Priority"/>
    <n v="2"/>
    <x v="4"/>
    <x v="5"/>
    <x v="7"/>
    <n v="4"/>
    <x v="0"/>
    <x v="0"/>
    <x v="0"/>
    <x v="0"/>
    <x v="1"/>
    <n v="1"/>
    <s v="Not Converted"/>
    <n v="0"/>
    <n v="3"/>
    <n v="11"/>
    <n v="0"/>
    <n v="3"/>
    <n v="0"/>
    <n v="1"/>
    <n v="4"/>
    <x v="2"/>
  </r>
  <r>
    <n v="5209"/>
    <n v="1954"/>
    <n v="70"/>
    <s v="Boomers"/>
    <s v="Bachelors"/>
    <s v="College"/>
    <s v="Divorced"/>
    <n v="50002"/>
    <n v="50002"/>
    <s v="Bracket 3"/>
    <n v="0"/>
    <n v="1"/>
    <s v="Parent"/>
    <s v="2013-06-17"/>
    <d v="2024-07-24T00:00:00"/>
    <n v="4055"/>
    <n v="21"/>
    <n v="443"/>
    <n v="5"/>
    <n v="71"/>
    <n v="21"/>
    <n v="16"/>
    <n v="82"/>
    <n v="638"/>
    <n v="0.15733662145499383"/>
    <s v="Medium Priority"/>
    <n v="2"/>
    <x v="9"/>
    <x v="6"/>
    <x v="7"/>
    <n v="7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5872"/>
    <n v="1951"/>
    <n v="73"/>
    <s v="Boomers"/>
    <s v="Bachelors"/>
    <s v="College"/>
    <s v="Single"/>
    <n v="60689"/>
    <n v="60689"/>
    <s v="Bracket 4"/>
    <n v="0"/>
    <n v="1"/>
    <s v="Parent"/>
    <s v="2013-06-01"/>
    <d v="2024-07-24T00:00:00"/>
    <n v="4071"/>
    <n v="23"/>
    <n v="240"/>
    <n v="90"/>
    <n v="216"/>
    <n v="63"/>
    <n v="6"/>
    <n v="24"/>
    <n v="639"/>
    <n v="0.156963890935888"/>
    <s v="Medium Priority"/>
    <n v="4"/>
    <x v="5"/>
    <x v="0"/>
    <x v="0"/>
    <n v="3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8560"/>
    <n v="1992"/>
    <n v="32"/>
    <s v="Millennials"/>
    <s v="Bachelors"/>
    <s v="College"/>
    <s v="Single"/>
    <n v="48789"/>
    <n v="48789"/>
    <s v="Bracket 3"/>
    <n v="0"/>
    <n v="0"/>
    <s v="Not Parent"/>
    <s v="2012-09-10"/>
    <d v="2024-07-24T00:00:00"/>
    <n v="4335"/>
    <n v="94"/>
    <n v="351"/>
    <n v="16"/>
    <n v="156"/>
    <n v="7"/>
    <n v="5"/>
    <n v="145"/>
    <n v="680"/>
    <n v="0.15686274509803921"/>
    <s v="Medium Priority"/>
    <n v="1"/>
    <x v="3"/>
    <x v="0"/>
    <x v="7"/>
    <n v="6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2118"/>
    <n v="1964"/>
    <n v="60"/>
    <s v="Boomers"/>
    <s v="Postgraduate"/>
    <s v="College"/>
    <s v="Married"/>
    <n v="62905"/>
    <n v="62905"/>
    <s v="Bracket 4"/>
    <n v="0"/>
    <n v="1"/>
    <s v="Parent"/>
    <s v="2013-09-10"/>
    <d v="2024-07-24T00:00:00"/>
    <n v="3970"/>
    <n v="68"/>
    <n v="166"/>
    <n v="75"/>
    <n v="96"/>
    <n v="119"/>
    <n v="107"/>
    <n v="59"/>
    <n v="622"/>
    <n v="0.1566750629722922"/>
    <s v="Medium Priority"/>
    <n v="3"/>
    <x v="2"/>
    <x v="6"/>
    <x v="5"/>
    <n v="4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"/>
    <n v="1961"/>
    <n v="63"/>
    <s v="Boomers"/>
    <s v="Bachelors"/>
    <s v="College"/>
    <s v="Single"/>
    <n v="57091"/>
    <n v="57091"/>
    <s v="Bracket 4"/>
    <n v="0"/>
    <n v="0"/>
    <s v="Not Parent"/>
    <s v="2014-06-15"/>
    <d v="2024-07-24T00:00:00"/>
    <n v="3692"/>
    <n v="0"/>
    <n v="464"/>
    <n v="5"/>
    <n v="64"/>
    <n v="7"/>
    <n v="0"/>
    <n v="37"/>
    <n v="577"/>
    <n v="0.15628385698808234"/>
    <s v="Medium Priority"/>
    <n v="1"/>
    <x v="2"/>
    <x v="8"/>
    <x v="7"/>
    <n v="5"/>
    <x v="0"/>
    <x v="1"/>
    <x v="0"/>
    <x v="0"/>
    <x v="1"/>
    <n v="1"/>
    <s v="Converted"/>
    <n v="0"/>
    <n v="3"/>
    <n v="11"/>
    <n v="0"/>
    <n v="3"/>
    <n v="0"/>
    <n v="1"/>
    <n v="4"/>
    <x v="2"/>
  </r>
  <r>
    <n v="1162"/>
    <n v="1987"/>
    <n v="37"/>
    <s v="Millennials"/>
    <s v="PhD"/>
    <s v="College"/>
    <s v="Single"/>
    <n v="42000"/>
    <n v="42000"/>
    <s v="Bracket 3"/>
    <n v="0"/>
    <n v="0"/>
    <s v="Not Parent"/>
    <s v="2013-01-10"/>
    <d v="2024-07-24T00:00:00"/>
    <n v="4213"/>
    <n v="23"/>
    <n v="124"/>
    <n v="83"/>
    <n v="267"/>
    <n v="85"/>
    <n v="59"/>
    <n v="35"/>
    <n v="653"/>
    <n v="0.15499643959173987"/>
    <s v="Medium Priority"/>
    <n v="2"/>
    <x v="4"/>
    <x v="6"/>
    <x v="4"/>
    <n v="5"/>
    <x v="0"/>
    <x v="0"/>
    <x v="0"/>
    <x v="0"/>
    <x v="1"/>
    <n v="1"/>
    <s v="Not Converted"/>
    <n v="0"/>
    <n v="3"/>
    <n v="11"/>
    <n v="4"/>
    <n v="3"/>
    <n v="2"/>
    <n v="0"/>
    <n v="9"/>
    <x v="1"/>
  </r>
  <r>
    <n v="10643"/>
    <n v="1987"/>
    <n v="37"/>
    <s v="Millennials"/>
    <s v="PhD"/>
    <s v="College"/>
    <s v="Single"/>
    <n v="42000"/>
    <n v="42000"/>
    <s v="Bracket 3"/>
    <n v="0"/>
    <n v="0"/>
    <s v="Not Parent"/>
    <s v="2013-01-10"/>
    <d v="2024-07-24T00:00:00"/>
    <n v="4213"/>
    <n v="23"/>
    <n v="124"/>
    <n v="83"/>
    <n v="267"/>
    <n v="85"/>
    <n v="59"/>
    <n v="35"/>
    <n v="653"/>
    <n v="0.15499643959173987"/>
    <s v="Medium Priority"/>
    <n v="2"/>
    <x v="4"/>
    <x v="6"/>
    <x v="4"/>
    <n v="5"/>
    <x v="0"/>
    <x v="0"/>
    <x v="0"/>
    <x v="0"/>
    <x v="1"/>
    <n v="1"/>
    <s v="Not Converted"/>
    <n v="0"/>
    <n v="3"/>
    <n v="11"/>
    <n v="4"/>
    <n v="3"/>
    <n v="2"/>
    <n v="0"/>
    <n v="9"/>
    <x v="1"/>
  </r>
  <r>
    <n v="7250"/>
    <n v="1978"/>
    <n v="46"/>
    <s v="Gen X"/>
    <s v="Bachelors"/>
    <s v="College"/>
    <s v="Partner"/>
    <n v="57867"/>
    <n v="57867"/>
    <s v="Bracket 4"/>
    <n v="1"/>
    <n v="0"/>
    <s v="Parent"/>
    <s v="2013-10-01"/>
    <d v="2024-07-24T00:00:00"/>
    <n v="3949"/>
    <n v="48"/>
    <n v="344"/>
    <n v="35"/>
    <n v="178"/>
    <n v="15"/>
    <n v="23"/>
    <n v="17"/>
    <n v="612"/>
    <n v="0.15497594327677894"/>
    <s v="Medium Priority"/>
    <n v="7"/>
    <x v="2"/>
    <x v="6"/>
    <x v="1"/>
    <n v="6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635"/>
    <n v="1962"/>
    <n v="62"/>
    <s v="Boomers"/>
    <s v="PhD"/>
    <s v="College"/>
    <s v="Single"/>
    <n v="52597"/>
    <n v="52597"/>
    <s v="Bracket 3"/>
    <n v="0"/>
    <n v="1"/>
    <s v="Parent"/>
    <s v="2014-05-07"/>
    <d v="2024-07-24T00:00:00"/>
    <n v="3731"/>
    <n v="69"/>
    <n v="492"/>
    <n v="0"/>
    <n v="37"/>
    <n v="7"/>
    <n v="0"/>
    <n v="42"/>
    <n v="578"/>
    <n v="0.15491825247922808"/>
    <s v="Medium Priority"/>
    <n v="3"/>
    <x v="3"/>
    <x v="8"/>
    <x v="5"/>
    <n v="5"/>
    <x v="0"/>
    <x v="0"/>
    <x v="0"/>
    <x v="0"/>
    <x v="1"/>
    <n v="0"/>
    <s v="Not Converted"/>
    <n v="0"/>
    <n v="3"/>
    <n v="11"/>
    <n v="0"/>
    <n v="3"/>
    <n v="0"/>
    <n v="1"/>
    <n v="4"/>
    <x v="2"/>
  </r>
  <r>
    <n v="6991"/>
    <n v="1951"/>
    <n v="73"/>
    <s v="Boomers"/>
    <s v="Bachelors"/>
    <s v="College"/>
    <s v="Divorced"/>
    <n v="43185"/>
    <n v="43185"/>
    <s v="Bracket 3"/>
    <n v="0"/>
    <n v="1"/>
    <s v="Parent"/>
    <s v="2013-04-10"/>
    <d v="2024-07-24T00:00:00"/>
    <n v="4123"/>
    <n v="88"/>
    <n v="537"/>
    <n v="6"/>
    <n v="42"/>
    <n v="16"/>
    <n v="6"/>
    <n v="30"/>
    <n v="637"/>
    <n v="0.15449915110356535"/>
    <s v="Medium Priority"/>
    <n v="2"/>
    <x v="1"/>
    <x v="8"/>
    <x v="3"/>
    <n v="8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5057"/>
    <n v="1961"/>
    <n v="63"/>
    <s v="Boomers"/>
    <s v="Master"/>
    <s v="College"/>
    <s v="Married"/>
    <n v="61794"/>
    <n v="61794"/>
    <s v="Bracket 4"/>
    <n v="0"/>
    <n v="1"/>
    <s v="Parent"/>
    <s v="2013-09-14"/>
    <d v="2024-07-24T00:00:00"/>
    <n v="3966"/>
    <n v="74"/>
    <n v="264"/>
    <n v="47"/>
    <n v="188"/>
    <n v="54"/>
    <n v="47"/>
    <n v="11"/>
    <n v="611"/>
    <n v="0.15405950579929401"/>
    <s v="Medium Priority"/>
    <n v="2"/>
    <x v="5"/>
    <x v="0"/>
    <x v="0"/>
    <n v="2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3933"/>
    <n v="1980"/>
    <n v="44"/>
    <s v="Millennials"/>
    <s v="Bachelors"/>
    <s v="College"/>
    <s v="Partner"/>
    <n v="44010"/>
    <n v="44010"/>
    <s v="Bracket 3"/>
    <n v="1"/>
    <n v="0"/>
    <s v="Parent"/>
    <s v="2012-10-13"/>
    <d v="2024-07-24T00:00:00"/>
    <n v="4302"/>
    <n v="46"/>
    <n v="186"/>
    <n v="36"/>
    <n v="234"/>
    <n v="86"/>
    <n v="72"/>
    <n v="48"/>
    <n v="662"/>
    <n v="0.15388191538819154"/>
    <s v="Medium Priority"/>
    <n v="6"/>
    <x v="6"/>
    <x v="6"/>
    <x v="3"/>
    <n v="9"/>
    <x v="0"/>
    <x v="0"/>
    <x v="0"/>
    <x v="0"/>
    <x v="1"/>
    <n v="0"/>
    <s v="Not Converted"/>
    <n v="0"/>
    <n v="3"/>
    <n v="11"/>
    <n v="4"/>
    <n v="3"/>
    <n v="2"/>
    <n v="0"/>
    <n v="9"/>
    <x v="1"/>
  </r>
  <r>
    <n v="9449"/>
    <n v="1958"/>
    <n v="66"/>
    <s v="Boomers"/>
    <s v="PhD"/>
    <s v="College"/>
    <s v="Single"/>
    <n v="79761"/>
    <n v="79761"/>
    <s v="Bracket 5"/>
    <n v="0"/>
    <n v="1"/>
    <s v="Parent"/>
    <s v="2013-10-04"/>
    <d v="2024-07-24T00:00:00"/>
    <n v="3946"/>
    <n v="32"/>
    <n v="415"/>
    <n v="5"/>
    <n v="124"/>
    <n v="15"/>
    <n v="35"/>
    <n v="11"/>
    <n v="605"/>
    <n v="0.15331981753674606"/>
    <s v="Medium Priority"/>
    <n v="1"/>
    <x v="4"/>
    <x v="6"/>
    <x v="4"/>
    <n v="3"/>
    <x v="0"/>
    <x v="0"/>
    <x v="0"/>
    <x v="0"/>
    <x v="1"/>
    <n v="0"/>
    <s v="Not Converted"/>
    <n v="0"/>
    <n v="3"/>
    <n v="11"/>
    <n v="0"/>
    <n v="3"/>
    <n v="0"/>
    <n v="1"/>
    <n v="4"/>
    <x v="2"/>
  </r>
  <r>
    <n v="3678"/>
    <n v="1973"/>
    <n v="51"/>
    <s v="Gen X"/>
    <s v="Bachelors"/>
    <s v="College"/>
    <s v="Widow"/>
    <n v="60208"/>
    <n v="60208"/>
    <s v="Bracket 4"/>
    <n v="1"/>
    <n v="1"/>
    <s v="Parent"/>
    <s v="2012-10-07"/>
    <d v="2024-07-24T00:00:00"/>
    <n v="4308"/>
    <n v="13"/>
    <n v="488"/>
    <n v="23"/>
    <n v="71"/>
    <n v="15"/>
    <n v="0"/>
    <n v="59"/>
    <n v="656"/>
    <n v="0.15227483751160631"/>
    <s v="Medium Priority"/>
    <n v="11"/>
    <x v="9"/>
    <x v="8"/>
    <x v="7"/>
    <n v="7"/>
    <x v="0"/>
    <x v="0"/>
    <x v="0"/>
    <x v="1"/>
    <x v="1"/>
    <n v="1"/>
    <s v="Converted"/>
    <n v="0"/>
    <n v="3"/>
    <n v="11"/>
    <n v="4"/>
    <n v="3"/>
    <n v="2"/>
    <n v="1"/>
    <n v="10"/>
    <x v="1"/>
  </r>
  <r>
    <n v="433"/>
    <n v="1958"/>
    <n v="66"/>
    <s v="Boomers"/>
    <s v="Master"/>
    <s v="College"/>
    <s v="Single"/>
    <n v="61331"/>
    <n v="61331"/>
    <s v="Bracket 4"/>
    <n v="1"/>
    <n v="1"/>
    <s v="Parent"/>
    <s v="2013-03-10"/>
    <d v="2024-07-24T00:00:00"/>
    <n v="4154"/>
    <n v="42"/>
    <n v="534"/>
    <n v="5"/>
    <n v="47"/>
    <n v="0"/>
    <n v="5"/>
    <n v="41"/>
    <n v="632"/>
    <n v="0.15214251324025035"/>
    <s v="Medium Priority"/>
    <n v="5"/>
    <x v="8"/>
    <x v="12"/>
    <x v="3"/>
    <n v="8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3934"/>
    <n v="1966"/>
    <n v="58"/>
    <s v="Gen X"/>
    <s v="Bachelors"/>
    <s v="College"/>
    <s v="Married"/>
    <n v="61286"/>
    <n v="61286"/>
    <s v="Bracket 4"/>
    <n v="0"/>
    <n v="1"/>
    <s v="Parent"/>
    <s v="2013-08-02"/>
    <d v="2024-07-24T00:00:00"/>
    <n v="4009"/>
    <n v="34"/>
    <n v="356"/>
    <n v="0"/>
    <n v="107"/>
    <n v="19"/>
    <n v="9"/>
    <n v="117"/>
    <n v="608"/>
    <n v="0.15165876777251186"/>
    <s v="Medium Priority"/>
    <n v="2"/>
    <x v="2"/>
    <x v="12"/>
    <x v="5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2493"/>
    <n v="1966"/>
    <n v="58"/>
    <s v="Gen X"/>
    <s v="Bachelors"/>
    <s v="College"/>
    <s v="Married"/>
    <n v="61286"/>
    <n v="61286"/>
    <s v="Bracket 4"/>
    <n v="0"/>
    <n v="1"/>
    <s v="Parent"/>
    <s v="2013-08-02"/>
    <d v="2024-07-24T00:00:00"/>
    <n v="4009"/>
    <n v="34"/>
    <n v="356"/>
    <n v="0"/>
    <n v="107"/>
    <n v="19"/>
    <n v="9"/>
    <n v="117"/>
    <n v="608"/>
    <n v="0.15165876777251186"/>
    <s v="Medium Priority"/>
    <n v="2"/>
    <x v="2"/>
    <x v="12"/>
    <x v="5"/>
    <n v="5"/>
    <x v="0"/>
    <x v="0"/>
    <x v="0"/>
    <x v="0"/>
    <x v="1"/>
    <n v="0"/>
    <s v="Not Converted"/>
    <n v="0"/>
    <n v="3"/>
    <n v="11"/>
    <n v="4"/>
    <n v="3"/>
    <n v="0"/>
    <n v="1"/>
    <n v="8"/>
    <x v="0"/>
  </r>
  <r>
    <n v="10928"/>
    <n v="1958"/>
    <n v="66"/>
    <s v="Boomers"/>
    <s v="Bachelors"/>
    <s v="College"/>
    <s v="Partner"/>
    <n v="66886"/>
    <n v="66886"/>
    <s v="Bracket 4"/>
    <n v="0"/>
    <n v="1"/>
    <s v="Parent"/>
    <s v="2013-09-16"/>
    <d v="2024-07-24T00:00:00"/>
    <n v="3964"/>
    <n v="28"/>
    <n v="315"/>
    <n v="4"/>
    <n v="62"/>
    <n v="41"/>
    <n v="31"/>
    <n v="146"/>
    <n v="599"/>
    <n v="0.15110998990918265"/>
    <s v="Medium Priority"/>
    <n v="2"/>
    <x v="2"/>
    <x v="12"/>
    <x v="7"/>
    <n v="5"/>
    <x v="0"/>
    <x v="0"/>
    <x v="0"/>
    <x v="0"/>
    <x v="1"/>
    <n v="0"/>
    <s v="Not Converted"/>
    <n v="0"/>
    <n v="3"/>
    <n v="11"/>
    <n v="0"/>
    <n v="3"/>
    <n v="0"/>
    <n v="1"/>
    <n v="4"/>
    <x v="2"/>
  </r>
  <r>
    <n v="9729"/>
    <n v="1955"/>
    <n v="69"/>
    <s v="Boomers"/>
    <s v="Bachelors"/>
    <s v="College"/>
    <s v="Widow"/>
    <n v="58275"/>
    <n v="58275"/>
    <s v="Bracket 4"/>
    <n v="1"/>
    <n v="1"/>
    <s v="Parent"/>
    <s v="2013-06-02"/>
    <d v="2024-07-24T00:00:00"/>
    <n v="4070"/>
    <n v="48"/>
    <n v="189"/>
    <n v="10"/>
    <n v="253"/>
    <n v="56"/>
    <n v="43"/>
    <n v="64"/>
    <n v="615"/>
    <n v="0.15110565110565111"/>
    <s v="Medium Priority"/>
    <n v="6"/>
    <x v="9"/>
    <x v="6"/>
    <x v="7"/>
    <n v="7"/>
    <x v="0"/>
    <x v="0"/>
    <x v="0"/>
    <x v="0"/>
    <x v="1"/>
    <n v="0"/>
    <s v="Not Converted"/>
    <n v="0"/>
    <n v="3"/>
    <n v="11"/>
    <n v="4"/>
    <n v="3"/>
    <n v="2"/>
    <n v="1"/>
    <n v="10"/>
    <x v="1"/>
  </r>
  <r>
    <n v="6887"/>
    <n v="1967"/>
    <n v="57"/>
    <s v="Gen X"/>
    <s v="Bachelors"/>
    <s v="College"/>
    <s v="Single"/>
    <n v="79146"/>
    <n v="79146"/>
    <s v="Bracket 5"/>
    <n v="1"/>
    <n v="1"/>
    <s v="Parent"/>
    <s v="2014-04-24"/>
    <d v="2024-07-24T00:00:00"/>
    <n v="3744"/>
    <n v="33"/>
    <n v="245"/>
    <n v="16"/>
    <n v="223"/>
    <n v="21"/>
    <n v="43"/>
    <n v="16"/>
    <n v="564"/>
    <n v="0.15064102564102563"/>
    <s v="Medium Priority"/>
    <n v="2"/>
    <x v="9"/>
    <x v="12"/>
    <x v="5"/>
    <n v="6"/>
    <x v="0"/>
    <x v="0"/>
    <x v="0"/>
    <x v="0"/>
    <x v="1"/>
    <n v="0"/>
    <s v="Not Converted"/>
    <n v="0"/>
    <n v="3"/>
    <n v="11"/>
    <n v="0"/>
    <n v="3"/>
    <n v="0"/>
    <n v="1"/>
    <n v="4"/>
    <x v="2"/>
  </r>
  <r>
    <n v="7500"/>
    <n v="1967"/>
    <n v="57"/>
    <s v="Gen X"/>
    <s v="Bachelors"/>
    <s v="College"/>
    <s v="Single"/>
    <n v="79146"/>
    <n v="79146"/>
    <s v="Bracket 5"/>
    <n v="1"/>
    <n v="1"/>
    <s v="Parent"/>
    <s v="2014-04-24"/>
    <d v="2024-07-24T00:00:00"/>
    <n v="3744"/>
    <n v="33"/>
    <n v="245"/>
    <n v="16"/>
    <n v="223"/>
    <n v="21"/>
    <n v="43"/>
    <n v="16"/>
    <n v="564"/>
    <n v="0.15064102564102563"/>
    <s v="Medium Priority"/>
    <n v="2"/>
    <x v="9"/>
    <x v="12"/>
    <x v="5"/>
    <n v="6"/>
    <x v="0"/>
    <x v="0"/>
    <x v="0"/>
    <x v="0"/>
    <x v="1"/>
    <n v="0"/>
    <s v="Not Converted"/>
    <n v="0"/>
    <n v="3"/>
    <n v="11"/>
    <n v="0"/>
    <n v="3"/>
    <n v="0"/>
    <n v="1"/>
    <n v="4"/>
    <x v="2"/>
  </r>
  <r>
    <n v="9362"/>
    <n v="1965"/>
    <n v="59"/>
    <s v="Gen X"/>
    <s v="Bachelors"/>
    <s v="College"/>
    <s v="Single"/>
    <n v="69263"/>
    <n v="69263"/>
    <s v="Bracket 4"/>
    <n v="0"/>
    <n v="1"/>
    <s v="Parent"/>
    <s v="2014-03-05"/>
    <d v="2024-07-24T00:00:00"/>
    <n v="3794"/>
    <n v="14"/>
    <n v="492"/>
    <n v="5"/>
    <n v="32"/>
    <n v="13"/>
    <n v="5"/>
    <n v="21"/>
    <n v="568"/>
    <n v="0.14971006852925672"/>
    <s v="Medium Priority"/>
    <n v="1"/>
    <x v="1"/>
    <x v="12"/>
    <x v="7"/>
    <n v="6"/>
    <x v="0"/>
    <x v="0"/>
    <x v="0"/>
    <x v="1"/>
    <x v="1"/>
    <n v="1"/>
    <s v="Converted"/>
    <n v="0"/>
    <n v="3"/>
    <n v="11"/>
    <n v="0"/>
    <n v="3"/>
    <n v="0"/>
    <n v="1"/>
    <n v="4"/>
    <x v="2"/>
  </r>
  <r>
    <n v="2607"/>
    <n v="1953"/>
    <n v="71"/>
    <s v="Boomers"/>
    <s v="Bachelors"/>
    <s v="College"/>
    <s v="Single"/>
    <n v="40464"/>
    <n v="40464"/>
    <s v="Bracket 3"/>
    <n v="0"/>
    <n v="1"/>
    <s v="Parent"/>
    <s v="2013-01-11"/>
    <d v="2024-07-24T00:00:00"/>
    <n v="4212"/>
    <n v="78"/>
    <n v="424"/>
    <n v="17"/>
    <n v="118"/>
    <n v="7"/>
    <n v="23"/>
    <n v="41"/>
    <n v="630"/>
    <n v="0.14957264957264957"/>
    <s v="Below Average Priority"/>
    <n v="6"/>
    <x v="9"/>
    <x v="6"/>
    <x v="5"/>
    <n v="8"/>
    <x v="0"/>
    <x v="0"/>
    <x v="0"/>
    <x v="0"/>
    <x v="1"/>
    <n v="0"/>
    <s v="Not Converted"/>
    <n v="0"/>
    <n v="3"/>
    <n v="11"/>
    <n v="4"/>
    <n v="0"/>
    <n v="2"/>
    <n v="0"/>
    <n v="6"/>
    <x v="3"/>
  </r>
  <r>
    <n v="9937"/>
    <n v="1979"/>
    <n v="45"/>
    <s v="Gen X"/>
    <s v="Bachelors"/>
    <s v="College"/>
    <s v="Single"/>
    <n v="70337"/>
    <n v="70337"/>
    <s v="Bracket 4"/>
    <n v="0"/>
    <n v="0"/>
    <s v="Not Parent"/>
    <s v="2014-01-02"/>
    <d v="2024-07-24T00:00:00"/>
    <n v="3856"/>
    <n v="75"/>
    <n v="187"/>
    <n v="81"/>
    <n v="149"/>
    <n v="25"/>
    <n v="43"/>
    <n v="91"/>
    <n v="576"/>
    <n v="0.14937759336099585"/>
    <s v="Below Average Priority"/>
    <n v="1"/>
    <x v="7"/>
    <x v="6"/>
    <x v="2"/>
    <n v="1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381"/>
    <n v="1978"/>
    <n v="46"/>
    <s v="Gen X"/>
    <s v="Bachelors"/>
    <s v="College"/>
    <s v="Married"/>
    <n v="66373"/>
    <n v="66373"/>
    <s v="Bracket 4"/>
    <n v="1"/>
    <n v="1"/>
    <s v="Parent"/>
    <s v="2013-06-12"/>
    <d v="2024-07-24T00:00:00"/>
    <n v="4060"/>
    <n v="57"/>
    <n v="328"/>
    <n v="9"/>
    <n v="124"/>
    <n v="12"/>
    <n v="24"/>
    <n v="109"/>
    <n v="606"/>
    <n v="0.14926108374384237"/>
    <s v="Below Average Priority"/>
    <n v="7"/>
    <x v="5"/>
    <x v="6"/>
    <x v="0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9384"/>
    <n v="1978"/>
    <n v="46"/>
    <s v="Gen X"/>
    <s v="Bachelors"/>
    <s v="College"/>
    <s v="Married"/>
    <n v="66373"/>
    <n v="66373"/>
    <s v="Bracket 4"/>
    <n v="1"/>
    <n v="1"/>
    <s v="Parent"/>
    <s v="2013-06-12"/>
    <d v="2024-07-24T00:00:00"/>
    <n v="4060"/>
    <n v="57"/>
    <n v="328"/>
    <n v="9"/>
    <n v="124"/>
    <n v="12"/>
    <n v="24"/>
    <n v="109"/>
    <n v="606"/>
    <n v="0.14926108374384237"/>
    <s v="Below Average Priority"/>
    <n v="7"/>
    <x v="5"/>
    <x v="6"/>
    <x v="0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6518"/>
    <n v="1951"/>
    <n v="73"/>
    <s v="Boomers"/>
    <s v="PhD"/>
    <s v="College"/>
    <s v="Widow"/>
    <n v="67680"/>
    <n v="67680"/>
    <s v="Bracket 4"/>
    <n v="0"/>
    <n v="1"/>
    <s v="Parent"/>
    <s v="2013-06-11"/>
    <d v="2024-07-24T00:00:00"/>
    <n v="4061"/>
    <n v="8"/>
    <n v="546"/>
    <n v="0"/>
    <n v="48"/>
    <n v="0"/>
    <n v="6"/>
    <n v="6"/>
    <n v="606"/>
    <n v="0.14922432898300911"/>
    <s v="Below Average Priority"/>
    <n v="1"/>
    <x v="2"/>
    <x v="8"/>
    <x v="5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3598"/>
    <n v="1972"/>
    <n v="52"/>
    <s v="Gen X"/>
    <s v="Bachelors"/>
    <s v="College"/>
    <s v="Married"/>
    <n v="62710"/>
    <n v="62710"/>
    <s v="Bracket 4"/>
    <n v="0"/>
    <n v="1"/>
    <s v="Parent"/>
    <s v="2013-05-23"/>
    <d v="2024-07-24T00:00:00"/>
    <n v="4080"/>
    <n v="53"/>
    <n v="441"/>
    <n v="35"/>
    <n v="83"/>
    <n v="7"/>
    <n v="29"/>
    <n v="11"/>
    <n v="606"/>
    <n v="0.14852941176470588"/>
    <s v="Below Average Priority"/>
    <n v="4"/>
    <x v="5"/>
    <x v="6"/>
    <x v="2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310"/>
    <n v="1970"/>
    <n v="54"/>
    <s v="Gen X"/>
    <s v="Master"/>
    <s v="College"/>
    <s v="Married"/>
    <n v="61872"/>
    <n v="61872"/>
    <s v="Bracket 4"/>
    <n v="0"/>
    <n v="1"/>
    <s v="Parent"/>
    <s v="2013-12-13"/>
    <d v="2024-07-24T00:00:00"/>
    <n v="3876"/>
    <n v="81"/>
    <n v="330"/>
    <n v="5"/>
    <n v="159"/>
    <n v="36"/>
    <n v="27"/>
    <n v="16"/>
    <n v="573"/>
    <n v="0.14783281733746131"/>
    <s v="Below Average Priority"/>
    <n v="4"/>
    <x v="5"/>
    <x v="0"/>
    <x v="1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73"/>
    <n v="1971"/>
    <n v="53"/>
    <s v="Gen X"/>
    <s v="Master"/>
    <s v="College"/>
    <s v="Divorced"/>
    <n v="42835"/>
    <n v="42835"/>
    <s v="Bracket 3"/>
    <n v="1"/>
    <n v="1"/>
    <s v="Parent"/>
    <s v="2013-06-30"/>
    <d v="2024-07-24T00:00:00"/>
    <n v="4042"/>
    <n v="64"/>
    <n v="379"/>
    <n v="4"/>
    <n v="93"/>
    <n v="12"/>
    <n v="9"/>
    <n v="98"/>
    <n v="595"/>
    <n v="0.14720435428005937"/>
    <s v="Below Average Priority"/>
    <n v="7"/>
    <x v="3"/>
    <x v="7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35"/>
    <n v="1966"/>
    <n v="58"/>
    <s v="Gen X"/>
    <s v="Master"/>
    <s v="College"/>
    <s v="Married"/>
    <n v="57183"/>
    <n v="57183"/>
    <s v="Bracket 4"/>
    <n v="1"/>
    <n v="1"/>
    <s v="Parent"/>
    <s v="2013-03-19"/>
    <d v="2024-07-24T00:00:00"/>
    <n v="4145"/>
    <n v="51"/>
    <n v="464"/>
    <n v="5"/>
    <n v="64"/>
    <n v="7"/>
    <n v="0"/>
    <n v="70"/>
    <n v="610"/>
    <n v="0.1471652593486128"/>
    <s v="Below Average Priority"/>
    <n v="8"/>
    <x v="1"/>
    <x v="12"/>
    <x v="7"/>
    <n v="8"/>
    <x v="0"/>
    <x v="0"/>
    <x v="0"/>
    <x v="0"/>
    <x v="1"/>
    <n v="0"/>
    <s v="Not Converted"/>
    <n v="0"/>
    <n v="3"/>
    <n v="11"/>
    <n v="4"/>
    <n v="0"/>
    <n v="2"/>
    <n v="1"/>
    <n v="7"/>
    <x v="0"/>
  </r>
  <r>
    <n v="4741"/>
    <n v="1974"/>
    <n v="50"/>
    <s v="Gen X"/>
    <s v="Postgraduate"/>
    <s v="College"/>
    <s v="Married"/>
    <n v="65463"/>
    <n v="65463"/>
    <s v="Bracket 4"/>
    <n v="1"/>
    <n v="0"/>
    <s v="Parent"/>
    <s v="2014-01-30"/>
    <d v="2024-07-24T00:00:00"/>
    <n v="3828"/>
    <n v="17"/>
    <n v="391"/>
    <n v="32"/>
    <n v="70"/>
    <n v="21"/>
    <n v="32"/>
    <n v="16"/>
    <n v="562"/>
    <n v="0.14681295715778475"/>
    <s v="Below Average Priority"/>
    <n v="2"/>
    <x v="3"/>
    <x v="6"/>
    <x v="1"/>
    <n v="5"/>
    <x v="0"/>
    <x v="0"/>
    <x v="0"/>
    <x v="1"/>
    <x v="1"/>
    <n v="1"/>
    <s v="Converted"/>
    <n v="0"/>
    <n v="3"/>
    <n v="11"/>
    <n v="0"/>
    <n v="0"/>
    <n v="0"/>
    <n v="1"/>
    <n v="1"/>
    <x v="4"/>
  </r>
  <r>
    <n v="10379"/>
    <n v="1962"/>
    <n v="62"/>
    <s v="Boomers"/>
    <s v="Master"/>
    <s v="College"/>
    <s v="Single"/>
    <n v="59247"/>
    <n v="59247"/>
    <s v="Bracket 4"/>
    <n v="0"/>
    <n v="2"/>
    <s v="Parent"/>
    <s v="2013-11-08"/>
    <d v="2024-07-24T00:00:00"/>
    <n v="3911"/>
    <n v="87"/>
    <n v="327"/>
    <n v="9"/>
    <n v="122"/>
    <n v="19"/>
    <n v="14"/>
    <n v="83"/>
    <n v="574"/>
    <n v="0.14676553311173612"/>
    <s v="Below Average Priority"/>
    <n v="5"/>
    <x v="4"/>
    <x v="6"/>
    <x v="1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478"/>
    <n v="1950"/>
    <n v="74"/>
    <s v="Boomers"/>
    <s v="PhD"/>
    <s v="College"/>
    <s v="Married"/>
    <n v="55517"/>
    <n v="55517"/>
    <s v="Bracket 4"/>
    <n v="1"/>
    <n v="1"/>
    <s v="Parent"/>
    <s v="2012-09-27"/>
    <d v="2024-07-24T00:00:00"/>
    <n v="4318"/>
    <n v="53"/>
    <n v="483"/>
    <n v="0"/>
    <n v="108"/>
    <n v="0"/>
    <n v="6"/>
    <n v="36"/>
    <n v="633"/>
    <n v="0.14659564613246873"/>
    <s v="Below Average Priority"/>
    <n v="5"/>
    <x v="8"/>
    <x v="12"/>
    <x v="3"/>
    <n v="9"/>
    <x v="0"/>
    <x v="0"/>
    <x v="0"/>
    <x v="0"/>
    <x v="1"/>
    <n v="1"/>
    <s v="Not Converted"/>
    <n v="0"/>
    <n v="3"/>
    <n v="11"/>
    <n v="4"/>
    <n v="0"/>
    <n v="2"/>
    <n v="1"/>
    <n v="7"/>
    <x v="0"/>
  </r>
  <r>
    <n v="1044"/>
    <n v="1953"/>
    <n v="71"/>
    <s v="Boomers"/>
    <s v="Bachelors"/>
    <s v="College"/>
    <s v="Partner"/>
    <n v="58398"/>
    <n v="58398"/>
    <s v="Bracket 4"/>
    <n v="0"/>
    <n v="0"/>
    <s v="Not Parent"/>
    <s v="2013-05-14"/>
    <d v="2024-07-24T00:00:00"/>
    <n v="4089"/>
    <n v="44"/>
    <n v="299"/>
    <n v="5"/>
    <n v="201"/>
    <n v="21"/>
    <n v="21"/>
    <n v="49"/>
    <n v="596"/>
    <n v="0.14575690877965272"/>
    <s v="Below Average Priority"/>
    <n v="3"/>
    <x v="4"/>
    <x v="0"/>
    <x v="5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300"/>
    <n v="1952"/>
    <n v="72"/>
    <s v="Boomers"/>
    <s v="Bachelors"/>
    <s v="College"/>
    <s v="Divorced"/>
    <n v="69142"/>
    <n v="69142"/>
    <s v="Bracket 4"/>
    <n v="0"/>
    <n v="1"/>
    <s v="Parent"/>
    <s v="2014-06-29"/>
    <d v="2024-07-24T00:00:00"/>
    <n v="3678"/>
    <n v="50"/>
    <n v="448"/>
    <n v="4"/>
    <n v="34"/>
    <n v="6"/>
    <n v="4"/>
    <n v="39"/>
    <n v="535"/>
    <n v="0.14545948885263729"/>
    <s v="Below Average Priority"/>
    <n v="3"/>
    <x v="9"/>
    <x v="12"/>
    <x v="7"/>
    <n v="5"/>
    <x v="0"/>
    <x v="0"/>
    <x v="0"/>
    <x v="1"/>
    <x v="1"/>
    <n v="1"/>
    <s v="Converted"/>
    <n v="0"/>
    <n v="3"/>
    <n v="11"/>
    <n v="0"/>
    <n v="0"/>
    <n v="0"/>
    <n v="1"/>
    <n v="1"/>
    <x v="4"/>
  </r>
  <r>
    <n v="8233"/>
    <n v="1950"/>
    <n v="74"/>
    <s v="Boomers"/>
    <s v="Master"/>
    <s v="College"/>
    <s v="Widow"/>
    <n v="64866"/>
    <n v="64866"/>
    <s v="Bracket 4"/>
    <n v="0"/>
    <n v="1"/>
    <s v="Parent"/>
    <s v="2014-01-26"/>
    <d v="2024-07-24T00:00:00"/>
    <n v="3832"/>
    <n v="9"/>
    <n v="508"/>
    <n v="5"/>
    <n v="21"/>
    <n v="7"/>
    <n v="5"/>
    <n v="10"/>
    <n v="556"/>
    <n v="0.14509394572025053"/>
    <s v="Below Average Priority"/>
    <n v="4"/>
    <x v="2"/>
    <x v="8"/>
    <x v="7"/>
    <n v="5"/>
    <x v="0"/>
    <x v="0"/>
    <x v="0"/>
    <x v="1"/>
    <x v="1"/>
    <n v="1"/>
    <s v="Converted"/>
    <n v="0"/>
    <n v="3"/>
    <n v="11"/>
    <n v="0"/>
    <n v="0"/>
    <n v="0"/>
    <n v="1"/>
    <n v="1"/>
    <x v="4"/>
  </r>
  <r>
    <n v="252"/>
    <n v="1963"/>
    <n v="61"/>
    <s v="Boomers"/>
    <s v="PhD"/>
    <s v="College"/>
    <s v="Divorced"/>
    <n v="41003"/>
    <n v="41003"/>
    <s v="Bracket 3"/>
    <n v="0"/>
    <n v="0"/>
    <s v="Not Parent"/>
    <s v="2013-03-17"/>
    <d v="2024-07-24T00:00:00"/>
    <n v="4147"/>
    <n v="11"/>
    <n v="123"/>
    <n v="133"/>
    <n v="142"/>
    <n v="71"/>
    <n v="44"/>
    <n v="88"/>
    <n v="601"/>
    <n v="0.14492404147576562"/>
    <s v="Below Average Priority"/>
    <n v="1"/>
    <x v="3"/>
    <x v="6"/>
    <x v="5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697"/>
    <n v="1951"/>
    <n v="73"/>
    <s v="Boomers"/>
    <s v="Bachelors"/>
    <s v="College"/>
    <s v="Married"/>
    <n v="53790"/>
    <n v="53790"/>
    <s v="Bracket 4"/>
    <n v="0"/>
    <n v="2"/>
    <s v="Parent"/>
    <s v="2014-03-06"/>
    <d v="2024-07-24T00:00:00"/>
    <n v="3793"/>
    <n v="86"/>
    <n v="335"/>
    <n v="42"/>
    <n v="127"/>
    <n v="28"/>
    <n v="5"/>
    <n v="5"/>
    <n v="542"/>
    <n v="0.14289480622198789"/>
    <s v="Below Average Priority"/>
    <n v="3"/>
    <x v="2"/>
    <x v="6"/>
    <x v="5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575"/>
    <n v="1981"/>
    <n v="43"/>
    <s v="Millennials"/>
    <s v="Bachelors"/>
    <s v="College"/>
    <s v="Partner"/>
    <n v="56386"/>
    <n v="56386"/>
    <s v="Bracket 4"/>
    <n v="1"/>
    <n v="1"/>
    <s v="Parent"/>
    <s v="2012-10-27"/>
    <d v="2024-07-24T00:00:00"/>
    <n v="4288"/>
    <n v="51"/>
    <n v="230"/>
    <n v="48"/>
    <n v="214"/>
    <n v="13"/>
    <n v="32"/>
    <n v="75"/>
    <n v="612"/>
    <n v="0.14272388059701493"/>
    <s v="Below Average Priority"/>
    <n v="8"/>
    <x v="1"/>
    <x v="12"/>
    <x v="7"/>
    <n v="9"/>
    <x v="0"/>
    <x v="0"/>
    <x v="0"/>
    <x v="0"/>
    <x v="1"/>
    <n v="0"/>
    <s v="Not Converted"/>
    <n v="0"/>
    <n v="3"/>
    <n v="11"/>
    <n v="4"/>
    <n v="0"/>
    <n v="2"/>
    <n v="1"/>
    <n v="7"/>
    <x v="0"/>
  </r>
  <r>
    <n v="7247"/>
    <n v="1960"/>
    <n v="64"/>
    <s v="Boomers"/>
    <s v="Bachelors"/>
    <s v="College"/>
    <s v="Widow"/>
    <n v="47916"/>
    <n v="47916"/>
    <s v="Bracket 3"/>
    <n v="0"/>
    <n v="1"/>
    <s v="Parent"/>
    <s v="2012-11-22"/>
    <d v="2024-07-24T00:00:00"/>
    <n v="4262"/>
    <n v="72"/>
    <n v="505"/>
    <n v="0"/>
    <n v="26"/>
    <n v="0"/>
    <n v="0"/>
    <n v="75"/>
    <n v="606"/>
    <n v="0.14218676677616143"/>
    <s v="Below Average Priority"/>
    <n v="5"/>
    <x v="2"/>
    <x v="0"/>
    <x v="3"/>
    <n v="6"/>
    <x v="0"/>
    <x v="0"/>
    <x v="0"/>
    <x v="1"/>
    <x v="1"/>
    <n v="1"/>
    <s v="Converted"/>
    <n v="0"/>
    <n v="3"/>
    <n v="11"/>
    <n v="0"/>
    <n v="0"/>
    <n v="2"/>
    <n v="0"/>
    <n v="2"/>
    <x v="4"/>
  </r>
  <r>
    <n v="2162"/>
    <n v="1976"/>
    <n v="48"/>
    <s v="Gen X"/>
    <s v="Bachelors"/>
    <s v="College"/>
    <s v="Married"/>
    <n v="56939"/>
    <n v="56939"/>
    <s v="Bracket 4"/>
    <n v="0"/>
    <n v="1"/>
    <s v="Parent"/>
    <s v="2013-09-18"/>
    <d v="2024-07-24T00:00:00"/>
    <n v="3962"/>
    <n v="19"/>
    <n v="256"/>
    <n v="34"/>
    <n v="103"/>
    <n v="90"/>
    <n v="29"/>
    <n v="49"/>
    <n v="561"/>
    <n v="0.14159515396264513"/>
    <s v="Below Average Priority"/>
    <n v="2"/>
    <x v="0"/>
    <x v="8"/>
    <x v="0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047"/>
    <n v="1954"/>
    <n v="70"/>
    <s v="Boomers"/>
    <s v="PhD"/>
    <s v="College"/>
    <s v="Married"/>
    <n v="65324"/>
    <n v="65324"/>
    <s v="Bracket 4"/>
    <n v="0"/>
    <n v="1"/>
    <s v="Parent"/>
    <s v="2014-01-11"/>
    <d v="2024-07-24T00:00:00"/>
    <n v="3847"/>
    <n v="0"/>
    <n v="384"/>
    <n v="0"/>
    <n v="102"/>
    <n v="21"/>
    <n v="32"/>
    <n v="5"/>
    <n v="544"/>
    <n v="0.14140889004419027"/>
    <s v="Below Average Priority"/>
    <n v="3"/>
    <x v="3"/>
    <x v="6"/>
    <x v="1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477"/>
    <n v="1954"/>
    <n v="70"/>
    <s v="Boomers"/>
    <s v="PhD"/>
    <s v="College"/>
    <s v="Married"/>
    <n v="65324"/>
    <n v="65324"/>
    <s v="Bracket 4"/>
    <n v="0"/>
    <n v="1"/>
    <s v="Parent"/>
    <s v="2014-01-11"/>
    <d v="2024-07-24T00:00:00"/>
    <n v="3847"/>
    <n v="0"/>
    <n v="384"/>
    <n v="0"/>
    <n v="102"/>
    <n v="21"/>
    <n v="32"/>
    <n v="5"/>
    <n v="544"/>
    <n v="0.14140889004419027"/>
    <s v="Below Average Priority"/>
    <n v="3"/>
    <x v="3"/>
    <x v="6"/>
    <x v="1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076"/>
    <n v="1975"/>
    <n v="49"/>
    <s v="Gen X"/>
    <s v="Bachelors"/>
    <s v="College"/>
    <s v="Partner"/>
    <n v="66653"/>
    <n v="66653"/>
    <s v="Bracket 4"/>
    <n v="1"/>
    <n v="1"/>
    <s v="Parent"/>
    <s v="2012-09-07"/>
    <d v="2024-07-24T00:00:00"/>
    <n v="4338"/>
    <n v="18"/>
    <n v="452"/>
    <n v="18"/>
    <n v="102"/>
    <n v="16"/>
    <n v="18"/>
    <n v="6"/>
    <n v="612"/>
    <n v="0.14107883817427386"/>
    <s v="Below Average Priority"/>
    <n v="4"/>
    <x v="5"/>
    <x v="6"/>
    <x v="2"/>
    <n v="3"/>
    <x v="0"/>
    <x v="0"/>
    <x v="0"/>
    <x v="0"/>
    <x v="1"/>
    <n v="0"/>
    <s v="Not Converted"/>
    <n v="0"/>
    <n v="3"/>
    <n v="11"/>
    <n v="4"/>
    <n v="0"/>
    <n v="2"/>
    <n v="1"/>
    <n v="7"/>
    <x v="0"/>
  </r>
  <r>
    <n v="55"/>
    <n v="1963"/>
    <n v="61"/>
    <s v="Boomers"/>
    <s v="Bachelors"/>
    <s v="College"/>
    <s v="Partner"/>
    <n v="56253"/>
    <n v="56253"/>
    <s v="Bracket 4"/>
    <n v="0"/>
    <n v="1"/>
    <s v="Parent"/>
    <s v="2012-12-07"/>
    <d v="2024-07-24T00:00:00"/>
    <n v="4247"/>
    <n v="83"/>
    <n v="509"/>
    <n v="0"/>
    <n v="65"/>
    <n v="7"/>
    <n v="11"/>
    <n v="5"/>
    <n v="597"/>
    <n v="0.1405698139863433"/>
    <s v="Below Average Priority"/>
    <n v="4"/>
    <x v="2"/>
    <x v="6"/>
    <x v="1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4690"/>
    <n v="1953"/>
    <n v="71"/>
    <s v="Boomers"/>
    <s v="Bachelors"/>
    <s v="College"/>
    <s v="Married"/>
    <n v="50725"/>
    <n v="50725"/>
    <s v="Bracket 3"/>
    <n v="0"/>
    <n v="1"/>
    <s v="Parent"/>
    <s v="2013-02-13"/>
    <d v="2024-07-24T00:00:00"/>
    <n v="4179"/>
    <n v="45"/>
    <n v="443"/>
    <n v="10"/>
    <n v="75"/>
    <n v="0"/>
    <n v="10"/>
    <n v="48"/>
    <n v="586"/>
    <n v="0.14022493419478343"/>
    <s v="Below Average Priority"/>
    <n v="4"/>
    <x v="9"/>
    <x v="12"/>
    <x v="5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95"/>
    <n v="1948"/>
    <n v="76"/>
    <s v="Boomers"/>
    <s v="PhD"/>
    <s v="College"/>
    <s v="Married"/>
    <n v="61467"/>
    <n v="61467"/>
    <s v="Bracket 4"/>
    <n v="0"/>
    <n v="2"/>
    <s v="Parent"/>
    <s v="2012-12-09"/>
    <d v="2024-07-24T00:00:00"/>
    <n v="4245"/>
    <n v="69"/>
    <n v="410"/>
    <n v="16"/>
    <n v="114"/>
    <n v="0"/>
    <n v="5"/>
    <n v="49"/>
    <n v="594"/>
    <n v="0.13992932862190813"/>
    <s v="Below Average Priority"/>
    <n v="3"/>
    <x v="4"/>
    <x v="6"/>
    <x v="0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5512"/>
    <n v="1977"/>
    <n v="47"/>
    <s v="Gen X"/>
    <s v="Master"/>
    <s v="College"/>
    <s v="Married"/>
    <n v="55842"/>
    <n v="55842"/>
    <s v="Bracket 4"/>
    <n v="0"/>
    <n v="1"/>
    <s v="Parent"/>
    <s v="2014-05-23"/>
    <d v="2024-07-24T00:00:00"/>
    <n v="3715"/>
    <n v="19"/>
    <n v="451"/>
    <n v="0"/>
    <n v="39"/>
    <n v="0"/>
    <n v="4"/>
    <n v="24"/>
    <n v="518"/>
    <n v="0.13943472409152086"/>
    <s v="Below Average Priority"/>
    <n v="1"/>
    <x v="2"/>
    <x v="12"/>
    <x v="5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272"/>
    <n v="1965"/>
    <n v="59"/>
    <s v="Gen X"/>
    <s v="Master"/>
    <s v="College"/>
    <s v="Married"/>
    <n v="53843"/>
    <n v="53843"/>
    <s v="Bracket 4"/>
    <n v="0"/>
    <n v="1"/>
    <s v="Parent"/>
    <s v="2013-06-27"/>
    <d v="2024-07-24T00:00:00"/>
    <n v="4045"/>
    <n v="64"/>
    <n v="378"/>
    <n v="0"/>
    <n v="88"/>
    <n v="19"/>
    <n v="4"/>
    <n v="73"/>
    <n v="562"/>
    <n v="0.13893695920889987"/>
    <s v="Below Average Priority"/>
    <n v="4"/>
    <x v="9"/>
    <x v="5"/>
    <x v="12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367"/>
    <n v="1978"/>
    <n v="46"/>
    <s v="Gen X"/>
    <s v="Postgraduate"/>
    <s v="College"/>
    <s v="Married"/>
    <n v="36550"/>
    <n v="36550"/>
    <s v="Bracket 3"/>
    <n v="1"/>
    <n v="0"/>
    <s v="Parent"/>
    <s v="2013-02-19"/>
    <d v="2024-07-24T00:00:00"/>
    <n v="4173"/>
    <n v="74"/>
    <n v="47"/>
    <n v="90"/>
    <n v="94"/>
    <n v="123"/>
    <n v="103"/>
    <n v="120"/>
    <n v="577"/>
    <n v="0.13826982985861491"/>
    <s v="Below Average Priority"/>
    <n v="5"/>
    <x v="1"/>
    <x v="12"/>
    <x v="6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65"/>
    <n v="1971"/>
    <n v="53"/>
    <s v="Gen X"/>
    <s v="Bachelors"/>
    <s v="College"/>
    <s v="Divorced"/>
    <n v="55635"/>
    <n v="55635"/>
    <s v="Bracket 4"/>
    <n v="0"/>
    <n v="1"/>
    <s v="Parent"/>
    <s v="2012-11-13"/>
    <d v="2024-07-24T00:00:00"/>
    <n v="4271"/>
    <n v="34"/>
    <n v="235"/>
    <n v="65"/>
    <n v="164"/>
    <n v="50"/>
    <n v="49"/>
    <n v="27"/>
    <n v="590"/>
    <n v="0.13814095059704987"/>
    <s v="Below Average Priority"/>
    <n v="4"/>
    <x v="2"/>
    <x v="8"/>
    <x v="7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9240"/>
    <n v="1971"/>
    <n v="53"/>
    <s v="Gen X"/>
    <s v="PhD"/>
    <s v="College"/>
    <s v="Single"/>
    <n v="60504"/>
    <n v="60504"/>
    <s v="Bracket 4"/>
    <n v="0"/>
    <n v="1"/>
    <s v="Parent"/>
    <s v="2014-02-07"/>
    <d v="2024-07-24T00:00:00"/>
    <n v="3820"/>
    <n v="73"/>
    <n v="458"/>
    <n v="0"/>
    <n v="24"/>
    <n v="6"/>
    <n v="4"/>
    <n v="34"/>
    <n v="526"/>
    <n v="0.13769633507853404"/>
    <s v="Below Average Priority"/>
    <n v="2"/>
    <x v="3"/>
    <x v="6"/>
    <x v="5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440"/>
    <n v="1964"/>
    <n v="60"/>
    <s v="Boomers"/>
    <s v="Master"/>
    <s v="College"/>
    <s v="Married"/>
    <n v="64100"/>
    <n v="64100"/>
    <s v="Bracket 4"/>
    <n v="0"/>
    <n v="1"/>
    <s v="Parent"/>
    <s v="2013-09-10"/>
    <d v="2024-07-24T00:00:00"/>
    <n v="3970"/>
    <n v="93"/>
    <n v="509"/>
    <n v="0"/>
    <n v="27"/>
    <n v="0"/>
    <n v="0"/>
    <n v="10"/>
    <n v="546"/>
    <n v="0.13753148614609573"/>
    <s v="Below Average Priority"/>
    <n v="1"/>
    <x v="9"/>
    <x v="8"/>
    <x v="3"/>
    <n v="7"/>
    <x v="0"/>
    <x v="0"/>
    <x v="0"/>
    <x v="1"/>
    <x v="1"/>
    <n v="1"/>
    <s v="Converted"/>
    <n v="0"/>
    <n v="3"/>
    <n v="11"/>
    <n v="0"/>
    <n v="0"/>
    <n v="0"/>
    <n v="1"/>
    <n v="1"/>
    <x v="4"/>
  </r>
  <r>
    <n v="2499"/>
    <n v="1958"/>
    <n v="66"/>
    <s v="Boomers"/>
    <s v="Postgraduate"/>
    <s v="College"/>
    <s v="Single"/>
    <n v="75342"/>
    <n v="75342"/>
    <s v="Bracket 5"/>
    <n v="0"/>
    <n v="1"/>
    <s v="Parent"/>
    <s v="2013-05-06"/>
    <d v="2024-07-24T00:00:00"/>
    <n v="4097"/>
    <n v="38"/>
    <n v="204"/>
    <n v="97"/>
    <n v="97"/>
    <n v="21"/>
    <n v="118"/>
    <n v="26"/>
    <n v="563"/>
    <n v="0.13741762265072005"/>
    <s v="Below Average Priority"/>
    <n v="1"/>
    <x v="4"/>
    <x v="6"/>
    <x v="0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0722"/>
    <n v="1973"/>
    <n v="51"/>
    <s v="Gen X"/>
    <s v="Bachelors"/>
    <s v="College"/>
    <s v="Partner"/>
    <n v="55593"/>
    <n v="55593"/>
    <s v="Bracket 4"/>
    <n v="0"/>
    <n v="1"/>
    <s v="Parent"/>
    <s v="2013-08-21"/>
    <d v="2024-07-24T00:00:00"/>
    <n v="3990"/>
    <n v="63"/>
    <n v="293"/>
    <n v="8"/>
    <n v="124"/>
    <n v="11"/>
    <n v="4"/>
    <n v="106"/>
    <n v="546"/>
    <n v="0.1368421052631579"/>
    <s v="Below Average Priority"/>
    <n v="2"/>
    <x v="3"/>
    <x v="7"/>
    <x v="12"/>
    <n v="6"/>
    <x v="0"/>
    <x v="0"/>
    <x v="1"/>
    <x v="0"/>
    <x v="1"/>
    <n v="1"/>
    <s v="Converted"/>
    <n v="0"/>
    <n v="3"/>
    <n v="11"/>
    <n v="0"/>
    <n v="0"/>
    <n v="0"/>
    <n v="1"/>
    <n v="1"/>
    <x v="4"/>
  </r>
  <r>
    <n v="8825"/>
    <n v="1962"/>
    <n v="62"/>
    <s v="Boomers"/>
    <s v="Bachelors"/>
    <s v="College"/>
    <s v="Partner"/>
    <n v="51195"/>
    <n v="51195"/>
    <s v="Bracket 3"/>
    <n v="1"/>
    <n v="1"/>
    <s v="Parent"/>
    <s v="2013-04-01"/>
    <d v="2024-07-24T00:00:00"/>
    <n v="4132"/>
    <n v="46"/>
    <n v="230"/>
    <n v="14"/>
    <n v="156"/>
    <n v="82"/>
    <n v="24"/>
    <n v="58"/>
    <n v="564"/>
    <n v="0.13649564375605033"/>
    <s v="Below Average Priority"/>
    <n v="8"/>
    <x v="1"/>
    <x v="6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375"/>
    <n v="1968"/>
    <n v="56"/>
    <s v="Gen X"/>
    <s v="PhD"/>
    <s v="College"/>
    <s v="Married"/>
    <n v="55954"/>
    <n v="55954"/>
    <s v="Bracket 4"/>
    <n v="0"/>
    <n v="1"/>
    <s v="Parent"/>
    <s v="2014-03-03"/>
    <d v="2024-07-24T00:00:00"/>
    <n v="3796"/>
    <n v="63"/>
    <n v="447"/>
    <n v="0"/>
    <n v="28"/>
    <n v="0"/>
    <n v="0"/>
    <n v="43"/>
    <n v="518"/>
    <n v="0.13645943097997892"/>
    <s v="Below Average Priority"/>
    <n v="3"/>
    <x v="9"/>
    <x v="6"/>
    <x v="3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377"/>
    <n v="1971"/>
    <n v="53"/>
    <s v="Gen X"/>
    <s v="Bachelors"/>
    <s v="College"/>
    <s v="Married"/>
    <n v="52914"/>
    <n v="52914"/>
    <s v="Bracket 3"/>
    <n v="0"/>
    <n v="1"/>
    <s v="Parent"/>
    <s v="2013-01-07"/>
    <d v="2024-07-24T00:00:00"/>
    <n v="4216"/>
    <n v="32"/>
    <n v="254"/>
    <n v="10"/>
    <n v="44"/>
    <n v="30"/>
    <n v="10"/>
    <n v="227"/>
    <n v="575"/>
    <n v="0.13638519924098672"/>
    <s v="Below Average Priority"/>
    <n v="2"/>
    <x v="2"/>
    <x v="8"/>
    <x v="12"/>
    <n v="7"/>
    <x v="0"/>
    <x v="0"/>
    <x v="1"/>
    <x v="0"/>
    <x v="1"/>
    <n v="1"/>
    <s v="Converted"/>
    <n v="0"/>
    <n v="3"/>
    <n v="11"/>
    <n v="0"/>
    <n v="0"/>
    <n v="2"/>
    <n v="1"/>
    <n v="3"/>
    <x v="2"/>
  </r>
  <r>
    <n v="8614"/>
    <n v="1957"/>
    <n v="67"/>
    <s v="Boomers"/>
    <s v="Bachelors"/>
    <s v="College"/>
    <s v="Widow"/>
    <n v="65486"/>
    <n v="65486"/>
    <s v="Bracket 4"/>
    <n v="0"/>
    <n v="1"/>
    <s v="Parent"/>
    <s v="2014-05-12"/>
    <d v="2024-07-24T00:00:00"/>
    <n v="3726"/>
    <n v="29"/>
    <n v="245"/>
    <n v="19"/>
    <n v="125"/>
    <n v="37"/>
    <n v="67"/>
    <n v="14"/>
    <n v="507"/>
    <n v="0.1360708534621578"/>
    <s v="Below Average Priority"/>
    <n v="1"/>
    <x v="5"/>
    <x v="6"/>
    <x v="0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343"/>
    <n v="1968"/>
    <n v="56"/>
    <s v="Gen X"/>
    <s v="Bachelors"/>
    <s v="College"/>
    <s v="Partner"/>
    <n v="58554"/>
    <n v="58554"/>
    <s v="Bracket 4"/>
    <n v="1"/>
    <n v="1"/>
    <s v="Parent"/>
    <s v="2012-09-26"/>
    <d v="2024-07-24T00:00:00"/>
    <n v="4319"/>
    <n v="55"/>
    <n v="368"/>
    <n v="24"/>
    <n v="68"/>
    <n v="38"/>
    <n v="0"/>
    <n v="88"/>
    <n v="586"/>
    <n v="0.13567955545265109"/>
    <s v="Below Average Priority"/>
    <n v="6"/>
    <x v="9"/>
    <x v="6"/>
    <x v="3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4749"/>
    <n v="1968"/>
    <n v="56"/>
    <s v="Gen X"/>
    <s v="Bachelors"/>
    <s v="College"/>
    <s v="Partner"/>
    <n v="58554"/>
    <n v="58554"/>
    <s v="Bracket 4"/>
    <n v="1"/>
    <n v="1"/>
    <s v="Parent"/>
    <s v="2012-09-26"/>
    <d v="2024-07-24T00:00:00"/>
    <n v="4319"/>
    <n v="55"/>
    <n v="368"/>
    <n v="24"/>
    <n v="68"/>
    <n v="38"/>
    <n v="0"/>
    <n v="88"/>
    <n v="586"/>
    <n v="0.13567955545265109"/>
    <s v="Below Average Priority"/>
    <n v="6"/>
    <x v="9"/>
    <x v="6"/>
    <x v="3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0766"/>
    <n v="1964"/>
    <n v="60"/>
    <s v="Boomers"/>
    <s v="PhD"/>
    <s v="College"/>
    <s v="Married"/>
    <n v="65526"/>
    <n v="65526"/>
    <s v="Bracket 4"/>
    <n v="0"/>
    <n v="1"/>
    <s v="Parent"/>
    <s v="2014-04-11"/>
    <d v="2024-07-24T00:00:00"/>
    <n v="3757"/>
    <n v="22"/>
    <n v="397"/>
    <n v="19"/>
    <n v="69"/>
    <n v="12"/>
    <n v="0"/>
    <n v="9"/>
    <n v="506"/>
    <n v="0.13468192706947033"/>
    <s v="Below Average Priority"/>
    <n v="1"/>
    <x v="5"/>
    <x v="0"/>
    <x v="5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971"/>
    <n v="1964"/>
    <n v="60"/>
    <s v="Boomers"/>
    <s v="PhD"/>
    <s v="College"/>
    <s v="Married"/>
    <n v="65526"/>
    <n v="65526"/>
    <s v="Bracket 4"/>
    <n v="0"/>
    <n v="1"/>
    <s v="Parent"/>
    <s v="2014-04-11"/>
    <d v="2024-07-24T00:00:00"/>
    <n v="3757"/>
    <n v="22"/>
    <n v="397"/>
    <n v="19"/>
    <n v="69"/>
    <n v="12"/>
    <n v="0"/>
    <n v="9"/>
    <n v="506"/>
    <n v="0.13468192706947033"/>
    <s v="Below Average Priority"/>
    <n v="1"/>
    <x v="5"/>
    <x v="0"/>
    <x v="5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21"/>
    <n v="1985"/>
    <n v="39"/>
    <s v="Millennials"/>
    <s v="Bachelors"/>
    <s v="College"/>
    <s v="Partner"/>
    <n v="54006"/>
    <n v="54006"/>
    <s v="Bracket 4"/>
    <n v="1"/>
    <n v="0"/>
    <s v="Parent"/>
    <s v="2012-09-18"/>
    <d v="2024-07-24T00:00:00"/>
    <n v="4327"/>
    <n v="42"/>
    <n v="174"/>
    <n v="77"/>
    <n v="203"/>
    <n v="6"/>
    <n v="24"/>
    <n v="97"/>
    <n v="581"/>
    <n v="0.13427316847700485"/>
    <s v="Below Average Priority"/>
    <n v="2"/>
    <x v="9"/>
    <x v="12"/>
    <x v="7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375"/>
    <n v="1976"/>
    <n v="48"/>
    <s v="Gen X"/>
    <s v="Bachelors"/>
    <s v="College"/>
    <s v="Partner"/>
    <n v="51369"/>
    <n v="51369"/>
    <s v="Bracket 3"/>
    <n v="0"/>
    <n v="1"/>
    <s v="Parent"/>
    <s v="2012-10-25"/>
    <d v="2024-07-24T00:00:00"/>
    <n v="4290"/>
    <n v="84"/>
    <n v="297"/>
    <n v="7"/>
    <n v="79"/>
    <n v="0"/>
    <n v="11"/>
    <n v="182"/>
    <n v="576"/>
    <n v="0.13426573426573427"/>
    <s v="Below Average Priority"/>
    <n v="2"/>
    <x v="9"/>
    <x v="6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144"/>
    <n v="1976"/>
    <n v="48"/>
    <s v="Gen X"/>
    <s v="Bachelors"/>
    <s v="College"/>
    <s v="Partner"/>
    <n v="51369"/>
    <n v="51369"/>
    <s v="Bracket 3"/>
    <n v="0"/>
    <n v="1"/>
    <s v="Parent"/>
    <s v="2012-10-25"/>
    <d v="2024-07-24T00:00:00"/>
    <n v="4290"/>
    <n v="84"/>
    <n v="297"/>
    <n v="7"/>
    <n v="79"/>
    <n v="0"/>
    <n v="11"/>
    <n v="182"/>
    <n v="576"/>
    <n v="0.13426573426573427"/>
    <s v="Below Average Priority"/>
    <n v="2"/>
    <x v="9"/>
    <x v="6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094"/>
    <n v="1955"/>
    <n v="69"/>
    <s v="Boomers"/>
    <s v="Postgraduate"/>
    <s v="College"/>
    <s v="Married"/>
    <n v="62972"/>
    <n v="62972"/>
    <s v="Bracket 4"/>
    <n v="0"/>
    <n v="1"/>
    <s v="Parent"/>
    <s v="2012-08-03"/>
    <d v="2024-07-24T00:00:00"/>
    <n v="4373"/>
    <n v="39"/>
    <n v="313"/>
    <n v="15"/>
    <n v="47"/>
    <n v="20"/>
    <n v="0"/>
    <n v="192"/>
    <n v="587"/>
    <n v="0.13423279213354677"/>
    <s v="Below Average Priority"/>
    <n v="2"/>
    <x v="2"/>
    <x v="0"/>
    <x v="12"/>
    <n v="6"/>
    <x v="0"/>
    <x v="0"/>
    <x v="0"/>
    <x v="0"/>
    <x v="1"/>
    <n v="1"/>
    <s v="Not Converted"/>
    <n v="0"/>
    <n v="3"/>
    <n v="11"/>
    <n v="0"/>
    <n v="0"/>
    <n v="2"/>
    <n v="1"/>
    <n v="3"/>
    <x v="2"/>
  </r>
  <r>
    <n v="9847"/>
    <n v="1955"/>
    <n v="69"/>
    <s v="Boomers"/>
    <s v="Postgraduate"/>
    <s v="College"/>
    <s v="Married"/>
    <n v="62972"/>
    <n v="62972"/>
    <s v="Bracket 4"/>
    <n v="0"/>
    <n v="1"/>
    <s v="Parent"/>
    <s v="2012-08-03"/>
    <d v="2024-07-24T00:00:00"/>
    <n v="4373"/>
    <n v="39"/>
    <n v="313"/>
    <n v="15"/>
    <n v="47"/>
    <n v="20"/>
    <n v="0"/>
    <n v="192"/>
    <n v="587"/>
    <n v="0.13423279213354677"/>
    <s v="Below Average Priority"/>
    <n v="2"/>
    <x v="2"/>
    <x v="0"/>
    <x v="12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6376"/>
    <n v="1979"/>
    <n v="45"/>
    <s v="Gen X"/>
    <s v="Bachelors"/>
    <s v="College"/>
    <s v="Single"/>
    <n v="57537"/>
    <n v="57537"/>
    <s v="Bracket 4"/>
    <n v="1"/>
    <n v="0"/>
    <s v="Parent"/>
    <s v="2013-06-10"/>
    <d v="2024-07-24T00:00:00"/>
    <n v="4062"/>
    <n v="83"/>
    <n v="191"/>
    <n v="56"/>
    <n v="139"/>
    <n v="51"/>
    <n v="8"/>
    <n v="100"/>
    <n v="545"/>
    <n v="0.13417035942885278"/>
    <s v="Below Average Priority"/>
    <n v="4"/>
    <x v="5"/>
    <x v="8"/>
    <x v="5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491"/>
    <n v="1965"/>
    <n v="59"/>
    <s v="Gen X"/>
    <s v="Postgraduate"/>
    <s v="College"/>
    <s v="Partner"/>
    <n v="71488"/>
    <n v="71488"/>
    <s v="Bracket 4"/>
    <n v="0"/>
    <n v="0"/>
    <s v="Not Parent"/>
    <s v="2013-02-18"/>
    <d v="2024-07-24T00:00:00"/>
    <n v="4174"/>
    <n v="87"/>
    <n v="162"/>
    <n v="33"/>
    <n v="124"/>
    <n v="40"/>
    <n v="28"/>
    <n v="172"/>
    <n v="559"/>
    <n v="0.13392429324389074"/>
    <s v="Below Average Priority"/>
    <n v="2"/>
    <x v="0"/>
    <x v="0"/>
    <x v="7"/>
    <n v="1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462"/>
    <n v="1954"/>
    <n v="70"/>
    <s v="Boomers"/>
    <s v="Bachelors"/>
    <s v="College"/>
    <s v="Single"/>
    <n v="22507"/>
    <n v="22507"/>
    <s v="Bracket 2"/>
    <n v="0"/>
    <n v="0"/>
    <s v="Not Parent"/>
    <s v="2012-11-24"/>
    <d v="2024-07-24T00:00:00"/>
    <n v="4260"/>
    <n v="67"/>
    <n v="68"/>
    <n v="0"/>
    <n v="226"/>
    <n v="51"/>
    <n v="157"/>
    <n v="68"/>
    <n v="570"/>
    <n v="0.13380281690140844"/>
    <s v="Below Average Priority"/>
    <n v="3"/>
    <x v="6"/>
    <x v="6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769"/>
    <n v="1977"/>
    <n v="47"/>
    <s v="Gen X"/>
    <s v="Master"/>
    <s v="College"/>
    <s v="Partner"/>
    <n v="57954"/>
    <n v="57954"/>
    <s v="Bracket 4"/>
    <n v="1"/>
    <n v="1"/>
    <s v="Parent"/>
    <s v="2014-06-18"/>
    <d v="2024-07-24T00:00:00"/>
    <n v="3689"/>
    <n v="52"/>
    <n v="456"/>
    <n v="4"/>
    <n v="24"/>
    <n v="0"/>
    <n v="0"/>
    <n v="9"/>
    <n v="493"/>
    <n v="0.13364055299539171"/>
    <s v="Below Average Priority"/>
    <n v="7"/>
    <x v="9"/>
    <x v="6"/>
    <x v="3"/>
    <n v="7"/>
    <x v="0"/>
    <x v="0"/>
    <x v="0"/>
    <x v="1"/>
    <x v="1"/>
    <n v="1"/>
    <s v="Converted"/>
    <n v="0"/>
    <n v="3"/>
    <n v="11"/>
    <n v="0"/>
    <n v="0"/>
    <n v="0"/>
    <n v="1"/>
    <n v="1"/>
    <x v="4"/>
  </r>
  <r>
    <n v="6097"/>
    <n v="1959"/>
    <n v="65"/>
    <s v="Boomers"/>
    <s v="Bachelors"/>
    <s v="College"/>
    <s v="Single"/>
    <n v="50664"/>
    <n v="50664"/>
    <s v="Bracket 3"/>
    <n v="1"/>
    <n v="1"/>
    <s v="Parent"/>
    <s v="2013-01-16"/>
    <d v="2024-07-24T00:00:00"/>
    <n v="4207"/>
    <n v="64"/>
    <n v="313"/>
    <n v="8"/>
    <n v="104"/>
    <n v="6"/>
    <n v="4"/>
    <n v="126"/>
    <n v="561"/>
    <n v="0.13334917993819825"/>
    <s v="Below Average Priority"/>
    <n v="9"/>
    <x v="9"/>
    <x v="12"/>
    <x v="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426"/>
    <n v="1975"/>
    <n v="49"/>
    <s v="Gen X"/>
    <s v="Bachelors"/>
    <s v="College"/>
    <s v="Single"/>
    <n v="55801"/>
    <n v="55801"/>
    <s v="Bracket 4"/>
    <n v="1"/>
    <n v="1"/>
    <s v="Parent"/>
    <s v="2013-09-22"/>
    <d v="2024-07-24T00:00:00"/>
    <n v="3958"/>
    <n v="35"/>
    <n v="367"/>
    <n v="4"/>
    <n v="51"/>
    <n v="6"/>
    <n v="4"/>
    <n v="95"/>
    <n v="527"/>
    <n v="0.13314805457301668"/>
    <s v="Below Average Priority"/>
    <n v="6"/>
    <x v="2"/>
    <x v="6"/>
    <x v="3"/>
    <n v="7"/>
    <x v="1"/>
    <x v="0"/>
    <x v="0"/>
    <x v="0"/>
    <x v="1"/>
    <n v="1"/>
    <s v="Converted"/>
    <n v="0"/>
    <n v="3"/>
    <n v="11"/>
    <n v="0"/>
    <n v="0"/>
    <n v="0"/>
    <n v="1"/>
    <n v="1"/>
    <x v="4"/>
  </r>
  <r>
    <n v="11176"/>
    <n v="1970"/>
    <n v="54"/>
    <s v="Gen X"/>
    <s v="PhD"/>
    <s v="College"/>
    <s v="Partner"/>
    <n v="65968"/>
    <n v="65968"/>
    <s v="Bracket 4"/>
    <n v="0"/>
    <n v="1"/>
    <s v="Parent"/>
    <s v="2014-05-12"/>
    <d v="2024-07-24T00:00:00"/>
    <n v="3726"/>
    <n v="12"/>
    <n v="376"/>
    <n v="9"/>
    <n v="83"/>
    <n v="19"/>
    <n v="4"/>
    <n v="4"/>
    <n v="495"/>
    <n v="0.13285024154589373"/>
    <s v="Below Average Priority"/>
    <n v="2"/>
    <x v="4"/>
    <x v="0"/>
    <x v="7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192"/>
    <n v="1955"/>
    <n v="69"/>
    <s v="Boomers"/>
    <s v="Bachelors"/>
    <s v="College"/>
    <s v="Partner"/>
    <n v="65748"/>
    <n v="65748"/>
    <s v="Bracket 4"/>
    <n v="0"/>
    <n v="1"/>
    <s v="Parent"/>
    <s v="2013-04-15"/>
    <d v="2024-07-24T00:00:00"/>
    <n v="4118"/>
    <n v="58"/>
    <n v="172"/>
    <n v="73"/>
    <n v="93"/>
    <n v="95"/>
    <n v="78"/>
    <n v="34"/>
    <n v="545"/>
    <n v="0.13234579893152015"/>
    <s v="Below Average Priority"/>
    <n v="2"/>
    <x v="7"/>
    <x v="0"/>
    <x v="0"/>
    <n v="1"/>
    <x v="0"/>
    <x v="0"/>
    <x v="0"/>
    <x v="0"/>
    <x v="1"/>
    <n v="0"/>
    <s v="Not Converted"/>
    <n v="1"/>
    <n v="3"/>
    <n v="11"/>
    <n v="0"/>
    <n v="0"/>
    <n v="2"/>
    <n v="1"/>
    <n v="3"/>
    <x v="2"/>
  </r>
  <r>
    <n v="3321"/>
    <n v="1967"/>
    <n v="57"/>
    <s v="Gen X"/>
    <s v="PhD"/>
    <s v="College"/>
    <s v="Partner"/>
    <n v="56575"/>
    <n v="56575"/>
    <s v="Bracket 4"/>
    <n v="0"/>
    <n v="2"/>
    <s v="Parent"/>
    <s v="2013-05-05"/>
    <d v="2024-07-24T00:00:00"/>
    <n v="4098"/>
    <n v="42"/>
    <n v="421"/>
    <n v="5"/>
    <n v="90"/>
    <n v="0"/>
    <n v="16"/>
    <n v="10"/>
    <n v="542"/>
    <n v="0.13225963884821865"/>
    <s v="Below Average Priority"/>
    <n v="3"/>
    <x v="2"/>
    <x v="8"/>
    <x v="7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0307"/>
    <n v="1956"/>
    <n v="68"/>
    <s v="Boomers"/>
    <s v="Bachelors"/>
    <s v="College"/>
    <s v="Married"/>
    <n v="50387"/>
    <n v="50387"/>
    <s v="Bracket 3"/>
    <n v="0"/>
    <n v="2"/>
    <s v="Parent"/>
    <s v="2013-08-31"/>
    <d v="2024-07-24T00:00:00"/>
    <n v="3980"/>
    <n v="91"/>
    <n v="369"/>
    <n v="9"/>
    <n v="87"/>
    <n v="12"/>
    <n v="14"/>
    <n v="34"/>
    <n v="525"/>
    <n v="0.13190954773869346"/>
    <s v="Below Average Priority"/>
    <n v="3"/>
    <x v="3"/>
    <x v="6"/>
    <x v="5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378"/>
    <n v="1981"/>
    <n v="43"/>
    <s v="Millennials"/>
    <s v="Master"/>
    <s v="College"/>
    <s v="Partner"/>
    <n v="42021"/>
    <n v="42021"/>
    <s v="Bracket 3"/>
    <n v="1"/>
    <n v="0"/>
    <s v="Parent"/>
    <s v="2012-08-31"/>
    <d v="2024-07-24T00:00:00"/>
    <n v="4345"/>
    <n v="34"/>
    <n v="393"/>
    <n v="5"/>
    <n v="136"/>
    <n v="7"/>
    <n v="5"/>
    <n v="27"/>
    <n v="573"/>
    <n v="0.13187571921749136"/>
    <s v="Below Average Priority"/>
    <n v="5"/>
    <x v="6"/>
    <x v="12"/>
    <x v="3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5117"/>
    <n v="1963"/>
    <n v="61"/>
    <s v="Boomers"/>
    <s v="Postgraduate"/>
    <s v="College"/>
    <s v="Married"/>
    <n v="32632"/>
    <n v="32632"/>
    <s v="Bracket 3"/>
    <n v="0"/>
    <n v="0"/>
    <s v="Not Parent"/>
    <s v="2012-08-02"/>
    <d v="2024-07-24T00:00:00"/>
    <n v="4374"/>
    <n v="32"/>
    <n v="63"/>
    <n v="151"/>
    <n v="137"/>
    <n v="153"/>
    <n v="19"/>
    <n v="53"/>
    <n v="576"/>
    <n v="0.13168724279835392"/>
    <s v="Below Average Priority"/>
    <n v="2"/>
    <x v="5"/>
    <x v="0"/>
    <x v="5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32"/>
    <n v="1965"/>
    <n v="59"/>
    <s v="Gen X"/>
    <s v="Bachelors"/>
    <s v="College"/>
    <s v="Single"/>
    <n v="61559"/>
    <n v="61559"/>
    <s v="Bracket 4"/>
    <n v="0"/>
    <n v="1"/>
    <s v="Parent"/>
    <s v="2013-07-17"/>
    <d v="2024-07-24T00:00:00"/>
    <n v="4025"/>
    <n v="8"/>
    <n v="279"/>
    <n v="83"/>
    <n v="88"/>
    <n v="32"/>
    <n v="14"/>
    <n v="34"/>
    <n v="530"/>
    <n v="0.13167701863354037"/>
    <s v="Below Average Priority"/>
    <n v="1"/>
    <x v="5"/>
    <x v="6"/>
    <x v="0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858"/>
    <n v="1972"/>
    <n v="52"/>
    <s v="Gen X"/>
    <s v="PhD"/>
    <s v="College"/>
    <s v="Married"/>
    <n v="44325"/>
    <n v="44325"/>
    <s v="Bracket 3"/>
    <n v="0"/>
    <n v="1"/>
    <s v="Parent"/>
    <s v="2013-03-07"/>
    <d v="2024-07-24T00:00:00"/>
    <n v="4157"/>
    <n v="69"/>
    <n v="516"/>
    <n v="0"/>
    <n v="21"/>
    <n v="0"/>
    <n v="0"/>
    <n v="5"/>
    <n v="542"/>
    <n v="0.13038248737070002"/>
    <s v="Below Average Priority"/>
    <n v="4"/>
    <x v="9"/>
    <x v="6"/>
    <x v="7"/>
    <n v="8"/>
    <x v="0"/>
    <x v="0"/>
    <x v="0"/>
    <x v="1"/>
    <x v="1"/>
    <n v="1"/>
    <s v="Converted"/>
    <n v="0"/>
    <n v="3"/>
    <n v="11"/>
    <n v="0"/>
    <n v="0"/>
    <n v="2"/>
    <n v="0"/>
    <n v="2"/>
    <x v="4"/>
  </r>
  <r>
    <n v="9215"/>
    <n v="1980"/>
    <n v="44"/>
    <s v="Millennials"/>
    <s v="PhD"/>
    <s v="College"/>
    <s v="Married"/>
    <n v="43974"/>
    <n v="43974"/>
    <s v="Bracket 3"/>
    <n v="1"/>
    <n v="0"/>
    <s v="Parent"/>
    <s v="2012-12-12"/>
    <d v="2024-07-24T00:00:00"/>
    <n v="4242"/>
    <n v="19"/>
    <n v="378"/>
    <n v="0"/>
    <n v="101"/>
    <n v="0"/>
    <n v="0"/>
    <n v="72"/>
    <n v="551"/>
    <n v="0.12989156058462989"/>
    <s v="Below Average Priority"/>
    <n v="5"/>
    <x v="3"/>
    <x v="0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406"/>
    <n v="1949"/>
    <n v="75"/>
    <s v="Boomers"/>
    <s v="Bachelors"/>
    <s v="College"/>
    <s v="Partner"/>
    <n v="54591"/>
    <n v="54591"/>
    <s v="Bracket 4"/>
    <n v="0"/>
    <n v="1"/>
    <s v="Parent"/>
    <s v="2013-08-05"/>
    <d v="2024-07-24T00:00:00"/>
    <n v="4006"/>
    <n v="63"/>
    <n v="376"/>
    <n v="4"/>
    <n v="94"/>
    <n v="12"/>
    <n v="9"/>
    <n v="24"/>
    <n v="519"/>
    <n v="0.12955566650024963"/>
    <s v="Below Average Priority"/>
    <n v="3"/>
    <x v="3"/>
    <x v="6"/>
    <x v="5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877"/>
    <n v="1974"/>
    <n v="50"/>
    <s v="Gen X"/>
    <s v="Master"/>
    <s v="College"/>
    <s v="Partner"/>
    <n v="46014"/>
    <n v="46014"/>
    <s v="Bracket 3"/>
    <n v="1"/>
    <n v="1"/>
    <s v="Parent"/>
    <s v="2013-01-21"/>
    <d v="2024-07-24T00:00:00"/>
    <n v="4202"/>
    <n v="21"/>
    <n v="410"/>
    <n v="0"/>
    <n v="59"/>
    <n v="19"/>
    <n v="9"/>
    <n v="44"/>
    <n v="541"/>
    <n v="0.12874821513564969"/>
    <s v="Below Average Priority"/>
    <n v="10"/>
    <x v="2"/>
    <x v="12"/>
    <x v="5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872"/>
    <n v="1975"/>
    <n v="49"/>
    <s v="Gen X"/>
    <s v="PhD"/>
    <s v="College"/>
    <s v="Married"/>
    <n v="86836"/>
    <n v="86836"/>
    <s v="Bracket 5"/>
    <n v="0"/>
    <n v="0"/>
    <s v="Not Parent"/>
    <s v="2012-09-12"/>
    <d v="2024-07-24T00:00:00"/>
    <n v="4333"/>
    <n v="7"/>
    <n v="179"/>
    <n v="21"/>
    <n v="273"/>
    <n v="0"/>
    <n v="21"/>
    <n v="63"/>
    <n v="557"/>
    <n v="0.12854834987306715"/>
    <s v="Below Average Priority"/>
    <n v="1"/>
    <x v="3"/>
    <x v="3"/>
    <x v="3"/>
    <n v="5"/>
    <x v="1"/>
    <x v="0"/>
    <x v="1"/>
    <x v="0"/>
    <x v="0"/>
    <n v="1"/>
    <s v="Converted"/>
    <n v="0"/>
    <n v="3"/>
    <n v="11"/>
    <n v="0"/>
    <n v="0"/>
    <n v="2"/>
    <n v="1"/>
    <n v="3"/>
    <x v="2"/>
  </r>
  <r>
    <n v="967"/>
    <n v="1976"/>
    <n v="48"/>
    <s v="Gen X"/>
    <s v="Bachelors"/>
    <s v="College"/>
    <s v="Married"/>
    <n v="46049"/>
    <n v="46049"/>
    <s v="Bracket 3"/>
    <n v="1"/>
    <n v="1"/>
    <s v="Parent"/>
    <s v="2013-07-21"/>
    <d v="2024-07-24T00:00:00"/>
    <n v="4021"/>
    <n v="11"/>
    <n v="342"/>
    <n v="9"/>
    <n v="112"/>
    <n v="19"/>
    <n v="14"/>
    <n v="19"/>
    <n v="515"/>
    <n v="0.1280775926386471"/>
    <s v="Below Average Priority"/>
    <n v="10"/>
    <x v="4"/>
    <x v="6"/>
    <x v="1"/>
    <n v="7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1584"/>
    <n v="1977"/>
    <n v="47"/>
    <s v="Gen X"/>
    <s v="Bachelors"/>
    <s v="College"/>
    <s v="Married"/>
    <n v="41443"/>
    <n v="41443"/>
    <s v="Bracket 3"/>
    <n v="1"/>
    <n v="0"/>
    <s v="Parent"/>
    <s v="2014-04-01"/>
    <d v="2024-07-24T00:00:00"/>
    <n v="3767"/>
    <n v="79"/>
    <n v="171"/>
    <n v="7"/>
    <n v="171"/>
    <n v="25"/>
    <n v="19"/>
    <n v="89"/>
    <n v="482"/>
    <n v="0.12795327847093177"/>
    <s v="Below Average Priority"/>
    <n v="6"/>
    <x v="9"/>
    <x v="12"/>
    <x v="6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54"/>
    <n v="1955"/>
    <n v="69"/>
    <s v="Boomers"/>
    <s v="Bachelors"/>
    <s v="College"/>
    <s v="Partner"/>
    <n v="53863"/>
    <n v="53863"/>
    <s v="Bracket 4"/>
    <n v="0"/>
    <n v="1"/>
    <s v="Parent"/>
    <s v="2014-05-17"/>
    <d v="2024-07-24T00:00:00"/>
    <n v="3721"/>
    <n v="4"/>
    <n v="399"/>
    <n v="4"/>
    <n v="30"/>
    <n v="6"/>
    <n v="4"/>
    <n v="30"/>
    <n v="473"/>
    <n v="0.12711636656812686"/>
    <s v="Below Average Priority"/>
    <n v="3"/>
    <x v="2"/>
    <x v="12"/>
    <x v="7"/>
    <n v="7"/>
    <x v="0"/>
    <x v="0"/>
    <x v="0"/>
    <x v="1"/>
    <x v="1"/>
    <n v="1"/>
    <s v="Converted"/>
    <n v="0"/>
    <n v="3"/>
    <n v="11"/>
    <n v="0"/>
    <n v="0"/>
    <n v="0"/>
    <n v="1"/>
    <n v="1"/>
    <x v="4"/>
  </r>
  <r>
    <n v="4609"/>
    <n v="1966"/>
    <n v="58"/>
    <s v="Gen X"/>
    <s v="PhD"/>
    <s v="College"/>
    <s v="Married"/>
    <n v="57705"/>
    <n v="57705"/>
    <s v="Bracket 4"/>
    <n v="0"/>
    <n v="1"/>
    <s v="Parent"/>
    <s v="2014-01-11"/>
    <d v="2024-07-24T00:00:00"/>
    <n v="3847"/>
    <n v="14"/>
    <n v="383"/>
    <n v="0"/>
    <n v="53"/>
    <n v="6"/>
    <n v="4"/>
    <n v="40"/>
    <n v="486"/>
    <n v="0.12633220691447883"/>
    <s v="Below Average Priority"/>
    <n v="3"/>
    <x v="9"/>
    <x v="12"/>
    <x v="3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357"/>
    <n v="1959"/>
    <n v="65"/>
    <s v="Boomers"/>
    <s v="Postgraduate"/>
    <s v="College"/>
    <s v="Divorced"/>
    <n v="59052"/>
    <n v="59052"/>
    <s v="Bracket 4"/>
    <n v="0"/>
    <n v="1"/>
    <s v="Parent"/>
    <s v="2013-11-17"/>
    <d v="2024-07-24T00:00:00"/>
    <n v="3902"/>
    <n v="29"/>
    <n v="230"/>
    <n v="35"/>
    <n v="75"/>
    <n v="63"/>
    <n v="57"/>
    <n v="31"/>
    <n v="491"/>
    <n v="0.12583290620194773"/>
    <s v="Below Average Priority"/>
    <n v="3"/>
    <x v="2"/>
    <x v="12"/>
    <x v="7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720"/>
    <n v="1968"/>
    <n v="56"/>
    <s v="Gen X"/>
    <s v="Master"/>
    <s v="College"/>
    <s v="Partner"/>
    <n v="43795"/>
    <n v="43795"/>
    <s v="Bracket 3"/>
    <n v="0"/>
    <n v="1"/>
    <s v="Parent"/>
    <s v="2013-10-16"/>
    <d v="2024-07-24T00:00:00"/>
    <n v="3934"/>
    <n v="11"/>
    <n v="314"/>
    <n v="11"/>
    <n v="53"/>
    <n v="4"/>
    <n v="3"/>
    <n v="107"/>
    <n v="492"/>
    <n v="0.12506354855109303"/>
    <s v="Below Average Priority"/>
    <n v="3"/>
    <x v="2"/>
    <x v="8"/>
    <x v="9"/>
    <n v="7"/>
    <x v="0"/>
    <x v="0"/>
    <x v="0"/>
    <x v="1"/>
    <x v="1"/>
    <n v="1"/>
    <s v="Converted"/>
    <n v="0"/>
    <n v="3"/>
    <n v="11"/>
    <n v="0"/>
    <n v="0"/>
    <n v="0"/>
    <n v="0"/>
    <n v="0"/>
    <x v="5"/>
  </r>
  <r>
    <n v="6245"/>
    <n v="1950"/>
    <n v="74"/>
    <s v="Boomers"/>
    <s v="PhD"/>
    <s v="College"/>
    <s v="Partner"/>
    <n v="59292"/>
    <n v="59292"/>
    <s v="Bracket 4"/>
    <n v="0"/>
    <n v="1"/>
    <s v="Parent"/>
    <s v="2013-06-13"/>
    <d v="2024-07-24T00:00:00"/>
    <n v="4059"/>
    <n v="71"/>
    <n v="378"/>
    <n v="14"/>
    <n v="68"/>
    <n v="19"/>
    <n v="14"/>
    <n v="14"/>
    <n v="507"/>
    <n v="0.12490761271249076"/>
    <s v="Below Average Priority"/>
    <n v="2"/>
    <x v="0"/>
    <x v="5"/>
    <x v="5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8780"/>
    <n v="1950"/>
    <n v="74"/>
    <s v="Boomers"/>
    <s v="PhD"/>
    <s v="College"/>
    <s v="Partner"/>
    <n v="59292"/>
    <n v="59292"/>
    <s v="Bracket 4"/>
    <n v="0"/>
    <n v="1"/>
    <s v="Parent"/>
    <s v="2013-06-13"/>
    <d v="2024-07-24T00:00:00"/>
    <n v="4059"/>
    <n v="71"/>
    <n v="378"/>
    <n v="14"/>
    <n v="68"/>
    <n v="19"/>
    <n v="14"/>
    <n v="14"/>
    <n v="507"/>
    <n v="0.12490761271249076"/>
    <s v="Below Average Priority"/>
    <n v="2"/>
    <x v="0"/>
    <x v="5"/>
    <x v="5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02"/>
    <n v="1975"/>
    <n v="49"/>
    <s v="Gen X"/>
    <s v="Postgraduate"/>
    <s v="College"/>
    <s v="Widow"/>
    <n v="47682"/>
    <n v="47682"/>
    <s v="Bracket 3"/>
    <n v="0"/>
    <n v="1"/>
    <s v="Parent"/>
    <s v="2013-02-15"/>
    <d v="2024-07-24T00:00:00"/>
    <n v="4177"/>
    <n v="80"/>
    <n v="162"/>
    <n v="61"/>
    <n v="83"/>
    <n v="97"/>
    <n v="57"/>
    <n v="61"/>
    <n v="521"/>
    <n v="0.12473066794350011"/>
    <s v="Below Average Priority"/>
    <n v="4"/>
    <x v="5"/>
    <x v="8"/>
    <x v="5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07"/>
    <n v="1955"/>
    <n v="69"/>
    <s v="Boomers"/>
    <s v="Postgraduate"/>
    <s v="College"/>
    <s v="Divorced"/>
    <n v="41769"/>
    <n v="41769"/>
    <s v="Bracket 3"/>
    <n v="0"/>
    <n v="1"/>
    <s v="Parent"/>
    <s v="2013-02-13"/>
    <d v="2024-07-24T00:00:00"/>
    <n v="4179"/>
    <n v="31"/>
    <n v="302"/>
    <n v="29"/>
    <n v="131"/>
    <n v="32"/>
    <n v="0"/>
    <n v="27"/>
    <n v="521"/>
    <n v="0.12467097391720507"/>
    <s v="Below Average Priority"/>
    <n v="6"/>
    <x v="9"/>
    <x v="12"/>
    <x v="7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509"/>
    <n v="1958"/>
    <n v="66"/>
    <s v="Boomers"/>
    <s v="PhD"/>
    <s v="College"/>
    <s v="Partner"/>
    <n v="84460"/>
    <n v="84460"/>
    <s v="Bracket 5"/>
    <n v="0"/>
    <n v="0"/>
    <s v="Not Parent"/>
    <s v="2013-01-04"/>
    <d v="2024-07-24T00:00:00"/>
    <n v="4219"/>
    <n v="80"/>
    <n v="152"/>
    <n v="27"/>
    <n v="103"/>
    <n v="106"/>
    <n v="54"/>
    <n v="81"/>
    <n v="523"/>
    <n v="0.12396302441336809"/>
    <s v="Below Average Priority"/>
    <n v="0"/>
    <x v="1"/>
    <x v="9"/>
    <x v="9"/>
    <n v="5"/>
    <x v="1"/>
    <x v="1"/>
    <x v="0"/>
    <x v="1"/>
    <x v="0"/>
    <n v="1"/>
    <s v="Converted"/>
    <n v="0"/>
    <n v="3"/>
    <n v="11"/>
    <n v="0"/>
    <n v="0"/>
    <n v="2"/>
    <n v="1"/>
    <n v="3"/>
    <x v="2"/>
  </r>
  <r>
    <n v="8970"/>
    <n v="1972"/>
    <n v="52"/>
    <s v="Gen X"/>
    <s v="PhD"/>
    <s v="College"/>
    <s v="Married"/>
    <n v="62010"/>
    <n v="62010"/>
    <s v="Bracket 4"/>
    <n v="0"/>
    <n v="1"/>
    <s v="Parent"/>
    <s v="2012-10-23"/>
    <d v="2024-07-24T00:00:00"/>
    <n v="4292"/>
    <n v="93"/>
    <n v="371"/>
    <n v="22"/>
    <n v="39"/>
    <n v="6"/>
    <n v="0"/>
    <n v="92"/>
    <n v="530"/>
    <n v="0.12348555452003727"/>
    <s v="Below Average Priority"/>
    <n v="4"/>
    <x v="3"/>
    <x v="6"/>
    <x v="7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632"/>
    <n v="1954"/>
    <n v="70"/>
    <s v="Boomers"/>
    <s v="Bachelors"/>
    <s v="College"/>
    <s v="Married"/>
    <n v="50501"/>
    <n v="50501"/>
    <s v="Bracket 3"/>
    <n v="1"/>
    <n v="1"/>
    <s v="Parent"/>
    <s v="2013-06-18"/>
    <d v="2024-07-24T00:00:00"/>
    <n v="4054"/>
    <n v="10"/>
    <n v="297"/>
    <n v="0"/>
    <n v="38"/>
    <n v="13"/>
    <n v="0"/>
    <n v="152"/>
    <n v="500"/>
    <n v="0.123334977799704"/>
    <s v="Below Average Priority"/>
    <n v="7"/>
    <x v="4"/>
    <x v="0"/>
    <x v="9"/>
    <n v="6"/>
    <x v="0"/>
    <x v="0"/>
    <x v="1"/>
    <x v="0"/>
    <x v="1"/>
    <n v="1"/>
    <s v="Converted"/>
    <n v="0"/>
    <n v="3"/>
    <n v="11"/>
    <n v="0"/>
    <n v="0"/>
    <n v="2"/>
    <n v="0"/>
    <n v="2"/>
    <x v="4"/>
  </r>
  <r>
    <n v="2525"/>
    <n v="1974"/>
    <n v="50"/>
    <s v="Gen X"/>
    <s v="PhD"/>
    <s v="College"/>
    <s v="Married"/>
    <n v="38410"/>
    <n v="38410"/>
    <s v="Bracket 3"/>
    <n v="0"/>
    <n v="0"/>
    <s v="Not Parent"/>
    <s v="2012-09-14"/>
    <d v="2024-07-24T00:00:00"/>
    <n v="4331"/>
    <n v="65"/>
    <n v="153"/>
    <n v="64"/>
    <n v="123"/>
    <n v="116"/>
    <n v="64"/>
    <n v="14"/>
    <n v="534"/>
    <n v="0.12329716000923574"/>
    <s v="Below Average Priority"/>
    <n v="2"/>
    <x v="4"/>
    <x v="6"/>
    <x v="1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3830"/>
    <n v="1953"/>
    <n v="71"/>
    <s v="Boomers"/>
    <s v="Master"/>
    <s v="College"/>
    <s v="Married"/>
    <n v="59354"/>
    <n v="59354"/>
    <s v="Bracket 4"/>
    <n v="0"/>
    <n v="2"/>
    <s v="Parent"/>
    <s v="2014-04-24"/>
    <d v="2024-07-24T00:00:00"/>
    <n v="3744"/>
    <n v="59"/>
    <n v="295"/>
    <n v="21"/>
    <n v="78"/>
    <n v="39"/>
    <n v="13"/>
    <n v="13"/>
    <n v="459"/>
    <n v="0.12259615384615384"/>
    <s v="Below Average Priority"/>
    <n v="1"/>
    <x v="5"/>
    <x v="0"/>
    <x v="7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473"/>
    <n v="1956"/>
    <n v="68"/>
    <s v="Boomers"/>
    <s v="PhD"/>
    <s v="College"/>
    <s v="Widow"/>
    <n v="78028"/>
    <n v="78028"/>
    <s v="Bracket 5"/>
    <n v="0"/>
    <n v="1"/>
    <s v="Parent"/>
    <s v="2012-09-10"/>
    <d v="2024-07-24T00:00:00"/>
    <n v="4335"/>
    <n v="38"/>
    <n v="158"/>
    <n v="19"/>
    <n v="288"/>
    <n v="25"/>
    <n v="0"/>
    <n v="38"/>
    <n v="528"/>
    <n v="0.12179930795847752"/>
    <s v="Below Average Priority"/>
    <n v="1"/>
    <x v="3"/>
    <x v="0"/>
    <x v="1"/>
    <n v="7"/>
    <x v="0"/>
    <x v="0"/>
    <x v="0"/>
    <x v="1"/>
    <x v="0"/>
    <n v="1"/>
    <s v="Converted"/>
    <n v="0"/>
    <n v="3"/>
    <n v="11"/>
    <n v="0"/>
    <n v="0"/>
    <n v="2"/>
    <n v="1"/>
    <n v="3"/>
    <x v="2"/>
  </r>
  <r>
    <n v="6875"/>
    <n v="1965"/>
    <n v="59"/>
    <s v="Gen X"/>
    <s v="PhD"/>
    <s v="College"/>
    <s v="Partner"/>
    <n v="32727"/>
    <n v="32727"/>
    <s v="Bracket 3"/>
    <n v="0"/>
    <n v="0"/>
    <s v="Not Parent"/>
    <s v="2012-08-28"/>
    <d v="2024-07-24T00:00:00"/>
    <n v="4348"/>
    <n v="38"/>
    <n v="167"/>
    <n v="13"/>
    <n v="180"/>
    <n v="86"/>
    <n v="13"/>
    <n v="70"/>
    <n v="529"/>
    <n v="0.12166513339466421"/>
    <s v="Below Average Priority"/>
    <n v="2"/>
    <x v="2"/>
    <x v="8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672"/>
    <n v="1974"/>
    <n v="50"/>
    <s v="Gen X"/>
    <s v="PhD"/>
    <s v="College"/>
    <s v="Partner"/>
    <n v="65640"/>
    <n v="65640"/>
    <s v="Bracket 4"/>
    <n v="0"/>
    <n v="1"/>
    <s v="Parent"/>
    <s v="2014-03-01"/>
    <d v="2024-07-24T00:00:00"/>
    <n v="3798"/>
    <n v="74"/>
    <n v="204"/>
    <n v="7"/>
    <n v="149"/>
    <n v="20"/>
    <n v="15"/>
    <n v="66"/>
    <n v="461"/>
    <n v="0.12137967351237493"/>
    <s v="Below Average Priority"/>
    <n v="1"/>
    <x v="4"/>
    <x v="12"/>
    <x v="5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987"/>
    <n v="1969"/>
    <n v="55"/>
    <s v="Gen X"/>
    <s v="Bachelors"/>
    <s v="College"/>
    <s v="Married"/>
    <n v="65747"/>
    <n v="65747"/>
    <s v="Bracket 4"/>
    <n v="0"/>
    <n v="1"/>
    <s v="Parent"/>
    <s v="2014-03-07"/>
    <d v="2024-07-24T00:00:00"/>
    <n v="3792"/>
    <n v="96"/>
    <n v="346"/>
    <n v="17"/>
    <n v="48"/>
    <n v="23"/>
    <n v="13"/>
    <n v="13"/>
    <n v="460"/>
    <n v="0.12130801687763713"/>
    <s v="Below Average Priority"/>
    <n v="4"/>
    <x v="9"/>
    <x v="12"/>
    <x v="3"/>
    <n v="6"/>
    <x v="0"/>
    <x v="0"/>
    <x v="0"/>
    <x v="1"/>
    <x v="1"/>
    <n v="1"/>
    <s v="Converted"/>
    <n v="0"/>
    <n v="3"/>
    <n v="11"/>
    <n v="0"/>
    <n v="0"/>
    <n v="0"/>
    <n v="1"/>
    <n v="1"/>
    <x v="4"/>
  </r>
  <r>
    <n v="1165"/>
    <n v="1958"/>
    <n v="66"/>
    <s v="Boomers"/>
    <s v="PhD"/>
    <s v="College"/>
    <s v="Single"/>
    <n v="50729"/>
    <n v="50729"/>
    <s v="Bracket 3"/>
    <n v="1"/>
    <n v="1"/>
    <s v="Parent"/>
    <s v="2013-05-02"/>
    <d v="2024-07-24T00:00:00"/>
    <n v="4101"/>
    <n v="62"/>
    <n v="239"/>
    <n v="13"/>
    <n v="143"/>
    <n v="45"/>
    <n v="4"/>
    <n v="52"/>
    <n v="496"/>
    <n v="0.12094611070470616"/>
    <s v="Below Average Priority"/>
    <n v="9"/>
    <x v="3"/>
    <x v="6"/>
    <x v="7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261"/>
    <n v="1979"/>
    <n v="45"/>
    <s v="Gen X"/>
    <s v="Bachelors"/>
    <s v="College"/>
    <s v="Married"/>
    <n v="58025"/>
    <n v="58025"/>
    <s v="Bracket 4"/>
    <n v="0"/>
    <n v="1"/>
    <s v="Parent"/>
    <s v="2013-11-26"/>
    <d v="2024-07-24T00:00:00"/>
    <n v="3893"/>
    <n v="81"/>
    <n v="270"/>
    <n v="31"/>
    <n v="88"/>
    <n v="11"/>
    <n v="48"/>
    <n v="22"/>
    <n v="470"/>
    <n v="0.12072951451322887"/>
    <s v="Below Average Priority"/>
    <n v="3"/>
    <x v="0"/>
    <x v="6"/>
    <x v="0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257"/>
    <n v="1976"/>
    <n v="48"/>
    <s v="Gen X"/>
    <s v="Master"/>
    <s v="College"/>
    <s v="Single"/>
    <n v="60482"/>
    <n v="60482"/>
    <s v="Bracket 4"/>
    <n v="0"/>
    <n v="1"/>
    <s v="Parent"/>
    <s v="2013-01-23"/>
    <d v="2024-07-24T00:00:00"/>
    <n v="4200"/>
    <n v="81"/>
    <n v="255"/>
    <n v="43"/>
    <n v="134"/>
    <n v="37"/>
    <n v="14"/>
    <n v="24"/>
    <n v="507"/>
    <n v="0.12071428571428572"/>
    <s v="Below Average Priority"/>
    <n v="1"/>
    <x v="2"/>
    <x v="6"/>
    <x v="7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384"/>
    <n v="1951"/>
    <n v="73"/>
    <s v="Boomers"/>
    <s v="Master"/>
    <s v="College"/>
    <s v="Partner"/>
    <n v="39767"/>
    <n v="39767"/>
    <s v="Bracket 3"/>
    <n v="0"/>
    <n v="0"/>
    <s v="Not Parent"/>
    <s v="2013-07-21"/>
    <d v="2024-07-24T00:00:00"/>
    <n v="4021"/>
    <n v="18"/>
    <n v="113"/>
    <n v="61"/>
    <n v="204"/>
    <n v="34"/>
    <n v="26"/>
    <n v="47"/>
    <n v="485"/>
    <n v="0.12061676199950261"/>
    <s v="Below Average Priority"/>
    <n v="2"/>
    <x v="2"/>
    <x v="12"/>
    <x v="7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529"/>
    <n v="1946"/>
    <n v="78"/>
    <s v="Boomers"/>
    <s v="PhD"/>
    <s v="College"/>
    <s v="Partner"/>
    <n v="64014"/>
    <n v="64014"/>
    <s v="Bracket 4"/>
    <n v="2"/>
    <n v="1"/>
    <s v="Parent"/>
    <s v="2014-06-10"/>
    <d v="2024-07-24T00:00:00"/>
    <n v="3697"/>
    <n v="56"/>
    <n v="406"/>
    <n v="0"/>
    <n v="30"/>
    <n v="0"/>
    <n v="0"/>
    <n v="8"/>
    <n v="444"/>
    <n v="0.12009737625101434"/>
    <s v="Below Average Priority"/>
    <n v="7"/>
    <x v="9"/>
    <x v="6"/>
    <x v="6"/>
    <n v="7"/>
    <x v="1"/>
    <x v="0"/>
    <x v="0"/>
    <x v="0"/>
    <x v="1"/>
    <n v="1"/>
    <s v="Converted"/>
    <n v="0"/>
    <n v="3"/>
    <n v="11"/>
    <n v="0"/>
    <n v="0"/>
    <n v="0"/>
    <n v="1"/>
    <n v="1"/>
    <x v="4"/>
  </r>
  <r>
    <n v="4001"/>
    <n v="1946"/>
    <n v="78"/>
    <s v="Boomers"/>
    <s v="PhD"/>
    <s v="College"/>
    <s v="Partner"/>
    <n v="64014"/>
    <n v="64014"/>
    <s v="Bracket 4"/>
    <n v="2"/>
    <n v="1"/>
    <s v="Parent"/>
    <s v="2014-06-10"/>
    <d v="2024-07-24T00:00:00"/>
    <n v="3697"/>
    <n v="56"/>
    <n v="406"/>
    <n v="0"/>
    <n v="30"/>
    <n v="0"/>
    <n v="0"/>
    <n v="8"/>
    <n v="444"/>
    <n v="0.12009737625101434"/>
    <s v="Below Average Priority"/>
    <n v="7"/>
    <x v="9"/>
    <x v="6"/>
    <x v="6"/>
    <n v="7"/>
    <x v="1"/>
    <x v="0"/>
    <x v="0"/>
    <x v="0"/>
    <x v="1"/>
    <n v="1"/>
    <s v="Converted"/>
    <n v="0"/>
    <n v="3"/>
    <n v="11"/>
    <n v="0"/>
    <n v="0"/>
    <n v="0"/>
    <n v="1"/>
    <n v="1"/>
    <x v="4"/>
  </r>
  <r>
    <n v="359"/>
    <n v="1950"/>
    <n v="74"/>
    <s v="Boomers"/>
    <s v="Bachelors"/>
    <s v="College"/>
    <s v="Partner"/>
    <n v="48070"/>
    <n v="48070"/>
    <s v="Bracket 3"/>
    <n v="0"/>
    <n v="1"/>
    <s v="Parent"/>
    <s v="2013-01-13"/>
    <d v="2024-07-24T00:00:00"/>
    <n v="4210"/>
    <n v="33"/>
    <n v="373"/>
    <n v="14"/>
    <n v="83"/>
    <n v="6"/>
    <n v="9"/>
    <n v="19"/>
    <n v="504"/>
    <n v="0.11971496437054632"/>
    <s v="Below Average Priority"/>
    <n v="3"/>
    <x v="9"/>
    <x v="6"/>
    <x v="3"/>
    <n v="7"/>
    <x v="0"/>
    <x v="0"/>
    <x v="0"/>
    <x v="0"/>
    <x v="1"/>
    <n v="0"/>
    <s v="Not Converted"/>
    <n v="1"/>
    <n v="3"/>
    <n v="11"/>
    <n v="0"/>
    <n v="0"/>
    <n v="2"/>
    <n v="0"/>
    <n v="2"/>
    <x v="4"/>
  </r>
  <r>
    <n v="713"/>
    <n v="1977"/>
    <n v="47"/>
    <s v="Gen X"/>
    <s v="Master"/>
    <s v="College"/>
    <s v="Married"/>
    <n v="50353"/>
    <n v="50353"/>
    <s v="Bracket 3"/>
    <n v="0"/>
    <n v="0"/>
    <s v="Not Parent"/>
    <s v="2014-06-08"/>
    <d v="2024-07-24T00:00:00"/>
    <n v="3699"/>
    <n v="72"/>
    <n v="141"/>
    <n v="15"/>
    <n v="153"/>
    <n v="67"/>
    <n v="31"/>
    <n v="35"/>
    <n v="442"/>
    <n v="0.11949175452825088"/>
    <s v="Below Average Priority"/>
    <n v="1"/>
    <x v="5"/>
    <x v="0"/>
    <x v="3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26"/>
    <n v="1964"/>
    <n v="60"/>
    <s v="Boomers"/>
    <s v="PhD"/>
    <s v="College"/>
    <s v="Single"/>
    <n v="61798"/>
    <n v="61798"/>
    <s v="Bracket 4"/>
    <n v="0"/>
    <n v="0"/>
    <s v="Not Parent"/>
    <s v="2013-11-23"/>
    <d v="2024-07-24T00:00:00"/>
    <n v="3896"/>
    <n v="13"/>
    <n v="338"/>
    <n v="4"/>
    <n v="89"/>
    <n v="11"/>
    <n v="8"/>
    <n v="13"/>
    <n v="463"/>
    <n v="0.11883983572895278"/>
    <s v="Below Average Priority"/>
    <n v="1"/>
    <x v="5"/>
    <x v="6"/>
    <x v="1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942"/>
    <n v="1964"/>
    <n v="60"/>
    <s v="Boomers"/>
    <s v="Bachelors"/>
    <s v="College"/>
    <s v="Single"/>
    <n v="45906"/>
    <n v="45906"/>
    <s v="Bracket 3"/>
    <n v="0"/>
    <n v="1"/>
    <s v="Parent"/>
    <s v="2013-05-07"/>
    <d v="2024-07-24T00:00:00"/>
    <n v="4096"/>
    <n v="20"/>
    <n v="305"/>
    <n v="3"/>
    <n v="27"/>
    <n v="4"/>
    <n v="3"/>
    <n v="144"/>
    <n v="486"/>
    <n v="0.11865234375"/>
    <s v="Below Average Priority"/>
    <n v="2"/>
    <x v="4"/>
    <x v="0"/>
    <x v="9"/>
    <n v="5"/>
    <x v="0"/>
    <x v="0"/>
    <x v="1"/>
    <x v="0"/>
    <x v="1"/>
    <n v="1"/>
    <s v="Converted"/>
    <n v="0"/>
    <n v="3"/>
    <n v="11"/>
    <n v="0"/>
    <n v="0"/>
    <n v="2"/>
    <n v="0"/>
    <n v="2"/>
    <x v="4"/>
  </r>
  <r>
    <n v="8687"/>
    <n v="1978"/>
    <n v="46"/>
    <s v="Gen X"/>
    <s v="Bachelors"/>
    <s v="College"/>
    <s v="Partner"/>
    <n v="53172"/>
    <n v="53172"/>
    <s v="Bracket 4"/>
    <n v="0"/>
    <n v="1"/>
    <s v="Parent"/>
    <s v="2013-05-06"/>
    <d v="2024-07-24T00:00:00"/>
    <n v="4097"/>
    <n v="54"/>
    <n v="121"/>
    <n v="62"/>
    <n v="90"/>
    <n v="68"/>
    <n v="20"/>
    <n v="125"/>
    <n v="486"/>
    <n v="0.11862338296314376"/>
    <s v="Below Average Priority"/>
    <n v="3"/>
    <x v="7"/>
    <x v="8"/>
    <x v="5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0581"/>
    <n v="1977"/>
    <n v="47"/>
    <s v="Gen X"/>
    <s v="Bachelors"/>
    <s v="College"/>
    <s v="Married"/>
    <n v="41124"/>
    <n v="41124"/>
    <s v="Bracket 3"/>
    <n v="1"/>
    <n v="0"/>
    <s v="Parent"/>
    <s v="2012-10-31"/>
    <d v="2024-07-24T00:00:00"/>
    <n v="4284"/>
    <n v="41"/>
    <n v="281"/>
    <n v="7"/>
    <n v="84"/>
    <n v="15"/>
    <n v="0"/>
    <n v="119"/>
    <n v="506"/>
    <n v="0.11811391223155929"/>
    <s v="Below Average Priority"/>
    <n v="7"/>
    <x v="2"/>
    <x v="8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797"/>
    <n v="1956"/>
    <n v="68"/>
    <s v="Boomers"/>
    <s v="Bachelors"/>
    <s v="College"/>
    <s v="Married"/>
    <n v="58116"/>
    <n v="58116"/>
    <s v="Bracket 4"/>
    <n v="0"/>
    <n v="1"/>
    <s v="Parent"/>
    <s v="2014-04-13"/>
    <d v="2024-07-24T00:00:00"/>
    <n v="3755"/>
    <n v="38"/>
    <n v="228"/>
    <n v="19"/>
    <n v="130"/>
    <n v="4"/>
    <n v="11"/>
    <n v="51"/>
    <n v="443"/>
    <n v="0.11797603195739015"/>
    <s v="Below Average Priority"/>
    <n v="2"/>
    <x v="0"/>
    <x v="8"/>
    <x v="5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794"/>
    <n v="1974"/>
    <n v="50"/>
    <s v="Gen X"/>
    <s v="PhD"/>
    <s v="College"/>
    <s v="Married"/>
    <n v="46374"/>
    <n v="46374"/>
    <s v="Bracket 3"/>
    <n v="0"/>
    <n v="1"/>
    <s v="Parent"/>
    <s v="2014-03-17"/>
    <d v="2024-07-24T00:00:00"/>
    <n v="3782"/>
    <n v="1"/>
    <n v="408"/>
    <n v="0"/>
    <n v="21"/>
    <n v="0"/>
    <n v="0"/>
    <n v="17"/>
    <n v="446"/>
    <n v="0.11792702273929138"/>
    <s v="Below Average Priority"/>
    <n v="3"/>
    <x v="2"/>
    <x v="12"/>
    <x v="7"/>
    <n v="8"/>
    <x v="1"/>
    <x v="0"/>
    <x v="0"/>
    <x v="1"/>
    <x v="1"/>
    <n v="1"/>
    <s v="Converted"/>
    <n v="0"/>
    <n v="3"/>
    <n v="11"/>
    <n v="0"/>
    <n v="0"/>
    <n v="0"/>
    <n v="0"/>
    <n v="0"/>
    <x v="5"/>
  </r>
  <r>
    <n v="10664"/>
    <n v="1949"/>
    <n v="75"/>
    <s v="Boomers"/>
    <s v="Master"/>
    <s v="College"/>
    <s v="Widow"/>
    <n v="51529"/>
    <n v="51529"/>
    <s v="Bracket 3"/>
    <n v="0"/>
    <n v="1"/>
    <s v="Parent"/>
    <s v="2013-09-07"/>
    <d v="2024-07-24T00:00:00"/>
    <n v="3973"/>
    <n v="14"/>
    <n v="400"/>
    <n v="4"/>
    <n v="35"/>
    <n v="6"/>
    <n v="0"/>
    <n v="22"/>
    <n v="467"/>
    <n v="0.1175434180719859"/>
    <s v="Below Average Priority"/>
    <n v="2"/>
    <x v="1"/>
    <x v="12"/>
    <x v="6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616"/>
    <n v="1975"/>
    <n v="49"/>
    <s v="Gen X"/>
    <s v="Bachelors"/>
    <s v="College"/>
    <s v="Partner"/>
    <n v="59481"/>
    <n v="59481"/>
    <s v="Bracket 4"/>
    <n v="0"/>
    <n v="1"/>
    <s v="Parent"/>
    <s v="2013-10-23"/>
    <d v="2024-07-24T00:00:00"/>
    <n v="3927"/>
    <n v="47"/>
    <n v="178"/>
    <n v="3"/>
    <n v="85"/>
    <n v="71"/>
    <n v="66"/>
    <n v="58"/>
    <n v="461"/>
    <n v="0.11739241151005857"/>
    <s v="Below Average Priority"/>
    <n v="2"/>
    <x v="0"/>
    <x v="8"/>
    <x v="5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40"/>
    <n v="1970"/>
    <n v="54"/>
    <s v="Gen X"/>
    <s v="Bachelors"/>
    <s v="College"/>
    <s v="Divorced"/>
    <n v="72967"/>
    <n v="72967"/>
    <s v="Bracket 4"/>
    <n v="0"/>
    <n v="1"/>
    <s v="Parent"/>
    <s v="2012-12-15"/>
    <d v="2024-07-24T00:00:00"/>
    <n v="4239"/>
    <n v="1"/>
    <n v="158"/>
    <n v="35"/>
    <n v="179"/>
    <n v="0"/>
    <n v="0"/>
    <n v="125"/>
    <n v="497"/>
    <n v="0.11724463316820005"/>
    <s v="Below Average Priority"/>
    <n v="2"/>
    <x v="2"/>
    <x v="6"/>
    <x v="5"/>
    <n v="5"/>
    <x v="0"/>
    <x v="0"/>
    <x v="1"/>
    <x v="0"/>
    <x v="1"/>
    <n v="1"/>
    <s v="Converted"/>
    <n v="0"/>
    <n v="3"/>
    <n v="11"/>
    <n v="0"/>
    <n v="0"/>
    <n v="2"/>
    <n v="1"/>
    <n v="3"/>
    <x v="2"/>
  </r>
  <r>
    <n v="8026"/>
    <n v="1952"/>
    <n v="72"/>
    <s v="Boomers"/>
    <s v="Bachelors"/>
    <s v="College"/>
    <s v="Married"/>
    <n v="62998"/>
    <n v="62998"/>
    <s v="Bracket 4"/>
    <n v="0"/>
    <n v="1"/>
    <s v="Parent"/>
    <s v="2013-09-30"/>
    <d v="2024-07-24T00:00:00"/>
    <n v="3950"/>
    <n v="10"/>
    <n v="120"/>
    <n v="58"/>
    <n v="73"/>
    <n v="65"/>
    <n v="89"/>
    <n v="58"/>
    <n v="463"/>
    <n v="0.11721518987341772"/>
    <s v="Below Average Priority"/>
    <n v="5"/>
    <x v="4"/>
    <x v="0"/>
    <x v="6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599"/>
    <n v="1976"/>
    <n v="48"/>
    <s v="Gen X"/>
    <s v="Master"/>
    <s v="College"/>
    <s v="Married"/>
    <n v="49681"/>
    <n v="49681"/>
    <s v="Bracket 3"/>
    <n v="0"/>
    <n v="2"/>
    <s v="Parent"/>
    <s v="2013-11-04"/>
    <d v="2024-07-24T00:00:00"/>
    <n v="3915"/>
    <n v="66"/>
    <n v="411"/>
    <n v="0"/>
    <n v="26"/>
    <n v="0"/>
    <n v="0"/>
    <n v="21"/>
    <n v="458"/>
    <n v="0.11698595146871009"/>
    <s v="Below Average Priority"/>
    <n v="6"/>
    <x v="2"/>
    <x v="12"/>
    <x v="7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9"/>
    <n v="1976"/>
    <n v="48"/>
    <s v="Gen X"/>
    <s v="Master"/>
    <s v="College"/>
    <s v="Married"/>
    <n v="49681"/>
    <n v="49681"/>
    <s v="Bracket 3"/>
    <n v="0"/>
    <n v="2"/>
    <s v="Parent"/>
    <s v="2013-11-04"/>
    <d v="2024-07-24T00:00:00"/>
    <n v="3915"/>
    <n v="66"/>
    <n v="411"/>
    <n v="0"/>
    <n v="26"/>
    <n v="0"/>
    <n v="0"/>
    <n v="21"/>
    <n v="458"/>
    <n v="0.11698595146871009"/>
    <s v="Below Average Priority"/>
    <n v="6"/>
    <x v="2"/>
    <x v="12"/>
    <x v="7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837"/>
    <n v="1967"/>
    <n v="57"/>
    <s v="Gen X"/>
    <s v="Bachelors"/>
    <s v="College"/>
    <s v="Married"/>
    <n v="51479"/>
    <n v="51479"/>
    <s v="Bracket 3"/>
    <n v="1"/>
    <n v="1"/>
    <s v="Parent"/>
    <s v="2012-12-28"/>
    <d v="2024-07-24T00:00:00"/>
    <n v="4226"/>
    <n v="67"/>
    <n v="247"/>
    <n v="8"/>
    <n v="160"/>
    <n v="6"/>
    <n v="8"/>
    <n v="65"/>
    <n v="494"/>
    <n v="0.11689540937056318"/>
    <s v="Below Average Priority"/>
    <n v="7"/>
    <x v="3"/>
    <x v="8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53"/>
    <n v="1954"/>
    <n v="70"/>
    <s v="Boomers"/>
    <s v="Bachelors"/>
    <s v="College"/>
    <s v="Single"/>
    <n v="36130"/>
    <n v="36130"/>
    <s v="Bracket 3"/>
    <n v="0"/>
    <n v="1"/>
    <s v="Parent"/>
    <s v="2013-02-02"/>
    <d v="2024-07-24T00:00:00"/>
    <n v="4190"/>
    <n v="46"/>
    <n v="157"/>
    <n v="43"/>
    <n v="127"/>
    <n v="68"/>
    <n v="56"/>
    <n v="37"/>
    <n v="488"/>
    <n v="0.11646778042959427"/>
    <s v="Below Average Priority"/>
    <n v="6"/>
    <x v="0"/>
    <x v="4"/>
    <x v="9"/>
    <n v="4"/>
    <x v="0"/>
    <x v="0"/>
    <x v="1"/>
    <x v="0"/>
    <x v="1"/>
    <n v="1"/>
    <s v="Converted"/>
    <n v="0"/>
    <n v="3"/>
    <n v="11"/>
    <n v="0"/>
    <n v="0"/>
    <n v="2"/>
    <n v="0"/>
    <n v="2"/>
    <x v="4"/>
  </r>
  <r>
    <n v="339"/>
    <n v="1972"/>
    <n v="52"/>
    <s v="Gen X"/>
    <s v="PhD"/>
    <s v="College"/>
    <s v="Married"/>
    <n v="57091"/>
    <n v="57091"/>
    <s v="Bracket 4"/>
    <n v="0"/>
    <n v="1"/>
    <s v="Parent"/>
    <s v="2012-11-23"/>
    <d v="2024-07-24T00:00:00"/>
    <n v="4261"/>
    <n v="82"/>
    <n v="462"/>
    <n v="0"/>
    <n v="24"/>
    <n v="6"/>
    <n v="0"/>
    <n v="4"/>
    <n v="496"/>
    <n v="0.11640459985918798"/>
    <s v="Below Average Priority"/>
    <n v="2"/>
    <x v="1"/>
    <x v="6"/>
    <x v="6"/>
    <n v="7"/>
    <x v="0"/>
    <x v="0"/>
    <x v="0"/>
    <x v="1"/>
    <x v="1"/>
    <n v="1"/>
    <s v="Converted"/>
    <n v="0"/>
    <n v="3"/>
    <n v="11"/>
    <n v="0"/>
    <n v="0"/>
    <n v="2"/>
    <n v="1"/>
    <n v="3"/>
    <x v="2"/>
  </r>
  <r>
    <n v="8870"/>
    <n v="1984"/>
    <n v="40"/>
    <s v="Millennials"/>
    <s v="Bachelors"/>
    <s v="College"/>
    <s v="Partner"/>
    <n v="35196"/>
    <n v="35196"/>
    <s v="Bracket 3"/>
    <n v="1"/>
    <n v="0"/>
    <s v="Parent"/>
    <s v="2012-11-13"/>
    <d v="2024-07-24T00:00:00"/>
    <n v="4271"/>
    <n v="68"/>
    <n v="75"/>
    <n v="12"/>
    <n v="141"/>
    <n v="43"/>
    <n v="39"/>
    <n v="187"/>
    <n v="497"/>
    <n v="0.11636619058768438"/>
    <s v="Below Average Priority"/>
    <n v="6"/>
    <x v="3"/>
    <x v="12"/>
    <x v="6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0340"/>
    <n v="1984"/>
    <n v="40"/>
    <s v="Millennials"/>
    <s v="Bachelors"/>
    <s v="College"/>
    <s v="Partner"/>
    <n v="35196"/>
    <n v="35196"/>
    <s v="Bracket 3"/>
    <n v="1"/>
    <n v="0"/>
    <s v="Parent"/>
    <s v="2012-11-13"/>
    <d v="2024-07-24T00:00:00"/>
    <n v="4271"/>
    <n v="68"/>
    <n v="75"/>
    <n v="12"/>
    <n v="141"/>
    <n v="43"/>
    <n v="39"/>
    <n v="187"/>
    <n v="497"/>
    <n v="0.11636619058768438"/>
    <s v="Below Average Priority"/>
    <n v="6"/>
    <x v="3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5"/>
    <n v="1982"/>
    <n v="42"/>
    <s v="Millennials"/>
    <s v="Postgraduate"/>
    <s v="College"/>
    <s v="Partner"/>
    <n v="41039"/>
    <n v="41039"/>
    <s v="Bracket 3"/>
    <n v="0"/>
    <n v="0"/>
    <s v="Not Parent"/>
    <s v="2013-07-25"/>
    <d v="2024-07-24T00:00:00"/>
    <n v="4017"/>
    <n v="32"/>
    <n v="34"/>
    <n v="11"/>
    <n v="137"/>
    <n v="179"/>
    <n v="61"/>
    <n v="45"/>
    <n v="467"/>
    <n v="0.11625591237241722"/>
    <s v="Below Average Priority"/>
    <n v="1"/>
    <x v="9"/>
    <x v="12"/>
    <x v="6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18"/>
    <n v="1965"/>
    <n v="59"/>
    <s v="Gen X"/>
    <s v="Bachelors"/>
    <s v="College"/>
    <s v="Married"/>
    <n v="59594"/>
    <n v="59594"/>
    <s v="Bracket 4"/>
    <n v="0"/>
    <n v="1"/>
    <s v="Parent"/>
    <s v="2012-10-20"/>
    <d v="2024-07-24T00:00:00"/>
    <n v="4295"/>
    <n v="74"/>
    <n v="457"/>
    <n v="4"/>
    <n v="29"/>
    <n v="0"/>
    <n v="0"/>
    <n v="9"/>
    <n v="499"/>
    <n v="0.11618160651920838"/>
    <s v="Below Average Priority"/>
    <n v="1"/>
    <x v="9"/>
    <x v="12"/>
    <x v="7"/>
    <n v="7"/>
    <x v="0"/>
    <x v="0"/>
    <x v="0"/>
    <x v="1"/>
    <x v="1"/>
    <n v="1"/>
    <s v="Converted"/>
    <n v="0"/>
    <n v="3"/>
    <n v="11"/>
    <n v="0"/>
    <n v="0"/>
    <n v="2"/>
    <n v="1"/>
    <n v="3"/>
    <x v="2"/>
  </r>
  <r>
    <n v="2870"/>
    <n v="1973"/>
    <n v="51"/>
    <s v="Gen X"/>
    <s v="Bachelors"/>
    <s v="College"/>
    <s v="Married"/>
    <n v="49094"/>
    <n v="49094"/>
    <s v="Bracket 3"/>
    <n v="0"/>
    <n v="1"/>
    <s v="Parent"/>
    <s v="2012-09-21"/>
    <d v="2024-07-24T00:00:00"/>
    <n v="4324"/>
    <n v="6"/>
    <n v="376"/>
    <n v="0"/>
    <n v="38"/>
    <n v="11"/>
    <n v="8"/>
    <n v="69"/>
    <n v="502"/>
    <n v="0.11609620721554116"/>
    <s v="Below Average Priority"/>
    <n v="5"/>
    <x v="3"/>
    <x v="8"/>
    <x v="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832"/>
    <n v="1958"/>
    <n v="66"/>
    <s v="Boomers"/>
    <s v="Bachelors"/>
    <s v="College"/>
    <s v="Partner"/>
    <n v="46610"/>
    <n v="46610"/>
    <s v="Bracket 3"/>
    <n v="0"/>
    <n v="0"/>
    <s v="Not Parent"/>
    <s v="2013-07-18"/>
    <d v="2024-07-24T00:00:00"/>
    <n v="4024"/>
    <n v="4"/>
    <n v="288"/>
    <n v="10"/>
    <n v="30"/>
    <n v="4"/>
    <n v="10"/>
    <n v="125"/>
    <n v="467"/>
    <n v="0.11605367793240556"/>
    <s v="Below Average Priority"/>
    <n v="1"/>
    <x v="3"/>
    <x v="12"/>
    <x v="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69"/>
    <n v="1981"/>
    <n v="43"/>
    <s v="Millennials"/>
    <s v="Bachelors"/>
    <s v="College"/>
    <s v="Married"/>
    <n v="54386"/>
    <n v="54386"/>
    <s v="Bracket 4"/>
    <n v="0"/>
    <n v="1"/>
    <s v="Parent"/>
    <s v="2013-05-17"/>
    <d v="2024-07-24T00:00:00"/>
    <n v="4086"/>
    <n v="8"/>
    <n v="277"/>
    <n v="21"/>
    <n v="64"/>
    <n v="62"/>
    <n v="21"/>
    <n v="25"/>
    <n v="470"/>
    <n v="0.11502692119432208"/>
    <s v="Below Average Priority"/>
    <n v="2"/>
    <x v="0"/>
    <x v="6"/>
    <x v="0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681"/>
    <n v="1984"/>
    <n v="40"/>
    <s v="Millennials"/>
    <s v="Postgraduate"/>
    <s v="College"/>
    <s v="Married"/>
    <n v="65370"/>
    <n v="65370"/>
    <s v="Bracket 4"/>
    <n v="0"/>
    <n v="0"/>
    <s v="Not Parent"/>
    <s v="2013-08-01"/>
    <d v="2024-07-24T00:00:00"/>
    <n v="4010"/>
    <n v="1"/>
    <n v="71"/>
    <n v="22"/>
    <n v="112"/>
    <n v="138"/>
    <n v="89"/>
    <n v="29"/>
    <n v="461"/>
    <n v="0.11496259351620948"/>
    <s v="Below Average Priority"/>
    <n v="1"/>
    <x v="7"/>
    <x v="8"/>
    <x v="8"/>
    <n v="1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841"/>
    <n v="1975"/>
    <n v="49"/>
    <s v="Gen X"/>
    <s v="PhD"/>
    <s v="College"/>
    <s v="Partner"/>
    <n v="56559"/>
    <n v="56559"/>
    <s v="Bracket 4"/>
    <n v="0"/>
    <n v="1"/>
    <s v="Parent"/>
    <s v="2012-12-25"/>
    <d v="2024-07-24T00:00:00"/>
    <n v="4229"/>
    <n v="46"/>
    <n v="226"/>
    <n v="22"/>
    <n v="133"/>
    <n v="41"/>
    <n v="31"/>
    <n v="31"/>
    <n v="484"/>
    <n v="0.11444786001418775"/>
    <s v="Below Average Priority"/>
    <n v="3"/>
    <x v="5"/>
    <x v="8"/>
    <x v="5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230"/>
    <n v="1960"/>
    <n v="64"/>
    <s v="Boomers"/>
    <s v="PhD"/>
    <s v="College"/>
    <s v="Divorced"/>
    <n v="50611"/>
    <n v="50611"/>
    <s v="Bracket 3"/>
    <n v="0"/>
    <n v="1"/>
    <s v="Parent"/>
    <s v="2012-10-04"/>
    <d v="2024-07-24T00:00:00"/>
    <n v="4311"/>
    <n v="98"/>
    <n v="459"/>
    <n v="0"/>
    <n v="24"/>
    <n v="6"/>
    <n v="0"/>
    <n v="4"/>
    <n v="493"/>
    <n v="0.11435861749014149"/>
    <s v="Below Average Priority"/>
    <n v="6"/>
    <x v="5"/>
    <x v="5"/>
    <x v="7"/>
    <n v="6"/>
    <x v="0"/>
    <x v="0"/>
    <x v="0"/>
    <x v="1"/>
    <x v="1"/>
    <n v="1"/>
    <s v="Converted"/>
    <n v="0"/>
    <n v="3"/>
    <n v="11"/>
    <n v="0"/>
    <n v="0"/>
    <n v="2"/>
    <n v="0"/>
    <n v="2"/>
    <x v="4"/>
  </r>
  <r>
    <n v="5675"/>
    <n v="1960"/>
    <n v="64"/>
    <s v="Boomers"/>
    <s v="PhD"/>
    <s v="College"/>
    <s v="Divorced"/>
    <n v="50611"/>
    <n v="50611"/>
    <s v="Bracket 3"/>
    <n v="0"/>
    <n v="1"/>
    <s v="Parent"/>
    <s v="2012-10-04"/>
    <d v="2024-07-24T00:00:00"/>
    <n v="4311"/>
    <n v="98"/>
    <n v="459"/>
    <n v="0"/>
    <n v="24"/>
    <n v="6"/>
    <n v="0"/>
    <n v="4"/>
    <n v="493"/>
    <n v="0.11435861749014149"/>
    <s v="Below Average Priority"/>
    <n v="6"/>
    <x v="5"/>
    <x v="5"/>
    <x v="7"/>
    <n v="6"/>
    <x v="0"/>
    <x v="0"/>
    <x v="0"/>
    <x v="1"/>
    <x v="1"/>
    <n v="1"/>
    <s v="Converted"/>
    <n v="0"/>
    <n v="3"/>
    <n v="11"/>
    <n v="0"/>
    <n v="0"/>
    <n v="2"/>
    <n v="0"/>
    <n v="2"/>
    <x v="4"/>
  </r>
  <r>
    <n v="9973"/>
    <n v="1963"/>
    <n v="61"/>
    <s v="Boomers"/>
    <s v="Bachelors"/>
    <s v="College"/>
    <s v="Married"/>
    <n v="50437"/>
    <n v="50437"/>
    <s v="Bracket 3"/>
    <n v="0"/>
    <n v="2"/>
    <s v="Parent"/>
    <s v="2012-10-17"/>
    <d v="2024-07-24T00:00:00"/>
    <n v="4298"/>
    <n v="28"/>
    <n v="370"/>
    <n v="9"/>
    <n v="92"/>
    <n v="6"/>
    <n v="9"/>
    <n v="4"/>
    <n v="490"/>
    <n v="0.11400651465798045"/>
    <s v="Below Average Priority"/>
    <n v="3"/>
    <x v="2"/>
    <x v="12"/>
    <x v="5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660"/>
    <n v="1957"/>
    <n v="67"/>
    <s v="Boomers"/>
    <s v="Master"/>
    <s v="College"/>
    <s v="Married"/>
    <n v="66726"/>
    <n v="66726"/>
    <s v="Bracket 4"/>
    <n v="1"/>
    <n v="1"/>
    <s v="Parent"/>
    <s v="2014-01-12"/>
    <d v="2024-07-24T00:00:00"/>
    <n v="3846"/>
    <n v="61"/>
    <n v="349"/>
    <n v="7"/>
    <n v="35"/>
    <n v="0"/>
    <n v="0"/>
    <n v="47"/>
    <n v="438"/>
    <n v="0.11388455538221529"/>
    <s v="Below Average Priority"/>
    <n v="3"/>
    <x v="9"/>
    <x v="6"/>
    <x v="9"/>
    <n v="7"/>
    <x v="0"/>
    <x v="0"/>
    <x v="0"/>
    <x v="1"/>
    <x v="1"/>
    <n v="1"/>
    <s v="Converted"/>
    <n v="0"/>
    <n v="3"/>
    <n v="11"/>
    <n v="0"/>
    <n v="0"/>
    <n v="0"/>
    <n v="1"/>
    <n v="1"/>
    <x v="4"/>
  </r>
  <r>
    <n v="7938"/>
    <n v="1958"/>
    <n v="66"/>
    <s v="Boomers"/>
    <s v="PhD"/>
    <s v="College"/>
    <s v="Partner"/>
    <n v="51518"/>
    <n v="51518"/>
    <s v="Bracket 3"/>
    <n v="0"/>
    <n v="1"/>
    <s v="Parent"/>
    <s v="2013-10-03"/>
    <d v="2024-07-24T00:00:00"/>
    <n v="3947"/>
    <n v="92"/>
    <n v="350"/>
    <n v="8"/>
    <n v="66"/>
    <n v="17"/>
    <n v="4"/>
    <n v="4"/>
    <n v="449"/>
    <n v="0.11375728401317456"/>
    <s v="Below Average Priority"/>
    <n v="2"/>
    <x v="0"/>
    <x v="6"/>
    <x v="0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552"/>
    <n v="1955"/>
    <n v="69"/>
    <s v="Boomers"/>
    <s v="PhD"/>
    <s v="College"/>
    <s v="Single"/>
    <n v="55521"/>
    <n v="55521"/>
    <s v="Bracket 4"/>
    <n v="1"/>
    <n v="2"/>
    <s v="Parent"/>
    <s v="2013-10-22"/>
    <d v="2024-07-24T00:00:00"/>
    <n v="3928"/>
    <n v="11"/>
    <n v="416"/>
    <n v="0"/>
    <n v="26"/>
    <n v="0"/>
    <n v="0"/>
    <n v="4"/>
    <n v="446"/>
    <n v="0.11354378818737271"/>
    <s v="Below Average Priority"/>
    <n v="9"/>
    <x v="3"/>
    <x v="8"/>
    <x v="3"/>
    <n v="7"/>
    <x v="0"/>
    <x v="0"/>
    <x v="0"/>
    <x v="1"/>
    <x v="1"/>
    <n v="1"/>
    <s v="Converted"/>
    <n v="0"/>
    <n v="3"/>
    <n v="11"/>
    <n v="0"/>
    <n v="0"/>
    <n v="0"/>
    <n v="1"/>
    <n v="1"/>
    <x v="4"/>
  </r>
  <r>
    <n v="4554"/>
    <n v="1965"/>
    <n v="59"/>
    <s v="Gen X"/>
    <s v="Bachelors"/>
    <s v="College"/>
    <s v="Partner"/>
    <n v="47009"/>
    <n v="47009"/>
    <s v="Bracket 3"/>
    <n v="0"/>
    <n v="1"/>
    <s v="Parent"/>
    <s v="2013-10-01"/>
    <d v="2024-07-24T00:00:00"/>
    <n v="3949"/>
    <n v="89"/>
    <n v="171"/>
    <n v="45"/>
    <n v="73"/>
    <n v="59"/>
    <n v="10"/>
    <n v="90"/>
    <n v="448"/>
    <n v="0.11344644213724994"/>
    <s v="Below Average Priority"/>
    <n v="4"/>
    <x v="0"/>
    <x v="6"/>
    <x v="5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201"/>
    <n v="1962"/>
    <n v="62"/>
    <s v="Boomers"/>
    <s v="Bachelors"/>
    <s v="College"/>
    <s v="Single"/>
    <n v="57967"/>
    <n v="57967"/>
    <s v="Bracket 4"/>
    <n v="0"/>
    <n v="1"/>
    <s v="Parent"/>
    <s v="2013-03-03"/>
    <d v="2024-07-24T00:00:00"/>
    <n v="4161"/>
    <n v="39"/>
    <n v="229"/>
    <n v="7"/>
    <n v="137"/>
    <n v="4"/>
    <n v="0"/>
    <n v="91"/>
    <n v="468"/>
    <n v="0.11247296322999278"/>
    <s v="Below Average Priority"/>
    <n v="5"/>
    <x v="5"/>
    <x v="6"/>
    <x v="5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610"/>
    <n v="1983"/>
    <n v="41"/>
    <s v="Millennials"/>
    <s v="Bachelors"/>
    <s v="College"/>
    <s v="Partner"/>
    <n v="37292"/>
    <n v="37292"/>
    <s v="Bracket 3"/>
    <n v="1"/>
    <n v="0"/>
    <s v="Parent"/>
    <s v="2013-04-18"/>
    <d v="2024-07-24T00:00:00"/>
    <n v="4115"/>
    <n v="32"/>
    <n v="275"/>
    <n v="0"/>
    <n v="86"/>
    <n v="10"/>
    <n v="23"/>
    <n v="66"/>
    <n v="460"/>
    <n v="0.1117861482381531"/>
    <s v="Below Average Priority"/>
    <n v="5"/>
    <x v="3"/>
    <x v="8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092"/>
    <n v="1949"/>
    <n v="75"/>
    <s v="Boomers"/>
    <s v="PhD"/>
    <s v="College"/>
    <s v="Widow"/>
    <n v="51569"/>
    <n v="51569"/>
    <s v="Bracket 3"/>
    <n v="0"/>
    <n v="1"/>
    <s v="Parent"/>
    <s v="2013-02-12"/>
    <d v="2024-07-24T00:00:00"/>
    <n v="4180"/>
    <n v="39"/>
    <n v="380"/>
    <n v="0"/>
    <n v="47"/>
    <n v="6"/>
    <n v="0"/>
    <n v="34"/>
    <n v="467"/>
    <n v="0.11172248803827751"/>
    <s v="Below Average Priority"/>
    <n v="4"/>
    <x v="2"/>
    <x v="12"/>
    <x v="7"/>
    <n v="8"/>
    <x v="0"/>
    <x v="0"/>
    <x v="0"/>
    <x v="1"/>
    <x v="1"/>
    <n v="1"/>
    <s v="Converted"/>
    <n v="0"/>
    <n v="3"/>
    <n v="11"/>
    <n v="0"/>
    <n v="0"/>
    <n v="2"/>
    <n v="0"/>
    <n v="2"/>
    <x v="4"/>
  </r>
  <r>
    <n v="5748"/>
    <n v="1965"/>
    <n v="59"/>
    <s v="Gen X"/>
    <s v="Bachelors"/>
    <s v="College"/>
    <s v="Married"/>
    <n v="59754"/>
    <n v="59754"/>
    <s v="Bracket 4"/>
    <n v="0"/>
    <n v="1"/>
    <s v="Parent"/>
    <s v="2012-12-01"/>
    <d v="2024-07-24T00:00:00"/>
    <n v="4253"/>
    <n v="96"/>
    <n v="115"/>
    <n v="27"/>
    <n v="44"/>
    <n v="4"/>
    <n v="146"/>
    <n v="139"/>
    <n v="475"/>
    <n v="0.11168586879849518"/>
    <s v="Below Average Priority"/>
    <n v="3"/>
    <x v="4"/>
    <x v="6"/>
    <x v="3"/>
    <n v="5"/>
    <x v="0"/>
    <x v="0"/>
    <x v="0"/>
    <x v="0"/>
    <x v="1"/>
    <n v="1"/>
    <s v="Not Converted"/>
    <n v="0"/>
    <n v="3"/>
    <n v="11"/>
    <n v="0"/>
    <n v="0"/>
    <n v="2"/>
    <n v="1"/>
    <n v="3"/>
    <x v="2"/>
  </r>
  <r>
    <n v="6131"/>
    <n v="1980"/>
    <n v="44"/>
    <s v="Millennials"/>
    <s v="Postgraduate"/>
    <s v="College"/>
    <s v="Married"/>
    <n v="70829"/>
    <n v="70829"/>
    <s v="Bracket 4"/>
    <n v="1"/>
    <n v="1"/>
    <s v="Parent"/>
    <s v="2013-12-01"/>
    <d v="2024-07-24T00:00:00"/>
    <n v="3888"/>
    <n v="87"/>
    <n v="141"/>
    <n v="70"/>
    <n v="106"/>
    <n v="72"/>
    <n v="19"/>
    <n v="23"/>
    <n v="431"/>
    <n v="0.11085390946502058"/>
    <s v="Below Average Priority"/>
    <n v="2"/>
    <x v="5"/>
    <x v="6"/>
    <x v="5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142"/>
    <n v="1953"/>
    <n v="71"/>
    <s v="Boomers"/>
    <s v="PhD"/>
    <s v="College"/>
    <s v="Married"/>
    <n v="55707"/>
    <n v="55707"/>
    <s v="Bracket 4"/>
    <n v="0"/>
    <n v="1"/>
    <s v="Parent"/>
    <s v="2013-12-22"/>
    <d v="2024-07-24T00:00:00"/>
    <n v="3867"/>
    <n v="91"/>
    <n v="208"/>
    <n v="7"/>
    <n v="82"/>
    <n v="30"/>
    <n v="66"/>
    <n v="35"/>
    <n v="428"/>
    <n v="0.11068011378329454"/>
    <s v="Below Average Priority"/>
    <n v="2"/>
    <x v="0"/>
    <x v="6"/>
    <x v="1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545"/>
    <n v="1986"/>
    <n v="38"/>
    <s v="Millennials"/>
    <s v="Bachelors"/>
    <s v="College"/>
    <s v="Married"/>
    <n v="38508"/>
    <n v="38508"/>
    <s v="Bracket 3"/>
    <n v="1"/>
    <n v="0"/>
    <s v="Parent"/>
    <s v="2013-08-02"/>
    <d v="2024-07-24T00:00:00"/>
    <n v="4009"/>
    <n v="95"/>
    <n v="120"/>
    <n v="19"/>
    <n v="206"/>
    <n v="25"/>
    <n v="19"/>
    <n v="54"/>
    <n v="443"/>
    <n v="0.11050137191319531"/>
    <s v="Below Average Priority"/>
    <n v="6"/>
    <x v="2"/>
    <x v="6"/>
    <x v="6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86"/>
    <n v="1956"/>
    <n v="68"/>
    <s v="Boomers"/>
    <s v="Master"/>
    <s v="College"/>
    <s v="Married"/>
    <n v="62058"/>
    <n v="62058"/>
    <s v="Bracket 4"/>
    <n v="0"/>
    <n v="1"/>
    <s v="Parent"/>
    <s v="2013-05-26"/>
    <d v="2024-07-24T00:00:00"/>
    <n v="4077"/>
    <n v="52"/>
    <n v="301"/>
    <n v="7"/>
    <n v="74"/>
    <n v="10"/>
    <n v="0"/>
    <n v="58"/>
    <n v="450"/>
    <n v="0.11037527593818984"/>
    <s v="Below Average Priority"/>
    <n v="4"/>
    <x v="3"/>
    <x v="12"/>
    <x v="7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5324"/>
    <n v="1981"/>
    <n v="43"/>
    <s v="Millennials"/>
    <s v="PhD"/>
    <s v="College"/>
    <s v="Married"/>
    <n v="58293"/>
    <n v="58293"/>
    <s v="Bracket 4"/>
    <n v="1"/>
    <n v="0"/>
    <s v="Parent"/>
    <s v="2014-01-19"/>
    <d v="2024-07-24T00:00:00"/>
    <n v="3839"/>
    <n v="94"/>
    <n v="173"/>
    <n v="43"/>
    <n v="118"/>
    <n v="46"/>
    <n v="27"/>
    <n v="15"/>
    <n v="422"/>
    <n v="0.10992445949466007"/>
    <s v="Below Average Priority"/>
    <n v="5"/>
    <x v="4"/>
    <x v="8"/>
    <x v="3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10"/>
    <n v="1953"/>
    <n v="71"/>
    <s v="Boomers"/>
    <s v="PhD"/>
    <s v="College"/>
    <s v="Partner"/>
    <n v="53593"/>
    <n v="53593"/>
    <s v="Bracket 4"/>
    <n v="1"/>
    <n v="1"/>
    <s v="Parent"/>
    <s v="2012-08-07"/>
    <d v="2024-07-24T00:00:00"/>
    <n v="4369"/>
    <n v="60"/>
    <n v="349"/>
    <n v="4"/>
    <n v="78"/>
    <n v="6"/>
    <n v="0"/>
    <n v="43"/>
    <n v="480"/>
    <n v="0.10986495765621423"/>
    <s v="Below Average Priority"/>
    <n v="8"/>
    <x v="2"/>
    <x v="6"/>
    <x v="3"/>
    <n v="8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9967"/>
    <n v="1974"/>
    <n v="50"/>
    <s v="Gen X"/>
    <s v="Bachelors"/>
    <s v="College"/>
    <s v="Divorced"/>
    <n v="53034"/>
    <n v="53034"/>
    <s v="Bracket 4"/>
    <n v="1"/>
    <n v="1"/>
    <s v="Parent"/>
    <s v="2013-05-30"/>
    <d v="2024-07-24T00:00:00"/>
    <n v="4073"/>
    <n v="30"/>
    <n v="160"/>
    <n v="15"/>
    <n v="196"/>
    <n v="15"/>
    <n v="11"/>
    <n v="50"/>
    <n v="447"/>
    <n v="0.10974711514853916"/>
    <s v="Below Average Priority"/>
    <n v="8"/>
    <x v="3"/>
    <x v="12"/>
    <x v="7"/>
    <n v="8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4827"/>
    <n v="1956"/>
    <n v="68"/>
    <s v="Boomers"/>
    <s v="PhD"/>
    <s v="College"/>
    <s v="Single"/>
    <n v="54998"/>
    <n v="54998"/>
    <s v="Bracket 4"/>
    <n v="0"/>
    <n v="1"/>
    <s v="Parent"/>
    <s v="2013-03-10"/>
    <d v="2024-07-24T00:00:00"/>
    <n v="4154"/>
    <n v="3"/>
    <n v="154"/>
    <n v="22"/>
    <n v="202"/>
    <n v="39"/>
    <n v="30"/>
    <n v="8"/>
    <n v="455"/>
    <n v="0.10953298025999036"/>
    <s v="Below Average Priority"/>
    <n v="5"/>
    <x v="5"/>
    <x v="6"/>
    <x v="1"/>
    <n v="4"/>
    <x v="0"/>
    <x v="0"/>
    <x v="0"/>
    <x v="0"/>
    <x v="1"/>
    <n v="1"/>
    <s v="Not Converted"/>
    <n v="0"/>
    <n v="3"/>
    <n v="11"/>
    <n v="0"/>
    <n v="0"/>
    <n v="2"/>
    <n v="1"/>
    <n v="3"/>
    <x v="2"/>
  </r>
  <r>
    <n v="10971"/>
    <n v="1977"/>
    <n v="47"/>
    <s v="Gen X"/>
    <s v="Bachelors"/>
    <s v="College"/>
    <s v="Single"/>
    <n v="37774"/>
    <n v="37774"/>
    <s v="Bracket 3"/>
    <n v="2"/>
    <n v="0"/>
    <s v="Parent"/>
    <s v="2012-09-03"/>
    <d v="2024-07-24T00:00:00"/>
    <n v="4342"/>
    <n v="28"/>
    <n v="173"/>
    <n v="8"/>
    <n v="107"/>
    <n v="7"/>
    <n v="2"/>
    <n v="176"/>
    <n v="473"/>
    <n v="0.10893597420543528"/>
    <s v="Below Average Priority"/>
    <n v="4"/>
    <x v="2"/>
    <x v="6"/>
    <x v="12"/>
    <n v="9"/>
    <x v="0"/>
    <x v="0"/>
    <x v="1"/>
    <x v="0"/>
    <x v="1"/>
    <n v="1"/>
    <s v="Converted"/>
    <n v="1"/>
    <n v="3"/>
    <n v="11"/>
    <n v="0"/>
    <n v="0"/>
    <n v="2"/>
    <n v="0"/>
    <n v="2"/>
    <x v="4"/>
  </r>
  <r>
    <n v="1916"/>
    <n v="1954"/>
    <n v="70"/>
    <s v="Boomers"/>
    <s v="Master"/>
    <s v="College"/>
    <s v="Married"/>
    <n v="45736"/>
    <n v="45736"/>
    <s v="Bracket 3"/>
    <n v="0"/>
    <n v="1"/>
    <s v="Parent"/>
    <s v="2013-07-24"/>
    <d v="2024-07-24T00:00:00"/>
    <n v="4018"/>
    <n v="92"/>
    <n v="188"/>
    <n v="3"/>
    <n v="180"/>
    <n v="20"/>
    <n v="3"/>
    <n v="43"/>
    <n v="437"/>
    <n v="0.10876057740169238"/>
    <s v="Below Average Priority"/>
    <n v="5"/>
    <x v="2"/>
    <x v="12"/>
    <x v="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34"/>
    <n v="1951"/>
    <n v="73"/>
    <s v="Boomers"/>
    <s v="Master"/>
    <s v="College"/>
    <s v="Married"/>
    <n v="59412"/>
    <n v="59412"/>
    <s v="Bracket 4"/>
    <n v="0"/>
    <n v="0"/>
    <s v="Not Parent"/>
    <s v="2014-04-19"/>
    <d v="2024-07-24T00:00:00"/>
    <n v="3749"/>
    <n v="56"/>
    <n v="90"/>
    <n v="67"/>
    <n v="165"/>
    <n v="30"/>
    <n v="43"/>
    <n v="11"/>
    <n v="406"/>
    <n v="0.10829554547879434"/>
    <s v="Below Average Priority"/>
    <n v="1"/>
    <x v="5"/>
    <x v="6"/>
    <x v="5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362"/>
    <n v="1972"/>
    <n v="52"/>
    <s v="Gen X"/>
    <s v="Bachelors"/>
    <s v="College"/>
    <s v="Single"/>
    <n v="31907"/>
    <n v="31907"/>
    <s v="Bracket 3"/>
    <n v="0"/>
    <n v="0"/>
    <s v="Not Parent"/>
    <s v="2013-03-04"/>
    <d v="2024-07-24T00:00:00"/>
    <n v="4160"/>
    <n v="75"/>
    <n v="33"/>
    <n v="87"/>
    <n v="64"/>
    <n v="175"/>
    <n v="16"/>
    <n v="74"/>
    <n v="449"/>
    <n v="0.10793269230769231"/>
    <s v="Below Average Priority"/>
    <n v="1"/>
    <x v="3"/>
    <x v="12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573"/>
    <n v="1953"/>
    <n v="71"/>
    <s v="Boomers"/>
    <s v="Bachelors"/>
    <s v="College"/>
    <s v="Divorced"/>
    <n v="62551"/>
    <n v="62551"/>
    <s v="Bracket 4"/>
    <n v="0"/>
    <n v="0"/>
    <s v="Not Parent"/>
    <s v="2013-11-18"/>
    <d v="2024-07-24T00:00:00"/>
    <n v="3901"/>
    <n v="27"/>
    <n v="125"/>
    <n v="16"/>
    <n v="98"/>
    <n v="134"/>
    <n v="21"/>
    <n v="27"/>
    <n v="421"/>
    <n v="0.10792104588567034"/>
    <s v="Below Average Priority"/>
    <n v="1"/>
    <x v="3"/>
    <x v="1"/>
    <x v="9"/>
    <n v="3"/>
    <x v="0"/>
    <x v="0"/>
    <x v="1"/>
    <x v="0"/>
    <x v="1"/>
    <n v="1"/>
    <s v="Converted"/>
    <n v="0"/>
    <n v="3"/>
    <n v="11"/>
    <n v="0"/>
    <n v="0"/>
    <n v="0"/>
    <n v="1"/>
    <n v="1"/>
    <x v="4"/>
  </r>
  <r>
    <n v="4107"/>
    <n v="1948"/>
    <n v="76"/>
    <s v="Boomers"/>
    <s v="PhD"/>
    <s v="College"/>
    <s v="Partner"/>
    <n v="46681"/>
    <n v="46681"/>
    <s v="Bracket 3"/>
    <n v="0"/>
    <n v="2"/>
    <s v="Parent"/>
    <s v="2013-10-08"/>
    <d v="2024-07-24T00:00:00"/>
    <n v="3942"/>
    <n v="52"/>
    <n v="269"/>
    <n v="15"/>
    <n v="69"/>
    <n v="15"/>
    <n v="19"/>
    <n v="38"/>
    <n v="425"/>
    <n v="0.10781329274479959"/>
    <s v="Below Average Priority"/>
    <n v="2"/>
    <x v="5"/>
    <x v="7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906"/>
    <n v="1948"/>
    <n v="76"/>
    <s v="Boomers"/>
    <s v="PhD"/>
    <s v="College"/>
    <s v="Partner"/>
    <n v="46681"/>
    <n v="46681"/>
    <s v="Bracket 3"/>
    <n v="0"/>
    <n v="2"/>
    <s v="Parent"/>
    <s v="2013-10-08"/>
    <d v="2024-07-24T00:00:00"/>
    <n v="3942"/>
    <n v="52"/>
    <n v="269"/>
    <n v="15"/>
    <n v="69"/>
    <n v="15"/>
    <n v="19"/>
    <n v="38"/>
    <n v="425"/>
    <n v="0.10781329274479959"/>
    <s v="Below Average Priority"/>
    <n v="2"/>
    <x v="5"/>
    <x v="7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95"/>
    <n v="1971"/>
    <n v="53"/>
    <s v="Gen X"/>
    <s v="Bachelors"/>
    <s v="College"/>
    <s v="Married"/>
    <n v="37150"/>
    <n v="37150"/>
    <s v="Bracket 3"/>
    <n v="1"/>
    <n v="0"/>
    <s v="Parent"/>
    <s v="2012-09-11"/>
    <d v="2024-07-24T00:00:00"/>
    <n v="4334"/>
    <n v="80"/>
    <n v="167"/>
    <n v="37"/>
    <n v="64"/>
    <n v="49"/>
    <n v="34"/>
    <n v="116"/>
    <n v="467"/>
    <n v="0.10775265343793262"/>
    <s v="Below Average Priority"/>
    <n v="8"/>
    <x v="5"/>
    <x v="8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75"/>
    <n v="1983"/>
    <n v="41"/>
    <s v="Millennials"/>
    <s v="Master"/>
    <s v="College"/>
    <s v="Married"/>
    <n v="36262"/>
    <n v="36262"/>
    <s v="Bracket 3"/>
    <n v="0"/>
    <n v="0"/>
    <s v="Not Parent"/>
    <s v="2013-09-20"/>
    <d v="2024-07-24T00:00:00"/>
    <n v="3960"/>
    <n v="24"/>
    <n v="88"/>
    <n v="39"/>
    <n v="54"/>
    <n v="64"/>
    <n v="28"/>
    <n v="153"/>
    <n v="426"/>
    <n v="0.10757575757575757"/>
    <s v="Below Average Priority"/>
    <n v="1"/>
    <x v="0"/>
    <x v="5"/>
    <x v="12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5871"/>
    <n v="1979"/>
    <n v="45"/>
    <s v="Gen X"/>
    <s v="Master"/>
    <s v="College"/>
    <s v="Partner"/>
    <n v="24401"/>
    <n v="24401"/>
    <s v="Bracket 2"/>
    <n v="0"/>
    <n v="0"/>
    <s v="Not Parent"/>
    <s v="2012-08-31"/>
    <d v="2024-07-24T00:00:00"/>
    <n v="4345"/>
    <n v="98"/>
    <n v="73"/>
    <n v="28"/>
    <n v="217"/>
    <n v="10"/>
    <n v="24"/>
    <n v="115"/>
    <n v="467"/>
    <n v="0.10747986191024166"/>
    <s v="Below Average Priority"/>
    <n v="3"/>
    <x v="3"/>
    <x v="12"/>
    <x v="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237"/>
    <n v="1966"/>
    <n v="58"/>
    <s v="Gen X"/>
    <s v="PhD"/>
    <s v="College"/>
    <s v="Single"/>
    <n v="7144"/>
    <n v="85728"/>
    <s v="Bracket 5"/>
    <n v="0"/>
    <n v="2"/>
    <s v="Parent"/>
    <s v="2013-12-07"/>
    <d v="2024-07-24T00:00:00"/>
    <n v="3882"/>
    <n v="92"/>
    <n v="81"/>
    <n v="4"/>
    <n v="33"/>
    <n v="5"/>
    <n v="2"/>
    <n v="291"/>
    <n v="416"/>
    <n v="0.10716125708397733"/>
    <s v="Below Average Priority"/>
    <n v="0"/>
    <x v="12"/>
    <x v="12"/>
    <x v="11"/>
    <n v="0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409"/>
    <n v="1951"/>
    <n v="73"/>
    <s v="Boomers"/>
    <s v="Bachelors"/>
    <s v="College"/>
    <s v="Partner"/>
    <n v="40689"/>
    <n v="40689"/>
    <s v="Bracket 3"/>
    <n v="0"/>
    <n v="1"/>
    <s v="Parent"/>
    <s v="2013-03-18"/>
    <d v="2024-07-24T00:00:00"/>
    <n v="4146"/>
    <n v="69"/>
    <n v="270"/>
    <n v="3"/>
    <n v="27"/>
    <n v="39"/>
    <n v="6"/>
    <n v="99"/>
    <n v="444"/>
    <n v="0.10709117221418235"/>
    <s v="Below Average Priority"/>
    <n v="7"/>
    <x v="2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14"/>
    <n v="1951"/>
    <n v="73"/>
    <s v="Boomers"/>
    <s v="Bachelors"/>
    <s v="College"/>
    <s v="Partner"/>
    <n v="40689"/>
    <n v="40689"/>
    <s v="Bracket 3"/>
    <n v="0"/>
    <n v="1"/>
    <s v="Parent"/>
    <s v="2013-03-18"/>
    <d v="2024-07-24T00:00:00"/>
    <n v="4146"/>
    <n v="69"/>
    <n v="270"/>
    <n v="3"/>
    <n v="27"/>
    <n v="39"/>
    <n v="6"/>
    <n v="99"/>
    <n v="444"/>
    <n v="0.10709117221418235"/>
    <s v="Below Average Priority"/>
    <n v="7"/>
    <x v="2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698"/>
    <n v="1976"/>
    <n v="48"/>
    <s v="Gen X"/>
    <s v="Bachelors"/>
    <s v="College"/>
    <s v="Single"/>
    <n v="47025"/>
    <n v="47025"/>
    <s v="Bracket 3"/>
    <n v="0"/>
    <n v="1"/>
    <s v="Parent"/>
    <s v="2013-11-07"/>
    <d v="2024-07-24T00:00:00"/>
    <n v="3912"/>
    <n v="52"/>
    <n v="254"/>
    <n v="7"/>
    <n v="108"/>
    <n v="20"/>
    <n v="0"/>
    <n v="26"/>
    <n v="415"/>
    <n v="0.10608384458077709"/>
    <s v="Below Average Priority"/>
    <n v="3"/>
    <x v="3"/>
    <x v="8"/>
    <x v="6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64"/>
    <n v="1979"/>
    <n v="45"/>
    <s v="Gen X"/>
    <s v="Bachelors"/>
    <s v="College"/>
    <s v="Single"/>
    <n v="61825"/>
    <n v="61825"/>
    <s v="Bracket 4"/>
    <n v="0"/>
    <n v="1"/>
    <s v="Parent"/>
    <s v="2013-08-07"/>
    <d v="2024-07-24T00:00:00"/>
    <n v="4004"/>
    <n v="56"/>
    <n v="162"/>
    <n v="50"/>
    <n v="100"/>
    <n v="55"/>
    <n v="30"/>
    <n v="27"/>
    <n v="424"/>
    <n v="0.10589410589410589"/>
    <s v="Below Average Priority"/>
    <n v="1"/>
    <x v="5"/>
    <x v="6"/>
    <x v="5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630"/>
    <n v="1979"/>
    <n v="45"/>
    <s v="Gen X"/>
    <s v="Bachelors"/>
    <s v="College"/>
    <s v="Single"/>
    <n v="61825"/>
    <n v="61825"/>
    <s v="Bracket 4"/>
    <n v="0"/>
    <n v="1"/>
    <s v="Parent"/>
    <s v="2013-08-07"/>
    <d v="2024-07-24T00:00:00"/>
    <n v="4004"/>
    <n v="56"/>
    <n v="162"/>
    <n v="50"/>
    <n v="100"/>
    <n v="55"/>
    <n v="30"/>
    <n v="27"/>
    <n v="424"/>
    <n v="0.10589410589410589"/>
    <s v="Below Average Priority"/>
    <n v="1"/>
    <x v="5"/>
    <x v="6"/>
    <x v="5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480"/>
    <n v="1973"/>
    <n v="51"/>
    <s v="Gen X"/>
    <s v="Master"/>
    <s v="College"/>
    <s v="Married"/>
    <n v="60432"/>
    <n v="60432"/>
    <s v="Bracket 4"/>
    <n v="0"/>
    <n v="1"/>
    <s v="Parent"/>
    <s v="2014-03-09"/>
    <d v="2024-07-24T00:00:00"/>
    <n v="3790"/>
    <n v="61"/>
    <n v="365"/>
    <n v="3"/>
    <n v="15"/>
    <n v="4"/>
    <n v="3"/>
    <n v="11"/>
    <n v="401"/>
    <n v="0.10580474934036939"/>
    <s v="Below Average Priority"/>
    <n v="5"/>
    <x v="2"/>
    <x v="6"/>
    <x v="6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05"/>
    <n v="1964"/>
    <n v="60"/>
    <s v="Boomers"/>
    <s v="Bachelors"/>
    <s v="College"/>
    <s v="Divorced"/>
    <n v="41638"/>
    <n v="41638"/>
    <s v="Bracket 3"/>
    <n v="0"/>
    <n v="1"/>
    <s v="Parent"/>
    <s v="2013-02-13"/>
    <d v="2024-07-24T00:00:00"/>
    <n v="4179"/>
    <n v="68"/>
    <n v="315"/>
    <n v="0"/>
    <n v="31"/>
    <n v="4"/>
    <n v="0"/>
    <n v="91"/>
    <n v="441"/>
    <n v="0.10552763819095477"/>
    <s v="Below Average Priority"/>
    <n v="4"/>
    <x v="4"/>
    <x v="5"/>
    <x v="12"/>
    <n v="8"/>
    <x v="0"/>
    <x v="0"/>
    <x v="1"/>
    <x v="0"/>
    <x v="1"/>
    <n v="1"/>
    <s v="Converted"/>
    <n v="0"/>
    <n v="3"/>
    <n v="11"/>
    <n v="0"/>
    <n v="0"/>
    <n v="2"/>
    <n v="0"/>
    <n v="2"/>
    <x v="4"/>
  </r>
  <r>
    <n v="2727"/>
    <n v="1973"/>
    <n v="51"/>
    <s v="Gen X"/>
    <s v="Bachelors"/>
    <s v="College"/>
    <s v="Partner"/>
    <n v="57100"/>
    <n v="57100"/>
    <s v="Bracket 4"/>
    <n v="0"/>
    <n v="0"/>
    <s v="Not Parent"/>
    <s v="2013-12-04"/>
    <d v="2024-07-24T00:00:00"/>
    <n v="3885"/>
    <n v="19"/>
    <n v="181"/>
    <n v="21"/>
    <n v="69"/>
    <n v="39"/>
    <n v="3"/>
    <n v="96"/>
    <n v="409"/>
    <n v="0.10527670527670528"/>
    <s v="Below Average Priority"/>
    <n v="1"/>
    <x v="0"/>
    <x v="8"/>
    <x v="3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755"/>
    <n v="1954"/>
    <n v="70"/>
    <s v="Boomers"/>
    <s v="PhD"/>
    <s v="College"/>
    <s v="Married"/>
    <n v="57744"/>
    <n v="57744"/>
    <s v="Bracket 4"/>
    <n v="0"/>
    <n v="1"/>
    <s v="Parent"/>
    <s v="2013-11-12"/>
    <d v="2024-07-24T00:00:00"/>
    <n v="3907"/>
    <n v="91"/>
    <n v="350"/>
    <n v="3"/>
    <n v="39"/>
    <n v="0"/>
    <n v="0"/>
    <n v="19"/>
    <n v="411"/>
    <n v="0.10519580240593807"/>
    <s v="Below Average Priority"/>
    <n v="2"/>
    <x v="1"/>
    <x v="12"/>
    <x v="9"/>
    <n v="8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507"/>
    <n v="1975"/>
    <n v="49"/>
    <s v="Gen X"/>
    <s v="Bachelors"/>
    <s v="College"/>
    <s v="Married"/>
    <n v="40794"/>
    <n v="40794"/>
    <s v="Bracket 3"/>
    <n v="0"/>
    <n v="1"/>
    <s v="Parent"/>
    <s v="2013-04-07"/>
    <d v="2024-07-24T00:00:00"/>
    <n v="4126"/>
    <n v="18"/>
    <n v="261"/>
    <n v="23"/>
    <n v="73"/>
    <n v="4"/>
    <n v="23"/>
    <n v="50"/>
    <n v="434"/>
    <n v="0.10518662142510907"/>
    <s v="Below Average Priority"/>
    <n v="2"/>
    <x v="3"/>
    <x v="8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702"/>
    <n v="1984"/>
    <n v="40"/>
    <s v="Millennials"/>
    <s v="Bachelors"/>
    <s v="College"/>
    <s v="Single"/>
    <n v="52413"/>
    <n v="52413"/>
    <s v="Bracket 3"/>
    <n v="1"/>
    <n v="0"/>
    <s v="Parent"/>
    <s v="2012-11-03"/>
    <d v="2024-07-24T00:00:00"/>
    <n v="4281"/>
    <n v="67"/>
    <n v="185"/>
    <n v="8"/>
    <n v="133"/>
    <n v="56"/>
    <n v="56"/>
    <n v="12"/>
    <n v="450"/>
    <n v="0.1051156271899089"/>
    <s v="Below Average Priority"/>
    <n v="2"/>
    <x v="2"/>
    <x v="12"/>
    <x v="7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5896"/>
    <n v="1987"/>
    <n v="37"/>
    <s v="Millennials"/>
    <s v="Master"/>
    <s v="College"/>
    <s v="Married"/>
    <n v="73395"/>
    <n v="73395"/>
    <s v="Bracket 4"/>
    <n v="0"/>
    <n v="0"/>
    <s v="Not Parent"/>
    <s v="2014-03-18"/>
    <d v="2024-07-24T00:00:00"/>
    <n v="3781"/>
    <n v="94"/>
    <n v="272"/>
    <n v="7"/>
    <n v="80"/>
    <n v="20"/>
    <n v="7"/>
    <n v="11"/>
    <n v="397"/>
    <n v="0.10499867759851891"/>
    <s v="Below Average Priority"/>
    <n v="1"/>
    <x v="5"/>
    <x v="0"/>
    <x v="3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127"/>
    <n v="1965"/>
    <n v="59"/>
    <s v="Gen X"/>
    <s v="Bachelors"/>
    <s v="College"/>
    <s v="Married"/>
    <n v="58692"/>
    <n v="58692"/>
    <s v="Bracket 4"/>
    <n v="0"/>
    <n v="1"/>
    <s v="Parent"/>
    <s v="2014-04-06"/>
    <d v="2024-07-24T00:00:00"/>
    <n v="3762"/>
    <n v="21"/>
    <n v="301"/>
    <n v="11"/>
    <n v="61"/>
    <n v="4"/>
    <n v="7"/>
    <n v="11"/>
    <n v="395"/>
    <n v="0.1049973418394471"/>
    <s v="Below Average Priority"/>
    <n v="1"/>
    <x v="9"/>
    <x v="6"/>
    <x v="9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281"/>
    <n v="1960"/>
    <n v="64"/>
    <s v="Boomers"/>
    <s v="PhD"/>
    <s v="College"/>
    <s v="Married"/>
    <n v="49154"/>
    <n v="49154"/>
    <s v="Bracket 3"/>
    <n v="1"/>
    <n v="1"/>
    <s v="Parent"/>
    <s v="2013-11-03"/>
    <d v="2024-07-24T00:00:00"/>
    <n v="3916"/>
    <n v="69"/>
    <n v="206"/>
    <n v="10"/>
    <n v="67"/>
    <n v="30"/>
    <n v="27"/>
    <n v="71"/>
    <n v="411"/>
    <n v="0.10495403472931562"/>
    <s v="Below Average Priority"/>
    <n v="6"/>
    <x v="5"/>
    <x v="12"/>
    <x v="5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83"/>
    <n v="1984"/>
    <n v="40"/>
    <s v="Millennials"/>
    <s v="Bachelors"/>
    <s v="College"/>
    <s v="Married"/>
    <n v="40059"/>
    <n v="40059"/>
    <s v="Bracket 3"/>
    <n v="1"/>
    <n v="0"/>
    <s v="Parent"/>
    <s v="2013-09-28"/>
    <d v="2024-07-24T00:00:00"/>
    <n v="3952"/>
    <n v="82"/>
    <n v="110"/>
    <n v="29"/>
    <n v="92"/>
    <n v="28"/>
    <n v="10"/>
    <n v="145"/>
    <n v="414"/>
    <n v="0.10475708502024292"/>
    <s v="Below Average Priority"/>
    <n v="1"/>
    <x v="3"/>
    <x v="6"/>
    <x v="12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2878"/>
    <n v="1947"/>
    <n v="77"/>
    <s v="Boomers"/>
    <s v="PhD"/>
    <s v="College"/>
    <s v="Married"/>
    <n v="67472"/>
    <n v="67472"/>
    <s v="Bracket 4"/>
    <n v="0"/>
    <n v="1"/>
    <s v="Parent"/>
    <s v="2013-09-28"/>
    <d v="2024-07-24T00:00:00"/>
    <n v="3952"/>
    <n v="93"/>
    <n v="162"/>
    <n v="31"/>
    <n v="127"/>
    <n v="8"/>
    <n v="17"/>
    <n v="69"/>
    <n v="414"/>
    <n v="0.10475708502024292"/>
    <s v="Below Average Priority"/>
    <n v="2"/>
    <x v="5"/>
    <x v="6"/>
    <x v="7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783"/>
    <n v="1950"/>
    <n v="74"/>
    <s v="Boomers"/>
    <s v="Bachelors"/>
    <s v="College"/>
    <s v="Married"/>
    <n v="57045"/>
    <n v="57045"/>
    <s v="Bracket 4"/>
    <n v="0"/>
    <n v="1"/>
    <s v="Parent"/>
    <s v="2012-09-08"/>
    <d v="2024-07-24T00:00:00"/>
    <n v="4337"/>
    <n v="40"/>
    <n v="296"/>
    <n v="13"/>
    <n v="104"/>
    <n v="11"/>
    <n v="13"/>
    <n v="17"/>
    <n v="454"/>
    <n v="0.10468065483052802"/>
    <s v="Below Average Priority"/>
    <n v="3"/>
    <x v="5"/>
    <x v="6"/>
    <x v="1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6798"/>
    <n v="1966"/>
    <n v="58"/>
    <s v="Gen X"/>
    <s v="Bachelors"/>
    <s v="College"/>
    <s v="Single"/>
    <n v="37070"/>
    <n v="37070"/>
    <s v="Bracket 3"/>
    <n v="1"/>
    <n v="1"/>
    <s v="Parent"/>
    <s v="2013-03-20"/>
    <d v="2024-07-24T00:00:00"/>
    <n v="4144"/>
    <n v="30"/>
    <n v="231"/>
    <n v="7"/>
    <n v="137"/>
    <n v="4"/>
    <n v="15"/>
    <n v="39"/>
    <n v="433"/>
    <n v="0.10448841698841699"/>
    <s v="Below Average Priority"/>
    <n v="9"/>
    <x v="4"/>
    <x v="12"/>
    <x v="5"/>
    <n v="7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4168"/>
    <n v="1966"/>
    <n v="58"/>
    <s v="Gen X"/>
    <s v="Bachelors"/>
    <s v="College"/>
    <s v="Single"/>
    <n v="37070"/>
    <n v="37070"/>
    <s v="Bracket 3"/>
    <n v="1"/>
    <n v="1"/>
    <s v="Parent"/>
    <s v="2013-03-20"/>
    <d v="2024-07-24T00:00:00"/>
    <n v="4144"/>
    <n v="30"/>
    <n v="231"/>
    <n v="7"/>
    <n v="137"/>
    <n v="4"/>
    <n v="15"/>
    <n v="39"/>
    <n v="433"/>
    <n v="0.10448841698841699"/>
    <s v="Below Average Priority"/>
    <n v="9"/>
    <x v="4"/>
    <x v="12"/>
    <x v="5"/>
    <n v="7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1171"/>
    <n v="1965"/>
    <n v="59"/>
    <s v="Gen X"/>
    <s v="Master"/>
    <s v="College"/>
    <s v="Married"/>
    <n v="56962"/>
    <n v="56962"/>
    <s v="Bracket 4"/>
    <n v="2"/>
    <n v="1"/>
    <s v="Parent"/>
    <s v="2013-10-11"/>
    <d v="2024-07-24T00:00:00"/>
    <n v="3939"/>
    <n v="60"/>
    <n v="292"/>
    <n v="3"/>
    <n v="77"/>
    <n v="10"/>
    <n v="3"/>
    <n v="26"/>
    <n v="411"/>
    <n v="0.10434120335110435"/>
    <s v="Below Average Priority"/>
    <n v="7"/>
    <x v="3"/>
    <x v="8"/>
    <x v="6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600"/>
    <n v="1965"/>
    <n v="59"/>
    <s v="Gen X"/>
    <s v="Master"/>
    <s v="College"/>
    <s v="Married"/>
    <n v="56962"/>
    <n v="56962"/>
    <s v="Bracket 4"/>
    <n v="2"/>
    <n v="1"/>
    <s v="Parent"/>
    <s v="2013-10-11"/>
    <d v="2024-07-24T00:00:00"/>
    <n v="3939"/>
    <n v="60"/>
    <n v="292"/>
    <n v="3"/>
    <n v="77"/>
    <n v="10"/>
    <n v="3"/>
    <n v="26"/>
    <n v="411"/>
    <n v="0.10434120335110435"/>
    <s v="Below Average Priority"/>
    <n v="7"/>
    <x v="3"/>
    <x v="8"/>
    <x v="6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093"/>
    <n v="1975"/>
    <n v="49"/>
    <s v="Gen X"/>
    <s v="Master"/>
    <s v="College"/>
    <s v="Partner"/>
    <n v="53253"/>
    <n v="53253"/>
    <s v="Bracket 4"/>
    <n v="1"/>
    <n v="1"/>
    <s v="Parent"/>
    <s v="2013-02-11"/>
    <d v="2024-07-24T00:00:00"/>
    <n v="4181"/>
    <n v="61"/>
    <n v="216"/>
    <n v="9"/>
    <n v="57"/>
    <n v="20"/>
    <n v="9"/>
    <n v="125"/>
    <n v="436"/>
    <n v="0.10428127242286535"/>
    <s v="Below Average Priority"/>
    <n v="7"/>
    <x v="5"/>
    <x v="8"/>
    <x v="6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5510"/>
    <n v="1977"/>
    <n v="47"/>
    <s v="Gen X"/>
    <s v="Master"/>
    <s v="College"/>
    <s v="Married"/>
    <n v="43263"/>
    <n v="43263"/>
    <s v="Bracket 3"/>
    <n v="0"/>
    <n v="1"/>
    <s v="Parent"/>
    <s v="2012-11-21"/>
    <d v="2024-07-24T00:00:00"/>
    <n v="4263"/>
    <n v="2"/>
    <n v="262"/>
    <n v="6"/>
    <n v="61"/>
    <n v="0"/>
    <n v="10"/>
    <n v="102"/>
    <n v="441"/>
    <n v="0.10344827586206896"/>
    <s v="Below Average Priority"/>
    <n v="3"/>
    <x v="4"/>
    <x v="6"/>
    <x v="3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77"/>
    <n v="1957"/>
    <n v="67"/>
    <s v="Boomers"/>
    <s v="Bachelors"/>
    <s v="College"/>
    <s v="Partner"/>
    <n v="47320"/>
    <n v="47320"/>
    <s v="Bracket 3"/>
    <n v="0"/>
    <n v="1"/>
    <s v="Parent"/>
    <s v="2013-08-01"/>
    <d v="2024-07-24T00:00:00"/>
    <n v="4010"/>
    <n v="10"/>
    <n v="200"/>
    <n v="19"/>
    <n v="111"/>
    <n v="50"/>
    <n v="15"/>
    <n v="19"/>
    <n v="414"/>
    <n v="0.10324189526184539"/>
    <s v="Below Average Priority"/>
    <n v="6"/>
    <x v="4"/>
    <x v="12"/>
    <x v="5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855"/>
    <n v="1968"/>
    <n v="56"/>
    <s v="Gen X"/>
    <s v="Master"/>
    <s v="College"/>
    <s v="Single"/>
    <n v="50014"/>
    <n v="50014"/>
    <s v="Bracket 3"/>
    <n v="1"/>
    <n v="0"/>
    <s v="Parent"/>
    <s v="2014-01-22"/>
    <d v="2024-07-24T00:00:00"/>
    <n v="3836"/>
    <n v="9"/>
    <n v="234"/>
    <n v="14"/>
    <n v="77"/>
    <n v="19"/>
    <n v="10"/>
    <n v="42"/>
    <n v="396"/>
    <n v="0.10323253388946819"/>
    <s v="Below Average Priority"/>
    <n v="2"/>
    <x v="5"/>
    <x v="12"/>
    <x v="5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352"/>
    <n v="1957"/>
    <n v="67"/>
    <s v="Boomers"/>
    <s v="Bachelors"/>
    <s v="College"/>
    <s v="Married"/>
    <n v="55267"/>
    <n v="55267"/>
    <s v="Bracket 4"/>
    <n v="0"/>
    <n v="1"/>
    <s v="Parent"/>
    <s v="2013-10-21"/>
    <d v="2024-07-24T00:00:00"/>
    <n v="3929"/>
    <n v="28"/>
    <n v="161"/>
    <n v="28"/>
    <n v="136"/>
    <n v="32"/>
    <n v="3"/>
    <n v="45"/>
    <n v="405"/>
    <n v="0.10307966403665055"/>
    <s v="Below Average Priority"/>
    <n v="4"/>
    <x v="0"/>
    <x v="0"/>
    <x v="3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542"/>
    <n v="1975"/>
    <n v="49"/>
    <s v="Gen X"/>
    <s v="Bachelors"/>
    <s v="College"/>
    <s v="Single"/>
    <n v="56243"/>
    <n v="56243"/>
    <s v="Bracket 4"/>
    <n v="1"/>
    <n v="2"/>
    <s v="Parent"/>
    <s v="2013-12-30"/>
    <d v="2024-07-24T00:00:00"/>
    <n v="3859"/>
    <n v="26"/>
    <n v="347"/>
    <n v="0"/>
    <n v="35"/>
    <n v="4"/>
    <n v="3"/>
    <n v="7"/>
    <n v="396"/>
    <n v="0.10261725835708733"/>
    <s v="Below Average Priority"/>
    <n v="6"/>
    <x v="5"/>
    <x v="6"/>
    <x v="5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177"/>
    <n v="1974"/>
    <n v="50"/>
    <s v="Gen X"/>
    <s v="Master"/>
    <s v="College"/>
    <s v="Married"/>
    <n v="58494"/>
    <n v="58494"/>
    <s v="Bracket 4"/>
    <n v="0"/>
    <n v="1"/>
    <s v="Parent"/>
    <s v="2013-12-12"/>
    <d v="2024-07-24T00:00:00"/>
    <n v="3877"/>
    <n v="56"/>
    <n v="298"/>
    <n v="7"/>
    <n v="68"/>
    <n v="4"/>
    <n v="0"/>
    <n v="19"/>
    <n v="396"/>
    <n v="0.1021408305390766"/>
    <s v="Below Average Priority"/>
    <n v="2"/>
    <x v="3"/>
    <x v="6"/>
    <x v="3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527"/>
    <n v="1965"/>
    <n v="59"/>
    <s v="Gen X"/>
    <s v="Master"/>
    <s v="College"/>
    <s v="Partner"/>
    <n v="65735"/>
    <n v="65735"/>
    <s v="Bracket 4"/>
    <n v="1"/>
    <n v="1"/>
    <s v="Parent"/>
    <s v="2013-12-07"/>
    <d v="2024-07-24T00:00:00"/>
    <n v="3882"/>
    <n v="37"/>
    <n v="239"/>
    <n v="7"/>
    <n v="119"/>
    <n v="4"/>
    <n v="15"/>
    <n v="11"/>
    <n v="395"/>
    <n v="0.10175167439464193"/>
    <s v="Below Average Priority"/>
    <n v="5"/>
    <x v="3"/>
    <x v="6"/>
    <x v="3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872"/>
    <n v="1974"/>
    <n v="50"/>
    <s v="Gen X"/>
    <s v="PhD"/>
    <s v="College"/>
    <s v="Married"/>
    <n v="65352"/>
    <n v="65352"/>
    <s v="Bracket 4"/>
    <n v="0"/>
    <n v="1"/>
    <s v="Parent"/>
    <s v="2013-08-21"/>
    <d v="2024-07-24T00:00:00"/>
    <n v="3990"/>
    <n v="43"/>
    <n v="284"/>
    <n v="3"/>
    <n v="84"/>
    <n v="4"/>
    <n v="7"/>
    <n v="23"/>
    <n v="405"/>
    <n v="0.10150375939849623"/>
    <s v="Below Average Priority"/>
    <n v="2"/>
    <x v="5"/>
    <x v="6"/>
    <x v="5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043"/>
    <n v="1951"/>
    <n v="73"/>
    <s v="Boomers"/>
    <s v="High School"/>
    <s v="No College"/>
    <s v="Married"/>
    <n v="26997"/>
    <n v="26997"/>
    <s v="Bracket 2"/>
    <n v="0"/>
    <n v="0"/>
    <s v="Not Parent"/>
    <s v="2012-11-05"/>
    <d v="2024-07-24T00:00:00"/>
    <n v="4279"/>
    <n v="89"/>
    <n v="7"/>
    <n v="23"/>
    <n v="78"/>
    <n v="133"/>
    <n v="49"/>
    <n v="144"/>
    <n v="434"/>
    <n v="0.10142556672119654"/>
    <s v="Below Average Priority"/>
    <n v="2"/>
    <x v="5"/>
    <x v="6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210"/>
    <n v="1975"/>
    <n v="49"/>
    <s v="Gen X"/>
    <s v="Master"/>
    <s v="College"/>
    <s v="Married"/>
    <n v="54730"/>
    <n v="54730"/>
    <s v="Bracket 4"/>
    <n v="0"/>
    <n v="1"/>
    <s v="Parent"/>
    <s v="2013-08-15"/>
    <d v="2024-07-24T00:00:00"/>
    <n v="3996"/>
    <n v="64"/>
    <n v="318"/>
    <n v="3"/>
    <n v="17"/>
    <n v="4"/>
    <n v="7"/>
    <n v="56"/>
    <n v="405"/>
    <n v="0.10135135135135136"/>
    <s v="Below Average Priority"/>
    <n v="5"/>
    <x v="5"/>
    <x v="12"/>
    <x v="5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497"/>
    <n v="1960"/>
    <n v="64"/>
    <s v="Boomers"/>
    <s v="Bachelors"/>
    <s v="College"/>
    <s v="Married"/>
    <n v="51651"/>
    <n v="51651"/>
    <s v="Bracket 3"/>
    <n v="0"/>
    <n v="1"/>
    <s v="Parent"/>
    <s v="2012-11-07"/>
    <d v="2024-07-24T00:00:00"/>
    <n v="4277"/>
    <n v="32"/>
    <n v="293"/>
    <n v="6"/>
    <n v="23"/>
    <n v="13"/>
    <n v="6"/>
    <n v="92"/>
    <n v="433"/>
    <n v="0.10123918634556932"/>
    <s v="Below Average Priority"/>
    <n v="4"/>
    <x v="3"/>
    <x v="6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037"/>
    <n v="1983"/>
    <n v="41"/>
    <s v="Millennials"/>
    <s v="PhD"/>
    <s v="College"/>
    <s v="Married"/>
    <n v="50150"/>
    <n v="50150"/>
    <s v="Bracket 3"/>
    <n v="0"/>
    <n v="0"/>
    <s v="Not Parent"/>
    <s v="2013-06-20"/>
    <d v="2024-07-24T00:00:00"/>
    <n v="4052"/>
    <n v="32"/>
    <n v="135"/>
    <n v="46"/>
    <n v="92"/>
    <n v="65"/>
    <n v="61"/>
    <n v="11"/>
    <n v="410"/>
    <n v="0.10118460019743336"/>
    <s v="Below Average Priority"/>
    <n v="2"/>
    <x v="4"/>
    <x v="6"/>
    <x v="7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698"/>
    <n v="1983"/>
    <n v="41"/>
    <s v="Millennials"/>
    <s v="PhD"/>
    <s v="College"/>
    <s v="Married"/>
    <n v="50150"/>
    <n v="50150"/>
    <s v="Bracket 3"/>
    <n v="0"/>
    <n v="0"/>
    <s v="Not Parent"/>
    <s v="2013-06-20"/>
    <d v="2024-07-24T00:00:00"/>
    <n v="4052"/>
    <n v="32"/>
    <n v="135"/>
    <n v="46"/>
    <n v="92"/>
    <n v="65"/>
    <n v="61"/>
    <n v="11"/>
    <n v="410"/>
    <n v="0.10118460019743336"/>
    <s v="Below Average Priority"/>
    <n v="2"/>
    <x v="4"/>
    <x v="6"/>
    <x v="7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798"/>
    <n v="1972"/>
    <n v="52"/>
    <s v="Gen X"/>
    <s v="Postgraduate"/>
    <s v="College"/>
    <s v="Partner"/>
    <n v="46344"/>
    <n v="46344"/>
    <s v="Bracket 3"/>
    <n v="0"/>
    <n v="1"/>
    <s v="Parent"/>
    <s v="2012-12-14"/>
    <d v="2024-07-24T00:00:00"/>
    <n v="4240"/>
    <n v="28"/>
    <n v="233"/>
    <n v="20"/>
    <n v="57"/>
    <n v="8"/>
    <n v="20"/>
    <n v="91"/>
    <n v="429"/>
    <n v="0.10117924528301887"/>
    <s v="Below Average Priority"/>
    <n v="4"/>
    <x v="2"/>
    <x v="12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119"/>
    <n v="1950"/>
    <n v="74"/>
    <s v="Boomers"/>
    <s v="Bachelors"/>
    <s v="College"/>
    <s v="Partner"/>
    <n v="60905"/>
    <n v="60905"/>
    <s v="Bracket 4"/>
    <n v="0"/>
    <n v="1"/>
    <s v="Parent"/>
    <s v="2013-12-05"/>
    <d v="2024-07-24T00:00:00"/>
    <n v="3884"/>
    <n v="27"/>
    <n v="208"/>
    <n v="17"/>
    <n v="76"/>
    <n v="36"/>
    <n v="17"/>
    <n v="38"/>
    <n v="392"/>
    <n v="0.10092687950566426"/>
    <s v="Below Average Priority"/>
    <n v="2"/>
    <x v="0"/>
    <x v="8"/>
    <x v="7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002"/>
    <n v="1955"/>
    <n v="69"/>
    <s v="Boomers"/>
    <s v="Bachelors"/>
    <s v="College"/>
    <s v="Single"/>
    <n v="62535"/>
    <n v="62535"/>
    <s v="Bracket 4"/>
    <n v="0"/>
    <n v="1"/>
    <s v="Parent"/>
    <s v="2013-10-03"/>
    <d v="2024-07-24T00:00:00"/>
    <n v="3947"/>
    <n v="13"/>
    <n v="163"/>
    <n v="48"/>
    <n v="90"/>
    <n v="0"/>
    <n v="45"/>
    <n v="52"/>
    <n v="398"/>
    <n v="0.10083607803394984"/>
    <s v="Below Average Priority"/>
    <n v="1"/>
    <x v="0"/>
    <x v="6"/>
    <x v="5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865"/>
    <n v="1974"/>
    <n v="50"/>
    <s v="Gen X"/>
    <s v="Master"/>
    <s v="College"/>
    <s v="Divorced"/>
    <n v="53367"/>
    <n v="53367"/>
    <s v="Bracket 4"/>
    <n v="1"/>
    <n v="1"/>
    <s v="Parent"/>
    <s v="2013-08-31"/>
    <d v="2024-07-24T00:00:00"/>
    <n v="3980"/>
    <n v="2"/>
    <n v="229"/>
    <n v="7"/>
    <n v="140"/>
    <n v="10"/>
    <n v="3"/>
    <n v="11"/>
    <n v="400"/>
    <n v="0.10050251256281408"/>
    <s v="Below Average Priority"/>
    <n v="7"/>
    <x v="4"/>
    <x v="12"/>
    <x v="5"/>
    <n v="7"/>
    <x v="0"/>
    <x v="0"/>
    <x v="0"/>
    <x v="0"/>
    <x v="1"/>
    <n v="1"/>
    <s v="Not Converted"/>
    <n v="0"/>
    <n v="3"/>
    <n v="11"/>
    <n v="0"/>
    <n v="0"/>
    <n v="0"/>
    <n v="1"/>
    <n v="1"/>
    <x v="4"/>
  </r>
  <r>
    <n v="4452"/>
    <n v="1957"/>
    <n v="67"/>
    <s v="Boomers"/>
    <s v="Bachelors"/>
    <s v="College"/>
    <s v="Single"/>
    <n v="50388"/>
    <n v="50388"/>
    <s v="Bracket 3"/>
    <n v="0"/>
    <n v="1"/>
    <s v="Parent"/>
    <s v="2014-05-28"/>
    <d v="2024-07-24T00:00:00"/>
    <n v="3710"/>
    <n v="3"/>
    <n v="292"/>
    <n v="6"/>
    <n v="37"/>
    <n v="0"/>
    <n v="3"/>
    <n v="34"/>
    <n v="372"/>
    <n v="0.10026954177897573"/>
    <s v="Below Average Priority"/>
    <n v="4"/>
    <x v="3"/>
    <x v="12"/>
    <x v="3"/>
    <n v="7"/>
    <x v="1"/>
    <x v="0"/>
    <x v="0"/>
    <x v="1"/>
    <x v="1"/>
    <n v="1"/>
    <s v="Converted"/>
    <n v="0"/>
    <n v="3"/>
    <n v="11"/>
    <n v="0"/>
    <n v="0"/>
    <n v="0"/>
    <n v="0"/>
    <n v="0"/>
    <x v="5"/>
  </r>
  <r>
    <n v="7037"/>
    <n v="1974"/>
    <n v="50"/>
    <s v="Gen X"/>
    <s v="PhD"/>
    <s v="College"/>
    <s v="Married"/>
    <n v="37087"/>
    <n v="37087"/>
    <s v="Bracket 3"/>
    <n v="1"/>
    <n v="0"/>
    <s v="Parent"/>
    <s v="2013-08-11"/>
    <d v="2024-07-24T00:00:00"/>
    <n v="4000"/>
    <n v="50"/>
    <n v="194"/>
    <n v="55"/>
    <n v="134"/>
    <n v="15"/>
    <n v="0"/>
    <n v="3"/>
    <n v="401"/>
    <n v="0.10025000000000001"/>
    <s v="Below Average Priority"/>
    <n v="3"/>
    <x v="5"/>
    <x v="6"/>
    <x v="5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782"/>
    <n v="1961"/>
    <n v="63"/>
    <s v="Boomers"/>
    <s v="PhD"/>
    <s v="College"/>
    <s v="Married"/>
    <n v="54456"/>
    <n v="54456"/>
    <s v="Bracket 4"/>
    <n v="0"/>
    <n v="1"/>
    <s v="Parent"/>
    <s v="2013-07-11"/>
    <d v="2024-07-24T00:00:00"/>
    <n v="4031"/>
    <n v="23"/>
    <n v="352"/>
    <n v="0"/>
    <n v="27"/>
    <n v="10"/>
    <n v="0"/>
    <n v="15"/>
    <n v="404"/>
    <n v="0.10022326966013397"/>
    <s v="Below Average Priority"/>
    <n v="3"/>
    <x v="3"/>
    <x v="12"/>
    <x v="7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340"/>
    <n v="1977"/>
    <n v="47"/>
    <s v="Gen X"/>
    <s v="Bachelors"/>
    <s v="College"/>
    <s v="Married"/>
    <n v="42014"/>
    <n v="42014"/>
    <s v="Bracket 3"/>
    <n v="1"/>
    <n v="0"/>
    <s v="Parent"/>
    <s v="2012-08-17"/>
    <d v="2024-07-24T00:00:00"/>
    <n v="4359"/>
    <n v="56"/>
    <n v="244"/>
    <n v="15"/>
    <n v="108"/>
    <n v="4"/>
    <n v="15"/>
    <n v="50"/>
    <n v="436"/>
    <n v="0.10002294104152329"/>
    <s v="Below Average Priority"/>
    <n v="6"/>
    <x v="2"/>
    <x v="12"/>
    <x v="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685"/>
    <n v="1977"/>
    <n v="47"/>
    <s v="Gen X"/>
    <s v="Bachelors"/>
    <s v="College"/>
    <s v="Married"/>
    <n v="42014"/>
    <n v="42014"/>
    <s v="Bracket 3"/>
    <n v="1"/>
    <n v="0"/>
    <s v="Parent"/>
    <s v="2012-08-17"/>
    <d v="2024-07-24T00:00:00"/>
    <n v="4359"/>
    <n v="56"/>
    <n v="244"/>
    <n v="15"/>
    <n v="108"/>
    <n v="4"/>
    <n v="15"/>
    <n v="50"/>
    <n v="436"/>
    <n v="0.10002294104152329"/>
    <s v="Below Average Priority"/>
    <n v="6"/>
    <x v="2"/>
    <x v="12"/>
    <x v="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406"/>
    <n v="1975"/>
    <n v="49"/>
    <s v="Gen X"/>
    <s v="Bachelors"/>
    <s v="College"/>
    <s v="Single"/>
    <n v="53201"/>
    <n v="53201"/>
    <s v="Bracket 4"/>
    <n v="1"/>
    <n v="1"/>
    <s v="Parent"/>
    <s v="2013-02-12"/>
    <d v="2024-07-24T00:00:00"/>
    <n v="4180"/>
    <n v="49"/>
    <n v="280"/>
    <n v="7"/>
    <n v="81"/>
    <n v="20"/>
    <n v="0"/>
    <n v="27"/>
    <n v="415"/>
    <n v="9.9282296650717708E-2"/>
    <s v="Below Average Priority"/>
    <n v="8"/>
    <x v="3"/>
    <x v="8"/>
    <x v="6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036"/>
    <n v="1973"/>
    <n v="51"/>
    <s v="Gen X"/>
    <s v="PhD"/>
    <s v="College"/>
    <s v="Partner"/>
    <n v="57906"/>
    <n v="57906"/>
    <s v="Bracket 4"/>
    <n v="0"/>
    <n v="1"/>
    <s v="Parent"/>
    <s v="2013-06-11"/>
    <d v="2024-07-24T00:00:00"/>
    <n v="4061"/>
    <n v="29"/>
    <n v="243"/>
    <n v="11"/>
    <n v="119"/>
    <n v="10"/>
    <n v="3"/>
    <n v="15"/>
    <n v="401"/>
    <n v="9.8744151686776652E-2"/>
    <s v="Below Average Priority"/>
    <n v="3"/>
    <x v="5"/>
    <x v="6"/>
    <x v="5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041"/>
    <n v="1973"/>
    <n v="51"/>
    <s v="Gen X"/>
    <s v="PhD"/>
    <s v="College"/>
    <s v="Single"/>
    <n v="48432"/>
    <n v="48432"/>
    <s v="Bracket 3"/>
    <n v="0"/>
    <n v="1"/>
    <s v="Parent"/>
    <s v="2012-10-18"/>
    <d v="2024-07-24T00:00:00"/>
    <n v="4297"/>
    <n v="3"/>
    <n v="322"/>
    <n v="3"/>
    <n v="50"/>
    <n v="4"/>
    <n v="3"/>
    <n v="42"/>
    <n v="424"/>
    <n v="9.8673493134745174E-2"/>
    <s v="Below Average Priority"/>
    <n v="5"/>
    <x v="2"/>
    <x v="12"/>
    <x v="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0490"/>
    <n v="1969"/>
    <n v="55"/>
    <s v="Gen X"/>
    <s v="PhD"/>
    <s v="College"/>
    <s v="Married"/>
    <n v="51039"/>
    <n v="51039"/>
    <s v="Bracket 3"/>
    <n v="1"/>
    <n v="1"/>
    <s v="Parent"/>
    <s v="2012-12-10"/>
    <d v="2024-07-24T00:00:00"/>
    <n v="4244"/>
    <n v="11"/>
    <n v="100"/>
    <n v="64"/>
    <n v="79"/>
    <n v="65"/>
    <n v="0"/>
    <n v="109"/>
    <n v="417"/>
    <n v="9.8256361922714419E-2"/>
    <s v="Below Average Priority"/>
    <n v="2"/>
    <x v="3"/>
    <x v="6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70"/>
    <n v="1973"/>
    <n v="51"/>
    <s v="Gen X"/>
    <s v="PhD"/>
    <s v="College"/>
    <s v="Married"/>
    <n v="32644"/>
    <n v="32644"/>
    <s v="Bracket 3"/>
    <n v="1"/>
    <n v="0"/>
    <s v="Parent"/>
    <s v="2013-01-16"/>
    <d v="2024-07-24T00:00:00"/>
    <n v="4207"/>
    <n v="38"/>
    <n v="239"/>
    <n v="3"/>
    <n v="141"/>
    <n v="0"/>
    <n v="7"/>
    <n v="23"/>
    <n v="413"/>
    <n v="9.8169717138103157E-2"/>
    <s v="Below Average Priority"/>
    <n v="4"/>
    <x v="2"/>
    <x v="12"/>
    <x v="3"/>
    <n v="8"/>
    <x v="0"/>
    <x v="0"/>
    <x v="1"/>
    <x v="0"/>
    <x v="1"/>
    <n v="1"/>
    <s v="Converted"/>
    <n v="0"/>
    <n v="3"/>
    <n v="11"/>
    <n v="0"/>
    <n v="0"/>
    <n v="2"/>
    <n v="0"/>
    <n v="2"/>
    <x v="4"/>
  </r>
  <r>
    <n v="10377"/>
    <n v="1958"/>
    <n v="66"/>
    <s v="Boomers"/>
    <s v="Master"/>
    <s v="College"/>
    <s v="Partner"/>
    <n v="46692"/>
    <n v="46692"/>
    <s v="Bracket 3"/>
    <n v="0"/>
    <n v="1"/>
    <s v="Parent"/>
    <s v="2013-06-06"/>
    <d v="2024-07-24T00:00:00"/>
    <n v="4066"/>
    <n v="37"/>
    <n v="170"/>
    <n v="6"/>
    <n v="97"/>
    <n v="24"/>
    <n v="12"/>
    <n v="88"/>
    <n v="397"/>
    <n v="9.7638957206099358E-2"/>
    <s v="Below Average Priority"/>
    <n v="3"/>
    <x v="3"/>
    <x v="12"/>
    <x v="6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441"/>
    <n v="1965"/>
    <n v="59"/>
    <s v="Gen X"/>
    <s v="PhD"/>
    <s v="College"/>
    <s v="Widow"/>
    <n v="54111"/>
    <n v="54111"/>
    <s v="Bracket 4"/>
    <n v="0"/>
    <n v="1"/>
    <s v="Parent"/>
    <s v="2013-08-25"/>
    <d v="2024-07-24T00:00:00"/>
    <n v="3986"/>
    <n v="97"/>
    <n v="267"/>
    <n v="6"/>
    <n v="54"/>
    <n v="8"/>
    <n v="3"/>
    <n v="50"/>
    <n v="388"/>
    <n v="9.7340692423482186E-2"/>
    <s v="Below Average Priority"/>
    <n v="2"/>
    <x v="4"/>
    <x v="6"/>
    <x v="3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763"/>
    <n v="1972"/>
    <n v="52"/>
    <s v="Gen X"/>
    <s v="Master"/>
    <s v="College"/>
    <s v="Partner"/>
    <n v="49854"/>
    <n v="49854"/>
    <s v="Bracket 3"/>
    <n v="1"/>
    <n v="0"/>
    <s v="Parent"/>
    <s v="2013-11-10"/>
    <d v="2024-07-24T00:00:00"/>
    <n v="3909"/>
    <n v="63"/>
    <n v="123"/>
    <n v="17"/>
    <n v="171"/>
    <n v="39"/>
    <n v="0"/>
    <n v="30"/>
    <n v="380"/>
    <n v="9.7211563059606043E-2"/>
    <s v="Below Average Priority"/>
    <n v="5"/>
    <x v="3"/>
    <x v="6"/>
    <x v="6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972"/>
    <n v="1976"/>
    <n v="48"/>
    <s v="Gen X"/>
    <s v="Bachelors"/>
    <s v="College"/>
    <s v="Partner"/>
    <n v="50200"/>
    <n v="50200"/>
    <s v="Bracket 3"/>
    <n v="1"/>
    <n v="1"/>
    <s v="Parent"/>
    <s v="2013-04-03"/>
    <d v="2024-07-24T00:00:00"/>
    <n v="4130"/>
    <n v="70"/>
    <n v="266"/>
    <n v="6"/>
    <n v="51"/>
    <n v="8"/>
    <n v="6"/>
    <n v="64"/>
    <n v="401"/>
    <n v="9.7094430992736083E-2"/>
    <s v="Below Average Priority"/>
    <n v="6"/>
    <x v="2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552"/>
    <n v="1991"/>
    <n v="33"/>
    <s v="Millennials"/>
    <s v="Bachelors"/>
    <s v="College"/>
    <s v="Married"/>
    <n v="51373"/>
    <n v="51373"/>
    <s v="Bracket 3"/>
    <n v="0"/>
    <n v="0"/>
    <s v="Not Parent"/>
    <s v="2013-06-22"/>
    <d v="2024-07-24T00:00:00"/>
    <n v="4050"/>
    <n v="37"/>
    <n v="83"/>
    <n v="2"/>
    <n v="101"/>
    <n v="64"/>
    <n v="26"/>
    <n v="117"/>
    <n v="393"/>
    <n v="9.7037037037037033E-2"/>
    <s v="Below Average Priority"/>
    <n v="1"/>
    <x v="0"/>
    <x v="5"/>
    <x v="12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82"/>
    <n v="1946"/>
    <n v="78"/>
    <s v="Boomers"/>
    <s v="PhD"/>
    <s v="College"/>
    <s v="Partner"/>
    <n v="44124"/>
    <n v="44124"/>
    <s v="Bracket 3"/>
    <n v="0"/>
    <n v="1"/>
    <s v="Parent"/>
    <s v="2013-05-11"/>
    <d v="2024-07-24T00:00:00"/>
    <n v="4092"/>
    <n v="62"/>
    <n v="284"/>
    <n v="0"/>
    <n v="55"/>
    <n v="0"/>
    <n v="6"/>
    <n v="52"/>
    <n v="397"/>
    <n v="9.7018572825024435E-2"/>
    <s v="Below Average Priority"/>
    <n v="4"/>
    <x v="3"/>
    <x v="6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497"/>
    <n v="1952"/>
    <n v="72"/>
    <s v="Boomers"/>
    <s v="Bachelors"/>
    <s v="College"/>
    <s v="Single"/>
    <n v="47958"/>
    <n v="47958"/>
    <s v="Bracket 3"/>
    <n v="0"/>
    <n v="1"/>
    <s v="Parent"/>
    <s v="2013-01-19"/>
    <d v="2024-07-24T00:00:00"/>
    <n v="4204"/>
    <n v="8"/>
    <n v="268"/>
    <n v="11"/>
    <n v="88"/>
    <n v="15"/>
    <n v="3"/>
    <n v="22"/>
    <n v="407"/>
    <n v="9.6812559467174125E-2"/>
    <s v="Below Average Priority"/>
    <n v="2"/>
    <x v="3"/>
    <x v="8"/>
    <x v="6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065"/>
    <n v="1976"/>
    <n v="48"/>
    <s v="Gen X"/>
    <s v="PhD"/>
    <s v="College"/>
    <s v="Married"/>
    <n v="49544"/>
    <n v="49544"/>
    <s v="Bracket 3"/>
    <n v="1"/>
    <n v="0"/>
    <s v="Parent"/>
    <s v="2013-02-12"/>
    <d v="2024-07-24T00:00:00"/>
    <n v="4180"/>
    <n v="0"/>
    <n v="308"/>
    <n v="0"/>
    <n v="73"/>
    <n v="0"/>
    <n v="0"/>
    <n v="23"/>
    <n v="404"/>
    <n v="9.6650717703349279E-2"/>
    <s v="Below Average Priority"/>
    <n v="2"/>
    <x v="4"/>
    <x v="12"/>
    <x v="5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246"/>
    <n v="1985"/>
    <n v="39"/>
    <s v="Millennials"/>
    <s v="Master"/>
    <s v="College"/>
    <s v="Partner"/>
    <n v="40101"/>
    <n v="40101"/>
    <s v="Bracket 3"/>
    <n v="1"/>
    <n v="0"/>
    <s v="Parent"/>
    <s v="2012-10-14"/>
    <d v="2024-07-24T00:00:00"/>
    <n v="4301"/>
    <n v="73"/>
    <n v="171"/>
    <n v="3"/>
    <n v="129"/>
    <n v="26"/>
    <n v="24"/>
    <n v="62"/>
    <n v="415"/>
    <n v="9.6489188560799813E-2"/>
    <s v="Below Average Priority"/>
    <n v="4"/>
    <x v="3"/>
    <x v="12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556"/>
    <n v="1959"/>
    <n v="65"/>
    <s v="Boomers"/>
    <s v="Bachelors"/>
    <s v="College"/>
    <s v="Married"/>
    <n v="54984"/>
    <n v="54984"/>
    <s v="Bracket 4"/>
    <n v="0"/>
    <n v="1"/>
    <s v="Parent"/>
    <s v="2014-05-24"/>
    <d v="2024-07-24T00:00:00"/>
    <n v="3714"/>
    <n v="51"/>
    <n v="173"/>
    <n v="13"/>
    <n v="131"/>
    <n v="32"/>
    <n v="3"/>
    <n v="6"/>
    <n v="358"/>
    <n v="9.6392030156165862E-2"/>
    <s v="Below Average Priority"/>
    <n v="4"/>
    <x v="3"/>
    <x v="12"/>
    <x v="3"/>
    <n v="7"/>
    <x v="1"/>
    <x v="0"/>
    <x v="0"/>
    <x v="0"/>
    <x v="1"/>
    <n v="1"/>
    <s v="Converted"/>
    <n v="0"/>
    <n v="3"/>
    <n v="11"/>
    <n v="0"/>
    <n v="0"/>
    <n v="0"/>
    <n v="1"/>
    <n v="1"/>
    <x v="4"/>
  </r>
  <r>
    <n v="3075"/>
    <n v="1972"/>
    <n v="52"/>
    <s v="Gen X"/>
    <s v="PhD"/>
    <s v="College"/>
    <s v="Married"/>
    <n v="59973"/>
    <n v="59973"/>
    <s v="Bracket 4"/>
    <n v="0"/>
    <n v="0"/>
    <s v="Not Parent"/>
    <s v="2013-09-11"/>
    <d v="2024-07-24T00:00:00"/>
    <n v="3969"/>
    <n v="47"/>
    <n v="130"/>
    <n v="30"/>
    <n v="168"/>
    <n v="20"/>
    <n v="34"/>
    <n v="0"/>
    <n v="382"/>
    <n v="9.6245905769715298E-2"/>
    <s v="Below Average Priority"/>
    <n v="1"/>
    <x v="0"/>
    <x v="0"/>
    <x v="7"/>
    <n v="1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246"/>
    <n v="1982"/>
    <n v="42"/>
    <s v="Millennials"/>
    <s v="Master"/>
    <s v="College"/>
    <s v="Single"/>
    <n v="6560"/>
    <n v="78720"/>
    <s v="Bracket 5"/>
    <n v="0"/>
    <n v="0"/>
    <s v="Not Parent"/>
    <s v="2013-12-12"/>
    <d v="2024-07-24T00:00:00"/>
    <n v="3877"/>
    <n v="2"/>
    <n v="67"/>
    <n v="11"/>
    <n v="26"/>
    <n v="4"/>
    <n v="3"/>
    <n v="262"/>
    <n v="373"/>
    <n v="9.6208408563322162E-2"/>
    <s v="Below Average Priority"/>
    <n v="0"/>
    <x v="11"/>
    <x v="13"/>
    <x v="11"/>
    <n v="1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697"/>
    <n v="1949"/>
    <n v="75"/>
    <s v="Boomers"/>
    <s v="Master"/>
    <s v="College"/>
    <s v="Divorced"/>
    <n v="35416"/>
    <n v="35416"/>
    <s v="Bracket 3"/>
    <n v="0"/>
    <n v="0"/>
    <s v="Not Parent"/>
    <s v="2013-06-13"/>
    <d v="2024-07-24T00:00:00"/>
    <n v="4059"/>
    <n v="62"/>
    <n v="248"/>
    <n v="3"/>
    <n v="81"/>
    <n v="4"/>
    <n v="3"/>
    <n v="51"/>
    <n v="390"/>
    <n v="9.608277900960828E-2"/>
    <s v="Below Average Priority"/>
    <n v="3"/>
    <x v="2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176"/>
    <n v="1968"/>
    <n v="56"/>
    <s v="Gen X"/>
    <s v="Bachelors"/>
    <s v="College"/>
    <s v="Single"/>
    <n v="57107"/>
    <n v="57107"/>
    <s v="Bracket 4"/>
    <n v="0"/>
    <n v="1"/>
    <s v="Parent"/>
    <s v="2012-08-24"/>
    <d v="2024-07-24T00:00:00"/>
    <n v="4352"/>
    <n v="44"/>
    <n v="159"/>
    <n v="0"/>
    <n v="120"/>
    <n v="0"/>
    <n v="0"/>
    <n v="137"/>
    <n v="416"/>
    <n v="9.5588235294117641E-2"/>
    <s v="Below Average Priority"/>
    <n v="7"/>
    <x v="5"/>
    <x v="0"/>
    <x v="5"/>
    <n v="8"/>
    <x v="0"/>
    <x v="1"/>
    <x v="0"/>
    <x v="1"/>
    <x v="1"/>
    <n v="1"/>
    <s v="Converted"/>
    <n v="0"/>
    <n v="3"/>
    <n v="11"/>
    <n v="0"/>
    <n v="0"/>
    <n v="2"/>
    <n v="1"/>
    <n v="3"/>
    <x v="2"/>
  </r>
  <r>
    <n v="6653"/>
    <n v="1970"/>
    <n v="54"/>
    <s v="Gen X"/>
    <s v="PhD"/>
    <s v="College"/>
    <s v="Married"/>
    <n v="55158"/>
    <n v="55158"/>
    <s v="Bracket 4"/>
    <n v="1"/>
    <n v="1"/>
    <s v="Parent"/>
    <s v="2012-07-30"/>
    <d v="2024-07-24T00:00:00"/>
    <n v="4377"/>
    <n v="72"/>
    <n v="293"/>
    <n v="0"/>
    <n v="87"/>
    <n v="4"/>
    <n v="11"/>
    <n v="23"/>
    <n v="418"/>
    <n v="9.5499200365547182E-2"/>
    <s v="Below Average Priority"/>
    <n v="4"/>
    <x v="2"/>
    <x v="6"/>
    <x v="6"/>
    <n v="7"/>
    <x v="0"/>
    <x v="0"/>
    <x v="0"/>
    <x v="0"/>
    <x v="1"/>
    <n v="1"/>
    <s v="Not Converted"/>
    <n v="0"/>
    <n v="3"/>
    <n v="11"/>
    <n v="0"/>
    <n v="0"/>
    <n v="2"/>
    <n v="1"/>
    <n v="3"/>
    <x v="2"/>
  </r>
  <r>
    <n v="5036"/>
    <n v="1984"/>
    <n v="40"/>
    <s v="Millennials"/>
    <s v="PhD"/>
    <s v="College"/>
    <s v="Single"/>
    <n v="42710"/>
    <n v="42710"/>
    <s v="Bracket 3"/>
    <n v="1"/>
    <n v="0"/>
    <s v="Parent"/>
    <s v="2012-11-28"/>
    <d v="2024-07-24T00:00:00"/>
    <n v="4256"/>
    <n v="38"/>
    <n v="252"/>
    <n v="3"/>
    <n v="42"/>
    <n v="4"/>
    <n v="3"/>
    <n v="102"/>
    <n v="406"/>
    <n v="9.5394736842105268E-2"/>
    <s v="Below Average Priority"/>
    <n v="2"/>
    <x v="5"/>
    <x v="5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20"/>
    <n v="1975"/>
    <n v="49"/>
    <s v="Gen X"/>
    <s v="Postgraduate"/>
    <s v="College"/>
    <s v="Single"/>
    <n v="49514"/>
    <n v="49514"/>
    <s v="Bracket 3"/>
    <n v="1"/>
    <n v="0"/>
    <s v="Parent"/>
    <s v="2013-12-17"/>
    <d v="2024-07-24T00:00:00"/>
    <n v="3872"/>
    <n v="61"/>
    <n v="88"/>
    <n v="39"/>
    <n v="78"/>
    <n v="58"/>
    <n v="13"/>
    <n v="93"/>
    <n v="369"/>
    <n v="9.5299586776859499E-2"/>
    <s v="Below Average Priority"/>
    <n v="2"/>
    <x v="3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5"/>
    <n v="1966"/>
    <n v="58"/>
    <s v="Gen X"/>
    <s v="Master"/>
    <s v="College"/>
    <s v="Single"/>
    <n v="43456"/>
    <n v="43456"/>
    <s v="Bracket 3"/>
    <n v="0"/>
    <n v="1"/>
    <s v="Parent"/>
    <s v="2013-03-26"/>
    <d v="2024-07-24T00:00:00"/>
    <n v="4138"/>
    <n v="0"/>
    <n v="275"/>
    <n v="11"/>
    <n v="68"/>
    <n v="25"/>
    <n v="7"/>
    <n v="7"/>
    <n v="393"/>
    <n v="9.4973417109714839E-2"/>
    <s v="Below Average Priority"/>
    <n v="3"/>
    <x v="4"/>
    <x v="12"/>
    <x v="5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141"/>
    <n v="1972"/>
    <n v="52"/>
    <s v="Gen X"/>
    <s v="Master"/>
    <s v="College"/>
    <s v="Single"/>
    <n v="49494"/>
    <n v="49494"/>
    <s v="Bracket 3"/>
    <n v="1"/>
    <n v="0"/>
    <s v="Parent"/>
    <s v="2013-04-25"/>
    <d v="2024-07-24T00:00:00"/>
    <n v="4108"/>
    <n v="46"/>
    <n v="191"/>
    <n v="9"/>
    <n v="97"/>
    <n v="0"/>
    <n v="6"/>
    <n v="82"/>
    <n v="385"/>
    <n v="9.3719571567672827E-2"/>
    <s v="Below Average Priority"/>
    <n v="2"/>
    <x v="3"/>
    <x v="12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107"/>
    <n v="1976"/>
    <n v="48"/>
    <s v="Gen X"/>
    <s v="Bachelors"/>
    <s v="College"/>
    <s v="Partner"/>
    <n v="71322"/>
    <n v="71322"/>
    <s v="Bracket 4"/>
    <n v="0"/>
    <n v="1"/>
    <s v="Parent"/>
    <s v="2014-05-02"/>
    <d v="2024-07-24T00:00:00"/>
    <n v="3736"/>
    <n v="31"/>
    <n v="121"/>
    <n v="24"/>
    <n v="124"/>
    <n v="24"/>
    <n v="15"/>
    <n v="42"/>
    <n v="350"/>
    <n v="9.3683083511777301E-2"/>
    <s v="Below Average Priority"/>
    <n v="1"/>
    <x v="5"/>
    <x v="12"/>
    <x v="7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44"/>
    <n v="1962"/>
    <n v="62"/>
    <s v="Boomers"/>
    <s v="Bachelors"/>
    <s v="College"/>
    <s v="Married"/>
    <n v="56181"/>
    <n v="56181"/>
    <s v="Bracket 4"/>
    <n v="0"/>
    <n v="1"/>
    <s v="Parent"/>
    <s v="2013-01-08"/>
    <d v="2024-07-24T00:00:00"/>
    <n v="4215"/>
    <n v="6"/>
    <n v="121"/>
    <n v="103"/>
    <n v="69"/>
    <n v="8"/>
    <n v="44"/>
    <n v="48"/>
    <n v="393"/>
    <n v="9.3238434163701062E-2"/>
    <s v="Below Average Priority"/>
    <n v="1"/>
    <x v="5"/>
    <x v="6"/>
    <x v="7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907"/>
    <n v="1975"/>
    <n v="49"/>
    <s v="Gen X"/>
    <s v="Bachelors"/>
    <s v="College"/>
    <s v="Married"/>
    <n v="46149"/>
    <n v="46149"/>
    <s v="Bracket 3"/>
    <n v="0"/>
    <n v="1"/>
    <s v="Parent"/>
    <s v="2013-11-29"/>
    <d v="2024-07-24T00:00:00"/>
    <n v="3890"/>
    <n v="36"/>
    <n v="254"/>
    <n v="6"/>
    <n v="71"/>
    <n v="4"/>
    <n v="0"/>
    <n v="27"/>
    <n v="362"/>
    <n v="9.3059125964010281E-2"/>
    <s v="Below Average Priority"/>
    <n v="5"/>
    <x v="4"/>
    <x v="12"/>
    <x v="7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083"/>
    <n v="1974"/>
    <n v="50"/>
    <s v="Gen X"/>
    <s v="Bachelors"/>
    <s v="College"/>
    <s v="Married"/>
    <n v="45837"/>
    <n v="45837"/>
    <s v="Bracket 3"/>
    <n v="1"/>
    <n v="1"/>
    <s v="Parent"/>
    <s v="2013-07-26"/>
    <d v="2024-07-24T00:00:00"/>
    <n v="4016"/>
    <n v="88"/>
    <n v="215"/>
    <n v="13"/>
    <n v="87"/>
    <n v="17"/>
    <n v="17"/>
    <n v="24"/>
    <n v="373"/>
    <n v="9.2878486055776893E-2"/>
    <s v="Below Average Priority"/>
    <n v="5"/>
    <x v="3"/>
    <x v="6"/>
    <x v="6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44"/>
    <n v="1957"/>
    <n v="67"/>
    <s v="Boomers"/>
    <s v="Bachelors"/>
    <s v="College"/>
    <s v="Partner"/>
    <n v="42213"/>
    <n v="42213"/>
    <s v="Bracket 3"/>
    <n v="0"/>
    <n v="1"/>
    <s v="Parent"/>
    <s v="2013-10-12"/>
    <d v="2024-07-24T00:00:00"/>
    <n v="3938"/>
    <n v="96"/>
    <n v="309"/>
    <n v="3"/>
    <n v="24"/>
    <n v="4"/>
    <n v="3"/>
    <n v="20"/>
    <n v="363"/>
    <n v="9.217877094972067E-2"/>
    <s v="Below Average Priority"/>
    <n v="2"/>
    <x v="4"/>
    <x v="12"/>
    <x v="7"/>
    <n v="7"/>
    <x v="0"/>
    <x v="0"/>
    <x v="0"/>
    <x v="1"/>
    <x v="1"/>
    <n v="1"/>
    <s v="Converted"/>
    <n v="0"/>
    <n v="3"/>
    <n v="11"/>
    <n v="0"/>
    <n v="0"/>
    <n v="0"/>
    <n v="0"/>
    <n v="0"/>
    <x v="5"/>
  </r>
  <r>
    <n v="9478"/>
    <n v="1985"/>
    <n v="39"/>
    <s v="Millennials"/>
    <s v="Bachelors"/>
    <s v="College"/>
    <s v="Single"/>
    <n v="66503"/>
    <n v="66503"/>
    <s v="Bracket 4"/>
    <n v="1"/>
    <n v="0"/>
    <s v="Parent"/>
    <s v="2012-08-14"/>
    <d v="2024-07-24T00:00:00"/>
    <n v="4362"/>
    <n v="30"/>
    <n v="91"/>
    <n v="64"/>
    <n v="128"/>
    <n v="65"/>
    <n v="3"/>
    <n v="50"/>
    <n v="401"/>
    <n v="9.1930307198532776E-2"/>
    <s v="Below Average Priority"/>
    <n v="2"/>
    <x v="5"/>
    <x v="8"/>
    <x v="3"/>
    <n v="3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961"/>
    <n v="1982"/>
    <n v="42"/>
    <s v="Millennials"/>
    <s v="Bachelors"/>
    <s v="College"/>
    <s v="Married"/>
    <n v="42081"/>
    <n v="42081"/>
    <s v="Bracket 3"/>
    <n v="1"/>
    <n v="0"/>
    <s v="Parent"/>
    <s v="2013-02-26"/>
    <d v="2024-07-24T00:00:00"/>
    <n v="4166"/>
    <n v="86"/>
    <n v="175"/>
    <n v="10"/>
    <n v="110"/>
    <n v="54"/>
    <n v="6"/>
    <n v="27"/>
    <n v="382"/>
    <n v="9.1694671147383583E-2"/>
    <s v="Below Average Priority"/>
    <n v="2"/>
    <x v="3"/>
    <x v="8"/>
    <x v="9"/>
    <n v="6"/>
    <x v="0"/>
    <x v="0"/>
    <x v="1"/>
    <x v="0"/>
    <x v="1"/>
    <n v="1"/>
    <s v="Converted"/>
    <n v="0"/>
    <n v="3"/>
    <n v="11"/>
    <n v="0"/>
    <n v="0"/>
    <n v="2"/>
    <n v="0"/>
    <n v="2"/>
    <x v="4"/>
  </r>
  <r>
    <n v="10311"/>
    <n v="1969"/>
    <n v="55"/>
    <s v="Gen X"/>
    <s v="Bachelors"/>
    <s v="College"/>
    <s v="Married"/>
    <n v="4428"/>
    <n v="53136"/>
    <s v="Bracket 4"/>
    <n v="0"/>
    <n v="1"/>
    <s v="Parent"/>
    <s v="2013-10-05"/>
    <d v="2024-07-24T00:00:00"/>
    <n v="3945"/>
    <n v="0"/>
    <n v="16"/>
    <n v="4"/>
    <n v="12"/>
    <n v="2"/>
    <n v="4"/>
    <n v="321"/>
    <n v="359"/>
    <n v="9.1001267427122945E-2"/>
    <s v="Below Average Priority"/>
    <n v="0"/>
    <x v="13"/>
    <x v="13"/>
    <x v="10"/>
    <n v="1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848"/>
    <n v="1974"/>
    <n v="50"/>
    <s v="Gen X"/>
    <s v="Bachelors"/>
    <s v="College"/>
    <s v="Single"/>
    <n v="49166"/>
    <n v="49166"/>
    <s v="Bracket 3"/>
    <n v="0"/>
    <n v="1"/>
    <s v="Parent"/>
    <s v="2013-06-13"/>
    <d v="2024-07-24T00:00:00"/>
    <n v="4059"/>
    <n v="17"/>
    <n v="224"/>
    <n v="2"/>
    <n v="25"/>
    <n v="7"/>
    <n v="0"/>
    <n v="110"/>
    <n v="368"/>
    <n v="9.0662724809066272E-2"/>
    <s v="Below Average Priority"/>
    <n v="2"/>
    <x v="4"/>
    <x v="8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995"/>
    <n v="1962"/>
    <n v="62"/>
    <s v="Boomers"/>
    <s v="Bachelors"/>
    <s v="College"/>
    <s v="Divorced"/>
    <n v="39552"/>
    <n v="39552"/>
    <s v="Bracket 3"/>
    <n v="1"/>
    <n v="1"/>
    <s v="Parent"/>
    <s v="2012-12-18"/>
    <d v="2024-07-24T00:00:00"/>
    <n v="4236"/>
    <n v="54"/>
    <n v="165"/>
    <n v="3"/>
    <n v="147"/>
    <n v="4"/>
    <n v="24"/>
    <n v="41"/>
    <n v="384"/>
    <n v="9.0651558073654395E-2"/>
    <s v="Below Average Priority"/>
    <n v="7"/>
    <x v="3"/>
    <x v="6"/>
    <x v="6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6255"/>
    <n v="1952"/>
    <n v="72"/>
    <s v="Boomers"/>
    <s v="Master"/>
    <s v="College"/>
    <s v="Partner"/>
    <n v="70545"/>
    <n v="70545"/>
    <s v="Bracket 4"/>
    <n v="0"/>
    <n v="1"/>
    <s v="Parent"/>
    <s v="2014-06-03"/>
    <d v="2024-07-24T00:00:00"/>
    <n v="3704"/>
    <n v="29"/>
    <n v="138"/>
    <n v="39"/>
    <n v="63"/>
    <n v="55"/>
    <n v="18"/>
    <n v="21"/>
    <n v="334"/>
    <n v="9.0172786177105835E-2"/>
    <s v="Below Average Priority"/>
    <n v="1"/>
    <x v="5"/>
    <x v="12"/>
    <x v="7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552"/>
    <n v="1979"/>
    <n v="45"/>
    <s v="Gen X"/>
    <s v="Postgraduate"/>
    <s v="College"/>
    <s v="Married"/>
    <n v="54210"/>
    <n v="54210"/>
    <s v="Bracket 4"/>
    <n v="0"/>
    <n v="1"/>
    <s v="Parent"/>
    <s v="2013-05-20"/>
    <d v="2024-07-24T00:00:00"/>
    <n v="4083"/>
    <n v="18"/>
    <n v="70"/>
    <n v="54"/>
    <n v="109"/>
    <n v="80"/>
    <n v="9"/>
    <n v="45"/>
    <n v="367"/>
    <n v="8.9884888562331622E-2"/>
    <s v="Below Average Priority"/>
    <n v="2"/>
    <x v="5"/>
    <x v="12"/>
    <x v="7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625"/>
    <n v="1954"/>
    <n v="70"/>
    <s v="Boomers"/>
    <s v="Postgraduate"/>
    <s v="College"/>
    <s v="Single"/>
    <n v="42607"/>
    <n v="42607"/>
    <s v="Bracket 3"/>
    <n v="0"/>
    <n v="1"/>
    <s v="Parent"/>
    <s v="2013-11-17"/>
    <d v="2024-07-24T00:00:00"/>
    <n v="3902"/>
    <n v="30"/>
    <n v="156"/>
    <n v="29"/>
    <n v="56"/>
    <n v="30"/>
    <n v="32"/>
    <n v="47"/>
    <n v="350"/>
    <n v="8.9697590978985137E-2"/>
    <s v="Below Average Priority"/>
    <n v="2"/>
    <x v="0"/>
    <x v="6"/>
    <x v="7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214"/>
    <n v="1991"/>
    <n v="33"/>
    <s v="Millennials"/>
    <s v="Bachelors"/>
    <s v="College"/>
    <s v="Married"/>
    <n v="42691"/>
    <n v="42691"/>
    <s v="Bracket 3"/>
    <n v="0"/>
    <n v="0"/>
    <s v="Not Parent"/>
    <s v="2013-08-16"/>
    <d v="2024-07-24T00:00:00"/>
    <n v="3995"/>
    <n v="48"/>
    <n v="179"/>
    <n v="2"/>
    <n v="64"/>
    <n v="38"/>
    <n v="17"/>
    <n v="58"/>
    <n v="358"/>
    <n v="8.9612015018773472E-2"/>
    <s v="Below Average Priority"/>
    <n v="1"/>
    <x v="4"/>
    <x v="12"/>
    <x v="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389"/>
    <n v="1964"/>
    <n v="60"/>
    <s v="Boomers"/>
    <s v="Bachelors"/>
    <s v="College"/>
    <s v="Married"/>
    <n v="48920"/>
    <n v="48920"/>
    <s v="Bracket 3"/>
    <n v="0"/>
    <n v="2"/>
    <s v="Parent"/>
    <s v="2013-10-20"/>
    <d v="2024-07-24T00:00:00"/>
    <n v="3930"/>
    <n v="93"/>
    <n v="238"/>
    <n v="17"/>
    <n v="68"/>
    <n v="8"/>
    <n v="10"/>
    <n v="6"/>
    <n v="347"/>
    <n v="8.8295165394402034E-2"/>
    <s v="Below Average Priority"/>
    <n v="3"/>
    <x v="3"/>
    <x v="6"/>
    <x v="6"/>
    <n v="7"/>
    <x v="0"/>
    <x v="0"/>
    <x v="0"/>
    <x v="1"/>
    <x v="1"/>
    <n v="1"/>
    <s v="Converted"/>
    <n v="0"/>
    <n v="3"/>
    <n v="11"/>
    <n v="0"/>
    <n v="0"/>
    <n v="0"/>
    <n v="0"/>
    <n v="0"/>
    <x v="5"/>
  </r>
  <r>
    <n v="9665"/>
    <n v="1957"/>
    <n v="67"/>
    <s v="Boomers"/>
    <s v="PhD"/>
    <s v="College"/>
    <s v="Divorced"/>
    <n v="54237"/>
    <n v="54237"/>
    <s v="Bracket 4"/>
    <n v="0"/>
    <n v="1"/>
    <s v="Parent"/>
    <s v="2013-04-27"/>
    <d v="2024-07-24T00:00:00"/>
    <n v="4106"/>
    <n v="48"/>
    <n v="267"/>
    <n v="3"/>
    <n v="30"/>
    <n v="4"/>
    <n v="0"/>
    <n v="57"/>
    <n v="361"/>
    <n v="8.7920116902094489E-2"/>
    <s v="Below Average Priority"/>
    <n v="4"/>
    <x v="4"/>
    <x v="6"/>
    <x v="6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0448"/>
    <n v="1956"/>
    <n v="68"/>
    <s v="Boomers"/>
    <s v="Bachelors"/>
    <s v="College"/>
    <s v="Single"/>
    <n v="46998"/>
    <n v="46998"/>
    <s v="Bracket 3"/>
    <n v="0"/>
    <n v="1"/>
    <s v="Parent"/>
    <s v="2012-10-22"/>
    <d v="2024-07-24T00:00:00"/>
    <n v="4293"/>
    <n v="55"/>
    <n v="172"/>
    <n v="41"/>
    <n v="86"/>
    <n v="45"/>
    <n v="6"/>
    <n v="27"/>
    <n v="377"/>
    <n v="8.7817377125553223E-2"/>
    <s v="Below Average Priority"/>
    <n v="5"/>
    <x v="4"/>
    <x v="8"/>
    <x v="6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7613"/>
    <n v="1974"/>
    <n v="50"/>
    <s v="Gen X"/>
    <s v="Postgraduate"/>
    <s v="College"/>
    <s v="Partner"/>
    <n v="49669"/>
    <n v="49669"/>
    <s v="Bracket 3"/>
    <n v="1"/>
    <n v="0"/>
    <s v="Parent"/>
    <s v="2014-05-24"/>
    <d v="2024-07-24T00:00:00"/>
    <n v="3714"/>
    <n v="97"/>
    <n v="166"/>
    <n v="5"/>
    <n v="107"/>
    <n v="11"/>
    <n v="8"/>
    <n v="29"/>
    <n v="326"/>
    <n v="8.7775982767905228E-2"/>
    <s v="Below Average Priority"/>
    <n v="2"/>
    <x v="4"/>
    <x v="12"/>
    <x v="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097"/>
    <n v="1956"/>
    <n v="68"/>
    <s v="Boomers"/>
    <s v="Bachelors"/>
    <s v="College"/>
    <s v="Divorced"/>
    <n v="46086"/>
    <n v="46086"/>
    <s v="Bracket 3"/>
    <n v="0"/>
    <n v="1"/>
    <s v="Parent"/>
    <s v="2013-11-03"/>
    <d v="2024-07-24T00:00:00"/>
    <n v="3916"/>
    <n v="34"/>
    <n v="244"/>
    <n v="8"/>
    <n v="32"/>
    <n v="7"/>
    <n v="2"/>
    <n v="50"/>
    <n v="343"/>
    <n v="8.7589376915219605E-2"/>
    <s v="Below Average Priority"/>
    <n v="4"/>
    <x v="0"/>
    <x v="12"/>
    <x v="5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805"/>
    <n v="1960"/>
    <n v="64"/>
    <s v="Boomers"/>
    <s v="Bachelors"/>
    <s v="College"/>
    <s v="Single"/>
    <n v="48904"/>
    <n v="48904"/>
    <s v="Bracket 3"/>
    <n v="0"/>
    <n v="1"/>
    <s v="Parent"/>
    <s v="2012-12-02"/>
    <d v="2024-07-24T00:00:00"/>
    <n v="4252"/>
    <n v="1"/>
    <n v="283"/>
    <n v="10"/>
    <n v="38"/>
    <n v="0"/>
    <n v="13"/>
    <n v="27"/>
    <n v="371"/>
    <n v="8.7253057384760108E-2"/>
    <s v="Below Average Priority"/>
    <n v="4"/>
    <x v="2"/>
    <x v="6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47"/>
    <n v="1976"/>
    <n v="48"/>
    <s v="Gen X"/>
    <s v="Bachelors"/>
    <s v="College"/>
    <s v="Divorced"/>
    <n v="40780"/>
    <n v="40780"/>
    <s v="Bracket 3"/>
    <n v="0"/>
    <n v="1"/>
    <s v="Parent"/>
    <s v="2012-09-08"/>
    <d v="2024-07-24T00:00:00"/>
    <n v="4337"/>
    <n v="30"/>
    <n v="229"/>
    <n v="27"/>
    <n v="71"/>
    <n v="13"/>
    <n v="3"/>
    <n v="34"/>
    <n v="377"/>
    <n v="8.6926446852663125E-2"/>
    <s v="Below Average Priority"/>
    <n v="4"/>
    <x v="2"/>
    <x v="12"/>
    <x v="6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386"/>
    <n v="1962"/>
    <n v="62"/>
    <s v="Boomers"/>
    <s v="Bachelors"/>
    <s v="College"/>
    <s v="Partner"/>
    <n v="50127"/>
    <n v="50127"/>
    <s v="Bracket 3"/>
    <n v="0"/>
    <n v="1"/>
    <s v="Parent"/>
    <s v="2014-05-29"/>
    <d v="2024-07-24T00:00:00"/>
    <n v="3709"/>
    <n v="88"/>
    <n v="274"/>
    <n v="0"/>
    <n v="21"/>
    <n v="4"/>
    <n v="6"/>
    <n v="15"/>
    <n v="320"/>
    <n v="8.6276624427069293E-2"/>
    <s v="Below Average Priority"/>
    <n v="1"/>
    <x v="4"/>
    <x v="12"/>
    <x v="3"/>
    <n v="6"/>
    <x v="0"/>
    <x v="0"/>
    <x v="0"/>
    <x v="1"/>
    <x v="1"/>
    <n v="1"/>
    <s v="Converted"/>
    <n v="0"/>
    <n v="3"/>
    <n v="11"/>
    <n v="0"/>
    <n v="0"/>
    <n v="0"/>
    <n v="0"/>
    <n v="0"/>
    <x v="5"/>
  </r>
  <r>
    <n v="3409"/>
    <n v="1984"/>
    <n v="40"/>
    <s v="Millennials"/>
    <s v="Bachelors"/>
    <s v="College"/>
    <s v="Single"/>
    <n v="36108"/>
    <n v="36108"/>
    <s v="Bracket 3"/>
    <n v="1"/>
    <n v="0"/>
    <s v="Parent"/>
    <s v="2013-10-15"/>
    <d v="2024-07-24T00:00:00"/>
    <n v="3935"/>
    <n v="68"/>
    <n v="141"/>
    <n v="8"/>
    <n v="129"/>
    <n v="3"/>
    <n v="11"/>
    <n v="47"/>
    <n v="339"/>
    <n v="8.614993646759847E-2"/>
    <s v="Below Average Priority"/>
    <n v="3"/>
    <x v="2"/>
    <x v="12"/>
    <x v="9"/>
    <n v="9"/>
    <x v="0"/>
    <x v="0"/>
    <x v="1"/>
    <x v="0"/>
    <x v="1"/>
    <n v="1"/>
    <s v="Converted"/>
    <n v="0"/>
    <n v="3"/>
    <n v="11"/>
    <n v="0"/>
    <n v="0"/>
    <n v="0"/>
    <n v="0"/>
    <n v="0"/>
    <x v="5"/>
  </r>
  <r>
    <n v="176"/>
    <n v="1980"/>
    <n v="44"/>
    <s v="Millennials"/>
    <s v="Postgraduate"/>
    <s v="College"/>
    <s v="Single"/>
    <n v="67506"/>
    <n v="67506"/>
    <s v="Bracket 4"/>
    <n v="0"/>
    <n v="1"/>
    <s v="Parent"/>
    <s v="2014-01-02"/>
    <d v="2024-07-24T00:00:00"/>
    <n v="3856"/>
    <n v="73"/>
    <n v="90"/>
    <n v="38"/>
    <n v="67"/>
    <n v="33"/>
    <n v="36"/>
    <n v="67"/>
    <n v="331"/>
    <n v="8.5840248962655602E-2"/>
    <s v="Below Average Priority"/>
    <n v="1"/>
    <x v="5"/>
    <x v="12"/>
    <x v="3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818"/>
    <n v="1974"/>
    <n v="50"/>
    <s v="Gen X"/>
    <s v="Bachelors"/>
    <s v="College"/>
    <s v="Married"/>
    <n v="44989"/>
    <n v="44989"/>
    <s v="Bracket 3"/>
    <n v="0"/>
    <n v="1"/>
    <s v="Parent"/>
    <s v="2012-09-12"/>
    <d v="2024-07-24T00:00:00"/>
    <n v="4333"/>
    <n v="26"/>
    <n v="98"/>
    <n v="0"/>
    <n v="106"/>
    <n v="49"/>
    <n v="10"/>
    <n v="106"/>
    <n v="369"/>
    <n v="8.5160396953611814E-2"/>
    <s v="Below Average Priority"/>
    <n v="5"/>
    <x v="4"/>
    <x v="12"/>
    <x v="6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807"/>
    <n v="1974"/>
    <n v="50"/>
    <s v="Gen X"/>
    <s v="Bachelors"/>
    <s v="College"/>
    <s v="Married"/>
    <n v="44989"/>
    <n v="44989"/>
    <s v="Bracket 3"/>
    <n v="0"/>
    <n v="1"/>
    <s v="Parent"/>
    <s v="2012-09-12"/>
    <d v="2024-07-24T00:00:00"/>
    <n v="4333"/>
    <n v="26"/>
    <n v="98"/>
    <n v="0"/>
    <n v="106"/>
    <n v="49"/>
    <n v="10"/>
    <n v="106"/>
    <n v="369"/>
    <n v="8.5160396953611814E-2"/>
    <s v="Below Average Priority"/>
    <n v="5"/>
    <x v="4"/>
    <x v="12"/>
    <x v="6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486"/>
    <n v="1971"/>
    <n v="53"/>
    <s v="Gen X"/>
    <s v="Master"/>
    <s v="College"/>
    <s v="Partner"/>
    <n v="30538"/>
    <n v="30538"/>
    <s v="Bracket 2"/>
    <n v="1"/>
    <n v="0"/>
    <s v="Parent"/>
    <s v="2012-10-01"/>
    <d v="2024-07-24T00:00:00"/>
    <n v="4314"/>
    <n v="27"/>
    <n v="284"/>
    <n v="0"/>
    <n v="52"/>
    <n v="8"/>
    <n v="3"/>
    <n v="20"/>
    <n v="367"/>
    <n v="8.5071859063514138E-2"/>
    <s v="Below Average Priority"/>
    <n v="4"/>
    <x v="1"/>
    <x v="13"/>
    <x v="9"/>
    <n v="10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22"/>
    <n v="1987"/>
    <n v="37"/>
    <s v="Millennials"/>
    <s v="Bachelors"/>
    <s v="College"/>
    <s v="Single"/>
    <n v="46923"/>
    <n v="46923"/>
    <s v="Bracket 3"/>
    <n v="1"/>
    <n v="0"/>
    <s v="Parent"/>
    <s v="2012-08-22"/>
    <d v="2024-07-24T00:00:00"/>
    <n v="4354"/>
    <n v="90"/>
    <n v="85"/>
    <n v="44"/>
    <n v="54"/>
    <n v="102"/>
    <n v="78"/>
    <n v="6"/>
    <n v="369"/>
    <n v="8.4749655489205322E-2"/>
    <s v="Below Average Priority"/>
    <n v="3"/>
    <x v="4"/>
    <x v="12"/>
    <x v="7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381"/>
    <n v="1982"/>
    <n v="42"/>
    <s v="Millennials"/>
    <s v="PhD"/>
    <s v="College"/>
    <s v="Single"/>
    <n v="38513"/>
    <n v="38513"/>
    <s v="Bracket 3"/>
    <n v="1"/>
    <n v="0"/>
    <s v="Parent"/>
    <s v="2014-01-28"/>
    <d v="2024-07-24T00:00:00"/>
    <n v="3830"/>
    <n v="20"/>
    <n v="172"/>
    <n v="3"/>
    <n v="115"/>
    <n v="16"/>
    <n v="0"/>
    <n v="18"/>
    <n v="324"/>
    <n v="8.4595300261096601E-2"/>
    <s v="Below Average Priority"/>
    <n v="5"/>
    <x v="3"/>
    <x v="12"/>
    <x v="6"/>
    <n v="8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10232"/>
    <n v="1963"/>
    <n v="61"/>
    <s v="Boomers"/>
    <s v="PhD"/>
    <s v="College"/>
    <s v="Divorced"/>
    <n v="48799"/>
    <n v="48799"/>
    <s v="Bracket 3"/>
    <n v="0"/>
    <n v="1"/>
    <s v="Parent"/>
    <s v="2013-11-05"/>
    <d v="2024-07-24T00:00:00"/>
    <n v="3914"/>
    <n v="9"/>
    <n v="174"/>
    <n v="18"/>
    <n v="81"/>
    <n v="28"/>
    <n v="6"/>
    <n v="24"/>
    <n v="331"/>
    <n v="8.456821665815023E-2"/>
    <s v="Below Average Priority"/>
    <n v="3"/>
    <x v="0"/>
    <x v="6"/>
    <x v="7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46"/>
    <n v="1965"/>
    <n v="59"/>
    <s v="Gen X"/>
    <s v="Bachelors"/>
    <s v="College"/>
    <s v="Married"/>
    <n v="66480"/>
    <n v="66480"/>
    <s v="Bracket 4"/>
    <n v="1"/>
    <n v="1"/>
    <s v="Parent"/>
    <s v="2014-05-31"/>
    <d v="2024-07-24T00:00:00"/>
    <n v="3707"/>
    <n v="71"/>
    <n v="199"/>
    <n v="9"/>
    <n v="57"/>
    <n v="20"/>
    <n v="21"/>
    <n v="6"/>
    <n v="312"/>
    <n v="8.4165093067170224E-2"/>
    <s v="Below Average Priority"/>
    <n v="7"/>
    <x v="5"/>
    <x v="12"/>
    <x v="7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47"/>
    <n v="1971"/>
    <n v="53"/>
    <s v="Gen X"/>
    <s v="Bachelors"/>
    <s v="College"/>
    <s v="Married"/>
    <n v="36715"/>
    <n v="36715"/>
    <s v="Bracket 3"/>
    <n v="1"/>
    <n v="0"/>
    <s v="Parent"/>
    <s v="2012-11-17"/>
    <d v="2024-07-24T00:00:00"/>
    <n v="4267"/>
    <n v="16"/>
    <n v="172"/>
    <n v="10"/>
    <n v="125"/>
    <n v="21"/>
    <n v="13"/>
    <n v="16"/>
    <n v="357"/>
    <n v="8.3665338645418322E-2"/>
    <s v="Below Average Priority"/>
    <n v="6"/>
    <x v="2"/>
    <x v="6"/>
    <x v="9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940"/>
    <n v="1987"/>
    <n v="37"/>
    <s v="Millennials"/>
    <s v="Bachelors"/>
    <s v="College"/>
    <s v="Single"/>
    <n v="57100"/>
    <n v="57100"/>
    <s v="Bracket 4"/>
    <n v="1"/>
    <n v="0"/>
    <s v="Parent"/>
    <s v="2014-05-18"/>
    <d v="2024-07-24T00:00:00"/>
    <n v="3720"/>
    <n v="9"/>
    <n v="158"/>
    <n v="11"/>
    <n v="99"/>
    <n v="15"/>
    <n v="11"/>
    <n v="17"/>
    <n v="311"/>
    <n v="8.3602150537634409E-2"/>
    <s v="Below Average Priority"/>
    <n v="2"/>
    <x v="0"/>
    <x v="6"/>
    <x v="7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277"/>
    <n v="1955"/>
    <n v="69"/>
    <s v="Boomers"/>
    <s v="Bachelors"/>
    <s v="College"/>
    <s v="Divorced"/>
    <n v="49431"/>
    <n v="49431"/>
    <s v="Bracket 3"/>
    <n v="0"/>
    <n v="1"/>
    <s v="Parent"/>
    <s v="2012-08-03"/>
    <d v="2024-07-24T00:00:00"/>
    <n v="4373"/>
    <n v="9"/>
    <n v="219"/>
    <n v="3"/>
    <n v="100"/>
    <n v="26"/>
    <n v="0"/>
    <n v="17"/>
    <n v="365"/>
    <n v="8.346672764692431E-2"/>
    <s v="Below Average Priority"/>
    <n v="2"/>
    <x v="2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15"/>
    <n v="1960"/>
    <n v="64"/>
    <s v="Boomers"/>
    <s v="Bachelors"/>
    <s v="College"/>
    <s v="Partner"/>
    <n v="30507"/>
    <n v="30507"/>
    <s v="Bracket 2"/>
    <n v="0"/>
    <n v="0"/>
    <s v="Not Parent"/>
    <s v="2013-03-11"/>
    <d v="2024-07-24T00:00:00"/>
    <n v="4153"/>
    <n v="29"/>
    <n v="65"/>
    <n v="36"/>
    <n v="74"/>
    <n v="38"/>
    <n v="20"/>
    <n v="110"/>
    <n v="343"/>
    <n v="8.2590898145918606E-2"/>
    <s v="Below Average Priority"/>
    <n v="1"/>
    <x v="4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216"/>
    <n v="1972"/>
    <n v="52"/>
    <s v="Gen X"/>
    <s v="Master"/>
    <s v="College"/>
    <s v="Married"/>
    <n v="53761"/>
    <n v="53761"/>
    <s v="Bracket 4"/>
    <n v="1"/>
    <n v="1"/>
    <s v="Parent"/>
    <s v="2013-10-11"/>
    <d v="2024-07-24T00:00:00"/>
    <n v="3939"/>
    <n v="7"/>
    <n v="158"/>
    <n v="0"/>
    <n v="76"/>
    <n v="13"/>
    <n v="7"/>
    <n v="71"/>
    <n v="325"/>
    <n v="8.2508250825082508E-2"/>
    <s v="Below Average Priority"/>
    <n v="6"/>
    <x v="5"/>
    <x v="0"/>
    <x v="12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02"/>
    <n v="1980"/>
    <n v="44"/>
    <s v="Millennials"/>
    <s v="Bachelors"/>
    <s v="College"/>
    <s v="Partner"/>
    <n v="62994"/>
    <n v="62994"/>
    <s v="Bracket 4"/>
    <n v="1"/>
    <n v="0"/>
    <s v="Parent"/>
    <s v="2014-03-04"/>
    <d v="2024-07-24T00:00:00"/>
    <n v="3795"/>
    <n v="74"/>
    <n v="224"/>
    <n v="12"/>
    <n v="48"/>
    <n v="4"/>
    <n v="12"/>
    <n v="12"/>
    <n v="312"/>
    <n v="8.2213438735177863E-2"/>
    <s v="Below Average Priority"/>
    <n v="1"/>
    <x v="3"/>
    <x v="6"/>
    <x v="9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285"/>
    <n v="1954"/>
    <n v="70"/>
    <s v="Boomers"/>
    <s v="Master"/>
    <s v="College"/>
    <s v="Partner"/>
    <n v="36634"/>
    <n v="36634"/>
    <s v="Bracket 3"/>
    <n v="0"/>
    <n v="1"/>
    <s v="Parent"/>
    <s v="2013-05-28"/>
    <d v="2024-07-24T00:00:00"/>
    <n v="4075"/>
    <n v="0"/>
    <n v="213"/>
    <n v="9"/>
    <n v="76"/>
    <n v="4"/>
    <n v="3"/>
    <n v="30"/>
    <n v="335"/>
    <n v="8.2208588957055212E-2"/>
    <s v="Below Average Priority"/>
    <n v="3"/>
    <x v="4"/>
    <x v="6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108"/>
    <n v="1965"/>
    <n v="59"/>
    <s v="Gen X"/>
    <s v="Master"/>
    <s v="College"/>
    <s v="Widow"/>
    <n v="51390"/>
    <n v="51390"/>
    <s v="Bracket 3"/>
    <n v="1"/>
    <n v="1"/>
    <s v="Parent"/>
    <s v="2012-09-08"/>
    <d v="2024-07-24T00:00:00"/>
    <n v="4337"/>
    <n v="54"/>
    <n v="205"/>
    <n v="20"/>
    <n v="47"/>
    <n v="23"/>
    <n v="2"/>
    <n v="56"/>
    <n v="353"/>
    <n v="8.1392667742679267E-2"/>
    <s v="Below Average Priority"/>
    <n v="6"/>
    <x v="4"/>
    <x v="6"/>
    <x v="6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75"/>
    <n v="1973"/>
    <n v="51"/>
    <s v="Gen X"/>
    <s v="Master"/>
    <s v="College"/>
    <s v="Divorced"/>
    <n v="52034"/>
    <n v="52034"/>
    <s v="Bracket 3"/>
    <n v="1"/>
    <n v="1"/>
    <s v="Parent"/>
    <s v="2013-05-17"/>
    <d v="2024-07-24T00:00:00"/>
    <n v="4086"/>
    <n v="67"/>
    <n v="146"/>
    <n v="0"/>
    <n v="93"/>
    <n v="7"/>
    <n v="13"/>
    <n v="73"/>
    <n v="332"/>
    <n v="8.1253059226627511E-2"/>
    <s v="Below Average Priority"/>
    <n v="5"/>
    <x v="5"/>
    <x v="6"/>
    <x v="6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471"/>
    <n v="1965"/>
    <n v="59"/>
    <s v="Gen X"/>
    <s v="Bachelors"/>
    <s v="College"/>
    <s v="Married"/>
    <n v="61482"/>
    <n v="61482"/>
    <s v="Bracket 4"/>
    <n v="0"/>
    <n v="0"/>
    <s v="Not Parent"/>
    <s v="2014-06-27"/>
    <d v="2024-07-24T00:00:00"/>
    <n v="3680"/>
    <n v="39"/>
    <n v="48"/>
    <n v="58"/>
    <n v="68"/>
    <n v="16"/>
    <n v="66"/>
    <n v="43"/>
    <n v="299"/>
    <n v="8.1250000000000003E-2"/>
    <s v="Below Average Priority"/>
    <n v="1"/>
    <x v="0"/>
    <x v="6"/>
    <x v="3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188"/>
    <n v="1957"/>
    <n v="67"/>
    <s v="Boomers"/>
    <s v="Bachelors"/>
    <s v="College"/>
    <s v="Single"/>
    <n v="36864"/>
    <n v="36864"/>
    <s v="Bracket 3"/>
    <n v="0"/>
    <n v="1"/>
    <s v="Parent"/>
    <s v="2012-08-13"/>
    <d v="2024-07-24T00:00:00"/>
    <n v="4363"/>
    <n v="53"/>
    <n v="204"/>
    <n v="5"/>
    <n v="39"/>
    <n v="17"/>
    <n v="0"/>
    <n v="89"/>
    <n v="354"/>
    <n v="8.1136832454732979E-2"/>
    <s v="Below Average Priority"/>
    <n v="3"/>
    <x v="4"/>
    <x v="6"/>
    <x v="9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291"/>
    <n v="1978"/>
    <n v="46"/>
    <s v="Gen X"/>
    <s v="PhD"/>
    <s v="College"/>
    <s v="Partner"/>
    <n v="27683"/>
    <n v="27683"/>
    <s v="Bracket 2"/>
    <n v="1"/>
    <n v="0"/>
    <s v="Parent"/>
    <s v="2012-08-04"/>
    <d v="2024-07-24T00:00:00"/>
    <n v="4372"/>
    <n v="90"/>
    <n v="152"/>
    <n v="9"/>
    <n v="121"/>
    <n v="12"/>
    <n v="12"/>
    <n v="45"/>
    <n v="351"/>
    <n v="8.0283623055809702E-2"/>
    <s v="Below Average Priority"/>
    <n v="4"/>
    <x v="3"/>
    <x v="6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48"/>
    <n v="1972"/>
    <n v="52"/>
    <s v="Gen X"/>
    <s v="Bachelors"/>
    <s v="College"/>
    <s v="Married"/>
    <n v="38988"/>
    <n v="38988"/>
    <s v="Bracket 3"/>
    <n v="1"/>
    <n v="2"/>
    <s v="Parent"/>
    <s v="2012-08-20"/>
    <d v="2024-07-24T00:00:00"/>
    <n v="4356"/>
    <n v="90"/>
    <n v="164"/>
    <n v="24"/>
    <n v="103"/>
    <n v="12"/>
    <n v="3"/>
    <n v="42"/>
    <n v="348"/>
    <n v="7.9889807162534437E-2"/>
    <s v="Below Average Priority"/>
    <n v="7"/>
    <x v="4"/>
    <x v="12"/>
    <x v="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951"/>
    <n v="1968"/>
    <n v="56"/>
    <s v="Gen X"/>
    <s v="Bachelors"/>
    <s v="College"/>
    <s v="Married"/>
    <n v="45688"/>
    <n v="45688"/>
    <s v="Bracket 3"/>
    <n v="0"/>
    <n v="1"/>
    <s v="Parent"/>
    <s v="2014-01-25"/>
    <d v="2024-07-24T00:00:00"/>
    <n v="3833"/>
    <n v="20"/>
    <n v="279"/>
    <n v="0"/>
    <n v="18"/>
    <n v="0"/>
    <n v="0"/>
    <n v="9"/>
    <n v="306"/>
    <n v="7.9833028959039917E-2"/>
    <s v="Below Average Priority"/>
    <n v="2"/>
    <x v="0"/>
    <x v="12"/>
    <x v="5"/>
    <n v="4"/>
    <x v="0"/>
    <x v="0"/>
    <x v="0"/>
    <x v="1"/>
    <x v="1"/>
    <n v="1"/>
    <s v="Converted"/>
    <n v="0"/>
    <n v="3"/>
    <n v="11"/>
    <n v="0"/>
    <n v="0"/>
    <n v="0"/>
    <n v="0"/>
    <n v="0"/>
    <x v="5"/>
  </r>
  <r>
    <n v="4252"/>
    <n v="1965"/>
    <n v="59"/>
    <s v="Gen X"/>
    <s v="Bachelors"/>
    <s v="College"/>
    <s v="Married"/>
    <n v="44375"/>
    <n v="44375"/>
    <s v="Bracket 3"/>
    <n v="0"/>
    <n v="1"/>
    <s v="Parent"/>
    <s v="2014-03-23"/>
    <d v="2024-07-24T00:00:00"/>
    <n v="3776"/>
    <n v="73"/>
    <n v="213"/>
    <n v="5"/>
    <n v="28"/>
    <n v="7"/>
    <n v="7"/>
    <n v="41"/>
    <n v="301"/>
    <n v="7.9713983050847453E-2"/>
    <s v="Below Average Priority"/>
    <n v="1"/>
    <x v="5"/>
    <x v="12"/>
    <x v="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73"/>
    <n v="1971"/>
    <n v="53"/>
    <s v="Gen X"/>
    <s v="Master"/>
    <s v="College"/>
    <s v="Partner"/>
    <n v="57420"/>
    <n v="57420"/>
    <s v="Bracket 4"/>
    <n v="0"/>
    <n v="1"/>
    <s v="Parent"/>
    <s v="2013-06-25"/>
    <d v="2024-07-24T00:00:00"/>
    <n v="4047"/>
    <n v="22"/>
    <n v="280"/>
    <n v="0"/>
    <n v="18"/>
    <n v="0"/>
    <n v="0"/>
    <n v="24"/>
    <n v="322"/>
    <n v="7.9565109957993582E-2"/>
    <s v="Below Average Priority"/>
    <n v="3"/>
    <x v="4"/>
    <x v="12"/>
    <x v="3"/>
    <n v="7"/>
    <x v="0"/>
    <x v="0"/>
    <x v="0"/>
    <x v="1"/>
    <x v="1"/>
    <n v="1"/>
    <s v="Converted"/>
    <n v="0"/>
    <n v="3"/>
    <n v="11"/>
    <n v="0"/>
    <n v="0"/>
    <n v="2"/>
    <n v="1"/>
    <n v="3"/>
    <x v="2"/>
  </r>
  <r>
    <n v="8180"/>
    <n v="1952"/>
    <n v="72"/>
    <s v="Boomers"/>
    <s v="Master"/>
    <s v="College"/>
    <s v="Divorced"/>
    <n v="59354"/>
    <n v="59354"/>
    <s v="Bracket 4"/>
    <n v="1"/>
    <n v="1"/>
    <s v="Parent"/>
    <s v="2013-11-15"/>
    <d v="2024-07-24T00:00:00"/>
    <n v="3904"/>
    <n v="53"/>
    <n v="233"/>
    <n v="2"/>
    <n v="53"/>
    <n v="3"/>
    <n v="5"/>
    <n v="14"/>
    <n v="310"/>
    <n v="7.9405737704918031E-2"/>
    <s v="Below Average Priority"/>
    <n v="3"/>
    <x v="3"/>
    <x v="12"/>
    <x v="6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271"/>
    <n v="1989"/>
    <n v="35"/>
    <s v="Millennials"/>
    <s v="Postgraduate"/>
    <s v="College"/>
    <s v="Partner"/>
    <n v="38683"/>
    <n v="38683"/>
    <s v="Bracket 3"/>
    <n v="1"/>
    <n v="0"/>
    <s v="Parent"/>
    <s v="2012-10-04"/>
    <d v="2024-07-24T00:00:00"/>
    <n v="4311"/>
    <n v="80"/>
    <n v="46"/>
    <n v="35"/>
    <n v="69"/>
    <n v="84"/>
    <n v="41"/>
    <n v="66"/>
    <n v="341"/>
    <n v="7.9099976803525859E-2"/>
    <s v="Below Average Priority"/>
    <n v="6"/>
    <x v="5"/>
    <x v="12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682"/>
    <n v="1958"/>
    <n v="66"/>
    <s v="Boomers"/>
    <s v="Bachelors"/>
    <s v="College"/>
    <s v="Married"/>
    <n v="51876"/>
    <n v="51876"/>
    <s v="Bracket 3"/>
    <n v="0"/>
    <n v="0"/>
    <s v="Not Parent"/>
    <s v="2013-10-15"/>
    <d v="2024-07-24T00:00:00"/>
    <n v="3935"/>
    <n v="88"/>
    <n v="99"/>
    <n v="27"/>
    <n v="102"/>
    <n v="28"/>
    <n v="48"/>
    <n v="6"/>
    <n v="310"/>
    <n v="7.8780177890724265E-2"/>
    <s v="Below Average Priority"/>
    <n v="1"/>
    <x v="7"/>
    <x v="6"/>
    <x v="5"/>
    <n v="1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39"/>
    <n v="1975"/>
    <n v="49"/>
    <s v="Gen X"/>
    <s v="Bachelors"/>
    <s v="College"/>
    <s v="Married"/>
    <n v="51948"/>
    <n v="51948"/>
    <s v="Bracket 3"/>
    <n v="0"/>
    <n v="1"/>
    <s v="Parent"/>
    <s v="2013-09-17"/>
    <d v="2024-07-24T00:00:00"/>
    <n v="3963"/>
    <n v="51"/>
    <n v="82"/>
    <n v="33"/>
    <n v="54"/>
    <n v="71"/>
    <n v="30"/>
    <n v="41"/>
    <n v="311"/>
    <n v="7.8475902094372954E-2"/>
    <s v="Below Average Priority"/>
    <n v="2"/>
    <x v="4"/>
    <x v="6"/>
    <x v="9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260"/>
    <n v="1965"/>
    <n v="59"/>
    <s v="Gen X"/>
    <s v="Master"/>
    <s v="College"/>
    <s v="Partner"/>
    <n v="45143"/>
    <n v="45143"/>
    <s v="Bracket 3"/>
    <n v="0"/>
    <n v="1"/>
    <s v="Parent"/>
    <s v="2013-08-26"/>
    <d v="2024-07-24T00:00:00"/>
    <n v="3985"/>
    <n v="74"/>
    <n v="202"/>
    <n v="5"/>
    <n v="74"/>
    <n v="11"/>
    <n v="5"/>
    <n v="14"/>
    <n v="311"/>
    <n v="7.8042659974905892E-2"/>
    <s v="Below Average Priority"/>
    <n v="3"/>
    <x v="3"/>
    <x v="12"/>
    <x v="6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62"/>
    <n v="1965"/>
    <n v="59"/>
    <s v="Gen X"/>
    <s v="Master"/>
    <s v="College"/>
    <s v="Partner"/>
    <n v="45143"/>
    <n v="45143"/>
    <s v="Bracket 3"/>
    <n v="0"/>
    <n v="1"/>
    <s v="Parent"/>
    <s v="2013-08-26"/>
    <d v="2024-07-24T00:00:00"/>
    <n v="3985"/>
    <n v="74"/>
    <n v="202"/>
    <n v="5"/>
    <n v="74"/>
    <n v="11"/>
    <n v="5"/>
    <n v="14"/>
    <n v="311"/>
    <n v="7.8042659974905892E-2"/>
    <s v="Below Average Priority"/>
    <n v="3"/>
    <x v="3"/>
    <x v="12"/>
    <x v="6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033"/>
    <n v="1963"/>
    <n v="61"/>
    <s v="Boomers"/>
    <s v="Master"/>
    <s v="College"/>
    <s v="Partner"/>
    <n v="38620"/>
    <n v="38620"/>
    <s v="Bracket 3"/>
    <n v="0"/>
    <n v="0"/>
    <s v="Not Parent"/>
    <s v="2013-05-11"/>
    <d v="2024-07-24T00:00:00"/>
    <n v="4092"/>
    <n v="56"/>
    <n v="112"/>
    <n v="17"/>
    <n v="44"/>
    <n v="34"/>
    <n v="22"/>
    <n v="89"/>
    <n v="318"/>
    <n v="7.7712609970674487E-2"/>
    <s v="Below Average Priority"/>
    <n v="1"/>
    <x v="7"/>
    <x v="5"/>
    <x v="12"/>
    <n v="3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19"/>
    <n v="1963"/>
    <n v="61"/>
    <s v="Boomers"/>
    <s v="Master"/>
    <s v="College"/>
    <s v="Partner"/>
    <n v="38620"/>
    <n v="38620"/>
    <s v="Bracket 3"/>
    <n v="0"/>
    <n v="0"/>
    <s v="Not Parent"/>
    <s v="2013-05-11"/>
    <d v="2024-07-24T00:00:00"/>
    <n v="4092"/>
    <n v="56"/>
    <n v="112"/>
    <n v="17"/>
    <n v="44"/>
    <n v="34"/>
    <n v="22"/>
    <n v="89"/>
    <n v="318"/>
    <n v="7.7712609970674487E-2"/>
    <s v="Below Average Priority"/>
    <n v="1"/>
    <x v="7"/>
    <x v="5"/>
    <x v="12"/>
    <n v="3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323"/>
    <n v="1952"/>
    <n v="72"/>
    <s v="Boomers"/>
    <s v="Bachelors"/>
    <s v="College"/>
    <s v="Married"/>
    <n v="49413"/>
    <n v="49413"/>
    <s v="Bracket 3"/>
    <n v="0"/>
    <n v="1"/>
    <s v="Parent"/>
    <s v="2013-10-25"/>
    <d v="2024-07-24T00:00:00"/>
    <n v="3925"/>
    <n v="88"/>
    <n v="205"/>
    <n v="7"/>
    <n v="41"/>
    <n v="3"/>
    <n v="2"/>
    <n v="46"/>
    <n v="304"/>
    <n v="7.745222929936306E-2"/>
    <s v="Below Average Priority"/>
    <n v="2"/>
    <x v="5"/>
    <x v="6"/>
    <x v="6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41"/>
    <n v="1951"/>
    <n v="73"/>
    <s v="Boomers"/>
    <s v="Master"/>
    <s v="College"/>
    <s v="Partner"/>
    <n v="47352"/>
    <n v="47352"/>
    <s v="Bracket 3"/>
    <n v="0"/>
    <n v="1"/>
    <s v="Parent"/>
    <s v="2013-04-11"/>
    <d v="2024-07-24T00:00:00"/>
    <n v="4122"/>
    <n v="70"/>
    <n v="172"/>
    <n v="12"/>
    <n v="112"/>
    <n v="8"/>
    <n v="0"/>
    <n v="15"/>
    <n v="319"/>
    <n v="7.7389616690926741E-2"/>
    <s v="Below Average Priority"/>
    <n v="4"/>
    <x v="3"/>
    <x v="12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491"/>
    <n v="1951"/>
    <n v="73"/>
    <s v="Boomers"/>
    <s v="Master"/>
    <s v="College"/>
    <s v="Partner"/>
    <n v="47352"/>
    <n v="47352"/>
    <s v="Bracket 3"/>
    <n v="0"/>
    <n v="1"/>
    <s v="Parent"/>
    <s v="2013-04-11"/>
    <d v="2024-07-24T00:00:00"/>
    <n v="4122"/>
    <n v="70"/>
    <n v="172"/>
    <n v="12"/>
    <n v="112"/>
    <n v="8"/>
    <n v="0"/>
    <n v="15"/>
    <n v="319"/>
    <n v="7.7389616690926741E-2"/>
    <s v="Below Average Priority"/>
    <n v="4"/>
    <x v="3"/>
    <x v="12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308"/>
    <n v="1954"/>
    <n v="70"/>
    <s v="Boomers"/>
    <s v="Bachelors"/>
    <s v="College"/>
    <s v="Married"/>
    <n v="46734"/>
    <n v="46734"/>
    <s v="Bracket 3"/>
    <n v="0"/>
    <n v="1"/>
    <s v="Parent"/>
    <s v="2012-11-18"/>
    <d v="2024-07-24T00:00:00"/>
    <n v="4266"/>
    <n v="40"/>
    <n v="110"/>
    <n v="5"/>
    <n v="137"/>
    <n v="26"/>
    <n v="23"/>
    <n v="29"/>
    <n v="330"/>
    <n v="7.7355836849507739E-2"/>
    <s v="Below Average Priority"/>
    <n v="2"/>
    <x v="3"/>
    <x v="12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405"/>
    <n v="1979"/>
    <n v="45"/>
    <s v="Gen X"/>
    <s v="Bachelors"/>
    <s v="College"/>
    <s v="Divorced"/>
    <n v="68274"/>
    <n v="68274"/>
    <s v="Bracket 4"/>
    <n v="1"/>
    <n v="1"/>
    <s v="Parent"/>
    <s v="2013-09-30"/>
    <d v="2024-07-24T00:00:00"/>
    <n v="3950"/>
    <n v="83"/>
    <n v="135"/>
    <n v="25"/>
    <n v="51"/>
    <n v="23"/>
    <n v="25"/>
    <n v="46"/>
    <n v="305"/>
    <n v="7.7215189873417717E-2"/>
    <s v="Below Average Priority"/>
    <n v="2"/>
    <x v="5"/>
    <x v="6"/>
    <x v="6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07"/>
    <n v="1969"/>
    <n v="55"/>
    <s v="Gen X"/>
    <s v="Master"/>
    <s v="College"/>
    <s v="Partner"/>
    <n v="44602"/>
    <n v="44602"/>
    <s v="Bracket 3"/>
    <n v="1"/>
    <n v="1"/>
    <s v="Parent"/>
    <s v="2014-02-15"/>
    <d v="2024-07-24T00:00:00"/>
    <n v="3812"/>
    <n v="35"/>
    <n v="167"/>
    <n v="2"/>
    <n v="89"/>
    <n v="0"/>
    <n v="0"/>
    <n v="34"/>
    <n v="292"/>
    <n v="7.6600209863588661E-2"/>
    <s v="Below Average Priority"/>
    <n v="6"/>
    <x v="3"/>
    <x v="12"/>
    <x v="9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878"/>
    <n v="1954"/>
    <n v="70"/>
    <s v="Boomers"/>
    <s v="Bachelors"/>
    <s v="College"/>
    <s v="Widow"/>
    <n v="27421"/>
    <n v="27421"/>
    <s v="Bracket 2"/>
    <n v="0"/>
    <n v="0"/>
    <s v="Not Parent"/>
    <s v="2012-12-12"/>
    <d v="2024-07-24T00:00:00"/>
    <n v="4242"/>
    <n v="14"/>
    <n v="43"/>
    <n v="12"/>
    <n v="96"/>
    <n v="78"/>
    <n v="40"/>
    <n v="55"/>
    <n v="324"/>
    <n v="7.6379066478076379E-2"/>
    <s v="Below Average Priority"/>
    <n v="3"/>
    <x v="5"/>
    <x v="12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025"/>
    <n v="1958"/>
    <n v="66"/>
    <s v="Boomers"/>
    <s v="Bachelors"/>
    <s v="College"/>
    <s v="Single"/>
    <n v="49967"/>
    <n v="49967"/>
    <s v="Bracket 3"/>
    <n v="0"/>
    <n v="1"/>
    <s v="Parent"/>
    <s v="2013-07-08"/>
    <d v="2024-07-24T00:00:00"/>
    <n v="4034"/>
    <n v="4"/>
    <n v="212"/>
    <n v="6"/>
    <n v="69"/>
    <n v="4"/>
    <n v="12"/>
    <n v="3"/>
    <n v="306"/>
    <n v="7.5855230540406549E-2"/>
    <s v="Below Average Priority"/>
    <n v="3"/>
    <x v="3"/>
    <x v="12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26"/>
    <n v="1973"/>
    <n v="51"/>
    <s v="Gen X"/>
    <s v="Bachelors"/>
    <s v="College"/>
    <s v="Married"/>
    <n v="51148"/>
    <n v="51148"/>
    <s v="Bracket 3"/>
    <n v="1"/>
    <n v="1"/>
    <s v="Parent"/>
    <s v="2013-02-18"/>
    <d v="2024-07-24T00:00:00"/>
    <n v="4174"/>
    <n v="38"/>
    <n v="235"/>
    <n v="6"/>
    <n v="45"/>
    <n v="8"/>
    <n v="9"/>
    <n v="12"/>
    <n v="315"/>
    <n v="7.5467177767129856E-2"/>
    <s v="Below Average Priority"/>
    <n v="4"/>
    <x v="4"/>
    <x v="12"/>
    <x v="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261"/>
    <n v="1971"/>
    <n v="53"/>
    <s v="Gen X"/>
    <s v="Bachelors"/>
    <s v="College"/>
    <s v="Partner"/>
    <n v="34600"/>
    <n v="34600"/>
    <s v="Bracket 3"/>
    <n v="1"/>
    <n v="1"/>
    <s v="Parent"/>
    <s v="2013-01-01"/>
    <d v="2024-07-24T00:00:00"/>
    <n v="4222"/>
    <n v="8"/>
    <n v="199"/>
    <n v="33"/>
    <n v="60"/>
    <n v="8"/>
    <n v="3"/>
    <n v="15"/>
    <n v="318"/>
    <n v="7.5319753671245854E-2"/>
    <s v="Below Average Priority"/>
    <n v="5"/>
    <x v="4"/>
    <x v="6"/>
    <x v="6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2452"/>
    <n v="1971"/>
    <n v="53"/>
    <s v="Gen X"/>
    <s v="Bachelors"/>
    <s v="College"/>
    <s v="Partner"/>
    <n v="34600"/>
    <n v="34600"/>
    <s v="Bracket 3"/>
    <n v="1"/>
    <n v="1"/>
    <s v="Parent"/>
    <s v="2013-01-01"/>
    <d v="2024-07-24T00:00:00"/>
    <n v="4222"/>
    <n v="8"/>
    <n v="199"/>
    <n v="33"/>
    <n v="60"/>
    <n v="8"/>
    <n v="3"/>
    <n v="15"/>
    <n v="318"/>
    <n v="7.5319753671245854E-2"/>
    <s v="Below Average Priority"/>
    <n v="5"/>
    <x v="4"/>
    <x v="6"/>
    <x v="6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9701"/>
    <n v="1988"/>
    <n v="36"/>
    <s v="Millennials"/>
    <s v="Bachelors"/>
    <s v="College"/>
    <s v="Partner"/>
    <n v="41883"/>
    <n v="41883"/>
    <s v="Bracket 3"/>
    <n v="1"/>
    <n v="0"/>
    <s v="Parent"/>
    <s v="2013-03-19"/>
    <d v="2024-07-24T00:00:00"/>
    <n v="4145"/>
    <n v="13"/>
    <n v="32"/>
    <n v="34"/>
    <n v="41"/>
    <n v="73"/>
    <n v="16"/>
    <n v="116"/>
    <n v="312"/>
    <n v="7.5271411338962604E-2"/>
    <s v="Below Average Priority"/>
    <n v="3"/>
    <x v="5"/>
    <x v="6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166"/>
    <n v="1961"/>
    <n v="63"/>
    <s v="Boomers"/>
    <s v="Bachelors"/>
    <s v="College"/>
    <s v="Married"/>
    <n v="49678"/>
    <n v="49678"/>
    <s v="Bracket 3"/>
    <n v="0"/>
    <n v="1"/>
    <s v="Parent"/>
    <s v="2013-02-02"/>
    <d v="2024-07-24T00:00:00"/>
    <n v="4190"/>
    <n v="81"/>
    <n v="229"/>
    <n v="5"/>
    <n v="56"/>
    <n v="3"/>
    <n v="2"/>
    <n v="20"/>
    <n v="315"/>
    <n v="7.5178997613365162E-2"/>
    <s v="Below Average Priority"/>
    <n v="2"/>
    <x v="3"/>
    <x v="6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406"/>
    <n v="1964"/>
    <n v="60"/>
    <s v="Boomers"/>
    <s v="Bachelors"/>
    <s v="College"/>
    <s v="Single"/>
    <n v="45989"/>
    <n v="45989"/>
    <s v="Bracket 3"/>
    <n v="0"/>
    <n v="1"/>
    <s v="Parent"/>
    <s v="2012-10-22"/>
    <d v="2024-07-24T00:00:00"/>
    <n v="4293"/>
    <n v="97"/>
    <n v="138"/>
    <n v="33"/>
    <n v="87"/>
    <n v="28"/>
    <n v="24"/>
    <n v="12"/>
    <n v="322"/>
    <n v="7.5005823433496391E-2"/>
    <s v="Below Average Priority"/>
    <n v="4"/>
    <x v="0"/>
    <x v="6"/>
    <x v="7"/>
    <n v="3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388"/>
    <n v="1967"/>
    <n v="57"/>
    <s v="Gen X"/>
    <s v="Bachelors"/>
    <s v="College"/>
    <s v="Divorced"/>
    <n v="70844"/>
    <n v="70844"/>
    <s v="Bracket 4"/>
    <n v="1"/>
    <n v="1"/>
    <s v="Parent"/>
    <s v="2013-10-30"/>
    <d v="2024-07-24T00:00:00"/>
    <n v="3920"/>
    <n v="16"/>
    <n v="129"/>
    <n v="26"/>
    <n v="67"/>
    <n v="3"/>
    <n v="67"/>
    <n v="2"/>
    <n v="294"/>
    <n v="7.4999999999999997E-2"/>
    <s v="Below Average Priority"/>
    <n v="5"/>
    <x v="3"/>
    <x v="12"/>
    <x v="6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99"/>
    <n v="1962"/>
    <n v="62"/>
    <s v="Boomers"/>
    <s v="Master"/>
    <s v="College"/>
    <s v="Single"/>
    <n v="45183"/>
    <n v="45183"/>
    <s v="Bracket 3"/>
    <n v="0"/>
    <n v="0"/>
    <s v="Not Parent"/>
    <s v="2013-01-20"/>
    <d v="2024-07-24T00:00:00"/>
    <n v="4203"/>
    <n v="33"/>
    <n v="219"/>
    <n v="3"/>
    <n v="60"/>
    <n v="12"/>
    <n v="9"/>
    <n v="12"/>
    <n v="315"/>
    <n v="7.4946466809421838E-2"/>
    <s v="Below Average Priority"/>
    <n v="1"/>
    <x v="5"/>
    <x v="12"/>
    <x v="7"/>
    <n v="7"/>
    <x v="0"/>
    <x v="0"/>
    <x v="0"/>
    <x v="1"/>
    <x v="1"/>
    <n v="1"/>
    <s v="Converted"/>
    <n v="0"/>
    <n v="3"/>
    <n v="11"/>
    <n v="0"/>
    <n v="0"/>
    <n v="2"/>
    <n v="0"/>
    <n v="2"/>
    <x v="4"/>
  </r>
  <r>
    <n v="10862"/>
    <n v="1960"/>
    <n v="64"/>
    <s v="Boomers"/>
    <s v="Master"/>
    <s v="College"/>
    <s v="Married"/>
    <n v="30522"/>
    <n v="30522"/>
    <s v="Bracket 2"/>
    <n v="0"/>
    <n v="1"/>
    <s v="Parent"/>
    <s v="2012-08-17"/>
    <d v="2024-07-24T00:00:00"/>
    <n v="4359"/>
    <n v="6"/>
    <n v="179"/>
    <n v="8"/>
    <n v="83"/>
    <n v="19"/>
    <n v="11"/>
    <n v="26"/>
    <n v="326"/>
    <n v="7.4787795365909612E-2"/>
    <s v="Below Average Priority"/>
    <n v="5"/>
    <x v="11"/>
    <x v="6"/>
    <x v="1"/>
    <n v="2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619"/>
    <n v="1945"/>
    <n v="79"/>
    <s v="Silent"/>
    <s v="PhD"/>
    <s v="College"/>
    <s v="Single"/>
    <n v="113734"/>
    <n v="113734"/>
    <s v="Bracket 6"/>
    <n v="0"/>
    <n v="0"/>
    <s v="Not Parent"/>
    <s v="2014-05-28"/>
    <d v="2024-07-24T00:00:00"/>
    <n v="3710"/>
    <n v="9"/>
    <n v="6"/>
    <n v="2"/>
    <n v="3"/>
    <n v="1"/>
    <n v="262"/>
    <n v="3"/>
    <n v="277"/>
    <n v="7.4663072776280329E-2"/>
    <s v="Below Average Priority"/>
    <n v="0"/>
    <x v="14"/>
    <x v="13"/>
    <x v="10"/>
    <n v="1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200"/>
    <n v="1970"/>
    <n v="54"/>
    <s v="Gen X"/>
    <s v="Master"/>
    <s v="College"/>
    <s v="Married"/>
    <n v="44159"/>
    <n v="44159"/>
    <s v="Bracket 3"/>
    <n v="1"/>
    <n v="0"/>
    <s v="Parent"/>
    <s v="2014-06-17"/>
    <d v="2024-07-24T00:00:00"/>
    <n v="3690"/>
    <n v="85"/>
    <n v="167"/>
    <n v="2"/>
    <n v="62"/>
    <n v="24"/>
    <n v="13"/>
    <n v="7"/>
    <n v="275"/>
    <n v="7.4525745257452577E-2"/>
    <s v="Below Average Priority"/>
    <n v="4"/>
    <x v="5"/>
    <x v="12"/>
    <x v="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21"/>
    <n v="1969"/>
    <n v="55"/>
    <s v="Gen X"/>
    <s v="Bachelors"/>
    <s v="College"/>
    <s v="Married"/>
    <n v="48752"/>
    <n v="48752"/>
    <s v="Bracket 3"/>
    <n v="1"/>
    <n v="1"/>
    <s v="Parent"/>
    <s v="2012-12-12"/>
    <d v="2024-07-24T00:00:00"/>
    <n v="4242"/>
    <n v="8"/>
    <n v="73"/>
    <n v="57"/>
    <n v="100"/>
    <n v="71"/>
    <n v="15"/>
    <n v="0"/>
    <n v="316"/>
    <n v="7.4493163602074489E-2"/>
    <s v="Below Average Priority"/>
    <n v="5"/>
    <x v="3"/>
    <x v="12"/>
    <x v="6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3099"/>
    <n v="1970"/>
    <n v="54"/>
    <s v="Gen X"/>
    <s v="Bachelors"/>
    <s v="College"/>
    <s v="Divorced"/>
    <n v="44267"/>
    <n v="44267"/>
    <s v="Bracket 3"/>
    <n v="1"/>
    <n v="1"/>
    <s v="Parent"/>
    <s v="2013-02-25"/>
    <d v="2024-07-24T00:00:00"/>
    <n v="4167"/>
    <n v="48"/>
    <n v="183"/>
    <n v="5"/>
    <n v="65"/>
    <n v="3"/>
    <n v="5"/>
    <n v="49"/>
    <n v="310"/>
    <n v="7.439404847612191E-2"/>
    <s v="Below Average Priority"/>
    <n v="5"/>
    <x v="4"/>
    <x v="6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873"/>
    <n v="1973"/>
    <n v="51"/>
    <s v="Gen X"/>
    <s v="PhD"/>
    <s v="College"/>
    <s v="Partner"/>
    <n v="63516"/>
    <n v="63516"/>
    <s v="Bracket 4"/>
    <n v="1"/>
    <n v="1"/>
    <s v="Parent"/>
    <s v="2013-07-06"/>
    <d v="2024-07-24T00:00:00"/>
    <n v="4036"/>
    <n v="30"/>
    <n v="141"/>
    <n v="11"/>
    <n v="114"/>
    <n v="15"/>
    <n v="14"/>
    <n v="5"/>
    <n v="300"/>
    <n v="7.4331020812685833E-2"/>
    <s v="Below Average Priority"/>
    <n v="4"/>
    <x v="5"/>
    <x v="12"/>
    <x v="7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8890"/>
    <n v="1971"/>
    <n v="53"/>
    <s v="Gen X"/>
    <s v="PhD"/>
    <s v="College"/>
    <s v="Divorced"/>
    <n v="65808"/>
    <n v="65808"/>
    <s v="Bracket 4"/>
    <n v="1"/>
    <n v="1"/>
    <s v="Parent"/>
    <s v="2014-05-30"/>
    <d v="2024-07-24T00:00:00"/>
    <n v="3708"/>
    <n v="1"/>
    <n v="155"/>
    <n v="7"/>
    <n v="80"/>
    <n v="13"/>
    <n v="7"/>
    <n v="10"/>
    <n v="272"/>
    <n v="7.3354908306364611E-2"/>
    <s v="Below Average Priority"/>
    <n v="3"/>
    <x v="4"/>
    <x v="12"/>
    <x v="6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939"/>
    <n v="1946"/>
    <n v="78"/>
    <s v="Boomers"/>
    <s v="Bachelors"/>
    <s v="College"/>
    <s v="Partner"/>
    <n v="37760"/>
    <n v="37760"/>
    <s v="Bracket 3"/>
    <n v="0"/>
    <n v="0"/>
    <s v="Not Parent"/>
    <s v="2012-08-31"/>
    <d v="2024-07-24T00:00:00"/>
    <n v="4345"/>
    <n v="20"/>
    <n v="84"/>
    <n v="5"/>
    <n v="38"/>
    <n v="150"/>
    <n v="12"/>
    <n v="28"/>
    <n v="317"/>
    <n v="7.2957422324510926E-2"/>
    <s v="Below Average Priority"/>
    <n v="2"/>
    <x v="5"/>
    <x v="12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652"/>
    <n v="1946"/>
    <n v="78"/>
    <s v="Boomers"/>
    <s v="Bachelors"/>
    <s v="College"/>
    <s v="Partner"/>
    <n v="37760"/>
    <n v="37760"/>
    <s v="Bracket 3"/>
    <n v="0"/>
    <n v="0"/>
    <s v="Not Parent"/>
    <s v="2012-08-31"/>
    <d v="2024-07-24T00:00:00"/>
    <n v="4345"/>
    <n v="20"/>
    <n v="84"/>
    <n v="5"/>
    <n v="38"/>
    <n v="150"/>
    <n v="12"/>
    <n v="28"/>
    <n v="317"/>
    <n v="7.2957422324510926E-2"/>
    <s v="Below Average Priority"/>
    <n v="2"/>
    <x v="5"/>
    <x v="12"/>
    <x v="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540"/>
    <n v="1952"/>
    <n v="72"/>
    <s v="Boomers"/>
    <s v="Bachelors"/>
    <s v="College"/>
    <s v="Married"/>
    <n v="50300"/>
    <n v="50300"/>
    <s v="Bracket 3"/>
    <n v="0"/>
    <n v="1"/>
    <s v="Parent"/>
    <s v="2014-05-25"/>
    <d v="2024-07-24T00:00:00"/>
    <n v="3713"/>
    <n v="52"/>
    <n v="143"/>
    <n v="15"/>
    <n v="60"/>
    <n v="24"/>
    <n v="23"/>
    <n v="5"/>
    <n v="270"/>
    <n v="7.2717479127390253E-2"/>
    <s v="Below Average Priority"/>
    <n v="2"/>
    <x v="7"/>
    <x v="12"/>
    <x v="5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717"/>
    <n v="1988"/>
    <n v="36"/>
    <s v="Millennials"/>
    <s v="Bachelors"/>
    <s v="College"/>
    <s v="Single"/>
    <n v="39747"/>
    <n v="39747"/>
    <s v="Bracket 3"/>
    <n v="1"/>
    <n v="0"/>
    <s v="Parent"/>
    <s v="2014-04-13"/>
    <d v="2024-07-24T00:00:00"/>
    <n v="3755"/>
    <n v="43"/>
    <n v="80"/>
    <n v="15"/>
    <n v="93"/>
    <n v="20"/>
    <n v="13"/>
    <n v="52"/>
    <n v="273"/>
    <n v="7.2703062583222372E-2"/>
    <s v="Below Average Priority"/>
    <n v="3"/>
    <x v="4"/>
    <x v="12"/>
    <x v="9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"/>
    <n v="1976"/>
    <n v="48"/>
    <s v="Gen X"/>
    <s v="Bachelors"/>
    <s v="College"/>
    <s v="Divorced"/>
    <n v="46310"/>
    <n v="46310"/>
    <s v="Bracket 3"/>
    <n v="1"/>
    <n v="0"/>
    <s v="Parent"/>
    <s v="2012-12-03"/>
    <d v="2024-07-24T00:00:00"/>
    <n v="4251"/>
    <n v="99"/>
    <n v="185"/>
    <n v="2"/>
    <n v="88"/>
    <n v="15"/>
    <n v="5"/>
    <n v="14"/>
    <n v="309"/>
    <n v="7.2688779110797463E-2"/>
    <s v="Below Average Priority"/>
    <n v="2"/>
    <x v="3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374"/>
    <n v="1954"/>
    <n v="70"/>
    <s v="Boomers"/>
    <s v="PhD"/>
    <s v="College"/>
    <s v="Married"/>
    <n v="36930"/>
    <n v="36930"/>
    <s v="Bracket 3"/>
    <n v="0"/>
    <n v="1"/>
    <s v="Parent"/>
    <s v="2013-05-17"/>
    <d v="2024-07-24T00:00:00"/>
    <n v="4086"/>
    <n v="50"/>
    <n v="223"/>
    <n v="2"/>
    <n v="31"/>
    <n v="0"/>
    <n v="2"/>
    <n v="39"/>
    <n v="297"/>
    <n v="7.268722466960352E-2"/>
    <s v="Below Average Priority"/>
    <n v="5"/>
    <x v="4"/>
    <x v="6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853"/>
    <n v="1980"/>
    <n v="44"/>
    <s v="Millennials"/>
    <s v="Bachelors"/>
    <s v="College"/>
    <s v="Single"/>
    <n v="51766"/>
    <n v="51766"/>
    <s v="Bracket 3"/>
    <n v="1"/>
    <n v="0"/>
    <s v="Parent"/>
    <s v="2014-03-11"/>
    <d v="2024-07-24T00:00:00"/>
    <n v="3788"/>
    <n v="74"/>
    <n v="60"/>
    <n v="51"/>
    <n v="87"/>
    <n v="6"/>
    <n v="20"/>
    <n v="51"/>
    <n v="275"/>
    <n v="7.2597676874340017E-2"/>
    <s v="Below Average Priority"/>
    <n v="2"/>
    <x v="5"/>
    <x v="6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360"/>
    <n v="1982"/>
    <n v="42"/>
    <s v="Millennials"/>
    <s v="Bachelors"/>
    <s v="College"/>
    <s v="Married"/>
    <n v="37040"/>
    <n v="37040"/>
    <s v="Bracket 3"/>
    <n v="0"/>
    <n v="0"/>
    <s v="Not Parent"/>
    <s v="2012-08-08"/>
    <d v="2024-07-24T00:00:00"/>
    <n v="4368"/>
    <n v="41"/>
    <n v="86"/>
    <n v="2"/>
    <n v="73"/>
    <n v="69"/>
    <n v="38"/>
    <n v="48"/>
    <n v="316"/>
    <n v="7.2344322344322351E-2"/>
    <s v="Below Average Priority"/>
    <n v="1"/>
    <x v="5"/>
    <x v="6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956"/>
    <n v="1948"/>
    <n v="76"/>
    <s v="Boomers"/>
    <s v="PhD"/>
    <s v="College"/>
    <s v="Divorced"/>
    <n v="45072"/>
    <n v="45072"/>
    <s v="Bracket 3"/>
    <n v="1"/>
    <n v="2"/>
    <s v="Parent"/>
    <s v="2013-10-16"/>
    <d v="2024-07-24T00:00:00"/>
    <n v="3934"/>
    <n v="74"/>
    <n v="144"/>
    <n v="2"/>
    <n v="99"/>
    <n v="7"/>
    <n v="2"/>
    <n v="30"/>
    <n v="284"/>
    <n v="7.2191154041687855E-2"/>
    <s v="Below Average Priority"/>
    <n v="5"/>
    <x v="3"/>
    <x v="12"/>
    <x v="9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503"/>
    <n v="1980"/>
    <n v="44"/>
    <s v="Millennials"/>
    <s v="Bachelors"/>
    <s v="College"/>
    <s v="Single"/>
    <n v="28071"/>
    <n v="28071"/>
    <s v="Bracket 2"/>
    <n v="0"/>
    <n v="0"/>
    <s v="Not Parent"/>
    <s v="2012-08-29"/>
    <d v="2024-07-24T00:00:00"/>
    <n v="4347"/>
    <n v="65"/>
    <n v="39"/>
    <n v="33"/>
    <n v="130"/>
    <n v="41"/>
    <n v="26"/>
    <n v="44"/>
    <n v="313"/>
    <n v="7.200368069933287E-2"/>
    <s v="Below Average Priority"/>
    <n v="2"/>
    <x v="4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552"/>
    <n v="1963"/>
    <n v="61"/>
    <s v="Boomers"/>
    <s v="Master"/>
    <s v="College"/>
    <s v="Divorced"/>
    <n v="48721"/>
    <n v="48721"/>
    <s v="Bracket 3"/>
    <n v="1"/>
    <n v="1"/>
    <s v="Parent"/>
    <s v="2013-05-13"/>
    <d v="2024-07-24T00:00:00"/>
    <n v="4090"/>
    <n v="50"/>
    <n v="81"/>
    <n v="18"/>
    <n v="113"/>
    <n v="47"/>
    <n v="13"/>
    <n v="21"/>
    <n v="293"/>
    <n v="7.1638141809290956E-2"/>
    <s v="Below Average Priority"/>
    <n v="6"/>
    <x v="5"/>
    <x v="6"/>
    <x v="6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84"/>
    <n v="1950"/>
    <n v="74"/>
    <s v="Boomers"/>
    <s v="PhD"/>
    <s v="College"/>
    <s v="Partner"/>
    <n v="52157"/>
    <n v="52157"/>
    <s v="Bracket 3"/>
    <n v="0"/>
    <n v="1"/>
    <s v="Parent"/>
    <s v="2014-06-07"/>
    <d v="2024-07-24T00:00:00"/>
    <n v="3700"/>
    <n v="48"/>
    <n v="189"/>
    <n v="2"/>
    <n v="29"/>
    <n v="3"/>
    <n v="2"/>
    <n v="40"/>
    <n v="265"/>
    <n v="7.1621621621621626E-2"/>
    <s v="Below Average Priority"/>
    <n v="2"/>
    <x v="0"/>
    <x v="6"/>
    <x v="6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377"/>
    <n v="1954"/>
    <n v="70"/>
    <s v="Boomers"/>
    <s v="Master"/>
    <s v="College"/>
    <s v="Widow"/>
    <n v="44551"/>
    <n v="44551"/>
    <s v="Bracket 3"/>
    <n v="0"/>
    <n v="1"/>
    <s v="Parent"/>
    <s v="2013-08-31"/>
    <d v="2024-07-24T00:00:00"/>
    <n v="3980"/>
    <n v="24"/>
    <n v="182"/>
    <n v="4"/>
    <n v="33"/>
    <n v="0"/>
    <n v="0"/>
    <n v="66"/>
    <n v="285"/>
    <n v="7.160804020100503E-2"/>
    <s v="Below Average Priority"/>
    <n v="2"/>
    <x v="5"/>
    <x v="12"/>
    <x v="6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157"/>
    <n v="1965"/>
    <n v="59"/>
    <s v="Gen X"/>
    <s v="Bachelors"/>
    <s v="College"/>
    <s v="Single"/>
    <n v="59686"/>
    <n v="59686"/>
    <s v="Bracket 4"/>
    <n v="0"/>
    <n v="1"/>
    <s v="Parent"/>
    <s v="2014-01-25"/>
    <d v="2024-07-24T00:00:00"/>
    <n v="3833"/>
    <n v="78"/>
    <n v="89"/>
    <n v="15"/>
    <n v="89"/>
    <n v="34"/>
    <n v="42"/>
    <n v="5"/>
    <n v="274"/>
    <n v="7.1484476911035738E-2"/>
    <s v="Below Average Priority"/>
    <n v="1"/>
    <x v="5"/>
    <x v="12"/>
    <x v="3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870"/>
    <n v="1959"/>
    <n v="65"/>
    <s v="Boomers"/>
    <s v="PhD"/>
    <s v="College"/>
    <s v="Divorced"/>
    <n v="68805"/>
    <n v="68805"/>
    <s v="Bracket 4"/>
    <n v="0"/>
    <n v="1"/>
    <s v="Parent"/>
    <s v="2013-09-17"/>
    <d v="2024-07-24T00:00:00"/>
    <n v="3963"/>
    <n v="73"/>
    <n v="182"/>
    <n v="2"/>
    <n v="49"/>
    <n v="17"/>
    <n v="13"/>
    <n v="20"/>
    <n v="283"/>
    <n v="7.1410547564976029E-2"/>
    <s v="Below Average Priority"/>
    <n v="1"/>
    <x v="0"/>
    <x v="12"/>
    <x v="7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789"/>
    <n v="1989"/>
    <n v="35"/>
    <s v="Millennials"/>
    <s v="Postgraduate"/>
    <s v="College"/>
    <s v="Married"/>
    <n v="59060"/>
    <n v="59060"/>
    <s v="Bracket 4"/>
    <n v="1"/>
    <n v="0"/>
    <s v="Parent"/>
    <s v="2014-01-11"/>
    <d v="2024-07-24T00:00:00"/>
    <n v="3847"/>
    <n v="77"/>
    <n v="35"/>
    <n v="40"/>
    <n v="111"/>
    <n v="36"/>
    <n v="40"/>
    <n v="12"/>
    <n v="274"/>
    <n v="7.1224330647257597E-2"/>
    <s v="Below Average Priority"/>
    <n v="3"/>
    <x v="0"/>
    <x v="12"/>
    <x v="7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373"/>
    <n v="1952"/>
    <n v="72"/>
    <s v="Boomers"/>
    <s v="PhD"/>
    <s v="College"/>
    <s v="Divorced"/>
    <n v="46610"/>
    <n v="46610"/>
    <s v="Bracket 3"/>
    <n v="0"/>
    <n v="2"/>
    <s v="Parent"/>
    <s v="2012-10-29"/>
    <d v="2024-07-24T00:00:00"/>
    <n v="4286"/>
    <n v="8"/>
    <n v="96"/>
    <n v="12"/>
    <n v="96"/>
    <n v="33"/>
    <n v="22"/>
    <n v="43"/>
    <n v="302"/>
    <n v="7.0461969202053193E-2"/>
    <s v="Below Average Priority"/>
    <n v="6"/>
    <x v="5"/>
    <x v="12"/>
    <x v="3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5290"/>
    <n v="1964"/>
    <n v="60"/>
    <s v="Boomers"/>
    <s v="PhD"/>
    <s v="College"/>
    <s v="Married"/>
    <n v="41551"/>
    <n v="41551"/>
    <s v="Bracket 3"/>
    <n v="1"/>
    <n v="1"/>
    <s v="Parent"/>
    <s v="2013-08-14"/>
    <d v="2024-07-24T00:00:00"/>
    <n v="3997"/>
    <n v="51"/>
    <n v="220"/>
    <n v="0"/>
    <n v="33"/>
    <n v="3"/>
    <n v="0"/>
    <n v="23"/>
    <n v="279"/>
    <n v="6.9802351763822865E-2"/>
    <s v="Below Average Priority"/>
    <n v="5"/>
    <x v="4"/>
    <x v="12"/>
    <x v="6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182"/>
    <n v="1973"/>
    <n v="51"/>
    <s v="Gen X"/>
    <s v="PhD"/>
    <s v="College"/>
    <s v="Single"/>
    <n v="46854"/>
    <n v="46854"/>
    <s v="Bracket 3"/>
    <n v="1"/>
    <n v="1"/>
    <s v="Parent"/>
    <s v="2014-03-31"/>
    <d v="2024-07-24T00:00:00"/>
    <n v="3768"/>
    <n v="81"/>
    <n v="96"/>
    <n v="1"/>
    <n v="79"/>
    <n v="7"/>
    <n v="1"/>
    <n v="79"/>
    <n v="263"/>
    <n v="6.9798301486199574E-2"/>
    <s v="Below Average Priority"/>
    <n v="6"/>
    <x v="4"/>
    <x v="12"/>
    <x v="12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1029"/>
    <n v="1970"/>
    <n v="54"/>
    <s v="Gen X"/>
    <s v="PhD"/>
    <s v="College"/>
    <s v="Partner"/>
    <n v="64413"/>
    <n v="64413"/>
    <s v="Bracket 4"/>
    <n v="0"/>
    <n v="1"/>
    <s v="Parent"/>
    <s v="2013-08-01"/>
    <d v="2024-07-24T00:00:00"/>
    <n v="4010"/>
    <n v="27"/>
    <n v="200"/>
    <n v="5"/>
    <n v="44"/>
    <n v="0"/>
    <n v="10"/>
    <n v="20"/>
    <n v="279"/>
    <n v="6.9576059850374058E-2"/>
    <s v="Below Average Priority"/>
    <n v="1"/>
    <x v="4"/>
    <x v="12"/>
    <x v="6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070"/>
    <n v="1973"/>
    <n v="51"/>
    <s v="Gen X"/>
    <s v="PhD"/>
    <s v="College"/>
    <s v="Married"/>
    <n v="54222"/>
    <n v="54222"/>
    <s v="Bracket 4"/>
    <n v="0"/>
    <n v="1"/>
    <s v="Parent"/>
    <s v="2014-03-01"/>
    <d v="2024-07-24T00:00:00"/>
    <n v="3798"/>
    <n v="98"/>
    <n v="199"/>
    <n v="12"/>
    <n v="31"/>
    <n v="3"/>
    <n v="12"/>
    <n v="7"/>
    <n v="264"/>
    <n v="6.9510268562401265E-2"/>
    <s v="Below Average Priority"/>
    <n v="1"/>
    <x v="0"/>
    <x v="8"/>
    <x v="6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104"/>
    <n v="1951"/>
    <n v="73"/>
    <s v="Boomers"/>
    <s v="PhD"/>
    <s v="College"/>
    <s v="Married"/>
    <n v="53312"/>
    <n v="53312"/>
    <s v="Bracket 4"/>
    <n v="0"/>
    <n v="0"/>
    <s v="Not Parent"/>
    <s v="2013-08-09"/>
    <d v="2024-07-24T00:00:00"/>
    <n v="4002"/>
    <n v="32"/>
    <n v="241"/>
    <n v="0"/>
    <n v="12"/>
    <n v="0"/>
    <n v="0"/>
    <n v="25"/>
    <n v="278"/>
    <n v="6.9465267366316835E-2"/>
    <s v="Below Average Priority"/>
    <n v="1"/>
    <x v="4"/>
    <x v="12"/>
    <x v="6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439"/>
    <n v="1972"/>
    <n v="52"/>
    <s v="Gen X"/>
    <s v="Bachelors"/>
    <s v="College"/>
    <s v="Married"/>
    <n v="56721"/>
    <n v="56721"/>
    <s v="Bracket 4"/>
    <n v="1"/>
    <n v="1"/>
    <s v="Parent"/>
    <s v="2012-10-31"/>
    <d v="2024-07-24T00:00:00"/>
    <n v="4284"/>
    <n v="64"/>
    <n v="157"/>
    <n v="6"/>
    <n v="39"/>
    <n v="6"/>
    <n v="13"/>
    <n v="75"/>
    <n v="296"/>
    <n v="6.909430438842204E-2"/>
    <s v="Below Average Priority"/>
    <n v="5"/>
    <x v="5"/>
    <x v="12"/>
    <x v="6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4954"/>
    <n v="1956"/>
    <n v="68"/>
    <s v="Boomers"/>
    <s v="Bachelors"/>
    <s v="College"/>
    <s v="Married"/>
    <n v="48195"/>
    <n v="48195"/>
    <s v="Bracket 3"/>
    <n v="1"/>
    <n v="1"/>
    <s v="Parent"/>
    <s v="2014-01-21"/>
    <d v="2024-07-24T00:00:00"/>
    <n v="3837"/>
    <n v="53"/>
    <n v="106"/>
    <n v="27"/>
    <n v="68"/>
    <n v="52"/>
    <n v="7"/>
    <n v="5"/>
    <n v="265"/>
    <n v="6.9064373208235608E-2"/>
    <s v="Below Average Priority"/>
    <n v="6"/>
    <x v="5"/>
    <x v="6"/>
    <x v="6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75"/>
    <n v="1978"/>
    <n v="46"/>
    <s v="Gen X"/>
    <s v="Bachelors"/>
    <s v="College"/>
    <s v="Married"/>
    <n v="51267"/>
    <n v="51267"/>
    <s v="Bracket 3"/>
    <n v="1"/>
    <n v="1"/>
    <s v="Parent"/>
    <s v="2013-10-29"/>
    <d v="2024-07-24T00:00:00"/>
    <n v="3921"/>
    <n v="37"/>
    <n v="183"/>
    <n v="2"/>
    <n v="64"/>
    <n v="7"/>
    <n v="2"/>
    <n v="12"/>
    <n v="270"/>
    <n v="6.8859984697781179E-2"/>
    <s v="Below Average Priority"/>
    <n v="4"/>
    <x v="0"/>
    <x v="8"/>
    <x v="6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42"/>
    <n v="1982"/>
    <n v="42"/>
    <s v="Millennials"/>
    <s v="Bachelors"/>
    <s v="College"/>
    <s v="Single"/>
    <n v="39660"/>
    <n v="39660"/>
    <s v="Bracket 3"/>
    <n v="1"/>
    <n v="0"/>
    <s v="Parent"/>
    <s v="2012-08-08"/>
    <d v="2024-07-24T00:00:00"/>
    <n v="4368"/>
    <n v="36"/>
    <n v="139"/>
    <n v="13"/>
    <n v="78"/>
    <n v="20"/>
    <n v="13"/>
    <n v="36"/>
    <n v="299"/>
    <n v="6.8452380952380959E-2"/>
    <s v="Below Average Priority"/>
    <n v="3"/>
    <x v="2"/>
    <x v="12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368"/>
    <n v="1974"/>
    <n v="50"/>
    <s v="Gen X"/>
    <s v="Bachelors"/>
    <s v="College"/>
    <s v="Married"/>
    <n v="40049"/>
    <n v="40049"/>
    <s v="Bracket 3"/>
    <n v="0"/>
    <n v="1"/>
    <s v="Parent"/>
    <s v="2012-11-29"/>
    <d v="2024-07-24T00:00:00"/>
    <n v="4255"/>
    <n v="61"/>
    <n v="91"/>
    <n v="65"/>
    <n v="52"/>
    <n v="10"/>
    <n v="44"/>
    <n v="28"/>
    <n v="290"/>
    <n v="6.8155111633372498E-2"/>
    <s v="Below Average Priority"/>
    <n v="3"/>
    <x v="0"/>
    <x v="6"/>
    <x v="3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404"/>
    <n v="1969"/>
    <n v="55"/>
    <s v="Gen X"/>
    <s v="Bachelors"/>
    <s v="College"/>
    <s v="Partner"/>
    <n v="58917"/>
    <n v="58917"/>
    <s v="Bracket 4"/>
    <n v="1"/>
    <n v="2"/>
    <s v="Parent"/>
    <s v="2013-03-24"/>
    <d v="2024-07-24T00:00:00"/>
    <n v="4140"/>
    <n v="10"/>
    <n v="151"/>
    <n v="7"/>
    <n v="89"/>
    <n v="0"/>
    <n v="7"/>
    <n v="28"/>
    <n v="282"/>
    <n v="6.8115942028985507E-2"/>
    <s v="Below Average Priority"/>
    <n v="5"/>
    <x v="5"/>
    <x v="12"/>
    <x v="3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7409"/>
    <n v="1970"/>
    <n v="54"/>
    <s v="Gen X"/>
    <s v="Bachelors"/>
    <s v="College"/>
    <s v="Partner"/>
    <n v="53187"/>
    <n v="53187"/>
    <s v="Bracket 4"/>
    <n v="1"/>
    <n v="0"/>
    <s v="Parent"/>
    <s v="2013-10-26"/>
    <d v="2024-07-24T00:00:00"/>
    <n v="3924"/>
    <n v="66"/>
    <n v="211"/>
    <n v="2"/>
    <n v="30"/>
    <n v="7"/>
    <n v="7"/>
    <n v="10"/>
    <n v="267"/>
    <n v="6.8042813455657492E-2"/>
    <s v="Below Average Priority"/>
    <n v="2"/>
    <x v="5"/>
    <x v="12"/>
    <x v="3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346"/>
    <n v="1974"/>
    <n v="50"/>
    <s v="Gen X"/>
    <s v="Bachelors"/>
    <s v="College"/>
    <s v="Single"/>
    <n v="32233"/>
    <n v="32233"/>
    <s v="Bracket 3"/>
    <n v="1"/>
    <n v="0"/>
    <s v="Parent"/>
    <s v="2012-08-19"/>
    <d v="2024-07-24T00:00:00"/>
    <n v="4357"/>
    <n v="26"/>
    <n v="138"/>
    <n v="15"/>
    <n v="35"/>
    <n v="25"/>
    <n v="11"/>
    <n v="72"/>
    <n v="296"/>
    <n v="6.7936653660775767E-2"/>
    <s v="Below Average Priority"/>
    <n v="2"/>
    <x v="3"/>
    <x v="6"/>
    <x v="13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1676"/>
    <n v="1975"/>
    <n v="49"/>
    <s v="Gen X"/>
    <s v="Bachelors"/>
    <s v="College"/>
    <s v="Married"/>
    <n v="43057"/>
    <n v="43057"/>
    <s v="Bracket 3"/>
    <n v="0"/>
    <n v="1"/>
    <s v="Parent"/>
    <s v="2013-10-30"/>
    <d v="2024-07-24T00:00:00"/>
    <n v="3920"/>
    <n v="30"/>
    <n v="213"/>
    <n v="2"/>
    <n v="44"/>
    <n v="0"/>
    <n v="2"/>
    <n v="5"/>
    <n v="266"/>
    <n v="6.7857142857142852E-2"/>
    <s v="Below Average Priority"/>
    <n v="4"/>
    <x v="5"/>
    <x v="6"/>
    <x v="6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764"/>
    <n v="1975"/>
    <n v="49"/>
    <s v="Gen X"/>
    <s v="Bachelors"/>
    <s v="College"/>
    <s v="Single"/>
    <n v="33955"/>
    <n v="33955"/>
    <s v="Bracket 3"/>
    <n v="1"/>
    <n v="0"/>
    <s v="Parent"/>
    <s v="2013-08-09"/>
    <d v="2024-07-24T00:00:00"/>
    <n v="4002"/>
    <n v="92"/>
    <n v="100"/>
    <n v="2"/>
    <n v="128"/>
    <n v="23"/>
    <n v="7"/>
    <n v="10"/>
    <n v="270"/>
    <n v="6.7466266866566718E-2"/>
    <s v="Below Average Priority"/>
    <n v="4"/>
    <x v="4"/>
    <x v="12"/>
    <x v="6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476"/>
    <n v="1958"/>
    <n v="66"/>
    <s v="Boomers"/>
    <s v="Bachelors"/>
    <s v="College"/>
    <s v="Married"/>
    <n v="67267"/>
    <n v="67267"/>
    <s v="Bracket 4"/>
    <n v="0"/>
    <n v="1"/>
    <s v="Parent"/>
    <s v="2014-05-13"/>
    <d v="2024-07-24T00:00:00"/>
    <n v="3725"/>
    <n v="0"/>
    <n v="134"/>
    <n v="11"/>
    <n v="59"/>
    <n v="15"/>
    <n v="2"/>
    <n v="30"/>
    <n v="251"/>
    <n v="6.7382550335570474E-2"/>
    <s v="Below Average Priority"/>
    <n v="1"/>
    <x v="0"/>
    <x v="6"/>
    <x v="6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930"/>
    <n v="1969"/>
    <n v="55"/>
    <s v="Gen X"/>
    <s v="Master"/>
    <s v="College"/>
    <s v="Single"/>
    <n v="26877"/>
    <n v="26877"/>
    <s v="Bracket 2"/>
    <n v="0"/>
    <n v="0"/>
    <s v="Not Parent"/>
    <s v="2013-08-19"/>
    <d v="2024-07-24T00:00:00"/>
    <n v="3992"/>
    <n v="74"/>
    <n v="101"/>
    <n v="13"/>
    <n v="76"/>
    <n v="20"/>
    <n v="18"/>
    <n v="40"/>
    <n v="268"/>
    <n v="6.7134268537074146E-2"/>
    <s v="Below Average Priority"/>
    <n v="2"/>
    <x v="0"/>
    <x v="12"/>
    <x v="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710"/>
    <n v="1978"/>
    <n v="46"/>
    <s v="Gen X"/>
    <s v="Bachelors"/>
    <s v="College"/>
    <s v="Single"/>
    <n v="30168"/>
    <n v="30168"/>
    <s v="Bracket 2"/>
    <n v="1"/>
    <n v="0"/>
    <s v="Parent"/>
    <s v="2013-03-07"/>
    <d v="2024-07-24T00:00:00"/>
    <n v="4157"/>
    <n v="51"/>
    <n v="154"/>
    <n v="20"/>
    <n v="66"/>
    <n v="0"/>
    <n v="12"/>
    <n v="27"/>
    <n v="279"/>
    <n v="6.711570844358912E-2"/>
    <s v="Below Average Priority"/>
    <n v="7"/>
    <x v="3"/>
    <x v="12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50"/>
    <n v="1958"/>
    <n v="66"/>
    <s v="Boomers"/>
    <s v="Master"/>
    <s v="College"/>
    <s v="Partner"/>
    <n v="42315"/>
    <n v="42315"/>
    <s v="Bracket 3"/>
    <n v="0"/>
    <n v="1"/>
    <s v="Parent"/>
    <s v="2013-07-12"/>
    <d v="2024-07-24T00:00:00"/>
    <n v="4030"/>
    <n v="90"/>
    <n v="67"/>
    <n v="15"/>
    <n v="80"/>
    <n v="17"/>
    <n v="11"/>
    <n v="80"/>
    <n v="270"/>
    <n v="6.699751861042183E-2"/>
    <s v="Below Average Priority"/>
    <n v="3"/>
    <x v="11"/>
    <x v="0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94"/>
    <n v="1961"/>
    <n v="63"/>
    <s v="Boomers"/>
    <s v="Bachelors"/>
    <s v="College"/>
    <s v="Married"/>
    <n v="60544"/>
    <n v="60544"/>
    <s v="Bracket 4"/>
    <n v="1"/>
    <n v="1"/>
    <s v="Parent"/>
    <s v="2012-08-25"/>
    <d v="2024-07-24T00:00:00"/>
    <n v="4351"/>
    <n v="92"/>
    <n v="201"/>
    <n v="2"/>
    <n v="43"/>
    <n v="3"/>
    <n v="5"/>
    <n v="35"/>
    <n v="289"/>
    <n v="6.6421512296023902E-2"/>
    <s v="Below Average Priority"/>
    <n v="4"/>
    <x v="4"/>
    <x v="12"/>
    <x v="6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8588"/>
    <n v="1961"/>
    <n v="63"/>
    <s v="Boomers"/>
    <s v="Bachelors"/>
    <s v="College"/>
    <s v="Married"/>
    <n v="60544"/>
    <n v="60544"/>
    <s v="Bracket 4"/>
    <n v="1"/>
    <n v="1"/>
    <s v="Parent"/>
    <s v="2012-08-25"/>
    <d v="2024-07-24T00:00:00"/>
    <n v="4351"/>
    <n v="92"/>
    <n v="201"/>
    <n v="2"/>
    <n v="43"/>
    <n v="3"/>
    <n v="5"/>
    <n v="35"/>
    <n v="289"/>
    <n v="6.6421512296023902E-2"/>
    <s v="Below Average Priority"/>
    <n v="4"/>
    <x v="4"/>
    <x v="12"/>
    <x v="6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332"/>
    <n v="1957"/>
    <n v="67"/>
    <s v="Boomers"/>
    <s v="Bachelors"/>
    <s v="College"/>
    <s v="Married"/>
    <n v="47743"/>
    <n v="47743"/>
    <s v="Bracket 3"/>
    <n v="0"/>
    <n v="1"/>
    <s v="Parent"/>
    <s v="2013-03-22"/>
    <d v="2024-07-24T00:00:00"/>
    <n v="4142"/>
    <n v="56"/>
    <n v="198"/>
    <n v="2"/>
    <n v="43"/>
    <n v="0"/>
    <n v="12"/>
    <n v="20"/>
    <n v="275"/>
    <n v="6.6393046837276676E-2"/>
    <s v="Below Average Priority"/>
    <n v="3"/>
    <x v="5"/>
    <x v="12"/>
    <x v="3"/>
    <n v="6"/>
    <x v="0"/>
    <x v="0"/>
    <x v="0"/>
    <x v="1"/>
    <x v="1"/>
    <n v="1"/>
    <s v="Converted"/>
    <n v="0"/>
    <n v="3"/>
    <n v="11"/>
    <n v="0"/>
    <n v="0"/>
    <n v="2"/>
    <n v="0"/>
    <n v="2"/>
    <x v="4"/>
  </r>
  <r>
    <n v="125"/>
    <n v="1958"/>
    <n v="66"/>
    <s v="Boomers"/>
    <s v="Postgraduate"/>
    <s v="College"/>
    <s v="Partner"/>
    <n v="53083"/>
    <n v="53083"/>
    <s v="Bracket 4"/>
    <n v="1"/>
    <n v="1"/>
    <s v="Parent"/>
    <s v="2013-05-15"/>
    <d v="2024-07-24T00:00:00"/>
    <n v="4088"/>
    <n v="65"/>
    <n v="215"/>
    <n v="7"/>
    <n v="33"/>
    <n v="3"/>
    <n v="0"/>
    <n v="13"/>
    <n v="271"/>
    <n v="6.6291585127201569E-2"/>
    <s v="Below Average Priority"/>
    <n v="6"/>
    <x v="4"/>
    <x v="12"/>
    <x v="6"/>
    <n v="7"/>
    <x v="0"/>
    <x v="0"/>
    <x v="0"/>
    <x v="1"/>
    <x v="1"/>
    <n v="1"/>
    <s v="Converted"/>
    <n v="0"/>
    <n v="3"/>
    <n v="11"/>
    <n v="0"/>
    <n v="0"/>
    <n v="2"/>
    <n v="1"/>
    <n v="3"/>
    <x v="2"/>
  </r>
  <r>
    <n v="4587"/>
    <n v="1944"/>
    <n v="80"/>
    <s v="Silent"/>
    <s v="Master"/>
    <s v="College"/>
    <s v="Widow"/>
    <n v="45006"/>
    <n v="45006"/>
    <s v="Bracket 3"/>
    <n v="0"/>
    <n v="0"/>
    <s v="Not Parent"/>
    <s v="2013-07-18"/>
    <d v="2024-07-24T00:00:00"/>
    <n v="4024"/>
    <n v="90"/>
    <n v="162"/>
    <n v="25"/>
    <n v="53"/>
    <n v="16"/>
    <n v="0"/>
    <n v="10"/>
    <n v="266"/>
    <n v="6.6103379721669978E-2"/>
    <s v="Below Average Priority"/>
    <n v="1"/>
    <x v="0"/>
    <x v="12"/>
    <x v="7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143"/>
    <n v="1985"/>
    <n v="39"/>
    <s v="Millennials"/>
    <s v="PhD"/>
    <s v="College"/>
    <s v="Single"/>
    <n v="37929"/>
    <n v="37929"/>
    <s v="Bracket 3"/>
    <n v="0"/>
    <n v="0"/>
    <s v="Not Parent"/>
    <s v="2013-07-30"/>
    <d v="2024-07-24T00:00:00"/>
    <n v="4012"/>
    <n v="49"/>
    <n v="202"/>
    <n v="2"/>
    <n v="46"/>
    <n v="3"/>
    <n v="2"/>
    <n v="10"/>
    <n v="265"/>
    <n v="6.6051844466600201E-2"/>
    <s v="Below Average Priority"/>
    <n v="2"/>
    <x v="5"/>
    <x v="6"/>
    <x v="6"/>
    <n v="7"/>
    <x v="1"/>
    <x v="0"/>
    <x v="0"/>
    <x v="1"/>
    <x v="1"/>
    <n v="1"/>
    <s v="Converted"/>
    <n v="0"/>
    <n v="3"/>
    <n v="11"/>
    <n v="0"/>
    <n v="0"/>
    <n v="0"/>
    <n v="0"/>
    <n v="0"/>
    <x v="5"/>
  </r>
  <r>
    <n v="2387"/>
    <n v="1952"/>
    <n v="72"/>
    <s v="Boomers"/>
    <s v="Master"/>
    <s v="College"/>
    <s v="Partner"/>
    <n v="43776"/>
    <n v="43776"/>
    <s v="Bracket 3"/>
    <n v="1"/>
    <n v="1"/>
    <s v="Parent"/>
    <s v="2013-02-03"/>
    <d v="2024-07-24T00:00:00"/>
    <n v="4189"/>
    <n v="9"/>
    <n v="177"/>
    <n v="2"/>
    <n v="71"/>
    <n v="3"/>
    <n v="2"/>
    <n v="20"/>
    <n v="275"/>
    <n v="6.5648126044402011E-2"/>
    <s v="Below Average Priority"/>
    <n v="6"/>
    <x v="4"/>
    <x v="6"/>
    <x v="9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0120"/>
    <n v="1955"/>
    <n v="69"/>
    <s v="Boomers"/>
    <s v="Bachelors"/>
    <s v="College"/>
    <s v="Partner"/>
    <n v="38946"/>
    <n v="38946"/>
    <s v="Bracket 3"/>
    <n v="0"/>
    <n v="1"/>
    <s v="Parent"/>
    <s v="2013-10-24"/>
    <d v="2024-07-24T00:00:00"/>
    <n v="3926"/>
    <n v="84"/>
    <n v="116"/>
    <n v="6"/>
    <n v="82"/>
    <n v="6"/>
    <n v="6"/>
    <n v="41"/>
    <n v="257"/>
    <n v="6.5461029037187979E-2"/>
    <s v="Below Average Priority"/>
    <n v="2"/>
    <x v="0"/>
    <x v="12"/>
    <x v="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541"/>
    <n v="1955"/>
    <n v="69"/>
    <s v="Boomers"/>
    <s v="Bachelors"/>
    <s v="College"/>
    <s v="Partner"/>
    <n v="38946"/>
    <n v="38946"/>
    <s v="Bracket 3"/>
    <n v="0"/>
    <n v="1"/>
    <s v="Parent"/>
    <s v="2013-10-24"/>
    <d v="2024-07-24T00:00:00"/>
    <n v="3926"/>
    <n v="84"/>
    <n v="116"/>
    <n v="6"/>
    <n v="82"/>
    <n v="6"/>
    <n v="6"/>
    <n v="41"/>
    <n v="257"/>
    <n v="6.5461029037187979E-2"/>
    <s v="Below Average Priority"/>
    <n v="2"/>
    <x v="0"/>
    <x v="12"/>
    <x v="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991"/>
    <n v="1949"/>
    <n v="75"/>
    <s v="Boomers"/>
    <s v="Master"/>
    <s v="College"/>
    <s v="Married"/>
    <n v="48150"/>
    <n v="48150"/>
    <s v="Bracket 3"/>
    <n v="0"/>
    <n v="1"/>
    <s v="Parent"/>
    <s v="2013-06-08"/>
    <d v="2024-07-24T00:00:00"/>
    <n v="4064"/>
    <n v="24"/>
    <n v="173"/>
    <n v="2"/>
    <n v="39"/>
    <n v="3"/>
    <n v="2"/>
    <n v="47"/>
    <n v="266"/>
    <n v="6.5452755905511806E-2"/>
    <s v="Below Average Priority"/>
    <n v="3"/>
    <x v="4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71"/>
    <n v="1969"/>
    <n v="55"/>
    <s v="Gen X"/>
    <s v="Bachelors"/>
    <s v="College"/>
    <s v="Widow"/>
    <n v="40590"/>
    <n v="40590"/>
    <s v="Bracket 3"/>
    <n v="1"/>
    <n v="1"/>
    <s v="Parent"/>
    <s v="2013-10-02"/>
    <d v="2024-07-24T00:00:00"/>
    <n v="3948"/>
    <n v="30"/>
    <n v="154"/>
    <n v="0"/>
    <n v="50"/>
    <n v="6"/>
    <n v="11"/>
    <n v="37"/>
    <n v="258"/>
    <n v="6.5349544072948323E-2"/>
    <s v="Below Average Priority"/>
    <n v="5"/>
    <x v="0"/>
    <x v="0"/>
    <x v="12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7699"/>
    <n v="1969"/>
    <n v="55"/>
    <s v="Gen X"/>
    <s v="Bachelors"/>
    <s v="College"/>
    <s v="Widow"/>
    <n v="40590"/>
    <n v="40590"/>
    <s v="Bracket 3"/>
    <n v="1"/>
    <n v="1"/>
    <s v="Parent"/>
    <s v="2013-10-02"/>
    <d v="2024-07-24T00:00:00"/>
    <n v="3948"/>
    <n v="30"/>
    <n v="154"/>
    <n v="0"/>
    <n v="50"/>
    <n v="6"/>
    <n v="11"/>
    <n v="37"/>
    <n v="258"/>
    <n v="6.5349544072948323E-2"/>
    <s v="Below Average Priority"/>
    <n v="5"/>
    <x v="0"/>
    <x v="0"/>
    <x v="12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3712"/>
    <n v="1959"/>
    <n v="65"/>
    <s v="Boomers"/>
    <s v="Bachelors"/>
    <s v="College"/>
    <s v="Divorced"/>
    <n v="52332"/>
    <n v="52332"/>
    <s v="Bracket 3"/>
    <n v="0"/>
    <n v="0"/>
    <s v="Not Parent"/>
    <s v="2013-08-28"/>
    <d v="2024-07-24T00:00:00"/>
    <n v="3983"/>
    <n v="63"/>
    <n v="212"/>
    <n v="5"/>
    <n v="33"/>
    <n v="7"/>
    <n v="0"/>
    <n v="2"/>
    <n v="259"/>
    <n v="6.5026362038664326E-2"/>
    <s v="Below Average Priority"/>
    <n v="1"/>
    <x v="0"/>
    <x v="6"/>
    <x v="3"/>
    <n v="4"/>
    <x v="0"/>
    <x v="0"/>
    <x v="0"/>
    <x v="1"/>
    <x v="1"/>
    <n v="1"/>
    <s v="Converted"/>
    <n v="0"/>
    <n v="3"/>
    <n v="11"/>
    <n v="0"/>
    <n v="0"/>
    <n v="0"/>
    <n v="1"/>
    <n v="1"/>
    <x v="4"/>
  </r>
  <r>
    <n v="4967"/>
    <n v="1960"/>
    <n v="64"/>
    <s v="Boomers"/>
    <s v="PhD"/>
    <s v="College"/>
    <s v="Partner"/>
    <n v="38201"/>
    <n v="38201"/>
    <s v="Bracket 3"/>
    <n v="0"/>
    <n v="1"/>
    <s v="Parent"/>
    <s v="2013-03-29"/>
    <d v="2024-07-24T00:00:00"/>
    <n v="4135"/>
    <n v="19"/>
    <n v="233"/>
    <n v="0"/>
    <n v="23"/>
    <n v="0"/>
    <n v="0"/>
    <n v="12"/>
    <n v="268"/>
    <n v="6.4812575574365178E-2"/>
    <s v="Below Average Priority"/>
    <n v="4"/>
    <x v="4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75"/>
    <n v="1956"/>
    <n v="68"/>
    <s v="Boomers"/>
    <s v="Bachelors"/>
    <s v="College"/>
    <s v="Single"/>
    <n v="54252"/>
    <n v="54252"/>
    <s v="Bracket 4"/>
    <n v="1"/>
    <n v="1"/>
    <s v="Parent"/>
    <s v="2013-05-28"/>
    <d v="2024-07-24T00:00:00"/>
    <n v="4075"/>
    <n v="25"/>
    <n v="178"/>
    <n v="4"/>
    <n v="26"/>
    <n v="8"/>
    <n v="4"/>
    <n v="44"/>
    <n v="264"/>
    <n v="6.4785276073619627E-2"/>
    <s v="Below Average Priority"/>
    <n v="5"/>
    <x v="5"/>
    <x v="12"/>
    <x v="6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3225"/>
    <n v="1984"/>
    <n v="40"/>
    <s v="Millennials"/>
    <s v="Master"/>
    <s v="College"/>
    <s v="Married"/>
    <n v="42207"/>
    <n v="42207"/>
    <s v="Bracket 3"/>
    <n v="1"/>
    <n v="0"/>
    <s v="Parent"/>
    <s v="2013-04-01"/>
    <d v="2024-07-24T00:00:00"/>
    <n v="4132"/>
    <n v="71"/>
    <n v="116"/>
    <n v="11"/>
    <n v="72"/>
    <n v="3"/>
    <n v="17"/>
    <n v="46"/>
    <n v="265"/>
    <n v="6.4133591481122937E-2"/>
    <s v="Below Average Priority"/>
    <n v="4"/>
    <x v="5"/>
    <x v="12"/>
    <x v="6"/>
    <n v="6"/>
    <x v="0"/>
    <x v="0"/>
    <x v="1"/>
    <x v="0"/>
    <x v="1"/>
    <n v="1"/>
    <s v="Converted"/>
    <n v="0"/>
    <n v="3"/>
    <n v="11"/>
    <n v="0"/>
    <n v="0"/>
    <n v="2"/>
    <n v="0"/>
    <n v="2"/>
    <x v="4"/>
  </r>
  <r>
    <n v="7494"/>
    <n v="1950"/>
    <n v="74"/>
    <s v="Boomers"/>
    <s v="PhD"/>
    <s v="College"/>
    <s v="Divorced"/>
    <n v="42873"/>
    <n v="42873"/>
    <s v="Bracket 3"/>
    <n v="1"/>
    <n v="1"/>
    <s v="Parent"/>
    <s v="2013-01-21"/>
    <d v="2024-07-24T00:00:00"/>
    <n v="4202"/>
    <n v="11"/>
    <n v="209"/>
    <n v="0"/>
    <n v="40"/>
    <n v="3"/>
    <n v="2"/>
    <n v="15"/>
    <n v="269"/>
    <n v="6.4017134697762976E-2"/>
    <s v="Below Average Priority"/>
    <n v="4"/>
    <x v="3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45"/>
    <n v="1965"/>
    <n v="59"/>
    <s v="Gen X"/>
    <s v="Bachelors"/>
    <s v="College"/>
    <s v="Partner"/>
    <n v="52117"/>
    <n v="52117"/>
    <s v="Bracket 3"/>
    <n v="0"/>
    <n v="1"/>
    <s v="Parent"/>
    <s v="2012-08-16"/>
    <d v="2024-07-24T00:00:00"/>
    <n v="4360"/>
    <n v="55"/>
    <n v="112"/>
    <n v="10"/>
    <n v="107"/>
    <n v="30"/>
    <n v="0"/>
    <n v="20"/>
    <n v="279"/>
    <n v="6.3990825688073391E-2"/>
    <s v="Below Average Priority"/>
    <n v="2"/>
    <x v="4"/>
    <x v="6"/>
    <x v="9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5948"/>
    <n v="1975"/>
    <n v="49"/>
    <s v="Gen X"/>
    <s v="Bachelors"/>
    <s v="College"/>
    <s v="Single"/>
    <n v="57338"/>
    <n v="57338"/>
    <s v="Bracket 4"/>
    <n v="0"/>
    <n v="1"/>
    <s v="Parent"/>
    <s v="2014-04-29"/>
    <d v="2024-07-24T00:00:00"/>
    <n v="3739"/>
    <n v="96"/>
    <n v="143"/>
    <n v="6"/>
    <n v="52"/>
    <n v="11"/>
    <n v="8"/>
    <n v="17"/>
    <n v="237"/>
    <n v="6.3385932067397704E-2"/>
    <s v="Below Average Priority"/>
    <n v="2"/>
    <x v="5"/>
    <x v="12"/>
    <x v="6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905"/>
    <n v="1952"/>
    <n v="72"/>
    <s v="Boomers"/>
    <s v="Bachelors"/>
    <s v="College"/>
    <s v="Partner"/>
    <n v="34074"/>
    <n v="34074"/>
    <s v="Bracket 3"/>
    <n v="1"/>
    <n v="1"/>
    <s v="Parent"/>
    <s v="2013-07-13"/>
    <d v="2024-07-24T00:00:00"/>
    <n v="4029"/>
    <n v="69"/>
    <n v="135"/>
    <n v="1"/>
    <n v="41"/>
    <n v="10"/>
    <n v="1"/>
    <n v="67"/>
    <n v="255"/>
    <n v="6.3291139240506333E-2"/>
    <s v="Below Average Priority"/>
    <n v="5"/>
    <x v="0"/>
    <x v="8"/>
    <x v="12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4437"/>
    <n v="1962"/>
    <n v="62"/>
    <s v="Boomers"/>
    <s v="Bachelors"/>
    <s v="College"/>
    <s v="Married"/>
    <n v="65316"/>
    <n v="65316"/>
    <s v="Bracket 4"/>
    <n v="1"/>
    <n v="1"/>
    <s v="Parent"/>
    <s v="2013-04-24"/>
    <d v="2024-07-24T00:00:00"/>
    <n v="4109"/>
    <n v="65"/>
    <n v="112"/>
    <n v="6"/>
    <n v="92"/>
    <n v="3"/>
    <n v="9"/>
    <n v="38"/>
    <n v="260"/>
    <n v="6.3275736188853737E-2"/>
    <s v="Below Average Priority"/>
    <n v="2"/>
    <x v="0"/>
    <x v="6"/>
    <x v="6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404"/>
    <n v="1976"/>
    <n v="48"/>
    <s v="Gen X"/>
    <s v="Bachelors"/>
    <s v="College"/>
    <s v="Married"/>
    <n v="53359"/>
    <n v="53359"/>
    <s v="Bracket 4"/>
    <n v="1"/>
    <n v="1"/>
    <s v="Parent"/>
    <s v="2013-05-27"/>
    <d v="2024-07-24T00:00:00"/>
    <n v="4076"/>
    <n v="4"/>
    <n v="173"/>
    <n v="4"/>
    <n v="30"/>
    <n v="3"/>
    <n v="6"/>
    <n v="41"/>
    <n v="257"/>
    <n v="6.3052011776251221E-2"/>
    <s v="Below Average Priority"/>
    <n v="4"/>
    <x v="4"/>
    <x v="12"/>
    <x v="9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613"/>
    <n v="1960"/>
    <n v="64"/>
    <s v="Boomers"/>
    <s v="Master"/>
    <s v="College"/>
    <s v="Married"/>
    <n v="54197"/>
    <n v="54197"/>
    <s v="Bracket 4"/>
    <n v="0"/>
    <n v="1"/>
    <s v="Parent"/>
    <s v="2014-04-03"/>
    <d v="2024-07-24T00:00:00"/>
    <n v="3765"/>
    <n v="16"/>
    <n v="162"/>
    <n v="6"/>
    <n v="37"/>
    <n v="6"/>
    <n v="13"/>
    <n v="13"/>
    <n v="237"/>
    <n v="6.2948207171314746E-2"/>
    <s v="Below Average Priority"/>
    <n v="2"/>
    <x v="11"/>
    <x v="8"/>
    <x v="3"/>
    <n v="1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821"/>
    <n v="1978"/>
    <n v="46"/>
    <s v="Gen X"/>
    <s v="Bachelors"/>
    <s v="College"/>
    <s v="Married"/>
    <n v="57113"/>
    <n v="57113"/>
    <s v="Bracket 4"/>
    <n v="1"/>
    <n v="1"/>
    <s v="Parent"/>
    <s v="2013-02-06"/>
    <d v="2024-07-24T00:00:00"/>
    <n v="4186"/>
    <n v="45"/>
    <n v="182"/>
    <n v="4"/>
    <n v="33"/>
    <n v="0"/>
    <n v="2"/>
    <n v="42"/>
    <n v="263"/>
    <n v="6.2828475871954129E-2"/>
    <s v="Below Average Priority"/>
    <n v="6"/>
    <x v="5"/>
    <x v="12"/>
    <x v="6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5633"/>
    <n v="1980"/>
    <n v="44"/>
    <s v="Millennials"/>
    <s v="Bachelors"/>
    <s v="College"/>
    <s v="Married"/>
    <n v="50183"/>
    <n v="50183"/>
    <s v="Bracket 3"/>
    <n v="1"/>
    <n v="1"/>
    <s v="Parent"/>
    <s v="2014-06-25"/>
    <d v="2024-07-24T00:00:00"/>
    <n v="3682"/>
    <n v="47"/>
    <n v="97"/>
    <n v="12"/>
    <n v="84"/>
    <n v="13"/>
    <n v="10"/>
    <n v="15"/>
    <n v="231"/>
    <n v="6.2737642585551326E-2"/>
    <s v="Below Average Priority"/>
    <n v="7"/>
    <x v="0"/>
    <x v="12"/>
    <x v="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64"/>
    <n v="1977"/>
    <n v="47"/>
    <s v="Gen X"/>
    <s v="PhD"/>
    <s v="College"/>
    <s v="Married"/>
    <n v="28973"/>
    <n v="28973"/>
    <s v="Bracket 2"/>
    <n v="0"/>
    <n v="0"/>
    <s v="Not Parent"/>
    <s v="2012-10-13"/>
    <d v="2024-07-24T00:00:00"/>
    <n v="4302"/>
    <n v="59"/>
    <n v="206"/>
    <n v="0"/>
    <n v="46"/>
    <n v="3"/>
    <n v="2"/>
    <n v="12"/>
    <n v="269"/>
    <n v="6.2529056252905627E-2"/>
    <s v="Below Average Priority"/>
    <n v="2"/>
    <x v="4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771"/>
    <n v="1988"/>
    <n v="36"/>
    <s v="Millennials"/>
    <s v="Postgraduate"/>
    <s v="College"/>
    <s v="Single"/>
    <n v="23331"/>
    <n v="23331"/>
    <s v="Bracket 2"/>
    <n v="1"/>
    <n v="0"/>
    <s v="Parent"/>
    <s v="2012-10-05"/>
    <d v="2024-07-24T00:00:00"/>
    <n v="4310"/>
    <n v="97"/>
    <n v="104"/>
    <n v="20"/>
    <n v="101"/>
    <n v="24"/>
    <n v="15"/>
    <n v="5"/>
    <n v="269"/>
    <n v="6.2412993039443157E-2"/>
    <s v="Below Average Priority"/>
    <n v="6"/>
    <x v="4"/>
    <x v="12"/>
    <x v="6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151"/>
    <n v="1990"/>
    <n v="34"/>
    <s v="Millennials"/>
    <s v="High School"/>
    <s v="No College"/>
    <s v="Married"/>
    <n v="24279"/>
    <n v="24279"/>
    <s v="Bracket 2"/>
    <n v="0"/>
    <n v="0"/>
    <s v="Not Parent"/>
    <s v="2012-12-29"/>
    <d v="2024-07-24T00:00:00"/>
    <n v="4225"/>
    <n v="6"/>
    <n v="16"/>
    <n v="36"/>
    <n v="21"/>
    <n v="20"/>
    <n v="62"/>
    <n v="108"/>
    <n v="263"/>
    <n v="6.2248520710059173E-2"/>
    <s v="Below Average Priority"/>
    <n v="1"/>
    <x v="5"/>
    <x v="12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846"/>
    <n v="1974"/>
    <n v="50"/>
    <s v="Gen X"/>
    <s v="Bachelors"/>
    <s v="College"/>
    <s v="Married"/>
    <n v="42557"/>
    <n v="42557"/>
    <s v="Bracket 3"/>
    <n v="0"/>
    <n v="1"/>
    <s v="Parent"/>
    <s v="2012-08-29"/>
    <d v="2024-07-24T00:00:00"/>
    <n v="4347"/>
    <n v="98"/>
    <n v="192"/>
    <n v="5"/>
    <n v="53"/>
    <n v="0"/>
    <n v="5"/>
    <n v="15"/>
    <n v="270"/>
    <n v="6.2111801242236024E-2"/>
    <s v="Below Average Priority"/>
    <n v="4"/>
    <x v="3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570"/>
    <n v="1969"/>
    <n v="55"/>
    <s v="Gen X"/>
    <s v="PhD"/>
    <s v="College"/>
    <s v="Partner"/>
    <n v="42731"/>
    <n v="42731"/>
    <s v="Bracket 3"/>
    <n v="1"/>
    <n v="0"/>
    <s v="Parent"/>
    <s v="2013-10-21"/>
    <d v="2024-07-24T00:00:00"/>
    <n v="3929"/>
    <n v="64"/>
    <n v="159"/>
    <n v="2"/>
    <n v="51"/>
    <n v="6"/>
    <n v="2"/>
    <n v="24"/>
    <n v="244"/>
    <n v="6.210231611096971E-2"/>
    <s v="Below Average Priority"/>
    <n v="3"/>
    <x v="5"/>
    <x v="12"/>
    <x v="6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023"/>
    <n v="1953"/>
    <n v="71"/>
    <s v="Boomers"/>
    <s v="PhD"/>
    <s v="College"/>
    <s v="Single"/>
    <n v="46231"/>
    <n v="46231"/>
    <s v="Bracket 3"/>
    <n v="2"/>
    <n v="1"/>
    <s v="Parent"/>
    <s v="2012-11-26"/>
    <d v="2024-07-24T00:00:00"/>
    <n v="4258"/>
    <n v="87"/>
    <n v="189"/>
    <n v="2"/>
    <n v="55"/>
    <n v="0"/>
    <n v="5"/>
    <n v="12"/>
    <n v="263"/>
    <n v="6.1766087364960073E-2"/>
    <s v="Below Average Priority"/>
    <n v="4"/>
    <x v="3"/>
    <x v="12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08"/>
    <n v="1952"/>
    <n v="72"/>
    <s v="Boomers"/>
    <s v="PhD"/>
    <s v="College"/>
    <s v="Married"/>
    <n v="54549"/>
    <n v="54549"/>
    <s v="Bracket 4"/>
    <n v="0"/>
    <n v="1"/>
    <s v="Parent"/>
    <s v="2014-03-03"/>
    <d v="2024-07-24T00:00:00"/>
    <n v="3796"/>
    <n v="8"/>
    <n v="216"/>
    <n v="2"/>
    <n v="6"/>
    <n v="0"/>
    <n v="0"/>
    <n v="9"/>
    <n v="233"/>
    <n v="6.1380400421496312E-2"/>
    <s v="Below Average Priority"/>
    <n v="2"/>
    <x v="4"/>
    <x v="12"/>
    <x v="9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927"/>
    <n v="1968"/>
    <n v="56"/>
    <s v="Gen X"/>
    <s v="PhD"/>
    <s v="College"/>
    <s v="Married"/>
    <n v="44377"/>
    <n v="44377"/>
    <s v="Bracket 3"/>
    <n v="1"/>
    <n v="1"/>
    <s v="Parent"/>
    <s v="2012-10-05"/>
    <d v="2024-07-24T00:00:00"/>
    <n v="4310"/>
    <n v="70"/>
    <n v="224"/>
    <n v="0"/>
    <n v="30"/>
    <n v="0"/>
    <n v="0"/>
    <n v="10"/>
    <n v="264"/>
    <n v="6.1252900232018563E-2"/>
    <s v="Below Average Priority"/>
    <n v="8"/>
    <x v="4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050"/>
    <n v="1966"/>
    <n v="58"/>
    <s v="Gen X"/>
    <s v="Bachelors"/>
    <s v="College"/>
    <s v="Married"/>
    <n v="54198"/>
    <n v="54198"/>
    <s v="Bracket 4"/>
    <n v="1"/>
    <n v="1"/>
    <s v="Parent"/>
    <s v="2013-12-17"/>
    <d v="2024-07-24T00:00:00"/>
    <n v="3872"/>
    <n v="13"/>
    <n v="185"/>
    <n v="0"/>
    <n v="28"/>
    <n v="3"/>
    <n v="2"/>
    <n v="17"/>
    <n v="235"/>
    <n v="6.0692148760330578E-2"/>
    <s v="Below Average Priority"/>
    <n v="6"/>
    <x v="0"/>
    <x v="12"/>
    <x v="3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376"/>
    <n v="1970"/>
    <n v="54"/>
    <s v="Gen X"/>
    <s v="Master"/>
    <s v="College"/>
    <s v="Divorced"/>
    <n v="55282"/>
    <n v="55282"/>
    <s v="Bracket 4"/>
    <n v="1"/>
    <n v="0"/>
    <s v="Parent"/>
    <s v="2013-12-13"/>
    <d v="2024-07-24T00:00:00"/>
    <n v="3876"/>
    <n v="9"/>
    <n v="125"/>
    <n v="6"/>
    <n v="73"/>
    <n v="8"/>
    <n v="4"/>
    <n v="19"/>
    <n v="235"/>
    <n v="6.062951496388029E-2"/>
    <s v="Below Average Priority"/>
    <n v="1"/>
    <x v="0"/>
    <x v="12"/>
    <x v="3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066"/>
    <n v="1975"/>
    <n v="49"/>
    <s v="Gen X"/>
    <s v="PhD"/>
    <s v="College"/>
    <s v="Partner"/>
    <n v="61905"/>
    <n v="61905"/>
    <s v="Bracket 4"/>
    <n v="0"/>
    <n v="1"/>
    <s v="Parent"/>
    <s v="2014-02-04"/>
    <d v="2024-07-24T00:00:00"/>
    <n v="3823"/>
    <n v="2"/>
    <n v="167"/>
    <n v="0"/>
    <n v="43"/>
    <n v="6"/>
    <n v="2"/>
    <n v="13"/>
    <n v="231"/>
    <n v="6.042375098090505E-2"/>
    <s v="Below Average Priority"/>
    <n v="2"/>
    <x v="5"/>
    <x v="6"/>
    <x v="9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578"/>
    <n v="1949"/>
    <n v="75"/>
    <s v="Boomers"/>
    <s v="Bachelors"/>
    <s v="College"/>
    <s v="Divorced"/>
    <n v="49160"/>
    <n v="49160"/>
    <s v="Bracket 3"/>
    <n v="0"/>
    <n v="1"/>
    <s v="Parent"/>
    <s v="2013-10-20"/>
    <d v="2024-07-24T00:00:00"/>
    <n v="3930"/>
    <n v="29"/>
    <n v="122"/>
    <n v="21"/>
    <n v="43"/>
    <n v="25"/>
    <n v="10"/>
    <n v="15"/>
    <n v="236"/>
    <n v="6.0050890585241733E-2"/>
    <s v="Below Average Priority"/>
    <n v="2"/>
    <x v="0"/>
    <x v="12"/>
    <x v="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420"/>
    <n v="1955"/>
    <n v="69"/>
    <s v="Boomers"/>
    <s v="Master"/>
    <s v="College"/>
    <s v="Divorced"/>
    <n v="46390"/>
    <n v="46390"/>
    <s v="Bracket 3"/>
    <n v="0"/>
    <n v="1"/>
    <s v="Parent"/>
    <s v="2014-05-05"/>
    <d v="2024-07-24T00:00:00"/>
    <n v="3733"/>
    <n v="56"/>
    <n v="95"/>
    <n v="14"/>
    <n v="64"/>
    <n v="2"/>
    <n v="9"/>
    <n v="38"/>
    <n v="222"/>
    <n v="5.9469595499598175E-2"/>
    <s v="Below Average Priority"/>
    <n v="1"/>
    <x v="5"/>
    <x v="6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32"/>
    <n v="1965"/>
    <n v="59"/>
    <s v="Gen X"/>
    <s v="Bachelors"/>
    <s v="College"/>
    <s v="Married"/>
    <n v="69139"/>
    <n v="69139"/>
    <s v="Bracket 4"/>
    <n v="0"/>
    <n v="1"/>
    <s v="Parent"/>
    <s v="2014-01-27"/>
    <d v="2024-07-24T00:00:00"/>
    <n v="3831"/>
    <n v="23"/>
    <n v="86"/>
    <n v="12"/>
    <n v="75"/>
    <n v="33"/>
    <n v="15"/>
    <n v="6"/>
    <n v="227"/>
    <n v="5.9253458626990343E-2"/>
    <s v="Below Average Priority"/>
    <n v="1"/>
    <x v="5"/>
    <x v="12"/>
    <x v="6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011"/>
    <n v="1965"/>
    <n v="59"/>
    <s v="Gen X"/>
    <s v="Bachelors"/>
    <s v="College"/>
    <s v="Married"/>
    <n v="69139"/>
    <n v="69139"/>
    <s v="Bracket 4"/>
    <n v="0"/>
    <n v="1"/>
    <s v="Parent"/>
    <s v="2014-01-27"/>
    <d v="2024-07-24T00:00:00"/>
    <n v="3831"/>
    <n v="23"/>
    <n v="86"/>
    <n v="12"/>
    <n v="75"/>
    <n v="33"/>
    <n v="15"/>
    <n v="6"/>
    <n v="227"/>
    <n v="5.9253458626990343E-2"/>
    <s v="Below Average Priority"/>
    <n v="1"/>
    <x v="5"/>
    <x v="12"/>
    <x v="6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313"/>
    <n v="1975"/>
    <n v="49"/>
    <s v="Gen X"/>
    <s v="Bachelors"/>
    <s v="College"/>
    <s v="Married"/>
    <n v="48178"/>
    <n v="48178"/>
    <s v="Bracket 3"/>
    <n v="1"/>
    <n v="1"/>
    <s v="Parent"/>
    <s v="2012-10-28"/>
    <d v="2024-07-24T00:00:00"/>
    <n v="4287"/>
    <n v="69"/>
    <n v="159"/>
    <n v="4"/>
    <n v="45"/>
    <n v="6"/>
    <n v="2"/>
    <n v="38"/>
    <n v="254"/>
    <n v="5.9248891999066945E-2"/>
    <s v="Below Average Priority"/>
    <n v="6"/>
    <x v="4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648"/>
    <n v="1967"/>
    <n v="57"/>
    <s v="Gen X"/>
    <s v="Bachelors"/>
    <s v="College"/>
    <s v="Single"/>
    <n v="46904"/>
    <n v="46904"/>
    <s v="Bracket 3"/>
    <n v="1"/>
    <n v="1"/>
    <s v="Parent"/>
    <s v="2012-11-03"/>
    <d v="2024-07-24T00:00:00"/>
    <n v="4281"/>
    <n v="20"/>
    <n v="153"/>
    <n v="4"/>
    <n v="56"/>
    <n v="0"/>
    <n v="9"/>
    <n v="31"/>
    <n v="253"/>
    <n v="5.9098341508993228E-2"/>
    <s v="Below Average Priority"/>
    <n v="4"/>
    <x v="4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70"/>
    <n v="1975"/>
    <n v="49"/>
    <s v="Gen X"/>
    <s v="Bachelors"/>
    <s v="College"/>
    <s v="Married"/>
    <n v="27573"/>
    <n v="27573"/>
    <s v="Bracket 2"/>
    <n v="1"/>
    <n v="0"/>
    <s v="Parent"/>
    <s v="2013-03-25"/>
    <d v="2024-07-24T00:00:00"/>
    <n v="4139"/>
    <n v="45"/>
    <n v="50"/>
    <n v="15"/>
    <n v="110"/>
    <n v="39"/>
    <n v="15"/>
    <n v="15"/>
    <n v="244"/>
    <n v="5.89514375453008E-2"/>
    <s v="Below Average Priority"/>
    <n v="4"/>
    <x v="4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21"/>
    <n v="1955"/>
    <n v="69"/>
    <s v="Boomers"/>
    <s v="Bachelors"/>
    <s v="College"/>
    <s v="Married"/>
    <n v="48726"/>
    <n v="48726"/>
    <s v="Bracket 3"/>
    <n v="0"/>
    <n v="1"/>
    <s v="Parent"/>
    <s v="2013-04-27"/>
    <d v="2024-07-24T00:00:00"/>
    <n v="4106"/>
    <n v="90"/>
    <n v="138"/>
    <n v="3"/>
    <n v="38"/>
    <n v="4"/>
    <n v="0"/>
    <n v="59"/>
    <n v="242"/>
    <n v="5.8938139308329272E-2"/>
    <s v="Below Average Priority"/>
    <n v="3"/>
    <x v="0"/>
    <x v="6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381"/>
    <n v="1971"/>
    <n v="53"/>
    <s v="Gen X"/>
    <s v="PhD"/>
    <s v="College"/>
    <s v="Married"/>
    <n v="46463"/>
    <n v="46463"/>
    <s v="Bracket 3"/>
    <n v="1"/>
    <n v="1"/>
    <s v="Parent"/>
    <s v="2013-08-18"/>
    <d v="2024-07-24T00:00:00"/>
    <n v="3993"/>
    <n v="56"/>
    <n v="163"/>
    <n v="2"/>
    <n v="40"/>
    <n v="8"/>
    <n v="11"/>
    <n v="11"/>
    <n v="235"/>
    <n v="5.8852992737290256E-2"/>
    <s v="Below Average Priority"/>
    <n v="7"/>
    <x v="0"/>
    <x v="12"/>
    <x v="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905"/>
    <n v="1955"/>
    <n v="69"/>
    <s v="Boomers"/>
    <s v="Bachelors"/>
    <s v="College"/>
    <s v="Partner"/>
    <n v="42586"/>
    <n v="42586"/>
    <s v="Bracket 3"/>
    <n v="1"/>
    <n v="1"/>
    <s v="Parent"/>
    <s v="2012-10-29"/>
    <d v="2024-07-24T00:00:00"/>
    <n v="4286"/>
    <n v="7"/>
    <n v="194"/>
    <n v="2"/>
    <n v="56"/>
    <n v="0"/>
    <n v="0"/>
    <n v="0"/>
    <n v="252"/>
    <n v="5.8796080261315914E-2"/>
    <s v="Below Average Priority"/>
    <n v="5"/>
    <x v="5"/>
    <x v="12"/>
    <x v="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910"/>
    <n v="1955"/>
    <n v="69"/>
    <s v="Boomers"/>
    <s v="Bachelors"/>
    <s v="College"/>
    <s v="Partner"/>
    <n v="42586"/>
    <n v="42586"/>
    <s v="Bracket 3"/>
    <n v="1"/>
    <n v="1"/>
    <s v="Parent"/>
    <s v="2012-10-29"/>
    <d v="2024-07-24T00:00:00"/>
    <n v="4286"/>
    <n v="7"/>
    <n v="194"/>
    <n v="2"/>
    <n v="56"/>
    <n v="0"/>
    <n v="0"/>
    <n v="0"/>
    <n v="252"/>
    <n v="5.8796080261315914E-2"/>
    <s v="Below Average Priority"/>
    <n v="5"/>
    <x v="5"/>
    <x v="12"/>
    <x v="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379"/>
    <n v="1992"/>
    <n v="32"/>
    <s v="Millennials"/>
    <s v="Master"/>
    <s v="College"/>
    <s v="Partner"/>
    <n v="42670"/>
    <n v="42670"/>
    <s v="Bracket 3"/>
    <n v="0"/>
    <n v="0"/>
    <s v="Not Parent"/>
    <s v="2013-04-27"/>
    <d v="2024-07-24T00:00:00"/>
    <n v="4106"/>
    <n v="12"/>
    <n v="154"/>
    <n v="2"/>
    <n v="46"/>
    <n v="20"/>
    <n v="4"/>
    <n v="15"/>
    <n v="241"/>
    <n v="5.8694593278129564E-2"/>
    <s v="Below Average Priority"/>
    <n v="1"/>
    <x v="5"/>
    <x v="6"/>
    <x v="9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341"/>
    <n v="1948"/>
    <n v="76"/>
    <s v="Boomers"/>
    <s v="Bachelors"/>
    <s v="College"/>
    <s v="Partner"/>
    <n v="51315"/>
    <n v="51315"/>
    <s v="Bracket 3"/>
    <n v="0"/>
    <n v="0"/>
    <s v="Not Parent"/>
    <s v="2014-02-23"/>
    <d v="2024-07-24T00:00:00"/>
    <n v="3804"/>
    <n v="45"/>
    <n v="68"/>
    <n v="28"/>
    <n v="39"/>
    <n v="16"/>
    <n v="30"/>
    <n v="41"/>
    <n v="222"/>
    <n v="5.8359621451104099E-2"/>
    <s v="Below Average Priority"/>
    <n v="1"/>
    <x v="7"/>
    <x v="6"/>
    <x v="6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677"/>
    <n v="1956"/>
    <n v="68"/>
    <s v="Boomers"/>
    <s v="Bachelors"/>
    <s v="College"/>
    <s v="Partner"/>
    <n v="46097"/>
    <n v="46097"/>
    <s v="Bracket 3"/>
    <n v="0"/>
    <n v="1"/>
    <s v="Parent"/>
    <s v="2013-03-31"/>
    <d v="2024-07-24T00:00:00"/>
    <n v="4133"/>
    <n v="11"/>
    <n v="72"/>
    <n v="24"/>
    <n v="68"/>
    <n v="65"/>
    <n v="4"/>
    <n v="8"/>
    <n v="241"/>
    <n v="5.8311154125332686E-2"/>
    <s v="Below Average Priority"/>
    <n v="5"/>
    <x v="0"/>
    <x v="12"/>
    <x v="3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969"/>
    <n v="1982"/>
    <n v="42"/>
    <s v="Millennials"/>
    <s v="Bachelors"/>
    <s v="College"/>
    <s v="Partner"/>
    <n v="50272"/>
    <n v="50272"/>
    <s v="Bracket 3"/>
    <n v="1"/>
    <n v="0"/>
    <s v="Parent"/>
    <s v="2013-08-07"/>
    <d v="2024-07-24T00:00:00"/>
    <n v="4004"/>
    <n v="75"/>
    <n v="99"/>
    <n v="13"/>
    <n v="66"/>
    <n v="43"/>
    <n v="8"/>
    <n v="4"/>
    <n v="233"/>
    <n v="5.8191808191808192E-2"/>
    <s v="Below Average Priority"/>
    <n v="3"/>
    <x v="5"/>
    <x v="12"/>
    <x v="6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96"/>
    <n v="1952"/>
    <n v="72"/>
    <s v="Boomers"/>
    <s v="Postgraduate"/>
    <s v="College"/>
    <s v="Partner"/>
    <n v="57247"/>
    <n v="57247"/>
    <s v="Bracket 4"/>
    <n v="0"/>
    <n v="1"/>
    <s v="Parent"/>
    <s v="2013-08-08"/>
    <d v="2024-07-24T00:00:00"/>
    <n v="4003"/>
    <n v="50"/>
    <n v="99"/>
    <n v="4"/>
    <n v="32"/>
    <n v="37"/>
    <n v="54"/>
    <n v="6"/>
    <n v="232"/>
    <n v="5.7956532600549587E-2"/>
    <s v="Below Average Priority"/>
    <n v="2"/>
    <x v="7"/>
    <x v="12"/>
    <x v="7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866"/>
    <n v="1974"/>
    <n v="50"/>
    <s v="Gen X"/>
    <s v="Bachelors"/>
    <s v="College"/>
    <s v="Partner"/>
    <n v="48186"/>
    <n v="48186"/>
    <s v="Bracket 3"/>
    <n v="1"/>
    <n v="0"/>
    <s v="Parent"/>
    <s v="2014-03-20"/>
    <d v="2024-07-24T00:00:00"/>
    <n v="3779"/>
    <n v="39"/>
    <n v="97"/>
    <n v="3"/>
    <n v="66"/>
    <n v="12"/>
    <n v="7"/>
    <n v="34"/>
    <n v="219"/>
    <n v="5.795183911087589E-2"/>
    <s v="Below Average Priority"/>
    <n v="3"/>
    <x v="5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562"/>
    <n v="1969"/>
    <n v="55"/>
    <s v="Gen X"/>
    <s v="Bachelors"/>
    <s v="College"/>
    <s v="Partner"/>
    <n v="54165"/>
    <n v="54165"/>
    <s v="Bracket 4"/>
    <n v="0"/>
    <n v="0"/>
    <s v="Not Parent"/>
    <s v="2013-05-28"/>
    <d v="2024-07-24T00:00:00"/>
    <n v="4075"/>
    <n v="72"/>
    <n v="127"/>
    <n v="4"/>
    <n v="73"/>
    <n v="15"/>
    <n v="6"/>
    <n v="11"/>
    <n v="236"/>
    <n v="5.791411042944785E-2"/>
    <s v="Below Average Priority"/>
    <n v="1"/>
    <x v="7"/>
    <x v="12"/>
    <x v="7"/>
    <n v="2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1604"/>
    <n v="1960"/>
    <n v="64"/>
    <s v="Boomers"/>
    <s v="Master"/>
    <s v="College"/>
    <s v="Married"/>
    <n v="47353"/>
    <n v="47353"/>
    <s v="Bracket 3"/>
    <n v="0"/>
    <n v="1"/>
    <s v="Parent"/>
    <s v="2013-11-13"/>
    <d v="2024-07-24T00:00:00"/>
    <n v="3906"/>
    <n v="93"/>
    <n v="184"/>
    <n v="2"/>
    <n v="19"/>
    <n v="8"/>
    <n v="8"/>
    <n v="4"/>
    <n v="225"/>
    <n v="5.7603686635944701E-2"/>
    <s v="Below Average Priority"/>
    <n v="3"/>
    <x v="7"/>
    <x v="6"/>
    <x v="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474"/>
    <n v="1970"/>
    <n v="54"/>
    <s v="Gen X"/>
    <s v="Bachelors"/>
    <s v="College"/>
    <s v="Single"/>
    <n v="43020"/>
    <n v="43020"/>
    <s v="Bracket 3"/>
    <n v="1"/>
    <n v="0"/>
    <s v="Parent"/>
    <s v="2013-11-30"/>
    <d v="2024-07-24T00:00:00"/>
    <n v="3889"/>
    <n v="79"/>
    <n v="45"/>
    <n v="7"/>
    <n v="99"/>
    <n v="4"/>
    <n v="25"/>
    <n v="43"/>
    <n v="223"/>
    <n v="5.7341218822319365E-2"/>
    <s v="Below Average Priority"/>
    <n v="3"/>
    <x v="5"/>
    <x v="12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42"/>
    <n v="1979"/>
    <n v="45"/>
    <s v="Gen X"/>
    <s v="Master"/>
    <s v="College"/>
    <s v="Partner"/>
    <n v="62499"/>
    <n v="62499"/>
    <s v="Bracket 4"/>
    <n v="1"/>
    <n v="0"/>
    <s v="Parent"/>
    <s v="2013-12-09"/>
    <d v="2024-07-24T00:00:00"/>
    <n v="3880"/>
    <n v="0"/>
    <n v="140"/>
    <n v="4"/>
    <n v="61"/>
    <n v="0"/>
    <n v="13"/>
    <n v="4"/>
    <n v="222"/>
    <n v="5.7216494845360823E-2"/>
    <s v="Below Average Priority"/>
    <n v="2"/>
    <x v="0"/>
    <x v="12"/>
    <x v="3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534"/>
    <n v="1975"/>
    <n v="49"/>
    <s v="Gen X"/>
    <s v="Master"/>
    <s v="College"/>
    <s v="Married"/>
    <n v="47808"/>
    <n v="47808"/>
    <s v="Bracket 3"/>
    <n v="0"/>
    <n v="1"/>
    <s v="Parent"/>
    <s v="2013-10-20"/>
    <d v="2024-07-24T00:00:00"/>
    <n v="3930"/>
    <n v="30"/>
    <n v="123"/>
    <n v="1"/>
    <n v="26"/>
    <n v="2"/>
    <n v="0"/>
    <n v="72"/>
    <n v="224"/>
    <n v="5.6997455470737916E-2"/>
    <s v="Below Average Priority"/>
    <n v="2"/>
    <x v="0"/>
    <x v="6"/>
    <x v="12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6940"/>
    <n v="1966"/>
    <n v="58"/>
    <s v="Gen X"/>
    <s v="PhD"/>
    <s v="College"/>
    <s v="Single"/>
    <n v="46734"/>
    <n v="46734"/>
    <s v="Bracket 3"/>
    <n v="1"/>
    <n v="2"/>
    <s v="Parent"/>
    <s v="2013-10-21"/>
    <d v="2024-07-24T00:00:00"/>
    <n v="3929"/>
    <n v="86"/>
    <n v="100"/>
    <n v="1"/>
    <n v="39"/>
    <n v="6"/>
    <n v="1"/>
    <n v="76"/>
    <n v="223"/>
    <n v="5.6757444642402649E-2"/>
    <s v="Below Average Priority"/>
    <n v="4"/>
    <x v="0"/>
    <x v="6"/>
    <x v="12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195"/>
    <n v="1972"/>
    <n v="52"/>
    <s v="Gen X"/>
    <s v="Bachelors"/>
    <s v="College"/>
    <s v="Single"/>
    <n v="38808"/>
    <n v="38808"/>
    <s v="Bracket 3"/>
    <n v="1"/>
    <n v="0"/>
    <s v="Parent"/>
    <s v="2012-08-26"/>
    <d v="2024-07-24T00:00:00"/>
    <n v="4350"/>
    <n v="21"/>
    <n v="125"/>
    <n v="17"/>
    <n v="52"/>
    <n v="3"/>
    <n v="19"/>
    <n v="30"/>
    <n v="246"/>
    <n v="5.6551724137931032E-2"/>
    <s v="Below Average Priority"/>
    <n v="4"/>
    <x v="4"/>
    <x v="12"/>
    <x v="9"/>
    <n v="8"/>
    <x v="0"/>
    <x v="0"/>
    <x v="1"/>
    <x v="0"/>
    <x v="1"/>
    <n v="1"/>
    <s v="Converted"/>
    <n v="0"/>
    <n v="3"/>
    <n v="11"/>
    <n v="0"/>
    <n v="0"/>
    <n v="2"/>
    <n v="0"/>
    <n v="2"/>
    <x v="4"/>
  </r>
  <r>
    <n v="1404"/>
    <n v="1968"/>
    <n v="56"/>
    <s v="Gen X"/>
    <s v="Bachelors"/>
    <s v="College"/>
    <s v="Partner"/>
    <n v="34916"/>
    <n v="34916"/>
    <s v="Bracket 3"/>
    <n v="2"/>
    <n v="0"/>
    <s v="Parent"/>
    <s v="2013-05-15"/>
    <d v="2024-07-24T00:00:00"/>
    <n v="4088"/>
    <n v="89"/>
    <n v="51"/>
    <n v="23"/>
    <n v="82"/>
    <n v="33"/>
    <n v="0"/>
    <n v="42"/>
    <n v="231"/>
    <n v="5.650684931506849E-2"/>
    <s v="Below Average Priority"/>
    <n v="4"/>
    <x v="4"/>
    <x v="12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53"/>
    <n v="1956"/>
    <n v="68"/>
    <s v="Boomers"/>
    <s v="Master"/>
    <s v="College"/>
    <s v="Partner"/>
    <n v="54603"/>
    <n v="54603"/>
    <s v="Bracket 4"/>
    <n v="1"/>
    <n v="1"/>
    <s v="Parent"/>
    <s v="2013-07-09"/>
    <d v="2024-07-24T00:00:00"/>
    <n v="4033"/>
    <n v="85"/>
    <n v="145"/>
    <n v="13"/>
    <n v="46"/>
    <n v="17"/>
    <n v="2"/>
    <n v="4"/>
    <n v="227"/>
    <n v="5.6285643441606747E-2"/>
    <s v="Below Average Priority"/>
    <n v="6"/>
    <x v="5"/>
    <x v="6"/>
    <x v="9"/>
    <n v="7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955"/>
    <n v="1962"/>
    <n v="62"/>
    <s v="Boomers"/>
    <s v="Master"/>
    <s v="College"/>
    <s v="Partner"/>
    <n v="47175"/>
    <n v="47175"/>
    <s v="Bracket 3"/>
    <n v="1"/>
    <n v="1"/>
    <s v="Parent"/>
    <s v="2012-10-28"/>
    <d v="2024-07-24T00:00:00"/>
    <n v="4287"/>
    <n v="81"/>
    <n v="167"/>
    <n v="2"/>
    <n v="44"/>
    <n v="6"/>
    <n v="2"/>
    <n v="19"/>
    <n v="240"/>
    <n v="5.5983205038488457E-2"/>
    <s v="Below Average Priority"/>
    <n v="7"/>
    <x v="5"/>
    <x v="6"/>
    <x v="9"/>
    <n v="8"/>
    <x v="0"/>
    <x v="0"/>
    <x v="1"/>
    <x v="0"/>
    <x v="1"/>
    <n v="1"/>
    <s v="Converted"/>
    <n v="0"/>
    <n v="3"/>
    <n v="11"/>
    <n v="0"/>
    <n v="0"/>
    <n v="2"/>
    <n v="0"/>
    <n v="2"/>
    <x v="4"/>
  </r>
  <r>
    <n v="8387"/>
    <n v="1957"/>
    <n v="67"/>
    <s v="Boomers"/>
    <s v="Bachelors"/>
    <s v="College"/>
    <s v="Married"/>
    <n v="43140"/>
    <n v="43140"/>
    <s v="Bracket 3"/>
    <n v="0"/>
    <n v="1"/>
    <s v="Parent"/>
    <s v="2013-01-05"/>
    <d v="2024-07-24T00:00:00"/>
    <n v="4218"/>
    <n v="68"/>
    <n v="134"/>
    <n v="8"/>
    <n v="76"/>
    <n v="6"/>
    <n v="0"/>
    <n v="11"/>
    <n v="235"/>
    <n v="5.5713608345187293E-2"/>
    <s v="Below Average Priority"/>
    <n v="1"/>
    <x v="5"/>
    <x v="12"/>
    <x v="6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692"/>
    <n v="1952"/>
    <n v="72"/>
    <s v="Boomers"/>
    <s v="Bachelors"/>
    <s v="College"/>
    <s v="Partner"/>
    <n v="43462"/>
    <n v="43462"/>
    <s v="Bracket 3"/>
    <n v="1"/>
    <n v="1"/>
    <s v="Parent"/>
    <s v="2012-09-12"/>
    <d v="2024-07-24T00:00:00"/>
    <n v="4333"/>
    <n v="50"/>
    <n v="90"/>
    <n v="17"/>
    <n v="97"/>
    <n v="15"/>
    <n v="6"/>
    <n v="15"/>
    <n v="240"/>
    <n v="5.5388876067389799E-2"/>
    <s v="Below Average Priority"/>
    <n v="6"/>
    <x v="5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922"/>
    <n v="1974"/>
    <n v="50"/>
    <s v="Gen X"/>
    <s v="PhD"/>
    <s v="College"/>
    <s v="Married"/>
    <n v="40344"/>
    <n v="40344"/>
    <s v="Bracket 3"/>
    <n v="0"/>
    <n v="1"/>
    <s v="Parent"/>
    <s v="2013-10-13"/>
    <d v="2024-07-24T00:00:00"/>
    <n v="3937"/>
    <n v="48"/>
    <n v="210"/>
    <n v="0"/>
    <n v="6"/>
    <n v="0"/>
    <n v="0"/>
    <n v="2"/>
    <n v="218"/>
    <n v="5.5372110744221485E-2"/>
    <s v="Below Average Priority"/>
    <n v="2"/>
    <x v="5"/>
    <x v="12"/>
    <x v="6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86"/>
    <n v="1987"/>
    <n v="37"/>
    <s v="Millennials"/>
    <s v="Master"/>
    <s v="College"/>
    <s v="Single"/>
    <n v="41020"/>
    <n v="41020"/>
    <s v="Bracket 3"/>
    <n v="0"/>
    <n v="0"/>
    <s v="Not Parent"/>
    <s v="2013-10-28"/>
    <d v="2024-07-24T00:00:00"/>
    <n v="3922"/>
    <n v="68"/>
    <n v="112"/>
    <n v="1"/>
    <n v="54"/>
    <n v="7"/>
    <n v="7"/>
    <n v="36"/>
    <n v="217"/>
    <n v="5.5328913819479859E-2"/>
    <s v="Below Average Priority"/>
    <n v="1"/>
    <x v="0"/>
    <x v="6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892"/>
    <n v="1980"/>
    <n v="44"/>
    <s v="Millennials"/>
    <s v="Bachelors"/>
    <s v="College"/>
    <s v="Married"/>
    <n v="34968"/>
    <n v="34968"/>
    <s v="Bracket 3"/>
    <n v="1"/>
    <n v="0"/>
    <s v="Parent"/>
    <s v="2013-04-10"/>
    <d v="2024-07-24T00:00:00"/>
    <n v="4123"/>
    <n v="11"/>
    <n v="158"/>
    <n v="6"/>
    <n v="45"/>
    <n v="8"/>
    <n v="2"/>
    <n v="2"/>
    <n v="221"/>
    <n v="5.3601746301236965E-2"/>
    <s v="Below Average Priority"/>
    <n v="7"/>
    <x v="0"/>
    <x v="6"/>
    <x v="6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640"/>
    <n v="1974"/>
    <n v="50"/>
    <s v="Gen X"/>
    <s v="Bachelors"/>
    <s v="College"/>
    <s v="Partner"/>
    <n v="44392"/>
    <n v="44392"/>
    <s v="Bracket 3"/>
    <n v="1"/>
    <n v="1"/>
    <s v="Parent"/>
    <s v="2013-09-05"/>
    <d v="2024-07-24T00:00:00"/>
    <n v="3975"/>
    <n v="71"/>
    <n v="87"/>
    <n v="5"/>
    <n v="71"/>
    <n v="7"/>
    <n v="12"/>
    <n v="29"/>
    <n v="211"/>
    <n v="5.3081761006289307E-2"/>
    <s v="Below Average Priority"/>
    <n v="5"/>
    <x v="5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25"/>
    <n v="1981"/>
    <n v="43"/>
    <s v="Millennials"/>
    <s v="PhD"/>
    <s v="College"/>
    <s v="Partner"/>
    <n v="39665"/>
    <n v="39665"/>
    <s v="Bracket 3"/>
    <n v="1"/>
    <n v="0"/>
    <s v="Parent"/>
    <s v="2013-05-25"/>
    <d v="2024-07-24T00:00:00"/>
    <n v="4078"/>
    <n v="97"/>
    <n v="127"/>
    <n v="1"/>
    <n v="56"/>
    <n v="0"/>
    <n v="1"/>
    <n v="31"/>
    <n v="216"/>
    <n v="5.2967140755272195E-2"/>
    <s v="Below Average Priority"/>
    <n v="3"/>
    <x v="5"/>
    <x v="6"/>
    <x v="12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9485"/>
    <n v="1986"/>
    <n v="38"/>
    <s v="Millennials"/>
    <s v="PhD"/>
    <s v="College"/>
    <s v="Married"/>
    <n v="45921"/>
    <n v="45921"/>
    <s v="Bracket 3"/>
    <n v="0"/>
    <n v="0"/>
    <s v="Not Parent"/>
    <s v="2014-03-10"/>
    <d v="2024-07-24T00:00:00"/>
    <n v="3789"/>
    <n v="23"/>
    <n v="102"/>
    <n v="9"/>
    <n v="49"/>
    <n v="24"/>
    <n v="3"/>
    <n v="12"/>
    <n v="199"/>
    <n v="5.2520453945632095E-2"/>
    <s v="Below Average Priority"/>
    <n v="1"/>
    <x v="7"/>
    <x v="12"/>
    <x v="3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551"/>
    <n v="1954"/>
    <n v="70"/>
    <s v="Boomers"/>
    <s v="Master"/>
    <s v="College"/>
    <s v="Partner"/>
    <n v="60033"/>
    <n v="60033"/>
    <s v="Bracket 4"/>
    <n v="0"/>
    <n v="1"/>
    <s v="Parent"/>
    <s v="2014-03-29"/>
    <d v="2024-07-24T00:00:00"/>
    <n v="3770"/>
    <n v="28"/>
    <n v="62"/>
    <n v="1"/>
    <n v="57"/>
    <n v="19"/>
    <n v="11"/>
    <n v="48"/>
    <n v="198"/>
    <n v="5.2519893899204244E-2"/>
    <s v="Below Average Priority"/>
    <n v="2"/>
    <x v="7"/>
    <x v="12"/>
    <x v="6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860"/>
    <n v="1959"/>
    <n v="65"/>
    <s v="Boomers"/>
    <s v="Bachelors"/>
    <s v="College"/>
    <s v="Partner"/>
    <n v="44911"/>
    <n v="44911"/>
    <s v="Bracket 3"/>
    <n v="0"/>
    <n v="1"/>
    <s v="Parent"/>
    <s v="2013-03-15"/>
    <d v="2024-07-24T00:00:00"/>
    <n v="4149"/>
    <n v="11"/>
    <n v="159"/>
    <n v="0"/>
    <n v="22"/>
    <n v="2"/>
    <n v="1"/>
    <n v="31"/>
    <n v="215"/>
    <n v="5.1819715594119062E-2"/>
    <s v="Below Average Priority"/>
    <n v="3"/>
    <x v="5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698"/>
    <n v="1976"/>
    <n v="48"/>
    <s v="Gen X"/>
    <s v="PhD"/>
    <s v="College"/>
    <s v="Married"/>
    <n v="51650"/>
    <n v="51650"/>
    <s v="Bracket 3"/>
    <n v="0"/>
    <n v="1"/>
    <s v="Parent"/>
    <s v="2014-05-11"/>
    <d v="2024-07-24T00:00:00"/>
    <n v="3727"/>
    <n v="81"/>
    <n v="152"/>
    <n v="3"/>
    <n v="22"/>
    <n v="2"/>
    <n v="5"/>
    <n v="7"/>
    <n v="191"/>
    <n v="5.1247652267239069E-2"/>
    <s v="Below Average Priority"/>
    <n v="1"/>
    <x v="5"/>
    <x v="12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945"/>
    <n v="1970"/>
    <n v="54"/>
    <s v="Gen X"/>
    <s v="Bachelors"/>
    <s v="College"/>
    <s v="Divorced"/>
    <n v="54137"/>
    <n v="54137"/>
    <s v="Bracket 4"/>
    <n v="0"/>
    <n v="1"/>
    <s v="Parent"/>
    <s v="2013-08-16"/>
    <d v="2024-07-24T00:00:00"/>
    <n v="3995"/>
    <n v="46"/>
    <n v="171"/>
    <n v="0"/>
    <n v="11"/>
    <n v="0"/>
    <n v="1"/>
    <n v="20"/>
    <n v="203"/>
    <n v="5.0813516896120153E-2"/>
    <s v="Below Average Priority"/>
    <n v="2"/>
    <x v="5"/>
    <x v="12"/>
    <x v="9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55"/>
    <n v="1946"/>
    <n v="78"/>
    <s v="Boomers"/>
    <s v="PhD"/>
    <s v="College"/>
    <s v="Married"/>
    <n v="51012"/>
    <n v="51012"/>
    <s v="Bracket 3"/>
    <n v="0"/>
    <n v="0"/>
    <s v="Not Parent"/>
    <s v="2013-04-18"/>
    <d v="2024-07-24T00:00:00"/>
    <n v="4115"/>
    <n v="86"/>
    <n v="102"/>
    <n v="9"/>
    <n v="63"/>
    <n v="2"/>
    <n v="9"/>
    <n v="24"/>
    <n v="209"/>
    <n v="5.0789793438639125E-2"/>
    <s v="Below Average Priority"/>
    <n v="1"/>
    <x v="5"/>
    <x v="12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592"/>
    <n v="1946"/>
    <n v="78"/>
    <s v="Boomers"/>
    <s v="PhD"/>
    <s v="College"/>
    <s v="Married"/>
    <n v="51012"/>
    <n v="51012"/>
    <s v="Bracket 3"/>
    <n v="0"/>
    <n v="0"/>
    <s v="Not Parent"/>
    <s v="2013-04-18"/>
    <d v="2024-07-24T00:00:00"/>
    <n v="4115"/>
    <n v="86"/>
    <n v="102"/>
    <n v="9"/>
    <n v="63"/>
    <n v="2"/>
    <n v="9"/>
    <n v="24"/>
    <n v="209"/>
    <n v="5.0789793438639125E-2"/>
    <s v="Below Average Priority"/>
    <n v="1"/>
    <x v="5"/>
    <x v="12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26"/>
    <n v="1971"/>
    <n v="53"/>
    <s v="Gen X"/>
    <s v="Postgraduate"/>
    <s v="College"/>
    <s v="Married"/>
    <n v="54690"/>
    <n v="54690"/>
    <s v="Bracket 4"/>
    <n v="1"/>
    <n v="1"/>
    <s v="Parent"/>
    <s v="2013-11-07"/>
    <d v="2024-07-24T00:00:00"/>
    <n v="3912"/>
    <n v="76"/>
    <n v="111"/>
    <n v="16"/>
    <n v="37"/>
    <n v="7"/>
    <n v="9"/>
    <n v="18"/>
    <n v="198"/>
    <n v="5.0613496932515337E-2"/>
    <s v="Below Average Priority"/>
    <n v="3"/>
    <x v="0"/>
    <x v="12"/>
    <x v="6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360"/>
    <n v="1971"/>
    <n v="53"/>
    <s v="Gen X"/>
    <s v="Postgraduate"/>
    <s v="College"/>
    <s v="Married"/>
    <n v="54690"/>
    <n v="54690"/>
    <s v="Bracket 4"/>
    <n v="1"/>
    <n v="1"/>
    <s v="Parent"/>
    <s v="2013-11-07"/>
    <d v="2024-07-24T00:00:00"/>
    <n v="3912"/>
    <n v="76"/>
    <n v="111"/>
    <n v="16"/>
    <n v="37"/>
    <n v="7"/>
    <n v="9"/>
    <n v="18"/>
    <n v="198"/>
    <n v="5.0613496932515337E-2"/>
    <s v="Below Average Priority"/>
    <n v="3"/>
    <x v="0"/>
    <x v="12"/>
    <x v="6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71"/>
    <n v="1967"/>
    <n v="57"/>
    <s v="Gen X"/>
    <s v="Bachelors"/>
    <s v="College"/>
    <s v="Partner"/>
    <n v="54178"/>
    <n v="54178"/>
    <s v="Bracket 4"/>
    <n v="0"/>
    <n v="1"/>
    <s v="Parent"/>
    <s v="2014-01-21"/>
    <d v="2024-07-24T00:00:00"/>
    <n v="3837"/>
    <n v="79"/>
    <n v="135"/>
    <n v="9"/>
    <n v="39"/>
    <n v="4"/>
    <n v="0"/>
    <n v="7"/>
    <n v="194"/>
    <n v="5.0560333593953607E-2"/>
    <s v="Below Average Priority"/>
    <n v="1"/>
    <x v="7"/>
    <x v="6"/>
    <x v="6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602"/>
    <n v="1958"/>
    <n v="66"/>
    <s v="Boomers"/>
    <s v="Master"/>
    <s v="College"/>
    <s v="Married"/>
    <n v="51412"/>
    <n v="51412"/>
    <s v="Bracket 3"/>
    <n v="0"/>
    <n v="1"/>
    <s v="Parent"/>
    <s v="2013-12-31"/>
    <d v="2024-07-24T00:00:00"/>
    <n v="3858"/>
    <n v="42"/>
    <n v="140"/>
    <n v="3"/>
    <n v="29"/>
    <n v="4"/>
    <n v="5"/>
    <n v="14"/>
    <n v="195"/>
    <n v="5.0544323483670293E-2"/>
    <s v="Below Average Priority"/>
    <n v="2"/>
    <x v="0"/>
    <x v="6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141"/>
    <n v="1986"/>
    <n v="38"/>
    <s v="Millennials"/>
    <s v="Master"/>
    <s v="College"/>
    <s v="Single"/>
    <n v="21888"/>
    <n v="21888"/>
    <s v="Bracket 2"/>
    <n v="1"/>
    <n v="0"/>
    <s v="Parent"/>
    <s v="2012-12-29"/>
    <d v="2024-07-24T00:00:00"/>
    <n v="4225"/>
    <n v="15"/>
    <n v="88"/>
    <n v="10"/>
    <n v="46"/>
    <n v="2"/>
    <n v="3"/>
    <n v="64"/>
    <n v="213"/>
    <n v="5.0414201183431956E-2"/>
    <s v="Below Average Priority"/>
    <n v="4"/>
    <x v="4"/>
    <x v="12"/>
    <x v="13"/>
    <n v="10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5966"/>
    <n v="1974"/>
    <n v="50"/>
    <s v="Gen X"/>
    <s v="PhD"/>
    <s v="College"/>
    <s v="Married"/>
    <n v="45207"/>
    <n v="45207"/>
    <s v="Bracket 3"/>
    <n v="1"/>
    <n v="1"/>
    <s v="Parent"/>
    <s v="2012-11-10"/>
    <d v="2024-07-24T00:00:00"/>
    <n v="4274"/>
    <n v="64"/>
    <n v="203"/>
    <n v="0"/>
    <n v="10"/>
    <n v="0"/>
    <n v="0"/>
    <n v="2"/>
    <n v="215"/>
    <n v="5.0304164716892842E-2"/>
    <s v="Below Average Priority"/>
    <n v="5"/>
    <x v="0"/>
    <x v="12"/>
    <x v="3"/>
    <n v="6"/>
    <x v="0"/>
    <x v="0"/>
    <x v="0"/>
    <x v="1"/>
    <x v="1"/>
    <n v="1"/>
    <s v="Converted"/>
    <n v="0"/>
    <n v="3"/>
    <n v="11"/>
    <n v="0"/>
    <n v="0"/>
    <n v="2"/>
    <n v="0"/>
    <n v="2"/>
    <x v="4"/>
  </r>
  <r>
    <n v="7019"/>
    <n v="1963"/>
    <n v="61"/>
    <s v="Boomers"/>
    <s v="Bachelors"/>
    <s v="College"/>
    <s v="Partner"/>
    <n v="54414"/>
    <n v="54414"/>
    <s v="Bracket 4"/>
    <n v="1"/>
    <n v="1"/>
    <s v="Parent"/>
    <s v="2013-01-23"/>
    <d v="2024-07-24T00:00:00"/>
    <n v="4200"/>
    <n v="49"/>
    <n v="109"/>
    <n v="18"/>
    <n v="16"/>
    <n v="24"/>
    <n v="26"/>
    <n v="18"/>
    <n v="211"/>
    <n v="5.0238095238095241E-2"/>
    <s v="Below Average Priority"/>
    <n v="4"/>
    <x v="0"/>
    <x v="12"/>
    <x v="6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2534"/>
    <n v="1953"/>
    <n v="71"/>
    <s v="Boomers"/>
    <s v="Bachelors"/>
    <s v="College"/>
    <s v="Married"/>
    <n v="37716"/>
    <n v="37716"/>
    <s v="Bracket 3"/>
    <n v="0"/>
    <n v="1"/>
    <s v="Parent"/>
    <s v="2014-04-21"/>
    <d v="2024-07-24T00:00:00"/>
    <n v="3747"/>
    <n v="4"/>
    <n v="97"/>
    <n v="1"/>
    <n v="41"/>
    <n v="6"/>
    <n v="2"/>
    <n v="41"/>
    <n v="188"/>
    <n v="5.0173472111022153E-2"/>
    <s v="Below Average Priority"/>
    <n v="2"/>
    <x v="5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788"/>
    <n v="1972"/>
    <n v="52"/>
    <s v="Gen X"/>
    <s v="Bachelors"/>
    <s v="College"/>
    <s v="Partner"/>
    <n v="46053"/>
    <n v="46053"/>
    <s v="Bracket 3"/>
    <n v="1"/>
    <n v="0"/>
    <s v="Parent"/>
    <s v="2013-02-17"/>
    <d v="2024-07-24T00:00:00"/>
    <n v="4175"/>
    <n v="46"/>
    <n v="56"/>
    <n v="10"/>
    <n v="92"/>
    <n v="19"/>
    <n v="7"/>
    <n v="25"/>
    <n v="209"/>
    <n v="5.005988023952096E-2"/>
    <s v="Below Average Priority"/>
    <n v="3"/>
    <x v="0"/>
    <x v="6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678"/>
    <n v="1990"/>
    <n v="34"/>
    <s v="Millennials"/>
    <s v="Bachelors"/>
    <s v="College"/>
    <s v="Single"/>
    <n v="34412"/>
    <n v="34412"/>
    <s v="Bracket 3"/>
    <n v="1"/>
    <n v="0"/>
    <s v="Parent"/>
    <s v="2013-02-13"/>
    <d v="2024-07-24T00:00:00"/>
    <n v="4179"/>
    <n v="62"/>
    <n v="52"/>
    <n v="12"/>
    <n v="50"/>
    <n v="4"/>
    <n v="36"/>
    <n v="55"/>
    <n v="209"/>
    <n v="5.0011964584828907E-2"/>
    <s v="Below Average Priority"/>
    <n v="3"/>
    <x v="4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895"/>
    <n v="1963"/>
    <n v="61"/>
    <s v="Boomers"/>
    <s v="Bachelors"/>
    <s v="College"/>
    <s v="Single"/>
    <n v="49980"/>
    <n v="49980"/>
    <s v="Bracket 3"/>
    <n v="0"/>
    <n v="1"/>
    <s v="Parent"/>
    <s v="2013-10-23"/>
    <d v="2024-07-24T00:00:00"/>
    <n v="3927"/>
    <n v="79"/>
    <n v="104"/>
    <n v="1"/>
    <n v="54"/>
    <n v="13"/>
    <n v="9"/>
    <n v="14"/>
    <n v="195"/>
    <n v="4.9656226126814362E-2"/>
    <s v="Below Average Priority"/>
    <n v="2"/>
    <x v="0"/>
    <x v="12"/>
    <x v="6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8"/>
    <n v="1964"/>
    <n v="60"/>
    <s v="Boomers"/>
    <s v="Bachelors"/>
    <s v="College"/>
    <s v="Partner"/>
    <n v="55761"/>
    <n v="55761"/>
    <s v="Bracket 4"/>
    <n v="0"/>
    <n v="1"/>
    <s v="Parent"/>
    <s v="2014-04-24"/>
    <d v="2024-07-24T00:00:00"/>
    <n v="3744"/>
    <n v="97"/>
    <n v="136"/>
    <n v="1"/>
    <n v="12"/>
    <n v="0"/>
    <n v="3"/>
    <n v="32"/>
    <n v="184"/>
    <n v="4.9145299145299144E-2"/>
    <s v="Below Average Priority"/>
    <n v="2"/>
    <x v="5"/>
    <x v="12"/>
    <x v="12"/>
    <n v="6"/>
    <x v="0"/>
    <x v="0"/>
    <x v="0"/>
    <x v="1"/>
    <x v="1"/>
    <n v="1"/>
    <s v="Converted"/>
    <n v="0"/>
    <n v="3"/>
    <n v="11"/>
    <n v="0"/>
    <n v="0"/>
    <n v="0"/>
    <n v="1"/>
    <n v="1"/>
    <x v="4"/>
  </r>
  <r>
    <n v="5954"/>
    <n v="1972"/>
    <n v="52"/>
    <s v="Gen X"/>
    <s v="Master"/>
    <s v="College"/>
    <s v="Divorced"/>
    <n v="42618"/>
    <n v="42618"/>
    <s v="Bracket 3"/>
    <n v="1"/>
    <n v="0"/>
    <s v="Parent"/>
    <s v="2013-10-09"/>
    <d v="2024-07-24T00:00:00"/>
    <n v="3941"/>
    <n v="92"/>
    <n v="76"/>
    <n v="14"/>
    <n v="74"/>
    <n v="13"/>
    <n v="5"/>
    <n v="10"/>
    <n v="192"/>
    <n v="4.8718599340268967E-2"/>
    <s v="Below Average Priority"/>
    <n v="2"/>
    <x v="4"/>
    <x v="13"/>
    <x v="9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948"/>
    <n v="1954"/>
    <n v="70"/>
    <s v="Boomers"/>
    <s v="Master"/>
    <s v="College"/>
    <s v="Divorced"/>
    <n v="62637"/>
    <n v="62637"/>
    <s v="Bracket 4"/>
    <n v="0"/>
    <n v="1"/>
    <s v="Parent"/>
    <s v="2014-03-01"/>
    <d v="2024-07-24T00:00:00"/>
    <n v="3798"/>
    <n v="76"/>
    <n v="104"/>
    <n v="12"/>
    <n v="48"/>
    <n v="4"/>
    <n v="12"/>
    <n v="5"/>
    <n v="185"/>
    <n v="4.8709847288046337E-2"/>
    <s v="Below Average Priority"/>
    <n v="1"/>
    <x v="7"/>
    <x v="6"/>
    <x v="6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227"/>
    <n v="1958"/>
    <n v="66"/>
    <s v="Boomers"/>
    <s v="Postgraduate"/>
    <s v="College"/>
    <s v="Partner"/>
    <n v="26490"/>
    <n v="26490"/>
    <s v="Bracket 2"/>
    <n v="0"/>
    <n v="0"/>
    <s v="Not Parent"/>
    <s v="2012-09-22"/>
    <d v="2024-07-24T00:00:00"/>
    <n v="4323"/>
    <n v="92"/>
    <n v="45"/>
    <n v="47"/>
    <n v="52"/>
    <n v="21"/>
    <n v="20"/>
    <n v="25"/>
    <n v="210"/>
    <n v="4.8577376821651634E-2"/>
    <s v="Below Average Priority"/>
    <n v="2"/>
    <x v="0"/>
    <x v="12"/>
    <x v="6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46"/>
    <n v="1958"/>
    <n v="66"/>
    <s v="Boomers"/>
    <s v="Postgraduate"/>
    <s v="College"/>
    <s v="Partner"/>
    <n v="26490"/>
    <n v="26490"/>
    <s v="Bracket 2"/>
    <n v="0"/>
    <n v="0"/>
    <s v="Not Parent"/>
    <s v="2012-09-22"/>
    <d v="2024-07-24T00:00:00"/>
    <n v="4323"/>
    <n v="92"/>
    <n v="45"/>
    <n v="47"/>
    <n v="52"/>
    <n v="21"/>
    <n v="20"/>
    <n v="25"/>
    <n v="210"/>
    <n v="4.8577376821651634E-2"/>
    <s v="Below Average Priority"/>
    <n v="2"/>
    <x v="0"/>
    <x v="12"/>
    <x v="6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885"/>
    <n v="1973"/>
    <n v="51"/>
    <s v="Gen X"/>
    <s v="Postgraduate"/>
    <s v="College"/>
    <s v="Married"/>
    <n v="35688"/>
    <n v="35688"/>
    <s v="Bracket 3"/>
    <n v="2"/>
    <n v="1"/>
    <s v="Parent"/>
    <s v="2012-08-22"/>
    <d v="2024-07-24T00:00:00"/>
    <n v="4354"/>
    <n v="94"/>
    <n v="73"/>
    <n v="3"/>
    <n v="90"/>
    <n v="12"/>
    <n v="1"/>
    <n v="32"/>
    <n v="211"/>
    <n v="4.8461185117133668E-2"/>
    <s v="Below Average Priority"/>
    <n v="7"/>
    <x v="5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310"/>
    <n v="1973"/>
    <n v="51"/>
    <s v="Gen X"/>
    <s v="Postgraduate"/>
    <s v="College"/>
    <s v="Married"/>
    <n v="35688"/>
    <n v="35688"/>
    <s v="Bracket 3"/>
    <n v="2"/>
    <n v="1"/>
    <s v="Parent"/>
    <s v="2012-08-22"/>
    <d v="2024-07-24T00:00:00"/>
    <n v="4354"/>
    <n v="94"/>
    <n v="73"/>
    <n v="3"/>
    <n v="90"/>
    <n v="12"/>
    <n v="1"/>
    <n v="32"/>
    <n v="211"/>
    <n v="4.8461185117133668E-2"/>
    <s v="Below Average Priority"/>
    <n v="7"/>
    <x v="5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5"/>
    <n v="1987"/>
    <n v="37"/>
    <s v="Millennials"/>
    <s v="Bachelors"/>
    <s v="College"/>
    <s v="Married"/>
    <n v="25545"/>
    <n v="25545"/>
    <s v="Bracket 2"/>
    <n v="1"/>
    <n v="0"/>
    <s v="Parent"/>
    <s v="2012-09-08"/>
    <d v="2024-07-24T00:00:00"/>
    <n v="4337"/>
    <n v="35"/>
    <n v="32"/>
    <n v="1"/>
    <n v="64"/>
    <n v="16"/>
    <n v="12"/>
    <n v="85"/>
    <n v="210"/>
    <n v="4.8420567212358774E-2"/>
    <s v="Below Average Priority"/>
    <n v="3"/>
    <x v="7"/>
    <x v="6"/>
    <x v="12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968"/>
    <n v="1968"/>
    <n v="56"/>
    <s v="Gen X"/>
    <s v="Master"/>
    <s v="College"/>
    <s v="Divorced"/>
    <n v="41335"/>
    <n v="41335"/>
    <s v="Bracket 3"/>
    <n v="1"/>
    <n v="0"/>
    <s v="Parent"/>
    <s v="2013-12-26"/>
    <d v="2024-07-24T00:00:00"/>
    <n v="3863"/>
    <n v="24"/>
    <n v="112"/>
    <n v="19"/>
    <n v="21"/>
    <n v="16"/>
    <n v="14"/>
    <n v="5"/>
    <n v="187"/>
    <n v="4.8407973077918713E-2"/>
    <s v="Below Average Priority"/>
    <n v="3"/>
    <x v="5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96"/>
    <n v="1968"/>
    <n v="56"/>
    <s v="Gen X"/>
    <s v="Master"/>
    <s v="College"/>
    <s v="Divorced"/>
    <n v="41335"/>
    <n v="41335"/>
    <s v="Bracket 3"/>
    <n v="1"/>
    <n v="0"/>
    <s v="Parent"/>
    <s v="2013-12-26"/>
    <d v="2024-07-24T00:00:00"/>
    <n v="3863"/>
    <n v="24"/>
    <n v="112"/>
    <n v="19"/>
    <n v="21"/>
    <n v="16"/>
    <n v="14"/>
    <n v="5"/>
    <n v="187"/>
    <n v="4.8407973077918713E-2"/>
    <s v="Below Average Priority"/>
    <n v="3"/>
    <x v="5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38"/>
    <n v="1981"/>
    <n v="43"/>
    <s v="Millennials"/>
    <s v="Postgraduate"/>
    <s v="College"/>
    <s v="Single"/>
    <n v="42395"/>
    <n v="42395"/>
    <s v="Bracket 3"/>
    <n v="1"/>
    <n v="1"/>
    <s v="Parent"/>
    <s v="2014-04-04"/>
    <d v="2024-07-24T00:00:00"/>
    <n v="3764"/>
    <n v="35"/>
    <n v="48"/>
    <n v="13"/>
    <n v="57"/>
    <n v="24"/>
    <n v="15"/>
    <n v="25"/>
    <n v="182"/>
    <n v="4.8352816153028694E-2"/>
    <s v="Below Average Priority"/>
    <n v="4"/>
    <x v="0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159"/>
    <n v="1968"/>
    <n v="56"/>
    <s v="Gen X"/>
    <s v="Bachelors"/>
    <s v="College"/>
    <s v="Married"/>
    <n v="51287"/>
    <n v="51287"/>
    <s v="Bracket 3"/>
    <n v="1"/>
    <n v="1"/>
    <s v="Parent"/>
    <s v="2014-04-01"/>
    <d v="2024-07-24T00:00:00"/>
    <n v="3767"/>
    <n v="10"/>
    <n v="117"/>
    <n v="0"/>
    <n v="22"/>
    <n v="13"/>
    <n v="0"/>
    <n v="30"/>
    <n v="182"/>
    <n v="4.8314308468277146E-2"/>
    <s v="Below Average Priority"/>
    <n v="3"/>
    <x v="5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921"/>
    <n v="1952"/>
    <n v="72"/>
    <s v="Boomers"/>
    <s v="Postgraduate"/>
    <s v="College"/>
    <s v="Widow"/>
    <n v="28457"/>
    <n v="28457"/>
    <s v="Bracket 2"/>
    <n v="0"/>
    <n v="0"/>
    <s v="Not Parent"/>
    <s v="2012-10-28"/>
    <d v="2024-07-24T00:00:00"/>
    <n v="4287"/>
    <n v="96"/>
    <n v="24"/>
    <n v="1"/>
    <n v="108"/>
    <n v="29"/>
    <n v="29"/>
    <n v="14"/>
    <n v="205"/>
    <n v="4.7818987637042218E-2"/>
    <s v="Below Average Priority"/>
    <n v="1"/>
    <x v="5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533"/>
    <n v="1964"/>
    <n v="60"/>
    <s v="Boomers"/>
    <s v="Bachelors"/>
    <s v="College"/>
    <s v="Married"/>
    <n v="49096"/>
    <n v="49096"/>
    <s v="Bracket 3"/>
    <n v="1"/>
    <n v="1"/>
    <s v="Parent"/>
    <s v="2013-09-24"/>
    <d v="2024-07-24T00:00:00"/>
    <n v="3956"/>
    <n v="15"/>
    <n v="144"/>
    <n v="1"/>
    <n v="32"/>
    <n v="2"/>
    <n v="1"/>
    <n v="7"/>
    <n v="187"/>
    <n v="4.7269969666329625E-2"/>
    <s v="Below Average Priority"/>
    <n v="4"/>
    <x v="5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26"/>
    <n v="1964"/>
    <n v="60"/>
    <s v="Boomers"/>
    <s v="Postgraduate"/>
    <s v="College"/>
    <s v="Divorced"/>
    <n v="41713"/>
    <n v="41713"/>
    <s v="Bracket 3"/>
    <n v="1"/>
    <n v="1"/>
    <s v="Parent"/>
    <s v="2014-04-29"/>
    <d v="2024-07-24T00:00:00"/>
    <n v="3739"/>
    <n v="57"/>
    <n v="77"/>
    <n v="8"/>
    <n v="44"/>
    <n v="10"/>
    <n v="10"/>
    <n v="25"/>
    <n v="174"/>
    <n v="4.653650708745654E-2"/>
    <s v="Below Average Priority"/>
    <n v="5"/>
    <x v="0"/>
    <x v="12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032"/>
    <n v="1984"/>
    <n v="40"/>
    <s v="Millennials"/>
    <s v="Bachelors"/>
    <s v="College"/>
    <s v="Married"/>
    <n v="24570"/>
    <n v="24570"/>
    <s v="Bracket 2"/>
    <n v="1"/>
    <n v="0"/>
    <s v="Parent"/>
    <s v="2013-02-27"/>
    <d v="2024-07-24T00:00:00"/>
    <n v="4165"/>
    <n v="97"/>
    <n v="28"/>
    <n v="34"/>
    <n v="62"/>
    <n v="11"/>
    <n v="14"/>
    <n v="44"/>
    <n v="193"/>
    <n v="4.6338535414165667E-2"/>
    <s v="Below Average Priority"/>
    <n v="3"/>
    <x v="5"/>
    <x v="13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959"/>
    <n v="1968"/>
    <n v="56"/>
    <s v="Gen X"/>
    <s v="Bachelors"/>
    <s v="College"/>
    <s v="Single"/>
    <n v="35893"/>
    <n v="35893"/>
    <s v="Bracket 3"/>
    <n v="1"/>
    <n v="1"/>
    <s v="Parent"/>
    <s v="2012-10-15"/>
    <d v="2024-07-24T00:00:00"/>
    <n v="4300"/>
    <n v="80"/>
    <n v="158"/>
    <n v="0"/>
    <n v="23"/>
    <n v="0"/>
    <n v="0"/>
    <n v="18"/>
    <n v="199"/>
    <n v="4.6279069767441859E-2"/>
    <s v="Below Average Priority"/>
    <n v="6"/>
    <x v="0"/>
    <x v="12"/>
    <x v="6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591"/>
    <n v="1969"/>
    <n v="55"/>
    <s v="Gen X"/>
    <s v="Bachelors"/>
    <s v="College"/>
    <s v="Widow"/>
    <n v="43638"/>
    <n v="43638"/>
    <s v="Bracket 3"/>
    <n v="0"/>
    <n v="1"/>
    <s v="Parent"/>
    <s v="2012-08-06"/>
    <d v="2024-07-24T00:00:00"/>
    <n v="4370"/>
    <n v="37"/>
    <n v="63"/>
    <n v="10"/>
    <n v="83"/>
    <n v="7"/>
    <n v="19"/>
    <n v="19"/>
    <n v="201"/>
    <n v="4.59954233409611E-2"/>
    <s v="Below Average Priority"/>
    <n v="2"/>
    <x v="5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0"/>
    <n v="1965"/>
    <n v="59"/>
    <s v="Gen X"/>
    <s v="Postgraduate"/>
    <s v="College"/>
    <s v="Married"/>
    <n v="46891"/>
    <n v="46891"/>
    <s v="Bracket 3"/>
    <n v="0"/>
    <n v="1"/>
    <s v="Parent"/>
    <s v="2013-09-01"/>
    <d v="2024-07-24T00:00:00"/>
    <n v="3979"/>
    <n v="91"/>
    <n v="43"/>
    <n v="12"/>
    <n v="23"/>
    <n v="29"/>
    <n v="15"/>
    <n v="61"/>
    <n v="183"/>
    <n v="4.599145513948228E-2"/>
    <s v="Below Average Priority"/>
    <n v="1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46"/>
    <n v="1965"/>
    <n v="59"/>
    <s v="Gen X"/>
    <s v="Postgraduate"/>
    <s v="College"/>
    <s v="Married"/>
    <n v="46891"/>
    <n v="46891"/>
    <s v="Bracket 3"/>
    <n v="0"/>
    <n v="1"/>
    <s v="Parent"/>
    <s v="2013-09-01"/>
    <d v="2024-07-24T00:00:00"/>
    <n v="3979"/>
    <n v="91"/>
    <n v="43"/>
    <n v="12"/>
    <n v="23"/>
    <n v="29"/>
    <n v="15"/>
    <n v="61"/>
    <n v="183"/>
    <n v="4.599145513948228E-2"/>
    <s v="Below Average Priority"/>
    <n v="1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429"/>
    <n v="1948"/>
    <n v="76"/>
    <s v="Boomers"/>
    <s v="PhD"/>
    <s v="College"/>
    <s v="Married"/>
    <n v="45579"/>
    <n v="45579"/>
    <s v="Bracket 3"/>
    <n v="0"/>
    <n v="1"/>
    <s v="Parent"/>
    <s v="2013-08-20"/>
    <d v="2024-07-24T00:00:00"/>
    <n v="3991"/>
    <n v="10"/>
    <n v="145"/>
    <n v="1"/>
    <n v="33"/>
    <n v="2"/>
    <n v="1"/>
    <n v="1"/>
    <n v="183"/>
    <n v="4.5853169631671263E-2"/>
    <s v="Below Average Priority"/>
    <n v="1"/>
    <x v="5"/>
    <x v="12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653"/>
    <n v="1978"/>
    <n v="46"/>
    <s v="Gen X"/>
    <s v="Bachelors"/>
    <s v="College"/>
    <s v="Partner"/>
    <n v="42011"/>
    <n v="42011"/>
    <s v="Bracket 3"/>
    <n v="1"/>
    <n v="0"/>
    <s v="Parent"/>
    <s v="2013-03-26"/>
    <d v="2024-07-24T00:00:00"/>
    <n v="4138"/>
    <n v="46"/>
    <n v="131"/>
    <n v="0"/>
    <n v="16"/>
    <n v="2"/>
    <n v="1"/>
    <n v="39"/>
    <n v="189"/>
    <n v="4.5674238762687287E-2"/>
    <s v="Below Average Priority"/>
    <n v="4"/>
    <x v="0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230"/>
    <n v="1971"/>
    <n v="53"/>
    <s v="Gen X"/>
    <s v="Bachelors"/>
    <s v="College"/>
    <s v="Divorced"/>
    <n v="44421"/>
    <n v="44421"/>
    <s v="Bracket 3"/>
    <n v="1"/>
    <n v="1"/>
    <s v="Parent"/>
    <s v="2013-02-15"/>
    <d v="2024-07-24T00:00:00"/>
    <n v="4177"/>
    <n v="53"/>
    <n v="110"/>
    <n v="5"/>
    <n v="59"/>
    <n v="7"/>
    <n v="1"/>
    <n v="7"/>
    <n v="189"/>
    <n v="4.5247785491979893E-2"/>
    <s v="Below Average Priority"/>
    <n v="5"/>
    <x v="4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063"/>
    <n v="1977"/>
    <n v="47"/>
    <s v="Gen X"/>
    <s v="Bachelors"/>
    <s v="College"/>
    <s v="Single"/>
    <n v="28769"/>
    <n v="28769"/>
    <s v="Bracket 2"/>
    <n v="1"/>
    <n v="0"/>
    <s v="Parent"/>
    <s v="2012-12-18"/>
    <d v="2024-07-24T00:00:00"/>
    <n v="4236"/>
    <n v="76"/>
    <n v="41"/>
    <n v="5"/>
    <n v="129"/>
    <n v="10"/>
    <n v="3"/>
    <n v="3"/>
    <n v="191"/>
    <n v="4.5089707271010387E-2"/>
    <s v="Below Average Priority"/>
    <n v="3"/>
    <x v="5"/>
    <x v="12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289"/>
    <n v="1951"/>
    <n v="73"/>
    <s v="Boomers"/>
    <s v="Master"/>
    <s v="College"/>
    <s v="Partner"/>
    <n v="59385"/>
    <n v="59385"/>
    <s v="Bracket 4"/>
    <n v="1"/>
    <n v="1"/>
    <s v="Parent"/>
    <s v="2013-04-28"/>
    <d v="2024-07-24T00:00:00"/>
    <n v="4105"/>
    <n v="85"/>
    <n v="135"/>
    <n v="0"/>
    <n v="10"/>
    <n v="0"/>
    <n v="4"/>
    <n v="36"/>
    <n v="185"/>
    <n v="4.5066991473812421E-2"/>
    <s v="Below Average Priority"/>
    <n v="2"/>
    <x v="0"/>
    <x v="12"/>
    <x v="9"/>
    <n v="5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8181"/>
    <n v="1978"/>
    <n v="46"/>
    <s v="Gen X"/>
    <s v="Postgraduate"/>
    <s v="College"/>
    <s v="Single"/>
    <n v="38593"/>
    <n v="38593"/>
    <s v="Bracket 3"/>
    <n v="1"/>
    <n v="0"/>
    <s v="Parent"/>
    <s v="2013-09-13"/>
    <d v="2024-07-24T00:00:00"/>
    <n v="3967"/>
    <n v="42"/>
    <n v="51"/>
    <n v="12"/>
    <n v="49"/>
    <n v="17"/>
    <n v="24"/>
    <n v="24"/>
    <n v="177"/>
    <n v="4.4618099319384923E-2"/>
    <s v="Below Average Priority"/>
    <n v="3"/>
    <x v="5"/>
    <x v="12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48"/>
    <n v="1972"/>
    <n v="52"/>
    <s v="Gen X"/>
    <s v="Master"/>
    <s v="College"/>
    <s v="Married"/>
    <n v="35641"/>
    <n v="35641"/>
    <s v="Bracket 3"/>
    <n v="1"/>
    <n v="0"/>
    <s v="Parent"/>
    <s v="2013-07-14"/>
    <d v="2024-07-24T00:00:00"/>
    <n v="4028"/>
    <n v="11"/>
    <n v="63"/>
    <n v="3"/>
    <n v="67"/>
    <n v="8"/>
    <n v="9"/>
    <n v="28"/>
    <n v="178"/>
    <n v="4.4190665342601784E-2"/>
    <s v="Below Average Priority"/>
    <n v="2"/>
    <x v="0"/>
    <x v="12"/>
    <x v="9"/>
    <n v="7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9076"/>
    <n v="1980"/>
    <n v="44"/>
    <s v="Millennials"/>
    <s v="PhD"/>
    <s v="College"/>
    <s v="Married"/>
    <n v="30732"/>
    <n v="30732"/>
    <s v="Bracket 2"/>
    <n v="1"/>
    <n v="0"/>
    <s v="Parent"/>
    <s v="2013-01-05"/>
    <d v="2024-07-24T00:00:00"/>
    <n v="4218"/>
    <n v="44"/>
    <n v="155"/>
    <n v="1"/>
    <n v="25"/>
    <n v="0"/>
    <n v="1"/>
    <n v="3"/>
    <n v="185"/>
    <n v="4.3859649122807015E-2"/>
    <s v="Below Average Priority"/>
    <n v="4"/>
    <x v="5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37"/>
    <n v="1977"/>
    <n v="47"/>
    <s v="Gen X"/>
    <s v="Bachelors"/>
    <s v="College"/>
    <s v="Married"/>
    <n v="54809"/>
    <n v="54809"/>
    <s v="Bracket 4"/>
    <n v="1"/>
    <n v="1"/>
    <s v="Parent"/>
    <s v="2013-09-11"/>
    <d v="2024-07-24T00:00:00"/>
    <n v="3969"/>
    <n v="0"/>
    <n v="63"/>
    <n v="6"/>
    <n v="57"/>
    <n v="13"/>
    <n v="13"/>
    <n v="22"/>
    <n v="174"/>
    <n v="4.383975812547241E-2"/>
    <s v="Below Average Priority"/>
    <n v="4"/>
    <x v="7"/>
    <x v="12"/>
    <x v="6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521"/>
    <n v="1977"/>
    <n v="47"/>
    <s v="Gen X"/>
    <s v="Bachelors"/>
    <s v="College"/>
    <s v="Married"/>
    <n v="54809"/>
    <n v="54809"/>
    <s v="Bracket 4"/>
    <n v="1"/>
    <n v="1"/>
    <s v="Parent"/>
    <s v="2013-09-11"/>
    <d v="2024-07-24T00:00:00"/>
    <n v="3969"/>
    <n v="0"/>
    <n v="63"/>
    <n v="6"/>
    <n v="57"/>
    <n v="13"/>
    <n v="13"/>
    <n v="22"/>
    <n v="174"/>
    <n v="4.383975812547241E-2"/>
    <s v="Below Average Priority"/>
    <n v="4"/>
    <x v="7"/>
    <x v="12"/>
    <x v="6"/>
    <n v="4"/>
    <x v="0"/>
    <x v="0"/>
    <x v="0"/>
    <x v="0"/>
    <x v="1"/>
    <n v="1"/>
    <s v="Not Converted"/>
    <n v="0"/>
    <n v="3"/>
    <n v="11"/>
    <n v="0"/>
    <n v="0"/>
    <n v="0"/>
    <n v="1"/>
    <n v="1"/>
    <x v="4"/>
  </r>
  <r>
    <n v="7514"/>
    <n v="1956"/>
    <n v="68"/>
    <s v="Boomers"/>
    <s v="Postgraduate"/>
    <s v="College"/>
    <s v="Partner"/>
    <n v="54342"/>
    <n v="54342"/>
    <s v="Bracket 4"/>
    <n v="1"/>
    <n v="1"/>
    <s v="Parent"/>
    <s v="2013-07-03"/>
    <d v="2024-07-24T00:00:00"/>
    <n v="4039"/>
    <n v="74"/>
    <n v="84"/>
    <n v="10"/>
    <n v="34"/>
    <n v="11"/>
    <n v="10"/>
    <n v="28"/>
    <n v="177"/>
    <n v="4.3822728398118349E-2"/>
    <s v="Below Average Priority"/>
    <n v="4"/>
    <x v="0"/>
    <x v="12"/>
    <x v="9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839"/>
    <n v="1975"/>
    <n v="49"/>
    <s v="Gen X"/>
    <s v="PhD"/>
    <s v="College"/>
    <s v="Married"/>
    <n v="45503"/>
    <n v="45503"/>
    <s v="Bracket 3"/>
    <n v="1"/>
    <n v="0"/>
    <s v="Parent"/>
    <s v="2013-09-25"/>
    <d v="2024-07-24T00:00:00"/>
    <n v="3955"/>
    <n v="54"/>
    <n v="97"/>
    <n v="4"/>
    <n v="44"/>
    <n v="6"/>
    <n v="1"/>
    <n v="18"/>
    <n v="170"/>
    <n v="4.2983565107458911E-2"/>
    <s v="Below Average Priority"/>
    <n v="1"/>
    <x v="0"/>
    <x v="12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414"/>
    <n v="1971"/>
    <n v="53"/>
    <s v="Gen X"/>
    <s v="Bachelors"/>
    <s v="College"/>
    <s v="Married"/>
    <n v="43824"/>
    <n v="43824"/>
    <s v="Bracket 3"/>
    <n v="1"/>
    <n v="1"/>
    <s v="Parent"/>
    <s v="2012-09-15"/>
    <d v="2024-07-24T00:00:00"/>
    <n v="4330"/>
    <n v="18"/>
    <n v="96"/>
    <n v="1"/>
    <n v="42"/>
    <n v="12"/>
    <n v="3"/>
    <n v="32"/>
    <n v="186"/>
    <n v="4.2956120092378751E-2"/>
    <s v="Below Average Priority"/>
    <n v="4"/>
    <x v="0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442"/>
    <n v="1961"/>
    <n v="63"/>
    <s v="Boomers"/>
    <s v="Bachelors"/>
    <s v="College"/>
    <s v="Single"/>
    <n v="46524"/>
    <n v="46524"/>
    <s v="Bracket 3"/>
    <n v="0"/>
    <n v="1"/>
    <s v="Parent"/>
    <s v="2013-04-05"/>
    <d v="2024-07-24T00:00:00"/>
    <n v="4128"/>
    <n v="70"/>
    <n v="31"/>
    <n v="19"/>
    <n v="35"/>
    <n v="26"/>
    <n v="14"/>
    <n v="52"/>
    <n v="177"/>
    <n v="4.2877906976744186E-2"/>
    <s v="Below Average Priority"/>
    <n v="2"/>
    <x v="11"/>
    <x v="12"/>
    <x v="6"/>
    <n v="3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64"/>
    <n v="1953"/>
    <n v="71"/>
    <s v="Boomers"/>
    <s v="Bachelors"/>
    <s v="College"/>
    <s v="Partner"/>
    <n v="61278"/>
    <n v="61278"/>
    <s v="Bracket 4"/>
    <n v="0"/>
    <n v="1"/>
    <s v="Parent"/>
    <s v="2014-01-04"/>
    <d v="2024-07-24T00:00:00"/>
    <n v="3854"/>
    <n v="87"/>
    <n v="111"/>
    <n v="3"/>
    <n v="28"/>
    <n v="2"/>
    <n v="6"/>
    <n v="15"/>
    <n v="165"/>
    <n v="4.2812662169174884E-2"/>
    <s v="Below Average Priority"/>
    <n v="2"/>
    <x v="0"/>
    <x v="12"/>
    <x v="9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703"/>
    <n v="1970"/>
    <n v="54"/>
    <s v="Gen X"/>
    <s v="PhD"/>
    <s v="College"/>
    <s v="Married"/>
    <n v="38097"/>
    <n v="38097"/>
    <s v="Bracket 3"/>
    <n v="1"/>
    <n v="1"/>
    <s v="Parent"/>
    <s v="2012-10-15"/>
    <d v="2024-07-24T00:00:00"/>
    <n v="4300"/>
    <n v="70"/>
    <n v="77"/>
    <n v="2"/>
    <n v="35"/>
    <n v="0"/>
    <n v="1"/>
    <n v="69"/>
    <n v="184"/>
    <n v="4.2790697674418607E-2"/>
    <s v="Below Average Priority"/>
    <n v="4"/>
    <x v="0"/>
    <x v="6"/>
    <x v="13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4268"/>
    <n v="1959"/>
    <n v="65"/>
    <s v="Boomers"/>
    <s v="Bachelors"/>
    <s v="College"/>
    <s v="Married"/>
    <n v="53154"/>
    <n v="53154"/>
    <s v="Bracket 4"/>
    <n v="0"/>
    <n v="1"/>
    <s v="Parent"/>
    <s v="2014-06-09"/>
    <d v="2024-07-24T00:00:00"/>
    <n v="3698"/>
    <n v="50"/>
    <n v="129"/>
    <n v="0"/>
    <n v="21"/>
    <n v="0"/>
    <n v="1"/>
    <n v="7"/>
    <n v="158"/>
    <n v="4.2725797728501894E-2"/>
    <s v="Below Average Priority"/>
    <n v="1"/>
    <x v="0"/>
    <x v="12"/>
    <x v="9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864"/>
    <n v="1977"/>
    <n v="47"/>
    <s v="Gen X"/>
    <s v="Bachelors"/>
    <s v="College"/>
    <s v="Married"/>
    <n v="34380"/>
    <n v="34380"/>
    <s v="Bracket 3"/>
    <n v="1"/>
    <n v="0"/>
    <s v="Parent"/>
    <s v="2013-05-02"/>
    <d v="2024-07-24T00:00:00"/>
    <n v="4101"/>
    <n v="68"/>
    <n v="72"/>
    <n v="7"/>
    <n v="58"/>
    <n v="13"/>
    <n v="1"/>
    <n v="24"/>
    <n v="175"/>
    <n v="4.2672518897829796E-2"/>
    <s v="Below Average Priority"/>
    <n v="4"/>
    <x v="5"/>
    <x v="12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779"/>
    <n v="1985"/>
    <n v="39"/>
    <s v="Millennials"/>
    <s v="Postgraduate"/>
    <s v="College"/>
    <s v="Married"/>
    <n v="36145"/>
    <n v="36145"/>
    <s v="Bracket 3"/>
    <n v="1"/>
    <n v="0"/>
    <s v="Parent"/>
    <s v="2013-06-16"/>
    <d v="2024-07-24T00:00:00"/>
    <n v="4056"/>
    <n v="13"/>
    <n v="56"/>
    <n v="4"/>
    <n v="76"/>
    <n v="17"/>
    <n v="1"/>
    <n v="18"/>
    <n v="172"/>
    <n v="4.2406311637080869E-2"/>
    <s v="Below Average Priority"/>
    <n v="4"/>
    <x v="5"/>
    <x v="12"/>
    <x v="12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1087"/>
    <n v="1975"/>
    <n v="49"/>
    <s v="Gen X"/>
    <s v="Master"/>
    <s v="College"/>
    <s v="Partner"/>
    <n v="22669"/>
    <n v="22669"/>
    <s v="Bracket 2"/>
    <n v="1"/>
    <n v="0"/>
    <s v="Parent"/>
    <s v="2013-05-22"/>
    <d v="2024-07-24T00:00:00"/>
    <n v="4081"/>
    <n v="30"/>
    <n v="16"/>
    <n v="14"/>
    <n v="36"/>
    <n v="37"/>
    <n v="22"/>
    <n v="48"/>
    <n v="173"/>
    <n v="4.2391570693457489E-2"/>
    <s v="Below Average Priority"/>
    <n v="3"/>
    <x v="5"/>
    <x v="12"/>
    <x v="13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212"/>
    <n v="1971"/>
    <n v="53"/>
    <s v="Gen X"/>
    <s v="Master"/>
    <s v="College"/>
    <s v="Married"/>
    <n v="39791"/>
    <n v="39791"/>
    <s v="Bracket 3"/>
    <n v="0"/>
    <n v="1"/>
    <s v="Parent"/>
    <s v="2013-03-28"/>
    <d v="2024-07-24T00:00:00"/>
    <n v="4136"/>
    <n v="89"/>
    <n v="85"/>
    <n v="15"/>
    <n v="27"/>
    <n v="13"/>
    <n v="13"/>
    <n v="21"/>
    <n v="174"/>
    <n v="4.2069632495164412E-2"/>
    <s v="Below Average Priority"/>
    <n v="2"/>
    <x v="0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515"/>
    <n v="1952"/>
    <n v="72"/>
    <s v="Boomers"/>
    <s v="Bachelors"/>
    <s v="College"/>
    <s v="Single"/>
    <n v="62307"/>
    <n v="62307"/>
    <s v="Bracket 4"/>
    <n v="0"/>
    <n v="1"/>
    <s v="Parent"/>
    <s v="2014-02-17"/>
    <d v="2024-07-24T00:00:00"/>
    <n v="3810"/>
    <n v="94"/>
    <n v="87"/>
    <n v="13"/>
    <n v="34"/>
    <n v="10"/>
    <n v="6"/>
    <n v="10"/>
    <n v="160"/>
    <n v="4.1994750656167978E-2"/>
    <s v="Below Average Priority"/>
    <n v="1"/>
    <x v="5"/>
    <x v="13"/>
    <x v="9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042"/>
    <n v="1971"/>
    <n v="53"/>
    <s v="Gen X"/>
    <s v="Bachelors"/>
    <s v="College"/>
    <s v="Divorced"/>
    <n v="43300"/>
    <n v="43300"/>
    <s v="Bracket 3"/>
    <n v="0"/>
    <n v="1"/>
    <s v="Parent"/>
    <s v="2012-10-13"/>
    <d v="2024-07-24T00:00:00"/>
    <n v="4302"/>
    <n v="87"/>
    <n v="91"/>
    <n v="3"/>
    <n v="52"/>
    <n v="2"/>
    <n v="1"/>
    <n v="31"/>
    <n v="180"/>
    <n v="4.1841004184100417E-2"/>
    <s v="Below Average Priority"/>
    <n v="3"/>
    <x v="5"/>
    <x v="13"/>
    <x v="9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3524"/>
    <n v="1971"/>
    <n v="53"/>
    <s v="Gen X"/>
    <s v="Master"/>
    <s v="College"/>
    <s v="Single"/>
    <n v="39763"/>
    <n v="39763"/>
    <s v="Bracket 3"/>
    <n v="1"/>
    <n v="0"/>
    <s v="Parent"/>
    <s v="2013-08-04"/>
    <d v="2024-07-24T00:00:00"/>
    <n v="4007"/>
    <n v="9"/>
    <n v="80"/>
    <n v="1"/>
    <n v="60"/>
    <n v="4"/>
    <n v="6"/>
    <n v="16"/>
    <n v="167"/>
    <n v="4.1677065136011979E-2"/>
    <s v="Below Average Priority"/>
    <n v="2"/>
    <x v="4"/>
    <x v="12"/>
    <x v="13"/>
    <n v="9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6177"/>
    <n v="1985"/>
    <n v="39"/>
    <s v="Millennials"/>
    <s v="PhD"/>
    <s v="College"/>
    <s v="Married"/>
    <n v="33454"/>
    <n v="33454"/>
    <s v="Bracket 3"/>
    <n v="1"/>
    <n v="0"/>
    <s v="Parent"/>
    <s v="2013-05-08"/>
    <d v="2024-07-24T00:00:00"/>
    <n v="4095"/>
    <n v="32"/>
    <n v="76"/>
    <n v="10"/>
    <n v="56"/>
    <n v="3"/>
    <n v="1"/>
    <n v="23"/>
    <n v="169"/>
    <n v="4.1269841269841269E-2"/>
    <s v="Below Average Priority"/>
    <n v="2"/>
    <x v="5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715"/>
    <n v="1966"/>
    <n v="58"/>
    <s v="Gen X"/>
    <s v="Master"/>
    <s v="College"/>
    <s v="Divorced"/>
    <n v="29435"/>
    <n v="29435"/>
    <s v="Bracket 2"/>
    <n v="1"/>
    <n v="1"/>
    <s v="Parent"/>
    <s v="2012-08-06"/>
    <d v="2024-07-24T00:00:00"/>
    <n v="4370"/>
    <n v="11"/>
    <n v="70"/>
    <n v="3"/>
    <n v="37"/>
    <n v="4"/>
    <n v="2"/>
    <n v="64"/>
    <n v="180"/>
    <n v="4.1189931350114416E-2"/>
    <s v="Below Average Priority"/>
    <n v="4"/>
    <x v="0"/>
    <x v="6"/>
    <x v="13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9970"/>
    <n v="1977"/>
    <n v="47"/>
    <s v="Gen X"/>
    <s v="Bachelors"/>
    <s v="College"/>
    <s v="Partner"/>
    <n v="55375"/>
    <n v="55375"/>
    <s v="Bracket 4"/>
    <n v="0"/>
    <n v="1"/>
    <s v="Parent"/>
    <s v="2013-10-17"/>
    <d v="2024-07-24T00:00:00"/>
    <n v="3933"/>
    <n v="3"/>
    <n v="42"/>
    <n v="11"/>
    <n v="57"/>
    <n v="10"/>
    <n v="28"/>
    <n v="14"/>
    <n v="162"/>
    <n v="4.1189931350114416E-2"/>
    <s v="Below Average Priority"/>
    <n v="1"/>
    <x v="11"/>
    <x v="12"/>
    <x v="3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749"/>
    <n v="1991"/>
    <n v="33"/>
    <s v="Millennials"/>
    <s v="Bachelors"/>
    <s v="College"/>
    <s v="Single"/>
    <n v="8028"/>
    <n v="96336"/>
    <s v="Bracket 6"/>
    <n v="0"/>
    <n v="0"/>
    <s v="Not Parent"/>
    <s v="2012-09-18"/>
    <d v="2024-07-24T00:00:00"/>
    <n v="4327"/>
    <n v="62"/>
    <n v="73"/>
    <n v="18"/>
    <n v="66"/>
    <n v="7"/>
    <n v="12"/>
    <n v="2"/>
    <n v="178"/>
    <n v="4.1137046452507514E-2"/>
    <s v="Below Average Priority"/>
    <n v="15"/>
    <x v="10"/>
    <x v="12"/>
    <x v="10"/>
    <n v="1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617"/>
    <n v="1974"/>
    <n v="50"/>
    <s v="Gen X"/>
    <s v="Bachelors"/>
    <s v="College"/>
    <s v="Single"/>
    <n v="42373"/>
    <n v="42373"/>
    <s v="Bracket 3"/>
    <n v="1"/>
    <n v="1"/>
    <s v="Parent"/>
    <s v="2013-08-15"/>
    <d v="2024-07-24T00:00:00"/>
    <n v="3996"/>
    <n v="83"/>
    <n v="67"/>
    <n v="5"/>
    <n v="61"/>
    <n v="3"/>
    <n v="8"/>
    <n v="19"/>
    <n v="163"/>
    <n v="4.0790790790790787E-2"/>
    <s v="Below Average Priority"/>
    <n v="5"/>
    <x v="7"/>
    <x v="12"/>
    <x v="6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320"/>
    <n v="1973"/>
    <n v="51"/>
    <s v="Gen X"/>
    <s v="Master"/>
    <s v="College"/>
    <s v="Divorced"/>
    <n v="44051"/>
    <n v="44051"/>
    <s v="Bracket 3"/>
    <n v="1"/>
    <n v="1"/>
    <s v="Parent"/>
    <s v="2013-01-29"/>
    <d v="2024-07-24T00:00:00"/>
    <n v="4194"/>
    <n v="20"/>
    <n v="79"/>
    <n v="7"/>
    <n v="58"/>
    <n v="6"/>
    <n v="3"/>
    <n v="18"/>
    <n v="171"/>
    <n v="4.07725321888412E-2"/>
    <s v="Below Average Priority"/>
    <n v="4"/>
    <x v="0"/>
    <x v="12"/>
    <x v="9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4643"/>
    <n v="1973"/>
    <n v="51"/>
    <s v="Gen X"/>
    <s v="Bachelors"/>
    <s v="College"/>
    <s v="Married"/>
    <n v="27803"/>
    <n v="27803"/>
    <s v="Bracket 2"/>
    <n v="1"/>
    <n v="0"/>
    <s v="Parent"/>
    <s v="2012-08-26"/>
    <d v="2024-07-24T00:00:00"/>
    <n v="4350"/>
    <n v="40"/>
    <n v="8"/>
    <n v="26"/>
    <n v="46"/>
    <n v="38"/>
    <n v="9"/>
    <n v="49"/>
    <n v="176"/>
    <n v="4.0459770114942527E-2"/>
    <s v="Below Average Priority"/>
    <n v="2"/>
    <x v="0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36"/>
    <n v="1951"/>
    <n v="73"/>
    <s v="Boomers"/>
    <s v="Bachelors"/>
    <s v="College"/>
    <s v="Married"/>
    <n v="34838"/>
    <n v="34838"/>
    <s v="Bracket 3"/>
    <n v="1"/>
    <n v="1"/>
    <s v="Parent"/>
    <s v="2013-01-19"/>
    <d v="2024-07-24T00:00:00"/>
    <n v="4204"/>
    <n v="62"/>
    <n v="28"/>
    <n v="23"/>
    <n v="29"/>
    <n v="29"/>
    <n v="14"/>
    <n v="47"/>
    <n v="170"/>
    <n v="4.0437678401522362E-2"/>
    <s v="Below Average Priority"/>
    <n v="3"/>
    <x v="7"/>
    <x v="12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95"/>
    <n v="1948"/>
    <n v="76"/>
    <s v="Boomers"/>
    <s v="PhD"/>
    <s v="College"/>
    <s v="Married"/>
    <n v="56223"/>
    <n v="56223"/>
    <s v="Bracket 4"/>
    <n v="0"/>
    <n v="1"/>
    <s v="Parent"/>
    <s v="2013-12-20"/>
    <d v="2024-07-24T00:00:00"/>
    <n v="3869"/>
    <n v="72"/>
    <n v="77"/>
    <n v="28"/>
    <n v="31"/>
    <n v="16"/>
    <n v="0"/>
    <n v="4"/>
    <n v="156"/>
    <n v="4.0320496252261563E-2"/>
    <s v="Below Average Priority"/>
    <n v="2"/>
    <x v="7"/>
    <x v="12"/>
    <x v="6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405"/>
    <n v="1954"/>
    <n v="70"/>
    <s v="Boomers"/>
    <s v="PhD"/>
    <s v="College"/>
    <s v="Married"/>
    <n v="52869"/>
    <n v="52869"/>
    <s v="Bracket 3"/>
    <n v="1"/>
    <n v="1"/>
    <s v="Parent"/>
    <s v="2012-10-15"/>
    <d v="2024-07-24T00:00:00"/>
    <n v="4300"/>
    <n v="40"/>
    <n v="84"/>
    <n v="3"/>
    <n v="61"/>
    <n v="2"/>
    <n v="1"/>
    <n v="21"/>
    <n v="172"/>
    <n v="0.04"/>
    <s v="Below Average Priority"/>
    <n v="3"/>
    <x v="0"/>
    <x v="12"/>
    <x v="9"/>
    <n v="7"/>
    <x v="0"/>
    <x v="0"/>
    <x v="0"/>
    <x v="0"/>
    <x v="1"/>
    <n v="1"/>
    <s v="Not Converted"/>
    <n v="0"/>
    <n v="3"/>
    <n v="11"/>
    <n v="0"/>
    <n v="0"/>
    <n v="2"/>
    <n v="1"/>
    <n v="3"/>
    <x v="2"/>
  </r>
  <r>
    <n v="5180"/>
    <n v="1968"/>
    <n v="56"/>
    <s v="Gen X"/>
    <s v="PhD"/>
    <s v="College"/>
    <s v="Divorced"/>
    <n v="50616"/>
    <n v="50616"/>
    <s v="Bracket 3"/>
    <n v="0"/>
    <n v="1"/>
    <s v="Parent"/>
    <s v="2014-04-18"/>
    <d v="2024-07-24T00:00:00"/>
    <n v="3750"/>
    <n v="56"/>
    <n v="128"/>
    <n v="0"/>
    <n v="16"/>
    <n v="0"/>
    <n v="1"/>
    <n v="4"/>
    <n v="149"/>
    <n v="3.9733333333333336E-2"/>
    <s v="Below Average Priority"/>
    <n v="2"/>
    <x v="5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349"/>
    <n v="1970"/>
    <n v="54"/>
    <s v="Gen X"/>
    <s v="Bachelors"/>
    <s v="College"/>
    <s v="Married"/>
    <n v="50447"/>
    <n v="50447"/>
    <s v="Bracket 3"/>
    <n v="2"/>
    <n v="0"/>
    <s v="Parent"/>
    <s v="2014-04-21"/>
    <d v="2024-07-24T00:00:00"/>
    <n v="3747"/>
    <n v="4"/>
    <n v="85"/>
    <n v="7"/>
    <n v="24"/>
    <n v="2"/>
    <n v="3"/>
    <n v="27"/>
    <n v="148"/>
    <n v="3.9498265278889777E-2"/>
    <s v="Below Average Priority"/>
    <n v="1"/>
    <x v="0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657"/>
    <n v="1986"/>
    <n v="38"/>
    <s v="Millennials"/>
    <s v="Bachelors"/>
    <s v="College"/>
    <s v="Single"/>
    <n v="39146"/>
    <n v="39146"/>
    <s v="Bracket 3"/>
    <n v="1"/>
    <n v="0"/>
    <s v="Parent"/>
    <s v="2013-02-14"/>
    <d v="2024-07-24T00:00:00"/>
    <n v="4178"/>
    <n v="1"/>
    <n v="94"/>
    <n v="1"/>
    <n v="33"/>
    <n v="13"/>
    <n v="12"/>
    <n v="12"/>
    <n v="165"/>
    <n v="3.9492580181905219E-2"/>
    <s v="Below Average Priority"/>
    <n v="3"/>
    <x v="5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460"/>
    <n v="1963"/>
    <n v="61"/>
    <s v="Boomers"/>
    <s v="Bachelors"/>
    <s v="College"/>
    <s v="Married"/>
    <n v="22419"/>
    <n v="22419"/>
    <s v="Bracket 2"/>
    <n v="0"/>
    <n v="0"/>
    <s v="Not Parent"/>
    <s v="2013-04-18"/>
    <d v="2024-07-24T00:00:00"/>
    <n v="4115"/>
    <n v="74"/>
    <n v="30"/>
    <n v="3"/>
    <n v="47"/>
    <n v="19"/>
    <n v="21"/>
    <n v="42"/>
    <n v="162"/>
    <n v="3.9368165249088698E-2"/>
    <s v="Below Average Priority"/>
    <n v="1"/>
    <x v="0"/>
    <x v="6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855"/>
    <n v="1963"/>
    <n v="61"/>
    <s v="Boomers"/>
    <s v="Bachelors"/>
    <s v="College"/>
    <s v="Married"/>
    <n v="22419"/>
    <n v="22419"/>
    <s v="Bracket 2"/>
    <n v="0"/>
    <n v="0"/>
    <s v="Not Parent"/>
    <s v="2013-04-18"/>
    <d v="2024-07-24T00:00:00"/>
    <n v="4115"/>
    <n v="74"/>
    <n v="30"/>
    <n v="3"/>
    <n v="47"/>
    <n v="19"/>
    <n v="21"/>
    <n v="42"/>
    <n v="162"/>
    <n v="3.9368165249088698E-2"/>
    <s v="Below Average Priority"/>
    <n v="1"/>
    <x v="0"/>
    <x v="6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517"/>
    <n v="1952"/>
    <n v="72"/>
    <s v="Boomers"/>
    <s v="Bachelors"/>
    <s v="College"/>
    <s v="Single"/>
    <n v="40887"/>
    <n v="40887"/>
    <s v="Bracket 3"/>
    <n v="1"/>
    <n v="1"/>
    <s v="Parent"/>
    <s v="2013-05-06"/>
    <d v="2024-07-24T00:00:00"/>
    <n v="4097"/>
    <n v="32"/>
    <n v="50"/>
    <n v="4"/>
    <n v="44"/>
    <n v="10"/>
    <n v="10"/>
    <n v="43"/>
    <n v="161"/>
    <n v="3.9297046619477666E-2"/>
    <s v="Below Average Priority"/>
    <n v="3"/>
    <x v="0"/>
    <x v="12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263"/>
    <n v="1945"/>
    <n v="79"/>
    <s v="Silent"/>
    <s v="PhD"/>
    <s v="College"/>
    <s v="Single"/>
    <n v="45576"/>
    <n v="45576"/>
    <s v="Bracket 3"/>
    <n v="0"/>
    <n v="0"/>
    <s v="Not Parent"/>
    <s v="2014-05-28"/>
    <d v="2024-07-24T00:00:00"/>
    <n v="3710"/>
    <n v="9"/>
    <n v="56"/>
    <n v="19"/>
    <n v="29"/>
    <n v="2"/>
    <n v="14"/>
    <n v="25"/>
    <n v="145"/>
    <n v="3.9083557951482481E-2"/>
    <s v="Below Average Priority"/>
    <n v="1"/>
    <x v="0"/>
    <x v="12"/>
    <x v="12"/>
    <n v="8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286"/>
    <n v="1952"/>
    <n v="72"/>
    <s v="Boomers"/>
    <s v="Bachelors"/>
    <s v="College"/>
    <s v="Single"/>
    <n v="44213"/>
    <n v="44213"/>
    <s v="Bracket 3"/>
    <n v="1"/>
    <n v="1"/>
    <s v="Parent"/>
    <s v="2013-11-29"/>
    <d v="2024-07-24T00:00:00"/>
    <n v="3890"/>
    <n v="48"/>
    <n v="95"/>
    <n v="11"/>
    <n v="35"/>
    <n v="0"/>
    <n v="4"/>
    <n v="7"/>
    <n v="152"/>
    <n v="3.9074550128534703E-2"/>
    <s v="Below Average Priority"/>
    <n v="4"/>
    <x v="7"/>
    <x v="12"/>
    <x v="6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36"/>
    <n v="1963"/>
    <n v="61"/>
    <s v="Boomers"/>
    <s v="Bachelors"/>
    <s v="College"/>
    <s v="Single"/>
    <n v="30983"/>
    <n v="30983"/>
    <s v="Bracket 2"/>
    <n v="0"/>
    <n v="0"/>
    <s v="Not Parent"/>
    <s v="2012-11-09"/>
    <d v="2024-07-24T00:00:00"/>
    <n v="4275"/>
    <n v="50"/>
    <n v="51"/>
    <n v="4"/>
    <n v="50"/>
    <n v="12"/>
    <n v="1"/>
    <n v="49"/>
    <n v="167"/>
    <n v="3.9064327485380114E-2"/>
    <s v="Below Average Priority"/>
    <n v="1"/>
    <x v="5"/>
    <x v="13"/>
    <x v="12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2130"/>
    <n v="1982"/>
    <n v="42"/>
    <s v="Millennials"/>
    <s v="Bachelors"/>
    <s v="College"/>
    <s v="Partner"/>
    <n v="45203"/>
    <n v="45203"/>
    <s v="Bracket 3"/>
    <n v="2"/>
    <n v="0"/>
    <s v="Parent"/>
    <s v="2014-03-23"/>
    <d v="2024-07-24T00:00:00"/>
    <n v="3776"/>
    <n v="4"/>
    <n v="35"/>
    <n v="3"/>
    <n v="67"/>
    <n v="10"/>
    <n v="8"/>
    <n v="24"/>
    <n v="147"/>
    <n v="3.8930084745762712E-2"/>
    <s v="Below Average Priority"/>
    <n v="1"/>
    <x v="0"/>
    <x v="12"/>
    <x v="12"/>
    <n v="6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6663"/>
    <n v="1940"/>
    <n v="84"/>
    <s v="Silent"/>
    <s v="PhD"/>
    <s v="College"/>
    <s v="Single"/>
    <n v="51141"/>
    <n v="51141"/>
    <s v="Bracket 3"/>
    <n v="0"/>
    <n v="0"/>
    <s v="Not Parent"/>
    <s v="2013-07-08"/>
    <d v="2024-07-24T00:00:00"/>
    <n v="4034"/>
    <n v="96"/>
    <n v="144"/>
    <n v="0"/>
    <n v="7"/>
    <n v="0"/>
    <n v="0"/>
    <n v="6"/>
    <n v="157"/>
    <n v="3.8919186911254337E-2"/>
    <s v="Below Average Priority"/>
    <n v="1"/>
    <x v="0"/>
    <x v="12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764"/>
    <n v="1952"/>
    <n v="72"/>
    <s v="Boomers"/>
    <s v="Master"/>
    <s v="College"/>
    <s v="Partner"/>
    <n v="40442"/>
    <n v="40442"/>
    <s v="Bracket 3"/>
    <n v="1"/>
    <n v="1"/>
    <s v="Parent"/>
    <s v="2012-08-19"/>
    <d v="2024-07-24T00:00:00"/>
    <n v="4357"/>
    <n v="52"/>
    <n v="45"/>
    <n v="12"/>
    <n v="52"/>
    <n v="25"/>
    <n v="22"/>
    <n v="13"/>
    <n v="169"/>
    <n v="3.8788156988753729E-2"/>
    <s v="Below Average Priority"/>
    <n v="4"/>
    <x v="0"/>
    <x v="12"/>
    <x v="9"/>
    <n v="7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799"/>
    <n v="1984"/>
    <n v="40"/>
    <s v="Millennials"/>
    <s v="PhD"/>
    <s v="College"/>
    <s v="Married"/>
    <n v="38175"/>
    <n v="38175"/>
    <s v="Bracket 3"/>
    <n v="1"/>
    <n v="0"/>
    <s v="Parent"/>
    <s v="2013-09-23"/>
    <d v="2024-07-24T00:00:00"/>
    <n v="3957"/>
    <n v="6"/>
    <n v="70"/>
    <n v="6"/>
    <n v="69"/>
    <n v="2"/>
    <n v="3"/>
    <n v="3"/>
    <n v="153"/>
    <n v="3.8665655799848368E-2"/>
    <s v="Below Average Priority"/>
    <n v="3"/>
    <x v="0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786"/>
    <n v="1986"/>
    <n v="38"/>
    <s v="Millennials"/>
    <s v="PhD"/>
    <s v="College"/>
    <s v="Single"/>
    <n v="29999"/>
    <n v="29999"/>
    <s v="Bracket 2"/>
    <n v="1"/>
    <n v="0"/>
    <s v="Parent"/>
    <s v="2013-02-13"/>
    <d v="2024-07-24T00:00:00"/>
    <n v="4179"/>
    <n v="22"/>
    <n v="68"/>
    <n v="7"/>
    <n v="59"/>
    <n v="10"/>
    <n v="5"/>
    <n v="11"/>
    <n v="160"/>
    <n v="3.8286671452500601E-2"/>
    <s v="Below Average Priority"/>
    <n v="4"/>
    <x v="0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576"/>
    <n v="1982"/>
    <n v="42"/>
    <s v="Millennials"/>
    <s v="PhD"/>
    <s v="College"/>
    <s v="Partner"/>
    <n v="32313"/>
    <n v="32313"/>
    <s v="Bracket 3"/>
    <n v="1"/>
    <n v="0"/>
    <s v="Parent"/>
    <s v="2013-02-11"/>
    <d v="2024-07-24T00:00:00"/>
    <n v="4181"/>
    <n v="60"/>
    <n v="86"/>
    <n v="4"/>
    <n v="56"/>
    <n v="2"/>
    <n v="4"/>
    <n v="7"/>
    <n v="159"/>
    <n v="3.8029179622099979E-2"/>
    <s v="Below Average Priority"/>
    <n v="3"/>
    <x v="5"/>
    <x v="13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332"/>
    <n v="1985"/>
    <n v="39"/>
    <s v="Millennials"/>
    <s v="Bachelors"/>
    <s v="College"/>
    <s v="Single"/>
    <n v="29760"/>
    <n v="29760"/>
    <s v="Bracket 2"/>
    <n v="1"/>
    <n v="0"/>
    <s v="Parent"/>
    <s v="2012-08-29"/>
    <d v="2024-07-24T00:00:00"/>
    <n v="4347"/>
    <n v="87"/>
    <n v="64"/>
    <n v="4"/>
    <n v="68"/>
    <n v="7"/>
    <n v="5"/>
    <n v="17"/>
    <n v="165"/>
    <n v="3.7957211870255352E-2"/>
    <s v="Below Average Priority"/>
    <n v="4"/>
    <x v="0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33"/>
    <n v="1985"/>
    <n v="39"/>
    <s v="Millennials"/>
    <s v="Bachelors"/>
    <s v="College"/>
    <s v="Single"/>
    <n v="29760"/>
    <n v="29760"/>
    <s v="Bracket 2"/>
    <n v="1"/>
    <n v="0"/>
    <s v="Parent"/>
    <s v="2012-08-29"/>
    <d v="2024-07-24T00:00:00"/>
    <n v="4347"/>
    <n v="87"/>
    <n v="64"/>
    <n v="4"/>
    <n v="68"/>
    <n v="7"/>
    <n v="5"/>
    <n v="17"/>
    <n v="165"/>
    <n v="3.7957211870255352E-2"/>
    <s v="Below Average Priority"/>
    <n v="4"/>
    <x v="0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456"/>
    <n v="1975"/>
    <n v="49"/>
    <s v="Gen X"/>
    <s v="PhD"/>
    <s v="College"/>
    <s v="Married"/>
    <n v="40233"/>
    <n v="40233"/>
    <s v="Bracket 3"/>
    <n v="0"/>
    <n v="1"/>
    <s v="Parent"/>
    <s v="2013-10-14"/>
    <d v="2024-07-24T00:00:00"/>
    <n v="3936"/>
    <n v="84"/>
    <n v="80"/>
    <n v="4"/>
    <n v="46"/>
    <n v="0"/>
    <n v="17"/>
    <n v="2"/>
    <n v="149"/>
    <n v="3.785569105691057E-2"/>
    <s v="Below Average Priority"/>
    <n v="5"/>
    <x v="7"/>
    <x v="12"/>
    <x v="6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83"/>
    <n v="1976"/>
    <n v="48"/>
    <s v="Gen X"/>
    <s v="PhD"/>
    <s v="College"/>
    <s v="Single"/>
    <n v="42473"/>
    <n v="42473"/>
    <s v="Bracket 3"/>
    <n v="1"/>
    <n v="1"/>
    <s v="Parent"/>
    <s v="2014-02-17"/>
    <d v="2024-07-24T00:00:00"/>
    <n v="3810"/>
    <n v="72"/>
    <n v="93"/>
    <n v="1"/>
    <n v="21"/>
    <n v="0"/>
    <n v="4"/>
    <n v="25"/>
    <n v="144"/>
    <n v="3.7795275590551181E-2"/>
    <s v="Below Average Priority"/>
    <n v="3"/>
    <x v="7"/>
    <x v="12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839"/>
    <n v="1974"/>
    <n v="50"/>
    <s v="Gen X"/>
    <s v="Bachelors"/>
    <s v="College"/>
    <s v="Single"/>
    <n v="43322"/>
    <n v="43322"/>
    <s v="Bracket 3"/>
    <n v="0"/>
    <n v="0"/>
    <s v="Not Parent"/>
    <s v="2014-04-21"/>
    <d v="2024-07-24T00:00:00"/>
    <n v="3747"/>
    <n v="25"/>
    <n v="56"/>
    <n v="7"/>
    <n v="48"/>
    <n v="10"/>
    <n v="2"/>
    <n v="18"/>
    <n v="141"/>
    <n v="3.7630104083266613E-2"/>
    <s v="Below Average Priority"/>
    <n v="1"/>
    <x v="0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73"/>
    <n v="1970"/>
    <n v="54"/>
    <s v="Gen X"/>
    <s v="Master"/>
    <s v="College"/>
    <s v="Married"/>
    <n v="36138"/>
    <n v="36138"/>
    <s v="Bracket 3"/>
    <n v="1"/>
    <n v="1"/>
    <s v="Parent"/>
    <s v="2013-07-16"/>
    <d v="2024-07-24T00:00:00"/>
    <n v="4026"/>
    <n v="48"/>
    <n v="130"/>
    <n v="0"/>
    <n v="16"/>
    <n v="0"/>
    <n v="0"/>
    <n v="5"/>
    <n v="151"/>
    <n v="3.750620963735718E-2"/>
    <s v="Below Average Priority"/>
    <n v="5"/>
    <x v="0"/>
    <x v="12"/>
    <x v="9"/>
    <n v="7"/>
    <x v="0"/>
    <x v="0"/>
    <x v="0"/>
    <x v="1"/>
    <x v="1"/>
    <n v="1"/>
    <s v="Converted"/>
    <n v="0"/>
    <n v="3"/>
    <n v="11"/>
    <n v="0"/>
    <n v="0"/>
    <n v="0"/>
    <n v="0"/>
    <n v="0"/>
    <x v="5"/>
  </r>
  <r>
    <n v="898"/>
    <n v="1986"/>
    <n v="38"/>
    <s v="Millennials"/>
    <s v="Bachelors"/>
    <s v="College"/>
    <s v="Married"/>
    <n v="23477"/>
    <n v="23477"/>
    <s v="Bracket 2"/>
    <n v="1"/>
    <n v="0"/>
    <s v="Parent"/>
    <s v="2013-10-21"/>
    <d v="2024-07-24T00:00:00"/>
    <n v="3929"/>
    <n v="39"/>
    <n v="38"/>
    <n v="15"/>
    <n v="54"/>
    <n v="3"/>
    <n v="8"/>
    <n v="29"/>
    <n v="147"/>
    <n v="3.7414100279969456E-2"/>
    <s v="Below Average Priority"/>
    <n v="3"/>
    <x v="0"/>
    <x v="13"/>
    <x v="9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015"/>
    <n v="1976"/>
    <n v="48"/>
    <s v="Gen X"/>
    <s v="Master"/>
    <s v="College"/>
    <s v="Married"/>
    <n v="34529"/>
    <n v="34529"/>
    <s v="Bracket 3"/>
    <n v="1"/>
    <n v="0"/>
    <s v="Parent"/>
    <s v="2012-09-14"/>
    <d v="2024-07-24T00:00:00"/>
    <n v="4331"/>
    <n v="94"/>
    <n v="68"/>
    <n v="6"/>
    <n v="38"/>
    <n v="3"/>
    <n v="6"/>
    <n v="41"/>
    <n v="162"/>
    <n v="3.7404756407296236E-2"/>
    <s v="Below Average Priority"/>
    <n v="2"/>
    <x v="7"/>
    <x v="6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58"/>
    <n v="1966"/>
    <n v="58"/>
    <s v="Gen X"/>
    <s v="Bachelors"/>
    <s v="College"/>
    <s v="Divorced"/>
    <n v="48877"/>
    <n v="48877"/>
    <s v="Bracket 3"/>
    <n v="0"/>
    <n v="1"/>
    <s v="Parent"/>
    <s v="2014-01-05"/>
    <d v="2024-07-24T00:00:00"/>
    <n v="3853"/>
    <n v="27"/>
    <n v="102"/>
    <n v="1"/>
    <n v="15"/>
    <n v="2"/>
    <n v="0"/>
    <n v="24"/>
    <n v="144"/>
    <n v="3.7373475214118872E-2"/>
    <s v="Below Average Priority"/>
    <n v="1"/>
    <x v="0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02"/>
    <n v="1983"/>
    <n v="41"/>
    <s v="Millennials"/>
    <s v="Bachelors"/>
    <s v="College"/>
    <s v="Married"/>
    <n v="39922"/>
    <n v="39922"/>
    <s v="Bracket 3"/>
    <n v="1"/>
    <n v="0"/>
    <s v="Parent"/>
    <s v="2013-02-14"/>
    <d v="2024-07-24T00:00:00"/>
    <n v="4178"/>
    <n v="30"/>
    <n v="29"/>
    <n v="12"/>
    <n v="59"/>
    <n v="19"/>
    <n v="1"/>
    <n v="36"/>
    <n v="156"/>
    <n v="3.7338439444710388E-2"/>
    <s v="Below Average Priority"/>
    <n v="2"/>
    <x v="0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220"/>
    <n v="1983"/>
    <n v="41"/>
    <s v="Millennials"/>
    <s v="Bachelors"/>
    <s v="College"/>
    <s v="Married"/>
    <n v="39922"/>
    <n v="39922"/>
    <s v="Bracket 3"/>
    <n v="1"/>
    <n v="0"/>
    <s v="Parent"/>
    <s v="2013-02-14"/>
    <d v="2024-07-24T00:00:00"/>
    <n v="4178"/>
    <n v="30"/>
    <n v="29"/>
    <n v="12"/>
    <n v="59"/>
    <n v="19"/>
    <n v="1"/>
    <n v="36"/>
    <n v="156"/>
    <n v="3.7338439444710388E-2"/>
    <s v="Below Average Priority"/>
    <n v="2"/>
    <x v="0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424"/>
    <n v="1983"/>
    <n v="41"/>
    <s v="Millennials"/>
    <s v="Bachelors"/>
    <s v="College"/>
    <s v="Married"/>
    <n v="39922"/>
    <n v="39922"/>
    <s v="Bracket 3"/>
    <n v="1"/>
    <n v="0"/>
    <s v="Parent"/>
    <s v="2013-02-14"/>
    <d v="2024-07-24T00:00:00"/>
    <n v="4178"/>
    <n v="30"/>
    <n v="29"/>
    <n v="12"/>
    <n v="59"/>
    <n v="19"/>
    <n v="1"/>
    <n v="36"/>
    <n v="156"/>
    <n v="3.7338439444710388E-2"/>
    <s v="Below Average Priority"/>
    <n v="2"/>
    <x v="0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9"/>
    <n v="1981"/>
    <n v="43"/>
    <s v="Millennials"/>
    <s v="Bachelors"/>
    <s v="College"/>
    <s v="Partner"/>
    <n v="42162"/>
    <n v="42162"/>
    <s v="Bracket 3"/>
    <n v="1"/>
    <n v="0"/>
    <s v="Parent"/>
    <s v="2013-11-19"/>
    <d v="2024-07-24T00:00:00"/>
    <n v="3900"/>
    <n v="31"/>
    <n v="46"/>
    <n v="7"/>
    <n v="59"/>
    <n v="2"/>
    <n v="4"/>
    <n v="27"/>
    <n v="145"/>
    <n v="3.7179487179487179E-2"/>
    <s v="Below Average Priority"/>
    <n v="2"/>
    <x v="0"/>
    <x v="12"/>
    <x v="12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7485"/>
    <n v="1950"/>
    <n v="74"/>
    <s v="Boomers"/>
    <s v="PhD"/>
    <s v="College"/>
    <s v="Widow"/>
    <n v="56551"/>
    <n v="56551"/>
    <s v="Bracket 4"/>
    <n v="1"/>
    <n v="1"/>
    <s v="Parent"/>
    <s v="2014-05-07"/>
    <d v="2024-07-24T00:00:00"/>
    <n v="3731"/>
    <n v="48"/>
    <n v="67"/>
    <n v="4"/>
    <n v="32"/>
    <n v="17"/>
    <n v="2"/>
    <n v="16"/>
    <n v="138"/>
    <n v="3.6987402841061376E-2"/>
    <s v="Below Average Priority"/>
    <n v="3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530"/>
    <n v="1950"/>
    <n v="74"/>
    <s v="Boomers"/>
    <s v="PhD"/>
    <s v="College"/>
    <s v="Widow"/>
    <n v="56551"/>
    <n v="56551"/>
    <s v="Bracket 4"/>
    <n v="1"/>
    <n v="1"/>
    <s v="Parent"/>
    <s v="2014-05-07"/>
    <d v="2024-07-24T00:00:00"/>
    <n v="3731"/>
    <n v="48"/>
    <n v="67"/>
    <n v="4"/>
    <n v="32"/>
    <n v="17"/>
    <n v="2"/>
    <n v="16"/>
    <n v="138"/>
    <n v="3.6987402841061376E-2"/>
    <s v="Below Average Priority"/>
    <n v="3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088"/>
    <n v="1962"/>
    <n v="62"/>
    <s v="Boomers"/>
    <s v="PhD"/>
    <s v="College"/>
    <s v="Partner"/>
    <n v="31497"/>
    <n v="31497"/>
    <s v="Bracket 2"/>
    <n v="0"/>
    <n v="1"/>
    <s v="Parent"/>
    <s v="2012-12-06"/>
    <d v="2024-07-24T00:00:00"/>
    <n v="4248"/>
    <n v="22"/>
    <n v="108"/>
    <n v="1"/>
    <n v="28"/>
    <n v="13"/>
    <n v="1"/>
    <n v="4"/>
    <n v="155"/>
    <n v="3.6487758945386063E-2"/>
    <s v="Below Average Priority"/>
    <n v="2"/>
    <x v="0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971"/>
    <n v="1962"/>
    <n v="62"/>
    <s v="Boomers"/>
    <s v="PhD"/>
    <s v="College"/>
    <s v="Partner"/>
    <n v="31497"/>
    <n v="31497"/>
    <s v="Bracket 2"/>
    <n v="0"/>
    <n v="1"/>
    <s v="Parent"/>
    <s v="2012-12-06"/>
    <d v="2024-07-24T00:00:00"/>
    <n v="4248"/>
    <n v="22"/>
    <n v="108"/>
    <n v="1"/>
    <n v="28"/>
    <n v="13"/>
    <n v="1"/>
    <n v="4"/>
    <n v="155"/>
    <n v="3.6487758945386063E-2"/>
    <s v="Below Average Priority"/>
    <n v="2"/>
    <x v="0"/>
    <x v="12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191"/>
    <n v="1986"/>
    <n v="38"/>
    <s v="Millennials"/>
    <s v="Bachelors"/>
    <s v="College"/>
    <s v="Divorced"/>
    <n v="41411"/>
    <n v="41411"/>
    <s v="Bracket 3"/>
    <n v="0"/>
    <n v="0"/>
    <s v="Not Parent"/>
    <s v="2013-12-07"/>
    <d v="2024-07-24T00:00:00"/>
    <n v="3882"/>
    <n v="11"/>
    <n v="37"/>
    <n v="32"/>
    <n v="38"/>
    <n v="11"/>
    <n v="3"/>
    <n v="18"/>
    <n v="139"/>
    <n v="3.5806285419886653E-2"/>
    <s v="Below Average Priority"/>
    <n v="1"/>
    <x v="7"/>
    <x v="12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833"/>
    <n v="1974"/>
    <n v="50"/>
    <s v="Gen X"/>
    <s v="PhD"/>
    <s v="College"/>
    <s v="Single"/>
    <n v="39190"/>
    <n v="39190"/>
    <s v="Bracket 3"/>
    <n v="1"/>
    <n v="0"/>
    <s v="Parent"/>
    <s v="2014-04-26"/>
    <d v="2024-07-24T00:00:00"/>
    <n v="3742"/>
    <n v="91"/>
    <n v="68"/>
    <n v="8"/>
    <n v="18"/>
    <n v="19"/>
    <n v="8"/>
    <n v="12"/>
    <n v="133"/>
    <n v="3.5542490646712985E-2"/>
    <s v="Below Average Priority"/>
    <n v="2"/>
    <x v="7"/>
    <x v="12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254"/>
    <n v="1969"/>
    <n v="55"/>
    <s v="Gen X"/>
    <s v="Bachelors"/>
    <s v="College"/>
    <s v="Partner"/>
    <n v="38361"/>
    <n v="38361"/>
    <s v="Bracket 3"/>
    <n v="1"/>
    <n v="0"/>
    <s v="Parent"/>
    <s v="2013-12-27"/>
    <d v="2024-07-24T00:00:00"/>
    <n v="3862"/>
    <n v="74"/>
    <n v="39"/>
    <n v="0"/>
    <n v="56"/>
    <n v="20"/>
    <n v="8"/>
    <n v="14"/>
    <n v="137"/>
    <n v="3.5473847747281198E-2"/>
    <s v="Below Average Priority"/>
    <n v="3"/>
    <x v="0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75"/>
    <n v="1969"/>
    <n v="55"/>
    <s v="Gen X"/>
    <s v="Bachelors"/>
    <s v="College"/>
    <s v="Partner"/>
    <n v="38361"/>
    <n v="38361"/>
    <s v="Bracket 3"/>
    <n v="1"/>
    <n v="0"/>
    <s v="Parent"/>
    <s v="2013-12-27"/>
    <d v="2024-07-24T00:00:00"/>
    <n v="3862"/>
    <n v="74"/>
    <n v="39"/>
    <n v="0"/>
    <n v="56"/>
    <n v="20"/>
    <n v="8"/>
    <n v="14"/>
    <n v="137"/>
    <n v="3.5473847747281198E-2"/>
    <s v="Below Average Priority"/>
    <n v="3"/>
    <x v="0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594"/>
    <n v="1958"/>
    <n v="66"/>
    <s v="Boomers"/>
    <s v="PhD"/>
    <s v="College"/>
    <s v="Widow"/>
    <n v="50520"/>
    <n v="50520"/>
    <s v="Bracket 3"/>
    <n v="0"/>
    <n v="1"/>
    <s v="Parent"/>
    <s v="2014-01-28"/>
    <d v="2024-07-24T00:00:00"/>
    <n v="3830"/>
    <n v="25"/>
    <n v="112"/>
    <n v="0"/>
    <n v="6"/>
    <n v="2"/>
    <n v="1"/>
    <n v="14"/>
    <n v="135"/>
    <n v="3.5248041775456922E-2"/>
    <s v="Below Average Priority"/>
    <n v="2"/>
    <x v="0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010"/>
    <n v="1953"/>
    <n v="71"/>
    <s v="Boomers"/>
    <s v="PhD"/>
    <s v="College"/>
    <s v="Divorced"/>
    <n v="36957"/>
    <n v="36957"/>
    <s v="Bracket 3"/>
    <n v="1"/>
    <n v="1"/>
    <s v="Parent"/>
    <s v="2012-09-06"/>
    <d v="2024-07-24T00:00:00"/>
    <n v="4339"/>
    <n v="43"/>
    <n v="100"/>
    <n v="2"/>
    <n v="16"/>
    <n v="2"/>
    <n v="1"/>
    <n v="31"/>
    <n v="152"/>
    <n v="3.5031113159714217E-2"/>
    <s v="Below Average Priority"/>
    <n v="4"/>
    <x v="0"/>
    <x v="6"/>
    <x v="13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5025"/>
    <n v="1979"/>
    <n v="45"/>
    <s v="Gen X"/>
    <s v="Bachelors"/>
    <s v="College"/>
    <s v="Single"/>
    <n v="48526"/>
    <n v="48526"/>
    <s v="Bracket 3"/>
    <n v="1"/>
    <n v="0"/>
    <s v="Parent"/>
    <s v="2013-12-24"/>
    <d v="2024-07-24T00:00:00"/>
    <n v="3865"/>
    <n v="32"/>
    <n v="23"/>
    <n v="17"/>
    <n v="23"/>
    <n v="43"/>
    <n v="20"/>
    <n v="9"/>
    <n v="135"/>
    <n v="3.4928848641655887E-2"/>
    <s v="Below Average Priority"/>
    <n v="1"/>
    <x v="7"/>
    <x v="12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876"/>
    <n v="1963"/>
    <n v="61"/>
    <s v="Boomers"/>
    <s v="PhD"/>
    <s v="College"/>
    <s v="Partner"/>
    <n v="33629"/>
    <n v="33629"/>
    <s v="Bracket 3"/>
    <n v="1"/>
    <n v="1"/>
    <s v="Parent"/>
    <s v="2012-08-08"/>
    <d v="2024-07-24T00:00:00"/>
    <n v="4368"/>
    <n v="49"/>
    <n v="132"/>
    <n v="0"/>
    <n v="16"/>
    <n v="0"/>
    <n v="0"/>
    <n v="4"/>
    <n v="152"/>
    <n v="3.47985347985348E-2"/>
    <s v="Below Average Priority"/>
    <n v="5"/>
    <x v="0"/>
    <x v="12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123"/>
    <n v="1951"/>
    <n v="73"/>
    <s v="Boomers"/>
    <s v="Master"/>
    <s v="College"/>
    <s v="Married"/>
    <n v="27450"/>
    <n v="27450"/>
    <s v="Bracket 2"/>
    <n v="0"/>
    <n v="0"/>
    <s v="Not Parent"/>
    <s v="2013-04-15"/>
    <d v="2024-07-24T00:00:00"/>
    <n v="4118"/>
    <n v="57"/>
    <n v="37"/>
    <n v="12"/>
    <n v="23"/>
    <n v="8"/>
    <n v="11"/>
    <n v="52"/>
    <n v="143"/>
    <n v="3.4725594949004374E-2"/>
    <s v="Below Average Priority"/>
    <n v="1"/>
    <x v="7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74"/>
    <n v="1956"/>
    <n v="68"/>
    <s v="Boomers"/>
    <s v="Master"/>
    <s v="College"/>
    <s v="Partner"/>
    <n v="55249"/>
    <n v="55249"/>
    <s v="Bracket 4"/>
    <n v="0"/>
    <n v="1"/>
    <s v="Parent"/>
    <s v="2014-04-17"/>
    <d v="2024-07-24T00:00:00"/>
    <n v="3751"/>
    <n v="81"/>
    <n v="97"/>
    <n v="1"/>
    <n v="19"/>
    <n v="2"/>
    <n v="0"/>
    <n v="11"/>
    <n v="130"/>
    <n v="3.4657424686750198E-2"/>
    <s v="Below Average Priority"/>
    <n v="1"/>
    <x v="7"/>
    <x v="12"/>
    <x v="9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506"/>
    <n v="1975"/>
    <n v="49"/>
    <s v="Gen X"/>
    <s v="Bachelors"/>
    <s v="College"/>
    <s v="Single"/>
    <n v="42160"/>
    <n v="42160"/>
    <s v="Bracket 3"/>
    <n v="1"/>
    <n v="1"/>
    <s v="Parent"/>
    <s v="2013-06-28"/>
    <d v="2024-07-24T00:00:00"/>
    <n v="4044"/>
    <n v="26"/>
    <n v="48"/>
    <n v="9"/>
    <n v="45"/>
    <n v="3"/>
    <n v="15"/>
    <n v="20"/>
    <n v="140"/>
    <n v="3.4619188921859542E-2"/>
    <s v="Below Average Priority"/>
    <n v="4"/>
    <x v="7"/>
    <x v="12"/>
    <x v="9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4368"/>
    <n v="1980"/>
    <n v="44"/>
    <s v="Millennials"/>
    <s v="Bachelors"/>
    <s v="College"/>
    <s v="Married"/>
    <n v="47850"/>
    <n v="47850"/>
    <s v="Bracket 3"/>
    <n v="1"/>
    <n v="0"/>
    <s v="Parent"/>
    <s v="2013-12-03"/>
    <d v="2024-07-24T00:00:00"/>
    <n v="3886"/>
    <n v="72"/>
    <n v="42"/>
    <n v="7"/>
    <n v="43"/>
    <n v="20"/>
    <n v="12"/>
    <n v="10"/>
    <n v="134"/>
    <n v="3.4482758620689655E-2"/>
    <s v="Below Average Priority"/>
    <n v="1"/>
    <x v="0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470"/>
    <n v="1962"/>
    <n v="62"/>
    <s v="Boomers"/>
    <s v="Master"/>
    <s v="College"/>
    <s v="Married"/>
    <n v="58646"/>
    <n v="58646"/>
    <s v="Bracket 4"/>
    <n v="0"/>
    <n v="1"/>
    <s v="Parent"/>
    <s v="2013-06-10"/>
    <d v="2024-07-24T00:00:00"/>
    <n v="4062"/>
    <n v="3"/>
    <n v="62"/>
    <n v="1"/>
    <n v="44"/>
    <n v="6"/>
    <n v="5"/>
    <n v="22"/>
    <n v="140"/>
    <n v="3.4465780403742E-2"/>
    <s v="Below Average Priority"/>
    <n v="1"/>
    <x v="7"/>
    <x v="12"/>
    <x v="9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6183"/>
    <n v="1962"/>
    <n v="62"/>
    <s v="Boomers"/>
    <s v="Master"/>
    <s v="College"/>
    <s v="Married"/>
    <n v="58646"/>
    <n v="58646"/>
    <s v="Bracket 4"/>
    <n v="0"/>
    <n v="1"/>
    <s v="Parent"/>
    <s v="2013-06-10"/>
    <d v="2024-07-24T00:00:00"/>
    <n v="4062"/>
    <n v="3"/>
    <n v="62"/>
    <n v="1"/>
    <n v="44"/>
    <n v="6"/>
    <n v="5"/>
    <n v="22"/>
    <n v="140"/>
    <n v="3.4465780403742E-2"/>
    <s v="Below Average Priority"/>
    <n v="1"/>
    <x v="7"/>
    <x v="12"/>
    <x v="9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4050"/>
    <n v="1966"/>
    <n v="58"/>
    <s v="Gen X"/>
    <s v="Master"/>
    <s v="College"/>
    <s v="Married"/>
    <n v="49605"/>
    <n v="49605"/>
    <s v="Bracket 3"/>
    <n v="0"/>
    <n v="0"/>
    <s v="Not Parent"/>
    <s v="2014-06-21"/>
    <d v="2024-07-24T00:00:00"/>
    <n v="3686"/>
    <n v="65"/>
    <n v="42"/>
    <n v="16"/>
    <n v="29"/>
    <n v="12"/>
    <n v="20"/>
    <n v="8"/>
    <n v="127"/>
    <n v="3.4454693434617469E-2"/>
    <s v="Below Average Priority"/>
    <n v="1"/>
    <x v="7"/>
    <x v="12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635"/>
    <n v="1983"/>
    <n v="41"/>
    <s v="Millennials"/>
    <s v="Master"/>
    <s v="College"/>
    <s v="Married"/>
    <n v="35876"/>
    <n v="35876"/>
    <s v="Bracket 3"/>
    <n v="0"/>
    <n v="0"/>
    <s v="Not Parent"/>
    <s v="2014-04-20"/>
    <d v="2024-07-24T00:00:00"/>
    <n v="3748"/>
    <n v="13"/>
    <n v="66"/>
    <n v="2"/>
    <n v="40"/>
    <n v="4"/>
    <n v="3"/>
    <n v="14"/>
    <n v="129"/>
    <n v="3.4418356456776947E-2"/>
    <s v="Below Average Priority"/>
    <n v="1"/>
    <x v="0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629"/>
    <n v="1978"/>
    <n v="46"/>
    <s v="Gen X"/>
    <s v="Bachelors"/>
    <s v="College"/>
    <s v="Single"/>
    <n v="38557"/>
    <n v="38557"/>
    <s v="Bracket 3"/>
    <n v="1"/>
    <n v="0"/>
    <s v="Parent"/>
    <s v="2012-12-19"/>
    <d v="2024-07-24T00:00:00"/>
    <n v="4235"/>
    <n v="17"/>
    <n v="76"/>
    <n v="3"/>
    <n v="31"/>
    <n v="4"/>
    <n v="4"/>
    <n v="27"/>
    <n v="145"/>
    <n v="3.4238488783943331E-2"/>
    <s v="Below Average Priority"/>
    <n v="2"/>
    <x v="0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969"/>
    <n v="1974"/>
    <n v="50"/>
    <s v="Gen X"/>
    <s v="Master"/>
    <s v="College"/>
    <s v="Partner"/>
    <n v="43018"/>
    <n v="43018"/>
    <s v="Bracket 3"/>
    <n v="0"/>
    <n v="1"/>
    <s v="Parent"/>
    <s v="2013-11-01"/>
    <d v="2024-07-24T00:00:00"/>
    <n v="3918"/>
    <n v="46"/>
    <n v="35"/>
    <n v="4"/>
    <n v="17"/>
    <n v="7"/>
    <n v="6"/>
    <n v="64"/>
    <n v="133"/>
    <n v="3.3945890760592137E-2"/>
    <s v="Below Average Priority"/>
    <n v="1"/>
    <x v="7"/>
    <x v="6"/>
    <x v="1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386"/>
    <n v="1992"/>
    <n v="32"/>
    <s v="Millennials"/>
    <s v="Bachelors"/>
    <s v="College"/>
    <s v="Married"/>
    <n v="34935"/>
    <n v="34935"/>
    <s v="Bracket 3"/>
    <n v="0"/>
    <n v="0"/>
    <s v="Not Parent"/>
    <s v="2013-06-21"/>
    <d v="2024-07-24T00:00:00"/>
    <n v="4051"/>
    <n v="71"/>
    <n v="34"/>
    <n v="4"/>
    <n v="66"/>
    <n v="3"/>
    <n v="10"/>
    <n v="20"/>
    <n v="137"/>
    <n v="3.3818810170328312E-2"/>
    <s v="Below Average Priority"/>
    <n v="1"/>
    <x v="7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175"/>
    <n v="1992"/>
    <n v="32"/>
    <s v="Millennials"/>
    <s v="Bachelors"/>
    <s v="College"/>
    <s v="Married"/>
    <n v="34935"/>
    <n v="34935"/>
    <s v="Bracket 3"/>
    <n v="0"/>
    <n v="0"/>
    <s v="Not Parent"/>
    <s v="2013-06-21"/>
    <d v="2024-07-24T00:00:00"/>
    <n v="4051"/>
    <n v="71"/>
    <n v="34"/>
    <n v="4"/>
    <n v="66"/>
    <n v="3"/>
    <n v="10"/>
    <n v="20"/>
    <n v="137"/>
    <n v="3.3818810170328312E-2"/>
    <s v="Below Average Priority"/>
    <n v="1"/>
    <x v="7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245"/>
    <n v="1969"/>
    <n v="55"/>
    <s v="Gen X"/>
    <s v="Master"/>
    <s v="College"/>
    <s v="Married"/>
    <n v="43641"/>
    <n v="43641"/>
    <s v="Bracket 3"/>
    <n v="1"/>
    <n v="1"/>
    <s v="Parent"/>
    <s v="2013-04-22"/>
    <d v="2024-07-24T00:00:00"/>
    <n v="4111"/>
    <n v="50"/>
    <n v="57"/>
    <n v="2"/>
    <n v="51"/>
    <n v="4"/>
    <n v="2"/>
    <n v="23"/>
    <n v="139"/>
    <n v="3.381172464120652E-2"/>
    <s v="Below Average Priority"/>
    <n v="3"/>
    <x v="7"/>
    <x v="12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827"/>
    <n v="1967"/>
    <n v="57"/>
    <s v="Gen X"/>
    <s v="PhD"/>
    <s v="College"/>
    <s v="Married"/>
    <n v="36947"/>
    <n v="36947"/>
    <s v="Bracket 3"/>
    <n v="1"/>
    <n v="1"/>
    <s v="Parent"/>
    <s v="2012-08-07"/>
    <d v="2024-07-24T00:00:00"/>
    <n v="4369"/>
    <n v="49"/>
    <n v="88"/>
    <n v="3"/>
    <n v="21"/>
    <n v="4"/>
    <n v="1"/>
    <n v="29"/>
    <n v="146"/>
    <n v="3.3417257953765163E-2"/>
    <s v="Below Average Priority"/>
    <n v="4"/>
    <x v="0"/>
    <x v="13"/>
    <x v="9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74"/>
    <n v="1964"/>
    <n v="60"/>
    <s v="Boomers"/>
    <s v="Bachelors"/>
    <s v="College"/>
    <s v="Married"/>
    <n v="42523"/>
    <n v="42523"/>
    <s v="Bracket 3"/>
    <n v="0"/>
    <n v="0"/>
    <s v="Not Parent"/>
    <s v="2014-04-23"/>
    <d v="2024-07-24T00:00:00"/>
    <n v="3745"/>
    <n v="96"/>
    <n v="14"/>
    <n v="36"/>
    <n v="11"/>
    <n v="3"/>
    <n v="26"/>
    <n v="35"/>
    <n v="125"/>
    <n v="3.3377837116154871E-2"/>
    <s v="Below Average Priority"/>
    <n v="1"/>
    <x v="11"/>
    <x v="12"/>
    <x v="9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266"/>
    <n v="1964"/>
    <n v="60"/>
    <s v="Boomers"/>
    <s v="Bachelors"/>
    <s v="College"/>
    <s v="Married"/>
    <n v="42523"/>
    <n v="42523"/>
    <s v="Bracket 3"/>
    <n v="0"/>
    <n v="0"/>
    <s v="Not Parent"/>
    <s v="2014-04-23"/>
    <d v="2024-07-24T00:00:00"/>
    <n v="3745"/>
    <n v="96"/>
    <n v="14"/>
    <n v="36"/>
    <n v="11"/>
    <n v="3"/>
    <n v="26"/>
    <n v="35"/>
    <n v="125"/>
    <n v="3.3377837116154871E-2"/>
    <s v="Below Average Priority"/>
    <n v="1"/>
    <x v="11"/>
    <x v="12"/>
    <x v="9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275"/>
    <n v="1971"/>
    <n v="53"/>
    <s v="Gen X"/>
    <s v="Master"/>
    <s v="College"/>
    <s v="Single"/>
    <n v="33316"/>
    <n v="33316"/>
    <s v="Bracket 3"/>
    <n v="1"/>
    <n v="1"/>
    <s v="Parent"/>
    <s v="2013-10-04"/>
    <d v="2024-07-24T00:00:00"/>
    <n v="3946"/>
    <n v="34"/>
    <n v="79"/>
    <n v="1"/>
    <n v="31"/>
    <n v="4"/>
    <n v="4"/>
    <n v="12"/>
    <n v="131"/>
    <n v="3.3198175367460718E-2"/>
    <s v="Below Average Priority"/>
    <n v="3"/>
    <x v="7"/>
    <x v="12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334"/>
    <n v="1971"/>
    <n v="53"/>
    <s v="Gen X"/>
    <s v="Master"/>
    <s v="College"/>
    <s v="Single"/>
    <n v="33316"/>
    <n v="33316"/>
    <s v="Bracket 3"/>
    <n v="1"/>
    <n v="1"/>
    <s v="Parent"/>
    <s v="2013-10-04"/>
    <d v="2024-07-24T00:00:00"/>
    <n v="3946"/>
    <n v="34"/>
    <n v="79"/>
    <n v="1"/>
    <n v="31"/>
    <n v="4"/>
    <n v="4"/>
    <n v="12"/>
    <n v="131"/>
    <n v="3.3198175367460718E-2"/>
    <s v="Below Average Priority"/>
    <n v="3"/>
    <x v="7"/>
    <x v="12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25"/>
    <n v="1961"/>
    <n v="63"/>
    <s v="Boomers"/>
    <s v="Bachelors"/>
    <s v="College"/>
    <s v="Married"/>
    <n v="36443"/>
    <n v="36443"/>
    <s v="Bracket 3"/>
    <n v="1"/>
    <n v="1"/>
    <s v="Parent"/>
    <s v="2013-02-03"/>
    <d v="2024-07-24T00:00:00"/>
    <n v="4189"/>
    <n v="9"/>
    <n v="65"/>
    <n v="0"/>
    <n v="46"/>
    <n v="4"/>
    <n v="3"/>
    <n v="20"/>
    <n v="138"/>
    <n v="3.2943423251372644E-2"/>
    <s v="Below Average Priority"/>
    <n v="4"/>
    <x v="0"/>
    <x v="12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436"/>
    <n v="1976"/>
    <n v="48"/>
    <s v="Gen X"/>
    <s v="Bachelors"/>
    <s v="College"/>
    <s v="Single"/>
    <n v="20180"/>
    <n v="20180"/>
    <s v="Bracket 2"/>
    <n v="0"/>
    <n v="0"/>
    <s v="Not Parent"/>
    <s v="2013-02-20"/>
    <d v="2024-07-24T00:00:00"/>
    <n v="4172"/>
    <n v="27"/>
    <n v="18"/>
    <n v="42"/>
    <n v="24"/>
    <n v="15"/>
    <n v="20"/>
    <n v="18"/>
    <n v="137"/>
    <n v="3.2837967401725794E-2"/>
    <s v="Below Average Priority"/>
    <n v="1"/>
    <x v="7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929"/>
    <n v="1976"/>
    <n v="48"/>
    <s v="Gen X"/>
    <s v="Bachelors"/>
    <s v="College"/>
    <s v="Single"/>
    <n v="20180"/>
    <n v="20180"/>
    <s v="Bracket 2"/>
    <n v="0"/>
    <n v="0"/>
    <s v="Not Parent"/>
    <s v="2013-02-20"/>
    <d v="2024-07-24T00:00:00"/>
    <n v="4172"/>
    <n v="27"/>
    <n v="18"/>
    <n v="42"/>
    <n v="24"/>
    <n v="15"/>
    <n v="20"/>
    <n v="18"/>
    <n v="137"/>
    <n v="3.2837967401725794E-2"/>
    <s v="Below Average Priority"/>
    <n v="1"/>
    <x v="7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8"/>
    <n v="1989"/>
    <n v="35"/>
    <s v="Millennials"/>
    <s v="Bachelors"/>
    <s v="College"/>
    <s v="Single"/>
    <n v="46107"/>
    <n v="46107"/>
    <s v="Bracket 3"/>
    <n v="1"/>
    <n v="0"/>
    <s v="Parent"/>
    <s v="2014-02-10"/>
    <d v="2024-07-24T00:00:00"/>
    <n v="3817"/>
    <n v="78"/>
    <n v="31"/>
    <n v="9"/>
    <n v="27"/>
    <n v="16"/>
    <n v="9"/>
    <n v="33"/>
    <n v="125"/>
    <n v="3.2748231595493844E-2"/>
    <s v="Below Average Priority"/>
    <n v="1"/>
    <x v="11"/>
    <x v="12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45"/>
    <n v="1965"/>
    <n v="59"/>
    <s v="Gen X"/>
    <s v="Bachelors"/>
    <s v="College"/>
    <s v="Partner"/>
    <n v="36317"/>
    <n v="36317"/>
    <s v="Bracket 3"/>
    <n v="0"/>
    <n v="1"/>
    <s v="Parent"/>
    <s v="2013-05-22"/>
    <d v="2024-07-24T00:00:00"/>
    <n v="4081"/>
    <n v="53"/>
    <n v="87"/>
    <n v="3"/>
    <n v="25"/>
    <n v="3"/>
    <n v="2"/>
    <n v="13"/>
    <n v="133"/>
    <n v="3.2590051457975985E-2"/>
    <s v="Below Average Priority"/>
    <n v="2"/>
    <x v="0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303"/>
    <n v="1957"/>
    <n v="67"/>
    <s v="Boomers"/>
    <s v="PhD"/>
    <s v="College"/>
    <s v="Partner"/>
    <n v="6835"/>
    <n v="82020"/>
    <s v="Bracket 5"/>
    <n v="0"/>
    <n v="1"/>
    <s v="Parent"/>
    <s v="2012-12-08"/>
    <d v="2024-07-24T00:00:00"/>
    <n v="4246"/>
    <n v="76"/>
    <n v="107"/>
    <n v="2"/>
    <n v="12"/>
    <n v="2"/>
    <n v="2"/>
    <n v="12"/>
    <n v="137"/>
    <n v="3.2265661799340553E-2"/>
    <s v="Below Average Priority"/>
    <n v="0"/>
    <x v="10"/>
    <x v="13"/>
    <x v="11"/>
    <n v="20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422"/>
    <n v="1989"/>
    <n v="35"/>
    <s v="Millennials"/>
    <s v="Bachelors"/>
    <s v="College"/>
    <s v="Married"/>
    <n v="38360"/>
    <n v="38360"/>
    <s v="Bracket 3"/>
    <n v="1"/>
    <n v="0"/>
    <s v="Parent"/>
    <s v="2013-05-31"/>
    <d v="2024-07-24T00:00:00"/>
    <n v="4072"/>
    <n v="26"/>
    <n v="36"/>
    <n v="2"/>
    <n v="42"/>
    <n v="20"/>
    <n v="21"/>
    <n v="10"/>
    <n v="131"/>
    <n v="3.2170923379174855E-2"/>
    <s v="Below Average Priority"/>
    <n v="2"/>
    <x v="7"/>
    <x v="12"/>
    <x v="9"/>
    <n v="3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697"/>
    <n v="1954"/>
    <n v="70"/>
    <s v="Boomers"/>
    <s v="Bachelors"/>
    <s v="College"/>
    <s v="Partner"/>
    <n v="39898"/>
    <n v="39898"/>
    <s v="Bracket 3"/>
    <n v="0"/>
    <n v="1"/>
    <s v="Parent"/>
    <s v="2013-02-12"/>
    <d v="2024-07-24T00:00:00"/>
    <n v="4180"/>
    <n v="20"/>
    <n v="69"/>
    <n v="8"/>
    <n v="26"/>
    <n v="12"/>
    <n v="7"/>
    <n v="12"/>
    <n v="134"/>
    <n v="3.2057416267942583E-2"/>
    <s v="Below Average Priority"/>
    <n v="2"/>
    <x v="0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955"/>
    <n v="1954"/>
    <n v="70"/>
    <s v="Boomers"/>
    <s v="Bachelors"/>
    <s v="College"/>
    <s v="Partner"/>
    <n v="39898"/>
    <n v="39898"/>
    <s v="Bracket 3"/>
    <n v="0"/>
    <n v="1"/>
    <s v="Parent"/>
    <s v="2013-02-12"/>
    <d v="2024-07-24T00:00:00"/>
    <n v="4180"/>
    <n v="20"/>
    <n v="69"/>
    <n v="8"/>
    <n v="26"/>
    <n v="12"/>
    <n v="7"/>
    <n v="12"/>
    <n v="134"/>
    <n v="3.2057416267942583E-2"/>
    <s v="Below Average Priority"/>
    <n v="2"/>
    <x v="0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048"/>
    <n v="1971"/>
    <n v="53"/>
    <s v="Gen X"/>
    <s v="PhD"/>
    <s v="College"/>
    <s v="Single"/>
    <n v="42767"/>
    <n v="42767"/>
    <s v="Bracket 3"/>
    <n v="2"/>
    <n v="0"/>
    <s v="Parent"/>
    <s v="2013-05-11"/>
    <d v="2024-07-24T00:00:00"/>
    <n v="4092"/>
    <n v="53"/>
    <n v="20"/>
    <n v="6"/>
    <n v="43"/>
    <n v="19"/>
    <n v="5"/>
    <n v="38"/>
    <n v="131"/>
    <n v="3.201368523949169E-2"/>
    <s v="Below Average Priority"/>
    <n v="1"/>
    <x v="0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466"/>
    <n v="1965"/>
    <n v="59"/>
    <s v="Gen X"/>
    <s v="PhD"/>
    <s v="College"/>
    <s v="Married"/>
    <n v="57236"/>
    <n v="57236"/>
    <s v="Bracket 4"/>
    <n v="1"/>
    <n v="1"/>
    <s v="Parent"/>
    <s v="2014-03-12"/>
    <d v="2024-07-24T00:00:00"/>
    <n v="3787"/>
    <n v="22"/>
    <n v="105"/>
    <n v="0"/>
    <n v="9"/>
    <n v="2"/>
    <n v="1"/>
    <n v="4"/>
    <n v="121"/>
    <n v="3.1951412727752836E-2"/>
    <s v="Below Average Priority"/>
    <n v="3"/>
    <x v="7"/>
    <x v="12"/>
    <x v="9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5939"/>
    <n v="1971"/>
    <n v="53"/>
    <s v="Gen X"/>
    <s v="Bachelors"/>
    <s v="College"/>
    <s v="Partner"/>
    <n v="38232"/>
    <n v="38232"/>
    <s v="Bracket 3"/>
    <n v="1"/>
    <n v="1"/>
    <s v="Parent"/>
    <s v="2014-01-17"/>
    <d v="2024-07-24T00:00:00"/>
    <n v="3841"/>
    <n v="84"/>
    <n v="43"/>
    <n v="5"/>
    <n v="28"/>
    <n v="7"/>
    <n v="6"/>
    <n v="33"/>
    <n v="122"/>
    <n v="3.1762561832856029E-2"/>
    <s v="Below Average Priority"/>
    <n v="4"/>
    <x v="0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41"/>
    <n v="1967"/>
    <n v="57"/>
    <s v="Gen X"/>
    <s v="Bachelors"/>
    <s v="College"/>
    <s v="Single"/>
    <n v="52074"/>
    <n v="52074"/>
    <s v="Bracket 3"/>
    <n v="0"/>
    <n v="1"/>
    <s v="Parent"/>
    <s v="2014-04-04"/>
    <d v="2024-07-24T00:00:00"/>
    <n v="3764"/>
    <n v="77"/>
    <n v="59"/>
    <n v="0"/>
    <n v="12"/>
    <n v="0"/>
    <n v="0"/>
    <n v="48"/>
    <n v="119"/>
    <n v="3.1615302869287994E-2"/>
    <s v="Below Average Priority"/>
    <n v="1"/>
    <x v="7"/>
    <x v="6"/>
    <x v="13"/>
    <n v="4"/>
    <x v="0"/>
    <x v="0"/>
    <x v="1"/>
    <x v="0"/>
    <x v="1"/>
    <n v="1"/>
    <s v="Converted"/>
    <n v="0"/>
    <n v="3"/>
    <n v="11"/>
    <n v="0"/>
    <n v="0"/>
    <n v="0"/>
    <n v="1"/>
    <n v="1"/>
    <x v="4"/>
  </r>
  <r>
    <n v="2815"/>
    <n v="1975"/>
    <n v="49"/>
    <s v="Gen X"/>
    <s v="Bachelors"/>
    <s v="College"/>
    <s v="Married"/>
    <n v="33183"/>
    <n v="33183"/>
    <s v="Bracket 3"/>
    <n v="1"/>
    <n v="0"/>
    <s v="Parent"/>
    <s v="2014-02-24"/>
    <d v="2024-07-24T00:00:00"/>
    <n v="3803"/>
    <n v="46"/>
    <n v="7"/>
    <n v="5"/>
    <n v="39"/>
    <n v="17"/>
    <n v="15"/>
    <n v="37"/>
    <n v="120"/>
    <n v="3.1554036287141728E-2"/>
    <s v="Below Average Priority"/>
    <n v="2"/>
    <x v="5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182"/>
    <n v="1984"/>
    <n v="40"/>
    <s v="Millennials"/>
    <s v="Bachelors"/>
    <s v="College"/>
    <s v="Married"/>
    <n v="23228"/>
    <n v="23228"/>
    <s v="Bracket 2"/>
    <n v="1"/>
    <n v="0"/>
    <s v="Parent"/>
    <s v="2014-01-05"/>
    <d v="2024-07-24T00:00:00"/>
    <n v="3853"/>
    <n v="91"/>
    <n v="53"/>
    <n v="3"/>
    <n v="49"/>
    <n v="7"/>
    <n v="4"/>
    <n v="5"/>
    <n v="121"/>
    <n v="3.1404100700752662E-2"/>
    <s v="Below Average Priority"/>
    <n v="4"/>
    <x v="0"/>
    <x v="13"/>
    <x v="9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239"/>
    <n v="1961"/>
    <n v="63"/>
    <s v="Boomers"/>
    <s v="Master"/>
    <s v="College"/>
    <s v="Married"/>
    <n v="61923"/>
    <n v="61923"/>
    <s v="Bracket 4"/>
    <n v="0"/>
    <n v="2"/>
    <s v="Parent"/>
    <s v="2013-07-26"/>
    <d v="2024-07-24T00:00:00"/>
    <n v="4016"/>
    <n v="94"/>
    <n v="92"/>
    <n v="4"/>
    <n v="18"/>
    <n v="3"/>
    <n v="3"/>
    <n v="6"/>
    <n v="126"/>
    <n v="3.1374501992031872E-2"/>
    <s v="Below Average Priority"/>
    <n v="1"/>
    <x v="7"/>
    <x v="12"/>
    <x v="9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673"/>
    <n v="1965"/>
    <n v="59"/>
    <s v="Gen X"/>
    <s v="Bachelors"/>
    <s v="College"/>
    <s v="Single"/>
    <n v="23478"/>
    <n v="23478"/>
    <s v="Bracket 2"/>
    <n v="0"/>
    <n v="0"/>
    <s v="Not Parent"/>
    <s v="2013-03-19"/>
    <d v="2024-07-24T00:00:00"/>
    <n v="4145"/>
    <n v="51"/>
    <n v="28"/>
    <n v="6"/>
    <n v="27"/>
    <n v="12"/>
    <n v="17"/>
    <n v="39"/>
    <n v="129"/>
    <n v="3.1121833534378768E-2"/>
    <s v="Below Average Priority"/>
    <n v="1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278"/>
    <n v="1985"/>
    <n v="39"/>
    <s v="Millennials"/>
    <s v="Postgraduate"/>
    <s v="College"/>
    <s v="Single"/>
    <n v="33812"/>
    <n v="33812"/>
    <s v="Bracket 3"/>
    <n v="1"/>
    <n v="0"/>
    <s v="Parent"/>
    <s v="2012-11-03"/>
    <d v="2024-07-24T00:00:00"/>
    <n v="4281"/>
    <n v="86"/>
    <n v="4"/>
    <n v="17"/>
    <n v="19"/>
    <n v="30"/>
    <n v="24"/>
    <n v="39"/>
    <n v="133"/>
    <n v="3.1067507591684185E-2"/>
    <s v="Below Average Priority"/>
    <n v="2"/>
    <x v="7"/>
    <x v="12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754"/>
    <n v="1966"/>
    <n v="58"/>
    <s v="Gen X"/>
    <s v="Master"/>
    <s v="College"/>
    <s v="Married"/>
    <n v="33585"/>
    <n v="33585"/>
    <s v="Bracket 3"/>
    <n v="0"/>
    <n v="1"/>
    <s v="Parent"/>
    <s v="2013-09-25"/>
    <d v="2024-07-24T00:00:00"/>
    <n v="3955"/>
    <n v="91"/>
    <n v="30"/>
    <n v="11"/>
    <n v="33"/>
    <n v="13"/>
    <n v="6"/>
    <n v="29"/>
    <n v="122"/>
    <n v="3.0847029077117574E-2"/>
    <s v="Below Average Priority"/>
    <n v="1"/>
    <x v="7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77"/>
    <n v="1966"/>
    <n v="58"/>
    <s v="Gen X"/>
    <s v="Master"/>
    <s v="College"/>
    <s v="Partner"/>
    <n v="49618"/>
    <n v="49618"/>
    <s v="Bracket 3"/>
    <n v="1"/>
    <n v="1"/>
    <s v="Parent"/>
    <s v="2013-01-26"/>
    <d v="2024-07-24T00:00:00"/>
    <n v="4197"/>
    <n v="77"/>
    <n v="80"/>
    <n v="3"/>
    <n v="26"/>
    <n v="4"/>
    <n v="2"/>
    <n v="14"/>
    <n v="129"/>
    <n v="3.0736240171551108E-2"/>
    <s v="Below Average Priority"/>
    <n v="4"/>
    <x v="0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783"/>
    <n v="1959"/>
    <n v="65"/>
    <s v="Boomers"/>
    <s v="PhD"/>
    <s v="College"/>
    <s v="Married"/>
    <n v="52854"/>
    <n v="52854"/>
    <s v="Bracket 3"/>
    <n v="1"/>
    <n v="1"/>
    <s v="Parent"/>
    <s v="2014-03-24"/>
    <d v="2024-07-24T00:00:00"/>
    <n v="3775"/>
    <n v="43"/>
    <n v="105"/>
    <n v="0"/>
    <n v="10"/>
    <n v="0"/>
    <n v="1"/>
    <n v="0"/>
    <n v="116"/>
    <n v="3.0728476821192053E-2"/>
    <s v="Below Average Priority"/>
    <n v="2"/>
    <x v="7"/>
    <x v="12"/>
    <x v="9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8008"/>
    <n v="1983"/>
    <n v="41"/>
    <s v="Millennials"/>
    <s v="Bachelors"/>
    <s v="College"/>
    <s v="Partner"/>
    <n v="36075"/>
    <n v="36075"/>
    <s v="Bracket 3"/>
    <n v="1"/>
    <n v="0"/>
    <s v="Parent"/>
    <s v="2013-12-09"/>
    <d v="2024-07-24T00:00:00"/>
    <n v="3880"/>
    <n v="54"/>
    <n v="46"/>
    <n v="0"/>
    <n v="30"/>
    <n v="12"/>
    <n v="1"/>
    <n v="30"/>
    <n v="119"/>
    <n v="3.0670103092783504E-2"/>
    <s v="Below Average Priority"/>
    <n v="1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455"/>
    <n v="1971"/>
    <n v="53"/>
    <s v="Gen X"/>
    <s v="PhD"/>
    <s v="College"/>
    <s v="Married"/>
    <n v="32011"/>
    <n v="32011"/>
    <s v="Bracket 3"/>
    <n v="1"/>
    <n v="0"/>
    <s v="Parent"/>
    <s v="2013-08-22"/>
    <d v="2024-07-24T00:00:00"/>
    <n v="3989"/>
    <n v="89"/>
    <n v="99"/>
    <n v="0"/>
    <n v="15"/>
    <n v="2"/>
    <n v="1"/>
    <n v="5"/>
    <n v="122"/>
    <n v="3.0584106292303837E-2"/>
    <s v="Below Average Priority"/>
    <n v="3"/>
    <x v="7"/>
    <x v="12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286"/>
    <n v="1965"/>
    <n v="59"/>
    <s v="Gen X"/>
    <s v="PhD"/>
    <s v="College"/>
    <s v="Partner"/>
    <n v="51717"/>
    <n v="51717"/>
    <s v="Bracket 3"/>
    <n v="0"/>
    <n v="1"/>
    <s v="Parent"/>
    <s v="2013-08-20"/>
    <d v="2024-07-24T00:00:00"/>
    <n v="3991"/>
    <n v="55"/>
    <n v="98"/>
    <n v="1"/>
    <n v="17"/>
    <n v="0"/>
    <n v="1"/>
    <n v="5"/>
    <n v="122"/>
    <n v="3.0568779754447505E-2"/>
    <s v="Below Average Priority"/>
    <n v="1"/>
    <x v="0"/>
    <x v="13"/>
    <x v="9"/>
    <n v="7"/>
    <x v="0"/>
    <x v="0"/>
    <x v="0"/>
    <x v="1"/>
    <x v="1"/>
    <n v="1"/>
    <s v="Converted"/>
    <n v="0"/>
    <n v="3"/>
    <n v="11"/>
    <n v="0"/>
    <n v="0"/>
    <n v="0"/>
    <n v="0"/>
    <n v="0"/>
    <x v="5"/>
  </r>
  <r>
    <n v="3270"/>
    <n v="1978"/>
    <n v="46"/>
    <s v="Gen X"/>
    <s v="Postgraduate"/>
    <s v="College"/>
    <s v="Partner"/>
    <n v="17117"/>
    <n v="17117"/>
    <s v="Bracket 2"/>
    <n v="1"/>
    <n v="0"/>
    <s v="Parent"/>
    <s v="2013-01-17"/>
    <d v="2024-07-24T00:00:00"/>
    <n v="4206"/>
    <n v="96"/>
    <n v="12"/>
    <n v="23"/>
    <n v="38"/>
    <n v="30"/>
    <n v="18"/>
    <n v="7"/>
    <n v="128"/>
    <n v="3.0432715168806468E-2"/>
    <s v="Below Average Priority"/>
    <n v="4"/>
    <x v="0"/>
    <x v="12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532"/>
    <n v="1980"/>
    <n v="44"/>
    <s v="Millennials"/>
    <s v="Bachelors"/>
    <s v="College"/>
    <s v="Married"/>
    <n v="43586"/>
    <n v="43586"/>
    <s v="Bracket 3"/>
    <n v="0"/>
    <n v="1"/>
    <s v="Parent"/>
    <s v="2012-08-30"/>
    <d v="2024-07-24T00:00:00"/>
    <n v="4346"/>
    <n v="26"/>
    <n v="99"/>
    <n v="2"/>
    <n v="11"/>
    <n v="4"/>
    <n v="0"/>
    <n v="16"/>
    <n v="132"/>
    <n v="3.0372756557754257E-2"/>
    <s v="Below Average Priority"/>
    <n v="3"/>
    <x v="0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755"/>
    <n v="1988"/>
    <n v="36"/>
    <s v="Millennials"/>
    <s v="Postgraduate"/>
    <s v="College"/>
    <s v="Partner"/>
    <n v="45204"/>
    <n v="45204"/>
    <s v="Bracket 3"/>
    <n v="1"/>
    <n v="0"/>
    <s v="Parent"/>
    <s v="2014-04-11"/>
    <d v="2024-07-24T00:00:00"/>
    <n v="3757"/>
    <n v="93"/>
    <n v="30"/>
    <n v="11"/>
    <n v="25"/>
    <n v="29"/>
    <n v="1"/>
    <n v="18"/>
    <n v="114"/>
    <n v="3.0343359063082248E-2"/>
    <s v="Below Average Priority"/>
    <n v="1"/>
    <x v="11"/>
    <x v="12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723"/>
    <n v="1976"/>
    <n v="48"/>
    <s v="Gen X"/>
    <s v="PhD"/>
    <s v="College"/>
    <s v="Partner"/>
    <n v="49187"/>
    <n v="49187"/>
    <s v="Bracket 3"/>
    <n v="0"/>
    <n v="1"/>
    <s v="Parent"/>
    <s v="2014-01-11"/>
    <d v="2024-07-24T00:00:00"/>
    <n v="3847"/>
    <n v="63"/>
    <n v="81"/>
    <n v="1"/>
    <n v="31"/>
    <n v="2"/>
    <n v="1"/>
    <n v="0"/>
    <n v="116"/>
    <n v="3.0153366259422928E-2"/>
    <s v="Below Average Priority"/>
    <n v="1"/>
    <x v="11"/>
    <x v="12"/>
    <x v="6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379"/>
    <n v="1949"/>
    <n v="75"/>
    <s v="Boomers"/>
    <s v="Master"/>
    <s v="College"/>
    <s v="Widow"/>
    <n v="47570"/>
    <n v="47570"/>
    <s v="Bracket 3"/>
    <n v="1"/>
    <n v="1"/>
    <s v="Parent"/>
    <s v="2013-05-29"/>
    <d v="2024-07-24T00:00:00"/>
    <n v="4074"/>
    <n v="3"/>
    <n v="67"/>
    <n v="1"/>
    <n v="20"/>
    <n v="0"/>
    <n v="2"/>
    <n v="31"/>
    <n v="121"/>
    <n v="2.9700540009818359E-2"/>
    <s v="Below Average Priority"/>
    <n v="3"/>
    <x v="7"/>
    <x v="6"/>
    <x v="13"/>
    <n v="7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4713"/>
    <n v="1979"/>
    <n v="45"/>
    <s v="Gen X"/>
    <s v="PhD"/>
    <s v="College"/>
    <s v="Married"/>
    <n v="31605"/>
    <n v="31605"/>
    <s v="Bracket 3"/>
    <n v="1"/>
    <n v="0"/>
    <s v="Parent"/>
    <s v="2012-11-22"/>
    <d v="2024-07-24T00:00:00"/>
    <n v="4262"/>
    <n v="15"/>
    <n v="74"/>
    <n v="0"/>
    <n v="42"/>
    <n v="2"/>
    <n v="1"/>
    <n v="6"/>
    <n v="125"/>
    <n v="2.9328953542937589E-2"/>
    <s v="Below Average Priority"/>
    <n v="2"/>
    <x v="7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640"/>
    <n v="1954"/>
    <n v="70"/>
    <s v="Boomers"/>
    <s v="Bachelors"/>
    <s v="College"/>
    <s v="Divorced"/>
    <n v="64587"/>
    <n v="64587"/>
    <s v="Bracket 4"/>
    <n v="1"/>
    <n v="1"/>
    <s v="Parent"/>
    <s v="2014-06-22"/>
    <d v="2024-07-24T00:00:00"/>
    <n v="3685"/>
    <n v="49"/>
    <n v="66"/>
    <n v="0"/>
    <n v="16"/>
    <n v="0"/>
    <n v="6"/>
    <n v="20"/>
    <n v="108"/>
    <n v="2.9308005427408412E-2"/>
    <s v="Below Average Priority"/>
    <n v="2"/>
    <x v="11"/>
    <x v="12"/>
    <x v="9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286"/>
    <n v="1962"/>
    <n v="62"/>
    <s v="Boomers"/>
    <s v="Bachelors"/>
    <s v="College"/>
    <s v="Single"/>
    <n v="50785"/>
    <n v="50785"/>
    <s v="Bracket 3"/>
    <n v="1"/>
    <n v="1"/>
    <s v="Parent"/>
    <s v="2013-09-10"/>
    <d v="2024-07-24T00:00:00"/>
    <n v="3970"/>
    <n v="27"/>
    <n v="64"/>
    <n v="1"/>
    <n v="21"/>
    <n v="0"/>
    <n v="1"/>
    <n v="27"/>
    <n v="114"/>
    <n v="2.8715365239294709E-2"/>
    <s v="Below Average Priority"/>
    <n v="2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09"/>
    <n v="1996"/>
    <n v="28"/>
    <s v="Gen Z"/>
    <s v="Postgraduate"/>
    <s v="College"/>
    <s v="Married"/>
    <n v="7500"/>
    <n v="90000"/>
    <s v="Bracket 5"/>
    <n v="0"/>
    <n v="0"/>
    <s v="Not Parent"/>
    <s v="2012-11-09"/>
    <d v="2024-07-24T00:00:00"/>
    <n v="4275"/>
    <n v="24"/>
    <n v="3"/>
    <n v="18"/>
    <n v="14"/>
    <n v="15"/>
    <n v="22"/>
    <n v="50"/>
    <n v="122"/>
    <n v="2.8538011695906432E-2"/>
    <s v="Below Average Priority"/>
    <n v="3"/>
    <x v="0"/>
    <x v="12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832"/>
    <n v="1976"/>
    <n v="48"/>
    <s v="Gen X"/>
    <s v="Master"/>
    <s v="College"/>
    <s v="Partner"/>
    <n v="37509"/>
    <n v="37509"/>
    <s v="Bracket 3"/>
    <n v="1"/>
    <n v="0"/>
    <s v="Parent"/>
    <s v="2012-09-12"/>
    <d v="2024-07-24T00:00:00"/>
    <n v="4333"/>
    <n v="24"/>
    <n v="37"/>
    <n v="5"/>
    <n v="56"/>
    <n v="12"/>
    <n v="8"/>
    <n v="5"/>
    <n v="123"/>
    <n v="2.8386798984537272E-2"/>
    <s v="Below Average Priority"/>
    <n v="2"/>
    <x v="0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985"/>
    <n v="1965"/>
    <n v="59"/>
    <s v="Gen X"/>
    <s v="Master"/>
    <s v="College"/>
    <s v="Single"/>
    <n v="33168"/>
    <n v="33168"/>
    <s v="Bracket 3"/>
    <n v="0"/>
    <n v="1"/>
    <s v="Parent"/>
    <s v="2012-10-13"/>
    <d v="2024-07-24T00:00:00"/>
    <n v="4302"/>
    <n v="0"/>
    <n v="80"/>
    <n v="1"/>
    <n v="37"/>
    <n v="0"/>
    <n v="1"/>
    <n v="3"/>
    <n v="122"/>
    <n v="2.8358902835890282E-2"/>
    <s v="Below Average Priority"/>
    <n v="3"/>
    <x v="7"/>
    <x v="12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36"/>
    <n v="1992"/>
    <n v="32"/>
    <s v="Millennials"/>
    <s v="High School"/>
    <s v="No College"/>
    <s v="Single"/>
    <n v="7500"/>
    <n v="90000"/>
    <s v="Bracket 5"/>
    <n v="1"/>
    <n v="0"/>
    <s v="Parent"/>
    <s v="2012-12-03"/>
    <d v="2024-07-24T00:00:00"/>
    <n v="4251"/>
    <n v="63"/>
    <n v="10"/>
    <n v="17"/>
    <n v="18"/>
    <n v="8"/>
    <n v="26"/>
    <n v="40"/>
    <n v="119"/>
    <n v="2.7993413314514232E-2"/>
    <s v="Below Average Priority"/>
    <n v="4"/>
    <x v="0"/>
    <x v="6"/>
    <x v="1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710"/>
    <n v="1970"/>
    <n v="54"/>
    <s v="Gen X"/>
    <s v="Bachelors"/>
    <s v="College"/>
    <s v="Partner"/>
    <n v="40548"/>
    <n v="40548"/>
    <s v="Bracket 3"/>
    <n v="0"/>
    <n v="1"/>
    <s v="Parent"/>
    <s v="2012-10-10"/>
    <d v="2024-07-24T00:00:00"/>
    <n v="4305"/>
    <n v="31"/>
    <n v="110"/>
    <n v="0"/>
    <n v="5"/>
    <n v="2"/>
    <n v="0"/>
    <n v="3"/>
    <n v="120"/>
    <n v="2.7874564459930314E-2"/>
    <s v="Below Average Priority"/>
    <n v="2"/>
    <x v="7"/>
    <x v="12"/>
    <x v="9"/>
    <n v="5"/>
    <x v="0"/>
    <x v="0"/>
    <x v="0"/>
    <x v="1"/>
    <x v="1"/>
    <n v="1"/>
    <s v="Converted"/>
    <n v="0"/>
    <n v="3"/>
    <n v="11"/>
    <n v="0"/>
    <n v="0"/>
    <n v="2"/>
    <n v="0"/>
    <n v="2"/>
    <x v="4"/>
  </r>
  <r>
    <n v="10703"/>
    <n v="1975"/>
    <n v="49"/>
    <s v="Gen X"/>
    <s v="Master"/>
    <s v="College"/>
    <s v="Single"/>
    <n v="46098"/>
    <n v="46098"/>
    <s v="Bracket 3"/>
    <n v="1"/>
    <n v="1"/>
    <s v="Parent"/>
    <s v="2012-08-18"/>
    <d v="2024-07-24T00:00:00"/>
    <n v="4358"/>
    <n v="86"/>
    <n v="57"/>
    <n v="0"/>
    <n v="27"/>
    <n v="0"/>
    <n v="0"/>
    <n v="36"/>
    <n v="120"/>
    <n v="2.7535566773749427E-2"/>
    <s v="Below Average Priority"/>
    <n v="4"/>
    <x v="0"/>
    <x v="6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"/>
    <n v="1975"/>
    <n v="49"/>
    <s v="Gen X"/>
    <s v="Master"/>
    <s v="College"/>
    <s v="Single"/>
    <n v="46098"/>
    <n v="46098"/>
    <s v="Bracket 3"/>
    <n v="1"/>
    <n v="1"/>
    <s v="Parent"/>
    <s v="2012-08-18"/>
    <d v="2024-07-24T00:00:00"/>
    <n v="4358"/>
    <n v="86"/>
    <n v="57"/>
    <n v="0"/>
    <n v="27"/>
    <n v="0"/>
    <n v="0"/>
    <n v="36"/>
    <n v="120"/>
    <n v="2.7535566773749427E-2"/>
    <s v="Below Average Priority"/>
    <n v="4"/>
    <x v="0"/>
    <x v="6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804"/>
    <n v="1975"/>
    <n v="49"/>
    <s v="Gen X"/>
    <s v="Master"/>
    <s v="College"/>
    <s v="Single"/>
    <n v="46098"/>
    <n v="46098"/>
    <s v="Bracket 3"/>
    <n v="1"/>
    <n v="1"/>
    <s v="Parent"/>
    <s v="2012-08-18"/>
    <d v="2024-07-24T00:00:00"/>
    <n v="4358"/>
    <n v="86"/>
    <n v="57"/>
    <n v="0"/>
    <n v="27"/>
    <n v="0"/>
    <n v="0"/>
    <n v="36"/>
    <n v="120"/>
    <n v="2.7535566773749427E-2"/>
    <s v="Below Average Priority"/>
    <n v="4"/>
    <x v="0"/>
    <x v="6"/>
    <x v="1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7761"/>
    <n v="1978"/>
    <n v="46"/>
    <s v="Gen X"/>
    <s v="Postgraduate"/>
    <s v="College"/>
    <s v="Partner"/>
    <n v="38702"/>
    <n v="38702"/>
    <s v="Bracket 3"/>
    <n v="1"/>
    <n v="0"/>
    <s v="Parent"/>
    <s v="2013-08-01"/>
    <d v="2024-07-24T00:00:00"/>
    <n v="4010"/>
    <n v="71"/>
    <n v="13"/>
    <n v="11"/>
    <n v="24"/>
    <n v="13"/>
    <n v="8"/>
    <n v="40"/>
    <n v="109"/>
    <n v="2.7182044887780549E-2"/>
    <s v="Below Average Priority"/>
    <n v="2"/>
    <x v="0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739"/>
    <n v="1963"/>
    <n v="61"/>
    <s v="Boomers"/>
    <s v="Bachelors"/>
    <s v="College"/>
    <s v="Single"/>
    <n v="34377"/>
    <n v="34377"/>
    <s v="Bracket 3"/>
    <n v="0"/>
    <n v="1"/>
    <s v="Parent"/>
    <s v="2013-01-19"/>
    <d v="2024-07-24T00:00:00"/>
    <n v="4204"/>
    <n v="55"/>
    <n v="62"/>
    <n v="0"/>
    <n v="22"/>
    <n v="3"/>
    <n v="1"/>
    <n v="26"/>
    <n v="114"/>
    <n v="2.7117031398667935E-2"/>
    <s v="Below Average Priority"/>
    <n v="2"/>
    <x v="7"/>
    <x v="6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54"/>
    <n v="1960"/>
    <n v="64"/>
    <s v="Boomers"/>
    <s v="High School"/>
    <s v="No College"/>
    <s v="Widow"/>
    <n v="22123"/>
    <n v="22123"/>
    <s v="Bracket 2"/>
    <n v="0"/>
    <n v="0"/>
    <s v="Not Parent"/>
    <s v="2014-03-27"/>
    <d v="2024-07-24T00:00:00"/>
    <n v="3772"/>
    <n v="77"/>
    <n v="3"/>
    <n v="3"/>
    <n v="24"/>
    <n v="34"/>
    <n v="7"/>
    <n v="31"/>
    <n v="102"/>
    <n v="2.7041357370095439E-2"/>
    <s v="Below Average Priority"/>
    <n v="1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352"/>
    <n v="1963"/>
    <n v="61"/>
    <s v="Boomers"/>
    <s v="Bachelors"/>
    <s v="College"/>
    <s v="Widow"/>
    <n v="34213"/>
    <n v="34213"/>
    <s v="Bracket 3"/>
    <n v="1"/>
    <n v="1"/>
    <s v="Parent"/>
    <s v="2012-09-07"/>
    <d v="2024-07-24T00:00:00"/>
    <n v="4338"/>
    <n v="2"/>
    <n v="50"/>
    <n v="4"/>
    <n v="28"/>
    <n v="6"/>
    <n v="3"/>
    <n v="26"/>
    <n v="117"/>
    <n v="2.6970954356846474E-2"/>
    <s v="Below Average Priority"/>
    <n v="3"/>
    <x v="0"/>
    <x v="12"/>
    <x v="13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388"/>
    <n v="1975"/>
    <n v="49"/>
    <s v="Gen X"/>
    <s v="Bachelors"/>
    <s v="College"/>
    <s v="Single"/>
    <n v="33249"/>
    <n v="33249"/>
    <s v="Bracket 3"/>
    <n v="1"/>
    <n v="0"/>
    <s v="Parent"/>
    <s v="2013-02-20"/>
    <d v="2024-07-24T00:00:00"/>
    <n v="4172"/>
    <n v="11"/>
    <n v="6"/>
    <n v="10"/>
    <n v="21"/>
    <n v="19"/>
    <n v="14"/>
    <n v="42"/>
    <n v="112"/>
    <n v="2.6845637583892617E-2"/>
    <s v="Below Average Priority"/>
    <n v="2"/>
    <x v="7"/>
    <x v="12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79"/>
    <n v="1975"/>
    <n v="49"/>
    <s v="Gen X"/>
    <s v="Bachelors"/>
    <s v="College"/>
    <s v="Single"/>
    <n v="33249"/>
    <n v="33249"/>
    <s v="Bracket 3"/>
    <n v="1"/>
    <n v="0"/>
    <s v="Parent"/>
    <s v="2013-02-20"/>
    <d v="2024-07-24T00:00:00"/>
    <n v="4172"/>
    <n v="11"/>
    <n v="6"/>
    <n v="10"/>
    <n v="21"/>
    <n v="19"/>
    <n v="14"/>
    <n v="42"/>
    <n v="112"/>
    <n v="2.6845637583892617E-2"/>
    <s v="Below Average Priority"/>
    <n v="2"/>
    <x v="7"/>
    <x v="12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380"/>
    <n v="1972"/>
    <n v="52"/>
    <s v="Gen X"/>
    <s v="Master"/>
    <s v="College"/>
    <s v="Married"/>
    <n v="37787"/>
    <n v="37787"/>
    <s v="Bracket 3"/>
    <n v="1"/>
    <n v="0"/>
    <s v="Parent"/>
    <s v="2013-09-20"/>
    <d v="2024-07-24T00:00:00"/>
    <n v="3960"/>
    <n v="50"/>
    <n v="40"/>
    <n v="1"/>
    <n v="40"/>
    <n v="4"/>
    <n v="3"/>
    <n v="18"/>
    <n v="106"/>
    <n v="2.6767676767676767E-2"/>
    <s v="Below Average Priority"/>
    <n v="1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832"/>
    <n v="1979"/>
    <n v="45"/>
    <s v="Gen X"/>
    <s v="Bachelors"/>
    <s v="College"/>
    <s v="Married"/>
    <n v="27244"/>
    <n v="27244"/>
    <s v="Bracket 2"/>
    <n v="1"/>
    <n v="0"/>
    <s v="Parent"/>
    <s v="2014-03-07"/>
    <d v="2024-07-24T00:00:00"/>
    <n v="3792"/>
    <n v="84"/>
    <n v="6"/>
    <n v="5"/>
    <n v="17"/>
    <n v="3"/>
    <n v="24"/>
    <n v="46"/>
    <n v="101"/>
    <n v="2.6635021097046414E-2"/>
    <s v="Below Average Priority"/>
    <n v="2"/>
    <x v="7"/>
    <x v="6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23"/>
    <n v="1970"/>
    <n v="54"/>
    <s v="Gen X"/>
    <s v="Bachelors"/>
    <s v="College"/>
    <s v="Married"/>
    <n v="22979"/>
    <n v="22979"/>
    <s v="Bracket 2"/>
    <n v="1"/>
    <n v="0"/>
    <s v="Parent"/>
    <s v="2012-09-06"/>
    <d v="2024-07-24T00:00:00"/>
    <n v="4339"/>
    <n v="29"/>
    <n v="16"/>
    <n v="17"/>
    <n v="19"/>
    <n v="20"/>
    <n v="21"/>
    <n v="22"/>
    <n v="115"/>
    <n v="2.6503802719520627E-2"/>
    <s v="Below Average Priority"/>
    <n v="3"/>
    <x v="0"/>
    <x v="6"/>
    <x v="1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7620"/>
    <n v="1990"/>
    <n v="34"/>
    <s v="Millennials"/>
    <s v="High School"/>
    <s v="No College"/>
    <s v="Single"/>
    <n v="16185"/>
    <n v="16185"/>
    <s v="Bracket 2"/>
    <n v="1"/>
    <n v="0"/>
    <s v="Parent"/>
    <s v="2013-08-05"/>
    <d v="2024-07-24T00:00:00"/>
    <n v="4006"/>
    <n v="71"/>
    <n v="5"/>
    <n v="11"/>
    <n v="16"/>
    <n v="21"/>
    <n v="8"/>
    <n v="45"/>
    <n v="106"/>
    <n v="2.6460309535696454E-2"/>
    <s v="Below Average Priority"/>
    <n v="2"/>
    <x v="7"/>
    <x v="6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998"/>
    <n v="1958"/>
    <n v="66"/>
    <s v="Boomers"/>
    <s v="Bachelors"/>
    <s v="College"/>
    <s v="Partner"/>
    <n v="28087"/>
    <n v="28087"/>
    <s v="Bracket 2"/>
    <n v="1"/>
    <n v="1"/>
    <s v="Parent"/>
    <s v="2012-12-11"/>
    <d v="2024-07-24T00:00:00"/>
    <n v="4243"/>
    <n v="77"/>
    <n v="53"/>
    <n v="8"/>
    <n v="17"/>
    <n v="13"/>
    <n v="0"/>
    <n v="21"/>
    <n v="112"/>
    <n v="2.6396417629036058E-2"/>
    <s v="Below Average Priority"/>
    <n v="3"/>
    <x v="7"/>
    <x v="6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488"/>
    <n v="1959"/>
    <n v="65"/>
    <s v="Boomers"/>
    <s v="PhD"/>
    <s v="College"/>
    <s v="Married"/>
    <n v="38829"/>
    <n v="38829"/>
    <s v="Bracket 3"/>
    <n v="0"/>
    <n v="1"/>
    <s v="Parent"/>
    <s v="2014-04-06"/>
    <d v="2024-07-24T00:00:00"/>
    <n v="3762"/>
    <n v="86"/>
    <n v="76"/>
    <n v="0"/>
    <n v="7"/>
    <n v="0"/>
    <n v="0"/>
    <n v="16"/>
    <n v="99"/>
    <n v="2.6315789473684209E-2"/>
    <s v="Below Average Priority"/>
    <n v="1"/>
    <x v="0"/>
    <x v="6"/>
    <x v="1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503"/>
    <n v="1976"/>
    <n v="48"/>
    <s v="Gen X"/>
    <s v="PhD"/>
    <s v="College"/>
    <s v="Partner"/>
    <n v="162397"/>
    <n v="162397"/>
    <s v="Bracket 6"/>
    <n v="1"/>
    <n v="1"/>
    <s v="Parent"/>
    <s v="2013-06-03"/>
    <d v="2024-07-24T00:00:00"/>
    <n v="4069"/>
    <n v="31"/>
    <n v="85"/>
    <n v="1"/>
    <n v="16"/>
    <n v="2"/>
    <n v="1"/>
    <n v="2"/>
    <n v="107"/>
    <n v="2.6296387318751537E-2"/>
    <s v="Below Average Priority"/>
    <n v="0"/>
    <x v="10"/>
    <x v="13"/>
    <x v="11"/>
    <n v="1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9579"/>
    <n v="1959"/>
    <n v="65"/>
    <s v="Boomers"/>
    <s v="PhD"/>
    <s v="College"/>
    <s v="Married"/>
    <n v="33762"/>
    <n v="33762"/>
    <s v="Bracket 3"/>
    <n v="2"/>
    <n v="1"/>
    <s v="Parent"/>
    <s v="2013-07-07"/>
    <d v="2024-07-24T00:00:00"/>
    <n v="4035"/>
    <n v="61"/>
    <n v="53"/>
    <n v="1"/>
    <n v="34"/>
    <n v="2"/>
    <n v="0"/>
    <n v="16"/>
    <n v="106"/>
    <n v="2.6270136307311027E-2"/>
    <s v="Below Average Priority"/>
    <n v="3"/>
    <x v="7"/>
    <x v="6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066"/>
    <n v="1949"/>
    <n v="75"/>
    <s v="Boomers"/>
    <s v="Bachelors"/>
    <s v="College"/>
    <s v="Partner"/>
    <n v="38823"/>
    <n v="38823"/>
    <s v="Bracket 3"/>
    <n v="0"/>
    <n v="1"/>
    <s v="Parent"/>
    <s v="2012-08-30"/>
    <d v="2024-07-24T00:00:00"/>
    <n v="4346"/>
    <n v="56"/>
    <n v="70"/>
    <n v="0"/>
    <n v="11"/>
    <n v="2"/>
    <n v="8"/>
    <n v="23"/>
    <n v="114"/>
    <n v="2.6231017027151405E-2"/>
    <s v="Below Average Priority"/>
    <n v="1"/>
    <x v="7"/>
    <x v="12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500"/>
    <n v="1984"/>
    <n v="40"/>
    <s v="Millennials"/>
    <s v="Bachelors"/>
    <s v="College"/>
    <s v="Married"/>
    <n v="31761"/>
    <n v="31761"/>
    <s v="Bracket 3"/>
    <n v="1"/>
    <n v="0"/>
    <s v="Parent"/>
    <s v="2014-04-05"/>
    <d v="2024-07-24T00:00:00"/>
    <n v="3763"/>
    <n v="96"/>
    <n v="19"/>
    <n v="1"/>
    <n v="20"/>
    <n v="16"/>
    <n v="14"/>
    <n v="28"/>
    <n v="98"/>
    <n v="2.6043050757374436E-2"/>
    <s v="Below Average Priority"/>
    <n v="2"/>
    <x v="0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523"/>
    <n v="1973"/>
    <n v="51"/>
    <s v="Gen X"/>
    <s v="Bachelors"/>
    <s v="College"/>
    <s v="Married"/>
    <n v="59041"/>
    <n v="59041"/>
    <s v="Bracket 4"/>
    <n v="1"/>
    <n v="1"/>
    <s v="Parent"/>
    <s v="2014-05-07"/>
    <d v="2024-07-24T00:00:00"/>
    <n v="3731"/>
    <n v="25"/>
    <n v="69"/>
    <n v="2"/>
    <n v="15"/>
    <n v="2"/>
    <n v="2"/>
    <n v="6"/>
    <n v="96"/>
    <n v="2.5730367193781828E-2"/>
    <s v="Below Average Priority"/>
    <n v="2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315"/>
    <n v="1960"/>
    <n v="64"/>
    <s v="Boomers"/>
    <s v="Bachelors"/>
    <s v="College"/>
    <s v="Divorced"/>
    <n v="58401"/>
    <n v="58401"/>
    <s v="Bracket 4"/>
    <n v="0"/>
    <n v="1"/>
    <s v="Parent"/>
    <s v="2014-04-20"/>
    <d v="2024-07-24T00:00:00"/>
    <n v="3748"/>
    <n v="55"/>
    <n v="10"/>
    <n v="0"/>
    <n v="11"/>
    <n v="17"/>
    <n v="29"/>
    <n v="29"/>
    <n v="96"/>
    <n v="2.5613660618996798E-2"/>
    <s v="Below Average Priority"/>
    <n v="1"/>
    <x v="11"/>
    <x v="6"/>
    <x v="13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477"/>
    <n v="1973"/>
    <n v="51"/>
    <s v="Gen X"/>
    <s v="PhD"/>
    <s v="College"/>
    <s v="Partner"/>
    <n v="39435"/>
    <n v="39435"/>
    <s v="Bracket 3"/>
    <n v="1"/>
    <n v="0"/>
    <s v="Parent"/>
    <s v="2013-08-06"/>
    <d v="2024-07-24T00:00:00"/>
    <n v="4005"/>
    <n v="16"/>
    <n v="71"/>
    <n v="0"/>
    <n v="18"/>
    <n v="0"/>
    <n v="0"/>
    <n v="13"/>
    <n v="102"/>
    <n v="2.546816479400749E-2"/>
    <s v="Below Average Priority"/>
    <n v="1"/>
    <x v="0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392"/>
    <n v="1972"/>
    <n v="52"/>
    <s v="Gen X"/>
    <s v="Bachelors"/>
    <s v="College"/>
    <s v="Married"/>
    <n v="40321"/>
    <n v="40321"/>
    <s v="Bracket 3"/>
    <n v="1"/>
    <n v="1"/>
    <s v="Parent"/>
    <s v="2013-07-29"/>
    <d v="2024-07-24T00:00:00"/>
    <n v="4013"/>
    <n v="59"/>
    <n v="44"/>
    <n v="4"/>
    <n v="21"/>
    <n v="6"/>
    <n v="0"/>
    <n v="27"/>
    <n v="102"/>
    <n v="2.541739347121854E-2"/>
    <s v="Below Average Priority"/>
    <n v="2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920"/>
    <n v="1972"/>
    <n v="52"/>
    <s v="Gen X"/>
    <s v="Bachelors"/>
    <s v="College"/>
    <s v="Married"/>
    <n v="40321"/>
    <n v="40321"/>
    <s v="Bracket 3"/>
    <n v="1"/>
    <n v="1"/>
    <s v="Parent"/>
    <s v="2013-07-29"/>
    <d v="2024-07-24T00:00:00"/>
    <n v="4013"/>
    <n v="59"/>
    <n v="44"/>
    <n v="4"/>
    <n v="21"/>
    <n v="6"/>
    <n v="0"/>
    <n v="27"/>
    <n v="102"/>
    <n v="2.541739347121854E-2"/>
    <s v="Below Average Priority"/>
    <n v="2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31"/>
    <n v="1967"/>
    <n v="57"/>
    <s v="Gen X"/>
    <s v="PhD"/>
    <s v="College"/>
    <s v="Single"/>
    <n v="52569"/>
    <n v="52569"/>
    <s v="Bracket 3"/>
    <n v="0"/>
    <n v="1"/>
    <s v="Parent"/>
    <s v="2014-04-05"/>
    <d v="2024-07-24T00:00:00"/>
    <n v="3763"/>
    <n v="54"/>
    <n v="85"/>
    <n v="0"/>
    <n v="3"/>
    <n v="0"/>
    <n v="0"/>
    <n v="7"/>
    <n v="95"/>
    <n v="2.5245814509699708E-2"/>
    <s v="Below Average Priority"/>
    <n v="1"/>
    <x v="7"/>
    <x v="13"/>
    <x v="9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103"/>
    <n v="1948"/>
    <n v="76"/>
    <s v="Boomers"/>
    <s v="Bachelors"/>
    <s v="College"/>
    <s v="Married"/>
    <n v="42192"/>
    <n v="42192"/>
    <s v="Bracket 3"/>
    <n v="0"/>
    <n v="0"/>
    <s v="Not Parent"/>
    <s v="2013-09-06"/>
    <d v="2024-07-24T00:00:00"/>
    <n v="3974"/>
    <n v="40"/>
    <n v="40"/>
    <n v="15"/>
    <n v="15"/>
    <n v="17"/>
    <n v="6"/>
    <n v="7"/>
    <n v="100"/>
    <n v="2.5163563160543533E-2"/>
    <s v="Below Average Priority"/>
    <n v="1"/>
    <x v="7"/>
    <x v="12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859"/>
    <n v="1987"/>
    <n v="37"/>
    <s v="Millennials"/>
    <s v="Bachelors"/>
    <s v="College"/>
    <s v="Single"/>
    <n v="29236"/>
    <n v="29236"/>
    <s v="Bracket 2"/>
    <n v="1"/>
    <n v="0"/>
    <s v="Parent"/>
    <s v="2013-10-08"/>
    <d v="2024-07-24T00:00:00"/>
    <n v="3942"/>
    <n v="30"/>
    <n v="37"/>
    <n v="4"/>
    <n v="24"/>
    <n v="16"/>
    <n v="9"/>
    <n v="9"/>
    <n v="99"/>
    <n v="2.5114155251141551E-2"/>
    <s v="Below Average Priority"/>
    <n v="2"/>
    <x v="5"/>
    <x v="13"/>
    <x v="12"/>
    <n v="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912"/>
    <n v="1978"/>
    <n v="46"/>
    <s v="Gen X"/>
    <s v="Bachelors"/>
    <s v="College"/>
    <s v="Married"/>
    <n v="38136"/>
    <n v="38136"/>
    <s v="Bracket 3"/>
    <n v="1"/>
    <n v="0"/>
    <s v="Parent"/>
    <s v="2013-04-22"/>
    <d v="2024-07-24T00:00:00"/>
    <n v="4111"/>
    <n v="69"/>
    <n v="8"/>
    <n v="15"/>
    <n v="27"/>
    <n v="0"/>
    <n v="20"/>
    <n v="33"/>
    <n v="103"/>
    <n v="2.5054731208951592E-2"/>
    <s v="Below Average Priority"/>
    <n v="2"/>
    <x v="0"/>
    <x v="12"/>
    <x v="13"/>
    <n v="8"/>
    <x v="0"/>
    <x v="0"/>
    <x v="1"/>
    <x v="0"/>
    <x v="1"/>
    <n v="1"/>
    <s v="Converted"/>
    <n v="0"/>
    <n v="3"/>
    <n v="11"/>
    <n v="0"/>
    <n v="0"/>
    <n v="2"/>
    <n v="0"/>
    <n v="2"/>
    <x v="4"/>
  </r>
  <r>
    <n v="1991"/>
    <n v="1967"/>
    <n v="57"/>
    <s v="Gen X"/>
    <s v="Bachelors"/>
    <s v="College"/>
    <s v="Partner"/>
    <n v="44931"/>
    <n v="44931"/>
    <s v="Bracket 3"/>
    <n v="0"/>
    <n v="1"/>
    <s v="Parent"/>
    <s v="2014-01-18"/>
    <d v="2024-07-24T00:00:00"/>
    <n v="3840"/>
    <n v="0"/>
    <n v="78"/>
    <n v="0"/>
    <n v="11"/>
    <n v="0"/>
    <n v="0"/>
    <n v="7"/>
    <n v="96"/>
    <n v="2.5000000000000001E-2"/>
    <s v="Below Average Priority"/>
    <n v="1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99"/>
    <n v="1985"/>
    <n v="39"/>
    <s v="Millennials"/>
    <s v="Bachelors"/>
    <s v="College"/>
    <s v="Married"/>
    <n v="44322"/>
    <n v="44322"/>
    <s v="Bracket 3"/>
    <n v="1"/>
    <n v="0"/>
    <s v="Parent"/>
    <s v="2014-06-16"/>
    <d v="2024-07-24T00:00:00"/>
    <n v="3691"/>
    <n v="30"/>
    <n v="46"/>
    <n v="0"/>
    <n v="40"/>
    <n v="3"/>
    <n v="0"/>
    <n v="3"/>
    <n v="92"/>
    <n v="2.4925494445949607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887"/>
    <n v="1970"/>
    <n v="54"/>
    <s v="Gen X"/>
    <s v="Bachelors"/>
    <s v="College"/>
    <s v="Single"/>
    <n v="27242"/>
    <n v="27242"/>
    <s v="Bracket 2"/>
    <n v="1"/>
    <n v="0"/>
    <s v="Parent"/>
    <s v="2012-11-11"/>
    <d v="2024-07-24T00:00:00"/>
    <n v="4273"/>
    <n v="2"/>
    <n v="3"/>
    <n v="17"/>
    <n v="26"/>
    <n v="20"/>
    <n v="1"/>
    <n v="39"/>
    <n v="106"/>
    <n v="2.4806927217411654E-2"/>
    <s v="Below Average Priority"/>
    <n v="2"/>
    <x v="7"/>
    <x v="13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6609"/>
    <n v="1966"/>
    <n v="58"/>
    <s v="Gen X"/>
    <s v="Bachelors"/>
    <s v="College"/>
    <s v="Widow"/>
    <n v="27038"/>
    <n v="27038"/>
    <s v="Bracket 2"/>
    <n v="0"/>
    <n v="0"/>
    <s v="Not Parent"/>
    <s v="2012-09-18"/>
    <d v="2024-07-24T00:00:00"/>
    <n v="4327"/>
    <n v="64"/>
    <n v="1"/>
    <n v="26"/>
    <n v="25"/>
    <n v="17"/>
    <n v="23"/>
    <n v="15"/>
    <n v="107"/>
    <n v="2.4728449272012943E-2"/>
    <s v="Below Average Priority"/>
    <n v="1"/>
    <x v="0"/>
    <x v="13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4376"/>
    <n v="1960"/>
    <n v="64"/>
    <s v="Boomers"/>
    <s v="Postgraduate"/>
    <s v="College"/>
    <s v="Single"/>
    <n v="32218"/>
    <n v="32218"/>
    <s v="Bracket 3"/>
    <n v="0"/>
    <n v="0"/>
    <s v="Not Parent"/>
    <s v="2014-02-15"/>
    <d v="2024-07-24T00:00:00"/>
    <n v="3812"/>
    <n v="27"/>
    <n v="10"/>
    <n v="24"/>
    <n v="15"/>
    <n v="13"/>
    <n v="1"/>
    <n v="30"/>
    <n v="93"/>
    <n v="2.4396642182581321E-2"/>
    <s v="Below Average Priority"/>
    <n v="1"/>
    <x v="7"/>
    <x v="12"/>
    <x v="12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4669"/>
    <n v="1981"/>
    <n v="43"/>
    <s v="Millennials"/>
    <s v="High School"/>
    <s v="No College"/>
    <s v="Married"/>
    <n v="24480"/>
    <n v="24480"/>
    <s v="Bracket 2"/>
    <n v="1"/>
    <n v="0"/>
    <s v="Parent"/>
    <s v="2013-02-11"/>
    <d v="2024-07-24T00:00:00"/>
    <n v="4181"/>
    <n v="46"/>
    <n v="4"/>
    <n v="19"/>
    <n v="9"/>
    <n v="28"/>
    <n v="25"/>
    <n v="17"/>
    <n v="102"/>
    <n v="2.4396077493422628E-2"/>
    <s v="Below Average Priority"/>
    <n v="3"/>
    <x v="0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308"/>
    <n v="1952"/>
    <n v="72"/>
    <s v="Boomers"/>
    <s v="Bachelors"/>
    <s v="College"/>
    <s v="Married"/>
    <n v="35704"/>
    <n v="35704"/>
    <s v="Bracket 3"/>
    <n v="1"/>
    <n v="1"/>
    <s v="Parent"/>
    <s v="2014-01-03"/>
    <d v="2024-07-24T00:00:00"/>
    <n v="3855"/>
    <n v="54"/>
    <n v="30"/>
    <n v="9"/>
    <n v="12"/>
    <n v="2"/>
    <n v="11"/>
    <n v="30"/>
    <n v="94"/>
    <n v="2.4383916990920882E-2"/>
    <s v="Below Average Priority"/>
    <n v="3"/>
    <x v="7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63"/>
    <n v="1968"/>
    <n v="56"/>
    <s v="Gen X"/>
    <s v="Bachelors"/>
    <s v="College"/>
    <s v="Partner"/>
    <n v="35322"/>
    <n v="35322"/>
    <s v="Bracket 3"/>
    <n v="1"/>
    <n v="2"/>
    <s v="Parent"/>
    <s v="2012-08-22"/>
    <d v="2024-07-24T00:00:00"/>
    <n v="4354"/>
    <n v="34"/>
    <n v="28"/>
    <n v="9"/>
    <n v="37"/>
    <n v="12"/>
    <n v="7"/>
    <n v="13"/>
    <n v="106"/>
    <n v="2.4345429490124023E-2"/>
    <s v="Below Average Priority"/>
    <n v="3"/>
    <x v="7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381"/>
    <n v="1953"/>
    <n v="71"/>
    <s v="Boomers"/>
    <s v="Master"/>
    <s v="College"/>
    <s v="Married"/>
    <n v="54348"/>
    <n v="54348"/>
    <s v="Bracket 4"/>
    <n v="1"/>
    <n v="1"/>
    <s v="Parent"/>
    <s v="2014-06-08"/>
    <d v="2024-07-24T00:00:00"/>
    <n v="3699"/>
    <n v="51"/>
    <n v="70"/>
    <n v="0"/>
    <n v="16"/>
    <n v="0"/>
    <n v="0"/>
    <n v="4"/>
    <n v="90"/>
    <n v="2.4330900243309004E-2"/>
    <s v="Below Average Priority"/>
    <n v="2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880"/>
    <n v="1959"/>
    <n v="65"/>
    <s v="Boomers"/>
    <s v="PhD"/>
    <s v="College"/>
    <s v="Partner"/>
    <n v="53537"/>
    <n v="53537"/>
    <s v="Bracket 4"/>
    <n v="1"/>
    <n v="1"/>
    <s v="Parent"/>
    <s v="2014-01-30"/>
    <d v="2024-07-24T00:00:00"/>
    <n v="3828"/>
    <n v="17"/>
    <n v="81"/>
    <n v="0"/>
    <n v="6"/>
    <n v="0"/>
    <n v="0"/>
    <n v="6"/>
    <n v="93"/>
    <n v="2.4294670846394983E-2"/>
    <s v="Below Average Priority"/>
    <n v="2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642"/>
    <n v="1961"/>
    <n v="63"/>
    <s v="Boomers"/>
    <s v="Bachelors"/>
    <s v="College"/>
    <s v="Divorced"/>
    <n v="27215"/>
    <n v="27215"/>
    <s v="Bracket 2"/>
    <n v="2"/>
    <n v="1"/>
    <s v="Parent"/>
    <s v="2013-01-23"/>
    <d v="2024-07-24T00:00:00"/>
    <n v="4200"/>
    <n v="50"/>
    <n v="30"/>
    <n v="5"/>
    <n v="22"/>
    <n v="8"/>
    <n v="9"/>
    <n v="28"/>
    <n v="102"/>
    <n v="2.4285714285714285E-2"/>
    <s v="Below Average Priority"/>
    <n v="4"/>
    <x v="7"/>
    <x v="12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71"/>
    <n v="1989"/>
    <n v="35"/>
    <s v="Millennials"/>
    <s v="Bachelors"/>
    <s v="College"/>
    <s v="Single"/>
    <n v="21474"/>
    <n v="21474"/>
    <s v="Bracket 2"/>
    <n v="1"/>
    <n v="0"/>
    <s v="Parent"/>
    <s v="2014-04-08"/>
    <d v="2024-07-24T00:00:00"/>
    <n v="3760"/>
    <n v="0"/>
    <n v="6"/>
    <n v="16"/>
    <n v="24"/>
    <n v="11"/>
    <n v="0"/>
    <n v="34"/>
    <n v="91"/>
    <n v="2.4202127659574468E-2"/>
    <s v="Below Average Priority"/>
    <n v="2"/>
    <x v="0"/>
    <x v="12"/>
    <x v="13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2061"/>
    <n v="1955"/>
    <n v="69"/>
    <s v="Boomers"/>
    <s v="Bachelors"/>
    <s v="College"/>
    <s v="Married"/>
    <n v="50737"/>
    <n v="50737"/>
    <s v="Bracket 3"/>
    <n v="0"/>
    <n v="1"/>
    <s v="Parent"/>
    <s v="2013-05-11"/>
    <d v="2024-07-24T00:00:00"/>
    <n v="4092"/>
    <n v="61"/>
    <n v="78"/>
    <n v="0"/>
    <n v="11"/>
    <n v="0"/>
    <n v="0"/>
    <n v="10"/>
    <n v="99"/>
    <n v="2.4193548387096774E-2"/>
    <s v="Below Average Priority"/>
    <n v="1"/>
    <x v="7"/>
    <x v="13"/>
    <x v="9"/>
    <n v="6"/>
    <x v="0"/>
    <x v="0"/>
    <x v="0"/>
    <x v="1"/>
    <x v="1"/>
    <n v="1"/>
    <s v="Converted"/>
    <n v="0"/>
    <n v="3"/>
    <n v="11"/>
    <n v="0"/>
    <n v="0"/>
    <n v="2"/>
    <n v="0"/>
    <n v="2"/>
    <x v="4"/>
  </r>
  <r>
    <n v="6710"/>
    <n v="1951"/>
    <n v="73"/>
    <s v="Boomers"/>
    <s v="Master"/>
    <s v="College"/>
    <s v="Single"/>
    <n v="58217"/>
    <n v="58217"/>
    <s v="Bracket 4"/>
    <n v="2"/>
    <n v="1"/>
    <s v="Parent"/>
    <s v="2012-11-17"/>
    <d v="2024-07-24T00:00:00"/>
    <n v="4267"/>
    <n v="84"/>
    <n v="68"/>
    <n v="1"/>
    <n v="13"/>
    <n v="3"/>
    <n v="5"/>
    <n v="13"/>
    <n v="103"/>
    <n v="2.4138739161003047E-2"/>
    <s v="Below Average Priority"/>
    <n v="1"/>
    <x v="7"/>
    <x v="13"/>
    <x v="9"/>
    <n v="6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8140"/>
    <n v="1973"/>
    <n v="51"/>
    <s v="Gen X"/>
    <s v="Bachelors"/>
    <s v="College"/>
    <s v="Partner"/>
    <n v="22682"/>
    <n v="22682"/>
    <s v="Bracket 2"/>
    <n v="1"/>
    <n v="0"/>
    <s v="Parent"/>
    <s v="2013-10-03"/>
    <d v="2024-07-24T00:00:00"/>
    <n v="3947"/>
    <n v="51"/>
    <n v="10"/>
    <n v="14"/>
    <n v="29"/>
    <n v="4"/>
    <n v="2"/>
    <n v="36"/>
    <n v="95"/>
    <n v="2.4068913098555866E-2"/>
    <s v="Below Average Priority"/>
    <n v="3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2"/>
    <n v="1988"/>
    <n v="36"/>
    <s v="Millennials"/>
    <s v="Bachelors"/>
    <s v="College"/>
    <s v="Single"/>
    <n v="34176"/>
    <n v="34176"/>
    <s v="Bracket 3"/>
    <n v="1"/>
    <n v="0"/>
    <s v="Parent"/>
    <s v="2014-05-12"/>
    <d v="2024-07-24T00:00:00"/>
    <n v="3726"/>
    <n v="12"/>
    <n v="5"/>
    <n v="7"/>
    <n v="24"/>
    <n v="19"/>
    <n v="14"/>
    <n v="20"/>
    <n v="89"/>
    <n v="2.3886205045625334E-2"/>
    <s v="Below Average Priority"/>
    <n v="4"/>
    <x v="0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312"/>
    <n v="1988"/>
    <n v="36"/>
    <s v="Millennials"/>
    <s v="Bachelors"/>
    <s v="College"/>
    <s v="Single"/>
    <n v="34176"/>
    <n v="34176"/>
    <s v="Bracket 3"/>
    <n v="1"/>
    <n v="0"/>
    <s v="Parent"/>
    <s v="2014-05-12"/>
    <d v="2024-07-24T00:00:00"/>
    <n v="3726"/>
    <n v="12"/>
    <n v="5"/>
    <n v="7"/>
    <n v="24"/>
    <n v="19"/>
    <n v="14"/>
    <n v="20"/>
    <n v="89"/>
    <n v="2.3886205045625334E-2"/>
    <s v="Below Average Priority"/>
    <n v="4"/>
    <x v="0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349"/>
    <n v="1973"/>
    <n v="51"/>
    <s v="Gen X"/>
    <s v="High School"/>
    <s v="No College"/>
    <s v="Partner"/>
    <n v="9722"/>
    <n v="116664"/>
    <s v="Bracket 6"/>
    <n v="1"/>
    <n v="0"/>
    <s v="Parent"/>
    <s v="2012-10-02"/>
    <d v="2024-07-24T00:00:00"/>
    <n v="4313"/>
    <n v="7"/>
    <n v="6"/>
    <n v="17"/>
    <n v="16"/>
    <n v="6"/>
    <n v="16"/>
    <n v="42"/>
    <n v="103"/>
    <n v="2.3881289125898448E-2"/>
    <s v="Below Average Priority"/>
    <n v="4"/>
    <x v="0"/>
    <x v="12"/>
    <x v="12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970"/>
    <n v="1968"/>
    <n v="56"/>
    <s v="Gen X"/>
    <s v="Master"/>
    <s v="College"/>
    <s v="Partner"/>
    <n v="34053"/>
    <n v="34053"/>
    <s v="Bracket 3"/>
    <n v="0"/>
    <n v="1"/>
    <s v="Parent"/>
    <s v="2012-09-10"/>
    <d v="2024-07-24T00:00:00"/>
    <n v="4335"/>
    <n v="14"/>
    <n v="63"/>
    <n v="0"/>
    <n v="21"/>
    <n v="7"/>
    <n v="0"/>
    <n v="12"/>
    <n v="103"/>
    <n v="2.3760092272203E-2"/>
    <s v="Below Average Priority"/>
    <n v="1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738"/>
    <n v="1986"/>
    <n v="38"/>
    <s v="Millennials"/>
    <s v="Master"/>
    <s v="College"/>
    <s v="Partner"/>
    <n v="42386"/>
    <n v="42386"/>
    <s v="Bracket 3"/>
    <n v="1"/>
    <n v="0"/>
    <s v="Parent"/>
    <s v="2013-01-13"/>
    <d v="2024-07-24T00:00:00"/>
    <n v="4210"/>
    <n v="43"/>
    <n v="65"/>
    <n v="4"/>
    <n v="16"/>
    <n v="0"/>
    <n v="4"/>
    <n v="11"/>
    <n v="100"/>
    <n v="2.3752969121140142E-2"/>
    <s v="Below Average Priority"/>
    <n v="1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212"/>
    <n v="1986"/>
    <n v="38"/>
    <s v="Millennials"/>
    <s v="Master"/>
    <s v="College"/>
    <s v="Partner"/>
    <n v="42386"/>
    <n v="42386"/>
    <s v="Bracket 3"/>
    <n v="1"/>
    <n v="0"/>
    <s v="Parent"/>
    <s v="2013-01-13"/>
    <d v="2024-07-24T00:00:00"/>
    <n v="4210"/>
    <n v="43"/>
    <n v="65"/>
    <n v="4"/>
    <n v="16"/>
    <n v="0"/>
    <n v="4"/>
    <n v="11"/>
    <n v="100"/>
    <n v="2.3752969121140142E-2"/>
    <s v="Below Average Priority"/>
    <n v="1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469"/>
    <n v="1977"/>
    <n v="47"/>
    <s v="Gen X"/>
    <s v="PhD"/>
    <s v="College"/>
    <s v="Divorced"/>
    <n v="34487"/>
    <n v="34487"/>
    <s v="Bracket 3"/>
    <n v="1"/>
    <n v="1"/>
    <s v="Parent"/>
    <s v="2012-09-06"/>
    <d v="2024-07-24T00:00:00"/>
    <n v="4339"/>
    <n v="94"/>
    <n v="19"/>
    <n v="18"/>
    <n v="33"/>
    <n v="24"/>
    <n v="1"/>
    <n v="8"/>
    <n v="103"/>
    <n v="2.3738188522701084E-2"/>
    <s v="Below Average Priority"/>
    <n v="3"/>
    <x v="0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745"/>
    <n v="1988"/>
    <n v="36"/>
    <s v="Millennials"/>
    <s v="Postgraduate"/>
    <s v="College"/>
    <s v="Married"/>
    <n v="23331"/>
    <n v="23331"/>
    <s v="Bracket 2"/>
    <n v="1"/>
    <n v="0"/>
    <s v="Parent"/>
    <s v="2012-09-04"/>
    <d v="2024-07-24T00:00:00"/>
    <n v="4341"/>
    <n v="92"/>
    <n v="5"/>
    <n v="36"/>
    <n v="7"/>
    <n v="0"/>
    <n v="10"/>
    <n v="45"/>
    <n v="103"/>
    <n v="2.3727251785302925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812"/>
    <n v="1978"/>
    <n v="46"/>
    <s v="Gen X"/>
    <s v="PhD"/>
    <s v="College"/>
    <s v="Married"/>
    <n v="46377"/>
    <n v="46377"/>
    <s v="Bracket 3"/>
    <n v="1"/>
    <n v="0"/>
    <s v="Parent"/>
    <s v="2014-03-01"/>
    <d v="2024-07-24T00:00:00"/>
    <n v="3798"/>
    <n v="89"/>
    <n v="37"/>
    <n v="0"/>
    <n v="46"/>
    <n v="4"/>
    <n v="3"/>
    <n v="0"/>
    <n v="90"/>
    <n v="2.3696682464454975E-2"/>
    <s v="Below Average Priority"/>
    <n v="1"/>
    <x v="7"/>
    <x v="12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967"/>
    <n v="1963"/>
    <n v="61"/>
    <s v="Boomers"/>
    <s v="Bachelors"/>
    <s v="College"/>
    <s v="Divorced"/>
    <n v="33378"/>
    <n v="33378"/>
    <s v="Bracket 3"/>
    <n v="1"/>
    <n v="1"/>
    <s v="Parent"/>
    <s v="2013-02-06"/>
    <d v="2024-07-24T00:00:00"/>
    <n v="4186"/>
    <n v="38"/>
    <n v="33"/>
    <n v="6"/>
    <n v="40"/>
    <n v="3"/>
    <n v="7"/>
    <n v="10"/>
    <n v="99"/>
    <n v="2.3650262780697564E-2"/>
    <s v="Below Average Priority"/>
    <n v="3"/>
    <x v="7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42"/>
    <n v="1980"/>
    <n v="44"/>
    <s v="Millennials"/>
    <s v="High School"/>
    <s v="No College"/>
    <s v="Married"/>
    <n v="16005"/>
    <n v="16005"/>
    <s v="Bracket 2"/>
    <n v="1"/>
    <n v="0"/>
    <s v="Parent"/>
    <s v="2012-08-14"/>
    <d v="2024-07-24T00:00:00"/>
    <n v="4362"/>
    <n v="69"/>
    <n v="1"/>
    <n v="3"/>
    <n v="2"/>
    <n v="20"/>
    <n v="30"/>
    <n v="47"/>
    <n v="103"/>
    <n v="2.3613021549747822E-2"/>
    <s v="Below Average Priority"/>
    <n v="3"/>
    <x v="7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941"/>
    <n v="1971"/>
    <n v="53"/>
    <s v="Gen X"/>
    <s v="Bachelors"/>
    <s v="College"/>
    <s v="Single"/>
    <n v="31632"/>
    <n v="31632"/>
    <s v="Bracket 3"/>
    <n v="0"/>
    <n v="0"/>
    <s v="Not Parent"/>
    <s v="2013-07-14"/>
    <d v="2024-07-24T00:00:00"/>
    <n v="4028"/>
    <n v="92"/>
    <n v="17"/>
    <n v="8"/>
    <n v="12"/>
    <n v="11"/>
    <n v="15"/>
    <n v="32"/>
    <n v="95"/>
    <n v="2.358490566037736E-2"/>
    <s v="Below Average Priority"/>
    <n v="1"/>
    <x v="7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706"/>
    <n v="1978"/>
    <n v="46"/>
    <s v="Gen X"/>
    <s v="Bachelors"/>
    <s v="College"/>
    <s v="Single"/>
    <n v="28647"/>
    <n v="28647"/>
    <s v="Bracket 2"/>
    <n v="1"/>
    <n v="0"/>
    <s v="Parent"/>
    <s v="2013-08-21"/>
    <d v="2024-07-24T00:00:00"/>
    <n v="3990"/>
    <n v="54"/>
    <n v="19"/>
    <n v="8"/>
    <n v="29"/>
    <n v="0"/>
    <n v="12"/>
    <n v="26"/>
    <n v="94"/>
    <n v="2.3558897243107769E-2"/>
    <s v="Below Average Priority"/>
    <n v="1"/>
    <x v="7"/>
    <x v="6"/>
    <x v="13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9140"/>
    <n v="1960"/>
    <n v="64"/>
    <s v="Boomers"/>
    <s v="Postgraduate"/>
    <s v="College"/>
    <s v="Partner"/>
    <n v="50523"/>
    <n v="50523"/>
    <s v="Bracket 3"/>
    <n v="1"/>
    <n v="1"/>
    <s v="Parent"/>
    <s v="2013-12-25"/>
    <d v="2024-07-24T00:00:00"/>
    <n v="3864"/>
    <n v="89"/>
    <n v="51"/>
    <n v="4"/>
    <n v="24"/>
    <n v="4"/>
    <n v="7"/>
    <n v="1"/>
    <n v="91"/>
    <n v="2.355072463768116E-2"/>
    <s v="Below Average Priority"/>
    <n v="2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37"/>
    <n v="1964"/>
    <n v="60"/>
    <s v="Boomers"/>
    <s v="Bachelors"/>
    <s v="College"/>
    <s v="Married"/>
    <n v="40800"/>
    <n v="40800"/>
    <s v="Bracket 3"/>
    <n v="1"/>
    <n v="2"/>
    <s v="Parent"/>
    <s v="2013-01-01"/>
    <d v="2024-07-24T00:00:00"/>
    <n v="4222"/>
    <n v="77"/>
    <n v="24"/>
    <n v="0"/>
    <n v="27"/>
    <n v="8"/>
    <n v="30"/>
    <n v="10"/>
    <n v="99"/>
    <n v="2.3448602558029372E-2"/>
    <s v="Below Average Priority"/>
    <n v="2"/>
    <x v="0"/>
    <x v="13"/>
    <x v="12"/>
    <n v="7"/>
    <x v="0"/>
    <x v="0"/>
    <x v="0"/>
    <x v="0"/>
    <x v="1"/>
    <n v="0"/>
    <s v="Not Converted"/>
    <n v="1"/>
    <n v="3"/>
    <n v="11"/>
    <n v="0"/>
    <n v="0"/>
    <n v="2"/>
    <n v="0"/>
    <n v="2"/>
    <x v="4"/>
  </r>
  <r>
    <n v="3152"/>
    <n v="1957"/>
    <n v="67"/>
    <s v="Boomers"/>
    <s v="Bachelors"/>
    <s v="College"/>
    <s v="Partner"/>
    <n v="26091"/>
    <n v="26091"/>
    <s v="Bracket 2"/>
    <n v="1"/>
    <n v="1"/>
    <s v="Parent"/>
    <s v="2014-02-25"/>
    <d v="2024-07-24T00:00:00"/>
    <n v="3802"/>
    <n v="84"/>
    <n v="15"/>
    <n v="10"/>
    <n v="19"/>
    <n v="8"/>
    <n v="17"/>
    <n v="20"/>
    <n v="89"/>
    <n v="2.3408732246186219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188"/>
    <n v="1957"/>
    <n v="67"/>
    <s v="Boomers"/>
    <s v="Bachelors"/>
    <s v="College"/>
    <s v="Partner"/>
    <n v="26091"/>
    <n v="26091"/>
    <s v="Bracket 2"/>
    <n v="1"/>
    <n v="1"/>
    <s v="Parent"/>
    <s v="2014-02-25"/>
    <d v="2024-07-24T00:00:00"/>
    <n v="3802"/>
    <n v="84"/>
    <n v="15"/>
    <n v="10"/>
    <n v="19"/>
    <n v="8"/>
    <n v="17"/>
    <n v="20"/>
    <n v="89"/>
    <n v="2.3408732246186219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544"/>
    <n v="1951"/>
    <n v="73"/>
    <s v="Boomers"/>
    <s v="Master"/>
    <s v="College"/>
    <s v="Divorced"/>
    <n v="57530"/>
    <n v="57530"/>
    <s v="Bracket 4"/>
    <n v="0"/>
    <n v="1"/>
    <s v="Parent"/>
    <s v="2013-10-12"/>
    <d v="2024-07-24T00:00:00"/>
    <n v="3938"/>
    <n v="68"/>
    <n v="50"/>
    <n v="1"/>
    <n v="27"/>
    <n v="6"/>
    <n v="7"/>
    <n v="1"/>
    <n v="92"/>
    <n v="2.3362112747587607E-2"/>
    <s v="Below Average Priority"/>
    <n v="1"/>
    <x v="11"/>
    <x v="12"/>
    <x v="9"/>
    <n v="1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72"/>
    <n v="1965"/>
    <n v="59"/>
    <s v="Gen X"/>
    <s v="PhD"/>
    <s v="College"/>
    <s v="Single"/>
    <n v="40760"/>
    <n v="40760"/>
    <s v="Bracket 3"/>
    <n v="0"/>
    <n v="1"/>
    <s v="Parent"/>
    <s v="2013-08-30"/>
    <d v="2024-07-24T00:00:00"/>
    <n v="3981"/>
    <n v="64"/>
    <n v="70"/>
    <n v="0"/>
    <n v="17"/>
    <n v="0"/>
    <n v="0"/>
    <n v="6"/>
    <n v="93"/>
    <n v="2.3360964581763375E-2"/>
    <s v="Below Average Priority"/>
    <n v="2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093"/>
    <n v="1974"/>
    <n v="50"/>
    <s v="Gen X"/>
    <s v="PhD"/>
    <s v="College"/>
    <s v="Divorced"/>
    <n v="25509"/>
    <n v="25509"/>
    <s v="Bracket 2"/>
    <n v="1"/>
    <n v="0"/>
    <s v="Parent"/>
    <s v="2012-09-18"/>
    <d v="2024-07-24T00:00:00"/>
    <n v="4327"/>
    <n v="15"/>
    <n v="40"/>
    <n v="3"/>
    <n v="30"/>
    <n v="10"/>
    <n v="7"/>
    <n v="11"/>
    <n v="101"/>
    <n v="2.334180725675988E-2"/>
    <s v="Below Average Priority"/>
    <n v="3"/>
    <x v="0"/>
    <x v="13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524"/>
    <n v="1974"/>
    <n v="50"/>
    <s v="Gen X"/>
    <s v="PhD"/>
    <s v="College"/>
    <s v="Divorced"/>
    <n v="25509"/>
    <n v="25509"/>
    <s v="Bracket 2"/>
    <n v="1"/>
    <n v="0"/>
    <s v="Parent"/>
    <s v="2012-09-18"/>
    <d v="2024-07-24T00:00:00"/>
    <n v="4327"/>
    <n v="15"/>
    <n v="40"/>
    <n v="3"/>
    <n v="30"/>
    <n v="10"/>
    <n v="7"/>
    <n v="11"/>
    <n v="101"/>
    <n v="2.334180725675988E-2"/>
    <s v="Below Average Priority"/>
    <n v="3"/>
    <x v="0"/>
    <x v="13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5734"/>
    <n v="1974"/>
    <n v="50"/>
    <s v="Gen X"/>
    <s v="PhD"/>
    <s v="College"/>
    <s v="Married"/>
    <n v="61917"/>
    <n v="61917"/>
    <s v="Bracket 4"/>
    <n v="1"/>
    <n v="1"/>
    <s v="Parent"/>
    <s v="2013-11-20"/>
    <d v="2024-07-24T00:00:00"/>
    <n v="3899"/>
    <n v="83"/>
    <n v="46"/>
    <n v="4"/>
    <n v="36"/>
    <n v="2"/>
    <n v="2"/>
    <n v="1"/>
    <n v="91"/>
    <n v="2.333931777378815E-2"/>
    <s v="Below Average Priority"/>
    <n v="1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458"/>
    <n v="1956"/>
    <n v="68"/>
    <s v="Boomers"/>
    <s v="Master"/>
    <s v="College"/>
    <s v="Partner"/>
    <n v="34941"/>
    <n v="34941"/>
    <s v="Bracket 3"/>
    <n v="1"/>
    <n v="1"/>
    <s v="Parent"/>
    <s v="2013-03-06"/>
    <d v="2024-07-24T00:00:00"/>
    <n v="4158"/>
    <n v="26"/>
    <n v="39"/>
    <n v="2"/>
    <n v="25"/>
    <n v="4"/>
    <n v="3"/>
    <n v="24"/>
    <n v="97"/>
    <n v="2.3328523328523327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706"/>
    <n v="1974"/>
    <n v="50"/>
    <s v="Gen X"/>
    <s v="PhD"/>
    <s v="College"/>
    <s v="Single"/>
    <n v="31560"/>
    <n v="31560"/>
    <s v="Bracket 2"/>
    <n v="1"/>
    <n v="0"/>
    <s v="Parent"/>
    <s v="2013-06-24"/>
    <d v="2024-07-24T00:00:00"/>
    <n v="4048"/>
    <n v="98"/>
    <n v="62"/>
    <n v="1"/>
    <n v="20"/>
    <n v="4"/>
    <n v="0"/>
    <n v="7"/>
    <n v="94"/>
    <n v="2.3221343873517788E-2"/>
    <s v="Below Average Priority"/>
    <n v="2"/>
    <x v="7"/>
    <x v="12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7"/>
    <n v="1972"/>
    <n v="52"/>
    <s v="Gen X"/>
    <s v="Master"/>
    <s v="College"/>
    <s v="Single"/>
    <n v="46423"/>
    <n v="46423"/>
    <s v="Bracket 3"/>
    <n v="1"/>
    <n v="1"/>
    <s v="Parent"/>
    <s v="2013-09-18"/>
    <d v="2024-07-24T00:00:00"/>
    <n v="3962"/>
    <n v="6"/>
    <n v="68"/>
    <n v="0"/>
    <n v="16"/>
    <n v="0"/>
    <n v="0"/>
    <n v="8"/>
    <n v="92"/>
    <n v="2.3220595658758204E-2"/>
    <s v="Below Average Priority"/>
    <n v="3"/>
    <x v="7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23"/>
    <n v="1972"/>
    <n v="52"/>
    <s v="Gen X"/>
    <s v="Master"/>
    <s v="College"/>
    <s v="Single"/>
    <n v="46423"/>
    <n v="46423"/>
    <s v="Bracket 3"/>
    <n v="1"/>
    <n v="1"/>
    <s v="Parent"/>
    <s v="2013-09-18"/>
    <d v="2024-07-24T00:00:00"/>
    <n v="3962"/>
    <n v="6"/>
    <n v="68"/>
    <n v="0"/>
    <n v="16"/>
    <n v="0"/>
    <n v="0"/>
    <n v="8"/>
    <n v="92"/>
    <n v="2.3220595658758204E-2"/>
    <s v="Below Average Priority"/>
    <n v="3"/>
    <x v="7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395"/>
    <n v="1986"/>
    <n v="38"/>
    <s v="Millennials"/>
    <s v="High School"/>
    <s v="No College"/>
    <s v="Single"/>
    <n v="8940"/>
    <n v="107280"/>
    <s v="Bracket 6"/>
    <n v="1"/>
    <n v="0"/>
    <s v="Parent"/>
    <s v="2012-08-22"/>
    <d v="2024-07-24T00:00:00"/>
    <n v="4354"/>
    <n v="25"/>
    <n v="1"/>
    <n v="45"/>
    <n v="3"/>
    <n v="4"/>
    <n v="6"/>
    <n v="42"/>
    <n v="101"/>
    <n v="2.3197060174552135E-2"/>
    <s v="Below Average Priority"/>
    <n v="3"/>
    <x v="0"/>
    <x v="12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001"/>
    <n v="1985"/>
    <n v="39"/>
    <s v="Millennials"/>
    <s v="Postgraduate"/>
    <s v="College"/>
    <s v="Partner"/>
    <n v="7500"/>
    <n v="90000"/>
    <s v="Bracket 5"/>
    <n v="1"/>
    <n v="0"/>
    <s v="Parent"/>
    <s v="2012-08-01"/>
    <d v="2024-07-24T00:00:00"/>
    <n v="4375"/>
    <n v="98"/>
    <n v="5"/>
    <n v="17"/>
    <n v="17"/>
    <n v="13"/>
    <n v="14"/>
    <n v="34"/>
    <n v="100"/>
    <n v="2.2857142857142857E-2"/>
    <s v="Below Average Priority"/>
    <n v="4"/>
    <x v="7"/>
    <x v="12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80"/>
    <n v="1966"/>
    <n v="58"/>
    <s v="Gen X"/>
    <s v="High School"/>
    <s v="No College"/>
    <s v="Partner"/>
    <n v="22634"/>
    <n v="22634"/>
    <s v="Bracket 2"/>
    <n v="0"/>
    <n v="0"/>
    <s v="Not Parent"/>
    <s v="2013-01-16"/>
    <d v="2024-07-24T00:00:00"/>
    <n v="4207"/>
    <n v="47"/>
    <n v="2"/>
    <n v="23"/>
    <n v="11"/>
    <n v="8"/>
    <n v="6"/>
    <n v="46"/>
    <n v="96"/>
    <n v="2.2819111005467078E-2"/>
    <s v="Below Average Priority"/>
    <n v="1"/>
    <x v="7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4"/>
    <n v="1966"/>
    <n v="58"/>
    <s v="Gen X"/>
    <s v="High School"/>
    <s v="No College"/>
    <s v="Partner"/>
    <n v="22634"/>
    <n v="22634"/>
    <s v="Bracket 2"/>
    <n v="0"/>
    <n v="0"/>
    <s v="Not Parent"/>
    <s v="2013-01-16"/>
    <d v="2024-07-24T00:00:00"/>
    <n v="4207"/>
    <n v="47"/>
    <n v="2"/>
    <n v="23"/>
    <n v="11"/>
    <n v="8"/>
    <n v="6"/>
    <n v="46"/>
    <n v="96"/>
    <n v="2.2819111005467078E-2"/>
    <s v="Below Average Priority"/>
    <n v="1"/>
    <x v="7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740"/>
    <n v="1958"/>
    <n v="66"/>
    <s v="Boomers"/>
    <s v="PhD"/>
    <s v="College"/>
    <s v="Widow"/>
    <n v="33438"/>
    <n v="33438"/>
    <s v="Bracket 3"/>
    <n v="1"/>
    <n v="1"/>
    <s v="Parent"/>
    <s v="2013-09-22"/>
    <d v="2024-07-24T00:00:00"/>
    <n v="3958"/>
    <n v="81"/>
    <n v="62"/>
    <n v="1"/>
    <n v="16"/>
    <n v="3"/>
    <n v="2"/>
    <n v="6"/>
    <n v="90"/>
    <n v="2.2738756947953513E-2"/>
    <s v="Below Average Priority"/>
    <n v="4"/>
    <x v="7"/>
    <x v="12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736"/>
    <n v="1980"/>
    <n v="44"/>
    <s v="Millennials"/>
    <s v="Bachelors"/>
    <s v="College"/>
    <s v="Married"/>
    <n v="41850"/>
    <n v="41850"/>
    <s v="Bracket 3"/>
    <n v="1"/>
    <n v="1"/>
    <s v="Parent"/>
    <s v="2012-12-24"/>
    <d v="2024-07-24T00:00:00"/>
    <n v="4230"/>
    <n v="51"/>
    <n v="53"/>
    <n v="5"/>
    <n v="19"/>
    <n v="2"/>
    <n v="13"/>
    <n v="4"/>
    <n v="96"/>
    <n v="2.2695035460992909E-2"/>
    <s v="Below Average Priority"/>
    <n v="3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487"/>
    <n v="1969"/>
    <n v="55"/>
    <s v="Gen X"/>
    <s v="Master"/>
    <s v="College"/>
    <s v="Single"/>
    <n v="39858"/>
    <n v="39858"/>
    <s v="Bracket 3"/>
    <n v="1"/>
    <n v="0"/>
    <s v="Parent"/>
    <s v="2013-01-24"/>
    <d v="2024-07-24T00:00:00"/>
    <n v="4199"/>
    <n v="67"/>
    <n v="15"/>
    <n v="20"/>
    <n v="25"/>
    <n v="2"/>
    <n v="7"/>
    <n v="26"/>
    <n v="95"/>
    <n v="2.2624434389140271E-2"/>
    <s v="Below Average Priority"/>
    <n v="1"/>
    <x v="7"/>
    <x v="13"/>
    <x v="9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443"/>
    <n v="1972"/>
    <n v="52"/>
    <s v="Gen X"/>
    <s v="Bachelors"/>
    <s v="College"/>
    <s v="Single"/>
    <n v="24762"/>
    <n v="24762"/>
    <s v="Bracket 2"/>
    <n v="1"/>
    <n v="0"/>
    <s v="Parent"/>
    <s v="2014-02-10"/>
    <d v="2024-07-24T00:00:00"/>
    <n v="3817"/>
    <n v="16"/>
    <n v="6"/>
    <n v="10"/>
    <n v="12"/>
    <n v="3"/>
    <n v="15"/>
    <n v="40"/>
    <n v="86"/>
    <n v="2.2530783337699763E-2"/>
    <s v="Below Average Priority"/>
    <n v="3"/>
    <x v="0"/>
    <x v="12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4370"/>
    <n v="1966"/>
    <n v="58"/>
    <s v="Gen X"/>
    <s v="Bachelors"/>
    <s v="College"/>
    <s v="Partner"/>
    <n v="43482"/>
    <n v="43482"/>
    <s v="Bracket 3"/>
    <n v="2"/>
    <n v="1"/>
    <s v="Parent"/>
    <s v="2013-11-13"/>
    <d v="2024-07-24T00:00:00"/>
    <n v="3906"/>
    <n v="83"/>
    <n v="18"/>
    <n v="1"/>
    <n v="32"/>
    <n v="6"/>
    <n v="3"/>
    <n v="28"/>
    <n v="88"/>
    <n v="2.2529441884280594E-2"/>
    <s v="Below Average Priority"/>
    <n v="3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213"/>
    <n v="1980"/>
    <n v="44"/>
    <s v="Millennials"/>
    <s v="Postgraduate"/>
    <s v="College"/>
    <s v="Partner"/>
    <n v="14515"/>
    <n v="14515"/>
    <s v="Bracket 2"/>
    <n v="1"/>
    <n v="0"/>
    <s v="Parent"/>
    <s v="2012-11-09"/>
    <d v="2024-07-24T00:00:00"/>
    <n v="4275"/>
    <n v="71"/>
    <n v="6"/>
    <n v="4"/>
    <n v="9"/>
    <n v="6"/>
    <n v="36"/>
    <n v="35"/>
    <n v="96"/>
    <n v="2.2456140350877191E-2"/>
    <s v="Below Average Priority"/>
    <n v="4"/>
    <x v="7"/>
    <x v="6"/>
    <x v="12"/>
    <n v="7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7124"/>
    <n v="1968"/>
    <n v="56"/>
    <s v="Gen X"/>
    <s v="Bachelors"/>
    <s v="College"/>
    <s v="Divorced"/>
    <n v="36997"/>
    <n v="36997"/>
    <s v="Bracket 3"/>
    <n v="1"/>
    <n v="1"/>
    <s v="Parent"/>
    <s v="2013-02-01"/>
    <d v="2024-07-24T00:00:00"/>
    <n v="4191"/>
    <n v="72"/>
    <n v="43"/>
    <n v="4"/>
    <n v="12"/>
    <n v="8"/>
    <n v="0"/>
    <n v="27"/>
    <n v="94"/>
    <n v="2.2429014554998808E-2"/>
    <s v="Below Average Priority"/>
    <n v="5"/>
    <x v="7"/>
    <x v="12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609"/>
    <n v="1962"/>
    <n v="62"/>
    <s v="Boomers"/>
    <s v="PhD"/>
    <s v="College"/>
    <s v="Married"/>
    <n v="42769"/>
    <n v="42769"/>
    <s v="Bracket 3"/>
    <n v="0"/>
    <n v="1"/>
    <s v="Parent"/>
    <s v="2013-10-12"/>
    <d v="2024-07-24T00:00:00"/>
    <n v="3938"/>
    <n v="15"/>
    <n v="71"/>
    <n v="0"/>
    <n v="13"/>
    <n v="3"/>
    <n v="1"/>
    <n v="0"/>
    <n v="88"/>
    <n v="2.23463687150838E-2"/>
    <s v="Below Average Priority"/>
    <n v="2"/>
    <x v="11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324"/>
    <n v="1988"/>
    <n v="36"/>
    <s v="Millennials"/>
    <s v="Bachelors"/>
    <s v="College"/>
    <s v="Married"/>
    <n v="38872"/>
    <n v="38872"/>
    <s v="Bracket 3"/>
    <n v="1"/>
    <n v="0"/>
    <s v="Parent"/>
    <s v="2013-05-30"/>
    <d v="2024-07-24T00:00:00"/>
    <n v="4073"/>
    <n v="93"/>
    <n v="23"/>
    <n v="3"/>
    <n v="21"/>
    <n v="3"/>
    <n v="19"/>
    <n v="22"/>
    <n v="91"/>
    <n v="2.2342253866928553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867"/>
    <n v="1968"/>
    <n v="56"/>
    <s v="Gen X"/>
    <s v="PhD"/>
    <s v="College"/>
    <s v="Single"/>
    <n v="38236"/>
    <n v="38236"/>
    <s v="Bracket 3"/>
    <n v="1"/>
    <n v="1"/>
    <s v="Parent"/>
    <s v="2013-09-20"/>
    <d v="2024-07-24T00:00:00"/>
    <n v="3960"/>
    <n v="2"/>
    <n v="58"/>
    <n v="0"/>
    <n v="18"/>
    <n v="2"/>
    <n v="0"/>
    <n v="10"/>
    <n v="88"/>
    <n v="2.2222222222222223E-2"/>
    <s v="Below Average Priority"/>
    <n v="4"/>
    <x v="0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220"/>
    <n v="1970"/>
    <n v="54"/>
    <s v="Gen X"/>
    <s v="PhD"/>
    <s v="College"/>
    <s v="Married"/>
    <n v="59892"/>
    <n v="59892"/>
    <s v="Bracket 4"/>
    <n v="0"/>
    <n v="1"/>
    <s v="Parent"/>
    <s v="2013-11-02"/>
    <d v="2024-07-24T00:00:00"/>
    <n v="3917"/>
    <n v="26"/>
    <n v="73"/>
    <n v="0"/>
    <n v="13"/>
    <n v="0"/>
    <n v="1"/>
    <n v="0"/>
    <n v="87"/>
    <n v="2.2210875670155731E-2"/>
    <s v="Below Average Priority"/>
    <n v="1"/>
    <x v="7"/>
    <x v="12"/>
    <x v="12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470"/>
    <n v="1979"/>
    <n v="45"/>
    <s v="Gen X"/>
    <s v="Master"/>
    <s v="College"/>
    <s v="Married"/>
    <n v="40662"/>
    <n v="40662"/>
    <s v="Bracket 3"/>
    <n v="1"/>
    <n v="0"/>
    <s v="Parent"/>
    <s v="2013-03-15"/>
    <d v="2024-07-24T00:00:00"/>
    <n v="4149"/>
    <n v="0"/>
    <n v="40"/>
    <n v="2"/>
    <n v="23"/>
    <n v="0"/>
    <n v="4"/>
    <n v="23"/>
    <n v="92"/>
    <n v="2.217401783562304E-2"/>
    <s v="Below Average Priority"/>
    <n v="2"/>
    <x v="7"/>
    <x v="12"/>
    <x v="12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918"/>
    <n v="1981"/>
    <n v="43"/>
    <s v="Millennials"/>
    <s v="Bachelors"/>
    <s v="College"/>
    <s v="Divorced"/>
    <n v="28510"/>
    <n v="28510"/>
    <s v="Bracket 2"/>
    <n v="1"/>
    <n v="1"/>
    <s v="Parent"/>
    <s v="2013-04-13"/>
    <d v="2024-07-24T00:00:00"/>
    <n v="4120"/>
    <n v="72"/>
    <n v="44"/>
    <n v="5"/>
    <n v="19"/>
    <n v="0"/>
    <n v="4"/>
    <n v="19"/>
    <n v="91"/>
    <n v="2.20873786407767E-2"/>
    <s v="Below Average Priority"/>
    <n v="3"/>
    <x v="7"/>
    <x v="13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998"/>
    <n v="1976"/>
    <n v="48"/>
    <s v="Gen X"/>
    <s v="Bachelors"/>
    <s v="College"/>
    <s v="Single"/>
    <n v="37697"/>
    <n v="37697"/>
    <s v="Bracket 3"/>
    <n v="1"/>
    <n v="0"/>
    <s v="Parent"/>
    <s v="2014-02-07"/>
    <d v="2024-07-24T00:00:00"/>
    <n v="3820"/>
    <n v="82"/>
    <n v="34"/>
    <n v="6"/>
    <n v="21"/>
    <n v="11"/>
    <n v="4"/>
    <n v="8"/>
    <n v="84"/>
    <n v="2.1989528795811519E-2"/>
    <s v="Below Average Priority"/>
    <n v="1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250"/>
    <n v="1976"/>
    <n v="48"/>
    <s v="Gen X"/>
    <s v="Bachelors"/>
    <s v="College"/>
    <s v="Single"/>
    <n v="37697"/>
    <n v="37697"/>
    <s v="Bracket 3"/>
    <n v="1"/>
    <n v="0"/>
    <s v="Parent"/>
    <s v="2014-02-07"/>
    <d v="2024-07-24T00:00:00"/>
    <n v="3820"/>
    <n v="82"/>
    <n v="34"/>
    <n v="6"/>
    <n v="21"/>
    <n v="11"/>
    <n v="4"/>
    <n v="8"/>
    <n v="84"/>
    <n v="2.1989528795811519E-2"/>
    <s v="Below Average Priority"/>
    <n v="1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857"/>
    <n v="1952"/>
    <n v="72"/>
    <s v="Boomers"/>
    <s v="Bachelors"/>
    <s v="College"/>
    <s v="Single"/>
    <n v="47139"/>
    <n v="47139"/>
    <s v="Bracket 3"/>
    <n v="1"/>
    <n v="1"/>
    <s v="Parent"/>
    <s v="2014-03-06"/>
    <d v="2024-07-24T00:00:00"/>
    <n v="3793"/>
    <n v="2"/>
    <n v="46"/>
    <n v="0"/>
    <n v="12"/>
    <n v="0"/>
    <n v="2"/>
    <n v="23"/>
    <n v="83"/>
    <n v="2.1882414974953864E-2"/>
    <s v="Below Average Priority"/>
    <n v="2"/>
    <x v="7"/>
    <x v="12"/>
    <x v="13"/>
    <n v="7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6690"/>
    <n v="1966"/>
    <n v="58"/>
    <s v="Gen X"/>
    <s v="Master"/>
    <s v="College"/>
    <s v="Married"/>
    <n v="38179"/>
    <n v="38179"/>
    <s v="Bracket 3"/>
    <n v="1"/>
    <n v="1"/>
    <s v="Parent"/>
    <s v="2013-03-14"/>
    <d v="2024-07-24T00:00:00"/>
    <n v="4150"/>
    <n v="30"/>
    <n v="38"/>
    <n v="4"/>
    <n v="22"/>
    <n v="4"/>
    <n v="2"/>
    <n v="20"/>
    <n v="90"/>
    <n v="2.1686746987951807E-2"/>
    <s v="Below Average Priority"/>
    <n v="4"/>
    <x v="0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38"/>
    <n v="1981"/>
    <n v="43"/>
    <s v="Millennials"/>
    <s v="Bachelors"/>
    <s v="College"/>
    <s v="Married"/>
    <n v="40211"/>
    <n v="40211"/>
    <s v="Bracket 3"/>
    <n v="1"/>
    <n v="1"/>
    <s v="Parent"/>
    <s v="2013-07-30"/>
    <d v="2024-07-24T00:00:00"/>
    <n v="4012"/>
    <n v="30"/>
    <n v="51"/>
    <n v="1"/>
    <n v="7"/>
    <n v="2"/>
    <n v="1"/>
    <n v="25"/>
    <n v="87"/>
    <n v="2.1684945164506482E-2"/>
    <s v="Below Average Priority"/>
    <n v="2"/>
    <x v="7"/>
    <x v="12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7393"/>
    <n v="1978"/>
    <n v="46"/>
    <s v="Gen X"/>
    <s v="Bachelors"/>
    <s v="College"/>
    <s v="Partner"/>
    <n v="41580"/>
    <n v="41580"/>
    <s v="Bracket 3"/>
    <n v="1"/>
    <n v="1"/>
    <s v="Parent"/>
    <s v="2012-12-10"/>
    <d v="2024-07-24T00:00:00"/>
    <n v="4244"/>
    <n v="15"/>
    <n v="56"/>
    <n v="5"/>
    <n v="24"/>
    <n v="4"/>
    <n v="0"/>
    <n v="3"/>
    <n v="92"/>
    <n v="2.1677662582469368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011"/>
    <n v="1973"/>
    <n v="51"/>
    <s v="Gen X"/>
    <s v="Bachelors"/>
    <s v="College"/>
    <s v="Married"/>
    <n v="33471"/>
    <n v="33471"/>
    <s v="Bracket 3"/>
    <n v="1"/>
    <n v="0"/>
    <s v="Parent"/>
    <s v="2012-10-12"/>
    <d v="2024-07-24T00:00:00"/>
    <n v="4303"/>
    <n v="47"/>
    <n v="43"/>
    <n v="2"/>
    <n v="27"/>
    <n v="0"/>
    <n v="9"/>
    <n v="12"/>
    <n v="93"/>
    <n v="2.1612828259353938E-2"/>
    <s v="Below Average Priority"/>
    <n v="3"/>
    <x v="0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995"/>
    <n v="1988"/>
    <n v="36"/>
    <s v="Millennials"/>
    <s v="Postgraduate"/>
    <s v="College"/>
    <s v="Married"/>
    <n v="15716"/>
    <n v="15716"/>
    <s v="Bracket 2"/>
    <n v="1"/>
    <n v="0"/>
    <s v="Parent"/>
    <s v="2012-11-12"/>
    <d v="2024-07-24T00:00:00"/>
    <n v="4272"/>
    <n v="8"/>
    <n v="16"/>
    <n v="5"/>
    <n v="30"/>
    <n v="8"/>
    <n v="7"/>
    <n v="26"/>
    <n v="92"/>
    <n v="2.153558052434457E-2"/>
    <s v="Below Average Priority"/>
    <n v="3"/>
    <x v="0"/>
    <x v="13"/>
    <x v="9"/>
    <n v="8"/>
    <x v="0"/>
    <x v="0"/>
    <x v="0"/>
    <x v="0"/>
    <x v="1"/>
    <n v="0"/>
    <s v="Not Converted"/>
    <n v="1"/>
    <n v="3"/>
    <n v="11"/>
    <n v="0"/>
    <n v="0"/>
    <n v="2"/>
    <n v="0"/>
    <n v="2"/>
    <x v="4"/>
  </r>
  <r>
    <n v="8414"/>
    <n v="1962"/>
    <n v="62"/>
    <s v="Boomers"/>
    <s v="PhD"/>
    <s v="College"/>
    <s v="Single"/>
    <n v="33419"/>
    <n v="33419"/>
    <s v="Bracket 3"/>
    <n v="0"/>
    <n v="1"/>
    <s v="Parent"/>
    <s v="2013-08-17"/>
    <d v="2024-07-24T00:00:00"/>
    <n v="3994"/>
    <n v="76"/>
    <n v="56"/>
    <n v="0"/>
    <n v="12"/>
    <n v="0"/>
    <n v="0"/>
    <n v="18"/>
    <n v="86"/>
    <n v="2.1532298447671506E-2"/>
    <s v="Below Average Priority"/>
    <n v="2"/>
    <x v="7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839"/>
    <n v="1958"/>
    <n v="66"/>
    <s v="Boomers"/>
    <s v="High School"/>
    <s v="No College"/>
    <s v="Single"/>
    <n v="15056"/>
    <n v="15056"/>
    <s v="Bracket 2"/>
    <n v="1"/>
    <n v="1"/>
    <s v="Parent"/>
    <s v="2013-05-03"/>
    <d v="2024-07-24T00:00:00"/>
    <n v="4100"/>
    <n v="76"/>
    <n v="6"/>
    <n v="12"/>
    <n v="3"/>
    <n v="21"/>
    <n v="6"/>
    <n v="40"/>
    <n v="88"/>
    <n v="2.1463414634146343E-2"/>
    <s v="Below Average Priority"/>
    <n v="5"/>
    <x v="7"/>
    <x v="6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87"/>
    <n v="1973"/>
    <n v="51"/>
    <s v="Gen X"/>
    <s v="Bachelors"/>
    <s v="College"/>
    <s v="Married"/>
    <n v="34961"/>
    <n v="34961"/>
    <s v="Bracket 3"/>
    <n v="1"/>
    <n v="0"/>
    <s v="Parent"/>
    <s v="2014-06-19"/>
    <d v="2024-07-24T00:00:00"/>
    <n v="3688"/>
    <n v="77"/>
    <n v="45"/>
    <n v="2"/>
    <n v="26"/>
    <n v="4"/>
    <n v="1"/>
    <n v="1"/>
    <n v="79"/>
    <n v="2.1420824295010847E-2"/>
    <s v="Below Average Priority"/>
    <n v="3"/>
    <x v="0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05"/>
    <n v="1986"/>
    <n v="38"/>
    <s v="Millennials"/>
    <s v="Bachelors"/>
    <s v="College"/>
    <s v="Divorced"/>
    <n v="21846"/>
    <n v="21846"/>
    <s v="Bracket 2"/>
    <n v="1"/>
    <n v="0"/>
    <s v="Parent"/>
    <s v="2013-10-22"/>
    <d v="2024-07-24T00:00:00"/>
    <n v="3928"/>
    <n v="38"/>
    <n v="7"/>
    <n v="17"/>
    <n v="18"/>
    <n v="6"/>
    <n v="10"/>
    <n v="26"/>
    <n v="84"/>
    <n v="2.1384928716904276E-2"/>
    <s v="Below Average Priority"/>
    <n v="4"/>
    <x v="5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727"/>
    <n v="1957"/>
    <n v="67"/>
    <s v="Boomers"/>
    <s v="Bachelors"/>
    <s v="College"/>
    <s v="Married"/>
    <n v="23539"/>
    <n v="23539"/>
    <s v="Bracket 2"/>
    <n v="0"/>
    <n v="0"/>
    <s v="Not Parent"/>
    <s v="2014-02-28"/>
    <d v="2024-07-24T00:00:00"/>
    <n v="3799"/>
    <n v="13"/>
    <n v="4"/>
    <n v="24"/>
    <n v="11"/>
    <n v="16"/>
    <n v="1"/>
    <n v="25"/>
    <n v="81"/>
    <n v="2.1321400368518029E-2"/>
    <s v="Below Average Priority"/>
    <n v="1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05"/>
    <n v="1967"/>
    <n v="57"/>
    <s v="Gen X"/>
    <s v="Master"/>
    <s v="College"/>
    <s v="Single"/>
    <n v="32557"/>
    <n v="32557"/>
    <s v="Bracket 3"/>
    <n v="1"/>
    <n v="0"/>
    <s v="Parent"/>
    <s v="2014-02-24"/>
    <d v="2024-07-24T00:00:00"/>
    <n v="3803"/>
    <n v="13"/>
    <n v="34"/>
    <n v="3"/>
    <n v="29"/>
    <n v="0"/>
    <n v="4"/>
    <n v="10"/>
    <n v="80"/>
    <n v="2.1036024191427818E-2"/>
    <s v="Below Average Priority"/>
    <n v="3"/>
    <x v="7"/>
    <x v="12"/>
    <x v="12"/>
    <n v="5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7573"/>
    <n v="1978"/>
    <n v="46"/>
    <s v="Gen X"/>
    <s v="PhD"/>
    <s v="College"/>
    <s v="Single"/>
    <n v="31626"/>
    <n v="31626"/>
    <s v="Bracket 3"/>
    <n v="1"/>
    <n v="0"/>
    <s v="Parent"/>
    <s v="2013-05-10"/>
    <d v="2024-07-24T00:00:00"/>
    <n v="4093"/>
    <n v="12"/>
    <n v="39"/>
    <n v="1"/>
    <n v="9"/>
    <n v="2"/>
    <n v="1"/>
    <n v="34"/>
    <n v="86"/>
    <n v="2.1011483019789886E-2"/>
    <s v="Below Average Priority"/>
    <n v="1"/>
    <x v="7"/>
    <x v="12"/>
    <x v="13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1010"/>
    <n v="1977"/>
    <n v="47"/>
    <s v="Gen X"/>
    <s v="Bachelors"/>
    <s v="College"/>
    <s v="Partner"/>
    <n v="46931"/>
    <n v="46931"/>
    <s v="Bracket 3"/>
    <n v="2"/>
    <n v="1"/>
    <s v="Parent"/>
    <s v="2014-04-24"/>
    <d v="2024-07-24T00:00:00"/>
    <n v="3744"/>
    <n v="94"/>
    <n v="41"/>
    <n v="0"/>
    <n v="17"/>
    <n v="3"/>
    <n v="1"/>
    <n v="16"/>
    <n v="78"/>
    <n v="2.0833333333333332E-2"/>
    <s v="Below Average Priority"/>
    <n v="2"/>
    <x v="11"/>
    <x v="12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316"/>
    <n v="1976"/>
    <n v="48"/>
    <s v="Gen X"/>
    <s v="Master"/>
    <s v="College"/>
    <s v="Partner"/>
    <n v="21024"/>
    <n v="21024"/>
    <s v="Bracket 2"/>
    <n v="0"/>
    <n v="0"/>
    <s v="Not Parent"/>
    <s v="2013-07-04"/>
    <d v="2024-07-24T00:00:00"/>
    <n v="4038"/>
    <n v="89"/>
    <n v="36"/>
    <n v="4"/>
    <n v="18"/>
    <n v="6"/>
    <n v="2"/>
    <n v="18"/>
    <n v="84"/>
    <n v="2.0802377414561663E-2"/>
    <s v="Below Average Priority"/>
    <n v="1"/>
    <x v="7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798"/>
    <n v="1968"/>
    <n v="56"/>
    <s v="Gen X"/>
    <s v="Bachelors"/>
    <s v="College"/>
    <s v="Married"/>
    <n v="41120"/>
    <n v="41120"/>
    <s v="Bracket 3"/>
    <n v="1"/>
    <n v="1"/>
    <s v="Parent"/>
    <s v="2013-11-06"/>
    <d v="2024-07-24T00:00:00"/>
    <n v="3913"/>
    <n v="80"/>
    <n v="24"/>
    <n v="2"/>
    <n v="23"/>
    <n v="0"/>
    <n v="8"/>
    <n v="24"/>
    <n v="81"/>
    <n v="2.0700230002555584E-2"/>
    <s v="Below Average Priority"/>
    <n v="3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387"/>
    <n v="1976"/>
    <n v="48"/>
    <s v="Gen X"/>
    <s v="PhD"/>
    <s v="College"/>
    <s v="Partner"/>
    <n v="52190"/>
    <n v="52190"/>
    <s v="Bracket 3"/>
    <n v="1"/>
    <n v="1"/>
    <s v="Parent"/>
    <s v="2014-05-08"/>
    <d v="2024-07-24T00:00:00"/>
    <n v="3730"/>
    <n v="39"/>
    <n v="42"/>
    <n v="0"/>
    <n v="17"/>
    <n v="0"/>
    <n v="0"/>
    <n v="18"/>
    <n v="77"/>
    <n v="2.0643431635388738E-2"/>
    <s v="Below Average Priority"/>
    <n v="3"/>
    <x v="7"/>
    <x v="12"/>
    <x v="12"/>
    <n v="5"/>
    <x v="0"/>
    <x v="0"/>
    <x v="1"/>
    <x v="0"/>
    <x v="1"/>
    <n v="1"/>
    <s v="Converted"/>
    <n v="0"/>
    <n v="3"/>
    <n v="11"/>
    <n v="0"/>
    <n v="0"/>
    <n v="0"/>
    <n v="1"/>
    <n v="1"/>
    <x v="4"/>
  </r>
  <r>
    <n v="9829"/>
    <n v="1978"/>
    <n v="46"/>
    <s v="Gen X"/>
    <s v="Bachelors"/>
    <s v="College"/>
    <s v="Partner"/>
    <n v="28587"/>
    <n v="28587"/>
    <s v="Bracket 2"/>
    <n v="1"/>
    <n v="0"/>
    <s v="Parent"/>
    <s v="2014-02-12"/>
    <d v="2024-07-24T00:00:00"/>
    <n v="3815"/>
    <n v="42"/>
    <n v="22"/>
    <n v="4"/>
    <n v="17"/>
    <n v="12"/>
    <n v="10"/>
    <n v="13"/>
    <n v="78"/>
    <n v="2.0445609436435124E-2"/>
    <s v="Below Average Priority"/>
    <n v="3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55"/>
    <n v="1976"/>
    <n v="48"/>
    <s v="Gen X"/>
    <s v="Postgraduate"/>
    <s v="College"/>
    <s v="Married"/>
    <n v="23718"/>
    <n v="23718"/>
    <s v="Bracket 2"/>
    <n v="1"/>
    <n v="0"/>
    <s v="Parent"/>
    <s v="2013-09-02"/>
    <d v="2024-07-24T00:00:00"/>
    <n v="3978"/>
    <n v="76"/>
    <n v="6"/>
    <n v="3"/>
    <n v="14"/>
    <n v="15"/>
    <n v="7"/>
    <n v="36"/>
    <n v="81"/>
    <n v="2.0361990950226245E-2"/>
    <s v="Below Average Priority"/>
    <n v="3"/>
    <x v="0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53"/>
    <n v="1990"/>
    <n v="34"/>
    <s v="Millennials"/>
    <s v="Bachelors"/>
    <s v="College"/>
    <s v="Married"/>
    <n v="18929"/>
    <n v="18929"/>
    <s v="Bracket 2"/>
    <n v="0"/>
    <n v="0"/>
    <s v="Not Parent"/>
    <s v="2013-02-16"/>
    <d v="2024-07-24T00:00:00"/>
    <n v="4176"/>
    <n v="15"/>
    <n v="32"/>
    <n v="0"/>
    <n v="8"/>
    <n v="23"/>
    <n v="4"/>
    <n v="18"/>
    <n v="85"/>
    <n v="2.0354406130268198E-2"/>
    <s v="Below Average Priority"/>
    <n v="1"/>
    <x v="11"/>
    <x v="13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326"/>
    <n v="1990"/>
    <n v="34"/>
    <s v="Millennials"/>
    <s v="Bachelors"/>
    <s v="College"/>
    <s v="Married"/>
    <n v="18929"/>
    <n v="18929"/>
    <s v="Bracket 2"/>
    <n v="0"/>
    <n v="0"/>
    <s v="Not Parent"/>
    <s v="2013-02-16"/>
    <d v="2024-07-24T00:00:00"/>
    <n v="4176"/>
    <n v="15"/>
    <n v="32"/>
    <n v="0"/>
    <n v="8"/>
    <n v="23"/>
    <n v="4"/>
    <n v="18"/>
    <n v="85"/>
    <n v="2.0354406130268198E-2"/>
    <s v="Below Average Priority"/>
    <n v="1"/>
    <x v="11"/>
    <x v="13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876"/>
    <n v="1990"/>
    <n v="34"/>
    <s v="Millennials"/>
    <s v="Bachelors"/>
    <s v="College"/>
    <s v="Married"/>
    <n v="18929"/>
    <n v="18929"/>
    <s v="Bracket 2"/>
    <n v="0"/>
    <n v="0"/>
    <s v="Not Parent"/>
    <s v="2013-02-16"/>
    <d v="2024-07-24T00:00:00"/>
    <n v="4176"/>
    <n v="15"/>
    <n v="32"/>
    <n v="0"/>
    <n v="8"/>
    <n v="23"/>
    <n v="4"/>
    <n v="18"/>
    <n v="85"/>
    <n v="2.0354406130268198E-2"/>
    <s v="Below Average Priority"/>
    <n v="1"/>
    <x v="11"/>
    <x v="13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952"/>
    <n v="1977"/>
    <n v="47"/>
    <s v="Gen X"/>
    <s v="Master"/>
    <s v="College"/>
    <s v="Single"/>
    <n v="36273"/>
    <n v="36273"/>
    <s v="Bracket 3"/>
    <n v="1"/>
    <n v="0"/>
    <s v="Parent"/>
    <s v="2014-04-16"/>
    <d v="2024-07-24T00:00:00"/>
    <n v="3752"/>
    <n v="80"/>
    <n v="29"/>
    <n v="3"/>
    <n v="30"/>
    <n v="3"/>
    <n v="2"/>
    <n v="9"/>
    <n v="76"/>
    <n v="2.0255863539445629E-2"/>
    <s v="Below Average Priority"/>
    <n v="2"/>
    <x v="0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004"/>
    <n v="1984"/>
    <n v="40"/>
    <s v="Millennials"/>
    <s v="Bachelors"/>
    <s v="College"/>
    <s v="Single"/>
    <n v="11012"/>
    <n v="11012"/>
    <s v="Bracket 2"/>
    <n v="1"/>
    <n v="0"/>
    <s v="Parent"/>
    <s v="2013-03-16"/>
    <d v="2024-07-24T00:00:00"/>
    <n v="4148"/>
    <n v="82"/>
    <n v="24"/>
    <n v="3"/>
    <n v="26"/>
    <n v="7"/>
    <n v="1"/>
    <n v="23"/>
    <n v="84"/>
    <n v="2.0250723240115717E-2"/>
    <s v="Below Average Priority"/>
    <n v="3"/>
    <x v="0"/>
    <x v="12"/>
    <x v="13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6365"/>
    <n v="1987"/>
    <n v="37"/>
    <s v="Millennials"/>
    <s v="Postgraduate"/>
    <s v="College"/>
    <s v="Married"/>
    <n v="30390"/>
    <n v="30390"/>
    <s v="Bracket 2"/>
    <n v="0"/>
    <n v="0"/>
    <s v="Not Parent"/>
    <s v="2013-09-02"/>
    <d v="2024-07-24T00:00:00"/>
    <n v="3978"/>
    <n v="5"/>
    <n v="10"/>
    <n v="12"/>
    <n v="12"/>
    <n v="25"/>
    <n v="1"/>
    <n v="20"/>
    <n v="80"/>
    <n v="2.0110608345902465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628"/>
    <n v="1973"/>
    <n v="51"/>
    <s v="Gen X"/>
    <s v="Postgraduate"/>
    <s v="College"/>
    <s v="Married"/>
    <n v="43050"/>
    <n v="43050"/>
    <s v="Bracket 3"/>
    <n v="1"/>
    <n v="0"/>
    <s v="Parent"/>
    <s v="2014-03-18"/>
    <d v="2024-07-24T00:00:00"/>
    <n v="3781"/>
    <n v="10"/>
    <n v="30"/>
    <n v="5"/>
    <n v="24"/>
    <n v="6"/>
    <n v="3"/>
    <n v="8"/>
    <n v="76"/>
    <n v="2.0100502512562814E-2"/>
    <s v="Below Average Priority"/>
    <n v="2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34"/>
    <n v="1967"/>
    <n v="57"/>
    <s v="Gen X"/>
    <s v="Postgraduate"/>
    <s v="College"/>
    <s v="Partner"/>
    <n v="30753"/>
    <n v="30753"/>
    <s v="Bracket 2"/>
    <n v="1"/>
    <n v="1"/>
    <s v="Parent"/>
    <s v="2013-07-11"/>
    <d v="2024-07-24T00:00:00"/>
    <n v="4031"/>
    <n v="85"/>
    <n v="12"/>
    <n v="5"/>
    <n v="25"/>
    <n v="0"/>
    <n v="9"/>
    <n v="30"/>
    <n v="81"/>
    <n v="2.009426941205656E-2"/>
    <s v="Below Average Priority"/>
    <n v="2"/>
    <x v="11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114"/>
    <n v="1970"/>
    <n v="54"/>
    <s v="Gen X"/>
    <s v="Bachelors"/>
    <s v="College"/>
    <s v="Partner"/>
    <n v="19656"/>
    <n v="19656"/>
    <s v="Bracket 2"/>
    <n v="1"/>
    <n v="0"/>
    <s v="Parent"/>
    <s v="2013-02-08"/>
    <d v="2024-07-24T00:00:00"/>
    <n v="4184"/>
    <n v="94"/>
    <n v="25"/>
    <n v="4"/>
    <n v="9"/>
    <n v="6"/>
    <n v="8"/>
    <n v="32"/>
    <n v="84"/>
    <n v="2.0076481835564052E-2"/>
    <s v="Below Average Priority"/>
    <n v="3"/>
    <x v="7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504"/>
    <n v="1975"/>
    <n v="49"/>
    <s v="Gen X"/>
    <s v="Postgraduate"/>
    <s v="College"/>
    <s v="Partner"/>
    <n v="19789"/>
    <n v="19789"/>
    <s v="Bracket 2"/>
    <n v="1"/>
    <n v="0"/>
    <s v="Parent"/>
    <s v="2013-11-20"/>
    <d v="2024-07-24T00:00:00"/>
    <n v="3899"/>
    <n v="24"/>
    <n v="2"/>
    <n v="5"/>
    <n v="9"/>
    <n v="28"/>
    <n v="6"/>
    <n v="28"/>
    <n v="78"/>
    <n v="2.0005129520389842E-2"/>
    <s v="Below Average Priority"/>
    <n v="3"/>
    <x v="7"/>
    <x v="12"/>
    <x v="12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3276"/>
    <n v="1976"/>
    <n v="48"/>
    <s v="Gen X"/>
    <s v="Postgraduate"/>
    <s v="College"/>
    <s v="Partner"/>
    <n v="36301"/>
    <n v="36301"/>
    <s v="Bracket 3"/>
    <n v="1"/>
    <n v="0"/>
    <s v="Parent"/>
    <s v="2013-10-25"/>
    <d v="2024-07-24T00:00:00"/>
    <n v="3925"/>
    <n v="53"/>
    <n v="11"/>
    <n v="12"/>
    <n v="35"/>
    <n v="3"/>
    <n v="5"/>
    <n v="12"/>
    <n v="78"/>
    <n v="1.9872611464968153E-2"/>
    <s v="Below Average Priority"/>
    <n v="1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928"/>
    <n v="1973"/>
    <n v="51"/>
    <s v="Gen X"/>
    <s v="Bachelors"/>
    <s v="College"/>
    <s v="Married"/>
    <n v="31814"/>
    <n v="31814"/>
    <s v="Bracket 3"/>
    <n v="1"/>
    <n v="0"/>
    <s v="Parent"/>
    <s v="2013-02-09"/>
    <d v="2024-07-24T00:00:00"/>
    <n v="4183"/>
    <n v="73"/>
    <n v="35"/>
    <n v="3"/>
    <n v="20"/>
    <n v="4"/>
    <n v="1"/>
    <n v="20"/>
    <n v="83"/>
    <n v="1.9842218503466413E-2"/>
    <s v="Below Average Priority"/>
    <n v="2"/>
    <x v="7"/>
    <x v="13"/>
    <x v="12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2371"/>
    <n v="1972"/>
    <n v="52"/>
    <s v="Gen X"/>
    <s v="Bachelors"/>
    <s v="College"/>
    <s v="Married"/>
    <n v="33622"/>
    <n v="33622"/>
    <s v="Bracket 3"/>
    <n v="1"/>
    <n v="1"/>
    <s v="Parent"/>
    <s v="2013-04-13"/>
    <d v="2024-07-24T00:00:00"/>
    <n v="4120"/>
    <n v="22"/>
    <n v="39"/>
    <n v="1"/>
    <n v="22"/>
    <n v="3"/>
    <n v="4"/>
    <n v="12"/>
    <n v="81"/>
    <n v="1.966019417475728E-2"/>
    <s v="Below Average Priority"/>
    <n v="3"/>
    <x v="7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04"/>
    <n v="1981"/>
    <n v="43"/>
    <s v="Millennials"/>
    <s v="Master"/>
    <s v="College"/>
    <s v="Single"/>
    <n v="22944"/>
    <n v="22944"/>
    <s v="Bracket 2"/>
    <n v="1"/>
    <n v="0"/>
    <s v="Parent"/>
    <s v="2013-12-23"/>
    <d v="2024-07-24T00:00:00"/>
    <n v="3866"/>
    <n v="67"/>
    <n v="19"/>
    <n v="3"/>
    <n v="19"/>
    <n v="4"/>
    <n v="5"/>
    <n v="26"/>
    <n v="76"/>
    <n v="1.9658561821003621E-2"/>
    <s v="Below Average Priority"/>
    <n v="3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685"/>
    <n v="1978"/>
    <n v="46"/>
    <s v="Gen X"/>
    <s v="Bachelors"/>
    <s v="College"/>
    <s v="Married"/>
    <n v="33039"/>
    <n v="33039"/>
    <s v="Bracket 3"/>
    <n v="1"/>
    <n v="0"/>
    <s v="Parent"/>
    <s v="2013-09-09"/>
    <d v="2024-07-24T00:00:00"/>
    <n v="3971"/>
    <n v="4"/>
    <n v="30"/>
    <n v="8"/>
    <n v="12"/>
    <n v="8"/>
    <n v="8"/>
    <n v="12"/>
    <n v="78"/>
    <n v="1.9642407454041805E-2"/>
    <s v="Below Average Priority"/>
    <n v="1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310"/>
    <n v="1978"/>
    <n v="46"/>
    <s v="Gen X"/>
    <s v="Bachelors"/>
    <s v="College"/>
    <s v="Married"/>
    <n v="33039"/>
    <n v="33039"/>
    <s v="Bracket 3"/>
    <n v="1"/>
    <n v="0"/>
    <s v="Parent"/>
    <s v="2013-09-09"/>
    <d v="2024-07-24T00:00:00"/>
    <n v="3971"/>
    <n v="4"/>
    <n v="30"/>
    <n v="8"/>
    <n v="12"/>
    <n v="8"/>
    <n v="8"/>
    <n v="12"/>
    <n v="78"/>
    <n v="1.9642407454041805E-2"/>
    <s v="Below Average Priority"/>
    <n v="1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346"/>
    <n v="1973"/>
    <n v="51"/>
    <s v="Gen X"/>
    <s v="Postgraduate"/>
    <s v="College"/>
    <s v="Married"/>
    <n v="23559"/>
    <n v="23559"/>
    <s v="Bracket 2"/>
    <n v="1"/>
    <n v="0"/>
    <s v="Parent"/>
    <s v="2013-07-03"/>
    <d v="2024-07-24T00:00:00"/>
    <n v="4039"/>
    <n v="87"/>
    <n v="25"/>
    <n v="5"/>
    <n v="19"/>
    <n v="7"/>
    <n v="0"/>
    <n v="23"/>
    <n v="79"/>
    <n v="1.955929685565734E-2"/>
    <s v="Below Average Priority"/>
    <n v="3"/>
    <x v="0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726"/>
    <n v="1970"/>
    <n v="54"/>
    <s v="Gen X"/>
    <s v="Bachelors"/>
    <s v="College"/>
    <s v="Single"/>
    <n v="22585"/>
    <n v="22585"/>
    <s v="Bracket 2"/>
    <n v="0"/>
    <n v="0"/>
    <s v="Not Parent"/>
    <s v="2013-03-18"/>
    <d v="2024-07-24T00:00:00"/>
    <n v="4146"/>
    <n v="23"/>
    <n v="3"/>
    <n v="9"/>
    <n v="15"/>
    <n v="13"/>
    <n v="2"/>
    <n v="39"/>
    <n v="81"/>
    <n v="1.9536903039073805E-2"/>
    <s v="Below Average Priority"/>
    <n v="1"/>
    <x v="11"/>
    <x v="12"/>
    <x v="13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2005"/>
    <n v="1990"/>
    <n v="34"/>
    <s v="Millennials"/>
    <s v="Bachelors"/>
    <s v="College"/>
    <s v="Married"/>
    <n v="35765"/>
    <n v="35765"/>
    <s v="Bracket 3"/>
    <n v="1"/>
    <n v="0"/>
    <s v="Parent"/>
    <s v="2013-12-11"/>
    <d v="2024-07-24T00:00:00"/>
    <n v="3878"/>
    <n v="86"/>
    <n v="22"/>
    <n v="3"/>
    <n v="30"/>
    <n v="0"/>
    <n v="5"/>
    <n v="15"/>
    <n v="75"/>
    <n v="1.9339865910263022E-2"/>
    <s v="Below Average Priority"/>
    <n v="2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550"/>
    <n v="1966"/>
    <n v="58"/>
    <s v="Gen X"/>
    <s v="Master"/>
    <s v="College"/>
    <s v="Partner"/>
    <n v="33564"/>
    <n v="33564"/>
    <s v="Bracket 3"/>
    <n v="0"/>
    <n v="1"/>
    <s v="Parent"/>
    <s v="2014-06-24"/>
    <d v="2024-07-24T00:00:00"/>
    <n v="3683"/>
    <n v="51"/>
    <n v="61"/>
    <n v="0"/>
    <n v="3"/>
    <n v="0"/>
    <n v="0"/>
    <n v="7"/>
    <n v="71"/>
    <n v="1.9277762693456421E-2"/>
    <s v="Below Average Priority"/>
    <n v="1"/>
    <x v="11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712"/>
    <n v="1991"/>
    <n v="33"/>
    <s v="Millennials"/>
    <s v="Postgraduate"/>
    <s v="College"/>
    <s v="Partner"/>
    <n v="20193"/>
    <n v="20193"/>
    <s v="Bracket 2"/>
    <n v="0"/>
    <n v="0"/>
    <s v="Not Parent"/>
    <s v="2012-11-28"/>
    <d v="2024-07-24T00:00:00"/>
    <n v="4256"/>
    <n v="18"/>
    <n v="8"/>
    <n v="8"/>
    <n v="22"/>
    <n v="24"/>
    <n v="11"/>
    <n v="9"/>
    <n v="82"/>
    <n v="1.9266917293233082E-2"/>
    <s v="Below Average Priority"/>
    <n v="1"/>
    <x v="11"/>
    <x v="12"/>
    <x v="9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734"/>
    <n v="1968"/>
    <n v="56"/>
    <s v="Gen X"/>
    <s v="PhD"/>
    <s v="College"/>
    <s v="Partner"/>
    <n v="40706"/>
    <n v="40706"/>
    <s v="Bracket 3"/>
    <n v="2"/>
    <n v="1"/>
    <s v="Parent"/>
    <s v="2013-01-17"/>
    <d v="2024-07-24T00:00:00"/>
    <n v="4206"/>
    <n v="37"/>
    <n v="59"/>
    <n v="0"/>
    <n v="11"/>
    <n v="4"/>
    <n v="2"/>
    <n v="5"/>
    <n v="81"/>
    <n v="1.9258202567760341E-2"/>
    <s v="Below Average Priority"/>
    <n v="4"/>
    <x v="0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16"/>
    <n v="1969"/>
    <n v="55"/>
    <s v="Gen X"/>
    <s v="Postgraduate"/>
    <s v="College"/>
    <s v="Married"/>
    <n v="46831"/>
    <n v="46831"/>
    <s v="Bracket 3"/>
    <n v="1"/>
    <n v="1"/>
    <s v="Parent"/>
    <s v="2013-06-08"/>
    <d v="2024-07-24T00:00:00"/>
    <n v="4064"/>
    <n v="84"/>
    <n v="22"/>
    <n v="2"/>
    <n v="10"/>
    <n v="6"/>
    <n v="4"/>
    <n v="34"/>
    <n v="78"/>
    <n v="1.9192913385826772E-2"/>
    <s v="Below Average Priority"/>
    <n v="2"/>
    <x v="11"/>
    <x v="6"/>
    <x v="13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509"/>
    <n v="1955"/>
    <n v="69"/>
    <s v="Boomers"/>
    <s v="Master"/>
    <s v="College"/>
    <s v="Single"/>
    <n v="36927"/>
    <n v="36927"/>
    <s v="Bracket 3"/>
    <n v="1"/>
    <n v="1"/>
    <s v="Parent"/>
    <s v="2014-06-02"/>
    <d v="2024-07-24T00:00:00"/>
    <n v="3705"/>
    <n v="46"/>
    <n v="51"/>
    <n v="0"/>
    <n v="16"/>
    <n v="0"/>
    <n v="0"/>
    <n v="4"/>
    <n v="71"/>
    <n v="1.9163292847503375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14"/>
    <n v="1982"/>
    <n v="42"/>
    <s v="Millennials"/>
    <s v="Master"/>
    <s v="College"/>
    <s v="Married"/>
    <n v="43815"/>
    <n v="43815"/>
    <s v="Bracket 3"/>
    <n v="1"/>
    <n v="0"/>
    <s v="Parent"/>
    <s v="2013-04-05"/>
    <d v="2024-07-24T00:00:00"/>
    <n v="4128"/>
    <n v="53"/>
    <n v="14"/>
    <n v="10"/>
    <n v="29"/>
    <n v="4"/>
    <n v="7"/>
    <n v="15"/>
    <n v="79"/>
    <n v="1.9137596899224806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019"/>
    <n v="1971"/>
    <n v="53"/>
    <s v="Gen X"/>
    <s v="PhD"/>
    <s v="College"/>
    <s v="Married"/>
    <n v="37126"/>
    <n v="37126"/>
    <s v="Bracket 3"/>
    <n v="1"/>
    <n v="0"/>
    <s v="Parent"/>
    <s v="2014-03-30"/>
    <d v="2024-07-24T00:00:00"/>
    <n v="3769"/>
    <n v="9"/>
    <n v="45"/>
    <n v="3"/>
    <n v="9"/>
    <n v="4"/>
    <n v="4"/>
    <n v="7"/>
    <n v="72"/>
    <n v="1.9103210400636773E-2"/>
    <s v="Below Average Priority"/>
    <n v="1"/>
    <x v="11"/>
    <x v="6"/>
    <x v="13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833"/>
    <n v="1955"/>
    <n v="69"/>
    <s v="Boomers"/>
    <s v="Master"/>
    <s v="College"/>
    <s v="Married"/>
    <n v="38452"/>
    <n v="38452"/>
    <s v="Bracket 3"/>
    <n v="1"/>
    <n v="1"/>
    <s v="Parent"/>
    <s v="2014-03-30"/>
    <d v="2024-07-24T00:00:00"/>
    <n v="3769"/>
    <n v="62"/>
    <n v="56"/>
    <n v="0"/>
    <n v="14"/>
    <n v="0"/>
    <n v="0"/>
    <n v="2"/>
    <n v="72"/>
    <n v="1.9103210400636773E-2"/>
    <s v="Below Average Priority"/>
    <n v="3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565"/>
    <n v="1955"/>
    <n v="69"/>
    <s v="Boomers"/>
    <s v="Master"/>
    <s v="College"/>
    <s v="Married"/>
    <n v="38452"/>
    <n v="38452"/>
    <s v="Bracket 3"/>
    <n v="1"/>
    <n v="1"/>
    <s v="Parent"/>
    <s v="2014-03-30"/>
    <d v="2024-07-24T00:00:00"/>
    <n v="3769"/>
    <n v="62"/>
    <n v="56"/>
    <n v="0"/>
    <n v="14"/>
    <n v="0"/>
    <n v="0"/>
    <n v="2"/>
    <n v="72"/>
    <n v="1.9103210400636773E-2"/>
    <s v="Below Average Priority"/>
    <n v="3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568"/>
    <n v="1984"/>
    <n v="40"/>
    <s v="Millennials"/>
    <s v="Bachelors"/>
    <s v="College"/>
    <s v="Married"/>
    <n v="38680"/>
    <n v="38680"/>
    <s v="Bracket 3"/>
    <n v="1"/>
    <n v="0"/>
    <s v="Parent"/>
    <s v="2013-03-28"/>
    <d v="2024-07-24T00:00:00"/>
    <n v="4136"/>
    <n v="97"/>
    <n v="11"/>
    <n v="0"/>
    <n v="36"/>
    <n v="15"/>
    <n v="5"/>
    <n v="12"/>
    <n v="79"/>
    <n v="1.9100580270793036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678"/>
    <n v="1989"/>
    <n v="35"/>
    <s v="Millennials"/>
    <s v="Bachelors"/>
    <s v="College"/>
    <s v="Partner"/>
    <n v="31928"/>
    <n v="31928"/>
    <s v="Bracket 3"/>
    <n v="1"/>
    <n v="0"/>
    <s v="Parent"/>
    <s v="2014-03-28"/>
    <d v="2024-07-24T00:00:00"/>
    <n v="3771"/>
    <n v="5"/>
    <n v="33"/>
    <n v="4"/>
    <n v="24"/>
    <n v="4"/>
    <n v="2"/>
    <n v="5"/>
    <n v="72"/>
    <n v="1.9093078758949882E-2"/>
    <s v="Below Average Priority"/>
    <n v="2"/>
    <x v="0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628"/>
    <n v="1987"/>
    <n v="37"/>
    <s v="Millennials"/>
    <s v="High School"/>
    <s v="No College"/>
    <s v="Single"/>
    <n v="15038"/>
    <n v="15038"/>
    <s v="Bracket 2"/>
    <n v="1"/>
    <n v="0"/>
    <s v="Parent"/>
    <s v="2013-01-29"/>
    <d v="2024-07-24T00:00:00"/>
    <n v="4194"/>
    <n v="93"/>
    <n v="4"/>
    <n v="8"/>
    <n v="11"/>
    <n v="19"/>
    <n v="12"/>
    <n v="26"/>
    <n v="80"/>
    <n v="1.9074868860276584E-2"/>
    <s v="Below Average Priority"/>
    <n v="2"/>
    <x v="7"/>
    <x v="12"/>
    <x v="1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428"/>
    <n v="1970"/>
    <n v="54"/>
    <s v="Gen X"/>
    <s v="Bachelors"/>
    <s v="College"/>
    <s v="Married"/>
    <n v="28164"/>
    <n v="28164"/>
    <s v="Bracket 2"/>
    <n v="1"/>
    <n v="0"/>
    <s v="Parent"/>
    <s v="2013-05-04"/>
    <d v="2024-07-24T00:00:00"/>
    <n v="4099"/>
    <n v="23"/>
    <n v="3"/>
    <n v="18"/>
    <n v="26"/>
    <n v="11"/>
    <n v="8"/>
    <n v="12"/>
    <n v="78"/>
    <n v="1.9029031471090509E-2"/>
    <s v="Below Average Priority"/>
    <n v="3"/>
    <x v="7"/>
    <x v="13"/>
    <x v="9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46"/>
    <n v="1977"/>
    <n v="47"/>
    <s v="Gen X"/>
    <s v="Postgraduate"/>
    <s v="College"/>
    <s v="Single"/>
    <n v="31878"/>
    <n v="31878"/>
    <s v="Bracket 3"/>
    <n v="0"/>
    <n v="1"/>
    <s v="Parent"/>
    <s v="2014-06-22"/>
    <d v="2024-07-24T00:00:00"/>
    <n v="3685"/>
    <n v="7"/>
    <n v="23"/>
    <n v="4"/>
    <n v="5"/>
    <n v="10"/>
    <n v="5"/>
    <n v="23"/>
    <n v="70"/>
    <n v="1.8995929443690638E-2"/>
    <s v="Below Average Priority"/>
    <n v="1"/>
    <x v="11"/>
    <x v="13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186"/>
    <n v="1950"/>
    <n v="74"/>
    <s v="Boomers"/>
    <s v="Bachelors"/>
    <s v="College"/>
    <s v="Partner"/>
    <n v="34026"/>
    <n v="34026"/>
    <s v="Bracket 3"/>
    <n v="1"/>
    <n v="1"/>
    <s v="Parent"/>
    <s v="2013-08-05"/>
    <d v="2024-07-24T00:00:00"/>
    <n v="4006"/>
    <n v="11"/>
    <n v="18"/>
    <n v="6"/>
    <n v="15"/>
    <n v="12"/>
    <n v="8"/>
    <n v="17"/>
    <n v="76"/>
    <n v="1.8971542685971045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419"/>
    <n v="1950"/>
    <n v="74"/>
    <s v="Boomers"/>
    <s v="Bachelors"/>
    <s v="College"/>
    <s v="Partner"/>
    <n v="34026"/>
    <n v="34026"/>
    <s v="Bracket 3"/>
    <n v="1"/>
    <n v="1"/>
    <s v="Parent"/>
    <s v="2013-08-05"/>
    <d v="2024-07-24T00:00:00"/>
    <n v="4006"/>
    <n v="11"/>
    <n v="18"/>
    <n v="6"/>
    <n v="15"/>
    <n v="12"/>
    <n v="8"/>
    <n v="17"/>
    <n v="76"/>
    <n v="1.8971542685971045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42"/>
    <n v="1966"/>
    <n v="58"/>
    <s v="Gen X"/>
    <s v="PhD"/>
    <s v="College"/>
    <s v="Partner"/>
    <n v="47472"/>
    <n v="47472"/>
    <s v="Bracket 3"/>
    <n v="1"/>
    <n v="1"/>
    <s v="Parent"/>
    <s v="2013-09-16"/>
    <d v="2024-07-24T00:00:00"/>
    <n v="3964"/>
    <n v="39"/>
    <n v="56"/>
    <n v="0"/>
    <n v="11"/>
    <n v="0"/>
    <n v="0"/>
    <n v="8"/>
    <n v="75"/>
    <n v="1.8920282542885972E-2"/>
    <s v="Below Average Priority"/>
    <n v="2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710"/>
    <n v="1984"/>
    <n v="40"/>
    <s v="Millennials"/>
    <s v="PhD"/>
    <s v="College"/>
    <s v="Single"/>
    <n v="39684"/>
    <n v="39684"/>
    <s v="Bracket 3"/>
    <n v="1"/>
    <n v="0"/>
    <s v="Parent"/>
    <s v="2012-10-12"/>
    <d v="2024-07-24T00:00:00"/>
    <n v="4303"/>
    <n v="41"/>
    <n v="19"/>
    <n v="0"/>
    <n v="35"/>
    <n v="6"/>
    <n v="4"/>
    <n v="17"/>
    <n v="81"/>
    <n v="1.8824076225888914E-2"/>
    <s v="Below Average Priority"/>
    <n v="2"/>
    <x v="7"/>
    <x v="12"/>
    <x v="13"/>
    <n v="7"/>
    <x v="0"/>
    <x v="0"/>
    <x v="0"/>
    <x v="0"/>
    <x v="1"/>
    <n v="1"/>
    <s v="Not Converted"/>
    <n v="1"/>
    <n v="3"/>
    <n v="11"/>
    <n v="0"/>
    <n v="0"/>
    <n v="2"/>
    <n v="0"/>
    <n v="2"/>
    <x v="4"/>
  </r>
  <r>
    <n v="6437"/>
    <n v="1985"/>
    <n v="39"/>
    <s v="Millennials"/>
    <s v="Postgraduate"/>
    <s v="College"/>
    <s v="Single"/>
    <n v="41473"/>
    <n v="41473"/>
    <s v="Bracket 3"/>
    <n v="1"/>
    <n v="0"/>
    <s v="Parent"/>
    <s v="2013-06-19"/>
    <d v="2024-07-24T00:00:00"/>
    <n v="4053"/>
    <n v="80"/>
    <n v="21"/>
    <n v="8"/>
    <n v="20"/>
    <n v="15"/>
    <n v="3"/>
    <n v="9"/>
    <n v="76"/>
    <n v="1.8751542067604245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116"/>
    <n v="1968"/>
    <n v="56"/>
    <s v="Gen X"/>
    <s v="Postgraduate"/>
    <s v="College"/>
    <s v="Married"/>
    <n v="48985"/>
    <n v="48985"/>
    <s v="Bracket 3"/>
    <n v="0"/>
    <n v="1"/>
    <s v="Parent"/>
    <s v="2013-07-05"/>
    <d v="2024-07-24T00:00:00"/>
    <n v="4037"/>
    <n v="13"/>
    <n v="19"/>
    <n v="13"/>
    <n v="18"/>
    <n v="10"/>
    <n v="7"/>
    <n v="8"/>
    <n v="75"/>
    <n v="1.857815209313847E-2"/>
    <s v="Below Average Priority"/>
    <n v="1"/>
    <x v="11"/>
    <x v="12"/>
    <x v="12"/>
    <n v="3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301"/>
    <n v="1982"/>
    <n v="42"/>
    <s v="Millennials"/>
    <s v="Postgraduate"/>
    <s v="College"/>
    <s v="Single"/>
    <n v="23616"/>
    <n v="23616"/>
    <s v="Bracket 2"/>
    <n v="1"/>
    <n v="0"/>
    <s v="Parent"/>
    <s v="2012-11-17"/>
    <d v="2024-07-24T00:00:00"/>
    <n v="4267"/>
    <n v="76"/>
    <n v="4"/>
    <n v="22"/>
    <n v="11"/>
    <n v="3"/>
    <n v="7"/>
    <n v="32"/>
    <n v="79"/>
    <n v="1.8514178579798455E-2"/>
    <s v="Below Average Priority"/>
    <n v="2"/>
    <x v="0"/>
    <x v="13"/>
    <x v="12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230"/>
    <n v="1980"/>
    <n v="44"/>
    <s v="Millennials"/>
    <s v="Bachelors"/>
    <s v="College"/>
    <s v="Married"/>
    <n v="33228"/>
    <n v="33228"/>
    <s v="Bracket 3"/>
    <n v="1"/>
    <n v="0"/>
    <s v="Parent"/>
    <s v="2014-01-23"/>
    <d v="2024-07-24T00:00:00"/>
    <n v="3835"/>
    <n v="28"/>
    <n v="22"/>
    <n v="2"/>
    <n v="31"/>
    <n v="7"/>
    <n v="4"/>
    <n v="5"/>
    <n v="71"/>
    <n v="1.8513689700130377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733"/>
    <n v="1978"/>
    <n v="46"/>
    <s v="Gen X"/>
    <s v="High School"/>
    <s v="No College"/>
    <s v="Partner"/>
    <n v="24882"/>
    <n v="24882"/>
    <s v="Bracket 2"/>
    <n v="1"/>
    <n v="0"/>
    <s v="Parent"/>
    <s v="2012-09-09"/>
    <d v="2024-07-24T00:00:00"/>
    <n v="4336"/>
    <n v="52"/>
    <n v="1"/>
    <n v="4"/>
    <n v="10"/>
    <n v="29"/>
    <n v="0"/>
    <n v="36"/>
    <n v="80"/>
    <n v="1.8450184501845018E-2"/>
    <s v="Below Average Priority"/>
    <n v="1"/>
    <x v="11"/>
    <x v="12"/>
    <x v="13"/>
    <n v="6"/>
    <x v="0"/>
    <x v="0"/>
    <x v="1"/>
    <x v="0"/>
    <x v="1"/>
    <n v="1"/>
    <s v="Converted"/>
    <n v="0"/>
    <n v="3"/>
    <n v="11"/>
    <n v="0"/>
    <n v="0"/>
    <n v="2"/>
    <n v="0"/>
    <n v="2"/>
    <x v="4"/>
  </r>
  <r>
    <n v="8462"/>
    <n v="1978"/>
    <n v="46"/>
    <s v="Gen X"/>
    <s v="High School"/>
    <s v="No College"/>
    <s v="Partner"/>
    <n v="24882"/>
    <n v="24882"/>
    <s v="Bracket 2"/>
    <n v="1"/>
    <n v="0"/>
    <s v="Parent"/>
    <s v="2012-09-09"/>
    <d v="2024-07-24T00:00:00"/>
    <n v="4336"/>
    <n v="52"/>
    <n v="1"/>
    <n v="4"/>
    <n v="10"/>
    <n v="29"/>
    <n v="0"/>
    <n v="36"/>
    <n v="80"/>
    <n v="1.8450184501845018E-2"/>
    <s v="Below Average Priority"/>
    <n v="1"/>
    <x v="11"/>
    <x v="12"/>
    <x v="13"/>
    <n v="6"/>
    <x v="0"/>
    <x v="0"/>
    <x v="1"/>
    <x v="0"/>
    <x v="1"/>
    <n v="1"/>
    <s v="Converted"/>
    <n v="0"/>
    <n v="3"/>
    <n v="11"/>
    <n v="0"/>
    <n v="0"/>
    <n v="2"/>
    <n v="0"/>
    <n v="2"/>
    <x v="4"/>
  </r>
  <r>
    <n v="2634"/>
    <n v="1979"/>
    <n v="45"/>
    <s v="Gen X"/>
    <s v="Master"/>
    <s v="College"/>
    <s v="Single"/>
    <n v="16653"/>
    <n v="16653"/>
    <s v="Bracket 2"/>
    <n v="1"/>
    <n v="0"/>
    <s v="Parent"/>
    <s v="2014-04-18"/>
    <d v="2024-07-24T00:00:00"/>
    <n v="3750"/>
    <n v="10"/>
    <n v="5"/>
    <n v="7"/>
    <n v="31"/>
    <n v="15"/>
    <n v="4"/>
    <n v="7"/>
    <n v="69"/>
    <n v="1.84E-2"/>
    <s v="Below Average Priority"/>
    <n v="3"/>
    <x v="7"/>
    <x v="12"/>
    <x v="12"/>
    <n v="6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10680"/>
    <n v="1986"/>
    <n v="38"/>
    <s v="Millennials"/>
    <s v="Bachelors"/>
    <s v="College"/>
    <s v="Partner"/>
    <n v="33235"/>
    <n v="33235"/>
    <s v="Bracket 3"/>
    <n v="1"/>
    <n v="0"/>
    <s v="Parent"/>
    <s v="2014-02-05"/>
    <d v="2024-07-24T00:00:00"/>
    <n v="3822"/>
    <n v="71"/>
    <n v="45"/>
    <n v="0"/>
    <n v="16"/>
    <n v="2"/>
    <n v="1"/>
    <n v="6"/>
    <n v="70"/>
    <n v="1.8315018315018316E-2"/>
    <s v="Below Average Priority"/>
    <n v="1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964"/>
    <n v="1981"/>
    <n v="43"/>
    <s v="Millennials"/>
    <s v="Bachelors"/>
    <s v="College"/>
    <s v="Married"/>
    <n v="26872"/>
    <n v="26872"/>
    <s v="Bracket 2"/>
    <n v="0"/>
    <n v="0"/>
    <s v="Not Parent"/>
    <s v="2013-10-16"/>
    <d v="2024-07-24T00:00:00"/>
    <n v="3934"/>
    <n v="0"/>
    <n v="3"/>
    <n v="10"/>
    <n v="8"/>
    <n v="3"/>
    <n v="16"/>
    <n v="32"/>
    <n v="72"/>
    <n v="1.8301982714794104E-2"/>
    <s v="Below Average Priority"/>
    <n v="1"/>
    <x v="11"/>
    <x v="12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668"/>
    <n v="1971"/>
    <n v="53"/>
    <s v="Gen X"/>
    <s v="Bachelors"/>
    <s v="College"/>
    <s v="Married"/>
    <n v="18793"/>
    <n v="18793"/>
    <s v="Bracket 2"/>
    <n v="1"/>
    <n v="0"/>
    <s v="Parent"/>
    <s v="2013-01-12"/>
    <d v="2024-07-24T00:00:00"/>
    <n v="4211"/>
    <n v="14"/>
    <n v="4"/>
    <n v="16"/>
    <n v="20"/>
    <n v="0"/>
    <n v="17"/>
    <n v="20"/>
    <n v="77"/>
    <n v="1.8285442887675137E-2"/>
    <s v="Below Average Priority"/>
    <n v="3"/>
    <x v="7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157"/>
    <n v="1972"/>
    <n v="52"/>
    <s v="Gen X"/>
    <s v="Bachelors"/>
    <s v="College"/>
    <s v="Partner"/>
    <n v="26290"/>
    <n v="26290"/>
    <s v="Bracket 2"/>
    <n v="1"/>
    <n v="1"/>
    <s v="Parent"/>
    <s v="2013-01-12"/>
    <d v="2024-07-24T00:00:00"/>
    <n v="4211"/>
    <n v="49"/>
    <n v="15"/>
    <n v="8"/>
    <n v="16"/>
    <n v="11"/>
    <n v="5"/>
    <n v="22"/>
    <n v="77"/>
    <n v="1.8285442887675137E-2"/>
    <s v="Below Average Priority"/>
    <n v="4"/>
    <x v="7"/>
    <x v="13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00"/>
    <n v="1973"/>
    <n v="51"/>
    <s v="Gen X"/>
    <s v="Master"/>
    <s v="College"/>
    <s v="Married"/>
    <n v="38961"/>
    <n v="38961"/>
    <s v="Bracket 3"/>
    <n v="1"/>
    <n v="0"/>
    <s v="Parent"/>
    <s v="2013-12-30"/>
    <d v="2024-07-24T00:00:00"/>
    <n v="3859"/>
    <n v="60"/>
    <n v="19"/>
    <n v="7"/>
    <n v="19"/>
    <n v="0"/>
    <n v="1"/>
    <n v="24"/>
    <n v="70"/>
    <n v="1.8139414356050789E-2"/>
    <s v="Below Average Priority"/>
    <n v="1"/>
    <x v="7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537"/>
    <n v="1981"/>
    <n v="43"/>
    <s v="Millennials"/>
    <s v="Bachelors"/>
    <s v="College"/>
    <s v="Partner"/>
    <n v="31089"/>
    <n v="31089"/>
    <s v="Bracket 2"/>
    <n v="1"/>
    <n v="0"/>
    <s v="Parent"/>
    <s v="2012-08-17"/>
    <d v="2024-07-24T00:00:00"/>
    <n v="4359"/>
    <n v="57"/>
    <n v="31"/>
    <n v="3"/>
    <n v="31"/>
    <n v="2"/>
    <n v="8"/>
    <n v="4"/>
    <n v="79"/>
    <n v="1.8123422803395274E-2"/>
    <s v="Below Average Priority"/>
    <n v="3"/>
    <x v="0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519"/>
    <n v="1972"/>
    <n v="52"/>
    <s v="Gen X"/>
    <s v="PhD"/>
    <s v="College"/>
    <s v="Single"/>
    <n v="38578"/>
    <n v="38578"/>
    <s v="Bracket 3"/>
    <n v="1"/>
    <n v="1"/>
    <s v="Parent"/>
    <s v="2013-06-22"/>
    <d v="2024-07-24T00:00:00"/>
    <n v="4050"/>
    <n v="2"/>
    <n v="38"/>
    <n v="4"/>
    <n v="22"/>
    <n v="3"/>
    <n v="3"/>
    <n v="3"/>
    <n v="73"/>
    <n v="1.8024691358024692E-2"/>
    <s v="Below Average Priority"/>
    <n v="3"/>
    <x v="0"/>
    <x v="13"/>
    <x v="12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9080"/>
    <n v="1972"/>
    <n v="52"/>
    <s v="Gen X"/>
    <s v="PhD"/>
    <s v="College"/>
    <s v="Single"/>
    <n v="38578"/>
    <n v="38578"/>
    <s v="Bracket 3"/>
    <n v="1"/>
    <n v="1"/>
    <s v="Parent"/>
    <s v="2013-06-22"/>
    <d v="2024-07-24T00:00:00"/>
    <n v="4050"/>
    <n v="2"/>
    <n v="38"/>
    <n v="4"/>
    <n v="22"/>
    <n v="3"/>
    <n v="3"/>
    <n v="3"/>
    <n v="73"/>
    <n v="1.8024691358024692E-2"/>
    <s v="Below Average Priority"/>
    <n v="3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802"/>
    <n v="1972"/>
    <n v="52"/>
    <s v="Gen X"/>
    <s v="High School"/>
    <s v="No College"/>
    <s v="Married"/>
    <n v="14188"/>
    <n v="14188"/>
    <s v="Bracket 2"/>
    <n v="0"/>
    <n v="0"/>
    <s v="Not Parent"/>
    <s v="2013-02-28"/>
    <d v="2024-07-24T00:00:00"/>
    <n v="4164"/>
    <n v="40"/>
    <n v="2"/>
    <n v="7"/>
    <n v="11"/>
    <n v="16"/>
    <n v="12"/>
    <n v="27"/>
    <n v="75"/>
    <n v="1.8011527377521614E-2"/>
    <s v="Below Average Priority"/>
    <n v="1"/>
    <x v="7"/>
    <x v="13"/>
    <x v="9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605"/>
    <n v="1964"/>
    <n v="60"/>
    <s v="Boomers"/>
    <s v="PhD"/>
    <s v="College"/>
    <s v="Partner"/>
    <n v="46910"/>
    <n v="46910"/>
    <s v="Bracket 3"/>
    <n v="1"/>
    <n v="1"/>
    <s v="Parent"/>
    <s v="2014-03-23"/>
    <d v="2024-07-24T00:00:00"/>
    <n v="3776"/>
    <n v="36"/>
    <n v="48"/>
    <n v="0"/>
    <n v="14"/>
    <n v="0"/>
    <n v="0"/>
    <n v="6"/>
    <n v="68"/>
    <n v="1.8008474576271187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671"/>
    <n v="1968"/>
    <n v="56"/>
    <s v="Gen X"/>
    <s v="Bachelors"/>
    <s v="College"/>
    <s v="Married"/>
    <n v="19514"/>
    <n v="19514"/>
    <s v="Bracket 2"/>
    <n v="1"/>
    <n v="1"/>
    <s v="Parent"/>
    <s v="2014-01-26"/>
    <d v="2024-07-24T00:00:00"/>
    <n v="3832"/>
    <n v="47"/>
    <n v="14"/>
    <n v="3"/>
    <n v="21"/>
    <n v="2"/>
    <n v="1"/>
    <n v="28"/>
    <n v="69"/>
    <n v="1.80062630480167E-2"/>
    <s v="Below Average Priority"/>
    <n v="4"/>
    <x v="0"/>
    <x v="12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8975"/>
    <n v="1968"/>
    <n v="56"/>
    <s v="Gen X"/>
    <s v="Bachelors"/>
    <s v="College"/>
    <s v="Married"/>
    <n v="19514"/>
    <n v="19514"/>
    <s v="Bracket 2"/>
    <n v="1"/>
    <n v="1"/>
    <s v="Parent"/>
    <s v="2014-01-26"/>
    <d v="2024-07-24T00:00:00"/>
    <n v="3832"/>
    <n v="47"/>
    <n v="14"/>
    <n v="3"/>
    <n v="21"/>
    <n v="2"/>
    <n v="1"/>
    <n v="28"/>
    <n v="69"/>
    <n v="1.80062630480167E-2"/>
    <s v="Below Average Priority"/>
    <n v="4"/>
    <x v="0"/>
    <x v="12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1921"/>
    <n v="1967"/>
    <n v="57"/>
    <s v="Gen X"/>
    <s v="PhD"/>
    <s v="College"/>
    <s v="Married"/>
    <n v="59062"/>
    <n v="59062"/>
    <s v="Bracket 4"/>
    <n v="2"/>
    <n v="1"/>
    <s v="Parent"/>
    <s v="2013-10-03"/>
    <d v="2024-07-24T00:00:00"/>
    <n v="3947"/>
    <n v="74"/>
    <n v="46"/>
    <n v="1"/>
    <n v="12"/>
    <n v="3"/>
    <n v="0"/>
    <n v="9"/>
    <n v="71"/>
    <n v="1.7988345578920699E-2"/>
    <s v="Below Average Priority"/>
    <n v="2"/>
    <x v="7"/>
    <x v="13"/>
    <x v="12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473"/>
    <n v="1960"/>
    <n v="64"/>
    <s v="Boomers"/>
    <s v="Postgraduate"/>
    <s v="College"/>
    <s v="Single"/>
    <n v="47823"/>
    <n v="47823"/>
    <s v="Bracket 3"/>
    <n v="0"/>
    <n v="1"/>
    <s v="Parent"/>
    <s v="2013-07-23"/>
    <d v="2024-07-24T00:00:00"/>
    <n v="4019"/>
    <n v="0"/>
    <n v="53"/>
    <n v="1"/>
    <n v="5"/>
    <n v="2"/>
    <n v="1"/>
    <n v="10"/>
    <n v="72"/>
    <n v="1.7914904205026127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842"/>
    <n v="1968"/>
    <n v="56"/>
    <s v="Gen X"/>
    <s v="Bachelors"/>
    <s v="College"/>
    <s v="Single"/>
    <n v="36065"/>
    <n v="36065"/>
    <s v="Bracket 3"/>
    <n v="1"/>
    <n v="1"/>
    <s v="Parent"/>
    <s v="2013-03-31"/>
    <d v="2024-07-24T00:00:00"/>
    <n v="4133"/>
    <n v="54"/>
    <n v="18"/>
    <n v="7"/>
    <n v="34"/>
    <n v="10"/>
    <n v="2"/>
    <n v="3"/>
    <n v="74"/>
    <n v="1.7904669731429953E-2"/>
    <s v="Below Average Priority"/>
    <n v="3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115"/>
    <n v="1957"/>
    <n v="67"/>
    <s v="Boomers"/>
    <s v="Bachelors"/>
    <s v="College"/>
    <s v="Partner"/>
    <n v="50116"/>
    <n v="50116"/>
    <s v="Bracket 3"/>
    <n v="1"/>
    <n v="1"/>
    <s v="Parent"/>
    <s v="2014-06-20"/>
    <d v="2024-07-24T00:00:00"/>
    <n v="3687"/>
    <n v="68"/>
    <n v="54"/>
    <n v="0"/>
    <n v="10"/>
    <n v="0"/>
    <n v="0"/>
    <n v="2"/>
    <n v="66"/>
    <n v="1.7900732302685109E-2"/>
    <s v="Below Average Priority"/>
    <n v="2"/>
    <x v="11"/>
    <x v="13"/>
    <x v="9"/>
    <n v="5"/>
    <x v="0"/>
    <x v="0"/>
    <x v="0"/>
    <x v="1"/>
    <x v="1"/>
    <n v="1"/>
    <s v="Converted"/>
    <n v="0"/>
    <n v="3"/>
    <n v="11"/>
    <n v="0"/>
    <n v="0"/>
    <n v="0"/>
    <n v="0"/>
    <n v="0"/>
    <x v="5"/>
  </r>
  <r>
    <n v="663"/>
    <n v="1989"/>
    <n v="35"/>
    <s v="Millennials"/>
    <s v="PhD"/>
    <s v="College"/>
    <s v="Single"/>
    <n v="33996"/>
    <n v="33996"/>
    <s v="Bracket 3"/>
    <n v="0"/>
    <n v="0"/>
    <s v="Not Parent"/>
    <s v="2013-09-11"/>
    <d v="2024-07-24T00:00:00"/>
    <n v="3969"/>
    <n v="46"/>
    <n v="40"/>
    <n v="2"/>
    <n v="15"/>
    <n v="8"/>
    <n v="0"/>
    <n v="6"/>
    <n v="71"/>
    <n v="1.7888636936255985E-2"/>
    <s v="Below Average Priority"/>
    <n v="1"/>
    <x v="11"/>
    <x v="12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299"/>
    <n v="1989"/>
    <n v="35"/>
    <s v="Millennials"/>
    <s v="PhD"/>
    <s v="College"/>
    <s v="Single"/>
    <n v="33996"/>
    <n v="33996"/>
    <s v="Bracket 3"/>
    <n v="0"/>
    <n v="0"/>
    <s v="Not Parent"/>
    <s v="2013-09-11"/>
    <d v="2024-07-24T00:00:00"/>
    <n v="3969"/>
    <n v="46"/>
    <n v="40"/>
    <n v="2"/>
    <n v="15"/>
    <n v="8"/>
    <n v="0"/>
    <n v="6"/>
    <n v="71"/>
    <n v="1.7888636936255985E-2"/>
    <s v="Below Average Priority"/>
    <n v="1"/>
    <x v="11"/>
    <x v="12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725"/>
    <n v="1950"/>
    <n v="74"/>
    <s v="Boomers"/>
    <s v="PhD"/>
    <s v="College"/>
    <s v="Partner"/>
    <n v="50616"/>
    <n v="50616"/>
    <s v="Bracket 3"/>
    <n v="0"/>
    <n v="1"/>
    <s v="Parent"/>
    <s v="2014-04-13"/>
    <d v="2024-07-24T00:00:00"/>
    <n v="3755"/>
    <n v="71"/>
    <n v="30"/>
    <n v="2"/>
    <n v="25"/>
    <n v="0"/>
    <n v="1"/>
    <n v="9"/>
    <n v="67"/>
    <n v="1.7842876165113184E-2"/>
    <s v="Below Average Priority"/>
    <n v="1"/>
    <x v="11"/>
    <x v="12"/>
    <x v="9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527"/>
    <n v="1968"/>
    <n v="56"/>
    <s v="Gen X"/>
    <s v="Master"/>
    <s v="College"/>
    <s v="Divorced"/>
    <n v="23748"/>
    <n v="23748"/>
    <s v="Bracket 2"/>
    <n v="1"/>
    <n v="0"/>
    <s v="Parent"/>
    <s v="2012-11-21"/>
    <d v="2024-07-24T00:00:00"/>
    <n v="4263"/>
    <n v="97"/>
    <n v="6"/>
    <n v="6"/>
    <n v="29"/>
    <n v="12"/>
    <n v="15"/>
    <n v="8"/>
    <n v="76"/>
    <n v="1.7827820783485809E-2"/>
    <s v="Below Average Priority"/>
    <n v="3"/>
    <x v="7"/>
    <x v="12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686"/>
    <n v="1979"/>
    <n v="45"/>
    <s v="Gen X"/>
    <s v="High School"/>
    <s v="No College"/>
    <s v="Partner"/>
    <n v="23724"/>
    <n v="23724"/>
    <s v="Bracket 2"/>
    <n v="1"/>
    <n v="0"/>
    <s v="Parent"/>
    <s v="2013-01-08"/>
    <d v="2024-07-24T00:00:00"/>
    <n v="4215"/>
    <n v="65"/>
    <n v="5"/>
    <n v="23"/>
    <n v="15"/>
    <n v="0"/>
    <n v="18"/>
    <n v="14"/>
    <n v="75"/>
    <n v="1.7793594306049824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865"/>
    <n v="1977"/>
    <n v="47"/>
    <s v="Gen X"/>
    <s v="Postgraduate"/>
    <s v="College"/>
    <s v="Partner"/>
    <n v="20981"/>
    <n v="20981"/>
    <s v="Bracket 2"/>
    <n v="0"/>
    <n v="0"/>
    <s v="Not Parent"/>
    <s v="2013-04-30"/>
    <d v="2024-07-24T00:00:00"/>
    <n v="4103"/>
    <n v="14"/>
    <n v="2"/>
    <n v="12"/>
    <n v="10"/>
    <n v="6"/>
    <n v="13"/>
    <n v="30"/>
    <n v="73"/>
    <n v="1.7791859614915913E-2"/>
    <s v="Below Average Priority"/>
    <n v="1"/>
    <x v="0"/>
    <x v="12"/>
    <x v="1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9"/>
    <n v="1975"/>
    <n v="49"/>
    <s v="Gen X"/>
    <s v="Postgraduate"/>
    <s v="College"/>
    <s v="Married"/>
    <n v="22212"/>
    <n v="22212"/>
    <s v="Bracket 2"/>
    <n v="1"/>
    <n v="0"/>
    <s v="Parent"/>
    <s v="2013-12-09"/>
    <d v="2024-07-24T00:00:00"/>
    <n v="3880"/>
    <n v="49"/>
    <n v="5"/>
    <n v="9"/>
    <n v="20"/>
    <n v="6"/>
    <n v="8"/>
    <n v="21"/>
    <n v="69"/>
    <n v="1.7783505154639175E-2"/>
    <s v="Below Average Priority"/>
    <n v="2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892"/>
    <n v="1969"/>
    <n v="55"/>
    <s v="Gen X"/>
    <s v="Bachelors"/>
    <s v="College"/>
    <s v="Single"/>
    <n v="18589"/>
    <n v="18589"/>
    <s v="Bracket 2"/>
    <n v="0"/>
    <n v="0"/>
    <s v="Not Parent"/>
    <s v="2013-01-02"/>
    <d v="2024-07-24T00:00:00"/>
    <n v="4221"/>
    <n v="89"/>
    <n v="6"/>
    <n v="4"/>
    <n v="25"/>
    <n v="15"/>
    <n v="12"/>
    <n v="13"/>
    <n v="75"/>
    <n v="1.7768301350390904E-2"/>
    <s v="Below Average Priority"/>
    <n v="2"/>
    <x v="7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481"/>
    <n v="1976"/>
    <n v="48"/>
    <s v="Gen X"/>
    <s v="Bachelors"/>
    <s v="College"/>
    <s v="Married"/>
    <n v="17148"/>
    <n v="17148"/>
    <s v="Bracket 2"/>
    <n v="1"/>
    <n v="0"/>
    <s v="Parent"/>
    <s v="2014-01-28"/>
    <d v="2024-07-24T00:00:00"/>
    <n v="3830"/>
    <n v="80"/>
    <n v="9"/>
    <n v="9"/>
    <n v="11"/>
    <n v="13"/>
    <n v="10"/>
    <n v="16"/>
    <n v="68"/>
    <n v="1.7754569190600523E-2"/>
    <s v="Below Average Priority"/>
    <n v="4"/>
    <x v="0"/>
    <x v="12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933"/>
    <n v="1983"/>
    <n v="41"/>
    <s v="Millennials"/>
    <s v="Postgraduate"/>
    <s v="College"/>
    <s v="Married"/>
    <n v="32146"/>
    <n v="32146"/>
    <s v="Bracket 3"/>
    <n v="1"/>
    <n v="0"/>
    <s v="Parent"/>
    <s v="2014-05-12"/>
    <d v="2024-07-24T00:00:00"/>
    <n v="3726"/>
    <n v="16"/>
    <n v="26"/>
    <n v="3"/>
    <n v="23"/>
    <n v="4"/>
    <n v="7"/>
    <n v="3"/>
    <n v="66"/>
    <n v="1.7713365539452495E-2"/>
    <s v="Below Average Priority"/>
    <n v="2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927"/>
    <n v="1971"/>
    <n v="53"/>
    <s v="Gen X"/>
    <s v="Bachelors"/>
    <s v="College"/>
    <s v="Partner"/>
    <n v="16626"/>
    <n v="16626"/>
    <s v="Bracket 2"/>
    <n v="2"/>
    <n v="0"/>
    <s v="Parent"/>
    <s v="2014-01-15"/>
    <d v="2024-07-24T00:00:00"/>
    <n v="3843"/>
    <n v="76"/>
    <n v="8"/>
    <n v="3"/>
    <n v="22"/>
    <n v="21"/>
    <n v="1"/>
    <n v="13"/>
    <n v="68"/>
    <n v="1.7694509497788186E-2"/>
    <s v="Below Average Priority"/>
    <n v="3"/>
    <x v="0"/>
    <x v="13"/>
    <x v="12"/>
    <n v="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834"/>
    <n v="1978"/>
    <n v="46"/>
    <s v="Gen X"/>
    <s v="Master"/>
    <s v="College"/>
    <s v="Single"/>
    <n v="35544"/>
    <n v="35544"/>
    <s v="Bracket 3"/>
    <n v="1"/>
    <n v="0"/>
    <s v="Parent"/>
    <s v="2014-03-08"/>
    <d v="2024-07-24T00:00:00"/>
    <n v="3791"/>
    <n v="77"/>
    <n v="30"/>
    <n v="5"/>
    <n v="23"/>
    <n v="4"/>
    <n v="1"/>
    <n v="4"/>
    <n v="67"/>
    <n v="1.7673437087839621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639"/>
    <n v="1966"/>
    <n v="58"/>
    <s v="Gen X"/>
    <s v="Bachelors"/>
    <s v="College"/>
    <s v="Single"/>
    <n v="43602"/>
    <n v="43602"/>
    <s v="Bracket 3"/>
    <n v="1"/>
    <n v="1"/>
    <s v="Parent"/>
    <s v="2014-01-10"/>
    <d v="2024-07-24T00:00:00"/>
    <n v="3848"/>
    <n v="45"/>
    <n v="19"/>
    <n v="5"/>
    <n v="12"/>
    <n v="10"/>
    <n v="3"/>
    <n v="19"/>
    <n v="68"/>
    <n v="1.7671517671517672E-2"/>
    <s v="Below Average Priority"/>
    <n v="3"/>
    <x v="0"/>
    <x v="12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3"/>
    <n v="1989"/>
    <n v="35"/>
    <s v="Millennials"/>
    <s v="Bachelors"/>
    <s v="College"/>
    <s v="Married"/>
    <n v="37155"/>
    <n v="37155"/>
    <s v="Bracket 3"/>
    <n v="1"/>
    <n v="0"/>
    <s v="Parent"/>
    <s v="2013-01-31"/>
    <d v="2024-07-24T00:00:00"/>
    <n v="4192"/>
    <n v="51"/>
    <n v="23"/>
    <n v="0"/>
    <n v="26"/>
    <n v="7"/>
    <n v="15"/>
    <n v="3"/>
    <n v="74"/>
    <n v="1.7652671755725192E-2"/>
    <s v="Below Average Priority"/>
    <n v="1"/>
    <x v="7"/>
    <x v="13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23"/>
    <n v="1966"/>
    <n v="58"/>
    <s v="Gen X"/>
    <s v="Master"/>
    <s v="College"/>
    <s v="Partner"/>
    <n v="45903"/>
    <n v="45903"/>
    <s v="Bracket 3"/>
    <n v="0"/>
    <n v="1"/>
    <s v="Parent"/>
    <s v="2014-04-23"/>
    <d v="2024-07-24T00:00:00"/>
    <n v="3745"/>
    <n v="80"/>
    <n v="33"/>
    <n v="8"/>
    <n v="10"/>
    <n v="2"/>
    <n v="10"/>
    <n v="3"/>
    <n v="66"/>
    <n v="1.7623497997329773E-2"/>
    <s v="Below Average Priority"/>
    <n v="2"/>
    <x v="7"/>
    <x v="12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542"/>
    <n v="1968"/>
    <n v="56"/>
    <s v="Gen X"/>
    <s v="PhD"/>
    <s v="College"/>
    <s v="Married"/>
    <n v="36778"/>
    <n v="36778"/>
    <s v="Bracket 3"/>
    <n v="1"/>
    <n v="1"/>
    <s v="Parent"/>
    <s v="2012-08-05"/>
    <d v="2024-07-24T00:00:00"/>
    <n v="4371"/>
    <n v="63"/>
    <n v="29"/>
    <n v="4"/>
    <n v="34"/>
    <n v="2"/>
    <n v="4"/>
    <n v="4"/>
    <n v="77"/>
    <n v="1.7616106154198122E-2"/>
    <s v="Below Average Priority"/>
    <n v="3"/>
    <x v="0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68"/>
    <n v="1966"/>
    <n v="58"/>
    <s v="Gen X"/>
    <s v="Bachelors"/>
    <s v="College"/>
    <s v="Married"/>
    <n v="44794"/>
    <n v="44794"/>
    <s v="Bracket 3"/>
    <n v="0"/>
    <n v="1"/>
    <s v="Parent"/>
    <s v="2014-06-08"/>
    <d v="2024-07-24T00:00:00"/>
    <n v="3699"/>
    <n v="99"/>
    <n v="54"/>
    <n v="0"/>
    <n v="7"/>
    <n v="0"/>
    <n v="0"/>
    <n v="4"/>
    <n v="65"/>
    <n v="1.7572316842389836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212"/>
    <n v="1966"/>
    <n v="58"/>
    <s v="Gen X"/>
    <s v="Bachelors"/>
    <s v="College"/>
    <s v="Married"/>
    <n v="44794"/>
    <n v="44794"/>
    <s v="Bracket 3"/>
    <n v="0"/>
    <n v="1"/>
    <s v="Parent"/>
    <s v="2014-06-08"/>
    <d v="2024-07-24T00:00:00"/>
    <n v="3699"/>
    <n v="99"/>
    <n v="54"/>
    <n v="0"/>
    <n v="7"/>
    <n v="0"/>
    <n v="0"/>
    <n v="4"/>
    <n v="65"/>
    <n v="1.7572316842389836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595"/>
    <n v="1973"/>
    <n v="51"/>
    <s v="Gen X"/>
    <s v="Bachelors"/>
    <s v="College"/>
    <s v="Widow"/>
    <n v="42429"/>
    <n v="42429"/>
    <s v="Bracket 3"/>
    <n v="0"/>
    <n v="1"/>
    <s v="Parent"/>
    <s v="2014-02-11"/>
    <d v="2024-07-24T00:00:00"/>
    <n v="3816"/>
    <n v="99"/>
    <n v="55"/>
    <n v="0"/>
    <n v="6"/>
    <n v="2"/>
    <n v="0"/>
    <n v="4"/>
    <n v="67"/>
    <n v="1.7557651991614256E-2"/>
    <s v="Below Average Priority"/>
    <n v="2"/>
    <x v="11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232"/>
    <n v="1973"/>
    <n v="51"/>
    <s v="Gen X"/>
    <s v="Bachelors"/>
    <s v="College"/>
    <s v="Widow"/>
    <n v="42429"/>
    <n v="42429"/>
    <s v="Bracket 3"/>
    <n v="0"/>
    <n v="1"/>
    <s v="Parent"/>
    <s v="2014-02-11"/>
    <d v="2024-07-24T00:00:00"/>
    <n v="3816"/>
    <n v="99"/>
    <n v="55"/>
    <n v="0"/>
    <n v="6"/>
    <n v="2"/>
    <n v="0"/>
    <n v="4"/>
    <n v="67"/>
    <n v="1.7557651991614256E-2"/>
    <s v="Below Average Priority"/>
    <n v="2"/>
    <x v="11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992"/>
    <n v="1975"/>
    <n v="49"/>
    <s v="Gen X"/>
    <s v="Master"/>
    <s v="College"/>
    <s v="Partner"/>
    <n v="17459"/>
    <n v="17459"/>
    <s v="Bracket 2"/>
    <n v="1"/>
    <n v="0"/>
    <s v="Parent"/>
    <s v="2013-09-19"/>
    <d v="2024-07-24T00:00:00"/>
    <n v="3961"/>
    <n v="12"/>
    <n v="6"/>
    <n v="4"/>
    <n v="16"/>
    <n v="3"/>
    <n v="10"/>
    <n v="30"/>
    <n v="69"/>
    <n v="1.7419843473870236E-2"/>
    <s v="Below Average Priority"/>
    <n v="3"/>
    <x v="0"/>
    <x v="12"/>
    <x v="13"/>
    <n v="7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5967"/>
    <n v="1952"/>
    <n v="72"/>
    <s v="Boomers"/>
    <s v="Bachelors"/>
    <s v="College"/>
    <s v="Partner"/>
    <n v="33402"/>
    <n v="33402"/>
    <s v="Bracket 3"/>
    <n v="1"/>
    <n v="1"/>
    <s v="Parent"/>
    <s v="2013-07-18"/>
    <d v="2024-07-24T00:00:00"/>
    <n v="4024"/>
    <n v="60"/>
    <n v="26"/>
    <n v="2"/>
    <n v="19"/>
    <n v="10"/>
    <n v="5"/>
    <n v="8"/>
    <n v="70"/>
    <n v="1.7395626242544732E-2"/>
    <s v="Below Average Priority"/>
    <n v="3"/>
    <x v="7"/>
    <x v="12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50"/>
    <n v="1952"/>
    <n v="72"/>
    <s v="Boomers"/>
    <s v="Bachelors"/>
    <s v="College"/>
    <s v="Married"/>
    <n v="28332"/>
    <n v="28332"/>
    <s v="Bracket 2"/>
    <n v="0"/>
    <n v="0"/>
    <s v="Not Parent"/>
    <s v="2014-04-30"/>
    <d v="2024-07-24T00:00:00"/>
    <n v="3738"/>
    <n v="58"/>
    <n v="14"/>
    <n v="10"/>
    <n v="13"/>
    <n v="4"/>
    <n v="15"/>
    <n v="9"/>
    <n v="65"/>
    <n v="1.7388978063135368E-2"/>
    <s v="Below Average Priority"/>
    <n v="1"/>
    <x v="7"/>
    <x v="12"/>
    <x v="9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534"/>
    <n v="1974"/>
    <n v="50"/>
    <s v="Gen X"/>
    <s v="Bachelors"/>
    <s v="College"/>
    <s v="Partner"/>
    <n v="47889"/>
    <n v="47889"/>
    <s v="Bracket 3"/>
    <n v="1"/>
    <n v="0"/>
    <s v="Parent"/>
    <s v="2014-01-04"/>
    <d v="2024-07-24T00:00:00"/>
    <n v="3854"/>
    <n v="94"/>
    <n v="29"/>
    <n v="0"/>
    <n v="29"/>
    <n v="0"/>
    <n v="5"/>
    <n v="4"/>
    <n v="67"/>
    <n v="1.7384535547483135E-2"/>
    <s v="Below Average Priority"/>
    <n v="1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74"/>
    <n v="1974"/>
    <n v="50"/>
    <s v="Gen X"/>
    <s v="Bachelors"/>
    <s v="College"/>
    <s v="Married"/>
    <n v="30631"/>
    <n v="30631"/>
    <s v="Bracket 2"/>
    <n v="1"/>
    <n v="0"/>
    <s v="Parent"/>
    <s v="2013-07-12"/>
    <d v="2024-07-24T00:00:00"/>
    <n v="4030"/>
    <n v="75"/>
    <n v="15"/>
    <n v="6"/>
    <n v="20"/>
    <n v="4"/>
    <n v="5"/>
    <n v="20"/>
    <n v="70"/>
    <n v="1.7369727047146403E-2"/>
    <s v="Below Average Priority"/>
    <n v="1"/>
    <x v="0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84"/>
    <n v="1971"/>
    <n v="53"/>
    <s v="Gen X"/>
    <s v="Master"/>
    <s v="College"/>
    <s v="Divorced"/>
    <n v="44635"/>
    <n v="44635"/>
    <s v="Bracket 3"/>
    <n v="1"/>
    <n v="1"/>
    <s v="Parent"/>
    <s v="2013-10-11"/>
    <d v="2024-07-24T00:00:00"/>
    <n v="3939"/>
    <n v="25"/>
    <n v="56"/>
    <n v="0"/>
    <n v="9"/>
    <n v="0"/>
    <n v="0"/>
    <n v="3"/>
    <n v="68"/>
    <n v="1.7263264788017263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55"/>
    <n v="1992"/>
    <n v="32"/>
    <s v="Millennials"/>
    <s v="High School"/>
    <s v="No College"/>
    <s v="Single"/>
    <n v="18746"/>
    <n v="18746"/>
    <s v="Bracket 2"/>
    <n v="1"/>
    <n v="0"/>
    <s v="Parent"/>
    <s v="2014-05-29"/>
    <d v="2024-07-24T00:00:00"/>
    <n v="3709"/>
    <n v="41"/>
    <n v="2"/>
    <n v="10"/>
    <n v="11"/>
    <n v="12"/>
    <n v="9"/>
    <n v="20"/>
    <n v="64"/>
    <n v="1.7255324885413859E-2"/>
    <s v="Below Average Priority"/>
    <n v="2"/>
    <x v="0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96"/>
    <n v="1984"/>
    <n v="40"/>
    <s v="Millennials"/>
    <s v="Master"/>
    <s v="College"/>
    <s v="Married"/>
    <n v="30477"/>
    <n v="30477"/>
    <s v="Bracket 2"/>
    <n v="1"/>
    <n v="0"/>
    <s v="Parent"/>
    <s v="2014-01-22"/>
    <d v="2024-07-24T00:00:00"/>
    <n v="3836"/>
    <n v="16"/>
    <n v="47"/>
    <n v="1"/>
    <n v="6"/>
    <n v="0"/>
    <n v="0"/>
    <n v="12"/>
    <n v="66"/>
    <n v="1.7205422314911366E-2"/>
    <s v="Below Average Priority"/>
    <n v="1"/>
    <x v="11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790"/>
    <n v="1985"/>
    <n v="39"/>
    <s v="Millennials"/>
    <s v="Bachelors"/>
    <s v="College"/>
    <s v="Married"/>
    <n v="31158"/>
    <n v="31158"/>
    <s v="Bracket 2"/>
    <n v="1"/>
    <n v="0"/>
    <s v="Parent"/>
    <s v="2013-01-27"/>
    <d v="2024-07-24T00:00:00"/>
    <n v="4196"/>
    <n v="62"/>
    <n v="25"/>
    <n v="6"/>
    <n v="16"/>
    <n v="20"/>
    <n v="0"/>
    <n v="5"/>
    <n v="72"/>
    <n v="1.7159199237368923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595"/>
    <n v="1990"/>
    <n v="34"/>
    <s v="Millennials"/>
    <s v="Bachelors"/>
    <s v="College"/>
    <s v="Married"/>
    <n v="30093"/>
    <n v="30093"/>
    <s v="Bracket 2"/>
    <n v="0"/>
    <n v="0"/>
    <s v="Not Parent"/>
    <s v="2013-07-08"/>
    <d v="2024-07-24T00:00:00"/>
    <n v="4034"/>
    <n v="19"/>
    <n v="2"/>
    <n v="6"/>
    <n v="28"/>
    <n v="13"/>
    <n v="4"/>
    <n v="16"/>
    <n v="69"/>
    <n v="1.7104610808130888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491"/>
    <n v="1984"/>
    <n v="40"/>
    <s v="Millennials"/>
    <s v="Bachelors"/>
    <s v="College"/>
    <s v="Partner"/>
    <n v="23976"/>
    <n v="23976"/>
    <s v="Bracket 2"/>
    <n v="1"/>
    <n v="0"/>
    <s v="Parent"/>
    <s v="2013-12-27"/>
    <d v="2024-07-24T00:00:00"/>
    <n v="3862"/>
    <n v="68"/>
    <n v="14"/>
    <n v="1"/>
    <n v="21"/>
    <n v="2"/>
    <n v="3"/>
    <n v="25"/>
    <n v="66"/>
    <n v="1.7089590885551526E-2"/>
    <s v="Below Average Priority"/>
    <n v="3"/>
    <x v="0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71"/>
    <n v="1952"/>
    <n v="72"/>
    <s v="Boomers"/>
    <s v="PhD"/>
    <s v="College"/>
    <s v="Married"/>
    <n v="50870"/>
    <n v="50870"/>
    <s v="Bracket 3"/>
    <n v="0"/>
    <n v="1"/>
    <s v="Parent"/>
    <s v="2014-06-19"/>
    <d v="2024-07-24T00:00:00"/>
    <n v="3688"/>
    <n v="13"/>
    <n v="53"/>
    <n v="0"/>
    <n v="8"/>
    <n v="0"/>
    <n v="0"/>
    <n v="2"/>
    <n v="63"/>
    <n v="1.7082429501084597E-2"/>
    <s v="Below Average Priority"/>
    <n v="1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777"/>
    <n v="1980"/>
    <n v="44"/>
    <s v="Millennials"/>
    <s v="High School"/>
    <s v="No College"/>
    <s v="Married"/>
    <n v="25965"/>
    <n v="25965"/>
    <s v="Bracket 2"/>
    <n v="0"/>
    <n v="0"/>
    <s v="Not Parent"/>
    <s v="2012-09-07"/>
    <d v="2024-07-24T00:00:00"/>
    <n v="4338"/>
    <n v="29"/>
    <n v="2"/>
    <n v="2"/>
    <n v="11"/>
    <n v="41"/>
    <n v="7"/>
    <n v="11"/>
    <n v="74"/>
    <n v="1.705855232826187E-2"/>
    <s v="Below Average Priority"/>
    <n v="1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331"/>
    <n v="1977"/>
    <n v="47"/>
    <s v="Gen X"/>
    <s v="Bachelors"/>
    <s v="College"/>
    <s v="Single"/>
    <n v="35790"/>
    <n v="35790"/>
    <s v="Bracket 3"/>
    <n v="1"/>
    <n v="0"/>
    <s v="Parent"/>
    <s v="2013-01-02"/>
    <d v="2024-07-24T00:00:00"/>
    <n v="4221"/>
    <n v="54"/>
    <n v="12"/>
    <n v="6"/>
    <n v="20"/>
    <n v="30"/>
    <n v="1"/>
    <n v="3"/>
    <n v="72"/>
    <n v="1.7057569296375266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770"/>
    <n v="1985"/>
    <n v="39"/>
    <s v="Millennials"/>
    <s v="Bachelors"/>
    <s v="College"/>
    <s v="Married"/>
    <n v="21355"/>
    <n v="21355"/>
    <s v="Bracket 2"/>
    <n v="1"/>
    <n v="0"/>
    <s v="Parent"/>
    <s v="2013-08-20"/>
    <d v="2024-07-24T00:00:00"/>
    <n v="3991"/>
    <n v="5"/>
    <n v="5"/>
    <n v="13"/>
    <n v="14"/>
    <n v="0"/>
    <n v="5"/>
    <n v="31"/>
    <n v="68"/>
    <n v="1.7038336256577299E-2"/>
    <s v="Below Average Priority"/>
    <n v="2"/>
    <x v="7"/>
    <x v="12"/>
    <x v="13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4557"/>
    <n v="1970"/>
    <n v="54"/>
    <s v="Gen X"/>
    <s v="Bachelors"/>
    <s v="College"/>
    <s v="Partner"/>
    <n v="22070"/>
    <n v="22070"/>
    <s v="Bracket 2"/>
    <n v="1"/>
    <n v="0"/>
    <s v="Parent"/>
    <s v="2013-10-04"/>
    <d v="2024-07-24T00:00:00"/>
    <n v="3946"/>
    <n v="11"/>
    <n v="10"/>
    <n v="7"/>
    <n v="19"/>
    <n v="8"/>
    <n v="2"/>
    <n v="21"/>
    <n v="67"/>
    <n v="1.6979219462747084E-2"/>
    <s v="Below Average Priority"/>
    <n v="2"/>
    <x v="7"/>
    <x v="6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187"/>
    <n v="1978"/>
    <n v="46"/>
    <s v="Gen X"/>
    <s v="High School"/>
    <s v="No College"/>
    <s v="Single"/>
    <n v="26487"/>
    <n v="26487"/>
    <s v="Bracket 2"/>
    <n v="1"/>
    <n v="0"/>
    <s v="Parent"/>
    <s v="2013-05-20"/>
    <d v="2024-07-24T00:00:00"/>
    <n v="4083"/>
    <n v="23"/>
    <n v="2"/>
    <n v="8"/>
    <n v="10"/>
    <n v="12"/>
    <n v="14"/>
    <n v="23"/>
    <n v="69"/>
    <n v="1.6899338721528288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89"/>
    <n v="1975"/>
    <n v="49"/>
    <s v="Gen X"/>
    <s v="Postgraduate"/>
    <s v="College"/>
    <s v="Single"/>
    <n v="41658"/>
    <n v="41658"/>
    <s v="Bracket 3"/>
    <n v="1"/>
    <n v="1"/>
    <s v="Parent"/>
    <s v="2012-11-09"/>
    <d v="2024-07-24T00:00:00"/>
    <n v="4275"/>
    <n v="30"/>
    <n v="8"/>
    <n v="4"/>
    <n v="12"/>
    <n v="15"/>
    <n v="4"/>
    <n v="29"/>
    <n v="72"/>
    <n v="1.6842105263157894E-2"/>
    <s v="Below Average Priority"/>
    <n v="2"/>
    <x v="11"/>
    <x v="12"/>
    <x v="13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672"/>
    <n v="1970"/>
    <n v="54"/>
    <s v="Gen X"/>
    <s v="Postgraduate"/>
    <s v="College"/>
    <s v="Married"/>
    <n v="23162"/>
    <n v="23162"/>
    <s v="Bracket 2"/>
    <n v="1"/>
    <n v="1"/>
    <s v="Parent"/>
    <s v="2013-12-21"/>
    <d v="2024-07-24T00:00:00"/>
    <n v="3868"/>
    <n v="82"/>
    <n v="8"/>
    <n v="3"/>
    <n v="9"/>
    <n v="19"/>
    <n v="4"/>
    <n v="22"/>
    <n v="65"/>
    <n v="1.6804550155118926E-2"/>
    <s v="Below Average Priority"/>
    <n v="3"/>
    <x v="11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036"/>
    <n v="1971"/>
    <n v="53"/>
    <s v="Gen X"/>
    <s v="Postgraduate"/>
    <s v="College"/>
    <s v="Partner"/>
    <n v="26850"/>
    <n v="26850"/>
    <s v="Bracket 2"/>
    <n v="1"/>
    <n v="1"/>
    <s v="Parent"/>
    <s v="2014-04-18"/>
    <d v="2024-07-24T00:00:00"/>
    <n v="3750"/>
    <n v="10"/>
    <n v="31"/>
    <n v="1"/>
    <n v="13"/>
    <n v="7"/>
    <n v="2"/>
    <n v="9"/>
    <n v="63"/>
    <n v="1.6799999999999999E-2"/>
    <s v="Below Average Priority"/>
    <n v="4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289"/>
    <n v="1979"/>
    <n v="45"/>
    <s v="Gen X"/>
    <s v="Bachelors"/>
    <s v="College"/>
    <s v="Married"/>
    <n v="36781"/>
    <n v="36781"/>
    <s v="Bracket 3"/>
    <n v="1"/>
    <n v="0"/>
    <s v="Parent"/>
    <s v="2014-04-10"/>
    <d v="2024-07-24T00:00:00"/>
    <n v="3758"/>
    <n v="16"/>
    <n v="29"/>
    <n v="1"/>
    <n v="17"/>
    <n v="0"/>
    <n v="3"/>
    <n v="13"/>
    <n v="63"/>
    <n v="1.6764236295902075E-2"/>
    <s v="Below Average Priority"/>
    <n v="1"/>
    <x v="7"/>
    <x v="12"/>
    <x v="13"/>
    <n v="8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2202"/>
    <n v="1978"/>
    <n v="46"/>
    <s v="Gen X"/>
    <s v="Bachelors"/>
    <s v="College"/>
    <s v="Partner"/>
    <n v="41154"/>
    <n v="41154"/>
    <s v="Bracket 3"/>
    <n v="0"/>
    <n v="1"/>
    <s v="Parent"/>
    <s v="2013-04-09"/>
    <d v="2024-07-24T00:00:00"/>
    <n v="4124"/>
    <n v="98"/>
    <n v="44"/>
    <n v="2"/>
    <n v="11"/>
    <n v="2"/>
    <n v="3"/>
    <n v="7"/>
    <n v="69"/>
    <n v="1.6731328806983511E-2"/>
    <s v="Below Average Priority"/>
    <n v="1"/>
    <x v="11"/>
    <x v="13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007"/>
    <n v="1968"/>
    <n v="56"/>
    <s v="Gen X"/>
    <s v="Master"/>
    <s v="College"/>
    <s v="Married"/>
    <n v="29543"/>
    <n v="29543"/>
    <s v="Bracket 2"/>
    <n v="2"/>
    <n v="0"/>
    <s v="Parent"/>
    <s v="2014-04-01"/>
    <d v="2024-07-24T00:00:00"/>
    <n v="3767"/>
    <n v="47"/>
    <n v="17"/>
    <n v="3"/>
    <n v="18"/>
    <n v="3"/>
    <n v="4"/>
    <n v="18"/>
    <n v="63"/>
    <n v="1.6724183700557473E-2"/>
    <s v="Below Average Priority"/>
    <n v="2"/>
    <x v="0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70"/>
    <n v="1981"/>
    <n v="43"/>
    <s v="Millennials"/>
    <s v="Postgraduate"/>
    <s v="College"/>
    <s v="Married"/>
    <n v="35523"/>
    <n v="35523"/>
    <s v="Bracket 3"/>
    <n v="1"/>
    <n v="0"/>
    <s v="Parent"/>
    <s v="2013-10-03"/>
    <d v="2024-07-24T00:00:00"/>
    <n v="3947"/>
    <n v="8"/>
    <n v="11"/>
    <n v="5"/>
    <n v="22"/>
    <n v="12"/>
    <n v="5"/>
    <n v="11"/>
    <n v="66"/>
    <n v="1.6721560678996706E-2"/>
    <s v="Below Average Priority"/>
    <n v="2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326"/>
    <n v="1971"/>
    <n v="53"/>
    <s v="Gen X"/>
    <s v="Master"/>
    <s v="College"/>
    <s v="Married"/>
    <n v="56850"/>
    <n v="56850"/>
    <s v="Bracket 4"/>
    <n v="0"/>
    <n v="1"/>
    <s v="Parent"/>
    <s v="2014-03-23"/>
    <d v="2024-07-24T00:00:00"/>
    <n v="3776"/>
    <n v="83"/>
    <n v="34"/>
    <n v="1"/>
    <n v="19"/>
    <n v="2"/>
    <n v="7"/>
    <n v="0"/>
    <n v="63"/>
    <n v="1.6684322033898306E-2"/>
    <s v="Below Average Priority"/>
    <n v="1"/>
    <x v="11"/>
    <x v="12"/>
    <x v="12"/>
    <n v="2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988"/>
    <n v="1948"/>
    <n v="76"/>
    <s v="Boomers"/>
    <s v="PhD"/>
    <s v="College"/>
    <s v="Married"/>
    <n v="34469"/>
    <n v="34469"/>
    <s v="Bracket 3"/>
    <n v="1"/>
    <n v="1"/>
    <s v="Parent"/>
    <s v="2014-05-04"/>
    <d v="2024-07-24T00:00:00"/>
    <n v="3734"/>
    <n v="58"/>
    <n v="19"/>
    <n v="6"/>
    <n v="20"/>
    <n v="0"/>
    <n v="5"/>
    <n v="12"/>
    <n v="62"/>
    <n v="1.6604177825388325E-2"/>
    <s v="Below Average Priority"/>
    <n v="3"/>
    <x v="11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014"/>
    <n v="1975"/>
    <n v="49"/>
    <s v="Gen X"/>
    <s v="Bachelors"/>
    <s v="College"/>
    <s v="Married"/>
    <n v="37085"/>
    <n v="37085"/>
    <s v="Bracket 3"/>
    <n v="1"/>
    <n v="1"/>
    <s v="Parent"/>
    <s v="2014-06-26"/>
    <d v="2024-07-24T00:00:00"/>
    <n v="3681"/>
    <n v="65"/>
    <n v="39"/>
    <n v="1"/>
    <n v="16"/>
    <n v="2"/>
    <n v="0"/>
    <n v="3"/>
    <n v="61"/>
    <n v="1.6571583808747622E-2"/>
    <s v="Below Average Priority"/>
    <n v="4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827"/>
    <n v="1958"/>
    <n v="66"/>
    <s v="Boomers"/>
    <s v="Bachelors"/>
    <s v="College"/>
    <s v="Divorced"/>
    <n v="35246"/>
    <n v="35246"/>
    <s v="Bracket 3"/>
    <n v="1"/>
    <n v="1"/>
    <s v="Parent"/>
    <s v="2014-04-16"/>
    <d v="2024-07-24T00:00:00"/>
    <n v="3752"/>
    <n v="53"/>
    <n v="36"/>
    <n v="0"/>
    <n v="12"/>
    <n v="2"/>
    <n v="2"/>
    <n v="10"/>
    <n v="62"/>
    <n v="1.652452025586354E-2"/>
    <s v="Below Average Priority"/>
    <n v="4"/>
    <x v="0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811"/>
    <n v="1963"/>
    <n v="61"/>
    <s v="Boomers"/>
    <s v="PhD"/>
    <s v="College"/>
    <s v="Single"/>
    <n v="48918"/>
    <n v="48918"/>
    <s v="Bracket 3"/>
    <n v="1"/>
    <n v="1"/>
    <s v="Parent"/>
    <s v="2014-04-12"/>
    <d v="2024-07-24T00:00:00"/>
    <n v="3756"/>
    <n v="21"/>
    <n v="52"/>
    <n v="0"/>
    <n v="9"/>
    <n v="0"/>
    <n v="0"/>
    <n v="1"/>
    <n v="62"/>
    <n v="1.650692225772098E-2"/>
    <s v="Below Average Priority"/>
    <n v="2"/>
    <x v="11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150"/>
    <n v="1963"/>
    <n v="61"/>
    <s v="Boomers"/>
    <s v="PhD"/>
    <s v="College"/>
    <s v="Single"/>
    <n v="48918"/>
    <n v="48918"/>
    <s v="Bracket 3"/>
    <n v="1"/>
    <n v="1"/>
    <s v="Parent"/>
    <s v="2014-04-12"/>
    <d v="2024-07-24T00:00:00"/>
    <n v="3756"/>
    <n v="21"/>
    <n v="52"/>
    <n v="0"/>
    <n v="9"/>
    <n v="0"/>
    <n v="0"/>
    <n v="1"/>
    <n v="62"/>
    <n v="1.650692225772098E-2"/>
    <s v="Below Average Priority"/>
    <n v="2"/>
    <x v="11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307"/>
    <n v="1978"/>
    <n v="46"/>
    <s v="Gen X"/>
    <s v="Bachelors"/>
    <s v="College"/>
    <s v="Divorced"/>
    <n v="41986"/>
    <n v="41986"/>
    <s v="Bracket 3"/>
    <n v="0"/>
    <n v="1"/>
    <s v="Parent"/>
    <s v="2014-02-09"/>
    <d v="2024-07-24T00:00:00"/>
    <n v="3818"/>
    <n v="15"/>
    <n v="27"/>
    <n v="5"/>
    <n v="8"/>
    <n v="8"/>
    <n v="3"/>
    <n v="12"/>
    <n v="63"/>
    <n v="1.6500785751702461E-2"/>
    <s v="Below Average Priority"/>
    <n v="3"/>
    <x v="0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121"/>
    <n v="1981"/>
    <n v="43"/>
    <s v="Millennials"/>
    <s v="Bachelors"/>
    <s v="College"/>
    <s v="Married"/>
    <n v="19419"/>
    <n v="19419"/>
    <s v="Bracket 2"/>
    <n v="1"/>
    <n v="0"/>
    <s v="Parent"/>
    <s v="2012-11-10"/>
    <d v="2024-07-24T00:00:00"/>
    <n v="4274"/>
    <n v="76"/>
    <n v="2"/>
    <n v="14"/>
    <n v="28"/>
    <n v="16"/>
    <n v="3"/>
    <n v="7"/>
    <n v="70"/>
    <n v="1.6378100140383715E-2"/>
    <s v="Below Average Priority"/>
    <n v="4"/>
    <x v="5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37"/>
    <n v="1950"/>
    <n v="74"/>
    <s v="Boomers"/>
    <s v="PhD"/>
    <s v="College"/>
    <s v="Single"/>
    <n v="48767"/>
    <n v="48767"/>
    <s v="Bracket 3"/>
    <n v="1"/>
    <n v="2"/>
    <s v="Parent"/>
    <s v="2014-01-01"/>
    <d v="2024-07-24T00:00:00"/>
    <n v="3857"/>
    <n v="79"/>
    <n v="28"/>
    <n v="1"/>
    <n v="21"/>
    <n v="3"/>
    <n v="0"/>
    <n v="10"/>
    <n v="63"/>
    <n v="1.6333938294010888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38"/>
    <n v="1951"/>
    <n v="73"/>
    <s v="Boomers"/>
    <s v="Master"/>
    <s v="College"/>
    <s v="Single"/>
    <n v="49389"/>
    <n v="49389"/>
    <s v="Bracket 3"/>
    <n v="1"/>
    <n v="1"/>
    <s v="Parent"/>
    <s v="2013-08-29"/>
    <d v="2024-07-24T00:00:00"/>
    <n v="3982"/>
    <n v="55"/>
    <n v="40"/>
    <n v="0"/>
    <n v="19"/>
    <n v="2"/>
    <n v="1"/>
    <n v="3"/>
    <n v="65"/>
    <n v="1.6323455549974886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13"/>
    <n v="1958"/>
    <n v="66"/>
    <s v="Boomers"/>
    <s v="PhD"/>
    <s v="College"/>
    <s v="Partner"/>
    <n v="37334"/>
    <n v="37334"/>
    <s v="Bracket 3"/>
    <n v="1"/>
    <n v="1"/>
    <s v="Parent"/>
    <s v="2014-02-26"/>
    <d v="2024-07-24T00:00:00"/>
    <n v="3801"/>
    <n v="44"/>
    <n v="26"/>
    <n v="1"/>
    <n v="16"/>
    <n v="2"/>
    <n v="2"/>
    <n v="15"/>
    <n v="62"/>
    <n v="1.6311496974480401E-2"/>
    <s v="Below Average Priority"/>
    <n v="4"/>
    <x v="0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431"/>
    <n v="1964"/>
    <n v="60"/>
    <s v="Boomers"/>
    <s v="PhD"/>
    <s v="College"/>
    <s v="Married"/>
    <n v="45759"/>
    <n v="45759"/>
    <s v="Bracket 3"/>
    <n v="1"/>
    <n v="1"/>
    <s v="Parent"/>
    <s v="2013-02-23"/>
    <d v="2024-07-24T00:00:00"/>
    <n v="4169"/>
    <n v="13"/>
    <n v="42"/>
    <n v="1"/>
    <n v="18"/>
    <n v="3"/>
    <n v="0"/>
    <n v="4"/>
    <n v="68"/>
    <n v="1.6310865915087552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789"/>
    <n v="1964"/>
    <n v="60"/>
    <s v="Boomers"/>
    <s v="PhD"/>
    <s v="College"/>
    <s v="Married"/>
    <n v="45759"/>
    <n v="45759"/>
    <s v="Bracket 3"/>
    <n v="1"/>
    <n v="1"/>
    <s v="Parent"/>
    <s v="2013-02-23"/>
    <d v="2024-07-24T00:00:00"/>
    <n v="4169"/>
    <n v="13"/>
    <n v="42"/>
    <n v="1"/>
    <n v="18"/>
    <n v="3"/>
    <n v="0"/>
    <n v="4"/>
    <n v="68"/>
    <n v="1.6310865915087552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692"/>
    <n v="1976"/>
    <n v="48"/>
    <s v="Gen X"/>
    <s v="Bachelors"/>
    <s v="College"/>
    <s v="Married"/>
    <n v="7500"/>
    <n v="90000"/>
    <s v="Bracket 5"/>
    <n v="1"/>
    <n v="0"/>
    <s v="Parent"/>
    <s v="2012-08-01"/>
    <d v="2024-07-24T00:00:00"/>
    <n v="4375"/>
    <n v="19"/>
    <n v="7"/>
    <n v="0"/>
    <n v="12"/>
    <n v="13"/>
    <n v="7"/>
    <n v="32"/>
    <n v="71"/>
    <n v="1.6228571428571429E-2"/>
    <s v="Below Average Priority"/>
    <n v="5"/>
    <x v="5"/>
    <x v="12"/>
    <x v="13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8418"/>
    <n v="1958"/>
    <n v="66"/>
    <s v="Boomers"/>
    <s v="Postgraduate"/>
    <s v="College"/>
    <s v="Single"/>
    <n v="38741"/>
    <n v="38741"/>
    <s v="Bracket 3"/>
    <n v="1"/>
    <n v="1"/>
    <s v="Parent"/>
    <s v="2014-03-30"/>
    <d v="2024-07-24T00:00:00"/>
    <n v="3769"/>
    <n v="60"/>
    <n v="7"/>
    <n v="10"/>
    <n v="17"/>
    <n v="8"/>
    <n v="6"/>
    <n v="13"/>
    <n v="61"/>
    <n v="1.6184664367206156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887"/>
    <n v="1976"/>
    <n v="48"/>
    <s v="Gen X"/>
    <s v="PhD"/>
    <s v="College"/>
    <s v="Divorced"/>
    <n v="55412"/>
    <n v="55412"/>
    <s v="Bracket 4"/>
    <n v="1"/>
    <n v="1"/>
    <s v="Parent"/>
    <s v="2013-11-22"/>
    <d v="2024-07-24T00:00:00"/>
    <n v="3897"/>
    <n v="65"/>
    <n v="10"/>
    <n v="5"/>
    <n v="28"/>
    <n v="11"/>
    <n v="1"/>
    <n v="8"/>
    <n v="63"/>
    <n v="1.6166281755196306E-2"/>
    <s v="Below Average Priority"/>
    <n v="1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444"/>
    <n v="1972"/>
    <n v="52"/>
    <s v="Gen X"/>
    <s v="Bachelors"/>
    <s v="College"/>
    <s v="Married"/>
    <n v="30023"/>
    <n v="30023"/>
    <s v="Bracket 2"/>
    <n v="1"/>
    <n v="0"/>
    <s v="Parent"/>
    <s v="2014-03-24"/>
    <d v="2024-07-24T00:00:00"/>
    <n v="3775"/>
    <n v="28"/>
    <n v="11"/>
    <n v="0"/>
    <n v="16"/>
    <n v="7"/>
    <n v="6"/>
    <n v="21"/>
    <n v="61"/>
    <n v="1.6158940397350992E-2"/>
    <s v="Below Average Priority"/>
    <n v="1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0"/>
    <n v="1960"/>
    <n v="64"/>
    <s v="Boomers"/>
    <s v="Master"/>
    <s v="College"/>
    <s v="Partner"/>
    <n v="41275"/>
    <n v="41275"/>
    <s v="Bracket 3"/>
    <n v="1"/>
    <n v="2"/>
    <s v="Parent"/>
    <s v="2014-03-24"/>
    <d v="2024-07-24T00:00:00"/>
    <n v="3775"/>
    <n v="33"/>
    <n v="24"/>
    <n v="4"/>
    <n v="22"/>
    <n v="0"/>
    <n v="2"/>
    <n v="9"/>
    <n v="61"/>
    <n v="1.6158940397350992E-2"/>
    <s v="Below Average Priority"/>
    <n v="4"/>
    <x v="0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36"/>
    <n v="1975"/>
    <n v="49"/>
    <s v="Gen X"/>
    <s v="Master"/>
    <s v="College"/>
    <s v="Single"/>
    <n v="31160"/>
    <n v="31160"/>
    <s v="Bracket 2"/>
    <n v="1"/>
    <n v="0"/>
    <s v="Parent"/>
    <s v="2013-09-16"/>
    <d v="2024-07-24T00:00:00"/>
    <n v="3964"/>
    <n v="59"/>
    <n v="16"/>
    <n v="3"/>
    <n v="25"/>
    <n v="6"/>
    <n v="1"/>
    <n v="13"/>
    <n v="64"/>
    <n v="1.6145307769929364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54"/>
    <n v="1972"/>
    <n v="52"/>
    <s v="Gen X"/>
    <s v="Bachelors"/>
    <s v="College"/>
    <s v="Married"/>
    <n v="36026"/>
    <n v="36026"/>
    <s v="Bracket 3"/>
    <n v="2"/>
    <n v="1"/>
    <s v="Parent"/>
    <s v="2014-03-16"/>
    <d v="2024-07-24T00:00:00"/>
    <n v="3783"/>
    <n v="34"/>
    <n v="20"/>
    <n v="4"/>
    <n v="10"/>
    <n v="6"/>
    <n v="4"/>
    <n v="17"/>
    <n v="61"/>
    <n v="1.6124768702088291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645"/>
    <n v="1972"/>
    <n v="52"/>
    <s v="Gen X"/>
    <s v="PhD"/>
    <s v="College"/>
    <s v="Single"/>
    <n v="27213"/>
    <n v="27213"/>
    <s v="Bracket 2"/>
    <n v="1"/>
    <n v="0"/>
    <s v="Parent"/>
    <s v="2012-08-30"/>
    <d v="2024-07-24T00:00:00"/>
    <n v="4346"/>
    <n v="19"/>
    <n v="19"/>
    <n v="3"/>
    <n v="26"/>
    <n v="10"/>
    <n v="9"/>
    <n v="3"/>
    <n v="70"/>
    <n v="1.6106764841233318E-2"/>
    <s v="Below Average Priority"/>
    <n v="3"/>
    <x v="7"/>
    <x v="13"/>
    <x v="9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5835"/>
    <n v="1976"/>
    <n v="48"/>
    <s v="Gen X"/>
    <s v="PhD"/>
    <s v="College"/>
    <s v="Divorced"/>
    <n v="14849"/>
    <n v="14849"/>
    <s v="Bracket 2"/>
    <n v="1"/>
    <n v="0"/>
    <s v="Parent"/>
    <s v="2013-07-02"/>
    <d v="2024-07-24T00:00:00"/>
    <n v="4040"/>
    <n v="39"/>
    <n v="21"/>
    <n v="2"/>
    <n v="28"/>
    <n v="3"/>
    <n v="2"/>
    <n v="9"/>
    <n v="65"/>
    <n v="1.608910891089109E-2"/>
    <s v="Below Average Priority"/>
    <n v="3"/>
    <x v="7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447"/>
    <n v="1979"/>
    <n v="45"/>
    <s v="Gen X"/>
    <s v="Bachelors"/>
    <s v="College"/>
    <s v="Partner"/>
    <n v="30545"/>
    <n v="30545"/>
    <s v="Bracket 2"/>
    <n v="1"/>
    <n v="0"/>
    <s v="Parent"/>
    <s v="2012-10-17"/>
    <d v="2024-07-24T00:00:00"/>
    <n v="4298"/>
    <n v="71"/>
    <n v="4"/>
    <n v="12"/>
    <n v="15"/>
    <n v="19"/>
    <n v="7"/>
    <n v="12"/>
    <n v="69"/>
    <n v="1.6053978594695206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885"/>
    <n v="1983"/>
    <n v="41"/>
    <s v="Millennials"/>
    <s v="PhD"/>
    <s v="College"/>
    <s v="Married"/>
    <n v="33569"/>
    <n v="33569"/>
    <s v="Bracket 3"/>
    <n v="1"/>
    <n v="0"/>
    <s v="Parent"/>
    <s v="2013-10-16"/>
    <d v="2024-07-24T00:00:00"/>
    <n v="3934"/>
    <n v="10"/>
    <n v="16"/>
    <n v="2"/>
    <n v="18"/>
    <n v="3"/>
    <n v="0"/>
    <n v="24"/>
    <n v="63"/>
    <n v="1.601423487544484E-2"/>
    <s v="Below Average Priority"/>
    <n v="1"/>
    <x v="11"/>
    <x v="12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8420"/>
    <n v="1970"/>
    <n v="54"/>
    <s v="Gen X"/>
    <s v="Postgraduate"/>
    <s v="College"/>
    <s v="Married"/>
    <n v="15315"/>
    <n v="15315"/>
    <s v="Bracket 2"/>
    <n v="0"/>
    <n v="0"/>
    <s v="Not Parent"/>
    <s v="2013-08-03"/>
    <d v="2024-07-24T00:00:00"/>
    <n v="4008"/>
    <n v="27"/>
    <n v="7"/>
    <n v="4"/>
    <n v="13"/>
    <n v="15"/>
    <n v="8"/>
    <n v="17"/>
    <n v="64"/>
    <n v="1.5968063872255488E-2"/>
    <s v="Below Average Priority"/>
    <n v="2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065"/>
    <n v="1970"/>
    <n v="54"/>
    <s v="Gen X"/>
    <s v="Postgraduate"/>
    <s v="College"/>
    <s v="Married"/>
    <n v="15315"/>
    <n v="15315"/>
    <s v="Bracket 2"/>
    <n v="0"/>
    <n v="0"/>
    <s v="Not Parent"/>
    <s v="2013-08-03"/>
    <d v="2024-07-24T00:00:00"/>
    <n v="4008"/>
    <n v="27"/>
    <n v="7"/>
    <n v="4"/>
    <n v="13"/>
    <n v="15"/>
    <n v="8"/>
    <n v="17"/>
    <n v="64"/>
    <n v="1.5968063872255488E-2"/>
    <s v="Below Average Priority"/>
    <n v="2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49"/>
    <n v="1984"/>
    <n v="40"/>
    <s v="Millennials"/>
    <s v="Bachelors"/>
    <s v="College"/>
    <s v="Partner"/>
    <n v="37235"/>
    <n v="37235"/>
    <s v="Bracket 3"/>
    <n v="1"/>
    <n v="0"/>
    <s v="Parent"/>
    <s v="2014-02-01"/>
    <d v="2024-07-24T00:00:00"/>
    <n v="3826"/>
    <n v="68"/>
    <n v="20"/>
    <n v="2"/>
    <n v="9"/>
    <n v="4"/>
    <n v="6"/>
    <n v="20"/>
    <n v="61"/>
    <n v="1.5943544171458442E-2"/>
    <s v="Below Average Priority"/>
    <n v="1"/>
    <x v="11"/>
    <x v="12"/>
    <x v="13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384"/>
    <n v="1992"/>
    <n v="32"/>
    <s v="Millennials"/>
    <s v="High School"/>
    <s v="No College"/>
    <s v="Married"/>
    <n v="17256"/>
    <n v="17256"/>
    <s v="Bracket 2"/>
    <n v="1"/>
    <n v="0"/>
    <s v="Parent"/>
    <s v="2013-11-23"/>
    <d v="2024-07-24T00:00:00"/>
    <n v="3896"/>
    <n v="10"/>
    <n v="6"/>
    <n v="4"/>
    <n v="14"/>
    <n v="8"/>
    <n v="8"/>
    <n v="22"/>
    <n v="62"/>
    <n v="1.5913757700205339E-2"/>
    <s v="Below Average Priority"/>
    <n v="2"/>
    <x v="7"/>
    <x v="12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4961"/>
    <n v="1974"/>
    <n v="50"/>
    <s v="Gen X"/>
    <s v="Master"/>
    <s v="College"/>
    <s v="Partner"/>
    <n v="21255"/>
    <n v="21255"/>
    <s v="Bracket 2"/>
    <n v="1"/>
    <n v="0"/>
    <s v="Parent"/>
    <s v="2014-01-21"/>
    <d v="2024-07-24T00:00:00"/>
    <n v="3837"/>
    <n v="56"/>
    <n v="29"/>
    <n v="0"/>
    <n v="25"/>
    <n v="2"/>
    <n v="2"/>
    <n v="3"/>
    <n v="61"/>
    <n v="1.5897836851707065E-2"/>
    <s v="Below Average Priority"/>
    <n v="4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726"/>
    <n v="1983"/>
    <n v="41"/>
    <s v="Millennials"/>
    <s v="Master"/>
    <s v="College"/>
    <s v="Single"/>
    <n v="31788"/>
    <n v="31788"/>
    <s v="Bracket 3"/>
    <n v="1"/>
    <n v="0"/>
    <s v="Parent"/>
    <s v="2014-03-20"/>
    <d v="2024-07-24T00:00:00"/>
    <n v="3779"/>
    <n v="15"/>
    <n v="16"/>
    <n v="7"/>
    <n v="23"/>
    <n v="0"/>
    <n v="8"/>
    <n v="6"/>
    <n v="60"/>
    <n v="1.587721619476052E-2"/>
    <s v="Below Average Priority"/>
    <n v="3"/>
    <x v="0"/>
    <x v="13"/>
    <x v="9"/>
    <n v="5"/>
    <x v="0"/>
    <x v="0"/>
    <x v="0"/>
    <x v="0"/>
    <x v="1"/>
    <n v="0"/>
    <s v="Not Converted"/>
    <n v="1"/>
    <n v="3"/>
    <n v="11"/>
    <n v="0"/>
    <n v="0"/>
    <n v="0"/>
    <n v="0"/>
    <n v="0"/>
    <x v="5"/>
  </r>
  <r>
    <n v="2431"/>
    <n v="1990"/>
    <n v="34"/>
    <s v="Millennials"/>
    <s v="Bachelors"/>
    <s v="College"/>
    <s v="Married"/>
    <n v="18222"/>
    <n v="18222"/>
    <s v="Bracket 2"/>
    <n v="0"/>
    <n v="0"/>
    <s v="Not Parent"/>
    <s v="2012-12-31"/>
    <d v="2024-07-24T00:00:00"/>
    <n v="4223"/>
    <n v="70"/>
    <n v="12"/>
    <n v="4"/>
    <n v="19"/>
    <n v="12"/>
    <n v="6"/>
    <n v="14"/>
    <n v="67"/>
    <n v="1.5865498460809851E-2"/>
    <s v="Below Average Priority"/>
    <n v="1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837"/>
    <n v="1975"/>
    <n v="49"/>
    <s v="Gen X"/>
    <s v="Bachelors"/>
    <s v="College"/>
    <s v="Married"/>
    <n v="23957"/>
    <n v="23957"/>
    <s v="Bracket 2"/>
    <n v="1"/>
    <n v="0"/>
    <s v="Parent"/>
    <s v="2012-10-28"/>
    <d v="2024-07-24T00:00:00"/>
    <n v="4287"/>
    <n v="47"/>
    <n v="2"/>
    <n v="1"/>
    <n v="18"/>
    <n v="20"/>
    <n v="11"/>
    <n v="16"/>
    <n v="68"/>
    <n v="1.5861908094238396E-2"/>
    <s v="Below Average Priority"/>
    <n v="1"/>
    <x v="7"/>
    <x v="13"/>
    <x v="12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7042"/>
    <n v="1983"/>
    <n v="41"/>
    <s v="Millennials"/>
    <s v="Bachelors"/>
    <s v="College"/>
    <s v="Married"/>
    <n v="36790"/>
    <n v="36790"/>
    <s v="Bracket 3"/>
    <n v="0"/>
    <n v="0"/>
    <s v="Not Parent"/>
    <s v="2013-03-01"/>
    <d v="2024-07-24T00:00:00"/>
    <n v="4163"/>
    <n v="14"/>
    <n v="3"/>
    <n v="3"/>
    <n v="14"/>
    <n v="15"/>
    <n v="21"/>
    <n v="10"/>
    <n v="66"/>
    <n v="1.5853951477300024E-2"/>
    <s v="Below Average Priority"/>
    <n v="1"/>
    <x v="7"/>
    <x v="12"/>
    <x v="13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9653"/>
    <n v="1975"/>
    <n v="49"/>
    <s v="Gen X"/>
    <s v="Bachelors"/>
    <s v="College"/>
    <s v="Married"/>
    <n v="35797"/>
    <n v="35797"/>
    <s v="Bracket 3"/>
    <n v="0"/>
    <n v="1"/>
    <s v="Parent"/>
    <s v="2012-10-16"/>
    <d v="2024-07-24T00:00:00"/>
    <n v="4299"/>
    <n v="16"/>
    <n v="27"/>
    <n v="1"/>
    <n v="14"/>
    <n v="4"/>
    <n v="1"/>
    <n v="21"/>
    <n v="68"/>
    <n v="1.5817632007443592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369"/>
    <n v="1981"/>
    <n v="43"/>
    <s v="Millennials"/>
    <s v="Master"/>
    <s v="College"/>
    <s v="Married"/>
    <n v="36959"/>
    <n v="36959"/>
    <s v="Bracket 3"/>
    <n v="1"/>
    <n v="0"/>
    <s v="Parent"/>
    <s v="2013-10-02"/>
    <d v="2024-07-24T00:00:00"/>
    <n v="3948"/>
    <n v="56"/>
    <n v="25"/>
    <n v="6"/>
    <n v="25"/>
    <n v="6"/>
    <n v="0"/>
    <n v="0"/>
    <n v="62"/>
    <n v="1.5704154002026342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52"/>
    <n v="1969"/>
    <n v="55"/>
    <s v="Gen X"/>
    <s v="Bachelors"/>
    <s v="College"/>
    <s v="Divorced"/>
    <n v="23910"/>
    <n v="23910"/>
    <s v="Bracket 2"/>
    <n v="1"/>
    <n v="0"/>
    <s v="Parent"/>
    <s v="2012-10-26"/>
    <d v="2024-07-24T00:00:00"/>
    <n v="4289"/>
    <n v="80"/>
    <n v="16"/>
    <n v="12"/>
    <n v="18"/>
    <n v="7"/>
    <n v="1"/>
    <n v="13"/>
    <n v="67"/>
    <n v="1.5621356959664257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445"/>
    <n v="1974"/>
    <n v="50"/>
    <s v="Gen X"/>
    <s v="PhD"/>
    <s v="College"/>
    <s v="Partner"/>
    <n v="28440"/>
    <n v="28440"/>
    <s v="Bracket 2"/>
    <n v="1"/>
    <n v="0"/>
    <s v="Parent"/>
    <s v="2013-07-07"/>
    <d v="2024-07-24T00:00:00"/>
    <n v="4035"/>
    <n v="87"/>
    <n v="38"/>
    <n v="1"/>
    <n v="24"/>
    <n v="0"/>
    <n v="0"/>
    <n v="0"/>
    <n v="63"/>
    <n v="1.5613382899628252E-2"/>
    <s v="Below Average Priority"/>
    <n v="1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700"/>
    <n v="1986"/>
    <n v="38"/>
    <s v="Millennials"/>
    <s v="High School"/>
    <s v="No College"/>
    <s v="Single"/>
    <n v="14906"/>
    <n v="14906"/>
    <s v="Bracket 2"/>
    <n v="0"/>
    <n v="0"/>
    <s v="Not Parent"/>
    <s v="2012-12-22"/>
    <d v="2024-07-24T00:00:00"/>
    <n v="4232"/>
    <n v="86"/>
    <n v="7"/>
    <n v="7"/>
    <n v="14"/>
    <n v="7"/>
    <n v="16"/>
    <n v="15"/>
    <n v="66"/>
    <n v="1.5595463137996219E-2"/>
    <s v="Below Average Priority"/>
    <n v="3"/>
    <x v="7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472"/>
    <n v="1970"/>
    <n v="54"/>
    <s v="Gen X"/>
    <s v="PhD"/>
    <s v="College"/>
    <s v="Divorced"/>
    <n v="35682"/>
    <n v="35682"/>
    <s v="Bracket 3"/>
    <n v="1"/>
    <n v="0"/>
    <s v="Parent"/>
    <s v="2014-06-27"/>
    <d v="2024-07-24T00:00:00"/>
    <n v="3680"/>
    <n v="34"/>
    <n v="23"/>
    <n v="0"/>
    <n v="8"/>
    <n v="6"/>
    <n v="2"/>
    <n v="18"/>
    <n v="57"/>
    <n v="1.5489130434782609E-2"/>
    <s v="Below Average Priority"/>
    <n v="1"/>
    <x v="11"/>
    <x v="12"/>
    <x v="12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919"/>
    <n v="1978"/>
    <n v="46"/>
    <s v="Gen X"/>
    <s v="Postgraduate"/>
    <s v="College"/>
    <s v="Married"/>
    <n v="26224"/>
    <n v="26224"/>
    <s v="Bracket 2"/>
    <n v="1"/>
    <n v="0"/>
    <s v="Parent"/>
    <s v="2013-06-04"/>
    <d v="2024-07-24T00:00:00"/>
    <n v="4068"/>
    <n v="39"/>
    <n v="4"/>
    <n v="7"/>
    <n v="15"/>
    <n v="13"/>
    <n v="9"/>
    <n v="15"/>
    <n v="63"/>
    <n v="1.5486725663716814E-2"/>
    <s v="Below Average Priority"/>
    <n v="3"/>
    <x v="7"/>
    <x v="12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523"/>
    <n v="1968"/>
    <n v="56"/>
    <s v="Gen X"/>
    <s v="Bachelors"/>
    <s v="College"/>
    <s v="Married"/>
    <n v="19329"/>
    <n v="19329"/>
    <s v="Bracket 2"/>
    <n v="1"/>
    <n v="0"/>
    <s v="Parent"/>
    <s v="2013-12-14"/>
    <d v="2024-07-24T00:00:00"/>
    <n v="3875"/>
    <n v="39"/>
    <n v="24"/>
    <n v="1"/>
    <n v="16"/>
    <n v="12"/>
    <n v="2"/>
    <n v="5"/>
    <n v="60"/>
    <n v="1.5483870967741935E-2"/>
    <s v="Below Average Priority"/>
    <n v="3"/>
    <x v="5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937"/>
    <n v="1982"/>
    <n v="42"/>
    <s v="Millennials"/>
    <s v="Bachelors"/>
    <s v="College"/>
    <s v="Married"/>
    <n v="24711"/>
    <n v="24711"/>
    <s v="Bracket 2"/>
    <n v="0"/>
    <n v="0"/>
    <s v="Not Parent"/>
    <s v="2014-04-18"/>
    <d v="2024-07-24T00:00:00"/>
    <n v="3750"/>
    <n v="86"/>
    <n v="10"/>
    <n v="7"/>
    <n v="25"/>
    <n v="6"/>
    <n v="3"/>
    <n v="7"/>
    <n v="58"/>
    <n v="1.5466666666666667E-2"/>
    <s v="Below Average Priority"/>
    <n v="1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488"/>
    <n v="1956"/>
    <n v="68"/>
    <s v="Boomers"/>
    <s v="Postgraduate"/>
    <s v="College"/>
    <s v="Divorced"/>
    <n v="31395"/>
    <n v="31395"/>
    <s v="Bracket 2"/>
    <n v="1"/>
    <n v="1"/>
    <s v="Parent"/>
    <s v="2013-03-23"/>
    <d v="2024-07-24T00:00:00"/>
    <n v="4141"/>
    <n v="80"/>
    <n v="23"/>
    <n v="1"/>
    <n v="25"/>
    <n v="0"/>
    <n v="8"/>
    <n v="7"/>
    <n v="64"/>
    <n v="1.5455204056991065E-2"/>
    <s v="Below Average Priority"/>
    <n v="4"/>
    <x v="7"/>
    <x v="12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89"/>
    <n v="1972"/>
    <n v="52"/>
    <s v="Gen X"/>
    <s v="Bachelors"/>
    <s v="College"/>
    <s v="Divorced"/>
    <n v="26759"/>
    <n v="26759"/>
    <s v="Bracket 2"/>
    <n v="1"/>
    <n v="0"/>
    <s v="Parent"/>
    <s v="2014-02-07"/>
    <d v="2024-07-24T00:00:00"/>
    <n v="3820"/>
    <n v="65"/>
    <n v="25"/>
    <n v="3"/>
    <n v="16"/>
    <n v="8"/>
    <n v="5"/>
    <n v="2"/>
    <n v="59"/>
    <n v="1.5445026178010472E-2"/>
    <s v="Below Average Priority"/>
    <n v="2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961"/>
    <n v="1978"/>
    <n v="46"/>
    <s v="Gen X"/>
    <s v="Bachelors"/>
    <s v="College"/>
    <s v="Married"/>
    <n v="42693"/>
    <n v="42693"/>
    <s v="Bracket 3"/>
    <n v="1"/>
    <n v="0"/>
    <s v="Parent"/>
    <s v="2014-06-07"/>
    <d v="2024-07-24T00:00:00"/>
    <n v="3700"/>
    <n v="29"/>
    <n v="8"/>
    <n v="4"/>
    <n v="20"/>
    <n v="6"/>
    <n v="3"/>
    <n v="16"/>
    <n v="57"/>
    <n v="1.5405405405405406E-2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559"/>
    <n v="1988"/>
    <n v="36"/>
    <s v="Millennials"/>
    <s v="Postgraduate"/>
    <s v="College"/>
    <s v="Married"/>
    <n v="16248"/>
    <n v="16248"/>
    <s v="Bracket 2"/>
    <n v="1"/>
    <n v="0"/>
    <s v="Parent"/>
    <s v="2014-05-10"/>
    <d v="2024-07-24T00:00:00"/>
    <n v="3728"/>
    <n v="77"/>
    <n v="12"/>
    <n v="11"/>
    <n v="10"/>
    <n v="3"/>
    <n v="12"/>
    <n v="9"/>
    <n v="57"/>
    <n v="1.5289699570815451E-2"/>
    <s v="Below Average Priority"/>
    <n v="3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100"/>
    <n v="1972"/>
    <n v="52"/>
    <s v="Gen X"/>
    <s v="Bachelors"/>
    <s v="College"/>
    <s v="Divorced"/>
    <n v="51813"/>
    <n v="51813"/>
    <s v="Bracket 3"/>
    <n v="1"/>
    <n v="1"/>
    <s v="Parent"/>
    <s v="2013-04-11"/>
    <d v="2024-07-24T00:00:00"/>
    <n v="4122"/>
    <n v="37"/>
    <n v="51"/>
    <n v="2"/>
    <n v="7"/>
    <n v="0"/>
    <n v="1"/>
    <n v="2"/>
    <n v="63"/>
    <n v="1.5283842794759825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547"/>
    <n v="1969"/>
    <n v="55"/>
    <s v="Gen X"/>
    <s v="Master"/>
    <s v="College"/>
    <s v="Partner"/>
    <n v="41021"/>
    <n v="41021"/>
    <s v="Bracket 3"/>
    <n v="1"/>
    <n v="0"/>
    <s v="Parent"/>
    <s v="2012-12-30"/>
    <d v="2024-07-24T00:00:00"/>
    <n v="4224"/>
    <n v="12"/>
    <n v="14"/>
    <n v="7"/>
    <n v="9"/>
    <n v="6"/>
    <n v="16"/>
    <n v="12"/>
    <n v="64"/>
    <n v="1.5151515151515152E-2"/>
    <s v="Below Average Priority"/>
    <n v="2"/>
    <x v="7"/>
    <x v="13"/>
    <x v="12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0466"/>
    <n v="1965"/>
    <n v="59"/>
    <s v="Gen X"/>
    <s v="Bachelors"/>
    <s v="College"/>
    <s v="Married"/>
    <n v="44393"/>
    <n v="44393"/>
    <s v="Bracket 3"/>
    <n v="1"/>
    <n v="1"/>
    <s v="Parent"/>
    <s v="2013-08-22"/>
    <d v="2024-07-24T00:00:00"/>
    <n v="3989"/>
    <n v="86"/>
    <n v="24"/>
    <n v="2"/>
    <n v="20"/>
    <n v="2"/>
    <n v="2"/>
    <n v="10"/>
    <n v="60"/>
    <n v="1.5041363750313362E-2"/>
    <s v="Below Average Priority"/>
    <n v="2"/>
    <x v="11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471"/>
    <n v="1971"/>
    <n v="53"/>
    <s v="Gen X"/>
    <s v="Master"/>
    <s v="College"/>
    <s v="Single"/>
    <n v="36230"/>
    <n v="36230"/>
    <s v="Bracket 3"/>
    <n v="1"/>
    <n v="0"/>
    <s v="Parent"/>
    <s v="2013-10-17"/>
    <d v="2024-07-24T00:00:00"/>
    <n v="3933"/>
    <n v="17"/>
    <n v="14"/>
    <n v="2"/>
    <n v="30"/>
    <n v="8"/>
    <n v="2"/>
    <n v="3"/>
    <n v="59"/>
    <n v="1.5001271294177472E-2"/>
    <s v="Below Average Priority"/>
    <n v="1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958"/>
    <n v="1978"/>
    <n v="46"/>
    <s v="Gen X"/>
    <s v="Bachelors"/>
    <s v="College"/>
    <s v="Married"/>
    <n v="28442"/>
    <n v="28442"/>
    <s v="Bracket 2"/>
    <n v="2"/>
    <n v="0"/>
    <s v="Parent"/>
    <s v="2014-02-24"/>
    <d v="2024-07-24T00:00:00"/>
    <n v="3803"/>
    <n v="53"/>
    <n v="19"/>
    <n v="3"/>
    <n v="10"/>
    <n v="11"/>
    <n v="8"/>
    <n v="6"/>
    <n v="57"/>
    <n v="1.4988167236392323E-2"/>
    <s v="Below Average Priority"/>
    <n v="3"/>
    <x v="7"/>
    <x v="12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856"/>
    <n v="1979"/>
    <n v="45"/>
    <s v="Gen X"/>
    <s v="Bachelors"/>
    <s v="College"/>
    <s v="Partner"/>
    <n v="21645"/>
    <n v="21645"/>
    <s v="Bracket 2"/>
    <n v="1"/>
    <n v="0"/>
    <s v="Parent"/>
    <s v="2012-09-03"/>
    <d v="2024-07-24T00:00:00"/>
    <n v="4342"/>
    <n v="75"/>
    <n v="14"/>
    <n v="0"/>
    <n v="23"/>
    <n v="4"/>
    <n v="5"/>
    <n v="19"/>
    <n v="65"/>
    <n v="1.4970059880239521E-2"/>
    <s v="Below Average Priority"/>
    <n v="3"/>
    <x v="0"/>
    <x v="13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1987"/>
    <n v="1987"/>
    <n v="37"/>
    <s v="Millennials"/>
    <s v="High School"/>
    <s v="No College"/>
    <s v="Single"/>
    <n v="21063"/>
    <n v="21063"/>
    <s v="Bracket 2"/>
    <n v="1"/>
    <n v="0"/>
    <s v="Parent"/>
    <s v="2013-09-25"/>
    <d v="2024-07-24T00:00:00"/>
    <n v="3955"/>
    <n v="34"/>
    <n v="1"/>
    <n v="10"/>
    <n v="11"/>
    <n v="19"/>
    <n v="3"/>
    <n v="15"/>
    <n v="59"/>
    <n v="1.4917825537294564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017"/>
    <n v="1981"/>
    <n v="43"/>
    <s v="Millennials"/>
    <s v="Postgraduate"/>
    <s v="College"/>
    <s v="Married"/>
    <n v="51111"/>
    <n v="51111"/>
    <s v="Bracket 3"/>
    <n v="1"/>
    <n v="1"/>
    <s v="Parent"/>
    <s v="2014-06-19"/>
    <d v="2024-07-24T00:00:00"/>
    <n v="3688"/>
    <n v="83"/>
    <n v="22"/>
    <n v="0"/>
    <n v="19"/>
    <n v="6"/>
    <n v="5"/>
    <n v="3"/>
    <n v="55"/>
    <n v="1.4913232104121476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98"/>
    <n v="1970"/>
    <n v="54"/>
    <s v="Gen X"/>
    <s v="Bachelors"/>
    <s v="College"/>
    <s v="Single"/>
    <n v="30015"/>
    <n v="30015"/>
    <s v="Bracket 2"/>
    <n v="1"/>
    <n v="0"/>
    <s v="Parent"/>
    <s v="2014-02-02"/>
    <d v="2024-07-24T00:00:00"/>
    <n v="3825"/>
    <n v="28"/>
    <n v="25"/>
    <n v="0"/>
    <n v="22"/>
    <n v="2"/>
    <n v="3"/>
    <n v="5"/>
    <n v="57"/>
    <n v="1.4901960784313726E-2"/>
    <s v="Below Average Priority"/>
    <n v="2"/>
    <x v="11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297"/>
    <n v="1973"/>
    <n v="51"/>
    <s v="Gen X"/>
    <s v="Bachelors"/>
    <s v="College"/>
    <s v="Single"/>
    <n v="7500"/>
    <n v="90000"/>
    <s v="Bracket 5"/>
    <n v="1"/>
    <n v="0"/>
    <s v="Parent"/>
    <s v="2013-12-26"/>
    <d v="2024-07-24T00:00:00"/>
    <n v="3863"/>
    <n v="54"/>
    <n v="5"/>
    <n v="3"/>
    <n v="10"/>
    <n v="12"/>
    <n v="7"/>
    <n v="20"/>
    <n v="57"/>
    <n v="1.4755371472948486E-2"/>
    <s v="Below Average Priority"/>
    <n v="4"/>
    <x v="0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382"/>
    <n v="1953"/>
    <n v="71"/>
    <s v="Boomers"/>
    <s v="Bachelors"/>
    <s v="College"/>
    <s v="Partner"/>
    <n v="48794"/>
    <n v="48794"/>
    <s v="Bracket 3"/>
    <n v="1"/>
    <n v="1"/>
    <s v="Parent"/>
    <s v="2014-06-26"/>
    <d v="2024-07-24T00:00:00"/>
    <n v="3681"/>
    <n v="97"/>
    <n v="25"/>
    <n v="0"/>
    <n v="11"/>
    <n v="3"/>
    <n v="0"/>
    <n v="15"/>
    <n v="54"/>
    <n v="1.4669926650366748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135"/>
    <n v="1950"/>
    <n v="74"/>
    <s v="Boomers"/>
    <s v="Bachelors"/>
    <s v="College"/>
    <s v="Partner"/>
    <n v="27203"/>
    <n v="27203"/>
    <s v="Bracket 2"/>
    <n v="1"/>
    <n v="1"/>
    <s v="Parent"/>
    <s v="2012-08-06"/>
    <d v="2024-07-24T00:00:00"/>
    <n v="4370"/>
    <n v="92"/>
    <n v="13"/>
    <n v="2"/>
    <n v="21"/>
    <n v="4"/>
    <n v="0"/>
    <n v="24"/>
    <n v="64"/>
    <n v="1.4645308924485127E-2"/>
    <s v="Below Average Priority"/>
    <n v="2"/>
    <x v="11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94"/>
    <n v="1989"/>
    <n v="35"/>
    <s v="Millennials"/>
    <s v="Bachelors"/>
    <s v="College"/>
    <s v="Single"/>
    <n v="18358"/>
    <n v="18358"/>
    <s v="Bracket 2"/>
    <n v="1"/>
    <n v="0"/>
    <s v="Parent"/>
    <s v="2013-11-20"/>
    <d v="2024-07-24T00:00:00"/>
    <n v="3899"/>
    <n v="49"/>
    <n v="6"/>
    <n v="8"/>
    <n v="19"/>
    <n v="16"/>
    <n v="4"/>
    <n v="4"/>
    <n v="57"/>
    <n v="1.4619133111054117E-2"/>
    <s v="Below Average Priority"/>
    <n v="3"/>
    <x v="0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756"/>
    <n v="1983"/>
    <n v="41"/>
    <s v="Millennials"/>
    <s v="Bachelors"/>
    <s v="College"/>
    <s v="Partner"/>
    <n v="39453"/>
    <n v="39453"/>
    <s v="Bracket 3"/>
    <n v="1"/>
    <n v="0"/>
    <s v="Parent"/>
    <s v="2014-04-03"/>
    <d v="2024-07-24T00:00:00"/>
    <n v="3765"/>
    <n v="64"/>
    <n v="46"/>
    <n v="0"/>
    <n v="7"/>
    <n v="0"/>
    <n v="0"/>
    <n v="2"/>
    <n v="55"/>
    <n v="1.4608233731739707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16"/>
    <n v="1959"/>
    <n v="65"/>
    <s v="Boomers"/>
    <s v="PhD"/>
    <s v="College"/>
    <s v="Single"/>
    <n v="34554"/>
    <n v="34554"/>
    <s v="Bracket 3"/>
    <n v="0"/>
    <n v="1"/>
    <s v="Parent"/>
    <s v="2014-03-30"/>
    <d v="2024-07-24T00:00:00"/>
    <n v="3769"/>
    <n v="43"/>
    <n v="41"/>
    <n v="1"/>
    <n v="6"/>
    <n v="2"/>
    <n v="0"/>
    <n v="5"/>
    <n v="55"/>
    <n v="1.4592730167153092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99"/>
    <n v="1972"/>
    <n v="52"/>
    <s v="Gen X"/>
    <s v="Bachelors"/>
    <s v="College"/>
    <s v="Married"/>
    <n v="30675"/>
    <n v="30675"/>
    <s v="Bracket 2"/>
    <n v="1"/>
    <n v="0"/>
    <s v="Parent"/>
    <s v="2012-11-12"/>
    <d v="2024-07-24T00:00:00"/>
    <n v="4272"/>
    <n v="14"/>
    <n v="10"/>
    <n v="2"/>
    <n v="16"/>
    <n v="11"/>
    <n v="2"/>
    <n v="21"/>
    <n v="62"/>
    <n v="1.451310861423221E-2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36"/>
    <n v="1971"/>
    <n v="53"/>
    <s v="Gen X"/>
    <s v="Master"/>
    <s v="College"/>
    <s v="Partner"/>
    <n v="157733"/>
    <n v="157733"/>
    <s v="Bracket 6"/>
    <n v="1"/>
    <n v="0"/>
    <s v="Parent"/>
    <s v="2013-06-04"/>
    <d v="2024-07-24T00:00:00"/>
    <n v="4068"/>
    <n v="37"/>
    <n v="39"/>
    <n v="1"/>
    <n v="9"/>
    <n v="2"/>
    <n v="0"/>
    <n v="8"/>
    <n v="59"/>
    <n v="1.4503441494591937E-2"/>
    <s v="Below Average Priority"/>
    <n v="0"/>
    <x v="11"/>
    <x v="13"/>
    <x v="11"/>
    <n v="1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8146"/>
    <n v="1976"/>
    <n v="48"/>
    <s v="Gen X"/>
    <s v="Master"/>
    <s v="College"/>
    <s v="Partner"/>
    <n v="46106"/>
    <n v="46106"/>
    <s v="Bracket 3"/>
    <n v="1"/>
    <n v="1"/>
    <s v="Parent"/>
    <s v="2014-05-11"/>
    <d v="2024-07-24T00:00:00"/>
    <n v="3727"/>
    <n v="84"/>
    <n v="30"/>
    <n v="0"/>
    <n v="8"/>
    <n v="2"/>
    <n v="0"/>
    <n v="14"/>
    <n v="54"/>
    <n v="1.4488865038905285E-2"/>
    <s v="Below Average Priority"/>
    <n v="1"/>
    <x v="11"/>
    <x v="12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079"/>
    <n v="1982"/>
    <n v="42"/>
    <s v="Millennials"/>
    <s v="Bachelors"/>
    <s v="College"/>
    <s v="Married"/>
    <n v="22448"/>
    <n v="22448"/>
    <s v="Bracket 2"/>
    <n v="1"/>
    <n v="0"/>
    <s v="Parent"/>
    <s v="2014-02-26"/>
    <d v="2024-07-24T00:00:00"/>
    <n v="3801"/>
    <n v="86"/>
    <n v="3"/>
    <n v="1"/>
    <n v="8"/>
    <n v="23"/>
    <n v="2"/>
    <n v="18"/>
    <n v="55"/>
    <n v="1.4469876348329387E-2"/>
    <s v="Below Average Priority"/>
    <n v="3"/>
    <x v="7"/>
    <x v="12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975"/>
    <n v="1967"/>
    <n v="57"/>
    <s v="Gen X"/>
    <s v="PhD"/>
    <s v="College"/>
    <s v="Single"/>
    <n v="40304"/>
    <n v="40304"/>
    <s v="Bracket 3"/>
    <n v="1"/>
    <n v="0"/>
    <s v="Parent"/>
    <s v="2013-09-30"/>
    <d v="2024-07-24T00:00:00"/>
    <n v="3950"/>
    <n v="82"/>
    <n v="37"/>
    <n v="0"/>
    <n v="17"/>
    <n v="0"/>
    <n v="0"/>
    <n v="3"/>
    <n v="57"/>
    <n v="1.4430379746835443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279"/>
    <n v="1963"/>
    <n v="61"/>
    <s v="Boomers"/>
    <s v="Postgraduate"/>
    <s v="College"/>
    <s v="Single"/>
    <n v="39548"/>
    <n v="39548"/>
    <s v="Bracket 3"/>
    <n v="1"/>
    <n v="1"/>
    <s v="Parent"/>
    <s v="2014-03-31"/>
    <d v="2024-07-24T00:00:00"/>
    <n v="3768"/>
    <n v="87"/>
    <n v="15"/>
    <n v="4"/>
    <n v="10"/>
    <n v="3"/>
    <n v="4"/>
    <n v="18"/>
    <n v="54"/>
    <n v="1.4331210191082803E-2"/>
    <s v="Below Average Priority"/>
    <n v="2"/>
    <x v="11"/>
    <x v="12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321"/>
    <n v="1974"/>
    <n v="50"/>
    <s v="Gen X"/>
    <s v="Bachelors"/>
    <s v="College"/>
    <s v="Married"/>
    <n v="26067"/>
    <n v="26067"/>
    <s v="Bracket 2"/>
    <n v="1"/>
    <n v="0"/>
    <s v="Parent"/>
    <s v="2013-11-04"/>
    <d v="2024-07-24T00:00:00"/>
    <n v="3915"/>
    <n v="49"/>
    <n v="22"/>
    <n v="2"/>
    <n v="18"/>
    <n v="0"/>
    <n v="2"/>
    <n v="12"/>
    <n v="56"/>
    <n v="1.4303959131545339E-2"/>
    <s v="Below Average Priority"/>
    <n v="3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"/>
    <n v="1981"/>
    <n v="43"/>
    <s v="Millennials"/>
    <s v="Postgraduate"/>
    <s v="College"/>
    <s v="Married"/>
    <n v="27733"/>
    <n v="27733"/>
    <s v="Bracket 2"/>
    <n v="1"/>
    <n v="0"/>
    <s v="Parent"/>
    <s v="2013-08-26"/>
    <d v="2024-07-24T00:00:00"/>
    <n v="3985"/>
    <n v="16"/>
    <n v="0"/>
    <n v="7"/>
    <n v="5"/>
    <n v="26"/>
    <n v="2"/>
    <n v="17"/>
    <n v="57"/>
    <n v="1.4303638644918444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333"/>
    <n v="1954"/>
    <n v="70"/>
    <s v="Boomers"/>
    <s v="Bachelors"/>
    <s v="College"/>
    <s v="Partner"/>
    <n v="32144"/>
    <n v="32144"/>
    <s v="Bracket 3"/>
    <n v="1"/>
    <n v="1"/>
    <s v="Parent"/>
    <s v="2014-03-23"/>
    <d v="2024-07-24T00:00:00"/>
    <n v="3776"/>
    <n v="76"/>
    <n v="41"/>
    <n v="0"/>
    <n v="10"/>
    <n v="0"/>
    <n v="0"/>
    <n v="3"/>
    <n v="54"/>
    <n v="1.4300847457627119E-2"/>
    <s v="Below Average Priority"/>
    <n v="4"/>
    <x v="7"/>
    <x v="12"/>
    <x v="12"/>
    <n v="7"/>
    <x v="0"/>
    <x v="0"/>
    <x v="0"/>
    <x v="1"/>
    <x v="1"/>
    <n v="1"/>
    <s v="Converted"/>
    <n v="0"/>
    <n v="3"/>
    <n v="11"/>
    <n v="0"/>
    <n v="0"/>
    <n v="0"/>
    <n v="0"/>
    <n v="0"/>
    <x v="5"/>
  </r>
  <r>
    <n v="387"/>
    <n v="1976"/>
    <n v="48"/>
    <s v="Gen X"/>
    <s v="High School"/>
    <s v="No College"/>
    <s v="Married"/>
    <n v="7500"/>
    <n v="90000"/>
    <s v="Bracket 5"/>
    <n v="0"/>
    <n v="0"/>
    <s v="Not Parent"/>
    <s v="2012-11-13"/>
    <d v="2024-07-24T00:00:00"/>
    <n v="4271"/>
    <n v="59"/>
    <n v="6"/>
    <n v="16"/>
    <n v="11"/>
    <n v="11"/>
    <n v="1"/>
    <n v="16"/>
    <n v="61"/>
    <n v="1.4282369468508546E-2"/>
    <s v="Below Average Priority"/>
    <n v="1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736"/>
    <n v="1986"/>
    <n v="38"/>
    <s v="Millennials"/>
    <s v="Bachelors"/>
    <s v="College"/>
    <s v="Married"/>
    <n v="22518"/>
    <n v="22518"/>
    <s v="Bracket 2"/>
    <n v="1"/>
    <n v="0"/>
    <s v="Parent"/>
    <s v="2012-10-22"/>
    <d v="2024-07-24T00:00:00"/>
    <n v="4293"/>
    <n v="36"/>
    <n v="11"/>
    <n v="7"/>
    <n v="12"/>
    <n v="2"/>
    <n v="2"/>
    <n v="27"/>
    <n v="61"/>
    <n v="1.420917773119031E-2"/>
    <s v="Below Average Priority"/>
    <n v="2"/>
    <x v="7"/>
    <x v="12"/>
    <x v="13"/>
    <n v="5"/>
    <x v="0"/>
    <x v="0"/>
    <x v="1"/>
    <x v="0"/>
    <x v="1"/>
    <n v="1"/>
    <s v="Converted"/>
    <n v="0"/>
    <n v="3"/>
    <n v="11"/>
    <n v="0"/>
    <n v="0"/>
    <n v="2"/>
    <n v="0"/>
    <n v="2"/>
    <x v="4"/>
  </r>
  <r>
    <n v="10826"/>
    <n v="1959"/>
    <n v="65"/>
    <s v="Boomers"/>
    <s v="Bachelors"/>
    <s v="College"/>
    <s v="Married"/>
    <n v="18690"/>
    <n v="18690"/>
    <s v="Bracket 2"/>
    <n v="0"/>
    <n v="0"/>
    <s v="Not Parent"/>
    <s v="2012-12-28"/>
    <d v="2024-07-24T00:00:00"/>
    <n v="4226"/>
    <n v="77"/>
    <n v="6"/>
    <n v="1"/>
    <n v="7"/>
    <n v="23"/>
    <n v="4"/>
    <n v="19"/>
    <n v="60"/>
    <n v="1.419782300047326E-2"/>
    <s v="Below Average Priority"/>
    <n v="1"/>
    <x v="11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086"/>
    <n v="1959"/>
    <n v="65"/>
    <s v="Boomers"/>
    <s v="Bachelors"/>
    <s v="College"/>
    <s v="Married"/>
    <n v="18690"/>
    <n v="18690"/>
    <s v="Bracket 2"/>
    <n v="0"/>
    <n v="0"/>
    <s v="Not Parent"/>
    <s v="2012-12-28"/>
    <d v="2024-07-24T00:00:00"/>
    <n v="4226"/>
    <n v="77"/>
    <n v="6"/>
    <n v="1"/>
    <n v="7"/>
    <n v="23"/>
    <n v="4"/>
    <n v="19"/>
    <n v="60"/>
    <n v="1.419782300047326E-2"/>
    <s v="Below Average Priority"/>
    <n v="1"/>
    <x v="11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304"/>
    <n v="1959"/>
    <n v="65"/>
    <s v="Boomers"/>
    <s v="Bachelors"/>
    <s v="College"/>
    <s v="Married"/>
    <n v="18690"/>
    <n v="18690"/>
    <s v="Bracket 2"/>
    <n v="0"/>
    <n v="0"/>
    <s v="Not Parent"/>
    <s v="2012-12-28"/>
    <d v="2024-07-24T00:00:00"/>
    <n v="4226"/>
    <n v="77"/>
    <n v="6"/>
    <n v="1"/>
    <n v="7"/>
    <n v="23"/>
    <n v="4"/>
    <n v="19"/>
    <n v="60"/>
    <n v="1.419782300047326E-2"/>
    <s v="Below Average Priority"/>
    <n v="1"/>
    <x v="11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986"/>
    <n v="1982"/>
    <n v="42"/>
    <s v="Millennials"/>
    <s v="Bachelors"/>
    <s v="College"/>
    <s v="Partner"/>
    <n v="19444"/>
    <n v="19444"/>
    <s v="Bracket 2"/>
    <n v="1"/>
    <n v="0"/>
    <s v="Parent"/>
    <s v="2014-02-22"/>
    <d v="2024-07-24T00:00:00"/>
    <n v="3805"/>
    <n v="8"/>
    <n v="16"/>
    <n v="0"/>
    <n v="23"/>
    <n v="3"/>
    <n v="2"/>
    <n v="10"/>
    <n v="54"/>
    <n v="1.419185282522996E-2"/>
    <s v="Below Average Priority"/>
    <n v="3"/>
    <x v="5"/>
    <x v="12"/>
    <x v="13"/>
    <n v="7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6507"/>
    <n v="1980"/>
    <n v="44"/>
    <s v="Millennials"/>
    <s v="Bachelors"/>
    <s v="College"/>
    <s v="Single"/>
    <n v="30828"/>
    <n v="30828"/>
    <s v="Bracket 2"/>
    <n v="1"/>
    <n v="0"/>
    <s v="Parent"/>
    <s v="2013-10-04"/>
    <d v="2024-07-24T00:00:00"/>
    <n v="3946"/>
    <n v="16"/>
    <n v="16"/>
    <n v="11"/>
    <n v="15"/>
    <n v="2"/>
    <n v="0"/>
    <n v="12"/>
    <n v="56"/>
    <n v="1.419158641662443E-2"/>
    <s v="Below Average Priority"/>
    <n v="2"/>
    <x v="11"/>
    <x v="12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086"/>
    <n v="1959"/>
    <n v="65"/>
    <s v="Boomers"/>
    <s v="Bachelors"/>
    <s v="College"/>
    <s v="Married"/>
    <n v="42243"/>
    <n v="42243"/>
    <s v="Bracket 3"/>
    <n v="1"/>
    <n v="1"/>
    <s v="Parent"/>
    <s v="2013-12-11"/>
    <d v="2024-07-24T00:00:00"/>
    <n v="3878"/>
    <n v="34"/>
    <n v="48"/>
    <n v="0"/>
    <n v="2"/>
    <n v="0"/>
    <n v="0"/>
    <n v="5"/>
    <n v="55"/>
    <n v="1.4182568334192883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460"/>
    <n v="1982"/>
    <n v="42"/>
    <s v="Millennials"/>
    <s v="Bachelors"/>
    <s v="College"/>
    <s v="Married"/>
    <n v="28718"/>
    <n v="28718"/>
    <s v="Bracket 2"/>
    <n v="1"/>
    <n v="0"/>
    <s v="Parent"/>
    <s v="2013-07-13"/>
    <d v="2024-07-24T00:00:00"/>
    <n v="4029"/>
    <n v="78"/>
    <n v="12"/>
    <n v="4"/>
    <n v="6"/>
    <n v="11"/>
    <n v="8"/>
    <n v="16"/>
    <n v="57"/>
    <n v="1.4147431124348473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885"/>
    <n v="1977"/>
    <n v="47"/>
    <s v="Gen X"/>
    <s v="Bachelors"/>
    <s v="College"/>
    <s v="Divorced"/>
    <n v="32952"/>
    <n v="32952"/>
    <s v="Bracket 3"/>
    <n v="1"/>
    <n v="0"/>
    <s v="Parent"/>
    <s v="2013-12-01"/>
    <d v="2024-07-24T00:00:00"/>
    <n v="3888"/>
    <n v="36"/>
    <n v="38"/>
    <n v="0"/>
    <n v="12"/>
    <n v="3"/>
    <n v="1"/>
    <n v="1"/>
    <n v="55"/>
    <n v="1.4146090534979424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656"/>
    <n v="1971"/>
    <n v="53"/>
    <s v="Gen X"/>
    <s v="Bachelors"/>
    <s v="College"/>
    <s v="Divorced"/>
    <n v="40851"/>
    <n v="40851"/>
    <s v="Bracket 3"/>
    <n v="1"/>
    <n v="1"/>
    <s v="Parent"/>
    <s v="2013-02-21"/>
    <d v="2024-07-24T00:00:00"/>
    <n v="4171"/>
    <n v="63"/>
    <n v="23"/>
    <n v="1"/>
    <n v="7"/>
    <n v="0"/>
    <n v="4"/>
    <n v="24"/>
    <n v="59"/>
    <n v="1.4145288899544474E-2"/>
    <s v="Below Average Priority"/>
    <n v="1"/>
    <x v="11"/>
    <x v="12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21"/>
    <n v="1971"/>
    <n v="53"/>
    <s v="Gen X"/>
    <s v="Master"/>
    <s v="College"/>
    <s v="Married"/>
    <n v="35178"/>
    <n v="35178"/>
    <s v="Bracket 3"/>
    <n v="1"/>
    <n v="0"/>
    <s v="Parent"/>
    <s v="2013-01-10"/>
    <d v="2024-07-24T00:00:00"/>
    <n v="4213"/>
    <n v="10"/>
    <n v="23"/>
    <n v="1"/>
    <n v="13"/>
    <n v="2"/>
    <n v="2"/>
    <n v="18"/>
    <n v="59"/>
    <n v="1.4004272489912177E-2"/>
    <s v="Below Average Priority"/>
    <n v="1"/>
    <x v="11"/>
    <x v="12"/>
    <x v="13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4301"/>
    <n v="1971"/>
    <n v="53"/>
    <s v="Gen X"/>
    <s v="Master"/>
    <s v="College"/>
    <s v="Married"/>
    <n v="35178"/>
    <n v="35178"/>
    <s v="Bracket 3"/>
    <n v="1"/>
    <n v="0"/>
    <s v="Parent"/>
    <s v="2013-01-10"/>
    <d v="2024-07-24T00:00:00"/>
    <n v="4213"/>
    <n v="10"/>
    <n v="23"/>
    <n v="1"/>
    <n v="13"/>
    <n v="2"/>
    <n v="2"/>
    <n v="18"/>
    <n v="59"/>
    <n v="1.4004272489912177E-2"/>
    <s v="Below Average Priority"/>
    <n v="1"/>
    <x v="11"/>
    <x v="12"/>
    <x v="13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5268"/>
    <n v="1960"/>
    <n v="64"/>
    <s v="Boomers"/>
    <s v="Bachelors"/>
    <s v="College"/>
    <s v="Married"/>
    <n v="29440"/>
    <n v="29440"/>
    <s v="Bracket 2"/>
    <n v="1"/>
    <n v="1"/>
    <s v="Parent"/>
    <s v="2013-08-11"/>
    <d v="2024-07-24T00:00:00"/>
    <n v="4000"/>
    <n v="95"/>
    <n v="17"/>
    <n v="8"/>
    <n v="14"/>
    <n v="10"/>
    <n v="4"/>
    <n v="3"/>
    <n v="56"/>
    <n v="1.4E-2"/>
    <s v="Below Average Priority"/>
    <n v="2"/>
    <x v="11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950"/>
    <n v="1958"/>
    <n v="66"/>
    <s v="Boomers"/>
    <s v="Master"/>
    <s v="College"/>
    <s v="Married"/>
    <n v="49572"/>
    <n v="49572"/>
    <s v="Bracket 3"/>
    <n v="1"/>
    <n v="1"/>
    <s v="Parent"/>
    <s v="2013-12-15"/>
    <d v="2024-07-24T00:00:00"/>
    <n v="3874"/>
    <n v="25"/>
    <n v="35"/>
    <n v="1"/>
    <n v="16"/>
    <n v="0"/>
    <n v="1"/>
    <n v="1"/>
    <n v="54"/>
    <n v="1.3939081053175014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182"/>
    <n v="1984"/>
    <n v="40"/>
    <s v="Millennials"/>
    <s v="Bachelors"/>
    <s v="College"/>
    <s v="Partner"/>
    <n v="26646"/>
    <n v="26646"/>
    <s v="Bracket 2"/>
    <n v="1"/>
    <n v="0"/>
    <s v="Parent"/>
    <s v="2014-02-10"/>
    <d v="2024-07-24T00:00:00"/>
    <n v="3817"/>
    <n v="26"/>
    <n v="11"/>
    <n v="4"/>
    <n v="20"/>
    <n v="10"/>
    <n v="3"/>
    <n v="5"/>
    <n v="53"/>
    <n v="1.3885250196489389E-2"/>
    <s v="Below Average Priority"/>
    <n v="2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527"/>
    <n v="1987"/>
    <n v="37"/>
    <s v="Millennials"/>
    <s v="Bachelors"/>
    <s v="College"/>
    <s v="Partner"/>
    <n v="22434"/>
    <n v="22434"/>
    <s v="Bracket 2"/>
    <n v="1"/>
    <n v="0"/>
    <s v="Parent"/>
    <s v="2013-02-13"/>
    <d v="2024-07-24T00:00:00"/>
    <n v="4179"/>
    <n v="25"/>
    <n v="4"/>
    <n v="12"/>
    <n v="11"/>
    <n v="3"/>
    <n v="13"/>
    <n v="15"/>
    <n v="58"/>
    <n v="1.3878918401531467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548"/>
    <n v="1981"/>
    <n v="43"/>
    <s v="Millennials"/>
    <s v="Bachelors"/>
    <s v="College"/>
    <s v="Single"/>
    <n v="41967"/>
    <n v="41967"/>
    <s v="Bracket 3"/>
    <n v="1"/>
    <n v="1"/>
    <s v="Parent"/>
    <s v="2013-11-23"/>
    <d v="2024-07-24T00:00:00"/>
    <n v="3896"/>
    <n v="66"/>
    <n v="23"/>
    <n v="4"/>
    <n v="10"/>
    <n v="0"/>
    <n v="2"/>
    <n v="15"/>
    <n v="54"/>
    <n v="1.3860369609856264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197"/>
    <n v="1962"/>
    <n v="62"/>
    <s v="Boomers"/>
    <s v="PhD"/>
    <s v="College"/>
    <s v="Single"/>
    <n v="27238"/>
    <n v="27238"/>
    <s v="Bracket 2"/>
    <n v="1"/>
    <n v="1"/>
    <s v="Parent"/>
    <s v="2013-04-20"/>
    <d v="2024-07-24T00:00:00"/>
    <n v="4113"/>
    <n v="39"/>
    <n v="37"/>
    <n v="0"/>
    <n v="17"/>
    <n v="0"/>
    <n v="0"/>
    <n v="3"/>
    <n v="57"/>
    <n v="1.3858497447118891E-2"/>
    <s v="Below Average Priority"/>
    <n v="3"/>
    <x v="0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448"/>
    <n v="1963"/>
    <n v="61"/>
    <s v="Boomers"/>
    <s v="Master"/>
    <s v="College"/>
    <s v="Married"/>
    <n v="33562"/>
    <n v="33562"/>
    <s v="Bracket 3"/>
    <n v="1"/>
    <n v="2"/>
    <s v="Parent"/>
    <s v="2014-06-25"/>
    <d v="2024-07-24T00:00:00"/>
    <n v="3682"/>
    <n v="33"/>
    <n v="21"/>
    <n v="12"/>
    <n v="12"/>
    <n v="0"/>
    <n v="3"/>
    <n v="3"/>
    <n v="51"/>
    <n v="1.3851167843563281E-2"/>
    <s v="Below Average Priority"/>
    <n v="3"/>
    <x v="7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328"/>
    <n v="1986"/>
    <n v="38"/>
    <s v="Millennials"/>
    <s v="Postgraduate"/>
    <s v="College"/>
    <s v="Married"/>
    <n v="21955"/>
    <n v="21955"/>
    <s v="Bracket 2"/>
    <n v="1"/>
    <n v="0"/>
    <s v="Parent"/>
    <s v="2013-09-07"/>
    <d v="2024-07-24T00:00:00"/>
    <n v="3973"/>
    <n v="81"/>
    <n v="5"/>
    <n v="1"/>
    <n v="7"/>
    <n v="17"/>
    <n v="14"/>
    <n v="11"/>
    <n v="55"/>
    <n v="1.3843443241882709E-2"/>
    <s v="Below Average Priority"/>
    <n v="2"/>
    <x v="7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227"/>
    <n v="1968"/>
    <n v="56"/>
    <s v="Gen X"/>
    <s v="Master"/>
    <s v="College"/>
    <s v="Partner"/>
    <n v="32889"/>
    <n v="32889"/>
    <s v="Bracket 3"/>
    <n v="1"/>
    <n v="1"/>
    <s v="Parent"/>
    <s v="2013-09-06"/>
    <d v="2024-07-24T00:00:00"/>
    <n v="3974"/>
    <n v="78"/>
    <n v="28"/>
    <n v="0"/>
    <n v="13"/>
    <n v="4"/>
    <n v="2"/>
    <n v="8"/>
    <n v="55"/>
    <n v="1.3839959738298943E-2"/>
    <s v="Below Average Priority"/>
    <n v="3"/>
    <x v="7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034"/>
    <n v="1978"/>
    <n v="46"/>
    <s v="Gen X"/>
    <s v="Postgraduate"/>
    <s v="College"/>
    <s v="Married"/>
    <n v="25804"/>
    <n v="25804"/>
    <s v="Bracket 2"/>
    <n v="1"/>
    <n v="0"/>
    <s v="Parent"/>
    <s v="2013-09-01"/>
    <d v="2024-07-24T00:00:00"/>
    <n v="3979"/>
    <n v="34"/>
    <n v="8"/>
    <n v="7"/>
    <n v="9"/>
    <n v="13"/>
    <n v="6"/>
    <n v="12"/>
    <n v="55"/>
    <n v="1.3822568484543855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868"/>
    <n v="1949"/>
    <n v="75"/>
    <s v="Boomers"/>
    <s v="PhD"/>
    <s v="College"/>
    <s v="Single"/>
    <n v="26518"/>
    <n v="26518"/>
    <s v="Bracket 2"/>
    <n v="1"/>
    <n v="1"/>
    <s v="Parent"/>
    <s v="2013-04-08"/>
    <d v="2024-07-24T00:00:00"/>
    <n v="4125"/>
    <n v="33"/>
    <n v="20"/>
    <n v="1"/>
    <n v="28"/>
    <n v="3"/>
    <n v="3"/>
    <n v="2"/>
    <n v="57"/>
    <n v="1.3818181818181818E-2"/>
    <s v="Below Average Priority"/>
    <n v="3"/>
    <x v="7"/>
    <x v="13"/>
    <x v="12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3665"/>
    <n v="1977"/>
    <n v="47"/>
    <s v="Gen X"/>
    <s v="Postgraduate"/>
    <s v="College"/>
    <s v="Partner"/>
    <n v="25315"/>
    <n v="25315"/>
    <s v="Bracket 2"/>
    <n v="1"/>
    <n v="0"/>
    <s v="Parent"/>
    <s v="2013-11-07"/>
    <d v="2024-07-24T00:00:00"/>
    <n v="3912"/>
    <n v="46"/>
    <n v="1"/>
    <n v="9"/>
    <n v="8"/>
    <n v="11"/>
    <n v="3"/>
    <n v="22"/>
    <n v="54"/>
    <n v="1.3803680981595092E-2"/>
    <s v="Below Average Priority"/>
    <n v="3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032"/>
    <n v="1976"/>
    <n v="48"/>
    <s v="Gen X"/>
    <s v="Bachelors"/>
    <s v="College"/>
    <s v="Divorced"/>
    <n v="12571"/>
    <n v="12571"/>
    <s v="Bracket 2"/>
    <n v="1"/>
    <n v="0"/>
    <s v="Parent"/>
    <s v="2014-01-18"/>
    <d v="2024-07-24T00:00:00"/>
    <n v="3840"/>
    <n v="86"/>
    <n v="3"/>
    <n v="5"/>
    <n v="14"/>
    <n v="2"/>
    <n v="12"/>
    <n v="17"/>
    <n v="53"/>
    <n v="1.3802083333333333E-2"/>
    <s v="Below Average Priority"/>
    <n v="4"/>
    <x v="0"/>
    <x v="12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179"/>
    <n v="1959"/>
    <n v="65"/>
    <s v="Boomers"/>
    <s v="Bachelors"/>
    <s v="College"/>
    <s v="Partner"/>
    <n v="24221"/>
    <n v="24221"/>
    <s v="Bracket 2"/>
    <n v="0"/>
    <n v="0"/>
    <s v="Not Parent"/>
    <s v="2013-08-20"/>
    <d v="2024-07-24T00:00:00"/>
    <n v="3991"/>
    <n v="94"/>
    <n v="8"/>
    <n v="9"/>
    <n v="9"/>
    <n v="2"/>
    <n v="5"/>
    <n v="22"/>
    <n v="55"/>
    <n v="1.3781007266349286E-2"/>
    <s v="Below Average Priority"/>
    <n v="1"/>
    <x v="11"/>
    <x v="12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43"/>
    <n v="1972"/>
    <n v="52"/>
    <s v="Gen X"/>
    <s v="Bachelors"/>
    <s v="College"/>
    <s v="Married"/>
    <n v="22063"/>
    <n v="22063"/>
    <s v="Bracket 2"/>
    <n v="1"/>
    <n v="0"/>
    <s v="Parent"/>
    <s v="2013-08-08"/>
    <d v="2024-07-24T00:00:00"/>
    <n v="4003"/>
    <n v="43"/>
    <n v="7"/>
    <n v="10"/>
    <n v="13"/>
    <n v="3"/>
    <n v="11"/>
    <n v="11"/>
    <n v="55"/>
    <n v="1.3739695228578565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176"/>
    <n v="1988"/>
    <n v="36"/>
    <s v="Millennials"/>
    <s v="Bachelors"/>
    <s v="College"/>
    <s v="Partner"/>
    <n v="29604"/>
    <n v="29604"/>
    <s v="Bracket 2"/>
    <n v="1"/>
    <n v="0"/>
    <s v="Parent"/>
    <s v="2013-12-08"/>
    <d v="2024-07-24T00:00:00"/>
    <n v="3881"/>
    <n v="88"/>
    <n v="7"/>
    <n v="6"/>
    <n v="13"/>
    <n v="7"/>
    <n v="6"/>
    <n v="14"/>
    <n v="53"/>
    <n v="1.3656274156145324E-2"/>
    <s v="Below Average Priority"/>
    <n v="1"/>
    <x v="11"/>
    <x v="13"/>
    <x v="12"/>
    <n v="9"/>
    <x v="0"/>
    <x v="0"/>
    <x v="1"/>
    <x v="0"/>
    <x v="1"/>
    <n v="1"/>
    <s v="Converted"/>
    <n v="0"/>
    <n v="3"/>
    <n v="11"/>
    <n v="0"/>
    <n v="0"/>
    <n v="0"/>
    <n v="0"/>
    <n v="0"/>
    <x v="5"/>
  </r>
  <r>
    <n v="3696"/>
    <n v="1965"/>
    <n v="59"/>
    <s v="Gen X"/>
    <s v="Bachelors"/>
    <s v="College"/>
    <s v="Divorced"/>
    <n v="30630"/>
    <n v="30630"/>
    <s v="Bracket 2"/>
    <n v="1"/>
    <n v="1"/>
    <s v="Parent"/>
    <s v="2014-01-27"/>
    <d v="2024-07-24T00:00:00"/>
    <n v="3831"/>
    <n v="67"/>
    <n v="27"/>
    <n v="1"/>
    <n v="12"/>
    <n v="2"/>
    <n v="0"/>
    <n v="10"/>
    <n v="52"/>
    <n v="1.357347950926651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240"/>
    <n v="1978"/>
    <n v="46"/>
    <s v="Gen X"/>
    <s v="Bachelors"/>
    <s v="College"/>
    <s v="Married"/>
    <n v="17345"/>
    <n v="17345"/>
    <s v="Bracket 2"/>
    <n v="1"/>
    <n v="0"/>
    <s v="Parent"/>
    <s v="2012-11-03"/>
    <d v="2024-07-24T00:00:00"/>
    <n v="4281"/>
    <n v="79"/>
    <n v="4"/>
    <n v="9"/>
    <n v="16"/>
    <n v="17"/>
    <n v="0"/>
    <n v="12"/>
    <n v="58"/>
    <n v="1.3548236393366036E-2"/>
    <s v="Below Average Priority"/>
    <n v="2"/>
    <x v="7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154"/>
    <n v="1972"/>
    <n v="52"/>
    <s v="Gen X"/>
    <s v="Master"/>
    <s v="College"/>
    <s v="Divorced"/>
    <n v="37760"/>
    <n v="37760"/>
    <s v="Bracket 3"/>
    <n v="1"/>
    <n v="0"/>
    <s v="Parent"/>
    <s v="2013-08-11"/>
    <d v="2024-07-24T00:00:00"/>
    <n v="4000"/>
    <n v="54"/>
    <n v="26"/>
    <n v="3"/>
    <n v="13"/>
    <n v="2"/>
    <n v="10"/>
    <n v="0"/>
    <n v="54"/>
    <n v="1.35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634"/>
    <n v="1979"/>
    <n v="45"/>
    <s v="Gen X"/>
    <s v="Master"/>
    <s v="College"/>
    <s v="Divorced"/>
    <n v="33462"/>
    <n v="33462"/>
    <s v="Bracket 3"/>
    <n v="1"/>
    <n v="0"/>
    <s v="Parent"/>
    <s v="2013-08-07"/>
    <d v="2024-07-24T00:00:00"/>
    <n v="4004"/>
    <n v="78"/>
    <n v="22"/>
    <n v="3"/>
    <n v="18"/>
    <n v="0"/>
    <n v="0"/>
    <n v="11"/>
    <n v="54"/>
    <n v="1.3486513486513486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41"/>
    <n v="1978"/>
    <n v="46"/>
    <s v="Gen X"/>
    <s v="Bachelors"/>
    <s v="College"/>
    <s v="Single"/>
    <n v="7500"/>
    <n v="90000"/>
    <s v="Bracket 5"/>
    <n v="1"/>
    <n v="1"/>
    <s v="Parent"/>
    <s v="2012-12-27"/>
    <d v="2024-07-24T00:00:00"/>
    <n v="4227"/>
    <n v="5"/>
    <n v="6"/>
    <n v="5"/>
    <n v="4"/>
    <n v="13"/>
    <n v="4"/>
    <n v="25"/>
    <n v="57"/>
    <n v="1.3484740951029099E-2"/>
    <s v="Below Average Priority"/>
    <n v="4"/>
    <x v="7"/>
    <x v="12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286"/>
    <n v="1968"/>
    <n v="56"/>
    <s v="Gen X"/>
    <s v="Bachelors"/>
    <s v="College"/>
    <s v="Partner"/>
    <n v="41728"/>
    <n v="41728"/>
    <s v="Bracket 3"/>
    <n v="1"/>
    <n v="0"/>
    <s v="Parent"/>
    <s v="2013-05-24"/>
    <d v="2024-07-24T00:00:00"/>
    <n v="4079"/>
    <n v="92"/>
    <n v="13"/>
    <n v="6"/>
    <n v="15"/>
    <n v="3"/>
    <n v="5"/>
    <n v="13"/>
    <n v="55"/>
    <n v="1.3483696984555038E-2"/>
    <s v="Below Average Priority"/>
    <n v="1"/>
    <x v="7"/>
    <x v="13"/>
    <x v="13"/>
    <n v="10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084"/>
    <n v="1972"/>
    <n v="52"/>
    <s v="Gen X"/>
    <s v="Bachelors"/>
    <s v="College"/>
    <s v="Married"/>
    <n v="24434"/>
    <n v="24434"/>
    <s v="Bracket 2"/>
    <n v="2"/>
    <n v="0"/>
    <s v="Parent"/>
    <s v="2014-05-18"/>
    <d v="2024-07-24T00:00:00"/>
    <n v="3720"/>
    <n v="9"/>
    <n v="3"/>
    <n v="2"/>
    <n v="8"/>
    <n v="20"/>
    <n v="0"/>
    <n v="17"/>
    <n v="50"/>
    <n v="1.3440860215053764E-2"/>
    <s v="Below Average Priority"/>
    <n v="2"/>
    <x v="7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31"/>
    <n v="1974"/>
    <n v="50"/>
    <s v="Gen X"/>
    <s v="Postgraduate"/>
    <s v="College"/>
    <s v="Married"/>
    <n v="45894"/>
    <n v="45894"/>
    <s v="Bracket 3"/>
    <n v="0"/>
    <n v="2"/>
    <s v="Parent"/>
    <s v="2014-02-27"/>
    <d v="2024-07-24T00:00:00"/>
    <n v="3800"/>
    <n v="15"/>
    <n v="27"/>
    <n v="2"/>
    <n v="7"/>
    <n v="0"/>
    <n v="2"/>
    <n v="13"/>
    <n v="51"/>
    <n v="1.3421052631578948E-2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773"/>
    <n v="1978"/>
    <n v="46"/>
    <s v="Gen X"/>
    <s v="Postgraduate"/>
    <s v="College"/>
    <s v="Married"/>
    <n v="12393"/>
    <n v="12393"/>
    <s v="Bracket 2"/>
    <n v="0"/>
    <n v="0"/>
    <s v="Not Parent"/>
    <s v="2012-12-04"/>
    <d v="2024-07-24T00:00:00"/>
    <n v="4250"/>
    <n v="38"/>
    <n v="5"/>
    <n v="6"/>
    <n v="15"/>
    <n v="11"/>
    <n v="7"/>
    <n v="13"/>
    <n v="57"/>
    <n v="1.3411764705882352E-2"/>
    <s v="Below Average Priority"/>
    <n v="1"/>
    <x v="7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740"/>
    <n v="1970"/>
    <n v="54"/>
    <s v="Gen X"/>
    <s v="Postgraduate"/>
    <s v="College"/>
    <s v="Divorced"/>
    <n v="25959"/>
    <n v="25959"/>
    <s v="Bracket 2"/>
    <n v="1"/>
    <n v="1"/>
    <s v="Parent"/>
    <s v="2013-02-14"/>
    <d v="2024-07-24T00:00:00"/>
    <n v="4178"/>
    <n v="1"/>
    <n v="4"/>
    <n v="2"/>
    <n v="12"/>
    <n v="7"/>
    <n v="5"/>
    <n v="26"/>
    <n v="56"/>
    <n v="1.3403542364767831E-2"/>
    <s v="Below Average Priority"/>
    <n v="2"/>
    <x v="11"/>
    <x v="6"/>
    <x v="13"/>
    <n v="6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4351"/>
    <n v="1955"/>
    <n v="69"/>
    <s v="Boomers"/>
    <s v="Bachelors"/>
    <s v="College"/>
    <s v="Divorced"/>
    <n v="37244"/>
    <n v="37244"/>
    <s v="Bracket 3"/>
    <n v="1"/>
    <n v="1"/>
    <s v="Parent"/>
    <s v="2013-04-27"/>
    <d v="2024-07-24T00:00:00"/>
    <n v="4106"/>
    <n v="90"/>
    <n v="18"/>
    <n v="2"/>
    <n v="10"/>
    <n v="0"/>
    <n v="0"/>
    <n v="25"/>
    <n v="55"/>
    <n v="1.3395031660983926E-2"/>
    <s v="Below Average Priority"/>
    <n v="1"/>
    <x v="11"/>
    <x v="12"/>
    <x v="13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10069"/>
    <n v="1988"/>
    <n v="36"/>
    <s v="Millennials"/>
    <s v="High School"/>
    <s v="No College"/>
    <s v="Partner"/>
    <n v="13724"/>
    <n v="13724"/>
    <s v="Bracket 2"/>
    <n v="1"/>
    <n v="0"/>
    <s v="Parent"/>
    <s v="2012-08-31"/>
    <d v="2024-07-24T00:00:00"/>
    <n v="4345"/>
    <n v="43"/>
    <n v="2"/>
    <n v="7"/>
    <n v="5"/>
    <n v="2"/>
    <n v="15"/>
    <n v="27"/>
    <n v="58"/>
    <n v="1.3348676639815881E-2"/>
    <s v="Below Average Priority"/>
    <n v="1"/>
    <x v="7"/>
    <x v="13"/>
    <x v="13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4211"/>
    <n v="1986"/>
    <n v="38"/>
    <s v="Millennials"/>
    <s v="High School"/>
    <s v="No College"/>
    <s v="Married"/>
    <n v="20425"/>
    <n v="20425"/>
    <s v="Bracket 2"/>
    <n v="1"/>
    <n v="0"/>
    <s v="Parent"/>
    <s v="2012-10-29"/>
    <d v="2024-07-24T00:00:00"/>
    <n v="4286"/>
    <n v="5"/>
    <n v="4"/>
    <n v="12"/>
    <n v="5"/>
    <n v="3"/>
    <n v="16"/>
    <n v="17"/>
    <n v="57"/>
    <n v="1.3299113392440503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407"/>
    <n v="1986"/>
    <n v="38"/>
    <s v="Millennials"/>
    <s v="High School"/>
    <s v="No College"/>
    <s v="Married"/>
    <n v="20425"/>
    <n v="20425"/>
    <s v="Bracket 2"/>
    <n v="1"/>
    <n v="0"/>
    <s v="Parent"/>
    <s v="2012-10-29"/>
    <d v="2024-07-24T00:00:00"/>
    <n v="4286"/>
    <n v="5"/>
    <n v="4"/>
    <n v="12"/>
    <n v="5"/>
    <n v="3"/>
    <n v="16"/>
    <n v="17"/>
    <n v="57"/>
    <n v="1.3299113392440503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181"/>
    <n v="1977"/>
    <n v="47"/>
    <s v="Gen X"/>
    <s v="Bachelors"/>
    <s v="College"/>
    <s v="Married"/>
    <n v="30368"/>
    <n v="30368"/>
    <s v="Bracket 2"/>
    <n v="0"/>
    <n v="1"/>
    <s v="Parent"/>
    <s v="2013-11-07"/>
    <d v="2024-07-24T00:00:00"/>
    <n v="3912"/>
    <n v="97"/>
    <n v="35"/>
    <n v="0"/>
    <n v="13"/>
    <n v="2"/>
    <n v="0"/>
    <n v="2"/>
    <n v="52"/>
    <n v="1.3292433537832311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536"/>
    <n v="1960"/>
    <n v="64"/>
    <s v="Boomers"/>
    <s v="Bachelors"/>
    <s v="College"/>
    <s v="Partner"/>
    <n v="19740"/>
    <n v="19740"/>
    <s v="Bracket 2"/>
    <n v="0"/>
    <n v="1"/>
    <s v="Parent"/>
    <s v="2013-03-24"/>
    <d v="2024-07-24T00:00:00"/>
    <n v="4140"/>
    <n v="65"/>
    <n v="7"/>
    <n v="11"/>
    <n v="3"/>
    <n v="10"/>
    <n v="4"/>
    <n v="20"/>
    <n v="55"/>
    <n v="1.3285024154589372E-2"/>
    <s v="Below Average Priority"/>
    <n v="2"/>
    <x v="11"/>
    <x v="12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398"/>
    <n v="1974"/>
    <n v="50"/>
    <s v="Gen X"/>
    <s v="High School"/>
    <s v="No College"/>
    <s v="Married"/>
    <n v="18393"/>
    <n v="18393"/>
    <s v="Bracket 2"/>
    <n v="1"/>
    <n v="0"/>
    <s v="Parent"/>
    <s v="2014-03-29"/>
    <d v="2024-07-24T00:00:00"/>
    <n v="3770"/>
    <n v="2"/>
    <n v="7"/>
    <n v="10"/>
    <n v="13"/>
    <n v="16"/>
    <n v="0"/>
    <n v="4"/>
    <n v="50"/>
    <n v="1.3262599469496022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135"/>
    <n v="1986"/>
    <n v="38"/>
    <s v="Millennials"/>
    <s v="Master"/>
    <s v="College"/>
    <s v="Married"/>
    <n v="27161"/>
    <n v="27161"/>
    <s v="Bracket 2"/>
    <n v="1"/>
    <n v="0"/>
    <s v="Parent"/>
    <s v="2013-10-28"/>
    <d v="2024-07-24T00:00:00"/>
    <n v="3922"/>
    <n v="41"/>
    <n v="7"/>
    <n v="4"/>
    <n v="23"/>
    <n v="7"/>
    <n v="0"/>
    <n v="11"/>
    <n v="52"/>
    <n v="1.3258541560428353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660"/>
    <n v="1973"/>
    <n v="51"/>
    <s v="Gen X"/>
    <s v="PhD"/>
    <s v="College"/>
    <s v="Single"/>
    <n v="35860"/>
    <n v="35860"/>
    <s v="Bracket 3"/>
    <n v="1"/>
    <n v="1"/>
    <s v="Parent"/>
    <s v="2014-05-19"/>
    <d v="2024-07-24T00:00:00"/>
    <n v="3719"/>
    <n v="37"/>
    <n v="15"/>
    <n v="0"/>
    <n v="8"/>
    <n v="4"/>
    <n v="2"/>
    <n v="20"/>
    <n v="49"/>
    <n v="1.3175584834632966E-2"/>
    <s v="Below Average Priority"/>
    <n v="2"/>
    <x v="11"/>
    <x v="12"/>
    <x v="13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2055"/>
    <n v="1973"/>
    <n v="51"/>
    <s v="Gen X"/>
    <s v="PhD"/>
    <s v="College"/>
    <s v="Divorced"/>
    <n v="35860"/>
    <n v="35860"/>
    <s v="Bracket 3"/>
    <n v="1"/>
    <n v="1"/>
    <s v="Parent"/>
    <s v="2014-05-19"/>
    <d v="2024-07-24T00:00:00"/>
    <n v="3719"/>
    <n v="37"/>
    <n v="15"/>
    <n v="0"/>
    <n v="8"/>
    <n v="4"/>
    <n v="2"/>
    <n v="20"/>
    <n v="49"/>
    <n v="1.3175584834632966E-2"/>
    <s v="Below Average Priority"/>
    <n v="2"/>
    <x v="11"/>
    <x v="12"/>
    <x v="13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5107"/>
    <n v="1973"/>
    <n v="51"/>
    <s v="Gen X"/>
    <s v="PhD"/>
    <s v="College"/>
    <s v="Divorced"/>
    <n v="35860"/>
    <n v="35860"/>
    <s v="Bracket 3"/>
    <n v="1"/>
    <n v="1"/>
    <s v="Parent"/>
    <s v="2014-05-19"/>
    <d v="2024-07-24T00:00:00"/>
    <n v="3719"/>
    <n v="37"/>
    <n v="15"/>
    <n v="0"/>
    <n v="8"/>
    <n v="4"/>
    <n v="2"/>
    <n v="20"/>
    <n v="49"/>
    <n v="1.3175584834632966E-2"/>
    <s v="Below Average Priority"/>
    <n v="2"/>
    <x v="11"/>
    <x v="12"/>
    <x v="13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1626"/>
    <n v="1973"/>
    <n v="51"/>
    <s v="Gen X"/>
    <s v="PhD"/>
    <s v="College"/>
    <s v="Divorced"/>
    <n v="35860"/>
    <n v="35860"/>
    <s v="Bracket 3"/>
    <n v="1"/>
    <n v="1"/>
    <s v="Parent"/>
    <s v="2014-05-19"/>
    <d v="2024-07-24T00:00:00"/>
    <n v="3719"/>
    <n v="37"/>
    <n v="15"/>
    <n v="0"/>
    <n v="8"/>
    <n v="4"/>
    <n v="2"/>
    <n v="20"/>
    <n v="49"/>
    <n v="1.3175584834632966E-2"/>
    <s v="Below Average Priority"/>
    <n v="2"/>
    <x v="11"/>
    <x v="12"/>
    <x v="13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6168"/>
    <n v="1963"/>
    <n v="61"/>
    <s v="Boomers"/>
    <s v="Bachelors"/>
    <s v="College"/>
    <s v="Divorced"/>
    <n v="45146"/>
    <n v="45146"/>
    <s v="Bracket 3"/>
    <n v="1"/>
    <n v="1"/>
    <s v="Parent"/>
    <s v="2013-07-15"/>
    <d v="2024-07-24T00:00:00"/>
    <n v="4027"/>
    <n v="28"/>
    <n v="33"/>
    <n v="0"/>
    <n v="5"/>
    <n v="0"/>
    <n v="0"/>
    <n v="15"/>
    <n v="53"/>
    <n v="1.3161162155450708E-2"/>
    <s v="Below Average Priority"/>
    <n v="2"/>
    <x v="11"/>
    <x v="12"/>
    <x v="13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63"/>
    <n v="1977"/>
    <n v="47"/>
    <s v="Gen X"/>
    <s v="Postgraduate"/>
    <s v="College"/>
    <s v="Married"/>
    <n v="31056"/>
    <n v="31056"/>
    <s v="Bracket 2"/>
    <n v="1"/>
    <n v="0"/>
    <s v="Parent"/>
    <s v="2013-01-22"/>
    <d v="2024-07-24T00:00:00"/>
    <n v="4201"/>
    <n v="99"/>
    <n v="5"/>
    <n v="10"/>
    <n v="13"/>
    <n v="3"/>
    <n v="8"/>
    <n v="16"/>
    <n v="55"/>
    <n v="1.3092120923589622E-2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779"/>
    <n v="1983"/>
    <n v="41"/>
    <s v="Millennials"/>
    <s v="Bachelors"/>
    <s v="College"/>
    <s v="Single"/>
    <n v="22148"/>
    <n v="22148"/>
    <s v="Bracket 2"/>
    <n v="0"/>
    <n v="0"/>
    <s v="Not Parent"/>
    <s v="2014-04-13"/>
    <d v="2024-07-24T00:00:00"/>
    <n v="3755"/>
    <n v="16"/>
    <n v="15"/>
    <n v="5"/>
    <n v="14"/>
    <n v="0"/>
    <n v="4"/>
    <n v="11"/>
    <n v="49"/>
    <n v="1.3049267643142477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62"/>
    <n v="1980"/>
    <n v="44"/>
    <s v="Millennials"/>
    <s v="Bachelors"/>
    <s v="College"/>
    <s v="Married"/>
    <n v="15072"/>
    <n v="15072"/>
    <s v="Bracket 2"/>
    <n v="2"/>
    <n v="0"/>
    <s v="Parent"/>
    <s v="2013-05-10"/>
    <d v="2024-07-24T00:00:00"/>
    <n v="4093"/>
    <n v="96"/>
    <n v="8"/>
    <n v="2"/>
    <n v="15"/>
    <n v="0"/>
    <n v="10"/>
    <n v="18"/>
    <n v="53"/>
    <n v="1.2948937209870511E-2"/>
    <s v="Below Average Priority"/>
    <n v="4"/>
    <x v="0"/>
    <x v="12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899"/>
    <n v="1950"/>
    <n v="74"/>
    <s v="Boomers"/>
    <s v="PhD"/>
    <s v="College"/>
    <s v="Partner"/>
    <n v="5648"/>
    <n v="67776"/>
    <s v="Bracket 4"/>
    <n v="1"/>
    <n v="1"/>
    <s v="Parent"/>
    <s v="2014-03-13"/>
    <d v="2024-07-24T00:00:00"/>
    <n v="3786"/>
    <n v="68"/>
    <n v="28"/>
    <n v="0"/>
    <n v="6"/>
    <n v="1"/>
    <n v="1"/>
    <n v="13"/>
    <n v="49"/>
    <n v="1.2942419440042261E-2"/>
    <s v="Below Average Priority"/>
    <n v="1"/>
    <x v="11"/>
    <x v="13"/>
    <x v="10"/>
    <n v="20"/>
    <x v="0"/>
    <x v="0"/>
    <x v="1"/>
    <x v="0"/>
    <x v="1"/>
    <n v="1"/>
    <s v="Converted"/>
    <n v="0"/>
    <n v="3"/>
    <n v="11"/>
    <n v="0"/>
    <n v="0"/>
    <n v="0"/>
    <n v="0"/>
    <n v="0"/>
    <x v="5"/>
  </r>
  <r>
    <n v="10659"/>
    <n v="1979"/>
    <n v="45"/>
    <s v="Gen X"/>
    <s v="Postgraduate"/>
    <s v="College"/>
    <s v="Partner"/>
    <n v="7500"/>
    <n v="90000"/>
    <s v="Bracket 5"/>
    <n v="1"/>
    <n v="0"/>
    <s v="Parent"/>
    <s v="2013-05-07"/>
    <d v="2024-07-24T00:00:00"/>
    <n v="4096"/>
    <n v="7"/>
    <n v="2"/>
    <n v="8"/>
    <n v="11"/>
    <n v="3"/>
    <n v="8"/>
    <n v="21"/>
    <n v="53"/>
    <n v="1.2939453125E-2"/>
    <s v="Below Average Priority"/>
    <n v="4"/>
    <x v="0"/>
    <x v="6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13"/>
    <n v="1963"/>
    <n v="61"/>
    <s v="Boomers"/>
    <s v="PhD"/>
    <s v="College"/>
    <s v="Single"/>
    <n v="23091"/>
    <n v="23091"/>
    <s v="Bracket 2"/>
    <n v="1"/>
    <n v="1"/>
    <s v="Parent"/>
    <s v="2014-05-28"/>
    <d v="2024-07-24T00:00:00"/>
    <n v="3710"/>
    <n v="98"/>
    <n v="35"/>
    <n v="0"/>
    <n v="11"/>
    <n v="0"/>
    <n v="0"/>
    <n v="2"/>
    <n v="48"/>
    <n v="1.293800539083558E-2"/>
    <s v="Below Average Priority"/>
    <n v="4"/>
    <x v="7"/>
    <x v="12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23"/>
    <n v="1980"/>
    <n v="44"/>
    <s v="Millennials"/>
    <s v="Master"/>
    <s v="College"/>
    <s v="Married"/>
    <n v="31535"/>
    <n v="31535"/>
    <s v="Bracket 2"/>
    <n v="1"/>
    <n v="0"/>
    <s v="Parent"/>
    <s v="2013-09-26"/>
    <d v="2024-07-24T00:00:00"/>
    <n v="3954"/>
    <n v="95"/>
    <n v="15"/>
    <n v="4"/>
    <n v="13"/>
    <n v="0"/>
    <n v="0"/>
    <n v="19"/>
    <n v="51"/>
    <n v="1.2898330804248861E-2"/>
    <s v="Below Average Priority"/>
    <n v="1"/>
    <x v="11"/>
    <x v="12"/>
    <x v="13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9262"/>
    <n v="1984"/>
    <n v="40"/>
    <s v="Millennials"/>
    <s v="Postgraduate"/>
    <s v="College"/>
    <s v="Partner"/>
    <n v="32414"/>
    <n v="32414"/>
    <s v="Bracket 3"/>
    <n v="0"/>
    <n v="0"/>
    <s v="Not Parent"/>
    <s v="2013-07-04"/>
    <d v="2024-07-24T00:00:00"/>
    <n v="4038"/>
    <n v="11"/>
    <n v="20"/>
    <n v="6"/>
    <n v="5"/>
    <n v="0"/>
    <n v="9"/>
    <n v="12"/>
    <n v="52"/>
    <n v="1.2877662209014363E-2"/>
    <s v="Below Average Priority"/>
    <n v="1"/>
    <x v="11"/>
    <x v="13"/>
    <x v="12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6515"/>
    <n v="1977"/>
    <n v="47"/>
    <s v="Gen X"/>
    <s v="Bachelors"/>
    <s v="College"/>
    <s v="Partner"/>
    <n v="39771"/>
    <n v="39771"/>
    <s v="Bracket 3"/>
    <n v="1"/>
    <n v="0"/>
    <s v="Parent"/>
    <s v="2013-12-06"/>
    <d v="2024-07-24T00:00:00"/>
    <n v="3883"/>
    <n v="92"/>
    <n v="6"/>
    <n v="2"/>
    <n v="18"/>
    <n v="2"/>
    <n v="8"/>
    <n v="14"/>
    <n v="50"/>
    <n v="1.2876641771825908E-2"/>
    <s v="Below Average Priority"/>
    <n v="1"/>
    <x v="7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929"/>
    <n v="1973"/>
    <n v="51"/>
    <s v="Gen X"/>
    <s v="PhD"/>
    <s v="College"/>
    <s v="Married"/>
    <n v="37401"/>
    <n v="37401"/>
    <s v="Bracket 3"/>
    <n v="1"/>
    <n v="0"/>
    <s v="Parent"/>
    <s v="2014-05-06"/>
    <d v="2024-07-24T00:00:00"/>
    <n v="3732"/>
    <n v="14"/>
    <n v="19"/>
    <n v="3"/>
    <n v="19"/>
    <n v="3"/>
    <n v="1"/>
    <n v="3"/>
    <n v="48"/>
    <n v="1.2861736334405145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95"/>
    <n v="1973"/>
    <n v="51"/>
    <s v="Gen X"/>
    <s v="PhD"/>
    <s v="College"/>
    <s v="Married"/>
    <n v="37401"/>
    <n v="37401"/>
    <s v="Bracket 3"/>
    <n v="1"/>
    <n v="0"/>
    <s v="Parent"/>
    <s v="2014-05-06"/>
    <d v="2024-07-24T00:00:00"/>
    <n v="3732"/>
    <n v="14"/>
    <n v="19"/>
    <n v="3"/>
    <n v="19"/>
    <n v="3"/>
    <n v="1"/>
    <n v="3"/>
    <n v="48"/>
    <n v="1.2861736334405145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454"/>
    <n v="1979"/>
    <n v="45"/>
    <s v="Gen X"/>
    <s v="Master"/>
    <s v="College"/>
    <s v="Married"/>
    <n v="45057"/>
    <n v="45057"/>
    <s v="Bracket 3"/>
    <n v="1"/>
    <n v="0"/>
    <s v="Parent"/>
    <s v="2013-12-01"/>
    <d v="2024-07-24T00:00:00"/>
    <n v="3888"/>
    <n v="80"/>
    <n v="37"/>
    <n v="0"/>
    <n v="7"/>
    <n v="3"/>
    <n v="0"/>
    <n v="3"/>
    <n v="50"/>
    <n v="1.2860082304526749E-2"/>
    <s v="Below Average Priority"/>
    <n v="1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955"/>
    <n v="1957"/>
    <n v="67"/>
    <s v="Boomers"/>
    <s v="PhD"/>
    <s v="College"/>
    <s v="Partner"/>
    <n v="40451"/>
    <n v="40451"/>
    <s v="Bracket 3"/>
    <n v="0"/>
    <n v="2"/>
    <s v="Parent"/>
    <s v="2014-02-16"/>
    <d v="2024-07-24T00:00:00"/>
    <n v="3811"/>
    <n v="54"/>
    <n v="35"/>
    <n v="0"/>
    <n v="4"/>
    <n v="0"/>
    <n v="0"/>
    <n v="10"/>
    <n v="49"/>
    <n v="1.2857517711886644E-2"/>
    <s v="Below Average Priority"/>
    <n v="1"/>
    <x v="11"/>
    <x v="12"/>
    <x v="13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1744"/>
    <n v="1965"/>
    <n v="59"/>
    <s v="Gen X"/>
    <s v="High School"/>
    <s v="No College"/>
    <s v="Single"/>
    <n v="23529"/>
    <n v="23529"/>
    <s v="Bracket 2"/>
    <n v="0"/>
    <n v="1"/>
    <s v="Parent"/>
    <s v="2013-01-07"/>
    <d v="2024-07-24T00:00:00"/>
    <n v="4216"/>
    <n v="67"/>
    <n v="9"/>
    <n v="7"/>
    <n v="13"/>
    <n v="3"/>
    <n v="2"/>
    <n v="20"/>
    <n v="54"/>
    <n v="1.2808349146110056E-2"/>
    <s v="Below Average Priority"/>
    <n v="1"/>
    <x v="11"/>
    <x v="12"/>
    <x v="1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424"/>
    <n v="1977"/>
    <n v="47"/>
    <s v="Gen X"/>
    <s v="Bachelors"/>
    <s v="College"/>
    <s v="Partner"/>
    <n v="33178"/>
    <n v="33178"/>
    <s v="Bracket 3"/>
    <n v="1"/>
    <n v="0"/>
    <s v="Parent"/>
    <s v="2014-01-30"/>
    <d v="2024-07-24T00:00:00"/>
    <n v="3828"/>
    <n v="9"/>
    <n v="12"/>
    <n v="6"/>
    <n v="2"/>
    <n v="11"/>
    <n v="2"/>
    <n v="16"/>
    <n v="49"/>
    <n v="1.2800417972831766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722"/>
    <n v="1972"/>
    <n v="52"/>
    <s v="Gen X"/>
    <s v="Bachelors"/>
    <s v="College"/>
    <s v="Single"/>
    <n v="44503"/>
    <n v="44503"/>
    <s v="Bracket 3"/>
    <n v="1"/>
    <n v="1"/>
    <s v="Parent"/>
    <s v="2014-04-16"/>
    <d v="2024-07-24T00:00:00"/>
    <n v="3752"/>
    <n v="83"/>
    <n v="31"/>
    <n v="1"/>
    <n v="8"/>
    <n v="0"/>
    <n v="0"/>
    <n v="8"/>
    <n v="48"/>
    <n v="1.279317697228145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03"/>
    <n v="1985"/>
    <n v="39"/>
    <s v="Millennials"/>
    <s v="Master"/>
    <s v="College"/>
    <s v="Married"/>
    <n v="20559"/>
    <n v="20559"/>
    <s v="Bracket 2"/>
    <n v="1"/>
    <n v="0"/>
    <s v="Parent"/>
    <s v="2013-03-12"/>
    <d v="2024-07-24T00:00:00"/>
    <n v="4152"/>
    <n v="88"/>
    <n v="13"/>
    <n v="1"/>
    <n v="29"/>
    <n v="3"/>
    <n v="0"/>
    <n v="7"/>
    <n v="53"/>
    <n v="1.2764932562620424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336"/>
    <n v="1960"/>
    <n v="64"/>
    <s v="Boomers"/>
    <s v="Bachelors"/>
    <s v="College"/>
    <s v="Married"/>
    <n v="29315"/>
    <n v="29315"/>
    <s v="Bracket 2"/>
    <n v="1"/>
    <n v="1"/>
    <s v="Parent"/>
    <s v="2014-04-06"/>
    <d v="2024-07-24T00:00:00"/>
    <n v="3762"/>
    <n v="55"/>
    <n v="13"/>
    <n v="2"/>
    <n v="14"/>
    <n v="8"/>
    <n v="7"/>
    <n v="4"/>
    <n v="48"/>
    <n v="1.2759170653907496E-2"/>
    <s v="Below Average Priority"/>
    <n v="4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031"/>
    <n v="1976"/>
    <n v="48"/>
    <s v="Gen X"/>
    <s v="PhD"/>
    <s v="College"/>
    <s v="Married"/>
    <n v="16927"/>
    <n v="16927"/>
    <s v="Bracket 2"/>
    <n v="1"/>
    <n v="1"/>
    <s v="Parent"/>
    <s v="2013-02-10"/>
    <d v="2024-07-24T00:00:00"/>
    <n v="4182"/>
    <n v="50"/>
    <n v="20"/>
    <n v="2"/>
    <n v="23"/>
    <n v="3"/>
    <n v="1"/>
    <n v="4"/>
    <n v="53"/>
    <n v="1.2673362027737924E-2"/>
    <s v="Below Average Priority"/>
    <n v="5"/>
    <x v="0"/>
    <x v="13"/>
    <x v="9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003"/>
    <n v="1980"/>
    <n v="44"/>
    <s v="Millennials"/>
    <s v="Postgraduate"/>
    <s v="College"/>
    <s v="Partner"/>
    <n v="25130"/>
    <n v="25130"/>
    <s v="Bracket 2"/>
    <n v="1"/>
    <n v="0"/>
    <s v="Parent"/>
    <s v="2013-10-02"/>
    <d v="2024-07-24T00:00:00"/>
    <n v="3948"/>
    <n v="10"/>
    <n v="2"/>
    <n v="5"/>
    <n v="7"/>
    <n v="0"/>
    <n v="18"/>
    <n v="18"/>
    <n v="50"/>
    <n v="1.2664640324214792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878"/>
    <n v="1980"/>
    <n v="44"/>
    <s v="Millennials"/>
    <s v="Postgraduate"/>
    <s v="College"/>
    <s v="Single"/>
    <n v="31859"/>
    <n v="31859"/>
    <s v="Bracket 3"/>
    <n v="1"/>
    <n v="0"/>
    <s v="Parent"/>
    <s v="2014-02-27"/>
    <d v="2024-07-24T00:00:00"/>
    <n v="3800"/>
    <n v="3"/>
    <n v="3"/>
    <n v="4"/>
    <n v="7"/>
    <n v="15"/>
    <n v="8"/>
    <n v="11"/>
    <n v="48"/>
    <n v="1.2631578947368421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730"/>
    <n v="1954"/>
    <n v="70"/>
    <s v="Boomers"/>
    <s v="Bachelors"/>
    <s v="College"/>
    <s v="Married"/>
    <n v="38998"/>
    <n v="38998"/>
    <s v="Bracket 3"/>
    <n v="1"/>
    <n v="1"/>
    <s v="Parent"/>
    <s v="2012-11-03"/>
    <d v="2024-07-24T00:00:00"/>
    <n v="4281"/>
    <n v="92"/>
    <n v="34"/>
    <n v="1"/>
    <n v="14"/>
    <n v="0"/>
    <n v="0"/>
    <n v="5"/>
    <n v="54"/>
    <n v="1.2613875262789068E-2"/>
    <s v="Below Average Priority"/>
    <n v="3"/>
    <x v="7"/>
    <x v="13"/>
    <x v="12"/>
    <n v="8"/>
    <x v="0"/>
    <x v="0"/>
    <x v="0"/>
    <x v="0"/>
    <x v="1"/>
    <n v="0"/>
    <s v="Not Converted"/>
    <n v="1"/>
    <n v="3"/>
    <n v="11"/>
    <n v="0"/>
    <n v="0"/>
    <n v="2"/>
    <n v="0"/>
    <n v="2"/>
    <x v="4"/>
  </r>
  <r>
    <n v="9916"/>
    <n v="1954"/>
    <n v="70"/>
    <s v="Boomers"/>
    <s v="Bachelors"/>
    <s v="College"/>
    <s v="Married"/>
    <n v="38998"/>
    <n v="38998"/>
    <s v="Bracket 3"/>
    <n v="1"/>
    <n v="1"/>
    <s v="Parent"/>
    <s v="2012-11-03"/>
    <d v="2024-07-24T00:00:00"/>
    <n v="4281"/>
    <n v="92"/>
    <n v="34"/>
    <n v="1"/>
    <n v="14"/>
    <n v="0"/>
    <n v="0"/>
    <n v="5"/>
    <n v="54"/>
    <n v="1.2613875262789068E-2"/>
    <s v="Below Average Priority"/>
    <n v="3"/>
    <x v="7"/>
    <x v="13"/>
    <x v="12"/>
    <n v="8"/>
    <x v="0"/>
    <x v="0"/>
    <x v="0"/>
    <x v="0"/>
    <x v="1"/>
    <n v="0"/>
    <s v="Not Converted"/>
    <n v="1"/>
    <n v="3"/>
    <n v="11"/>
    <n v="0"/>
    <n v="0"/>
    <n v="2"/>
    <n v="0"/>
    <n v="2"/>
    <x v="4"/>
  </r>
  <r>
    <n v="6201"/>
    <n v="1978"/>
    <n v="46"/>
    <s v="Gen X"/>
    <s v="Bachelors"/>
    <s v="College"/>
    <s v="Single"/>
    <n v="38643"/>
    <n v="38643"/>
    <s v="Bracket 3"/>
    <n v="1"/>
    <n v="1"/>
    <s v="Parent"/>
    <s v="2013-11-29"/>
    <d v="2024-07-24T00:00:00"/>
    <n v="3890"/>
    <n v="45"/>
    <n v="22"/>
    <n v="2"/>
    <n v="14"/>
    <n v="0"/>
    <n v="1"/>
    <n v="10"/>
    <n v="49"/>
    <n v="1.2596401028277636E-2"/>
    <s v="Below Average Priority"/>
    <n v="2"/>
    <x v="7"/>
    <x v="13"/>
    <x v="12"/>
    <n v="7"/>
    <x v="0"/>
    <x v="0"/>
    <x v="0"/>
    <x v="0"/>
    <x v="1"/>
    <n v="0"/>
    <s v="Not Converted"/>
    <n v="1"/>
    <n v="3"/>
    <n v="11"/>
    <n v="0"/>
    <n v="0"/>
    <n v="0"/>
    <n v="0"/>
    <n v="0"/>
    <x v="5"/>
  </r>
  <r>
    <n v="1517"/>
    <n v="1969"/>
    <n v="55"/>
    <s v="Gen X"/>
    <s v="Bachelors"/>
    <s v="College"/>
    <s v="Single"/>
    <n v="30822"/>
    <n v="30822"/>
    <s v="Bracket 2"/>
    <n v="1"/>
    <n v="0"/>
    <s v="Parent"/>
    <s v="2013-06-14"/>
    <d v="2024-07-24T00:00:00"/>
    <n v="4058"/>
    <n v="92"/>
    <n v="3"/>
    <n v="9"/>
    <n v="13"/>
    <n v="2"/>
    <n v="12"/>
    <n v="12"/>
    <n v="51"/>
    <n v="1.2567767373090193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502"/>
    <n v="1983"/>
    <n v="41"/>
    <s v="Millennials"/>
    <s v="Bachelors"/>
    <s v="College"/>
    <s v="Partner"/>
    <n v="28427"/>
    <n v="28427"/>
    <s v="Bracket 2"/>
    <n v="1"/>
    <n v="0"/>
    <s v="Parent"/>
    <s v="2013-03-21"/>
    <d v="2024-07-24T00:00:00"/>
    <n v="4143"/>
    <n v="67"/>
    <n v="18"/>
    <n v="3"/>
    <n v="19"/>
    <n v="3"/>
    <n v="3"/>
    <n v="6"/>
    <n v="52"/>
    <n v="1.2551291334781559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36"/>
    <n v="1983"/>
    <n v="41"/>
    <s v="Millennials"/>
    <s v="Bachelors"/>
    <s v="College"/>
    <s v="Partner"/>
    <n v="28427"/>
    <n v="28427"/>
    <s v="Bracket 2"/>
    <n v="1"/>
    <n v="0"/>
    <s v="Parent"/>
    <s v="2013-03-21"/>
    <d v="2024-07-24T00:00:00"/>
    <n v="4143"/>
    <n v="67"/>
    <n v="18"/>
    <n v="3"/>
    <n v="19"/>
    <n v="3"/>
    <n v="3"/>
    <n v="6"/>
    <n v="52"/>
    <n v="1.2551291334781559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663"/>
    <n v="1978"/>
    <n v="46"/>
    <s v="Gen X"/>
    <s v="PhD"/>
    <s v="College"/>
    <s v="Partner"/>
    <n v="34043"/>
    <n v="34043"/>
    <s v="Bracket 3"/>
    <n v="1"/>
    <n v="0"/>
    <s v="Parent"/>
    <s v="2013-10-25"/>
    <d v="2024-07-24T00:00:00"/>
    <n v="3925"/>
    <n v="97"/>
    <n v="20"/>
    <n v="2"/>
    <n v="14"/>
    <n v="3"/>
    <n v="0"/>
    <n v="10"/>
    <n v="49"/>
    <n v="1.2484076433121018E-2"/>
    <s v="Below Average Priority"/>
    <n v="1"/>
    <x v="7"/>
    <x v="13"/>
    <x v="13"/>
    <n v="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479"/>
    <n v="1950"/>
    <n v="74"/>
    <s v="Boomers"/>
    <s v="Bachelors"/>
    <s v="College"/>
    <s v="Single"/>
    <n v="16813"/>
    <n v="16813"/>
    <s v="Bracket 2"/>
    <n v="0"/>
    <n v="0"/>
    <s v="Not Parent"/>
    <s v="2013-07-19"/>
    <d v="2024-07-24T00:00:00"/>
    <n v="4023"/>
    <n v="49"/>
    <n v="4"/>
    <n v="8"/>
    <n v="11"/>
    <n v="12"/>
    <n v="2"/>
    <n v="13"/>
    <n v="50"/>
    <n v="1.2428535918468804E-2"/>
    <s v="Below Average Priority"/>
    <n v="1"/>
    <x v="7"/>
    <x v="13"/>
    <x v="12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6383"/>
    <n v="1971"/>
    <n v="53"/>
    <s v="Gen X"/>
    <s v="PhD"/>
    <s v="College"/>
    <s v="Partner"/>
    <n v="32892"/>
    <n v="32892"/>
    <s v="Bracket 3"/>
    <n v="1"/>
    <n v="0"/>
    <s v="Parent"/>
    <s v="2014-05-25"/>
    <d v="2024-07-24T00:00:00"/>
    <n v="3713"/>
    <n v="78"/>
    <n v="26"/>
    <n v="0"/>
    <n v="15"/>
    <n v="2"/>
    <n v="1"/>
    <n v="2"/>
    <n v="46"/>
    <n v="1.2388903851333153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536"/>
    <n v="1971"/>
    <n v="53"/>
    <s v="Gen X"/>
    <s v="PhD"/>
    <s v="College"/>
    <s v="Partner"/>
    <n v="32892"/>
    <n v="32892"/>
    <s v="Bracket 3"/>
    <n v="1"/>
    <n v="0"/>
    <s v="Parent"/>
    <s v="2014-05-25"/>
    <d v="2024-07-24T00:00:00"/>
    <n v="3713"/>
    <n v="78"/>
    <n v="26"/>
    <n v="0"/>
    <n v="15"/>
    <n v="2"/>
    <n v="1"/>
    <n v="2"/>
    <n v="46"/>
    <n v="1.2388903851333153E-2"/>
    <s v="Below Average Priority"/>
    <n v="2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197"/>
    <n v="1953"/>
    <n v="71"/>
    <s v="Boomers"/>
    <s v="Bachelors"/>
    <s v="College"/>
    <s v="Married"/>
    <n v="39722"/>
    <n v="39722"/>
    <s v="Bracket 3"/>
    <n v="0"/>
    <n v="1"/>
    <s v="Parent"/>
    <s v="2014-02-24"/>
    <d v="2024-07-24T00:00:00"/>
    <n v="3803"/>
    <n v="92"/>
    <n v="32"/>
    <n v="0"/>
    <n v="5"/>
    <n v="2"/>
    <n v="0"/>
    <n v="8"/>
    <n v="47"/>
    <n v="1.2358664212463844E-2"/>
    <s v="Below Average Priority"/>
    <n v="2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66"/>
    <n v="1978"/>
    <n v="46"/>
    <s v="Gen X"/>
    <s v="Postgraduate"/>
    <s v="College"/>
    <s v="Divorced"/>
    <n v="21282"/>
    <n v="21282"/>
    <s v="Bracket 2"/>
    <n v="1"/>
    <n v="0"/>
    <s v="Parent"/>
    <s v="2014-05-11"/>
    <d v="2024-07-24T00:00:00"/>
    <n v="3727"/>
    <n v="76"/>
    <n v="1"/>
    <n v="5"/>
    <n v="8"/>
    <n v="4"/>
    <n v="8"/>
    <n v="20"/>
    <n v="46"/>
    <n v="1.2342366514623022E-2"/>
    <s v="Below Average Priority"/>
    <n v="2"/>
    <x v="7"/>
    <x v="12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35"/>
    <n v="1960"/>
    <n v="64"/>
    <s v="Boomers"/>
    <s v="Master"/>
    <s v="College"/>
    <s v="Partner"/>
    <n v="17144"/>
    <n v="17144"/>
    <s v="Bracket 2"/>
    <n v="1"/>
    <n v="1"/>
    <s v="Parent"/>
    <s v="2014-02-15"/>
    <d v="2024-07-24T00:00:00"/>
    <n v="3812"/>
    <n v="96"/>
    <n v="18"/>
    <n v="2"/>
    <n v="19"/>
    <n v="0"/>
    <n v="2"/>
    <n v="6"/>
    <n v="47"/>
    <n v="1.2329485834207765E-2"/>
    <s v="Below Average Priority"/>
    <n v="5"/>
    <x v="0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4"/>
    <n v="1960"/>
    <n v="64"/>
    <s v="Boomers"/>
    <s v="Master"/>
    <s v="College"/>
    <s v="Partner"/>
    <n v="17144"/>
    <n v="17144"/>
    <s v="Bracket 2"/>
    <n v="1"/>
    <n v="1"/>
    <s v="Parent"/>
    <s v="2014-02-15"/>
    <d v="2024-07-24T00:00:00"/>
    <n v="3812"/>
    <n v="96"/>
    <n v="18"/>
    <n v="2"/>
    <n v="19"/>
    <n v="0"/>
    <n v="2"/>
    <n v="6"/>
    <n v="47"/>
    <n v="1.2329485834207765E-2"/>
    <s v="Below Average Priority"/>
    <n v="5"/>
    <x v="0"/>
    <x v="13"/>
    <x v="9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432"/>
    <n v="1976"/>
    <n v="48"/>
    <s v="Gen X"/>
    <s v="Bachelors"/>
    <s v="College"/>
    <s v="Divorced"/>
    <n v="31615"/>
    <n v="31615"/>
    <s v="Bracket 3"/>
    <n v="1"/>
    <n v="0"/>
    <s v="Parent"/>
    <s v="2013-03-16"/>
    <d v="2024-07-24T00:00:00"/>
    <n v="4148"/>
    <n v="82"/>
    <n v="2"/>
    <n v="3"/>
    <n v="20"/>
    <n v="6"/>
    <n v="11"/>
    <n v="9"/>
    <n v="51"/>
    <n v="1.2295081967213115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60"/>
    <n v="1970"/>
    <n v="54"/>
    <s v="Gen X"/>
    <s v="Bachelors"/>
    <s v="College"/>
    <s v="Married"/>
    <n v="13260"/>
    <n v="13260"/>
    <s v="Bracket 2"/>
    <n v="1"/>
    <n v="1"/>
    <s v="Parent"/>
    <s v="2013-08-23"/>
    <d v="2024-07-24T00:00:00"/>
    <n v="3988"/>
    <n v="48"/>
    <n v="9"/>
    <n v="4"/>
    <n v="17"/>
    <n v="10"/>
    <n v="2"/>
    <n v="7"/>
    <n v="49"/>
    <n v="1.2286860581745235E-2"/>
    <s v="Below Average Priority"/>
    <n v="4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72"/>
    <n v="1955"/>
    <n v="69"/>
    <s v="Boomers"/>
    <s v="PhD"/>
    <s v="College"/>
    <s v="Partner"/>
    <n v="46015"/>
    <n v="46015"/>
    <s v="Bracket 3"/>
    <n v="1"/>
    <n v="1"/>
    <s v="Parent"/>
    <s v="2014-04-13"/>
    <d v="2024-07-24T00:00:00"/>
    <n v="3755"/>
    <n v="25"/>
    <n v="38"/>
    <n v="0"/>
    <n v="2"/>
    <n v="0"/>
    <n v="0"/>
    <n v="6"/>
    <n v="46"/>
    <n v="1.2250332889480693E-2"/>
    <s v="Below Average Priority"/>
    <n v="1"/>
    <x v="11"/>
    <x v="13"/>
    <x v="12"/>
    <n v="7"/>
    <x v="0"/>
    <x v="1"/>
    <x v="1"/>
    <x v="0"/>
    <x v="1"/>
    <n v="1"/>
    <s v="Converted"/>
    <n v="0"/>
    <n v="3"/>
    <n v="11"/>
    <n v="0"/>
    <n v="0"/>
    <n v="0"/>
    <n v="0"/>
    <n v="0"/>
    <x v="5"/>
  </r>
  <r>
    <n v="2945"/>
    <n v="1955"/>
    <n v="69"/>
    <s v="Boomers"/>
    <s v="PhD"/>
    <s v="College"/>
    <s v="Partner"/>
    <n v="46015"/>
    <n v="46015"/>
    <s v="Bracket 3"/>
    <n v="1"/>
    <n v="1"/>
    <s v="Parent"/>
    <s v="2014-04-13"/>
    <d v="2024-07-24T00:00:00"/>
    <n v="3755"/>
    <n v="25"/>
    <n v="38"/>
    <n v="0"/>
    <n v="2"/>
    <n v="0"/>
    <n v="0"/>
    <n v="6"/>
    <n v="46"/>
    <n v="1.2250332889480693E-2"/>
    <s v="Below Average Priority"/>
    <n v="1"/>
    <x v="11"/>
    <x v="13"/>
    <x v="12"/>
    <n v="7"/>
    <x v="0"/>
    <x v="1"/>
    <x v="1"/>
    <x v="0"/>
    <x v="1"/>
    <n v="1"/>
    <s v="Converted"/>
    <n v="0"/>
    <n v="3"/>
    <n v="11"/>
    <n v="0"/>
    <n v="0"/>
    <n v="0"/>
    <n v="0"/>
    <n v="0"/>
    <x v="5"/>
  </r>
  <r>
    <n v="453"/>
    <n v="1956"/>
    <n v="68"/>
    <s v="Boomers"/>
    <s v="PhD"/>
    <s v="College"/>
    <s v="Widow"/>
    <n v="35340"/>
    <n v="35340"/>
    <s v="Bracket 3"/>
    <n v="1"/>
    <n v="1"/>
    <s v="Parent"/>
    <s v="2014-06-29"/>
    <d v="2024-07-24T00:00:00"/>
    <n v="3678"/>
    <n v="1"/>
    <n v="27"/>
    <n v="0"/>
    <n v="12"/>
    <n v="0"/>
    <n v="1"/>
    <n v="5"/>
    <n v="45"/>
    <n v="1.2234910277324634E-2"/>
    <s v="Below Average Priority"/>
    <n v="2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655"/>
    <n v="1979"/>
    <n v="45"/>
    <s v="Gen X"/>
    <s v="Bachelors"/>
    <s v="College"/>
    <s v="Partner"/>
    <n v="34350"/>
    <n v="34350"/>
    <s v="Bracket 3"/>
    <n v="1"/>
    <n v="0"/>
    <s v="Parent"/>
    <s v="2013-10-19"/>
    <d v="2024-07-24T00:00:00"/>
    <n v="3931"/>
    <n v="81"/>
    <n v="16"/>
    <n v="3"/>
    <n v="15"/>
    <n v="2"/>
    <n v="1"/>
    <n v="11"/>
    <n v="48"/>
    <n v="1.2210633426609005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355"/>
    <n v="1978"/>
    <n v="46"/>
    <s v="Gen X"/>
    <s v="Bachelors"/>
    <s v="College"/>
    <s v="Married"/>
    <n v="44359"/>
    <n v="44359"/>
    <s v="Bracket 3"/>
    <n v="1"/>
    <n v="1"/>
    <s v="Parent"/>
    <s v="2014-06-17"/>
    <d v="2024-07-24T00:00:00"/>
    <n v="3690"/>
    <n v="19"/>
    <n v="20"/>
    <n v="0"/>
    <n v="14"/>
    <n v="7"/>
    <n v="3"/>
    <n v="1"/>
    <n v="45"/>
    <n v="1.2195121951219513E-2"/>
    <s v="Below Average Priority"/>
    <n v="3"/>
    <x v="7"/>
    <x v="13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327"/>
    <n v="1959"/>
    <n v="65"/>
    <s v="Boomers"/>
    <s v="PhD"/>
    <s v="College"/>
    <s v="Married"/>
    <n v="36732"/>
    <n v="36732"/>
    <s v="Bracket 3"/>
    <n v="1"/>
    <n v="1"/>
    <s v="Parent"/>
    <s v="2013-12-29"/>
    <d v="2024-07-24T00:00:00"/>
    <n v="3860"/>
    <n v="71"/>
    <n v="21"/>
    <n v="5"/>
    <n v="3"/>
    <n v="10"/>
    <n v="1"/>
    <n v="7"/>
    <n v="47"/>
    <n v="1.2176165803108808E-2"/>
    <s v="Below Average Priority"/>
    <n v="3"/>
    <x v="11"/>
    <x v="12"/>
    <x v="9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623"/>
    <n v="1976"/>
    <n v="48"/>
    <s v="Gen X"/>
    <s v="Bachelors"/>
    <s v="College"/>
    <s v="Partner"/>
    <n v="21675"/>
    <n v="21675"/>
    <s v="Bracket 2"/>
    <n v="1"/>
    <n v="0"/>
    <s v="Parent"/>
    <s v="2014-06-11"/>
    <d v="2024-07-24T00:00:00"/>
    <n v="3696"/>
    <n v="55"/>
    <n v="4"/>
    <n v="0"/>
    <n v="16"/>
    <n v="17"/>
    <n v="4"/>
    <n v="4"/>
    <n v="45"/>
    <n v="1.2175324675324676E-2"/>
    <s v="Below Average Priority"/>
    <n v="3"/>
    <x v="5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646"/>
    <n v="1972"/>
    <n v="52"/>
    <s v="Gen X"/>
    <s v="High School"/>
    <s v="No College"/>
    <s v="Married"/>
    <n v="25224"/>
    <n v="25224"/>
    <s v="Bracket 2"/>
    <n v="1"/>
    <n v="0"/>
    <s v="Parent"/>
    <s v="2014-03-16"/>
    <d v="2024-07-24T00:00:00"/>
    <n v="3783"/>
    <n v="36"/>
    <n v="4"/>
    <n v="9"/>
    <n v="12"/>
    <n v="11"/>
    <n v="2"/>
    <n v="8"/>
    <n v="46"/>
    <n v="1.2159661644197727E-2"/>
    <s v="Below Average Priority"/>
    <n v="2"/>
    <x v="11"/>
    <x v="12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854"/>
    <n v="1970"/>
    <n v="54"/>
    <s v="Gen X"/>
    <s v="PhD"/>
    <s v="College"/>
    <s v="Married"/>
    <n v="38853"/>
    <n v="38853"/>
    <s v="Bracket 3"/>
    <n v="1"/>
    <n v="1"/>
    <s v="Parent"/>
    <s v="2014-05-23"/>
    <d v="2024-07-24T00:00:00"/>
    <n v="3715"/>
    <n v="90"/>
    <n v="29"/>
    <n v="0"/>
    <n v="14"/>
    <n v="0"/>
    <n v="0"/>
    <n v="2"/>
    <n v="45"/>
    <n v="1.2113055181695828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516"/>
    <n v="1983"/>
    <n v="41"/>
    <s v="Millennials"/>
    <s v="Bachelors"/>
    <s v="College"/>
    <s v="Married"/>
    <n v="30096"/>
    <n v="30096"/>
    <s v="Bracket 2"/>
    <n v="1"/>
    <n v="0"/>
    <s v="Parent"/>
    <s v="2014-05-22"/>
    <d v="2024-07-24T00:00:00"/>
    <n v="3716"/>
    <n v="30"/>
    <n v="5"/>
    <n v="3"/>
    <n v="11"/>
    <n v="12"/>
    <n v="5"/>
    <n v="9"/>
    <n v="45"/>
    <n v="1.2109795479009687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129"/>
    <n v="1983"/>
    <n v="41"/>
    <s v="Millennials"/>
    <s v="Bachelors"/>
    <s v="College"/>
    <s v="Married"/>
    <n v="30096"/>
    <n v="30096"/>
    <s v="Bracket 2"/>
    <n v="1"/>
    <n v="0"/>
    <s v="Parent"/>
    <s v="2014-05-22"/>
    <d v="2024-07-24T00:00:00"/>
    <n v="3716"/>
    <n v="30"/>
    <n v="5"/>
    <n v="3"/>
    <n v="11"/>
    <n v="12"/>
    <n v="5"/>
    <n v="9"/>
    <n v="45"/>
    <n v="1.2109795479009687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423"/>
    <n v="1979"/>
    <n v="45"/>
    <s v="Gen X"/>
    <s v="Master"/>
    <s v="College"/>
    <s v="Married"/>
    <n v="32765"/>
    <n v="32765"/>
    <s v="Bracket 3"/>
    <n v="1"/>
    <n v="0"/>
    <s v="Parent"/>
    <s v="2014-02-23"/>
    <d v="2024-07-24T00:00:00"/>
    <n v="3804"/>
    <n v="49"/>
    <n v="13"/>
    <n v="3"/>
    <n v="17"/>
    <n v="7"/>
    <n v="3"/>
    <n v="3"/>
    <n v="46"/>
    <n v="1.2092534174553101E-2"/>
    <s v="Below Average Priority"/>
    <n v="2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47"/>
    <n v="1955"/>
    <n v="69"/>
    <s v="Boomers"/>
    <s v="PhD"/>
    <s v="College"/>
    <s v="Married"/>
    <n v="38725"/>
    <n v="38725"/>
    <s v="Bracket 3"/>
    <n v="1"/>
    <n v="1"/>
    <s v="Parent"/>
    <s v="2014-05-10"/>
    <d v="2024-07-24T00:00:00"/>
    <n v="3728"/>
    <n v="52"/>
    <n v="31"/>
    <n v="0"/>
    <n v="6"/>
    <n v="2"/>
    <n v="1"/>
    <n v="5"/>
    <n v="45"/>
    <n v="1.2070815450643776E-2"/>
    <s v="Below Average Priority"/>
    <n v="2"/>
    <x v="11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983"/>
    <n v="1950"/>
    <n v="74"/>
    <s v="Boomers"/>
    <s v="Master"/>
    <s v="College"/>
    <s v="Divorced"/>
    <n v="38054"/>
    <n v="38054"/>
    <s v="Bracket 3"/>
    <n v="1"/>
    <n v="1"/>
    <s v="Parent"/>
    <s v="2014-05-01"/>
    <d v="2024-07-24T00:00:00"/>
    <n v="3737"/>
    <n v="24"/>
    <n v="23"/>
    <n v="2"/>
    <n v="17"/>
    <n v="2"/>
    <n v="1"/>
    <n v="0"/>
    <n v="45"/>
    <n v="1.2041744715012041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505"/>
    <n v="1957"/>
    <n v="67"/>
    <s v="Boomers"/>
    <s v="PhD"/>
    <s v="College"/>
    <s v="Married"/>
    <n v="44155"/>
    <n v="44155"/>
    <s v="Bracket 3"/>
    <n v="1"/>
    <n v="1"/>
    <s v="Parent"/>
    <s v="2014-01-19"/>
    <d v="2024-07-24T00:00:00"/>
    <n v="3839"/>
    <n v="24"/>
    <n v="22"/>
    <n v="1"/>
    <n v="9"/>
    <n v="0"/>
    <n v="0"/>
    <n v="14"/>
    <n v="46"/>
    <n v="1.1982287053920291E-2"/>
    <s v="Below Average Priority"/>
    <n v="1"/>
    <x v="11"/>
    <x v="12"/>
    <x v="13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081"/>
    <n v="1967"/>
    <n v="57"/>
    <s v="Gen X"/>
    <s v="Postgraduate"/>
    <s v="College"/>
    <s v="Partner"/>
    <n v="47821"/>
    <n v="47821"/>
    <s v="Bracket 3"/>
    <n v="1"/>
    <n v="1"/>
    <s v="Parent"/>
    <s v="2013-10-20"/>
    <d v="2024-07-24T00:00:00"/>
    <n v="3930"/>
    <n v="54"/>
    <n v="9"/>
    <n v="0"/>
    <n v="16"/>
    <n v="6"/>
    <n v="6"/>
    <n v="10"/>
    <n v="47"/>
    <n v="1.1959287531806615E-2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403"/>
    <n v="1978"/>
    <n v="46"/>
    <s v="Gen X"/>
    <s v="Bachelors"/>
    <s v="College"/>
    <s v="Partner"/>
    <n v="16531"/>
    <n v="16531"/>
    <s v="Bracket 2"/>
    <n v="1"/>
    <n v="0"/>
    <s v="Parent"/>
    <s v="2014-06-18"/>
    <d v="2024-07-24T00:00:00"/>
    <n v="3689"/>
    <n v="43"/>
    <n v="2"/>
    <n v="13"/>
    <n v="6"/>
    <n v="7"/>
    <n v="5"/>
    <n v="11"/>
    <n v="44"/>
    <n v="1.1927351585795609E-2"/>
    <s v="Below Average Priority"/>
    <n v="3"/>
    <x v="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55"/>
    <n v="1976"/>
    <n v="48"/>
    <s v="Gen X"/>
    <s v="Master"/>
    <s v="College"/>
    <s v="Married"/>
    <n v="53204"/>
    <n v="53204"/>
    <s v="Bracket 4"/>
    <n v="1"/>
    <n v="1"/>
    <s v="Parent"/>
    <s v="2014-03-20"/>
    <d v="2024-07-24T00:00:00"/>
    <n v="3779"/>
    <n v="40"/>
    <n v="29"/>
    <n v="0"/>
    <n v="8"/>
    <n v="2"/>
    <n v="0"/>
    <n v="6"/>
    <n v="45"/>
    <n v="1.190791214607039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937"/>
    <n v="1973"/>
    <n v="51"/>
    <s v="Gen X"/>
    <s v="Postgraduate"/>
    <s v="College"/>
    <s v="Married"/>
    <n v="46094"/>
    <n v="46094"/>
    <s v="Bracket 3"/>
    <n v="1"/>
    <n v="1"/>
    <s v="Parent"/>
    <s v="2014-06-10"/>
    <d v="2024-07-24T00:00:00"/>
    <n v="3697"/>
    <n v="62"/>
    <n v="12"/>
    <n v="2"/>
    <n v="20"/>
    <n v="3"/>
    <n v="2"/>
    <n v="5"/>
    <n v="44"/>
    <n v="1.1901541790641061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147"/>
    <n v="1960"/>
    <n v="64"/>
    <s v="Boomers"/>
    <s v="Bachelors"/>
    <s v="College"/>
    <s v="Married"/>
    <n v="31454"/>
    <n v="31454"/>
    <s v="Bracket 2"/>
    <n v="1"/>
    <n v="1"/>
    <s v="Parent"/>
    <s v="2013-07-06"/>
    <d v="2024-07-24T00:00:00"/>
    <n v="4036"/>
    <n v="40"/>
    <n v="28"/>
    <n v="0"/>
    <n v="11"/>
    <n v="0"/>
    <n v="0"/>
    <n v="9"/>
    <n v="48"/>
    <n v="1.1892963330029732E-2"/>
    <s v="Below Average Priority"/>
    <n v="3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41"/>
    <n v="1976"/>
    <n v="48"/>
    <s v="Gen X"/>
    <s v="Bachelors"/>
    <s v="College"/>
    <s v="Married"/>
    <n v="24027"/>
    <n v="24027"/>
    <s v="Bracket 2"/>
    <n v="1"/>
    <n v="0"/>
    <s v="Parent"/>
    <s v="2013-06-09"/>
    <d v="2024-07-24T00:00:00"/>
    <n v="4063"/>
    <n v="7"/>
    <n v="14"/>
    <n v="7"/>
    <n v="11"/>
    <n v="11"/>
    <n v="0"/>
    <n v="5"/>
    <n v="48"/>
    <n v="1.1813930593157764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241"/>
    <n v="1984"/>
    <n v="40"/>
    <s v="Millennials"/>
    <s v="Postgraduate"/>
    <s v="College"/>
    <s v="Married"/>
    <n v="14796"/>
    <n v="14796"/>
    <s v="Bracket 2"/>
    <n v="1"/>
    <n v="0"/>
    <s v="Parent"/>
    <s v="2012-09-17"/>
    <d v="2024-07-24T00:00:00"/>
    <n v="4328"/>
    <n v="1"/>
    <n v="13"/>
    <n v="3"/>
    <n v="8"/>
    <n v="7"/>
    <n v="4"/>
    <n v="16"/>
    <n v="51"/>
    <n v="1.1783733826247689E-2"/>
    <s v="Below Average Priority"/>
    <n v="2"/>
    <x v="11"/>
    <x v="13"/>
    <x v="12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3518"/>
    <n v="1983"/>
    <n v="41"/>
    <s v="Millennials"/>
    <s v="Bachelors"/>
    <s v="College"/>
    <s v="Married"/>
    <n v="25271"/>
    <n v="25271"/>
    <s v="Bracket 2"/>
    <n v="1"/>
    <n v="0"/>
    <s v="Parent"/>
    <s v="2012-12-05"/>
    <d v="2024-07-24T00:00:00"/>
    <n v="4249"/>
    <n v="45"/>
    <n v="10"/>
    <n v="1"/>
    <n v="18"/>
    <n v="10"/>
    <n v="4"/>
    <n v="7"/>
    <n v="50"/>
    <n v="1.1767474699929396E-2"/>
    <s v="Below Average Priority"/>
    <n v="1"/>
    <x v="11"/>
    <x v="12"/>
    <x v="1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13"/>
    <n v="1971"/>
    <n v="53"/>
    <s v="Gen X"/>
    <s v="Master"/>
    <s v="College"/>
    <s v="Married"/>
    <n v="38196"/>
    <n v="38196"/>
    <s v="Bracket 3"/>
    <n v="1"/>
    <n v="1"/>
    <s v="Parent"/>
    <s v="2014-04-18"/>
    <d v="2024-07-24T00:00:00"/>
    <n v="3750"/>
    <n v="20"/>
    <n v="30"/>
    <n v="0"/>
    <n v="11"/>
    <n v="0"/>
    <n v="0"/>
    <n v="3"/>
    <n v="44"/>
    <n v="1.1733333333333333E-2"/>
    <s v="Below Average Priority"/>
    <n v="3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22"/>
    <n v="1979"/>
    <n v="45"/>
    <s v="Gen X"/>
    <s v="Postgraduate"/>
    <s v="College"/>
    <s v="Married"/>
    <n v="31086"/>
    <n v="31086"/>
    <s v="Bracket 2"/>
    <n v="1"/>
    <n v="1"/>
    <s v="Parent"/>
    <s v="2013-05-04"/>
    <d v="2024-07-24T00:00:00"/>
    <n v="4099"/>
    <n v="79"/>
    <n v="16"/>
    <n v="2"/>
    <n v="11"/>
    <n v="3"/>
    <n v="0"/>
    <n v="16"/>
    <n v="48"/>
    <n v="1.1710173212978776E-2"/>
    <s v="Below Average Priority"/>
    <n v="2"/>
    <x v="11"/>
    <x v="12"/>
    <x v="13"/>
    <n v="8"/>
    <x v="0"/>
    <x v="0"/>
    <x v="1"/>
    <x v="0"/>
    <x v="1"/>
    <n v="1"/>
    <s v="Converted"/>
    <n v="0"/>
    <n v="3"/>
    <n v="11"/>
    <n v="0"/>
    <n v="0"/>
    <n v="2"/>
    <n v="0"/>
    <n v="2"/>
    <x v="4"/>
  </r>
  <r>
    <n v="153"/>
    <n v="1953"/>
    <n v="71"/>
    <s v="Boomers"/>
    <s v="Bachelors"/>
    <s v="College"/>
    <s v="Divorced"/>
    <n v="23272"/>
    <n v="23272"/>
    <s v="Bracket 2"/>
    <n v="0"/>
    <n v="0"/>
    <s v="Not Parent"/>
    <s v="2013-10-17"/>
    <d v="2024-07-24T00:00:00"/>
    <n v="3933"/>
    <n v="29"/>
    <n v="19"/>
    <n v="3"/>
    <n v="6"/>
    <n v="4"/>
    <n v="2"/>
    <n v="12"/>
    <n v="46"/>
    <n v="1.1695906432748537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585"/>
    <n v="1972"/>
    <n v="52"/>
    <s v="Gen X"/>
    <s v="Bachelors"/>
    <s v="College"/>
    <s v="Single"/>
    <n v="21359"/>
    <n v="21359"/>
    <s v="Bracket 2"/>
    <n v="1"/>
    <n v="0"/>
    <s v="Parent"/>
    <s v="2013-04-20"/>
    <d v="2024-07-24T00:00:00"/>
    <n v="4113"/>
    <n v="1"/>
    <n v="12"/>
    <n v="2"/>
    <n v="17"/>
    <n v="6"/>
    <n v="1"/>
    <n v="10"/>
    <n v="48"/>
    <n v="1.1670313639679067E-2"/>
    <s v="Below Average Priority"/>
    <n v="2"/>
    <x v="7"/>
    <x v="13"/>
    <x v="12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4338"/>
    <n v="1983"/>
    <n v="41"/>
    <s v="Millennials"/>
    <s v="Bachelors"/>
    <s v="College"/>
    <s v="Single"/>
    <n v="39062"/>
    <n v="39062"/>
    <s v="Bracket 3"/>
    <n v="1"/>
    <n v="0"/>
    <s v="Parent"/>
    <s v="2014-03-25"/>
    <d v="2024-07-24T00:00:00"/>
    <n v="3774"/>
    <n v="28"/>
    <n v="23"/>
    <n v="0"/>
    <n v="9"/>
    <n v="0"/>
    <n v="0"/>
    <n v="12"/>
    <n v="44"/>
    <n v="1.1658717541070483E-2"/>
    <s v="Below Average Priority"/>
    <n v="1"/>
    <x v="11"/>
    <x v="13"/>
    <x v="12"/>
    <n v="4"/>
    <x v="0"/>
    <x v="0"/>
    <x v="1"/>
    <x v="0"/>
    <x v="1"/>
    <n v="1"/>
    <s v="Converted"/>
    <n v="0"/>
    <n v="3"/>
    <n v="11"/>
    <n v="0"/>
    <n v="0"/>
    <n v="0"/>
    <n v="0"/>
    <n v="0"/>
    <x v="5"/>
  </r>
  <r>
    <n v="5074"/>
    <n v="1986"/>
    <n v="38"/>
    <s v="Millennials"/>
    <s v="Master"/>
    <s v="College"/>
    <s v="Married"/>
    <n v="28072"/>
    <n v="28072"/>
    <s v="Bracket 2"/>
    <n v="1"/>
    <n v="0"/>
    <s v="Parent"/>
    <s v="2013-07-08"/>
    <d v="2024-07-24T00:00:00"/>
    <n v="4034"/>
    <n v="10"/>
    <n v="30"/>
    <n v="0"/>
    <n v="10"/>
    <n v="2"/>
    <n v="0"/>
    <n v="5"/>
    <n v="47"/>
    <n v="1.1650966782350025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63"/>
    <n v="1961"/>
    <n v="63"/>
    <s v="Boomers"/>
    <s v="High School"/>
    <s v="No College"/>
    <s v="Married"/>
    <n v="28249"/>
    <n v="28249"/>
    <s v="Bracket 2"/>
    <n v="0"/>
    <n v="0"/>
    <s v="Not Parent"/>
    <s v="2014-06-15"/>
    <d v="2024-07-24T00:00:00"/>
    <n v="3692"/>
    <n v="80"/>
    <n v="1"/>
    <n v="9"/>
    <n v="7"/>
    <n v="2"/>
    <n v="14"/>
    <n v="10"/>
    <n v="43"/>
    <n v="1.1646803900325027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312"/>
    <n v="1961"/>
    <n v="63"/>
    <s v="Boomers"/>
    <s v="High School"/>
    <s v="No College"/>
    <s v="Married"/>
    <n v="28249"/>
    <n v="28249"/>
    <s v="Bracket 2"/>
    <n v="0"/>
    <n v="0"/>
    <s v="Not Parent"/>
    <s v="2014-06-15"/>
    <d v="2024-07-24T00:00:00"/>
    <n v="3692"/>
    <n v="80"/>
    <n v="1"/>
    <n v="9"/>
    <n v="7"/>
    <n v="2"/>
    <n v="14"/>
    <n v="10"/>
    <n v="43"/>
    <n v="1.1646803900325027E-2"/>
    <s v="Below Average Priority"/>
    <n v="1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30"/>
    <n v="1970"/>
    <n v="54"/>
    <s v="Gen X"/>
    <s v="PhD"/>
    <s v="College"/>
    <s v="Married"/>
    <n v="23626"/>
    <n v="23626"/>
    <s v="Bracket 2"/>
    <n v="1"/>
    <n v="0"/>
    <s v="Parent"/>
    <s v="2014-05-24"/>
    <d v="2024-07-24T00:00:00"/>
    <n v="3714"/>
    <n v="84"/>
    <n v="27"/>
    <n v="2"/>
    <n v="14"/>
    <n v="0"/>
    <n v="0"/>
    <n v="0"/>
    <n v="43"/>
    <n v="1.1577813677975229E-2"/>
    <s v="Below Average Priority"/>
    <n v="3"/>
    <x v="0"/>
    <x v="12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812"/>
    <n v="1979"/>
    <n v="45"/>
    <s v="Gen X"/>
    <s v="Postgraduate"/>
    <s v="College"/>
    <s v="Divorced"/>
    <n v="13533"/>
    <n v="13533"/>
    <s v="Bracket 2"/>
    <n v="1"/>
    <n v="0"/>
    <s v="Parent"/>
    <s v="2013-03-10"/>
    <d v="2024-07-24T00:00:00"/>
    <n v="4154"/>
    <n v="45"/>
    <n v="12"/>
    <n v="3"/>
    <n v="8"/>
    <n v="8"/>
    <n v="0"/>
    <n v="17"/>
    <n v="48"/>
    <n v="1.1555127587867116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385"/>
    <n v="1981"/>
    <n v="43"/>
    <s v="Millennials"/>
    <s v="PhD"/>
    <s v="College"/>
    <s v="Single"/>
    <n v="36038"/>
    <n v="36038"/>
    <s v="Bracket 3"/>
    <n v="1"/>
    <n v="0"/>
    <s v="Parent"/>
    <s v="2013-05-31"/>
    <d v="2024-07-24T00:00:00"/>
    <n v="4072"/>
    <n v="82"/>
    <n v="23"/>
    <n v="0"/>
    <n v="15"/>
    <n v="0"/>
    <n v="2"/>
    <n v="7"/>
    <n v="47"/>
    <n v="1.1542239685658153E-2"/>
    <s v="Below Average Priority"/>
    <n v="2"/>
    <x v="0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868"/>
    <n v="1980"/>
    <n v="44"/>
    <s v="Millennials"/>
    <s v="Bachelors"/>
    <s v="College"/>
    <s v="Married"/>
    <n v="19107"/>
    <n v="19107"/>
    <s v="Bracket 2"/>
    <n v="1"/>
    <n v="0"/>
    <s v="Parent"/>
    <s v="2013-08-22"/>
    <d v="2024-07-24T00:00:00"/>
    <n v="3989"/>
    <n v="49"/>
    <n v="2"/>
    <n v="4"/>
    <n v="9"/>
    <n v="10"/>
    <n v="5"/>
    <n v="16"/>
    <n v="46"/>
    <n v="1.1531712208573578E-2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625"/>
    <n v="1976"/>
    <n v="48"/>
    <s v="Gen X"/>
    <s v="Bachelors"/>
    <s v="College"/>
    <s v="Married"/>
    <n v="17649"/>
    <n v="17649"/>
    <s v="Bracket 2"/>
    <n v="1"/>
    <n v="0"/>
    <s v="Parent"/>
    <s v="2013-11-12"/>
    <d v="2024-07-24T00:00:00"/>
    <n v="3907"/>
    <n v="70"/>
    <n v="15"/>
    <n v="1"/>
    <n v="23"/>
    <n v="0"/>
    <n v="5"/>
    <n v="1"/>
    <n v="45"/>
    <n v="1.1517788584591758E-2"/>
    <s v="Below Average Priority"/>
    <n v="3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987"/>
    <n v="1989"/>
    <n v="35"/>
    <s v="Millennials"/>
    <s v="Postgraduate"/>
    <s v="College"/>
    <s v="Partner"/>
    <n v="10404"/>
    <n v="10404"/>
    <s v="Bracket 2"/>
    <n v="1"/>
    <n v="0"/>
    <s v="Parent"/>
    <s v="2014-05-04"/>
    <d v="2024-07-24T00:00:00"/>
    <n v="3734"/>
    <n v="52"/>
    <n v="2"/>
    <n v="2"/>
    <n v="11"/>
    <n v="10"/>
    <n v="6"/>
    <n v="12"/>
    <n v="43"/>
    <n v="1.1515800749866096E-2"/>
    <s v="Below Average Priority"/>
    <n v="2"/>
    <x v="11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98"/>
    <n v="1973"/>
    <n v="51"/>
    <s v="Gen X"/>
    <s v="Bachelors"/>
    <s v="College"/>
    <s v="Married"/>
    <n v="24639"/>
    <n v="24639"/>
    <s v="Bracket 2"/>
    <n v="1"/>
    <n v="1"/>
    <s v="Parent"/>
    <s v="2014-01-28"/>
    <d v="2024-07-24T00:00:00"/>
    <n v="3830"/>
    <n v="3"/>
    <n v="20"/>
    <n v="3"/>
    <n v="16"/>
    <n v="0"/>
    <n v="4"/>
    <n v="1"/>
    <n v="44"/>
    <n v="1.1488250652741514E-2"/>
    <s v="Below Average Priority"/>
    <n v="3"/>
    <x v="7"/>
    <x v="13"/>
    <x v="9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715"/>
    <n v="1978"/>
    <n v="46"/>
    <s v="Gen X"/>
    <s v="Bachelors"/>
    <s v="College"/>
    <s v="Partner"/>
    <n v="25851"/>
    <n v="25851"/>
    <s v="Bracket 2"/>
    <n v="1"/>
    <n v="0"/>
    <s v="Parent"/>
    <s v="2013-02-11"/>
    <d v="2024-07-24T00:00:00"/>
    <n v="4181"/>
    <n v="45"/>
    <n v="9"/>
    <n v="4"/>
    <n v="18"/>
    <n v="7"/>
    <n v="5"/>
    <n v="5"/>
    <n v="48"/>
    <n v="1.1480507055728294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216"/>
    <n v="1971"/>
    <n v="53"/>
    <s v="Gen X"/>
    <s v="Bachelors"/>
    <s v="College"/>
    <s v="Married"/>
    <n v="35788"/>
    <n v="35788"/>
    <s v="Bracket 3"/>
    <n v="1"/>
    <n v="1"/>
    <s v="Parent"/>
    <s v="2014-01-23"/>
    <d v="2024-07-24T00:00:00"/>
    <n v="3835"/>
    <n v="34"/>
    <n v="23"/>
    <n v="2"/>
    <n v="11"/>
    <n v="3"/>
    <n v="1"/>
    <n v="4"/>
    <n v="44"/>
    <n v="1.1473272490221642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37"/>
    <n v="1978"/>
    <n v="46"/>
    <s v="Gen X"/>
    <s v="Bachelors"/>
    <s v="College"/>
    <s v="Divorced"/>
    <n v="55563"/>
    <n v="55563"/>
    <s v="Bracket 4"/>
    <n v="0"/>
    <n v="1"/>
    <s v="Parent"/>
    <s v="2014-04-05"/>
    <d v="2024-07-24T00:00:00"/>
    <n v="3763"/>
    <n v="22"/>
    <n v="29"/>
    <n v="1"/>
    <n v="9"/>
    <n v="2"/>
    <n v="0"/>
    <n v="2"/>
    <n v="43"/>
    <n v="1.1427052883337762E-2"/>
    <s v="Below Average Priority"/>
    <n v="1"/>
    <x v="7"/>
    <x v="13"/>
    <x v="12"/>
    <n v="3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458"/>
    <n v="1982"/>
    <n v="42"/>
    <s v="Millennials"/>
    <s v="Master"/>
    <s v="College"/>
    <s v="Married"/>
    <n v="21059"/>
    <n v="21059"/>
    <s v="Bracket 2"/>
    <n v="1"/>
    <n v="0"/>
    <s v="Parent"/>
    <s v="2014-01-07"/>
    <d v="2024-07-24T00:00:00"/>
    <n v="3851"/>
    <n v="40"/>
    <n v="8"/>
    <n v="3"/>
    <n v="19"/>
    <n v="3"/>
    <n v="3"/>
    <n v="8"/>
    <n v="44"/>
    <n v="1.1425603739288496E-2"/>
    <s v="Below Average Priority"/>
    <n v="3"/>
    <x v="0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856"/>
    <n v="1980"/>
    <n v="44"/>
    <s v="Millennials"/>
    <s v="Postgraduate"/>
    <s v="College"/>
    <s v="Single"/>
    <n v="45889"/>
    <n v="45889"/>
    <s v="Bracket 3"/>
    <n v="0"/>
    <n v="1"/>
    <s v="Parent"/>
    <s v="2013-07-02"/>
    <d v="2024-07-24T00:00:00"/>
    <n v="4040"/>
    <n v="42"/>
    <n v="31"/>
    <n v="0"/>
    <n v="6"/>
    <n v="0"/>
    <n v="1"/>
    <n v="8"/>
    <n v="46"/>
    <n v="1.1386138613861386E-2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347"/>
    <n v="1956"/>
    <n v="68"/>
    <s v="Boomers"/>
    <s v="Master"/>
    <s v="College"/>
    <s v="Partner"/>
    <n v="50943"/>
    <n v="50943"/>
    <s v="Bracket 3"/>
    <n v="0"/>
    <n v="1"/>
    <s v="Parent"/>
    <s v="2013-06-21"/>
    <d v="2024-07-24T00:00:00"/>
    <n v="4051"/>
    <n v="49"/>
    <n v="31"/>
    <n v="0"/>
    <n v="7"/>
    <n v="2"/>
    <n v="0"/>
    <n v="6"/>
    <n v="46"/>
    <n v="1.1355220933102938E-2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160"/>
    <n v="1956"/>
    <n v="68"/>
    <s v="Boomers"/>
    <s v="Master"/>
    <s v="College"/>
    <s v="Partner"/>
    <n v="50943"/>
    <n v="50943"/>
    <s v="Bracket 3"/>
    <n v="0"/>
    <n v="1"/>
    <s v="Parent"/>
    <s v="2013-06-21"/>
    <d v="2024-07-24T00:00:00"/>
    <n v="4051"/>
    <n v="49"/>
    <n v="31"/>
    <n v="0"/>
    <n v="7"/>
    <n v="2"/>
    <n v="0"/>
    <n v="6"/>
    <n v="46"/>
    <n v="1.1355220933102938E-2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724"/>
    <n v="1982"/>
    <n v="42"/>
    <s v="Millennials"/>
    <s v="Bachelors"/>
    <s v="College"/>
    <s v="Single"/>
    <n v="28567"/>
    <n v="28567"/>
    <s v="Bracket 2"/>
    <n v="1"/>
    <n v="0"/>
    <s v="Parent"/>
    <s v="2013-06-17"/>
    <d v="2024-07-24T00:00:00"/>
    <n v="4055"/>
    <n v="57"/>
    <n v="11"/>
    <n v="3"/>
    <n v="22"/>
    <n v="2"/>
    <n v="2"/>
    <n v="6"/>
    <n v="46"/>
    <n v="1.1344019728729964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855"/>
    <n v="1974"/>
    <n v="50"/>
    <s v="Gen X"/>
    <s v="PhD"/>
    <s v="College"/>
    <s v="Partner"/>
    <n v="30351"/>
    <n v="30351"/>
    <s v="Bracket 2"/>
    <n v="1"/>
    <n v="0"/>
    <s v="Parent"/>
    <s v="2013-06-06"/>
    <d v="2024-07-24T00:00:00"/>
    <n v="4066"/>
    <n v="19"/>
    <n v="14"/>
    <n v="0"/>
    <n v="24"/>
    <n v="3"/>
    <n v="3"/>
    <n v="2"/>
    <n v="46"/>
    <n v="1.1313330054107231E-2"/>
    <s v="Below Average Priority"/>
    <n v="1"/>
    <x v="0"/>
    <x v="13"/>
    <x v="13"/>
    <n v="9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5049"/>
    <n v="1974"/>
    <n v="50"/>
    <s v="Gen X"/>
    <s v="PhD"/>
    <s v="College"/>
    <s v="Partner"/>
    <n v="30351"/>
    <n v="30351"/>
    <s v="Bracket 2"/>
    <n v="1"/>
    <n v="0"/>
    <s v="Parent"/>
    <s v="2013-06-06"/>
    <d v="2024-07-24T00:00:00"/>
    <n v="4066"/>
    <n v="19"/>
    <n v="14"/>
    <n v="0"/>
    <n v="24"/>
    <n v="3"/>
    <n v="3"/>
    <n v="2"/>
    <n v="46"/>
    <n v="1.1313330054107231E-2"/>
    <s v="Below Average Priority"/>
    <n v="1"/>
    <x v="0"/>
    <x v="13"/>
    <x v="1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416"/>
    <n v="1981"/>
    <n v="43"/>
    <s v="Millennials"/>
    <s v="Bachelors"/>
    <s v="College"/>
    <s v="Married"/>
    <n v="29009"/>
    <n v="29009"/>
    <s v="Bracket 2"/>
    <n v="1"/>
    <n v="0"/>
    <s v="Parent"/>
    <s v="2013-11-29"/>
    <d v="2024-07-24T00:00:00"/>
    <n v="3890"/>
    <n v="19"/>
    <n v="6"/>
    <n v="6"/>
    <n v="15"/>
    <n v="10"/>
    <n v="5"/>
    <n v="2"/>
    <n v="44"/>
    <n v="1.1311053984575836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612"/>
    <n v="1987"/>
    <n v="37"/>
    <s v="Millennials"/>
    <s v="Postgraduate"/>
    <s v="College"/>
    <s v="Single"/>
    <n v="23830"/>
    <n v="23830"/>
    <s v="Bracket 2"/>
    <n v="0"/>
    <n v="0"/>
    <s v="Not Parent"/>
    <s v="2014-02-07"/>
    <d v="2024-07-24T00:00:00"/>
    <n v="3820"/>
    <n v="3"/>
    <n v="1"/>
    <n v="8"/>
    <n v="6"/>
    <n v="4"/>
    <n v="8"/>
    <n v="16"/>
    <n v="43"/>
    <n v="1.1256544502617802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85"/>
    <n v="1969"/>
    <n v="55"/>
    <s v="Gen X"/>
    <s v="Bachelors"/>
    <s v="College"/>
    <s v="Married"/>
    <n v="44078"/>
    <n v="44078"/>
    <s v="Bracket 3"/>
    <n v="1"/>
    <n v="1"/>
    <s v="Parent"/>
    <s v="2014-06-19"/>
    <d v="2024-07-24T00:00:00"/>
    <n v="3688"/>
    <n v="17"/>
    <n v="24"/>
    <n v="1"/>
    <n v="10"/>
    <n v="2"/>
    <n v="0"/>
    <n v="4"/>
    <n v="41"/>
    <n v="1.1117136659436009E-2"/>
    <s v="Below Average Priority"/>
    <n v="2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461"/>
    <n v="1955"/>
    <n v="69"/>
    <s v="Boomers"/>
    <s v="Master"/>
    <s v="College"/>
    <s v="Single"/>
    <n v="51124"/>
    <n v="51124"/>
    <s v="Bracket 3"/>
    <n v="1"/>
    <n v="1"/>
    <s v="Parent"/>
    <s v="2013-12-18"/>
    <d v="2024-07-24T00:00:00"/>
    <n v="3871"/>
    <n v="79"/>
    <n v="26"/>
    <n v="1"/>
    <n v="11"/>
    <n v="0"/>
    <n v="1"/>
    <n v="4"/>
    <n v="43"/>
    <n v="1.1108240764660295E-2"/>
    <s v="Below Average Priority"/>
    <n v="2"/>
    <x v="11"/>
    <x v="13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265"/>
    <n v="1959"/>
    <n v="65"/>
    <s v="Boomers"/>
    <s v="Bachelors"/>
    <s v="College"/>
    <s v="Married"/>
    <n v="35701"/>
    <n v="35701"/>
    <s v="Bracket 3"/>
    <n v="0"/>
    <n v="0"/>
    <s v="Not Parent"/>
    <s v="2013-03-19"/>
    <d v="2024-07-24T00:00:00"/>
    <n v="4145"/>
    <n v="36"/>
    <n v="21"/>
    <n v="1"/>
    <n v="9"/>
    <n v="7"/>
    <n v="3"/>
    <n v="5"/>
    <n v="46"/>
    <n v="1.1097708082026538E-2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150"/>
    <n v="1979"/>
    <n v="45"/>
    <s v="Gen X"/>
    <s v="High School"/>
    <s v="No College"/>
    <s v="Single"/>
    <n v="20194"/>
    <n v="20194"/>
    <s v="Bracket 2"/>
    <n v="1"/>
    <n v="0"/>
    <s v="Parent"/>
    <s v="2012-12-17"/>
    <d v="2024-07-24T00:00:00"/>
    <n v="4237"/>
    <n v="64"/>
    <n v="0"/>
    <n v="4"/>
    <n v="7"/>
    <n v="11"/>
    <n v="10"/>
    <n v="15"/>
    <n v="47"/>
    <n v="1.1092754307292896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94"/>
    <n v="1965"/>
    <n v="59"/>
    <s v="Gen X"/>
    <s v="Bachelors"/>
    <s v="College"/>
    <s v="Married"/>
    <n v="48006"/>
    <n v="48006"/>
    <s v="Bracket 3"/>
    <n v="1"/>
    <n v="1"/>
    <s v="Parent"/>
    <s v="2014-06-09"/>
    <d v="2024-07-24T00:00:00"/>
    <n v="3698"/>
    <n v="55"/>
    <n v="23"/>
    <n v="0"/>
    <n v="11"/>
    <n v="3"/>
    <n v="2"/>
    <n v="2"/>
    <n v="41"/>
    <n v="1.1087074094104922E-2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146"/>
    <n v="1972"/>
    <n v="52"/>
    <s v="Gen X"/>
    <s v="PhD"/>
    <s v="College"/>
    <s v="Partner"/>
    <n v="38887"/>
    <n v="38887"/>
    <s v="Bracket 3"/>
    <n v="1"/>
    <n v="0"/>
    <s v="Parent"/>
    <s v="2014-03-02"/>
    <d v="2024-07-24T00:00:00"/>
    <n v="3797"/>
    <n v="17"/>
    <n v="25"/>
    <n v="1"/>
    <n v="13"/>
    <n v="0"/>
    <n v="0"/>
    <n v="3"/>
    <n v="42"/>
    <n v="1.1061364234922308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286"/>
    <n v="1967"/>
    <n v="57"/>
    <s v="Gen X"/>
    <s v="PhD"/>
    <s v="College"/>
    <s v="Divorced"/>
    <n v="26642"/>
    <n v="26642"/>
    <s v="Bracket 2"/>
    <n v="1"/>
    <n v="0"/>
    <s v="Parent"/>
    <s v="2014-03-01"/>
    <d v="2024-07-24T00:00:00"/>
    <n v="3798"/>
    <n v="71"/>
    <n v="13"/>
    <n v="2"/>
    <n v="15"/>
    <n v="2"/>
    <n v="2"/>
    <n v="8"/>
    <n v="42"/>
    <n v="1.1058451816745656E-2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10"/>
    <n v="1984"/>
    <n v="40"/>
    <s v="Millennials"/>
    <s v="PhD"/>
    <s v="College"/>
    <s v="Single"/>
    <n v="16269"/>
    <n v="16269"/>
    <s v="Bracket 2"/>
    <n v="1"/>
    <n v="0"/>
    <s v="Parent"/>
    <s v="2013-08-30"/>
    <d v="2024-07-24T00:00:00"/>
    <n v="3981"/>
    <n v="75"/>
    <n v="19"/>
    <n v="3"/>
    <n v="18"/>
    <n v="3"/>
    <n v="1"/>
    <n v="0"/>
    <n v="44"/>
    <n v="1.1052499372017081E-2"/>
    <s v="Below Average Priority"/>
    <n v="3"/>
    <x v="0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728"/>
    <n v="1985"/>
    <n v="39"/>
    <s v="Millennials"/>
    <s v="Bachelors"/>
    <s v="College"/>
    <s v="Partner"/>
    <n v="29103"/>
    <n v="29103"/>
    <s v="Bracket 2"/>
    <n v="1"/>
    <n v="0"/>
    <s v="Parent"/>
    <s v="2012-08-27"/>
    <d v="2024-07-24T00:00:00"/>
    <n v="4349"/>
    <n v="38"/>
    <n v="16"/>
    <n v="0"/>
    <n v="17"/>
    <n v="6"/>
    <n v="3"/>
    <n v="6"/>
    <n v="48"/>
    <n v="1.1037020004598759E-2"/>
    <s v="Below Average Priority"/>
    <n v="2"/>
    <x v="11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29"/>
    <n v="1969"/>
    <n v="55"/>
    <s v="Gen X"/>
    <s v="PhD"/>
    <s v="College"/>
    <s v="Partner"/>
    <n v="54132"/>
    <n v="54132"/>
    <s v="Bracket 4"/>
    <n v="0"/>
    <n v="1"/>
    <s v="Parent"/>
    <s v="2014-02-16"/>
    <d v="2024-07-24T00:00:00"/>
    <n v="3811"/>
    <n v="81"/>
    <n v="30"/>
    <n v="1"/>
    <n v="8"/>
    <n v="0"/>
    <n v="0"/>
    <n v="3"/>
    <n v="42"/>
    <n v="1.102072946733141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7574"/>
    <n v="1979"/>
    <n v="45"/>
    <s v="Gen X"/>
    <s v="PhD"/>
    <s v="College"/>
    <s v="Partner"/>
    <n v="27922"/>
    <n v="27922"/>
    <s v="Bracket 2"/>
    <n v="1"/>
    <n v="0"/>
    <s v="Parent"/>
    <s v="2014-05-10"/>
    <d v="2024-07-24T00:00:00"/>
    <n v="3728"/>
    <n v="80"/>
    <n v="11"/>
    <n v="0"/>
    <n v="13"/>
    <n v="2"/>
    <n v="4"/>
    <n v="11"/>
    <n v="41"/>
    <n v="1.0997854077253219E-2"/>
    <s v="Below Average Priority"/>
    <n v="1"/>
    <x v="7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068"/>
    <n v="1990"/>
    <n v="34"/>
    <s v="Millennials"/>
    <s v="Bachelors"/>
    <s v="College"/>
    <s v="Married"/>
    <n v="18351"/>
    <n v="18351"/>
    <s v="Bracket 2"/>
    <n v="0"/>
    <n v="0"/>
    <s v="Not Parent"/>
    <s v="2013-10-29"/>
    <d v="2024-07-24T00:00:00"/>
    <n v="3921"/>
    <n v="1"/>
    <n v="1"/>
    <n v="12"/>
    <n v="9"/>
    <n v="0"/>
    <n v="14"/>
    <n v="7"/>
    <n v="43"/>
    <n v="1.0966590155572558E-2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4"/>
    <n v="1971"/>
    <n v="53"/>
    <s v="Gen X"/>
    <s v="PhD"/>
    <s v="College"/>
    <s v="Married"/>
    <n v="42403"/>
    <n v="42403"/>
    <s v="Bracket 3"/>
    <n v="1"/>
    <n v="0"/>
    <s v="Parent"/>
    <s v="2013-12-11"/>
    <d v="2024-07-24T00:00:00"/>
    <n v="3878"/>
    <n v="18"/>
    <n v="22"/>
    <n v="1"/>
    <n v="11"/>
    <n v="0"/>
    <n v="5"/>
    <n v="3"/>
    <n v="42"/>
    <n v="1.0830324909747292E-2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354"/>
    <n v="1984"/>
    <n v="40"/>
    <s v="Millennials"/>
    <s v="Bachelors"/>
    <s v="College"/>
    <s v="Partner"/>
    <n v="15345"/>
    <n v="15345"/>
    <s v="Bracket 2"/>
    <n v="1"/>
    <n v="0"/>
    <s v="Parent"/>
    <s v="2012-08-31"/>
    <d v="2024-07-24T00:00:00"/>
    <n v="4345"/>
    <n v="51"/>
    <n v="5"/>
    <n v="2"/>
    <n v="16"/>
    <n v="3"/>
    <n v="2"/>
    <n v="19"/>
    <n v="47"/>
    <n v="1.0817031070195627E-2"/>
    <s v="Below Average Priority"/>
    <n v="2"/>
    <x v="11"/>
    <x v="12"/>
    <x v="1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2661"/>
    <n v="1964"/>
    <n v="60"/>
    <s v="Boomers"/>
    <s v="Bachelors"/>
    <s v="College"/>
    <s v="Single"/>
    <n v="18701"/>
    <n v="18701"/>
    <s v="Bracket 2"/>
    <n v="1"/>
    <n v="1"/>
    <s v="Parent"/>
    <s v="2013-06-04"/>
    <d v="2024-07-24T00:00:00"/>
    <n v="4068"/>
    <n v="95"/>
    <n v="12"/>
    <n v="4"/>
    <n v="2"/>
    <n v="10"/>
    <n v="6"/>
    <n v="10"/>
    <n v="44"/>
    <n v="1.0816125860373648E-2"/>
    <s v="Below Average Priority"/>
    <n v="4"/>
    <x v="7"/>
    <x v="13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130"/>
    <n v="1964"/>
    <n v="60"/>
    <s v="Boomers"/>
    <s v="Bachelors"/>
    <s v="College"/>
    <s v="Single"/>
    <n v="18701"/>
    <n v="18701"/>
    <s v="Bracket 2"/>
    <n v="1"/>
    <n v="1"/>
    <s v="Parent"/>
    <s v="2013-06-04"/>
    <d v="2024-07-24T00:00:00"/>
    <n v="4068"/>
    <n v="95"/>
    <n v="12"/>
    <n v="4"/>
    <n v="2"/>
    <n v="10"/>
    <n v="6"/>
    <n v="10"/>
    <n v="44"/>
    <n v="1.0816125860373648E-2"/>
    <s v="Below Average Priority"/>
    <n v="4"/>
    <x v="7"/>
    <x v="13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541"/>
    <n v="1990"/>
    <n v="34"/>
    <s v="Millennials"/>
    <s v="Postgraduate"/>
    <s v="College"/>
    <s v="Married"/>
    <n v="24683"/>
    <n v="24683"/>
    <s v="Bracket 2"/>
    <n v="1"/>
    <n v="0"/>
    <s v="Parent"/>
    <s v="2014-03-08"/>
    <d v="2024-07-24T00:00:00"/>
    <n v="3791"/>
    <n v="98"/>
    <n v="8"/>
    <n v="4"/>
    <n v="10"/>
    <n v="6"/>
    <n v="7"/>
    <n v="6"/>
    <n v="41"/>
    <n v="1.0815088367185439E-2"/>
    <s v="Below Average Priority"/>
    <n v="2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877"/>
    <n v="1973"/>
    <n v="51"/>
    <s v="Gen X"/>
    <s v="Master"/>
    <s v="College"/>
    <s v="Married"/>
    <n v="38576"/>
    <n v="38576"/>
    <s v="Bracket 3"/>
    <n v="0"/>
    <n v="1"/>
    <s v="Parent"/>
    <s v="2014-03-04"/>
    <d v="2024-07-24T00:00:00"/>
    <n v="3795"/>
    <n v="2"/>
    <n v="34"/>
    <n v="0"/>
    <n v="7"/>
    <n v="0"/>
    <n v="0"/>
    <n v="0"/>
    <n v="41"/>
    <n v="1.0803689064558629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92"/>
    <n v="1961"/>
    <n v="63"/>
    <s v="Boomers"/>
    <s v="Bachelors"/>
    <s v="College"/>
    <s v="Married"/>
    <n v="27116"/>
    <n v="27116"/>
    <s v="Bracket 2"/>
    <n v="1"/>
    <n v="1"/>
    <s v="Parent"/>
    <s v="2014-03-02"/>
    <d v="2024-07-24T00:00:00"/>
    <n v="3797"/>
    <n v="78"/>
    <n v="12"/>
    <n v="1"/>
    <n v="21"/>
    <n v="2"/>
    <n v="2"/>
    <n v="3"/>
    <n v="41"/>
    <n v="1.0797998419805109E-2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569"/>
    <n v="1987"/>
    <n v="37"/>
    <s v="Millennials"/>
    <s v="Bachelors"/>
    <s v="College"/>
    <s v="Married"/>
    <n v="17323"/>
    <n v="17323"/>
    <s v="Bracket 2"/>
    <n v="0"/>
    <n v="0"/>
    <s v="Not Parent"/>
    <s v="2012-10-10"/>
    <d v="2024-07-24T00:00:00"/>
    <n v="4305"/>
    <n v="38"/>
    <n v="3"/>
    <n v="14"/>
    <n v="17"/>
    <n v="6"/>
    <n v="1"/>
    <n v="5"/>
    <n v="46"/>
    <n v="1.0685249709639954E-2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267"/>
    <n v="1970"/>
    <n v="54"/>
    <s v="Gen X"/>
    <s v="Bachelors"/>
    <s v="College"/>
    <s v="Divorced"/>
    <n v="33986"/>
    <n v="33986"/>
    <s v="Bracket 3"/>
    <n v="1"/>
    <n v="0"/>
    <s v="Parent"/>
    <s v="2013-03-14"/>
    <d v="2024-07-24T00:00:00"/>
    <n v="4150"/>
    <n v="43"/>
    <n v="16"/>
    <n v="2"/>
    <n v="18"/>
    <n v="2"/>
    <n v="1"/>
    <n v="5"/>
    <n v="44"/>
    <n v="1.0602409638554217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691"/>
    <n v="1960"/>
    <n v="64"/>
    <s v="Boomers"/>
    <s v="Master"/>
    <s v="College"/>
    <s v="Married"/>
    <n v="28520"/>
    <n v="28520"/>
    <s v="Bracket 2"/>
    <n v="1"/>
    <n v="1"/>
    <s v="Parent"/>
    <s v="2013-06-14"/>
    <d v="2024-07-24T00:00:00"/>
    <n v="4058"/>
    <n v="55"/>
    <n v="11"/>
    <n v="0"/>
    <n v="10"/>
    <n v="0"/>
    <n v="2"/>
    <n v="20"/>
    <n v="43"/>
    <n v="1.0596352883193692E-2"/>
    <s v="Below Average Priority"/>
    <n v="1"/>
    <x v="11"/>
    <x v="12"/>
    <x v="1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207"/>
    <n v="1957"/>
    <n v="67"/>
    <s v="Boomers"/>
    <s v="Postgraduate"/>
    <s v="College"/>
    <s v="Married"/>
    <n v="53233"/>
    <n v="53233"/>
    <s v="Bracket 4"/>
    <n v="0"/>
    <n v="1"/>
    <s v="Parent"/>
    <s v="2014-03-18"/>
    <d v="2024-07-24T00:00:00"/>
    <n v="3781"/>
    <n v="18"/>
    <n v="28"/>
    <n v="0"/>
    <n v="9"/>
    <n v="3"/>
    <n v="0"/>
    <n v="0"/>
    <n v="40"/>
    <n v="1.057921184871727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2457"/>
    <n v="1975"/>
    <n v="49"/>
    <s v="Gen X"/>
    <s v="High School"/>
    <s v="No College"/>
    <s v="Married"/>
    <n v="30801"/>
    <n v="30801"/>
    <s v="Bracket 2"/>
    <n v="0"/>
    <n v="1"/>
    <s v="Parent"/>
    <s v="2012-10-26"/>
    <d v="2024-07-24T00:00:00"/>
    <n v="4289"/>
    <n v="23"/>
    <n v="8"/>
    <n v="4"/>
    <n v="5"/>
    <n v="15"/>
    <n v="2"/>
    <n v="11"/>
    <n v="45"/>
    <n v="1.049195616693868E-2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386"/>
    <n v="1976"/>
    <n v="48"/>
    <s v="Gen X"/>
    <s v="Bachelors"/>
    <s v="College"/>
    <s v="Divorced"/>
    <n v="30992"/>
    <n v="30992"/>
    <s v="Bracket 2"/>
    <n v="1"/>
    <n v="0"/>
    <s v="Parent"/>
    <s v="2013-04-22"/>
    <d v="2024-07-24T00:00:00"/>
    <n v="4111"/>
    <n v="83"/>
    <n v="17"/>
    <n v="0"/>
    <n v="14"/>
    <n v="7"/>
    <n v="3"/>
    <n v="2"/>
    <n v="43"/>
    <n v="1.0459742155193383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006"/>
    <n v="1976"/>
    <n v="48"/>
    <s v="Gen X"/>
    <s v="Bachelors"/>
    <s v="College"/>
    <s v="Divorced"/>
    <n v="30992"/>
    <n v="30992"/>
    <s v="Bracket 2"/>
    <n v="1"/>
    <n v="0"/>
    <s v="Parent"/>
    <s v="2013-04-22"/>
    <d v="2024-07-24T00:00:00"/>
    <n v="4111"/>
    <n v="83"/>
    <n v="17"/>
    <n v="0"/>
    <n v="14"/>
    <n v="7"/>
    <n v="3"/>
    <n v="2"/>
    <n v="43"/>
    <n v="1.0459742155193383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93"/>
    <n v="1973"/>
    <n v="51"/>
    <s v="Gen X"/>
    <s v="Bachelors"/>
    <s v="College"/>
    <s v="Married"/>
    <n v="20895"/>
    <n v="20895"/>
    <s v="Bracket 2"/>
    <n v="1"/>
    <n v="0"/>
    <s v="Parent"/>
    <s v="2012-10-06"/>
    <d v="2024-07-24T00:00:00"/>
    <n v="4309"/>
    <n v="24"/>
    <n v="18"/>
    <n v="3"/>
    <n v="17"/>
    <n v="3"/>
    <n v="0"/>
    <n v="4"/>
    <n v="45"/>
    <n v="1.0443258296588535E-2"/>
    <s v="Below Average Priority"/>
    <n v="1"/>
    <x v="7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211"/>
    <n v="1976"/>
    <n v="48"/>
    <s v="Gen X"/>
    <s v="PhD"/>
    <s v="College"/>
    <s v="Partner"/>
    <n v="37395"/>
    <n v="37395"/>
    <s v="Bracket 3"/>
    <n v="1"/>
    <n v="0"/>
    <s v="Parent"/>
    <s v="2014-05-02"/>
    <d v="2024-07-24T00:00:00"/>
    <n v="3736"/>
    <n v="47"/>
    <n v="18"/>
    <n v="0"/>
    <n v="9"/>
    <n v="0"/>
    <n v="1"/>
    <n v="11"/>
    <n v="39"/>
    <n v="1.04389721627409E-2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297"/>
    <n v="1969"/>
    <n v="55"/>
    <s v="Gen X"/>
    <s v="Bachelors"/>
    <s v="College"/>
    <s v="Partner"/>
    <n v="23228"/>
    <n v="23228"/>
    <s v="Bracket 2"/>
    <n v="1"/>
    <n v="0"/>
    <s v="Parent"/>
    <s v="2014-01-26"/>
    <d v="2024-07-24T00:00:00"/>
    <n v="3832"/>
    <n v="71"/>
    <n v="13"/>
    <n v="2"/>
    <n v="18"/>
    <n v="6"/>
    <n v="1"/>
    <n v="0"/>
    <n v="40"/>
    <n v="1.0438413361169102E-2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619"/>
    <n v="1978"/>
    <n v="46"/>
    <s v="Gen X"/>
    <s v="Bachelors"/>
    <s v="College"/>
    <s v="Married"/>
    <n v="38415"/>
    <n v="38415"/>
    <s v="Bracket 3"/>
    <n v="1"/>
    <n v="1"/>
    <s v="Parent"/>
    <s v="2013-01-02"/>
    <d v="2024-07-24T00:00:00"/>
    <n v="4221"/>
    <n v="91"/>
    <n v="22"/>
    <n v="1"/>
    <n v="13"/>
    <n v="4"/>
    <n v="0"/>
    <n v="4"/>
    <n v="44"/>
    <n v="1.0424070125562663E-2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842"/>
    <n v="1971"/>
    <n v="53"/>
    <s v="Gen X"/>
    <s v="Bachelors"/>
    <s v="College"/>
    <s v="Widow"/>
    <n v="30372"/>
    <n v="30372"/>
    <s v="Bracket 2"/>
    <n v="1"/>
    <n v="1"/>
    <s v="Parent"/>
    <s v="2012-12-25"/>
    <d v="2024-07-24T00:00:00"/>
    <n v="4229"/>
    <n v="33"/>
    <n v="15"/>
    <n v="0"/>
    <n v="12"/>
    <n v="7"/>
    <n v="3"/>
    <n v="7"/>
    <n v="44"/>
    <n v="1.0404350910380705E-2"/>
    <s v="Below Average Priority"/>
    <n v="3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154"/>
    <n v="1971"/>
    <n v="53"/>
    <s v="Gen X"/>
    <s v="Bachelors"/>
    <s v="College"/>
    <s v="Widow"/>
    <n v="30372"/>
    <n v="30372"/>
    <s v="Bracket 2"/>
    <n v="1"/>
    <n v="1"/>
    <s v="Parent"/>
    <s v="2012-12-25"/>
    <d v="2024-07-24T00:00:00"/>
    <n v="4229"/>
    <n v="33"/>
    <n v="15"/>
    <n v="0"/>
    <n v="12"/>
    <n v="7"/>
    <n v="3"/>
    <n v="7"/>
    <n v="44"/>
    <n v="1.0404350910380705E-2"/>
    <s v="Below Average Priority"/>
    <n v="3"/>
    <x v="7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796"/>
    <n v="1952"/>
    <n v="72"/>
    <s v="Boomers"/>
    <s v="Bachelors"/>
    <s v="College"/>
    <s v="Divorced"/>
    <n v="49638"/>
    <n v="49638"/>
    <s v="Bracket 3"/>
    <n v="0"/>
    <n v="1"/>
    <s v="Parent"/>
    <s v="2014-04-19"/>
    <d v="2024-07-24T00:00:00"/>
    <n v="3749"/>
    <n v="71"/>
    <n v="18"/>
    <n v="10"/>
    <n v="3"/>
    <n v="3"/>
    <n v="5"/>
    <n v="0"/>
    <n v="39"/>
    <n v="1.0402774073086157E-2"/>
    <s v="Below Average Priority"/>
    <n v="1"/>
    <x v="11"/>
    <x v="13"/>
    <x v="12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03"/>
    <n v="1990"/>
    <n v="34"/>
    <s v="Millennials"/>
    <s v="Bachelors"/>
    <s v="College"/>
    <s v="Single"/>
    <n v="26095"/>
    <n v="26095"/>
    <s v="Bracket 2"/>
    <n v="1"/>
    <n v="0"/>
    <s v="Parent"/>
    <s v="2013-06-30"/>
    <d v="2024-07-24T00:00:00"/>
    <n v="4042"/>
    <n v="77"/>
    <n v="11"/>
    <n v="7"/>
    <n v="9"/>
    <n v="3"/>
    <n v="1"/>
    <n v="11"/>
    <n v="42"/>
    <n v="1.0390895596239486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553"/>
    <n v="1965"/>
    <n v="59"/>
    <s v="Gen X"/>
    <s v="Bachelors"/>
    <s v="College"/>
    <s v="Married"/>
    <n v="44300"/>
    <n v="44300"/>
    <s v="Bracket 3"/>
    <n v="1"/>
    <n v="1"/>
    <s v="Parent"/>
    <s v="2013-06-23"/>
    <d v="2024-07-24T00:00:00"/>
    <n v="4049"/>
    <n v="65"/>
    <n v="30"/>
    <n v="0"/>
    <n v="9"/>
    <n v="0"/>
    <n v="0"/>
    <n v="3"/>
    <n v="42"/>
    <n v="1.0372931588046431E-2"/>
    <s v="Below Average Priority"/>
    <n v="2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26"/>
    <n v="1951"/>
    <n v="73"/>
    <s v="Boomers"/>
    <s v="Bachelors"/>
    <s v="College"/>
    <s v="Married"/>
    <n v="32871"/>
    <n v="32871"/>
    <s v="Bracket 3"/>
    <n v="1"/>
    <n v="1"/>
    <s v="Parent"/>
    <s v="2013-03-09"/>
    <d v="2024-07-24T00:00:00"/>
    <n v="4155"/>
    <n v="28"/>
    <n v="22"/>
    <n v="2"/>
    <n v="12"/>
    <n v="0"/>
    <n v="2"/>
    <n v="5"/>
    <n v="43"/>
    <n v="1.0348977135980746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823"/>
    <n v="1970"/>
    <n v="54"/>
    <s v="Gen X"/>
    <s v="PhD"/>
    <s v="College"/>
    <s v="Single"/>
    <n v="32303"/>
    <n v="32303"/>
    <s v="Bracket 3"/>
    <n v="0"/>
    <n v="1"/>
    <s v="Parent"/>
    <s v="2014-03-08"/>
    <d v="2024-07-24T00:00:00"/>
    <n v="3791"/>
    <n v="63"/>
    <n v="35"/>
    <n v="0"/>
    <n v="2"/>
    <n v="0"/>
    <n v="0"/>
    <n v="2"/>
    <n v="39"/>
    <n v="1.0287523080981272E-2"/>
    <s v="Below Average Priority"/>
    <n v="2"/>
    <x v="11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138"/>
    <n v="1950"/>
    <n v="74"/>
    <s v="Boomers"/>
    <s v="Bachelors"/>
    <s v="College"/>
    <s v="Partner"/>
    <n v="28320"/>
    <n v="28320"/>
    <s v="Bracket 2"/>
    <n v="0"/>
    <n v="1"/>
    <s v="Parent"/>
    <s v="2013-01-14"/>
    <d v="2024-07-24T00:00:00"/>
    <n v="4209"/>
    <n v="68"/>
    <n v="19"/>
    <n v="1"/>
    <n v="14"/>
    <n v="3"/>
    <n v="2"/>
    <n v="4"/>
    <n v="43"/>
    <n v="1.0216203373722975E-2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650"/>
    <n v="1978"/>
    <n v="46"/>
    <s v="Gen X"/>
    <s v="Bachelors"/>
    <s v="College"/>
    <s v="Widow"/>
    <n v="54162"/>
    <n v="54162"/>
    <s v="Bracket 4"/>
    <n v="1"/>
    <n v="1"/>
    <s v="Parent"/>
    <s v="2013-03-18"/>
    <d v="2024-07-24T00:00:00"/>
    <n v="4146"/>
    <n v="31"/>
    <n v="5"/>
    <n v="6"/>
    <n v="10"/>
    <n v="6"/>
    <n v="5"/>
    <n v="10"/>
    <n v="42"/>
    <n v="1.0130246020260492E-2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3850"/>
    <n v="1963"/>
    <n v="61"/>
    <s v="Boomers"/>
    <s v="High School"/>
    <s v="No College"/>
    <s v="Partner"/>
    <n v="14918"/>
    <n v="14918"/>
    <s v="Bracket 2"/>
    <n v="0"/>
    <n v="1"/>
    <s v="Parent"/>
    <s v="2012-12-07"/>
    <d v="2024-07-24T00:00:00"/>
    <n v="4247"/>
    <n v="52"/>
    <n v="3"/>
    <n v="3"/>
    <n v="3"/>
    <n v="15"/>
    <n v="4"/>
    <n v="15"/>
    <n v="43"/>
    <n v="1.0124793972215681E-2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277"/>
    <n v="1961"/>
    <n v="63"/>
    <s v="Boomers"/>
    <s v="Bachelors"/>
    <s v="College"/>
    <s v="Single"/>
    <n v="30081"/>
    <n v="30081"/>
    <s v="Bracket 2"/>
    <n v="0"/>
    <n v="1"/>
    <s v="Parent"/>
    <s v="2013-02-21"/>
    <d v="2024-07-24T00:00:00"/>
    <n v="4171"/>
    <n v="27"/>
    <n v="36"/>
    <n v="0"/>
    <n v="2"/>
    <n v="0"/>
    <n v="0"/>
    <n v="4"/>
    <n v="42"/>
    <n v="1.006952769120115E-2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818"/>
    <n v="1971"/>
    <n v="53"/>
    <s v="Gen X"/>
    <s v="PhD"/>
    <s v="College"/>
    <s v="Partner"/>
    <n v="29732"/>
    <n v="29732"/>
    <s v="Bracket 2"/>
    <n v="1"/>
    <n v="0"/>
    <s v="Parent"/>
    <s v="2014-03-25"/>
    <d v="2024-07-24T00:00:00"/>
    <n v="3774"/>
    <n v="23"/>
    <n v="25"/>
    <n v="0"/>
    <n v="8"/>
    <n v="0"/>
    <n v="1"/>
    <n v="4"/>
    <n v="38"/>
    <n v="1.0068892421833599E-2"/>
    <s v="Below Average Priority"/>
    <n v="1"/>
    <x v="7"/>
    <x v="13"/>
    <x v="13"/>
    <n v="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48"/>
    <n v="1971"/>
    <n v="53"/>
    <s v="Gen X"/>
    <s v="Bachelors"/>
    <s v="College"/>
    <s v="Single"/>
    <n v="10245"/>
    <n v="10245"/>
    <s v="Bracket 1"/>
    <n v="1"/>
    <n v="0"/>
    <s v="Parent"/>
    <s v="2013-05-15"/>
    <d v="2024-07-24T00:00:00"/>
    <n v="4088"/>
    <n v="32"/>
    <n v="4"/>
    <n v="7"/>
    <n v="7"/>
    <n v="6"/>
    <n v="4"/>
    <n v="13"/>
    <n v="41"/>
    <n v="1.0029354207436399E-2"/>
    <s v="Below Average Priority"/>
    <n v="3"/>
    <x v="11"/>
    <x v="6"/>
    <x v="13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033"/>
    <n v="1973"/>
    <n v="51"/>
    <s v="Gen X"/>
    <s v="Postgraduate"/>
    <s v="College"/>
    <s v="Divorced"/>
    <n v="31163"/>
    <n v="31163"/>
    <s v="Bracket 2"/>
    <n v="1"/>
    <n v="0"/>
    <s v="Parent"/>
    <s v="2014-02-13"/>
    <d v="2024-07-24T00:00:00"/>
    <n v="3814"/>
    <n v="54"/>
    <n v="2"/>
    <n v="3"/>
    <n v="10"/>
    <n v="11"/>
    <n v="2"/>
    <n v="10"/>
    <n v="38"/>
    <n v="9.9632931305715777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751"/>
    <n v="1973"/>
    <n v="51"/>
    <s v="Gen X"/>
    <s v="Postgraduate"/>
    <s v="College"/>
    <s v="Divorced"/>
    <n v="31163"/>
    <n v="31163"/>
    <s v="Bracket 2"/>
    <n v="1"/>
    <n v="0"/>
    <s v="Parent"/>
    <s v="2014-02-13"/>
    <d v="2024-07-24T00:00:00"/>
    <n v="3814"/>
    <n v="54"/>
    <n v="2"/>
    <n v="3"/>
    <n v="10"/>
    <n v="11"/>
    <n v="2"/>
    <n v="10"/>
    <n v="38"/>
    <n v="9.9632931305715777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337"/>
    <n v="1971"/>
    <n v="53"/>
    <s v="Gen X"/>
    <s v="Bachelors"/>
    <s v="College"/>
    <s v="Divorced"/>
    <n v="29819"/>
    <n v="29819"/>
    <s v="Bracket 2"/>
    <n v="1"/>
    <n v="0"/>
    <s v="Parent"/>
    <s v="2013-10-24"/>
    <d v="2024-07-24T00:00:00"/>
    <n v="3926"/>
    <n v="77"/>
    <n v="9"/>
    <n v="1"/>
    <n v="24"/>
    <n v="2"/>
    <n v="1"/>
    <n v="2"/>
    <n v="39"/>
    <n v="9.9337748344370865E-3"/>
    <s v="Below Average Priority"/>
    <n v="3"/>
    <x v="0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526"/>
    <n v="1968"/>
    <n v="56"/>
    <s v="Gen X"/>
    <s v="PhD"/>
    <s v="College"/>
    <s v="Married"/>
    <n v="38443"/>
    <n v="38443"/>
    <s v="Bracket 3"/>
    <n v="1"/>
    <n v="1"/>
    <s v="Parent"/>
    <s v="2014-01-27"/>
    <d v="2024-07-24T00:00:00"/>
    <n v="3831"/>
    <n v="58"/>
    <n v="32"/>
    <n v="0"/>
    <n v="5"/>
    <n v="0"/>
    <n v="0"/>
    <n v="1"/>
    <n v="38"/>
    <n v="9.9190811798486028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629"/>
    <n v="1956"/>
    <n v="68"/>
    <s v="Boomers"/>
    <s v="Bachelors"/>
    <s v="College"/>
    <s v="Widow"/>
    <n v="46984"/>
    <n v="46984"/>
    <s v="Bracket 3"/>
    <n v="1"/>
    <n v="1"/>
    <s v="Parent"/>
    <s v="2013-03-26"/>
    <d v="2024-07-24T00:00:00"/>
    <n v="4138"/>
    <n v="71"/>
    <n v="19"/>
    <n v="1"/>
    <n v="10"/>
    <n v="2"/>
    <n v="1"/>
    <n v="8"/>
    <n v="41"/>
    <n v="9.908168197196714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325"/>
    <n v="1986"/>
    <n v="38"/>
    <s v="Millennials"/>
    <s v="PhD"/>
    <s v="College"/>
    <s v="Partner"/>
    <n v="38197"/>
    <n v="38197"/>
    <s v="Bracket 3"/>
    <n v="1"/>
    <n v="0"/>
    <s v="Parent"/>
    <s v="2013-06-29"/>
    <d v="2024-07-24T00:00:00"/>
    <n v="4043"/>
    <n v="86"/>
    <n v="23"/>
    <n v="0"/>
    <n v="11"/>
    <n v="2"/>
    <n v="1"/>
    <n v="3"/>
    <n v="40"/>
    <n v="9.8936433341578044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258"/>
    <n v="1986"/>
    <n v="38"/>
    <s v="Millennials"/>
    <s v="Bachelors"/>
    <s v="College"/>
    <s v="Married"/>
    <n v="32880"/>
    <n v="32880"/>
    <s v="Bracket 3"/>
    <n v="1"/>
    <n v="0"/>
    <s v="Parent"/>
    <s v="2012-12-04"/>
    <d v="2024-07-24T00:00:00"/>
    <n v="4250"/>
    <n v="76"/>
    <n v="8"/>
    <n v="4"/>
    <n v="15"/>
    <n v="7"/>
    <n v="6"/>
    <n v="2"/>
    <n v="42"/>
    <n v="9.8823529411764706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962"/>
    <n v="1975"/>
    <n v="49"/>
    <s v="Gen X"/>
    <s v="Master"/>
    <s v="College"/>
    <s v="Married"/>
    <n v="44319"/>
    <n v="44319"/>
    <s v="Bracket 3"/>
    <n v="1"/>
    <n v="1"/>
    <s v="Parent"/>
    <s v="2014-04-17"/>
    <d v="2024-07-24T00:00:00"/>
    <n v="3751"/>
    <n v="18"/>
    <n v="26"/>
    <n v="0"/>
    <n v="8"/>
    <n v="0"/>
    <n v="0"/>
    <n v="3"/>
    <n v="37"/>
    <n v="9.8640362569981342E-3"/>
    <s v="Below Average Priority"/>
    <n v="2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947"/>
    <n v="1969"/>
    <n v="55"/>
    <s v="Gen X"/>
    <s v="Bachelors"/>
    <s v="College"/>
    <s v="Married"/>
    <n v="42231"/>
    <n v="42231"/>
    <s v="Bracket 3"/>
    <n v="1"/>
    <n v="1"/>
    <s v="Parent"/>
    <s v="2014-03-25"/>
    <d v="2024-07-24T00:00:00"/>
    <n v="3774"/>
    <n v="99"/>
    <n v="24"/>
    <n v="0"/>
    <n v="8"/>
    <n v="0"/>
    <n v="1"/>
    <n v="4"/>
    <n v="37"/>
    <n v="9.8039215686274508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31"/>
    <n v="1950"/>
    <n v="74"/>
    <s v="Boomers"/>
    <s v="PhD"/>
    <s v="College"/>
    <s v="Married"/>
    <n v="48699"/>
    <n v="48699"/>
    <s v="Bracket 3"/>
    <n v="1"/>
    <n v="1"/>
    <s v="Parent"/>
    <s v="2013-05-21"/>
    <d v="2024-07-24T00:00:00"/>
    <n v="4082"/>
    <n v="90"/>
    <n v="26"/>
    <n v="1"/>
    <n v="10"/>
    <n v="2"/>
    <n v="0"/>
    <n v="1"/>
    <n v="40"/>
    <n v="9.7991180793728563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235"/>
    <n v="1975"/>
    <n v="49"/>
    <s v="Gen X"/>
    <s v="Postgraduate"/>
    <s v="College"/>
    <s v="Married"/>
    <n v="17003"/>
    <n v="17003"/>
    <s v="Bracket 2"/>
    <n v="1"/>
    <n v="0"/>
    <s v="Parent"/>
    <s v="2013-12-09"/>
    <d v="2024-07-24T00:00:00"/>
    <n v="3880"/>
    <n v="37"/>
    <n v="2"/>
    <n v="5"/>
    <n v="12"/>
    <n v="4"/>
    <n v="8"/>
    <n v="7"/>
    <n v="38"/>
    <n v="9.7938144329896906E-3"/>
    <s v="Below Average Priority"/>
    <n v="3"/>
    <x v="7"/>
    <x v="13"/>
    <x v="9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706"/>
    <n v="1966"/>
    <n v="58"/>
    <s v="Gen X"/>
    <s v="Bachelors"/>
    <s v="College"/>
    <s v="Single"/>
    <n v="34704"/>
    <n v="34704"/>
    <s v="Bracket 3"/>
    <n v="0"/>
    <n v="1"/>
    <s v="Parent"/>
    <s v="2013-04-27"/>
    <d v="2024-07-24T00:00:00"/>
    <n v="4106"/>
    <n v="65"/>
    <n v="29"/>
    <n v="0"/>
    <n v="5"/>
    <n v="0"/>
    <n v="1"/>
    <n v="5"/>
    <n v="40"/>
    <n v="9.74184120798831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22"/>
    <n v="1978"/>
    <n v="46"/>
    <s v="Gen X"/>
    <s v="Bachelors"/>
    <s v="College"/>
    <s v="Partner"/>
    <n v="42554"/>
    <n v="42554"/>
    <s v="Bracket 3"/>
    <n v="1"/>
    <n v="1"/>
    <s v="Parent"/>
    <s v="2013-01-12"/>
    <d v="2024-07-24T00:00:00"/>
    <n v="4211"/>
    <n v="93"/>
    <n v="29"/>
    <n v="1"/>
    <n v="11"/>
    <n v="0"/>
    <n v="0"/>
    <n v="0"/>
    <n v="41"/>
    <n v="9.7364046544763713E-3"/>
    <s v="Below Average Priority"/>
    <n v="2"/>
    <x v="7"/>
    <x v="13"/>
    <x v="12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878"/>
    <n v="1985"/>
    <n v="39"/>
    <s v="Millennials"/>
    <s v="Postgraduate"/>
    <s v="College"/>
    <s v="Married"/>
    <n v="23148"/>
    <n v="23148"/>
    <s v="Bracket 2"/>
    <n v="0"/>
    <n v="0"/>
    <s v="Not Parent"/>
    <s v="2014-02-18"/>
    <d v="2024-07-24T00:00:00"/>
    <n v="3809"/>
    <n v="83"/>
    <n v="4"/>
    <n v="6"/>
    <n v="8"/>
    <n v="6"/>
    <n v="3"/>
    <n v="10"/>
    <n v="37"/>
    <n v="9.7138356524022057E-3"/>
    <s v="Below Average Priority"/>
    <n v="1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062"/>
    <n v="1963"/>
    <n v="61"/>
    <s v="Boomers"/>
    <s v="PhD"/>
    <s v="College"/>
    <s v="Married"/>
    <n v="54072"/>
    <n v="54072"/>
    <s v="Bracket 4"/>
    <n v="1"/>
    <n v="1"/>
    <s v="Parent"/>
    <s v="2013-07-27"/>
    <d v="2024-07-24T00:00:00"/>
    <n v="4015"/>
    <n v="71"/>
    <n v="35"/>
    <n v="0"/>
    <n v="4"/>
    <n v="0"/>
    <n v="0"/>
    <n v="0"/>
    <n v="39"/>
    <n v="9.7135740971357413E-3"/>
    <s v="Below Average Priority"/>
    <n v="1"/>
    <x v="7"/>
    <x v="13"/>
    <x v="13"/>
    <n v="8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4791"/>
    <n v="1980"/>
    <n v="44"/>
    <s v="Millennials"/>
    <s v="Bachelors"/>
    <s v="College"/>
    <s v="Partner"/>
    <n v="44964"/>
    <n v="44964"/>
    <s v="Bracket 3"/>
    <n v="1"/>
    <n v="1"/>
    <s v="Parent"/>
    <s v="2012-12-16"/>
    <d v="2024-07-24T00:00:00"/>
    <n v="4238"/>
    <n v="35"/>
    <n v="19"/>
    <n v="1"/>
    <n v="17"/>
    <n v="2"/>
    <n v="0"/>
    <n v="2"/>
    <n v="41"/>
    <n v="9.6743747050495512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93"/>
    <n v="1977"/>
    <n v="47"/>
    <s v="Gen X"/>
    <s v="Bachelors"/>
    <s v="College"/>
    <s v="Single"/>
    <n v="23763"/>
    <n v="23763"/>
    <s v="Bracket 2"/>
    <n v="1"/>
    <n v="0"/>
    <s v="Parent"/>
    <s v="2012-08-07"/>
    <d v="2024-07-24T00:00:00"/>
    <n v="4369"/>
    <n v="64"/>
    <n v="22"/>
    <n v="0"/>
    <n v="6"/>
    <n v="6"/>
    <n v="2"/>
    <n v="6"/>
    <n v="42"/>
    <n v="9.6131837949187462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610"/>
    <n v="1965"/>
    <n v="59"/>
    <s v="Gen X"/>
    <s v="Bachelors"/>
    <s v="College"/>
    <s v="Partner"/>
    <n v="33456"/>
    <n v="33456"/>
    <s v="Bracket 3"/>
    <n v="1"/>
    <n v="1"/>
    <s v="Parent"/>
    <s v="2014-04-21"/>
    <d v="2024-07-24T00:00:00"/>
    <n v="3747"/>
    <n v="58"/>
    <n v="7"/>
    <n v="3"/>
    <n v="10"/>
    <n v="8"/>
    <n v="1"/>
    <n v="7"/>
    <n v="36"/>
    <n v="9.6076861489191347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156"/>
    <n v="1955"/>
    <n v="69"/>
    <s v="Boomers"/>
    <s v="PhD"/>
    <s v="College"/>
    <s v="Married"/>
    <n v="22554"/>
    <n v="22554"/>
    <s v="Bracket 2"/>
    <n v="1"/>
    <n v="1"/>
    <s v="Parent"/>
    <s v="2012-11-03"/>
    <d v="2024-07-24T00:00:00"/>
    <n v="4281"/>
    <n v="38"/>
    <n v="27"/>
    <n v="0"/>
    <n v="10"/>
    <n v="0"/>
    <n v="0"/>
    <n v="4"/>
    <n v="41"/>
    <n v="9.5772015884139222E-3"/>
    <s v="Below Average Priority"/>
    <n v="4"/>
    <x v="7"/>
    <x v="13"/>
    <x v="9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478"/>
    <n v="1973"/>
    <n v="51"/>
    <s v="Gen X"/>
    <s v="Bachelors"/>
    <s v="College"/>
    <s v="Married"/>
    <n v="25410"/>
    <n v="25410"/>
    <s v="Bracket 2"/>
    <n v="1"/>
    <n v="0"/>
    <s v="Parent"/>
    <s v="2013-08-31"/>
    <d v="2024-07-24T00:00:00"/>
    <n v="3980"/>
    <n v="48"/>
    <n v="2"/>
    <n v="2"/>
    <n v="4"/>
    <n v="13"/>
    <n v="13"/>
    <n v="4"/>
    <n v="38"/>
    <n v="9.5477386934673374E-3"/>
    <s v="Below Average Priority"/>
    <n v="1"/>
    <x v="11"/>
    <x v="13"/>
    <x v="9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461"/>
    <n v="1965"/>
    <n v="59"/>
    <s v="Gen X"/>
    <s v="PhD"/>
    <s v="College"/>
    <s v="Divorced"/>
    <n v="36921"/>
    <n v="36921"/>
    <s v="Bracket 3"/>
    <n v="1"/>
    <n v="1"/>
    <s v="Parent"/>
    <s v="2013-07-28"/>
    <d v="2024-07-24T00:00:00"/>
    <n v="4014"/>
    <n v="74"/>
    <n v="17"/>
    <n v="1"/>
    <n v="12"/>
    <n v="3"/>
    <n v="1"/>
    <n v="4"/>
    <n v="38"/>
    <n v="9.4668659691081215E-3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896"/>
    <n v="1984"/>
    <n v="40"/>
    <s v="Millennials"/>
    <s v="Bachelors"/>
    <s v="College"/>
    <s v="Married"/>
    <n v="27255"/>
    <n v="27255"/>
    <s v="Bracket 2"/>
    <n v="1"/>
    <n v="0"/>
    <s v="Parent"/>
    <s v="2013-11-07"/>
    <d v="2024-07-24T00:00:00"/>
    <n v="3912"/>
    <n v="3"/>
    <n v="22"/>
    <n v="1"/>
    <n v="11"/>
    <n v="0"/>
    <n v="1"/>
    <n v="2"/>
    <n v="37"/>
    <n v="9.4580777096114517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30"/>
    <n v="1965"/>
    <n v="59"/>
    <s v="Gen X"/>
    <s v="PhD"/>
    <s v="College"/>
    <s v="Single"/>
    <n v="40637"/>
    <n v="40637"/>
    <s v="Bracket 3"/>
    <n v="1"/>
    <n v="1"/>
    <s v="Parent"/>
    <s v="2013-07-17"/>
    <d v="2024-07-24T00:00:00"/>
    <n v="4025"/>
    <n v="72"/>
    <n v="22"/>
    <n v="0"/>
    <n v="13"/>
    <n v="0"/>
    <n v="0"/>
    <n v="3"/>
    <n v="38"/>
    <n v="9.4409937888198757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826"/>
    <n v="1967"/>
    <n v="57"/>
    <s v="Gen X"/>
    <s v="Bachelors"/>
    <s v="College"/>
    <s v="Married"/>
    <n v="22574"/>
    <n v="22574"/>
    <s v="Bracket 2"/>
    <n v="2"/>
    <n v="1"/>
    <s v="Parent"/>
    <s v="2013-10-28"/>
    <d v="2024-07-24T00:00:00"/>
    <n v="3922"/>
    <n v="28"/>
    <n v="25"/>
    <n v="0"/>
    <n v="8"/>
    <n v="2"/>
    <n v="0"/>
    <n v="2"/>
    <n v="37"/>
    <n v="9.433962264150943E-3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22"/>
    <n v="1967"/>
    <n v="57"/>
    <s v="Gen X"/>
    <s v="Bachelors"/>
    <s v="College"/>
    <s v="Married"/>
    <n v="22574"/>
    <n v="22574"/>
    <s v="Bracket 2"/>
    <n v="2"/>
    <n v="1"/>
    <s v="Parent"/>
    <s v="2013-10-28"/>
    <d v="2024-07-24T00:00:00"/>
    <n v="3922"/>
    <n v="28"/>
    <n v="25"/>
    <n v="0"/>
    <n v="8"/>
    <n v="2"/>
    <n v="0"/>
    <n v="2"/>
    <n v="37"/>
    <n v="9.433962264150943E-3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186"/>
    <n v="1966"/>
    <n v="58"/>
    <s v="Gen X"/>
    <s v="PhD"/>
    <s v="College"/>
    <s v="Partner"/>
    <n v="30843"/>
    <n v="30843"/>
    <s v="Bracket 2"/>
    <n v="1"/>
    <n v="1"/>
    <s v="Parent"/>
    <s v="2014-05-26"/>
    <d v="2024-07-24T00:00:00"/>
    <n v="3712"/>
    <n v="43"/>
    <n v="24"/>
    <n v="0"/>
    <n v="2"/>
    <n v="0"/>
    <n v="0"/>
    <n v="9"/>
    <n v="35"/>
    <n v="9.4288793103448273E-3"/>
    <s v="Below Average Priority"/>
    <n v="2"/>
    <x v="11"/>
    <x v="12"/>
    <x v="13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10219"/>
    <n v="1972"/>
    <n v="52"/>
    <s v="Gen X"/>
    <s v="Bachelors"/>
    <s v="College"/>
    <s v="Partner"/>
    <n v="31590"/>
    <n v="31590"/>
    <s v="Bracket 3"/>
    <n v="1"/>
    <n v="0"/>
    <s v="Parent"/>
    <s v="2013-06-18"/>
    <d v="2024-07-24T00:00:00"/>
    <n v="4054"/>
    <n v="40"/>
    <n v="6"/>
    <n v="2"/>
    <n v="15"/>
    <n v="6"/>
    <n v="6"/>
    <n v="3"/>
    <n v="38"/>
    <n v="9.373458312777503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943"/>
    <n v="1975"/>
    <n v="49"/>
    <s v="Gen X"/>
    <s v="PhD"/>
    <s v="College"/>
    <s v="Married"/>
    <n v="36663"/>
    <n v="36663"/>
    <s v="Bracket 3"/>
    <n v="1"/>
    <n v="0"/>
    <s v="Parent"/>
    <s v="2014-04-25"/>
    <d v="2024-07-24T00:00:00"/>
    <n v="3743"/>
    <n v="40"/>
    <n v="18"/>
    <n v="0"/>
    <n v="6"/>
    <n v="3"/>
    <n v="3"/>
    <n v="5"/>
    <n v="35"/>
    <n v="9.3507881378573337E-3"/>
    <s v="Below Average Priority"/>
    <n v="1"/>
    <x v="11"/>
    <x v="12"/>
    <x v="12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419"/>
    <n v="1968"/>
    <n v="56"/>
    <s v="Gen X"/>
    <s v="Master"/>
    <s v="College"/>
    <s v="Divorced"/>
    <n v="27071"/>
    <n v="27071"/>
    <s v="Bracket 2"/>
    <n v="1"/>
    <n v="0"/>
    <s v="Parent"/>
    <s v="2014-04-23"/>
    <d v="2024-07-24T00:00:00"/>
    <n v="3745"/>
    <n v="90"/>
    <n v="8"/>
    <n v="3"/>
    <n v="19"/>
    <n v="0"/>
    <n v="2"/>
    <n v="3"/>
    <n v="35"/>
    <n v="9.3457943925233638E-3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402"/>
    <n v="1967"/>
    <n v="57"/>
    <s v="Gen X"/>
    <s v="Bachelors"/>
    <s v="College"/>
    <s v="Married"/>
    <n v="35441"/>
    <n v="35441"/>
    <s v="Bracket 3"/>
    <n v="1"/>
    <n v="1"/>
    <s v="Parent"/>
    <s v="2013-02-14"/>
    <d v="2024-07-24T00:00:00"/>
    <n v="4178"/>
    <n v="94"/>
    <n v="25"/>
    <n v="1"/>
    <n v="9"/>
    <n v="2"/>
    <n v="1"/>
    <n v="1"/>
    <n v="39"/>
    <n v="9.3346098611775969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8"/>
    <n v="1969"/>
    <n v="55"/>
    <s v="Gen X"/>
    <s v="Bachelors"/>
    <s v="College"/>
    <s v="Married"/>
    <n v="25293"/>
    <n v="25293"/>
    <s v="Bracket 2"/>
    <n v="1"/>
    <n v="0"/>
    <s v="Parent"/>
    <s v="2013-09-15"/>
    <d v="2024-07-24T00:00:00"/>
    <n v="3965"/>
    <n v="51"/>
    <n v="15"/>
    <n v="0"/>
    <n v="11"/>
    <n v="0"/>
    <n v="2"/>
    <n v="9"/>
    <n v="37"/>
    <n v="9.3316519546027751E-3"/>
    <s v="Below Average Priority"/>
    <n v="1"/>
    <x v="11"/>
    <x v="12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517"/>
    <n v="1969"/>
    <n v="55"/>
    <s v="Gen X"/>
    <s v="Bachelors"/>
    <s v="College"/>
    <s v="Married"/>
    <n v="25293"/>
    <n v="25293"/>
    <s v="Bracket 2"/>
    <n v="1"/>
    <n v="0"/>
    <s v="Parent"/>
    <s v="2013-09-15"/>
    <d v="2024-07-24T00:00:00"/>
    <n v="3965"/>
    <n v="51"/>
    <n v="15"/>
    <n v="0"/>
    <n v="11"/>
    <n v="0"/>
    <n v="2"/>
    <n v="9"/>
    <n v="37"/>
    <n v="9.3316519546027751E-3"/>
    <s v="Below Average Priority"/>
    <n v="1"/>
    <x v="11"/>
    <x v="12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350"/>
    <n v="1950"/>
    <n v="74"/>
    <s v="Boomers"/>
    <s v="PhD"/>
    <s v="College"/>
    <s v="Married"/>
    <n v="54432"/>
    <n v="54432"/>
    <s v="Bracket 4"/>
    <n v="2"/>
    <n v="1"/>
    <s v="Parent"/>
    <s v="2013-05-09"/>
    <d v="2024-07-24T00:00:00"/>
    <n v="4094"/>
    <n v="37"/>
    <n v="33"/>
    <n v="0"/>
    <n v="5"/>
    <n v="0"/>
    <n v="0"/>
    <n v="0"/>
    <n v="38"/>
    <n v="9.2818759159745967E-3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2"/>
    <n v="1"/>
    <n v="3"/>
    <x v="2"/>
  </r>
  <r>
    <n v="3007"/>
    <n v="1966"/>
    <n v="58"/>
    <s v="Gen X"/>
    <s v="Bachelors"/>
    <s v="College"/>
    <s v="Partner"/>
    <n v="37758"/>
    <n v="37758"/>
    <s v="Bracket 3"/>
    <n v="1"/>
    <n v="1"/>
    <s v="Parent"/>
    <s v="2012-10-04"/>
    <d v="2024-07-24T00:00:00"/>
    <n v="4311"/>
    <n v="49"/>
    <n v="27"/>
    <n v="2"/>
    <n v="10"/>
    <n v="0"/>
    <n v="0"/>
    <n v="1"/>
    <n v="40"/>
    <n v="9.2785896543725356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513"/>
    <n v="1966"/>
    <n v="58"/>
    <s v="Gen X"/>
    <s v="Bachelors"/>
    <s v="College"/>
    <s v="Partner"/>
    <n v="37758"/>
    <n v="37758"/>
    <s v="Bracket 3"/>
    <n v="1"/>
    <n v="1"/>
    <s v="Parent"/>
    <s v="2012-10-04"/>
    <d v="2024-07-24T00:00:00"/>
    <n v="4311"/>
    <n v="49"/>
    <n v="27"/>
    <n v="2"/>
    <n v="10"/>
    <n v="0"/>
    <n v="0"/>
    <n v="1"/>
    <n v="40"/>
    <n v="9.2785896543725356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158"/>
    <n v="1973"/>
    <n v="51"/>
    <s v="Gen X"/>
    <s v="Bachelors"/>
    <s v="College"/>
    <s v="Married"/>
    <n v="32300"/>
    <n v="32300"/>
    <s v="Bracket 3"/>
    <n v="1"/>
    <n v="0"/>
    <s v="Parent"/>
    <s v="2013-01-03"/>
    <d v="2024-07-24T00:00:00"/>
    <n v="4220"/>
    <n v="1"/>
    <n v="13"/>
    <n v="3"/>
    <n v="6"/>
    <n v="6"/>
    <n v="5"/>
    <n v="6"/>
    <n v="39"/>
    <n v="9.2417061611374408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94"/>
    <n v="1979"/>
    <n v="45"/>
    <s v="Gen X"/>
    <s v="High School"/>
    <s v="No College"/>
    <s v="Single"/>
    <n v="16014"/>
    <n v="16014"/>
    <s v="Bracket 2"/>
    <n v="1"/>
    <n v="1"/>
    <s v="Parent"/>
    <s v="2013-03-17"/>
    <d v="2024-07-24T00:00:00"/>
    <n v="4147"/>
    <n v="42"/>
    <n v="3"/>
    <n v="9"/>
    <n v="4"/>
    <n v="7"/>
    <n v="8"/>
    <n v="7"/>
    <n v="38"/>
    <n v="9.1632505425608881E-3"/>
    <s v="Below Average Priority"/>
    <n v="4"/>
    <x v="11"/>
    <x v="12"/>
    <x v="9"/>
    <n v="3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341"/>
    <n v="1969"/>
    <n v="55"/>
    <s v="Gen X"/>
    <s v="PhD"/>
    <s v="College"/>
    <s v="Married"/>
    <n v="30396"/>
    <n v="30396"/>
    <s v="Bracket 2"/>
    <n v="1"/>
    <n v="0"/>
    <s v="Parent"/>
    <s v="2014-04-30"/>
    <d v="2024-07-24T00:00:00"/>
    <n v="3738"/>
    <n v="22"/>
    <n v="15"/>
    <n v="0"/>
    <n v="6"/>
    <n v="0"/>
    <n v="1"/>
    <n v="12"/>
    <n v="34"/>
    <n v="9.0957731407169604E-3"/>
    <s v="Below Average Priority"/>
    <n v="2"/>
    <x v="11"/>
    <x v="12"/>
    <x v="13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6866"/>
    <n v="1969"/>
    <n v="55"/>
    <s v="Gen X"/>
    <s v="Master"/>
    <s v="College"/>
    <s v="Partner"/>
    <n v="35924"/>
    <n v="35924"/>
    <s v="Bracket 3"/>
    <n v="1"/>
    <n v="1"/>
    <s v="Parent"/>
    <s v="2014-03-23"/>
    <d v="2024-07-24T00:00:00"/>
    <n v="3776"/>
    <n v="56"/>
    <n v="8"/>
    <n v="0"/>
    <n v="14"/>
    <n v="2"/>
    <n v="3"/>
    <n v="7"/>
    <n v="34"/>
    <n v="9.0042372881355935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106"/>
    <n v="1974"/>
    <n v="50"/>
    <s v="Gen X"/>
    <s v="Postgraduate"/>
    <s v="College"/>
    <s v="Married"/>
    <n v="20130"/>
    <n v="20130"/>
    <s v="Bracket 2"/>
    <n v="0"/>
    <n v="0"/>
    <s v="Not Parent"/>
    <s v="2014-03-17"/>
    <d v="2024-07-24T00:00:00"/>
    <n v="3782"/>
    <n v="99"/>
    <n v="0"/>
    <n v="6"/>
    <n v="3"/>
    <n v="7"/>
    <n v="6"/>
    <n v="12"/>
    <n v="34"/>
    <n v="8.9899524061343213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363"/>
    <n v="1974"/>
    <n v="50"/>
    <s v="Gen X"/>
    <s v="Postgraduate"/>
    <s v="College"/>
    <s v="Married"/>
    <n v="20130"/>
    <n v="20130"/>
    <s v="Bracket 2"/>
    <n v="0"/>
    <n v="0"/>
    <s v="Not Parent"/>
    <s v="2014-03-17"/>
    <d v="2024-07-24T00:00:00"/>
    <n v="3782"/>
    <n v="99"/>
    <n v="0"/>
    <n v="6"/>
    <n v="3"/>
    <n v="7"/>
    <n v="6"/>
    <n v="12"/>
    <n v="34"/>
    <n v="8.9899524061343213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598"/>
    <n v="1967"/>
    <n v="57"/>
    <s v="Gen X"/>
    <s v="Bachelors"/>
    <s v="College"/>
    <s v="Partner"/>
    <n v="27943"/>
    <n v="27943"/>
    <s v="Bracket 2"/>
    <n v="1"/>
    <n v="1"/>
    <s v="Parent"/>
    <s v="2013-04-15"/>
    <d v="2024-07-24T00:00:00"/>
    <n v="4118"/>
    <n v="89"/>
    <n v="12"/>
    <n v="1"/>
    <n v="16"/>
    <n v="4"/>
    <n v="1"/>
    <n v="3"/>
    <n v="37"/>
    <n v="8.9849441476444868E-3"/>
    <s v="Below Average Priority"/>
    <n v="3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287"/>
    <n v="1986"/>
    <n v="38"/>
    <s v="Millennials"/>
    <s v="Bachelors"/>
    <s v="College"/>
    <s v="Partner"/>
    <n v="34728"/>
    <n v="34728"/>
    <s v="Bracket 3"/>
    <n v="1"/>
    <n v="0"/>
    <s v="Parent"/>
    <s v="2013-07-30"/>
    <d v="2024-07-24T00:00:00"/>
    <n v="4012"/>
    <n v="2"/>
    <n v="14"/>
    <n v="0"/>
    <n v="16"/>
    <n v="0"/>
    <n v="0"/>
    <n v="6"/>
    <n v="36"/>
    <n v="8.9730807577268201E-3"/>
    <s v="Below Average Priority"/>
    <n v="1"/>
    <x v="11"/>
    <x v="12"/>
    <x v="13"/>
    <n v="6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5731"/>
    <n v="1983"/>
    <n v="41"/>
    <s v="Millennials"/>
    <s v="Master"/>
    <s v="College"/>
    <s v="Married"/>
    <n v="27100"/>
    <n v="27100"/>
    <s v="Bracket 2"/>
    <n v="1"/>
    <n v="0"/>
    <s v="Parent"/>
    <s v="2013-04-05"/>
    <d v="2024-07-24T00:00:00"/>
    <n v="4128"/>
    <n v="64"/>
    <n v="12"/>
    <n v="0"/>
    <n v="13"/>
    <n v="2"/>
    <n v="0"/>
    <n v="10"/>
    <n v="37"/>
    <n v="8.9631782945736437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152"/>
    <n v="1983"/>
    <n v="41"/>
    <s v="Millennials"/>
    <s v="Master"/>
    <s v="College"/>
    <s v="Married"/>
    <n v="27100"/>
    <n v="27100"/>
    <s v="Bracket 2"/>
    <n v="1"/>
    <n v="0"/>
    <s v="Parent"/>
    <s v="2013-04-05"/>
    <d v="2024-07-24T00:00:00"/>
    <n v="4128"/>
    <n v="64"/>
    <n v="12"/>
    <n v="0"/>
    <n v="13"/>
    <n v="2"/>
    <n v="0"/>
    <n v="10"/>
    <n v="37"/>
    <n v="8.9631782945736437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347"/>
    <n v="1979"/>
    <n v="45"/>
    <s v="Gen X"/>
    <s v="High School"/>
    <s v="No College"/>
    <s v="Single"/>
    <n v="15862"/>
    <n v="15862"/>
    <s v="Bracket 2"/>
    <n v="1"/>
    <n v="0"/>
    <s v="Parent"/>
    <s v="2013-06-27"/>
    <d v="2024-07-24T00:00:00"/>
    <n v="4045"/>
    <n v="26"/>
    <n v="1"/>
    <n v="1"/>
    <n v="4"/>
    <n v="11"/>
    <n v="9"/>
    <n v="10"/>
    <n v="36"/>
    <n v="8.899876390605686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010"/>
    <n v="1988"/>
    <n v="36"/>
    <s v="Millennials"/>
    <s v="Bachelors"/>
    <s v="College"/>
    <s v="Single"/>
    <n v="25008"/>
    <n v="25008"/>
    <s v="Bracket 2"/>
    <n v="1"/>
    <n v="0"/>
    <s v="Parent"/>
    <s v="2014-02-02"/>
    <d v="2024-07-24T00:00:00"/>
    <n v="3825"/>
    <n v="72"/>
    <n v="2"/>
    <n v="8"/>
    <n v="8"/>
    <n v="6"/>
    <n v="1"/>
    <n v="9"/>
    <n v="34"/>
    <n v="8.8888888888888889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397"/>
    <n v="1951"/>
    <n v="73"/>
    <s v="Boomers"/>
    <s v="Bachelors"/>
    <s v="College"/>
    <s v="Married"/>
    <n v="44689"/>
    <n v="44689"/>
    <s v="Bracket 3"/>
    <n v="1"/>
    <n v="1"/>
    <s v="Parent"/>
    <s v="2014-01-10"/>
    <d v="2024-07-24T00:00:00"/>
    <n v="3848"/>
    <n v="82"/>
    <n v="18"/>
    <n v="0"/>
    <n v="5"/>
    <n v="0"/>
    <n v="0"/>
    <n v="11"/>
    <n v="34"/>
    <n v="8.8357588357588362E-3"/>
    <s v="Below Average Priority"/>
    <n v="2"/>
    <x v="11"/>
    <x v="12"/>
    <x v="13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274"/>
    <n v="1973"/>
    <n v="51"/>
    <s v="Gen X"/>
    <s v="Bachelors"/>
    <s v="College"/>
    <s v="Single"/>
    <n v="34853"/>
    <n v="34853"/>
    <s v="Bracket 3"/>
    <n v="1"/>
    <n v="1"/>
    <s v="Parent"/>
    <s v="2013-12-23"/>
    <d v="2024-07-24T00:00:00"/>
    <n v="3866"/>
    <n v="75"/>
    <n v="9"/>
    <n v="3"/>
    <n v="15"/>
    <n v="2"/>
    <n v="3"/>
    <n v="2"/>
    <n v="34"/>
    <n v="8.7946197620279356E-3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79"/>
    <n v="1957"/>
    <n v="67"/>
    <s v="Boomers"/>
    <s v="PhD"/>
    <s v="College"/>
    <s v="Married"/>
    <n v="37633"/>
    <n v="37633"/>
    <s v="Bracket 3"/>
    <n v="1"/>
    <n v="1"/>
    <s v="Parent"/>
    <s v="2012-09-20"/>
    <d v="2024-07-24T00:00:00"/>
    <n v="4325"/>
    <n v="49"/>
    <n v="13"/>
    <n v="4"/>
    <n v="20"/>
    <n v="0"/>
    <n v="0"/>
    <n v="1"/>
    <n v="38"/>
    <n v="8.7861271676300586E-3"/>
    <s v="Below Average Priority"/>
    <n v="2"/>
    <x v="11"/>
    <x v="13"/>
    <x v="12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415"/>
    <n v="1961"/>
    <n v="63"/>
    <s v="Boomers"/>
    <s v="Bachelors"/>
    <s v="College"/>
    <s v="Married"/>
    <n v="16860"/>
    <n v="16860"/>
    <s v="Bracket 2"/>
    <n v="1"/>
    <n v="1"/>
    <s v="Parent"/>
    <s v="2012-09-12"/>
    <d v="2024-07-24T00:00:00"/>
    <n v="4333"/>
    <n v="19"/>
    <n v="10"/>
    <n v="4"/>
    <n v="4"/>
    <n v="3"/>
    <n v="3"/>
    <n v="14"/>
    <n v="38"/>
    <n v="8.7699053773367189E-3"/>
    <s v="Below Average Priority"/>
    <n v="3"/>
    <x v="11"/>
    <x v="12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459"/>
    <n v="1989"/>
    <n v="35"/>
    <s v="Millennials"/>
    <s v="Bachelors"/>
    <s v="College"/>
    <s v="Single"/>
    <n v="30279"/>
    <n v="30279"/>
    <s v="Bracket 2"/>
    <n v="1"/>
    <n v="0"/>
    <s v="Parent"/>
    <s v="2012-12-30"/>
    <d v="2024-07-24T00:00:00"/>
    <n v="4224"/>
    <n v="13"/>
    <n v="10"/>
    <n v="4"/>
    <n v="14"/>
    <n v="4"/>
    <n v="4"/>
    <n v="1"/>
    <n v="37"/>
    <n v="8.7594696969696961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642"/>
    <n v="1989"/>
    <n v="35"/>
    <s v="Millennials"/>
    <s v="Bachelors"/>
    <s v="College"/>
    <s v="Single"/>
    <n v="30279"/>
    <n v="30279"/>
    <s v="Bracket 2"/>
    <n v="1"/>
    <n v="0"/>
    <s v="Parent"/>
    <s v="2012-12-30"/>
    <d v="2024-07-24T00:00:00"/>
    <n v="4224"/>
    <n v="13"/>
    <n v="10"/>
    <n v="4"/>
    <n v="14"/>
    <n v="4"/>
    <n v="4"/>
    <n v="1"/>
    <n v="37"/>
    <n v="8.7594696969696961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403"/>
    <n v="1975"/>
    <n v="49"/>
    <s v="Gen X"/>
    <s v="Postgraduate"/>
    <s v="College"/>
    <s v="Partner"/>
    <n v="34984"/>
    <n v="34984"/>
    <s v="Bracket 3"/>
    <n v="1"/>
    <n v="1"/>
    <s v="Parent"/>
    <s v="2012-09-06"/>
    <d v="2024-07-24T00:00:00"/>
    <n v="4339"/>
    <n v="40"/>
    <n v="8"/>
    <n v="4"/>
    <n v="15"/>
    <n v="3"/>
    <n v="5"/>
    <n v="3"/>
    <n v="38"/>
    <n v="8.7577782899285542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682"/>
    <n v="1973"/>
    <n v="51"/>
    <s v="Gen X"/>
    <s v="High School"/>
    <s v="No College"/>
    <s v="Married"/>
    <n v="18978"/>
    <n v="18978"/>
    <s v="Bracket 2"/>
    <n v="1"/>
    <n v="0"/>
    <s v="Parent"/>
    <s v="2012-12-11"/>
    <d v="2024-07-24T00:00:00"/>
    <n v="4243"/>
    <n v="41"/>
    <n v="2"/>
    <n v="8"/>
    <n v="1"/>
    <n v="4"/>
    <n v="7"/>
    <n v="15"/>
    <n v="37"/>
    <n v="8.720245109592269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56"/>
    <n v="1986"/>
    <n v="38"/>
    <s v="Millennials"/>
    <s v="Postgraduate"/>
    <s v="College"/>
    <s v="Married"/>
    <n v="7500"/>
    <n v="90000"/>
    <s v="Bracket 5"/>
    <n v="1"/>
    <n v="0"/>
    <s v="Parent"/>
    <s v="2013-02-07"/>
    <d v="2024-07-24T00:00:00"/>
    <n v="4185"/>
    <n v="96"/>
    <n v="1"/>
    <n v="11"/>
    <n v="5"/>
    <n v="4"/>
    <n v="6"/>
    <n v="9"/>
    <n v="36"/>
    <n v="8.6021505376344086E-3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641"/>
    <n v="1976"/>
    <n v="48"/>
    <s v="Gen X"/>
    <s v="Bachelors"/>
    <s v="College"/>
    <s v="Married"/>
    <n v="13624"/>
    <n v="13624"/>
    <s v="Bracket 2"/>
    <n v="1"/>
    <n v="0"/>
    <s v="Parent"/>
    <s v="2013-01-20"/>
    <d v="2024-07-24T00:00:00"/>
    <n v="4203"/>
    <n v="93"/>
    <n v="10"/>
    <n v="2"/>
    <n v="15"/>
    <n v="2"/>
    <n v="1"/>
    <n v="6"/>
    <n v="36"/>
    <n v="8.5653104925053538E-3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768"/>
    <n v="1962"/>
    <n v="62"/>
    <s v="Boomers"/>
    <s v="Bachelors"/>
    <s v="College"/>
    <s v="Divorced"/>
    <n v="37859"/>
    <n v="37859"/>
    <s v="Bracket 3"/>
    <n v="1"/>
    <n v="2"/>
    <s v="Parent"/>
    <s v="2013-01-12"/>
    <d v="2024-07-24T00:00:00"/>
    <n v="4211"/>
    <n v="75"/>
    <n v="22"/>
    <n v="1"/>
    <n v="8"/>
    <n v="2"/>
    <n v="1"/>
    <n v="2"/>
    <n v="36"/>
    <n v="8.549038233198766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708"/>
    <n v="1978"/>
    <n v="46"/>
    <s v="Gen X"/>
    <s v="Postgraduate"/>
    <s v="College"/>
    <s v="Single"/>
    <n v="36975"/>
    <n v="36975"/>
    <s v="Bracket 3"/>
    <n v="1"/>
    <n v="0"/>
    <s v="Parent"/>
    <s v="2013-12-28"/>
    <d v="2024-07-24T00:00:00"/>
    <n v="3861"/>
    <n v="50"/>
    <n v="10"/>
    <n v="6"/>
    <n v="11"/>
    <n v="0"/>
    <n v="4"/>
    <n v="2"/>
    <n v="33"/>
    <n v="8.5470085470085479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953"/>
    <n v="1965"/>
    <n v="59"/>
    <s v="Gen X"/>
    <s v="Master"/>
    <s v="College"/>
    <s v="Single"/>
    <n v="35791"/>
    <n v="35791"/>
    <s v="Bracket 3"/>
    <n v="2"/>
    <n v="1"/>
    <s v="Parent"/>
    <s v="2013-05-06"/>
    <d v="2024-07-24T00:00:00"/>
    <n v="4097"/>
    <n v="94"/>
    <n v="27"/>
    <n v="0"/>
    <n v="5"/>
    <n v="0"/>
    <n v="0"/>
    <n v="3"/>
    <n v="35"/>
    <n v="8.5428362216255788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258"/>
    <n v="1965"/>
    <n v="59"/>
    <s v="Gen X"/>
    <s v="Master"/>
    <s v="College"/>
    <s v="Single"/>
    <n v="35791"/>
    <n v="35791"/>
    <s v="Bracket 3"/>
    <n v="2"/>
    <n v="1"/>
    <s v="Parent"/>
    <s v="2013-05-06"/>
    <d v="2024-07-24T00:00:00"/>
    <n v="4097"/>
    <n v="94"/>
    <n v="27"/>
    <n v="0"/>
    <n v="5"/>
    <n v="0"/>
    <n v="0"/>
    <n v="3"/>
    <n v="35"/>
    <n v="8.5428362216255788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178"/>
    <n v="1972"/>
    <n v="52"/>
    <s v="Gen X"/>
    <s v="Master"/>
    <s v="College"/>
    <s v="Single"/>
    <n v="42394"/>
    <n v="42394"/>
    <s v="Bracket 3"/>
    <n v="1"/>
    <n v="0"/>
    <s v="Parent"/>
    <s v="2014-03-23"/>
    <d v="2024-07-24T00:00:00"/>
    <n v="3776"/>
    <n v="69"/>
    <n v="15"/>
    <n v="2"/>
    <n v="10"/>
    <n v="0"/>
    <n v="1"/>
    <n v="4"/>
    <n v="32"/>
    <n v="8.4745762711864406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862"/>
    <n v="1969"/>
    <n v="55"/>
    <s v="Gen X"/>
    <s v="Bachelors"/>
    <s v="College"/>
    <s v="Partner"/>
    <n v="21918"/>
    <n v="21918"/>
    <s v="Bracket 2"/>
    <n v="1"/>
    <n v="0"/>
    <s v="Parent"/>
    <s v="2013-11-14"/>
    <d v="2024-07-24T00:00:00"/>
    <n v="3905"/>
    <n v="37"/>
    <n v="1"/>
    <n v="6"/>
    <n v="7"/>
    <n v="11"/>
    <n v="5"/>
    <n v="3"/>
    <n v="33"/>
    <n v="8.4507042253521118E-3"/>
    <s v="Below Average Priority"/>
    <n v="2"/>
    <x v="7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980"/>
    <n v="1952"/>
    <n v="72"/>
    <s v="Boomers"/>
    <s v="Master"/>
    <s v="College"/>
    <s v="Single"/>
    <n v="8820"/>
    <n v="105840"/>
    <s v="Bracket 6"/>
    <n v="1"/>
    <n v="1"/>
    <s v="Parent"/>
    <s v="2013-03-22"/>
    <d v="2024-07-24T00:00:00"/>
    <n v="4142"/>
    <n v="52"/>
    <n v="12"/>
    <n v="0"/>
    <n v="13"/>
    <n v="4"/>
    <n v="2"/>
    <n v="4"/>
    <n v="35"/>
    <n v="8.4500241429261227E-3"/>
    <s v="Below Average Priority"/>
    <n v="4"/>
    <x v="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31"/>
    <n v="1956"/>
    <n v="68"/>
    <s v="Boomers"/>
    <s v="Master"/>
    <s v="College"/>
    <s v="Partner"/>
    <n v="28839"/>
    <n v="28839"/>
    <s v="Bracket 2"/>
    <n v="1"/>
    <n v="1"/>
    <s v="Parent"/>
    <s v="2014-03-11"/>
    <d v="2024-07-24T00:00:00"/>
    <n v="3788"/>
    <n v="86"/>
    <n v="24"/>
    <n v="0"/>
    <n v="7"/>
    <n v="0"/>
    <n v="0"/>
    <n v="1"/>
    <n v="32"/>
    <n v="8.4477296726504746E-3"/>
    <s v="Below Average Priority"/>
    <n v="2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012"/>
    <n v="1989"/>
    <n v="35"/>
    <s v="Millennials"/>
    <s v="Bachelors"/>
    <s v="College"/>
    <s v="Married"/>
    <n v="28691"/>
    <n v="28691"/>
    <s v="Bracket 2"/>
    <n v="1"/>
    <n v="0"/>
    <s v="Parent"/>
    <s v="2013-07-04"/>
    <d v="2024-07-24T00:00:00"/>
    <n v="4038"/>
    <n v="56"/>
    <n v="5"/>
    <n v="4"/>
    <n v="13"/>
    <n v="8"/>
    <n v="0"/>
    <n v="4"/>
    <n v="34"/>
    <n v="8.4200099058940065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918"/>
    <n v="1989"/>
    <n v="35"/>
    <s v="Millennials"/>
    <s v="Bachelors"/>
    <s v="College"/>
    <s v="Married"/>
    <n v="28691"/>
    <n v="28691"/>
    <s v="Bracket 2"/>
    <n v="1"/>
    <n v="0"/>
    <s v="Parent"/>
    <s v="2013-07-04"/>
    <d v="2024-07-24T00:00:00"/>
    <n v="4038"/>
    <n v="56"/>
    <n v="5"/>
    <n v="4"/>
    <n v="13"/>
    <n v="8"/>
    <n v="0"/>
    <n v="4"/>
    <n v="34"/>
    <n v="8.4200099058940065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082"/>
    <n v="1971"/>
    <n v="53"/>
    <s v="Gen X"/>
    <s v="Bachelors"/>
    <s v="College"/>
    <s v="Married"/>
    <n v="25721"/>
    <n v="25721"/>
    <s v="Bracket 2"/>
    <n v="1"/>
    <n v="0"/>
    <s v="Parent"/>
    <s v="2013-05-21"/>
    <d v="2024-07-24T00:00:00"/>
    <n v="4082"/>
    <n v="75"/>
    <n v="1"/>
    <n v="3"/>
    <n v="6"/>
    <n v="3"/>
    <n v="6"/>
    <n v="15"/>
    <n v="34"/>
    <n v="8.3292503674669283E-3"/>
    <s v="Below Average Priority"/>
    <n v="1"/>
    <x v="11"/>
    <x v="12"/>
    <x v="13"/>
    <n v="7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916"/>
    <n v="1972"/>
    <n v="52"/>
    <s v="Gen X"/>
    <s v="PhD"/>
    <s v="College"/>
    <s v="Single"/>
    <n v="41644"/>
    <n v="41644"/>
    <s v="Bracket 3"/>
    <n v="1"/>
    <n v="1"/>
    <s v="Parent"/>
    <s v="2014-05-09"/>
    <d v="2024-07-24T00:00:00"/>
    <n v="3729"/>
    <n v="67"/>
    <n v="20"/>
    <n v="3"/>
    <n v="4"/>
    <n v="2"/>
    <n v="0"/>
    <n v="2"/>
    <n v="31"/>
    <n v="8.3132207026012338E-3"/>
    <s v="Below Average Priority"/>
    <n v="2"/>
    <x v="11"/>
    <x v="13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629"/>
    <n v="1977"/>
    <n v="47"/>
    <s v="Gen X"/>
    <s v="Bachelors"/>
    <s v="College"/>
    <s v="Married"/>
    <n v="22108"/>
    <n v="22108"/>
    <s v="Bracket 2"/>
    <n v="1"/>
    <n v="1"/>
    <s v="Parent"/>
    <s v="2014-05-08"/>
    <d v="2024-07-24T00:00:00"/>
    <n v="3730"/>
    <n v="46"/>
    <n v="5"/>
    <n v="3"/>
    <n v="9"/>
    <n v="6"/>
    <n v="2"/>
    <n v="6"/>
    <n v="31"/>
    <n v="8.3109919571045573E-3"/>
    <s v="Below Average Priority"/>
    <n v="2"/>
    <x v="7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07"/>
    <n v="1968"/>
    <n v="56"/>
    <s v="Gen X"/>
    <s v="PhD"/>
    <s v="College"/>
    <s v="Married"/>
    <n v="29187"/>
    <n v="29187"/>
    <s v="Bracket 2"/>
    <n v="1"/>
    <n v="0"/>
    <s v="Parent"/>
    <s v="2013-05-09"/>
    <d v="2024-07-24T00:00:00"/>
    <n v="4094"/>
    <n v="43"/>
    <n v="26"/>
    <n v="0"/>
    <n v="6"/>
    <n v="0"/>
    <n v="0"/>
    <n v="2"/>
    <n v="34"/>
    <n v="8.3048363458720076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623"/>
    <n v="1961"/>
    <n v="63"/>
    <s v="Boomers"/>
    <s v="Master"/>
    <s v="College"/>
    <s v="Partner"/>
    <n v="48330"/>
    <n v="48330"/>
    <s v="Bracket 3"/>
    <n v="0"/>
    <n v="1"/>
    <s v="Parent"/>
    <s v="2013-11-15"/>
    <d v="2024-07-24T00:00:00"/>
    <n v="3904"/>
    <n v="2"/>
    <n v="28"/>
    <n v="0"/>
    <n v="4"/>
    <n v="0"/>
    <n v="0"/>
    <n v="0"/>
    <n v="32"/>
    <n v="8.1967213114754103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4"/>
    <n v="1984"/>
    <n v="40"/>
    <s v="Millennials"/>
    <s v="Master"/>
    <s v="College"/>
    <s v="Single"/>
    <n v="18890"/>
    <n v="18890"/>
    <s v="Bracket 2"/>
    <n v="0"/>
    <n v="0"/>
    <s v="Not Parent"/>
    <s v="2012-11-10"/>
    <d v="2024-07-24T00:00:00"/>
    <n v="4274"/>
    <n v="5"/>
    <n v="6"/>
    <n v="4"/>
    <n v="1"/>
    <n v="7"/>
    <n v="2"/>
    <n v="15"/>
    <n v="35"/>
    <n v="8.1890500701918573E-3"/>
    <s v="Below Average Priority"/>
    <n v="1"/>
    <x v="10"/>
    <x v="12"/>
    <x v="13"/>
    <n v="6"/>
    <x v="0"/>
    <x v="0"/>
    <x v="1"/>
    <x v="0"/>
    <x v="1"/>
    <n v="1"/>
    <s v="Converted"/>
    <n v="0"/>
    <n v="3"/>
    <n v="11"/>
    <n v="0"/>
    <n v="0"/>
    <n v="2"/>
    <n v="0"/>
    <n v="2"/>
    <x v="4"/>
  </r>
  <r>
    <n v="9592"/>
    <n v="1983"/>
    <n v="41"/>
    <s v="Millennials"/>
    <s v="Bachelors"/>
    <s v="College"/>
    <s v="Partner"/>
    <n v="22010"/>
    <n v="22010"/>
    <s v="Bracket 2"/>
    <n v="1"/>
    <n v="0"/>
    <s v="Parent"/>
    <s v="2013-06-30"/>
    <d v="2024-07-24T00:00:00"/>
    <n v="4042"/>
    <n v="51"/>
    <n v="11"/>
    <n v="2"/>
    <n v="9"/>
    <n v="3"/>
    <n v="0"/>
    <n v="8"/>
    <n v="33"/>
    <n v="8.1642751113310246E-3"/>
    <s v="Below Average Priority"/>
    <n v="2"/>
    <x v="7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102"/>
    <n v="1981"/>
    <n v="43"/>
    <s v="Millennials"/>
    <s v="Postgraduate"/>
    <s v="College"/>
    <s v="Partner"/>
    <n v="19414"/>
    <n v="19414"/>
    <s v="Bracket 2"/>
    <n v="1"/>
    <n v="0"/>
    <s v="Parent"/>
    <s v="2013-10-16"/>
    <d v="2024-07-24T00:00:00"/>
    <n v="3934"/>
    <n v="32"/>
    <n v="2"/>
    <n v="3"/>
    <n v="12"/>
    <n v="3"/>
    <n v="5"/>
    <n v="7"/>
    <n v="32"/>
    <n v="8.1342145399084902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173"/>
    <n v="1952"/>
    <n v="72"/>
    <s v="Boomers"/>
    <s v="Bachelors"/>
    <s v="College"/>
    <s v="Widow"/>
    <n v="40049"/>
    <n v="40049"/>
    <s v="Bracket 3"/>
    <n v="0"/>
    <n v="1"/>
    <s v="Parent"/>
    <s v="2013-10-16"/>
    <d v="2024-07-24T00:00:00"/>
    <n v="3934"/>
    <n v="23"/>
    <n v="13"/>
    <n v="6"/>
    <n v="7"/>
    <n v="0"/>
    <n v="3"/>
    <n v="3"/>
    <n v="32"/>
    <n v="8.1342145399084902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864"/>
    <n v="1989"/>
    <n v="35"/>
    <s v="Millennials"/>
    <s v="Master"/>
    <s v="College"/>
    <s v="Divorced"/>
    <n v="10979"/>
    <n v="10979"/>
    <s v="Bracket 2"/>
    <n v="0"/>
    <n v="0"/>
    <s v="Not Parent"/>
    <s v="2014-05-22"/>
    <d v="2024-07-24T00:00:00"/>
    <n v="3716"/>
    <n v="34"/>
    <n v="8"/>
    <n v="4"/>
    <n v="10"/>
    <n v="2"/>
    <n v="2"/>
    <n v="4"/>
    <n v="30"/>
    <n v="8.0731969860064583E-3"/>
    <s v="Below Average Priority"/>
    <n v="2"/>
    <x v="0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617"/>
    <n v="1989"/>
    <n v="35"/>
    <s v="Millennials"/>
    <s v="Master"/>
    <s v="College"/>
    <s v="Divorced"/>
    <n v="10979"/>
    <n v="10979"/>
    <s v="Bracket 2"/>
    <n v="0"/>
    <n v="0"/>
    <s v="Not Parent"/>
    <s v="2014-05-22"/>
    <d v="2024-07-24T00:00:00"/>
    <n v="3716"/>
    <n v="34"/>
    <n v="8"/>
    <n v="4"/>
    <n v="10"/>
    <n v="2"/>
    <n v="2"/>
    <n v="4"/>
    <n v="30"/>
    <n v="8.0731969860064583E-3"/>
    <s v="Below Average Priority"/>
    <n v="2"/>
    <x v="0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00"/>
    <n v="1960"/>
    <n v="64"/>
    <s v="Boomers"/>
    <s v="Bachelors"/>
    <s v="College"/>
    <s v="Partner"/>
    <n v="44512"/>
    <n v="44512"/>
    <s v="Bracket 3"/>
    <n v="1"/>
    <n v="1"/>
    <s v="Parent"/>
    <s v="2013-08-30"/>
    <d v="2024-07-24T00:00:00"/>
    <n v="3981"/>
    <n v="57"/>
    <n v="23"/>
    <n v="1"/>
    <n v="6"/>
    <n v="0"/>
    <n v="0"/>
    <n v="2"/>
    <n v="32"/>
    <n v="8.0381813614669676E-3"/>
    <s v="Below Average Priority"/>
    <n v="2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224"/>
    <n v="1977"/>
    <n v="47"/>
    <s v="Gen X"/>
    <s v="Bachelors"/>
    <s v="College"/>
    <s v="Married"/>
    <n v="31353"/>
    <n v="31353"/>
    <s v="Bracket 2"/>
    <n v="1"/>
    <n v="1"/>
    <s v="Parent"/>
    <s v="2013-12-29"/>
    <d v="2024-07-24T00:00:00"/>
    <n v="3860"/>
    <n v="24"/>
    <n v="10"/>
    <n v="0"/>
    <n v="10"/>
    <n v="3"/>
    <n v="1"/>
    <n v="7"/>
    <n v="31"/>
    <n v="8.0310880829015541E-3"/>
    <s v="Below Average Priority"/>
    <n v="2"/>
    <x v="11"/>
    <x v="12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215"/>
    <n v="1977"/>
    <n v="47"/>
    <s v="Gen X"/>
    <s v="Bachelors"/>
    <s v="College"/>
    <s v="Married"/>
    <n v="31353"/>
    <n v="31353"/>
    <s v="Bracket 2"/>
    <n v="1"/>
    <n v="1"/>
    <s v="Parent"/>
    <s v="2013-12-29"/>
    <d v="2024-07-24T00:00:00"/>
    <n v="3860"/>
    <n v="24"/>
    <n v="10"/>
    <n v="0"/>
    <n v="10"/>
    <n v="3"/>
    <n v="1"/>
    <n v="7"/>
    <n v="31"/>
    <n v="8.0310880829015541E-3"/>
    <s v="Below Average Priority"/>
    <n v="2"/>
    <x v="11"/>
    <x v="12"/>
    <x v="13"/>
    <n v="8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5680"/>
    <n v="1984"/>
    <n v="40"/>
    <s v="Millennials"/>
    <s v="Postgraduate"/>
    <s v="College"/>
    <s v="Married"/>
    <n v="35684"/>
    <n v="35684"/>
    <s v="Bracket 3"/>
    <n v="1"/>
    <n v="0"/>
    <s v="Parent"/>
    <s v="2014-04-22"/>
    <d v="2024-07-24T00:00:00"/>
    <n v="3746"/>
    <n v="66"/>
    <n v="10"/>
    <n v="4"/>
    <n v="7"/>
    <n v="0"/>
    <n v="6"/>
    <n v="3"/>
    <n v="30"/>
    <n v="8.0085424452749597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303"/>
    <n v="1976"/>
    <n v="48"/>
    <s v="Gen X"/>
    <s v="Bachelors"/>
    <s v="College"/>
    <s v="Married"/>
    <n v="5305"/>
    <n v="63660"/>
    <s v="Bracket 4"/>
    <n v="0"/>
    <n v="1"/>
    <s v="Parent"/>
    <s v="2013-07-30"/>
    <d v="2024-07-24T00:00:00"/>
    <n v="4012"/>
    <n v="12"/>
    <n v="12"/>
    <n v="4"/>
    <n v="7"/>
    <n v="1"/>
    <n v="3"/>
    <n v="5"/>
    <n v="32"/>
    <n v="7.9760717846460612E-3"/>
    <s v="Below Average Priority"/>
    <n v="0"/>
    <x v="11"/>
    <x v="13"/>
    <x v="10"/>
    <n v="1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3"/>
    <n v="1947"/>
    <n v="77"/>
    <s v="Boomers"/>
    <s v="PhD"/>
    <s v="College"/>
    <s v="Widow"/>
    <n v="25358"/>
    <n v="25358"/>
    <s v="Bracket 2"/>
    <n v="0"/>
    <n v="1"/>
    <s v="Parent"/>
    <s v="2013-07-22"/>
    <d v="2024-07-24T00:00:00"/>
    <n v="4020"/>
    <n v="57"/>
    <n v="19"/>
    <n v="0"/>
    <n v="5"/>
    <n v="0"/>
    <n v="0"/>
    <n v="8"/>
    <n v="32"/>
    <n v="7.9601990049751239E-3"/>
    <s v="Below Average Priority"/>
    <n v="2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139"/>
    <n v="1975"/>
    <n v="49"/>
    <s v="Gen X"/>
    <s v="Master"/>
    <s v="College"/>
    <s v="Married"/>
    <n v="7500"/>
    <n v="90000"/>
    <s v="Bracket 5"/>
    <n v="1"/>
    <n v="0"/>
    <s v="Parent"/>
    <s v="2013-10-02"/>
    <d v="2024-07-24T00:00:00"/>
    <n v="3948"/>
    <n v="19"/>
    <n v="3"/>
    <n v="1"/>
    <n v="10"/>
    <n v="3"/>
    <n v="2"/>
    <n v="12"/>
    <n v="31"/>
    <n v="7.8520770010131712E-3"/>
    <s v="Below Average Priority"/>
    <n v="3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437"/>
    <n v="1988"/>
    <n v="36"/>
    <s v="Millennials"/>
    <s v="Bachelors"/>
    <s v="College"/>
    <s v="Single"/>
    <n v="27938"/>
    <n v="27938"/>
    <s v="Bracket 2"/>
    <n v="1"/>
    <n v="0"/>
    <s v="Parent"/>
    <s v="2014-04-28"/>
    <d v="2024-07-24T00:00:00"/>
    <n v="3740"/>
    <n v="31"/>
    <n v="13"/>
    <n v="0"/>
    <n v="8"/>
    <n v="2"/>
    <n v="1"/>
    <n v="5"/>
    <n v="29"/>
    <n v="7.7540106951871661E-3"/>
    <s v="Below Average Priority"/>
    <n v="1"/>
    <x v="11"/>
    <x v="13"/>
    <x v="9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96"/>
    <n v="1975"/>
    <n v="49"/>
    <s v="Gen X"/>
    <s v="Master"/>
    <s v="College"/>
    <s v="Married"/>
    <n v="37368"/>
    <n v="37368"/>
    <s v="Bracket 3"/>
    <n v="1"/>
    <n v="0"/>
    <s v="Parent"/>
    <s v="2013-12-16"/>
    <d v="2024-07-24T00:00:00"/>
    <n v="3873"/>
    <n v="4"/>
    <n v="3"/>
    <n v="2"/>
    <n v="11"/>
    <n v="2"/>
    <n v="2"/>
    <n v="10"/>
    <n v="30"/>
    <n v="7.7459333849728895E-3"/>
    <s v="Below Average Priority"/>
    <n v="1"/>
    <x v="11"/>
    <x v="13"/>
    <x v="13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10839"/>
    <n v="1976"/>
    <n v="48"/>
    <s v="Gen X"/>
    <s v="Bachelors"/>
    <s v="College"/>
    <s v="Partner"/>
    <n v="36283"/>
    <n v="36283"/>
    <s v="Bracket 3"/>
    <n v="1"/>
    <n v="1"/>
    <s v="Parent"/>
    <s v="2014-04-14"/>
    <d v="2024-07-24T00:00:00"/>
    <n v="3754"/>
    <n v="42"/>
    <n v="6"/>
    <n v="5"/>
    <n v="5"/>
    <n v="8"/>
    <n v="0"/>
    <n v="5"/>
    <n v="29"/>
    <n v="7.7250932338838573E-3"/>
    <s v="Below Average Priority"/>
    <n v="2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231"/>
    <n v="1973"/>
    <n v="51"/>
    <s v="Gen X"/>
    <s v="Bachelors"/>
    <s v="College"/>
    <s v="Married"/>
    <n v="37971"/>
    <n v="37971"/>
    <s v="Bracket 3"/>
    <n v="1"/>
    <n v="0"/>
    <s v="Parent"/>
    <s v="2013-11-25"/>
    <d v="2024-07-24T00:00:00"/>
    <n v="3894"/>
    <n v="97"/>
    <n v="5"/>
    <n v="4"/>
    <n v="10"/>
    <n v="2"/>
    <n v="2"/>
    <n v="7"/>
    <n v="30"/>
    <n v="7.7041602465331279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874"/>
    <n v="1988"/>
    <n v="36"/>
    <s v="Millennials"/>
    <s v="Postgraduate"/>
    <s v="College"/>
    <s v="Divorced"/>
    <n v="35388"/>
    <n v="35388"/>
    <s v="Bracket 3"/>
    <n v="1"/>
    <n v="0"/>
    <s v="Parent"/>
    <s v="2013-03-07"/>
    <d v="2024-07-24T00:00:00"/>
    <n v="4157"/>
    <n v="20"/>
    <n v="6"/>
    <n v="4"/>
    <n v="7"/>
    <n v="4"/>
    <n v="3"/>
    <n v="8"/>
    <n v="32"/>
    <n v="7.6978590329564592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04"/>
    <n v="1974"/>
    <n v="50"/>
    <s v="Gen X"/>
    <s v="PhD"/>
    <s v="College"/>
    <s v="Single"/>
    <n v="30899"/>
    <n v="30899"/>
    <s v="Bracket 2"/>
    <n v="1"/>
    <n v="0"/>
    <s v="Parent"/>
    <s v="2012-10-13"/>
    <d v="2024-07-24T00:00:00"/>
    <n v="4302"/>
    <n v="35"/>
    <n v="24"/>
    <n v="0"/>
    <n v="8"/>
    <n v="0"/>
    <n v="0"/>
    <n v="1"/>
    <n v="33"/>
    <n v="7.6708507670850768E-3"/>
    <s v="Below Average Priority"/>
    <n v="2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814"/>
    <n v="1976"/>
    <n v="48"/>
    <s v="Gen X"/>
    <s v="Master"/>
    <s v="College"/>
    <s v="Partner"/>
    <n v="30560"/>
    <n v="30560"/>
    <s v="Bracket 2"/>
    <n v="1"/>
    <n v="0"/>
    <s v="Parent"/>
    <s v="2013-06-27"/>
    <d v="2024-07-24T00:00:00"/>
    <n v="4045"/>
    <n v="6"/>
    <n v="9"/>
    <n v="1"/>
    <n v="5"/>
    <n v="4"/>
    <n v="5"/>
    <n v="7"/>
    <n v="31"/>
    <n v="7.663782447466007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711"/>
    <n v="1976"/>
    <n v="48"/>
    <s v="Gen X"/>
    <s v="Master"/>
    <s v="College"/>
    <s v="Partner"/>
    <n v="30560"/>
    <n v="30560"/>
    <s v="Bracket 2"/>
    <n v="1"/>
    <n v="0"/>
    <s v="Parent"/>
    <s v="2013-06-27"/>
    <d v="2024-07-24T00:00:00"/>
    <n v="4045"/>
    <n v="6"/>
    <n v="9"/>
    <n v="1"/>
    <n v="5"/>
    <n v="4"/>
    <n v="5"/>
    <n v="7"/>
    <n v="31"/>
    <n v="7.663782447466007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444"/>
    <n v="1969"/>
    <n v="55"/>
    <s v="Gen X"/>
    <s v="Master"/>
    <s v="College"/>
    <s v="Married"/>
    <n v="42169"/>
    <n v="42169"/>
    <s v="Bracket 3"/>
    <n v="1"/>
    <n v="1"/>
    <s v="Parent"/>
    <s v="2013-10-19"/>
    <d v="2024-07-24T00:00:00"/>
    <n v="3931"/>
    <n v="20"/>
    <n v="19"/>
    <n v="0"/>
    <n v="9"/>
    <n v="0"/>
    <n v="0"/>
    <n v="2"/>
    <n v="30"/>
    <n v="7.6316458916306281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692"/>
    <n v="1989"/>
    <n v="35"/>
    <s v="Millennials"/>
    <s v="High School"/>
    <s v="No College"/>
    <s v="Married"/>
    <n v="25443"/>
    <n v="25443"/>
    <s v="Bracket 2"/>
    <n v="1"/>
    <n v="0"/>
    <s v="Parent"/>
    <s v="2012-12-22"/>
    <d v="2024-07-24T00:00:00"/>
    <n v="4232"/>
    <n v="82"/>
    <n v="1"/>
    <n v="4"/>
    <n v="3"/>
    <n v="8"/>
    <n v="9"/>
    <n v="7"/>
    <n v="32"/>
    <n v="7.5614366729678641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442"/>
    <n v="1985"/>
    <n v="39"/>
    <s v="Millennials"/>
    <s v="Master"/>
    <s v="College"/>
    <s v="Married"/>
    <n v="19510"/>
    <n v="19510"/>
    <s v="Bracket 2"/>
    <n v="2"/>
    <n v="0"/>
    <s v="Parent"/>
    <s v="2013-09-04"/>
    <d v="2024-07-24T00:00:00"/>
    <n v="3976"/>
    <n v="63"/>
    <n v="9"/>
    <n v="0"/>
    <n v="7"/>
    <n v="3"/>
    <n v="4"/>
    <n v="7"/>
    <n v="30"/>
    <n v="7.545271629778672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679"/>
    <n v="1985"/>
    <n v="39"/>
    <s v="Millennials"/>
    <s v="PhD"/>
    <s v="College"/>
    <s v="Single"/>
    <n v="30298"/>
    <n v="30298"/>
    <s v="Bracket 2"/>
    <n v="0"/>
    <n v="0"/>
    <s v="Not Parent"/>
    <s v="2014-05-19"/>
    <d v="2024-07-24T00:00:00"/>
    <n v="3719"/>
    <n v="48"/>
    <n v="6"/>
    <n v="3"/>
    <n v="12"/>
    <n v="6"/>
    <n v="1"/>
    <n v="0"/>
    <n v="28"/>
    <n v="7.5289056197902658E-3"/>
    <s v="Below Average Priority"/>
    <n v="1"/>
    <x v="11"/>
    <x v="12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373"/>
    <n v="1979"/>
    <n v="45"/>
    <s v="Gen X"/>
    <s v="High School"/>
    <s v="No College"/>
    <s v="Partner"/>
    <n v="24594"/>
    <n v="24594"/>
    <s v="Bracket 2"/>
    <n v="1"/>
    <n v="0"/>
    <s v="Parent"/>
    <s v="2013-12-10"/>
    <d v="2024-07-24T00:00:00"/>
    <n v="3879"/>
    <n v="94"/>
    <n v="1"/>
    <n v="3"/>
    <n v="6"/>
    <n v="10"/>
    <n v="0"/>
    <n v="9"/>
    <n v="29"/>
    <n v="7.4761536478473835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829"/>
    <n v="1979"/>
    <n v="45"/>
    <s v="Gen X"/>
    <s v="High School"/>
    <s v="No College"/>
    <s v="Partner"/>
    <n v="24594"/>
    <n v="24594"/>
    <s v="Bracket 2"/>
    <n v="1"/>
    <n v="0"/>
    <s v="Parent"/>
    <s v="2013-12-10"/>
    <d v="2024-07-24T00:00:00"/>
    <n v="3879"/>
    <n v="94"/>
    <n v="1"/>
    <n v="3"/>
    <n v="6"/>
    <n v="10"/>
    <n v="0"/>
    <n v="9"/>
    <n v="29"/>
    <n v="7.4761536478473835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20"/>
    <n v="1974"/>
    <n v="50"/>
    <s v="Gen X"/>
    <s v="Bachelors"/>
    <s v="College"/>
    <s v="Married"/>
    <n v="34421"/>
    <n v="34421"/>
    <s v="Bracket 3"/>
    <n v="1"/>
    <n v="0"/>
    <s v="Parent"/>
    <s v="2013-07-01"/>
    <d v="2024-07-24T00:00:00"/>
    <n v="4041"/>
    <n v="81"/>
    <n v="3"/>
    <n v="3"/>
    <n v="7"/>
    <n v="6"/>
    <n v="2"/>
    <n v="9"/>
    <n v="30"/>
    <n v="7.4239049740163323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372"/>
    <n v="1974"/>
    <n v="50"/>
    <s v="Gen X"/>
    <s v="Bachelors"/>
    <s v="College"/>
    <s v="Married"/>
    <n v="34421"/>
    <n v="34421"/>
    <s v="Bracket 3"/>
    <n v="1"/>
    <n v="0"/>
    <s v="Parent"/>
    <s v="2013-07-01"/>
    <d v="2024-07-24T00:00:00"/>
    <n v="4041"/>
    <n v="81"/>
    <n v="3"/>
    <n v="3"/>
    <n v="7"/>
    <n v="6"/>
    <n v="2"/>
    <n v="9"/>
    <n v="30"/>
    <n v="7.4239049740163323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316"/>
    <n v="1952"/>
    <n v="72"/>
    <s v="Boomers"/>
    <s v="High School"/>
    <s v="No College"/>
    <s v="Partner"/>
    <n v="13084"/>
    <n v="13084"/>
    <s v="Bracket 2"/>
    <n v="0"/>
    <n v="0"/>
    <s v="Not Parent"/>
    <s v="2013-11-02"/>
    <d v="2024-07-24T00:00:00"/>
    <n v="3917"/>
    <n v="29"/>
    <n v="2"/>
    <n v="0"/>
    <n v="7"/>
    <n v="3"/>
    <n v="7"/>
    <n v="10"/>
    <n v="29"/>
    <n v="7.4036252233852439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356"/>
    <n v="1957"/>
    <n v="67"/>
    <s v="Boomers"/>
    <s v="PhD"/>
    <s v="College"/>
    <s v="Divorced"/>
    <n v="41437"/>
    <n v="41437"/>
    <s v="Bracket 3"/>
    <n v="1"/>
    <n v="1"/>
    <s v="Parent"/>
    <s v="2012-09-22"/>
    <d v="2024-07-24T00:00:00"/>
    <n v="4323"/>
    <n v="5"/>
    <n v="29"/>
    <n v="0"/>
    <n v="2"/>
    <n v="0"/>
    <n v="0"/>
    <n v="1"/>
    <n v="32"/>
    <n v="7.4022669442516771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600"/>
    <n v="1992"/>
    <n v="32"/>
    <s v="Millennials"/>
    <s v="High School"/>
    <s v="No College"/>
    <s v="Single"/>
    <n v="15253"/>
    <n v="15253"/>
    <s v="Bracket 2"/>
    <n v="1"/>
    <n v="0"/>
    <s v="Parent"/>
    <s v="2013-10-28"/>
    <d v="2024-07-24T00:00:00"/>
    <n v="3922"/>
    <n v="13"/>
    <n v="1"/>
    <n v="3"/>
    <n v="3"/>
    <n v="8"/>
    <n v="1"/>
    <n v="13"/>
    <n v="29"/>
    <n v="7.3941866394696583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515"/>
    <n v="1975"/>
    <n v="49"/>
    <s v="Gen X"/>
    <s v="Master"/>
    <s v="College"/>
    <s v="Partner"/>
    <n v="34176"/>
    <n v="34176"/>
    <s v="Bracket 3"/>
    <n v="0"/>
    <n v="1"/>
    <s v="Parent"/>
    <s v="2014-01-22"/>
    <d v="2024-07-24T00:00:00"/>
    <n v="3836"/>
    <n v="9"/>
    <n v="11"/>
    <n v="2"/>
    <n v="7"/>
    <n v="4"/>
    <n v="2"/>
    <n v="2"/>
    <n v="28"/>
    <n v="7.2992700729927005E-3"/>
    <s v="Below Average Priority"/>
    <n v="1"/>
    <x v="11"/>
    <x v="13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557"/>
    <n v="1970"/>
    <n v="54"/>
    <s v="Gen X"/>
    <s v="Master"/>
    <s v="College"/>
    <s v="Single"/>
    <n v="29548"/>
    <n v="29548"/>
    <s v="Bracket 2"/>
    <n v="1"/>
    <n v="0"/>
    <s v="Parent"/>
    <s v="2013-08-29"/>
    <d v="2024-07-24T00:00:00"/>
    <n v="3982"/>
    <n v="52"/>
    <n v="7"/>
    <n v="1"/>
    <n v="6"/>
    <n v="3"/>
    <n v="1"/>
    <n v="11"/>
    <n v="29"/>
    <n v="7.2827724761426417E-3"/>
    <s v="Below Average Priority"/>
    <n v="1"/>
    <x v="11"/>
    <x v="12"/>
    <x v="13"/>
    <n v="4"/>
    <x v="0"/>
    <x v="0"/>
    <x v="1"/>
    <x v="0"/>
    <x v="1"/>
    <n v="1"/>
    <s v="Converted"/>
    <n v="0"/>
    <n v="3"/>
    <n v="11"/>
    <n v="0"/>
    <n v="0"/>
    <n v="0"/>
    <n v="0"/>
    <n v="0"/>
    <x v="5"/>
  </r>
  <r>
    <n v="1968"/>
    <n v="1971"/>
    <n v="53"/>
    <s v="Gen X"/>
    <s v="Bachelors"/>
    <s v="College"/>
    <s v="Widow"/>
    <n v="45684"/>
    <n v="45684"/>
    <s v="Bracket 3"/>
    <n v="1"/>
    <n v="0"/>
    <s v="Parent"/>
    <s v="2013-12-02"/>
    <d v="2024-07-24T00:00:00"/>
    <n v="3887"/>
    <n v="37"/>
    <n v="5"/>
    <n v="1"/>
    <n v="5"/>
    <n v="10"/>
    <n v="0"/>
    <n v="7"/>
    <n v="28"/>
    <n v="7.2034988422948285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64"/>
    <n v="1979"/>
    <n v="45"/>
    <s v="Gen X"/>
    <s v="Bachelors"/>
    <s v="College"/>
    <s v="Divorced"/>
    <n v="15287"/>
    <n v="15287"/>
    <s v="Bracket 2"/>
    <n v="1"/>
    <n v="0"/>
    <s v="Parent"/>
    <s v="2012-10-10"/>
    <d v="2024-07-24T00:00:00"/>
    <n v="4305"/>
    <n v="60"/>
    <n v="1"/>
    <n v="2"/>
    <n v="8"/>
    <n v="4"/>
    <n v="3"/>
    <n v="13"/>
    <n v="31"/>
    <n v="7.2009291521486643E-3"/>
    <s v="Below Average Priority"/>
    <n v="2"/>
    <x v="11"/>
    <x v="12"/>
    <x v="13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234"/>
    <n v="1979"/>
    <n v="45"/>
    <s v="Gen X"/>
    <s v="Bachelors"/>
    <s v="College"/>
    <s v="Divorced"/>
    <n v="15287"/>
    <n v="15287"/>
    <s v="Bracket 2"/>
    <n v="1"/>
    <n v="0"/>
    <s v="Parent"/>
    <s v="2012-10-10"/>
    <d v="2024-07-24T00:00:00"/>
    <n v="4305"/>
    <n v="60"/>
    <n v="1"/>
    <n v="2"/>
    <n v="8"/>
    <n v="4"/>
    <n v="3"/>
    <n v="13"/>
    <n v="31"/>
    <n v="7.2009291521486643E-3"/>
    <s v="Below Average Priority"/>
    <n v="2"/>
    <x v="11"/>
    <x v="12"/>
    <x v="13"/>
    <n v="7"/>
    <x v="0"/>
    <x v="0"/>
    <x v="1"/>
    <x v="0"/>
    <x v="1"/>
    <n v="1"/>
    <s v="Converted"/>
    <n v="0"/>
    <n v="3"/>
    <n v="11"/>
    <n v="0"/>
    <n v="0"/>
    <n v="2"/>
    <n v="0"/>
    <n v="2"/>
    <x v="4"/>
  </r>
  <r>
    <n v="10390"/>
    <n v="1959"/>
    <n v="65"/>
    <s v="Boomers"/>
    <s v="Postgraduate"/>
    <s v="College"/>
    <s v="Married"/>
    <n v="26887"/>
    <n v="26887"/>
    <s v="Bracket 2"/>
    <n v="0"/>
    <n v="1"/>
    <s v="Parent"/>
    <s v="2013-02-10"/>
    <d v="2024-07-24T00:00:00"/>
    <n v="4182"/>
    <n v="27"/>
    <n v="6"/>
    <n v="7"/>
    <n v="4"/>
    <n v="3"/>
    <n v="4"/>
    <n v="6"/>
    <n v="30"/>
    <n v="7.1736011477761836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18"/>
    <n v="1986"/>
    <n v="38"/>
    <s v="Millennials"/>
    <s v="Postgraduate"/>
    <s v="College"/>
    <s v="Partner"/>
    <n v="20491"/>
    <n v="20491"/>
    <s v="Bracket 2"/>
    <n v="0"/>
    <n v="0"/>
    <s v="Not Parent"/>
    <s v="2013-01-25"/>
    <d v="2024-07-24T00:00:00"/>
    <n v="4198"/>
    <n v="16"/>
    <n v="5"/>
    <n v="4"/>
    <n v="5"/>
    <n v="4"/>
    <n v="2"/>
    <n v="10"/>
    <n v="30"/>
    <n v="7.146260123868509E-3"/>
    <s v="Below Average Priority"/>
    <n v="1"/>
    <x v="10"/>
    <x v="12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398"/>
    <n v="1981"/>
    <n v="43"/>
    <s v="Millennials"/>
    <s v="Postgraduate"/>
    <s v="College"/>
    <s v="Single"/>
    <n v="24336"/>
    <n v="24336"/>
    <s v="Bracket 2"/>
    <n v="1"/>
    <n v="0"/>
    <s v="Parent"/>
    <s v="2012-08-27"/>
    <d v="2024-07-24T00:00:00"/>
    <n v="4349"/>
    <n v="82"/>
    <n v="1"/>
    <n v="6"/>
    <n v="2"/>
    <n v="8"/>
    <n v="2"/>
    <n v="12"/>
    <n v="31"/>
    <n v="7.128075419636698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174"/>
    <n v="1954"/>
    <n v="70"/>
    <s v="Boomers"/>
    <s v="Bachelors"/>
    <s v="College"/>
    <s v="Single"/>
    <n v="46344"/>
    <n v="46344"/>
    <s v="Bracket 3"/>
    <n v="1"/>
    <n v="1"/>
    <s v="Parent"/>
    <s v="2014-03-08"/>
    <d v="2024-07-24T00:00:00"/>
    <n v="3791"/>
    <n v="38"/>
    <n v="11"/>
    <n v="1"/>
    <n v="6"/>
    <n v="2"/>
    <n v="1"/>
    <n v="6"/>
    <n v="27"/>
    <n v="7.122131363756265E-3"/>
    <s v="Below Average Priority"/>
    <n v="2"/>
    <x v="11"/>
    <x v="12"/>
    <x v="1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81"/>
    <n v="1970"/>
    <n v="54"/>
    <s v="Gen X"/>
    <s v="Bachelors"/>
    <s v="College"/>
    <s v="Single"/>
    <n v="33697"/>
    <n v="33697"/>
    <s v="Bracket 3"/>
    <n v="1"/>
    <n v="0"/>
    <s v="Parent"/>
    <s v="2013-09-15"/>
    <d v="2024-07-24T00:00:00"/>
    <n v="3965"/>
    <n v="34"/>
    <n v="4"/>
    <n v="3"/>
    <n v="7"/>
    <n v="0"/>
    <n v="3"/>
    <n v="11"/>
    <n v="28"/>
    <n v="7.0617906683480454E-3"/>
    <s v="Below Average Priority"/>
    <n v="1"/>
    <x v="11"/>
    <x v="13"/>
    <x v="13"/>
    <n v="7"/>
    <x v="0"/>
    <x v="0"/>
    <x v="1"/>
    <x v="0"/>
    <x v="1"/>
    <n v="1"/>
    <s v="Converted"/>
    <n v="0"/>
    <n v="3"/>
    <n v="11"/>
    <n v="0"/>
    <n v="0"/>
    <n v="0"/>
    <n v="0"/>
    <n v="0"/>
    <x v="5"/>
  </r>
  <r>
    <n v="113"/>
    <n v="1951"/>
    <n v="73"/>
    <s v="Boomers"/>
    <s v="Bachelors"/>
    <s v="College"/>
    <s v="Married"/>
    <n v="30833"/>
    <n v="30833"/>
    <s v="Bracket 2"/>
    <n v="1"/>
    <n v="1"/>
    <s v="Parent"/>
    <s v="2013-07-16"/>
    <d v="2024-07-24T00:00:00"/>
    <n v="4026"/>
    <n v="33"/>
    <n v="11"/>
    <n v="0"/>
    <n v="7"/>
    <n v="3"/>
    <n v="1"/>
    <n v="6"/>
    <n v="28"/>
    <n v="6.9547938400397417E-3"/>
    <s v="Below Average Priority"/>
    <n v="2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477"/>
    <n v="1956"/>
    <n v="68"/>
    <s v="Boomers"/>
    <s v="Bachelors"/>
    <s v="College"/>
    <s v="Divorced"/>
    <n v="26150"/>
    <n v="26150"/>
    <s v="Bracket 2"/>
    <n v="2"/>
    <n v="1"/>
    <s v="Parent"/>
    <s v="2013-03-11"/>
    <d v="2024-07-24T00:00:00"/>
    <n v="4153"/>
    <n v="61"/>
    <n v="5"/>
    <n v="1"/>
    <n v="13"/>
    <n v="3"/>
    <n v="5"/>
    <n v="1"/>
    <n v="28"/>
    <n v="6.7421141343607027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081"/>
    <n v="1988"/>
    <n v="36"/>
    <s v="Millennials"/>
    <s v="Bachelors"/>
    <s v="College"/>
    <s v="Single"/>
    <n v="20518"/>
    <n v="20518"/>
    <s v="Bracket 2"/>
    <n v="1"/>
    <n v="0"/>
    <s v="Parent"/>
    <s v="2014-05-18"/>
    <d v="2024-07-24T00:00:00"/>
    <n v="3720"/>
    <n v="58"/>
    <n v="4"/>
    <n v="1"/>
    <n v="6"/>
    <n v="4"/>
    <n v="1"/>
    <n v="9"/>
    <n v="25"/>
    <n v="6.7204301075268818E-3"/>
    <s v="Below Average Priority"/>
    <n v="1"/>
    <x v="11"/>
    <x v="12"/>
    <x v="1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549"/>
    <n v="1983"/>
    <n v="41"/>
    <s v="Millennials"/>
    <s v="PhD"/>
    <s v="College"/>
    <s v="Partner"/>
    <n v="21840"/>
    <n v="21840"/>
    <s v="Bracket 2"/>
    <n v="1"/>
    <n v="0"/>
    <s v="Parent"/>
    <s v="2013-07-21"/>
    <d v="2024-07-24T00:00:00"/>
    <n v="4021"/>
    <n v="80"/>
    <n v="17"/>
    <n v="0"/>
    <n v="9"/>
    <n v="0"/>
    <n v="0"/>
    <n v="1"/>
    <n v="27"/>
    <n v="6.7147475752300425E-3"/>
    <s v="Below Average Priority"/>
    <n v="1"/>
    <x v="11"/>
    <x v="13"/>
    <x v="12"/>
    <n v="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9"/>
    <n v="1970"/>
    <n v="54"/>
    <s v="Gen X"/>
    <s v="Bachelors"/>
    <s v="College"/>
    <s v="Single"/>
    <n v="20587"/>
    <n v="20587"/>
    <s v="Bracket 2"/>
    <n v="1"/>
    <n v="0"/>
    <s v="Parent"/>
    <s v="2014-05-11"/>
    <d v="2024-07-24T00:00:00"/>
    <n v="3727"/>
    <n v="39"/>
    <n v="2"/>
    <n v="3"/>
    <n v="6"/>
    <n v="4"/>
    <n v="1"/>
    <n v="9"/>
    <n v="25"/>
    <n v="6.7078078883820768E-3"/>
    <s v="Below Average Priority"/>
    <n v="1"/>
    <x v="11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973"/>
    <n v="1970"/>
    <n v="54"/>
    <s v="Gen X"/>
    <s v="Bachelors"/>
    <s v="College"/>
    <s v="Single"/>
    <n v="20587"/>
    <n v="20587"/>
    <s v="Bracket 2"/>
    <n v="1"/>
    <n v="0"/>
    <s v="Parent"/>
    <s v="2014-05-11"/>
    <d v="2024-07-24T00:00:00"/>
    <n v="3727"/>
    <n v="39"/>
    <n v="2"/>
    <n v="3"/>
    <n v="6"/>
    <n v="4"/>
    <n v="1"/>
    <n v="9"/>
    <n v="25"/>
    <n v="6.7078078883820768E-3"/>
    <s v="Below Average Priority"/>
    <n v="1"/>
    <x v="11"/>
    <x v="12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342"/>
    <n v="1976"/>
    <n v="48"/>
    <s v="Gen X"/>
    <s v="High School"/>
    <s v="No College"/>
    <s v="Divorced"/>
    <n v="9548"/>
    <n v="114576"/>
    <s v="Bracket 6"/>
    <n v="1"/>
    <n v="0"/>
    <s v="Parent"/>
    <s v="2012-08-08"/>
    <d v="2024-07-24T00:00:00"/>
    <n v="4368"/>
    <n v="31"/>
    <n v="0"/>
    <n v="1"/>
    <n v="3"/>
    <n v="10"/>
    <n v="6"/>
    <n v="9"/>
    <n v="29"/>
    <n v="6.639194139194139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340"/>
    <n v="1985"/>
    <n v="39"/>
    <s v="Millennials"/>
    <s v="Bachelors"/>
    <s v="College"/>
    <s v="Single"/>
    <n v="29938"/>
    <n v="29938"/>
    <s v="Bracket 2"/>
    <n v="1"/>
    <n v="0"/>
    <s v="Parent"/>
    <s v="2013-10-27"/>
    <d v="2024-07-24T00:00:00"/>
    <n v="3923"/>
    <n v="52"/>
    <n v="3"/>
    <n v="3"/>
    <n v="7"/>
    <n v="0"/>
    <n v="2"/>
    <n v="11"/>
    <n v="26"/>
    <n v="6.6275809329594702E-3"/>
    <s v="Below Average Priority"/>
    <n v="2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686"/>
    <n v="1969"/>
    <n v="55"/>
    <s v="Gen X"/>
    <s v="High School"/>
    <s v="No College"/>
    <s v="Partner"/>
    <n v="22390"/>
    <n v="22390"/>
    <s v="Bracket 2"/>
    <n v="0"/>
    <n v="0"/>
    <s v="Not Parent"/>
    <s v="2013-10-21"/>
    <d v="2024-07-24T00:00:00"/>
    <n v="3929"/>
    <n v="49"/>
    <n v="0"/>
    <n v="1"/>
    <n v="4"/>
    <n v="15"/>
    <n v="1"/>
    <n v="5"/>
    <n v="26"/>
    <n v="6.6174599134639859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50"/>
    <n v="1947"/>
    <n v="77"/>
    <s v="Boomers"/>
    <s v="High School"/>
    <s v="No College"/>
    <s v="Partner"/>
    <n v="28389"/>
    <n v="28389"/>
    <s v="Bracket 2"/>
    <n v="0"/>
    <n v="0"/>
    <s v="Not Parent"/>
    <s v="2012-11-20"/>
    <d v="2024-07-24T00:00:00"/>
    <n v="4264"/>
    <n v="49"/>
    <n v="1"/>
    <n v="5"/>
    <n v="3"/>
    <n v="7"/>
    <n v="4"/>
    <n v="8"/>
    <n v="28"/>
    <n v="6.5666041275797378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369"/>
    <n v="1987"/>
    <n v="37"/>
    <s v="Millennials"/>
    <s v="Bachelors"/>
    <s v="College"/>
    <s v="Partner"/>
    <n v="18227"/>
    <n v="18227"/>
    <s v="Bracket 2"/>
    <n v="1"/>
    <n v="0"/>
    <s v="Parent"/>
    <s v="2012-11-08"/>
    <d v="2024-07-24T00:00:00"/>
    <n v="4276"/>
    <n v="21"/>
    <n v="1"/>
    <n v="2"/>
    <n v="7"/>
    <n v="4"/>
    <n v="3"/>
    <n v="11"/>
    <n v="28"/>
    <n v="6.5481758652946682E-3"/>
    <s v="Below Average Priority"/>
    <n v="1"/>
    <x v="10"/>
    <x v="12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147"/>
    <n v="1971"/>
    <n v="53"/>
    <s v="Gen X"/>
    <s v="Bachelors"/>
    <s v="College"/>
    <s v="Divorced"/>
    <n v="25818"/>
    <n v="25818"/>
    <s v="Bracket 2"/>
    <n v="1"/>
    <n v="0"/>
    <s v="Parent"/>
    <s v="2012-10-18"/>
    <d v="2024-07-24T00:00:00"/>
    <n v="4297"/>
    <n v="51"/>
    <n v="5"/>
    <n v="2"/>
    <n v="8"/>
    <n v="2"/>
    <n v="2"/>
    <n v="9"/>
    <n v="28"/>
    <n v="6.5161740749360023E-3"/>
    <s v="Below Average Priority"/>
    <n v="1"/>
    <x v="10"/>
    <x v="12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735"/>
    <n v="1971"/>
    <n v="53"/>
    <s v="Gen X"/>
    <s v="Bachelors"/>
    <s v="College"/>
    <s v="Single"/>
    <n v="22804"/>
    <n v="22804"/>
    <s v="Bracket 2"/>
    <n v="1"/>
    <n v="0"/>
    <s v="Parent"/>
    <s v="2013-07-31"/>
    <d v="2024-07-24T00:00:00"/>
    <n v="4011"/>
    <n v="75"/>
    <n v="14"/>
    <n v="1"/>
    <n v="7"/>
    <n v="2"/>
    <n v="1"/>
    <n v="1"/>
    <n v="26"/>
    <n v="6.4821740214410367E-3"/>
    <s v="Below Average Priority"/>
    <n v="1"/>
    <x v="7"/>
    <x v="13"/>
    <x v="13"/>
    <n v="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068"/>
    <n v="1971"/>
    <n v="53"/>
    <s v="Gen X"/>
    <s v="Bachelors"/>
    <s v="College"/>
    <s v="Single"/>
    <n v="22804"/>
    <n v="22804"/>
    <s v="Bracket 2"/>
    <n v="1"/>
    <n v="0"/>
    <s v="Parent"/>
    <s v="2013-07-31"/>
    <d v="2024-07-24T00:00:00"/>
    <n v="4011"/>
    <n v="75"/>
    <n v="14"/>
    <n v="1"/>
    <n v="7"/>
    <n v="2"/>
    <n v="1"/>
    <n v="1"/>
    <n v="26"/>
    <n v="6.4821740214410367E-3"/>
    <s v="Below Average Priority"/>
    <n v="1"/>
    <x v="7"/>
    <x v="13"/>
    <x v="13"/>
    <n v="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958"/>
    <n v="1977"/>
    <n v="47"/>
    <s v="Gen X"/>
    <s v="Master"/>
    <s v="College"/>
    <s v="Married"/>
    <n v="27889"/>
    <n v="27889"/>
    <s v="Bracket 2"/>
    <n v="1"/>
    <n v="0"/>
    <s v="Parent"/>
    <s v="2013-07-05"/>
    <d v="2024-07-24T00:00:00"/>
    <n v="4037"/>
    <n v="42"/>
    <n v="14"/>
    <n v="0"/>
    <n v="4"/>
    <n v="0"/>
    <n v="0"/>
    <n v="8"/>
    <n v="26"/>
    <n v="6.4404260589546692E-3"/>
    <s v="Below Average Priority"/>
    <n v="1"/>
    <x v="11"/>
    <x v="12"/>
    <x v="1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98"/>
    <n v="1987"/>
    <n v="37"/>
    <s v="Millennials"/>
    <s v="Bachelors"/>
    <s v="College"/>
    <s v="Single"/>
    <n v="23442"/>
    <n v="23442"/>
    <s v="Bracket 2"/>
    <n v="1"/>
    <n v="0"/>
    <s v="Parent"/>
    <s v="2012-12-24"/>
    <d v="2024-07-24T00:00:00"/>
    <n v="4230"/>
    <n v="71"/>
    <n v="2"/>
    <n v="0"/>
    <n v="6"/>
    <n v="8"/>
    <n v="6"/>
    <n v="5"/>
    <n v="27"/>
    <n v="6.382978723404255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913"/>
    <n v="1984"/>
    <n v="40"/>
    <s v="Millennials"/>
    <s v="Master"/>
    <s v="College"/>
    <s v="Single"/>
    <n v="31385"/>
    <n v="31385"/>
    <s v="Bracket 2"/>
    <n v="1"/>
    <n v="0"/>
    <s v="Parent"/>
    <s v="2012-12-05"/>
    <d v="2024-07-24T00:00:00"/>
    <n v="4249"/>
    <n v="56"/>
    <n v="3"/>
    <n v="2"/>
    <n v="12"/>
    <n v="0"/>
    <n v="1"/>
    <n v="9"/>
    <n v="27"/>
    <n v="6.3544363379618735E-3"/>
    <s v="Below Average Priority"/>
    <n v="1"/>
    <x v="11"/>
    <x v="13"/>
    <x v="13"/>
    <n v="8"/>
    <x v="0"/>
    <x v="0"/>
    <x v="1"/>
    <x v="0"/>
    <x v="1"/>
    <n v="1"/>
    <s v="Converted"/>
    <n v="0"/>
    <n v="3"/>
    <n v="11"/>
    <n v="0"/>
    <n v="0"/>
    <n v="2"/>
    <n v="0"/>
    <n v="2"/>
    <x v="4"/>
  </r>
  <r>
    <n v="4290"/>
    <n v="1972"/>
    <n v="52"/>
    <s v="Gen X"/>
    <s v="Bachelors"/>
    <s v="College"/>
    <s v="Married"/>
    <n v="30467"/>
    <n v="30467"/>
    <s v="Bracket 2"/>
    <n v="1"/>
    <n v="0"/>
    <s v="Parent"/>
    <s v="2014-03-19"/>
    <d v="2024-07-24T00:00:00"/>
    <n v="3780"/>
    <n v="8"/>
    <n v="1"/>
    <n v="3"/>
    <n v="8"/>
    <n v="2"/>
    <n v="5"/>
    <n v="5"/>
    <n v="24"/>
    <n v="6.3492063492063492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694"/>
    <n v="1967"/>
    <n v="57"/>
    <s v="Gen X"/>
    <s v="Bachelors"/>
    <s v="College"/>
    <s v="Married"/>
    <n v="42664"/>
    <n v="42664"/>
    <s v="Bracket 3"/>
    <n v="0"/>
    <n v="1"/>
    <s v="Parent"/>
    <s v="2014-03-18"/>
    <d v="2024-07-24T00:00:00"/>
    <n v="3781"/>
    <n v="44"/>
    <n v="21"/>
    <n v="0"/>
    <n v="3"/>
    <n v="0"/>
    <n v="0"/>
    <n v="0"/>
    <n v="24"/>
    <n v="6.3475271092303621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76"/>
    <n v="1973"/>
    <n v="51"/>
    <s v="Gen X"/>
    <s v="Bachelors"/>
    <s v="College"/>
    <s v="Married"/>
    <n v="26228"/>
    <n v="26228"/>
    <s v="Bracket 2"/>
    <n v="1"/>
    <n v="0"/>
    <s v="Parent"/>
    <s v="2013-09-22"/>
    <d v="2024-07-24T00:00:00"/>
    <n v="3958"/>
    <n v="50"/>
    <n v="2"/>
    <n v="6"/>
    <n v="4"/>
    <n v="3"/>
    <n v="1"/>
    <n v="9"/>
    <n v="25"/>
    <n v="6.3163213744315307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791"/>
    <n v="1967"/>
    <n v="57"/>
    <s v="Gen X"/>
    <s v="Master"/>
    <s v="College"/>
    <s v="Married"/>
    <n v="37054"/>
    <n v="37054"/>
    <s v="Bracket 3"/>
    <n v="1"/>
    <n v="1"/>
    <s v="Parent"/>
    <s v="2013-09-15"/>
    <d v="2024-07-24T00:00:00"/>
    <n v="3965"/>
    <n v="89"/>
    <n v="12"/>
    <n v="1"/>
    <n v="6"/>
    <n v="0"/>
    <n v="1"/>
    <n v="5"/>
    <n v="25"/>
    <n v="6.3051702395964691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525"/>
    <n v="1986"/>
    <n v="38"/>
    <s v="Millennials"/>
    <s v="Bachelors"/>
    <s v="College"/>
    <s v="Single"/>
    <n v="26576"/>
    <n v="26576"/>
    <s v="Bracket 2"/>
    <n v="1"/>
    <n v="0"/>
    <s v="Parent"/>
    <s v="2012-10-13"/>
    <d v="2024-07-24T00:00:00"/>
    <n v="4302"/>
    <n v="40"/>
    <n v="10"/>
    <n v="0"/>
    <n v="8"/>
    <n v="0"/>
    <n v="0"/>
    <n v="9"/>
    <n v="27"/>
    <n v="6.2761506276150627E-3"/>
    <s v="Below Average Priority"/>
    <n v="1"/>
    <x v="11"/>
    <x v="13"/>
    <x v="13"/>
    <n v="9"/>
    <x v="0"/>
    <x v="0"/>
    <x v="1"/>
    <x v="0"/>
    <x v="1"/>
    <n v="1"/>
    <s v="Converted"/>
    <n v="0"/>
    <n v="3"/>
    <n v="11"/>
    <n v="0"/>
    <n v="0"/>
    <n v="2"/>
    <n v="0"/>
    <n v="2"/>
    <x v="4"/>
  </r>
  <r>
    <n v="8162"/>
    <n v="1956"/>
    <n v="68"/>
    <s v="Boomers"/>
    <s v="Master"/>
    <s v="College"/>
    <s v="Partner"/>
    <n v="14661"/>
    <n v="14661"/>
    <s v="Bracket 2"/>
    <n v="0"/>
    <n v="0"/>
    <s v="Not Parent"/>
    <s v="2013-01-01"/>
    <d v="2024-07-24T00:00:00"/>
    <n v="4222"/>
    <n v="88"/>
    <n v="4"/>
    <n v="1"/>
    <n v="11"/>
    <n v="6"/>
    <n v="2"/>
    <n v="2"/>
    <n v="26"/>
    <n v="6.1582188536238747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577"/>
    <n v="1983"/>
    <n v="41"/>
    <s v="Millennials"/>
    <s v="Bachelors"/>
    <s v="College"/>
    <s v="Partner"/>
    <n v="43776"/>
    <n v="43776"/>
    <s v="Bracket 3"/>
    <n v="1"/>
    <n v="0"/>
    <s v="Parent"/>
    <s v="2014-05-03"/>
    <d v="2024-07-24T00:00:00"/>
    <n v="3735"/>
    <n v="77"/>
    <n v="8"/>
    <n v="0"/>
    <n v="9"/>
    <n v="2"/>
    <n v="1"/>
    <n v="3"/>
    <n v="23"/>
    <n v="6.1579651941097721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315"/>
    <n v="1995"/>
    <n v="29"/>
    <s v="Gen Z"/>
    <s v="Bachelors"/>
    <s v="College"/>
    <s v="Single"/>
    <n v="34824"/>
    <n v="34824"/>
    <s v="Bracket 3"/>
    <n v="0"/>
    <n v="0"/>
    <s v="Not Parent"/>
    <s v="2014-03-26"/>
    <d v="2024-07-24T00:00:00"/>
    <n v="3773"/>
    <n v="65"/>
    <n v="4"/>
    <n v="2"/>
    <n v="11"/>
    <n v="2"/>
    <n v="0"/>
    <n v="4"/>
    <n v="23"/>
    <n v="6.0959448714550755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184"/>
    <n v="1995"/>
    <n v="29"/>
    <s v="Gen Z"/>
    <s v="Bachelors"/>
    <s v="College"/>
    <s v="Single"/>
    <n v="34824"/>
    <n v="34824"/>
    <s v="Bracket 3"/>
    <n v="0"/>
    <n v="0"/>
    <s v="Not Parent"/>
    <s v="2014-03-26"/>
    <d v="2024-07-24T00:00:00"/>
    <n v="3773"/>
    <n v="65"/>
    <n v="4"/>
    <n v="2"/>
    <n v="11"/>
    <n v="2"/>
    <n v="0"/>
    <n v="4"/>
    <n v="23"/>
    <n v="6.0959448714550755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493"/>
    <n v="1976"/>
    <n v="48"/>
    <s v="Gen X"/>
    <s v="Bachelors"/>
    <s v="College"/>
    <s v="Married"/>
    <n v="39356"/>
    <n v="39356"/>
    <s v="Bracket 3"/>
    <n v="1"/>
    <n v="1"/>
    <s v="Parent"/>
    <s v="2014-03-19"/>
    <d v="2024-07-24T00:00:00"/>
    <n v="3780"/>
    <n v="21"/>
    <n v="15"/>
    <n v="0"/>
    <n v="2"/>
    <n v="0"/>
    <n v="0"/>
    <n v="6"/>
    <n v="23"/>
    <n v="6.084656084656085E-3"/>
    <s v="Below Average Priority"/>
    <n v="1"/>
    <x v="11"/>
    <x v="13"/>
    <x v="13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4547"/>
    <n v="1960"/>
    <n v="64"/>
    <s v="Boomers"/>
    <s v="Bachelors"/>
    <s v="College"/>
    <s v="Partner"/>
    <n v="13672"/>
    <n v="13672"/>
    <s v="Bracket 2"/>
    <n v="1"/>
    <n v="1"/>
    <s v="Parent"/>
    <s v="2013-04-17"/>
    <d v="2024-07-24T00:00:00"/>
    <n v="4116"/>
    <n v="86"/>
    <n v="6"/>
    <n v="2"/>
    <n v="9"/>
    <n v="2"/>
    <n v="1"/>
    <n v="5"/>
    <n v="25"/>
    <n v="6.0738581146744415E-3"/>
    <s v="Below Average Priority"/>
    <n v="2"/>
    <x v="11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112"/>
    <n v="1977"/>
    <n v="47"/>
    <s v="Gen X"/>
    <s v="Master"/>
    <s v="College"/>
    <s v="Married"/>
    <n v="22701"/>
    <n v="22701"/>
    <s v="Bracket 2"/>
    <n v="1"/>
    <n v="0"/>
    <s v="Parent"/>
    <s v="2013-09-05"/>
    <d v="2024-07-24T00:00:00"/>
    <n v="3975"/>
    <n v="2"/>
    <n v="2"/>
    <n v="4"/>
    <n v="9"/>
    <n v="0"/>
    <n v="4"/>
    <n v="5"/>
    <n v="24"/>
    <n v="6.0377358490566035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451"/>
    <n v="1965"/>
    <n v="59"/>
    <s v="Gen X"/>
    <s v="Bachelors"/>
    <s v="College"/>
    <s v="Partner"/>
    <n v="29672"/>
    <n v="29672"/>
    <s v="Bracket 2"/>
    <n v="1"/>
    <n v="1"/>
    <s v="Parent"/>
    <s v="2013-03-12"/>
    <d v="2024-07-24T00:00:00"/>
    <n v="4152"/>
    <n v="6"/>
    <n v="9"/>
    <n v="1"/>
    <n v="3"/>
    <n v="0"/>
    <n v="4"/>
    <n v="8"/>
    <n v="25"/>
    <n v="6.0211946050096341E-3"/>
    <s v="Below Average Priority"/>
    <n v="1"/>
    <x v="10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98"/>
    <n v="1965"/>
    <n v="59"/>
    <s v="Gen X"/>
    <s v="Bachelors"/>
    <s v="College"/>
    <s v="Partner"/>
    <n v="29672"/>
    <n v="29672"/>
    <s v="Bracket 2"/>
    <n v="1"/>
    <n v="1"/>
    <s v="Parent"/>
    <s v="2013-03-12"/>
    <d v="2024-07-24T00:00:00"/>
    <n v="4152"/>
    <n v="6"/>
    <n v="9"/>
    <n v="1"/>
    <n v="3"/>
    <n v="0"/>
    <n v="4"/>
    <n v="8"/>
    <n v="25"/>
    <n v="6.0211946050096341E-3"/>
    <s v="Below Average Priority"/>
    <n v="1"/>
    <x v="10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860"/>
    <n v="1970"/>
    <n v="54"/>
    <s v="Gen X"/>
    <s v="Bachelors"/>
    <s v="College"/>
    <s v="Single"/>
    <n v="24206"/>
    <n v="24206"/>
    <s v="Bracket 2"/>
    <n v="1"/>
    <n v="0"/>
    <s v="Parent"/>
    <s v="2013-03-08"/>
    <d v="2024-07-24T00:00:00"/>
    <n v="4156"/>
    <n v="66"/>
    <n v="7"/>
    <n v="2"/>
    <n v="8"/>
    <n v="3"/>
    <n v="2"/>
    <n v="3"/>
    <n v="25"/>
    <n v="6.0153994225216551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292"/>
    <n v="1985"/>
    <n v="39"/>
    <s v="Millennials"/>
    <s v="Bachelors"/>
    <s v="College"/>
    <s v="Single"/>
    <n v="22327"/>
    <n v="22327"/>
    <s v="Bracket 2"/>
    <n v="1"/>
    <n v="0"/>
    <s v="Parent"/>
    <s v="2013-08-02"/>
    <d v="2024-07-24T00:00:00"/>
    <n v="4009"/>
    <n v="94"/>
    <n v="5"/>
    <n v="4"/>
    <n v="8"/>
    <n v="2"/>
    <n v="0"/>
    <n v="5"/>
    <n v="24"/>
    <n v="5.9865303068096778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936"/>
    <n v="1982"/>
    <n v="42"/>
    <s v="Millennials"/>
    <s v="Master"/>
    <s v="College"/>
    <s v="Partner"/>
    <n v="23661"/>
    <n v="23661"/>
    <s v="Bracket 2"/>
    <n v="1"/>
    <n v="0"/>
    <s v="Parent"/>
    <s v="2013-12-04"/>
    <d v="2024-07-24T00:00:00"/>
    <n v="3885"/>
    <n v="46"/>
    <n v="18"/>
    <n v="0"/>
    <n v="4"/>
    <n v="0"/>
    <n v="0"/>
    <n v="1"/>
    <n v="23"/>
    <n v="5.9202059202059206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91"/>
    <n v="1953"/>
    <n v="71"/>
    <s v="Boomers"/>
    <s v="Bachelors"/>
    <s v="College"/>
    <s v="Partner"/>
    <n v="34587"/>
    <n v="34587"/>
    <s v="Bracket 3"/>
    <n v="1"/>
    <n v="1"/>
    <s v="Parent"/>
    <s v="2014-05-16"/>
    <d v="2024-07-24T00:00:00"/>
    <n v="3722"/>
    <n v="68"/>
    <n v="7"/>
    <n v="2"/>
    <n v="9"/>
    <n v="2"/>
    <n v="0"/>
    <n v="2"/>
    <n v="22"/>
    <n v="5.9108006448146157E-3"/>
    <s v="Below Average Priority"/>
    <n v="2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396"/>
    <n v="1978"/>
    <n v="46"/>
    <s v="Gen X"/>
    <s v="PhD"/>
    <s v="College"/>
    <s v="Married"/>
    <n v="37717"/>
    <n v="37717"/>
    <s v="Bracket 3"/>
    <n v="1"/>
    <n v="0"/>
    <s v="Parent"/>
    <s v="2012-11-23"/>
    <d v="2024-07-24T00:00:00"/>
    <n v="4261"/>
    <n v="31"/>
    <n v="9"/>
    <n v="0"/>
    <n v="6"/>
    <n v="4"/>
    <n v="1"/>
    <n v="5"/>
    <n v="25"/>
    <n v="5.8671673316122979E-3"/>
    <s v="Below Average Priority"/>
    <n v="1"/>
    <x v="11"/>
    <x v="13"/>
    <x v="1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33"/>
    <n v="1978"/>
    <n v="46"/>
    <s v="Gen X"/>
    <s v="PhD"/>
    <s v="College"/>
    <s v="Married"/>
    <n v="37717"/>
    <n v="37717"/>
    <s v="Bracket 3"/>
    <n v="1"/>
    <n v="0"/>
    <s v="Parent"/>
    <s v="2012-11-23"/>
    <d v="2024-07-24T00:00:00"/>
    <n v="4261"/>
    <n v="31"/>
    <n v="9"/>
    <n v="0"/>
    <n v="6"/>
    <n v="4"/>
    <n v="1"/>
    <n v="5"/>
    <n v="25"/>
    <n v="5.8671673316122979E-3"/>
    <s v="Below Average Priority"/>
    <n v="1"/>
    <x v="11"/>
    <x v="13"/>
    <x v="1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646"/>
    <n v="1984"/>
    <n v="40"/>
    <s v="Millennials"/>
    <s v="Bachelors"/>
    <s v="College"/>
    <s v="Partner"/>
    <n v="16529"/>
    <n v="16529"/>
    <s v="Bracket 2"/>
    <n v="1"/>
    <n v="0"/>
    <s v="Parent"/>
    <s v="2014-03-01"/>
    <d v="2024-07-24T00:00:00"/>
    <n v="3798"/>
    <n v="23"/>
    <n v="3"/>
    <n v="0"/>
    <n v="5"/>
    <n v="13"/>
    <n v="0"/>
    <n v="1"/>
    <n v="22"/>
    <n v="5.7925223802001054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181"/>
    <n v="1982"/>
    <n v="42"/>
    <s v="Millennials"/>
    <s v="High School"/>
    <s v="No College"/>
    <s v="Single"/>
    <n v="24367"/>
    <n v="24367"/>
    <s v="Bracket 2"/>
    <n v="1"/>
    <n v="0"/>
    <s v="Parent"/>
    <s v="2013-03-20"/>
    <d v="2024-07-24T00:00:00"/>
    <n v="4144"/>
    <n v="58"/>
    <n v="2"/>
    <n v="4"/>
    <n v="2"/>
    <n v="0"/>
    <n v="11"/>
    <n v="5"/>
    <n v="24"/>
    <n v="5.7915057915057912E-3"/>
    <s v="Below Average Priority"/>
    <n v="1"/>
    <x v="11"/>
    <x v="13"/>
    <x v="13"/>
    <n v="9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890"/>
    <n v="1971"/>
    <n v="53"/>
    <s v="Gen X"/>
    <s v="Postgraduate"/>
    <s v="College"/>
    <s v="Partner"/>
    <n v="42033"/>
    <n v="42033"/>
    <s v="Bracket 3"/>
    <n v="1"/>
    <n v="1"/>
    <s v="Parent"/>
    <s v="2012-09-19"/>
    <d v="2024-07-24T00:00:00"/>
    <n v="4326"/>
    <n v="95"/>
    <n v="11"/>
    <n v="1"/>
    <n v="4"/>
    <n v="2"/>
    <n v="0"/>
    <n v="7"/>
    <n v="25"/>
    <n v="5.7790106333795652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432"/>
    <n v="1974"/>
    <n v="50"/>
    <s v="Gen X"/>
    <s v="Bachelors"/>
    <s v="College"/>
    <s v="Divorced"/>
    <n v="19346"/>
    <n v="19346"/>
    <s v="Bracket 2"/>
    <n v="1"/>
    <n v="0"/>
    <s v="Parent"/>
    <s v="2014-01-30"/>
    <d v="2024-07-24T00:00:00"/>
    <n v="3828"/>
    <n v="26"/>
    <n v="2"/>
    <n v="0"/>
    <n v="9"/>
    <n v="3"/>
    <n v="6"/>
    <n v="2"/>
    <n v="22"/>
    <n v="5.7471264367816091E-3"/>
    <s v="Below Average Priority"/>
    <n v="1"/>
    <x v="11"/>
    <x v="13"/>
    <x v="12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166"/>
    <n v="1960"/>
    <n v="64"/>
    <s v="Boomers"/>
    <s v="Postgraduate"/>
    <s v="College"/>
    <s v="Widow"/>
    <n v="46779"/>
    <n v="46779"/>
    <s v="Bracket 3"/>
    <n v="1"/>
    <n v="1"/>
    <s v="Parent"/>
    <s v="2013-07-12"/>
    <d v="2024-07-24T00:00:00"/>
    <n v="4030"/>
    <n v="55"/>
    <n v="12"/>
    <n v="1"/>
    <n v="3"/>
    <n v="0"/>
    <n v="0"/>
    <n v="7"/>
    <n v="23"/>
    <n v="5.7071960297766754E-3"/>
    <s v="Below Average Priority"/>
    <n v="1"/>
    <x v="10"/>
    <x v="12"/>
    <x v="13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977"/>
    <n v="1985"/>
    <n v="39"/>
    <s v="Millennials"/>
    <s v="High School"/>
    <s v="No College"/>
    <s v="Single"/>
    <n v="16581"/>
    <n v="16581"/>
    <s v="Bracket 2"/>
    <n v="0"/>
    <n v="0"/>
    <s v="Not Parent"/>
    <s v="2013-01-12"/>
    <d v="2024-07-24T00:00:00"/>
    <n v="4211"/>
    <n v="51"/>
    <n v="1"/>
    <n v="3"/>
    <n v="4"/>
    <n v="2"/>
    <n v="3"/>
    <n v="11"/>
    <n v="24"/>
    <n v="5.6993588221325104E-3"/>
    <s v="Below Average Priority"/>
    <n v="1"/>
    <x v="10"/>
    <x v="13"/>
    <x v="12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51"/>
    <n v="1989"/>
    <n v="35"/>
    <s v="Millennials"/>
    <s v="Bachelors"/>
    <s v="College"/>
    <s v="Single"/>
    <n v="9255"/>
    <n v="111060"/>
    <s v="Bracket 6"/>
    <n v="1"/>
    <n v="0"/>
    <s v="Parent"/>
    <s v="2013-12-20"/>
    <d v="2024-07-24T00:00:00"/>
    <n v="3869"/>
    <n v="91"/>
    <n v="9"/>
    <n v="0"/>
    <n v="7"/>
    <n v="2"/>
    <n v="0"/>
    <n v="4"/>
    <n v="22"/>
    <n v="5.686223830447144E-3"/>
    <s v="Below Average Priority"/>
    <n v="1"/>
    <x v="11"/>
    <x v="12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543"/>
    <n v="1985"/>
    <n v="39"/>
    <s v="Millennials"/>
    <s v="Bachelors"/>
    <s v="College"/>
    <s v="Married"/>
    <n v="19986"/>
    <n v="19986"/>
    <s v="Bracket 2"/>
    <n v="1"/>
    <n v="0"/>
    <s v="Parent"/>
    <s v="2013-11-14"/>
    <d v="2024-07-24T00:00:00"/>
    <n v="3905"/>
    <n v="74"/>
    <n v="3"/>
    <n v="6"/>
    <n v="5"/>
    <n v="0"/>
    <n v="2"/>
    <n v="6"/>
    <n v="22"/>
    <n v="5.6338028169014088E-3"/>
    <s v="Below Average Priority"/>
    <n v="1"/>
    <x v="1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093"/>
    <n v="1985"/>
    <n v="39"/>
    <s v="Millennials"/>
    <s v="Bachelors"/>
    <s v="College"/>
    <s v="Married"/>
    <n v="19986"/>
    <n v="19986"/>
    <s v="Bracket 2"/>
    <n v="1"/>
    <n v="0"/>
    <s v="Parent"/>
    <s v="2013-11-14"/>
    <d v="2024-07-24T00:00:00"/>
    <n v="3905"/>
    <n v="74"/>
    <n v="3"/>
    <n v="6"/>
    <n v="5"/>
    <n v="0"/>
    <n v="2"/>
    <n v="6"/>
    <n v="22"/>
    <n v="5.6338028169014088E-3"/>
    <s v="Below Average Priority"/>
    <n v="1"/>
    <x v="10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901"/>
    <n v="1971"/>
    <n v="53"/>
    <s v="Gen X"/>
    <s v="Master"/>
    <s v="College"/>
    <s v="Married"/>
    <n v="34109"/>
    <n v="34109"/>
    <s v="Bracket 3"/>
    <n v="0"/>
    <n v="1"/>
    <s v="Parent"/>
    <s v="2013-11-06"/>
    <d v="2024-07-24T00:00:00"/>
    <n v="3913"/>
    <n v="39"/>
    <n v="9"/>
    <n v="1"/>
    <n v="5"/>
    <n v="2"/>
    <n v="1"/>
    <n v="4"/>
    <n v="22"/>
    <n v="5.6222846920521343E-3"/>
    <s v="Below Average Priority"/>
    <n v="1"/>
    <x v="10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861"/>
    <n v="1983"/>
    <n v="41"/>
    <s v="Millennials"/>
    <s v="Bachelors"/>
    <s v="College"/>
    <s v="Single"/>
    <n v="24072"/>
    <n v="24072"/>
    <s v="Bracket 2"/>
    <n v="1"/>
    <n v="0"/>
    <s v="Parent"/>
    <s v="2013-04-16"/>
    <d v="2024-07-24T00:00:00"/>
    <n v="4117"/>
    <n v="79"/>
    <n v="9"/>
    <n v="1"/>
    <n v="6"/>
    <n v="3"/>
    <n v="0"/>
    <n v="4"/>
    <n v="23"/>
    <n v="5.5865921787709499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620"/>
    <n v="1974"/>
    <n v="50"/>
    <s v="Gen X"/>
    <s v="PhD"/>
    <s v="College"/>
    <s v="Married"/>
    <n v="34596"/>
    <n v="34596"/>
    <s v="Bracket 3"/>
    <n v="1"/>
    <n v="0"/>
    <s v="Parent"/>
    <s v="2013-04-13"/>
    <d v="2024-07-24T00:00:00"/>
    <n v="4120"/>
    <n v="48"/>
    <n v="14"/>
    <n v="0"/>
    <n v="2"/>
    <n v="0"/>
    <n v="0"/>
    <n v="7"/>
    <n v="23"/>
    <n v="5.5825242718446598E-3"/>
    <s v="Below Average Priority"/>
    <n v="1"/>
    <x v="11"/>
    <x v="13"/>
    <x v="13"/>
    <n v="8"/>
    <x v="0"/>
    <x v="0"/>
    <x v="0"/>
    <x v="0"/>
    <x v="1"/>
    <n v="1"/>
    <s v="Not Converted"/>
    <n v="0"/>
    <n v="3"/>
    <n v="11"/>
    <n v="0"/>
    <n v="0"/>
    <n v="2"/>
    <n v="0"/>
    <n v="2"/>
    <x v="4"/>
  </r>
  <r>
    <n v="8254"/>
    <n v="1974"/>
    <n v="50"/>
    <s v="Gen X"/>
    <s v="PhD"/>
    <s v="College"/>
    <s v="Married"/>
    <n v="34596"/>
    <n v="34596"/>
    <s v="Bracket 3"/>
    <n v="1"/>
    <n v="0"/>
    <s v="Parent"/>
    <s v="2013-04-13"/>
    <d v="2024-07-24T00:00:00"/>
    <n v="4120"/>
    <n v="48"/>
    <n v="14"/>
    <n v="0"/>
    <n v="2"/>
    <n v="0"/>
    <n v="0"/>
    <n v="7"/>
    <n v="23"/>
    <n v="5.5825242718446598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5"/>
    <n v="1951"/>
    <n v="73"/>
    <s v="Boomers"/>
    <s v="Bachelors"/>
    <s v="College"/>
    <s v="Divorced"/>
    <n v="22263"/>
    <n v="22263"/>
    <s v="Bracket 2"/>
    <n v="1"/>
    <n v="1"/>
    <s v="Parent"/>
    <s v="2014-03-30"/>
    <d v="2024-07-24T00:00:00"/>
    <n v="3769"/>
    <n v="31"/>
    <n v="17"/>
    <n v="0"/>
    <n v="2"/>
    <n v="0"/>
    <n v="0"/>
    <n v="2"/>
    <n v="21"/>
    <n v="5.5717697001857252E-3"/>
    <s v="Below Average Priority"/>
    <n v="2"/>
    <x v="11"/>
    <x v="13"/>
    <x v="12"/>
    <n v="6"/>
    <x v="0"/>
    <x v="0"/>
    <x v="0"/>
    <x v="0"/>
    <x v="1"/>
    <n v="0"/>
    <s v="Not Converted"/>
    <n v="1"/>
    <n v="3"/>
    <n v="11"/>
    <n v="0"/>
    <n v="0"/>
    <n v="0"/>
    <n v="0"/>
    <n v="0"/>
    <x v="5"/>
  </r>
  <r>
    <n v="2256"/>
    <n v="1973"/>
    <n v="51"/>
    <s v="Gen X"/>
    <s v="Master"/>
    <s v="College"/>
    <s v="Married"/>
    <n v="27159"/>
    <n v="27159"/>
    <s v="Bracket 2"/>
    <n v="1"/>
    <n v="1"/>
    <s v="Parent"/>
    <s v="2014-03-29"/>
    <d v="2024-07-24T00:00:00"/>
    <n v="3770"/>
    <n v="33"/>
    <n v="17"/>
    <n v="0"/>
    <n v="3"/>
    <n v="0"/>
    <n v="0"/>
    <n v="1"/>
    <n v="21"/>
    <n v="5.5702917771883291E-3"/>
    <s v="Below Average Priority"/>
    <n v="2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463"/>
    <n v="1958"/>
    <n v="66"/>
    <s v="Boomers"/>
    <s v="Bachelors"/>
    <s v="College"/>
    <s v="Single"/>
    <n v="45160"/>
    <n v="45160"/>
    <s v="Bracket 3"/>
    <n v="1"/>
    <n v="1"/>
    <s v="Parent"/>
    <s v="2014-03-29"/>
    <d v="2024-07-24T00:00:00"/>
    <n v="3770"/>
    <n v="9"/>
    <n v="8"/>
    <n v="2"/>
    <n v="5"/>
    <n v="3"/>
    <n v="0"/>
    <n v="3"/>
    <n v="21"/>
    <n v="5.5702917771883291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217"/>
    <n v="1975"/>
    <n v="49"/>
    <s v="Gen X"/>
    <s v="Postgraduate"/>
    <s v="College"/>
    <s v="Married"/>
    <n v="37284"/>
    <n v="37284"/>
    <s v="Bracket 3"/>
    <n v="1"/>
    <n v="1"/>
    <s v="Parent"/>
    <s v="2013-03-29"/>
    <d v="2024-07-24T00:00:00"/>
    <n v="4135"/>
    <n v="46"/>
    <n v="11"/>
    <n v="1"/>
    <n v="2"/>
    <n v="2"/>
    <n v="1"/>
    <n v="6"/>
    <n v="23"/>
    <n v="5.5622732769044737E-3"/>
    <s v="Below Average Priority"/>
    <n v="1"/>
    <x v="10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102"/>
    <n v="1975"/>
    <n v="49"/>
    <s v="Gen X"/>
    <s v="Postgraduate"/>
    <s v="College"/>
    <s v="Married"/>
    <n v="37284"/>
    <n v="37284"/>
    <s v="Bracket 3"/>
    <n v="1"/>
    <n v="1"/>
    <s v="Parent"/>
    <s v="2013-03-29"/>
    <d v="2024-07-24T00:00:00"/>
    <n v="4135"/>
    <n v="46"/>
    <n v="11"/>
    <n v="1"/>
    <n v="2"/>
    <n v="2"/>
    <n v="1"/>
    <n v="6"/>
    <n v="23"/>
    <n v="5.5622732769044737E-3"/>
    <s v="Below Average Priority"/>
    <n v="1"/>
    <x v="10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83"/>
    <n v="1949"/>
    <n v="75"/>
    <s v="Boomers"/>
    <s v="Master"/>
    <s v="College"/>
    <s v="Married"/>
    <n v="36408"/>
    <n v="36408"/>
    <s v="Bracket 3"/>
    <n v="1"/>
    <n v="1"/>
    <s v="Parent"/>
    <s v="2013-09-21"/>
    <d v="2024-07-24T00:00:00"/>
    <n v="3959"/>
    <n v="11"/>
    <n v="9"/>
    <n v="1"/>
    <n v="4"/>
    <n v="3"/>
    <n v="2"/>
    <n v="3"/>
    <n v="22"/>
    <n v="5.5569588279868656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120"/>
    <n v="1981"/>
    <n v="43"/>
    <s v="Millennials"/>
    <s v="Bachelors"/>
    <s v="College"/>
    <s v="Partner"/>
    <n v="38547"/>
    <n v="38547"/>
    <s v="Bracket 3"/>
    <n v="1"/>
    <n v="0"/>
    <s v="Parent"/>
    <s v="2013-08-28"/>
    <d v="2024-07-24T00:00:00"/>
    <n v="3983"/>
    <n v="49"/>
    <n v="6"/>
    <n v="1"/>
    <n v="10"/>
    <n v="0"/>
    <n v="1"/>
    <n v="4"/>
    <n v="22"/>
    <n v="5.5234747677629925E-3"/>
    <s v="Below Average Priority"/>
    <n v="1"/>
    <x v="11"/>
    <x v="13"/>
    <x v="13"/>
    <n v="8"/>
    <x v="0"/>
    <x v="0"/>
    <x v="0"/>
    <x v="0"/>
    <x v="1"/>
    <n v="0"/>
    <s v="Not Converted"/>
    <n v="1"/>
    <n v="3"/>
    <n v="11"/>
    <n v="0"/>
    <n v="0"/>
    <n v="0"/>
    <n v="0"/>
    <n v="0"/>
    <x v="5"/>
  </r>
  <r>
    <n v="577"/>
    <n v="1976"/>
    <n v="48"/>
    <s v="Gen X"/>
    <s v="Postgraduate"/>
    <s v="College"/>
    <s v="Partner"/>
    <n v="26907"/>
    <n v="26907"/>
    <s v="Bracket 2"/>
    <n v="1"/>
    <n v="1"/>
    <s v="Parent"/>
    <s v="2013-08-20"/>
    <d v="2024-07-24T00:00:00"/>
    <n v="3991"/>
    <n v="10"/>
    <n v="9"/>
    <n v="1"/>
    <n v="7"/>
    <n v="0"/>
    <n v="3"/>
    <n v="2"/>
    <n v="22"/>
    <n v="5.5124029065397144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702"/>
    <n v="1976"/>
    <n v="48"/>
    <s v="Gen X"/>
    <s v="Postgraduate"/>
    <s v="College"/>
    <s v="Partner"/>
    <n v="26907"/>
    <n v="26907"/>
    <s v="Bracket 2"/>
    <n v="1"/>
    <n v="1"/>
    <s v="Parent"/>
    <s v="2013-08-20"/>
    <d v="2024-07-24T00:00:00"/>
    <n v="3991"/>
    <n v="10"/>
    <n v="9"/>
    <n v="1"/>
    <n v="7"/>
    <n v="0"/>
    <n v="3"/>
    <n v="2"/>
    <n v="22"/>
    <n v="5.5124029065397144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175"/>
    <n v="1958"/>
    <n v="66"/>
    <s v="Boomers"/>
    <s v="PhD"/>
    <s v="College"/>
    <s v="Divorced"/>
    <n v="32173"/>
    <n v="32173"/>
    <s v="Bracket 3"/>
    <n v="0"/>
    <n v="1"/>
    <s v="Parent"/>
    <s v="2013-08-01"/>
    <d v="2024-07-24T00:00:00"/>
    <n v="4010"/>
    <n v="0"/>
    <n v="18"/>
    <n v="0"/>
    <n v="2"/>
    <n v="0"/>
    <n v="0"/>
    <n v="2"/>
    <n v="22"/>
    <n v="5.4862842892768084E-3"/>
    <s v="Below Average Priority"/>
    <n v="1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86"/>
    <n v="1984"/>
    <n v="40"/>
    <s v="Millennials"/>
    <s v="High School"/>
    <s v="No College"/>
    <s v="Single"/>
    <n v="25707"/>
    <n v="25707"/>
    <s v="Bracket 2"/>
    <n v="1"/>
    <n v="0"/>
    <s v="Parent"/>
    <s v="2014-01-18"/>
    <d v="2024-07-24T00:00:00"/>
    <n v="3840"/>
    <n v="18"/>
    <n v="1"/>
    <n v="6"/>
    <n v="2"/>
    <n v="3"/>
    <n v="6"/>
    <n v="3"/>
    <n v="21"/>
    <n v="5.4687499999999997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560"/>
    <n v="1980"/>
    <n v="44"/>
    <s v="Millennials"/>
    <s v="PhD"/>
    <s v="College"/>
    <s v="Single"/>
    <n v="36802"/>
    <n v="36802"/>
    <s v="Bracket 3"/>
    <n v="1"/>
    <n v="0"/>
    <s v="Parent"/>
    <s v="2014-06-16"/>
    <d v="2024-07-24T00:00:00"/>
    <n v="3691"/>
    <n v="23"/>
    <n v="16"/>
    <n v="1"/>
    <n v="2"/>
    <n v="0"/>
    <n v="0"/>
    <n v="1"/>
    <n v="20"/>
    <n v="5.4185857491194801E-3"/>
    <s v="Below Average Priority"/>
    <n v="1"/>
    <x v="11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606"/>
    <n v="1971"/>
    <n v="53"/>
    <s v="Gen X"/>
    <s v="Bachelors"/>
    <s v="College"/>
    <s v="Partner"/>
    <n v="38590"/>
    <n v="38590"/>
    <s v="Bracket 3"/>
    <n v="1"/>
    <n v="0"/>
    <s v="Parent"/>
    <s v="2013-05-15"/>
    <d v="2024-07-24T00:00:00"/>
    <n v="4088"/>
    <n v="65"/>
    <n v="3"/>
    <n v="1"/>
    <n v="8"/>
    <n v="4"/>
    <n v="3"/>
    <n v="3"/>
    <n v="22"/>
    <n v="5.3816046966731895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587"/>
    <n v="1972"/>
    <n v="52"/>
    <s v="Gen X"/>
    <s v="PhD"/>
    <s v="College"/>
    <s v="Married"/>
    <n v="29791"/>
    <n v="29791"/>
    <s v="Bracket 2"/>
    <n v="1"/>
    <n v="0"/>
    <s v="Parent"/>
    <s v="2014-05-15"/>
    <d v="2024-07-24T00:00:00"/>
    <n v="3723"/>
    <n v="21"/>
    <n v="14"/>
    <n v="0"/>
    <n v="6"/>
    <n v="0"/>
    <n v="0"/>
    <n v="0"/>
    <n v="20"/>
    <n v="5.3720118184260009E-3"/>
    <s v="Below Average Priority"/>
    <n v="2"/>
    <x v="7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467"/>
    <n v="1984"/>
    <n v="40"/>
    <s v="Millennials"/>
    <s v="Bachelors"/>
    <s v="College"/>
    <s v="Single"/>
    <n v="34738"/>
    <n v="34738"/>
    <s v="Bracket 3"/>
    <n v="1"/>
    <n v="0"/>
    <s v="Parent"/>
    <s v="2014-05-11"/>
    <d v="2024-07-24T00:00:00"/>
    <n v="3727"/>
    <n v="51"/>
    <n v="3"/>
    <n v="2"/>
    <n v="10"/>
    <n v="3"/>
    <n v="0"/>
    <n v="2"/>
    <n v="20"/>
    <n v="5.3662463107056616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986"/>
    <n v="1976"/>
    <n v="48"/>
    <s v="Gen X"/>
    <s v="Bachelors"/>
    <s v="College"/>
    <s v="Married"/>
    <n v="30772"/>
    <n v="30772"/>
    <s v="Bracket 2"/>
    <n v="1"/>
    <n v="1"/>
    <s v="Parent"/>
    <s v="2014-03-12"/>
    <d v="2024-07-24T00:00:00"/>
    <n v="3787"/>
    <n v="89"/>
    <n v="7"/>
    <n v="2"/>
    <n v="4"/>
    <n v="2"/>
    <n v="1"/>
    <n v="4"/>
    <n v="20"/>
    <n v="5.2812252442566675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61"/>
    <n v="1969"/>
    <n v="55"/>
    <s v="Gen X"/>
    <s v="Master"/>
    <s v="College"/>
    <s v="Married"/>
    <n v="43142"/>
    <n v="43142"/>
    <s v="Bracket 3"/>
    <n v="1"/>
    <n v="1"/>
    <s v="Parent"/>
    <s v="2014-02-18"/>
    <d v="2024-07-24T00:00:00"/>
    <n v="3809"/>
    <n v="84"/>
    <n v="5"/>
    <n v="1"/>
    <n v="7"/>
    <n v="2"/>
    <n v="1"/>
    <n v="4"/>
    <n v="20"/>
    <n v="5.250721974271462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275"/>
    <n v="1965"/>
    <n v="59"/>
    <s v="Gen X"/>
    <s v="PhD"/>
    <s v="College"/>
    <s v="Divorced"/>
    <n v="47025"/>
    <n v="47025"/>
    <s v="Bracket 3"/>
    <n v="1"/>
    <n v="1"/>
    <s v="Parent"/>
    <s v="2014-02-09"/>
    <d v="2024-07-24T00:00:00"/>
    <n v="3818"/>
    <n v="6"/>
    <n v="16"/>
    <n v="0"/>
    <n v="3"/>
    <n v="0"/>
    <n v="0"/>
    <n v="1"/>
    <n v="20"/>
    <n v="5.2383446830801469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3436"/>
    <n v="1969"/>
    <n v="55"/>
    <s v="Gen X"/>
    <s v="Bachelors"/>
    <s v="College"/>
    <s v="Married"/>
    <n v="14045"/>
    <n v="14045"/>
    <s v="Bracket 2"/>
    <n v="1"/>
    <n v="0"/>
    <s v="Parent"/>
    <s v="2014-01-26"/>
    <d v="2024-07-24T00:00:00"/>
    <n v="3832"/>
    <n v="24"/>
    <n v="11"/>
    <n v="0"/>
    <n v="5"/>
    <n v="2"/>
    <n v="1"/>
    <n v="1"/>
    <n v="20"/>
    <n v="5.2192066805845511E-3"/>
    <s v="Below Average Priority"/>
    <n v="1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514"/>
    <n v="1976"/>
    <n v="48"/>
    <s v="Gen X"/>
    <s v="Bachelors"/>
    <s v="College"/>
    <s v="Partner"/>
    <n v="29478"/>
    <n v="29478"/>
    <s v="Bracket 2"/>
    <n v="1"/>
    <n v="0"/>
    <s v="Parent"/>
    <s v="2014-01-17"/>
    <d v="2024-07-24T00:00:00"/>
    <n v="3841"/>
    <n v="59"/>
    <n v="8"/>
    <n v="0"/>
    <n v="7"/>
    <n v="3"/>
    <n v="1"/>
    <n v="1"/>
    <n v="20"/>
    <n v="5.2069773496485287E-3"/>
    <s v="Below Average Priority"/>
    <n v="1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381"/>
    <n v="1979"/>
    <n v="45"/>
    <s v="Gen X"/>
    <s v="Bachelors"/>
    <s v="College"/>
    <s v="Single"/>
    <n v="47691"/>
    <n v="47691"/>
    <s v="Bracket 3"/>
    <n v="0"/>
    <n v="1"/>
    <s v="Parent"/>
    <s v="2013-07-05"/>
    <d v="2024-07-24T00:00:00"/>
    <n v="4037"/>
    <n v="43"/>
    <n v="14"/>
    <n v="0"/>
    <n v="3"/>
    <n v="0"/>
    <n v="0"/>
    <n v="4"/>
    <n v="21"/>
    <n v="5.2018825860787711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430"/>
    <n v="1957"/>
    <n v="67"/>
    <s v="Boomers"/>
    <s v="Bachelors"/>
    <s v="College"/>
    <s v="Partner"/>
    <n v="21994"/>
    <n v="21994"/>
    <s v="Bracket 2"/>
    <n v="0"/>
    <n v="1"/>
    <s v="Parent"/>
    <s v="2012-12-24"/>
    <d v="2024-07-24T00:00:00"/>
    <n v="4230"/>
    <n v="4"/>
    <n v="9"/>
    <n v="0"/>
    <n v="6"/>
    <n v="3"/>
    <n v="1"/>
    <n v="3"/>
    <n v="22"/>
    <n v="5.2009456264775411E-3"/>
    <s v="Below Average Priority"/>
    <n v="1"/>
    <x v="10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619"/>
    <n v="1957"/>
    <n v="67"/>
    <s v="Boomers"/>
    <s v="Bachelors"/>
    <s v="College"/>
    <s v="Partner"/>
    <n v="21994"/>
    <n v="21994"/>
    <s v="Bracket 2"/>
    <n v="0"/>
    <n v="1"/>
    <s v="Parent"/>
    <s v="2012-12-24"/>
    <d v="2024-07-24T00:00:00"/>
    <n v="4230"/>
    <n v="4"/>
    <n v="9"/>
    <n v="0"/>
    <n v="6"/>
    <n v="3"/>
    <n v="1"/>
    <n v="3"/>
    <n v="22"/>
    <n v="5.2009456264775411E-3"/>
    <s v="Below Average Priority"/>
    <n v="1"/>
    <x v="10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284"/>
    <n v="1953"/>
    <n v="71"/>
    <s v="Boomers"/>
    <s v="Bachelors"/>
    <s v="College"/>
    <s v="Married"/>
    <n v="48686"/>
    <n v="48686"/>
    <s v="Bracket 3"/>
    <n v="1"/>
    <n v="2"/>
    <s v="Parent"/>
    <s v="2013-12-04"/>
    <d v="2024-07-24T00:00:00"/>
    <n v="3885"/>
    <n v="8"/>
    <n v="10"/>
    <n v="0"/>
    <n v="7"/>
    <n v="2"/>
    <n v="0"/>
    <n v="1"/>
    <n v="20"/>
    <n v="5.1480051480051478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375"/>
    <n v="1972"/>
    <n v="52"/>
    <s v="Gen X"/>
    <s v="Bachelors"/>
    <s v="College"/>
    <s v="Partner"/>
    <n v="30261"/>
    <n v="30261"/>
    <s v="Bracket 2"/>
    <n v="1"/>
    <n v="2"/>
    <s v="Parent"/>
    <s v="2012-09-25"/>
    <d v="2024-07-24T00:00:00"/>
    <n v="4320"/>
    <n v="75"/>
    <n v="8"/>
    <n v="0"/>
    <n v="5"/>
    <n v="0"/>
    <n v="3"/>
    <n v="6"/>
    <n v="22"/>
    <n v="5.092592592592593E-3"/>
    <s v="Below Average Priority"/>
    <n v="1"/>
    <x v="10"/>
    <x v="13"/>
    <x v="12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03"/>
    <n v="1968"/>
    <n v="56"/>
    <s v="Gen X"/>
    <s v="Bachelors"/>
    <s v="College"/>
    <s v="Partner"/>
    <n v="40521"/>
    <n v="40521"/>
    <s v="Bracket 3"/>
    <n v="1"/>
    <n v="1"/>
    <s v="Parent"/>
    <s v="2013-04-05"/>
    <d v="2024-07-24T00:00:00"/>
    <n v="4128"/>
    <n v="82"/>
    <n v="12"/>
    <n v="0"/>
    <n v="5"/>
    <n v="0"/>
    <n v="0"/>
    <n v="4"/>
    <n v="21"/>
    <n v="5.0872093023255818E-3"/>
    <s v="Below Average Priority"/>
    <n v="1"/>
    <x v="10"/>
    <x v="12"/>
    <x v="13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617"/>
    <n v="1951"/>
    <n v="73"/>
    <s v="Boomers"/>
    <s v="Bachelors"/>
    <s v="College"/>
    <s v="Single"/>
    <n v="15033"/>
    <n v="15033"/>
    <s v="Bracket 2"/>
    <n v="0"/>
    <n v="0"/>
    <s v="Not Parent"/>
    <s v="2014-04-16"/>
    <d v="2024-07-24T00:00:00"/>
    <n v="3752"/>
    <n v="37"/>
    <n v="0"/>
    <n v="4"/>
    <n v="5"/>
    <n v="6"/>
    <n v="0"/>
    <n v="4"/>
    <n v="19"/>
    <n v="5.0639658848614074E-3"/>
    <s v="Below Average Priority"/>
    <n v="1"/>
    <x v="11"/>
    <x v="13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080"/>
    <n v="1986"/>
    <n v="38"/>
    <s v="Millennials"/>
    <s v="Bachelors"/>
    <s v="College"/>
    <s v="Single"/>
    <n v="26816"/>
    <n v="26816"/>
    <s v="Bracket 2"/>
    <n v="0"/>
    <n v="0"/>
    <s v="Not Parent"/>
    <s v="2012-08-17"/>
    <d v="2024-07-24T00:00:00"/>
    <n v="4359"/>
    <n v="50"/>
    <n v="5"/>
    <n v="1"/>
    <n v="6"/>
    <n v="3"/>
    <n v="4"/>
    <n v="3"/>
    <n v="22"/>
    <n v="5.0470291351227348E-3"/>
    <s v="Below Average Priority"/>
    <n v="1"/>
    <x v="10"/>
    <x v="13"/>
    <x v="12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724"/>
    <n v="1981"/>
    <n v="43"/>
    <s v="Millennials"/>
    <s v="Master"/>
    <s v="College"/>
    <s v="Single"/>
    <n v="36143"/>
    <n v="36143"/>
    <s v="Bracket 3"/>
    <n v="1"/>
    <n v="0"/>
    <s v="Parent"/>
    <s v="2014-03-30"/>
    <d v="2024-07-24T00:00:00"/>
    <n v="3769"/>
    <n v="33"/>
    <n v="12"/>
    <n v="0"/>
    <n v="1"/>
    <n v="0"/>
    <n v="0"/>
    <n v="6"/>
    <n v="19"/>
    <n v="5.0411249668347044E-3"/>
    <s v="Below Average Priority"/>
    <n v="1"/>
    <x v="10"/>
    <x v="12"/>
    <x v="13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90"/>
    <n v="1985"/>
    <n v="39"/>
    <s v="Millennials"/>
    <s v="PhD"/>
    <s v="College"/>
    <s v="Married"/>
    <n v="18169"/>
    <n v="18169"/>
    <s v="Bracket 2"/>
    <n v="1"/>
    <n v="0"/>
    <s v="Parent"/>
    <s v="2013-02-19"/>
    <d v="2024-07-24T00:00:00"/>
    <n v="4173"/>
    <n v="40"/>
    <n v="9"/>
    <n v="0"/>
    <n v="5"/>
    <n v="0"/>
    <n v="0"/>
    <n v="7"/>
    <n v="21"/>
    <n v="5.0323508267433505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686"/>
    <n v="1965"/>
    <n v="59"/>
    <s v="Gen X"/>
    <s v="PhD"/>
    <s v="College"/>
    <s v="Partner"/>
    <n v="34230"/>
    <n v="34230"/>
    <s v="Bracket 3"/>
    <n v="1"/>
    <n v="1"/>
    <s v="Parent"/>
    <s v="2012-12-26"/>
    <d v="2024-07-24T00:00:00"/>
    <n v="4228"/>
    <n v="72"/>
    <n v="15"/>
    <n v="0"/>
    <n v="4"/>
    <n v="0"/>
    <n v="0"/>
    <n v="2"/>
    <n v="21"/>
    <n v="4.9668874172185433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364"/>
    <n v="1959"/>
    <n v="65"/>
    <s v="Boomers"/>
    <s v="Bachelors"/>
    <s v="College"/>
    <s v="Divorced"/>
    <n v="23295"/>
    <n v="23295"/>
    <s v="Bracket 2"/>
    <n v="0"/>
    <n v="0"/>
    <s v="Not Parent"/>
    <s v="2013-07-13"/>
    <d v="2024-07-24T00:00:00"/>
    <n v="4029"/>
    <n v="72"/>
    <n v="0"/>
    <n v="0"/>
    <n v="1"/>
    <n v="2"/>
    <n v="12"/>
    <n v="5"/>
    <n v="20"/>
    <n v="4.964010920824026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037"/>
    <n v="1976"/>
    <n v="48"/>
    <s v="Gen X"/>
    <s v="Bachelors"/>
    <s v="College"/>
    <s v="Divorced"/>
    <n v="31859"/>
    <n v="31859"/>
    <s v="Bracket 3"/>
    <n v="1"/>
    <n v="0"/>
    <s v="Parent"/>
    <s v="2013-06-14"/>
    <d v="2024-07-24T00:00:00"/>
    <n v="4058"/>
    <n v="77"/>
    <n v="3"/>
    <n v="1"/>
    <n v="3"/>
    <n v="8"/>
    <n v="0"/>
    <n v="5"/>
    <n v="20"/>
    <n v="4.9285362247412515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754"/>
    <n v="1974"/>
    <n v="50"/>
    <s v="Gen X"/>
    <s v="PhD"/>
    <s v="College"/>
    <s v="Partner"/>
    <n v="45068"/>
    <n v="45068"/>
    <s v="Bracket 3"/>
    <n v="0"/>
    <n v="1"/>
    <s v="Parent"/>
    <s v="2013-05-16"/>
    <d v="2024-07-24T00:00:00"/>
    <n v="4087"/>
    <n v="25"/>
    <n v="14"/>
    <n v="0"/>
    <n v="3"/>
    <n v="0"/>
    <n v="0"/>
    <n v="3"/>
    <n v="20"/>
    <n v="4.8935649620748716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141"/>
    <n v="1960"/>
    <n v="64"/>
    <s v="Boomers"/>
    <s v="Master"/>
    <s v="College"/>
    <s v="Divorced"/>
    <n v="39228"/>
    <n v="39228"/>
    <s v="Bracket 3"/>
    <n v="0"/>
    <n v="0"/>
    <s v="Not Parent"/>
    <s v="2013-05-10"/>
    <d v="2024-07-24T00:00:00"/>
    <n v="4093"/>
    <n v="1"/>
    <n v="7"/>
    <n v="1"/>
    <n v="6"/>
    <n v="0"/>
    <n v="3"/>
    <n v="3"/>
    <n v="20"/>
    <n v="4.8863913999511359E-3"/>
    <s v="Below Average Priority"/>
    <n v="1"/>
    <x v="10"/>
    <x v="13"/>
    <x v="12"/>
    <n v="4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081"/>
    <n v="1978"/>
    <n v="46"/>
    <s v="Gen X"/>
    <s v="PhD"/>
    <s v="College"/>
    <s v="Married"/>
    <n v="41014"/>
    <n v="41014"/>
    <s v="Bracket 3"/>
    <n v="1"/>
    <n v="0"/>
    <s v="Parent"/>
    <s v="2013-04-22"/>
    <d v="2024-07-24T00:00:00"/>
    <n v="4111"/>
    <n v="65"/>
    <n v="7"/>
    <n v="2"/>
    <n v="6"/>
    <n v="2"/>
    <n v="0"/>
    <n v="3"/>
    <n v="20"/>
    <n v="4.8649963512527369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836"/>
    <n v="1972"/>
    <n v="52"/>
    <s v="Gen X"/>
    <s v="PhD"/>
    <s v="College"/>
    <s v="Married"/>
    <n v="43269"/>
    <n v="43269"/>
    <s v="Bracket 3"/>
    <n v="1"/>
    <n v="0"/>
    <s v="Parent"/>
    <s v="2013-09-16"/>
    <d v="2024-07-24T00:00:00"/>
    <n v="3964"/>
    <n v="61"/>
    <n v="10"/>
    <n v="1"/>
    <n v="7"/>
    <n v="0"/>
    <n v="0"/>
    <n v="1"/>
    <n v="19"/>
    <n v="4.7931382441977798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411"/>
    <n v="1964"/>
    <n v="60"/>
    <s v="Boomers"/>
    <s v="PhD"/>
    <s v="College"/>
    <s v="Married"/>
    <n v="31686"/>
    <n v="31686"/>
    <s v="Bracket 3"/>
    <n v="1"/>
    <n v="1"/>
    <s v="Parent"/>
    <s v="2014-06-05"/>
    <d v="2024-07-24T00:00:00"/>
    <n v="3702"/>
    <n v="31"/>
    <n v="11"/>
    <n v="0"/>
    <n v="5"/>
    <n v="0"/>
    <n v="0"/>
    <n v="1"/>
    <n v="17"/>
    <n v="4.5921123716909781E-3"/>
    <s v="Below Average Priority"/>
    <n v="2"/>
    <x v="11"/>
    <x v="13"/>
    <x v="12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264"/>
    <n v="1978"/>
    <n v="46"/>
    <s v="Gen X"/>
    <s v="Postgraduate"/>
    <s v="College"/>
    <s v="Single"/>
    <n v="52195"/>
    <n v="52195"/>
    <s v="Bracket 3"/>
    <n v="2"/>
    <n v="1"/>
    <s v="Parent"/>
    <s v="2014-05-12"/>
    <d v="2024-07-24T00:00:00"/>
    <n v="3726"/>
    <n v="2"/>
    <n v="12"/>
    <n v="0"/>
    <n v="4"/>
    <n v="0"/>
    <n v="0"/>
    <n v="1"/>
    <n v="17"/>
    <n v="4.5625335480407947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9392"/>
    <n v="1971"/>
    <n v="53"/>
    <s v="Gen X"/>
    <s v="Bachelors"/>
    <s v="College"/>
    <s v="Single"/>
    <n v="26954"/>
    <n v="26954"/>
    <s v="Bracket 2"/>
    <n v="1"/>
    <n v="0"/>
    <s v="Parent"/>
    <s v="2014-05-08"/>
    <d v="2024-07-24T00:00:00"/>
    <n v="3730"/>
    <n v="17"/>
    <n v="4"/>
    <n v="1"/>
    <n v="11"/>
    <n v="0"/>
    <n v="0"/>
    <n v="1"/>
    <n v="17"/>
    <n v="4.5576407506702412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283"/>
    <n v="1978"/>
    <n v="46"/>
    <s v="Gen X"/>
    <s v="Bachelors"/>
    <s v="College"/>
    <s v="Single"/>
    <n v="60199"/>
    <n v="60199"/>
    <s v="Bracket 4"/>
    <n v="1"/>
    <n v="2"/>
    <s v="Parent"/>
    <s v="2013-09-12"/>
    <d v="2024-07-24T00:00:00"/>
    <n v="3968"/>
    <n v="49"/>
    <n v="8"/>
    <n v="1"/>
    <n v="7"/>
    <n v="2"/>
    <n v="0"/>
    <n v="0"/>
    <n v="18"/>
    <n v="4.5362903225806455E-3"/>
    <s v="Below Average Priority"/>
    <n v="1"/>
    <x v="10"/>
    <x v="13"/>
    <x v="12"/>
    <n v="4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0401"/>
    <n v="1976"/>
    <n v="48"/>
    <s v="Gen X"/>
    <s v="Postgraduate"/>
    <s v="College"/>
    <s v="Partner"/>
    <n v="26326"/>
    <n v="26326"/>
    <s v="Bracket 2"/>
    <n v="0"/>
    <n v="0"/>
    <s v="Not Parent"/>
    <s v="2013-09-04"/>
    <d v="2024-07-24T00:00:00"/>
    <n v="3976"/>
    <n v="12"/>
    <n v="1"/>
    <n v="0"/>
    <n v="5"/>
    <n v="0"/>
    <n v="3"/>
    <n v="9"/>
    <n v="18"/>
    <n v="4.5271629778672034E-3"/>
    <s v="Below Average Priority"/>
    <n v="1"/>
    <x v="10"/>
    <x v="13"/>
    <x v="12"/>
    <n v="3"/>
    <x v="0"/>
    <x v="0"/>
    <x v="0"/>
    <x v="0"/>
    <x v="1"/>
    <n v="0"/>
    <s v="Not Converted"/>
    <n v="1"/>
    <n v="3"/>
    <n v="11"/>
    <n v="0"/>
    <n v="0"/>
    <n v="0"/>
    <n v="0"/>
    <n v="0"/>
    <x v="5"/>
  </r>
  <r>
    <n v="8234"/>
    <n v="1973"/>
    <n v="51"/>
    <s v="Gen X"/>
    <s v="High School"/>
    <s v="No College"/>
    <s v="Partner"/>
    <n v="27190"/>
    <n v="27190"/>
    <s v="Bracket 2"/>
    <n v="1"/>
    <n v="0"/>
    <s v="Parent"/>
    <s v="2013-08-15"/>
    <d v="2024-07-24T00:00:00"/>
    <n v="3996"/>
    <n v="13"/>
    <n v="1"/>
    <n v="6"/>
    <n v="7"/>
    <n v="0"/>
    <n v="1"/>
    <n v="3"/>
    <n v="18"/>
    <n v="4.5045045045045045E-3"/>
    <s v="Below Average Priority"/>
    <n v="1"/>
    <x v="11"/>
    <x v="13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1940"/>
    <n v="1986"/>
    <n v="38"/>
    <s v="Millennials"/>
    <s v="Bachelors"/>
    <s v="College"/>
    <s v="Married"/>
    <n v="25252"/>
    <n v="25252"/>
    <s v="Bracket 2"/>
    <n v="1"/>
    <n v="0"/>
    <s v="Parent"/>
    <s v="2013-07-12"/>
    <d v="2024-07-24T00:00:00"/>
    <n v="4030"/>
    <n v="26"/>
    <n v="1"/>
    <n v="3"/>
    <n v="4"/>
    <n v="2"/>
    <n v="2"/>
    <n v="6"/>
    <n v="18"/>
    <n v="4.4665012406947891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850"/>
    <n v="1972"/>
    <n v="52"/>
    <s v="Gen X"/>
    <s v="Postgraduate"/>
    <s v="College"/>
    <s v="Married"/>
    <n v="24884"/>
    <n v="24884"/>
    <s v="Bracket 2"/>
    <n v="1"/>
    <n v="0"/>
    <s v="Parent"/>
    <s v="2012-11-29"/>
    <d v="2024-07-24T00:00:00"/>
    <n v="4255"/>
    <n v="32"/>
    <n v="3"/>
    <n v="6"/>
    <n v="7"/>
    <n v="0"/>
    <n v="0"/>
    <n v="3"/>
    <n v="19"/>
    <n v="4.4653349001175088E-3"/>
    <s v="Below Average Priority"/>
    <n v="1"/>
    <x v="10"/>
    <x v="13"/>
    <x v="12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726"/>
    <n v="1986"/>
    <n v="38"/>
    <s v="Millennials"/>
    <s v="PhD"/>
    <s v="College"/>
    <s v="Partner"/>
    <n v="34320"/>
    <n v="34320"/>
    <s v="Bracket 3"/>
    <n v="1"/>
    <n v="0"/>
    <s v="Parent"/>
    <s v="2014-02-16"/>
    <d v="2024-07-24T00:00:00"/>
    <n v="3811"/>
    <n v="66"/>
    <n v="4"/>
    <n v="1"/>
    <n v="9"/>
    <n v="3"/>
    <n v="0"/>
    <n v="0"/>
    <n v="17"/>
    <n v="4.4607714510627129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3"/>
    <n v="1953"/>
    <n v="71"/>
    <s v="Boomers"/>
    <s v="PhD"/>
    <s v="College"/>
    <s v="Single"/>
    <n v="51411"/>
    <n v="51411"/>
    <s v="Bracket 3"/>
    <n v="1"/>
    <n v="2"/>
    <s v="Parent"/>
    <s v="2013-05-26"/>
    <d v="2024-07-24T00:00:00"/>
    <n v="4077"/>
    <n v="81"/>
    <n v="14"/>
    <n v="0"/>
    <n v="3"/>
    <n v="0"/>
    <n v="0"/>
    <n v="1"/>
    <n v="18"/>
    <n v="4.4150110375275938E-3"/>
    <s v="Below Average Priority"/>
    <n v="1"/>
    <x v="10"/>
    <x v="13"/>
    <x v="12"/>
    <n v="5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153"/>
    <n v="1957"/>
    <n v="67"/>
    <s v="Boomers"/>
    <s v="PhD"/>
    <s v="College"/>
    <s v="Single"/>
    <n v="40737"/>
    <n v="40737"/>
    <s v="Bracket 3"/>
    <n v="2"/>
    <n v="1"/>
    <s v="Parent"/>
    <s v="2013-12-08"/>
    <d v="2024-07-24T00:00:00"/>
    <n v="3881"/>
    <n v="24"/>
    <n v="11"/>
    <n v="0"/>
    <n v="4"/>
    <n v="0"/>
    <n v="0"/>
    <n v="2"/>
    <n v="17"/>
    <n v="4.3803143519711412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516"/>
    <n v="1989"/>
    <n v="35"/>
    <s v="Millennials"/>
    <s v="High School"/>
    <s v="No College"/>
    <s v="Married"/>
    <n v="17487"/>
    <n v="17487"/>
    <s v="Bracket 2"/>
    <n v="1"/>
    <n v="0"/>
    <s v="Parent"/>
    <s v="2013-03-18"/>
    <d v="2024-07-24T00:00:00"/>
    <n v="4146"/>
    <n v="37"/>
    <n v="0"/>
    <n v="0"/>
    <n v="1"/>
    <n v="7"/>
    <n v="4"/>
    <n v="6"/>
    <n v="18"/>
    <n v="4.3415340086830683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679"/>
    <n v="1966"/>
    <n v="58"/>
    <s v="Gen X"/>
    <s v="Bachelors"/>
    <s v="College"/>
    <s v="Single"/>
    <n v="33279"/>
    <n v="33279"/>
    <s v="Bracket 3"/>
    <n v="0"/>
    <n v="0"/>
    <s v="Not Parent"/>
    <s v="2014-06-12"/>
    <d v="2024-07-24T00:00:00"/>
    <n v="3695"/>
    <n v="29"/>
    <n v="10"/>
    <n v="3"/>
    <n v="3"/>
    <n v="0"/>
    <n v="0"/>
    <n v="0"/>
    <n v="16"/>
    <n v="4.3301759133964821E-3"/>
    <s v="Below Average Priority"/>
    <n v="1"/>
    <x v="10"/>
    <x v="13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914"/>
    <n v="1970"/>
    <n v="54"/>
    <s v="Gen X"/>
    <s v="Bachelors"/>
    <s v="College"/>
    <s v="Single"/>
    <n v="24163"/>
    <n v="24163"/>
    <s v="Bracket 2"/>
    <n v="1"/>
    <n v="1"/>
    <s v="Parent"/>
    <s v="2013-10-12"/>
    <d v="2024-07-24T00:00:00"/>
    <n v="3938"/>
    <n v="3"/>
    <n v="4"/>
    <n v="1"/>
    <n v="7"/>
    <n v="2"/>
    <n v="1"/>
    <n v="2"/>
    <n v="17"/>
    <n v="4.3169121381411886E-3"/>
    <s v="Below Average Priority"/>
    <n v="2"/>
    <x v="11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581"/>
    <n v="1980"/>
    <n v="44"/>
    <s v="Millennials"/>
    <s v="Bachelors"/>
    <s v="College"/>
    <s v="Married"/>
    <n v="37406"/>
    <n v="37406"/>
    <s v="Bracket 3"/>
    <n v="1"/>
    <n v="0"/>
    <s v="Parent"/>
    <s v="2013-10-10"/>
    <d v="2024-07-24T00:00:00"/>
    <n v="3940"/>
    <n v="18"/>
    <n v="2"/>
    <n v="0"/>
    <n v="8"/>
    <n v="2"/>
    <n v="2"/>
    <n v="3"/>
    <n v="17"/>
    <n v="4.3147208121827414E-3"/>
    <s v="Below Average Priority"/>
    <n v="1"/>
    <x v="11"/>
    <x v="13"/>
    <x v="13"/>
    <n v="8"/>
    <x v="0"/>
    <x v="0"/>
    <x v="0"/>
    <x v="0"/>
    <x v="1"/>
    <n v="1"/>
    <s v="Not Converted"/>
    <n v="0"/>
    <n v="3"/>
    <n v="11"/>
    <n v="0"/>
    <n v="0"/>
    <n v="0"/>
    <n v="0"/>
    <n v="0"/>
    <x v="5"/>
  </r>
  <r>
    <n v="4329"/>
    <n v="1984"/>
    <n v="40"/>
    <s v="Millennials"/>
    <s v="PhD"/>
    <s v="College"/>
    <s v="Married"/>
    <n v="18988"/>
    <n v="18988"/>
    <s v="Bracket 2"/>
    <n v="1"/>
    <n v="0"/>
    <s v="Parent"/>
    <s v="2014-05-23"/>
    <d v="2024-07-24T00:00:00"/>
    <n v="3715"/>
    <n v="43"/>
    <n v="6"/>
    <n v="0"/>
    <n v="6"/>
    <n v="2"/>
    <n v="1"/>
    <n v="1"/>
    <n v="16"/>
    <n v="4.3068640646029607E-3"/>
    <s v="Below Average Priority"/>
    <n v="2"/>
    <x v="11"/>
    <x v="13"/>
    <x v="12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808"/>
    <n v="1956"/>
    <n v="68"/>
    <s v="Boomers"/>
    <s v="Bachelors"/>
    <s v="College"/>
    <s v="Married"/>
    <n v="15759"/>
    <n v="15759"/>
    <s v="Bracket 2"/>
    <n v="0"/>
    <n v="0"/>
    <s v="Not Parent"/>
    <s v="2013-09-05"/>
    <d v="2024-07-24T00:00:00"/>
    <n v="3975"/>
    <n v="12"/>
    <n v="1"/>
    <n v="2"/>
    <n v="5"/>
    <n v="6"/>
    <n v="0"/>
    <n v="3"/>
    <n v="17"/>
    <n v="4.2767295597484272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461"/>
    <n v="1962"/>
    <n v="62"/>
    <s v="Boomers"/>
    <s v="Bachelors"/>
    <s v="College"/>
    <s v="Divorced"/>
    <n v="46102"/>
    <n v="46102"/>
    <s v="Bracket 3"/>
    <n v="2"/>
    <n v="1"/>
    <s v="Parent"/>
    <s v="2014-03-10"/>
    <d v="2024-07-24T00:00:00"/>
    <n v="3789"/>
    <n v="3"/>
    <n v="14"/>
    <n v="0"/>
    <n v="1"/>
    <n v="0"/>
    <n v="0"/>
    <n v="1"/>
    <n v="16"/>
    <n v="4.2227500659804702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907"/>
    <n v="1952"/>
    <n v="72"/>
    <s v="Boomers"/>
    <s v="Master"/>
    <s v="College"/>
    <s v="Married"/>
    <n v="33444"/>
    <n v="33444"/>
    <s v="Bracket 3"/>
    <n v="1"/>
    <n v="1"/>
    <s v="Parent"/>
    <s v="2012-11-03"/>
    <d v="2024-07-24T00:00:00"/>
    <n v="4281"/>
    <n v="24"/>
    <n v="8"/>
    <n v="0"/>
    <n v="8"/>
    <n v="0"/>
    <n v="0"/>
    <n v="2"/>
    <n v="18"/>
    <n v="4.2046250875963564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93"/>
    <n v="1996"/>
    <n v="28"/>
    <s v="Gen Z"/>
    <s v="High School"/>
    <s v="No College"/>
    <s v="Married"/>
    <n v="14421"/>
    <n v="14421"/>
    <s v="Bracket 2"/>
    <n v="0"/>
    <n v="0"/>
    <s v="Not Parent"/>
    <s v="2014-02-17"/>
    <d v="2024-07-24T00:00:00"/>
    <n v="3810"/>
    <n v="81"/>
    <n v="0"/>
    <n v="0"/>
    <n v="2"/>
    <n v="3"/>
    <n v="3"/>
    <n v="8"/>
    <n v="16"/>
    <n v="4.1994750656167978E-3"/>
    <s v="Below Average Priority"/>
    <n v="1"/>
    <x v="11"/>
    <x v="13"/>
    <x v="13"/>
    <n v="5"/>
    <x v="0"/>
    <x v="0"/>
    <x v="1"/>
    <x v="0"/>
    <x v="1"/>
    <n v="1"/>
    <s v="Converted"/>
    <n v="0"/>
    <n v="3"/>
    <n v="11"/>
    <n v="0"/>
    <n v="0"/>
    <n v="0"/>
    <n v="0"/>
    <n v="0"/>
    <x v="5"/>
  </r>
  <r>
    <n v="10022"/>
    <n v="1973"/>
    <n v="51"/>
    <s v="Gen X"/>
    <s v="PhD"/>
    <s v="College"/>
    <s v="Single"/>
    <n v="54466"/>
    <n v="54466"/>
    <s v="Bracket 4"/>
    <n v="1"/>
    <n v="1"/>
    <s v="Parent"/>
    <s v="2014-02-09"/>
    <d v="2024-07-24T00:00:00"/>
    <n v="3818"/>
    <n v="78"/>
    <n v="12"/>
    <n v="0"/>
    <n v="4"/>
    <n v="0"/>
    <n v="0"/>
    <n v="0"/>
    <n v="16"/>
    <n v="4.1906757464641176E-3"/>
    <s v="Below Average Priority"/>
    <n v="1"/>
    <x v="11"/>
    <x v="13"/>
    <x v="13"/>
    <n v="5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6119"/>
    <n v="1963"/>
    <n v="61"/>
    <s v="Boomers"/>
    <s v="PhD"/>
    <s v="College"/>
    <s v="Single"/>
    <n v="36736"/>
    <n v="36736"/>
    <s v="Bracket 3"/>
    <n v="1"/>
    <n v="1"/>
    <s v="Parent"/>
    <s v="2013-05-10"/>
    <d v="2024-07-24T00:00:00"/>
    <n v="4093"/>
    <n v="52"/>
    <n v="10"/>
    <n v="0"/>
    <n v="3"/>
    <n v="0"/>
    <n v="0"/>
    <n v="4"/>
    <n v="17"/>
    <n v="4.1534326899584657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030"/>
    <n v="1976"/>
    <n v="48"/>
    <s v="Gen X"/>
    <s v="Master"/>
    <s v="College"/>
    <s v="Married"/>
    <n v="33181"/>
    <n v="33181"/>
    <s v="Bracket 3"/>
    <n v="1"/>
    <n v="0"/>
    <s v="Parent"/>
    <s v="2014-01-03"/>
    <d v="2024-07-24T00:00:00"/>
    <n v="3855"/>
    <n v="90"/>
    <n v="9"/>
    <n v="0"/>
    <n v="3"/>
    <n v="0"/>
    <n v="0"/>
    <n v="4"/>
    <n v="16"/>
    <n v="4.1504539559014267E-3"/>
    <s v="Below Average Priority"/>
    <n v="1"/>
    <x v="11"/>
    <x v="13"/>
    <x v="13"/>
    <n v="6"/>
    <x v="0"/>
    <x v="0"/>
    <x v="1"/>
    <x v="0"/>
    <x v="1"/>
    <n v="1"/>
    <s v="Converted"/>
    <n v="0"/>
    <n v="3"/>
    <n v="11"/>
    <n v="0"/>
    <n v="0"/>
    <n v="0"/>
    <n v="0"/>
    <n v="0"/>
    <x v="5"/>
  </r>
  <r>
    <n v="10710"/>
    <n v="1979"/>
    <n v="45"/>
    <s v="Gen X"/>
    <s v="Bachelors"/>
    <s v="College"/>
    <s v="Married"/>
    <n v="7500"/>
    <n v="90000"/>
    <s v="Bracket 5"/>
    <n v="0"/>
    <n v="1"/>
    <s v="Parent"/>
    <s v="2012-08-29"/>
    <d v="2024-07-24T00:00:00"/>
    <n v="4347"/>
    <n v="61"/>
    <n v="5"/>
    <n v="2"/>
    <n v="3"/>
    <n v="3"/>
    <n v="0"/>
    <n v="5"/>
    <n v="18"/>
    <n v="4.140786749482402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817"/>
    <n v="1956"/>
    <n v="68"/>
    <s v="Boomers"/>
    <s v="Bachelors"/>
    <s v="College"/>
    <s v="Divorced"/>
    <n v="22304"/>
    <n v="22304"/>
    <s v="Bracket 2"/>
    <n v="0"/>
    <n v="0"/>
    <s v="Not Parent"/>
    <s v="2012-08-04"/>
    <d v="2024-07-24T00:00:00"/>
    <n v="4372"/>
    <n v="91"/>
    <n v="3"/>
    <n v="2"/>
    <n v="7"/>
    <n v="0"/>
    <n v="4"/>
    <n v="2"/>
    <n v="18"/>
    <n v="4.1171088746569072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423"/>
    <n v="1983"/>
    <n v="41"/>
    <s v="Millennials"/>
    <s v="Bachelors"/>
    <s v="College"/>
    <s v="Partner"/>
    <n v="28359"/>
    <n v="28359"/>
    <s v="Bracket 2"/>
    <n v="1"/>
    <n v="0"/>
    <s v="Parent"/>
    <s v="2013-10-27"/>
    <d v="2024-07-24T00:00:00"/>
    <n v="3923"/>
    <n v="35"/>
    <n v="6"/>
    <n v="0"/>
    <n v="5"/>
    <n v="2"/>
    <n v="1"/>
    <n v="2"/>
    <n v="16"/>
    <n v="4.078511343359674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663"/>
    <n v="1974"/>
    <n v="50"/>
    <s v="Gen X"/>
    <s v="Bachelors"/>
    <s v="College"/>
    <s v="Divorced"/>
    <n v="39996"/>
    <n v="39996"/>
    <s v="Bracket 3"/>
    <n v="1"/>
    <n v="1"/>
    <s v="Parent"/>
    <s v="2014-05-22"/>
    <d v="2024-07-24T00:00:00"/>
    <n v="3716"/>
    <n v="85"/>
    <n v="11"/>
    <n v="0"/>
    <n v="3"/>
    <n v="0"/>
    <n v="0"/>
    <n v="1"/>
    <n v="15"/>
    <n v="4.0365984930032291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2098"/>
    <n v="1969"/>
    <n v="55"/>
    <s v="Gen X"/>
    <s v="PhD"/>
    <s v="College"/>
    <s v="Married"/>
    <n v="33581"/>
    <n v="33581"/>
    <s v="Bracket 3"/>
    <n v="2"/>
    <n v="0"/>
    <s v="Parent"/>
    <s v="2013-01-08"/>
    <d v="2024-07-24T00:00:00"/>
    <n v="4215"/>
    <n v="38"/>
    <n v="11"/>
    <n v="0"/>
    <n v="5"/>
    <n v="0"/>
    <n v="0"/>
    <n v="1"/>
    <n v="17"/>
    <n v="4.0332147093712929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525"/>
    <n v="1970"/>
    <n v="54"/>
    <s v="Gen X"/>
    <s v="Bachelors"/>
    <s v="College"/>
    <s v="Partner"/>
    <n v="38200"/>
    <n v="38200"/>
    <s v="Bracket 3"/>
    <n v="1"/>
    <n v="1"/>
    <s v="Parent"/>
    <s v="2012-12-07"/>
    <d v="2024-07-24T00:00:00"/>
    <n v="4247"/>
    <n v="19"/>
    <n v="12"/>
    <n v="0"/>
    <n v="4"/>
    <n v="0"/>
    <n v="0"/>
    <n v="1"/>
    <n v="17"/>
    <n v="4.0028255238992233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8916"/>
    <n v="1975"/>
    <n v="49"/>
    <s v="Gen X"/>
    <s v="Bachelors"/>
    <s v="College"/>
    <s v="Divorced"/>
    <n v="36627"/>
    <n v="36627"/>
    <s v="Bracket 3"/>
    <n v="2"/>
    <n v="0"/>
    <s v="Parent"/>
    <s v="2013-07-23"/>
    <d v="2024-07-24T00:00:00"/>
    <n v="4019"/>
    <n v="78"/>
    <n v="9"/>
    <n v="1"/>
    <n v="5"/>
    <n v="0"/>
    <n v="0"/>
    <n v="1"/>
    <n v="16"/>
    <n v="3.9810898233391392E-3"/>
    <s v="Below Average Priority"/>
    <n v="1"/>
    <x v="10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291"/>
    <n v="1959"/>
    <n v="65"/>
    <s v="Boomers"/>
    <s v="Master"/>
    <s v="College"/>
    <s v="Married"/>
    <n v="34242"/>
    <n v="34242"/>
    <s v="Bracket 3"/>
    <n v="0"/>
    <n v="1"/>
    <s v="Parent"/>
    <s v="2014-03-23"/>
    <d v="2024-07-24T00:00:00"/>
    <n v="3776"/>
    <n v="25"/>
    <n v="8"/>
    <n v="2"/>
    <n v="4"/>
    <n v="0"/>
    <n v="0"/>
    <n v="1"/>
    <n v="15"/>
    <n v="3.9724576271186439E-3"/>
    <s v="Below Average Priority"/>
    <n v="1"/>
    <x v="10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530"/>
    <n v="1988"/>
    <n v="36"/>
    <s v="Millennials"/>
    <s v="Bachelors"/>
    <s v="College"/>
    <s v="Married"/>
    <n v="24645"/>
    <n v="24645"/>
    <s v="Bracket 2"/>
    <n v="1"/>
    <n v="0"/>
    <s v="Parent"/>
    <s v="2012-11-01"/>
    <d v="2024-07-24T00:00:00"/>
    <n v="4283"/>
    <n v="16"/>
    <n v="5"/>
    <n v="3"/>
    <n v="4"/>
    <n v="4"/>
    <n v="1"/>
    <n v="0"/>
    <n v="17"/>
    <n v="3.969180480971282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2261"/>
    <n v="1969"/>
    <n v="55"/>
    <s v="Gen X"/>
    <s v="Bachelors"/>
    <s v="College"/>
    <s v="Married"/>
    <n v="26304"/>
    <n v="26304"/>
    <s v="Bracket 2"/>
    <n v="1"/>
    <n v="0"/>
    <s v="Parent"/>
    <s v="2013-06-23"/>
    <d v="2024-07-24T00:00:00"/>
    <n v="4049"/>
    <n v="5"/>
    <n v="4"/>
    <n v="1"/>
    <n v="5"/>
    <n v="2"/>
    <n v="0"/>
    <n v="4"/>
    <n v="16"/>
    <n v="3.9515929859224499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3790"/>
    <n v="1956"/>
    <n v="68"/>
    <s v="Boomers"/>
    <s v="Bachelors"/>
    <s v="College"/>
    <s v="Partner"/>
    <n v="34633"/>
    <n v="34633"/>
    <s v="Bracket 3"/>
    <n v="2"/>
    <n v="1"/>
    <s v="Parent"/>
    <s v="2014-01-23"/>
    <d v="2024-07-24T00:00:00"/>
    <n v="3835"/>
    <n v="31"/>
    <n v="8"/>
    <n v="1"/>
    <n v="5"/>
    <n v="0"/>
    <n v="0"/>
    <n v="1"/>
    <n v="15"/>
    <n v="3.9113428943937422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990"/>
    <n v="1947"/>
    <n v="77"/>
    <s v="Boomers"/>
    <s v="Bachelors"/>
    <s v="College"/>
    <s v="Married"/>
    <n v="27469"/>
    <n v="27469"/>
    <s v="Bracket 2"/>
    <n v="0"/>
    <n v="0"/>
    <s v="Not Parent"/>
    <s v="2012-08-02"/>
    <d v="2024-07-24T00:00:00"/>
    <n v="4374"/>
    <n v="2"/>
    <n v="9"/>
    <n v="1"/>
    <n v="2"/>
    <n v="3"/>
    <n v="2"/>
    <n v="0"/>
    <n v="17"/>
    <n v="3.8866026520347507E-3"/>
    <s v="Below Average Priority"/>
    <n v="1"/>
    <x v="10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7128"/>
    <n v="1977"/>
    <n v="47"/>
    <s v="Gen X"/>
    <s v="PhD"/>
    <s v="College"/>
    <s v="Single"/>
    <n v="42997"/>
    <n v="42997"/>
    <s v="Bracket 3"/>
    <n v="1"/>
    <n v="1"/>
    <s v="Parent"/>
    <s v="2013-12-07"/>
    <d v="2024-07-24T00:00:00"/>
    <n v="3882"/>
    <n v="91"/>
    <n v="4"/>
    <n v="0"/>
    <n v="5"/>
    <n v="0"/>
    <n v="1"/>
    <n v="5"/>
    <n v="15"/>
    <n v="3.8639876352395673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825"/>
    <n v="1953"/>
    <n v="71"/>
    <s v="Boomers"/>
    <s v="Bachelors"/>
    <s v="College"/>
    <s v="Partner"/>
    <n v="41452"/>
    <n v="41452"/>
    <s v="Bracket 3"/>
    <n v="1"/>
    <n v="1"/>
    <s v="Parent"/>
    <s v="2013-03-06"/>
    <d v="2024-07-24T00:00:00"/>
    <n v="4158"/>
    <n v="86"/>
    <n v="13"/>
    <n v="0"/>
    <n v="3"/>
    <n v="0"/>
    <n v="0"/>
    <n v="0"/>
    <n v="16"/>
    <n v="3.8480038480038481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06"/>
    <n v="1967"/>
    <n v="57"/>
    <s v="Gen X"/>
    <s v="Bachelors"/>
    <s v="College"/>
    <s v="Single"/>
    <n v="25930"/>
    <n v="25930"/>
    <s v="Bracket 2"/>
    <n v="1"/>
    <n v="1"/>
    <s v="Parent"/>
    <s v="2013-10-10"/>
    <d v="2024-07-24T00:00:00"/>
    <n v="3940"/>
    <n v="87"/>
    <n v="6"/>
    <n v="1"/>
    <n v="2"/>
    <n v="2"/>
    <n v="0"/>
    <n v="4"/>
    <n v="15"/>
    <n v="3.8071065989847717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92"/>
    <n v="1954"/>
    <n v="70"/>
    <s v="Boomers"/>
    <s v="Bachelors"/>
    <s v="College"/>
    <s v="Partner"/>
    <n v="36807"/>
    <n v="36807"/>
    <s v="Bracket 3"/>
    <n v="1"/>
    <n v="1"/>
    <s v="Parent"/>
    <s v="2012-12-20"/>
    <d v="2024-07-24T00:00:00"/>
    <n v="4234"/>
    <n v="88"/>
    <n v="4"/>
    <n v="2"/>
    <n v="5"/>
    <n v="0"/>
    <n v="0"/>
    <n v="5"/>
    <n v="16"/>
    <n v="3.7789324515824282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523"/>
    <n v="1982"/>
    <n v="42"/>
    <s v="Millennials"/>
    <s v="Bachelors"/>
    <s v="College"/>
    <s v="Partner"/>
    <n v="40479"/>
    <n v="40479"/>
    <s v="Bracket 3"/>
    <n v="1"/>
    <n v="0"/>
    <s v="Parent"/>
    <s v="2013-08-17"/>
    <d v="2024-07-24T00:00:00"/>
    <n v="3994"/>
    <n v="95"/>
    <n v="5"/>
    <n v="0"/>
    <n v="8"/>
    <n v="2"/>
    <n v="0"/>
    <n v="0"/>
    <n v="15"/>
    <n v="3.7556334501752629E-3"/>
    <s v="Below Average Priority"/>
    <n v="1"/>
    <x v="10"/>
    <x v="13"/>
    <x v="12"/>
    <n v="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60"/>
    <n v="1991"/>
    <n v="33"/>
    <s v="Millennials"/>
    <s v="High School"/>
    <s v="No College"/>
    <s v="Single"/>
    <n v="26868"/>
    <n v="26868"/>
    <s v="Bracket 2"/>
    <n v="1"/>
    <n v="0"/>
    <s v="Parent"/>
    <s v="2014-04-30"/>
    <d v="2024-07-24T00:00:00"/>
    <n v="3738"/>
    <n v="52"/>
    <n v="0"/>
    <n v="0"/>
    <n v="1"/>
    <n v="8"/>
    <n v="3"/>
    <n v="2"/>
    <n v="14"/>
    <n v="3.7453183520599251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207"/>
    <n v="1978"/>
    <n v="46"/>
    <s v="Gen X"/>
    <s v="Bachelors"/>
    <s v="College"/>
    <s v="Partner"/>
    <n v="22775"/>
    <n v="22775"/>
    <s v="Bracket 2"/>
    <n v="1"/>
    <n v="0"/>
    <s v="Parent"/>
    <s v="2013-06-19"/>
    <d v="2024-07-24T00:00:00"/>
    <n v="4053"/>
    <n v="40"/>
    <n v="5"/>
    <n v="1"/>
    <n v="8"/>
    <n v="0"/>
    <n v="0"/>
    <n v="1"/>
    <n v="15"/>
    <n v="3.7009622501850479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4838"/>
    <n v="1978"/>
    <n v="46"/>
    <s v="Gen X"/>
    <s v="Bachelors"/>
    <s v="College"/>
    <s v="Partner"/>
    <n v="22775"/>
    <n v="22775"/>
    <s v="Bracket 2"/>
    <n v="1"/>
    <n v="0"/>
    <s v="Parent"/>
    <s v="2013-06-19"/>
    <d v="2024-07-24T00:00:00"/>
    <n v="4053"/>
    <n v="40"/>
    <n v="5"/>
    <n v="1"/>
    <n v="8"/>
    <n v="0"/>
    <n v="0"/>
    <n v="1"/>
    <n v="15"/>
    <n v="3.7009622501850479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0241"/>
    <n v="1975"/>
    <n v="49"/>
    <s v="Gen X"/>
    <s v="Postgraduate"/>
    <s v="College"/>
    <s v="Divorced"/>
    <n v="11448"/>
    <n v="11448"/>
    <s v="Bracket 2"/>
    <n v="0"/>
    <n v="0"/>
    <s v="Not Parent"/>
    <s v="2013-12-15"/>
    <d v="2024-07-24T00:00:00"/>
    <n v="3874"/>
    <n v="16"/>
    <n v="0"/>
    <n v="0"/>
    <n v="0"/>
    <n v="6"/>
    <n v="2"/>
    <n v="6"/>
    <n v="14"/>
    <n v="3.6138358286009293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553"/>
    <n v="1987"/>
    <n v="37"/>
    <s v="Millennials"/>
    <s v="Bachelors"/>
    <s v="College"/>
    <s v="Married"/>
    <n v="7500"/>
    <n v="90000"/>
    <s v="Bracket 5"/>
    <n v="0"/>
    <n v="0"/>
    <s v="Not Parent"/>
    <s v="2013-01-09"/>
    <d v="2024-07-24T00:00:00"/>
    <n v="4214"/>
    <n v="94"/>
    <n v="0"/>
    <n v="2"/>
    <n v="3"/>
    <n v="4"/>
    <n v="1"/>
    <n v="5"/>
    <n v="15"/>
    <n v="3.559563360227812E-3"/>
    <s v="Below Average Priority"/>
    <n v="1"/>
    <x v="10"/>
    <x v="13"/>
    <x v="12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9213"/>
    <n v="1970"/>
    <n v="54"/>
    <s v="Gen X"/>
    <s v="Bachelors"/>
    <s v="College"/>
    <s v="Widow"/>
    <n v="31880"/>
    <n v="31880"/>
    <s v="Bracket 3"/>
    <n v="1"/>
    <n v="0"/>
    <s v="Parent"/>
    <s v="2012-10-31"/>
    <d v="2024-07-24T00:00:00"/>
    <n v="4284"/>
    <n v="13"/>
    <n v="4"/>
    <n v="1"/>
    <n v="5"/>
    <n v="2"/>
    <n v="0"/>
    <n v="3"/>
    <n v="15"/>
    <n v="3.5014005602240898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029"/>
    <n v="1946"/>
    <n v="78"/>
    <s v="Boomers"/>
    <s v="Bachelors"/>
    <s v="College"/>
    <s v="Married"/>
    <n v="18100"/>
    <n v="18100"/>
    <s v="Bracket 2"/>
    <n v="0"/>
    <n v="0"/>
    <s v="Not Parent"/>
    <s v="2013-08-06"/>
    <d v="2024-07-24T00:00:00"/>
    <n v="4005"/>
    <n v="14"/>
    <n v="3"/>
    <n v="1"/>
    <n v="2"/>
    <n v="4"/>
    <n v="3"/>
    <n v="1"/>
    <n v="14"/>
    <n v="3.495630461922597E-3"/>
    <s v="Below Average Priority"/>
    <n v="1"/>
    <x v="10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196"/>
    <n v="1950"/>
    <n v="74"/>
    <s v="Boomers"/>
    <s v="PhD"/>
    <s v="College"/>
    <s v="Married"/>
    <n v="41145"/>
    <n v="41145"/>
    <s v="Bracket 3"/>
    <n v="1"/>
    <n v="1"/>
    <s v="Parent"/>
    <s v="2014-02-08"/>
    <d v="2024-07-24T00:00:00"/>
    <n v="3819"/>
    <n v="20"/>
    <n v="9"/>
    <n v="0"/>
    <n v="3"/>
    <n v="0"/>
    <n v="0"/>
    <n v="1"/>
    <n v="13"/>
    <n v="3.4040324692327832E-3"/>
    <s v="Below Average Priority"/>
    <n v="1"/>
    <x v="10"/>
    <x v="13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757"/>
    <n v="1967"/>
    <n v="57"/>
    <s v="Gen X"/>
    <s v="PhD"/>
    <s v="College"/>
    <s v="Divorced"/>
    <n v="28420"/>
    <n v="28420"/>
    <s v="Bracket 2"/>
    <n v="1"/>
    <n v="0"/>
    <s v="Parent"/>
    <s v="2013-12-24"/>
    <d v="2024-07-24T00:00:00"/>
    <n v="3865"/>
    <n v="36"/>
    <n v="4"/>
    <n v="2"/>
    <n v="5"/>
    <n v="2"/>
    <n v="0"/>
    <n v="0"/>
    <n v="13"/>
    <n v="3.3635187580853816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067"/>
    <n v="1976"/>
    <n v="48"/>
    <s v="Gen X"/>
    <s v="Postgraduate"/>
    <s v="College"/>
    <s v="Partner"/>
    <n v="25176"/>
    <n v="25176"/>
    <s v="Bracket 2"/>
    <n v="1"/>
    <n v="1"/>
    <s v="Parent"/>
    <s v="2013-08-10"/>
    <d v="2024-07-24T00:00:00"/>
    <n v="4001"/>
    <n v="79"/>
    <n v="4"/>
    <n v="0"/>
    <n v="4"/>
    <n v="0"/>
    <n v="0"/>
    <n v="5"/>
    <n v="13"/>
    <n v="3.2491877030742314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725"/>
    <n v="1966"/>
    <n v="58"/>
    <s v="Gen X"/>
    <s v="PhD"/>
    <s v="College"/>
    <s v="Partner"/>
    <n v="28764"/>
    <n v="28764"/>
    <s v="Bracket 2"/>
    <n v="1"/>
    <n v="1"/>
    <s v="Parent"/>
    <s v="2014-06-05"/>
    <d v="2024-07-24T00:00:00"/>
    <n v="3702"/>
    <n v="16"/>
    <n v="8"/>
    <n v="0"/>
    <n v="3"/>
    <n v="0"/>
    <n v="0"/>
    <n v="1"/>
    <n v="12"/>
    <n v="3.2414910858995136E-3"/>
    <s v="Below Average Priority"/>
    <n v="1"/>
    <x v="11"/>
    <x v="13"/>
    <x v="13"/>
    <n v="8"/>
    <x v="0"/>
    <x v="0"/>
    <x v="1"/>
    <x v="0"/>
    <x v="1"/>
    <n v="1"/>
    <s v="Converted"/>
    <n v="0"/>
    <n v="3"/>
    <n v="11"/>
    <n v="0"/>
    <n v="0"/>
    <n v="0"/>
    <n v="0"/>
    <n v="0"/>
    <x v="5"/>
  </r>
  <r>
    <n v="2795"/>
    <n v="1958"/>
    <n v="66"/>
    <s v="Boomers"/>
    <s v="Master"/>
    <s v="College"/>
    <s v="Single"/>
    <n v="30523"/>
    <n v="30523"/>
    <s v="Bracket 2"/>
    <n v="2"/>
    <n v="1"/>
    <s v="Parent"/>
    <s v="2013-07-01"/>
    <d v="2024-07-24T00:00:00"/>
    <n v="4041"/>
    <n v="0"/>
    <n v="5"/>
    <n v="0"/>
    <n v="3"/>
    <n v="0"/>
    <n v="0"/>
    <n v="5"/>
    <n v="13"/>
    <n v="3.2170254887404106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11148"/>
    <n v="1975"/>
    <n v="49"/>
    <s v="Gen X"/>
    <s v="Bachelors"/>
    <s v="College"/>
    <s v="Partner"/>
    <n v="22280"/>
    <n v="22280"/>
    <s v="Bracket 2"/>
    <n v="1"/>
    <n v="0"/>
    <s v="Parent"/>
    <s v="2013-05-19"/>
    <d v="2024-07-24T00:00:00"/>
    <n v="4084"/>
    <n v="85"/>
    <n v="2"/>
    <n v="1"/>
    <n v="4"/>
    <n v="3"/>
    <n v="1"/>
    <n v="2"/>
    <n v="13"/>
    <n v="3.1831537708129284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846"/>
    <n v="1977"/>
    <n v="47"/>
    <s v="Gen X"/>
    <s v="Bachelors"/>
    <s v="College"/>
    <s v="Divorced"/>
    <n v="40246"/>
    <n v="40246"/>
    <s v="Bracket 3"/>
    <n v="1"/>
    <n v="0"/>
    <s v="Parent"/>
    <s v="2012-12-19"/>
    <d v="2024-07-24T00:00:00"/>
    <n v="4235"/>
    <n v="68"/>
    <n v="2"/>
    <n v="1"/>
    <n v="6"/>
    <n v="2"/>
    <n v="1"/>
    <n v="1"/>
    <n v="13"/>
    <n v="3.0696576151121604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6961"/>
    <n v="1974"/>
    <n v="50"/>
    <s v="Gen X"/>
    <s v="Bachelors"/>
    <s v="College"/>
    <s v="Married"/>
    <n v="26751"/>
    <n v="26751"/>
    <s v="Bracket 2"/>
    <n v="2"/>
    <n v="0"/>
    <s v="Parent"/>
    <s v="2014-05-22"/>
    <d v="2024-07-24T00:00:00"/>
    <n v="3716"/>
    <n v="26"/>
    <n v="1"/>
    <n v="1"/>
    <n v="5"/>
    <n v="0"/>
    <n v="3"/>
    <n v="1"/>
    <n v="11"/>
    <n v="2.9601722282023681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386"/>
    <n v="1967"/>
    <n v="57"/>
    <s v="Gen X"/>
    <s v="Bachelors"/>
    <s v="College"/>
    <s v="Partner"/>
    <n v="32474"/>
    <n v="32474"/>
    <s v="Bracket 3"/>
    <n v="1"/>
    <n v="1"/>
    <s v="Parent"/>
    <s v="2014-05-11"/>
    <d v="2024-07-24T00:00:00"/>
    <n v="3727"/>
    <n v="0"/>
    <n v="10"/>
    <n v="0"/>
    <n v="1"/>
    <n v="0"/>
    <n v="0"/>
    <n v="0"/>
    <n v="11"/>
    <n v="2.9514354708881137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09"/>
    <n v="1982"/>
    <n v="42"/>
    <s v="Millennials"/>
    <s v="Master"/>
    <s v="College"/>
    <s v="Partner"/>
    <n v="27590"/>
    <n v="27590"/>
    <s v="Bracket 2"/>
    <n v="1"/>
    <n v="0"/>
    <s v="Parent"/>
    <s v="2013-04-23"/>
    <d v="2024-07-24T00:00:00"/>
    <n v="4110"/>
    <n v="38"/>
    <n v="6"/>
    <n v="0"/>
    <n v="5"/>
    <n v="0"/>
    <n v="0"/>
    <n v="1"/>
    <n v="12"/>
    <n v="2.9197080291970801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2"/>
    <n v="0"/>
    <n v="2"/>
    <x v="4"/>
  </r>
  <r>
    <n v="5329"/>
    <n v="1949"/>
    <n v="75"/>
    <s v="Boomers"/>
    <s v="PhD"/>
    <s v="College"/>
    <s v="Divorced"/>
    <n v="35946"/>
    <n v="35946"/>
    <s v="Bracket 3"/>
    <n v="1"/>
    <n v="1"/>
    <s v="Parent"/>
    <s v="2013-09-27"/>
    <d v="2024-07-24T00:00:00"/>
    <n v="3953"/>
    <n v="24"/>
    <n v="8"/>
    <n v="0"/>
    <n v="3"/>
    <n v="0"/>
    <n v="0"/>
    <n v="0"/>
    <n v="11"/>
    <n v="2.7826966860612194E-3"/>
    <s v="Below Average Priority"/>
    <n v="1"/>
    <x v="10"/>
    <x v="13"/>
    <x v="12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91"/>
    <n v="1951"/>
    <n v="73"/>
    <s v="Boomers"/>
    <s v="Master"/>
    <s v="College"/>
    <s v="Partner"/>
    <n v="29298"/>
    <n v="29298"/>
    <s v="Bracket 2"/>
    <n v="1"/>
    <n v="1"/>
    <s v="Parent"/>
    <s v="2013-09-07"/>
    <d v="2024-07-24T00:00:00"/>
    <n v="3973"/>
    <n v="60"/>
    <n v="6"/>
    <n v="0"/>
    <n v="2"/>
    <n v="2"/>
    <n v="0"/>
    <n v="1"/>
    <n v="11"/>
    <n v="2.7686886483765417E-3"/>
    <s v="Below Average Priority"/>
    <n v="1"/>
    <x v="11"/>
    <x v="13"/>
    <x v="13"/>
    <n v="5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492"/>
    <n v="1959"/>
    <n v="65"/>
    <s v="Boomers"/>
    <s v="Bachelors"/>
    <s v="College"/>
    <s v="Partner"/>
    <n v="38285"/>
    <n v="38285"/>
    <s v="Bracket 3"/>
    <n v="2"/>
    <n v="1"/>
    <s v="Parent"/>
    <s v="2014-06-24"/>
    <d v="2024-07-24T00:00:00"/>
    <n v="3683"/>
    <n v="96"/>
    <n v="2"/>
    <n v="0"/>
    <n v="5"/>
    <n v="2"/>
    <n v="0"/>
    <n v="1"/>
    <n v="10"/>
    <n v="2.7151778441487917E-3"/>
    <s v="Below Average Priority"/>
    <n v="1"/>
    <x v="10"/>
    <x v="13"/>
    <x v="12"/>
    <n v="2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528"/>
    <n v="1982"/>
    <n v="42"/>
    <s v="Millennials"/>
    <s v="Master"/>
    <s v="College"/>
    <s v="Partner"/>
    <n v="18492"/>
    <n v="18492"/>
    <s v="Bracket 2"/>
    <n v="1"/>
    <n v="0"/>
    <s v="Parent"/>
    <s v="2014-06-05"/>
    <d v="2024-07-24T00:00:00"/>
    <n v="3702"/>
    <n v="75"/>
    <n v="2"/>
    <n v="2"/>
    <n v="2"/>
    <n v="2"/>
    <n v="1"/>
    <n v="1"/>
    <n v="10"/>
    <n v="2.7012425715829281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7788"/>
    <n v="1983"/>
    <n v="41"/>
    <s v="Millennials"/>
    <s v="PhD"/>
    <s v="College"/>
    <s v="Married"/>
    <n v="23536"/>
    <n v="23536"/>
    <s v="Bracket 2"/>
    <n v="1"/>
    <n v="0"/>
    <s v="Parent"/>
    <s v="2014-06-04"/>
    <d v="2024-07-24T00:00:00"/>
    <n v="3703"/>
    <n v="53"/>
    <n v="6"/>
    <n v="0"/>
    <n v="3"/>
    <n v="0"/>
    <n v="0"/>
    <n v="1"/>
    <n v="10"/>
    <n v="2.7005130974885228E-3"/>
    <s v="Below Average Priority"/>
    <n v="1"/>
    <x v="10"/>
    <x v="13"/>
    <x v="12"/>
    <n v="3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4298"/>
    <n v="1973"/>
    <n v="51"/>
    <s v="Gen X"/>
    <s v="PhD"/>
    <s v="College"/>
    <s v="Partner"/>
    <n v="20427"/>
    <n v="20427"/>
    <s v="Bracket 2"/>
    <n v="1"/>
    <n v="0"/>
    <s v="Parent"/>
    <s v="2014-03-24"/>
    <d v="2024-07-24T00:00:00"/>
    <n v="3775"/>
    <n v="63"/>
    <n v="5"/>
    <n v="0"/>
    <n v="4"/>
    <n v="0"/>
    <n v="0"/>
    <n v="1"/>
    <n v="10"/>
    <n v="2.6490066225165563E-3"/>
    <s v="Below Average Priority"/>
    <n v="1"/>
    <x v="11"/>
    <x v="13"/>
    <x v="13"/>
    <n v="8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742"/>
    <n v="1979"/>
    <n v="45"/>
    <s v="Gen X"/>
    <s v="Bachelors"/>
    <s v="College"/>
    <s v="Married"/>
    <n v="17688"/>
    <n v="17688"/>
    <s v="Bracket 2"/>
    <n v="1"/>
    <n v="0"/>
    <s v="Parent"/>
    <s v="2013-01-13"/>
    <d v="2024-07-24T00:00:00"/>
    <n v="4210"/>
    <n v="82"/>
    <n v="2"/>
    <n v="2"/>
    <n v="1"/>
    <n v="3"/>
    <n v="1"/>
    <n v="2"/>
    <n v="11"/>
    <n v="2.6128266033254156E-3"/>
    <s v="Below Average Priority"/>
    <n v="1"/>
    <x v="11"/>
    <x v="13"/>
    <x v="13"/>
    <n v="8"/>
    <x v="0"/>
    <x v="0"/>
    <x v="0"/>
    <x v="0"/>
    <x v="1"/>
    <n v="0"/>
    <s v="Not Converted"/>
    <n v="1"/>
    <n v="3"/>
    <n v="11"/>
    <n v="0"/>
    <n v="0"/>
    <n v="2"/>
    <n v="0"/>
    <n v="2"/>
    <x v="4"/>
  </r>
  <r>
    <n v="4259"/>
    <n v="1986"/>
    <n v="38"/>
    <s v="Millennials"/>
    <s v="Master"/>
    <s v="College"/>
    <s v="Single"/>
    <n v="19485"/>
    <n v="19485"/>
    <s v="Bracket 2"/>
    <n v="2"/>
    <n v="0"/>
    <s v="Parent"/>
    <s v="2013-09-24"/>
    <d v="2024-07-24T00:00:00"/>
    <n v="3956"/>
    <n v="80"/>
    <n v="6"/>
    <n v="0"/>
    <n v="4"/>
    <n v="0"/>
    <n v="0"/>
    <n v="0"/>
    <n v="10"/>
    <n v="2.5278058645096056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9931"/>
    <n v="1963"/>
    <n v="61"/>
    <s v="Boomers"/>
    <s v="PhD"/>
    <s v="College"/>
    <s v="Married"/>
    <n v="4023"/>
    <n v="48276"/>
    <s v="Bracket 3"/>
    <n v="1"/>
    <n v="1"/>
    <s v="Parent"/>
    <s v="2014-06-23"/>
    <d v="2024-07-24T00:00:00"/>
    <n v="3684"/>
    <n v="29"/>
    <n v="5"/>
    <n v="0"/>
    <n v="1"/>
    <n v="1"/>
    <n v="1"/>
    <n v="1"/>
    <n v="9"/>
    <n v="2.4429967426710096E-3"/>
    <s v="Below Average Priority"/>
    <n v="15"/>
    <x v="10"/>
    <x v="13"/>
    <x v="10"/>
    <n v="19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8566"/>
    <n v="1961"/>
    <n v="63"/>
    <s v="Boomers"/>
    <s v="PhD"/>
    <s v="College"/>
    <s v="Partner"/>
    <n v="32583"/>
    <n v="32583"/>
    <s v="Bracket 3"/>
    <n v="1"/>
    <n v="1"/>
    <s v="Parent"/>
    <s v="2014-06-15"/>
    <d v="2024-07-24T00:00:00"/>
    <n v="3692"/>
    <n v="10"/>
    <n v="5"/>
    <n v="0"/>
    <n v="3"/>
    <n v="0"/>
    <n v="0"/>
    <n v="1"/>
    <n v="9"/>
    <n v="2.437703141928494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6862"/>
    <n v="1971"/>
    <n v="53"/>
    <s v="Gen X"/>
    <s v="Bachelors"/>
    <s v="College"/>
    <s v="Divorced"/>
    <n v="1730"/>
    <n v="20760"/>
    <s v="Bracket 2"/>
    <n v="0"/>
    <n v="0"/>
    <s v="Not Parent"/>
    <s v="2014-05-18"/>
    <d v="2024-07-24T00:00:00"/>
    <n v="3720"/>
    <n v="65"/>
    <n v="1"/>
    <n v="1"/>
    <n v="3"/>
    <n v="1"/>
    <n v="1"/>
    <n v="1"/>
    <n v="8"/>
    <n v="2.1505376344086021E-3"/>
    <s v="Below Average Priority"/>
    <n v="15"/>
    <x v="10"/>
    <x v="13"/>
    <x v="10"/>
    <n v="20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824"/>
    <n v="1972"/>
    <n v="52"/>
    <s v="Gen X"/>
    <s v="PhD"/>
    <s v="College"/>
    <s v="Partner"/>
    <n v="34578"/>
    <n v="34578"/>
    <s v="Bracket 3"/>
    <n v="2"/>
    <n v="1"/>
    <s v="Parent"/>
    <s v="2014-04-11"/>
    <d v="2024-07-24T00:00:00"/>
    <n v="3757"/>
    <n v="1"/>
    <n v="7"/>
    <n v="0"/>
    <n v="1"/>
    <n v="0"/>
    <n v="0"/>
    <n v="0"/>
    <n v="8"/>
    <n v="2.129358530742614E-3"/>
    <s v="Below Average Priority"/>
    <n v="1"/>
    <x v="11"/>
    <x v="13"/>
    <x v="13"/>
    <n v="6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0104"/>
    <n v="1974"/>
    <n v="50"/>
    <s v="Gen X"/>
    <s v="Bachelors"/>
    <s v="College"/>
    <s v="Partner"/>
    <n v="33590"/>
    <n v="33590"/>
    <s v="Bracket 3"/>
    <n v="2"/>
    <n v="1"/>
    <s v="Parent"/>
    <s v="2013-11-03"/>
    <d v="2024-07-24T00:00:00"/>
    <n v="3916"/>
    <n v="65"/>
    <n v="4"/>
    <n v="0"/>
    <n v="2"/>
    <n v="0"/>
    <n v="0"/>
    <n v="2"/>
    <n v="8"/>
    <n v="2.0429009193054137E-3"/>
    <s v="Below Average Priority"/>
    <n v="1"/>
    <x v="11"/>
    <x v="13"/>
    <x v="13"/>
    <n v="7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11181"/>
    <n v="1949"/>
    <n v="75"/>
    <s v="Boomers"/>
    <s v="PhD"/>
    <s v="College"/>
    <s v="Married"/>
    <n v="156924"/>
    <n v="156924"/>
    <s v="Bracket 6"/>
    <n v="0"/>
    <n v="0"/>
    <s v="Not Parent"/>
    <s v="2013-08-29"/>
    <d v="2024-07-24T00:00:00"/>
    <n v="3982"/>
    <n v="85"/>
    <n v="2"/>
    <n v="1"/>
    <n v="2"/>
    <n v="1"/>
    <n v="1"/>
    <n v="1"/>
    <n v="8"/>
    <n v="2.0090406830738324E-3"/>
    <s v="Below Average Priority"/>
    <n v="0"/>
    <x v="10"/>
    <x v="13"/>
    <x v="10"/>
    <n v="0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3955"/>
    <n v="1965"/>
    <n v="59"/>
    <s v="Gen X"/>
    <s v="Bachelors"/>
    <s v="College"/>
    <s v="Divorced"/>
    <n v="4861"/>
    <n v="58332"/>
    <s v="Bracket 4"/>
    <n v="0"/>
    <n v="0"/>
    <s v="Not Parent"/>
    <s v="2014-06-22"/>
    <d v="2024-07-24T00:00:00"/>
    <n v="3685"/>
    <n v="20"/>
    <n v="2"/>
    <n v="1"/>
    <n v="1"/>
    <n v="1"/>
    <n v="0"/>
    <n v="1"/>
    <n v="6"/>
    <n v="1.6282225237449117E-3"/>
    <s v="Below Average Priority"/>
    <n v="0"/>
    <x v="10"/>
    <x v="13"/>
    <x v="10"/>
    <n v="14"/>
    <x v="0"/>
    <x v="0"/>
    <x v="0"/>
    <x v="0"/>
    <x v="1"/>
    <n v="0"/>
    <s v="Not Converted"/>
    <n v="0"/>
    <n v="3"/>
    <n v="11"/>
    <n v="0"/>
    <n v="0"/>
    <n v="0"/>
    <n v="0"/>
    <n v="0"/>
    <x v="5"/>
  </r>
  <r>
    <n v="5555"/>
    <n v="1975"/>
    <n v="49"/>
    <s v="Gen X"/>
    <s v="Bachelors"/>
    <s v="College"/>
    <s v="Divorced"/>
    <n v="153924"/>
    <n v="153924"/>
    <s v="Bracket 6"/>
    <n v="0"/>
    <n v="0"/>
    <s v="Not Parent"/>
    <s v="2014-02-07"/>
    <d v="2024-07-24T00:00:00"/>
    <n v="3820"/>
    <n v="81"/>
    <n v="1"/>
    <n v="1"/>
    <n v="1"/>
    <n v="1"/>
    <n v="1"/>
    <n v="1"/>
    <n v="6"/>
    <n v="1.5706806282722514E-3"/>
    <s v="Below Average Priority"/>
    <n v="0"/>
    <x v="10"/>
    <x v="13"/>
    <x v="10"/>
    <n v="0"/>
    <x v="0"/>
    <x v="0"/>
    <x v="0"/>
    <x v="0"/>
    <x v="1"/>
    <n v="0"/>
    <s v="Not Converted"/>
    <n v="0"/>
    <n v="3"/>
    <n v="11"/>
    <n v="0"/>
    <n v="0"/>
    <n v="0"/>
    <n v="1"/>
    <n v="1"/>
    <x v="4"/>
  </r>
  <r>
    <n v="11110"/>
    <n v="1973"/>
    <n v="51"/>
    <s v="Gen X"/>
    <s v="Bachelors"/>
    <s v="College"/>
    <s v="Single"/>
    <n v="3502"/>
    <n v="42024"/>
    <s v="Bracket 3"/>
    <n v="1"/>
    <n v="0"/>
    <s v="Parent"/>
    <s v="2013-04-13"/>
    <d v="2024-07-24T00:00:00"/>
    <n v="4120"/>
    <n v="56"/>
    <n v="2"/>
    <n v="1"/>
    <n v="1"/>
    <n v="0"/>
    <n v="0"/>
    <n v="1"/>
    <n v="5"/>
    <n v="1.2135922330097086E-3"/>
    <s v="Low Priority"/>
    <n v="0"/>
    <x v="10"/>
    <x v="13"/>
    <x v="10"/>
    <n v="14"/>
    <x v="0"/>
    <x v="0"/>
    <x v="0"/>
    <x v="0"/>
    <x v="1"/>
    <n v="0"/>
    <s v="Not Converted"/>
    <n v="0"/>
    <n v="3"/>
    <n v="11"/>
    <n v="0"/>
    <n v="0"/>
    <n v="2"/>
    <n v="0"/>
    <n v="2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7">
  <r>
    <n v="477"/>
    <n v="1986"/>
    <n v="38"/>
    <s v="Millennials"/>
    <s v="Bachelors"/>
    <s v="College"/>
    <s v="Married"/>
    <n v="83512"/>
    <n v="83512"/>
    <s v="Bracket 5"/>
    <n v="0"/>
    <n v="0"/>
    <s v="Not Parent"/>
    <s v="2014-06-17"/>
    <d v="2014-10-04T00:00:00"/>
    <n v="109"/>
    <n v="31"/>
    <n v="78"/>
    <d v="2014-07-18T00:00:00"/>
    <n v="1060"/>
    <n v="61"/>
    <n v="835"/>
    <n v="80"/>
    <n v="20"/>
    <n v="101"/>
    <n v="2157"/>
    <n v="19.788990825688074"/>
    <x v="0"/>
    <s v="No"/>
    <n v="1"/>
    <x v="0"/>
    <n v="10"/>
    <n v="4"/>
    <n v="7"/>
    <x v="0"/>
    <n v="1"/>
    <n v="1"/>
    <n v="1"/>
    <n v="1"/>
    <n v="0"/>
    <n v="1"/>
    <n v="4"/>
    <x v="0"/>
    <n v="1"/>
    <s v="Converted"/>
    <x v="0"/>
    <n v="3"/>
    <n v="11"/>
    <n v="4"/>
    <n v="3"/>
    <n v="0"/>
    <n v="1"/>
    <n v="8"/>
    <x v="0"/>
  </r>
  <r>
    <n v="2781"/>
    <n v="1981"/>
    <n v="43"/>
    <s v="Millennials"/>
    <s v="Bachelors"/>
    <s v="College"/>
    <s v="Single"/>
    <n v="72066"/>
    <n v="72066"/>
    <s v="Bracket 4"/>
    <n v="0"/>
    <n v="0"/>
    <s v="Not Parent"/>
    <s v="2014-06-23"/>
    <d v="2014-10-04T00:00:00"/>
    <n v="103"/>
    <n v="55"/>
    <n v="48"/>
    <d v="2014-08-17T00:00:00"/>
    <n v="1003"/>
    <n v="34"/>
    <n v="536"/>
    <n v="134"/>
    <n v="51"/>
    <n v="34"/>
    <n v="1792"/>
    <n v="17.398058252427184"/>
    <x v="0"/>
    <s v="Yes"/>
    <n v="1"/>
    <x v="0"/>
    <n v="6"/>
    <n v="4"/>
    <n v="6"/>
    <x v="0"/>
    <n v="2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2939"/>
    <n v="1970"/>
    <n v="54"/>
    <s v="Gen X"/>
    <s v="Master"/>
    <s v="College"/>
    <s v="Partner"/>
    <n v="79419"/>
    <n v="79419"/>
    <s v="Bracket 5"/>
    <n v="0"/>
    <n v="0"/>
    <s v="Not Parent"/>
    <s v="2014-06-22"/>
    <d v="2014-10-04T00:00:00"/>
    <n v="104"/>
    <n v="96"/>
    <n v="8"/>
    <d v="2014-09-26T00:00:00"/>
    <n v="751"/>
    <n v="127"/>
    <n v="687"/>
    <n v="20"/>
    <n v="15"/>
    <n v="31"/>
    <n v="1631"/>
    <n v="15.682692307692308"/>
    <x v="0"/>
    <s v="Yes"/>
    <n v="1"/>
    <x v="0"/>
    <n v="4"/>
    <n v="4"/>
    <n v="6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27"/>
    <n v="1973"/>
    <n v="51"/>
    <s v="Gen X"/>
    <s v="PhD"/>
    <s v="College"/>
    <s v="Married"/>
    <n v="85844"/>
    <n v="85844"/>
    <s v="Bracket 5"/>
    <n v="0"/>
    <n v="0"/>
    <s v="Not Parent"/>
    <s v="2014-05-29"/>
    <d v="2014-10-04T00:00:00"/>
    <n v="128"/>
    <n v="62"/>
    <n v="66"/>
    <d v="2014-07-30T00:00:00"/>
    <n v="938"/>
    <n v="19"/>
    <n v="843"/>
    <n v="25"/>
    <n v="95"/>
    <n v="38"/>
    <n v="1958"/>
    <n v="15.296875"/>
    <x v="0"/>
    <s v="Yes"/>
    <n v="1"/>
    <x v="0"/>
    <n v="7"/>
    <n v="6"/>
    <n v="6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225"/>
    <n v="1963"/>
    <n v="61"/>
    <s v="Boomers"/>
    <s v="Bachelors"/>
    <s v="College"/>
    <s v="Married"/>
    <n v="80124"/>
    <n v="80124"/>
    <s v="Bracket 5"/>
    <n v="0"/>
    <n v="0"/>
    <s v="Not Parent"/>
    <s v="2014-06-26"/>
    <d v="2014-10-04T00:00:00"/>
    <n v="100"/>
    <n v="47"/>
    <n v="53"/>
    <d v="2014-08-12T00:00:00"/>
    <n v="483"/>
    <n v="84"/>
    <n v="398"/>
    <n v="205"/>
    <n v="84"/>
    <n v="241"/>
    <n v="1495"/>
    <n v="14.95"/>
    <x v="0"/>
    <s v="Yes"/>
    <n v="1"/>
    <x v="0"/>
    <n v="8"/>
    <n v="3"/>
    <n v="7"/>
    <x v="0"/>
    <n v="1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7059"/>
    <n v="1963"/>
    <n v="61"/>
    <s v="Boomers"/>
    <s v="Bachelors"/>
    <s v="College"/>
    <s v="Married"/>
    <n v="80124"/>
    <n v="80124"/>
    <s v="Bracket 5"/>
    <n v="0"/>
    <n v="0"/>
    <s v="Not Parent"/>
    <s v="2014-06-26"/>
    <d v="2014-10-04T00:00:00"/>
    <n v="100"/>
    <n v="47"/>
    <n v="53"/>
    <d v="2014-08-12T00:00:00"/>
    <n v="483"/>
    <n v="84"/>
    <n v="398"/>
    <n v="205"/>
    <n v="84"/>
    <n v="241"/>
    <n v="1495"/>
    <n v="14.95"/>
    <x v="0"/>
    <s v="Yes"/>
    <n v="1"/>
    <x v="0"/>
    <n v="8"/>
    <n v="3"/>
    <n v="7"/>
    <x v="0"/>
    <n v="1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2225"/>
    <n v="1977"/>
    <n v="47"/>
    <s v="Gen X"/>
    <s v="Bachelors"/>
    <s v="College"/>
    <s v="Divorced"/>
    <n v="82582"/>
    <n v="82582"/>
    <s v="Bracket 5"/>
    <n v="0"/>
    <n v="0"/>
    <s v="Not Parent"/>
    <s v="2014-06-07"/>
    <d v="2014-10-04T00:00:00"/>
    <n v="119"/>
    <n v="54"/>
    <n v="65"/>
    <d v="2014-07-31T00:00:00"/>
    <n v="510"/>
    <n v="120"/>
    <n v="550"/>
    <n v="156"/>
    <n v="40"/>
    <n v="241"/>
    <n v="1617"/>
    <n v="13.588235294117647"/>
    <x v="0"/>
    <s v="Yes"/>
    <n v="1"/>
    <x v="0"/>
    <n v="7"/>
    <n v="4"/>
    <n v="9"/>
    <x v="1"/>
    <n v="1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3010"/>
    <n v="1989"/>
    <n v="35"/>
    <s v="Millennials"/>
    <s v="Master"/>
    <s v="College"/>
    <s v="Partner"/>
    <n v="88420"/>
    <n v="88420"/>
    <s v="Bracket 5"/>
    <n v="0"/>
    <n v="0"/>
    <s v="Not Parent"/>
    <s v="2014-05-02"/>
    <d v="2014-10-04T00:00:00"/>
    <n v="155"/>
    <n v="87"/>
    <n v="68"/>
    <d v="2014-07-28T00:00:00"/>
    <n v="957"/>
    <n v="153"/>
    <n v="612"/>
    <n v="99"/>
    <n v="95"/>
    <n v="153"/>
    <n v="2069"/>
    <n v="13.348387096774193"/>
    <x v="0"/>
    <s v="Yes"/>
    <n v="1"/>
    <x v="0"/>
    <n v="8"/>
    <n v="4"/>
    <n v="7"/>
    <x v="0"/>
    <n v="1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9400"/>
    <n v="1958"/>
    <n v="66"/>
    <s v="Boomers"/>
    <s v="Postgraduate"/>
    <s v="College"/>
    <s v="Single"/>
    <n v="85485"/>
    <n v="85485"/>
    <s v="Bracket 5"/>
    <n v="0"/>
    <n v="0"/>
    <s v="Not Parent"/>
    <s v="2014-06-21"/>
    <d v="2014-10-04T00:00:00"/>
    <n v="105"/>
    <n v="73"/>
    <n v="32"/>
    <d v="2014-09-02T00:00:00"/>
    <n v="630"/>
    <n v="26"/>
    <n v="611"/>
    <n v="44"/>
    <n v="18"/>
    <n v="54"/>
    <n v="1383"/>
    <n v="13.171428571428571"/>
    <x v="0"/>
    <s v="Yes"/>
    <n v="1"/>
    <x v="0"/>
    <n v="6"/>
    <n v="6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31"/>
    <n v="1986"/>
    <n v="38"/>
    <s v="Millennials"/>
    <s v="Bachelors"/>
    <s v="College"/>
    <s v="Partner"/>
    <n v="83033"/>
    <n v="83033"/>
    <s v="Bracket 5"/>
    <n v="1"/>
    <n v="0"/>
    <s v="Parent"/>
    <s v="2014-05-18"/>
    <d v="2014-10-04T00:00:00"/>
    <n v="139"/>
    <n v="82"/>
    <n v="57"/>
    <d v="2014-08-08T00:00:00"/>
    <n v="812"/>
    <n v="99"/>
    <n v="431"/>
    <n v="237"/>
    <n v="149"/>
    <n v="33"/>
    <n v="1761"/>
    <n v="12.669064748201439"/>
    <x v="0"/>
    <s v="Yes"/>
    <n v="1"/>
    <x v="0"/>
    <n v="10"/>
    <n v="11"/>
    <n v="4"/>
    <x v="2"/>
    <n v="5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831"/>
    <n v="1976"/>
    <n v="48"/>
    <s v="Gen X"/>
    <s v="Bachelors"/>
    <s v="College"/>
    <s v="Partner"/>
    <n v="78416"/>
    <n v="78416"/>
    <s v="Bracket 5"/>
    <n v="0"/>
    <n v="1"/>
    <s v="Parent"/>
    <s v="2014-06-27"/>
    <d v="2014-10-04T00:00:00"/>
    <n v="99"/>
    <n v="99"/>
    <n v="0"/>
    <d v="2014-10-04T00:00:00"/>
    <n v="453"/>
    <n v="38"/>
    <n v="279"/>
    <n v="188"/>
    <n v="38"/>
    <n v="183"/>
    <n v="1179"/>
    <n v="11.909090909090908"/>
    <x v="0"/>
    <s v="Yes"/>
    <n v="2"/>
    <x v="0"/>
    <n v="10"/>
    <n v="7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98"/>
    <n v="1947"/>
    <n v="77"/>
    <s v="Boomers"/>
    <s v="PhD"/>
    <s v="College"/>
    <s v="Partner"/>
    <n v="81574"/>
    <n v="81574"/>
    <s v="Bracket 5"/>
    <n v="0"/>
    <n v="0"/>
    <s v="Not Parent"/>
    <s v="2014-04-28"/>
    <d v="2014-10-04T00:00:00"/>
    <n v="159"/>
    <n v="89"/>
    <n v="70"/>
    <d v="2014-07-26T00:00:00"/>
    <n v="1252"/>
    <n v="0"/>
    <n v="465"/>
    <n v="46"/>
    <n v="35"/>
    <n v="0"/>
    <n v="1798"/>
    <n v="11.308176100628931"/>
    <x v="0"/>
    <s v="Yes"/>
    <n v="1"/>
    <x v="0"/>
    <n v="8"/>
    <n v="4"/>
    <n v="5"/>
    <x v="0"/>
    <n v="1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4394"/>
    <n v="1965"/>
    <n v="59"/>
    <s v="Gen X"/>
    <s v="PhD"/>
    <s v="College"/>
    <s v="Married"/>
    <n v="81051"/>
    <n v="81051"/>
    <s v="Bracket 5"/>
    <n v="0"/>
    <n v="0"/>
    <s v="Not Parent"/>
    <s v="2014-05-23"/>
    <d v="2014-10-04T00:00:00"/>
    <n v="134"/>
    <n v="43"/>
    <n v="91"/>
    <d v="2014-07-05T00:00:00"/>
    <n v="1142"/>
    <n v="29"/>
    <n v="249"/>
    <n v="38"/>
    <n v="29"/>
    <n v="14"/>
    <n v="1501"/>
    <n v="11.201492537313433"/>
    <x v="0"/>
    <s v="No"/>
    <n v="1"/>
    <x v="0"/>
    <n v="12"/>
    <n v="5"/>
    <n v="5"/>
    <x v="0"/>
    <n v="2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1340"/>
    <n v="1986"/>
    <n v="38"/>
    <s v="Millennials"/>
    <s v="Bachelors"/>
    <s v="College"/>
    <s v="Married"/>
    <n v="92910"/>
    <n v="92910"/>
    <s v="Bracket 5"/>
    <n v="0"/>
    <n v="0"/>
    <s v="Not Parent"/>
    <s v="2014-04-24"/>
    <d v="2014-10-04T00:00:00"/>
    <n v="163"/>
    <n v="42"/>
    <n v="121"/>
    <d v="2014-06-05T00:00:00"/>
    <n v="551"/>
    <n v="137"/>
    <n v="792"/>
    <n v="179"/>
    <n v="103"/>
    <n v="33"/>
    <n v="1795"/>
    <n v="11.012269938650308"/>
    <x v="0"/>
    <s v="No"/>
    <n v="1"/>
    <x v="0"/>
    <n v="13"/>
    <n v="6"/>
    <n v="7"/>
    <x v="0"/>
    <n v="1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2186"/>
    <n v="1977"/>
    <n v="47"/>
    <s v="Gen X"/>
    <s v="Postgraduate"/>
    <s v="College"/>
    <s v="Partner"/>
    <n v="82326"/>
    <n v="82326"/>
    <s v="Bracket 5"/>
    <n v="0"/>
    <n v="0"/>
    <s v="Not Parent"/>
    <s v="2014-03-10"/>
    <d v="2014-10-04T00:00:00"/>
    <n v="208"/>
    <n v="30"/>
    <n v="178"/>
    <d v="2014-04-09T00:00:00"/>
    <n v="938"/>
    <n v="142"/>
    <n v="754"/>
    <n v="159"/>
    <n v="81"/>
    <n v="183"/>
    <n v="2257"/>
    <n v="10.850961538461538"/>
    <x v="0"/>
    <s v="No"/>
    <n v="1"/>
    <x v="0"/>
    <n v="6"/>
    <n v="5"/>
    <n v="10"/>
    <x v="1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5735"/>
    <n v="1991"/>
    <n v="33"/>
    <s v="Millennials"/>
    <s v="Master"/>
    <s v="College"/>
    <s v="Single"/>
    <n v="90638"/>
    <n v="90638"/>
    <s v="Bracket 5"/>
    <n v="0"/>
    <n v="0"/>
    <s v="Not Parent"/>
    <s v="2014-02-13"/>
    <d v="2014-10-04T00:00:00"/>
    <n v="233"/>
    <n v="29"/>
    <n v="204"/>
    <d v="2014-03-14T00:00:00"/>
    <n v="1156"/>
    <n v="120"/>
    <n v="915"/>
    <n v="94"/>
    <n v="144"/>
    <n v="96"/>
    <n v="2525"/>
    <n v="10.836909871244636"/>
    <x v="0"/>
    <s v="No"/>
    <n v="1"/>
    <x v="0"/>
    <n v="10"/>
    <n v="3"/>
    <n v="4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350"/>
    <n v="1991"/>
    <n v="33"/>
    <s v="Millennials"/>
    <s v="Master"/>
    <s v="College"/>
    <s v="Single"/>
    <n v="90638"/>
    <n v="90638"/>
    <s v="Bracket 5"/>
    <n v="0"/>
    <n v="0"/>
    <s v="Not Parent"/>
    <s v="2014-02-13"/>
    <d v="2014-10-04T00:00:00"/>
    <n v="233"/>
    <n v="29"/>
    <n v="204"/>
    <d v="2014-03-14T00:00:00"/>
    <n v="1156"/>
    <n v="120"/>
    <n v="915"/>
    <n v="94"/>
    <n v="144"/>
    <n v="96"/>
    <n v="2525"/>
    <n v="10.836909871244636"/>
    <x v="0"/>
    <s v="No"/>
    <n v="1"/>
    <x v="0"/>
    <n v="10"/>
    <n v="3"/>
    <n v="4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826"/>
    <n v="1970"/>
    <n v="54"/>
    <s v="Gen X"/>
    <s v="Bachelors"/>
    <s v="College"/>
    <s v="Divorced"/>
    <n v="84835"/>
    <n v="84835"/>
    <s v="Bracket 5"/>
    <n v="0"/>
    <n v="0"/>
    <s v="Not Parent"/>
    <s v="2014-06-16"/>
    <d v="2014-10-04T00:00:00"/>
    <n v="110"/>
    <n v="0"/>
    <n v="110"/>
    <d v="2014-06-16T00:00:00"/>
    <n v="189"/>
    <n v="104"/>
    <n v="379"/>
    <n v="111"/>
    <n v="189"/>
    <n v="218"/>
    <n v="1190"/>
    <n v="10.818181818181818"/>
    <x v="0"/>
    <s v="No"/>
    <n v="1"/>
    <x v="0"/>
    <n v="6"/>
    <n v="4"/>
    <n v="4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9888"/>
    <n v="1969"/>
    <n v="55"/>
    <s v="Gen X"/>
    <s v="Bachelors"/>
    <s v="College"/>
    <s v="Partner"/>
    <n v="68695"/>
    <n v="68695"/>
    <s v="Bracket 4"/>
    <n v="0"/>
    <n v="0"/>
    <s v="Not Parent"/>
    <s v="2014-06-25"/>
    <d v="2014-10-04T00:00:00"/>
    <n v="101"/>
    <n v="3"/>
    <n v="98"/>
    <d v="2014-06-28T00:00:00"/>
    <n v="458"/>
    <n v="81"/>
    <n v="356"/>
    <n v="106"/>
    <n v="50"/>
    <n v="40"/>
    <n v="1091"/>
    <n v="10.801980198019802"/>
    <x v="0"/>
    <s v="No"/>
    <n v="1"/>
    <x v="0"/>
    <n v="7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399"/>
    <n v="1969"/>
    <n v="55"/>
    <s v="Gen X"/>
    <s v="Bachelors"/>
    <s v="College"/>
    <s v="Partner"/>
    <n v="68695"/>
    <n v="68695"/>
    <s v="Bracket 4"/>
    <n v="0"/>
    <n v="0"/>
    <s v="Not Parent"/>
    <s v="2014-06-25"/>
    <d v="2014-10-04T00:00:00"/>
    <n v="101"/>
    <n v="3"/>
    <n v="98"/>
    <d v="2014-06-28T00:00:00"/>
    <n v="458"/>
    <n v="81"/>
    <n v="356"/>
    <n v="106"/>
    <n v="50"/>
    <n v="40"/>
    <n v="1091"/>
    <n v="10.801980198019802"/>
    <x v="0"/>
    <s v="No"/>
    <n v="1"/>
    <x v="0"/>
    <n v="7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721"/>
    <n v="1956"/>
    <n v="68"/>
    <s v="Boomers"/>
    <s v="PhD"/>
    <s v="College"/>
    <s v="Married"/>
    <n v="84117"/>
    <n v="84117"/>
    <s v="Bracket 5"/>
    <n v="0"/>
    <n v="0"/>
    <s v="Not Parent"/>
    <s v="2014-05-11"/>
    <d v="2014-10-04T00:00:00"/>
    <n v="146"/>
    <n v="60"/>
    <n v="86"/>
    <d v="2014-07-10T00:00:00"/>
    <n v="611"/>
    <n v="76"/>
    <n v="749"/>
    <n v="59"/>
    <n v="45"/>
    <n v="26"/>
    <n v="1566"/>
    <n v="10.726027397260275"/>
    <x v="0"/>
    <s v="Yes"/>
    <n v="1"/>
    <x v="0"/>
    <n v="6"/>
    <n v="7"/>
    <n v="10"/>
    <x v="1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959"/>
    <n v="1961"/>
    <n v="63"/>
    <s v="Boomers"/>
    <s v="Bachelors"/>
    <s v="College"/>
    <s v="Married"/>
    <n v="79410"/>
    <n v="79410"/>
    <s v="Bracket 5"/>
    <n v="0"/>
    <n v="0"/>
    <s v="Not Parent"/>
    <s v="2014-05-29"/>
    <d v="2014-10-04T00:00:00"/>
    <n v="128"/>
    <n v="19"/>
    <n v="109"/>
    <d v="2014-06-17T00:00:00"/>
    <n v="658"/>
    <n v="80"/>
    <n v="483"/>
    <n v="123"/>
    <n v="13"/>
    <n v="13"/>
    <n v="1370"/>
    <n v="10.703125"/>
    <x v="0"/>
    <s v="No"/>
    <n v="1"/>
    <x v="0"/>
    <n v="5"/>
    <n v="3"/>
    <n v="2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875"/>
    <n v="1949"/>
    <n v="75"/>
    <s v="Boomers"/>
    <s v="Bachelors"/>
    <s v="College"/>
    <s v="Married"/>
    <n v="72025"/>
    <n v="72025"/>
    <s v="Bracket 4"/>
    <n v="0"/>
    <n v="0"/>
    <s v="Not Parent"/>
    <s v="2014-04-29"/>
    <d v="2014-10-04T00:00:00"/>
    <n v="158"/>
    <n v="46"/>
    <n v="112"/>
    <d v="2014-06-14T00:00:00"/>
    <n v="967"/>
    <n v="0"/>
    <n v="617"/>
    <n v="43"/>
    <n v="50"/>
    <n v="0"/>
    <n v="1677"/>
    <n v="10.613924050632912"/>
    <x v="0"/>
    <s v="Yes"/>
    <n v="1"/>
    <x v="0"/>
    <n v="13"/>
    <n v="4"/>
    <n v="8"/>
    <x v="0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3005"/>
    <n v="1992"/>
    <n v="32"/>
    <s v="Millennials"/>
    <s v="Bachelors"/>
    <s v="College"/>
    <s v="Single"/>
    <n v="83528"/>
    <n v="83528"/>
    <s v="Bracket 5"/>
    <n v="0"/>
    <n v="0"/>
    <s v="Not Parent"/>
    <s v="2014-05-01"/>
    <d v="2014-10-04T00:00:00"/>
    <n v="156"/>
    <n v="7"/>
    <n v="149"/>
    <d v="2014-05-08T00:00:00"/>
    <n v="530"/>
    <n v="117"/>
    <n v="678"/>
    <n v="134"/>
    <n v="44"/>
    <n v="147"/>
    <n v="1650"/>
    <n v="10.576923076923077"/>
    <x v="0"/>
    <s v="No"/>
    <n v="1"/>
    <x v="0"/>
    <n v="8"/>
    <n v="4"/>
    <n v="10"/>
    <x v="1"/>
    <n v="1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8029"/>
    <n v="1988"/>
    <n v="36"/>
    <s v="Millennials"/>
    <s v="Master"/>
    <s v="College"/>
    <s v="Single"/>
    <n v="90247"/>
    <n v="90247"/>
    <s v="Bracket 5"/>
    <n v="0"/>
    <n v="0"/>
    <s v="Not Parent"/>
    <s v="2014-04-29"/>
    <d v="2014-10-04T00:00:00"/>
    <n v="158"/>
    <n v="27"/>
    <n v="131"/>
    <d v="2014-05-26T00:00:00"/>
    <n v="1184"/>
    <n v="32"/>
    <n v="352"/>
    <n v="21"/>
    <n v="16"/>
    <n v="16"/>
    <n v="1621"/>
    <n v="10.259493670886076"/>
    <x v="0"/>
    <s v="No"/>
    <n v="1"/>
    <x v="0"/>
    <n v="7"/>
    <n v="3"/>
    <n v="4"/>
    <x v="0"/>
    <n v="1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9264"/>
    <n v="1986"/>
    <n v="38"/>
    <s v="Millennials"/>
    <s v="Bachelors"/>
    <s v="College"/>
    <s v="Married"/>
    <n v="79529"/>
    <n v="79529"/>
    <s v="Bracket 5"/>
    <n v="0"/>
    <n v="0"/>
    <s v="Not Parent"/>
    <s v="2014-04-27"/>
    <d v="2014-10-04T00:00:00"/>
    <n v="160"/>
    <n v="1"/>
    <n v="159"/>
    <d v="2014-04-28T00:00:00"/>
    <n v="423"/>
    <n v="42"/>
    <n v="706"/>
    <n v="73"/>
    <n v="197"/>
    <n v="197"/>
    <n v="1638"/>
    <n v="10.237500000000001"/>
    <x v="0"/>
    <s v="No"/>
    <n v="1"/>
    <x v="0"/>
    <n v="9"/>
    <n v="4"/>
    <n v="8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102"/>
    <n v="1966"/>
    <n v="58"/>
    <s v="Gen X"/>
    <s v="Bachelors"/>
    <s v="College"/>
    <s v="Widow"/>
    <n v="79946"/>
    <n v="79946"/>
    <s v="Bracket 5"/>
    <n v="0"/>
    <n v="0"/>
    <s v="Not Parent"/>
    <s v="2014-05-12"/>
    <d v="2014-10-04T00:00:00"/>
    <n v="145"/>
    <n v="19"/>
    <n v="126"/>
    <d v="2014-05-31T00:00:00"/>
    <n v="395"/>
    <n v="183"/>
    <n v="565"/>
    <n v="166"/>
    <n v="141"/>
    <n v="28"/>
    <n v="1478"/>
    <n v="10.193103448275862"/>
    <x v="0"/>
    <s v="No"/>
    <n v="1"/>
    <x v="0"/>
    <n v="5"/>
    <n v="5"/>
    <n v="11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371"/>
    <n v="1976"/>
    <n v="48"/>
    <s v="Gen X"/>
    <s v="Bachelors"/>
    <s v="College"/>
    <s v="Single"/>
    <n v="79941"/>
    <n v="79941"/>
    <s v="Bracket 5"/>
    <n v="0"/>
    <n v="0"/>
    <s v="Not Parent"/>
    <s v="2014-06-28"/>
    <d v="2014-10-04T00:00:00"/>
    <n v="98"/>
    <n v="72"/>
    <n v="26"/>
    <d v="2014-09-08T00:00:00"/>
    <n v="123"/>
    <n v="164"/>
    <n v="266"/>
    <n v="227"/>
    <n v="30"/>
    <n v="174"/>
    <n v="984"/>
    <n v="10.040816326530612"/>
    <x v="0"/>
    <s v="Yes"/>
    <n v="1"/>
    <x v="0"/>
    <n v="9"/>
    <n v="2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133"/>
    <n v="1970"/>
    <n v="54"/>
    <s v="Gen X"/>
    <s v="Bachelors"/>
    <s v="College"/>
    <s v="Single"/>
    <n v="93790"/>
    <n v="93790"/>
    <s v="Bracket 5"/>
    <n v="0"/>
    <n v="0"/>
    <s v="Not Parent"/>
    <s v="2014-02-12"/>
    <d v="2014-10-04T00:00:00"/>
    <n v="234"/>
    <n v="16"/>
    <n v="218"/>
    <d v="2014-02-28T00:00:00"/>
    <n v="1302"/>
    <n v="68"/>
    <n v="731"/>
    <n v="89"/>
    <n v="114"/>
    <n v="45"/>
    <n v="2349"/>
    <n v="10.038461538461538"/>
    <x v="0"/>
    <s v="No"/>
    <n v="0"/>
    <x v="0"/>
    <n v="12"/>
    <n v="6"/>
    <n v="7"/>
    <x v="0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1619"/>
    <n v="1956"/>
    <n v="68"/>
    <s v="Boomers"/>
    <s v="Bachelors"/>
    <s v="College"/>
    <s v="Married"/>
    <n v="90369"/>
    <n v="90369"/>
    <s v="Bracket 5"/>
    <n v="0"/>
    <n v="0"/>
    <s v="Not Parent"/>
    <s v="2014-04-28"/>
    <d v="2014-10-04T00:00:00"/>
    <n v="159"/>
    <n v="2"/>
    <n v="157"/>
    <d v="2014-04-30T00:00:00"/>
    <n v="292"/>
    <n v="51"/>
    <n v="981"/>
    <n v="224"/>
    <n v="23"/>
    <n v="17"/>
    <n v="1588"/>
    <n v="9.9874213836477992"/>
    <x v="0"/>
    <s v="No"/>
    <n v="1"/>
    <x v="0"/>
    <n v="6"/>
    <n v="4"/>
    <n v="6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6652"/>
    <n v="1965"/>
    <n v="59"/>
    <s v="Gen X"/>
    <s v="Bachelors"/>
    <s v="College"/>
    <s v="Married"/>
    <n v="77343"/>
    <n v="77343"/>
    <s v="Bracket 5"/>
    <n v="0"/>
    <n v="0"/>
    <s v="Not Parent"/>
    <s v="2014-06-09"/>
    <d v="2014-10-04T00:00:00"/>
    <n v="117"/>
    <n v="28"/>
    <n v="89"/>
    <d v="2014-07-07T00:00:00"/>
    <n v="227"/>
    <n v="151"/>
    <n v="573"/>
    <n v="98"/>
    <n v="54"/>
    <n v="31"/>
    <n v="1134"/>
    <n v="9.6923076923076916"/>
    <x v="0"/>
    <s v="No"/>
    <n v="1"/>
    <x v="0"/>
    <n v="9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036"/>
    <n v="1959"/>
    <n v="65"/>
    <s v="Boomers"/>
    <s v="Master"/>
    <s v="College"/>
    <s v="Partner"/>
    <n v="89120"/>
    <n v="89120"/>
    <s v="Bracket 5"/>
    <n v="0"/>
    <n v="0"/>
    <s v="Not Parent"/>
    <s v="2014-03-17"/>
    <d v="2014-10-04T00:00:00"/>
    <n v="201"/>
    <n v="78"/>
    <n v="123"/>
    <d v="2014-06-03T00:00:00"/>
    <n v="1168"/>
    <n v="92"/>
    <n v="408"/>
    <n v="72"/>
    <n v="129"/>
    <n v="55"/>
    <n v="1924"/>
    <n v="9.5721393034825866"/>
    <x v="0"/>
    <s v="Yes"/>
    <n v="1"/>
    <x v="0"/>
    <n v="7"/>
    <n v="5"/>
    <n v="6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0767"/>
    <n v="1989"/>
    <n v="35"/>
    <s v="Millennials"/>
    <s v="PhD"/>
    <s v="College"/>
    <s v="Partner"/>
    <n v="77845"/>
    <n v="77845"/>
    <s v="Bracket 5"/>
    <n v="0"/>
    <n v="0"/>
    <s v="Not Parent"/>
    <s v="2014-05-16"/>
    <d v="2014-10-04T00:00:00"/>
    <n v="141"/>
    <n v="40"/>
    <n v="101"/>
    <d v="2014-06-25T00:00:00"/>
    <n v="760"/>
    <n v="40"/>
    <n v="480"/>
    <n v="0"/>
    <n v="40"/>
    <n v="26"/>
    <n v="1346"/>
    <n v="9.5460992907801412"/>
    <x v="0"/>
    <s v="No"/>
    <n v="1"/>
    <x v="0"/>
    <n v="12"/>
    <n v="3"/>
    <n v="5"/>
    <x v="0"/>
    <n v="1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3334"/>
    <n v="1951"/>
    <n v="73"/>
    <s v="Boomers"/>
    <s v="Bachelors"/>
    <s v="College"/>
    <s v="Married"/>
    <n v="94642"/>
    <n v="94642"/>
    <s v="Bracket 5"/>
    <n v="0"/>
    <n v="0"/>
    <s v="Not Parent"/>
    <s v="2014-02-12"/>
    <d v="2014-10-04T00:00:00"/>
    <n v="234"/>
    <n v="35"/>
    <n v="199"/>
    <d v="2014-03-19T00:00:00"/>
    <n v="879"/>
    <n v="143"/>
    <n v="797"/>
    <n v="106"/>
    <n v="143"/>
    <n v="143"/>
    <n v="2211"/>
    <n v="9.4487179487179489"/>
    <x v="0"/>
    <s v="No"/>
    <n v="0"/>
    <x v="0"/>
    <n v="9"/>
    <n v="5"/>
    <n v="7"/>
    <x v="0"/>
    <n v="1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1020"/>
    <n v="1973"/>
    <n v="51"/>
    <s v="Gen X"/>
    <s v="Bachelors"/>
    <s v="College"/>
    <s v="Married"/>
    <n v="79593"/>
    <n v="79593"/>
    <s v="Bracket 5"/>
    <n v="0"/>
    <n v="0"/>
    <s v="Not Parent"/>
    <s v="2014-05-12"/>
    <d v="2014-10-04T00:00:00"/>
    <n v="145"/>
    <n v="70"/>
    <n v="75"/>
    <d v="2014-07-21T00:00:00"/>
    <n v="350"/>
    <n v="60"/>
    <n v="568"/>
    <n v="110"/>
    <n v="133"/>
    <n v="145"/>
    <n v="1366"/>
    <n v="9.4206896551724135"/>
    <x v="0"/>
    <s v="Yes"/>
    <n v="1"/>
    <x v="0"/>
    <n v="7"/>
    <n v="5"/>
    <n v="6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8504"/>
    <n v="1973"/>
    <n v="51"/>
    <s v="Gen X"/>
    <s v="Bachelors"/>
    <s v="College"/>
    <s v="Married"/>
    <n v="79593"/>
    <n v="79593"/>
    <s v="Bracket 5"/>
    <n v="0"/>
    <n v="0"/>
    <s v="Not Parent"/>
    <s v="2014-05-12"/>
    <d v="2014-10-04T00:00:00"/>
    <n v="145"/>
    <n v="70"/>
    <n v="75"/>
    <d v="2014-07-21T00:00:00"/>
    <n v="350"/>
    <n v="60"/>
    <n v="568"/>
    <n v="110"/>
    <n v="133"/>
    <n v="145"/>
    <n v="1366"/>
    <n v="9.4206896551724135"/>
    <x v="0"/>
    <s v="Yes"/>
    <n v="1"/>
    <x v="0"/>
    <n v="7"/>
    <n v="5"/>
    <n v="6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4149"/>
    <n v="1948"/>
    <n v="76"/>
    <s v="Boomers"/>
    <s v="PhD"/>
    <s v="College"/>
    <s v="Partner"/>
    <n v="76140"/>
    <n v="76140"/>
    <s v="Bracket 5"/>
    <n v="0"/>
    <n v="0"/>
    <s v="Not Parent"/>
    <s v="2014-05-13"/>
    <d v="2014-10-04T00:00:00"/>
    <n v="144"/>
    <n v="57"/>
    <n v="87"/>
    <d v="2014-07-09T00:00:00"/>
    <n v="586"/>
    <n v="66"/>
    <n v="653"/>
    <n v="17"/>
    <n v="0"/>
    <n v="26"/>
    <n v="1348"/>
    <n v="9.3611111111111107"/>
    <x v="0"/>
    <s v="Yes"/>
    <n v="1"/>
    <x v="0"/>
    <n v="6"/>
    <n v="5"/>
    <n v="9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093"/>
    <n v="1969"/>
    <n v="55"/>
    <s v="Gen X"/>
    <s v="Master"/>
    <s v="College"/>
    <s v="Married"/>
    <n v="79734"/>
    <n v="79734"/>
    <s v="Bracket 5"/>
    <n v="0"/>
    <n v="0"/>
    <s v="Not Parent"/>
    <s v="2014-06-28"/>
    <d v="2014-10-04T00:00:00"/>
    <n v="98"/>
    <n v="72"/>
    <n v="26"/>
    <d v="2014-09-08T00:00:00"/>
    <n v="572"/>
    <n v="8"/>
    <n v="232"/>
    <n v="23"/>
    <n v="62"/>
    <n v="17"/>
    <n v="914"/>
    <n v="9.3265306122448983"/>
    <x v="0"/>
    <s v="Yes"/>
    <n v="1"/>
    <x v="0"/>
    <n v="6"/>
    <n v="4"/>
    <n v="3"/>
    <x v="0"/>
    <n v="1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963"/>
    <n v="1979"/>
    <n v="45"/>
    <s v="Gen X"/>
    <s v="Bachelors"/>
    <s v="College"/>
    <s v="Partner"/>
    <n v="75507"/>
    <n v="75507"/>
    <s v="Bracket 5"/>
    <n v="0"/>
    <n v="0"/>
    <s v="Not Parent"/>
    <s v="2014-05-02"/>
    <d v="2014-10-04T00:00:00"/>
    <n v="155"/>
    <n v="56"/>
    <n v="99"/>
    <d v="2014-06-27T00:00:00"/>
    <n v="709"/>
    <n v="93"/>
    <n v="374"/>
    <n v="104"/>
    <n v="80"/>
    <n v="80"/>
    <n v="1440"/>
    <n v="9.2903225806451619"/>
    <x v="0"/>
    <s v="Yes"/>
    <n v="1"/>
    <x v="0"/>
    <n v="6"/>
    <n v="8"/>
    <n v="6"/>
    <x v="2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723"/>
    <n v="1979"/>
    <n v="45"/>
    <s v="Gen X"/>
    <s v="Bachelors"/>
    <s v="College"/>
    <s v="Partner"/>
    <n v="75507"/>
    <n v="75507"/>
    <s v="Bracket 5"/>
    <n v="0"/>
    <n v="0"/>
    <s v="Not Parent"/>
    <s v="2014-05-02"/>
    <d v="2014-10-04T00:00:00"/>
    <n v="155"/>
    <n v="56"/>
    <n v="99"/>
    <d v="2014-06-27T00:00:00"/>
    <n v="709"/>
    <n v="93"/>
    <n v="374"/>
    <n v="104"/>
    <n v="80"/>
    <n v="80"/>
    <n v="1440"/>
    <n v="9.2903225806451619"/>
    <x v="0"/>
    <s v="Yes"/>
    <n v="1"/>
    <x v="0"/>
    <n v="6"/>
    <n v="8"/>
    <n v="6"/>
    <x v="2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34"/>
    <n v="1951"/>
    <n v="73"/>
    <s v="Boomers"/>
    <s v="Bachelors"/>
    <s v="College"/>
    <s v="Single"/>
    <n v="80872"/>
    <n v="80872"/>
    <s v="Bracket 5"/>
    <n v="0"/>
    <n v="0"/>
    <s v="Not Parent"/>
    <s v="2014-05-12"/>
    <d v="2014-10-04T00:00:00"/>
    <n v="145"/>
    <n v="60"/>
    <n v="85"/>
    <d v="2014-07-11T00:00:00"/>
    <n v="483"/>
    <n v="72"/>
    <n v="567"/>
    <n v="94"/>
    <n v="12"/>
    <n v="108"/>
    <n v="1336"/>
    <n v="9.2137931034482765"/>
    <x v="0"/>
    <s v="Yes"/>
    <n v="1"/>
    <x v="0"/>
    <n v="10"/>
    <n v="4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164"/>
    <n v="1958"/>
    <n v="66"/>
    <s v="Boomers"/>
    <s v="Bachelors"/>
    <s v="College"/>
    <s v="Single"/>
    <n v="94472"/>
    <n v="94472"/>
    <s v="Bracket 5"/>
    <n v="0"/>
    <n v="1"/>
    <s v="Parent"/>
    <s v="2014-04-03"/>
    <d v="2014-10-04T00:00:00"/>
    <n v="184"/>
    <n v="75"/>
    <n v="109"/>
    <d v="2014-06-17T00:00:00"/>
    <n v="1017"/>
    <n v="33"/>
    <n v="417"/>
    <n v="108"/>
    <n v="100"/>
    <n v="16"/>
    <n v="1691"/>
    <n v="9.1902173913043477"/>
    <x v="0"/>
    <s v="Yes"/>
    <n v="1"/>
    <x v="0"/>
    <n v="5"/>
    <n v="5"/>
    <n v="5"/>
    <x v="0"/>
    <n v="5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4686"/>
    <n v="1962"/>
    <n v="62"/>
    <s v="Boomers"/>
    <s v="PhD"/>
    <s v="College"/>
    <s v="Widow"/>
    <n v="82571"/>
    <n v="82571"/>
    <s v="Bracket 5"/>
    <n v="0"/>
    <n v="0"/>
    <s v="Not Parent"/>
    <s v="2014-04-02"/>
    <d v="2014-10-04T00:00:00"/>
    <n v="185"/>
    <n v="28"/>
    <n v="157"/>
    <d v="2014-04-30T00:00:00"/>
    <n v="861"/>
    <n v="31"/>
    <n v="558"/>
    <n v="62"/>
    <n v="95"/>
    <n v="79"/>
    <n v="1686"/>
    <n v="9.1135135135135137"/>
    <x v="0"/>
    <s v="No"/>
    <n v="0"/>
    <x v="0"/>
    <n v="13"/>
    <n v="6"/>
    <n v="5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8545"/>
    <n v="1954"/>
    <n v="70"/>
    <s v="Boomers"/>
    <s v="Bachelors"/>
    <s v="College"/>
    <s v="Divorced"/>
    <n v="85683"/>
    <n v="85683"/>
    <s v="Bracket 5"/>
    <n v="0"/>
    <n v="0"/>
    <s v="Not Parent"/>
    <s v="2014-03-21"/>
    <d v="2014-10-04T00:00:00"/>
    <n v="197"/>
    <n v="6"/>
    <n v="191"/>
    <d v="2014-03-27T00:00:00"/>
    <n v="1296"/>
    <n v="17"/>
    <n v="311"/>
    <n v="45"/>
    <n v="69"/>
    <n v="51"/>
    <n v="1789"/>
    <n v="9.0812182741116754"/>
    <x v="0"/>
    <s v="No"/>
    <n v="1"/>
    <x v="0"/>
    <n v="10"/>
    <n v="2"/>
    <n v="4"/>
    <x v="0"/>
    <n v="1"/>
    <n v="1"/>
    <n v="1"/>
    <n v="0"/>
    <n v="1"/>
    <n v="1"/>
    <n v="4"/>
    <x v="0"/>
    <n v="1"/>
    <s v="Converted"/>
    <x v="0"/>
    <n v="3"/>
    <n v="11"/>
    <n v="4"/>
    <n v="3"/>
    <n v="0"/>
    <n v="1"/>
    <n v="8"/>
    <x v="0"/>
  </r>
  <r>
    <n v="5558"/>
    <n v="1954"/>
    <n v="70"/>
    <s v="Boomers"/>
    <s v="PhD"/>
    <s v="College"/>
    <s v="Single"/>
    <n v="90933"/>
    <n v="90933"/>
    <s v="Bracket 5"/>
    <n v="0"/>
    <n v="0"/>
    <s v="Not Parent"/>
    <s v="2014-03-31"/>
    <d v="2014-10-04T00:00:00"/>
    <n v="187"/>
    <n v="90"/>
    <n v="97"/>
    <d v="2014-06-29T00:00:00"/>
    <n v="1020"/>
    <n v="31"/>
    <n v="430"/>
    <n v="62"/>
    <n v="63"/>
    <n v="79"/>
    <n v="1685"/>
    <n v="9.0106951871657746"/>
    <x v="0"/>
    <s v="Yes"/>
    <n v="1"/>
    <x v="0"/>
    <n v="4"/>
    <n v="4"/>
    <n v="6"/>
    <x v="1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2591"/>
    <n v="1959"/>
    <n v="65"/>
    <s v="Boomers"/>
    <s v="Bachelors"/>
    <s v="College"/>
    <s v="Widow"/>
    <n v="76320"/>
    <n v="76320"/>
    <s v="Bracket 5"/>
    <n v="0"/>
    <n v="1"/>
    <s v="Parent"/>
    <s v="2014-06-22"/>
    <d v="2014-10-04T00:00:00"/>
    <n v="104"/>
    <n v="49"/>
    <n v="55"/>
    <d v="2014-08-10T00:00:00"/>
    <n v="526"/>
    <n v="35"/>
    <n v="214"/>
    <n v="69"/>
    <n v="53"/>
    <n v="35"/>
    <n v="932"/>
    <n v="8.9615384615384617"/>
    <x v="0"/>
    <s v="Yes"/>
    <n v="2"/>
    <x v="0"/>
    <n v="4"/>
    <n v="6"/>
    <n v="3"/>
    <x v="2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248"/>
    <n v="1960"/>
    <n v="64"/>
    <s v="Boomers"/>
    <s v="Master"/>
    <s v="College"/>
    <s v="Single"/>
    <n v="98777"/>
    <n v="98777"/>
    <s v="Bracket 6"/>
    <n v="0"/>
    <n v="0"/>
    <s v="Not Parent"/>
    <s v="2014-02-17"/>
    <d v="2014-10-04T00:00:00"/>
    <n v="229"/>
    <n v="23"/>
    <n v="206"/>
    <d v="2014-03-12T00:00:00"/>
    <n v="1000"/>
    <n v="19"/>
    <n v="711"/>
    <n v="125"/>
    <n v="115"/>
    <n v="38"/>
    <n v="2008"/>
    <n v="8.7685589519650655"/>
    <x v="0"/>
    <s v="No"/>
    <n v="0"/>
    <x v="0"/>
    <n v="9"/>
    <n v="4"/>
    <n v="6"/>
    <x v="0"/>
    <n v="1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7451"/>
    <n v="1960"/>
    <n v="64"/>
    <s v="Boomers"/>
    <s v="Master"/>
    <s v="College"/>
    <s v="Single"/>
    <n v="98777"/>
    <n v="98777"/>
    <s v="Bracket 6"/>
    <n v="0"/>
    <n v="0"/>
    <s v="Not Parent"/>
    <s v="2014-02-17"/>
    <d v="2014-10-04T00:00:00"/>
    <n v="229"/>
    <n v="23"/>
    <n v="206"/>
    <d v="2014-03-12T00:00:00"/>
    <n v="1000"/>
    <n v="19"/>
    <n v="711"/>
    <n v="125"/>
    <n v="115"/>
    <n v="38"/>
    <n v="2008"/>
    <n v="8.7685589519650655"/>
    <x v="0"/>
    <s v="No"/>
    <n v="0"/>
    <x v="0"/>
    <n v="9"/>
    <n v="4"/>
    <n v="6"/>
    <x v="0"/>
    <n v="1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711"/>
    <n v="1944"/>
    <n v="80"/>
    <s v="Silent"/>
    <s v="Master"/>
    <s v="College"/>
    <s v="Married"/>
    <n v="80184"/>
    <n v="80184"/>
    <s v="Bracket 5"/>
    <n v="0"/>
    <n v="0"/>
    <s v="Not Parent"/>
    <s v="2014-03-01"/>
    <d v="2014-10-04T00:00:00"/>
    <n v="217"/>
    <n v="19"/>
    <n v="198"/>
    <d v="2014-03-20T00:00:00"/>
    <n v="1035"/>
    <n v="134"/>
    <n v="670"/>
    <n v="25"/>
    <n v="38"/>
    <n v="0"/>
    <n v="1902"/>
    <n v="8.7649769585253452"/>
    <x v="0"/>
    <s v="No"/>
    <n v="1"/>
    <x v="0"/>
    <n v="10"/>
    <n v="6"/>
    <n v="3"/>
    <x v="0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9624"/>
    <n v="1958"/>
    <n v="66"/>
    <s v="Boomers"/>
    <s v="PhD"/>
    <s v="College"/>
    <s v="Partner"/>
    <n v="65488"/>
    <n v="65488"/>
    <s v="Bracket 4"/>
    <n v="0"/>
    <n v="0"/>
    <s v="Not Parent"/>
    <s v="2014-06-13"/>
    <d v="2014-10-04T00:00:00"/>
    <n v="113"/>
    <n v="46"/>
    <n v="67"/>
    <d v="2014-07-29T00:00:00"/>
    <n v="603"/>
    <n v="45"/>
    <n v="207"/>
    <n v="36"/>
    <n v="18"/>
    <n v="54"/>
    <n v="963"/>
    <n v="8.5221238938053094"/>
    <x v="0"/>
    <s v="Yes"/>
    <n v="1"/>
    <x v="0"/>
    <n v="6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679"/>
    <n v="1977"/>
    <n v="47"/>
    <s v="Gen X"/>
    <s v="Master"/>
    <s v="College"/>
    <s v="Married"/>
    <n v="78710"/>
    <n v="78710"/>
    <s v="Bracket 5"/>
    <n v="0"/>
    <n v="1"/>
    <s v="Parent"/>
    <s v="2014-05-23"/>
    <d v="2014-10-04T00:00:00"/>
    <n v="134"/>
    <n v="42"/>
    <n v="92"/>
    <d v="2014-07-04T00:00:00"/>
    <n v="721"/>
    <n v="0"/>
    <n v="152"/>
    <n v="119"/>
    <n v="50"/>
    <n v="50"/>
    <n v="1092"/>
    <n v="8.1492537313432845"/>
    <x v="1"/>
    <s v="No"/>
    <n v="3"/>
    <x v="0"/>
    <n v="12"/>
    <n v="7"/>
    <n v="6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343"/>
    <n v="1959"/>
    <n v="65"/>
    <s v="Boomers"/>
    <s v="Bachelors"/>
    <s v="College"/>
    <s v="Married"/>
    <n v="79823"/>
    <n v="79823"/>
    <s v="Bracket 5"/>
    <n v="0"/>
    <n v="1"/>
    <s v="Parent"/>
    <s v="2014-03-31"/>
    <d v="2014-10-04T00:00:00"/>
    <n v="187"/>
    <n v="6"/>
    <n v="181"/>
    <d v="2014-04-06T00:00:00"/>
    <n v="835"/>
    <n v="73"/>
    <n v="380"/>
    <n v="114"/>
    <n v="73"/>
    <n v="43"/>
    <n v="1518"/>
    <n v="8.117647058823529"/>
    <x v="1"/>
    <s v="No"/>
    <n v="1"/>
    <x v="0"/>
    <n v="7"/>
    <n v="6"/>
    <n v="9"/>
    <x v="1"/>
    <n v="2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463"/>
    <n v="1975"/>
    <n v="49"/>
    <s v="Gen X"/>
    <s v="PhD"/>
    <s v="College"/>
    <s v="Married"/>
    <n v="69283"/>
    <n v="69283"/>
    <s v="Bracket 4"/>
    <n v="0"/>
    <n v="1"/>
    <s v="Parent"/>
    <s v="2014-06-14"/>
    <d v="2014-10-04T00:00:00"/>
    <n v="112"/>
    <n v="41"/>
    <n v="71"/>
    <d v="2014-07-25T00:00:00"/>
    <n v="674"/>
    <n v="62"/>
    <n v="134"/>
    <n v="0"/>
    <n v="26"/>
    <n v="8"/>
    <n v="904"/>
    <n v="8.0714285714285712"/>
    <x v="1"/>
    <s v="No"/>
    <n v="4"/>
    <x v="1"/>
    <n v="13"/>
    <n v="7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074"/>
    <n v="1977"/>
    <n v="47"/>
    <s v="Gen X"/>
    <s v="Bachelors"/>
    <s v="College"/>
    <s v="Single"/>
    <n v="85072"/>
    <n v="85072"/>
    <s v="Bracket 5"/>
    <n v="0"/>
    <n v="0"/>
    <s v="Not Parent"/>
    <s v="2014-04-09"/>
    <d v="2014-10-04T00:00:00"/>
    <n v="178"/>
    <n v="94"/>
    <n v="84"/>
    <d v="2014-07-12T00:00:00"/>
    <n v="494"/>
    <n v="92"/>
    <n v="391"/>
    <n v="194"/>
    <n v="11"/>
    <n v="241"/>
    <n v="1423"/>
    <n v="7.9943820224719104"/>
    <x v="1"/>
    <s v="Yes"/>
    <n v="1"/>
    <x v="0"/>
    <n v="10"/>
    <n v="3"/>
    <n v="4"/>
    <x v="0"/>
    <n v="0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676"/>
    <n v="1951"/>
    <n v="73"/>
    <s v="Boomers"/>
    <s v="Master"/>
    <s v="College"/>
    <s v="Widow"/>
    <n v="73705"/>
    <n v="73705"/>
    <s v="Bracket 4"/>
    <n v="0"/>
    <n v="2"/>
    <s v="Parent"/>
    <s v="2014-03-05"/>
    <d v="2014-10-04T00:00:00"/>
    <n v="213"/>
    <n v="86"/>
    <n v="127"/>
    <d v="2014-05-30T00:00:00"/>
    <n v="612"/>
    <n v="91"/>
    <n v="520"/>
    <n v="258"/>
    <n v="107"/>
    <n v="107"/>
    <n v="1695"/>
    <n v="7.957746478873239"/>
    <x v="1"/>
    <s v="Yes"/>
    <n v="2"/>
    <x v="0"/>
    <n v="8"/>
    <n v="9"/>
    <n v="6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88"/>
    <n v="1965"/>
    <n v="59"/>
    <s v="Gen X"/>
    <s v="Bachelors"/>
    <s v="College"/>
    <s v="Married"/>
    <n v="81168"/>
    <n v="81168"/>
    <s v="Bracket 5"/>
    <n v="0"/>
    <n v="0"/>
    <s v="Not Parent"/>
    <s v="2014-05-07"/>
    <d v="2014-10-04T00:00:00"/>
    <n v="150"/>
    <n v="84"/>
    <n v="66"/>
    <d v="2014-07-30T00:00:00"/>
    <n v="410"/>
    <n v="0"/>
    <n v="592"/>
    <n v="147"/>
    <n v="22"/>
    <n v="22"/>
    <n v="1193"/>
    <n v="7.9533333333333331"/>
    <x v="1"/>
    <s v="Yes"/>
    <n v="1"/>
    <x v="0"/>
    <n v="7"/>
    <n v="6"/>
    <n v="4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6722"/>
    <n v="1954"/>
    <n v="70"/>
    <s v="Boomers"/>
    <s v="PhD"/>
    <s v="College"/>
    <s v="Married"/>
    <n v="70421"/>
    <n v="70421"/>
    <s v="Bracket 4"/>
    <n v="0"/>
    <n v="1"/>
    <s v="Parent"/>
    <s v="2014-06-28"/>
    <d v="2014-10-04T00:00:00"/>
    <n v="98"/>
    <n v="98"/>
    <n v="0"/>
    <d v="2014-10-04T00:00:00"/>
    <n v="479"/>
    <n v="28"/>
    <n v="136"/>
    <n v="75"/>
    <n v="14"/>
    <n v="35"/>
    <n v="767"/>
    <n v="7.8265306122448983"/>
    <x v="1"/>
    <s v="Yes"/>
    <n v="3"/>
    <x v="0"/>
    <n v="7"/>
    <n v="10"/>
    <n v="3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998"/>
    <n v="1962"/>
    <n v="62"/>
    <s v="Boomers"/>
    <s v="Bachelors"/>
    <s v="College"/>
    <s v="Partner"/>
    <n v="76081"/>
    <n v="76081"/>
    <s v="Bracket 5"/>
    <n v="0"/>
    <n v="0"/>
    <s v="Not Parent"/>
    <s v="2014-05-23"/>
    <d v="2014-10-04T00:00:00"/>
    <n v="134"/>
    <n v="85"/>
    <n v="49"/>
    <d v="2014-08-16T00:00:00"/>
    <n v="292"/>
    <n v="30"/>
    <n v="415"/>
    <n v="63"/>
    <n v="33"/>
    <n v="200"/>
    <n v="1033"/>
    <n v="7.7089552238805972"/>
    <x v="1"/>
    <s v="Yes"/>
    <n v="1"/>
    <x v="0"/>
    <n v="4"/>
    <n v="4"/>
    <n v="5"/>
    <x v="1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7321"/>
    <n v="1962"/>
    <n v="62"/>
    <s v="Boomers"/>
    <s v="Bachelors"/>
    <s v="College"/>
    <s v="Partner"/>
    <n v="76081"/>
    <n v="76081"/>
    <s v="Bracket 5"/>
    <n v="0"/>
    <n v="0"/>
    <s v="Not Parent"/>
    <s v="2014-05-23"/>
    <d v="2014-10-04T00:00:00"/>
    <n v="134"/>
    <n v="85"/>
    <n v="49"/>
    <d v="2014-08-16T00:00:00"/>
    <n v="292"/>
    <n v="30"/>
    <n v="415"/>
    <n v="63"/>
    <n v="33"/>
    <n v="200"/>
    <n v="1033"/>
    <n v="7.7089552238805972"/>
    <x v="1"/>
    <s v="Yes"/>
    <n v="1"/>
    <x v="0"/>
    <n v="4"/>
    <n v="4"/>
    <n v="5"/>
    <x v="1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495"/>
    <n v="1974"/>
    <n v="50"/>
    <s v="Gen X"/>
    <s v="Master"/>
    <s v="College"/>
    <s v="Married"/>
    <n v="83891"/>
    <n v="83891"/>
    <s v="Bracket 5"/>
    <n v="0"/>
    <n v="1"/>
    <s v="Parent"/>
    <s v="2014-06-20"/>
    <d v="2014-10-04T00:00:00"/>
    <n v="106"/>
    <n v="24"/>
    <n v="82"/>
    <d v="2014-07-14T00:00:00"/>
    <n v="217"/>
    <n v="38"/>
    <n v="350"/>
    <n v="111"/>
    <n v="85"/>
    <n v="15"/>
    <n v="816"/>
    <n v="7.6981132075471699"/>
    <x v="1"/>
    <s v="No"/>
    <n v="1"/>
    <x v="0"/>
    <n v="10"/>
    <n v="4"/>
    <n v="7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77"/>
    <n v="1946"/>
    <n v="78"/>
    <s v="Boomers"/>
    <s v="Bachelors"/>
    <s v="College"/>
    <s v="Married"/>
    <n v="78569"/>
    <n v="78569"/>
    <s v="Bracket 5"/>
    <n v="0"/>
    <n v="0"/>
    <s v="Not Parent"/>
    <s v="2014-02-19"/>
    <d v="2014-10-04T00:00:00"/>
    <n v="227"/>
    <n v="14"/>
    <n v="213"/>
    <d v="2014-03-05T00:00:00"/>
    <n v="558"/>
    <n v="79"/>
    <n v="622"/>
    <n v="207"/>
    <n v="175"/>
    <n v="95"/>
    <n v="1736"/>
    <n v="7.6475770925110131"/>
    <x v="1"/>
    <s v="No"/>
    <n v="1"/>
    <x v="0"/>
    <n v="4"/>
    <n v="4"/>
    <n v="6"/>
    <x v="1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848"/>
    <n v="1970"/>
    <n v="54"/>
    <s v="Gen X"/>
    <s v="Bachelors"/>
    <s v="College"/>
    <s v="Partner"/>
    <n v="81205"/>
    <n v="81205"/>
    <s v="Bracket 5"/>
    <n v="0"/>
    <n v="0"/>
    <s v="Not Parent"/>
    <s v="2014-01-13"/>
    <d v="2014-10-04T00:00:00"/>
    <n v="264"/>
    <n v="43"/>
    <n v="221"/>
    <d v="2014-02-25T00:00:00"/>
    <n v="724"/>
    <n v="74"/>
    <n v="929"/>
    <n v="97"/>
    <n v="55"/>
    <n v="130"/>
    <n v="2009"/>
    <n v="7.6098484848484844"/>
    <x v="1"/>
    <s v="No"/>
    <n v="1"/>
    <x v="0"/>
    <n v="7"/>
    <n v="5"/>
    <n v="6"/>
    <x v="0"/>
    <n v="2"/>
    <n v="0"/>
    <n v="1"/>
    <n v="1"/>
    <n v="0"/>
    <n v="1"/>
    <n v="3"/>
    <x v="5"/>
    <n v="1"/>
    <s v="Converted"/>
    <x v="0"/>
    <n v="3"/>
    <n v="11"/>
    <n v="4"/>
    <n v="3"/>
    <n v="0"/>
    <n v="1"/>
    <n v="8"/>
    <x v="0"/>
  </r>
  <r>
    <n v="2532"/>
    <n v="1987"/>
    <n v="37"/>
    <s v="Millennials"/>
    <s v="Master"/>
    <s v="College"/>
    <s v="Single"/>
    <n v="73454"/>
    <n v="73454"/>
    <s v="Bracket 4"/>
    <n v="0"/>
    <n v="0"/>
    <s v="Not Parent"/>
    <s v="2014-03-01"/>
    <d v="2014-10-04T00:00:00"/>
    <n v="217"/>
    <n v="95"/>
    <n v="122"/>
    <d v="2014-06-04T00:00:00"/>
    <n v="982"/>
    <n v="73"/>
    <n v="351"/>
    <n v="56"/>
    <n v="14"/>
    <n v="175"/>
    <n v="1651"/>
    <n v="7.6082949308755756"/>
    <x v="1"/>
    <s v="Yes"/>
    <n v="1"/>
    <x v="0"/>
    <n v="6"/>
    <n v="2"/>
    <n v="4"/>
    <x v="0"/>
    <n v="5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7010"/>
    <n v="1965"/>
    <n v="59"/>
    <s v="Gen X"/>
    <s v="Postgraduate"/>
    <s v="College"/>
    <s v="Married"/>
    <n v="70924"/>
    <n v="70924"/>
    <s v="Bracket 4"/>
    <n v="0"/>
    <n v="0"/>
    <s v="Not Parent"/>
    <s v="2014-04-07"/>
    <d v="2014-10-04T00:00:00"/>
    <n v="180"/>
    <n v="41"/>
    <n v="139"/>
    <d v="2014-05-18T00:00:00"/>
    <n v="635"/>
    <n v="114"/>
    <n v="254"/>
    <n v="132"/>
    <n v="152"/>
    <n v="76"/>
    <n v="1363"/>
    <n v="7.572222222222222"/>
    <x v="1"/>
    <s v="No"/>
    <n v="1"/>
    <x v="0"/>
    <n v="7"/>
    <n v="6"/>
    <n v="6"/>
    <x v="0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4767"/>
    <n v="1965"/>
    <n v="59"/>
    <s v="Gen X"/>
    <s v="Postgraduate"/>
    <s v="College"/>
    <s v="Married"/>
    <n v="70924"/>
    <n v="70924"/>
    <s v="Bracket 4"/>
    <n v="0"/>
    <n v="0"/>
    <s v="Not Parent"/>
    <s v="2014-04-07"/>
    <d v="2014-10-04T00:00:00"/>
    <n v="180"/>
    <n v="41"/>
    <n v="139"/>
    <d v="2014-05-18T00:00:00"/>
    <n v="635"/>
    <n v="114"/>
    <n v="254"/>
    <n v="132"/>
    <n v="152"/>
    <n v="76"/>
    <n v="1363"/>
    <n v="7.572222222222222"/>
    <x v="1"/>
    <s v="No"/>
    <n v="1"/>
    <x v="0"/>
    <n v="7"/>
    <n v="6"/>
    <n v="6"/>
    <x v="0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832"/>
    <n v="1960"/>
    <n v="64"/>
    <s v="Boomers"/>
    <s v="Postgraduate"/>
    <s v="College"/>
    <s v="Partner"/>
    <n v="92556"/>
    <n v="92556"/>
    <s v="Bracket 5"/>
    <n v="0"/>
    <n v="0"/>
    <s v="Not Parent"/>
    <s v="2014-04-20"/>
    <d v="2014-10-04T00:00:00"/>
    <n v="167"/>
    <n v="32"/>
    <n v="135"/>
    <d v="2014-05-22T00:00:00"/>
    <n v="493"/>
    <n v="183"/>
    <n v="352"/>
    <n v="184"/>
    <n v="23"/>
    <n v="28"/>
    <n v="1263"/>
    <n v="7.5628742514970062"/>
    <x v="1"/>
    <s v="No"/>
    <n v="0"/>
    <x v="0"/>
    <n v="13"/>
    <n v="3"/>
    <n v="5"/>
    <x v="0"/>
    <n v="0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439"/>
    <n v="1964"/>
    <n v="60"/>
    <s v="Boomers"/>
    <s v="Bachelors"/>
    <s v="College"/>
    <s v="Partner"/>
    <n v="63404"/>
    <n v="63404"/>
    <s v="Bracket 4"/>
    <n v="0"/>
    <n v="2"/>
    <s v="Parent"/>
    <s v="2014-06-06"/>
    <d v="2014-10-04T00:00:00"/>
    <n v="120"/>
    <n v="97"/>
    <n v="23"/>
    <d v="2014-09-11T00:00:00"/>
    <n v="734"/>
    <n v="26"/>
    <n v="70"/>
    <n v="11"/>
    <n v="44"/>
    <n v="17"/>
    <n v="902"/>
    <n v="7.5166666666666666"/>
    <x v="1"/>
    <s v="Yes"/>
    <n v="2"/>
    <x v="0"/>
    <n v="4"/>
    <n v="6"/>
    <n v="3"/>
    <x v="2"/>
    <n v="4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830"/>
    <n v="1987"/>
    <n v="37"/>
    <s v="Millennials"/>
    <s v="PhD"/>
    <s v="College"/>
    <s v="Single"/>
    <n v="74004"/>
    <n v="74004"/>
    <s v="Bracket 4"/>
    <n v="0"/>
    <n v="0"/>
    <s v="Not Parent"/>
    <s v="2014-02-24"/>
    <d v="2014-10-04T00:00:00"/>
    <n v="222"/>
    <n v="5"/>
    <n v="217"/>
    <d v="2014-03-01T00:00:00"/>
    <n v="784"/>
    <n v="48"/>
    <n v="560"/>
    <n v="42"/>
    <n v="176"/>
    <n v="48"/>
    <n v="1658"/>
    <n v="7.4684684684684681"/>
    <x v="1"/>
    <s v="No"/>
    <n v="1"/>
    <x v="0"/>
    <n v="4"/>
    <n v="4"/>
    <n v="6"/>
    <x v="1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8475"/>
    <n v="1973"/>
    <n v="51"/>
    <s v="Gen X"/>
    <s v="PhD"/>
    <s v="College"/>
    <s v="Married"/>
    <n v="157243"/>
    <n v="157243"/>
    <s v="Bracket 6"/>
    <n v="0"/>
    <n v="1"/>
    <s v="Parent"/>
    <s v="2014-03-01"/>
    <d v="2014-10-04T00:00:00"/>
    <n v="217"/>
    <n v="98"/>
    <n v="119"/>
    <d v="2014-06-07T00:00:00"/>
    <n v="20"/>
    <n v="2"/>
    <n v="1582"/>
    <n v="1"/>
    <n v="2"/>
    <n v="1"/>
    <n v="1608"/>
    <n v="7.4101382488479262"/>
    <x v="1"/>
    <s v="Yes"/>
    <n v="15"/>
    <x v="1"/>
    <n v="0"/>
    <n v="0"/>
    <n v="22"/>
    <x v="1"/>
    <n v="0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005"/>
    <n v="1981"/>
    <n v="43"/>
    <s v="Millennials"/>
    <s v="Bachelors"/>
    <s v="College"/>
    <s v="Single"/>
    <n v="58684"/>
    <n v="58684"/>
    <s v="Bracket 4"/>
    <n v="0"/>
    <n v="0"/>
    <s v="Not Parent"/>
    <s v="2014-06-16"/>
    <d v="2014-10-04T00:00:00"/>
    <n v="110"/>
    <n v="71"/>
    <n v="39"/>
    <d v="2014-08-26T00:00:00"/>
    <n v="479"/>
    <n v="35"/>
    <n v="179"/>
    <n v="28"/>
    <n v="7"/>
    <n v="85"/>
    <n v="813"/>
    <n v="7.3909090909090907"/>
    <x v="1"/>
    <s v="Yes"/>
    <n v="1"/>
    <x v="0"/>
    <n v="12"/>
    <n v="5"/>
    <n v="3"/>
    <x v="0"/>
    <n v="2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139"/>
    <n v="1982"/>
    <n v="42"/>
    <s v="Millennials"/>
    <s v="Postgraduate"/>
    <s v="College"/>
    <s v="Single"/>
    <n v="74116"/>
    <n v="74116"/>
    <s v="Bracket 4"/>
    <n v="0"/>
    <n v="0"/>
    <s v="Not Parent"/>
    <s v="2013-12-30"/>
    <d v="2014-10-04T00:00:00"/>
    <n v="278"/>
    <n v="53"/>
    <n v="225"/>
    <d v="2014-02-21T00:00:00"/>
    <n v="871"/>
    <n v="111"/>
    <n v="704"/>
    <n v="145"/>
    <n v="55"/>
    <n v="166"/>
    <n v="2052"/>
    <n v="7.3812949640287773"/>
    <x v="1"/>
    <s v="No"/>
    <n v="1"/>
    <x v="0"/>
    <n v="10"/>
    <n v="4"/>
    <n v="4"/>
    <x v="0"/>
    <n v="2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2669"/>
    <n v="1993"/>
    <n v="31"/>
    <s v="Millennials"/>
    <s v="Bachelors"/>
    <s v="College"/>
    <s v="Single"/>
    <n v="74293"/>
    <n v="74293"/>
    <s v="Bracket 5"/>
    <n v="0"/>
    <n v="0"/>
    <s v="Not Parent"/>
    <s v="2014-05-04"/>
    <d v="2014-10-04T00:00:00"/>
    <n v="153"/>
    <n v="66"/>
    <n v="87"/>
    <d v="2014-07-09T00:00:00"/>
    <n v="375"/>
    <n v="152"/>
    <n v="335"/>
    <n v="93"/>
    <n v="91"/>
    <n v="81"/>
    <n v="1127"/>
    <n v="7.3660130718954244"/>
    <x v="1"/>
    <s v="Yes"/>
    <n v="1"/>
    <x v="0"/>
    <n v="6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37"/>
    <n v="1993"/>
    <n v="31"/>
    <s v="Millennials"/>
    <s v="Bachelors"/>
    <s v="College"/>
    <s v="Single"/>
    <n v="74293"/>
    <n v="74293"/>
    <s v="Bracket 5"/>
    <n v="0"/>
    <n v="0"/>
    <s v="Not Parent"/>
    <s v="2014-05-04"/>
    <d v="2014-10-04T00:00:00"/>
    <n v="153"/>
    <n v="66"/>
    <n v="87"/>
    <d v="2014-07-09T00:00:00"/>
    <n v="375"/>
    <n v="152"/>
    <n v="335"/>
    <n v="93"/>
    <n v="91"/>
    <n v="81"/>
    <n v="1127"/>
    <n v="7.3660130718954244"/>
    <x v="1"/>
    <s v="Yes"/>
    <n v="1"/>
    <x v="0"/>
    <n v="6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08"/>
    <n v="1959"/>
    <n v="65"/>
    <s v="Boomers"/>
    <s v="Bachelors"/>
    <s v="College"/>
    <s v="Married"/>
    <n v="87195"/>
    <n v="87195"/>
    <s v="Bracket 5"/>
    <n v="0"/>
    <n v="0"/>
    <s v="Not Parent"/>
    <s v="2014-05-08"/>
    <d v="2014-10-04T00:00:00"/>
    <n v="149"/>
    <n v="35"/>
    <n v="114"/>
    <d v="2014-06-12T00:00:00"/>
    <n v="217"/>
    <n v="76"/>
    <n v="690"/>
    <n v="50"/>
    <n v="26"/>
    <n v="38"/>
    <n v="1097"/>
    <n v="7.3624161073825505"/>
    <x v="1"/>
    <s v="No"/>
    <n v="1"/>
    <x v="0"/>
    <n v="5"/>
    <n v="3"/>
    <n v="11"/>
    <x v="1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6428"/>
    <n v="1950"/>
    <n v="74"/>
    <s v="Boomers"/>
    <s v="PhD"/>
    <s v="College"/>
    <s v="Widow"/>
    <n v="76842"/>
    <n v="76842"/>
    <s v="Bracket 5"/>
    <n v="0"/>
    <n v="0"/>
    <s v="Not Parent"/>
    <s v="2014-05-03"/>
    <d v="2014-10-04T00:00:00"/>
    <n v="154"/>
    <n v="37"/>
    <n v="117"/>
    <d v="2014-06-09T00:00:00"/>
    <n v="605"/>
    <n v="10"/>
    <n v="345"/>
    <n v="84"/>
    <n v="54"/>
    <n v="32"/>
    <n v="1130"/>
    <n v="7.337662337662338"/>
    <x v="1"/>
    <s v="No"/>
    <n v="1"/>
    <x v="0"/>
    <n v="7"/>
    <n v="1"/>
    <n v="8"/>
    <x v="1"/>
    <n v="0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828"/>
    <n v="1954"/>
    <n v="70"/>
    <s v="Boomers"/>
    <s v="Bachelors"/>
    <s v="College"/>
    <s v="Divorced"/>
    <n v="79865"/>
    <n v="79865"/>
    <s v="Bracket 5"/>
    <n v="0"/>
    <n v="1"/>
    <s v="Parent"/>
    <s v="2014-06-18"/>
    <d v="2014-10-04T00:00:00"/>
    <n v="108"/>
    <n v="12"/>
    <n v="96"/>
    <d v="2014-06-30T00:00:00"/>
    <n v="71"/>
    <n v="99"/>
    <n v="278"/>
    <n v="185"/>
    <n v="121"/>
    <n v="38"/>
    <n v="792"/>
    <n v="7.333333333333333"/>
    <x v="1"/>
    <s v="No"/>
    <n v="1"/>
    <x v="0"/>
    <n v="5"/>
    <n v="5"/>
    <n v="10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833"/>
    <n v="1975"/>
    <n v="49"/>
    <s v="Gen X"/>
    <s v="Bachelors"/>
    <s v="College"/>
    <s v="Married"/>
    <n v="65106"/>
    <n v="65106"/>
    <s v="Bracket 4"/>
    <n v="0"/>
    <n v="1"/>
    <s v="Parent"/>
    <s v="2014-05-24"/>
    <d v="2014-10-04T00:00:00"/>
    <n v="133"/>
    <n v="55"/>
    <n v="78"/>
    <d v="2014-07-18T00:00:00"/>
    <n v="790"/>
    <n v="19"/>
    <n v="133"/>
    <n v="12"/>
    <n v="0"/>
    <n v="19"/>
    <n v="973"/>
    <n v="7.3157894736842106"/>
    <x v="1"/>
    <s v="Yes"/>
    <n v="3"/>
    <x v="0"/>
    <n v="13"/>
    <n v="8"/>
    <n v="3"/>
    <x v="0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0909"/>
    <n v="1948"/>
    <n v="76"/>
    <s v="Boomers"/>
    <s v="Bachelors"/>
    <s v="College"/>
    <s v="Married"/>
    <n v="92344"/>
    <n v="92344"/>
    <s v="Bracket 5"/>
    <n v="0"/>
    <n v="0"/>
    <s v="Not Parent"/>
    <s v="2014-01-15"/>
    <d v="2014-10-04T00:00:00"/>
    <n v="262"/>
    <n v="9"/>
    <n v="253"/>
    <d v="2014-01-24T00:00:00"/>
    <n v="992"/>
    <n v="24"/>
    <n v="694"/>
    <n v="51"/>
    <n v="19"/>
    <n v="119"/>
    <n v="1899"/>
    <n v="7.2480916030534353"/>
    <x v="1"/>
    <s v="No"/>
    <n v="0"/>
    <x v="0"/>
    <n v="5"/>
    <n v="5"/>
    <n v="10"/>
    <x v="1"/>
    <n v="1"/>
    <n v="0"/>
    <n v="0"/>
    <n v="1"/>
    <n v="0"/>
    <n v="1"/>
    <n v="2"/>
    <x v="3"/>
    <n v="1"/>
    <s v="Converted"/>
    <x v="0"/>
    <n v="3"/>
    <n v="11"/>
    <n v="4"/>
    <n v="3"/>
    <n v="0"/>
    <n v="1"/>
    <n v="8"/>
    <x v="0"/>
  </r>
  <r>
    <n v="716"/>
    <n v="1949"/>
    <n v="75"/>
    <s v="Boomers"/>
    <s v="PhD"/>
    <s v="College"/>
    <s v="Partner"/>
    <n v="67911"/>
    <n v="67911"/>
    <s v="Bracket 4"/>
    <n v="0"/>
    <n v="1"/>
    <s v="Parent"/>
    <s v="2014-05-22"/>
    <d v="2014-10-04T00:00:00"/>
    <n v="135"/>
    <n v="63"/>
    <n v="72"/>
    <d v="2014-07-24T00:00:00"/>
    <n v="529"/>
    <n v="0"/>
    <n v="356"/>
    <n v="63"/>
    <n v="28"/>
    <n v="0"/>
    <n v="976"/>
    <n v="7.2296296296296294"/>
    <x v="1"/>
    <s v="Yes"/>
    <n v="3"/>
    <x v="0"/>
    <n v="11"/>
    <n v="6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544"/>
    <n v="1949"/>
    <n v="75"/>
    <s v="Boomers"/>
    <s v="PhD"/>
    <s v="College"/>
    <s v="Partner"/>
    <n v="67911"/>
    <n v="67911"/>
    <s v="Bracket 4"/>
    <n v="0"/>
    <n v="1"/>
    <s v="Parent"/>
    <s v="2014-05-22"/>
    <d v="2014-10-04T00:00:00"/>
    <n v="135"/>
    <n v="63"/>
    <n v="72"/>
    <d v="2014-07-24T00:00:00"/>
    <n v="529"/>
    <n v="0"/>
    <n v="356"/>
    <n v="63"/>
    <n v="28"/>
    <n v="0"/>
    <n v="976"/>
    <n v="7.2296296296296294"/>
    <x v="1"/>
    <s v="Yes"/>
    <n v="3"/>
    <x v="0"/>
    <n v="11"/>
    <n v="6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580"/>
    <n v="1969"/>
    <n v="55"/>
    <s v="Gen X"/>
    <s v="Bachelors"/>
    <s v="College"/>
    <s v="Married"/>
    <n v="75759"/>
    <n v="75759"/>
    <s v="Bracket 5"/>
    <n v="0"/>
    <n v="0"/>
    <s v="Not Parent"/>
    <s v="2013-10-25"/>
    <d v="2014-10-04T00:00:00"/>
    <n v="344"/>
    <n v="46"/>
    <n v="298"/>
    <d v="2013-12-10T00:00:00"/>
    <n v="1394"/>
    <n v="22"/>
    <n v="708"/>
    <n v="89"/>
    <n v="91"/>
    <n v="182"/>
    <n v="2486"/>
    <n v="7.2267441860465116"/>
    <x v="1"/>
    <s v="No"/>
    <n v="1"/>
    <x v="0"/>
    <n v="9"/>
    <n v="9"/>
    <n v="7"/>
    <x v="0"/>
    <n v="5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10129"/>
    <n v="1966"/>
    <n v="58"/>
    <s v="Gen X"/>
    <s v="Bachelors"/>
    <s v="College"/>
    <s v="Partner"/>
    <n v="82427"/>
    <n v="82427"/>
    <s v="Bracket 5"/>
    <n v="0"/>
    <n v="0"/>
    <s v="Not Parent"/>
    <s v="2014-03-12"/>
    <d v="2014-10-04T00:00:00"/>
    <n v="206"/>
    <n v="35"/>
    <n v="171"/>
    <d v="2014-04-16T00:00:00"/>
    <n v="482"/>
    <n v="147"/>
    <n v="509"/>
    <n v="104"/>
    <n v="107"/>
    <n v="107"/>
    <n v="1456"/>
    <n v="7.0679611650485441"/>
    <x v="1"/>
    <s v="No"/>
    <n v="1"/>
    <x v="0"/>
    <n v="12"/>
    <n v="3"/>
    <n v="5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6457"/>
    <n v="1976"/>
    <n v="48"/>
    <s v="Gen X"/>
    <s v="Bachelors"/>
    <s v="College"/>
    <s v="Divorced"/>
    <n v="64892"/>
    <n v="64892"/>
    <s v="Bracket 4"/>
    <n v="0"/>
    <n v="1"/>
    <s v="Parent"/>
    <s v="2014-05-29"/>
    <d v="2014-10-04T00:00:00"/>
    <n v="128"/>
    <n v="77"/>
    <n v="51"/>
    <d v="2014-08-14T00:00:00"/>
    <n v="527"/>
    <n v="24"/>
    <n v="230"/>
    <n v="32"/>
    <n v="24"/>
    <n v="65"/>
    <n v="902"/>
    <n v="7.046875"/>
    <x v="1"/>
    <s v="Yes"/>
    <n v="2"/>
    <x v="0"/>
    <n v="12"/>
    <n v="6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90"/>
    <n v="1958"/>
    <n v="66"/>
    <s v="Boomers"/>
    <s v="Bachelors"/>
    <s v="College"/>
    <s v="Divorced"/>
    <n v="79803"/>
    <n v="79803"/>
    <s v="Bracket 5"/>
    <n v="0"/>
    <n v="1"/>
    <s v="Parent"/>
    <s v="2014-06-02"/>
    <d v="2014-10-04T00:00:00"/>
    <n v="124"/>
    <n v="54"/>
    <n v="70"/>
    <d v="2014-07-26T00:00:00"/>
    <n v="574"/>
    <n v="8"/>
    <n v="216"/>
    <n v="21"/>
    <n v="16"/>
    <n v="33"/>
    <n v="868"/>
    <n v="7"/>
    <x v="1"/>
    <s v="Yes"/>
    <n v="1"/>
    <x v="0"/>
    <n v="5"/>
    <n v="4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5"/>
    <n v="1963"/>
    <n v="61"/>
    <s v="Boomers"/>
    <s v="Bachelors"/>
    <s v="College"/>
    <s v="Single"/>
    <n v="80695"/>
    <n v="80695"/>
    <s v="Bracket 5"/>
    <n v="0"/>
    <n v="0"/>
    <s v="Not Parent"/>
    <s v="2013-12-29"/>
    <d v="2014-10-04T00:00:00"/>
    <n v="279"/>
    <n v="85"/>
    <n v="194"/>
    <d v="2014-03-24T00:00:00"/>
    <n v="557"/>
    <n v="129"/>
    <n v="984"/>
    <n v="193"/>
    <n v="37"/>
    <n v="18"/>
    <n v="1918"/>
    <n v="6.8745519713261647"/>
    <x v="1"/>
    <s v="Yes"/>
    <n v="1"/>
    <x v="0"/>
    <n v="5"/>
    <n v="5"/>
    <n v="8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92"/>
    <n v="1970"/>
    <n v="54"/>
    <s v="Gen X"/>
    <s v="Bachelors"/>
    <s v="College"/>
    <s v="Married"/>
    <n v="90765"/>
    <n v="90765"/>
    <s v="Bracket 5"/>
    <n v="0"/>
    <n v="0"/>
    <s v="Not Parent"/>
    <s v="2014-01-24"/>
    <d v="2014-10-04T00:00:00"/>
    <n v="253"/>
    <n v="25"/>
    <n v="228"/>
    <d v="2014-02-18T00:00:00"/>
    <n v="547"/>
    <n v="99"/>
    <n v="812"/>
    <n v="151"/>
    <n v="82"/>
    <n v="33"/>
    <n v="1724"/>
    <n v="6.8142292490118574"/>
    <x v="1"/>
    <s v="No"/>
    <n v="0"/>
    <x v="0"/>
    <n v="5"/>
    <n v="4"/>
    <n v="6"/>
    <x v="1"/>
    <n v="1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202"/>
    <n v="1948"/>
    <n v="76"/>
    <s v="Boomers"/>
    <s v="PhD"/>
    <s v="College"/>
    <s v="Widow"/>
    <n v="82032"/>
    <n v="82032"/>
    <s v="Bracket 5"/>
    <n v="0"/>
    <n v="0"/>
    <s v="Not Parent"/>
    <s v="2014-04-05"/>
    <d v="2014-10-04T00:00:00"/>
    <n v="182"/>
    <n v="54"/>
    <n v="128"/>
    <d v="2014-05-29T00:00:00"/>
    <n v="332"/>
    <n v="194"/>
    <n v="377"/>
    <n v="149"/>
    <n v="125"/>
    <n v="57"/>
    <n v="1234"/>
    <n v="6.7802197802197801"/>
    <x v="1"/>
    <s v="Yes"/>
    <n v="0"/>
    <x v="0"/>
    <n v="7"/>
    <n v="4"/>
    <n v="6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589"/>
    <n v="1948"/>
    <n v="76"/>
    <s v="Boomers"/>
    <s v="PhD"/>
    <s v="College"/>
    <s v="Widow"/>
    <n v="82032"/>
    <n v="82032"/>
    <s v="Bracket 5"/>
    <n v="0"/>
    <n v="0"/>
    <s v="Not Parent"/>
    <s v="2014-04-05"/>
    <d v="2014-10-04T00:00:00"/>
    <n v="182"/>
    <n v="54"/>
    <n v="128"/>
    <d v="2014-05-29T00:00:00"/>
    <n v="332"/>
    <n v="194"/>
    <n v="377"/>
    <n v="149"/>
    <n v="125"/>
    <n v="57"/>
    <n v="1234"/>
    <n v="6.7802197802197801"/>
    <x v="1"/>
    <s v="Yes"/>
    <n v="0"/>
    <x v="0"/>
    <n v="7"/>
    <n v="4"/>
    <n v="6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69"/>
    <n v="1991"/>
    <n v="33"/>
    <s v="Millennials"/>
    <s v="Bachelors"/>
    <s v="College"/>
    <s v="Single"/>
    <n v="90273"/>
    <n v="90273"/>
    <s v="Bracket 5"/>
    <n v="0"/>
    <n v="0"/>
    <s v="Not Parent"/>
    <s v="2013-12-14"/>
    <d v="2014-10-04T00:00:00"/>
    <n v="294"/>
    <n v="32"/>
    <n v="262"/>
    <d v="2014-01-15T00:00:00"/>
    <n v="704"/>
    <n v="129"/>
    <n v="853"/>
    <n v="120"/>
    <n v="74"/>
    <n v="111"/>
    <n v="1991"/>
    <n v="6.7721088435374153"/>
    <x v="1"/>
    <s v="No"/>
    <n v="1"/>
    <x v="0"/>
    <n v="7"/>
    <n v="5"/>
    <n v="6"/>
    <x v="0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4138"/>
    <n v="1962"/>
    <n v="62"/>
    <s v="Boomers"/>
    <s v="Bachelors"/>
    <s v="College"/>
    <s v="Single"/>
    <n v="76624"/>
    <n v="76624"/>
    <s v="Bracket 5"/>
    <n v="0"/>
    <n v="1"/>
    <s v="Parent"/>
    <s v="2014-05-24"/>
    <d v="2014-10-04T00:00:00"/>
    <n v="133"/>
    <n v="68"/>
    <n v="65"/>
    <d v="2014-07-31T00:00:00"/>
    <n v="411"/>
    <n v="106"/>
    <n v="147"/>
    <n v="54"/>
    <n v="115"/>
    <n v="66"/>
    <n v="899"/>
    <n v="6.7593984962406015"/>
    <x v="1"/>
    <s v="Yes"/>
    <n v="1"/>
    <x v="0"/>
    <n v="7"/>
    <n v="5"/>
    <n v="10"/>
    <x v="1"/>
    <n v="1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3194"/>
    <n v="1974"/>
    <n v="50"/>
    <s v="Gen X"/>
    <s v="PhD"/>
    <s v="College"/>
    <s v="Single"/>
    <n v="71466"/>
    <n v="71466"/>
    <s v="Bracket 4"/>
    <n v="0"/>
    <n v="0"/>
    <s v="Not Parent"/>
    <s v="2014-04-05"/>
    <d v="2014-10-04T00:00:00"/>
    <n v="182"/>
    <n v="86"/>
    <n v="96"/>
    <d v="2014-06-30T00:00:00"/>
    <n v="412"/>
    <n v="12"/>
    <n v="546"/>
    <n v="78"/>
    <n v="182"/>
    <n v="0"/>
    <n v="1230"/>
    <n v="6.7582417582417582"/>
    <x v="1"/>
    <s v="Yes"/>
    <n v="1"/>
    <x v="0"/>
    <n v="10"/>
    <n v="4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446"/>
    <n v="1956"/>
    <n v="68"/>
    <s v="Boomers"/>
    <s v="Master"/>
    <s v="College"/>
    <s v="Single"/>
    <n v="86424"/>
    <n v="86424"/>
    <s v="Bracket 5"/>
    <n v="0"/>
    <n v="0"/>
    <s v="Not Parent"/>
    <s v="2014-04-05"/>
    <d v="2014-10-04T00:00:00"/>
    <n v="182"/>
    <n v="12"/>
    <n v="170"/>
    <d v="2014-04-17T00:00:00"/>
    <n v="387"/>
    <n v="68"/>
    <n v="569"/>
    <n v="89"/>
    <n v="45"/>
    <n v="68"/>
    <n v="1226"/>
    <n v="6.7362637362637363"/>
    <x v="1"/>
    <s v="No"/>
    <n v="1"/>
    <x v="0"/>
    <n v="12"/>
    <n v="6"/>
    <n v="9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469"/>
    <n v="1981"/>
    <n v="43"/>
    <s v="Millennials"/>
    <s v="Bachelors"/>
    <s v="College"/>
    <s v="Partner"/>
    <n v="88325"/>
    <n v="88325"/>
    <s v="Bracket 5"/>
    <n v="0"/>
    <n v="0"/>
    <s v="Not Parent"/>
    <s v="2014-02-05"/>
    <d v="2014-10-04T00:00:00"/>
    <n v="241"/>
    <n v="42"/>
    <n v="199"/>
    <d v="2014-03-19T00:00:00"/>
    <n v="519"/>
    <n v="71"/>
    <n v="860"/>
    <n v="93"/>
    <n v="27"/>
    <n v="53"/>
    <n v="1623"/>
    <n v="6.7344398340248963"/>
    <x v="1"/>
    <s v="No"/>
    <n v="1"/>
    <x v="0"/>
    <n v="9"/>
    <n v="6"/>
    <n v="2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413"/>
    <n v="1984"/>
    <n v="40"/>
    <s v="Millennials"/>
    <s v="Bachelors"/>
    <s v="College"/>
    <s v="Married"/>
    <n v="72570"/>
    <n v="72570"/>
    <s v="Bracket 4"/>
    <n v="0"/>
    <n v="0"/>
    <s v="Not Parent"/>
    <s v="2014-04-25"/>
    <d v="2014-10-04T00:00:00"/>
    <n v="162"/>
    <n v="67"/>
    <n v="95"/>
    <d v="2014-07-01T00:00:00"/>
    <n v="274"/>
    <n v="83"/>
    <n v="216"/>
    <n v="151"/>
    <n v="141"/>
    <n v="224"/>
    <n v="1089"/>
    <n v="6.7222222222222223"/>
    <x v="1"/>
    <s v="Yes"/>
    <n v="1"/>
    <x v="0"/>
    <n v="12"/>
    <n v="4"/>
    <n v="6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949"/>
    <n v="1963"/>
    <n v="61"/>
    <s v="Boomers"/>
    <s v="PhD"/>
    <s v="College"/>
    <s v="Divorced"/>
    <n v="72968"/>
    <n v="72968"/>
    <s v="Bracket 4"/>
    <n v="0"/>
    <n v="0"/>
    <s v="Not Parent"/>
    <s v="2013-12-16"/>
    <d v="2014-10-04T00:00:00"/>
    <n v="292"/>
    <n v="8"/>
    <n v="284"/>
    <d v="2013-12-24T00:00:00"/>
    <n v="1092"/>
    <n v="37"/>
    <n v="592"/>
    <n v="145"/>
    <n v="37"/>
    <n v="55"/>
    <n v="1958"/>
    <n v="6.7054794520547949"/>
    <x v="1"/>
    <s v="No"/>
    <n v="1"/>
    <x v="0"/>
    <n v="8"/>
    <n v="5"/>
    <n v="5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7106"/>
    <n v="1943"/>
    <n v="81"/>
    <s v="Silent"/>
    <s v="PhD"/>
    <s v="College"/>
    <s v="Married"/>
    <n v="75865"/>
    <n v="75865"/>
    <s v="Bracket 5"/>
    <n v="0"/>
    <n v="0"/>
    <s v="Not Parent"/>
    <s v="2014-03-31"/>
    <d v="2014-10-04T00:00:00"/>
    <n v="187"/>
    <n v="73"/>
    <n v="114"/>
    <d v="2014-06-12T00:00:00"/>
    <n v="483"/>
    <n v="0"/>
    <n v="591"/>
    <n v="156"/>
    <n v="0"/>
    <n v="12"/>
    <n v="1242"/>
    <n v="6.641711229946524"/>
    <x v="1"/>
    <s v="Yes"/>
    <n v="1"/>
    <x v="0"/>
    <n v="10"/>
    <n v="3"/>
    <n v="5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746"/>
    <n v="1989"/>
    <n v="35"/>
    <s v="Millennials"/>
    <s v="Bachelors"/>
    <s v="College"/>
    <s v="Married"/>
    <n v="75433"/>
    <n v="75433"/>
    <s v="Bracket 5"/>
    <n v="1"/>
    <n v="0"/>
    <s v="Parent"/>
    <s v="2014-04-05"/>
    <d v="2014-10-04T00:00:00"/>
    <n v="182"/>
    <n v="28"/>
    <n v="154"/>
    <d v="2014-05-03T00:00:00"/>
    <n v="800"/>
    <n v="0"/>
    <n v="297"/>
    <n v="0"/>
    <n v="34"/>
    <n v="57"/>
    <n v="1188"/>
    <n v="6.5274725274725274"/>
    <x v="1"/>
    <s v="No"/>
    <n v="2"/>
    <x v="0"/>
    <n v="10"/>
    <n v="2"/>
    <n v="5"/>
    <x v="0"/>
    <n v="6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5046"/>
    <n v="1958"/>
    <n v="66"/>
    <s v="Boomers"/>
    <s v="Bachelors"/>
    <s v="College"/>
    <s v="Divorced"/>
    <n v="78331"/>
    <n v="78331"/>
    <s v="Bracket 5"/>
    <n v="0"/>
    <n v="1"/>
    <s v="Parent"/>
    <s v="2014-01-23"/>
    <d v="2014-10-04T00:00:00"/>
    <n v="254"/>
    <n v="97"/>
    <n v="157"/>
    <d v="2014-04-30T00:00:00"/>
    <n v="756"/>
    <n v="138"/>
    <n v="354"/>
    <n v="160"/>
    <n v="169"/>
    <n v="61"/>
    <n v="1638"/>
    <n v="6.4488188976377954"/>
    <x v="1"/>
    <s v="Yes"/>
    <n v="2"/>
    <x v="0"/>
    <n v="7"/>
    <n v="10"/>
    <n v="6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369"/>
    <n v="1979"/>
    <n v="45"/>
    <s v="Gen X"/>
    <s v="Postgraduate"/>
    <s v="College"/>
    <s v="Single"/>
    <n v="88194"/>
    <n v="88194"/>
    <s v="Bracket 5"/>
    <n v="0"/>
    <n v="1"/>
    <s v="Parent"/>
    <s v="2014-03-19"/>
    <d v="2014-10-04T00:00:00"/>
    <n v="199"/>
    <n v="19"/>
    <n v="180"/>
    <d v="2014-04-07T00:00:00"/>
    <n v="688"/>
    <n v="14"/>
    <n v="309"/>
    <n v="201"/>
    <n v="24"/>
    <n v="38"/>
    <n v="1274"/>
    <n v="6.4020100502512562"/>
    <x v="1"/>
    <s v="No"/>
    <n v="1"/>
    <x v="0"/>
    <n v="10"/>
    <n v="11"/>
    <n v="10"/>
    <x v="2"/>
    <n v="5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8318"/>
    <n v="1979"/>
    <n v="45"/>
    <s v="Gen X"/>
    <s v="Bachelors"/>
    <s v="College"/>
    <s v="Partner"/>
    <n v="90300"/>
    <n v="90300"/>
    <s v="Bracket 5"/>
    <n v="0"/>
    <n v="0"/>
    <s v="Not Parent"/>
    <s v="2014-01-03"/>
    <d v="2014-10-04T00:00:00"/>
    <n v="274"/>
    <n v="7"/>
    <n v="267"/>
    <d v="2014-01-10T00:00:00"/>
    <n v="594"/>
    <n v="134"/>
    <n v="786"/>
    <n v="33"/>
    <n v="134"/>
    <n v="57"/>
    <n v="1738"/>
    <n v="6.3430656934306571"/>
    <x v="1"/>
    <s v="No"/>
    <n v="0"/>
    <x v="0"/>
    <n v="8"/>
    <n v="5"/>
    <n v="6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139"/>
    <n v="1984"/>
    <n v="40"/>
    <s v="Millennials"/>
    <s v="PhD"/>
    <s v="College"/>
    <s v="Married"/>
    <n v="73356"/>
    <n v="73356"/>
    <s v="Bracket 4"/>
    <n v="0"/>
    <n v="0"/>
    <s v="Not Parent"/>
    <s v="2014-02-06"/>
    <d v="2014-10-04T00:00:00"/>
    <n v="240"/>
    <n v="56"/>
    <n v="184"/>
    <d v="2014-04-03T00:00:00"/>
    <n v="1050"/>
    <n v="14"/>
    <n v="322"/>
    <n v="0"/>
    <n v="14"/>
    <n v="112"/>
    <n v="1512"/>
    <n v="6.3"/>
    <x v="1"/>
    <s v="Yes"/>
    <n v="1"/>
    <x v="0"/>
    <n v="5"/>
    <n v="5"/>
    <n v="11"/>
    <x v="1"/>
    <n v="2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6248"/>
    <n v="1947"/>
    <n v="77"/>
    <s v="Boomers"/>
    <s v="Master"/>
    <s v="College"/>
    <s v="Single"/>
    <n v="91712"/>
    <n v="91712"/>
    <s v="Bracket 5"/>
    <n v="0"/>
    <n v="0"/>
    <s v="Not Parent"/>
    <s v="2013-10-17"/>
    <d v="2014-10-04T00:00:00"/>
    <n v="352"/>
    <n v="47"/>
    <n v="305"/>
    <d v="2013-12-03T00:00:00"/>
    <n v="1276"/>
    <n v="24"/>
    <n v="746"/>
    <n v="94"/>
    <n v="29"/>
    <n v="48"/>
    <n v="2217"/>
    <n v="6.2982954545454541"/>
    <x v="1"/>
    <s v="No"/>
    <n v="0"/>
    <x v="0"/>
    <n v="11"/>
    <n v="9"/>
    <n v="7"/>
    <x v="0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303"/>
    <n v="1974"/>
    <n v="50"/>
    <s v="Gen X"/>
    <s v="PhD"/>
    <s v="College"/>
    <s v="Partner"/>
    <n v="79632"/>
    <n v="79632"/>
    <s v="Bracket 5"/>
    <n v="0"/>
    <n v="0"/>
    <s v="Not Parent"/>
    <s v="2014-04-08"/>
    <d v="2014-10-04T00:00:00"/>
    <n v="179"/>
    <n v="42"/>
    <n v="137"/>
    <d v="2014-05-20T00:00:00"/>
    <n v="471"/>
    <n v="0"/>
    <n v="510"/>
    <n v="99"/>
    <n v="21"/>
    <n v="12"/>
    <n v="1113"/>
    <n v="6.2178770949720672"/>
    <x v="1"/>
    <s v="No"/>
    <n v="1"/>
    <x v="0"/>
    <n v="9"/>
    <n v="6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384"/>
    <n v="1978"/>
    <n v="46"/>
    <s v="Gen X"/>
    <s v="Bachelors"/>
    <s v="College"/>
    <s v="Divorced"/>
    <n v="71022"/>
    <n v="71022"/>
    <s v="Bracket 4"/>
    <n v="0"/>
    <n v="1"/>
    <s v="Parent"/>
    <s v="2014-02-11"/>
    <d v="2014-10-04T00:00:00"/>
    <n v="235"/>
    <n v="30"/>
    <n v="205"/>
    <d v="2014-03-13T00:00:00"/>
    <n v="909"/>
    <n v="12"/>
    <n v="278"/>
    <n v="0"/>
    <n v="12"/>
    <n v="242"/>
    <n v="1453"/>
    <n v="6.182978723404255"/>
    <x v="1"/>
    <s v="No"/>
    <n v="3"/>
    <x v="0"/>
    <n v="11"/>
    <n v="5"/>
    <n v="2"/>
    <x v="0"/>
    <n v="8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4508"/>
    <n v="1952"/>
    <n v="72"/>
    <s v="Boomers"/>
    <s v="Bachelors"/>
    <s v="College"/>
    <s v="Single"/>
    <n v="75127"/>
    <n v="75127"/>
    <s v="Bracket 5"/>
    <n v="0"/>
    <n v="0"/>
    <s v="Not Parent"/>
    <s v="2014-05-22"/>
    <d v="2014-10-04T00:00:00"/>
    <n v="135"/>
    <n v="92"/>
    <n v="43"/>
    <d v="2014-08-22T00:00:00"/>
    <n v="203"/>
    <n v="35"/>
    <n v="305"/>
    <n v="46"/>
    <n v="17"/>
    <n v="227"/>
    <n v="833"/>
    <n v="6.1703703703703701"/>
    <x v="1"/>
    <s v="Yes"/>
    <n v="1"/>
    <x v="0"/>
    <n v="5"/>
    <n v="2"/>
    <n v="11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843"/>
    <n v="1952"/>
    <n v="72"/>
    <s v="Boomers"/>
    <s v="Bachelors"/>
    <s v="College"/>
    <s v="Single"/>
    <n v="75127"/>
    <n v="75127"/>
    <s v="Bracket 5"/>
    <n v="0"/>
    <n v="0"/>
    <s v="Not Parent"/>
    <s v="2014-05-22"/>
    <d v="2014-10-04T00:00:00"/>
    <n v="135"/>
    <n v="92"/>
    <n v="43"/>
    <d v="2014-08-22T00:00:00"/>
    <n v="203"/>
    <n v="35"/>
    <n v="305"/>
    <n v="46"/>
    <n v="17"/>
    <n v="227"/>
    <n v="833"/>
    <n v="6.1703703703703701"/>
    <x v="1"/>
    <s v="Yes"/>
    <n v="1"/>
    <x v="0"/>
    <n v="5"/>
    <n v="2"/>
    <n v="11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43"/>
    <n v="1971"/>
    <n v="53"/>
    <s v="Gen X"/>
    <s v="Bachelors"/>
    <s v="College"/>
    <s v="Married"/>
    <n v="64722"/>
    <n v="64722"/>
    <s v="Bracket 4"/>
    <n v="1"/>
    <n v="0"/>
    <s v="Parent"/>
    <s v="2014-05-26"/>
    <d v="2014-10-04T00:00:00"/>
    <n v="131"/>
    <n v="47"/>
    <n v="84"/>
    <d v="2014-07-12T00:00:00"/>
    <n v="303"/>
    <n v="0"/>
    <n v="280"/>
    <n v="60"/>
    <n v="147"/>
    <n v="15"/>
    <n v="805"/>
    <n v="6.1450381679389317"/>
    <x v="1"/>
    <s v="No"/>
    <n v="4"/>
    <x v="1"/>
    <n v="11"/>
    <n v="8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53"/>
    <n v="1946"/>
    <n v="78"/>
    <s v="Boomers"/>
    <s v="Bachelors"/>
    <s v="College"/>
    <s v="Partner"/>
    <n v="82657"/>
    <n v="82657"/>
    <s v="Bracket 5"/>
    <n v="0"/>
    <n v="0"/>
    <s v="Not Parent"/>
    <s v="2013-09-27"/>
    <d v="2014-10-04T00:00:00"/>
    <n v="372"/>
    <n v="71"/>
    <n v="301"/>
    <d v="2013-12-07T00:00:00"/>
    <n v="966"/>
    <n v="168"/>
    <n v="672"/>
    <n v="246"/>
    <n v="105"/>
    <n v="126"/>
    <n v="2283"/>
    <n v="6.137096774193548"/>
    <x v="1"/>
    <s v="Yes"/>
    <n v="1"/>
    <x v="0"/>
    <n v="10"/>
    <n v="7"/>
    <n v="5"/>
    <x v="0"/>
    <n v="4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313"/>
    <n v="1968"/>
    <n v="56"/>
    <s v="Gen X"/>
    <s v="Bachelors"/>
    <s v="College"/>
    <s v="Widow"/>
    <n v="73455"/>
    <n v="73455"/>
    <s v="Bracket 4"/>
    <n v="0"/>
    <n v="0"/>
    <s v="Not Parent"/>
    <s v="2013-10-28"/>
    <d v="2014-10-04T00:00:00"/>
    <n v="341"/>
    <n v="98"/>
    <n v="243"/>
    <d v="2014-02-03T00:00:00"/>
    <n v="901"/>
    <n v="61"/>
    <n v="757"/>
    <n v="186"/>
    <n v="163"/>
    <n v="20"/>
    <n v="2088"/>
    <n v="6.1231671554252198"/>
    <x v="1"/>
    <s v="Yes"/>
    <n v="1"/>
    <x v="0"/>
    <n v="10"/>
    <n v="6"/>
    <n v="5"/>
    <x v="0"/>
    <n v="3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743"/>
    <n v="1974"/>
    <n v="50"/>
    <s v="Gen X"/>
    <s v="Bachelors"/>
    <s v="College"/>
    <s v="Single"/>
    <n v="69719"/>
    <n v="69719"/>
    <s v="Bracket 4"/>
    <n v="0"/>
    <n v="0"/>
    <s v="Not Parent"/>
    <s v="2014-05-26"/>
    <d v="2014-10-04T00:00:00"/>
    <n v="131"/>
    <n v="99"/>
    <n v="32"/>
    <d v="2014-09-02T00:00:00"/>
    <n v="273"/>
    <n v="86"/>
    <n v="208"/>
    <n v="177"/>
    <n v="14"/>
    <n v="43"/>
    <n v="801"/>
    <n v="6.114503816793893"/>
    <x v="1"/>
    <s v="Yes"/>
    <n v="1"/>
    <x v="0"/>
    <n v="5"/>
    <n v="2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164"/>
    <n v="1978"/>
    <n v="46"/>
    <s v="Gen X"/>
    <s v="PhD"/>
    <s v="College"/>
    <s v="Married"/>
    <n v="82170"/>
    <n v="82170"/>
    <s v="Bracket 5"/>
    <n v="0"/>
    <n v="0"/>
    <s v="Not Parent"/>
    <s v="2013-11-25"/>
    <d v="2014-10-04T00:00:00"/>
    <n v="313"/>
    <n v="13"/>
    <n v="300"/>
    <d v="2013-12-08T00:00:00"/>
    <n v="1023"/>
    <n v="93"/>
    <n v="651"/>
    <n v="49"/>
    <n v="55"/>
    <n v="37"/>
    <n v="1908"/>
    <n v="6.0958466453674118"/>
    <x v="1"/>
    <s v="No"/>
    <n v="1"/>
    <x v="0"/>
    <n v="7"/>
    <n v="5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815"/>
    <n v="1980"/>
    <n v="44"/>
    <s v="Millennials"/>
    <s v="Postgraduate"/>
    <s v="College"/>
    <s v="Married"/>
    <n v="96547"/>
    <n v="96547"/>
    <s v="Bracket 6"/>
    <n v="0"/>
    <n v="0"/>
    <s v="Not Parent"/>
    <s v="2014-05-23"/>
    <d v="2014-10-04T00:00:00"/>
    <n v="134"/>
    <n v="4"/>
    <n v="130"/>
    <d v="2014-05-27T00:00:00"/>
    <n v="448"/>
    <n v="21"/>
    <n v="125"/>
    <n v="52"/>
    <n v="101"/>
    <n v="62"/>
    <n v="809"/>
    <n v="6.0373134328358207"/>
    <x v="1"/>
    <s v="No"/>
    <n v="0"/>
    <x v="0"/>
    <n v="8"/>
    <n v="7"/>
    <n v="6"/>
    <x v="0"/>
    <n v="2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3267"/>
    <n v="1963"/>
    <n v="61"/>
    <s v="Boomers"/>
    <s v="Master"/>
    <s v="College"/>
    <s v="Partner"/>
    <n v="57288"/>
    <n v="57288"/>
    <s v="Bracket 4"/>
    <n v="0"/>
    <n v="1"/>
    <s v="Parent"/>
    <s v="2014-06-25"/>
    <d v="2014-10-04T00:00:00"/>
    <n v="101"/>
    <n v="27"/>
    <n v="74"/>
    <d v="2014-07-22T00:00:00"/>
    <n v="527"/>
    <n v="0"/>
    <n v="21"/>
    <n v="0"/>
    <n v="0"/>
    <n v="60"/>
    <n v="608"/>
    <n v="6.0198019801980198"/>
    <x v="2"/>
    <s v="No"/>
    <n v="3"/>
    <x v="0"/>
    <n v="8"/>
    <n v="8"/>
    <n v="1"/>
    <x v="0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2416"/>
    <n v="1969"/>
    <n v="55"/>
    <s v="Gen X"/>
    <s v="PhD"/>
    <s v="College"/>
    <s v="Single"/>
    <n v="66582"/>
    <n v="66582"/>
    <s v="Bracket 4"/>
    <n v="0"/>
    <n v="0"/>
    <s v="Not Parent"/>
    <s v="2014-03-03"/>
    <d v="2014-10-04T00:00:00"/>
    <n v="215"/>
    <n v="83"/>
    <n v="132"/>
    <d v="2014-05-25T00:00:00"/>
    <n v="789"/>
    <n v="25"/>
    <n v="420"/>
    <n v="16"/>
    <n v="38"/>
    <n v="0"/>
    <n v="1288"/>
    <n v="5.9906976744186045"/>
    <x v="2"/>
    <s v="Yes"/>
    <n v="1"/>
    <x v="0"/>
    <n v="9"/>
    <n v="2"/>
    <n v="8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049"/>
    <n v="1982"/>
    <n v="42"/>
    <s v="Millennials"/>
    <s v="Master"/>
    <s v="College"/>
    <s v="Partner"/>
    <n v="73450"/>
    <n v="73450"/>
    <s v="Bracket 4"/>
    <n v="0"/>
    <n v="0"/>
    <s v="Not Parent"/>
    <s v="2013-12-05"/>
    <d v="2014-10-04T00:00:00"/>
    <n v="303"/>
    <n v="85"/>
    <n v="218"/>
    <d v="2014-02-28T00:00:00"/>
    <n v="1142"/>
    <n v="51"/>
    <n v="415"/>
    <n v="90"/>
    <n v="69"/>
    <n v="37"/>
    <n v="1804"/>
    <n v="5.9537953795379535"/>
    <x v="2"/>
    <s v="Yes"/>
    <n v="1"/>
    <x v="0"/>
    <n v="11"/>
    <n v="7"/>
    <n v="8"/>
    <x v="0"/>
    <n v="3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6892"/>
    <n v="1968"/>
    <n v="56"/>
    <s v="Gen X"/>
    <s v="Bachelors"/>
    <s v="College"/>
    <s v="Divorced"/>
    <n v="61671"/>
    <n v="61671"/>
    <s v="Bracket 4"/>
    <n v="0"/>
    <n v="1"/>
    <s v="Parent"/>
    <s v="2014-06-03"/>
    <d v="2014-10-04T00:00:00"/>
    <n v="123"/>
    <n v="23"/>
    <n v="100"/>
    <d v="2014-06-26T00:00:00"/>
    <n v="641"/>
    <n v="7"/>
    <n v="56"/>
    <n v="0"/>
    <n v="0"/>
    <n v="28"/>
    <n v="732"/>
    <n v="5.9512195121951219"/>
    <x v="2"/>
    <s v="No"/>
    <n v="8"/>
    <x v="1"/>
    <n v="6"/>
    <n v="10"/>
    <n v="4"/>
    <x v="2"/>
    <n v="8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5067"/>
    <n v="1994"/>
    <n v="30"/>
    <s v="Millennials"/>
    <s v="Bachelors"/>
    <s v="College"/>
    <s v="Partner"/>
    <n v="80134"/>
    <n v="80134"/>
    <s v="Bracket 5"/>
    <n v="0"/>
    <n v="0"/>
    <s v="Not Parent"/>
    <s v="2014-02-14"/>
    <d v="2014-10-04T00:00:00"/>
    <n v="232"/>
    <n v="11"/>
    <n v="221"/>
    <d v="2014-02-25T00:00:00"/>
    <n v="966"/>
    <n v="26"/>
    <n v="282"/>
    <n v="52"/>
    <n v="26"/>
    <n v="26"/>
    <n v="1378"/>
    <n v="5.9396551724137927"/>
    <x v="2"/>
    <s v="No"/>
    <n v="1"/>
    <x v="0"/>
    <n v="11"/>
    <n v="2"/>
    <n v="7"/>
    <x v="0"/>
    <n v="5"/>
    <n v="1"/>
    <n v="1"/>
    <n v="0"/>
    <n v="1"/>
    <n v="1"/>
    <n v="4"/>
    <x v="0"/>
    <n v="1"/>
    <s v="Converted"/>
    <x v="0"/>
    <n v="3"/>
    <n v="11"/>
    <n v="4"/>
    <n v="3"/>
    <n v="0"/>
    <n v="1"/>
    <n v="8"/>
    <x v="0"/>
  </r>
  <r>
    <n v="7348"/>
    <n v="1958"/>
    <n v="66"/>
    <s v="Boomers"/>
    <s v="PhD"/>
    <s v="College"/>
    <s v="Single"/>
    <n v="71691"/>
    <n v="71691"/>
    <s v="Bracket 4"/>
    <n v="0"/>
    <n v="0"/>
    <s v="Not Parent"/>
    <s v="2014-03-17"/>
    <d v="2014-10-04T00:00:00"/>
    <n v="201"/>
    <n v="0"/>
    <n v="201"/>
    <d v="2014-03-17T00:00:00"/>
    <n v="336"/>
    <n v="130"/>
    <n v="411"/>
    <n v="240"/>
    <n v="32"/>
    <n v="43"/>
    <n v="1192"/>
    <n v="5.9303482587064673"/>
    <x v="2"/>
    <s v="No"/>
    <n v="1"/>
    <x v="0"/>
    <n v="5"/>
    <n v="4"/>
    <n v="7"/>
    <x v="1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955"/>
    <n v="1964"/>
    <n v="60"/>
    <s v="Boomers"/>
    <s v="Bachelors"/>
    <s v="College"/>
    <s v="Widow"/>
    <n v="85620"/>
    <n v="85620"/>
    <s v="Bracket 5"/>
    <n v="0"/>
    <n v="0"/>
    <s v="Not Parent"/>
    <s v="2014-01-07"/>
    <d v="2014-10-04T00:00:00"/>
    <n v="270"/>
    <n v="68"/>
    <n v="202"/>
    <d v="2014-03-16T00:00:00"/>
    <n v="416"/>
    <n v="46"/>
    <n v="925"/>
    <n v="60"/>
    <n v="107"/>
    <n v="46"/>
    <n v="1600"/>
    <n v="5.9259259259259256"/>
    <x v="2"/>
    <s v="Yes"/>
    <n v="1"/>
    <x v="0"/>
    <n v="4"/>
    <n v="3"/>
    <n v="6"/>
    <x v="1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2612"/>
    <n v="1987"/>
    <n v="37"/>
    <s v="Millennials"/>
    <s v="Bachelors"/>
    <s v="College"/>
    <s v="Married"/>
    <n v="75794"/>
    <n v="75794"/>
    <s v="Bracket 5"/>
    <n v="0"/>
    <n v="0"/>
    <s v="Not Parent"/>
    <s v="2013-12-24"/>
    <d v="2014-10-04T00:00:00"/>
    <n v="284"/>
    <n v="33"/>
    <n v="251"/>
    <d v="2014-01-26T00:00:00"/>
    <n v="754"/>
    <n v="160"/>
    <n v="625"/>
    <n v="63"/>
    <n v="32"/>
    <n v="48"/>
    <n v="1682"/>
    <n v="5.922535211267606"/>
    <x v="2"/>
    <s v="No"/>
    <n v="1"/>
    <x v="0"/>
    <n v="12"/>
    <n v="7"/>
    <n v="5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894"/>
    <n v="1985"/>
    <n v="39"/>
    <s v="Millennials"/>
    <s v="Bachelors"/>
    <s v="College"/>
    <s v="Single"/>
    <n v="72903"/>
    <n v="72903"/>
    <s v="Bracket 4"/>
    <n v="0"/>
    <n v="0"/>
    <s v="Not Parent"/>
    <s v="2013-10-29"/>
    <d v="2014-10-04T00:00:00"/>
    <n v="340"/>
    <n v="74"/>
    <n v="266"/>
    <d v="2014-01-11T00:00:00"/>
    <n v="1067"/>
    <n v="138"/>
    <n v="750"/>
    <n v="0"/>
    <n v="19"/>
    <n v="39"/>
    <n v="2013"/>
    <n v="5.9205882352941179"/>
    <x v="2"/>
    <s v="Yes"/>
    <n v="1"/>
    <x v="0"/>
    <n v="8"/>
    <n v="7"/>
    <n v="5"/>
    <x v="0"/>
    <n v="4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1399"/>
    <n v="1958"/>
    <n v="66"/>
    <s v="Boomers"/>
    <s v="Bachelors"/>
    <s v="College"/>
    <s v="Married"/>
    <n v="72905"/>
    <n v="72905"/>
    <s v="Bracket 4"/>
    <n v="0"/>
    <n v="0"/>
    <s v="Not Parent"/>
    <s v="2014-01-21"/>
    <d v="2014-10-04T00:00:00"/>
    <n v="256"/>
    <n v="52"/>
    <n v="204"/>
    <d v="2014-03-14T00:00:00"/>
    <n v="407"/>
    <n v="114"/>
    <n v="445"/>
    <n v="181"/>
    <n v="165"/>
    <n v="203"/>
    <n v="1515"/>
    <n v="5.91796875"/>
    <x v="2"/>
    <s v="Yes"/>
    <n v="1"/>
    <x v="0"/>
    <n v="9"/>
    <n v="3"/>
    <n v="7"/>
    <x v="0"/>
    <n v="1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763"/>
    <n v="1988"/>
    <n v="36"/>
    <s v="Millennials"/>
    <s v="Bachelors"/>
    <s v="College"/>
    <s v="Partner"/>
    <n v="87679"/>
    <n v="87679"/>
    <s v="Bracket 5"/>
    <n v="0"/>
    <n v="0"/>
    <s v="Not Parent"/>
    <s v="2013-07-27"/>
    <d v="2014-10-04T00:00:00"/>
    <n v="434"/>
    <n v="62"/>
    <n v="372"/>
    <d v="2013-09-27T00:00:00"/>
    <n v="1259"/>
    <n v="172"/>
    <n v="815"/>
    <n v="97"/>
    <n v="148"/>
    <n v="33"/>
    <n v="2524"/>
    <n v="5.8156682027649769"/>
    <x v="2"/>
    <s v="Yes"/>
    <n v="1"/>
    <x v="0"/>
    <n v="10"/>
    <n v="7"/>
    <n v="11"/>
    <x v="1"/>
    <n v="4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6999"/>
    <n v="1980"/>
    <n v="44"/>
    <s v="Millennials"/>
    <s v="Master"/>
    <s v="College"/>
    <s v="Married"/>
    <n v="69661"/>
    <n v="69661"/>
    <s v="Bracket 4"/>
    <n v="0"/>
    <n v="0"/>
    <s v="Not Parent"/>
    <s v="2014-05-13"/>
    <d v="2014-10-04T00:00:00"/>
    <n v="144"/>
    <n v="80"/>
    <n v="64"/>
    <d v="2014-08-01T00:00:00"/>
    <n v="656"/>
    <n v="16"/>
    <n v="106"/>
    <n v="32"/>
    <n v="16"/>
    <n v="8"/>
    <n v="834"/>
    <n v="5.791666666666667"/>
    <x v="2"/>
    <s v="Yes"/>
    <n v="1"/>
    <x v="0"/>
    <n v="12"/>
    <n v="7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687"/>
    <n v="1975"/>
    <n v="49"/>
    <s v="Gen X"/>
    <s v="Bachelors"/>
    <s v="College"/>
    <s v="Single"/>
    <n v="73170"/>
    <n v="73170"/>
    <s v="Bracket 4"/>
    <n v="0"/>
    <n v="0"/>
    <s v="Not Parent"/>
    <s v="2014-05-31"/>
    <d v="2014-10-04T00:00:00"/>
    <n v="126"/>
    <n v="1"/>
    <n v="125"/>
    <d v="2014-06-01T00:00:00"/>
    <n v="184"/>
    <n v="174"/>
    <n v="256"/>
    <n v="50"/>
    <n v="30"/>
    <n v="32"/>
    <n v="726"/>
    <n v="5.7619047619047619"/>
    <x v="2"/>
    <s v="No"/>
    <n v="1"/>
    <x v="0"/>
    <n v="6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277"/>
    <n v="1960"/>
    <n v="64"/>
    <s v="Boomers"/>
    <s v="Bachelors"/>
    <s v="College"/>
    <s v="Partner"/>
    <n v="78468"/>
    <n v="78468"/>
    <s v="Bracket 5"/>
    <n v="0"/>
    <n v="0"/>
    <s v="Not Parent"/>
    <s v="2014-04-09"/>
    <d v="2014-10-04T00:00:00"/>
    <n v="178"/>
    <n v="29"/>
    <n v="149"/>
    <d v="2014-05-08T00:00:00"/>
    <n v="434"/>
    <n v="22"/>
    <n v="388"/>
    <n v="104"/>
    <n v="22"/>
    <n v="34"/>
    <n v="1004"/>
    <n v="5.6404494382022472"/>
    <x v="2"/>
    <s v="No"/>
    <n v="1"/>
    <x v="0"/>
    <n v="10"/>
    <n v="10"/>
    <n v="7"/>
    <x v="0"/>
    <n v="4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310"/>
    <n v="1944"/>
    <n v="80"/>
    <s v="Silent"/>
    <s v="Bachelors"/>
    <s v="College"/>
    <s v="Married"/>
    <n v="80589"/>
    <n v="80589"/>
    <s v="Bracket 5"/>
    <n v="0"/>
    <n v="0"/>
    <s v="Not Parent"/>
    <s v="2014-01-22"/>
    <d v="2014-10-04T00:00:00"/>
    <n v="255"/>
    <n v="25"/>
    <n v="230"/>
    <d v="2014-02-16T00:00:00"/>
    <n v="507"/>
    <n v="93"/>
    <n v="520"/>
    <n v="242"/>
    <n v="40"/>
    <n v="26"/>
    <n v="1428"/>
    <n v="5.6"/>
    <x v="2"/>
    <s v="No"/>
    <n v="1"/>
    <x v="0"/>
    <n v="5"/>
    <n v="5"/>
    <n v="10"/>
    <x v="1"/>
    <n v="1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909"/>
    <n v="1974"/>
    <n v="50"/>
    <s v="Gen X"/>
    <s v="PhD"/>
    <s v="College"/>
    <s v="Married"/>
    <n v="78128"/>
    <n v="78128"/>
    <s v="Bracket 5"/>
    <n v="0"/>
    <n v="1"/>
    <s v="Parent"/>
    <s v="2014-02-19"/>
    <d v="2014-10-04T00:00:00"/>
    <n v="227"/>
    <n v="89"/>
    <n v="138"/>
    <d v="2014-05-19T00:00:00"/>
    <n v="934"/>
    <n v="24"/>
    <n v="230"/>
    <n v="16"/>
    <n v="24"/>
    <n v="36"/>
    <n v="1264"/>
    <n v="5.5682819383259909"/>
    <x v="2"/>
    <s v="Yes"/>
    <n v="2"/>
    <x v="0"/>
    <n v="6"/>
    <n v="8"/>
    <n v="4"/>
    <x v="2"/>
    <n v="3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1740"/>
    <n v="1944"/>
    <n v="80"/>
    <s v="Silent"/>
    <s v="Bachelors"/>
    <s v="College"/>
    <s v="Married"/>
    <n v="55956"/>
    <n v="55956"/>
    <s v="Bracket 4"/>
    <n v="0"/>
    <n v="0"/>
    <s v="Not Parent"/>
    <s v="2014-04-07"/>
    <d v="2014-10-04T00:00:00"/>
    <n v="180"/>
    <n v="22"/>
    <n v="158"/>
    <d v="2014-04-29T00:00:00"/>
    <n v="760"/>
    <n v="38"/>
    <n v="104"/>
    <n v="50"/>
    <n v="9"/>
    <n v="38"/>
    <n v="999"/>
    <n v="5.55"/>
    <x v="2"/>
    <s v="No"/>
    <n v="2"/>
    <x v="0"/>
    <n v="4"/>
    <n v="7"/>
    <n v="3"/>
    <x v="2"/>
    <n v="4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7300"/>
    <n v="1952"/>
    <n v="72"/>
    <s v="Boomers"/>
    <s v="Bachelors"/>
    <s v="College"/>
    <s v="Divorced"/>
    <n v="69142"/>
    <n v="69142"/>
    <s v="Bracket 4"/>
    <n v="0"/>
    <n v="1"/>
    <s v="Parent"/>
    <s v="2014-06-29"/>
    <d v="2014-10-04T00:00:00"/>
    <n v="97"/>
    <n v="50"/>
    <n v="47"/>
    <d v="2014-08-18T00:00:00"/>
    <n v="448"/>
    <n v="4"/>
    <n v="34"/>
    <n v="6"/>
    <n v="4"/>
    <n v="39"/>
    <n v="535"/>
    <n v="5.5154639175257731"/>
    <x v="2"/>
    <s v="No"/>
    <n v="3"/>
    <x v="0"/>
    <n v="7"/>
    <n v="8"/>
    <n v="1"/>
    <x v="2"/>
    <n v="5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6521"/>
    <n v="1954"/>
    <n v="70"/>
    <s v="Boomers"/>
    <s v="Bachelors"/>
    <s v="College"/>
    <s v="Partner"/>
    <n v="77972"/>
    <n v="77972"/>
    <s v="Bracket 5"/>
    <n v="0"/>
    <n v="0"/>
    <s v="Not Parent"/>
    <s v="2014-03-18"/>
    <d v="2014-10-04T00:00:00"/>
    <n v="200"/>
    <n v="18"/>
    <n v="182"/>
    <d v="2014-04-05T00:00:00"/>
    <n v="613"/>
    <n v="22"/>
    <n v="319"/>
    <n v="33"/>
    <n v="102"/>
    <n v="12"/>
    <n v="1101"/>
    <n v="5.5049999999999999"/>
    <x v="2"/>
    <s v="No"/>
    <n v="1"/>
    <x v="0"/>
    <n v="9"/>
    <n v="4"/>
    <n v="6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147"/>
    <n v="1969"/>
    <n v="55"/>
    <s v="Gen X"/>
    <s v="Bachelors"/>
    <s v="College"/>
    <s v="Partner"/>
    <n v="76653"/>
    <n v="76653"/>
    <s v="Bracket 5"/>
    <n v="0"/>
    <n v="0"/>
    <s v="Not Parent"/>
    <s v="2013-08-16"/>
    <d v="2014-10-04T00:00:00"/>
    <n v="414"/>
    <n v="91"/>
    <n v="323"/>
    <d v="2013-11-15T00:00:00"/>
    <n v="736"/>
    <n v="63"/>
    <n v="946"/>
    <n v="219"/>
    <n v="189"/>
    <n v="126"/>
    <n v="2279"/>
    <n v="5.5048309178743962"/>
    <x v="2"/>
    <s v="Yes"/>
    <n v="1"/>
    <x v="0"/>
    <n v="11"/>
    <n v="4"/>
    <n v="7"/>
    <x v="0"/>
    <n v="2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6963"/>
    <n v="1947"/>
    <n v="77"/>
    <s v="Boomers"/>
    <s v="Bachelors"/>
    <s v="College"/>
    <s v="Single"/>
    <n v="77457"/>
    <n v="77457"/>
    <s v="Bracket 5"/>
    <n v="0"/>
    <n v="0"/>
    <s v="Not Parent"/>
    <s v="2014-03-05"/>
    <d v="2014-10-04T00:00:00"/>
    <n v="213"/>
    <n v="85"/>
    <n v="128"/>
    <d v="2014-05-29T00:00:00"/>
    <n v="675"/>
    <n v="11"/>
    <n v="400"/>
    <n v="15"/>
    <n v="45"/>
    <n v="11"/>
    <n v="1157"/>
    <n v="5.431924882629108"/>
    <x v="2"/>
    <s v="Yes"/>
    <n v="1"/>
    <x v="0"/>
    <n v="10"/>
    <n v="2"/>
    <n v="5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545"/>
    <n v="1972"/>
    <n v="52"/>
    <s v="Gen X"/>
    <s v="PhD"/>
    <s v="College"/>
    <s v="Married"/>
    <n v="78075"/>
    <n v="78075"/>
    <s v="Bracket 5"/>
    <n v="0"/>
    <n v="0"/>
    <s v="Not Parent"/>
    <s v="2014-04-05"/>
    <d v="2014-10-04T00:00:00"/>
    <n v="182"/>
    <n v="72"/>
    <n v="110"/>
    <d v="2014-06-16T00:00:00"/>
    <n v="572"/>
    <n v="8"/>
    <n v="259"/>
    <n v="34"/>
    <n v="35"/>
    <n v="80"/>
    <n v="988"/>
    <n v="5.4285714285714288"/>
    <x v="2"/>
    <s v="Yes"/>
    <n v="1"/>
    <x v="0"/>
    <n v="5"/>
    <n v="3"/>
    <n v="5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974"/>
    <n v="1972"/>
    <n v="52"/>
    <s v="Gen X"/>
    <s v="PhD"/>
    <s v="College"/>
    <s v="Partner"/>
    <n v="83443"/>
    <n v="83443"/>
    <s v="Bracket 5"/>
    <n v="0"/>
    <n v="0"/>
    <s v="Not Parent"/>
    <s v="2013-12-31"/>
    <d v="2014-10-04T00:00:00"/>
    <n v="277"/>
    <n v="89"/>
    <n v="188"/>
    <d v="2014-03-30T00:00:00"/>
    <n v="518"/>
    <n v="42"/>
    <n v="742"/>
    <n v="55"/>
    <n v="56"/>
    <n v="84"/>
    <n v="1497"/>
    <n v="5.4043321299638993"/>
    <x v="2"/>
    <s v="Yes"/>
    <n v="1"/>
    <x v="0"/>
    <n v="5"/>
    <n v="6"/>
    <n v="10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331"/>
    <n v="1978"/>
    <n v="46"/>
    <s v="Gen X"/>
    <s v="Master"/>
    <s v="College"/>
    <s v="Partner"/>
    <n v="85738"/>
    <n v="85738"/>
    <s v="Bracket 5"/>
    <n v="0"/>
    <n v="0"/>
    <s v="Not Parent"/>
    <s v="2014-01-23"/>
    <d v="2014-10-04T00:00:00"/>
    <n v="254"/>
    <n v="41"/>
    <n v="213"/>
    <d v="2014-03-05T00:00:00"/>
    <n v="913"/>
    <n v="26"/>
    <n v="376"/>
    <n v="17"/>
    <n v="26"/>
    <n v="13"/>
    <n v="1371"/>
    <n v="5.3976377952755907"/>
    <x v="2"/>
    <s v="No"/>
    <n v="1"/>
    <x v="0"/>
    <n v="11"/>
    <n v="3"/>
    <n v="6"/>
    <x v="0"/>
    <n v="1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3091"/>
    <n v="1981"/>
    <n v="43"/>
    <s v="Millennials"/>
    <s v="Postgraduate"/>
    <s v="College"/>
    <s v="Partner"/>
    <n v="75774"/>
    <n v="75774"/>
    <s v="Bracket 5"/>
    <n v="1"/>
    <n v="0"/>
    <s v="Parent"/>
    <s v="2014-05-02"/>
    <d v="2014-10-04T00:00:00"/>
    <n v="155"/>
    <n v="27"/>
    <n v="128"/>
    <d v="2014-05-29T00:00:00"/>
    <n v="340"/>
    <n v="21"/>
    <n v="134"/>
    <n v="258"/>
    <n v="14"/>
    <n v="56"/>
    <n v="823"/>
    <n v="5.3096774193548386"/>
    <x v="2"/>
    <s v="No"/>
    <n v="1"/>
    <x v="0"/>
    <n v="8"/>
    <n v="7"/>
    <n v="5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62"/>
    <n v="1981"/>
    <n v="43"/>
    <s v="Millennials"/>
    <s v="Postgraduate"/>
    <s v="College"/>
    <s v="Partner"/>
    <n v="75774"/>
    <n v="75774"/>
    <s v="Bracket 5"/>
    <n v="1"/>
    <n v="0"/>
    <s v="Parent"/>
    <s v="2014-05-02"/>
    <d v="2014-10-04T00:00:00"/>
    <n v="155"/>
    <n v="27"/>
    <n v="128"/>
    <d v="2014-05-29T00:00:00"/>
    <n v="340"/>
    <n v="21"/>
    <n v="134"/>
    <n v="258"/>
    <n v="14"/>
    <n v="56"/>
    <n v="823"/>
    <n v="5.3096774193548386"/>
    <x v="2"/>
    <s v="No"/>
    <n v="1"/>
    <x v="0"/>
    <n v="8"/>
    <n v="7"/>
    <n v="5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415"/>
    <n v="1962"/>
    <n v="62"/>
    <s v="Boomers"/>
    <s v="Bachelors"/>
    <s v="College"/>
    <s v="Partner"/>
    <n v="62568"/>
    <n v="62568"/>
    <s v="Bracket 4"/>
    <n v="0"/>
    <n v="1"/>
    <s v="Parent"/>
    <s v="2014-04-07"/>
    <d v="2014-10-04T00:00:00"/>
    <n v="180"/>
    <n v="99"/>
    <n v="81"/>
    <d v="2014-07-15T00:00:00"/>
    <n v="362"/>
    <n v="17"/>
    <n v="398"/>
    <n v="80"/>
    <n v="35"/>
    <n v="61"/>
    <n v="953"/>
    <n v="5.2944444444444443"/>
    <x v="2"/>
    <s v="Yes"/>
    <n v="3"/>
    <x v="0"/>
    <n v="5"/>
    <n v="5"/>
    <n v="3"/>
    <x v="0"/>
    <n v="4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966"/>
    <n v="1965"/>
    <n v="59"/>
    <s v="Gen X"/>
    <s v="PhD"/>
    <s v="College"/>
    <s v="Married"/>
    <n v="84618"/>
    <n v="84618"/>
    <s v="Bracket 5"/>
    <n v="0"/>
    <n v="0"/>
    <s v="Not Parent"/>
    <s v="2013-11-22"/>
    <d v="2014-10-04T00:00:00"/>
    <n v="316"/>
    <n v="96"/>
    <n v="220"/>
    <d v="2014-02-26T00:00:00"/>
    <n v="684"/>
    <n v="100"/>
    <n v="801"/>
    <n v="21"/>
    <n v="66"/>
    <n v="0"/>
    <n v="1672"/>
    <n v="5.2911392405063289"/>
    <x v="2"/>
    <s v="Yes"/>
    <n v="1"/>
    <x v="0"/>
    <n v="10"/>
    <n v="6"/>
    <n v="9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789"/>
    <n v="1965"/>
    <n v="59"/>
    <s v="Gen X"/>
    <s v="PhD"/>
    <s v="College"/>
    <s v="Married"/>
    <n v="84618"/>
    <n v="84618"/>
    <s v="Bracket 5"/>
    <n v="0"/>
    <n v="0"/>
    <s v="Not Parent"/>
    <s v="2013-11-22"/>
    <d v="2014-10-04T00:00:00"/>
    <n v="316"/>
    <n v="96"/>
    <n v="220"/>
    <d v="2014-02-26T00:00:00"/>
    <n v="684"/>
    <n v="100"/>
    <n v="801"/>
    <n v="21"/>
    <n v="66"/>
    <n v="0"/>
    <n v="1672"/>
    <n v="5.2911392405063289"/>
    <x v="2"/>
    <s v="Yes"/>
    <n v="1"/>
    <x v="0"/>
    <n v="10"/>
    <n v="6"/>
    <n v="9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962"/>
    <n v="1987"/>
    <n v="37"/>
    <s v="Millennials"/>
    <s v="PhD"/>
    <s v="College"/>
    <s v="Single"/>
    <n v="95169"/>
    <n v="95169"/>
    <s v="Bracket 5"/>
    <n v="0"/>
    <n v="0"/>
    <s v="Not Parent"/>
    <s v="2013-10-09"/>
    <d v="2014-10-04T00:00:00"/>
    <n v="360"/>
    <n v="1"/>
    <n v="359"/>
    <d v="2013-10-10T00:00:00"/>
    <n v="1285"/>
    <n v="21"/>
    <n v="449"/>
    <n v="106"/>
    <n v="20"/>
    <n v="20"/>
    <n v="1901"/>
    <n v="5.2805555555555559"/>
    <x v="2"/>
    <s v="No"/>
    <n v="1"/>
    <x v="0"/>
    <n v="4"/>
    <n v="4"/>
    <n v="3"/>
    <x v="0"/>
    <n v="1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9529"/>
    <n v="1990"/>
    <n v="34"/>
    <s v="Millennials"/>
    <s v="Bachelors"/>
    <s v="College"/>
    <s v="Married"/>
    <n v="73687"/>
    <n v="73687"/>
    <s v="Bracket 4"/>
    <n v="0"/>
    <n v="0"/>
    <s v="Not Parent"/>
    <s v="2013-11-28"/>
    <d v="2014-10-04T00:00:00"/>
    <n v="310"/>
    <n v="8"/>
    <n v="302"/>
    <d v="2013-12-06T00:00:00"/>
    <n v="559"/>
    <n v="153"/>
    <n v="503"/>
    <n v="218"/>
    <n v="13"/>
    <n v="181"/>
    <n v="1627"/>
    <n v="5.2483870967741932"/>
    <x v="2"/>
    <s v="No"/>
    <n v="1"/>
    <x v="0"/>
    <n v="9"/>
    <n v="3"/>
    <n v="9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3595"/>
    <n v="1963"/>
    <n v="61"/>
    <s v="Boomers"/>
    <s v="Bachelors"/>
    <s v="College"/>
    <s v="Partner"/>
    <n v="77226"/>
    <n v="77226"/>
    <s v="Bracket 5"/>
    <n v="0"/>
    <n v="1"/>
    <s v="Parent"/>
    <s v="2014-02-28"/>
    <d v="2014-10-04T00:00:00"/>
    <n v="218"/>
    <n v="29"/>
    <n v="189"/>
    <d v="2014-03-29T00:00:00"/>
    <n v="631"/>
    <n v="43"/>
    <n v="239"/>
    <n v="128"/>
    <n v="76"/>
    <n v="21"/>
    <n v="1138"/>
    <n v="5.2201834862385317"/>
    <x v="2"/>
    <s v="No"/>
    <n v="2"/>
    <x v="0"/>
    <n v="12"/>
    <n v="6"/>
    <n v="8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828"/>
    <n v="1981"/>
    <n v="43"/>
    <s v="Millennials"/>
    <s v="Master"/>
    <s v="College"/>
    <s v="Partner"/>
    <n v="77882"/>
    <n v="77882"/>
    <s v="Bracket 5"/>
    <n v="0"/>
    <n v="0"/>
    <s v="Not Parent"/>
    <s v="2014-04-30"/>
    <d v="2014-10-04T00:00:00"/>
    <n v="157"/>
    <n v="29"/>
    <n v="128"/>
    <d v="2014-05-29T00:00:00"/>
    <n v="68"/>
    <n v="129"/>
    <n v="396"/>
    <n v="188"/>
    <n v="22"/>
    <n v="15"/>
    <n v="818"/>
    <n v="5.2101910828025479"/>
    <x v="2"/>
    <s v="No"/>
    <n v="1"/>
    <x v="0"/>
    <n v="5"/>
    <n v="3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"/>
    <n v="1961"/>
    <n v="63"/>
    <s v="Boomers"/>
    <s v="Bachelors"/>
    <s v="College"/>
    <s v="Single"/>
    <n v="57091"/>
    <n v="57091"/>
    <s v="Bracket 4"/>
    <n v="0"/>
    <n v="0"/>
    <s v="Not Parent"/>
    <s v="2014-06-15"/>
    <d v="2014-10-04T00:00:00"/>
    <n v="111"/>
    <n v="0"/>
    <n v="111"/>
    <d v="2014-06-15T00:00:00"/>
    <n v="464"/>
    <n v="5"/>
    <n v="64"/>
    <n v="7"/>
    <n v="0"/>
    <n v="37"/>
    <n v="577"/>
    <n v="5.198198198198198"/>
    <x v="2"/>
    <s v="No"/>
    <n v="1"/>
    <x v="0"/>
    <n v="7"/>
    <n v="7"/>
    <n v="3"/>
    <x v="0"/>
    <n v="5"/>
    <n v="0"/>
    <n v="1"/>
    <n v="0"/>
    <n v="0"/>
    <n v="0"/>
    <n v="1"/>
    <x v="5"/>
    <n v="1"/>
    <s v="Converted"/>
    <x v="0"/>
    <n v="3"/>
    <n v="11"/>
    <n v="0"/>
    <n v="3"/>
    <n v="0"/>
    <n v="1"/>
    <n v="4"/>
    <x v="1"/>
  </r>
  <r>
    <n v="10394"/>
    <n v="1984"/>
    <n v="40"/>
    <s v="Millennials"/>
    <s v="Bachelors"/>
    <s v="College"/>
    <s v="Married"/>
    <n v="90000"/>
    <n v="90000"/>
    <s v="Bracket 5"/>
    <n v="0"/>
    <n v="0"/>
    <s v="Not Parent"/>
    <s v="2013-12-23"/>
    <d v="2014-10-04T00:00:00"/>
    <n v="285"/>
    <n v="91"/>
    <n v="194"/>
    <d v="2014-03-24T00:00:00"/>
    <n v="675"/>
    <n v="144"/>
    <n v="133"/>
    <n v="94"/>
    <n v="192"/>
    <n v="241"/>
    <n v="1479"/>
    <n v="5.189473684210526"/>
    <x v="2"/>
    <s v="Yes"/>
    <n v="1"/>
    <x v="0"/>
    <n v="5"/>
    <n v="4"/>
    <n v="8"/>
    <x v="1"/>
    <n v="1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5538"/>
    <n v="1975"/>
    <n v="49"/>
    <s v="Gen X"/>
    <s v="Bachelors"/>
    <s v="College"/>
    <s v="Divorced"/>
    <n v="83829"/>
    <n v="83829"/>
    <s v="Bracket 5"/>
    <n v="0"/>
    <n v="0"/>
    <s v="Not Parent"/>
    <s v="2013-10-08"/>
    <d v="2014-10-04T00:00:00"/>
    <n v="361"/>
    <n v="78"/>
    <n v="283"/>
    <d v="2013-12-25T00:00:00"/>
    <n v="897"/>
    <n v="161"/>
    <n v="430"/>
    <n v="186"/>
    <n v="161"/>
    <n v="27"/>
    <n v="1862"/>
    <n v="5.1578947368421053"/>
    <x v="2"/>
    <s v="Yes"/>
    <n v="0"/>
    <x v="0"/>
    <n v="6"/>
    <n v="4"/>
    <n v="7"/>
    <x v="1"/>
    <n v="1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3910"/>
    <n v="1975"/>
    <n v="49"/>
    <s v="Gen X"/>
    <s v="Bachelors"/>
    <s v="College"/>
    <s v="Divorced"/>
    <n v="83829"/>
    <n v="83829"/>
    <s v="Bracket 5"/>
    <n v="0"/>
    <n v="0"/>
    <s v="Not Parent"/>
    <s v="2013-10-08"/>
    <d v="2014-10-04T00:00:00"/>
    <n v="361"/>
    <n v="78"/>
    <n v="283"/>
    <d v="2013-12-25T00:00:00"/>
    <n v="897"/>
    <n v="161"/>
    <n v="430"/>
    <n v="186"/>
    <n v="161"/>
    <n v="27"/>
    <n v="1862"/>
    <n v="5.1578947368421053"/>
    <x v="2"/>
    <s v="Yes"/>
    <n v="0"/>
    <x v="0"/>
    <n v="6"/>
    <n v="4"/>
    <n v="7"/>
    <x v="1"/>
    <n v="1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5113"/>
    <n v="1971"/>
    <n v="53"/>
    <s v="Gen X"/>
    <s v="PhD"/>
    <s v="College"/>
    <s v="Divorced"/>
    <n v="86979"/>
    <n v="86979"/>
    <s v="Bracket 5"/>
    <n v="0"/>
    <n v="0"/>
    <s v="Not Parent"/>
    <s v="2013-11-07"/>
    <d v="2014-10-04T00:00:00"/>
    <n v="331"/>
    <n v="67"/>
    <n v="264"/>
    <d v="2014-01-13T00:00:00"/>
    <n v="584"/>
    <n v="100"/>
    <n v="835"/>
    <n v="65"/>
    <n v="83"/>
    <n v="35"/>
    <n v="1702"/>
    <n v="5.1419939577039271"/>
    <x v="2"/>
    <s v="Yes"/>
    <n v="1"/>
    <x v="0"/>
    <n v="5"/>
    <n v="5"/>
    <n v="5"/>
    <x v="0"/>
    <n v="2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915"/>
    <n v="1951"/>
    <n v="73"/>
    <s v="Boomers"/>
    <s v="PhD"/>
    <s v="College"/>
    <s v="Married"/>
    <n v="78939"/>
    <n v="78939"/>
    <s v="Bracket 5"/>
    <n v="0"/>
    <n v="0"/>
    <s v="Not Parent"/>
    <s v="2013-12-12"/>
    <d v="2014-10-04T00:00:00"/>
    <n v="296"/>
    <n v="57"/>
    <n v="239"/>
    <d v="2014-02-07T00:00:00"/>
    <n v="794"/>
    <n v="115"/>
    <n v="243"/>
    <n v="150"/>
    <n v="0"/>
    <n v="205"/>
    <n v="1507"/>
    <n v="5.0912162162162158"/>
    <x v="2"/>
    <s v="Yes"/>
    <n v="1"/>
    <x v="0"/>
    <n v="6"/>
    <n v="8"/>
    <n v="5"/>
    <x v="2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274"/>
    <n v="1948"/>
    <n v="76"/>
    <s v="Boomers"/>
    <s v="Master"/>
    <s v="College"/>
    <s v="Married"/>
    <n v="83790"/>
    <n v="83790"/>
    <s v="Bracket 5"/>
    <n v="0"/>
    <n v="0"/>
    <s v="Not Parent"/>
    <s v="2013-11-15"/>
    <d v="2014-10-04T00:00:00"/>
    <n v="323"/>
    <n v="81"/>
    <n v="242"/>
    <d v="2014-02-04T00:00:00"/>
    <n v="1076"/>
    <n v="16"/>
    <n v="417"/>
    <n v="42"/>
    <n v="48"/>
    <n v="16"/>
    <n v="1615"/>
    <n v="5"/>
    <x v="2"/>
    <s v="Yes"/>
    <n v="1"/>
    <x v="0"/>
    <n v="6"/>
    <n v="8"/>
    <n v="10"/>
    <x v="1"/>
    <n v="3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10727"/>
    <n v="1970"/>
    <n v="54"/>
    <s v="Gen X"/>
    <s v="PhD"/>
    <s v="College"/>
    <s v="Married"/>
    <n v="69084"/>
    <n v="69084"/>
    <s v="Bracket 4"/>
    <n v="1"/>
    <n v="0"/>
    <s v="Parent"/>
    <s v="2013-11-19"/>
    <d v="2014-10-04T00:00:00"/>
    <n v="319"/>
    <n v="43"/>
    <n v="276"/>
    <d v="2014-01-01T00:00:00"/>
    <n v="1181"/>
    <n v="107"/>
    <n v="199"/>
    <n v="39"/>
    <n v="30"/>
    <n v="30"/>
    <n v="1586"/>
    <n v="4.9717868338557993"/>
    <x v="2"/>
    <s v="No"/>
    <n v="2"/>
    <x v="0"/>
    <n v="13"/>
    <n v="7"/>
    <n v="3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299"/>
    <n v="1970"/>
    <n v="54"/>
    <s v="Gen X"/>
    <s v="PhD"/>
    <s v="College"/>
    <s v="Married"/>
    <n v="69084"/>
    <n v="69084"/>
    <s v="Bracket 4"/>
    <n v="1"/>
    <n v="0"/>
    <s v="Parent"/>
    <s v="2013-11-19"/>
    <d v="2014-10-04T00:00:00"/>
    <n v="319"/>
    <n v="43"/>
    <n v="276"/>
    <d v="2014-01-01T00:00:00"/>
    <n v="1181"/>
    <n v="107"/>
    <n v="199"/>
    <n v="39"/>
    <n v="30"/>
    <n v="30"/>
    <n v="1586"/>
    <n v="4.9717868338557993"/>
    <x v="2"/>
    <s v="No"/>
    <n v="2"/>
    <x v="0"/>
    <n v="13"/>
    <n v="7"/>
    <n v="3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37"/>
    <n v="1964"/>
    <n v="60"/>
    <s v="Boomers"/>
    <s v="Bachelors"/>
    <s v="College"/>
    <s v="Single"/>
    <n v="81246"/>
    <n v="81246"/>
    <s v="Bracket 5"/>
    <n v="0"/>
    <n v="0"/>
    <s v="Not Parent"/>
    <s v="2013-12-29"/>
    <d v="2014-10-04T00:00:00"/>
    <n v="279"/>
    <n v="87"/>
    <n v="192"/>
    <d v="2014-03-26T00:00:00"/>
    <n v="398"/>
    <n v="190"/>
    <n v="537"/>
    <n v="61"/>
    <n v="156"/>
    <n v="37"/>
    <n v="1379"/>
    <n v="4.9426523297491043"/>
    <x v="2"/>
    <s v="Yes"/>
    <n v="1"/>
    <x v="0"/>
    <n v="7"/>
    <n v="4"/>
    <n v="5"/>
    <x v="0"/>
    <n v="1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7270"/>
    <n v="1981"/>
    <n v="43"/>
    <s v="Millennials"/>
    <s v="Bachelors"/>
    <s v="College"/>
    <s v="Divorced"/>
    <n v="56981"/>
    <n v="56981"/>
    <s v="Bracket 4"/>
    <n v="0"/>
    <n v="0"/>
    <s v="Not Parent"/>
    <s v="2014-01-25"/>
    <d v="2014-10-04T00:00:00"/>
    <n v="252"/>
    <n v="91"/>
    <n v="161"/>
    <d v="2014-04-26T00:00:00"/>
    <n v="908"/>
    <n v="48"/>
    <n v="217"/>
    <n v="32"/>
    <n v="12"/>
    <n v="24"/>
    <n v="1241"/>
    <n v="4.9246031746031749"/>
    <x v="2"/>
    <s v="Yes"/>
    <n v="1"/>
    <x v="0"/>
    <n v="13"/>
    <n v="2"/>
    <n v="3"/>
    <x v="0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0846"/>
    <n v="1978"/>
    <n v="46"/>
    <s v="Gen X"/>
    <s v="Master"/>
    <s v="College"/>
    <s v="Married"/>
    <n v="43783"/>
    <n v="43783"/>
    <s v="Bracket 3"/>
    <n v="1"/>
    <n v="0"/>
    <s v="Parent"/>
    <s v="2014-05-29"/>
    <d v="2014-10-04T00:00:00"/>
    <n v="128"/>
    <n v="22"/>
    <n v="106"/>
    <d v="2014-06-20T00:00:00"/>
    <n v="327"/>
    <n v="9"/>
    <n v="125"/>
    <n v="25"/>
    <n v="4"/>
    <n v="139"/>
    <n v="629"/>
    <n v="4.9140625"/>
    <x v="2"/>
    <s v="No"/>
    <n v="6"/>
    <x v="1"/>
    <n v="8"/>
    <n v="7"/>
    <n v="1"/>
    <x v="0"/>
    <n v="7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10981"/>
    <n v="1988"/>
    <n v="36"/>
    <s v="Millennials"/>
    <s v="Bachelors"/>
    <s v="College"/>
    <s v="Married"/>
    <n v="84219"/>
    <n v="84219"/>
    <s v="Bracket 5"/>
    <n v="0"/>
    <n v="0"/>
    <s v="Not Parent"/>
    <s v="2014-02-02"/>
    <d v="2014-10-04T00:00:00"/>
    <n v="244"/>
    <n v="27"/>
    <n v="217"/>
    <d v="2014-03-01T00:00:00"/>
    <n v="434"/>
    <n v="137"/>
    <n v="400"/>
    <n v="45"/>
    <n v="137"/>
    <n v="45"/>
    <n v="1198"/>
    <n v="4.9098360655737707"/>
    <x v="2"/>
    <s v="No"/>
    <n v="1"/>
    <x v="0"/>
    <n v="10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86"/>
    <n v="1988"/>
    <n v="36"/>
    <s v="Millennials"/>
    <s v="Bachelors"/>
    <s v="College"/>
    <s v="Married"/>
    <n v="84219"/>
    <n v="84219"/>
    <s v="Bracket 5"/>
    <n v="0"/>
    <n v="0"/>
    <s v="Not Parent"/>
    <s v="2014-02-02"/>
    <d v="2014-10-04T00:00:00"/>
    <n v="244"/>
    <n v="27"/>
    <n v="217"/>
    <d v="2014-03-01T00:00:00"/>
    <n v="434"/>
    <n v="137"/>
    <n v="400"/>
    <n v="45"/>
    <n v="137"/>
    <n v="45"/>
    <n v="1198"/>
    <n v="4.9098360655737707"/>
    <x v="2"/>
    <s v="No"/>
    <n v="1"/>
    <x v="0"/>
    <n v="10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073"/>
    <n v="1954"/>
    <n v="70"/>
    <s v="Boomers"/>
    <s v="Postgraduate"/>
    <s v="College"/>
    <s v="Married"/>
    <n v="63564"/>
    <n v="63564"/>
    <s v="Bracket 4"/>
    <n v="0"/>
    <n v="0"/>
    <s v="Not Parent"/>
    <s v="2014-01-29"/>
    <d v="2014-10-04T00:00:00"/>
    <n v="248"/>
    <n v="0"/>
    <n v="248"/>
    <d v="2014-01-29T00:00:00"/>
    <n v="769"/>
    <n v="80"/>
    <n v="252"/>
    <n v="15"/>
    <n v="34"/>
    <n v="65"/>
    <n v="1215"/>
    <n v="4.899193548387097"/>
    <x v="2"/>
    <s v="No"/>
    <n v="1"/>
    <x v="0"/>
    <n v="7"/>
    <n v="10"/>
    <n v="10"/>
    <x v="2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4390"/>
    <n v="1954"/>
    <n v="70"/>
    <s v="Boomers"/>
    <s v="Bachelors"/>
    <s v="College"/>
    <s v="Partner"/>
    <n v="75315"/>
    <n v="75315"/>
    <s v="Bracket 5"/>
    <n v="0"/>
    <n v="1"/>
    <s v="Parent"/>
    <s v="2014-04-15"/>
    <d v="2014-10-04T00:00:00"/>
    <n v="172"/>
    <n v="14"/>
    <n v="158"/>
    <d v="2014-04-29T00:00:00"/>
    <n v="459"/>
    <n v="15"/>
    <n v="171"/>
    <n v="142"/>
    <n v="23"/>
    <n v="31"/>
    <n v="841"/>
    <n v="4.8895348837209305"/>
    <x v="2"/>
    <s v="No"/>
    <n v="2"/>
    <x v="0"/>
    <n v="12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861"/>
    <n v="1952"/>
    <n v="72"/>
    <s v="Boomers"/>
    <s v="Master"/>
    <s v="College"/>
    <s v="Married"/>
    <n v="77027"/>
    <n v="77027"/>
    <s v="Bracket 5"/>
    <n v="0"/>
    <n v="1"/>
    <s v="Parent"/>
    <s v="2014-02-05"/>
    <d v="2014-10-04T00:00:00"/>
    <n v="241"/>
    <n v="23"/>
    <n v="218"/>
    <d v="2014-02-28T00:00:00"/>
    <n v="820"/>
    <n v="57"/>
    <n v="242"/>
    <n v="45"/>
    <n v="0"/>
    <n v="11"/>
    <n v="1175"/>
    <n v="4.8755186721991706"/>
    <x v="2"/>
    <s v="No"/>
    <n v="2"/>
    <x v="0"/>
    <n v="6"/>
    <n v="8"/>
    <n v="3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008"/>
    <n v="1978"/>
    <n v="46"/>
    <s v="Gen X"/>
    <s v="Bachelors"/>
    <s v="College"/>
    <s v="Married"/>
    <n v="77583"/>
    <n v="77583"/>
    <s v="Bracket 5"/>
    <n v="0"/>
    <n v="0"/>
    <s v="Not Parent"/>
    <s v="2014-02-10"/>
    <d v="2014-10-04T00:00:00"/>
    <n v="236"/>
    <n v="93"/>
    <n v="143"/>
    <d v="2014-05-14T00:00:00"/>
    <n v="372"/>
    <n v="23"/>
    <n v="384"/>
    <n v="250"/>
    <n v="12"/>
    <n v="108"/>
    <n v="1149"/>
    <n v="4.8686440677966099"/>
    <x v="2"/>
    <s v="Yes"/>
    <n v="1"/>
    <x v="0"/>
    <n v="9"/>
    <n v="4"/>
    <n v="5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3535"/>
    <n v="1965"/>
    <n v="59"/>
    <s v="Gen X"/>
    <s v="Bachelors"/>
    <s v="College"/>
    <s v="Single"/>
    <n v="66294"/>
    <n v="66294"/>
    <s v="Bracket 4"/>
    <n v="0"/>
    <n v="0"/>
    <s v="Not Parent"/>
    <s v="2014-03-17"/>
    <d v="2014-10-04T00:00:00"/>
    <n v="201"/>
    <n v="68"/>
    <n v="133"/>
    <d v="2014-05-24T00:00:00"/>
    <n v="251"/>
    <n v="108"/>
    <n v="334"/>
    <n v="65"/>
    <n v="92"/>
    <n v="117"/>
    <n v="967"/>
    <n v="4.810945273631841"/>
    <x v="2"/>
    <s v="Yes"/>
    <n v="1"/>
    <x v="0"/>
    <n v="5"/>
    <n v="4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303"/>
    <n v="1986"/>
    <n v="38"/>
    <s v="Millennials"/>
    <s v="PhD"/>
    <s v="College"/>
    <s v="Partner"/>
    <n v="91820"/>
    <n v="91820"/>
    <s v="Bracket 5"/>
    <n v="0"/>
    <n v="0"/>
    <s v="Not Parent"/>
    <s v="2013-11-23"/>
    <d v="2014-10-04T00:00:00"/>
    <n v="315"/>
    <n v="72"/>
    <n v="243"/>
    <d v="2014-02-03T00:00:00"/>
    <n v="410"/>
    <n v="73"/>
    <n v="747"/>
    <n v="76"/>
    <n v="161"/>
    <n v="30"/>
    <n v="1497"/>
    <n v="4.7523809523809524"/>
    <x v="2"/>
    <s v="Yes"/>
    <n v="0"/>
    <x v="0"/>
    <n v="12"/>
    <n v="5"/>
    <n v="5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994"/>
    <n v="1943"/>
    <n v="81"/>
    <s v="Silent"/>
    <s v="Master"/>
    <s v="College"/>
    <s v="Single"/>
    <n v="77598"/>
    <n v="77598"/>
    <s v="Bracket 5"/>
    <n v="0"/>
    <n v="0"/>
    <s v="Not Parent"/>
    <s v="2013-10-01"/>
    <d v="2014-10-04T00:00:00"/>
    <n v="368"/>
    <n v="53"/>
    <n v="315"/>
    <d v="2013-11-23T00:00:00"/>
    <n v="1193"/>
    <n v="33"/>
    <n v="281"/>
    <n v="129"/>
    <n v="66"/>
    <n v="33"/>
    <n v="1735"/>
    <n v="4.7146739130434785"/>
    <x v="2"/>
    <s v="Yes"/>
    <n v="1"/>
    <x v="0"/>
    <n v="13"/>
    <n v="7"/>
    <n v="5"/>
    <x v="0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3643"/>
    <n v="1974"/>
    <n v="50"/>
    <s v="Gen X"/>
    <s v="Master"/>
    <s v="College"/>
    <s v="Married"/>
    <n v="63206"/>
    <n v="63206"/>
    <s v="Bracket 4"/>
    <n v="0"/>
    <n v="0"/>
    <s v="Not Parent"/>
    <s v="2014-03-20"/>
    <d v="2014-10-04T00:00:00"/>
    <n v="198"/>
    <n v="65"/>
    <n v="133"/>
    <d v="2014-05-24T00:00:00"/>
    <n v="750"/>
    <n v="8"/>
    <n v="125"/>
    <n v="11"/>
    <n v="8"/>
    <n v="26"/>
    <n v="928"/>
    <n v="4.6868686868686869"/>
    <x v="2"/>
    <s v="Yes"/>
    <n v="1"/>
    <x v="0"/>
    <n v="6"/>
    <n v="4"/>
    <n v="3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0140"/>
    <n v="1983"/>
    <n v="41"/>
    <s v="Millennials"/>
    <s v="PhD"/>
    <s v="College"/>
    <s v="Partner"/>
    <n v="70123"/>
    <n v="70123"/>
    <s v="Bracket 4"/>
    <n v="0"/>
    <n v="0"/>
    <s v="Not Parent"/>
    <s v="2013-09-28"/>
    <d v="2014-10-04T00:00:00"/>
    <n v="371"/>
    <n v="27"/>
    <n v="344"/>
    <d v="2013-10-25T00:00:00"/>
    <n v="1308"/>
    <n v="0"/>
    <n v="396"/>
    <n v="23"/>
    <n v="0"/>
    <n v="0"/>
    <n v="1727"/>
    <n v="4.6549865229110514"/>
    <x v="2"/>
    <s v="No"/>
    <n v="1"/>
    <x v="0"/>
    <n v="4"/>
    <n v="5"/>
    <n v="7"/>
    <x v="1"/>
    <n v="3"/>
    <n v="0"/>
    <n v="1"/>
    <n v="0"/>
    <n v="1"/>
    <n v="0"/>
    <n v="2"/>
    <x v="5"/>
    <n v="1"/>
    <s v="Converted"/>
    <x v="0"/>
    <n v="3"/>
    <n v="11"/>
    <n v="4"/>
    <n v="3"/>
    <n v="0"/>
    <n v="1"/>
    <n v="8"/>
    <x v="0"/>
  </r>
  <r>
    <n v="1665"/>
    <n v="1964"/>
    <n v="60"/>
    <s v="Boomers"/>
    <s v="PhD"/>
    <s v="College"/>
    <s v="Divorced"/>
    <n v="64140"/>
    <n v="64140"/>
    <s v="Bracket 4"/>
    <n v="0"/>
    <n v="2"/>
    <s v="Parent"/>
    <s v="2013-09-23"/>
    <d v="2014-10-04T00:00:00"/>
    <n v="376"/>
    <n v="71"/>
    <n v="305"/>
    <d v="2013-12-03T00:00:00"/>
    <n v="1459"/>
    <n v="0"/>
    <n v="61"/>
    <n v="0"/>
    <n v="15"/>
    <n v="215"/>
    <n v="1750"/>
    <n v="4.6542553191489358"/>
    <x v="2"/>
    <s v="Yes"/>
    <n v="5"/>
    <x v="1"/>
    <n v="6"/>
    <n v="2"/>
    <n v="5"/>
    <x v="0"/>
    <n v="5"/>
    <n v="0"/>
    <n v="1"/>
    <n v="1"/>
    <n v="0"/>
    <n v="1"/>
    <n v="3"/>
    <x v="5"/>
    <n v="1"/>
    <s v="Converted"/>
    <x v="0"/>
    <n v="3"/>
    <n v="11"/>
    <n v="4"/>
    <n v="3"/>
    <n v="0"/>
    <n v="1"/>
    <n v="8"/>
    <x v="0"/>
  </r>
  <r>
    <n v="6246"/>
    <n v="1953"/>
    <n v="71"/>
    <s v="Boomers"/>
    <s v="Bachelors"/>
    <s v="College"/>
    <s v="Single"/>
    <n v="73892"/>
    <n v="73892"/>
    <s v="Bracket 4"/>
    <n v="0"/>
    <n v="0"/>
    <s v="Not Parent"/>
    <s v="2013-11-13"/>
    <d v="2014-10-04T00:00:00"/>
    <n v="325"/>
    <n v="40"/>
    <n v="285"/>
    <d v="2013-12-23T00:00:00"/>
    <n v="703"/>
    <n v="102"/>
    <n v="601"/>
    <n v="0"/>
    <n v="58"/>
    <n v="43"/>
    <n v="1507"/>
    <n v="4.6369230769230771"/>
    <x v="2"/>
    <s v="No"/>
    <n v="1"/>
    <x v="0"/>
    <n v="8"/>
    <n v="3"/>
    <n v="11"/>
    <x v="1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6421"/>
    <n v="1961"/>
    <n v="63"/>
    <s v="Boomers"/>
    <s v="Bachelors"/>
    <s v="College"/>
    <s v="Partner"/>
    <n v="88347"/>
    <n v="88347"/>
    <s v="Bracket 5"/>
    <n v="0"/>
    <n v="0"/>
    <s v="Not Parent"/>
    <s v="2013-07-03"/>
    <d v="2014-10-04T00:00:00"/>
    <n v="458"/>
    <n v="32"/>
    <n v="426"/>
    <d v="2013-08-04T00:00:00"/>
    <n v="1050"/>
    <n v="178"/>
    <n v="555"/>
    <n v="77"/>
    <n v="138"/>
    <n v="118"/>
    <n v="2116"/>
    <n v="4.6200873362445414"/>
    <x v="2"/>
    <s v="No"/>
    <n v="1"/>
    <x v="0"/>
    <n v="9"/>
    <n v="4"/>
    <n v="7"/>
    <x v="0"/>
    <n v="1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964"/>
    <n v="1958"/>
    <n v="66"/>
    <s v="Boomers"/>
    <s v="PhD"/>
    <s v="College"/>
    <s v="Partner"/>
    <n v="74250"/>
    <n v="74250"/>
    <s v="Bracket 5"/>
    <n v="0"/>
    <n v="0"/>
    <s v="Not Parent"/>
    <s v="2014-01-26"/>
    <d v="2014-10-04T00:00:00"/>
    <n v="251"/>
    <n v="90"/>
    <n v="161"/>
    <d v="2014-04-26T00:00:00"/>
    <n v="680"/>
    <n v="11"/>
    <n v="392"/>
    <n v="75"/>
    <n v="0"/>
    <n v="0"/>
    <n v="1158"/>
    <n v="4.6135458167330681"/>
    <x v="2"/>
    <s v="Yes"/>
    <n v="1"/>
    <x v="0"/>
    <n v="4"/>
    <n v="2"/>
    <n v="11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931"/>
    <n v="1967"/>
    <n v="57"/>
    <s v="Gen X"/>
    <s v="Bachelors"/>
    <s v="College"/>
    <s v="Divorced"/>
    <n v="76982"/>
    <n v="76982"/>
    <s v="Bracket 5"/>
    <n v="0"/>
    <n v="0"/>
    <s v="Not Parent"/>
    <s v="2014-02-15"/>
    <d v="2014-10-04T00:00:00"/>
    <n v="231"/>
    <n v="19"/>
    <n v="212"/>
    <d v="2014-03-06T00:00:00"/>
    <n v="464"/>
    <n v="151"/>
    <n v="292"/>
    <n v="65"/>
    <n v="60"/>
    <n v="30"/>
    <n v="1062"/>
    <n v="4.5974025974025974"/>
    <x v="2"/>
    <s v="No"/>
    <n v="1"/>
    <x v="0"/>
    <n v="4"/>
    <n v="8"/>
    <n v="3"/>
    <x v="2"/>
    <n v="4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0548"/>
    <n v="1995"/>
    <n v="29"/>
    <s v="Gen Z"/>
    <s v="Bachelors"/>
    <s v="College"/>
    <s v="Single"/>
    <n v="71163"/>
    <n v="71163"/>
    <s v="Bracket 4"/>
    <n v="0"/>
    <n v="0"/>
    <s v="Not Parent"/>
    <s v="2014-03-09"/>
    <d v="2014-10-04T00:00:00"/>
    <n v="209"/>
    <n v="30"/>
    <n v="179"/>
    <d v="2014-04-08T00:00:00"/>
    <n v="283"/>
    <n v="17"/>
    <n v="372"/>
    <n v="138"/>
    <n v="106"/>
    <n v="44"/>
    <n v="960"/>
    <n v="4.5933014354066986"/>
    <x v="2"/>
    <s v="No"/>
    <n v="1"/>
    <x v="0"/>
    <n v="12"/>
    <n v="3"/>
    <n v="8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00"/>
    <n v="1977"/>
    <n v="47"/>
    <s v="Gen X"/>
    <s v="Bachelors"/>
    <s v="College"/>
    <s v="Partner"/>
    <n v="96876"/>
    <n v="96876"/>
    <s v="Bracket 6"/>
    <n v="0"/>
    <n v="0"/>
    <s v="Not Parent"/>
    <s v="2013-08-06"/>
    <d v="2014-10-04T00:00:00"/>
    <n v="424"/>
    <n v="79"/>
    <n v="345"/>
    <d v="2013-10-24T00:00:00"/>
    <n v="908"/>
    <n v="43"/>
    <n v="735"/>
    <n v="40"/>
    <n v="194"/>
    <n v="21"/>
    <n v="1941"/>
    <n v="4.5778301886792452"/>
    <x v="2"/>
    <s v="Yes"/>
    <n v="1"/>
    <x v="0"/>
    <n v="9"/>
    <n v="7"/>
    <n v="7"/>
    <x v="0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10150"/>
    <n v="1961"/>
    <n v="63"/>
    <s v="Boomers"/>
    <s v="Bachelors"/>
    <s v="College"/>
    <s v="Single"/>
    <n v="86429"/>
    <n v="86429"/>
    <s v="Bracket 5"/>
    <n v="0"/>
    <n v="0"/>
    <s v="Not Parent"/>
    <s v="2013-11-21"/>
    <d v="2014-10-04T00:00:00"/>
    <n v="317"/>
    <n v="10"/>
    <n v="307"/>
    <d v="2013-12-01T00:00:00"/>
    <n v="464"/>
    <n v="28"/>
    <n v="873"/>
    <n v="29"/>
    <n v="18"/>
    <n v="37"/>
    <n v="1449"/>
    <n v="4.5709779179810726"/>
    <x v="2"/>
    <s v="No"/>
    <n v="0"/>
    <x v="0"/>
    <n v="7"/>
    <n v="7"/>
    <n v="4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769"/>
    <n v="1977"/>
    <n v="47"/>
    <s v="Gen X"/>
    <s v="Master"/>
    <s v="College"/>
    <s v="Partner"/>
    <n v="57954"/>
    <n v="57954"/>
    <s v="Bracket 4"/>
    <n v="1"/>
    <n v="1"/>
    <s v="Parent"/>
    <s v="2014-06-18"/>
    <d v="2014-10-04T00:00:00"/>
    <n v="108"/>
    <n v="52"/>
    <n v="56"/>
    <d v="2014-08-09T00:00:00"/>
    <n v="456"/>
    <n v="4"/>
    <n v="24"/>
    <n v="0"/>
    <n v="0"/>
    <n v="9"/>
    <n v="493"/>
    <n v="4.5648148148148149"/>
    <x v="2"/>
    <s v="Yes"/>
    <n v="7"/>
    <x v="1"/>
    <n v="6"/>
    <n v="8"/>
    <n v="2"/>
    <x v="2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3924"/>
    <n v="1965"/>
    <n v="59"/>
    <s v="Gen X"/>
    <s v="PhD"/>
    <s v="College"/>
    <s v="Divorced"/>
    <n v="57912"/>
    <n v="57912"/>
    <s v="Bracket 4"/>
    <n v="0"/>
    <n v="1"/>
    <s v="Parent"/>
    <s v="2014-03-17"/>
    <d v="2014-10-04T00:00:00"/>
    <n v="201"/>
    <n v="34"/>
    <n v="167"/>
    <d v="2014-04-20T00:00:00"/>
    <n v="801"/>
    <n v="0"/>
    <n v="80"/>
    <n v="0"/>
    <n v="0"/>
    <n v="35"/>
    <n v="916"/>
    <n v="4.5572139303482588"/>
    <x v="2"/>
    <s v="No"/>
    <n v="5"/>
    <x v="1"/>
    <n v="12"/>
    <n v="8"/>
    <n v="3"/>
    <x v="0"/>
    <n v="5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8492"/>
    <n v="1978"/>
    <n v="46"/>
    <s v="Gen X"/>
    <s v="Bachelors"/>
    <s v="College"/>
    <s v="Partner"/>
    <n v="75437"/>
    <n v="75437"/>
    <s v="Bracket 5"/>
    <n v="0"/>
    <n v="0"/>
    <s v="Not Parent"/>
    <s v="2013-11-09"/>
    <d v="2014-10-04T00:00:00"/>
    <n v="329"/>
    <n v="25"/>
    <n v="304"/>
    <d v="2013-12-04T00:00:00"/>
    <n v="795"/>
    <n v="0"/>
    <n v="545"/>
    <n v="95"/>
    <n v="58"/>
    <n v="0"/>
    <n v="1493"/>
    <n v="4.5379939209726441"/>
    <x v="2"/>
    <s v="No"/>
    <n v="1"/>
    <x v="0"/>
    <n v="10"/>
    <n v="8"/>
    <n v="4"/>
    <x v="0"/>
    <n v="6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5547"/>
    <n v="1982"/>
    <n v="42"/>
    <s v="Millennials"/>
    <s v="PhD"/>
    <s v="College"/>
    <s v="Married"/>
    <n v="84169"/>
    <n v="84169"/>
    <s v="Bracket 5"/>
    <n v="0"/>
    <n v="0"/>
    <s v="Not Parent"/>
    <s v="2013-08-07"/>
    <d v="2014-10-04T00:00:00"/>
    <n v="423"/>
    <n v="9"/>
    <n v="414"/>
    <d v="2013-08-16T00:00:00"/>
    <n v="1478"/>
    <n v="19"/>
    <n v="403"/>
    <n v="0"/>
    <n v="19"/>
    <n v="0"/>
    <n v="1919"/>
    <n v="4.5366430260047279"/>
    <x v="2"/>
    <s v="No"/>
    <n v="1"/>
    <x v="0"/>
    <n v="6"/>
    <n v="7"/>
    <n v="6"/>
    <x v="2"/>
    <n v="3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8362"/>
    <n v="1982"/>
    <n v="42"/>
    <s v="Millennials"/>
    <s v="PhD"/>
    <s v="College"/>
    <s v="Married"/>
    <n v="84169"/>
    <n v="84169"/>
    <s v="Bracket 5"/>
    <n v="0"/>
    <n v="0"/>
    <s v="Not Parent"/>
    <s v="2013-08-07"/>
    <d v="2014-10-04T00:00:00"/>
    <n v="423"/>
    <n v="9"/>
    <n v="414"/>
    <d v="2013-08-16T00:00:00"/>
    <n v="1478"/>
    <n v="19"/>
    <n v="403"/>
    <n v="0"/>
    <n v="19"/>
    <n v="0"/>
    <n v="1919"/>
    <n v="4.5366430260047279"/>
    <x v="2"/>
    <s v="No"/>
    <n v="1"/>
    <x v="0"/>
    <n v="6"/>
    <n v="7"/>
    <n v="6"/>
    <x v="2"/>
    <n v="3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5758"/>
    <n v="1982"/>
    <n v="42"/>
    <s v="Millennials"/>
    <s v="Bachelors"/>
    <s v="College"/>
    <s v="Married"/>
    <n v="65169"/>
    <n v="65169"/>
    <s v="Bracket 4"/>
    <n v="0"/>
    <n v="0"/>
    <s v="Not Parent"/>
    <s v="2014-01-14"/>
    <d v="2014-10-04T00:00:00"/>
    <n v="263"/>
    <n v="23"/>
    <n v="240"/>
    <d v="2014-02-06T00:00:00"/>
    <n v="1074"/>
    <n v="0"/>
    <n v="69"/>
    <n v="0"/>
    <n v="0"/>
    <n v="46"/>
    <n v="1189"/>
    <n v="4.5209125475285168"/>
    <x v="2"/>
    <s v="No"/>
    <n v="1"/>
    <x v="0"/>
    <n v="13"/>
    <n v="10"/>
    <n v="4"/>
    <x v="0"/>
    <n v="6"/>
    <n v="1"/>
    <n v="1"/>
    <n v="1"/>
    <n v="0"/>
    <n v="1"/>
    <n v="4"/>
    <x v="0"/>
    <n v="1"/>
    <s v="Converted"/>
    <x v="0"/>
    <n v="3"/>
    <n v="11"/>
    <n v="4"/>
    <n v="3"/>
    <n v="0"/>
    <n v="1"/>
    <n v="8"/>
    <x v="0"/>
  </r>
  <r>
    <n v="10972"/>
    <n v="1949"/>
    <n v="75"/>
    <s v="Boomers"/>
    <s v="Bachelors"/>
    <s v="College"/>
    <s v="Widow"/>
    <n v="72298"/>
    <n v="72298"/>
    <s v="Bracket 4"/>
    <n v="0"/>
    <n v="0"/>
    <s v="Not Parent"/>
    <s v="2014-03-10"/>
    <d v="2014-10-04T00:00:00"/>
    <n v="208"/>
    <n v="52"/>
    <n v="156"/>
    <d v="2014-05-01T00:00:00"/>
    <n v="625"/>
    <n v="35"/>
    <n v="169"/>
    <n v="58"/>
    <n v="17"/>
    <n v="35"/>
    <n v="939"/>
    <n v="4.5144230769230766"/>
    <x v="2"/>
    <s v="Yes"/>
    <n v="1"/>
    <x v="0"/>
    <n v="6"/>
    <n v="4"/>
    <n v="3"/>
    <x v="0"/>
    <n v="1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4501"/>
    <n v="1965"/>
    <n v="59"/>
    <s v="Gen X"/>
    <s v="Master"/>
    <s v="College"/>
    <s v="Single"/>
    <n v="69882"/>
    <n v="69882"/>
    <s v="Bracket 4"/>
    <n v="0"/>
    <n v="0"/>
    <s v="Not Parent"/>
    <s v="2013-11-10"/>
    <d v="2014-10-04T00:00:00"/>
    <n v="328"/>
    <n v="94"/>
    <n v="234"/>
    <d v="2014-02-12T00:00:00"/>
    <n v="292"/>
    <n v="127"/>
    <n v="635"/>
    <n v="132"/>
    <n v="127"/>
    <n v="165"/>
    <n v="1478"/>
    <n v="4.5060975609756095"/>
    <x v="2"/>
    <s v="Yes"/>
    <n v="1"/>
    <x v="0"/>
    <n v="9"/>
    <n v="3"/>
    <n v="7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051"/>
    <n v="1956"/>
    <n v="68"/>
    <s v="Boomers"/>
    <s v="PhD"/>
    <s v="College"/>
    <s v="Partner"/>
    <n v="77376"/>
    <n v="77376"/>
    <s v="Bracket 5"/>
    <n v="1"/>
    <n v="1"/>
    <s v="Parent"/>
    <s v="2014-05-10"/>
    <d v="2014-10-04T00:00:00"/>
    <n v="147"/>
    <n v="72"/>
    <n v="75"/>
    <d v="2014-07-21T00:00:00"/>
    <n v="492"/>
    <n v="19"/>
    <n v="110"/>
    <n v="16"/>
    <n v="12"/>
    <n v="12"/>
    <n v="661"/>
    <n v="4.4965986394557822"/>
    <x v="2"/>
    <s v="Yes"/>
    <n v="4"/>
    <x v="1"/>
    <n v="10"/>
    <n v="6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57"/>
    <n v="1972"/>
    <n v="52"/>
    <s v="Gen X"/>
    <s v="Bachelors"/>
    <s v="College"/>
    <s v="Partner"/>
    <n v="84906"/>
    <n v="84906"/>
    <s v="Bracket 5"/>
    <n v="0"/>
    <n v="0"/>
    <s v="Not Parent"/>
    <s v="2013-10-04"/>
    <d v="2014-10-04T00:00:00"/>
    <n v="365"/>
    <n v="98"/>
    <n v="267"/>
    <d v="2014-01-10T00:00:00"/>
    <n v="997"/>
    <n v="15"/>
    <n v="414"/>
    <n v="99"/>
    <n v="30"/>
    <n v="76"/>
    <n v="1631"/>
    <n v="4.4684931506849317"/>
    <x v="2"/>
    <s v="Yes"/>
    <n v="1"/>
    <x v="0"/>
    <n v="12"/>
    <n v="5"/>
    <n v="6"/>
    <x v="0"/>
    <n v="2"/>
    <n v="0"/>
    <n v="1"/>
    <n v="0"/>
    <n v="1"/>
    <n v="1"/>
    <n v="3"/>
    <x v="5"/>
    <n v="1"/>
    <s v="Converted"/>
    <x v="0"/>
    <n v="3"/>
    <n v="11"/>
    <n v="4"/>
    <n v="3"/>
    <n v="0"/>
    <n v="1"/>
    <n v="8"/>
    <x v="0"/>
  </r>
  <r>
    <n v="2088"/>
    <n v="1972"/>
    <n v="52"/>
    <s v="Gen X"/>
    <s v="Bachelors"/>
    <s v="College"/>
    <s v="Partner"/>
    <n v="84906"/>
    <n v="84906"/>
    <s v="Bracket 5"/>
    <n v="0"/>
    <n v="0"/>
    <s v="Not Parent"/>
    <s v="2013-10-04"/>
    <d v="2014-10-04T00:00:00"/>
    <n v="365"/>
    <n v="98"/>
    <n v="267"/>
    <d v="2014-01-10T00:00:00"/>
    <n v="997"/>
    <n v="15"/>
    <n v="414"/>
    <n v="99"/>
    <n v="30"/>
    <n v="76"/>
    <n v="1631"/>
    <n v="4.4684931506849317"/>
    <x v="2"/>
    <s v="Yes"/>
    <n v="1"/>
    <x v="0"/>
    <n v="12"/>
    <n v="5"/>
    <n v="6"/>
    <x v="0"/>
    <n v="2"/>
    <n v="0"/>
    <n v="1"/>
    <n v="0"/>
    <n v="1"/>
    <n v="1"/>
    <n v="3"/>
    <x v="5"/>
    <n v="1"/>
    <s v="Converted"/>
    <x v="0"/>
    <n v="3"/>
    <n v="11"/>
    <n v="4"/>
    <n v="3"/>
    <n v="0"/>
    <n v="1"/>
    <n v="8"/>
    <x v="0"/>
  </r>
  <r>
    <n v="810"/>
    <n v="1975"/>
    <n v="49"/>
    <s v="Gen X"/>
    <s v="Bachelors"/>
    <s v="College"/>
    <s v="Married"/>
    <n v="74190"/>
    <n v="74190"/>
    <s v="Bracket 4"/>
    <n v="0"/>
    <n v="1"/>
    <s v="Parent"/>
    <s v="2014-05-12"/>
    <d v="2014-10-04T00:00:00"/>
    <n v="145"/>
    <n v="49"/>
    <n v="96"/>
    <d v="2014-06-30T00:00:00"/>
    <n v="151"/>
    <n v="81"/>
    <n v="86"/>
    <n v="168"/>
    <n v="91"/>
    <n v="64"/>
    <n v="641"/>
    <n v="4.4206896551724135"/>
    <x v="2"/>
    <s v="No"/>
    <n v="2"/>
    <x v="0"/>
    <n v="11"/>
    <n v="4"/>
    <n v="2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73"/>
    <n v="1976"/>
    <n v="48"/>
    <s v="Gen X"/>
    <s v="PhD"/>
    <s v="College"/>
    <s v="Married"/>
    <n v="68397"/>
    <n v="68397"/>
    <s v="Bracket 4"/>
    <n v="0"/>
    <n v="1"/>
    <s v="Parent"/>
    <s v="2013-11-17"/>
    <d v="2014-10-04T00:00:00"/>
    <n v="321"/>
    <n v="6"/>
    <n v="315"/>
    <d v="2013-11-23T00:00:00"/>
    <n v="760"/>
    <n v="80"/>
    <n v="466"/>
    <n v="17"/>
    <n v="13"/>
    <n v="80"/>
    <n v="1416"/>
    <n v="4.4112149532710276"/>
    <x v="2"/>
    <s v="No"/>
    <n v="1"/>
    <x v="0"/>
    <n v="5"/>
    <n v="6"/>
    <n v="9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28"/>
    <n v="1991"/>
    <n v="33"/>
    <s v="Millennials"/>
    <s v="PhD"/>
    <s v="College"/>
    <s v="Partner"/>
    <n v="68682"/>
    <n v="68682"/>
    <s v="Bracket 4"/>
    <n v="0"/>
    <n v="0"/>
    <s v="Not Parent"/>
    <s v="2013-10-06"/>
    <d v="2014-10-04T00:00:00"/>
    <n v="363"/>
    <n v="56"/>
    <n v="307"/>
    <d v="2013-12-01T00:00:00"/>
    <n v="919"/>
    <n v="0"/>
    <n v="505"/>
    <n v="99"/>
    <n v="30"/>
    <n v="45"/>
    <n v="1598"/>
    <n v="4.4022038567493116"/>
    <x v="2"/>
    <s v="Yes"/>
    <n v="1"/>
    <x v="0"/>
    <n v="10"/>
    <n v="4"/>
    <n v="9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500"/>
    <n v="1991"/>
    <n v="33"/>
    <s v="Millennials"/>
    <s v="PhD"/>
    <s v="College"/>
    <s v="Partner"/>
    <n v="68682"/>
    <n v="68682"/>
    <s v="Bracket 4"/>
    <n v="0"/>
    <n v="0"/>
    <s v="Not Parent"/>
    <s v="2013-10-06"/>
    <d v="2014-10-04T00:00:00"/>
    <n v="363"/>
    <n v="56"/>
    <n v="307"/>
    <d v="2013-12-01T00:00:00"/>
    <n v="919"/>
    <n v="0"/>
    <n v="505"/>
    <n v="99"/>
    <n v="30"/>
    <n v="45"/>
    <n v="1598"/>
    <n v="4.4022038567493116"/>
    <x v="2"/>
    <s v="Yes"/>
    <n v="1"/>
    <x v="0"/>
    <n v="10"/>
    <n v="4"/>
    <n v="9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597"/>
    <n v="1970"/>
    <n v="54"/>
    <s v="Gen X"/>
    <s v="PhD"/>
    <s v="College"/>
    <s v="Partner"/>
    <n v="82072"/>
    <n v="82072"/>
    <s v="Bracket 5"/>
    <n v="0"/>
    <n v="0"/>
    <s v="Not Parent"/>
    <s v="2013-07-02"/>
    <d v="2014-10-04T00:00:00"/>
    <n v="459"/>
    <n v="67"/>
    <n v="392"/>
    <d v="2013-09-07T00:00:00"/>
    <n v="889"/>
    <n v="55"/>
    <n v="685"/>
    <n v="168"/>
    <n v="92"/>
    <n v="129"/>
    <n v="2018"/>
    <n v="4.3965141612200433"/>
    <x v="2"/>
    <s v="Yes"/>
    <n v="1"/>
    <x v="0"/>
    <n v="13"/>
    <n v="3"/>
    <n v="2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89"/>
    <n v="1953"/>
    <n v="71"/>
    <s v="Boomers"/>
    <s v="Bachelors"/>
    <s v="College"/>
    <s v="Partner"/>
    <n v="80812"/>
    <n v="80812"/>
    <s v="Bracket 5"/>
    <n v="0"/>
    <n v="0"/>
    <s v="Not Parent"/>
    <s v="2013-09-17"/>
    <d v="2014-10-04T00:00:00"/>
    <n v="382"/>
    <n v="95"/>
    <n v="287"/>
    <d v="2013-12-21T00:00:00"/>
    <n v="769"/>
    <n v="22"/>
    <n v="500"/>
    <n v="210"/>
    <n v="143"/>
    <n v="33"/>
    <n v="1677"/>
    <n v="4.3900523560209423"/>
    <x v="2"/>
    <s v="Yes"/>
    <n v="1"/>
    <x v="0"/>
    <n v="5"/>
    <n v="4"/>
    <n v="8"/>
    <x v="1"/>
    <n v="2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2930"/>
    <n v="1978"/>
    <n v="46"/>
    <s v="Gen X"/>
    <s v="Master"/>
    <s v="College"/>
    <s v="Single"/>
    <n v="68092"/>
    <n v="68092"/>
    <s v="Bracket 4"/>
    <n v="0"/>
    <n v="0"/>
    <s v="Not Parent"/>
    <s v="2013-12-16"/>
    <d v="2014-10-04T00:00:00"/>
    <n v="292"/>
    <n v="7"/>
    <n v="285"/>
    <d v="2013-12-23T00:00:00"/>
    <n v="852"/>
    <n v="60"/>
    <n v="207"/>
    <n v="78"/>
    <n v="36"/>
    <n v="48"/>
    <n v="1281"/>
    <n v="4.3869863013698627"/>
    <x v="2"/>
    <s v="No"/>
    <n v="2"/>
    <x v="0"/>
    <n v="10"/>
    <n v="2"/>
    <n v="6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086"/>
    <n v="1955"/>
    <n v="69"/>
    <s v="Boomers"/>
    <s v="Bachelors"/>
    <s v="College"/>
    <s v="Married"/>
    <n v="80395"/>
    <n v="80395"/>
    <s v="Bracket 5"/>
    <n v="0"/>
    <n v="0"/>
    <s v="Not Parent"/>
    <s v="2013-11-23"/>
    <d v="2014-10-04T00:00:00"/>
    <n v="315"/>
    <n v="62"/>
    <n v="253"/>
    <d v="2014-01-24T00:00:00"/>
    <n v="445"/>
    <n v="25"/>
    <n v="706"/>
    <n v="80"/>
    <n v="76"/>
    <n v="48"/>
    <n v="1380"/>
    <n v="4.3809523809523814"/>
    <x v="2"/>
    <s v="Yes"/>
    <n v="1"/>
    <x v="0"/>
    <n v="12"/>
    <n v="6"/>
    <n v="5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0652"/>
    <n v="1957"/>
    <n v="67"/>
    <s v="Boomers"/>
    <s v="Master"/>
    <s v="College"/>
    <s v="Partner"/>
    <n v="65487"/>
    <n v="65487"/>
    <s v="Bracket 4"/>
    <n v="0"/>
    <n v="0"/>
    <s v="Not Parent"/>
    <s v="2014-01-10"/>
    <d v="2014-10-04T00:00:00"/>
    <n v="267"/>
    <n v="48"/>
    <n v="219"/>
    <d v="2014-02-27T00:00:00"/>
    <n v="240"/>
    <n v="67"/>
    <n v="500"/>
    <n v="199"/>
    <n v="0"/>
    <n v="163"/>
    <n v="1169"/>
    <n v="4.3782771535580522"/>
    <x v="2"/>
    <s v="No"/>
    <n v="3"/>
    <x v="0"/>
    <n v="6"/>
    <n v="3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215"/>
    <n v="1978"/>
    <n v="46"/>
    <s v="Gen X"/>
    <s v="Bachelors"/>
    <s v="College"/>
    <s v="Partner"/>
    <n v="70440"/>
    <n v="70440"/>
    <s v="Bracket 4"/>
    <n v="0"/>
    <n v="0"/>
    <s v="Not Parent"/>
    <s v="2013-10-08"/>
    <d v="2014-10-04T00:00:00"/>
    <n v="361"/>
    <n v="49"/>
    <n v="312"/>
    <d v="2013-11-26T00:00:00"/>
    <n v="690"/>
    <n v="117"/>
    <n v="499"/>
    <n v="76"/>
    <n v="102"/>
    <n v="88"/>
    <n v="1572"/>
    <n v="4.3545706371191137"/>
    <x v="2"/>
    <s v="No"/>
    <n v="1"/>
    <x v="0"/>
    <n v="7"/>
    <n v="5"/>
    <n v="10"/>
    <x v="1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0424"/>
    <n v="1968"/>
    <n v="56"/>
    <s v="Gen X"/>
    <s v="Bachelors"/>
    <s v="College"/>
    <s v="Single"/>
    <n v="75922"/>
    <n v="75922"/>
    <s v="Bracket 5"/>
    <n v="0"/>
    <n v="0"/>
    <s v="Not Parent"/>
    <s v="2013-12-09"/>
    <d v="2014-10-04T00:00:00"/>
    <n v="299"/>
    <n v="60"/>
    <n v="239"/>
    <d v="2014-02-07T00:00:00"/>
    <n v="265"/>
    <n v="138"/>
    <n v="553"/>
    <n v="224"/>
    <n v="23"/>
    <n v="92"/>
    <n v="1295"/>
    <n v="4.3311036789297654"/>
    <x v="2"/>
    <s v="Yes"/>
    <n v="1"/>
    <x v="0"/>
    <n v="9"/>
    <n v="4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489"/>
    <n v="1973"/>
    <n v="51"/>
    <s v="Gen X"/>
    <s v="Bachelors"/>
    <s v="College"/>
    <s v="Married"/>
    <n v="92955"/>
    <n v="92955"/>
    <s v="Bracket 5"/>
    <n v="0"/>
    <n v="0"/>
    <s v="Not Parent"/>
    <s v="2013-08-19"/>
    <d v="2014-10-04T00:00:00"/>
    <n v="411"/>
    <n v="35"/>
    <n v="376"/>
    <d v="2013-09-23T00:00:00"/>
    <n v="693"/>
    <n v="21"/>
    <n v="925"/>
    <n v="31"/>
    <n v="24"/>
    <n v="84"/>
    <n v="1778"/>
    <n v="4.3260340632603409"/>
    <x v="2"/>
    <s v="No"/>
    <n v="1"/>
    <x v="0"/>
    <n v="9"/>
    <n v="6"/>
    <n v="7"/>
    <x v="0"/>
    <n v="2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2410"/>
    <n v="1969"/>
    <n v="55"/>
    <s v="Gen X"/>
    <s v="Bachelors"/>
    <s v="College"/>
    <s v="Single"/>
    <n v="81657"/>
    <n v="81657"/>
    <s v="Bracket 5"/>
    <n v="0"/>
    <n v="0"/>
    <s v="Not Parent"/>
    <s v="2014-01-22"/>
    <d v="2014-10-04T00:00:00"/>
    <n v="255"/>
    <n v="69"/>
    <n v="186"/>
    <d v="2014-04-01T00:00:00"/>
    <n v="364"/>
    <n v="40"/>
    <n v="425"/>
    <n v="158"/>
    <n v="60"/>
    <n v="50"/>
    <n v="1097"/>
    <n v="4.3019607843137253"/>
    <x v="2"/>
    <s v="Yes"/>
    <n v="1"/>
    <x v="0"/>
    <n v="8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079"/>
    <n v="1947"/>
    <n v="77"/>
    <s v="Boomers"/>
    <s v="Postgraduate"/>
    <s v="College"/>
    <s v="Married"/>
    <n v="81044"/>
    <n v="81044"/>
    <s v="Bracket 5"/>
    <n v="0"/>
    <n v="0"/>
    <s v="Not Parent"/>
    <s v="2013-12-27"/>
    <d v="2014-10-04T00:00:00"/>
    <n v="281"/>
    <n v="0"/>
    <n v="281"/>
    <d v="2013-12-27T00:00:00"/>
    <n v="450"/>
    <n v="26"/>
    <n v="535"/>
    <n v="73"/>
    <n v="98"/>
    <n v="26"/>
    <n v="1208"/>
    <n v="4.2989323843416374"/>
    <x v="2"/>
    <s v="No"/>
    <n v="1"/>
    <x v="0"/>
    <n v="10"/>
    <n v="5"/>
    <n v="6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717"/>
    <n v="1959"/>
    <n v="65"/>
    <s v="Boomers"/>
    <s v="Bachelors"/>
    <s v="College"/>
    <s v="Married"/>
    <n v="61180"/>
    <n v="61180"/>
    <s v="Bracket 4"/>
    <n v="0"/>
    <n v="1"/>
    <s v="Parent"/>
    <s v="2014-04-23"/>
    <d v="2014-10-04T00:00:00"/>
    <n v="164"/>
    <n v="70"/>
    <n v="94"/>
    <d v="2014-07-02T00:00:00"/>
    <n v="403"/>
    <n v="24"/>
    <n v="29"/>
    <n v="6"/>
    <n v="24"/>
    <n v="218"/>
    <n v="704"/>
    <n v="4.2926829268292686"/>
    <x v="2"/>
    <s v="Yes"/>
    <n v="2"/>
    <x v="0"/>
    <n v="6"/>
    <n v="5"/>
    <n v="5"/>
    <x v="0"/>
    <n v="3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6203"/>
    <n v="1947"/>
    <n v="77"/>
    <s v="Boomers"/>
    <s v="Bachelors"/>
    <s v="College"/>
    <s v="Partner"/>
    <n v="74485"/>
    <n v="74485"/>
    <s v="Bracket 5"/>
    <n v="0"/>
    <n v="0"/>
    <s v="Not Parent"/>
    <s v="2013-08-24"/>
    <d v="2014-10-04T00:00:00"/>
    <n v="406"/>
    <n v="58"/>
    <n v="348"/>
    <d v="2013-10-21T00:00:00"/>
    <n v="499"/>
    <n v="149"/>
    <n v="815"/>
    <n v="173"/>
    <n v="49"/>
    <n v="49"/>
    <n v="1734"/>
    <n v="4.2709359605911326"/>
    <x v="2"/>
    <s v="Yes"/>
    <n v="1"/>
    <x v="0"/>
    <n v="12"/>
    <n v="6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718"/>
    <n v="1947"/>
    <n v="77"/>
    <s v="Boomers"/>
    <s v="Master"/>
    <s v="College"/>
    <s v="Partner"/>
    <n v="66000"/>
    <n v="66000"/>
    <s v="Bracket 4"/>
    <n v="0"/>
    <n v="0"/>
    <s v="Not Parent"/>
    <s v="2014-04-20"/>
    <d v="2014-10-04T00:00:00"/>
    <n v="167"/>
    <n v="36"/>
    <n v="131"/>
    <d v="2014-05-26T00:00:00"/>
    <n v="244"/>
    <n v="51"/>
    <n v="270"/>
    <n v="101"/>
    <n v="0"/>
    <n v="45"/>
    <n v="711"/>
    <n v="4.2574850299401197"/>
    <x v="2"/>
    <s v="No"/>
    <n v="1"/>
    <x v="0"/>
    <n v="5"/>
    <n v="1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90"/>
    <n v="1957"/>
    <n v="67"/>
    <s v="Boomers"/>
    <s v="Bachelors"/>
    <s v="College"/>
    <s v="Single"/>
    <n v="78499"/>
    <n v="78499"/>
    <s v="Bracket 5"/>
    <n v="0"/>
    <n v="0"/>
    <s v="Not Parent"/>
    <s v="2013-11-23"/>
    <d v="2014-10-04T00:00:00"/>
    <n v="315"/>
    <n v="12"/>
    <n v="303"/>
    <d v="2013-12-05T00:00:00"/>
    <n v="912"/>
    <n v="72"/>
    <n v="170"/>
    <n v="47"/>
    <n v="36"/>
    <n v="97"/>
    <n v="1334"/>
    <n v="4.234920634920635"/>
    <x v="2"/>
    <s v="No"/>
    <n v="1"/>
    <x v="0"/>
    <n v="4"/>
    <n v="11"/>
    <n v="3"/>
    <x v="2"/>
    <n v="4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2875"/>
    <n v="1978"/>
    <n v="46"/>
    <s v="Gen X"/>
    <s v="Bachelors"/>
    <s v="College"/>
    <s v="Married"/>
    <n v="67023"/>
    <n v="67023"/>
    <s v="Bracket 4"/>
    <n v="0"/>
    <n v="0"/>
    <s v="Not Parent"/>
    <s v="2014-03-04"/>
    <d v="2014-10-04T00:00:00"/>
    <n v="214"/>
    <n v="93"/>
    <n v="121"/>
    <d v="2014-06-05T00:00:00"/>
    <n v="444"/>
    <n v="44"/>
    <n v="382"/>
    <n v="11"/>
    <n v="8"/>
    <n v="17"/>
    <n v="906"/>
    <n v="4.2336448598130838"/>
    <x v="2"/>
    <s v="Yes"/>
    <n v="1"/>
    <x v="0"/>
    <n v="13"/>
    <n v="3"/>
    <n v="7"/>
    <x v="0"/>
    <n v="2"/>
    <n v="0"/>
    <n v="0"/>
    <n v="0"/>
    <n v="0"/>
    <n v="0"/>
    <n v="0"/>
    <x v="1"/>
    <n v="0"/>
    <s v="Not Converted"/>
    <x v="1"/>
    <n v="3"/>
    <n v="11"/>
    <n v="4"/>
    <n v="3"/>
    <n v="0"/>
    <n v="1"/>
    <n v="8"/>
    <x v="0"/>
  </r>
  <r>
    <n v="9938"/>
    <n v="1954"/>
    <n v="70"/>
    <s v="Boomers"/>
    <s v="Bachelors"/>
    <s v="College"/>
    <s v="Married"/>
    <n v="80067"/>
    <n v="80067"/>
    <s v="Bracket 5"/>
    <n v="0"/>
    <n v="0"/>
    <s v="Not Parent"/>
    <s v="2013-09-19"/>
    <d v="2014-10-04T00:00:00"/>
    <n v="380"/>
    <n v="82"/>
    <n v="298"/>
    <d v="2013-12-10T00:00:00"/>
    <n v="519"/>
    <n v="17"/>
    <n v="813"/>
    <n v="27"/>
    <n v="173"/>
    <n v="51"/>
    <n v="1600"/>
    <n v="4.2105263157894735"/>
    <x v="2"/>
    <s v="Yes"/>
    <n v="1"/>
    <x v="0"/>
    <n v="6"/>
    <n v="4"/>
    <n v="6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6406"/>
    <n v="1988"/>
    <n v="36"/>
    <s v="Millennials"/>
    <s v="Master"/>
    <s v="College"/>
    <s v="Married"/>
    <n v="78285"/>
    <n v="78285"/>
    <s v="Bracket 5"/>
    <n v="0"/>
    <n v="0"/>
    <s v="Not Parent"/>
    <s v="2013-10-28"/>
    <d v="2014-10-04T00:00:00"/>
    <n v="341"/>
    <n v="13"/>
    <n v="328"/>
    <d v="2013-11-10T00:00:00"/>
    <n v="647"/>
    <n v="107"/>
    <n v="391"/>
    <n v="175"/>
    <n v="67"/>
    <n v="40"/>
    <n v="1427"/>
    <n v="4.1847507331378297"/>
    <x v="2"/>
    <s v="No"/>
    <n v="1"/>
    <x v="0"/>
    <n v="10"/>
    <n v="6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42"/>
    <n v="1990"/>
    <n v="34"/>
    <s v="Millennials"/>
    <s v="Bachelors"/>
    <s v="College"/>
    <s v="Single"/>
    <n v="64509"/>
    <n v="64509"/>
    <s v="Bracket 4"/>
    <n v="0"/>
    <n v="0"/>
    <s v="Not Parent"/>
    <s v="2013-08-17"/>
    <d v="2014-10-04T00:00:00"/>
    <n v="413"/>
    <n v="19"/>
    <n v="394"/>
    <d v="2013-09-05T00:00:00"/>
    <n v="836"/>
    <n v="185"/>
    <n v="575"/>
    <n v="24"/>
    <n v="25"/>
    <n v="77"/>
    <n v="1722"/>
    <n v="4.1694915254237293"/>
    <x v="2"/>
    <s v="No"/>
    <n v="1"/>
    <x v="0"/>
    <n v="9"/>
    <n v="6"/>
    <n v="3"/>
    <x v="0"/>
    <n v="4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0770"/>
    <n v="1959"/>
    <n v="65"/>
    <s v="Boomers"/>
    <s v="Bachelors"/>
    <s v="College"/>
    <s v="Married"/>
    <n v="65492"/>
    <n v="65492"/>
    <s v="Bracket 4"/>
    <n v="0"/>
    <n v="0"/>
    <s v="Not Parent"/>
    <s v="2014-01-26"/>
    <d v="2014-10-04T00:00:00"/>
    <n v="251"/>
    <n v="73"/>
    <n v="178"/>
    <d v="2014-04-09T00:00:00"/>
    <n v="247"/>
    <n v="161"/>
    <n v="295"/>
    <n v="210"/>
    <n v="85"/>
    <n v="47"/>
    <n v="1045"/>
    <n v="4.1633466135458166"/>
    <x v="2"/>
    <s v="Yes"/>
    <n v="2"/>
    <x v="0"/>
    <n v="13"/>
    <n v="4"/>
    <n v="7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06"/>
    <n v="1968"/>
    <n v="56"/>
    <s v="Gen X"/>
    <s v="Bachelors"/>
    <s v="College"/>
    <s v="Partner"/>
    <n v="77382"/>
    <n v="77382"/>
    <s v="Bracket 5"/>
    <n v="0"/>
    <n v="1"/>
    <s v="Parent"/>
    <s v="2014-01-07"/>
    <d v="2014-10-04T00:00:00"/>
    <n v="270"/>
    <n v="36"/>
    <n v="234"/>
    <d v="2014-02-12T00:00:00"/>
    <n v="491"/>
    <n v="48"/>
    <n v="231"/>
    <n v="112"/>
    <n v="105"/>
    <n v="134"/>
    <n v="1121"/>
    <n v="4.1518518518518519"/>
    <x v="2"/>
    <s v="No"/>
    <n v="2"/>
    <x v="0"/>
    <n v="12"/>
    <n v="5"/>
    <n v="7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4322"/>
    <n v="1958"/>
    <n v="66"/>
    <s v="Boomers"/>
    <s v="PhD"/>
    <s v="College"/>
    <s v="Partner"/>
    <n v="77863"/>
    <n v="77863"/>
    <s v="Bracket 5"/>
    <n v="0"/>
    <n v="0"/>
    <s v="Not Parent"/>
    <s v="2013-11-27"/>
    <d v="2014-10-04T00:00:00"/>
    <n v="311"/>
    <n v="20"/>
    <n v="291"/>
    <d v="2013-12-17T00:00:00"/>
    <n v="881"/>
    <n v="38"/>
    <n v="319"/>
    <n v="16"/>
    <n v="25"/>
    <n v="12"/>
    <n v="1291"/>
    <n v="4.1511254019292601"/>
    <x v="2"/>
    <s v="No"/>
    <n v="1"/>
    <x v="0"/>
    <n v="10"/>
    <n v="4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85"/>
    <n v="1970"/>
    <n v="54"/>
    <s v="Gen X"/>
    <s v="PhD"/>
    <s v="College"/>
    <s v="Partner"/>
    <n v="77622"/>
    <n v="77622"/>
    <s v="Bracket 5"/>
    <n v="0"/>
    <n v="2"/>
    <s v="Parent"/>
    <s v="2014-04-14"/>
    <d v="2014-10-04T00:00:00"/>
    <n v="173"/>
    <n v="3"/>
    <n v="170"/>
    <d v="2014-04-17T00:00:00"/>
    <n v="520"/>
    <n v="7"/>
    <n v="154"/>
    <n v="19"/>
    <n v="0"/>
    <n v="14"/>
    <n v="714"/>
    <n v="4.1271676300578033"/>
    <x v="2"/>
    <s v="No"/>
    <n v="2"/>
    <x v="0"/>
    <n v="11"/>
    <n v="6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75"/>
    <n v="1949"/>
    <n v="75"/>
    <s v="Boomers"/>
    <s v="PhD"/>
    <s v="College"/>
    <s v="Married"/>
    <n v="69098"/>
    <n v="69098"/>
    <s v="Bracket 4"/>
    <n v="0"/>
    <n v="0"/>
    <s v="Not Parent"/>
    <s v="2013-02-16"/>
    <d v="2014-10-04T00:00:00"/>
    <n v="595"/>
    <n v="82"/>
    <n v="513"/>
    <d v="2013-05-09T00:00:00"/>
    <n v="1315"/>
    <n v="22"/>
    <n v="780"/>
    <n v="145"/>
    <n v="0"/>
    <n v="178"/>
    <n v="2440"/>
    <n v="4.1008403361344534"/>
    <x v="2"/>
    <s v="Yes"/>
    <n v="1"/>
    <x v="0"/>
    <n v="9"/>
    <n v="7"/>
    <n v="8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46"/>
    <n v="1960"/>
    <n v="64"/>
    <s v="Boomers"/>
    <s v="PhD"/>
    <s v="College"/>
    <s v="Single"/>
    <n v="76045"/>
    <n v="76045"/>
    <s v="Bracket 5"/>
    <n v="0"/>
    <n v="0"/>
    <s v="Not Parent"/>
    <s v="2013-11-15"/>
    <d v="2014-10-04T00:00:00"/>
    <n v="323"/>
    <n v="78"/>
    <n v="245"/>
    <d v="2014-02-01T00:00:00"/>
    <n v="760"/>
    <n v="53"/>
    <n v="400"/>
    <n v="17"/>
    <n v="93"/>
    <n v="0"/>
    <n v="1323"/>
    <n v="4.0959752321981426"/>
    <x v="2"/>
    <s v="Yes"/>
    <n v="1"/>
    <x v="0"/>
    <n v="11"/>
    <n v="4"/>
    <n v="5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0430"/>
    <n v="1973"/>
    <n v="51"/>
    <s v="Gen X"/>
    <s v="Bachelors"/>
    <s v="College"/>
    <s v="Divorced"/>
    <n v="89694"/>
    <n v="89694"/>
    <s v="Bracket 5"/>
    <n v="1"/>
    <n v="1"/>
    <s v="Parent"/>
    <s v="2013-10-09"/>
    <d v="2014-10-04T00:00:00"/>
    <n v="360"/>
    <n v="22"/>
    <n v="338"/>
    <d v="2013-10-31T00:00:00"/>
    <n v="1126"/>
    <n v="28"/>
    <n v="211"/>
    <n v="37"/>
    <n v="28"/>
    <n v="42"/>
    <n v="1472"/>
    <n v="4.0888888888888886"/>
    <x v="2"/>
    <s v="No"/>
    <n v="3"/>
    <x v="0"/>
    <n v="4"/>
    <n v="4"/>
    <n v="3"/>
    <x v="0"/>
    <n v="5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9559"/>
    <n v="1961"/>
    <n v="63"/>
    <s v="Boomers"/>
    <s v="PhD"/>
    <s v="College"/>
    <s v="Married"/>
    <n v="57072"/>
    <n v="57072"/>
    <s v="Bracket 4"/>
    <n v="0"/>
    <n v="1"/>
    <s v="Parent"/>
    <s v="2014-01-24"/>
    <d v="2014-10-04T00:00:00"/>
    <n v="253"/>
    <n v="79"/>
    <n v="174"/>
    <d v="2014-04-13T00:00:00"/>
    <n v="944"/>
    <n v="0"/>
    <n v="60"/>
    <n v="0"/>
    <n v="0"/>
    <n v="30"/>
    <n v="1034"/>
    <n v="4.0869565217391308"/>
    <x v="2"/>
    <s v="Yes"/>
    <n v="2"/>
    <x v="0"/>
    <n v="13"/>
    <n v="7"/>
    <n v="5"/>
    <x v="0"/>
    <n v="5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437"/>
    <n v="1976"/>
    <n v="48"/>
    <s v="Gen X"/>
    <s v="Master"/>
    <s v="College"/>
    <s v="Divorced"/>
    <n v="75012"/>
    <n v="75012"/>
    <s v="Bracket 5"/>
    <n v="0"/>
    <n v="0"/>
    <s v="Not Parent"/>
    <s v="2014-01-25"/>
    <d v="2014-10-04T00:00:00"/>
    <n v="252"/>
    <n v="41"/>
    <n v="211"/>
    <d v="2014-03-07T00:00:00"/>
    <n v="294"/>
    <n v="142"/>
    <n v="218"/>
    <n v="164"/>
    <n v="58"/>
    <n v="151"/>
    <n v="1027"/>
    <n v="4.0753968253968251"/>
    <x v="2"/>
    <s v="No"/>
    <n v="1"/>
    <x v="0"/>
    <n v="11"/>
    <n v="3"/>
    <n v="8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900"/>
    <n v="1972"/>
    <n v="52"/>
    <s v="Gen X"/>
    <s v="Bachelors"/>
    <s v="College"/>
    <s v="Married"/>
    <n v="65685"/>
    <n v="65685"/>
    <s v="Bracket 4"/>
    <n v="0"/>
    <n v="1"/>
    <s v="Parent"/>
    <s v="2014-03-29"/>
    <d v="2014-10-04T00:00:00"/>
    <n v="189"/>
    <n v="54"/>
    <n v="135"/>
    <d v="2014-05-22T00:00:00"/>
    <n v="642"/>
    <n v="14"/>
    <n v="49"/>
    <n v="0"/>
    <n v="7"/>
    <n v="57"/>
    <n v="769"/>
    <n v="4.0687830687830688"/>
    <x v="2"/>
    <s v="Yes"/>
    <n v="1"/>
    <x v="0"/>
    <n v="9"/>
    <n v="9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58"/>
    <n v="1972"/>
    <n v="52"/>
    <s v="Gen X"/>
    <s v="Bachelors"/>
    <s v="College"/>
    <s v="Married"/>
    <n v="65685"/>
    <n v="65685"/>
    <s v="Bracket 4"/>
    <n v="0"/>
    <n v="1"/>
    <s v="Parent"/>
    <s v="2014-03-29"/>
    <d v="2014-10-04T00:00:00"/>
    <n v="189"/>
    <n v="54"/>
    <n v="135"/>
    <d v="2014-05-22T00:00:00"/>
    <n v="642"/>
    <n v="14"/>
    <n v="49"/>
    <n v="0"/>
    <n v="7"/>
    <n v="57"/>
    <n v="769"/>
    <n v="4.0687830687830688"/>
    <x v="2"/>
    <s v="Yes"/>
    <n v="1"/>
    <x v="0"/>
    <n v="9"/>
    <n v="9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964"/>
    <n v="1951"/>
    <n v="73"/>
    <s v="Boomers"/>
    <s v="Bachelors"/>
    <s v="College"/>
    <s v="Partner"/>
    <n v="86610"/>
    <n v="86610"/>
    <s v="Bracket 5"/>
    <n v="0"/>
    <n v="0"/>
    <s v="Not Parent"/>
    <s v="2013-09-05"/>
    <d v="2014-10-04T00:00:00"/>
    <n v="394"/>
    <n v="66"/>
    <n v="328"/>
    <d v="2013-11-10T00:00:00"/>
    <n v="446"/>
    <n v="107"/>
    <n v="768"/>
    <n v="33"/>
    <n v="196"/>
    <n v="53"/>
    <n v="1603"/>
    <n v="4.0685279187817258"/>
    <x v="2"/>
    <s v="Yes"/>
    <n v="1"/>
    <x v="0"/>
    <n v="6"/>
    <n v="5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56"/>
    <n v="1952"/>
    <n v="72"/>
    <s v="Boomers"/>
    <s v="Postgraduate"/>
    <s v="College"/>
    <s v="Divorced"/>
    <n v="63998"/>
    <n v="63998"/>
    <s v="Bracket 4"/>
    <n v="0"/>
    <n v="0"/>
    <s v="Not Parent"/>
    <s v="2013-12-20"/>
    <d v="2014-10-04T00:00:00"/>
    <n v="288"/>
    <n v="42"/>
    <n v="246"/>
    <d v="2014-01-31T00:00:00"/>
    <n v="176"/>
    <n v="29"/>
    <n v="818"/>
    <n v="0"/>
    <n v="33"/>
    <n v="112"/>
    <n v="1168"/>
    <n v="4.0555555555555554"/>
    <x v="2"/>
    <s v="No"/>
    <n v="1"/>
    <x v="0"/>
    <n v="11"/>
    <n v="7"/>
    <n v="6"/>
    <x v="0"/>
    <n v="4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8659"/>
    <n v="1952"/>
    <n v="72"/>
    <s v="Boomers"/>
    <s v="PhD"/>
    <s v="College"/>
    <s v="Partner"/>
    <n v="69805"/>
    <n v="69805"/>
    <s v="Bracket 4"/>
    <n v="0"/>
    <n v="1"/>
    <s v="Parent"/>
    <s v="2014-01-21"/>
    <d v="2014-10-04T00:00:00"/>
    <n v="256"/>
    <n v="50"/>
    <n v="206"/>
    <d v="2014-03-12T00:00:00"/>
    <n v="750"/>
    <n v="71"/>
    <n v="174"/>
    <n v="13"/>
    <n v="10"/>
    <n v="20"/>
    <n v="1038"/>
    <n v="4.0546875"/>
    <x v="2"/>
    <s v="No"/>
    <n v="2"/>
    <x v="0"/>
    <n v="11"/>
    <n v="6"/>
    <n v="8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712"/>
    <n v="1946"/>
    <n v="78"/>
    <s v="Boomers"/>
    <s v="PhD"/>
    <s v="College"/>
    <s v="Single"/>
    <n v="62159"/>
    <n v="62159"/>
    <s v="Bracket 4"/>
    <n v="0"/>
    <n v="0"/>
    <s v="Not Parent"/>
    <s v="2014-04-28"/>
    <d v="2014-10-04T00:00:00"/>
    <n v="159"/>
    <n v="68"/>
    <n v="91"/>
    <d v="2014-07-05T00:00:00"/>
    <n v="182"/>
    <n v="17"/>
    <n v="259"/>
    <n v="77"/>
    <n v="70"/>
    <n v="29"/>
    <n v="634"/>
    <n v="3.9874213836477987"/>
    <x v="2"/>
    <s v="Yes"/>
    <n v="1"/>
    <x v="0"/>
    <n v="10"/>
    <n v="6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024"/>
    <n v="1953"/>
    <n v="71"/>
    <s v="Boomers"/>
    <s v="Bachelors"/>
    <s v="College"/>
    <s v="Partner"/>
    <n v="94384"/>
    <n v="94384"/>
    <s v="Bracket 5"/>
    <n v="0"/>
    <n v="0"/>
    <s v="Not Parent"/>
    <s v="2013-03-04"/>
    <d v="2014-10-04T00:00:00"/>
    <n v="579"/>
    <n v="62"/>
    <n v="517"/>
    <d v="2013-05-05T00:00:00"/>
    <n v="1111"/>
    <n v="24"/>
    <n v="790"/>
    <n v="160"/>
    <n v="45"/>
    <n v="172"/>
    <n v="2302"/>
    <n v="3.9758203799654579"/>
    <x v="2"/>
    <s v="Yes"/>
    <n v="0"/>
    <x v="0"/>
    <n v="5"/>
    <n v="5"/>
    <n v="8"/>
    <x v="1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5386"/>
    <n v="1953"/>
    <n v="71"/>
    <s v="Boomers"/>
    <s v="Bachelors"/>
    <s v="College"/>
    <s v="Partner"/>
    <n v="94384"/>
    <n v="94384"/>
    <s v="Bracket 5"/>
    <n v="0"/>
    <n v="0"/>
    <s v="Not Parent"/>
    <s v="2013-03-04"/>
    <d v="2014-10-04T00:00:00"/>
    <n v="579"/>
    <n v="62"/>
    <n v="517"/>
    <d v="2013-05-05T00:00:00"/>
    <n v="1111"/>
    <n v="24"/>
    <n v="790"/>
    <n v="160"/>
    <n v="45"/>
    <n v="172"/>
    <n v="2302"/>
    <n v="3.9758203799654579"/>
    <x v="2"/>
    <s v="Yes"/>
    <n v="0"/>
    <x v="0"/>
    <n v="5"/>
    <n v="5"/>
    <n v="8"/>
    <x v="1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6327"/>
    <n v="1967"/>
    <n v="57"/>
    <s v="Gen X"/>
    <s v="Bachelors"/>
    <s v="College"/>
    <s v="Partner"/>
    <n v="65777"/>
    <n v="65777"/>
    <s v="Bracket 4"/>
    <n v="0"/>
    <n v="0"/>
    <s v="Not Parent"/>
    <s v="2013-12-19"/>
    <d v="2014-10-04T00:00:00"/>
    <n v="289"/>
    <n v="87"/>
    <n v="202"/>
    <d v="2014-03-16T00:00:00"/>
    <n v="565"/>
    <n v="32"/>
    <n v="435"/>
    <n v="28"/>
    <n v="32"/>
    <n v="54"/>
    <n v="1146"/>
    <n v="3.9653979238754324"/>
    <x v="2"/>
    <s v="Yes"/>
    <n v="1"/>
    <x v="0"/>
    <n v="6"/>
    <n v="2"/>
    <n v="8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278"/>
    <n v="1983"/>
    <n v="41"/>
    <s v="Millennials"/>
    <s v="PhD"/>
    <s v="College"/>
    <s v="Single"/>
    <n v="87188"/>
    <n v="87188"/>
    <s v="Bracket 5"/>
    <n v="0"/>
    <n v="0"/>
    <s v="Not Parent"/>
    <s v="2013-06-03"/>
    <d v="2014-10-04T00:00:00"/>
    <n v="488"/>
    <n v="73"/>
    <n v="415"/>
    <d v="2013-08-15T00:00:00"/>
    <n v="910"/>
    <n v="111"/>
    <n v="724"/>
    <n v="49"/>
    <n v="74"/>
    <n v="55"/>
    <n v="1923"/>
    <n v="3.9405737704918034"/>
    <x v="2"/>
    <s v="Yes"/>
    <n v="1"/>
    <x v="0"/>
    <n v="6"/>
    <n v="10"/>
    <n v="2"/>
    <x v="2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736"/>
    <n v="1971"/>
    <n v="53"/>
    <s v="Gen X"/>
    <s v="Bachelors"/>
    <s v="College"/>
    <s v="Single"/>
    <n v="72258"/>
    <n v="72258"/>
    <s v="Bracket 4"/>
    <n v="0"/>
    <n v="1"/>
    <s v="Parent"/>
    <s v="2013-09-12"/>
    <d v="2014-10-04T00:00:00"/>
    <n v="387"/>
    <n v="28"/>
    <n v="359"/>
    <d v="2013-10-10T00:00:00"/>
    <n v="522"/>
    <n v="0"/>
    <n v="522"/>
    <n v="227"/>
    <n v="120"/>
    <n v="134"/>
    <n v="1525"/>
    <n v="3.9405684754521966"/>
    <x v="2"/>
    <s v="No"/>
    <n v="2"/>
    <x v="0"/>
    <n v="5"/>
    <n v="6"/>
    <n v="9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932"/>
    <n v="1941"/>
    <n v="83"/>
    <s v="Silent"/>
    <s v="PhD"/>
    <s v="College"/>
    <s v="Married"/>
    <n v="93027"/>
    <n v="93027"/>
    <s v="Bracket 5"/>
    <n v="0"/>
    <n v="0"/>
    <s v="Not Parent"/>
    <s v="2013-04-13"/>
    <d v="2014-10-04T00:00:00"/>
    <n v="539"/>
    <n v="77"/>
    <n v="462"/>
    <d v="2013-06-29T00:00:00"/>
    <n v="1285"/>
    <n v="42"/>
    <n v="716"/>
    <n v="55"/>
    <n v="0"/>
    <n v="21"/>
    <n v="2119"/>
    <n v="3.9313543599257885"/>
    <x v="2"/>
    <s v="Yes"/>
    <n v="0"/>
    <x v="0"/>
    <n v="5"/>
    <n v="7"/>
    <n v="10"/>
    <x v="1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173"/>
    <n v="1947"/>
    <n v="77"/>
    <s v="Boomers"/>
    <s v="Master"/>
    <s v="College"/>
    <s v="Partner"/>
    <n v="77632"/>
    <n v="77632"/>
    <s v="Bracket 5"/>
    <n v="0"/>
    <n v="0"/>
    <s v="Not Parent"/>
    <s v="2013-03-10"/>
    <d v="2014-10-04T00:00:00"/>
    <n v="573"/>
    <n v="73"/>
    <n v="500"/>
    <d v="2013-05-22T00:00:00"/>
    <n v="1200"/>
    <n v="105"/>
    <n v="758"/>
    <n v="0"/>
    <n v="42"/>
    <n v="147"/>
    <n v="2252"/>
    <n v="3.9301919720767886"/>
    <x v="2"/>
    <s v="Yes"/>
    <n v="1"/>
    <x v="0"/>
    <n v="6"/>
    <n v="4"/>
    <n v="2"/>
    <x v="0"/>
    <n v="2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4356"/>
    <n v="1971"/>
    <n v="53"/>
    <s v="Gen X"/>
    <s v="Bachelors"/>
    <s v="College"/>
    <s v="Partner"/>
    <n v="71819"/>
    <n v="71819"/>
    <s v="Bracket 4"/>
    <n v="0"/>
    <n v="1"/>
    <s v="Parent"/>
    <s v="2013-08-28"/>
    <d v="2014-10-04T00:00:00"/>
    <n v="402"/>
    <n v="70"/>
    <n v="332"/>
    <d v="2013-11-06T00:00:00"/>
    <n v="1224"/>
    <n v="28"/>
    <n v="140"/>
    <n v="0"/>
    <n v="14"/>
    <n v="168"/>
    <n v="1574"/>
    <n v="3.9154228855721391"/>
    <x v="2"/>
    <s v="Yes"/>
    <n v="3"/>
    <x v="0"/>
    <n v="5"/>
    <n v="3"/>
    <n v="3"/>
    <x v="0"/>
    <n v="6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3174"/>
    <n v="1959"/>
    <n v="65"/>
    <s v="Boomers"/>
    <s v="Bachelors"/>
    <s v="College"/>
    <s v="Partner"/>
    <n v="87771"/>
    <n v="87771"/>
    <s v="Bracket 5"/>
    <n v="0"/>
    <n v="1"/>
    <s v="Parent"/>
    <s v="2013-05-22"/>
    <d v="2014-10-04T00:00:00"/>
    <n v="500"/>
    <n v="61"/>
    <n v="439"/>
    <d v="2013-07-22T00:00:00"/>
    <n v="1492"/>
    <n v="38"/>
    <n v="287"/>
    <n v="50"/>
    <n v="57"/>
    <n v="33"/>
    <n v="1957"/>
    <n v="3.9140000000000001"/>
    <x v="2"/>
    <s v="Yes"/>
    <n v="1"/>
    <x v="0"/>
    <n v="4"/>
    <n v="5"/>
    <n v="10"/>
    <x v="1"/>
    <n v="6"/>
    <n v="1"/>
    <n v="1"/>
    <n v="0"/>
    <n v="1"/>
    <n v="1"/>
    <n v="4"/>
    <x v="0"/>
    <n v="1"/>
    <s v="Converted"/>
    <x v="0"/>
    <n v="3"/>
    <n v="11"/>
    <n v="4"/>
    <n v="3"/>
    <n v="0"/>
    <n v="1"/>
    <n v="8"/>
    <x v="0"/>
  </r>
  <r>
    <n v="5536"/>
    <n v="1959"/>
    <n v="65"/>
    <s v="Boomers"/>
    <s v="Bachelors"/>
    <s v="College"/>
    <s v="Partner"/>
    <n v="87771"/>
    <n v="87771"/>
    <s v="Bracket 5"/>
    <n v="0"/>
    <n v="1"/>
    <s v="Parent"/>
    <s v="2013-05-22"/>
    <d v="2014-10-04T00:00:00"/>
    <n v="500"/>
    <n v="61"/>
    <n v="439"/>
    <d v="2013-07-22T00:00:00"/>
    <n v="1492"/>
    <n v="38"/>
    <n v="287"/>
    <n v="50"/>
    <n v="57"/>
    <n v="33"/>
    <n v="1957"/>
    <n v="3.9140000000000001"/>
    <x v="2"/>
    <s v="Yes"/>
    <n v="1"/>
    <x v="0"/>
    <n v="4"/>
    <n v="5"/>
    <n v="10"/>
    <x v="1"/>
    <n v="6"/>
    <n v="1"/>
    <n v="1"/>
    <n v="0"/>
    <n v="1"/>
    <n v="1"/>
    <n v="4"/>
    <x v="0"/>
    <n v="1"/>
    <s v="Converted"/>
    <x v="0"/>
    <n v="3"/>
    <n v="11"/>
    <n v="4"/>
    <n v="3"/>
    <n v="0"/>
    <n v="1"/>
    <n v="8"/>
    <x v="0"/>
  </r>
  <r>
    <n v="9349"/>
    <n v="1985"/>
    <n v="39"/>
    <s v="Millennials"/>
    <s v="Bachelors"/>
    <s v="College"/>
    <s v="Married"/>
    <n v="92533"/>
    <n v="92533"/>
    <s v="Bracket 5"/>
    <n v="0"/>
    <n v="0"/>
    <s v="Not Parent"/>
    <s v="2013-12-19"/>
    <d v="2014-10-04T00:00:00"/>
    <n v="289"/>
    <n v="84"/>
    <n v="205"/>
    <d v="2014-03-13T00:00:00"/>
    <n v="693"/>
    <n v="21"/>
    <n v="118"/>
    <n v="110"/>
    <n v="147"/>
    <n v="42"/>
    <n v="1131"/>
    <n v="3.9134948096885811"/>
    <x v="2"/>
    <s v="Yes"/>
    <n v="1"/>
    <x v="0"/>
    <n v="11"/>
    <n v="6"/>
    <n v="5"/>
    <x v="0"/>
    <n v="2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3009"/>
    <n v="1962"/>
    <n v="62"/>
    <s v="Boomers"/>
    <s v="PhD"/>
    <s v="College"/>
    <s v="Widow"/>
    <n v="71670"/>
    <n v="71670"/>
    <s v="Bracket 4"/>
    <n v="0"/>
    <n v="0"/>
    <s v="Not Parent"/>
    <s v="2013-07-09"/>
    <d v="2014-10-04T00:00:00"/>
    <n v="452"/>
    <n v="8"/>
    <n v="444"/>
    <d v="2013-07-17T00:00:00"/>
    <n v="1462"/>
    <n v="16"/>
    <n v="128"/>
    <n v="0"/>
    <n v="0"/>
    <n v="160"/>
    <n v="1766"/>
    <n v="3.9070796460176993"/>
    <x v="2"/>
    <s v="No"/>
    <n v="1"/>
    <x v="0"/>
    <n v="6"/>
    <n v="5"/>
    <n v="3"/>
    <x v="0"/>
    <n v="6"/>
    <n v="0"/>
    <n v="1"/>
    <n v="0"/>
    <n v="1"/>
    <n v="1"/>
    <n v="3"/>
    <x v="5"/>
    <n v="1"/>
    <s v="Converted"/>
    <x v="0"/>
    <n v="3"/>
    <n v="11"/>
    <n v="4"/>
    <n v="3"/>
    <n v="0"/>
    <n v="1"/>
    <n v="8"/>
    <x v="0"/>
  </r>
  <r>
    <n v="1172"/>
    <n v="1983"/>
    <n v="41"/>
    <s v="Millennials"/>
    <s v="PhD"/>
    <s v="College"/>
    <s v="Married"/>
    <n v="92491"/>
    <n v="92491"/>
    <s v="Bracket 5"/>
    <n v="0"/>
    <n v="0"/>
    <s v="Not Parent"/>
    <s v="2013-05-01"/>
    <d v="2014-10-04T00:00:00"/>
    <n v="521"/>
    <n v="71"/>
    <n v="450"/>
    <d v="2013-07-11T00:00:00"/>
    <n v="979"/>
    <n v="44"/>
    <n v="935"/>
    <n v="29"/>
    <n v="25"/>
    <n v="22"/>
    <n v="2034"/>
    <n v="3.9040307101727447"/>
    <x v="2"/>
    <s v="Yes"/>
    <n v="1"/>
    <x v="0"/>
    <n v="12"/>
    <n v="7"/>
    <n v="5"/>
    <x v="0"/>
    <n v="3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9010"/>
    <n v="1972"/>
    <n v="52"/>
    <s v="Gen X"/>
    <s v="Master"/>
    <s v="College"/>
    <s v="Married"/>
    <n v="83151"/>
    <n v="83151"/>
    <s v="Bracket 5"/>
    <n v="0"/>
    <n v="0"/>
    <s v="Not Parent"/>
    <s v="2013-02-10"/>
    <d v="2014-10-04T00:00:00"/>
    <n v="601"/>
    <n v="80"/>
    <n v="521"/>
    <d v="2013-05-01T00:00:00"/>
    <n v="968"/>
    <n v="147"/>
    <n v="842"/>
    <n v="137"/>
    <n v="42"/>
    <n v="210"/>
    <n v="2346"/>
    <n v="3.9034941763727122"/>
    <x v="2"/>
    <s v="Yes"/>
    <n v="1"/>
    <x v="0"/>
    <n v="10"/>
    <n v="5"/>
    <n v="7"/>
    <x v="0"/>
    <n v="2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203"/>
    <n v="1975"/>
    <n v="49"/>
    <s v="Gen X"/>
    <s v="Master"/>
    <s v="College"/>
    <s v="Single"/>
    <n v="81169"/>
    <n v="81169"/>
    <s v="Bracket 5"/>
    <n v="0"/>
    <n v="0"/>
    <s v="Not Parent"/>
    <s v="2013-04-14"/>
    <d v="2014-10-04T00:00:00"/>
    <n v="538"/>
    <n v="47"/>
    <n v="491"/>
    <d v="2013-05-31T00:00:00"/>
    <n v="1288"/>
    <n v="20"/>
    <n v="613"/>
    <n v="80"/>
    <n v="61"/>
    <n v="27"/>
    <n v="2089"/>
    <n v="3.8828996282527881"/>
    <x v="2"/>
    <s v="No"/>
    <n v="1"/>
    <x v="0"/>
    <n v="9"/>
    <n v="5"/>
    <n v="7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512"/>
    <n v="1977"/>
    <n v="47"/>
    <s v="Gen X"/>
    <s v="Master"/>
    <s v="College"/>
    <s v="Married"/>
    <n v="55842"/>
    <n v="55842"/>
    <s v="Bracket 4"/>
    <n v="0"/>
    <n v="1"/>
    <s v="Parent"/>
    <s v="2014-05-23"/>
    <d v="2014-10-04T00:00:00"/>
    <n v="134"/>
    <n v="19"/>
    <n v="115"/>
    <d v="2014-06-11T00:00:00"/>
    <n v="451"/>
    <n v="0"/>
    <n v="39"/>
    <n v="0"/>
    <n v="4"/>
    <n v="24"/>
    <n v="518"/>
    <n v="3.8656716417910446"/>
    <x v="2"/>
    <s v="No"/>
    <n v="1"/>
    <x v="0"/>
    <n v="8"/>
    <n v="7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121"/>
    <n v="1977"/>
    <n v="47"/>
    <s v="Gen X"/>
    <s v="Bachelors"/>
    <s v="College"/>
    <s v="Single"/>
    <n v="56628"/>
    <n v="56628"/>
    <s v="Bracket 4"/>
    <n v="0"/>
    <n v="1"/>
    <s v="Parent"/>
    <s v="2014-03-21"/>
    <d v="2014-10-04T00:00:00"/>
    <n v="197"/>
    <n v="30"/>
    <n v="167"/>
    <d v="2014-04-20T00:00:00"/>
    <n v="479"/>
    <n v="5"/>
    <n v="82"/>
    <n v="7"/>
    <n v="17"/>
    <n v="171"/>
    <n v="761"/>
    <n v="3.8629441624365484"/>
    <x v="2"/>
    <s v="No"/>
    <n v="2"/>
    <x v="0"/>
    <n v="5"/>
    <n v="7"/>
    <n v="6"/>
    <x v="2"/>
    <n v="5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3635"/>
    <n v="1962"/>
    <n v="62"/>
    <s v="Boomers"/>
    <s v="PhD"/>
    <s v="College"/>
    <s v="Single"/>
    <n v="52597"/>
    <n v="52597"/>
    <s v="Bracket 3"/>
    <n v="0"/>
    <n v="1"/>
    <s v="Parent"/>
    <s v="2014-05-07"/>
    <d v="2014-10-04T00:00:00"/>
    <n v="150"/>
    <n v="69"/>
    <n v="81"/>
    <d v="2014-07-15T00:00:00"/>
    <n v="492"/>
    <n v="0"/>
    <n v="37"/>
    <n v="7"/>
    <n v="0"/>
    <n v="42"/>
    <n v="578"/>
    <n v="3.8533333333333335"/>
    <x v="2"/>
    <s v="Yes"/>
    <n v="3"/>
    <x v="0"/>
    <n v="8"/>
    <n v="6"/>
    <n v="3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37"/>
    <n v="1949"/>
    <n v="75"/>
    <s v="Boomers"/>
    <s v="PhD"/>
    <s v="College"/>
    <s v="Married"/>
    <n v="80360"/>
    <n v="80360"/>
    <s v="Bracket 5"/>
    <n v="0"/>
    <n v="0"/>
    <s v="Not Parent"/>
    <s v="2013-03-03"/>
    <d v="2014-10-04T00:00:00"/>
    <n v="580"/>
    <n v="56"/>
    <n v="524"/>
    <d v="2013-04-28T00:00:00"/>
    <n v="1493"/>
    <n v="86"/>
    <n v="454"/>
    <n v="112"/>
    <n v="43"/>
    <n v="43"/>
    <n v="2231"/>
    <n v="3.8465517241379312"/>
    <x v="2"/>
    <s v="Yes"/>
    <n v="2"/>
    <x v="0"/>
    <n v="5"/>
    <n v="4"/>
    <n v="4"/>
    <x v="0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10530"/>
    <n v="1959"/>
    <n v="65"/>
    <s v="Boomers"/>
    <s v="PhD"/>
    <s v="College"/>
    <s v="Widow"/>
    <n v="67786"/>
    <n v="67786"/>
    <s v="Bracket 4"/>
    <n v="0"/>
    <n v="0"/>
    <s v="Not Parent"/>
    <s v="2013-12-07"/>
    <d v="2014-10-04T00:00:00"/>
    <n v="301"/>
    <n v="0"/>
    <n v="301"/>
    <d v="2013-12-07T00:00:00"/>
    <n v="431"/>
    <n v="82"/>
    <n v="441"/>
    <n v="80"/>
    <n v="20"/>
    <n v="102"/>
    <n v="1156"/>
    <n v="3.8405315614617939"/>
    <x v="2"/>
    <s v="No"/>
    <n v="1"/>
    <x v="0"/>
    <n v="6"/>
    <n v="3"/>
    <n v="6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529"/>
    <n v="1946"/>
    <n v="78"/>
    <s v="Boomers"/>
    <s v="PhD"/>
    <s v="College"/>
    <s v="Partner"/>
    <n v="64014"/>
    <n v="64014"/>
    <s v="Bracket 4"/>
    <n v="2"/>
    <n v="1"/>
    <s v="Parent"/>
    <s v="2014-06-10"/>
    <d v="2014-10-04T00:00:00"/>
    <n v="116"/>
    <n v="56"/>
    <n v="60"/>
    <d v="2014-08-05T00:00:00"/>
    <n v="406"/>
    <n v="0"/>
    <n v="30"/>
    <n v="0"/>
    <n v="0"/>
    <n v="8"/>
    <n v="444"/>
    <n v="3.8275862068965516"/>
    <x v="3"/>
    <s v="Yes"/>
    <n v="7"/>
    <x v="1"/>
    <n v="5"/>
    <n v="8"/>
    <n v="2"/>
    <x v="2"/>
    <n v="7"/>
    <n v="1"/>
    <n v="0"/>
    <n v="0"/>
    <n v="0"/>
    <n v="0"/>
    <n v="1"/>
    <x v="0"/>
    <n v="1"/>
    <s v="Converted"/>
    <x v="0"/>
    <n v="3"/>
    <n v="11"/>
    <n v="0"/>
    <n v="3"/>
    <n v="0"/>
    <n v="1"/>
    <n v="4"/>
    <x v="1"/>
  </r>
  <r>
    <n v="4001"/>
    <n v="1946"/>
    <n v="78"/>
    <s v="Boomers"/>
    <s v="PhD"/>
    <s v="College"/>
    <s v="Partner"/>
    <n v="64014"/>
    <n v="64014"/>
    <s v="Bracket 4"/>
    <n v="2"/>
    <n v="1"/>
    <s v="Parent"/>
    <s v="2014-06-10"/>
    <d v="2014-10-04T00:00:00"/>
    <n v="116"/>
    <n v="56"/>
    <n v="60"/>
    <d v="2014-08-05T00:00:00"/>
    <n v="406"/>
    <n v="0"/>
    <n v="30"/>
    <n v="0"/>
    <n v="0"/>
    <n v="8"/>
    <n v="444"/>
    <n v="3.8275862068965516"/>
    <x v="3"/>
    <s v="Yes"/>
    <n v="7"/>
    <x v="1"/>
    <n v="5"/>
    <n v="8"/>
    <n v="2"/>
    <x v="2"/>
    <n v="7"/>
    <n v="1"/>
    <n v="0"/>
    <n v="0"/>
    <n v="0"/>
    <n v="0"/>
    <n v="1"/>
    <x v="0"/>
    <n v="1"/>
    <s v="Converted"/>
    <x v="0"/>
    <n v="3"/>
    <n v="11"/>
    <n v="0"/>
    <n v="3"/>
    <n v="0"/>
    <n v="1"/>
    <n v="4"/>
    <x v="1"/>
  </r>
  <r>
    <n v="10925"/>
    <n v="1983"/>
    <n v="41"/>
    <s v="Millennials"/>
    <s v="Bachelors"/>
    <s v="College"/>
    <s v="Married"/>
    <n v="76630"/>
    <n v="76630"/>
    <s v="Bracket 5"/>
    <n v="0"/>
    <n v="0"/>
    <s v="Not Parent"/>
    <s v="2014-01-14"/>
    <d v="2014-10-04T00:00:00"/>
    <n v="263"/>
    <n v="93"/>
    <n v="170"/>
    <d v="2014-04-17T00:00:00"/>
    <n v="255"/>
    <n v="31"/>
    <n v="446"/>
    <n v="40"/>
    <n v="56"/>
    <n v="175"/>
    <n v="1003"/>
    <n v="3.8136882129277567"/>
    <x v="3"/>
    <s v="Yes"/>
    <n v="1"/>
    <x v="0"/>
    <n v="11"/>
    <n v="3"/>
    <n v="10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606"/>
    <n v="1965"/>
    <n v="59"/>
    <s v="Gen X"/>
    <s v="PhD"/>
    <s v="College"/>
    <s v="Married"/>
    <n v="69969"/>
    <n v="69969"/>
    <s v="Bracket 4"/>
    <n v="0"/>
    <n v="0"/>
    <s v="Not Parent"/>
    <s v="2013-08-27"/>
    <d v="2014-10-04T00:00:00"/>
    <n v="403"/>
    <n v="64"/>
    <n v="339"/>
    <d v="2013-10-30T00:00:00"/>
    <n v="882"/>
    <n v="29"/>
    <n v="514"/>
    <n v="38"/>
    <n v="29"/>
    <n v="44"/>
    <n v="1536"/>
    <n v="3.8114143920595533"/>
    <x v="3"/>
    <s v="Yes"/>
    <n v="1"/>
    <x v="0"/>
    <n v="6"/>
    <n v="4"/>
    <n v="2"/>
    <x v="0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10286"/>
    <n v="1962"/>
    <n v="62"/>
    <s v="Boomers"/>
    <s v="Bachelors"/>
    <s v="College"/>
    <s v="Married"/>
    <n v="83715"/>
    <n v="83715"/>
    <s v="Bracket 5"/>
    <n v="0"/>
    <n v="0"/>
    <s v="Not Parent"/>
    <s v="2014-02-03"/>
    <d v="2014-10-04T00:00:00"/>
    <n v="243"/>
    <n v="2"/>
    <n v="241"/>
    <d v="2014-02-05T00:00:00"/>
    <n v="318"/>
    <n v="8"/>
    <n v="407"/>
    <n v="150"/>
    <n v="35"/>
    <n v="8"/>
    <n v="926"/>
    <n v="3.8106995884773665"/>
    <x v="3"/>
    <s v="No"/>
    <n v="1"/>
    <x v="0"/>
    <n v="13"/>
    <n v="2"/>
    <n v="8"/>
    <x v="0"/>
    <n v="0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832"/>
    <n v="1959"/>
    <n v="65"/>
    <s v="Boomers"/>
    <s v="Master"/>
    <s v="College"/>
    <s v="Married"/>
    <n v="77520"/>
    <n v="77520"/>
    <s v="Bracket 5"/>
    <n v="0"/>
    <n v="1"/>
    <s v="Parent"/>
    <s v="2013-08-28"/>
    <d v="2014-10-04T00:00:00"/>
    <n v="402"/>
    <n v="30"/>
    <n v="372"/>
    <d v="2013-09-27T00:00:00"/>
    <n v="940"/>
    <n v="44"/>
    <n v="396"/>
    <n v="0"/>
    <n v="88"/>
    <n v="58"/>
    <n v="1526"/>
    <n v="3.7960199004975124"/>
    <x v="3"/>
    <s v="No"/>
    <n v="1"/>
    <x v="0"/>
    <n v="7"/>
    <n v="8"/>
    <n v="7"/>
    <x v="2"/>
    <n v="4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4654"/>
    <n v="1992"/>
    <n v="32"/>
    <s v="Millennials"/>
    <s v="Bachelors"/>
    <s v="College"/>
    <s v="Partner"/>
    <n v="75114"/>
    <n v="75114"/>
    <s v="Bracket 5"/>
    <n v="0"/>
    <n v="0"/>
    <s v="Not Parent"/>
    <s v="2013-11-07"/>
    <d v="2014-10-04T00:00:00"/>
    <n v="331"/>
    <n v="40"/>
    <n v="291"/>
    <d v="2013-12-17T00:00:00"/>
    <n v="571"/>
    <n v="12"/>
    <n v="523"/>
    <n v="63"/>
    <n v="60"/>
    <n v="24"/>
    <n v="1253"/>
    <n v="3.785498489425982"/>
    <x v="3"/>
    <s v="No"/>
    <n v="1"/>
    <x v="0"/>
    <n v="5"/>
    <n v="3"/>
    <n v="10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666"/>
    <n v="1972"/>
    <n v="52"/>
    <s v="Gen X"/>
    <s v="Master"/>
    <s v="College"/>
    <s v="Married"/>
    <n v="76234"/>
    <n v="76234"/>
    <s v="Bracket 5"/>
    <n v="0"/>
    <n v="1"/>
    <s v="Parent"/>
    <s v="2014-02-06"/>
    <d v="2014-10-04T00:00:00"/>
    <n v="240"/>
    <n v="21"/>
    <n v="219"/>
    <d v="2014-02-27T00:00:00"/>
    <n v="519"/>
    <n v="50"/>
    <n v="167"/>
    <n v="130"/>
    <n v="0"/>
    <n v="41"/>
    <n v="907"/>
    <n v="3.7791666666666668"/>
    <x v="3"/>
    <s v="No"/>
    <n v="1"/>
    <x v="0"/>
    <n v="11"/>
    <n v="8"/>
    <n v="3"/>
    <x v="0"/>
    <n v="3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7094"/>
    <n v="1975"/>
    <n v="49"/>
    <s v="Gen X"/>
    <s v="Bachelors"/>
    <s v="College"/>
    <s v="Widow"/>
    <n v="58330"/>
    <n v="58330"/>
    <s v="Bracket 4"/>
    <n v="0"/>
    <n v="1"/>
    <s v="Parent"/>
    <s v="2013-12-25"/>
    <d v="2014-10-04T00:00:00"/>
    <n v="283"/>
    <n v="87"/>
    <n v="196"/>
    <d v="2014-03-22T00:00:00"/>
    <n v="445"/>
    <n v="53"/>
    <n v="213"/>
    <n v="104"/>
    <n v="98"/>
    <n v="151"/>
    <n v="1064"/>
    <n v="3.7597173144876326"/>
    <x v="3"/>
    <s v="Yes"/>
    <n v="1"/>
    <x v="0"/>
    <n v="13"/>
    <n v="6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084"/>
    <n v="1975"/>
    <n v="49"/>
    <s v="Gen X"/>
    <s v="Bachelors"/>
    <s v="College"/>
    <s v="Widow"/>
    <n v="58330"/>
    <n v="58330"/>
    <s v="Bracket 4"/>
    <n v="0"/>
    <n v="1"/>
    <s v="Parent"/>
    <s v="2013-12-25"/>
    <d v="2014-10-04T00:00:00"/>
    <n v="283"/>
    <n v="87"/>
    <n v="196"/>
    <d v="2014-03-22T00:00:00"/>
    <n v="445"/>
    <n v="53"/>
    <n v="213"/>
    <n v="104"/>
    <n v="98"/>
    <n v="151"/>
    <n v="1064"/>
    <n v="3.7597173144876326"/>
    <x v="3"/>
    <s v="Yes"/>
    <n v="1"/>
    <x v="0"/>
    <n v="13"/>
    <n v="6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729"/>
    <n v="1961"/>
    <n v="63"/>
    <s v="Boomers"/>
    <s v="PhD"/>
    <s v="College"/>
    <s v="Partner"/>
    <n v="66426"/>
    <n v="66426"/>
    <s v="Bracket 4"/>
    <n v="0"/>
    <n v="1"/>
    <s v="Parent"/>
    <s v="2013-10-02"/>
    <d v="2014-10-04T00:00:00"/>
    <n v="367"/>
    <n v="14"/>
    <n v="353"/>
    <d v="2013-10-16T00:00:00"/>
    <n v="1043"/>
    <n v="24"/>
    <n v="97"/>
    <n v="32"/>
    <n v="24"/>
    <n v="157"/>
    <n v="1377"/>
    <n v="3.7520435967302452"/>
    <x v="3"/>
    <s v="No"/>
    <n v="2"/>
    <x v="0"/>
    <n v="10"/>
    <n v="3"/>
    <n v="5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13"/>
    <n v="1977"/>
    <n v="47"/>
    <s v="Gen X"/>
    <s v="Master"/>
    <s v="College"/>
    <s v="Married"/>
    <n v="50353"/>
    <n v="50353"/>
    <s v="Bracket 3"/>
    <n v="0"/>
    <n v="0"/>
    <s v="Not Parent"/>
    <s v="2014-06-08"/>
    <d v="2014-10-04T00:00:00"/>
    <n v="118"/>
    <n v="72"/>
    <n v="46"/>
    <d v="2014-08-19T00:00:00"/>
    <n v="141"/>
    <n v="15"/>
    <n v="153"/>
    <n v="67"/>
    <n v="31"/>
    <n v="35"/>
    <n v="442"/>
    <n v="3.7457627118644066"/>
    <x v="3"/>
    <s v="Yes"/>
    <n v="1"/>
    <x v="0"/>
    <n v="6"/>
    <n v="4"/>
    <n v="4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58"/>
    <n v="1945"/>
    <n v="79"/>
    <s v="Silent"/>
    <s v="PhD"/>
    <s v="College"/>
    <s v="Partner"/>
    <n v="71604"/>
    <n v="71604"/>
    <s v="Bracket 4"/>
    <n v="0"/>
    <n v="0"/>
    <s v="Not Parent"/>
    <s v="2013-11-17"/>
    <d v="2014-10-04T00:00:00"/>
    <n v="321"/>
    <n v="3"/>
    <n v="318"/>
    <d v="2013-11-20T00:00:00"/>
    <n v="345"/>
    <n v="53"/>
    <n v="528"/>
    <n v="98"/>
    <n v="75"/>
    <n v="97"/>
    <n v="1196"/>
    <n v="3.7258566978193146"/>
    <x v="3"/>
    <s v="No"/>
    <n v="1"/>
    <x v="0"/>
    <n v="5"/>
    <n v="8"/>
    <n v="3"/>
    <x v="2"/>
    <n v="4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2002"/>
    <n v="1958"/>
    <n v="66"/>
    <s v="Boomers"/>
    <s v="Bachelors"/>
    <s v="College"/>
    <s v="Divorced"/>
    <n v="71964"/>
    <n v="71964"/>
    <s v="Bracket 4"/>
    <n v="0"/>
    <n v="0"/>
    <s v="Not Parent"/>
    <s v="2013-05-20"/>
    <d v="2014-10-04T00:00:00"/>
    <n v="502"/>
    <n v="81"/>
    <n v="421"/>
    <d v="2013-08-09T00:00:00"/>
    <n v="587"/>
    <n v="51"/>
    <n v="932"/>
    <n v="180"/>
    <n v="34"/>
    <n v="86"/>
    <n v="1870"/>
    <n v="3.7250996015936253"/>
    <x v="3"/>
    <s v="Yes"/>
    <n v="1"/>
    <x v="0"/>
    <n v="5"/>
    <n v="5"/>
    <n v="6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52"/>
    <n v="1947"/>
    <n v="77"/>
    <s v="Boomers"/>
    <s v="Master"/>
    <s v="College"/>
    <s v="Partner"/>
    <n v="78093"/>
    <n v="78093"/>
    <s v="Bracket 5"/>
    <n v="0"/>
    <n v="0"/>
    <s v="Not Parent"/>
    <s v="2013-12-11"/>
    <d v="2014-10-04T00:00:00"/>
    <n v="297"/>
    <n v="53"/>
    <n v="244"/>
    <d v="2014-02-02T00:00:00"/>
    <n v="368"/>
    <n v="32"/>
    <n v="639"/>
    <n v="13"/>
    <n v="43"/>
    <n v="10"/>
    <n v="1105"/>
    <n v="3.7205387205387206"/>
    <x v="3"/>
    <s v="Yes"/>
    <n v="1"/>
    <x v="0"/>
    <n v="5"/>
    <n v="4"/>
    <n v="7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428"/>
    <n v="1975"/>
    <n v="49"/>
    <s v="Gen X"/>
    <s v="Bachelors"/>
    <s v="College"/>
    <s v="Partner"/>
    <n v="80144"/>
    <n v="80144"/>
    <s v="Bracket 5"/>
    <n v="0"/>
    <n v="0"/>
    <s v="Not Parent"/>
    <s v="2013-09-30"/>
    <d v="2014-10-04T00:00:00"/>
    <n v="369"/>
    <n v="47"/>
    <n v="322"/>
    <d v="2013-11-16T00:00:00"/>
    <n v="240"/>
    <n v="132"/>
    <n v="445"/>
    <n v="250"/>
    <n v="192"/>
    <n v="108"/>
    <n v="1367"/>
    <n v="3.7046070460704605"/>
    <x v="3"/>
    <s v="No"/>
    <n v="1"/>
    <x v="0"/>
    <n v="8"/>
    <n v="3"/>
    <n v="7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945"/>
    <n v="1962"/>
    <n v="62"/>
    <s v="Boomers"/>
    <s v="Bachelors"/>
    <s v="College"/>
    <s v="Married"/>
    <n v="71434"/>
    <n v="71434"/>
    <s v="Bracket 4"/>
    <n v="0"/>
    <n v="1"/>
    <s v="Parent"/>
    <s v="2013-09-18"/>
    <d v="2014-10-04T00:00:00"/>
    <n v="381"/>
    <n v="4"/>
    <n v="377"/>
    <d v="2013-09-22T00:00:00"/>
    <n v="711"/>
    <n v="36"/>
    <n v="217"/>
    <n v="172"/>
    <n v="96"/>
    <n v="168"/>
    <n v="1400"/>
    <n v="3.674540682414698"/>
    <x v="3"/>
    <s v="No"/>
    <n v="3"/>
    <x v="0"/>
    <n v="7"/>
    <n v="7"/>
    <n v="4"/>
    <x v="0"/>
    <n v="4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9353"/>
    <n v="1959"/>
    <n v="65"/>
    <s v="Boomers"/>
    <s v="Bachelors"/>
    <s v="College"/>
    <s v="Single"/>
    <n v="62450"/>
    <n v="62450"/>
    <s v="Bracket 4"/>
    <n v="0"/>
    <n v="1"/>
    <s v="Parent"/>
    <s v="2014-01-06"/>
    <d v="2014-10-04T00:00:00"/>
    <n v="271"/>
    <n v="61"/>
    <n v="210"/>
    <d v="2014-03-08T00:00:00"/>
    <n v="515"/>
    <n v="47"/>
    <n v="267"/>
    <n v="62"/>
    <n v="66"/>
    <n v="38"/>
    <n v="995"/>
    <n v="3.6715867158671585"/>
    <x v="3"/>
    <s v="Yes"/>
    <n v="2"/>
    <x v="0"/>
    <n v="4"/>
    <n v="5"/>
    <n v="5"/>
    <x v="2"/>
    <n v="3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204"/>
    <n v="1970"/>
    <n v="54"/>
    <s v="Gen X"/>
    <s v="PhD"/>
    <s v="College"/>
    <s v="Married"/>
    <n v="67536"/>
    <n v="67536"/>
    <s v="Bracket 4"/>
    <n v="0"/>
    <n v="1"/>
    <s v="Parent"/>
    <s v="2013-05-22"/>
    <d v="2014-10-04T00:00:00"/>
    <n v="500"/>
    <n v="45"/>
    <n v="455"/>
    <d v="2013-07-06T00:00:00"/>
    <n v="1253"/>
    <n v="0"/>
    <n v="447"/>
    <n v="23"/>
    <n v="71"/>
    <n v="35"/>
    <n v="1829"/>
    <n v="3.6579999999999999"/>
    <x v="3"/>
    <s v="No"/>
    <n v="3"/>
    <x v="0"/>
    <n v="11"/>
    <n v="11"/>
    <n v="5"/>
    <x v="0"/>
    <n v="8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1071"/>
    <n v="1984"/>
    <n v="40"/>
    <s v="Millennials"/>
    <s v="Bachelors"/>
    <s v="College"/>
    <s v="Single"/>
    <n v="79607"/>
    <n v="79607"/>
    <s v="Bracket 5"/>
    <n v="0"/>
    <n v="0"/>
    <s v="Not Parent"/>
    <s v="2013-04-21"/>
    <d v="2014-10-04T00:00:00"/>
    <n v="531"/>
    <n v="37"/>
    <n v="494"/>
    <d v="2013-05-28T00:00:00"/>
    <n v="450"/>
    <n v="133"/>
    <n v="951"/>
    <n v="173"/>
    <n v="0"/>
    <n v="216"/>
    <n v="1923"/>
    <n v="3.6214689265536721"/>
    <x v="3"/>
    <s v="No"/>
    <n v="1"/>
    <x v="0"/>
    <n v="6"/>
    <n v="3"/>
    <n v="6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232"/>
    <n v="1982"/>
    <n v="42"/>
    <s v="Millennials"/>
    <s v="PhD"/>
    <s v="College"/>
    <s v="Partner"/>
    <n v="70038"/>
    <n v="70038"/>
    <s v="Bracket 4"/>
    <n v="0"/>
    <n v="0"/>
    <s v="Not Parent"/>
    <s v="2013-10-25"/>
    <d v="2014-10-04T00:00:00"/>
    <n v="344"/>
    <n v="54"/>
    <n v="290"/>
    <d v="2013-12-18T00:00:00"/>
    <n v="587"/>
    <n v="54"/>
    <n v="348"/>
    <n v="71"/>
    <n v="54"/>
    <n v="130"/>
    <n v="1244"/>
    <n v="3.6162790697674421"/>
    <x v="3"/>
    <s v="Yes"/>
    <n v="1"/>
    <x v="0"/>
    <n v="8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345"/>
    <n v="1982"/>
    <n v="42"/>
    <s v="Millennials"/>
    <s v="PhD"/>
    <s v="College"/>
    <s v="Partner"/>
    <n v="70038"/>
    <n v="70038"/>
    <s v="Bracket 4"/>
    <n v="0"/>
    <n v="0"/>
    <s v="Not Parent"/>
    <s v="2013-10-25"/>
    <d v="2014-10-04T00:00:00"/>
    <n v="344"/>
    <n v="54"/>
    <n v="290"/>
    <d v="2013-12-18T00:00:00"/>
    <n v="587"/>
    <n v="54"/>
    <n v="348"/>
    <n v="71"/>
    <n v="54"/>
    <n v="130"/>
    <n v="1244"/>
    <n v="3.6162790697674421"/>
    <x v="3"/>
    <s v="Yes"/>
    <n v="1"/>
    <x v="0"/>
    <n v="8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080"/>
    <n v="1993"/>
    <n v="31"/>
    <s v="Millennials"/>
    <s v="Bachelors"/>
    <s v="College"/>
    <s v="Single"/>
    <n v="70515"/>
    <n v="70515"/>
    <s v="Bracket 4"/>
    <n v="0"/>
    <n v="0"/>
    <s v="Not Parent"/>
    <s v="2013-10-21"/>
    <d v="2014-10-04T00:00:00"/>
    <n v="348"/>
    <n v="12"/>
    <n v="336"/>
    <d v="2013-11-02T00:00:00"/>
    <n v="420"/>
    <n v="0"/>
    <n v="452"/>
    <n v="182"/>
    <n v="64"/>
    <n v="140"/>
    <n v="1258"/>
    <n v="3.6149425287356323"/>
    <x v="3"/>
    <s v="No"/>
    <n v="1"/>
    <x v="0"/>
    <n v="4"/>
    <n v="6"/>
    <n v="6"/>
    <x v="2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796"/>
    <n v="1963"/>
    <n v="61"/>
    <s v="Boomers"/>
    <s v="Bachelors"/>
    <s v="College"/>
    <s v="Married"/>
    <n v="77437"/>
    <n v="77437"/>
    <s v="Bracket 5"/>
    <n v="0"/>
    <n v="0"/>
    <s v="Not Parent"/>
    <s v="2013-11-26"/>
    <d v="2014-10-04T00:00:00"/>
    <n v="312"/>
    <n v="70"/>
    <n v="242"/>
    <d v="2014-02-04T00:00:00"/>
    <n v="560"/>
    <n v="21"/>
    <n v="442"/>
    <n v="29"/>
    <n v="44"/>
    <n v="29"/>
    <n v="1125"/>
    <n v="3.6057692307692308"/>
    <x v="3"/>
    <s v="Yes"/>
    <n v="1"/>
    <x v="0"/>
    <n v="13"/>
    <n v="4"/>
    <n v="5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697"/>
    <n v="1969"/>
    <n v="55"/>
    <s v="Gen X"/>
    <s v="Bachelors"/>
    <s v="College"/>
    <s v="Partner"/>
    <n v="74918"/>
    <n v="74918"/>
    <s v="Bracket 5"/>
    <n v="0"/>
    <n v="0"/>
    <s v="Not Parent"/>
    <s v="2013-03-12"/>
    <d v="2014-10-04T00:00:00"/>
    <n v="571"/>
    <n v="78"/>
    <n v="493"/>
    <d v="2013-05-29T00:00:00"/>
    <n v="972"/>
    <n v="59"/>
    <n v="913"/>
    <n v="25"/>
    <n v="19"/>
    <n v="59"/>
    <n v="2047"/>
    <n v="3.584938704028021"/>
    <x v="3"/>
    <s v="Yes"/>
    <n v="1"/>
    <x v="0"/>
    <n v="6"/>
    <n v="5"/>
    <n v="9"/>
    <x v="1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278"/>
    <n v="1964"/>
    <n v="60"/>
    <s v="Boomers"/>
    <s v="Bachelors"/>
    <s v="College"/>
    <s v="Married"/>
    <n v="82224"/>
    <n v="82224"/>
    <s v="Bracket 5"/>
    <n v="0"/>
    <n v="0"/>
    <s v="Not Parent"/>
    <s v="2014-01-25"/>
    <d v="2014-10-04T00:00:00"/>
    <n v="252"/>
    <n v="83"/>
    <n v="169"/>
    <d v="2014-04-18T00:00:00"/>
    <n v="307"/>
    <n v="26"/>
    <n v="360"/>
    <n v="138"/>
    <n v="31"/>
    <n v="40"/>
    <n v="902"/>
    <n v="3.5793650793650795"/>
    <x v="3"/>
    <s v="Yes"/>
    <n v="1"/>
    <x v="0"/>
    <n v="5"/>
    <n v="6"/>
    <n v="9"/>
    <x v="1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3426"/>
    <n v="1975"/>
    <n v="49"/>
    <s v="Gen X"/>
    <s v="Bachelors"/>
    <s v="College"/>
    <s v="Divorced"/>
    <n v="70300"/>
    <n v="70300"/>
    <s v="Bracket 4"/>
    <n v="1"/>
    <n v="0"/>
    <s v="Parent"/>
    <s v="2013-07-15"/>
    <d v="2014-10-04T00:00:00"/>
    <n v="446"/>
    <n v="89"/>
    <n v="357"/>
    <d v="2013-10-12T00:00:00"/>
    <n v="1045"/>
    <n v="61"/>
    <n v="338"/>
    <n v="60"/>
    <n v="46"/>
    <n v="46"/>
    <n v="1596"/>
    <n v="3.5784753363228701"/>
    <x v="3"/>
    <s v="Yes"/>
    <n v="3"/>
    <x v="0"/>
    <n v="13"/>
    <n v="5"/>
    <n v="5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137"/>
    <n v="1948"/>
    <n v="76"/>
    <s v="Boomers"/>
    <s v="Bachelors"/>
    <s v="College"/>
    <s v="Partner"/>
    <n v="70666"/>
    <n v="70666"/>
    <s v="Bracket 4"/>
    <n v="0"/>
    <n v="0"/>
    <s v="Not Parent"/>
    <s v="2013-12-06"/>
    <d v="2014-10-04T00:00:00"/>
    <n v="302"/>
    <n v="29"/>
    <n v="273"/>
    <d v="2014-01-04T00:00:00"/>
    <n v="398"/>
    <n v="40"/>
    <n v="367"/>
    <n v="119"/>
    <n v="122"/>
    <n v="30"/>
    <n v="1076"/>
    <n v="3.5629139072847682"/>
    <x v="3"/>
    <s v="No"/>
    <n v="1"/>
    <x v="0"/>
    <n v="4"/>
    <n v="7"/>
    <n v="4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683"/>
    <n v="1968"/>
    <n v="56"/>
    <s v="Gen X"/>
    <s v="Master"/>
    <s v="College"/>
    <s v="Married"/>
    <n v="70777"/>
    <n v="70777"/>
    <s v="Bracket 4"/>
    <n v="0"/>
    <n v="1"/>
    <s v="Parent"/>
    <s v="2014-02-25"/>
    <d v="2014-10-04T00:00:00"/>
    <n v="221"/>
    <n v="80"/>
    <n v="141"/>
    <d v="2014-05-16T00:00:00"/>
    <n v="554"/>
    <n v="35"/>
    <n v="113"/>
    <n v="0"/>
    <n v="7"/>
    <n v="78"/>
    <n v="787"/>
    <n v="3.5610859728506785"/>
    <x v="3"/>
    <s v="Yes"/>
    <n v="3"/>
    <x v="0"/>
    <n v="12"/>
    <n v="5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979"/>
    <n v="1983"/>
    <n v="41"/>
    <s v="Millennials"/>
    <s v="PhD"/>
    <s v="College"/>
    <s v="Divorced"/>
    <n v="90687"/>
    <n v="90687"/>
    <s v="Bracket 5"/>
    <n v="0"/>
    <n v="0"/>
    <s v="Not Parent"/>
    <s v="2013-05-22"/>
    <d v="2014-10-04T00:00:00"/>
    <n v="500"/>
    <n v="98"/>
    <n v="402"/>
    <d v="2013-08-28T00:00:00"/>
    <n v="982"/>
    <n v="17"/>
    <n v="672"/>
    <n v="23"/>
    <n v="34"/>
    <n v="51"/>
    <n v="1779"/>
    <n v="3.5579999999999998"/>
    <x v="3"/>
    <s v="Yes"/>
    <n v="1"/>
    <x v="0"/>
    <n v="8"/>
    <n v="6"/>
    <n v="2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01"/>
    <n v="1971"/>
    <n v="53"/>
    <s v="Gen X"/>
    <s v="Bachelors"/>
    <s v="College"/>
    <s v="Married"/>
    <n v="73691"/>
    <n v="73691"/>
    <s v="Bracket 4"/>
    <n v="0"/>
    <n v="1"/>
    <s v="Parent"/>
    <s v="2013-11-06"/>
    <d v="2014-10-04T00:00:00"/>
    <n v="332"/>
    <n v="58"/>
    <n v="274"/>
    <d v="2014-01-03T00:00:00"/>
    <n v="707"/>
    <n v="21"/>
    <n v="250"/>
    <n v="85"/>
    <n v="43"/>
    <n v="73"/>
    <n v="1179"/>
    <n v="3.5512048192771086"/>
    <x v="3"/>
    <s v="Yes"/>
    <n v="2"/>
    <x v="0"/>
    <n v="8"/>
    <n v="6"/>
    <n v="2"/>
    <x v="0"/>
    <n v="2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0505"/>
    <n v="1960"/>
    <n v="64"/>
    <s v="Boomers"/>
    <s v="Master"/>
    <s v="College"/>
    <s v="Partner"/>
    <n v="73113"/>
    <n v="73113"/>
    <s v="Bracket 4"/>
    <n v="0"/>
    <n v="0"/>
    <s v="Not Parent"/>
    <s v="2013-12-26"/>
    <d v="2014-10-04T00:00:00"/>
    <n v="282"/>
    <n v="86"/>
    <n v="196"/>
    <d v="2014-03-22T00:00:00"/>
    <n v="741"/>
    <n v="19"/>
    <n v="154"/>
    <n v="50"/>
    <n v="9"/>
    <n v="28"/>
    <n v="1001"/>
    <n v="3.5496453900709222"/>
    <x v="3"/>
    <s v="Yes"/>
    <n v="1"/>
    <x v="0"/>
    <n v="7"/>
    <n v="3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86"/>
    <n v="1955"/>
    <n v="69"/>
    <s v="Boomers"/>
    <s v="PhD"/>
    <s v="College"/>
    <s v="Married"/>
    <n v="58482"/>
    <n v="58482"/>
    <s v="Bracket 4"/>
    <n v="0"/>
    <n v="1"/>
    <s v="Parent"/>
    <s v="2014-03-12"/>
    <d v="2014-10-04T00:00:00"/>
    <n v="206"/>
    <n v="59"/>
    <n v="147"/>
    <d v="2014-05-10T00:00:00"/>
    <n v="576"/>
    <n v="7"/>
    <n v="115"/>
    <n v="19"/>
    <n v="7"/>
    <n v="7"/>
    <n v="731"/>
    <n v="3.5485436893203883"/>
    <x v="3"/>
    <s v="Yes"/>
    <n v="2"/>
    <x v="0"/>
    <n v="9"/>
    <n v="7"/>
    <n v="4"/>
    <x v="0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927"/>
    <n v="1973"/>
    <n v="51"/>
    <s v="Gen X"/>
    <s v="Postgraduate"/>
    <s v="College"/>
    <s v="Partner"/>
    <n v="69401"/>
    <n v="69401"/>
    <s v="Bracket 4"/>
    <n v="0"/>
    <n v="1"/>
    <s v="Parent"/>
    <s v="2014-03-23"/>
    <d v="2014-10-04T00:00:00"/>
    <n v="195"/>
    <n v="41"/>
    <n v="154"/>
    <d v="2014-05-03T00:00:00"/>
    <n v="399"/>
    <n v="27"/>
    <n v="159"/>
    <n v="58"/>
    <n v="8"/>
    <n v="39"/>
    <n v="690"/>
    <n v="3.5384615384615383"/>
    <x v="3"/>
    <s v="No"/>
    <n v="4"/>
    <x v="1"/>
    <n v="5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646"/>
    <n v="1989"/>
    <n v="35"/>
    <s v="Millennials"/>
    <s v="Bachelors"/>
    <s v="College"/>
    <s v="Single"/>
    <n v="64449"/>
    <n v="64449"/>
    <s v="Bracket 4"/>
    <n v="1"/>
    <n v="0"/>
    <s v="Parent"/>
    <s v="2014-02-18"/>
    <d v="2014-10-04T00:00:00"/>
    <n v="228"/>
    <n v="70"/>
    <n v="158"/>
    <d v="2014-04-29T00:00:00"/>
    <n v="218"/>
    <n v="63"/>
    <n v="282"/>
    <n v="137"/>
    <n v="35"/>
    <n v="70"/>
    <n v="805"/>
    <n v="3.5307017543859649"/>
    <x v="3"/>
    <s v="Yes"/>
    <n v="4"/>
    <x v="1"/>
    <n v="12"/>
    <n v="5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283"/>
    <n v="1972"/>
    <n v="52"/>
    <s v="Gen X"/>
    <s v="Postgraduate"/>
    <s v="College"/>
    <s v="Married"/>
    <n v="70932"/>
    <n v="70932"/>
    <s v="Bracket 4"/>
    <n v="0"/>
    <n v="1"/>
    <s v="Parent"/>
    <s v="2014-01-19"/>
    <d v="2014-10-04T00:00:00"/>
    <n v="258"/>
    <n v="57"/>
    <n v="201"/>
    <d v="2014-03-17T00:00:00"/>
    <n v="200"/>
    <n v="193"/>
    <n v="100"/>
    <n v="46"/>
    <n v="185"/>
    <n v="185"/>
    <n v="909"/>
    <n v="3.5232558139534884"/>
    <x v="3"/>
    <s v="Yes"/>
    <n v="2"/>
    <x v="0"/>
    <n v="12"/>
    <n v="6"/>
    <n v="2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35"/>
    <n v="1987"/>
    <n v="37"/>
    <s v="Millennials"/>
    <s v="Bachelors"/>
    <s v="College"/>
    <s v="Divorced"/>
    <n v="81361"/>
    <n v="81361"/>
    <s v="Bracket 5"/>
    <n v="0"/>
    <n v="0"/>
    <s v="Not Parent"/>
    <s v="2014-02-25"/>
    <d v="2014-10-04T00:00:00"/>
    <n v="221"/>
    <n v="18"/>
    <n v="203"/>
    <d v="2014-03-15T00:00:00"/>
    <n v="163"/>
    <n v="23"/>
    <n v="424"/>
    <n v="27"/>
    <n v="65"/>
    <n v="76"/>
    <n v="778"/>
    <n v="3.5203619909502262"/>
    <x v="3"/>
    <s v="No"/>
    <n v="1"/>
    <x v="0"/>
    <n v="13"/>
    <n v="3"/>
    <n v="10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608"/>
    <n v="1987"/>
    <n v="37"/>
    <s v="Millennials"/>
    <s v="Bachelors"/>
    <s v="College"/>
    <s v="Divorced"/>
    <n v="81361"/>
    <n v="81361"/>
    <s v="Bracket 5"/>
    <n v="0"/>
    <n v="0"/>
    <s v="Not Parent"/>
    <s v="2014-02-25"/>
    <d v="2014-10-04T00:00:00"/>
    <n v="221"/>
    <n v="18"/>
    <n v="203"/>
    <d v="2014-03-15T00:00:00"/>
    <n v="163"/>
    <n v="23"/>
    <n v="424"/>
    <n v="27"/>
    <n v="65"/>
    <n v="76"/>
    <n v="778"/>
    <n v="3.5203619909502262"/>
    <x v="3"/>
    <s v="No"/>
    <n v="1"/>
    <x v="0"/>
    <n v="13"/>
    <n v="3"/>
    <n v="10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2829"/>
    <n v="1955"/>
    <n v="69"/>
    <s v="Boomers"/>
    <s v="Bachelors"/>
    <s v="College"/>
    <s v="Married"/>
    <n v="65210"/>
    <n v="65210"/>
    <s v="Bracket 4"/>
    <n v="0"/>
    <n v="1"/>
    <s v="Parent"/>
    <s v="2014-03-10"/>
    <d v="2014-10-04T00:00:00"/>
    <n v="208"/>
    <n v="25"/>
    <n v="183"/>
    <d v="2014-04-04T00:00:00"/>
    <n v="626"/>
    <n v="0"/>
    <n v="70"/>
    <n v="0"/>
    <n v="7"/>
    <n v="28"/>
    <n v="731"/>
    <n v="3.5144230769230771"/>
    <x v="3"/>
    <s v="No"/>
    <n v="2"/>
    <x v="0"/>
    <n v="8"/>
    <n v="9"/>
    <n v="3"/>
    <x v="2"/>
    <n v="6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9930"/>
    <n v="1944"/>
    <n v="80"/>
    <s v="Silent"/>
    <s v="PhD"/>
    <s v="College"/>
    <s v="Single"/>
    <n v="82716"/>
    <n v="82716"/>
    <s v="Bracket 5"/>
    <n v="0"/>
    <n v="0"/>
    <s v="Not Parent"/>
    <s v="2013-11-05"/>
    <d v="2014-10-04T00:00:00"/>
    <n v="333"/>
    <n v="8"/>
    <n v="325"/>
    <d v="2013-11-13T00:00:00"/>
    <n v="606"/>
    <n v="148"/>
    <n v="228"/>
    <n v="15"/>
    <n v="148"/>
    <n v="22"/>
    <n v="1167"/>
    <n v="3.5045045045045047"/>
    <x v="3"/>
    <s v="No"/>
    <n v="1"/>
    <x v="0"/>
    <n v="13"/>
    <n v="6"/>
    <n v="8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493"/>
    <n v="1980"/>
    <n v="44"/>
    <s v="Millennials"/>
    <s v="PhD"/>
    <s v="College"/>
    <s v="Single"/>
    <n v="76412"/>
    <n v="76412"/>
    <s v="Bracket 5"/>
    <n v="0"/>
    <n v="0"/>
    <s v="Not Parent"/>
    <s v="2013-05-05"/>
    <d v="2014-10-04T00:00:00"/>
    <n v="517"/>
    <n v="15"/>
    <n v="502"/>
    <d v="2013-05-20T00:00:00"/>
    <n v="840"/>
    <n v="53"/>
    <n v="804"/>
    <n v="23"/>
    <n v="71"/>
    <n v="17"/>
    <n v="1808"/>
    <n v="3.4970986460348161"/>
    <x v="3"/>
    <s v="No"/>
    <n v="1"/>
    <x v="0"/>
    <n v="8"/>
    <n v="5"/>
    <n v="4"/>
    <x v="0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8614"/>
    <n v="1957"/>
    <n v="67"/>
    <s v="Boomers"/>
    <s v="Bachelors"/>
    <s v="College"/>
    <s v="Widow"/>
    <n v="65486"/>
    <n v="65486"/>
    <s v="Bracket 4"/>
    <n v="0"/>
    <n v="1"/>
    <s v="Parent"/>
    <s v="2014-05-12"/>
    <d v="2014-10-04T00:00:00"/>
    <n v="145"/>
    <n v="29"/>
    <n v="116"/>
    <d v="2014-06-10T00:00:00"/>
    <n v="245"/>
    <n v="19"/>
    <n v="125"/>
    <n v="37"/>
    <n v="67"/>
    <n v="14"/>
    <n v="507"/>
    <n v="3.4965517241379311"/>
    <x v="3"/>
    <s v="No"/>
    <n v="1"/>
    <x v="0"/>
    <n v="10"/>
    <n v="4"/>
    <n v="2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500"/>
    <n v="1967"/>
    <n v="57"/>
    <s v="Gen X"/>
    <s v="Bachelors"/>
    <s v="College"/>
    <s v="Single"/>
    <n v="79146"/>
    <n v="79146"/>
    <s v="Bracket 5"/>
    <n v="1"/>
    <n v="1"/>
    <s v="Parent"/>
    <s v="2014-04-24"/>
    <d v="2014-10-04T00:00:00"/>
    <n v="163"/>
    <n v="33"/>
    <n v="130"/>
    <d v="2014-05-27T00:00:00"/>
    <n v="245"/>
    <n v="16"/>
    <n v="223"/>
    <n v="21"/>
    <n v="43"/>
    <n v="16"/>
    <n v="564"/>
    <n v="3.4601226993865031"/>
    <x v="3"/>
    <s v="No"/>
    <n v="2"/>
    <x v="0"/>
    <n v="8"/>
    <n v="8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887"/>
    <n v="1967"/>
    <n v="57"/>
    <s v="Gen X"/>
    <s v="Bachelors"/>
    <s v="College"/>
    <s v="Single"/>
    <n v="79146"/>
    <n v="79146"/>
    <s v="Bracket 5"/>
    <n v="1"/>
    <n v="1"/>
    <s v="Parent"/>
    <s v="2014-04-24"/>
    <d v="2014-10-04T00:00:00"/>
    <n v="163"/>
    <n v="33"/>
    <n v="130"/>
    <d v="2014-05-27T00:00:00"/>
    <n v="245"/>
    <n v="16"/>
    <n v="223"/>
    <n v="21"/>
    <n v="43"/>
    <n v="16"/>
    <n v="564"/>
    <n v="3.4601226993865031"/>
    <x v="3"/>
    <s v="No"/>
    <n v="2"/>
    <x v="0"/>
    <n v="8"/>
    <n v="8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32"/>
    <n v="1966"/>
    <n v="58"/>
    <s v="Gen X"/>
    <s v="PhD"/>
    <s v="College"/>
    <s v="Partner"/>
    <n v="65814"/>
    <n v="65814"/>
    <s v="Bracket 4"/>
    <n v="0"/>
    <n v="1"/>
    <s v="Parent"/>
    <s v="2014-03-02"/>
    <d v="2014-10-04T00:00:00"/>
    <n v="216"/>
    <n v="90"/>
    <n v="126"/>
    <d v="2014-05-31T00:00:00"/>
    <n v="561"/>
    <n v="14"/>
    <n v="113"/>
    <n v="10"/>
    <n v="14"/>
    <n v="35"/>
    <n v="747"/>
    <n v="3.4583333333333335"/>
    <x v="3"/>
    <s v="Yes"/>
    <n v="3"/>
    <x v="0"/>
    <n v="10"/>
    <n v="8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072"/>
    <n v="1970"/>
    <n v="54"/>
    <s v="Gen X"/>
    <s v="Master"/>
    <s v="College"/>
    <s v="Single"/>
    <n v="75345"/>
    <n v="75345"/>
    <s v="Bracket 5"/>
    <n v="0"/>
    <n v="0"/>
    <s v="Not Parent"/>
    <s v="2013-02-02"/>
    <d v="2014-10-04T00:00:00"/>
    <n v="609"/>
    <n v="16"/>
    <n v="593"/>
    <d v="2013-02-18T00:00:00"/>
    <n v="918"/>
    <n v="57"/>
    <n v="842"/>
    <n v="99"/>
    <n v="38"/>
    <n v="133"/>
    <n v="2087"/>
    <n v="3.4269293924466337"/>
    <x v="3"/>
    <s v="No"/>
    <n v="1"/>
    <x v="0"/>
    <n v="6"/>
    <n v="5"/>
    <n v="8"/>
    <x v="1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1088"/>
    <n v="1971"/>
    <n v="53"/>
    <s v="Gen X"/>
    <s v="PhD"/>
    <s v="College"/>
    <s v="Partner"/>
    <n v="78642"/>
    <n v="78642"/>
    <s v="Bracket 5"/>
    <n v="0"/>
    <n v="1"/>
    <s v="Parent"/>
    <s v="2013-04-21"/>
    <d v="2014-10-04T00:00:00"/>
    <n v="531"/>
    <n v="83"/>
    <n v="448"/>
    <d v="2013-07-13T00:00:00"/>
    <n v="1396"/>
    <n v="0"/>
    <n v="322"/>
    <n v="46"/>
    <n v="35"/>
    <n v="17"/>
    <n v="1816"/>
    <n v="3.4199623352165727"/>
    <x v="3"/>
    <s v="Yes"/>
    <n v="1"/>
    <x v="0"/>
    <n v="4"/>
    <n v="4"/>
    <n v="9"/>
    <x v="1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176"/>
    <n v="1970"/>
    <n v="54"/>
    <s v="Gen X"/>
    <s v="PhD"/>
    <s v="College"/>
    <s v="Partner"/>
    <n v="65968"/>
    <n v="65968"/>
    <s v="Bracket 4"/>
    <n v="0"/>
    <n v="1"/>
    <s v="Parent"/>
    <s v="2014-05-12"/>
    <d v="2014-10-04T00:00:00"/>
    <n v="145"/>
    <n v="12"/>
    <n v="133"/>
    <d v="2014-05-24T00:00:00"/>
    <n v="376"/>
    <n v="9"/>
    <n v="83"/>
    <n v="19"/>
    <n v="4"/>
    <n v="4"/>
    <n v="495"/>
    <n v="3.4137931034482758"/>
    <x v="3"/>
    <s v="No"/>
    <n v="2"/>
    <x v="0"/>
    <n v="7"/>
    <n v="5"/>
    <n v="4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694"/>
    <n v="1964"/>
    <n v="60"/>
    <s v="Boomers"/>
    <s v="Bachelors"/>
    <s v="College"/>
    <s v="Married"/>
    <n v="75236"/>
    <n v="75236"/>
    <s v="Bracket 5"/>
    <n v="0"/>
    <n v="1"/>
    <s v="Parent"/>
    <s v="2013-11-25"/>
    <d v="2014-10-04T00:00:00"/>
    <n v="313"/>
    <n v="27"/>
    <n v="286"/>
    <d v="2013-12-22T00:00:00"/>
    <n v="438"/>
    <n v="66"/>
    <n v="400"/>
    <n v="12"/>
    <n v="38"/>
    <n v="114"/>
    <n v="1068"/>
    <n v="3.4121405750798721"/>
    <x v="3"/>
    <s v="No"/>
    <n v="1"/>
    <x v="0"/>
    <n v="13"/>
    <n v="8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125"/>
    <n v="1959"/>
    <n v="65"/>
    <s v="Boomers"/>
    <s v="Bachelors"/>
    <s v="College"/>
    <s v="Divorced"/>
    <n v="63033"/>
    <n v="63033"/>
    <s v="Bracket 4"/>
    <n v="0"/>
    <n v="0"/>
    <s v="Not Parent"/>
    <s v="2013-11-15"/>
    <d v="2014-10-04T00:00:00"/>
    <n v="323"/>
    <n v="82"/>
    <n v="241"/>
    <d v="2014-02-05T00:00:00"/>
    <n v="194"/>
    <n v="61"/>
    <n v="480"/>
    <n v="225"/>
    <n v="112"/>
    <n v="30"/>
    <n v="1102"/>
    <n v="3.4117647058823528"/>
    <x v="3"/>
    <s v="Yes"/>
    <n v="1"/>
    <x v="0"/>
    <n v="8"/>
    <n v="3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718"/>
    <n v="1950"/>
    <n v="74"/>
    <s v="Boomers"/>
    <s v="Bachelors"/>
    <s v="College"/>
    <s v="Married"/>
    <n v="80763"/>
    <n v="80763"/>
    <s v="Bracket 5"/>
    <n v="0"/>
    <n v="0"/>
    <s v="Not Parent"/>
    <s v="2013-08-15"/>
    <d v="2014-10-04T00:00:00"/>
    <n v="415"/>
    <n v="17"/>
    <n v="398"/>
    <d v="2013-09-01T00:00:00"/>
    <n v="674"/>
    <n v="168"/>
    <n v="108"/>
    <n v="192"/>
    <n v="42"/>
    <n v="231"/>
    <n v="1415"/>
    <n v="3.4096385542168677"/>
    <x v="3"/>
    <s v="No"/>
    <n v="1"/>
    <x v="0"/>
    <n v="6"/>
    <n v="5"/>
    <n v="11"/>
    <x v="1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10163"/>
    <n v="1984"/>
    <n v="40"/>
    <s v="Millennials"/>
    <s v="PhD"/>
    <s v="College"/>
    <s v="Single"/>
    <n v="82733"/>
    <n v="82733"/>
    <s v="Bracket 5"/>
    <n v="0"/>
    <n v="0"/>
    <s v="Not Parent"/>
    <s v="2013-09-10"/>
    <d v="2014-10-04T00:00:00"/>
    <n v="389"/>
    <n v="28"/>
    <n v="361"/>
    <d v="2013-10-08T00:00:00"/>
    <n v="712"/>
    <n v="50"/>
    <n v="420"/>
    <n v="65"/>
    <n v="38"/>
    <n v="38"/>
    <n v="1323"/>
    <n v="3.4010282776349614"/>
    <x v="3"/>
    <s v="No"/>
    <n v="1"/>
    <x v="0"/>
    <n v="7"/>
    <n v="8"/>
    <n v="4"/>
    <x v="2"/>
    <n v="4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156"/>
    <n v="1970"/>
    <n v="54"/>
    <s v="Gen X"/>
    <s v="Postgraduate"/>
    <s v="College"/>
    <s v="Married"/>
    <n v="62466"/>
    <n v="62466"/>
    <s v="Bracket 4"/>
    <n v="0"/>
    <n v="1"/>
    <s v="Parent"/>
    <s v="2014-01-15"/>
    <d v="2014-10-04T00:00:00"/>
    <n v="262"/>
    <n v="13"/>
    <n v="249"/>
    <d v="2014-01-28T00:00:00"/>
    <n v="129"/>
    <n v="129"/>
    <n v="259"/>
    <n v="168"/>
    <n v="121"/>
    <n v="83"/>
    <n v="889"/>
    <n v="3.3931297709923665"/>
    <x v="3"/>
    <s v="No"/>
    <n v="5"/>
    <x v="1"/>
    <n v="12"/>
    <n v="6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81"/>
    <n v="1970"/>
    <n v="54"/>
    <s v="Gen X"/>
    <s v="Postgraduate"/>
    <s v="College"/>
    <s v="Married"/>
    <n v="62466"/>
    <n v="62466"/>
    <s v="Bracket 4"/>
    <n v="0"/>
    <n v="1"/>
    <s v="Parent"/>
    <s v="2014-01-15"/>
    <d v="2014-10-04T00:00:00"/>
    <n v="262"/>
    <n v="13"/>
    <n v="249"/>
    <d v="2014-01-28T00:00:00"/>
    <n v="129"/>
    <n v="129"/>
    <n v="259"/>
    <n v="168"/>
    <n v="121"/>
    <n v="83"/>
    <n v="889"/>
    <n v="3.3931297709923665"/>
    <x v="3"/>
    <s v="No"/>
    <n v="5"/>
    <x v="1"/>
    <n v="12"/>
    <n v="6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295"/>
    <n v="1954"/>
    <n v="70"/>
    <s v="Boomers"/>
    <s v="PhD"/>
    <s v="College"/>
    <s v="Married"/>
    <n v="62670"/>
    <n v="62670"/>
    <s v="Bracket 4"/>
    <n v="0"/>
    <n v="1"/>
    <s v="Parent"/>
    <s v="2014-02-02"/>
    <d v="2014-10-04T00:00:00"/>
    <n v="244"/>
    <n v="57"/>
    <n v="187"/>
    <d v="2014-03-31T00:00:00"/>
    <n v="539"/>
    <n v="30"/>
    <n v="92"/>
    <n v="80"/>
    <n v="46"/>
    <n v="38"/>
    <n v="825"/>
    <n v="3.3811475409836067"/>
    <x v="3"/>
    <s v="Yes"/>
    <n v="1"/>
    <x v="0"/>
    <n v="13"/>
    <n v="5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54"/>
    <n v="1955"/>
    <n v="69"/>
    <s v="Boomers"/>
    <s v="Bachelors"/>
    <s v="College"/>
    <s v="Partner"/>
    <n v="53863"/>
    <n v="53863"/>
    <s v="Bracket 4"/>
    <n v="0"/>
    <n v="1"/>
    <s v="Parent"/>
    <s v="2014-05-17"/>
    <d v="2014-10-04T00:00:00"/>
    <n v="140"/>
    <n v="4"/>
    <n v="136"/>
    <d v="2014-05-21T00:00:00"/>
    <n v="399"/>
    <n v="4"/>
    <n v="30"/>
    <n v="6"/>
    <n v="4"/>
    <n v="30"/>
    <n v="473"/>
    <n v="3.3785714285714286"/>
    <x v="3"/>
    <s v="No"/>
    <n v="3"/>
    <x v="0"/>
    <n v="7"/>
    <n v="7"/>
    <n v="1"/>
    <x v="0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3919"/>
    <n v="1976"/>
    <n v="48"/>
    <s v="Gen X"/>
    <s v="Master"/>
    <s v="College"/>
    <s v="Single"/>
    <n v="72309"/>
    <n v="72309"/>
    <s v="Bracket 4"/>
    <n v="0"/>
    <n v="0"/>
    <s v="Not Parent"/>
    <s v="2013-03-11"/>
    <d v="2014-10-04T00:00:00"/>
    <n v="572"/>
    <n v="64"/>
    <n v="508"/>
    <d v="2013-05-14T00:00:00"/>
    <n v="960"/>
    <n v="0"/>
    <n v="883"/>
    <n v="50"/>
    <n v="38"/>
    <n v="0"/>
    <n v="1931"/>
    <n v="3.3758741258741258"/>
    <x v="3"/>
    <s v="Yes"/>
    <n v="1"/>
    <x v="0"/>
    <n v="8"/>
    <n v="5"/>
    <n v="6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9121"/>
    <n v="1972"/>
    <n v="52"/>
    <s v="Gen X"/>
    <s v="Bachelors"/>
    <s v="College"/>
    <s v="Married"/>
    <n v="80134"/>
    <n v="80134"/>
    <s v="Bracket 5"/>
    <n v="1"/>
    <n v="0"/>
    <s v="Parent"/>
    <s v="2013-05-20"/>
    <d v="2014-10-04T00:00:00"/>
    <n v="502"/>
    <n v="40"/>
    <n v="462"/>
    <d v="2013-06-29T00:00:00"/>
    <n v="1218"/>
    <n v="16"/>
    <n v="272"/>
    <n v="104"/>
    <n v="0"/>
    <n v="80"/>
    <n v="1690"/>
    <n v="3.3665338645418328"/>
    <x v="3"/>
    <s v="No"/>
    <n v="2"/>
    <x v="0"/>
    <n v="6"/>
    <n v="5"/>
    <n v="3"/>
    <x v="0"/>
    <n v="6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2176"/>
    <n v="1972"/>
    <n v="52"/>
    <s v="Gen X"/>
    <s v="Bachelors"/>
    <s v="College"/>
    <s v="Married"/>
    <n v="80134"/>
    <n v="80134"/>
    <s v="Bracket 5"/>
    <n v="1"/>
    <n v="0"/>
    <s v="Parent"/>
    <s v="2013-05-20"/>
    <d v="2014-10-04T00:00:00"/>
    <n v="502"/>
    <n v="40"/>
    <n v="462"/>
    <d v="2013-06-29T00:00:00"/>
    <n v="1218"/>
    <n v="16"/>
    <n v="272"/>
    <n v="104"/>
    <n v="0"/>
    <n v="80"/>
    <n v="1690"/>
    <n v="3.3665338645418328"/>
    <x v="3"/>
    <s v="No"/>
    <n v="2"/>
    <x v="0"/>
    <n v="6"/>
    <n v="5"/>
    <n v="3"/>
    <x v="0"/>
    <n v="6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4084"/>
    <n v="1975"/>
    <n v="49"/>
    <s v="Gen X"/>
    <s v="Bachelors"/>
    <s v="College"/>
    <s v="Partner"/>
    <n v="60934"/>
    <n v="60934"/>
    <s v="Bracket 4"/>
    <n v="0"/>
    <n v="1"/>
    <s v="Parent"/>
    <s v="2014-01-17"/>
    <d v="2014-10-04T00:00:00"/>
    <n v="260"/>
    <n v="41"/>
    <n v="219"/>
    <d v="2014-02-27T00:00:00"/>
    <n v="224"/>
    <n v="155"/>
    <n v="155"/>
    <n v="192"/>
    <n v="93"/>
    <n v="54"/>
    <n v="873"/>
    <n v="3.3576923076923078"/>
    <x v="3"/>
    <s v="No"/>
    <n v="2"/>
    <x v="0"/>
    <n v="11"/>
    <n v="6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643"/>
    <n v="1971"/>
    <n v="53"/>
    <s v="Gen X"/>
    <s v="Bachelors"/>
    <s v="College"/>
    <s v="Partner"/>
    <n v="69930"/>
    <n v="69930"/>
    <s v="Bracket 4"/>
    <n v="0"/>
    <n v="0"/>
    <s v="Not Parent"/>
    <s v="2013-05-26"/>
    <d v="2014-10-04T00:00:00"/>
    <n v="496"/>
    <n v="21"/>
    <n v="475"/>
    <d v="2013-06-16T00:00:00"/>
    <n v="252"/>
    <n v="98"/>
    <n v="827"/>
    <n v="219"/>
    <n v="70"/>
    <n v="196"/>
    <n v="1662"/>
    <n v="3.350806451612903"/>
    <x v="3"/>
    <s v="No"/>
    <n v="1"/>
    <x v="0"/>
    <n v="12"/>
    <n v="4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958"/>
    <n v="1973"/>
    <n v="51"/>
    <s v="Gen X"/>
    <s v="PhD"/>
    <s v="College"/>
    <s v="Partner"/>
    <n v="55012"/>
    <n v="55012"/>
    <s v="Bracket 4"/>
    <n v="0"/>
    <n v="1"/>
    <s v="Parent"/>
    <s v="2014-03-21"/>
    <d v="2014-10-04T00:00:00"/>
    <n v="197"/>
    <n v="85"/>
    <n v="112"/>
    <d v="2014-06-14T00:00:00"/>
    <n v="582"/>
    <n v="0"/>
    <n v="65"/>
    <n v="0"/>
    <n v="0"/>
    <n v="13"/>
    <n v="660"/>
    <n v="3.3502538071065988"/>
    <x v="3"/>
    <s v="Yes"/>
    <n v="6"/>
    <x v="1"/>
    <n v="9"/>
    <n v="8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07"/>
    <n v="1969"/>
    <n v="55"/>
    <s v="Gen X"/>
    <s v="Master"/>
    <s v="College"/>
    <s v="Partner"/>
    <n v="66476"/>
    <n v="66476"/>
    <s v="Bracket 4"/>
    <n v="0"/>
    <n v="1"/>
    <s v="Parent"/>
    <s v="2013-12-04"/>
    <d v="2014-10-04T00:00:00"/>
    <n v="304"/>
    <n v="80"/>
    <n v="224"/>
    <d v="2014-02-22T00:00:00"/>
    <n v="742"/>
    <n v="28"/>
    <n v="152"/>
    <n v="25"/>
    <n v="9"/>
    <n v="57"/>
    <n v="1013"/>
    <n v="3.3322368421052633"/>
    <x v="3"/>
    <s v="Yes"/>
    <n v="2"/>
    <x v="0"/>
    <n v="10"/>
    <n v="6"/>
    <n v="8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235"/>
    <n v="1956"/>
    <n v="68"/>
    <s v="Boomers"/>
    <s v="Master"/>
    <s v="College"/>
    <s v="Partner"/>
    <n v="69245"/>
    <n v="69245"/>
    <s v="Bracket 4"/>
    <n v="0"/>
    <n v="1"/>
    <s v="Parent"/>
    <s v="2014-01-24"/>
    <d v="2014-10-04T00:00:00"/>
    <n v="253"/>
    <n v="8"/>
    <n v="245"/>
    <d v="2014-02-01T00:00:00"/>
    <n v="428"/>
    <n v="30"/>
    <n v="214"/>
    <n v="80"/>
    <n v="30"/>
    <n v="61"/>
    <n v="843"/>
    <n v="3.3320158102766797"/>
    <x v="3"/>
    <s v="No"/>
    <n v="2"/>
    <x v="0"/>
    <n v="10"/>
    <n v="6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960"/>
    <n v="1962"/>
    <n v="62"/>
    <s v="Boomers"/>
    <s v="Postgraduate"/>
    <s v="College"/>
    <s v="Partner"/>
    <n v="82122"/>
    <n v="82122"/>
    <s v="Bracket 5"/>
    <n v="0"/>
    <n v="0"/>
    <s v="Not Parent"/>
    <s v="2013-08-15"/>
    <d v="2014-10-04T00:00:00"/>
    <n v="415"/>
    <n v="89"/>
    <n v="326"/>
    <d v="2013-11-12T00:00:00"/>
    <n v="734"/>
    <n v="22"/>
    <n v="350"/>
    <n v="151"/>
    <n v="25"/>
    <n v="100"/>
    <n v="1382"/>
    <n v="3.330120481927711"/>
    <x v="3"/>
    <s v="Yes"/>
    <n v="1"/>
    <x v="0"/>
    <n v="13"/>
    <n v="3"/>
    <n v="9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6637"/>
    <n v="1988"/>
    <n v="36"/>
    <s v="Millennials"/>
    <s v="Bachelors"/>
    <s v="College"/>
    <s v="Single"/>
    <n v="66951"/>
    <n v="66951"/>
    <s v="Bracket 4"/>
    <n v="0"/>
    <n v="0"/>
    <s v="Not Parent"/>
    <s v="2013-11-02"/>
    <d v="2014-10-04T00:00:00"/>
    <n v="336"/>
    <n v="46"/>
    <n v="290"/>
    <d v="2013-12-18T00:00:00"/>
    <n v="277"/>
    <n v="162"/>
    <n v="305"/>
    <n v="173"/>
    <n v="76"/>
    <n v="124"/>
    <n v="1117"/>
    <n v="3.3244047619047619"/>
    <x v="3"/>
    <s v="No"/>
    <n v="1"/>
    <x v="0"/>
    <n v="7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690"/>
    <n v="1986"/>
    <n v="38"/>
    <s v="Millennials"/>
    <s v="Master"/>
    <s v="College"/>
    <s v="Married"/>
    <n v="80141"/>
    <n v="80141"/>
    <s v="Bracket 5"/>
    <n v="0"/>
    <n v="0"/>
    <s v="Not Parent"/>
    <s v="2013-01-11"/>
    <d v="2014-10-04T00:00:00"/>
    <n v="631"/>
    <n v="20"/>
    <n v="611"/>
    <d v="2013-01-31T00:00:00"/>
    <n v="1184"/>
    <n v="102"/>
    <n v="673"/>
    <n v="52"/>
    <n v="40"/>
    <n v="40"/>
    <n v="2091"/>
    <n v="3.3137876386687797"/>
    <x v="3"/>
    <s v="No"/>
    <n v="1"/>
    <x v="0"/>
    <n v="10"/>
    <n v="7"/>
    <n v="4"/>
    <x v="0"/>
    <n v="6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819"/>
    <n v="1945"/>
    <n v="79"/>
    <s v="Silent"/>
    <s v="Bachelors"/>
    <s v="College"/>
    <s v="Widow"/>
    <n v="63285"/>
    <n v="63285"/>
    <s v="Bracket 4"/>
    <n v="0"/>
    <n v="0"/>
    <s v="Not Parent"/>
    <s v="2013-11-05"/>
    <d v="2014-10-04T00:00:00"/>
    <n v="333"/>
    <n v="84"/>
    <n v="249"/>
    <d v="2014-01-28T00:00:00"/>
    <n v="508"/>
    <n v="124"/>
    <n v="249"/>
    <n v="50"/>
    <n v="38"/>
    <n v="134"/>
    <n v="1103"/>
    <n v="3.3123123123123124"/>
    <x v="3"/>
    <s v="Yes"/>
    <n v="1"/>
    <x v="0"/>
    <n v="13"/>
    <n v="6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179"/>
    <n v="1980"/>
    <n v="44"/>
    <s v="Millennials"/>
    <s v="Bachelors"/>
    <s v="College"/>
    <s v="Single"/>
    <n v="81741"/>
    <n v="81741"/>
    <s v="Bracket 5"/>
    <n v="0"/>
    <n v="0"/>
    <s v="Not Parent"/>
    <s v="2013-06-16"/>
    <d v="2014-10-04T00:00:00"/>
    <n v="475"/>
    <n v="75"/>
    <n v="400"/>
    <d v="2013-08-30T00:00:00"/>
    <n v="249"/>
    <n v="153"/>
    <n v="940"/>
    <n v="58"/>
    <n v="134"/>
    <n v="38"/>
    <n v="1572"/>
    <n v="3.3094736842105261"/>
    <x v="3"/>
    <s v="Yes"/>
    <n v="0"/>
    <x v="0"/>
    <n v="7"/>
    <n v="6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931"/>
    <n v="1977"/>
    <n v="47"/>
    <s v="Gen X"/>
    <s v="Bachelors"/>
    <s v="College"/>
    <s v="Partner"/>
    <n v="157146"/>
    <n v="157146"/>
    <s v="Bracket 6"/>
    <n v="0"/>
    <n v="0"/>
    <s v="Not Parent"/>
    <s v="2013-04-29"/>
    <d v="2014-10-04T00:00:00"/>
    <n v="523"/>
    <n v="13"/>
    <n v="510"/>
    <d v="2013-05-12T00:00:00"/>
    <n v="1"/>
    <n v="0"/>
    <n v="1725"/>
    <n v="2"/>
    <n v="1"/>
    <n v="1"/>
    <n v="1730"/>
    <n v="3.3078393881453154"/>
    <x v="3"/>
    <s v="No"/>
    <n v="0"/>
    <x v="0"/>
    <n v="0"/>
    <n v="0"/>
    <n v="28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47"/>
    <n v="1948"/>
    <n v="76"/>
    <s v="Boomers"/>
    <s v="Bachelors"/>
    <s v="College"/>
    <s v="Single"/>
    <n v="90842"/>
    <n v="90842"/>
    <s v="Bracket 5"/>
    <n v="0"/>
    <n v="0"/>
    <s v="Not Parent"/>
    <s v="2013-07-29"/>
    <d v="2014-10-04T00:00:00"/>
    <n v="432"/>
    <n v="57"/>
    <n v="375"/>
    <d v="2013-09-24T00:00:00"/>
    <n v="774"/>
    <n v="70"/>
    <n v="118"/>
    <n v="182"/>
    <n v="187"/>
    <n v="93"/>
    <n v="1424"/>
    <n v="3.2962962962962963"/>
    <x v="3"/>
    <s v="Yes"/>
    <n v="1"/>
    <x v="0"/>
    <n v="13"/>
    <n v="4"/>
    <n v="9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339"/>
    <n v="1970"/>
    <n v="54"/>
    <s v="Gen X"/>
    <s v="PhD"/>
    <s v="College"/>
    <s v="Married"/>
    <n v="67353"/>
    <n v="67353"/>
    <s v="Bracket 4"/>
    <n v="0"/>
    <n v="1"/>
    <s v="Parent"/>
    <s v="2013-12-31"/>
    <d v="2014-10-04T00:00:00"/>
    <n v="277"/>
    <n v="37"/>
    <n v="240"/>
    <d v="2014-02-06T00:00:00"/>
    <n v="702"/>
    <n v="17"/>
    <n v="151"/>
    <n v="0"/>
    <n v="8"/>
    <n v="35"/>
    <n v="913"/>
    <n v="3.2960288808664262"/>
    <x v="3"/>
    <s v="No"/>
    <n v="5"/>
    <x v="1"/>
    <n v="12"/>
    <n v="5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999"/>
    <n v="1955"/>
    <n v="69"/>
    <s v="Boomers"/>
    <s v="PhD"/>
    <s v="College"/>
    <s v="Partner"/>
    <n v="75261"/>
    <n v="75261"/>
    <s v="Bracket 5"/>
    <n v="0"/>
    <n v="0"/>
    <s v="Not Parent"/>
    <s v="2013-04-23"/>
    <d v="2014-10-04T00:00:00"/>
    <n v="529"/>
    <n v="17"/>
    <n v="512"/>
    <d v="2013-05-10T00:00:00"/>
    <n v="1239"/>
    <n v="17"/>
    <n v="413"/>
    <n v="23"/>
    <n v="34"/>
    <n v="17"/>
    <n v="1743"/>
    <n v="3.2948960302457468"/>
    <x v="3"/>
    <s v="No"/>
    <n v="1"/>
    <x v="0"/>
    <n v="5"/>
    <n v="5"/>
    <n v="6"/>
    <x v="1"/>
    <n v="2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6292"/>
    <n v="1986"/>
    <n v="38"/>
    <s v="Millennials"/>
    <s v="PhD"/>
    <s v="College"/>
    <s v="Married"/>
    <n v="82333"/>
    <n v="82333"/>
    <s v="Bracket 5"/>
    <n v="0"/>
    <n v="0"/>
    <s v="Not Parent"/>
    <s v="2013-03-30"/>
    <d v="2014-10-04T00:00:00"/>
    <n v="553"/>
    <n v="60"/>
    <n v="493"/>
    <d v="2013-05-29T00:00:00"/>
    <n v="1311"/>
    <n v="0"/>
    <n v="359"/>
    <n v="46"/>
    <n v="89"/>
    <n v="17"/>
    <n v="1822"/>
    <n v="3.2947558770343579"/>
    <x v="3"/>
    <s v="Yes"/>
    <n v="1"/>
    <x v="0"/>
    <n v="10"/>
    <n v="4"/>
    <n v="3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3725"/>
    <n v="1961"/>
    <n v="63"/>
    <s v="Boomers"/>
    <s v="PhD"/>
    <s v="College"/>
    <s v="Single"/>
    <n v="84865"/>
    <n v="84865"/>
    <s v="Bracket 5"/>
    <n v="0"/>
    <n v="0"/>
    <s v="Not Parent"/>
    <s v="2013-05-09"/>
    <d v="2014-10-04T00:00:00"/>
    <n v="513"/>
    <n v="1"/>
    <n v="512"/>
    <d v="2013-05-10T00:00:00"/>
    <n v="1248"/>
    <n v="16"/>
    <n v="349"/>
    <n v="43"/>
    <n v="16"/>
    <n v="16"/>
    <n v="1688"/>
    <n v="3.2904483430799218"/>
    <x v="3"/>
    <s v="No"/>
    <n v="1"/>
    <x v="0"/>
    <n v="9"/>
    <n v="2"/>
    <n v="4"/>
    <x v="0"/>
    <n v="4"/>
    <n v="1"/>
    <n v="1"/>
    <n v="0"/>
    <n v="1"/>
    <n v="1"/>
    <n v="4"/>
    <x v="0"/>
    <n v="1"/>
    <s v="Converted"/>
    <x v="0"/>
    <n v="3"/>
    <n v="11"/>
    <n v="4"/>
    <n v="3"/>
    <n v="0"/>
    <n v="1"/>
    <n v="8"/>
    <x v="0"/>
  </r>
  <r>
    <n v="4637"/>
    <n v="1954"/>
    <n v="70"/>
    <s v="Boomers"/>
    <s v="PhD"/>
    <s v="College"/>
    <s v="Single"/>
    <n v="74637"/>
    <n v="74637"/>
    <s v="Bracket 5"/>
    <n v="0"/>
    <n v="0"/>
    <s v="Not Parent"/>
    <s v="2013-05-18"/>
    <d v="2014-10-04T00:00:00"/>
    <n v="504"/>
    <n v="73"/>
    <n v="431"/>
    <d v="2013-07-30T00:00:00"/>
    <n v="960"/>
    <n v="64"/>
    <n v="464"/>
    <n v="146"/>
    <n v="0"/>
    <n v="16"/>
    <n v="1650"/>
    <n v="3.2738095238095237"/>
    <x v="3"/>
    <s v="Yes"/>
    <n v="1"/>
    <x v="0"/>
    <n v="9"/>
    <n v="6"/>
    <n v="9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687"/>
    <n v="1958"/>
    <n v="66"/>
    <s v="Boomers"/>
    <s v="Master"/>
    <s v="College"/>
    <s v="Married"/>
    <n v="80739"/>
    <n v="80739"/>
    <s v="Bracket 5"/>
    <n v="0"/>
    <n v="0"/>
    <s v="Not Parent"/>
    <s v="2013-05-23"/>
    <d v="2014-10-04T00:00:00"/>
    <n v="499"/>
    <n v="92"/>
    <n v="407"/>
    <d v="2013-08-23T00:00:00"/>
    <n v="674"/>
    <n v="92"/>
    <n v="736"/>
    <n v="39"/>
    <n v="0"/>
    <n v="92"/>
    <n v="1633"/>
    <n v="3.2725450901803605"/>
    <x v="3"/>
    <s v="Yes"/>
    <n v="1"/>
    <x v="0"/>
    <n v="9"/>
    <n v="3"/>
    <n v="11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936"/>
    <n v="1965"/>
    <n v="59"/>
    <s v="Gen X"/>
    <s v="Bachelors"/>
    <s v="College"/>
    <s v="Married"/>
    <n v="72190"/>
    <n v="72190"/>
    <s v="Bracket 4"/>
    <n v="0"/>
    <n v="0"/>
    <s v="Not Parent"/>
    <s v="2013-02-13"/>
    <d v="2014-10-04T00:00:00"/>
    <n v="598"/>
    <n v="79"/>
    <n v="519"/>
    <d v="2013-05-03T00:00:00"/>
    <n v="597"/>
    <n v="166"/>
    <n v="597"/>
    <n v="172"/>
    <n v="166"/>
    <n v="249"/>
    <n v="1947"/>
    <n v="3.2558528428093645"/>
    <x v="3"/>
    <s v="Yes"/>
    <n v="1"/>
    <x v="0"/>
    <n v="4"/>
    <n v="5"/>
    <n v="6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084"/>
    <n v="1976"/>
    <n v="48"/>
    <s v="Gen X"/>
    <s v="Master"/>
    <s v="College"/>
    <s v="Partner"/>
    <n v="65104"/>
    <n v="65104"/>
    <s v="Bracket 4"/>
    <n v="0"/>
    <n v="1"/>
    <s v="Parent"/>
    <s v="2013-11-14"/>
    <d v="2014-10-04T00:00:00"/>
    <n v="324"/>
    <n v="4"/>
    <n v="320"/>
    <d v="2013-11-18T00:00:00"/>
    <n v="738"/>
    <n v="0"/>
    <n v="232"/>
    <n v="13"/>
    <n v="20"/>
    <n v="50"/>
    <n v="1053"/>
    <n v="3.25"/>
    <x v="3"/>
    <s v="No"/>
    <n v="2"/>
    <x v="0"/>
    <n v="7"/>
    <n v="3"/>
    <n v="5"/>
    <x v="0"/>
    <n v="7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172"/>
    <n v="1976"/>
    <n v="48"/>
    <s v="Gen X"/>
    <s v="Master"/>
    <s v="College"/>
    <s v="Partner"/>
    <n v="65104"/>
    <n v="65104"/>
    <s v="Bracket 4"/>
    <n v="0"/>
    <n v="1"/>
    <s v="Parent"/>
    <s v="2013-11-14"/>
    <d v="2014-10-04T00:00:00"/>
    <n v="324"/>
    <n v="4"/>
    <n v="320"/>
    <d v="2013-11-18T00:00:00"/>
    <n v="738"/>
    <n v="0"/>
    <n v="232"/>
    <n v="13"/>
    <n v="20"/>
    <n v="50"/>
    <n v="1053"/>
    <n v="3.25"/>
    <x v="3"/>
    <s v="No"/>
    <n v="2"/>
    <x v="0"/>
    <n v="7"/>
    <n v="3"/>
    <n v="5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336"/>
    <n v="1969"/>
    <n v="55"/>
    <s v="Gen X"/>
    <s v="PhD"/>
    <s v="College"/>
    <s v="Widow"/>
    <n v="62187"/>
    <n v="62187"/>
    <s v="Bracket 4"/>
    <n v="0"/>
    <n v="1"/>
    <s v="Parent"/>
    <s v="2014-03-22"/>
    <d v="2014-10-04T00:00:00"/>
    <n v="196"/>
    <n v="38"/>
    <n v="158"/>
    <d v="2014-04-29T00:00:00"/>
    <n v="512"/>
    <n v="0"/>
    <n v="83"/>
    <n v="0"/>
    <n v="0"/>
    <n v="41"/>
    <n v="636"/>
    <n v="3.2448979591836733"/>
    <x v="3"/>
    <s v="No"/>
    <n v="3"/>
    <x v="0"/>
    <n v="10"/>
    <n v="6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314"/>
    <n v="1982"/>
    <n v="42"/>
    <s v="Millennials"/>
    <s v="Bachelors"/>
    <s v="College"/>
    <s v="Married"/>
    <n v="79908"/>
    <n v="79908"/>
    <s v="Bracket 5"/>
    <n v="0"/>
    <n v="0"/>
    <s v="Not Parent"/>
    <s v="2013-04-05"/>
    <d v="2014-10-04T00:00:00"/>
    <n v="547"/>
    <n v="30"/>
    <n v="517"/>
    <d v="2013-05-05T00:00:00"/>
    <n v="557"/>
    <n v="129"/>
    <n v="761"/>
    <n v="29"/>
    <n v="185"/>
    <n v="111"/>
    <n v="1772"/>
    <n v="3.2394881170018284"/>
    <x v="3"/>
    <s v="No"/>
    <n v="1"/>
    <x v="0"/>
    <n v="7"/>
    <n v="5"/>
    <n v="6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8727"/>
    <n v="1978"/>
    <n v="46"/>
    <s v="Gen X"/>
    <s v="Bachelors"/>
    <s v="College"/>
    <s v="Divorced"/>
    <n v="63693"/>
    <n v="63693"/>
    <s v="Bracket 4"/>
    <n v="0"/>
    <n v="1"/>
    <s v="Parent"/>
    <s v="2013-10-14"/>
    <d v="2014-10-04T00:00:00"/>
    <n v="355"/>
    <n v="63"/>
    <n v="292"/>
    <d v="2013-12-16T00:00:00"/>
    <n v="587"/>
    <n v="43"/>
    <n v="337"/>
    <n v="42"/>
    <n v="87"/>
    <n v="54"/>
    <n v="1150"/>
    <n v="3.23943661971831"/>
    <x v="3"/>
    <s v="Yes"/>
    <n v="3"/>
    <x v="0"/>
    <n v="9"/>
    <n v="11"/>
    <n v="6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056"/>
    <n v="1978"/>
    <n v="46"/>
    <s v="Gen X"/>
    <s v="Bachelors"/>
    <s v="College"/>
    <s v="Divorced"/>
    <n v="63693"/>
    <n v="63693"/>
    <s v="Bracket 4"/>
    <n v="0"/>
    <n v="1"/>
    <s v="Parent"/>
    <s v="2013-10-14"/>
    <d v="2014-10-04T00:00:00"/>
    <n v="355"/>
    <n v="63"/>
    <n v="292"/>
    <d v="2013-12-16T00:00:00"/>
    <n v="587"/>
    <n v="43"/>
    <n v="337"/>
    <n v="42"/>
    <n v="87"/>
    <n v="54"/>
    <n v="1150"/>
    <n v="3.23943661971831"/>
    <x v="3"/>
    <s v="Yes"/>
    <n v="3"/>
    <x v="0"/>
    <n v="9"/>
    <n v="11"/>
    <n v="6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772"/>
    <n v="1975"/>
    <n v="49"/>
    <s v="Gen X"/>
    <s v="PhD"/>
    <s v="College"/>
    <s v="Married"/>
    <n v="79174"/>
    <n v="79174"/>
    <s v="Bracket 5"/>
    <n v="0"/>
    <n v="0"/>
    <s v="Not Parent"/>
    <s v="2013-01-11"/>
    <d v="2014-10-04T00:00:00"/>
    <n v="631"/>
    <n v="2"/>
    <n v="629"/>
    <d v="2013-01-13T00:00:00"/>
    <n v="1074"/>
    <n v="37"/>
    <n v="518"/>
    <n v="193"/>
    <n v="92"/>
    <n v="129"/>
    <n v="2043"/>
    <n v="3.2377179080824088"/>
    <x v="3"/>
    <s v="No"/>
    <n v="1"/>
    <x v="0"/>
    <n v="7"/>
    <n v="5"/>
    <n v="6"/>
    <x v="0"/>
    <n v="2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1992"/>
    <n v="1964"/>
    <n v="60"/>
    <s v="Boomers"/>
    <s v="Bachelors"/>
    <s v="College"/>
    <s v="Married"/>
    <n v="60597"/>
    <n v="60597"/>
    <s v="Bracket 4"/>
    <n v="0"/>
    <n v="1"/>
    <s v="Parent"/>
    <s v="2014-01-01"/>
    <d v="2014-10-04T00:00:00"/>
    <n v="276"/>
    <n v="2"/>
    <n v="274"/>
    <d v="2014-01-03T00:00:00"/>
    <n v="522"/>
    <n v="0"/>
    <n v="257"/>
    <n v="32"/>
    <n v="16"/>
    <n v="66"/>
    <n v="893"/>
    <n v="3.2355072463768115"/>
    <x v="3"/>
    <s v="No"/>
    <n v="4"/>
    <x v="1"/>
    <n v="8"/>
    <n v="2"/>
    <n v="2"/>
    <x v="0"/>
    <n v="7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075"/>
    <n v="1969"/>
    <n v="55"/>
    <s v="Gen X"/>
    <s v="Bachelors"/>
    <s v="College"/>
    <s v="Married"/>
    <n v="72460"/>
    <n v="72460"/>
    <s v="Bracket 4"/>
    <n v="0"/>
    <n v="0"/>
    <s v="Not Parent"/>
    <s v="2013-11-14"/>
    <d v="2014-10-04T00:00:00"/>
    <n v="324"/>
    <n v="56"/>
    <n v="268"/>
    <d v="2014-01-09T00:00:00"/>
    <n v="377"/>
    <n v="10"/>
    <n v="540"/>
    <n v="80"/>
    <n v="30"/>
    <n v="10"/>
    <n v="1047"/>
    <n v="3.2314814814814814"/>
    <x v="3"/>
    <s v="Yes"/>
    <n v="1"/>
    <x v="0"/>
    <n v="7"/>
    <n v="3"/>
    <n v="5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565"/>
    <n v="1949"/>
    <n v="75"/>
    <s v="Boomers"/>
    <s v="Master"/>
    <s v="College"/>
    <s v="Married"/>
    <n v="76995"/>
    <n v="76995"/>
    <s v="Bracket 5"/>
    <n v="0"/>
    <n v="1"/>
    <s v="Parent"/>
    <s v="2013-03-28"/>
    <d v="2014-10-04T00:00:00"/>
    <n v="555"/>
    <n v="91"/>
    <n v="464"/>
    <d v="2013-06-27T00:00:00"/>
    <n v="1012"/>
    <n v="80"/>
    <n v="498"/>
    <n v="0"/>
    <n v="16"/>
    <n v="176"/>
    <n v="1782"/>
    <n v="3.2108108108108109"/>
    <x v="3"/>
    <s v="Yes"/>
    <n v="2"/>
    <x v="0"/>
    <n v="9"/>
    <n v="11"/>
    <n v="4"/>
    <x v="2"/>
    <n v="5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7313"/>
    <n v="1949"/>
    <n v="75"/>
    <s v="Boomers"/>
    <s v="Postgraduate"/>
    <s v="College"/>
    <s v="Widow"/>
    <n v="74859"/>
    <n v="74859"/>
    <s v="Bracket 5"/>
    <n v="0"/>
    <n v="0"/>
    <s v="Not Parent"/>
    <s v="2013-06-03"/>
    <d v="2014-10-04T00:00:00"/>
    <n v="488"/>
    <n v="63"/>
    <n v="425"/>
    <d v="2013-08-05T00:00:00"/>
    <n v="570"/>
    <n v="73"/>
    <n v="614"/>
    <n v="133"/>
    <n v="102"/>
    <n v="73"/>
    <n v="1565"/>
    <n v="3.206967213114754"/>
    <x v="3"/>
    <s v="Yes"/>
    <n v="1"/>
    <x v="0"/>
    <n v="11"/>
    <n v="6"/>
    <n v="5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254"/>
    <n v="1983"/>
    <n v="41"/>
    <s v="Millennials"/>
    <s v="Bachelors"/>
    <s v="College"/>
    <s v="Married"/>
    <n v="69520"/>
    <n v="69520"/>
    <s v="Bracket 4"/>
    <n v="0"/>
    <n v="0"/>
    <s v="Not Parent"/>
    <s v="2013-07-07"/>
    <d v="2014-10-04T00:00:00"/>
    <n v="454"/>
    <n v="95"/>
    <n v="359"/>
    <d v="2013-10-10T00:00:00"/>
    <n v="627"/>
    <n v="120"/>
    <n v="414"/>
    <n v="121"/>
    <n v="80"/>
    <n v="93"/>
    <n v="1455"/>
    <n v="3.2048458149779737"/>
    <x v="3"/>
    <s v="Yes"/>
    <n v="1"/>
    <x v="0"/>
    <n v="5"/>
    <n v="9"/>
    <n v="6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453"/>
    <n v="1956"/>
    <n v="68"/>
    <s v="Boomers"/>
    <s v="Master"/>
    <s v="College"/>
    <s v="Married"/>
    <n v="90226"/>
    <n v="90226"/>
    <s v="Bracket 5"/>
    <n v="0"/>
    <n v="0"/>
    <s v="Not Parent"/>
    <s v="2012-09-26"/>
    <d v="2014-10-04T00:00:00"/>
    <n v="738"/>
    <n v="26"/>
    <n v="712"/>
    <d v="2012-10-22T00:00:00"/>
    <n v="1083"/>
    <n v="108"/>
    <n v="649"/>
    <n v="253"/>
    <n v="151"/>
    <n v="108"/>
    <n v="2352"/>
    <n v="3.1869918699186992"/>
    <x v="3"/>
    <s v="No"/>
    <n v="1"/>
    <x v="0"/>
    <n v="12"/>
    <n v="4"/>
    <n v="7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646"/>
    <n v="1951"/>
    <n v="73"/>
    <s v="Boomers"/>
    <s v="Postgraduate"/>
    <s v="College"/>
    <s v="Married"/>
    <n v="78497"/>
    <n v="78497"/>
    <s v="Bracket 5"/>
    <n v="0"/>
    <n v="0"/>
    <s v="Not Parent"/>
    <s v="2013-12-01"/>
    <d v="2014-10-04T00:00:00"/>
    <n v="307"/>
    <n v="44"/>
    <n v="263"/>
    <d v="2014-01-14T00:00:00"/>
    <n v="207"/>
    <n v="26"/>
    <n v="447"/>
    <n v="75"/>
    <n v="0"/>
    <n v="223"/>
    <n v="978"/>
    <n v="3.1856677524429968"/>
    <x v="3"/>
    <s v="No"/>
    <n v="1"/>
    <x v="0"/>
    <n v="12"/>
    <n v="5"/>
    <n v="7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6935"/>
    <n v="1951"/>
    <n v="73"/>
    <s v="Boomers"/>
    <s v="Postgraduate"/>
    <s v="College"/>
    <s v="Married"/>
    <n v="78497"/>
    <n v="78497"/>
    <s v="Bracket 5"/>
    <n v="0"/>
    <n v="0"/>
    <s v="Not Parent"/>
    <s v="2013-12-01"/>
    <d v="2014-10-04T00:00:00"/>
    <n v="307"/>
    <n v="44"/>
    <n v="263"/>
    <d v="2014-01-14T00:00:00"/>
    <n v="207"/>
    <n v="26"/>
    <n v="447"/>
    <n v="75"/>
    <n v="0"/>
    <n v="223"/>
    <n v="978"/>
    <n v="3.1856677524429968"/>
    <x v="3"/>
    <s v="No"/>
    <n v="1"/>
    <x v="0"/>
    <n v="12"/>
    <n v="5"/>
    <n v="7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3503"/>
    <n v="1950"/>
    <n v="74"/>
    <s v="Boomers"/>
    <s v="Bachelors"/>
    <s v="College"/>
    <s v="Divorced"/>
    <n v="82460"/>
    <n v="82460"/>
    <s v="Bracket 5"/>
    <n v="0"/>
    <n v="0"/>
    <s v="Not Parent"/>
    <s v="2013-12-02"/>
    <d v="2014-10-04T00:00:00"/>
    <n v="306"/>
    <n v="78"/>
    <n v="228"/>
    <d v="2014-02-18T00:00:00"/>
    <n v="255"/>
    <n v="47"/>
    <n v="573"/>
    <n v="52"/>
    <n v="32"/>
    <n v="15"/>
    <n v="974"/>
    <n v="3.1830065359477122"/>
    <x v="3"/>
    <s v="Yes"/>
    <n v="1"/>
    <x v="0"/>
    <n v="6"/>
    <n v="5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204"/>
    <n v="1971"/>
    <n v="53"/>
    <s v="Gen X"/>
    <s v="Bachelors"/>
    <s v="College"/>
    <s v="Partner"/>
    <n v="74538"/>
    <n v="74538"/>
    <s v="Bracket 5"/>
    <n v="0"/>
    <n v="0"/>
    <s v="Not Parent"/>
    <s v="2013-06-29"/>
    <d v="2014-10-04T00:00:00"/>
    <n v="462"/>
    <n v="21"/>
    <n v="441"/>
    <d v="2013-07-20T00:00:00"/>
    <n v="380"/>
    <n v="98"/>
    <n v="733"/>
    <n v="110"/>
    <n v="112"/>
    <n v="28"/>
    <n v="1461"/>
    <n v="3.1623376623376624"/>
    <x v="3"/>
    <s v="No"/>
    <n v="1"/>
    <x v="0"/>
    <n v="5"/>
    <n v="8"/>
    <n v="8"/>
    <x v="2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627"/>
    <n v="1975"/>
    <n v="49"/>
    <s v="Gen X"/>
    <s v="Master"/>
    <s v="College"/>
    <s v="Married"/>
    <n v="92163"/>
    <n v="92163"/>
    <s v="Bracket 5"/>
    <n v="0"/>
    <n v="0"/>
    <s v="Not Parent"/>
    <s v="2012-12-12"/>
    <d v="2014-10-04T00:00:00"/>
    <n v="661"/>
    <n v="25"/>
    <n v="636"/>
    <d v="2013-01-06T00:00:00"/>
    <n v="817"/>
    <n v="183"/>
    <n v="797"/>
    <n v="106"/>
    <n v="163"/>
    <n v="20"/>
    <n v="2086"/>
    <n v="3.1558245083207264"/>
    <x v="3"/>
    <s v="No"/>
    <n v="0"/>
    <x v="0"/>
    <n v="5"/>
    <n v="5"/>
    <n v="11"/>
    <x v="1"/>
    <n v="2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4002"/>
    <n v="1960"/>
    <n v="64"/>
    <s v="Boomers"/>
    <s v="PhD"/>
    <s v="College"/>
    <s v="Married"/>
    <n v="77037"/>
    <n v="77037"/>
    <s v="Bracket 5"/>
    <n v="0"/>
    <n v="1"/>
    <s v="Parent"/>
    <s v="2013-10-13"/>
    <d v="2014-10-04T00:00:00"/>
    <n v="356"/>
    <n v="3"/>
    <n v="353"/>
    <d v="2013-10-16T00:00:00"/>
    <n v="463"/>
    <n v="96"/>
    <n v="333"/>
    <n v="168"/>
    <n v="53"/>
    <n v="10"/>
    <n v="1123"/>
    <n v="3.154494382022472"/>
    <x v="3"/>
    <s v="No"/>
    <n v="1"/>
    <x v="0"/>
    <n v="12"/>
    <n v="7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20"/>
    <n v="1971"/>
    <n v="53"/>
    <s v="Gen X"/>
    <s v="Bachelors"/>
    <s v="College"/>
    <s v="Single"/>
    <n v="91700"/>
    <n v="91700"/>
    <s v="Bracket 5"/>
    <n v="0"/>
    <n v="0"/>
    <s v="Not Parent"/>
    <s v="2013-01-17"/>
    <d v="2014-10-04T00:00:00"/>
    <n v="625"/>
    <n v="58"/>
    <n v="567"/>
    <d v="2013-03-16T00:00:00"/>
    <n v="576"/>
    <n v="172"/>
    <n v="961"/>
    <n v="125"/>
    <n v="115"/>
    <n v="19"/>
    <n v="1968"/>
    <n v="3.1488"/>
    <x v="3"/>
    <s v="Yes"/>
    <n v="1"/>
    <x v="0"/>
    <n v="5"/>
    <n v="8"/>
    <n v="6"/>
    <x v="2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7366"/>
    <n v="1982"/>
    <n v="42"/>
    <s v="Millennials"/>
    <s v="Master"/>
    <s v="College"/>
    <s v="Single"/>
    <n v="75777"/>
    <n v="75777"/>
    <s v="Bracket 5"/>
    <n v="0"/>
    <n v="0"/>
    <s v="Not Parent"/>
    <s v="2013-07-04"/>
    <d v="2014-10-04T00:00:00"/>
    <n v="457"/>
    <n v="12"/>
    <n v="445"/>
    <d v="2013-07-16T00:00:00"/>
    <n v="712"/>
    <n v="26"/>
    <n v="538"/>
    <n v="69"/>
    <n v="13"/>
    <n v="80"/>
    <n v="1438"/>
    <n v="3.1466083150984683"/>
    <x v="3"/>
    <s v="No"/>
    <n v="1"/>
    <x v="0"/>
    <n v="11"/>
    <n v="3"/>
    <n v="6"/>
    <x v="0"/>
    <n v="1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6853"/>
    <n v="1982"/>
    <n v="42"/>
    <s v="Millennials"/>
    <s v="Master"/>
    <s v="College"/>
    <s v="Single"/>
    <n v="75777"/>
    <n v="75777"/>
    <s v="Bracket 5"/>
    <n v="0"/>
    <n v="0"/>
    <s v="Not Parent"/>
    <s v="2013-07-04"/>
    <d v="2014-10-04T00:00:00"/>
    <n v="457"/>
    <n v="12"/>
    <n v="445"/>
    <d v="2013-07-16T00:00:00"/>
    <n v="712"/>
    <n v="26"/>
    <n v="538"/>
    <n v="69"/>
    <n v="13"/>
    <n v="80"/>
    <n v="1438"/>
    <n v="3.1466083150984683"/>
    <x v="3"/>
    <s v="No"/>
    <n v="1"/>
    <x v="0"/>
    <n v="11"/>
    <n v="3"/>
    <n v="6"/>
    <x v="0"/>
    <n v="1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7053"/>
    <n v="1966"/>
    <n v="58"/>
    <s v="Gen X"/>
    <s v="PhD"/>
    <s v="College"/>
    <s v="Single"/>
    <n v="78420"/>
    <n v="78420"/>
    <s v="Bracket 5"/>
    <n v="0"/>
    <n v="0"/>
    <s v="Not Parent"/>
    <s v="2013-06-29"/>
    <d v="2014-10-04T00:00:00"/>
    <n v="462"/>
    <n v="75"/>
    <n v="387"/>
    <d v="2013-09-12T00:00:00"/>
    <n v="604"/>
    <n v="28"/>
    <n v="674"/>
    <n v="91"/>
    <n v="28"/>
    <n v="28"/>
    <n v="1453"/>
    <n v="3.1450216450216448"/>
    <x v="3"/>
    <s v="Yes"/>
    <n v="1"/>
    <x v="0"/>
    <n v="8"/>
    <n v="3"/>
    <n v="10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499"/>
    <n v="1954"/>
    <n v="70"/>
    <s v="Boomers"/>
    <s v="Bachelors"/>
    <s v="College"/>
    <s v="Married"/>
    <n v="93404"/>
    <n v="93404"/>
    <s v="Bracket 5"/>
    <n v="1"/>
    <n v="2"/>
    <s v="Parent"/>
    <s v="2013-05-07"/>
    <d v="2014-10-04T00:00:00"/>
    <n v="515"/>
    <n v="97"/>
    <n v="418"/>
    <d v="2013-08-12T00:00:00"/>
    <n v="1279"/>
    <n v="15"/>
    <n v="287"/>
    <n v="20"/>
    <n v="0"/>
    <n v="15"/>
    <n v="1616"/>
    <n v="3.1378640776699029"/>
    <x v="3"/>
    <s v="Yes"/>
    <n v="3"/>
    <x v="0"/>
    <n v="7"/>
    <n v="3"/>
    <n v="4"/>
    <x v="0"/>
    <n v="5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10701"/>
    <n v="1973"/>
    <n v="51"/>
    <s v="Gen X"/>
    <s v="Bachelors"/>
    <s v="College"/>
    <s v="Married"/>
    <n v="65308"/>
    <n v="65308"/>
    <s v="Bracket 4"/>
    <n v="0"/>
    <n v="0"/>
    <s v="Not Parent"/>
    <s v="2013-09-11"/>
    <d v="2014-10-04T00:00:00"/>
    <n v="388"/>
    <n v="60"/>
    <n v="328"/>
    <d v="2013-11-10T00:00:00"/>
    <n v="713"/>
    <n v="0"/>
    <n v="264"/>
    <n v="120"/>
    <n v="80"/>
    <n v="34"/>
    <n v="1211"/>
    <n v="3.1211340206185567"/>
    <x v="3"/>
    <s v="Yes"/>
    <n v="1"/>
    <x v="0"/>
    <n v="12"/>
    <n v="7"/>
    <n v="8"/>
    <x v="0"/>
    <n v="4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2324"/>
    <n v="1972"/>
    <n v="52"/>
    <s v="Gen X"/>
    <s v="Bachelors"/>
    <s v="College"/>
    <s v="Partner"/>
    <n v="77044"/>
    <n v="77044"/>
    <s v="Bracket 5"/>
    <n v="0"/>
    <n v="1"/>
    <s v="Parent"/>
    <s v="2013-10-27"/>
    <d v="2014-10-04T00:00:00"/>
    <n v="342"/>
    <n v="12"/>
    <n v="330"/>
    <d v="2013-11-08T00:00:00"/>
    <n v="625"/>
    <n v="38"/>
    <n v="242"/>
    <n v="50"/>
    <n v="34"/>
    <n v="76"/>
    <n v="1065"/>
    <n v="3.1140350877192984"/>
    <x v="3"/>
    <s v="No"/>
    <n v="2"/>
    <x v="0"/>
    <n v="11"/>
    <n v="7"/>
    <n v="11"/>
    <x v="0"/>
    <n v="4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650"/>
    <n v="1960"/>
    <n v="64"/>
    <s v="Boomers"/>
    <s v="Master"/>
    <s v="College"/>
    <s v="Married"/>
    <n v="81843"/>
    <n v="81843"/>
    <s v="Bracket 5"/>
    <n v="0"/>
    <n v="0"/>
    <s v="Not Parent"/>
    <s v="2013-04-22"/>
    <d v="2014-10-04T00:00:00"/>
    <n v="530"/>
    <n v="13"/>
    <n v="517"/>
    <d v="2013-05-05T00:00:00"/>
    <n v="779"/>
    <n v="86"/>
    <n v="537"/>
    <n v="34"/>
    <n v="69"/>
    <n v="138"/>
    <n v="1643"/>
    <n v="3.1"/>
    <x v="3"/>
    <s v="No"/>
    <n v="1"/>
    <x v="0"/>
    <n v="12"/>
    <n v="5"/>
    <n v="9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584"/>
    <n v="1976"/>
    <n v="48"/>
    <s v="Gen X"/>
    <s v="Bachelors"/>
    <s v="College"/>
    <s v="Married"/>
    <n v="65665"/>
    <n v="65665"/>
    <s v="Bracket 4"/>
    <n v="0"/>
    <n v="1"/>
    <s v="Parent"/>
    <s v="2013-12-02"/>
    <d v="2014-10-04T00:00:00"/>
    <n v="306"/>
    <n v="77"/>
    <n v="229"/>
    <d v="2014-02-17T00:00:00"/>
    <n v="225"/>
    <n v="162"/>
    <n v="387"/>
    <n v="106"/>
    <n v="36"/>
    <n v="29"/>
    <n v="945"/>
    <n v="3.0882352941176472"/>
    <x v="3"/>
    <s v="Yes"/>
    <n v="1"/>
    <x v="0"/>
    <n v="8"/>
    <n v="5"/>
    <n v="10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560"/>
    <n v="1952"/>
    <n v="72"/>
    <s v="Boomers"/>
    <s v="Bachelors"/>
    <s v="College"/>
    <s v="Partner"/>
    <n v="83844"/>
    <n v="83844"/>
    <s v="Bracket 5"/>
    <n v="0"/>
    <n v="0"/>
    <s v="Not Parent"/>
    <s v="2013-05-12"/>
    <d v="2014-10-04T00:00:00"/>
    <n v="510"/>
    <n v="57"/>
    <n v="453"/>
    <d v="2013-07-08T00:00:00"/>
    <n v="901"/>
    <n v="31"/>
    <n v="345"/>
    <n v="75"/>
    <n v="31"/>
    <n v="191"/>
    <n v="1574"/>
    <n v="3.0862745098039217"/>
    <x v="3"/>
    <s v="Yes"/>
    <n v="1"/>
    <x v="0"/>
    <n v="11"/>
    <n v="4"/>
    <n v="4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241"/>
    <n v="1952"/>
    <n v="72"/>
    <s v="Boomers"/>
    <s v="Bachelors"/>
    <s v="College"/>
    <s v="Partner"/>
    <n v="83844"/>
    <n v="83844"/>
    <s v="Bracket 5"/>
    <n v="0"/>
    <n v="0"/>
    <s v="Not Parent"/>
    <s v="2013-05-12"/>
    <d v="2014-10-04T00:00:00"/>
    <n v="510"/>
    <n v="57"/>
    <n v="453"/>
    <d v="2013-07-08T00:00:00"/>
    <n v="901"/>
    <n v="31"/>
    <n v="345"/>
    <n v="75"/>
    <n v="31"/>
    <n v="191"/>
    <n v="1574"/>
    <n v="3.0862745098039217"/>
    <x v="3"/>
    <s v="Yes"/>
    <n v="1"/>
    <x v="0"/>
    <n v="11"/>
    <n v="4"/>
    <n v="4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521"/>
    <n v="1952"/>
    <n v="72"/>
    <s v="Boomers"/>
    <s v="Bachelors"/>
    <s v="College"/>
    <s v="Partner"/>
    <n v="83844"/>
    <n v="83844"/>
    <s v="Bracket 5"/>
    <n v="0"/>
    <n v="0"/>
    <s v="Not Parent"/>
    <s v="2013-05-12"/>
    <d v="2014-10-04T00:00:00"/>
    <n v="510"/>
    <n v="57"/>
    <n v="453"/>
    <d v="2013-07-08T00:00:00"/>
    <n v="901"/>
    <n v="31"/>
    <n v="345"/>
    <n v="75"/>
    <n v="31"/>
    <n v="191"/>
    <n v="1574"/>
    <n v="3.0862745098039217"/>
    <x v="3"/>
    <s v="Yes"/>
    <n v="1"/>
    <x v="0"/>
    <n v="11"/>
    <n v="4"/>
    <n v="4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909"/>
    <n v="1964"/>
    <n v="60"/>
    <s v="Boomers"/>
    <s v="Bachelors"/>
    <s v="College"/>
    <s v="Married"/>
    <n v="58512"/>
    <n v="58512"/>
    <s v="Bracket 4"/>
    <n v="0"/>
    <n v="1"/>
    <s v="Parent"/>
    <s v="2013-09-19"/>
    <d v="2014-10-04T00:00:00"/>
    <n v="380"/>
    <n v="25"/>
    <n v="355"/>
    <d v="2013-10-14T00:00:00"/>
    <n v="895"/>
    <n v="10"/>
    <n v="101"/>
    <n v="13"/>
    <n v="0"/>
    <n v="152"/>
    <n v="1171"/>
    <n v="3.081578947368421"/>
    <x v="3"/>
    <s v="No"/>
    <n v="5"/>
    <x v="1"/>
    <n v="8"/>
    <n v="3"/>
    <n v="4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597"/>
    <n v="1969"/>
    <n v="55"/>
    <s v="Gen X"/>
    <s v="Bachelors"/>
    <s v="College"/>
    <s v="Married"/>
    <n v="73448"/>
    <n v="73448"/>
    <s v="Bracket 4"/>
    <n v="0"/>
    <n v="0"/>
    <s v="Not Parent"/>
    <s v="2014-02-10"/>
    <d v="2014-10-04T00:00:00"/>
    <n v="236"/>
    <n v="10"/>
    <n v="226"/>
    <d v="2014-02-20T00:00:00"/>
    <n v="236"/>
    <n v="106"/>
    <n v="189"/>
    <n v="23"/>
    <n v="41"/>
    <n v="130"/>
    <n v="725"/>
    <n v="3.0720338983050848"/>
    <x v="3"/>
    <s v="No"/>
    <n v="1"/>
    <x v="0"/>
    <n v="9"/>
    <n v="7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36"/>
    <n v="1973"/>
    <n v="51"/>
    <s v="Gen X"/>
    <s v="Bachelors"/>
    <s v="College"/>
    <s v="Single"/>
    <n v="65333"/>
    <n v="65333"/>
    <s v="Bracket 4"/>
    <n v="0"/>
    <n v="1"/>
    <s v="Parent"/>
    <s v="2014-01-17"/>
    <d v="2014-10-04T00:00:00"/>
    <n v="260"/>
    <n v="58"/>
    <n v="202"/>
    <d v="2014-03-16T00:00:00"/>
    <n v="654"/>
    <n v="7"/>
    <n v="92"/>
    <n v="0"/>
    <n v="15"/>
    <n v="30"/>
    <n v="798"/>
    <n v="3.0692307692307694"/>
    <x v="3"/>
    <s v="Yes"/>
    <n v="7"/>
    <x v="1"/>
    <n v="8"/>
    <n v="9"/>
    <n v="4"/>
    <x v="2"/>
    <n v="6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2004"/>
    <n v="1969"/>
    <n v="55"/>
    <s v="Gen X"/>
    <s v="Bachelors"/>
    <s v="College"/>
    <s v="Single"/>
    <n v="72679"/>
    <n v="72679"/>
    <s v="Bracket 4"/>
    <n v="0"/>
    <n v="1"/>
    <s v="Parent"/>
    <s v="2013-09-18"/>
    <d v="2014-10-04T00:00:00"/>
    <n v="381"/>
    <n v="65"/>
    <n v="316"/>
    <d v="2013-11-22T00:00:00"/>
    <n v="619"/>
    <n v="54"/>
    <n v="260"/>
    <n v="127"/>
    <n v="54"/>
    <n v="54"/>
    <n v="1168"/>
    <n v="3.0656167979002626"/>
    <x v="3"/>
    <s v="Yes"/>
    <n v="1"/>
    <x v="0"/>
    <n v="5"/>
    <n v="4"/>
    <n v="7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503"/>
    <n v="1976"/>
    <n v="48"/>
    <s v="Gen X"/>
    <s v="Bachelors"/>
    <s v="College"/>
    <s v="Single"/>
    <n v="75825"/>
    <n v="75825"/>
    <s v="Bracket 5"/>
    <n v="0"/>
    <n v="0"/>
    <s v="Not Parent"/>
    <s v="2012-10-12"/>
    <d v="2014-10-04T00:00:00"/>
    <n v="722"/>
    <n v="40"/>
    <n v="682"/>
    <d v="2012-11-21T00:00:00"/>
    <n v="1032"/>
    <n v="105"/>
    <n v="779"/>
    <n v="137"/>
    <n v="105"/>
    <n v="51"/>
    <n v="2209"/>
    <n v="3.0595567867036011"/>
    <x v="3"/>
    <s v="No"/>
    <n v="0"/>
    <x v="0"/>
    <n v="9"/>
    <n v="5"/>
    <n v="8"/>
    <x v="0"/>
    <n v="4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7725"/>
    <n v="1965"/>
    <n v="59"/>
    <s v="Gen X"/>
    <s v="Postgraduate"/>
    <s v="College"/>
    <s v="Married"/>
    <n v="76800"/>
    <n v="76800"/>
    <s v="Bracket 5"/>
    <n v="0"/>
    <n v="0"/>
    <s v="Not Parent"/>
    <s v="2014-03-08"/>
    <d v="2014-10-04T00:00:00"/>
    <n v="210"/>
    <n v="33"/>
    <n v="177"/>
    <d v="2014-04-10T00:00:00"/>
    <n v="173"/>
    <n v="26"/>
    <n v="255"/>
    <n v="35"/>
    <n v="71"/>
    <n v="81"/>
    <n v="641"/>
    <n v="3.0523809523809522"/>
    <x v="3"/>
    <s v="No"/>
    <n v="1"/>
    <x v="0"/>
    <n v="7"/>
    <n v="4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504"/>
    <n v="1949"/>
    <n v="75"/>
    <s v="Boomers"/>
    <s v="Master"/>
    <s v="College"/>
    <s v="Married"/>
    <n v="81698"/>
    <n v="81698"/>
    <s v="Bracket 5"/>
    <n v="0"/>
    <n v="0"/>
    <s v="Not Parent"/>
    <s v="2013-11-06"/>
    <d v="2014-10-04T00:00:00"/>
    <n v="332"/>
    <n v="4"/>
    <n v="328"/>
    <d v="2013-11-10T00:00:00"/>
    <n v="179"/>
    <n v="28"/>
    <n v="520"/>
    <n v="111"/>
    <n v="123"/>
    <n v="47"/>
    <n v="1008"/>
    <n v="3.036144578313253"/>
    <x v="3"/>
    <s v="No"/>
    <n v="1"/>
    <x v="0"/>
    <n v="13"/>
    <n v="3"/>
    <n v="8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9743"/>
    <n v="1955"/>
    <n v="69"/>
    <s v="Boomers"/>
    <s v="Bachelors"/>
    <s v="College"/>
    <s v="Married"/>
    <n v="76998"/>
    <n v="76998"/>
    <s v="Bracket 5"/>
    <n v="0"/>
    <n v="1"/>
    <s v="Parent"/>
    <s v="2013-01-11"/>
    <d v="2014-10-04T00:00:00"/>
    <n v="631"/>
    <n v="85"/>
    <n v="546"/>
    <d v="2013-04-06T00:00:00"/>
    <n v="1449"/>
    <n v="89"/>
    <n v="161"/>
    <n v="69"/>
    <n v="35"/>
    <n v="107"/>
    <n v="1910"/>
    <n v="3.0269413629160065"/>
    <x v="3"/>
    <s v="Yes"/>
    <n v="2"/>
    <x v="0"/>
    <n v="8"/>
    <n v="11"/>
    <n v="8"/>
    <x v="2"/>
    <n v="6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2471"/>
    <n v="1965"/>
    <n v="59"/>
    <s v="Gen X"/>
    <s v="Bachelors"/>
    <s v="College"/>
    <s v="Married"/>
    <n v="61482"/>
    <n v="61482"/>
    <s v="Bracket 4"/>
    <n v="0"/>
    <n v="0"/>
    <s v="Not Parent"/>
    <s v="2014-06-27"/>
    <d v="2014-10-04T00:00:00"/>
    <n v="99"/>
    <n v="39"/>
    <n v="60"/>
    <d v="2014-08-05T00:00:00"/>
    <n v="48"/>
    <n v="58"/>
    <n v="68"/>
    <n v="16"/>
    <n v="66"/>
    <n v="43"/>
    <n v="299"/>
    <n v="3.0202020202020203"/>
    <x v="3"/>
    <s v="No"/>
    <n v="1"/>
    <x v="0"/>
    <n v="6"/>
    <n v="3"/>
    <n v="2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185"/>
    <n v="1966"/>
    <n v="58"/>
    <s v="Gen X"/>
    <s v="PhD"/>
    <s v="College"/>
    <s v="Single"/>
    <n v="69759"/>
    <n v="69759"/>
    <s v="Bracket 4"/>
    <n v="0"/>
    <n v="0"/>
    <s v="Not Parent"/>
    <s v="2013-10-28"/>
    <d v="2014-10-04T00:00:00"/>
    <n v="341"/>
    <n v="38"/>
    <n v="303"/>
    <d v="2013-12-05T00:00:00"/>
    <n v="452"/>
    <n v="20"/>
    <n v="514"/>
    <n v="13"/>
    <n v="30"/>
    <n v="0"/>
    <n v="1029"/>
    <n v="3.0175953079178885"/>
    <x v="3"/>
    <s v="No"/>
    <n v="3"/>
    <x v="0"/>
    <n v="5"/>
    <n v="4"/>
    <n v="6"/>
    <x v="1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3667"/>
    <n v="1969"/>
    <n v="55"/>
    <s v="Gen X"/>
    <s v="Bachelors"/>
    <s v="College"/>
    <s v="Married"/>
    <n v="80952"/>
    <n v="80952"/>
    <s v="Bracket 5"/>
    <n v="0"/>
    <n v="0"/>
    <s v="Not Parent"/>
    <s v="2013-02-28"/>
    <d v="2014-10-04T00:00:00"/>
    <n v="583"/>
    <n v="20"/>
    <n v="563"/>
    <d v="2013-03-20T00:00:00"/>
    <n v="778"/>
    <n v="178"/>
    <n v="689"/>
    <n v="41"/>
    <n v="27"/>
    <n v="44"/>
    <n v="1757"/>
    <n v="3.0137221269296739"/>
    <x v="3"/>
    <s v="No"/>
    <n v="1"/>
    <x v="0"/>
    <n v="11"/>
    <n v="8"/>
    <n v="5"/>
    <x v="0"/>
    <n v="8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7972"/>
    <n v="1955"/>
    <n v="69"/>
    <s v="Boomers"/>
    <s v="Bachelors"/>
    <s v="College"/>
    <s v="Single"/>
    <n v="72906"/>
    <n v="72906"/>
    <s v="Bracket 4"/>
    <n v="0"/>
    <n v="0"/>
    <s v="Not Parent"/>
    <s v="2013-09-17"/>
    <d v="2014-10-04T00:00:00"/>
    <n v="382"/>
    <n v="79"/>
    <n v="303"/>
    <d v="2013-12-05T00:00:00"/>
    <n v="400"/>
    <n v="32"/>
    <n v="519"/>
    <n v="71"/>
    <n v="75"/>
    <n v="54"/>
    <n v="1151"/>
    <n v="3.0130890052356021"/>
    <x v="3"/>
    <s v="Yes"/>
    <n v="1"/>
    <x v="0"/>
    <n v="9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57"/>
    <n v="1951"/>
    <n v="73"/>
    <s v="Boomers"/>
    <s v="Bachelors"/>
    <s v="College"/>
    <s v="Single"/>
    <n v="72282"/>
    <n v="72282"/>
    <s v="Bracket 4"/>
    <n v="0"/>
    <n v="0"/>
    <s v="Not Parent"/>
    <s v="2013-07-19"/>
    <d v="2014-10-04T00:00:00"/>
    <n v="442"/>
    <n v="70"/>
    <n v="372"/>
    <d v="2013-09-27T00:00:00"/>
    <n v="503"/>
    <n v="27"/>
    <n v="419"/>
    <n v="90"/>
    <n v="139"/>
    <n v="153"/>
    <n v="1331"/>
    <n v="3.0113122171945701"/>
    <x v="3"/>
    <s v="Yes"/>
    <n v="1"/>
    <x v="0"/>
    <n v="9"/>
    <n v="5"/>
    <n v="7"/>
    <x v="0"/>
    <n v="7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2730"/>
    <n v="1955"/>
    <n v="69"/>
    <s v="Boomers"/>
    <s v="Bachelors"/>
    <s v="College"/>
    <s v="Single"/>
    <n v="80317"/>
    <n v="80317"/>
    <s v="Bracket 5"/>
    <n v="0"/>
    <n v="0"/>
    <s v="Not Parent"/>
    <s v="2013-08-20"/>
    <d v="2014-10-04T00:00:00"/>
    <n v="410"/>
    <n v="64"/>
    <n v="346"/>
    <d v="2013-10-23T00:00:00"/>
    <n v="536"/>
    <n v="11"/>
    <n v="387"/>
    <n v="149"/>
    <n v="91"/>
    <n v="57"/>
    <n v="1231"/>
    <n v="3.0024390243902439"/>
    <x v="3"/>
    <s v="Yes"/>
    <n v="1"/>
    <x v="0"/>
    <n v="10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336"/>
    <n v="1948"/>
    <n v="76"/>
    <s v="Boomers"/>
    <s v="PhD"/>
    <s v="College"/>
    <s v="Partner"/>
    <n v="66375"/>
    <n v="66375"/>
    <s v="Bracket 4"/>
    <n v="0"/>
    <n v="1"/>
    <s v="Parent"/>
    <s v="2013-11-21"/>
    <d v="2014-10-04T00:00:00"/>
    <n v="317"/>
    <n v="96"/>
    <n v="221"/>
    <d v="2014-02-25T00:00:00"/>
    <n v="712"/>
    <n v="0"/>
    <n v="45"/>
    <n v="0"/>
    <n v="0"/>
    <n v="191"/>
    <n v="948"/>
    <n v="2.9905362776025237"/>
    <x v="3"/>
    <s v="Yes"/>
    <n v="3"/>
    <x v="0"/>
    <n v="5"/>
    <n v="2"/>
    <n v="4"/>
    <x v="0"/>
    <n v="7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0196"/>
    <n v="1978"/>
    <n v="46"/>
    <s v="Gen X"/>
    <s v="Bachelors"/>
    <s v="College"/>
    <s v="Married"/>
    <n v="71427"/>
    <n v="71427"/>
    <s v="Bracket 4"/>
    <n v="2"/>
    <n v="0"/>
    <s v="Parent"/>
    <s v="2014-03-12"/>
    <d v="2014-10-04T00:00:00"/>
    <n v="206"/>
    <n v="26"/>
    <n v="180"/>
    <d v="2014-04-07T00:00:00"/>
    <n v="212"/>
    <n v="123"/>
    <n v="177"/>
    <n v="15"/>
    <n v="64"/>
    <n v="23"/>
    <n v="614"/>
    <n v="2.9805825242718447"/>
    <x v="3"/>
    <s v="No"/>
    <n v="2"/>
    <x v="0"/>
    <n v="8"/>
    <n v="8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23"/>
    <n v="1973"/>
    <n v="51"/>
    <s v="Gen X"/>
    <s v="Bachelors"/>
    <s v="College"/>
    <s v="Single"/>
    <n v="83917"/>
    <n v="83917"/>
    <s v="Bracket 5"/>
    <n v="0"/>
    <n v="0"/>
    <s v="Not Parent"/>
    <s v="2013-04-18"/>
    <d v="2014-10-04T00:00:00"/>
    <n v="534"/>
    <n v="12"/>
    <n v="522"/>
    <d v="2013-04-30T00:00:00"/>
    <n v="514"/>
    <n v="22"/>
    <n v="732"/>
    <n v="42"/>
    <n v="198"/>
    <n v="79"/>
    <n v="1587"/>
    <n v="2.9719101123595504"/>
    <x v="3"/>
    <s v="No"/>
    <n v="1"/>
    <x v="0"/>
    <n v="7"/>
    <n v="6"/>
    <n v="7"/>
    <x v="0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619"/>
    <n v="1994"/>
    <n v="30"/>
    <s v="Millennials"/>
    <s v="Bachelors"/>
    <s v="College"/>
    <s v="Single"/>
    <n v="95529"/>
    <n v="95529"/>
    <s v="Bracket 5"/>
    <n v="0"/>
    <n v="0"/>
    <s v="Not Parent"/>
    <s v="2012-12-03"/>
    <d v="2014-10-04T00:00:00"/>
    <n v="670"/>
    <n v="29"/>
    <n v="641"/>
    <d v="2013-01-01T00:00:00"/>
    <n v="770"/>
    <n v="29"/>
    <n v="890"/>
    <n v="250"/>
    <n v="27"/>
    <n v="24"/>
    <n v="1990"/>
    <n v="2.9701492537313432"/>
    <x v="3"/>
    <s v="No"/>
    <n v="1"/>
    <x v="0"/>
    <n v="7"/>
    <n v="7"/>
    <n v="3"/>
    <x v="0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328"/>
    <n v="1982"/>
    <n v="42"/>
    <s v="Millennials"/>
    <s v="Postgraduate"/>
    <s v="College"/>
    <s v="Married"/>
    <n v="57937"/>
    <n v="57937"/>
    <s v="Bracket 4"/>
    <n v="0"/>
    <n v="1"/>
    <s v="Parent"/>
    <s v="2014-02-16"/>
    <d v="2014-10-04T00:00:00"/>
    <n v="230"/>
    <n v="56"/>
    <n v="174"/>
    <d v="2014-04-13T00:00:00"/>
    <n v="261"/>
    <n v="42"/>
    <n v="144"/>
    <n v="55"/>
    <n v="48"/>
    <n v="133"/>
    <n v="683"/>
    <n v="2.9695652173913043"/>
    <x v="3"/>
    <s v="Yes"/>
    <n v="3"/>
    <x v="0"/>
    <n v="9"/>
    <n v="4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78"/>
    <n v="1959"/>
    <n v="65"/>
    <s v="Boomers"/>
    <s v="Bachelors"/>
    <s v="College"/>
    <s v="Partner"/>
    <n v="71232"/>
    <n v="71232"/>
    <s v="Bracket 4"/>
    <n v="0"/>
    <n v="1"/>
    <s v="Parent"/>
    <s v="2013-11-28"/>
    <d v="2014-10-04T00:00:00"/>
    <n v="310"/>
    <n v="91"/>
    <n v="219"/>
    <d v="2014-02-27T00:00:00"/>
    <n v="653"/>
    <n v="17"/>
    <n v="170"/>
    <n v="34"/>
    <n v="26"/>
    <n v="17"/>
    <n v="917"/>
    <n v="2.9580645161290322"/>
    <x v="3"/>
    <s v="Yes"/>
    <n v="2"/>
    <x v="0"/>
    <n v="10"/>
    <n v="11"/>
    <n v="2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361"/>
    <n v="1974"/>
    <n v="50"/>
    <s v="Gen X"/>
    <s v="Master"/>
    <s v="College"/>
    <s v="Married"/>
    <n v="82584"/>
    <n v="82584"/>
    <s v="Bracket 5"/>
    <n v="0"/>
    <n v="0"/>
    <s v="Not Parent"/>
    <s v="2013-06-04"/>
    <d v="2014-10-04T00:00:00"/>
    <n v="487"/>
    <n v="26"/>
    <n v="461"/>
    <d v="2013-06-30T00:00:00"/>
    <n v="1076"/>
    <n v="68"/>
    <n v="103"/>
    <n v="29"/>
    <n v="91"/>
    <n v="68"/>
    <n v="1435"/>
    <n v="2.9466119096509242"/>
    <x v="3"/>
    <s v="No"/>
    <n v="1"/>
    <x v="0"/>
    <n v="8"/>
    <n v="3"/>
    <n v="4"/>
    <x v="0"/>
    <n v="1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5989"/>
    <n v="1959"/>
    <n v="65"/>
    <s v="Boomers"/>
    <s v="Postgraduate"/>
    <s v="College"/>
    <s v="Divorced"/>
    <n v="78353"/>
    <n v="78353"/>
    <s v="Bracket 5"/>
    <n v="0"/>
    <n v="1"/>
    <s v="Parent"/>
    <s v="2013-04-16"/>
    <d v="2014-10-04T00:00:00"/>
    <n v="536"/>
    <n v="51"/>
    <n v="485"/>
    <d v="2013-06-06T00:00:00"/>
    <n v="752"/>
    <n v="122"/>
    <n v="476"/>
    <n v="39"/>
    <n v="153"/>
    <n v="34"/>
    <n v="1576"/>
    <n v="2.9402985074626864"/>
    <x v="3"/>
    <s v="Yes"/>
    <n v="1"/>
    <x v="0"/>
    <n v="11"/>
    <n v="10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274"/>
    <n v="1957"/>
    <n v="67"/>
    <s v="Boomers"/>
    <s v="Bachelors"/>
    <s v="College"/>
    <s v="Married"/>
    <n v="78618"/>
    <n v="78618"/>
    <s v="Bracket 5"/>
    <n v="0"/>
    <n v="0"/>
    <s v="Not Parent"/>
    <s v="2012-09-28"/>
    <d v="2014-10-04T00:00:00"/>
    <n v="736"/>
    <n v="87"/>
    <n v="649"/>
    <d v="2012-12-24T00:00:00"/>
    <n v="736"/>
    <n v="163"/>
    <n v="818"/>
    <n v="212"/>
    <n v="163"/>
    <n v="61"/>
    <n v="2153"/>
    <n v="2.9252717391304346"/>
    <x v="3"/>
    <s v="Yes"/>
    <n v="1"/>
    <x v="0"/>
    <n v="10"/>
    <n v="4"/>
    <n v="7"/>
    <x v="0"/>
    <n v="2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0965"/>
    <n v="1955"/>
    <n v="69"/>
    <s v="Boomers"/>
    <s v="Bachelors"/>
    <s v="College"/>
    <s v="Partner"/>
    <n v="76005"/>
    <n v="76005"/>
    <s v="Bracket 5"/>
    <n v="0"/>
    <n v="0"/>
    <s v="Not Parent"/>
    <s v="2013-02-22"/>
    <d v="2014-10-04T00:00:00"/>
    <n v="589"/>
    <n v="72"/>
    <n v="517"/>
    <d v="2013-05-05T00:00:00"/>
    <n v="983"/>
    <n v="20"/>
    <n v="389"/>
    <n v="240"/>
    <n v="50"/>
    <n v="40"/>
    <n v="1722"/>
    <n v="2.9235993208828521"/>
    <x v="3"/>
    <s v="Yes"/>
    <n v="1"/>
    <x v="0"/>
    <n v="13"/>
    <n v="3"/>
    <n v="5"/>
    <x v="0"/>
    <n v="6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109"/>
    <n v="1990"/>
    <n v="34"/>
    <s v="Millennials"/>
    <s v="Bachelors"/>
    <s v="College"/>
    <s v="Single"/>
    <n v="96843"/>
    <n v="96843"/>
    <s v="Bracket 6"/>
    <n v="0"/>
    <n v="0"/>
    <s v="Not Parent"/>
    <s v="2013-04-23"/>
    <d v="2014-10-04T00:00:00"/>
    <n v="529"/>
    <n v="60"/>
    <n v="469"/>
    <d v="2013-06-22T00:00:00"/>
    <n v="448"/>
    <n v="71"/>
    <n v="951"/>
    <n v="40"/>
    <n v="17"/>
    <n v="17"/>
    <n v="1544"/>
    <n v="2.9187145557655954"/>
    <x v="3"/>
    <s v="Yes"/>
    <n v="1"/>
    <x v="0"/>
    <n v="10"/>
    <n v="6"/>
    <n v="11"/>
    <x v="1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2886"/>
    <n v="1971"/>
    <n v="53"/>
    <s v="Gen X"/>
    <s v="Master"/>
    <s v="College"/>
    <s v="Divorced"/>
    <n v="74290"/>
    <n v="74290"/>
    <s v="Bracket 5"/>
    <n v="0"/>
    <n v="1"/>
    <s v="Parent"/>
    <s v="2013-08-12"/>
    <d v="2014-10-04T00:00:00"/>
    <n v="418"/>
    <n v="70"/>
    <n v="348"/>
    <d v="2013-10-21T00:00:00"/>
    <n v="1121"/>
    <n v="0"/>
    <n v="72"/>
    <n v="0"/>
    <n v="12"/>
    <n v="12"/>
    <n v="1217"/>
    <n v="2.9114832535885169"/>
    <x v="3"/>
    <s v="Yes"/>
    <n v="4"/>
    <x v="1"/>
    <n v="10"/>
    <n v="10"/>
    <n v="8"/>
    <x v="0"/>
    <n v="6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1544"/>
    <n v="1967"/>
    <n v="57"/>
    <s v="Gen X"/>
    <s v="Master"/>
    <s v="College"/>
    <s v="Divorced"/>
    <n v="81380"/>
    <n v="81380"/>
    <s v="Bracket 5"/>
    <n v="0"/>
    <n v="0"/>
    <s v="Not Parent"/>
    <s v="2012-12-22"/>
    <d v="2014-10-04T00:00:00"/>
    <n v="651"/>
    <n v="51"/>
    <n v="600"/>
    <d v="2013-02-11T00:00:00"/>
    <n v="741"/>
    <n v="68"/>
    <n v="689"/>
    <n v="224"/>
    <n v="68"/>
    <n v="103"/>
    <n v="1893"/>
    <n v="2.9078341013824884"/>
    <x v="3"/>
    <s v="Yes"/>
    <n v="1"/>
    <x v="0"/>
    <n v="10"/>
    <n v="4"/>
    <n v="2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21"/>
    <n v="1992"/>
    <n v="32"/>
    <s v="Millennials"/>
    <s v="Master"/>
    <s v="College"/>
    <s v="Single"/>
    <n v="92859"/>
    <n v="92859"/>
    <s v="Bracket 5"/>
    <n v="0"/>
    <n v="0"/>
    <s v="Not Parent"/>
    <s v="2012-10-19"/>
    <d v="2014-10-04T00:00:00"/>
    <n v="715"/>
    <n v="46"/>
    <n v="669"/>
    <d v="2012-12-04T00:00:00"/>
    <n v="962"/>
    <n v="61"/>
    <n v="921"/>
    <n v="52"/>
    <n v="61"/>
    <n v="20"/>
    <n v="2077"/>
    <n v="2.9048951048951048"/>
    <x v="3"/>
    <s v="No"/>
    <n v="1"/>
    <x v="0"/>
    <n v="12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262"/>
    <n v="1962"/>
    <n v="62"/>
    <s v="Boomers"/>
    <s v="Master"/>
    <s v="College"/>
    <s v="Single"/>
    <n v="72217"/>
    <n v="72217"/>
    <s v="Bracket 4"/>
    <n v="0"/>
    <n v="0"/>
    <s v="Not Parent"/>
    <s v="2013-04-10"/>
    <d v="2014-10-04T00:00:00"/>
    <n v="542"/>
    <n v="93"/>
    <n v="449"/>
    <d v="2013-07-12T00:00:00"/>
    <n v="816"/>
    <n v="42"/>
    <n v="450"/>
    <n v="55"/>
    <n v="56"/>
    <n v="154"/>
    <n v="1573"/>
    <n v="2.9022140221402215"/>
    <x v="3"/>
    <s v="Yes"/>
    <n v="1"/>
    <x v="0"/>
    <n v="8"/>
    <n v="3"/>
    <n v="10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150"/>
    <n v="1958"/>
    <n v="66"/>
    <s v="Boomers"/>
    <s v="PhD"/>
    <s v="College"/>
    <s v="Widow"/>
    <n v="80995"/>
    <n v="80995"/>
    <s v="Bracket 5"/>
    <n v="0"/>
    <n v="1"/>
    <s v="Parent"/>
    <s v="2013-05-11"/>
    <d v="2014-10-04T00:00:00"/>
    <n v="511"/>
    <n v="83"/>
    <n v="428"/>
    <d v="2013-08-02T00:00:00"/>
    <n v="860"/>
    <n v="28"/>
    <n v="409"/>
    <n v="73"/>
    <n v="56"/>
    <n v="56"/>
    <n v="1482"/>
    <n v="2.9001956947162428"/>
    <x v="3"/>
    <s v="Yes"/>
    <n v="1"/>
    <x v="0"/>
    <n v="4"/>
    <n v="8"/>
    <n v="9"/>
    <x v="1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349"/>
    <n v="1987"/>
    <n v="37"/>
    <s v="Millennials"/>
    <s v="Master"/>
    <s v="College"/>
    <s v="Divorced"/>
    <n v="61787"/>
    <n v="61787"/>
    <s v="Bracket 4"/>
    <n v="0"/>
    <n v="0"/>
    <s v="Not Parent"/>
    <s v="2013-07-06"/>
    <d v="2014-10-04T00:00:00"/>
    <n v="455"/>
    <n v="71"/>
    <n v="384"/>
    <d v="2013-09-15T00:00:00"/>
    <n v="621"/>
    <n v="73"/>
    <n v="414"/>
    <n v="78"/>
    <n v="48"/>
    <n v="85"/>
    <n v="1319"/>
    <n v="2.8989010989010988"/>
    <x v="3"/>
    <s v="Yes"/>
    <n v="1"/>
    <x v="0"/>
    <n v="6"/>
    <n v="8"/>
    <n v="4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560"/>
    <n v="1965"/>
    <n v="59"/>
    <s v="Gen X"/>
    <s v="Bachelors"/>
    <s v="College"/>
    <s v="Partner"/>
    <n v="83003"/>
    <n v="83003"/>
    <s v="Bracket 5"/>
    <n v="0"/>
    <n v="0"/>
    <s v="Not Parent"/>
    <s v="2013-03-03"/>
    <d v="2014-10-04T00:00:00"/>
    <n v="580"/>
    <n v="18"/>
    <n v="562"/>
    <d v="2013-03-21T00:00:00"/>
    <n v="856"/>
    <n v="61"/>
    <n v="570"/>
    <n v="40"/>
    <n v="25"/>
    <n v="122"/>
    <n v="1674"/>
    <n v="2.886206896551724"/>
    <x v="3"/>
    <s v="No"/>
    <n v="1"/>
    <x v="0"/>
    <n v="8"/>
    <n v="7"/>
    <n v="6"/>
    <x v="0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077"/>
    <n v="1979"/>
    <n v="45"/>
    <s v="Gen X"/>
    <s v="Bachelors"/>
    <s v="College"/>
    <s v="Partner"/>
    <n v="77298"/>
    <n v="77298"/>
    <s v="Bracket 5"/>
    <n v="0"/>
    <n v="1"/>
    <s v="Parent"/>
    <s v="2013-11-02"/>
    <d v="2014-10-04T00:00:00"/>
    <n v="336"/>
    <n v="46"/>
    <n v="290"/>
    <d v="2013-12-18T00:00:00"/>
    <n v="425"/>
    <n v="115"/>
    <n v="292"/>
    <n v="23"/>
    <n v="35"/>
    <n v="79"/>
    <n v="969"/>
    <n v="2.8839285714285716"/>
    <x v="3"/>
    <s v="No"/>
    <n v="1"/>
    <x v="0"/>
    <n v="11"/>
    <n v="6"/>
    <n v="6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173"/>
    <n v="1979"/>
    <n v="45"/>
    <s v="Gen X"/>
    <s v="Bachelors"/>
    <s v="College"/>
    <s v="Partner"/>
    <n v="77298"/>
    <n v="77298"/>
    <s v="Bracket 5"/>
    <n v="0"/>
    <n v="1"/>
    <s v="Parent"/>
    <s v="2013-11-02"/>
    <d v="2014-10-04T00:00:00"/>
    <n v="336"/>
    <n v="46"/>
    <n v="290"/>
    <d v="2013-12-18T00:00:00"/>
    <n v="425"/>
    <n v="115"/>
    <n v="292"/>
    <n v="23"/>
    <n v="35"/>
    <n v="79"/>
    <n v="969"/>
    <n v="2.8839285714285716"/>
    <x v="3"/>
    <s v="No"/>
    <n v="1"/>
    <x v="0"/>
    <n v="11"/>
    <n v="6"/>
    <n v="6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52"/>
    <n v="1957"/>
    <n v="67"/>
    <s v="Boomers"/>
    <s v="Bachelors"/>
    <s v="College"/>
    <s v="Single"/>
    <n v="50388"/>
    <n v="50388"/>
    <s v="Bracket 3"/>
    <n v="0"/>
    <n v="1"/>
    <s v="Parent"/>
    <s v="2014-05-28"/>
    <d v="2014-10-04T00:00:00"/>
    <n v="129"/>
    <n v="3"/>
    <n v="126"/>
    <d v="2014-05-31T00:00:00"/>
    <n v="292"/>
    <n v="6"/>
    <n v="37"/>
    <n v="0"/>
    <n v="3"/>
    <n v="34"/>
    <n v="372"/>
    <n v="2.8837209302325579"/>
    <x v="3"/>
    <s v="No"/>
    <n v="4"/>
    <x v="1"/>
    <n v="6"/>
    <n v="6"/>
    <n v="1"/>
    <x v="0"/>
    <n v="7"/>
    <n v="1"/>
    <n v="0"/>
    <n v="0"/>
    <n v="1"/>
    <n v="0"/>
    <n v="2"/>
    <x v="0"/>
    <n v="1"/>
    <s v="Converted"/>
    <x v="0"/>
    <n v="3"/>
    <n v="11"/>
    <n v="0"/>
    <n v="3"/>
    <n v="0"/>
    <n v="0"/>
    <n v="3"/>
    <x v="1"/>
  </r>
  <r>
    <n v="10766"/>
    <n v="1964"/>
    <n v="60"/>
    <s v="Boomers"/>
    <s v="PhD"/>
    <s v="College"/>
    <s v="Married"/>
    <n v="65526"/>
    <n v="65526"/>
    <s v="Bracket 4"/>
    <n v="0"/>
    <n v="1"/>
    <s v="Parent"/>
    <s v="2014-04-11"/>
    <d v="2014-10-04T00:00:00"/>
    <n v="176"/>
    <n v="22"/>
    <n v="154"/>
    <d v="2014-05-03T00:00:00"/>
    <n v="397"/>
    <n v="19"/>
    <n v="69"/>
    <n v="12"/>
    <n v="0"/>
    <n v="9"/>
    <n v="506"/>
    <n v="2.875"/>
    <x v="3"/>
    <s v="No"/>
    <n v="1"/>
    <x v="0"/>
    <n v="8"/>
    <n v="4"/>
    <n v="4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971"/>
    <n v="1964"/>
    <n v="60"/>
    <s v="Boomers"/>
    <s v="PhD"/>
    <s v="College"/>
    <s v="Married"/>
    <n v="65526"/>
    <n v="65526"/>
    <s v="Bracket 4"/>
    <n v="0"/>
    <n v="1"/>
    <s v="Parent"/>
    <s v="2014-04-11"/>
    <d v="2014-10-04T00:00:00"/>
    <n v="176"/>
    <n v="22"/>
    <n v="154"/>
    <d v="2014-05-03T00:00:00"/>
    <n v="397"/>
    <n v="19"/>
    <n v="69"/>
    <n v="12"/>
    <n v="0"/>
    <n v="9"/>
    <n v="506"/>
    <n v="2.875"/>
    <x v="3"/>
    <s v="No"/>
    <n v="1"/>
    <x v="0"/>
    <n v="8"/>
    <n v="4"/>
    <n v="4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357"/>
    <n v="1970"/>
    <n v="54"/>
    <s v="Gen X"/>
    <s v="Bachelors"/>
    <s v="College"/>
    <s v="Partner"/>
    <n v="74854"/>
    <n v="74854"/>
    <s v="Bracket 5"/>
    <n v="1"/>
    <n v="2"/>
    <s v="Parent"/>
    <s v="2013-04-08"/>
    <d v="2014-10-04T00:00:00"/>
    <n v="544"/>
    <n v="90"/>
    <n v="454"/>
    <d v="2013-07-07T00:00:00"/>
    <n v="856"/>
    <n v="59"/>
    <n v="487"/>
    <n v="58"/>
    <n v="29"/>
    <n v="73"/>
    <n v="1562"/>
    <n v="2.8713235294117645"/>
    <x v="3"/>
    <s v="Yes"/>
    <n v="7"/>
    <x v="1"/>
    <n v="5"/>
    <n v="2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579"/>
    <n v="1957"/>
    <n v="67"/>
    <s v="Boomers"/>
    <s v="Bachelors"/>
    <s v="College"/>
    <s v="Married"/>
    <n v="71113"/>
    <n v="71113"/>
    <s v="Bracket 4"/>
    <n v="0"/>
    <n v="1"/>
    <s v="Parent"/>
    <s v="2013-12-17"/>
    <d v="2014-10-04T00:00:00"/>
    <n v="291"/>
    <n v="95"/>
    <n v="196"/>
    <d v="2014-03-22T00:00:00"/>
    <n v="495"/>
    <n v="33"/>
    <n v="255"/>
    <n v="11"/>
    <n v="33"/>
    <n v="8"/>
    <n v="835"/>
    <n v="2.8694158075601375"/>
    <x v="3"/>
    <s v="Yes"/>
    <n v="4"/>
    <x v="1"/>
    <n v="9"/>
    <n v="6"/>
    <n v="7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411"/>
    <n v="1952"/>
    <n v="72"/>
    <s v="Boomers"/>
    <s v="Bachelors"/>
    <s v="College"/>
    <s v="Divorced"/>
    <n v="82623"/>
    <n v="82623"/>
    <s v="Bracket 5"/>
    <n v="0"/>
    <n v="0"/>
    <s v="Not Parent"/>
    <s v="2013-11-10"/>
    <d v="2014-10-04T00:00:00"/>
    <n v="328"/>
    <n v="58"/>
    <n v="270"/>
    <d v="2014-01-07T00:00:00"/>
    <n v="204"/>
    <n v="34"/>
    <n v="204"/>
    <n v="172"/>
    <n v="153"/>
    <n v="173"/>
    <n v="940"/>
    <n v="2.8658536585365852"/>
    <x v="3"/>
    <s v="Yes"/>
    <n v="1"/>
    <x v="0"/>
    <n v="4"/>
    <n v="2"/>
    <n v="9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260"/>
    <n v="1955"/>
    <n v="69"/>
    <s v="Boomers"/>
    <s v="Master"/>
    <s v="College"/>
    <s v="Partner"/>
    <n v="82384"/>
    <n v="82384"/>
    <s v="Bracket 5"/>
    <n v="0"/>
    <n v="0"/>
    <s v="Not Parent"/>
    <s v="2012-11-19"/>
    <d v="2014-10-04T00:00:00"/>
    <n v="684"/>
    <n v="55"/>
    <n v="629"/>
    <d v="2013-01-13T00:00:00"/>
    <n v="984"/>
    <n v="51"/>
    <n v="432"/>
    <n v="180"/>
    <n v="120"/>
    <n v="190"/>
    <n v="1957"/>
    <n v="2.8611111111111112"/>
    <x v="3"/>
    <s v="Yes"/>
    <n v="1"/>
    <x v="0"/>
    <n v="13"/>
    <n v="3"/>
    <n v="10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236"/>
    <n v="1979"/>
    <n v="45"/>
    <s v="Gen X"/>
    <s v="Bachelors"/>
    <s v="College"/>
    <s v="Partner"/>
    <n v="77568"/>
    <n v="77568"/>
    <s v="Bracket 5"/>
    <n v="0"/>
    <n v="1"/>
    <s v="Parent"/>
    <s v="2012-08-25"/>
    <d v="2014-10-04T00:00:00"/>
    <n v="770"/>
    <n v="30"/>
    <n v="740"/>
    <d v="2012-09-24T00:00:00"/>
    <n v="1230"/>
    <n v="0"/>
    <n v="396"/>
    <n v="232"/>
    <n v="178"/>
    <n v="158"/>
    <n v="2194"/>
    <n v="2.8493506493506495"/>
    <x v="3"/>
    <s v="No"/>
    <n v="1"/>
    <x v="0"/>
    <n v="8"/>
    <n v="10"/>
    <n v="2"/>
    <x v="2"/>
    <n v="5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2975"/>
    <n v="1976"/>
    <n v="48"/>
    <s v="Gen X"/>
    <s v="Bachelors"/>
    <s v="College"/>
    <s v="Partner"/>
    <n v="85606"/>
    <n v="85606"/>
    <s v="Bracket 5"/>
    <n v="0"/>
    <n v="1"/>
    <s v="Parent"/>
    <s v="2012-11-12"/>
    <d v="2014-10-04T00:00:00"/>
    <n v="691"/>
    <n v="89"/>
    <n v="602"/>
    <d v="2013-02-09T00:00:00"/>
    <n v="717"/>
    <n v="42"/>
    <n v="864"/>
    <n v="219"/>
    <n v="30"/>
    <n v="84"/>
    <n v="1956"/>
    <n v="2.8306801736613605"/>
    <x v="3"/>
    <s v="Yes"/>
    <n v="2"/>
    <x v="0"/>
    <n v="9"/>
    <n v="6"/>
    <n v="7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7279"/>
    <n v="1969"/>
    <n v="55"/>
    <s v="Gen X"/>
    <s v="PhD"/>
    <s v="College"/>
    <s v="Partner"/>
    <n v="69476"/>
    <n v="69476"/>
    <s v="Bracket 4"/>
    <n v="0"/>
    <n v="0"/>
    <s v="Not Parent"/>
    <s v="2013-09-30"/>
    <d v="2014-10-04T00:00:00"/>
    <n v="369"/>
    <n v="3"/>
    <n v="366"/>
    <d v="2013-10-03T00:00:00"/>
    <n v="260"/>
    <n v="86"/>
    <n v="559"/>
    <n v="63"/>
    <n v="9"/>
    <n v="67"/>
    <n v="1044"/>
    <n v="2.8292682926829267"/>
    <x v="3"/>
    <s v="No"/>
    <n v="1"/>
    <x v="0"/>
    <n v="4"/>
    <n v="4"/>
    <n v="6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03"/>
    <n v="1958"/>
    <n v="66"/>
    <s v="Boomers"/>
    <s v="PhD"/>
    <s v="College"/>
    <s v="Partner"/>
    <n v="78952"/>
    <n v="78952"/>
    <s v="Bracket 5"/>
    <n v="0"/>
    <n v="1"/>
    <s v="Parent"/>
    <s v="2012-09-24"/>
    <d v="2014-10-04T00:00:00"/>
    <n v="740"/>
    <n v="11"/>
    <n v="729"/>
    <d v="2012-10-05T00:00:00"/>
    <n v="1170"/>
    <n v="19"/>
    <n v="594"/>
    <n v="99"/>
    <n v="76"/>
    <n v="134"/>
    <n v="2092"/>
    <n v="2.827027027027027"/>
    <x v="3"/>
    <s v="No"/>
    <n v="2"/>
    <x v="0"/>
    <n v="12"/>
    <n v="2"/>
    <n v="5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945"/>
    <n v="1952"/>
    <n v="72"/>
    <s v="Boomers"/>
    <s v="Bachelors"/>
    <s v="College"/>
    <s v="Single"/>
    <n v="84574"/>
    <n v="84574"/>
    <s v="Bracket 5"/>
    <n v="0"/>
    <n v="0"/>
    <s v="Not Parent"/>
    <s v="2013-06-04"/>
    <d v="2014-10-04T00:00:00"/>
    <n v="487"/>
    <n v="72"/>
    <n v="415"/>
    <d v="2013-08-15T00:00:00"/>
    <n v="387"/>
    <n v="20"/>
    <n v="713"/>
    <n v="38"/>
    <n v="54"/>
    <n v="163"/>
    <n v="1375"/>
    <n v="2.8234086242299794"/>
    <x v="3"/>
    <s v="Yes"/>
    <n v="1"/>
    <x v="0"/>
    <n v="11"/>
    <n v="9"/>
    <n v="11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955"/>
    <n v="1962"/>
    <n v="62"/>
    <s v="Boomers"/>
    <s v="Bachelors"/>
    <s v="College"/>
    <s v="Partner"/>
    <n v="72025"/>
    <n v="72025"/>
    <s v="Bracket 4"/>
    <n v="0"/>
    <n v="0"/>
    <s v="Not Parent"/>
    <s v="2012-11-17"/>
    <d v="2014-10-04T00:00:00"/>
    <n v="686"/>
    <n v="27"/>
    <n v="659"/>
    <d v="2012-12-14T00:00:00"/>
    <n v="833"/>
    <n v="33"/>
    <n v="549"/>
    <n v="151"/>
    <n v="133"/>
    <n v="233"/>
    <n v="1932"/>
    <n v="2.8163265306122449"/>
    <x v="3"/>
    <s v="No"/>
    <n v="1"/>
    <x v="0"/>
    <n v="8"/>
    <n v="4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830"/>
    <n v="1953"/>
    <n v="71"/>
    <s v="Boomers"/>
    <s v="Master"/>
    <s v="College"/>
    <s v="Married"/>
    <n v="59354"/>
    <n v="59354"/>
    <s v="Bracket 4"/>
    <n v="0"/>
    <n v="2"/>
    <s v="Parent"/>
    <s v="2014-04-24"/>
    <d v="2014-10-04T00:00:00"/>
    <n v="163"/>
    <n v="59"/>
    <n v="104"/>
    <d v="2014-06-22T00:00:00"/>
    <n v="295"/>
    <n v="21"/>
    <n v="78"/>
    <n v="39"/>
    <n v="13"/>
    <n v="13"/>
    <n v="459"/>
    <n v="2.8159509202453989"/>
    <x v="3"/>
    <s v="Yes"/>
    <n v="1"/>
    <x v="0"/>
    <n v="7"/>
    <n v="4"/>
    <n v="4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214"/>
    <n v="1957"/>
    <n v="67"/>
    <s v="Boomers"/>
    <s v="Bachelors"/>
    <s v="College"/>
    <s v="Married"/>
    <n v="62187"/>
    <n v="62187"/>
    <s v="Bracket 4"/>
    <n v="0"/>
    <n v="0"/>
    <s v="Not Parent"/>
    <s v="2013-07-05"/>
    <d v="2014-10-04T00:00:00"/>
    <n v="456"/>
    <n v="49"/>
    <n v="407"/>
    <d v="2013-08-23T00:00:00"/>
    <n v="792"/>
    <n v="0"/>
    <n v="275"/>
    <n v="45"/>
    <n v="45"/>
    <n v="126"/>
    <n v="1283"/>
    <n v="2.8135964912280702"/>
    <x v="3"/>
    <s v="Yes"/>
    <n v="1"/>
    <x v="0"/>
    <n v="5"/>
    <n v="4"/>
    <n v="8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826"/>
    <n v="1972"/>
    <n v="52"/>
    <s v="Gen X"/>
    <s v="PhD"/>
    <s v="College"/>
    <s v="Single"/>
    <n v="86857"/>
    <n v="86857"/>
    <s v="Bracket 5"/>
    <n v="0"/>
    <n v="0"/>
    <s v="Not Parent"/>
    <s v="2012-09-12"/>
    <d v="2014-10-04T00:00:00"/>
    <n v="752"/>
    <n v="96"/>
    <n v="656"/>
    <d v="2012-12-17T00:00:00"/>
    <n v="899"/>
    <n v="102"/>
    <n v="838"/>
    <n v="133"/>
    <n v="102"/>
    <n v="40"/>
    <n v="2114"/>
    <n v="2.8111702127659575"/>
    <x v="3"/>
    <s v="Yes"/>
    <n v="1"/>
    <x v="0"/>
    <n v="10"/>
    <n v="5"/>
    <n v="6"/>
    <x v="0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830"/>
    <n v="1972"/>
    <n v="52"/>
    <s v="Gen X"/>
    <s v="PhD"/>
    <s v="College"/>
    <s v="Single"/>
    <n v="86857"/>
    <n v="86857"/>
    <s v="Bracket 5"/>
    <n v="0"/>
    <n v="0"/>
    <s v="Not Parent"/>
    <s v="2012-09-12"/>
    <d v="2014-10-04T00:00:00"/>
    <n v="752"/>
    <n v="96"/>
    <n v="656"/>
    <d v="2012-12-17T00:00:00"/>
    <n v="899"/>
    <n v="102"/>
    <n v="838"/>
    <n v="133"/>
    <n v="102"/>
    <n v="40"/>
    <n v="2114"/>
    <n v="2.8111702127659575"/>
    <x v="3"/>
    <s v="Yes"/>
    <n v="1"/>
    <x v="0"/>
    <n v="10"/>
    <n v="5"/>
    <n v="6"/>
    <x v="0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9212"/>
    <n v="1962"/>
    <n v="62"/>
    <s v="Boomers"/>
    <s v="Master"/>
    <s v="College"/>
    <s v="Married"/>
    <n v="72828"/>
    <n v="72828"/>
    <s v="Bracket 4"/>
    <n v="0"/>
    <n v="1"/>
    <s v="Parent"/>
    <s v="2013-02-14"/>
    <d v="2014-10-04T00:00:00"/>
    <n v="597"/>
    <n v="17"/>
    <n v="580"/>
    <d v="2013-03-03T00:00:00"/>
    <n v="1205"/>
    <n v="0"/>
    <n v="235"/>
    <n v="19"/>
    <n v="14"/>
    <n v="205"/>
    <n v="1678"/>
    <n v="2.8107202680067003"/>
    <x v="3"/>
    <s v="No"/>
    <n v="6"/>
    <x v="1"/>
    <n v="13"/>
    <n v="6"/>
    <n v="3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721"/>
    <n v="1951"/>
    <n v="73"/>
    <s v="Boomers"/>
    <s v="Bachelors"/>
    <s v="College"/>
    <s v="Married"/>
    <n v="71965"/>
    <n v="71965"/>
    <s v="Bracket 4"/>
    <n v="0"/>
    <n v="1"/>
    <s v="Parent"/>
    <s v="2013-07-29"/>
    <d v="2014-10-04T00:00:00"/>
    <n v="432"/>
    <n v="21"/>
    <n v="411"/>
    <d v="2013-08-19T00:00:00"/>
    <n v="572"/>
    <n v="19"/>
    <n v="286"/>
    <n v="50"/>
    <n v="38"/>
    <n v="248"/>
    <n v="1213"/>
    <n v="2.8078703703703702"/>
    <x v="3"/>
    <s v="No"/>
    <n v="3"/>
    <x v="0"/>
    <n v="5"/>
    <n v="6"/>
    <n v="3"/>
    <x v="2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18"/>
    <n v="1983"/>
    <n v="41"/>
    <s v="Millennials"/>
    <s v="Master"/>
    <s v="College"/>
    <s v="Single"/>
    <n v="89616"/>
    <n v="89616"/>
    <s v="Bracket 5"/>
    <n v="0"/>
    <n v="0"/>
    <s v="Not Parent"/>
    <s v="2013-02-25"/>
    <d v="2014-10-04T00:00:00"/>
    <n v="586"/>
    <n v="36"/>
    <n v="550"/>
    <d v="2013-04-02T00:00:00"/>
    <n v="671"/>
    <n v="47"/>
    <n v="655"/>
    <n v="145"/>
    <n v="111"/>
    <n v="15"/>
    <n v="1644"/>
    <n v="2.8054607508532423"/>
    <x v="3"/>
    <s v="No"/>
    <n v="1"/>
    <x v="0"/>
    <n v="12"/>
    <n v="7"/>
    <n v="5"/>
    <x v="0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870"/>
    <n v="1967"/>
    <n v="57"/>
    <s v="Gen X"/>
    <s v="Bachelors"/>
    <s v="College"/>
    <s v="Married"/>
    <n v="61223"/>
    <n v="61223"/>
    <s v="Bracket 4"/>
    <n v="0"/>
    <n v="1"/>
    <s v="Parent"/>
    <s v="2013-06-13"/>
    <d v="2014-10-04T00:00:00"/>
    <n v="478"/>
    <n v="46"/>
    <n v="432"/>
    <d v="2013-07-29T00:00:00"/>
    <n v="709"/>
    <n v="43"/>
    <n v="182"/>
    <n v="42"/>
    <n v="118"/>
    <n v="247"/>
    <n v="1341"/>
    <n v="2.8054393305439329"/>
    <x v="3"/>
    <s v="No"/>
    <n v="2"/>
    <x v="0"/>
    <n v="4"/>
    <n v="9"/>
    <n v="3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407"/>
    <n v="1954"/>
    <n v="70"/>
    <s v="Boomers"/>
    <s v="Bachelors"/>
    <s v="College"/>
    <s v="Partner"/>
    <n v="53103"/>
    <n v="53103"/>
    <s v="Bracket 4"/>
    <n v="0"/>
    <n v="1"/>
    <s v="Parent"/>
    <s v="2013-09-12"/>
    <d v="2014-10-04T00:00:00"/>
    <n v="387"/>
    <n v="70"/>
    <n v="317"/>
    <d v="2013-11-21T00:00:00"/>
    <n v="729"/>
    <n v="17"/>
    <n v="133"/>
    <n v="11"/>
    <n v="0"/>
    <n v="195"/>
    <n v="1085"/>
    <n v="2.8036175710594313"/>
    <x v="3"/>
    <s v="Yes"/>
    <n v="5"/>
    <x v="1"/>
    <n v="7"/>
    <n v="10"/>
    <n v="6"/>
    <x v="2"/>
    <n v="7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6982"/>
    <n v="1976"/>
    <n v="48"/>
    <s v="Gen X"/>
    <s v="Bachelors"/>
    <s v="College"/>
    <s v="Married"/>
    <n v="74068"/>
    <n v="74068"/>
    <s v="Bracket 4"/>
    <n v="0"/>
    <n v="0"/>
    <s v="Not Parent"/>
    <s v="2013-03-19"/>
    <d v="2014-10-04T00:00:00"/>
    <n v="564"/>
    <n v="14"/>
    <n v="550"/>
    <d v="2013-04-02T00:00:00"/>
    <n v="783"/>
    <n v="30"/>
    <n v="537"/>
    <n v="140"/>
    <n v="76"/>
    <n v="15"/>
    <n v="1581"/>
    <n v="2.8031914893617023"/>
    <x v="3"/>
    <s v="No"/>
    <n v="1"/>
    <x v="0"/>
    <n v="9"/>
    <n v="4"/>
    <n v="10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83"/>
    <n v="1958"/>
    <n v="66"/>
    <s v="Boomers"/>
    <s v="Bachelors"/>
    <s v="College"/>
    <s v="Married"/>
    <n v="48192"/>
    <n v="48192"/>
    <s v="Bracket 3"/>
    <n v="0"/>
    <n v="0"/>
    <s v="Not Parent"/>
    <s v="2013-04-06"/>
    <d v="2014-10-04T00:00:00"/>
    <n v="546"/>
    <n v="76"/>
    <n v="470"/>
    <d v="2013-06-21T00:00:00"/>
    <n v="1039"/>
    <n v="43"/>
    <n v="204"/>
    <n v="153"/>
    <n v="58"/>
    <n v="29"/>
    <n v="1526"/>
    <n v="2.7948717948717947"/>
    <x v="3"/>
    <s v="Yes"/>
    <n v="3"/>
    <x v="0"/>
    <n v="12"/>
    <n v="2"/>
    <n v="8"/>
    <x v="0"/>
    <n v="8"/>
    <n v="1"/>
    <n v="1"/>
    <n v="0"/>
    <n v="1"/>
    <n v="0"/>
    <n v="3"/>
    <x v="0"/>
    <n v="1"/>
    <s v="Converted"/>
    <x v="0"/>
    <n v="3"/>
    <n v="11"/>
    <n v="4"/>
    <n v="3"/>
    <n v="0"/>
    <n v="0"/>
    <n v="7"/>
    <x v="0"/>
  </r>
  <r>
    <n v="1103"/>
    <n v="1976"/>
    <n v="48"/>
    <s v="Gen X"/>
    <s v="Master"/>
    <s v="College"/>
    <s v="Married"/>
    <n v="81929"/>
    <n v="81929"/>
    <s v="Bracket 5"/>
    <n v="1"/>
    <n v="0"/>
    <s v="Parent"/>
    <s v="2012-09-29"/>
    <d v="2014-10-04T00:00:00"/>
    <n v="735"/>
    <n v="60"/>
    <n v="675"/>
    <d v="2012-11-28T00:00:00"/>
    <n v="1486"/>
    <n v="55"/>
    <n v="278"/>
    <n v="49"/>
    <n v="0"/>
    <n v="185"/>
    <n v="2053"/>
    <n v="2.7931972789115647"/>
    <x v="3"/>
    <s v="Yes"/>
    <n v="2"/>
    <x v="0"/>
    <n v="10"/>
    <n v="4"/>
    <n v="4"/>
    <x v="0"/>
    <n v="6"/>
    <n v="0"/>
    <n v="0"/>
    <n v="1"/>
    <n v="0"/>
    <n v="1"/>
    <n v="2"/>
    <x v="3"/>
    <n v="1"/>
    <s v="Converted"/>
    <x v="0"/>
    <n v="3"/>
    <n v="11"/>
    <n v="4"/>
    <n v="3"/>
    <n v="0"/>
    <n v="1"/>
    <n v="8"/>
    <x v="0"/>
  </r>
  <r>
    <n v="7881"/>
    <n v="1946"/>
    <n v="78"/>
    <s v="Boomers"/>
    <s v="Master"/>
    <s v="College"/>
    <s v="Married"/>
    <n v="66835"/>
    <n v="66835"/>
    <s v="Bracket 4"/>
    <n v="0"/>
    <n v="0"/>
    <s v="Not Parent"/>
    <s v="2013-09-28"/>
    <d v="2014-10-04T00:00:00"/>
    <n v="371"/>
    <n v="21"/>
    <n v="350"/>
    <d v="2013-10-19T00:00:00"/>
    <n v="620"/>
    <n v="26"/>
    <n v="195"/>
    <n v="34"/>
    <n v="17"/>
    <n v="141"/>
    <n v="1033"/>
    <n v="2.7843665768194068"/>
    <x v="3"/>
    <s v="No"/>
    <n v="1"/>
    <x v="0"/>
    <n v="13"/>
    <n v="6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562"/>
    <n v="1946"/>
    <n v="78"/>
    <s v="Boomers"/>
    <s v="Master"/>
    <s v="College"/>
    <s v="Married"/>
    <n v="66835"/>
    <n v="66835"/>
    <s v="Bracket 4"/>
    <n v="0"/>
    <n v="0"/>
    <s v="Not Parent"/>
    <s v="2013-09-28"/>
    <d v="2014-10-04T00:00:00"/>
    <n v="371"/>
    <n v="21"/>
    <n v="350"/>
    <d v="2013-10-19T00:00:00"/>
    <n v="620"/>
    <n v="26"/>
    <n v="195"/>
    <n v="34"/>
    <n v="17"/>
    <n v="141"/>
    <n v="1033"/>
    <n v="2.7843665768194068"/>
    <x v="3"/>
    <s v="No"/>
    <n v="1"/>
    <x v="0"/>
    <n v="13"/>
    <n v="6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90"/>
    <n v="1970"/>
    <n v="54"/>
    <s v="Gen X"/>
    <s v="Master"/>
    <s v="College"/>
    <s v="Divorced"/>
    <n v="78579"/>
    <n v="78579"/>
    <s v="Bracket 5"/>
    <n v="0"/>
    <n v="0"/>
    <s v="Not Parent"/>
    <s v="2012-12-22"/>
    <d v="2014-10-04T00:00:00"/>
    <n v="651"/>
    <n v="35"/>
    <n v="616"/>
    <d v="2013-01-26T00:00:00"/>
    <n v="816"/>
    <n v="66"/>
    <n v="549"/>
    <n v="216"/>
    <n v="66"/>
    <n v="99"/>
    <n v="1812"/>
    <n v="2.7834101382488479"/>
    <x v="3"/>
    <s v="No"/>
    <n v="1"/>
    <x v="0"/>
    <n v="4"/>
    <n v="5"/>
    <n v="6"/>
    <x v="1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8867"/>
    <n v="1988"/>
    <n v="36"/>
    <s v="Millennials"/>
    <s v="PhD"/>
    <s v="College"/>
    <s v="Married"/>
    <n v="67546"/>
    <n v="67546"/>
    <s v="Bracket 4"/>
    <n v="0"/>
    <n v="0"/>
    <s v="Not Parent"/>
    <s v="2012-08-31"/>
    <d v="2014-10-04T00:00:00"/>
    <n v="764"/>
    <n v="90"/>
    <n v="674"/>
    <d v="2012-11-29T00:00:00"/>
    <n v="864"/>
    <n v="134"/>
    <n v="768"/>
    <n v="150"/>
    <n v="38"/>
    <n v="172"/>
    <n v="2126"/>
    <n v="2.7827225130890052"/>
    <x v="3"/>
    <s v="Yes"/>
    <n v="1"/>
    <x v="0"/>
    <n v="5"/>
    <n v="4"/>
    <n v="10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747"/>
    <n v="1988"/>
    <n v="36"/>
    <s v="Millennials"/>
    <s v="PhD"/>
    <s v="College"/>
    <s v="Married"/>
    <n v="67546"/>
    <n v="67546"/>
    <s v="Bracket 4"/>
    <n v="0"/>
    <n v="0"/>
    <s v="Not Parent"/>
    <s v="2012-08-31"/>
    <d v="2014-10-04T00:00:00"/>
    <n v="764"/>
    <n v="90"/>
    <n v="674"/>
    <d v="2012-11-29T00:00:00"/>
    <n v="864"/>
    <n v="134"/>
    <n v="768"/>
    <n v="150"/>
    <n v="38"/>
    <n v="172"/>
    <n v="2126"/>
    <n v="2.7827225130890052"/>
    <x v="3"/>
    <s v="Yes"/>
    <n v="1"/>
    <x v="0"/>
    <n v="5"/>
    <n v="4"/>
    <n v="10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628"/>
    <n v="1971"/>
    <n v="53"/>
    <s v="Gen X"/>
    <s v="Bachelors"/>
    <s v="College"/>
    <s v="Partner"/>
    <n v="71796"/>
    <n v="71796"/>
    <s v="Bracket 4"/>
    <n v="0"/>
    <n v="0"/>
    <s v="Not Parent"/>
    <s v="2013-10-24"/>
    <d v="2014-10-04T00:00:00"/>
    <n v="345"/>
    <n v="54"/>
    <n v="291"/>
    <d v="2013-12-17T00:00:00"/>
    <n v="354"/>
    <n v="21"/>
    <n v="311"/>
    <n v="167"/>
    <n v="75"/>
    <n v="32"/>
    <n v="960"/>
    <n v="2.7826086956521738"/>
    <x v="3"/>
    <s v="Yes"/>
    <n v="1"/>
    <x v="0"/>
    <n v="4"/>
    <n v="9"/>
    <n v="3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799"/>
    <n v="1955"/>
    <n v="69"/>
    <s v="Boomers"/>
    <s v="Bachelors"/>
    <s v="College"/>
    <s v="Married"/>
    <n v="67225"/>
    <n v="67225"/>
    <s v="Bracket 4"/>
    <n v="0"/>
    <n v="1"/>
    <s v="Parent"/>
    <s v="2013-11-26"/>
    <d v="2014-10-04T00:00:00"/>
    <n v="312"/>
    <n v="4"/>
    <n v="308"/>
    <d v="2013-11-30T00:00:00"/>
    <n v="315"/>
    <n v="35"/>
    <n v="322"/>
    <n v="46"/>
    <n v="7"/>
    <n v="143"/>
    <n v="868"/>
    <n v="2.7820512820512819"/>
    <x v="3"/>
    <s v="No"/>
    <n v="3"/>
    <x v="0"/>
    <n v="11"/>
    <n v="7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611"/>
    <n v="1970"/>
    <n v="54"/>
    <s v="Gen X"/>
    <s v="Bachelors"/>
    <s v="College"/>
    <s v="Partner"/>
    <n v="105471"/>
    <n v="105471"/>
    <s v="Bracket 6"/>
    <n v="0"/>
    <n v="0"/>
    <s v="Not Parent"/>
    <s v="2013-01-21"/>
    <d v="2014-10-04T00:00:00"/>
    <n v="621"/>
    <n v="36"/>
    <n v="585"/>
    <d v="2013-02-26T00:00:00"/>
    <n v="1009"/>
    <n v="181"/>
    <n v="104"/>
    <n v="202"/>
    <n v="21"/>
    <n v="207"/>
    <n v="1724"/>
    <n v="2.7761674718196456"/>
    <x v="3"/>
    <s v="No"/>
    <n v="0"/>
    <x v="0"/>
    <n v="13"/>
    <n v="9"/>
    <n v="8"/>
    <x v="0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5628"/>
    <n v="1982"/>
    <n v="42"/>
    <s v="Millennials"/>
    <s v="Bachelors"/>
    <s v="College"/>
    <s v="Partner"/>
    <n v="61416"/>
    <n v="61416"/>
    <s v="Bracket 4"/>
    <n v="0"/>
    <n v="0"/>
    <s v="Not Parent"/>
    <s v="2013-02-08"/>
    <d v="2014-10-04T00:00:00"/>
    <n v="603"/>
    <n v="25"/>
    <n v="578"/>
    <d v="2013-03-05T00:00:00"/>
    <n v="848"/>
    <n v="154"/>
    <n v="323"/>
    <n v="201"/>
    <n v="61"/>
    <n v="78"/>
    <n v="1665"/>
    <n v="2.7611940298507465"/>
    <x v="3"/>
    <s v="No"/>
    <n v="1"/>
    <x v="0"/>
    <n v="10"/>
    <n v="10"/>
    <n v="3"/>
    <x v="0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4947"/>
    <n v="1966"/>
    <n v="58"/>
    <s v="Gen X"/>
    <s v="Postgraduate"/>
    <s v="College"/>
    <s v="Single"/>
    <n v="89572"/>
    <n v="89572"/>
    <s v="Bracket 5"/>
    <n v="0"/>
    <n v="0"/>
    <s v="Not Parent"/>
    <s v="2012-09-15"/>
    <d v="2014-10-04T00:00:00"/>
    <n v="749"/>
    <n v="44"/>
    <n v="705"/>
    <d v="2012-10-29T00:00:00"/>
    <n v="606"/>
    <n v="24"/>
    <n v="974"/>
    <n v="197"/>
    <n v="194"/>
    <n v="64"/>
    <n v="2059"/>
    <n v="2.7489986648865155"/>
    <x v="3"/>
    <s v="No"/>
    <n v="1"/>
    <x v="0"/>
    <n v="9"/>
    <n v="7"/>
    <n v="7"/>
    <x v="0"/>
    <n v="4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3867"/>
    <n v="1947"/>
    <n v="77"/>
    <s v="Boomers"/>
    <s v="PhD"/>
    <s v="College"/>
    <s v="Partner"/>
    <n v="73059"/>
    <n v="73059"/>
    <s v="Bracket 4"/>
    <n v="0"/>
    <n v="1"/>
    <s v="Parent"/>
    <s v="2013-08-31"/>
    <d v="2014-10-04T00:00:00"/>
    <n v="399"/>
    <n v="36"/>
    <n v="363"/>
    <d v="2013-10-06T00:00:00"/>
    <n v="410"/>
    <n v="112"/>
    <n v="420"/>
    <n v="0"/>
    <n v="82"/>
    <n v="71"/>
    <n v="1095"/>
    <n v="2.744360902255639"/>
    <x v="3"/>
    <s v="No"/>
    <n v="1"/>
    <x v="0"/>
    <n v="13"/>
    <n v="9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859"/>
    <n v="1947"/>
    <n v="77"/>
    <s v="Boomers"/>
    <s v="PhD"/>
    <s v="College"/>
    <s v="Partner"/>
    <n v="73059"/>
    <n v="73059"/>
    <s v="Bracket 4"/>
    <n v="0"/>
    <n v="1"/>
    <s v="Parent"/>
    <s v="2013-08-31"/>
    <d v="2014-10-04T00:00:00"/>
    <n v="399"/>
    <n v="36"/>
    <n v="363"/>
    <d v="2013-10-06T00:00:00"/>
    <n v="410"/>
    <n v="112"/>
    <n v="420"/>
    <n v="0"/>
    <n v="82"/>
    <n v="71"/>
    <n v="1095"/>
    <n v="2.744360902255639"/>
    <x v="3"/>
    <s v="No"/>
    <n v="1"/>
    <x v="0"/>
    <n v="13"/>
    <n v="9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967"/>
    <n v="1971"/>
    <n v="53"/>
    <s v="Gen X"/>
    <s v="PhD"/>
    <s v="College"/>
    <s v="Married"/>
    <n v="78931"/>
    <n v="78931"/>
    <s v="Bracket 5"/>
    <n v="0"/>
    <n v="0"/>
    <s v="Not Parent"/>
    <s v="2013-10-25"/>
    <d v="2014-10-04T00:00:00"/>
    <n v="344"/>
    <n v="19"/>
    <n v="325"/>
    <d v="2013-11-13T00:00:00"/>
    <n v="331"/>
    <n v="197"/>
    <n v="170"/>
    <n v="58"/>
    <n v="152"/>
    <n v="35"/>
    <n v="943"/>
    <n v="2.7412790697674421"/>
    <x v="3"/>
    <s v="No"/>
    <n v="1"/>
    <x v="0"/>
    <n v="13"/>
    <n v="2"/>
    <n v="8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181"/>
    <n v="1970"/>
    <n v="54"/>
    <s v="Gen X"/>
    <s v="Bachelors"/>
    <s v="College"/>
    <s v="Married"/>
    <n v="70617"/>
    <n v="70617"/>
    <s v="Bracket 4"/>
    <n v="0"/>
    <n v="0"/>
    <s v="Not Parent"/>
    <s v="2013-06-23"/>
    <d v="2014-10-04T00:00:00"/>
    <n v="468"/>
    <n v="45"/>
    <n v="423"/>
    <d v="2013-08-07T00:00:00"/>
    <n v="353"/>
    <n v="61"/>
    <n v="753"/>
    <n v="40"/>
    <n v="46"/>
    <n v="27"/>
    <n v="1280"/>
    <n v="2.7350427350427351"/>
    <x v="3"/>
    <s v="No"/>
    <n v="1"/>
    <x v="0"/>
    <n v="7"/>
    <n v="3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543"/>
    <n v="1980"/>
    <n v="44"/>
    <s v="Millennials"/>
    <s v="Bachelors"/>
    <s v="College"/>
    <s v="Married"/>
    <n v="82497"/>
    <n v="82497"/>
    <s v="Bracket 5"/>
    <n v="0"/>
    <n v="0"/>
    <s v="Not Parent"/>
    <s v="2012-10-31"/>
    <d v="2014-10-04T00:00:00"/>
    <n v="703"/>
    <n v="32"/>
    <n v="671"/>
    <d v="2012-12-02T00:00:00"/>
    <n v="777"/>
    <n v="129"/>
    <n v="573"/>
    <n v="216"/>
    <n v="21"/>
    <n v="203"/>
    <n v="1919"/>
    <n v="2.7297297297297298"/>
    <x v="3"/>
    <s v="No"/>
    <n v="1"/>
    <x v="0"/>
    <n v="9"/>
    <n v="2"/>
    <n v="7"/>
    <x v="0"/>
    <n v="4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8402"/>
    <n v="1953"/>
    <n v="71"/>
    <s v="Boomers"/>
    <s v="Master"/>
    <s v="College"/>
    <s v="Married"/>
    <n v="67087"/>
    <n v="67087"/>
    <s v="Bracket 4"/>
    <n v="0"/>
    <n v="1"/>
    <s v="Parent"/>
    <s v="2013-12-17"/>
    <d v="2014-10-04T00:00:00"/>
    <n v="291"/>
    <n v="40"/>
    <n v="251"/>
    <d v="2014-01-26T00:00:00"/>
    <n v="329"/>
    <n v="35"/>
    <n v="222"/>
    <n v="130"/>
    <n v="35"/>
    <n v="43"/>
    <n v="794"/>
    <n v="2.7285223367697595"/>
    <x v="3"/>
    <s v="No"/>
    <n v="2"/>
    <x v="0"/>
    <n v="8"/>
    <n v="7"/>
    <n v="5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631"/>
    <n v="1978"/>
    <n v="46"/>
    <s v="Gen X"/>
    <s v="Master"/>
    <s v="College"/>
    <s v="Partner"/>
    <n v="61346"/>
    <n v="61346"/>
    <s v="Bracket 4"/>
    <n v="1"/>
    <n v="0"/>
    <s v="Parent"/>
    <s v="2013-10-06"/>
    <d v="2014-10-04T00:00:00"/>
    <n v="363"/>
    <n v="34"/>
    <n v="329"/>
    <d v="2013-11-09T00:00:00"/>
    <n v="562"/>
    <n v="58"/>
    <n v="168"/>
    <n v="43"/>
    <n v="16"/>
    <n v="142"/>
    <n v="989"/>
    <n v="2.724517906336088"/>
    <x v="3"/>
    <s v="No"/>
    <n v="1"/>
    <x v="0"/>
    <n v="10"/>
    <n v="5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565"/>
    <n v="1955"/>
    <n v="69"/>
    <s v="Boomers"/>
    <s v="Master"/>
    <s v="College"/>
    <s v="Divorced"/>
    <n v="70638"/>
    <n v="70638"/>
    <s v="Bracket 4"/>
    <n v="0"/>
    <n v="0"/>
    <s v="Not Parent"/>
    <s v="2013-06-01"/>
    <d v="2014-10-04T00:00:00"/>
    <n v="490"/>
    <n v="69"/>
    <n v="421"/>
    <d v="2013-08-09T00:00:00"/>
    <n v="1016"/>
    <n v="12"/>
    <n v="215"/>
    <n v="16"/>
    <n v="12"/>
    <n v="63"/>
    <n v="1334"/>
    <n v="2.7224489795918365"/>
    <x v="3"/>
    <s v="Yes"/>
    <n v="1"/>
    <x v="0"/>
    <n v="10"/>
    <n v="4"/>
    <n v="5"/>
    <x v="0"/>
    <n v="3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5376"/>
    <n v="1979"/>
    <n v="45"/>
    <s v="Gen X"/>
    <s v="Bachelors"/>
    <s v="College"/>
    <s v="Married"/>
    <n v="2447"/>
    <n v="29364"/>
    <s v="Bracket 2"/>
    <n v="1"/>
    <n v="0"/>
    <s v="Parent"/>
    <s v="2013-01-06"/>
    <d v="2014-10-04T00:00:00"/>
    <n v="636"/>
    <n v="42"/>
    <n v="594"/>
    <d v="2013-02-17T00:00:00"/>
    <n v="1"/>
    <n v="1"/>
    <n v="1725"/>
    <n v="1"/>
    <n v="1"/>
    <n v="1"/>
    <n v="1730"/>
    <n v="2.7201257861635222"/>
    <x v="3"/>
    <s v="No"/>
    <n v="15"/>
    <x v="1"/>
    <n v="0"/>
    <n v="0"/>
    <n v="28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6658"/>
    <n v="1972"/>
    <n v="52"/>
    <s v="Gen X"/>
    <s v="Bachelors"/>
    <s v="College"/>
    <s v="Partner"/>
    <n v="59868"/>
    <n v="59868"/>
    <s v="Bracket 4"/>
    <n v="0"/>
    <n v="1"/>
    <s v="Parent"/>
    <s v="2013-07-22"/>
    <d v="2014-10-04T00:00:00"/>
    <n v="439"/>
    <n v="37"/>
    <n v="402"/>
    <d v="2013-08-28T00:00:00"/>
    <n v="771"/>
    <n v="51"/>
    <n v="154"/>
    <n v="54"/>
    <n v="10"/>
    <n v="154"/>
    <n v="1194"/>
    <n v="2.7198177676537587"/>
    <x v="3"/>
    <s v="No"/>
    <n v="7"/>
    <x v="1"/>
    <n v="12"/>
    <n v="11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749"/>
    <n v="1973"/>
    <n v="51"/>
    <s v="Gen X"/>
    <s v="Bachelors"/>
    <s v="College"/>
    <s v="Partner"/>
    <n v="73926"/>
    <n v="73926"/>
    <s v="Bracket 4"/>
    <n v="0"/>
    <n v="0"/>
    <s v="Not Parent"/>
    <s v="2013-03-02"/>
    <d v="2014-10-04T00:00:00"/>
    <n v="581"/>
    <n v="54"/>
    <n v="527"/>
    <d v="2013-04-25T00:00:00"/>
    <n v="627"/>
    <n v="91"/>
    <n v="597"/>
    <n v="159"/>
    <n v="91"/>
    <n v="15"/>
    <n v="1580"/>
    <n v="2.7194492254733218"/>
    <x v="3"/>
    <s v="Yes"/>
    <n v="1"/>
    <x v="0"/>
    <n v="12"/>
    <n v="6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530"/>
    <n v="1948"/>
    <n v="76"/>
    <s v="Boomers"/>
    <s v="Master"/>
    <s v="College"/>
    <s v="Widow"/>
    <n v="78427"/>
    <n v="78427"/>
    <s v="Bracket 5"/>
    <n v="0"/>
    <n v="0"/>
    <s v="Not Parent"/>
    <s v="2012-10-24"/>
    <d v="2014-10-04T00:00:00"/>
    <n v="710"/>
    <n v="36"/>
    <n v="674"/>
    <d v="2012-11-29T00:00:00"/>
    <n v="972"/>
    <n v="19"/>
    <n v="595"/>
    <n v="180"/>
    <n v="26"/>
    <n v="138"/>
    <n v="1930"/>
    <n v="2.7183098591549295"/>
    <x v="3"/>
    <s v="No"/>
    <n v="3"/>
    <x v="0"/>
    <n v="10"/>
    <n v="3"/>
    <n v="7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6255"/>
    <n v="1952"/>
    <n v="72"/>
    <s v="Boomers"/>
    <s v="Master"/>
    <s v="College"/>
    <s v="Partner"/>
    <n v="70545"/>
    <n v="70545"/>
    <s v="Bracket 4"/>
    <n v="0"/>
    <n v="1"/>
    <s v="Parent"/>
    <s v="2014-06-03"/>
    <d v="2014-10-04T00:00:00"/>
    <n v="123"/>
    <n v="29"/>
    <n v="94"/>
    <d v="2014-07-02T00:00:00"/>
    <n v="138"/>
    <n v="39"/>
    <n v="63"/>
    <n v="55"/>
    <n v="18"/>
    <n v="21"/>
    <n v="334"/>
    <n v="2.7154471544715446"/>
    <x v="3"/>
    <s v="No"/>
    <n v="1"/>
    <x v="0"/>
    <n v="7"/>
    <n v="4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910"/>
    <n v="1967"/>
    <n v="57"/>
    <s v="Gen X"/>
    <s v="Bachelors"/>
    <s v="College"/>
    <s v="Divorced"/>
    <n v="68743"/>
    <n v="68743"/>
    <s v="Bracket 4"/>
    <n v="0"/>
    <n v="0"/>
    <s v="Not Parent"/>
    <s v="2012-08-30"/>
    <d v="2014-10-04T00:00:00"/>
    <n v="765"/>
    <n v="81"/>
    <n v="684"/>
    <d v="2012-11-19T00:00:00"/>
    <n v="1132"/>
    <n v="134"/>
    <n v="384"/>
    <n v="175"/>
    <n v="134"/>
    <n v="115"/>
    <n v="2074"/>
    <n v="2.7111111111111112"/>
    <x v="3"/>
    <s v="Yes"/>
    <n v="1"/>
    <x v="0"/>
    <n v="13"/>
    <n v="11"/>
    <n v="5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698"/>
    <n v="1983"/>
    <n v="41"/>
    <s v="Millennials"/>
    <s v="Bachelors"/>
    <s v="College"/>
    <s v="Partner"/>
    <n v="78687"/>
    <n v="78687"/>
    <s v="Bracket 5"/>
    <n v="0"/>
    <n v="0"/>
    <s v="Not Parent"/>
    <s v="2012-08-09"/>
    <d v="2014-10-04T00:00:00"/>
    <n v="786"/>
    <n v="13"/>
    <n v="773"/>
    <d v="2012-08-22T00:00:00"/>
    <n v="817"/>
    <n v="185"/>
    <n v="687"/>
    <n v="145"/>
    <n v="55"/>
    <n v="241"/>
    <n v="2130"/>
    <n v="2.7099236641221376"/>
    <x v="3"/>
    <s v="No"/>
    <n v="1"/>
    <x v="0"/>
    <n v="8"/>
    <n v="4"/>
    <n v="6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732"/>
    <n v="1978"/>
    <n v="46"/>
    <s v="Gen X"/>
    <s v="Bachelors"/>
    <s v="College"/>
    <s v="Married"/>
    <n v="64813"/>
    <n v="64813"/>
    <s v="Bracket 4"/>
    <n v="1"/>
    <n v="0"/>
    <s v="Parent"/>
    <s v="2014-01-02"/>
    <d v="2014-10-04T00:00:00"/>
    <n v="275"/>
    <n v="81"/>
    <n v="194"/>
    <d v="2014-03-24T00:00:00"/>
    <n v="293"/>
    <n v="0"/>
    <n v="124"/>
    <n v="179"/>
    <n v="97"/>
    <n v="52"/>
    <n v="745"/>
    <n v="2.709090909090909"/>
    <x v="3"/>
    <s v="Yes"/>
    <n v="1"/>
    <x v="0"/>
    <n v="10"/>
    <n v="7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145"/>
    <n v="1972"/>
    <n v="52"/>
    <s v="Gen X"/>
    <s v="Bachelors"/>
    <s v="College"/>
    <s v="Single"/>
    <n v="72504"/>
    <n v="72504"/>
    <s v="Bracket 4"/>
    <n v="0"/>
    <n v="1"/>
    <s v="Parent"/>
    <s v="2013-04-06"/>
    <d v="2014-10-04T00:00:00"/>
    <n v="546"/>
    <n v="43"/>
    <n v="503"/>
    <d v="2013-05-19T00:00:00"/>
    <n v="604"/>
    <n v="26"/>
    <n v="470"/>
    <n v="123"/>
    <n v="161"/>
    <n v="94"/>
    <n v="1478"/>
    <n v="2.7069597069597071"/>
    <x v="3"/>
    <s v="No"/>
    <n v="2"/>
    <x v="0"/>
    <n v="6"/>
    <n v="5"/>
    <n v="9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254"/>
    <n v="1971"/>
    <n v="53"/>
    <s v="Gen X"/>
    <s v="Bachelors"/>
    <s v="College"/>
    <s v="Married"/>
    <n v="70886"/>
    <n v="70886"/>
    <s v="Bracket 4"/>
    <n v="1"/>
    <n v="0"/>
    <s v="Parent"/>
    <s v="2013-10-14"/>
    <d v="2014-10-04T00:00:00"/>
    <n v="355"/>
    <n v="65"/>
    <n v="290"/>
    <d v="2013-12-18T00:00:00"/>
    <n v="407"/>
    <n v="70"/>
    <n v="239"/>
    <n v="103"/>
    <n v="88"/>
    <n v="53"/>
    <n v="960"/>
    <n v="2.704225352112676"/>
    <x v="3"/>
    <s v="Yes"/>
    <n v="1"/>
    <x v="0"/>
    <n v="4"/>
    <n v="5"/>
    <n v="4"/>
    <x v="2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849"/>
    <n v="1970"/>
    <n v="54"/>
    <s v="Gen X"/>
    <s v="PhD"/>
    <s v="College"/>
    <s v="Married"/>
    <n v="80336"/>
    <n v="80336"/>
    <s v="Bracket 5"/>
    <n v="0"/>
    <n v="0"/>
    <s v="Not Parent"/>
    <s v="2013-09-09"/>
    <d v="2014-10-04T00:00:00"/>
    <n v="390"/>
    <n v="12"/>
    <n v="378"/>
    <d v="2013-09-21T00:00:00"/>
    <n v="209"/>
    <n v="19"/>
    <n v="456"/>
    <n v="160"/>
    <n v="142"/>
    <n v="66"/>
    <n v="1052"/>
    <n v="2.6974358974358976"/>
    <x v="3"/>
    <s v="No"/>
    <n v="1"/>
    <x v="0"/>
    <n v="13"/>
    <n v="2"/>
    <n v="9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556"/>
    <n v="1959"/>
    <n v="65"/>
    <s v="Boomers"/>
    <s v="Bachelors"/>
    <s v="College"/>
    <s v="Married"/>
    <n v="54984"/>
    <n v="54984"/>
    <s v="Bracket 4"/>
    <n v="0"/>
    <n v="1"/>
    <s v="Parent"/>
    <s v="2014-05-24"/>
    <d v="2014-10-04T00:00:00"/>
    <n v="133"/>
    <n v="51"/>
    <n v="82"/>
    <d v="2014-07-14T00:00:00"/>
    <n v="173"/>
    <n v="13"/>
    <n v="131"/>
    <n v="32"/>
    <n v="3"/>
    <n v="6"/>
    <n v="358"/>
    <n v="2.6917293233082709"/>
    <x v="3"/>
    <s v="Yes"/>
    <n v="4"/>
    <x v="1"/>
    <n v="6"/>
    <n v="6"/>
    <n v="1"/>
    <x v="0"/>
    <n v="7"/>
    <n v="1"/>
    <n v="0"/>
    <n v="0"/>
    <n v="0"/>
    <n v="0"/>
    <n v="1"/>
    <x v="0"/>
    <n v="1"/>
    <s v="Converted"/>
    <x v="0"/>
    <n v="3"/>
    <n v="11"/>
    <n v="0"/>
    <n v="3"/>
    <n v="0"/>
    <n v="1"/>
    <n v="4"/>
    <x v="1"/>
  </r>
  <r>
    <n v="3104"/>
    <n v="1961"/>
    <n v="63"/>
    <s v="Boomers"/>
    <s v="Bachelors"/>
    <s v="College"/>
    <s v="Single"/>
    <n v="82332"/>
    <n v="82332"/>
    <s v="Bracket 5"/>
    <n v="0"/>
    <n v="0"/>
    <s v="Not Parent"/>
    <s v="2012-09-17"/>
    <d v="2014-10-04T00:00:00"/>
    <n v="747"/>
    <n v="89"/>
    <n v="658"/>
    <d v="2012-12-15T00:00:00"/>
    <n v="830"/>
    <n v="59"/>
    <n v="968"/>
    <n v="51"/>
    <n v="79"/>
    <n v="19"/>
    <n v="2006"/>
    <n v="2.6854082998661313"/>
    <x v="3"/>
    <s v="Yes"/>
    <n v="1"/>
    <x v="0"/>
    <n v="12"/>
    <n v="5"/>
    <n v="3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030"/>
    <n v="1955"/>
    <n v="69"/>
    <s v="Boomers"/>
    <s v="PhD"/>
    <s v="College"/>
    <s v="Married"/>
    <n v="66465"/>
    <n v="66465"/>
    <s v="Bracket 4"/>
    <n v="0"/>
    <n v="1"/>
    <s v="Parent"/>
    <s v="2013-03-30"/>
    <d v="2014-10-04T00:00:00"/>
    <n v="553"/>
    <n v="1"/>
    <n v="552"/>
    <d v="2013-03-31T00:00:00"/>
    <n v="1200"/>
    <n v="0"/>
    <n v="204"/>
    <n v="38"/>
    <n v="29"/>
    <n v="14"/>
    <n v="1485"/>
    <n v="2.6853526220614827"/>
    <x v="3"/>
    <s v="No"/>
    <n v="3"/>
    <x v="0"/>
    <n v="12"/>
    <n v="11"/>
    <n v="9"/>
    <x v="0"/>
    <n v="6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0590"/>
    <n v="1956"/>
    <n v="68"/>
    <s v="Boomers"/>
    <s v="PhD"/>
    <s v="College"/>
    <s v="Partner"/>
    <n v="76542"/>
    <n v="76542"/>
    <s v="Bracket 5"/>
    <n v="0"/>
    <n v="0"/>
    <s v="Not Parent"/>
    <s v="2013-03-30"/>
    <d v="2014-10-04T00:00:00"/>
    <n v="553"/>
    <n v="91"/>
    <n v="462"/>
    <d v="2013-06-29T00:00:00"/>
    <n v="794"/>
    <n v="73"/>
    <n v="573"/>
    <n v="0"/>
    <n v="29"/>
    <n v="14"/>
    <n v="1483"/>
    <n v="2.6817359855334537"/>
    <x v="3"/>
    <s v="Yes"/>
    <n v="1"/>
    <x v="0"/>
    <n v="10"/>
    <n v="4"/>
    <n v="8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919"/>
    <n v="1976"/>
    <n v="48"/>
    <s v="Gen X"/>
    <s v="PhD"/>
    <s v="College"/>
    <s v="Partner"/>
    <n v="72335"/>
    <n v="72335"/>
    <s v="Bracket 4"/>
    <n v="0"/>
    <n v="0"/>
    <s v="Not Parent"/>
    <s v="2012-08-13"/>
    <d v="2014-10-04T00:00:00"/>
    <n v="782"/>
    <n v="2"/>
    <n v="780"/>
    <d v="2012-08-15T00:00:00"/>
    <n v="1285"/>
    <n v="105"/>
    <n v="653"/>
    <n v="28"/>
    <n v="21"/>
    <n v="0"/>
    <n v="2092"/>
    <n v="2.6751918158567776"/>
    <x v="3"/>
    <s v="No"/>
    <n v="1"/>
    <x v="0"/>
    <n v="8"/>
    <n v="10"/>
    <n v="4"/>
    <x v="2"/>
    <n v="8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125"/>
    <n v="1960"/>
    <n v="64"/>
    <s v="Boomers"/>
    <s v="Bachelors"/>
    <s v="College"/>
    <s v="Married"/>
    <n v="79530"/>
    <n v="79530"/>
    <s v="Bracket 5"/>
    <n v="0"/>
    <n v="0"/>
    <s v="Not Parent"/>
    <s v="2013-05-17"/>
    <d v="2014-10-04T00:00:00"/>
    <n v="505"/>
    <n v="64"/>
    <n v="441"/>
    <d v="2013-07-20T00:00:00"/>
    <n v="333"/>
    <n v="0"/>
    <n v="815"/>
    <n v="129"/>
    <n v="42"/>
    <n v="29"/>
    <n v="1348"/>
    <n v="2.6693069306930695"/>
    <x v="3"/>
    <s v="Yes"/>
    <n v="1"/>
    <x v="0"/>
    <n v="11"/>
    <n v="4"/>
    <n v="10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977"/>
    <n v="1974"/>
    <n v="50"/>
    <s v="Gen X"/>
    <s v="Bachelors"/>
    <s v="College"/>
    <s v="Partner"/>
    <n v="75702"/>
    <n v="75702"/>
    <s v="Bracket 5"/>
    <n v="0"/>
    <n v="1"/>
    <s v="Parent"/>
    <s v="2012-10-14"/>
    <d v="2014-10-04T00:00:00"/>
    <n v="720"/>
    <n v="87"/>
    <n v="633"/>
    <d v="2013-01-09T00:00:00"/>
    <n v="1073"/>
    <n v="0"/>
    <n v="629"/>
    <n v="145"/>
    <n v="37"/>
    <n v="37"/>
    <n v="1921"/>
    <n v="2.6680555555555556"/>
    <x v="3"/>
    <s v="Yes"/>
    <n v="1"/>
    <x v="0"/>
    <n v="13"/>
    <n v="10"/>
    <n v="5"/>
    <x v="0"/>
    <n v="6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8601"/>
    <n v="1980"/>
    <n v="44"/>
    <s v="Millennials"/>
    <s v="Bachelors"/>
    <s v="College"/>
    <s v="Married"/>
    <n v="80011"/>
    <n v="80011"/>
    <s v="Bracket 5"/>
    <n v="0"/>
    <n v="1"/>
    <s v="Parent"/>
    <s v="2013-04-29"/>
    <d v="2014-10-04T00:00:00"/>
    <n v="523"/>
    <n v="3"/>
    <n v="520"/>
    <d v="2013-05-02T00:00:00"/>
    <n v="421"/>
    <n v="76"/>
    <n v="536"/>
    <n v="82"/>
    <n v="178"/>
    <n v="102"/>
    <n v="1395"/>
    <n v="2.667304015296367"/>
    <x v="3"/>
    <s v="No"/>
    <n v="2"/>
    <x v="0"/>
    <n v="5"/>
    <n v="8"/>
    <n v="6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362"/>
    <n v="1965"/>
    <n v="59"/>
    <s v="Gen X"/>
    <s v="Bachelors"/>
    <s v="College"/>
    <s v="Single"/>
    <n v="69263"/>
    <n v="69263"/>
    <s v="Bracket 4"/>
    <n v="0"/>
    <n v="1"/>
    <s v="Parent"/>
    <s v="2014-03-05"/>
    <d v="2014-10-04T00:00:00"/>
    <n v="213"/>
    <n v="14"/>
    <n v="199"/>
    <d v="2014-03-19T00:00:00"/>
    <n v="492"/>
    <n v="5"/>
    <n v="32"/>
    <n v="13"/>
    <n v="5"/>
    <n v="21"/>
    <n v="568"/>
    <n v="2.6666666666666665"/>
    <x v="3"/>
    <s v="No"/>
    <n v="1"/>
    <x v="0"/>
    <n v="7"/>
    <n v="9"/>
    <n v="1"/>
    <x v="2"/>
    <n v="6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4603"/>
    <n v="1960"/>
    <n v="64"/>
    <s v="Boomers"/>
    <s v="PhD"/>
    <s v="College"/>
    <s v="Married"/>
    <n v="65695"/>
    <n v="65695"/>
    <s v="Bracket 4"/>
    <n v="0"/>
    <n v="1"/>
    <s v="Parent"/>
    <s v="2014-01-31"/>
    <d v="2014-10-04T00:00:00"/>
    <n v="246"/>
    <n v="50"/>
    <n v="196"/>
    <d v="2014-03-22T00:00:00"/>
    <n v="371"/>
    <n v="32"/>
    <n v="189"/>
    <n v="0"/>
    <n v="58"/>
    <n v="6"/>
    <n v="656"/>
    <n v="2.6666666666666665"/>
    <x v="3"/>
    <s v="Yes"/>
    <n v="2"/>
    <x v="0"/>
    <n v="10"/>
    <n v="5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856"/>
    <n v="1957"/>
    <n v="67"/>
    <s v="Boomers"/>
    <s v="Postgraduate"/>
    <s v="College"/>
    <s v="Married"/>
    <n v="82347"/>
    <n v="82347"/>
    <s v="Bracket 5"/>
    <n v="0"/>
    <n v="0"/>
    <s v="Not Parent"/>
    <s v="2012-11-06"/>
    <d v="2014-10-04T00:00:00"/>
    <n v="697"/>
    <n v="38"/>
    <n v="659"/>
    <d v="2012-12-14T00:00:00"/>
    <n v="556"/>
    <n v="54"/>
    <n v="845"/>
    <n v="202"/>
    <n v="133"/>
    <n v="63"/>
    <n v="1853"/>
    <n v="2.6585365853658538"/>
    <x v="3"/>
    <s v="No"/>
    <n v="1"/>
    <x v="0"/>
    <n v="10"/>
    <n v="7"/>
    <n v="7"/>
    <x v="0"/>
    <n v="3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8722"/>
    <n v="1957"/>
    <n v="67"/>
    <s v="Boomers"/>
    <s v="Postgraduate"/>
    <s v="College"/>
    <s v="Married"/>
    <n v="82347"/>
    <n v="82347"/>
    <s v="Bracket 5"/>
    <n v="0"/>
    <n v="0"/>
    <s v="Not Parent"/>
    <s v="2012-11-06"/>
    <d v="2014-10-04T00:00:00"/>
    <n v="697"/>
    <n v="38"/>
    <n v="659"/>
    <d v="2012-12-14T00:00:00"/>
    <n v="556"/>
    <n v="54"/>
    <n v="845"/>
    <n v="202"/>
    <n v="133"/>
    <n v="63"/>
    <n v="1853"/>
    <n v="2.6585365853658538"/>
    <x v="3"/>
    <s v="No"/>
    <n v="1"/>
    <x v="0"/>
    <n v="10"/>
    <n v="7"/>
    <n v="7"/>
    <x v="0"/>
    <n v="3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3759"/>
    <n v="1958"/>
    <n v="66"/>
    <s v="Boomers"/>
    <s v="Bachelors"/>
    <s v="College"/>
    <s v="Partner"/>
    <n v="65196"/>
    <n v="65196"/>
    <s v="Bracket 4"/>
    <n v="0"/>
    <n v="2"/>
    <s v="Parent"/>
    <s v="2013-07-25"/>
    <d v="2014-10-04T00:00:00"/>
    <n v="436"/>
    <n v="34"/>
    <n v="402"/>
    <d v="2013-08-28T00:00:00"/>
    <n v="743"/>
    <n v="19"/>
    <n v="181"/>
    <n v="12"/>
    <n v="0"/>
    <n v="200"/>
    <n v="1155"/>
    <n v="2.6490825688073394"/>
    <x v="3"/>
    <s v="No"/>
    <n v="2"/>
    <x v="0"/>
    <n v="11"/>
    <n v="7"/>
    <n v="6"/>
    <x v="0"/>
    <n v="5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2891"/>
    <n v="1963"/>
    <n v="61"/>
    <s v="Boomers"/>
    <s v="Bachelors"/>
    <s v="College"/>
    <s v="Divorced"/>
    <n v="68118"/>
    <n v="68118"/>
    <s v="Bracket 4"/>
    <n v="0"/>
    <n v="1"/>
    <s v="Parent"/>
    <s v="2013-10-18"/>
    <d v="2014-10-04T00:00:00"/>
    <n v="351"/>
    <n v="51"/>
    <n v="300"/>
    <d v="2013-12-08T00:00:00"/>
    <n v="595"/>
    <n v="23"/>
    <n v="123"/>
    <n v="10"/>
    <n v="23"/>
    <n v="154"/>
    <n v="928"/>
    <n v="2.6438746438746437"/>
    <x v="3"/>
    <s v="Yes"/>
    <n v="2"/>
    <x v="0"/>
    <n v="4"/>
    <n v="8"/>
    <n v="9"/>
    <x v="1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011"/>
    <n v="1963"/>
    <n v="61"/>
    <s v="Boomers"/>
    <s v="Bachelors"/>
    <s v="College"/>
    <s v="Divorced"/>
    <n v="68118"/>
    <n v="68118"/>
    <s v="Bracket 4"/>
    <n v="0"/>
    <n v="1"/>
    <s v="Parent"/>
    <s v="2013-10-18"/>
    <d v="2014-10-04T00:00:00"/>
    <n v="351"/>
    <n v="51"/>
    <n v="300"/>
    <d v="2013-12-08T00:00:00"/>
    <n v="595"/>
    <n v="23"/>
    <n v="123"/>
    <n v="10"/>
    <n v="23"/>
    <n v="154"/>
    <n v="928"/>
    <n v="2.6438746438746437"/>
    <x v="3"/>
    <s v="Yes"/>
    <n v="2"/>
    <x v="0"/>
    <n v="4"/>
    <n v="8"/>
    <n v="9"/>
    <x v="1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431"/>
    <n v="1991"/>
    <n v="33"/>
    <s v="Millennials"/>
    <s v="PhD"/>
    <s v="College"/>
    <s v="Single"/>
    <n v="68126"/>
    <n v="68126"/>
    <s v="Bracket 4"/>
    <n v="0"/>
    <n v="0"/>
    <s v="Not Parent"/>
    <s v="2012-11-10"/>
    <d v="2014-10-04T00:00:00"/>
    <n v="693"/>
    <n v="40"/>
    <n v="653"/>
    <d v="2012-12-20T00:00:00"/>
    <n v="1332"/>
    <n v="17"/>
    <n v="311"/>
    <n v="23"/>
    <n v="51"/>
    <n v="86"/>
    <n v="1820"/>
    <n v="2.6262626262626263"/>
    <x v="3"/>
    <s v="No"/>
    <n v="1"/>
    <x v="0"/>
    <n v="5"/>
    <n v="7"/>
    <n v="4"/>
    <x v="2"/>
    <n v="9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2995"/>
    <n v="1957"/>
    <n v="67"/>
    <s v="Boomers"/>
    <s v="Master"/>
    <s v="College"/>
    <s v="Partner"/>
    <n v="66636"/>
    <n v="66636"/>
    <s v="Bracket 4"/>
    <n v="0"/>
    <n v="0"/>
    <s v="Not Parent"/>
    <s v="2013-08-17"/>
    <d v="2014-10-04T00:00:00"/>
    <n v="413"/>
    <n v="64"/>
    <n v="349"/>
    <d v="2013-10-20T00:00:00"/>
    <n v="291"/>
    <n v="10"/>
    <n v="689"/>
    <n v="84"/>
    <n v="10"/>
    <n v="0"/>
    <n v="1084"/>
    <n v="2.6246973365617432"/>
    <x v="3"/>
    <s v="Yes"/>
    <n v="1"/>
    <x v="0"/>
    <n v="9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685"/>
    <n v="1967"/>
    <n v="57"/>
    <s v="Gen X"/>
    <s v="PhD"/>
    <s v="College"/>
    <s v="Partner"/>
    <n v="62981"/>
    <n v="62981"/>
    <s v="Bracket 4"/>
    <n v="0"/>
    <n v="0"/>
    <s v="Not Parent"/>
    <s v="2013-03-17"/>
    <d v="2014-10-04T00:00:00"/>
    <n v="566"/>
    <n v="21"/>
    <n v="545"/>
    <d v="2013-04-07T00:00:00"/>
    <n v="796"/>
    <n v="14"/>
    <n v="590"/>
    <n v="38"/>
    <n v="44"/>
    <n v="0"/>
    <n v="1482"/>
    <n v="2.6183745583038869"/>
    <x v="3"/>
    <s v="No"/>
    <n v="1"/>
    <x v="0"/>
    <n v="13"/>
    <n v="4"/>
    <n v="5"/>
    <x v="0"/>
    <n v="3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6071"/>
    <n v="1989"/>
    <n v="35"/>
    <s v="Millennials"/>
    <s v="Bachelors"/>
    <s v="College"/>
    <s v="Single"/>
    <n v="81217"/>
    <n v="81217"/>
    <s v="Bracket 5"/>
    <n v="0"/>
    <n v="0"/>
    <s v="Not Parent"/>
    <s v="2013-07-19"/>
    <d v="2014-10-04T00:00:00"/>
    <n v="442"/>
    <n v="77"/>
    <n v="365"/>
    <d v="2013-10-04T00:00:00"/>
    <n v="493"/>
    <n v="70"/>
    <n v="324"/>
    <n v="146"/>
    <n v="40"/>
    <n v="84"/>
    <n v="1157"/>
    <n v="2.6176470588235294"/>
    <x v="3"/>
    <s v="Yes"/>
    <n v="1"/>
    <x v="0"/>
    <n v="11"/>
    <n v="3"/>
    <n v="7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95"/>
    <n v="1989"/>
    <n v="35"/>
    <s v="Millennials"/>
    <s v="Bachelors"/>
    <s v="College"/>
    <s v="Single"/>
    <n v="81217"/>
    <n v="81217"/>
    <s v="Bracket 5"/>
    <n v="0"/>
    <n v="0"/>
    <s v="Not Parent"/>
    <s v="2013-07-19"/>
    <d v="2014-10-04T00:00:00"/>
    <n v="442"/>
    <n v="77"/>
    <n v="365"/>
    <d v="2013-10-04T00:00:00"/>
    <n v="493"/>
    <n v="70"/>
    <n v="324"/>
    <n v="146"/>
    <n v="40"/>
    <n v="84"/>
    <n v="1157"/>
    <n v="2.6176470588235294"/>
    <x v="3"/>
    <s v="Yes"/>
    <n v="1"/>
    <x v="0"/>
    <n v="11"/>
    <n v="3"/>
    <n v="7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797"/>
    <n v="1977"/>
    <n v="47"/>
    <s v="Gen X"/>
    <s v="Bachelors"/>
    <s v="College"/>
    <s v="Married"/>
    <n v="72117"/>
    <n v="72117"/>
    <s v="Bracket 4"/>
    <n v="0"/>
    <n v="1"/>
    <s v="Parent"/>
    <s v="2013-08-20"/>
    <d v="2014-10-04T00:00:00"/>
    <n v="410"/>
    <n v="34"/>
    <n v="376"/>
    <d v="2013-09-23T00:00:00"/>
    <n v="707"/>
    <n v="20"/>
    <n v="171"/>
    <n v="65"/>
    <n v="60"/>
    <n v="50"/>
    <n v="1073"/>
    <n v="2.6170731707317074"/>
    <x v="3"/>
    <s v="No"/>
    <n v="1"/>
    <x v="0"/>
    <n v="9"/>
    <n v="9"/>
    <n v="7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7"/>
    <n v="1971"/>
    <n v="53"/>
    <s v="Gen X"/>
    <s v="PhD"/>
    <s v="College"/>
    <s v="Married"/>
    <n v="60491"/>
    <n v="60491"/>
    <s v="Bracket 4"/>
    <n v="0"/>
    <n v="1"/>
    <s v="Parent"/>
    <s v="2013-09-06"/>
    <d v="2014-10-04T00:00:00"/>
    <n v="393"/>
    <n v="81"/>
    <n v="312"/>
    <d v="2013-11-26T00:00:00"/>
    <n v="637"/>
    <n v="47"/>
    <n v="237"/>
    <n v="12"/>
    <n v="19"/>
    <n v="76"/>
    <n v="1028"/>
    <n v="2.6157760814249365"/>
    <x v="3"/>
    <s v="Yes"/>
    <n v="4"/>
    <x v="1"/>
    <n v="7"/>
    <n v="6"/>
    <n v="11"/>
    <x v="1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170"/>
    <n v="1957"/>
    <n v="67"/>
    <s v="Boomers"/>
    <s v="Master"/>
    <s v="College"/>
    <s v="Partner"/>
    <n v="68148"/>
    <n v="68148"/>
    <s v="Bracket 4"/>
    <n v="0"/>
    <n v="0"/>
    <s v="Not Parent"/>
    <s v="2013-08-31"/>
    <d v="2014-10-04T00:00:00"/>
    <n v="399"/>
    <n v="86"/>
    <n v="313"/>
    <d v="2013-11-25T00:00:00"/>
    <n v="389"/>
    <n v="66"/>
    <n v="408"/>
    <n v="37"/>
    <n v="57"/>
    <n v="85"/>
    <n v="1042"/>
    <n v="2.611528822055138"/>
    <x v="3"/>
    <s v="Yes"/>
    <n v="1"/>
    <x v="0"/>
    <n v="6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690"/>
    <n v="1962"/>
    <n v="62"/>
    <s v="Boomers"/>
    <s v="Bachelors"/>
    <s v="College"/>
    <s v="Married"/>
    <n v="86111"/>
    <n v="86111"/>
    <s v="Bracket 5"/>
    <n v="0"/>
    <n v="0"/>
    <s v="Not Parent"/>
    <s v="2013-04-19"/>
    <d v="2014-10-04T00:00:00"/>
    <n v="533"/>
    <n v="73"/>
    <n v="460"/>
    <d v="2013-07-01T00:00:00"/>
    <n v="399"/>
    <n v="28"/>
    <n v="756"/>
    <n v="36"/>
    <n v="40"/>
    <n v="126"/>
    <n v="1385"/>
    <n v="2.5984990619136958"/>
    <x v="3"/>
    <s v="Yes"/>
    <n v="1"/>
    <x v="0"/>
    <n v="10"/>
    <n v="5"/>
    <n v="7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53"/>
    <n v="1967"/>
    <n v="57"/>
    <s v="Gen X"/>
    <s v="PhD"/>
    <s v="College"/>
    <s v="Married"/>
    <n v="77766"/>
    <n v="77766"/>
    <s v="Bracket 5"/>
    <n v="0"/>
    <n v="1"/>
    <s v="Parent"/>
    <s v="2013-02-22"/>
    <d v="2014-10-04T00:00:00"/>
    <n v="589"/>
    <n v="97"/>
    <n v="492"/>
    <d v="2013-05-30T00:00:00"/>
    <n v="1004"/>
    <n v="59"/>
    <n v="265"/>
    <n v="115"/>
    <n v="59"/>
    <n v="27"/>
    <n v="1529"/>
    <n v="2.5959252971137521"/>
    <x v="3"/>
    <s v="Yes"/>
    <n v="2"/>
    <x v="0"/>
    <n v="11"/>
    <n v="11"/>
    <n v="10"/>
    <x v="0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4127"/>
    <n v="1967"/>
    <n v="57"/>
    <s v="Gen X"/>
    <s v="PhD"/>
    <s v="College"/>
    <s v="Married"/>
    <n v="77766"/>
    <n v="77766"/>
    <s v="Bracket 5"/>
    <n v="0"/>
    <n v="1"/>
    <s v="Parent"/>
    <s v="2013-02-22"/>
    <d v="2014-10-04T00:00:00"/>
    <n v="589"/>
    <n v="97"/>
    <n v="492"/>
    <d v="2013-05-30T00:00:00"/>
    <n v="1004"/>
    <n v="59"/>
    <n v="265"/>
    <n v="115"/>
    <n v="59"/>
    <n v="27"/>
    <n v="1529"/>
    <n v="2.5959252971137521"/>
    <x v="3"/>
    <s v="Yes"/>
    <n v="2"/>
    <x v="0"/>
    <n v="11"/>
    <n v="11"/>
    <n v="10"/>
    <x v="0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584"/>
    <n v="1977"/>
    <n v="47"/>
    <s v="Gen X"/>
    <s v="Bachelors"/>
    <s v="College"/>
    <s v="Married"/>
    <n v="41443"/>
    <n v="41443"/>
    <s v="Bracket 3"/>
    <n v="1"/>
    <n v="0"/>
    <s v="Parent"/>
    <s v="2014-04-01"/>
    <d v="2014-10-04T00:00:00"/>
    <n v="186"/>
    <n v="79"/>
    <n v="107"/>
    <d v="2014-06-19T00:00:00"/>
    <n v="171"/>
    <n v="7"/>
    <n v="171"/>
    <n v="25"/>
    <n v="19"/>
    <n v="89"/>
    <n v="482"/>
    <n v="2.5913978494623655"/>
    <x v="3"/>
    <s v="Yes"/>
    <n v="6"/>
    <x v="1"/>
    <n v="5"/>
    <n v="8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968"/>
    <n v="1970"/>
    <n v="54"/>
    <s v="Gen X"/>
    <s v="Postgraduate"/>
    <s v="College"/>
    <s v="Divorced"/>
    <n v="65706"/>
    <n v="65706"/>
    <s v="Bracket 4"/>
    <n v="0"/>
    <n v="0"/>
    <s v="Not Parent"/>
    <s v="2013-06-28"/>
    <d v="2014-10-04T00:00:00"/>
    <n v="463"/>
    <n v="77"/>
    <n v="386"/>
    <d v="2013-09-13T00:00:00"/>
    <n v="918"/>
    <n v="10"/>
    <n v="129"/>
    <n v="13"/>
    <n v="0"/>
    <n v="129"/>
    <n v="1199"/>
    <n v="2.5896328293736501"/>
    <x v="3"/>
    <s v="Yes"/>
    <n v="1"/>
    <x v="0"/>
    <n v="12"/>
    <n v="11"/>
    <n v="3"/>
    <x v="0"/>
    <n v="7"/>
    <n v="0"/>
    <n v="1"/>
    <n v="0"/>
    <n v="1"/>
    <n v="1"/>
    <n v="3"/>
    <x v="5"/>
    <n v="1"/>
    <s v="Converted"/>
    <x v="0"/>
    <n v="3"/>
    <n v="11"/>
    <n v="4"/>
    <n v="3"/>
    <n v="0"/>
    <n v="1"/>
    <n v="8"/>
    <x v="0"/>
  </r>
  <r>
    <n v="9305"/>
    <n v="1976"/>
    <n v="48"/>
    <s v="Gen X"/>
    <s v="Postgraduate"/>
    <s v="College"/>
    <s v="Single"/>
    <n v="79689"/>
    <n v="79689"/>
    <s v="Bracket 5"/>
    <n v="0"/>
    <n v="0"/>
    <s v="Not Parent"/>
    <s v="2013-05-12"/>
    <d v="2014-10-04T00:00:00"/>
    <n v="510"/>
    <n v="65"/>
    <n v="445"/>
    <d v="2013-07-16T00:00:00"/>
    <n v="311"/>
    <n v="26"/>
    <n v="640"/>
    <n v="180"/>
    <n v="37"/>
    <n v="121"/>
    <n v="1315"/>
    <n v="2.5784313725490198"/>
    <x v="3"/>
    <s v="Yes"/>
    <n v="1"/>
    <x v="0"/>
    <n v="13"/>
    <n v="4"/>
    <n v="9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990"/>
    <n v="1974"/>
    <n v="50"/>
    <s v="Gen X"/>
    <s v="PhD"/>
    <s v="College"/>
    <s v="Single"/>
    <n v="63159"/>
    <n v="63159"/>
    <s v="Bracket 4"/>
    <n v="0"/>
    <n v="0"/>
    <s v="Not Parent"/>
    <s v="2012-11-05"/>
    <d v="2014-10-04T00:00:00"/>
    <n v="698"/>
    <n v="74"/>
    <n v="624"/>
    <d v="2013-01-18T00:00:00"/>
    <n v="965"/>
    <n v="34"/>
    <n v="586"/>
    <n v="89"/>
    <n v="86"/>
    <n v="37"/>
    <n v="1797"/>
    <n v="2.5744985673352434"/>
    <x v="3"/>
    <s v="Yes"/>
    <n v="1"/>
    <x v="0"/>
    <n v="8"/>
    <n v="3"/>
    <n v="5"/>
    <x v="0"/>
    <n v="3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6543"/>
    <n v="1945"/>
    <n v="79"/>
    <s v="Silent"/>
    <s v="Master"/>
    <s v="College"/>
    <s v="Partner"/>
    <n v="62847"/>
    <n v="62847"/>
    <s v="Bracket 4"/>
    <n v="0"/>
    <n v="0"/>
    <s v="Not Parent"/>
    <s v="2013-01-15"/>
    <d v="2014-10-04T00:00:00"/>
    <n v="627"/>
    <n v="45"/>
    <n v="582"/>
    <d v="2013-03-01T00:00:00"/>
    <n v="521"/>
    <n v="168"/>
    <n v="706"/>
    <n v="80"/>
    <n v="76"/>
    <n v="61"/>
    <n v="1612"/>
    <n v="2.5709728867623602"/>
    <x v="3"/>
    <s v="No"/>
    <n v="1"/>
    <x v="0"/>
    <n v="4"/>
    <n v="3"/>
    <n v="6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697"/>
    <n v="1951"/>
    <n v="73"/>
    <s v="Boomers"/>
    <s v="Bachelors"/>
    <s v="College"/>
    <s v="Married"/>
    <n v="53790"/>
    <n v="53790"/>
    <s v="Bracket 4"/>
    <n v="0"/>
    <n v="2"/>
    <s v="Parent"/>
    <s v="2014-03-06"/>
    <d v="2014-10-04T00:00:00"/>
    <n v="212"/>
    <n v="86"/>
    <n v="126"/>
    <d v="2014-05-31T00:00:00"/>
    <n v="335"/>
    <n v="42"/>
    <n v="127"/>
    <n v="28"/>
    <n v="5"/>
    <n v="5"/>
    <n v="542"/>
    <n v="2.5566037735849059"/>
    <x v="3"/>
    <s v="Yes"/>
    <n v="3"/>
    <x v="0"/>
    <n v="8"/>
    <n v="7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699"/>
    <n v="1966"/>
    <n v="58"/>
    <s v="Gen X"/>
    <s v="Bachelors"/>
    <s v="College"/>
    <s v="Divorced"/>
    <n v="67272"/>
    <n v="67272"/>
    <s v="Bracket 4"/>
    <n v="0"/>
    <n v="1"/>
    <s v="Parent"/>
    <s v="2013-12-21"/>
    <d v="2014-10-04T00:00:00"/>
    <n v="287"/>
    <n v="12"/>
    <n v="275"/>
    <d v="2014-01-02T00:00:00"/>
    <n v="357"/>
    <n v="35"/>
    <n v="271"/>
    <n v="28"/>
    <n v="28"/>
    <n v="14"/>
    <n v="733"/>
    <n v="2.5540069686411151"/>
    <x v="3"/>
    <s v="No"/>
    <n v="3"/>
    <x v="0"/>
    <n v="12"/>
    <n v="6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97"/>
    <n v="1956"/>
    <n v="68"/>
    <s v="Boomers"/>
    <s v="Bachelors"/>
    <s v="College"/>
    <s v="Married"/>
    <n v="58116"/>
    <n v="58116"/>
    <s v="Bracket 4"/>
    <n v="0"/>
    <n v="1"/>
    <s v="Parent"/>
    <s v="2014-04-13"/>
    <d v="2014-10-04T00:00:00"/>
    <n v="174"/>
    <n v="38"/>
    <n v="136"/>
    <d v="2014-05-21T00:00:00"/>
    <n v="228"/>
    <n v="19"/>
    <n v="130"/>
    <n v="4"/>
    <n v="11"/>
    <n v="51"/>
    <n v="443"/>
    <n v="2.5459770114942528"/>
    <x v="3"/>
    <s v="No"/>
    <n v="2"/>
    <x v="0"/>
    <n v="8"/>
    <n v="3"/>
    <n v="3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074"/>
    <n v="1984"/>
    <n v="40"/>
    <s v="Millennials"/>
    <s v="PhD"/>
    <s v="College"/>
    <s v="Married"/>
    <n v="70643"/>
    <n v="70643"/>
    <s v="Bracket 4"/>
    <n v="0"/>
    <n v="0"/>
    <s v="Not Parent"/>
    <s v="2012-10-15"/>
    <d v="2014-10-04T00:00:00"/>
    <n v="719"/>
    <n v="66"/>
    <n v="653"/>
    <d v="2012-12-20T00:00:00"/>
    <n v="1218"/>
    <n v="107"/>
    <n v="304"/>
    <n v="23"/>
    <n v="143"/>
    <n v="33"/>
    <n v="1828"/>
    <n v="2.5424200278164117"/>
    <x v="3"/>
    <s v="Yes"/>
    <n v="1"/>
    <x v="0"/>
    <n v="4"/>
    <n v="5"/>
    <n v="8"/>
    <x v="1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602"/>
    <n v="1989"/>
    <n v="35"/>
    <s v="Millennials"/>
    <s v="PhD"/>
    <s v="College"/>
    <s v="Partner"/>
    <n v="66973"/>
    <n v="66973"/>
    <s v="Bracket 4"/>
    <n v="0"/>
    <n v="0"/>
    <s v="Not Parent"/>
    <s v="2013-05-17"/>
    <d v="2014-10-04T00:00:00"/>
    <n v="505"/>
    <n v="98"/>
    <n v="407"/>
    <d v="2013-08-23T00:00:00"/>
    <n v="466"/>
    <n v="22"/>
    <n v="432"/>
    <n v="147"/>
    <n v="113"/>
    <n v="102"/>
    <n v="1282"/>
    <n v="2.5386138613861386"/>
    <x v="3"/>
    <s v="Yes"/>
    <n v="1"/>
    <x v="0"/>
    <n v="12"/>
    <n v="8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92"/>
    <n v="1954"/>
    <n v="70"/>
    <s v="Boomers"/>
    <s v="Bachelors"/>
    <s v="College"/>
    <s v="Divorced"/>
    <n v="70044"/>
    <n v="70044"/>
    <s v="Bracket 4"/>
    <n v="0"/>
    <n v="1"/>
    <s v="Parent"/>
    <s v="2013-02-18"/>
    <d v="2014-10-04T00:00:00"/>
    <n v="593"/>
    <n v="46"/>
    <n v="547"/>
    <d v="2013-04-05T00:00:00"/>
    <n v="1073"/>
    <n v="0"/>
    <n v="250"/>
    <n v="153"/>
    <n v="14"/>
    <n v="14"/>
    <n v="1504"/>
    <n v="2.536256323777403"/>
    <x v="3"/>
    <s v="No"/>
    <n v="4"/>
    <x v="1"/>
    <n v="5"/>
    <n v="7"/>
    <n v="10"/>
    <x v="1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156"/>
    <n v="1975"/>
    <n v="49"/>
    <s v="Gen X"/>
    <s v="Bachelors"/>
    <s v="College"/>
    <s v="Single"/>
    <n v="84196"/>
    <n v="84196"/>
    <s v="Bracket 5"/>
    <n v="0"/>
    <n v="1"/>
    <s v="Parent"/>
    <s v="2013-06-03"/>
    <d v="2014-10-04T00:00:00"/>
    <n v="488"/>
    <n v="56"/>
    <n v="432"/>
    <d v="2013-07-29T00:00:00"/>
    <n v="215"/>
    <n v="63"/>
    <n v="507"/>
    <n v="231"/>
    <n v="31"/>
    <n v="190"/>
    <n v="1237"/>
    <n v="2.5348360655737703"/>
    <x v="3"/>
    <s v="Yes"/>
    <n v="1"/>
    <x v="0"/>
    <n v="7"/>
    <n v="8"/>
    <n v="4"/>
    <x v="2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286"/>
    <n v="1970"/>
    <n v="54"/>
    <s v="Gen X"/>
    <s v="PhD"/>
    <s v="College"/>
    <s v="Single"/>
    <n v="57642"/>
    <n v="57642"/>
    <s v="Bracket 4"/>
    <n v="0"/>
    <n v="1"/>
    <s v="Parent"/>
    <s v="2014-01-09"/>
    <d v="2014-10-04T00:00:00"/>
    <n v="268"/>
    <n v="24"/>
    <n v="244"/>
    <d v="2014-02-02T00:00:00"/>
    <n v="580"/>
    <n v="6"/>
    <n v="58"/>
    <n v="8"/>
    <n v="0"/>
    <n v="27"/>
    <n v="679"/>
    <n v="2.533582089552239"/>
    <x v="3"/>
    <s v="No"/>
    <n v="3"/>
    <x v="0"/>
    <n v="6"/>
    <n v="7"/>
    <n v="6"/>
    <x v="2"/>
    <n v="4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8015"/>
    <n v="1962"/>
    <n v="62"/>
    <s v="Boomers"/>
    <s v="PhD"/>
    <s v="College"/>
    <s v="Divorced"/>
    <n v="85696"/>
    <n v="85696"/>
    <s v="Bracket 5"/>
    <n v="0"/>
    <n v="0"/>
    <s v="Not Parent"/>
    <s v="2013-05-03"/>
    <d v="2014-10-04T00:00:00"/>
    <n v="519"/>
    <n v="88"/>
    <n v="431"/>
    <d v="2013-07-30T00:00:00"/>
    <n v="714"/>
    <n v="76"/>
    <n v="395"/>
    <n v="116"/>
    <n v="0"/>
    <n v="12"/>
    <n v="1313"/>
    <n v="2.5298651252408479"/>
    <x v="3"/>
    <s v="Yes"/>
    <n v="1"/>
    <x v="0"/>
    <n v="9"/>
    <n v="4"/>
    <n v="6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745"/>
    <n v="1962"/>
    <n v="62"/>
    <s v="Boomers"/>
    <s v="PhD"/>
    <s v="College"/>
    <s v="Divorced"/>
    <n v="85696"/>
    <n v="85696"/>
    <s v="Bracket 5"/>
    <n v="0"/>
    <n v="0"/>
    <s v="Not Parent"/>
    <s v="2013-05-03"/>
    <d v="2014-10-04T00:00:00"/>
    <n v="519"/>
    <n v="88"/>
    <n v="431"/>
    <d v="2013-07-30T00:00:00"/>
    <n v="714"/>
    <n v="76"/>
    <n v="395"/>
    <n v="116"/>
    <n v="0"/>
    <n v="12"/>
    <n v="1313"/>
    <n v="2.5298651252408479"/>
    <x v="3"/>
    <s v="Yes"/>
    <n v="1"/>
    <x v="0"/>
    <n v="9"/>
    <n v="4"/>
    <n v="6"/>
    <x v="0"/>
    <n v="1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2712"/>
    <n v="1956"/>
    <n v="68"/>
    <s v="Boomers"/>
    <s v="Bachelors"/>
    <s v="College"/>
    <s v="Married"/>
    <n v="71866"/>
    <n v="71866"/>
    <s v="Bracket 4"/>
    <n v="0"/>
    <n v="1"/>
    <s v="Parent"/>
    <s v="2013-12-25"/>
    <d v="2014-10-04T00:00:00"/>
    <n v="283"/>
    <n v="85"/>
    <n v="198"/>
    <d v="2014-03-20T00:00:00"/>
    <n v="184"/>
    <n v="178"/>
    <n v="178"/>
    <n v="103"/>
    <n v="39"/>
    <n v="33"/>
    <n v="715"/>
    <n v="2.5265017667844525"/>
    <x v="3"/>
    <s v="Yes"/>
    <n v="1"/>
    <x v="0"/>
    <n v="10"/>
    <n v="6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184"/>
    <n v="1969"/>
    <n v="55"/>
    <s v="Gen X"/>
    <s v="PhD"/>
    <s v="College"/>
    <s v="Married"/>
    <n v="68462"/>
    <n v="68462"/>
    <s v="Bracket 4"/>
    <n v="0"/>
    <n v="0"/>
    <s v="Not Parent"/>
    <s v="2012-12-12"/>
    <d v="2014-10-04T00:00:00"/>
    <n v="661"/>
    <n v="6"/>
    <n v="655"/>
    <d v="2012-12-18T00:00:00"/>
    <n v="561"/>
    <n v="64"/>
    <n v="785"/>
    <n v="84"/>
    <n v="128"/>
    <n v="48"/>
    <n v="1670"/>
    <n v="2.5264750378214824"/>
    <x v="3"/>
    <s v="No"/>
    <n v="1"/>
    <x v="0"/>
    <n v="8"/>
    <n v="3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200"/>
    <n v="1970"/>
    <n v="54"/>
    <s v="Gen X"/>
    <s v="Master"/>
    <s v="College"/>
    <s v="Married"/>
    <n v="44159"/>
    <n v="44159"/>
    <s v="Bracket 3"/>
    <n v="1"/>
    <n v="0"/>
    <s v="Parent"/>
    <s v="2014-06-17"/>
    <d v="2014-10-04T00:00:00"/>
    <n v="109"/>
    <n v="85"/>
    <n v="24"/>
    <d v="2014-09-10T00:00:00"/>
    <n v="167"/>
    <n v="2"/>
    <n v="62"/>
    <n v="24"/>
    <n v="13"/>
    <n v="7"/>
    <n v="275"/>
    <n v="2.522935779816514"/>
    <x v="3"/>
    <s v="Yes"/>
    <n v="4"/>
    <x v="1"/>
    <n v="6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058"/>
    <n v="1955"/>
    <n v="69"/>
    <s v="Boomers"/>
    <s v="Bachelors"/>
    <s v="College"/>
    <s v="Widow"/>
    <n v="79800"/>
    <n v="79800"/>
    <s v="Bracket 5"/>
    <n v="0"/>
    <n v="0"/>
    <s v="Not Parent"/>
    <s v="2012-09-23"/>
    <d v="2014-10-04T00:00:00"/>
    <n v="741"/>
    <n v="65"/>
    <n v="676"/>
    <d v="2012-11-27T00:00:00"/>
    <n v="1060"/>
    <n v="21"/>
    <n v="530"/>
    <n v="32"/>
    <n v="0"/>
    <n v="224"/>
    <n v="1867"/>
    <n v="2.5195681511470984"/>
    <x v="3"/>
    <s v="Yes"/>
    <n v="1"/>
    <x v="0"/>
    <n v="5"/>
    <n v="5"/>
    <n v="11"/>
    <x v="1"/>
    <n v="3"/>
    <n v="1"/>
    <n v="0"/>
    <n v="1"/>
    <n v="0"/>
    <n v="1"/>
    <n v="3"/>
    <x v="0"/>
    <n v="1"/>
    <s v="Converted"/>
    <x v="0"/>
    <n v="3"/>
    <n v="11"/>
    <n v="4"/>
    <n v="3"/>
    <n v="0"/>
    <n v="1"/>
    <n v="8"/>
    <x v="0"/>
  </r>
  <r>
    <n v="10281"/>
    <n v="1970"/>
    <n v="54"/>
    <s v="Gen X"/>
    <s v="Bachelors"/>
    <s v="College"/>
    <s v="Divorced"/>
    <n v="64713"/>
    <n v="64713"/>
    <s v="Bracket 4"/>
    <n v="1"/>
    <n v="0"/>
    <s v="Parent"/>
    <s v="2014-02-07"/>
    <d v="2014-10-04T00:00:00"/>
    <n v="239"/>
    <n v="11"/>
    <n v="228"/>
    <d v="2014-02-18T00:00:00"/>
    <n v="180"/>
    <n v="60"/>
    <n v="241"/>
    <n v="13"/>
    <n v="54"/>
    <n v="54"/>
    <n v="602"/>
    <n v="2.518828451882845"/>
    <x v="3"/>
    <s v="No"/>
    <n v="2"/>
    <x v="0"/>
    <n v="7"/>
    <n v="5"/>
    <n v="5"/>
    <x v="0"/>
    <n v="4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9855"/>
    <n v="1952"/>
    <n v="72"/>
    <s v="Boomers"/>
    <s v="PhD"/>
    <s v="College"/>
    <s v="Single"/>
    <n v="62000"/>
    <n v="62000"/>
    <s v="Bracket 4"/>
    <n v="0"/>
    <n v="1"/>
    <s v="Parent"/>
    <s v="2013-08-25"/>
    <d v="2014-10-04T00:00:00"/>
    <n v="405"/>
    <n v="25"/>
    <n v="380"/>
    <d v="2013-09-19T00:00:00"/>
    <n v="899"/>
    <n v="0"/>
    <n v="101"/>
    <n v="0"/>
    <n v="0"/>
    <n v="20"/>
    <n v="1020"/>
    <n v="2.5185185185185186"/>
    <x v="3"/>
    <s v="No"/>
    <n v="1"/>
    <x v="0"/>
    <n v="13"/>
    <n v="6"/>
    <n v="6"/>
    <x v="0"/>
    <n v="4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216"/>
    <n v="1981"/>
    <n v="43"/>
    <s v="Millennials"/>
    <s v="Bachelors"/>
    <s v="College"/>
    <s v="Single"/>
    <n v="91065"/>
    <n v="91065"/>
    <s v="Bracket 5"/>
    <n v="0"/>
    <n v="0"/>
    <s v="Not Parent"/>
    <s v="2013-02-22"/>
    <d v="2014-10-04T00:00:00"/>
    <n v="589"/>
    <n v="33"/>
    <n v="556"/>
    <d v="2013-03-27T00:00:00"/>
    <n v="822"/>
    <n v="114"/>
    <n v="108"/>
    <n v="179"/>
    <n v="137"/>
    <n v="114"/>
    <n v="1474"/>
    <n v="2.5025466893039048"/>
    <x v="3"/>
    <s v="No"/>
    <n v="1"/>
    <x v="0"/>
    <n v="9"/>
    <n v="7"/>
    <n v="9"/>
    <x v="0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9386"/>
    <n v="1962"/>
    <n v="62"/>
    <s v="Boomers"/>
    <s v="Bachelors"/>
    <s v="College"/>
    <s v="Partner"/>
    <n v="50127"/>
    <n v="50127"/>
    <s v="Bracket 3"/>
    <n v="0"/>
    <n v="1"/>
    <s v="Parent"/>
    <s v="2014-05-29"/>
    <d v="2014-10-04T00:00:00"/>
    <n v="128"/>
    <n v="88"/>
    <n v="40"/>
    <d v="2014-08-25T00:00:00"/>
    <n v="274"/>
    <n v="0"/>
    <n v="21"/>
    <n v="4"/>
    <n v="6"/>
    <n v="15"/>
    <n v="320"/>
    <n v="2.5"/>
    <x v="3"/>
    <s v="Yes"/>
    <n v="1"/>
    <x v="0"/>
    <n v="6"/>
    <n v="5"/>
    <n v="1"/>
    <x v="0"/>
    <n v="6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2021"/>
    <n v="1975"/>
    <n v="49"/>
    <s v="Gen X"/>
    <s v="Bachelors"/>
    <s v="College"/>
    <s v="Married"/>
    <n v="61456"/>
    <n v="61456"/>
    <s v="Bracket 4"/>
    <n v="0"/>
    <n v="1"/>
    <s v="Parent"/>
    <s v="2013-03-27"/>
    <d v="2014-10-04T00:00:00"/>
    <n v="556"/>
    <n v="47"/>
    <n v="509"/>
    <d v="2013-05-13T00:00:00"/>
    <n v="563"/>
    <n v="76"/>
    <n v="384"/>
    <n v="84"/>
    <n v="192"/>
    <n v="89"/>
    <n v="1388"/>
    <n v="2.4964028776978417"/>
    <x v="3"/>
    <s v="No"/>
    <n v="4"/>
    <x v="1"/>
    <n v="13"/>
    <n v="6"/>
    <n v="10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595"/>
    <n v="1961"/>
    <n v="63"/>
    <s v="Boomers"/>
    <s v="Bachelors"/>
    <s v="College"/>
    <s v="Partner"/>
    <n v="64260"/>
    <n v="64260"/>
    <s v="Bracket 4"/>
    <n v="0"/>
    <n v="0"/>
    <s v="Not Parent"/>
    <s v="2013-01-11"/>
    <d v="2014-10-04T00:00:00"/>
    <n v="631"/>
    <n v="1"/>
    <n v="630"/>
    <d v="2013-01-12T00:00:00"/>
    <n v="539"/>
    <n v="169"/>
    <n v="816"/>
    <n v="20"/>
    <n v="0"/>
    <n v="30"/>
    <n v="1574"/>
    <n v="2.4944532488114106"/>
    <x v="3"/>
    <s v="No"/>
    <n v="1"/>
    <x v="0"/>
    <n v="4"/>
    <n v="4"/>
    <n v="5"/>
    <x v="1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9029"/>
    <n v="1972"/>
    <n v="52"/>
    <s v="Gen X"/>
    <s v="PhD"/>
    <s v="College"/>
    <s v="Married"/>
    <n v="70116"/>
    <n v="70116"/>
    <s v="Bracket 4"/>
    <n v="0"/>
    <n v="0"/>
    <s v="Not Parent"/>
    <s v="2013-01-26"/>
    <d v="2014-10-04T00:00:00"/>
    <n v="616"/>
    <n v="73"/>
    <n v="543"/>
    <d v="2013-04-09T00:00:00"/>
    <n v="707"/>
    <n v="44"/>
    <n v="603"/>
    <n v="95"/>
    <n v="58"/>
    <n v="29"/>
    <n v="1536"/>
    <n v="2.4935064935064934"/>
    <x v="3"/>
    <s v="Yes"/>
    <n v="1"/>
    <x v="0"/>
    <n v="12"/>
    <n v="2"/>
    <n v="8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341"/>
    <n v="1962"/>
    <n v="62"/>
    <s v="Boomers"/>
    <s v="Postgraduate"/>
    <s v="College"/>
    <s v="Divorced"/>
    <n v="81975"/>
    <n v="81975"/>
    <s v="Bracket 5"/>
    <n v="0"/>
    <n v="1"/>
    <s v="Parent"/>
    <s v="2013-01-05"/>
    <d v="2014-10-04T00:00:00"/>
    <n v="637"/>
    <n v="2"/>
    <n v="635"/>
    <d v="2013-01-07T00:00:00"/>
    <n v="983"/>
    <n v="76"/>
    <n v="184"/>
    <n v="180"/>
    <n v="138"/>
    <n v="27"/>
    <n v="1588"/>
    <n v="2.4929356357927785"/>
    <x v="3"/>
    <s v="No"/>
    <n v="1"/>
    <x v="0"/>
    <n v="4"/>
    <n v="6"/>
    <n v="3"/>
    <x v="2"/>
    <n v="7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6320"/>
    <n v="1976"/>
    <n v="48"/>
    <s v="Gen X"/>
    <s v="Master"/>
    <s v="College"/>
    <s v="Single"/>
    <n v="70893"/>
    <n v="70893"/>
    <s v="Bracket 4"/>
    <n v="0"/>
    <n v="0"/>
    <s v="Not Parent"/>
    <s v="2013-02-06"/>
    <d v="2014-10-04T00:00:00"/>
    <n v="605"/>
    <n v="42"/>
    <n v="563"/>
    <d v="2013-03-20T00:00:00"/>
    <n v="768"/>
    <n v="44"/>
    <n v="561"/>
    <n v="77"/>
    <n v="44"/>
    <n v="14"/>
    <n v="1508"/>
    <n v="2.4925619834710742"/>
    <x v="3"/>
    <s v="No"/>
    <n v="1"/>
    <x v="0"/>
    <n v="10"/>
    <n v="6"/>
    <n v="6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207"/>
    <n v="1981"/>
    <n v="43"/>
    <s v="Millennials"/>
    <s v="PhD"/>
    <s v="College"/>
    <s v="Married"/>
    <n v="87171"/>
    <n v="87171"/>
    <s v="Bracket 5"/>
    <n v="0"/>
    <n v="0"/>
    <s v="Not Parent"/>
    <s v="2013-05-01"/>
    <d v="2014-10-04T00:00:00"/>
    <n v="521"/>
    <n v="27"/>
    <n v="494"/>
    <d v="2013-05-28T00:00:00"/>
    <n v="1001"/>
    <n v="44"/>
    <n v="107"/>
    <n v="58"/>
    <n v="44"/>
    <n v="44"/>
    <n v="1298"/>
    <n v="2.4913627639155469"/>
    <x v="3"/>
    <s v="No"/>
    <n v="1"/>
    <x v="0"/>
    <n v="11"/>
    <n v="6"/>
    <n v="7"/>
    <x v="0"/>
    <n v="2"/>
    <n v="0"/>
    <n v="0"/>
    <n v="1"/>
    <n v="0"/>
    <n v="1"/>
    <n v="2"/>
    <x v="3"/>
    <n v="1"/>
    <s v="Converted"/>
    <x v="0"/>
    <n v="3"/>
    <n v="11"/>
    <n v="4"/>
    <n v="3"/>
    <n v="0"/>
    <n v="1"/>
    <n v="8"/>
    <x v="0"/>
  </r>
  <r>
    <n v="5331"/>
    <n v="1977"/>
    <n v="47"/>
    <s v="Gen X"/>
    <s v="Bachelors"/>
    <s v="College"/>
    <s v="Married"/>
    <n v="74985"/>
    <n v="74985"/>
    <s v="Bracket 5"/>
    <n v="0"/>
    <n v="0"/>
    <s v="Not Parent"/>
    <s v="2012-09-11"/>
    <d v="2014-10-04T00:00:00"/>
    <n v="753"/>
    <n v="8"/>
    <n v="745"/>
    <d v="2012-09-19T00:00:00"/>
    <n v="587"/>
    <n v="51"/>
    <n v="898"/>
    <n v="247"/>
    <n v="0"/>
    <n v="86"/>
    <n v="1869"/>
    <n v="2.4820717131474104"/>
    <x v="3"/>
    <s v="No"/>
    <n v="1"/>
    <x v="0"/>
    <n v="7"/>
    <n v="3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95"/>
    <n v="1975"/>
    <n v="49"/>
    <s v="Gen X"/>
    <s v="PhD"/>
    <s v="College"/>
    <s v="Divorced"/>
    <n v="74165"/>
    <n v="74165"/>
    <s v="Bracket 4"/>
    <n v="0"/>
    <n v="0"/>
    <s v="Not Parent"/>
    <s v="2013-05-01"/>
    <d v="2014-10-04T00:00:00"/>
    <n v="521"/>
    <n v="9"/>
    <n v="512"/>
    <d v="2013-05-10T00:00:00"/>
    <n v="1001"/>
    <n v="12"/>
    <n v="240"/>
    <n v="16"/>
    <n v="12"/>
    <n v="12"/>
    <n v="1293"/>
    <n v="2.4817658349328213"/>
    <x v="3"/>
    <s v="No"/>
    <n v="1"/>
    <x v="0"/>
    <n v="10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46"/>
    <n v="1965"/>
    <n v="59"/>
    <s v="Gen X"/>
    <s v="Bachelors"/>
    <s v="College"/>
    <s v="Married"/>
    <n v="66480"/>
    <n v="66480"/>
    <s v="Bracket 4"/>
    <n v="1"/>
    <n v="1"/>
    <s v="Parent"/>
    <s v="2014-05-31"/>
    <d v="2014-10-04T00:00:00"/>
    <n v="126"/>
    <n v="71"/>
    <n v="55"/>
    <d v="2014-08-10T00:00:00"/>
    <n v="199"/>
    <n v="9"/>
    <n v="57"/>
    <n v="20"/>
    <n v="21"/>
    <n v="6"/>
    <n v="312"/>
    <n v="2.4761904761904763"/>
    <x v="3"/>
    <s v="Yes"/>
    <n v="7"/>
    <x v="1"/>
    <n v="7"/>
    <n v="4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031"/>
    <n v="1974"/>
    <n v="50"/>
    <s v="Gen X"/>
    <s v="Bachelors"/>
    <s v="College"/>
    <s v="Partner"/>
    <n v="83145"/>
    <n v="83145"/>
    <s v="Bracket 5"/>
    <n v="0"/>
    <n v="0"/>
    <s v="Not Parent"/>
    <s v="2012-09-22"/>
    <d v="2014-10-04T00:00:00"/>
    <n v="742"/>
    <n v="14"/>
    <n v="728"/>
    <d v="2012-10-06T00:00:00"/>
    <n v="777"/>
    <n v="35"/>
    <n v="731"/>
    <n v="39"/>
    <n v="137"/>
    <n v="114"/>
    <n v="1833"/>
    <n v="2.4703504043126685"/>
    <x v="3"/>
    <s v="No"/>
    <n v="1"/>
    <x v="0"/>
    <n v="11"/>
    <n v="5"/>
    <n v="9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143"/>
    <n v="1955"/>
    <n v="69"/>
    <s v="Boomers"/>
    <s v="Postgraduate"/>
    <s v="College"/>
    <s v="Partner"/>
    <n v="74805"/>
    <n v="74805"/>
    <s v="Bracket 5"/>
    <n v="0"/>
    <n v="1"/>
    <s v="Parent"/>
    <s v="2013-11-06"/>
    <d v="2014-10-04T00:00:00"/>
    <n v="332"/>
    <n v="14"/>
    <n v="318"/>
    <d v="2013-11-20T00:00:00"/>
    <n v="209"/>
    <n v="162"/>
    <n v="209"/>
    <n v="41"/>
    <n v="162"/>
    <n v="37"/>
    <n v="820"/>
    <n v="2.4698795180722892"/>
    <x v="3"/>
    <s v="No"/>
    <n v="5"/>
    <x v="1"/>
    <n v="10"/>
    <n v="4"/>
    <n v="7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859"/>
    <n v="1972"/>
    <n v="52"/>
    <s v="Gen X"/>
    <s v="Master"/>
    <s v="College"/>
    <s v="Married"/>
    <n v="75251"/>
    <n v="75251"/>
    <s v="Bracket 5"/>
    <n v="0"/>
    <n v="0"/>
    <s v="Not Parent"/>
    <s v="2012-08-27"/>
    <d v="2014-10-04T00:00:00"/>
    <n v="768"/>
    <n v="34"/>
    <n v="734"/>
    <d v="2012-09-30T00:00:00"/>
    <n v="721"/>
    <n v="111"/>
    <n v="925"/>
    <n v="97"/>
    <n v="18"/>
    <n v="18"/>
    <n v="1890"/>
    <n v="2.4609375"/>
    <x v="3"/>
    <s v="No"/>
    <n v="1"/>
    <x v="0"/>
    <n v="5"/>
    <n v="7"/>
    <n v="6"/>
    <x v="2"/>
    <n v="5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4299"/>
    <n v="1960"/>
    <n v="64"/>
    <s v="Boomers"/>
    <s v="Bachelors"/>
    <s v="College"/>
    <s v="Partner"/>
    <n v="70971"/>
    <n v="70971"/>
    <s v="Bracket 4"/>
    <n v="0"/>
    <n v="1"/>
    <s v="Parent"/>
    <s v="2012-09-21"/>
    <d v="2014-10-04T00:00:00"/>
    <n v="743"/>
    <n v="28"/>
    <n v="715"/>
    <d v="2012-10-19T00:00:00"/>
    <n v="1001"/>
    <n v="17"/>
    <n v="572"/>
    <n v="93"/>
    <n v="125"/>
    <n v="17"/>
    <n v="1825"/>
    <n v="2.4562584118438764"/>
    <x v="3"/>
    <s v="No"/>
    <n v="7"/>
    <x v="1"/>
    <n v="5"/>
    <n v="11"/>
    <n v="11"/>
    <x v="2"/>
    <n v="7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7851"/>
    <n v="1949"/>
    <n v="75"/>
    <s v="Boomers"/>
    <s v="Bachelors"/>
    <s v="College"/>
    <s v="Widow"/>
    <n v="70165"/>
    <n v="70165"/>
    <s v="Bracket 4"/>
    <n v="0"/>
    <n v="0"/>
    <s v="Not Parent"/>
    <s v="2013-09-22"/>
    <d v="2014-10-04T00:00:00"/>
    <n v="377"/>
    <n v="60"/>
    <n v="317"/>
    <d v="2013-11-21T00:00:00"/>
    <n v="161"/>
    <n v="0"/>
    <n v="253"/>
    <n v="199"/>
    <n v="191"/>
    <n v="122"/>
    <n v="926"/>
    <n v="2.4562334217506629"/>
    <x v="3"/>
    <s v="Yes"/>
    <n v="1"/>
    <x v="0"/>
    <n v="11"/>
    <n v="3"/>
    <n v="7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332"/>
    <n v="1960"/>
    <n v="64"/>
    <s v="Boomers"/>
    <s v="Postgraduate"/>
    <s v="College"/>
    <s v="Married"/>
    <n v="82504"/>
    <n v="82504"/>
    <s v="Bracket 5"/>
    <n v="0"/>
    <n v="0"/>
    <s v="Not Parent"/>
    <s v="2013-07-27"/>
    <d v="2014-10-04T00:00:00"/>
    <n v="434"/>
    <n v="2"/>
    <n v="432"/>
    <d v="2013-07-29T00:00:00"/>
    <n v="362"/>
    <n v="50"/>
    <n v="431"/>
    <n v="134"/>
    <n v="35"/>
    <n v="54"/>
    <n v="1066"/>
    <n v="2.4562211981566819"/>
    <x v="3"/>
    <s v="No"/>
    <n v="1"/>
    <x v="0"/>
    <n v="7"/>
    <n v="3"/>
    <n v="6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613"/>
    <n v="1974"/>
    <n v="50"/>
    <s v="Gen X"/>
    <s v="Postgraduate"/>
    <s v="College"/>
    <s v="Partner"/>
    <n v="49669"/>
    <n v="49669"/>
    <s v="Bracket 3"/>
    <n v="1"/>
    <n v="0"/>
    <s v="Parent"/>
    <s v="2014-05-24"/>
    <d v="2014-10-04T00:00:00"/>
    <n v="133"/>
    <n v="97"/>
    <n v="36"/>
    <d v="2014-08-29T00:00:00"/>
    <n v="166"/>
    <n v="5"/>
    <n v="107"/>
    <n v="11"/>
    <n v="8"/>
    <n v="29"/>
    <n v="326"/>
    <n v="2.4511278195488724"/>
    <x v="3"/>
    <s v="Yes"/>
    <n v="2"/>
    <x v="0"/>
    <n v="6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537"/>
    <n v="1949"/>
    <n v="75"/>
    <s v="Boomers"/>
    <s v="Bachelors"/>
    <s v="College"/>
    <s v="Widow"/>
    <n v="72643"/>
    <n v="72643"/>
    <s v="Bracket 4"/>
    <n v="0"/>
    <n v="0"/>
    <s v="Not Parent"/>
    <s v="2013-02-27"/>
    <d v="2014-10-04T00:00:00"/>
    <n v="584"/>
    <n v="60"/>
    <n v="524"/>
    <d v="2013-04-28T00:00:00"/>
    <n v="526"/>
    <n v="80"/>
    <n v="553"/>
    <n v="123"/>
    <n v="94"/>
    <n v="53"/>
    <n v="1429"/>
    <n v="2.4469178082191783"/>
    <x v="3"/>
    <s v="Yes"/>
    <n v="1"/>
    <x v="0"/>
    <n v="7"/>
    <n v="3"/>
    <n v="10"/>
    <x v="1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9451"/>
    <n v="1965"/>
    <n v="59"/>
    <s v="Gen X"/>
    <s v="Bachelors"/>
    <s v="College"/>
    <s v="Married"/>
    <n v="73538"/>
    <n v="73538"/>
    <s v="Bracket 4"/>
    <n v="0"/>
    <n v="1"/>
    <s v="Parent"/>
    <s v="2012-11-25"/>
    <d v="2014-10-04T00:00:00"/>
    <n v="678"/>
    <n v="92"/>
    <n v="586"/>
    <d v="2013-02-25T00:00:00"/>
    <n v="811"/>
    <n v="76"/>
    <n v="428"/>
    <n v="99"/>
    <n v="137"/>
    <n v="107"/>
    <n v="1658"/>
    <n v="2.4454277286135695"/>
    <x v="3"/>
    <s v="Yes"/>
    <n v="3"/>
    <x v="0"/>
    <n v="9"/>
    <n v="10"/>
    <n v="4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60"/>
    <n v="1945"/>
    <n v="79"/>
    <s v="Silent"/>
    <s v="PhD"/>
    <s v="College"/>
    <s v="Married"/>
    <n v="70356"/>
    <n v="70356"/>
    <s v="Bracket 4"/>
    <n v="0"/>
    <n v="0"/>
    <s v="Not Parent"/>
    <s v="2012-11-05"/>
    <d v="2014-10-04T00:00:00"/>
    <n v="698"/>
    <n v="20"/>
    <n v="678"/>
    <d v="2012-11-25T00:00:00"/>
    <n v="1349"/>
    <n v="16"/>
    <n v="249"/>
    <n v="43"/>
    <n v="16"/>
    <n v="33"/>
    <n v="1706"/>
    <n v="2.4441260744985671"/>
    <x v="3"/>
    <s v="No"/>
    <n v="2"/>
    <x v="0"/>
    <n v="9"/>
    <n v="10"/>
    <n v="6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717"/>
    <n v="1975"/>
    <n v="49"/>
    <s v="Gen X"/>
    <s v="PhD"/>
    <s v="College"/>
    <s v="Married"/>
    <n v="80427"/>
    <n v="80427"/>
    <s v="Bracket 5"/>
    <n v="0"/>
    <n v="1"/>
    <s v="Parent"/>
    <s v="2012-09-12"/>
    <d v="2014-10-04T00:00:00"/>
    <n v="752"/>
    <n v="56"/>
    <n v="696"/>
    <d v="2012-11-07T00:00:00"/>
    <n v="1149"/>
    <n v="71"/>
    <n v="449"/>
    <n v="69"/>
    <n v="71"/>
    <n v="26"/>
    <n v="1835"/>
    <n v="2.4401595744680851"/>
    <x v="3"/>
    <s v="Yes"/>
    <n v="1"/>
    <x v="0"/>
    <n v="8"/>
    <n v="11"/>
    <n v="8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711"/>
    <n v="1945"/>
    <n v="79"/>
    <s v="Silent"/>
    <s v="Bachelors"/>
    <s v="College"/>
    <s v="Married"/>
    <n v="69755"/>
    <n v="69755"/>
    <s v="Bracket 4"/>
    <n v="0"/>
    <n v="0"/>
    <s v="Not Parent"/>
    <s v="2013-10-02"/>
    <d v="2014-10-04T00:00:00"/>
    <n v="367"/>
    <n v="23"/>
    <n v="344"/>
    <d v="2013-10-25T00:00:00"/>
    <n v="217"/>
    <n v="77"/>
    <n v="373"/>
    <n v="111"/>
    <n v="23"/>
    <n v="93"/>
    <n v="894"/>
    <n v="2.4359673024523163"/>
    <x v="3"/>
    <s v="No"/>
    <n v="1"/>
    <x v="0"/>
    <n v="12"/>
    <n v="3"/>
    <n v="6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153"/>
    <n v="1964"/>
    <n v="60"/>
    <s v="Boomers"/>
    <s v="PhD"/>
    <s v="College"/>
    <s v="Married"/>
    <n v="59304"/>
    <n v="59304"/>
    <s v="Bracket 4"/>
    <n v="0"/>
    <n v="1"/>
    <s v="Parent"/>
    <s v="2013-07-29"/>
    <d v="2014-10-04T00:00:00"/>
    <n v="432"/>
    <n v="81"/>
    <n v="351"/>
    <d v="2013-10-18T00:00:00"/>
    <n v="418"/>
    <n v="61"/>
    <n v="428"/>
    <n v="80"/>
    <n v="51"/>
    <n v="10"/>
    <n v="1048"/>
    <n v="2.425925925925926"/>
    <x v="3"/>
    <s v="Yes"/>
    <n v="3"/>
    <x v="0"/>
    <n v="10"/>
    <n v="7"/>
    <n v="8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99"/>
    <n v="1984"/>
    <n v="40"/>
    <s v="Millennials"/>
    <s v="Bachelors"/>
    <s v="College"/>
    <s v="Married"/>
    <n v="55434"/>
    <n v="55434"/>
    <s v="Bracket 4"/>
    <n v="1"/>
    <n v="0"/>
    <s v="Parent"/>
    <s v="2013-10-05"/>
    <d v="2014-10-04T00:00:00"/>
    <n v="364"/>
    <n v="21"/>
    <n v="343"/>
    <d v="2013-10-26T00:00:00"/>
    <n v="238"/>
    <n v="115"/>
    <n v="215"/>
    <n v="169"/>
    <n v="69"/>
    <n v="76"/>
    <n v="882"/>
    <n v="2.4230769230769229"/>
    <x v="3"/>
    <s v="No"/>
    <n v="3"/>
    <x v="0"/>
    <n v="13"/>
    <n v="5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02"/>
    <n v="1964"/>
    <n v="60"/>
    <s v="Boomers"/>
    <s v="Bachelors"/>
    <s v="College"/>
    <s v="Single"/>
    <n v="61839"/>
    <n v="61839"/>
    <s v="Bracket 4"/>
    <n v="0"/>
    <n v="0"/>
    <s v="Not Parent"/>
    <s v="2012-08-12"/>
    <d v="2014-10-04T00:00:00"/>
    <n v="783"/>
    <n v="20"/>
    <n v="763"/>
    <d v="2012-09-01T00:00:00"/>
    <n v="1000"/>
    <n v="155"/>
    <n v="379"/>
    <n v="224"/>
    <n v="17"/>
    <n v="120"/>
    <n v="1895"/>
    <n v="2.4201787994891442"/>
    <x v="3"/>
    <s v="No"/>
    <n v="1"/>
    <x v="0"/>
    <n v="4"/>
    <n v="4"/>
    <n v="8"/>
    <x v="1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34"/>
    <n v="1951"/>
    <n v="73"/>
    <s v="Boomers"/>
    <s v="Master"/>
    <s v="College"/>
    <s v="Married"/>
    <n v="59412"/>
    <n v="59412"/>
    <s v="Bracket 4"/>
    <n v="0"/>
    <n v="0"/>
    <s v="Not Parent"/>
    <s v="2014-04-19"/>
    <d v="2014-10-04T00:00:00"/>
    <n v="168"/>
    <n v="56"/>
    <n v="112"/>
    <d v="2014-06-14T00:00:00"/>
    <n v="90"/>
    <n v="67"/>
    <n v="165"/>
    <n v="30"/>
    <n v="43"/>
    <n v="11"/>
    <n v="406"/>
    <n v="2.4166666666666665"/>
    <x v="3"/>
    <s v="Yes"/>
    <n v="1"/>
    <x v="0"/>
    <n v="8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513"/>
    <n v="1992"/>
    <n v="32"/>
    <s v="Millennials"/>
    <s v="Bachelors"/>
    <s v="College"/>
    <s v="Partner"/>
    <n v="63207"/>
    <n v="63207"/>
    <s v="Bracket 4"/>
    <n v="0"/>
    <n v="0"/>
    <s v="Not Parent"/>
    <s v="2013-01-20"/>
    <d v="2014-10-04T00:00:00"/>
    <n v="622"/>
    <n v="68"/>
    <n v="554"/>
    <d v="2013-03-29T00:00:00"/>
    <n v="438"/>
    <n v="169"/>
    <n v="565"/>
    <n v="91"/>
    <n v="169"/>
    <n v="70"/>
    <n v="1502"/>
    <n v="2.414790996784566"/>
    <x v="3"/>
    <s v="Yes"/>
    <n v="1"/>
    <x v="0"/>
    <n v="6"/>
    <n v="2"/>
    <n v="3"/>
    <x v="0"/>
    <n v="7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8584"/>
    <n v="1952"/>
    <n v="72"/>
    <s v="Boomers"/>
    <s v="PhD"/>
    <s v="College"/>
    <s v="Partner"/>
    <n v="85431"/>
    <n v="85431"/>
    <s v="Bracket 5"/>
    <n v="0"/>
    <n v="0"/>
    <s v="Not Parent"/>
    <s v="2013-06-08"/>
    <d v="2014-10-04T00:00:00"/>
    <n v="483"/>
    <n v="54"/>
    <n v="429"/>
    <d v="2013-08-01T00:00:00"/>
    <n v="376"/>
    <n v="53"/>
    <n v="462"/>
    <n v="168"/>
    <n v="53"/>
    <n v="53"/>
    <n v="1165"/>
    <n v="2.4120082815734989"/>
    <x v="3"/>
    <s v="Yes"/>
    <n v="1"/>
    <x v="0"/>
    <n v="7"/>
    <n v="2"/>
    <n v="7"/>
    <x v="0"/>
    <n v="0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072"/>
    <n v="1973"/>
    <n v="51"/>
    <s v="Gen X"/>
    <s v="Bachelors"/>
    <s v="College"/>
    <s v="Married"/>
    <n v="67432"/>
    <n v="67432"/>
    <s v="Bracket 4"/>
    <n v="0"/>
    <n v="1"/>
    <s v="Parent"/>
    <s v="2013-03-29"/>
    <d v="2014-10-04T00:00:00"/>
    <n v="554"/>
    <n v="69"/>
    <n v="485"/>
    <d v="2013-06-06T00:00:00"/>
    <n v="432"/>
    <n v="79"/>
    <n v="341"/>
    <n v="177"/>
    <n v="136"/>
    <n v="170"/>
    <n v="1335"/>
    <n v="2.4097472924187726"/>
    <x v="3"/>
    <s v="Yes"/>
    <n v="2"/>
    <x v="0"/>
    <n v="4"/>
    <n v="8"/>
    <n v="5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375"/>
    <n v="1968"/>
    <n v="56"/>
    <s v="Gen X"/>
    <s v="PhD"/>
    <s v="College"/>
    <s v="Married"/>
    <n v="55954"/>
    <n v="55954"/>
    <s v="Bracket 4"/>
    <n v="0"/>
    <n v="1"/>
    <s v="Parent"/>
    <s v="2014-03-03"/>
    <d v="2014-10-04T00:00:00"/>
    <n v="215"/>
    <n v="63"/>
    <n v="152"/>
    <d v="2014-05-05T00:00:00"/>
    <n v="447"/>
    <n v="0"/>
    <n v="28"/>
    <n v="0"/>
    <n v="0"/>
    <n v="43"/>
    <n v="518"/>
    <n v="2.4093023255813955"/>
    <x v="3"/>
    <s v="Yes"/>
    <n v="3"/>
    <x v="0"/>
    <n v="6"/>
    <n v="8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491"/>
    <n v="1975"/>
    <n v="49"/>
    <s v="Gen X"/>
    <s v="Bachelors"/>
    <s v="College"/>
    <s v="Partner"/>
    <n v="55914"/>
    <n v="55914"/>
    <s v="Bracket 4"/>
    <n v="0"/>
    <n v="1"/>
    <s v="Parent"/>
    <s v="2013-04-29"/>
    <d v="2014-10-04T00:00:00"/>
    <n v="523"/>
    <n v="32"/>
    <n v="491"/>
    <d v="2013-05-31T00:00:00"/>
    <n v="384"/>
    <n v="60"/>
    <n v="364"/>
    <n v="119"/>
    <n v="101"/>
    <n v="232"/>
    <n v="1260"/>
    <n v="2.4091778202676863"/>
    <x v="3"/>
    <s v="No"/>
    <n v="4"/>
    <x v="1"/>
    <n v="8"/>
    <n v="11"/>
    <n v="6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611"/>
    <n v="1959"/>
    <n v="65"/>
    <s v="Boomers"/>
    <s v="Master"/>
    <s v="College"/>
    <s v="Partner"/>
    <n v="82576"/>
    <n v="82576"/>
    <s v="Bracket 5"/>
    <n v="0"/>
    <n v="0"/>
    <s v="Not Parent"/>
    <s v="2012-08-01"/>
    <d v="2014-10-04T00:00:00"/>
    <n v="794"/>
    <n v="66"/>
    <n v="728"/>
    <d v="2012-10-06T00:00:00"/>
    <n v="1206"/>
    <n v="55"/>
    <n v="445"/>
    <n v="168"/>
    <n v="18"/>
    <n v="18"/>
    <n v="1910"/>
    <n v="2.4055415617128464"/>
    <x v="3"/>
    <s v="Yes"/>
    <n v="1"/>
    <x v="0"/>
    <n v="12"/>
    <n v="2"/>
    <n v="4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6810"/>
    <n v="1983"/>
    <n v="41"/>
    <s v="Millennials"/>
    <s v="Bachelors"/>
    <s v="College"/>
    <s v="Divorced"/>
    <n v="82025"/>
    <n v="82025"/>
    <s v="Bracket 5"/>
    <n v="0"/>
    <n v="0"/>
    <s v="Not Parent"/>
    <s v="2013-05-28"/>
    <d v="2014-10-04T00:00:00"/>
    <n v="494"/>
    <n v="76"/>
    <n v="418"/>
    <d v="2013-08-12T00:00:00"/>
    <n v="267"/>
    <n v="98"/>
    <n v="606"/>
    <n v="48"/>
    <n v="70"/>
    <n v="98"/>
    <n v="1187"/>
    <n v="2.402834008097166"/>
    <x v="3"/>
    <s v="Yes"/>
    <n v="1"/>
    <x v="0"/>
    <n v="6"/>
    <n v="3"/>
    <n v="2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302"/>
    <n v="1986"/>
    <n v="38"/>
    <s v="Millennials"/>
    <s v="Bachelors"/>
    <s v="College"/>
    <s v="Partner"/>
    <n v="78394"/>
    <n v="78394"/>
    <s v="Bracket 5"/>
    <n v="0"/>
    <n v="0"/>
    <s v="Not Parent"/>
    <s v="2013-02-15"/>
    <d v="2014-10-04T00:00:00"/>
    <n v="596"/>
    <n v="13"/>
    <n v="583"/>
    <d v="2013-02-28T00:00:00"/>
    <n v="298"/>
    <n v="27"/>
    <n v="697"/>
    <n v="216"/>
    <n v="24"/>
    <n v="166"/>
    <n v="1428"/>
    <n v="2.3959731543624163"/>
    <x v="3"/>
    <s v="No"/>
    <n v="1"/>
    <x v="0"/>
    <n v="5"/>
    <n v="4"/>
    <n v="6"/>
    <x v="1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380"/>
    <n v="1954"/>
    <n v="70"/>
    <s v="Boomers"/>
    <s v="Bachelors"/>
    <s v="College"/>
    <s v="Divorced"/>
    <n v="64497"/>
    <n v="64497"/>
    <s v="Bracket 4"/>
    <n v="0"/>
    <n v="1"/>
    <s v="Parent"/>
    <s v="2012-09-10"/>
    <d v="2014-10-04T00:00:00"/>
    <n v="754"/>
    <n v="17"/>
    <n v="737"/>
    <d v="2012-09-27T00:00:00"/>
    <n v="1170"/>
    <n v="48"/>
    <n v="320"/>
    <n v="42"/>
    <n v="32"/>
    <n v="192"/>
    <n v="1804"/>
    <n v="2.3925729442970822"/>
    <x v="3"/>
    <s v="No"/>
    <n v="5"/>
    <x v="1"/>
    <n v="9"/>
    <n v="11"/>
    <n v="4"/>
    <x v="2"/>
    <n v="8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7233"/>
    <n v="1972"/>
    <n v="52"/>
    <s v="Gen X"/>
    <s v="Bachelors"/>
    <s v="College"/>
    <s v="Married"/>
    <n v="69209"/>
    <n v="69209"/>
    <s v="Bracket 4"/>
    <n v="0"/>
    <n v="0"/>
    <s v="Not Parent"/>
    <s v="2012-09-17"/>
    <d v="2014-10-04T00:00:00"/>
    <n v="747"/>
    <n v="4"/>
    <n v="743"/>
    <d v="2012-09-21T00:00:00"/>
    <n v="496"/>
    <n v="32"/>
    <n v="849"/>
    <n v="229"/>
    <n v="48"/>
    <n v="128"/>
    <n v="1782"/>
    <n v="2.3855421686746987"/>
    <x v="3"/>
    <s v="No"/>
    <n v="2"/>
    <x v="0"/>
    <n v="6"/>
    <n v="5"/>
    <n v="3"/>
    <x v="0"/>
    <n v="4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7899"/>
    <n v="1952"/>
    <n v="72"/>
    <s v="Boomers"/>
    <s v="PhD"/>
    <s v="College"/>
    <s v="Married"/>
    <n v="77610"/>
    <n v="77610"/>
    <s v="Bracket 5"/>
    <n v="0"/>
    <n v="1"/>
    <s v="Parent"/>
    <s v="2012-10-29"/>
    <d v="2014-10-04T00:00:00"/>
    <n v="705"/>
    <n v="70"/>
    <n v="635"/>
    <d v="2013-01-07T00:00:00"/>
    <n v="1245"/>
    <n v="33"/>
    <n v="332"/>
    <n v="21"/>
    <n v="33"/>
    <n v="16"/>
    <n v="1680"/>
    <n v="2.3829787234042552"/>
    <x v="3"/>
    <s v="Yes"/>
    <n v="2"/>
    <x v="0"/>
    <n v="4"/>
    <n v="4"/>
    <n v="7"/>
    <x v="1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165"/>
    <n v="1972"/>
    <n v="52"/>
    <s v="Gen X"/>
    <s v="Bachelors"/>
    <s v="College"/>
    <s v="Partner"/>
    <n v="64474"/>
    <n v="64474"/>
    <s v="Bracket 4"/>
    <n v="0"/>
    <n v="1"/>
    <s v="Parent"/>
    <s v="2013-10-22"/>
    <d v="2014-10-04T00:00:00"/>
    <n v="347"/>
    <n v="59"/>
    <n v="288"/>
    <d v="2013-12-20T00:00:00"/>
    <n v="381"/>
    <n v="35"/>
    <n v="172"/>
    <n v="56"/>
    <n v="86"/>
    <n v="93"/>
    <n v="823"/>
    <n v="2.3717579250720462"/>
    <x v="3"/>
    <s v="Yes"/>
    <n v="2"/>
    <x v="0"/>
    <n v="10"/>
    <n v="8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43"/>
    <n v="1970"/>
    <n v="54"/>
    <s v="Gen X"/>
    <s v="Bachelors"/>
    <s v="College"/>
    <s v="Single"/>
    <n v="61209"/>
    <n v="61209"/>
    <s v="Bracket 4"/>
    <n v="0"/>
    <n v="0"/>
    <s v="Not Parent"/>
    <s v="2013-08-25"/>
    <d v="2014-10-04T00:00:00"/>
    <n v="405"/>
    <n v="73"/>
    <n v="332"/>
    <d v="2013-11-06T00:00:00"/>
    <n v="466"/>
    <n v="0"/>
    <n v="224"/>
    <n v="119"/>
    <n v="49"/>
    <n v="99"/>
    <n v="957"/>
    <n v="2.3629629629629632"/>
    <x v="3"/>
    <s v="Yes"/>
    <n v="1"/>
    <x v="0"/>
    <n v="4"/>
    <n v="5"/>
    <n v="3"/>
    <x v="2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943"/>
    <n v="1953"/>
    <n v="71"/>
    <s v="Boomers"/>
    <s v="Bachelors"/>
    <s v="College"/>
    <s v="Married"/>
    <n v="70503"/>
    <n v="70503"/>
    <s v="Bracket 4"/>
    <n v="0"/>
    <n v="0"/>
    <s v="Not Parent"/>
    <s v="2012-09-30"/>
    <d v="2014-10-04T00:00:00"/>
    <n v="734"/>
    <n v="73"/>
    <n v="661"/>
    <d v="2012-12-12T00:00:00"/>
    <n v="1379"/>
    <n v="33"/>
    <n v="216"/>
    <n v="0"/>
    <n v="33"/>
    <n v="66"/>
    <n v="1727"/>
    <n v="2.3528610354223432"/>
    <x v="3"/>
    <s v="Yes"/>
    <n v="1"/>
    <x v="0"/>
    <n v="9"/>
    <n v="2"/>
    <n v="4"/>
    <x v="0"/>
    <n v="6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5667"/>
    <n v="1964"/>
    <n v="60"/>
    <s v="Boomers"/>
    <s v="PhD"/>
    <s v="College"/>
    <s v="Married"/>
    <n v="60896"/>
    <n v="60896"/>
    <s v="Bracket 4"/>
    <n v="0"/>
    <n v="1"/>
    <s v="Parent"/>
    <s v="2012-10-11"/>
    <d v="2014-10-04T00:00:00"/>
    <n v="723"/>
    <n v="90"/>
    <n v="633"/>
    <d v="2013-01-09T00:00:00"/>
    <n v="1013"/>
    <n v="30"/>
    <n v="399"/>
    <n v="60"/>
    <n v="46"/>
    <n v="153"/>
    <n v="1701"/>
    <n v="2.3526970954356847"/>
    <x v="3"/>
    <s v="Yes"/>
    <n v="3"/>
    <x v="0"/>
    <n v="4"/>
    <n v="9"/>
    <n v="10"/>
    <x v="1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2793"/>
    <n v="1976"/>
    <n v="48"/>
    <s v="Gen X"/>
    <s v="PhD"/>
    <s v="College"/>
    <s v="Divorced"/>
    <n v="70179"/>
    <n v="70179"/>
    <s v="Bracket 4"/>
    <n v="0"/>
    <n v="1"/>
    <s v="Parent"/>
    <s v="2013-07-21"/>
    <d v="2014-10-04T00:00:00"/>
    <n v="440"/>
    <n v="10"/>
    <n v="430"/>
    <d v="2013-07-31T00:00:00"/>
    <n v="532"/>
    <n v="88"/>
    <n v="168"/>
    <n v="69"/>
    <n v="44"/>
    <n v="133"/>
    <n v="1034"/>
    <n v="2.35"/>
    <x v="3"/>
    <s v="No"/>
    <n v="3"/>
    <x v="0"/>
    <n v="13"/>
    <n v="7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71"/>
    <n v="1976"/>
    <n v="48"/>
    <s v="Gen X"/>
    <s v="PhD"/>
    <s v="College"/>
    <s v="Divorced"/>
    <n v="70179"/>
    <n v="70179"/>
    <s v="Bracket 4"/>
    <n v="0"/>
    <n v="1"/>
    <s v="Parent"/>
    <s v="2013-07-21"/>
    <d v="2014-10-04T00:00:00"/>
    <n v="440"/>
    <n v="10"/>
    <n v="430"/>
    <d v="2013-07-31T00:00:00"/>
    <n v="532"/>
    <n v="88"/>
    <n v="168"/>
    <n v="69"/>
    <n v="44"/>
    <n v="133"/>
    <n v="1034"/>
    <n v="2.35"/>
    <x v="3"/>
    <s v="No"/>
    <n v="3"/>
    <x v="0"/>
    <n v="13"/>
    <n v="7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06"/>
    <n v="1970"/>
    <n v="54"/>
    <s v="Gen X"/>
    <s v="Bachelors"/>
    <s v="College"/>
    <s v="Partner"/>
    <n v="67419"/>
    <n v="67419"/>
    <s v="Bracket 4"/>
    <n v="0"/>
    <n v="1"/>
    <s v="Parent"/>
    <s v="2013-01-16"/>
    <d v="2014-10-04T00:00:00"/>
    <n v="626"/>
    <n v="29"/>
    <n v="597"/>
    <d v="2013-02-14T00:00:00"/>
    <n v="846"/>
    <n v="84"/>
    <n v="352"/>
    <n v="91"/>
    <n v="56"/>
    <n v="42"/>
    <n v="1471"/>
    <n v="2.3498402555910545"/>
    <x v="3"/>
    <s v="No"/>
    <n v="4"/>
    <x v="1"/>
    <n v="8"/>
    <n v="9"/>
    <n v="4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831"/>
    <n v="1967"/>
    <n v="57"/>
    <s v="Gen X"/>
    <s v="Bachelors"/>
    <s v="College"/>
    <s v="Married"/>
    <n v="77870"/>
    <n v="77870"/>
    <s v="Bracket 5"/>
    <n v="0"/>
    <n v="1"/>
    <s v="Parent"/>
    <s v="2012-08-22"/>
    <d v="2014-10-04T00:00:00"/>
    <n v="773"/>
    <n v="93"/>
    <n v="680"/>
    <d v="2012-11-23T00:00:00"/>
    <n v="1017"/>
    <n v="50"/>
    <n v="500"/>
    <n v="65"/>
    <n v="50"/>
    <n v="133"/>
    <n v="1815"/>
    <n v="2.347994825355757"/>
    <x v="3"/>
    <s v="Yes"/>
    <n v="3"/>
    <x v="0"/>
    <n v="5"/>
    <n v="5"/>
    <n v="5"/>
    <x v="0"/>
    <n v="8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3138"/>
    <n v="1956"/>
    <n v="68"/>
    <s v="Boomers"/>
    <s v="Bachelors"/>
    <s v="College"/>
    <s v="Single"/>
    <n v="91249"/>
    <n v="91249"/>
    <s v="Bracket 5"/>
    <n v="0"/>
    <n v="0"/>
    <s v="Not Parent"/>
    <s v="2012-10-20"/>
    <d v="2014-10-04T00:00:00"/>
    <n v="714"/>
    <n v="84"/>
    <n v="630"/>
    <d v="2013-01-12T00:00:00"/>
    <n v="1324"/>
    <n v="27"/>
    <n v="119"/>
    <n v="71"/>
    <n v="108"/>
    <n v="27"/>
    <n v="1676"/>
    <n v="2.3473389355742298"/>
    <x v="3"/>
    <s v="Yes"/>
    <n v="0"/>
    <x v="0"/>
    <n v="6"/>
    <n v="7"/>
    <n v="9"/>
    <x v="1"/>
    <n v="4"/>
    <n v="1"/>
    <n v="1"/>
    <n v="0"/>
    <n v="1"/>
    <n v="1"/>
    <n v="4"/>
    <x v="0"/>
    <n v="1"/>
    <s v="Converted"/>
    <x v="0"/>
    <n v="3"/>
    <n v="11"/>
    <n v="4"/>
    <n v="3"/>
    <n v="0"/>
    <n v="1"/>
    <n v="8"/>
    <x v="0"/>
  </r>
  <r>
    <n v="6409"/>
    <n v="1967"/>
    <n v="57"/>
    <s v="Gen X"/>
    <s v="Bachelors"/>
    <s v="College"/>
    <s v="Divorced"/>
    <n v="57136"/>
    <n v="57136"/>
    <s v="Bracket 4"/>
    <n v="0"/>
    <n v="0"/>
    <s v="Not Parent"/>
    <s v="2013-05-18"/>
    <d v="2014-10-04T00:00:00"/>
    <n v="504"/>
    <n v="18"/>
    <n v="486"/>
    <d v="2013-06-05T00:00:00"/>
    <n v="267"/>
    <n v="140"/>
    <n v="599"/>
    <n v="34"/>
    <n v="12"/>
    <n v="127"/>
    <n v="1179"/>
    <n v="2.3392857142857144"/>
    <x v="3"/>
    <s v="No"/>
    <n v="1"/>
    <x v="0"/>
    <n v="7"/>
    <n v="7"/>
    <n v="5"/>
    <x v="0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240"/>
    <n v="1949"/>
    <n v="75"/>
    <s v="Boomers"/>
    <s v="Bachelors"/>
    <s v="College"/>
    <s v="Partner"/>
    <n v="69372"/>
    <n v="69372"/>
    <s v="Bracket 4"/>
    <n v="0"/>
    <n v="0"/>
    <s v="Not Parent"/>
    <s v="2013-02-19"/>
    <d v="2014-10-04T00:00:00"/>
    <n v="592"/>
    <n v="10"/>
    <n v="582"/>
    <d v="2013-03-01T00:00:00"/>
    <n v="997"/>
    <n v="26"/>
    <n v="269"/>
    <n v="34"/>
    <n v="13"/>
    <n v="42"/>
    <n v="1381"/>
    <n v="2.3327702702702702"/>
    <x v="3"/>
    <s v="No"/>
    <n v="1"/>
    <x v="0"/>
    <n v="6"/>
    <n v="10"/>
    <n v="4"/>
    <x v="2"/>
    <n v="4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9596"/>
    <n v="1980"/>
    <n v="44"/>
    <s v="Millennials"/>
    <s v="PhD"/>
    <s v="College"/>
    <s v="Single"/>
    <n v="65295"/>
    <n v="65295"/>
    <s v="Bracket 4"/>
    <n v="0"/>
    <n v="0"/>
    <s v="Not Parent"/>
    <s v="2013-12-23"/>
    <d v="2014-10-04T00:00:00"/>
    <n v="285"/>
    <n v="19"/>
    <n v="266"/>
    <d v="2014-01-11T00:00:00"/>
    <n v="365"/>
    <n v="32"/>
    <n v="117"/>
    <n v="34"/>
    <n v="110"/>
    <n v="6"/>
    <n v="664"/>
    <n v="2.3298245614035089"/>
    <x v="3"/>
    <s v="No"/>
    <n v="1"/>
    <x v="0"/>
    <n v="13"/>
    <n v="3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453"/>
    <n v="1943"/>
    <n v="81"/>
    <s v="Silent"/>
    <s v="PhD"/>
    <s v="College"/>
    <s v="Widow"/>
    <n v="57513"/>
    <n v="57513"/>
    <s v="Bracket 4"/>
    <n v="0"/>
    <n v="0"/>
    <s v="Not Parent"/>
    <s v="2013-07-06"/>
    <d v="2014-10-04T00:00:00"/>
    <n v="455"/>
    <n v="59"/>
    <n v="396"/>
    <d v="2013-09-03T00:00:00"/>
    <n v="735"/>
    <n v="40"/>
    <n v="183"/>
    <n v="52"/>
    <n v="20"/>
    <n v="30"/>
    <n v="1060"/>
    <n v="2.3296703296703298"/>
    <x v="3"/>
    <s v="Yes"/>
    <n v="2"/>
    <x v="0"/>
    <n v="13"/>
    <n v="9"/>
    <n v="3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57"/>
    <n v="1952"/>
    <n v="72"/>
    <s v="Boomers"/>
    <s v="Postgraduate"/>
    <s v="College"/>
    <s v="Single"/>
    <n v="64831"/>
    <n v="64831"/>
    <s v="Bracket 4"/>
    <n v="1"/>
    <n v="1"/>
    <s v="Parent"/>
    <s v="2013-06-10"/>
    <d v="2014-10-04T00:00:00"/>
    <n v="481"/>
    <n v="51"/>
    <n v="430"/>
    <d v="2013-07-31T00:00:00"/>
    <n v="480"/>
    <n v="86"/>
    <n v="249"/>
    <n v="75"/>
    <n v="86"/>
    <n v="144"/>
    <n v="1120"/>
    <n v="2.3284823284823286"/>
    <x v="3"/>
    <s v="Yes"/>
    <n v="8"/>
    <x v="1"/>
    <n v="5"/>
    <n v="6"/>
    <n v="3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57"/>
    <n v="1959"/>
    <n v="65"/>
    <s v="Boomers"/>
    <s v="PhD"/>
    <s v="College"/>
    <s v="Married"/>
    <n v="75032"/>
    <n v="75032"/>
    <s v="Bracket 5"/>
    <n v="0"/>
    <n v="1"/>
    <s v="Parent"/>
    <s v="2013-04-28"/>
    <d v="2014-10-04T00:00:00"/>
    <n v="524"/>
    <n v="74"/>
    <n v="450"/>
    <d v="2013-07-11T00:00:00"/>
    <n v="952"/>
    <n v="12"/>
    <n v="180"/>
    <n v="47"/>
    <n v="12"/>
    <n v="12"/>
    <n v="1215"/>
    <n v="2.3187022900763359"/>
    <x v="3"/>
    <s v="Yes"/>
    <n v="2"/>
    <x v="0"/>
    <n v="9"/>
    <n v="5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223"/>
    <n v="1965"/>
    <n v="59"/>
    <s v="Gen X"/>
    <s v="Postgraduate"/>
    <s v="College"/>
    <s v="Divorced"/>
    <n v="64176"/>
    <n v="64176"/>
    <s v="Bracket 4"/>
    <n v="0"/>
    <n v="1"/>
    <s v="Parent"/>
    <s v="2012-08-03"/>
    <d v="2014-10-04T00:00:00"/>
    <n v="792"/>
    <n v="52"/>
    <n v="740"/>
    <d v="2012-09-24T00:00:00"/>
    <n v="1215"/>
    <n v="33"/>
    <n v="249"/>
    <n v="64"/>
    <n v="116"/>
    <n v="149"/>
    <n v="1826"/>
    <n v="2.3055555555555554"/>
    <x v="3"/>
    <s v="Yes"/>
    <n v="8"/>
    <x v="1"/>
    <n v="8"/>
    <n v="8"/>
    <n v="9"/>
    <x v="1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396"/>
    <n v="1966"/>
    <n v="58"/>
    <s v="Gen X"/>
    <s v="Bachelors"/>
    <s v="College"/>
    <s v="Married"/>
    <n v="80398"/>
    <n v="80398"/>
    <s v="Bracket 5"/>
    <n v="0"/>
    <n v="0"/>
    <s v="Not Parent"/>
    <s v="2012-11-10"/>
    <d v="2014-10-04T00:00:00"/>
    <n v="693"/>
    <n v="92"/>
    <n v="601"/>
    <d v="2013-02-10T00:00:00"/>
    <n v="342"/>
    <n v="51"/>
    <n v="936"/>
    <n v="207"/>
    <n v="35"/>
    <n v="26"/>
    <n v="1597"/>
    <n v="2.3044733044733046"/>
    <x v="3"/>
    <s v="Yes"/>
    <n v="1"/>
    <x v="0"/>
    <n v="12"/>
    <n v="5"/>
    <n v="8"/>
    <x v="0"/>
    <n v="3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4483"/>
    <n v="1993"/>
    <n v="31"/>
    <s v="Millennials"/>
    <s v="Bachelors"/>
    <s v="College"/>
    <s v="Single"/>
    <n v="72354"/>
    <n v="72354"/>
    <s v="Bracket 4"/>
    <n v="0"/>
    <n v="0"/>
    <s v="Not Parent"/>
    <s v="2013-04-17"/>
    <d v="2014-10-04T00:00:00"/>
    <n v="535"/>
    <n v="67"/>
    <n v="468"/>
    <d v="2013-06-23T00:00:00"/>
    <n v="315"/>
    <n v="26"/>
    <n v="473"/>
    <n v="220"/>
    <n v="12"/>
    <n v="182"/>
    <n v="1228"/>
    <n v="2.2953271028037383"/>
    <x v="3"/>
    <s v="Yes"/>
    <n v="1"/>
    <x v="0"/>
    <n v="6"/>
    <n v="2"/>
    <n v="10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000"/>
    <n v="1972"/>
    <n v="52"/>
    <s v="Gen X"/>
    <s v="Postgraduate"/>
    <s v="College"/>
    <s v="Single"/>
    <n v="65704"/>
    <n v="65704"/>
    <s v="Bracket 4"/>
    <n v="0"/>
    <n v="0"/>
    <s v="Not Parent"/>
    <s v="2013-10-13"/>
    <d v="2014-10-04T00:00:00"/>
    <n v="356"/>
    <n v="18"/>
    <n v="338"/>
    <d v="2013-10-31T00:00:00"/>
    <n v="279"/>
    <n v="172"/>
    <n v="74"/>
    <n v="38"/>
    <n v="8"/>
    <n v="246"/>
    <n v="817"/>
    <n v="2.2949438202247192"/>
    <x v="3"/>
    <s v="No"/>
    <n v="1"/>
    <x v="0"/>
    <n v="10"/>
    <n v="2"/>
    <n v="10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197"/>
    <n v="1980"/>
    <n v="44"/>
    <s v="Millennials"/>
    <s v="Bachelors"/>
    <s v="College"/>
    <s v="Married"/>
    <n v="77353"/>
    <n v="77353"/>
    <s v="Bracket 5"/>
    <n v="0"/>
    <n v="1"/>
    <s v="Parent"/>
    <s v="2013-12-16"/>
    <d v="2014-10-04T00:00:00"/>
    <n v="292"/>
    <n v="38"/>
    <n v="254"/>
    <d v="2014-01-23T00:00:00"/>
    <n v="275"/>
    <n v="59"/>
    <n v="107"/>
    <n v="69"/>
    <n v="101"/>
    <n v="59"/>
    <n v="670"/>
    <n v="2.2945205479452055"/>
    <x v="3"/>
    <s v="No"/>
    <n v="2"/>
    <x v="0"/>
    <n v="8"/>
    <n v="6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633"/>
    <n v="1980"/>
    <n v="44"/>
    <s v="Millennials"/>
    <s v="Bachelors"/>
    <s v="College"/>
    <s v="Married"/>
    <n v="50183"/>
    <n v="50183"/>
    <s v="Bracket 3"/>
    <n v="1"/>
    <n v="1"/>
    <s v="Parent"/>
    <s v="2014-06-25"/>
    <d v="2014-10-04T00:00:00"/>
    <n v="101"/>
    <n v="47"/>
    <n v="54"/>
    <d v="2014-08-11T00:00:00"/>
    <n v="97"/>
    <n v="12"/>
    <n v="84"/>
    <n v="13"/>
    <n v="10"/>
    <n v="15"/>
    <n v="231"/>
    <n v="2.2871287128712869"/>
    <x v="3"/>
    <s v="No"/>
    <n v="7"/>
    <x v="1"/>
    <n v="6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050"/>
    <n v="1975"/>
    <n v="49"/>
    <s v="Gen X"/>
    <s v="Postgraduate"/>
    <s v="College"/>
    <s v="Married"/>
    <n v="57036"/>
    <n v="57036"/>
    <s v="Bracket 4"/>
    <n v="0"/>
    <n v="1"/>
    <s v="Parent"/>
    <s v="2012-12-11"/>
    <d v="2014-10-04T00:00:00"/>
    <n v="662"/>
    <n v="33"/>
    <n v="629"/>
    <d v="2013-01-13T00:00:00"/>
    <n v="1171"/>
    <n v="43"/>
    <n v="219"/>
    <n v="19"/>
    <n v="14"/>
    <n v="47"/>
    <n v="1513"/>
    <n v="2.285498489425982"/>
    <x v="3"/>
    <s v="No"/>
    <n v="4"/>
    <x v="1"/>
    <n v="13"/>
    <n v="6"/>
    <n v="3"/>
    <x v="0"/>
    <n v="9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6988"/>
    <n v="1986"/>
    <n v="38"/>
    <s v="Millennials"/>
    <s v="Bachelors"/>
    <s v="College"/>
    <s v="Married"/>
    <n v="71952"/>
    <n v="71952"/>
    <s v="Bracket 4"/>
    <n v="1"/>
    <n v="0"/>
    <s v="Parent"/>
    <s v="2013-01-10"/>
    <d v="2014-10-04T00:00:00"/>
    <n v="632"/>
    <n v="93"/>
    <n v="539"/>
    <d v="2013-04-13T00:00:00"/>
    <n v="656"/>
    <n v="80"/>
    <n v="455"/>
    <n v="52"/>
    <n v="107"/>
    <n v="93"/>
    <n v="1443"/>
    <n v="2.2832278481012658"/>
    <x v="3"/>
    <s v="Yes"/>
    <n v="2"/>
    <x v="0"/>
    <n v="8"/>
    <n v="8"/>
    <n v="4"/>
    <x v="0"/>
    <n v="4"/>
    <n v="0"/>
    <n v="0"/>
    <n v="1"/>
    <n v="0"/>
    <n v="1"/>
    <n v="2"/>
    <x v="3"/>
    <n v="1"/>
    <s v="Converted"/>
    <x v="0"/>
    <n v="3"/>
    <n v="11"/>
    <n v="4"/>
    <n v="3"/>
    <n v="0"/>
    <n v="1"/>
    <n v="8"/>
    <x v="0"/>
  </r>
  <r>
    <n v="175"/>
    <n v="1986"/>
    <n v="38"/>
    <s v="Millennials"/>
    <s v="Bachelors"/>
    <s v="College"/>
    <s v="Married"/>
    <n v="71952"/>
    <n v="71952"/>
    <s v="Bracket 4"/>
    <n v="1"/>
    <n v="0"/>
    <s v="Parent"/>
    <s v="2013-01-10"/>
    <d v="2014-10-04T00:00:00"/>
    <n v="632"/>
    <n v="93"/>
    <n v="539"/>
    <d v="2013-04-13T00:00:00"/>
    <n v="656"/>
    <n v="80"/>
    <n v="455"/>
    <n v="52"/>
    <n v="107"/>
    <n v="93"/>
    <n v="1443"/>
    <n v="2.2832278481012658"/>
    <x v="3"/>
    <s v="Yes"/>
    <n v="2"/>
    <x v="0"/>
    <n v="8"/>
    <n v="8"/>
    <n v="4"/>
    <x v="0"/>
    <n v="4"/>
    <n v="0"/>
    <n v="0"/>
    <n v="1"/>
    <n v="0"/>
    <n v="1"/>
    <n v="2"/>
    <x v="3"/>
    <n v="1"/>
    <s v="Converted"/>
    <x v="0"/>
    <n v="3"/>
    <n v="11"/>
    <n v="4"/>
    <n v="3"/>
    <n v="0"/>
    <n v="1"/>
    <n v="8"/>
    <x v="0"/>
  </r>
  <r>
    <n v="9799"/>
    <n v="1968"/>
    <n v="56"/>
    <s v="Gen X"/>
    <s v="PhD"/>
    <s v="College"/>
    <s v="Divorced"/>
    <n v="83664"/>
    <n v="83664"/>
    <s v="Bracket 5"/>
    <n v="1"/>
    <n v="1"/>
    <s v="Parent"/>
    <s v="2013-05-08"/>
    <d v="2014-10-04T00:00:00"/>
    <n v="514"/>
    <n v="57"/>
    <n v="457"/>
    <d v="2013-07-04T00:00:00"/>
    <n v="866"/>
    <n v="21"/>
    <n v="151"/>
    <n v="28"/>
    <n v="21"/>
    <n v="86"/>
    <n v="1173"/>
    <n v="2.282101167315175"/>
    <x v="3"/>
    <s v="Yes"/>
    <n v="3"/>
    <x v="0"/>
    <n v="12"/>
    <n v="2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41"/>
    <n v="1974"/>
    <n v="50"/>
    <s v="Gen X"/>
    <s v="Postgraduate"/>
    <s v="College"/>
    <s v="Married"/>
    <n v="65463"/>
    <n v="65463"/>
    <s v="Bracket 4"/>
    <n v="1"/>
    <n v="0"/>
    <s v="Parent"/>
    <s v="2014-01-30"/>
    <d v="2014-10-04T00:00:00"/>
    <n v="247"/>
    <n v="17"/>
    <n v="230"/>
    <d v="2014-02-16T00:00:00"/>
    <n v="391"/>
    <n v="32"/>
    <n v="70"/>
    <n v="21"/>
    <n v="32"/>
    <n v="16"/>
    <n v="562"/>
    <n v="2.2753036437246963"/>
    <x v="3"/>
    <s v="No"/>
    <n v="2"/>
    <x v="0"/>
    <n v="9"/>
    <n v="6"/>
    <n v="2"/>
    <x v="0"/>
    <n v="5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4058"/>
    <n v="1955"/>
    <n v="69"/>
    <s v="Boomers"/>
    <s v="PhD"/>
    <s v="College"/>
    <s v="Single"/>
    <n v="61284"/>
    <n v="61284"/>
    <s v="Bracket 4"/>
    <n v="0"/>
    <n v="0"/>
    <s v="Not Parent"/>
    <s v="2013-10-12"/>
    <d v="2014-10-04T00:00:00"/>
    <n v="357"/>
    <n v="76"/>
    <n v="281"/>
    <d v="2013-12-27T00:00:00"/>
    <n v="618"/>
    <n v="15"/>
    <n v="106"/>
    <n v="20"/>
    <n v="7"/>
    <n v="45"/>
    <n v="811"/>
    <n v="2.2717086834733893"/>
    <x v="3"/>
    <s v="Yes"/>
    <n v="1"/>
    <x v="0"/>
    <n v="8"/>
    <n v="11"/>
    <n v="2"/>
    <x v="2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6059"/>
    <n v="1953"/>
    <n v="71"/>
    <s v="Boomers"/>
    <s v="PhD"/>
    <s v="College"/>
    <s v="Partner"/>
    <n v="64504"/>
    <n v="64504"/>
    <s v="Bracket 4"/>
    <n v="1"/>
    <n v="2"/>
    <s v="Parent"/>
    <s v="2013-03-04"/>
    <d v="2014-10-04T00:00:00"/>
    <n v="579"/>
    <n v="81"/>
    <n v="498"/>
    <d v="2013-05-24T00:00:00"/>
    <n v="986"/>
    <n v="36"/>
    <n v="168"/>
    <n v="16"/>
    <n v="0"/>
    <n v="108"/>
    <n v="1314"/>
    <n v="2.2694300518134716"/>
    <x v="3"/>
    <s v="Yes"/>
    <n v="7"/>
    <x v="1"/>
    <n v="4"/>
    <n v="11"/>
    <n v="3"/>
    <x v="2"/>
    <n v="7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479"/>
    <n v="1975"/>
    <n v="49"/>
    <s v="Gen X"/>
    <s v="PhD"/>
    <s v="College"/>
    <s v="Married"/>
    <n v="76618"/>
    <n v="76618"/>
    <s v="Bracket 5"/>
    <n v="0"/>
    <n v="0"/>
    <s v="Not Parent"/>
    <s v="2012-12-07"/>
    <d v="2014-10-04T00:00:00"/>
    <n v="666"/>
    <n v="64"/>
    <n v="602"/>
    <d v="2013-02-09T00:00:00"/>
    <n v="749"/>
    <n v="40"/>
    <n v="294"/>
    <n v="121"/>
    <n v="160"/>
    <n v="147"/>
    <n v="1511"/>
    <n v="2.2687687687687688"/>
    <x v="3"/>
    <s v="Yes"/>
    <n v="1"/>
    <x v="0"/>
    <n v="5"/>
    <n v="3"/>
    <n v="2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427"/>
    <n v="1956"/>
    <n v="68"/>
    <s v="Boomers"/>
    <s v="Master"/>
    <s v="College"/>
    <s v="Single"/>
    <n v="64857"/>
    <n v="64857"/>
    <s v="Bracket 4"/>
    <n v="0"/>
    <n v="0"/>
    <s v="Not Parent"/>
    <s v="2012-11-23"/>
    <d v="2014-10-04T00:00:00"/>
    <n v="680"/>
    <n v="78"/>
    <n v="602"/>
    <d v="2013-02-09T00:00:00"/>
    <n v="556"/>
    <n v="14"/>
    <n v="717"/>
    <n v="210"/>
    <n v="0"/>
    <n v="43"/>
    <n v="1540"/>
    <n v="2.2647058823529411"/>
    <x v="3"/>
    <s v="Yes"/>
    <n v="1"/>
    <x v="0"/>
    <n v="10"/>
    <n v="7"/>
    <n v="5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17"/>
    <n v="1956"/>
    <n v="68"/>
    <s v="Boomers"/>
    <s v="Master"/>
    <s v="College"/>
    <s v="Single"/>
    <n v="64857"/>
    <n v="64857"/>
    <s v="Bracket 4"/>
    <n v="0"/>
    <n v="0"/>
    <s v="Not Parent"/>
    <s v="2012-11-23"/>
    <d v="2014-10-04T00:00:00"/>
    <n v="680"/>
    <n v="78"/>
    <n v="602"/>
    <d v="2013-02-09T00:00:00"/>
    <n v="556"/>
    <n v="14"/>
    <n v="717"/>
    <n v="210"/>
    <n v="0"/>
    <n v="43"/>
    <n v="1540"/>
    <n v="2.2647058823529411"/>
    <x v="3"/>
    <s v="Yes"/>
    <n v="1"/>
    <x v="0"/>
    <n v="10"/>
    <n v="7"/>
    <n v="5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107"/>
    <n v="1976"/>
    <n v="48"/>
    <s v="Gen X"/>
    <s v="Bachelors"/>
    <s v="College"/>
    <s v="Partner"/>
    <n v="71322"/>
    <n v="71322"/>
    <s v="Bracket 4"/>
    <n v="0"/>
    <n v="1"/>
    <s v="Parent"/>
    <s v="2014-05-02"/>
    <d v="2014-10-04T00:00:00"/>
    <n v="155"/>
    <n v="31"/>
    <n v="124"/>
    <d v="2014-06-02T00:00:00"/>
    <n v="121"/>
    <n v="24"/>
    <n v="124"/>
    <n v="24"/>
    <n v="15"/>
    <n v="42"/>
    <n v="350"/>
    <n v="2.2580645161290325"/>
    <x v="3"/>
    <s v="No"/>
    <n v="1"/>
    <x v="0"/>
    <n v="7"/>
    <n v="4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389"/>
    <n v="1970"/>
    <n v="54"/>
    <s v="Gen X"/>
    <s v="Bachelors"/>
    <s v="College"/>
    <s v="Married"/>
    <n v="69016"/>
    <n v="69016"/>
    <s v="Bracket 4"/>
    <n v="0"/>
    <n v="1"/>
    <s v="Parent"/>
    <s v="2012-11-22"/>
    <d v="2014-10-04T00:00:00"/>
    <n v="681"/>
    <n v="61"/>
    <n v="620"/>
    <d v="2013-01-22T00:00:00"/>
    <n v="726"/>
    <n v="53"/>
    <n v="363"/>
    <n v="123"/>
    <n v="107"/>
    <n v="161"/>
    <n v="1533"/>
    <n v="2.251101321585903"/>
    <x v="3"/>
    <s v="Yes"/>
    <n v="4"/>
    <x v="1"/>
    <n v="13"/>
    <n v="8"/>
    <n v="9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212"/>
    <n v="1973"/>
    <n v="51"/>
    <s v="Gen X"/>
    <s v="Bachelors"/>
    <s v="College"/>
    <s v="Married"/>
    <n v="52845"/>
    <n v="52845"/>
    <s v="Bracket 3"/>
    <n v="1"/>
    <n v="0"/>
    <s v="Parent"/>
    <s v="2013-08-13"/>
    <d v="2014-10-04T00:00:00"/>
    <n v="417"/>
    <n v="7"/>
    <n v="410"/>
    <d v="2013-08-20T00:00:00"/>
    <n v="384"/>
    <n v="25"/>
    <n v="292"/>
    <n v="130"/>
    <n v="41"/>
    <n v="64"/>
    <n v="936"/>
    <n v="2.2446043165467624"/>
    <x v="3"/>
    <s v="No"/>
    <n v="3"/>
    <x v="0"/>
    <n v="6"/>
    <n v="8"/>
    <n v="8"/>
    <x v="2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0177"/>
    <n v="1954"/>
    <n v="70"/>
    <s v="Boomers"/>
    <s v="Bachelors"/>
    <s v="College"/>
    <s v="Divorced"/>
    <n v="72071"/>
    <n v="72071"/>
    <s v="Bracket 4"/>
    <n v="0"/>
    <n v="1"/>
    <s v="Parent"/>
    <s v="2013-02-14"/>
    <d v="2014-10-04T00:00:00"/>
    <n v="597"/>
    <n v="4"/>
    <n v="593"/>
    <d v="2013-02-18T00:00:00"/>
    <n v="531"/>
    <n v="69"/>
    <n v="300"/>
    <n v="150"/>
    <n v="138"/>
    <n v="150"/>
    <n v="1338"/>
    <n v="2.2412060301507539"/>
    <x v="3"/>
    <s v="No"/>
    <n v="3"/>
    <x v="0"/>
    <n v="8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429"/>
    <n v="1954"/>
    <n v="70"/>
    <s v="Boomers"/>
    <s v="Bachelors"/>
    <s v="College"/>
    <s v="Divorced"/>
    <n v="72071"/>
    <n v="72071"/>
    <s v="Bracket 4"/>
    <n v="0"/>
    <n v="1"/>
    <s v="Parent"/>
    <s v="2013-02-14"/>
    <d v="2014-10-04T00:00:00"/>
    <n v="597"/>
    <n v="4"/>
    <n v="593"/>
    <d v="2013-02-18T00:00:00"/>
    <n v="531"/>
    <n v="69"/>
    <n v="300"/>
    <n v="150"/>
    <n v="138"/>
    <n v="150"/>
    <n v="1338"/>
    <n v="2.2412060301507539"/>
    <x v="3"/>
    <s v="No"/>
    <n v="3"/>
    <x v="0"/>
    <n v="8"/>
    <n v="5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407"/>
    <n v="1982"/>
    <n v="42"/>
    <s v="Millennials"/>
    <s v="Bachelors"/>
    <s v="College"/>
    <s v="Married"/>
    <n v="69109"/>
    <n v="69109"/>
    <s v="Bracket 4"/>
    <n v="0"/>
    <n v="0"/>
    <s v="Not Parent"/>
    <s v="2012-11-09"/>
    <d v="2014-10-04T00:00:00"/>
    <n v="694"/>
    <n v="10"/>
    <n v="684"/>
    <d v="2012-11-19T00:00:00"/>
    <n v="823"/>
    <n v="25"/>
    <n v="459"/>
    <n v="124"/>
    <n v="29"/>
    <n v="95"/>
    <n v="1555"/>
    <n v="2.2406340057636887"/>
    <x v="3"/>
    <s v="No"/>
    <n v="1"/>
    <x v="0"/>
    <n v="7"/>
    <n v="6"/>
    <n v="6"/>
    <x v="0"/>
    <n v="4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9064"/>
    <n v="1982"/>
    <n v="42"/>
    <s v="Millennials"/>
    <s v="Bachelors"/>
    <s v="College"/>
    <s v="Married"/>
    <n v="69109"/>
    <n v="69109"/>
    <s v="Bracket 4"/>
    <n v="0"/>
    <n v="0"/>
    <s v="Not Parent"/>
    <s v="2012-11-09"/>
    <d v="2014-10-04T00:00:00"/>
    <n v="694"/>
    <n v="10"/>
    <n v="684"/>
    <d v="2012-11-19T00:00:00"/>
    <n v="823"/>
    <n v="25"/>
    <n v="459"/>
    <n v="124"/>
    <n v="29"/>
    <n v="95"/>
    <n v="1555"/>
    <n v="2.2406340057636887"/>
    <x v="3"/>
    <s v="No"/>
    <n v="1"/>
    <x v="0"/>
    <n v="7"/>
    <n v="6"/>
    <n v="6"/>
    <x v="0"/>
    <n v="4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31"/>
    <n v="1954"/>
    <n v="70"/>
    <s v="Boomers"/>
    <s v="PhD"/>
    <s v="College"/>
    <s v="Divorced"/>
    <n v="57333"/>
    <n v="57333"/>
    <s v="Bracket 4"/>
    <n v="0"/>
    <n v="1"/>
    <s v="Parent"/>
    <s v="2012-09-22"/>
    <d v="2014-10-04T00:00:00"/>
    <n v="742"/>
    <n v="55"/>
    <n v="687"/>
    <d v="2012-11-16T00:00:00"/>
    <n v="941"/>
    <n v="14"/>
    <n v="397"/>
    <n v="76"/>
    <n v="58"/>
    <n v="176"/>
    <n v="1662"/>
    <n v="2.2398921832884096"/>
    <x v="3"/>
    <s v="Yes"/>
    <n v="11"/>
    <x v="1"/>
    <n v="9"/>
    <n v="8"/>
    <n v="5"/>
    <x v="0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940"/>
    <n v="1987"/>
    <n v="37"/>
    <s v="Millennials"/>
    <s v="Bachelors"/>
    <s v="College"/>
    <s v="Single"/>
    <n v="57100"/>
    <n v="57100"/>
    <s v="Bracket 4"/>
    <n v="1"/>
    <n v="0"/>
    <s v="Parent"/>
    <s v="2014-05-18"/>
    <d v="2014-10-04T00:00:00"/>
    <n v="139"/>
    <n v="9"/>
    <n v="130"/>
    <d v="2014-05-27T00:00:00"/>
    <n v="158"/>
    <n v="11"/>
    <n v="99"/>
    <n v="15"/>
    <n v="11"/>
    <n v="17"/>
    <n v="311"/>
    <n v="2.2374100719424459"/>
    <x v="3"/>
    <s v="No"/>
    <n v="2"/>
    <x v="0"/>
    <n v="7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495"/>
    <n v="1982"/>
    <n v="42"/>
    <s v="Millennials"/>
    <s v="Bachelors"/>
    <s v="College"/>
    <s v="Partner"/>
    <n v="71853"/>
    <n v="71853"/>
    <s v="Bracket 4"/>
    <n v="0"/>
    <n v="0"/>
    <s v="Not Parent"/>
    <s v="2013-05-08"/>
    <d v="2014-10-04T00:00:00"/>
    <n v="514"/>
    <n v="29"/>
    <n v="485"/>
    <d v="2013-06-06T00:00:00"/>
    <n v="358"/>
    <n v="108"/>
    <n v="413"/>
    <n v="141"/>
    <n v="97"/>
    <n v="32"/>
    <n v="1149"/>
    <n v="2.2354085603112841"/>
    <x v="3"/>
    <s v="No"/>
    <n v="1"/>
    <x v="0"/>
    <n v="6"/>
    <n v="2"/>
    <n v="8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631"/>
    <n v="1982"/>
    <n v="42"/>
    <s v="Millennials"/>
    <s v="Bachelors"/>
    <s v="College"/>
    <s v="Partner"/>
    <n v="71853"/>
    <n v="71853"/>
    <s v="Bracket 4"/>
    <n v="0"/>
    <n v="0"/>
    <s v="Not Parent"/>
    <s v="2013-05-08"/>
    <d v="2014-10-04T00:00:00"/>
    <n v="514"/>
    <n v="29"/>
    <n v="485"/>
    <d v="2013-06-06T00:00:00"/>
    <n v="358"/>
    <n v="108"/>
    <n v="413"/>
    <n v="141"/>
    <n v="97"/>
    <n v="32"/>
    <n v="1149"/>
    <n v="2.2354085603112841"/>
    <x v="3"/>
    <s v="No"/>
    <n v="1"/>
    <x v="0"/>
    <n v="6"/>
    <n v="2"/>
    <n v="8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828"/>
    <n v="1951"/>
    <n v="73"/>
    <s v="Boomers"/>
    <s v="Bachelors"/>
    <s v="College"/>
    <s v="Married"/>
    <n v="71107"/>
    <n v="71107"/>
    <s v="Bracket 4"/>
    <n v="0"/>
    <n v="1"/>
    <s v="Parent"/>
    <s v="2013-02-17"/>
    <d v="2014-10-04T00:00:00"/>
    <n v="594"/>
    <n v="61"/>
    <n v="533"/>
    <d v="2013-04-19T00:00:00"/>
    <n v="533"/>
    <n v="10"/>
    <n v="217"/>
    <n v="198"/>
    <n v="174"/>
    <n v="195"/>
    <n v="1327"/>
    <n v="2.234006734006734"/>
    <x v="3"/>
    <s v="Yes"/>
    <n v="2"/>
    <x v="0"/>
    <n v="13"/>
    <n v="7"/>
    <n v="6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534"/>
    <n v="1952"/>
    <n v="72"/>
    <s v="Boomers"/>
    <s v="Bachelors"/>
    <s v="College"/>
    <s v="Married"/>
    <n v="67433"/>
    <n v="67433"/>
    <s v="Bracket 4"/>
    <n v="0"/>
    <n v="2"/>
    <s v="Parent"/>
    <s v="2013-07-16"/>
    <d v="2014-10-04T00:00:00"/>
    <n v="445"/>
    <n v="51"/>
    <n v="394"/>
    <d v="2013-09-05T00:00:00"/>
    <n v="615"/>
    <n v="28"/>
    <n v="259"/>
    <n v="12"/>
    <n v="48"/>
    <n v="30"/>
    <n v="992"/>
    <n v="2.2292134831460673"/>
    <x v="3"/>
    <s v="Yes"/>
    <n v="4"/>
    <x v="1"/>
    <n v="13"/>
    <n v="6"/>
    <n v="5"/>
    <x v="0"/>
    <n v="4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891"/>
    <n v="1980"/>
    <n v="44"/>
    <s v="Millennials"/>
    <s v="Master"/>
    <s v="College"/>
    <s v="Divorced"/>
    <n v="78789"/>
    <n v="78789"/>
    <s v="Bracket 5"/>
    <n v="0"/>
    <n v="0"/>
    <s v="Not Parent"/>
    <s v="2012-08-08"/>
    <d v="2014-10-04T00:00:00"/>
    <n v="787"/>
    <n v="12"/>
    <n v="775"/>
    <d v="2012-08-20T00:00:00"/>
    <n v="667"/>
    <n v="50"/>
    <n v="850"/>
    <n v="21"/>
    <n v="83"/>
    <n v="83"/>
    <n v="1754"/>
    <n v="2.2287166454891993"/>
    <x v="3"/>
    <s v="No"/>
    <n v="1"/>
    <x v="0"/>
    <n v="5"/>
    <n v="4"/>
    <n v="6"/>
    <x v="1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460"/>
    <n v="1972"/>
    <n v="52"/>
    <s v="Gen X"/>
    <s v="PhD"/>
    <s v="College"/>
    <s v="Married"/>
    <n v="79930"/>
    <n v="79930"/>
    <s v="Bracket 5"/>
    <n v="0"/>
    <n v="0"/>
    <s v="Not Parent"/>
    <s v="2012-08-08"/>
    <d v="2014-10-04T00:00:00"/>
    <n v="787"/>
    <n v="72"/>
    <n v="715"/>
    <d v="2012-10-19T00:00:00"/>
    <n v="792"/>
    <n v="86"/>
    <n v="740"/>
    <n v="67"/>
    <n v="51"/>
    <n v="17"/>
    <n v="1753"/>
    <n v="2.227445997458704"/>
    <x v="3"/>
    <s v="Yes"/>
    <n v="1"/>
    <x v="0"/>
    <n v="8"/>
    <n v="3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184"/>
    <n v="1950"/>
    <n v="74"/>
    <s v="Boomers"/>
    <s v="PhD"/>
    <s v="College"/>
    <s v="Partner"/>
    <n v="52157"/>
    <n v="52157"/>
    <s v="Bracket 3"/>
    <n v="0"/>
    <n v="1"/>
    <s v="Parent"/>
    <s v="2014-06-07"/>
    <d v="2014-10-04T00:00:00"/>
    <n v="119"/>
    <n v="48"/>
    <n v="71"/>
    <d v="2014-07-25T00:00:00"/>
    <n v="189"/>
    <n v="2"/>
    <n v="29"/>
    <n v="3"/>
    <n v="2"/>
    <n v="40"/>
    <n v="265"/>
    <n v="2.2268907563025211"/>
    <x v="3"/>
    <s v="Yes"/>
    <n v="2"/>
    <x v="0"/>
    <n v="5"/>
    <n v="3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278"/>
    <n v="1990"/>
    <n v="34"/>
    <s v="Millennials"/>
    <s v="PhD"/>
    <s v="College"/>
    <s v="Married"/>
    <n v="74214"/>
    <n v="74214"/>
    <s v="Bracket 4"/>
    <n v="0"/>
    <n v="0"/>
    <s v="Not Parent"/>
    <s v="2012-08-26"/>
    <d v="2014-10-04T00:00:00"/>
    <n v="769"/>
    <n v="3"/>
    <n v="766"/>
    <d v="2012-08-29T00:00:00"/>
    <n v="863"/>
    <n v="83"/>
    <n v="547"/>
    <n v="86"/>
    <n v="99"/>
    <n v="33"/>
    <n v="1711"/>
    <n v="2.224967490247074"/>
    <x v="3"/>
    <s v="No"/>
    <n v="1"/>
    <x v="0"/>
    <n v="5"/>
    <n v="8"/>
    <n v="2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61"/>
    <n v="1972"/>
    <n v="52"/>
    <s v="Gen X"/>
    <s v="Bachelors"/>
    <s v="College"/>
    <s v="Married"/>
    <n v="74716"/>
    <n v="74716"/>
    <s v="Bracket 5"/>
    <n v="0"/>
    <n v="1"/>
    <s v="Parent"/>
    <s v="2013-09-12"/>
    <d v="2014-10-04T00:00:00"/>
    <n v="387"/>
    <n v="92"/>
    <n v="295"/>
    <d v="2013-12-13T00:00:00"/>
    <n v="133"/>
    <n v="27"/>
    <n v="421"/>
    <n v="13"/>
    <n v="195"/>
    <n v="71"/>
    <n v="860"/>
    <n v="2.2222222222222223"/>
    <x v="3"/>
    <s v="Yes"/>
    <n v="2"/>
    <x v="0"/>
    <n v="5"/>
    <n v="7"/>
    <n v="3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794"/>
    <n v="1974"/>
    <n v="50"/>
    <s v="Gen X"/>
    <s v="PhD"/>
    <s v="College"/>
    <s v="Married"/>
    <n v="46374"/>
    <n v="46374"/>
    <s v="Bracket 3"/>
    <n v="0"/>
    <n v="1"/>
    <s v="Parent"/>
    <s v="2014-03-17"/>
    <d v="2014-10-04T00:00:00"/>
    <n v="201"/>
    <n v="1"/>
    <n v="200"/>
    <d v="2014-03-18T00:00:00"/>
    <n v="408"/>
    <n v="0"/>
    <n v="21"/>
    <n v="0"/>
    <n v="0"/>
    <n v="17"/>
    <n v="446"/>
    <n v="2.2189054726368158"/>
    <x v="3"/>
    <s v="No"/>
    <n v="3"/>
    <x v="0"/>
    <n v="7"/>
    <n v="7"/>
    <n v="1"/>
    <x v="0"/>
    <n v="8"/>
    <n v="1"/>
    <n v="0"/>
    <n v="0"/>
    <n v="1"/>
    <n v="0"/>
    <n v="2"/>
    <x v="0"/>
    <n v="1"/>
    <s v="Converted"/>
    <x v="0"/>
    <n v="3"/>
    <n v="11"/>
    <n v="0"/>
    <n v="3"/>
    <n v="0"/>
    <n v="0"/>
    <n v="3"/>
    <x v="1"/>
  </r>
  <r>
    <n v="7441"/>
    <n v="1973"/>
    <n v="51"/>
    <s v="Gen X"/>
    <s v="Bachelors"/>
    <s v="College"/>
    <s v="Divorced"/>
    <n v="71128"/>
    <n v="71128"/>
    <s v="Bracket 4"/>
    <n v="1"/>
    <n v="0"/>
    <s v="Parent"/>
    <s v="2012-10-06"/>
    <d v="2014-10-04T00:00:00"/>
    <n v="728"/>
    <n v="80"/>
    <n v="648"/>
    <d v="2012-12-25T00:00:00"/>
    <n v="958"/>
    <n v="159"/>
    <n v="447"/>
    <n v="20"/>
    <n v="0"/>
    <n v="31"/>
    <n v="1615"/>
    <n v="2.2184065934065935"/>
    <x v="3"/>
    <s v="Yes"/>
    <n v="3"/>
    <x v="0"/>
    <n v="12"/>
    <n v="2"/>
    <n v="10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370"/>
    <n v="1945"/>
    <n v="79"/>
    <s v="Silent"/>
    <s v="PhD"/>
    <s v="College"/>
    <s v="Married"/>
    <n v="65846"/>
    <n v="65846"/>
    <s v="Bracket 4"/>
    <n v="0"/>
    <n v="0"/>
    <s v="Not Parent"/>
    <s v="2013-05-17"/>
    <d v="2014-10-04T00:00:00"/>
    <n v="505"/>
    <n v="68"/>
    <n v="437"/>
    <d v="2013-07-24T00:00:00"/>
    <n v="562"/>
    <n v="81"/>
    <n v="276"/>
    <n v="80"/>
    <n v="40"/>
    <n v="81"/>
    <n v="1120"/>
    <n v="2.217821782178218"/>
    <x v="3"/>
    <s v="Yes"/>
    <n v="1"/>
    <x v="0"/>
    <n v="6"/>
    <n v="6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233"/>
    <n v="1950"/>
    <n v="74"/>
    <s v="Boomers"/>
    <s v="Master"/>
    <s v="College"/>
    <s v="Widow"/>
    <n v="64866"/>
    <n v="64866"/>
    <s v="Bracket 4"/>
    <n v="0"/>
    <n v="1"/>
    <s v="Parent"/>
    <s v="2014-01-26"/>
    <d v="2014-10-04T00:00:00"/>
    <n v="251"/>
    <n v="9"/>
    <n v="242"/>
    <d v="2014-02-04T00:00:00"/>
    <n v="508"/>
    <n v="5"/>
    <n v="21"/>
    <n v="7"/>
    <n v="5"/>
    <n v="10"/>
    <n v="556"/>
    <n v="2.2151394422310755"/>
    <x v="3"/>
    <s v="No"/>
    <n v="4"/>
    <x v="1"/>
    <n v="7"/>
    <n v="7"/>
    <n v="3"/>
    <x v="0"/>
    <n v="5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8925"/>
    <n v="1965"/>
    <n v="59"/>
    <s v="Gen X"/>
    <s v="Master"/>
    <s v="College"/>
    <s v="Married"/>
    <n v="70053"/>
    <n v="70053"/>
    <s v="Bracket 4"/>
    <n v="0"/>
    <n v="1"/>
    <s v="Parent"/>
    <s v="2013-07-03"/>
    <d v="2014-10-04T00:00:00"/>
    <n v="458"/>
    <n v="38"/>
    <n v="420"/>
    <d v="2013-08-10T00:00:00"/>
    <n v="512"/>
    <n v="53"/>
    <n v="98"/>
    <n v="81"/>
    <n v="179"/>
    <n v="89"/>
    <n v="1012"/>
    <n v="2.2096069868995634"/>
    <x v="3"/>
    <s v="No"/>
    <n v="3"/>
    <x v="0"/>
    <n v="10"/>
    <n v="8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112"/>
    <n v="1966"/>
    <n v="58"/>
    <s v="Gen X"/>
    <s v="Bachelors"/>
    <s v="College"/>
    <s v="Partner"/>
    <n v="70713"/>
    <n v="70713"/>
    <s v="Bracket 4"/>
    <n v="0"/>
    <n v="1"/>
    <s v="Parent"/>
    <s v="2012-12-03"/>
    <d v="2014-10-04T00:00:00"/>
    <n v="670"/>
    <n v="23"/>
    <n v="647"/>
    <d v="2012-12-26T00:00:00"/>
    <n v="736"/>
    <n v="114"/>
    <n v="279"/>
    <n v="82"/>
    <n v="76"/>
    <n v="190"/>
    <n v="1477"/>
    <n v="2.2044776119402987"/>
    <x v="3"/>
    <s v="No"/>
    <n v="6"/>
    <x v="1"/>
    <n v="8"/>
    <n v="5"/>
    <n v="6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687"/>
    <n v="1980"/>
    <n v="44"/>
    <s v="Millennials"/>
    <s v="Bachelors"/>
    <s v="College"/>
    <s v="Divorced"/>
    <n v="81702"/>
    <n v="81702"/>
    <s v="Bracket 5"/>
    <n v="0"/>
    <n v="0"/>
    <s v="Not Parent"/>
    <s v="2012-09-23"/>
    <d v="2014-10-04T00:00:00"/>
    <n v="741"/>
    <n v="98"/>
    <n v="643"/>
    <d v="2012-12-30T00:00:00"/>
    <n v="563"/>
    <n v="50"/>
    <n v="774"/>
    <n v="28"/>
    <n v="31"/>
    <n v="187"/>
    <n v="1633"/>
    <n v="2.2037786774628878"/>
    <x v="3"/>
    <s v="Yes"/>
    <n v="1"/>
    <x v="0"/>
    <n v="12"/>
    <n v="7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379"/>
    <n v="1953"/>
    <n v="71"/>
    <s v="Boomers"/>
    <s v="Bachelors"/>
    <s v="College"/>
    <s v="Single"/>
    <n v="69267"/>
    <n v="69267"/>
    <s v="Bracket 4"/>
    <n v="0"/>
    <n v="0"/>
    <s v="Not Parent"/>
    <s v="2012-09-22"/>
    <d v="2014-10-04T00:00:00"/>
    <n v="742"/>
    <n v="31"/>
    <n v="711"/>
    <d v="2012-10-23T00:00:00"/>
    <n v="778"/>
    <n v="44"/>
    <n v="499"/>
    <n v="95"/>
    <n v="73"/>
    <n v="146"/>
    <n v="1635"/>
    <n v="2.2035040431266846"/>
    <x v="3"/>
    <s v="No"/>
    <n v="2"/>
    <x v="0"/>
    <n v="5"/>
    <n v="3"/>
    <n v="4"/>
    <x v="0"/>
    <n v="7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9240"/>
    <n v="1971"/>
    <n v="53"/>
    <s v="Gen X"/>
    <s v="PhD"/>
    <s v="College"/>
    <s v="Single"/>
    <n v="60504"/>
    <n v="60504"/>
    <s v="Bracket 4"/>
    <n v="0"/>
    <n v="1"/>
    <s v="Parent"/>
    <s v="2014-02-07"/>
    <d v="2014-10-04T00:00:00"/>
    <n v="239"/>
    <n v="73"/>
    <n v="166"/>
    <d v="2014-04-21T00:00:00"/>
    <n v="458"/>
    <n v="0"/>
    <n v="24"/>
    <n v="6"/>
    <n v="4"/>
    <n v="34"/>
    <n v="526"/>
    <n v="2.2008368200836821"/>
    <x v="3"/>
    <s v="Yes"/>
    <n v="2"/>
    <x v="0"/>
    <n v="8"/>
    <n v="6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319"/>
    <n v="1971"/>
    <n v="53"/>
    <s v="Gen X"/>
    <s v="Bachelors"/>
    <s v="College"/>
    <s v="Married"/>
    <n v="66303"/>
    <n v="66303"/>
    <s v="Bracket 4"/>
    <n v="0"/>
    <n v="1"/>
    <s v="Parent"/>
    <s v="2013-02-26"/>
    <d v="2014-10-04T00:00:00"/>
    <n v="585"/>
    <n v="56"/>
    <n v="529"/>
    <d v="2013-04-23T00:00:00"/>
    <n v="1090"/>
    <n v="12"/>
    <n v="96"/>
    <n v="16"/>
    <n v="12"/>
    <n v="60"/>
    <n v="1286"/>
    <n v="2.1982905982905985"/>
    <x v="3"/>
    <s v="Yes"/>
    <n v="4"/>
    <x v="1"/>
    <n v="11"/>
    <n v="3"/>
    <n v="4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0814"/>
    <n v="1947"/>
    <n v="77"/>
    <s v="Boomers"/>
    <s v="Bachelors"/>
    <s v="College"/>
    <s v="Partner"/>
    <n v="70321"/>
    <n v="70321"/>
    <s v="Bracket 4"/>
    <n v="0"/>
    <n v="0"/>
    <s v="Not Parent"/>
    <s v="2013-01-16"/>
    <d v="2014-10-04T00:00:00"/>
    <n v="626"/>
    <n v="6"/>
    <n v="620"/>
    <d v="2013-01-22T00:00:00"/>
    <n v="303"/>
    <n v="23"/>
    <n v="751"/>
    <n v="82"/>
    <n v="26"/>
    <n v="191"/>
    <n v="1376"/>
    <n v="2.1980830670926519"/>
    <x v="3"/>
    <s v="No"/>
    <n v="1"/>
    <x v="0"/>
    <n v="13"/>
    <n v="6"/>
    <n v="5"/>
    <x v="0"/>
    <n v="4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4518"/>
    <n v="1979"/>
    <n v="45"/>
    <s v="Gen X"/>
    <s v="Bachelors"/>
    <s v="College"/>
    <s v="Partner"/>
    <n v="85693"/>
    <n v="85693"/>
    <s v="Bracket 5"/>
    <n v="0"/>
    <n v="1"/>
    <s v="Parent"/>
    <s v="2013-04-20"/>
    <d v="2014-10-04T00:00:00"/>
    <n v="532"/>
    <n v="59"/>
    <n v="473"/>
    <d v="2013-06-18T00:00:00"/>
    <n v="386"/>
    <n v="172"/>
    <n v="183"/>
    <n v="185"/>
    <n v="132"/>
    <n v="111"/>
    <n v="1169"/>
    <n v="2.1973684210526314"/>
    <x v="3"/>
    <s v="Yes"/>
    <n v="2"/>
    <x v="0"/>
    <n v="11"/>
    <n v="9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65"/>
    <n v="1953"/>
    <n v="71"/>
    <s v="Boomers"/>
    <s v="Bachelors"/>
    <s v="College"/>
    <s v="Married"/>
    <n v="75027"/>
    <n v="75027"/>
    <s v="Bracket 5"/>
    <n v="0"/>
    <n v="1"/>
    <s v="Parent"/>
    <s v="2013-01-09"/>
    <d v="2014-10-04T00:00:00"/>
    <n v="633"/>
    <n v="74"/>
    <n v="559"/>
    <d v="2013-03-24T00:00:00"/>
    <n v="925"/>
    <n v="64"/>
    <n v="179"/>
    <n v="133"/>
    <n v="12"/>
    <n v="77"/>
    <n v="1390"/>
    <n v="2.1958925750394944"/>
    <x v="3"/>
    <s v="Yes"/>
    <n v="2"/>
    <x v="0"/>
    <n v="6"/>
    <n v="9"/>
    <n v="4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142"/>
    <n v="1943"/>
    <n v="81"/>
    <s v="Silent"/>
    <s v="Master"/>
    <s v="College"/>
    <s v="Married"/>
    <n v="65073"/>
    <n v="65073"/>
    <s v="Bracket 4"/>
    <n v="0"/>
    <n v="0"/>
    <s v="Not Parent"/>
    <s v="2013-08-20"/>
    <d v="2014-10-04T00:00:00"/>
    <n v="410"/>
    <n v="65"/>
    <n v="345"/>
    <d v="2013-10-24T00:00:00"/>
    <n v="629"/>
    <n v="17"/>
    <n v="177"/>
    <n v="69"/>
    <n v="0"/>
    <n v="8"/>
    <n v="900"/>
    <n v="2.1951219512195124"/>
    <x v="3"/>
    <s v="Yes"/>
    <n v="1"/>
    <x v="0"/>
    <n v="5"/>
    <n v="5"/>
    <n v="3"/>
    <x v="0"/>
    <n v="2"/>
    <n v="0"/>
    <n v="0"/>
    <n v="0"/>
    <n v="0"/>
    <n v="0"/>
    <n v="0"/>
    <x v="1"/>
    <n v="0"/>
    <s v="Not Converted"/>
    <x v="1"/>
    <n v="3"/>
    <n v="11"/>
    <n v="4"/>
    <n v="3"/>
    <n v="0"/>
    <n v="1"/>
    <n v="8"/>
    <x v="0"/>
  </r>
  <r>
    <n v="4837"/>
    <n v="1965"/>
    <n v="59"/>
    <s v="Gen X"/>
    <s v="PhD"/>
    <s v="College"/>
    <s v="Married"/>
    <n v="71322"/>
    <n v="71322"/>
    <s v="Bracket 4"/>
    <n v="0"/>
    <n v="1"/>
    <s v="Parent"/>
    <s v="2013-02-16"/>
    <d v="2014-10-04T00:00:00"/>
    <n v="595"/>
    <n v="57"/>
    <n v="538"/>
    <d v="2013-04-14T00:00:00"/>
    <n v="753"/>
    <n v="43"/>
    <n v="226"/>
    <n v="69"/>
    <n v="10"/>
    <n v="204"/>
    <n v="1305"/>
    <n v="2.1932773109243699"/>
    <x v="3"/>
    <s v="Yes"/>
    <n v="2"/>
    <x v="0"/>
    <n v="13"/>
    <n v="8"/>
    <n v="5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605"/>
    <n v="1944"/>
    <n v="80"/>
    <s v="Silent"/>
    <s v="PhD"/>
    <s v="College"/>
    <s v="Divorced"/>
    <n v="55614"/>
    <n v="55614"/>
    <s v="Bracket 4"/>
    <n v="0"/>
    <n v="0"/>
    <s v="Not Parent"/>
    <s v="2013-11-27"/>
    <d v="2014-10-04T00:00:00"/>
    <n v="311"/>
    <n v="85"/>
    <n v="226"/>
    <d v="2014-02-20T00:00:00"/>
    <n v="504"/>
    <n v="13"/>
    <n v="131"/>
    <n v="8"/>
    <n v="0"/>
    <n v="26"/>
    <n v="682"/>
    <n v="2.192926045016077"/>
    <x v="3"/>
    <s v="Yes"/>
    <n v="1"/>
    <x v="0"/>
    <n v="6"/>
    <n v="9"/>
    <n v="4"/>
    <x v="2"/>
    <n v="7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8602"/>
    <n v="1964"/>
    <n v="60"/>
    <s v="Boomers"/>
    <s v="Bachelors"/>
    <s v="College"/>
    <s v="Divorced"/>
    <n v="69932"/>
    <n v="69932"/>
    <s v="Bracket 4"/>
    <n v="0"/>
    <n v="1"/>
    <s v="Parent"/>
    <s v="2013-06-12"/>
    <d v="2014-10-04T00:00:00"/>
    <n v="479"/>
    <n v="97"/>
    <n v="382"/>
    <d v="2013-09-17T00:00:00"/>
    <n v="412"/>
    <n v="172"/>
    <n v="153"/>
    <n v="150"/>
    <n v="105"/>
    <n v="57"/>
    <n v="1049"/>
    <n v="2.1899791231732775"/>
    <x v="3"/>
    <s v="Yes"/>
    <n v="2"/>
    <x v="0"/>
    <n v="11"/>
    <n v="7"/>
    <n v="6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749"/>
    <n v="1966"/>
    <n v="58"/>
    <s v="Gen X"/>
    <s v="Bachelors"/>
    <s v="College"/>
    <s v="Single"/>
    <n v="86358"/>
    <n v="86358"/>
    <s v="Bracket 5"/>
    <n v="1"/>
    <n v="1"/>
    <s v="Parent"/>
    <s v="2012-08-08"/>
    <d v="2014-10-04T00:00:00"/>
    <n v="787"/>
    <n v="78"/>
    <n v="709"/>
    <d v="2012-10-25T00:00:00"/>
    <n v="957"/>
    <n v="47"/>
    <n v="494"/>
    <n v="82"/>
    <n v="47"/>
    <n v="95"/>
    <n v="1722"/>
    <n v="2.1880559085133418"/>
    <x v="3"/>
    <s v="Yes"/>
    <n v="4"/>
    <x v="1"/>
    <n v="6"/>
    <n v="5"/>
    <n v="3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74"/>
    <n v="1961"/>
    <n v="63"/>
    <s v="Boomers"/>
    <s v="Master"/>
    <s v="College"/>
    <s v="Married"/>
    <n v="80950"/>
    <n v="80950"/>
    <s v="Bracket 5"/>
    <n v="0"/>
    <n v="0"/>
    <s v="Not Parent"/>
    <s v="2013-03-28"/>
    <d v="2014-10-04T00:00:00"/>
    <n v="555"/>
    <n v="44"/>
    <n v="511"/>
    <d v="2013-05-11T00:00:00"/>
    <n v="525"/>
    <n v="147"/>
    <n v="112"/>
    <n v="219"/>
    <n v="147"/>
    <n v="63"/>
    <n v="1213"/>
    <n v="2.1855855855855855"/>
    <x v="3"/>
    <s v="No"/>
    <n v="1"/>
    <x v="0"/>
    <n v="9"/>
    <n v="6"/>
    <n v="7"/>
    <x v="0"/>
    <n v="2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0127"/>
    <n v="1965"/>
    <n v="59"/>
    <s v="Gen X"/>
    <s v="Bachelors"/>
    <s v="College"/>
    <s v="Married"/>
    <n v="58692"/>
    <n v="58692"/>
    <s v="Bracket 4"/>
    <n v="0"/>
    <n v="1"/>
    <s v="Parent"/>
    <s v="2014-04-06"/>
    <d v="2014-10-04T00:00:00"/>
    <n v="181"/>
    <n v="21"/>
    <n v="160"/>
    <d v="2014-04-27T00:00:00"/>
    <n v="301"/>
    <n v="11"/>
    <n v="61"/>
    <n v="4"/>
    <n v="7"/>
    <n v="11"/>
    <n v="395"/>
    <n v="2.1823204419889501"/>
    <x v="3"/>
    <s v="No"/>
    <n v="1"/>
    <x v="0"/>
    <n v="4"/>
    <n v="8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987"/>
    <n v="1969"/>
    <n v="55"/>
    <s v="Gen X"/>
    <s v="Bachelors"/>
    <s v="College"/>
    <s v="Married"/>
    <n v="65747"/>
    <n v="65747"/>
    <s v="Bracket 4"/>
    <n v="0"/>
    <n v="1"/>
    <s v="Parent"/>
    <s v="2014-03-07"/>
    <d v="2014-10-04T00:00:00"/>
    <n v="211"/>
    <n v="96"/>
    <n v="115"/>
    <d v="2014-06-11T00:00:00"/>
    <n v="346"/>
    <n v="17"/>
    <n v="48"/>
    <n v="23"/>
    <n v="13"/>
    <n v="13"/>
    <n v="460"/>
    <n v="2.1800947867298577"/>
    <x v="3"/>
    <s v="Yes"/>
    <n v="4"/>
    <x v="1"/>
    <n v="6"/>
    <n v="8"/>
    <n v="1"/>
    <x v="2"/>
    <n v="6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9209"/>
    <n v="1971"/>
    <n v="53"/>
    <s v="Gen X"/>
    <s v="Master"/>
    <s v="College"/>
    <s v="Partner"/>
    <n v="80573"/>
    <n v="80573"/>
    <s v="Bracket 5"/>
    <n v="0"/>
    <n v="0"/>
    <s v="Not Parent"/>
    <s v="2012-10-14"/>
    <d v="2014-10-04T00:00:00"/>
    <n v="720"/>
    <n v="85"/>
    <n v="635"/>
    <d v="2013-01-07T00:00:00"/>
    <n v="829"/>
    <n v="138"/>
    <n v="430"/>
    <n v="60"/>
    <n v="92"/>
    <n v="15"/>
    <n v="1564"/>
    <n v="2.1722222222222221"/>
    <x v="3"/>
    <s v="Yes"/>
    <n v="1"/>
    <x v="0"/>
    <n v="13"/>
    <n v="4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417"/>
    <n v="1971"/>
    <n v="53"/>
    <s v="Gen X"/>
    <s v="Master"/>
    <s v="College"/>
    <s v="Partner"/>
    <n v="80573"/>
    <n v="80573"/>
    <s v="Bracket 5"/>
    <n v="0"/>
    <n v="0"/>
    <s v="Not Parent"/>
    <s v="2012-10-14"/>
    <d v="2014-10-04T00:00:00"/>
    <n v="720"/>
    <n v="85"/>
    <n v="635"/>
    <d v="2013-01-07T00:00:00"/>
    <n v="829"/>
    <n v="138"/>
    <n v="430"/>
    <n v="60"/>
    <n v="92"/>
    <n v="15"/>
    <n v="1564"/>
    <n v="2.1722222222222221"/>
    <x v="3"/>
    <s v="Yes"/>
    <n v="1"/>
    <x v="0"/>
    <n v="13"/>
    <n v="4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318"/>
    <n v="1988"/>
    <n v="36"/>
    <s v="Millennials"/>
    <s v="Bachelors"/>
    <s v="College"/>
    <s v="Married"/>
    <n v="68487"/>
    <n v="68487"/>
    <s v="Bracket 4"/>
    <n v="0"/>
    <n v="0"/>
    <s v="Not Parent"/>
    <s v="2013-01-13"/>
    <d v="2014-10-04T00:00:00"/>
    <n v="629"/>
    <n v="48"/>
    <n v="581"/>
    <d v="2013-03-02T00:00:00"/>
    <n v="758"/>
    <n v="12"/>
    <n v="385"/>
    <n v="33"/>
    <n v="89"/>
    <n v="89"/>
    <n v="1366"/>
    <n v="2.1717011128775834"/>
    <x v="3"/>
    <s v="Yes"/>
    <n v="1"/>
    <x v="0"/>
    <n v="13"/>
    <n v="9"/>
    <n v="7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396"/>
    <n v="1988"/>
    <n v="36"/>
    <s v="Millennials"/>
    <s v="Bachelors"/>
    <s v="College"/>
    <s v="Married"/>
    <n v="68487"/>
    <n v="68487"/>
    <s v="Bracket 4"/>
    <n v="0"/>
    <n v="0"/>
    <s v="Not Parent"/>
    <s v="2013-01-13"/>
    <d v="2014-10-04T00:00:00"/>
    <n v="629"/>
    <n v="48"/>
    <n v="581"/>
    <d v="2013-03-02T00:00:00"/>
    <n v="758"/>
    <n v="12"/>
    <n v="385"/>
    <n v="33"/>
    <n v="89"/>
    <n v="89"/>
    <n v="1366"/>
    <n v="2.1717011128775834"/>
    <x v="3"/>
    <s v="Yes"/>
    <n v="1"/>
    <x v="0"/>
    <n v="13"/>
    <n v="9"/>
    <n v="7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32"/>
    <n v="1969"/>
    <n v="55"/>
    <s v="Gen X"/>
    <s v="Master"/>
    <s v="College"/>
    <s v="Partner"/>
    <n v="65176"/>
    <n v="65176"/>
    <s v="Bracket 4"/>
    <n v="0"/>
    <n v="1"/>
    <s v="Parent"/>
    <s v="2012-10-29"/>
    <d v="2014-10-04T00:00:00"/>
    <n v="705"/>
    <n v="57"/>
    <n v="648"/>
    <d v="2012-12-25T00:00:00"/>
    <n v="960"/>
    <n v="28"/>
    <n v="183"/>
    <n v="220"/>
    <n v="70"/>
    <n v="70"/>
    <n v="1531"/>
    <n v="2.171631205673759"/>
    <x v="3"/>
    <s v="Yes"/>
    <n v="4"/>
    <x v="1"/>
    <n v="6"/>
    <n v="9"/>
    <n v="6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01"/>
    <n v="1982"/>
    <n v="42"/>
    <s v="Millennials"/>
    <s v="PhD"/>
    <s v="College"/>
    <s v="Married"/>
    <n v="160803"/>
    <n v="160803"/>
    <s v="Bracket 6"/>
    <n v="0"/>
    <n v="0"/>
    <s v="Not Parent"/>
    <s v="2012-08-04"/>
    <d v="2014-10-04T00:00:00"/>
    <n v="791"/>
    <n v="21"/>
    <n v="770"/>
    <d v="2012-08-25T00:00:00"/>
    <n v="55"/>
    <n v="16"/>
    <n v="1622"/>
    <n v="17"/>
    <n v="3"/>
    <n v="4"/>
    <n v="1717"/>
    <n v="2.170670037926675"/>
    <x v="3"/>
    <s v="No"/>
    <n v="15"/>
    <x v="1"/>
    <n v="1"/>
    <n v="0"/>
    <n v="28"/>
    <x v="1"/>
    <n v="0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937"/>
    <n v="1974"/>
    <n v="50"/>
    <s v="Gen X"/>
    <s v="PhD"/>
    <s v="College"/>
    <s v="Single"/>
    <n v="68352"/>
    <n v="68352"/>
    <s v="Bracket 4"/>
    <n v="0"/>
    <n v="1"/>
    <s v="Parent"/>
    <s v="2013-08-28"/>
    <d v="2014-10-04T00:00:00"/>
    <n v="402"/>
    <n v="47"/>
    <n v="355"/>
    <d v="2013-10-14T00:00:00"/>
    <n v="614"/>
    <n v="16"/>
    <n v="132"/>
    <n v="43"/>
    <n v="33"/>
    <n v="33"/>
    <n v="871"/>
    <n v="2.1666666666666665"/>
    <x v="3"/>
    <s v="No"/>
    <n v="3"/>
    <x v="0"/>
    <n v="9"/>
    <n v="8"/>
    <n v="5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50"/>
    <n v="1961"/>
    <n v="63"/>
    <s v="Boomers"/>
    <s v="PhD"/>
    <s v="College"/>
    <s v="Divorced"/>
    <n v="64325"/>
    <n v="64325"/>
    <s v="Bracket 4"/>
    <n v="0"/>
    <n v="1"/>
    <s v="Parent"/>
    <s v="2013-02-07"/>
    <d v="2014-10-04T00:00:00"/>
    <n v="604"/>
    <n v="41"/>
    <n v="563"/>
    <d v="2013-03-20T00:00:00"/>
    <n v="731"/>
    <n v="60"/>
    <n v="353"/>
    <n v="78"/>
    <n v="12"/>
    <n v="73"/>
    <n v="1307"/>
    <n v="2.1639072847682117"/>
    <x v="3"/>
    <s v="No"/>
    <n v="5"/>
    <x v="1"/>
    <n v="5"/>
    <n v="10"/>
    <n v="3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599"/>
    <n v="1970"/>
    <n v="54"/>
    <s v="Gen X"/>
    <s v="Bachelors"/>
    <s v="College"/>
    <s v="Married"/>
    <n v="63684"/>
    <n v="63684"/>
    <s v="Bracket 4"/>
    <n v="0"/>
    <n v="1"/>
    <s v="Parent"/>
    <s v="2012-11-26"/>
    <d v="2014-10-04T00:00:00"/>
    <n v="677"/>
    <n v="61"/>
    <n v="616"/>
    <d v="2013-01-26T00:00:00"/>
    <n v="575"/>
    <n v="80"/>
    <n v="428"/>
    <n v="208"/>
    <n v="93"/>
    <n v="80"/>
    <n v="1464"/>
    <n v="2.1624815361890692"/>
    <x v="3"/>
    <s v="Yes"/>
    <n v="3"/>
    <x v="0"/>
    <n v="8"/>
    <n v="8"/>
    <n v="4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381"/>
    <n v="1968"/>
    <n v="56"/>
    <s v="Gen X"/>
    <s v="Bachelors"/>
    <s v="College"/>
    <s v="Divorced"/>
    <n v="75693"/>
    <n v="75693"/>
    <s v="Bracket 5"/>
    <n v="0"/>
    <n v="0"/>
    <s v="Not Parent"/>
    <s v="2012-12-06"/>
    <d v="2014-10-04T00:00:00"/>
    <n v="667"/>
    <n v="10"/>
    <n v="657"/>
    <d v="2012-12-16T00:00:00"/>
    <n v="797"/>
    <n v="153"/>
    <n v="293"/>
    <n v="72"/>
    <n v="97"/>
    <n v="30"/>
    <n v="1442"/>
    <n v="2.1619190404797601"/>
    <x v="3"/>
    <s v="No"/>
    <n v="1"/>
    <x v="0"/>
    <n v="6"/>
    <n v="11"/>
    <n v="4"/>
    <x v="2"/>
    <n v="4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4114"/>
    <n v="1964"/>
    <n v="60"/>
    <s v="Boomers"/>
    <s v="Master"/>
    <s v="College"/>
    <s v="Married"/>
    <n v="79143"/>
    <n v="79143"/>
    <s v="Bracket 5"/>
    <n v="0"/>
    <n v="0"/>
    <s v="Not Parent"/>
    <s v="2012-08-11"/>
    <d v="2014-10-04T00:00:00"/>
    <n v="784"/>
    <n v="2"/>
    <n v="782"/>
    <d v="2012-08-13T00:00:00"/>
    <n v="650"/>
    <n v="37"/>
    <n v="780"/>
    <n v="27"/>
    <n v="167"/>
    <n v="32"/>
    <n v="1693"/>
    <n v="2.1594387755102042"/>
    <x v="3"/>
    <s v="No"/>
    <n v="1"/>
    <x v="0"/>
    <n v="13"/>
    <n v="6"/>
    <n v="9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544"/>
    <n v="1970"/>
    <n v="54"/>
    <s v="Gen X"/>
    <s v="Bachelors"/>
    <s v="College"/>
    <s v="Single"/>
    <n v="67384"/>
    <n v="67384"/>
    <s v="Bracket 4"/>
    <n v="0"/>
    <n v="1"/>
    <s v="Parent"/>
    <s v="2012-11-10"/>
    <d v="2014-10-04T00:00:00"/>
    <n v="693"/>
    <n v="32"/>
    <n v="661"/>
    <d v="2012-12-12T00:00:00"/>
    <n v="957"/>
    <n v="40"/>
    <n v="175"/>
    <n v="158"/>
    <n v="53"/>
    <n v="107"/>
    <n v="1490"/>
    <n v="2.15007215007215"/>
    <x v="3"/>
    <s v="No"/>
    <n v="2"/>
    <x v="0"/>
    <n v="5"/>
    <n v="7"/>
    <n v="8"/>
    <x v="1"/>
    <n v="5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4619"/>
    <n v="1945"/>
    <n v="79"/>
    <s v="Silent"/>
    <s v="PhD"/>
    <s v="College"/>
    <s v="Single"/>
    <n v="113734"/>
    <n v="113734"/>
    <s v="Bracket 6"/>
    <n v="0"/>
    <n v="0"/>
    <s v="Not Parent"/>
    <s v="2014-05-28"/>
    <d v="2014-10-04T00:00:00"/>
    <n v="129"/>
    <n v="9"/>
    <n v="120"/>
    <d v="2014-06-06T00:00:00"/>
    <n v="6"/>
    <n v="2"/>
    <n v="3"/>
    <n v="1"/>
    <n v="262"/>
    <n v="3"/>
    <n v="277"/>
    <n v="2.1472868217054262"/>
    <x v="3"/>
    <s v="No"/>
    <n v="0"/>
    <x v="0"/>
    <n v="0"/>
    <n v="27"/>
    <n v="0"/>
    <x v="2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159"/>
    <n v="1970"/>
    <n v="54"/>
    <s v="Gen X"/>
    <s v="Bachelors"/>
    <s v="College"/>
    <s v="Divorced"/>
    <n v="58710"/>
    <n v="58710"/>
    <s v="Bracket 4"/>
    <n v="0"/>
    <n v="1"/>
    <s v="Parent"/>
    <s v="2013-03-31"/>
    <d v="2014-10-04T00:00:00"/>
    <n v="552"/>
    <n v="77"/>
    <n v="475"/>
    <d v="2013-06-16T00:00:00"/>
    <n v="440"/>
    <n v="81"/>
    <n v="368"/>
    <n v="0"/>
    <n v="122"/>
    <n v="174"/>
    <n v="1185"/>
    <n v="2.1467391304347827"/>
    <x v="3"/>
    <s v="Yes"/>
    <n v="6"/>
    <x v="1"/>
    <n v="9"/>
    <n v="11"/>
    <n v="5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890"/>
    <n v="1971"/>
    <n v="53"/>
    <s v="Gen X"/>
    <s v="PhD"/>
    <s v="College"/>
    <s v="Divorced"/>
    <n v="65808"/>
    <n v="65808"/>
    <s v="Bracket 4"/>
    <n v="1"/>
    <n v="1"/>
    <s v="Parent"/>
    <s v="2014-05-30"/>
    <d v="2014-10-04T00:00:00"/>
    <n v="127"/>
    <n v="1"/>
    <n v="126"/>
    <d v="2014-05-31T00:00:00"/>
    <n v="155"/>
    <n v="7"/>
    <n v="80"/>
    <n v="13"/>
    <n v="7"/>
    <n v="10"/>
    <n v="272"/>
    <n v="2.1417322834645671"/>
    <x v="3"/>
    <s v="No"/>
    <n v="3"/>
    <x v="0"/>
    <n v="5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456"/>
    <n v="1979"/>
    <n v="45"/>
    <s v="Gen X"/>
    <s v="Bachelors"/>
    <s v="College"/>
    <s v="Single"/>
    <n v="60474"/>
    <n v="60474"/>
    <s v="Bracket 4"/>
    <n v="0"/>
    <n v="1"/>
    <s v="Parent"/>
    <s v="2013-04-01"/>
    <d v="2014-10-04T00:00:00"/>
    <n v="551"/>
    <n v="25"/>
    <n v="526"/>
    <d v="2013-04-26T00:00:00"/>
    <n v="265"/>
    <n v="199"/>
    <n v="303"/>
    <n v="234"/>
    <n v="9"/>
    <n v="170"/>
    <n v="1180"/>
    <n v="2.1415607985480944"/>
    <x v="3"/>
    <s v="No"/>
    <n v="7"/>
    <x v="1"/>
    <n v="12"/>
    <n v="10"/>
    <n v="2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849"/>
    <n v="1979"/>
    <n v="45"/>
    <s v="Gen X"/>
    <s v="Bachelors"/>
    <s v="College"/>
    <s v="Single"/>
    <n v="60474"/>
    <n v="60474"/>
    <s v="Bracket 4"/>
    <n v="0"/>
    <n v="1"/>
    <s v="Parent"/>
    <s v="2013-04-01"/>
    <d v="2014-10-04T00:00:00"/>
    <n v="551"/>
    <n v="25"/>
    <n v="526"/>
    <d v="2013-04-26T00:00:00"/>
    <n v="265"/>
    <n v="199"/>
    <n v="303"/>
    <n v="234"/>
    <n v="9"/>
    <n v="170"/>
    <n v="1180"/>
    <n v="2.1415607985480944"/>
    <x v="3"/>
    <s v="No"/>
    <n v="7"/>
    <x v="1"/>
    <n v="12"/>
    <n v="10"/>
    <n v="2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732"/>
    <n v="1969"/>
    <n v="55"/>
    <s v="Gen X"/>
    <s v="Master"/>
    <s v="College"/>
    <s v="Widow"/>
    <n v="67369"/>
    <n v="67369"/>
    <s v="Bracket 4"/>
    <n v="0"/>
    <n v="1"/>
    <s v="Parent"/>
    <s v="2012-11-17"/>
    <d v="2014-10-04T00:00:00"/>
    <n v="686"/>
    <n v="81"/>
    <n v="605"/>
    <d v="2013-02-06T00:00:00"/>
    <n v="1298"/>
    <n v="0"/>
    <n v="70"/>
    <n v="37"/>
    <n v="14"/>
    <n v="42"/>
    <n v="1461"/>
    <n v="2.129737609329446"/>
    <x v="3"/>
    <s v="Yes"/>
    <n v="4"/>
    <x v="1"/>
    <n v="10"/>
    <n v="7"/>
    <n v="4"/>
    <x v="0"/>
    <n v="4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5524"/>
    <n v="1957"/>
    <n v="67"/>
    <s v="Boomers"/>
    <s v="Bachelors"/>
    <s v="College"/>
    <s v="Single"/>
    <n v="58138"/>
    <n v="58138"/>
    <s v="Bracket 4"/>
    <n v="0"/>
    <n v="0"/>
    <s v="Not Parent"/>
    <s v="2012-09-04"/>
    <d v="2014-10-04T00:00:00"/>
    <n v="760"/>
    <n v="58"/>
    <n v="702"/>
    <d v="2012-11-01T00:00:00"/>
    <n v="635"/>
    <n v="88"/>
    <n v="546"/>
    <n v="172"/>
    <n v="88"/>
    <n v="88"/>
    <n v="1617"/>
    <n v="2.1276315789473683"/>
    <x v="3"/>
    <s v="Yes"/>
    <n v="3"/>
    <x v="0"/>
    <n v="4"/>
    <n v="8"/>
    <n v="10"/>
    <x v="1"/>
    <n v="7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091"/>
    <n v="1956"/>
    <n v="68"/>
    <s v="Boomers"/>
    <s v="Bachelors"/>
    <s v="College"/>
    <s v="Single"/>
    <n v="60230"/>
    <n v="60230"/>
    <s v="Bracket 4"/>
    <n v="0"/>
    <n v="1"/>
    <s v="Parent"/>
    <s v="2013-05-20"/>
    <d v="2014-10-04T00:00:00"/>
    <n v="502"/>
    <n v="78"/>
    <n v="424"/>
    <d v="2013-08-06T00:00:00"/>
    <n v="520"/>
    <n v="20"/>
    <n v="367"/>
    <n v="39"/>
    <n v="81"/>
    <n v="40"/>
    <n v="1067"/>
    <n v="2.1254980079681274"/>
    <x v="3"/>
    <s v="Yes"/>
    <n v="2"/>
    <x v="0"/>
    <n v="6"/>
    <n v="6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672"/>
    <n v="1974"/>
    <n v="50"/>
    <s v="Gen X"/>
    <s v="PhD"/>
    <s v="College"/>
    <s v="Partner"/>
    <n v="65640"/>
    <n v="65640"/>
    <s v="Bracket 4"/>
    <n v="0"/>
    <n v="1"/>
    <s v="Parent"/>
    <s v="2014-03-01"/>
    <d v="2014-10-04T00:00:00"/>
    <n v="217"/>
    <n v="74"/>
    <n v="143"/>
    <d v="2014-05-14T00:00:00"/>
    <n v="204"/>
    <n v="7"/>
    <n v="149"/>
    <n v="20"/>
    <n v="15"/>
    <n v="66"/>
    <n v="461"/>
    <n v="2.1244239631336406"/>
    <x v="3"/>
    <s v="Yes"/>
    <n v="1"/>
    <x v="0"/>
    <n v="8"/>
    <n v="5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675"/>
    <n v="1956"/>
    <n v="68"/>
    <s v="Boomers"/>
    <s v="PhD"/>
    <s v="College"/>
    <s v="Married"/>
    <n v="66334"/>
    <n v="66334"/>
    <s v="Bracket 4"/>
    <n v="0"/>
    <n v="1"/>
    <s v="Parent"/>
    <s v="2013-04-03"/>
    <d v="2014-10-04T00:00:00"/>
    <n v="549"/>
    <n v="82"/>
    <n v="467"/>
    <d v="2013-06-24T00:00:00"/>
    <n v="909"/>
    <n v="11"/>
    <n v="218"/>
    <n v="0"/>
    <n v="0"/>
    <n v="23"/>
    <n v="1161"/>
    <n v="2.1147540983606556"/>
    <x v="3"/>
    <s v="Yes"/>
    <n v="2"/>
    <x v="0"/>
    <n v="5"/>
    <n v="9"/>
    <n v="3"/>
    <x v="2"/>
    <n v="5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6606"/>
    <n v="1969"/>
    <n v="55"/>
    <s v="Gen X"/>
    <s v="Master"/>
    <s v="College"/>
    <s v="Married"/>
    <n v="70091"/>
    <n v="70091"/>
    <s v="Bracket 4"/>
    <n v="1"/>
    <n v="0"/>
    <s v="Parent"/>
    <s v="2013-03-31"/>
    <d v="2014-10-04T00:00:00"/>
    <n v="552"/>
    <n v="11"/>
    <n v="541"/>
    <d v="2013-04-11T00:00:00"/>
    <n v="964"/>
    <n v="34"/>
    <n v="137"/>
    <n v="15"/>
    <n v="0"/>
    <n v="11"/>
    <n v="1161"/>
    <n v="2.1032608695652173"/>
    <x v="3"/>
    <s v="No"/>
    <n v="2"/>
    <x v="0"/>
    <n v="10"/>
    <n v="5"/>
    <n v="2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0858"/>
    <n v="1975"/>
    <n v="49"/>
    <s v="Gen X"/>
    <s v="Bachelors"/>
    <s v="College"/>
    <s v="Partner"/>
    <n v="76532"/>
    <n v="76532"/>
    <s v="Bracket 5"/>
    <n v="1"/>
    <n v="1"/>
    <s v="Parent"/>
    <s v="2013-09-09"/>
    <d v="2014-10-04T00:00:00"/>
    <n v="390"/>
    <n v="38"/>
    <n v="352"/>
    <d v="2013-10-17T00:00:00"/>
    <n v="355"/>
    <n v="30"/>
    <n v="177"/>
    <n v="90"/>
    <n v="138"/>
    <n v="30"/>
    <n v="820"/>
    <n v="2.1025641025641026"/>
    <x v="3"/>
    <s v="No"/>
    <n v="4"/>
    <x v="1"/>
    <n v="7"/>
    <n v="9"/>
    <n v="5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868"/>
    <n v="1951"/>
    <n v="73"/>
    <s v="Boomers"/>
    <s v="Bachelors"/>
    <s v="College"/>
    <s v="Widow"/>
    <n v="70792"/>
    <n v="70792"/>
    <s v="Bracket 4"/>
    <n v="0"/>
    <n v="0"/>
    <s v="Not Parent"/>
    <s v="2013-02-06"/>
    <d v="2014-10-04T00:00:00"/>
    <n v="605"/>
    <n v="82"/>
    <n v="523"/>
    <d v="2013-04-29T00:00:00"/>
    <n v="344"/>
    <n v="45"/>
    <n v="654"/>
    <n v="104"/>
    <n v="11"/>
    <n v="114"/>
    <n v="1272"/>
    <n v="2.1024793388429752"/>
    <x v="3"/>
    <s v="Yes"/>
    <n v="2"/>
    <x v="0"/>
    <n v="10"/>
    <n v="3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262"/>
    <n v="1958"/>
    <n v="66"/>
    <s v="Boomers"/>
    <s v="Bachelors"/>
    <s v="College"/>
    <s v="Single"/>
    <n v="68281"/>
    <n v="68281"/>
    <s v="Bracket 4"/>
    <n v="0"/>
    <n v="0"/>
    <s v="Not Parent"/>
    <s v="2012-08-07"/>
    <d v="2014-10-04T00:00:00"/>
    <n v="788"/>
    <n v="31"/>
    <n v="757"/>
    <d v="2012-09-07T00:00:00"/>
    <n v="995"/>
    <n v="112"/>
    <n v="417"/>
    <n v="42"/>
    <n v="48"/>
    <n v="41"/>
    <n v="1655"/>
    <n v="2.1002538071065988"/>
    <x v="3"/>
    <s v="No"/>
    <n v="1"/>
    <x v="0"/>
    <n v="13"/>
    <n v="2"/>
    <n v="9"/>
    <x v="0"/>
    <n v="5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6906"/>
    <n v="1953"/>
    <n v="71"/>
    <s v="Boomers"/>
    <s v="Master"/>
    <s v="College"/>
    <s v="Widow"/>
    <n v="84953"/>
    <n v="84953"/>
    <s v="Bracket 5"/>
    <n v="0"/>
    <n v="0"/>
    <s v="Not Parent"/>
    <s v="2013-06-03"/>
    <d v="2014-10-04T00:00:00"/>
    <n v="488"/>
    <n v="73"/>
    <n v="415"/>
    <d v="2013-08-15T00:00:00"/>
    <n v="167"/>
    <n v="48"/>
    <n v="602"/>
    <n v="63"/>
    <n v="72"/>
    <n v="72"/>
    <n v="1024"/>
    <n v="2.098360655737705"/>
    <x v="3"/>
    <s v="Yes"/>
    <n v="1"/>
    <x v="0"/>
    <n v="4"/>
    <n v="3"/>
    <n v="10"/>
    <x v="1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9166"/>
    <n v="1968"/>
    <n v="56"/>
    <s v="Gen X"/>
    <s v="Bachelors"/>
    <s v="College"/>
    <s v="Married"/>
    <n v="63967"/>
    <n v="63967"/>
    <s v="Bracket 4"/>
    <n v="0"/>
    <n v="1"/>
    <s v="Parent"/>
    <s v="2013-08-09"/>
    <d v="2014-10-04T00:00:00"/>
    <n v="421"/>
    <n v="57"/>
    <n v="364"/>
    <d v="2013-10-05T00:00:00"/>
    <n v="387"/>
    <n v="84"/>
    <n v="141"/>
    <n v="73"/>
    <n v="35"/>
    <n v="162"/>
    <n v="882"/>
    <n v="2.0950118764845604"/>
    <x v="3"/>
    <s v="Yes"/>
    <n v="3"/>
    <x v="0"/>
    <n v="12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37"/>
    <n v="1979"/>
    <n v="45"/>
    <s v="Gen X"/>
    <s v="Bachelors"/>
    <s v="College"/>
    <s v="Single"/>
    <n v="70337"/>
    <n v="70337"/>
    <s v="Bracket 4"/>
    <n v="0"/>
    <n v="0"/>
    <s v="Not Parent"/>
    <s v="2014-01-02"/>
    <d v="2014-10-04T00:00:00"/>
    <n v="275"/>
    <n v="75"/>
    <n v="200"/>
    <d v="2014-03-18T00:00:00"/>
    <n v="187"/>
    <n v="81"/>
    <n v="149"/>
    <n v="25"/>
    <n v="43"/>
    <n v="91"/>
    <n v="576"/>
    <n v="2.0945454545454547"/>
    <x v="3"/>
    <s v="Yes"/>
    <n v="1"/>
    <x v="0"/>
    <n v="12"/>
    <n v="2"/>
    <n v="2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463"/>
    <n v="1959"/>
    <n v="65"/>
    <s v="Boomers"/>
    <s v="Bachelors"/>
    <s v="College"/>
    <s v="Partner"/>
    <n v="71706"/>
    <n v="71706"/>
    <s v="Bracket 4"/>
    <n v="0"/>
    <n v="1"/>
    <s v="Parent"/>
    <s v="2012-11-13"/>
    <d v="2014-10-04T00:00:00"/>
    <n v="690"/>
    <n v="16"/>
    <n v="674"/>
    <d v="2012-11-29T00:00:00"/>
    <n v="931"/>
    <n v="56"/>
    <n v="253"/>
    <n v="91"/>
    <n v="98"/>
    <n v="14"/>
    <n v="1443"/>
    <n v="2.0913043478260871"/>
    <x v="3"/>
    <s v="No"/>
    <n v="4"/>
    <x v="1"/>
    <n v="7"/>
    <n v="9"/>
    <n v="5"/>
    <x v="2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50"/>
    <n v="1968"/>
    <n v="56"/>
    <s v="Gen X"/>
    <s v="Bachelors"/>
    <s v="College"/>
    <s v="Single"/>
    <n v="70566"/>
    <n v="70566"/>
    <s v="Bracket 4"/>
    <n v="0"/>
    <n v="1"/>
    <s v="Parent"/>
    <s v="2013-10-06"/>
    <d v="2014-10-04T00:00:00"/>
    <n v="363"/>
    <n v="4"/>
    <n v="359"/>
    <d v="2013-10-10T00:00:00"/>
    <n v="381"/>
    <n v="28"/>
    <n v="215"/>
    <n v="84"/>
    <n v="28"/>
    <n v="21"/>
    <n v="757"/>
    <n v="2.0853994490358128"/>
    <x v="3"/>
    <s v="No"/>
    <n v="2"/>
    <x v="0"/>
    <n v="9"/>
    <n v="6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91"/>
    <n v="1970"/>
    <n v="54"/>
    <s v="Gen X"/>
    <s v="Bachelors"/>
    <s v="College"/>
    <s v="Married"/>
    <n v="72940"/>
    <n v="72940"/>
    <s v="Bracket 4"/>
    <n v="0"/>
    <n v="0"/>
    <s v="Not Parent"/>
    <s v="2013-06-19"/>
    <d v="2014-10-04T00:00:00"/>
    <n v="472"/>
    <n v="13"/>
    <n v="459"/>
    <d v="2013-07-02T00:00:00"/>
    <n v="182"/>
    <n v="74"/>
    <n v="298"/>
    <n v="162"/>
    <n v="149"/>
    <n v="116"/>
    <n v="981"/>
    <n v="2.0783898305084745"/>
    <x v="3"/>
    <s v="No"/>
    <n v="1"/>
    <x v="0"/>
    <n v="6"/>
    <n v="3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782"/>
    <n v="1982"/>
    <n v="42"/>
    <s v="Millennials"/>
    <s v="Postgraduate"/>
    <s v="College"/>
    <s v="Partner"/>
    <n v="58582"/>
    <n v="58582"/>
    <s v="Bracket 4"/>
    <n v="0"/>
    <n v="1"/>
    <s v="Parent"/>
    <s v="2013-09-28"/>
    <d v="2014-10-04T00:00:00"/>
    <n v="371"/>
    <n v="15"/>
    <n v="356"/>
    <d v="2013-10-13T00:00:00"/>
    <n v="402"/>
    <n v="35"/>
    <n v="106"/>
    <n v="101"/>
    <n v="77"/>
    <n v="42"/>
    <n v="763"/>
    <n v="2.0566037735849059"/>
    <x v="3"/>
    <s v="No"/>
    <n v="2"/>
    <x v="0"/>
    <n v="9"/>
    <n v="9"/>
    <n v="2"/>
    <x v="0"/>
    <n v="5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031"/>
    <n v="1989"/>
    <n v="35"/>
    <s v="Millennials"/>
    <s v="Postgraduate"/>
    <s v="College"/>
    <s v="Married"/>
    <n v="85710"/>
    <n v="85710"/>
    <s v="Bracket 5"/>
    <n v="0"/>
    <n v="0"/>
    <s v="Not Parent"/>
    <s v="2013-05-05"/>
    <d v="2014-10-04T00:00:00"/>
    <n v="517"/>
    <n v="5"/>
    <n v="512"/>
    <d v="2013-05-10T00:00:00"/>
    <n v="600"/>
    <n v="20"/>
    <n v="350"/>
    <n v="29"/>
    <n v="30"/>
    <n v="33"/>
    <n v="1062"/>
    <n v="2.0541586073500966"/>
    <x v="3"/>
    <s v="No"/>
    <n v="1"/>
    <x v="0"/>
    <n v="10"/>
    <n v="6"/>
    <n v="9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28"/>
    <n v="1978"/>
    <n v="46"/>
    <s v="Gen X"/>
    <s v="Bachelors"/>
    <s v="College"/>
    <s v="Married"/>
    <n v="65819"/>
    <n v="65819"/>
    <s v="Bracket 4"/>
    <n v="0"/>
    <n v="0"/>
    <s v="Not Parent"/>
    <s v="2012-11-29"/>
    <d v="2014-10-04T00:00:00"/>
    <n v="674"/>
    <n v="99"/>
    <n v="575"/>
    <d v="2013-03-08T00:00:00"/>
    <n v="267"/>
    <n v="38"/>
    <n v="701"/>
    <n v="149"/>
    <n v="165"/>
    <n v="63"/>
    <n v="1383"/>
    <n v="2.0519287833827895"/>
    <x v="3"/>
    <s v="Yes"/>
    <n v="1"/>
    <x v="0"/>
    <n v="10"/>
    <n v="5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540"/>
    <n v="1952"/>
    <n v="72"/>
    <s v="Boomers"/>
    <s v="Bachelors"/>
    <s v="College"/>
    <s v="Married"/>
    <n v="50300"/>
    <n v="50300"/>
    <s v="Bracket 3"/>
    <n v="0"/>
    <n v="1"/>
    <s v="Parent"/>
    <s v="2014-05-25"/>
    <d v="2014-10-04T00:00:00"/>
    <n v="132"/>
    <n v="52"/>
    <n v="80"/>
    <d v="2014-07-16T00:00:00"/>
    <n v="143"/>
    <n v="15"/>
    <n v="60"/>
    <n v="24"/>
    <n v="23"/>
    <n v="5"/>
    <n v="270"/>
    <n v="2.0454545454545454"/>
    <x v="3"/>
    <s v="Yes"/>
    <n v="2"/>
    <x v="0"/>
    <n v="8"/>
    <n v="2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47"/>
    <n v="1954"/>
    <n v="70"/>
    <s v="Boomers"/>
    <s v="PhD"/>
    <s v="College"/>
    <s v="Married"/>
    <n v="65324"/>
    <n v="65324"/>
    <s v="Bracket 4"/>
    <n v="0"/>
    <n v="1"/>
    <s v="Parent"/>
    <s v="2014-01-11"/>
    <d v="2014-10-04T00:00:00"/>
    <n v="266"/>
    <n v="0"/>
    <n v="266"/>
    <d v="2014-01-11T00:00:00"/>
    <n v="384"/>
    <n v="0"/>
    <n v="102"/>
    <n v="21"/>
    <n v="32"/>
    <n v="5"/>
    <n v="544"/>
    <n v="2.0451127819548871"/>
    <x v="3"/>
    <s v="No"/>
    <n v="3"/>
    <x v="0"/>
    <n v="9"/>
    <n v="6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477"/>
    <n v="1954"/>
    <n v="70"/>
    <s v="Boomers"/>
    <s v="PhD"/>
    <s v="College"/>
    <s v="Married"/>
    <n v="65324"/>
    <n v="65324"/>
    <s v="Bracket 4"/>
    <n v="0"/>
    <n v="1"/>
    <s v="Parent"/>
    <s v="2014-01-11"/>
    <d v="2014-10-04T00:00:00"/>
    <n v="266"/>
    <n v="0"/>
    <n v="266"/>
    <d v="2014-01-11T00:00:00"/>
    <n v="384"/>
    <n v="0"/>
    <n v="102"/>
    <n v="21"/>
    <n v="32"/>
    <n v="5"/>
    <n v="544"/>
    <n v="2.0451127819548871"/>
    <x v="3"/>
    <s v="No"/>
    <n v="3"/>
    <x v="0"/>
    <n v="9"/>
    <n v="6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422"/>
    <n v="1975"/>
    <n v="49"/>
    <s v="Gen X"/>
    <s v="Bachelors"/>
    <s v="College"/>
    <s v="Married"/>
    <n v="76068"/>
    <n v="76068"/>
    <s v="Bracket 5"/>
    <n v="0"/>
    <n v="1"/>
    <s v="Parent"/>
    <s v="2012-11-29"/>
    <d v="2014-10-04T00:00:00"/>
    <n v="674"/>
    <n v="67"/>
    <n v="607"/>
    <d v="2013-02-04T00:00:00"/>
    <n v="1115"/>
    <n v="12"/>
    <n v="128"/>
    <n v="33"/>
    <n v="12"/>
    <n v="76"/>
    <n v="1376"/>
    <n v="2.0415430267062313"/>
    <x v="3"/>
    <s v="Yes"/>
    <n v="1"/>
    <x v="0"/>
    <n v="4"/>
    <n v="2"/>
    <n v="3"/>
    <x v="0"/>
    <n v="6"/>
    <n v="0"/>
    <n v="1"/>
    <n v="0"/>
    <n v="1"/>
    <n v="0"/>
    <n v="2"/>
    <x v="5"/>
    <n v="1"/>
    <s v="Converted"/>
    <x v="0"/>
    <n v="3"/>
    <n v="11"/>
    <n v="4"/>
    <n v="3"/>
    <n v="0"/>
    <n v="1"/>
    <n v="8"/>
    <x v="0"/>
  </r>
  <r>
    <n v="5596"/>
    <n v="1956"/>
    <n v="68"/>
    <s v="Boomers"/>
    <s v="Postgraduate"/>
    <s v="College"/>
    <s v="Partner"/>
    <n v="58821"/>
    <n v="58821"/>
    <s v="Bracket 4"/>
    <n v="0"/>
    <n v="1"/>
    <s v="Parent"/>
    <s v="2013-10-12"/>
    <d v="2014-10-04T00:00:00"/>
    <n v="357"/>
    <n v="44"/>
    <n v="313"/>
    <d v="2013-11-25T00:00:00"/>
    <n v="513"/>
    <n v="14"/>
    <n v="154"/>
    <n v="19"/>
    <n v="0"/>
    <n v="28"/>
    <n v="728"/>
    <n v="2.0392156862745097"/>
    <x v="3"/>
    <s v="No"/>
    <n v="1"/>
    <x v="0"/>
    <n v="9"/>
    <n v="9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89"/>
    <n v="1974"/>
    <n v="50"/>
    <s v="Gen X"/>
    <s v="Bachelors"/>
    <s v="College"/>
    <s v="Divorced"/>
    <n v="102692"/>
    <n v="102692"/>
    <s v="Bracket 6"/>
    <n v="0"/>
    <n v="0"/>
    <s v="Not Parent"/>
    <s v="2013-04-05"/>
    <d v="2014-10-04T00:00:00"/>
    <n v="547"/>
    <n v="5"/>
    <n v="542"/>
    <d v="2013-04-10T00:00:00"/>
    <n v="168"/>
    <n v="148"/>
    <n v="444"/>
    <n v="32"/>
    <n v="172"/>
    <n v="148"/>
    <n v="1112"/>
    <n v="2.0329067641681902"/>
    <x v="3"/>
    <s v="No"/>
    <n v="1"/>
    <x v="0"/>
    <n v="13"/>
    <n v="6"/>
    <n v="9"/>
    <x v="0"/>
    <n v="2"/>
    <n v="1"/>
    <n v="1"/>
    <n v="0"/>
    <n v="1"/>
    <n v="1"/>
    <n v="4"/>
    <x v="0"/>
    <n v="1"/>
    <s v="Converted"/>
    <x v="0"/>
    <n v="3"/>
    <n v="11"/>
    <n v="4"/>
    <n v="3"/>
    <n v="0"/>
    <n v="1"/>
    <n v="8"/>
    <x v="0"/>
  </r>
  <r>
    <n v="2131"/>
    <n v="1959"/>
    <n v="65"/>
    <s v="Boomers"/>
    <s v="PhD"/>
    <s v="College"/>
    <s v="Divorced"/>
    <n v="62859"/>
    <n v="62859"/>
    <s v="Bracket 4"/>
    <n v="0"/>
    <n v="1"/>
    <s v="Parent"/>
    <s v="2012-12-30"/>
    <d v="2014-10-04T00:00:00"/>
    <n v="643"/>
    <n v="37"/>
    <n v="606"/>
    <d v="2013-02-05T00:00:00"/>
    <n v="1063"/>
    <n v="89"/>
    <n v="102"/>
    <n v="16"/>
    <n v="12"/>
    <n v="25"/>
    <n v="1307"/>
    <n v="2.0326594090202179"/>
    <x v="3"/>
    <s v="No"/>
    <n v="4"/>
    <x v="1"/>
    <n v="6"/>
    <n v="9"/>
    <n v="4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422"/>
    <n v="1954"/>
    <n v="70"/>
    <s v="Boomers"/>
    <s v="Bachelors"/>
    <s v="College"/>
    <s v="Married"/>
    <n v="86718"/>
    <n v="86718"/>
    <s v="Bracket 5"/>
    <n v="0"/>
    <n v="0"/>
    <s v="Not Parent"/>
    <s v="2013-01-17"/>
    <d v="2014-10-04T00:00:00"/>
    <n v="625"/>
    <n v="20"/>
    <n v="605"/>
    <d v="2013-02-06T00:00:00"/>
    <n v="344"/>
    <n v="189"/>
    <n v="482"/>
    <n v="50"/>
    <n v="33"/>
    <n v="172"/>
    <n v="1270"/>
    <n v="2.032"/>
    <x v="3"/>
    <s v="No"/>
    <n v="1"/>
    <x v="0"/>
    <n v="5"/>
    <n v="5"/>
    <n v="6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507"/>
    <n v="1970"/>
    <n v="54"/>
    <s v="Gen X"/>
    <s v="Bachelors"/>
    <s v="College"/>
    <s v="Single"/>
    <n v="76467"/>
    <n v="76467"/>
    <s v="Bracket 5"/>
    <n v="1"/>
    <n v="0"/>
    <s v="Parent"/>
    <s v="2012-08-17"/>
    <d v="2014-10-04T00:00:00"/>
    <n v="778"/>
    <n v="44"/>
    <n v="734"/>
    <d v="2012-09-30T00:00:00"/>
    <n v="676"/>
    <n v="161"/>
    <n v="426"/>
    <n v="210"/>
    <n v="44"/>
    <n v="58"/>
    <n v="1575"/>
    <n v="2.024421593830334"/>
    <x v="3"/>
    <s v="No"/>
    <n v="2"/>
    <x v="0"/>
    <n v="5"/>
    <n v="2"/>
    <n v="5"/>
    <x v="0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8755"/>
    <n v="1946"/>
    <n v="78"/>
    <s v="Boomers"/>
    <s v="Master"/>
    <s v="College"/>
    <s v="Married"/>
    <n v="68657"/>
    <n v="68657"/>
    <s v="Bracket 4"/>
    <n v="0"/>
    <n v="0"/>
    <s v="Not Parent"/>
    <s v="2013-02-20"/>
    <d v="2014-10-04T00:00:00"/>
    <n v="591"/>
    <n v="4"/>
    <n v="587"/>
    <d v="2013-02-24T00:00:00"/>
    <n v="482"/>
    <n v="34"/>
    <n v="471"/>
    <n v="119"/>
    <n v="68"/>
    <n v="22"/>
    <n v="1196"/>
    <n v="2.0236886632825719"/>
    <x v="3"/>
    <s v="No"/>
    <n v="1"/>
    <x v="0"/>
    <n v="9"/>
    <n v="3"/>
    <n v="5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574"/>
    <n v="1977"/>
    <n v="47"/>
    <s v="Gen X"/>
    <s v="PhD"/>
    <s v="College"/>
    <s v="Married"/>
    <n v="61996"/>
    <n v="61996"/>
    <s v="Bracket 4"/>
    <n v="0"/>
    <n v="1"/>
    <s v="Parent"/>
    <s v="2013-01-31"/>
    <d v="2014-10-04T00:00:00"/>
    <n v="611"/>
    <n v="27"/>
    <n v="584"/>
    <d v="2013-02-27T00:00:00"/>
    <n v="1050"/>
    <n v="12"/>
    <n v="144"/>
    <n v="0"/>
    <n v="0"/>
    <n v="24"/>
    <n v="1230"/>
    <n v="2.0130932896890346"/>
    <x v="3"/>
    <s v="No"/>
    <n v="3"/>
    <x v="0"/>
    <n v="8"/>
    <n v="6"/>
    <n v="4"/>
    <x v="0"/>
    <n v="5"/>
    <n v="1"/>
    <n v="1"/>
    <n v="0"/>
    <n v="1"/>
    <n v="0"/>
    <n v="3"/>
    <x v="0"/>
    <n v="1"/>
    <s v="Converted"/>
    <x v="0"/>
    <n v="3"/>
    <n v="11"/>
    <n v="4"/>
    <n v="3"/>
    <n v="0"/>
    <n v="1"/>
    <n v="8"/>
    <x v="0"/>
  </r>
  <r>
    <n v="2304"/>
    <n v="1963"/>
    <n v="61"/>
    <s v="Boomers"/>
    <s v="PhD"/>
    <s v="College"/>
    <s v="Partner"/>
    <n v="66313"/>
    <n v="66313"/>
    <s v="Bracket 4"/>
    <n v="0"/>
    <n v="1"/>
    <s v="Parent"/>
    <s v="2013-09-16"/>
    <d v="2014-10-04T00:00:00"/>
    <n v="383"/>
    <n v="86"/>
    <n v="297"/>
    <d v="2013-12-11T00:00:00"/>
    <n v="625"/>
    <n v="7"/>
    <n v="99"/>
    <n v="10"/>
    <n v="22"/>
    <n v="7"/>
    <n v="770"/>
    <n v="2.0104438642297651"/>
    <x v="3"/>
    <s v="Yes"/>
    <n v="2"/>
    <x v="0"/>
    <n v="12"/>
    <n v="6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583"/>
    <n v="1955"/>
    <n v="69"/>
    <s v="Boomers"/>
    <s v="Postgraduate"/>
    <s v="College"/>
    <s v="Married"/>
    <n v="72635"/>
    <n v="72635"/>
    <s v="Bracket 4"/>
    <n v="0"/>
    <n v="0"/>
    <s v="Not Parent"/>
    <s v="2013-06-03"/>
    <d v="2014-10-04T00:00:00"/>
    <n v="488"/>
    <n v="54"/>
    <n v="434"/>
    <d v="2013-07-27T00:00:00"/>
    <n v="390"/>
    <n v="22"/>
    <n v="323"/>
    <n v="104"/>
    <n v="35"/>
    <n v="107"/>
    <n v="981"/>
    <n v="2.0102459016393444"/>
    <x v="3"/>
    <s v="Yes"/>
    <n v="1"/>
    <x v="0"/>
    <n v="6"/>
    <n v="6"/>
    <n v="8"/>
    <x v="1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3433"/>
    <n v="1955"/>
    <n v="69"/>
    <s v="Boomers"/>
    <s v="Postgraduate"/>
    <s v="College"/>
    <s v="Married"/>
    <n v="72635"/>
    <n v="72635"/>
    <s v="Bracket 4"/>
    <n v="0"/>
    <n v="0"/>
    <s v="Not Parent"/>
    <s v="2013-06-03"/>
    <d v="2014-10-04T00:00:00"/>
    <n v="488"/>
    <n v="54"/>
    <n v="434"/>
    <d v="2013-07-27T00:00:00"/>
    <n v="390"/>
    <n v="22"/>
    <n v="323"/>
    <n v="104"/>
    <n v="35"/>
    <n v="107"/>
    <n v="981"/>
    <n v="2.0102459016393444"/>
    <x v="3"/>
    <s v="Yes"/>
    <n v="1"/>
    <x v="0"/>
    <n v="6"/>
    <n v="6"/>
    <n v="8"/>
    <x v="1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0486"/>
    <n v="1948"/>
    <n v="76"/>
    <s v="Boomers"/>
    <s v="Bachelors"/>
    <s v="College"/>
    <s v="Married"/>
    <n v="77142"/>
    <n v="77142"/>
    <s v="Bracket 5"/>
    <n v="0"/>
    <n v="0"/>
    <s v="Not Parent"/>
    <s v="2013-05-29"/>
    <d v="2014-10-04T00:00:00"/>
    <n v="493"/>
    <n v="54"/>
    <n v="439"/>
    <d v="2013-07-22T00:00:00"/>
    <n v="476"/>
    <n v="75"/>
    <n v="162"/>
    <n v="29"/>
    <n v="151"/>
    <n v="97"/>
    <n v="990"/>
    <n v="2.0081135902636915"/>
    <x v="3"/>
    <s v="Yes"/>
    <n v="1"/>
    <x v="0"/>
    <n v="8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204"/>
    <n v="1971"/>
    <n v="53"/>
    <s v="Gen X"/>
    <s v="Postgraduate"/>
    <s v="College"/>
    <s v="Married"/>
    <n v="78041"/>
    <n v="78041"/>
    <s v="Bracket 5"/>
    <n v="0"/>
    <n v="0"/>
    <s v="Not Parent"/>
    <s v="2012-12-16"/>
    <d v="2014-10-04T00:00:00"/>
    <n v="657"/>
    <n v="93"/>
    <n v="564"/>
    <d v="2013-03-19T00:00:00"/>
    <n v="482"/>
    <n v="35"/>
    <n v="553"/>
    <n v="72"/>
    <n v="160"/>
    <n v="17"/>
    <n v="1319"/>
    <n v="2.0076103500761033"/>
    <x v="3"/>
    <s v="Yes"/>
    <n v="1"/>
    <x v="0"/>
    <n v="9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907"/>
    <n v="1950"/>
    <n v="74"/>
    <s v="Boomers"/>
    <s v="Master"/>
    <s v="College"/>
    <s v="Divorced"/>
    <n v="63120"/>
    <n v="63120"/>
    <s v="Bracket 4"/>
    <n v="0"/>
    <n v="1"/>
    <s v="Parent"/>
    <s v="2012-09-28"/>
    <d v="2014-10-04T00:00:00"/>
    <n v="736"/>
    <n v="53"/>
    <n v="683"/>
    <d v="2012-11-20T00:00:00"/>
    <n v="965"/>
    <n v="69"/>
    <n v="279"/>
    <n v="54"/>
    <n v="41"/>
    <n v="69"/>
    <n v="1477"/>
    <n v="2.0067934782608696"/>
    <x v="3"/>
    <s v="Yes"/>
    <n v="5"/>
    <x v="1"/>
    <n v="9"/>
    <n v="8"/>
    <n v="4"/>
    <x v="0"/>
    <n v="7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314"/>
    <n v="1948"/>
    <n v="76"/>
    <s v="Boomers"/>
    <s v="PhD"/>
    <s v="College"/>
    <s v="Married"/>
    <n v="83837"/>
    <n v="83837"/>
    <s v="Bracket 5"/>
    <n v="0"/>
    <n v="0"/>
    <s v="Not Parent"/>
    <s v="2012-12-16"/>
    <d v="2014-10-04T00:00:00"/>
    <n v="657"/>
    <n v="79"/>
    <n v="578"/>
    <d v="2013-03-05T00:00:00"/>
    <n v="847"/>
    <n v="66"/>
    <n v="119"/>
    <n v="86"/>
    <n v="89"/>
    <n v="111"/>
    <n v="1318"/>
    <n v="2.006088280060883"/>
    <x v="3"/>
    <s v="Yes"/>
    <n v="1"/>
    <x v="0"/>
    <n v="5"/>
    <n v="9"/>
    <n v="10"/>
    <x v="1"/>
    <n v="4"/>
    <n v="1"/>
    <n v="0"/>
    <n v="0"/>
    <n v="1"/>
    <n v="0"/>
    <n v="2"/>
    <x v="0"/>
    <n v="1"/>
    <s v="Converted"/>
    <x v="0"/>
    <n v="3"/>
    <n v="11"/>
    <n v="4"/>
    <n v="3"/>
    <n v="0"/>
    <n v="1"/>
    <n v="8"/>
    <x v="0"/>
  </r>
  <r>
    <n v="7793"/>
    <n v="1976"/>
    <n v="48"/>
    <s v="Gen X"/>
    <s v="Bachelors"/>
    <s v="College"/>
    <s v="Partner"/>
    <n v="62061"/>
    <n v="62061"/>
    <s v="Bracket 4"/>
    <n v="0"/>
    <n v="1"/>
    <s v="Parent"/>
    <s v="2013-08-31"/>
    <d v="2014-10-04T00:00:00"/>
    <n v="399"/>
    <n v="12"/>
    <n v="387"/>
    <d v="2013-09-12T00:00:00"/>
    <n v="641"/>
    <n v="7"/>
    <n v="84"/>
    <n v="0"/>
    <n v="30"/>
    <n v="38"/>
    <n v="800"/>
    <n v="2.0050125313283207"/>
    <x v="3"/>
    <s v="No"/>
    <n v="3"/>
    <x v="0"/>
    <n v="7"/>
    <n v="10"/>
    <n v="4"/>
    <x v="2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233"/>
    <n v="1965"/>
    <n v="59"/>
    <s v="Gen X"/>
    <s v="PhD"/>
    <s v="College"/>
    <s v="Married"/>
    <n v="62745"/>
    <n v="62745"/>
    <s v="Bracket 4"/>
    <n v="0"/>
    <n v="1"/>
    <s v="Parent"/>
    <s v="2013-03-23"/>
    <d v="2014-10-04T00:00:00"/>
    <n v="560"/>
    <n v="89"/>
    <n v="471"/>
    <d v="2013-06-20T00:00:00"/>
    <n v="562"/>
    <n v="21"/>
    <n v="464"/>
    <n v="28"/>
    <n v="10"/>
    <n v="32"/>
    <n v="1117"/>
    <n v="1.9946428571428572"/>
    <x v="3"/>
    <s v="Yes"/>
    <n v="3"/>
    <x v="0"/>
    <n v="11"/>
    <n v="7"/>
    <n v="8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215"/>
    <n v="1983"/>
    <n v="41"/>
    <s v="Millennials"/>
    <s v="Bachelors"/>
    <s v="College"/>
    <s v="Single"/>
    <n v="101970"/>
    <n v="101970"/>
    <s v="Bracket 6"/>
    <n v="0"/>
    <n v="0"/>
    <s v="Not Parent"/>
    <s v="2013-03-12"/>
    <d v="2014-10-04T00:00:00"/>
    <n v="571"/>
    <n v="69"/>
    <n v="502"/>
    <d v="2013-05-20T00:00:00"/>
    <n v="722"/>
    <n v="27"/>
    <n v="102"/>
    <n v="44"/>
    <n v="72"/>
    <n v="168"/>
    <n v="1135"/>
    <n v="1.9877408056042032"/>
    <x v="3"/>
    <s v="Yes"/>
    <n v="0"/>
    <x v="0"/>
    <n v="13"/>
    <n v="6"/>
    <n v="8"/>
    <x v="0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3661"/>
    <n v="1995"/>
    <n v="29"/>
    <s v="Gen Z"/>
    <s v="Postgraduate"/>
    <s v="College"/>
    <s v="Single"/>
    <n v="80617"/>
    <n v="80617"/>
    <s v="Bracket 5"/>
    <n v="0"/>
    <n v="0"/>
    <s v="Not Parent"/>
    <s v="2012-10-12"/>
    <d v="2014-10-04T00:00:00"/>
    <n v="722"/>
    <n v="42"/>
    <n v="680"/>
    <d v="2012-11-23T00:00:00"/>
    <n v="594"/>
    <n v="51"/>
    <n v="631"/>
    <n v="72"/>
    <n v="55"/>
    <n v="32"/>
    <n v="1435"/>
    <n v="1.9875346260387812"/>
    <x v="3"/>
    <s v="No"/>
    <n v="1"/>
    <x v="0"/>
    <n v="8"/>
    <n v="4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383"/>
    <n v="1966"/>
    <n v="58"/>
    <s v="Gen X"/>
    <s v="Bachelors"/>
    <s v="College"/>
    <s v="Divorced"/>
    <n v="70287"/>
    <n v="70287"/>
    <s v="Bracket 4"/>
    <n v="0"/>
    <n v="0"/>
    <s v="Not Parent"/>
    <s v="2013-04-02"/>
    <d v="2014-10-04T00:00:00"/>
    <n v="550"/>
    <n v="30"/>
    <n v="520"/>
    <d v="2013-05-02T00:00:00"/>
    <n v="295"/>
    <n v="35"/>
    <n v="482"/>
    <n v="121"/>
    <n v="120"/>
    <n v="40"/>
    <n v="1093"/>
    <n v="1.9872727272727273"/>
    <x v="3"/>
    <s v="No"/>
    <n v="1"/>
    <x v="0"/>
    <n v="10"/>
    <n v="5"/>
    <n v="5"/>
    <x v="0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168"/>
    <n v="1978"/>
    <n v="46"/>
    <s v="Gen X"/>
    <s v="PhD"/>
    <s v="College"/>
    <s v="Married"/>
    <n v="72159"/>
    <n v="72159"/>
    <s v="Bracket 4"/>
    <n v="0"/>
    <n v="0"/>
    <s v="Not Parent"/>
    <s v="2012-10-29"/>
    <d v="2014-10-04T00:00:00"/>
    <n v="705"/>
    <n v="62"/>
    <n v="643"/>
    <d v="2012-12-30T00:00:00"/>
    <n v="322"/>
    <n v="53"/>
    <n v="899"/>
    <n v="34"/>
    <n v="40"/>
    <n v="53"/>
    <n v="1401"/>
    <n v="1.9872340425531916"/>
    <x v="3"/>
    <s v="Yes"/>
    <n v="1"/>
    <x v="0"/>
    <n v="10"/>
    <n v="4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896"/>
    <n v="1987"/>
    <n v="37"/>
    <s v="Millennials"/>
    <s v="Master"/>
    <s v="College"/>
    <s v="Married"/>
    <n v="73395"/>
    <n v="73395"/>
    <s v="Bracket 4"/>
    <n v="0"/>
    <n v="0"/>
    <s v="Not Parent"/>
    <s v="2014-03-18"/>
    <d v="2014-10-04T00:00:00"/>
    <n v="200"/>
    <n v="94"/>
    <n v="106"/>
    <d v="2014-06-20T00:00:00"/>
    <n v="272"/>
    <n v="7"/>
    <n v="80"/>
    <n v="20"/>
    <n v="7"/>
    <n v="11"/>
    <n v="397"/>
    <n v="1.9850000000000001"/>
    <x v="3"/>
    <s v="Yes"/>
    <n v="1"/>
    <x v="0"/>
    <n v="6"/>
    <n v="4"/>
    <n v="4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245"/>
    <n v="1966"/>
    <n v="58"/>
    <s v="Gen X"/>
    <s v="Bachelors"/>
    <s v="College"/>
    <s v="Single"/>
    <n v="63810"/>
    <n v="63810"/>
    <s v="Bracket 4"/>
    <n v="0"/>
    <n v="1"/>
    <s v="Parent"/>
    <s v="2012-11-11"/>
    <d v="2014-10-04T00:00:00"/>
    <n v="692"/>
    <n v="45"/>
    <n v="647"/>
    <d v="2012-12-26T00:00:00"/>
    <n v="977"/>
    <n v="12"/>
    <n v="253"/>
    <n v="16"/>
    <n v="12"/>
    <n v="101"/>
    <n v="1371"/>
    <n v="1.98121387283237"/>
    <x v="3"/>
    <s v="No"/>
    <n v="4"/>
    <x v="1"/>
    <n v="12"/>
    <n v="4"/>
    <n v="3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2561"/>
    <n v="1966"/>
    <n v="58"/>
    <s v="Gen X"/>
    <s v="Bachelors"/>
    <s v="College"/>
    <s v="Single"/>
    <n v="63810"/>
    <n v="63810"/>
    <s v="Bracket 4"/>
    <n v="0"/>
    <n v="1"/>
    <s v="Parent"/>
    <s v="2012-11-11"/>
    <d v="2014-10-04T00:00:00"/>
    <n v="692"/>
    <n v="45"/>
    <n v="647"/>
    <d v="2012-12-26T00:00:00"/>
    <n v="977"/>
    <n v="12"/>
    <n v="253"/>
    <n v="16"/>
    <n v="12"/>
    <n v="101"/>
    <n v="1371"/>
    <n v="1.98121387283237"/>
    <x v="3"/>
    <s v="No"/>
    <n v="4"/>
    <x v="1"/>
    <n v="12"/>
    <n v="4"/>
    <n v="3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829"/>
    <n v="1961"/>
    <n v="63"/>
    <s v="Boomers"/>
    <s v="PhD"/>
    <s v="College"/>
    <s v="Divorced"/>
    <n v="54959"/>
    <n v="54959"/>
    <s v="Bracket 4"/>
    <n v="0"/>
    <n v="1"/>
    <s v="Parent"/>
    <s v="2013-01-19"/>
    <d v="2014-10-04T00:00:00"/>
    <n v="623"/>
    <n v="55"/>
    <n v="568"/>
    <d v="2013-03-15T00:00:00"/>
    <n v="1148"/>
    <n v="0"/>
    <n v="60"/>
    <n v="0"/>
    <n v="0"/>
    <n v="24"/>
    <n v="1232"/>
    <n v="1.9775280898876404"/>
    <x v="3"/>
    <s v="Yes"/>
    <n v="3"/>
    <x v="0"/>
    <n v="4"/>
    <n v="9"/>
    <n v="5"/>
    <x v="2"/>
    <n v="7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75"/>
    <n v="1954"/>
    <n v="70"/>
    <s v="Boomers"/>
    <s v="Bachelors"/>
    <s v="College"/>
    <s v="Divorced"/>
    <n v="76773"/>
    <n v="76773"/>
    <s v="Bracket 5"/>
    <n v="0"/>
    <n v="0"/>
    <s v="Not Parent"/>
    <s v="2013-02-25"/>
    <d v="2014-10-04T00:00:00"/>
    <n v="586"/>
    <n v="79"/>
    <n v="507"/>
    <d v="2013-05-15T00:00:00"/>
    <n v="516"/>
    <n v="56"/>
    <n v="449"/>
    <n v="86"/>
    <n v="33"/>
    <n v="16"/>
    <n v="1156"/>
    <n v="1.9726962457337884"/>
    <x v="3"/>
    <s v="Yes"/>
    <n v="1"/>
    <x v="0"/>
    <n v="11"/>
    <n v="2"/>
    <n v="2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520"/>
    <n v="1990"/>
    <n v="34"/>
    <s v="Millennials"/>
    <s v="Master"/>
    <s v="College"/>
    <s v="Single"/>
    <n v="91172"/>
    <n v="91172"/>
    <s v="Bracket 5"/>
    <n v="0"/>
    <n v="0"/>
    <s v="Not Parent"/>
    <s v="2013-03-27"/>
    <d v="2014-10-04T00:00:00"/>
    <n v="556"/>
    <n v="94"/>
    <n v="462"/>
    <d v="2013-06-29T00:00:00"/>
    <n v="162"/>
    <n v="28"/>
    <n v="818"/>
    <n v="0"/>
    <n v="28"/>
    <n v="56"/>
    <n v="1092"/>
    <n v="1.9640287769784173"/>
    <x v="3"/>
    <s v="Yes"/>
    <n v="0"/>
    <x v="0"/>
    <n v="7"/>
    <n v="4"/>
    <n v="3"/>
    <x v="0"/>
    <n v="3"/>
    <n v="1"/>
    <n v="1"/>
    <n v="1"/>
    <n v="0"/>
    <n v="1"/>
    <n v="4"/>
    <x v="0"/>
    <n v="1"/>
    <s v="Converted"/>
    <x v="0"/>
    <n v="3"/>
    <n v="11"/>
    <n v="4"/>
    <n v="3"/>
    <n v="0"/>
    <n v="1"/>
    <n v="8"/>
    <x v="0"/>
  </r>
  <r>
    <n v="5682"/>
    <n v="1953"/>
    <n v="71"/>
    <s v="Boomers"/>
    <s v="PhD"/>
    <s v="College"/>
    <s v="Single"/>
    <n v="64108"/>
    <n v="64108"/>
    <s v="Bracket 4"/>
    <n v="0"/>
    <n v="1"/>
    <s v="Parent"/>
    <s v="2013-03-23"/>
    <d v="2014-10-04T00:00:00"/>
    <n v="560"/>
    <n v="8"/>
    <n v="552"/>
    <d v="2013-03-31T00:00:00"/>
    <n v="948"/>
    <n v="10"/>
    <n v="86"/>
    <n v="13"/>
    <n v="21"/>
    <n v="21"/>
    <n v="1099"/>
    <n v="1.9624999999999999"/>
    <x v="3"/>
    <s v="No"/>
    <n v="4"/>
    <x v="1"/>
    <n v="11"/>
    <n v="6"/>
    <n v="9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365"/>
    <n v="1976"/>
    <n v="48"/>
    <s v="Gen X"/>
    <s v="PhD"/>
    <s v="College"/>
    <s v="Single"/>
    <n v="60000"/>
    <n v="60000"/>
    <s v="Bracket 4"/>
    <n v="0"/>
    <n v="1"/>
    <s v="Parent"/>
    <s v="2012-12-22"/>
    <d v="2014-10-04T00:00:00"/>
    <n v="651"/>
    <n v="57"/>
    <n v="594"/>
    <d v="2013-02-17T00:00:00"/>
    <n v="1048"/>
    <n v="0"/>
    <n v="217"/>
    <n v="0"/>
    <n v="0"/>
    <n v="12"/>
    <n v="1277"/>
    <n v="1.9615975422427034"/>
    <x v="3"/>
    <s v="Yes"/>
    <n v="5"/>
    <x v="1"/>
    <n v="5"/>
    <n v="11"/>
    <n v="3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172"/>
    <n v="1988"/>
    <n v="36"/>
    <s v="Millennials"/>
    <s v="Bachelors"/>
    <s v="College"/>
    <s v="Single"/>
    <n v="68655"/>
    <n v="68655"/>
    <s v="Bracket 4"/>
    <n v="0"/>
    <n v="0"/>
    <s v="Not Parent"/>
    <s v="2012-08-10"/>
    <d v="2014-10-04T00:00:00"/>
    <n v="785"/>
    <n v="95"/>
    <n v="690"/>
    <d v="2012-11-13T00:00:00"/>
    <n v="456"/>
    <n v="19"/>
    <n v="832"/>
    <n v="75"/>
    <n v="118"/>
    <n v="38"/>
    <n v="1538"/>
    <n v="1.9592356687898089"/>
    <x v="3"/>
    <s v="Yes"/>
    <n v="1"/>
    <x v="0"/>
    <n v="11"/>
    <n v="4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729"/>
    <n v="1988"/>
    <n v="36"/>
    <s v="Millennials"/>
    <s v="Bachelors"/>
    <s v="College"/>
    <s v="Single"/>
    <n v="68655"/>
    <n v="68655"/>
    <s v="Bracket 4"/>
    <n v="0"/>
    <n v="0"/>
    <s v="Not Parent"/>
    <s v="2012-08-10"/>
    <d v="2014-10-04T00:00:00"/>
    <n v="785"/>
    <n v="95"/>
    <n v="690"/>
    <d v="2012-11-13T00:00:00"/>
    <n v="456"/>
    <n v="19"/>
    <n v="832"/>
    <n v="75"/>
    <n v="118"/>
    <n v="38"/>
    <n v="1538"/>
    <n v="1.9592356687898089"/>
    <x v="3"/>
    <s v="Yes"/>
    <n v="1"/>
    <x v="0"/>
    <n v="11"/>
    <n v="4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92"/>
    <n v="1952"/>
    <n v="72"/>
    <s v="Boomers"/>
    <s v="Bachelors"/>
    <s v="College"/>
    <s v="Married"/>
    <n v="81795"/>
    <n v="81795"/>
    <s v="Bracket 5"/>
    <n v="0"/>
    <n v="0"/>
    <s v="Not Parent"/>
    <s v="2012-10-26"/>
    <d v="2014-10-04T00:00:00"/>
    <n v="708"/>
    <n v="74"/>
    <n v="634"/>
    <d v="2013-01-08T00:00:00"/>
    <n v="324"/>
    <n v="132"/>
    <n v="693"/>
    <n v="27"/>
    <n v="118"/>
    <n v="88"/>
    <n v="1382"/>
    <n v="1.9519774011299436"/>
    <x v="3"/>
    <s v="Yes"/>
    <n v="1"/>
    <x v="0"/>
    <n v="7"/>
    <n v="4"/>
    <n v="11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395"/>
    <n v="1961"/>
    <n v="63"/>
    <s v="Boomers"/>
    <s v="Bachelors"/>
    <s v="College"/>
    <s v="Single"/>
    <n v="82014"/>
    <n v="82014"/>
    <s v="Bracket 5"/>
    <n v="0"/>
    <n v="0"/>
    <s v="Not Parent"/>
    <s v="2012-08-20"/>
    <d v="2014-10-04T00:00:00"/>
    <n v="775"/>
    <n v="48"/>
    <n v="727"/>
    <d v="2012-10-07T00:00:00"/>
    <n v="980"/>
    <n v="37"/>
    <n v="265"/>
    <n v="35"/>
    <n v="163"/>
    <n v="31"/>
    <n v="1511"/>
    <n v="1.9496774193548387"/>
    <x v="3"/>
    <s v="Yes"/>
    <n v="1"/>
    <x v="0"/>
    <n v="12"/>
    <n v="3"/>
    <n v="6"/>
    <x v="0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310"/>
    <n v="1970"/>
    <n v="54"/>
    <s v="Gen X"/>
    <s v="Master"/>
    <s v="College"/>
    <s v="Married"/>
    <n v="61872"/>
    <n v="61872"/>
    <s v="Bracket 4"/>
    <n v="0"/>
    <n v="1"/>
    <s v="Parent"/>
    <s v="2013-12-13"/>
    <d v="2014-10-04T00:00:00"/>
    <n v="295"/>
    <n v="81"/>
    <n v="214"/>
    <d v="2014-03-04T00:00:00"/>
    <n v="330"/>
    <n v="5"/>
    <n v="159"/>
    <n v="36"/>
    <n v="27"/>
    <n v="16"/>
    <n v="573"/>
    <n v="1.9423728813559322"/>
    <x v="3"/>
    <s v="Yes"/>
    <n v="4"/>
    <x v="1"/>
    <n v="9"/>
    <n v="4"/>
    <n v="4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760"/>
    <n v="1963"/>
    <n v="61"/>
    <s v="Boomers"/>
    <s v="PhD"/>
    <s v="College"/>
    <s v="Widow"/>
    <n v="52278"/>
    <n v="52278"/>
    <s v="Bracket 3"/>
    <n v="0"/>
    <n v="1"/>
    <s v="Parent"/>
    <s v="2013-01-25"/>
    <d v="2014-10-04T00:00:00"/>
    <n v="617"/>
    <n v="24"/>
    <n v="593"/>
    <d v="2013-02-18T00:00:00"/>
    <n v="953"/>
    <n v="0"/>
    <n v="71"/>
    <n v="0"/>
    <n v="0"/>
    <n v="174"/>
    <n v="1198"/>
    <n v="1.9416531604538088"/>
    <x v="3"/>
    <s v="No"/>
    <n v="6"/>
    <x v="1"/>
    <n v="10"/>
    <n v="10"/>
    <n v="5"/>
    <x v="0"/>
    <n v="8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7101"/>
    <n v="1963"/>
    <n v="61"/>
    <s v="Boomers"/>
    <s v="PhD"/>
    <s v="College"/>
    <s v="Widow"/>
    <n v="52278"/>
    <n v="52278"/>
    <s v="Bracket 3"/>
    <n v="0"/>
    <n v="1"/>
    <s v="Parent"/>
    <s v="2013-01-25"/>
    <d v="2014-10-04T00:00:00"/>
    <n v="617"/>
    <n v="24"/>
    <n v="593"/>
    <d v="2013-02-18T00:00:00"/>
    <n v="953"/>
    <n v="0"/>
    <n v="71"/>
    <n v="0"/>
    <n v="0"/>
    <n v="174"/>
    <n v="1198"/>
    <n v="1.9416531604538088"/>
    <x v="3"/>
    <s v="No"/>
    <n v="6"/>
    <x v="1"/>
    <n v="10"/>
    <n v="10"/>
    <n v="5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114"/>
    <n v="1946"/>
    <n v="78"/>
    <s v="Boomers"/>
    <s v="PhD"/>
    <s v="College"/>
    <s v="Single"/>
    <n v="82800"/>
    <n v="82800"/>
    <s v="Bracket 5"/>
    <n v="0"/>
    <n v="0"/>
    <s v="Not Parent"/>
    <s v="2012-11-24"/>
    <d v="2014-10-04T00:00:00"/>
    <n v="679"/>
    <n v="23"/>
    <n v="656"/>
    <d v="2012-12-17T00:00:00"/>
    <n v="1006"/>
    <n v="22"/>
    <n v="115"/>
    <n v="59"/>
    <n v="68"/>
    <n v="45"/>
    <n v="1315"/>
    <n v="1.9366715758468336"/>
    <x v="3"/>
    <s v="No"/>
    <n v="1"/>
    <x v="0"/>
    <n v="12"/>
    <n v="7"/>
    <n v="6"/>
    <x v="0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4261"/>
    <n v="1946"/>
    <n v="78"/>
    <s v="Boomers"/>
    <s v="PhD"/>
    <s v="College"/>
    <s v="Single"/>
    <n v="82800"/>
    <n v="82800"/>
    <s v="Bracket 5"/>
    <n v="0"/>
    <n v="0"/>
    <s v="Not Parent"/>
    <s v="2012-11-24"/>
    <d v="2014-10-04T00:00:00"/>
    <n v="679"/>
    <n v="23"/>
    <n v="656"/>
    <d v="2012-12-17T00:00:00"/>
    <n v="1006"/>
    <n v="22"/>
    <n v="115"/>
    <n v="59"/>
    <n v="68"/>
    <n v="45"/>
    <n v="1315"/>
    <n v="1.9366715758468336"/>
    <x v="3"/>
    <s v="No"/>
    <n v="1"/>
    <x v="0"/>
    <n v="12"/>
    <n v="7"/>
    <n v="6"/>
    <x v="0"/>
    <n v="3"/>
    <n v="1"/>
    <n v="0"/>
    <n v="0"/>
    <n v="0"/>
    <n v="1"/>
    <n v="2"/>
    <x v="0"/>
    <n v="1"/>
    <s v="Converted"/>
    <x v="0"/>
    <n v="3"/>
    <n v="11"/>
    <n v="4"/>
    <n v="3"/>
    <n v="0"/>
    <n v="1"/>
    <n v="8"/>
    <x v="0"/>
  </r>
  <r>
    <n v="1867"/>
    <n v="1957"/>
    <n v="67"/>
    <s v="Boomers"/>
    <s v="Bachelors"/>
    <s v="College"/>
    <s v="Single"/>
    <n v="64849"/>
    <n v="64849"/>
    <s v="Bracket 4"/>
    <n v="0"/>
    <n v="0"/>
    <s v="Not Parent"/>
    <s v="2012-11-13"/>
    <d v="2014-10-04T00:00:00"/>
    <n v="690"/>
    <n v="42"/>
    <n v="648"/>
    <d v="2012-12-25T00:00:00"/>
    <n v="652"/>
    <n v="48"/>
    <n v="350"/>
    <n v="94"/>
    <n v="84"/>
    <n v="108"/>
    <n v="1336"/>
    <n v="1.9362318840579711"/>
    <x v="3"/>
    <s v="No"/>
    <n v="1"/>
    <x v="0"/>
    <n v="6"/>
    <n v="9"/>
    <n v="3"/>
    <x v="2"/>
    <n v="5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760"/>
    <n v="1975"/>
    <n v="49"/>
    <s v="Gen X"/>
    <s v="PhD"/>
    <s v="College"/>
    <s v="Divorced"/>
    <n v="60554"/>
    <n v="60554"/>
    <s v="Bracket 4"/>
    <n v="1"/>
    <n v="0"/>
    <s v="Parent"/>
    <s v="2013-08-09"/>
    <d v="2014-10-04T00:00:00"/>
    <n v="421"/>
    <n v="8"/>
    <n v="413"/>
    <d v="2013-08-17T00:00:00"/>
    <n v="588"/>
    <n v="7"/>
    <n v="76"/>
    <n v="110"/>
    <n v="15"/>
    <n v="15"/>
    <n v="811"/>
    <n v="1.9263657957244655"/>
    <x v="3"/>
    <s v="No"/>
    <n v="2"/>
    <x v="0"/>
    <n v="9"/>
    <n v="8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118"/>
    <n v="1957"/>
    <n v="67"/>
    <s v="Boomers"/>
    <s v="Bachelors"/>
    <s v="College"/>
    <s v="Married"/>
    <n v="73803"/>
    <n v="73803"/>
    <s v="Bracket 4"/>
    <n v="0"/>
    <n v="1"/>
    <s v="Parent"/>
    <s v="2012-08-01"/>
    <d v="2014-10-04T00:00:00"/>
    <n v="794"/>
    <n v="61"/>
    <n v="733"/>
    <d v="2012-10-01T00:00:00"/>
    <n v="833"/>
    <n v="80"/>
    <n v="363"/>
    <n v="52"/>
    <n v="26"/>
    <n v="174"/>
    <n v="1528"/>
    <n v="1.9244332493702772"/>
    <x v="3"/>
    <s v="Yes"/>
    <n v="2"/>
    <x v="0"/>
    <n v="6"/>
    <n v="9"/>
    <n v="5"/>
    <x v="2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9977"/>
    <n v="1973"/>
    <n v="51"/>
    <s v="Gen X"/>
    <s v="Bachelors"/>
    <s v="College"/>
    <s v="Divorced"/>
    <n v="78901"/>
    <n v="78901"/>
    <s v="Bracket 5"/>
    <n v="0"/>
    <n v="1"/>
    <s v="Parent"/>
    <s v="2013-09-17"/>
    <d v="2014-10-04T00:00:00"/>
    <n v="382"/>
    <n v="99"/>
    <n v="283"/>
    <d v="2013-12-25T00:00:00"/>
    <n v="321"/>
    <n v="11"/>
    <n v="309"/>
    <n v="33"/>
    <n v="26"/>
    <n v="34"/>
    <n v="734"/>
    <n v="1.9214659685863875"/>
    <x v="3"/>
    <s v="Yes"/>
    <n v="3"/>
    <x v="0"/>
    <n v="5"/>
    <n v="9"/>
    <n v="3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445"/>
    <n v="1967"/>
    <n v="57"/>
    <s v="Gen X"/>
    <s v="Bachelors"/>
    <s v="College"/>
    <s v="Partner"/>
    <n v="66825"/>
    <n v="66825"/>
    <s v="Bracket 4"/>
    <n v="0"/>
    <n v="0"/>
    <s v="Not Parent"/>
    <s v="2013-07-14"/>
    <d v="2014-10-04T00:00:00"/>
    <n v="447"/>
    <n v="73"/>
    <n v="374"/>
    <d v="2013-09-25T00:00:00"/>
    <n v="243"/>
    <n v="101"/>
    <n v="405"/>
    <n v="29"/>
    <n v="40"/>
    <n v="40"/>
    <n v="858"/>
    <n v="1.919463087248322"/>
    <x v="3"/>
    <s v="Yes"/>
    <n v="1"/>
    <x v="0"/>
    <n v="6"/>
    <n v="4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80"/>
    <n v="1973"/>
    <n v="51"/>
    <s v="Gen X"/>
    <s v="Master"/>
    <s v="College"/>
    <s v="Married"/>
    <n v="60432"/>
    <n v="60432"/>
    <s v="Bracket 4"/>
    <n v="0"/>
    <n v="1"/>
    <s v="Parent"/>
    <s v="2014-03-09"/>
    <d v="2014-10-04T00:00:00"/>
    <n v="209"/>
    <n v="61"/>
    <n v="148"/>
    <d v="2014-05-09T00:00:00"/>
    <n v="365"/>
    <n v="3"/>
    <n v="15"/>
    <n v="4"/>
    <n v="3"/>
    <n v="11"/>
    <n v="401"/>
    <n v="1.9186602870813396"/>
    <x v="3"/>
    <s v="Yes"/>
    <n v="5"/>
    <x v="1"/>
    <n v="5"/>
    <n v="7"/>
    <n v="2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022"/>
    <n v="1971"/>
    <n v="53"/>
    <s v="Gen X"/>
    <s v="Bachelors"/>
    <s v="College"/>
    <s v="Married"/>
    <n v="76445"/>
    <n v="76445"/>
    <s v="Bracket 5"/>
    <n v="1"/>
    <n v="0"/>
    <s v="Parent"/>
    <s v="2012-09-28"/>
    <d v="2014-10-04T00:00:00"/>
    <n v="736"/>
    <n v="2"/>
    <n v="734"/>
    <d v="2012-09-30T00:00:00"/>
    <n v="739"/>
    <n v="107"/>
    <n v="309"/>
    <n v="140"/>
    <n v="80"/>
    <n v="35"/>
    <n v="1410"/>
    <n v="1.9157608695652173"/>
    <x v="3"/>
    <s v="No"/>
    <n v="1"/>
    <x v="0"/>
    <n v="13"/>
    <n v="2"/>
    <n v="5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767"/>
    <n v="1968"/>
    <n v="56"/>
    <s v="Gen X"/>
    <s v="Bachelors"/>
    <s v="College"/>
    <s v="Married"/>
    <n v="61314"/>
    <n v="61314"/>
    <s v="Bracket 4"/>
    <n v="0"/>
    <n v="1"/>
    <s v="Parent"/>
    <s v="2013-04-25"/>
    <d v="2014-10-04T00:00:00"/>
    <n v="527"/>
    <n v="1"/>
    <n v="526"/>
    <d v="2013-04-26T00:00:00"/>
    <n v="378"/>
    <n v="0"/>
    <n v="189"/>
    <n v="97"/>
    <n v="172"/>
    <n v="172"/>
    <n v="1008"/>
    <n v="1.9127134724857684"/>
    <x v="3"/>
    <s v="No"/>
    <n v="2"/>
    <x v="0"/>
    <n v="12"/>
    <n v="5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308"/>
    <n v="1954"/>
    <n v="70"/>
    <s v="Boomers"/>
    <s v="Bachelors"/>
    <s v="College"/>
    <s v="Married"/>
    <n v="62820"/>
    <n v="62820"/>
    <s v="Bracket 4"/>
    <n v="0"/>
    <n v="0"/>
    <s v="Not Parent"/>
    <s v="2013-05-11"/>
    <d v="2014-10-04T00:00:00"/>
    <n v="511"/>
    <n v="51"/>
    <n v="460"/>
    <d v="2013-07-01T00:00:00"/>
    <n v="398"/>
    <n v="61"/>
    <n v="265"/>
    <n v="138"/>
    <n v="61"/>
    <n v="53"/>
    <n v="976"/>
    <n v="1.9099804305283756"/>
    <x v="3"/>
    <s v="Yes"/>
    <n v="1"/>
    <x v="0"/>
    <n v="6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44"/>
    <n v="1954"/>
    <n v="70"/>
    <s v="Boomers"/>
    <s v="Bachelors"/>
    <s v="College"/>
    <s v="Married"/>
    <n v="62820"/>
    <n v="62820"/>
    <s v="Bracket 4"/>
    <n v="0"/>
    <n v="0"/>
    <s v="Not Parent"/>
    <s v="2013-05-11"/>
    <d v="2014-10-04T00:00:00"/>
    <n v="511"/>
    <n v="51"/>
    <n v="460"/>
    <d v="2013-07-01T00:00:00"/>
    <n v="398"/>
    <n v="61"/>
    <n v="265"/>
    <n v="138"/>
    <n v="61"/>
    <n v="53"/>
    <n v="976"/>
    <n v="1.9099804305283756"/>
    <x v="3"/>
    <s v="Yes"/>
    <n v="1"/>
    <x v="0"/>
    <n v="6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607"/>
    <n v="1959"/>
    <n v="65"/>
    <s v="Boomers"/>
    <s v="Bachelors"/>
    <s v="College"/>
    <s v="Partner"/>
    <n v="71367"/>
    <n v="71367"/>
    <s v="Bracket 4"/>
    <n v="0"/>
    <n v="0"/>
    <s v="Not Parent"/>
    <s v="2013-08-23"/>
    <d v="2014-10-04T00:00:00"/>
    <n v="407"/>
    <n v="24"/>
    <n v="383"/>
    <d v="2013-09-16T00:00:00"/>
    <n v="227"/>
    <n v="23"/>
    <n v="389"/>
    <n v="42"/>
    <n v="21"/>
    <n v="75"/>
    <n v="777"/>
    <n v="1.9090909090909092"/>
    <x v="3"/>
    <s v="No"/>
    <n v="1"/>
    <x v="0"/>
    <n v="7"/>
    <n v="4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944"/>
    <n v="1959"/>
    <n v="65"/>
    <s v="Boomers"/>
    <s v="Bachelors"/>
    <s v="College"/>
    <s v="Partner"/>
    <n v="71367"/>
    <n v="71367"/>
    <s v="Bracket 4"/>
    <n v="0"/>
    <n v="0"/>
    <s v="Not Parent"/>
    <s v="2013-08-23"/>
    <d v="2014-10-04T00:00:00"/>
    <n v="407"/>
    <n v="24"/>
    <n v="383"/>
    <d v="2013-09-16T00:00:00"/>
    <n v="227"/>
    <n v="23"/>
    <n v="389"/>
    <n v="42"/>
    <n v="21"/>
    <n v="75"/>
    <n v="777"/>
    <n v="1.9090909090909092"/>
    <x v="3"/>
    <s v="No"/>
    <n v="1"/>
    <x v="0"/>
    <n v="7"/>
    <n v="4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310"/>
    <n v="1964"/>
    <n v="60"/>
    <s v="Boomers"/>
    <s v="Bachelors"/>
    <s v="College"/>
    <s v="Partner"/>
    <n v="68142"/>
    <n v="68142"/>
    <s v="Bracket 4"/>
    <n v="0"/>
    <n v="1"/>
    <s v="Parent"/>
    <s v="2012-08-29"/>
    <d v="2014-10-04T00:00:00"/>
    <n v="766"/>
    <n v="96"/>
    <n v="670"/>
    <d v="2012-12-03T00:00:00"/>
    <n v="897"/>
    <n v="126"/>
    <n v="196"/>
    <n v="91"/>
    <n v="112"/>
    <n v="37"/>
    <n v="1459"/>
    <n v="1.9046997389033942"/>
    <x v="3"/>
    <s v="Yes"/>
    <n v="3"/>
    <x v="0"/>
    <n v="7"/>
    <n v="10"/>
    <n v="4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888"/>
    <n v="1961"/>
    <n v="63"/>
    <s v="Boomers"/>
    <s v="Bachelors"/>
    <s v="College"/>
    <s v="Single"/>
    <n v="45938"/>
    <n v="45938"/>
    <s v="Bracket 3"/>
    <n v="0"/>
    <n v="0"/>
    <s v="Not Parent"/>
    <s v="2013-11-03"/>
    <d v="2014-10-04T00:00:00"/>
    <n v="335"/>
    <n v="46"/>
    <n v="289"/>
    <d v="2013-12-19T00:00:00"/>
    <n v="273"/>
    <n v="11"/>
    <n v="178"/>
    <n v="62"/>
    <n v="83"/>
    <n v="29"/>
    <n v="636"/>
    <n v="1.8985074626865672"/>
    <x v="3"/>
    <s v="No"/>
    <n v="2"/>
    <x v="0"/>
    <n v="6"/>
    <n v="8"/>
    <n v="4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6566"/>
    <n v="1954"/>
    <n v="70"/>
    <s v="Boomers"/>
    <s v="PhD"/>
    <s v="College"/>
    <s v="Married"/>
    <n v="72550"/>
    <n v="72550"/>
    <s v="Bracket 4"/>
    <n v="1"/>
    <n v="1"/>
    <s v="Parent"/>
    <s v="2012-11-08"/>
    <d v="2014-10-04T00:00:00"/>
    <n v="695"/>
    <n v="39"/>
    <n v="656"/>
    <d v="2012-12-17T00:00:00"/>
    <n v="826"/>
    <n v="50"/>
    <n v="317"/>
    <n v="50"/>
    <n v="38"/>
    <n v="38"/>
    <n v="1319"/>
    <n v="1.8978417266187051"/>
    <x v="3"/>
    <s v="No"/>
    <n v="9"/>
    <x v="1"/>
    <n v="12"/>
    <n v="5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141"/>
    <n v="1965"/>
    <n v="59"/>
    <s v="Gen X"/>
    <s v="Bachelors"/>
    <s v="College"/>
    <s v="Partner"/>
    <n v="71613"/>
    <n v="71613"/>
    <s v="Bracket 4"/>
    <n v="0"/>
    <n v="0"/>
    <s v="Not Parent"/>
    <s v="2013-08-21"/>
    <d v="2014-10-04T00:00:00"/>
    <n v="409"/>
    <n v="26"/>
    <n v="383"/>
    <d v="2013-09-16T00:00:00"/>
    <n v="426"/>
    <n v="49"/>
    <n v="127"/>
    <n v="111"/>
    <n v="21"/>
    <n v="42"/>
    <n v="776"/>
    <n v="1.8973105134474328"/>
    <x v="3"/>
    <s v="No"/>
    <n v="1"/>
    <x v="0"/>
    <n v="10"/>
    <n v="8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24"/>
    <n v="1983"/>
    <n v="41"/>
    <s v="Millennials"/>
    <s v="Postgraduate"/>
    <s v="College"/>
    <s v="Single"/>
    <n v="81698"/>
    <n v="81698"/>
    <s v="Bracket 5"/>
    <n v="0"/>
    <n v="0"/>
    <s v="Not Parent"/>
    <s v="2013-03-01"/>
    <d v="2014-10-04T00:00:00"/>
    <n v="582"/>
    <n v="1"/>
    <n v="581"/>
    <d v="2013-03-02T00:00:00"/>
    <n v="709"/>
    <n v="45"/>
    <n v="115"/>
    <n v="30"/>
    <n v="160"/>
    <n v="45"/>
    <n v="1104"/>
    <n v="1.8969072164948453"/>
    <x v="3"/>
    <s v="No"/>
    <n v="1"/>
    <x v="0"/>
    <n v="5"/>
    <n v="8"/>
    <n v="2"/>
    <x v="2"/>
    <n v="5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7476"/>
    <n v="1964"/>
    <n v="60"/>
    <s v="Boomers"/>
    <s v="Master"/>
    <s v="College"/>
    <s v="Single"/>
    <n v="63972"/>
    <n v="63972"/>
    <s v="Bracket 4"/>
    <n v="0"/>
    <n v="1"/>
    <s v="Parent"/>
    <s v="2012-12-02"/>
    <d v="2014-10-04T00:00:00"/>
    <n v="671"/>
    <n v="93"/>
    <n v="578"/>
    <d v="2013-03-05T00:00:00"/>
    <n v="928"/>
    <n v="63"/>
    <n v="254"/>
    <n v="0"/>
    <n v="12"/>
    <n v="12"/>
    <n v="1269"/>
    <n v="1.8912071535022354"/>
    <x v="3"/>
    <s v="Yes"/>
    <n v="4"/>
    <x v="1"/>
    <n v="10"/>
    <n v="5"/>
    <n v="4"/>
    <x v="0"/>
    <n v="4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5519"/>
    <n v="1956"/>
    <n v="68"/>
    <s v="Boomers"/>
    <s v="Bachelors"/>
    <s v="College"/>
    <s v="Partner"/>
    <n v="64090"/>
    <n v="64090"/>
    <s v="Bracket 4"/>
    <n v="0"/>
    <n v="1"/>
    <s v="Parent"/>
    <s v="2013-08-07"/>
    <d v="2014-10-04T00:00:00"/>
    <n v="423"/>
    <n v="8"/>
    <n v="415"/>
    <d v="2013-08-15T00:00:00"/>
    <n v="316"/>
    <n v="58"/>
    <n v="161"/>
    <n v="76"/>
    <n v="51"/>
    <n v="135"/>
    <n v="797"/>
    <n v="1.884160756501182"/>
    <x v="3"/>
    <s v="No"/>
    <n v="1"/>
    <x v="0"/>
    <n v="4"/>
    <n v="6"/>
    <n v="9"/>
    <x v="1"/>
    <n v="5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4974"/>
    <n v="1970"/>
    <n v="54"/>
    <s v="Gen X"/>
    <s v="Bachelors"/>
    <s v="College"/>
    <s v="Single"/>
    <n v="83273"/>
    <n v="83273"/>
    <s v="Bracket 5"/>
    <n v="1"/>
    <n v="2"/>
    <s v="Parent"/>
    <s v="2012-09-25"/>
    <d v="2014-10-04T00:00:00"/>
    <n v="739"/>
    <n v="98"/>
    <n v="641"/>
    <d v="2013-01-01T00:00:00"/>
    <n v="433"/>
    <n v="89"/>
    <n v="650"/>
    <n v="16"/>
    <n v="102"/>
    <n v="102"/>
    <n v="1392"/>
    <n v="1.8836265223274695"/>
    <x v="3"/>
    <s v="Yes"/>
    <n v="10"/>
    <x v="1"/>
    <n v="9"/>
    <n v="4"/>
    <n v="6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912"/>
    <n v="1967"/>
    <n v="57"/>
    <s v="Gen X"/>
    <s v="PhD"/>
    <s v="College"/>
    <s v="Married"/>
    <n v="63246"/>
    <n v="63246"/>
    <s v="Bracket 4"/>
    <n v="0"/>
    <n v="2"/>
    <s v="Parent"/>
    <s v="2013-08-20"/>
    <d v="2014-10-04T00:00:00"/>
    <n v="410"/>
    <n v="60"/>
    <n v="350"/>
    <d v="2013-10-19T00:00:00"/>
    <n v="593"/>
    <n v="30"/>
    <n v="91"/>
    <n v="29"/>
    <n v="22"/>
    <n v="7"/>
    <n v="772"/>
    <n v="1.8829268292682926"/>
    <x v="3"/>
    <s v="Yes"/>
    <n v="1"/>
    <x v="0"/>
    <n v="12"/>
    <n v="6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04"/>
    <n v="1956"/>
    <n v="68"/>
    <s v="Boomers"/>
    <s v="Bachelors"/>
    <s v="College"/>
    <s v="Married"/>
    <n v="71391"/>
    <n v="71391"/>
    <s v="Bracket 4"/>
    <n v="0"/>
    <n v="1"/>
    <s v="Parent"/>
    <s v="2013-03-29"/>
    <d v="2014-10-04T00:00:00"/>
    <n v="554"/>
    <n v="50"/>
    <n v="504"/>
    <d v="2013-05-18T00:00:00"/>
    <n v="336"/>
    <n v="123"/>
    <n v="274"/>
    <n v="46"/>
    <n v="123"/>
    <n v="141"/>
    <n v="1043"/>
    <n v="1.8826714801444044"/>
    <x v="3"/>
    <s v="Yes"/>
    <n v="5"/>
    <x v="1"/>
    <n v="12"/>
    <n v="6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801"/>
    <n v="1959"/>
    <n v="65"/>
    <s v="Boomers"/>
    <s v="Bachelors"/>
    <s v="College"/>
    <s v="Partner"/>
    <n v="54753"/>
    <n v="54753"/>
    <s v="Bracket 4"/>
    <n v="0"/>
    <n v="1"/>
    <s v="Parent"/>
    <s v="2013-09-12"/>
    <d v="2014-10-04T00:00:00"/>
    <n v="387"/>
    <n v="87"/>
    <n v="300"/>
    <d v="2013-12-08T00:00:00"/>
    <n v="197"/>
    <n v="107"/>
    <n v="227"/>
    <n v="7"/>
    <n v="59"/>
    <n v="131"/>
    <n v="728"/>
    <n v="1.8811369509043927"/>
    <x v="3"/>
    <s v="Yes"/>
    <n v="3"/>
    <x v="0"/>
    <n v="11"/>
    <n v="5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461"/>
    <n v="1969"/>
    <n v="55"/>
    <s v="Gen X"/>
    <s v="Master"/>
    <s v="College"/>
    <s v="Single"/>
    <n v="62772"/>
    <n v="62772"/>
    <s v="Bracket 4"/>
    <n v="0"/>
    <n v="1"/>
    <s v="Parent"/>
    <s v="2013-05-19"/>
    <d v="2014-10-04T00:00:00"/>
    <n v="503"/>
    <n v="74"/>
    <n v="429"/>
    <d v="2013-08-01T00:00:00"/>
    <n v="581"/>
    <n v="49"/>
    <n v="157"/>
    <n v="43"/>
    <n v="8"/>
    <n v="108"/>
    <n v="946"/>
    <n v="1.8807157057654076"/>
    <x v="3"/>
    <s v="Yes"/>
    <n v="1"/>
    <x v="0"/>
    <n v="11"/>
    <n v="5"/>
    <n v="6"/>
    <x v="0"/>
    <n v="2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7966"/>
    <n v="1959"/>
    <n v="65"/>
    <s v="Boomers"/>
    <s v="Bachelors"/>
    <s v="College"/>
    <s v="Single"/>
    <n v="80982"/>
    <n v="80982"/>
    <s v="Bracket 5"/>
    <n v="1"/>
    <n v="1"/>
    <s v="Parent"/>
    <s v="2013-01-08"/>
    <d v="2014-10-04T00:00:00"/>
    <n v="634"/>
    <n v="48"/>
    <n v="586"/>
    <d v="2013-02-25T00:00:00"/>
    <n v="505"/>
    <n v="137"/>
    <n v="401"/>
    <n v="104"/>
    <n v="22"/>
    <n v="22"/>
    <n v="1191"/>
    <n v="1.8785488958990537"/>
    <x v="3"/>
    <s v="Yes"/>
    <n v="3"/>
    <x v="0"/>
    <n v="11"/>
    <n v="11"/>
    <n v="5"/>
    <x v="0"/>
    <n v="5"/>
    <n v="0"/>
    <n v="0"/>
    <n v="0"/>
    <n v="0"/>
    <n v="0"/>
    <n v="0"/>
    <x v="1"/>
    <n v="0"/>
    <s v="Not Converted"/>
    <x v="1"/>
    <n v="3"/>
    <n v="11"/>
    <n v="4"/>
    <n v="3"/>
    <n v="0"/>
    <n v="1"/>
    <n v="8"/>
    <x v="0"/>
  </r>
  <r>
    <n v="9284"/>
    <n v="1958"/>
    <n v="66"/>
    <s v="Boomers"/>
    <s v="Bachelors"/>
    <s v="College"/>
    <s v="Partner"/>
    <n v="53977"/>
    <n v="53977"/>
    <s v="Bracket 4"/>
    <n v="0"/>
    <n v="1"/>
    <s v="Parent"/>
    <s v="2013-06-08"/>
    <d v="2014-10-04T00:00:00"/>
    <n v="483"/>
    <n v="21"/>
    <n v="462"/>
    <d v="2013-06-29T00:00:00"/>
    <n v="620"/>
    <n v="16"/>
    <n v="165"/>
    <n v="0"/>
    <n v="24"/>
    <n v="82"/>
    <n v="907"/>
    <n v="1.8778467908902692"/>
    <x v="3"/>
    <s v="No"/>
    <n v="5"/>
    <x v="1"/>
    <n v="12"/>
    <n v="5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128"/>
    <n v="1958"/>
    <n v="66"/>
    <s v="Boomers"/>
    <s v="Bachelors"/>
    <s v="College"/>
    <s v="Partner"/>
    <n v="53977"/>
    <n v="53977"/>
    <s v="Bracket 4"/>
    <n v="0"/>
    <n v="1"/>
    <s v="Parent"/>
    <s v="2013-06-08"/>
    <d v="2014-10-04T00:00:00"/>
    <n v="483"/>
    <n v="21"/>
    <n v="462"/>
    <d v="2013-06-29T00:00:00"/>
    <n v="620"/>
    <n v="16"/>
    <n v="165"/>
    <n v="0"/>
    <n v="24"/>
    <n v="82"/>
    <n v="907"/>
    <n v="1.8778467908902692"/>
    <x v="3"/>
    <s v="No"/>
    <n v="5"/>
    <x v="1"/>
    <n v="12"/>
    <n v="5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40"/>
    <n v="1985"/>
    <n v="39"/>
    <s v="Millennials"/>
    <s v="PhD"/>
    <s v="College"/>
    <s v="Married"/>
    <n v="64355"/>
    <n v="64355"/>
    <s v="Bracket 4"/>
    <n v="1"/>
    <n v="0"/>
    <s v="Parent"/>
    <s v="2012-08-24"/>
    <d v="2014-10-04T00:00:00"/>
    <n v="771"/>
    <n v="66"/>
    <n v="705"/>
    <d v="2012-10-29T00:00:00"/>
    <n v="1047"/>
    <n v="0"/>
    <n v="140"/>
    <n v="67"/>
    <n v="38"/>
    <n v="153"/>
    <n v="1445"/>
    <n v="1.874189364461738"/>
    <x v="3"/>
    <s v="Yes"/>
    <n v="2"/>
    <x v="0"/>
    <n v="12"/>
    <n v="4"/>
    <n v="3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570"/>
    <n v="1968"/>
    <n v="56"/>
    <s v="Gen X"/>
    <s v="Bachelors"/>
    <s v="College"/>
    <s v="Partner"/>
    <n v="56534"/>
    <n v="56534"/>
    <s v="Bracket 4"/>
    <n v="0"/>
    <n v="1"/>
    <s v="Parent"/>
    <s v="2013-07-23"/>
    <d v="2014-10-04T00:00:00"/>
    <n v="438"/>
    <n v="35"/>
    <n v="403"/>
    <d v="2013-08-27T00:00:00"/>
    <n v="691"/>
    <n v="7"/>
    <n v="61"/>
    <n v="10"/>
    <n v="0"/>
    <n v="46"/>
    <n v="815"/>
    <n v="1.860730593607306"/>
    <x v="3"/>
    <s v="No"/>
    <n v="4"/>
    <x v="1"/>
    <n v="7"/>
    <n v="10"/>
    <n v="4"/>
    <x v="2"/>
    <n v="8"/>
    <n v="0"/>
    <n v="1"/>
    <n v="0"/>
    <n v="1"/>
    <n v="0"/>
    <n v="2"/>
    <x v="5"/>
    <n v="1"/>
    <s v="Converted"/>
    <x v="0"/>
    <n v="3"/>
    <n v="11"/>
    <n v="4"/>
    <n v="3"/>
    <n v="0"/>
    <n v="1"/>
    <n v="8"/>
    <x v="0"/>
  </r>
  <r>
    <n v="6055"/>
    <n v="1979"/>
    <n v="45"/>
    <s v="Gen X"/>
    <s v="Bachelors"/>
    <s v="College"/>
    <s v="Married"/>
    <n v="71626"/>
    <n v="71626"/>
    <s v="Bracket 4"/>
    <n v="0"/>
    <n v="0"/>
    <s v="Not Parent"/>
    <s v="2012-11-01"/>
    <d v="2014-10-04T00:00:00"/>
    <n v="702"/>
    <n v="94"/>
    <n v="608"/>
    <d v="2013-02-03T00:00:00"/>
    <n v="546"/>
    <n v="72"/>
    <n v="376"/>
    <n v="94"/>
    <n v="145"/>
    <n v="72"/>
    <n v="1305"/>
    <n v="1.858974358974359"/>
    <x v="3"/>
    <s v="Yes"/>
    <n v="1"/>
    <x v="0"/>
    <n v="8"/>
    <n v="5"/>
    <n v="5"/>
    <x v="0"/>
    <n v="3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9645"/>
    <n v="1968"/>
    <n v="56"/>
    <s v="Gen X"/>
    <s v="Bachelors"/>
    <s v="College"/>
    <s v="Married"/>
    <n v="64590"/>
    <n v="64590"/>
    <s v="Bracket 4"/>
    <n v="0"/>
    <n v="0"/>
    <s v="Not Parent"/>
    <s v="2012-10-14"/>
    <d v="2014-10-04T00:00:00"/>
    <n v="720"/>
    <n v="98"/>
    <n v="622"/>
    <d v="2013-01-20T00:00:00"/>
    <n v="920"/>
    <n v="138"/>
    <n v="168"/>
    <n v="36"/>
    <n v="46"/>
    <n v="30"/>
    <n v="1338"/>
    <n v="1.8583333333333334"/>
    <x v="3"/>
    <s v="Yes"/>
    <n v="1"/>
    <x v="0"/>
    <n v="10"/>
    <n v="9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507"/>
    <n v="1952"/>
    <n v="72"/>
    <s v="Boomers"/>
    <s v="Bachelors"/>
    <s v="College"/>
    <s v="Single"/>
    <n v="72228"/>
    <n v="72228"/>
    <s v="Bracket 4"/>
    <n v="0"/>
    <n v="0"/>
    <s v="Not Parent"/>
    <s v="2012-11-27"/>
    <d v="2014-10-04T00:00:00"/>
    <n v="676"/>
    <n v="87"/>
    <n v="589"/>
    <d v="2013-02-22T00:00:00"/>
    <n v="631"/>
    <n v="28"/>
    <n v="491"/>
    <n v="30"/>
    <n v="14"/>
    <n v="56"/>
    <n v="1250"/>
    <n v="1.849112426035503"/>
    <x v="3"/>
    <s v="Yes"/>
    <n v="1"/>
    <x v="0"/>
    <n v="8"/>
    <n v="6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446"/>
    <n v="1967"/>
    <n v="57"/>
    <s v="Gen X"/>
    <s v="Master"/>
    <s v="College"/>
    <s v="Partner"/>
    <n v="62513"/>
    <n v="62513"/>
    <s v="Bracket 4"/>
    <n v="0"/>
    <n v="1"/>
    <s v="Parent"/>
    <s v="2013-09-09"/>
    <d v="2014-10-04T00:00:00"/>
    <n v="390"/>
    <n v="16"/>
    <n v="374"/>
    <d v="2013-09-25T00:00:00"/>
    <n v="520"/>
    <n v="42"/>
    <n v="98"/>
    <n v="0"/>
    <n v="42"/>
    <n v="14"/>
    <n v="716"/>
    <n v="1.8358974358974358"/>
    <x v="3"/>
    <s v="No"/>
    <n v="2"/>
    <x v="0"/>
    <n v="10"/>
    <n v="6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81"/>
    <n v="1957"/>
    <n v="67"/>
    <s v="Boomers"/>
    <s v="PhD"/>
    <s v="College"/>
    <s v="Married"/>
    <n v="75283"/>
    <n v="75283"/>
    <s v="Bracket 5"/>
    <n v="1"/>
    <n v="2"/>
    <s v="Parent"/>
    <s v="2013-03-27"/>
    <d v="2014-10-04T00:00:00"/>
    <n v="556"/>
    <n v="26"/>
    <n v="530"/>
    <d v="2013-04-22T00:00:00"/>
    <n v="733"/>
    <n v="9"/>
    <n v="180"/>
    <n v="12"/>
    <n v="19"/>
    <n v="66"/>
    <n v="1019"/>
    <n v="1.8327338129496402"/>
    <x v="3"/>
    <s v="No"/>
    <n v="11"/>
    <x v="1"/>
    <n v="5"/>
    <n v="6"/>
    <n v="3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350"/>
    <n v="1972"/>
    <n v="52"/>
    <s v="Gen X"/>
    <s v="Bachelors"/>
    <s v="College"/>
    <s v="Married"/>
    <n v="59666"/>
    <n v="59666"/>
    <s v="Bracket 4"/>
    <n v="1"/>
    <n v="1"/>
    <s v="Parent"/>
    <s v="2013-03-22"/>
    <d v="2014-10-04T00:00:00"/>
    <n v="561"/>
    <n v="87"/>
    <n v="474"/>
    <d v="2013-06-17T00:00:00"/>
    <n v="623"/>
    <n v="53"/>
    <n v="178"/>
    <n v="23"/>
    <n v="17"/>
    <n v="133"/>
    <n v="1027"/>
    <n v="1.8306595365418894"/>
    <x v="3"/>
    <s v="Yes"/>
    <n v="7"/>
    <x v="1"/>
    <n v="8"/>
    <n v="3"/>
    <n v="2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4405"/>
    <n v="1956"/>
    <n v="68"/>
    <s v="Boomers"/>
    <s v="Master"/>
    <s v="College"/>
    <s v="Married"/>
    <n v="63915"/>
    <n v="63915"/>
    <s v="Bracket 4"/>
    <n v="0"/>
    <n v="2"/>
    <s v="Parent"/>
    <s v="2013-07-30"/>
    <d v="2014-10-04T00:00:00"/>
    <n v="431"/>
    <n v="2"/>
    <n v="429"/>
    <d v="2013-08-01T00:00:00"/>
    <n v="622"/>
    <n v="7"/>
    <n v="115"/>
    <n v="30"/>
    <n v="0"/>
    <n v="15"/>
    <n v="789"/>
    <n v="1.8306264501160092"/>
    <x v="3"/>
    <s v="No"/>
    <n v="2"/>
    <x v="0"/>
    <n v="12"/>
    <n v="6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343"/>
    <n v="1991"/>
    <n v="33"/>
    <s v="Millennials"/>
    <s v="Postgraduate"/>
    <s v="College"/>
    <s v="Single"/>
    <n v="61618"/>
    <n v="61618"/>
    <s v="Bracket 4"/>
    <n v="0"/>
    <n v="0"/>
    <s v="Not Parent"/>
    <s v="2012-09-29"/>
    <d v="2014-10-04T00:00:00"/>
    <n v="735"/>
    <n v="27"/>
    <n v="708"/>
    <d v="2012-10-26T00:00:00"/>
    <n v="605"/>
    <n v="91"/>
    <n v="399"/>
    <n v="0"/>
    <n v="45"/>
    <n v="205"/>
    <n v="1345"/>
    <n v="1.8299319727891157"/>
    <x v="3"/>
    <s v="No"/>
    <n v="2"/>
    <x v="0"/>
    <n v="8"/>
    <n v="3"/>
    <n v="6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27"/>
    <n v="1995"/>
    <n v="29"/>
    <s v="Gen Z"/>
    <s v="Postgraduate"/>
    <s v="College"/>
    <s v="Single"/>
    <n v="83257"/>
    <n v="83257"/>
    <s v="Bracket 5"/>
    <n v="0"/>
    <n v="0"/>
    <s v="Not Parent"/>
    <s v="2012-09-18"/>
    <d v="2014-10-04T00:00:00"/>
    <n v="746"/>
    <n v="56"/>
    <n v="690"/>
    <d v="2012-11-13T00:00:00"/>
    <n v="536"/>
    <n v="27"/>
    <n v="590"/>
    <n v="38"/>
    <n v="107"/>
    <n v="67"/>
    <n v="1365"/>
    <n v="1.8297587131367292"/>
    <x v="3"/>
    <s v="Yes"/>
    <n v="1"/>
    <x v="0"/>
    <n v="12"/>
    <n v="5"/>
    <n v="10"/>
    <x v="0"/>
    <n v="6"/>
    <n v="0"/>
    <n v="0"/>
    <n v="1"/>
    <n v="0"/>
    <n v="1"/>
    <n v="2"/>
    <x v="3"/>
    <n v="1"/>
    <s v="Converted"/>
    <x v="1"/>
    <n v="3"/>
    <n v="11"/>
    <n v="4"/>
    <n v="3"/>
    <n v="0"/>
    <n v="1"/>
    <n v="8"/>
    <x v="0"/>
  </r>
  <r>
    <n v="10507"/>
    <n v="1977"/>
    <n v="47"/>
    <s v="Gen X"/>
    <s v="Postgraduate"/>
    <s v="College"/>
    <s v="Divorced"/>
    <n v="59601"/>
    <n v="59601"/>
    <s v="Bracket 4"/>
    <n v="0"/>
    <n v="1"/>
    <s v="Parent"/>
    <s v="2013-07-25"/>
    <d v="2014-10-04T00:00:00"/>
    <n v="436"/>
    <n v="14"/>
    <n v="422"/>
    <d v="2013-08-08T00:00:00"/>
    <n v="691"/>
    <n v="7"/>
    <n v="69"/>
    <n v="0"/>
    <n v="7"/>
    <n v="23"/>
    <n v="797"/>
    <n v="1.8279816513761469"/>
    <x v="3"/>
    <s v="No"/>
    <n v="4"/>
    <x v="1"/>
    <n v="7"/>
    <n v="2"/>
    <n v="2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4609"/>
    <n v="1966"/>
    <n v="58"/>
    <s v="Gen X"/>
    <s v="PhD"/>
    <s v="College"/>
    <s v="Married"/>
    <n v="57705"/>
    <n v="57705"/>
    <s v="Bracket 4"/>
    <n v="0"/>
    <n v="1"/>
    <s v="Parent"/>
    <s v="2014-01-11"/>
    <d v="2014-10-04T00:00:00"/>
    <n v="266"/>
    <n v="14"/>
    <n v="252"/>
    <d v="2014-01-25T00:00:00"/>
    <n v="383"/>
    <n v="0"/>
    <n v="53"/>
    <n v="6"/>
    <n v="4"/>
    <n v="40"/>
    <n v="486"/>
    <n v="1.8270676691729324"/>
    <x v="3"/>
    <s v="No"/>
    <n v="3"/>
    <x v="0"/>
    <n v="6"/>
    <n v="8"/>
    <n v="1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969"/>
    <n v="1977"/>
    <n v="47"/>
    <s v="Gen X"/>
    <s v="Bachelors"/>
    <s v="College"/>
    <s v="Married"/>
    <n v="71855"/>
    <n v="71855"/>
    <s v="Bracket 4"/>
    <n v="0"/>
    <n v="1"/>
    <s v="Parent"/>
    <s v="2013-01-16"/>
    <d v="2014-10-04T00:00:00"/>
    <n v="626"/>
    <n v="59"/>
    <n v="567"/>
    <d v="2013-03-16T00:00:00"/>
    <n v="548"/>
    <n v="31"/>
    <n v="422"/>
    <n v="0"/>
    <n v="112"/>
    <n v="28"/>
    <n v="1141"/>
    <n v="1.8226837060702876"/>
    <x v="3"/>
    <s v="Yes"/>
    <n v="4"/>
    <x v="1"/>
    <n v="11"/>
    <n v="5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707"/>
    <n v="1956"/>
    <n v="68"/>
    <s v="Boomers"/>
    <s v="Bachelors"/>
    <s v="College"/>
    <s v="Married"/>
    <n v="79456"/>
    <n v="79456"/>
    <s v="Bracket 5"/>
    <n v="0"/>
    <n v="0"/>
    <s v="Not Parent"/>
    <s v="2012-08-22"/>
    <d v="2014-10-04T00:00:00"/>
    <n v="773"/>
    <n v="12"/>
    <n v="761"/>
    <d v="2012-09-03T00:00:00"/>
    <n v="565"/>
    <n v="42"/>
    <n v="548"/>
    <n v="64"/>
    <n v="83"/>
    <n v="99"/>
    <n v="1401"/>
    <n v="1.8124191461836998"/>
    <x v="3"/>
    <s v="No"/>
    <n v="1"/>
    <x v="0"/>
    <n v="4"/>
    <n v="5"/>
    <n v="6"/>
    <x v="1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3584"/>
    <n v="1955"/>
    <n v="69"/>
    <s v="Boomers"/>
    <s v="PhD"/>
    <s v="College"/>
    <s v="Single"/>
    <n v="49667"/>
    <n v="49667"/>
    <s v="Bracket 3"/>
    <n v="0"/>
    <n v="0"/>
    <s v="Not Parent"/>
    <s v="2012-08-20"/>
    <d v="2014-10-04T00:00:00"/>
    <n v="775"/>
    <n v="35"/>
    <n v="740"/>
    <d v="2012-09-24T00:00:00"/>
    <n v="1181"/>
    <n v="26"/>
    <n v="120"/>
    <n v="17"/>
    <n v="13"/>
    <n v="39"/>
    <n v="1396"/>
    <n v="1.8012903225806451"/>
    <x v="3"/>
    <s v="No"/>
    <n v="2"/>
    <x v="0"/>
    <n v="5"/>
    <n v="5"/>
    <n v="10"/>
    <x v="1"/>
    <n v="8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1911"/>
    <n v="1987"/>
    <n v="37"/>
    <s v="Millennials"/>
    <s v="Bachelors"/>
    <s v="College"/>
    <s v="Partner"/>
    <n v="67430"/>
    <n v="67430"/>
    <s v="Bracket 4"/>
    <n v="0"/>
    <n v="0"/>
    <s v="Not Parent"/>
    <s v="2012-09-05"/>
    <d v="2014-10-04T00:00:00"/>
    <n v="759"/>
    <n v="6"/>
    <n v="753"/>
    <d v="2012-09-11T00:00:00"/>
    <n v="595"/>
    <n v="97"/>
    <n v="291"/>
    <n v="127"/>
    <n v="133"/>
    <n v="121"/>
    <n v="1364"/>
    <n v="1.7971014492753623"/>
    <x v="3"/>
    <s v="No"/>
    <n v="1"/>
    <x v="0"/>
    <n v="12"/>
    <n v="11"/>
    <n v="5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841"/>
    <n v="1966"/>
    <n v="58"/>
    <s v="Gen X"/>
    <s v="Bachelors"/>
    <s v="College"/>
    <s v="Partner"/>
    <n v="60894"/>
    <n v="60894"/>
    <s v="Bracket 4"/>
    <n v="0"/>
    <n v="1"/>
    <s v="Parent"/>
    <s v="2013-06-28"/>
    <d v="2014-10-04T00:00:00"/>
    <n v="463"/>
    <n v="61"/>
    <n v="402"/>
    <d v="2013-08-28T00:00:00"/>
    <n v="606"/>
    <n v="7"/>
    <n v="155"/>
    <n v="10"/>
    <n v="0"/>
    <n v="54"/>
    <n v="832"/>
    <n v="1.7969762419006479"/>
    <x v="3"/>
    <s v="Yes"/>
    <n v="5"/>
    <x v="1"/>
    <n v="8"/>
    <n v="10"/>
    <n v="3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40"/>
    <n v="1951"/>
    <n v="73"/>
    <s v="Boomers"/>
    <s v="Bachelors"/>
    <s v="College"/>
    <s v="Married"/>
    <n v="57304"/>
    <n v="57304"/>
    <s v="Bracket 4"/>
    <n v="0"/>
    <n v="1"/>
    <s v="Parent"/>
    <s v="2013-03-11"/>
    <d v="2014-10-04T00:00:00"/>
    <n v="572"/>
    <n v="61"/>
    <n v="511"/>
    <d v="2013-05-11T00:00:00"/>
    <n v="356"/>
    <n v="80"/>
    <n v="329"/>
    <n v="138"/>
    <n v="17"/>
    <n v="106"/>
    <n v="1026"/>
    <n v="1.7937062937062938"/>
    <x v="3"/>
    <s v="Yes"/>
    <n v="2"/>
    <x v="0"/>
    <n v="10"/>
    <n v="7"/>
    <n v="6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20"/>
    <n v="1967"/>
    <n v="57"/>
    <s v="Gen X"/>
    <s v="Master"/>
    <s v="College"/>
    <s v="Single"/>
    <n v="59235"/>
    <n v="59235"/>
    <s v="Bracket 4"/>
    <n v="1"/>
    <n v="0"/>
    <s v="Parent"/>
    <s v="2013-01-12"/>
    <d v="2014-10-04T00:00:00"/>
    <n v="630"/>
    <n v="4"/>
    <n v="626"/>
    <d v="2013-01-16T00:00:00"/>
    <n v="448"/>
    <n v="40"/>
    <n v="469"/>
    <n v="80"/>
    <n v="0"/>
    <n v="91"/>
    <n v="1128"/>
    <n v="1.7904761904761906"/>
    <x v="3"/>
    <s v="No"/>
    <n v="3"/>
    <x v="0"/>
    <n v="12"/>
    <n v="11"/>
    <n v="2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847"/>
    <n v="1969"/>
    <n v="55"/>
    <s v="Gen X"/>
    <s v="Bachelors"/>
    <s v="College"/>
    <s v="Divorced"/>
    <n v="69901"/>
    <n v="69901"/>
    <s v="Bracket 4"/>
    <n v="0"/>
    <n v="1"/>
    <s v="Parent"/>
    <s v="2013-05-29"/>
    <d v="2014-10-04T00:00:00"/>
    <n v="493"/>
    <n v="95"/>
    <n v="398"/>
    <d v="2013-09-01T00:00:00"/>
    <n v="312"/>
    <n v="21"/>
    <n v="206"/>
    <n v="102"/>
    <n v="92"/>
    <n v="149"/>
    <n v="882"/>
    <n v="1.7890466531440161"/>
    <x v="3"/>
    <s v="Yes"/>
    <n v="3"/>
    <x v="0"/>
    <n v="10"/>
    <n v="7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926"/>
    <n v="1952"/>
    <n v="72"/>
    <s v="Boomers"/>
    <s v="Master"/>
    <s v="College"/>
    <s v="Partner"/>
    <n v="55951"/>
    <n v="55951"/>
    <s v="Bracket 4"/>
    <n v="0"/>
    <n v="1"/>
    <s v="Parent"/>
    <s v="2012-08-23"/>
    <d v="2014-10-04T00:00:00"/>
    <n v="772"/>
    <n v="62"/>
    <n v="710"/>
    <d v="2012-10-24T00:00:00"/>
    <n v="1241"/>
    <n v="0"/>
    <n v="80"/>
    <n v="0"/>
    <n v="13"/>
    <n v="40"/>
    <n v="1374"/>
    <n v="1.7797927461139897"/>
    <x v="3"/>
    <s v="Yes"/>
    <n v="3"/>
    <x v="0"/>
    <n v="11"/>
    <n v="3"/>
    <n v="6"/>
    <x v="0"/>
    <n v="8"/>
    <n v="0"/>
    <n v="1"/>
    <n v="0"/>
    <n v="1"/>
    <n v="0"/>
    <n v="2"/>
    <x v="5"/>
    <n v="1"/>
    <s v="Converted"/>
    <x v="0"/>
    <n v="3"/>
    <n v="11"/>
    <n v="4"/>
    <n v="3"/>
    <n v="0"/>
    <n v="1"/>
    <n v="8"/>
    <x v="0"/>
  </r>
  <r>
    <n v="2798"/>
    <n v="1977"/>
    <n v="47"/>
    <s v="Gen X"/>
    <s v="PhD"/>
    <s v="College"/>
    <s v="Partner"/>
    <n v="102160"/>
    <n v="102160"/>
    <s v="Bracket 6"/>
    <n v="0"/>
    <n v="0"/>
    <s v="Not Parent"/>
    <s v="2012-11-02"/>
    <d v="2014-10-04T00:00:00"/>
    <n v="701"/>
    <n v="54"/>
    <n v="647"/>
    <d v="2012-12-26T00:00:00"/>
    <n v="763"/>
    <n v="29"/>
    <n v="138"/>
    <n v="76"/>
    <n v="176"/>
    <n v="58"/>
    <n v="1240"/>
    <n v="1.7689015691868759"/>
    <x v="3"/>
    <s v="Yes"/>
    <n v="0"/>
    <x v="0"/>
    <n v="10"/>
    <n v="7"/>
    <n v="9"/>
    <x v="0"/>
    <n v="4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4673"/>
    <n v="1963"/>
    <n v="61"/>
    <s v="Boomers"/>
    <s v="PhD"/>
    <s v="College"/>
    <s v="Married"/>
    <n v="81300"/>
    <n v="81300"/>
    <s v="Bracket 5"/>
    <n v="0"/>
    <n v="1"/>
    <s v="Parent"/>
    <s v="2012-10-30"/>
    <d v="2014-10-04T00:00:00"/>
    <n v="704"/>
    <n v="17"/>
    <n v="687"/>
    <d v="2012-11-16T00:00:00"/>
    <n v="1004"/>
    <n v="12"/>
    <n v="145"/>
    <n v="32"/>
    <n v="12"/>
    <n v="36"/>
    <n v="1241"/>
    <n v="1.7627840909090908"/>
    <x v="3"/>
    <s v="No"/>
    <n v="3"/>
    <x v="0"/>
    <n v="5"/>
    <n v="10"/>
    <n v="3"/>
    <x v="2"/>
    <n v="5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477"/>
    <n v="1958"/>
    <n v="66"/>
    <s v="Boomers"/>
    <s v="Bachelors"/>
    <s v="College"/>
    <s v="Partner"/>
    <n v="69096"/>
    <n v="69096"/>
    <s v="Bracket 4"/>
    <n v="0"/>
    <n v="1"/>
    <s v="Parent"/>
    <s v="2013-09-27"/>
    <d v="2014-10-04T00:00:00"/>
    <n v="372"/>
    <n v="4"/>
    <n v="368"/>
    <d v="2013-10-01T00:00:00"/>
    <n v="247"/>
    <n v="49"/>
    <n v="159"/>
    <n v="7"/>
    <n v="82"/>
    <n v="109"/>
    <n v="653"/>
    <n v="1.7553763440860215"/>
    <x v="3"/>
    <s v="No"/>
    <n v="1"/>
    <x v="0"/>
    <n v="10"/>
    <n v="5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70"/>
    <n v="1951"/>
    <n v="73"/>
    <s v="Boomers"/>
    <s v="PhD"/>
    <s v="College"/>
    <s v="Partner"/>
    <n v="69702"/>
    <n v="69702"/>
    <s v="Bracket 4"/>
    <n v="0"/>
    <n v="1"/>
    <s v="Parent"/>
    <s v="2013-02-19"/>
    <d v="2014-10-04T00:00:00"/>
    <n v="592"/>
    <n v="8"/>
    <n v="584"/>
    <d v="2013-02-27T00:00:00"/>
    <n v="664"/>
    <n v="9"/>
    <n v="240"/>
    <n v="50"/>
    <n v="19"/>
    <n v="57"/>
    <n v="1039"/>
    <n v="1.7550675675675675"/>
    <x v="3"/>
    <s v="No"/>
    <n v="2"/>
    <x v="0"/>
    <n v="10"/>
    <n v="7"/>
    <n v="7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167"/>
    <n v="1956"/>
    <n v="68"/>
    <s v="Boomers"/>
    <s v="Bachelors"/>
    <s v="College"/>
    <s v="Married"/>
    <n v="67131"/>
    <n v="67131"/>
    <s v="Bracket 4"/>
    <n v="0"/>
    <n v="1"/>
    <s v="Parent"/>
    <s v="2013-03-26"/>
    <d v="2014-10-04T00:00:00"/>
    <n v="557"/>
    <n v="72"/>
    <n v="485"/>
    <d v="2013-06-06T00:00:00"/>
    <n v="465"/>
    <n v="71"/>
    <n v="250"/>
    <n v="93"/>
    <n v="35"/>
    <n v="62"/>
    <n v="976"/>
    <n v="1.7522441651705565"/>
    <x v="3"/>
    <s v="Yes"/>
    <n v="3"/>
    <x v="0"/>
    <n v="12"/>
    <n v="9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38"/>
    <n v="1967"/>
    <n v="57"/>
    <s v="Gen X"/>
    <s v="Postgraduate"/>
    <s v="College"/>
    <s v="Partner"/>
    <n v="67309"/>
    <n v="67309"/>
    <s v="Bracket 4"/>
    <n v="1"/>
    <n v="1"/>
    <s v="Parent"/>
    <s v="2013-01-23"/>
    <d v="2014-10-04T00:00:00"/>
    <n v="619"/>
    <n v="76"/>
    <n v="543"/>
    <d v="2013-04-09T00:00:00"/>
    <n v="515"/>
    <n v="47"/>
    <n v="181"/>
    <n v="149"/>
    <n v="95"/>
    <n v="95"/>
    <n v="1082"/>
    <n v="1.7479806138933764"/>
    <x v="3"/>
    <s v="Yes"/>
    <n v="15"/>
    <x v="1"/>
    <n v="9"/>
    <n v="9"/>
    <n v="6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48"/>
    <n v="1982"/>
    <n v="42"/>
    <s v="Millennials"/>
    <s v="Postgraduate"/>
    <s v="College"/>
    <s v="Partner"/>
    <n v="66664"/>
    <n v="66664"/>
    <s v="Bracket 4"/>
    <n v="0"/>
    <n v="0"/>
    <s v="Not Parent"/>
    <s v="2012-09-25"/>
    <d v="2014-10-04T00:00:00"/>
    <n v="739"/>
    <n v="78"/>
    <n v="661"/>
    <d v="2012-12-12T00:00:00"/>
    <n v="398"/>
    <n v="96"/>
    <n v="447"/>
    <n v="220"/>
    <n v="96"/>
    <n v="32"/>
    <n v="1289"/>
    <n v="1.7442489851150202"/>
    <x v="3"/>
    <s v="Yes"/>
    <n v="1"/>
    <x v="0"/>
    <n v="6"/>
    <n v="5"/>
    <n v="7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20"/>
    <n v="1982"/>
    <n v="42"/>
    <s v="Millennials"/>
    <s v="Postgraduate"/>
    <s v="College"/>
    <s v="Partner"/>
    <n v="66664"/>
    <n v="66664"/>
    <s v="Bracket 4"/>
    <n v="0"/>
    <n v="0"/>
    <s v="Not Parent"/>
    <s v="2012-09-25"/>
    <d v="2014-10-04T00:00:00"/>
    <n v="739"/>
    <n v="78"/>
    <n v="661"/>
    <d v="2012-12-12T00:00:00"/>
    <n v="398"/>
    <n v="96"/>
    <n v="447"/>
    <n v="220"/>
    <n v="96"/>
    <n v="32"/>
    <n v="1289"/>
    <n v="1.7442489851150202"/>
    <x v="3"/>
    <s v="Yes"/>
    <n v="1"/>
    <x v="0"/>
    <n v="6"/>
    <n v="5"/>
    <n v="7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476"/>
    <n v="1958"/>
    <n v="66"/>
    <s v="Boomers"/>
    <s v="Bachelors"/>
    <s v="College"/>
    <s v="Married"/>
    <n v="67267"/>
    <n v="67267"/>
    <s v="Bracket 4"/>
    <n v="0"/>
    <n v="1"/>
    <s v="Parent"/>
    <s v="2014-05-13"/>
    <d v="2014-10-04T00:00:00"/>
    <n v="144"/>
    <n v="0"/>
    <n v="144"/>
    <d v="2014-05-13T00:00:00"/>
    <n v="134"/>
    <n v="11"/>
    <n v="59"/>
    <n v="15"/>
    <n v="2"/>
    <n v="30"/>
    <n v="251"/>
    <n v="1.7430555555555556"/>
    <x v="3"/>
    <s v="No"/>
    <n v="1"/>
    <x v="0"/>
    <n v="5"/>
    <n v="3"/>
    <n v="2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673"/>
    <n v="1971"/>
    <n v="53"/>
    <s v="Gen X"/>
    <s v="Bachelors"/>
    <s v="College"/>
    <s v="Single"/>
    <n v="55239"/>
    <n v="55239"/>
    <s v="Bracket 4"/>
    <n v="0"/>
    <n v="1"/>
    <s v="Parent"/>
    <s v="2013-07-14"/>
    <d v="2014-10-04T00:00:00"/>
    <n v="447"/>
    <n v="59"/>
    <n v="388"/>
    <d v="2013-09-11T00:00:00"/>
    <n v="371"/>
    <n v="17"/>
    <n v="238"/>
    <n v="23"/>
    <n v="24"/>
    <n v="106"/>
    <n v="779"/>
    <n v="1.7427293064876956"/>
    <x v="3"/>
    <s v="Yes"/>
    <n v="3"/>
    <x v="0"/>
    <n v="11"/>
    <n v="7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379"/>
    <n v="1962"/>
    <n v="62"/>
    <s v="Boomers"/>
    <s v="Master"/>
    <s v="College"/>
    <s v="Single"/>
    <n v="59247"/>
    <n v="59247"/>
    <s v="Bracket 4"/>
    <n v="0"/>
    <n v="2"/>
    <s v="Parent"/>
    <s v="2013-11-08"/>
    <d v="2014-10-04T00:00:00"/>
    <n v="330"/>
    <n v="87"/>
    <n v="243"/>
    <d v="2014-02-03T00:00:00"/>
    <n v="327"/>
    <n v="9"/>
    <n v="122"/>
    <n v="19"/>
    <n v="14"/>
    <n v="83"/>
    <n v="574"/>
    <n v="1.7393939393939395"/>
    <x v="3"/>
    <s v="Yes"/>
    <n v="5"/>
    <x v="1"/>
    <n v="9"/>
    <n v="5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945"/>
    <n v="1953"/>
    <n v="71"/>
    <s v="Boomers"/>
    <s v="Bachelors"/>
    <s v="College"/>
    <s v="Widow"/>
    <n v="53653"/>
    <n v="53653"/>
    <s v="Bracket 4"/>
    <n v="0"/>
    <n v="0"/>
    <s v="Not Parent"/>
    <s v="2012-11-07"/>
    <d v="2014-10-04T00:00:00"/>
    <n v="696"/>
    <n v="29"/>
    <n v="667"/>
    <d v="2012-12-06T00:00:00"/>
    <n v="815"/>
    <n v="10"/>
    <n v="239"/>
    <n v="28"/>
    <n v="10"/>
    <n v="108"/>
    <n v="1210"/>
    <n v="1.7385057471264367"/>
    <x v="3"/>
    <s v="No"/>
    <n v="2"/>
    <x v="0"/>
    <n v="12"/>
    <n v="10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07"/>
    <n v="1969"/>
    <n v="55"/>
    <s v="Gen X"/>
    <s v="PhD"/>
    <s v="College"/>
    <s v="Married"/>
    <n v="55212"/>
    <n v="55212"/>
    <s v="Bracket 4"/>
    <n v="0"/>
    <n v="1"/>
    <s v="Parent"/>
    <s v="2012-11-23"/>
    <d v="2014-10-04T00:00:00"/>
    <n v="680"/>
    <n v="65"/>
    <n v="615"/>
    <d v="2013-01-27T00:00:00"/>
    <n v="1103"/>
    <n v="0"/>
    <n v="45"/>
    <n v="0"/>
    <n v="0"/>
    <n v="34"/>
    <n v="1182"/>
    <n v="1.7382352941176471"/>
    <x v="3"/>
    <s v="Yes"/>
    <n v="3"/>
    <x v="0"/>
    <n v="11"/>
    <n v="4"/>
    <n v="2"/>
    <x v="0"/>
    <n v="8"/>
    <n v="0"/>
    <n v="1"/>
    <n v="0"/>
    <n v="1"/>
    <n v="0"/>
    <n v="2"/>
    <x v="5"/>
    <n v="1"/>
    <s v="Converted"/>
    <x v="0"/>
    <n v="3"/>
    <n v="11"/>
    <n v="4"/>
    <n v="3"/>
    <n v="0"/>
    <n v="1"/>
    <n v="8"/>
    <x v="0"/>
  </r>
  <r>
    <n v="10872"/>
    <n v="1969"/>
    <n v="55"/>
    <s v="Gen X"/>
    <s v="PhD"/>
    <s v="College"/>
    <s v="Married"/>
    <n v="55212"/>
    <n v="55212"/>
    <s v="Bracket 4"/>
    <n v="0"/>
    <n v="1"/>
    <s v="Parent"/>
    <s v="2012-11-23"/>
    <d v="2014-10-04T00:00:00"/>
    <n v="680"/>
    <n v="65"/>
    <n v="615"/>
    <d v="2013-01-27T00:00:00"/>
    <n v="1103"/>
    <n v="0"/>
    <n v="45"/>
    <n v="0"/>
    <n v="0"/>
    <n v="34"/>
    <n v="1182"/>
    <n v="1.7382352941176471"/>
    <x v="3"/>
    <s v="Yes"/>
    <n v="3"/>
    <x v="0"/>
    <n v="11"/>
    <n v="4"/>
    <n v="2"/>
    <x v="0"/>
    <n v="8"/>
    <n v="0"/>
    <n v="1"/>
    <n v="0"/>
    <n v="1"/>
    <n v="0"/>
    <n v="2"/>
    <x v="5"/>
    <n v="1"/>
    <s v="Converted"/>
    <x v="0"/>
    <n v="3"/>
    <n v="11"/>
    <n v="4"/>
    <n v="3"/>
    <n v="0"/>
    <n v="1"/>
    <n v="8"/>
    <x v="0"/>
  </r>
  <r>
    <n v="3523"/>
    <n v="1962"/>
    <n v="62"/>
    <s v="Boomers"/>
    <s v="Bachelors"/>
    <s v="College"/>
    <s v="Partner"/>
    <n v="75072"/>
    <n v="75072"/>
    <s v="Bracket 5"/>
    <n v="0"/>
    <n v="1"/>
    <s v="Parent"/>
    <s v="2013-01-23"/>
    <d v="2014-10-04T00:00:00"/>
    <n v="619"/>
    <n v="83"/>
    <n v="536"/>
    <d v="2013-04-16T00:00:00"/>
    <n v="583"/>
    <n v="34"/>
    <n v="309"/>
    <n v="0"/>
    <n v="22"/>
    <n v="125"/>
    <n v="1073"/>
    <n v="1.7334410339256865"/>
    <x v="3"/>
    <s v="Yes"/>
    <n v="2"/>
    <x v="0"/>
    <n v="8"/>
    <n v="5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85"/>
    <n v="1964"/>
    <n v="60"/>
    <s v="Boomers"/>
    <s v="Postgraduate"/>
    <s v="College"/>
    <s v="Partner"/>
    <n v="68316"/>
    <n v="68316"/>
    <s v="Bracket 4"/>
    <n v="0"/>
    <n v="1"/>
    <s v="Parent"/>
    <s v="2012-11-04"/>
    <d v="2014-10-04T00:00:00"/>
    <n v="699"/>
    <n v="54"/>
    <n v="645"/>
    <d v="2012-12-28T00:00:00"/>
    <n v="806"/>
    <n v="80"/>
    <n v="161"/>
    <n v="120"/>
    <n v="11"/>
    <n v="33"/>
    <n v="1211"/>
    <n v="1.7324749642346209"/>
    <x v="3"/>
    <s v="Yes"/>
    <n v="5"/>
    <x v="1"/>
    <n v="10"/>
    <n v="10"/>
    <n v="7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24"/>
    <n v="1972"/>
    <n v="52"/>
    <s v="Gen X"/>
    <s v="PhD"/>
    <s v="College"/>
    <s v="Single"/>
    <n v="55260"/>
    <n v="55260"/>
    <s v="Bracket 4"/>
    <n v="0"/>
    <n v="1"/>
    <s v="Parent"/>
    <s v="2012-12-12"/>
    <d v="2014-10-04T00:00:00"/>
    <n v="661"/>
    <n v="81"/>
    <n v="580"/>
    <d v="2013-03-03T00:00:00"/>
    <n v="825"/>
    <n v="8"/>
    <n v="53"/>
    <n v="11"/>
    <n v="0"/>
    <n v="242"/>
    <n v="1139"/>
    <n v="1.7231467473524962"/>
    <x v="3"/>
    <s v="Yes"/>
    <n v="2"/>
    <x v="0"/>
    <n v="5"/>
    <n v="8"/>
    <n v="10"/>
    <x v="1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543"/>
    <n v="1966"/>
    <n v="58"/>
    <s v="Gen X"/>
    <s v="Bachelors"/>
    <s v="College"/>
    <s v="Partner"/>
    <n v="57811"/>
    <n v="57811"/>
    <s v="Bracket 4"/>
    <n v="0"/>
    <n v="1"/>
    <s v="Parent"/>
    <s v="2013-06-24"/>
    <d v="2014-10-04T00:00:00"/>
    <n v="467"/>
    <n v="49"/>
    <n v="418"/>
    <d v="2013-08-12T00:00:00"/>
    <n v="545"/>
    <n v="7"/>
    <n v="114"/>
    <n v="37"/>
    <n v="21"/>
    <n v="78"/>
    <n v="802"/>
    <n v="1.7173447537473234"/>
    <x v="3"/>
    <s v="Yes"/>
    <n v="5"/>
    <x v="1"/>
    <n v="11"/>
    <n v="7"/>
    <n v="2"/>
    <x v="0"/>
    <n v="5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4391"/>
    <n v="1968"/>
    <n v="56"/>
    <s v="Gen X"/>
    <s v="Master"/>
    <s v="College"/>
    <s v="Divorced"/>
    <n v="63841"/>
    <n v="63841"/>
    <s v="Bracket 4"/>
    <n v="0"/>
    <n v="1"/>
    <s v="Parent"/>
    <s v="2013-04-21"/>
    <d v="2014-10-04T00:00:00"/>
    <n v="531"/>
    <n v="64"/>
    <n v="467"/>
    <d v="2013-06-24T00:00:00"/>
    <n v="635"/>
    <n v="15"/>
    <n v="100"/>
    <n v="20"/>
    <n v="7"/>
    <n v="131"/>
    <n v="908"/>
    <n v="1.7099811676082863"/>
    <x v="3"/>
    <s v="Yes"/>
    <n v="1"/>
    <x v="0"/>
    <n v="9"/>
    <n v="9"/>
    <n v="3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283"/>
    <n v="1968"/>
    <n v="56"/>
    <s v="Gen X"/>
    <s v="Master"/>
    <s v="College"/>
    <s v="Divorced"/>
    <n v="63841"/>
    <n v="63841"/>
    <s v="Bracket 4"/>
    <n v="0"/>
    <n v="1"/>
    <s v="Parent"/>
    <s v="2013-04-21"/>
    <d v="2014-10-04T00:00:00"/>
    <n v="531"/>
    <n v="64"/>
    <n v="467"/>
    <d v="2013-06-24T00:00:00"/>
    <n v="635"/>
    <n v="15"/>
    <n v="100"/>
    <n v="20"/>
    <n v="7"/>
    <n v="131"/>
    <n v="908"/>
    <n v="1.7099811676082863"/>
    <x v="3"/>
    <s v="Yes"/>
    <n v="1"/>
    <x v="0"/>
    <n v="9"/>
    <n v="9"/>
    <n v="3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21"/>
    <n v="1968"/>
    <n v="56"/>
    <s v="Gen X"/>
    <s v="Master"/>
    <s v="College"/>
    <s v="Divorced"/>
    <n v="63841"/>
    <n v="63841"/>
    <s v="Bracket 4"/>
    <n v="0"/>
    <n v="1"/>
    <s v="Parent"/>
    <s v="2013-04-21"/>
    <d v="2014-10-04T00:00:00"/>
    <n v="531"/>
    <n v="64"/>
    <n v="467"/>
    <d v="2013-06-24T00:00:00"/>
    <n v="635"/>
    <n v="15"/>
    <n v="100"/>
    <n v="20"/>
    <n v="7"/>
    <n v="131"/>
    <n v="908"/>
    <n v="1.7099811676082863"/>
    <x v="3"/>
    <s v="Yes"/>
    <n v="1"/>
    <x v="0"/>
    <n v="9"/>
    <n v="9"/>
    <n v="3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61"/>
    <n v="1950"/>
    <n v="74"/>
    <s v="Boomers"/>
    <s v="Bachelors"/>
    <s v="College"/>
    <s v="Married"/>
    <n v="59462"/>
    <n v="59462"/>
    <s v="Bracket 4"/>
    <n v="0"/>
    <n v="1"/>
    <s v="Parent"/>
    <s v="2013-01-05"/>
    <d v="2014-10-04T00:00:00"/>
    <n v="637"/>
    <n v="29"/>
    <n v="608"/>
    <d v="2013-02-03T00:00:00"/>
    <n v="724"/>
    <n v="17"/>
    <n v="143"/>
    <n v="0"/>
    <n v="8"/>
    <n v="196"/>
    <n v="1088"/>
    <n v="1.7080062794348509"/>
    <x v="3"/>
    <s v="No"/>
    <n v="2"/>
    <x v="0"/>
    <n v="12"/>
    <n v="9"/>
    <n v="2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80"/>
    <n v="1971"/>
    <n v="53"/>
    <s v="Gen X"/>
    <s v="Master"/>
    <s v="College"/>
    <s v="Partner"/>
    <n v="71499"/>
    <n v="71499"/>
    <s v="Bracket 4"/>
    <n v="0"/>
    <n v="1"/>
    <s v="Parent"/>
    <s v="2013-06-25"/>
    <d v="2014-10-04T00:00:00"/>
    <n v="466"/>
    <n v="12"/>
    <n v="454"/>
    <d v="2013-07-07T00:00:00"/>
    <n v="465"/>
    <n v="25"/>
    <n v="132"/>
    <n v="136"/>
    <n v="0"/>
    <n v="37"/>
    <n v="795"/>
    <n v="1.7060085836909871"/>
    <x v="3"/>
    <s v="No"/>
    <n v="2"/>
    <x v="0"/>
    <n v="13"/>
    <n v="8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202"/>
    <n v="1987"/>
    <n v="37"/>
    <s v="Millennials"/>
    <s v="PhD"/>
    <s v="College"/>
    <s v="Married"/>
    <n v="51563"/>
    <n v="51563"/>
    <s v="Bracket 3"/>
    <n v="0"/>
    <n v="0"/>
    <s v="Not Parent"/>
    <s v="2012-10-01"/>
    <d v="2014-10-04T00:00:00"/>
    <n v="733"/>
    <n v="60"/>
    <n v="673"/>
    <d v="2012-11-30T00:00:00"/>
    <n v="1166"/>
    <n v="0"/>
    <n v="48"/>
    <n v="0"/>
    <n v="0"/>
    <n v="36"/>
    <n v="1250"/>
    <n v="1.7053206002728514"/>
    <x v="3"/>
    <s v="Yes"/>
    <n v="1"/>
    <x v="0"/>
    <n v="10"/>
    <n v="4"/>
    <n v="4"/>
    <x v="0"/>
    <n v="8"/>
    <n v="0"/>
    <n v="0"/>
    <n v="0"/>
    <n v="1"/>
    <n v="1"/>
    <n v="2"/>
    <x v="4"/>
    <n v="1"/>
    <s v="Converted"/>
    <x v="0"/>
    <n v="3"/>
    <n v="11"/>
    <n v="4"/>
    <n v="3"/>
    <n v="0"/>
    <n v="0"/>
    <n v="7"/>
    <x v="0"/>
  </r>
  <r>
    <n v="5564"/>
    <n v="1969"/>
    <n v="55"/>
    <s v="Gen X"/>
    <s v="Bachelors"/>
    <s v="College"/>
    <s v="Partner"/>
    <n v="62882"/>
    <n v="62882"/>
    <s v="Bracket 4"/>
    <n v="0"/>
    <n v="1"/>
    <s v="Parent"/>
    <s v="2012-08-09"/>
    <d v="2014-10-04T00:00:00"/>
    <n v="786"/>
    <n v="26"/>
    <n v="760"/>
    <d v="2012-09-04T00:00:00"/>
    <n v="509"/>
    <n v="133"/>
    <n v="497"/>
    <n v="78"/>
    <n v="24"/>
    <n v="97"/>
    <n v="1338"/>
    <n v="1.7022900763358779"/>
    <x v="3"/>
    <s v="No"/>
    <n v="2"/>
    <x v="0"/>
    <n v="6"/>
    <n v="7"/>
    <n v="5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013"/>
    <n v="1987"/>
    <n v="37"/>
    <s v="Millennials"/>
    <s v="Bachelors"/>
    <s v="College"/>
    <s v="Partner"/>
    <n v="67605"/>
    <n v="67605"/>
    <s v="Bracket 4"/>
    <n v="0"/>
    <n v="0"/>
    <s v="Not Parent"/>
    <s v="2013-03-31"/>
    <d v="2014-10-04T00:00:00"/>
    <n v="552"/>
    <n v="84"/>
    <n v="468"/>
    <d v="2013-06-23T00:00:00"/>
    <n v="336"/>
    <n v="28"/>
    <n v="282"/>
    <n v="184"/>
    <n v="54"/>
    <n v="54"/>
    <n v="938"/>
    <n v="1.6992753623188406"/>
    <x v="3"/>
    <s v="Yes"/>
    <n v="1"/>
    <x v="0"/>
    <n v="6"/>
    <n v="2"/>
    <n v="8"/>
    <x v="1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320"/>
    <n v="1979"/>
    <n v="45"/>
    <s v="Gen X"/>
    <s v="Bachelors"/>
    <s v="College"/>
    <s v="Single"/>
    <n v="60152"/>
    <n v="60152"/>
    <s v="Bracket 4"/>
    <n v="0"/>
    <n v="1"/>
    <s v="Parent"/>
    <s v="2013-03-28"/>
    <d v="2014-10-04T00:00:00"/>
    <n v="555"/>
    <n v="6"/>
    <n v="549"/>
    <d v="2013-04-03T00:00:00"/>
    <n v="325"/>
    <n v="83"/>
    <n v="300"/>
    <n v="86"/>
    <n v="58"/>
    <n v="91"/>
    <n v="943"/>
    <n v="1.6990990990990991"/>
    <x v="3"/>
    <s v="No"/>
    <n v="1"/>
    <x v="0"/>
    <n v="12"/>
    <n v="6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84"/>
    <n v="1968"/>
    <n v="56"/>
    <s v="Gen X"/>
    <s v="PhD"/>
    <s v="College"/>
    <s v="Divorced"/>
    <n v="69674"/>
    <n v="69674"/>
    <s v="Bracket 4"/>
    <n v="0"/>
    <n v="2"/>
    <s v="Parent"/>
    <s v="2013-05-22"/>
    <d v="2014-10-04T00:00:00"/>
    <n v="500"/>
    <n v="46"/>
    <n v="454"/>
    <d v="2013-07-07T00:00:00"/>
    <n v="554"/>
    <n v="41"/>
    <n v="215"/>
    <n v="11"/>
    <n v="0"/>
    <n v="24"/>
    <n v="845"/>
    <n v="1.69"/>
    <x v="3"/>
    <s v="No"/>
    <n v="3"/>
    <x v="0"/>
    <n v="10"/>
    <n v="10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524"/>
    <n v="1963"/>
    <n v="61"/>
    <s v="Boomers"/>
    <s v="Master"/>
    <s v="College"/>
    <s v="Divorced"/>
    <n v="49476"/>
    <n v="49476"/>
    <s v="Bracket 3"/>
    <n v="0"/>
    <n v="1"/>
    <s v="Parent"/>
    <s v="2013-06-20"/>
    <d v="2014-10-04T00:00:00"/>
    <n v="471"/>
    <n v="29"/>
    <n v="442"/>
    <d v="2013-07-19T00:00:00"/>
    <n v="386"/>
    <n v="23"/>
    <n v="95"/>
    <n v="54"/>
    <n v="41"/>
    <n v="196"/>
    <n v="795"/>
    <n v="1.6878980891719746"/>
    <x v="3"/>
    <s v="No"/>
    <n v="4"/>
    <x v="1"/>
    <n v="5"/>
    <n v="2"/>
    <n v="11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1631"/>
    <n v="1965"/>
    <n v="59"/>
    <s v="Gen X"/>
    <s v="PhD"/>
    <s v="College"/>
    <s v="Partner"/>
    <n v="65220"/>
    <n v="65220"/>
    <s v="Bracket 4"/>
    <n v="0"/>
    <n v="0"/>
    <s v="Not Parent"/>
    <s v="2012-09-03"/>
    <d v="2014-10-04T00:00:00"/>
    <n v="761"/>
    <n v="3"/>
    <n v="758"/>
    <d v="2012-09-06T00:00:00"/>
    <n v="890"/>
    <n v="63"/>
    <n v="292"/>
    <n v="0"/>
    <n v="25"/>
    <n v="12"/>
    <n v="1282"/>
    <n v="1.6846254927726676"/>
    <x v="3"/>
    <s v="No"/>
    <n v="4"/>
    <x v="1"/>
    <n v="7"/>
    <n v="8"/>
    <n v="4"/>
    <x v="2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2807"/>
    <n v="1969"/>
    <n v="55"/>
    <s v="Gen X"/>
    <s v="Bachelors"/>
    <s v="College"/>
    <s v="Married"/>
    <n v="56796"/>
    <n v="56796"/>
    <s v="Bracket 4"/>
    <n v="0"/>
    <n v="1"/>
    <s v="Parent"/>
    <s v="2013-02-16"/>
    <d v="2014-10-04T00:00:00"/>
    <n v="595"/>
    <n v="24"/>
    <n v="571"/>
    <d v="2013-03-12T00:00:00"/>
    <n v="656"/>
    <n v="38"/>
    <n v="161"/>
    <n v="62"/>
    <n v="47"/>
    <n v="37"/>
    <n v="1001"/>
    <n v="1.6823529411764706"/>
    <x v="3"/>
    <s v="No"/>
    <n v="3"/>
    <x v="0"/>
    <n v="7"/>
    <n v="8"/>
    <n v="9"/>
    <x v="1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52"/>
    <n v="1969"/>
    <n v="55"/>
    <s v="Gen X"/>
    <s v="Bachelors"/>
    <s v="College"/>
    <s v="Married"/>
    <n v="56796"/>
    <n v="56796"/>
    <s v="Bracket 4"/>
    <n v="0"/>
    <n v="1"/>
    <s v="Parent"/>
    <s v="2013-02-16"/>
    <d v="2014-10-04T00:00:00"/>
    <n v="595"/>
    <n v="24"/>
    <n v="571"/>
    <d v="2013-03-12T00:00:00"/>
    <n v="656"/>
    <n v="38"/>
    <n v="161"/>
    <n v="62"/>
    <n v="47"/>
    <n v="37"/>
    <n v="1001"/>
    <n v="1.6823529411764706"/>
    <x v="3"/>
    <s v="No"/>
    <n v="3"/>
    <x v="0"/>
    <n v="7"/>
    <n v="8"/>
    <n v="9"/>
    <x v="1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762"/>
    <n v="1986"/>
    <n v="38"/>
    <s v="Millennials"/>
    <s v="PhD"/>
    <s v="College"/>
    <s v="Single"/>
    <n v="69867"/>
    <n v="69867"/>
    <s v="Bracket 4"/>
    <n v="0"/>
    <n v="0"/>
    <s v="Not Parent"/>
    <s v="2013-04-02"/>
    <d v="2014-10-04T00:00:00"/>
    <n v="550"/>
    <n v="30"/>
    <n v="520"/>
    <d v="2013-05-02T00:00:00"/>
    <n v="196"/>
    <n v="0"/>
    <n v="512"/>
    <n v="33"/>
    <n v="130"/>
    <n v="54"/>
    <n v="925"/>
    <n v="1.6818181818181819"/>
    <x v="3"/>
    <s v="No"/>
    <n v="1"/>
    <x v="0"/>
    <n v="8"/>
    <n v="3"/>
    <n v="5"/>
    <x v="0"/>
    <n v="1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1056"/>
    <n v="1974"/>
    <n v="50"/>
    <s v="Gen X"/>
    <s v="Bachelors"/>
    <s v="College"/>
    <s v="Married"/>
    <n v="72099"/>
    <n v="72099"/>
    <s v="Bracket 4"/>
    <n v="0"/>
    <n v="0"/>
    <s v="Not Parent"/>
    <s v="2012-10-27"/>
    <d v="2014-10-04T00:00:00"/>
    <n v="707"/>
    <n v="18"/>
    <n v="689"/>
    <d v="2012-11-14T00:00:00"/>
    <n v="546"/>
    <n v="91"/>
    <n v="410"/>
    <n v="119"/>
    <n v="0"/>
    <n v="22"/>
    <n v="1188"/>
    <n v="1.6803394625176804"/>
    <x v="3"/>
    <s v="No"/>
    <n v="1"/>
    <x v="0"/>
    <n v="10"/>
    <n v="3"/>
    <n v="4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852"/>
    <n v="1961"/>
    <n v="63"/>
    <s v="Boomers"/>
    <s v="Master"/>
    <s v="College"/>
    <s v="Partner"/>
    <n v="74881"/>
    <n v="74881"/>
    <s v="Bracket 5"/>
    <n v="1"/>
    <n v="1"/>
    <s v="Parent"/>
    <s v="2013-03-08"/>
    <d v="2014-10-04T00:00:00"/>
    <n v="575"/>
    <n v="48"/>
    <n v="527"/>
    <d v="2013-04-25T00:00:00"/>
    <n v="505"/>
    <n v="72"/>
    <n v="270"/>
    <n v="36"/>
    <n v="27"/>
    <n v="54"/>
    <n v="964"/>
    <n v="1.6765217391304348"/>
    <x v="3"/>
    <s v="Yes"/>
    <n v="4"/>
    <x v="1"/>
    <n v="12"/>
    <n v="9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00"/>
    <n v="1961"/>
    <n v="63"/>
    <s v="Boomers"/>
    <s v="Master"/>
    <s v="College"/>
    <s v="Partner"/>
    <n v="74881"/>
    <n v="74881"/>
    <s v="Bracket 5"/>
    <n v="1"/>
    <n v="1"/>
    <s v="Parent"/>
    <s v="2013-03-08"/>
    <d v="2014-10-04T00:00:00"/>
    <n v="575"/>
    <n v="48"/>
    <n v="527"/>
    <d v="2013-04-25T00:00:00"/>
    <n v="505"/>
    <n v="72"/>
    <n v="270"/>
    <n v="36"/>
    <n v="27"/>
    <n v="54"/>
    <n v="964"/>
    <n v="1.6765217391304348"/>
    <x v="3"/>
    <s v="Yes"/>
    <n v="4"/>
    <x v="1"/>
    <n v="12"/>
    <n v="9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43"/>
    <n v="1969"/>
    <n v="55"/>
    <s v="Gen X"/>
    <s v="PhD"/>
    <s v="College"/>
    <s v="Married"/>
    <n v="56242"/>
    <n v="56242"/>
    <s v="Bracket 4"/>
    <n v="0"/>
    <n v="1"/>
    <s v="Parent"/>
    <s v="2013-03-03"/>
    <d v="2014-10-04T00:00:00"/>
    <n v="580"/>
    <n v="72"/>
    <n v="508"/>
    <d v="2013-05-14T00:00:00"/>
    <n v="689"/>
    <n v="8"/>
    <n v="167"/>
    <n v="11"/>
    <n v="8"/>
    <n v="88"/>
    <n v="971"/>
    <n v="1.6741379310344828"/>
    <x v="3"/>
    <s v="Yes"/>
    <n v="5"/>
    <x v="1"/>
    <n v="11"/>
    <n v="8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76"/>
    <n v="1982"/>
    <n v="42"/>
    <s v="Millennials"/>
    <s v="Bachelors"/>
    <s v="College"/>
    <s v="Married"/>
    <n v="63211"/>
    <n v="63211"/>
    <s v="Bracket 4"/>
    <n v="0"/>
    <n v="0"/>
    <s v="Not Parent"/>
    <s v="2012-11-02"/>
    <d v="2014-10-04T00:00:00"/>
    <n v="701"/>
    <n v="3"/>
    <n v="698"/>
    <d v="2012-11-05T00:00:00"/>
    <n v="145"/>
    <n v="193"/>
    <n v="459"/>
    <n v="205"/>
    <n v="26"/>
    <n v="145"/>
    <n v="1173"/>
    <n v="1.6733238231098431"/>
    <x v="3"/>
    <s v="No"/>
    <n v="2"/>
    <x v="0"/>
    <n v="7"/>
    <n v="3"/>
    <n v="8"/>
    <x v="1"/>
    <n v="2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4990"/>
    <n v="1954"/>
    <n v="70"/>
    <s v="Boomers"/>
    <s v="Bachelors"/>
    <s v="College"/>
    <s v="Married"/>
    <n v="59111"/>
    <n v="59111"/>
    <s v="Bracket 4"/>
    <n v="0"/>
    <n v="0"/>
    <s v="Not Parent"/>
    <s v="2013-05-02"/>
    <d v="2014-10-04T00:00:00"/>
    <n v="520"/>
    <n v="90"/>
    <n v="430"/>
    <d v="2013-07-31T00:00:00"/>
    <n v="524"/>
    <n v="0"/>
    <n v="134"/>
    <n v="28"/>
    <n v="28"/>
    <n v="155"/>
    <n v="869"/>
    <n v="1.6711538461538462"/>
    <x v="3"/>
    <s v="Yes"/>
    <n v="1"/>
    <x v="0"/>
    <n v="8"/>
    <n v="11"/>
    <n v="1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870"/>
    <n v="1978"/>
    <n v="46"/>
    <s v="Gen X"/>
    <s v="Postgraduate"/>
    <s v="College"/>
    <s v="Partner"/>
    <n v="63855"/>
    <n v="63855"/>
    <s v="Bracket 4"/>
    <n v="0"/>
    <n v="0"/>
    <s v="Not Parent"/>
    <s v="2013-02-09"/>
    <d v="2014-10-04T00:00:00"/>
    <n v="602"/>
    <n v="28"/>
    <n v="574"/>
    <d v="2013-03-09T00:00:00"/>
    <n v="359"/>
    <n v="35"/>
    <n v="314"/>
    <n v="93"/>
    <n v="116"/>
    <n v="89"/>
    <n v="1006"/>
    <n v="1.6710963455149501"/>
    <x v="3"/>
    <s v="No"/>
    <n v="1"/>
    <x v="0"/>
    <n v="13"/>
    <n v="7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276"/>
    <n v="1955"/>
    <n v="69"/>
    <s v="Boomers"/>
    <s v="Bachelors"/>
    <s v="College"/>
    <s v="Single"/>
    <n v="57959"/>
    <n v="57959"/>
    <s v="Bracket 4"/>
    <n v="0"/>
    <n v="1"/>
    <s v="Parent"/>
    <s v="2013-05-02"/>
    <d v="2014-10-04T00:00:00"/>
    <n v="520"/>
    <n v="71"/>
    <n v="449"/>
    <d v="2013-07-12T00:00:00"/>
    <n v="430"/>
    <n v="16"/>
    <n v="322"/>
    <n v="43"/>
    <n v="24"/>
    <n v="33"/>
    <n v="868"/>
    <n v="1.6692307692307693"/>
    <x v="3"/>
    <s v="Yes"/>
    <n v="5"/>
    <x v="1"/>
    <n v="11"/>
    <n v="4"/>
    <n v="7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402"/>
    <n v="1954"/>
    <n v="70"/>
    <s v="Boomers"/>
    <s v="Master"/>
    <s v="College"/>
    <s v="Married"/>
    <n v="66991"/>
    <n v="66991"/>
    <s v="Bracket 4"/>
    <n v="0"/>
    <n v="0"/>
    <s v="Not Parent"/>
    <s v="2012-09-11"/>
    <d v="2014-10-04T00:00:00"/>
    <n v="753"/>
    <n v="1"/>
    <n v="752"/>
    <d v="2012-09-12T00:00:00"/>
    <n v="496"/>
    <n v="36"/>
    <n v="460"/>
    <n v="189"/>
    <n v="60"/>
    <n v="12"/>
    <n v="1253"/>
    <n v="1.6640106241699868"/>
    <x v="3"/>
    <s v="No"/>
    <n v="3"/>
    <x v="0"/>
    <n v="6"/>
    <n v="4"/>
    <n v="8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69"/>
    <n v="1963"/>
    <n v="61"/>
    <s v="Boomers"/>
    <s v="PhD"/>
    <s v="College"/>
    <s v="Single"/>
    <n v="46757"/>
    <n v="46757"/>
    <s v="Bracket 3"/>
    <n v="0"/>
    <n v="1"/>
    <s v="Parent"/>
    <s v="2012-11-16"/>
    <d v="2014-10-04T00:00:00"/>
    <n v="687"/>
    <n v="71"/>
    <n v="616"/>
    <d v="2013-01-26T00:00:00"/>
    <n v="777"/>
    <n v="30"/>
    <n v="163"/>
    <n v="0"/>
    <n v="51"/>
    <n v="122"/>
    <n v="1143"/>
    <n v="1.6637554585152838"/>
    <x v="3"/>
    <s v="Yes"/>
    <n v="6"/>
    <x v="1"/>
    <n v="7"/>
    <n v="4"/>
    <n v="4"/>
    <x v="0"/>
    <n v="9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7250"/>
    <n v="1978"/>
    <n v="46"/>
    <s v="Gen X"/>
    <s v="Bachelors"/>
    <s v="College"/>
    <s v="Partner"/>
    <n v="57867"/>
    <n v="57867"/>
    <s v="Bracket 4"/>
    <n v="1"/>
    <n v="0"/>
    <s v="Parent"/>
    <s v="2013-10-01"/>
    <d v="2014-10-04T00:00:00"/>
    <n v="368"/>
    <n v="48"/>
    <n v="320"/>
    <d v="2013-11-18T00:00:00"/>
    <n v="344"/>
    <n v="35"/>
    <n v="178"/>
    <n v="15"/>
    <n v="23"/>
    <n v="17"/>
    <n v="612"/>
    <n v="1.6630434782608696"/>
    <x v="3"/>
    <s v="Yes"/>
    <n v="7"/>
    <x v="1"/>
    <n v="9"/>
    <n v="7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09"/>
    <n v="1952"/>
    <n v="72"/>
    <s v="Boomers"/>
    <s v="Bachelors"/>
    <s v="College"/>
    <s v="Divorced"/>
    <n v="51537"/>
    <n v="51537"/>
    <s v="Bracket 3"/>
    <n v="0"/>
    <n v="1"/>
    <s v="Parent"/>
    <s v="2012-12-09"/>
    <d v="2014-10-04T00:00:00"/>
    <n v="664"/>
    <n v="27"/>
    <n v="637"/>
    <d v="2013-01-05T00:00:00"/>
    <n v="787"/>
    <n v="20"/>
    <n v="204"/>
    <n v="0"/>
    <n v="0"/>
    <n v="92"/>
    <n v="1103"/>
    <n v="1.661144578313253"/>
    <x v="3"/>
    <s v="No"/>
    <n v="3"/>
    <x v="0"/>
    <n v="11"/>
    <n v="2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3298"/>
    <n v="1956"/>
    <n v="68"/>
    <s v="Boomers"/>
    <s v="Master"/>
    <s v="College"/>
    <s v="Married"/>
    <n v="52973"/>
    <n v="52973"/>
    <s v="Bracket 4"/>
    <n v="0"/>
    <n v="1"/>
    <s v="Parent"/>
    <s v="2012-11-08"/>
    <d v="2014-10-04T00:00:00"/>
    <n v="695"/>
    <n v="92"/>
    <n v="603"/>
    <d v="2013-02-08T00:00:00"/>
    <n v="856"/>
    <n v="0"/>
    <n v="76"/>
    <n v="12"/>
    <n v="9"/>
    <n v="199"/>
    <n v="1152"/>
    <n v="1.6575539568345323"/>
    <x v="4"/>
    <s v="Yes"/>
    <n v="7"/>
    <x v="1"/>
    <n v="9"/>
    <n v="9"/>
    <n v="6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449"/>
    <n v="1958"/>
    <n v="66"/>
    <s v="Boomers"/>
    <s v="PhD"/>
    <s v="College"/>
    <s v="Single"/>
    <n v="79761"/>
    <n v="79761"/>
    <s v="Bracket 5"/>
    <n v="0"/>
    <n v="1"/>
    <s v="Parent"/>
    <s v="2013-10-04"/>
    <d v="2014-10-04T00:00:00"/>
    <n v="365"/>
    <n v="32"/>
    <n v="333"/>
    <d v="2013-11-05T00:00:00"/>
    <n v="415"/>
    <n v="5"/>
    <n v="124"/>
    <n v="15"/>
    <n v="35"/>
    <n v="11"/>
    <n v="605"/>
    <n v="1.6575342465753424"/>
    <x v="4"/>
    <s v="No"/>
    <n v="1"/>
    <x v="0"/>
    <n v="11"/>
    <n v="5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200"/>
    <n v="1951"/>
    <n v="73"/>
    <s v="Boomers"/>
    <s v="Bachelors"/>
    <s v="College"/>
    <s v="Married"/>
    <n v="75903"/>
    <n v="75903"/>
    <s v="Bracket 5"/>
    <n v="0"/>
    <n v="1"/>
    <s v="Parent"/>
    <s v="2013-04-08"/>
    <d v="2014-10-04T00:00:00"/>
    <n v="544"/>
    <n v="50"/>
    <n v="494"/>
    <d v="2013-05-28T00:00:00"/>
    <n v="340"/>
    <n v="108"/>
    <n v="185"/>
    <n v="130"/>
    <n v="38"/>
    <n v="100"/>
    <n v="901"/>
    <n v="1.65625"/>
    <x v="4"/>
    <s v="Yes"/>
    <n v="2"/>
    <x v="0"/>
    <n v="9"/>
    <n v="6"/>
    <n v="6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582"/>
    <n v="1979"/>
    <n v="45"/>
    <s v="Gen X"/>
    <s v="Bachelors"/>
    <s v="College"/>
    <s v="Married"/>
    <n v="72063"/>
    <n v="72063"/>
    <s v="Bracket 4"/>
    <n v="0"/>
    <n v="1"/>
    <s v="Parent"/>
    <s v="2013-07-03"/>
    <d v="2014-10-04T00:00:00"/>
    <n v="458"/>
    <n v="3"/>
    <n v="455"/>
    <d v="2013-07-06T00:00:00"/>
    <n v="180"/>
    <n v="32"/>
    <n v="348"/>
    <n v="76"/>
    <n v="32"/>
    <n v="90"/>
    <n v="758"/>
    <n v="1.6550218340611353"/>
    <x v="4"/>
    <s v="No"/>
    <n v="2"/>
    <x v="0"/>
    <n v="12"/>
    <n v="5"/>
    <n v="2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660"/>
    <n v="1957"/>
    <n v="67"/>
    <s v="Boomers"/>
    <s v="Master"/>
    <s v="College"/>
    <s v="Married"/>
    <n v="66726"/>
    <n v="66726"/>
    <s v="Bracket 4"/>
    <n v="1"/>
    <n v="1"/>
    <s v="Parent"/>
    <s v="2014-01-12"/>
    <d v="2014-10-04T00:00:00"/>
    <n v="265"/>
    <n v="61"/>
    <n v="204"/>
    <d v="2014-03-14T00:00:00"/>
    <n v="349"/>
    <n v="7"/>
    <n v="35"/>
    <n v="0"/>
    <n v="0"/>
    <n v="47"/>
    <n v="438"/>
    <n v="1.6528301886792454"/>
    <x v="4"/>
    <s v="Yes"/>
    <n v="3"/>
    <x v="0"/>
    <n v="4"/>
    <n v="8"/>
    <n v="2"/>
    <x v="2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454"/>
    <n v="1980"/>
    <n v="44"/>
    <s v="Millennials"/>
    <s v="Bachelors"/>
    <s v="College"/>
    <s v="Partner"/>
    <n v="69508"/>
    <n v="69508"/>
    <s v="Bracket 4"/>
    <n v="1"/>
    <n v="0"/>
    <s v="Parent"/>
    <s v="2012-11-14"/>
    <d v="2014-10-04T00:00:00"/>
    <n v="689"/>
    <n v="48"/>
    <n v="641"/>
    <d v="2013-01-01T00:00:00"/>
    <n v="824"/>
    <n v="32"/>
    <n v="162"/>
    <n v="42"/>
    <n v="32"/>
    <n v="43"/>
    <n v="1135"/>
    <n v="1.6473149492017416"/>
    <x v="4"/>
    <s v="No"/>
    <n v="2"/>
    <x v="0"/>
    <n v="11"/>
    <n v="11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079"/>
    <n v="1962"/>
    <n v="62"/>
    <s v="Boomers"/>
    <s v="Bachelors"/>
    <s v="College"/>
    <s v="Divorced"/>
    <n v="63887"/>
    <n v="63887"/>
    <s v="Bracket 4"/>
    <n v="0"/>
    <n v="1"/>
    <s v="Parent"/>
    <s v="2012-09-08"/>
    <d v="2014-10-04T00:00:00"/>
    <n v="756"/>
    <n v="38"/>
    <n v="718"/>
    <d v="2012-10-16T00:00:00"/>
    <n v="897"/>
    <n v="23"/>
    <n v="207"/>
    <n v="15"/>
    <n v="11"/>
    <n v="92"/>
    <n v="1245"/>
    <n v="1.6468253968253967"/>
    <x v="4"/>
    <s v="No"/>
    <n v="5"/>
    <x v="1"/>
    <n v="12"/>
    <n v="9"/>
    <n v="6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281"/>
    <n v="1966"/>
    <n v="58"/>
    <s v="Gen X"/>
    <s v="Bachelors"/>
    <s v="College"/>
    <s v="Divorced"/>
    <n v="55686"/>
    <n v="55686"/>
    <s v="Bracket 4"/>
    <n v="0"/>
    <n v="1"/>
    <s v="Parent"/>
    <s v="2013-02-14"/>
    <d v="2014-10-04T00:00:00"/>
    <n v="597"/>
    <n v="27"/>
    <n v="570"/>
    <d v="2013-03-13T00:00:00"/>
    <n v="673"/>
    <n v="0"/>
    <n v="199"/>
    <n v="37"/>
    <n v="47"/>
    <n v="26"/>
    <n v="982"/>
    <n v="1.6448911222780569"/>
    <x v="4"/>
    <s v="No"/>
    <n v="2"/>
    <x v="0"/>
    <n v="5"/>
    <n v="6"/>
    <n v="3"/>
    <x v="2"/>
    <n v="4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4128"/>
    <n v="1962"/>
    <n v="62"/>
    <s v="Boomers"/>
    <s v="PhD"/>
    <s v="College"/>
    <s v="Partner"/>
    <n v="56067"/>
    <n v="56067"/>
    <s v="Bracket 4"/>
    <n v="0"/>
    <n v="1"/>
    <s v="Parent"/>
    <s v="2013-07-20"/>
    <d v="2014-10-04T00:00:00"/>
    <n v="441"/>
    <n v="51"/>
    <n v="390"/>
    <d v="2013-09-09T00:00:00"/>
    <n v="517"/>
    <n v="12"/>
    <n v="54"/>
    <n v="16"/>
    <n v="6"/>
    <n v="120"/>
    <n v="725"/>
    <n v="1.6439909297052153"/>
    <x v="4"/>
    <s v="Yes"/>
    <n v="2"/>
    <x v="0"/>
    <n v="7"/>
    <n v="7"/>
    <n v="4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320"/>
    <n v="1978"/>
    <n v="46"/>
    <s v="Gen X"/>
    <s v="Postgraduate"/>
    <s v="College"/>
    <s v="Married"/>
    <n v="47025"/>
    <n v="47025"/>
    <s v="Bracket 3"/>
    <n v="0"/>
    <n v="1"/>
    <s v="Parent"/>
    <s v="2013-09-12"/>
    <d v="2014-10-04T00:00:00"/>
    <n v="387"/>
    <n v="98"/>
    <n v="289"/>
    <d v="2013-12-19T00:00:00"/>
    <n v="508"/>
    <n v="11"/>
    <n v="59"/>
    <n v="23"/>
    <n v="5"/>
    <n v="29"/>
    <n v="635"/>
    <n v="1.6408268733850129"/>
    <x v="4"/>
    <s v="Yes"/>
    <n v="5"/>
    <x v="1"/>
    <n v="6"/>
    <n v="11"/>
    <n v="1"/>
    <x v="2"/>
    <n v="9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178"/>
    <n v="1956"/>
    <n v="68"/>
    <s v="Boomers"/>
    <s v="Bachelors"/>
    <s v="College"/>
    <s v="Married"/>
    <n v="62503"/>
    <n v="62503"/>
    <s v="Bracket 4"/>
    <n v="0"/>
    <n v="1"/>
    <s v="Parent"/>
    <s v="2013-02-18"/>
    <d v="2014-10-04T00:00:00"/>
    <n v="593"/>
    <n v="40"/>
    <n v="553"/>
    <d v="2013-03-30T00:00:00"/>
    <n v="478"/>
    <n v="0"/>
    <n v="193"/>
    <n v="110"/>
    <n v="75"/>
    <n v="117"/>
    <n v="973"/>
    <n v="1.6408094435075886"/>
    <x v="4"/>
    <s v="No"/>
    <n v="4"/>
    <x v="1"/>
    <n v="11"/>
    <n v="8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351"/>
    <n v="1956"/>
    <n v="68"/>
    <s v="Boomers"/>
    <s v="Master"/>
    <s v="College"/>
    <s v="Partner"/>
    <n v="58656"/>
    <n v="58656"/>
    <s v="Bracket 4"/>
    <n v="0"/>
    <n v="1"/>
    <s v="Parent"/>
    <s v="2012-09-20"/>
    <d v="2014-10-04T00:00:00"/>
    <n v="744"/>
    <n v="25"/>
    <n v="719"/>
    <d v="2012-10-15T00:00:00"/>
    <n v="962"/>
    <n v="12"/>
    <n v="194"/>
    <n v="16"/>
    <n v="24"/>
    <n v="12"/>
    <n v="1220"/>
    <n v="1.6397849462365592"/>
    <x v="4"/>
    <s v="No"/>
    <n v="4"/>
    <x v="1"/>
    <n v="13"/>
    <n v="7"/>
    <n v="8"/>
    <x v="0"/>
    <n v="6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5324"/>
    <n v="1981"/>
    <n v="43"/>
    <s v="Millennials"/>
    <s v="PhD"/>
    <s v="College"/>
    <s v="Married"/>
    <n v="58293"/>
    <n v="58293"/>
    <s v="Bracket 4"/>
    <n v="1"/>
    <n v="0"/>
    <s v="Parent"/>
    <s v="2014-01-19"/>
    <d v="2014-10-04T00:00:00"/>
    <n v="258"/>
    <n v="94"/>
    <n v="164"/>
    <d v="2014-04-23T00:00:00"/>
    <n v="173"/>
    <n v="43"/>
    <n v="118"/>
    <n v="46"/>
    <n v="27"/>
    <n v="15"/>
    <n v="422"/>
    <n v="1.6356589147286822"/>
    <x v="4"/>
    <s v="Yes"/>
    <n v="5"/>
    <x v="1"/>
    <n v="6"/>
    <n v="5"/>
    <n v="3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513"/>
    <n v="1979"/>
    <n v="45"/>
    <s v="Gen X"/>
    <s v="Postgraduate"/>
    <s v="College"/>
    <s v="Partner"/>
    <n v="60839"/>
    <n v="60839"/>
    <s v="Bracket 4"/>
    <n v="1"/>
    <n v="1"/>
    <s v="Parent"/>
    <s v="2012-08-28"/>
    <d v="2014-10-04T00:00:00"/>
    <n v="767"/>
    <n v="72"/>
    <n v="695"/>
    <d v="2012-11-08T00:00:00"/>
    <n v="600"/>
    <n v="21"/>
    <n v="128"/>
    <n v="223"/>
    <n v="150"/>
    <n v="128"/>
    <n v="1250"/>
    <n v="1.6297262059973925"/>
    <x v="4"/>
    <s v="Yes"/>
    <n v="13"/>
    <x v="1"/>
    <n v="12"/>
    <n v="2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945"/>
    <n v="1947"/>
    <n v="77"/>
    <s v="Boomers"/>
    <s v="PhD"/>
    <s v="College"/>
    <s v="Widow"/>
    <n v="68117"/>
    <n v="68117"/>
    <s v="Bracket 4"/>
    <n v="0"/>
    <n v="1"/>
    <s v="Parent"/>
    <s v="2013-03-10"/>
    <d v="2014-10-04T00:00:00"/>
    <n v="573"/>
    <n v="80"/>
    <n v="493"/>
    <d v="2013-05-29T00:00:00"/>
    <n v="618"/>
    <n v="44"/>
    <n v="215"/>
    <n v="0"/>
    <n v="17"/>
    <n v="36"/>
    <n v="930"/>
    <n v="1.6230366492146597"/>
    <x v="4"/>
    <s v="Yes"/>
    <n v="2"/>
    <x v="0"/>
    <n v="4"/>
    <n v="11"/>
    <n v="8"/>
    <x v="2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25"/>
    <n v="1958"/>
    <n v="66"/>
    <s v="Boomers"/>
    <s v="Bachelors"/>
    <s v="College"/>
    <s v="Married"/>
    <n v="65148"/>
    <n v="65148"/>
    <s v="Bracket 4"/>
    <n v="0"/>
    <n v="1"/>
    <s v="Parent"/>
    <s v="2012-11-16"/>
    <d v="2014-10-04T00:00:00"/>
    <n v="687"/>
    <n v="9"/>
    <n v="678"/>
    <d v="2012-11-25T00:00:00"/>
    <n v="460"/>
    <n v="35"/>
    <n v="422"/>
    <n v="33"/>
    <n v="12"/>
    <n v="153"/>
    <n v="1115"/>
    <n v="1.6229985443959243"/>
    <x v="4"/>
    <s v="No"/>
    <n v="2"/>
    <x v="0"/>
    <n v="7"/>
    <n v="6"/>
    <n v="6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295"/>
    <n v="1977"/>
    <n v="47"/>
    <s v="Gen X"/>
    <s v="Bachelors"/>
    <s v="College"/>
    <s v="Married"/>
    <n v="54233"/>
    <n v="54233"/>
    <s v="Bracket 4"/>
    <n v="0"/>
    <n v="1"/>
    <s v="Parent"/>
    <s v="2013-02-04"/>
    <d v="2014-10-04T00:00:00"/>
    <n v="607"/>
    <n v="46"/>
    <n v="561"/>
    <d v="2013-03-22T00:00:00"/>
    <n v="652"/>
    <n v="8"/>
    <n v="158"/>
    <n v="21"/>
    <n v="0"/>
    <n v="142"/>
    <n v="981"/>
    <n v="1.616144975288303"/>
    <x v="4"/>
    <s v="No"/>
    <n v="4"/>
    <x v="1"/>
    <n v="5"/>
    <n v="11"/>
    <n v="6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23"/>
    <n v="1960"/>
    <n v="64"/>
    <s v="Boomers"/>
    <s v="Bachelors"/>
    <s v="College"/>
    <s v="Married"/>
    <n v="67716"/>
    <n v="67716"/>
    <s v="Bracket 4"/>
    <n v="0"/>
    <n v="1"/>
    <s v="Parent"/>
    <s v="2013-01-10"/>
    <d v="2014-10-04T00:00:00"/>
    <n v="632"/>
    <n v="8"/>
    <n v="624"/>
    <d v="2013-01-18T00:00:00"/>
    <n v="530"/>
    <n v="142"/>
    <n v="217"/>
    <n v="62"/>
    <n v="9"/>
    <n v="56"/>
    <n v="1016"/>
    <n v="1.6075949367088607"/>
    <x v="4"/>
    <s v="No"/>
    <n v="4"/>
    <x v="1"/>
    <n v="13"/>
    <n v="7"/>
    <n v="4"/>
    <x v="0"/>
    <n v="5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873"/>
    <n v="1949"/>
    <n v="75"/>
    <s v="Boomers"/>
    <s v="Master"/>
    <s v="College"/>
    <s v="Married"/>
    <n v="62845"/>
    <n v="62845"/>
    <s v="Bracket 4"/>
    <n v="1"/>
    <n v="1"/>
    <s v="Parent"/>
    <s v="2012-10-01"/>
    <d v="2014-10-04T00:00:00"/>
    <n v="733"/>
    <n v="3"/>
    <n v="730"/>
    <d v="2012-10-04T00:00:00"/>
    <n v="1099"/>
    <n v="0"/>
    <n v="45"/>
    <n v="0"/>
    <n v="0"/>
    <n v="34"/>
    <n v="1178"/>
    <n v="1.6070941336971352"/>
    <x v="4"/>
    <s v="No"/>
    <n v="11"/>
    <x v="1"/>
    <n v="10"/>
    <n v="3"/>
    <n v="4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4491"/>
    <n v="1949"/>
    <n v="75"/>
    <s v="Boomers"/>
    <s v="Master"/>
    <s v="College"/>
    <s v="Married"/>
    <n v="62845"/>
    <n v="62845"/>
    <s v="Bracket 4"/>
    <n v="1"/>
    <n v="1"/>
    <s v="Parent"/>
    <s v="2012-10-01"/>
    <d v="2014-10-04T00:00:00"/>
    <n v="733"/>
    <n v="3"/>
    <n v="730"/>
    <d v="2012-10-04T00:00:00"/>
    <n v="1099"/>
    <n v="0"/>
    <n v="45"/>
    <n v="0"/>
    <n v="0"/>
    <n v="34"/>
    <n v="1178"/>
    <n v="1.6070941336971352"/>
    <x v="4"/>
    <s v="No"/>
    <n v="11"/>
    <x v="1"/>
    <n v="10"/>
    <n v="3"/>
    <n v="4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2931"/>
    <n v="1978"/>
    <n v="46"/>
    <s v="Gen X"/>
    <s v="Bachelors"/>
    <s v="College"/>
    <s v="Divorced"/>
    <n v="71847"/>
    <n v="71847"/>
    <s v="Bracket 4"/>
    <n v="0"/>
    <n v="0"/>
    <s v="Not Parent"/>
    <s v="2012-09-21"/>
    <d v="2014-10-04T00:00:00"/>
    <n v="743"/>
    <n v="95"/>
    <n v="648"/>
    <d v="2012-12-25T00:00:00"/>
    <n v="737"/>
    <n v="21"/>
    <n v="106"/>
    <n v="55"/>
    <n v="63"/>
    <n v="210"/>
    <n v="1192"/>
    <n v="1.604306864064603"/>
    <x v="4"/>
    <s v="Yes"/>
    <n v="0"/>
    <x v="0"/>
    <n v="9"/>
    <n v="6"/>
    <n v="7"/>
    <x v="0"/>
    <n v="3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2118"/>
    <n v="1964"/>
    <n v="60"/>
    <s v="Boomers"/>
    <s v="Postgraduate"/>
    <s v="College"/>
    <s v="Married"/>
    <n v="62905"/>
    <n v="62905"/>
    <s v="Bracket 4"/>
    <n v="0"/>
    <n v="1"/>
    <s v="Parent"/>
    <s v="2013-09-10"/>
    <d v="2014-10-04T00:00:00"/>
    <n v="389"/>
    <n v="68"/>
    <n v="321"/>
    <d v="2013-11-17T00:00:00"/>
    <n v="166"/>
    <n v="75"/>
    <n v="96"/>
    <n v="119"/>
    <n v="107"/>
    <n v="59"/>
    <n v="622"/>
    <n v="1.5989717223650386"/>
    <x v="4"/>
    <s v="Yes"/>
    <n v="3"/>
    <x v="0"/>
    <n v="8"/>
    <n v="7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120"/>
    <n v="1962"/>
    <n v="62"/>
    <s v="Boomers"/>
    <s v="Bachelors"/>
    <s v="College"/>
    <s v="Single"/>
    <n v="66565"/>
    <n v="66565"/>
    <s v="Bracket 4"/>
    <n v="0"/>
    <n v="1"/>
    <s v="Parent"/>
    <s v="2012-12-05"/>
    <d v="2014-10-04T00:00:00"/>
    <n v="668"/>
    <n v="80"/>
    <n v="588"/>
    <d v="2013-02-23T00:00:00"/>
    <n v="747"/>
    <n v="10"/>
    <n v="161"/>
    <n v="65"/>
    <n v="40"/>
    <n v="42"/>
    <n v="1065"/>
    <n v="1.5943113772455091"/>
    <x v="4"/>
    <s v="Yes"/>
    <n v="4"/>
    <x v="1"/>
    <n v="9"/>
    <n v="4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378"/>
    <n v="1972"/>
    <n v="52"/>
    <s v="Gen X"/>
    <s v="Postgraduate"/>
    <s v="College"/>
    <s v="Partner"/>
    <n v="50334"/>
    <n v="50334"/>
    <s v="Bracket 3"/>
    <n v="0"/>
    <n v="1"/>
    <s v="Parent"/>
    <s v="2013-07-24"/>
    <d v="2014-10-04T00:00:00"/>
    <n v="437"/>
    <n v="24"/>
    <n v="413"/>
    <d v="2013-08-17T00:00:00"/>
    <n v="284"/>
    <n v="16"/>
    <n v="160"/>
    <n v="84"/>
    <n v="16"/>
    <n v="134"/>
    <n v="694"/>
    <n v="1.5881006864988558"/>
    <x v="4"/>
    <s v="No"/>
    <n v="6"/>
    <x v="1"/>
    <n v="6"/>
    <n v="7"/>
    <n v="4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5057"/>
    <n v="1961"/>
    <n v="63"/>
    <s v="Boomers"/>
    <s v="Master"/>
    <s v="College"/>
    <s v="Married"/>
    <n v="61794"/>
    <n v="61794"/>
    <s v="Bracket 4"/>
    <n v="0"/>
    <n v="1"/>
    <s v="Parent"/>
    <s v="2013-09-14"/>
    <d v="2014-10-04T00:00:00"/>
    <n v="385"/>
    <n v="74"/>
    <n v="311"/>
    <d v="2013-11-27T00:00:00"/>
    <n v="264"/>
    <n v="47"/>
    <n v="188"/>
    <n v="54"/>
    <n v="47"/>
    <n v="11"/>
    <n v="611"/>
    <n v="1.587012987012987"/>
    <x v="4"/>
    <s v="Yes"/>
    <n v="2"/>
    <x v="0"/>
    <n v="10"/>
    <n v="4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516"/>
    <n v="1971"/>
    <n v="53"/>
    <s v="Gen X"/>
    <s v="Postgraduate"/>
    <s v="College"/>
    <s v="Divorced"/>
    <n v="49118"/>
    <n v="49118"/>
    <s v="Bracket 3"/>
    <n v="0"/>
    <n v="0"/>
    <s v="Not Parent"/>
    <s v="2012-08-18"/>
    <d v="2014-10-04T00:00:00"/>
    <n v="777"/>
    <n v="90"/>
    <n v="687"/>
    <d v="2012-11-16T00:00:00"/>
    <n v="620"/>
    <n v="54"/>
    <n v="239"/>
    <n v="99"/>
    <n v="98"/>
    <n v="119"/>
    <n v="1229"/>
    <n v="1.5817245817245817"/>
    <x v="4"/>
    <s v="Yes"/>
    <n v="2"/>
    <x v="0"/>
    <n v="10"/>
    <n v="9"/>
    <n v="7"/>
    <x v="0"/>
    <n v="7"/>
    <n v="0"/>
    <n v="1"/>
    <n v="0"/>
    <n v="1"/>
    <n v="0"/>
    <n v="2"/>
    <x v="5"/>
    <n v="1"/>
    <s v="Converted"/>
    <x v="0"/>
    <n v="3"/>
    <n v="11"/>
    <n v="4"/>
    <n v="3"/>
    <n v="0"/>
    <n v="0"/>
    <n v="7"/>
    <x v="0"/>
  </r>
  <r>
    <n v="5562"/>
    <n v="1974"/>
    <n v="50"/>
    <s v="Gen X"/>
    <s v="Bachelors"/>
    <s v="College"/>
    <s v="Married"/>
    <n v="60093"/>
    <n v="60093"/>
    <s v="Bracket 4"/>
    <n v="0"/>
    <n v="1"/>
    <s v="Parent"/>
    <s v="2013-06-26"/>
    <d v="2014-10-04T00:00:00"/>
    <n v="465"/>
    <n v="92"/>
    <n v="373"/>
    <d v="2013-09-26T00:00:00"/>
    <n v="502"/>
    <n v="12"/>
    <n v="109"/>
    <n v="16"/>
    <n v="6"/>
    <n v="90"/>
    <n v="735"/>
    <n v="1.5806451612903225"/>
    <x v="4"/>
    <s v="Yes"/>
    <n v="2"/>
    <x v="0"/>
    <n v="10"/>
    <n v="7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18"/>
    <n v="1965"/>
    <n v="59"/>
    <s v="Gen X"/>
    <s v="Master"/>
    <s v="College"/>
    <s v="Married"/>
    <n v="62694"/>
    <n v="62694"/>
    <s v="Bracket 4"/>
    <n v="1"/>
    <n v="1"/>
    <s v="Parent"/>
    <s v="2013-06-17"/>
    <d v="2014-10-04T00:00:00"/>
    <n v="474"/>
    <n v="29"/>
    <n v="445"/>
    <d v="2013-07-16T00:00:00"/>
    <n v="379"/>
    <n v="6"/>
    <n v="157"/>
    <n v="25"/>
    <n v="91"/>
    <n v="91"/>
    <n v="749"/>
    <n v="1.5801687763713079"/>
    <x v="4"/>
    <s v="No"/>
    <n v="5"/>
    <x v="1"/>
    <n v="7"/>
    <n v="9"/>
    <n v="3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78"/>
    <n v="1971"/>
    <n v="53"/>
    <s v="Gen X"/>
    <s v="PhD"/>
    <s v="College"/>
    <s v="Married"/>
    <n v="60585"/>
    <n v="60585"/>
    <s v="Bracket 4"/>
    <n v="1"/>
    <n v="1"/>
    <s v="Parent"/>
    <s v="2013-06-24"/>
    <d v="2014-10-04T00:00:00"/>
    <n v="467"/>
    <n v="17"/>
    <n v="450"/>
    <d v="2013-07-11T00:00:00"/>
    <n v="267"/>
    <n v="42"/>
    <n v="309"/>
    <n v="55"/>
    <n v="42"/>
    <n v="21"/>
    <n v="736"/>
    <n v="1.5760171306209849"/>
    <x v="4"/>
    <s v="No"/>
    <n v="10"/>
    <x v="1"/>
    <n v="9"/>
    <n v="7"/>
    <n v="4"/>
    <x v="0"/>
    <n v="5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9256"/>
    <n v="1971"/>
    <n v="53"/>
    <s v="Gen X"/>
    <s v="Bachelors"/>
    <s v="College"/>
    <s v="Single"/>
    <n v="58350"/>
    <n v="58350"/>
    <s v="Bracket 4"/>
    <n v="0"/>
    <n v="1"/>
    <s v="Parent"/>
    <s v="2013-01-04"/>
    <d v="2014-10-04T00:00:00"/>
    <n v="638"/>
    <n v="5"/>
    <n v="633"/>
    <d v="2013-01-09T00:00:00"/>
    <n v="493"/>
    <n v="26"/>
    <n v="206"/>
    <n v="116"/>
    <n v="80"/>
    <n v="80"/>
    <n v="1001"/>
    <n v="1.5689655172413792"/>
    <x v="4"/>
    <s v="No"/>
    <n v="4"/>
    <x v="1"/>
    <n v="12"/>
    <n v="8"/>
    <n v="3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717"/>
    <n v="1988"/>
    <n v="36"/>
    <s v="Millennials"/>
    <s v="Bachelors"/>
    <s v="College"/>
    <s v="Single"/>
    <n v="39747"/>
    <n v="39747"/>
    <s v="Bracket 3"/>
    <n v="1"/>
    <n v="0"/>
    <s v="Parent"/>
    <s v="2014-04-13"/>
    <d v="2014-10-04T00:00:00"/>
    <n v="174"/>
    <n v="43"/>
    <n v="131"/>
    <d v="2014-05-26T00:00:00"/>
    <n v="80"/>
    <n v="15"/>
    <n v="93"/>
    <n v="20"/>
    <n v="13"/>
    <n v="52"/>
    <n v="273"/>
    <n v="1.5689655172413792"/>
    <x v="4"/>
    <s v="No"/>
    <n v="3"/>
    <x v="0"/>
    <n v="4"/>
    <n v="5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08"/>
    <n v="1981"/>
    <n v="43"/>
    <s v="Millennials"/>
    <s v="PhD"/>
    <s v="College"/>
    <s v="Partner"/>
    <n v="44953"/>
    <n v="44953"/>
    <s v="Bracket 3"/>
    <n v="0"/>
    <n v="0"/>
    <s v="Not Parent"/>
    <s v="2012-12-21"/>
    <d v="2014-10-04T00:00:00"/>
    <n v="652"/>
    <n v="31"/>
    <n v="621"/>
    <d v="2013-01-21T00:00:00"/>
    <n v="728"/>
    <n v="17"/>
    <n v="133"/>
    <n v="11"/>
    <n v="8"/>
    <n v="124"/>
    <n v="1021"/>
    <n v="1.5659509202453987"/>
    <x v="4"/>
    <s v="No"/>
    <n v="1"/>
    <x v="0"/>
    <n v="13"/>
    <n v="7"/>
    <n v="3"/>
    <x v="0"/>
    <n v="6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7129"/>
    <n v="1962"/>
    <n v="62"/>
    <s v="Boomers"/>
    <s v="PhD"/>
    <s v="College"/>
    <s v="Married"/>
    <n v="54693"/>
    <n v="54693"/>
    <s v="Bracket 4"/>
    <n v="0"/>
    <n v="1"/>
    <s v="Parent"/>
    <s v="2013-02-17"/>
    <d v="2014-10-04T00:00:00"/>
    <n v="594"/>
    <n v="72"/>
    <n v="522"/>
    <d v="2013-04-30T00:00:00"/>
    <n v="686"/>
    <n v="17"/>
    <n v="142"/>
    <n v="23"/>
    <n v="26"/>
    <n v="35"/>
    <n v="929"/>
    <n v="1.563973063973064"/>
    <x v="4"/>
    <s v="Yes"/>
    <n v="8"/>
    <x v="1"/>
    <n v="13"/>
    <n v="6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928"/>
    <n v="1958"/>
    <n v="66"/>
    <s v="Boomers"/>
    <s v="Bachelors"/>
    <s v="College"/>
    <s v="Partner"/>
    <n v="66886"/>
    <n v="66886"/>
    <s v="Bracket 4"/>
    <n v="0"/>
    <n v="1"/>
    <s v="Parent"/>
    <s v="2013-09-16"/>
    <d v="2014-10-04T00:00:00"/>
    <n v="383"/>
    <n v="28"/>
    <n v="355"/>
    <d v="2013-10-14T00:00:00"/>
    <n v="315"/>
    <n v="4"/>
    <n v="62"/>
    <n v="41"/>
    <n v="31"/>
    <n v="146"/>
    <n v="599"/>
    <n v="1.5639686684073106"/>
    <x v="4"/>
    <s v="No"/>
    <n v="2"/>
    <x v="0"/>
    <n v="7"/>
    <n v="7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012"/>
    <n v="1972"/>
    <n v="52"/>
    <s v="Gen X"/>
    <s v="PhD"/>
    <s v="College"/>
    <s v="Partner"/>
    <n v="62220"/>
    <n v="62220"/>
    <s v="Bracket 4"/>
    <n v="0"/>
    <n v="1"/>
    <s v="Parent"/>
    <s v="2012-08-11"/>
    <d v="2014-10-04T00:00:00"/>
    <n v="784"/>
    <n v="55"/>
    <n v="729"/>
    <d v="2012-10-05T00:00:00"/>
    <n v="799"/>
    <n v="12"/>
    <n v="375"/>
    <n v="16"/>
    <n v="12"/>
    <n v="12"/>
    <n v="1226"/>
    <n v="1.5637755102040816"/>
    <x v="4"/>
    <s v="Yes"/>
    <n v="5"/>
    <x v="1"/>
    <n v="5"/>
    <n v="7"/>
    <n v="6"/>
    <x v="2"/>
    <n v="6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23"/>
    <n v="1951"/>
    <n v="73"/>
    <s v="Boomers"/>
    <s v="Bachelors"/>
    <s v="College"/>
    <s v="Widow"/>
    <n v="67046"/>
    <n v="67046"/>
    <s v="Bracket 4"/>
    <n v="0"/>
    <n v="1"/>
    <s v="Parent"/>
    <s v="2013-01-06"/>
    <d v="2014-10-04T00:00:00"/>
    <n v="636"/>
    <n v="92"/>
    <n v="544"/>
    <d v="2013-04-08T00:00:00"/>
    <n v="544"/>
    <n v="35"/>
    <n v="133"/>
    <n v="23"/>
    <n v="151"/>
    <n v="107"/>
    <n v="993"/>
    <n v="1.5613207547169812"/>
    <x v="4"/>
    <s v="Yes"/>
    <n v="2"/>
    <x v="0"/>
    <n v="4"/>
    <n v="4"/>
    <n v="5"/>
    <x v="1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101"/>
    <n v="1991"/>
    <n v="33"/>
    <s v="Millennials"/>
    <s v="Bachelors"/>
    <s v="College"/>
    <s v="Partner"/>
    <n v="89891"/>
    <n v="89891"/>
    <s v="Bracket 5"/>
    <n v="0"/>
    <n v="0"/>
    <s v="Not Parent"/>
    <s v="2013-04-15"/>
    <d v="2014-10-04T00:00:00"/>
    <n v="537"/>
    <n v="17"/>
    <n v="520"/>
    <d v="2013-05-02T00:00:00"/>
    <n v="412"/>
    <n v="22"/>
    <n v="132"/>
    <n v="59"/>
    <n v="28"/>
    <n v="183"/>
    <n v="836"/>
    <n v="1.5567970204841712"/>
    <x v="4"/>
    <s v="No"/>
    <n v="1"/>
    <x v="0"/>
    <n v="8"/>
    <n v="11"/>
    <n v="6"/>
    <x v="2"/>
    <n v="4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7397"/>
    <n v="1951"/>
    <n v="73"/>
    <s v="Boomers"/>
    <s v="Bachelors"/>
    <s v="College"/>
    <s v="Single"/>
    <n v="49090"/>
    <n v="49090"/>
    <s v="Bracket 3"/>
    <n v="0"/>
    <n v="1"/>
    <s v="Parent"/>
    <s v="2013-07-19"/>
    <d v="2014-10-04T00:00:00"/>
    <n v="442"/>
    <n v="45"/>
    <n v="397"/>
    <d v="2013-09-02T00:00:00"/>
    <n v="494"/>
    <n v="5"/>
    <n v="82"/>
    <n v="7"/>
    <n v="0"/>
    <n v="100"/>
    <n v="688"/>
    <n v="1.5565610859728507"/>
    <x v="4"/>
    <s v="No"/>
    <n v="3"/>
    <x v="0"/>
    <n v="9"/>
    <n v="7"/>
    <n v="2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3619"/>
    <n v="1960"/>
    <n v="64"/>
    <s v="Boomers"/>
    <s v="Postgraduate"/>
    <s v="College"/>
    <s v="Divorced"/>
    <n v="87305"/>
    <n v="87305"/>
    <s v="Bracket 5"/>
    <n v="0"/>
    <n v="0"/>
    <s v="Not Parent"/>
    <s v="2012-09-23"/>
    <d v="2014-10-04T00:00:00"/>
    <n v="741"/>
    <n v="19"/>
    <n v="722"/>
    <d v="2012-10-12T00:00:00"/>
    <n v="345"/>
    <n v="25"/>
    <n v="501"/>
    <n v="63"/>
    <n v="138"/>
    <n v="80"/>
    <n v="1152"/>
    <n v="1.5546558704453441"/>
    <x v="4"/>
    <s v="No"/>
    <n v="1"/>
    <x v="0"/>
    <n v="8"/>
    <n v="5"/>
    <n v="3"/>
    <x v="0"/>
    <n v="2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0855"/>
    <n v="1968"/>
    <n v="56"/>
    <s v="Gen X"/>
    <s v="Master"/>
    <s v="College"/>
    <s v="Single"/>
    <n v="50014"/>
    <n v="50014"/>
    <s v="Bracket 3"/>
    <n v="1"/>
    <n v="0"/>
    <s v="Parent"/>
    <s v="2014-01-22"/>
    <d v="2014-10-04T00:00:00"/>
    <n v="255"/>
    <n v="9"/>
    <n v="246"/>
    <d v="2014-01-31T00:00:00"/>
    <n v="234"/>
    <n v="14"/>
    <n v="77"/>
    <n v="19"/>
    <n v="10"/>
    <n v="42"/>
    <n v="396"/>
    <n v="1.5529411764705883"/>
    <x v="4"/>
    <s v="No"/>
    <n v="2"/>
    <x v="0"/>
    <n v="8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40"/>
    <n v="1958"/>
    <n v="66"/>
    <s v="Boomers"/>
    <s v="Bachelors"/>
    <s v="College"/>
    <s v="Partner"/>
    <n v="64961"/>
    <n v="64961"/>
    <s v="Bracket 4"/>
    <n v="0"/>
    <n v="1"/>
    <s v="Parent"/>
    <s v="2012-12-23"/>
    <d v="2014-10-04T00:00:00"/>
    <n v="650"/>
    <n v="97"/>
    <n v="553"/>
    <d v="2013-03-30T00:00:00"/>
    <n v="382"/>
    <n v="114"/>
    <n v="276"/>
    <n v="75"/>
    <n v="124"/>
    <n v="38"/>
    <n v="1009"/>
    <n v="1.5523076923076924"/>
    <x v="4"/>
    <s v="Yes"/>
    <n v="2"/>
    <x v="0"/>
    <n v="4"/>
    <n v="6"/>
    <n v="4"/>
    <x v="2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483"/>
    <n v="1959"/>
    <n v="65"/>
    <s v="Boomers"/>
    <s v="Bachelors"/>
    <s v="College"/>
    <s v="Partner"/>
    <n v="57957"/>
    <n v="57957"/>
    <s v="Bracket 4"/>
    <n v="0"/>
    <n v="1"/>
    <s v="Parent"/>
    <s v="2013-08-19"/>
    <d v="2014-10-04T00:00:00"/>
    <n v="411"/>
    <n v="24"/>
    <n v="387"/>
    <d v="2013-09-12T00:00:00"/>
    <n v="290"/>
    <n v="59"/>
    <n v="177"/>
    <n v="77"/>
    <n v="5"/>
    <n v="29"/>
    <n v="637"/>
    <n v="1.5498783454987834"/>
    <x v="4"/>
    <s v="No"/>
    <n v="7"/>
    <x v="1"/>
    <n v="8"/>
    <n v="4"/>
    <n v="6"/>
    <x v="0"/>
    <n v="3"/>
    <n v="0"/>
    <n v="0"/>
    <n v="0"/>
    <n v="0"/>
    <n v="0"/>
    <n v="0"/>
    <x v="1"/>
    <n v="0"/>
    <s v="Not Converted"/>
    <x v="1"/>
    <n v="3"/>
    <n v="11"/>
    <n v="4"/>
    <n v="3"/>
    <n v="0"/>
    <n v="1"/>
    <n v="8"/>
    <x v="0"/>
  </r>
  <r>
    <n v="4252"/>
    <n v="1965"/>
    <n v="59"/>
    <s v="Gen X"/>
    <s v="Bachelors"/>
    <s v="College"/>
    <s v="Married"/>
    <n v="44375"/>
    <n v="44375"/>
    <s v="Bracket 3"/>
    <n v="0"/>
    <n v="1"/>
    <s v="Parent"/>
    <s v="2014-03-23"/>
    <d v="2014-10-04T00:00:00"/>
    <n v="195"/>
    <n v="73"/>
    <n v="122"/>
    <d v="2014-06-04T00:00:00"/>
    <n v="213"/>
    <n v="5"/>
    <n v="28"/>
    <n v="7"/>
    <n v="7"/>
    <n v="41"/>
    <n v="301"/>
    <n v="1.5435897435897437"/>
    <x v="4"/>
    <s v="Yes"/>
    <n v="1"/>
    <x v="0"/>
    <n v="6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624"/>
    <n v="1958"/>
    <n v="66"/>
    <s v="Boomers"/>
    <s v="Bachelors"/>
    <s v="College"/>
    <s v="Married"/>
    <n v="81320"/>
    <n v="81320"/>
    <s v="Bracket 5"/>
    <n v="0"/>
    <n v="0"/>
    <s v="Not Parent"/>
    <s v="2013-02-06"/>
    <d v="2014-10-04T00:00:00"/>
    <n v="605"/>
    <n v="61"/>
    <n v="544"/>
    <d v="2013-04-08T00:00:00"/>
    <n v="183"/>
    <n v="33"/>
    <n v="493"/>
    <n v="59"/>
    <n v="103"/>
    <n v="57"/>
    <n v="928"/>
    <n v="1.5338842975206612"/>
    <x v="4"/>
    <s v="Yes"/>
    <n v="1"/>
    <x v="0"/>
    <n v="10"/>
    <n v="4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09"/>
    <n v="1961"/>
    <n v="63"/>
    <s v="Boomers"/>
    <s v="PhD"/>
    <s v="College"/>
    <s v="Partner"/>
    <n v="63342"/>
    <n v="63342"/>
    <s v="Bracket 4"/>
    <n v="0"/>
    <n v="1"/>
    <s v="Parent"/>
    <s v="2012-10-16"/>
    <d v="2014-10-04T00:00:00"/>
    <n v="718"/>
    <n v="48"/>
    <n v="670"/>
    <d v="2012-12-03T00:00:00"/>
    <n v="918"/>
    <n v="21"/>
    <n v="118"/>
    <n v="13"/>
    <n v="10"/>
    <n v="21"/>
    <n v="1101"/>
    <n v="1.5334261838440111"/>
    <x v="4"/>
    <s v="No"/>
    <n v="3"/>
    <x v="0"/>
    <n v="5"/>
    <n v="8"/>
    <n v="3"/>
    <x v="2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571"/>
    <n v="1961"/>
    <n v="63"/>
    <s v="Boomers"/>
    <s v="PhD"/>
    <s v="College"/>
    <s v="Partner"/>
    <n v="63342"/>
    <n v="63342"/>
    <s v="Bracket 4"/>
    <n v="0"/>
    <n v="1"/>
    <s v="Parent"/>
    <s v="2012-10-16"/>
    <d v="2014-10-04T00:00:00"/>
    <n v="718"/>
    <n v="48"/>
    <n v="670"/>
    <d v="2012-12-03T00:00:00"/>
    <n v="918"/>
    <n v="21"/>
    <n v="118"/>
    <n v="13"/>
    <n v="10"/>
    <n v="21"/>
    <n v="1101"/>
    <n v="1.5334261838440111"/>
    <x v="4"/>
    <s v="No"/>
    <n v="3"/>
    <x v="0"/>
    <n v="5"/>
    <n v="8"/>
    <n v="3"/>
    <x v="2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445"/>
    <n v="1956"/>
    <n v="68"/>
    <s v="Boomers"/>
    <s v="Bachelors"/>
    <s v="College"/>
    <s v="Single"/>
    <n v="60714"/>
    <n v="60714"/>
    <s v="Bracket 4"/>
    <n v="0"/>
    <n v="0"/>
    <s v="Not Parent"/>
    <s v="2013-01-17"/>
    <d v="2014-10-04T00:00:00"/>
    <n v="625"/>
    <n v="56"/>
    <n v="569"/>
    <d v="2013-03-14T00:00:00"/>
    <n v="216"/>
    <n v="162"/>
    <n v="224"/>
    <n v="101"/>
    <n v="92"/>
    <n v="162"/>
    <n v="957"/>
    <n v="1.5311999999999999"/>
    <x v="4"/>
    <s v="Yes"/>
    <n v="2"/>
    <x v="0"/>
    <n v="10"/>
    <n v="7"/>
    <n v="4"/>
    <x v="0"/>
    <n v="5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6357"/>
    <n v="1959"/>
    <n v="65"/>
    <s v="Boomers"/>
    <s v="Postgraduate"/>
    <s v="College"/>
    <s v="Divorced"/>
    <n v="59052"/>
    <n v="59052"/>
    <s v="Bracket 4"/>
    <n v="0"/>
    <n v="1"/>
    <s v="Parent"/>
    <s v="2013-11-17"/>
    <d v="2014-10-04T00:00:00"/>
    <n v="321"/>
    <n v="29"/>
    <n v="292"/>
    <d v="2013-12-16T00:00:00"/>
    <n v="230"/>
    <n v="35"/>
    <n v="75"/>
    <n v="63"/>
    <n v="57"/>
    <n v="31"/>
    <n v="491"/>
    <n v="1.529595015576324"/>
    <x v="4"/>
    <s v="No"/>
    <n v="3"/>
    <x v="0"/>
    <n v="7"/>
    <n v="7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77"/>
    <n v="1974"/>
    <n v="50"/>
    <s v="Gen X"/>
    <s v="Bachelors"/>
    <s v="College"/>
    <s v="Partner"/>
    <n v="56715"/>
    <n v="56715"/>
    <s v="Bracket 4"/>
    <n v="0"/>
    <n v="0"/>
    <s v="Not Parent"/>
    <s v="2012-12-05"/>
    <d v="2014-10-04T00:00:00"/>
    <n v="668"/>
    <n v="52"/>
    <n v="616"/>
    <d v="2013-01-26T00:00:00"/>
    <n v="258"/>
    <n v="105"/>
    <n v="239"/>
    <n v="237"/>
    <n v="172"/>
    <n v="9"/>
    <n v="1020"/>
    <n v="1.5269461077844311"/>
    <x v="4"/>
    <s v="Yes"/>
    <n v="1"/>
    <x v="0"/>
    <n v="4"/>
    <n v="7"/>
    <n v="3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12"/>
    <n v="1951"/>
    <n v="73"/>
    <s v="Boomers"/>
    <s v="Master"/>
    <s v="College"/>
    <s v="Married"/>
    <n v="67381"/>
    <n v="67381"/>
    <s v="Bracket 4"/>
    <n v="0"/>
    <n v="1"/>
    <s v="Parent"/>
    <s v="2013-01-15"/>
    <d v="2014-10-04T00:00:00"/>
    <n v="627"/>
    <n v="67"/>
    <n v="560"/>
    <d v="2013-03-23T00:00:00"/>
    <n v="815"/>
    <n v="8"/>
    <n v="53"/>
    <n v="11"/>
    <n v="0"/>
    <n v="70"/>
    <n v="957"/>
    <n v="1.5263157894736843"/>
    <x v="4"/>
    <s v="Yes"/>
    <n v="4"/>
    <x v="1"/>
    <n v="9"/>
    <n v="2"/>
    <n v="2"/>
    <x v="0"/>
    <n v="7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6312"/>
    <n v="1959"/>
    <n v="65"/>
    <s v="Boomers"/>
    <s v="Bachelors"/>
    <s v="College"/>
    <s v="Married"/>
    <n v="65031"/>
    <n v="65031"/>
    <s v="Bracket 4"/>
    <n v="0"/>
    <n v="1"/>
    <s v="Parent"/>
    <s v="2013-03-17"/>
    <d v="2014-10-04T00:00:00"/>
    <n v="566"/>
    <n v="29"/>
    <n v="537"/>
    <d v="2013-04-15T00:00:00"/>
    <n v="258"/>
    <n v="107"/>
    <n v="291"/>
    <n v="84"/>
    <n v="37"/>
    <n v="86"/>
    <n v="863"/>
    <n v="1.5247349823321554"/>
    <x v="4"/>
    <s v="No"/>
    <n v="4"/>
    <x v="1"/>
    <n v="13"/>
    <n v="10"/>
    <n v="3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834"/>
    <n v="1962"/>
    <n v="62"/>
    <s v="Boomers"/>
    <s v="Bachelors"/>
    <s v="College"/>
    <s v="Single"/>
    <n v="69627"/>
    <n v="69627"/>
    <s v="Bracket 4"/>
    <n v="0"/>
    <n v="1"/>
    <s v="Parent"/>
    <s v="2013-03-17"/>
    <d v="2014-10-04T00:00:00"/>
    <n v="566"/>
    <n v="35"/>
    <n v="531"/>
    <d v="2013-04-21T00:00:00"/>
    <n v="231"/>
    <n v="161"/>
    <n v="215"/>
    <n v="171"/>
    <n v="30"/>
    <n v="53"/>
    <n v="861"/>
    <n v="1.5212014134275618"/>
    <x v="4"/>
    <s v="No"/>
    <n v="2"/>
    <x v="0"/>
    <n v="11"/>
    <n v="8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786"/>
    <n v="1977"/>
    <n v="47"/>
    <s v="Gen X"/>
    <s v="Bachelors"/>
    <s v="College"/>
    <s v="Married"/>
    <n v="75330"/>
    <n v="75330"/>
    <s v="Bracket 5"/>
    <n v="1"/>
    <n v="1"/>
    <s v="Parent"/>
    <s v="2012-10-04"/>
    <d v="2014-10-04T00:00:00"/>
    <n v="730"/>
    <n v="94"/>
    <n v="636"/>
    <d v="2013-01-06T00:00:00"/>
    <n v="555"/>
    <n v="82"/>
    <n v="257"/>
    <n v="93"/>
    <n v="61"/>
    <n v="61"/>
    <n v="1109"/>
    <n v="1.5191780821917809"/>
    <x v="4"/>
    <s v="Yes"/>
    <n v="4"/>
    <x v="1"/>
    <n v="12"/>
    <n v="10"/>
    <n v="3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983"/>
    <n v="1952"/>
    <n v="72"/>
    <s v="Boomers"/>
    <s v="Bachelors"/>
    <s v="College"/>
    <s v="Partner"/>
    <n v="75278"/>
    <n v="75278"/>
    <s v="Bracket 5"/>
    <n v="0"/>
    <n v="0"/>
    <s v="Not Parent"/>
    <s v="2013-01-29"/>
    <d v="2014-10-04T00:00:00"/>
    <n v="613"/>
    <n v="17"/>
    <n v="596"/>
    <d v="2013-02-15T00:00:00"/>
    <n v="304"/>
    <n v="98"/>
    <n v="230"/>
    <n v="150"/>
    <n v="74"/>
    <n v="74"/>
    <n v="930"/>
    <n v="1.5171288743882545"/>
    <x v="4"/>
    <s v="No"/>
    <n v="1"/>
    <x v="0"/>
    <n v="13"/>
    <n v="6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66"/>
    <n v="1966"/>
    <n v="58"/>
    <s v="Gen X"/>
    <s v="Bachelors"/>
    <s v="College"/>
    <s v="Married"/>
    <n v="44529"/>
    <n v="44529"/>
    <s v="Bracket 3"/>
    <n v="0"/>
    <n v="1"/>
    <s v="Parent"/>
    <s v="2013-07-05"/>
    <d v="2014-10-04T00:00:00"/>
    <n v="456"/>
    <n v="98"/>
    <n v="358"/>
    <d v="2013-10-11T00:00:00"/>
    <n v="538"/>
    <n v="13"/>
    <n v="91"/>
    <n v="17"/>
    <n v="6"/>
    <n v="26"/>
    <n v="691"/>
    <n v="1.5153508771929824"/>
    <x v="4"/>
    <s v="Yes"/>
    <n v="6"/>
    <x v="1"/>
    <n v="11"/>
    <n v="6"/>
    <n v="2"/>
    <x v="0"/>
    <n v="5"/>
    <n v="0"/>
    <n v="0"/>
    <n v="0"/>
    <n v="1"/>
    <n v="0"/>
    <n v="1"/>
    <x v="4"/>
    <n v="1"/>
    <s v="Converted"/>
    <x v="0"/>
    <n v="3"/>
    <n v="11"/>
    <n v="4"/>
    <n v="3"/>
    <n v="0"/>
    <n v="0"/>
    <n v="7"/>
    <x v="0"/>
  </r>
  <r>
    <n v="1079"/>
    <n v="1971"/>
    <n v="53"/>
    <s v="Gen X"/>
    <s v="PhD"/>
    <s v="College"/>
    <s v="Married"/>
    <n v="71969"/>
    <n v="71969"/>
    <s v="Bracket 4"/>
    <n v="0"/>
    <n v="1"/>
    <s v="Parent"/>
    <s v="2012-10-16"/>
    <d v="2014-10-04T00:00:00"/>
    <n v="718"/>
    <n v="59"/>
    <n v="659"/>
    <d v="2012-12-14T00:00:00"/>
    <n v="1000"/>
    <n v="0"/>
    <n v="76"/>
    <n v="0"/>
    <n v="0"/>
    <n v="10"/>
    <n v="1086"/>
    <n v="1.5125348189415042"/>
    <x v="4"/>
    <s v="Yes"/>
    <n v="3"/>
    <x v="0"/>
    <n v="9"/>
    <n v="3"/>
    <n v="4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440"/>
    <n v="1978"/>
    <n v="46"/>
    <s v="Gen X"/>
    <s v="Postgraduate"/>
    <s v="College"/>
    <s v="Partner"/>
    <n v="52513"/>
    <n v="52513"/>
    <s v="Bracket 3"/>
    <n v="0"/>
    <n v="0"/>
    <s v="Not Parent"/>
    <s v="2012-09-04"/>
    <d v="2014-10-04T00:00:00"/>
    <n v="760"/>
    <n v="84"/>
    <n v="676"/>
    <d v="2012-11-27T00:00:00"/>
    <n v="367"/>
    <n v="17"/>
    <n v="241"/>
    <n v="104"/>
    <n v="188"/>
    <n v="232"/>
    <n v="1149"/>
    <n v="1.5118421052631579"/>
    <x v="4"/>
    <s v="Yes"/>
    <n v="2"/>
    <x v="0"/>
    <n v="9"/>
    <n v="9"/>
    <n v="5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261"/>
    <n v="1979"/>
    <n v="45"/>
    <s v="Gen X"/>
    <s v="Bachelors"/>
    <s v="College"/>
    <s v="Married"/>
    <n v="58025"/>
    <n v="58025"/>
    <s v="Bracket 4"/>
    <n v="0"/>
    <n v="1"/>
    <s v="Parent"/>
    <s v="2013-11-26"/>
    <d v="2014-10-04T00:00:00"/>
    <n v="312"/>
    <n v="81"/>
    <n v="231"/>
    <d v="2014-02-15T00:00:00"/>
    <n v="270"/>
    <n v="31"/>
    <n v="88"/>
    <n v="11"/>
    <n v="48"/>
    <n v="22"/>
    <n v="470"/>
    <n v="1.5064102564102564"/>
    <x v="4"/>
    <s v="Yes"/>
    <n v="3"/>
    <x v="0"/>
    <n v="10"/>
    <n v="3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96"/>
    <n v="1965"/>
    <n v="59"/>
    <s v="Gen X"/>
    <s v="Postgraduate"/>
    <s v="College"/>
    <s v="Divorced"/>
    <n v="60161"/>
    <n v="60161"/>
    <s v="Bracket 4"/>
    <n v="0"/>
    <n v="1"/>
    <s v="Parent"/>
    <s v="2012-10-23"/>
    <d v="2014-10-04T00:00:00"/>
    <n v="711"/>
    <n v="17"/>
    <n v="694"/>
    <d v="2012-11-09T00:00:00"/>
    <n v="584"/>
    <n v="44"/>
    <n v="212"/>
    <n v="46"/>
    <n v="8"/>
    <n v="177"/>
    <n v="1071"/>
    <n v="1.5063291139240507"/>
    <x v="4"/>
    <s v="No"/>
    <n v="3"/>
    <x v="0"/>
    <n v="8"/>
    <n v="11"/>
    <n v="4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706"/>
    <n v="1975"/>
    <n v="49"/>
    <s v="Gen X"/>
    <s v="Postgraduate"/>
    <s v="College"/>
    <s v="Partner"/>
    <n v="46772"/>
    <n v="46772"/>
    <s v="Bracket 3"/>
    <n v="0"/>
    <n v="1"/>
    <s v="Parent"/>
    <s v="2012-11-07"/>
    <d v="2014-10-04T00:00:00"/>
    <n v="696"/>
    <n v="88"/>
    <n v="608"/>
    <d v="2013-02-03T00:00:00"/>
    <n v="350"/>
    <n v="104"/>
    <n v="189"/>
    <n v="197"/>
    <n v="151"/>
    <n v="57"/>
    <n v="1048"/>
    <n v="1.5057471264367817"/>
    <x v="4"/>
    <s v="Yes"/>
    <n v="6"/>
    <x v="1"/>
    <n v="5"/>
    <n v="11"/>
    <n v="8"/>
    <x v="2"/>
    <n v="8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2674"/>
    <n v="1958"/>
    <n v="66"/>
    <s v="Boomers"/>
    <s v="Master"/>
    <s v="College"/>
    <s v="Single"/>
    <n v="75154"/>
    <n v="75154"/>
    <s v="Bracket 5"/>
    <n v="0"/>
    <n v="1"/>
    <s v="Parent"/>
    <s v="2012-09-04"/>
    <d v="2014-10-04T00:00:00"/>
    <n v="760"/>
    <n v="79"/>
    <n v="681"/>
    <d v="2012-11-22T00:00:00"/>
    <n v="543"/>
    <n v="10"/>
    <n v="205"/>
    <n v="160"/>
    <n v="143"/>
    <n v="82"/>
    <n v="1143"/>
    <n v="1.5039473684210527"/>
    <x v="4"/>
    <s v="Yes"/>
    <n v="1"/>
    <x v="0"/>
    <n v="6"/>
    <n v="6"/>
    <n v="3"/>
    <x v="0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5948"/>
    <n v="1975"/>
    <n v="49"/>
    <s v="Gen X"/>
    <s v="Bachelors"/>
    <s v="College"/>
    <s v="Single"/>
    <n v="57338"/>
    <n v="57338"/>
    <s v="Bracket 4"/>
    <n v="0"/>
    <n v="1"/>
    <s v="Parent"/>
    <s v="2014-04-29"/>
    <d v="2014-10-04T00:00:00"/>
    <n v="158"/>
    <n v="96"/>
    <n v="62"/>
    <d v="2014-08-03T00:00:00"/>
    <n v="143"/>
    <n v="6"/>
    <n v="52"/>
    <n v="11"/>
    <n v="8"/>
    <n v="17"/>
    <n v="237"/>
    <n v="1.5"/>
    <x v="4"/>
    <s v="Yes"/>
    <n v="2"/>
    <x v="0"/>
    <n v="5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897"/>
    <n v="1974"/>
    <n v="50"/>
    <s v="Gen X"/>
    <s v="Bachelors"/>
    <s v="College"/>
    <s v="Married"/>
    <n v="67445"/>
    <n v="67445"/>
    <s v="Bracket 4"/>
    <n v="0"/>
    <n v="1"/>
    <s v="Parent"/>
    <s v="2012-08-12"/>
    <d v="2014-10-04T00:00:00"/>
    <n v="783"/>
    <n v="63"/>
    <n v="720"/>
    <d v="2012-10-14T00:00:00"/>
    <n v="757"/>
    <n v="80"/>
    <n v="217"/>
    <n v="29"/>
    <n v="80"/>
    <n v="11"/>
    <n v="1174"/>
    <n v="1.4993614303959131"/>
    <x v="4"/>
    <s v="Yes"/>
    <n v="5"/>
    <x v="1"/>
    <n v="12"/>
    <n v="9"/>
    <n v="6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661"/>
    <n v="1974"/>
    <n v="50"/>
    <s v="Gen X"/>
    <s v="Bachelors"/>
    <s v="College"/>
    <s v="Married"/>
    <n v="67445"/>
    <n v="67445"/>
    <s v="Bracket 4"/>
    <n v="0"/>
    <n v="1"/>
    <s v="Parent"/>
    <s v="2012-08-12"/>
    <d v="2014-10-04T00:00:00"/>
    <n v="783"/>
    <n v="63"/>
    <n v="720"/>
    <d v="2012-10-14T00:00:00"/>
    <n v="757"/>
    <n v="80"/>
    <n v="217"/>
    <n v="29"/>
    <n v="80"/>
    <n v="11"/>
    <n v="1174"/>
    <n v="1.4993614303959131"/>
    <x v="4"/>
    <s v="Yes"/>
    <n v="5"/>
    <x v="1"/>
    <n v="12"/>
    <n v="9"/>
    <n v="6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462"/>
    <n v="1974"/>
    <n v="50"/>
    <s v="Gen X"/>
    <s v="Bachelors"/>
    <s v="College"/>
    <s v="Married"/>
    <n v="67445"/>
    <n v="67445"/>
    <s v="Bracket 4"/>
    <n v="0"/>
    <n v="1"/>
    <s v="Parent"/>
    <s v="2012-08-12"/>
    <d v="2014-10-04T00:00:00"/>
    <n v="783"/>
    <n v="63"/>
    <n v="720"/>
    <d v="2012-10-14T00:00:00"/>
    <n v="757"/>
    <n v="80"/>
    <n v="217"/>
    <n v="29"/>
    <n v="80"/>
    <n v="11"/>
    <n v="1174"/>
    <n v="1.4993614303959131"/>
    <x v="4"/>
    <s v="Yes"/>
    <n v="5"/>
    <x v="1"/>
    <n v="12"/>
    <n v="9"/>
    <n v="6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992"/>
    <n v="1967"/>
    <n v="57"/>
    <s v="Gen X"/>
    <s v="Bachelors"/>
    <s v="College"/>
    <s v="Partner"/>
    <n v="75702"/>
    <n v="75702"/>
    <s v="Bracket 5"/>
    <n v="1"/>
    <n v="1"/>
    <s v="Parent"/>
    <s v="2012-08-29"/>
    <d v="2014-10-04T00:00:00"/>
    <n v="766"/>
    <n v="77"/>
    <n v="689"/>
    <d v="2012-11-14T00:00:00"/>
    <n v="650"/>
    <n v="28"/>
    <n v="353"/>
    <n v="45"/>
    <n v="42"/>
    <n v="30"/>
    <n v="1148"/>
    <n v="1.4986945169712793"/>
    <x v="4"/>
    <s v="Yes"/>
    <n v="5"/>
    <x v="1"/>
    <n v="11"/>
    <n v="4"/>
    <n v="6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142"/>
    <n v="1953"/>
    <n v="71"/>
    <s v="Boomers"/>
    <s v="PhD"/>
    <s v="College"/>
    <s v="Married"/>
    <n v="55707"/>
    <n v="55707"/>
    <s v="Bracket 4"/>
    <n v="0"/>
    <n v="1"/>
    <s v="Parent"/>
    <s v="2013-12-22"/>
    <d v="2014-10-04T00:00:00"/>
    <n v="286"/>
    <n v="91"/>
    <n v="195"/>
    <d v="2014-03-23T00:00:00"/>
    <n v="208"/>
    <n v="7"/>
    <n v="82"/>
    <n v="30"/>
    <n v="66"/>
    <n v="35"/>
    <n v="428"/>
    <n v="1.4965034965034965"/>
    <x v="4"/>
    <s v="Yes"/>
    <n v="2"/>
    <x v="0"/>
    <n v="9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993"/>
    <n v="1949"/>
    <n v="75"/>
    <s v="Boomers"/>
    <s v="PhD"/>
    <s v="College"/>
    <s v="Married"/>
    <n v="58607"/>
    <n v="58607"/>
    <s v="Bracket 4"/>
    <n v="0"/>
    <n v="1"/>
    <s v="Parent"/>
    <s v="2012-12-23"/>
    <d v="2014-10-04T00:00:00"/>
    <n v="650"/>
    <n v="63"/>
    <n v="587"/>
    <d v="2013-02-24T00:00:00"/>
    <n v="867"/>
    <n v="0"/>
    <n v="86"/>
    <n v="0"/>
    <n v="0"/>
    <n v="19"/>
    <n v="972"/>
    <n v="1.4953846153846153"/>
    <x v="4"/>
    <s v="Yes"/>
    <n v="3"/>
    <x v="0"/>
    <n v="9"/>
    <n v="2"/>
    <n v="3"/>
    <x v="0"/>
    <n v="8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2683"/>
    <n v="1969"/>
    <n v="55"/>
    <s v="Gen X"/>
    <s v="Bachelors"/>
    <s v="College"/>
    <s v="Married"/>
    <n v="52413"/>
    <n v="52413"/>
    <s v="Bracket 3"/>
    <n v="0"/>
    <n v="2"/>
    <s v="Parent"/>
    <s v="2013-02-02"/>
    <d v="2014-10-04T00:00:00"/>
    <n v="609"/>
    <n v="56"/>
    <n v="553"/>
    <d v="2013-03-30T00:00:00"/>
    <n v="295"/>
    <n v="106"/>
    <n v="271"/>
    <n v="75"/>
    <n v="98"/>
    <n v="65"/>
    <n v="910"/>
    <n v="1.4942528735632183"/>
    <x v="4"/>
    <s v="Yes"/>
    <n v="4"/>
    <x v="1"/>
    <n v="12"/>
    <n v="6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85"/>
    <n v="1955"/>
    <n v="69"/>
    <s v="Boomers"/>
    <s v="Bachelors"/>
    <s v="College"/>
    <s v="Married"/>
    <n v="74268"/>
    <n v="74268"/>
    <s v="Bracket 5"/>
    <n v="0"/>
    <n v="0"/>
    <s v="Not Parent"/>
    <s v="2013-02-14"/>
    <d v="2014-10-04T00:00:00"/>
    <n v="597"/>
    <n v="83"/>
    <n v="514"/>
    <d v="2013-05-08T00:00:00"/>
    <n v="199"/>
    <n v="66"/>
    <n v="315"/>
    <n v="97"/>
    <n v="174"/>
    <n v="41"/>
    <n v="892"/>
    <n v="1.4941373534338358"/>
    <x v="4"/>
    <s v="Yes"/>
    <n v="1"/>
    <x v="0"/>
    <n v="5"/>
    <n v="4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12"/>
    <n v="1952"/>
    <n v="72"/>
    <s v="Boomers"/>
    <s v="Bachelors"/>
    <s v="College"/>
    <s v="Single"/>
    <n v="61823"/>
    <n v="61823"/>
    <s v="Bracket 4"/>
    <n v="0"/>
    <n v="1"/>
    <s v="Parent"/>
    <s v="2013-02-18"/>
    <d v="2014-10-04T00:00:00"/>
    <n v="593"/>
    <n v="26"/>
    <n v="567"/>
    <d v="2013-03-16T00:00:00"/>
    <n v="523"/>
    <n v="7"/>
    <n v="134"/>
    <n v="37"/>
    <n v="14"/>
    <n v="169"/>
    <n v="884"/>
    <n v="1.4907251264755481"/>
    <x v="4"/>
    <s v="No"/>
    <n v="4"/>
    <x v="1"/>
    <n v="10"/>
    <n v="8"/>
    <n v="2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88"/>
    <n v="1976"/>
    <n v="48"/>
    <s v="Gen X"/>
    <s v="Master"/>
    <s v="College"/>
    <s v="Single"/>
    <n v="70379"/>
    <n v="70379"/>
    <s v="Bracket 4"/>
    <n v="0"/>
    <n v="1"/>
    <s v="Parent"/>
    <s v="2013-03-03"/>
    <d v="2014-10-04T00:00:00"/>
    <n v="580"/>
    <n v="84"/>
    <n v="496"/>
    <d v="2013-05-26T00:00:00"/>
    <n v="553"/>
    <n v="25"/>
    <n v="142"/>
    <n v="65"/>
    <n v="67"/>
    <n v="8"/>
    <n v="860"/>
    <n v="1.4827586206896552"/>
    <x v="4"/>
    <s v="Yes"/>
    <n v="3"/>
    <x v="0"/>
    <n v="13"/>
    <n v="6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968"/>
    <n v="1943"/>
    <n v="81"/>
    <s v="Silent"/>
    <s v="PhD"/>
    <s v="College"/>
    <s v="Divorced"/>
    <n v="48948"/>
    <n v="48948"/>
    <s v="Bracket 3"/>
    <n v="0"/>
    <n v="0"/>
    <s v="Not Parent"/>
    <s v="2013-02-01"/>
    <d v="2014-10-04T00:00:00"/>
    <n v="610"/>
    <n v="53"/>
    <n v="557"/>
    <d v="2013-03-26T00:00:00"/>
    <n v="437"/>
    <n v="8"/>
    <n v="206"/>
    <n v="160"/>
    <n v="49"/>
    <n v="42"/>
    <n v="902"/>
    <n v="1.478688524590164"/>
    <x v="4"/>
    <s v="Yes"/>
    <n v="2"/>
    <x v="0"/>
    <n v="5"/>
    <n v="7"/>
    <n v="10"/>
    <x v="1"/>
    <n v="6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8800"/>
    <n v="1943"/>
    <n v="81"/>
    <s v="Silent"/>
    <s v="PhD"/>
    <s v="College"/>
    <s v="Divorced"/>
    <n v="48948"/>
    <n v="48948"/>
    <s v="Bracket 3"/>
    <n v="0"/>
    <n v="0"/>
    <s v="Not Parent"/>
    <s v="2013-02-01"/>
    <d v="2014-10-04T00:00:00"/>
    <n v="610"/>
    <n v="53"/>
    <n v="557"/>
    <d v="2013-03-26T00:00:00"/>
    <n v="437"/>
    <n v="8"/>
    <n v="206"/>
    <n v="160"/>
    <n v="49"/>
    <n v="42"/>
    <n v="902"/>
    <n v="1.478688524590164"/>
    <x v="4"/>
    <s v="Yes"/>
    <n v="2"/>
    <x v="0"/>
    <n v="5"/>
    <n v="7"/>
    <n v="10"/>
    <x v="1"/>
    <n v="6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5114"/>
    <n v="1965"/>
    <n v="59"/>
    <s v="Gen X"/>
    <s v="Master"/>
    <s v="College"/>
    <s v="Married"/>
    <n v="74806"/>
    <n v="74806"/>
    <s v="Bracket 5"/>
    <n v="0"/>
    <n v="1"/>
    <s v="Parent"/>
    <s v="2012-12-19"/>
    <d v="2014-10-04T00:00:00"/>
    <n v="654"/>
    <n v="1"/>
    <n v="653"/>
    <d v="2012-12-20T00:00:00"/>
    <n v="670"/>
    <n v="9"/>
    <n v="249"/>
    <n v="0"/>
    <n v="28"/>
    <n v="9"/>
    <n v="965"/>
    <n v="1.4755351681957187"/>
    <x v="4"/>
    <s v="No"/>
    <n v="2"/>
    <x v="0"/>
    <n v="5"/>
    <n v="5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928"/>
    <n v="1975"/>
    <n v="49"/>
    <s v="Gen X"/>
    <s v="PhD"/>
    <s v="College"/>
    <s v="Single"/>
    <n v="52614"/>
    <n v="52614"/>
    <s v="Bracket 3"/>
    <n v="0"/>
    <n v="1"/>
    <s v="Parent"/>
    <s v="2012-12-01"/>
    <d v="2014-10-04T00:00:00"/>
    <n v="672"/>
    <n v="63"/>
    <n v="609"/>
    <d v="2013-02-02T00:00:00"/>
    <n v="789"/>
    <n v="0"/>
    <n v="142"/>
    <n v="12"/>
    <n v="9"/>
    <n v="38"/>
    <n v="990"/>
    <n v="1.4732142857142858"/>
    <x v="4"/>
    <s v="Yes"/>
    <n v="2"/>
    <x v="0"/>
    <n v="8"/>
    <n v="2"/>
    <n v="4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920"/>
    <n v="1975"/>
    <n v="49"/>
    <s v="Gen X"/>
    <s v="PhD"/>
    <s v="College"/>
    <s v="Single"/>
    <n v="52614"/>
    <n v="52614"/>
    <s v="Bracket 3"/>
    <n v="0"/>
    <n v="1"/>
    <s v="Parent"/>
    <s v="2012-12-01"/>
    <d v="2014-10-04T00:00:00"/>
    <n v="672"/>
    <n v="63"/>
    <n v="609"/>
    <d v="2013-02-02T00:00:00"/>
    <n v="789"/>
    <n v="0"/>
    <n v="142"/>
    <n v="12"/>
    <n v="9"/>
    <n v="38"/>
    <n v="990"/>
    <n v="1.4732142857142858"/>
    <x v="4"/>
    <s v="Yes"/>
    <n v="2"/>
    <x v="0"/>
    <n v="8"/>
    <n v="2"/>
    <n v="4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162"/>
    <n v="1976"/>
    <n v="48"/>
    <s v="Gen X"/>
    <s v="Bachelors"/>
    <s v="College"/>
    <s v="Married"/>
    <n v="56939"/>
    <n v="56939"/>
    <s v="Bracket 4"/>
    <n v="0"/>
    <n v="1"/>
    <s v="Parent"/>
    <s v="2013-09-18"/>
    <d v="2014-10-04T00:00:00"/>
    <n v="381"/>
    <n v="19"/>
    <n v="362"/>
    <d v="2013-10-07T00:00:00"/>
    <n v="256"/>
    <n v="34"/>
    <n v="103"/>
    <n v="90"/>
    <n v="29"/>
    <n v="49"/>
    <n v="561"/>
    <n v="1.4724409448818898"/>
    <x v="4"/>
    <s v="No"/>
    <n v="2"/>
    <x v="0"/>
    <n v="10"/>
    <n v="3"/>
    <n v="3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626"/>
    <n v="1964"/>
    <n v="60"/>
    <s v="Boomers"/>
    <s v="PhD"/>
    <s v="College"/>
    <s v="Single"/>
    <n v="61798"/>
    <n v="61798"/>
    <s v="Bracket 4"/>
    <n v="0"/>
    <n v="0"/>
    <s v="Not Parent"/>
    <s v="2013-11-23"/>
    <d v="2014-10-04T00:00:00"/>
    <n v="315"/>
    <n v="13"/>
    <n v="302"/>
    <d v="2013-12-06T00:00:00"/>
    <n v="338"/>
    <n v="4"/>
    <n v="89"/>
    <n v="11"/>
    <n v="8"/>
    <n v="13"/>
    <n v="463"/>
    <n v="1.4698412698412699"/>
    <x v="4"/>
    <s v="No"/>
    <n v="1"/>
    <x v="0"/>
    <n v="9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001"/>
    <n v="1979"/>
    <n v="45"/>
    <s v="Gen X"/>
    <s v="Bachelors"/>
    <s v="College"/>
    <s v="Married"/>
    <n v="56775"/>
    <n v="56775"/>
    <s v="Bracket 4"/>
    <n v="0"/>
    <n v="1"/>
    <s v="Parent"/>
    <s v="2013-01-02"/>
    <d v="2014-10-04T00:00:00"/>
    <n v="640"/>
    <n v="62"/>
    <n v="578"/>
    <d v="2013-03-05T00:00:00"/>
    <n v="614"/>
    <n v="35"/>
    <n v="160"/>
    <n v="58"/>
    <n v="35"/>
    <n v="35"/>
    <n v="937"/>
    <n v="1.4640625"/>
    <x v="4"/>
    <s v="Yes"/>
    <n v="2"/>
    <x v="0"/>
    <n v="10"/>
    <n v="5"/>
    <n v="8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92"/>
    <n v="1980"/>
    <n v="44"/>
    <s v="Millennials"/>
    <s v="Bachelors"/>
    <s v="College"/>
    <s v="Married"/>
    <n v="61014"/>
    <n v="61014"/>
    <s v="Bracket 4"/>
    <n v="0"/>
    <n v="1"/>
    <s v="Parent"/>
    <s v="2012-08-11"/>
    <d v="2014-10-04T00:00:00"/>
    <n v="784"/>
    <n v="17"/>
    <n v="767"/>
    <d v="2012-08-28T00:00:00"/>
    <n v="269"/>
    <n v="129"/>
    <n v="495"/>
    <n v="182"/>
    <n v="43"/>
    <n v="29"/>
    <n v="1147"/>
    <n v="1.4630102040816326"/>
    <x v="4"/>
    <s v="No"/>
    <n v="4"/>
    <x v="1"/>
    <n v="4"/>
    <n v="9"/>
    <n v="3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370"/>
    <n v="1976"/>
    <n v="48"/>
    <s v="Gen X"/>
    <s v="Postgraduate"/>
    <s v="College"/>
    <s v="Partner"/>
    <n v="75484"/>
    <n v="75484"/>
    <s v="Bracket 5"/>
    <n v="0"/>
    <n v="1"/>
    <s v="Parent"/>
    <s v="2012-08-02"/>
    <d v="2014-10-04T00:00:00"/>
    <n v="793"/>
    <n v="50"/>
    <n v="743"/>
    <d v="2012-09-21T00:00:00"/>
    <n v="378"/>
    <n v="97"/>
    <n v="259"/>
    <n v="197"/>
    <n v="194"/>
    <n v="34"/>
    <n v="1159"/>
    <n v="1.4615384615384615"/>
    <x v="4"/>
    <s v="Yes"/>
    <n v="2"/>
    <x v="0"/>
    <n v="6"/>
    <n v="7"/>
    <n v="3"/>
    <x v="2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420"/>
    <n v="1955"/>
    <n v="69"/>
    <s v="Boomers"/>
    <s v="Master"/>
    <s v="College"/>
    <s v="Divorced"/>
    <n v="46390"/>
    <n v="46390"/>
    <s v="Bracket 3"/>
    <n v="0"/>
    <n v="1"/>
    <s v="Parent"/>
    <s v="2014-05-05"/>
    <d v="2014-10-04T00:00:00"/>
    <n v="152"/>
    <n v="56"/>
    <n v="96"/>
    <d v="2014-06-30T00:00:00"/>
    <n v="95"/>
    <n v="14"/>
    <n v="64"/>
    <n v="2"/>
    <n v="9"/>
    <n v="38"/>
    <n v="222"/>
    <n v="1.4605263157894737"/>
    <x v="4"/>
    <s v="Yes"/>
    <n v="1"/>
    <x v="0"/>
    <n v="3"/>
    <n v="4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802"/>
    <n v="1992"/>
    <n v="32"/>
    <s v="Millennials"/>
    <s v="Postgraduate"/>
    <s v="College"/>
    <s v="Married"/>
    <n v="87000"/>
    <n v="87000"/>
    <s v="Bracket 5"/>
    <n v="0"/>
    <n v="0"/>
    <s v="Not Parent"/>
    <s v="2012-12-15"/>
    <d v="2014-10-04T00:00:00"/>
    <n v="658"/>
    <n v="61"/>
    <n v="597"/>
    <d v="2013-02-14T00:00:00"/>
    <n v="196"/>
    <n v="25"/>
    <n v="607"/>
    <n v="67"/>
    <n v="17"/>
    <n v="49"/>
    <n v="961"/>
    <n v="1.4604863221884499"/>
    <x v="4"/>
    <s v="Yes"/>
    <n v="1"/>
    <x v="0"/>
    <n v="7"/>
    <n v="4"/>
    <n v="6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02"/>
    <n v="1980"/>
    <n v="44"/>
    <s v="Millennials"/>
    <s v="Bachelors"/>
    <s v="College"/>
    <s v="Partner"/>
    <n v="62994"/>
    <n v="62994"/>
    <s v="Bracket 4"/>
    <n v="1"/>
    <n v="0"/>
    <s v="Parent"/>
    <s v="2014-03-04"/>
    <d v="2014-10-04T00:00:00"/>
    <n v="214"/>
    <n v="74"/>
    <n v="140"/>
    <d v="2014-05-17T00:00:00"/>
    <n v="224"/>
    <n v="12"/>
    <n v="48"/>
    <n v="4"/>
    <n v="12"/>
    <n v="12"/>
    <n v="312"/>
    <n v="1.4579439252336448"/>
    <x v="4"/>
    <s v="Yes"/>
    <n v="1"/>
    <x v="0"/>
    <n v="4"/>
    <n v="6"/>
    <n v="2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640"/>
    <n v="1967"/>
    <n v="57"/>
    <s v="Gen X"/>
    <s v="Bachelors"/>
    <s v="College"/>
    <s v="Divorced"/>
    <n v="70647"/>
    <n v="70647"/>
    <s v="Bracket 4"/>
    <n v="0"/>
    <n v="1"/>
    <s v="Parent"/>
    <s v="2012-09-21"/>
    <d v="2014-10-04T00:00:00"/>
    <n v="743"/>
    <n v="65"/>
    <n v="678"/>
    <d v="2012-11-25T00:00:00"/>
    <n v="561"/>
    <n v="85"/>
    <n v="171"/>
    <n v="25"/>
    <n v="123"/>
    <n v="114"/>
    <n v="1079"/>
    <n v="1.4522207267833109"/>
    <x v="4"/>
    <s v="Yes"/>
    <n v="2"/>
    <x v="0"/>
    <n v="13"/>
    <n v="4"/>
    <n v="7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091"/>
    <n v="1956"/>
    <n v="68"/>
    <s v="Boomers"/>
    <s v="Bachelors"/>
    <s v="College"/>
    <s v="Married"/>
    <n v="63943"/>
    <n v="63943"/>
    <s v="Bracket 4"/>
    <n v="0"/>
    <n v="1"/>
    <s v="Parent"/>
    <s v="2012-09-02"/>
    <d v="2014-10-04T00:00:00"/>
    <n v="762"/>
    <n v="50"/>
    <n v="712"/>
    <d v="2012-10-22T00:00:00"/>
    <n v="423"/>
    <n v="184"/>
    <n v="368"/>
    <n v="13"/>
    <n v="97"/>
    <n v="21"/>
    <n v="1106"/>
    <n v="1.4514435695538057"/>
    <x v="4"/>
    <s v="Yes"/>
    <n v="1"/>
    <x v="0"/>
    <n v="6"/>
    <n v="6"/>
    <n v="4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041"/>
    <n v="1971"/>
    <n v="53"/>
    <s v="Gen X"/>
    <s v="PhD"/>
    <s v="College"/>
    <s v="Widow"/>
    <n v="47111"/>
    <n v="47111"/>
    <s v="Bracket 3"/>
    <n v="0"/>
    <n v="1"/>
    <s v="Parent"/>
    <s v="2012-09-08"/>
    <d v="2014-10-04T00:00:00"/>
    <n v="756"/>
    <n v="35"/>
    <n v="721"/>
    <d v="2012-10-13T00:00:00"/>
    <n v="595"/>
    <n v="71"/>
    <n v="153"/>
    <n v="120"/>
    <n v="112"/>
    <n v="41"/>
    <n v="1092"/>
    <n v="1.4444444444444444"/>
    <x v="4"/>
    <s v="No"/>
    <n v="6"/>
    <x v="1"/>
    <n v="10"/>
    <n v="3"/>
    <n v="2"/>
    <x v="0"/>
    <n v="9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9426"/>
    <n v="1964"/>
    <n v="60"/>
    <s v="Boomers"/>
    <s v="Master"/>
    <s v="College"/>
    <s v="Single"/>
    <n v="58308"/>
    <n v="58308"/>
    <s v="Bracket 4"/>
    <n v="0"/>
    <n v="1"/>
    <s v="Parent"/>
    <s v="2013-01-12"/>
    <d v="2014-10-04T00:00:00"/>
    <n v="630"/>
    <n v="77"/>
    <n v="553"/>
    <d v="2013-03-30T00:00:00"/>
    <n v="691"/>
    <n v="0"/>
    <n v="69"/>
    <n v="10"/>
    <n v="0"/>
    <n v="130"/>
    <n v="900"/>
    <n v="1.4285714285714286"/>
    <x v="4"/>
    <s v="Yes"/>
    <n v="4"/>
    <x v="1"/>
    <n v="3"/>
    <n v="2"/>
    <n v="6"/>
    <x v="1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542"/>
    <n v="1975"/>
    <n v="49"/>
    <s v="Gen X"/>
    <s v="Bachelors"/>
    <s v="College"/>
    <s v="Single"/>
    <n v="56243"/>
    <n v="56243"/>
    <s v="Bracket 4"/>
    <n v="1"/>
    <n v="2"/>
    <s v="Parent"/>
    <s v="2013-12-30"/>
    <d v="2014-10-04T00:00:00"/>
    <n v="278"/>
    <n v="26"/>
    <n v="252"/>
    <d v="2014-01-25T00:00:00"/>
    <n v="347"/>
    <n v="0"/>
    <n v="35"/>
    <n v="4"/>
    <n v="3"/>
    <n v="7"/>
    <n v="396"/>
    <n v="1.4244604316546763"/>
    <x v="4"/>
    <s v="No"/>
    <n v="6"/>
    <x v="1"/>
    <n v="8"/>
    <n v="4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934"/>
    <n v="1966"/>
    <n v="58"/>
    <s v="Gen X"/>
    <s v="Bachelors"/>
    <s v="College"/>
    <s v="Married"/>
    <n v="61286"/>
    <n v="61286"/>
    <s v="Bracket 4"/>
    <n v="0"/>
    <n v="1"/>
    <s v="Parent"/>
    <s v="2013-08-02"/>
    <d v="2014-10-04T00:00:00"/>
    <n v="428"/>
    <n v="34"/>
    <n v="394"/>
    <d v="2013-09-05T00:00:00"/>
    <n v="356"/>
    <n v="0"/>
    <n v="107"/>
    <n v="19"/>
    <n v="9"/>
    <n v="117"/>
    <n v="608"/>
    <n v="1.4205607476635513"/>
    <x v="4"/>
    <s v="No"/>
    <n v="2"/>
    <x v="0"/>
    <n v="8"/>
    <n v="7"/>
    <n v="1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493"/>
    <n v="1966"/>
    <n v="58"/>
    <s v="Gen X"/>
    <s v="Bachelors"/>
    <s v="College"/>
    <s v="Married"/>
    <n v="61286"/>
    <n v="61286"/>
    <s v="Bracket 4"/>
    <n v="0"/>
    <n v="1"/>
    <s v="Parent"/>
    <s v="2013-08-02"/>
    <d v="2014-10-04T00:00:00"/>
    <n v="428"/>
    <n v="34"/>
    <n v="394"/>
    <d v="2013-09-05T00:00:00"/>
    <n v="356"/>
    <n v="0"/>
    <n v="107"/>
    <n v="19"/>
    <n v="9"/>
    <n v="117"/>
    <n v="608"/>
    <n v="1.4205607476635513"/>
    <x v="4"/>
    <s v="No"/>
    <n v="2"/>
    <x v="0"/>
    <n v="8"/>
    <n v="7"/>
    <n v="1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51"/>
    <n v="1972"/>
    <n v="52"/>
    <s v="Gen X"/>
    <s v="Master"/>
    <s v="College"/>
    <s v="Married"/>
    <n v="57136"/>
    <n v="57136"/>
    <s v="Bracket 4"/>
    <n v="1"/>
    <n v="1"/>
    <s v="Parent"/>
    <s v="2013-07-09"/>
    <d v="2014-10-04T00:00:00"/>
    <n v="452"/>
    <n v="48"/>
    <n v="404"/>
    <d v="2013-08-26T00:00:00"/>
    <n v="306"/>
    <n v="5"/>
    <n v="109"/>
    <n v="21"/>
    <n v="109"/>
    <n v="92"/>
    <n v="642"/>
    <n v="1.4203539823008851"/>
    <x v="4"/>
    <s v="No"/>
    <n v="9"/>
    <x v="1"/>
    <n v="10"/>
    <n v="5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342"/>
    <n v="1961"/>
    <n v="63"/>
    <s v="Boomers"/>
    <s v="Postgraduate"/>
    <s v="College"/>
    <s v="Widow"/>
    <n v="59184"/>
    <n v="59184"/>
    <s v="Bracket 4"/>
    <n v="0"/>
    <n v="1"/>
    <s v="Parent"/>
    <s v="2012-09-09"/>
    <d v="2014-10-04T00:00:00"/>
    <n v="755"/>
    <n v="6"/>
    <n v="749"/>
    <d v="2012-09-15T00:00:00"/>
    <n v="341"/>
    <n v="142"/>
    <n v="113"/>
    <n v="259"/>
    <n v="151"/>
    <n v="66"/>
    <n v="1072"/>
    <n v="1.4198675496688742"/>
    <x v="4"/>
    <s v="No"/>
    <n v="3"/>
    <x v="0"/>
    <n v="12"/>
    <n v="6"/>
    <n v="6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50"/>
    <n v="1952"/>
    <n v="72"/>
    <s v="Boomers"/>
    <s v="Bachelors"/>
    <s v="College"/>
    <s v="Divorced"/>
    <n v="62335"/>
    <n v="62335"/>
    <s v="Bracket 4"/>
    <n v="0"/>
    <n v="1"/>
    <s v="Parent"/>
    <s v="2013-05-23"/>
    <d v="2014-10-04T00:00:00"/>
    <n v="499"/>
    <n v="87"/>
    <n v="412"/>
    <d v="2013-08-18T00:00:00"/>
    <n v="243"/>
    <n v="131"/>
    <n v="217"/>
    <n v="85"/>
    <n v="6"/>
    <n v="26"/>
    <n v="708"/>
    <n v="1.4188376753507015"/>
    <x v="4"/>
    <s v="Yes"/>
    <n v="2"/>
    <x v="0"/>
    <n v="13"/>
    <n v="3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732"/>
    <n v="1955"/>
    <n v="69"/>
    <s v="Boomers"/>
    <s v="Master"/>
    <s v="College"/>
    <s v="Married"/>
    <n v="52750"/>
    <n v="52750"/>
    <s v="Bracket 3"/>
    <n v="0"/>
    <n v="1"/>
    <s v="Parent"/>
    <s v="2013-02-04"/>
    <d v="2014-10-04T00:00:00"/>
    <n v="607"/>
    <n v="72"/>
    <n v="535"/>
    <d v="2013-04-17T00:00:00"/>
    <n v="393"/>
    <n v="0"/>
    <n v="239"/>
    <n v="90"/>
    <n v="69"/>
    <n v="69"/>
    <n v="860"/>
    <n v="1.4168039538714992"/>
    <x v="4"/>
    <s v="Yes"/>
    <n v="6"/>
    <x v="1"/>
    <n v="9"/>
    <n v="5"/>
    <n v="7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439"/>
    <n v="1958"/>
    <n v="66"/>
    <s v="Boomers"/>
    <s v="Bachelors"/>
    <s v="College"/>
    <s v="Married"/>
    <n v="61074"/>
    <n v="61074"/>
    <s v="Bracket 4"/>
    <n v="0"/>
    <n v="1"/>
    <s v="Parent"/>
    <s v="2012-08-17"/>
    <d v="2014-10-04T00:00:00"/>
    <n v="778"/>
    <n v="37"/>
    <n v="741"/>
    <d v="2012-09-23T00:00:00"/>
    <n v="789"/>
    <n v="0"/>
    <n v="133"/>
    <n v="0"/>
    <n v="28"/>
    <n v="152"/>
    <n v="1102"/>
    <n v="1.4164524421593829"/>
    <x v="4"/>
    <s v="No"/>
    <n v="7"/>
    <x v="1"/>
    <n v="8"/>
    <n v="11"/>
    <n v="5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852"/>
    <n v="1976"/>
    <n v="48"/>
    <s v="Gen X"/>
    <s v="Bachelors"/>
    <s v="College"/>
    <s v="Married"/>
    <n v="61064"/>
    <n v="61064"/>
    <s v="Bracket 4"/>
    <n v="0"/>
    <n v="1"/>
    <s v="Parent"/>
    <s v="2012-08-31"/>
    <d v="2014-10-04T00:00:00"/>
    <n v="764"/>
    <n v="80"/>
    <n v="684"/>
    <d v="2012-11-19T00:00:00"/>
    <n v="387"/>
    <n v="126"/>
    <n v="342"/>
    <n v="0"/>
    <n v="45"/>
    <n v="180"/>
    <n v="1080"/>
    <n v="1.4136125654450262"/>
    <x v="4"/>
    <s v="Yes"/>
    <n v="5"/>
    <x v="1"/>
    <n v="11"/>
    <n v="8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070"/>
    <n v="1969"/>
    <n v="55"/>
    <s v="Gen X"/>
    <s v="PhD"/>
    <s v="College"/>
    <s v="Married"/>
    <n v="94871"/>
    <n v="94871"/>
    <s v="Bracket 5"/>
    <n v="0"/>
    <n v="2"/>
    <s v="Parent"/>
    <s v="2012-09-01"/>
    <d v="2014-10-04T00:00:00"/>
    <n v="763"/>
    <n v="99"/>
    <n v="664"/>
    <d v="2012-12-09T00:00:00"/>
    <n v="169"/>
    <n v="24"/>
    <n v="553"/>
    <n v="188"/>
    <n v="0"/>
    <n v="144"/>
    <n v="1078"/>
    <n v="1.4128440366972477"/>
    <x v="4"/>
    <s v="Yes"/>
    <n v="1"/>
    <x v="0"/>
    <n v="4"/>
    <n v="8"/>
    <n v="5"/>
    <x v="2"/>
    <n v="7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9999"/>
    <n v="1965"/>
    <n v="59"/>
    <s v="Gen X"/>
    <s v="Bachelors"/>
    <s v="College"/>
    <s v="Partner"/>
    <n v="75276"/>
    <n v="75276"/>
    <s v="Bracket 5"/>
    <n v="0"/>
    <n v="0"/>
    <s v="Not Parent"/>
    <s v="2012-09-27"/>
    <d v="2014-10-04T00:00:00"/>
    <n v="737"/>
    <n v="2"/>
    <n v="735"/>
    <d v="2012-09-29T00:00:00"/>
    <n v="610"/>
    <n v="105"/>
    <n v="125"/>
    <n v="137"/>
    <n v="42"/>
    <n v="21"/>
    <n v="1040"/>
    <n v="1.4111261872455902"/>
    <x v="4"/>
    <s v="No"/>
    <n v="1"/>
    <x v="0"/>
    <n v="9"/>
    <n v="9"/>
    <n v="4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055"/>
    <n v="1952"/>
    <n v="72"/>
    <s v="Boomers"/>
    <s v="PhD"/>
    <s v="College"/>
    <s v="Partner"/>
    <n v="61010"/>
    <n v="61010"/>
    <s v="Bracket 4"/>
    <n v="0"/>
    <n v="1"/>
    <s v="Parent"/>
    <s v="2012-10-09"/>
    <d v="2014-10-04T00:00:00"/>
    <n v="725"/>
    <n v="57"/>
    <n v="668"/>
    <d v="2012-12-05T00:00:00"/>
    <n v="888"/>
    <n v="0"/>
    <n v="57"/>
    <n v="0"/>
    <n v="0"/>
    <n v="76"/>
    <n v="1021"/>
    <n v="1.4082758620689655"/>
    <x v="4"/>
    <s v="Yes"/>
    <n v="2"/>
    <x v="0"/>
    <n v="11"/>
    <n v="8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182"/>
    <n v="1973"/>
    <n v="51"/>
    <s v="Gen X"/>
    <s v="PhD"/>
    <s v="College"/>
    <s v="Single"/>
    <n v="46854"/>
    <n v="46854"/>
    <s v="Bracket 3"/>
    <n v="1"/>
    <n v="1"/>
    <s v="Parent"/>
    <s v="2014-03-31"/>
    <d v="2014-10-04T00:00:00"/>
    <n v="187"/>
    <n v="81"/>
    <n v="106"/>
    <d v="2014-06-20T00:00:00"/>
    <n v="96"/>
    <n v="1"/>
    <n v="79"/>
    <n v="7"/>
    <n v="1"/>
    <n v="79"/>
    <n v="263"/>
    <n v="1.4064171122994653"/>
    <x v="4"/>
    <s v="Yes"/>
    <n v="6"/>
    <x v="1"/>
    <n v="3"/>
    <n v="5"/>
    <n v="1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6131"/>
    <n v="1980"/>
    <n v="44"/>
    <s v="Millennials"/>
    <s v="Postgraduate"/>
    <s v="College"/>
    <s v="Married"/>
    <n v="70829"/>
    <n v="70829"/>
    <s v="Bracket 4"/>
    <n v="1"/>
    <n v="1"/>
    <s v="Parent"/>
    <s v="2013-12-01"/>
    <d v="2014-10-04T00:00:00"/>
    <n v="307"/>
    <n v="87"/>
    <n v="220"/>
    <d v="2014-02-26T00:00:00"/>
    <n v="141"/>
    <n v="70"/>
    <n v="106"/>
    <n v="72"/>
    <n v="19"/>
    <n v="23"/>
    <n v="431"/>
    <n v="1.4039087947882736"/>
    <x v="4"/>
    <s v="Yes"/>
    <n v="2"/>
    <x v="0"/>
    <n v="8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440"/>
    <n v="1964"/>
    <n v="60"/>
    <s v="Boomers"/>
    <s v="Master"/>
    <s v="College"/>
    <s v="Married"/>
    <n v="64100"/>
    <n v="64100"/>
    <s v="Bracket 4"/>
    <n v="0"/>
    <n v="1"/>
    <s v="Parent"/>
    <s v="2013-09-10"/>
    <d v="2014-10-04T00:00:00"/>
    <n v="389"/>
    <n v="93"/>
    <n v="296"/>
    <d v="2013-12-12T00:00:00"/>
    <n v="509"/>
    <n v="0"/>
    <n v="27"/>
    <n v="0"/>
    <n v="0"/>
    <n v="10"/>
    <n v="546"/>
    <n v="1.4035989717223651"/>
    <x v="4"/>
    <s v="Yes"/>
    <n v="1"/>
    <x v="0"/>
    <n v="6"/>
    <n v="8"/>
    <n v="3"/>
    <x v="2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9805"/>
    <n v="1953"/>
    <n v="71"/>
    <s v="Boomers"/>
    <s v="Master"/>
    <s v="College"/>
    <s v="Partner"/>
    <n v="56129"/>
    <n v="56129"/>
    <s v="Bracket 4"/>
    <n v="0"/>
    <n v="1"/>
    <s v="Parent"/>
    <s v="2013-06-20"/>
    <d v="2014-10-04T00:00:00"/>
    <n v="471"/>
    <n v="65"/>
    <n v="406"/>
    <d v="2013-08-24T00:00:00"/>
    <n v="320"/>
    <n v="48"/>
    <n v="133"/>
    <n v="39"/>
    <n v="72"/>
    <n v="48"/>
    <n v="660"/>
    <n v="1.4012738853503184"/>
    <x v="4"/>
    <s v="Yes"/>
    <n v="4"/>
    <x v="1"/>
    <n v="10"/>
    <n v="6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49"/>
    <n v="1953"/>
    <n v="71"/>
    <s v="Boomers"/>
    <s v="Master"/>
    <s v="College"/>
    <s v="Partner"/>
    <n v="56129"/>
    <n v="56129"/>
    <s v="Bracket 4"/>
    <n v="0"/>
    <n v="1"/>
    <s v="Parent"/>
    <s v="2013-06-20"/>
    <d v="2014-10-04T00:00:00"/>
    <n v="471"/>
    <n v="65"/>
    <n v="406"/>
    <d v="2013-08-24T00:00:00"/>
    <n v="320"/>
    <n v="48"/>
    <n v="133"/>
    <n v="39"/>
    <n v="72"/>
    <n v="48"/>
    <n v="660"/>
    <n v="1.4012738853503184"/>
    <x v="4"/>
    <s v="Yes"/>
    <n v="4"/>
    <x v="1"/>
    <n v="10"/>
    <n v="6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26"/>
    <n v="1975"/>
    <n v="49"/>
    <s v="Gen X"/>
    <s v="Bachelors"/>
    <s v="College"/>
    <s v="Single"/>
    <n v="55801"/>
    <n v="55801"/>
    <s v="Bracket 4"/>
    <n v="1"/>
    <n v="1"/>
    <s v="Parent"/>
    <s v="2013-09-22"/>
    <d v="2014-10-04T00:00:00"/>
    <n v="377"/>
    <n v="35"/>
    <n v="342"/>
    <d v="2013-10-27T00:00:00"/>
    <n v="367"/>
    <n v="4"/>
    <n v="51"/>
    <n v="6"/>
    <n v="4"/>
    <n v="95"/>
    <n v="527"/>
    <n v="1.3978779840848807"/>
    <x v="4"/>
    <s v="No"/>
    <n v="6"/>
    <x v="1"/>
    <n v="6"/>
    <n v="7"/>
    <n v="2"/>
    <x v="2"/>
    <n v="7"/>
    <n v="1"/>
    <n v="0"/>
    <n v="0"/>
    <n v="0"/>
    <n v="0"/>
    <n v="1"/>
    <x v="0"/>
    <n v="1"/>
    <s v="Converted"/>
    <x v="0"/>
    <n v="3"/>
    <n v="11"/>
    <n v="0"/>
    <n v="3"/>
    <n v="0"/>
    <n v="1"/>
    <n v="4"/>
    <x v="1"/>
  </r>
  <r>
    <n v="6720"/>
    <n v="1968"/>
    <n v="56"/>
    <s v="Gen X"/>
    <s v="Master"/>
    <s v="College"/>
    <s v="Partner"/>
    <n v="43795"/>
    <n v="43795"/>
    <s v="Bracket 3"/>
    <n v="0"/>
    <n v="1"/>
    <s v="Parent"/>
    <s v="2013-10-16"/>
    <d v="2014-10-04T00:00:00"/>
    <n v="353"/>
    <n v="11"/>
    <n v="342"/>
    <d v="2013-10-27T00:00:00"/>
    <n v="314"/>
    <n v="11"/>
    <n v="53"/>
    <n v="4"/>
    <n v="3"/>
    <n v="107"/>
    <n v="492"/>
    <n v="1.3937677053824362"/>
    <x v="4"/>
    <s v="No"/>
    <n v="3"/>
    <x v="0"/>
    <n v="4"/>
    <n v="7"/>
    <n v="3"/>
    <x v="2"/>
    <n v="7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6237"/>
    <n v="1966"/>
    <n v="58"/>
    <s v="Gen X"/>
    <s v="PhD"/>
    <s v="College"/>
    <s v="Single"/>
    <n v="7144"/>
    <n v="85728"/>
    <s v="Bracket 5"/>
    <n v="0"/>
    <n v="2"/>
    <s v="Parent"/>
    <s v="2013-12-07"/>
    <d v="2014-10-04T00:00:00"/>
    <n v="301"/>
    <n v="92"/>
    <n v="209"/>
    <d v="2014-03-09T00:00:00"/>
    <n v="81"/>
    <n v="4"/>
    <n v="33"/>
    <n v="5"/>
    <n v="2"/>
    <n v="291"/>
    <n v="416"/>
    <n v="1.3820598006644518"/>
    <x v="4"/>
    <s v="Yes"/>
    <n v="0"/>
    <x v="0"/>
    <n v="1"/>
    <n v="23"/>
    <n v="1"/>
    <x v="2"/>
    <n v="0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02"/>
    <n v="1960"/>
    <n v="64"/>
    <s v="Boomers"/>
    <s v="Bachelors"/>
    <s v="College"/>
    <s v="Partner"/>
    <n v="63381"/>
    <n v="63381"/>
    <s v="Bracket 4"/>
    <n v="0"/>
    <n v="1"/>
    <s v="Parent"/>
    <s v="2012-10-05"/>
    <d v="2014-10-04T00:00:00"/>
    <n v="729"/>
    <n v="78"/>
    <n v="651"/>
    <d v="2012-12-22T00:00:00"/>
    <n v="571"/>
    <n v="50"/>
    <n v="142"/>
    <n v="33"/>
    <n v="50"/>
    <n v="159"/>
    <n v="1005"/>
    <n v="1.3786008230452675"/>
    <x v="4"/>
    <s v="Yes"/>
    <n v="4"/>
    <x v="1"/>
    <n v="13"/>
    <n v="4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856"/>
    <n v="1960"/>
    <n v="64"/>
    <s v="Boomers"/>
    <s v="Bachelors"/>
    <s v="College"/>
    <s v="Partner"/>
    <n v="63381"/>
    <n v="63381"/>
    <s v="Bracket 4"/>
    <n v="0"/>
    <n v="1"/>
    <s v="Parent"/>
    <s v="2012-10-05"/>
    <d v="2014-10-04T00:00:00"/>
    <n v="729"/>
    <n v="78"/>
    <n v="651"/>
    <d v="2012-12-22T00:00:00"/>
    <n v="571"/>
    <n v="50"/>
    <n v="142"/>
    <n v="33"/>
    <n v="50"/>
    <n v="159"/>
    <n v="1005"/>
    <n v="1.3786008230452675"/>
    <x v="4"/>
    <s v="Yes"/>
    <n v="4"/>
    <x v="1"/>
    <n v="13"/>
    <n v="4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599"/>
    <n v="1976"/>
    <n v="48"/>
    <s v="Gen X"/>
    <s v="Master"/>
    <s v="College"/>
    <s v="Married"/>
    <n v="49681"/>
    <n v="49681"/>
    <s v="Bracket 3"/>
    <n v="0"/>
    <n v="2"/>
    <s v="Parent"/>
    <s v="2013-11-04"/>
    <d v="2014-10-04T00:00:00"/>
    <n v="334"/>
    <n v="66"/>
    <n v="268"/>
    <d v="2014-01-09T00:00:00"/>
    <n v="411"/>
    <n v="0"/>
    <n v="26"/>
    <n v="0"/>
    <n v="0"/>
    <n v="21"/>
    <n v="458"/>
    <n v="1.3712574850299402"/>
    <x v="4"/>
    <s v="Yes"/>
    <n v="6"/>
    <x v="1"/>
    <n v="7"/>
    <n v="7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9"/>
    <n v="1976"/>
    <n v="48"/>
    <s v="Gen X"/>
    <s v="Master"/>
    <s v="College"/>
    <s v="Married"/>
    <n v="49681"/>
    <n v="49681"/>
    <s v="Bracket 3"/>
    <n v="0"/>
    <n v="2"/>
    <s v="Parent"/>
    <s v="2013-11-04"/>
    <d v="2014-10-04T00:00:00"/>
    <n v="334"/>
    <n v="66"/>
    <n v="268"/>
    <d v="2014-01-09T00:00:00"/>
    <n v="411"/>
    <n v="0"/>
    <n v="26"/>
    <n v="0"/>
    <n v="0"/>
    <n v="21"/>
    <n v="458"/>
    <n v="1.3712574850299402"/>
    <x v="4"/>
    <s v="Yes"/>
    <n v="6"/>
    <x v="1"/>
    <n v="7"/>
    <n v="7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204"/>
    <n v="1970"/>
    <n v="54"/>
    <s v="Gen X"/>
    <s v="Bachelors"/>
    <s v="College"/>
    <s v="Widow"/>
    <n v="66731"/>
    <n v="66731"/>
    <s v="Bracket 4"/>
    <n v="0"/>
    <n v="1"/>
    <s v="Parent"/>
    <s v="2012-09-12"/>
    <d v="2014-10-04T00:00:00"/>
    <n v="752"/>
    <n v="33"/>
    <n v="719"/>
    <d v="2012-10-15T00:00:00"/>
    <n v="371"/>
    <n v="159"/>
    <n v="194"/>
    <n v="58"/>
    <n v="106"/>
    <n v="141"/>
    <n v="1029"/>
    <n v="1.3683510638297873"/>
    <x v="4"/>
    <s v="No"/>
    <n v="4"/>
    <x v="1"/>
    <n v="6"/>
    <n v="4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48"/>
    <n v="1978"/>
    <n v="46"/>
    <s v="Gen X"/>
    <s v="PhD"/>
    <s v="College"/>
    <s v="Single"/>
    <n v="54880"/>
    <n v="54880"/>
    <s v="Bracket 4"/>
    <n v="1"/>
    <n v="0"/>
    <s v="Parent"/>
    <s v="2013-03-01"/>
    <d v="2014-10-04T00:00:00"/>
    <n v="582"/>
    <n v="57"/>
    <n v="525"/>
    <d v="2013-04-27T00:00:00"/>
    <n v="308"/>
    <n v="85"/>
    <n v="137"/>
    <n v="102"/>
    <n v="45"/>
    <n v="118"/>
    <n v="795"/>
    <n v="1.365979381443299"/>
    <x v="4"/>
    <s v="Yes"/>
    <n v="2"/>
    <x v="0"/>
    <n v="11"/>
    <n v="6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072"/>
    <n v="1969"/>
    <n v="55"/>
    <s v="Gen X"/>
    <s v="PhD"/>
    <s v="College"/>
    <s v="Partner"/>
    <n v="53374"/>
    <n v="53374"/>
    <s v="Bracket 4"/>
    <n v="0"/>
    <n v="1"/>
    <s v="Parent"/>
    <s v="2012-08-16"/>
    <d v="2014-10-04T00:00:00"/>
    <n v="779"/>
    <n v="34"/>
    <n v="745"/>
    <d v="2012-09-19T00:00:00"/>
    <n v="896"/>
    <n v="10"/>
    <n v="101"/>
    <n v="13"/>
    <n v="10"/>
    <n v="34"/>
    <n v="1064"/>
    <n v="1.3658536585365855"/>
    <x v="4"/>
    <s v="No"/>
    <n v="6"/>
    <x v="1"/>
    <n v="9"/>
    <n v="4"/>
    <n v="2"/>
    <x v="0"/>
    <n v="9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951"/>
    <n v="1981"/>
    <n v="43"/>
    <s v="Millennials"/>
    <s v="High School"/>
    <s v="No College"/>
    <s v="Married"/>
    <n v="34445"/>
    <n v="34445"/>
    <s v="Bracket 3"/>
    <n v="0"/>
    <n v="0"/>
    <s v="Not Parent"/>
    <s v="2013-01-27"/>
    <d v="2014-10-04T00:00:00"/>
    <n v="615"/>
    <n v="92"/>
    <n v="523"/>
    <d v="2013-04-29T00:00:00"/>
    <n v="228"/>
    <n v="122"/>
    <n v="122"/>
    <n v="208"/>
    <n v="129"/>
    <n v="30"/>
    <n v="839"/>
    <n v="1.3642276422764228"/>
    <x v="4"/>
    <s v="Yes"/>
    <n v="6"/>
    <x v="1"/>
    <n v="8"/>
    <n v="11"/>
    <n v="2"/>
    <x v="2"/>
    <n v="9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7822"/>
    <n v="1976"/>
    <n v="48"/>
    <s v="Gen X"/>
    <s v="Bachelors"/>
    <s v="College"/>
    <s v="Partner"/>
    <n v="54058"/>
    <n v="54058"/>
    <s v="Bracket 4"/>
    <n v="0"/>
    <n v="1"/>
    <s v="Parent"/>
    <s v="2013-06-04"/>
    <d v="2014-10-04T00:00:00"/>
    <n v="487"/>
    <n v="56"/>
    <n v="431"/>
    <d v="2013-07-30T00:00:00"/>
    <n v="198"/>
    <n v="18"/>
    <n v="252"/>
    <n v="32"/>
    <n v="108"/>
    <n v="54"/>
    <n v="662"/>
    <n v="1.3593429158110883"/>
    <x v="4"/>
    <s v="Yes"/>
    <n v="2"/>
    <x v="0"/>
    <n v="8"/>
    <n v="4"/>
    <n v="6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427"/>
    <n v="1955"/>
    <n v="69"/>
    <s v="Boomers"/>
    <s v="PhD"/>
    <s v="College"/>
    <s v="Married"/>
    <n v="59821"/>
    <n v="59821"/>
    <s v="Bracket 4"/>
    <n v="0"/>
    <n v="1"/>
    <s v="Parent"/>
    <s v="2013-04-12"/>
    <d v="2014-10-04T00:00:00"/>
    <n v="540"/>
    <n v="11"/>
    <n v="529"/>
    <d v="2013-04-23T00:00:00"/>
    <n v="629"/>
    <n v="0"/>
    <n v="70"/>
    <n v="0"/>
    <n v="0"/>
    <n v="35"/>
    <n v="734"/>
    <n v="1.3592592592592592"/>
    <x v="4"/>
    <s v="No"/>
    <n v="6"/>
    <x v="1"/>
    <n v="7"/>
    <n v="11"/>
    <n v="2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66"/>
    <n v="1944"/>
    <n v="80"/>
    <s v="Silent"/>
    <s v="Bachelors"/>
    <s v="College"/>
    <s v="Married"/>
    <n v="65275"/>
    <n v="65275"/>
    <s v="Bracket 4"/>
    <n v="0"/>
    <n v="0"/>
    <s v="Not Parent"/>
    <s v="2013-04-03"/>
    <d v="2014-10-04T00:00:00"/>
    <n v="549"/>
    <n v="9"/>
    <n v="540"/>
    <d v="2013-04-12T00:00:00"/>
    <n v="388"/>
    <n v="14"/>
    <n v="218"/>
    <n v="91"/>
    <n v="14"/>
    <n v="21"/>
    <n v="746"/>
    <n v="1.3588342440801457"/>
    <x v="4"/>
    <s v="No"/>
    <n v="1"/>
    <x v="0"/>
    <n v="13"/>
    <n v="4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882"/>
    <n v="1975"/>
    <n v="49"/>
    <s v="Gen X"/>
    <s v="Postgraduate"/>
    <s v="College"/>
    <s v="Divorced"/>
    <n v="67893"/>
    <n v="67893"/>
    <s v="Bracket 4"/>
    <n v="0"/>
    <n v="1"/>
    <s v="Parent"/>
    <s v="2012-10-01"/>
    <d v="2014-10-04T00:00:00"/>
    <n v="733"/>
    <n v="31"/>
    <n v="702"/>
    <d v="2012-11-01T00:00:00"/>
    <n v="711"/>
    <n v="28"/>
    <n v="142"/>
    <n v="49"/>
    <n v="18"/>
    <n v="47"/>
    <n v="995"/>
    <n v="1.3574351978171897"/>
    <x v="4"/>
    <s v="No"/>
    <n v="2"/>
    <x v="0"/>
    <n v="9"/>
    <n v="3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817"/>
    <n v="1970"/>
    <n v="54"/>
    <s v="Gen X"/>
    <s v="Master"/>
    <s v="College"/>
    <s v="Single"/>
    <n v="44802"/>
    <n v="44802"/>
    <s v="Bracket 3"/>
    <n v="0"/>
    <n v="0"/>
    <s v="Not Parent"/>
    <s v="2012-08-21"/>
    <d v="2014-10-04T00:00:00"/>
    <n v="774"/>
    <n v="71"/>
    <n v="703"/>
    <d v="2012-10-31T00:00:00"/>
    <n v="853"/>
    <n v="10"/>
    <n v="143"/>
    <n v="13"/>
    <n v="10"/>
    <n v="20"/>
    <n v="1049"/>
    <n v="1.3552971576227391"/>
    <x v="4"/>
    <s v="Yes"/>
    <n v="2"/>
    <x v="0"/>
    <n v="12"/>
    <n v="9"/>
    <n v="4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8148"/>
    <n v="1956"/>
    <n v="68"/>
    <s v="Boomers"/>
    <s v="Master"/>
    <s v="College"/>
    <s v="Partner"/>
    <n v="50898"/>
    <n v="50898"/>
    <s v="Bracket 3"/>
    <n v="1"/>
    <n v="1"/>
    <s v="Parent"/>
    <s v="2013-01-08"/>
    <d v="2014-10-04T00:00:00"/>
    <n v="634"/>
    <n v="88"/>
    <n v="546"/>
    <d v="2013-04-06T00:00:00"/>
    <n v="285"/>
    <n v="28"/>
    <n v="242"/>
    <n v="55"/>
    <n v="114"/>
    <n v="135"/>
    <n v="859"/>
    <n v="1.3548895899053628"/>
    <x v="4"/>
    <s v="Yes"/>
    <n v="13"/>
    <x v="1"/>
    <n v="12"/>
    <n v="6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4268"/>
    <n v="1959"/>
    <n v="65"/>
    <s v="Boomers"/>
    <s v="Bachelors"/>
    <s v="College"/>
    <s v="Married"/>
    <n v="53154"/>
    <n v="53154"/>
    <s v="Bracket 4"/>
    <n v="0"/>
    <n v="1"/>
    <s v="Parent"/>
    <s v="2014-06-09"/>
    <d v="2014-10-04T00:00:00"/>
    <n v="117"/>
    <n v="50"/>
    <n v="67"/>
    <d v="2014-07-29T00:00:00"/>
    <n v="129"/>
    <n v="0"/>
    <n v="21"/>
    <n v="0"/>
    <n v="1"/>
    <n v="7"/>
    <n v="158"/>
    <n v="1.3504273504273505"/>
    <x v="4"/>
    <s v="Yes"/>
    <n v="1"/>
    <x v="0"/>
    <n v="4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209"/>
    <n v="1954"/>
    <n v="70"/>
    <s v="Boomers"/>
    <s v="Bachelors"/>
    <s v="College"/>
    <s v="Divorced"/>
    <n v="50002"/>
    <n v="50002"/>
    <s v="Bracket 3"/>
    <n v="0"/>
    <n v="1"/>
    <s v="Parent"/>
    <s v="2013-06-17"/>
    <d v="2014-10-04T00:00:00"/>
    <n v="474"/>
    <n v="21"/>
    <n v="453"/>
    <d v="2013-07-08T00:00:00"/>
    <n v="443"/>
    <n v="5"/>
    <n v="71"/>
    <n v="21"/>
    <n v="16"/>
    <n v="82"/>
    <n v="638"/>
    <n v="1.3459915611814346"/>
    <x v="4"/>
    <s v="No"/>
    <n v="2"/>
    <x v="0"/>
    <n v="7"/>
    <n v="8"/>
    <n v="2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2727"/>
    <n v="1973"/>
    <n v="51"/>
    <s v="Gen X"/>
    <s v="Bachelors"/>
    <s v="College"/>
    <s v="Partner"/>
    <n v="57100"/>
    <n v="57100"/>
    <s v="Bracket 4"/>
    <n v="0"/>
    <n v="0"/>
    <s v="Not Parent"/>
    <s v="2013-12-04"/>
    <d v="2014-10-04T00:00:00"/>
    <n v="304"/>
    <n v="19"/>
    <n v="285"/>
    <d v="2013-12-23T00:00:00"/>
    <n v="181"/>
    <n v="21"/>
    <n v="69"/>
    <n v="39"/>
    <n v="3"/>
    <n v="96"/>
    <n v="409"/>
    <n v="1.3453947368421053"/>
    <x v="4"/>
    <s v="No"/>
    <n v="1"/>
    <x v="0"/>
    <n v="6"/>
    <n v="3"/>
    <n v="3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883"/>
    <n v="1972"/>
    <n v="52"/>
    <s v="Gen X"/>
    <s v="Bachelors"/>
    <s v="College"/>
    <s v="Married"/>
    <n v="77981"/>
    <n v="77981"/>
    <s v="Bracket 5"/>
    <n v="1"/>
    <n v="0"/>
    <s v="Parent"/>
    <s v="2013-05-26"/>
    <d v="2014-10-04T00:00:00"/>
    <n v="496"/>
    <n v="78"/>
    <n v="418"/>
    <d v="2013-08-12T00:00:00"/>
    <n v="138"/>
    <n v="120"/>
    <n v="204"/>
    <n v="16"/>
    <n v="126"/>
    <n v="60"/>
    <n v="664"/>
    <n v="1.3387096774193548"/>
    <x v="4"/>
    <s v="Yes"/>
    <n v="3"/>
    <x v="0"/>
    <n v="7"/>
    <n v="7"/>
    <n v="4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177"/>
    <n v="1974"/>
    <n v="50"/>
    <s v="Gen X"/>
    <s v="Master"/>
    <s v="College"/>
    <s v="Married"/>
    <n v="58494"/>
    <n v="58494"/>
    <s v="Bracket 4"/>
    <n v="0"/>
    <n v="1"/>
    <s v="Parent"/>
    <s v="2013-12-12"/>
    <d v="2014-10-04T00:00:00"/>
    <n v="296"/>
    <n v="56"/>
    <n v="240"/>
    <d v="2014-02-06T00:00:00"/>
    <n v="298"/>
    <n v="7"/>
    <n v="68"/>
    <n v="4"/>
    <n v="0"/>
    <n v="19"/>
    <n v="396"/>
    <n v="1.3378378378378379"/>
    <x v="4"/>
    <s v="Yes"/>
    <n v="2"/>
    <x v="0"/>
    <n v="6"/>
    <n v="6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722"/>
    <n v="1973"/>
    <n v="51"/>
    <s v="Gen X"/>
    <s v="Bachelors"/>
    <s v="College"/>
    <s v="Partner"/>
    <n v="55593"/>
    <n v="55593"/>
    <s v="Bracket 4"/>
    <n v="0"/>
    <n v="1"/>
    <s v="Parent"/>
    <s v="2013-08-21"/>
    <d v="2014-10-04T00:00:00"/>
    <n v="409"/>
    <n v="63"/>
    <n v="346"/>
    <d v="2013-10-23T00:00:00"/>
    <n v="293"/>
    <n v="8"/>
    <n v="124"/>
    <n v="11"/>
    <n v="4"/>
    <n v="106"/>
    <n v="546"/>
    <n v="1.3349633251833741"/>
    <x v="4"/>
    <s v="Yes"/>
    <n v="2"/>
    <x v="0"/>
    <n v="3"/>
    <n v="6"/>
    <n v="6"/>
    <x v="2"/>
    <n v="6"/>
    <n v="0"/>
    <n v="0"/>
    <n v="1"/>
    <n v="0"/>
    <n v="0"/>
    <n v="1"/>
    <x v="3"/>
    <n v="1"/>
    <s v="Converted"/>
    <x v="0"/>
    <n v="3"/>
    <n v="11"/>
    <n v="0"/>
    <n v="3"/>
    <n v="0"/>
    <n v="1"/>
    <n v="4"/>
    <x v="1"/>
  </r>
  <r>
    <n v="1459"/>
    <n v="1966"/>
    <n v="58"/>
    <s v="Gen X"/>
    <s v="PhD"/>
    <s v="College"/>
    <s v="Married"/>
    <n v="69063"/>
    <n v="69063"/>
    <s v="Bracket 4"/>
    <n v="0"/>
    <n v="1"/>
    <s v="Parent"/>
    <s v="2012-11-07"/>
    <d v="2014-10-04T00:00:00"/>
    <n v="696"/>
    <n v="16"/>
    <n v="680"/>
    <d v="2012-11-23T00:00:00"/>
    <n v="666"/>
    <n v="35"/>
    <n v="124"/>
    <n v="69"/>
    <n v="8"/>
    <n v="26"/>
    <n v="928"/>
    <n v="1.3333333333333333"/>
    <x v="4"/>
    <s v="No"/>
    <n v="1"/>
    <x v="0"/>
    <n v="5"/>
    <n v="5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616"/>
    <n v="1975"/>
    <n v="49"/>
    <s v="Gen X"/>
    <s v="Bachelors"/>
    <s v="College"/>
    <s v="Partner"/>
    <n v="59481"/>
    <n v="59481"/>
    <s v="Bracket 4"/>
    <n v="0"/>
    <n v="1"/>
    <s v="Parent"/>
    <s v="2013-10-23"/>
    <d v="2014-10-04T00:00:00"/>
    <n v="346"/>
    <n v="47"/>
    <n v="299"/>
    <d v="2013-12-09T00:00:00"/>
    <n v="178"/>
    <n v="3"/>
    <n v="85"/>
    <n v="71"/>
    <n v="66"/>
    <n v="58"/>
    <n v="461"/>
    <n v="1.3323699421965318"/>
    <x v="4"/>
    <s v="No"/>
    <n v="2"/>
    <x v="0"/>
    <n v="8"/>
    <n v="3"/>
    <n v="3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631"/>
    <n v="1991"/>
    <n v="33"/>
    <s v="Millennials"/>
    <s v="Bachelors"/>
    <s v="College"/>
    <s v="Single"/>
    <n v="49767"/>
    <n v="49767"/>
    <s v="Bracket 3"/>
    <n v="0"/>
    <n v="0"/>
    <s v="Not Parent"/>
    <s v="2013-05-02"/>
    <d v="2014-10-04T00:00:00"/>
    <n v="520"/>
    <n v="92"/>
    <n v="428"/>
    <d v="2013-08-02T00:00:00"/>
    <n v="202"/>
    <n v="47"/>
    <n v="197"/>
    <n v="55"/>
    <n v="42"/>
    <n v="149"/>
    <n v="692"/>
    <n v="1.3307692307692307"/>
    <x v="4"/>
    <s v="Yes"/>
    <n v="1"/>
    <x v="0"/>
    <n v="8"/>
    <n v="5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7488"/>
    <n v="1963"/>
    <n v="61"/>
    <s v="Boomers"/>
    <s v="Master"/>
    <s v="College"/>
    <s v="Single"/>
    <n v="64191"/>
    <n v="64191"/>
    <s v="Bracket 4"/>
    <n v="0"/>
    <n v="1"/>
    <s v="Parent"/>
    <s v="2013-01-22"/>
    <d v="2014-10-04T00:00:00"/>
    <n v="620"/>
    <n v="30"/>
    <n v="590"/>
    <d v="2013-02-21T00:00:00"/>
    <n v="420"/>
    <n v="15"/>
    <n v="186"/>
    <n v="151"/>
    <n v="38"/>
    <n v="15"/>
    <n v="825"/>
    <n v="1.3306451612903225"/>
    <x v="4"/>
    <s v="No"/>
    <n v="3"/>
    <x v="0"/>
    <n v="13"/>
    <n v="5"/>
    <n v="3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863"/>
    <n v="1953"/>
    <n v="71"/>
    <s v="Boomers"/>
    <s v="Bachelors"/>
    <s v="College"/>
    <s v="Married"/>
    <n v="47703"/>
    <n v="47703"/>
    <s v="Bracket 3"/>
    <n v="0"/>
    <n v="1"/>
    <s v="Parent"/>
    <s v="2013-05-29"/>
    <d v="2014-10-04T00:00:00"/>
    <n v="493"/>
    <n v="95"/>
    <n v="398"/>
    <d v="2013-09-01T00:00:00"/>
    <n v="359"/>
    <n v="0"/>
    <n v="134"/>
    <n v="13"/>
    <n v="26"/>
    <n v="123"/>
    <n v="655"/>
    <n v="1.3286004056795131"/>
    <x v="4"/>
    <s v="Yes"/>
    <n v="4"/>
    <x v="1"/>
    <n v="8"/>
    <n v="6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2853"/>
    <n v="1980"/>
    <n v="44"/>
    <s v="Millennials"/>
    <s v="Bachelors"/>
    <s v="College"/>
    <s v="Single"/>
    <n v="51766"/>
    <n v="51766"/>
    <s v="Bracket 3"/>
    <n v="1"/>
    <n v="0"/>
    <s v="Parent"/>
    <s v="2014-03-11"/>
    <d v="2014-10-04T00:00:00"/>
    <n v="207"/>
    <n v="74"/>
    <n v="133"/>
    <d v="2014-05-24T00:00:00"/>
    <n v="60"/>
    <n v="51"/>
    <n v="87"/>
    <n v="6"/>
    <n v="20"/>
    <n v="51"/>
    <n v="275"/>
    <n v="1.3285024154589371"/>
    <x v="4"/>
    <s v="Yes"/>
    <n v="2"/>
    <x v="0"/>
    <n v="4"/>
    <n v="4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90"/>
    <n v="1985"/>
    <n v="39"/>
    <s v="Millennials"/>
    <s v="Bachelors"/>
    <s v="College"/>
    <s v="Single"/>
    <n v="70596"/>
    <n v="70596"/>
    <s v="Bracket 4"/>
    <n v="0"/>
    <n v="0"/>
    <s v="Not Parent"/>
    <s v="2012-10-05"/>
    <d v="2014-10-04T00:00:00"/>
    <n v="729"/>
    <n v="68"/>
    <n v="661"/>
    <d v="2012-12-12T00:00:00"/>
    <n v="347"/>
    <n v="44"/>
    <n v="534"/>
    <n v="17"/>
    <n v="0"/>
    <n v="26"/>
    <n v="968"/>
    <n v="1.327846364883402"/>
    <x v="4"/>
    <s v="Yes"/>
    <n v="1"/>
    <x v="0"/>
    <n v="12"/>
    <n v="3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895"/>
    <n v="1985"/>
    <n v="39"/>
    <s v="Millennials"/>
    <s v="Bachelors"/>
    <s v="College"/>
    <s v="Single"/>
    <n v="70596"/>
    <n v="70596"/>
    <s v="Bracket 4"/>
    <n v="0"/>
    <n v="0"/>
    <s v="Not Parent"/>
    <s v="2012-10-05"/>
    <d v="2014-10-04T00:00:00"/>
    <n v="729"/>
    <n v="68"/>
    <n v="661"/>
    <d v="2012-12-12T00:00:00"/>
    <n v="347"/>
    <n v="44"/>
    <n v="534"/>
    <n v="17"/>
    <n v="0"/>
    <n v="26"/>
    <n v="968"/>
    <n v="1.327846364883402"/>
    <x v="4"/>
    <s v="Yes"/>
    <n v="1"/>
    <x v="0"/>
    <n v="12"/>
    <n v="3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736"/>
    <n v="1978"/>
    <n v="46"/>
    <s v="Gen X"/>
    <s v="Bachelors"/>
    <s v="College"/>
    <s v="Married"/>
    <n v="73807"/>
    <n v="73807"/>
    <s v="Bracket 4"/>
    <n v="0"/>
    <n v="1"/>
    <s v="Parent"/>
    <s v="2013-01-02"/>
    <d v="2014-10-04T00:00:00"/>
    <n v="640"/>
    <n v="88"/>
    <n v="552"/>
    <d v="2013-03-31T00:00:00"/>
    <n v="366"/>
    <n v="124"/>
    <n v="156"/>
    <n v="71"/>
    <n v="78"/>
    <n v="54"/>
    <n v="849"/>
    <n v="1.3265625000000001"/>
    <x v="4"/>
    <s v="Yes"/>
    <n v="2"/>
    <x v="0"/>
    <n v="11"/>
    <n v="5"/>
    <n v="5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882"/>
    <n v="1976"/>
    <n v="48"/>
    <s v="Gen X"/>
    <s v="Bachelors"/>
    <s v="College"/>
    <s v="Married"/>
    <n v="53858"/>
    <n v="53858"/>
    <s v="Bracket 4"/>
    <n v="0"/>
    <n v="1"/>
    <s v="Parent"/>
    <s v="2012-11-09"/>
    <d v="2014-10-04T00:00:00"/>
    <n v="694"/>
    <n v="50"/>
    <n v="644"/>
    <d v="2012-12-29T00:00:00"/>
    <n v="407"/>
    <n v="53"/>
    <n v="221"/>
    <n v="58"/>
    <n v="150"/>
    <n v="26"/>
    <n v="915"/>
    <n v="1.3184438040345821"/>
    <x v="4"/>
    <s v="Yes"/>
    <n v="4"/>
    <x v="1"/>
    <n v="6"/>
    <n v="4"/>
    <n v="3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307"/>
    <n v="1956"/>
    <n v="68"/>
    <s v="Boomers"/>
    <s v="Bachelors"/>
    <s v="College"/>
    <s v="Married"/>
    <n v="50387"/>
    <n v="50387"/>
    <s v="Bracket 3"/>
    <n v="0"/>
    <n v="2"/>
    <s v="Parent"/>
    <s v="2013-08-31"/>
    <d v="2014-10-04T00:00:00"/>
    <n v="399"/>
    <n v="91"/>
    <n v="308"/>
    <d v="2013-11-30T00:00:00"/>
    <n v="369"/>
    <n v="9"/>
    <n v="87"/>
    <n v="12"/>
    <n v="14"/>
    <n v="34"/>
    <n v="525"/>
    <n v="1.3157894736842106"/>
    <x v="4"/>
    <s v="Yes"/>
    <n v="3"/>
    <x v="0"/>
    <n v="8"/>
    <n v="6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573"/>
    <n v="1953"/>
    <n v="71"/>
    <s v="Boomers"/>
    <s v="Bachelors"/>
    <s v="College"/>
    <s v="Divorced"/>
    <n v="62551"/>
    <n v="62551"/>
    <s v="Bracket 4"/>
    <n v="0"/>
    <n v="0"/>
    <s v="Not Parent"/>
    <s v="2013-11-18"/>
    <d v="2014-10-04T00:00:00"/>
    <n v="320"/>
    <n v="27"/>
    <n v="293"/>
    <d v="2013-12-15T00:00:00"/>
    <n v="125"/>
    <n v="16"/>
    <n v="98"/>
    <n v="134"/>
    <n v="21"/>
    <n v="27"/>
    <n v="421"/>
    <n v="1.315625"/>
    <x v="4"/>
    <s v="No"/>
    <n v="1"/>
    <x v="0"/>
    <n v="4"/>
    <n v="6"/>
    <n v="7"/>
    <x v="1"/>
    <n v="3"/>
    <n v="0"/>
    <n v="0"/>
    <n v="1"/>
    <n v="0"/>
    <n v="0"/>
    <n v="1"/>
    <x v="3"/>
    <n v="1"/>
    <s v="Converted"/>
    <x v="0"/>
    <n v="3"/>
    <n v="11"/>
    <n v="0"/>
    <n v="3"/>
    <n v="0"/>
    <n v="1"/>
    <n v="4"/>
    <x v="1"/>
  </r>
  <r>
    <n v="8527"/>
    <n v="1965"/>
    <n v="59"/>
    <s v="Gen X"/>
    <s v="Master"/>
    <s v="College"/>
    <s v="Partner"/>
    <n v="65735"/>
    <n v="65735"/>
    <s v="Bracket 4"/>
    <n v="1"/>
    <n v="1"/>
    <s v="Parent"/>
    <s v="2013-12-07"/>
    <d v="2014-10-04T00:00:00"/>
    <n v="301"/>
    <n v="37"/>
    <n v="264"/>
    <d v="2014-01-13T00:00:00"/>
    <n v="239"/>
    <n v="7"/>
    <n v="119"/>
    <n v="4"/>
    <n v="15"/>
    <n v="11"/>
    <n v="395"/>
    <n v="1.3122923588039868"/>
    <x v="4"/>
    <s v="No"/>
    <n v="5"/>
    <x v="1"/>
    <n v="6"/>
    <n v="6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119"/>
    <n v="1982"/>
    <n v="42"/>
    <s v="Millennials"/>
    <s v="Bachelors"/>
    <s v="College"/>
    <s v="Single"/>
    <n v="68627"/>
    <n v="68627"/>
    <s v="Bracket 4"/>
    <n v="0"/>
    <n v="0"/>
    <s v="Not Parent"/>
    <s v="2013-01-12"/>
    <d v="2014-10-04T00:00:00"/>
    <n v="630"/>
    <n v="45"/>
    <n v="585"/>
    <d v="2013-02-26T00:00:00"/>
    <n v="395"/>
    <n v="15"/>
    <n v="263"/>
    <n v="60"/>
    <n v="54"/>
    <n v="38"/>
    <n v="825"/>
    <n v="1.3095238095238095"/>
    <x v="4"/>
    <s v="No"/>
    <n v="1"/>
    <x v="0"/>
    <n v="6"/>
    <n v="2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698"/>
    <n v="1976"/>
    <n v="48"/>
    <s v="Gen X"/>
    <s v="PhD"/>
    <s v="College"/>
    <s v="Married"/>
    <n v="51650"/>
    <n v="51650"/>
    <s v="Bracket 3"/>
    <n v="0"/>
    <n v="1"/>
    <s v="Parent"/>
    <s v="2014-05-11"/>
    <d v="2014-10-04T00:00:00"/>
    <n v="146"/>
    <n v="81"/>
    <n v="65"/>
    <d v="2014-07-31T00:00:00"/>
    <n v="152"/>
    <n v="3"/>
    <n v="22"/>
    <n v="2"/>
    <n v="5"/>
    <n v="7"/>
    <n v="191"/>
    <n v="1.3082191780821917"/>
    <x v="4"/>
    <s v="Yes"/>
    <n v="1"/>
    <x v="0"/>
    <n v="4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21"/>
    <n v="1957"/>
    <n v="67"/>
    <s v="Boomers"/>
    <s v="Bachelors"/>
    <s v="College"/>
    <s v="Married"/>
    <n v="52852"/>
    <n v="52852"/>
    <s v="Bracket 3"/>
    <n v="0"/>
    <n v="1"/>
    <s v="Parent"/>
    <s v="2012-12-01"/>
    <d v="2014-10-04T00:00:00"/>
    <n v="672"/>
    <n v="93"/>
    <n v="579"/>
    <d v="2013-03-04T00:00:00"/>
    <n v="714"/>
    <n v="8"/>
    <n v="99"/>
    <n v="11"/>
    <n v="0"/>
    <n v="47"/>
    <n v="879"/>
    <n v="1.3080357142857142"/>
    <x v="4"/>
    <s v="Yes"/>
    <n v="4"/>
    <x v="1"/>
    <n v="5"/>
    <n v="10"/>
    <n v="7"/>
    <x v="2"/>
    <n v="8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5872"/>
    <n v="1951"/>
    <n v="73"/>
    <s v="Boomers"/>
    <s v="Bachelors"/>
    <s v="College"/>
    <s v="Single"/>
    <n v="60689"/>
    <n v="60689"/>
    <s v="Bracket 4"/>
    <n v="0"/>
    <n v="1"/>
    <s v="Parent"/>
    <s v="2013-06-01"/>
    <d v="2014-10-04T00:00:00"/>
    <n v="490"/>
    <n v="23"/>
    <n v="467"/>
    <d v="2013-06-24T00:00:00"/>
    <n v="240"/>
    <n v="90"/>
    <n v="216"/>
    <n v="63"/>
    <n v="6"/>
    <n v="24"/>
    <n v="639"/>
    <n v="1.3040816326530613"/>
    <x v="4"/>
    <s v="No"/>
    <n v="4"/>
    <x v="1"/>
    <n v="10"/>
    <n v="4"/>
    <n v="4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84"/>
    <n v="1981"/>
    <n v="43"/>
    <s v="Millennials"/>
    <s v="Postgraduate"/>
    <s v="College"/>
    <s v="Married"/>
    <n v="56337"/>
    <n v="56337"/>
    <s v="Bracket 4"/>
    <n v="1"/>
    <n v="1"/>
    <s v="Parent"/>
    <s v="2013-03-27"/>
    <d v="2014-10-04T00:00:00"/>
    <n v="556"/>
    <n v="25"/>
    <n v="531"/>
    <d v="2013-04-21T00:00:00"/>
    <n v="349"/>
    <n v="16"/>
    <n v="144"/>
    <n v="28"/>
    <n v="5"/>
    <n v="182"/>
    <n v="724"/>
    <n v="1.3021582733812949"/>
    <x v="4"/>
    <s v="No"/>
    <n v="5"/>
    <x v="1"/>
    <n v="4"/>
    <n v="8"/>
    <n v="5"/>
    <x v="2"/>
    <n v="8"/>
    <n v="1"/>
    <n v="0"/>
    <n v="1"/>
    <n v="0"/>
    <n v="0"/>
    <n v="2"/>
    <x v="0"/>
    <n v="1"/>
    <s v="Converted"/>
    <x v="0"/>
    <n v="3"/>
    <n v="11"/>
    <n v="4"/>
    <n v="3"/>
    <n v="0"/>
    <n v="1"/>
    <n v="8"/>
    <x v="0"/>
  </r>
  <r>
    <n v="1381"/>
    <n v="1982"/>
    <n v="42"/>
    <s v="Millennials"/>
    <s v="PhD"/>
    <s v="College"/>
    <s v="Single"/>
    <n v="38513"/>
    <n v="38513"/>
    <s v="Bracket 3"/>
    <n v="1"/>
    <n v="0"/>
    <s v="Parent"/>
    <s v="2014-01-28"/>
    <d v="2014-10-04T00:00:00"/>
    <n v="249"/>
    <n v="20"/>
    <n v="229"/>
    <d v="2014-02-17T00:00:00"/>
    <n v="172"/>
    <n v="3"/>
    <n v="115"/>
    <n v="16"/>
    <n v="0"/>
    <n v="18"/>
    <n v="324"/>
    <n v="1.3012048192771084"/>
    <x v="4"/>
    <s v="No"/>
    <n v="5"/>
    <x v="1"/>
    <n v="5"/>
    <n v="6"/>
    <n v="1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581"/>
    <n v="1971"/>
    <n v="53"/>
    <s v="Gen X"/>
    <s v="Master"/>
    <s v="College"/>
    <s v="Married"/>
    <n v="49505"/>
    <n v="49505"/>
    <s v="Bracket 3"/>
    <n v="1"/>
    <n v="1"/>
    <s v="Parent"/>
    <s v="2013-03-05"/>
    <d v="2014-10-04T00:00:00"/>
    <n v="578"/>
    <n v="4"/>
    <n v="574"/>
    <d v="2013-03-09T00:00:00"/>
    <n v="604"/>
    <n v="0"/>
    <n v="100"/>
    <n v="19"/>
    <n v="0"/>
    <n v="28"/>
    <n v="751"/>
    <n v="1.2993079584775087"/>
    <x v="4"/>
    <s v="No"/>
    <n v="9"/>
    <x v="1"/>
    <n v="8"/>
    <n v="10"/>
    <n v="2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6905"/>
    <n v="1994"/>
    <n v="30"/>
    <s v="Millennials"/>
    <s v="Bachelors"/>
    <s v="College"/>
    <s v="Partner"/>
    <n v="80685"/>
    <n v="80685"/>
    <s v="Bracket 5"/>
    <n v="0"/>
    <n v="0"/>
    <s v="Not Parent"/>
    <s v="2012-08-22"/>
    <d v="2014-10-04T00:00:00"/>
    <n v="773"/>
    <n v="55"/>
    <n v="718"/>
    <d v="2012-10-16T00:00:00"/>
    <n v="241"/>
    <n v="45"/>
    <n v="604"/>
    <n v="34"/>
    <n v="26"/>
    <n v="54"/>
    <n v="1004"/>
    <n v="1.2988357050452781"/>
    <x v="4"/>
    <s v="Yes"/>
    <n v="1"/>
    <x v="0"/>
    <n v="10"/>
    <n v="6"/>
    <n v="4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119"/>
    <n v="1950"/>
    <n v="74"/>
    <s v="Boomers"/>
    <s v="Bachelors"/>
    <s v="College"/>
    <s v="Partner"/>
    <n v="60905"/>
    <n v="60905"/>
    <s v="Bracket 4"/>
    <n v="0"/>
    <n v="1"/>
    <s v="Parent"/>
    <s v="2013-12-05"/>
    <d v="2014-10-04T00:00:00"/>
    <n v="303"/>
    <n v="27"/>
    <n v="276"/>
    <d v="2014-01-01T00:00:00"/>
    <n v="208"/>
    <n v="17"/>
    <n v="76"/>
    <n v="36"/>
    <n v="17"/>
    <n v="38"/>
    <n v="392"/>
    <n v="1.2937293729372936"/>
    <x v="4"/>
    <s v="No"/>
    <n v="2"/>
    <x v="0"/>
    <n v="7"/>
    <n v="3"/>
    <n v="3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498"/>
    <n v="1976"/>
    <n v="48"/>
    <s v="Gen X"/>
    <s v="PhD"/>
    <s v="College"/>
    <s v="Married"/>
    <n v="55424"/>
    <n v="55424"/>
    <s v="Bracket 4"/>
    <n v="0"/>
    <n v="1"/>
    <s v="Parent"/>
    <s v="2012-11-25"/>
    <d v="2014-10-04T00:00:00"/>
    <n v="678"/>
    <n v="6"/>
    <n v="672"/>
    <d v="2012-12-01T00:00:00"/>
    <n v="462"/>
    <n v="61"/>
    <n v="184"/>
    <n v="10"/>
    <n v="53"/>
    <n v="107"/>
    <n v="877"/>
    <n v="1.2935103244837758"/>
    <x v="4"/>
    <s v="No"/>
    <n v="4"/>
    <x v="1"/>
    <n v="9"/>
    <n v="7"/>
    <n v="5"/>
    <x v="0"/>
    <n v="6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773"/>
    <n v="1971"/>
    <n v="53"/>
    <s v="Gen X"/>
    <s v="Master"/>
    <s v="College"/>
    <s v="Divorced"/>
    <n v="42835"/>
    <n v="42835"/>
    <s v="Bracket 3"/>
    <n v="1"/>
    <n v="1"/>
    <s v="Parent"/>
    <s v="2013-06-30"/>
    <d v="2014-10-04T00:00:00"/>
    <n v="461"/>
    <n v="64"/>
    <n v="397"/>
    <d v="2013-09-02T00:00:00"/>
    <n v="379"/>
    <n v="4"/>
    <n v="93"/>
    <n v="12"/>
    <n v="9"/>
    <n v="98"/>
    <n v="595"/>
    <n v="1.2906724511930585"/>
    <x v="4"/>
    <s v="Yes"/>
    <n v="7"/>
    <x v="1"/>
    <n v="4"/>
    <n v="6"/>
    <n v="6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911"/>
    <n v="1967"/>
    <n v="57"/>
    <s v="Gen X"/>
    <s v="PhD"/>
    <s v="College"/>
    <s v="Married"/>
    <n v="56320"/>
    <n v="56320"/>
    <s v="Bracket 4"/>
    <n v="0"/>
    <n v="1"/>
    <s v="Parent"/>
    <s v="2013-04-08"/>
    <d v="2014-10-04T00:00:00"/>
    <n v="544"/>
    <n v="11"/>
    <n v="533"/>
    <d v="2013-04-19T00:00:00"/>
    <n v="201"/>
    <n v="53"/>
    <n v="172"/>
    <n v="116"/>
    <n v="77"/>
    <n v="83"/>
    <n v="702"/>
    <n v="1.2904411764705883"/>
    <x v="4"/>
    <s v="No"/>
    <n v="3"/>
    <x v="0"/>
    <n v="9"/>
    <n v="5"/>
    <n v="4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613"/>
    <n v="1960"/>
    <n v="64"/>
    <s v="Boomers"/>
    <s v="Master"/>
    <s v="College"/>
    <s v="Married"/>
    <n v="54197"/>
    <n v="54197"/>
    <s v="Bracket 4"/>
    <n v="0"/>
    <n v="1"/>
    <s v="Parent"/>
    <s v="2014-04-03"/>
    <d v="2014-10-04T00:00:00"/>
    <n v="184"/>
    <n v="16"/>
    <n v="168"/>
    <d v="2014-04-19T00:00:00"/>
    <n v="162"/>
    <n v="6"/>
    <n v="37"/>
    <n v="6"/>
    <n v="13"/>
    <n v="13"/>
    <n v="237"/>
    <n v="1.2880434782608696"/>
    <x v="4"/>
    <s v="No"/>
    <n v="2"/>
    <x v="0"/>
    <n v="6"/>
    <n v="1"/>
    <n v="3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552"/>
    <n v="1955"/>
    <n v="69"/>
    <s v="Boomers"/>
    <s v="PhD"/>
    <s v="College"/>
    <s v="Single"/>
    <n v="55521"/>
    <n v="55521"/>
    <s v="Bracket 4"/>
    <n v="1"/>
    <n v="2"/>
    <s v="Parent"/>
    <s v="2013-10-22"/>
    <d v="2014-10-04T00:00:00"/>
    <n v="347"/>
    <n v="11"/>
    <n v="336"/>
    <d v="2013-11-02T00:00:00"/>
    <n v="416"/>
    <n v="0"/>
    <n v="26"/>
    <n v="0"/>
    <n v="0"/>
    <n v="4"/>
    <n v="446"/>
    <n v="1.2853025936599423"/>
    <x v="4"/>
    <s v="No"/>
    <n v="9"/>
    <x v="1"/>
    <n v="6"/>
    <n v="6"/>
    <n v="3"/>
    <x v="0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4656"/>
    <n v="1990"/>
    <n v="34"/>
    <s v="Millennials"/>
    <s v="Postgraduate"/>
    <s v="College"/>
    <s v="Single"/>
    <n v="51250"/>
    <n v="51250"/>
    <s v="Bracket 3"/>
    <n v="1"/>
    <n v="0"/>
    <s v="Parent"/>
    <s v="2013-03-30"/>
    <d v="2014-10-04T00:00:00"/>
    <n v="553"/>
    <n v="28"/>
    <n v="525"/>
    <d v="2013-04-27T00:00:00"/>
    <n v="342"/>
    <n v="32"/>
    <n v="230"/>
    <n v="34"/>
    <n v="32"/>
    <n v="40"/>
    <n v="710"/>
    <n v="1.2839059674502713"/>
    <x v="4"/>
    <s v="No"/>
    <n v="5"/>
    <x v="1"/>
    <n v="4"/>
    <n v="10"/>
    <n v="5"/>
    <x v="2"/>
    <n v="9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6233"/>
    <n v="1976"/>
    <n v="48"/>
    <s v="Gen X"/>
    <s v="Bachelors"/>
    <s v="College"/>
    <s v="Married"/>
    <n v="65991"/>
    <n v="65991"/>
    <s v="Bracket 4"/>
    <n v="0"/>
    <n v="1"/>
    <s v="Parent"/>
    <s v="2012-09-07"/>
    <d v="2014-10-04T00:00:00"/>
    <n v="757"/>
    <n v="21"/>
    <n v="736"/>
    <d v="2012-09-28T00:00:00"/>
    <n v="507"/>
    <n v="19"/>
    <n v="364"/>
    <n v="25"/>
    <n v="47"/>
    <n v="9"/>
    <n v="971"/>
    <n v="1.2826948480845441"/>
    <x v="4"/>
    <s v="No"/>
    <n v="3"/>
    <x v="0"/>
    <n v="10"/>
    <n v="9"/>
    <n v="5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627"/>
    <n v="1957"/>
    <n v="67"/>
    <s v="Boomers"/>
    <s v="Postgraduate"/>
    <s v="College"/>
    <s v="Divorced"/>
    <n v="77297"/>
    <n v="77297"/>
    <s v="Bracket 5"/>
    <n v="0"/>
    <n v="0"/>
    <s v="Not Parent"/>
    <s v="2013-01-26"/>
    <d v="2014-10-04T00:00:00"/>
    <n v="616"/>
    <n v="84"/>
    <n v="532"/>
    <d v="2013-04-20T00:00:00"/>
    <n v="408"/>
    <n v="61"/>
    <n v="109"/>
    <n v="48"/>
    <n v="122"/>
    <n v="41"/>
    <n v="789"/>
    <n v="1.2808441558441559"/>
    <x v="4"/>
    <s v="Yes"/>
    <n v="1"/>
    <x v="0"/>
    <n v="9"/>
    <n v="5"/>
    <n v="7"/>
    <x v="0"/>
    <n v="4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10742"/>
    <n v="1983"/>
    <n v="41"/>
    <s v="Millennials"/>
    <s v="PhD"/>
    <s v="College"/>
    <s v="Married"/>
    <n v="86580"/>
    <n v="86580"/>
    <s v="Bracket 5"/>
    <n v="0"/>
    <n v="0"/>
    <s v="Not Parent"/>
    <s v="2013-02-27"/>
    <d v="2014-10-04T00:00:00"/>
    <n v="584"/>
    <n v="72"/>
    <n v="512"/>
    <d v="2013-05-10T00:00:00"/>
    <n v="532"/>
    <n v="21"/>
    <n v="127"/>
    <n v="26"/>
    <n v="20"/>
    <n v="20"/>
    <n v="746"/>
    <n v="1.2773972602739727"/>
    <x v="4"/>
    <s v="Yes"/>
    <n v="0"/>
    <x v="0"/>
    <n v="5"/>
    <n v="4"/>
    <n v="2"/>
    <x v="0"/>
    <n v="1"/>
    <n v="0"/>
    <n v="0"/>
    <n v="0"/>
    <n v="0"/>
    <n v="1"/>
    <n v="1"/>
    <x v="2"/>
    <n v="1"/>
    <s v="Converted"/>
    <x v="0"/>
    <n v="3"/>
    <n v="11"/>
    <n v="4"/>
    <n v="3"/>
    <n v="0"/>
    <n v="1"/>
    <n v="8"/>
    <x v="0"/>
  </r>
  <r>
    <n v="10991"/>
    <n v="1960"/>
    <n v="64"/>
    <s v="Boomers"/>
    <s v="Master"/>
    <s v="College"/>
    <s v="Married"/>
    <n v="89058"/>
    <n v="89058"/>
    <s v="Bracket 5"/>
    <n v="0"/>
    <n v="0"/>
    <s v="Not Parent"/>
    <s v="2012-12-07"/>
    <d v="2014-10-04T00:00:00"/>
    <n v="666"/>
    <n v="18"/>
    <n v="648"/>
    <d v="2012-12-25T00:00:00"/>
    <n v="454"/>
    <n v="194"/>
    <n v="106"/>
    <n v="31"/>
    <n v="22"/>
    <n v="43"/>
    <n v="850"/>
    <n v="1.2762762762762763"/>
    <x v="4"/>
    <s v="No"/>
    <n v="1"/>
    <x v="0"/>
    <n v="4"/>
    <n v="5"/>
    <n v="4"/>
    <x v="2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10"/>
    <n v="1969"/>
    <n v="55"/>
    <s v="Gen X"/>
    <s v="PhD"/>
    <s v="College"/>
    <s v="Divorced"/>
    <n v="58086"/>
    <n v="58086"/>
    <s v="Bracket 4"/>
    <n v="0"/>
    <n v="1"/>
    <s v="Parent"/>
    <s v="2013-01-20"/>
    <d v="2014-10-04T00:00:00"/>
    <n v="622"/>
    <n v="80"/>
    <n v="542"/>
    <d v="2013-04-10T00:00:00"/>
    <n v="708"/>
    <n v="7"/>
    <n v="62"/>
    <n v="0"/>
    <n v="0"/>
    <n v="15"/>
    <n v="792"/>
    <n v="1.2733118971061093"/>
    <x v="4"/>
    <s v="Yes"/>
    <n v="2"/>
    <x v="0"/>
    <n v="7"/>
    <n v="11"/>
    <n v="3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299"/>
    <n v="1969"/>
    <n v="55"/>
    <s v="Gen X"/>
    <s v="PhD"/>
    <s v="College"/>
    <s v="Single"/>
    <n v="48240"/>
    <n v="48240"/>
    <s v="Bracket 3"/>
    <n v="0"/>
    <n v="0"/>
    <s v="Not Parent"/>
    <s v="2012-11-09"/>
    <d v="2014-10-04T00:00:00"/>
    <n v="694"/>
    <n v="73"/>
    <n v="621"/>
    <d v="2013-01-21T00:00:00"/>
    <n v="389"/>
    <n v="91"/>
    <n v="248"/>
    <n v="64"/>
    <n v="49"/>
    <n v="41"/>
    <n v="882"/>
    <n v="1.2708933717579252"/>
    <x v="4"/>
    <s v="Yes"/>
    <n v="3"/>
    <x v="0"/>
    <n v="13"/>
    <n v="6"/>
    <n v="3"/>
    <x v="0"/>
    <n v="5"/>
    <n v="0"/>
    <n v="0"/>
    <n v="0"/>
    <n v="0"/>
    <n v="0"/>
    <n v="0"/>
    <x v="1"/>
    <n v="1"/>
    <s v="Not Converted"/>
    <x v="0"/>
    <n v="3"/>
    <n v="11"/>
    <n v="4"/>
    <n v="3"/>
    <n v="0"/>
    <n v="0"/>
    <n v="7"/>
    <x v="0"/>
  </r>
  <r>
    <n v="6299"/>
    <n v="1968"/>
    <n v="56"/>
    <s v="Gen X"/>
    <s v="PhD"/>
    <s v="College"/>
    <s v="Divorced"/>
    <n v="42564"/>
    <n v="42564"/>
    <s v="Bracket 3"/>
    <n v="0"/>
    <n v="1"/>
    <s v="Parent"/>
    <s v="2013-01-02"/>
    <d v="2014-10-04T00:00:00"/>
    <n v="640"/>
    <n v="28"/>
    <n v="612"/>
    <d v="2013-01-30T00:00:00"/>
    <n v="324"/>
    <n v="48"/>
    <n v="186"/>
    <n v="39"/>
    <n v="18"/>
    <n v="198"/>
    <n v="813"/>
    <n v="1.2703125"/>
    <x v="4"/>
    <s v="No"/>
    <n v="6"/>
    <x v="1"/>
    <n v="4"/>
    <n v="6"/>
    <n v="8"/>
    <x v="1"/>
    <n v="7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4120"/>
    <n v="1975"/>
    <n v="49"/>
    <s v="Gen X"/>
    <s v="Postgraduate"/>
    <s v="College"/>
    <s v="Single"/>
    <n v="49514"/>
    <n v="49514"/>
    <s v="Bracket 3"/>
    <n v="1"/>
    <n v="0"/>
    <s v="Parent"/>
    <s v="2013-12-17"/>
    <d v="2014-10-04T00:00:00"/>
    <n v="291"/>
    <n v="61"/>
    <n v="230"/>
    <d v="2014-02-16T00:00:00"/>
    <n v="88"/>
    <n v="39"/>
    <n v="78"/>
    <n v="58"/>
    <n v="13"/>
    <n v="93"/>
    <n v="369"/>
    <n v="1.268041237113402"/>
    <x v="4"/>
    <s v="Yes"/>
    <n v="2"/>
    <x v="0"/>
    <n v="4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272"/>
    <n v="1965"/>
    <n v="59"/>
    <s v="Gen X"/>
    <s v="Master"/>
    <s v="College"/>
    <s v="Single"/>
    <n v="55250"/>
    <n v="55250"/>
    <s v="Bracket 4"/>
    <n v="0"/>
    <n v="1"/>
    <s v="Parent"/>
    <s v="2012-10-21"/>
    <d v="2014-10-04T00:00:00"/>
    <n v="713"/>
    <n v="49"/>
    <n v="664"/>
    <d v="2012-12-09T00:00:00"/>
    <n v="664"/>
    <n v="58"/>
    <n v="83"/>
    <n v="32"/>
    <n v="0"/>
    <n v="66"/>
    <n v="903"/>
    <n v="1.2664796633941093"/>
    <x v="4"/>
    <s v="No"/>
    <n v="4"/>
    <x v="1"/>
    <n v="10"/>
    <n v="7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490"/>
    <n v="1962"/>
    <n v="62"/>
    <s v="Boomers"/>
    <s v="Bachelors"/>
    <s v="College"/>
    <s v="Married"/>
    <n v="55759"/>
    <n v="55759"/>
    <s v="Bracket 4"/>
    <n v="0"/>
    <n v="1"/>
    <s v="Parent"/>
    <s v="2012-11-28"/>
    <d v="2014-10-04T00:00:00"/>
    <n v="675"/>
    <n v="84"/>
    <n v="591"/>
    <d v="2013-02-20T00:00:00"/>
    <n v="675"/>
    <n v="0"/>
    <n v="85"/>
    <n v="10"/>
    <n v="7"/>
    <n v="77"/>
    <n v="854"/>
    <n v="1.2651851851851852"/>
    <x v="4"/>
    <s v="Yes"/>
    <n v="5"/>
    <x v="1"/>
    <n v="8"/>
    <n v="10"/>
    <n v="3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381"/>
    <n v="1978"/>
    <n v="46"/>
    <s v="Gen X"/>
    <s v="Bachelors"/>
    <s v="College"/>
    <s v="Married"/>
    <n v="66373"/>
    <n v="66373"/>
    <s v="Bracket 4"/>
    <n v="1"/>
    <n v="1"/>
    <s v="Parent"/>
    <s v="2013-06-12"/>
    <d v="2014-10-04T00:00:00"/>
    <n v="479"/>
    <n v="57"/>
    <n v="422"/>
    <d v="2013-08-08T00:00:00"/>
    <n v="328"/>
    <n v="9"/>
    <n v="124"/>
    <n v="12"/>
    <n v="24"/>
    <n v="109"/>
    <n v="606"/>
    <n v="1.2651356993736953"/>
    <x v="4"/>
    <s v="Yes"/>
    <n v="7"/>
    <x v="1"/>
    <n v="10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384"/>
    <n v="1978"/>
    <n v="46"/>
    <s v="Gen X"/>
    <s v="Bachelors"/>
    <s v="College"/>
    <s v="Married"/>
    <n v="66373"/>
    <n v="66373"/>
    <s v="Bracket 4"/>
    <n v="1"/>
    <n v="1"/>
    <s v="Parent"/>
    <s v="2013-06-12"/>
    <d v="2014-10-04T00:00:00"/>
    <n v="479"/>
    <n v="57"/>
    <n v="422"/>
    <d v="2013-08-08T00:00:00"/>
    <n v="328"/>
    <n v="9"/>
    <n v="124"/>
    <n v="12"/>
    <n v="24"/>
    <n v="109"/>
    <n v="606"/>
    <n v="1.2651356993736953"/>
    <x v="4"/>
    <s v="Yes"/>
    <n v="7"/>
    <x v="1"/>
    <n v="10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07"/>
    <n v="1969"/>
    <n v="55"/>
    <s v="Gen X"/>
    <s v="Master"/>
    <s v="College"/>
    <s v="Partner"/>
    <n v="44602"/>
    <n v="44602"/>
    <s v="Bracket 3"/>
    <n v="1"/>
    <n v="1"/>
    <s v="Parent"/>
    <s v="2014-02-15"/>
    <d v="2014-10-04T00:00:00"/>
    <n v="231"/>
    <n v="35"/>
    <n v="196"/>
    <d v="2014-03-22T00:00:00"/>
    <n v="167"/>
    <n v="2"/>
    <n v="89"/>
    <n v="0"/>
    <n v="0"/>
    <n v="34"/>
    <n v="292"/>
    <n v="1.2640692640692641"/>
    <x v="4"/>
    <s v="No"/>
    <n v="6"/>
    <x v="1"/>
    <n v="4"/>
    <n v="6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518"/>
    <n v="1951"/>
    <n v="73"/>
    <s v="Boomers"/>
    <s v="PhD"/>
    <s v="College"/>
    <s v="Widow"/>
    <n v="67680"/>
    <n v="67680"/>
    <s v="Bracket 4"/>
    <n v="0"/>
    <n v="1"/>
    <s v="Parent"/>
    <s v="2013-06-11"/>
    <d v="2014-10-04T00:00:00"/>
    <n v="480"/>
    <n v="8"/>
    <n v="472"/>
    <d v="2013-06-19T00:00:00"/>
    <n v="546"/>
    <n v="0"/>
    <n v="48"/>
    <n v="0"/>
    <n v="6"/>
    <n v="6"/>
    <n v="606"/>
    <n v="1.2625"/>
    <x v="4"/>
    <s v="No"/>
    <n v="1"/>
    <x v="0"/>
    <n v="8"/>
    <n v="7"/>
    <n v="3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755"/>
    <n v="1954"/>
    <n v="70"/>
    <s v="Boomers"/>
    <s v="PhD"/>
    <s v="College"/>
    <s v="Married"/>
    <n v="57744"/>
    <n v="57744"/>
    <s v="Bracket 4"/>
    <n v="0"/>
    <n v="1"/>
    <s v="Parent"/>
    <s v="2013-11-12"/>
    <d v="2014-10-04T00:00:00"/>
    <n v="326"/>
    <n v="91"/>
    <n v="235"/>
    <d v="2014-02-11T00:00:00"/>
    <n v="350"/>
    <n v="3"/>
    <n v="39"/>
    <n v="0"/>
    <n v="0"/>
    <n v="19"/>
    <n v="411"/>
    <n v="1.2607361963190185"/>
    <x v="4"/>
    <s v="Yes"/>
    <n v="2"/>
    <x v="0"/>
    <n v="4"/>
    <n v="9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246"/>
    <n v="1982"/>
    <n v="42"/>
    <s v="Millennials"/>
    <s v="Master"/>
    <s v="College"/>
    <s v="Single"/>
    <n v="6560"/>
    <n v="78720"/>
    <s v="Bracket 5"/>
    <n v="0"/>
    <n v="0"/>
    <s v="Not Parent"/>
    <s v="2013-12-12"/>
    <d v="2014-10-04T00:00:00"/>
    <n v="296"/>
    <n v="2"/>
    <n v="294"/>
    <d v="2013-12-14T00:00:00"/>
    <n v="67"/>
    <n v="11"/>
    <n v="26"/>
    <n v="4"/>
    <n v="3"/>
    <n v="262"/>
    <n v="373"/>
    <n v="1.2601351351351351"/>
    <x v="4"/>
    <s v="No"/>
    <n v="0"/>
    <x v="0"/>
    <n v="1"/>
    <n v="1"/>
    <n v="0"/>
    <x v="0"/>
    <n v="1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151"/>
    <n v="1960"/>
    <n v="64"/>
    <s v="Boomers"/>
    <s v="Bachelors"/>
    <s v="College"/>
    <s v="Divorced"/>
    <n v="62204"/>
    <n v="62204"/>
    <s v="Bracket 4"/>
    <n v="0"/>
    <n v="2"/>
    <s v="Parent"/>
    <s v="2012-09-12"/>
    <d v="2014-10-04T00:00:00"/>
    <n v="752"/>
    <n v="38"/>
    <n v="714"/>
    <d v="2012-10-20T00:00:00"/>
    <n v="317"/>
    <n v="46"/>
    <n v="247"/>
    <n v="151"/>
    <n v="46"/>
    <n v="139"/>
    <n v="946"/>
    <n v="1.2579787234042554"/>
    <x v="4"/>
    <s v="No"/>
    <n v="1"/>
    <x v="0"/>
    <n v="12"/>
    <n v="4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729"/>
    <n v="1955"/>
    <n v="69"/>
    <s v="Boomers"/>
    <s v="Bachelors"/>
    <s v="College"/>
    <s v="Widow"/>
    <n v="58275"/>
    <n v="58275"/>
    <s v="Bracket 4"/>
    <n v="1"/>
    <n v="1"/>
    <s v="Parent"/>
    <s v="2013-06-02"/>
    <d v="2014-10-04T00:00:00"/>
    <n v="489"/>
    <n v="48"/>
    <n v="441"/>
    <d v="2013-07-20T00:00:00"/>
    <n v="189"/>
    <n v="10"/>
    <n v="253"/>
    <n v="56"/>
    <n v="43"/>
    <n v="64"/>
    <n v="615"/>
    <n v="1.2576687116564418"/>
    <x v="4"/>
    <s v="No"/>
    <n v="6"/>
    <x v="1"/>
    <n v="7"/>
    <n v="8"/>
    <n v="2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026"/>
    <n v="1952"/>
    <n v="72"/>
    <s v="Boomers"/>
    <s v="Bachelors"/>
    <s v="College"/>
    <s v="Married"/>
    <n v="62998"/>
    <n v="62998"/>
    <s v="Bracket 4"/>
    <n v="0"/>
    <n v="1"/>
    <s v="Parent"/>
    <s v="2013-09-30"/>
    <d v="2014-10-04T00:00:00"/>
    <n v="369"/>
    <n v="10"/>
    <n v="359"/>
    <d v="2013-10-10T00:00:00"/>
    <n v="120"/>
    <n v="58"/>
    <n v="73"/>
    <n v="65"/>
    <n v="89"/>
    <n v="58"/>
    <n v="463"/>
    <n v="1.2547425474254743"/>
    <x v="4"/>
    <s v="No"/>
    <n v="5"/>
    <x v="1"/>
    <n v="5"/>
    <n v="5"/>
    <n v="4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698"/>
    <n v="1976"/>
    <n v="48"/>
    <s v="Gen X"/>
    <s v="Bachelors"/>
    <s v="College"/>
    <s v="Single"/>
    <n v="47025"/>
    <n v="47025"/>
    <s v="Bracket 3"/>
    <n v="0"/>
    <n v="1"/>
    <s v="Parent"/>
    <s v="2013-11-07"/>
    <d v="2014-10-04T00:00:00"/>
    <n v="331"/>
    <n v="52"/>
    <n v="279"/>
    <d v="2013-12-29T00:00:00"/>
    <n v="254"/>
    <n v="7"/>
    <n v="108"/>
    <n v="20"/>
    <n v="0"/>
    <n v="26"/>
    <n v="415"/>
    <n v="1.2537764350453173"/>
    <x v="4"/>
    <s v="Yes"/>
    <n v="3"/>
    <x v="0"/>
    <n v="5"/>
    <n v="6"/>
    <n v="3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897"/>
    <n v="1965"/>
    <n v="59"/>
    <s v="Gen X"/>
    <s v="Bachelors"/>
    <s v="College"/>
    <s v="Single"/>
    <n v="42720"/>
    <n v="42720"/>
    <s v="Bracket 3"/>
    <n v="1"/>
    <n v="1"/>
    <s v="Parent"/>
    <s v="2013-04-24"/>
    <d v="2014-10-04T00:00:00"/>
    <n v="528"/>
    <n v="9"/>
    <n v="519"/>
    <d v="2013-05-03T00:00:00"/>
    <n v="392"/>
    <n v="5"/>
    <n v="91"/>
    <n v="28"/>
    <n v="26"/>
    <n v="112"/>
    <n v="654"/>
    <n v="1.2386363636363635"/>
    <x v="4"/>
    <s v="No"/>
    <n v="8"/>
    <x v="1"/>
    <n v="7"/>
    <n v="7"/>
    <n v="3"/>
    <x v="0"/>
    <n v="8"/>
    <n v="0"/>
    <n v="0"/>
    <n v="0"/>
    <n v="0"/>
    <n v="0"/>
    <n v="0"/>
    <x v="1"/>
    <n v="1"/>
    <s v="Not Converted"/>
    <x v="0"/>
    <n v="3"/>
    <n v="11"/>
    <n v="4"/>
    <n v="3"/>
    <n v="0"/>
    <n v="0"/>
    <n v="7"/>
    <x v="0"/>
  </r>
  <r>
    <n v="378"/>
    <n v="1971"/>
    <n v="53"/>
    <s v="Gen X"/>
    <s v="Bachelors"/>
    <s v="College"/>
    <s v="Married"/>
    <n v="52531"/>
    <n v="52531"/>
    <s v="Bracket 3"/>
    <n v="0"/>
    <n v="0"/>
    <s v="Not Parent"/>
    <s v="2012-12-30"/>
    <d v="2014-10-04T00:00:00"/>
    <n v="643"/>
    <n v="68"/>
    <n v="575"/>
    <d v="2013-03-08T00:00:00"/>
    <n v="283"/>
    <n v="112"/>
    <n v="151"/>
    <n v="51"/>
    <n v="72"/>
    <n v="125"/>
    <n v="794"/>
    <n v="1.234836702954899"/>
    <x v="4"/>
    <s v="Yes"/>
    <n v="2"/>
    <x v="0"/>
    <n v="10"/>
    <n v="7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922"/>
    <n v="1951"/>
    <n v="73"/>
    <s v="Boomers"/>
    <s v="PhD"/>
    <s v="College"/>
    <s v="Single"/>
    <n v="64950"/>
    <n v="64950"/>
    <s v="Bracket 4"/>
    <n v="0"/>
    <n v="1"/>
    <s v="Parent"/>
    <s v="2012-08-12"/>
    <d v="2014-10-04T00:00:00"/>
    <n v="783"/>
    <n v="29"/>
    <n v="754"/>
    <d v="2012-09-10T00:00:00"/>
    <n v="819"/>
    <n v="0"/>
    <n v="72"/>
    <n v="12"/>
    <n v="0"/>
    <n v="63"/>
    <n v="966"/>
    <n v="1.2337164750957854"/>
    <x v="4"/>
    <s v="No"/>
    <n v="2"/>
    <x v="0"/>
    <n v="10"/>
    <n v="11"/>
    <n v="2"/>
    <x v="2"/>
    <n v="7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8952"/>
    <n v="1953"/>
    <n v="71"/>
    <s v="Boomers"/>
    <s v="Master"/>
    <s v="College"/>
    <s v="Married"/>
    <n v="65569"/>
    <n v="65569"/>
    <s v="Bracket 4"/>
    <n v="0"/>
    <n v="1"/>
    <s v="Parent"/>
    <s v="2012-11-05"/>
    <d v="2014-10-04T00:00:00"/>
    <n v="698"/>
    <n v="96"/>
    <n v="602"/>
    <d v="2013-02-09T00:00:00"/>
    <n v="397"/>
    <n v="46"/>
    <n v="288"/>
    <n v="20"/>
    <n v="38"/>
    <n v="70"/>
    <n v="859"/>
    <n v="1.2306590257879657"/>
    <x v="4"/>
    <s v="Yes"/>
    <n v="2"/>
    <x v="0"/>
    <n v="10"/>
    <n v="6"/>
    <n v="5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136"/>
    <n v="1962"/>
    <n v="62"/>
    <s v="Boomers"/>
    <s v="Master"/>
    <s v="College"/>
    <s v="Divorced"/>
    <n v="59432"/>
    <n v="59432"/>
    <s v="Bracket 4"/>
    <n v="0"/>
    <n v="1"/>
    <s v="Parent"/>
    <s v="2013-04-13"/>
    <d v="2014-10-04T00:00:00"/>
    <n v="539"/>
    <n v="88"/>
    <n v="451"/>
    <d v="2013-07-10T00:00:00"/>
    <n v="317"/>
    <n v="25"/>
    <n v="265"/>
    <n v="25"/>
    <n v="19"/>
    <n v="12"/>
    <n v="663"/>
    <n v="1.2300556586270872"/>
    <x v="4"/>
    <s v="Yes"/>
    <n v="3"/>
    <x v="0"/>
    <n v="11"/>
    <n v="5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500"/>
    <n v="1959"/>
    <n v="65"/>
    <s v="Boomers"/>
    <s v="Bachelors"/>
    <s v="College"/>
    <s v="Married"/>
    <n v="58113"/>
    <n v="58113"/>
    <s v="Bracket 4"/>
    <n v="0"/>
    <n v="1"/>
    <s v="Parent"/>
    <s v="2013-01-25"/>
    <d v="2014-10-04T00:00:00"/>
    <n v="617"/>
    <n v="66"/>
    <n v="551"/>
    <d v="2013-04-01T00:00:00"/>
    <n v="221"/>
    <n v="104"/>
    <n v="169"/>
    <n v="102"/>
    <n v="78"/>
    <n v="84"/>
    <n v="758"/>
    <n v="1.2285251215559156"/>
    <x v="4"/>
    <s v="Yes"/>
    <n v="3"/>
    <x v="0"/>
    <n v="8"/>
    <n v="9"/>
    <n v="2"/>
    <x v="2"/>
    <n v="7"/>
    <n v="0"/>
    <n v="0"/>
    <n v="0"/>
    <n v="0"/>
    <n v="0"/>
    <n v="0"/>
    <x v="1"/>
    <n v="0"/>
    <s v="Not Converted"/>
    <x v="1"/>
    <n v="3"/>
    <n v="11"/>
    <n v="4"/>
    <n v="3"/>
    <n v="0"/>
    <n v="1"/>
    <n v="8"/>
    <x v="0"/>
  </r>
  <r>
    <n v="425"/>
    <n v="1985"/>
    <n v="39"/>
    <s v="Millennials"/>
    <s v="Bachelors"/>
    <s v="College"/>
    <s v="Married"/>
    <n v="55357"/>
    <n v="55357"/>
    <s v="Bracket 4"/>
    <n v="2"/>
    <n v="0"/>
    <s v="Parent"/>
    <s v="2013-02-19"/>
    <d v="2014-10-04T00:00:00"/>
    <n v="592"/>
    <n v="66"/>
    <n v="526"/>
    <d v="2013-04-26T00:00:00"/>
    <n v="374"/>
    <n v="64"/>
    <n v="116"/>
    <n v="84"/>
    <n v="25"/>
    <n v="64"/>
    <n v="727"/>
    <n v="1.2280405405405406"/>
    <x v="4"/>
    <s v="Yes"/>
    <n v="3"/>
    <x v="0"/>
    <n v="11"/>
    <n v="6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281"/>
    <n v="1960"/>
    <n v="64"/>
    <s v="Boomers"/>
    <s v="PhD"/>
    <s v="College"/>
    <s v="Married"/>
    <n v="49154"/>
    <n v="49154"/>
    <s v="Bracket 3"/>
    <n v="1"/>
    <n v="1"/>
    <s v="Parent"/>
    <s v="2013-11-03"/>
    <d v="2014-10-04T00:00:00"/>
    <n v="335"/>
    <n v="69"/>
    <n v="266"/>
    <d v="2014-01-11T00:00:00"/>
    <n v="206"/>
    <n v="10"/>
    <n v="67"/>
    <n v="30"/>
    <n v="27"/>
    <n v="71"/>
    <n v="411"/>
    <n v="1.2268656716417909"/>
    <x v="4"/>
    <s v="Yes"/>
    <n v="6"/>
    <x v="1"/>
    <n v="8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938"/>
    <n v="1958"/>
    <n v="66"/>
    <s v="Boomers"/>
    <s v="PhD"/>
    <s v="College"/>
    <s v="Partner"/>
    <n v="51518"/>
    <n v="51518"/>
    <s v="Bracket 3"/>
    <n v="0"/>
    <n v="1"/>
    <s v="Parent"/>
    <s v="2013-10-03"/>
    <d v="2014-10-04T00:00:00"/>
    <n v="366"/>
    <n v="92"/>
    <n v="274"/>
    <d v="2014-01-03T00:00:00"/>
    <n v="350"/>
    <n v="8"/>
    <n v="66"/>
    <n v="17"/>
    <n v="4"/>
    <n v="4"/>
    <n v="449"/>
    <n v="1.2267759562841529"/>
    <x v="4"/>
    <s v="Yes"/>
    <n v="2"/>
    <x v="0"/>
    <n v="10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49"/>
    <n v="1976"/>
    <n v="48"/>
    <s v="Gen X"/>
    <s v="Bachelors"/>
    <s v="College"/>
    <s v="Married"/>
    <n v="59809"/>
    <n v="59809"/>
    <s v="Bracket 4"/>
    <n v="0"/>
    <n v="2"/>
    <s v="Parent"/>
    <s v="2012-10-18"/>
    <d v="2014-10-04T00:00:00"/>
    <n v="716"/>
    <n v="36"/>
    <n v="680"/>
    <d v="2012-11-23T00:00:00"/>
    <n v="598"/>
    <n v="16"/>
    <n v="141"/>
    <n v="32"/>
    <n v="41"/>
    <n v="49"/>
    <n v="877"/>
    <n v="1.2248603351955307"/>
    <x v="4"/>
    <s v="No"/>
    <n v="3"/>
    <x v="0"/>
    <n v="6"/>
    <n v="3"/>
    <n v="3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406"/>
    <n v="1949"/>
    <n v="75"/>
    <s v="Boomers"/>
    <s v="Bachelors"/>
    <s v="College"/>
    <s v="Partner"/>
    <n v="54591"/>
    <n v="54591"/>
    <s v="Bracket 4"/>
    <n v="0"/>
    <n v="1"/>
    <s v="Parent"/>
    <s v="2013-08-05"/>
    <d v="2014-10-04T00:00:00"/>
    <n v="425"/>
    <n v="63"/>
    <n v="362"/>
    <d v="2013-10-07T00:00:00"/>
    <n v="376"/>
    <n v="4"/>
    <n v="94"/>
    <n v="12"/>
    <n v="9"/>
    <n v="24"/>
    <n v="519"/>
    <n v="1.2211764705882353"/>
    <x v="4"/>
    <s v="Yes"/>
    <n v="3"/>
    <x v="0"/>
    <n v="8"/>
    <n v="6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554"/>
    <n v="1965"/>
    <n v="59"/>
    <s v="Gen X"/>
    <s v="Bachelors"/>
    <s v="College"/>
    <s v="Partner"/>
    <n v="47009"/>
    <n v="47009"/>
    <s v="Bracket 3"/>
    <n v="0"/>
    <n v="1"/>
    <s v="Parent"/>
    <s v="2013-10-01"/>
    <d v="2014-10-04T00:00:00"/>
    <n v="368"/>
    <n v="89"/>
    <n v="279"/>
    <d v="2013-12-29T00:00:00"/>
    <n v="171"/>
    <n v="45"/>
    <n v="73"/>
    <n v="59"/>
    <n v="10"/>
    <n v="90"/>
    <n v="448"/>
    <n v="1.2173913043478262"/>
    <x v="4"/>
    <s v="Yes"/>
    <n v="4"/>
    <x v="1"/>
    <n v="8"/>
    <n v="3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070"/>
    <n v="1973"/>
    <n v="51"/>
    <s v="Gen X"/>
    <s v="PhD"/>
    <s v="College"/>
    <s v="Married"/>
    <n v="54222"/>
    <n v="54222"/>
    <s v="Bracket 4"/>
    <n v="0"/>
    <n v="1"/>
    <s v="Parent"/>
    <s v="2014-03-01"/>
    <d v="2014-10-04T00:00:00"/>
    <n v="217"/>
    <n v="98"/>
    <n v="119"/>
    <d v="2014-06-07T00:00:00"/>
    <n v="199"/>
    <n v="12"/>
    <n v="31"/>
    <n v="3"/>
    <n v="12"/>
    <n v="7"/>
    <n v="264"/>
    <n v="1.2165898617511521"/>
    <x v="4"/>
    <s v="Yes"/>
    <n v="1"/>
    <x v="0"/>
    <n v="5"/>
    <n v="3"/>
    <n v="3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598"/>
    <n v="1972"/>
    <n v="52"/>
    <s v="Gen X"/>
    <s v="Bachelors"/>
    <s v="College"/>
    <s v="Married"/>
    <n v="62710"/>
    <n v="62710"/>
    <s v="Bracket 4"/>
    <n v="0"/>
    <n v="1"/>
    <s v="Parent"/>
    <s v="2013-05-23"/>
    <d v="2014-10-04T00:00:00"/>
    <n v="499"/>
    <n v="53"/>
    <n v="446"/>
    <d v="2013-07-15T00:00:00"/>
    <n v="441"/>
    <n v="35"/>
    <n v="83"/>
    <n v="7"/>
    <n v="29"/>
    <n v="11"/>
    <n v="606"/>
    <n v="1.214428857715431"/>
    <x v="4"/>
    <s v="Yes"/>
    <n v="4"/>
    <x v="1"/>
    <n v="12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951"/>
    <n v="1968"/>
    <n v="56"/>
    <s v="Gen X"/>
    <s v="Bachelors"/>
    <s v="College"/>
    <s v="Married"/>
    <n v="45688"/>
    <n v="45688"/>
    <s v="Bracket 3"/>
    <n v="0"/>
    <n v="1"/>
    <s v="Parent"/>
    <s v="2014-01-25"/>
    <d v="2014-10-04T00:00:00"/>
    <n v="252"/>
    <n v="20"/>
    <n v="232"/>
    <d v="2014-02-14T00:00:00"/>
    <n v="279"/>
    <n v="0"/>
    <n v="18"/>
    <n v="0"/>
    <n v="0"/>
    <n v="9"/>
    <n v="306"/>
    <n v="1.2142857142857142"/>
    <x v="4"/>
    <s v="No"/>
    <n v="2"/>
    <x v="0"/>
    <n v="8"/>
    <n v="3"/>
    <n v="1"/>
    <x v="0"/>
    <n v="4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5272"/>
    <n v="1965"/>
    <n v="59"/>
    <s v="Gen X"/>
    <s v="Master"/>
    <s v="College"/>
    <s v="Married"/>
    <n v="53843"/>
    <n v="53843"/>
    <s v="Bracket 4"/>
    <n v="0"/>
    <n v="1"/>
    <s v="Parent"/>
    <s v="2013-06-27"/>
    <d v="2014-10-04T00:00:00"/>
    <n v="464"/>
    <n v="64"/>
    <n v="400"/>
    <d v="2013-08-30T00:00:00"/>
    <n v="378"/>
    <n v="0"/>
    <n v="88"/>
    <n v="19"/>
    <n v="4"/>
    <n v="73"/>
    <n v="562"/>
    <n v="1.2112068965517242"/>
    <x v="4"/>
    <s v="Yes"/>
    <n v="4"/>
    <x v="1"/>
    <n v="3"/>
    <n v="8"/>
    <n v="5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050"/>
    <n v="1966"/>
    <n v="58"/>
    <s v="Gen X"/>
    <s v="Master"/>
    <s v="College"/>
    <s v="Married"/>
    <n v="49605"/>
    <n v="49605"/>
    <s v="Bracket 3"/>
    <n v="0"/>
    <n v="0"/>
    <s v="Not Parent"/>
    <s v="2014-06-21"/>
    <d v="2014-10-04T00:00:00"/>
    <n v="105"/>
    <n v="65"/>
    <n v="40"/>
    <d v="2014-08-25T00:00:00"/>
    <n v="42"/>
    <n v="16"/>
    <n v="29"/>
    <n v="12"/>
    <n v="20"/>
    <n v="8"/>
    <n v="127"/>
    <n v="1.2095238095238094"/>
    <x v="4"/>
    <s v="Yes"/>
    <n v="1"/>
    <x v="0"/>
    <n v="4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32"/>
    <n v="1975"/>
    <n v="49"/>
    <s v="Gen X"/>
    <s v="PhD"/>
    <s v="College"/>
    <s v="Married"/>
    <n v="60631"/>
    <n v="60631"/>
    <s v="Bracket 4"/>
    <n v="1"/>
    <n v="1"/>
    <s v="Parent"/>
    <s v="2013-04-05"/>
    <d v="2014-10-04T00:00:00"/>
    <n v="547"/>
    <n v="88"/>
    <n v="459"/>
    <d v="2013-07-02T00:00:00"/>
    <n v="565"/>
    <n v="6"/>
    <n v="65"/>
    <n v="0"/>
    <n v="6"/>
    <n v="19"/>
    <n v="661"/>
    <n v="1.2084095063985374"/>
    <x v="4"/>
    <s v="Yes"/>
    <n v="5"/>
    <x v="1"/>
    <n v="8"/>
    <n v="9"/>
    <n v="2"/>
    <x v="2"/>
    <n v="7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176"/>
    <n v="1980"/>
    <n v="44"/>
    <s v="Millennials"/>
    <s v="Postgraduate"/>
    <s v="College"/>
    <s v="Single"/>
    <n v="67506"/>
    <n v="67506"/>
    <s v="Bracket 4"/>
    <n v="0"/>
    <n v="1"/>
    <s v="Parent"/>
    <s v="2014-01-02"/>
    <d v="2014-10-04T00:00:00"/>
    <n v="275"/>
    <n v="73"/>
    <n v="202"/>
    <d v="2014-03-16T00:00:00"/>
    <n v="90"/>
    <n v="38"/>
    <n v="67"/>
    <n v="33"/>
    <n v="36"/>
    <n v="67"/>
    <n v="331"/>
    <n v="1.2036363636363636"/>
    <x v="4"/>
    <s v="Yes"/>
    <n v="1"/>
    <x v="0"/>
    <n v="6"/>
    <n v="4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142"/>
    <n v="1976"/>
    <n v="48"/>
    <s v="Gen X"/>
    <s v="PhD"/>
    <s v="College"/>
    <s v="Divorced"/>
    <n v="66476"/>
    <n v="66476"/>
    <s v="Bracket 4"/>
    <n v="0"/>
    <n v="1"/>
    <s v="Parent"/>
    <s v="2013-03-07"/>
    <d v="2014-10-04T00:00:00"/>
    <n v="576"/>
    <n v="99"/>
    <n v="477"/>
    <d v="2013-06-14T00:00:00"/>
    <n v="372"/>
    <n v="18"/>
    <n v="126"/>
    <n v="47"/>
    <n v="48"/>
    <n v="78"/>
    <n v="689"/>
    <n v="1.1961805555555556"/>
    <x v="4"/>
    <s v="Yes"/>
    <n v="2"/>
    <x v="0"/>
    <n v="11"/>
    <n v="5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32"/>
    <n v="1965"/>
    <n v="59"/>
    <s v="Gen X"/>
    <s v="Bachelors"/>
    <s v="College"/>
    <s v="Single"/>
    <n v="61559"/>
    <n v="61559"/>
    <s v="Bracket 4"/>
    <n v="0"/>
    <n v="1"/>
    <s v="Parent"/>
    <s v="2013-07-17"/>
    <d v="2014-10-04T00:00:00"/>
    <n v="444"/>
    <n v="8"/>
    <n v="436"/>
    <d v="2013-07-25T00:00:00"/>
    <n v="279"/>
    <n v="83"/>
    <n v="88"/>
    <n v="32"/>
    <n v="14"/>
    <n v="34"/>
    <n v="530"/>
    <n v="1.1936936936936937"/>
    <x v="4"/>
    <s v="No"/>
    <n v="1"/>
    <x v="0"/>
    <n v="10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426"/>
    <n v="1964"/>
    <n v="60"/>
    <s v="Boomers"/>
    <s v="PhD"/>
    <s v="College"/>
    <s v="Divorced"/>
    <n v="78825"/>
    <n v="78825"/>
    <s v="Bracket 5"/>
    <n v="0"/>
    <n v="0"/>
    <s v="Not Parent"/>
    <s v="2012-09-14"/>
    <d v="2014-10-04T00:00:00"/>
    <n v="750"/>
    <n v="35"/>
    <n v="715"/>
    <d v="2012-10-19T00:00:00"/>
    <n v="483"/>
    <n v="74"/>
    <n v="114"/>
    <n v="169"/>
    <n v="37"/>
    <n v="18"/>
    <n v="895"/>
    <n v="1.1933333333333334"/>
    <x v="4"/>
    <s v="No"/>
    <n v="1"/>
    <x v="0"/>
    <n v="13"/>
    <n v="5"/>
    <n v="10"/>
    <x v="0"/>
    <n v="3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10664"/>
    <n v="1949"/>
    <n v="75"/>
    <s v="Boomers"/>
    <s v="Master"/>
    <s v="College"/>
    <s v="Widow"/>
    <n v="51529"/>
    <n v="51529"/>
    <s v="Bracket 3"/>
    <n v="0"/>
    <n v="1"/>
    <s v="Parent"/>
    <s v="2013-09-07"/>
    <d v="2014-10-04T00:00:00"/>
    <n v="392"/>
    <n v="14"/>
    <n v="378"/>
    <d v="2013-09-21T00:00:00"/>
    <n v="400"/>
    <n v="4"/>
    <n v="35"/>
    <n v="6"/>
    <n v="0"/>
    <n v="22"/>
    <n v="467"/>
    <n v="1.1913265306122449"/>
    <x v="4"/>
    <s v="No"/>
    <n v="2"/>
    <x v="0"/>
    <n v="5"/>
    <n v="9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181"/>
    <n v="1950"/>
    <n v="74"/>
    <s v="Boomers"/>
    <s v="Postgraduate"/>
    <s v="College"/>
    <s v="Partner"/>
    <n v="52203"/>
    <n v="52203"/>
    <s v="Bracket 3"/>
    <n v="0"/>
    <n v="0"/>
    <s v="Not Parent"/>
    <s v="2012-07-31"/>
    <d v="2014-10-04T00:00:00"/>
    <n v="795"/>
    <n v="36"/>
    <n v="759"/>
    <d v="2012-09-05T00:00:00"/>
    <n v="488"/>
    <n v="21"/>
    <n v="238"/>
    <n v="56"/>
    <n v="108"/>
    <n v="28"/>
    <n v="939"/>
    <n v="1.1811320754716981"/>
    <x v="4"/>
    <s v="No"/>
    <n v="1"/>
    <x v="0"/>
    <n v="11"/>
    <n v="8"/>
    <n v="7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107"/>
    <n v="1948"/>
    <n v="76"/>
    <s v="Boomers"/>
    <s v="PhD"/>
    <s v="College"/>
    <s v="Partner"/>
    <n v="46681"/>
    <n v="46681"/>
    <s v="Bracket 3"/>
    <n v="0"/>
    <n v="2"/>
    <s v="Parent"/>
    <s v="2013-10-08"/>
    <d v="2014-10-04T00:00:00"/>
    <n v="361"/>
    <n v="52"/>
    <n v="309"/>
    <d v="2013-11-29T00:00:00"/>
    <n v="269"/>
    <n v="15"/>
    <n v="69"/>
    <n v="15"/>
    <n v="19"/>
    <n v="38"/>
    <n v="425"/>
    <n v="1.1772853185595569"/>
    <x v="4"/>
    <s v="Yes"/>
    <n v="2"/>
    <x v="0"/>
    <n v="4"/>
    <n v="4"/>
    <n v="6"/>
    <x v="1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906"/>
    <n v="1948"/>
    <n v="76"/>
    <s v="Boomers"/>
    <s v="PhD"/>
    <s v="College"/>
    <s v="Partner"/>
    <n v="46681"/>
    <n v="46681"/>
    <s v="Bracket 3"/>
    <n v="0"/>
    <n v="2"/>
    <s v="Parent"/>
    <s v="2013-10-08"/>
    <d v="2014-10-04T00:00:00"/>
    <n v="361"/>
    <n v="52"/>
    <n v="309"/>
    <d v="2013-11-29T00:00:00"/>
    <n v="269"/>
    <n v="15"/>
    <n v="69"/>
    <n v="15"/>
    <n v="19"/>
    <n v="38"/>
    <n v="425"/>
    <n v="1.1772853185595569"/>
    <x v="4"/>
    <s v="Yes"/>
    <n v="2"/>
    <x v="0"/>
    <n v="4"/>
    <n v="4"/>
    <n v="6"/>
    <x v="1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35"/>
    <n v="1956"/>
    <n v="68"/>
    <s v="Boomers"/>
    <s v="Master"/>
    <s v="College"/>
    <s v="Single"/>
    <n v="55284"/>
    <n v="55284"/>
    <s v="Bracket 4"/>
    <n v="0"/>
    <n v="1"/>
    <s v="Parent"/>
    <s v="2012-12-24"/>
    <d v="2014-10-04T00:00:00"/>
    <n v="649"/>
    <n v="60"/>
    <n v="589"/>
    <d v="2013-02-22T00:00:00"/>
    <n v="547"/>
    <n v="7"/>
    <n v="140"/>
    <n v="0"/>
    <n v="7"/>
    <n v="63"/>
    <n v="764"/>
    <n v="1.1771956856702619"/>
    <x v="4"/>
    <s v="Yes"/>
    <n v="3"/>
    <x v="0"/>
    <n v="8"/>
    <n v="7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991"/>
    <n v="1951"/>
    <n v="73"/>
    <s v="Boomers"/>
    <s v="Bachelors"/>
    <s v="College"/>
    <s v="Divorced"/>
    <n v="43185"/>
    <n v="43185"/>
    <s v="Bracket 3"/>
    <n v="0"/>
    <n v="1"/>
    <s v="Parent"/>
    <s v="2013-04-10"/>
    <d v="2014-10-04T00:00:00"/>
    <n v="542"/>
    <n v="88"/>
    <n v="454"/>
    <d v="2013-07-07T00:00:00"/>
    <n v="537"/>
    <n v="6"/>
    <n v="42"/>
    <n v="16"/>
    <n v="6"/>
    <n v="30"/>
    <n v="637"/>
    <n v="1.1752767527675276"/>
    <x v="4"/>
    <s v="Yes"/>
    <n v="2"/>
    <x v="0"/>
    <n v="6"/>
    <n v="9"/>
    <n v="3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1044"/>
    <n v="1953"/>
    <n v="71"/>
    <s v="Boomers"/>
    <s v="Bachelors"/>
    <s v="College"/>
    <s v="Partner"/>
    <n v="58398"/>
    <n v="58398"/>
    <s v="Bracket 4"/>
    <n v="0"/>
    <n v="0"/>
    <s v="Not Parent"/>
    <s v="2013-05-14"/>
    <d v="2014-10-04T00:00:00"/>
    <n v="508"/>
    <n v="44"/>
    <n v="464"/>
    <d v="2013-06-27T00:00:00"/>
    <n v="299"/>
    <n v="5"/>
    <n v="201"/>
    <n v="21"/>
    <n v="21"/>
    <n v="49"/>
    <n v="596"/>
    <n v="1.1732283464566928"/>
    <x v="4"/>
    <s v="No"/>
    <n v="3"/>
    <x v="0"/>
    <n v="8"/>
    <n v="5"/>
    <n v="4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07"/>
    <n v="1975"/>
    <n v="49"/>
    <s v="Gen X"/>
    <s v="Bachelors"/>
    <s v="College"/>
    <s v="Married"/>
    <n v="46149"/>
    <n v="46149"/>
    <s v="Bracket 3"/>
    <n v="0"/>
    <n v="1"/>
    <s v="Parent"/>
    <s v="2013-11-29"/>
    <d v="2014-10-04T00:00:00"/>
    <n v="309"/>
    <n v="36"/>
    <n v="273"/>
    <d v="2014-01-04T00:00:00"/>
    <n v="254"/>
    <n v="6"/>
    <n v="71"/>
    <n v="4"/>
    <n v="0"/>
    <n v="27"/>
    <n v="362"/>
    <n v="1.1715210355987056"/>
    <x v="4"/>
    <s v="No"/>
    <n v="5"/>
    <x v="1"/>
    <n v="7"/>
    <n v="5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7"/>
    <n v="1976"/>
    <n v="48"/>
    <s v="Gen X"/>
    <s v="Bachelors"/>
    <s v="College"/>
    <s v="Married"/>
    <n v="46049"/>
    <n v="46049"/>
    <s v="Bracket 3"/>
    <n v="1"/>
    <n v="1"/>
    <s v="Parent"/>
    <s v="2013-07-21"/>
    <d v="2014-10-04T00:00:00"/>
    <n v="440"/>
    <n v="11"/>
    <n v="429"/>
    <d v="2013-08-01T00:00:00"/>
    <n v="342"/>
    <n v="9"/>
    <n v="112"/>
    <n v="19"/>
    <n v="14"/>
    <n v="19"/>
    <n v="515"/>
    <n v="1.1704545454545454"/>
    <x v="4"/>
    <s v="No"/>
    <n v="10"/>
    <x v="1"/>
    <n v="9"/>
    <n v="5"/>
    <n v="2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4122"/>
    <n v="1975"/>
    <n v="49"/>
    <s v="Gen X"/>
    <s v="Bachelors"/>
    <s v="College"/>
    <s v="Married"/>
    <n v="79205"/>
    <n v="79205"/>
    <s v="Bracket 5"/>
    <n v="0"/>
    <n v="0"/>
    <s v="Not Parent"/>
    <s v="2012-08-29"/>
    <d v="2014-10-04T00:00:00"/>
    <n v="766"/>
    <n v="73"/>
    <n v="693"/>
    <d v="2012-11-10T00:00:00"/>
    <n v="504"/>
    <n v="23"/>
    <n v="117"/>
    <n v="179"/>
    <n v="28"/>
    <n v="44"/>
    <n v="895"/>
    <n v="1.1684073107049608"/>
    <x v="4"/>
    <s v="Yes"/>
    <n v="1"/>
    <x v="0"/>
    <n v="4"/>
    <n v="6"/>
    <n v="5"/>
    <x v="2"/>
    <n v="4"/>
    <n v="1"/>
    <n v="0"/>
    <n v="0"/>
    <n v="0"/>
    <n v="0"/>
    <n v="1"/>
    <x v="0"/>
    <n v="1"/>
    <s v="Converted"/>
    <x v="0"/>
    <n v="3"/>
    <n v="11"/>
    <n v="4"/>
    <n v="3"/>
    <n v="0"/>
    <n v="1"/>
    <n v="8"/>
    <x v="0"/>
  </r>
  <r>
    <n v="4478"/>
    <n v="1979"/>
    <n v="45"/>
    <s v="Gen X"/>
    <s v="Bachelors"/>
    <s v="College"/>
    <s v="Married"/>
    <n v="63777"/>
    <n v="63777"/>
    <s v="Bracket 4"/>
    <n v="1"/>
    <n v="1"/>
    <s v="Parent"/>
    <s v="2013-03-24"/>
    <d v="2014-10-04T00:00:00"/>
    <n v="559"/>
    <n v="87"/>
    <n v="472"/>
    <d v="2013-06-19T00:00:00"/>
    <n v="457"/>
    <n v="5"/>
    <n v="106"/>
    <n v="15"/>
    <n v="17"/>
    <n v="53"/>
    <n v="653"/>
    <n v="1.1681574239713775"/>
    <x v="4"/>
    <s v="Yes"/>
    <n v="8"/>
    <x v="1"/>
    <n v="6"/>
    <n v="11"/>
    <n v="1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352"/>
    <n v="1957"/>
    <n v="67"/>
    <s v="Boomers"/>
    <s v="Bachelors"/>
    <s v="College"/>
    <s v="Married"/>
    <n v="55267"/>
    <n v="55267"/>
    <s v="Bracket 4"/>
    <n v="0"/>
    <n v="1"/>
    <s v="Parent"/>
    <s v="2013-10-21"/>
    <d v="2014-10-04T00:00:00"/>
    <n v="348"/>
    <n v="28"/>
    <n v="320"/>
    <d v="2013-11-18T00:00:00"/>
    <n v="161"/>
    <n v="28"/>
    <n v="136"/>
    <n v="32"/>
    <n v="3"/>
    <n v="45"/>
    <n v="405"/>
    <n v="1.1637931034482758"/>
    <x v="4"/>
    <s v="No"/>
    <n v="4"/>
    <x v="1"/>
    <n v="6"/>
    <n v="3"/>
    <n v="4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118"/>
    <n v="1956"/>
    <n v="68"/>
    <s v="Boomers"/>
    <s v="Master"/>
    <s v="College"/>
    <s v="Married"/>
    <n v="50965"/>
    <n v="50965"/>
    <s v="Bracket 3"/>
    <n v="0"/>
    <n v="1"/>
    <s v="Parent"/>
    <s v="2013-02-20"/>
    <d v="2014-10-04T00:00:00"/>
    <n v="591"/>
    <n v="87"/>
    <n v="504"/>
    <d v="2013-05-18T00:00:00"/>
    <n v="544"/>
    <n v="13"/>
    <n v="85"/>
    <n v="8"/>
    <n v="6"/>
    <n v="29"/>
    <n v="685"/>
    <n v="1.1590524534686972"/>
    <x v="4"/>
    <s v="Yes"/>
    <n v="3"/>
    <x v="0"/>
    <n v="5"/>
    <n v="10"/>
    <n v="4"/>
    <x v="2"/>
    <n v="8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5763"/>
    <n v="1972"/>
    <n v="52"/>
    <s v="Gen X"/>
    <s v="Master"/>
    <s v="College"/>
    <s v="Partner"/>
    <n v="49854"/>
    <n v="49854"/>
    <s v="Bracket 3"/>
    <n v="1"/>
    <n v="0"/>
    <s v="Parent"/>
    <s v="2013-11-10"/>
    <d v="2014-10-04T00:00:00"/>
    <n v="328"/>
    <n v="63"/>
    <n v="265"/>
    <d v="2014-01-12T00:00:00"/>
    <n v="123"/>
    <n v="17"/>
    <n v="171"/>
    <n v="39"/>
    <n v="0"/>
    <n v="30"/>
    <n v="380"/>
    <n v="1.1585365853658536"/>
    <x v="4"/>
    <s v="Yes"/>
    <n v="5"/>
    <x v="1"/>
    <n v="5"/>
    <n v="6"/>
    <n v="2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323"/>
    <n v="1949"/>
    <n v="75"/>
    <s v="Boomers"/>
    <s v="Master"/>
    <s v="College"/>
    <s v="Partner"/>
    <n v="49912"/>
    <n v="49912"/>
    <s v="Bracket 3"/>
    <n v="0"/>
    <n v="1"/>
    <s v="Parent"/>
    <s v="2012-09-07"/>
    <d v="2014-10-04T00:00:00"/>
    <n v="757"/>
    <n v="5"/>
    <n v="752"/>
    <d v="2012-09-12T00:00:00"/>
    <n v="520"/>
    <n v="8"/>
    <n v="223"/>
    <n v="32"/>
    <n v="49"/>
    <n v="42"/>
    <n v="874"/>
    <n v="1.154557463672391"/>
    <x v="4"/>
    <s v="No"/>
    <n v="4"/>
    <x v="1"/>
    <n v="7"/>
    <n v="10"/>
    <n v="5"/>
    <x v="2"/>
    <n v="8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1146"/>
    <n v="1949"/>
    <n v="75"/>
    <s v="Boomers"/>
    <s v="Master"/>
    <s v="College"/>
    <s v="Partner"/>
    <n v="49912"/>
    <n v="49912"/>
    <s v="Bracket 3"/>
    <n v="0"/>
    <n v="1"/>
    <s v="Parent"/>
    <s v="2012-09-07"/>
    <d v="2014-10-04T00:00:00"/>
    <n v="757"/>
    <n v="5"/>
    <n v="752"/>
    <d v="2012-09-12T00:00:00"/>
    <n v="520"/>
    <n v="8"/>
    <n v="223"/>
    <n v="32"/>
    <n v="49"/>
    <n v="42"/>
    <n v="874"/>
    <n v="1.154557463672391"/>
    <x v="4"/>
    <s v="No"/>
    <n v="4"/>
    <x v="1"/>
    <n v="7"/>
    <n v="10"/>
    <n v="5"/>
    <x v="2"/>
    <n v="8"/>
    <n v="0"/>
    <n v="0"/>
    <n v="1"/>
    <n v="0"/>
    <n v="0"/>
    <n v="1"/>
    <x v="3"/>
    <n v="1"/>
    <s v="Converted"/>
    <x v="0"/>
    <n v="3"/>
    <n v="11"/>
    <n v="4"/>
    <n v="3"/>
    <n v="0"/>
    <n v="0"/>
    <n v="7"/>
    <x v="0"/>
  </r>
  <r>
    <n v="11171"/>
    <n v="1965"/>
    <n v="59"/>
    <s v="Gen X"/>
    <s v="Master"/>
    <s v="College"/>
    <s v="Married"/>
    <n v="56962"/>
    <n v="56962"/>
    <s v="Bracket 4"/>
    <n v="2"/>
    <n v="1"/>
    <s v="Parent"/>
    <s v="2013-10-11"/>
    <d v="2014-10-04T00:00:00"/>
    <n v="358"/>
    <n v="60"/>
    <n v="298"/>
    <d v="2013-12-10T00:00:00"/>
    <n v="292"/>
    <n v="3"/>
    <n v="77"/>
    <n v="10"/>
    <n v="3"/>
    <n v="26"/>
    <n v="411"/>
    <n v="1.1480446927374302"/>
    <x v="4"/>
    <s v="Yes"/>
    <n v="7"/>
    <x v="1"/>
    <n v="5"/>
    <n v="6"/>
    <n v="3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600"/>
    <n v="1965"/>
    <n v="59"/>
    <s v="Gen X"/>
    <s v="Master"/>
    <s v="College"/>
    <s v="Married"/>
    <n v="56962"/>
    <n v="56962"/>
    <s v="Bracket 4"/>
    <n v="2"/>
    <n v="1"/>
    <s v="Parent"/>
    <s v="2013-10-11"/>
    <d v="2014-10-04T00:00:00"/>
    <n v="358"/>
    <n v="60"/>
    <n v="298"/>
    <d v="2013-12-10T00:00:00"/>
    <n v="292"/>
    <n v="3"/>
    <n v="77"/>
    <n v="10"/>
    <n v="3"/>
    <n v="26"/>
    <n v="411"/>
    <n v="1.1480446927374302"/>
    <x v="4"/>
    <s v="Yes"/>
    <n v="7"/>
    <x v="1"/>
    <n v="5"/>
    <n v="6"/>
    <n v="3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64"/>
    <n v="1981"/>
    <n v="43"/>
    <s v="Millennials"/>
    <s v="PhD"/>
    <s v="College"/>
    <s v="Partner"/>
    <n v="56937"/>
    <n v="56937"/>
    <s v="Bracket 4"/>
    <n v="1"/>
    <n v="0"/>
    <s v="Parent"/>
    <s v="2012-08-04"/>
    <d v="2014-10-04T00:00:00"/>
    <n v="791"/>
    <n v="81"/>
    <n v="710"/>
    <d v="2012-10-24T00:00:00"/>
    <n v="746"/>
    <n v="8"/>
    <n v="125"/>
    <n v="11"/>
    <n v="8"/>
    <n v="8"/>
    <n v="906"/>
    <n v="1.145385587863464"/>
    <x v="4"/>
    <s v="Yes"/>
    <n v="7"/>
    <x v="1"/>
    <n v="9"/>
    <n v="8"/>
    <n v="6"/>
    <x v="0"/>
    <n v="6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3916"/>
    <n v="1971"/>
    <n v="53"/>
    <s v="Gen X"/>
    <s v="PhD"/>
    <s v="College"/>
    <s v="Partner"/>
    <n v="49269"/>
    <n v="49269"/>
    <s v="Bracket 3"/>
    <n v="1"/>
    <n v="0"/>
    <s v="Parent"/>
    <s v="2012-08-15"/>
    <d v="2014-10-04T00:00:00"/>
    <n v="780"/>
    <n v="92"/>
    <n v="688"/>
    <d v="2012-11-15T00:00:00"/>
    <n v="639"/>
    <n v="8"/>
    <n v="166"/>
    <n v="11"/>
    <n v="8"/>
    <n v="58"/>
    <n v="890"/>
    <n v="1.141025641025641"/>
    <x v="4"/>
    <s v="Yes"/>
    <n v="3"/>
    <x v="0"/>
    <n v="12"/>
    <n v="7"/>
    <n v="3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999"/>
    <n v="1991"/>
    <n v="33"/>
    <s v="Millennials"/>
    <s v="Bachelors"/>
    <s v="College"/>
    <s v="Single"/>
    <n v="86037"/>
    <n v="86037"/>
    <s v="Bracket 5"/>
    <n v="0"/>
    <n v="0"/>
    <s v="Not Parent"/>
    <s v="2013-01-02"/>
    <d v="2014-10-04T00:00:00"/>
    <n v="640"/>
    <n v="95"/>
    <n v="545"/>
    <d v="2013-04-07T00:00:00"/>
    <n v="490"/>
    <n v="44"/>
    <n v="125"/>
    <n v="29"/>
    <n v="20"/>
    <n v="22"/>
    <n v="730"/>
    <n v="1.140625"/>
    <x v="4"/>
    <s v="Yes"/>
    <n v="1"/>
    <x v="0"/>
    <n v="11"/>
    <n v="6"/>
    <n v="7"/>
    <x v="0"/>
    <n v="3"/>
    <n v="0"/>
    <n v="0"/>
    <n v="0"/>
    <n v="1"/>
    <n v="1"/>
    <n v="2"/>
    <x v="4"/>
    <n v="1"/>
    <s v="Converted"/>
    <x v="0"/>
    <n v="3"/>
    <n v="11"/>
    <n v="4"/>
    <n v="3"/>
    <n v="0"/>
    <n v="1"/>
    <n v="8"/>
    <x v="0"/>
  </r>
  <r>
    <n v="3807"/>
    <n v="1955"/>
    <n v="69"/>
    <s v="Boomers"/>
    <s v="Bachelors"/>
    <s v="College"/>
    <s v="Partner"/>
    <n v="59925"/>
    <n v="59925"/>
    <s v="Bracket 4"/>
    <n v="0"/>
    <n v="1"/>
    <s v="Parent"/>
    <s v="2012-11-30"/>
    <d v="2014-10-04T00:00:00"/>
    <n v="673"/>
    <n v="83"/>
    <n v="590"/>
    <d v="2013-02-21T00:00:00"/>
    <n v="473"/>
    <n v="21"/>
    <n v="176"/>
    <n v="19"/>
    <n v="21"/>
    <n v="56"/>
    <n v="766"/>
    <n v="1.138187221396731"/>
    <x v="4"/>
    <s v="Yes"/>
    <n v="3"/>
    <x v="0"/>
    <n v="9"/>
    <n v="9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376"/>
    <n v="1979"/>
    <n v="45"/>
    <s v="Gen X"/>
    <s v="Bachelors"/>
    <s v="College"/>
    <s v="Single"/>
    <n v="57537"/>
    <n v="57537"/>
    <s v="Bracket 4"/>
    <n v="1"/>
    <n v="0"/>
    <s v="Parent"/>
    <s v="2013-06-10"/>
    <d v="2014-10-04T00:00:00"/>
    <n v="481"/>
    <n v="83"/>
    <n v="398"/>
    <d v="2013-09-01T00:00:00"/>
    <n v="191"/>
    <n v="56"/>
    <n v="139"/>
    <n v="51"/>
    <n v="8"/>
    <n v="100"/>
    <n v="545"/>
    <n v="1.1330561330561331"/>
    <x v="4"/>
    <s v="Yes"/>
    <n v="4"/>
    <x v="1"/>
    <n v="8"/>
    <n v="4"/>
    <n v="3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250"/>
    <n v="1949"/>
    <n v="75"/>
    <s v="Boomers"/>
    <s v="PhD"/>
    <s v="College"/>
    <s v="Widow"/>
    <n v="54356"/>
    <n v="54356"/>
    <s v="Bracket 4"/>
    <n v="0"/>
    <n v="1"/>
    <s v="Parent"/>
    <s v="2012-11-19"/>
    <d v="2014-10-04T00:00:00"/>
    <n v="684"/>
    <n v="62"/>
    <n v="622"/>
    <d v="2013-01-20T00:00:00"/>
    <n v="710"/>
    <n v="15"/>
    <n v="30"/>
    <n v="20"/>
    <n v="0"/>
    <n v="0"/>
    <n v="775"/>
    <n v="1.1330409356725146"/>
    <x v="4"/>
    <s v="Yes"/>
    <n v="3"/>
    <x v="0"/>
    <n v="8"/>
    <n v="11"/>
    <n v="2"/>
    <x v="2"/>
    <n v="8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2534"/>
    <n v="1953"/>
    <n v="71"/>
    <s v="Boomers"/>
    <s v="Bachelors"/>
    <s v="College"/>
    <s v="Married"/>
    <n v="37716"/>
    <n v="37716"/>
    <s v="Bracket 3"/>
    <n v="0"/>
    <n v="1"/>
    <s v="Parent"/>
    <s v="2014-04-21"/>
    <d v="2014-10-04T00:00:00"/>
    <n v="166"/>
    <n v="4"/>
    <n v="162"/>
    <d v="2014-04-25T00:00:00"/>
    <n v="97"/>
    <n v="1"/>
    <n v="41"/>
    <n v="6"/>
    <n v="2"/>
    <n v="41"/>
    <n v="188"/>
    <n v="1.1325301204819278"/>
    <x v="4"/>
    <s v="No"/>
    <n v="2"/>
    <x v="0"/>
    <n v="3"/>
    <n v="4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8"/>
    <n v="1964"/>
    <n v="60"/>
    <s v="Boomers"/>
    <s v="Bachelors"/>
    <s v="College"/>
    <s v="Partner"/>
    <n v="55761"/>
    <n v="55761"/>
    <s v="Bracket 4"/>
    <n v="0"/>
    <n v="1"/>
    <s v="Parent"/>
    <s v="2014-04-24"/>
    <d v="2014-10-04T00:00:00"/>
    <n v="163"/>
    <n v="97"/>
    <n v="66"/>
    <d v="2014-07-30T00:00:00"/>
    <n v="136"/>
    <n v="1"/>
    <n v="12"/>
    <n v="0"/>
    <n v="3"/>
    <n v="32"/>
    <n v="184"/>
    <n v="1.1288343558282208"/>
    <x v="4"/>
    <s v="Yes"/>
    <n v="2"/>
    <x v="0"/>
    <n v="3"/>
    <n v="4"/>
    <n v="1"/>
    <x v="2"/>
    <n v="6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263"/>
    <n v="1945"/>
    <n v="79"/>
    <s v="Silent"/>
    <s v="PhD"/>
    <s v="College"/>
    <s v="Single"/>
    <n v="45576"/>
    <n v="45576"/>
    <s v="Bracket 3"/>
    <n v="0"/>
    <n v="0"/>
    <s v="Not Parent"/>
    <s v="2014-05-28"/>
    <d v="2014-10-04T00:00:00"/>
    <n v="129"/>
    <n v="9"/>
    <n v="120"/>
    <d v="2014-06-06T00:00:00"/>
    <n v="56"/>
    <n v="19"/>
    <n v="29"/>
    <n v="2"/>
    <n v="14"/>
    <n v="25"/>
    <n v="145"/>
    <n v="1.124031007751938"/>
    <x v="4"/>
    <s v="No"/>
    <n v="1"/>
    <x v="0"/>
    <n v="3"/>
    <n v="3"/>
    <n v="1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1175"/>
    <n v="1983"/>
    <n v="41"/>
    <s v="Millennials"/>
    <s v="Master"/>
    <s v="College"/>
    <s v="Married"/>
    <n v="36262"/>
    <n v="36262"/>
    <s v="Bracket 3"/>
    <n v="0"/>
    <n v="0"/>
    <s v="Not Parent"/>
    <s v="2013-09-20"/>
    <d v="2014-10-04T00:00:00"/>
    <n v="379"/>
    <n v="24"/>
    <n v="355"/>
    <d v="2013-10-14T00:00:00"/>
    <n v="88"/>
    <n v="39"/>
    <n v="54"/>
    <n v="64"/>
    <n v="28"/>
    <n v="153"/>
    <n v="426"/>
    <n v="1.1240105540897098"/>
    <x v="4"/>
    <s v="No"/>
    <n v="1"/>
    <x v="0"/>
    <n v="3"/>
    <n v="3"/>
    <n v="5"/>
    <x v="1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983"/>
    <n v="1984"/>
    <n v="40"/>
    <s v="Millennials"/>
    <s v="Bachelors"/>
    <s v="College"/>
    <s v="Married"/>
    <n v="40059"/>
    <n v="40059"/>
    <s v="Bracket 3"/>
    <n v="1"/>
    <n v="0"/>
    <s v="Parent"/>
    <s v="2013-09-28"/>
    <d v="2014-10-04T00:00:00"/>
    <n v="371"/>
    <n v="82"/>
    <n v="289"/>
    <d v="2013-12-19T00:00:00"/>
    <n v="110"/>
    <n v="29"/>
    <n v="92"/>
    <n v="28"/>
    <n v="10"/>
    <n v="145"/>
    <n v="414"/>
    <n v="1.1159029649595686"/>
    <x v="4"/>
    <s v="Yes"/>
    <n v="1"/>
    <x v="0"/>
    <n v="3"/>
    <n v="6"/>
    <n v="2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2878"/>
    <n v="1947"/>
    <n v="77"/>
    <s v="Boomers"/>
    <s v="PhD"/>
    <s v="College"/>
    <s v="Married"/>
    <n v="67472"/>
    <n v="67472"/>
    <s v="Bracket 4"/>
    <n v="0"/>
    <n v="1"/>
    <s v="Parent"/>
    <s v="2013-09-28"/>
    <d v="2014-10-04T00:00:00"/>
    <n v="371"/>
    <n v="93"/>
    <n v="278"/>
    <d v="2013-12-30T00:00:00"/>
    <n v="162"/>
    <n v="31"/>
    <n v="127"/>
    <n v="8"/>
    <n v="17"/>
    <n v="69"/>
    <n v="414"/>
    <n v="1.1159029649595686"/>
    <x v="4"/>
    <s v="Yes"/>
    <n v="2"/>
    <x v="0"/>
    <n v="7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939"/>
    <n v="1959"/>
    <n v="65"/>
    <s v="Boomers"/>
    <s v="Bachelors"/>
    <s v="College"/>
    <s v="Divorced"/>
    <n v="61250"/>
    <n v="61250"/>
    <s v="Bracket 4"/>
    <n v="0"/>
    <n v="1"/>
    <s v="Parent"/>
    <s v="2012-12-16"/>
    <d v="2014-10-04T00:00:00"/>
    <n v="657"/>
    <n v="49"/>
    <n v="608"/>
    <d v="2013-02-03T00:00:00"/>
    <n v="382"/>
    <n v="138"/>
    <n v="65"/>
    <n v="60"/>
    <n v="26"/>
    <n v="59"/>
    <n v="730"/>
    <n v="1.1111111111111112"/>
    <x v="4"/>
    <s v="No"/>
    <n v="6"/>
    <x v="1"/>
    <n v="12"/>
    <n v="5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5866"/>
    <n v="1974"/>
    <n v="50"/>
    <s v="Gen X"/>
    <s v="Bachelors"/>
    <s v="College"/>
    <s v="Partner"/>
    <n v="48186"/>
    <n v="48186"/>
    <s v="Bracket 3"/>
    <n v="1"/>
    <n v="0"/>
    <s v="Parent"/>
    <s v="2014-03-20"/>
    <d v="2014-10-04T00:00:00"/>
    <n v="198"/>
    <n v="39"/>
    <n v="159"/>
    <d v="2014-04-28T00:00:00"/>
    <n v="97"/>
    <n v="3"/>
    <n v="66"/>
    <n v="12"/>
    <n v="7"/>
    <n v="34"/>
    <n v="219"/>
    <n v="1.106060606060606"/>
    <x v="4"/>
    <s v="No"/>
    <n v="3"/>
    <x v="0"/>
    <n v="4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33"/>
    <n v="1958"/>
    <n v="66"/>
    <s v="Boomers"/>
    <s v="Master"/>
    <s v="College"/>
    <s v="Single"/>
    <n v="61331"/>
    <n v="61331"/>
    <s v="Bracket 4"/>
    <n v="1"/>
    <n v="1"/>
    <s v="Parent"/>
    <s v="2013-03-10"/>
    <d v="2014-10-04T00:00:00"/>
    <n v="573"/>
    <n v="42"/>
    <n v="531"/>
    <d v="2013-04-21T00:00:00"/>
    <n v="534"/>
    <n v="5"/>
    <n v="47"/>
    <n v="0"/>
    <n v="5"/>
    <n v="41"/>
    <n v="632"/>
    <n v="1.1029668411867364"/>
    <x v="4"/>
    <s v="No"/>
    <n v="5"/>
    <x v="1"/>
    <n v="6"/>
    <n v="11"/>
    <n v="1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384"/>
    <n v="1951"/>
    <n v="73"/>
    <s v="Boomers"/>
    <s v="Master"/>
    <s v="College"/>
    <s v="Partner"/>
    <n v="39767"/>
    <n v="39767"/>
    <s v="Bracket 3"/>
    <n v="0"/>
    <n v="0"/>
    <s v="Not Parent"/>
    <s v="2013-07-21"/>
    <d v="2014-10-04T00:00:00"/>
    <n v="440"/>
    <n v="18"/>
    <n v="422"/>
    <d v="2013-08-08T00:00:00"/>
    <n v="113"/>
    <n v="61"/>
    <n v="204"/>
    <n v="34"/>
    <n v="26"/>
    <n v="47"/>
    <n v="485"/>
    <n v="1.1022727272727273"/>
    <x v="4"/>
    <s v="No"/>
    <n v="2"/>
    <x v="0"/>
    <n v="7"/>
    <n v="7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26"/>
    <n v="1964"/>
    <n v="60"/>
    <s v="Boomers"/>
    <s v="Postgraduate"/>
    <s v="College"/>
    <s v="Divorced"/>
    <n v="41713"/>
    <n v="41713"/>
    <s v="Bracket 3"/>
    <n v="1"/>
    <n v="1"/>
    <s v="Parent"/>
    <s v="2014-04-29"/>
    <d v="2014-10-04T00:00:00"/>
    <n v="158"/>
    <n v="57"/>
    <n v="101"/>
    <d v="2014-06-25T00:00:00"/>
    <n v="77"/>
    <n v="8"/>
    <n v="44"/>
    <n v="10"/>
    <n v="10"/>
    <n v="25"/>
    <n v="174"/>
    <n v="1.1012658227848102"/>
    <x v="4"/>
    <s v="Yes"/>
    <n v="5"/>
    <x v="1"/>
    <n v="4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499"/>
    <n v="1958"/>
    <n v="66"/>
    <s v="Boomers"/>
    <s v="Postgraduate"/>
    <s v="College"/>
    <s v="Single"/>
    <n v="75342"/>
    <n v="75342"/>
    <s v="Bracket 5"/>
    <n v="0"/>
    <n v="1"/>
    <s v="Parent"/>
    <s v="2013-05-06"/>
    <d v="2014-10-04T00:00:00"/>
    <n v="516"/>
    <n v="38"/>
    <n v="478"/>
    <d v="2013-06-13T00:00:00"/>
    <n v="204"/>
    <n v="97"/>
    <n v="97"/>
    <n v="21"/>
    <n v="118"/>
    <n v="26"/>
    <n v="563"/>
    <n v="1.0910852713178294"/>
    <x v="4"/>
    <s v="No"/>
    <n v="1"/>
    <x v="0"/>
    <n v="10"/>
    <n v="5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625"/>
    <n v="1954"/>
    <n v="70"/>
    <s v="Boomers"/>
    <s v="Postgraduate"/>
    <s v="College"/>
    <s v="Single"/>
    <n v="42607"/>
    <n v="42607"/>
    <s v="Bracket 3"/>
    <n v="0"/>
    <n v="1"/>
    <s v="Parent"/>
    <s v="2013-11-17"/>
    <d v="2014-10-04T00:00:00"/>
    <n v="321"/>
    <n v="30"/>
    <n v="291"/>
    <d v="2013-12-17T00:00:00"/>
    <n v="156"/>
    <n v="29"/>
    <n v="56"/>
    <n v="30"/>
    <n v="32"/>
    <n v="47"/>
    <n v="350"/>
    <n v="1.0903426791277258"/>
    <x v="4"/>
    <s v="No"/>
    <n v="2"/>
    <x v="0"/>
    <n v="7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1"/>
    <n v="1957"/>
    <n v="67"/>
    <s v="Boomers"/>
    <s v="Bachelors"/>
    <s v="College"/>
    <s v="Widow"/>
    <n v="66033"/>
    <n v="66033"/>
    <s v="Bracket 4"/>
    <n v="0"/>
    <n v="1"/>
    <s v="Parent"/>
    <s v="2013-01-20"/>
    <d v="2014-10-04T00:00:00"/>
    <n v="622"/>
    <n v="76"/>
    <n v="546"/>
    <d v="2013-04-06T00:00:00"/>
    <n v="293"/>
    <n v="35"/>
    <n v="179"/>
    <n v="46"/>
    <n v="59"/>
    <n v="65"/>
    <n v="677"/>
    <n v="1.0884244372990353"/>
    <x v="4"/>
    <s v="Yes"/>
    <n v="2"/>
    <x v="0"/>
    <n v="7"/>
    <n v="8"/>
    <n v="3"/>
    <x v="2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802"/>
    <n v="1971"/>
    <n v="53"/>
    <s v="Gen X"/>
    <s v="Bachelors"/>
    <s v="College"/>
    <s v="Married"/>
    <n v="64795"/>
    <n v="64795"/>
    <s v="Bracket 4"/>
    <n v="0"/>
    <n v="1"/>
    <s v="Parent"/>
    <s v="2013-01-17"/>
    <d v="2014-10-04T00:00:00"/>
    <n v="625"/>
    <n v="23"/>
    <n v="602"/>
    <d v="2013-02-09T00:00:00"/>
    <n v="412"/>
    <n v="5"/>
    <n v="119"/>
    <n v="38"/>
    <n v="29"/>
    <n v="77"/>
    <n v="680"/>
    <n v="1.0880000000000001"/>
    <x v="4"/>
    <s v="No"/>
    <n v="3"/>
    <x v="0"/>
    <n v="12"/>
    <n v="3"/>
    <n v="3"/>
    <x v="0"/>
    <n v="2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002"/>
    <n v="1955"/>
    <n v="69"/>
    <s v="Boomers"/>
    <s v="Bachelors"/>
    <s v="College"/>
    <s v="Single"/>
    <n v="62535"/>
    <n v="62535"/>
    <s v="Bracket 4"/>
    <n v="0"/>
    <n v="1"/>
    <s v="Parent"/>
    <s v="2013-10-03"/>
    <d v="2014-10-04T00:00:00"/>
    <n v="366"/>
    <n v="13"/>
    <n v="353"/>
    <d v="2013-10-16T00:00:00"/>
    <n v="163"/>
    <n v="48"/>
    <n v="90"/>
    <n v="0"/>
    <n v="45"/>
    <n v="52"/>
    <n v="398"/>
    <n v="1.0874316939890711"/>
    <x v="4"/>
    <s v="No"/>
    <n v="1"/>
    <x v="0"/>
    <n v="8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157"/>
    <n v="1965"/>
    <n v="59"/>
    <s v="Gen X"/>
    <s v="Bachelors"/>
    <s v="College"/>
    <s v="Single"/>
    <n v="59686"/>
    <n v="59686"/>
    <s v="Bracket 4"/>
    <n v="0"/>
    <n v="1"/>
    <s v="Parent"/>
    <s v="2014-01-25"/>
    <d v="2014-10-04T00:00:00"/>
    <n v="252"/>
    <n v="78"/>
    <n v="174"/>
    <d v="2014-04-13T00:00:00"/>
    <n v="89"/>
    <n v="15"/>
    <n v="89"/>
    <n v="34"/>
    <n v="42"/>
    <n v="5"/>
    <n v="274"/>
    <n v="1.0873015873015872"/>
    <x v="4"/>
    <s v="Yes"/>
    <n v="1"/>
    <x v="0"/>
    <n v="6"/>
    <n v="4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535"/>
    <n v="1978"/>
    <n v="46"/>
    <s v="Gen X"/>
    <s v="Master"/>
    <s v="College"/>
    <s v="Married"/>
    <n v="88097"/>
    <n v="88097"/>
    <s v="Bracket 5"/>
    <n v="1"/>
    <n v="0"/>
    <s v="Parent"/>
    <s v="2012-08-18"/>
    <d v="2014-10-04T00:00:00"/>
    <n v="777"/>
    <n v="24"/>
    <n v="753"/>
    <d v="2012-09-11T00:00:00"/>
    <n v="163"/>
    <n v="0"/>
    <n v="480"/>
    <n v="0"/>
    <n v="126"/>
    <n v="75"/>
    <n v="844"/>
    <n v="1.0862290862290862"/>
    <x v="4"/>
    <s v="No"/>
    <n v="1"/>
    <x v="0"/>
    <n v="8"/>
    <n v="6"/>
    <n v="5"/>
    <x v="0"/>
    <n v="9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7408"/>
    <n v="1952"/>
    <n v="72"/>
    <s v="Boomers"/>
    <s v="PhD"/>
    <s v="College"/>
    <s v="Married"/>
    <n v="54549"/>
    <n v="54549"/>
    <s v="Bracket 4"/>
    <n v="0"/>
    <n v="1"/>
    <s v="Parent"/>
    <s v="2014-03-03"/>
    <d v="2014-10-04T00:00:00"/>
    <n v="215"/>
    <n v="8"/>
    <n v="207"/>
    <d v="2014-03-11T00:00:00"/>
    <n v="216"/>
    <n v="2"/>
    <n v="6"/>
    <n v="0"/>
    <n v="0"/>
    <n v="9"/>
    <n v="233"/>
    <n v="1.0837209302325581"/>
    <x v="4"/>
    <s v="No"/>
    <n v="2"/>
    <x v="0"/>
    <n v="4"/>
    <n v="5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18"/>
    <n v="1977"/>
    <n v="47"/>
    <s v="Gen X"/>
    <s v="PhD"/>
    <s v="College"/>
    <s v="Married"/>
    <n v="69389"/>
    <n v="69389"/>
    <s v="Bracket 4"/>
    <n v="0"/>
    <n v="1"/>
    <s v="Parent"/>
    <s v="2012-09-28"/>
    <d v="2014-10-04T00:00:00"/>
    <n v="736"/>
    <n v="17"/>
    <n v="719"/>
    <d v="2012-10-15T00:00:00"/>
    <n v="422"/>
    <n v="7"/>
    <n v="238"/>
    <n v="69"/>
    <n v="46"/>
    <n v="15"/>
    <n v="797"/>
    <n v="1.0828804347826086"/>
    <x v="4"/>
    <s v="No"/>
    <n v="1"/>
    <x v="0"/>
    <n v="12"/>
    <n v="7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635"/>
    <n v="1966"/>
    <n v="58"/>
    <s v="Gen X"/>
    <s v="Master"/>
    <s v="College"/>
    <s v="Married"/>
    <n v="57183"/>
    <n v="57183"/>
    <s v="Bracket 4"/>
    <n v="1"/>
    <n v="1"/>
    <s v="Parent"/>
    <s v="2013-03-19"/>
    <d v="2014-10-04T00:00:00"/>
    <n v="564"/>
    <n v="51"/>
    <n v="513"/>
    <d v="2013-05-09T00:00:00"/>
    <n v="464"/>
    <n v="5"/>
    <n v="64"/>
    <n v="7"/>
    <n v="0"/>
    <n v="70"/>
    <n v="610"/>
    <n v="1.0815602836879432"/>
    <x v="4"/>
    <s v="Yes"/>
    <n v="8"/>
    <x v="1"/>
    <n v="7"/>
    <n v="9"/>
    <n v="1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618"/>
    <n v="1965"/>
    <n v="59"/>
    <s v="Gen X"/>
    <s v="Bachelors"/>
    <s v="College"/>
    <s v="Partner"/>
    <n v="56046"/>
    <n v="56046"/>
    <s v="Bracket 4"/>
    <n v="0"/>
    <n v="0"/>
    <s v="Not Parent"/>
    <s v="2013-01-02"/>
    <d v="2014-10-04T00:00:00"/>
    <n v="640"/>
    <n v="9"/>
    <n v="631"/>
    <d v="2013-01-11T00:00:00"/>
    <n v="577"/>
    <n v="0"/>
    <n v="64"/>
    <n v="0"/>
    <n v="0"/>
    <n v="51"/>
    <n v="692"/>
    <n v="1.08125"/>
    <x v="4"/>
    <s v="No"/>
    <n v="2"/>
    <x v="0"/>
    <n v="8"/>
    <n v="10"/>
    <n v="1"/>
    <x v="2"/>
    <n v="8"/>
    <n v="0"/>
    <n v="0"/>
    <n v="1"/>
    <n v="0"/>
    <n v="0"/>
    <n v="1"/>
    <x v="3"/>
    <n v="1"/>
    <s v="Converted"/>
    <x v="0"/>
    <n v="3"/>
    <n v="11"/>
    <n v="4"/>
    <n v="3"/>
    <n v="0"/>
    <n v="1"/>
    <n v="8"/>
    <x v="0"/>
  </r>
  <r>
    <n v="10245"/>
    <n v="1986"/>
    <n v="38"/>
    <s v="Millennials"/>
    <s v="Postgraduate"/>
    <s v="College"/>
    <s v="Single"/>
    <n v="80910"/>
    <n v="80910"/>
    <s v="Bracket 5"/>
    <n v="0"/>
    <n v="0"/>
    <s v="Not Parent"/>
    <s v="2012-10-31"/>
    <d v="2014-10-04T00:00:00"/>
    <n v="703"/>
    <n v="71"/>
    <n v="632"/>
    <d v="2013-01-10T00:00:00"/>
    <n v="160"/>
    <n v="80"/>
    <n v="369"/>
    <n v="67"/>
    <n v="39"/>
    <n v="41"/>
    <n v="756"/>
    <n v="1.0753911806543386"/>
    <x v="4"/>
    <s v="Yes"/>
    <n v="1"/>
    <x v="0"/>
    <n v="8"/>
    <n v="3"/>
    <n v="3"/>
    <x v="0"/>
    <n v="1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681"/>
    <n v="1984"/>
    <n v="40"/>
    <s v="Millennials"/>
    <s v="Postgraduate"/>
    <s v="College"/>
    <s v="Married"/>
    <n v="65370"/>
    <n v="65370"/>
    <s v="Bracket 4"/>
    <n v="0"/>
    <n v="0"/>
    <s v="Not Parent"/>
    <s v="2013-08-01"/>
    <d v="2014-10-04T00:00:00"/>
    <n v="429"/>
    <n v="1"/>
    <n v="428"/>
    <d v="2013-08-02T00:00:00"/>
    <n v="71"/>
    <n v="22"/>
    <n v="112"/>
    <n v="138"/>
    <n v="89"/>
    <n v="29"/>
    <n v="461"/>
    <n v="1.0745920745920745"/>
    <x v="4"/>
    <s v="No"/>
    <n v="1"/>
    <x v="0"/>
    <n v="13"/>
    <n v="2"/>
    <n v="3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408"/>
    <n v="1976"/>
    <n v="48"/>
    <s v="Gen X"/>
    <s v="Bachelors"/>
    <s v="College"/>
    <s v="Married"/>
    <n v="58597"/>
    <n v="58597"/>
    <s v="Bracket 4"/>
    <n v="1"/>
    <n v="1"/>
    <s v="Parent"/>
    <s v="2012-11-20"/>
    <d v="2014-10-04T00:00:00"/>
    <n v="683"/>
    <n v="20"/>
    <n v="663"/>
    <d v="2012-12-10T00:00:00"/>
    <n v="490"/>
    <n v="0"/>
    <n v="184"/>
    <n v="10"/>
    <n v="28"/>
    <n v="21"/>
    <n v="733"/>
    <n v="1.0732064421669107"/>
    <x v="4"/>
    <s v="No"/>
    <n v="12"/>
    <x v="1"/>
    <n v="9"/>
    <n v="7"/>
    <n v="4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453"/>
    <n v="1960"/>
    <n v="64"/>
    <s v="Boomers"/>
    <s v="Bachelors"/>
    <s v="College"/>
    <s v="Partner"/>
    <n v="62807"/>
    <n v="62807"/>
    <s v="Bracket 4"/>
    <n v="0"/>
    <n v="1"/>
    <s v="Parent"/>
    <s v="2012-08-31"/>
    <d v="2014-10-04T00:00:00"/>
    <n v="764"/>
    <n v="83"/>
    <n v="681"/>
    <d v="2012-11-22T00:00:00"/>
    <n v="526"/>
    <n v="28"/>
    <n v="135"/>
    <n v="10"/>
    <n v="21"/>
    <n v="99"/>
    <n v="819"/>
    <n v="1.0719895287958114"/>
    <x v="4"/>
    <s v="Yes"/>
    <n v="3"/>
    <x v="0"/>
    <n v="12"/>
    <n v="5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787"/>
    <n v="1960"/>
    <n v="64"/>
    <s v="Boomers"/>
    <s v="Bachelors"/>
    <s v="College"/>
    <s v="Partner"/>
    <n v="62807"/>
    <n v="62807"/>
    <s v="Bracket 4"/>
    <n v="0"/>
    <n v="1"/>
    <s v="Parent"/>
    <s v="2012-08-31"/>
    <d v="2014-10-04T00:00:00"/>
    <n v="764"/>
    <n v="83"/>
    <n v="681"/>
    <d v="2012-11-22T00:00:00"/>
    <n v="526"/>
    <n v="28"/>
    <n v="135"/>
    <n v="10"/>
    <n v="21"/>
    <n v="99"/>
    <n v="819"/>
    <n v="1.0719895287958114"/>
    <x v="4"/>
    <s v="Yes"/>
    <n v="3"/>
    <x v="0"/>
    <n v="12"/>
    <n v="5"/>
    <n v="3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766"/>
    <n v="1959"/>
    <n v="65"/>
    <s v="Boomers"/>
    <s v="Master"/>
    <s v="College"/>
    <s v="Widow"/>
    <n v="33051"/>
    <n v="33051"/>
    <s v="Bracket 3"/>
    <n v="0"/>
    <n v="0"/>
    <s v="Not Parent"/>
    <s v="2012-08-16"/>
    <d v="2014-10-04T00:00:00"/>
    <n v="779"/>
    <n v="15"/>
    <n v="764"/>
    <d v="2012-08-31T00:00:00"/>
    <n v="100"/>
    <n v="71"/>
    <n v="243"/>
    <n v="108"/>
    <n v="94"/>
    <n v="219"/>
    <n v="835"/>
    <n v="1.0718870346598204"/>
    <x v="4"/>
    <s v="No"/>
    <n v="3"/>
    <x v="0"/>
    <n v="8"/>
    <n v="9"/>
    <n v="1"/>
    <x v="2"/>
    <n v="9"/>
    <n v="0"/>
    <n v="0"/>
    <n v="0"/>
    <n v="0"/>
    <n v="0"/>
    <n v="0"/>
    <x v="1"/>
    <n v="1"/>
    <s v="Not Converted"/>
    <x v="0"/>
    <n v="3"/>
    <n v="11"/>
    <n v="4"/>
    <n v="3"/>
    <n v="0"/>
    <n v="0"/>
    <n v="7"/>
    <x v="0"/>
  </r>
  <r>
    <n v="5207"/>
    <n v="1963"/>
    <n v="61"/>
    <s v="Boomers"/>
    <s v="PhD"/>
    <s v="College"/>
    <s v="Married"/>
    <n v="53378"/>
    <n v="53378"/>
    <s v="Bracket 4"/>
    <n v="1"/>
    <n v="1"/>
    <s v="Parent"/>
    <s v="2012-09-24"/>
    <d v="2014-10-04T00:00:00"/>
    <n v="740"/>
    <n v="41"/>
    <n v="699"/>
    <d v="2012-11-04T00:00:00"/>
    <n v="489"/>
    <n v="6"/>
    <n v="152"/>
    <n v="8"/>
    <n v="6"/>
    <n v="132"/>
    <n v="793"/>
    <n v="1.0716216216216217"/>
    <x v="4"/>
    <s v="No"/>
    <n v="10"/>
    <x v="1"/>
    <n v="6"/>
    <n v="9"/>
    <n v="4"/>
    <x v="2"/>
    <n v="8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75"/>
    <n v="1982"/>
    <n v="42"/>
    <s v="Millennials"/>
    <s v="Postgraduate"/>
    <s v="College"/>
    <s v="Partner"/>
    <n v="41039"/>
    <n v="41039"/>
    <s v="Bracket 3"/>
    <n v="0"/>
    <n v="0"/>
    <s v="Not Parent"/>
    <s v="2013-07-25"/>
    <d v="2014-10-04T00:00:00"/>
    <n v="436"/>
    <n v="32"/>
    <n v="404"/>
    <d v="2013-08-26T00:00:00"/>
    <n v="34"/>
    <n v="11"/>
    <n v="137"/>
    <n v="179"/>
    <n v="61"/>
    <n v="45"/>
    <n v="467"/>
    <n v="1.0711009174311927"/>
    <x v="4"/>
    <s v="No"/>
    <n v="1"/>
    <x v="0"/>
    <n v="5"/>
    <n v="8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715"/>
    <n v="1948"/>
    <n v="76"/>
    <s v="Boomers"/>
    <s v="PhD"/>
    <s v="College"/>
    <s v="Single"/>
    <n v="60200"/>
    <n v="60200"/>
    <s v="Bracket 4"/>
    <n v="0"/>
    <n v="1"/>
    <s v="Parent"/>
    <s v="2013-01-02"/>
    <d v="2014-10-04T00:00:00"/>
    <n v="640"/>
    <n v="3"/>
    <n v="637"/>
    <d v="2013-01-05T00:00:00"/>
    <n v="502"/>
    <n v="19"/>
    <n v="132"/>
    <n v="0"/>
    <n v="6"/>
    <n v="26"/>
    <n v="685"/>
    <n v="1.0703125"/>
    <x v="4"/>
    <s v="No"/>
    <n v="6"/>
    <x v="1"/>
    <n v="11"/>
    <n v="6"/>
    <n v="2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594"/>
    <n v="1973"/>
    <n v="51"/>
    <s v="Gen X"/>
    <s v="Master"/>
    <s v="College"/>
    <s v="Married"/>
    <n v="54108"/>
    <n v="54108"/>
    <s v="Bracket 4"/>
    <n v="1"/>
    <n v="1"/>
    <s v="Parent"/>
    <s v="2012-11-05"/>
    <d v="2014-10-04T00:00:00"/>
    <n v="698"/>
    <n v="74"/>
    <n v="624"/>
    <d v="2013-01-18T00:00:00"/>
    <n v="539"/>
    <n v="6"/>
    <n v="91"/>
    <n v="8"/>
    <n v="6"/>
    <n v="97"/>
    <n v="747"/>
    <n v="1.0702005730659025"/>
    <x v="4"/>
    <s v="Yes"/>
    <n v="13"/>
    <x v="1"/>
    <n v="9"/>
    <n v="8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252"/>
    <n v="1963"/>
    <n v="61"/>
    <s v="Boomers"/>
    <s v="PhD"/>
    <s v="College"/>
    <s v="Divorced"/>
    <n v="41003"/>
    <n v="41003"/>
    <s v="Bracket 3"/>
    <n v="0"/>
    <n v="0"/>
    <s v="Not Parent"/>
    <s v="2013-03-17"/>
    <d v="2014-10-04T00:00:00"/>
    <n v="566"/>
    <n v="11"/>
    <n v="555"/>
    <d v="2013-03-28T00:00:00"/>
    <n v="123"/>
    <n v="133"/>
    <n v="142"/>
    <n v="71"/>
    <n v="44"/>
    <n v="88"/>
    <n v="601"/>
    <n v="1.0618374558303887"/>
    <x v="4"/>
    <s v="No"/>
    <n v="1"/>
    <x v="0"/>
    <n v="8"/>
    <n v="6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45"/>
    <n v="1950"/>
    <n v="74"/>
    <s v="Boomers"/>
    <s v="PhD"/>
    <s v="College"/>
    <s v="Partner"/>
    <n v="59292"/>
    <n v="59292"/>
    <s v="Bracket 4"/>
    <n v="0"/>
    <n v="1"/>
    <s v="Parent"/>
    <s v="2013-06-13"/>
    <d v="2014-10-04T00:00:00"/>
    <n v="478"/>
    <n v="71"/>
    <n v="407"/>
    <d v="2013-08-23T00:00:00"/>
    <n v="378"/>
    <n v="14"/>
    <n v="68"/>
    <n v="19"/>
    <n v="14"/>
    <n v="14"/>
    <n v="507"/>
    <n v="1.0606694560669456"/>
    <x v="4"/>
    <s v="Yes"/>
    <n v="2"/>
    <x v="0"/>
    <n v="8"/>
    <n v="3"/>
    <n v="5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780"/>
    <n v="1950"/>
    <n v="74"/>
    <s v="Boomers"/>
    <s v="PhD"/>
    <s v="College"/>
    <s v="Partner"/>
    <n v="59292"/>
    <n v="59292"/>
    <s v="Bracket 4"/>
    <n v="0"/>
    <n v="1"/>
    <s v="Parent"/>
    <s v="2013-06-13"/>
    <d v="2014-10-04T00:00:00"/>
    <n v="478"/>
    <n v="71"/>
    <n v="407"/>
    <d v="2013-08-23T00:00:00"/>
    <n v="378"/>
    <n v="14"/>
    <n v="68"/>
    <n v="19"/>
    <n v="14"/>
    <n v="14"/>
    <n v="507"/>
    <n v="1.0606694560669456"/>
    <x v="4"/>
    <s v="Yes"/>
    <n v="2"/>
    <x v="0"/>
    <n v="8"/>
    <n v="3"/>
    <n v="5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632"/>
    <n v="1954"/>
    <n v="70"/>
    <s v="Boomers"/>
    <s v="Bachelors"/>
    <s v="College"/>
    <s v="Married"/>
    <n v="50501"/>
    <n v="50501"/>
    <s v="Bracket 3"/>
    <n v="1"/>
    <n v="1"/>
    <s v="Parent"/>
    <s v="2013-06-18"/>
    <d v="2014-10-04T00:00:00"/>
    <n v="473"/>
    <n v="10"/>
    <n v="463"/>
    <d v="2013-06-28T00:00:00"/>
    <n v="297"/>
    <n v="0"/>
    <n v="38"/>
    <n v="13"/>
    <n v="0"/>
    <n v="152"/>
    <n v="500"/>
    <n v="1.0570824524312896"/>
    <x v="4"/>
    <s v="No"/>
    <n v="7"/>
    <x v="1"/>
    <n v="4"/>
    <n v="5"/>
    <n v="4"/>
    <x v="2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0832"/>
    <n v="1958"/>
    <n v="66"/>
    <s v="Boomers"/>
    <s v="Bachelors"/>
    <s v="College"/>
    <s v="Partner"/>
    <n v="46610"/>
    <n v="46610"/>
    <s v="Bracket 3"/>
    <n v="0"/>
    <n v="0"/>
    <s v="Not Parent"/>
    <s v="2013-07-18"/>
    <d v="2014-10-04T00:00:00"/>
    <n v="443"/>
    <n v="4"/>
    <n v="439"/>
    <d v="2013-07-22T00:00:00"/>
    <n v="288"/>
    <n v="10"/>
    <n v="30"/>
    <n v="4"/>
    <n v="10"/>
    <n v="125"/>
    <n v="467"/>
    <n v="1.0541760722347631"/>
    <x v="4"/>
    <s v="No"/>
    <n v="1"/>
    <x v="0"/>
    <n v="6"/>
    <n v="6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21"/>
    <n v="1967"/>
    <n v="57"/>
    <s v="Gen X"/>
    <s v="PhD"/>
    <s v="College"/>
    <s v="Partner"/>
    <n v="56575"/>
    <n v="56575"/>
    <s v="Bracket 4"/>
    <n v="0"/>
    <n v="2"/>
    <s v="Parent"/>
    <s v="2013-05-05"/>
    <d v="2014-10-04T00:00:00"/>
    <n v="517"/>
    <n v="42"/>
    <n v="475"/>
    <d v="2013-06-16T00:00:00"/>
    <n v="421"/>
    <n v="5"/>
    <n v="90"/>
    <n v="0"/>
    <n v="16"/>
    <n v="10"/>
    <n v="542"/>
    <n v="1.0483558994197293"/>
    <x v="4"/>
    <s v="No"/>
    <n v="3"/>
    <x v="0"/>
    <n v="7"/>
    <n v="7"/>
    <n v="3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551"/>
    <n v="1954"/>
    <n v="70"/>
    <s v="Boomers"/>
    <s v="Master"/>
    <s v="College"/>
    <s v="Partner"/>
    <n v="60033"/>
    <n v="60033"/>
    <s v="Bracket 4"/>
    <n v="0"/>
    <n v="1"/>
    <s v="Parent"/>
    <s v="2014-03-29"/>
    <d v="2014-10-04T00:00:00"/>
    <n v="189"/>
    <n v="28"/>
    <n v="161"/>
    <d v="2014-04-26T00:00:00"/>
    <n v="62"/>
    <n v="1"/>
    <n v="57"/>
    <n v="19"/>
    <n v="11"/>
    <n v="48"/>
    <n v="198"/>
    <n v="1.0476190476190477"/>
    <x v="4"/>
    <s v="No"/>
    <n v="2"/>
    <x v="0"/>
    <n v="5"/>
    <n v="2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446"/>
    <n v="1957"/>
    <n v="67"/>
    <s v="Boomers"/>
    <s v="PhD"/>
    <s v="College"/>
    <s v="Married"/>
    <n v="82017"/>
    <n v="82017"/>
    <s v="Bracket 5"/>
    <n v="0"/>
    <n v="0"/>
    <s v="Not Parent"/>
    <s v="2012-11-07"/>
    <d v="2014-10-04T00:00:00"/>
    <n v="696"/>
    <n v="58"/>
    <n v="638"/>
    <d v="2013-01-04T00:00:00"/>
    <n v="184"/>
    <n v="23"/>
    <n v="446"/>
    <n v="30"/>
    <n v="23"/>
    <n v="23"/>
    <n v="729"/>
    <n v="1.0474137931034482"/>
    <x v="4"/>
    <s v="Yes"/>
    <n v="1"/>
    <x v="0"/>
    <n v="7"/>
    <n v="5"/>
    <n v="4"/>
    <x v="0"/>
    <n v="2"/>
    <n v="1"/>
    <n v="0"/>
    <n v="0"/>
    <n v="1"/>
    <n v="1"/>
    <n v="3"/>
    <x v="0"/>
    <n v="1"/>
    <s v="Converted"/>
    <x v="0"/>
    <n v="3"/>
    <n v="11"/>
    <n v="4"/>
    <n v="3"/>
    <n v="0"/>
    <n v="1"/>
    <n v="8"/>
    <x v="0"/>
  </r>
  <r>
    <n v="1640"/>
    <n v="1954"/>
    <n v="70"/>
    <s v="Boomers"/>
    <s v="Bachelors"/>
    <s v="College"/>
    <s v="Divorced"/>
    <n v="64587"/>
    <n v="64587"/>
    <s v="Bracket 4"/>
    <n v="1"/>
    <n v="1"/>
    <s v="Parent"/>
    <s v="2014-06-22"/>
    <d v="2014-10-04T00:00:00"/>
    <n v="104"/>
    <n v="49"/>
    <n v="55"/>
    <d v="2014-08-10T00:00:00"/>
    <n v="66"/>
    <n v="0"/>
    <n v="16"/>
    <n v="0"/>
    <n v="6"/>
    <n v="20"/>
    <n v="108"/>
    <n v="1.0384615384615385"/>
    <x v="4"/>
    <s v="No"/>
    <n v="2"/>
    <x v="0"/>
    <n v="4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589"/>
    <n v="1964"/>
    <n v="60"/>
    <s v="Boomers"/>
    <s v="Bachelors"/>
    <s v="College"/>
    <s v="Divorced"/>
    <n v="51983"/>
    <n v="51983"/>
    <s v="Bracket 3"/>
    <n v="0"/>
    <n v="1"/>
    <s v="Parent"/>
    <s v="2012-08-31"/>
    <d v="2014-10-04T00:00:00"/>
    <n v="764"/>
    <n v="95"/>
    <n v="669"/>
    <d v="2012-12-04T00:00:00"/>
    <n v="631"/>
    <n v="0"/>
    <n v="115"/>
    <n v="10"/>
    <n v="7"/>
    <n v="30"/>
    <n v="793"/>
    <n v="1.037958115183246"/>
    <x v="4"/>
    <s v="Yes"/>
    <n v="3"/>
    <x v="0"/>
    <n v="10"/>
    <n v="9"/>
    <n v="2"/>
    <x v="0"/>
    <n v="7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0968"/>
    <n v="1969"/>
    <n v="55"/>
    <s v="Gen X"/>
    <s v="Bachelors"/>
    <s v="College"/>
    <s v="Single"/>
    <n v="57731"/>
    <n v="57731"/>
    <s v="Bracket 4"/>
    <n v="0"/>
    <n v="1"/>
    <s v="Parent"/>
    <s v="2012-11-23"/>
    <d v="2014-10-04T00:00:00"/>
    <n v="680"/>
    <n v="0"/>
    <n v="680"/>
    <d v="2012-11-23T00:00:00"/>
    <n v="266"/>
    <n v="21"/>
    <n v="300"/>
    <n v="65"/>
    <n v="8"/>
    <n v="44"/>
    <n v="704"/>
    <n v="1.0352941176470589"/>
    <x v="4"/>
    <s v="No"/>
    <n v="4"/>
    <x v="1"/>
    <n v="6"/>
    <n v="8"/>
    <n v="8"/>
    <x v="2"/>
    <n v="6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4954"/>
    <n v="1956"/>
    <n v="68"/>
    <s v="Boomers"/>
    <s v="Bachelors"/>
    <s v="College"/>
    <s v="Married"/>
    <n v="48195"/>
    <n v="48195"/>
    <s v="Bracket 3"/>
    <n v="1"/>
    <n v="1"/>
    <s v="Parent"/>
    <s v="2014-01-21"/>
    <d v="2014-10-04T00:00:00"/>
    <n v="256"/>
    <n v="53"/>
    <n v="203"/>
    <d v="2014-03-15T00:00:00"/>
    <n v="106"/>
    <n v="27"/>
    <n v="68"/>
    <n v="52"/>
    <n v="7"/>
    <n v="5"/>
    <n v="265"/>
    <n v="1.03515625"/>
    <x v="4"/>
    <s v="Yes"/>
    <n v="6"/>
    <x v="1"/>
    <n v="5"/>
    <n v="4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545"/>
    <n v="1986"/>
    <n v="38"/>
    <s v="Millennials"/>
    <s v="Bachelors"/>
    <s v="College"/>
    <s v="Married"/>
    <n v="38508"/>
    <n v="38508"/>
    <s v="Bracket 3"/>
    <n v="1"/>
    <n v="0"/>
    <s v="Parent"/>
    <s v="2013-08-02"/>
    <d v="2014-10-04T00:00:00"/>
    <n v="428"/>
    <n v="95"/>
    <n v="333"/>
    <d v="2013-11-05T00:00:00"/>
    <n v="120"/>
    <n v="19"/>
    <n v="206"/>
    <n v="25"/>
    <n v="19"/>
    <n v="54"/>
    <n v="443"/>
    <n v="1.0350467289719627"/>
    <x v="4"/>
    <s v="Yes"/>
    <n v="6"/>
    <x v="1"/>
    <n v="5"/>
    <n v="7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62"/>
    <n v="1987"/>
    <n v="37"/>
    <s v="Millennials"/>
    <s v="PhD"/>
    <s v="College"/>
    <s v="Single"/>
    <n v="42000"/>
    <n v="42000"/>
    <s v="Bracket 3"/>
    <n v="0"/>
    <n v="0"/>
    <s v="Not Parent"/>
    <s v="2013-01-10"/>
    <d v="2014-10-04T00:00:00"/>
    <n v="632"/>
    <n v="23"/>
    <n v="609"/>
    <d v="2013-02-02T00:00:00"/>
    <n v="124"/>
    <n v="83"/>
    <n v="267"/>
    <n v="85"/>
    <n v="59"/>
    <n v="35"/>
    <n v="653"/>
    <n v="1.0332278481012658"/>
    <x v="4"/>
    <s v="No"/>
    <n v="2"/>
    <x v="0"/>
    <n v="11"/>
    <n v="5"/>
    <n v="2"/>
    <x v="0"/>
    <n v="5"/>
    <n v="0"/>
    <n v="0"/>
    <n v="0"/>
    <n v="0"/>
    <n v="0"/>
    <n v="0"/>
    <x v="1"/>
    <n v="1"/>
    <s v="Not Converted"/>
    <x v="0"/>
    <n v="3"/>
    <n v="11"/>
    <n v="4"/>
    <n v="3"/>
    <n v="0"/>
    <n v="0"/>
    <n v="7"/>
    <x v="0"/>
  </r>
  <r>
    <n v="10643"/>
    <n v="1987"/>
    <n v="37"/>
    <s v="Millennials"/>
    <s v="PhD"/>
    <s v="College"/>
    <s v="Single"/>
    <n v="42000"/>
    <n v="42000"/>
    <s v="Bracket 3"/>
    <n v="0"/>
    <n v="0"/>
    <s v="Not Parent"/>
    <s v="2013-01-10"/>
    <d v="2014-10-04T00:00:00"/>
    <n v="632"/>
    <n v="23"/>
    <n v="609"/>
    <d v="2013-02-02T00:00:00"/>
    <n v="124"/>
    <n v="83"/>
    <n v="267"/>
    <n v="85"/>
    <n v="59"/>
    <n v="35"/>
    <n v="653"/>
    <n v="1.0332278481012658"/>
    <x v="4"/>
    <s v="No"/>
    <n v="2"/>
    <x v="0"/>
    <n v="11"/>
    <n v="5"/>
    <n v="2"/>
    <x v="0"/>
    <n v="5"/>
    <n v="0"/>
    <n v="0"/>
    <n v="0"/>
    <n v="0"/>
    <n v="0"/>
    <n v="0"/>
    <x v="1"/>
    <n v="1"/>
    <s v="Not Converted"/>
    <x v="0"/>
    <n v="3"/>
    <n v="11"/>
    <n v="4"/>
    <n v="3"/>
    <n v="0"/>
    <n v="0"/>
    <n v="7"/>
    <x v="0"/>
  </r>
  <r>
    <n v="9286"/>
    <n v="1960"/>
    <n v="64"/>
    <s v="Boomers"/>
    <s v="Master"/>
    <s v="College"/>
    <s v="Partner"/>
    <n v="83151"/>
    <n v="83151"/>
    <s v="Bracket 5"/>
    <n v="0"/>
    <n v="0"/>
    <s v="Not Parent"/>
    <s v="2012-10-10"/>
    <d v="2014-10-04T00:00:00"/>
    <n v="724"/>
    <n v="93"/>
    <n v="631"/>
    <d v="2013-01-11T00:00:00"/>
    <n v="407"/>
    <n v="28"/>
    <n v="100"/>
    <n v="120"/>
    <n v="74"/>
    <n v="18"/>
    <n v="747"/>
    <n v="1.031767955801105"/>
    <x v="4"/>
    <s v="Yes"/>
    <n v="1"/>
    <x v="0"/>
    <n v="4"/>
    <n v="5"/>
    <n v="9"/>
    <x v="1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789"/>
    <n v="1989"/>
    <n v="35"/>
    <s v="Millennials"/>
    <s v="Postgraduate"/>
    <s v="College"/>
    <s v="Married"/>
    <n v="59060"/>
    <n v="59060"/>
    <s v="Bracket 4"/>
    <n v="1"/>
    <n v="0"/>
    <s v="Parent"/>
    <s v="2014-01-11"/>
    <d v="2014-10-04T00:00:00"/>
    <n v="266"/>
    <n v="77"/>
    <n v="189"/>
    <d v="2014-03-29T00:00:00"/>
    <n v="35"/>
    <n v="40"/>
    <n v="111"/>
    <n v="36"/>
    <n v="40"/>
    <n v="12"/>
    <n v="274"/>
    <n v="1.0300751879699248"/>
    <x v="4"/>
    <s v="Yes"/>
    <n v="3"/>
    <x v="0"/>
    <n v="7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097"/>
    <n v="1956"/>
    <n v="68"/>
    <s v="Boomers"/>
    <s v="Bachelors"/>
    <s v="College"/>
    <s v="Divorced"/>
    <n v="46086"/>
    <n v="46086"/>
    <s v="Bracket 3"/>
    <n v="0"/>
    <n v="1"/>
    <s v="Parent"/>
    <s v="2013-11-03"/>
    <d v="2014-10-04T00:00:00"/>
    <n v="335"/>
    <n v="34"/>
    <n v="301"/>
    <d v="2013-12-07T00:00:00"/>
    <n v="244"/>
    <n v="8"/>
    <n v="32"/>
    <n v="7"/>
    <n v="2"/>
    <n v="50"/>
    <n v="343"/>
    <n v="1.0238805970149254"/>
    <x v="4"/>
    <s v="No"/>
    <n v="4"/>
    <x v="1"/>
    <n v="8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825"/>
    <n v="1962"/>
    <n v="62"/>
    <s v="Boomers"/>
    <s v="Bachelors"/>
    <s v="College"/>
    <s v="Partner"/>
    <n v="51195"/>
    <n v="51195"/>
    <s v="Bracket 3"/>
    <n v="1"/>
    <n v="1"/>
    <s v="Parent"/>
    <s v="2013-04-01"/>
    <d v="2014-10-04T00:00:00"/>
    <n v="551"/>
    <n v="46"/>
    <n v="505"/>
    <d v="2013-05-17T00:00:00"/>
    <n v="230"/>
    <n v="14"/>
    <n v="156"/>
    <n v="82"/>
    <n v="24"/>
    <n v="58"/>
    <n v="564"/>
    <n v="1.0235934664246824"/>
    <x v="4"/>
    <s v="No"/>
    <n v="8"/>
    <x v="1"/>
    <n v="5"/>
    <n v="9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644"/>
    <n v="1957"/>
    <n v="67"/>
    <s v="Boomers"/>
    <s v="Bachelors"/>
    <s v="College"/>
    <s v="Partner"/>
    <n v="42213"/>
    <n v="42213"/>
    <s v="Bracket 3"/>
    <n v="0"/>
    <n v="1"/>
    <s v="Parent"/>
    <s v="2013-10-12"/>
    <d v="2014-10-04T00:00:00"/>
    <n v="357"/>
    <n v="96"/>
    <n v="261"/>
    <d v="2014-01-16T00:00:00"/>
    <n v="309"/>
    <n v="3"/>
    <n v="24"/>
    <n v="4"/>
    <n v="3"/>
    <n v="20"/>
    <n v="363"/>
    <n v="1.0168067226890756"/>
    <x v="4"/>
    <s v="Yes"/>
    <n v="2"/>
    <x v="0"/>
    <n v="7"/>
    <n v="5"/>
    <n v="1"/>
    <x v="0"/>
    <n v="7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7192"/>
    <n v="1955"/>
    <n v="69"/>
    <s v="Boomers"/>
    <s v="Bachelors"/>
    <s v="College"/>
    <s v="Partner"/>
    <n v="65748"/>
    <n v="65748"/>
    <s v="Bracket 4"/>
    <n v="0"/>
    <n v="1"/>
    <s v="Parent"/>
    <s v="2013-04-15"/>
    <d v="2014-10-04T00:00:00"/>
    <n v="537"/>
    <n v="58"/>
    <n v="479"/>
    <d v="2013-06-12T00:00:00"/>
    <n v="172"/>
    <n v="73"/>
    <n v="93"/>
    <n v="95"/>
    <n v="78"/>
    <n v="34"/>
    <n v="545"/>
    <n v="1.0148975791433892"/>
    <x v="4"/>
    <s v="Yes"/>
    <n v="2"/>
    <x v="0"/>
    <n v="10"/>
    <n v="2"/>
    <n v="4"/>
    <x v="0"/>
    <n v="1"/>
    <n v="0"/>
    <n v="0"/>
    <n v="0"/>
    <n v="0"/>
    <n v="0"/>
    <n v="0"/>
    <x v="1"/>
    <n v="0"/>
    <s v="Not Converted"/>
    <x v="1"/>
    <n v="3"/>
    <n v="11"/>
    <n v="0"/>
    <n v="3"/>
    <n v="0"/>
    <n v="1"/>
    <n v="4"/>
    <x v="1"/>
  </r>
  <r>
    <n v="6613"/>
    <n v="1970"/>
    <n v="54"/>
    <s v="Gen X"/>
    <s v="Master"/>
    <s v="College"/>
    <s v="Married"/>
    <n v="44511"/>
    <n v="44511"/>
    <s v="Bracket 3"/>
    <n v="1"/>
    <n v="0"/>
    <s v="Parent"/>
    <s v="2012-10-12"/>
    <d v="2014-10-04T00:00:00"/>
    <n v="722"/>
    <n v="39"/>
    <n v="683"/>
    <d v="2012-11-20T00:00:00"/>
    <n v="513"/>
    <n v="7"/>
    <n v="133"/>
    <n v="46"/>
    <n v="14"/>
    <n v="14"/>
    <n v="727"/>
    <n v="1.0069252077562327"/>
    <x v="4"/>
    <s v="No"/>
    <n v="6"/>
    <x v="1"/>
    <n v="8"/>
    <n v="8"/>
    <n v="4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4865"/>
    <n v="1974"/>
    <n v="50"/>
    <s v="Gen X"/>
    <s v="Master"/>
    <s v="College"/>
    <s v="Divorced"/>
    <n v="53367"/>
    <n v="53367"/>
    <s v="Bracket 4"/>
    <n v="1"/>
    <n v="1"/>
    <s v="Parent"/>
    <s v="2013-08-31"/>
    <d v="2014-10-04T00:00:00"/>
    <n v="399"/>
    <n v="2"/>
    <n v="397"/>
    <d v="2013-09-02T00:00:00"/>
    <n v="229"/>
    <n v="7"/>
    <n v="140"/>
    <n v="10"/>
    <n v="3"/>
    <n v="11"/>
    <n v="400"/>
    <n v="1.0025062656641603"/>
    <x v="4"/>
    <s v="No"/>
    <n v="7"/>
    <x v="1"/>
    <n v="8"/>
    <n v="5"/>
    <n v="1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9964"/>
    <n v="1979"/>
    <n v="45"/>
    <s v="Gen X"/>
    <s v="Bachelors"/>
    <s v="College"/>
    <s v="Single"/>
    <n v="61825"/>
    <n v="61825"/>
    <s v="Bracket 4"/>
    <n v="0"/>
    <n v="1"/>
    <s v="Parent"/>
    <s v="2013-08-07"/>
    <d v="2014-10-04T00:00:00"/>
    <n v="423"/>
    <n v="56"/>
    <n v="367"/>
    <d v="2013-10-02T00:00:00"/>
    <n v="162"/>
    <n v="50"/>
    <n v="100"/>
    <n v="55"/>
    <n v="30"/>
    <n v="27"/>
    <n v="424"/>
    <n v="1.0023640661938533"/>
    <x v="4"/>
    <s v="Yes"/>
    <n v="1"/>
    <x v="0"/>
    <n v="8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630"/>
    <n v="1979"/>
    <n v="45"/>
    <s v="Gen X"/>
    <s v="Bachelors"/>
    <s v="College"/>
    <s v="Single"/>
    <n v="61825"/>
    <n v="61825"/>
    <s v="Bracket 4"/>
    <n v="0"/>
    <n v="1"/>
    <s v="Parent"/>
    <s v="2013-08-07"/>
    <d v="2014-10-04T00:00:00"/>
    <n v="423"/>
    <n v="56"/>
    <n v="367"/>
    <d v="2013-10-02T00:00:00"/>
    <n v="162"/>
    <n v="50"/>
    <n v="100"/>
    <n v="55"/>
    <n v="30"/>
    <n v="27"/>
    <n v="424"/>
    <n v="1.0023640661938533"/>
    <x v="4"/>
    <s v="Yes"/>
    <n v="1"/>
    <x v="0"/>
    <n v="8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916"/>
    <n v="1954"/>
    <n v="70"/>
    <s v="Boomers"/>
    <s v="Master"/>
    <s v="College"/>
    <s v="Married"/>
    <n v="45736"/>
    <n v="45736"/>
    <s v="Bracket 3"/>
    <n v="0"/>
    <n v="1"/>
    <s v="Parent"/>
    <s v="2013-07-24"/>
    <d v="2014-10-04T00:00:00"/>
    <n v="437"/>
    <n v="92"/>
    <n v="345"/>
    <d v="2013-10-24T00:00:00"/>
    <n v="188"/>
    <n v="3"/>
    <n v="180"/>
    <n v="20"/>
    <n v="3"/>
    <n v="43"/>
    <n v="437"/>
    <n v="1"/>
    <x v="4"/>
    <s v="Yes"/>
    <n v="5"/>
    <x v="1"/>
    <n v="6"/>
    <n v="7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607"/>
    <n v="1953"/>
    <n v="71"/>
    <s v="Boomers"/>
    <s v="Bachelors"/>
    <s v="College"/>
    <s v="Single"/>
    <n v="40464"/>
    <n v="40464"/>
    <s v="Bracket 3"/>
    <n v="0"/>
    <n v="1"/>
    <s v="Parent"/>
    <s v="2013-01-11"/>
    <d v="2014-10-04T00:00:00"/>
    <n v="631"/>
    <n v="78"/>
    <n v="553"/>
    <d v="2013-03-30T00:00:00"/>
    <n v="424"/>
    <n v="17"/>
    <n v="118"/>
    <n v="7"/>
    <n v="23"/>
    <n v="41"/>
    <n v="630"/>
    <n v="0.99841521394611732"/>
    <x v="4"/>
    <s v="Yes"/>
    <n v="6"/>
    <x v="1"/>
    <n v="8"/>
    <n v="8"/>
    <n v="2"/>
    <x v="0"/>
    <n v="8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10341"/>
    <n v="1948"/>
    <n v="76"/>
    <s v="Boomers"/>
    <s v="Bachelors"/>
    <s v="College"/>
    <s v="Partner"/>
    <n v="51315"/>
    <n v="51315"/>
    <s v="Bracket 3"/>
    <n v="0"/>
    <n v="0"/>
    <s v="Not Parent"/>
    <s v="2014-02-23"/>
    <d v="2014-10-04T00:00:00"/>
    <n v="223"/>
    <n v="45"/>
    <n v="178"/>
    <d v="2014-04-09T00:00:00"/>
    <n v="68"/>
    <n v="28"/>
    <n v="39"/>
    <n v="16"/>
    <n v="30"/>
    <n v="41"/>
    <n v="222"/>
    <n v="0.99551569506726456"/>
    <x v="4"/>
    <s v="No"/>
    <n v="1"/>
    <x v="0"/>
    <n v="5"/>
    <n v="2"/>
    <n v="2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38"/>
    <n v="1981"/>
    <n v="43"/>
    <s v="Millennials"/>
    <s v="Postgraduate"/>
    <s v="College"/>
    <s v="Single"/>
    <n v="42395"/>
    <n v="42395"/>
    <s v="Bracket 3"/>
    <n v="1"/>
    <n v="1"/>
    <s v="Parent"/>
    <s v="2014-04-04"/>
    <d v="2014-10-04T00:00:00"/>
    <n v="183"/>
    <n v="35"/>
    <n v="148"/>
    <d v="2014-05-09T00:00:00"/>
    <n v="48"/>
    <n v="13"/>
    <n v="57"/>
    <n v="24"/>
    <n v="15"/>
    <n v="25"/>
    <n v="182"/>
    <n v="0.99453551912568305"/>
    <x v="4"/>
    <s v="No"/>
    <n v="4"/>
    <x v="1"/>
    <n v="4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89"/>
    <n v="1964"/>
    <n v="60"/>
    <s v="Boomers"/>
    <s v="Bachelors"/>
    <s v="College"/>
    <s v="Married"/>
    <n v="48920"/>
    <n v="48920"/>
    <s v="Bracket 3"/>
    <n v="0"/>
    <n v="2"/>
    <s v="Parent"/>
    <s v="2013-10-20"/>
    <d v="2014-10-04T00:00:00"/>
    <n v="349"/>
    <n v="93"/>
    <n v="256"/>
    <d v="2014-01-21T00:00:00"/>
    <n v="238"/>
    <n v="17"/>
    <n v="68"/>
    <n v="8"/>
    <n v="10"/>
    <n v="6"/>
    <n v="347"/>
    <n v="0.99426934097421205"/>
    <x v="4"/>
    <s v="Yes"/>
    <n v="3"/>
    <x v="0"/>
    <n v="5"/>
    <n v="6"/>
    <n v="2"/>
    <x v="2"/>
    <n v="7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10232"/>
    <n v="1963"/>
    <n v="61"/>
    <s v="Boomers"/>
    <s v="PhD"/>
    <s v="College"/>
    <s v="Divorced"/>
    <n v="48799"/>
    <n v="48799"/>
    <s v="Bracket 3"/>
    <n v="0"/>
    <n v="1"/>
    <s v="Parent"/>
    <s v="2013-11-05"/>
    <d v="2014-10-04T00:00:00"/>
    <n v="333"/>
    <n v="9"/>
    <n v="324"/>
    <d v="2013-11-14T00:00:00"/>
    <n v="174"/>
    <n v="18"/>
    <n v="81"/>
    <n v="28"/>
    <n v="6"/>
    <n v="24"/>
    <n v="331"/>
    <n v="0.99399399399399402"/>
    <x v="4"/>
    <s v="No"/>
    <n v="3"/>
    <x v="0"/>
    <n v="7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872"/>
    <n v="1974"/>
    <n v="50"/>
    <s v="Gen X"/>
    <s v="PhD"/>
    <s v="College"/>
    <s v="Married"/>
    <n v="65352"/>
    <n v="65352"/>
    <s v="Bracket 4"/>
    <n v="0"/>
    <n v="1"/>
    <s v="Parent"/>
    <s v="2013-08-21"/>
    <d v="2014-10-04T00:00:00"/>
    <n v="409"/>
    <n v="43"/>
    <n v="366"/>
    <d v="2013-10-03T00:00:00"/>
    <n v="284"/>
    <n v="3"/>
    <n v="84"/>
    <n v="4"/>
    <n v="7"/>
    <n v="23"/>
    <n v="405"/>
    <n v="0.99022004889975546"/>
    <x v="4"/>
    <s v="No"/>
    <n v="2"/>
    <x v="0"/>
    <n v="8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311"/>
    <n v="1969"/>
    <n v="55"/>
    <s v="Gen X"/>
    <s v="Bachelors"/>
    <s v="College"/>
    <s v="Married"/>
    <n v="4428"/>
    <n v="53136"/>
    <s v="Bracket 4"/>
    <n v="0"/>
    <n v="1"/>
    <s v="Parent"/>
    <s v="2013-10-05"/>
    <d v="2014-10-04T00:00:00"/>
    <n v="364"/>
    <n v="0"/>
    <n v="364"/>
    <d v="2013-10-05T00:00:00"/>
    <n v="16"/>
    <n v="4"/>
    <n v="12"/>
    <n v="2"/>
    <n v="4"/>
    <n v="321"/>
    <n v="359"/>
    <n v="0.98626373626373631"/>
    <x v="4"/>
    <s v="No"/>
    <n v="0"/>
    <x v="0"/>
    <n v="0"/>
    <n v="25"/>
    <n v="0"/>
    <x v="2"/>
    <n v="1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075"/>
    <n v="1972"/>
    <n v="52"/>
    <s v="Gen X"/>
    <s v="PhD"/>
    <s v="College"/>
    <s v="Married"/>
    <n v="59973"/>
    <n v="59973"/>
    <s v="Bracket 4"/>
    <n v="0"/>
    <n v="0"/>
    <s v="Not Parent"/>
    <s v="2013-09-11"/>
    <d v="2014-10-04T00:00:00"/>
    <n v="388"/>
    <n v="47"/>
    <n v="341"/>
    <d v="2013-10-28T00:00:00"/>
    <n v="130"/>
    <n v="30"/>
    <n v="168"/>
    <n v="20"/>
    <n v="34"/>
    <n v="0"/>
    <n v="382"/>
    <n v="0.98453608247422686"/>
    <x v="4"/>
    <s v="No"/>
    <n v="1"/>
    <x v="0"/>
    <n v="7"/>
    <n v="3"/>
    <n v="4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690"/>
    <n v="1953"/>
    <n v="71"/>
    <s v="Boomers"/>
    <s v="Bachelors"/>
    <s v="College"/>
    <s v="Married"/>
    <n v="50725"/>
    <n v="50725"/>
    <s v="Bracket 3"/>
    <n v="0"/>
    <n v="1"/>
    <s v="Parent"/>
    <s v="2013-02-13"/>
    <d v="2014-10-04T00:00:00"/>
    <n v="598"/>
    <n v="45"/>
    <n v="553"/>
    <d v="2013-03-30T00:00:00"/>
    <n v="443"/>
    <n v="10"/>
    <n v="75"/>
    <n v="0"/>
    <n v="10"/>
    <n v="48"/>
    <n v="586"/>
    <n v="0.97993311036789299"/>
    <x v="4"/>
    <s v="No"/>
    <n v="4"/>
    <x v="1"/>
    <n v="8"/>
    <n v="8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59"/>
    <n v="1968"/>
    <n v="56"/>
    <s v="Gen X"/>
    <s v="Bachelors"/>
    <s v="College"/>
    <s v="Married"/>
    <n v="51287"/>
    <n v="51287"/>
    <s v="Bracket 3"/>
    <n v="1"/>
    <n v="1"/>
    <s v="Parent"/>
    <s v="2014-04-01"/>
    <d v="2014-10-04T00:00:00"/>
    <n v="186"/>
    <n v="10"/>
    <n v="176"/>
    <d v="2014-04-11T00:00:00"/>
    <n v="117"/>
    <n v="0"/>
    <n v="22"/>
    <n v="13"/>
    <n v="0"/>
    <n v="30"/>
    <n v="182"/>
    <n v="0.978494623655914"/>
    <x v="4"/>
    <s v="No"/>
    <n v="3"/>
    <x v="0"/>
    <n v="3"/>
    <n v="4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210"/>
    <n v="1975"/>
    <n v="49"/>
    <s v="Gen X"/>
    <s v="Master"/>
    <s v="College"/>
    <s v="Married"/>
    <n v="54730"/>
    <n v="54730"/>
    <s v="Bracket 4"/>
    <n v="0"/>
    <n v="1"/>
    <s v="Parent"/>
    <s v="2013-08-15"/>
    <d v="2014-10-04T00:00:00"/>
    <n v="415"/>
    <n v="64"/>
    <n v="351"/>
    <d v="2013-10-18T00:00:00"/>
    <n v="318"/>
    <n v="3"/>
    <n v="17"/>
    <n v="4"/>
    <n v="7"/>
    <n v="56"/>
    <n v="405"/>
    <n v="0.97590361445783136"/>
    <x v="4"/>
    <s v="Yes"/>
    <n v="5"/>
    <x v="1"/>
    <n v="8"/>
    <n v="4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67"/>
    <n v="1978"/>
    <n v="46"/>
    <s v="Gen X"/>
    <s v="Postgraduate"/>
    <s v="College"/>
    <s v="Married"/>
    <n v="36550"/>
    <n v="36550"/>
    <s v="Bracket 3"/>
    <n v="1"/>
    <n v="0"/>
    <s v="Parent"/>
    <s v="2013-02-19"/>
    <d v="2014-10-04T00:00:00"/>
    <n v="592"/>
    <n v="74"/>
    <n v="518"/>
    <d v="2013-05-04T00:00:00"/>
    <n v="47"/>
    <n v="90"/>
    <n v="94"/>
    <n v="123"/>
    <n v="103"/>
    <n v="120"/>
    <n v="577"/>
    <n v="0.97466216216216217"/>
    <x v="4"/>
    <s v="Yes"/>
    <n v="5"/>
    <x v="1"/>
    <n v="5"/>
    <n v="9"/>
    <n v="1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324"/>
    <n v="1989"/>
    <n v="35"/>
    <s v="Millennials"/>
    <s v="Bachelors"/>
    <s v="College"/>
    <s v="Married"/>
    <n v="42387"/>
    <n v="42387"/>
    <s v="Bracket 3"/>
    <n v="1"/>
    <n v="0"/>
    <s v="Parent"/>
    <s v="2012-10-29"/>
    <d v="2014-10-04T00:00:00"/>
    <n v="705"/>
    <n v="42"/>
    <n v="663"/>
    <d v="2012-12-10T00:00:00"/>
    <n v="235"/>
    <n v="0"/>
    <n v="235"/>
    <n v="19"/>
    <n v="4"/>
    <n v="191"/>
    <n v="684"/>
    <n v="0.97021276595744677"/>
    <x v="4"/>
    <s v="No"/>
    <n v="5"/>
    <x v="1"/>
    <n v="7"/>
    <n v="8"/>
    <n v="1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977"/>
    <n v="1957"/>
    <n v="67"/>
    <s v="Boomers"/>
    <s v="Bachelors"/>
    <s v="College"/>
    <s v="Partner"/>
    <n v="47320"/>
    <n v="47320"/>
    <s v="Bracket 3"/>
    <n v="0"/>
    <n v="1"/>
    <s v="Parent"/>
    <s v="2013-08-01"/>
    <d v="2014-10-04T00:00:00"/>
    <n v="429"/>
    <n v="10"/>
    <n v="419"/>
    <d v="2013-08-11T00:00:00"/>
    <n v="200"/>
    <n v="19"/>
    <n v="111"/>
    <n v="50"/>
    <n v="15"/>
    <n v="19"/>
    <n v="414"/>
    <n v="0.965034965034965"/>
    <x v="4"/>
    <s v="No"/>
    <n v="6"/>
    <x v="1"/>
    <n v="8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80"/>
    <n v="1952"/>
    <n v="72"/>
    <s v="Boomers"/>
    <s v="Master"/>
    <s v="College"/>
    <s v="Divorced"/>
    <n v="59354"/>
    <n v="59354"/>
    <s v="Bracket 4"/>
    <n v="1"/>
    <n v="1"/>
    <s v="Parent"/>
    <s v="2013-11-15"/>
    <d v="2014-10-04T00:00:00"/>
    <n v="323"/>
    <n v="53"/>
    <n v="270"/>
    <d v="2014-01-07T00:00:00"/>
    <n v="233"/>
    <n v="2"/>
    <n v="53"/>
    <n v="3"/>
    <n v="5"/>
    <n v="14"/>
    <n v="310"/>
    <n v="0.95975232198142413"/>
    <x v="4"/>
    <s v="Yes"/>
    <n v="3"/>
    <x v="0"/>
    <n v="5"/>
    <n v="6"/>
    <n v="1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441"/>
    <n v="1965"/>
    <n v="59"/>
    <s v="Gen X"/>
    <s v="PhD"/>
    <s v="College"/>
    <s v="Widow"/>
    <n v="54111"/>
    <n v="54111"/>
    <s v="Bracket 4"/>
    <n v="0"/>
    <n v="1"/>
    <s v="Parent"/>
    <s v="2013-08-25"/>
    <d v="2014-10-04T00:00:00"/>
    <n v="405"/>
    <n v="97"/>
    <n v="308"/>
    <d v="2013-11-30T00:00:00"/>
    <n v="267"/>
    <n v="6"/>
    <n v="54"/>
    <n v="8"/>
    <n v="3"/>
    <n v="50"/>
    <n v="388"/>
    <n v="0.9580246913580247"/>
    <x v="4"/>
    <s v="Yes"/>
    <n v="2"/>
    <x v="0"/>
    <n v="6"/>
    <n v="5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409"/>
    <n v="1984"/>
    <n v="40"/>
    <s v="Millennials"/>
    <s v="Bachelors"/>
    <s v="College"/>
    <s v="Single"/>
    <n v="36108"/>
    <n v="36108"/>
    <s v="Bracket 3"/>
    <n v="1"/>
    <n v="0"/>
    <s v="Parent"/>
    <s v="2013-10-15"/>
    <d v="2014-10-04T00:00:00"/>
    <n v="354"/>
    <n v="68"/>
    <n v="286"/>
    <d v="2013-12-22T00:00:00"/>
    <n v="141"/>
    <n v="8"/>
    <n v="129"/>
    <n v="3"/>
    <n v="11"/>
    <n v="47"/>
    <n v="339"/>
    <n v="0.9576271186440678"/>
    <x v="4"/>
    <s v="Yes"/>
    <n v="3"/>
    <x v="0"/>
    <n v="4"/>
    <n v="7"/>
    <n v="1"/>
    <x v="2"/>
    <n v="9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037"/>
    <n v="1974"/>
    <n v="50"/>
    <s v="Gen X"/>
    <s v="PhD"/>
    <s v="College"/>
    <s v="Married"/>
    <n v="37087"/>
    <n v="37087"/>
    <s v="Bracket 3"/>
    <n v="1"/>
    <n v="0"/>
    <s v="Parent"/>
    <s v="2013-08-11"/>
    <d v="2014-10-04T00:00:00"/>
    <n v="419"/>
    <n v="50"/>
    <n v="369"/>
    <d v="2013-09-30T00:00:00"/>
    <n v="194"/>
    <n v="55"/>
    <n v="134"/>
    <n v="15"/>
    <n v="0"/>
    <n v="3"/>
    <n v="401"/>
    <n v="0.95704057279236276"/>
    <x v="4"/>
    <s v="Yes"/>
    <n v="3"/>
    <x v="0"/>
    <n v="8"/>
    <n v="4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85"/>
    <n v="1986"/>
    <n v="38"/>
    <s v="Millennials"/>
    <s v="PhD"/>
    <s v="College"/>
    <s v="Married"/>
    <n v="45921"/>
    <n v="45921"/>
    <s v="Bracket 3"/>
    <n v="0"/>
    <n v="0"/>
    <s v="Not Parent"/>
    <s v="2014-03-10"/>
    <d v="2014-10-04T00:00:00"/>
    <n v="208"/>
    <n v="23"/>
    <n v="185"/>
    <d v="2014-04-02T00:00:00"/>
    <n v="102"/>
    <n v="9"/>
    <n v="49"/>
    <n v="24"/>
    <n v="3"/>
    <n v="12"/>
    <n v="199"/>
    <n v="0.95673076923076927"/>
    <x v="4"/>
    <s v="No"/>
    <n v="1"/>
    <x v="0"/>
    <n v="6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066"/>
    <n v="1975"/>
    <n v="49"/>
    <s v="Gen X"/>
    <s v="PhD"/>
    <s v="College"/>
    <s v="Partner"/>
    <n v="61905"/>
    <n v="61905"/>
    <s v="Bracket 4"/>
    <n v="0"/>
    <n v="1"/>
    <s v="Parent"/>
    <s v="2014-02-04"/>
    <d v="2014-10-04T00:00:00"/>
    <n v="242"/>
    <n v="2"/>
    <n v="240"/>
    <d v="2014-02-06T00:00:00"/>
    <n v="167"/>
    <n v="0"/>
    <n v="43"/>
    <n v="6"/>
    <n v="2"/>
    <n v="13"/>
    <n v="231"/>
    <n v="0.95454545454545459"/>
    <x v="4"/>
    <s v="No"/>
    <n v="2"/>
    <x v="0"/>
    <n v="4"/>
    <n v="4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165"/>
    <n v="1958"/>
    <n v="66"/>
    <s v="Boomers"/>
    <s v="PhD"/>
    <s v="College"/>
    <s v="Single"/>
    <n v="50729"/>
    <n v="50729"/>
    <s v="Bracket 3"/>
    <n v="1"/>
    <n v="1"/>
    <s v="Parent"/>
    <s v="2013-05-02"/>
    <d v="2014-10-04T00:00:00"/>
    <n v="520"/>
    <n v="62"/>
    <n v="458"/>
    <d v="2013-07-03T00:00:00"/>
    <n v="239"/>
    <n v="13"/>
    <n v="143"/>
    <n v="45"/>
    <n v="4"/>
    <n v="52"/>
    <n v="496"/>
    <n v="0.9538461538461539"/>
    <x v="4"/>
    <s v="Yes"/>
    <n v="9"/>
    <x v="1"/>
    <n v="7"/>
    <n v="6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942"/>
    <n v="1964"/>
    <n v="60"/>
    <s v="Boomers"/>
    <s v="Bachelors"/>
    <s v="College"/>
    <s v="Single"/>
    <n v="45906"/>
    <n v="45906"/>
    <s v="Bracket 3"/>
    <n v="0"/>
    <n v="1"/>
    <s v="Parent"/>
    <s v="2013-05-07"/>
    <d v="2014-10-04T00:00:00"/>
    <n v="515"/>
    <n v="20"/>
    <n v="495"/>
    <d v="2013-05-27T00:00:00"/>
    <n v="305"/>
    <n v="3"/>
    <n v="27"/>
    <n v="4"/>
    <n v="3"/>
    <n v="144"/>
    <n v="486"/>
    <n v="0.94368932038834952"/>
    <x v="4"/>
    <s v="No"/>
    <n v="2"/>
    <x v="0"/>
    <n v="4"/>
    <n v="5"/>
    <n v="4"/>
    <x v="2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491"/>
    <n v="1965"/>
    <n v="59"/>
    <s v="Gen X"/>
    <s v="Postgraduate"/>
    <s v="College"/>
    <s v="Partner"/>
    <n v="71488"/>
    <n v="71488"/>
    <s v="Bracket 4"/>
    <n v="0"/>
    <n v="0"/>
    <s v="Not Parent"/>
    <s v="2013-02-18"/>
    <d v="2014-10-04T00:00:00"/>
    <n v="593"/>
    <n v="87"/>
    <n v="506"/>
    <d v="2013-05-16T00:00:00"/>
    <n v="162"/>
    <n v="33"/>
    <n v="124"/>
    <n v="40"/>
    <n v="28"/>
    <n v="172"/>
    <n v="559"/>
    <n v="0.94266441821247893"/>
    <x v="4"/>
    <s v="Yes"/>
    <n v="2"/>
    <x v="0"/>
    <n v="7"/>
    <n v="3"/>
    <n v="4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687"/>
    <n v="1978"/>
    <n v="46"/>
    <s v="Gen X"/>
    <s v="Bachelors"/>
    <s v="College"/>
    <s v="Partner"/>
    <n v="53172"/>
    <n v="53172"/>
    <s v="Bracket 4"/>
    <n v="0"/>
    <n v="1"/>
    <s v="Parent"/>
    <s v="2013-05-06"/>
    <d v="2014-10-04T00:00:00"/>
    <n v="516"/>
    <n v="54"/>
    <n v="462"/>
    <d v="2013-06-29T00:00:00"/>
    <n v="121"/>
    <n v="62"/>
    <n v="90"/>
    <n v="68"/>
    <n v="20"/>
    <n v="125"/>
    <n v="486"/>
    <n v="0.94186046511627908"/>
    <x v="4"/>
    <s v="Yes"/>
    <n v="3"/>
    <x v="0"/>
    <n v="8"/>
    <n v="2"/>
    <n v="3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858"/>
    <n v="1972"/>
    <n v="52"/>
    <s v="Gen X"/>
    <s v="PhD"/>
    <s v="College"/>
    <s v="Married"/>
    <n v="44325"/>
    <n v="44325"/>
    <s v="Bracket 3"/>
    <n v="0"/>
    <n v="1"/>
    <s v="Parent"/>
    <s v="2013-03-07"/>
    <d v="2014-10-04T00:00:00"/>
    <n v="576"/>
    <n v="69"/>
    <n v="507"/>
    <d v="2013-05-15T00:00:00"/>
    <n v="516"/>
    <n v="0"/>
    <n v="21"/>
    <n v="0"/>
    <n v="0"/>
    <n v="5"/>
    <n v="542"/>
    <n v="0.94097222222222221"/>
    <x v="4"/>
    <s v="Yes"/>
    <n v="4"/>
    <x v="1"/>
    <n v="7"/>
    <n v="8"/>
    <n v="2"/>
    <x v="2"/>
    <n v="8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10669"/>
    <n v="1981"/>
    <n v="43"/>
    <s v="Millennials"/>
    <s v="Bachelors"/>
    <s v="College"/>
    <s v="Married"/>
    <n v="54386"/>
    <n v="54386"/>
    <s v="Bracket 4"/>
    <n v="0"/>
    <n v="1"/>
    <s v="Parent"/>
    <s v="2013-05-17"/>
    <d v="2014-10-04T00:00:00"/>
    <n v="505"/>
    <n v="8"/>
    <n v="497"/>
    <d v="2013-05-25T00:00:00"/>
    <n v="277"/>
    <n v="21"/>
    <n v="64"/>
    <n v="62"/>
    <n v="21"/>
    <n v="25"/>
    <n v="470"/>
    <n v="0.93069306930693074"/>
    <x v="4"/>
    <s v="No"/>
    <n v="2"/>
    <x v="0"/>
    <n v="10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915"/>
    <n v="1956"/>
    <n v="68"/>
    <s v="Boomers"/>
    <s v="Postgraduate"/>
    <s v="College"/>
    <s v="Married"/>
    <n v="53230"/>
    <n v="53230"/>
    <s v="Bracket 4"/>
    <n v="0"/>
    <n v="1"/>
    <s v="Parent"/>
    <s v="2012-08-03"/>
    <d v="2014-10-04T00:00:00"/>
    <n v="792"/>
    <n v="86"/>
    <n v="706"/>
    <d v="2012-10-28T00:00:00"/>
    <n v="176"/>
    <n v="72"/>
    <n v="98"/>
    <n v="136"/>
    <n v="21"/>
    <n v="229"/>
    <n v="732"/>
    <n v="0.9242424242424242"/>
    <x v="4"/>
    <s v="Yes"/>
    <n v="4"/>
    <x v="1"/>
    <n v="12"/>
    <n v="5"/>
    <n v="2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7485"/>
    <n v="1950"/>
    <n v="74"/>
    <s v="Boomers"/>
    <s v="PhD"/>
    <s v="College"/>
    <s v="Widow"/>
    <n v="56551"/>
    <n v="56551"/>
    <s v="Bracket 4"/>
    <n v="1"/>
    <n v="1"/>
    <s v="Parent"/>
    <s v="2014-05-07"/>
    <d v="2014-10-04T00:00:00"/>
    <n v="150"/>
    <n v="48"/>
    <n v="102"/>
    <d v="2014-06-24T00:00:00"/>
    <n v="67"/>
    <n v="4"/>
    <n v="32"/>
    <n v="17"/>
    <n v="2"/>
    <n v="16"/>
    <n v="138"/>
    <n v="0.92"/>
    <x v="4"/>
    <s v="No"/>
    <n v="3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530"/>
    <n v="1950"/>
    <n v="74"/>
    <s v="Boomers"/>
    <s v="PhD"/>
    <s v="College"/>
    <s v="Widow"/>
    <n v="56551"/>
    <n v="56551"/>
    <s v="Bracket 4"/>
    <n v="1"/>
    <n v="1"/>
    <s v="Parent"/>
    <s v="2014-05-07"/>
    <d v="2014-10-04T00:00:00"/>
    <n v="150"/>
    <n v="48"/>
    <n v="102"/>
    <d v="2014-06-24T00:00:00"/>
    <n v="67"/>
    <n v="4"/>
    <n v="32"/>
    <n v="17"/>
    <n v="2"/>
    <n v="16"/>
    <n v="138"/>
    <n v="0.92"/>
    <x v="4"/>
    <s v="No"/>
    <n v="3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933"/>
    <n v="1980"/>
    <n v="44"/>
    <s v="Millennials"/>
    <s v="Bachelors"/>
    <s v="College"/>
    <s v="Partner"/>
    <n v="44010"/>
    <n v="44010"/>
    <s v="Bracket 3"/>
    <n v="1"/>
    <n v="0"/>
    <s v="Parent"/>
    <s v="2012-10-13"/>
    <d v="2014-10-04T00:00:00"/>
    <n v="721"/>
    <n v="46"/>
    <n v="675"/>
    <d v="2012-11-28T00:00:00"/>
    <n v="186"/>
    <n v="36"/>
    <n v="234"/>
    <n v="86"/>
    <n v="72"/>
    <n v="48"/>
    <n v="662"/>
    <n v="0.91816920943134539"/>
    <x v="4"/>
    <s v="No"/>
    <n v="6"/>
    <x v="1"/>
    <n v="6"/>
    <n v="10"/>
    <n v="2"/>
    <x v="2"/>
    <n v="9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5430"/>
    <n v="1956"/>
    <n v="68"/>
    <s v="Boomers"/>
    <s v="Bachelors"/>
    <s v="College"/>
    <s v="Partner"/>
    <n v="54450"/>
    <n v="54450"/>
    <s v="Bracket 4"/>
    <n v="1"/>
    <n v="1"/>
    <s v="Parent"/>
    <s v="2012-09-14"/>
    <d v="2014-10-04T00:00:00"/>
    <n v="750"/>
    <n v="0"/>
    <n v="750"/>
    <d v="2012-09-14T00:00:00"/>
    <n v="454"/>
    <n v="0"/>
    <n v="171"/>
    <n v="8"/>
    <n v="19"/>
    <n v="32"/>
    <n v="684"/>
    <n v="0.91200000000000003"/>
    <x v="4"/>
    <s v="No"/>
    <n v="12"/>
    <x v="1"/>
    <n v="8"/>
    <n v="9"/>
    <n v="2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432"/>
    <n v="1956"/>
    <n v="68"/>
    <s v="Boomers"/>
    <s v="Bachelors"/>
    <s v="College"/>
    <s v="Partner"/>
    <n v="54450"/>
    <n v="54450"/>
    <s v="Bracket 4"/>
    <n v="1"/>
    <n v="1"/>
    <s v="Parent"/>
    <s v="2012-09-14"/>
    <d v="2014-10-04T00:00:00"/>
    <n v="750"/>
    <n v="0"/>
    <n v="750"/>
    <d v="2012-09-14T00:00:00"/>
    <n v="454"/>
    <n v="0"/>
    <n v="171"/>
    <n v="8"/>
    <n v="19"/>
    <n v="32"/>
    <n v="684"/>
    <n v="0.91200000000000003"/>
    <x v="4"/>
    <s v="No"/>
    <n v="12"/>
    <x v="1"/>
    <n v="8"/>
    <n v="9"/>
    <n v="2"/>
    <x v="2"/>
    <n v="8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967"/>
    <n v="1974"/>
    <n v="50"/>
    <s v="Gen X"/>
    <s v="Bachelors"/>
    <s v="College"/>
    <s v="Divorced"/>
    <n v="53034"/>
    <n v="53034"/>
    <s v="Bracket 4"/>
    <n v="1"/>
    <n v="1"/>
    <s v="Parent"/>
    <s v="2013-05-30"/>
    <d v="2014-10-04T00:00:00"/>
    <n v="492"/>
    <n v="30"/>
    <n v="462"/>
    <d v="2013-06-29T00:00:00"/>
    <n v="160"/>
    <n v="15"/>
    <n v="196"/>
    <n v="15"/>
    <n v="11"/>
    <n v="50"/>
    <n v="447"/>
    <n v="0.90853658536585369"/>
    <x v="4"/>
    <s v="No"/>
    <n v="8"/>
    <x v="1"/>
    <n v="7"/>
    <n v="6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232"/>
    <n v="1965"/>
    <n v="59"/>
    <s v="Gen X"/>
    <s v="Bachelors"/>
    <s v="College"/>
    <s v="Married"/>
    <n v="69139"/>
    <n v="69139"/>
    <s v="Bracket 4"/>
    <n v="0"/>
    <n v="1"/>
    <s v="Parent"/>
    <s v="2014-01-27"/>
    <d v="2014-10-04T00:00:00"/>
    <n v="250"/>
    <n v="23"/>
    <n v="227"/>
    <d v="2014-02-19T00:00:00"/>
    <n v="86"/>
    <n v="12"/>
    <n v="75"/>
    <n v="33"/>
    <n v="15"/>
    <n v="6"/>
    <n v="227"/>
    <n v="0.90800000000000003"/>
    <x v="4"/>
    <s v="No"/>
    <n v="1"/>
    <x v="0"/>
    <n v="5"/>
    <n v="4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011"/>
    <n v="1965"/>
    <n v="59"/>
    <s v="Gen X"/>
    <s v="Bachelors"/>
    <s v="College"/>
    <s v="Married"/>
    <n v="69139"/>
    <n v="69139"/>
    <s v="Bracket 4"/>
    <n v="0"/>
    <n v="1"/>
    <s v="Parent"/>
    <s v="2014-01-27"/>
    <d v="2014-10-04T00:00:00"/>
    <n v="250"/>
    <n v="23"/>
    <n v="227"/>
    <d v="2014-02-19T00:00:00"/>
    <n v="86"/>
    <n v="12"/>
    <n v="75"/>
    <n v="33"/>
    <n v="15"/>
    <n v="6"/>
    <n v="227"/>
    <n v="0.90800000000000003"/>
    <x v="4"/>
    <s v="No"/>
    <n v="1"/>
    <x v="0"/>
    <n v="5"/>
    <n v="4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216"/>
    <n v="1972"/>
    <n v="52"/>
    <s v="Gen X"/>
    <s v="Master"/>
    <s v="College"/>
    <s v="Married"/>
    <n v="53761"/>
    <n v="53761"/>
    <s v="Bracket 4"/>
    <n v="1"/>
    <n v="1"/>
    <s v="Parent"/>
    <s v="2013-10-11"/>
    <d v="2014-10-04T00:00:00"/>
    <n v="358"/>
    <n v="7"/>
    <n v="351"/>
    <d v="2013-10-18T00:00:00"/>
    <n v="158"/>
    <n v="0"/>
    <n v="76"/>
    <n v="13"/>
    <n v="7"/>
    <n v="71"/>
    <n v="325"/>
    <n v="0.90782122905027929"/>
    <x v="4"/>
    <s v="No"/>
    <n v="6"/>
    <x v="1"/>
    <n v="3"/>
    <n v="4"/>
    <n v="4"/>
    <x v="2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786"/>
    <n v="1956"/>
    <n v="68"/>
    <s v="Boomers"/>
    <s v="Master"/>
    <s v="College"/>
    <s v="Married"/>
    <n v="62058"/>
    <n v="62058"/>
    <s v="Bracket 4"/>
    <n v="0"/>
    <n v="1"/>
    <s v="Parent"/>
    <s v="2013-05-26"/>
    <d v="2014-10-04T00:00:00"/>
    <n v="496"/>
    <n v="52"/>
    <n v="444"/>
    <d v="2013-07-17T00:00:00"/>
    <n v="301"/>
    <n v="7"/>
    <n v="74"/>
    <n v="10"/>
    <n v="0"/>
    <n v="58"/>
    <n v="450"/>
    <n v="0.907258064516129"/>
    <x v="4"/>
    <s v="Yes"/>
    <n v="4"/>
    <x v="1"/>
    <n v="7"/>
    <n v="6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377"/>
    <n v="1971"/>
    <n v="53"/>
    <s v="Gen X"/>
    <s v="Bachelors"/>
    <s v="College"/>
    <s v="Married"/>
    <n v="52914"/>
    <n v="52914"/>
    <s v="Bracket 3"/>
    <n v="0"/>
    <n v="1"/>
    <s v="Parent"/>
    <s v="2013-01-07"/>
    <d v="2014-10-04T00:00:00"/>
    <n v="635"/>
    <n v="32"/>
    <n v="603"/>
    <d v="2013-02-08T00:00:00"/>
    <n v="254"/>
    <n v="10"/>
    <n v="44"/>
    <n v="30"/>
    <n v="10"/>
    <n v="227"/>
    <n v="575"/>
    <n v="0.90551181102362199"/>
    <x v="4"/>
    <s v="No"/>
    <n v="2"/>
    <x v="0"/>
    <n v="3"/>
    <n v="7"/>
    <n v="3"/>
    <x v="2"/>
    <n v="7"/>
    <n v="0"/>
    <n v="0"/>
    <n v="1"/>
    <n v="0"/>
    <n v="0"/>
    <n v="1"/>
    <x v="3"/>
    <n v="1"/>
    <s v="Converted"/>
    <x v="0"/>
    <n v="3"/>
    <n v="11"/>
    <n v="0"/>
    <n v="3"/>
    <n v="0"/>
    <n v="1"/>
    <n v="4"/>
    <x v="1"/>
  </r>
  <r>
    <n v="3678"/>
    <n v="1973"/>
    <n v="51"/>
    <s v="Gen X"/>
    <s v="Bachelors"/>
    <s v="College"/>
    <s v="Widow"/>
    <n v="60208"/>
    <n v="60208"/>
    <s v="Bracket 4"/>
    <n v="1"/>
    <n v="1"/>
    <s v="Parent"/>
    <s v="2012-10-07"/>
    <d v="2014-10-04T00:00:00"/>
    <n v="727"/>
    <n v="13"/>
    <n v="714"/>
    <d v="2012-10-20T00:00:00"/>
    <n v="488"/>
    <n v="23"/>
    <n v="71"/>
    <n v="15"/>
    <n v="0"/>
    <n v="59"/>
    <n v="656"/>
    <n v="0.90233837689133423"/>
    <x v="4"/>
    <s v="No"/>
    <n v="11"/>
    <x v="1"/>
    <n v="7"/>
    <n v="8"/>
    <n v="3"/>
    <x v="2"/>
    <n v="7"/>
    <n v="0"/>
    <n v="0"/>
    <n v="0"/>
    <n v="1"/>
    <n v="0"/>
    <n v="1"/>
    <x v="4"/>
    <n v="1"/>
    <s v="Converted"/>
    <x v="0"/>
    <n v="3"/>
    <n v="11"/>
    <n v="4"/>
    <n v="3"/>
    <n v="0"/>
    <n v="1"/>
    <n v="8"/>
    <x v="0"/>
  </r>
  <r>
    <n v="8560"/>
    <n v="1992"/>
    <n v="32"/>
    <s v="Millennials"/>
    <s v="Bachelors"/>
    <s v="College"/>
    <s v="Single"/>
    <n v="48789"/>
    <n v="48789"/>
    <s v="Bracket 3"/>
    <n v="0"/>
    <n v="0"/>
    <s v="Not Parent"/>
    <s v="2012-09-10"/>
    <d v="2014-10-04T00:00:00"/>
    <n v="754"/>
    <n v="94"/>
    <n v="660"/>
    <d v="2012-12-13T00:00:00"/>
    <n v="351"/>
    <n v="16"/>
    <n v="156"/>
    <n v="7"/>
    <n v="5"/>
    <n v="145"/>
    <n v="680"/>
    <n v="0.90185676392572944"/>
    <x v="4"/>
    <s v="Yes"/>
    <n v="1"/>
    <x v="0"/>
    <n v="7"/>
    <n v="6"/>
    <n v="4"/>
    <x v="0"/>
    <n v="6"/>
    <n v="0"/>
    <n v="0"/>
    <n v="0"/>
    <n v="0"/>
    <n v="0"/>
    <n v="0"/>
    <x v="1"/>
    <n v="0"/>
    <s v="Not Converted"/>
    <x v="0"/>
    <n v="3"/>
    <n v="11"/>
    <n v="4"/>
    <n v="3"/>
    <n v="0"/>
    <n v="0"/>
    <n v="7"/>
    <x v="0"/>
  </r>
  <r>
    <n v="2782"/>
    <n v="1961"/>
    <n v="63"/>
    <s v="Boomers"/>
    <s v="PhD"/>
    <s v="College"/>
    <s v="Married"/>
    <n v="54456"/>
    <n v="54456"/>
    <s v="Bracket 4"/>
    <n v="0"/>
    <n v="1"/>
    <s v="Parent"/>
    <s v="2013-07-11"/>
    <d v="2014-10-04T00:00:00"/>
    <n v="450"/>
    <n v="23"/>
    <n v="427"/>
    <d v="2013-08-03T00:00:00"/>
    <n v="352"/>
    <n v="0"/>
    <n v="27"/>
    <n v="10"/>
    <n v="0"/>
    <n v="15"/>
    <n v="404"/>
    <n v="0.89777777777777779"/>
    <x v="4"/>
    <s v="No"/>
    <n v="3"/>
    <x v="0"/>
    <n v="7"/>
    <n v="6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5"/>
    <n v="1963"/>
    <n v="61"/>
    <s v="Boomers"/>
    <s v="Bachelors"/>
    <s v="College"/>
    <s v="Partner"/>
    <n v="56253"/>
    <n v="56253"/>
    <s v="Bracket 4"/>
    <n v="0"/>
    <n v="1"/>
    <s v="Parent"/>
    <s v="2012-12-07"/>
    <d v="2014-10-04T00:00:00"/>
    <n v="666"/>
    <n v="83"/>
    <n v="583"/>
    <d v="2013-02-28T00:00:00"/>
    <n v="509"/>
    <n v="0"/>
    <n v="65"/>
    <n v="7"/>
    <n v="11"/>
    <n v="5"/>
    <n v="597"/>
    <n v="0.89639639639639634"/>
    <x v="4"/>
    <s v="Yes"/>
    <n v="4"/>
    <x v="1"/>
    <n v="9"/>
    <n v="7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097"/>
    <n v="1959"/>
    <n v="65"/>
    <s v="Boomers"/>
    <s v="Bachelors"/>
    <s v="College"/>
    <s v="Single"/>
    <n v="50664"/>
    <n v="50664"/>
    <s v="Bracket 3"/>
    <n v="1"/>
    <n v="1"/>
    <s v="Parent"/>
    <s v="2013-01-16"/>
    <d v="2014-10-04T00:00:00"/>
    <n v="626"/>
    <n v="64"/>
    <n v="562"/>
    <d v="2013-03-21T00:00:00"/>
    <n v="313"/>
    <n v="8"/>
    <n v="104"/>
    <n v="6"/>
    <n v="4"/>
    <n v="126"/>
    <n v="561"/>
    <n v="0.89616613418530355"/>
    <x v="4"/>
    <s v="Yes"/>
    <n v="9"/>
    <x v="1"/>
    <n v="6"/>
    <n v="8"/>
    <n v="1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04"/>
    <n v="1969"/>
    <n v="55"/>
    <s v="Gen X"/>
    <s v="Bachelors"/>
    <s v="College"/>
    <s v="Single"/>
    <n v="54803"/>
    <n v="54803"/>
    <s v="Bracket 4"/>
    <n v="0"/>
    <n v="1"/>
    <s v="Parent"/>
    <s v="2012-08-21"/>
    <d v="2014-10-04T00:00:00"/>
    <n v="774"/>
    <n v="65"/>
    <n v="709"/>
    <d v="2012-10-25T00:00:00"/>
    <n v="404"/>
    <n v="0"/>
    <n v="92"/>
    <n v="28"/>
    <n v="27"/>
    <n v="142"/>
    <n v="693"/>
    <n v="0.89534883720930236"/>
    <x v="4"/>
    <s v="Yes"/>
    <n v="2"/>
    <x v="0"/>
    <n v="9"/>
    <n v="6"/>
    <n v="2"/>
    <x v="0"/>
    <n v="4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895"/>
    <n v="1948"/>
    <n v="76"/>
    <s v="Boomers"/>
    <s v="PhD"/>
    <s v="College"/>
    <s v="Married"/>
    <n v="61467"/>
    <n v="61467"/>
    <s v="Bracket 4"/>
    <n v="0"/>
    <n v="2"/>
    <s v="Parent"/>
    <s v="2012-12-09"/>
    <d v="2014-10-04T00:00:00"/>
    <n v="664"/>
    <n v="69"/>
    <n v="595"/>
    <d v="2013-02-16T00:00:00"/>
    <n v="410"/>
    <n v="16"/>
    <n v="114"/>
    <n v="0"/>
    <n v="5"/>
    <n v="49"/>
    <n v="594"/>
    <n v="0.89457831325301207"/>
    <x v="4"/>
    <s v="Yes"/>
    <n v="3"/>
    <x v="0"/>
    <n v="10"/>
    <n v="5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134"/>
    <n v="1952"/>
    <n v="72"/>
    <s v="Boomers"/>
    <s v="Bachelors"/>
    <s v="College"/>
    <s v="Single"/>
    <n v="53700"/>
    <n v="53700"/>
    <s v="Bracket 4"/>
    <n v="0"/>
    <n v="1"/>
    <s v="Parent"/>
    <s v="2012-08-17"/>
    <d v="2014-10-04T00:00:00"/>
    <n v="778"/>
    <n v="94"/>
    <n v="684"/>
    <d v="2012-11-19T00:00:00"/>
    <n v="263"/>
    <n v="5"/>
    <n v="233"/>
    <n v="69"/>
    <n v="41"/>
    <n v="83"/>
    <n v="694"/>
    <n v="0.89203084832904889"/>
    <x v="4"/>
    <s v="Yes"/>
    <n v="4"/>
    <x v="1"/>
    <n v="8"/>
    <n v="5"/>
    <n v="5"/>
    <x v="0"/>
    <n v="5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1349"/>
    <n v="1970"/>
    <n v="54"/>
    <s v="Gen X"/>
    <s v="Bachelors"/>
    <s v="College"/>
    <s v="Married"/>
    <n v="50447"/>
    <n v="50447"/>
    <s v="Bracket 3"/>
    <n v="2"/>
    <n v="0"/>
    <s v="Parent"/>
    <s v="2014-04-21"/>
    <d v="2014-10-04T00:00:00"/>
    <n v="166"/>
    <n v="4"/>
    <n v="162"/>
    <d v="2014-04-25T00:00:00"/>
    <n v="85"/>
    <n v="7"/>
    <n v="24"/>
    <n v="2"/>
    <n v="3"/>
    <n v="27"/>
    <n v="148"/>
    <n v="0.89156626506024095"/>
    <x v="4"/>
    <s v="No"/>
    <n v="1"/>
    <x v="0"/>
    <n v="3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47"/>
    <n v="1960"/>
    <n v="64"/>
    <s v="Boomers"/>
    <s v="Bachelors"/>
    <s v="College"/>
    <s v="Widow"/>
    <n v="47916"/>
    <n v="47916"/>
    <s v="Bracket 3"/>
    <n v="0"/>
    <n v="1"/>
    <s v="Parent"/>
    <s v="2012-11-22"/>
    <d v="2014-10-04T00:00:00"/>
    <n v="681"/>
    <n v="72"/>
    <n v="609"/>
    <d v="2013-02-02T00:00:00"/>
    <n v="505"/>
    <n v="0"/>
    <n v="26"/>
    <n v="0"/>
    <n v="0"/>
    <n v="75"/>
    <n v="606"/>
    <n v="0.88986784140969166"/>
    <x v="4"/>
    <s v="Yes"/>
    <n v="5"/>
    <x v="1"/>
    <n v="6"/>
    <n v="7"/>
    <n v="4"/>
    <x v="2"/>
    <n v="6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10323"/>
    <n v="1952"/>
    <n v="72"/>
    <s v="Boomers"/>
    <s v="Bachelors"/>
    <s v="College"/>
    <s v="Married"/>
    <n v="49413"/>
    <n v="49413"/>
    <s v="Bracket 3"/>
    <n v="0"/>
    <n v="1"/>
    <s v="Parent"/>
    <s v="2013-10-25"/>
    <d v="2014-10-04T00:00:00"/>
    <n v="344"/>
    <n v="88"/>
    <n v="256"/>
    <d v="2014-01-21T00:00:00"/>
    <n v="205"/>
    <n v="7"/>
    <n v="41"/>
    <n v="3"/>
    <n v="2"/>
    <n v="46"/>
    <n v="304"/>
    <n v="0.88372093023255816"/>
    <x v="4"/>
    <s v="Yes"/>
    <n v="2"/>
    <x v="0"/>
    <n v="5"/>
    <n v="4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180"/>
    <n v="1968"/>
    <n v="56"/>
    <s v="Gen X"/>
    <s v="PhD"/>
    <s v="College"/>
    <s v="Divorced"/>
    <n v="50616"/>
    <n v="50616"/>
    <s v="Bracket 3"/>
    <n v="0"/>
    <n v="1"/>
    <s v="Parent"/>
    <s v="2014-04-18"/>
    <d v="2014-10-04T00:00:00"/>
    <n v="169"/>
    <n v="56"/>
    <n v="113"/>
    <d v="2014-06-13T00:00:00"/>
    <n v="128"/>
    <n v="0"/>
    <n v="16"/>
    <n v="0"/>
    <n v="1"/>
    <n v="4"/>
    <n v="149"/>
    <n v="0.88165680473372776"/>
    <x v="4"/>
    <s v="Yes"/>
    <n v="2"/>
    <x v="0"/>
    <n v="4"/>
    <n v="4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682"/>
    <n v="1958"/>
    <n v="66"/>
    <s v="Boomers"/>
    <s v="Bachelors"/>
    <s v="College"/>
    <s v="Married"/>
    <n v="51876"/>
    <n v="51876"/>
    <s v="Bracket 3"/>
    <n v="0"/>
    <n v="0"/>
    <s v="Not Parent"/>
    <s v="2013-10-15"/>
    <d v="2014-10-04T00:00:00"/>
    <n v="354"/>
    <n v="88"/>
    <n v="266"/>
    <d v="2014-01-11T00:00:00"/>
    <n v="99"/>
    <n v="27"/>
    <n v="102"/>
    <n v="28"/>
    <n v="48"/>
    <n v="6"/>
    <n v="310"/>
    <n v="0.87570621468926557"/>
    <x v="4"/>
    <s v="Yes"/>
    <n v="1"/>
    <x v="0"/>
    <n v="8"/>
    <n v="2"/>
    <n v="2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02"/>
    <n v="1975"/>
    <n v="49"/>
    <s v="Gen X"/>
    <s v="Postgraduate"/>
    <s v="College"/>
    <s v="Widow"/>
    <n v="47682"/>
    <n v="47682"/>
    <s v="Bracket 3"/>
    <n v="0"/>
    <n v="1"/>
    <s v="Parent"/>
    <s v="2013-02-15"/>
    <d v="2014-10-04T00:00:00"/>
    <n v="596"/>
    <n v="80"/>
    <n v="516"/>
    <d v="2013-05-06T00:00:00"/>
    <n v="162"/>
    <n v="61"/>
    <n v="83"/>
    <n v="97"/>
    <n v="57"/>
    <n v="61"/>
    <n v="521"/>
    <n v="0.87416107382550334"/>
    <x v="4"/>
    <s v="Yes"/>
    <n v="4"/>
    <x v="1"/>
    <n v="8"/>
    <n v="4"/>
    <n v="3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07"/>
    <n v="1955"/>
    <n v="69"/>
    <s v="Boomers"/>
    <s v="Postgraduate"/>
    <s v="College"/>
    <s v="Divorced"/>
    <n v="41769"/>
    <n v="41769"/>
    <s v="Bracket 3"/>
    <n v="0"/>
    <n v="1"/>
    <s v="Parent"/>
    <s v="2013-02-13"/>
    <d v="2014-10-04T00:00:00"/>
    <n v="598"/>
    <n v="31"/>
    <n v="567"/>
    <d v="2013-03-16T00:00:00"/>
    <n v="302"/>
    <n v="29"/>
    <n v="131"/>
    <n v="32"/>
    <n v="0"/>
    <n v="27"/>
    <n v="521"/>
    <n v="0.87123745819397991"/>
    <x v="4"/>
    <s v="No"/>
    <n v="6"/>
    <x v="1"/>
    <n v="7"/>
    <n v="8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877"/>
    <n v="1974"/>
    <n v="50"/>
    <s v="Gen X"/>
    <s v="Master"/>
    <s v="College"/>
    <s v="Partner"/>
    <n v="46014"/>
    <n v="46014"/>
    <s v="Bracket 3"/>
    <n v="1"/>
    <n v="1"/>
    <s v="Parent"/>
    <s v="2013-01-21"/>
    <d v="2014-10-04T00:00:00"/>
    <n v="621"/>
    <n v="21"/>
    <n v="600"/>
    <d v="2013-02-11T00:00:00"/>
    <n v="410"/>
    <n v="0"/>
    <n v="59"/>
    <n v="19"/>
    <n v="9"/>
    <n v="44"/>
    <n v="541"/>
    <n v="0.87117552334943638"/>
    <x v="4"/>
    <s v="No"/>
    <n v="10"/>
    <x v="1"/>
    <n v="8"/>
    <n v="7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037"/>
    <n v="1983"/>
    <n v="41"/>
    <s v="Millennials"/>
    <s v="PhD"/>
    <s v="College"/>
    <s v="Married"/>
    <n v="50150"/>
    <n v="50150"/>
    <s v="Bracket 3"/>
    <n v="0"/>
    <n v="0"/>
    <s v="Not Parent"/>
    <s v="2013-06-20"/>
    <d v="2014-10-04T00:00:00"/>
    <n v="471"/>
    <n v="32"/>
    <n v="439"/>
    <d v="2013-07-22T00:00:00"/>
    <n v="135"/>
    <n v="46"/>
    <n v="92"/>
    <n v="65"/>
    <n v="61"/>
    <n v="11"/>
    <n v="410"/>
    <n v="0.87048832271762211"/>
    <x v="4"/>
    <s v="No"/>
    <n v="2"/>
    <x v="0"/>
    <n v="7"/>
    <n v="5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698"/>
    <n v="1983"/>
    <n v="41"/>
    <s v="Millennials"/>
    <s v="PhD"/>
    <s v="College"/>
    <s v="Married"/>
    <n v="50150"/>
    <n v="50150"/>
    <s v="Bracket 3"/>
    <n v="0"/>
    <n v="0"/>
    <s v="Not Parent"/>
    <s v="2013-06-20"/>
    <d v="2014-10-04T00:00:00"/>
    <n v="471"/>
    <n v="32"/>
    <n v="439"/>
    <d v="2013-07-22T00:00:00"/>
    <n v="135"/>
    <n v="46"/>
    <n v="92"/>
    <n v="65"/>
    <n v="61"/>
    <n v="11"/>
    <n v="410"/>
    <n v="0.87048832271762211"/>
    <x v="4"/>
    <s v="No"/>
    <n v="2"/>
    <x v="0"/>
    <n v="7"/>
    <n v="5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88"/>
    <n v="1967"/>
    <n v="57"/>
    <s v="Gen X"/>
    <s v="Bachelors"/>
    <s v="College"/>
    <s v="Divorced"/>
    <n v="70844"/>
    <n v="70844"/>
    <s v="Bracket 4"/>
    <n v="1"/>
    <n v="1"/>
    <s v="Parent"/>
    <s v="2013-10-30"/>
    <d v="2014-10-04T00:00:00"/>
    <n v="339"/>
    <n v="16"/>
    <n v="323"/>
    <d v="2013-11-15T00:00:00"/>
    <n v="129"/>
    <n v="26"/>
    <n v="67"/>
    <n v="3"/>
    <n v="67"/>
    <n v="2"/>
    <n v="294"/>
    <n v="0.86725663716814161"/>
    <x v="4"/>
    <s v="No"/>
    <n v="5"/>
    <x v="1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575"/>
    <n v="1981"/>
    <n v="43"/>
    <s v="Millennials"/>
    <s v="Bachelors"/>
    <s v="College"/>
    <s v="Partner"/>
    <n v="56386"/>
    <n v="56386"/>
    <s v="Bracket 4"/>
    <n v="1"/>
    <n v="1"/>
    <s v="Parent"/>
    <s v="2012-10-27"/>
    <d v="2014-10-04T00:00:00"/>
    <n v="707"/>
    <n v="51"/>
    <n v="656"/>
    <d v="2012-12-17T00:00:00"/>
    <n v="230"/>
    <n v="48"/>
    <n v="214"/>
    <n v="13"/>
    <n v="32"/>
    <n v="75"/>
    <n v="612"/>
    <n v="0.86562942008486565"/>
    <x v="4"/>
    <s v="Yes"/>
    <n v="8"/>
    <x v="1"/>
    <n v="7"/>
    <n v="9"/>
    <n v="1"/>
    <x v="2"/>
    <n v="9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9214"/>
    <n v="1991"/>
    <n v="33"/>
    <s v="Millennials"/>
    <s v="Bachelors"/>
    <s v="College"/>
    <s v="Married"/>
    <n v="42691"/>
    <n v="42691"/>
    <s v="Bracket 3"/>
    <n v="0"/>
    <n v="0"/>
    <s v="Not Parent"/>
    <s v="2013-08-16"/>
    <d v="2014-10-04T00:00:00"/>
    <n v="414"/>
    <n v="48"/>
    <n v="366"/>
    <d v="2013-10-03T00:00:00"/>
    <n v="179"/>
    <n v="2"/>
    <n v="64"/>
    <n v="38"/>
    <n v="17"/>
    <n v="58"/>
    <n v="358"/>
    <n v="0.86473429951690817"/>
    <x v="4"/>
    <s v="No"/>
    <n v="1"/>
    <x v="0"/>
    <n v="6"/>
    <n v="5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610"/>
    <n v="1983"/>
    <n v="41"/>
    <s v="Millennials"/>
    <s v="Bachelors"/>
    <s v="College"/>
    <s v="Partner"/>
    <n v="37292"/>
    <n v="37292"/>
    <s v="Bracket 3"/>
    <n v="1"/>
    <n v="0"/>
    <s v="Parent"/>
    <s v="2013-04-18"/>
    <d v="2014-10-04T00:00:00"/>
    <n v="534"/>
    <n v="32"/>
    <n v="502"/>
    <d v="2013-05-20T00:00:00"/>
    <n v="275"/>
    <n v="0"/>
    <n v="86"/>
    <n v="10"/>
    <n v="23"/>
    <n v="66"/>
    <n v="460"/>
    <n v="0.86142322097378277"/>
    <x v="4"/>
    <s v="No"/>
    <n v="5"/>
    <x v="1"/>
    <n v="5"/>
    <n v="6"/>
    <n v="3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78"/>
    <n v="1950"/>
    <n v="74"/>
    <s v="Boomers"/>
    <s v="PhD"/>
    <s v="College"/>
    <s v="Married"/>
    <n v="55517"/>
    <n v="55517"/>
    <s v="Bracket 4"/>
    <n v="1"/>
    <n v="1"/>
    <s v="Parent"/>
    <s v="2012-09-27"/>
    <d v="2014-10-04T00:00:00"/>
    <n v="737"/>
    <n v="53"/>
    <n v="684"/>
    <d v="2012-11-19T00:00:00"/>
    <n v="483"/>
    <n v="0"/>
    <n v="108"/>
    <n v="0"/>
    <n v="6"/>
    <n v="36"/>
    <n v="633"/>
    <n v="0.85888738127544095"/>
    <x v="4"/>
    <s v="Yes"/>
    <n v="5"/>
    <x v="1"/>
    <n v="6"/>
    <n v="11"/>
    <n v="1"/>
    <x v="2"/>
    <n v="9"/>
    <n v="0"/>
    <n v="0"/>
    <n v="0"/>
    <n v="0"/>
    <n v="0"/>
    <n v="0"/>
    <x v="1"/>
    <n v="1"/>
    <s v="Not Converted"/>
    <x v="0"/>
    <n v="3"/>
    <n v="11"/>
    <n v="4"/>
    <n v="3"/>
    <n v="0"/>
    <n v="1"/>
    <n v="8"/>
    <x v="0"/>
  </r>
  <r>
    <n v="3083"/>
    <n v="1974"/>
    <n v="50"/>
    <s v="Gen X"/>
    <s v="Bachelors"/>
    <s v="College"/>
    <s v="Married"/>
    <n v="45837"/>
    <n v="45837"/>
    <s v="Bracket 3"/>
    <n v="1"/>
    <n v="1"/>
    <s v="Parent"/>
    <s v="2013-07-26"/>
    <d v="2014-10-04T00:00:00"/>
    <n v="435"/>
    <n v="88"/>
    <n v="347"/>
    <d v="2013-10-22T00:00:00"/>
    <n v="215"/>
    <n v="13"/>
    <n v="87"/>
    <n v="17"/>
    <n v="17"/>
    <n v="24"/>
    <n v="373"/>
    <n v="0.85747126436781607"/>
    <x v="4"/>
    <s v="Yes"/>
    <n v="5"/>
    <x v="1"/>
    <n v="5"/>
    <n v="6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5"/>
    <n v="1971"/>
    <n v="53"/>
    <s v="Gen X"/>
    <s v="Bachelors"/>
    <s v="College"/>
    <s v="Divorced"/>
    <n v="55635"/>
    <n v="55635"/>
    <s v="Bracket 4"/>
    <n v="0"/>
    <n v="1"/>
    <s v="Parent"/>
    <s v="2012-11-13"/>
    <d v="2014-10-04T00:00:00"/>
    <n v="690"/>
    <n v="34"/>
    <n v="656"/>
    <d v="2012-12-17T00:00:00"/>
    <n v="235"/>
    <n v="65"/>
    <n v="164"/>
    <n v="50"/>
    <n v="49"/>
    <n v="27"/>
    <n v="590"/>
    <n v="0.85507246376811596"/>
    <x v="4"/>
    <s v="No"/>
    <n v="4"/>
    <x v="1"/>
    <n v="7"/>
    <n v="7"/>
    <n v="3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948"/>
    <n v="1954"/>
    <n v="70"/>
    <s v="Boomers"/>
    <s v="Master"/>
    <s v="College"/>
    <s v="Divorced"/>
    <n v="62637"/>
    <n v="62637"/>
    <s v="Bracket 4"/>
    <n v="0"/>
    <n v="1"/>
    <s v="Parent"/>
    <s v="2014-03-01"/>
    <d v="2014-10-04T00:00:00"/>
    <n v="217"/>
    <n v="76"/>
    <n v="141"/>
    <d v="2014-05-16T00:00:00"/>
    <n v="104"/>
    <n v="12"/>
    <n v="48"/>
    <n v="4"/>
    <n v="12"/>
    <n v="5"/>
    <n v="185"/>
    <n v="0.85253456221198154"/>
    <x v="4"/>
    <s v="Yes"/>
    <n v="1"/>
    <x v="0"/>
    <n v="5"/>
    <n v="2"/>
    <n v="2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839"/>
    <n v="1974"/>
    <n v="50"/>
    <s v="Gen X"/>
    <s v="Bachelors"/>
    <s v="College"/>
    <s v="Single"/>
    <n v="43322"/>
    <n v="43322"/>
    <s v="Bracket 3"/>
    <n v="0"/>
    <n v="0"/>
    <s v="Not Parent"/>
    <s v="2014-04-21"/>
    <d v="2014-10-04T00:00:00"/>
    <n v="166"/>
    <n v="25"/>
    <n v="141"/>
    <d v="2014-05-16T00:00:00"/>
    <n v="56"/>
    <n v="7"/>
    <n v="48"/>
    <n v="10"/>
    <n v="2"/>
    <n v="18"/>
    <n v="141"/>
    <n v="0.8493975903614458"/>
    <x v="4"/>
    <s v="No"/>
    <n v="1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62"/>
    <n v="1954"/>
    <n v="70"/>
    <s v="Boomers"/>
    <s v="Bachelors"/>
    <s v="College"/>
    <s v="Single"/>
    <n v="22507"/>
    <n v="22507"/>
    <s v="Bracket 2"/>
    <n v="0"/>
    <n v="0"/>
    <s v="Not Parent"/>
    <s v="2012-11-24"/>
    <d v="2014-10-04T00:00:00"/>
    <n v="679"/>
    <n v="67"/>
    <n v="612"/>
    <d v="2013-01-30T00:00:00"/>
    <n v="68"/>
    <n v="0"/>
    <n v="226"/>
    <n v="51"/>
    <n v="157"/>
    <n v="68"/>
    <n v="570"/>
    <n v="0.83946980854197351"/>
    <x v="4"/>
    <s v="Yes"/>
    <n v="3"/>
    <x v="0"/>
    <n v="4"/>
    <n v="10"/>
    <n v="2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552"/>
    <n v="1991"/>
    <n v="33"/>
    <s v="Millennials"/>
    <s v="Bachelors"/>
    <s v="College"/>
    <s v="Married"/>
    <n v="51373"/>
    <n v="51373"/>
    <s v="Bracket 3"/>
    <n v="0"/>
    <n v="0"/>
    <s v="Not Parent"/>
    <s v="2013-06-22"/>
    <d v="2014-10-04T00:00:00"/>
    <n v="469"/>
    <n v="37"/>
    <n v="432"/>
    <d v="2013-07-29T00:00:00"/>
    <n v="83"/>
    <n v="2"/>
    <n v="101"/>
    <n v="64"/>
    <n v="26"/>
    <n v="117"/>
    <n v="393"/>
    <n v="0.83795309168443499"/>
    <x v="4"/>
    <s v="No"/>
    <n v="1"/>
    <x v="0"/>
    <n v="3"/>
    <n v="3"/>
    <n v="5"/>
    <x v="1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699"/>
    <n v="1985"/>
    <n v="39"/>
    <s v="Millennials"/>
    <s v="Bachelors"/>
    <s v="College"/>
    <s v="Married"/>
    <n v="44322"/>
    <n v="44322"/>
    <s v="Bracket 3"/>
    <n v="1"/>
    <n v="0"/>
    <s v="Parent"/>
    <s v="2014-06-16"/>
    <d v="2014-10-04T00:00:00"/>
    <n v="110"/>
    <n v="30"/>
    <n v="80"/>
    <d v="2014-07-16T00:00:00"/>
    <n v="46"/>
    <n v="0"/>
    <n v="40"/>
    <n v="3"/>
    <n v="0"/>
    <n v="3"/>
    <n v="92"/>
    <n v="0.83636363636363631"/>
    <x v="4"/>
    <s v="No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036"/>
    <n v="1973"/>
    <n v="51"/>
    <s v="Gen X"/>
    <s v="PhD"/>
    <s v="College"/>
    <s v="Partner"/>
    <n v="57906"/>
    <n v="57906"/>
    <s v="Bracket 4"/>
    <n v="0"/>
    <n v="1"/>
    <s v="Parent"/>
    <s v="2013-06-11"/>
    <d v="2014-10-04T00:00:00"/>
    <n v="480"/>
    <n v="29"/>
    <n v="451"/>
    <d v="2013-07-10T00:00:00"/>
    <n v="243"/>
    <n v="11"/>
    <n v="119"/>
    <n v="10"/>
    <n v="3"/>
    <n v="15"/>
    <n v="401"/>
    <n v="0.8354166666666667"/>
    <x v="4"/>
    <s v="No"/>
    <n v="3"/>
    <x v="0"/>
    <n v="8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215"/>
    <n v="1980"/>
    <n v="44"/>
    <s v="Millennials"/>
    <s v="PhD"/>
    <s v="College"/>
    <s v="Married"/>
    <n v="43974"/>
    <n v="43974"/>
    <s v="Bracket 3"/>
    <n v="1"/>
    <n v="0"/>
    <s v="Parent"/>
    <s v="2012-12-12"/>
    <d v="2014-10-04T00:00:00"/>
    <n v="661"/>
    <n v="19"/>
    <n v="642"/>
    <d v="2012-12-31T00:00:00"/>
    <n v="378"/>
    <n v="0"/>
    <n v="101"/>
    <n v="0"/>
    <n v="0"/>
    <n v="72"/>
    <n v="551"/>
    <n v="0.83358547655068083"/>
    <x v="4"/>
    <s v="No"/>
    <n v="5"/>
    <x v="1"/>
    <n v="6"/>
    <n v="6"/>
    <n v="4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405"/>
    <n v="1979"/>
    <n v="45"/>
    <s v="Gen X"/>
    <s v="Bachelors"/>
    <s v="College"/>
    <s v="Divorced"/>
    <n v="68274"/>
    <n v="68274"/>
    <s v="Bracket 4"/>
    <n v="1"/>
    <n v="1"/>
    <s v="Parent"/>
    <s v="2013-09-30"/>
    <d v="2014-10-04T00:00:00"/>
    <n v="369"/>
    <n v="83"/>
    <n v="286"/>
    <d v="2013-12-22T00:00:00"/>
    <n v="135"/>
    <n v="25"/>
    <n v="51"/>
    <n v="23"/>
    <n v="25"/>
    <n v="46"/>
    <n v="305"/>
    <n v="0.82655826558265577"/>
    <x v="4"/>
    <s v="Yes"/>
    <n v="2"/>
    <x v="0"/>
    <n v="5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833"/>
    <n v="1974"/>
    <n v="50"/>
    <s v="Gen X"/>
    <s v="PhD"/>
    <s v="College"/>
    <s v="Single"/>
    <n v="39190"/>
    <n v="39190"/>
    <s v="Bracket 3"/>
    <n v="1"/>
    <n v="0"/>
    <s v="Parent"/>
    <s v="2014-04-26"/>
    <d v="2014-10-04T00:00:00"/>
    <n v="161"/>
    <n v="91"/>
    <n v="70"/>
    <d v="2014-07-26T00:00:00"/>
    <n v="68"/>
    <n v="8"/>
    <n v="18"/>
    <n v="19"/>
    <n v="8"/>
    <n v="12"/>
    <n v="133"/>
    <n v="0.82608695652173914"/>
    <x v="4"/>
    <s v="Yes"/>
    <n v="2"/>
    <x v="0"/>
    <n v="4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509"/>
    <n v="1958"/>
    <n v="66"/>
    <s v="Boomers"/>
    <s v="PhD"/>
    <s v="College"/>
    <s v="Partner"/>
    <n v="84460"/>
    <n v="84460"/>
    <s v="Bracket 5"/>
    <n v="0"/>
    <n v="0"/>
    <s v="Not Parent"/>
    <s v="2013-01-04"/>
    <d v="2014-10-04T00:00:00"/>
    <n v="638"/>
    <n v="80"/>
    <n v="558"/>
    <d v="2013-03-25T00:00:00"/>
    <n v="152"/>
    <n v="27"/>
    <n v="103"/>
    <n v="106"/>
    <n v="54"/>
    <n v="81"/>
    <n v="523"/>
    <n v="0.81974921630094044"/>
    <x v="4"/>
    <s v="Yes"/>
    <n v="0"/>
    <x v="0"/>
    <n v="4"/>
    <n v="9"/>
    <n v="9"/>
    <x v="2"/>
    <n v="5"/>
    <n v="1"/>
    <n v="1"/>
    <n v="0"/>
    <n v="1"/>
    <n v="1"/>
    <n v="4"/>
    <x v="0"/>
    <n v="1"/>
    <s v="Converted"/>
    <x v="0"/>
    <n v="3"/>
    <n v="11"/>
    <n v="0"/>
    <n v="3"/>
    <n v="0"/>
    <n v="1"/>
    <n v="4"/>
    <x v="1"/>
  </r>
  <r>
    <n v="6257"/>
    <n v="1976"/>
    <n v="48"/>
    <s v="Gen X"/>
    <s v="Master"/>
    <s v="College"/>
    <s v="Single"/>
    <n v="60482"/>
    <n v="60482"/>
    <s v="Bracket 4"/>
    <n v="0"/>
    <n v="1"/>
    <s v="Parent"/>
    <s v="2013-01-23"/>
    <d v="2014-10-04T00:00:00"/>
    <n v="619"/>
    <n v="81"/>
    <n v="538"/>
    <d v="2013-04-14T00:00:00"/>
    <n v="255"/>
    <n v="43"/>
    <n v="134"/>
    <n v="37"/>
    <n v="14"/>
    <n v="24"/>
    <n v="507"/>
    <n v="0.81906300484652661"/>
    <x v="4"/>
    <s v="Yes"/>
    <n v="1"/>
    <x v="0"/>
    <n v="7"/>
    <n v="7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377"/>
    <n v="1958"/>
    <n v="66"/>
    <s v="Boomers"/>
    <s v="Master"/>
    <s v="College"/>
    <s v="Partner"/>
    <n v="46692"/>
    <n v="46692"/>
    <s v="Bracket 3"/>
    <n v="0"/>
    <n v="1"/>
    <s v="Parent"/>
    <s v="2013-06-06"/>
    <d v="2014-10-04T00:00:00"/>
    <n v="485"/>
    <n v="37"/>
    <n v="448"/>
    <d v="2013-07-13T00:00:00"/>
    <n v="170"/>
    <n v="6"/>
    <n v="97"/>
    <n v="24"/>
    <n v="12"/>
    <n v="88"/>
    <n v="397"/>
    <n v="0.81855670103092781"/>
    <x v="4"/>
    <s v="No"/>
    <n v="3"/>
    <x v="0"/>
    <n v="5"/>
    <n v="6"/>
    <n v="1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697"/>
    <n v="1949"/>
    <n v="75"/>
    <s v="Boomers"/>
    <s v="Master"/>
    <s v="College"/>
    <s v="Divorced"/>
    <n v="35416"/>
    <n v="35416"/>
    <s v="Bracket 3"/>
    <n v="0"/>
    <n v="0"/>
    <s v="Not Parent"/>
    <s v="2013-06-13"/>
    <d v="2014-10-04T00:00:00"/>
    <n v="478"/>
    <n v="62"/>
    <n v="416"/>
    <d v="2013-08-14T00:00:00"/>
    <n v="248"/>
    <n v="3"/>
    <n v="81"/>
    <n v="4"/>
    <n v="3"/>
    <n v="51"/>
    <n v="390"/>
    <n v="0.81589958158995812"/>
    <x v="4"/>
    <s v="Yes"/>
    <n v="3"/>
    <x v="0"/>
    <n v="5"/>
    <n v="7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039"/>
    <n v="1975"/>
    <n v="49"/>
    <s v="Gen X"/>
    <s v="Bachelors"/>
    <s v="College"/>
    <s v="Married"/>
    <n v="51948"/>
    <n v="51948"/>
    <s v="Bracket 3"/>
    <n v="0"/>
    <n v="1"/>
    <s v="Parent"/>
    <s v="2013-09-17"/>
    <d v="2014-10-04T00:00:00"/>
    <n v="382"/>
    <n v="51"/>
    <n v="331"/>
    <d v="2013-11-07T00:00:00"/>
    <n v="82"/>
    <n v="33"/>
    <n v="54"/>
    <n v="71"/>
    <n v="30"/>
    <n v="41"/>
    <n v="311"/>
    <n v="0.81413612565445026"/>
    <x v="4"/>
    <s v="Yes"/>
    <n v="2"/>
    <x v="0"/>
    <n v="4"/>
    <n v="5"/>
    <n v="2"/>
    <x v="2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375"/>
    <n v="1976"/>
    <n v="48"/>
    <s v="Gen X"/>
    <s v="Bachelors"/>
    <s v="College"/>
    <s v="Partner"/>
    <n v="51369"/>
    <n v="51369"/>
    <s v="Bracket 3"/>
    <n v="0"/>
    <n v="1"/>
    <s v="Parent"/>
    <s v="2012-10-25"/>
    <d v="2014-10-04T00:00:00"/>
    <n v="709"/>
    <n v="84"/>
    <n v="625"/>
    <d v="2013-01-17T00:00:00"/>
    <n v="297"/>
    <n v="7"/>
    <n v="79"/>
    <n v="0"/>
    <n v="11"/>
    <n v="182"/>
    <n v="576"/>
    <n v="0.81241184767277852"/>
    <x v="4"/>
    <s v="Yes"/>
    <n v="2"/>
    <x v="0"/>
    <n v="4"/>
    <n v="8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144"/>
    <n v="1976"/>
    <n v="48"/>
    <s v="Gen X"/>
    <s v="Bachelors"/>
    <s v="College"/>
    <s v="Partner"/>
    <n v="51369"/>
    <n v="51369"/>
    <s v="Bracket 3"/>
    <n v="0"/>
    <n v="1"/>
    <s v="Parent"/>
    <s v="2012-10-25"/>
    <d v="2014-10-04T00:00:00"/>
    <n v="709"/>
    <n v="84"/>
    <n v="625"/>
    <d v="2013-01-17T00:00:00"/>
    <n v="297"/>
    <n v="7"/>
    <n v="79"/>
    <n v="0"/>
    <n v="11"/>
    <n v="182"/>
    <n v="576"/>
    <n v="0.81241184767277852"/>
    <x v="4"/>
    <s v="Yes"/>
    <n v="2"/>
    <x v="0"/>
    <n v="4"/>
    <n v="8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076"/>
    <n v="1975"/>
    <n v="49"/>
    <s v="Gen X"/>
    <s v="Bachelors"/>
    <s v="College"/>
    <s v="Partner"/>
    <n v="66653"/>
    <n v="66653"/>
    <s v="Bracket 4"/>
    <n v="1"/>
    <n v="1"/>
    <s v="Parent"/>
    <s v="2012-09-07"/>
    <d v="2014-10-04T00:00:00"/>
    <n v="757"/>
    <n v="18"/>
    <n v="739"/>
    <d v="2012-09-25T00:00:00"/>
    <n v="452"/>
    <n v="18"/>
    <n v="102"/>
    <n v="16"/>
    <n v="18"/>
    <n v="6"/>
    <n v="612"/>
    <n v="0.80845442536327605"/>
    <x v="4"/>
    <s v="No"/>
    <n v="4"/>
    <x v="1"/>
    <n v="12"/>
    <n v="4"/>
    <n v="2"/>
    <x v="0"/>
    <n v="3"/>
    <n v="0"/>
    <n v="0"/>
    <n v="0"/>
    <n v="0"/>
    <n v="0"/>
    <n v="0"/>
    <x v="1"/>
    <n v="0"/>
    <s v="Not Converted"/>
    <x v="0"/>
    <n v="3"/>
    <n v="11"/>
    <n v="4"/>
    <n v="3"/>
    <n v="0"/>
    <n v="1"/>
    <n v="8"/>
    <x v="0"/>
  </r>
  <r>
    <n v="3050"/>
    <n v="1966"/>
    <n v="58"/>
    <s v="Gen X"/>
    <s v="Bachelors"/>
    <s v="College"/>
    <s v="Married"/>
    <n v="54198"/>
    <n v="54198"/>
    <s v="Bracket 4"/>
    <n v="1"/>
    <n v="1"/>
    <s v="Parent"/>
    <s v="2013-12-17"/>
    <d v="2014-10-04T00:00:00"/>
    <n v="291"/>
    <n v="13"/>
    <n v="278"/>
    <d v="2013-12-30T00:00:00"/>
    <n v="185"/>
    <n v="0"/>
    <n v="28"/>
    <n v="3"/>
    <n v="2"/>
    <n v="17"/>
    <n v="235"/>
    <n v="0.80756013745704469"/>
    <x v="4"/>
    <s v="No"/>
    <n v="6"/>
    <x v="1"/>
    <n v="6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201"/>
    <n v="1962"/>
    <n v="62"/>
    <s v="Boomers"/>
    <s v="Bachelors"/>
    <s v="College"/>
    <s v="Single"/>
    <n v="57967"/>
    <n v="57967"/>
    <s v="Bracket 4"/>
    <n v="0"/>
    <n v="1"/>
    <s v="Parent"/>
    <s v="2013-03-03"/>
    <d v="2014-10-04T00:00:00"/>
    <n v="580"/>
    <n v="39"/>
    <n v="541"/>
    <d v="2013-04-11T00:00:00"/>
    <n v="229"/>
    <n v="7"/>
    <n v="137"/>
    <n v="4"/>
    <n v="0"/>
    <n v="91"/>
    <n v="468"/>
    <n v="0.80689655172413788"/>
    <x v="4"/>
    <s v="No"/>
    <n v="5"/>
    <x v="1"/>
    <n v="8"/>
    <n v="4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956"/>
    <n v="1948"/>
    <n v="76"/>
    <s v="Boomers"/>
    <s v="PhD"/>
    <s v="College"/>
    <s v="Divorced"/>
    <n v="45072"/>
    <n v="45072"/>
    <s v="Bracket 3"/>
    <n v="1"/>
    <n v="2"/>
    <s v="Parent"/>
    <s v="2013-10-16"/>
    <d v="2014-10-04T00:00:00"/>
    <n v="353"/>
    <n v="74"/>
    <n v="279"/>
    <d v="2013-12-29T00:00:00"/>
    <n v="144"/>
    <n v="2"/>
    <n v="99"/>
    <n v="7"/>
    <n v="2"/>
    <n v="30"/>
    <n v="284"/>
    <n v="0.80453257790368271"/>
    <x v="4"/>
    <s v="Yes"/>
    <n v="5"/>
    <x v="1"/>
    <n v="4"/>
    <n v="6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53"/>
    <n v="1954"/>
    <n v="70"/>
    <s v="Boomers"/>
    <s v="Bachelors"/>
    <s v="College"/>
    <s v="Single"/>
    <n v="36130"/>
    <n v="36130"/>
    <s v="Bracket 3"/>
    <n v="0"/>
    <n v="1"/>
    <s v="Parent"/>
    <s v="2013-02-02"/>
    <d v="2014-10-04T00:00:00"/>
    <n v="609"/>
    <n v="46"/>
    <n v="563"/>
    <d v="2013-03-20T00:00:00"/>
    <n v="157"/>
    <n v="43"/>
    <n v="127"/>
    <n v="68"/>
    <n v="56"/>
    <n v="37"/>
    <n v="488"/>
    <n v="0.80131362889983582"/>
    <x v="4"/>
    <s v="No"/>
    <n v="6"/>
    <x v="1"/>
    <n v="4"/>
    <n v="3"/>
    <n v="8"/>
    <x v="1"/>
    <n v="4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359"/>
    <n v="1950"/>
    <n v="74"/>
    <s v="Boomers"/>
    <s v="Bachelors"/>
    <s v="College"/>
    <s v="Partner"/>
    <n v="48070"/>
    <n v="48070"/>
    <s v="Bracket 3"/>
    <n v="0"/>
    <n v="1"/>
    <s v="Parent"/>
    <s v="2013-01-13"/>
    <d v="2014-10-04T00:00:00"/>
    <n v="629"/>
    <n v="33"/>
    <n v="596"/>
    <d v="2013-02-15T00:00:00"/>
    <n v="373"/>
    <n v="14"/>
    <n v="83"/>
    <n v="6"/>
    <n v="9"/>
    <n v="19"/>
    <n v="504"/>
    <n v="0.80127186009538953"/>
    <x v="4"/>
    <s v="No"/>
    <n v="3"/>
    <x v="0"/>
    <n v="6"/>
    <n v="8"/>
    <n v="2"/>
    <x v="2"/>
    <n v="7"/>
    <n v="0"/>
    <n v="0"/>
    <n v="0"/>
    <n v="0"/>
    <n v="0"/>
    <n v="0"/>
    <x v="1"/>
    <n v="0"/>
    <s v="Not Converted"/>
    <x v="1"/>
    <n v="3"/>
    <n v="11"/>
    <n v="0"/>
    <n v="3"/>
    <n v="0"/>
    <n v="0"/>
    <n v="3"/>
    <x v="1"/>
  </r>
  <r>
    <n v="3376"/>
    <n v="1970"/>
    <n v="54"/>
    <s v="Gen X"/>
    <s v="Master"/>
    <s v="College"/>
    <s v="Divorced"/>
    <n v="55282"/>
    <n v="55282"/>
    <s v="Bracket 4"/>
    <n v="1"/>
    <n v="0"/>
    <s v="Parent"/>
    <s v="2013-12-13"/>
    <d v="2014-10-04T00:00:00"/>
    <n v="295"/>
    <n v="9"/>
    <n v="286"/>
    <d v="2013-12-22T00:00:00"/>
    <n v="125"/>
    <n v="6"/>
    <n v="73"/>
    <n v="8"/>
    <n v="4"/>
    <n v="19"/>
    <n v="235"/>
    <n v="0.79661016949152541"/>
    <x v="4"/>
    <s v="No"/>
    <n v="1"/>
    <x v="0"/>
    <n v="6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507"/>
    <n v="1975"/>
    <n v="49"/>
    <s v="Gen X"/>
    <s v="Bachelors"/>
    <s v="College"/>
    <s v="Married"/>
    <n v="40794"/>
    <n v="40794"/>
    <s v="Bracket 3"/>
    <n v="0"/>
    <n v="1"/>
    <s v="Parent"/>
    <s v="2013-04-07"/>
    <d v="2014-10-04T00:00:00"/>
    <n v="545"/>
    <n v="18"/>
    <n v="527"/>
    <d v="2013-04-25T00:00:00"/>
    <n v="261"/>
    <n v="23"/>
    <n v="73"/>
    <n v="4"/>
    <n v="23"/>
    <n v="50"/>
    <n v="434"/>
    <n v="0.79633027522935784"/>
    <x v="4"/>
    <s v="No"/>
    <n v="2"/>
    <x v="0"/>
    <n v="5"/>
    <n v="6"/>
    <n v="3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075"/>
    <n v="1978"/>
    <n v="46"/>
    <s v="Gen X"/>
    <s v="Bachelors"/>
    <s v="College"/>
    <s v="Married"/>
    <n v="51267"/>
    <n v="51267"/>
    <s v="Bracket 3"/>
    <n v="1"/>
    <n v="1"/>
    <s v="Parent"/>
    <s v="2013-10-29"/>
    <d v="2014-10-04T00:00:00"/>
    <n v="340"/>
    <n v="37"/>
    <n v="303"/>
    <d v="2013-12-05T00:00:00"/>
    <n v="183"/>
    <n v="2"/>
    <n v="64"/>
    <n v="7"/>
    <n v="2"/>
    <n v="12"/>
    <n v="270"/>
    <n v="0.79411764705882348"/>
    <x v="4"/>
    <s v="No"/>
    <n v="4"/>
    <x v="1"/>
    <n v="5"/>
    <n v="3"/>
    <n v="3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827"/>
    <n v="1956"/>
    <n v="68"/>
    <s v="Boomers"/>
    <s v="PhD"/>
    <s v="College"/>
    <s v="Single"/>
    <n v="54998"/>
    <n v="54998"/>
    <s v="Bracket 4"/>
    <n v="0"/>
    <n v="1"/>
    <s v="Parent"/>
    <s v="2013-03-10"/>
    <d v="2014-10-04T00:00:00"/>
    <n v="573"/>
    <n v="3"/>
    <n v="570"/>
    <d v="2013-03-13T00:00:00"/>
    <n v="154"/>
    <n v="22"/>
    <n v="202"/>
    <n v="39"/>
    <n v="30"/>
    <n v="8"/>
    <n v="455"/>
    <n v="0.79406631762652702"/>
    <x v="4"/>
    <s v="No"/>
    <n v="5"/>
    <x v="1"/>
    <n v="9"/>
    <n v="4"/>
    <n v="2"/>
    <x v="0"/>
    <n v="4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1343"/>
    <n v="1968"/>
    <n v="56"/>
    <s v="Gen X"/>
    <s v="Bachelors"/>
    <s v="College"/>
    <s v="Partner"/>
    <n v="58554"/>
    <n v="58554"/>
    <s v="Bracket 4"/>
    <n v="1"/>
    <n v="1"/>
    <s v="Parent"/>
    <s v="2012-09-26"/>
    <d v="2014-10-04T00:00:00"/>
    <n v="738"/>
    <n v="55"/>
    <n v="683"/>
    <d v="2012-11-20T00:00:00"/>
    <n v="368"/>
    <n v="24"/>
    <n v="68"/>
    <n v="38"/>
    <n v="0"/>
    <n v="88"/>
    <n v="586"/>
    <n v="0.79403794037940378"/>
    <x v="4"/>
    <s v="Yes"/>
    <n v="6"/>
    <x v="1"/>
    <n v="6"/>
    <n v="8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749"/>
    <n v="1968"/>
    <n v="56"/>
    <s v="Gen X"/>
    <s v="Bachelors"/>
    <s v="College"/>
    <s v="Partner"/>
    <n v="58554"/>
    <n v="58554"/>
    <s v="Bracket 4"/>
    <n v="1"/>
    <n v="1"/>
    <s v="Parent"/>
    <s v="2012-09-26"/>
    <d v="2014-10-04T00:00:00"/>
    <n v="738"/>
    <n v="55"/>
    <n v="683"/>
    <d v="2012-11-20T00:00:00"/>
    <n v="368"/>
    <n v="24"/>
    <n v="68"/>
    <n v="38"/>
    <n v="0"/>
    <n v="88"/>
    <n v="586"/>
    <n v="0.79403794037940378"/>
    <x v="4"/>
    <s v="Yes"/>
    <n v="6"/>
    <x v="1"/>
    <n v="6"/>
    <n v="8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409"/>
    <n v="1951"/>
    <n v="73"/>
    <s v="Boomers"/>
    <s v="Bachelors"/>
    <s v="College"/>
    <s v="Partner"/>
    <n v="40689"/>
    <n v="40689"/>
    <s v="Bracket 3"/>
    <n v="0"/>
    <n v="1"/>
    <s v="Parent"/>
    <s v="2013-03-18"/>
    <d v="2014-10-04T00:00:00"/>
    <n v="565"/>
    <n v="69"/>
    <n v="496"/>
    <d v="2013-05-26T00:00:00"/>
    <n v="270"/>
    <n v="3"/>
    <n v="27"/>
    <n v="39"/>
    <n v="6"/>
    <n v="99"/>
    <n v="444"/>
    <n v="0.78584070796460181"/>
    <x v="4"/>
    <s v="Yes"/>
    <n v="7"/>
    <x v="1"/>
    <n v="5"/>
    <n v="7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14"/>
    <n v="1951"/>
    <n v="73"/>
    <s v="Boomers"/>
    <s v="Bachelors"/>
    <s v="College"/>
    <s v="Partner"/>
    <n v="40689"/>
    <n v="40689"/>
    <s v="Bracket 3"/>
    <n v="0"/>
    <n v="1"/>
    <s v="Parent"/>
    <s v="2013-03-18"/>
    <d v="2014-10-04T00:00:00"/>
    <n v="565"/>
    <n v="69"/>
    <n v="496"/>
    <d v="2013-05-26T00:00:00"/>
    <n v="270"/>
    <n v="3"/>
    <n v="27"/>
    <n v="39"/>
    <n v="6"/>
    <n v="99"/>
    <n v="444"/>
    <n v="0.78584070796460181"/>
    <x v="4"/>
    <s v="Yes"/>
    <n v="7"/>
    <x v="1"/>
    <n v="5"/>
    <n v="7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676"/>
    <n v="1975"/>
    <n v="49"/>
    <s v="Gen X"/>
    <s v="Bachelors"/>
    <s v="College"/>
    <s v="Married"/>
    <n v="43057"/>
    <n v="43057"/>
    <s v="Bracket 3"/>
    <n v="0"/>
    <n v="1"/>
    <s v="Parent"/>
    <s v="2013-10-30"/>
    <d v="2014-10-04T00:00:00"/>
    <n v="339"/>
    <n v="30"/>
    <n v="309"/>
    <d v="2013-11-29T00:00:00"/>
    <n v="213"/>
    <n v="2"/>
    <n v="44"/>
    <n v="0"/>
    <n v="2"/>
    <n v="5"/>
    <n v="266"/>
    <n v="0.78466076696165188"/>
    <x v="4"/>
    <s v="No"/>
    <n v="4"/>
    <x v="1"/>
    <n v="5"/>
    <n v="4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092"/>
    <n v="1949"/>
    <n v="75"/>
    <s v="Boomers"/>
    <s v="PhD"/>
    <s v="College"/>
    <s v="Widow"/>
    <n v="51569"/>
    <n v="51569"/>
    <s v="Bracket 3"/>
    <n v="0"/>
    <n v="1"/>
    <s v="Parent"/>
    <s v="2013-02-12"/>
    <d v="2014-10-04T00:00:00"/>
    <n v="599"/>
    <n v="39"/>
    <n v="560"/>
    <d v="2013-03-23T00:00:00"/>
    <n v="380"/>
    <n v="0"/>
    <n v="47"/>
    <n v="6"/>
    <n v="0"/>
    <n v="34"/>
    <n v="467"/>
    <n v="0.77963272120200333"/>
    <x v="4"/>
    <s v="No"/>
    <n v="4"/>
    <x v="1"/>
    <n v="7"/>
    <n v="7"/>
    <n v="1"/>
    <x v="0"/>
    <n v="8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521"/>
    <n v="1985"/>
    <n v="39"/>
    <s v="Millennials"/>
    <s v="Bachelors"/>
    <s v="College"/>
    <s v="Partner"/>
    <n v="54006"/>
    <n v="54006"/>
    <s v="Bracket 4"/>
    <n v="1"/>
    <n v="0"/>
    <s v="Parent"/>
    <s v="2012-09-18"/>
    <d v="2014-10-04T00:00:00"/>
    <n v="746"/>
    <n v="42"/>
    <n v="704"/>
    <d v="2012-10-30T00:00:00"/>
    <n v="174"/>
    <n v="77"/>
    <n v="203"/>
    <n v="6"/>
    <n v="24"/>
    <n v="97"/>
    <n v="581"/>
    <n v="0.77882037533512061"/>
    <x v="4"/>
    <s v="No"/>
    <n v="2"/>
    <x v="0"/>
    <n v="7"/>
    <n v="8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409"/>
    <n v="1970"/>
    <n v="54"/>
    <s v="Gen X"/>
    <s v="Bachelors"/>
    <s v="College"/>
    <s v="Partner"/>
    <n v="53187"/>
    <n v="53187"/>
    <s v="Bracket 4"/>
    <n v="1"/>
    <n v="0"/>
    <s v="Parent"/>
    <s v="2013-10-26"/>
    <d v="2014-10-04T00:00:00"/>
    <n v="343"/>
    <n v="66"/>
    <n v="277"/>
    <d v="2013-12-31T00:00:00"/>
    <n v="211"/>
    <n v="2"/>
    <n v="30"/>
    <n v="7"/>
    <n v="7"/>
    <n v="10"/>
    <n v="267"/>
    <n v="0.77842565597667635"/>
    <x v="4"/>
    <s v="Yes"/>
    <n v="2"/>
    <x v="0"/>
    <n v="6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82"/>
    <n v="1946"/>
    <n v="78"/>
    <s v="Boomers"/>
    <s v="PhD"/>
    <s v="College"/>
    <s v="Partner"/>
    <n v="44124"/>
    <n v="44124"/>
    <s v="Bracket 3"/>
    <n v="0"/>
    <n v="1"/>
    <s v="Parent"/>
    <s v="2013-05-11"/>
    <d v="2014-10-04T00:00:00"/>
    <n v="511"/>
    <n v="62"/>
    <n v="449"/>
    <d v="2013-07-12T00:00:00"/>
    <n v="284"/>
    <n v="0"/>
    <n v="55"/>
    <n v="0"/>
    <n v="6"/>
    <n v="52"/>
    <n v="397"/>
    <n v="0.77690802348336596"/>
    <x v="4"/>
    <s v="Yes"/>
    <n v="4"/>
    <x v="1"/>
    <n v="5"/>
    <n v="6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362"/>
    <n v="1972"/>
    <n v="52"/>
    <s v="Gen X"/>
    <s v="Bachelors"/>
    <s v="College"/>
    <s v="Single"/>
    <n v="31907"/>
    <n v="31907"/>
    <s v="Bracket 3"/>
    <n v="0"/>
    <n v="0"/>
    <s v="Not Parent"/>
    <s v="2013-03-04"/>
    <d v="2014-10-04T00:00:00"/>
    <n v="579"/>
    <n v="75"/>
    <n v="504"/>
    <d v="2013-05-18T00:00:00"/>
    <n v="33"/>
    <n v="87"/>
    <n v="64"/>
    <n v="175"/>
    <n v="16"/>
    <n v="74"/>
    <n v="449"/>
    <n v="0.7754749568221071"/>
    <x v="4"/>
    <s v="Yes"/>
    <n v="1"/>
    <x v="0"/>
    <n v="6"/>
    <n v="6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35"/>
    <n v="1983"/>
    <n v="41"/>
    <s v="Millennials"/>
    <s v="Master"/>
    <s v="College"/>
    <s v="Married"/>
    <n v="35876"/>
    <n v="35876"/>
    <s v="Bracket 3"/>
    <n v="0"/>
    <n v="0"/>
    <s v="Not Parent"/>
    <s v="2014-04-20"/>
    <d v="2014-10-04T00:00:00"/>
    <n v="167"/>
    <n v="13"/>
    <n v="154"/>
    <d v="2014-05-03T00:00:00"/>
    <n v="66"/>
    <n v="2"/>
    <n v="40"/>
    <n v="4"/>
    <n v="3"/>
    <n v="14"/>
    <n v="129"/>
    <n v="0.77245508982035926"/>
    <x v="4"/>
    <s v="No"/>
    <n v="1"/>
    <x v="0"/>
    <n v="3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848"/>
    <n v="1974"/>
    <n v="50"/>
    <s v="Gen X"/>
    <s v="Bachelors"/>
    <s v="College"/>
    <s v="Single"/>
    <n v="49166"/>
    <n v="49166"/>
    <s v="Bracket 3"/>
    <n v="0"/>
    <n v="1"/>
    <s v="Parent"/>
    <s v="2013-06-13"/>
    <d v="2014-10-04T00:00:00"/>
    <n v="478"/>
    <n v="17"/>
    <n v="461"/>
    <d v="2013-06-30T00:00:00"/>
    <n v="224"/>
    <n v="2"/>
    <n v="25"/>
    <n v="7"/>
    <n v="0"/>
    <n v="110"/>
    <n v="368"/>
    <n v="0.76987447698744771"/>
    <x v="4"/>
    <s v="No"/>
    <n v="2"/>
    <x v="0"/>
    <n v="3"/>
    <n v="5"/>
    <n v="3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262"/>
    <n v="1965"/>
    <n v="59"/>
    <s v="Gen X"/>
    <s v="Master"/>
    <s v="College"/>
    <s v="Partner"/>
    <n v="45143"/>
    <n v="45143"/>
    <s v="Bracket 3"/>
    <n v="0"/>
    <n v="1"/>
    <s v="Parent"/>
    <s v="2013-08-26"/>
    <d v="2014-10-04T00:00:00"/>
    <n v="404"/>
    <n v="74"/>
    <n v="330"/>
    <d v="2013-11-08T00:00:00"/>
    <n v="202"/>
    <n v="5"/>
    <n v="74"/>
    <n v="11"/>
    <n v="5"/>
    <n v="14"/>
    <n v="311"/>
    <n v="0.76980198019801982"/>
    <x v="4"/>
    <s v="Yes"/>
    <n v="3"/>
    <x v="0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260"/>
    <n v="1965"/>
    <n v="59"/>
    <s v="Gen X"/>
    <s v="Master"/>
    <s v="College"/>
    <s v="Partner"/>
    <n v="45143"/>
    <n v="45143"/>
    <s v="Bracket 3"/>
    <n v="0"/>
    <n v="1"/>
    <s v="Parent"/>
    <s v="2013-08-26"/>
    <d v="2014-10-04T00:00:00"/>
    <n v="404"/>
    <n v="74"/>
    <n v="330"/>
    <d v="2013-11-08T00:00:00"/>
    <n v="202"/>
    <n v="5"/>
    <n v="74"/>
    <n v="11"/>
    <n v="5"/>
    <n v="14"/>
    <n v="311"/>
    <n v="0.76980198019801982"/>
    <x v="4"/>
    <s v="Yes"/>
    <n v="3"/>
    <x v="0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798"/>
    <n v="1966"/>
    <n v="58"/>
    <s v="Gen X"/>
    <s v="Bachelors"/>
    <s v="College"/>
    <s v="Single"/>
    <n v="37070"/>
    <n v="37070"/>
    <s v="Bracket 3"/>
    <n v="1"/>
    <n v="1"/>
    <s v="Parent"/>
    <s v="2013-03-20"/>
    <d v="2014-10-04T00:00:00"/>
    <n v="563"/>
    <n v="30"/>
    <n v="533"/>
    <d v="2013-04-19T00:00:00"/>
    <n v="231"/>
    <n v="7"/>
    <n v="137"/>
    <n v="4"/>
    <n v="15"/>
    <n v="39"/>
    <n v="433"/>
    <n v="0.76909413854351683"/>
    <x v="4"/>
    <s v="No"/>
    <n v="9"/>
    <x v="1"/>
    <n v="8"/>
    <n v="5"/>
    <n v="1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4168"/>
    <n v="1966"/>
    <n v="58"/>
    <s v="Gen X"/>
    <s v="Bachelors"/>
    <s v="College"/>
    <s v="Single"/>
    <n v="37070"/>
    <n v="37070"/>
    <s v="Bracket 3"/>
    <n v="1"/>
    <n v="1"/>
    <s v="Parent"/>
    <s v="2013-03-20"/>
    <d v="2014-10-04T00:00:00"/>
    <n v="563"/>
    <n v="30"/>
    <n v="533"/>
    <d v="2013-04-19T00:00:00"/>
    <n v="231"/>
    <n v="7"/>
    <n v="137"/>
    <n v="4"/>
    <n v="15"/>
    <n v="39"/>
    <n v="433"/>
    <n v="0.76909413854351683"/>
    <x v="4"/>
    <s v="No"/>
    <n v="9"/>
    <x v="1"/>
    <n v="8"/>
    <n v="5"/>
    <n v="1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5837"/>
    <n v="1967"/>
    <n v="57"/>
    <s v="Gen X"/>
    <s v="Bachelors"/>
    <s v="College"/>
    <s v="Married"/>
    <n v="51479"/>
    <n v="51479"/>
    <s v="Bracket 3"/>
    <n v="1"/>
    <n v="1"/>
    <s v="Parent"/>
    <s v="2012-12-28"/>
    <d v="2014-10-04T00:00:00"/>
    <n v="645"/>
    <n v="67"/>
    <n v="578"/>
    <d v="2013-03-05T00:00:00"/>
    <n v="247"/>
    <n v="8"/>
    <n v="160"/>
    <n v="6"/>
    <n v="8"/>
    <n v="65"/>
    <n v="494"/>
    <n v="0.76589147286821702"/>
    <x v="4"/>
    <s v="Yes"/>
    <n v="7"/>
    <x v="1"/>
    <n v="6"/>
    <n v="6"/>
    <n v="3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174"/>
    <n v="1956"/>
    <n v="68"/>
    <s v="Boomers"/>
    <s v="Master"/>
    <s v="College"/>
    <s v="Partner"/>
    <n v="55249"/>
    <n v="55249"/>
    <s v="Bracket 4"/>
    <n v="0"/>
    <n v="1"/>
    <s v="Parent"/>
    <s v="2014-04-17"/>
    <d v="2014-10-04T00:00:00"/>
    <n v="170"/>
    <n v="81"/>
    <n v="89"/>
    <d v="2014-07-07T00:00:00"/>
    <n v="97"/>
    <n v="1"/>
    <n v="19"/>
    <n v="2"/>
    <n v="0"/>
    <n v="11"/>
    <n v="130"/>
    <n v="0.76470588235294112"/>
    <x v="4"/>
    <s v="Yes"/>
    <n v="1"/>
    <x v="0"/>
    <n v="4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381"/>
    <n v="1953"/>
    <n v="71"/>
    <s v="Boomers"/>
    <s v="Master"/>
    <s v="College"/>
    <s v="Married"/>
    <n v="54348"/>
    <n v="54348"/>
    <s v="Bracket 4"/>
    <n v="1"/>
    <n v="1"/>
    <s v="Parent"/>
    <s v="2014-06-08"/>
    <d v="2014-10-04T00:00:00"/>
    <n v="118"/>
    <n v="51"/>
    <n v="67"/>
    <d v="2014-07-29T00:00:00"/>
    <n v="70"/>
    <n v="0"/>
    <n v="16"/>
    <n v="0"/>
    <n v="0"/>
    <n v="4"/>
    <n v="90"/>
    <n v="0.76271186440677963"/>
    <x v="4"/>
    <s v="Yes"/>
    <n v="2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74"/>
    <n v="1964"/>
    <n v="60"/>
    <s v="Boomers"/>
    <s v="Bachelors"/>
    <s v="College"/>
    <s v="Married"/>
    <n v="42523"/>
    <n v="42523"/>
    <s v="Bracket 3"/>
    <n v="0"/>
    <n v="0"/>
    <s v="Not Parent"/>
    <s v="2014-04-23"/>
    <d v="2014-10-04T00:00:00"/>
    <n v="164"/>
    <n v="96"/>
    <n v="68"/>
    <d v="2014-07-28T00:00:00"/>
    <n v="14"/>
    <n v="36"/>
    <n v="11"/>
    <n v="3"/>
    <n v="26"/>
    <n v="35"/>
    <n v="125"/>
    <n v="0.76219512195121952"/>
    <x v="4"/>
    <s v="Yes"/>
    <n v="1"/>
    <x v="0"/>
    <n v="4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266"/>
    <n v="1964"/>
    <n v="60"/>
    <s v="Boomers"/>
    <s v="Bachelors"/>
    <s v="College"/>
    <s v="Married"/>
    <n v="42523"/>
    <n v="42523"/>
    <s v="Bracket 3"/>
    <n v="0"/>
    <n v="0"/>
    <s v="Not Parent"/>
    <s v="2014-04-23"/>
    <d v="2014-10-04T00:00:00"/>
    <n v="164"/>
    <n v="96"/>
    <n v="68"/>
    <d v="2014-07-28T00:00:00"/>
    <n v="14"/>
    <n v="36"/>
    <n v="11"/>
    <n v="3"/>
    <n v="26"/>
    <n v="35"/>
    <n v="125"/>
    <n v="0.76219512195121952"/>
    <x v="4"/>
    <s v="Yes"/>
    <n v="1"/>
    <x v="0"/>
    <n v="4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71"/>
    <n v="1967"/>
    <n v="57"/>
    <s v="Gen X"/>
    <s v="Bachelors"/>
    <s v="College"/>
    <s v="Partner"/>
    <n v="54178"/>
    <n v="54178"/>
    <s v="Bracket 4"/>
    <n v="0"/>
    <n v="1"/>
    <s v="Parent"/>
    <s v="2014-01-21"/>
    <d v="2014-10-04T00:00:00"/>
    <n v="256"/>
    <n v="79"/>
    <n v="177"/>
    <d v="2014-04-10T00:00:00"/>
    <n v="135"/>
    <n v="9"/>
    <n v="39"/>
    <n v="4"/>
    <n v="0"/>
    <n v="7"/>
    <n v="194"/>
    <n v="0.7578125"/>
    <x v="4"/>
    <s v="Yes"/>
    <n v="1"/>
    <x v="0"/>
    <n v="5"/>
    <n v="2"/>
    <n v="2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40"/>
    <n v="1970"/>
    <n v="54"/>
    <s v="Gen X"/>
    <s v="Bachelors"/>
    <s v="College"/>
    <s v="Divorced"/>
    <n v="72967"/>
    <n v="72967"/>
    <s v="Bracket 4"/>
    <n v="0"/>
    <n v="1"/>
    <s v="Parent"/>
    <s v="2012-12-15"/>
    <d v="2014-10-04T00:00:00"/>
    <n v="658"/>
    <n v="1"/>
    <n v="657"/>
    <d v="2012-12-16T00:00:00"/>
    <n v="158"/>
    <n v="35"/>
    <n v="179"/>
    <n v="0"/>
    <n v="0"/>
    <n v="125"/>
    <n v="497"/>
    <n v="0.75531914893617025"/>
    <x v="4"/>
    <s v="No"/>
    <n v="2"/>
    <x v="0"/>
    <n v="8"/>
    <n v="7"/>
    <n v="2"/>
    <x v="0"/>
    <n v="5"/>
    <n v="0"/>
    <n v="0"/>
    <n v="1"/>
    <n v="0"/>
    <n v="0"/>
    <n v="1"/>
    <x v="3"/>
    <n v="1"/>
    <s v="Converted"/>
    <x v="0"/>
    <n v="3"/>
    <n v="11"/>
    <n v="0"/>
    <n v="3"/>
    <n v="0"/>
    <n v="1"/>
    <n v="4"/>
    <x v="1"/>
  </r>
  <r>
    <n v="2130"/>
    <n v="1982"/>
    <n v="42"/>
    <s v="Millennials"/>
    <s v="Bachelors"/>
    <s v="College"/>
    <s v="Partner"/>
    <n v="45203"/>
    <n v="45203"/>
    <s v="Bracket 3"/>
    <n v="2"/>
    <n v="0"/>
    <s v="Parent"/>
    <s v="2014-03-23"/>
    <d v="2014-10-04T00:00:00"/>
    <n v="195"/>
    <n v="4"/>
    <n v="191"/>
    <d v="2014-03-27T00:00:00"/>
    <n v="35"/>
    <n v="3"/>
    <n v="67"/>
    <n v="10"/>
    <n v="8"/>
    <n v="24"/>
    <n v="147"/>
    <n v="0.75384615384615383"/>
    <x v="4"/>
    <s v="No"/>
    <n v="1"/>
    <x v="0"/>
    <n v="3"/>
    <n v="3"/>
    <n v="1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7378"/>
    <n v="1981"/>
    <n v="43"/>
    <s v="Millennials"/>
    <s v="Master"/>
    <s v="College"/>
    <s v="Partner"/>
    <n v="42021"/>
    <n v="42021"/>
    <s v="Bracket 3"/>
    <n v="1"/>
    <n v="0"/>
    <s v="Parent"/>
    <s v="2012-08-31"/>
    <d v="2014-10-04T00:00:00"/>
    <n v="764"/>
    <n v="34"/>
    <n v="730"/>
    <d v="2012-10-04T00:00:00"/>
    <n v="393"/>
    <n v="5"/>
    <n v="136"/>
    <n v="7"/>
    <n v="5"/>
    <n v="27"/>
    <n v="573"/>
    <n v="0.75"/>
    <x v="4"/>
    <s v="No"/>
    <n v="5"/>
    <x v="1"/>
    <n v="6"/>
    <n v="10"/>
    <n v="1"/>
    <x v="2"/>
    <n v="9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0841"/>
    <n v="1975"/>
    <n v="49"/>
    <s v="Gen X"/>
    <s v="PhD"/>
    <s v="College"/>
    <s v="Partner"/>
    <n v="56559"/>
    <n v="56559"/>
    <s v="Bracket 4"/>
    <n v="0"/>
    <n v="1"/>
    <s v="Parent"/>
    <s v="2012-12-25"/>
    <d v="2014-10-04T00:00:00"/>
    <n v="648"/>
    <n v="46"/>
    <n v="602"/>
    <d v="2013-02-09T00:00:00"/>
    <n v="226"/>
    <n v="22"/>
    <n v="133"/>
    <n v="41"/>
    <n v="31"/>
    <n v="31"/>
    <n v="484"/>
    <n v="0.74691358024691357"/>
    <x v="4"/>
    <s v="No"/>
    <n v="3"/>
    <x v="0"/>
    <n v="8"/>
    <n v="4"/>
    <n v="3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970"/>
    <n v="1972"/>
    <n v="52"/>
    <s v="Gen X"/>
    <s v="PhD"/>
    <s v="College"/>
    <s v="Married"/>
    <n v="62010"/>
    <n v="62010"/>
    <s v="Bracket 4"/>
    <n v="0"/>
    <n v="1"/>
    <s v="Parent"/>
    <s v="2012-10-23"/>
    <d v="2014-10-04T00:00:00"/>
    <n v="711"/>
    <n v="93"/>
    <n v="618"/>
    <d v="2013-01-24T00:00:00"/>
    <n v="371"/>
    <n v="22"/>
    <n v="39"/>
    <n v="6"/>
    <n v="0"/>
    <n v="92"/>
    <n v="530"/>
    <n v="0.74542897327707458"/>
    <x v="4"/>
    <s v="Yes"/>
    <n v="4"/>
    <x v="1"/>
    <n v="7"/>
    <n v="6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541"/>
    <n v="1955"/>
    <n v="69"/>
    <s v="Boomers"/>
    <s v="Bachelors"/>
    <s v="College"/>
    <s v="Partner"/>
    <n v="38946"/>
    <n v="38946"/>
    <s v="Bracket 3"/>
    <n v="0"/>
    <n v="1"/>
    <s v="Parent"/>
    <s v="2013-10-24"/>
    <d v="2014-10-04T00:00:00"/>
    <n v="345"/>
    <n v="84"/>
    <n v="261"/>
    <d v="2014-01-16T00:00:00"/>
    <n v="116"/>
    <n v="6"/>
    <n v="82"/>
    <n v="6"/>
    <n v="6"/>
    <n v="41"/>
    <n v="257"/>
    <n v="0.74492753623188401"/>
    <x v="4"/>
    <s v="Yes"/>
    <n v="2"/>
    <x v="0"/>
    <n v="6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120"/>
    <n v="1955"/>
    <n v="69"/>
    <s v="Boomers"/>
    <s v="Bachelors"/>
    <s v="College"/>
    <s v="Partner"/>
    <n v="38946"/>
    <n v="38946"/>
    <s v="Bracket 3"/>
    <n v="0"/>
    <n v="1"/>
    <s v="Parent"/>
    <s v="2013-10-24"/>
    <d v="2014-10-04T00:00:00"/>
    <n v="345"/>
    <n v="84"/>
    <n v="261"/>
    <d v="2014-01-16T00:00:00"/>
    <n v="116"/>
    <n v="6"/>
    <n v="82"/>
    <n v="6"/>
    <n v="6"/>
    <n v="41"/>
    <n v="257"/>
    <n v="0.74492753623188401"/>
    <x v="4"/>
    <s v="Yes"/>
    <n v="2"/>
    <x v="0"/>
    <n v="6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642"/>
    <n v="1979"/>
    <n v="45"/>
    <s v="Gen X"/>
    <s v="Master"/>
    <s v="College"/>
    <s v="Partner"/>
    <n v="62499"/>
    <n v="62499"/>
    <s v="Bracket 4"/>
    <n v="1"/>
    <n v="0"/>
    <s v="Parent"/>
    <s v="2013-12-09"/>
    <d v="2014-10-04T00:00:00"/>
    <n v="299"/>
    <n v="0"/>
    <n v="299"/>
    <d v="2013-12-09T00:00:00"/>
    <n v="140"/>
    <n v="4"/>
    <n v="61"/>
    <n v="0"/>
    <n v="13"/>
    <n v="4"/>
    <n v="222"/>
    <n v="0.74247491638795982"/>
    <x v="4"/>
    <s v="No"/>
    <n v="2"/>
    <x v="0"/>
    <n v="6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094"/>
    <n v="1955"/>
    <n v="69"/>
    <s v="Boomers"/>
    <s v="Postgraduate"/>
    <s v="College"/>
    <s v="Married"/>
    <n v="62972"/>
    <n v="62972"/>
    <s v="Bracket 4"/>
    <n v="0"/>
    <n v="1"/>
    <s v="Parent"/>
    <s v="2012-08-03"/>
    <d v="2014-10-04T00:00:00"/>
    <n v="792"/>
    <n v="39"/>
    <n v="753"/>
    <d v="2012-09-11T00:00:00"/>
    <n v="313"/>
    <n v="15"/>
    <n v="47"/>
    <n v="20"/>
    <n v="0"/>
    <n v="192"/>
    <n v="587"/>
    <n v="0.74116161616161613"/>
    <x v="4"/>
    <s v="No"/>
    <n v="2"/>
    <x v="0"/>
    <n v="3"/>
    <n v="7"/>
    <n v="4"/>
    <x v="2"/>
    <n v="6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9847"/>
    <n v="1955"/>
    <n v="69"/>
    <s v="Boomers"/>
    <s v="Postgraduate"/>
    <s v="College"/>
    <s v="Married"/>
    <n v="62972"/>
    <n v="62972"/>
    <s v="Bracket 4"/>
    <n v="0"/>
    <n v="1"/>
    <s v="Parent"/>
    <s v="2012-08-03"/>
    <d v="2014-10-04T00:00:00"/>
    <n v="792"/>
    <n v="39"/>
    <n v="753"/>
    <d v="2012-09-11T00:00:00"/>
    <n v="313"/>
    <n v="15"/>
    <n v="47"/>
    <n v="20"/>
    <n v="0"/>
    <n v="192"/>
    <n v="587"/>
    <n v="0.74116161616161613"/>
    <x v="4"/>
    <s v="No"/>
    <n v="2"/>
    <x v="0"/>
    <n v="3"/>
    <n v="7"/>
    <n v="4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870"/>
    <n v="1959"/>
    <n v="65"/>
    <s v="Boomers"/>
    <s v="PhD"/>
    <s v="College"/>
    <s v="Divorced"/>
    <n v="68805"/>
    <n v="68805"/>
    <s v="Bracket 4"/>
    <n v="0"/>
    <n v="1"/>
    <s v="Parent"/>
    <s v="2013-09-17"/>
    <d v="2014-10-04T00:00:00"/>
    <n v="382"/>
    <n v="73"/>
    <n v="309"/>
    <d v="2013-11-29T00:00:00"/>
    <n v="182"/>
    <n v="2"/>
    <n v="49"/>
    <n v="17"/>
    <n v="13"/>
    <n v="20"/>
    <n v="283"/>
    <n v="0.74083769633507857"/>
    <x v="4"/>
    <s v="Yes"/>
    <n v="1"/>
    <x v="0"/>
    <n v="7"/>
    <n v="3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872"/>
    <n v="1975"/>
    <n v="49"/>
    <s v="Gen X"/>
    <s v="PhD"/>
    <s v="College"/>
    <s v="Married"/>
    <n v="86836"/>
    <n v="86836"/>
    <s v="Bracket 5"/>
    <n v="0"/>
    <n v="0"/>
    <s v="Not Parent"/>
    <s v="2012-09-12"/>
    <d v="2014-10-04T00:00:00"/>
    <n v="752"/>
    <n v="7"/>
    <n v="745"/>
    <d v="2012-09-19T00:00:00"/>
    <n v="179"/>
    <n v="21"/>
    <n v="273"/>
    <n v="0"/>
    <n v="21"/>
    <n v="63"/>
    <n v="557"/>
    <n v="0.74069148936170215"/>
    <x v="4"/>
    <s v="No"/>
    <n v="1"/>
    <x v="0"/>
    <n v="6"/>
    <n v="6"/>
    <n v="10"/>
    <x v="1"/>
    <n v="5"/>
    <n v="1"/>
    <n v="0"/>
    <n v="1"/>
    <n v="0"/>
    <n v="1"/>
    <n v="3"/>
    <x v="0"/>
    <n v="1"/>
    <s v="Converted"/>
    <x v="0"/>
    <n v="3"/>
    <n v="11"/>
    <n v="0"/>
    <n v="3"/>
    <n v="0"/>
    <n v="1"/>
    <n v="4"/>
    <x v="1"/>
  </r>
  <r>
    <n v="5287"/>
    <n v="1973"/>
    <n v="51"/>
    <s v="Gen X"/>
    <s v="Bachelors"/>
    <s v="College"/>
    <s v="Married"/>
    <n v="34961"/>
    <n v="34961"/>
    <s v="Bracket 3"/>
    <n v="1"/>
    <n v="0"/>
    <s v="Parent"/>
    <s v="2014-06-19"/>
    <d v="2014-10-04T00:00:00"/>
    <n v="107"/>
    <n v="77"/>
    <n v="30"/>
    <d v="2014-09-04T00:00:00"/>
    <n v="45"/>
    <n v="2"/>
    <n v="26"/>
    <n v="4"/>
    <n v="1"/>
    <n v="1"/>
    <n v="79"/>
    <n v="0.73831775700934577"/>
    <x v="4"/>
    <s v="Yes"/>
    <n v="3"/>
    <x v="0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5"/>
    <n v="1964"/>
    <n v="60"/>
    <s v="Boomers"/>
    <s v="Bachelors"/>
    <s v="College"/>
    <s v="Divorced"/>
    <n v="41638"/>
    <n v="41638"/>
    <s v="Bracket 3"/>
    <n v="0"/>
    <n v="1"/>
    <s v="Parent"/>
    <s v="2013-02-13"/>
    <d v="2014-10-04T00:00:00"/>
    <n v="598"/>
    <n v="68"/>
    <n v="530"/>
    <d v="2013-04-22T00:00:00"/>
    <n v="315"/>
    <n v="0"/>
    <n v="31"/>
    <n v="4"/>
    <n v="0"/>
    <n v="91"/>
    <n v="441"/>
    <n v="0.73745819397993306"/>
    <x v="4"/>
    <s v="Yes"/>
    <n v="4"/>
    <x v="1"/>
    <n v="3"/>
    <n v="5"/>
    <n v="5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0552"/>
    <n v="1979"/>
    <n v="45"/>
    <s v="Gen X"/>
    <s v="Postgraduate"/>
    <s v="College"/>
    <s v="Married"/>
    <n v="54210"/>
    <n v="54210"/>
    <s v="Bracket 4"/>
    <n v="0"/>
    <n v="1"/>
    <s v="Parent"/>
    <s v="2013-05-20"/>
    <d v="2014-10-04T00:00:00"/>
    <n v="502"/>
    <n v="18"/>
    <n v="484"/>
    <d v="2013-06-07T00:00:00"/>
    <n v="70"/>
    <n v="54"/>
    <n v="109"/>
    <n v="80"/>
    <n v="9"/>
    <n v="45"/>
    <n v="367"/>
    <n v="0.7310756972111554"/>
    <x v="4"/>
    <s v="No"/>
    <n v="2"/>
    <x v="0"/>
    <n v="7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141"/>
    <n v="1972"/>
    <n v="52"/>
    <s v="Gen X"/>
    <s v="Master"/>
    <s v="College"/>
    <s v="Single"/>
    <n v="49494"/>
    <n v="49494"/>
    <s v="Bracket 3"/>
    <n v="1"/>
    <n v="0"/>
    <s v="Parent"/>
    <s v="2013-04-25"/>
    <d v="2014-10-04T00:00:00"/>
    <n v="527"/>
    <n v="46"/>
    <n v="481"/>
    <d v="2013-06-10T00:00:00"/>
    <n v="191"/>
    <n v="9"/>
    <n v="97"/>
    <n v="0"/>
    <n v="6"/>
    <n v="82"/>
    <n v="385"/>
    <n v="0.73055028462998106"/>
    <x v="4"/>
    <s v="No"/>
    <n v="2"/>
    <x v="0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972"/>
    <n v="1976"/>
    <n v="48"/>
    <s v="Gen X"/>
    <s v="Bachelors"/>
    <s v="College"/>
    <s v="Partner"/>
    <n v="50200"/>
    <n v="50200"/>
    <s v="Bracket 3"/>
    <n v="1"/>
    <n v="1"/>
    <s v="Parent"/>
    <s v="2013-04-03"/>
    <d v="2014-10-04T00:00:00"/>
    <n v="549"/>
    <n v="70"/>
    <n v="479"/>
    <d v="2013-06-12T00:00:00"/>
    <n v="266"/>
    <n v="6"/>
    <n v="51"/>
    <n v="8"/>
    <n v="6"/>
    <n v="64"/>
    <n v="401"/>
    <n v="0.73041894353369763"/>
    <x v="4"/>
    <s v="Yes"/>
    <n v="6"/>
    <x v="1"/>
    <n v="5"/>
    <n v="7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9"/>
    <n v="1972"/>
    <n v="52"/>
    <s v="Gen X"/>
    <s v="PhD"/>
    <s v="College"/>
    <s v="Married"/>
    <n v="57091"/>
    <n v="57091"/>
    <s v="Bracket 4"/>
    <n v="0"/>
    <n v="1"/>
    <s v="Parent"/>
    <s v="2012-11-23"/>
    <d v="2014-10-04T00:00:00"/>
    <n v="680"/>
    <n v="82"/>
    <n v="598"/>
    <d v="2013-02-13T00:00:00"/>
    <n v="462"/>
    <n v="0"/>
    <n v="24"/>
    <n v="6"/>
    <n v="0"/>
    <n v="4"/>
    <n v="496"/>
    <n v="0.72941176470588232"/>
    <x v="4"/>
    <s v="Yes"/>
    <n v="2"/>
    <x v="0"/>
    <n v="5"/>
    <n v="9"/>
    <n v="2"/>
    <x v="2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4093"/>
    <n v="1975"/>
    <n v="49"/>
    <s v="Gen X"/>
    <s v="Master"/>
    <s v="College"/>
    <s v="Partner"/>
    <n v="53253"/>
    <n v="53253"/>
    <s v="Bracket 4"/>
    <n v="1"/>
    <n v="1"/>
    <s v="Parent"/>
    <s v="2013-02-11"/>
    <d v="2014-10-04T00:00:00"/>
    <n v="600"/>
    <n v="61"/>
    <n v="539"/>
    <d v="2013-04-13T00:00:00"/>
    <n v="216"/>
    <n v="9"/>
    <n v="57"/>
    <n v="20"/>
    <n v="9"/>
    <n v="125"/>
    <n v="436"/>
    <n v="0.72666666666666668"/>
    <x v="4"/>
    <s v="Yes"/>
    <n v="7"/>
    <x v="1"/>
    <n v="5"/>
    <n v="4"/>
    <n v="3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117"/>
    <n v="1963"/>
    <n v="61"/>
    <s v="Boomers"/>
    <s v="Postgraduate"/>
    <s v="College"/>
    <s v="Married"/>
    <n v="32632"/>
    <n v="32632"/>
    <s v="Bracket 3"/>
    <n v="0"/>
    <n v="0"/>
    <s v="Not Parent"/>
    <s v="2012-08-02"/>
    <d v="2014-10-04T00:00:00"/>
    <n v="793"/>
    <n v="32"/>
    <n v="761"/>
    <d v="2012-09-03T00:00:00"/>
    <n v="63"/>
    <n v="151"/>
    <n v="137"/>
    <n v="153"/>
    <n v="19"/>
    <n v="53"/>
    <n v="576"/>
    <n v="0.7263556116015133"/>
    <x v="4"/>
    <s v="No"/>
    <n v="2"/>
    <x v="0"/>
    <n v="8"/>
    <n v="4"/>
    <n v="4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474"/>
    <n v="1970"/>
    <n v="54"/>
    <s v="Gen X"/>
    <s v="Bachelors"/>
    <s v="College"/>
    <s v="Single"/>
    <n v="43020"/>
    <n v="43020"/>
    <s v="Bracket 3"/>
    <n v="1"/>
    <n v="0"/>
    <s v="Parent"/>
    <s v="2013-11-30"/>
    <d v="2014-10-04T00:00:00"/>
    <n v="308"/>
    <n v="79"/>
    <n v="229"/>
    <d v="2014-02-17T00:00:00"/>
    <n v="45"/>
    <n v="7"/>
    <n v="99"/>
    <n v="4"/>
    <n v="25"/>
    <n v="43"/>
    <n v="223"/>
    <n v="0.72402597402597402"/>
    <x v="4"/>
    <s v="Yes"/>
    <n v="3"/>
    <x v="0"/>
    <n v="4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870"/>
    <n v="1984"/>
    <n v="40"/>
    <s v="Millennials"/>
    <s v="Bachelors"/>
    <s v="College"/>
    <s v="Partner"/>
    <n v="35196"/>
    <n v="35196"/>
    <s v="Bracket 3"/>
    <n v="1"/>
    <n v="0"/>
    <s v="Parent"/>
    <s v="2012-11-13"/>
    <d v="2014-10-04T00:00:00"/>
    <n v="690"/>
    <n v="68"/>
    <n v="622"/>
    <d v="2013-01-20T00:00:00"/>
    <n v="75"/>
    <n v="12"/>
    <n v="141"/>
    <n v="43"/>
    <n v="39"/>
    <n v="187"/>
    <n v="497"/>
    <n v="0.72028985507246379"/>
    <x v="4"/>
    <s v="Yes"/>
    <n v="6"/>
    <x v="1"/>
    <n v="5"/>
    <n v="6"/>
    <n v="1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10340"/>
    <n v="1984"/>
    <n v="40"/>
    <s v="Millennials"/>
    <s v="Bachelors"/>
    <s v="College"/>
    <s v="Partner"/>
    <n v="35196"/>
    <n v="35196"/>
    <s v="Bracket 3"/>
    <n v="1"/>
    <n v="0"/>
    <s v="Parent"/>
    <s v="2012-11-13"/>
    <d v="2014-10-04T00:00:00"/>
    <n v="690"/>
    <n v="68"/>
    <n v="622"/>
    <d v="2013-01-20T00:00:00"/>
    <n v="75"/>
    <n v="12"/>
    <n v="141"/>
    <n v="43"/>
    <n v="39"/>
    <n v="187"/>
    <n v="497"/>
    <n v="0.72028985507246379"/>
    <x v="4"/>
    <s v="Yes"/>
    <n v="6"/>
    <x v="1"/>
    <n v="5"/>
    <n v="6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581"/>
    <n v="1977"/>
    <n v="47"/>
    <s v="Gen X"/>
    <s v="Bachelors"/>
    <s v="College"/>
    <s v="Married"/>
    <n v="41124"/>
    <n v="41124"/>
    <s v="Bracket 3"/>
    <n v="1"/>
    <n v="0"/>
    <s v="Parent"/>
    <s v="2012-10-31"/>
    <d v="2014-10-04T00:00:00"/>
    <n v="703"/>
    <n v="41"/>
    <n v="662"/>
    <d v="2012-12-11T00:00:00"/>
    <n v="281"/>
    <n v="7"/>
    <n v="84"/>
    <n v="15"/>
    <n v="0"/>
    <n v="119"/>
    <n v="506"/>
    <n v="0.7197724039829303"/>
    <x v="4"/>
    <s v="No"/>
    <n v="7"/>
    <x v="1"/>
    <n v="4"/>
    <n v="7"/>
    <n v="3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377"/>
    <n v="1954"/>
    <n v="70"/>
    <s v="Boomers"/>
    <s v="Master"/>
    <s v="College"/>
    <s v="Widow"/>
    <n v="44551"/>
    <n v="44551"/>
    <s v="Bracket 3"/>
    <n v="0"/>
    <n v="1"/>
    <s v="Parent"/>
    <s v="2013-08-31"/>
    <d v="2014-10-04T00:00:00"/>
    <n v="399"/>
    <n v="24"/>
    <n v="375"/>
    <d v="2013-09-24T00:00:00"/>
    <n v="182"/>
    <n v="4"/>
    <n v="33"/>
    <n v="0"/>
    <n v="0"/>
    <n v="66"/>
    <n v="285"/>
    <n v="0.7142857142857143"/>
    <x v="4"/>
    <s v="No"/>
    <n v="2"/>
    <x v="0"/>
    <n v="5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525"/>
    <n v="1974"/>
    <n v="50"/>
    <s v="Gen X"/>
    <s v="PhD"/>
    <s v="College"/>
    <s v="Married"/>
    <n v="38410"/>
    <n v="38410"/>
    <s v="Bracket 3"/>
    <n v="0"/>
    <n v="0"/>
    <s v="Not Parent"/>
    <s v="2012-09-14"/>
    <d v="2014-10-04T00:00:00"/>
    <n v="750"/>
    <n v="65"/>
    <n v="685"/>
    <d v="2012-11-18T00:00:00"/>
    <n v="153"/>
    <n v="64"/>
    <n v="123"/>
    <n v="116"/>
    <n v="64"/>
    <n v="14"/>
    <n v="534"/>
    <n v="0.71199999999999997"/>
    <x v="4"/>
    <s v="Yes"/>
    <n v="2"/>
    <x v="0"/>
    <n v="9"/>
    <n v="5"/>
    <n v="2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5748"/>
    <n v="1965"/>
    <n v="59"/>
    <s v="Gen X"/>
    <s v="Bachelors"/>
    <s v="College"/>
    <s v="Married"/>
    <n v="59754"/>
    <n v="59754"/>
    <s v="Bracket 4"/>
    <n v="0"/>
    <n v="1"/>
    <s v="Parent"/>
    <s v="2012-12-01"/>
    <d v="2014-10-04T00:00:00"/>
    <n v="672"/>
    <n v="96"/>
    <n v="576"/>
    <d v="2013-03-07T00:00:00"/>
    <n v="115"/>
    <n v="27"/>
    <n v="44"/>
    <n v="4"/>
    <n v="146"/>
    <n v="139"/>
    <n v="475"/>
    <n v="0.70684523809523814"/>
    <x v="4"/>
    <s v="Yes"/>
    <n v="3"/>
    <x v="0"/>
    <n v="6"/>
    <n v="5"/>
    <n v="2"/>
    <x v="0"/>
    <n v="5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115"/>
    <n v="1966"/>
    <n v="58"/>
    <s v="Gen X"/>
    <s v="Master"/>
    <s v="College"/>
    <s v="Single"/>
    <n v="43456"/>
    <n v="43456"/>
    <s v="Bracket 3"/>
    <n v="0"/>
    <n v="1"/>
    <s v="Parent"/>
    <s v="2013-03-26"/>
    <d v="2014-10-04T00:00:00"/>
    <n v="557"/>
    <n v="0"/>
    <n v="557"/>
    <d v="2013-03-26T00:00:00"/>
    <n v="275"/>
    <n v="11"/>
    <n v="68"/>
    <n v="25"/>
    <n v="7"/>
    <n v="7"/>
    <n v="393"/>
    <n v="0.70556552962298025"/>
    <x v="4"/>
    <s v="No"/>
    <n v="3"/>
    <x v="0"/>
    <n v="8"/>
    <n v="5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02"/>
    <n v="1958"/>
    <n v="66"/>
    <s v="Boomers"/>
    <s v="Master"/>
    <s v="College"/>
    <s v="Married"/>
    <n v="51412"/>
    <n v="51412"/>
    <s v="Bracket 3"/>
    <n v="0"/>
    <n v="1"/>
    <s v="Parent"/>
    <s v="2013-12-31"/>
    <d v="2014-10-04T00:00:00"/>
    <n v="277"/>
    <n v="42"/>
    <n v="235"/>
    <d v="2014-02-11T00:00:00"/>
    <n v="140"/>
    <n v="3"/>
    <n v="29"/>
    <n v="4"/>
    <n v="5"/>
    <n v="14"/>
    <n v="195"/>
    <n v="0.70397111913357402"/>
    <x v="4"/>
    <s v="No"/>
    <n v="2"/>
    <x v="0"/>
    <n v="4"/>
    <n v="3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71"/>
    <n v="1969"/>
    <n v="55"/>
    <s v="Gen X"/>
    <s v="Bachelors"/>
    <s v="College"/>
    <s v="Widow"/>
    <n v="40590"/>
    <n v="40590"/>
    <s v="Bracket 3"/>
    <n v="1"/>
    <n v="1"/>
    <s v="Parent"/>
    <s v="2013-10-02"/>
    <d v="2014-10-04T00:00:00"/>
    <n v="367"/>
    <n v="30"/>
    <n v="337"/>
    <d v="2013-11-01T00:00:00"/>
    <n v="154"/>
    <n v="0"/>
    <n v="50"/>
    <n v="6"/>
    <n v="11"/>
    <n v="37"/>
    <n v="258"/>
    <n v="0.70299727520435973"/>
    <x v="4"/>
    <s v="No"/>
    <n v="5"/>
    <x v="1"/>
    <n v="3"/>
    <n v="3"/>
    <n v="4"/>
    <x v="1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699"/>
    <n v="1969"/>
    <n v="55"/>
    <s v="Gen X"/>
    <s v="Bachelors"/>
    <s v="College"/>
    <s v="Widow"/>
    <n v="40590"/>
    <n v="40590"/>
    <s v="Bracket 3"/>
    <n v="1"/>
    <n v="1"/>
    <s v="Parent"/>
    <s v="2013-10-02"/>
    <d v="2014-10-04T00:00:00"/>
    <n v="367"/>
    <n v="30"/>
    <n v="337"/>
    <d v="2013-11-01T00:00:00"/>
    <n v="154"/>
    <n v="0"/>
    <n v="50"/>
    <n v="6"/>
    <n v="11"/>
    <n v="37"/>
    <n v="258"/>
    <n v="0.70299727520435973"/>
    <x v="4"/>
    <s v="No"/>
    <n v="5"/>
    <x v="1"/>
    <n v="3"/>
    <n v="3"/>
    <n v="4"/>
    <x v="1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3570"/>
    <n v="1969"/>
    <n v="55"/>
    <s v="Gen X"/>
    <s v="PhD"/>
    <s v="College"/>
    <s v="Partner"/>
    <n v="42731"/>
    <n v="42731"/>
    <s v="Bracket 3"/>
    <n v="1"/>
    <n v="0"/>
    <s v="Parent"/>
    <s v="2013-10-21"/>
    <d v="2014-10-04T00:00:00"/>
    <n v="348"/>
    <n v="64"/>
    <n v="284"/>
    <d v="2013-12-24T00:00:00"/>
    <n v="159"/>
    <n v="2"/>
    <n v="51"/>
    <n v="6"/>
    <n v="2"/>
    <n v="24"/>
    <n v="244"/>
    <n v="0.70114942528735635"/>
    <x v="4"/>
    <s v="Yes"/>
    <n v="3"/>
    <x v="0"/>
    <n v="5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73"/>
    <n v="1956"/>
    <n v="68"/>
    <s v="Boomers"/>
    <s v="PhD"/>
    <s v="College"/>
    <s v="Widow"/>
    <n v="78028"/>
    <n v="78028"/>
    <s v="Bracket 5"/>
    <n v="0"/>
    <n v="1"/>
    <s v="Parent"/>
    <s v="2012-09-10"/>
    <d v="2014-10-04T00:00:00"/>
    <n v="754"/>
    <n v="38"/>
    <n v="716"/>
    <d v="2012-10-18T00:00:00"/>
    <n v="158"/>
    <n v="19"/>
    <n v="288"/>
    <n v="25"/>
    <n v="0"/>
    <n v="38"/>
    <n v="528"/>
    <n v="0.70026525198938994"/>
    <x v="4"/>
    <s v="No"/>
    <n v="1"/>
    <x v="0"/>
    <n v="9"/>
    <n v="6"/>
    <n v="4"/>
    <x v="0"/>
    <n v="7"/>
    <n v="0"/>
    <n v="0"/>
    <n v="0"/>
    <n v="1"/>
    <n v="1"/>
    <n v="2"/>
    <x v="4"/>
    <n v="1"/>
    <s v="Converted"/>
    <x v="0"/>
    <n v="3"/>
    <n v="11"/>
    <n v="0"/>
    <n v="3"/>
    <n v="0"/>
    <n v="1"/>
    <n v="4"/>
    <x v="1"/>
  </r>
  <r>
    <n v="6218"/>
    <n v="1965"/>
    <n v="59"/>
    <s v="Gen X"/>
    <s v="Bachelors"/>
    <s v="College"/>
    <s v="Married"/>
    <n v="59594"/>
    <n v="59594"/>
    <s v="Bracket 4"/>
    <n v="0"/>
    <n v="1"/>
    <s v="Parent"/>
    <s v="2012-10-20"/>
    <d v="2014-10-04T00:00:00"/>
    <n v="714"/>
    <n v="74"/>
    <n v="640"/>
    <d v="2013-01-02T00:00:00"/>
    <n v="457"/>
    <n v="4"/>
    <n v="29"/>
    <n v="0"/>
    <n v="0"/>
    <n v="9"/>
    <n v="499"/>
    <n v="0.69887955182072825"/>
    <x v="4"/>
    <s v="Yes"/>
    <n v="1"/>
    <x v="0"/>
    <n v="7"/>
    <n v="8"/>
    <n v="1"/>
    <x v="2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3515"/>
    <n v="1952"/>
    <n v="72"/>
    <s v="Boomers"/>
    <s v="Bachelors"/>
    <s v="College"/>
    <s v="Single"/>
    <n v="62307"/>
    <n v="62307"/>
    <s v="Bracket 4"/>
    <n v="0"/>
    <n v="1"/>
    <s v="Parent"/>
    <s v="2014-02-17"/>
    <d v="2014-10-04T00:00:00"/>
    <n v="229"/>
    <n v="94"/>
    <n v="135"/>
    <d v="2014-05-22T00:00:00"/>
    <n v="87"/>
    <n v="13"/>
    <n v="34"/>
    <n v="10"/>
    <n v="6"/>
    <n v="10"/>
    <n v="160"/>
    <n v="0.69868995633187769"/>
    <x v="4"/>
    <s v="Yes"/>
    <n v="1"/>
    <x v="0"/>
    <n v="4"/>
    <n v="4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550"/>
    <n v="1966"/>
    <n v="58"/>
    <s v="Gen X"/>
    <s v="Master"/>
    <s v="College"/>
    <s v="Partner"/>
    <n v="33564"/>
    <n v="33564"/>
    <s v="Bracket 3"/>
    <n v="0"/>
    <n v="1"/>
    <s v="Parent"/>
    <s v="2014-06-24"/>
    <d v="2014-10-04T00:00:00"/>
    <n v="102"/>
    <n v="51"/>
    <n v="51"/>
    <d v="2014-08-14T00:00:00"/>
    <n v="61"/>
    <n v="0"/>
    <n v="3"/>
    <n v="0"/>
    <n v="0"/>
    <n v="7"/>
    <n v="71"/>
    <n v="0.69607843137254899"/>
    <x v="4"/>
    <s v="Yes"/>
    <n v="1"/>
    <x v="0"/>
    <n v="3"/>
    <n v="1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406"/>
    <n v="1975"/>
    <n v="49"/>
    <s v="Gen X"/>
    <s v="Bachelors"/>
    <s v="College"/>
    <s v="Single"/>
    <n v="53201"/>
    <n v="53201"/>
    <s v="Bracket 4"/>
    <n v="1"/>
    <n v="1"/>
    <s v="Parent"/>
    <s v="2013-02-12"/>
    <d v="2014-10-04T00:00:00"/>
    <n v="599"/>
    <n v="49"/>
    <n v="550"/>
    <d v="2013-04-02T00:00:00"/>
    <n v="280"/>
    <n v="7"/>
    <n v="81"/>
    <n v="20"/>
    <n v="0"/>
    <n v="27"/>
    <n v="415"/>
    <n v="0.69282136894824708"/>
    <x v="4"/>
    <s v="No"/>
    <n v="8"/>
    <x v="1"/>
    <n v="5"/>
    <n v="6"/>
    <n v="3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604"/>
    <n v="1960"/>
    <n v="64"/>
    <s v="Boomers"/>
    <s v="Master"/>
    <s v="College"/>
    <s v="Married"/>
    <n v="47353"/>
    <n v="47353"/>
    <s v="Bracket 3"/>
    <n v="0"/>
    <n v="1"/>
    <s v="Parent"/>
    <s v="2013-11-13"/>
    <d v="2014-10-04T00:00:00"/>
    <n v="325"/>
    <n v="93"/>
    <n v="232"/>
    <d v="2014-02-14T00:00:00"/>
    <n v="184"/>
    <n v="2"/>
    <n v="19"/>
    <n v="8"/>
    <n v="8"/>
    <n v="4"/>
    <n v="225"/>
    <n v="0.69230769230769229"/>
    <x v="4"/>
    <s v="Yes"/>
    <n v="3"/>
    <x v="0"/>
    <n v="6"/>
    <n v="2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73"/>
    <n v="1971"/>
    <n v="53"/>
    <s v="Gen X"/>
    <s v="Master"/>
    <s v="College"/>
    <s v="Partner"/>
    <n v="57420"/>
    <n v="57420"/>
    <s v="Bracket 4"/>
    <n v="0"/>
    <n v="1"/>
    <s v="Parent"/>
    <s v="2013-06-25"/>
    <d v="2014-10-04T00:00:00"/>
    <n v="466"/>
    <n v="22"/>
    <n v="444"/>
    <d v="2013-07-17T00:00:00"/>
    <n v="280"/>
    <n v="0"/>
    <n v="18"/>
    <n v="0"/>
    <n v="0"/>
    <n v="24"/>
    <n v="322"/>
    <n v="0.69098712446351929"/>
    <x v="4"/>
    <s v="No"/>
    <n v="3"/>
    <x v="0"/>
    <n v="6"/>
    <n v="5"/>
    <n v="1"/>
    <x v="0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6875"/>
    <n v="1965"/>
    <n v="59"/>
    <s v="Gen X"/>
    <s v="PhD"/>
    <s v="College"/>
    <s v="Partner"/>
    <n v="32727"/>
    <n v="32727"/>
    <s v="Bracket 3"/>
    <n v="0"/>
    <n v="0"/>
    <s v="Not Parent"/>
    <s v="2012-08-28"/>
    <d v="2014-10-04T00:00:00"/>
    <n v="767"/>
    <n v="38"/>
    <n v="729"/>
    <d v="2012-10-05T00:00:00"/>
    <n v="167"/>
    <n v="13"/>
    <n v="180"/>
    <n v="86"/>
    <n v="13"/>
    <n v="70"/>
    <n v="529"/>
    <n v="0.68970013037809652"/>
    <x v="4"/>
    <s v="No"/>
    <n v="2"/>
    <x v="0"/>
    <n v="5"/>
    <n v="7"/>
    <n v="3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65"/>
    <n v="1957"/>
    <n v="67"/>
    <s v="Boomers"/>
    <s v="PhD"/>
    <s v="College"/>
    <s v="Divorced"/>
    <n v="54237"/>
    <n v="54237"/>
    <s v="Bracket 4"/>
    <n v="0"/>
    <n v="1"/>
    <s v="Parent"/>
    <s v="2013-04-27"/>
    <d v="2014-10-04T00:00:00"/>
    <n v="525"/>
    <n v="48"/>
    <n v="477"/>
    <d v="2013-06-14T00:00:00"/>
    <n v="267"/>
    <n v="3"/>
    <n v="30"/>
    <n v="4"/>
    <n v="0"/>
    <n v="57"/>
    <n v="361"/>
    <n v="0.68761904761904757"/>
    <x v="4"/>
    <s v="No"/>
    <n v="4"/>
    <x v="1"/>
    <n v="5"/>
    <n v="5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973"/>
    <n v="1963"/>
    <n v="61"/>
    <s v="Boomers"/>
    <s v="Bachelors"/>
    <s v="College"/>
    <s v="Married"/>
    <n v="50437"/>
    <n v="50437"/>
    <s v="Bracket 3"/>
    <n v="0"/>
    <n v="2"/>
    <s v="Parent"/>
    <s v="2012-10-17"/>
    <d v="2014-10-04T00:00:00"/>
    <n v="717"/>
    <n v="28"/>
    <n v="689"/>
    <d v="2012-11-14T00:00:00"/>
    <n v="370"/>
    <n v="9"/>
    <n v="92"/>
    <n v="6"/>
    <n v="9"/>
    <n v="4"/>
    <n v="490"/>
    <n v="0.68340306834030684"/>
    <x v="4"/>
    <s v="No"/>
    <n v="3"/>
    <x v="0"/>
    <n v="8"/>
    <n v="7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285"/>
    <n v="1954"/>
    <n v="70"/>
    <s v="Boomers"/>
    <s v="Master"/>
    <s v="College"/>
    <s v="Partner"/>
    <n v="36634"/>
    <n v="36634"/>
    <s v="Bracket 3"/>
    <n v="0"/>
    <n v="1"/>
    <s v="Parent"/>
    <s v="2013-05-28"/>
    <d v="2014-10-04T00:00:00"/>
    <n v="494"/>
    <n v="0"/>
    <n v="494"/>
    <d v="2013-05-28T00:00:00"/>
    <n v="213"/>
    <n v="9"/>
    <n v="76"/>
    <n v="4"/>
    <n v="3"/>
    <n v="30"/>
    <n v="335"/>
    <n v="0.67813765182186236"/>
    <x v="4"/>
    <s v="No"/>
    <n v="3"/>
    <x v="0"/>
    <n v="5"/>
    <n v="5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578"/>
    <n v="1949"/>
    <n v="75"/>
    <s v="Boomers"/>
    <s v="Bachelors"/>
    <s v="College"/>
    <s v="Divorced"/>
    <n v="49160"/>
    <n v="49160"/>
    <s v="Bracket 3"/>
    <n v="0"/>
    <n v="1"/>
    <s v="Parent"/>
    <s v="2013-10-20"/>
    <d v="2014-10-04T00:00:00"/>
    <n v="349"/>
    <n v="29"/>
    <n v="320"/>
    <d v="2013-11-18T00:00:00"/>
    <n v="122"/>
    <n v="21"/>
    <n v="43"/>
    <n v="25"/>
    <n v="10"/>
    <n v="15"/>
    <n v="236"/>
    <n v="0.67621776504297992"/>
    <x v="4"/>
    <s v="No"/>
    <n v="2"/>
    <x v="0"/>
    <n v="6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870"/>
    <n v="1973"/>
    <n v="51"/>
    <s v="Gen X"/>
    <s v="Bachelors"/>
    <s v="College"/>
    <s v="Married"/>
    <n v="49094"/>
    <n v="49094"/>
    <s v="Bracket 3"/>
    <n v="0"/>
    <n v="1"/>
    <s v="Parent"/>
    <s v="2012-09-21"/>
    <d v="2014-10-04T00:00:00"/>
    <n v="743"/>
    <n v="6"/>
    <n v="737"/>
    <d v="2012-09-27T00:00:00"/>
    <n v="376"/>
    <n v="0"/>
    <n v="38"/>
    <n v="11"/>
    <n v="8"/>
    <n v="69"/>
    <n v="502"/>
    <n v="0.6756393001345895"/>
    <x v="4"/>
    <s v="No"/>
    <n v="5"/>
    <x v="1"/>
    <n v="6"/>
    <n v="6"/>
    <n v="3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025"/>
    <n v="1958"/>
    <n v="66"/>
    <s v="Boomers"/>
    <s v="Bachelors"/>
    <s v="College"/>
    <s v="Single"/>
    <n v="49967"/>
    <n v="49967"/>
    <s v="Bracket 3"/>
    <n v="0"/>
    <n v="1"/>
    <s v="Parent"/>
    <s v="2013-07-08"/>
    <d v="2014-10-04T00:00:00"/>
    <n v="453"/>
    <n v="4"/>
    <n v="449"/>
    <d v="2013-07-12T00:00:00"/>
    <n v="212"/>
    <n v="6"/>
    <n v="69"/>
    <n v="4"/>
    <n v="12"/>
    <n v="3"/>
    <n v="306"/>
    <n v="0.67549668874172186"/>
    <x v="4"/>
    <s v="No"/>
    <n v="3"/>
    <x v="0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30"/>
    <n v="1960"/>
    <n v="64"/>
    <s v="Boomers"/>
    <s v="PhD"/>
    <s v="College"/>
    <s v="Divorced"/>
    <n v="50611"/>
    <n v="50611"/>
    <s v="Bracket 3"/>
    <n v="0"/>
    <n v="1"/>
    <s v="Parent"/>
    <s v="2012-10-04"/>
    <d v="2014-10-04T00:00:00"/>
    <n v="730"/>
    <n v="98"/>
    <n v="632"/>
    <d v="2013-01-10T00:00:00"/>
    <n v="459"/>
    <n v="0"/>
    <n v="24"/>
    <n v="6"/>
    <n v="0"/>
    <n v="4"/>
    <n v="493"/>
    <n v="0.6753424657534246"/>
    <x v="4"/>
    <s v="Yes"/>
    <n v="6"/>
    <x v="1"/>
    <n v="7"/>
    <n v="4"/>
    <n v="5"/>
    <x v="0"/>
    <n v="6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5675"/>
    <n v="1960"/>
    <n v="64"/>
    <s v="Boomers"/>
    <s v="PhD"/>
    <s v="College"/>
    <s v="Divorced"/>
    <n v="50611"/>
    <n v="50611"/>
    <s v="Bracket 3"/>
    <n v="0"/>
    <n v="1"/>
    <s v="Parent"/>
    <s v="2012-10-04"/>
    <d v="2014-10-04T00:00:00"/>
    <n v="730"/>
    <n v="98"/>
    <n v="632"/>
    <d v="2013-01-10T00:00:00"/>
    <n v="459"/>
    <n v="0"/>
    <n v="24"/>
    <n v="6"/>
    <n v="0"/>
    <n v="4"/>
    <n v="493"/>
    <n v="0.6753424657534246"/>
    <x v="4"/>
    <s v="Yes"/>
    <n v="6"/>
    <x v="1"/>
    <n v="7"/>
    <n v="4"/>
    <n v="5"/>
    <x v="0"/>
    <n v="6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4065"/>
    <n v="1976"/>
    <n v="48"/>
    <s v="Gen X"/>
    <s v="PhD"/>
    <s v="College"/>
    <s v="Married"/>
    <n v="49544"/>
    <n v="49544"/>
    <s v="Bracket 3"/>
    <n v="1"/>
    <n v="0"/>
    <s v="Parent"/>
    <s v="2013-02-12"/>
    <d v="2014-10-04T00:00:00"/>
    <n v="599"/>
    <n v="0"/>
    <n v="599"/>
    <d v="2013-02-12T00:00:00"/>
    <n v="308"/>
    <n v="0"/>
    <n v="73"/>
    <n v="0"/>
    <n v="0"/>
    <n v="23"/>
    <n v="404"/>
    <n v="0.67445742904841399"/>
    <x v="4"/>
    <s v="No"/>
    <n v="2"/>
    <x v="0"/>
    <n v="8"/>
    <n v="5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546"/>
    <n v="1977"/>
    <n v="47"/>
    <s v="Gen X"/>
    <s v="Postgraduate"/>
    <s v="College"/>
    <s v="Single"/>
    <n v="31878"/>
    <n v="31878"/>
    <s v="Bracket 3"/>
    <n v="0"/>
    <n v="1"/>
    <s v="Parent"/>
    <s v="2014-06-22"/>
    <d v="2014-10-04T00:00:00"/>
    <n v="104"/>
    <n v="7"/>
    <n v="97"/>
    <d v="2014-06-29T00:00:00"/>
    <n v="23"/>
    <n v="4"/>
    <n v="5"/>
    <n v="10"/>
    <n v="5"/>
    <n v="23"/>
    <n v="70"/>
    <n v="0.67307692307692313"/>
    <x v="4"/>
    <s v="No"/>
    <n v="1"/>
    <x v="0"/>
    <n v="4"/>
    <n v="1"/>
    <n v="0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90"/>
    <n v="1964"/>
    <n v="60"/>
    <s v="Boomers"/>
    <s v="PhD"/>
    <s v="College"/>
    <s v="Married"/>
    <n v="41551"/>
    <n v="41551"/>
    <s v="Bracket 3"/>
    <n v="1"/>
    <n v="1"/>
    <s v="Parent"/>
    <s v="2013-08-14"/>
    <d v="2014-10-04T00:00:00"/>
    <n v="416"/>
    <n v="51"/>
    <n v="365"/>
    <d v="2013-10-04T00:00:00"/>
    <n v="220"/>
    <n v="0"/>
    <n v="33"/>
    <n v="3"/>
    <n v="0"/>
    <n v="23"/>
    <n v="279"/>
    <n v="0.67067307692307687"/>
    <x v="4"/>
    <s v="Yes"/>
    <n v="5"/>
    <x v="1"/>
    <n v="5"/>
    <n v="5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8"/>
    <n v="1968"/>
    <n v="56"/>
    <s v="Gen X"/>
    <s v="Master"/>
    <s v="College"/>
    <s v="Divorced"/>
    <n v="41335"/>
    <n v="41335"/>
    <s v="Bracket 3"/>
    <n v="1"/>
    <n v="0"/>
    <s v="Parent"/>
    <s v="2013-12-26"/>
    <d v="2014-10-04T00:00:00"/>
    <n v="282"/>
    <n v="24"/>
    <n v="258"/>
    <d v="2014-01-19T00:00:00"/>
    <n v="112"/>
    <n v="19"/>
    <n v="21"/>
    <n v="16"/>
    <n v="14"/>
    <n v="5"/>
    <n v="187"/>
    <n v="0.66312056737588654"/>
    <x v="4"/>
    <s v="No"/>
    <n v="3"/>
    <x v="0"/>
    <n v="4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96"/>
    <n v="1968"/>
    <n v="56"/>
    <s v="Gen X"/>
    <s v="Master"/>
    <s v="College"/>
    <s v="Divorced"/>
    <n v="41335"/>
    <n v="41335"/>
    <s v="Bracket 3"/>
    <n v="1"/>
    <n v="0"/>
    <s v="Parent"/>
    <s v="2013-12-26"/>
    <d v="2014-10-04T00:00:00"/>
    <n v="282"/>
    <n v="24"/>
    <n v="258"/>
    <d v="2014-01-19T00:00:00"/>
    <n v="112"/>
    <n v="19"/>
    <n v="21"/>
    <n v="16"/>
    <n v="14"/>
    <n v="5"/>
    <n v="187"/>
    <n v="0.66312056737588654"/>
    <x v="4"/>
    <s v="No"/>
    <n v="3"/>
    <x v="0"/>
    <n v="4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04"/>
    <n v="1951"/>
    <n v="73"/>
    <s v="Boomers"/>
    <s v="PhD"/>
    <s v="College"/>
    <s v="Married"/>
    <n v="53312"/>
    <n v="53312"/>
    <s v="Bracket 4"/>
    <n v="0"/>
    <n v="0"/>
    <s v="Not Parent"/>
    <s v="2013-08-09"/>
    <d v="2014-10-04T00:00:00"/>
    <n v="421"/>
    <n v="32"/>
    <n v="389"/>
    <d v="2013-09-10T00:00:00"/>
    <n v="241"/>
    <n v="0"/>
    <n v="12"/>
    <n v="0"/>
    <n v="0"/>
    <n v="25"/>
    <n v="278"/>
    <n v="0.66033254156769594"/>
    <x v="4"/>
    <s v="No"/>
    <n v="1"/>
    <x v="0"/>
    <n v="5"/>
    <n v="5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370"/>
    <n v="1973"/>
    <n v="51"/>
    <s v="Gen X"/>
    <s v="PhD"/>
    <s v="College"/>
    <s v="Married"/>
    <n v="32644"/>
    <n v="32644"/>
    <s v="Bracket 3"/>
    <n v="1"/>
    <n v="0"/>
    <s v="Parent"/>
    <s v="2013-01-16"/>
    <d v="2014-10-04T00:00:00"/>
    <n v="626"/>
    <n v="38"/>
    <n v="588"/>
    <d v="2013-02-23T00:00:00"/>
    <n v="239"/>
    <n v="3"/>
    <n v="141"/>
    <n v="0"/>
    <n v="7"/>
    <n v="23"/>
    <n v="413"/>
    <n v="0.65974440894568687"/>
    <x v="4"/>
    <s v="No"/>
    <n v="4"/>
    <x v="1"/>
    <n v="6"/>
    <n v="7"/>
    <n v="1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873"/>
    <n v="1973"/>
    <n v="51"/>
    <s v="Gen X"/>
    <s v="PhD"/>
    <s v="College"/>
    <s v="Partner"/>
    <n v="63516"/>
    <n v="63516"/>
    <s v="Bracket 4"/>
    <n v="1"/>
    <n v="1"/>
    <s v="Parent"/>
    <s v="2013-07-06"/>
    <d v="2014-10-04T00:00:00"/>
    <n v="455"/>
    <n v="30"/>
    <n v="425"/>
    <d v="2013-08-05T00:00:00"/>
    <n v="141"/>
    <n v="11"/>
    <n v="114"/>
    <n v="15"/>
    <n v="14"/>
    <n v="5"/>
    <n v="300"/>
    <n v="0.65934065934065933"/>
    <x v="4"/>
    <s v="No"/>
    <n v="4"/>
    <x v="1"/>
    <n v="7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75"/>
    <n v="1973"/>
    <n v="51"/>
    <s v="Gen X"/>
    <s v="Master"/>
    <s v="College"/>
    <s v="Divorced"/>
    <n v="52034"/>
    <n v="52034"/>
    <s v="Bracket 3"/>
    <n v="1"/>
    <n v="1"/>
    <s v="Parent"/>
    <s v="2013-05-17"/>
    <d v="2014-10-04T00:00:00"/>
    <n v="505"/>
    <n v="67"/>
    <n v="438"/>
    <d v="2013-07-23T00:00:00"/>
    <n v="146"/>
    <n v="0"/>
    <n v="93"/>
    <n v="7"/>
    <n v="13"/>
    <n v="73"/>
    <n v="332"/>
    <n v="0.65742574257425745"/>
    <x v="4"/>
    <s v="Yes"/>
    <n v="5"/>
    <x v="1"/>
    <n v="5"/>
    <n v="4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497"/>
    <n v="1952"/>
    <n v="72"/>
    <s v="Boomers"/>
    <s v="Bachelors"/>
    <s v="College"/>
    <s v="Single"/>
    <n v="47958"/>
    <n v="47958"/>
    <s v="Bracket 3"/>
    <n v="0"/>
    <n v="1"/>
    <s v="Parent"/>
    <s v="2013-01-19"/>
    <d v="2014-10-04T00:00:00"/>
    <n v="623"/>
    <n v="8"/>
    <n v="615"/>
    <d v="2013-01-27T00:00:00"/>
    <n v="268"/>
    <n v="11"/>
    <n v="88"/>
    <n v="15"/>
    <n v="3"/>
    <n v="22"/>
    <n v="407"/>
    <n v="0.6532905296950241"/>
    <x v="4"/>
    <s v="No"/>
    <n v="2"/>
    <x v="0"/>
    <n v="5"/>
    <n v="6"/>
    <n v="3"/>
    <x v="2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961"/>
    <n v="1982"/>
    <n v="42"/>
    <s v="Millennials"/>
    <s v="Bachelors"/>
    <s v="College"/>
    <s v="Married"/>
    <n v="42081"/>
    <n v="42081"/>
    <s v="Bracket 3"/>
    <n v="1"/>
    <n v="0"/>
    <s v="Parent"/>
    <s v="2013-02-26"/>
    <d v="2014-10-04T00:00:00"/>
    <n v="585"/>
    <n v="86"/>
    <n v="499"/>
    <d v="2013-05-23T00:00:00"/>
    <n v="175"/>
    <n v="10"/>
    <n v="110"/>
    <n v="54"/>
    <n v="6"/>
    <n v="27"/>
    <n v="382"/>
    <n v="0.652991452991453"/>
    <x v="4"/>
    <s v="Yes"/>
    <n v="2"/>
    <x v="0"/>
    <n v="4"/>
    <n v="6"/>
    <n v="3"/>
    <x v="2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930"/>
    <n v="1969"/>
    <n v="55"/>
    <s v="Gen X"/>
    <s v="Master"/>
    <s v="College"/>
    <s v="Single"/>
    <n v="26877"/>
    <n v="26877"/>
    <s v="Bracket 2"/>
    <n v="0"/>
    <n v="0"/>
    <s v="Not Parent"/>
    <s v="2013-08-19"/>
    <d v="2014-10-04T00:00:00"/>
    <n v="411"/>
    <n v="74"/>
    <n v="337"/>
    <d v="2013-11-01T00:00:00"/>
    <n v="101"/>
    <n v="13"/>
    <n v="76"/>
    <n v="20"/>
    <n v="18"/>
    <n v="40"/>
    <n v="268"/>
    <n v="0.65206812652068125"/>
    <x v="4"/>
    <s v="Yes"/>
    <n v="2"/>
    <x v="0"/>
    <n v="6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798"/>
    <n v="1972"/>
    <n v="52"/>
    <s v="Gen X"/>
    <s v="Postgraduate"/>
    <s v="College"/>
    <s v="Partner"/>
    <n v="46344"/>
    <n v="46344"/>
    <s v="Bracket 3"/>
    <n v="0"/>
    <n v="1"/>
    <s v="Parent"/>
    <s v="2012-12-14"/>
    <d v="2014-10-04T00:00:00"/>
    <n v="659"/>
    <n v="28"/>
    <n v="631"/>
    <d v="2013-01-11T00:00:00"/>
    <n v="233"/>
    <n v="20"/>
    <n v="57"/>
    <n v="8"/>
    <n v="20"/>
    <n v="91"/>
    <n v="429"/>
    <n v="0.65098634294385438"/>
    <x v="4"/>
    <s v="No"/>
    <n v="4"/>
    <x v="1"/>
    <n v="5"/>
    <n v="7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29"/>
    <n v="1970"/>
    <n v="54"/>
    <s v="Gen X"/>
    <s v="PhD"/>
    <s v="College"/>
    <s v="Partner"/>
    <n v="64413"/>
    <n v="64413"/>
    <s v="Bracket 4"/>
    <n v="0"/>
    <n v="1"/>
    <s v="Parent"/>
    <s v="2013-08-01"/>
    <d v="2014-10-04T00:00:00"/>
    <n v="429"/>
    <n v="27"/>
    <n v="402"/>
    <d v="2013-08-28T00:00:00"/>
    <n v="200"/>
    <n v="5"/>
    <n v="44"/>
    <n v="0"/>
    <n v="10"/>
    <n v="20"/>
    <n v="279"/>
    <n v="0.65034965034965031"/>
    <x v="4"/>
    <s v="No"/>
    <n v="1"/>
    <x v="0"/>
    <n v="5"/>
    <n v="5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41"/>
    <n v="1967"/>
    <n v="57"/>
    <s v="Gen X"/>
    <s v="Bachelors"/>
    <s v="College"/>
    <s v="Single"/>
    <n v="52074"/>
    <n v="52074"/>
    <s v="Bracket 3"/>
    <n v="0"/>
    <n v="1"/>
    <s v="Parent"/>
    <s v="2014-04-04"/>
    <d v="2014-10-04T00:00:00"/>
    <n v="183"/>
    <n v="77"/>
    <n v="106"/>
    <d v="2014-06-20T00:00:00"/>
    <n v="59"/>
    <n v="0"/>
    <n v="12"/>
    <n v="0"/>
    <n v="0"/>
    <n v="48"/>
    <n v="119"/>
    <n v="0.65027322404371579"/>
    <x v="4"/>
    <s v="Yes"/>
    <n v="1"/>
    <x v="0"/>
    <n v="2"/>
    <n v="2"/>
    <n v="2"/>
    <x v="0"/>
    <n v="4"/>
    <n v="0"/>
    <n v="0"/>
    <n v="1"/>
    <n v="0"/>
    <n v="0"/>
    <n v="1"/>
    <x v="3"/>
    <n v="1"/>
    <s v="Converted"/>
    <x v="0"/>
    <n v="3"/>
    <n v="11"/>
    <n v="0"/>
    <n v="3"/>
    <n v="0"/>
    <n v="1"/>
    <n v="4"/>
    <x v="1"/>
  </r>
  <r>
    <n v="1755"/>
    <n v="1988"/>
    <n v="36"/>
    <s v="Millennials"/>
    <s v="Postgraduate"/>
    <s v="College"/>
    <s v="Partner"/>
    <n v="45204"/>
    <n v="45204"/>
    <s v="Bracket 3"/>
    <n v="1"/>
    <n v="0"/>
    <s v="Parent"/>
    <s v="2014-04-11"/>
    <d v="2014-10-04T00:00:00"/>
    <n v="176"/>
    <n v="93"/>
    <n v="83"/>
    <d v="2014-07-13T00:00:00"/>
    <n v="30"/>
    <n v="11"/>
    <n v="25"/>
    <n v="29"/>
    <n v="1"/>
    <n v="18"/>
    <n v="114"/>
    <n v="0.64772727272727271"/>
    <x v="4"/>
    <s v="Yes"/>
    <n v="1"/>
    <x v="0"/>
    <n v="4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510"/>
    <n v="1977"/>
    <n v="47"/>
    <s v="Gen X"/>
    <s v="Master"/>
    <s v="College"/>
    <s v="Married"/>
    <n v="43263"/>
    <n v="43263"/>
    <s v="Bracket 3"/>
    <n v="0"/>
    <n v="1"/>
    <s v="Parent"/>
    <s v="2012-11-21"/>
    <d v="2014-10-04T00:00:00"/>
    <n v="682"/>
    <n v="2"/>
    <n v="680"/>
    <d v="2012-11-23T00:00:00"/>
    <n v="262"/>
    <n v="6"/>
    <n v="61"/>
    <n v="0"/>
    <n v="10"/>
    <n v="102"/>
    <n v="441"/>
    <n v="0.64662756598240467"/>
    <x v="4"/>
    <s v="No"/>
    <n v="3"/>
    <x v="0"/>
    <n v="6"/>
    <n v="5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712"/>
    <n v="1959"/>
    <n v="65"/>
    <s v="Boomers"/>
    <s v="Bachelors"/>
    <s v="College"/>
    <s v="Divorced"/>
    <n v="52332"/>
    <n v="52332"/>
    <s v="Bracket 3"/>
    <n v="0"/>
    <n v="0"/>
    <s v="Not Parent"/>
    <s v="2013-08-28"/>
    <d v="2014-10-04T00:00:00"/>
    <n v="402"/>
    <n v="63"/>
    <n v="339"/>
    <d v="2013-10-30T00:00:00"/>
    <n v="212"/>
    <n v="5"/>
    <n v="33"/>
    <n v="7"/>
    <n v="0"/>
    <n v="2"/>
    <n v="259"/>
    <n v="0.64427860696517414"/>
    <x v="4"/>
    <s v="Yes"/>
    <n v="1"/>
    <x v="0"/>
    <n v="6"/>
    <n v="3"/>
    <n v="2"/>
    <x v="0"/>
    <n v="4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10702"/>
    <n v="1984"/>
    <n v="40"/>
    <s v="Millennials"/>
    <s v="Bachelors"/>
    <s v="College"/>
    <s v="Single"/>
    <n v="52413"/>
    <n v="52413"/>
    <s v="Bracket 3"/>
    <n v="1"/>
    <n v="0"/>
    <s v="Parent"/>
    <s v="2012-11-03"/>
    <d v="2014-10-04T00:00:00"/>
    <n v="700"/>
    <n v="67"/>
    <n v="633"/>
    <d v="2013-01-09T00:00:00"/>
    <n v="185"/>
    <n v="8"/>
    <n v="133"/>
    <n v="56"/>
    <n v="56"/>
    <n v="12"/>
    <n v="450"/>
    <n v="0.6428571428571429"/>
    <x v="4"/>
    <s v="Yes"/>
    <n v="2"/>
    <x v="0"/>
    <n v="7"/>
    <n v="7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534"/>
    <n v="1975"/>
    <n v="49"/>
    <s v="Gen X"/>
    <s v="Master"/>
    <s v="College"/>
    <s v="Married"/>
    <n v="47808"/>
    <n v="47808"/>
    <s v="Bracket 3"/>
    <n v="0"/>
    <n v="1"/>
    <s v="Parent"/>
    <s v="2013-10-20"/>
    <d v="2014-10-04T00:00:00"/>
    <n v="349"/>
    <n v="30"/>
    <n v="319"/>
    <d v="2013-11-19T00:00:00"/>
    <n v="123"/>
    <n v="1"/>
    <n v="26"/>
    <n v="2"/>
    <n v="0"/>
    <n v="72"/>
    <n v="224"/>
    <n v="0.6418338108882522"/>
    <x v="4"/>
    <s v="No"/>
    <n v="2"/>
    <x v="0"/>
    <n v="3"/>
    <n v="3"/>
    <n v="2"/>
    <x v="0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764"/>
    <n v="1975"/>
    <n v="49"/>
    <s v="Gen X"/>
    <s v="Bachelors"/>
    <s v="College"/>
    <s v="Single"/>
    <n v="33955"/>
    <n v="33955"/>
    <s v="Bracket 3"/>
    <n v="1"/>
    <n v="0"/>
    <s v="Parent"/>
    <s v="2013-08-09"/>
    <d v="2014-10-04T00:00:00"/>
    <n v="421"/>
    <n v="92"/>
    <n v="329"/>
    <d v="2013-11-09T00:00:00"/>
    <n v="100"/>
    <n v="2"/>
    <n v="128"/>
    <n v="23"/>
    <n v="7"/>
    <n v="10"/>
    <n v="270"/>
    <n v="0.64133016627078387"/>
    <x v="4"/>
    <s v="Yes"/>
    <n v="4"/>
    <x v="1"/>
    <n v="5"/>
    <n v="5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940"/>
    <n v="1966"/>
    <n v="58"/>
    <s v="Gen X"/>
    <s v="PhD"/>
    <s v="College"/>
    <s v="Single"/>
    <n v="46734"/>
    <n v="46734"/>
    <s v="Bracket 3"/>
    <n v="1"/>
    <n v="2"/>
    <s v="Parent"/>
    <s v="2013-10-21"/>
    <d v="2014-10-04T00:00:00"/>
    <n v="348"/>
    <n v="86"/>
    <n v="262"/>
    <d v="2014-01-15T00:00:00"/>
    <n v="100"/>
    <n v="1"/>
    <n v="39"/>
    <n v="6"/>
    <n v="1"/>
    <n v="76"/>
    <n v="223"/>
    <n v="0.64080459770114939"/>
    <x v="4"/>
    <s v="Yes"/>
    <n v="4"/>
    <x v="1"/>
    <n v="3"/>
    <n v="3"/>
    <n v="2"/>
    <x v="0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523"/>
    <n v="1973"/>
    <n v="51"/>
    <s v="Gen X"/>
    <s v="Bachelors"/>
    <s v="College"/>
    <s v="Married"/>
    <n v="59041"/>
    <n v="59041"/>
    <s v="Bracket 4"/>
    <n v="1"/>
    <n v="1"/>
    <s v="Parent"/>
    <s v="2014-05-07"/>
    <d v="2014-10-04T00:00:00"/>
    <n v="150"/>
    <n v="25"/>
    <n v="125"/>
    <d v="2014-06-01T00:00:00"/>
    <n v="69"/>
    <n v="2"/>
    <n v="15"/>
    <n v="2"/>
    <n v="2"/>
    <n v="6"/>
    <n v="96"/>
    <n v="0.64"/>
    <x v="4"/>
    <s v="No"/>
    <n v="2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286"/>
    <n v="1987"/>
    <n v="37"/>
    <s v="Millennials"/>
    <s v="Master"/>
    <s v="College"/>
    <s v="Single"/>
    <n v="41020"/>
    <n v="41020"/>
    <s v="Bracket 3"/>
    <n v="0"/>
    <n v="0"/>
    <s v="Not Parent"/>
    <s v="2013-10-28"/>
    <d v="2014-10-04T00:00:00"/>
    <n v="341"/>
    <n v="68"/>
    <n v="273"/>
    <d v="2014-01-04T00:00:00"/>
    <n v="112"/>
    <n v="1"/>
    <n v="54"/>
    <n v="7"/>
    <n v="7"/>
    <n v="36"/>
    <n v="217"/>
    <n v="0.63636363636363635"/>
    <x v="4"/>
    <s v="Yes"/>
    <n v="1"/>
    <x v="0"/>
    <n v="4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90"/>
    <n v="1969"/>
    <n v="55"/>
    <s v="Gen X"/>
    <s v="PhD"/>
    <s v="College"/>
    <s v="Married"/>
    <n v="51039"/>
    <n v="51039"/>
    <s v="Bracket 3"/>
    <n v="1"/>
    <n v="1"/>
    <s v="Parent"/>
    <s v="2012-12-10"/>
    <d v="2014-10-04T00:00:00"/>
    <n v="663"/>
    <n v="11"/>
    <n v="652"/>
    <d v="2012-12-21T00:00:00"/>
    <n v="100"/>
    <n v="64"/>
    <n v="79"/>
    <n v="65"/>
    <n v="0"/>
    <n v="109"/>
    <n v="417"/>
    <n v="0.62895927601809953"/>
    <x v="4"/>
    <s v="No"/>
    <n v="2"/>
    <x v="0"/>
    <n v="4"/>
    <n v="6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83"/>
    <n v="1976"/>
    <n v="48"/>
    <s v="Gen X"/>
    <s v="PhD"/>
    <s v="College"/>
    <s v="Single"/>
    <n v="42473"/>
    <n v="42473"/>
    <s v="Bracket 3"/>
    <n v="1"/>
    <n v="1"/>
    <s v="Parent"/>
    <s v="2014-02-17"/>
    <d v="2014-10-04T00:00:00"/>
    <n v="229"/>
    <n v="72"/>
    <n v="157"/>
    <d v="2014-04-30T00:00:00"/>
    <n v="93"/>
    <n v="1"/>
    <n v="21"/>
    <n v="0"/>
    <n v="4"/>
    <n v="25"/>
    <n v="144"/>
    <n v="0.62882096069868998"/>
    <x v="4"/>
    <s v="Yes"/>
    <n v="3"/>
    <x v="0"/>
    <n v="4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115"/>
    <n v="1957"/>
    <n v="67"/>
    <s v="Boomers"/>
    <s v="Bachelors"/>
    <s v="College"/>
    <s v="Partner"/>
    <n v="50116"/>
    <n v="50116"/>
    <s v="Bracket 3"/>
    <n v="1"/>
    <n v="1"/>
    <s v="Parent"/>
    <s v="2014-06-20"/>
    <d v="2014-10-04T00:00:00"/>
    <n v="106"/>
    <n v="68"/>
    <n v="38"/>
    <d v="2014-08-27T00:00:00"/>
    <n v="54"/>
    <n v="0"/>
    <n v="10"/>
    <n v="0"/>
    <n v="0"/>
    <n v="2"/>
    <n v="66"/>
    <n v="0.62264150943396224"/>
    <x v="4"/>
    <s v="Yes"/>
    <n v="2"/>
    <x v="0"/>
    <n v="4"/>
    <n v="1"/>
    <n v="0"/>
    <x v="0"/>
    <n v="5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3033"/>
    <n v="1963"/>
    <n v="61"/>
    <s v="Boomers"/>
    <s v="Master"/>
    <s v="College"/>
    <s v="Partner"/>
    <n v="38620"/>
    <n v="38620"/>
    <s v="Bracket 3"/>
    <n v="0"/>
    <n v="0"/>
    <s v="Not Parent"/>
    <s v="2013-05-11"/>
    <d v="2014-10-04T00:00:00"/>
    <n v="511"/>
    <n v="56"/>
    <n v="455"/>
    <d v="2013-07-06T00:00:00"/>
    <n v="112"/>
    <n v="17"/>
    <n v="44"/>
    <n v="34"/>
    <n v="22"/>
    <n v="89"/>
    <n v="318"/>
    <n v="0.62230919765166337"/>
    <x v="4"/>
    <s v="Yes"/>
    <n v="1"/>
    <x v="0"/>
    <n v="3"/>
    <n v="2"/>
    <n v="5"/>
    <x v="1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119"/>
    <n v="1963"/>
    <n v="61"/>
    <s v="Boomers"/>
    <s v="Master"/>
    <s v="College"/>
    <s v="Partner"/>
    <n v="38620"/>
    <n v="38620"/>
    <s v="Bracket 3"/>
    <n v="0"/>
    <n v="0"/>
    <s v="Not Parent"/>
    <s v="2013-05-11"/>
    <d v="2014-10-04T00:00:00"/>
    <n v="511"/>
    <n v="56"/>
    <n v="455"/>
    <d v="2013-07-06T00:00:00"/>
    <n v="112"/>
    <n v="17"/>
    <n v="44"/>
    <n v="34"/>
    <n v="22"/>
    <n v="89"/>
    <n v="318"/>
    <n v="0.62230919765166337"/>
    <x v="4"/>
    <s v="Yes"/>
    <n v="1"/>
    <x v="0"/>
    <n v="3"/>
    <n v="2"/>
    <n v="5"/>
    <x v="1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497"/>
    <n v="1960"/>
    <n v="64"/>
    <s v="Boomers"/>
    <s v="Bachelors"/>
    <s v="College"/>
    <s v="Married"/>
    <n v="51651"/>
    <n v="51651"/>
    <s v="Bracket 3"/>
    <n v="0"/>
    <n v="1"/>
    <s v="Parent"/>
    <s v="2012-11-07"/>
    <d v="2014-10-04T00:00:00"/>
    <n v="696"/>
    <n v="32"/>
    <n v="664"/>
    <d v="2012-12-09T00:00:00"/>
    <n v="293"/>
    <n v="6"/>
    <n v="23"/>
    <n v="13"/>
    <n v="6"/>
    <n v="92"/>
    <n v="433"/>
    <n v="0.62212643678160917"/>
    <x v="4"/>
    <s v="No"/>
    <n v="4"/>
    <x v="1"/>
    <n v="5"/>
    <n v="6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043"/>
    <n v="1951"/>
    <n v="73"/>
    <s v="Boomers"/>
    <s v="High School"/>
    <s v="No College"/>
    <s v="Married"/>
    <n v="26997"/>
    <n v="26997"/>
    <s v="Bracket 2"/>
    <n v="0"/>
    <n v="0"/>
    <s v="Not Parent"/>
    <s v="2012-11-05"/>
    <d v="2014-10-04T00:00:00"/>
    <n v="698"/>
    <n v="89"/>
    <n v="609"/>
    <d v="2013-02-02T00:00:00"/>
    <n v="7"/>
    <n v="23"/>
    <n v="78"/>
    <n v="133"/>
    <n v="49"/>
    <n v="144"/>
    <n v="434"/>
    <n v="0.62177650429799425"/>
    <x v="4"/>
    <s v="Yes"/>
    <n v="2"/>
    <x v="0"/>
    <n v="5"/>
    <n v="4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971"/>
    <n v="1977"/>
    <n v="47"/>
    <s v="Gen X"/>
    <s v="Bachelors"/>
    <s v="College"/>
    <s v="Single"/>
    <n v="37774"/>
    <n v="37774"/>
    <s v="Bracket 3"/>
    <n v="2"/>
    <n v="0"/>
    <s v="Parent"/>
    <s v="2012-09-03"/>
    <d v="2014-10-04T00:00:00"/>
    <n v="761"/>
    <n v="28"/>
    <n v="733"/>
    <d v="2012-10-01T00:00:00"/>
    <n v="173"/>
    <n v="8"/>
    <n v="107"/>
    <n v="7"/>
    <n v="2"/>
    <n v="176"/>
    <n v="473"/>
    <n v="0.62155059132720103"/>
    <x v="4"/>
    <s v="No"/>
    <n v="4"/>
    <x v="1"/>
    <n v="3"/>
    <n v="7"/>
    <n v="2"/>
    <x v="2"/>
    <n v="9"/>
    <n v="0"/>
    <n v="0"/>
    <n v="1"/>
    <n v="0"/>
    <n v="0"/>
    <n v="1"/>
    <x v="3"/>
    <n v="1"/>
    <s v="Converted"/>
    <x v="1"/>
    <n v="3"/>
    <n v="11"/>
    <n v="0"/>
    <n v="3"/>
    <n v="0"/>
    <n v="0"/>
    <n v="3"/>
    <x v="1"/>
  </r>
  <r>
    <n v="4095"/>
    <n v="1971"/>
    <n v="53"/>
    <s v="Gen X"/>
    <s v="Bachelors"/>
    <s v="College"/>
    <s v="Married"/>
    <n v="37150"/>
    <n v="37150"/>
    <s v="Bracket 3"/>
    <n v="1"/>
    <n v="0"/>
    <s v="Parent"/>
    <s v="2012-09-11"/>
    <d v="2014-10-04T00:00:00"/>
    <n v="753"/>
    <n v="80"/>
    <n v="673"/>
    <d v="2012-11-30T00:00:00"/>
    <n v="167"/>
    <n v="37"/>
    <n v="64"/>
    <n v="49"/>
    <n v="34"/>
    <n v="116"/>
    <n v="467"/>
    <n v="0.6201859229747676"/>
    <x v="4"/>
    <s v="Yes"/>
    <n v="8"/>
    <x v="1"/>
    <n v="6"/>
    <n v="4"/>
    <n v="3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4"/>
    <n v="1962"/>
    <n v="62"/>
    <s v="Boomers"/>
    <s v="Bachelors"/>
    <s v="College"/>
    <s v="Married"/>
    <n v="56181"/>
    <n v="56181"/>
    <s v="Bracket 4"/>
    <n v="0"/>
    <n v="1"/>
    <s v="Parent"/>
    <s v="2013-01-08"/>
    <d v="2014-10-04T00:00:00"/>
    <n v="634"/>
    <n v="6"/>
    <n v="628"/>
    <d v="2013-01-14T00:00:00"/>
    <n v="121"/>
    <n v="103"/>
    <n v="69"/>
    <n v="8"/>
    <n v="44"/>
    <n v="48"/>
    <n v="393"/>
    <n v="0.61987381703470035"/>
    <x v="4"/>
    <s v="No"/>
    <n v="1"/>
    <x v="0"/>
    <n v="7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143"/>
    <n v="1985"/>
    <n v="39"/>
    <s v="Millennials"/>
    <s v="PhD"/>
    <s v="College"/>
    <s v="Single"/>
    <n v="37929"/>
    <n v="37929"/>
    <s v="Bracket 3"/>
    <n v="0"/>
    <n v="0"/>
    <s v="Not Parent"/>
    <s v="2013-07-30"/>
    <d v="2014-10-04T00:00:00"/>
    <n v="431"/>
    <n v="49"/>
    <n v="382"/>
    <d v="2013-09-17T00:00:00"/>
    <n v="202"/>
    <n v="2"/>
    <n v="46"/>
    <n v="3"/>
    <n v="2"/>
    <n v="10"/>
    <n v="265"/>
    <n v="0.61484918793503485"/>
    <x v="4"/>
    <s v="No"/>
    <n v="2"/>
    <x v="0"/>
    <n v="5"/>
    <n v="4"/>
    <n v="2"/>
    <x v="0"/>
    <n v="7"/>
    <n v="1"/>
    <n v="0"/>
    <n v="0"/>
    <n v="1"/>
    <n v="0"/>
    <n v="2"/>
    <x v="0"/>
    <n v="1"/>
    <s v="Converted"/>
    <x v="0"/>
    <n v="3"/>
    <n v="11"/>
    <n v="0"/>
    <n v="3"/>
    <n v="0"/>
    <n v="0"/>
    <n v="3"/>
    <x v="1"/>
  </r>
  <r>
    <n v="92"/>
    <n v="1988"/>
    <n v="36"/>
    <s v="Millennials"/>
    <s v="Bachelors"/>
    <s v="College"/>
    <s v="Single"/>
    <n v="34176"/>
    <n v="34176"/>
    <s v="Bracket 3"/>
    <n v="1"/>
    <n v="0"/>
    <s v="Parent"/>
    <s v="2014-05-12"/>
    <d v="2014-10-04T00:00:00"/>
    <n v="145"/>
    <n v="12"/>
    <n v="133"/>
    <d v="2014-05-24T00:00:00"/>
    <n v="5"/>
    <n v="7"/>
    <n v="24"/>
    <n v="19"/>
    <n v="14"/>
    <n v="20"/>
    <n v="89"/>
    <n v="0.61379310344827587"/>
    <x v="4"/>
    <s v="No"/>
    <n v="4"/>
    <x v="1"/>
    <n v="4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12"/>
    <n v="1988"/>
    <n v="36"/>
    <s v="Millennials"/>
    <s v="Bachelors"/>
    <s v="College"/>
    <s v="Single"/>
    <n v="34176"/>
    <n v="34176"/>
    <s v="Bracket 3"/>
    <n v="1"/>
    <n v="0"/>
    <s v="Parent"/>
    <s v="2014-05-12"/>
    <d v="2014-10-04T00:00:00"/>
    <n v="145"/>
    <n v="12"/>
    <n v="133"/>
    <d v="2014-05-24T00:00:00"/>
    <n v="5"/>
    <n v="7"/>
    <n v="24"/>
    <n v="19"/>
    <n v="14"/>
    <n v="20"/>
    <n v="89"/>
    <n v="0.61379310344827587"/>
    <x v="4"/>
    <s v="No"/>
    <n v="4"/>
    <x v="1"/>
    <n v="4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22"/>
    <n v="1974"/>
    <n v="50"/>
    <s v="Gen X"/>
    <s v="PhD"/>
    <s v="College"/>
    <s v="Married"/>
    <n v="40344"/>
    <n v="40344"/>
    <s v="Bracket 3"/>
    <n v="0"/>
    <n v="1"/>
    <s v="Parent"/>
    <s v="2013-10-13"/>
    <d v="2014-10-04T00:00:00"/>
    <n v="356"/>
    <n v="48"/>
    <n v="308"/>
    <d v="2013-11-30T00:00:00"/>
    <n v="210"/>
    <n v="0"/>
    <n v="6"/>
    <n v="0"/>
    <n v="0"/>
    <n v="2"/>
    <n v="218"/>
    <n v="0.61235955056179781"/>
    <x v="4"/>
    <s v="No"/>
    <n v="2"/>
    <x v="0"/>
    <n v="5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871"/>
    <n v="1979"/>
    <n v="45"/>
    <s v="Gen X"/>
    <s v="Master"/>
    <s v="College"/>
    <s v="Partner"/>
    <n v="24401"/>
    <n v="24401"/>
    <s v="Bracket 2"/>
    <n v="0"/>
    <n v="0"/>
    <s v="Not Parent"/>
    <s v="2012-08-31"/>
    <d v="2014-10-04T00:00:00"/>
    <n v="764"/>
    <n v="98"/>
    <n v="666"/>
    <d v="2012-12-07T00:00:00"/>
    <n v="73"/>
    <n v="28"/>
    <n v="217"/>
    <n v="10"/>
    <n v="24"/>
    <n v="115"/>
    <n v="467"/>
    <n v="0.61125654450261779"/>
    <x v="4"/>
    <s v="Yes"/>
    <n v="3"/>
    <x v="0"/>
    <n v="6"/>
    <n v="6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014"/>
    <n v="1975"/>
    <n v="49"/>
    <s v="Gen X"/>
    <s v="Bachelors"/>
    <s v="College"/>
    <s v="Married"/>
    <n v="37085"/>
    <n v="37085"/>
    <s v="Bracket 3"/>
    <n v="1"/>
    <n v="1"/>
    <s v="Parent"/>
    <s v="2014-06-26"/>
    <d v="2014-10-04T00:00:00"/>
    <n v="100"/>
    <n v="65"/>
    <n v="35"/>
    <d v="2014-08-30T00:00:00"/>
    <n v="39"/>
    <n v="1"/>
    <n v="16"/>
    <n v="2"/>
    <n v="0"/>
    <n v="3"/>
    <n v="61"/>
    <n v="0.61"/>
    <x v="4"/>
    <s v="Yes"/>
    <n v="4"/>
    <x v="1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10"/>
    <n v="1953"/>
    <n v="71"/>
    <s v="Boomers"/>
    <s v="PhD"/>
    <s v="College"/>
    <s v="Partner"/>
    <n v="53593"/>
    <n v="53593"/>
    <s v="Bracket 4"/>
    <n v="1"/>
    <n v="1"/>
    <s v="Parent"/>
    <s v="2012-08-07"/>
    <d v="2014-10-04T00:00:00"/>
    <n v="788"/>
    <n v="60"/>
    <n v="728"/>
    <d v="2012-10-06T00:00:00"/>
    <n v="349"/>
    <n v="4"/>
    <n v="78"/>
    <n v="6"/>
    <n v="0"/>
    <n v="43"/>
    <n v="480"/>
    <n v="0.6091370558375635"/>
    <x v="4"/>
    <s v="Yes"/>
    <n v="8"/>
    <x v="1"/>
    <n v="6"/>
    <n v="7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564"/>
    <n v="1953"/>
    <n v="71"/>
    <s v="Boomers"/>
    <s v="Bachelors"/>
    <s v="College"/>
    <s v="Partner"/>
    <n v="61278"/>
    <n v="61278"/>
    <s v="Bracket 4"/>
    <n v="0"/>
    <n v="1"/>
    <s v="Parent"/>
    <s v="2014-01-04"/>
    <d v="2014-10-04T00:00:00"/>
    <n v="273"/>
    <n v="87"/>
    <n v="186"/>
    <d v="2014-04-01T00:00:00"/>
    <n v="111"/>
    <n v="3"/>
    <n v="28"/>
    <n v="2"/>
    <n v="6"/>
    <n v="15"/>
    <n v="165"/>
    <n v="0.60439560439560436"/>
    <x v="4"/>
    <s v="Yes"/>
    <n v="2"/>
    <x v="0"/>
    <n v="4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036"/>
    <n v="1984"/>
    <n v="40"/>
    <s v="Millennials"/>
    <s v="PhD"/>
    <s v="College"/>
    <s v="Single"/>
    <n v="42710"/>
    <n v="42710"/>
    <s v="Bracket 3"/>
    <n v="1"/>
    <n v="0"/>
    <s v="Parent"/>
    <s v="2012-11-28"/>
    <d v="2014-10-04T00:00:00"/>
    <n v="675"/>
    <n v="38"/>
    <n v="637"/>
    <d v="2013-01-05T00:00:00"/>
    <n v="252"/>
    <n v="3"/>
    <n v="42"/>
    <n v="4"/>
    <n v="3"/>
    <n v="102"/>
    <n v="406"/>
    <n v="0.60148148148148151"/>
    <x v="4"/>
    <s v="No"/>
    <n v="2"/>
    <x v="0"/>
    <n v="3"/>
    <n v="4"/>
    <n v="5"/>
    <x v="1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50"/>
    <n v="1958"/>
    <n v="66"/>
    <s v="Boomers"/>
    <s v="Master"/>
    <s v="College"/>
    <s v="Partner"/>
    <n v="42315"/>
    <n v="42315"/>
    <s v="Bracket 3"/>
    <n v="0"/>
    <n v="1"/>
    <s v="Parent"/>
    <s v="2013-07-12"/>
    <d v="2014-10-04T00:00:00"/>
    <n v="449"/>
    <n v="90"/>
    <n v="359"/>
    <d v="2013-10-10T00:00:00"/>
    <n v="67"/>
    <n v="15"/>
    <n v="80"/>
    <n v="17"/>
    <n v="11"/>
    <n v="80"/>
    <n v="270"/>
    <n v="0.60133630289532292"/>
    <x v="4"/>
    <s v="Yes"/>
    <n v="3"/>
    <x v="0"/>
    <n v="4"/>
    <n v="1"/>
    <n v="4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83"/>
    <n v="1950"/>
    <n v="74"/>
    <s v="Boomers"/>
    <s v="Bachelors"/>
    <s v="College"/>
    <s v="Married"/>
    <n v="57045"/>
    <n v="57045"/>
    <s v="Bracket 4"/>
    <n v="0"/>
    <n v="1"/>
    <s v="Parent"/>
    <s v="2012-09-08"/>
    <d v="2014-10-04T00:00:00"/>
    <n v="756"/>
    <n v="40"/>
    <n v="716"/>
    <d v="2012-10-18T00:00:00"/>
    <n v="296"/>
    <n v="13"/>
    <n v="104"/>
    <n v="11"/>
    <n v="13"/>
    <n v="17"/>
    <n v="454"/>
    <n v="0.60052910052910058"/>
    <x v="4"/>
    <s v="No"/>
    <n v="3"/>
    <x v="0"/>
    <n v="9"/>
    <n v="4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587"/>
    <n v="1944"/>
    <n v="80"/>
    <s v="Silent"/>
    <s v="Master"/>
    <s v="College"/>
    <s v="Widow"/>
    <n v="45006"/>
    <n v="45006"/>
    <s v="Bracket 3"/>
    <n v="0"/>
    <n v="0"/>
    <s v="Not Parent"/>
    <s v="2013-07-18"/>
    <d v="2014-10-04T00:00:00"/>
    <n v="443"/>
    <n v="90"/>
    <n v="353"/>
    <d v="2013-10-16T00:00:00"/>
    <n v="162"/>
    <n v="25"/>
    <n v="53"/>
    <n v="16"/>
    <n v="0"/>
    <n v="10"/>
    <n v="266"/>
    <n v="0.60045146726862297"/>
    <x v="4"/>
    <s v="Yes"/>
    <n v="1"/>
    <x v="0"/>
    <n v="7"/>
    <n v="3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15"/>
    <n v="1960"/>
    <n v="64"/>
    <s v="Boomers"/>
    <s v="Bachelors"/>
    <s v="College"/>
    <s v="Partner"/>
    <n v="30507"/>
    <n v="30507"/>
    <s v="Bracket 2"/>
    <n v="0"/>
    <n v="0"/>
    <s v="Not Parent"/>
    <s v="2013-03-11"/>
    <d v="2014-10-04T00:00:00"/>
    <n v="572"/>
    <n v="29"/>
    <n v="543"/>
    <d v="2013-04-09T00:00:00"/>
    <n v="65"/>
    <n v="36"/>
    <n v="74"/>
    <n v="38"/>
    <n v="20"/>
    <n v="110"/>
    <n v="343"/>
    <n v="0.59965034965034969"/>
    <x v="4"/>
    <s v="No"/>
    <n v="1"/>
    <x v="0"/>
    <n v="4"/>
    <n v="5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360"/>
    <n v="1971"/>
    <n v="53"/>
    <s v="Gen X"/>
    <s v="Postgraduate"/>
    <s v="College"/>
    <s v="Married"/>
    <n v="54690"/>
    <n v="54690"/>
    <s v="Bracket 4"/>
    <n v="1"/>
    <n v="1"/>
    <s v="Parent"/>
    <s v="2013-11-07"/>
    <d v="2014-10-04T00:00:00"/>
    <n v="331"/>
    <n v="76"/>
    <n v="255"/>
    <d v="2014-01-22T00:00:00"/>
    <n v="111"/>
    <n v="16"/>
    <n v="37"/>
    <n v="7"/>
    <n v="9"/>
    <n v="18"/>
    <n v="198"/>
    <n v="0.59818731117824775"/>
    <x v="4"/>
    <s v="Yes"/>
    <n v="3"/>
    <x v="0"/>
    <n v="5"/>
    <n v="3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426"/>
    <n v="1971"/>
    <n v="53"/>
    <s v="Gen X"/>
    <s v="Postgraduate"/>
    <s v="College"/>
    <s v="Married"/>
    <n v="54690"/>
    <n v="54690"/>
    <s v="Bracket 4"/>
    <n v="1"/>
    <n v="1"/>
    <s v="Parent"/>
    <s v="2013-11-07"/>
    <d v="2014-10-04T00:00:00"/>
    <n v="331"/>
    <n v="76"/>
    <n v="255"/>
    <d v="2014-01-22T00:00:00"/>
    <n v="111"/>
    <n v="16"/>
    <n v="37"/>
    <n v="7"/>
    <n v="9"/>
    <n v="18"/>
    <n v="198"/>
    <n v="0.59818731117824775"/>
    <x v="4"/>
    <s v="Yes"/>
    <n v="3"/>
    <x v="0"/>
    <n v="5"/>
    <n v="3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783"/>
    <n v="1959"/>
    <n v="65"/>
    <s v="Boomers"/>
    <s v="PhD"/>
    <s v="College"/>
    <s v="Married"/>
    <n v="52854"/>
    <n v="52854"/>
    <s v="Bracket 3"/>
    <n v="1"/>
    <n v="1"/>
    <s v="Parent"/>
    <s v="2014-03-24"/>
    <d v="2014-10-04T00:00:00"/>
    <n v="194"/>
    <n v="43"/>
    <n v="151"/>
    <d v="2014-05-06T00:00:00"/>
    <n v="105"/>
    <n v="0"/>
    <n v="10"/>
    <n v="0"/>
    <n v="1"/>
    <n v="0"/>
    <n v="116"/>
    <n v="0.59793814432989689"/>
    <x v="4"/>
    <s v="No"/>
    <n v="2"/>
    <x v="0"/>
    <n v="4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41"/>
    <n v="1973"/>
    <n v="51"/>
    <s v="Gen X"/>
    <s v="PhD"/>
    <s v="College"/>
    <s v="Single"/>
    <n v="48432"/>
    <n v="48432"/>
    <s v="Bracket 3"/>
    <n v="0"/>
    <n v="1"/>
    <s v="Parent"/>
    <s v="2012-10-18"/>
    <d v="2014-10-04T00:00:00"/>
    <n v="716"/>
    <n v="3"/>
    <n v="713"/>
    <d v="2012-10-21T00:00:00"/>
    <n v="322"/>
    <n v="3"/>
    <n v="50"/>
    <n v="4"/>
    <n v="3"/>
    <n v="42"/>
    <n v="424"/>
    <n v="0.59217877094972071"/>
    <x v="4"/>
    <s v="No"/>
    <n v="5"/>
    <x v="1"/>
    <n v="6"/>
    <n v="7"/>
    <n v="1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10741"/>
    <n v="1951"/>
    <n v="73"/>
    <s v="Boomers"/>
    <s v="Master"/>
    <s v="College"/>
    <s v="Partner"/>
    <n v="47352"/>
    <n v="47352"/>
    <s v="Bracket 3"/>
    <n v="0"/>
    <n v="1"/>
    <s v="Parent"/>
    <s v="2013-04-11"/>
    <d v="2014-10-04T00:00:00"/>
    <n v="541"/>
    <n v="70"/>
    <n v="471"/>
    <d v="2013-06-20T00:00:00"/>
    <n v="172"/>
    <n v="12"/>
    <n v="112"/>
    <n v="8"/>
    <n v="0"/>
    <n v="15"/>
    <n v="319"/>
    <n v="0.58964879852125696"/>
    <x v="4"/>
    <s v="Yes"/>
    <n v="4"/>
    <x v="1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491"/>
    <n v="1951"/>
    <n v="73"/>
    <s v="Boomers"/>
    <s v="Master"/>
    <s v="College"/>
    <s v="Partner"/>
    <n v="47352"/>
    <n v="47352"/>
    <s v="Bracket 3"/>
    <n v="0"/>
    <n v="1"/>
    <s v="Parent"/>
    <s v="2013-04-11"/>
    <d v="2014-10-04T00:00:00"/>
    <n v="541"/>
    <n v="70"/>
    <n v="471"/>
    <d v="2013-06-20T00:00:00"/>
    <n v="172"/>
    <n v="12"/>
    <n v="112"/>
    <n v="8"/>
    <n v="0"/>
    <n v="15"/>
    <n v="319"/>
    <n v="0.58964879852125696"/>
    <x v="4"/>
    <s v="Yes"/>
    <n v="4"/>
    <x v="1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71"/>
    <n v="1952"/>
    <n v="72"/>
    <s v="Boomers"/>
    <s v="PhD"/>
    <s v="College"/>
    <s v="Married"/>
    <n v="50870"/>
    <n v="50870"/>
    <s v="Bracket 3"/>
    <n v="0"/>
    <n v="1"/>
    <s v="Parent"/>
    <s v="2014-06-19"/>
    <d v="2014-10-04T00:00:00"/>
    <n v="107"/>
    <n v="13"/>
    <n v="94"/>
    <d v="2014-07-02T00:00:00"/>
    <n v="53"/>
    <n v="0"/>
    <n v="8"/>
    <n v="0"/>
    <n v="0"/>
    <n v="2"/>
    <n v="63"/>
    <n v="0.58878504672897192"/>
    <x v="4"/>
    <s v="No"/>
    <n v="1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74"/>
    <n v="1954"/>
    <n v="70"/>
    <s v="Boomers"/>
    <s v="PhD"/>
    <s v="College"/>
    <s v="Married"/>
    <n v="36930"/>
    <n v="36930"/>
    <s v="Bracket 3"/>
    <n v="0"/>
    <n v="1"/>
    <s v="Parent"/>
    <s v="2013-05-17"/>
    <d v="2014-10-04T00:00:00"/>
    <n v="505"/>
    <n v="50"/>
    <n v="455"/>
    <d v="2013-07-06T00:00:00"/>
    <n v="223"/>
    <n v="2"/>
    <n v="31"/>
    <n v="0"/>
    <n v="2"/>
    <n v="39"/>
    <n v="297"/>
    <n v="0.58811881188118809"/>
    <x v="4"/>
    <s v="Yes"/>
    <n v="5"/>
    <x v="1"/>
    <n v="4"/>
    <n v="5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466"/>
    <n v="1965"/>
    <n v="59"/>
    <s v="Gen X"/>
    <s v="PhD"/>
    <s v="College"/>
    <s v="Married"/>
    <n v="57236"/>
    <n v="57236"/>
    <s v="Bracket 4"/>
    <n v="1"/>
    <n v="1"/>
    <s v="Parent"/>
    <s v="2014-03-12"/>
    <d v="2014-10-04T00:00:00"/>
    <n v="206"/>
    <n v="22"/>
    <n v="184"/>
    <d v="2014-04-03T00:00:00"/>
    <n v="105"/>
    <n v="0"/>
    <n v="9"/>
    <n v="2"/>
    <n v="1"/>
    <n v="4"/>
    <n v="121"/>
    <n v="0.58737864077669899"/>
    <x v="4"/>
    <s v="No"/>
    <n v="3"/>
    <x v="0"/>
    <n v="4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995"/>
    <n v="1962"/>
    <n v="62"/>
    <s v="Boomers"/>
    <s v="Bachelors"/>
    <s v="College"/>
    <s v="Divorced"/>
    <n v="39552"/>
    <n v="39552"/>
    <s v="Bracket 3"/>
    <n v="1"/>
    <n v="1"/>
    <s v="Parent"/>
    <s v="2012-12-18"/>
    <d v="2014-10-04T00:00:00"/>
    <n v="655"/>
    <n v="54"/>
    <n v="601"/>
    <d v="2013-02-10T00:00:00"/>
    <n v="165"/>
    <n v="3"/>
    <n v="147"/>
    <n v="4"/>
    <n v="24"/>
    <n v="41"/>
    <n v="384"/>
    <n v="0.58625954198473285"/>
    <x v="4"/>
    <s v="Yes"/>
    <n v="7"/>
    <x v="1"/>
    <n v="5"/>
    <n v="6"/>
    <n v="2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9246"/>
    <n v="1985"/>
    <n v="39"/>
    <s v="Millennials"/>
    <s v="Master"/>
    <s v="College"/>
    <s v="Partner"/>
    <n v="40101"/>
    <n v="40101"/>
    <s v="Bracket 3"/>
    <n v="1"/>
    <n v="0"/>
    <s v="Parent"/>
    <s v="2012-10-14"/>
    <d v="2014-10-04T00:00:00"/>
    <n v="720"/>
    <n v="73"/>
    <n v="647"/>
    <d v="2012-12-26T00:00:00"/>
    <n v="171"/>
    <n v="3"/>
    <n v="129"/>
    <n v="26"/>
    <n v="24"/>
    <n v="62"/>
    <n v="415"/>
    <n v="0.57638888888888884"/>
    <x v="4"/>
    <s v="Yes"/>
    <n v="4"/>
    <x v="1"/>
    <n v="6"/>
    <n v="6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472"/>
    <n v="1970"/>
    <n v="54"/>
    <s v="Gen X"/>
    <s v="PhD"/>
    <s v="College"/>
    <s v="Divorced"/>
    <n v="35682"/>
    <n v="35682"/>
    <s v="Bracket 3"/>
    <n v="1"/>
    <n v="0"/>
    <s v="Parent"/>
    <s v="2014-06-27"/>
    <d v="2014-10-04T00:00:00"/>
    <n v="99"/>
    <n v="34"/>
    <n v="65"/>
    <d v="2014-07-31T00:00:00"/>
    <n v="23"/>
    <n v="0"/>
    <n v="8"/>
    <n v="6"/>
    <n v="2"/>
    <n v="18"/>
    <n v="57"/>
    <n v="0.5757575757575758"/>
    <x v="4"/>
    <s v="No"/>
    <n v="1"/>
    <x v="0"/>
    <n v="3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552"/>
    <n v="1963"/>
    <n v="61"/>
    <s v="Boomers"/>
    <s v="Master"/>
    <s v="College"/>
    <s v="Divorced"/>
    <n v="48721"/>
    <n v="48721"/>
    <s v="Bracket 3"/>
    <n v="1"/>
    <n v="1"/>
    <s v="Parent"/>
    <s v="2013-05-13"/>
    <d v="2014-10-04T00:00:00"/>
    <n v="509"/>
    <n v="50"/>
    <n v="459"/>
    <d v="2013-07-02T00:00:00"/>
    <n v="81"/>
    <n v="18"/>
    <n v="113"/>
    <n v="47"/>
    <n v="13"/>
    <n v="21"/>
    <n v="293"/>
    <n v="0.57563850687622786"/>
    <x v="4"/>
    <s v="Yes"/>
    <n v="6"/>
    <x v="1"/>
    <n v="5"/>
    <n v="4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315"/>
    <n v="1960"/>
    <n v="64"/>
    <s v="Boomers"/>
    <s v="Bachelors"/>
    <s v="College"/>
    <s v="Divorced"/>
    <n v="58401"/>
    <n v="58401"/>
    <s v="Bracket 4"/>
    <n v="0"/>
    <n v="1"/>
    <s v="Parent"/>
    <s v="2014-04-20"/>
    <d v="2014-10-04T00:00:00"/>
    <n v="167"/>
    <n v="55"/>
    <n v="112"/>
    <d v="2014-06-14T00:00:00"/>
    <n v="10"/>
    <n v="0"/>
    <n v="11"/>
    <n v="17"/>
    <n v="29"/>
    <n v="29"/>
    <n v="96"/>
    <n v="0.57485029940119758"/>
    <x v="4"/>
    <s v="Yes"/>
    <n v="1"/>
    <x v="0"/>
    <n v="2"/>
    <n v="1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509"/>
    <n v="1955"/>
    <n v="69"/>
    <s v="Boomers"/>
    <s v="Master"/>
    <s v="College"/>
    <s v="Single"/>
    <n v="36927"/>
    <n v="36927"/>
    <s v="Bracket 3"/>
    <n v="1"/>
    <n v="1"/>
    <s v="Parent"/>
    <s v="2014-06-02"/>
    <d v="2014-10-04T00:00:00"/>
    <n v="124"/>
    <n v="46"/>
    <n v="78"/>
    <d v="2014-07-18T00:00:00"/>
    <n v="51"/>
    <n v="0"/>
    <n v="16"/>
    <n v="0"/>
    <n v="0"/>
    <n v="4"/>
    <n v="71"/>
    <n v="0.57258064516129037"/>
    <x v="4"/>
    <s v="No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381"/>
    <n v="1971"/>
    <n v="53"/>
    <s v="Gen X"/>
    <s v="PhD"/>
    <s v="College"/>
    <s v="Married"/>
    <n v="46463"/>
    <n v="46463"/>
    <s v="Bracket 3"/>
    <n v="1"/>
    <n v="1"/>
    <s v="Parent"/>
    <s v="2013-08-18"/>
    <d v="2014-10-04T00:00:00"/>
    <n v="412"/>
    <n v="56"/>
    <n v="356"/>
    <d v="2013-10-13T00:00:00"/>
    <n v="163"/>
    <n v="2"/>
    <n v="40"/>
    <n v="8"/>
    <n v="11"/>
    <n v="11"/>
    <n v="235"/>
    <n v="0.57038834951456308"/>
    <x v="4"/>
    <s v="Yes"/>
    <n v="7"/>
    <x v="1"/>
    <n v="6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05"/>
    <n v="1952"/>
    <n v="72"/>
    <s v="Boomers"/>
    <s v="Bachelors"/>
    <s v="College"/>
    <s v="Partner"/>
    <n v="34074"/>
    <n v="34074"/>
    <s v="Bracket 3"/>
    <n v="1"/>
    <n v="1"/>
    <s v="Parent"/>
    <s v="2013-07-13"/>
    <d v="2014-10-04T00:00:00"/>
    <n v="448"/>
    <n v="69"/>
    <n v="379"/>
    <d v="2013-09-20T00:00:00"/>
    <n v="135"/>
    <n v="1"/>
    <n v="41"/>
    <n v="10"/>
    <n v="1"/>
    <n v="67"/>
    <n v="255"/>
    <n v="0.5691964285714286"/>
    <x v="4"/>
    <s v="Yes"/>
    <n v="5"/>
    <x v="1"/>
    <n v="3"/>
    <n v="3"/>
    <n v="3"/>
    <x v="0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2895"/>
    <n v="1963"/>
    <n v="61"/>
    <s v="Boomers"/>
    <s v="Bachelors"/>
    <s v="College"/>
    <s v="Single"/>
    <n v="49980"/>
    <n v="49980"/>
    <s v="Bracket 3"/>
    <n v="0"/>
    <n v="1"/>
    <s v="Parent"/>
    <s v="2013-10-23"/>
    <d v="2014-10-04T00:00:00"/>
    <n v="346"/>
    <n v="79"/>
    <n v="267"/>
    <d v="2014-01-10T00:00:00"/>
    <n v="104"/>
    <n v="1"/>
    <n v="54"/>
    <n v="13"/>
    <n v="9"/>
    <n v="14"/>
    <n v="195"/>
    <n v="0.56358381502890176"/>
    <x v="4"/>
    <s v="Yes"/>
    <n v="2"/>
    <x v="0"/>
    <n v="5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40"/>
    <n v="1977"/>
    <n v="47"/>
    <s v="Gen X"/>
    <s v="Bachelors"/>
    <s v="College"/>
    <s v="Married"/>
    <n v="42014"/>
    <n v="42014"/>
    <s v="Bracket 3"/>
    <n v="1"/>
    <n v="0"/>
    <s v="Parent"/>
    <s v="2012-08-17"/>
    <d v="2014-10-04T00:00:00"/>
    <n v="778"/>
    <n v="56"/>
    <n v="722"/>
    <d v="2012-10-12T00:00:00"/>
    <n v="244"/>
    <n v="15"/>
    <n v="108"/>
    <n v="4"/>
    <n v="15"/>
    <n v="50"/>
    <n v="436"/>
    <n v="0.56041131105398456"/>
    <x v="4"/>
    <s v="Yes"/>
    <n v="6"/>
    <x v="1"/>
    <n v="6"/>
    <n v="7"/>
    <n v="1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685"/>
    <n v="1977"/>
    <n v="47"/>
    <s v="Gen X"/>
    <s v="Bachelors"/>
    <s v="College"/>
    <s v="Married"/>
    <n v="42014"/>
    <n v="42014"/>
    <s v="Bracket 3"/>
    <n v="1"/>
    <n v="0"/>
    <s v="Parent"/>
    <s v="2012-08-17"/>
    <d v="2014-10-04T00:00:00"/>
    <n v="778"/>
    <n v="56"/>
    <n v="722"/>
    <d v="2012-10-12T00:00:00"/>
    <n v="244"/>
    <n v="15"/>
    <n v="108"/>
    <n v="4"/>
    <n v="15"/>
    <n v="50"/>
    <n v="436"/>
    <n v="0.56041131105398456"/>
    <x v="4"/>
    <s v="Yes"/>
    <n v="6"/>
    <x v="1"/>
    <n v="6"/>
    <n v="7"/>
    <n v="1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9701"/>
    <n v="1988"/>
    <n v="36"/>
    <s v="Millennials"/>
    <s v="Bachelors"/>
    <s v="College"/>
    <s v="Partner"/>
    <n v="41883"/>
    <n v="41883"/>
    <s v="Bracket 3"/>
    <n v="1"/>
    <n v="0"/>
    <s v="Parent"/>
    <s v="2013-03-19"/>
    <d v="2014-10-04T00:00:00"/>
    <n v="564"/>
    <n v="13"/>
    <n v="551"/>
    <d v="2013-04-01T00:00:00"/>
    <n v="32"/>
    <n v="34"/>
    <n v="41"/>
    <n v="73"/>
    <n v="16"/>
    <n v="116"/>
    <n v="312"/>
    <n v="0.55319148936170215"/>
    <x v="4"/>
    <s v="No"/>
    <n v="3"/>
    <x v="0"/>
    <n v="3"/>
    <n v="4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805"/>
    <n v="1960"/>
    <n v="64"/>
    <s v="Boomers"/>
    <s v="Bachelors"/>
    <s v="College"/>
    <s v="Single"/>
    <n v="48904"/>
    <n v="48904"/>
    <s v="Bracket 3"/>
    <n v="0"/>
    <n v="1"/>
    <s v="Parent"/>
    <s v="2012-12-02"/>
    <d v="2014-10-04T00:00:00"/>
    <n v="671"/>
    <n v="1"/>
    <n v="670"/>
    <d v="2012-12-03T00:00:00"/>
    <n v="283"/>
    <n v="10"/>
    <n v="38"/>
    <n v="0"/>
    <n v="13"/>
    <n v="27"/>
    <n v="371"/>
    <n v="0.5529061102831595"/>
    <x v="4"/>
    <s v="No"/>
    <n v="4"/>
    <x v="1"/>
    <n v="4"/>
    <n v="7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12"/>
    <n v="1966"/>
    <n v="58"/>
    <s v="Gen X"/>
    <s v="Bachelors"/>
    <s v="College"/>
    <s v="Married"/>
    <n v="44794"/>
    <n v="44794"/>
    <s v="Bracket 3"/>
    <n v="0"/>
    <n v="1"/>
    <s v="Parent"/>
    <s v="2014-06-08"/>
    <d v="2014-10-04T00:00:00"/>
    <n v="118"/>
    <n v="99"/>
    <n v="19"/>
    <d v="2014-09-15T00:00:00"/>
    <n v="54"/>
    <n v="0"/>
    <n v="7"/>
    <n v="0"/>
    <n v="0"/>
    <n v="4"/>
    <n v="65"/>
    <n v="0.55084745762711862"/>
    <x v="4"/>
    <s v="Yes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68"/>
    <n v="1966"/>
    <n v="58"/>
    <s v="Gen X"/>
    <s v="Bachelors"/>
    <s v="College"/>
    <s v="Married"/>
    <n v="44794"/>
    <n v="44794"/>
    <s v="Bracket 3"/>
    <n v="0"/>
    <n v="1"/>
    <s v="Parent"/>
    <s v="2014-06-08"/>
    <d v="2014-10-04T00:00:00"/>
    <n v="118"/>
    <n v="99"/>
    <n v="19"/>
    <d v="2014-09-15T00:00:00"/>
    <n v="54"/>
    <n v="0"/>
    <n v="7"/>
    <n v="0"/>
    <n v="0"/>
    <n v="4"/>
    <n v="65"/>
    <n v="0.55084745762711862"/>
    <x v="4"/>
    <s v="Yes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969"/>
    <n v="1982"/>
    <n v="42"/>
    <s v="Millennials"/>
    <s v="Bachelors"/>
    <s v="College"/>
    <s v="Partner"/>
    <n v="50272"/>
    <n v="50272"/>
    <s v="Bracket 3"/>
    <n v="1"/>
    <n v="0"/>
    <s v="Parent"/>
    <s v="2013-08-07"/>
    <d v="2014-10-04T00:00:00"/>
    <n v="423"/>
    <n v="75"/>
    <n v="348"/>
    <d v="2013-10-21T00:00:00"/>
    <n v="99"/>
    <n v="13"/>
    <n v="66"/>
    <n v="43"/>
    <n v="8"/>
    <n v="4"/>
    <n v="233"/>
    <n v="0.55082742316784872"/>
    <x v="4"/>
    <s v="Yes"/>
    <n v="3"/>
    <x v="0"/>
    <n v="5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91"/>
    <n v="1949"/>
    <n v="75"/>
    <s v="Boomers"/>
    <s v="Master"/>
    <s v="College"/>
    <s v="Married"/>
    <n v="48150"/>
    <n v="48150"/>
    <s v="Bracket 3"/>
    <n v="0"/>
    <n v="1"/>
    <s v="Parent"/>
    <s v="2013-06-08"/>
    <d v="2014-10-04T00:00:00"/>
    <n v="483"/>
    <n v="24"/>
    <n v="459"/>
    <d v="2013-07-02T00:00:00"/>
    <n v="173"/>
    <n v="2"/>
    <n v="39"/>
    <n v="3"/>
    <n v="2"/>
    <n v="47"/>
    <n v="266"/>
    <n v="0.55072463768115942"/>
    <x v="4"/>
    <s v="No"/>
    <n v="3"/>
    <x v="0"/>
    <n v="4"/>
    <n v="5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096"/>
    <n v="1952"/>
    <n v="72"/>
    <s v="Boomers"/>
    <s v="Postgraduate"/>
    <s v="College"/>
    <s v="Partner"/>
    <n v="57247"/>
    <n v="57247"/>
    <s v="Bracket 4"/>
    <n v="0"/>
    <n v="1"/>
    <s v="Parent"/>
    <s v="2013-08-08"/>
    <d v="2014-10-04T00:00:00"/>
    <n v="422"/>
    <n v="50"/>
    <n v="372"/>
    <d v="2013-09-27T00:00:00"/>
    <n v="99"/>
    <n v="4"/>
    <n v="32"/>
    <n v="37"/>
    <n v="54"/>
    <n v="6"/>
    <n v="232"/>
    <n v="0.54976303317535546"/>
    <x v="4"/>
    <s v="Yes"/>
    <n v="2"/>
    <x v="0"/>
    <n v="7"/>
    <n v="2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488"/>
    <n v="1959"/>
    <n v="65"/>
    <s v="Boomers"/>
    <s v="PhD"/>
    <s v="College"/>
    <s v="Married"/>
    <n v="38829"/>
    <n v="38829"/>
    <s v="Bracket 3"/>
    <n v="0"/>
    <n v="1"/>
    <s v="Parent"/>
    <s v="2014-04-06"/>
    <d v="2014-10-04T00:00:00"/>
    <n v="181"/>
    <n v="86"/>
    <n v="95"/>
    <d v="2014-07-01T00:00:00"/>
    <n v="76"/>
    <n v="0"/>
    <n v="7"/>
    <n v="0"/>
    <n v="0"/>
    <n v="16"/>
    <n v="99"/>
    <n v="0.54696132596685088"/>
    <x v="4"/>
    <s v="Yes"/>
    <n v="1"/>
    <x v="0"/>
    <n v="2"/>
    <n v="3"/>
    <n v="2"/>
    <x v="2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594"/>
    <n v="1958"/>
    <n v="66"/>
    <s v="Boomers"/>
    <s v="PhD"/>
    <s v="College"/>
    <s v="Widow"/>
    <n v="50520"/>
    <n v="50520"/>
    <s v="Bracket 3"/>
    <n v="0"/>
    <n v="1"/>
    <s v="Parent"/>
    <s v="2014-01-28"/>
    <d v="2014-10-04T00:00:00"/>
    <n v="249"/>
    <n v="25"/>
    <n v="224"/>
    <d v="2014-02-22T00:00:00"/>
    <n v="112"/>
    <n v="0"/>
    <n v="6"/>
    <n v="2"/>
    <n v="1"/>
    <n v="14"/>
    <n v="135"/>
    <n v="0.54216867469879515"/>
    <x v="4"/>
    <s v="No"/>
    <n v="2"/>
    <x v="0"/>
    <n v="3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95"/>
    <n v="1948"/>
    <n v="76"/>
    <s v="Boomers"/>
    <s v="PhD"/>
    <s v="College"/>
    <s v="Married"/>
    <n v="56223"/>
    <n v="56223"/>
    <s v="Bracket 4"/>
    <n v="0"/>
    <n v="1"/>
    <s v="Parent"/>
    <s v="2013-12-20"/>
    <d v="2014-10-04T00:00:00"/>
    <n v="288"/>
    <n v="72"/>
    <n v="216"/>
    <d v="2014-03-02T00:00:00"/>
    <n v="77"/>
    <n v="28"/>
    <n v="31"/>
    <n v="16"/>
    <n v="0"/>
    <n v="4"/>
    <n v="156"/>
    <n v="0.54166666666666663"/>
    <x v="4"/>
    <s v="Yes"/>
    <n v="2"/>
    <x v="0"/>
    <n v="5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815"/>
    <n v="1975"/>
    <n v="49"/>
    <s v="Gen X"/>
    <s v="Bachelors"/>
    <s v="College"/>
    <s v="Married"/>
    <n v="33183"/>
    <n v="33183"/>
    <s v="Bracket 3"/>
    <n v="1"/>
    <n v="0"/>
    <s v="Parent"/>
    <s v="2014-02-24"/>
    <d v="2014-10-04T00:00:00"/>
    <n v="222"/>
    <n v="46"/>
    <n v="176"/>
    <d v="2014-04-11T00:00:00"/>
    <n v="7"/>
    <n v="5"/>
    <n v="39"/>
    <n v="17"/>
    <n v="15"/>
    <n v="37"/>
    <n v="120"/>
    <n v="0.54054054054054057"/>
    <x v="4"/>
    <s v="No"/>
    <n v="2"/>
    <x v="0"/>
    <n v="3"/>
    <n v="4"/>
    <n v="0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82"/>
    <n v="1953"/>
    <n v="71"/>
    <s v="Boomers"/>
    <s v="Bachelors"/>
    <s v="College"/>
    <s v="Partner"/>
    <n v="48794"/>
    <n v="48794"/>
    <s v="Bracket 3"/>
    <n v="1"/>
    <n v="1"/>
    <s v="Parent"/>
    <s v="2014-06-26"/>
    <d v="2014-10-04T00:00:00"/>
    <n v="100"/>
    <n v="97"/>
    <n v="3"/>
    <d v="2014-10-01T00:00:00"/>
    <n v="25"/>
    <n v="0"/>
    <n v="11"/>
    <n v="3"/>
    <n v="0"/>
    <n v="15"/>
    <n v="54"/>
    <n v="0.54"/>
    <x v="4"/>
    <s v="Yes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176"/>
    <n v="1968"/>
    <n v="56"/>
    <s v="Gen X"/>
    <s v="Bachelors"/>
    <s v="College"/>
    <s v="Single"/>
    <n v="57107"/>
    <n v="57107"/>
    <s v="Bracket 4"/>
    <n v="0"/>
    <n v="1"/>
    <s v="Parent"/>
    <s v="2012-08-24"/>
    <d v="2014-10-04T00:00:00"/>
    <n v="771"/>
    <n v="44"/>
    <n v="727"/>
    <d v="2012-10-07T00:00:00"/>
    <n v="159"/>
    <n v="0"/>
    <n v="120"/>
    <n v="0"/>
    <n v="0"/>
    <n v="137"/>
    <n v="416"/>
    <n v="0.53955901426718544"/>
    <x v="4"/>
    <s v="No"/>
    <n v="7"/>
    <x v="1"/>
    <n v="8"/>
    <n v="4"/>
    <n v="4"/>
    <x v="0"/>
    <n v="8"/>
    <n v="0"/>
    <n v="1"/>
    <n v="0"/>
    <n v="1"/>
    <n v="0"/>
    <n v="2"/>
    <x v="5"/>
    <n v="1"/>
    <s v="Converted"/>
    <x v="0"/>
    <n v="3"/>
    <n v="11"/>
    <n v="0"/>
    <n v="3"/>
    <n v="0"/>
    <n v="1"/>
    <n v="4"/>
    <x v="1"/>
  </r>
  <r>
    <n v="10500"/>
    <n v="1984"/>
    <n v="40"/>
    <s v="Millennials"/>
    <s v="Bachelors"/>
    <s v="College"/>
    <s v="Married"/>
    <n v="31761"/>
    <n v="31761"/>
    <s v="Bracket 3"/>
    <n v="1"/>
    <n v="0"/>
    <s v="Parent"/>
    <s v="2014-04-05"/>
    <d v="2014-10-04T00:00:00"/>
    <n v="182"/>
    <n v="96"/>
    <n v="86"/>
    <d v="2014-07-10T00:00:00"/>
    <n v="19"/>
    <n v="1"/>
    <n v="20"/>
    <n v="16"/>
    <n v="14"/>
    <n v="28"/>
    <n v="98"/>
    <n v="0.53846153846153844"/>
    <x v="4"/>
    <s v="Yes"/>
    <n v="2"/>
    <x v="0"/>
    <n v="4"/>
    <n v="3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640"/>
    <n v="1974"/>
    <n v="50"/>
    <s v="Gen X"/>
    <s v="Bachelors"/>
    <s v="College"/>
    <s v="Partner"/>
    <n v="44392"/>
    <n v="44392"/>
    <s v="Bracket 3"/>
    <n v="1"/>
    <n v="1"/>
    <s v="Parent"/>
    <s v="2013-09-05"/>
    <d v="2014-10-04T00:00:00"/>
    <n v="394"/>
    <n v="71"/>
    <n v="323"/>
    <d v="2013-11-15T00:00:00"/>
    <n v="87"/>
    <n v="5"/>
    <n v="71"/>
    <n v="7"/>
    <n v="12"/>
    <n v="29"/>
    <n v="211"/>
    <n v="0.53553299492385786"/>
    <x v="4"/>
    <s v="Yes"/>
    <n v="5"/>
    <x v="1"/>
    <n v="4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25"/>
    <n v="1958"/>
    <n v="66"/>
    <s v="Boomers"/>
    <s v="Postgraduate"/>
    <s v="College"/>
    <s v="Partner"/>
    <n v="53083"/>
    <n v="53083"/>
    <s v="Bracket 4"/>
    <n v="1"/>
    <n v="1"/>
    <s v="Parent"/>
    <s v="2013-05-15"/>
    <d v="2014-10-04T00:00:00"/>
    <n v="507"/>
    <n v="65"/>
    <n v="442"/>
    <d v="2013-07-19T00:00:00"/>
    <n v="215"/>
    <n v="7"/>
    <n v="33"/>
    <n v="3"/>
    <n v="0"/>
    <n v="13"/>
    <n v="271"/>
    <n v="0.53451676528599601"/>
    <x v="4"/>
    <s v="Yes"/>
    <n v="6"/>
    <x v="1"/>
    <n v="5"/>
    <n v="5"/>
    <n v="1"/>
    <x v="0"/>
    <n v="7"/>
    <n v="0"/>
    <n v="0"/>
    <n v="0"/>
    <n v="1"/>
    <n v="0"/>
    <n v="1"/>
    <x v="4"/>
    <n v="1"/>
    <s v="Converted"/>
    <x v="0"/>
    <n v="3"/>
    <n v="11"/>
    <n v="0"/>
    <n v="3"/>
    <n v="0"/>
    <n v="1"/>
    <n v="4"/>
    <x v="1"/>
  </r>
  <r>
    <n v="975"/>
    <n v="1956"/>
    <n v="68"/>
    <s v="Boomers"/>
    <s v="Bachelors"/>
    <s v="College"/>
    <s v="Single"/>
    <n v="54252"/>
    <n v="54252"/>
    <s v="Bracket 4"/>
    <n v="1"/>
    <n v="1"/>
    <s v="Parent"/>
    <s v="2013-05-28"/>
    <d v="2014-10-04T00:00:00"/>
    <n v="494"/>
    <n v="25"/>
    <n v="469"/>
    <d v="2013-06-22T00:00:00"/>
    <n v="178"/>
    <n v="4"/>
    <n v="26"/>
    <n v="8"/>
    <n v="4"/>
    <n v="44"/>
    <n v="264"/>
    <n v="0.53441295546558709"/>
    <x v="4"/>
    <s v="No"/>
    <n v="5"/>
    <x v="1"/>
    <n v="5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54"/>
    <n v="1960"/>
    <n v="64"/>
    <s v="Boomers"/>
    <s v="High School"/>
    <s v="No College"/>
    <s v="Widow"/>
    <n v="22123"/>
    <n v="22123"/>
    <s v="Bracket 2"/>
    <n v="0"/>
    <n v="0"/>
    <s v="Not Parent"/>
    <s v="2014-03-27"/>
    <d v="2014-10-04T00:00:00"/>
    <n v="191"/>
    <n v="77"/>
    <n v="114"/>
    <d v="2014-06-12T00:00:00"/>
    <n v="3"/>
    <n v="3"/>
    <n v="24"/>
    <n v="34"/>
    <n v="7"/>
    <n v="31"/>
    <n v="102"/>
    <n v="0.53403141361256545"/>
    <x v="4"/>
    <s v="Yes"/>
    <n v="1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54"/>
    <n v="1972"/>
    <n v="52"/>
    <s v="Gen X"/>
    <s v="Master"/>
    <s v="College"/>
    <s v="Divorced"/>
    <n v="42618"/>
    <n v="42618"/>
    <s v="Bracket 3"/>
    <n v="1"/>
    <n v="0"/>
    <s v="Parent"/>
    <s v="2013-10-09"/>
    <d v="2014-10-04T00:00:00"/>
    <n v="360"/>
    <n v="92"/>
    <n v="268"/>
    <d v="2014-01-09T00:00:00"/>
    <n v="76"/>
    <n v="14"/>
    <n v="74"/>
    <n v="13"/>
    <n v="5"/>
    <n v="10"/>
    <n v="192"/>
    <n v="0.53333333333333333"/>
    <x v="4"/>
    <s v="Yes"/>
    <n v="2"/>
    <x v="0"/>
    <n v="4"/>
    <n v="5"/>
    <n v="0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26"/>
    <n v="1973"/>
    <n v="51"/>
    <s v="Gen X"/>
    <s v="Bachelors"/>
    <s v="College"/>
    <s v="Married"/>
    <n v="51148"/>
    <n v="51148"/>
    <s v="Bracket 3"/>
    <n v="1"/>
    <n v="1"/>
    <s v="Parent"/>
    <s v="2013-02-18"/>
    <d v="2014-10-04T00:00:00"/>
    <n v="593"/>
    <n v="38"/>
    <n v="555"/>
    <d v="2013-03-28T00:00:00"/>
    <n v="235"/>
    <n v="6"/>
    <n v="45"/>
    <n v="8"/>
    <n v="9"/>
    <n v="12"/>
    <n v="315"/>
    <n v="0.53119730185497471"/>
    <x v="4"/>
    <s v="No"/>
    <n v="4"/>
    <x v="1"/>
    <n v="6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8"/>
    <n v="1989"/>
    <n v="35"/>
    <s v="Millennials"/>
    <s v="Bachelors"/>
    <s v="College"/>
    <s v="Single"/>
    <n v="46107"/>
    <n v="46107"/>
    <s v="Bracket 3"/>
    <n v="1"/>
    <n v="0"/>
    <s v="Parent"/>
    <s v="2014-02-10"/>
    <d v="2014-10-04T00:00:00"/>
    <n v="236"/>
    <n v="78"/>
    <n v="158"/>
    <d v="2014-04-29T00:00:00"/>
    <n v="31"/>
    <n v="9"/>
    <n v="27"/>
    <n v="16"/>
    <n v="9"/>
    <n v="33"/>
    <n v="125"/>
    <n v="0.52966101694915257"/>
    <x v="4"/>
    <s v="Yes"/>
    <n v="1"/>
    <x v="0"/>
    <n v="4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48"/>
    <n v="1956"/>
    <n v="68"/>
    <s v="Boomers"/>
    <s v="Bachelors"/>
    <s v="College"/>
    <s v="Single"/>
    <n v="46998"/>
    <n v="46998"/>
    <s v="Bracket 3"/>
    <n v="0"/>
    <n v="1"/>
    <s v="Parent"/>
    <s v="2012-10-22"/>
    <d v="2014-10-04T00:00:00"/>
    <n v="712"/>
    <n v="55"/>
    <n v="657"/>
    <d v="2012-12-16T00:00:00"/>
    <n v="172"/>
    <n v="41"/>
    <n v="86"/>
    <n v="45"/>
    <n v="6"/>
    <n v="27"/>
    <n v="377"/>
    <n v="0.5294943820224719"/>
    <x v="4"/>
    <s v="Yes"/>
    <n v="5"/>
    <x v="1"/>
    <n v="5"/>
    <n v="5"/>
    <n v="3"/>
    <x v="0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158"/>
    <n v="1966"/>
    <n v="58"/>
    <s v="Gen X"/>
    <s v="Bachelors"/>
    <s v="College"/>
    <s v="Divorced"/>
    <n v="48877"/>
    <n v="48877"/>
    <s v="Bracket 3"/>
    <n v="0"/>
    <n v="1"/>
    <s v="Parent"/>
    <s v="2014-01-05"/>
    <d v="2014-10-04T00:00:00"/>
    <n v="272"/>
    <n v="27"/>
    <n v="245"/>
    <d v="2014-02-01T00:00:00"/>
    <n v="102"/>
    <n v="1"/>
    <n v="15"/>
    <n v="2"/>
    <n v="0"/>
    <n v="24"/>
    <n v="144"/>
    <n v="0.52941176470588236"/>
    <x v="4"/>
    <s v="No"/>
    <n v="1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099"/>
    <n v="1970"/>
    <n v="54"/>
    <s v="Gen X"/>
    <s v="Bachelors"/>
    <s v="College"/>
    <s v="Divorced"/>
    <n v="44267"/>
    <n v="44267"/>
    <s v="Bracket 3"/>
    <n v="1"/>
    <n v="1"/>
    <s v="Parent"/>
    <s v="2013-02-25"/>
    <d v="2014-10-04T00:00:00"/>
    <n v="586"/>
    <n v="48"/>
    <n v="538"/>
    <d v="2013-04-14T00:00:00"/>
    <n v="183"/>
    <n v="5"/>
    <n v="65"/>
    <n v="3"/>
    <n v="5"/>
    <n v="49"/>
    <n v="310"/>
    <n v="0.52901023890784982"/>
    <x v="4"/>
    <s v="No"/>
    <n v="5"/>
    <x v="1"/>
    <n v="4"/>
    <n v="5"/>
    <n v="2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653"/>
    <n v="1970"/>
    <n v="54"/>
    <s v="Gen X"/>
    <s v="PhD"/>
    <s v="College"/>
    <s v="Married"/>
    <n v="55158"/>
    <n v="55158"/>
    <s v="Bracket 4"/>
    <n v="1"/>
    <n v="1"/>
    <s v="Parent"/>
    <s v="2012-07-30"/>
    <d v="2014-10-04T00:00:00"/>
    <n v="796"/>
    <n v="72"/>
    <n v="724"/>
    <d v="2012-10-10T00:00:00"/>
    <n v="293"/>
    <n v="0"/>
    <n v="87"/>
    <n v="4"/>
    <n v="11"/>
    <n v="23"/>
    <n v="418"/>
    <n v="0.52512562814070352"/>
    <x v="4"/>
    <s v="Yes"/>
    <n v="4"/>
    <x v="1"/>
    <n v="5"/>
    <n v="7"/>
    <n v="2"/>
    <x v="2"/>
    <n v="7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1131"/>
    <n v="1967"/>
    <n v="57"/>
    <s v="Gen X"/>
    <s v="PhD"/>
    <s v="College"/>
    <s v="Single"/>
    <n v="52569"/>
    <n v="52569"/>
    <s v="Bracket 3"/>
    <n v="0"/>
    <n v="1"/>
    <s v="Parent"/>
    <s v="2014-04-05"/>
    <d v="2014-10-04T00:00:00"/>
    <n v="182"/>
    <n v="54"/>
    <n v="128"/>
    <d v="2014-05-29T00:00:00"/>
    <n v="85"/>
    <n v="0"/>
    <n v="3"/>
    <n v="0"/>
    <n v="0"/>
    <n v="7"/>
    <n v="95"/>
    <n v="0.52197802197802201"/>
    <x v="4"/>
    <s v="Yes"/>
    <n v="1"/>
    <x v="0"/>
    <n v="4"/>
    <n v="2"/>
    <n v="0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47"/>
    <n v="1971"/>
    <n v="53"/>
    <s v="Gen X"/>
    <s v="Bachelors"/>
    <s v="College"/>
    <s v="Married"/>
    <n v="36715"/>
    <n v="36715"/>
    <s v="Bracket 3"/>
    <n v="1"/>
    <n v="0"/>
    <s v="Parent"/>
    <s v="2012-11-17"/>
    <d v="2014-10-04T00:00:00"/>
    <n v="686"/>
    <n v="16"/>
    <n v="670"/>
    <d v="2012-12-03T00:00:00"/>
    <n v="172"/>
    <n v="10"/>
    <n v="125"/>
    <n v="21"/>
    <n v="13"/>
    <n v="16"/>
    <n v="357"/>
    <n v="0.52040816326530615"/>
    <x v="4"/>
    <s v="No"/>
    <n v="6"/>
    <x v="1"/>
    <n v="4"/>
    <n v="7"/>
    <n v="2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2404"/>
    <n v="1976"/>
    <n v="48"/>
    <s v="Gen X"/>
    <s v="Bachelors"/>
    <s v="College"/>
    <s v="Married"/>
    <n v="53359"/>
    <n v="53359"/>
    <s v="Bracket 4"/>
    <n v="1"/>
    <n v="1"/>
    <s v="Parent"/>
    <s v="2013-05-27"/>
    <d v="2014-10-04T00:00:00"/>
    <n v="495"/>
    <n v="4"/>
    <n v="491"/>
    <d v="2013-05-31T00:00:00"/>
    <n v="173"/>
    <n v="4"/>
    <n v="30"/>
    <n v="3"/>
    <n v="6"/>
    <n v="41"/>
    <n v="257"/>
    <n v="0.5191919191919192"/>
    <x v="4"/>
    <s v="No"/>
    <n v="4"/>
    <x v="1"/>
    <n v="4"/>
    <n v="5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1166"/>
    <n v="1961"/>
    <n v="63"/>
    <s v="Boomers"/>
    <s v="Bachelors"/>
    <s v="College"/>
    <s v="Married"/>
    <n v="49678"/>
    <n v="49678"/>
    <s v="Bracket 3"/>
    <n v="0"/>
    <n v="1"/>
    <s v="Parent"/>
    <s v="2013-02-02"/>
    <d v="2014-10-04T00:00:00"/>
    <n v="609"/>
    <n v="81"/>
    <n v="528"/>
    <d v="2013-04-24T00:00:00"/>
    <n v="229"/>
    <n v="5"/>
    <n v="56"/>
    <n v="3"/>
    <n v="2"/>
    <n v="20"/>
    <n v="315"/>
    <n v="0.51724137931034486"/>
    <x v="4"/>
    <s v="Yes"/>
    <n v="2"/>
    <x v="0"/>
    <n v="4"/>
    <n v="6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87"/>
    <n v="1976"/>
    <n v="48"/>
    <s v="Gen X"/>
    <s v="PhD"/>
    <s v="College"/>
    <s v="Partner"/>
    <n v="52190"/>
    <n v="52190"/>
    <s v="Bracket 3"/>
    <n v="1"/>
    <n v="1"/>
    <s v="Parent"/>
    <s v="2014-05-08"/>
    <d v="2014-10-04T00:00:00"/>
    <n v="149"/>
    <n v="39"/>
    <n v="110"/>
    <d v="2014-06-16T00:00:00"/>
    <n v="42"/>
    <n v="0"/>
    <n v="17"/>
    <n v="0"/>
    <n v="0"/>
    <n v="18"/>
    <n v="77"/>
    <n v="0.51677852348993292"/>
    <x v="4"/>
    <s v="No"/>
    <n v="3"/>
    <x v="0"/>
    <n v="3"/>
    <n v="2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1"/>
    <n v="4"/>
    <x v="1"/>
  </r>
  <r>
    <n v="8017"/>
    <n v="1981"/>
    <n v="43"/>
    <s v="Millennials"/>
    <s v="Postgraduate"/>
    <s v="College"/>
    <s v="Married"/>
    <n v="51111"/>
    <n v="51111"/>
    <s v="Bracket 3"/>
    <n v="1"/>
    <n v="1"/>
    <s v="Parent"/>
    <s v="2014-06-19"/>
    <d v="2014-10-04T00:00:00"/>
    <n v="107"/>
    <n v="83"/>
    <n v="24"/>
    <d v="2014-09-10T00:00:00"/>
    <n v="22"/>
    <n v="0"/>
    <n v="19"/>
    <n v="6"/>
    <n v="5"/>
    <n v="3"/>
    <n v="55"/>
    <n v="0.51401869158878499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78"/>
    <n v="1985"/>
    <n v="39"/>
    <s v="Millennials"/>
    <s v="Bachelors"/>
    <s v="College"/>
    <s v="Single"/>
    <n v="66503"/>
    <n v="66503"/>
    <s v="Bracket 4"/>
    <n v="1"/>
    <n v="0"/>
    <s v="Parent"/>
    <s v="2012-08-14"/>
    <d v="2014-10-04T00:00:00"/>
    <n v="781"/>
    <n v="30"/>
    <n v="751"/>
    <d v="2012-09-13T00:00:00"/>
    <n v="91"/>
    <n v="64"/>
    <n v="128"/>
    <n v="65"/>
    <n v="3"/>
    <n v="50"/>
    <n v="401"/>
    <n v="0.51344430217669657"/>
    <x v="4"/>
    <s v="No"/>
    <n v="2"/>
    <x v="0"/>
    <n v="6"/>
    <n v="4"/>
    <n v="3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371"/>
    <n v="1989"/>
    <n v="35"/>
    <s v="Millennials"/>
    <s v="Bachelors"/>
    <s v="College"/>
    <s v="Single"/>
    <n v="21474"/>
    <n v="21474"/>
    <s v="Bracket 2"/>
    <n v="1"/>
    <n v="0"/>
    <s v="Parent"/>
    <s v="2014-04-08"/>
    <d v="2014-10-04T00:00:00"/>
    <n v="179"/>
    <n v="0"/>
    <n v="179"/>
    <d v="2014-04-08T00:00:00"/>
    <n v="6"/>
    <n v="16"/>
    <n v="24"/>
    <n v="11"/>
    <n v="0"/>
    <n v="34"/>
    <n v="91"/>
    <n v="0.50837988826815639"/>
    <x v="4"/>
    <s v="No"/>
    <n v="2"/>
    <x v="0"/>
    <n v="2"/>
    <n v="3"/>
    <n v="1"/>
    <x v="2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99"/>
    <n v="1962"/>
    <n v="62"/>
    <s v="Boomers"/>
    <s v="Master"/>
    <s v="College"/>
    <s v="Single"/>
    <n v="45183"/>
    <n v="45183"/>
    <s v="Bracket 3"/>
    <n v="0"/>
    <n v="0"/>
    <s v="Not Parent"/>
    <s v="2013-01-20"/>
    <d v="2014-10-04T00:00:00"/>
    <n v="622"/>
    <n v="33"/>
    <n v="589"/>
    <d v="2013-02-22T00:00:00"/>
    <n v="219"/>
    <n v="3"/>
    <n v="60"/>
    <n v="12"/>
    <n v="9"/>
    <n v="12"/>
    <n v="315"/>
    <n v="0.50643086816720262"/>
    <x v="4"/>
    <s v="No"/>
    <n v="1"/>
    <x v="0"/>
    <n v="7"/>
    <n v="4"/>
    <n v="1"/>
    <x v="0"/>
    <n v="7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1448"/>
    <n v="1963"/>
    <n v="61"/>
    <s v="Boomers"/>
    <s v="Master"/>
    <s v="College"/>
    <s v="Married"/>
    <n v="33562"/>
    <n v="33562"/>
    <s v="Bracket 3"/>
    <n v="1"/>
    <n v="2"/>
    <s v="Parent"/>
    <s v="2014-06-25"/>
    <d v="2014-10-04T00:00:00"/>
    <n v="101"/>
    <n v="33"/>
    <n v="68"/>
    <d v="2014-07-28T00:00:00"/>
    <n v="21"/>
    <n v="12"/>
    <n v="12"/>
    <n v="0"/>
    <n v="3"/>
    <n v="3"/>
    <n v="51"/>
    <n v="0.50495049504950495"/>
    <x v="4"/>
    <s v="No"/>
    <n v="3"/>
    <x v="0"/>
    <n v="4"/>
    <n v="2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404"/>
    <n v="1969"/>
    <n v="55"/>
    <s v="Gen X"/>
    <s v="Bachelors"/>
    <s v="College"/>
    <s v="Partner"/>
    <n v="58917"/>
    <n v="58917"/>
    <s v="Bracket 4"/>
    <n v="1"/>
    <n v="2"/>
    <s v="Parent"/>
    <s v="2013-03-24"/>
    <d v="2014-10-04T00:00:00"/>
    <n v="559"/>
    <n v="10"/>
    <n v="549"/>
    <d v="2013-04-03T00:00:00"/>
    <n v="151"/>
    <n v="7"/>
    <n v="89"/>
    <n v="0"/>
    <n v="7"/>
    <n v="28"/>
    <n v="282"/>
    <n v="0.50447227191413235"/>
    <x v="4"/>
    <s v="No"/>
    <n v="5"/>
    <x v="1"/>
    <n v="6"/>
    <n v="4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5253"/>
    <n v="1956"/>
    <n v="68"/>
    <s v="Boomers"/>
    <s v="Master"/>
    <s v="College"/>
    <s v="Partner"/>
    <n v="54603"/>
    <n v="54603"/>
    <s v="Bracket 4"/>
    <n v="1"/>
    <n v="1"/>
    <s v="Parent"/>
    <s v="2013-07-09"/>
    <d v="2014-10-04T00:00:00"/>
    <n v="452"/>
    <n v="85"/>
    <n v="367"/>
    <d v="2013-10-02T00:00:00"/>
    <n v="145"/>
    <n v="13"/>
    <n v="46"/>
    <n v="17"/>
    <n v="2"/>
    <n v="4"/>
    <n v="227"/>
    <n v="0.50221238938053092"/>
    <x v="4"/>
    <s v="Yes"/>
    <n v="6"/>
    <x v="1"/>
    <n v="4"/>
    <n v="4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486"/>
    <n v="1971"/>
    <n v="53"/>
    <s v="Gen X"/>
    <s v="Master"/>
    <s v="College"/>
    <s v="Partner"/>
    <n v="30538"/>
    <n v="30538"/>
    <s v="Bracket 2"/>
    <n v="1"/>
    <n v="0"/>
    <s v="Parent"/>
    <s v="2012-10-01"/>
    <d v="2014-10-04T00:00:00"/>
    <n v="733"/>
    <n v="27"/>
    <n v="706"/>
    <d v="2012-10-28T00:00:00"/>
    <n v="284"/>
    <n v="0"/>
    <n v="52"/>
    <n v="8"/>
    <n v="3"/>
    <n v="20"/>
    <n v="367"/>
    <n v="0.50068212824010916"/>
    <x v="4"/>
    <s v="No"/>
    <n v="4"/>
    <x v="1"/>
    <n v="4"/>
    <n v="9"/>
    <n v="0"/>
    <x v="2"/>
    <n v="10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55"/>
    <n v="1992"/>
    <n v="32"/>
    <s v="Millennials"/>
    <s v="High School"/>
    <s v="No College"/>
    <s v="Single"/>
    <n v="18746"/>
    <n v="18746"/>
    <s v="Bracket 2"/>
    <n v="1"/>
    <n v="0"/>
    <s v="Parent"/>
    <s v="2014-05-29"/>
    <d v="2014-10-04T00:00:00"/>
    <n v="128"/>
    <n v="41"/>
    <n v="87"/>
    <d v="2014-07-09T00:00:00"/>
    <n v="2"/>
    <n v="10"/>
    <n v="11"/>
    <n v="12"/>
    <n v="9"/>
    <n v="20"/>
    <n v="64"/>
    <n v="0.5"/>
    <x v="4"/>
    <s v="No"/>
    <n v="2"/>
    <x v="0"/>
    <n v="3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47"/>
    <n v="1976"/>
    <n v="48"/>
    <s v="Gen X"/>
    <s v="Bachelors"/>
    <s v="College"/>
    <s v="Divorced"/>
    <n v="40780"/>
    <n v="40780"/>
    <s v="Bracket 3"/>
    <n v="0"/>
    <n v="1"/>
    <s v="Parent"/>
    <s v="2012-09-08"/>
    <d v="2014-10-04T00:00:00"/>
    <n v="756"/>
    <n v="30"/>
    <n v="726"/>
    <d v="2012-10-08T00:00:00"/>
    <n v="229"/>
    <n v="27"/>
    <n v="71"/>
    <n v="13"/>
    <n v="3"/>
    <n v="34"/>
    <n v="377"/>
    <n v="0.49867724867724866"/>
    <x v="4"/>
    <s v="No"/>
    <n v="4"/>
    <x v="1"/>
    <n v="5"/>
    <n v="7"/>
    <n v="1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533"/>
    <n v="1964"/>
    <n v="60"/>
    <s v="Boomers"/>
    <s v="Bachelors"/>
    <s v="College"/>
    <s v="Married"/>
    <n v="49096"/>
    <n v="49096"/>
    <s v="Bracket 3"/>
    <n v="1"/>
    <n v="1"/>
    <s v="Parent"/>
    <s v="2013-09-24"/>
    <d v="2014-10-04T00:00:00"/>
    <n v="375"/>
    <n v="15"/>
    <n v="360"/>
    <d v="2013-10-09T00:00:00"/>
    <n v="144"/>
    <n v="1"/>
    <n v="32"/>
    <n v="2"/>
    <n v="1"/>
    <n v="7"/>
    <n v="187"/>
    <n v="0.49866666666666665"/>
    <x v="4"/>
    <s v="No"/>
    <n v="4"/>
    <x v="1"/>
    <n v="4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61"/>
    <n v="1971"/>
    <n v="53"/>
    <s v="Gen X"/>
    <s v="Bachelors"/>
    <s v="College"/>
    <s v="Partner"/>
    <n v="34600"/>
    <n v="34600"/>
    <s v="Bracket 3"/>
    <n v="1"/>
    <n v="1"/>
    <s v="Parent"/>
    <s v="2013-01-01"/>
    <d v="2014-10-04T00:00:00"/>
    <n v="641"/>
    <n v="8"/>
    <n v="633"/>
    <d v="2013-01-09T00:00:00"/>
    <n v="199"/>
    <n v="33"/>
    <n v="60"/>
    <n v="8"/>
    <n v="3"/>
    <n v="15"/>
    <n v="318"/>
    <n v="0.49609984399375973"/>
    <x v="4"/>
    <s v="No"/>
    <n v="5"/>
    <x v="1"/>
    <n v="5"/>
    <n v="5"/>
    <n v="2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2452"/>
    <n v="1971"/>
    <n v="53"/>
    <s v="Gen X"/>
    <s v="Bachelors"/>
    <s v="College"/>
    <s v="Partner"/>
    <n v="34600"/>
    <n v="34600"/>
    <s v="Bracket 3"/>
    <n v="1"/>
    <n v="1"/>
    <s v="Parent"/>
    <s v="2013-01-01"/>
    <d v="2014-10-04T00:00:00"/>
    <n v="641"/>
    <n v="8"/>
    <n v="633"/>
    <d v="2013-01-09T00:00:00"/>
    <n v="199"/>
    <n v="33"/>
    <n v="60"/>
    <n v="8"/>
    <n v="3"/>
    <n v="15"/>
    <n v="318"/>
    <n v="0.49609984399375973"/>
    <x v="4"/>
    <s v="No"/>
    <n v="5"/>
    <x v="1"/>
    <n v="5"/>
    <n v="5"/>
    <n v="2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4437"/>
    <n v="1962"/>
    <n v="62"/>
    <s v="Boomers"/>
    <s v="Bachelors"/>
    <s v="College"/>
    <s v="Married"/>
    <n v="65316"/>
    <n v="65316"/>
    <s v="Bracket 4"/>
    <n v="1"/>
    <n v="1"/>
    <s v="Parent"/>
    <s v="2013-04-24"/>
    <d v="2014-10-04T00:00:00"/>
    <n v="528"/>
    <n v="65"/>
    <n v="463"/>
    <d v="2013-06-28T00:00:00"/>
    <n v="112"/>
    <n v="6"/>
    <n v="92"/>
    <n v="3"/>
    <n v="9"/>
    <n v="38"/>
    <n v="260"/>
    <n v="0.49242424242424243"/>
    <x v="4"/>
    <s v="Yes"/>
    <n v="2"/>
    <x v="0"/>
    <n v="5"/>
    <n v="3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86"/>
    <n v="1952"/>
    <n v="72"/>
    <s v="Boomers"/>
    <s v="Bachelors"/>
    <s v="College"/>
    <s v="Single"/>
    <n v="44213"/>
    <n v="44213"/>
    <s v="Bracket 3"/>
    <n v="1"/>
    <n v="1"/>
    <s v="Parent"/>
    <s v="2013-11-29"/>
    <d v="2014-10-04T00:00:00"/>
    <n v="309"/>
    <n v="48"/>
    <n v="261"/>
    <d v="2014-01-16T00:00:00"/>
    <n v="95"/>
    <n v="11"/>
    <n v="35"/>
    <n v="0"/>
    <n v="4"/>
    <n v="7"/>
    <n v="152"/>
    <n v="0.49190938511326859"/>
    <x v="4"/>
    <s v="No"/>
    <n v="4"/>
    <x v="1"/>
    <n v="5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818"/>
    <n v="1974"/>
    <n v="50"/>
    <s v="Gen X"/>
    <s v="Bachelors"/>
    <s v="College"/>
    <s v="Married"/>
    <n v="44989"/>
    <n v="44989"/>
    <s v="Bracket 3"/>
    <n v="0"/>
    <n v="1"/>
    <s v="Parent"/>
    <s v="2012-09-12"/>
    <d v="2014-10-04T00:00:00"/>
    <n v="752"/>
    <n v="26"/>
    <n v="726"/>
    <d v="2012-10-08T00:00:00"/>
    <n v="98"/>
    <n v="0"/>
    <n v="106"/>
    <n v="49"/>
    <n v="10"/>
    <n v="106"/>
    <n v="369"/>
    <n v="0.49069148936170215"/>
    <x v="4"/>
    <s v="No"/>
    <n v="5"/>
    <x v="1"/>
    <n v="5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807"/>
    <n v="1974"/>
    <n v="50"/>
    <s v="Gen X"/>
    <s v="Bachelors"/>
    <s v="College"/>
    <s v="Married"/>
    <n v="44989"/>
    <n v="44989"/>
    <s v="Bracket 3"/>
    <n v="0"/>
    <n v="1"/>
    <s v="Parent"/>
    <s v="2012-09-12"/>
    <d v="2014-10-04T00:00:00"/>
    <n v="752"/>
    <n v="26"/>
    <n v="726"/>
    <d v="2012-10-08T00:00:00"/>
    <n v="98"/>
    <n v="0"/>
    <n v="106"/>
    <n v="49"/>
    <n v="10"/>
    <n v="106"/>
    <n v="369"/>
    <n v="0.49069148936170215"/>
    <x v="4"/>
    <s v="No"/>
    <n v="5"/>
    <x v="1"/>
    <n v="5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945"/>
    <n v="1970"/>
    <n v="54"/>
    <s v="Gen X"/>
    <s v="Bachelors"/>
    <s v="College"/>
    <s v="Divorced"/>
    <n v="54137"/>
    <n v="54137"/>
    <s v="Bracket 4"/>
    <n v="0"/>
    <n v="1"/>
    <s v="Parent"/>
    <s v="2013-08-16"/>
    <d v="2014-10-04T00:00:00"/>
    <n v="414"/>
    <n v="46"/>
    <n v="368"/>
    <d v="2013-10-01T00:00:00"/>
    <n v="171"/>
    <n v="0"/>
    <n v="11"/>
    <n v="0"/>
    <n v="1"/>
    <n v="20"/>
    <n v="203"/>
    <n v="0.49033816425120774"/>
    <x v="4"/>
    <s v="No"/>
    <n v="2"/>
    <x v="0"/>
    <n v="4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32"/>
    <n v="1957"/>
    <n v="67"/>
    <s v="Boomers"/>
    <s v="Bachelors"/>
    <s v="College"/>
    <s v="Married"/>
    <n v="47743"/>
    <n v="47743"/>
    <s v="Bracket 3"/>
    <n v="0"/>
    <n v="1"/>
    <s v="Parent"/>
    <s v="2013-03-22"/>
    <d v="2014-10-04T00:00:00"/>
    <n v="561"/>
    <n v="56"/>
    <n v="505"/>
    <d v="2013-05-17T00:00:00"/>
    <n v="198"/>
    <n v="2"/>
    <n v="43"/>
    <n v="0"/>
    <n v="12"/>
    <n v="20"/>
    <n v="275"/>
    <n v="0.49019607843137253"/>
    <x v="4"/>
    <s v="Yes"/>
    <n v="3"/>
    <x v="0"/>
    <n v="6"/>
    <n v="4"/>
    <n v="1"/>
    <x v="0"/>
    <n v="6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6878"/>
    <n v="1954"/>
    <n v="70"/>
    <s v="Boomers"/>
    <s v="Bachelors"/>
    <s v="College"/>
    <s v="Widow"/>
    <n v="27421"/>
    <n v="27421"/>
    <s v="Bracket 2"/>
    <n v="0"/>
    <n v="0"/>
    <s v="Not Parent"/>
    <s v="2012-12-12"/>
    <d v="2014-10-04T00:00:00"/>
    <n v="661"/>
    <n v="14"/>
    <n v="647"/>
    <d v="2012-12-26T00:00:00"/>
    <n v="43"/>
    <n v="12"/>
    <n v="96"/>
    <n v="78"/>
    <n v="40"/>
    <n v="55"/>
    <n v="324"/>
    <n v="0.49016641452344933"/>
    <x v="4"/>
    <s v="No"/>
    <n v="3"/>
    <x v="0"/>
    <n v="6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54"/>
    <n v="1969"/>
    <n v="55"/>
    <s v="Gen X"/>
    <s v="Bachelors"/>
    <s v="College"/>
    <s v="Partner"/>
    <n v="38361"/>
    <n v="38361"/>
    <s v="Bracket 3"/>
    <n v="1"/>
    <n v="0"/>
    <s v="Parent"/>
    <s v="2013-12-27"/>
    <d v="2014-10-04T00:00:00"/>
    <n v="281"/>
    <n v="74"/>
    <n v="207"/>
    <d v="2014-03-11T00:00:00"/>
    <n v="39"/>
    <n v="0"/>
    <n v="56"/>
    <n v="20"/>
    <n v="8"/>
    <n v="14"/>
    <n v="137"/>
    <n v="0.48754448398576511"/>
    <x v="4"/>
    <s v="Yes"/>
    <n v="3"/>
    <x v="0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75"/>
    <n v="1969"/>
    <n v="55"/>
    <s v="Gen X"/>
    <s v="Bachelors"/>
    <s v="College"/>
    <s v="Partner"/>
    <n v="38361"/>
    <n v="38361"/>
    <s v="Bracket 3"/>
    <n v="1"/>
    <n v="0"/>
    <s v="Parent"/>
    <s v="2013-12-27"/>
    <d v="2014-10-04T00:00:00"/>
    <n v="281"/>
    <n v="74"/>
    <n v="207"/>
    <d v="2014-03-11T00:00:00"/>
    <n v="39"/>
    <n v="0"/>
    <n v="56"/>
    <n v="20"/>
    <n v="8"/>
    <n v="14"/>
    <n v="137"/>
    <n v="0.48754448398576511"/>
    <x v="4"/>
    <s v="Yes"/>
    <n v="3"/>
    <x v="0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710"/>
    <n v="1978"/>
    <n v="46"/>
    <s v="Gen X"/>
    <s v="Bachelors"/>
    <s v="College"/>
    <s v="Single"/>
    <n v="30168"/>
    <n v="30168"/>
    <s v="Bracket 2"/>
    <n v="1"/>
    <n v="0"/>
    <s v="Parent"/>
    <s v="2013-03-07"/>
    <d v="2014-10-04T00:00:00"/>
    <n v="576"/>
    <n v="51"/>
    <n v="525"/>
    <d v="2013-04-27T00:00:00"/>
    <n v="154"/>
    <n v="20"/>
    <n v="66"/>
    <n v="0"/>
    <n v="12"/>
    <n v="27"/>
    <n v="279"/>
    <n v="0.484375"/>
    <x v="4"/>
    <s v="Yes"/>
    <n v="7"/>
    <x v="1"/>
    <n v="4"/>
    <n v="6"/>
    <n v="1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67"/>
    <n v="1960"/>
    <n v="64"/>
    <s v="Boomers"/>
    <s v="PhD"/>
    <s v="College"/>
    <s v="Partner"/>
    <n v="38201"/>
    <n v="38201"/>
    <s v="Bracket 3"/>
    <n v="0"/>
    <n v="1"/>
    <s v="Parent"/>
    <s v="2013-03-29"/>
    <d v="2014-10-04T00:00:00"/>
    <n v="554"/>
    <n v="19"/>
    <n v="535"/>
    <d v="2013-04-17T00:00:00"/>
    <n v="233"/>
    <n v="0"/>
    <n v="23"/>
    <n v="0"/>
    <n v="0"/>
    <n v="12"/>
    <n v="268"/>
    <n v="0.48375451263537905"/>
    <x v="4"/>
    <s v="No"/>
    <n v="4"/>
    <x v="1"/>
    <n v="5"/>
    <n v="5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308"/>
    <n v="1954"/>
    <n v="70"/>
    <s v="Boomers"/>
    <s v="Bachelors"/>
    <s v="College"/>
    <s v="Married"/>
    <n v="46734"/>
    <n v="46734"/>
    <s v="Bracket 3"/>
    <n v="0"/>
    <n v="1"/>
    <s v="Parent"/>
    <s v="2012-11-18"/>
    <d v="2014-10-04T00:00:00"/>
    <n v="685"/>
    <n v="40"/>
    <n v="645"/>
    <d v="2012-12-28T00:00:00"/>
    <n v="110"/>
    <n v="5"/>
    <n v="137"/>
    <n v="26"/>
    <n v="23"/>
    <n v="29"/>
    <n v="330"/>
    <n v="0.48175182481751827"/>
    <x v="4"/>
    <s v="No"/>
    <n v="2"/>
    <x v="0"/>
    <n v="5"/>
    <n v="6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225"/>
    <n v="1984"/>
    <n v="40"/>
    <s v="Millennials"/>
    <s v="Master"/>
    <s v="College"/>
    <s v="Married"/>
    <n v="42207"/>
    <n v="42207"/>
    <s v="Bracket 3"/>
    <n v="1"/>
    <n v="0"/>
    <s v="Parent"/>
    <s v="2013-04-01"/>
    <d v="2014-10-04T00:00:00"/>
    <n v="551"/>
    <n v="71"/>
    <n v="480"/>
    <d v="2013-06-11T00:00:00"/>
    <n v="116"/>
    <n v="11"/>
    <n v="72"/>
    <n v="3"/>
    <n v="17"/>
    <n v="46"/>
    <n v="265"/>
    <n v="0.48094373865698731"/>
    <x v="4"/>
    <s v="Yes"/>
    <n v="4"/>
    <x v="1"/>
    <n v="5"/>
    <n v="4"/>
    <n v="1"/>
    <x v="0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5961"/>
    <n v="1978"/>
    <n v="46"/>
    <s v="Gen X"/>
    <s v="Bachelors"/>
    <s v="College"/>
    <s v="Married"/>
    <n v="42693"/>
    <n v="42693"/>
    <s v="Bracket 3"/>
    <n v="1"/>
    <n v="0"/>
    <s v="Parent"/>
    <s v="2014-06-07"/>
    <d v="2014-10-04T00:00:00"/>
    <n v="119"/>
    <n v="29"/>
    <n v="90"/>
    <d v="2014-07-06T00:00:00"/>
    <n v="8"/>
    <n v="4"/>
    <n v="20"/>
    <n v="6"/>
    <n v="3"/>
    <n v="16"/>
    <n v="57"/>
    <n v="0.47899159663865548"/>
    <x v="4"/>
    <s v="No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832"/>
    <n v="1979"/>
    <n v="45"/>
    <s v="Gen X"/>
    <s v="Bachelors"/>
    <s v="College"/>
    <s v="Married"/>
    <n v="27244"/>
    <n v="27244"/>
    <s v="Bracket 2"/>
    <n v="1"/>
    <n v="0"/>
    <s v="Parent"/>
    <s v="2014-03-07"/>
    <d v="2014-10-04T00:00:00"/>
    <n v="211"/>
    <n v="84"/>
    <n v="127"/>
    <d v="2014-05-30T00:00:00"/>
    <n v="6"/>
    <n v="5"/>
    <n v="17"/>
    <n v="3"/>
    <n v="24"/>
    <n v="46"/>
    <n v="101"/>
    <n v="0.47867298578199052"/>
    <x v="4"/>
    <s v="Yes"/>
    <n v="2"/>
    <x v="0"/>
    <n v="2"/>
    <n v="2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10"/>
    <n v="1977"/>
    <n v="47"/>
    <s v="Gen X"/>
    <s v="Bachelors"/>
    <s v="College"/>
    <s v="Partner"/>
    <n v="46931"/>
    <n v="46931"/>
    <s v="Bracket 3"/>
    <n v="2"/>
    <n v="1"/>
    <s v="Parent"/>
    <s v="2014-04-24"/>
    <d v="2014-10-04T00:00:00"/>
    <n v="163"/>
    <n v="94"/>
    <n v="69"/>
    <d v="2014-07-27T00:00:00"/>
    <n v="41"/>
    <n v="0"/>
    <n v="17"/>
    <n v="3"/>
    <n v="1"/>
    <n v="16"/>
    <n v="78"/>
    <n v="0.4785276073619632"/>
    <x v="4"/>
    <s v="Yes"/>
    <n v="2"/>
    <x v="0"/>
    <n v="3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621"/>
    <n v="1969"/>
    <n v="55"/>
    <s v="Gen X"/>
    <s v="Bachelors"/>
    <s v="College"/>
    <s v="Married"/>
    <n v="48752"/>
    <n v="48752"/>
    <s v="Bracket 3"/>
    <n v="1"/>
    <n v="1"/>
    <s v="Parent"/>
    <s v="2012-12-12"/>
    <d v="2014-10-04T00:00:00"/>
    <n v="661"/>
    <n v="8"/>
    <n v="653"/>
    <d v="2012-12-20T00:00:00"/>
    <n v="73"/>
    <n v="57"/>
    <n v="100"/>
    <n v="71"/>
    <n v="15"/>
    <n v="0"/>
    <n v="316"/>
    <n v="0.47806354009077157"/>
    <x v="4"/>
    <s v="No"/>
    <n v="5"/>
    <x v="1"/>
    <n v="5"/>
    <n v="6"/>
    <n v="1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562"/>
    <n v="1969"/>
    <n v="55"/>
    <s v="Gen X"/>
    <s v="Bachelors"/>
    <s v="College"/>
    <s v="Partner"/>
    <n v="54165"/>
    <n v="54165"/>
    <s v="Bracket 4"/>
    <n v="0"/>
    <n v="0"/>
    <s v="Not Parent"/>
    <s v="2013-05-28"/>
    <d v="2014-10-04T00:00:00"/>
    <n v="494"/>
    <n v="72"/>
    <n v="422"/>
    <d v="2013-08-08T00:00:00"/>
    <n v="127"/>
    <n v="4"/>
    <n v="73"/>
    <n v="15"/>
    <n v="6"/>
    <n v="11"/>
    <n v="236"/>
    <n v="0.47773279352226722"/>
    <x v="4"/>
    <s v="Yes"/>
    <n v="1"/>
    <x v="0"/>
    <n v="7"/>
    <n v="2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422"/>
    <n v="1987"/>
    <n v="37"/>
    <s v="Millennials"/>
    <s v="Bachelors"/>
    <s v="College"/>
    <s v="Single"/>
    <n v="46923"/>
    <n v="46923"/>
    <s v="Bracket 3"/>
    <n v="1"/>
    <n v="0"/>
    <s v="Parent"/>
    <s v="2012-08-22"/>
    <d v="2014-10-04T00:00:00"/>
    <n v="773"/>
    <n v="90"/>
    <n v="683"/>
    <d v="2012-11-20T00:00:00"/>
    <n v="85"/>
    <n v="44"/>
    <n v="54"/>
    <n v="102"/>
    <n v="78"/>
    <n v="6"/>
    <n v="369"/>
    <n v="0.47736093143596375"/>
    <x v="4"/>
    <s v="Yes"/>
    <n v="3"/>
    <x v="0"/>
    <n v="7"/>
    <n v="5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025"/>
    <n v="1979"/>
    <n v="45"/>
    <s v="Gen X"/>
    <s v="Bachelors"/>
    <s v="College"/>
    <s v="Single"/>
    <n v="48526"/>
    <n v="48526"/>
    <s v="Bracket 3"/>
    <n v="1"/>
    <n v="0"/>
    <s v="Parent"/>
    <s v="2013-12-24"/>
    <d v="2014-10-04T00:00:00"/>
    <n v="284"/>
    <n v="32"/>
    <n v="252"/>
    <d v="2014-01-25T00:00:00"/>
    <n v="23"/>
    <n v="17"/>
    <n v="23"/>
    <n v="43"/>
    <n v="20"/>
    <n v="9"/>
    <n v="135"/>
    <n v="0.47535211267605632"/>
    <x v="4"/>
    <s v="No"/>
    <n v="1"/>
    <x v="0"/>
    <n v="4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39"/>
    <n v="1971"/>
    <n v="53"/>
    <s v="Gen X"/>
    <s v="Bachelors"/>
    <s v="College"/>
    <s v="Partner"/>
    <n v="38232"/>
    <n v="38232"/>
    <s v="Bracket 3"/>
    <n v="1"/>
    <n v="1"/>
    <s v="Parent"/>
    <s v="2014-01-17"/>
    <d v="2014-10-04T00:00:00"/>
    <n v="260"/>
    <n v="84"/>
    <n v="176"/>
    <d v="2014-04-11T00:00:00"/>
    <n v="43"/>
    <n v="5"/>
    <n v="28"/>
    <n v="7"/>
    <n v="6"/>
    <n v="33"/>
    <n v="122"/>
    <n v="0.46923076923076923"/>
    <x v="4"/>
    <s v="Yes"/>
    <n v="4"/>
    <x v="1"/>
    <n v="3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271"/>
    <n v="1989"/>
    <n v="35"/>
    <s v="Millennials"/>
    <s v="Postgraduate"/>
    <s v="College"/>
    <s v="Partner"/>
    <n v="38683"/>
    <n v="38683"/>
    <s v="Bracket 3"/>
    <n v="1"/>
    <n v="0"/>
    <s v="Parent"/>
    <s v="2012-10-04"/>
    <d v="2014-10-04T00:00:00"/>
    <n v="730"/>
    <n v="80"/>
    <n v="650"/>
    <d v="2012-12-23T00:00:00"/>
    <n v="46"/>
    <n v="35"/>
    <n v="69"/>
    <n v="84"/>
    <n v="41"/>
    <n v="66"/>
    <n v="341"/>
    <n v="0.4671232876712329"/>
    <x v="4"/>
    <s v="Yes"/>
    <n v="6"/>
    <x v="1"/>
    <n v="6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108"/>
    <n v="1965"/>
    <n v="59"/>
    <s v="Gen X"/>
    <s v="Master"/>
    <s v="College"/>
    <s v="Widow"/>
    <n v="51390"/>
    <n v="51390"/>
    <s v="Bracket 3"/>
    <n v="1"/>
    <n v="1"/>
    <s v="Parent"/>
    <s v="2012-09-08"/>
    <d v="2014-10-04T00:00:00"/>
    <n v="756"/>
    <n v="54"/>
    <n v="702"/>
    <d v="2012-11-01T00:00:00"/>
    <n v="205"/>
    <n v="20"/>
    <n v="47"/>
    <n v="23"/>
    <n v="2"/>
    <n v="56"/>
    <n v="353"/>
    <n v="0.46693121693121692"/>
    <x v="4"/>
    <s v="Yes"/>
    <n v="6"/>
    <x v="1"/>
    <n v="5"/>
    <n v="5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53"/>
    <n v="1956"/>
    <n v="68"/>
    <s v="Boomers"/>
    <s v="PhD"/>
    <s v="College"/>
    <s v="Widow"/>
    <n v="35340"/>
    <n v="35340"/>
    <s v="Bracket 3"/>
    <n v="1"/>
    <n v="1"/>
    <s v="Parent"/>
    <s v="2014-06-29"/>
    <d v="2014-10-04T00:00:00"/>
    <n v="97"/>
    <n v="1"/>
    <n v="96"/>
    <d v="2014-06-30T00:00:00"/>
    <n v="27"/>
    <n v="0"/>
    <n v="12"/>
    <n v="0"/>
    <n v="1"/>
    <n v="5"/>
    <n v="45"/>
    <n v="0.46391752577319589"/>
    <x v="4"/>
    <s v="No"/>
    <n v="2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191"/>
    <n v="1986"/>
    <n v="38"/>
    <s v="Millennials"/>
    <s v="Bachelors"/>
    <s v="College"/>
    <s v="Divorced"/>
    <n v="41411"/>
    <n v="41411"/>
    <s v="Bracket 3"/>
    <n v="0"/>
    <n v="0"/>
    <s v="Not Parent"/>
    <s v="2013-12-07"/>
    <d v="2014-10-04T00:00:00"/>
    <n v="301"/>
    <n v="11"/>
    <n v="290"/>
    <d v="2013-12-18T00:00:00"/>
    <n v="37"/>
    <n v="32"/>
    <n v="38"/>
    <n v="11"/>
    <n v="3"/>
    <n v="18"/>
    <n v="139"/>
    <n v="0.46179401993355484"/>
    <x v="4"/>
    <s v="No"/>
    <n v="1"/>
    <x v="0"/>
    <n v="4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2"/>
    <n v="1976"/>
    <n v="48"/>
    <s v="Gen X"/>
    <s v="Bachelors"/>
    <s v="College"/>
    <s v="Divorced"/>
    <n v="46310"/>
    <n v="46310"/>
    <s v="Bracket 3"/>
    <n v="1"/>
    <n v="0"/>
    <s v="Parent"/>
    <s v="2012-12-03"/>
    <d v="2014-10-04T00:00:00"/>
    <n v="670"/>
    <n v="99"/>
    <n v="571"/>
    <d v="2013-03-12T00:00:00"/>
    <n v="185"/>
    <n v="2"/>
    <n v="88"/>
    <n v="15"/>
    <n v="5"/>
    <n v="14"/>
    <n v="309"/>
    <n v="0.46119402985074626"/>
    <x v="4"/>
    <s v="Yes"/>
    <n v="2"/>
    <x v="0"/>
    <n v="5"/>
    <n v="6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21"/>
    <n v="1955"/>
    <n v="69"/>
    <s v="Boomers"/>
    <s v="Bachelors"/>
    <s v="College"/>
    <s v="Married"/>
    <n v="48726"/>
    <n v="48726"/>
    <s v="Bracket 3"/>
    <n v="0"/>
    <n v="1"/>
    <s v="Parent"/>
    <s v="2013-04-27"/>
    <d v="2014-10-04T00:00:00"/>
    <n v="525"/>
    <n v="90"/>
    <n v="435"/>
    <d v="2013-07-26T00:00:00"/>
    <n v="138"/>
    <n v="3"/>
    <n v="38"/>
    <n v="4"/>
    <n v="0"/>
    <n v="59"/>
    <n v="242"/>
    <n v="0.46095238095238095"/>
    <x v="4"/>
    <s v="Yes"/>
    <n v="3"/>
    <x v="0"/>
    <n v="4"/>
    <n v="3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277"/>
    <n v="1955"/>
    <n v="69"/>
    <s v="Boomers"/>
    <s v="Bachelors"/>
    <s v="College"/>
    <s v="Divorced"/>
    <n v="49431"/>
    <n v="49431"/>
    <s v="Bracket 3"/>
    <n v="0"/>
    <n v="1"/>
    <s v="Parent"/>
    <s v="2012-08-03"/>
    <d v="2014-10-04T00:00:00"/>
    <n v="792"/>
    <n v="9"/>
    <n v="783"/>
    <d v="2012-08-12T00:00:00"/>
    <n v="219"/>
    <n v="3"/>
    <n v="100"/>
    <n v="26"/>
    <n v="0"/>
    <n v="17"/>
    <n v="365"/>
    <n v="0.46085858585858586"/>
    <x v="4"/>
    <s v="No"/>
    <n v="2"/>
    <x v="0"/>
    <n v="5"/>
    <n v="7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70"/>
    <n v="1977"/>
    <n v="47"/>
    <s v="Gen X"/>
    <s v="Bachelors"/>
    <s v="College"/>
    <s v="Partner"/>
    <n v="55375"/>
    <n v="55375"/>
    <s v="Bracket 4"/>
    <n v="0"/>
    <n v="1"/>
    <s v="Parent"/>
    <s v="2013-10-17"/>
    <d v="2014-10-04T00:00:00"/>
    <n v="352"/>
    <n v="3"/>
    <n v="349"/>
    <d v="2013-10-20T00:00:00"/>
    <n v="42"/>
    <n v="11"/>
    <n v="57"/>
    <n v="10"/>
    <n v="28"/>
    <n v="14"/>
    <n v="162"/>
    <n v="0.46022727272727271"/>
    <x v="4"/>
    <s v="No"/>
    <n v="1"/>
    <x v="0"/>
    <n v="6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246"/>
    <n v="1965"/>
    <n v="59"/>
    <s v="Gen X"/>
    <s v="Postgraduate"/>
    <s v="College"/>
    <s v="Married"/>
    <n v="46891"/>
    <n v="46891"/>
    <s v="Bracket 3"/>
    <n v="0"/>
    <n v="1"/>
    <s v="Parent"/>
    <s v="2013-09-01"/>
    <d v="2014-10-04T00:00:00"/>
    <n v="398"/>
    <n v="91"/>
    <n v="307"/>
    <d v="2013-12-01T00:00:00"/>
    <n v="43"/>
    <n v="12"/>
    <n v="23"/>
    <n v="29"/>
    <n v="15"/>
    <n v="61"/>
    <n v="183"/>
    <n v="0.45979899497487436"/>
    <x v="4"/>
    <s v="Yes"/>
    <n v="1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0"/>
    <n v="1965"/>
    <n v="59"/>
    <s v="Gen X"/>
    <s v="Postgraduate"/>
    <s v="College"/>
    <s v="Married"/>
    <n v="46891"/>
    <n v="46891"/>
    <s v="Bracket 3"/>
    <n v="0"/>
    <n v="1"/>
    <s v="Parent"/>
    <s v="2013-09-01"/>
    <d v="2014-10-04T00:00:00"/>
    <n v="398"/>
    <n v="91"/>
    <n v="307"/>
    <d v="2013-12-01T00:00:00"/>
    <n v="43"/>
    <n v="12"/>
    <n v="23"/>
    <n v="29"/>
    <n v="15"/>
    <n v="61"/>
    <n v="183"/>
    <n v="0.45979899497487436"/>
    <x v="4"/>
    <s v="Yes"/>
    <n v="1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379"/>
    <n v="1992"/>
    <n v="32"/>
    <s v="Millennials"/>
    <s v="Master"/>
    <s v="College"/>
    <s v="Partner"/>
    <n v="42670"/>
    <n v="42670"/>
    <s v="Bracket 3"/>
    <n v="0"/>
    <n v="0"/>
    <s v="Not Parent"/>
    <s v="2013-04-27"/>
    <d v="2014-10-04T00:00:00"/>
    <n v="525"/>
    <n v="12"/>
    <n v="513"/>
    <d v="2013-05-09T00:00:00"/>
    <n v="154"/>
    <n v="2"/>
    <n v="46"/>
    <n v="20"/>
    <n v="4"/>
    <n v="15"/>
    <n v="241"/>
    <n v="0.45904761904761904"/>
    <x v="4"/>
    <s v="No"/>
    <n v="1"/>
    <x v="0"/>
    <n v="4"/>
    <n v="4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81"/>
    <n v="1978"/>
    <n v="46"/>
    <s v="Gen X"/>
    <s v="Postgraduate"/>
    <s v="College"/>
    <s v="Single"/>
    <n v="38593"/>
    <n v="38593"/>
    <s v="Bracket 3"/>
    <n v="1"/>
    <n v="0"/>
    <s v="Parent"/>
    <s v="2013-09-13"/>
    <d v="2014-10-04T00:00:00"/>
    <n v="386"/>
    <n v="42"/>
    <n v="344"/>
    <d v="2013-10-25T00:00:00"/>
    <n v="51"/>
    <n v="12"/>
    <n v="49"/>
    <n v="17"/>
    <n v="24"/>
    <n v="24"/>
    <n v="177"/>
    <n v="0.45854922279792748"/>
    <x v="4"/>
    <s v="No"/>
    <n v="3"/>
    <x v="0"/>
    <n v="3"/>
    <n v="4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404"/>
    <n v="1968"/>
    <n v="56"/>
    <s v="Gen X"/>
    <s v="Bachelors"/>
    <s v="College"/>
    <s v="Partner"/>
    <n v="34916"/>
    <n v="34916"/>
    <s v="Bracket 3"/>
    <n v="2"/>
    <n v="0"/>
    <s v="Parent"/>
    <s v="2013-05-15"/>
    <d v="2014-10-04T00:00:00"/>
    <n v="507"/>
    <n v="89"/>
    <n v="418"/>
    <d v="2013-08-12T00:00:00"/>
    <n v="51"/>
    <n v="23"/>
    <n v="82"/>
    <n v="33"/>
    <n v="0"/>
    <n v="42"/>
    <n v="231"/>
    <n v="0.45562130177514792"/>
    <x v="4"/>
    <s v="Yes"/>
    <n v="4"/>
    <x v="1"/>
    <n v="3"/>
    <n v="5"/>
    <n v="1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933"/>
    <n v="1983"/>
    <n v="41"/>
    <s v="Millennials"/>
    <s v="Postgraduate"/>
    <s v="College"/>
    <s v="Married"/>
    <n v="32146"/>
    <n v="32146"/>
    <s v="Bracket 3"/>
    <n v="1"/>
    <n v="0"/>
    <s v="Parent"/>
    <s v="2014-05-12"/>
    <d v="2014-10-04T00:00:00"/>
    <n v="145"/>
    <n v="16"/>
    <n v="129"/>
    <d v="2014-05-28T00:00:00"/>
    <n v="26"/>
    <n v="3"/>
    <n v="23"/>
    <n v="4"/>
    <n v="7"/>
    <n v="3"/>
    <n v="66"/>
    <n v="0.45517241379310347"/>
    <x v="4"/>
    <s v="No"/>
    <n v="2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9"/>
    <n v="1981"/>
    <n v="43"/>
    <s v="Millennials"/>
    <s v="Bachelors"/>
    <s v="College"/>
    <s v="Partner"/>
    <n v="42162"/>
    <n v="42162"/>
    <s v="Bracket 3"/>
    <n v="1"/>
    <n v="0"/>
    <s v="Parent"/>
    <s v="2013-11-19"/>
    <d v="2014-10-04T00:00:00"/>
    <n v="319"/>
    <n v="31"/>
    <n v="288"/>
    <d v="2013-12-20T00:00:00"/>
    <n v="46"/>
    <n v="7"/>
    <n v="59"/>
    <n v="2"/>
    <n v="4"/>
    <n v="27"/>
    <n v="145"/>
    <n v="0.45454545454545453"/>
    <x v="4"/>
    <s v="No"/>
    <n v="2"/>
    <x v="0"/>
    <n v="3"/>
    <n v="3"/>
    <n v="1"/>
    <x v="0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839"/>
    <n v="1975"/>
    <n v="49"/>
    <s v="Gen X"/>
    <s v="PhD"/>
    <s v="College"/>
    <s v="Married"/>
    <n v="45503"/>
    <n v="45503"/>
    <s v="Bracket 3"/>
    <n v="1"/>
    <n v="0"/>
    <s v="Parent"/>
    <s v="2013-09-25"/>
    <d v="2014-10-04T00:00:00"/>
    <n v="374"/>
    <n v="54"/>
    <n v="320"/>
    <d v="2013-11-18T00:00:00"/>
    <n v="97"/>
    <n v="4"/>
    <n v="44"/>
    <n v="6"/>
    <n v="1"/>
    <n v="18"/>
    <n v="170"/>
    <n v="0.45454545454545453"/>
    <x v="4"/>
    <s v="Yes"/>
    <n v="1"/>
    <x v="0"/>
    <n v="4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188"/>
    <n v="1957"/>
    <n v="67"/>
    <s v="Boomers"/>
    <s v="Bachelors"/>
    <s v="College"/>
    <s v="Single"/>
    <n v="36864"/>
    <n v="36864"/>
    <s v="Bracket 3"/>
    <n v="0"/>
    <n v="1"/>
    <s v="Parent"/>
    <s v="2012-08-13"/>
    <d v="2014-10-04T00:00:00"/>
    <n v="782"/>
    <n v="53"/>
    <n v="729"/>
    <d v="2012-10-05T00:00:00"/>
    <n v="204"/>
    <n v="5"/>
    <n v="39"/>
    <n v="17"/>
    <n v="0"/>
    <n v="89"/>
    <n v="354"/>
    <n v="0.45268542199488493"/>
    <x v="4"/>
    <s v="Yes"/>
    <n v="3"/>
    <x v="0"/>
    <n v="4"/>
    <n v="5"/>
    <n v="2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2387"/>
    <n v="1952"/>
    <n v="72"/>
    <s v="Boomers"/>
    <s v="Master"/>
    <s v="College"/>
    <s v="Partner"/>
    <n v="43776"/>
    <n v="43776"/>
    <s v="Bracket 3"/>
    <n v="1"/>
    <n v="1"/>
    <s v="Parent"/>
    <s v="2013-02-03"/>
    <d v="2014-10-04T00:00:00"/>
    <n v="608"/>
    <n v="9"/>
    <n v="599"/>
    <d v="2013-02-12T00:00:00"/>
    <n v="177"/>
    <n v="2"/>
    <n v="71"/>
    <n v="3"/>
    <n v="2"/>
    <n v="20"/>
    <n v="275"/>
    <n v="0.45230263157894735"/>
    <x v="4"/>
    <s v="No"/>
    <n v="6"/>
    <x v="1"/>
    <n v="4"/>
    <n v="5"/>
    <n v="2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3406"/>
    <n v="1964"/>
    <n v="60"/>
    <s v="Boomers"/>
    <s v="Bachelors"/>
    <s v="College"/>
    <s v="Single"/>
    <n v="45989"/>
    <n v="45989"/>
    <s v="Bracket 3"/>
    <n v="0"/>
    <n v="1"/>
    <s v="Parent"/>
    <s v="2012-10-22"/>
    <d v="2014-10-04T00:00:00"/>
    <n v="712"/>
    <n v="97"/>
    <n v="615"/>
    <d v="2013-01-27T00:00:00"/>
    <n v="138"/>
    <n v="33"/>
    <n v="87"/>
    <n v="28"/>
    <n v="24"/>
    <n v="12"/>
    <n v="322"/>
    <n v="0.45224719101123595"/>
    <x v="4"/>
    <s v="Yes"/>
    <n v="4"/>
    <x v="1"/>
    <n v="7"/>
    <n v="3"/>
    <n v="2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148"/>
    <n v="1972"/>
    <n v="52"/>
    <s v="Gen X"/>
    <s v="Bachelors"/>
    <s v="College"/>
    <s v="Married"/>
    <n v="38988"/>
    <n v="38988"/>
    <s v="Bracket 3"/>
    <n v="1"/>
    <n v="2"/>
    <s v="Parent"/>
    <s v="2012-08-20"/>
    <d v="2014-10-04T00:00:00"/>
    <n v="775"/>
    <n v="90"/>
    <n v="685"/>
    <d v="2012-11-18T00:00:00"/>
    <n v="164"/>
    <n v="24"/>
    <n v="103"/>
    <n v="12"/>
    <n v="3"/>
    <n v="42"/>
    <n v="348"/>
    <n v="0.44903225806451613"/>
    <x v="4"/>
    <s v="Yes"/>
    <n v="7"/>
    <x v="1"/>
    <n v="6"/>
    <n v="5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37"/>
    <n v="1977"/>
    <n v="47"/>
    <s v="Gen X"/>
    <s v="Bachelors"/>
    <s v="College"/>
    <s v="Married"/>
    <n v="54809"/>
    <n v="54809"/>
    <s v="Bracket 4"/>
    <n v="1"/>
    <n v="1"/>
    <s v="Parent"/>
    <s v="2013-09-11"/>
    <d v="2014-10-04T00:00:00"/>
    <n v="388"/>
    <n v="0"/>
    <n v="388"/>
    <d v="2013-09-11T00:00:00"/>
    <n v="63"/>
    <n v="6"/>
    <n v="57"/>
    <n v="13"/>
    <n v="13"/>
    <n v="22"/>
    <n v="174"/>
    <n v="0.4484536082474227"/>
    <x v="4"/>
    <s v="No"/>
    <n v="4"/>
    <x v="1"/>
    <n v="5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521"/>
    <n v="1977"/>
    <n v="47"/>
    <s v="Gen X"/>
    <s v="Bachelors"/>
    <s v="College"/>
    <s v="Married"/>
    <n v="54809"/>
    <n v="54809"/>
    <s v="Bracket 4"/>
    <n v="1"/>
    <n v="1"/>
    <s v="Parent"/>
    <s v="2013-09-11"/>
    <d v="2014-10-04T00:00:00"/>
    <n v="388"/>
    <n v="0"/>
    <n v="388"/>
    <d v="2013-09-11T00:00:00"/>
    <n v="63"/>
    <n v="6"/>
    <n v="57"/>
    <n v="13"/>
    <n v="13"/>
    <n v="22"/>
    <n v="174"/>
    <n v="0.4484536082474227"/>
    <x v="4"/>
    <s v="No"/>
    <n v="4"/>
    <x v="1"/>
    <n v="5"/>
    <n v="2"/>
    <n v="1"/>
    <x v="0"/>
    <n v="4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5429"/>
    <n v="1948"/>
    <n v="76"/>
    <s v="Boomers"/>
    <s v="PhD"/>
    <s v="College"/>
    <s v="Married"/>
    <n v="45579"/>
    <n v="45579"/>
    <s v="Bracket 3"/>
    <n v="0"/>
    <n v="1"/>
    <s v="Parent"/>
    <s v="2013-08-20"/>
    <d v="2014-10-04T00:00:00"/>
    <n v="410"/>
    <n v="10"/>
    <n v="400"/>
    <d v="2013-08-30T00:00:00"/>
    <n v="145"/>
    <n v="1"/>
    <n v="33"/>
    <n v="2"/>
    <n v="1"/>
    <n v="1"/>
    <n v="183"/>
    <n v="0.44634146341463415"/>
    <x v="4"/>
    <s v="No"/>
    <n v="1"/>
    <x v="0"/>
    <n v="4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82"/>
    <n v="1984"/>
    <n v="40"/>
    <s v="Millennials"/>
    <s v="Bachelors"/>
    <s v="College"/>
    <s v="Married"/>
    <n v="23228"/>
    <n v="23228"/>
    <s v="Bracket 2"/>
    <n v="1"/>
    <n v="0"/>
    <s v="Parent"/>
    <s v="2014-01-05"/>
    <d v="2014-10-04T00:00:00"/>
    <n v="272"/>
    <n v="91"/>
    <n v="181"/>
    <d v="2014-04-06T00:00:00"/>
    <n v="53"/>
    <n v="3"/>
    <n v="49"/>
    <n v="7"/>
    <n v="4"/>
    <n v="5"/>
    <n v="121"/>
    <n v="0.44485294117647056"/>
    <x v="4"/>
    <s v="Yes"/>
    <n v="4"/>
    <x v="1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952"/>
    <n v="1977"/>
    <n v="47"/>
    <s v="Gen X"/>
    <s v="Master"/>
    <s v="College"/>
    <s v="Single"/>
    <n v="36273"/>
    <n v="36273"/>
    <s v="Bracket 3"/>
    <n v="1"/>
    <n v="0"/>
    <s v="Parent"/>
    <s v="2014-04-16"/>
    <d v="2014-10-04T00:00:00"/>
    <n v="171"/>
    <n v="80"/>
    <n v="91"/>
    <d v="2014-07-05T00:00:00"/>
    <n v="29"/>
    <n v="3"/>
    <n v="30"/>
    <n v="3"/>
    <n v="2"/>
    <n v="9"/>
    <n v="76"/>
    <n v="0.44444444444444442"/>
    <x v="4"/>
    <s v="Yes"/>
    <n v="2"/>
    <x v="0"/>
    <n v="3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291"/>
    <n v="1978"/>
    <n v="46"/>
    <s v="Gen X"/>
    <s v="PhD"/>
    <s v="College"/>
    <s v="Partner"/>
    <n v="27683"/>
    <n v="27683"/>
    <s v="Bracket 2"/>
    <n v="1"/>
    <n v="0"/>
    <s v="Parent"/>
    <s v="2012-08-04"/>
    <d v="2014-10-04T00:00:00"/>
    <n v="791"/>
    <n v="90"/>
    <n v="701"/>
    <d v="2012-11-02T00:00:00"/>
    <n v="152"/>
    <n v="9"/>
    <n v="121"/>
    <n v="12"/>
    <n v="12"/>
    <n v="45"/>
    <n v="351"/>
    <n v="0.44374209860935526"/>
    <x v="4"/>
    <s v="Yes"/>
    <n v="4"/>
    <x v="1"/>
    <n v="4"/>
    <n v="6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368"/>
    <n v="1980"/>
    <n v="44"/>
    <s v="Millennials"/>
    <s v="Bachelors"/>
    <s v="College"/>
    <s v="Married"/>
    <n v="47850"/>
    <n v="47850"/>
    <s v="Bracket 3"/>
    <n v="1"/>
    <n v="0"/>
    <s v="Parent"/>
    <s v="2013-12-03"/>
    <d v="2014-10-04T00:00:00"/>
    <n v="305"/>
    <n v="72"/>
    <n v="233"/>
    <d v="2014-02-13T00:00:00"/>
    <n v="42"/>
    <n v="7"/>
    <n v="43"/>
    <n v="20"/>
    <n v="12"/>
    <n v="10"/>
    <n v="134"/>
    <n v="0.43934426229508194"/>
    <x v="4"/>
    <s v="Yes"/>
    <n v="1"/>
    <x v="0"/>
    <n v="4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70"/>
    <n v="1975"/>
    <n v="49"/>
    <s v="Gen X"/>
    <s v="Bachelors"/>
    <s v="College"/>
    <s v="Married"/>
    <n v="27573"/>
    <n v="27573"/>
    <s v="Bracket 2"/>
    <n v="1"/>
    <n v="0"/>
    <s v="Parent"/>
    <s v="2013-03-25"/>
    <d v="2014-10-04T00:00:00"/>
    <n v="558"/>
    <n v="45"/>
    <n v="513"/>
    <d v="2013-05-09T00:00:00"/>
    <n v="50"/>
    <n v="15"/>
    <n v="110"/>
    <n v="39"/>
    <n v="15"/>
    <n v="15"/>
    <n v="244"/>
    <n v="0.43727598566308246"/>
    <x v="4"/>
    <s v="No"/>
    <n v="4"/>
    <x v="1"/>
    <n v="4"/>
    <n v="5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677"/>
    <n v="1956"/>
    <n v="68"/>
    <s v="Boomers"/>
    <s v="Bachelors"/>
    <s v="College"/>
    <s v="Partner"/>
    <n v="46097"/>
    <n v="46097"/>
    <s v="Bracket 3"/>
    <n v="0"/>
    <n v="1"/>
    <s v="Parent"/>
    <s v="2013-03-31"/>
    <d v="2014-10-04T00:00:00"/>
    <n v="552"/>
    <n v="11"/>
    <n v="541"/>
    <d v="2013-04-11T00:00:00"/>
    <n v="72"/>
    <n v="24"/>
    <n v="68"/>
    <n v="65"/>
    <n v="4"/>
    <n v="8"/>
    <n v="241"/>
    <n v="0.43659420289855072"/>
    <x v="4"/>
    <s v="No"/>
    <n v="5"/>
    <x v="1"/>
    <n v="6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723"/>
    <n v="1976"/>
    <n v="48"/>
    <s v="Gen X"/>
    <s v="PhD"/>
    <s v="College"/>
    <s v="Partner"/>
    <n v="49187"/>
    <n v="49187"/>
    <s v="Bracket 3"/>
    <n v="0"/>
    <n v="1"/>
    <s v="Parent"/>
    <s v="2014-01-11"/>
    <d v="2014-10-04T00:00:00"/>
    <n v="266"/>
    <n v="63"/>
    <n v="203"/>
    <d v="2014-03-15T00:00:00"/>
    <n v="81"/>
    <n v="1"/>
    <n v="31"/>
    <n v="2"/>
    <n v="1"/>
    <n v="0"/>
    <n v="116"/>
    <n v="0.43609022556390975"/>
    <x v="4"/>
    <s v="Yes"/>
    <n v="1"/>
    <x v="0"/>
    <n v="5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821"/>
    <n v="1978"/>
    <n v="46"/>
    <s v="Gen X"/>
    <s v="Bachelors"/>
    <s v="College"/>
    <s v="Married"/>
    <n v="57113"/>
    <n v="57113"/>
    <s v="Bracket 4"/>
    <n v="1"/>
    <n v="1"/>
    <s v="Parent"/>
    <s v="2013-02-06"/>
    <d v="2014-10-04T00:00:00"/>
    <n v="605"/>
    <n v="45"/>
    <n v="560"/>
    <d v="2013-03-23T00:00:00"/>
    <n v="182"/>
    <n v="4"/>
    <n v="33"/>
    <n v="0"/>
    <n v="2"/>
    <n v="42"/>
    <n v="263"/>
    <n v="0.43471074380165287"/>
    <x v="4"/>
    <s v="No"/>
    <n v="6"/>
    <x v="1"/>
    <n v="5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925"/>
    <n v="1981"/>
    <n v="43"/>
    <s v="Millennials"/>
    <s v="PhD"/>
    <s v="College"/>
    <s v="Partner"/>
    <n v="39665"/>
    <n v="39665"/>
    <s v="Bracket 3"/>
    <n v="1"/>
    <n v="0"/>
    <s v="Parent"/>
    <s v="2013-05-25"/>
    <d v="2014-10-04T00:00:00"/>
    <n v="497"/>
    <n v="97"/>
    <n v="400"/>
    <d v="2013-08-30T00:00:00"/>
    <n v="127"/>
    <n v="1"/>
    <n v="56"/>
    <n v="0"/>
    <n v="1"/>
    <n v="31"/>
    <n v="216"/>
    <n v="0.43460764587525152"/>
    <x v="4"/>
    <s v="Yes"/>
    <n v="3"/>
    <x v="0"/>
    <n v="3"/>
    <n v="4"/>
    <n v="2"/>
    <x v="2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494"/>
    <n v="1950"/>
    <n v="74"/>
    <s v="Boomers"/>
    <s v="PhD"/>
    <s v="College"/>
    <s v="Divorced"/>
    <n v="42873"/>
    <n v="42873"/>
    <s v="Bracket 3"/>
    <n v="1"/>
    <n v="1"/>
    <s v="Parent"/>
    <s v="2013-01-21"/>
    <d v="2014-10-04T00:00:00"/>
    <n v="621"/>
    <n v="11"/>
    <n v="610"/>
    <d v="2013-02-01T00:00:00"/>
    <n v="209"/>
    <n v="0"/>
    <n v="40"/>
    <n v="3"/>
    <n v="2"/>
    <n v="15"/>
    <n v="269"/>
    <n v="0.43317230273752011"/>
    <x v="4"/>
    <s v="No"/>
    <n v="4"/>
    <x v="1"/>
    <n v="4"/>
    <n v="6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8"/>
    <n v="1974"/>
    <n v="50"/>
    <s v="Gen X"/>
    <s v="Bachelors"/>
    <s v="College"/>
    <s v="Married"/>
    <n v="40049"/>
    <n v="40049"/>
    <s v="Bracket 3"/>
    <n v="0"/>
    <n v="1"/>
    <s v="Parent"/>
    <s v="2012-11-29"/>
    <d v="2014-10-04T00:00:00"/>
    <n v="674"/>
    <n v="61"/>
    <n v="613"/>
    <d v="2013-01-29T00:00:00"/>
    <n v="91"/>
    <n v="65"/>
    <n v="52"/>
    <n v="10"/>
    <n v="44"/>
    <n v="28"/>
    <n v="290"/>
    <n v="0.43026706231454004"/>
    <x v="4"/>
    <s v="Yes"/>
    <n v="3"/>
    <x v="0"/>
    <n v="6"/>
    <n v="3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373"/>
    <n v="1952"/>
    <n v="72"/>
    <s v="Boomers"/>
    <s v="PhD"/>
    <s v="College"/>
    <s v="Divorced"/>
    <n v="46610"/>
    <n v="46610"/>
    <s v="Bracket 3"/>
    <n v="0"/>
    <n v="2"/>
    <s v="Parent"/>
    <s v="2012-10-29"/>
    <d v="2014-10-04T00:00:00"/>
    <n v="705"/>
    <n v="8"/>
    <n v="697"/>
    <d v="2012-11-06T00:00:00"/>
    <n v="96"/>
    <n v="12"/>
    <n v="96"/>
    <n v="33"/>
    <n v="22"/>
    <n v="43"/>
    <n v="302"/>
    <n v="0.42836879432624114"/>
    <x v="4"/>
    <s v="No"/>
    <n v="6"/>
    <x v="1"/>
    <n v="6"/>
    <n v="4"/>
    <n v="1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98"/>
    <n v="1986"/>
    <n v="38"/>
    <s v="Millennials"/>
    <s v="Bachelors"/>
    <s v="College"/>
    <s v="Married"/>
    <n v="23477"/>
    <n v="23477"/>
    <s v="Bracket 2"/>
    <n v="1"/>
    <n v="0"/>
    <s v="Parent"/>
    <s v="2013-10-21"/>
    <d v="2014-10-04T00:00:00"/>
    <n v="348"/>
    <n v="39"/>
    <n v="309"/>
    <d v="2013-11-29T00:00:00"/>
    <n v="38"/>
    <n v="15"/>
    <n v="54"/>
    <n v="3"/>
    <n v="8"/>
    <n v="29"/>
    <n v="147"/>
    <n v="0.42241379310344829"/>
    <x v="4"/>
    <s v="No"/>
    <n v="3"/>
    <x v="0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439"/>
    <n v="1972"/>
    <n v="52"/>
    <s v="Gen X"/>
    <s v="Bachelors"/>
    <s v="College"/>
    <s v="Married"/>
    <n v="56721"/>
    <n v="56721"/>
    <s v="Bracket 4"/>
    <n v="1"/>
    <n v="1"/>
    <s v="Parent"/>
    <s v="2012-10-31"/>
    <d v="2014-10-04T00:00:00"/>
    <n v="703"/>
    <n v="64"/>
    <n v="639"/>
    <d v="2013-01-03T00:00:00"/>
    <n v="157"/>
    <n v="6"/>
    <n v="39"/>
    <n v="6"/>
    <n v="13"/>
    <n v="75"/>
    <n v="296"/>
    <n v="0.42105263157894735"/>
    <x v="4"/>
    <s v="Yes"/>
    <n v="5"/>
    <x v="1"/>
    <n v="5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456"/>
    <n v="1975"/>
    <n v="49"/>
    <s v="Gen X"/>
    <s v="PhD"/>
    <s v="College"/>
    <s v="Married"/>
    <n v="40233"/>
    <n v="40233"/>
    <s v="Bracket 3"/>
    <n v="0"/>
    <n v="1"/>
    <s v="Parent"/>
    <s v="2013-10-14"/>
    <d v="2014-10-04T00:00:00"/>
    <n v="355"/>
    <n v="84"/>
    <n v="271"/>
    <d v="2014-01-06T00:00:00"/>
    <n v="80"/>
    <n v="4"/>
    <n v="46"/>
    <n v="0"/>
    <n v="17"/>
    <n v="2"/>
    <n v="149"/>
    <n v="0.41971830985915493"/>
    <x v="4"/>
    <s v="Yes"/>
    <n v="5"/>
    <x v="1"/>
    <n v="5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862"/>
    <n v="1960"/>
    <n v="64"/>
    <s v="Boomers"/>
    <s v="Master"/>
    <s v="College"/>
    <s v="Married"/>
    <n v="30522"/>
    <n v="30522"/>
    <s v="Bracket 2"/>
    <n v="0"/>
    <n v="1"/>
    <s v="Parent"/>
    <s v="2012-08-17"/>
    <d v="2014-10-04T00:00:00"/>
    <n v="778"/>
    <n v="6"/>
    <n v="772"/>
    <d v="2012-08-23T00:00:00"/>
    <n v="179"/>
    <n v="8"/>
    <n v="83"/>
    <n v="19"/>
    <n v="11"/>
    <n v="26"/>
    <n v="326"/>
    <n v="0.41902313624678661"/>
    <x v="4"/>
    <s v="No"/>
    <n v="5"/>
    <x v="1"/>
    <n v="9"/>
    <n v="1"/>
    <n v="2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652"/>
    <n v="1946"/>
    <n v="78"/>
    <s v="Boomers"/>
    <s v="Bachelors"/>
    <s v="College"/>
    <s v="Partner"/>
    <n v="37760"/>
    <n v="37760"/>
    <s v="Bracket 3"/>
    <n v="0"/>
    <n v="0"/>
    <s v="Not Parent"/>
    <s v="2012-08-31"/>
    <d v="2014-10-04T00:00:00"/>
    <n v="764"/>
    <n v="20"/>
    <n v="744"/>
    <d v="2012-09-20T00:00:00"/>
    <n v="84"/>
    <n v="5"/>
    <n v="38"/>
    <n v="150"/>
    <n v="12"/>
    <n v="28"/>
    <n v="317"/>
    <n v="0.41492146596858637"/>
    <x v="4"/>
    <s v="No"/>
    <n v="2"/>
    <x v="0"/>
    <n v="6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39"/>
    <n v="1946"/>
    <n v="78"/>
    <s v="Boomers"/>
    <s v="Bachelors"/>
    <s v="College"/>
    <s v="Partner"/>
    <n v="37760"/>
    <n v="37760"/>
    <s v="Bracket 3"/>
    <n v="0"/>
    <n v="0"/>
    <s v="Not Parent"/>
    <s v="2012-08-31"/>
    <d v="2014-10-04T00:00:00"/>
    <n v="764"/>
    <n v="20"/>
    <n v="744"/>
    <d v="2012-09-20T00:00:00"/>
    <n v="84"/>
    <n v="5"/>
    <n v="38"/>
    <n v="150"/>
    <n v="12"/>
    <n v="28"/>
    <n v="317"/>
    <n v="0.41492146596858637"/>
    <x v="4"/>
    <s v="No"/>
    <n v="2"/>
    <x v="0"/>
    <n v="6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812"/>
    <n v="1978"/>
    <n v="46"/>
    <s v="Gen X"/>
    <s v="PhD"/>
    <s v="College"/>
    <s v="Married"/>
    <n v="46377"/>
    <n v="46377"/>
    <s v="Bracket 3"/>
    <n v="1"/>
    <n v="0"/>
    <s v="Parent"/>
    <s v="2014-03-01"/>
    <d v="2014-10-04T00:00:00"/>
    <n v="217"/>
    <n v="89"/>
    <n v="128"/>
    <d v="2014-05-29T00:00:00"/>
    <n v="37"/>
    <n v="0"/>
    <n v="46"/>
    <n v="4"/>
    <n v="3"/>
    <n v="0"/>
    <n v="90"/>
    <n v="0.41474654377880182"/>
    <x v="4"/>
    <s v="Yes"/>
    <n v="1"/>
    <x v="0"/>
    <n v="3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50"/>
    <n v="1952"/>
    <n v="72"/>
    <s v="Boomers"/>
    <s v="Bachelors"/>
    <s v="College"/>
    <s v="Married"/>
    <n v="28332"/>
    <n v="28332"/>
    <s v="Bracket 2"/>
    <n v="0"/>
    <n v="0"/>
    <s v="Not Parent"/>
    <s v="2014-04-30"/>
    <d v="2014-10-04T00:00:00"/>
    <n v="157"/>
    <n v="58"/>
    <n v="99"/>
    <d v="2014-06-27T00:00:00"/>
    <n v="14"/>
    <n v="10"/>
    <n v="13"/>
    <n v="4"/>
    <n v="15"/>
    <n v="9"/>
    <n v="65"/>
    <n v="0.4140127388535032"/>
    <x v="4"/>
    <s v="Yes"/>
    <n v="1"/>
    <x v="0"/>
    <n v="4"/>
    <n v="2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55"/>
    <n v="1978"/>
    <n v="46"/>
    <s v="Gen X"/>
    <s v="Bachelors"/>
    <s v="College"/>
    <s v="Married"/>
    <n v="44359"/>
    <n v="44359"/>
    <s v="Bracket 3"/>
    <n v="1"/>
    <n v="1"/>
    <s v="Parent"/>
    <s v="2014-06-17"/>
    <d v="2014-10-04T00:00:00"/>
    <n v="109"/>
    <n v="19"/>
    <n v="90"/>
    <d v="2014-07-06T00:00:00"/>
    <n v="20"/>
    <n v="0"/>
    <n v="14"/>
    <n v="7"/>
    <n v="3"/>
    <n v="1"/>
    <n v="45"/>
    <n v="0.41284403669724773"/>
    <x v="4"/>
    <s v="No"/>
    <n v="3"/>
    <x v="0"/>
    <n v="4"/>
    <n v="2"/>
    <n v="0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503"/>
    <n v="1980"/>
    <n v="44"/>
    <s v="Millennials"/>
    <s v="Bachelors"/>
    <s v="College"/>
    <s v="Single"/>
    <n v="28071"/>
    <n v="28071"/>
    <s v="Bracket 2"/>
    <n v="0"/>
    <n v="0"/>
    <s v="Not Parent"/>
    <s v="2012-08-29"/>
    <d v="2014-10-04T00:00:00"/>
    <n v="766"/>
    <n v="65"/>
    <n v="701"/>
    <d v="2012-11-02T00:00:00"/>
    <n v="39"/>
    <n v="33"/>
    <n v="130"/>
    <n v="41"/>
    <n v="26"/>
    <n v="44"/>
    <n v="313"/>
    <n v="0.40861618798955612"/>
    <x v="4"/>
    <s v="Yes"/>
    <n v="2"/>
    <x v="0"/>
    <n v="5"/>
    <n v="5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51"/>
    <n v="1990"/>
    <n v="34"/>
    <s v="Millennials"/>
    <s v="High School"/>
    <s v="No College"/>
    <s v="Married"/>
    <n v="24279"/>
    <n v="24279"/>
    <s v="Bracket 2"/>
    <n v="0"/>
    <n v="0"/>
    <s v="Not Parent"/>
    <s v="2012-12-29"/>
    <d v="2014-10-04T00:00:00"/>
    <n v="644"/>
    <n v="6"/>
    <n v="638"/>
    <d v="2013-01-04T00:00:00"/>
    <n v="16"/>
    <n v="36"/>
    <n v="21"/>
    <n v="20"/>
    <n v="62"/>
    <n v="108"/>
    <n v="263"/>
    <n v="0.40838509316770188"/>
    <x v="4"/>
    <s v="No"/>
    <n v="1"/>
    <x v="0"/>
    <n v="3"/>
    <n v="4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634"/>
    <n v="1979"/>
    <n v="45"/>
    <s v="Gen X"/>
    <s v="Master"/>
    <s v="College"/>
    <s v="Single"/>
    <n v="16653"/>
    <n v="16653"/>
    <s v="Bracket 2"/>
    <n v="1"/>
    <n v="0"/>
    <s v="Parent"/>
    <s v="2014-04-18"/>
    <d v="2014-10-04T00:00:00"/>
    <n v="169"/>
    <n v="10"/>
    <n v="159"/>
    <d v="2014-04-28T00:00:00"/>
    <n v="5"/>
    <n v="7"/>
    <n v="31"/>
    <n v="15"/>
    <n v="4"/>
    <n v="7"/>
    <n v="69"/>
    <n v="0.40828402366863903"/>
    <x v="4"/>
    <s v="No"/>
    <n v="3"/>
    <x v="0"/>
    <n v="3"/>
    <n v="2"/>
    <n v="1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5892"/>
    <n v="1980"/>
    <n v="44"/>
    <s v="Millennials"/>
    <s v="Bachelors"/>
    <s v="College"/>
    <s v="Married"/>
    <n v="34968"/>
    <n v="34968"/>
    <s v="Bracket 3"/>
    <n v="1"/>
    <n v="0"/>
    <s v="Parent"/>
    <s v="2013-04-10"/>
    <d v="2014-10-04T00:00:00"/>
    <n v="542"/>
    <n v="11"/>
    <n v="531"/>
    <d v="2013-04-21T00:00:00"/>
    <n v="158"/>
    <n v="6"/>
    <n v="45"/>
    <n v="8"/>
    <n v="2"/>
    <n v="2"/>
    <n v="221"/>
    <n v="0.40774907749077488"/>
    <x v="4"/>
    <s v="No"/>
    <n v="7"/>
    <x v="1"/>
    <n v="5"/>
    <n v="3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03"/>
    <n v="1978"/>
    <n v="46"/>
    <s v="Gen X"/>
    <s v="Bachelors"/>
    <s v="College"/>
    <s v="Partner"/>
    <n v="16531"/>
    <n v="16531"/>
    <s v="Bracket 2"/>
    <n v="1"/>
    <n v="0"/>
    <s v="Parent"/>
    <s v="2014-06-18"/>
    <d v="2014-10-04T00:00:00"/>
    <n v="108"/>
    <n v="43"/>
    <n v="65"/>
    <d v="2014-07-31T00:00:00"/>
    <n v="2"/>
    <n v="13"/>
    <n v="6"/>
    <n v="7"/>
    <n v="5"/>
    <n v="11"/>
    <n v="44"/>
    <n v="0.40740740740740738"/>
    <x v="4"/>
    <s v="No"/>
    <n v="3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99"/>
    <n v="1984"/>
    <n v="40"/>
    <s v="Millennials"/>
    <s v="PhD"/>
    <s v="College"/>
    <s v="Married"/>
    <n v="38175"/>
    <n v="38175"/>
    <s v="Bracket 3"/>
    <n v="1"/>
    <n v="0"/>
    <s v="Parent"/>
    <s v="2013-09-23"/>
    <d v="2014-10-04T00:00:00"/>
    <n v="376"/>
    <n v="6"/>
    <n v="370"/>
    <d v="2013-09-29T00:00:00"/>
    <n v="70"/>
    <n v="6"/>
    <n v="69"/>
    <n v="2"/>
    <n v="3"/>
    <n v="3"/>
    <n v="153"/>
    <n v="0.40691489361702127"/>
    <x v="4"/>
    <s v="No"/>
    <n v="3"/>
    <x v="0"/>
    <n v="4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88"/>
    <n v="1948"/>
    <n v="76"/>
    <s v="Boomers"/>
    <s v="PhD"/>
    <s v="College"/>
    <s v="Married"/>
    <n v="34469"/>
    <n v="34469"/>
    <s v="Bracket 3"/>
    <n v="1"/>
    <n v="1"/>
    <s v="Parent"/>
    <s v="2014-05-04"/>
    <d v="2014-10-04T00:00:00"/>
    <n v="153"/>
    <n v="58"/>
    <n v="95"/>
    <d v="2014-07-01T00:00:00"/>
    <n v="19"/>
    <n v="6"/>
    <n v="20"/>
    <n v="0"/>
    <n v="5"/>
    <n v="12"/>
    <n v="62"/>
    <n v="0.40522875816993464"/>
    <x v="4"/>
    <s v="Yes"/>
    <n v="3"/>
    <x v="0"/>
    <n v="4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152"/>
    <n v="1957"/>
    <n v="67"/>
    <s v="Boomers"/>
    <s v="Bachelors"/>
    <s v="College"/>
    <s v="Partner"/>
    <n v="26091"/>
    <n v="26091"/>
    <s v="Bracket 2"/>
    <n v="1"/>
    <n v="1"/>
    <s v="Parent"/>
    <s v="2014-02-25"/>
    <d v="2014-10-04T00:00:00"/>
    <n v="221"/>
    <n v="84"/>
    <n v="137"/>
    <d v="2014-05-20T00:00:00"/>
    <n v="15"/>
    <n v="10"/>
    <n v="19"/>
    <n v="8"/>
    <n v="17"/>
    <n v="20"/>
    <n v="89"/>
    <n v="0.40271493212669685"/>
    <x v="4"/>
    <s v="Yes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188"/>
    <n v="1957"/>
    <n v="67"/>
    <s v="Boomers"/>
    <s v="Bachelors"/>
    <s v="College"/>
    <s v="Partner"/>
    <n v="26091"/>
    <n v="26091"/>
    <s v="Bracket 2"/>
    <n v="1"/>
    <n v="1"/>
    <s v="Parent"/>
    <s v="2014-02-25"/>
    <d v="2014-10-04T00:00:00"/>
    <n v="221"/>
    <n v="84"/>
    <n v="137"/>
    <d v="2014-05-20T00:00:00"/>
    <n v="15"/>
    <n v="10"/>
    <n v="19"/>
    <n v="8"/>
    <n v="17"/>
    <n v="20"/>
    <n v="89"/>
    <n v="0.40271493212669685"/>
    <x v="4"/>
    <s v="Yes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376"/>
    <n v="1960"/>
    <n v="64"/>
    <s v="Boomers"/>
    <s v="Postgraduate"/>
    <s v="College"/>
    <s v="Single"/>
    <n v="32218"/>
    <n v="32218"/>
    <s v="Bracket 3"/>
    <n v="0"/>
    <n v="0"/>
    <s v="Not Parent"/>
    <s v="2014-02-15"/>
    <d v="2014-10-04T00:00:00"/>
    <n v="231"/>
    <n v="27"/>
    <n v="204"/>
    <d v="2014-03-14T00:00:00"/>
    <n v="10"/>
    <n v="24"/>
    <n v="15"/>
    <n v="13"/>
    <n v="1"/>
    <n v="30"/>
    <n v="93"/>
    <n v="0.40259740259740262"/>
    <x v="4"/>
    <s v="No"/>
    <n v="1"/>
    <x v="0"/>
    <n v="3"/>
    <n v="2"/>
    <n v="1"/>
    <x v="0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5223"/>
    <n v="1966"/>
    <n v="58"/>
    <s v="Gen X"/>
    <s v="Master"/>
    <s v="College"/>
    <s v="Partner"/>
    <n v="45903"/>
    <n v="45903"/>
    <s v="Bracket 3"/>
    <n v="0"/>
    <n v="1"/>
    <s v="Parent"/>
    <s v="2014-04-23"/>
    <d v="2014-10-04T00:00:00"/>
    <n v="164"/>
    <n v="80"/>
    <n v="84"/>
    <d v="2014-07-12T00:00:00"/>
    <n v="33"/>
    <n v="8"/>
    <n v="10"/>
    <n v="2"/>
    <n v="10"/>
    <n v="3"/>
    <n v="66"/>
    <n v="0.40243902439024393"/>
    <x v="4"/>
    <s v="Yes"/>
    <n v="2"/>
    <x v="0"/>
    <n v="3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360"/>
    <n v="1982"/>
    <n v="42"/>
    <s v="Millennials"/>
    <s v="Bachelors"/>
    <s v="College"/>
    <s v="Married"/>
    <n v="37040"/>
    <n v="37040"/>
    <s v="Bracket 3"/>
    <n v="0"/>
    <n v="0"/>
    <s v="Not Parent"/>
    <s v="2012-08-08"/>
    <d v="2014-10-04T00:00:00"/>
    <n v="787"/>
    <n v="41"/>
    <n v="746"/>
    <d v="2012-09-18T00:00:00"/>
    <n v="86"/>
    <n v="2"/>
    <n v="73"/>
    <n v="69"/>
    <n v="38"/>
    <n v="48"/>
    <n v="316"/>
    <n v="0.40152477763659467"/>
    <x v="4"/>
    <s v="No"/>
    <n v="1"/>
    <x v="0"/>
    <n v="5"/>
    <n v="4"/>
    <n v="2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8"/>
    <n v="1972"/>
    <n v="52"/>
    <s v="Gen X"/>
    <s v="Master"/>
    <s v="College"/>
    <s v="Married"/>
    <n v="35641"/>
    <n v="35641"/>
    <s v="Bracket 3"/>
    <n v="1"/>
    <n v="0"/>
    <s v="Parent"/>
    <s v="2013-07-14"/>
    <d v="2014-10-04T00:00:00"/>
    <n v="447"/>
    <n v="11"/>
    <n v="436"/>
    <d v="2013-07-25T00:00:00"/>
    <n v="63"/>
    <n v="3"/>
    <n v="67"/>
    <n v="8"/>
    <n v="9"/>
    <n v="28"/>
    <n v="178"/>
    <n v="0.39821029082774051"/>
    <x v="4"/>
    <s v="No"/>
    <n v="2"/>
    <x v="0"/>
    <n v="4"/>
    <n v="3"/>
    <n v="1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008"/>
    <n v="1983"/>
    <n v="41"/>
    <s v="Millennials"/>
    <s v="Bachelors"/>
    <s v="College"/>
    <s v="Partner"/>
    <n v="36075"/>
    <n v="36075"/>
    <s v="Bracket 3"/>
    <n v="1"/>
    <n v="0"/>
    <s v="Parent"/>
    <s v="2013-12-09"/>
    <d v="2014-10-04T00:00:00"/>
    <n v="299"/>
    <n v="54"/>
    <n v="245"/>
    <d v="2014-02-01T00:00:00"/>
    <n v="46"/>
    <n v="0"/>
    <n v="30"/>
    <n v="12"/>
    <n v="1"/>
    <n v="30"/>
    <n v="119"/>
    <n v="0.39799331103678931"/>
    <x v="4"/>
    <s v="Yes"/>
    <n v="1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969"/>
    <n v="1974"/>
    <n v="50"/>
    <s v="Gen X"/>
    <s v="Master"/>
    <s v="College"/>
    <s v="Partner"/>
    <n v="43018"/>
    <n v="43018"/>
    <s v="Bracket 3"/>
    <n v="0"/>
    <n v="1"/>
    <s v="Parent"/>
    <s v="2013-11-01"/>
    <d v="2014-10-04T00:00:00"/>
    <n v="337"/>
    <n v="46"/>
    <n v="291"/>
    <d v="2013-12-17T00:00:00"/>
    <n v="35"/>
    <n v="4"/>
    <n v="17"/>
    <n v="7"/>
    <n v="6"/>
    <n v="64"/>
    <n v="133"/>
    <n v="0.39465875370919884"/>
    <x v="4"/>
    <s v="No"/>
    <n v="1"/>
    <x v="0"/>
    <n v="2"/>
    <n v="2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617"/>
    <n v="1974"/>
    <n v="50"/>
    <s v="Gen X"/>
    <s v="Bachelors"/>
    <s v="College"/>
    <s v="Single"/>
    <n v="42373"/>
    <n v="42373"/>
    <s v="Bracket 3"/>
    <n v="1"/>
    <n v="1"/>
    <s v="Parent"/>
    <s v="2013-08-15"/>
    <d v="2014-10-04T00:00:00"/>
    <n v="415"/>
    <n v="83"/>
    <n v="332"/>
    <d v="2013-11-06T00:00:00"/>
    <n v="67"/>
    <n v="5"/>
    <n v="61"/>
    <n v="3"/>
    <n v="8"/>
    <n v="19"/>
    <n v="163"/>
    <n v="0.39277108433734942"/>
    <x v="4"/>
    <s v="Yes"/>
    <n v="5"/>
    <x v="1"/>
    <n v="5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524"/>
    <n v="1971"/>
    <n v="53"/>
    <s v="Gen X"/>
    <s v="Master"/>
    <s v="College"/>
    <s v="Single"/>
    <n v="39763"/>
    <n v="39763"/>
    <s v="Bracket 3"/>
    <n v="1"/>
    <n v="0"/>
    <s v="Parent"/>
    <s v="2013-08-04"/>
    <d v="2014-10-04T00:00:00"/>
    <n v="426"/>
    <n v="9"/>
    <n v="417"/>
    <d v="2013-08-13T00:00:00"/>
    <n v="80"/>
    <n v="1"/>
    <n v="60"/>
    <n v="4"/>
    <n v="6"/>
    <n v="16"/>
    <n v="167"/>
    <n v="0.392018779342723"/>
    <x v="4"/>
    <s v="No"/>
    <n v="2"/>
    <x v="0"/>
    <n v="2"/>
    <n v="5"/>
    <n v="1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1857"/>
    <n v="1952"/>
    <n v="72"/>
    <s v="Boomers"/>
    <s v="Bachelors"/>
    <s v="College"/>
    <s v="Single"/>
    <n v="47139"/>
    <n v="47139"/>
    <s v="Bracket 3"/>
    <n v="1"/>
    <n v="1"/>
    <s v="Parent"/>
    <s v="2014-03-06"/>
    <d v="2014-10-04T00:00:00"/>
    <n v="212"/>
    <n v="2"/>
    <n v="210"/>
    <d v="2014-03-08T00:00:00"/>
    <n v="46"/>
    <n v="0"/>
    <n v="12"/>
    <n v="0"/>
    <n v="2"/>
    <n v="23"/>
    <n v="83"/>
    <n v="0.39150943396226418"/>
    <x v="4"/>
    <s v="No"/>
    <n v="2"/>
    <x v="0"/>
    <n v="2"/>
    <n v="2"/>
    <n v="1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455"/>
    <n v="1946"/>
    <n v="78"/>
    <s v="Boomers"/>
    <s v="PhD"/>
    <s v="College"/>
    <s v="Married"/>
    <n v="51012"/>
    <n v="51012"/>
    <s v="Bracket 3"/>
    <n v="0"/>
    <n v="0"/>
    <s v="Not Parent"/>
    <s v="2013-04-18"/>
    <d v="2014-10-04T00:00:00"/>
    <n v="534"/>
    <n v="86"/>
    <n v="448"/>
    <d v="2013-07-13T00:00:00"/>
    <n v="102"/>
    <n v="9"/>
    <n v="63"/>
    <n v="2"/>
    <n v="9"/>
    <n v="24"/>
    <n v="209"/>
    <n v="0.39138576779026218"/>
    <x v="4"/>
    <s v="Yes"/>
    <n v="1"/>
    <x v="0"/>
    <n v="4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592"/>
    <n v="1946"/>
    <n v="78"/>
    <s v="Boomers"/>
    <s v="PhD"/>
    <s v="College"/>
    <s v="Married"/>
    <n v="51012"/>
    <n v="51012"/>
    <s v="Bracket 3"/>
    <n v="0"/>
    <n v="0"/>
    <s v="Not Parent"/>
    <s v="2013-04-18"/>
    <d v="2014-10-04T00:00:00"/>
    <n v="534"/>
    <n v="86"/>
    <n v="448"/>
    <d v="2013-07-13T00:00:00"/>
    <n v="102"/>
    <n v="9"/>
    <n v="63"/>
    <n v="2"/>
    <n v="9"/>
    <n v="24"/>
    <n v="209"/>
    <n v="0.39138576779026218"/>
    <x v="4"/>
    <s v="Yes"/>
    <n v="1"/>
    <x v="0"/>
    <n v="4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23"/>
    <n v="1976"/>
    <n v="48"/>
    <s v="Gen X"/>
    <s v="Bachelors"/>
    <s v="College"/>
    <s v="Partner"/>
    <n v="21675"/>
    <n v="21675"/>
    <s v="Bracket 2"/>
    <n v="1"/>
    <n v="0"/>
    <s v="Parent"/>
    <s v="2014-06-11"/>
    <d v="2014-10-04T00:00:00"/>
    <n v="115"/>
    <n v="55"/>
    <n v="60"/>
    <d v="2014-08-05T00:00:00"/>
    <n v="4"/>
    <n v="0"/>
    <n v="16"/>
    <n v="17"/>
    <n v="4"/>
    <n v="4"/>
    <n v="45"/>
    <n v="0.39130434782608697"/>
    <x v="4"/>
    <s v="Yes"/>
    <n v="3"/>
    <x v="0"/>
    <n v="3"/>
    <n v="4"/>
    <n v="0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023"/>
    <n v="1953"/>
    <n v="71"/>
    <s v="Boomers"/>
    <s v="PhD"/>
    <s v="College"/>
    <s v="Single"/>
    <n v="46231"/>
    <n v="46231"/>
    <s v="Bracket 3"/>
    <n v="2"/>
    <n v="1"/>
    <s v="Parent"/>
    <s v="2012-11-26"/>
    <d v="2014-10-04T00:00:00"/>
    <n v="677"/>
    <n v="87"/>
    <n v="590"/>
    <d v="2013-02-21T00:00:00"/>
    <n v="189"/>
    <n v="2"/>
    <n v="55"/>
    <n v="0"/>
    <n v="5"/>
    <n v="12"/>
    <n v="263"/>
    <n v="0.38847858197932056"/>
    <x v="4"/>
    <s v="Yes"/>
    <n v="4"/>
    <x v="1"/>
    <n v="4"/>
    <n v="6"/>
    <n v="1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559"/>
    <n v="1988"/>
    <n v="36"/>
    <s v="Millennials"/>
    <s v="Postgraduate"/>
    <s v="College"/>
    <s v="Married"/>
    <n v="16248"/>
    <n v="16248"/>
    <s v="Bracket 2"/>
    <n v="1"/>
    <n v="0"/>
    <s v="Parent"/>
    <s v="2014-05-10"/>
    <d v="2014-10-04T00:00:00"/>
    <n v="147"/>
    <n v="77"/>
    <n v="70"/>
    <d v="2014-07-26T00:00:00"/>
    <n v="12"/>
    <n v="11"/>
    <n v="10"/>
    <n v="3"/>
    <n v="12"/>
    <n v="9"/>
    <n v="57"/>
    <n v="0.38775510204081631"/>
    <x v="4"/>
    <s v="Yes"/>
    <n v="3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312"/>
    <n v="1961"/>
    <n v="63"/>
    <s v="Boomers"/>
    <s v="High School"/>
    <s v="No College"/>
    <s v="Married"/>
    <n v="28249"/>
    <n v="28249"/>
    <s v="Bracket 2"/>
    <n v="0"/>
    <n v="0"/>
    <s v="Not Parent"/>
    <s v="2014-06-15"/>
    <d v="2014-10-04T00:00:00"/>
    <n v="111"/>
    <n v="80"/>
    <n v="31"/>
    <d v="2014-09-03T00:00:00"/>
    <n v="1"/>
    <n v="9"/>
    <n v="7"/>
    <n v="2"/>
    <n v="14"/>
    <n v="10"/>
    <n v="43"/>
    <n v="0.38738738738738737"/>
    <x v="4"/>
    <s v="Yes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563"/>
    <n v="1961"/>
    <n v="63"/>
    <s v="Boomers"/>
    <s v="High School"/>
    <s v="No College"/>
    <s v="Married"/>
    <n v="28249"/>
    <n v="28249"/>
    <s v="Bracket 2"/>
    <n v="0"/>
    <n v="0"/>
    <s v="Not Parent"/>
    <s v="2014-06-15"/>
    <d v="2014-10-04T00:00:00"/>
    <n v="111"/>
    <n v="80"/>
    <n v="31"/>
    <d v="2014-09-03T00:00:00"/>
    <n v="1"/>
    <n v="9"/>
    <n v="7"/>
    <n v="2"/>
    <n v="14"/>
    <n v="10"/>
    <n v="43"/>
    <n v="0.38738738738738737"/>
    <x v="4"/>
    <s v="Yes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514"/>
    <n v="1956"/>
    <n v="68"/>
    <s v="Boomers"/>
    <s v="Postgraduate"/>
    <s v="College"/>
    <s v="Partner"/>
    <n v="54342"/>
    <n v="54342"/>
    <s v="Bracket 4"/>
    <n v="1"/>
    <n v="1"/>
    <s v="Parent"/>
    <s v="2013-07-03"/>
    <d v="2014-10-04T00:00:00"/>
    <n v="458"/>
    <n v="74"/>
    <n v="384"/>
    <d v="2013-09-15T00:00:00"/>
    <n v="84"/>
    <n v="10"/>
    <n v="34"/>
    <n v="11"/>
    <n v="10"/>
    <n v="28"/>
    <n v="177"/>
    <n v="0.38646288209606988"/>
    <x v="4"/>
    <s v="Yes"/>
    <n v="4"/>
    <x v="1"/>
    <n v="4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725"/>
    <n v="1950"/>
    <n v="74"/>
    <s v="Boomers"/>
    <s v="PhD"/>
    <s v="College"/>
    <s v="Partner"/>
    <n v="50616"/>
    <n v="50616"/>
    <s v="Bracket 3"/>
    <n v="0"/>
    <n v="1"/>
    <s v="Parent"/>
    <s v="2014-04-13"/>
    <d v="2014-10-04T00:00:00"/>
    <n v="174"/>
    <n v="71"/>
    <n v="103"/>
    <d v="2014-06-23T00:00:00"/>
    <n v="30"/>
    <n v="2"/>
    <n v="25"/>
    <n v="0"/>
    <n v="1"/>
    <n v="9"/>
    <n v="67"/>
    <n v="0.38505747126436779"/>
    <x v="4"/>
    <s v="Yes"/>
    <n v="1"/>
    <x v="0"/>
    <n v="4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85"/>
    <n v="1969"/>
    <n v="55"/>
    <s v="Gen X"/>
    <s v="Bachelors"/>
    <s v="College"/>
    <s v="Married"/>
    <n v="44078"/>
    <n v="44078"/>
    <s v="Bracket 3"/>
    <n v="1"/>
    <n v="1"/>
    <s v="Parent"/>
    <s v="2014-06-19"/>
    <d v="2014-10-04T00:00:00"/>
    <n v="107"/>
    <n v="17"/>
    <n v="90"/>
    <d v="2014-07-06T00:00:00"/>
    <n v="24"/>
    <n v="1"/>
    <n v="10"/>
    <n v="2"/>
    <n v="0"/>
    <n v="4"/>
    <n v="41"/>
    <n v="0.38317757009345793"/>
    <x v="4"/>
    <s v="No"/>
    <n v="2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019"/>
    <n v="1971"/>
    <n v="53"/>
    <s v="Gen X"/>
    <s v="PhD"/>
    <s v="College"/>
    <s v="Married"/>
    <n v="37126"/>
    <n v="37126"/>
    <s v="Bracket 3"/>
    <n v="1"/>
    <n v="0"/>
    <s v="Parent"/>
    <s v="2014-03-30"/>
    <d v="2014-10-04T00:00:00"/>
    <n v="188"/>
    <n v="9"/>
    <n v="179"/>
    <d v="2014-04-08T00:00:00"/>
    <n v="45"/>
    <n v="3"/>
    <n v="9"/>
    <n v="4"/>
    <n v="4"/>
    <n v="7"/>
    <n v="72"/>
    <n v="0.38297872340425532"/>
    <x v="4"/>
    <s v="No"/>
    <n v="1"/>
    <x v="0"/>
    <n v="2"/>
    <n v="1"/>
    <n v="2"/>
    <x v="0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833"/>
    <n v="1955"/>
    <n v="69"/>
    <s v="Boomers"/>
    <s v="Master"/>
    <s v="College"/>
    <s v="Married"/>
    <n v="38452"/>
    <n v="38452"/>
    <s v="Bracket 3"/>
    <n v="1"/>
    <n v="1"/>
    <s v="Parent"/>
    <s v="2014-03-30"/>
    <d v="2014-10-04T00:00:00"/>
    <n v="188"/>
    <n v="62"/>
    <n v="126"/>
    <d v="2014-05-31T00:00:00"/>
    <n v="56"/>
    <n v="0"/>
    <n v="14"/>
    <n v="0"/>
    <n v="0"/>
    <n v="2"/>
    <n v="72"/>
    <n v="0.38297872340425532"/>
    <x v="4"/>
    <s v="Yes"/>
    <n v="3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565"/>
    <n v="1955"/>
    <n v="69"/>
    <s v="Boomers"/>
    <s v="Master"/>
    <s v="College"/>
    <s v="Married"/>
    <n v="38452"/>
    <n v="38452"/>
    <s v="Bracket 3"/>
    <n v="1"/>
    <n v="1"/>
    <s v="Parent"/>
    <s v="2014-03-30"/>
    <d v="2014-10-04T00:00:00"/>
    <n v="188"/>
    <n v="62"/>
    <n v="126"/>
    <d v="2014-05-31T00:00:00"/>
    <n v="56"/>
    <n v="0"/>
    <n v="14"/>
    <n v="0"/>
    <n v="0"/>
    <n v="2"/>
    <n v="72"/>
    <n v="0.38297872340425532"/>
    <x v="4"/>
    <s v="Yes"/>
    <n v="3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346"/>
    <n v="1974"/>
    <n v="50"/>
    <s v="Gen X"/>
    <s v="Bachelors"/>
    <s v="College"/>
    <s v="Single"/>
    <n v="32233"/>
    <n v="32233"/>
    <s v="Bracket 3"/>
    <n v="1"/>
    <n v="0"/>
    <s v="Parent"/>
    <s v="2012-08-19"/>
    <d v="2014-10-04T00:00:00"/>
    <n v="776"/>
    <n v="26"/>
    <n v="750"/>
    <d v="2012-09-14T00:00:00"/>
    <n v="138"/>
    <n v="15"/>
    <n v="35"/>
    <n v="25"/>
    <n v="11"/>
    <n v="72"/>
    <n v="296"/>
    <n v="0.38144329896907214"/>
    <x v="4"/>
    <s v="No"/>
    <n v="2"/>
    <x v="0"/>
    <n v="2"/>
    <n v="6"/>
    <n v="2"/>
    <x v="2"/>
    <n v="9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628"/>
    <n v="1973"/>
    <n v="51"/>
    <s v="Gen X"/>
    <s v="Postgraduate"/>
    <s v="College"/>
    <s v="Married"/>
    <n v="43050"/>
    <n v="43050"/>
    <s v="Bracket 3"/>
    <n v="1"/>
    <n v="0"/>
    <s v="Parent"/>
    <s v="2014-03-18"/>
    <d v="2014-10-04T00:00:00"/>
    <n v="200"/>
    <n v="10"/>
    <n v="190"/>
    <d v="2014-03-28T00:00:00"/>
    <n v="30"/>
    <n v="5"/>
    <n v="24"/>
    <n v="6"/>
    <n v="3"/>
    <n v="8"/>
    <n v="76"/>
    <n v="0.38"/>
    <x v="4"/>
    <s v="No"/>
    <n v="2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2"/>
    <n v="1982"/>
    <n v="42"/>
    <s v="Millennials"/>
    <s v="Bachelors"/>
    <s v="College"/>
    <s v="Single"/>
    <n v="39660"/>
    <n v="39660"/>
    <s v="Bracket 3"/>
    <n v="1"/>
    <n v="0"/>
    <s v="Parent"/>
    <s v="2012-08-08"/>
    <d v="2014-10-04T00:00:00"/>
    <n v="787"/>
    <n v="36"/>
    <n v="751"/>
    <d v="2012-09-13T00:00:00"/>
    <n v="139"/>
    <n v="13"/>
    <n v="78"/>
    <n v="20"/>
    <n v="13"/>
    <n v="36"/>
    <n v="299"/>
    <n v="0.37992376111817028"/>
    <x v="4"/>
    <s v="No"/>
    <n v="3"/>
    <x v="0"/>
    <n v="3"/>
    <n v="7"/>
    <n v="1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4937"/>
    <n v="1973"/>
    <n v="51"/>
    <s v="Gen X"/>
    <s v="Postgraduate"/>
    <s v="College"/>
    <s v="Married"/>
    <n v="46094"/>
    <n v="46094"/>
    <s v="Bracket 3"/>
    <n v="1"/>
    <n v="1"/>
    <s v="Parent"/>
    <s v="2014-06-10"/>
    <d v="2014-10-04T00:00:00"/>
    <n v="116"/>
    <n v="62"/>
    <n v="54"/>
    <d v="2014-08-11T00:00:00"/>
    <n v="12"/>
    <n v="2"/>
    <n v="20"/>
    <n v="3"/>
    <n v="2"/>
    <n v="5"/>
    <n v="44"/>
    <n v="0.37931034482758619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678"/>
    <n v="1989"/>
    <n v="35"/>
    <s v="Millennials"/>
    <s v="Bachelors"/>
    <s v="College"/>
    <s v="Partner"/>
    <n v="31928"/>
    <n v="31928"/>
    <s v="Bracket 3"/>
    <n v="1"/>
    <n v="0"/>
    <s v="Parent"/>
    <s v="2014-03-28"/>
    <d v="2014-10-04T00:00:00"/>
    <n v="190"/>
    <n v="5"/>
    <n v="185"/>
    <d v="2014-04-02T00:00:00"/>
    <n v="33"/>
    <n v="4"/>
    <n v="24"/>
    <n v="4"/>
    <n v="2"/>
    <n v="5"/>
    <n v="72"/>
    <n v="0.37894736842105264"/>
    <x v="4"/>
    <s v="No"/>
    <n v="2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860"/>
    <n v="1959"/>
    <n v="65"/>
    <s v="Boomers"/>
    <s v="Bachelors"/>
    <s v="College"/>
    <s v="Partner"/>
    <n v="44911"/>
    <n v="44911"/>
    <s v="Bracket 3"/>
    <n v="0"/>
    <n v="1"/>
    <s v="Parent"/>
    <s v="2013-03-15"/>
    <d v="2014-10-04T00:00:00"/>
    <n v="568"/>
    <n v="11"/>
    <n v="557"/>
    <d v="2013-03-26T00:00:00"/>
    <n v="159"/>
    <n v="0"/>
    <n v="22"/>
    <n v="2"/>
    <n v="1"/>
    <n v="31"/>
    <n v="215"/>
    <n v="0.37852112676056338"/>
    <x v="4"/>
    <s v="No"/>
    <n v="3"/>
    <x v="0"/>
    <n v="4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880"/>
    <n v="1959"/>
    <n v="65"/>
    <s v="Boomers"/>
    <s v="PhD"/>
    <s v="College"/>
    <s v="Partner"/>
    <n v="53537"/>
    <n v="53537"/>
    <s v="Bracket 4"/>
    <n v="1"/>
    <n v="1"/>
    <s v="Parent"/>
    <s v="2014-01-30"/>
    <d v="2014-10-04T00:00:00"/>
    <n v="247"/>
    <n v="17"/>
    <n v="230"/>
    <d v="2014-02-16T00:00:00"/>
    <n v="81"/>
    <n v="0"/>
    <n v="6"/>
    <n v="0"/>
    <n v="0"/>
    <n v="6"/>
    <n v="93"/>
    <n v="0.37651821862348178"/>
    <x v="4"/>
    <s v="No"/>
    <n v="2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094"/>
    <n v="1961"/>
    <n v="63"/>
    <s v="Boomers"/>
    <s v="Bachelors"/>
    <s v="College"/>
    <s v="Married"/>
    <n v="60544"/>
    <n v="60544"/>
    <s v="Bracket 4"/>
    <n v="1"/>
    <n v="1"/>
    <s v="Parent"/>
    <s v="2012-08-25"/>
    <d v="2014-10-04T00:00:00"/>
    <n v="770"/>
    <n v="92"/>
    <n v="678"/>
    <d v="2012-11-25T00:00:00"/>
    <n v="201"/>
    <n v="2"/>
    <n v="43"/>
    <n v="3"/>
    <n v="5"/>
    <n v="35"/>
    <n v="289"/>
    <n v="0.37532467532467534"/>
    <x v="4"/>
    <s v="Yes"/>
    <n v="4"/>
    <x v="1"/>
    <n v="5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588"/>
    <n v="1961"/>
    <n v="63"/>
    <s v="Boomers"/>
    <s v="Bachelors"/>
    <s v="College"/>
    <s v="Married"/>
    <n v="60544"/>
    <n v="60544"/>
    <s v="Bracket 4"/>
    <n v="1"/>
    <n v="1"/>
    <s v="Parent"/>
    <s v="2012-08-25"/>
    <d v="2014-10-04T00:00:00"/>
    <n v="770"/>
    <n v="92"/>
    <n v="678"/>
    <d v="2012-11-25T00:00:00"/>
    <n v="201"/>
    <n v="2"/>
    <n v="43"/>
    <n v="3"/>
    <n v="5"/>
    <n v="35"/>
    <n v="289"/>
    <n v="0.37532467532467534"/>
    <x v="4"/>
    <s v="Yes"/>
    <n v="4"/>
    <x v="1"/>
    <n v="5"/>
    <n v="5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64"/>
    <n v="1977"/>
    <n v="47"/>
    <s v="Gen X"/>
    <s v="PhD"/>
    <s v="College"/>
    <s v="Married"/>
    <n v="28973"/>
    <n v="28973"/>
    <s v="Bracket 2"/>
    <n v="0"/>
    <n v="0"/>
    <s v="Not Parent"/>
    <s v="2012-10-13"/>
    <d v="2014-10-04T00:00:00"/>
    <n v="721"/>
    <n v="59"/>
    <n v="662"/>
    <d v="2012-12-11T00:00:00"/>
    <n v="206"/>
    <n v="0"/>
    <n v="46"/>
    <n v="3"/>
    <n v="2"/>
    <n v="12"/>
    <n v="269"/>
    <n v="0.37309292649098474"/>
    <x v="4"/>
    <s v="Yes"/>
    <n v="2"/>
    <x v="0"/>
    <n v="5"/>
    <n v="5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036"/>
    <n v="1971"/>
    <n v="53"/>
    <s v="Gen X"/>
    <s v="Postgraduate"/>
    <s v="College"/>
    <s v="Partner"/>
    <n v="26850"/>
    <n v="26850"/>
    <s v="Bracket 2"/>
    <n v="1"/>
    <n v="1"/>
    <s v="Parent"/>
    <s v="2014-04-18"/>
    <d v="2014-10-04T00:00:00"/>
    <n v="169"/>
    <n v="10"/>
    <n v="159"/>
    <d v="2014-04-28T00:00:00"/>
    <n v="31"/>
    <n v="1"/>
    <n v="13"/>
    <n v="7"/>
    <n v="2"/>
    <n v="9"/>
    <n v="63"/>
    <n v="0.37278106508875741"/>
    <x v="4"/>
    <s v="No"/>
    <n v="4"/>
    <x v="1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13"/>
    <n v="1963"/>
    <n v="61"/>
    <s v="Boomers"/>
    <s v="PhD"/>
    <s v="College"/>
    <s v="Single"/>
    <n v="23091"/>
    <n v="23091"/>
    <s v="Bracket 2"/>
    <n v="1"/>
    <n v="1"/>
    <s v="Parent"/>
    <s v="2014-05-28"/>
    <d v="2014-10-04T00:00:00"/>
    <n v="129"/>
    <n v="98"/>
    <n v="31"/>
    <d v="2014-09-03T00:00:00"/>
    <n v="35"/>
    <n v="0"/>
    <n v="11"/>
    <n v="0"/>
    <n v="0"/>
    <n v="2"/>
    <n v="48"/>
    <n v="0.37209302325581395"/>
    <x v="4"/>
    <s v="Yes"/>
    <n v="4"/>
    <x v="1"/>
    <n v="3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727"/>
    <n v="1957"/>
    <n v="67"/>
    <s v="Boomers"/>
    <s v="Bachelors"/>
    <s v="College"/>
    <s v="Married"/>
    <n v="23539"/>
    <n v="23539"/>
    <s v="Bracket 2"/>
    <n v="0"/>
    <n v="0"/>
    <s v="Not Parent"/>
    <s v="2014-02-28"/>
    <d v="2014-10-04T00:00:00"/>
    <n v="218"/>
    <n v="13"/>
    <n v="205"/>
    <d v="2014-03-13T00:00:00"/>
    <n v="4"/>
    <n v="24"/>
    <n v="11"/>
    <n v="16"/>
    <n v="1"/>
    <n v="25"/>
    <n v="81"/>
    <n v="0.37155963302752293"/>
    <x v="4"/>
    <s v="No"/>
    <n v="1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991"/>
    <n v="1967"/>
    <n v="57"/>
    <s v="Gen X"/>
    <s v="Bachelors"/>
    <s v="College"/>
    <s v="Partner"/>
    <n v="44931"/>
    <n v="44931"/>
    <s v="Bracket 3"/>
    <n v="0"/>
    <n v="1"/>
    <s v="Parent"/>
    <s v="2014-01-18"/>
    <d v="2014-10-04T00:00:00"/>
    <n v="259"/>
    <n v="0"/>
    <n v="259"/>
    <d v="2014-01-18T00:00:00"/>
    <n v="78"/>
    <n v="0"/>
    <n v="11"/>
    <n v="0"/>
    <n v="0"/>
    <n v="7"/>
    <n v="96"/>
    <n v="0.37065637065637064"/>
    <x v="4"/>
    <s v="No"/>
    <n v="1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46"/>
    <n v="1976"/>
    <n v="48"/>
    <s v="Gen X"/>
    <s v="Master"/>
    <s v="College"/>
    <s v="Partner"/>
    <n v="46106"/>
    <n v="46106"/>
    <s v="Bracket 3"/>
    <n v="1"/>
    <n v="1"/>
    <s v="Parent"/>
    <s v="2014-05-11"/>
    <d v="2014-10-04T00:00:00"/>
    <n v="146"/>
    <n v="84"/>
    <n v="62"/>
    <d v="2014-08-03T00:00:00"/>
    <n v="30"/>
    <n v="0"/>
    <n v="8"/>
    <n v="2"/>
    <n v="0"/>
    <n v="14"/>
    <n v="54"/>
    <n v="0.36986301369863012"/>
    <x v="4"/>
    <s v="Yes"/>
    <n v="1"/>
    <x v="0"/>
    <n v="2"/>
    <n v="1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771"/>
    <n v="1988"/>
    <n v="36"/>
    <s v="Millennials"/>
    <s v="Postgraduate"/>
    <s v="College"/>
    <s v="Single"/>
    <n v="23331"/>
    <n v="23331"/>
    <s v="Bracket 2"/>
    <n v="1"/>
    <n v="0"/>
    <s v="Parent"/>
    <s v="2012-10-05"/>
    <d v="2014-10-04T00:00:00"/>
    <n v="729"/>
    <n v="97"/>
    <n v="632"/>
    <d v="2013-01-10T00:00:00"/>
    <n v="104"/>
    <n v="20"/>
    <n v="101"/>
    <n v="24"/>
    <n v="15"/>
    <n v="5"/>
    <n v="269"/>
    <n v="0.36899862825788754"/>
    <x v="4"/>
    <s v="Yes"/>
    <n v="6"/>
    <x v="1"/>
    <n v="5"/>
    <n v="5"/>
    <n v="1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387"/>
    <n v="1957"/>
    <n v="67"/>
    <s v="Boomers"/>
    <s v="Bachelors"/>
    <s v="College"/>
    <s v="Married"/>
    <n v="43140"/>
    <n v="43140"/>
    <s v="Bracket 3"/>
    <n v="0"/>
    <n v="1"/>
    <s v="Parent"/>
    <s v="2013-01-05"/>
    <d v="2014-10-04T00:00:00"/>
    <n v="637"/>
    <n v="68"/>
    <n v="569"/>
    <d v="2013-03-14T00:00:00"/>
    <n v="134"/>
    <n v="8"/>
    <n v="76"/>
    <n v="6"/>
    <n v="0"/>
    <n v="11"/>
    <n v="235"/>
    <n v="0.36891679748822603"/>
    <x v="4"/>
    <s v="Yes"/>
    <n v="1"/>
    <x v="0"/>
    <n v="5"/>
    <n v="4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443"/>
    <n v="1972"/>
    <n v="52"/>
    <s v="Gen X"/>
    <s v="Bachelors"/>
    <s v="College"/>
    <s v="Single"/>
    <n v="24762"/>
    <n v="24762"/>
    <s v="Bracket 2"/>
    <n v="1"/>
    <n v="0"/>
    <s v="Parent"/>
    <s v="2014-02-10"/>
    <d v="2014-10-04T00:00:00"/>
    <n v="236"/>
    <n v="16"/>
    <n v="220"/>
    <d v="2014-02-26T00:00:00"/>
    <n v="6"/>
    <n v="10"/>
    <n v="12"/>
    <n v="3"/>
    <n v="15"/>
    <n v="40"/>
    <n v="86"/>
    <n v="0.36440677966101692"/>
    <x v="4"/>
    <s v="No"/>
    <n v="3"/>
    <x v="0"/>
    <n v="2"/>
    <n v="3"/>
    <n v="1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5827"/>
    <n v="1958"/>
    <n v="66"/>
    <s v="Boomers"/>
    <s v="Bachelors"/>
    <s v="College"/>
    <s v="Divorced"/>
    <n v="35246"/>
    <n v="35246"/>
    <s v="Bracket 3"/>
    <n v="1"/>
    <n v="1"/>
    <s v="Parent"/>
    <s v="2014-04-16"/>
    <d v="2014-10-04T00:00:00"/>
    <n v="171"/>
    <n v="53"/>
    <n v="118"/>
    <d v="2014-06-08T00:00:00"/>
    <n v="36"/>
    <n v="0"/>
    <n v="12"/>
    <n v="2"/>
    <n v="2"/>
    <n v="10"/>
    <n v="62"/>
    <n v="0.36257309941520466"/>
    <x v="4"/>
    <s v="Yes"/>
    <n v="4"/>
    <x v="1"/>
    <n v="3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927"/>
    <n v="1968"/>
    <n v="56"/>
    <s v="Gen X"/>
    <s v="PhD"/>
    <s v="College"/>
    <s v="Married"/>
    <n v="44377"/>
    <n v="44377"/>
    <s v="Bracket 3"/>
    <n v="1"/>
    <n v="1"/>
    <s v="Parent"/>
    <s v="2012-10-05"/>
    <d v="2014-10-04T00:00:00"/>
    <n v="729"/>
    <n v="70"/>
    <n v="659"/>
    <d v="2012-12-14T00:00:00"/>
    <n v="224"/>
    <n v="0"/>
    <n v="30"/>
    <n v="0"/>
    <n v="0"/>
    <n v="10"/>
    <n v="264"/>
    <n v="0.36213991769547327"/>
    <x v="4"/>
    <s v="Yes"/>
    <n v="8"/>
    <x v="1"/>
    <n v="5"/>
    <n v="5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79"/>
    <n v="1985"/>
    <n v="39"/>
    <s v="Millennials"/>
    <s v="Postgraduate"/>
    <s v="College"/>
    <s v="Married"/>
    <n v="36145"/>
    <n v="36145"/>
    <s v="Bracket 3"/>
    <n v="1"/>
    <n v="0"/>
    <s v="Parent"/>
    <s v="2013-06-16"/>
    <d v="2014-10-04T00:00:00"/>
    <n v="475"/>
    <n v="13"/>
    <n v="462"/>
    <d v="2013-06-29T00:00:00"/>
    <n v="56"/>
    <n v="4"/>
    <n v="76"/>
    <n v="17"/>
    <n v="1"/>
    <n v="18"/>
    <n v="172"/>
    <n v="0.36210526315789476"/>
    <x v="4"/>
    <s v="No"/>
    <n v="4"/>
    <x v="1"/>
    <n v="3"/>
    <n v="4"/>
    <n v="1"/>
    <x v="2"/>
    <n v="9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9648"/>
    <n v="1967"/>
    <n v="57"/>
    <s v="Gen X"/>
    <s v="Bachelors"/>
    <s v="College"/>
    <s v="Single"/>
    <n v="46904"/>
    <n v="46904"/>
    <s v="Bracket 3"/>
    <n v="1"/>
    <n v="1"/>
    <s v="Parent"/>
    <s v="2012-11-03"/>
    <d v="2014-10-04T00:00:00"/>
    <n v="700"/>
    <n v="20"/>
    <n v="680"/>
    <d v="2012-11-23T00:00:00"/>
    <n v="153"/>
    <n v="4"/>
    <n v="56"/>
    <n v="0"/>
    <n v="9"/>
    <n v="31"/>
    <n v="253"/>
    <n v="0.36142857142857143"/>
    <x v="4"/>
    <s v="No"/>
    <n v="4"/>
    <x v="1"/>
    <n v="4"/>
    <n v="5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05"/>
    <n v="1967"/>
    <n v="57"/>
    <s v="Gen X"/>
    <s v="Master"/>
    <s v="College"/>
    <s v="Single"/>
    <n v="32557"/>
    <n v="32557"/>
    <s v="Bracket 3"/>
    <n v="1"/>
    <n v="0"/>
    <s v="Parent"/>
    <s v="2014-02-24"/>
    <d v="2014-10-04T00:00:00"/>
    <n v="222"/>
    <n v="13"/>
    <n v="209"/>
    <d v="2014-03-09T00:00:00"/>
    <n v="34"/>
    <n v="3"/>
    <n v="29"/>
    <n v="0"/>
    <n v="4"/>
    <n v="10"/>
    <n v="80"/>
    <n v="0.36036036036036034"/>
    <x v="4"/>
    <s v="No"/>
    <n v="3"/>
    <x v="0"/>
    <n v="3"/>
    <n v="2"/>
    <n v="1"/>
    <x v="0"/>
    <n v="5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10313"/>
    <n v="1975"/>
    <n v="49"/>
    <s v="Gen X"/>
    <s v="Bachelors"/>
    <s v="College"/>
    <s v="Married"/>
    <n v="48178"/>
    <n v="48178"/>
    <s v="Bracket 3"/>
    <n v="1"/>
    <n v="1"/>
    <s v="Parent"/>
    <s v="2012-10-28"/>
    <d v="2014-10-04T00:00:00"/>
    <n v="706"/>
    <n v="69"/>
    <n v="637"/>
    <d v="2013-01-05T00:00:00"/>
    <n v="159"/>
    <n v="4"/>
    <n v="45"/>
    <n v="6"/>
    <n v="2"/>
    <n v="38"/>
    <n v="254"/>
    <n v="0.35977337110481589"/>
    <x v="4"/>
    <s v="Yes"/>
    <n v="6"/>
    <x v="1"/>
    <n v="4"/>
    <n v="5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084"/>
    <n v="1972"/>
    <n v="52"/>
    <s v="Gen X"/>
    <s v="Bachelors"/>
    <s v="College"/>
    <s v="Married"/>
    <n v="24434"/>
    <n v="24434"/>
    <s v="Bracket 2"/>
    <n v="2"/>
    <n v="0"/>
    <s v="Parent"/>
    <s v="2014-05-18"/>
    <d v="2014-10-04T00:00:00"/>
    <n v="139"/>
    <n v="9"/>
    <n v="130"/>
    <d v="2014-05-27T00:00:00"/>
    <n v="3"/>
    <n v="2"/>
    <n v="8"/>
    <n v="20"/>
    <n v="0"/>
    <n v="17"/>
    <n v="50"/>
    <n v="0.35971223021582732"/>
    <x v="4"/>
    <s v="No"/>
    <n v="2"/>
    <x v="0"/>
    <n v="2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334"/>
    <n v="1971"/>
    <n v="53"/>
    <s v="Gen X"/>
    <s v="Master"/>
    <s v="College"/>
    <s v="Single"/>
    <n v="33316"/>
    <n v="33316"/>
    <s v="Bracket 3"/>
    <n v="1"/>
    <n v="1"/>
    <s v="Parent"/>
    <s v="2013-10-04"/>
    <d v="2014-10-04T00:00:00"/>
    <n v="365"/>
    <n v="34"/>
    <n v="331"/>
    <d v="2013-11-07T00:00:00"/>
    <n v="79"/>
    <n v="1"/>
    <n v="31"/>
    <n v="4"/>
    <n v="4"/>
    <n v="12"/>
    <n v="131"/>
    <n v="0.35890410958904112"/>
    <x v="4"/>
    <s v="No"/>
    <n v="3"/>
    <x v="0"/>
    <n v="4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75"/>
    <n v="1971"/>
    <n v="53"/>
    <s v="Gen X"/>
    <s v="Master"/>
    <s v="College"/>
    <s v="Single"/>
    <n v="33316"/>
    <n v="33316"/>
    <s v="Bracket 3"/>
    <n v="1"/>
    <n v="1"/>
    <s v="Parent"/>
    <s v="2013-10-04"/>
    <d v="2014-10-04T00:00:00"/>
    <n v="365"/>
    <n v="34"/>
    <n v="331"/>
    <d v="2013-11-07T00:00:00"/>
    <n v="79"/>
    <n v="1"/>
    <n v="31"/>
    <n v="4"/>
    <n v="4"/>
    <n v="12"/>
    <n v="131"/>
    <n v="0.35890410958904112"/>
    <x v="4"/>
    <s v="No"/>
    <n v="3"/>
    <x v="0"/>
    <n v="4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5"/>
    <n v="1965"/>
    <n v="59"/>
    <s v="Gen X"/>
    <s v="Bachelors"/>
    <s v="College"/>
    <s v="Partner"/>
    <n v="52117"/>
    <n v="52117"/>
    <s v="Bracket 3"/>
    <n v="0"/>
    <n v="1"/>
    <s v="Parent"/>
    <s v="2012-08-16"/>
    <d v="2014-10-04T00:00:00"/>
    <n v="779"/>
    <n v="55"/>
    <n v="724"/>
    <d v="2012-10-10T00:00:00"/>
    <n v="112"/>
    <n v="10"/>
    <n v="107"/>
    <n v="30"/>
    <n v="0"/>
    <n v="20"/>
    <n v="279"/>
    <n v="0.35815147625160459"/>
    <x v="4"/>
    <s v="Yes"/>
    <n v="2"/>
    <x v="0"/>
    <n v="4"/>
    <n v="5"/>
    <n v="2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905"/>
    <n v="1955"/>
    <n v="69"/>
    <s v="Boomers"/>
    <s v="Bachelors"/>
    <s v="College"/>
    <s v="Partner"/>
    <n v="42586"/>
    <n v="42586"/>
    <s v="Bracket 3"/>
    <n v="1"/>
    <n v="1"/>
    <s v="Parent"/>
    <s v="2012-10-29"/>
    <d v="2014-10-04T00:00:00"/>
    <n v="705"/>
    <n v="7"/>
    <n v="698"/>
    <d v="2012-11-05T00:00:00"/>
    <n v="194"/>
    <n v="2"/>
    <n v="56"/>
    <n v="0"/>
    <n v="0"/>
    <n v="0"/>
    <n v="252"/>
    <n v="0.35744680851063831"/>
    <x v="4"/>
    <s v="No"/>
    <n v="5"/>
    <x v="1"/>
    <n v="6"/>
    <n v="4"/>
    <n v="1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910"/>
    <n v="1955"/>
    <n v="69"/>
    <s v="Boomers"/>
    <s v="Bachelors"/>
    <s v="College"/>
    <s v="Partner"/>
    <n v="42586"/>
    <n v="42586"/>
    <s v="Bracket 3"/>
    <n v="1"/>
    <n v="1"/>
    <s v="Parent"/>
    <s v="2012-10-29"/>
    <d v="2014-10-04T00:00:00"/>
    <n v="705"/>
    <n v="7"/>
    <n v="698"/>
    <d v="2012-11-05T00:00:00"/>
    <n v="194"/>
    <n v="2"/>
    <n v="56"/>
    <n v="0"/>
    <n v="0"/>
    <n v="0"/>
    <n v="252"/>
    <n v="0.35744680851063831"/>
    <x v="4"/>
    <s v="No"/>
    <n v="5"/>
    <x v="1"/>
    <n v="6"/>
    <n v="4"/>
    <n v="1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9289"/>
    <n v="1979"/>
    <n v="45"/>
    <s v="Gen X"/>
    <s v="Bachelors"/>
    <s v="College"/>
    <s v="Married"/>
    <n v="36781"/>
    <n v="36781"/>
    <s v="Bracket 3"/>
    <n v="1"/>
    <n v="0"/>
    <s v="Parent"/>
    <s v="2014-04-10"/>
    <d v="2014-10-04T00:00:00"/>
    <n v="177"/>
    <n v="16"/>
    <n v="161"/>
    <d v="2014-04-26T00:00:00"/>
    <n v="29"/>
    <n v="1"/>
    <n v="17"/>
    <n v="0"/>
    <n v="3"/>
    <n v="13"/>
    <n v="63"/>
    <n v="0.3559322033898305"/>
    <x v="4"/>
    <s v="No"/>
    <n v="1"/>
    <x v="0"/>
    <n v="2"/>
    <n v="2"/>
    <n v="1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7660"/>
    <n v="1973"/>
    <n v="51"/>
    <s v="Gen X"/>
    <s v="PhD"/>
    <s v="College"/>
    <s v="Single"/>
    <n v="35860"/>
    <n v="35860"/>
    <s v="Bracket 3"/>
    <n v="1"/>
    <n v="1"/>
    <s v="Parent"/>
    <s v="2014-05-19"/>
    <d v="2014-10-04T00:00:00"/>
    <n v="138"/>
    <n v="37"/>
    <n v="101"/>
    <d v="2014-06-25T00:00:00"/>
    <n v="15"/>
    <n v="0"/>
    <n v="8"/>
    <n v="4"/>
    <n v="2"/>
    <n v="20"/>
    <n v="49"/>
    <n v="0.35507246376811596"/>
    <x v="4"/>
    <s v="No"/>
    <n v="2"/>
    <x v="0"/>
    <n v="2"/>
    <n v="1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2055"/>
    <n v="1973"/>
    <n v="51"/>
    <s v="Gen X"/>
    <s v="PhD"/>
    <s v="College"/>
    <s v="Divorced"/>
    <n v="35860"/>
    <n v="35860"/>
    <s v="Bracket 3"/>
    <n v="1"/>
    <n v="1"/>
    <s v="Parent"/>
    <s v="2014-05-19"/>
    <d v="2014-10-04T00:00:00"/>
    <n v="138"/>
    <n v="37"/>
    <n v="101"/>
    <d v="2014-06-25T00:00:00"/>
    <n v="15"/>
    <n v="0"/>
    <n v="8"/>
    <n v="4"/>
    <n v="2"/>
    <n v="20"/>
    <n v="49"/>
    <n v="0.35507246376811596"/>
    <x v="4"/>
    <s v="No"/>
    <n v="2"/>
    <x v="0"/>
    <n v="2"/>
    <n v="1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5107"/>
    <n v="1973"/>
    <n v="51"/>
    <s v="Gen X"/>
    <s v="PhD"/>
    <s v="College"/>
    <s v="Divorced"/>
    <n v="35860"/>
    <n v="35860"/>
    <s v="Bracket 3"/>
    <n v="1"/>
    <n v="1"/>
    <s v="Parent"/>
    <s v="2014-05-19"/>
    <d v="2014-10-04T00:00:00"/>
    <n v="138"/>
    <n v="37"/>
    <n v="101"/>
    <d v="2014-06-25T00:00:00"/>
    <n v="15"/>
    <n v="0"/>
    <n v="8"/>
    <n v="4"/>
    <n v="2"/>
    <n v="20"/>
    <n v="49"/>
    <n v="0.35507246376811596"/>
    <x v="4"/>
    <s v="No"/>
    <n v="2"/>
    <x v="0"/>
    <n v="2"/>
    <n v="1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626"/>
    <n v="1973"/>
    <n v="51"/>
    <s v="Gen X"/>
    <s v="PhD"/>
    <s v="College"/>
    <s v="Divorced"/>
    <n v="35860"/>
    <n v="35860"/>
    <s v="Bracket 3"/>
    <n v="1"/>
    <n v="1"/>
    <s v="Parent"/>
    <s v="2014-05-19"/>
    <d v="2014-10-04T00:00:00"/>
    <n v="138"/>
    <n v="37"/>
    <n v="101"/>
    <d v="2014-06-25T00:00:00"/>
    <n v="15"/>
    <n v="0"/>
    <n v="8"/>
    <n v="4"/>
    <n v="2"/>
    <n v="20"/>
    <n v="49"/>
    <n v="0.35507246376811596"/>
    <x v="4"/>
    <s v="No"/>
    <n v="2"/>
    <x v="0"/>
    <n v="2"/>
    <n v="1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2811"/>
    <n v="1963"/>
    <n v="61"/>
    <s v="Boomers"/>
    <s v="PhD"/>
    <s v="College"/>
    <s v="Single"/>
    <n v="48918"/>
    <n v="48918"/>
    <s v="Bracket 3"/>
    <n v="1"/>
    <n v="1"/>
    <s v="Parent"/>
    <s v="2014-04-12"/>
    <d v="2014-10-04T00:00:00"/>
    <n v="175"/>
    <n v="21"/>
    <n v="154"/>
    <d v="2014-05-03T00:00:00"/>
    <n v="52"/>
    <n v="0"/>
    <n v="9"/>
    <n v="0"/>
    <n v="0"/>
    <n v="1"/>
    <n v="62"/>
    <n v="0.35428571428571426"/>
    <x v="4"/>
    <s v="No"/>
    <n v="2"/>
    <x v="0"/>
    <n v="4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150"/>
    <n v="1963"/>
    <n v="61"/>
    <s v="Boomers"/>
    <s v="PhD"/>
    <s v="College"/>
    <s v="Single"/>
    <n v="48918"/>
    <n v="48918"/>
    <s v="Bracket 3"/>
    <n v="1"/>
    <n v="1"/>
    <s v="Parent"/>
    <s v="2014-04-12"/>
    <d v="2014-10-04T00:00:00"/>
    <n v="175"/>
    <n v="21"/>
    <n v="154"/>
    <d v="2014-05-03T00:00:00"/>
    <n v="52"/>
    <n v="0"/>
    <n v="9"/>
    <n v="0"/>
    <n v="0"/>
    <n v="1"/>
    <n v="62"/>
    <n v="0.35428571428571426"/>
    <x v="4"/>
    <s v="No"/>
    <n v="2"/>
    <x v="0"/>
    <n v="4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89"/>
    <n v="1951"/>
    <n v="73"/>
    <s v="Boomers"/>
    <s v="Master"/>
    <s v="College"/>
    <s v="Partner"/>
    <n v="59385"/>
    <n v="59385"/>
    <s v="Bracket 4"/>
    <n v="1"/>
    <n v="1"/>
    <s v="Parent"/>
    <s v="2013-04-28"/>
    <d v="2014-10-04T00:00:00"/>
    <n v="524"/>
    <n v="85"/>
    <n v="439"/>
    <d v="2013-07-22T00:00:00"/>
    <n v="135"/>
    <n v="0"/>
    <n v="10"/>
    <n v="0"/>
    <n v="4"/>
    <n v="36"/>
    <n v="185"/>
    <n v="0.35305343511450382"/>
    <x v="4"/>
    <s v="Yes"/>
    <n v="2"/>
    <x v="0"/>
    <n v="4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846"/>
    <n v="1974"/>
    <n v="50"/>
    <s v="Gen X"/>
    <s v="Bachelors"/>
    <s v="College"/>
    <s v="Married"/>
    <n v="42557"/>
    <n v="42557"/>
    <s v="Bracket 3"/>
    <n v="0"/>
    <n v="1"/>
    <s v="Parent"/>
    <s v="2012-08-29"/>
    <d v="2014-10-04T00:00:00"/>
    <n v="766"/>
    <n v="98"/>
    <n v="668"/>
    <d v="2012-12-05T00:00:00"/>
    <n v="192"/>
    <n v="5"/>
    <n v="53"/>
    <n v="0"/>
    <n v="5"/>
    <n v="15"/>
    <n v="270"/>
    <n v="0.35248041775456918"/>
    <x v="4"/>
    <s v="Yes"/>
    <n v="4"/>
    <x v="1"/>
    <n v="4"/>
    <n v="6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788"/>
    <n v="1972"/>
    <n v="52"/>
    <s v="Gen X"/>
    <s v="Bachelors"/>
    <s v="College"/>
    <s v="Partner"/>
    <n v="46053"/>
    <n v="46053"/>
    <s v="Bracket 3"/>
    <n v="1"/>
    <n v="0"/>
    <s v="Parent"/>
    <s v="2013-02-17"/>
    <d v="2014-10-04T00:00:00"/>
    <n v="594"/>
    <n v="46"/>
    <n v="548"/>
    <d v="2013-04-04T00:00:00"/>
    <n v="56"/>
    <n v="10"/>
    <n v="92"/>
    <n v="19"/>
    <n v="7"/>
    <n v="25"/>
    <n v="209"/>
    <n v="0.35185185185185186"/>
    <x v="4"/>
    <s v="No"/>
    <n v="3"/>
    <x v="0"/>
    <n v="4"/>
    <n v="3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998"/>
    <n v="1976"/>
    <n v="48"/>
    <s v="Gen X"/>
    <s v="Bachelors"/>
    <s v="College"/>
    <s v="Single"/>
    <n v="37697"/>
    <n v="37697"/>
    <s v="Bracket 3"/>
    <n v="1"/>
    <n v="0"/>
    <s v="Parent"/>
    <s v="2014-02-07"/>
    <d v="2014-10-04T00:00:00"/>
    <n v="239"/>
    <n v="82"/>
    <n v="157"/>
    <d v="2014-04-30T00:00:00"/>
    <n v="34"/>
    <n v="6"/>
    <n v="21"/>
    <n v="11"/>
    <n v="4"/>
    <n v="8"/>
    <n v="84"/>
    <n v="0.35146443514644349"/>
    <x v="4"/>
    <s v="Yes"/>
    <n v="1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250"/>
    <n v="1976"/>
    <n v="48"/>
    <s v="Gen X"/>
    <s v="Bachelors"/>
    <s v="College"/>
    <s v="Single"/>
    <n v="37697"/>
    <n v="37697"/>
    <s v="Bracket 3"/>
    <n v="1"/>
    <n v="0"/>
    <s v="Parent"/>
    <s v="2014-02-07"/>
    <d v="2014-10-04T00:00:00"/>
    <n v="239"/>
    <n v="82"/>
    <n v="157"/>
    <d v="2014-04-30T00:00:00"/>
    <n v="34"/>
    <n v="6"/>
    <n v="21"/>
    <n v="11"/>
    <n v="4"/>
    <n v="8"/>
    <n v="84"/>
    <n v="0.35146443514644349"/>
    <x v="4"/>
    <s v="Yes"/>
    <n v="1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94"/>
    <n v="1965"/>
    <n v="59"/>
    <s v="Gen X"/>
    <s v="Bachelors"/>
    <s v="College"/>
    <s v="Married"/>
    <n v="48006"/>
    <n v="48006"/>
    <s v="Bracket 3"/>
    <n v="1"/>
    <n v="1"/>
    <s v="Parent"/>
    <s v="2014-06-09"/>
    <d v="2014-10-04T00:00:00"/>
    <n v="117"/>
    <n v="55"/>
    <n v="62"/>
    <d v="2014-08-03T00:00:00"/>
    <n v="23"/>
    <n v="0"/>
    <n v="11"/>
    <n v="3"/>
    <n v="2"/>
    <n v="2"/>
    <n v="41"/>
    <n v="0.3504273504273504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678"/>
    <n v="1990"/>
    <n v="34"/>
    <s v="Millennials"/>
    <s v="Bachelors"/>
    <s v="College"/>
    <s v="Single"/>
    <n v="34412"/>
    <n v="34412"/>
    <s v="Bracket 3"/>
    <n v="1"/>
    <n v="0"/>
    <s v="Parent"/>
    <s v="2013-02-13"/>
    <d v="2014-10-04T00:00:00"/>
    <n v="598"/>
    <n v="62"/>
    <n v="536"/>
    <d v="2013-04-16T00:00:00"/>
    <n v="52"/>
    <n v="12"/>
    <n v="50"/>
    <n v="4"/>
    <n v="36"/>
    <n v="55"/>
    <n v="209"/>
    <n v="0.34949832775919731"/>
    <x v="4"/>
    <s v="Yes"/>
    <n v="3"/>
    <x v="0"/>
    <n v="3"/>
    <n v="5"/>
    <n v="0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605"/>
    <n v="1964"/>
    <n v="60"/>
    <s v="Boomers"/>
    <s v="PhD"/>
    <s v="College"/>
    <s v="Partner"/>
    <n v="46910"/>
    <n v="46910"/>
    <s v="Bracket 3"/>
    <n v="1"/>
    <n v="1"/>
    <s v="Parent"/>
    <s v="2014-03-23"/>
    <d v="2014-10-04T00:00:00"/>
    <n v="195"/>
    <n v="36"/>
    <n v="159"/>
    <d v="2014-04-28T00:00:00"/>
    <n v="48"/>
    <n v="0"/>
    <n v="14"/>
    <n v="0"/>
    <n v="0"/>
    <n v="6"/>
    <n v="68"/>
    <n v="0.3487179487179487"/>
    <x v="4"/>
    <s v="No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83"/>
    <n v="1971"/>
    <n v="53"/>
    <s v="Gen X"/>
    <s v="PhD"/>
    <s v="College"/>
    <s v="Partner"/>
    <n v="32892"/>
    <n v="32892"/>
    <s v="Bracket 3"/>
    <n v="1"/>
    <n v="0"/>
    <s v="Parent"/>
    <s v="2014-05-25"/>
    <d v="2014-10-04T00:00:00"/>
    <n v="132"/>
    <n v="78"/>
    <n v="54"/>
    <d v="2014-08-11T00:00:00"/>
    <n v="26"/>
    <n v="0"/>
    <n v="15"/>
    <n v="2"/>
    <n v="1"/>
    <n v="2"/>
    <n v="46"/>
    <n v="0.34848484848484851"/>
    <x v="4"/>
    <s v="Yes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536"/>
    <n v="1971"/>
    <n v="53"/>
    <s v="Gen X"/>
    <s v="PhD"/>
    <s v="College"/>
    <s v="Partner"/>
    <n v="32892"/>
    <n v="32892"/>
    <s v="Bracket 3"/>
    <n v="1"/>
    <n v="0"/>
    <s v="Parent"/>
    <s v="2014-05-25"/>
    <d v="2014-10-04T00:00:00"/>
    <n v="132"/>
    <n v="78"/>
    <n v="54"/>
    <d v="2014-08-11T00:00:00"/>
    <n v="26"/>
    <n v="0"/>
    <n v="15"/>
    <n v="2"/>
    <n v="1"/>
    <n v="2"/>
    <n v="46"/>
    <n v="0.34848484848484851"/>
    <x v="4"/>
    <s v="Yes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663"/>
    <n v="1940"/>
    <n v="84"/>
    <s v="Silent"/>
    <s v="PhD"/>
    <s v="College"/>
    <s v="Single"/>
    <n v="51141"/>
    <n v="51141"/>
    <s v="Bracket 3"/>
    <n v="0"/>
    <n v="0"/>
    <s v="Not Parent"/>
    <s v="2013-07-08"/>
    <d v="2014-10-04T00:00:00"/>
    <n v="453"/>
    <n v="96"/>
    <n v="357"/>
    <d v="2013-10-12T00:00:00"/>
    <n v="144"/>
    <n v="0"/>
    <n v="7"/>
    <n v="0"/>
    <n v="0"/>
    <n v="6"/>
    <n v="157"/>
    <n v="0.34657836644591611"/>
    <x v="4"/>
    <s v="Yes"/>
    <n v="1"/>
    <x v="0"/>
    <n v="4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87"/>
    <n v="1975"/>
    <n v="49"/>
    <s v="Gen X"/>
    <s v="Master"/>
    <s v="College"/>
    <s v="Partner"/>
    <n v="22669"/>
    <n v="22669"/>
    <s v="Bracket 2"/>
    <n v="1"/>
    <n v="0"/>
    <s v="Parent"/>
    <s v="2013-05-22"/>
    <d v="2014-10-04T00:00:00"/>
    <n v="500"/>
    <n v="30"/>
    <n v="470"/>
    <d v="2013-06-21T00:00:00"/>
    <n v="16"/>
    <n v="14"/>
    <n v="36"/>
    <n v="37"/>
    <n v="22"/>
    <n v="48"/>
    <n v="173"/>
    <n v="0.34599999999999997"/>
    <x v="4"/>
    <s v="No"/>
    <n v="3"/>
    <x v="0"/>
    <n v="2"/>
    <n v="4"/>
    <n v="1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7937"/>
    <n v="1982"/>
    <n v="42"/>
    <s v="Millennials"/>
    <s v="Bachelors"/>
    <s v="College"/>
    <s v="Married"/>
    <n v="24711"/>
    <n v="24711"/>
    <s v="Bracket 2"/>
    <n v="0"/>
    <n v="0"/>
    <s v="Not Parent"/>
    <s v="2014-04-18"/>
    <d v="2014-10-04T00:00:00"/>
    <n v="169"/>
    <n v="86"/>
    <n v="83"/>
    <d v="2014-07-13T00:00:00"/>
    <n v="10"/>
    <n v="7"/>
    <n v="25"/>
    <n v="6"/>
    <n v="3"/>
    <n v="7"/>
    <n v="58"/>
    <n v="0.34319526627218933"/>
    <x v="4"/>
    <s v="Yes"/>
    <n v="1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08"/>
    <n v="1952"/>
    <n v="72"/>
    <s v="Boomers"/>
    <s v="Bachelors"/>
    <s v="College"/>
    <s v="Married"/>
    <n v="35704"/>
    <n v="35704"/>
    <s v="Bracket 3"/>
    <n v="1"/>
    <n v="1"/>
    <s v="Parent"/>
    <s v="2014-01-03"/>
    <d v="2014-10-04T00:00:00"/>
    <n v="274"/>
    <n v="54"/>
    <n v="220"/>
    <d v="2014-02-26T00:00:00"/>
    <n v="30"/>
    <n v="9"/>
    <n v="12"/>
    <n v="2"/>
    <n v="11"/>
    <n v="30"/>
    <n v="94"/>
    <n v="0.34306569343065696"/>
    <x v="4"/>
    <s v="Yes"/>
    <n v="3"/>
    <x v="0"/>
    <n v="4"/>
    <n v="2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019"/>
    <n v="1963"/>
    <n v="61"/>
    <s v="Boomers"/>
    <s v="Bachelors"/>
    <s v="College"/>
    <s v="Partner"/>
    <n v="54414"/>
    <n v="54414"/>
    <s v="Bracket 4"/>
    <n v="1"/>
    <n v="1"/>
    <s v="Parent"/>
    <s v="2013-01-23"/>
    <d v="2014-10-04T00:00:00"/>
    <n v="619"/>
    <n v="49"/>
    <n v="570"/>
    <d v="2013-03-13T00:00:00"/>
    <n v="109"/>
    <n v="18"/>
    <n v="16"/>
    <n v="24"/>
    <n v="26"/>
    <n v="18"/>
    <n v="211"/>
    <n v="0.34087237479806137"/>
    <x v="4"/>
    <s v="No"/>
    <n v="4"/>
    <x v="1"/>
    <n v="5"/>
    <n v="3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55"/>
    <n v="1962"/>
    <n v="62"/>
    <s v="Boomers"/>
    <s v="Master"/>
    <s v="College"/>
    <s v="Partner"/>
    <n v="47175"/>
    <n v="47175"/>
    <s v="Bracket 3"/>
    <n v="1"/>
    <n v="1"/>
    <s v="Parent"/>
    <s v="2012-10-28"/>
    <d v="2014-10-04T00:00:00"/>
    <n v="706"/>
    <n v="81"/>
    <n v="625"/>
    <d v="2013-01-17T00:00:00"/>
    <n v="167"/>
    <n v="2"/>
    <n v="44"/>
    <n v="6"/>
    <n v="2"/>
    <n v="19"/>
    <n v="240"/>
    <n v="0.33994334277620397"/>
    <x v="4"/>
    <s v="Yes"/>
    <n v="7"/>
    <x v="1"/>
    <n v="4"/>
    <n v="4"/>
    <n v="2"/>
    <x v="0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273"/>
    <n v="1970"/>
    <n v="54"/>
    <s v="Gen X"/>
    <s v="Master"/>
    <s v="College"/>
    <s v="Married"/>
    <n v="36138"/>
    <n v="36138"/>
    <s v="Bracket 3"/>
    <n v="1"/>
    <n v="1"/>
    <s v="Parent"/>
    <s v="2013-07-16"/>
    <d v="2014-10-04T00:00:00"/>
    <n v="445"/>
    <n v="48"/>
    <n v="397"/>
    <d v="2013-09-02T00:00:00"/>
    <n v="130"/>
    <n v="0"/>
    <n v="16"/>
    <n v="0"/>
    <n v="0"/>
    <n v="5"/>
    <n v="151"/>
    <n v="0.33932584269662919"/>
    <x v="4"/>
    <s v="No"/>
    <n v="5"/>
    <x v="1"/>
    <n v="4"/>
    <n v="3"/>
    <n v="1"/>
    <x v="0"/>
    <n v="7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4653"/>
    <n v="1978"/>
    <n v="46"/>
    <s v="Gen X"/>
    <s v="Bachelors"/>
    <s v="College"/>
    <s v="Partner"/>
    <n v="42011"/>
    <n v="42011"/>
    <s v="Bracket 3"/>
    <n v="1"/>
    <n v="0"/>
    <s v="Parent"/>
    <s v="2013-03-26"/>
    <d v="2014-10-04T00:00:00"/>
    <n v="557"/>
    <n v="46"/>
    <n v="511"/>
    <d v="2013-05-11T00:00:00"/>
    <n v="131"/>
    <n v="0"/>
    <n v="16"/>
    <n v="2"/>
    <n v="1"/>
    <n v="39"/>
    <n v="189"/>
    <n v="0.33931777378815081"/>
    <x v="4"/>
    <s v="No"/>
    <n v="4"/>
    <x v="1"/>
    <n v="4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007"/>
    <n v="1968"/>
    <n v="56"/>
    <s v="Gen X"/>
    <s v="Master"/>
    <s v="College"/>
    <s v="Married"/>
    <n v="29543"/>
    <n v="29543"/>
    <s v="Bracket 2"/>
    <n v="2"/>
    <n v="0"/>
    <s v="Parent"/>
    <s v="2014-04-01"/>
    <d v="2014-10-04T00:00:00"/>
    <n v="186"/>
    <n v="47"/>
    <n v="139"/>
    <d v="2014-05-18T00:00:00"/>
    <n v="17"/>
    <n v="3"/>
    <n v="18"/>
    <n v="3"/>
    <n v="4"/>
    <n v="18"/>
    <n v="63"/>
    <n v="0.33870967741935482"/>
    <x v="4"/>
    <s v="No"/>
    <n v="2"/>
    <x v="0"/>
    <n v="2"/>
    <n v="3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864"/>
    <n v="1977"/>
    <n v="47"/>
    <s v="Gen X"/>
    <s v="Bachelors"/>
    <s v="College"/>
    <s v="Married"/>
    <n v="34380"/>
    <n v="34380"/>
    <s v="Bracket 3"/>
    <n v="1"/>
    <n v="0"/>
    <s v="Parent"/>
    <s v="2013-05-02"/>
    <d v="2014-10-04T00:00:00"/>
    <n v="520"/>
    <n v="68"/>
    <n v="452"/>
    <d v="2013-07-09T00:00:00"/>
    <n v="72"/>
    <n v="7"/>
    <n v="58"/>
    <n v="13"/>
    <n v="1"/>
    <n v="24"/>
    <n v="175"/>
    <n v="0.33653846153846156"/>
    <x v="4"/>
    <s v="Yes"/>
    <n v="4"/>
    <x v="1"/>
    <n v="3"/>
    <n v="4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854"/>
    <n v="1970"/>
    <n v="54"/>
    <s v="Gen X"/>
    <s v="PhD"/>
    <s v="College"/>
    <s v="Married"/>
    <n v="38853"/>
    <n v="38853"/>
    <s v="Bracket 3"/>
    <n v="1"/>
    <n v="1"/>
    <s v="Parent"/>
    <s v="2014-05-23"/>
    <d v="2014-10-04T00:00:00"/>
    <n v="134"/>
    <n v="90"/>
    <n v="44"/>
    <d v="2014-08-21T00:00:00"/>
    <n v="29"/>
    <n v="0"/>
    <n v="14"/>
    <n v="0"/>
    <n v="0"/>
    <n v="2"/>
    <n v="45"/>
    <n v="0.33582089552238809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829"/>
    <n v="1978"/>
    <n v="46"/>
    <s v="Gen X"/>
    <s v="Bachelors"/>
    <s v="College"/>
    <s v="Partner"/>
    <n v="28587"/>
    <n v="28587"/>
    <s v="Bracket 2"/>
    <n v="1"/>
    <n v="0"/>
    <s v="Parent"/>
    <s v="2014-02-12"/>
    <d v="2014-10-04T00:00:00"/>
    <n v="234"/>
    <n v="42"/>
    <n v="192"/>
    <d v="2014-03-26T00:00:00"/>
    <n v="22"/>
    <n v="4"/>
    <n v="17"/>
    <n v="12"/>
    <n v="10"/>
    <n v="13"/>
    <n v="78"/>
    <n v="0.33333333333333331"/>
    <x v="4"/>
    <s v="No"/>
    <n v="3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516"/>
    <n v="1983"/>
    <n v="41"/>
    <s v="Millennials"/>
    <s v="Bachelors"/>
    <s v="College"/>
    <s v="Married"/>
    <n v="30096"/>
    <n v="30096"/>
    <s v="Bracket 2"/>
    <n v="1"/>
    <n v="0"/>
    <s v="Parent"/>
    <s v="2014-05-22"/>
    <d v="2014-10-04T00:00:00"/>
    <n v="135"/>
    <n v="30"/>
    <n v="105"/>
    <d v="2014-06-21T00:00:00"/>
    <n v="5"/>
    <n v="3"/>
    <n v="11"/>
    <n v="12"/>
    <n v="5"/>
    <n v="9"/>
    <n v="45"/>
    <n v="0.33333333333333331"/>
    <x v="4"/>
    <s v="No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129"/>
    <n v="1983"/>
    <n v="41"/>
    <s v="Millennials"/>
    <s v="Bachelors"/>
    <s v="College"/>
    <s v="Married"/>
    <n v="30096"/>
    <n v="30096"/>
    <s v="Bracket 2"/>
    <n v="1"/>
    <n v="0"/>
    <s v="Parent"/>
    <s v="2014-05-22"/>
    <d v="2014-10-04T00:00:00"/>
    <n v="135"/>
    <n v="30"/>
    <n v="105"/>
    <d v="2014-06-21T00:00:00"/>
    <n v="5"/>
    <n v="3"/>
    <n v="11"/>
    <n v="12"/>
    <n v="5"/>
    <n v="9"/>
    <n v="45"/>
    <n v="0.33333333333333331"/>
    <x v="4"/>
    <s v="No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141"/>
    <n v="1986"/>
    <n v="38"/>
    <s v="Millennials"/>
    <s v="Master"/>
    <s v="College"/>
    <s v="Single"/>
    <n v="21888"/>
    <n v="21888"/>
    <s v="Bracket 2"/>
    <n v="1"/>
    <n v="0"/>
    <s v="Parent"/>
    <s v="2012-12-29"/>
    <d v="2014-10-04T00:00:00"/>
    <n v="644"/>
    <n v="15"/>
    <n v="629"/>
    <d v="2013-01-13T00:00:00"/>
    <n v="88"/>
    <n v="10"/>
    <n v="46"/>
    <n v="2"/>
    <n v="3"/>
    <n v="64"/>
    <n v="213"/>
    <n v="0.33074534161490682"/>
    <x v="4"/>
    <s v="No"/>
    <n v="4"/>
    <x v="1"/>
    <n v="2"/>
    <n v="5"/>
    <n v="1"/>
    <x v="2"/>
    <n v="10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3032"/>
    <n v="1984"/>
    <n v="40"/>
    <s v="Millennials"/>
    <s v="Bachelors"/>
    <s v="College"/>
    <s v="Married"/>
    <n v="24570"/>
    <n v="24570"/>
    <s v="Bracket 2"/>
    <n v="1"/>
    <n v="0"/>
    <s v="Parent"/>
    <s v="2013-02-27"/>
    <d v="2014-10-04T00:00:00"/>
    <n v="584"/>
    <n v="97"/>
    <n v="487"/>
    <d v="2013-06-04T00:00:00"/>
    <n v="28"/>
    <n v="34"/>
    <n v="62"/>
    <n v="11"/>
    <n v="14"/>
    <n v="44"/>
    <n v="193"/>
    <n v="0.33047945205479451"/>
    <x v="4"/>
    <s v="Yes"/>
    <n v="3"/>
    <x v="0"/>
    <n v="4"/>
    <n v="4"/>
    <n v="0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177"/>
    <n v="1985"/>
    <n v="39"/>
    <s v="Millennials"/>
    <s v="PhD"/>
    <s v="College"/>
    <s v="Married"/>
    <n v="33454"/>
    <n v="33454"/>
    <s v="Bracket 3"/>
    <n v="1"/>
    <n v="0"/>
    <s v="Parent"/>
    <s v="2013-05-08"/>
    <d v="2014-10-04T00:00:00"/>
    <n v="514"/>
    <n v="32"/>
    <n v="482"/>
    <d v="2013-06-09T00:00:00"/>
    <n v="76"/>
    <n v="10"/>
    <n v="56"/>
    <n v="3"/>
    <n v="1"/>
    <n v="23"/>
    <n v="169"/>
    <n v="0.32879377431906615"/>
    <x v="4"/>
    <s v="No"/>
    <n v="2"/>
    <x v="0"/>
    <n v="4"/>
    <n v="4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754"/>
    <n v="1966"/>
    <n v="58"/>
    <s v="Gen X"/>
    <s v="Master"/>
    <s v="College"/>
    <s v="Married"/>
    <n v="33585"/>
    <n v="33585"/>
    <s v="Bracket 3"/>
    <n v="0"/>
    <n v="1"/>
    <s v="Parent"/>
    <s v="2013-09-25"/>
    <d v="2014-10-04T00:00:00"/>
    <n v="374"/>
    <n v="91"/>
    <n v="283"/>
    <d v="2013-12-25T00:00:00"/>
    <n v="30"/>
    <n v="11"/>
    <n v="33"/>
    <n v="13"/>
    <n v="6"/>
    <n v="29"/>
    <n v="122"/>
    <n v="0.32620320855614976"/>
    <x v="4"/>
    <s v="Yes"/>
    <n v="1"/>
    <x v="0"/>
    <n v="4"/>
    <n v="2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418"/>
    <n v="1958"/>
    <n v="66"/>
    <s v="Boomers"/>
    <s v="Postgraduate"/>
    <s v="College"/>
    <s v="Single"/>
    <n v="38741"/>
    <n v="38741"/>
    <s v="Bracket 3"/>
    <n v="1"/>
    <n v="1"/>
    <s v="Parent"/>
    <s v="2014-03-30"/>
    <d v="2014-10-04T00:00:00"/>
    <n v="188"/>
    <n v="60"/>
    <n v="128"/>
    <d v="2014-05-29T00:00:00"/>
    <n v="7"/>
    <n v="10"/>
    <n v="17"/>
    <n v="8"/>
    <n v="6"/>
    <n v="13"/>
    <n v="61"/>
    <n v="0.32446808510638298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442"/>
    <n v="1961"/>
    <n v="63"/>
    <s v="Boomers"/>
    <s v="Bachelors"/>
    <s v="College"/>
    <s v="Single"/>
    <n v="46524"/>
    <n v="46524"/>
    <s v="Bracket 3"/>
    <n v="0"/>
    <n v="1"/>
    <s v="Parent"/>
    <s v="2013-04-05"/>
    <d v="2014-10-04T00:00:00"/>
    <n v="547"/>
    <n v="70"/>
    <n v="477"/>
    <d v="2013-06-14T00:00:00"/>
    <n v="31"/>
    <n v="19"/>
    <n v="35"/>
    <n v="26"/>
    <n v="14"/>
    <n v="52"/>
    <n v="177"/>
    <n v="0.3235831809872029"/>
    <x v="4"/>
    <s v="Yes"/>
    <n v="2"/>
    <x v="0"/>
    <n v="5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230"/>
    <n v="1970"/>
    <n v="54"/>
    <s v="Gen X"/>
    <s v="PhD"/>
    <s v="College"/>
    <s v="Married"/>
    <n v="23626"/>
    <n v="23626"/>
    <s v="Bracket 2"/>
    <n v="1"/>
    <n v="0"/>
    <s v="Parent"/>
    <s v="2014-05-24"/>
    <d v="2014-10-04T00:00:00"/>
    <n v="133"/>
    <n v="84"/>
    <n v="49"/>
    <d v="2014-08-16T00:00:00"/>
    <n v="27"/>
    <n v="2"/>
    <n v="14"/>
    <n v="0"/>
    <n v="0"/>
    <n v="0"/>
    <n v="43"/>
    <n v="0.32330827067669171"/>
    <x v="4"/>
    <s v="Yes"/>
    <n v="3"/>
    <x v="0"/>
    <n v="3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326"/>
    <n v="1971"/>
    <n v="53"/>
    <s v="Gen X"/>
    <s v="Master"/>
    <s v="College"/>
    <s v="Married"/>
    <n v="56850"/>
    <n v="56850"/>
    <s v="Bracket 4"/>
    <n v="0"/>
    <n v="1"/>
    <s v="Parent"/>
    <s v="2014-03-23"/>
    <d v="2014-10-04T00:00:00"/>
    <n v="195"/>
    <n v="83"/>
    <n v="112"/>
    <d v="2014-06-14T00:00:00"/>
    <n v="34"/>
    <n v="1"/>
    <n v="19"/>
    <n v="2"/>
    <n v="7"/>
    <n v="0"/>
    <n v="63"/>
    <n v="0.32307692307692309"/>
    <x v="4"/>
    <s v="Yes"/>
    <n v="1"/>
    <x v="0"/>
    <n v="3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9140"/>
    <n v="1960"/>
    <n v="64"/>
    <s v="Boomers"/>
    <s v="Postgraduate"/>
    <s v="College"/>
    <s v="Partner"/>
    <n v="50523"/>
    <n v="50523"/>
    <s v="Bracket 3"/>
    <n v="1"/>
    <n v="1"/>
    <s v="Parent"/>
    <s v="2013-12-25"/>
    <d v="2014-10-04T00:00:00"/>
    <n v="283"/>
    <n v="89"/>
    <n v="194"/>
    <d v="2014-03-24T00:00:00"/>
    <n v="51"/>
    <n v="4"/>
    <n v="24"/>
    <n v="4"/>
    <n v="7"/>
    <n v="1"/>
    <n v="91"/>
    <n v="0.32155477031802121"/>
    <x v="4"/>
    <s v="Yes"/>
    <n v="2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95"/>
    <n v="1972"/>
    <n v="52"/>
    <s v="Gen X"/>
    <s v="Bachelors"/>
    <s v="College"/>
    <s v="Single"/>
    <n v="38808"/>
    <n v="38808"/>
    <s v="Bracket 3"/>
    <n v="1"/>
    <n v="0"/>
    <s v="Parent"/>
    <s v="2012-08-26"/>
    <d v="2014-10-04T00:00:00"/>
    <n v="769"/>
    <n v="21"/>
    <n v="748"/>
    <d v="2012-09-16T00:00:00"/>
    <n v="125"/>
    <n v="17"/>
    <n v="52"/>
    <n v="3"/>
    <n v="19"/>
    <n v="30"/>
    <n v="246"/>
    <n v="0.3198959687906372"/>
    <x v="4"/>
    <s v="No"/>
    <n v="4"/>
    <x v="1"/>
    <n v="4"/>
    <n v="5"/>
    <n v="1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8692"/>
    <n v="1952"/>
    <n v="72"/>
    <s v="Boomers"/>
    <s v="Bachelors"/>
    <s v="College"/>
    <s v="Partner"/>
    <n v="43462"/>
    <n v="43462"/>
    <s v="Bracket 3"/>
    <n v="1"/>
    <n v="1"/>
    <s v="Parent"/>
    <s v="2012-09-12"/>
    <d v="2014-10-04T00:00:00"/>
    <n v="752"/>
    <n v="50"/>
    <n v="702"/>
    <d v="2012-11-01T00:00:00"/>
    <n v="90"/>
    <n v="17"/>
    <n v="97"/>
    <n v="15"/>
    <n v="6"/>
    <n v="15"/>
    <n v="240"/>
    <n v="0.31914893617021278"/>
    <x v="4"/>
    <s v="Yes"/>
    <n v="6"/>
    <x v="1"/>
    <n v="5"/>
    <n v="4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834"/>
    <n v="1978"/>
    <n v="46"/>
    <s v="Gen X"/>
    <s v="Master"/>
    <s v="College"/>
    <s v="Single"/>
    <n v="35544"/>
    <n v="35544"/>
    <s v="Bracket 3"/>
    <n v="1"/>
    <n v="0"/>
    <s v="Parent"/>
    <s v="2014-03-08"/>
    <d v="2014-10-04T00:00:00"/>
    <n v="210"/>
    <n v="77"/>
    <n v="133"/>
    <d v="2014-05-24T00:00:00"/>
    <n v="30"/>
    <n v="5"/>
    <n v="23"/>
    <n v="4"/>
    <n v="1"/>
    <n v="4"/>
    <n v="67"/>
    <n v="0.31904761904761902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29"/>
    <n v="1973"/>
    <n v="51"/>
    <s v="Gen X"/>
    <s v="PhD"/>
    <s v="College"/>
    <s v="Married"/>
    <n v="37401"/>
    <n v="37401"/>
    <s v="Bracket 3"/>
    <n v="1"/>
    <n v="0"/>
    <s v="Parent"/>
    <s v="2014-05-06"/>
    <d v="2014-10-04T00:00:00"/>
    <n v="151"/>
    <n v="14"/>
    <n v="137"/>
    <d v="2014-05-20T00:00:00"/>
    <n v="19"/>
    <n v="3"/>
    <n v="19"/>
    <n v="3"/>
    <n v="1"/>
    <n v="3"/>
    <n v="48"/>
    <n v="0.31788079470198677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95"/>
    <n v="1973"/>
    <n v="51"/>
    <s v="Gen X"/>
    <s v="PhD"/>
    <s v="College"/>
    <s v="Married"/>
    <n v="37401"/>
    <n v="37401"/>
    <s v="Bracket 3"/>
    <n v="1"/>
    <n v="0"/>
    <s v="Parent"/>
    <s v="2014-05-06"/>
    <d v="2014-10-04T00:00:00"/>
    <n v="151"/>
    <n v="14"/>
    <n v="137"/>
    <d v="2014-05-20T00:00:00"/>
    <n v="19"/>
    <n v="3"/>
    <n v="19"/>
    <n v="3"/>
    <n v="1"/>
    <n v="3"/>
    <n v="48"/>
    <n v="0.31788079470198677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30"/>
    <n v="1971"/>
    <n v="53"/>
    <s v="Gen X"/>
    <s v="Bachelors"/>
    <s v="College"/>
    <s v="Divorced"/>
    <n v="44421"/>
    <n v="44421"/>
    <s v="Bracket 3"/>
    <n v="1"/>
    <n v="1"/>
    <s v="Parent"/>
    <s v="2013-02-15"/>
    <d v="2014-10-04T00:00:00"/>
    <n v="596"/>
    <n v="53"/>
    <n v="543"/>
    <d v="2013-04-09T00:00:00"/>
    <n v="110"/>
    <n v="5"/>
    <n v="59"/>
    <n v="7"/>
    <n v="1"/>
    <n v="7"/>
    <n v="189"/>
    <n v="0.31711409395973156"/>
    <x v="4"/>
    <s v="Yes"/>
    <n v="5"/>
    <x v="1"/>
    <n v="4"/>
    <n v="5"/>
    <n v="0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66"/>
    <n v="1978"/>
    <n v="46"/>
    <s v="Gen X"/>
    <s v="Postgraduate"/>
    <s v="College"/>
    <s v="Divorced"/>
    <n v="21282"/>
    <n v="21282"/>
    <s v="Bracket 2"/>
    <n v="1"/>
    <n v="0"/>
    <s v="Parent"/>
    <s v="2014-05-11"/>
    <d v="2014-10-04T00:00:00"/>
    <n v="146"/>
    <n v="76"/>
    <n v="70"/>
    <d v="2014-07-26T00:00:00"/>
    <n v="1"/>
    <n v="5"/>
    <n v="8"/>
    <n v="4"/>
    <n v="8"/>
    <n v="20"/>
    <n v="46"/>
    <n v="0.31506849315068491"/>
    <x v="4"/>
    <s v="Yes"/>
    <n v="2"/>
    <x v="0"/>
    <n v="2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444"/>
    <n v="1972"/>
    <n v="52"/>
    <s v="Gen X"/>
    <s v="Bachelors"/>
    <s v="College"/>
    <s v="Married"/>
    <n v="30023"/>
    <n v="30023"/>
    <s v="Bracket 2"/>
    <n v="1"/>
    <n v="0"/>
    <s v="Parent"/>
    <s v="2014-03-24"/>
    <d v="2014-10-04T00:00:00"/>
    <n v="194"/>
    <n v="28"/>
    <n v="166"/>
    <d v="2014-04-21T00:00:00"/>
    <n v="11"/>
    <n v="0"/>
    <n v="16"/>
    <n v="7"/>
    <n v="6"/>
    <n v="21"/>
    <n v="61"/>
    <n v="0.31443298969072164"/>
    <x v="4"/>
    <s v="No"/>
    <n v="1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00"/>
    <n v="1960"/>
    <n v="64"/>
    <s v="Boomers"/>
    <s v="Master"/>
    <s v="College"/>
    <s v="Partner"/>
    <n v="41275"/>
    <n v="41275"/>
    <s v="Bracket 3"/>
    <n v="1"/>
    <n v="2"/>
    <s v="Parent"/>
    <s v="2014-03-24"/>
    <d v="2014-10-04T00:00:00"/>
    <n v="194"/>
    <n v="33"/>
    <n v="161"/>
    <d v="2014-04-26T00:00:00"/>
    <n v="24"/>
    <n v="4"/>
    <n v="22"/>
    <n v="0"/>
    <n v="2"/>
    <n v="9"/>
    <n v="61"/>
    <n v="0.31443298969072164"/>
    <x v="4"/>
    <s v="No"/>
    <n v="4"/>
    <x v="1"/>
    <n v="3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212"/>
    <n v="1971"/>
    <n v="53"/>
    <s v="Gen X"/>
    <s v="Master"/>
    <s v="College"/>
    <s v="Married"/>
    <n v="39791"/>
    <n v="39791"/>
    <s v="Bracket 3"/>
    <n v="0"/>
    <n v="1"/>
    <s v="Parent"/>
    <s v="2013-03-28"/>
    <d v="2014-10-04T00:00:00"/>
    <n v="555"/>
    <n v="89"/>
    <n v="466"/>
    <d v="2013-06-25T00:00:00"/>
    <n v="85"/>
    <n v="15"/>
    <n v="27"/>
    <n v="13"/>
    <n v="13"/>
    <n v="21"/>
    <n v="174"/>
    <n v="0.31351351351351353"/>
    <x v="4"/>
    <s v="Yes"/>
    <n v="2"/>
    <x v="0"/>
    <n v="4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517"/>
    <n v="1952"/>
    <n v="72"/>
    <s v="Boomers"/>
    <s v="Bachelors"/>
    <s v="College"/>
    <s v="Single"/>
    <n v="40887"/>
    <n v="40887"/>
    <s v="Bracket 3"/>
    <n v="1"/>
    <n v="1"/>
    <s v="Parent"/>
    <s v="2013-05-06"/>
    <d v="2014-10-04T00:00:00"/>
    <n v="516"/>
    <n v="32"/>
    <n v="484"/>
    <d v="2013-06-07T00:00:00"/>
    <n v="50"/>
    <n v="4"/>
    <n v="44"/>
    <n v="10"/>
    <n v="10"/>
    <n v="43"/>
    <n v="161"/>
    <n v="0.31201550387596899"/>
    <x v="4"/>
    <s v="No"/>
    <n v="3"/>
    <x v="0"/>
    <n v="3"/>
    <n v="3"/>
    <n v="1"/>
    <x v="0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5966"/>
    <n v="1974"/>
    <n v="50"/>
    <s v="Gen X"/>
    <s v="PhD"/>
    <s v="College"/>
    <s v="Married"/>
    <n v="45207"/>
    <n v="45207"/>
    <s v="Bracket 3"/>
    <n v="1"/>
    <n v="1"/>
    <s v="Parent"/>
    <s v="2012-11-10"/>
    <d v="2014-10-04T00:00:00"/>
    <n v="693"/>
    <n v="64"/>
    <n v="629"/>
    <d v="2013-01-13T00:00:00"/>
    <n v="203"/>
    <n v="0"/>
    <n v="10"/>
    <n v="0"/>
    <n v="0"/>
    <n v="2"/>
    <n v="215"/>
    <n v="0.31024531024531027"/>
    <x v="4"/>
    <s v="Yes"/>
    <n v="5"/>
    <x v="1"/>
    <n v="6"/>
    <n v="3"/>
    <n v="1"/>
    <x v="0"/>
    <n v="6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5247"/>
    <n v="1955"/>
    <n v="69"/>
    <s v="Boomers"/>
    <s v="PhD"/>
    <s v="College"/>
    <s v="Married"/>
    <n v="38725"/>
    <n v="38725"/>
    <s v="Bracket 3"/>
    <n v="1"/>
    <n v="1"/>
    <s v="Parent"/>
    <s v="2014-05-10"/>
    <d v="2014-10-04T00:00:00"/>
    <n v="147"/>
    <n v="52"/>
    <n v="95"/>
    <d v="2014-07-01T00:00:00"/>
    <n v="31"/>
    <n v="0"/>
    <n v="6"/>
    <n v="2"/>
    <n v="1"/>
    <n v="5"/>
    <n v="45"/>
    <n v="0.30612244897959184"/>
    <x v="4"/>
    <s v="Yes"/>
    <n v="2"/>
    <x v="0"/>
    <n v="4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60"/>
    <n v="1963"/>
    <n v="61"/>
    <s v="Boomers"/>
    <s v="Bachelors"/>
    <s v="College"/>
    <s v="Married"/>
    <n v="22419"/>
    <n v="22419"/>
    <s v="Bracket 2"/>
    <n v="0"/>
    <n v="0"/>
    <s v="Not Parent"/>
    <s v="2013-04-18"/>
    <d v="2014-10-04T00:00:00"/>
    <n v="534"/>
    <n v="74"/>
    <n v="460"/>
    <d v="2013-07-01T00:00:00"/>
    <n v="30"/>
    <n v="3"/>
    <n v="47"/>
    <n v="19"/>
    <n v="21"/>
    <n v="42"/>
    <n v="162"/>
    <n v="0.30337078651685395"/>
    <x v="4"/>
    <s v="Yes"/>
    <n v="1"/>
    <x v="0"/>
    <n v="2"/>
    <n v="3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855"/>
    <n v="1963"/>
    <n v="61"/>
    <s v="Boomers"/>
    <s v="Bachelors"/>
    <s v="College"/>
    <s v="Married"/>
    <n v="22419"/>
    <n v="22419"/>
    <s v="Bracket 2"/>
    <n v="0"/>
    <n v="0"/>
    <s v="Not Parent"/>
    <s v="2013-04-18"/>
    <d v="2014-10-04T00:00:00"/>
    <n v="534"/>
    <n v="74"/>
    <n v="460"/>
    <d v="2013-07-01T00:00:00"/>
    <n v="30"/>
    <n v="3"/>
    <n v="47"/>
    <n v="19"/>
    <n v="21"/>
    <n v="42"/>
    <n v="162"/>
    <n v="0.30337078651685395"/>
    <x v="4"/>
    <s v="Yes"/>
    <n v="1"/>
    <x v="0"/>
    <n v="2"/>
    <n v="3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726"/>
    <n v="1983"/>
    <n v="41"/>
    <s v="Millennials"/>
    <s v="Master"/>
    <s v="College"/>
    <s v="Single"/>
    <n v="31788"/>
    <n v="31788"/>
    <s v="Bracket 3"/>
    <n v="1"/>
    <n v="0"/>
    <s v="Parent"/>
    <s v="2014-03-20"/>
    <d v="2014-10-04T00:00:00"/>
    <n v="198"/>
    <n v="15"/>
    <n v="183"/>
    <d v="2014-04-04T00:00:00"/>
    <n v="16"/>
    <n v="7"/>
    <n v="23"/>
    <n v="0"/>
    <n v="8"/>
    <n v="6"/>
    <n v="60"/>
    <n v="0.30303030303030304"/>
    <x v="4"/>
    <s v="No"/>
    <n v="3"/>
    <x v="0"/>
    <n v="4"/>
    <n v="3"/>
    <n v="0"/>
    <x v="0"/>
    <n v="5"/>
    <n v="0"/>
    <n v="0"/>
    <n v="0"/>
    <n v="0"/>
    <n v="0"/>
    <n v="0"/>
    <x v="1"/>
    <n v="0"/>
    <s v="Not Converted"/>
    <x v="1"/>
    <n v="3"/>
    <n v="11"/>
    <n v="0"/>
    <n v="3"/>
    <n v="0"/>
    <n v="0"/>
    <n v="3"/>
    <x v="1"/>
  </r>
  <r>
    <n v="1506"/>
    <n v="1975"/>
    <n v="49"/>
    <s v="Gen X"/>
    <s v="Bachelors"/>
    <s v="College"/>
    <s v="Single"/>
    <n v="42160"/>
    <n v="42160"/>
    <s v="Bracket 3"/>
    <n v="1"/>
    <n v="1"/>
    <s v="Parent"/>
    <s v="2013-06-28"/>
    <d v="2014-10-04T00:00:00"/>
    <n v="463"/>
    <n v="26"/>
    <n v="437"/>
    <d v="2013-07-24T00:00:00"/>
    <n v="48"/>
    <n v="9"/>
    <n v="45"/>
    <n v="3"/>
    <n v="15"/>
    <n v="20"/>
    <n v="140"/>
    <n v="0.30237580993520519"/>
    <x v="4"/>
    <s v="No"/>
    <n v="4"/>
    <x v="1"/>
    <n v="4"/>
    <n v="2"/>
    <n v="1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5654"/>
    <n v="1972"/>
    <n v="52"/>
    <s v="Gen X"/>
    <s v="Bachelors"/>
    <s v="College"/>
    <s v="Married"/>
    <n v="36026"/>
    <n v="36026"/>
    <s v="Bracket 3"/>
    <n v="2"/>
    <n v="1"/>
    <s v="Parent"/>
    <s v="2014-03-16"/>
    <d v="2014-10-04T00:00:00"/>
    <n v="202"/>
    <n v="34"/>
    <n v="168"/>
    <d v="2014-04-19T00:00:00"/>
    <n v="20"/>
    <n v="4"/>
    <n v="10"/>
    <n v="6"/>
    <n v="4"/>
    <n v="17"/>
    <n v="61"/>
    <n v="0.30198019801980197"/>
    <x v="4"/>
    <s v="No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455"/>
    <n v="1971"/>
    <n v="53"/>
    <s v="Gen X"/>
    <s v="PhD"/>
    <s v="College"/>
    <s v="Married"/>
    <n v="32011"/>
    <n v="32011"/>
    <s v="Bracket 3"/>
    <n v="1"/>
    <n v="0"/>
    <s v="Parent"/>
    <s v="2013-08-22"/>
    <d v="2014-10-04T00:00:00"/>
    <n v="408"/>
    <n v="89"/>
    <n v="319"/>
    <d v="2013-11-19T00:00:00"/>
    <n v="99"/>
    <n v="0"/>
    <n v="15"/>
    <n v="2"/>
    <n v="1"/>
    <n v="5"/>
    <n v="122"/>
    <n v="0.29901960784313725"/>
    <x v="4"/>
    <s v="Yes"/>
    <n v="3"/>
    <x v="0"/>
    <n v="4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756"/>
    <n v="1983"/>
    <n v="41"/>
    <s v="Millennials"/>
    <s v="Bachelors"/>
    <s v="College"/>
    <s v="Partner"/>
    <n v="39453"/>
    <n v="39453"/>
    <s v="Bracket 3"/>
    <n v="1"/>
    <n v="0"/>
    <s v="Parent"/>
    <s v="2014-04-03"/>
    <d v="2014-10-04T00:00:00"/>
    <n v="184"/>
    <n v="64"/>
    <n v="120"/>
    <d v="2014-06-06T00:00:00"/>
    <n v="46"/>
    <n v="0"/>
    <n v="7"/>
    <n v="0"/>
    <n v="0"/>
    <n v="2"/>
    <n v="55"/>
    <n v="0.29891304347826086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286"/>
    <n v="1965"/>
    <n v="59"/>
    <s v="Gen X"/>
    <s v="PhD"/>
    <s v="College"/>
    <s v="Partner"/>
    <n v="51717"/>
    <n v="51717"/>
    <s v="Bracket 3"/>
    <n v="0"/>
    <n v="1"/>
    <s v="Parent"/>
    <s v="2013-08-20"/>
    <d v="2014-10-04T00:00:00"/>
    <n v="410"/>
    <n v="55"/>
    <n v="355"/>
    <d v="2013-10-14T00:00:00"/>
    <n v="98"/>
    <n v="1"/>
    <n v="17"/>
    <n v="0"/>
    <n v="1"/>
    <n v="5"/>
    <n v="122"/>
    <n v="0.29756097560975608"/>
    <x v="4"/>
    <s v="Yes"/>
    <n v="1"/>
    <x v="0"/>
    <n v="4"/>
    <n v="3"/>
    <n v="0"/>
    <x v="0"/>
    <n v="7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2286"/>
    <n v="1962"/>
    <n v="62"/>
    <s v="Boomers"/>
    <s v="Bachelors"/>
    <s v="College"/>
    <s v="Single"/>
    <n v="50785"/>
    <n v="50785"/>
    <s v="Bracket 3"/>
    <n v="1"/>
    <n v="1"/>
    <s v="Parent"/>
    <s v="2013-09-10"/>
    <d v="2014-10-04T00:00:00"/>
    <n v="389"/>
    <n v="27"/>
    <n v="362"/>
    <d v="2013-10-07T00:00:00"/>
    <n v="64"/>
    <n v="1"/>
    <n v="21"/>
    <n v="0"/>
    <n v="1"/>
    <n v="27"/>
    <n v="114"/>
    <n v="0.29305912596401029"/>
    <x v="4"/>
    <s v="No"/>
    <n v="2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16"/>
    <n v="1959"/>
    <n v="65"/>
    <s v="Boomers"/>
    <s v="PhD"/>
    <s v="College"/>
    <s v="Single"/>
    <n v="34554"/>
    <n v="34554"/>
    <s v="Bracket 3"/>
    <n v="0"/>
    <n v="1"/>
    <s v="Parent"/>
    <s v="2014-03-30"/>
    <d v="2014-10-04T00:00:00"/>
    <n v="188"/>
    <n v="43"/>
    <n v="145"/>
    <d v="2014-05-12T00:00:00"/>
    <n v="41"/>
    <n v="1"/>
    <n v="6"/>
    <n v="2"/>
    <n v="0"/>
    <n v="5"/>
    <n v="55"/>
    <n v="0.29255319148936171"/>
    <x v="4"/>
    <s v="No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063"/>
    <n v="1977"/>
    <n v="47"/>
    <s v="Gen X"/>
    <s v="Bachelors"/>
    <s v="College"/>
    <s v="Single"/>
    <n v="28769"/>
    <n v="28769"/>
    <s v="Bracket 2"/>
    <n v="1"/>
    <n v="0"/>
    <s v="Parent"/>
    <s v="2012-12-18"/>
    <d v="2014-10-04T00:00:00"/>
    <n v="655"/>
    <n v="76"/>
    <n v="579"/>
    <d v="2013-03-04T00:00:00"/>
    <n v="41"/>
    <n v="5"/>
    <n v="129"/>
    <n v="10"/>
    <n v="3"/>
    <n v="3"/>
    <n v="191"/>
    <n v="0.2916030534351145"/>
    <x v="4"/>
    <s v="Yes"/>
    <n v="3"/>
    <x v="0"/>
    <n v="4"/>
    <n v="4"/>
    <n v="1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86"/>
    <n v="1992"/>
    <n v="32"/>
    <s v="Millennials"/>
    <s v="Bachelors"/>
    <s v="College"/>
    <s v="Married"/>
    <n v="34935"/>
    <n v="34935"/>
    <s v="Bracket 3"/>
    <n v="0"/>
    <n v="0"/>
    <s v="Not Parent"/>
    <s v="2013-06-21"/>
    <d v="2014-10-04T00:00:00"/>
    <n v="470"/>
    <n v="71"/>
    <n v="399"/>
    <d v="2013-08-31T00:00:00"/>
    <n v="34"/>
    <n v="4"/>
    <n v="66"/>
    <n v="3"/>
    <n v="10"/>
    <n v="20"/>
    <n v="137"/>
    <n v="0.29148936170212764"/>
    <x v="4"/>
    <s v="Yes"/>
    <n v="1"/>
    <x v="0"/>
    <n v="4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75"/>
    <n v="1992"/>
    <n v="32"/>
    <s v="Millennials"/>
    <s v="Bachelors"/>
    <s v="College"/>
    <s v="Married"/>
    <n v="34935"/>
    <n v="34935"/>
    <s v="Bracket 3"/>
    <n v="0"/>
    <n v="0"/>
    <s v="Not Parent"/>
    <s v="2013-06-21"/>
    <d v="2014-10-04T00:00:00"/>
    <n v="470"/>
    <n v="71"/>
    <n v="399"/>
    <d v="2013-08-31T00:00:00"/>
    <n v="34"/>
    <n v="4"/>
    <n v="66"/>
    <n v="3"/>
    <n v="10"/>
    <n v="20"/>
    <n v="137"/>
    <n v="0.29148936170212764"/>
    <x v="4"/>
    <s v="Yes"/>
    <n v="1"/>
    <x v="0"/>
    <n v="4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470"/>
    <n v="1962"/>
    <n v="62"/>
    <s v="Boomers"/>
    <s v="Master"/>
    <s v="College"/>
    <s v="Married"/>
    <n v="58646"/>
    <n v="58646"/>
    <s v="Bracket 4"/>
    <n v="0"/>
    <n v="1"/>
    <s v="Parent"/>
    <s v="2013-06-10"/>
    <d v="2014-10-04T00:00:00"/>
    <n v="481"/>
    <n v="3"/>
    <n v="478"/>
    <d v="2013-06-13T00:00:00"/>
    <n v="62"/>
    <n v="1"/>
    <n v="44"/>
    <n v="6"/>
    <n v="5"/>
    <n v="22"/>
    <n v="140"/>
    <n v="0.29106029106029108"/>
    <x v="4"/>
    <s v="No"/>
    <n v="1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183"/>
    <n v="1962"/>
    <n v="62"/>
    <s v="Boomers"/>
    <s v="Master"/>
    <s v="College"/>
    <s v="Married"/>
    <n v="58646"/>
    <n v="58646"/>
    <s v="Bracket 4"/>
    <n v="0"/>
    <n v="1"/>
    <s v="Parent"/>
    <s v="2013-06-10"/>
    <d v="2014-10-04T00:00:00"/>
    <n v="481"/>
    <n v="3"/>
    <n v="478"/>
    <d v="2013-06-13T00:00:00"/>
    <n v="62"/>
    <n v="1"/>
    <n v="44"/>
    <n v="6"/>
    <n v="5"/>
    <n v="22"/>
    <n v="140"/>
    <n v="0.29106029106029108"/>
    <x v="4"/>
    <s v="No"/>
    <n v="1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680"/>
    <n v="1986"/>
    <n v="38"/>
    <s v="Millennials"/>
    <s v="Bachelors"/>
    <s v="College"/>
    <s v="Partner"/>
    <n v="33235"/>
    <n v="33235"/>
    <s v="Bracket 3"/>
    <n v="1"/>
    <n v="0"/>
    <s v="Parent"/>
    <s v="2014-02-05"/>
    <d v="2014-10-04T00:00:00"/>
    <n v="241"/>
    <n v="71"/>
    <n v="170"/>
    <d v="2014-04-17T00:00:00"/>
    <n v="45"/>
    <n v="0"/>
    <n v="16"/>
    <n v="2"/>
    <n v="1"/>
    <n v="6"/>
    <n v="70"/>
    <n v="0.29045643153526973"/>
    <x v="4"/>
    <s v="Yes"/>
    <n v="1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076"/>
    <n v="1980"/>
    <n v="44"/>
    <s v="Millennials"/>
    <s v="PhD"/>
    <s v="College"/>
    <s v="Married"/>
    <n v="30732"/>
    <n v="30732"/>
    <s v="Bracket 2"/>
    <n v="1"/>
    <n v="0"/>
    <s v="Parent"/>
    <s v="2013-01-05"/>
    <d v="2014-10-04T00:00:00"/>
    <n v="637"/>
    <n v="44"/>
    <n v="593"/>
    <d v="2013-02-18T00:00:00"/>
    <n v="155"/>
    <n v="1"/>
    <n v="25"/>
    <n v="0"/>
    <n v="1"/>
    <n v="3"/>
    <n v="185"/>
    <n v="0.2904238618524333"/>
    <x v="4"/>
    <s v="No"/>
    <n v="4"/>
    <x v="1"/>
    <n v="4"/>
    <n v="4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921"/>
    <n v="1952"/>
    <n v="72"/>
    <s v="Boomers"/>
    <s v="Postgraduate"/>
    <s v="College"/>
    <s v="Widow"/>
    <n v="28457"/>
    <n v="28457"/>
    <s v="Bracket 2"/>
    <n v="0"/>
    <n v="0"/>
    <s v="Not Parent"/>
    <s v="2012-10-28"/>
    <d v="2014-10-04T00:00:00"/>
    <n v="706"/>
    <n v="96"/>
    <n v="610"/>
    <d v="2013-02-01T00:00:00"/>
    <n v="24"/>
    <n v="1"/>
    <n v="108"/>
    <n v="29"/>
    <n v="29"/>
    <n v="14"/>
    <n v="205"/>
    <n v="0.29036827195467424"/>
    <x v="4"/>
    <s v="Yes"/>
    <n v="1"/>
    <x v="0"/>
    <n v="4"/>
    <n v="4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239"/>
    <n v="1961"/>
    <n v="63"/>
    <s v="Boomers"/>
    <s v="Master"/>
    <s v="College"/>
    <s v="Married"/>
    <n v="61923"/>
    <n v="61923"/>
    <s v="Bracket 4"/>
    <n v="0"/>
    <n v="2"/>
    <s v="Parent"/>
    <s v="2013-07-26"/>
    <d v="2014-10-04T00:00:00"/>
    <n v="435"/>
    <n v="94"/>
    <n v="341"/>
    <d v="2013-10-28T00:00:00"/>
    <n v="92"/>
    <n v="4"/>
    <n v="18"/>
    <n v="3"/>
    <n v="3"/>
    <n v="6"/>
    <n v="126"/>
    <n v="0.28965517241379313"/>
    <x v="4"/>
    <s v="Yes"/>
    <n v="1"/>
    <x v="0"/>
    <n v="4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279"/>
    <n v="1963"/>
    <n v="61"/>
    <s v="Boomers"/>
    <s v="Postgraduate"/>
    <s v="College"/>
    <s v="Single"/>
    <n v="39548"/>
    <n v="39548"/>
    <s v="Bracket 3"/>
    <n v="1"/>
    <n v="1"/>
    <s v="Parent"/>
    <s v="2014-03-31"/>
    <d v="2014-10-04T00:00:00"/>
    <n v="187"/>
    <n v="87"/>
    <n v="100"/>
    <d v="2014-06-26T00:00:00"/>
    <n v="15"/>
    <n v="4"/>
    <n v="10"/>
    <n v="3"/>
    <n v="4"/>
    <n v="18"/>
    <n v="54"/>
    <n v="0.28877005347593582"/>
    <x v="4"/>
    <s v="Yes"/>
    <n v="2"/>
    <x v="0"/>
    <n v="3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983"/>
    <n v="1950"/>
    <n v="74"/>
    <s v="Boomers"/>
    <s v="Master"/>
    <s v="College"/>
    <s v="Divorced"/>
    <n v="38054"/>
    <n v="38054"/>
    <s v="Bracket 3"/>
    <n v="1"/>
    <n v="1"/>
    <s v="Parent"/>
    <s v="2014-05-01"/>
    <d v="2014-10-04T00:00:00"/>
    <n v="156"/>
    <n v="24"/>
    <n v="132"/>
    <d v="2014-05-25T00:00:00"/>
    <n v="23"/>
    <n v="2"/>
    <n v="17"/>
    <n v="2"/>
    <n v="1"/>
    <n v="0"/>
    <n v="45"/>
    <n v="0.28846153846153844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734"/>
    <n v="1974"/>
    <n v="50"/>
    <s v="Gen X"/>
    <s v="PhD"/>
    <s v="College"/>
    <s v="Married"/>
    <n v="61917"/>
    <n v="61917"/>
    <s v="Bracket 4"/>
    <n v="1"/>
    <n v="1"/>
    <s v="Parent"/>
    <s v="2013-11-20"/>
    <d v="2014-10-04T00:00:00"/>
    <n v="318"/>
    <n v="83"/>
    <n v="235"/>
    <d v="2014-02-11T00:00:00"/>
    <n v="46"/>
    <n v="4"/>
    <n v="36"/>
    <n v="2"/>
    <n v="2"/>
    <n v="1"/>
    <n v="91"/>
    <n v="0.28616352201257861"/>
    <x v="4"/>
    <s v="Yes"/>
    <n v="1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595"/>
    <n v="1973"/>
    <n v="51"/>
    <s v="Gen X"/>
    <s v="Bachelors"/>
    <s v="College"/>
    <s v="Widow"/>
    <n v="42429"/>
    <n v="42429"/>
    <s v="Bracket 3"/>
    <n v="0"/>
    <n v="1"/>
    <s v="Parent"/>
    <s v="2014-02-11"/>
    <d v="2014-10-04T00:00:00"/>
    <n v="235"/>
    <n v="99"/>
    <n v="136"/>
    <d v="2014-05-21T00:00:00"/>
    <n v="55"/>
    <n v="0"/>
    <n v="6"/>
    <n v="2"/>
    <n v="0"/>
    <n v="4"/>
    <n v="67"/>
    <n v="0.28510638297872343"/>
    <x v="4"/>
    <s v="Yes"/>
    <n v="2"/>
    <x v="0"/>
    <n v="3"/>
    <n v="1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32"/>
    <n v="1973"/>
    <n v="51"/>
    <s v="Gen X"/>
    <s v="Bachelors"/>
    <s v="College"/>
    <s v="Widow"/>
    <n v="42429"/>
    <n v="42429"/>
    <s v="Bracket 3"/>
    <n v="0"/>
    <n v="1"/>
    <s v="Parent"/>
    <s v="2014-02-11"/>
    <d v="2014-10-04T00:00:00"/>
    <n v="235"/>
    <n v="99"/>
    <n v="136"/>
    <d v="2014-05-21T00:00:00"/>
    <n v="55"/>
    <n v="0"/>
    <n v="6"/>
    <n v="2"/>
    <n v="0"/>
    <n v="4"/>
    <n v="67"/>
    <n v="0.28510638297872343"/>
    <x v="4"/>
    <s v="Yes"/>
    <n v="2"/>
    <x v="0"/>
    <n v="3"/>
    <n v="1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227"/>
    <n v="1958"/>
    <n v="66"/>
    <s v="Boomers"/>
    <s v="Postgraduate"/>
    <s v="College"/>
    <s v="Partner"/>
    <n v="26490"/>
    <n v="26490"/>
    <s v="Bracket 2"/>
    <n v="0"/>
    <n v="0"/>
    <s v="Not Parent"/>
    <s v="2012-09-22"/>
    <d v="2014-10-04T00:00:00"/>
    <n v="742"/>
    <n v="92"/>
    <n v="650"/>
    <d v="2012-12-23T00:00:00"/>
    <n v="45"/>
    <n v="47"/>
    <n v="52"/>
    <n v="21"/>
    <n v="20"/>
    <n v="25"/>
    <n v="210"/>
    <n v="0.28301886792452829"/>
    <x v="4"/>
    <s v="Yes"/>
    <n v="2"/>
    <x v="0"/>
    <n v="5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6"/>
    <n v="1958"/>
    <n v="66"/>
    <s v="Boomers"/>
    <s v="Postgraduate"/>
    <s v="College"/>
    <s v="Partner"/>
    <n v="26490"/>
    <n v="26490"/>
    <s v="Bracket 2"/>
    <n v="0"/>
    <n v="0"/>
    <s v="Not Parent"/>
    <s v="2012-09-22"/>
    <d v="2014-10-04T00:00:00"/>
    <n v="742"/>
    <n v="92"/>
    <n v="650"/>
    <d v="2012-12-23T00:00:00"/>
    <n v="45"/>
    <n v="47"/>
    <n v="52"/>
    <n v="21"/>
    <n v="20"/>
    <n v="25"/>
    <n v="210"/>
    <n v="0.28301886792452829"/>
    <x v="4"/>
    <s v="Yes"/>
    <n v="2"/>
    <x v="0"/>
    <n v="5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613"/>
    <n v="1958"/>
    <n v="66"/>
    <s v="Boomers"/>
    <s v="PhD"/>
    <s v="College"/>
    <s v="Partner"/>
    <n v="37334"/>
    <n v="37334"/>
    <s v="Bracket 3"/>
    <n v="1"/>
    <n v="1"/>
    <s v="Parent"/>
    <s v="2014-02-26"/>
    <d v="2014-10-04T00:00:00"/>
    <n v="220"/>
    <n v="44"/>
    <n v="176"/>
    <d v="2014-04-11T00:00:00"/>
    <n v="26"/>
    <n v="1"/>
    <n v="16"/>
    <n v="2"/>
    <n v="2"/>
    <n v="15"/>
    <n v="62"/>
    <n v="0.2818181818181818"/>
    <x v="4"/>
    <s v="No"/>
    <n v="4"/>
    <x v="1"/>
    <n v="4"/>
    <n v="3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79"/>
    <n v="1983"/>
    <n v="41"/>
    <s v="Millennials"/>
    <s v="Bachelors"/>
    <s v="College"/>
    <s v="Single"/>
    <n v="22148"/>
    <n v="22148"/>
    <s v="Bracket 2"/>
    <n v="0"/>
    <n v="0"/>
    <s v="Not Parent"/>
    <s v="2014-04-13"/>
    <d v="2014-10-04T00:00:00"/>
    <n v="174"/>
    <n v="16"/>
    <n v="158"/>
    <d v="2014-04-29T00:00:00"/>
    <n v="15"/>
    <n v="5"/>
    <n v="14"/>
    <n v="0"/>
    <n v="4"/>
    <n v="11"/>
    <n v="49"/>
    <n v="0.28160919540229884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87"/>
    <n v="1989"/>
    <n v="35"/>
    <s v="Millennials"/>
    <s v="Postgraduate"/>
    <s v="College"/>
    <s v="Partner"/>
    <n v="10404"/>
    <n v="10404"/>
    <s v="Bracket 2"/>
    <n v="1"/>
    <n v="0"/>
    <s v="Parent"/>
    <s v="2014-05-04"/>
    <d v="2014-10-04T00:00:00"/>
    <n v="153"/>
    <n v="52"/>
    <n v="101"/>
    <d v="2014-06-25T00:00:00"/>
    <n v="2"/>
    <n v="2"/>
    <n v="11"/>
    <n v="10"/>
    <n v="6"/>
    <n v="12"/>
    <n v="43"/>
    <n v="0.28104575163398693"/>
    <x v="4"/>
    <s v="Yes"/>
    <n v="2"/>
    <x v="0"/>
    <n v="4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722"/>
    <n v="1972"/>
    <n v="52"/>
    <s v="Gen X"/>
    <s v="Bachelors"/>
    <s v="College"/>
    <s v="Single"/>
    <n v="44503"/>
    <n v="44503"/>
    <s v="Bracket 3"/>
    <n v="1"/>
    <n v="1"/>
    <s v="Parent"/>
    <s v="2014-04-16"/>
    <d v="2014-10-04T00:00:00"/>
    <n v="171"/>
    <n v="83"/>
    <n v="88"/>
    <d v="2014-07-08T00:00:00"/>
    <n v="31"/>
    <n v="1"/>
    <n v="8"/>
    <n v="0"/>
    <n v="0"/>
    <n v="8"/>
    <n v="48"/>
    <n v="0.2807017543859649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380"/>
    <n v="1972"/>
    <n v="52"/>
    <s v="Gen X"/>
    <s v="Master"/>
    <s v="College"/>
    <s v="Married"/>
    <n v="37787"/>
    <n v="37787"/>
    <s v="Bracket 3"/>
    <n v="1"/>
    <n v="0"/>
    <s v="Parent"/>
    <s v="2013-09-20"/>
    <d v="2014-10-04T00:00:00"/>
    <n v="379"/>
    <n v="50"/>
    <n v="329"/>
    <d v="2013-11-09T00:00:00"/>
    <n v="40"/>
    <n v="1"/>
    <n v="40"/>
    <n v="4"/>
    <n v="3"/>
    <n v="18"/>
    <n v="106"/>
    <n v="0.27968337730870713"/>
    <x v="4"/>
    <s v="Yes"/>
    <n v="1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230"/>
    <n v="1980"/>
    <n v="44"/>
    <s v="Millennials"/>
    <s v="Bachelors"/>
    <s v="College"/>
    <s v="Married"/>
    <n v="33228"/>
    <n v="33228"/>
    <s v="Bracket 3"/>
    <n v="1"/>
    <n v="0"/>
    <s v="Parent"/>
    <s v="2014-01-23"/>
    <d v="2014-10-04T00:00:00"/>
    <n v="254"/>
    <n v="28"/>
    <n v="226"/>
    <d v="2014-02-20T00:00:00"/>
    <n v="22"/>
    <n v="2"/>
    <n v="31"/>
    <n v="7"/>
    <n v="4"/>
    <n v="5"/>
    <n v="71"/>
    <n v="0.27952755905511811"/>
    <x v="4"/>
    <s v="No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20"/>
    <n v="1973"/>
    <n v="51"/>
    <s v="Gen X"/>
    <s v="Master"/>
    <s v="College"/>
    <s v="Divorced"/>
    <n v="44051"/>
    <n v="44051"/>
    <s v="Bracket 3"/>
    <n v="1"/>
    <n v="1"/>
    <s v="Parent"/>
    <s v="2013-01-29"/>
    <d v="2014-10-04T00:00:00"/>
    <n v="613"/>
    <n v="20"/>
    <n v="593"/>
    <d v="2013-02-18T00:00:00"/>
    <n v="79"/>
    <n v="7"/>
    <n v="58"/>
    <n v="6"/>
    <n v="3"/>
    <n v="18"/>
    <n v="171"/>
    <n v="0.27895595432300163"/>
    <x v="4"/>
    <s v="No"/>
    <n v="4"/>
    <x v="1"/>
    <n v="4"/>
    <n v="3"/>
    <n v="1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7574"/>
    <n v="1979"/>
    <n v="45"/>
    <s v="Gen X"/>
    <s v="PhD"/>
    <s v="College"/>
    <s v="Partner"/>
    <n v="27922"/>
    <n v="27922"/>
    <s v="Bracket 2"/>
    <n v="1"/>
    <n v="0"/>
    <s v="Parent"/>
    <s v="2014-05-10"/>
    <d v="2014-10-04T00:00:00"/>
    <n v="147"/>
    <n v="80"/>
    <n v="67"/>
    <d v="2014-07-29T00:00:00"/>
    <n v="11"/>
    <n v="0"/>
    <n v="13"/>
    <n v="2"/>
    <n v="4"/>
    <n v="11"/>
    <n v="41"/>
    <n v="0.27891156462585032"/>
    <x v="4"/>
    <s v="Yes"/>
    <n v="1"/>
    <x v="0"/>
    <n v="3"/>
    <n v="2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5"/>
    <n v="1987"/>
    <n v="37"/>
    <s v="Millennials"/>
    <s v="Bachelors"/>
    <s v="College"/>
    <s v="Married"/>
    <n v="25545"/>
    <n v="25545"/>
    <s v="Bracket 2"/>
    <n v="1"/>
    <n v="0"/>
    <s v="Parent"/>
    <s v="2012-09-08"/>
    <d v="2014-10-04T00:00:00"/>
    <n v="756"/>
    <n v="35"/>
    <n v="721"/>
    <d v="2012-10-13T00:00:00"/>
    <n v="32"/>
    <n v="1"/>
    <n v="64"/>
    <n v="16"/>
    <n v="12"/>
    <n v="85"/>
    <n v="210"/>
    <n v="0.27777777777777779"/>
    <x v="4"/>
    <s v="No"/>
    <n v="3"/>
    <x v="0"/>
    <n v="3"/>
    <n v="2"/>
    <n v="2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4333"/>
    <n v="1954"/>
    <n v="70"/>
    <s v="Boomers"/>
    <s v="Bachelors"/>
    <s v="College"/>
    <s v="Partner"/>
    <n v="32144"/>
    <n v="32144"/>
    <s v="Bracket 3"/>
    <n v="1"/>
    <n v="1"/>
    <s v="Parent"/>
    <s v="2014-03-23"/>
    <d v="2014-10-04T00:00:00"/>
    <n v="195"/>
    <n v="76"/>
    <n v="119"/>
    <d v="2014-06-07T00:00:00"/>
    <n v="41"/>
    <n v="0"/>
    <n v="10"/>
    <n v="0"/>
    <n v="0"/>
    <n v="3"/>
    <n v="54"/>
    <n v="0.27692307692307694"/>
    <x v="4"/>
    <s v="Yes"/>
    <n v="4"/>
    <x v="1"/>
    <n v="3"/>
    <n v="2"/>
    <n v="1"/>
    <x v="0"/>
    <n v="7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5959"/>
    <n v="1968"/>
    <n v="56"/>
    <s v="Gen X"/>
    <s v="Bachelors"/>
    <s v="College"/>
    <s v="Single"/>
    <n v="35893"/>
    <n v="35893"/>
    <s v="Bracket 3"/>
    <n v="1"/>
    <n v="1"/>
    <s v="Parent"/>
    <s v="2012-10-15"/>
    <d v="2014-10-04T00:00:00"/>
    <n v="719"/>
    <n v="80"/>
    <n v="639"/>
    <d v="2013-01-03T00:00:00"/>
    <n v="158"/>
    <n v="0"/>
    <n v="23"/>
    <n v="0"/>
    <n v="0"/>
    <n v="18"/>
    <n v="199"/>
    <n v="0.27677329624478442"/>
    <x v="4"/>
    <s v="Yes"/>
    <n v="6"/>
    <x v="1"/>
    <n v="5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57"/>
    <n v="1986"/>
    <n v="38"/>
    <s v="Millennials"/>
    <s v="Bachelors"/>
    <s v="College"/>
    <s v="Single"/>
    <n v="39146"/>
    <n v="39146"/>
    <s v="Bracket 3"/>
    <n v="1"/>
    <n v="0"/>
    <s v="Parent"/>
    <s v="2013-02-14"/>
    <d v="2014-10-04T00:00:00"/>
    <n v="597"/>
    <n v="1"/>
    <n v="596"/>
    <d v="2013-02-15T00:00:00"/>
    <n v="94"/>
    <n v="1"/>
    <n v="33"/>
    <n v="13"/>
    <n v="12"/>
    <n v="12"/>
    <n v="165"/>
    <n v="0.27638190954773867"/>
    <x v="4"/>
    <s v="No"/>
    <n v="3"/>
    <x v="0"/>
    <n v="4"/>
    <n v="4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71"/>
    <n v="1968"/>
    <n v="56"/>
    <s v="Gen X"/>
    <s v="Bachelors"/>
    <s v="College"/>
    <s v="Married"/>
    <n v="19514"/>
    <n v="19514"/>
    <s v="Bracket 2"/>
    <n v="1"/>
    <n v="1"/>
    <s v="Parent"/>
    <s v="2014-01-26"/>
    <d v="2014-10-04T00:00:00"/>
    <n v="251"/>
    <n v="47"/>
    <n v="204"/>
    <d v="2014-03-14T00:00:00"/>
    <n v="14"/>
    <n v="3"/>
    <n v="21"/>
    <n v="2"/>
    <n v="1"/>
    <n v="28"/>
    <n v="69"/>
    <n v="0.27490039840637448"/>
    <x v="4"/>
    <s v="No"/>
    <n v="4"/>
    <x v="1"/>
    <n v="2"/>
    <n v="3"/>
    <n v="1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8975"/>
    <n v="1968"/>
    <n v="56"/>
    <s v="Gen X"/>
    <s v="Bachelors"/>
    <s v="College"/>
    <s v="Married"/>
    <n v="19514"/>
    <n v="19514"/>
    <s v="Bracket 2"/>
    <n v="1"/>
    <n v="1"/>
    <s v="Parent"/>
    <s v="2014-01-26"/>
    <d v="2014-10-04T00:00:00"/>
    <n v="251"/>
    <n v="47"/>
    <n v="204"/>
    <d v="2014-03-14T00:00:00"/>
    <n v="14"/>
    <n v="3"/>
    <n v="21"/>
    <n v="2"/>
    <n v="1"/>
    <n v="28"/>
    <n v="69"/>
    <n v="0.27490039840637448"/>
    <x v="4"/>
    <s v="No"/>
    <n v="4"/>
    <x v="1"/>
    <n v="2"/>
    <n v="3"/>
    <n v="1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6859"/>
    <n v="1987"/>
    <n v="37"/>
    <s v="Millennials"/>
    <s v="Bachelors"/>
    <s v="College"/>
    <s v="Single"/>
    <n v="29236"/>
    <n v="29236"/>
    <s v="Bracket 2"/>
    <n v="1"/>
    <n v="0"/>
    <s v="Parent"/>
    <s v="2013-10-08"/>
    <d v="2014-10-04T00:00:00"/>
    <n v="361"/>
    <n v="30"/>
    <n v="331"/>
    <d v="2013-11-07T00:00:00"/>
    <n v="37"/>
    <n v="4"/>
    <n v="24"/>
    <n v="16"/>
    <n v="9"/>
    <n v="9"/>
    <n v="99"/>
    <n v="0.2742382271468144"/>
    <x v="4"/>
    <s v="No"/>
    <n v="2"/>
    <x v="0"/>
    <n v="3"/>
    <n v="4"/>
    <n v="0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81"/>
    <n v="1976"/>
    <n v="48"/>
    <s v="Gen X"/>
    <s v="Bachelors"/>
    <s v="College"/>
    <s v="Married"/>
    <n v="17148"/>
    <n v="17148"/>
    <s v="Bracket 2"/>
    <n v="1"/>
    <n v="0"/>
    <s v="Parent"/>
    <s v="2014-01-28"/>
    <d v="2014-10-04T00:00:00"/>
    <n v="249"/>
    <n v="80"/>
    <n v="169"/>
    <d v="2014-04-18T00:00:00"/>
    <n v="9"/>
    <n v="9"/>
    <n v="11"/>
    <n v="13"/>
    <n v="10"/>
    <n v="16"/>
    <n v="68"/>
    <n v="0.27309236947791166"/>
    <x v="4"/>
    <s v="Yes"/>
    <n v="4"/>
    <x v="1"/>
    <n v="3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885"/>
    <n v="1973"/>
    <n v="51"/>
    <s v="Gen X"/>
    <s v="Postgraduate"/>
    <s v="College"/>
    <s v="Married"/>
    <n v="35688"/>
    <n v="35688"/>
    <s v="Bracket 3"/>
    <n v="2"/>
    <n v="1"/>
    <s v="Parent"/>
    <s v="2012-08-22"/>
    <d v="2014-10-04T00:00:00"/>
    <n v="773"/>
    <n v="94"/>
    <n v="679"/>
    <d v="2012-11-24T00:00:00"/>
    <n v="73"/>
    <n v="3"/>
    <n v="90"/>
    <n v="12"/>
    <n v="1"/>
    <n v="32"/>
    <n v="211"/>
    <n v="0.27296248382923671"/>
    <x v="4"/>
    <s v="Yes"/>
    <n v="7"/>
    <x v="1"/>
    <n v="4"/>
    <n v="4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10"/>
    <n v="1973"/>
    <n v="51"/>
    <s v="Gen X"/>
    <s v="Postgraduate"/>
    <s v="College"/>
    <s v="Married"/>
    <n v="35688"/>
    <n v="35688"/>
    <s v="Bracket 3"/>
    <n v="2"/>
    <n v="1"/>
    <s v="Parent"/>
    <s v="2012-08-22"/>
    <d v="2014-10-04T00:00:00"/>
    <n v="773"/>
    <n v="94"/>
    <n v="679"/>
    <d v="2012-11-24T00:00:00"/>
    <n v="73"/>
    <n v="3"/>
    <n v="90"/>
    <n v="12"/>
    <n v="1"/>
    <n v="32"/>
    <n v="211"/>
    <n v="0.27296248382923671"/>
    <x v="4"/>
    <s v="Yes"/>
    <n v="7"/>
    <x v="1"/>
    <n v="4"/>
    <n v="4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36"/>
    <n v="1951"/>
    <n v="73"/>
    <s v="Boomers"/>
    <s v="Bachelors"/>
    <s v="College"/>
    <s v="Married"/>
    <n v="34838"/>
    <n v="34838"/>
    <s v="Bracket 3"/>
    <n v="1"/>
    <n v="1"/>
    <s v="Parent"/>
    <s v="2013-01-19"/>
    <d v="2014-10-04T00:00:00"/>
    <n v="623"/>
    <n v="62"/>
    <n v="561"/>
    <d v="2013-03-22T00:00:00"/>
    <n v="28"/>
    <n v="23"/>
    <n v="29"/>
    <n v="29"/>
    <n v="14"/>
    <n v="47"/>
    <n v="170"/>
    <n v="0.27287319422150885"/>
    <x v="4"/>
    <s v="Yes"/>
    <n v="3"/>
    <x v="0"/>
    <n v="4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370"/>
    <n v="1966"/>
    <n v="58"/>
    <s v="Gen X"/>
    <s v="Bachelors"/>
    <s v="College"/>
    <s v="Partner"/>
    <n v="43482"/>
    <n v="43482"/>
    <s v="Bracket 3"/>
    <n v="2"/>
    <n v="1"/>
    <s v="Parent"/>
    <s v="2013-11-13"/>
    <d v="2014-10-04T00:00:00"/>
    <n v="325"/>
    <n v="83"/>
    <n v="242"/>
    <d v="2014-02-04T00:00:00"/>
    <n v="18"/>
    <n v="1"/>
    <n v="32"/>
    <n v="6"/>
    <n v="3"/>
    <n v="28"/>
    <n v="88"/>
    <n v="0.27076923076923076"/>
    <x v="4"/>
    <s v="Yes"/>
    <n v="3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786"/>
    <n v="1986"/>
    <n v="38"/>
    <s v="Millennials"/>
    <s v="PhD"/>
    <s v="College"/>
    <s v="Single"/>
    <n v="29999"/>
    <n v="29999"/>
    <s v="Bracket 2"/>
    <n v="1"/>
    <n v="0"/>
    <s v="Parent"/>
    <s v="2013-02-13"/>
    <d v="2014-10-04T00:00:00"/>
    <n v="598"/>
    <n v="22"/>
    <n v="576"/>
    <d v="2013-03-07T00:00:00"/>
    <n v="68"/>
    <n v="7"/>
    <n v="59"/>
    <n v="10"/>
    <n v="5"/>
    <n v="11"/>
    <n v="160"/>
    <n v="0.26755852842809363"/>
    <x v="4"/>
    <s v="No"/>
    <n v="4"/>
    <x v="1"/>
    <n v="4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186"/>
    <n v="1966"/>
    <n v="58"/>
    <s v="Gen X"/>
    <s v="PhD"/>
    <s v="College"/>
    <s v="Partner"/>
    <n v="30843"/>
    <n v="30843"/>
    <s v="Bracket 2"/>
    <n v="1"/>
    <n v="1"/>
    <s v="Parent"/>
    <s v="2014-05-26"/>
    <d v="2014-10-04T00:00:00"/>
    <n v="131"/>
    <n v="43"/>
    <n v="88"/>
    <d v="2014-07-08T00:00:00"/>
    <n v="24"/>
    <n v="0"/>
    <n v="2"/>
    <n v="0"/>
    <n v="0"/>
    <n v="9"/>
    <n v="35"/>
    <n v="0.26717557251908397"/>
    <x v="4"/>
    <s v="No"/>
    <n v="2"/>
    <x v="0"/>
    <n v="2"/>
    <n v="1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9422"/>
    <n v="1989"/>
    <n v="35"/>
    <s v="Millennials"/>
    <s v="Bachelors"/>
    <s v="College"/>
    <s v="Married"/>
    <n v="38360"/>
    <n v="38360"/>
    <s v="Bracket 3"/>
    <n v="1"/>
    <n v="0"/>
    <s v="Parent"/>
    <s v="2013-05-31"/>
    <d v="2014-10-04T00:00:00"/>
    <n v="491"/>
    <n v="26"/>
    <n v="465"/>
    <d v="2013-06-26T00:00:00"/>
    <n v="36"/>
    <n v="2"/>
    <n v="42"/>
    <n v="20"/>
    <n v="21"/>
    <n v="10"/>
    <n v="131"/>
    <n v="0.26680244399185338"/>
    <x v="4"/>
    <s v="No"/>
    <n v="2"/>
    <x v="0"/>
    <n v="4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04"/>
    <n v="1981"/>
    <n v="43"/>
    <s v="Millennials"/>
    <s v="Master"/>
    <s v="College"/>
    <s v="Single"/>
    <n v="22944"/>
    <n v="22944"/>
    <s v="Bracket 2"/>
    <n v="1"/>
    <n v="0"/>
    <s v="Parent"/>
    <s v="2013-12-23"/>
    <d v="2014-10-04T00:00:00"/>
    <n v="285"/>
    <n v="67"/>
    <n v="218"/>
    <d v="2014-02-28T00:00:00"/>
    <n v="19"/>
    <n v="3"/>
    <n v="19"/>
    <n v="4"/>
    <n v="5"/>
    <n v="26"/>
    <n v="76"/>
    <n v="0.26666666666666666"/>
    <x v="4"/>
    <s v="Yes"/>
    <n v="3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123"/>
    <n v="1951"/>
    <n v="73"/>
    <s v="Boomers"/>
    <s v="Master"/>
    <s v="College"/>
    <s v="Married"/>
    <n v="27450"/>
    <n v="27450"/>
    <s v="Bracket 2"/>
    <n v="0"/>
    <n v="0"/>
    <s v="Not Parent"/>
    <s v="2013-04-15"/>
    <d v="2014-10-04T00:00:00"/>
    <n v="537"/>
    <n v="57"/>
    <n v="480"/>
    <d v="2013-06-11T00:00:00"/>
    <n v="37"/>
    <n v="12"/>
    <n v="23"/>
    <n v="8"/>
    <n v="11"/>
    <n v="52"/>
    <n v="143"/>
    <n v="0.26629422718808193"/>
    <x v="4"/>
    <s v="Yes"/>
    <n v="1"/>
    <x v="0"/>
    <n v="3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5"/>
    <n v="1965"/>
    <n v="59"/>
    <s v="Gen X"/>
    <s v="Bachelors"/>
    <s v="College"/>
    <s v="Partner"/>
    <n v="36317"/>
    <n v="36317"/>
    <s v="Bracket 3"/>
    <n v="0"/>
    <n v="1"/>
    <s v="Parent"/>
    <s v="2013-05-22"/>
    <d v="2014-10-04T00:00:00"/>
    <n v="500"/>
    <n v="53"/>
    <n v="447"/>
    <d v="2013-07-14T00:00:00"/>
    <n v="87"/>
    <n v="3"/>
    <n v="25"/>
    <n v="3"/>
    <n v="2"/>
    <n v="13"/>
    <n v="133"/>
    <n v="0.26600000000000001"/>
    <x v="4"/>
    <s v="Yes"/>
    <n v="2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307"/>
    <n v="1978"/>
    <n v="46"/>
    <s v="Gen X"/>
    <s v="Bachelors"/>
    <s v="College"/>
    <s v="Divorced"/>
    <n v="41986"/>
    <n v="41986"/>
    <s v="Bracket 3"/>
    <n v="0"/>
    <n v="1"/>
    <s v="Parent"/>
    <s v="2014-02-09"/>
    <d v="2014-10-04T00:00:00"/>
    <n v="237"/>
    <n v="15"/>
    <n v="222"/>
    <d v="2014-02-24T00:00:00"/>
    <n v="27"/>
    <n v="5"/>
    <n v="8"/>
    <n v="8"/>
    <n v="3"/>
    <n v="12"/>
    <n v="63"/>
    <n v="0.26582278481012656"/>
    <x v="4"/>
    <s v="No"/>
    <n v="3"/>
    <x v="0"/>
    <n v="4"/>
    <n v="3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36"/>
    <n v="1960"/>
    <n v="64"/>
    <s v="Boomers"/>
    <s v="Bachelors"/>
    <s v="College"/>
    <s v="Married"/>
    <n v="29315"/>
    <n v="29315"/>
    <s v="Bracket 2"/>
    <n v="1"/>
    <n v="1"/>
    <s v="Parent"/>
    <s v="2014-04-06"/>
    <d v="2014-10-04T00:00:00"/>
    <n v="181"/>
    <n v="55"/>
    <n v="126"/>
    <d v="2014-05-31T00:00:00"/>
    <n v="13"/>
    <n v="2"/>
    <n v="14"/>
    <n v="8"/>
    <n v="7"/>
    <n v="4"/>
    <n v="48"/>
    <n v="0.26519337016574585"/>
    <x v="4"/>
    <s v="Yes"/>
    <n v="4"/>
    <x v="1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576"/>
    <n v="1982"/>
    <n v="42"/>
    <s v="Millennials"/>
    <s v="PhD"/>
    <s v="College"/>
    <s v="Partner"/>
    <n v="32313"/>
    <n v="32313"/>
    <s v="Bracket 3"/>
    <n v="1"/>
    <n v="0"/>
    <s v="Parent"/>
    <s v="2013-02-11"/>
    <d v="2014-10-04T00:00:00"/>
    <n v="600"/>
    <n v="60"/>
    <n v="540"/>
    <d v="2013-04-12T00:00:00"/>
    <n v="86"/>
    <n v="4"/>
    <n v="56"/>
    <n v="2"/>
    <n v="4"/>
    <n v="7"/>
    <n v="159"/>
    <n v="0.26500000000000001"/>
    <x v="4"/>
    <s v="Yes"/>
    <n v="3"/>
    <x v="0"/>
    <n v="4"/>
    <n v="4"/>
    <n v="0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98"/>
    <n v="1974"/>
    <n v="50"/>
    <s v="Gen X"/>
    <s v="High School"/>
    <s v="No College"/>
    <s v="Married"/>
    <n v="18393"/>
    <n v="18393"/>
    <s v="Bracket 2"/>
    <n v="1"/>
    <n v="0"/>
    <s v="Parent"/>
    <s v="2014-03-29"/>
    <d v="2014-10-04T00:00:00"/>
    <n v="189"/>
    <n v="2"/>
    <n v="187"/>
    <d v="2014-03-31T00:00:00"/>
    <n v="7"/>
    <n v="10"/>
    <n v="13"/>
    <n v="16"/>
    <n v="0"/>
    <n v="4"/>
    <n v="50"/>
    <n v="0.26455026455026454"/>
    <x v="4"/>
    <s v="No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72"/>
    <n v="1955"/>
    <n v="69"/>
    <s v="Boomers"/>
    <s v="PhD"/>
    <s v="College"/>
    <s v="Partner"/>
    <n v="46015"/>
    <n v="46015"/>
    <s v="Bracket 3"/>
    <n v="1"/>
    <n v="1"/>
    <s v="Parent"/>
    <s v="2014-04-13"/>
    <d v="2014-10-04T00:00:00"/>
    <n v="174"/>
    <n v="25"/>
    <n v="149"/>
    <d v="2014-05-08T00:00:00"/>
    <n v="38"/>
    <n v="0"/>
    <n v="2"/>
    <n v="0"/>
    <n v="0"/>
    <n v="6"/>
    <n v="46"/>
    <n v="0.26436781609195403"/>
    <x v="4"/>
    <s v="No"/>
    <n v="1"/>
    <x v="0"/>
    <n v="3"/>
    <n v="1"/>
    <n v="0"/>
    <x v="0"/>
    <n v="7"/>
    <n v="0"/>
    <n v="1"/>
    <n v="1"/>
    <n v="0"/>
    <n v="0"/>
    <n v="2"/>
    <x v="5"/>
    <n v="1"/>
    <s v="Converted"/>
    <x v="0"/>
    <n v="3"/>
    <n v="11"/>
    <n v="0"/>
    <n v="3"/>
    <n v="0"/>
    <n v="0"/>
    <n v="3"/>
    <x v="1"/>
  </r>
  <r>
    <n v="2945"/>
    <n v="1955"/>
    <n v="69"/>
    <s v="Boomers"/>
    <s v="PhD"/>
    <s v="College"/>
    <s v="Partner"/>
    <n v="46015"/>
    <n v="46015"/>
    <s v="Bracket 3"/>
    <n v="1"/>
    <n v="1"/>
    <s v="Parent"/>
    <s v="2014-04-13"/>
    <d v="2014-10-04T00:00:00"/>
    <n v="174"/>
    <n v="25"/>
    <n v="149"/>
    <d v="2014-05-08T00:00:00"/>
    <n v="38"/>
    <n v="0"/>
    <n v="2"/>
    <n v="0"/>
    <n v="0"/>
    <n v="6"/>
    <n v="46"/>
    <n v="0.26436781609195403"/>
    <x v="4"/>
    <s v="No"/>
    <n v="1"/>
    <x v="0"/>
    <n v="3"/>
    <n v="1"/>
    <n v="0"/>
    <x v="0"/>
    <n v="7"/>
    <n v="0"/>
    <n v="1"/>
    <n v="1"/>
    <n v="0"/>
    <n v="0"/>
    <n v="2"/>
    <x v="5"/>
    <n v="1"/>
    <s v="Converted"/>
    <x v="0"/>
    <n v="3"/>
    <n v="11"/>
    <n v="0"/>
    <n v="3"/>
    <n v="0"/>
    <n v="0"/>
    <n v="3"/>
    <x v="1"/>
  </r>
  <r>
    <n v="2245"/>
    <n v="1969"/>
    <n v="55"/>
    <s v="Gen X"/>
    <s v="Master"/>
    <s v="College"/>
    <s v="Married"/>
    <n v="43641"/>
    <n v="43641"/>
    <s v="Bracket 3"/>
    <n v="1"/>
    <n v="1"/>
    <s v="Parent"/>
    <s v="2013-04-22"/>
    <d v="2014-10-04T00:00:00"/>
    <n v="530"/>
    <n v="50"/>
    <n v="480"/>
    <d v="2013-06-11T00:00:00"/>
    <n v="57"/>
    <n v="2"/>
    <n v="51"/>
    <n v="4"/>
    <n v="2"/>
    <n v="23"/>
    <n v="139"/>
    <n v="0.26226415094339622"/>
    <x v="4"/>
    <s v="Yes"/>
    <n v="3"/>
    <x v="0"/>
    <n v="4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602"/>
    <n v="1983"/>
    <n v="41"/>
    <s v="Millennials"/>
    <s v="Bachelors"/>
    <s v="College"/>
    <s v="Married"/>
    <n v="39922"/>
    <n v="39922"/>
    <s v="Bracket 3"/>
    <n v="1"/>
    <n v="0"/>
    <s v="Parent"/>
    <s v="2013-02-14"/>
    <d v="2014-10-04T00:00:00"/>
    <n v="597"/>
    <n v="30"/>
    <n v="567"/>
    <d v="2013-03-16T00:00:00"/>
    <n v="29"/>
    <n v="12"/>
    <n v="59"/>
    <n v="19"/>
    <n v="1"/>
    <n v="36"/>
    <n v="156"/>
    <n v="0.2613065326633166"/>
    <x v="4"/>
    <s v="No"/>
    <n v="2"/>
    <x v="0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220"/>
    <n v="1983"/>
    <n v="41"/>
    <s v="Millennials"/>
    <s v="Bachelors"/>
    <s v="College"/>
    <s v="Married"/>
    <n v="39922"/>
    <n v="39922"/>
    <s v="Bracket 3"/>
    <n v="1"/>
    <n v="0"/>
    <s v="Parent"/>
    <s v="2013-02-14"/>
    <d v="2014-10-04T00:00:00"/>
    <n v="597"/>
    <n v="30"/>
    <n v="567"/>
    <d v="2013-03-16T00:00:00"/>
    <n v="29"/>
    <n v="12"/>
    <n v="59"/>
    <n v="19"/>
    <n v="1"/>
    <n v="36"/>
    <n v="156"/>
    <n v="0.2613065326633166"/>
    <x v="4"/>
    <s v="No"/>
    <n v="2"/>
    <x v="0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424"/>
    <n v="1983"/>
    <n v="41"/>
    <s v="Millennials"/>
    <s v="Bachelors"/>
    <s v="College"/>
    <s v="Married"/>
    <n v="39922"/>
    <n v="39922"/>
    <s v="Bracket 3"/>
    <n v="1"/>
    <n v="0"/>
    <s v="Parent"/>
    <s v="2013-02-14"/>
    <d v="2014-10-04T00:00:00"/>
    <n v="597"/>
    <n v="30"/>
    <n v="567"/>
    <d v="2013-03-16T00:00:00"/>
    <n v="29"/>
    <n v="12"/>
    <n v="59"/>
    <n v="19"/>
    <n v="1"/>
    <n v="36"/>
    <n v="156"/>
    <n v="0.2613065326633166"/>
    <x v="4"/>
    <s v="No"/>
    <n v="2"/>
    <x v="0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13"/>
    <n v="1971"/>
    <n v="53"/>
    <s v="Gen X"/>
    <s v="Master"/>
    <s v="College"/>
    <s v="Married"/>
    <n v="38196"/>
    <n v="38196"/>
    <s v="Bracket 3"/>
    <n v="1"/>
    <n v="1"/>
    <s v="Parent"/>
    <s v="2014-04-18"/>
    <d v="2014-10-04T00:00:00"/>
    <n v="169"/>
    <n v="20"/>
    <n v="149"/>
    <d v="2014-05-08T00:00:00"/>
    <n v="30"/>
    <n v="0"/>
    <n v="11"/>
    <n v="0"/>
    <n v="0"/>
    <n v="3"/>
    <n v="44"/>
    <n v="0.26035502958579881"/>
    <x v="4"/>
    <s v="No"/>
    <n v="3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140"/>
    <n v="1973"/>
    <n v="51"/>
    <s v="Gen X"/>
    <s v="Bachelors"/>
    <s v="College"/>
    <s v="Partner"/>
    <n v="22682"/>
    <n v="22682"/>
    <s v="Bracket 2"/>
    <n v="1"/>
    <n v="0"/>
    <s v="Parent"/>
    <s v="2013-10-03"/>
    <d v="2014-10-04T00:00:00"/>
    <n v="366"/>
    <n v="51"/>
    <n v="315"/>
    <d v="2013-11-23T00:00:00"/>
    <n v="10"/>
    <n v="14"/>
    <n v="29"/>
    <n v="4"/>
    <n v="2"/>
    <n v="36"/>
    <n v="95"/>
    <n v="0.25956284153005466"/>
    <x v="4"/>
    <s v="Yes"/>
    <n v="3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27"/>
    <n v="1971"/>
    <n v="53"/>
    <s v="Gen X"/>
    <s v="Bachelors"/>
    <s v="College"/>
    <s v="Partner"/>
    <n v="16626"/>
    <n v="16626"/>
    <s v="Bracket 2"/>
    <n v="2"/>
    <n v="0"/>
    <s v="Parent"/>
    <s v="2014-01-15"/>
    <d v="2014-10-04T00:00:00"/>
    <n v="262"/>
    <n v="76"/>
    <n v="186"/>
    <d v="2014-04-01T00:00:00"/>
    <n v="8"/>
    <n v="3"/>
    <n v="22"/>
    <n v="21"/>
    <n v="1"/>
    <n v="13"/>
    <n v="68"/>
    <n v="0.25954198473282442"/>
    <x v="4"/>
    <s v="Yes"/>
    <n v="3"/>
    <x v="0"/>
    <n v="3"/>
    <n v="3"/>
    <n v="0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220"/>
    <n v="1970"/>
    <n v="54"/>
    <s v="Gen X"/>
    <s v="PhD"/>
    <s v="College"/>
    <s v="Married"/>
    <n v="59892"/>
    <n v="59892"/>
    <s v="Bracket 4"/>
    <n v="0"/>
    <n v="1"/>
    <s v="Parent"/>
    <s v="2013-11-02"/>
    <d v="2014-10-04T00:00:00"/>
    <n v="336"/>
    <n v="26"/>
    <n v="310"/>
    <d v="2013-11-28T00:00:00"/>
    <n v="73"/>
    <n v="0"/>
    <n v="13"/>
    <n v="0"/>
    <n v="1"/>
    <n v="0"/>
    <n v="87"/>
    <n v="0.25892857142857145"/>
    <x v="4"/>
    <s v="No"/>
    <n v="1"/>
    <x v="0"/>
    <n v="3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0796"/>
    <n v="1984"/>
    <n v="40"/>
    <s v="Millennials"/>
    <s v="Master"/>
    <s v="College"/>
    <s v="Married"/>
    <n v="30477"/>
    <n v="30477"/>
    <s v="Bracket 2"/>
    <n v="1"/>
    <n v="0"/>
    <s v="Parent"/>
    <s v="2014-01-22"/>
    <d v="2014-10-04T00:00:00"/>
    <n v="255"/>
    <n v="16"/>
    <n v="239"/>
    <d v="2014-02-07T00:00:00"/>
    <n v="47"/>
    <n v="1"/>
    <n v="6"/>
    <n v="0"/>
    <n v="0"/>
    <n v="12"/>
    <n v="66"/>
    <n v="0.25882352941176473"/>
    <x v="4"/>
    <s v="No"/>
    <n v="1"/>
    <x v="0"/>
    <n v="3"/>
    <n v="1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544"/>
    <n v="1951"/>
    <n v="73"/>
    <s v="Boomers"/>
    <s v="Master"/>
    <s v="College"/>
    <s v="Divorced"/>
    <n v="57530"/>
    <n v="57530"/>
    <s v="Bracket 4"/>
    <n v="0"/>
    <n v="1"/>
    <s v="Parent"/>
    <s v="2013-10-12"/>
    <d v="2014-10-04T00:00:00"/>
    <n v="357"/>
    <n v="68"/>
    <n v="289"/>
    <d v="2013-12-19T00:00:00"/>
    <n v="50"/>
    <n v="1"/>
    <n v="27"/>
    <n v="6"/>
    <n v="7"/>
    <n v="1"/>
    <n v="92"/>
    <n v="0.25770308123249297"/>
    <x v="4"/>
    <s v="Yes"/>
    <n v="1"/>
    <x v="0"/>
    <n v="4"/>
    <n v="1"/>
    <n v="1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958"/>
    <n v="1978"/>
    <n v="46"/>
    <s v="Gen X"/>
    <s v="Bachelors"/>
    <s v="College"/>
    <s v="Married"/>
    <n v="28442"/>
    <n v="28442"/>
    <s v="Bracket 2"/>
    <n v="2"/>
    <n v="0"/>
    <s v="Parent"/>
    <s v="2014-02-24"/>
    <d v="2014-10-04T00:00:00"/>
    <n v="222"/>
    <n v="53"/>
    <n v="169"/>
    <d v="2014-04-18T00:00:00"/>
    <n v="19"/>
    <n v="3"/>
    <n v="10"/>
    <n v="11"/>
    <n v="8"/>
    <n v="6"/>
    <n v="57"/>
    <n v="0.25675675675675674"/>
    <x v="4"/>
    <s v="Yes"/>
    <n v="3"/>
    <x v="0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048"/>
    <n v="1971"/>
    <n v="53"/>
    <s v="Gen X"/>
    <s v="PhD"/>
    <s v="College"/>
    <s v="Single"/>
    <n v="42767"/>
    <n v="42767"/>
    <s v="Bracket 3"/>
    <n v="2"/>
    <n v="0"/>
    <s v="Parent"/>
    <s v="2013-05-11"/>
    <d v="2014-10-04T00:00:00"/>
    <n v="511"/>
    <n v="53"/>
    <n v="458"/>
    <d v="2013-07-03T00:00:00"/>
    <n v="20"/>
    <n v="6"/>
    <n v="43"/>
    <n v="19"/>
    <n v="5"/>
    <n v="38"/>
    <n v="131"/>
    <n v="0.25636007827788648"/>
    <x v="4"/>
    <s v="Yes"/>
    <n v="1"/>
    <x v="0"/>
    <n v="2"/>
    <n v="3"/>
    <n v="1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703"/>
    <n v="1970"/>
    <n v="54"/>
    <s v="Gen X"/>
    <s v="PhD"/>
    <s v="College"/>
    <s v="Married"/>
    <n v="38097"/>
    <n v="38097"/>
    <s v="Bracket 3"/>
    <n v="1"/>
    <n v="1"/>
    <s v="Parent"/>
    <s v="2012-10-15"/>
    <d v="2014-10-04T00:00:00"/>
    <n v="719"/>
    <n v="70"/>
    <n v="649"/>
    <d v="2012-12-24T00:00:00"/>
    <n v="77"/>
    <n v="2"/>
    <n v="35"/>
    <n v="0"/>
    <n v="1"/>
    <n v="69"/>
    <n v="184"/>
    <n v="0.25591098748261476"/>
    <x v="4"/>
    <s v="Yes"/>
    <n v="4"/>
    <x v="1"/>
    <n v="2"/>
    <n v="3"/>
    <n v="2"/>
    <x v="2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0591"/>
    <n v="1969"/>
    <n v="55"/>
    <s v="Gen X"/>
    <s v="Bachelors"/>
    <s v="College"/>
    <s v="Widow"/>
    <n v="43638"/>
    <n v="43638"/>
    <s v="Bracket 3"/>
    <n v="0"/>
    <n v="1"/>
    <s v="Parent"/>
    <s v="2012-08-06"/>
    <d v="2014-10-04T00:00:00"/>
    <n v="789"/>
    <n v="37"/>
    <n v="752"/>
    <d v="2012-09-12T00:00:00"/>
    <n v="63"/>
    <n v="10"/>
    <n v="83"/>
    <n v="7"/>
    <n v="19"/>
    <n v="19"/>
    <n v="201"/>
    <n v="0.25475285171102663"/>
    <x v="4"/>
    <s v="No"/>
    <n v="2"/>
    <x v="0"/>
    <n v="4"/>
    <n v="4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639"/>
    <n v="1966"/>
    <n v="58"/>
    <s v="Gen X"/>
    <s v="Bachelors"/>
    <s v="College"/>
    <s v="Single"/>
    <n v="43602"/>
    <n v="43602"/>
    <s v="Bracket 3"/>
    <n v="1"/>
    <n v="1"/>
    <s v="Parent"/>
    <s v="2014-01-10"/>
    <d v="2014-10-04T00:00:00"/>
    <n v="267"/>
    <n v="45"/>
    <n v="222"/>
    <d v="2014-02-24T00:00:00"/>
    <n v="19"/>
    <n v="5"/>
    <n v="12"/>
    <n v="10"/>
    <n v="3"/>
    <n v="19"/>
    <n v="68"/>
    <n v="0.25468164794007492"/>
    <x v="4"/>
    <s v="No"/>
    <n v="3"/>
    <x v="0"/>
    <n v="2"/>
    <n v="3"/>
    <n v="1"/>
    <x v="2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103"/>
    <n v="1948"/>
    <n v="76"/>
    <s v="Boomers"/>
    <s v="Bachelors"/>
    <s v="College"/>
    <s v="Married"/>
    <n v="42192"/>
    <n v="42192"/>
    <s v="Bracket 3"/>
    <n v="0"/>
    <n v="0"/>
    <s v="Not Parent"/>
    <s v="2013-09-06"/>
    <d v="2014-10-04T00:00:00"/>
    <n v="393"/>
    <n v="40"/>
    <n v="353"/>
    <d v="2013-10-16T00:00:00"/>
    <n v="40"/>
    <n v="15"/>
    <n v="15"/>
    <n v="17"/>
    <n v="6"/>
    <n v="7"/>
    <n v="100"/>
    <n v="0.2544529262086514"/>
    <x v="4"/>
    <s v="No"/>
    <n v="1"/>
    <x v="0"/>
    <n v="3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761"/>
    <n v="1978"/>
    <n v="46"/>
    <s v="Gen X"/>
    <s v="Postgraduate"/>
    <s v="College"/>
    <s v="Partner"/>
    <n v="38702"/>
    <n v="38702"/>
    <s v="Bracket 3"/>
    <n v="1"/>
    <n v="0"/>
    <s v="Parent"/>
    <s v="2013-08-01"/>
    <d v="2014-10-04T00:00:00"/>
    <n v="429"/>
    <n v="71"/>
    <n v="358"/>
    <d v="2013-10-11T00:00:00"/>
    <n v="13"/>
    <n v="11"/>
    <n v="24"/>
    <n v="13"/>
    <n v="8"/>
    <n v="40"/>
    <n v="109"/>
    <n v="0.25407925407925408"/>
    <x v="4"/>
    <s v="Yes"/>
    <n v="2"/>
    <x v="0"/>
    <n v="4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005"/>
    <n v="1990"/>
    <n v="34"/>
    <s v="Millennials"/>
    <s v="Bachelors"/>
    <s v="College"/>
    <s v="Married"/>
    <n v="35765"/>
    <n v="35765"/>
    <s v="Bracket 3"/>
    <n v="1"/>
    <n v="0"/>
    <s v="Parent"/>
    <s v="2013-12-11"/>
    <d v="2014-10-04T00:00:00"/>
    <n v="297"/>
    <n v="86"/>
    <n v="211"/>
    <d v="2014-03-07T00:00:00"/>
    <n v="22"/>
    <n v="3"/>
    <n v="30"/>
    <n v="0"/>
    <n v="5"/>
    <n v="15"/>
    <n v="75"/>
    <n v="0.25252525252525254"/>
    <x v="4"/>
    <s v="Yes"/>
    <n v="2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00"/>
    <n v="1973"/>
    <n v="51"/>
    <s v="Gen X"/>
    <s v="Master"/>
    <s v="College"/>
    <s v="Married"/>
    <n v="38961"/>
    <n v="38961"/>
    <s v="Bracket 3"/>
    <n v="1"/>
    <n v="0"/>
    <s v="Parent"/>
    <s v="2013-12-30"/>
    <d v="2014-10-04T00:00:00"/>
    <n v="278"/>
    <n v="60"/>
    <n v="218"/>
    <d v="2014-02-28T00:00:00"/>
    <n v="19"/>
    <n v="7"/>
    <n v="19"/>
    <n v="0"/>
    <n v="1"/>
    <n v="24"/>
    <n v="70"/>
    <n v="0.25179856115107913"/>
    <x v="4"/>
    <s v="Yes"/>
    <n v="1"/>
    <x v="0"/>
    <n v="2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11"/>
    <n v="1976"/>
    <n v="48"/>
    <s v="Gen X"/>
    <s v="PhD"/>
    <s v="College"/>
    <s v="Partner"/>
    <n v="37395"/>
    <n v="37395"/>
    <s v="Bracket 3"/>
    <n v="1"/>
    <n v="0"/>
    <s v="Parent"/>
    <s v="2014-05-02"/>
    <d v="2014-10-04T00:00:00"/>
    <n v="155"/>
    <n v="47"/>
    <n v="108"/>
    <d v="2014-06-18T00:00:00"/>
    <n v="18"/>
    <n v="0"/>
    <n v="9"/>
    <n v="0"/>
    <n v="1"/>
    <n v="11"/>
    <n v="39"/>
    <n v="0.25161290322580643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079"/>
    <n v="1982"/>
    <n v="42"/>
    <s v="Millennials"/>
    <s v="Bachelors"/>
    <s v="College"/>
    <s v="Married"/>
    <n v="22448"/>
    <n v="22448"/>
    <s v="Bracket 2"/>
    <n v="1"/>
    <n v="0"/>
    <s v="Parent"/>
    <s v="2014-02-26"/>
    <d v="2014-10-04T00:00:00"/>
    <n v="220"/>
    <n v="86"/>
    <n v="134"/>
    <d v="2014-05-23T00:00:00"/>
    <n v="3"/>
    <n v="1"/>
    <n v="8"/>
    <n v="23"/>
    <n v="2"/>
    <n v="18"/>
    <n v="55"/>
    <n v="0.25"/>
    <x v="4"/>
    <s v="Yes"/>
    <n v="3"/>
    <x v="0"/>
    <n v="3"/>
    <n v="2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42"/>
    <n v="1971"/>
    <n v="53"/>
    <s v="Gen X"/>
    <s v="Bachelors"/>
    <s v="College"/>
    <s v="Divorced"/>
    <n v="43300"/>
    <n v="43300"/>
    <s v="Bracket 3"/>
    <n v="0"/>
    <n v="1"/>
    <s v="Parent"/>
    <s v="2012-10-13"/>
    <d v="2014-10-04T00:00:00"/>
    <n v="721"/>
    <n v="87"/>
    <n v="634"/>
    <d v="2013-01-08T00:00:00"/>
    <n v="91"/>
    <n v="3"/>
    <n v="52"/>
    <n v="2"/>
    <n v="1"/>
    <n v="31"/>
    <n v="180"/>
    <n v="0.24965325936199723"/>
    <x v="4"/>
    <s v="Yes"/>
    <n v="3"/>
    <x v="0"/>
    <n v="4"/>
    <n v="4"/>
    <n v="0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7620"/>
    <n v="1990"/>
    <n v="34"/>
    <s v="Millennials"/>
    <s v="High School"/>
    <s v="No College"/>
    <s v="Single"/>
    <n v="16185"/>
    <n v="16185"/>
    <s v="Bracket 2"/>
    <n v="1"/>
    <n v="0"/>
    <s v="Parent"/>
    <s v="2013-08-05"/>
    <d v="2014-10-04T00:00:00"/>
    <n v="425"/>
    <n v="71"/>
    <n v="354"/>
    <d v="2013-10-15T00:00:00"/>
    <n v="5"/>
    <n v="11"/>
    <n v="16"/>
    <n v="21"/>
    <n v="8"/>
    <n v="45"/>
    <n v="106"/>
    <n v="0.24941176470588236"/>
    <x v="4"/>
    <s v="Yes"/>
    <n v="2"/>
    <x v="0"/>
    <n v="2"/>
    <n v="2"/>
    <n v="2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49"/>
    <n v="1984"/>
    <n v="40"/>
    <s v="Millennials"/>
    <s v="Bachelors"/>
    <s v="College"/>
    <s v="Partner"/>
    <n v="37235"/>
    <n v="37235"/>
    <s v="Bracket 3"/>
    <n v="1"/>
    <n v="0"/>
    <s v="Parent"/>
    <s v="2014-02-01"/>
    <d v="2014-10-04T00:00:00"/>
    <n v="245"/>
    <n v="68"/>
    <n v="177"/>
    <d v="2014-04-10T00:00:00"/>
    <n v="20"/>
    <n v="2"/>
    <n v="9"/>
    <n v="4"/>
    <n v="6"/>
    <n v="20"/>
    <n v="61"/>
    <n v="0.24897959183673468"/>
    <x v="4"/>
    <s v="Yes"/>
    <n v="1"/>
    <x v="0"/>
    <n v="2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14"/>
    <n v="1971"/>
    <n v="53"/>
    <s v="Gen X"/>
    <s v="Bachelors"/>
    <s v="College"/>
    <s v="Married"/>
    <n v="43824"/>
    <n v="43824"/>
    <s v="Bracket 3"/>
    <n v="1"/>
    <n v="1"/>
    <s v="Parent"/>
    <s v="2012-09-15"/>
    <d v="2014-10-04T00:00:00"/>
    <n v="749"/>
    <n v="18"/>
    <n v="731"/>
    <d v="2012-10-03T00:00:00"/>
    <n v="96"/>
    <n v="1"/>
    <n v="42"/>
    <n v="12"/>
    <n v="3"/>
    <n v="32"/>
    <n v="186"/>
    <n v="0.24833110814419226"/>
    <x v="4"/>
    <s v="No"/>
    <n v="4"/>
    <x v="1"/>
    <n v="4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589"/>
    <n v="1972"/>
    <n v="52"/>
    <s v="Gen X"/>
    <s v="Bachelors"/>
    <s v="College"/>
    <s v="Divorced"/>
    <n v="26759"/>
    <n v="26759"/>
    <s v="Bracket 2"/>
    <n v="1"/>
    <n v="0"/>
    <s v="Parent"/>
    <s v="2014-02-07"/>
    <d v="2014-10-04T00:00:00"/>
    <n v="239"/>
    <n v="65"/>
    <n v="174"/>
    <d v="2014-04-13T00:00:00"/>
    <n v="25"/>
    <n v="3"/>
    <n v="16"/>
    <n v="8"/>
    <n v="5"/>
    <n v="2"/>
    <n v="59"/>
    <n v="0.24686192468619247"/>
    <x v="4"/>
    <s v="Yes"/>
    <n v="2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609"/>
    <n v="1962"/>
    <n v="62"/>
    <s v="Boomers"/>
    <s v="PhD"/>
    <s v="College"/>
    <s v="Married"/>
    <n v="42769"/>
    <n v="42769"/>
    <s v="Bracket 3"/>
    <n v="0"/>
    <n v="1"/>
    <s v="Parent"/>
    <s v="2013-10-12"/>
    <d v="2014-10-04T00:00:00"/>
    <n v="357"/>
    <n v="15"/>
    <n v="342"/>
    <d v="2013-10-27T00:00:00"/>
    <n v="71"/>
    <n v="0"/>
    <n v="13"/>
    <n v="3"/>
    <n v="1"/>
    <n v="0"/>
    <n v="88"/>
    <n v="0.24649859943977592"/>
    <x v="4"/>
    <s v="No"/>
    <n v="2"/>
    <x v="0"/>
    <n v="4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79"/>
    <n v="1949"/>
    <n v="75"/>
    <s v="Boomers"/>
    <s v="Master"/>
    <s v="College"/>
    <s v="Widow"/>
    <n v="47570"/>
    <n v="47570"/>
    <s v="Bracket 3"/>
    <n v="1"/>
    <n v="1"/>
    <s v="Parent"/>
    <s v="2013-05-29"/>
    <d v="2014-10-04T00:00:00"/>
    <n v="493"/>
    <n v="3"/>
    <n v="490"/>
    <d v="2013-06-01T00:00:00"/>
    <n v="67"/>
    <n v="1"/>
    <n v="20"/>
    <n v="0"/>
    <n v="2"/>
    <n v="31"/>
    <n v="121"/>
    <n v="0.24543610547667344"/>
    <x v="4"/>
    <s v="No"/>
    <n v="3"/>
    <x v="0"/>
    <n v="2"/>
    <n v="2"/>
    <n v="2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6534"/>
    <n v="1974"/>
    <n v="50"/>
    <s v="Gen X"/>
    <s v="Bachelors"/>
    <s v="College"/>
    <s v="Partner"/>
    <n v="47889"/>
    <n v="47889"/>
    <s v="Bracket 3"/>
    <n v="1"/>
    <n v="0"/>
    <s v="Parent"/>
    <s v="2014-01-04"/>
    <d v="2014-10-04T00:00:00"/>
    <n v="273"/>
    <n v="94"/>
    <n v="179"/>
    <d v="2014-04-08T00:00:00"/>
    <n v="29"/>
    <n v="0"/>
    <n v="29"/>
    <n v="0"/>
    <n v="5"/>
    <n v="4"/>
    <n v="67"/>
    <n v="0.24542124542124541"/>
    <x v="4"/>
    <s v="Yes"/>
    <n v="1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504"/>
    <n v="1975"/>
    <n v="49"/>
    <s v="Gen X"/>
    <s v="Postgraduate"/>
    <s v="College"/>
    <s v="Partner"/>
    <n v="19789"/>
    <n v="19789"/>
    <s v="Bracket 2"/>
    <n v="1"/>
    <n v="0"/>
    <s v="Parent"/>
    <s v="2013-11-20"/>
    <d v="2014-10-04T00:00:00"/>
    <n v="318"/>
    <n v="24"/>
    <n v="294"/>
    <d v="2013-12-14T00:00:00"/>
    <n v="2"/>
    <n v="5"/>
    <n v="9"/>
    <n v="28"/>
    <n v="6"/>
    <n v="28"/>
    <n v="78"/>
    <n v="0.24528301886792453"/>
    <x v="4"/>
    <s v="No"/>
    <n v="3"/>
    <x v="0"/>
    <n v="3"/>
    <n v="2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3798"/>
    <n v="1968"/>
    <n v="56"/>
    <s v="Gen X"/>
    <s v="Bachelors"/>
    <s v="College"/>
    <s v="Married"/>
    <n v="41120"/>
    <n v="41120"/>
    <s v="Bracket 3"/>
    <n v="1"/>
    <n v="1"/>
    <s v="Parent"/>
    <s v="2013-11-06"/>
    <d v="2014-10-04T00:00:00"/>
    <n v="332"/>
    <n v="80"/>
    <n v="252"/>
    <d v="2014-01-25T00:00:00"/>
    <n v="24"/>
    <n v="2"/>
    <n v="23"/>
    <n v="0"/>
    <n v="8"/>
    <n v="24"/>
    <n v="81"/>
    <n v="0.24397590361445784"/>
    <x v="4"/>
    <s v="Yes"/>
    <n v="3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05"/>
    <n v="1986"/>
    <n v="38"/>
    <s v="Millennials"/>
    <s v="Bachelors"/>
    <s v="College"/>
    <s v="Divorced"/>
    <n v="21846"/>
    <n v="21846"/>
    <s v="Bracket 2"/>
    <n v="1"/>
    <n v="0"/>
    <s v="Parent"/>
    <s v="2013-10-22"/>
    <d v="2014-10-04T00:00:00"/>
    <n v="347"/>
    <n v="38"/>
    <n v="309"/>
    <d v="2013-11-29T00:00:00"/>
    <n v="7"/>
    <n v="17"/>
    <n v="18"/>
    <n v="6"/>
    <n v="10"/>
    <n v="26"/>
    <n v="84"/>
    <n v="0.24207492795389049"/>
    <x v="4"/>
    <s v="No"/>
    <n v="4"/>
    <x v="1"/>
    <n v="3"/>
    <n v="4"/>
    <n v="0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7"/>
    <n v="1972"/>
    <n v="52"/>
    <s v="Gen X"/>
    <s v="Master"/>
    <s v="College"/>
    <s v="Single"/>
    <n v="46423"/>
    <n v="46423"/>
    <s v="Bracket 3"/>
    <n v="1"/>
    <n v="1"/>
    <s v="Parent"/>
    <s v="2013-09-18"/>
    <d v="2014-10-04T00:00:00"/>
    <n v="381"/>
    <n v="6"/>
    <n v="375"/>
    <d v="2013-09-24T00:00:00"/>
    <n v="68"/>
    <n v="0"/>
    <n v="16"/>
    <n v="0"/>
    <n v="0"/>
    <n v="8"/>
    <n v="92"/>
    <n v="0.24146981627296588"/>
    <x v="4"/>
    <s v="No"/>
    <n v="3"/>
    <x v="0"/>
    <n v="4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23"/>
    <n v="1972"/>
    <n v="52"/>
    <s v="Gen X"/>
    <s v="Master"/>
    <s v="College"/>
    <s v="Single"/>
    <n v="46423"/>
    <n v="46423"/>
    <s v="Bracket 3"/>
    <n v="1"/>
    <n v="1"/>
    <s v="Parent"/>
    <s v="2013-09-18"/>
    <d v="2014-10-04T00:00:00"/>
    <n v="381"/>
    <n v="6"/>
    <n v="375"/>
    <d v="2013-09-24T00:00:00"/>
    <n v="68"/>
    <n v="0"/>
    <n v="16"/>
    <n v="0"/>
    <n v="0"/>
    <n v="8"/>
    <n v="92"/>
    <n v="0.24146981627296588"/>
    <x v="4"/>
    <s v="No"/>
    <n v="3"/>
    <x v="0"/>
    <n v="4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86"/>
    <n v="1982"/>
    <n v="42"/>
    <s v="Millennials"/>
    <s v="Bachelors"/>
    <s v="College"/>
    <s v="Partner"/>
    <n v="19444"/>
    <n v="19444"/>
    <s v="Bracket 2"/>
    <n v="1"/>
    <n v="0"/>
    <s v="Parent"/>
    <s v="2014-02-22"/>
    <d v="2014-10-04T00:00:00"/>
    <n v="224"/>
    <n v="8"/>
    <n v="216"/>
    <d v="2014-03-02T00:00:00"/>
    <n v="16"/>
    <n v="0"/>
    <n v="23"/>
    <n v="3"/>
    <n v="2"/>
    <n v="10"/>
    <n v="54"/>
    <n v="0.24107142857142858"/>
    <x v="4"/>
    <s v="No"/>
    <n v="3"/>
    <x v="0"/>
    <n v="2"/>
    <n v="4"/>
    <n v="1"/>
    <x v="2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5636"/>
    <n v="1963"/>
    <n v="61"/>
    <s v="Boomers"/>
    <s v="Bachelors"/>
    <s v="College"/>
    <s v="Single"/>
    <n v="30983"/>
    <n v="30983"/>
    <s v="Bracket 2"/>
    <n v="0"/>
    <n v="0"/>
    <s v="Not Parent"/>
    <s v="2012-11-09"/>
    <d v="2014-10-04T00:00:00"/>
    <n v="694"/>
    <n v="50"/>
    <n v="644"/>
    <d v="2012-12-29T00:00:00"/>
    <n v="51"/>
    <n v="4"/>
    <n v="50"/>
    <n v="12"/>
    <n v="1"/>
    <n v="49"/>
    <n v="167"/>
    <n v="0.24063400576368876"/>
    <x v="4"/>
    <s v="Yes"/>
    <n v="1"/>
    <x v="0"/>
    <n v="3"/>
    <n v="4"/>
    <n v="0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10477"/>
    <n v="1973"/>
    <n v="51"/>
    <s v="Gen X"/>
    <s v="PhD"/>
    <s v="College"/>
    <s v="Partner"/>
    <n v="39435"/>
    <n v="39435"/>
    <s v="Bracket 3"/>
    <n v="1"/>
    <n v="0"/>
    <s v="Parent"/>
    <s v="2013-08-06"/>
    <d v="2014-10-04T00:00:00"/>
    <n v="424"/>
    <n v="16"/>
    <n v="408"/>
    <d v="2013-08-22T00:00:00"/>
    <n v="71"/>
    <n v="0"/>
    <n v="18"/>
    <n v="0"/>
    <n v="0"/>
    <n v="13"/>
    <n v="102"/>
    <n v="0.24056603773584906"/>
    <x v="4"/>
    <s v="No"/>
    <n v="1"/>
    <x v="0"/>
    <n v="2"/>
    <n v="3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05"/>
    <n v="1954"/>
    <n v="70"/>
    <s v="Boomers"/>
    <s v="PhD"/>
    <s v="College"/>
    <s v="Married"/>
    <n v="52869"/>
    <n v="52869"/>
    <s v="Bracket 3"/>
    <n v="1"/>
    <n v="1"/>
    <s v="Parent"/>
    <s v="2012-10-15"/>
    <d v="2014-10-04T00:00:00"/>
    <n v="719"/>
    <n v="40"/>
    <n v="679"/>
    <d v="2012-11-24T00:00:00"/>
    <n v="84"/>
    <n v="3"/>
    <n v="61"/>
    <n v="2"/>
    <n v="1"/>
    <n v="21"/>
    <n v="172"/>
    <n v="0.23922114047287898"/>
    <x v="4"/>
    <s v="No"/>
    <n v="3"/>
    <x v="0"/>
    <n v="4"/>
    <n v="3"/>
    <n v="1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1"/>
    <n v="4"/>
    <x v="1"/>
  </r>
  <r>
    <n v="5899"/>
    <n v="1950"/>
    <n v="74"/>
    <s v="Boomers"/>
    <s v="PhD"/>
    <s v="College"/>
    <s v="Partner"/>
    <n v="5648"/>
    <n v="67776"/>
    <s v="Bracket 4"/>
    <n v="1"/>
    <n v="1"/>
    <s v="Parent"/>
    <s v="2014-03-13"/>
    <d v="2014-10-04T00:00:00"/>
    <n v="205"/>
    <n v="68"/>
    <n v="137"/>
    <d v="2014-05-20T00:00:00"/>
    <n v="28"/>
    <n v="0"/>
    <n v="6"/>
    <n v="1"/>
    <n v="1"/>
    <n v="13"/>
    <n v="49"/>
    <n v="0.23902439024390243"/>
    <x v="4"/>
    <s v="Yes"/>
    <n v="1"/>
    <x v="0"/>
    <n v="0"/>
    <n v="1"/>
    <n v="0"/>
    <x v="2"/>
    <n v="20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2740"/>
    <n v="1958"/>
    <n v="66"/>
    <s v="Boomers"/>
    <s v="PhD"/>
    <s v="College"/>
    <s v="Widow"/>
    <n v="33438"/>
    <n v="33438"/>
    <s v="Bracket 3"/>
    <n v="1"/>
    <n v="1"/>
    <s v="Parent"/>
    <s v="2013-09-22"/>
    <d v="2014-10-04T00:00:00"/>
    <n v="377"/>
    <n v="81"/>
    <n v="296"/>
    <d v="2013-12-12T00:00:00"/>
    <n v="62"/>
    <n v="1"/>
    <n v="16"/>
    <n v="3"/>
    <n v="2"/>
    <n v="6"/>
    <n v="90"/>
    <n v="0.23872679045092837"/>
    <x v="4"/>
    <s v="Yes"/>
    <n v="4"/>
    <x v="1"/>
    <n v="4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49"/>
    <n v="1991"/>
    <n v="33"/>
    <s v="Millennials"/>
    <s v="Bachelors"/>
    <s v="College"/>
    <s v="Single"/>
    <n v="8028"/>
    <n v="96336"/>
    <s v="Bracket 6"/>
    <n v="0"/>
    <n v="0"/>
    <s v="Not Parent"/>
    <s v="2012-09-18"/>
    <d v="2014-10-04T00:00:00"/>
    <n v="746"/>
    <n v="62"/>
    <n v="684"/>
    <d v="2012-11-19T00:00:00"/>
    <n v="73"/>
    <n v="18"/>
    <n v="66"/>
    <n v="7"/>
    <n v="12"/>
    <n v="2"/>
    <n v="178"/>
    <n v="0.23860589812332439"/>
    <x v="4"/>
    <s v="Yes"/>
    <n v="15"/>
    <x v="1"/>
    <n v="0"/>
    <n v="0"/>
    <n v="1"/>
    <x v="1"/>
    <n v="1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61"/>
    <n v="1974"/>
    <n v="50"/>
    <s v="Gen X"/>
    <s v="Master"/>
    <s v="College"/>
    <s v="Partner"/>
    <n v="21255"/>
    <n v="21255"/>
    <s v="Bracket 2"/>
    <n v="1"/>
    <n v="0"/>
    <s v="Parent"/>
    <s v="2014-01-21"/>
    <d v="2014-10-04T00:00:00"/>
    <n v="256"/>
    <n v="56"/>
    <n v="200"/>
    <d v="2014-03-18T00:00:00"/>
    <n v="29"/>
    <n v="0"/>
    <n v="25"/>
    <n v="2"/>
    <n v="2"/>
    <n v="3"/>
    <n v="61"/>
    <n v="0.23828125"/>
    <x v="4"/>
    <s v="Yes"/>
    <n v="4"/>
    <x v="1"/>
    <n v="4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737"/>
    <n v="1978"/>
    <n v="46"/>
    <s v="Gen X"/>
    <s v="Bachelors"/>
    <s v="College"/>
    <s v="Divorced"/>
    <n v="55563"/>
    <n v="55563"/>
    <s v="Bracket 4"/>
    <n v="0"/>
    <n v="1"/>
    <s v="Parent"/>
    <s v="2014-04-05"/>
    <d v="2014-10-04T00:00:00"/>
    <n v="182"/>
    <n v="22"/>
    <n v="160"/>
    <d v="2014-04-27T00:00:00"/>
    <n v="29"/>
    <n v="1"/>
    <n v="9"/>
    <n v="2"/>
    <n v="0"/>
    <n v="2"/>
    <n v="43"/>
    <n v="0.23626373626373626"/>
    <x v="4"/>
    <s v="No"/>
    <n v="1"/>
    <x v="0"/>
    <n v="3"/>
    <n v="2"/>
    <n v="0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920"/>
    <n v="1972"/>
    <n v="52"/>
    <s v="Gen X"/>
    <s v="Bachelors"/>
    <s v="College"/>
    <s v="Married"/>
    <n v="40321"/>
    <n v="40321"/>
    <s v="Bracket 3"/>
    <n v="1"/>
    <n v="1"/>
    <s v="Parent"/>
    <s v="2013-07-29"/>
    <d v="2014-10-04T00:00:00"/>
    <n v="432"/>
    <n v="59"/>
    <n v="373"/>
    <d v="2013-09-26T00:00:00"/>
    <n v="44"/>
    <n v="4"/>
    <n v="21"/>
    <n v="6"/>
    <n v="0"/>
    <n v="27"/>
    <n v="102"/>
    <n v="0.2361111111111111"/>
    <x v="4"/>
    <s v="Yes"/>
    <n v="2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392"/>
    <n v="1972"/>
    <n v="52"/>
    <s v="Gen X"/>
    <s v="Bachelors"/>
    <s v="College"/>
    <s v="Married"/>
    <n v="40321"/>
    <n v="40321"/>
    <s v="Bracket 3"/>
    <n v="1"/>
    <n v="1"/>
    <s v="Parent"/>
    <s v="2013-07-29"/>
    <d v="2014-10-04T00:00:00"/>
    <n v="432"/>
    <n v="59"/>
    <n v="373"/>
    <d v="2013-09-26T00:00:00"/>
    <n v="44"/>
    <n v="4"/>
    <n v="21"/>
    <n v="6"/>
    <n v="0"/>
    <n v="27"/>
    <n v="102"/>
    <n v="0.2361111111111111"/>
    <x v="4"/>
    <s v="Yes"/>
    <n v="2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91"/>
    <n v="1984"/>
    <n v="40"/>
    <s v="Millennials"/>
    <s v="Bachelors"/>
    <s v="College"/>
    <s v="Partner"/>
    <n v="23976"/>
    <n v="23976"/>
    <s v="Bracket 2"/>
    <n v="1"/>
    <n v="0"/>
    <s v="Parent"/>
    <s v="2013-12-27"/>
    <d v="2014-10-04T00:00:00"/>
    <n v="281"/>
    <n v="68"/>
    <n v="213"/>
    <d v="2014-03-05T00:00:00"/>
    <n v="14"/>
    <n v="1"/>
    <n v="21"/>
    <n v="2"/>
    <n v="3"/>
    <n v="25"/>
    <n v="66"/>
    <n v="0.23487544483985764"/>
    <x v="4"/>
    <s v="Yes"/>
    <n v="3"/>
    <x v="0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8"/>
    <n v="1970"/>
    <n v="54"/>
    <s v="Gen X"/>
    <s v="Bachelors"/>
    <s v="College"/>
    <s v="Single"/>
    <n v="30015"/>
    <n v="30015"/>
    <s v="Bracket 2"/>
    <n v="1"/>
    <n v="0"/>
    <s v="Parent"/>
    <s v="2014-02-02"/>
    <d v="2014-10-04T00:00:00"/>
    <n v="244"/>
    <n v="28"/>
    <n v="216"/>
    <d v="2014-03-02T00:00:00"/>
    <n v="25"/>
    <n v="0"/>
    <n v="22"/>
    <n v="2"/>
    <n v="3"/>
    <n v="5"/>
    <n v="57"/>
    <n v="0.23360655737704919"/>
    <x v="4"/>
    <s v="No"/>
    <n v="2"/>
    <x v="0"/>
    <n v="4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579"/>
    <n v="1959"/>
    <n v="65"/>
    <s v="Boomers"/>
    <s v="PhD"/>
    <s v="College"/>
    <s v="Married"/>
    <n v="33762"/>
    <n v="33762"/>
    <s v="Bracket 3"/>
    <n v="2"/>
    <n v="1"/>
    <s v="Parent"/>
    <s v="2013-07-07"/>
    <d v="2014-10-04T00:00:00"/>
    <n v="454"/>
    <n v="61"/>
    <n v="393"/>
    <d v="2013-09-06T00:00:00"/>
    <n v="53"/>
    <n v="1"/>
    <n v="34"/>
    <n v="2"/>
    <n v="0"/>
    <n v="16"/>
    <n v="106"/>
    <n v="0.23348017621145375"/>
    <x v="4"/>
    <s v="Yes"/>
    <n v="3"/>
    <x v="0"/>
    <n v="2"/>
    <n v="2"/>
    <n v="2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31"/>
    <n v="1974"/>
    <n v="50"/>
    <s v="Gen X"/>
    <s v="Postgraduate"/>
    <s v="College"/>
    <s v="Married"/>
    <n v="45894"/>
    <n v="45894"/>
    <s v="Bracket 3"/>
    <n v="0"/>
    <n v="2"/>
    <s v="Parent"/>
    <s v="2014-02-27"/>
    <d v="2014-10-04T00:00:00"/>
    <n v="219"/>
    <n v="15"/>
    <n v="204"/>
    <d v="2014-03-14T00:00:00"/>
    <n v="27"/>
    <n v="2"/>
    <n v="7"/>
    <n v="0"/>
    <n v="2"/>
    <n v="13"/>
    <n v="51"/>
    <n v="0.23287671232876711"/>
    <x v="4"/>
    <s v="No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2"/>
    <n v="1965"/>
    <n v="59"/>
    <s v="Gen X"/>
    <s v="PhD"/>
    <s v="College"/>
    <s v="Single"/>
    <n v="40760"/>
    <n v="40760"/>
    <s v="Bracket 3"/>
    <n v="0"/>
    <n v="1"/>
    <s v="Parent"/>
    <s v="2013-08-30"/>
    <d v="2014-10-04T00:00:00"/>
    <n v="400"/>
    <n v="64"/>
    <n v="336"/>
    <d v="2013-11-02T00:00:00"/>
    <n v="70"/>
    <n v="0"/>
    <n v="17"/>
    <n v="0"/>
    <n v="0"/>
    <n v="6"/>
    <n v="93"/>
    <n v="0.23250000000000001"/>
    <x v="4"/>
    <s v="Yes"/>
    <n v="2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88"/>
    <n v="1962"/>
    <n v="62"/>
    <s v="Boomers"/>
    <s v="PhD"/>
    <s v="College"/>
    <s v="Partner"/>
    <n v="31497"/>
    <n v="31497"/>
    <s v="Bracket 2"/>
    <n v="0"/>
    <n v="1"/>
    <s v="Parent"/>
    <s v="2012-12-06"/>
    <d v="2014-10-04T00:00:00"/>
    <n v="667"/>
    <n v="22"/>
    <n v="645"/>
    <d v="2012-12-28T00:00:00"/>
    <n v="108"/>
    <n v="1"/>
    <n v="28"/>
    <n v="13"/>
    <n v="1"/>
    <n v="4"/>
    <n v="155"/>
    <n v="0.23238380809595202"/>
    <x v="4"/>
    <s v="No"/>
    <n v="2"/>
    <x v="0"/>
    <n v="4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71"/>
    <n v="1962"/>
    <n v="62"/>
    <s v="Boomers"/>
    <s v="PhD"/>
    <s v="College"/>
    <s v="Partner"/>
    <n v="31497"/>
    <n v="31497"/>
    <s v="Bracket 2"/>
    <n v="0"/>
    <n v="1"/>
    <s v="Parent"/>
    <s v="2012-12-06"/>
    <d v="2014-10-04T00:00:00"/>
    <n v="667"/>
    <n v="22"/>
    <n v="645"/>
    <d v="2012-12-28T00:00:00"/>
    <n v="108"/>
    <n v="1"/>
    <n v="28"/>
    <n v="13"/>
    <n v="1"/>
    <n v="4"/>
    <n v="155"/>
    <n v="0.23238380809595202"/>
    <x v="4"/>
    <s v="No"/>
    <n v="2"/>
    <x v="0"/>
    <n v="4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867"/>
    <n v="1968"/>
    <n v="56"/>
    <s v="Gen X"/>
    <s v="PhD"/>
    <s v="College"/>
    <s v="Single"/>
    <n v="38236"/>
    <n v="38236"/>
    <s v="Bracket 3"/>
    <n v="1"/>
    <n v="1"/>
    <s v="Parent"/>
    <s v="2013-09-20"/>
    <d v="2014-10-04T00:00:00"/>
    <n v="379"/>
    <n v="2"/>
    <n v="377"/>
    <d v="2013-09-22T00:00:00"/>
    <n v="58"/>
    <n v="0"/>
    <n v="18"/>
    <n v="2"/>
    <n v="0"/>
    <n v="10"/>
    <n v="88"/>
    <n v="0.23218997361477572"/>
    <x v="4"/>
    <s v="No"/>
    <n v="4"/>
    <x v="1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796"/>
    <n v="1952"/>
    <n v="72"/>
    <s v="Boomers"/>
    <s v="Bachelors"/>
    <s v="College"/>
    <s v="Divorced"/>
    <n v="49638"/>
    <n v="49638"/>
    <s v="Bracket 3"/>
    <n v="0"/>
    <n v="1"/>
    <s v="Parent"/>
    <s v="2014-04-19"/>
    <d v="2014-10-04T00:00:00"/>
    <n v="168"/>
    <n v="71"/>
    <n v="97"/>
    <d v="2014-06-29T00:00:00"/>
    <n v="18"/>
    <n v="10"/>
    <n v="3"/>
    <n v="3"/>
    <n v="5"/>
    <n v="0"/>
    <n v="39"/>
    <n v="0.23214285714285715"/>
    <x v="4"/>
    <s v="Yes"/>
    <n v="1"/>
    <x v="0"/>
    <n v="3"/>
    <n v="1"/>
    <n v="0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929"/>
    <n v="1976"/>
    <n v="48"/>
    <s v="Gen X"/>
    <s v="Bachelors"/>
    <s v="College"/>
    <s v="Single"/>
    <n v="20180"/>
    <n v="20180"/>
    <s v="Bracket 2"/>
    <n v="0"/>
    <n v="0"/>
    <s v="Not Parent"/>
    <s v="2013-02-20"/>
    <d v="2014-10-04T00:00:00"/>
    <n v="591"/>
    <n v="27"/>
    <n v="564"/>
    <d v="2013-03-19T00:00:00"/>
    <n v="18"/>
    <n v="42"/>
    <n v="24"/>
    <n v="15"/>
    <n v="20"/>
    <n v="18"/>
    <n v="137"/>
    <n v="0.23181049069373943"/>
    <x v="4"/>
    <s v="No"/>
    <n v="1"/>
    <x v="0"/>
    <n v="4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436"/>
    <n v="1976"/>
    <n v="48"/>
    <s v="Gen X"/>
    <s v="Bachelors"/>
    <s v="College"/>
    <s v="Single"/>
    <n v="20180"/>
    <n v="20180"/>
    <s v="Bracket 2"/>
    <n v="0"/>
    <n v="0"/>
    <s v="Not Parent"/>
    <s v="2013-02-20"/>
    <d v="2014-10-04T00:00:00"/>
    <n v="591"/>
    <n v="27"/>
    <n v="564"/>
    <d v="2013-03-19T00:00:00"/>
    <n v="18"/>
    <n v="42"/>
    <n v="24"/>
    <n v="15"/>
    <n v="20"/>
    <n v="18"/>
    <n v="137"/>
    <n v="0.23181049069373943"/>
    <x v="4"/>
    <s v="No"/>
    <n v="1"/>
    <x v="0"/>
    <n v="4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9"/>
    <n v="1975"/>
    <n v="49"/>
    <s v="Gen X"/>
    <s v="Postgraduate"/>
    <s v="College"/>
    <s v="Married"/>
    <n v="22212"/>
    <n v="22212"/>
    <s v="Bracket 2"/>
    <n v="1"/>
    <n v="0"/>
    <s v="Parent"/>
    <s v="2013-12-09"/>
    <d v="2014-10-04T00:00:00"/>
    <n v="299"/>
    <n v="49"/>
    <n v="250"/>
    <d v="2014-01-27T00:00:00"/>
    <n v="5"/>
    <n v="9"/>
    <n v="20"/>
    <n v="6"/>
    <n v="8"/>
    <n v="21"/>
    <n v="69"/>
    <n v="0.23076923076923078"/>
    <x v="4"/>
    <s v="No"/>
    <n v="2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706"/>
    <n v="1978"/>
    <n v="46"/>
    <s v="Gen X"/>
    <s v="Bachelors"/>
    <s v="College"/>
    <s v="Single"/>
    <n v="28647"/>
    <n v="28647"/>
    <s v="Bracket 2"/>
    <n v="1"/>
    <n v="0"/>
    <s v="Parent"/>
    <s v="2013-08-21"/>
    <d v="2014-10-04T00:00:00"/>
    <n v="409"/>
    <n v="54"/>
    <n v="355"/>
    <d v="2013-10-14T00:00:00"/>
    <n v="19"/>
    <n v="8"/>
    <n v="29"/>
    <n v="0"/>
    <n v="12"/>
    <n v="26"/>
    <n v="94"/>
    <n v="0.22982885085574573"/>
    <x v="4"/>
    <s v="Yes"/>
    <n v="1"/>
    <x v="0"/>
    <n v="2"/>
    <n v="2"/>
    <n v="2"/>
    <x v="0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4643"/>
    <n v="1973"/>
    <n v="51"/>
    <s v="Gen X"/>
    <s v="Bachelors"/>
    <s v="College"/>
    <s v="Married"/>
    <n v="27803"/>
    <n v="27803"/>
    <s v="Bracket 2"/>
    <n v="1"/>
    <n v="0"/>
    <s v="Parent"/>
    <s v="2012-08-26"/>
    <d v="2014-10-04T00:00:00"/>
    <n v="769"/>
    <n v="40"/>
    <n v="729"/>
    <d v="2012-10-05T00:00:00"/>
    <n v="8"/>
    <n v="26"/>
    <n v="46"/>
    <n v="38"/>
    <n v="9"/>
    <n v="49"/>
    <n v="176"/>
    <n v="0.22886866059817945"/>
    <x v="4"/>
    <s v="No"/>
    <n v="2"/>
    <x v="0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673"/>
    <n v="1965"/>
    <n v="59"/>
    <s v="Gen X"/>
    <s v="Bachelors"/>
    <s v="College"/>
    <s v="Single"/>
    <n v="23478"/>
    <n v="23478"/>
    <s v="Bracket 2"/>
    <n v="0"/>
    <n v="0"/>
    <s v="Not Parent"/>
    <s v="2013-03-19"/>
    <d v="2014-10-04T00:00:00"/>
    <n v="564"/>
    <n v="51"/>
    <n v="513"/>
    <d v="2013-05-09T00:00:00"/>
    <n v="28"/>
    <n v="6"/>
    <n v="27"/>
    <n v="12"/>
    <n v="17"/>
    <n v="39"/>
    <n v="129"/>
    <n v="0.22872340425531915"/>
    <x v="4"/>
    <s v="Yes"/>
    <n v="1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37"/>
    <n v="1950"/>
    <n v="74"/>
    <s v="Boomers"/>
    <s v="PhD"/>
    <s v="College"/>
    <s v="Single"/>
    <n v="48767"/>
    <n v="48767"/>
    <s v="Bracket 3"/>
    <n v="1"/>
    <n v="2"/>
    <s v="Parent"/>
    <s v="2014-01-01"/>
    <d v="2014-10-04T00:00:00"/>
    <n v="276"/>
    <n v="79"/>
    <n v="197"/>
    <d v="2014-03-21T00:00:00"/>
    <n v="28"/>
    <n v="1"/>
    <n v="21"/>
    <n v="3"/>
    <n v="0"/>
    <n v="10"/>
    <n v="63"/>
    <n v="0.22826086956521738"/>
    <x v="4"/>
    <s v="Yes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715"/>
    <n v="1966"/>
    <n v="58"/>
    <s v="Gen X"/>
    <s v="Master"/>
    <s v="College"/>
    <s v="Divorced"/>
    <n v="29435"/>
    <n v="29435"/>
    <s v="Bracket 2"/>
    <n v="1"/>
    <n v="1"/>
    <s v="Parent"/>
    <s v="2012-08-06"/>
    <d v="2014-10-04T00:00:00"/>
    <n v="789"/>
    <n v="11"/>
    <n v="778"/>
    <d v="2012-08-17T00:00:00"/>
    <n v="70"/>
    <n v="3"/>
    <n v="37"/>
    <n v="4"/>
    <n v="2"/>
    <n v="64"/>
    <n v="180"/>
    <n v="0.22813688212927757"/>
    <x v="4"/>
    <s v="No"/>
    <n v="4"/>
    <x v="1"/>
    <n v="2"/>
    <n v="3"/>
    <n v="2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4338"/>
    <n v="1983"/>
    <n v="41"/>
    <s v="Millennials"/>
    <s v="Bachelors"/>
    <s v="College"/>
    <s v="Single"/>
    <n v="39062"/>
    <n v="39062"/>
    <s v="Bracket 3"/>
    <n v="1"/>
    <n v="0"/>
    <s v="Parent"/>
    <s v="2014-03-25"/>
    <d v="2014-10-04T00:00:00"/>
    <n v="193"/>
    <n v="28"/>
    <n v="165"/>
    <d v="2014-04-22T00:00:00"/>
    <n v="23"/>
    <n v="0"/>
    <n v="9"/>
    <n v="0"/>
    <n v="0"/>
    <n v="12"/>
    <n v="44"/>
    <n v="0.22797927461139897"/>
    <x v="4"/>
    <s v="No"/>
    <n v="1"/>
    <x v="0"/>
    <n v="3"/>
    <n v="1"/>
    <n v="0"/>
    <x v="0"/>
    <n v="4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646"/>
    <n v="1972"/>
    <n v="52"/>
    <s v="Gen X"/>
    <s v="High School"/>
    <s v="No College"/>
    <s v="Married"/>
    <n v="25224"/>
    <n v="25224"/>
    <s v="Bracket 2"/>
    <n v="1"/>
    <n v="0"/>
    <s v="Parent"/>
    <s v="2014-03-16"/>
    <d v="2014-10-04T00:00:00"/>
    <n v="202"/>
    <n v="36"/>
    <n v="166"/>
    <d v="2014-04-21T00:00:00"/>
    <n v="4"/>
    <n v="9"/>
    <n v="12"/>
    <n v="11"/>
    <n v="2"/>
    <n v="8"/>
    <n v="46"/>
    <n v="0.22772277227722773"/>
    <x v="4"/>
    <s v="No"/>
    <n v="2"/>
    <x v="0"/>
    <n v="3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55"/>
    <n v="1976"/>
    <n v="48"/>
    <s v="Gen X"/>
    <s v="Master"/>
    <s v="College"/>
    <s v="Married"/>
    <n v="53204"/>
    <n v="53204"/>
    <s v="Bracket 4"/>
    <n v="1"/>
    <n v="1"/>
    <s v="Parent"/>
    <s v="2014-03-20"/>
    <d v="2014-10-04T00:00:00"/>
    <n v="198"/>
    <n v="40"/>
    <n v="158"/>
    <d v="2014-04-29T00:00:00"/>
    <n v="29"/>
    <n v="0"/>
    <n v="8"/>
    <n v="2"/>
    <n v="0"/>
    <n v="6"/>
    <n v="45"/>
    <n v="0.22727272727272727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11025"/>
    <n v="1961"/>
    <n v="63"/>
    <s v="Boomers"/>
    <s v="Bachelors"/>
    <s v="College"/>
    <s v="Married"/>
    <n v="36443"/>
    <n v="36443"/>
    <s v="Bracket 3"/>
    <n v="1"/>
    <n v="1"/>
    <s v="Parent"/>
    <s v="2013-02-03"/>
    <d v="2014-10-04T00:00:00"/>
    <n v="608"/>
    <n v="9"/>
    <n v="599"/>
    <d v="2013-02-12T00:00:00"/>
    <n v="65"/>
    <n v="0"/>
    <n v="46"/>
    <n v="4"/>
    <n v="3"/>
    <n v="20"/>
    <n v="138"/>
    <n v="0.22697368421052633"/>
    <x v="4"/>
    <s v="No"/>
    <n v="4"/>
    <x v="1"/>
    <n v="3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276"/>
    <n v="1976"/>
    <n v="48"/>
    <s v="Gen X"/>
    <s v="Postgraduate"/>
    <s v="College"/>
    <s v="Partner"/>
    <n v="36301"/>
    <n v="36301"/>
    <s v="Bracket 3"/>
    <n v="1"/>
    <n v="0"/>
    <s v="Parent"/>
    <s v="2013-10-25"/>
    <d v="2014-10-04T00:00:00"/>
    <n v="344"/>
    <n v="53"/>
    <n v="291"/>
    <d v="2013-12-17T00:00:00"/>
    <n v="11"/>
    <n v="12"/>
    <n v="35"/>
    <n v="3"/>
    <n v="5"/>
    <n v="12"/>
    <n v="78"/>
    <n v="0.22674418604651161"/>
    <x v="4"/>
    <s v="Yes"/>
    <n v="1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72"/>
    <n v="1970"/>
    <n v="54"/>
    <s v="Gen X"/>
    <s v="Postgraduate"/>
    <s v="College"/>
    <s v="Married"/>
    <n v="23162"/>
    <n v="23162"/>
    <s v="Bracket 2"/>
    <n v="1"/>
    <n v="1"/>
    <s v="Parent"/>
    <s v="2013-12-21"/>
    <d v="2014-10-04T00:00:00"/>
    <n v="287"/>
    <n v="82"/>
    <n v="205"/>
    <d v="2014-03-13T00:00:00"/>
    <n v="8"/>
    <n v="3"/>
    <n v="9"/>
    <n v="19"/>
    <n v="4"/>
    <n v="22"/>
    <n v="65"/>
    <n v="0.2264808362369338"/>
    <x v="4"/>
    <s v="Yes"/>
    <n v="3"/>
    <x v="0"/>
    <n v="3"/>
    <n v="1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182"/>
    <n v="1984"/>
    <n v="40"/>
    <s v="Millennials"/>
    <s v="Bachelors"/>
    <s v="College"/>
    <s v="Partner"/>
    <n v="26646"/>
    <n v="26646"/>
    <s v="Bracket 2"/>
    <n v="1"/>
    <n v="0"/>
    <s v="Parent"/>
    <s v="2014-02-10"/>
    <d v="2014-10-04T00:00:00"/>
    <n v="236"/>
    <n v="26"/>
    <n v="210"/>
    <d v="2014-03-08T00:00:00"/>
    <n v="11"/>
    <n v="4"/>
    <n v="20"/>
    <n v="10"/>
    <n v="3"/>
    <n v="5"/>
    <n v="53"/>
    <n v="0.22457627118644069"/>
    <x v="4"/>
    <s v="No"/>
    <n v="2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97"/>
    <n v="1954"/>
    <n v="70"/>
    <s v="Boomers"/>
    <s v="Bachelors"/>
    <s v="College"/>
    <s v="Partner"/>
    <n v="39898"/>
    <n v="39898"/>
    <s v="Bracket 3"/>
    <n v="0"/>
    <n v="1"/>
    <s v="Parent"/>
    <s v="2013-02-12"/>
    <d v="2014-10-04T00:00:00"/>
    <n v="599"/>
    <n v="20"/>
    <n v="579"/>
    <d v="2013-03-04T00:00:00"/>
    <n v="69"/>
    <n v="8"/>
    <n v="26"/>
    <n v="12"/>
    <n v="7"/>
    <n v="12"/>
    <n v="134"/>
    <n v="0.22370617696160267"/>
    <x v="4"/>
    <s v="No"/>
    <n v="2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55"/>
    <n v="1954"/>
    <n v="70"/>
    <s v="Boomers"/>
    <s v="Bachelors"/>
    <s v="College"/>
    <s v="Partner"/>
    <n v="39898"/>
    <n v="39898"/>
    <s v="Bracket 3"/>
    <n v="0"/>
    <n v="1"/>
    <s v="Parent"/>
    <s v="2013-02-12"/>
    <d v="2014-10-04T00:00:00"/>
    <n v="599"/>
    <n v="20"/>
    <n v="579"/>
    <d v="2013-03-04T00:00:00"/>
    <n v="69"/>
    <n v="8"/>
    <n v="26"/>
    <n v="12"/>
    <n v="7"/>
    <n v="12"/>
    <n v="134"/>
    <n v="0.22370617696160267"/>
    <x v="4"/>
    <s v="No"/>
    <n v="2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864"/>
    <n v="1989"/>
    <n v="35"/>
    <s v="Millennials"/>
    <s v="Master"/>
    <s v="College"/>
    <s v="Divorced"/>
    <n v="10979"/>
    <n v="10979"/>
    <s v="Bracket 2"/>
    <n v="0"/>
    <n v="0"/>
    <s v="Not Parent"/>
    <s v="2014-05-22"/>
    <d v="2014-10-04T00:00:00"/>
    <n v="135"/>
    <n v="34"/>
    <n v="101"/>
    <d v="2014-06-25T00:00:00"/>
    <n v="8"/>
    <n v="4"/>
    <n v="10"/>
    <n v="2"/>
    <n v="2"/>
    <n v="4"/>
    <n v="30"/>
    <n v="0.22222222222222221"/>
    <x v="4"/>
    <s v="No"/>
    <n v="2"/>
    <x v="0"/>
    <n v="3"/>
    <n v="3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617"/>
    <n v="1989"/>
    <n v="35"/>
    <s v="Millennials"/>
    <s v="Master"/>
    <s v="College"/>
    <s v="Divorced"/>
    <n v="10979"/>
    <n v="10979"/>
    <s v="Bracket 2"/>
    <n v="0"/>
    <n v="0"/>
    <s v="Not Parent"/>
    <s v="2014-05-22"/>
    <d v="2014-10-04T00:00:00"/>
    <n v="135"/>
    <n v="34"/>
    <n v="101"/>
    <d v="2014-06-25T00:00:00"/>
    <n v="8"/>
    <n v="4"/>
    <n v="10"/>
    <n v="2"/>
    <n v="2"/>
    <n v="4"/>
    <n v="30"/>
    <n v="0.22222222222222221"/>
    <x v="4"/>
    <s v="No"/>
    <n v="2"/>
    <x v="0"/>
    <n v="3"/>
    <n v="3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29"/>
    <n v="1978"/>
    <n v="46"/>
    <s v="Gen X"/>
    <s v="Bachelors"/>
    <s v="College"/>
    <s v="Single"/>
    <n v="38557"/>
    <n v="38557"/>
    <s v="Bracket 3"/>
    <n v="1"/>
    <n v="0"/>
    <s v="Parent"/>
    <s v="2012-12-19"/>
    <d v="2014-10-04T00:00:00"/>
    <n v="654"/>
    <n v="17"/>
    <n v="637"/>
    <d v="2013-01-05T00:00:00"/>
    <n v="76"/>
    <n v="3"/>
    <n v="31"/>
    <n v="4"/>
    <n v="4"/>
    <n v="27"/>
    <n v="145"/>
    <n v="0.22171253822629969"/>
    <x v="4"/>
    <s v="No"/>
    <n v="2"/>
    <x v="0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503"/>
    <n v="1976"/>
    <n v="48"/>
    <s v="Gen X"/>
    <s v="PhD"/>
    <s v="College"/>
    <s v="Partner"/>
    <n v="162397"/>
    <n v="162397"/>
    <s v="Bracket 6"/>
    <n v="1"/>
    <n v="1"/>
    <s v="Parent"/>
    <s v="2013-06-03"/>
    <d v="2014-10-04T00:00:00"/>
    <n v="488"/>
    <n v="31"/>
    <n v="457"/>
    <d v="2013-07-04T00:00:00"/>
    <n v="85"/>
    <n v="1"/>
    <n v="16"/>
    <n v="2"/>
    <n v="1"/>
    <n v="2"/>
    <n v="107"/>
    <n v="0.21926229508196721"/>
    <x v="4"/>
    <s v="No"/>
    <n v="0"/>
    <x v="0"/>
    <n v="1"/>
    <n v="0"/>
    <n v="0"/>
    <x v="0"/>
    <n v="1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3878"/>
    <n v="1980"/>
    <n v="44"/>
    <s v="Millennials"/>
    <s v="Postgraduate"/>
    <s v="College"/>
    <s v="Single"/>
    <n v="31859"/>
    <n v="31859"/>
    <s v="Bracket 3"/>
    <n v="1"/>
    <n v="0"/>
    <s v="Parent"/>
    <s v="2014-02-27"/>
    <d v="2014-10-04T00:00:00"/>
    <n v="219"/>
    <n v="3"/>
    <n v="216"/>
    <d v="2014-03-02T00:00:00"/>
    <n v="3"/>
    <n v="4"/>
    <n v="7"/>
    <n v="15"/>
    <n v="8"/>
    <n v="11"/>
    <n v="48"/>
    <n v="0.21917808219178081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764"/>
    <n v="1952"/>
    <n v="72"/>
    <s v="Boomers"/>
    <s v="Master"/>
    <s v="College"/>
    <s v="Partner"/>
    <n v="40442"/>
    <n v="40442"/>
    <s v="Bracket 3"/>
    <n v="1"/>
    <n v="1"/>
    <s v="Parent"/>
    <s v="2012-08-19"/>
    <d v="2014-10-04T00:00:00"/>
    <n v="776"/>
    <n v="52"/>
    <n v="724"/>
    <d v="2012-10-10T00:00:00"/>
    <n v="45"/>
    <n v="12"/>
    <n v="52"/>
    <n v="25"/>
    <n v="22"/>
    <n v="13"/>
    <n v="169"/>
    <n v="0.21778350515463918"/>
    <x v="4"/>
    <s v="Yes"/>
    <n v="4"/>
    <x v="1"/>
    <n v="4"/>
    <n v="3"/>
    <n v="1"/>
    <x v="0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962"/>
    <n v="1975"/>
    <n v="49"/>
    <s v="Gen X"/>
    <s v="Master"/>
    <s v="College"/>
    <s v="Married"/>
    <n v="44319"/>
    <n v="44319"/>
    <s v="Bracket 3"/>
    <n v="1"/>
    <n v="1"/>
    <s v="Parent"/>
    <s v="2014-04-17"/>
    <d v="2014-10-04T00:00:00"/>
    <n v="170"/>
    <n v="18"/>
    <n v="152"/>
    <d v="2014-05-05T00:00:00"/>
    <n v="26"/>
    <n v="0"/>
    <n v="8"/>
    <n v="0"/>
    <n v="0"/>
    <n v="3"/>
    <n v="37"/>
    <n v="0.21764705882352942"/>
    <x v="4"/>
    <s v="No"/>
    <n v="2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610"/>
    <n v="1965"/>
    <n v="59"/>
    <s v="Gen X"/>
    <s v="Bachelors"/>
    <s v="College"/>
    <s v="Partner"/>
    <n v="33456"/>
    <n v="33456"/>
    <s v="Bracket 3"/>
    <n v="1"/>
    <n v="1"/>
    <s v="Parent"/>
    <s v="2014-04-21"/>
    <d v="2014-10-04T00:00:00"/>
    <n v="166"/>
    <n v="58"/>
    <n v="108"/>
    <d v="2014-06-18T00:00:00"/>
    <n v="7"/>
    <n v="3"/>
    <n v="10"/>
    <n v="8"/>
    <n v="1"/>
    <n v="7"/>
    <n v="36"/>
    <n v="0.21686746987951808"/>
    <x v="4"/>
    <s v="Yes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341"/>
    <n v="1969"/>
    <n v="55"/>
    <s v="Gen X"/>
    <s v="PhD"/>
    <s v="College"/>
    <s v="Married"/>
    <n v="30396"/>
    <n v="30396"/>
    <s v="Bracket 2"/>
    <n v="1"/>
    <n v="0"/>
    <s v="Parent"/>
    <s v="2014-04-30"/>
    <d v="2014-10-04T00:00:00"/>
    <n v="157"/>
    <n v="22"/>
    <n v="135"/>
    <d v="2014-05-22T00:00:00"/>
    <n v="15"/>
    <n v="0"/>
    <n v="6"/>
    <n v="0"/>
    <n v="1"/>
    <n v="12"/>
    <n v="34"/>
    <n v="0.21656050955414013"/>
    <x v="4"/>
    <s v="No"/>
    <n v="2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943"/>
    <n v="1975"/>
    <n v="49"/>
    <s v="Gen X"/>
    <s v="PhD"/>
    <s v="College"/>
    <s v="Married"/>
    <n v="36663"/>
    <n v="36663"/>
    <s v="Bracket 3"/>
    <n v="1"/>
    <n v="0"/>
    <s v="Parent"/>
    <s v="2014-04-25"/>
    <d v="2014-10-04T00:00:00"/>
    <n v="162"/>
    <n v="40"/>
    <n v="122"/>
    <d v="2014-06-04T00:00:00"/>
    <n v="18"/>
    <n v="0"/>
    <n v="6"/>
    <n v="3"/>
    <n v="3"/>
    <n v="5"/>
    <n v="35"/>
    <n v="0.21604938271604937"/>
    <x v="4"/>
    <s v="No"/>
    <n v="1"/>
    <x v="0"/>
    <n v="3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015"/>
    <n v="1976"/>
    <n v="48"/>
    <s v="Gen X"/>
    <s v="Master"/>
    <s v="College"/>
    <s v="Married"/>
    <n v="34529"/>
    <n v="34529"/>
    <s v="Bracket 3"/>
    <n v="1"/>
    <n v="0"/>
    <s v="Parent"/>
    <s v="2012-09-14"/>
    <d v="2014-10-04T00:00:00"/>
    <n v="750"/>
    <n v="94"/>
    <n v="656"/>
    <d v="2012-12-17T00:00:00"/>
    <n v="68"/>
    <n v="6"/>
    <n v="38"/>
    <n v="3"/>
    <n v="6"/>
    <n v="41"/>
    <n v="162"/>
    <n v="0.216"/>
    <x v="4"/>
    <s v="Yes"/>
    <n v="2"/>
    <x v="0"/>
    <n v="3"/>
    <n v="2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32"/>
    <n v="1985"/>
    <n v="39"/>
    <s v="Millennials"/>
    <s v="Bachelors"/>
    <s v="College"/>
    <s v="Single"/>
    <n v="29760"/>
    <n v="29760"/>
    <s v="Bracket 2"/>
    <n v="1"/>
    <n v="0"/>
    <s v="Parent"/>
    <s v="2012-08-29"/>
    <d v="2014-10-04T00:00:00"/>
    <n v="766"/>
    <n v="87"/>
    <n v="679"/>
    <d v="2012-11-24T00:00:00"/>
    <n v="64"/>
    <n v="4"/>
    <n v="68"/>
    <n v="7"/>
    <n v="5"/>
    <n v="17"/>
    <n v="165"/>
    <n v="0.21540469973890339"/>
    <x v="4"/>
    <s v="Yes"/>
    <n v="4"/>
    <x v="1"/>
    <n v="4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33"/>
    <n v="1985"/>
    <n v="39"/>
    <s v="Millennials"/>
    <s v="Bachelors"/>
    <s v="College"/>
    <s v="Single"/>
    <n v="29760"/>
    <n v="29760"/>
    <s v="Bracket 2"/>
    <n v="1"/>
    <n v="0"/>
    <s v="Parent"/>
    <s v="2012-08-29"/>
    <d v="2014-10-04T00:00:00"/>
    <n v="766"/>
    <n v="87"/>
    <n v="679"/>
    <d v="2012-11-24T00:00:00"/>
    <n v="64"/>
    <n v="4"/>
    <n v="68"/>
    <n v="7"/>
    <n v="5"/>
    <n v="17"/>
    <n v="165"/>
    <n v="0.21540469973890339"/>
    <x v="4"/>
    <s v="Yes"/>
    <n v="4"/>
    <x v="1"/>
    <n v="4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19"/>
    <n v="1968"/>
    <n v="56"/>
    <s v="Gen X"/>
    <s v="Master"/>
    <s v="College"/>
    <s v="Divorced"/>
    <n v="27071"/>
    <n v="27071"/>
    <s v="Bracket 2"/>
    <n v="1"/>
    <n v="0"/>
    <s v="Parent"/>
    <s v="2014-04-23"/>
    <d v="2014-10-04T00:00:00"/>
    <n v="164"/>
    <n v="90"/>
    <n v="74"/>
    <d v="2014-07-22T00:00:00"/>
    <n v="8"/>
    <n v="3"/>
    <n v="19"/>
    <n v="0"/>
    <n v="2"/>
    <n v="3"/>
    <n v="35"/>
    <n v="0.21341463414634146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955"/>
    <n v="1957"/>
    <n v="67"/>
    <s v="Boomers"/>
    <s v="PhD"/>
    <s v="College"/>
    <s v="Partner"/>
    <n v="40451"/>
    <n v="40451"/>
    <s v="Bracket 3"/>
    <n v="0"/>
    <n v="2"/>
    <s v="Parent"/>
    <s v="2014-02-16"/>
    <d v="2014-10-04T00:00:00"/>
    <n v="230"/>
    <n v="54"/>
    <n v="176"/>
    <d v="2014-04-11T00:00:00"/>
    <n v="35"/>
    <n v="0"/>
    <n v="4"/>
    <n v="0"/>
    <n v="0"/>
    <n v="10"/>
    <n v="49"/>
    <n v="0.21304347826086956"/>
    <x v="4"/>
    <s v="Yes"/>
    <n v="1"/>
    <x v="0"/>
    <n v="2"/>
    <n v="1"/>
    <n v="1"/>
    <x v="0"/>
    <n v="5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6941"/>
    <n v="1971"/>
    <n v="53"/>
    <s v="Gen X"/>
    <s v="Bachelors"/>
    <s v="College"/>
    <s v="Single"/>
    <n v="31632"/>
    <n v="31632"/>
    <s v="Bracket 3"/>
    <n v="0"/>
    <n v="0"/>
    <s v="Not Parent"/>
    <s v="2013-07-14"/>
    <d v="2014-10-04T00:00:00"/>
    <n v="447"/>
    <n v="92"/>
    <n v="355"/>
    <d v="2013-10-14T00:00:00"/>
    <n v="17"/>
    <n v="8"/>
    <n v="12"/>
    <n v="11"/>
    <n v="15"/>
    <n v="32"/>
    <n v="95"/>
    <n v="0.21252796420581654"/>
    <x v="4"/>
    <s v="Yes"/>
    <n v="1"/>
    <x v="0"/>
    <n v="2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197"/>
    <n v="1953"/>
    <n v="71"/>
    <s v="Boomers"/>
    <s v="Bachelors"/>
    <s v="College"/>
    <s v="Married"/>
    <n v="39722"/>
    <n v="39722"/>
    <s v="Bracket 3"/>
    <n v="0"/>
    <n v="1"/>
    <s v="Parent"/>
    <s v="2014-02-24"/>
    <d v="2014-10-04T00:00:00"/>
    <n v="222"/>
    <n v="92"/>
    <n v="130"/>
    <d v="2014-05-27T00:00:00"/>
    <n v="32"/>
    <n v="0"/>
    <n v="5"/>
    <n v="2"/>
    <n v="0"/>
    <n v="8"/>
    <n v="47"/>
    <n v="0.21171171171171171"/>
    <x v="4"/>
    <s v="Yes"/>
    <n v="2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16"/>
    <n v="1972"/>
    <n v="52"/>
    <s v="Gen X"/>
    <s v="PhD"/>
    <s v="College"/>
    <s v="Single"/>
    <n v="41644"/>
    <n v="41644"/>
    <s v="Bracket 3"/>
    <n v="1"/>
    <n v="1"/>
    <s v="Parent"/>
    <s v="2014-05-09"/>
    <d v="2014-10-04T00:00:00"/>
    <n v="148"/>
    <n v="67"/>
    <n v="81"/>
    <d v="2014-07-15T00:00:00"/>
    <n v="20"/>
    <n v="3"/>
    <n v="4"/>
    <n v="2"/>
    <n v="0"/>
    <n v="2"/>
    <n v="31"/>
    <n v="0.20945945945945946"/>
    <x v="4"/>
    <s v="Yes"/>
    <n v="2"/>
    <x v="0"/>
    <n v="3"/>
    <n v="1"/>
    <n v="0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77"/>
    <n v="1966"/>
    <n v="58"/>
    <s v="Gen X"/>
    <s v="Master"/>
    <s v="College"/>
    <s v="Partner"/>
    <n v="49618"/>
    <n v="49618"/>
    <s v="Bracket 3"/>
    <n v="1"/>
    <n v="1"/>
    <s v="Parent"/>
    <s v="2013-01-26"/>
    <d v="2014-10-04T00:00:00"/>
    <n v="616"/>
    <n v="77"/>
    <n v="539"/>
    <d v="2013-04-13T00:00:00"/>
    <n v="80"/>
    <n v="3"/>
    <n v="26"/>
    <n v="4"/>
    <n v="2"/>
    <n v="14"/>
    <n v="129"/>
    <n v="0.20941558441558442"/>
    <x v="4"/>
    <s v="Yes"/>
    <n v="4"/>
    <x v="1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414"/>
    <n v="1962"/>
    <n v="62"/>
    <s v="Boomers"/>
    <s v="PhD"/>
    <s v="College"/>
    <s v="Single"/>
    <n v="33419"/>
    <n v="33419"/>
    <s v="Bracket 3"/>
    <n v="0"/>
    <n v="1"/>
    <s v="Parent"/>
    <s v="2013-08-17"/>
    <d v="2014-10-04T00:00:00"/>
    <n v="413"/>
    <n v="76"/>
    <n v="337"/>
    <d v="2013-11-01T00:00:00"/>
    <n v="56"/>
    <n v="0"/>
    <n v="12"/>
    <n v="0"/>
    <n v="0"/>
    <n v="18"/>
    <n v="86"/>
    <n v="0.20823244552058112"/>
    <x v="4"/>
    <s v="Yes"/>
    <n v="2"/>
    <x v="0"/>
    <n v="4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629"/>
    <n v="1977"/>
    <n v="47"/>
    <s v="Gen X"/>
    <s v="Bachelors"/>
    <s v="College"/>
    <s v="Married"/>
    <n v="22108"/>
    <n v="22108"/>
    <s v="Bracket 2"/>
    <n v="1"/>
    <n v="1"/>
    <s v="Parent"/>
    <s v="2014-05-08"/>
    <d v="2014-10-04T00:00:00"/>
    <n v="149"/>
    <n v="46"/>
    <n v="103"/>
    <d v="2014-06-23T00:00:00"/>
    <n v="5"/>
    <n v="3"/>
    <n v="9"/>
    <n v="6"/>
    <n v="2"/>
    <n v="6"/>
    <n v="31"/>
    <n v="0.20805369127516779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96"/>
    <n v="1965"/>
    <n v="59"/>
    <s v="Gen X"/>
    <s v="Bachelors"/>
    <s v="College"/>
    <s v="Divorced"/>
    <n v="30630"/>
    <n v="30630"/>
    <s v="Bracket 2"/>
    <n v="1"/>
    <n v="1"/>
    <s v="Parent"/>
    <s v="2014-01-27"/>
    <d v="2014-10-04T00:00:00"/>
    <n v="250"/>
    <n v="67"/>
    <n v="183"/>
    <d v="2014-04-04T00:00:00"/>
    <n v="27"/>
    <n v="1"/>
    <n v="12"/>
    <n v="2"/>
    <n v="0"/>
    <n v="10"/>
    <n v="52"/>
    <n v="0.20799999999999999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423"/>
    <n v="1979"/>
    <n v="45"/>
    <s v="Gen X"/>
    <s v="Master"/>
    <s v="College"/>
    <s v="Married"/>
    <n v="32765"/>
    <n v="32765"/>
    <s v="Bracket 3"/>
    <n v="1"/>
    <n v="0"/>
    <s v="Parent"/>
    <s v="2014-02-23"/>
    <d v="2014-10-04T00:00:00"/>
    <n v="223"/>
    <n v="49"/>
    <n v="174"/>
    <d v="2014-04-13T00:00:00"/>
    <n v="13"/>
    <n v="3"/>
    <n v="17"/>
    <n v="7"/>
    <n v="3"/>
    <n v="3"/>
    <n v="46"/>
    <n v="0.20627802690582961"/>
    <x v="4"/>
    <s v="No"/>
    <n v="2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303"/>
    <n v="1957"/>
    <n v="67"/>
    <s v="Boomers"/>
    <s v="PhD"/>
    <s v="College"/>
    <s v="Partner"/>
    <n v="6835"/>
    <n v="82020"/>
    <s v="Bracket 5"/>
    <n v="0"/>
    <n v="1"/>
    <s v="Parent"/>
    <s v="2012-12-08"/>
    <d v="2014-10-04T00:00:00"/>
    <n v="665"/>
    <n v="76"/>
    <n v="589"/>
    <d v="2013-02-22T00:00:00"/>
    <n v="107"/>
    <n v="2"/>
    <n v="12"/>
    <n v="2"/>
    <n v="2"/>
    <n v="12"/>
    <n v="137"/>
    <n v="0.20601503759398496"/>
    <x v="4"/>
    <s v="Yes"/>
    <n v="0"/>
    <x v="0"/>
    <n v="1"/>
    <n v="0"/>
    <n v="0"/>
    <x v="0"/>
    <n v="20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270"/>
    <n v="1978"/>
    <n v="46"/>
    <s v="Gen X"/>
    <s v="Postgraduate"/>
    <s v="College"/>
    <s v="Partner"/>
    <n v="17117"/>
    <n v="17117"/>
    <s v="Bracket 2"/>
    <n v="1"/>
    <n v="0"/>
    <s v="Parent"/>
    <s v="2013-01-17"/>
    <d v="2014-10-04T00:00:00"/>
    <n v="625"/>
    <n v="96"/>
    <n v="529"/>
    <d v="2013-04-23T00:00:00"/>
    <n v="12"/>
    <n v="23"/>
    <n v="38"/>
    <n v="30"/>
    <n v="18"/>
    <n v="7"/>
    <n v="128"/>
    <n v="0.20480000000000001"/>
    <x v="4"/>
    <s v="Yes"/>
    <n v="4"/>
    <x v="1"/>
    <n v="3"/>
    <n v="3"/>
    <n v="1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032"/>
    <n v="1976"/>
    <n v="48"/>
    <s v="Gen X"/>
    <s v="Bachelors"/>
    <s v="College"/>
    <s v="Divorced"/>
    <n v="12571"/>
    <n v="12571"/>
    <s v="Bracket 2"/>
    <n v="1"/>
    <n v="0"/>
    <s v="Parent"/>
    <s v="2014-01-18"/>
    <d v="2014-10-04T00:00:00"/>
    <n v="259"/>
    <n v="86"/>
    <n v="173"/>
    <d v="2014-04-14T00:00:00"/>
    <n v="3"/>
    <n v="5"/>
    <n v="14"/>
    <n v="2"/>
    <n v="12"/>
    <n v="17"/>
    <n v="53"/>
    <n v="0.20463320463320464"/>
    <x v="4"/>
    <s v="Yes"/>
    <n v="4"/>
    <x v="1"/>
    <n v="3"/>
    <n v="3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523"/>
    <n v="1968"/>
    <n v="56"/>
    <s v="Gen X"/>
    <s v="Bachelors"/>
    <s v="College"/>
    <s v="Married"/>
    <n v="19329"/>
    <n v="19329"/>
    <s v="Bracket 2"/>
    <n v="1"/>
    <n v="0"/>
    <s v="Parent"/>
    <s v="2013-12-14"/>
    <d v="2014-10-04T00:00:00"/>
    <n v="294"/>
    <n v="39"/>
    <n v="255"/>
    <d v="2014-01-22T00:00:00"/>
    <n v="24"/>
    <n v="1"/>
    <n v="16"/>
    <n v="12"/>
    <n v="2"/>
    <n v="5"/>
    <n v="60"/>
    <n v="0.20408163265306123"/>
    <x v="4"/>
    <s v="No"/>
    <n v="3"/>
    <x v="0"/>
    <n v="3"/>
    <n v="4"/>
    <n v="0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55"/>
    <n v="1976"/>
    <n v="48"/>
    <s v="Gen X"/>
    <s v="Postgraduate"/>
    <s v="College"/>
    <s v="Married"/>
    <n v="23718"/>
    <n v="23718"/>
    <s v="Bracket 2"/>
    <n v="1"/>
    <n v="0"/>
    <s v="Parent"/>
    <s v="2013-09-02"/>
    <d v="2014-10-04T00:00:00"/>
    <n v="397"/>
    <n v="76"/>
    <n v="321"/>
    <d v="2013-11-17T00:00:00"/>
    <n v="6"/>
    <n v="3"/>
    <n v="14"/>
    <n v="15"/>
    <n v="7"/>
    <n v="36"/>
    <n v="81"/>
    <n v="0.20403022670025189"/>
    <x v="4"/>
    <s v="Yes"/>
    <n v="3"/>
    <x v="0"/>
    <n v="2"/>
    <n v="3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964"/>
    <n v="1981"/>
    <n v="43"/>
    <s v="Millennials"/>
    <s v="Bachelors"/>
    <s v="College"/>
    <s v="Married"/>
    <n v="26872"/>
    <n v="26872"/>
    <s v="Bracket 2"/>
    <n v="0"/>
    <n v="0"/>
    <s v="Not Parent"/>
    <s v="2013-10-16"/>
    <d v="2014-10-04T00:00:00"/>
    <n v="353"/>
    <n v="0"/>
    <n v="353"/>
    <d v="2013-10-16T00:00:00"/>
    <n v="3"/>
    <n v="10"/>
    <n v="8"/>
    <n v="3"/>
    <n v="16"/>
    <n v="32"/>
    <n v="72"/>
    <n v="0.20396600566572237"/>
    <x v="4"/>
    <s v="No"/>
    <n v="1"/>
    <x v="0"/>
    <n v="2"/>
    <n v="1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35"/>
    <n v="1960"/>
    <n v="64"/>
    <s v="Boomers"/>
    <s v="Master"/>
    <s v="College"/>
    <s v="Partner"/>
    <n v="17144"/>
    <n v="17144"/>
    <s v="Bracket 2"/>
    <n v="1"/>
    <n v="1"/>
    <s v="Parent"/>
    <s v="2014-02-15"/>
    <d v="2014-10-04T00:00:00"/>
    <n v="231"/>
    <n v="96"/>
    <n v="135"/>
    <d v="2014-05-22T00:00:00"/>
    <n v="18"/>
    <n v="2"/>
    <n v="19"/>
    <n v="0"/>
    <n v="2"/>
    <n v="6"/>
    <n v="47"/>
    <n v="0.20346320346320346"/>
    <x v="4"/>
    <s v="Yes"/>
    <n v="5"/>
    <x v="1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4"/>
    <n v="1960"/>
    <n v="64"/>
    <s v="Boomers"/>
    <s v="Master"/>
    <s v="College"/>
    <s v="Partner"/>
    <n v="17144"/>
    <n v="17144"/>
    <s v="Bracket 2"/>
    <n v="1"/>
    <n v="1"/>
    <s v="Parent"/>
    <s v="2014-02-15"/>
    <d v="2014-10-04T00:00:00"/>
    <n v="231"/>
    <n v="96"/>
    <n v="135"/>
    <d v="2014-05-22T00:00:00"/>
    <n v="18"/>
    <n v="2"/>
    <n v="19"/>
    <n v="0"/>
    <n v="2"/>
    <n v="6"/>
    <n v="47"/>
    <n v="0.20346320346320346"/>
    <x v="4"/>
    <s v="Yes"/>
    <n v="5"/>
    <x v="1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679"/>
    <n v="1985"/>
    <n v="39"/>
    <s v="Millennials"/>
    <s v="PhD"/>
    <s v="College"/>
    <s v="Single"/>
    <n v="30298"/>
    <n v="30298"/>
    <s v="Bracket 2"/>
    <n v="0"/>
    <n v="0"/>
    <s v="Not Parent"/>
    <s v="2014-05-19"/>
    <d v="2014-10-04T00:00:00"/>
    <n v="138"/>
    <n v="48"/>
    <n v="90"/>
    <d v="2014-07-06T00:00:00"/>
    <n v="6"/>
    <n v="3"/>
    <n v="12"/>
    <n v="6"/>
    <n v="1"/>
    <n v="0"/>
    <n v="28"/>
    <n v="0.20289855072463769"/>
    <x v="4"/>
    <s v="No"/>
    <n v="1"/>
    <x v="0"/>
    <n v="3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297"/>
    <n v="1973"/>
    <n v="51"/>
    <s v="Gen X"/>
    <s v="Bachelors"/>
    <s v="College"/>
    <s v="Single"/>
    <n v="7500"/>
    <n v="90000"/>
    <s v="Bracket 5"/>
    <n v="1"/>
    <n v="0"/>
    <s v="Parent"/>
    <s v="2013-12-26"/>
    <d v="2014-10-04T00:00:00"/>
    <n v="282"/>
    <n v="54"/>
    <n v="228"/>
    <d v="2014-02-18T00:00:00"/>
    <n v="5"/>
    <n v="3"/>
    <n v="10"/>
    <n v="12"/>
    <n v="7"/>
    <n v="20"/>
    <n v="57"/>
    <n v="0.20212765957446807"/>
    <x v="4"/>
    <s v="Yes"/>
    <n v="4"/>
    <x v="1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38"/>
    <n v="1981"/>
    <n v="43"/>
    <s v="Millennials"/>
    <s v="Bachelors"/>
    <s v="College"/>
    <s v="Married"/>
    <n v="40211"/>
    <n v="40211"/>
    <s v="Bracket 3"/>
    <n v="1"/>
    <n v="1"/>
    <s v="Parent"/>
    <s v="2013-07-30"/>
    <d v="2014-10-04T00:00:00"/>
    <n v="431"/>
    <n v="30"/>
    <n v="401"/>
    <d v="2013-08-29T00:00:00"/>
    <n v="51"/>
    <n v="1"/>
    <n v="7"/>
    <n v="2"/>
    <n v="1"/>
    <n v="25"/>
    <n v="87"/>
    <n v="0.20185614849187936"/>
    <x v="4"/>
    <s v="No"/>
    <n v="2"/>
    <x v="0"/>
    <n v="2"/>
    <n v="2"/>
    <n v="1"/>
    <x v="0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6365"/>
    <n v="1987"/>
    <n v="37"/>
    <s v="Millennials"/>
    <s v="Postgraduate"/>
    <s v="College"/>
    <s v="Married"/>
    <n v="30390"/>
    <n v="30390"/>
    <s v="Bracket 2"/>
    <n v="0"/>
    <n v="0"/>
    <s v="Not Parent"/>
    <s v="2013-09-02"/>
    <d v="2014-10-04T00:00:00"/>
    <n v="397"/>
    <n v="5"/>
    <n v="392"/>
    <d v="2013-09-07T00:00:00"/>
    <n v="10"/>
    <n v="12"/>
    <n v="12"/>
    <n v="25"/>
    <n v="1"/>
    <n v="20"/>
    <n v="80"/>
    <n v="0.20151133501259447"/>
    <x v="4"/>
    <s v="No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706"/>
    <n v="1974"/>
    <n v="50"/>
    <s v="Gen X"/>
    <s v="PhD"/>
    <s v="College"/>
    <s v="Single"/>
    <n v="31560"/>
    <n v="31560"/>
    <s v="Bracket 2"/>
    <n v="1"/>
    <n v="0"/>
    <s v="Parent"/>
    <s v="2013-06-24"/>
    <d v="2014-10-04T00:00:00"/>
    <n v="467"/>
    <n v="98"/>
    <n v="369"/>
    <d v="2013-09-30T00:00:00"/>
    <n v="62"/>
    <n v="1"/>
    <n v="20"/>
    <n v="4"/>
    <n v="0"/>
    <n v="7"/>
    <n v="94"/>
    <n v="0.2012847965738758"/>
    <x v="4"/>
    <s v="Yes"/>
    <n v="2"/>
    <x v="0"/>
    <n v="3"/>
    <n v="2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010"/>
    <n v="1953"/>
    <n v="71"/>
    <s v="Boomers"/>
    <s v="PhD"/>
    <s v="College"/>
    <s v="Divorced"/>
    <n v="36957"/>
    <n v="36957"/>
    <s v="Bracket 3"/>
    <n v="1"/>
    <n v="1"/>
    <s v="Parent"/>
    <s v="2012-09-06"/>
    <d v="2014-10-04T00:00:00"/>
    <n v="758"/>
    <n v="43"/>
    <n v="715"/>
    <d v="2012-10-19T00:00:00"/>
    <n v="100"/>
    <n v="2"/>
    <n v="16"/>
    <n v="2"/>
    <n v="1"/>
    <n v="31"/>
    <n v="152"/>
    <n v="0.20052770448548812"/>
    <x v="4"/>
    <s v="No"/>
    <n v="4"/>
    <x v="1"/>
    <n v="2"/>
    <n v="3"/>
    <n v="2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7685"/>
    <n v="1978"/>
    <n v="46"/>
    <s v="Gen X"/>
    <s v="Bachelors"/>
    <s v="College"/>
    <s v="Married"/>
    <n v="33039"/>
    <n v="33039"/>
    <s v="Bracket 3"/>
    <n v="1"/>
    <n v="0"/>
    <s v="Parent"/>
    <s v="2013-09-09"/>
    <d v="2014-10-04T00:00:00"/>
    <n v="390"/>
    <n v="4"/>
    <n v="386"/>
    <d v="2013-09-13T00:00:00"/>
    <n v="30"/>
    <n v="8"/>
    <n v="12"/>
    <n v="8"/>
    <n v="8"/>
    <n v="12"/>
    <n v="78"/>
    <n v="0.2"/>
    <x v="4"/>
    <s v="No"/>
    <n v="1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310"/>
    <n v="1978"/>
    <n v="46"/>
    <s v="Gen X"/>
    <s v="Bachelors"/>
    <s v="College"/>
    <s v="Married"/>
    <n v="33039"/>
    <n v="33039"/>
    <s v="Bracket 3"/>
    <n v="1"/>
    <n v="0"/>
    <s v="Parent"/>
    <s v="2013-09-09"/>
    <d v="2014-10-04T00:00:00"/>
    <n v="390"/>
    <n v="4"/>
    <n v="386"/>
    <d v="2013-09-13T00:00:00"/>
    <n v="30"/>
    <n v="8"/>
    <n v="12"/>
    <n v="8"/>
    <n v="8"/>
    <n v="12"/>
    <n v="78"/>
    <n v="0.2"/>
    <x v="4"/>
    <s v="No"/>
    <n v="1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207"/>
    <n v="1957"/>
    <n v="67"/>
    <s v="Boomers"/>
    <s v="Postgraduate"/>
    <s v="College"/>
    <s v="Married"/>
    <n v="53233"/>
    <n v="53233"/>
    <s v="Bracket 4"/>
    <n v="0"/>
    <n v="1"/>
    <s v="Parent"/>
    <s v="2014-03-18"/>
    <d v="2014-10-04T00:00:00"/>
    <n v="200"/>
    <n v="18"/>
    <n v="182"/>
    <d v="2014-04-05T00:00:00"/>
    <n v="28"/>
    <n v="0"/>
    <n v="9"/>
    <n v="3"/>
    <n v="0"/>
    <n v="0"/>
    <n v="40"/>
    <n v="0.2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4887"/>
    <n v="1976"/>
    <n v="48"/>
    <s v="Gen X"/>
    <s v="PhD"/>
    <s v="College"/>
    <s v="Divorced"/>
    <n v="55412"/>
    <n v="55412"/>
    <s v="Bracket 4"/>
    <n v="1"/>
    <n v="1"/>
    <s v="Parent"/>
    <s v="2013-11-22"/>
    <d v="2014-10-04T00:00:00"/>
    <n v="316"/>
    <n v="65"/>
    <n v="251"/>
    <d v="2014-01-26T00:00:00"/>
    <n v="10"/>
    <n v="5"/>
    <n v="28"/>
    <n v="11"/>
    <n v="1"/>
    <n v="8"/>
    <n v="63"/>
    <n v="0.19936708860759494"/>
    <x v="4"/>
    <s v="Yes"/>
    <n v="1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6424"/>
    <n v="1977"/>
    <n v="47"/>
    <s v="Gen X"/>
    <s v="Bachelors"/>
    <s v="College"/>
    <s v="Partner"/>
    <n v="33178"/>
    <n v="33178"/>
    <s v="Bracket 3"/>
    <n v="1"/>
    <n v="0"/>
    <s v="Parent"/>
    <s v="2014-01-30"/>
    <d v="2014-10-04T00:00:00"/>
    <n v="247"/>
    <n v="9"/>
    <n v="238"/>
    <d v="2014-02-08T00:00:00"/>
    <n v="12"/>
    <n v="6"/>
    <n v="2"/>
    <n v="11"/>
    <n v="2"/>
    <n v="16"/>
    <n v="49"/>
    <n v="0.19838056680161945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818"/>
    <n v="1971"/>
    <n v="53"/>
    <s v="Gen X"/>
    <s v="PhD"/>
    <s v="College"/>
    <s v="Partner"/>
    <n v="29732"/>
    <n v="29732"/>
    <s v="Bracket 2"/>
    <n v="1"/>
    <n v="0"/>
    <s v="Parent"/>
    <s v="2014-03-25"/>
    <d v="2014-10-04T00:00:00"/>
    <n v="193"/>
    <n v="23"/>
    <n v="170"/>
    <d v="2014-04-17T00:00:00"/>
    <n v="25"/>
    <n v="0"/>
    <n v="8"/>
    <n v="0"/>
    <n v="1"/>
    <n v="4"/>
    <n v="38"/>
    <n v="0.19689119170984457"/>
    <x v="4"/>
    <s v="No"/>
    <n v="1"/>
    <x v="0"/>
    <n v="2"/>
    <n v="2"/>
    <n v="0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384"/>
    <n v="1992"/>
    <n v="32"/>
    <s v="Millennials"/>
    <s v="High School"/>
    <s v="No College"/>
    <s v="Married"/>
    <n v="17256"/>
    <n v="17256"/>
    <s v="Bracket 2"/>
    <n v="1"/>
    <n v="0"/>
    <s v="Parent"/>
    <s v="2013-11-23"/>
    <d v="2014-10-04T00:00:00"/>
    <n v="315"/>
    <n v="10"/>
    <n v="305"/>
    <d v="2013-12-03T00:00:00"/>
    <n v="6"/>
    <n v="4"/>
    <n v="14"/>
    <n v="8"/>
    <n v="8"/>
    <n v="22"/>
    <n v="62"/>
    <n v="0.19682539682539682"/>
    <x v="4"/>
    <s v="No"/>
    <n v="2"/>
    <x v="0"/>
    <n v="2"/>
    <n v="2"/>
    <n v="1"/>
    <x v="0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0242"/>
    <n v="1966"/>
    <n v="58"/>
    <s v="Gen X"/>
    <s v="PhD"/>
    <s v="College"/>
    <s v="Partner"/>
    <n v="47472"/>
    <n v="47472"/>
    <s v="Bracket 3"/>
    <n v="1"/>
    <n v="1"/>
    <s v="Parent"/>
    <s v="2013-09-16"/>
    <d v="2014-10-04T00:00:00"/>
    <n v="383"/>
    <n v="39"/>
    <n v="344"/>
    <d v="2013-10-25T00:00:00"/>
    <n v="56"/>
    <n v="0"/>
    <n v="11"/>
    <n v="0"/>
    <n v="0"/>
    <n v="8"/>
    <n v="75"/>
    <n v="0.195822454308094"/>
    <x v="4"/>
    <s v="No"/>
    <n v="2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541"/>
    <n v="1990"/>
    <n v="34"/>
    <s v="Millennials"/>
    <s v="Postgraduate"/>
    <s v="College"/>
    <s v="Married"/>
    <n v="24683"/>
    <n v="24683"/>
    <s v="Bracket 2"/>
    <n v="1"/>
    <n v="0"/>
    <s v="Parent"/>
    <s v="2014-03-08"/>
    <d v="2014-10-04T00:00:00"/>
    <n v="210"/>
    <n v="98"/>
    <n v="112"/>
    <d v="2014-06-14T00:00:00"/>
    <n v="8"/>
    <n v="4"/>
    <n v="10"/>
    <n v="6"/>
    <n v="7"/>
    <n v="6"/>
    <n v="41"/>
    <n v="0.19523809523809524"/>
    <x v="4"/>
    <s v="Yes"/>
    <n v="2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146"/>
    <n v="1972"/>
    <n v="52"/>
    <s v="Gen X"/>
    <s v="PhD"/>
    <s v="College"/>
    <s v="Partner"/>
    <n v="38887"/>
    <n v="38887"/>
    <s v="Bracket 3"/>
    <n v="1"/>
    <n v="0"/>
    <s v="Parent"/>
    <s v="2014-03-02"/>
    <d v="2014-10-04T00:00:00"/>
    <n v="216"/>
    <n v="17"/>
    <n v="199"/>
    <d v="2014-03-19T00:00:00"/>
    <n v="25"/>
    <n v="1"/>
    <n v="13"/>
    <n v="0"/>
    <n v="0"/>
    <n v="3"/>
    <n v="42"/>
    <n v="0.19444444444444445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912"/>
    <n v="1978"/>
    <n v="46"/>
    <s v="Gen X"/>
    <s v="Bachelors"/>
    <s v="College"/>
    <s v="Married"/>
    <n v="38136"/>
    <n v="38136"/>
    <s v="Bracket 3"/>
    <n v="1"/>
    <n v="0"/>
    <s v="Parent"/>
    <s v="2013-04-22"/>
    <d v="2014-10-04T00:00:00"/>
    <n v="530"/>
    <n v="69"/>
    <n v="461"/>
    <d v="2013-06-30T00:00:00"/>
    <n v="8"/>
    <n v="15"/>
    <n v="27"/>
    <n v="0"/>
    <n v="20"/>
    <n v="33"/>
    <n v="103"/>
    <n v="0.19433962264150945"/>
    <x v="4"/>
    <s v="Yes"/>
    <n v="2"/>
    <x v="0"/>
    <n v="2"/>
    <n v="3"/>
    <n v="1"/>
    <x v="2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921"/>
    <n v="1967"/>
    <n v="57"/>
    <s v="Gen X"/>
    <s v="PhD"/>
    <s v="College"/>
    <s v="Married"/>
    <n v="59062"/>
    <n v="59062"/>
    <s v="Bracket 4"/>
    <n v="2"/>
    <n v="1"/>
    <s v="Parent"/>
    <s v="2013-10-03"/>
    <d v="2014-10-04T00:00:00"/>
    <n v="366"/>
    <n v="74"/>
    <n v="292"/>
    <d v="2013-12-16T00:00:00"/>
    <n v="46"/>
    <n v="1"/>
    <n v="12"/>
    <n v="3"/>
    <n v="0"/>
    <n v="9"/>
    <n v="71"/>
    <n v="0.19398907103825136"/>
    <x v="4"/>
    <s v="Yes"/>
    <n v="2"/>
    <x v="0"/>
    <n v="3"/>
    <n v="2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2061"/>
    <n v="1955"/>
    <n v="69"/>
    <s v="Boomers"/>
    <s v="Bachelors"/>
    <s v="College"/>
    <s v="Married"/>
    <n v="50737"/>
    <n v="50737"/>
    <s v="Bracket 3"/>
    <n v="0"/>
    <n v="1"/>
    <s v="Parent"/>
    <s v="2013-05-11"/>
    <d v="2014-10-04T00:00:00"/>
    <n v="511"/>
    <n v="61"/>
    <n v="450"/>
    <d v="2013-07-11T00:00:00"/>
    <n v="78"/>
    <n v="0"/>
    <n v="11"/>
    <n v="0"/>
    <n v="0"/>
    <n v="10"/>
    <n v="99"/>
    <n v="0.19373776908023482"/>
    <x v="4"/>
    <s v="Yes"/>
    <n v="1"/>
    <x v="0"/>
    <n v="4"/>
    <n v="2"/>
    <n v="0"/>
    <x v="0"/>
    <n v="6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3286"/>
    <n v="1967"/>
    <n v="57"/>
    <s v="Gen X"/>
    <s v="PhD"/>
    <s v="College"/>
    <s v="Divorced"/>
    <n v="26642"/>
    <n v="26642"/>
    <s v="Bracket 2"/>
    <n v="1"/>
    <n v="0"/>
    <s v="Parent"/>
    <s v="2014-03-01"/>
    <d v="2014-10-04T00:00:00"/>
    <n v="217"/>
    <n v="71"/>
    <n v="146"/>
    <d v="2014-05-11T00:00:00"/>
    <n v="13"/>
    <n v="2"/>
    <n v="15"/>
    <n v="2"/>
    <n v="2"/>
    <n v="8"/>
    <n v="42"/>
    <n v="0.19354838709677419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876"/>
    <n v="1963"/>
    <n v="61"/>
    <s v="Boomers"/>
    <s v="PhD"/>
    <s v="College"/>
    <s v="Partner"/>
    <n v="33629"/>
    <n v="33629"/>
    <s v="Bracket 3"/>
    <n v="1"/>
    <n v="1"/>
    <s v="Parent"/>
    <s v="2012-08-08"/>
    <d v="2014-10-04T00:00:00"/>
    <n v="787"/>
    <n v="49"/>
    <n v="738"/>
    <d v="2012-09-26T00:00:00"/>
    <n v="132"/>
    <n v="0"/>
    <n v="16"/>
    <n v="0"/>
    <n v="0"/>
    <n v="4"/>
    <n v="152"/>
    <n v="0.19313850063532401"/>
    <x v="4"/>
    <s v="No"/>
    <n v="5"/>
    <x v="1"/>
    <n v="4"/>
    <n v="3"/>
    <n v="1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947"/>
    <n v="1969"/>
    <n v="55"/>
    <s v="Gen X"/>
    <s v="Bachelors"/>
    <s v="College"/>
    <s v="Married"/>
    <n v="42231"/>
    <n v="42231"/>
    <s v="Bracket 3"/>
    <n v="1"/>
    <n v="1"/>
    <s v="Parent"/>
    <s v="2014-03-25"/>
    <d v="2014-10-04T00:00:00"/>
    <n v="193"/>
    <n v="99"/>
    <n v="94"/>
    <d v="2014-07-02T00:00:00"/>
    <n v="24"/>
    <n v="0"/>
    <n v="8"/>
    <n v="0"/>
    <n v="1"/>
    <n v="4"/>
    <n v="37"/>
    <n v="0.19170984455958548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877"/>
    <n v="1973"/>
    <n v="51"/>
    <s v="Gen X"/>
    <s v="Master"/>
    <s v="College"/>
    <s v="Married"/>
    <n v="38576"/>
    <n v="38576"/>
    <s v="Bracket 3"/>
    <n v="0"/>
    <n v="1"/>
    <s v="Parent"/>
    <s v="2014-03-04"/>
    <d v="2014-10-04T00:00:00"/>
    <n v="214"/>
    <n v="2"/>
    <n v="212"/>
    <d v="2014-03-06T00:00:00"/>
    <n v="34"/>
    <n v="0"/>
    <n v="7"/>
    <n v="0"/>
    <n v="0"/>
    <n v="0"/>
    <n v="41"/>
    <n v="0.19158878504672897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278"/>
    <n v="1985"/>
    <n v="39"/>
    <s v="Millennials"/>
    <s v="Postgraduate"/>
    <s v="College"/>
    <s v="Single"/>
    <n v="33812"/>
    <n v="33812"/>
    <s v="Bracket 3"/>
    <n v="1"/>
    <n v="0"/>
    <s v="Parent"/>
    <s v="2012-11-03"/>
    <d v="2014-10-04T00:00:00"/>
    <n v="700"/>
    <n v="86"/>
    <n v="614"/>
    <d v="2013-01-28T00:00:00"/>
    <n v="4"/>
    <n v="17"/>
    <n v="19"/>
    <n v="30"/>
    <n v="24"/>
    <n v="39"/>
    <n v="133"/>
    <n v="0.19"/>
    <x v="4"/>
    <s v="Yes"/>
    <n v="2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684"/>
    <n v="1971"/>
    <n v="53"/>
    <s v="Gen X"/>
    <s v="Master"/>
    <s v="College"/>
    <s v="Divorced"/>
    <n v="44635"/>
    <n v="44635"/>
    <s v="Bracket 3"/>
    <n v="1"/>
    <n v="1"/>
    <s v="Parent"/>
    <s v="2013-10-11"/>
    <d v="2014-10-04T00:00:00"/>
    <n v="358"/>
    <n v="25"/>
    <n v="333"/>
    <d v="2013-11-05T00:00:00"/>
    <n v="56"/>
    <n v="0"/>
    <n v="9"/>
    <n v="0"/>
    <n v="0"/>
    <n v="3"/>
    <n v="68"/>
    <n v="0.18994413407821228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092"/>
    <n v="1961"/>
    <n v="63"/>
    <s v="Boomers"/>
    <s v="Bachelors"/>
    <s v="College"/>
    <s v="Married"/>
    <n v="27116"/>
    <n v="27116"/>
    <s v="Bracket 2"/>
    <n v="1"/>
    <n v="1"/>
    <s v="Parent"/>
    <s v="2014-03-02"/>
    <d v="2014-10-04T00:00:00"/>
    <n v="216"/>
    <n v="78"/>
    <n v="138"/>
    <d v="2014-05-19T00:00:00"/>
    <n v="12"/>
    <n v="1"/>
    <n v="21"/>
    <n v="2"/>
    <n v="2"/>
    <n v="3"/>
    <n v="41"/>
    <n v="0.18981481481481483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388"/>
    <n v="1975"/>
    <n v="49"/>
    <s v="Gen X"/>
    <s v="Bachelors"/>
    <s v="College"/>
    <s v="Single"/>
    <n v="33249"/>
    <n v="33249"/>
    <s v="Bracket 3"/>
    <n v="1"/>
    <n v="0"/>
    <s v="Parent"/>
    <s v="2013-02-20"/>
    <d v="2014-10-04T00:00:00"/>
    <n v="591"/>
    <n v="11"/>
    <n v="580"/>
    <d v="2013-03-03T00:00:00"/>
    <n v="6"/>
    <n v="10"/>
    <n v="21"/>
    <n v="19"/>
    <n v="14"/>
    <n v="42"/>
    <n v="112"/>
    <n v="0.1895093062605753"/>
    <x v="4"/>
    <s v="No"/>
    <n v="2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79"/>
    <n v="1975"/>
    <n v="49"/>
    <s v="Gen X"/>
    <s v="Bachelors"/>
    <s v="College"/>
    <s v="Single"/>
    <n v="33249"/>
    <n v="33249"/>
    <s v="Bracket 3"/>
    <n v="1"/>
    <n v="0"/>
    <s v="Parent"/>
    <s v="2013-02-20"/>
    <d v="2014-10-04T00:00:00"/>
    <n v="591"/>
    <n v="11"/>
    <n v="580"/>
    <d v="2013-03-03T00:00:00"/>
    <n v="6"/>
    <n v="10"/>
    <n v="21"/>
    <n v="19"/>
    <n v="14"/>
    <n v="42"/>
    <n v="112"/>
    <n v="0.1895093062605753"/>
    <x v="4"/>
    <s v="No"/>
    <n v="2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823"/>
    <n v="1970"/>
    <n v="54"/>
    <s v="Gen X"/>
    <s v="PhD"/>
    <s v="College"/>
    <s v="Single"/>
    <n v="32303"/>
    <n v="32303"/>
    <s v="Bracket 3"/>
    <n v="0"/>
    <n v="1"/>
    <s v="Parent"/>
    <s v="2014-03-08"/>
    <d v="2014-10-04T00:00:00"/>
    <n v="210"/>
    <n v="63"/>
    <n v="147"/>
    <d v="2014-05-10T00:00:00"/>
    <n v="35"/>
    <n v="0"/>
    <n v="2"/>
    <n v="0"/>
    <n v="0"/>
    <n v="2"/>
    <n v="39"/>
    <n v="0.18571428571428572"/>
    <x v="4"/>
    <s v="Yes"/>
    <n v="2"/>
    <x v="0"/>
    <n v="4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827"/>
    <n v="1967"/>
    <n v="57"/>
    <s v="Gen X"/>
    <s v="PhD"/>
    <s v="College"/>
    <s v="Married"/>
    <n v="36947"/>
    <n v="36947"/>
    <s v="Bracket 3"/>
    <n v="1"/>
    <n v="1"/>
    <s v="Parent"/>
    <s v="2012-08-07"/>
    <d v="2014-10-04T00:00:00"/>
    <n v="788"/>
    <n v="49"/>
    <n v="739"/>
    <d v="2012-09-25T00:00:00"/>
    <n v="88"/>
    <n v="3"/>
    <n v="21"/>
    <n v="4"/>
    <n v="1"/>
    <n v="29"/>
    <n v="146"/>
    <n v="0.18527918781725888"/>
    <x v="4"/>
    <s v="No"/>
    <n v="4"/>
    <x v="1"/>
    <n v="4"/>
    <n v="3"/>
    <n v="0"/>
    <x v="0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086"/>
    <n v="1959"/>
    <n v="65"/>
    <s v="Boomers"/>
    <s v="Bachelors"/>
    <s v="College"/>
    <s v="Married"/>
    <n v="42243"/>
    <n v="42243"/>
    <s v="Bracket 3"/>
    <n v="1"/>
    <n v="1"/>
    <s v="Parent"/>
    <s v="2013-12-11"/>
    <d v="2014-10-04T00:00:00"/>
    <n v="297"/>
    <n v="34"/>
    <n v="263"/>
    <d v="2014-01-14T00:00:00"/>
    <n v="48"/>
    <n v="0"/>
    <n v="2"/>
    <n v="0"/>
    <n v="0"/>
    <n v="5"/>
    <n v="55"/>
    <n v="0.18518518518518517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324"/>
    <n v="1988"/>
    <n v="36"/>
    <s v="Millennials"/>
    <s v="Bachelors"/>
    <s v="College"/>
    <s v="Married"/>
    <n v="38872"/>
    <n v="38872"/>
    <s v="Bracket 3"/>
    <n v="1"/>
    <n v="0"/>
    <s v="Parent"/>
    <s v="2013-05-30"/>
    <d v="2014-10-04T00:00:00"/>
    <n v="492"/>
    <n v="93"/>
    <n v="399"/>
    <d v="2013-08-31T00:00:00"/>
    <n v="23"/>
    <n v="3"/>
    <n v="21"/>
    <n v="3"/>
    <n v="19"/>
    <n v="22"/>
    <n v="91"/>
    <n v="0.18495934959349594"/>
    <x v="4"/>
    <s v="Yes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950"/>
    <n v="1958"/>
    <n v="66"/>
    <s v="Boomers"/>
    <s v="Master"/>
    <s v="College"/>
    <s v="Married"/>
    <n v="49572"/>
    <n v="49572"/>
    <s v="Bracket 3"/>
    <n v="1"/>
    <n v="1"/>
    <s v="Parent"/>
    <s v="2013-12-15"/>
    <d v="2014-10-04T00:00:00"/>
    <n v="293"/>
    <n v="25"/>
    <n v="268"/>
    <d v="2014-01-09T00:00:00"/>
    <n v="35"/>
    <n v="1"/>
    <n v="16"/>
    <n v="0"/>
    <n v="1"/>
    <n v="1"/>
    <n v="54"/>
    <n v="0.18430034129692832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16"/>
    <n v="1976"/>
    <n v="48"/>
    <s v="Gen X"/>
    <s v="Master"/>
    <s v="College"/>
    <s v="Partner"/>
    <n v="21024"/>
    <n v="21024"/>
    <s v="Bracket 2"/>
    <n v="0"/>
    <n v="0"/>
    <s v="Not Parent"/>
    <s v="2013-07-04"/>
    <d v="2014-10-04T00:00:00"/>
    <n v="457"/>
    <n v="89"/>
    <n v="368"/>
    <d v="2013-10-01T00:00:00"/>
    <n v="36"/>
    <n v="4"/>
    <n v="18"/>
    <n v="6"/>
    <n v="2"/>
    <n v="18"/>
    <n v="84"/>
    <n v="0.1838074398249453"/>
    <x v="4"/>
    <s v="Yes"/>
    <n v="1"/>
    <x v="0"/>
    <n v="4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557"/>
    <n v="1970"/>
    <n v="54"/>
    <s v="Gen X"/>
    <s v="Bachelors"/>
    <s v="College"/>
    <s v="Partner"/>
    <n v="22070"/>
    <n v="22070"/>
    <s v="Bracket 2"/>
    <n v="1"/>
    <n v="0"/>
    <s v="Parent"/>
    <s v="2013-10-04"/>
    <d v="2014-10-04T00:00:00"/>
    <n v="365"/>
    <n v="11"/>
    <n v="354"/>
    <d v="2013-10-15T00:00:00"/>
    <n v="10"/>
    <n v="7"/>
    <n v="19"/>
    <n v="8"/>
    <n v="2"/>
    <n v="21"/>
    <n v="67"/>
    <n v="0.18356164383561643"/>
    <x v="4"/>
    <s v="No"/>
    <n v="2"/>
    <x v="0"/>
    <n v="2"/>
    <n v="2"/>
    <n v="2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713"/>
    <n v="1979"/>
    <n v="45"/>
    <s v="Gen X"/>
    <s v="PhD"/>
    <s v="College"/>
    <s v="Married"/>
    <n v="31605"/>
    <n v="31605"/>
    <s v="Bracket 3"/>
    <n v="1"/>
    <n v="0"/>
    <s v="Parent"/>
    <s v="2012-11-22"/>
    <d v="2014-10-04T00:00:00"/>
    <n v="681"/>
    <n v="15"/>
    <n v="666"/>
    <d v="2012-12-07T00:00:00"/>
    <n v="74"/>
    <n v="0"/>
    <n v="42"/>
    <n v="2"/>
    <n v="1"/>
    <n v="6"/>
    <n v="125"/>
    <n v="0.18355359765051396"/>
    <x v="4"/>
    <s v="No"/>
    <n v="2"/>
    <x v="0"/>
    <n v="4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63"/>
    <n v="1989"/>
    <n v="35"/>
    <s v="Millennials"/>
    <s v="PhD"/>
    <s v="College"/>
    <s v="Single"/>
    <n v="33996"/>
    <n v="33996"/>
    <s v="Bracket 3"/>
    <n v="0"/>
    <n v="0"/>
    <s v="Not Parent"/>
    <s v="2013-09-11"/>
    <d v="2014-10-04T00:00:00"/>
    <n v="388"/>
    <n v="46"/>
    <n v="342"/>
    <d v="2013-10-27T00:00:00"/>
    <n v="40"/>
    <n v="2"/>
    <n v="15"/>
    <n v="8"/>
    <n v="0"/>
    <n v="6"/>
    <n v="71"/>
    <n v="0.18298969072164947"/>
    <x v="4"/>
    <s v="No"/>
    <n v="1"/>
    <x v="0"/>
    <n v="3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299"/>
    <n v="1989"/>
    <n v="35"/>
    <s v="Millennials"/>
    <s v="PhD"/>
    <s v="College"/>
    <s v="Single"/>
    <n v="33996"/>
    <n v="33996"/>
    <s v="Bracket 3"/>
    <n v="0"/>
    <n v="0"/>
    <s v="Not Parent"/>
    <s v="2013-09-11"/>
    <d v="2014-10-04T00:00:00"/>
    <n v="388"/>
    <n v="46"/>
    <n v="342"/>
    <d v="2013-10-27T00:00:00"/>
    <n v="40"/>
    <n v="2"/>
    <n v="15"/>
    <n v="8"/>
    <n v="0"/>
    <n v="6"/>
    <n v="71"/>
    <n v="0.18298969072164947"/>
    <x v="4"/>
    <s v="No"/>
    <n v="1"/>
    <x v="0"/>
    <n v="3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739"/>
    <n v="1963"/>
    <n v="61"/>
    <s v="Boomers"/>
    <s v="Bachelors"/>
    <s v="College"/>
    <s v="Single"/>
    <n v="34377"/>
    <n v="34377"/>
    <s v="Bracket 3"/>
    <n v="0"/>
    <n v="1"/>
    <s v="Parent"/>
    <s v="2013-01-19"/>
    <d v="2014-10-04T00:00:00"/>
    <n v="623"/>
    <n v="55"/>
    <n v="568"/>
    <d v="2013-03-15T00:00:00"/>
    <n v="62"/>
    <n v="0"/>
    <n v="22"/>
    <n v="3"/>
    <n v="1"/>
    <n v="26"/>
    <n v="114"/>
    <n v="0.18298555377207062"/>
    <x v="4"/>
    <s v="Yes"/>
    <n v="2"/>
    <x v="0"/>
    <n v="2"/>
    <n v="2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29"/>
    <n v="1969"/>
    <n v="55"/>
    <s v="Gen X"/>
    <s v="PhD"/>
    <s v="College"/>
    <s v="Partner"/>
    <n v="54132"/>
    <n v="54132"/>
    <s v="Bracket 4"/>
    <n v="0"/>
    <n v="1"/>
    <s v="Parent"/>
    <s v="2014-02-16"/>
    <d v="2014-10-04T00:00:00"/>
    <n v="230"/>
    <n v="81"/>
    <n v="149"/>
    <d v="2014-05-08T00:00:00"/>
    <n v="30"/>
    <n v="1"/>
    <n v="8"/>
    <n v="0"/>
    <n v="0"/>
    <n v="3"/>
    <n v="42"/>
    <n v="0.18260869565217391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7437"/>
    <n v="1988"/>
    <n v="36"/>
    <s v="Millennials"/>
    <s v="Bachelors"/>
    <s v="College"/>
    <s v="Single"/>
    <n v="27938"/>
    <n v="27938"/>
    <s v="Bracket 2"/>
    <n v="1"/>
    <n v="0"/>
    <s v="Parent"/>
    <s v="2014-04-28"/>
    <d v="2014-10-04T00:00:00"/>
    <n v="159"/>
    <n v="31"/>
    <n v="128"/>
    <d v="2014-05-29T00:00:00"/>
    <n v="13"/>
    <n v="0"/>
    <n v="8"/>
    <n v="2"/>
    <n v="1"/>
    <n v="5"/>
    <n v="29"/>
    <n v="0.18238993710691823"/>
    <x v="4"/>
    <s v="No"/>
    <n v="1"/>
    <x v="0"/>
    <n v="4"/>
    <n v="1"/>
    <n v="0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560"/>
    <n v="1980"/>
    <n v="44"/>
    <s v="Millennials"/>
    <s v="PhD"/>
    <s v="College"/>
    <s v="Single"/>
    <n v="36802"/>
    <n v="36802"/>
    <s v="Bracket 3"/>
    <n v="1"/>
    <n v="0"/>
    <s v="Parent"/>
    <s v="2014-06-16"/>
    <d v="2014-10-04T00:00:00"/>
    <n v="110"/>
    <n v="23"/>
    <n v="87"/>
    <d v="2014-07-09T00:00:00"/>
    <n v="16"/>
    <n v="1"/>
    <n v="2"/>
    <n v="0"/>
    <n v="0"/>
    <n v="1"/>
    <n v="20"/>
    <n v="0.18181818181818182"/>
    <x v="4"/>
    <s v="No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680"/>
    <n v="1984"/>
    <n v="40"/>
    <s v="Millennials"/>
    <s v="Postgraduate"/>
    <s v="College"/>
    <s v="Married"/>
    <n v="35684"/>
    <n v="35684"/>
    <s v="Bracket 3"/>
    <n v="1"/>
    <n v="0"/>
    <s v="Parent"/>
    <s v="2014-04-22"/>
    <d v="2014-10-04T00:00:00"/>
    <n v="165"/>
    <n v="66"/>
    <n v="99"/>
    <d v="2014-06-27T00:00:00"/>
    <n v="10"/>
    <n v="4"/>
    <n v="7"/>
    <n v="0"/>
    <n v="6"/>
    <n v="3"/>
    <n v="30"/>
    <n v="0.18181818181818182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92"/>
    <n v="1975"/>
    <n v="49"/>
    <s v="Gen X"/>
    <s v="Master"/>
    <s v="College"/>
    <s v="Partner"/>
    <n v="17459"/>
    <n v="17459"/>
    <s v="Bracket 2"/>
    <n v="1"/>
    <n v="0"/>
    <s v="Parent"/>
    <s v="2013-09-19"/>
    <d v="2014-10-04T00:00:00"/>
    <n v="380"/>
    <n v="12"/>
    <n v="368"/>
    <d v="2013-10-01T00:00:00"/>
    <n v="6"/>
    <n v="4"/>
    <n v="16"/>
    <n v="3"/>
    <n v="10"/>
    <n v="30"/>
    <n v="69"/>
    <n v="0.18157894736842106"/>
    <x v="4"/>
    <s v="No"/>
    <n v="3"/>
    <x v="0"/>
    <n v="2"/>
    <n v="3"/>
    <n v="1"/>
    <x v="2"/>
    <n v="7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10270"/>
    <n v="1981"/>
    <n v="43"/>
    <s v="Millennials"/>
    <s v="Postgraduate"/>
    <s v="College"/>
    <s v="Married"/>
    <n v="35523"/>
    <n v="35523"/>
    <s v="Bracket 3"/>
    <n v="1"/>
    <n v="0"/>
    <s v="Parent"/>
    <s v="2013-10-03"/>
    <d v="2014-10-04T00:00:00"/>
    <n v="366"/>
    <n v="8"/>
    <n v="358"/>
    <d v="2013-10-11T00:00:00"/>
    <n v="11"/>
    <n v="5"/>
    <n v="22"/>
    <n v="12"/>
    <n v="5"/>
    <n v="11"/>
    <n v="66"/>
    <n v="0.18032786885245902"/>
    <x v="4"/>
    <s v="No"/>
    <n v="2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34"/>
    <n v="1967"/>
    <n v="57"/>
    <s v="Gen X"/>
    <s v="Postgraduate"/>
    <s v="College"/>
    <s v="Partner"/>
    <n v="30753"/>
    <n v="30753"/>
    <s v="Bracket 2"/>
    <n v="1"/>
    <n v="1"/>
    <s v="Parent"/>
    <s v="2013-07-11"/>
    <d v="2014-10-04T00:00:00"/>
    <n v="450"/>
    <n v="85"/>
    <n v="365"/>
    <d v="2013-10-04T00:00:00"/>
    <n v="12"/>
    <n v="5"/>
    <n v="25"/>
    <n v="0"/>
    <n v="9"/>
    <n v="30"/>
    <n v="81"/>
    <n v="0.18"/>
    <x v="4"/>
    <s v="Yes"/>
    <n v="2"/>
    <x v="0"/>
    <n v="3"/>
    <n v="1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612"/>
    <n v="1987"/>
    <n v="37"/>
    <s v="Millennials"/>
    <s v="Postgraduate"/>
    <s v="College"/>
    <s v="Single"/>
    <n v="23830"/>
    <n v="23830"/>
    <s v="Bracket 2"/>
    <n v="0"/>
    <n v="0"/>
    <s v="Not Parent"/>
    <s v="2014-02-07"/>
    <d v="2014-10-04T00:00:00"/>
    <n v="239"/>
    <n v="3"/>
    <n v="236"/>
    <d v="2014-02-10T00:00:00"/>
    <n v="1"/>
    <n v="8"/>
    <n v="6"/>
    <n v="4"/>
    <n v="8"/>
    <n v="16"/>
    <n v="43"/>
    <n v="0.1799163179916318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081"/>
    <n v="1988"/>
    <n v="36"/>
    <s v="Millennials"/>
    <s v="Bachelors"/>
    <s v="College"/>
    <s v="Single"/>
    <n v="20518"/>
    <n v="20518"/>
    <s v="Bracket 2"/>
    <n v="1"/>
    <n v="0"/>
    <s v="Parent"/>
    <s v="2014-05-18"/>
    <d v="2014-10-04T00:00:00"/>
    <n v="139"/>
    <n v="58"/>
    <n v="81"/>
    <d v="2014-07-15T00:00:00"/>
    <n v="4"/>
    <n v="1"/>
    <n v="6"/>
    <n v="4"/>
    <n v="1"/>
    <n v="9"/>
    <n v="25"/>
    <n v="0.17985611510791366"/>
    <x v="4"/>
    <s v="Yes"/>
    <n v="1"/>
    <x v="0"/>
    <n v="2"/>
    <n v="1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94"/>
    <n v="1989"/>
    <n v="35"/>
    <s v="Millennials"/>
    <s v="Bachelors"/>
    <s v="College"/>
    <s v="Single"/>
    <n v="18358"/>
    <n v="18358"/>
    <s v="Bracket 2"/>
    <n v="1"/>
    <n v="0"/>
    <s v="Parent"/>
    <s v="2013-11-20"/>
    <d v="2014-10-04T00:00:00"/>
    <n v="318"/>
    <n v="49"/>
    <n v="269"/>
    <d v="2014-01-08T00:00:00"/>
    <n v="6"/>
    <n v="8"/>
    <n v="19"/>
    <n v="16"/>
    <n v="4"/>
    <n v="4"/>
    <n v="57"/>
    <n v="0.17924528301886791"/>
    <x v="4"/>
    <s v="No"/>
    <n v="3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885"/>
    <n v="1977"/>
    <n v="47"/>
    <s v="Gen X"/>
    <s v="Bachelors"/>
    <s v="College"/>
    <s v="Divorced"/>
    <n v="32952"/>
    <n v="32952"/>
    <s v="Bracket 3"/>
    <n v="1"/>
    <n v="0"/>
    <s v="Parent"/>
    <s v="2013-12-01"/>
    <d v="2014-10-04T00:00:00"/>
    <n v="307"/>
    <n v="36"/>
    <n v="271"/>
    <d v="2014-01-06T00:00:00"/>
    <n v="38"/>
    <n v="0"/>
    <n v="12"/>
    <n v="3"/>
    <n v="1"/>
    <n v="1"/>
    <n v="55"/>
    <n v="0.17915309446254071"/>
    <x v="4"/>
    <s v="No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419"/>
    <n v="1950"/>
    <n v="74"/>
    <s v="Boomers"/>
    <s v="Bachelors"/>
    <s v="College"/>
    <s v="Partner"/>
    <n v="34026"/>
    <n v="34026"/>
    <s v="Bracket 3"/>
    <n v="1"/>
    <n v="1"/>
    <s v="Parent"/>
    <s v="2013-08-05"/>
    <d v="2014-10-04T00:00:00"/>
    <n v="425"/>
    <n v="11"/>
    <n v="414"/>
    <d v="2013-08-16T00:00:00"/>
    <n v="18"/>
    <n v="6"/>
    <n v="15"/>
    <n v="12"/>
    <n v="8"/>
    <n v="17"/>
    <n v="76"/>
    <n v="0.17882352941176471"/>
    <x v="4"/>
    <s v="No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186"/>
    <n v="1950"/>
    <n v="74"/>
    <s v="Boomers"/>
    <s v="Bachelors"/>
    <s v="College"/>
    <s v="Partner"/>
    <n v="34026"/>
    <n v="34026"/>
    <s v="Bracket 3"/>
    <n v="1"/>
    <n v="1"/>
    <s v="Parent"/>
    <s v="2013-08-05"/>
    <d v="2014-10-04T00:00:00"/>
    <n v="425"/>
    <n v="11"/>
    <n v="414"/>
    <d v="2013-08-16T00:00:00"/>
    <n v="18"/>
    <n v="6"/>
    <n v="15"/>
    <n v="12"/>
    <n v="8"/>
    <n v="17"/>
    <n v="76"/>
    <n v="0.17882352941176471"/>
    <x v="4"/>
    <s v="No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885"/>
    <n v="1983"/>
    <n v="41"/>
    <s v="Millennials"/>
    <s v="PhD"/>
    <s v="College"/>
    <s v="Married"/>
    <n v="33569"/>
    <n v="33569"/>
    <s v="Bracket 3"/>
    <n v="1"/>
    <n v="0"/>
    <s v="Parent"/>
    <s v="2013-10-16"/>
    <d v="2014-10-04T00:00:00"/>
    <n v="353"/>
    <n v="10"/>
    <n v="343"/>
    <d v="2013-10-26T00:00:00"/>
    <n v="16"/>
    <n v="2"/>
    <n v="18"/>
    <n v="3"/>
    <n v="0"/>
    <n v="24"/>
    <n v="63"/>
    <n v="0.17847025495750707"/>
    <x v="4"/>
    <s v="No"/>
    <n v="1"/>
    <x v="0"/>
    <n v="2"/>
    <n v="1"/>
    <n v="1"/>
    <x v="0"/>
    <n v="8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7505"/>
    <n v="1957"/>
    <n v="67"/>
    <s v="Boomers"/>
    <s v="PhD"/>
    <s v="College"/>
    <s v="Married"/>
    <n v="44155"/>
    <n v="44155"/>
    <s v="Bracket 3"/>
    <n v="1"/>
    <n v="1"/>
    <s v="Parent"/>
    <s v="2014-01-19"/>
    <d v="2014-10-04T00:00:00"/>
    <n v="258"/>
    <n v="24"/>
    <n v="234"/>
    <d v="2014-02-12T00:00:00"/>
    <n v="22"/>
    <n v="1"/>
    <n v="9"/>
    <n v="0"/>
    <n v="0"/>
    <n v="14"/>
    <n v="46"/>
    <n v="0.17829457364341086"/>
    <x v="4"/>
    <s v="No"/>
    <n v="1"/>
    <x v="0"/>
    <n v="2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136"/>
    <n v="1992"/>
    <n v="32"/>
    <s v="Millennials"/>
    <s v="High School"/>
    <s v="No College"/>
    <s v="Single"/>
    <n v="7500"/>
    <n v="90000"/>
    <s v="Bracket 5"/>
    <n v="1"/>
    <n v="0"/>
    <s v="Parent"/>
    <s v="2012-12-03"/>
    <d v="2014-10-04T00:00:00"/>
    <n v="670"/>
    <n v="63"/>
    <n v="607"/>
    <d v="2013-02-04T00:00:00"/>
    <n v="10"/>
    <n v="17"/>
    <n v="18"/>
    <n v="8"/>
    <n v="26"/>
    <n v="40"/>
    <n v="119"/>
    <n v="0.17761194029850746"/>
    <x v="4"/>
    <s v="Yes"/>
    <n v="4"/>
    <x v="1"/>
    <n v="2"/>
    <n v="3"/>
    <n v="2"/>
    <x v="2"/>
    <n v="9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98"/>
    <n v="1973"/>
    <n v="51"/>
    <s v="Gen X"/>
    <s v="Bachelors"/>
    <s v="College"/>
    <s v="Married"/>
    <n v="24639"/>
    <n v="24639"/>
    <s v="Bracket 2"/>
    <n v="1"/>
    <n v="1"/>
    <s v="Parent"/>
    <s v="2014-01-28"/>
    <d v="2014-10-04T00:00:00"/>
    <n v="249"/>
    <n v="3"/>
    <n v="246"/>
    <d v="2014-01-31T00:00:00"/>
    <n v="20"/>
    <n v="3"/>
    <n v="16"/>
    <n v="0"/>
    <n v="4"/>
    <n v="1"/>
    <n v="44"/>
    <n v="0.17670682730923695"/>
    <x v="4"/>
    <s v="No"/>
    <n v="3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176"/>
    <n v="1988"/>
    <n v="36"/>
    <s v="Millennials"/>
    <s v="Bachelors"/>
    <s v="College"/>
    <s v="Partner"/>
    <n v="29604"/>
    <n v="29604"/>
    <s v="Bracket 2"/>
    <n v="1"/>
    <n v="0"/>
    <s v="Parent"/>
    <s v="2013-12-08"/>
    <d v="2014-10-04T00:00:00"/>
    <n v="300"/>
    <n v="88"/>
    <n v="212"/>
    <d v="2014-03-06T00:00:00"/>
    <n v="7"/>
    <n v="6"/>
    <n v="13"/>
    <n v="7"/>
    <n v="6"/>
    <n v="14"/>
    <n v="53"/>
    <n v="0.17666666666666667"/>
    <x v="4"/>
    <s v="Yes"/>
    <n v="1"/>
    <x v="0"/>
    <n v="3"/>
    <n v="1"/>
    <n v="0"/>
    <x v="0"/>
    <n v="9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9909"/>
    <n v="1996"/>
    <n v="28"/>
    <s v="Gen Z"/>
    <s v="Postgraduate"/>
    <s v="College"/>
    <s v="Married"/>
    <n v="7500"/>
    <n v="90000"/>
    <s v="Bracket 5"/>
    <n v="0"/>
    <n v="0"/>
    <s v="Not Parent"/>
    <s v="2012-11-09"/>
    <d v="2014-10-04T00:00:00"/>
    <n v="694"/>
    <n v="24"/>
    <n v="670"/>
    <d v="2012-12-03T00:00:00"/>
    <n v="3"/>
    <n v="18"/>
    <n v="14"/>
    <n v="15"/>
    <n v="22"/>
    <n v="50"/>
    <n v="122"/>
    <n v="0.17579250720461095"/>
    <x v="4"/>
    <s v="No"/>
    <n v="3"/>
    <x v="0"/>
    <n v="3"/>
    <n v="3"/>
    <n v="1"/>
    <x v="0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6866"/>
    <n v="1969"/>
    <n v="55"/>
    <s v="Gen X"/>
    <s v="Master"/>
    <s v="College"/>
    <s v="Partner"/>
    <n v="35924"/>
    <n v="35924"/>
    <s v="Bracket 3"/>
    <n v="1"/>
    <n v="1"/>
    <s v="Parent"/>
    <s v="2014-03-23"/>
    <d v="2014-10-04T00:00:00"/>
    <n v="195"/>
    <n v="56"/>
    <n v="139"/>
    <d v="2014-05-18T00:00:00"/>
    <n v="8"/>
    <n v="0"/>
    <n v="14"/>
    <n v="2"/>
    <n v="3"/>
    <n v="7"/>
    <n v="34"/>
    <n v="0.17435897435897435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216"/>
    <n v="1971"/>
    <n v="53"/>
    <s v="Gen X"/>
    <s v="Bachelors"/>
    <s v="College"/>
    <s v="Married"/>
    <n v="35788"/>
    <n v="35788"/>
    <s v="Bracket 3"/>
    <n v="1"/>
    <n v="1"/>
    <s v="Parent"/>
    <s v="2014-01-23"/>
    <d v="2014-10-04T00:00:00"/>
    <n v="254"/>
    <n v="34"/>
    <n v="220"/>
    <d v="2014-02-26T00:00:00"/>
    <n v="23"/>
    <n v="2"/>
    <n v="11"/>
    <n v="3"/>
    <n v="1"/>
    <n v="4"/>
    <n v="44"/>
    <n v="0.17322834645669291"/>
    <x v="4"/>
    <s v="No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532"/>
    <n v="1980"/>
    <n v="44"/>
    <s v="Millennials"/>
    <s v="Bachelors"/>
    <s v="College"/>
    <s v="Married"/>
    <n v="43586"/>
    <n v="43586"/>
    <s v="Bracket 3"/>
    <n v="0"/>
    <n v="1"/>
    <s v="Parent"/>
    <s v="2012-08-30"/>
    <d v="2014-10-04T00:00:00"/>
    <n v="765"/>
    <n v="26"/>
    <n v="739"/>
    <d v="2012-09-25T00:00:00"/>
    <n v="99"/>
    <n v="2"/>
    <n v="11"/>
    <n v="4"/>
    <n v="0"/>
    <n v="16"/>
    <n v="132"/>
    <n v="0.17254901960784313"/>
    <x v="4"/>
    <s v="No"/>
    <n v="3"/>
    <x v="0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346"/>
    <n v="1973"/>
    <n v="51"/>
    <s v="Gen X"/>
    <s v="Postgraduate"/>
    <s v="College"/>
    <s v="Married"/>
    <n v="23559"/>
    <n v="23559"/>
    <s v="Bracket 2"/>
    <n v="1"/>
    <n v="0"/>
    <s v="Parent"/>
    <s v="2013-07-03"/>
    <d v="2014-10-04T00:00:00"/>
    <n v="458"/>
    <n v="87"/>
    <n v="371"/>
    <d v="2013-09-28T00:00:00"/>
    <n v="25"/>
    <n v="5"/>
    <n v="19"/>
    <n v="7"/>
    <n v="0"/>
    <n v="23"/>
    <n v="79"/>
    <n v="0.17248908296943233"/>
    <x v="4"/>
    <s v="Yes"/>
    <n v="3"/>
    <x v="0"/>
    <n v="3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548"/>
    <n v="1981"/>
    <n v="43"/>
    <s v="Millennials"/>
    <s v="Bachelors"/>
    <s v="College"/>
    <s v="Single"/>
    <n v="41967"/>
    <n v="41967"/>
    <s v="Bracket 3"/>
    <n v="1"/>
    <n v="1"/>
    <s v="Parent"/>
    <s v="2013-11-23"/>
    <d v="2014-10-04T00:00:00"/>
    <n v="315"/>
    <n v="66"/>
    <n v="249"/>
    <d v="2014-01-28T00:00:00"/>
    <n v="23"/>
    <n v="4"/>
    <n v="10"/>
    <n v="0"/>
    <n v="2"/>
    <n v="15"/>
    <n v="54"/>
    <n v="0.17142857142857143"/>
    <x v="4"/>
    <s v="Yes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"/>
    <n v="1970"/>
    <n v="54"/>
    <s v="Gen X"/>
    <s v="Bachelors"/>
    <s v="College"/>
    <s v="Single"/>
    <n v="20587"/>
    <n v="20587"/>
    <s v="Bracket 2"/>
    <n v="1"/>
    <n v="0"/>
    <s v="Parent"/>
    <s v="2014-05-11"/>
    <d v="2014-10-04T00:00:00"/>
    <n v="146"/>
    <n v="39"/>
    <n v="107"/>
    <d v="2014-06-19T00:00:00"/>
    <n v="2"/>
    <n v="3"/>
    <n v="6"/>
    <n v="4"/>
    <n v="1"/>
    <n v="9"/>
    <n v="25"/>
    <n v="0.17123287671232876"/>
    <x v="4"/>
    <s v="No"/>
    <n v="1"/>
    <x v="0"/>
    <n v="2"/>
    <n v="1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973"/>
    <n v="1970"/>
    <n v="54"/>
    <s v="Gen X"/>
    <s v="Bachelors"/>
    <s v="College"/>
    <s v="Single"/>
    <n v="20587"/>
    <n v="20587"/>
    <s v="Bracket 2"/>
    <n v="1"/>
    <n v="0"/>
    <s v="Parent"/>
    <s v="2014-05-11"/>
    <d v="2014-10-04T00:00:00"/>
    <n v="146"/>
    <n v="39"/>
    <n v="107"/>
    <d v="2014-06-19T00:00:00"/>
    <n v="2"/>
    <n v="3"/>
    <n v="6"/>
    <n v="4"/>
    <n v="1"/>
    <n v="9"/>
    <n v="25"/>
    <n v="0.17123287671232876"/>
    <x v="4"/>
    <s v="No"/>
    <n v="1"/>
    <x v="0"/>
    <n v="2"/>
    <n v="1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669"/>
    <n v="1981"/>
    <n v="43"/>
    <s v="Millennials"/>
    <s v="High School"/>
    <s v="No College"/>
    <s v="Married"/>
    <n v="24480"/>
    <n v="24480"/>
    <s v="Bracket 2"/>
    <n v="1"/>
    <n v="0"/>
    <s v="Parent"/>
    <s v="2013-02-11"/>
    <d v="2014-10-04T00:00:00"/>
    <n v="600"/>
    <n v="46"/>
    <n v="554"/>
    <d v="2013-03-29T00:00:00"/>
    <n v="4"/>
    <n v="19"/>
    <n v="9"/>
    <n v="28"/>
    <n v="25"/>
    <n v="17"/>
    <n v="102"/>
    <n v="0.17"/>
    <x v="4"/>
    <s v="No"/>
    <n v="3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839"/>
    <n v="1958"/>
    <n v="66"/>
    <s v="Boomers"/>
    <s v="High School"/>
    <s v="No College"/>
    <s v="Single"/>
    <n v="15056"/>
    <n v="15056"/>
    <s v="Bracket 2"/>
    <n v="1"/>
    <n v="1"/>
    <s v="Parent"/>
    <s v="2013-05-03"/>
    <d v="2014-10-04T00:00:00"/>
    <n v="519"/>
    <n v="76"/>
    <n v="443"/>
    <d v="2013-07-18T00:00:00"/>
    <n v="6"/>
    <n v="12"/>
    <n v="3"/>
    <n v="21"/>
    <n v="6"/>
    <n v="40"/>
    <n v="88"/>
    <n v="0.16955684007707128"/>
    <x v="4"/>
    <s v="Yes"/>
    <n v="5"/>
    <x v="1"/>
    <n v="3"/>
    <n v="2"/>
    <n v="2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85"/>
    <n v="1965"/>
    <n v="59"/>
    <s v="Gen X"/>
    <s v="Master"/>
    <s v="College"/>
    <s v="Single"/>
    <n v="33168"/>
    <n v="33168"/>
    <s v="Bracket 3"/>
    <n v="0"/>
    <n v="1"/>
    <s v="Parent"/>
    <s v="2012-10-13"/>
    <d v="2014-10-04T00:00:00"/>
    <n v="721"/>
    <n v="0"/>
    <n v="721"/>
    <d v="2012-10-13T00:00:00"/>
    <n v="80"/>
    <n v="1"/>
    <n v="37"/>
    <n v="0"/>
    <n v="1"/>
    <n v="3"/>
    <n v="122"/>
    <n v="0.16920943134535368"/>
    <x v="4"/>
    <s v="No"/>
    <n v="3"/>
    <x v="0"/>
    <n v="4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998"/>
    <n v="1958"/>
    <n v="66"/>
    <s v="Boomers"/>
    <s v="Bachelors"/>
    <s v="College"/>
    <s v="Partner"/>
    <n v="28087"/>
    <n v="28087"/>
    <s v="Bracket 2"/>
    <n v="1"/>
    <n v="1"/>
    <s v="Parent"/>
    <s v="2012-12-11"/>
    <d v="2014-10-04T00:00:00"/>
    <n v="662"/>
    <n v="77"/>
    <n v="585"/>
    <d v="2013-02-26T00:00:00"/>
    <n v="53"/>
    <n v="8"/>
    <n v="17"/>
    <n v="13"/>
    <n v="0"/>
    <n v="21"/>
    <n v="112"/>
    <n v="0.16918429003021149"/>
    <x v="4"/>
    <s v="Yes"/>
    <n v="3"/>
    <x v="0"/>
    <n v="2"/>
    <n v="2"/>
    <n v="2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363"/>
    <n v="1974"/>
    <n v="50"/>
    <s v="Gen X"/>
    <s v="Postgraduate"/>
    <s v="College"/>
    <s v="Married"/>
    <n v="20130"/>
    <n v="20130"/>
    <s v="Bracket 2"/>
    <n v="0"/>
    <n v="0"/>
    <s v="Not Parent"/>
    <s v="2014-03-17"/>
    <d v="2014-10-04T00:00:00"/>
    <n v="201"/>
    <n v="99"/>
    <n v="102"/>
    <d v="2014-06-24T00:00:00"/>
    <n v="0"/>
    <n v="6"/>
    <n v="3"/>
    <n v="7"/>
    <n v="6"/>
    <n v="12"/>
    <n v="34"/>
    <n v="0.1691542288557214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106"/>
    <n v="1974"/>
    <n v="50"/>
    <s v="Gen X"/>
    <s v="Postgraduate"/>
    <s v="College"/>
    <s v="Married"/>
    <n v="20130"/>
    <n v="20130"/>
    <s v="Bracket 2"/>
    <n v="0"/>
    <n v="0"/>
    <s v="Not Parent"/>
    <s v="2014-03-17"/>
    <d v="2014-10-04T00:00:00"/>
    <n v="201"/>
    <n v="99"/>
    <n v="102"/>
    <d v="2014-06-24T00:00:00"/>
    <n v="0"/>
    <n v="6"/>
    <n v="3"/>
    <n v="7"/>
    <n v="6"/>
    <n v="12"/>
    <n v="34"/>
    <n v="0.1691542288557214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369"/>
    <n v="1981"/>
    <n v="43"/>
    <s v="Millennials"/>
    <s v="Master"/>
    <s v="College"/>
    <s v="Married"/>
    <n v="36959"/>
    <n v="36959"/>
    <s v="Bracket 3"/>
    <n v="1"/>
    <n v="0"/>
    <s v="Parent"/>
    <s v="2013-10-02"/>
    <d v="2014-10-04T00:00:00"/>
    <n v="367"/>
    <n v="56"/>
    <n v="311"/>
    <d v="2013-11-27T00:00:00"/>
    <n v="25"/>
    <n v="6"/>
    <n v="25"/>
    <n v="6"/>
    <n v="0"/>
    <n v="0"/>
    <n v="62"/>
    <n v="0.16893732970027248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918"/>
    <n v="1981"/>
    <n v="43"/>
    <s v="Millennials"/>
    <s v="Bachelors"/>
    <s v="College"/>
    <s v="Divorced"/>
    <n v="28510"/>
    <n v="28510"/>
    <s v="Bracket 2"/>
    <n v="1"/>
    <n v="1"/>
    <s v="Parent"/>
    <s v="2013-04-13"/>
    <d v="2014-10-04T00:00:00"/>
    <n v="539"/>
    <n v="72"/>
    <n v="467"/>
    <d v="2013-06-24T00:00:00"/>
    <n v="44"/>
    <n v="5"/>
    <n v="19"/>
    <n v="0"/>
    <n v="4"/>
    <n v="19"/>
    <n v="91"/>
    <n v="0.16883116883116883"/>
    <x v="4"/>
    <s v="Yes"/>
    <n v="3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327"/>
    <n v="1959"/>
    <n v="65"/>
    <s v="Boomers"/>
    <s v="PhD"/>
    <s v="College"/>
    <s v="Married"/>
    <n v="36732"/>
    <n v="36732"/>
    <s v="Bracket 3"/>
    <n v="1"/>
    <n v="1"/>
    <s v="Parent"/>
    <s v="2013-12-29"/>
    <d v="2014-10-04T00:00:00"/>
    <n v="279"/>
    <n v="71"/>
    <n v="208"/>
    <d v="2014-03-10T00:00:00"/>
    <n v="21"/>
    <n v="5"/>
    <n v="3"/>
    <n v="10"/>
    <n v="1"/>
    <n v="7"/>
    <n v="47"/>
    <n v="0.16845878136200718"/>
    <x v="4"/>
    <s v="Yes"/>
    <n v="3"/>
    <x v="0"/>
    <n v="4"/>
    <n v="1"/>
    <n v="1"/>
    <x v="0"/>
    <n v="2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458"/>
    <n v="1956"/>
    <n v="68"/>
    <s v="Boomers"/>
    <s v="Master"/>
    <s v="College"/>
    <s v="Partner"/>
    <n v="34941"/>
    <n v="34941"/>
    <s v="Bracket 3"/>
    <n v="1"/>
    <n v="1"/>
    <s v="Parent"/>
    <s v="2013-03-06"/>
    <d v="2014-10-04T00:00:00"/>
    <n v="577"/>
    <n v="26"/>
    <n v="551"/>
    <d v="2013-04-01T00:00:00"/>
    <n v="39"/>
    <n v="2"/>
    <n v="25"/>
    <n v="4"/>
    <n v="3"/>
    <n v="24"/>
    <n v="97"/>
    <n v="0.1681109185441941"/>
    <x v="4"/>
    <s v="No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573"/>
    <n v="1978"/>
    <n v="46"/>
    <s v="Gen X"/>
    <s v="PhD"/>
    <s v="College"/>
    <s v="Single"/>
    <n v="31626"/>
    <n v="31626"/>
    <s v="Bracket 3"/>
    <n v="1"/>
    <n v="0"/>
    <s v="Parent"/>
    <s v="2013-05-10"/>
    <d v="2014-10-04T00:00:00"/>
    <n v="512"/>
    <n v="12"/>
    <n v="500"/>
    <d v="2013-05-22T00:00:00"/>
    <n v="39"/>
    <n v="1"/>
    <n v="9"/>
    <n v="2"/>
    <n v="1"/>
    <n v="34"/>
    <n v="86"/>
    <n v="0.16796875"/>
    <x v="4"/>
    <s v="No"/>
    <n v="1"/>
    <x v="0"/>
    <n v="2"/>
    <n v="2"/>
    <n v="1"/>
    <x v="0"/>
    <n v="7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1321"/>
    <n v="1974"/>
    <n v="50"/>
    <s v="Gen X"/>
    <s v="Bachelors"/>
    <s v="College"/>
    <s v="Married"/>
    <n v="26067"/>
    <n v="26067"/>
    <s v="Bracket 2"/>
    <n v="1"/>
    <n v="0"/>
    <s v="Parent"/>
    <s v="2013-11-04"/>
    <d v="2014-10-04T00:00:00"/>
    <n v="334"/>
    <n v="49"/>
    <n v="285"/>
    <d v="2013-12-23T00:00:00"/>
    <n v="22"/>
    <n v="2"/>
    <n v="18"/>
    <n v="0"/>
    <n v="2"/>
    <n v="12"/>
    <n v="56"/>
    <n v="0.16766467065868262"/>
    <x v="4"/>
    <s v="No"/>
    <n v="3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839"/>
    <n v="1976"/>
    <n v="48"/>
    <s v="Gen X"/>
    <s v="Bachelors"/>
    <s v="College"/>
    <s v="Partner"/>
    <n v="36283"/>
    <n v="36283"/>
    <s v="Bracket 3"/>
    <n v="1"/>
    <n v="1"/>
    <s v="Parent"/>
    <s v="2014-04-14"/>
    <d v="2014-10-04T00:00:00"/>
    <n v="173"/>
    <n v="42"/>
    <n v="131"/>
    <d v="2014-05-26T00:00:00"/>
    <n v="6"/>
    <n v="5"/>
    <n v="5"/>
    <n v="8"/>
    <n v="0"/>
    <n v="5"/>
    <n v="29"/>
    <n v="0.16763005780346821"/>
    <x v="4"/>
    <s v="No"/>
    <n v="2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471"/>
    <n v="1971"/>
    <n v="53"/>
    <s v="Gen X"/>
    <s v="Master"/>
    <s v="College"/>
    <s v="Single"/>
    <n v="36230"/>
    <n v="36230"/>
    <s v="Bracket 3"/>
    <n v="1"/>
    <n v="0"/>
    <s v="Parent"/>
    <s v="2013-10-17"/>
    <d v="2014-10-04T00:00:00"/>
    <n v="352"/>
    <n v="17"/>
    <n v="335"/>
    <d v="2013-11-03T00:00:00"/>
    <n v="14"/>
    <n v="2"/>
    <n v="30"/>
    <n v="8"/>
    <n v="2"/>
    <n v="3"/>
    <n v="59"/>
    <n v="0.16761363636363635"/>
    <x v="4"/>
    <s v="No"/>
    <n v="1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236"/>
    <n v="1975"/>
    <n v="49"/>
    <s v="Gen X"/>
    <s v="Master"/>
    <s v="College"/>
    <s v="Single"/>
    <n v="31160"/>
    <n v="31160"/>
    <s v="Bracket 2"/>
    <n v="1"/>
    <n v="0"/>
    <s v="Parent"/>
    <s v="2013-09-16"/>
    <d v="2014-10-04T00:00:00"/>
    <n v="383"/>
    <n v="59"/>
    <n v="324"/>
    <d v="2013-11-14T00:00:00"/>
    <n v="16"/>
    <n v="3"/>
    <n v="25"/>
    <n v="6"/>
    <n v="1"/>
    <n v="13"/>
    <n v="64"/>
    <n v="0.16710182767624021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770"/>
    <n v="1985"/>
    <n v="39"/>
    <s v="Millennials"/>
    <s v="Bachelors"/>
    <s v="College"/>
    <s v="Married"/>
    <n v="21355"/>
    <n v="21355"/>
    <s v="Bracket 2"/>
    <n v="1"/>
    <n v="0"/>
    <s v="Parent"/>
    <s v="2013-08-20"/>
    <d v="2014-10-04T00:00:00"/>
    <n v="410"/>
    <n v="5"/>
    <n v="405"/>
    <d v="2013-08-25T00:00:00"/>
    <n v="5"/>
    <n v="13"/>
    <n v="14"/>
    <n v="0"/>
    <n v="5"/>
    <n v="31"/>
    <n v="68"/>
    <n v="0.16585365853658537"/>
    <x v="4"/>
    <s v="No"/>
    <n v="2"/>
    <x v="0"/>
    <n v="2"/>
    <n v="2"/>
    <n v="1"/>
    <x v="0"/>
    <n v="6"/>
    <n v="0"/>
    <n v="0"/>
    <n v="1"/>
    <n v="0"/>
    <n v="0"/>
    <n v="1"/>
    <x v="3"/>
    <n v="1"/>
    <s v="Converted"/>
    <x v="0"/>
    <n v="3"/>
    <n v="11"/>
    <n v="0"/>
    <n v="3"/>
    <n v="0"/>
    <n v="0"/>
    <n v="3"/>
    <x v="1"/>
  </r>
  <r>
    <n v="5710"/>
    <n v="1970"/>
    <n v="54"/>
    <s v="Gen X"/>
    <s v="Bachelors"/>
    <s v="College"/>
    <s v="Partner"/>
    <n v="40548"/>
    <n v="40548"/>
    <s v="Bracket 3"/>
    <n v="0"/>
    <n v="1"/>
    <s v="Parent"/>
    <s v="2012-10-10"/>
    <d v="2014-10-04T00:00:00"/>
    <n v="724"/>
    <n v="31"/>
    <n v="693"/>
    <d v="2012-11-10T00:00:00"/>
    <n v="110"/>
    <n v="0"/>
    <n v="5"/>
    <n v="2"/>
    <n v="0"/>
    <n v="3"/>
    <n v="120"/>
    <n v="0.16574585635359115"/>
    <x v="4"/>
    <s v="No"/>
    <n v="2"/>
    <x v="0"/>
    <n v="4"/>
    <n v="2"/>
    <n v="1"/>
    <x v="0"/>
    <n v="5"/>
    <n v="0"/>
    <n v="0"/>
    <n v="0"/>
    <n v="1"/>
    <n v="0"/>
    <n v="1"/>
    <x v="4"/>
    <n v="1"/>
    <s v="Converted"/>
    <x v="0"/>
    <n v="3"/>
    <n v="11"/>
    <n v="0"/>
    <n v="3"/>
    <n v="0"/>
    <n v="0"/>
    <n v="3"/>
    <x v="1"/>
  </r>
  <r>
    <n v="6515"/>
    <n v="1977"/>
    <n v="47"/>
    <s v="Gen X"/>
    <s v="Bachelors"/>
    <s v="College"/>
    <s v="Partner"/>
    <n v="39771"/>
    <n v="39771"/>
    <s v="Bracket 3"/>
    <n v="1"/>
    <n v="0"/>
    <s v="Parent"/>
    <s v="2013-12-06"/>
    <d v="2014-10-04T00:00:00"/>
    <n v="302"/>
    <n v="92"/>
    <n v="210"/>
    <d v="2014-03-08T00:00:00"/>
    <n v="6"/>
    <n v="2"/>
    <n v="18"/>
    <n v="2"/>
    <n v="8"/>
    <n v="14"/>
    <n v="50"/>
    <n v="0.16556291390728478"/>
    <x v="4"/>
    <s v="Yes"/>
    <n v="1"/>
    <x v="0"/>
    <n v="3"/>
    <n v="2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642"/>
    <n v="1961"/>
    <n v="63"/>
    <s v="Boomers"/>
    <s v="Bachelors"/>
    <s v="College"/>
    <s v="Divorced"/>
    <n v="27215"/>
    <n v="27215"/>
    <s v="Bracket 2"/>
    <n v="2"/>
    <n v="1"/>
    <s v="Parent"/>
    <s v="2013-01-23"/>
    <d v="2014-10-04T00:00:00"/>
    <n v="619"/>
    <n v="50"/>
    <n v="569"/>
    <d v="2013-03-14T00:00:00"/>
    <n v="30"/>
    <n v="5"/>
    <n v="22"/>
    <n v="8"/>
    <n v="9"/>
    <n v="28"/>
    <n v="102"/>
    <n v="0.16478190630048464"/>
    <x v="4"/>
    <s v="Yes"/>
    <n v="4"/>
    <x v="1"/>
    <n v="4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116"/>
    <n v="1968"/>
    <n v="56"/>
    <s v="Gen X"/>
    <s v="Postgraduate"/>
    <s v="College"/>
    <s v="Married"/>
    <n v="48985"/>
    <n v="48985"/>
    <s v="Bracket 3"/>
    <n v="0"/>
    <n v="1"/>
    <s v="Parent"/>
    <s v="2013-07-05"/>
    <d v="2014-10-04T00:00:00"/>
    <n v="456"/>
    <n v="13"/>
    <n v="443"/>
    <d v="2013-07-18T00:00:00"/>
    <n v="19"/>
    <n v="13"/>
    <n v="18"/>
    <n v="10"/>
    <n v="7"/>
    <n v="8"/>
    <n v="75"/>
    <n v="0.16447368421052633"/>
    <x v="4"/>
    <s v="No"/>
    <n v="1"/>
    <x v="0"/>
    <n v="3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473"/>
    <n v="1960"/>
    <n v="64"/>
    <s v="Boomers"/>
    <s v="Postgraduate"/>
    <s v="College"/>
    <s v="Single"/>
    <n v="47823"/>
    <n v="47823"/>
    <s v="Bracket 3"/>
    <n v="0"/>
    <n v="1"/>
    <s v="Parent"/>
    <s v="2013-07-23"/>
    <d v="2014-10-04T00:00:00"/>
    <n v="438"/>
    <n v="0"/>
    <n v="438"/>
    <d v="2013-07-23T00:00:00"/>
    <n v="53"/>
    <n v="1"/>
    <n v="5"/>
    <n v="2"/>
    <n v="1"/>
    <n v="10"/>
    <n v="72"/>
    <n v="0.16438356164383561"/>
    <x v="4"/>
    <s v="No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178"/>
    <n v="1972"/>
    <n v="52"/>
    <s v="Gen X"/>
    <s v="Master"/>
    <s v="College"/>
    <s v="Single"/>
    <n v="42394"/>
    <n v="42394"/>
    <s v="Bracket 3"/>
    <n v="1"/>
    <n v="0"/>
    <s v="Parent"/>
    <s v="2014-03-23"/>
    <d v="2014-10-04T00:00:00"/>
    <n v="195"/>
    <n v="69"/>
    <n v="126"/>
    <d v="2014-05-31T00:00:00"/>
    <n v="15"/>
    <n v="2"/>
    <n v="10"/>
    <n v="0"/>
    <n v="1"/>
    <n v="4"/>
    <n v="32"/>
    <n v="0.1641025641025641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967"/>
    <n v="1963"/>
    <n v="61"/>
    <s v="Boomers"/>
    <s v="Bachelors"/>
    <s v="College"/>
    <s v="Divorced"/>
    <n v="33378"/>
    <n v="33378"/>
    <s v="Bracket 3"/>
    <n v="1"/>
    <n v="1"/>
    <s v="Parent"/>
    <s v="2013-02-06"/>
    <d v="2014-10-04T00:00:00"/>
    <n v="605"/>
    <n v="38"/>
    <n v="567"/>
    <d v="2013-03-16T00:00:00"/>
    <n v="33"/>
    <n v="6"/>
    <n v="40"/>
    <n v="3"/>
    <n v="7"/>
    <n v="10"/>
    <n v="99"/>
    <n v="0.16363636363636364"/>
    <x v="4"/>
    <s v="No"/>
    <n v="3"/>
    <x v="0"/>
    <n v="4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832"/>
    <n v="1976"/>
    <n v="48"/>
    <s v="Gen X"/>
    <s v="Master"/>
    <s v="College"/>
    <s v="Partner"/>
    <n v="37509"/>
    <n v="37509"/>
    <s v="Bracket 3"/>
    <n v="1"/>
    <n v="0"/>
    <s v="Parent"/>
    <s v="2012-09-12"/>
    <d v="2014-10-04T00:00:00"/>
    <n v="752"/>
    <n v="24"/>
    <n v="728"/>
    <d v="2012-10-06T00:00:00"/>
    <n v="37"/>
    <n v="5"/>
    <n v="56"/>
    <n v="12"/>
    <n v="8"/>
    <n v="5"/>
    <n v="123"/>
    <n v="0.16356382978723405"/>
    <x v="4"/>
    <s v="No"/>
    <n v="2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665"/>
    <n v="1977"/>
    <n v="47"/>
    <s v="Gen X"/>
    <s v="Postgraduate"/>
    <s v="College"/>
    <s v="Partner"/>
    <n v="25315"/>
    <n v="25315"/>
    <s v="Bracket 2"/>
    <n v="1"/>
    <n v="0"/>
    <s v="Parent"/>
    <s v="2013-11-07"/>
    <d v="2014-10-04T00:00:00"/>
    <n v="331"/>
    <n v="46"/>
    <n v="285"/>
    <d v="2013-12-23T00:00:00"/>
    <n v="1"/>
    <n v="9"/>
    <n v="8"/>
    <n v="11"/>
    <n v="3"/>
    <n v="22"/>
    <n v="54"/>
    <n v="0.16314199395770393"/>
    <x v="4"/>
    <s v="No"/>
    <n v="3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033"/>
    <n v="1973"/>
    <n v="51"/>
    <s v="Gen X"/>
    <s v="Postgraduate"/>
    <s v="College"/>
    <s v="Divorced"/>
    <n v="31163"/>
    <n v="31163"/>
    <s v="Bracket 2"/>
    <n v="1"/>
    <n v="0"/>
    <s v="Parent"/>
    <s v="2014-02-13"/>
    <d v="2014-10-04T00:00:00"/>
    <n v="233"/>
    <n v="54"/>
    <n v="179"/>
    <d v="2014-04-08T00:00:00"/>
    <n v="2"/>
    <n v="3"/>
    <n v="10"/>
    <n v="11"/>
    <n v="2"/>
    <n v="10"/>
    <n v="38"/>
    <n v="0.1630901287553648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751"/>
    <n v="1973"/>
    <n v="51"/>
    <s v="Gen X"/>
    <s v="Postgraduate"/>
    <s v="College"/>
    <s v="Divorced"/>
    <n v="31163"/>
    <n v="31163"/>
    <s v="Bracket 2"/>
    <n v="1"/>
    <n v="0"/>
    <s v="Parent"/>
    <s v="2014-02-13"/>
    <d v="2014-10-04T00:00:00"/>
    <n v="233"/>
    <n v="54"/>
    <n v="179"/>
    <d v="2014-04-08T00:00:00"/>
    <n v="2"/>
    <n v="3"/>
    <n v="10"/>
    <n v="11"/>
    <n v="2"/>
    <n v="10"/>
    <n v="38"/>
    <n v="0.1630901287553648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458"/>
    <n v="1982"/>
    <n v="42"/>
    <s v="Millennials"/>
    <s v="Master"/>
    <s v="College"/>
    <s v="Married"/>
    <n v="21059"/>
    <n v="21059"/>
    <s v="Bracket 2"/>
    <n v="1"/>
    <n v="0"/>
    <s v="Parent"/>
    <s v="2014-01-07"/>
    <d v="2014-10-04T00:00:00"/>
    <n v="270"/>
    <n v="40"/>
    <n v="230"/>
    <d v="2014-02-16T00:00:00"/>
    <n v="8"/>
    <n v="3"/>
    <n v="19"/>
    <n v="3"/>
    <n v="3"/>
    <n v="8"/>
    <n v="44"/>
    <n v="0.16296296296296298"/>
    <x v="4"/>
    <s v="No"/>
    <n v="3"/>
    <x v="0"/>
    <n v="3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454"/>
    <n v="1979"/>
    <n v="45"/>
    <s v="Gen X"/>
    <s v="Master"/>
    <s v="College"/>
    <s v="Married"/>
    <n v="45057"/>
    <n v="45057"/>
    <s v="Bracket 3"/>
    <n v="1"/>
    <n v="0"/>
    <s v="Parent"/>
    <s v="2013-12-01"/>
    <d v="2014-10-04T00:00:00"/>
    <n v="307"/>
    <n v="80"/>
    <n v="227"/>
    <d v="2014-02-19T00:00:00"/>
    <n v="37"/>
    <n v="0"/>
    <n v="7"/>
    <n v="3"/>
    <n v="0"/>
    <n v="3"/>
    <n v="50"/>
    <n v="0.16286644951140064"/>
    <x v="4"/>
    <s v="Yes"/>
    <n v="1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878"/>
    <n v="1985"/>
    <n v="39"/>
    <s v="Millennials"/>
    <s v="Postgraduate"/>
    <s v="College"/>
    <s v="Married"/>
    <n v="23148"/>
    <n v="23148"/>
    <s v="Bracket 2"/>
    <n v="0"/>
    <n v="0"/>
    <s v="Not Parent"/>
    <s v="2014-02-18"/>
    <d v="2014-10-04T00:00:00"/>
    <n v="228"/>
    <n v="83"/>
    <n v="145"/>
    <d v="2014-05-12T00:00:00"/>
    <n v="4"/>
    <n v="6"/>
    <n v="8"/>
    <n v="6"/>
    <n v="3"/>
    <n v="10"/>
    <n v="37"/>
    <n v="0.16228070175438597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738"/>
    <n v="1951"/>
    <n v="73"/>
    <s v="Boomers"/>
    <s v="Master"/>
    <s v="College"/>
    <s v="Single"/>
    <n v="49389"/>
    <n v="49389"/>
    <s v="Bracket 3"/>
    <n v="1"/>
    <n v="1"/>
    <s v="Parent"/>
    <s v="2013-08-29"/>
    <d v="2014-10-04T00:00:00"/>
    <n v="401"/>
    <n v="55"/>
    <n v="346"/>
    <d v="2013-10-23T00:00:00"/>
    <n v="40"/>
    <n v="0"/>
    <n v="19"/>
    <n v="2"/>
    <n v="1"/>
    <n v="3"/>
    <n v="65"/>
    <n v="0.16209476309226933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470"/>
    <n v="1979"/>
    <n v="45"/>
    <s v="Gen X"/>
    <s v="Master"/>
    <s v="College"/>
    <s v="Married"/>
    <n v="40662"/>
    <n v="40662"/>
    <s v="Bracket 3"/>
    <n v="1"/>
    <n v="0"/>
    <s v="Parent"/>
    <s v="2013-03-15"/>
    <d v="2014-10-04T00:00:00"/>
    <n v="568"/>
    <n v="0"/>
    <n v="568"/>
    <d v="2013-03-15T00:00:00"/>
    <n v="40"/>
    <n v="2"/>
    <n v="23"/>
    <n v="0"/>
    <n v="4"/>
    <n v="23"/>
    <n v="92"/>
    <n v="0.1619718309859155"/>
    <x v="4"/>
    <s v="No"/>
    <n v="2"/>
    <x v="0"/>
    <n v="3"/>
    <n v="2"/>
    <n v="1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516"/>
    <n v="1969"/>
    <n v="55"/>
    <s v="Gen X"/>
    <s v="Postgraduate"/>
    <s v="College"/>
    <s v="Married"/>
    <n v="46831"/>
    <n v="46831"/>
    <s v="Bracket 3"/>
    <n v="1"/>
    <n v="1"/>
    <s v="Parent"/>
    <s v="2013-06-08"/>
    <d v="2014-10-04T00:00:00"/>
    <n v="483"/>
    <n v="84"/>
    <n v="399"/>
    <d v="2013-08-31T00:00:00"/>
    <n v="22"/>
    <n v="2"/>
    <n v="10"/>
    <n v="6"/>
    <n v="4"/>
    <n v="34"/>
    <n v="78"/>
    <n v="0.16149068322981366"/>
    <x v="4"/>
    <s v="Yes"/>
    <n v="2"/>
    <x v="0"/>
    <n v="2"/>
    <n v="1"/>
    <n v="2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437"/>
    <n v="1985"/>
    <n v="39"/>
    <s v="Millennials"/>
    <s v="Postgraduate"/>
    <s v="College"/>
    <s v="Single"/>
    <n v="41473"/>
    <n v="41473"/>
    <s v="Bracket 3"/>
    <n v="1"/>
    <n v="0"/>
    <s v="Parent"/>
    <s v="2013-06-19"/>
    <d v="2014-10-04T00:00:00"/>
    <n v="472"/>
    <n v="80"/>
    <n v="392"/>
    <d v="2013-09-07T00:00:00"/>
    <n v="21"/>
    <n v="8"/>
    <n v="20"/>
    <n v="15"/>
    <n v="3"/>
    <n v="9"/>
    <n v="76"/>
    <n v="0.16101694915254236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297"/>
    <n v="1969"/>
    <n v="55"/>
    <s v="Gen X"/>
    <s v="Bachelors"/>
    <s v="College"/>
    <s v="Partner"/>
    <n v="23228"/>
    <n v="23228"/>
    <s v="Bracket 2"/>
    <n v="1"/>
    <n v="0"/>
    <s v="Parent"/>
    <s v="2014-01-26"/>
    <d v="2014-10-04T00:00:00"/>
    <n v="251"/>
    <n v="71"/>
    <n v="180"/>
    <d v="2014-04-07T00:00:00"/>
    <n v="13"/>
    <n v="2"/>
    <n v="18"/>
    <n v="6"/>
    <n v="1"/>
    <n v="0"/>
    <n v="40"/>
    <n v="0.15936254980079681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212"/>
    <n v="1986"/>
    <n v="38"/>
    <s v="Millennials"/>
    <s v="Master"/>
    <s v="College"/>
    <s v="Partner"/>
    <n v="42386"/>
    <n v="42386"/>
    <s v="Bracket 3"/>
    <n v="1"/>
    <n v="0"/>
    <s v="Parent"/>
    <s v="2013-01-13"/>
    <d v="2014-10-04T00:00:00"/>
    <n v="629"/>
    <n v="43"/>
    <n v="586"/>
    <d v="2013-02-25T00:00:00"/>
    <n v="65"/>
    <n v="4"/>
    <n v="16"/>
    <n v="0"/>
    <n v="4"/>
    <n v="11"/>
    <n v="100"/>
    <n v="0.1589825119236884"/>
    <x v="4"/>
    <s v="No"/>
    <n v="1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738"/>
    <n v="1986"/>
    <n v="38"/>
    <s v="Millennials"/>
    <s v="Master"/>
    <s v="College"/>
    <s v="Partner"/>
    <n v="42386"/>
    <n v="42386"/>
    <s v="Bracket 3"/>
    <n v="1"/>
    <n v="0"/>
    <s v="Parent"/>
    <s v="2013-01-13"/>
    <d v="2014-10-04T00:00:00"/>
    <n v="629"/>
    <n v="43"/>
    <n v="586"/>
    <d v="2013-02-25T00:00:00"/>
    <n v="65"/>
    <n v="4"/>
    <n v="16"/>
    <n v="0"/>
    <n v="4"/>
    <n v="11"/>
    <n v="100"/>
    <n v="0.1589825119236884"/>
    <x v="4"/>
    <s v="No"/>
    <n v="1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201"/>
    <n v="1978"/>
    <n v="46"/>
    <s v="Gen X"/>
    <s v="Bachelors"/>
    <s v="College"/>
    <s v="Single"/>
    <n v="38643"/>
    <n v="38643"/>
    <s v="Bracket 3"/>
    <n v="1"/>
    <n v="1"/>
    <s v="Parent"/>
    <s v="2013-11-29"/>
    <d v="2014-10-04T00:00:00"/>
    <n v="309"/>
    <n v="45"/>
    <n v="264"/>
    <d v="2014-01-13T00:00:00"/>
    <n v="22"/>
    <n v="2"/>
    <n v="14"/>
    <n v="0"/>
    <n v="1"/>
    <n v="10"/>
    <n v="49"/>
    <n v="0.15857605177993528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1"/>
    <n v="3"/>
    <n v="11"/>
    <n v="0"/>
    <n v="3"/>
    <n v="0"/>
    <n v="0"/>
    <n v="3"/>
    <x v="1"/>
  </r>
  <r>
    <n v="6690"/>
    <n v="1966"/>
    <n v="58"/>
    <s v="Gen X"/>
    <s v="Master"/>
    <s v="College"/>
    <s v="Married"/>
    <n v="38179"/>
    <n v="38179"/>
    <s v="Bracket 3"/>
    <n v="1"/>
    <n v="1"/>
    <s v="Parent"/>
    <s v="2013-03-14"/>
    <d v="2014-10-04T00:00:00"/>
    <n v="569"/>
    <n v="30"/>
    <n v="539"/>
    <d v="2013-04-13T00:00:00"/>
    <n v="38"/>
    <n v="4"/>
    <n v="22"/>
    <n v="4"/>
    <n v="2"/>
    <n v="20"/>
    <n v="90"/>
    <n v="0.15817223198594024"/>
    <x v="4"/>
    <s v="No"/>
    <n v="4"/>
    <x v="1"/>
    <n v="3"/>
    <n v="3"/>
    <n v="1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967"/>
    <n v="1952"/>
    <n v="72"/>
    <s v="Boomers"/>
    <s v="Bachelors"/>
    <s v="College"/>
    <s v="Partner"/>
    <n v="33402"/>
    <n v="33402"/>
    <s v="Bracket 3"/>
    <n v="1"/>
    <n v="1"/>
    <s v="Parent"/>
    <s v="2013-07-18"/>
    <d v="2014-10-04T00:00:00"/>
    <n v="443"/>
    <n v="60"/>
    <n v="383"/>
    <d v="2013-09-16T00:00:00"/>
    <n v="26"/>
    <n v="2"/>
    <n v="19"/>
    <n v="10"/>
    <n v="5"/>
    <n v="8"/>
    <n v="70"/>
    <n v="0.1580135440180587"/>
    <x v="4"/>
    <s v="Yes"/>
    <n v="3"/>
    <x v="0"/>
    <n v="3"/>
    <n v="2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987"/>
    <n v="1987"/>
    <n v="37"/>
    <s v="Millennials"/>
    <s v="High School"/>
    <s v="No College"/>
    <s v="Single"/>
    <n v="21063"/>
    <n v="21063"/>
    <s v="Bracket 2"/>
    <n v="1"/>
    <n v="0"/>
    <s v="Parent"/>
    <s v="2013-09-25"/>
    <d v="2014-10-04T00:00:00"/>
    <n v="374"/>
    <n v="34"/>
    <n v="340"/>
    <d v="2013-10-29T00:00:00"/>
    <n v="1"/>
    <n v="10"/>
    <n v="11"/>
    <n v="19"/>
    <n v="3"/>
    <n v="15"/>
    <n v="59"/>
    <n v="0.15775401069518716"/>
    <x v="4"/>
    <s v="No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7181"/>
    <n v="1977"/>
    <n v="47"/>
    <s v="Gen X"/>
    <s v="Bachelors"/>
    <s v="College"/>
    <s v="Married"/>
    <n v="30368"/>
    <n v="30368"/>
    <s v="Bracket 2"/>
    <n v="0"/>
    <n v="1"/>
    <s v="Parent"/>
    <s v="2013-11-07"/>
    <d v="2014-10-04T00:00:00"/>
    <n v="331"/>
    <n v="97"/>
    <n v="234"/>
    <d v="2014-02-12T00:00:00"/>
    <n v="35"/>
    <n v="0"/>
    <n v="13"/>
    <n v="2"/>
    <n v="0"/>
    <n v="2"/>
    <n v="52"/>
    <n v="0.15709969788519637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1091"/>
    <n v="1953"/>
    <n v="71"/>
    <s v="Boomers"/>
    <s v="Bachelors"/>
    <s v="College"/>
    <s v="Partner"/>
    <n v="34587"/>
    <n v="34587"/>
    <s v="Bracket 3"/>
    <n v="1"/>
    <n v="1"/>
    <s v="Parent"/>
    <s v="2014-05-16"/>
    <d v="2014-10-04T00:00:00"/>
    <n v="141"/>
    <n v="68"/>
    <n v="73"/>
    <d v="2014-07-23T00:00:00"/>
    <n v="7"/>
    <n v="2"/>
    <n v="9"/>
    <n v="2"/>
    <n v="0"/>
    <n v="2"/>
    <n v="22"/>
    <n v="0.15602836879432624"/>
    <x v="4"/>
    <s v="Yes"/>
    <n v="2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974"/>
    <n v="1974"/>
    <n v="50"/>
    <s v="Gen X"/>
    <s v="Bachelors"/>
    <s v="College"/>
    <s v="Married"/>
    <n v="30631"/>
    <n v="30631"/>
    <s v="Bracket 2"/>
    <n v="1"/>
    <n v="0"/>
    <s v="Parent"/>
    <s v="2013-07-12"/>
    <d v="2014-10-04T00:00:00"/>
    <n v="449"/>
    <n v="75"/>
    <n v="374"/>
    <d v="2013-09-25T00:00:00"/>
    <n v="15"/>
    <n v="6"/>
    <n v="20"/>
    <n v="4"/>
    <n v="5"/>
    <n v="20"/>
    <n v="70"/>
    <n v="0.15590200445434299"/>
    <x v="4"/>
    <s v="Yes"/>
    <n v="1"/>
    <x v="0"/>
    <n v="2"/>
    <n v="3"/>
    <n v="1"/>
    <x v="2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519"/>
    <n v="1972"/>
    <n v="52"/>
    <s v="Gen X"/>
    <s v="PhD"/>
    <s v="College"/>
    <s v="Single"/>
    <n v="38578"/>
    <n v="38578"/>
    <s v="Bracket 3"/>
    <n v="1"/>
    <n v="1"/>
    <s v="Parent"/>
    <s v="2013-06-22"/>
    <d v="2014-10-04T00:00:00"/>
    <n v="469"/>
    <n v="2"/>
    <n v="467"/>
    <d v="2013-06-24T00:00:00"/>
    <n v="38"/>
    <n v="4"/>
    <n v="22"/>
    <n v="3"/>
    <n v="3"/>
    <n v="3"/>
    <n v="73"/>
    <n v="0.15565031982942432"/>
    <x v="4"/>
    <s v="No"/>
    <n v="3"/>
    <x v="0"/>
    <n v="3"/>
    <n v="3"/>
    <n v="0"/>
    <x v="0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9080"/>
    <n v="1972"/>
    <n v="52"/>
    <s v="Gen X"/>
    <s v="PhD"/>
    <s v="College"/>
    <s v="Single"/>
    <n v="38578"/>
    <n v="38578"/>
    <s v="Bracket 3"/>
    <n v="1"/>
    <n v="1"/>
    <s v="Parent"/>
    <s v="2013-06-22"/>
    <d v="2014-10-04T00:00:00"/>
    <n v="469"/>
    <n v="2"/>
    <n v="467"/>
    <d v="2013-06-24T00:00:00"/>
    <n v="38"/>
    <n v="4"/>
    <n v="22"/>
    <n v="3"/>
    <n v="3"/>
    <n v="3"/>
    <n v="73"/>
    <n v="0.15565031982942432"/>
    <x v="4"/>
    <s v="No"/>
    <n v="3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31"/>
    <n v="1956"/>
    <n v="68"/>
    <s v="Boomers"/>
    <s v="Master"/>
    <s v="College"/>
    <s v="Partner"/>
    <n v="28839"/>
    <n v="28839"/>
    <s v="Bracket 2"/>
    <n v="1"/>
    <n v="1"/>
    <s v="Parent"/>
    <s v="2014-03-11"/>
    <d v="2014-10-04T00:00:00"/>
    <n v="207"/>
    <n v="86"/>
    <n v="121"/>
    <d v="2014-06-05T00:00:00"/>
    <n v="24"/>
    <n v="0"/>
    <n v="7"/>
    <n v="0"/>
    <n v="0"/>
    <n v="1"/>
    <n v="32"/>
    <n v="0.15458937198067632"/>
    <x v="4"/>
    <s v="Yes"/>
    <n v="2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352"/>
    <n v="1963"/>
    <n v="61"/>
    <s v="Boomers"/>
    <s v="Bachelors"/>
    <s v="College"/>
    <s v="Widow"/>
    <n v="34213"/>
    <n v="34213"/>
    <s v="Bracket 3"/>
    <n v="1"/>
    <n v="1"/>
    <s v="Parent"/>
    <s v="2012-09-07"/>
    <d v="2014-10-04T00:00:00"/>
    <n v="757"/>
    <n v="2"/>
    <n v="755"/>
    <d v="2012-09-09T00:00:00"/>
    <n v="50"/>
    <n v="4"/>
    <n v="28"/>
    <n v="6"/>
    <n v="3"/>
    <n v="26"/>
    <n v="117"/>
    <n v="0.15455746367239101"/>
    <x v="4"/>
    <s v="No"/>
    <n v="3"/>
    <x v="0"/>
    <n v="2"/>
    <n v="3"/>
    <n v="1"/>
    <x v="2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5975"/>
    <n v="1967"/>
    <n v="57"/>
    <s v="Gen X"/>
    <s v="PhD"/>
    <s v="College"/>
    <s v="Single"/>
    <n v="40304"/>
    <n v="40304"/>
    <s v="Bracket 3"/>
    <n v="1"/>
    <n v="0"/>
    <s v="Parent"/>
    <s v="2013-09-30"/>
    <d v="2014-10-04T00:00:00"/>
    <n v="369"/>
    <n v="82"/>
    <n v="287"/>
    <d v="2013-12-21T00:00:00"/>
    <n v="37"/>
    <n v="0"/>
    <n v="17"/>
    <n v="0"/>
    <n v="0"/>
    <n v="3"/>
    <n v="57"/>
    <n v="0.15447154471544716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637"/>
    <n v="1964"/>
    <n v="60"/>
    <s v="Boomers"/>
    <s v="Bachelors"/>
    <s v="College"/>
    <s v="Married"/>
    <n v="40800"/>
    <n v="40800"/>
    <s v="Bracket 3"/>
    <n v="1"/>
    <n v="2"/>
    <s v="Parent"/>
    <s v="2013-01-01"/>
    <d v="2014-10-04T00:00:00"/>
    <n v="641"/>
    <n v="77"/>
    <n v="564"/>
    <d v="2013-03-19T00:00:00"/>
    <n v="24"/>
    <n v="0"/>
    <n v="27"/>
    <n v="8"/>
    <n v="30"/>
    <n v="10"/>
    <n v="99"/>
    <n v="0.1544461778471139"/>
    <x v="4"/>
    <s v="Yes"/>
    <n v="2"/>
    <x v="0"/>
    <n v="3"/>
    <n v="3"/>
    <n v="0"/>
    <x v="0"/>
    <n v="7"/>
    <n v="0"/>
    <n v="0"/>
    <n v="0"/>
    <n v="0"/>
    <n v="0"/>
    <n v="0"/>
    <x v="1"/>
    <n v="0"/>
    <s v="Not Converted"/>
    <x v="1"/>
    <n v="3"/>
    <n v="11"/>
    <n v="0"/>
    <n v="3"/>
    <n v="0"/>
    <n v="0"/>
    <n v="3"/>
    <x v="1"/>
  </r>
  <r>
    <n v="10703"/>
    <n v="1975"/>
    <n v="49"/>
    <s v="Gen X"/>
    <s v="Master"/>
    <s v="College"/>
    <s v="Single"/>
    <n v="46098"/>
    <n v="46098"/>
    <s v="Bracket 3"/>
    <n v="1"/>
    <n v="1"/>
    <s v="Parent"/>
    <s v="2012-08-18"/>
    <d v="2014-10-04T00:00:00"/>
    <n v="777"/>
    <n v="86"/>
    <n v="691"/>
    <d v="2012-11-12T00:00:00"/>
    <n v="57"/>
    <n v="0"/>
    <n v="27"/>
    <n v="0"/>
    <n v="0"/>
    <n v="36"/>
    <n v="120"/>
    <n v="0.15444015444015444"/>
    <x v="4"/>
    <s v="Yes"/>
    <n v="4"/>
    <x v="1"/>
    <n v="2"/>
    <n v="3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9"/>
    <n v="1975"/>
    <n v="49"/>
    <s v="Gen X"/>
    <s v="Master"/>
    <s v="College"/>
    <s v="Single"/>
    <n v="46098"/>
    <n v="46098"/>
    <s v="Bracket 3"/>
    <n v="1"/>
    <n v="1"/>
    <s v="Parent"/>
    <s v="2012-08-18"/>
    <d v="2014-10-04T00:00:00"/>
    <n v="777"/>
    <n v="86"/>
    <n v="691"/>
    <d v="2012-11-12T00:00:00"/>
    <n v="57"/>
    <n v="0"/>
    <n v="27"/>
    <n v="0"/>
    <n v="0"/>
    <n v="36"/>
    <n v="120"/>
    <n v="0.15444015444015444"/>
    <x v="4"/>
    <s v="Yes"/>
    <n v="4"/>
    <x v="1"/>
    <n v="2"/>
    <n v="3"/>
    <n v="2"/>
    <x v="2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804"/>
    <n v="1975"/>
    <n v="49"/>
    <s v="Gen X"/>
    <s v="Master"/>
    <s v="College"/>
    <s v="Single"/>
    <n v="46098"/>
    <n v="46098"/>
    <s v="Bracket 3"/>
    <n v="1"/>
    <n v="1"/>
    <s v="Parent"/>
    <s v="2012-08-18"/>
    <d v="2014-10-04T00:00:00"/>
    <n v="777"/>
    <n v="86"/>
    <n v="691"/>
    <d v="2012-11-12T00:00:00"/>
    <n v="57"/>
    <n v="0"/>
    <n v="27"/>
    <n v="0"/>
    <n v="0"/>
    <n v="36"/>
    <n v="120"/>
    <n v="0.15444015444015444"/>
    <x v="4"/>
    <s v="Yes"/>
    <n v="4"/>
    <x v="1"/>
    <n v="2"/>
    <n v="3"/>
    <n v="2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7124"/>
    <n v="1968"/>
    <n v="56"/>
    <s v="Gen X"/>
    <s v="Bachelors"/>
    <s v="College"/>
    <s v="Divorced"/>
    <n v="36997"/>
    <n v="36997"/>
    <s v="Bracket 3"/>
    <n v="1"/>
    <n v="1"/>
    <s v="Parent"/>
    <s v="2013-02-01"/>
    <d v="2014-10-04T00:00:00"/>
    <n v="610"/>
    <n v="72"/>
    <n v="538"/>
    <d v="2013-04-14T00:00:00"/>
    <n v="43"/>
    <n v="4"/>
    <n v="12"/>
    <n v="8"/>
    <n v="0"/>
    <n v="27"/>
    <n v="94"/>
    <n v="0.1540983606557377"/>
    <x v="4"/>
    <s v="Yes"/>
    <n v="5"/>
    <x v="1"/>
    <n v="4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487"/>
    <n v="1969"/>
    <n v="55"/>
    <s v="Gen X"/>
    <s v="Master"/>
    <s v="College"/>
    <s v="Single"/>
    <n v="39858"/>
    <n v="39858"/>
    <s v="Bracket 3"/>
    <n v="1"/>
    <n v="0"/>
    <s v="Parent"/>
    <s v="2013-01-24"/>
    <d v="2014-10-04T00:00:00"/>
    <n v="618"/>
    <n v="67"/>
    <n v="551"/>
    <d v="2013-04-01T00:00:00"/>
    <n v="15"/>
    <n v="20"/>
    <n v="25"/>
    <n v="2"/>
    <n v="7"/>
    <n v="26"/>
    <n v="95"/>
    <n v="0.15372168284789645"/>
    <x v="4"/>
    <s v="Yes"/>
    <n v="1"/>
    <x v="0"/>
    <n v="4"/>
    <n v="2"/>
    <n v="0"/>
    <x v="0"/>
    <n v="6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6507"/>
    <n v="1980"/>
    <n v="44"/>
    <s v="Millennials"/>
    <s v="Bachelors"/>
    <s v="College"/>
    <s v="Single"/>
    <n v="30828"/>
    <n v="30828"/>
    <s v="Bracket 2"/>
    <n v="1"/>
    <n v="0"/>
    <s v="Parent"/>
    <s v="2013-10-04"/>
    <d v="2014-10-04T00:00:00"/>
    <n v="365"/>
    <n v="16"/>
    <n v="349"/>
    <d v="2013-10-20T00:00:00"/>
    <n v="16"/>
    <n v="11"/>
    <n v="15"/>
    <n v="2"/>
    <n v="0"/>
    <n v="12"/>
    <n v="56"/>
    <n v="0.15342465753424658"/>
    <x v="4"/>
    <s v="No"/>
    <n v="2"/>
    <x v="0"/>
    <n v="4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880"/>
    <n v="1966"/>
    <n v="58"/>
    <s v="Gen X"/>
    <s v="High School"/>
    <s v="No College"/>
    <s v="Partner"/>
    <n v="22634"/>
    <n v="22634"/>
    <s v="Bracket 2"/>
    <n v="0"/>
    <n v="0"/>
    <s v="Not Parent"/>
    <s v="2013-01-16"/>
    <d v="2014-10-04T00:00:00"/>
    <n v="626"/>
    <n v="47"/>
    <n v="579"/>
    <d v="2013-03-04T00:00:00"/>
    <n v="2"/>
    <n v="23"/>
    <n v="11"/>
    <n v="8"/>
    <n v="6"/>
    <n v="46"/>
    <n v="96"/>
    <n v="0.15335463258785942"/>
    <x v="4"/>
    <s v="No"/>
    <n v="1"/>
    <x v="0"/>
    <n v="2"/>
    <n v="2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24"/>
    <n v="1966"/>
    <n v="58"/>
    <s v="Gen X"/>
    <s v="High School"/>
    <s v="No College"/>
    <s v="Partner"/>
    <n v="22634"/>
    <n v="22634"/>
    <s v="Bracket 2"/>
    <n v="0"/>
    <n v="0"/>
    <s v="Not Parent"/>
    <s v="2013-01-16"/>
    <d v="2014-10-04T00:00:00"/>
    <n v="626"/>
    <n v="47"/>
    <n v="579"/>
    <d v="2013-03-04T00:00:00"/>
    <n v="2"/>
    <n v="23"/>
    <n v="11"/>
    <n v="8"/>
    <n v="6"/>
    <n v="46"/>
    <n v="96"/>
    <n v="0.15335463258785942"/>
    <x v="4"/>
    <s v="No"/>
    <n v="1"/>
    <x v="0"/>
    <n v="2"/>
    <n v="2"/>
    <n v="1"/>
    <x v="0"/>
    <n v="8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887"/>
    <n v="1970"/>
    <n v="54"/>
    <s v="Gen X"/>
    <s v="Bachelors"/>
    <s v="College"/>
    <s v="Single"/>
    <n v="27242"/>
    <n v="27242"/>
    <s v="Bracket 2"/>
    <n v="1"/>
    <n v="0"/>
    <s v="Parent"/>
    <s v="2012-11-11"/>
    <d v="2014-10-04T00:00:00"/>
    <n v="692"/>
    <n v="2"/>
    <n v="690"/>
    <d v="2012-11-13T00:00:00"/>
    <n v="3"/>
    <n v="17"/>
    <n v="26"/>
    <n v="20"/>
    <n v="1"/>
    <n v="39"/>
    <n v="106"/>
    <n v="0.15317919075144509"/>
    <x v="4"/>
    <s v="No"/>
    <n v="2"/>
    <x v="0"/>
    <n v="3"/>
    <n v="2"/>
    <n v="0"/>
    <x v="0"/>
    <n v="9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8135"/>
    <n v="1986"/>
    <n v="38"/>
    <s v="Millennials"/>
    <s v="Master"/>
    <s v="College"/>
    <s v="Married"/>
    <n v="27161"/>
    <n v="27161"/>
    <s v="Bracket 2"/>
    <n v="1"/>
    <n v="0"/>
    <s v="Parent"/>
    <s v="2013-10-28"/>
    <d v="2014-10-04T00:00:00"/>
    <n v="341"/>
    <n v="41"/>
    <n v="300"/>
    <d v="2013-12-08T00:00:00"/>
    <n v="7"/>
    <n v="4"/>
    <n v="23"/>
    <n v="7"/>
    <n v="0"/>
    <n v="11"/>
    <n v="52"/>
    <n v="0.15249266862170088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595"/>
    <n v="1990"/>
    <n v="34"/>
    <s v="Millennials"/>
    <s v="Bachelors"/>
    <s v="College"/>
    <s v="Married"/>
    <n v="30093"/>
    <n v="30093"/>
    <s v="Bracket 2"/>
    <n v="0"/>
    <n v="0"/>
    <s v="Not Parent"/>
    <s v="2013-07-08"/>
    <d v="2014-10-04T00:00:00"/>
    <n v="453"/>
    <n v="19"/>
    <n v="434"/>
    <d v="2013-07-27T00:00:00"/>
    <n v="2"/>
    <n v="6"/>
    <n v="28"/>
    <n v="13"/>
    <n v="4"/>
    <n v="16"/>
    <n v="69"/>
    <n v="0.15231788079470199"/>
    <x v="4"/>
    <s v="No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3526"/>
    <n v="1968"/>
    <n v="56"/>
    <s v="Gen X"/>
    <s v="PhD"/>
    <s v="College"/>
    <s v="Married"/>
    <n v="38443"/>
    <n v="38443"/>
    <s v="Bracket 3"/>
    <n v="1"/>
    <n v="1"/>
    <s v="Parent"/>
    <s v="2014-01-27"/>
    <d v="2014-10-04T00:00:00"/>
    <n v="250"/>
    <n v="58"/>
    <n v="192"/>
    <d v="2014-03-26T00:00:00"/>
    <n v="32"/>
    <n v="0"/>
    <n v="5"/>
    <n v="0"/>
    <n v="0"/>
    <n v="1"/>
    <n v="38"/>
    <n v="0.152"/>
    <x v="4"/>
    <s v="Yes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4023"/>
    <n v="1970"/>
    <n v="54"/>
    <s v="Gen X"/>
    <s v="Bachelors"/>
    <s v="College"/>
    <s v="Married"/>
    <n v="22979"/>
    <n v="22979"/>
    <s v="Bracket 2"/>
    <n v="1"/>
    <n v="0"/>
    <s v="Parent"/>
    <s v="2012-09-06"/>
    <d v="2014-10-04T00:00:00"/>
    <n v="758"/>
    <n v="29"/>
    <n v="729"/>
    <d v="2012-10-05T00:00:00"/>
    <n v="16"/>
    <n v="17"/>
    <n v="19"/>
    <n v="20"/>
    <n v="21"/>
    <n v="22"/>
    <n v="115"/>
    <n v="0.15171503957783641"/>
    <x v="4"/>
    <s v="No"/>
    <n v="3"/>
    <x v="0"/>
    <n v="2"/>
    <n v="3"/>
    <n v="2"/>
    <x v="2"/>
    <n v="8"/>
    <n v="0"/>
    <n v="0"/>
    <n v="0"/>
    <n v="0"/>
    <n v="0"/>
    <n v="0"/>
    <x v="1"/>
    <n v="1"/>
    <s v="Not Converted"/>
    <x v="0"/>
    <n v="3"/>
    <n v="11"/>
    <n v="0"/>
    <n v="3"/>
    <n v="0"/>
    <n v="0"/>
    <n v="3"/>
    <x v="1"/>
  </r>
  <r>
    <n v="2428"/>
    <n v="1970"/>
    <n v="54"/>
    <s v="Gen X"/>
    <s v="Bachelors"/>
    <s v="College"/>
    <s v="Married"/>
    <n v="28164"/>
    <n v="28164"/>
    <s v="Bracket 2"/>
    <n v="1"/>
    <n v="0"/>
    <s v="Parent"/>
    <s v="2013-05-04"/>
    <d v="2014-10-04T00:00:00"/>
    <n v="518"/>
    <n v="23"/>
    <n v="495"/>
    <d v="2013-05-27T00:00:00"/>
    <n v="3"/>
    <n v="18"/>
    <n v="26"/>
    <n v="11"/>
    <n v="8"/>
    <n v="12"/>
    <n v="78"/>
    <n v="0.15057915057915058"/>
    <x v="4"/>
    <s v="No"/>
    <n v="3"/>
    <x v="0"/>
    <n v="4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2371"/>
    <n v="1972"/>
    <n v="52"/>
    <s v="Gen X"/>
    <s v="Bachelors"/>
    <s v="College"/>
    <s v="Married"/>
    <n v="33622"/>
    <n v="33622"/>
    <s v="Bracket 3"/>
    <n v="1"/>
    <n v="1"/>
    <s v="Parent"/>
    <s v="2013-04-13"/>
    <d v="2014-10-04T00:00:00"/>
    <n v="539"/>
    <n v="22"/>
    <n v="517"/>
    <d v="2013-05-05T00:00:00"/>
    <n v="39"/>
    <n v="1"/>
    <n v="22"/>
    <n v="3"/>
    <n v="4"/>
    <n v="12"/>
    <n v="81"/>
    <n v="0.150278293135436"/>
    <x v="4"/>
    <s v="No"/>
    <n v="3"/>
    <x v="0"/>
    <n v="4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6710"/>
    <n v="1951"/>
    <n v="73"/>
    <s v="Boomers"/>
    <s v="Master"/>
    <s v="College"/>
    <s v="Single"/>
    <n v="58217"/>
    <n v="58217"/>
    <s v="Bracket 4"/>
    <n v="2"/>
    <n v="1"/>
    <s v="Parent"/>
    <s v="2012-11-17"/>
    <d v="2014-10-04T00:00:00"/>
    <n v="686"/>
    <n v="84"/>
    <n v="602"/>
    <d v="2013-02-09T00:00:00"/>
    <n v="68"/>
    <n v="1"/>
    <n v="13"/>
    <n v="3"/>
    <n v="5"/>
    <n v="13"/>
    <n v="103"/>
    <n v="0.15014577259475217"/>
    <x v="4"/>
    <s v="Yes"/>
    <n v="1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3"/>
    <n v="0"/>
    <n v="1"/>
    <n v="4"/>
    <x v="1"/>
  </r>
  <r>
    <n v="8420"/>
    <n v="1970"/>
    <n v="54"/>
    <s v="Gen X"/>
    <s v="Postgraduate"/>
    <s v="College"/>
    <s v="Married"/>
    <n v="15315"/>
    <n v="15315"/>
    <s v="Bracket 2"/>
    <n v="0"/>
    <n v="0"/>
    <s v="Not Parent"/>
    <s v="2013-08-03"/>
    <d v="2014-10-04T00:00:00"/>
    <n v="427"/>
    <n v="27"/>
    <n v="400"/>
    <d v="2013-08-30T00:00:00"/>
    <n v="7"/>
    <n v="4"/>
    <n v="13"/>
    <n v="15"/>
    <n v="8"/>
    <n v="17"/>
    <n v="64"/>
    <n v="0.14988290398126464"/>
    <x v="4"/>
    <s v="No"/>
    <n v="2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10065"/>
    <n v="1970"/>
    <n v="54"/>
    <s v="Gen X"/>
    <s v="Postgraduate"/>
    <s v="College"/>
    <s v="Married"/>
    <n v="15315"/>
    <n v="15315"/>
    <s v="Bracket 2"/>
    <n v="0"/>
    <n v="0"/>
    <s v="Not Parent"/>
    <s v="2013-08-03"/>
    <d v="2014-10-04T00:00:00"/>
    <n v="427"/>
    <n v="27"/>
    <n v="400"/>
    <d v="2013-08-30T00:00:00"/>
    <n v="7"/>
    <n v="4"/>
    <n v="13"/>
    <n v="15"/>
    <n v="8"/>
    <n v="17"/>
    <n v="64"/>
    <n v="0.14988290398126464"/>
    <x v="4"/>
    <s v="No"/>
    <n v="2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3"/>
    <n v="0"/>
    <n v="0"/>
    <n v="3"/>
    <x v="1"/>
  </r>
  <r>
    <n v="5577"/>
    <n v="1983"/>
    <n v="41"/>
    <s v="Millennials"/>
    <s v="Bachelors"/>
    <s v="College"/>
    <s v="Partner"/>
    <n v="43776"/>
    <n v="43776"/>
    <s v="Bracket 3"/>
    <n v="1"/>
    <n v="0"/>
    <s v="Parent"/>
    <s v="2014-05-03"/>
    <d v="2014-10-04T00:00:00"/>
    <n v="154"/>
    <n v="77"/>
    <n v="77"/>
    <d v="2014-07-19T00:00:00"/>
    <n v="8"/>
    <n v="0"/>
    <n v="9"/>
    <n v="2"/>
    <n v="1"/>
    <n v="3"/>
    <n v="23"/>
    <n v="0.14935064935064934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066"/>
    <n v="1949"/>
    <n v="75"/>
    <s v="Boomers"/>
    <s v="Bachelors"/>
    <s v="College"/>
    <s v="Partner"/>
    <n v="38823"/>
    <n v="38823"/>
    <s v="Bracket 3"/>
    <n v="0"/>
    <n v="1"/>
    <s v="Parent"/>
    <s v="2012-08-30"/>
    <d v="2014-10-04T00:00:00"/>
    <n v="765"/>
    <n v="56"/>
    <n v="709"/>
    <d v="2012-10-25T00:00:00"/>
    <n v="70"/>
    <n v="0"/>
    <n v="11"/>
    <n v="2"/>
    <n v="8"/>
    <n v="23"/>
    <n v="114"/>
    <n v="0.14901960784313725"/>
    <x v="4"/>
    <s v="Yes"/>
    <n v="1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461"/>
    <n v="1955"/>
    <n v="69"/>
    <s v="Boomers"/>
    <s v="Master"/>
    <s v="College"/>
    <s v="Single"/>
    <n v="51124"/>
    <n v="51124"/>
    <s v="Bracket 3"/>
    <n v="1"/>
    <n v="1"/>
    <s v="Parent"/>
    <s v="2013-12-18"/>
    <d v="2014-10-04T00:00:00"/>
    <n v="290"/>
    <n v="79"/>
    <n v="211"/>
    <d v="2014-03-07T00:00:00"/>
    <n v="26"/>
    <n v="1"/>
    <n v="11"/>
    <n v="0"/>
    <n v="1"/>
    <n v="4"/>
    <n v="43"/>
    <n v="0.14827586206896551"/>
    <x v="4"/>
    <s v="Yes"/>
    <n v="2"/>
    <x v="0"/>
    <n v="3"/>
    <n v="1"/>
    <n v="0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004"/>
    <n v="1984"/>
    <n v="40"/>
    <s v="Millennials"/>
    <s v="Bachelors"/>
    <s v="College"/>
    <s v="Single"/>
    <n v="11012"/>
    <n v="11012"/>
    <s v="Bracket 2"/>
    <n v="1"/>
    <n v="0"/>
    <s v="Parent"/>
    <s v="2013-03-16"/>
    <d v="2014-10-04T00:00:00"/>
    <n v="567"/>
    <n v="82"/>
    <n v="485"/>
    <d v="2013-06-06T00:00:00"/>
    <n v="24"/>
    <n v="3"/>
    <n v="26"/>
    <n v="7"/>
    <n v="1"/>
    <n v="23"/>
    <n v="84"/>
    <n v="0.14814814814814814"/>
    <x v="4"/>
    <s v="Yes"/>
    <n v="3"/>
    <x v="0"/>
    <n v="2"/>
    <n v="3"/>
    <n v="1"/>
    <x v="2"/>
    <n v="9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9736"/>
    <n v="1980"/>
    <n v="44"/>
    <s v="Millennials"/>
    <s v="Bachelors"/>
    <s v="College"/>
    <s v="Married"/>
    <n v="41850"/>
    <n v="41850"/>
    <s v="Bracket 3"/>
    <n v="1"/>
    <n v="1"/>
    <s v="Parent"/>
    <s v="2012-12-24"/>
    <d v="2014-10-04T00:00:00"/>
    <n v="649"/>
    <n v="51"/>
    <n v="598"/>
    <d v="2013-02-13T00:00:00"/>
    <n v="53"/>
    <n v="5"/>
    <n v="19"/>
    <n v="2"/>
    <n v="13"/>
    <n v="4"/>
    <n v="96"/>
    <n v="0.14791987673343607"/>
    <x v="4"/>
    <s v="Yes"/>
    <n v="3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466"/>
    <n v="1965"/>
    <n v="59"/>
    <s v="Gen X"/>
    <s v="Bachelors"/>
    <s v="College"/>
    <s v="Married"/>
    <n v="44393"/>
    <n v="44393"/>
    <s v="Bracket 3"/>
    <n v="1"/>
    <n v="1"/>
    <s v="Parent"/>
    <s v="2013-08-22"/>
    <d v="2014-10-04T00:00:00"/>
    <n v="408"/>
    <n v="86"/>
    <n v="322"/>
    <d v="2013-11-16T00:00:00"/>
    <n v="24"/>
    <n v="2"/>
    <n v="20"/>
    <n v="2"/>
    <n v="2"/>
    <n v="10"/>
    <n v="60"/>
    <n v="0.14705882352941177"/>
    <x v="4"/>
    <s v="Yes"/>
    <n v="2"/>
    <x v="0"/>
    <n v="4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214"/>
    <n v="1982"/>
    <n v="42"/>
    <s v="Millennials"/>
    <s v="Master"/>
    <s v="College"/>
    <s v="Married"/>
    <n v="43815"/>
    <n v="43815"/>
    <s v="Bracket 3"/>
    <n v="1"/>
    <n v="0"/>
    <s v="Parent"/>
    <s v="2013-04-05"/>
    <d v="2014-10-04T00:00:00"/>
    <n v="547"/>
    <n v="53"/>
    <n v="494"/>
    <d v="2013-05-28T00:00:00"/>
    <n v="14"/>
    <n v="10"/>
    <n v="29"/>
    <n v="4"/>
    <n v="7"/>
    <n v="15"/>
    <n v="79"/>
    <n v="0.14442413162705667"/>
    <x v="4"/>
    <s v="Yes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609"/>
    <n v="1966"/>
    <n v="58"/>
    <s v="Gen X"/>
    <s v="Bachelors"/>
    <s v="College"/>
    <s v="Widow"/>
    <n v="27038"/>
    <n v="27038"/>
    <s v="Bracket 2"/>
    <n v="0"/>
    <n v="0"/>
    <s v="Not Parent"/>
    <s v="2012-09-18"/>
    <d v="2014-10-04T00:00:00"/>
    <n v="746"/>
    <n v="64"/>
    <n v="682"/>
    <d v="2012-11-21T00:00:00"/>
    <n v="1"/>
    <n v="26"/>
    <n v="25"/>
    <n v="17"/>
    <n v="23"/>
    <n v="15"/>
    <n v="107"/>
    <n v="0.14343163538873996"/>
    <x v="4"/>
    <s v="Yes"/>
    <n v="1"/>
    <x v="0"/>
    <n v="3"/>
    <n v="3"/>
    <n v="0"/>
    <x v="0"/>
    <n v="9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1726"/>
    <n v="1970"/>
    <n v="54"/>
    <s v="Gen X"/>
    <s v="Bachelors"/>
    <s v="College"/>
    <s v="Single"/>
    <n v="22585"/>
    <n v="22585"/>
    <s v="Bracket 2"/>
    <n v="0"/>
    <n v="0"/>
    <s v="Not Parent"/>
    <s v="2013-03-18"/>
    <d v="2014-10-04T00:00:00"/>
    <n v="565"/>
    <n v="23"/>
    <n v="542"/>
    <d v="2013-04-10T00:00:00"/>
    <n v="3"/>
    <n v="9"/>
    <n v="15"/>
    <n v="13"/>
    <n v="2"/>
    <n v="39"/>
    <n v="81"/>
    <n v="0.14336283185840709"/>
    <x v="4"/>
    <s v="No"/>
    <n v="1"/>
    <x v="0"/>
    <n v="2"/>
    <n v="1"/>
    <n v="1"/>
    <x v="0"/>
    <n v="9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2253"/>
    <n v="1990"/>
    <n v="34"/>
    <s v="Millennials"/>
    <s v="Bachelors"/>
    <s v="College"/>
    <s v="Married"/>
    <n v="18929"/>
    <n v="18929"/>
    <s v="Bracket 2"/>
    <n v="0"/>
    <n v="0"/>
    <s v="Not Parent"/>
    <s v="2013-02-16"/>
    <d v="2014-10-04T00:00:00"/>
    <n v="595"/>
    <n v="15"/>
    <n v="580"/>
    <d v="2013-03-03T00:00:00"/>
    <n v="32"/>
    <n v="0"/>
    <n v="8"/>
    <n v="23"/>
    <n v="4"/>
    <n v="18"/>
    <n v="85"/>
    <n v="0.14285714285714285"/>
    <x v="4"/>
    <s v="No"/>
    <n v="1"/>
    <x v="0"/>
    <n v="4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326"/>
    <n v="1990"/>
    <n v="34"/>
    <s v="Millennials"/>
    <s v="Bachelors"/>
    <s v="College"/>
    <s v="Married"/>
    <n v="18929"/>
    <n v="18929"/>
    <s v="Bracket 2"/>
    <n v="0"/>
    <n v="0"/>
    <s v="Not Parent"/>
    <s v="2013-02-16"/>
    <d v="2014-10-04T00:00:00"/>
    <n v="595"/>
    <n v="15"/>
    <n v="580"/>
    <d v="2013-03-03T00:00:00"/>
    <n v="32"/>
    <n v="0"/>
    <n v="8"/>
    <n v="23"/>
    <n v="4"/>
    <n v="18"/>
    <n v="85"/>
    <n v="0.14285714285714285"/>
    <x v="4"/>
    <s v="No"/>
    <n v="1"/>
    <x v="0"/>
    <n v="4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876"/>
    <n v="1990"/>
    <n v="34"/>
    <s v="Millennials"/>
    <s v="Bachelors"/>
    <s v="College"/>
    <s v="Married"/>
    <n v="18929"/>
    <n v="18929"/>
    <s v="Bracket 2"/>
    <n v="0"/>
    <n v="0"/>
    <s v="Not Parent"/>
    <s v="2013-02-16"/>
    <d v="2014-10-04T00:00:00"/>
    <n v="595"/>
    <n v="15"/>
    <n v="580"/>
    <d v="2013-03-03T00:00:00"/>
    <n v="32"/>
    <n v="0"/>
    <n v="8"/>
    <n v="23"/>
    <n v="4"/>
    <n v="18"/>
    <n v="85"/>
    <n v="0.14285714285714285"/>
    <x v="4"/>
    <s v="No"/>
    <n v="1"/>
    <x v="0"/>
    <n v="4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663"/>
    <n v="1978"/>
    <n v="46"/>
    <s v="Gen X"/>
    <s v="PhD"/>
    <s v="College"/>
    <s v="Partner"/>
    <n v="34043"/>
    <n v="34043"/>
    <s v="Bracket 3"/>
    <n v="1"/>
    <n v="0"/>
    <s v="Parent"/>
    <s v="2013-10-25"/>
    <d v="2014-10-04T00:00:00"/>
    <n v="344"/>
    <n v="97"/>
    <n v="247"/>
    <d v="2014-01-30T00:00:00"/>
    <n v="20"/>
    <n v="2"/>
    <n v="14"/>
    <n v="3"/>
    <n v="0"/>
    <n v="10"/>
    <n v="49"/>
    <n v="0.14244186046511628"/>
    <x v="4"/>
    <s v="Yes"/>
    <n v="1"/>
    <x v="0"/>
    <n v="2"/>
    <n v="2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416"/>
    <n v="1981"/>
    <n v="43"/>
    <s v="Millennials"/>
    <s v="Bachelors"/>
    <s v="College"/>
    <s v="Married"/>
    <n v="29009"/>
    <n v="29009"/>
    <s v="Bracket 2"/>
    <n v="1"/>
    <n v="0"/>
    <s v="Parent"/>
    <s v="2013-11-29"/>
    <d v="2014-10-04T00:00:00"/>
    <n v="309"/>
    <n v="19"/>
    <n v="290"/>
    <d v="2013-12-18T00:00:00"/>
    <n v="6"/>
    <n v="6"/>
    <n v="15"/>
    <n v="10"/>
    <n v="5"/>
    <n v="2"/>
    <n v="44"/>
    <n v="0.14239482200647249"/>
    <x v="4"/>
    <s v="No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568"/>
    <n v="1984"/>
    <n v="40"/>
    <s v="Millennials"/>
    <s v="Bachelors"/>
    <s v="College"/>
    <s v="Married"/>
    <n v="38680"/>
    <n v="38680"/>
    <s v="Bracket 3"/>
    <n v="1"/>
    <n v="0"/>
    <s v="Parent"/>
    <s v="2013-03-28"/>
    <d v="2014-10-04T00:00:00"/>
    <n v="555"/>
    <n v="97"/>
    <n v="458"/>
    <d v="2013-07-03T00:00:00"/>
    <n v="11"/>
    <n v="0"/>
    <n v="36"/>
    <n v="15"/>
    <n v="5"/>
    <n v="12"/>
    <n v="79"/>
    <n v="0.14234234234234233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835"/>
    <n v="1976"/>
    <n v="48"/>
    <s v="Gen X"/>
    <s v="PhD"/>
    <s v="College"/>
    <s v="Divorced"/>
    <n v="14849"/>
    <n v="14849"/>
    <s v="Bracket 2"/>
    <n v="1"/>
    <n v="0"/>
    <s v="Parent"/>
    <s v="2013-07-02"/>
    <d v="2014-10-04T00:00:00"/>
    <n v="459"/>
    <n v="39"/>
    <n v="420"/>
    <d v="2013-08-10T00:00:00"/>
    <n v="21"/>
    <n v="2"/>
    <n v="28"/>
    <n v="3"/>
    <n v="2"/>
    <n v="9"/>
    <n v="65"/>
    <n v="0.14161220043572983"/>
    <x v="4"/>
    <s v="No"/>
    <n v="3"/>
    <x v="0"/>
    <n v="4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64"/>
    <n v="1971"/>
    <n v="53"/>
    <s v="Gen X"/>
    <s v="PhD"/>
    <s v="College"/>
    <s v="Married"/>
    <n v="42403"/>
    <n v="42403"/>
    <s v="Bracket 3"/>
    <n v="1"/>
    <n v="0"/>
    <s v="Parent"/>
    <s v="2013-12-11"/>
    <d v="2014-10-04T00:00:00"/>
    <n v="297"/>
    <n v="18"/>
    <n v="279"/>
    <d v="2013-12-29T00:00:00"/>
    <n v="22"/>
    <n v="1"/>
    <n v="11"/>
    <n v="0"/>
    <n v="5"/>
    <n v="3"/>
    <n v="42"/>
    <n v="0.14141414141414141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7"/>
    <n v="1981"/>
    <n v="43"/>
    <s v="Millennials"/>
    <s v="Postgraduate"/>
    <s v="College"/>
    <s v="Married"/>
    <n v="27733"/>
    <n v="27733"/>
    <s v="Bracket 2"/>
    <n v="1"/>
    <n v="0"/>
    <s v="Parent"/>
    <s v="2013-08-26"/>
    <d v="2014-10-04T00:00:00"/>
    <n v="404"/>
    <n v="16"/>
    <n v="388"/>
    <d v="2013-09-11T00:00:00"/>
    <n v="0"/>
    <n v="7"/>
    <n v="5"/>
    <n v="26"/>
    <n v="2"/>
    <n v="17"/>
    <n v="57"/>
    <n v="0.14108910891089108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587"/>
    <n v="1972"/>
    <n v="52"/>
    <s v="Gen X"/>
    <s v="PhD"/>
    <s v="College"/>
    <s v="Married"/>
    <n v="29791"/>
    <n v="29791"/>
    <s v="Bracket 2"/>
    <n v="1"/>
    <n v="0"/>
    <s v="Parent"/>
    <s v="2014-05-15"/>
    <d v="2014-10-04T00:00:00"/>
    <n v="142"/>
    <n v="21"/>
    <n v="121"/>
    <d v="2014-06-05T00:00:00"/>
    <n v="14"/>
    <n v="0"/>
    <n v="6"/>
    <n v="0"/>
    <n v="0"/>
    <n v="0"/>
    <n v="20"/>
    <n v="0.14084507042253522"/>
    <x v="4"/>
    <s v="No"/>
    <n v="2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349"/>
    <n v="1973"/>
    <n v="51"/>
    <s v="Gen X"/>
    <s v="High School"/>
    <s v="No College"/>
    <s v="Partner"/>
    <n v="9722"/>
    <n v="116664"/>
    <s v="Bracket 6"/>
    <n v="1"/>
    <n v="0"/>
    <s v="Parent"/>
    <s v="2012-10-02"/>
    <d v="2014-10-04T00:00:00"/>
    <n v="732"/>
    <n v="7"/>
    <n v="725"/>
    <d v="2012-10-09T00:00:00"/>
    <n v="6"/>
    <n v="17"/>
    <n v="16"/>
    <n v="6"/>
    <n v="16"/>
    <n v="42"/>
    <n v="103"/>
    <n v="0.14071038251366119"/>
    <x v="4"/>
    <s v="No"/>
    <n v="4"/>
    <x v="1"/>
    <n v="3"/>
    <n v="3"/>
    <n v="1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7411"/>
    <n v="1964"/>
    <n v="60"/>
    <s v="Boomers"/>
    <s v="PhD"/>
    <s v="College"/>
    <s v="Married"/>
    <n v="31686"/>
    <n v="31686"/>
    <s v="Bracket 3"/>
    <n v="1"/>
    <n v="1"/>
    <s v="Parent"/>
    <s v="2014-06-05"/>
    <d v="2014-10-04T00:00:00"/>
    <n v="121"/>
    <n v="31"/>
    <n v="90"/>
    <d v="2014-07-06T00:00:00"/>
    <n v="11"/>
    <n v="0"/>
    <n v="5"/>
    <n v="0"/>
    <n v="0"/>
    <n v="1"/>
    <n v="17"/>
    <n v="0.14049586776859505"/>
    <x v="4"/>
    <s v="No"/>
    <n v="2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679"/>
    <n v="1966"/>
    <n v="58"/>
    <s v="Gen X"/>
    <s v="Bachelors"/>
    <s v="College"/>
    <s v="Single"/>
    <n v="33279"/>
    <n v="33279"/>
    <s v="Bracket 3"/>
    <n v="0"/>
    <n v="0"/>
    <s v="Not Parent"/>
    <s v="2014-06-12"/>
    <d v="2014-10-04T00:00:00"/>
    <n v="114"/>
    <n v="29"/>
    <n v="85"/>
    <d v="2014-07-11T00:00:00"/>
    <n v="10"/>
    <n v="3"/>
    <n v="3"/>
    <n v="0"/>
    <n v="0"/>
    <n v="0"/>
    <n v="16"/>
    <n v="0.14035087719298245"/>
    <x v="4"/>
    <s v="No"/>
    <n v="1"/>
    <x v="0"/>
    <n v="3"/>
    <n v="0"/>
    <n v="0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328"/>
    <n v="1986"/>
    <n v="38"/>
    <s v="Millennials"/>
    <s v="Postgraduate"/>
    <s v="College"/>
    <s v="Married"/>
    <n v="21955"/>
    <n v="21955"/>
    <s v="Bracket 2"/>
    <n v="1"/>
    <n v="0"/>
    <s v="Parent"/>
    <s v="2013-09-07"/>
    <d v="2014-10-04T00:00:00"/>
    <n v="392"/>
    <n v="81"/>
    <n v="311"/>
    <d v="2013-11-27T00:00:00"/>
    <n v="5"/>
    <n v="1"/>
    <n v="7"/>
    <n v="17"/>
    <n v="14"/>
    <n v="11"/>
    <n v="55"/>
    <n v="0.14030612244897958"/>
    <x v="4"/>
    <s v="Yes"/>
    <n v="2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227"/>
    <n v="1968"/>
    <n v="56"/>
    <s v="Gen X"/>
    <s v="Master"/>
    <s v="College"/>
    <s v="Partner"/>
    <n v="32889"/>
    <n v="32889"/>
    <s v="Bracket 3"/>
    <n v="1"/>
    <n v="1"/>
    <s v="Parent"/>
    <s v="2013-09-06"/>
    <d v="2014-10-04T00:00:00"/>
    <n v="393"/>
    <n v="78"/>
    <n v="315"/>
    <d v="2013-11-23T00:00:00"/>
    <n v="28"/>
    <n v="0"/>
    <n v="13"/>
    <n v="4"/>
    <n v="2"/>
    <n v="8"/>
    <n v="55"/>
    <n v="0.13994910941475827"/>
    <x v="4"/>
    <s v="Yes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865"/>
    <n v="1977"/>
    <n v="47"/>
    <s v="Gen X"/>
    <s v="Postgraduate"/>
    <s v="College"/>
    <s v="Partner"/>
    <n v="20981"/>
    <n v="20981"/>
    <s v="Bracket 2"/>
    <n v="0"/>
    <n v="0"/>
    <s v="Not Parent"/>
    <s v="2013-04-30"/>
    <d v="2014-10-04T00:00:00"/>
    <n v="522"/>
    <n v="14"/>
    <n v="508"/>
    <d v="2013-05-14T00:00:00"/>
    <n v="2"/>
    <n v="12"/>
    <n v="10"/>
    <n v="6"/>
    <n v="13"/>
    <n v="30"/>
    <n v="73"/>
    <n v="0.13984674329501914"/>
    <x v="4"/>
    <s v="No"/>
    <n v="1"/>
    <x v="0"/>
    <n v="2"/>
    <n v="3"/>
    <n v="1"/>
    <x v="2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5010"/>
    <n v="1988"/>
    <n v="36"/>
    <s v="Millennials"/>
    <s v="Bachelors"/>
    <s v="College"/>
    <s v="Single"/>
    <n v="25008"/>
    <n v="25008"/>
    <s v="Bracket 2"/>
    <n v="1"/>
    <n v="0"/>
    <s v="Parent"/>
    <s v="2014-02-02"/>
    <d v="2014-10-04T00:00:00"/>
    <n v="244"/>
    <n v="72"/>
    <n v="172"/>
    <d v="2014-04-15T00:00:00"/>
    <n v="2"/>
    <n v="8"/>
    <n v="8"/>
    <n v="6"/>
    <n v="1"/>
    <n v="9"/>
    <n v="34"/>
    <n v="0.13934426229508196"/>
    <x v="4"/>
    <s v="Yes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114"/>
    <n v="1970"/>
    <n v="54"/>
    <s v="Gen X"/>
    <s v="Bachelors"/>
    <s v="College"/>
    <s v="Partner"/>
    <n v="19656"/>
    <n v="19656"/>
    <s v="Bracket 2"/>
    <n v="1"/>
    <n v="0"/>
    <s v="Parent"/>
    <s v="2013-02-08"/>
    <d v="2014-10-04T00:00:00"/>
    <n v="603"/>
    <n v="94"/>
    <n v="509"/>
    <d v="2013-05-13T00:00:00"/>
    <n v="25"/>
    <n v="4"/>
    <n v="9"/>
    <n v="6"/>
    <n v="8"/>
    <n v="32"/>
    <n v="84"/>
    <n v="0.13930348258706468"/>
    <x v="4"/>
    <s v="Yes"/>
    <n v="3"/>
    <x v="0"/>
    <n v="3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445"/>
    <n v="1974"/>
    <n v="50"/>
    <s v="Gen X"/>
    <s v="PhD"/>
    <s v="College"/>
    <s v="Partner"/>
    <n v="28440"/>
    <n v="28440"/>
    <s v="Bracket 2"/>
    <n v="1"/>
    <n v="0"/>
    <s v="Parent"/>
    <s v="2013-07-07"/>
    <d v="2014-10-04T00:00:00"/>
    <n v="454"/>
    <n v="87"/>
    <n v="367"/>
    <d v="2013-10-02T00:00:00"/>
    <n v="38"/>
    <n v="1"/>
    <n v="24"/>
    <n v="0"/>
    <n v="0"/>
    <n v="0"/>
    <n v="63"/>
    <n v="0.13876651982378854"/>
    <x v="4"/>
    <s v="Yes"/>
    <n v="1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393"/>
    <n v="1978"/>
    <n v="46"/>
    <s v="Gen X"/>
    <s v="Bachelors"/>
    <s v="College"/>
    <s v="Partner"/>
    <n v="41580"/>
    <n v="41580"/>
    <s v="Bracket 3"/>
    <n v="1"/>
    <n v="1"/>
    <s v="Parent"/>
    <s v="2012-12-10"/>
    <d v="2014-10-04T00:00:00"/>
    <n v="663"/>
    <n v="15"/>
    <n v="648"/>
    <d v="2012-12-25T00:00:00"/>
    <n v="56"/>
    <n v="5"/>
    <n v="24"/>
    <n v="4"/>
    <n v="0"/>
    <n v="3"/>
    <n v="92"/>
    <n v="0.13876319758672701"/>
    <x v="4"/>
    <s v="No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213"/>
    <n v="1980"/>
    <n v="44"/>
    <s v="Millennials"/>
    <s v="Postgraduate"/>
    <s v="College"/>
    <s v="Partner"/>
    <n v="14515"/>
    <n v="14515"/>
    <s v="Bracket 2"/>
    <n v="1"/>
    <n v="0"/>
    <s v="Parent"/>
    <s v="2012-11-09"/>
    <d v="2014-10-04T00:00:00"/>
    <n v="694"/>
    <n v="71"/>
    <n v="623"/>
    <d v="2013-01-19T00:00:00"/>
    <n v="6"/>
    <n v="4"/>
    <n v="9"/>
    <n v="6"/>
    <n v="36"/>
    <n v="35"/>
    <n v="96"/>
    <n v="0.13832853025936601"/>
    <x v="4"/>
    <s v="Yes"/>
    <n v="4"/>
    <x v="1"/>
    <n v="3"/>
    <n v="2"/>
    <n v="2"/>
    <x v="0"/>
    <n v="7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7034"/>
    <n v="1978"/>
    <n v="46"/>
    <s v="Gen X"/>
    <s v="Postgraduate"/>
    <s v="College"/>
    <s v="Married"/>
    <n v="25804"/>
    <n v="25804"/>
    <s v="Bracket 2"/>
    <n v="1"/>
    <n v="0"/>
    <s v="Parent"/>
    <s v="2013-09-01"/>
    <d v="2014-10-04T00:00:00"/>
    <n v="398"/>
    <n v="34"/>
    <n v="364"/>
    <d v="2013-10-05T00:00:00"/>
    <n v="8"/>
    <n v="7"/>
    <n v="9"/>
    <n v="13"/>
    <n v="6"/>
    <n v="12"/>
    <n v="55"/>
    <n v="0.13819095477386933"/>
    <x v="4"/>
    <s v="No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625"/>
    <n v="1976"/>
    <n v="48"/>
    <s v="Gen X"/>
    <s v="Bachelors"/>
    <s v="College"/>
    <s v="Married"/>
    <n v="17649"/>
    <n v="17649"/>
    <s v="Bracket 2"/>
    <n v="1"/>
    <n v="0"/>
    <s v="Parent"/>
    <s v="2013-11-12"/>
    <d v="2014-10-04T00:00:00"/>
    <n v="326"/>
    <n v="70"/>
    <n v="256"/>
    <d v="2014-01-21T00:00:00"/>
    <n v="15"/>
    <n v="1"/>
    <n v="23"/>
    <n v="0"/>
    <n v="5"/>
    <n v="1"/>
    <n v="45"/>
    <n v="0.13803680981595093"/>
    <x v="4"/>
    <s v="Yes"/>
    <n v="3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928"/>
    <n v="1973"/>
    <n v="51"/>
    <s v="Gen X"/>
    <s v="Bachelors"/>
    <s v="College"/>
    <s v="Married"/>
    <n v="31814"/>
    <n v="31814"/>
    <s v="Bracket 3"/>
    <n v="1"/>
    <n v="0"/>
    <s v="Parent"/>
    <s v="2013-02-09"/>
    <d v="2014-10-04T00:00:00"/>
    <n v="602"/>
    <n v="73"/>
    <n v="529"/>
    <d v="2013-04-23T00:00:00"/>
    <n v="35"/>
    <n v="3"/>
    <n v="20"/>
    <n v="4"/>
    <n v="1"/>
    <n v="20"/>
    <n v="83"/>
    <n v="0.13787375415282391"/>
    <x v="4"/>
    <s v="Yes"/>
    <n v="2"/>
    <x v="0"/>
    <n v="3"/>
    <n v="2"/>
    <n v="0"/>
    <x v="0"/>
    <n v="9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1187"/>
    <n v="1978"/>
    <n v="46"/>
    <s v="Gen X"/>
    <s v="High School"/>
    <s v="No College"/>
    <s v="Single"/>
    <n v="26487"/>
    <n v="26487"/>
    <s v="Bracket 2"/>
    <n v="1"/>
    <n v="0"/>
    <s v="Parent"/>
    <s v="2013-05-20"/>
    <d v="2014-10-04T00:00:00"/>
    <n v="502"/>
    <n v="23"/>
    <n v="479"/>
    <d v="2013-06-12T00:00:00"/>
    <n v="2"/>
    <n v="8"/>
    <n v="10"/>
    <n v="12"/>
    <n v="14"/>
    <n v="23"/>
    <n v="69"/>
    <n v="0.13745019920318724"/>
    <x v="4"/>
    <s v="No"/>
    <n v="3"/>
    <x v="0"/>
    <n v="3"/>
    <n v="2"/>
    <n v="1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655"/>
    <n v="1979"/>
    <n v="45"/>
    <s v="Gen X"/>
    <s v="Bachelors"/>
    <s v="College"/>
    <s v="Partner"/>
    <n v="34350"/>
    <n v="34350"/>
    <s v="Bracket 3"/>
    <n v="1"/>
    <n v="0"/>
    <s v="Parent"/>
    <s v="2013-10-19"/>
    <d v="2014-10-04T00:00:00"/>
    <n v="350"/>
    <n v="81"/>
    <n v="269"/>
    <d v="2014-01-08T00:00:00"/>
    <n v="16"/>
    <n v="3"/>
    <n v="15"/>
    <n v="2"/>
    <n v="1"/>
    <n v="11"/>
    <n v="48"/>
    <n v="0.13714285714285715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263"/>
    <n v="1968"/>
    <n v="56"/>
    <s v="Gen X"/>
    <s v="Bachelors"/>
    <s v="College"/>
    <s v="Partner"/>
    <n v="35322"/>
    <n v="35322"/>
    <s v="Bracket 3"/>
    <n v="1"/>
    <n v="2"/>
    <s v="Parent"/>
    <s v="2012-08-22"/>
    <d v="2014-10-04T00:00:00"/>
    <n v="773"/>
    <n v="34"/>
    <n v="739"/>
    <d v="2012-09-25T00:00:00"/>
    <n v="28"/>
    <n v="9"/>
    <n v="37"/>
    <n v="12"/>
    <n v="7"/>
    <n v="13"/>
    <n v="106"/>
    <n v="0.1371280724450194"/>
    <x v="4"/>
    <s v="No"/>
    <n v="3"/>
    <x v="0"/>
    <n v="4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467"/>
    <n v="1984"/>
    <n v="40"/>
    <s v="Millennials"/>
    <s v="Bachelors"/>
    <s v="College"/>
    <s v="Single"/>
    <n v="34738"/>
    <n v="34738"/>
    <s v="Bracket 3"/>
    <n v="1"/>
    <n v="0"/>
    <s v="Parent"/>
    <s v="2014-05-11"/>
    <d v="2014-10-04T00:00:00"/>
    <n v="146"/>
    <n v="51"/>
    <n v="95"/>
    <d v="2014-07-01T00:00:00"/>
    <n v="3"/>
    <n v="2"/>
    <n v="10"/>
    <n v="3"/>
    <n v="0"/>
    <n v="2"/>
    <n v="20"/>
    <n v="0.13698630136986301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623"/>
    <n v="1980"/>
    <n v="44"/>
    <s v="Millennials"/>
    <s v="Master"/>
    <s v="College"/>
    <s v="Married"/>
    <n v="31535"/>
    <n v="31535"/>
    <s v="Bracket 2"/>
    <n v="1"/>
    <n v="0"/>
    <s v="Parent"/>
    <s v="2013-09-26"/>
    <d v="2014-10-04T00:00:00"/>
    <n v="373"/>
    <n v="95"/>
    <n v="278"/>
    <d v="2013-12-30T00:00:00"/>
    <n v="15"/>
    <n v="4"/>
    <n v="13"/>
    <n v="0"/>
    <n v="0"/>
    <n v="19"/>
    <n v="51"/>
    <n v="0.13672922252010725"/>
    <x v="4"/>
    <s v="Yes"/>
    <n v="1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970"/>
    <n v="1968"/>
    <n v="56"/>
    <s v="Gen X"/>
    <s v="Master"/>
    <s v="College"/>
    <s v="Partner"/>
    <n v="34053"/>
    <n v="34053"/>
    <s v="Bracket 3"/>
    <n v="0"/>
    <n v="1"/>
    <s v="Parent"/>
    <s v="2012-09-10"/>
    <d v="2014-10-04T00:00:00"/>
    <n v="754"/>
    <n v="14"/>
    <n v="740"/>
    <d v="2012-09-24T00:00:00"/>
    <n v="63"/>
    <n v="0"/>
    <n v="21"/>
    <n v="7"/>
    <n v="0"/>
    <n v="12"/>
    <n v="103"/>
    <n v="0.13660477453580902"/>
    <x v="4"/>
    <s v="No"/>
    <n v="1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003"/>
    <n v="1980"/>
    <n v="44"/>
    <s v="Millennials"/>
    <s v="Postgraduate"/>
    <s v="College"/>
    <s v="Partner"/>
    <n v="25130"/>
    <n v="25130"/>
    <s v="Bracket 2"/>
    <n v="1"/>
    <n v="0"/>
    <s v="Parent"/>
    <s v="2013-10-02"/>
    <d v="2014-10-04T00:00:00"/>
    <n v="367"/>
    <n v="10"/>
    <n v="357"/>
    <d v="2013-10-12T00:00:00"/>
    <n v="2"/>
    <n v="5"/>
    <n v="7"/>
    <n v="0"/>
    <n v="18"/>
    <n v="18"/>
    <n v="50"/>
    <n v="0.13623978201634879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469"/>
    <n v="1977"/>
    <n v="47"/>
    <s v="Gen X"/>
    <s v="PhD"/>
    <s v="College"/>
    <s v="Divorced"/>
    <n v="34487"/>
    <n v="34487"/>
    <s v="Bracket 3"/>
    <n v="1"/>
    <n v="1"/>
    <s v="Parent"/>
    <s v="2012-09-06"/>
    <d v="2014-10-04T00:00:00"/>
    <n v="758"/>
    <n v="94"/>
    <n v="664"/>
    <d v="2012-12-09T00:00:00"/>
    <n v="19"/>
    <n v="18"/>
    <n v="33"/>
    <n v="24"/>
    <n v="1"/>
    <n v="8"/>
    <n v="103"/>
    <n v="0.13588390501319261"/>
    <x v="4"/>
    <s v="Yes"/>
    <n v="3"/>
    <x v="0"/>
    <n v="3"/>
    <n v="3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745"/>
    <n v="1988"/>
    <n v="36"/>
    <s v="Millennials"/>
    <s v="Postgraduate"/>
    <s v="College"/>
    <s v="Married"/>
    <n v="23331"/>
    <n v="23331"/>
    <s v="Bracket 2"/>
    <n v="1"/>
    <n v="0"/>
    <s v="Parent"/>
    <s v="2012-09-04"/>
    <d v="2014-10-04T00:00:00"/>
    <n v="760"/>
    <n v="92"/>
    <n v="668"/>
    <d v="2012-12-05T00:00:00"/>
    <n v="5"/>
    <n v="36"/>
    <n v="7"/>
    <n v="0"/>
    <n v="10"/>
    <n v="45"/>
    <n v="103"/>
    <n v="0.13552631578947369"/>
    <x v="4"/>
    <s v="Yes"/>
    <n v="2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093"/>
    <n v="1974"/>
    <n v="50"/>
    <s v="Gen X"/>
    <s v="PhD"/>
    <s v="College"/>
    <s v="Divorced"/>
    <n v="25509"/>
    <n v="25509"/>
    <s v="Bracket 2"/>
    <n v="1"/>
    <n v="0"/>
    <s v="Parent"/>
    <s v="2012-09-18"/>
    <d v="2014-10-04T00:00:00"/>
    <n v="746"/>
    <n v="15"/>
    <n v="731"/>
    <d v="2012-10-03T00:00:00"/>
    <n v="40"/>
    <n v="3"/>
    <n v="30"/>
    <n v="10"/>
    <n v="7"/>
    <n v="11"/>
    <n v="101"/>
    <n v="0.1353887399463807"/>
    <x v="4"/>
    <s v="No"/>
    <n v="3"/>
    <x v="0"/>
    <n v="3"/>
    <n v="3"/>
    <n v="0"/>
    <x v="0"/>
    <n v="9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8524"/>
    <n v="1974"/>
    <n v="50"/>
    <s v="Gen X"/>
    <s v="PhD"/>
    <s v="College"/>
    <s v="Divorced"/>
    <n v="25509"/>
    <n v="25509"/>
    <s v="Bracket 2"/>
    <n v="1"/>
    <n v="0"/>
    <s v="Parent"/>
    <s v="2012-09-18"/>
    <d v="2014-10-04T00:00:00"/>
    <n v="746"/>
    <n v="15"/>
    <n v="731"/>
    <d v="2012-10-03T00:00:00"/>
    <n v="40"/>
    <n v="3"/>
    <n v="30"/>
    <n v="10"/>
    <n v="7"/>
    <n v="11"/>
    <n v="101"/>
    <n v="0.1353887399463807"/>
    <x v="4"/>
    <s v="No"/>
    <n v="3"/>
    <x v="0"/>
    <n v="3"/>
    <n v="3"/>
    <n v="0"/>
    <x v="0"/>
    <n v="9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5081"/>
    <n v="1967"/>
    <n v="57"/>
    <s v="Gen X"/>
    <s v="Postgraduate"/>
    <s v="College"/>
    <s v="Partner"/>
    <n v="47821"/>
    <n v="47821"/>
    <s v="Bracket 3"/>
    <n v="1"/>
    <n v="1"/>
    <s v="Parent"/>
    <s v="2013-10-20"/>
    <d v="2014-10-04T00:00:00"/>
    <n v="349"/>
    <n v="54"/>
    <n v="295"/>
    <d v="2013-12-13T00:00:00"/>
    <n v="9"/>
    <n v="0"/>
    <n v="16"/>
    <n v="6"/>
    <n v="6"/>
    <n v="10"/>
    <n v="47"/>
    <n v="0.134670487106017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179"/>
    <n v="1959"/>
    <n v="65"/>
    <s v="Boomers"/>
    <s v="Bachelors"/>
    <s v="College"/>
    <s v="Partner"/>
    <n v="24221"/>
    <n v="24221"/>
    <s v="Bracket 2"/>
    <n v="0"/>
    <n v="0"/>
    <s v="Not Parent"/>
    <s v="2013-08-20"/>
    <d v="2014-10-04T00:00:00"/>
    <n v="410"/>
    <n v="94"/>
    <n v="316"/>
    <d v="2013-11-22T00:00:00"/>
    <n v="8"/>
    <n v="9"/>
    <n v="9"/>
    <n v="2"/>
    <n v="5"/>
    <n v="22"/>
    <n v="55"/>
    <n v="0.13414634146341464"/>
    <x v="4"/>
    <s v="Yes"/>
    <n v="1"/>
    <x v="0"/>
    <n v="3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842"/>
    <n v="1968"/>
    <n v="56"/>
    <s v="Gen X"/>
    <s v="Bachelors"/>
    <s v="College"/>
    <s v="Single"/>
    <n v="36065"/>
    <n v="36065"/>
    <s v="Bracket 3"/>
    <n v="1"/>
    <n v="1"/>
    <s v="Parent"/>
    <s v="2013-03-31"/>
    <d v="2014-10-04T00:00:00"/>
    <n v="552"/>
    <n v="54"/>
    <n v="498"/>
    <d v="2013-05-24T00:00:00"/>
    <n v="18"/>
    <n v="7"/>
    <n v="34"/>
    <n v="10"/>
    <n v="2"/>
    <n v="3"/>
    <n v="74"/>
    <n v="0.13405797101449277"/>
    <x v="4"/>
    <s v="Yes"/>
    <n v="3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268"/>
    <n v="1960"/>
    <n v="64"/>
    <s v="Boomers"/>
    <s v="Bachelors"/>
    <s v="College"/>
    <s v="Married"/>
    <n v="29440"/>
    <n v="29440"/>
    <s v="Bracket 2"/>
    <n v="1"/>
    <n v="1"/>
    <s v="Parent"/>
    <s v="2013-08-11"/>
    <d v="2014-10-04T00:00:00"/>
    <n v="419"/>
    <n v="95"/>
    <n v="324"/>
    <d v="2013-11-14T00:00:00"/>
    <n v="17"/>
    <n v="8"/>
    <n v="14"/>
    <n v="10"/>
    <n v="4"/>
    <n v="3"/>
    <n v="56"/>
    <n v="0.13365155131264916"/>
    <x v="4"/>
    <s v="Yes"/>
    <n v="2"/>
    <x v="0"/>
    <n v="4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995"/>
    <n v="1988"/>
    <n v="36"/>
    <s v="Millennials"/>
    <s v="Postgraduate"/>
    <s v="College"/>
    <s v="Married"/>
    <n v="15716"/>
    <n v="15716"/>
    <s v="Bracket 2"/>
    <n v="1"/>
    <n v="0"/>
    <s v="Parent"/>
    <s v="2012-11-12"/>
    <d v="2014-10-04T00:00:00"/>
    <n v="691"/>
    <n v="8"/>
    <n v="683"/>
    <d v="2012-11-20T00:00:00"/>
    <n v="16"/>
    <n v="5"/>
    <n v="30"/>
    <n v="8"/>
    <n v="7"/>
    <n v="26"/>
    <n v="92"/>
    <n v="0.13314037626628075"/>
    <x v="4"/>
    <s v="No"/>
    <n v="3"/>
    <x v="0"/>
    <n v="4"/>
    <n v="3"/>
    <n v="0"/>
    <x v="0"/>
    <n v="8"/>
    <n v="0"/>
    <n v="0"/>
    <n v="0"/>
    <n v="0"/>
    <n v="0"/>
    <n v="0"/>
    <x v="1"/>
    <n v="0"/>
    <s v="Not Converted"/>
    <x v="1"/>
    <n v="3"/>
    <n v="11"/>
    <n v="0"/>
    <n v="0"/>
    <n v="0"/>
    <n v="0"/>
    <n v="0"/>
    <x v="2"/>
  </r>
  <r>
    <n v="642"/>
    <n v="1980"/>
    <n v="44"/>
    <s v="Millennials"/>
    <s v="High School"/>
    <s v="No College"/>
    <s v="Married"/>
    <n v="16005"/>
    <n v="16005"/>
    <s v="Bracket 2"/>
    <n v="1"/>
    <n v="0"/>
    <s v="Parent"/>
    <s v="2012-08-14"/>
    <d v="2014-10-04T00:00:00"/>
    <n v="781"/>
    <n v="69"/>
    <n v="712"/>
    <d v="2012-10-22T00:00:00"/>
    <n v="1"/>
    <n v="3"/>
    <n v="2"/>
    <n v="20"/>
    <n v="30"/>
    <n v="47"/>
    <n v="103"/>
    <n v="0.13188220230473752"/>
    <x v="4"/>
    <s v="Yes"/>
    <n v="3"/>
    <x v="0"/>
    <n v="2"/>
    <n v="2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53"/>
    <n v="1953"/>
    <n v="71"/>
    <s v="Boomers"/>
    <s v="Bachelors"/>
    <s v="College"/>
    <s v="Divorced"/>
    <n v="23272"/>
    <n v="23272"/>
    <s v="Bracket 2"/>
    <n v="0"/>
    <n v="0"/>
    <s v="Not Parent"/>
    <s v="2013-10-17"/>
    <d v="2014-10-04T00:00:00"/>
    <n v="352"/>
    <n v="29"/>
    <n v="323"/>
    <d v="2013-11-15T00:00:00"/>
    <n v="19"/>
    <n v="3"/>
    <n v="6"/>
    <n v="4"/>
    <n v="2"/>
    <n v="12"/>
    <n v="46"/>
    <n v="0.13068181818181818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395"/>
    <n v="1986"/>
    <n v="38"/>
    <s v="Millennials"/>
    <s v="High School"/>
    <s v="No College"/>
    <s v="Single"/>
    <n v="8940"/>
    <n v="107280"/>
    <s v="Bracket 6"/>
    <n v="1"/>
    <n v="0"/>
    <s v="Parent"/>
    <s v="2012-08-22"/>
    <d v="2014-10-04T00:00:00"/>
    <n v="773"/>
    <n v="25"/>
    <n v="748"/>
    <d v="2012-09-16T00:00:00"/>
    <n v="1"/>
    <n v="45"/>
    <n v="3"/>
    <n v="4"/>
    <n v="6"/>
    <n v="42"/>
    <n v="101"/>
    <n v="0.13065976714100905"/>
    <x v="4"/>
    <s v="No"/>
    <n v="3"/>
    <x v="0"/>
    <n v="3"/>
    <n v="3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628"/>
    <n v="1987"/>
    <n v="37"/>
    <s v="Millennials"/>
    <s v="High School"/>
    <s v="No College"/>
    <s v="Single"/>
    <n v="15038"/>
    <n v="15038"/>
    <s v="Bracket 2"/>
    <n v="1"/>
    <n v="0"/>
    <s v="Parent"/>
    <s v="2013-01-29"/>
    <d v="2014-10-04T00:00:00"/>
    <n v="613"/>
    <n v="93"/>
    <n v="520"/>
    <d v="2013-05-02T00:00:00"/>
    <n v="4"/>
    <n v="8"/>
    <n v="11"/>
    <n v="19"/>
    <n v="12"/>
    <n v="26"/>
    <n v="80"/>
    <n v="0.13050570962479607"/>
    <x v="4"/>
    <s v="Yes"/>
    <n v="2"/>
    <x v="0"/>
    <n v="2"/>
    <n v="2"/>
    <n v="1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43"/>
    <n v="1972"/>
    <n v="52"/>
    <s v="Gen X"/>
    <s v="Bachelors"/>
    <s v="College"/>
    <s v="Married"/>
    <n v="22063"/>
    <n v="22063"/>
    <s v="Bracket 2"/>
    <n v="1"/>
    <n v="0"/>
    <s v="Parent"/>
    <s v="2013-08-08"/>
    <d v="2014-10-04T00:00:00"/>
    <n v="422"/>
    <n v="43"/>
    <n v="379"/>
    <d v="2013-09-20T00:00:00"/>
    <n v="7"/>
    <n v="10"/>
    <n v="13"/>
    <n v="3"/>
    <n v="11"/>
    <n v="11"/>
    <n v="55"/>
    <n v="0.13033175355450238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734"/>
    <n v="1968"/>
    <n v="56"/>
    <s v="Gen X"/>
    <s v="PhD"/>
    <s v="College"/>
    <s v="Partner"/>
    <n v="40706"/>
    <n v="40706"/>
    <s v="Bracket 3"/>
    <n v="2"/>
    <n v="1"/>
    <s v="Parent"/>
    <s v="2013-01-17"/>
    <d v="2014-10-04T00:00:00"/>
    <n v="625"/>
    <n v="37"/>
    <n v="588"/>
    <d v="2013-02-23T00:00:00"/>
    <n v="59"/>
    <n v="0"/>
    <n v="11"/>
    <n v="4"/>
    <n v="2"/>
    <n v="5"/>
    <n v="81"/>
    <n v="0.12959999999999999"/>
    <x v="4"/>
    <s v="No"/>
    <n v="4"/>
    <x v="1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919"/>
    <n v="1978"/>
    <n v="46"/>
    <s v="Gen X"/>
    <s v="Postgraduate"/>
    <s v="College"/>
    <s v="Married"/>
    <n v="26224"/>
    <n v="26224"/>
    <s v="Bracket 2"/>
    <n v="1"/>
    <n v="0"/>
    <s v="Parent"/>
    <s v="2013-06-04"/>
    <d v="2014-10-04T00:00:00"/>
    <n v="487"/>
    <n v="39"/>
    <n v="448"/>
    <d v="2013-07-13T00:00:00"/>
    <n v="4"/>
    <n v="7"/>
    <n v="15"/>
    <n v="13"/>
    <n v="9"/>
    <n v="15"/>
    <n v="63"/>
    <n v="0.12936344969199179"/>
    <x v="4"/>
    <s v="No"/>
    <n v="3"/>
    <x v="0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154"/>
    <n v="1972"/>
    <n v="52"/>
    <s v="Gen X"/>
    <s v="Master"/>
    <s v="College"/>
    <s v="Divorced"/>
    <n v="37760"/>
    <n v="37760"/>
    <s v="Bracket 3"/>
    <n v="1"/>
    <n v="0"/>
    <s v="Parent"/>
    <s v="2013-08-11"/>
    <d v="2014-10-04T00:00:00"/>
    <n v="419"/>
    <n v="54"/>
    <n v="365"/>
    <d v="2013-10-04T00:00:00"/>
    <n v="26"/>
    <n v="3"/>
    <n v="13"/>
    <n v="2"/>
    <n v="10"/>
    <n v="0"/>
    <n v="54"/>
    <n v="0.12887828162291171"/>
    <x v="4"/>
    <s v="Yes"/>
    <n v="1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011"/>
    <n v="1973"/>
    <n v="51"/>
    <s v="Gen X"/>
    <s v="Bachelors"/>
    <s v="College"/>
    <s v="Married"/>
    <n v="33471"/>
    <n v="33471"/>
    <s v="Bracket 3"/>
    <n v="1"/>
    <n v="0"/>
    <s v="Parent"/>
    <s v="2012-10-12"/>
    <d v="2014-10-04T00:00:00"/>
    <n v="722"/>
    <n v="47"/>
    <n v="675"/>
    <d v="2012-11-28T00:00:00"/>
    <n v="43"/>
    <n v="2"/>
    <n v="27"/>
    <n v="0"/>
    <n v="9"/>
    <n v="12"/>
    <n v="93"/>
    <n v="0.12880886426592797"/>
    <x v="4"/>
    <s v="No"/>
    <n v="3"/>
    <x v="0"/>
    <n v="4"/>
    <n v="3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802"/>
    <n v="1972"/>
    <n v="52"/>
    <s v="Gen X"/>
    <s v="High School"/>
    <s v="No College"/>
    <s v="Married"/>
    <n v="14188"/>
    <n v="14188"/>
    <s v="Bracket 2"/>
    <n v="0"/>
    <n v="0"/>
    <s v="Not Parent"/>
    <s v="2013-02-28"/>
    <d v="2014-10-04T00:00:00"/>
    <n v="583"/>
    <n v="40"/>
    <n v="543"/>
    <d v="2013-04-09T00:00:00"/>
    <n v="2"/>
    <n v="7"/>
    <n v="11"/>
    <n v="16"/>
    <n v="12"/>
    <n v="27"/>
    <n v="75"/>
    <n v="0.12864493996569468"/>
    <x v="4"/>
    <s v="No"/>
    <n v="1"/>
    <x v="0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174"/>
    <n v="1954"/>
    <n v="70"/>
    <s v="Boomers"/>
    <s v="Bachelors"/>
    <s v="College"/>
    <s v="Single"/>
    <n v="46344"/>
    <n v="46344"/>
    <s v="Bracket 3"/>
    <n v="1"/>
    <n v="1"/>
    <s v="Parent"/>
    <s v="2014-03-08"/>
    <d v="2014-10-04T00:00:00"/>
    <n v="210"/>
    <n v="38"/>
    <n v="172"/>
    <d v="2014-04-15T00:00:00"/>
    <n v="11"/>
    <n v="1"/>
    <n v="6"/>
    <n v="2"/>
    <n v="1"/>
    <n v="6"/>
    <n v="27"/>
    <n v="0.12857142857142856"/>
    <x v="4"/>
    <s v="No"/>
    <n v="2"/>
    <x v="0"/>
    <n v="2"/>
    <n v="1"/>
    <n v="1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634"/>
    <n v="1979"/>
    <n v="45"/>
    <s v="Gen X"/>
    <s v="Master"/>
    <s v="College"/>
    <s v="Divorced"/>
    <n v="33462"/>
    <n v="33462"/>
    <s v="Bracket 3"/>
    <n v="1"/>
    <n v="0"/>
    <s v="Parent"/>
    <s v="2013-08-07"/>
    <d v="2014-10-04T00:00:00"/>
    <n v="423"/>
    <n v="78"/>
    <n v="345"/>
    <d v="2013-10-24T00:00:00"/>
    <n v="22"/>
    <n v="3"/>
    <n v="18"/>
    <n v="0"/>
    <n v="0"/>
    <n v="11"/>
    <n v="54"/>
    <n v="0.1276595744680851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397"/>
    <n v="1951"/>
    <n v="73"/>
    <s v="Boomers"/>
    <s v="Bachelors"/>
    <s v="College"/>
    <s v="Married"/>
    <n v="44689"/>
    <n v="44689"/>
    <s v="Bracket 3"/>
    <n v="1"/>
    <n v="1"/>
    <s v="Parent"/>
    <s v="2014-01-10"/>
    <d v="2014-10-04T00:00:00"/>
    <n v="267"/>
    <n v="82"/>
    <n v="185"/>
    <d v="2014-04-02T00:00:00"/>
    <n v="18"/>
    <n v="0"/>
    <n v="5"/>
    <n v="0"/>
    <n v="0"/>
    <n v="11"/>
    <n v="34"/>
    <n v="0.12734082397003746"/>
    <x v="4"/>
    <s v="Yes"/>
    <n v="2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6460"/>
    <n v="1982"/>
    <n v="42"/>
    <s v="Millennials"/>
    <s v="Bachelors"/>
    <s v="College"/>
    <s v="Married"/>
    <n v="28718"/>
    <n v="28718"/>
    <s v="Bracket 2"/>
    <n v="1"/>
    <n v="0"/>
    <s v="Parent"/>
    <s v="2013-07-13"/>
    <d v="2014-10-04T00:00:00"/>
    <n v="448"/>
    <n v="78"/>
    <n v="370"/>
    <d v="2013-09-29T00:00:00"/>
    <n v="12"/>
    <n v="4"/>
    <n v="6"/>
    <n v="11"/>
    <n v="8"/>
    <n v="16"/>
    <n v="57"/>
    <n v="0.12723214285714285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235"/>
    <n v="1975"/>
    <n v="49"/>
    <s v="Gen X"/>
    <s v="Postgraduate"/>
    <s v="College"/>
    <s v="Married"/>
    <n v="17003"/>
    <n v="17003"/>
    <s v="Bracket 2"/>
    <n v="1"/>
    <n v="0"/>
    <s v="Parent"/>
    <s v="2013-12-09"/>
    <d v="2014-10-04T00:00:00"/>
    <n v="299"/>
    <n v="37"/>
    <n v="262"/>
    <d v="2014-01-15T00:00:00"/>
    <n v="2"/>
    <n v="5"/>
    <n v="12"/>
    <n v="4"/>
    <n v="8"/>
    <n v="7"/>
    <n v="38"/>
    <n v="0.12709030100334448"/>
    <x v="4"/>
    <s v="No"/>
    <n v="3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202"/>
    <n v="1978"/>
    <n v="46"/>
    <s v="Gen X"/>
    <s v="Bachelors"/>
    <s v="College"/>
    <s v="Partner"/>
    <n v="41154"/>
    <n v="41154"/>
    <s v="Bracket 3"/>
    <n v="0"/>
    <n v="1"/>
    <s v="Parent"/>
    <s v="2013-04-09"/>
    <d v="2014-10-04T00:00:00"/>
    <n v="543"/>
    <n v="98"/>
    <n v="445"/>
    <d v="2013-07-16T00:00:00"/>
    <n v="44"/>
    <n v="2"/>
    <n v="11"/>
    <n v="2"/>
    <n v="3"/>
    <n v="7"/>
    <n v="69"/>
    <n v="0.1270718232044199"/>
    <x v="4"/>
    <s v="Yes"/>
    <n v="1"/>
    <x v="0"/>
    <n v="4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068"/>
    <n v="1990"/>
    <n v="34"/>
    <s v="Millennials"/>
    <s v="Bachelors"/>
    <s v="College"/>
    <s v="Married"/>
    <n v="18351"/>
    <n v="18351"/>
    <s v="Bracket 2"/>
    <n v="0"/>
    <n v="0"/>
    <s v="Not Parent"/>
    <s v="2013-10-29"/>
    <d v="2014-10-04T00:00:00"/>
    <n v="340"/>
    <n v="1"/>
    <n v="339"/>
    <d v="2013-10-30T00:00:00"/>
    <n v="1"/>
    <n v="12"/>
    <n v="9"/>
    <n v="0"/>
    <n v="14"/>
    <n v="7"/>
    <n v="43"/>
    <n v="0.12647058823529411"/>
    <x v="4"/>
    <s v="No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001"/>
    <n v="1985"/>
    <n v="39"/>
    <s v="Millennials"/>
    <s v="Postgraduate"/>
    <s v="College"/>
    <s v="Partner"/>
    <n v="7500"/>
    <n v="90000"/>
    <s v="Bracket 5"/>
    <n v="1"/>
    <n v="0"/>
    <s v="Parent"/>
    <s v="2012-08-01"/>
    <d v="2014-10-04T00:00:00"/>
    <n v="794"/>
    <n v="98"/>
    <n v="696"/>
    <d v="2012-11-07T00:00:00"/>
    <n v="5"/>
    <n v="17"/>
    <n v="17"/>
    <n v="13"/>
    <n v="14"/>
    <n v="34"/>
    <n v="100"/>
    <n v="0.12594458438287154"/>
    <x v="4"/>
    <s v="Yes"/>
    <n v="4"/>
    <x v="1"/>
    <n v="3"/>
    <n v="2"/>
    <n v="1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668"/>
    <n v="1971"/>
    <n v="53"/>
    <s v="Gen X"/>
    <s v="Bachelors"/>
    <s v="College"/>
    <s v="Married"/>
    <n v="18793"/>
    <n v="18793"/>
    <s v="Bracket 2"/>
    <n v="1"/>
    <n v="0"/>
    <s v="Parent"/>
    <s v="2013-01-12"/>
    <d v="2014-10-04T00:00:00"/>
    <n v="630"/>
    <n v="14"/>
    <n v="616"/>
    <d v="2013-01-26T00:00:00"/>
    <n v="4"/>
    <n v="16"/>
    <n v="20"/>
    <n v="0"/>
    <n v="17"/>
    <n v="20"/>
    <n v="77"/>
    <n v="0.12222222222222222"/>
    <x v="4"/>
    <s v="No"/>
    <n v="3"/>
    <x v="0"/>
    <n v="4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157"/>
    <n v="1972"/>
    <n v="52"/>
    <s v="Gen X"/>
    <s v="Bachelors"/>
    <s v="College"/>
    <s v="Partner"/>
    <n v="26290"/>
    <n v="26290"/>
    <s v="Bracket 2"/>
    <n v="1"/>
    <n v="1"/>
    <s v="Parent"/>
    <s v="2013-01-12"/>
    <d v="2014-10-04T00:00:00"/>
    <n v="630"/>
    <n v="49"/>
    <n v="581"/>
    <d v="2013-03-02T00:00:00"/>
    <n v="15"/>
    <n v="8"/>
    <n v="16"/>
    <n v="11"/>
    <n v="5"/>
    <n v="22"/>
    <n v="77"/>
    <n v="0.12222222222222222"/>
    <x v="4"/>
    <s v="No"/>
    <n v="4"/>
    <x v="1"/>
    <n v="4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712"/>
    <n v="1991"/>
    <n v="33"/>
    <s v="Millennials"/>
    <s v="Postgraduate"/>
    <s v="College"/>
    <s v="Partner"/>
    <n v="20193"/>
    <n v="20193"/>
    <s v="Bracket 2"/>
    <n v="0"/>
    <n v="0"/>
    <s v="Not Parent"/>
    <s v="2012-11-28"/>
    <d v="2014-10-04T00:00:00"/>
    <n v="675"/>
    <n v="18"/>
    <n v="657"/>
    <d v="2012-12-16T00:00:00"/>
    <n v="8"/>
    <n v="8"/>
    <n v="22"/>
    <n v="24"/>
    <n v="11"/>
    <n v="9"/>
    <n v="82"/>
    <n v="0.12148148148148148"/>
    <x v="4"/>
    <s v="No"/>
    <n v="1"/>
    <x v="0"/>
    <n v="4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336"/>
    <n v="1971"/>
    <n v="53"/>
    <s v="Gen X"/>
    <s v="Master"/>
    <s v="College"/>
    <s v="Partner"/>
    <n v="157733"/>
    <n v="157733"/>
    <s v="Bracket 6"/>
    <n v="1"/>
    <n v="0"/>
    <s v="Parent"/>
    <s v="2013-06-04"/>
    <d v="2014-10-04T00:00:00"/>
    <n v="487"/>
    <n v="37"/>
    <n v="450"/>
    <d v="2013-07-11T00:00:00"/>
    <n v="39"/>
    <n v="1"/>
    <n v="9"/>
    <n v="2"/>
    <n v="0"/>
    <n v="8"/>
    <n v="59"/>
    <n v="0.12114989733059549"/>
    <x v="4"/>
    <s v="No"/>
    <n v="0"/>
    <x v="0"/>
    <n v="1"/>
    <n v="1"/>
    <n v="0"/>
    <x v="0"/>
    <n v="1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523"/>
    <n v="1989"/>
    <n v="35"/>
    <s v="Millennials"/>
    <s v="Bachelors"/>
    <s v="College"/>
    <s v="Married"/>
    <n v="37155"/>
    <n v="37155"/>
    <s v="Bracket 3"/>
    <n v="1"/>
    <n v="0"/>
    <s v="Parent"/>
    <s v="2013-01-31"/>
    <d v="2014-10-04T00:00:00"/>
    <n v="611"/>
    <n v="51"/>
    <n v="560"/>
    <d v="2013-03-23T00:00:00"/>
    <n v="23"/>
    <n v="0"/>
    <n v="26"/>
    <n v="7"/>
    <n v="15"/>
    <n v="3"/>
    <n v="74"/>
    <n v="0.12111292962356793"/>
    <x v="4"/>
    <s v="Yes"/>
    <n v="1"/>
    <x v="0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290"/>
    <n v="1972"/>
    <n v="52"/>
    <s v="Gen X"/>
    <s v="Bachelors"/>
    <s v="College"/>
    <s v="Married"/>
    <n v="30467"/>
    <n v="30467"/>
    <s v="Bracket 2"/>
    <n v="1"/>
    <n v="0"/>
    <s v="Parent"/>
    <s v="2014-03-19"/>
    <d v="2014-10-04T00:00:00"/>
    <n v="199"/>
    <n v="8"/>
    <n v="191"/>
    <d v="2014-03-27T00:00:00"/>
    <n v="1"/>
    <n v="3"/>
    <n v="8"/>
    <n v="2"/>
    <n v="5"/>
    <n v="5"/>
    <n v="24"/>
    <n v="0.12060301507537688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60"/>
    <n v="1970"/>
    <n v="54"/>
    <s v="Gen X"/>
    <s v="Bachelors"/>
    <s v="College"/>
    <s v="Married"/>
    <n v="13260"/>
    <n v="13260"/>
    <s v="Bracket 2"/>
    <n v="1"/>
    <n v="1"/>
    <s v="Parent"/>
    <s v="2013-08-23"/>
    <d v="2014-10-04T00:00:00"/>
    <n v="407"/>
    <n v="48"/>
    <n v="359"/>
    <d v="2013-10-10T00:00:00"/>
    <n v="9"/>
    <n v="4"/>
    <n v="17"/>
    <n v="10"/>
    <n v="2"/>
    <n v="7"/>
    <n v="49"/>
    <n v="0.12039312039312039"/>
    <x v="4"/>
    <s v="No"/>
    <n v="4"/>
    <x v="1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694"/>
    <n v="1967"/>
    <n v="57"/>
    <s v="Gen X"/>
    <s v="Bachelors"/>
    <s v="College"/>
    <s v="Married"/>
    <n v="42664"/>
    <n v="42664"/>
    <s v="Bracket 3"/>
    <n v="0"/>
    <n v="1"/>
    <s v="Parent"/>
    <s v="2014-03-18"/>
    <d v="2014-10-04T00:00:00"/>
    <n v="200"/>
    <n v="44"/>
    <n v="156"/>
    <d v="2014-05-01T00:00:00"/>
    <n v="21"/>
    <n v="0"/>
    <n v="3"/>
    <n v="0"/>
    <n v="0"/>
    <n v="0"/>
    <n v="24"/>
    <n v="0.12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315"/>
    <n v="1995"/>
    <n v="29"/>
    <s v="Gen Z"/>
    <s v="Bachelors"/>
    <s v="College"/>
    <s v="Single"/>
    <n v="34824"/>
    <n v="34824"/>
    <s v="Bracket 3"/>
    <n v="0"/>
    <n v="0"/>
    <s v="Not Parent"/>
    <s v="2014-03-26"/>
    <d v="2014-10-04T00:00:00"/>
    <n v="192"/>
    <n v="65"/>
    <n v="127"/>
    <d v="2014-05-30T00:00:00"/>
    <n v="4"/>
    <n v="2"/>
    <n v="11"/>
    <n v="2"/>
    <n v="0"/>
    <n v="4"/>
    <n v="23"/>
    <n v="0.11979166666666667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184"/>
    <n v="1995"/>
    <n v="29"/>
    <s v="Gen Z"/>
    <s v="Bachelors"/>
    <s v="College"/>
    <s v="Single"/>
    <n v="34824"/>
    <n v="34824"/>
    <s v="Bracket 3"/>
    <n v="0"/>
    <n v="0"/>
    <s v="Not Parent"/>
    <s v="2014-03-26"/>
    <d v="2014-10-04T00:00:00"/>
    <n v="192"/>
    <n v="65"/>
    <n v="127"/>
    <d v="2014-05-30T00:00:00"/>
    <n v="4"/>
    <n v="2"/>
    <n v="11"/>
    <n v="2"/>
    <n v="0"/>
    <n v="4"/>
    <n v="23"/>
    <n v="0.11979166666666667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329"/>
    <n v="1984"/>
    <n v="40"/>
    <s v="Millennials"/>
    <s v="PhD"/>
    <s v="College"/>
    <s v="Married"/>
    <n v="18988"/>
    <n v="18988"/>
    <s v="Bracket 2"/>
    <n v="1"/>
    <n v="0"/>
    <s v="Parent"/>
    <s v="2014-05-23"/>
    <d v="2014-10-04T00:00:00"/>
    <n v="134"/>
    <n v="43"/>
    <n v="91"/>
    <d v="2014-07-05T00:00:00"/>
    <n v="6"/>
    <n v="0"/>
    <n v="6"/>
    <n v="2"/>
    <n v="1"/>
    <n v="1"/>
    <n v="16"/>
    <n v="0.11940298507462686"/>
    <x v="4"/>
    <s v="No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74"/>
    <n v="1973"/>
    <n v="51"/>
    <s v="Gen X"/>
    <s v="Bachelors"/>
    <s v="College"/>
    <s v="Single"/>
    <n v="34853"/>
    <n v="34853"/>
    <s v="Bracket 3"/>
    <n v="1"/>
    <n v="1"/>
    <s v="Parent"/>
    <s v="2013-12-23"/>
    <d v="2014-10-04T00:00:00"/>
    <n v="285"/>
    <n v="75"/>
    <n v="210"/>
    <d v="2014-03-08T00:00:00"/>
    <n v="9"/>
    <n v="3"/>
    <n v="15"/>
    <n v="2"/>
    <n v="3"/>
    <n v="2"/>
    <n v="34"/>
    <n v="0.11929824561403508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168"/>
    <n v="1963"/>
    <n v="61"/>
    <s v="Boomers"/>
    <s v="Bachelors"/>
    <s v="College"/>
    <s v="Divorced"/>
    <n v="45146"/>
    <n v="45146"/>
    <s v="Bracket 3"/>
    <n v="1"/>
    <n v="1"/>
    <s v="Parent"/>
    <s v="2013-07-15"/>
    <d v="2014-10-04T00:00:00"/>
    <n v="446"/>
    <n v="28"/>
    <n v="418"/>
    <d v="2013-08-12T00:00:00"/>
    <n v="33"/>
    <n v="0"/>
    <n v="5"/>
    <n v="0"/>
    <n v="0"/>
    <n v="15"/>
    <n v="53"/>
    <n v="0.11883408071748879"/>
    <x v="4"/>
    <s v="No"/>
    <n v="2"/>
    <x v="0"/>
    <n v="2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686"/>
    <n v="1979"/>
    <n v="45"/>
    <s v="Gen X"/>
    <s v="High School"/>
    <s v="No College"/>
    <s v="Partner"/>
    <n v="23724"/>
    <n v="23724"/>
    <s v="Bracket 2"/>
    <n v="1"/>
    <n v="0"/>
    <s v="Parent"/>
    <s v="2013-01-08"/>
    <d v="2014-10-04T00:00:00"/>
    <n v="634"/>
    <n v="65"/>
    <n v="569"/>
    <d v="2013-03-14T00:00:00"/>
    <n v="5"/>
    <n v="23"/>
    <n v="15"/>
    <n v="0"/>
    <n v="18"/>
    <n v="14"/>
    <n v="75"/>
    <n v="0.11829652996845426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708"/>
    <n v="1978"/>
    <n v="46"/>
    <s v="Gen X"/>
    <s v="Postgraduate"/>
    <s v="College"/>
    <s v="Single"/>
    <n v="36975"/>
    <n v="36975"/>
    <s v="Bracket 3"/>
    <n v="1"/>
    <n v="0"/>
    <s v="Parent"/>
    <s v="2013-12-28"/>
    <d v="2014-10-04T00:00:00"/>
    <n v="280"/>
    <n v="50"/>
    <n v="230"/>
    <d v="2014-02-16T00:00:00"/>
    <n v="10"/>
    <n v="6"/>
    <n v="11"/>
    <n v="0"/>
    <n v="4"/>
    <n v="2"/>
    <n v="33"/>
    <n v="0.11785714285714285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264"/>
    <n v="1978"/>
    <n v="46"/>
    <s v="Gen X"/>
    <s v="Postgraduate"/>
    <s v="College"/>
    <s v="Single"/>
    <n v="52195"/>
    <n v="52195"/>
    <s v="Bracket 3"/>
    <n v="2"/>
    <n v="1"/>
    <s v="Parent"/>
    <s v="2014-05-12"/>
    <d v="2014-10-04T00:00:00"/>
    <n v="145"/>
    <n v="2"/>
    <n v="143"/>
    <d v="2014-05-14T00:00:00"/>
    <n v="12"/>
    <n v="0"/>
    <n v="4"/>
    <n v="0"/>
    <n v="0"/>
    <n v="1"/>
    <n v="17"/>
    <n v="0.11724137931034483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7892"/>
    <n v="1969"/>
    <n v="55"/>
    <s v="Gen X"/>
    <s v="Bachelors"/>
    <s v="College"/>
    <s v="Single"/>
    <n v="18589"/>
    <n v="18589"/>
    <s v="Bracket 2"/>
    <n v="0"/>
    <n v="0"/>
    <s v="Not Parent"/>
    <s v="2013-01-02"/>
    <d v="2014-10-04T00:00:00"/>
    <n v="640"/>
    <n v="89"/>
    <n v="551"/>
    <d v="2013-04-01T00:00:00"/>
    <n v="6"/>
    <n v="4"/>
    <n v="25"/>
    <n v="15"/>
    <n v="12"/>
    <n v="13"/>
    <n v="75"/>
    <n v="0.1171875"/>
    <x v="4"/>
    <s v="Yes"/>
    <n v="2"/>
    <x v="0"/>
    <n v="3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790"/>
    <n v="1985"/>
    <n v="39"/>
    <s v="Millennials"/>
    <s v="Bachelors"/>
    <s v="College"/>
    <s v="Married"/>
    <n v="31158"/>
    <n v="31158"/>
    <s v="Bracket 2"/>
    <n v="1"/>
    <n v="0"/>
    <s v="Parent"/>
    <s v="2013-01-27"/>
    <d v="2014-10-04T00:00:00"/>
    <n v="615"/>
    <n v="62"/>
    <n v="553"/>
    <d v="2013-03-30T00:00:00"/>
    <n v="25"/>
    <n v="6"/>
    <n v="16"/>
    <n v="20"/>
    <n v="0"/>
    <n v="5"/>
    <n v="72"/>
    <n v="0.11707317073170732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100"/>
    <n v="1972"/>
    <n v="52"/>
    <s v="Gen X"/>
    <s v="Bachelors"/>
    <s v="College"/>
    <s v="Divorced"/>
    <n v="51813"/>
    <n v="51813"/>
    <s v="Bracket 3"/>
    <n v="1"/>
    <n v="1"/>
    <s v="Parent"/>
    <s v="2013-04-11"/>
    <d v="2014-10-04T00:00:00"/>
    <n v="541"/>
    <n v="37"/>
    <n v="504"/>
    <d v="2013-05-18T00:00:00"/>
    <n v="51"/>
    <n v="2"/>
    <n v="7"/>
    <n v="0"/>
    <n v="1"/>
    <n v="2"/>
    <n v="63"/>
    <n v="0.11645101663585952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431"/>
    <n v="1964"/>
    <n v="60"/>
    <s v="Boomers"/>
    <s v="PhD"/>
    <s v="College"/>
    <s v="Married"/>
    <n v="45759"/>
    <n v="45759"/>
    <s v="Bracket 3"/>
    <n v="1"/>
    <n v="1"/>
    <s v="Parent"/>
    <s v="2013-02-23"/>
    <d v="2014-10-04T00:00:00"/>
    <n v="588"/>
    <n v="13"/>
    <n v="575"/>
    <d v="2013-03-08T00:00:00"/>
    <n v="42"/>
    <n v="1"/>
    <n v="18"/>
    <n v="3"/>
    <n v="0"/>
    <n v="4"/>
    <n v="68"/>
    <n v="0.11564625850340136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789"/>
    <n v="1964"/>
    <n v="60"/>
    <s v="Boomers"/>
    <s v="PhD"/>
    <s v="College"/>
    <s v="Married"/>
    <n v="45759"/>
    <n v="45759"/>
    <s v="Bracket 3"/>
    <n v="1"/>
    <n v="1"/>
    <s v="Parent"/>
    <s v="2013-02-23"/>
    <d v="2014-10-04T00:00:00"/>
    <n v="588"/>
    <n v="13"/>
    <n v="575"/>
    <d v="2013-03-08T00:00:00"/>
    <n v="42"/>
    <n v="1"/>
    <n v="18"/>
    <n v="3"/>
    <n v="0"/>
    <n v="4"/>
    <n v="68"/>
    <n v="0.11564625850340136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493"/>
    <n v="1976"/>
    <n v="48"/>
    <s v="Gen X"/>
    <s v="Bachelors"/>
    <s v="College"/>
    <s v="Married"/>
    <n v="39356"/>
    <n v="39356"/>
    <s v="Bracket 3"/>
    <n v="1"/>
    <n v="1"/>
    <s v="Parent"/>
    <s v="2014-03-19"/>
    <d v="2014-10-04T00:00:00"/>
    <n v="199"/>
    <n v="21"/>
    <n v="178"/>
    <d v="2014-04-09T00:00:00"/>
    <n v="15"/>
    <n v="0"/>
    <n v="2"/>
    <n v="0"/>
    <n v="0"/>
    <n v="6"/>
    <n v="23"/>
    <n v="0.11557788944723618"/>
    <x v="4"/>
    <s v="No"/>
    <n v="1"/>
    <x v="0"/>
    <n v="2"/>
    <n v="1"/>
    <n v="0"/>
    <x v="0"/>
    <n v="6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7301"/>
    <n v="1982"/>
    <n v="42"/>
    <s v="Millennials"/>
    <s v="Postgraduate"/>
    <s v="College"/>
    <s v="Single"/>
    <n v="23616"/>
    <n v="23616"/>
    <s v="Bracket 2"/>
    <n v="1"/>
    <n v="0"/>
    <s v="Parent"/>
    <s v="2012-11-17"/>
    <d v="2014-10-04T00:00:00"/>
    <n v="686"/>
    <n v="76"/>
    <n v="610"/>
    <d v="2013-02-01T00:00:00"/>
    <n v="4"/>
    <n v="22"/>
    <n v="11"/>
    <n v="3"/>
    <n v="7"/>
    <n v="32"/>
    <n v="79"/>
    <n v="0.11516034985422741"/>
    <x v="4"/>
    <s v="Yes"/>
    <n v="2"/>
    <x v="0"/>
    <n v="3"/>
    <n v="3"/>
    <n v="0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2488"/>
    <n v="1956"/>
    <n v="68"/>
    <s v="Boomers"/>
    <s v="Postgraduate"/>
    <s v="College"/>
    <s v="Divorced"/>
    <n v="31395"/>
    <n v="31395"/>
    <s v="Bracket 2"/>
    <n v="1"/>
    <n v="1"/>
    <s v="Parent"/>
    <s v="2013-03-23"/>
    <d v="2014-10-04T00:00:00"/>
    <n v="560"/>
    <n v="80"/>
    <n v="480"/>
    <d v="2013-06-11T00:00:00"/>
    <n v="23"/>
    <n v="1"/>
    <n v="25"/>
    <n v="0"/>
    <n v="8"/>
    <n v="7"/>
    <n v="64"/>
    <n v="0.11428571428571428"/>
    <x v="4"/>
    <s v="Yes"/>
    <n v="4"/>
    <x v="1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392"/>
    <n v="1971"/>
    <n v="53"/>
    <s v="Gen X"/>
    <s v="Bachelors"/>
    <s v="College"/>
    <s v="Single"/>
    <n v="26954"/>
    <n v="26954"/>
    <s v="Bracket 2"/>
    <n v="1"/>
    <n v="0"/>
    <s v="Parent"/>
    <s v="2014-05-08"/>
    <d v="2014-10-04T00:00:00"/>
    <n v="149"/>
    <n v="17"/>
    <n v="132"/>
    <d v="2014-05-25T00:00:00"/>
    <n v="4"/>
    <n v="1"/>
    <n v="11"/>
    <n v="0"/>
    <n v="0"/>
    <n v="1"/>
    <n v="17"/>
    <n v="0.11409395973154363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262"/>
    <n v="1984"/>
    <n v="40"/>
    <s v="Millennials"/>
    <s v="Postgraduate"/>
    <s v="College"/>
    <s v="Partner"/>
    <n v="32414"/>
    <n v="32414"/>
    <s v="Bracket 3"/>
    <n v="0"/>
    <n v="0"/>
    <s v="Not Parent"/>
    <s v="2013-07-04"/>
    <d v="2014-10-04T00:00:00"/>
    <n v="457"/>
    <n v="11"/>
    <n v="446"/>
    <d v="2013-07-15T00:00:00"/>
    <n v="20"/>
    <n v="6"/>
    <n v="5"/>
    <n v="0"/>
    <n v="9"/>
    <n v="12"/>
    <n v="52"/>
    <n v="0.1137855579868709"/>
    <x v="4"/>
    <s v="No"/>
    <n v="1"/>
    <x v="0"/>
    <n v="3"/>
    <n v="1"/>
    <n v="0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7042"/>
    <n v="1983"/>
    <n v="41"/>
    <s v="Millennials"/>
    <s v="Bachelors"/>
    <s v="College"/>
    <s v="Married"/>
    <n v="36790"/>
    <n v="36790"/>
    <s v="Bracket 3"/>
    <n v="0"/>
    <n v="0"/>
    <s v="Not Parent"/>
    <s v="2013-03-01"/>
    <d v="2014-10-04T00:00:00"/>
    <n v="582"/>
    <n v="14"/>
    <n v="568"/>
    <d v="2013-03-15T00:00:00"/>
    <n v="3"/>
    <n v="3"/>
    <n v="14"/>
    <n v="15"/>
    <n v="21"/>
    <n v="10"/>
    <n v="66"/>
    <n v="0.1134020618556701"/>
    <x v="4"/>
    <s v="No"/>
    <n v="1"/>
    <x v="0"/>
    <n v="2"/>
    <n v="2"/>
    <n v="1"/>
    <x v="0"/>
    <n v="9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3479"/>
    <n v="1950"/>
    <n v="74"/>
    <s v="Boomers"/>
    <s v="Bachelors"/>
    <s v="College"/>
    <s v="Single"/>
    <n v="16813"/>
    <n v="16813"/>
    <s v="Bracket 2"/>
    <n v="0"/>
    <n v="0"/>
    <s v="Not Parent"/>
    <s v="2013-07-19"/>
    <d v="2014-10-04T00:00:00"/>
    <n v="442"/>
    <n v="49"/>
    <n v="393"/>
    <d v="2013-09-06T00:00:00"/>
    <n v="4"/>
    <n v="8"/>
    <n v="11"/>
    <n v="12"/>
    <n v="2"/>
    <n v="13"/>
    <n v="50"/>
    <n v="0.11312217194570136"/>
    <x v="4"/>
    <s v="No"/>
    <n v="1"/>
    <x v="0"/>
    <n v="3"/>
    <n v="2"/>
    <n v="0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2337"/>
    <n v="1971"/>
    <n v="53"/>
    <s v="Gen X"/>
    <s v="Bachelors"/>
    <s v="College"/>
    <s v="Divorced"/>
    <n v="29819"/>
    <n v="29819"/>
    <s v="Bracket 2"/>
    <n v="1"/>
    <n v="0"/>
    <s v="Parent"/>
    <s v="2013-10-24"/>
    <d v="2014-10-04T00:00:00"/>
    <n v="345"/>
    <n v="77"/>
    <n v="268"/>
    <d v="2014-01-09T00:00:00"/>
    <n v="9"/>
    <n v="1"/>
    <n v="24"/>
    <n v="2"/>
    <n v="1"/>
    <n v="2"/>
    <n v="39"/>
    <n v="0.11304347826086956"/>
    <x v="4"/>
    <s v="Yes"/>
    <n v="3"/>
    <x v="0"/>
    <n v="3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868"/>
    <n v="1980"/>
    <n v="44"/>
    <s v="Millennials"/>
    <s v="Bachelors"/>
    <s v="College"/>
    <s v="Married"/>
    <n v="19107"/>
    <n v="19107"/>
    <s v="Bracket 2"/>
    <n v="1"/>
    <n v="0"/>
    <s v="Parent"/>
    <s v="2013-08-22"/>
    <d v="2014-10-04T00:00:00"/>
    <n v="408"/>
    <n v="49"/>
    <n v="359"/>
    <d v="2013-10-10T00:00:00"/>
    <n v="2"/>
    <n v="4"/>
    <n v="9"/>
    <n v="10"/>
    <n v="5"/>
    <n v="16"/>
    <n v="46"/>
    <n v="0.11274509803921569"/>
    <x v="4"/>
    <s v="No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331"/>
    <n v="1977"/>
    <n v="47"/>
    <s v="Gen X"/>
    <s v="Bachelors"/>
    <s v="College"/>
    <s v="Single"/>
    <n v="35790"/>
    <n v="35790"/>
    <s v="Bracket 3"/>
    <n v="1"/>
    <n v="0"/>
    <s v="Parent"/>
    <s v="2013-01-02"/>
    <d v="2014-10-04T00:00:00"/>
    <n v="640"/>
    <n v="54"/>
    <n v="586"/>
    <d v="2013-02-25T00:00:00"/>
    <n v="12"/>
    <n v="6"/>
    <n v="20"/>
    <n v="30"/>
    <n v="1"/>
    <n v="3"/>
    <n v="72"/>
    <n v="0.1125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710"/>
    <n v="1984"/>
    <n v="40"/>
    <s v="Millennials"/>
    <s v="PhD"/>
    <s v="College"/>
    <s v="Single"/>
    <n v="39684"/>
    <n v="39684"/>
    <s v="Bracket 3"/>
    <n v="1"/>
    <n v="0"/>
    <s v="Parent"/>
    <s v="2012-10-12"/>
    <d v="2014-10-04T00:00:00"/>
    <n v="722"/>
    <n v="41"/>
    <n v="681"/>
    <d v="2012-11-22T00:00:00"/>
    <n v="19"/>
    <n v="0"/>
    <n v="35"/>
    <n v="6"/>
    <n v="4"/>
    <n v="17"/>
    <n v="81"/>
    <n v="0.11218836565096953"/>
    <x v="4"/>
    <s v="No"/>
    <n v="2"/>
    <x v="0"/>
    <n v="2"/>
    <n v="2"/>
    <n v="1"/>
    <x v="0"/>
    <n v="7"/>
    <n v="0"/>
    <n v="0"/>
    <n v="0"/>
    <n v="0"/>
    <n v="0"/>
    <n v="0"/>
    <x v="1"/>
    <n v="1"/>
    <s v="Not Converted"/>
    <x v="1"/>
    <n v="3"/>
    <n v="11"/>
    <n v="0"/>
    <n v="0"/>
    <n v="0"/>
    <n v="0"/>
    <n v="0"/>
    <x v="2"/>
  </r>
  <r>
    <n v="3896"/>
    <n v="1984"/>
    <n v="40"/>
    <s v="Millennials"/>
    <s v="Bachelors"/>
    <s v="College"/>
    <s v="Married"/>
    <n v="27255"/>
    <n v="27255"/>
    <s v="Bracket 2"/>
    <n v="1"/>
    <n v="0"/>
    <s v="Parent"/>
    <s v="2013-11-07"/>
    <d v="2014-10-04T00:00:00"/>
    <n v="331"/>
    <n v="3"/>
    <n v="328"/>
    <d v="2013-11-10T00:00:00"/>
    <n v="22"/>
    <n v="1"/>
    <n v="11"/>
    <n v="0"/>
    <n v="1"/>
    <n v="2"/>
    <n v="37"/>
    <n v="0.11178247734138973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55"/>
    <n v="1951"/>
    <n v="73"/>
    <s v="Boomers"/>
    <s v="Bachelors"/>
    <s v="College"/>
    <s v="Divorced"/>
    <n v="22263"/>
    <n v="22263"/>
    <s v="Bracket 2"/>
    <n v="1"/>
    <n v="1"/>
    <s v="Parent"/>
    <s v="2014-03-30"/>
    <d v="2014-10-04T00:00:00"/>
    <n v="188"/>
    <n v="31"/>
    <n v="157"/>
    <d v="2014-04-30T00:00:00"/>
    <n v="17"/>
    <n v="0"/>
    <n v="2"/>
    <n v="0"/>
    <n v="0"/>
    <n v="2"/>
    <n v="21"/>
    <n v="0.11170212765957446"/>
    <x v="4"/>
    <s v="No"/>
    <n v="2"/>
    <x v="0"/>
    <n v="3"/>
    <n v="1"/>
    <n v="0"/>
    <x v="0"/>
    <n v="6"/>
    <n v="0"/>
    <n v="0"/>
    <n v="0"/>
    <n v="0"/>
    <n v="0"/>
    <n v="0"/>
    <x v="1"/>
    <n v="0"/>
    <s v="Not Converted"/>
    <x v="1"/>
    <n v="3"/>
    <n v="11"/>
    <n v="0"/>
    <n v="0"/>
    <n v="0"/>
    <n v="0"/>
    <n v="0"/>
    <x v="2"/>
  </r>
  <r>
    <n v="7527"/>
    <n v="1968"/>
    <n v="56"/>
    <s v="Gen X"/>
    <s v="Master"/>
    <s v="College"/>
    <s v="Divorced"/>
    <n v="23748"/>
    <n v="23748"/>
    <s v="Bracket 2"/>
    <n v="1"/>
    <n v="0"/>
    <s v="Parent"/>
    <s v="2012-11-21"/>
    <d v="2014-10-04T00:00:00"/>
    <n v="682"/>
    <n v="97"/>
    <n v="585"/>
    <d v="2013-02-26T00:00:00"/>
    <n v="6"/>
    <n v="6"/>
    <n v="29"/>
    <n v="12"/>
    <n v="15"/>
    <n v="8"/>
    <n v="76"/>
    <n v="0.11143695014662756"/>
    <x v="4"/>
    <s v="Yes"/>
    <n v="3"/>
    <x v="0"/>
    <n v="3"/>
    <n v="2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663"/>
    <n v="1974"/>
    <n v="50"/>
    <s v="Gen X"/>
    <s v="Bachelors"/>
    <s v="College"/>
    <s v="Divorced"/>
    <n v="39996"/>
    <n v="39996"/>
    <s v="Bracket 3"/>
    <n v="1"/>
    <n v="1"/>
    <s v="Parent"/>
    <s v="2014-05-22"/>
    <d v="2014-10-04T00:00:00"/>
    <n v="135"/>
    <n v="85"/>
    <n v="50"/>
    <d v="2014-08-15T00:00:00"/>
    <n v="11"/>
    <n v="0"/>
    <n v="3"/>
    <n v="0"/>
    <n v="0"/>
    <n v="1"/>
    <n v="15"/>
    <n v="0.1111111111111111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224"/>
    <n v="1977"/>
    <n v="47"/>
    <s v="Gen X"/>
    <s v="Bachelors"/>
    <s v="College"/>
    <s v="Married"/>
    <n v="31353"/>
    <n v="31353"/>
    <s v="Bracket 2"/>
    <n v="1"/>
    <n v="1"/>
    <s v="Parent"/>
    <s v="2013-12-29"/>
    <d v="2014-10-04T00:00:00"/>
    <n v="279"/>
    <n v="24"/>
    <n v="255"/>
    <d v="2014-01-22T00:00:00"/>
    <n v="10"/>
    <n v="0"/>
    <n v="10"/>
    <n v="3"/>
    <n v="1"/>
    <n v="7"/>
    <n v="31"/>
    <n v="0.1111111111111111"/>
    <x v="4"/>
    <s v="No"/>
    <n v="2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215"/>
    <n v="1977"/>
    <n v="47"/>
    <s v="Gen X"/>
    <s v="Bachelors"/>
    <s v="College"/>
    <s v="Married"/>
    <n v="31353"/>
    <n v="31353"/>
    <s v="Bracket 2"/>
    <n v="1"/>
    <n v="1"/>
    <s v="Parent"/>
    <s v="2013-12-29"/>
    <d v="2014-10-04T00:00:00"/>
    <n v="279"/>
    <n v="24"/>
    <n v="255"/>
    <d v="2014-01-22T00:00:00"/>
    <n v="10"/>
    <n v="0"/>
    <n v="10"/>
    <n v="3"/>
    <n v="1"/>
    <n v="7"/>
    <n v="31"/>
    <n v="0.1111111111111111"/>
    <x v="4"/>
    <s v="No"/>
    <n v="2"/>
    <x v="0"/>
    <n v="2"/>
    <n v="1"/>
    <n v="1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2256"/>
    <n v="1973"/>
    <n v="51"/>
    <s v="Gen X"/>
    <s v="Master"/>
    <s v="College"/>
    <s v="Married"/>
    <n v="27159"/>
    <n v="27159"/>
    <s v="Bracket 2"/>
    <n v="1"/>
    <n v="1"/>
    <s v="Parent"/>
    <s v="2014-03-29"/>
    <d v="2014-10-04T00:00:00"/>
    <n v="189"/>
    <n v="33"/>
    <n v="156"/>
    <d v="2014-05-01T00:00:00"/>
    <n v="17"/>
    <n v="0"/>
    <n v="3"/>
    <n v="0"/>
    <n v="0"/>
    <n v="1"/>
    <n v="21"/>
    <n v="0.1111111111111111"/>
    <x v="4"/>
    <s v="No"/>
    <n v="2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463"/>
    <n v="1958"/>
    <n v="66"/>
    <s v="Boomers"/>
    <s v="Bachelors"/>
    <s v="College"/>
    <s v="Single"/>
    <n v="45160"/>
    <n v="45160"/>
    <s v="Bracket 3"/>
    <n v="1"/>
    <n v="1"/>
    <s v="Parent"/>
    <s v="2014-03-29"/>
    <d v="2014-10-04T00:00:00"/>
    <n v="189"/>
    <n v="9"/>
    <n v="180"/>
    <d v="2014-04-07T00:00:00"/>
    <n v="8"/>
    <n v="2"/>
    <n v="5"/>
    <n v="3"/>
    <n v="0"/>
    <n v="3"/>
    <n v="21"/>
    <n v="0.1111111111111111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617"/>
    <n v="1951"/>
    <n v="73"/>
    <s v="Boomers"/>
    <s v="Bachelors"/>
    <s v="College"/>
    <s v="Single"/>
    <n v="15033"/>
    <n v="15033"/>
    <s v="Bracket 2"/>
    <n v="0"/>
    <n v="0"/>
    <s v="Not Parent"/>
    <s v="2014-04-16"/>
    <d v="2014-10-04T00:00:00"/>
    <n v="171"/>
    <n v="37"/>
    <n v="134"/>
    <d v="2014-05-23T00:00:00"/>
    <n v="0"/>
    <n v="4"/>
    <n v="5"/>
    <n v="6"/>
    <n v="0"/>
    <n v="4"/>
    <n v="19"/>
    <n v="0.1111111111111111"/>
    <x v="4"/>
    <s v="No"/>
    <n v="1"/>
    <x v="0"/>
    <n v="3"/>
    <n v="1"/>
    <n v="0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286"/>
    <n v="1968"/>
    <n v="56"/>
    <s v="Gen X"/>
    <s v="Bachelors"/>
    <s v="College"/>
    <s v="Partner"/>
    <n v="41728"/>
    <n v="41728"/>
    <s v="Bracket 3"/>
    <n v="1"/>
    <n v="0"/>
    <s v="Parent"/>
    <s v="2013-05-24"/>
    <d v="2014-10-04T00:00:00"/>
    <n v="498"/>
    <n v="92"/>
    <n v="406"/>
    <d v="2013-08-24T00:00:00"/>
    <n v="13"/>
    <n v="6"/>
    <n v="15"/>
    <n v="3"/>
    <n v="5"/>
    <n v="13"/>
    <n v="55"/>
    <n v="0.11044176706827309"/>
    <x v="4"/>
    <s v="Yes"/>
    <n v="1"/>
    <x v="0"/>
    <n v="2"/>
    <n v="2"/>
    <n v="0"/>
    <x v="0"/>
    <n v="10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010"/>
    <n v="1984"/>
    <n v="40"/>
    <s v="Millennials"/>
    <s v="PhD"/>
    <s v="College"/>
    <s v="Single"/>
    <n v="16269"/>
    <n v="16269"/>
    <s v="Bracket 2"/>
    <n v="1"/>
    <n v="0"/>
    <s v="Parent"/>
    <s v="2013-08-30"/>
    <d v="2014-10-04T00:00:00"/>
    <n v="400"/>
    <n v="75"/>
    <n v="325"/>
    <d v="2013-11-13T00:00:00"/>
    <n v="19"/>
    <n v="3"/>
    <n v="18"/>
    <n v="3"/>
    <n v="1"/>
    <n v="0"/>
    <n v="44"/>
    <n v="0.11"/>
    <x v="4"/>
    <s v="Yes"/>
    <n v="3"/>
    <x v="0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515"/>
    <n v="1975"/>
    <n v="49"/>
    <s v="Gen X"/>
    <s v="Master"/>
    <s v="College"/>
    <s v="Partner"/>
    <n v="34176"/>
    <n v="34176"/>
    <s v="Bracket 3"/>
    <n v="0"/>
    <n v="1"/>
    <s v="Parent"/>
    <s v="2014-01-22"/>
    <d v="2014-10-04T00:00:00"/>
    <n v="255"/>
    <n v="9"/>
    <n v="246"/>
    <d v="2014-01-31T00:00:00"/>
    <n v="11"/>
    <n v="2"/>
    <n v="7"/>
    <n v="4"/>
    <n v="2"/>
    <n v="2"/>
    <n v="28"/>
    <n v="0.10980392156862745"/>
    <x v="4"/>
    <s v="No"/>
    <n v="1"/>
    <x v="0"/>
    <n v="3"/>
    <n v="1"/>
    <n v="0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826"/>
    <n v="1967"/>
    <n v="57"/>
    <s v="Gen X"/>
    <s v="Bachelors"/>
    <s v="College"/>
    <s v="Married"/>
    <n v="22574"/>
    <n v="22574"/>
    <s v="Bracket 2"/>
    <n v="2"/>
    <n v="1"/>
    <s v="Parent"/>
    <s v="2013-10-28"/>
    <d v="2014-10-04T00:00:00"/>
    <n v="341"/>
    <n v="28"/>
    <n v="313"/>
    <d v="2013-11-25T00:00:00"/>
    <n v="25"/>
    <n v="0"/>
    <n v="8"/>
    <n v="2"/>
    <n v="0"/>
    <n v="2"/>
    <n v="37"/>
    <n v="0.10850439882697947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222"/>
    <n v="1967"/>
    <n v="57"/>
    <s v="Gen X"/>
    <s v="Bachelors"/>
    <s v="College"/>
    <s v="Married"/>
    <n v="22574"/>
    <n v="22574"/>
    <s v="Bracket 2"/>
    <n v="2"/>
    <n v="1"/>
    <s v="Parent"/>
    <s v="2013-10-28"/>
    <d v="2014-10-04T00:00:00"/>
    <n v="341"/>
    <n v="28"/>
    <n v="313"/>
    <d v="2013-11-25T00:00:00"/>
    <n v="25"/>
    <n v="0"/>
    <n v="8"/>
    <n v="2"/>
    <n v="0"/>
    <n v="2"/>
    <n v="37"/>
    <n v="0.10850439882697947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197"/>
    <n v="1962"/>
    <n v="62"/>
    <s v="Boomers"/>
    <s v="PhD"/>
    <s v="College"/>
    <s v="Single"/>
    <n v="27238"/>
    <n v="27238"/>
    <s v="Bracket 2"/>
    <n v="1"/>
    <n v="1"/>
    <s v="Parent"/>
    <s v="2013-04-20"/>
    <d v="2014-10-04T00:00:00"/>
    <n v="532"/>
    <n v="39"/>
    <n v="493"/>
    <d v="2013-05-29T00:00:00"/>
    <n v="37"/>
    <n v="0"/>
    <n v="17"/>
    <n v="0"/>
    <n v="0"/>
    <n v="3"/>
    <n v="57"/>
    <n v="0.10714285714285714"/>
    <x v="4"/>
    <s v="No"/>
    <n v="3"/>
    <x v="0"/>
    <n v="3"/>
    <n v="3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517"/>
    <n v="1969"/>
    <n v="55"/>
    <s v="Gen X"/>
    <s v="Bachelors"/>
    <s v="College"/>
    <s v="Single"/>
    <n v="30822"/>
    <n v="30822"/>
    <s v="Bracket 2"/>
    <n v="1"/>
    <n v="0"/>
    <s v="Parent"/>
    <s v="2013-06-14"/>
    <d v="2014-10-04T00:00:00"/>
    <n v="477"/>
    <n v="92"/>
    <n v="385"/>
    <d v="2013-09-14T00:00:00"/>
    <n v="3"/>
    <n v="9"/>
    <n v="13"/>
    <n v="2"/>
    <n v="12"/>
    <n v="12"/>
    <n v="51"/>
    <n v="0.1069182389937107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733"/>
    <n v="1978"/>
    <n v="46"/>
    <s v="Gen X"/>
    <s v="High School"/>
    <s v="No College"/>
    <s v="Partner"/>
    <n v="24882"/>
    <n v="24882"/>
    <s v="Bracket 2"/>
    <n v="1"/>
    <n v="0"/>
    <s v="Parent"/>
    <s v="2012-09-09"/>
    <d v="2014-10-04T00:00:00"/>
    <n v="755"/>
    <n v="52"/>
    <n v="703"/>
    <d v="2012-10-31T00:00:00"/>
    <n v="1"/>
    <n v="4"/>
    <n v="10"/>
    <n v="29"/>
    <n v="0"/>
    <n v="36"/>
    <n v="80"/>
    <n v="0.10596026490066225"/>
    <x v="4"/>
    <s v="Yes"/>
    <n v="1"/>
    <x v="0"/>
    <n v="2"/>
    <n v="1"/>
    <n v="1"/>
    <x v="0"/>
    <n v="6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8462"/>
    <n v="1978"/>
    <n v="46"/>
    <s v="Gen X"/>
    <s v="High School"/>
    <s v="No College"/>
    <s v="Partner"/>
    <n v="24882"/>
    <n v="24882"/>
    <s v="Bracket 2"/>
    <n v="1"/>
    <n v="0"/>
    <s v="Parent"/>
    <s v="2012-09-09"/>
    <d v="2014-10-04T00:00:00"/>
    <n v="755"/>
    <n v="52"/>
    <n v="703"/>
    <d v="2012-10-31T00:00:00"/>
    <n v="1"/>
    <n v="4"/>
    <n v="10"/>
    <n v="29"/>
    <n v="0"/>
    <n v="36"/>
    <n v="80"/>
    <n v="0.10596026490066225"/>
    <x v="4"/>
    <s v="Yes"/>
    <n v="1"/>
    <x v="0"/>
    <n v="2"/>
    <n v="1"/>
    <n v="1"/>
    <x v="0"/>
    <n v="6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8147"/>
    <n v="1960"/>
    <n v="64"/>
    <s v="Boomers"/>
    <s v="Bachelors"/>
    <s v="College"/>
    <s v="Married"/>
    <n v="31454"/>
    <n v="31454"/>
    <s v="Bracket 2"/>
    <n v="1"/>
    <n v="1"/>
    <s v="Parent"/>
    <s v="2013-07-06"/>
    <d v="2014-10-04T00:00:00"/>
    <n v="455"/>
    <n v="40"/>
    <n v="415"/>
    <d v="2013-08-15T00:00:00"/>
    <n v="28"/>
    <n v="0"/>
    <n v="11"/>
    <n v="0"/>
    <n v="0"/>
    <n v="9"/>
    <n v="48"/>
    <n v="0.10549450549450549"/>
    <x v="4"/>
    <s v="No"/>
    <n v="3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868"/>
    <n v="1949"/>
    <n v="75"/>
    <s v="Boomers"/>
    <s v="PhD"/>
    <s v="College"/>
    <s v="Single"/>
    <n v="26518"/>
    <n v="26518"/>
    <s v="Bracket 2"/>
    <n v="1"/>
    <n v="1"/>
    <s v="Parent"/>
    <s v="2013-04-08"/>
    <d v="2014-10-04T00:00:00"/>
    <n v="544"/>
    <n v="33"/>
    <n v="511"/>
    <d v="2013-05-11T00:00:00"/>
    <n v="20"/>
    <n v="1"/>
    <n v="28"/>
    <n v="3"/>
    <n v="3"/>
    <n v="2"/>
    <n v="57"/>
    <n v="0.10477941176470588"/>
    <x v="4"/>
    <s v="No"/>
    <n v="3"/>
    <x v="0"/>
    <n v="3"/>
    <n v="2"/>
    <n v="0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4351"/>
    <n v="1955"/>
    <n v="69"/>
    <s v="Boomers"/>
    <s v="Bachelors"/>
    <s v="College"/>
    <s v="Divorced"/>
    <n v="37244"/>
    <n v="37244"/>
    <s v="Bracket 3"/>
    <n v="1"/>
    <n v="1"/>
    <s v="Parent"/>
    <s v="2013-04-27"/>
    <d v="2014-10-04T00:00:00"/>
    <n v="525"/>
    <n v="90"/>
    <n v="435"/>
    <d v="2013-07-26T00:00:00"/>
    <n v="18"/>
    <n v="2"/>
    <n v="10"/>
    <n v="0"/>
    <n v="0"/>
    <n v="25"/>
    <n v="55"/>
    <n v="0.10476190476190476"/>
    <x v="4"/>
    <s v="Yes"/>
    <n v="1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2431"/>
    <n v="1990"/>
    <n v="34"/>
    <s v="Millennials"/>
    <s v="Bachelors"/>
    <s v="College"/>
    <s v="Married"/>
    <n v="18222"/>
    <n v="18222"/>
    <s v="Bracket 2"/>
    <n v="0"/>
    <n v="0"/>
    <s v="Not Parent"/>
    <s v="2012-12-31"/>
    <d v="2014-10-04T00:00:00"/>
    <n v="642"/>
    <n v="70"/>
    <n v="572"/>
    <d v="2013-03-11T00:00:00"/>
    <n v="12"/>
    <n v="4"/>
    <n v="19"/>
    <n v="12"/>
    <n v="6"/>
    <n v="14"/>
    <n v="67"/>
    <n v="0.1043613707165109"/>
    <x v="4"/>
    <s v="Yes"/>
    <n v="1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074"/>
    <n v="1986"/>
    <n v="38"/>
    <s v="Millennials"/>
    <s v="Master"/>
    <s v="College"/>
    <s v="Married"/>
    <n v="28072"/>
    <n v="28072"/>
    <s v="Bracket 2"/>
    <n v="1"/>
    <n v="0"/>
    <s v="Parent"/>
    <s v="2013-07-08"/>
    <d v="2014-10-04T00:00:00"/>
    <n v="453"/>
    <n v="10"/>
    <n v="443"/>
    <d v="2013-07-18T00:00:00"/>
    <n v="30"/>
    <n v="0"/>
    <n v="10"/>
    <n v="2"/>
    <n v="0"/>
    <n v="5"/>
    <n v="47"/>
    <n v="0.10375275938189846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289"/>
    <n v="1975"/>
    <n v="49"/>
    <s v="Gen X"/>
    <s v="Postgraduate"/>
    <s v="College"/>
    <s v="Single"/>
    <n v="41658"/>
    <n v="41658"/>
    <s v="Bracket 3"/>
    <n v="1"/>
    <n v="1"/>
    <s v="Parent"/>
    <s v="2012-11-09"/>
    <d v="2014-10-04T00:00:00"/>
    <n v="694"/>
    <n v="30"/>
    <n v="664"/>
    <d v="2012-12-09T00:00:00"/>
    <n v="8"/>
    <n v="4"/>
    <n v="12"/>
    <n v="15"/>
    <n v="4"/>
    <n v="29"/>
    <n v="72"/>
    <n v="0.1037463976945245"/>
    <x v="4"/>
    <s v="No"/>
    <n v="2"/>
    <x v="0"/>
    <n v="2"/>
    <n v="1"/>
    <n v="1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62"/>
    <n v="1980"/>
    <n v="44"/>
    <s v="Millennials"/>
    <s v="Bachelors"/>
    <s v="College"/>
    <s v="Married"/>
    <n v="15072"/>
    <n v="15072"/>
    <s v="Bracket 2"/>
    <n v="2"/>
    <n v="0"/>
    <s v="Parent"/>
    <s v="2013-05-10"/>
    <d v="2014-10-04T00:00:00"/>
    <n v="512"/>
    <n v="96"/>
    <n v="416"/>
    <d v="2013-08-14T00:00:00"/>
    <n v="8"/>
    <n v="2"/>
    <n v="15"/>
    <n v="0"/>
    <n v="10"/>
    <n v="18"/>
    <n v="53"/>
    <n v="0.103515625"/>
    <x v="4"/>
    <s v="Yes"/>
    <n v="4"/>
    <x v="1"/>
    <n v="3"/>
    <n v="3"/>
    <n v="1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659"/>
    <n v="1979"/>
    <n v="45"/>
    <s v="Gen X"/>
    <s v="Postgraduate"/>
    <s v="College"/>
    <s v="Partner"/>
    <n v="7500"/>
    <n v="90000"/>
    <s v="Bracket 5"/>
    <n v="1"/>
    <n v="0"/>
    <s v="Parent"/>
    <s v="2013-05-07"/>
    <d v="2014-10-04T00:00:00"/>
    <n v="515"/>
    <n v="7"/>
    <n v="508"/>
    <d v="2013-05-14T00:00:00"/>
    <n v="2"/>
    <n v="8"/>
    <n v="11"/>
    <n v="3"/>
    <n v="8"/>
    <n v="21"/>
    <n v="53"/>
    <n v="0.1029126213592233"/>
    <x v="4"/>
    <s v="No"/>
    <n v="4"/>
    <x v="1"/>
    <n v="2"/>
    <n v="3"/>
    <n v="2"/>
    <x v="2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296"/>
    <n v="1975"/>
    <n v="49"/>
    <s v="Gen X"/>
    <s v="Master"/>
    <s v="College"/>
    <s v="Married"/>
    <n v="37368"/>
    <n v="37368"/>
    <s v="Bracket 3"/>
    <n v="1"/>
    <n v="0"/>
    <s v="Parent"/>
    <s v="2013-12-16"/>
    <d v="2014-10-04T00:00:00"/>
    <n v="292"/>
    <n v="4"/>
    <n v="288"/>
    <d v="2013-12-20T00:00:00"/>
    <n v="3"/>
    <n v="2"/>
    <n v="11"/>
    <n v="2"/>
    <n v="2"/>
    <n v="10"/>
    <n v="30"/>
    <n v="0.10273972602739725"/>
    <x v="4"/>
    <s v="No"/>
    <n v="1"/>
    <x v="0"/>
    <n v="2"/>
    <n v="1"/>
    <n v="0"/>
    <x v="0"/>
    <n v="6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9862"/>
    <n v="1969"/>
    <n v="55"/>
    <s v="Gen X"/>
    <s v="Bachelors"/>
    <s v="College"/>
    <s v="Partner"/>
    <n v="21918"/>
    <n v="21918"/>
    <s v="Bracket 2"/>
    <n v="1"/>
    <n v="0"/>
    <s v="Parent"/>
    <s v="2013-11-14"/>
    <d v="2014-10-04T00:00:00"/>
    <n v="324"/>
    <n v="37"/>
    <n v="287"/>
    <d v="2013-12-21T00:00:00"/>
    <n v="1"/>
    <n v="6"/>
    <n v="7"/>
    <n v="11"/>
    <n v="5"/>
    <n v="3"/>
    <n v="33"/>
    <n v="0.10185185185185185"/>
    <x v="4"/>
    <s v="No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537"/>
    <n v="1981"/>
    <n v="43"/>
    <s v="Millennials"/>
    <s v="Bachelors"/>
    <s v="College"/>
    <s v="Partner"/>
    <n v="31089"/>
    <n v="31089"/>
    <s v="Bracket 2"/>
    <n v="1"/>
    <n v="0"/>
    <s v="Parent"/>
    <s v="2012-08-17"/>
    <d v="2014-10-04T00:00:00"/>
    <n v="778"/>
    <n v="57"/>
    <n v="721"/>
    <d v="2012-10-13T00:00:00"/>
    <n v="31"/>
    <n v="3"/>
    <n v="31"/>
    <n v="2"/>
    <n v="8"/>
    <n v="4"/>
    <n v="79"/>
    <n v="0.10154241645244216"/>
    <x v="4"/>
    <s v="Yes"/>
    <n v="3"/>
    <x v="0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646"/>
    <n v="1984"/>
    <n v="40"/>
    <s v="Millennials"/>
    <s v="Bachelors"/>
    <s v="College"/>
    <s v="Partner"/>
    <n v="16529"/>
    <n v="16529"/>
    <s v="Bracket 2"/>
    <n v="1"/>
    <n v="0"/>
    <s v="Parent"/>
    <s v="2014-03-01"/>
    <d v="2014-10-04T00:00:00"/>
    <n v="217"/>
    <n v="23"/>
    <n v="194"/>
    <d v="2014-03-24T00:00:00"/>
    <n v="3"/>
    <n v="0"/>
    <n v="5"/>
    <n v="13"/>
    <n v="0"/>
    <n v="1"/>
    <n v="22"/>
    <n v="0.10138248847926268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700"/>
    <n v="1986"/>
    <n v="38"/>
    <s v="Millennials"/>
    <s v="High School"/>
    <s v="No College"/>
    <s v="Single"/>
    <n v="14906"/>
    <n v="14906"/>
    <s v="Bracket 2"/>
    <n v="0"/>
    <n v="0"/>
    <s v="Not Parent"/>
    <s v="2012-12-22"/>
    <d v="2014-10-04T00:00:00"/>
    <n v="651"/>
    <n v="86"/>
    <n v="565"/>
    <d v="2013-03-18T00:00:00"/>
    <n v="7"/>
    <n v="7"/>
    <n v="14"/>
    <n v="7"/>
    <n v="16"/>
    <n v="15"/>
    <n v="66"/>
    <n v="0.10138248847926268"/>
    <x v="4"/>
    <s v="Yes"/>
    <n v="3"/>
    <x v="0"/>
    <n v="3"/>
    <n v="2"/>
    <n v="1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724"/>
    <n v="1981"/>
    <n v="43"/>
    <s v="Millennials"/>
    <s v="Master"/>
    <s v="College"/>
    <s v="Single"/>
    <n v="36143"/>
    <n v="36143"/>
    <s v="Bracket 3"/>
    <n v="1"/>
    <n v="0"/>
    <s v="Parent"/>
    <s v="2014-03-30"/>
    <d v="2014-10-04T00:00:00"/>
    <n v="188"/>
    <n v="33"/>
    <n v="155"/>
    <d v="2014-05-02T00:00:00"/>
    <n v="12"/>
    <n v="0"/>
    <n v="1"/>
    <n v="0"/>
    <n v="0"/>
    <n v="6"/>
    <n v="19"/>
    <n v="0.10106382978723404"/>
    <x v="4"/>
    <s v="No"/>
    <n v="1"/>
    <x v="0"/>
    <n v="2"/>
    <n v="0"/>
    <n v="1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121"/>
    <n v="1981"/>
    <n v="43"/>
    <s v="Millennials"/>
    <s v="Bachelors"/>
    <s v="College"/>
    <s v="Married"/>
    <n v="19419"/>
    <n v="19419"/>
    <s v="Bracket 2"/>
    <n v="1"/>
    <n v="0"/>
    <s v="Parent"/>
    <s v="2012-11-10"/>
    <d v="2014-10-04T00:00:00"/>
    <n v="693"/>
    <n v="76"/>
    <n v="617"/>
    <d v="2013-01-25T00:00:00"/>
    <n v="2"/>
    <n v="14"/>
    <n v="28"/>
    <n v="16"/>
    <n v="3"/>
    <n v="7"/>
    <n v="70"/>
    <n v="0.10101010101010101"/>
    <x v="4"/>
    <s v="Yes"/>
    <n v="4"/>
    <x v="1"/>
    <n v="3"/>
    <n v="4"/>
    <n v="0"/>
    <x v="2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856"/>
    <n v="1980"/>
    <n v="44"/>
    <s v="Millennials"/>
    <s v="Postgraduate"/>
    <s v="College"/>
    <s v="Single"/>
    <n v="45889"/>
    <n v="45889"/>
    <s v="Bracket 3"/>
    <n v="0"/>
    <n v="1"/>
    <s v="Parent"/>
    <s v="2013-07-02"/>
    <d v="2014-10-04T00:00:00"/>
    <n v="459"/>
    <n v="42"/>
    <n v="417"/>
    <d v="2013-08-13T00:00:00"/>
    <n v="31"/>
    <n v="0"/>
    <n v="6"/>
    <n v="0"/>
    <n v="1"/>
    <n v="8"/>
    <n v="46"/>
    <n v="0.10021786492374728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656"/>
    <n v="1971"/>
    <n v="53"/>
    <s v="Gen X"/>
    <s v="Bachelors"/>
    <s v="College"/>
    <s v="Divorced"/>
    <n v="40851"/>
    <n v="40851"/>
    <s v="Bracket 3"/>
    <n v="1"/>
    <n v="1"/>
    <s v="Parent"/>
    <s v="2013-02-21"/>
    <d v="2014-10-04T00:00:00"/>
    <n v="590"/>
    <n v="63"/>
    <n v="527"/>
    <d v="2013-04-25T00:00:00"/>
    <n v="23"/>
    <n v="1"/>
    <n v="7"/>
    <n v="0"/>
    <n v="4"/>
    <n v="24"/>
    <n v="59"/>
    <n v="0.1"/>
    <x v="4"/>
    <s v="Yes"/>
    <n v="1"/>
    <x v="0"/>
    <n v="2"/>
    <n v="1"/>
    <n v="1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541"/>
    <n v="1976"/>
    <n v="48"/>
    <s v="Gen X"/>
    <s v="Bachelors"/>
    <s v="College"/>
    <s v="Married"/>
    <n v="24027"/>
    <n v="24027"/>
    <s v="Bracket 2"/>
    <n v="1"/>
    <n v="0"/>
    <s v="Parent"/>
    <s v="2013-06-09"/>
    <d v="2014-10-04T00:00:00"/>
    <n v="482"/>
    <n v="7"/>
    <n v="475"/>
    <d v="2013-06-16T00:00:00"/>
    <n v="14"/>
    <n v="7"/>
    <n v="11"/>
    <n v="11"/>
    <n v="0"/>
    <n v="5"/>
    <n v="48"/>
    <n v="9.9585062240663894E-2"/>
    <x v="4"/>
    <s v="No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547"/>
    <n v="1969"/>
    <n v="55"/>
    <s v="Gen X"/>
    <s v="Master"/>
    <s v="College"/>
    <s v="Partner"/>
    <n v="41021"/>
    <n v="41021"/>
    <s v="Bracket 3"/>
    <n v="1"/>
    <n v="0"/>
    <s v="Parent"/>
    <s v="2012-12-30"/>
    <d v="2014-10-04T00:00:00"/>
    <n v="643"/>
    <n v="12"/>
    <n v="631"/>
    <d v="2013-01-11T00:00:00"/>
    <n v="14"/>
    <n v="7"/>
    <n v="9"/>
    <n v="6"/>
    <n v="16"/>
    <n v="12"/>
    <n v="64"/>
    <n v="9.9533437013996889E-2"/>
    <x v="4"/>
    <s v="No"/>
    <n v="2"/>
    <x v="0"/>
    <n v="3"/>
    <n v="2"/>
    <n v="0"/>
    <x v="0"/>
    <n v="6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9725"/>
    <n v="1966"/>
    <n v="58"/>
    <s v="Gen X"/>
    <s v="PhD"/>
    <s v="College"/>
    <s v="Partner"/>
    <n v="28764"/>
    <n v="28764"/>
    <s v="Bracket 2"/>
    <n v="1"/>
    <n v="1"/>
    <s v="Parent"/>
    <s v="2014-06-05"/>
    <d v="2014-10-04T00:00:00"/>
    <n v="121"/>
    <n v="16"/>
    <n v="105"/>
    <d v="2014-06-21T00:00:00"/>
    <n v="8"/>
    <n v="0"/>
    <n v="3"/>
    <n v="0"/>
    <n v="0"/>
    <n v="1"/>
    <n v="12"/>
    <n v="9.9173553719008267E-2"/>
    <x v="4"/>
    <s v="No"/>
    <n v="1"/>
    <x v="0"/>
    <n v="2"/>
    <n v="1"/>
    <n v="0"/>
    <x v="0"/>
    <n v="8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0623"/>
    <n v="1961"/>
    <n v="63"/>
    <s v="Boomers"/>
    <s v="Master"/>
    <s v="College"/>
    <s v="Partner"/>
    <n v="48330"/>
    <n v="48330"/>
    <s v="Bracket 3"/>
    <n v="0"/>
    <n v="1"/>
    <s v="Parent"/>
    <s v="2013-11-15"/>
    <d v="2014-10-04T00:00:00"/>
    <n v="323"/>
    <n v="2"/>
    <n v="321"/>
    <d v="2013-11-17T00:00:00"/>
    <n v="28"/>
    <n v="0"/>
    <n v="4"/>
    <n v="0"/>
    <n v="0"/>
    <n v="0"/>
    <n v="32"/>
    <n v="9.9071207430340563E-2"/>
    <x v="4"/>
    <s v="No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536"/>
    <n v="1960"/>
    <n v="64"/>
    <s v="Boomers"/>
    <s v="Bachelors"/>
    <s v="College"/>
    <s v="Partner"/>
    <n v="19740"/>
    <n v="19740"/>
    <s v="Bracket 2"/>
    <n v="0"/>
    <n v="1"/>
    <s v="Parent"/>
    <s v="2013-03-24"/>
    <d v="2014-10-04T00:00:00"/>
    <n v="559"/>
    <n v="65"/>
    <n v="494"/>
    <d v="2013-05-28T00:00:00"/>
    <n v="7"/>
    <n v="11"/>
    <n v="3"/>
    <n v="10"/>
    <n v="4"/>
    <n v="20"/>
    <n v="55"/>
    <n v="9.838998211091235E-2"/>
    <x v="4"/>
    <s v="Yes"/>
    <n v="2"/>
    <x v="0"/>
    <n v="3"/>
    <n v="1"/>
    <n v="1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492"/>
    <n v="1959"/>
    <n v="65"/>
    <s v="Boomers"/>
    <s v="Bachelors"/>
    <s v="College"/>
    <s v="Partner"/>
    <n v="38285"/>
    <n v="38285"/>
    <s v="Bracket 3"/>
    <n v="2"/>
    <n v="1"/>
    <s v="Parent"/>
    <s v="2014-06-24"/>
    <d v="2014-10-04T00:00:00"/>
    <n v="102"/>
    <n v="96"/>
    <n v="6"/>
    <d v="2014-09-28T00:00:00"/>
    <n v="2"/>
    <n v="0"/>
    <n v="5"/>
    <n v="2"/>
    <n v="0"/>
    <n v="1"/>
    <n v="10"/>
    <n v="9.8039215686274508E-2"/>
    <x v="4"/>
    <s v="Yes"/>
    <n v="1"/>
    <x v="0"/>
    <n v="3"/>
    <n v="0"/>
    <n v="0"/>
    <x v="0"/>
    <n v="2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347"/>
    <n v="1956"/>
    <n v="68"/>
    <s v="Boomers"/>
    <s v="Master"/>
    <s v="College"/>
    <s v="Partner"/>
    <n v="50943"/>
    <n v="50943"/>
    <s v="Bracket 3"/>
    <n v="0"/>
    <n v="1"/>
    <s v="Parent"/>
    <s v="2013-06-21"/>
    <d v="2014-10-04T00:00:00"/>
    <n v="470"/>
    <n v="49"/>
    <n v="421"/>
    <d v="2013-08-09T00:00:00"/>
    <n v="31"/>
    <n v="0"/>
    <n v="7"/>
    <n v="2"/>
    <n v="0"/>
    <n v="6"/>
    <n v="46"/>
    <n v="9.7872340425531917E-2"/>
    <x v="4"/>
    <s v="No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160"/>
    <n v="1956"/>
    <n v="68"/>
    <s v="Boomers"/>
    <s v="Master"/>
    <s v="College"/>
    <s v="Partner"/>
    <n v="50943"/>
    <n v="50943"/>
    <s v="Bracket 3"/>
    <n v="0"/>
    <n v="1"/>
    <s v="Parent"/>
    <s v="2013-06-21"/>
    <d v="2014-10-04T00:00:00"/>
    <n v="470"/>
    <n v="49"/>
    <n v="421"/>
    <d v="2013-08-09T00:00:00"/>
    <n v="31"/>
    <n v="0"/>
    <n v="7"/>
    <n v="2"/>
    <n v="0"/>
    <n v="6"/>
    <n v="46"/>
    <n v="9.7872340425531917E-2"/>
    <x v="4"/>
    <s v="No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777"/>
    <n v="1980"/>
    <n v="44"/>
    <s v="Millennials"/>
    <s v="High School"/>
    <s v="No College"/>
    <s v="Married"/>
    <n v="25965"/>
    <n v="25965"/>
    <s v="Bracket 2"/>
    <n v="0"/>
    <n v="0"/>
    <s v="Not Parent"/>
    <s v="2012-09-07"/>
    <d v="2014-10-04T00:00:00"/>
    <n v="757"/>
    <n v="29"/>
    <n v="728"/>
    <d v="2012-10-06T00:00:00"/>
    <n v="2"/>
    <n v="2"/>
    <n v="11"/>
    <n v="41"/>
    <n v="7"/>
    <n v="11"/>
    <n v="74"/>
    <n v="9.7754293262879793E-2"/>
    <x v="4"/>
    <s v="No"/>
    <n v="1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542"/>
    <n v="1968"/>
    <n v="56"/>
    <s v="Gen X"/>
    <s v="PhD"/>
    <s v="College"/>
    <s v="Married"/>
    <n v="36778"/>
    <n v="36778"/>
    <s v="Bracket 3"/>
    <n v="1"/>
    <n v="1"/>
    <s v="Parent"/>
    <s v="2012-08-05"/>
    <d v="2014-10-04T00:00:00"/>
    <n v="790"/>
    <n v="63"/>
    <n v="727"/>
    <d v="2012-10-07T00:00:00"/>
    <n v="29"/>
    <n v="4"/>
    <n v="34"/>
    <n v="2"/>
    <n v="4"/>
    <n v="4"/>
    <n v="77"/>
    <n v="9.7468354430379753E-2"/>
    <x v="4"/>
    <s v="Yes"/>
    <n v="3"/>
    <x v="0"/>
    <n v="3"/>
    <n v="3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373"/>
    <n v="1979"/>
    <n v="45"/>
    <s v="Gen X"/>
    <s v="High School"/>
    <s v="No College"/>
    <s v="Partner"/>
    <n v="24594"/>
    <n v="24594"/>
    <s v="Bracket 2"/>
    <n v="1"/>
    <n v="0"/>
    <s v="Parent"/>
    <s v="2013-12-10"/>
    <d v="2014-10-04T00:00:00"/>
    <n v="298"/>
    <n v="94"/>
    <n v="204"/>
    <d v="2014-03-14T00:00:00"/>
    <n v="1"/>
    <n v="3"/>
    <n v="6"/>
    <n v="10"/>
    <n v="0"/>
    <n v="9"/>
    <n v="29"/>
    <n v="9.7315436241610737E-2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829"/>
    <n v="1979"/>
    <n v="45"/>
    <s v="Gen X"/>
    <s v="High School"/>
    <s v="No College"/>
    <s v="Partner"/>
    <n v="24594"/>
    <n v="24594"/>
    <s v="Bracket 2"/>
    <n v="1"/>
    <n v="0"/>
    <s v="Parent"/>
    <s v="2013-12-10"/>
    <d v="2014-10-04T00:00:00"/>
    <n v="298"/>
    <n v="94"/>
    <n v="204"/>
    <d v="2014-03-14T00:00:00"/>
    <n v="1"/>
    <n v="3"/>
    <n v="6"/>
    <n v="10"/>
    <n v="0"/>
    <n v="9"/>
    <n v="29"/>
    <n v="9.7315436241610737E-2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986"/>
    <n v="1976"/>
    <n v="48"/>
    <s v="Gen X"/>
    <s v="Bachelors"/>
    <s v="College"/>
    <s v="Married"/>
    <n v="30772"/>
    <n v="30772"/>
    <s v="Bracket 2"/>
    <n v="1"/>
    <n v="1"/>
    <s v="Parent"/>
    <s v="2014-03-12"/>
    <d v="2014-10-04T00:00:00"/>
    <n v="206"/>
    <n v="89"/>
    <n v="117"/>
    <d v="2014-06-09T00:00:00"/>
    <n v="7"/>
    <n v="2"/>
    <n v="4"/>
    <n v="2"/>
    <n v="1"/>
    <n v="4"/>
    <n v="20"/>
    <n v="9.7087378640776698E-2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724"/>
    <n v="1982"/>
    <n v="42"/>
    <s v="Millennials"/>
    <s v="Bachelors"/>
    <s v="College"/>
    <s v="Single"/>
    <n v="28567"/>
    <n v="28567"/>
    <s v="Bracket 2"/>
    <n v="1"/>
    <n v="0"/>
    <s v="Parent"/>
    <s v="2013-06-17"/>
    <d v="2014-10-04T00:00:00"/>
    <n v="474"/>
    <n v="57"/>
    <n v="417"/>
    <d v="2013-08-13T00:00:00"/>
    <n v="11"/>
    <n v="3"/>
    <n v="22"/>
    <n v="2"/>
    <n v="2"/>
    <n v="6"/>
    <n v="46"/>
    <n v="9.7046413502109699E-2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527"/>
    <n v="1987"/>
    <n v="37"/>
    <s v="Millennials"/>
    <s v="Bachelors"/>
    <s v="College"/>
    <s v="Partner"/>
    <n v="22434"/>
    <n v="22434"/>
    <s v="Bracket 2"/>
    <n v="1"/>
    <n v="0"/>
    <s v="Parent"/>
    <s v="2013-02-13"/>
    <d v="2014-10-04T00:00:00"/>
    <n v="598"/>
    <n v="25"/>
    <n v="573"/>
    <d v="2013-03-10T00:00:00"/>
    <n v="4"/>
    <n v="12"/>
    <n v="11"/>
    <n v="3"/>
    <n v="13"/>
    <n v="15"/>
    <n v="58"/>
    <n v="9.6989966555183951E-2"/>
    <x v="4"/>
    <s v="No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8"/>
    <n v="1969"/>
    <n v="55"/>
    <s v="Gen X"/>
    <s v="Bachelors"/>
    <s v="College"/>
    <s v="Married"/>
    <n v="25293"/>
    <n v="25293"/>
    <s v="Bracket 2"/>
    <n v="1"/>
    <n v="0"/>
    <s v="Parent"/>
    <s v="2013-09-15"/>
    <d v="2014-10-04T00:00:00"/>
    <n v="384"/>
    <n v="51"/>
    <n v="333"/>
    <d v="2013-11-05T00:00:00"/>
    <n v="15"/>
    <n v="0"/>
    <n v="11"/>
    <n v="0"/>
    <n v="2"/>
    <n v="9"/>
    <n v="37"/>
    <n v="9.6354166666666671E-2"/>
    <x v="4"/>
    <s v="Yes"/>
    <n v="1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517"/>
    <n v="1969"/>
    <n v="55"/>
    <s v="Gen X"/>
    <s v="Bachelors"/>
    <s v="College"/>
    <s v="Married"/>
    <n v="25293"/>
    <n v="25293"/>
    <s v="Bracket 2"/>
    <n v="1"/>
    <n v="0"/>
    <s v="Parent"/>
    <s v="2013-09-15"/>
    <d v="2014-10-04T00:00:00"/>
    <n v="384"/>
    <n v="51"/>
    <n v="333"/>
    <d v="2013-11-05T00:00:00"/>
    <n v="15"/>
    <n v="0"/>
    <n v="11"/>
    <n v="0"/>
    <n v="2"/>
    <n v="9"/>
    <n v="37"/>
    <n v="9.6354166666666671E-2"/>
    <x v="4"/>
    <s v="Yes"/>
    <n v="1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837"/>
    <n v="1975"/>
    <n v="49"/>
    <s v="Gen X"/>
    <s v="Bachelors"/>
    <s v="College"/>
    <s v="Married"/>
    <n v="23957"/>
    <n v="23957"/>
    <s v="Bracket 2"/>
    <n v="1"/>
    <n v="0"/>
    <s v="Parent"/>
    <s v="2012-10-28"/>
    <d v="2014-10-04T00:00:00"/>
    <n v="706"/>
    <n v="47"/>
    <n v="659"/>
    <d v="2012-12-14T00:00:00"/>
    <n v="2"/>
    <n v="1"/>
    <n v="18"/>
    <n v="20"/>
    <n v="11"/>
    <n v="16"/>
    <n v="68"/>
    <n v="9.6317280453257784E-2"/>
    <x v="4"/>
    <s v="No"/>
    <n v="1"/>
    <x v="0"/>
    <n v="3"/>
    <n v="2"/>
    <n v="0"/>
    <x v="0"/>
    <n v="6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2447"/>
    <n v="1979"/>
    <n v="45"/>
    <s v="Gen X"/>
    <s v="Bachelors"/>
    <s v="College"/>
    <s v="Partner"/>
    <n v="30545"/>
    <n v="30545"/>
    <s v="Bracket 2"/>
    <n v="1"/>
    <n v="0"/>
    <s v="Parent"/>
    <s v="2012-10-17"/>
    <d v="2014-10-04T00:00:00"/>
    <n v="717"/>
    <n v="71"/>
    <n v="646"/>
    <d v="2012-12-27T00:00:00"/>
    <n v="4"/>
    <n v="12"/>
    <n v="15"/>
    <n v="19"/>
    <n v="7"/>
    <n v="12"/>
    <n v="69"/>
    <n v="9.6234309623430964E-2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231"/>
    <n v="1973"/>
    <n v="51"/>
    <s v="Gen X"/>
    <s v="Bachelors"/>
    <s v="College"/>
    <s v="Married"/>
    <n v="37971"/>
    <n v="37971"/>
    <s v="Bracket 3"/>
    <n v="1"/>
    <n v="0"/>
    <s v="Parent"/>
    <s v="2013-11-25"/>
    <d v="2014-10-04T00:00:00"/>
    <n v="313"/>
    <n v="97"/>
    <n v="216"/>
    <d v="2014-03-02T00:00:00"/>
    <n v="5"/>
    <n v="4"/>
    <n v="10"/>
    <n v="2"/>
    <n v="2"/>
    <n v="7"/>
    <n v="30"/>
    <n v="9.5846645367412137E-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385"/>
    <n v="1981"/>
    <n v="43"/>
    <s v="Millennials"/>
    <s v="PhD"/>
    <s v="College"/>
    <s v="Single"/>
    <n v="36038"/>
    <n v="36038"/>
    <s v="Bracket 3"/>
    <n v="1"/>
    <n v="0"/>
    <s v="Parent"/>
    <s v="2013-05-31"/>
    <d v="2014-10-04T00:00:00"/>
    <n v="491"/>
    <n v="82"/>
    <n v="409"/>
    <d v="2013-08-21T00:00:00"/>
    <n v="23"/>
    <n v="0"/>
    <n v="15"/>
    <n v="0"/>
    <n v="2"/>
    <n v="7"/>
    <n v="47"/>
    <n v="9.5723014256619138E-2"/>
    <x v="4"/>
    <s v="Yes"/>
    <n v="2"/>
    <x v="0"/>
    <n v="3"/>
    <n v="3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478"/>
    <n v="1973"/>
    <n v="51"/>
    <s v="Gen X"/>
    <s v="Bachelors"/>
    <s v="College"/>
    <s v="Married"/>
    <n v="25410"/>
    <n v="25410"/>
    <s v="Bracket 2"/>
    <n v="1"/>
    <n v="0"/>
    <s v="Parent"/>
    <s v="2013-08-31"/>
    <d v="2014-10-04T00:00:00"/>
    <n v="399"/>
    <n v="48"/>
    <n v="351"/>
    <d v="2013-10-18T00:00:00"/>
    <n v="2"/>
    <n v="2"/>
    <n v="4"/>
    <n v="13"/>
    <n v="13"/>
    <n v="4"/>
    <n v="38"/>
    <n v="9.5238095238095233E-2"/>
    <x v="4"/>
    <s v="No"/>
    <n v="1"/>
    <x v="0"/>
    <n v="4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855"/>
    <n v="1974"/>
    <n v="50"/>
    <s v="Gen X"/>
    <s v="PhD"/>
    <s v="College"/>
    <s v="Partner"/>
    <n v="30351"/>
    <n v="30351"/>
    <s v="Bracket 2"/>
    <n v="1"/>
    <n v="0"/>
    <s v="Parent"/>
    <s v="2013-06-06"/>
    <d v="2014-10-04T00:00:00"/>
    <n v="485"/>
    <n v="19"/>
    <n v="466"/>
    <d v="2013-06-25T00:00:00"/>
    <n v="14"/>
    <n v="0"/>
    <n v="24"/>
    <n v="3"/>
    <n v="3"/>
    <n v="2"/>
    <n v="46"/>
    <n v="9.4845360824742264E-2"/>
    <x v="4"/>
    <s v="No"/>
    <n v="1"/>
    <x v="0"/>
    <n v="2"/>
    <n v="3"/>
    <n v="0"/>
    <x v="2"/>
    <n v="9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5049"/>
    <n v="1974"/>
    <n v="50"/>
    <s v="Gen X"/>
    <s v="PhD"/>
    <s v="College"/>
    <s v="Partner"/>
    <n v="30351"/>
    <n v="30351"/>
    <s v="Bracket 2"/>
    <n v="1"/>
    <n v="0"/>
    <s v="Parent"/>
    <s v="2013-06-06"/>
    <d v="2014-10-04T00:00:00"/>
    <n v="485"/>
    <n v="19"/>
    <n v="466"/>
    <d v="2013-06-25T00:00:00"/>
    <n v="14"/>
    <n v="0"/>
    <n v="24"/>
    <n v="3"/>
    <n v="3"/>
    <n v="2"/>
    <n v="46"/>
    <n v="9.4845360824742264E-2"/>
    <x v="4"/>
    <s v="No"/>
    <n v="1"/>
    <x v="0"/>
    <n v="2"/>
    <n v="3"/>
    <n v="0"/>
    <x v="2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653"/>
    <n v="1975"/>
    <n v="49"/>
    <s v="Gen X"/>
    <s v="Bachelors"/>
    <s v="College"/>
    <s v="Married"/>
    <n v="35797"/>
    <n v="35797"/>
    <s v="Bracket 3"/>
    <n v="0"/>
    <n v="1"/>
    <s v="Parent"/>
    <s v="2012-10-16"/>
    <d v="2014-10-04T00:00:00"/>
    <n v="718"/>
    <n v="16"/>
    <n v="702"/>
    <d v="2012-11-01T00:00:00"/>
    <n v="27"/>
    <n v="1"/>
    <n v="14"/>
    <n v="4"/>
    <n v="1"/>
    <n v="21"/>
    <n v="68"/>
    <n v="9.4707520891364902E-2"/>
    <x v="4"/>
    <s v="No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252"/>
    <n v="1969"/>
    <n v="55"/>
    <s v="Gen X"/>
    <s v="Bachelors"/>
    <s v="College"/>
    <s v="Divorced"/>
    <n v="23910"/>
    <n v="23910"/>
    <s v="Bracket 2"/>
    <n v="1"/>
    <n v="0"/>
    <s v="Parent"/>
    <s v="2012-10-26"/>
    <d v="2014-10-04T00:00:00"/>
    <n v="708"/>
    <n v="80"/>
    <n v="628"/>
    <d v="2013-01-14T00:00:00"/>
    <n v="16"/>
    <n v="12"/>
    <n v="18"/>
    <n v="7"/>
    <n v="1"/>
    <n v="13"/>
    <n v="67"/>
    <n v="9.4632768361581923E-2"/>
    <x v="4"/>
    <s v="Yes"/>
    <n v="1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740"/>
    <n v="1970"/>
    <n v="54"/>
    <s v="Gen X"/>
    <s v="Postgraduate"/>
    <s v="College"/>
    <s v="Divorced"/>
    <n v="25959"/>
    <n v="25959"/>
    <s v="Bracket 2"/>
    <n v="1"/>
    <n v="1"/>
    <s v="Parent"/>
    <s v="2013-02-14"/>
    <d v="2014-10-04T00:00:00"/>
    <n v="597"/>
    <n v="1"/>
    <n v="596"/>
    <d v="2013-02-15T00:00:00"/>
    <n v="4"/>
    <n v="2"/>
    <n v="12"/>
    <n v="7"/>
    <n v="5"/>
    <n v="26"/>
    <n v="56"/>
    <n v="9.380234505862646E-2"/>
    <x v="4"/>
    <s v="No"/>
    <n v="2"/>
    <x v="0"/>
    <n v="2"/>
    <n v="1"/>
    <n v="2"/>
    <x v="0"/>
    <n v="6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2521"/>
    <n v="1971"/>
    <n v="53"/>
    <s v="Gen X"/>
    <s v="Master"/>
    <s v="College"/>
    <s v="Married"/>
    <n v="35178"/>
    <n v="35178"/>
    <s v="Bracket 3"/>
    <n v="1"/>
    <n v="0"/>
    <s v="Parent"/>
    <s v="2013-01-10"/>
    <d v="2014-10-04T00:00:00"/>
    <n v="632"/>
    <n v="10"/>
    <n v="622"/>
    <d v="2013-01-20T00:00:00"/>
    <n v="23"/>
    <n v="1"/>
    <n v="13"/>
    <n v="2"/>
    <n v="2"/>
    <n v="18"/>
    <n v="59"/>
    <n v="9.3354430379746833E-2"/>
    <x v="4"/>
    <s v="No"/>
    <n v="1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4301"/>
    <n v="1971"/>
    <n v="53"/>
    <s v="Gen X"/>
    <s v="Master"/>
    <s v="College"/>
    <s v="Married"/>
    <n v="35178"/>
    <n v="35178"/>
    <s v="Bracket 3"/>
    <n v="1"/>
    <n v="0"/>
    <s v="Parent"/>
    <s v="2013-01-10"/>
    <d v="2014-10-04T00:00:00"/>
    <n v="632"/>
    <n v="10"/>
    <n v="622"/>
    <d v="2013-01-20T00:00:00"/>
    <n v="23"/>
    <n v="1"/>
    <n v="13"/>
    <n v="2"/>
    <n v="2"/>
    <n v="18"/>
    <n v="59"/>
    <n v="9.3354430379746833E-2"/>
    <x v="4"/>
    <s v="No"/>
    <n v="1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0826"/>
    <n v="1959"/>
    <n v="65"/>
    <s v="Boomers"/>
    <s v="Bachelors"/>
    <s v="College"/>
    <s v="Married"/>
    <n v="18690"/>
    <n v="18690"/>
    <s v="Bracket 2"/>
    <n v="0"/>
    <n v="0"/>
    <s v="Not Parent"/>
    <s v="2012-12-28"/>
    <d v="2014-10-04T00:00:00"/>
    <n v="645"/>
    <n v="77"/>
    <n v="568"/>
    <d v="2013-03-15T00:00:00"/>
    <n v="6"/>
    <n v="1"/>
    <n v="7"/>
    <n v="23"/>
    <n v="4"/>
    <n v="19"/>
    <n v="60"/>
    <n v="9.3023255813953487E-2"/>
    <x v="4"/>
    <s v="Yes"/>
    <n v="1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086"/>
    <n v="1959"/>
    <n v="65"/>
    <s v="Boomers"/>
    <s v="Bachelors"/>
    <s v="College"/>
    <s v="Married"/>
    <n v="18690"/>
    <n v="18690"/>
    <s v="Bracket 2"/>
    <n v="0"/>
    <n v="0"/>
    <s v="Not Parent"/>
    <s v="2012-12-28"/>
    <d v="2014-10-04T00:00:00"/>
    <n v="645"/>
    <n v="77"/>
    <n v="568"/>
    <d v="2013-03-15T00:00:00"/>
    <n v="6"/>
    <n v="1"/>
    <n v="7"/>
    <n v="23"/>
    <n v="4"/>
    <n v="19"/>
    <n v="60"/>
    <n v="9.3023255813953487E-2"/>
    <x v="4"/>
    <s v="Yes"/>
    <n v="1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304"/>
    <n v="1959"/>
    <n v="65"/>
    <s v="Boomers"/>
    <s v="Bachelors"/>
    <s v="College"/>
    <s v="Married"/>
    <n v="18690"/>
    <n v="18690"/>
    <s v="Bracket 2"/>
    <n v="0"/>
    <n v="0"/>
    <s v="Not Parent"/>
    <s v="2012-12-28"/>
    <d v="2014-10-04T00:00:00"/>
    <n v="645"/>
    <n v="77"/>
    <n v="568"/>
    <d v="2013-03-15T00:00:00"/>
    <n v="6"/>
    <n v="1"/>
    <n v="7"/>
    <n v="23"/>
    <n v="4"/>
    <n v="19"/>
    <n v="60"/>
    <n v="9.3023255813953487E-2"/>
    <x v="4"/>
    <s v="Yes"/>
    <n v="1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03"/>
    <n v="1985"/>
    <n v="39"/>
    <s v="Millennials"/>
    <s v="Master"/>
    <s v="College"/>
    <s v="Married"/>
    <n v="20559"/>
    <n v="20559"/>
    <s v="Bracket 2"/>
    <n v="1"/>
    <n v="0"/>
    <s v="Parent"/>
    <s v="2013-03-12"/>
    <d v="2014-10-04T00:00:00"/>
    <n v="571"/>
    <n v="88"/>
    <n v="483"/>
    <d v="2013-06-08T00:00:00"/>
    <n v="13"/>
    <n v="1"/>
    <n v="29"/>
    <n v="3"/>
    <n v="0"/>
    <n v="7"/>
    <n v="53"/>
    <n v="9.2819614711033269E-2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22"/>
    <n v="1979"/>
    <n v="45"/>
    <s v="Gen X"/>
    <s v="Postgraduate"/>
    <s v="College"/>
    <s v="Married"/>
    <n v="31086"/>
    <n v="31086"/>
    <s v="Bracket 2"/>
    <n v="1"/>
    <n v="1"/>
    <s v="Parent"/>
    <s v="2013-05-04"/>
    <d v="2014-10-04T00:00:00"/>
    <n v="518"/>
    <n v="79"/>
    <n v="439"/>
    <d v="2013-07-22T00:00:00"/>
    <n v="16"/>
    <n v="2"/>
    <n v="11"/>
    <n v="3"/>
    <n v="0"/>
    <n v="16"/>
    <n v="48"/>
    <n v="9.2664092664092659E-2"/>
    <x v="4"/>
    <s v="Yes"/>
    <n v="2"/>
    <x v="0"/>
    <n v="2"/>
    <n v="1"/>
    <n v="1"/>
    <x v="0"/>
    <n v="8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502"/>
    <n v="1983"/>
    <n v="41"/>
    <s v="Millennials"/>
    <s v="Bachelors"/>
    <s v="College"/>
    <s v="Partner"/>
    <n v="28427"/>
    <n v="28427"/>
    <s v="Bracket 2"/>
    <n v="1"/>
    <n v="0"/>
    <s v="Parent"/>
    <s v="2013-03-21"/>
    <d v="2014-10-04T00:00:00"/>
    <n v="562"/>
    <n v="67"/>
    <n v="495"/>
    <d v="2013-05-27T00:00:00"/>
    <n v="18"/>
    <n v="3"/>
    <n v="19"/>
    <n v="3"/>
    <n v="3"/>
    <n v="6"/>
    <n v="52"/>
    <n v="9.2526690391459068E-2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36"/>
    <n v="1983"/>
    <n v="41"/>
    <s v="Millennials"/>
    <s v="Bachelors"/>
    <s v="College"/>
    <s v="Partner"/>
    <n v="28427"/>
    <n v="28427"/>
    <s v="Bracket 2"/>
    <n v="1"/>
    <n v="0"/>
    <s v="Parent"/>
    <s v="2013-03-21"/>
    <d v="2014-10-04T00:00:00"/>
    <n v="562"/>
    <n v="67"/>
    <n v="495"/>
    <d v="2013-05-27T00:00:00"/>
    <n v="18"/>
    <n v="3"/>
    <n v="19"/>
    <n v="3"/>
    <n v="3"/>
    <n v="6"/>
    <n v="52"/>
    <n v="9.2526690391459068E-2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645"/>
    <n v="1972"/>
    <n v="52"/>
    <s v="Gen X"/>
    <s v="PhD"/>
    <s v="College"/>
    <s v="Single"/>
    <n v="27213"/>
    <n v="27213"/>
    <s v="Bracket 2"/>
    <n v="1"/>
    <n v="0"/>
    <s v="Parent"/>
    <s v="2012-08-30"/>
    <d v="2014-10-04T00:00:00"/>
    <n v="765"/>
    <n v="19"/>
    <n v="746"/>
    <d v="2012-09-18T00:00:00"/>
    <n v="19"/>
    <n v="3"/>
    <n v="26"/>
    <n v="10"/>
    <n v="9"/>
    <n v="3"/>
    <n v="70"/>
    <n v="9.1503267973856203E-2"/>
    <x v="4"/>
    <s v="No"/>
    <n v="3"/>
    <x v="0"/>
    <n v="4"/>
    <n v="2"/>
    <n v="0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1968"/>
    <n v="1971"/>
    <n v="53"/>
    <s v="Gen X"/>
    <s v="Bachelors"/>
    <s v="College"/>
    <s v="Widow"/>
    <n v="45684"/>
    <n v="45684"/>
    <s v="Bracket 3"/>
    <n v="1"/>
    <n v="0"/>
    <s v="Parent"/>
    <s v="2013-12-02"/>
    <d v="2014-10-04T00:00:00"/>
    <n v="306"/>
    <n v="37"/>
    <n v="269"/>
    <d v="2014-01-08T00:00:00"/>
    <n v="5"/>
    <n v="1"/>
    <n v="5"/>
    <n v="10"/>
    <n v="0"/>
    <n v="7"/>
    <n v="28"/>
    <n v="9.1503267973856203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03"/>
    <n v="1990"/>
    <n v="34"/>
    <s v="Millennials"/>
    <s v="Bachelors"/>
    <s v="College"/>
    <s v="Single"/>
    <n v="26095"/>
    <n v="26095"/>
    <s v="Bracket 2"/>
    <n v="1"/>
    <n v="0"/>
    <s v="Parent"/>
    <s v="2013-06-30"/>
    <d v="2014-10-04T00:00:00"/>
    <n v="461"/>
    <n v="77"/>
    <n v="384"/>
    <d v="2013-09-15T00:00:00"/>
    <n v="11"/>
    <n v="7"/>
    <n v="9"/>
    <n v="3"/>
    <n v="1"/>
    <n v="11"/>
    <n v="42"/>
    <n v="9.1106290672451198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102"/>
    <n v="1981"/>
    <n v="43"/>
    <s v="Millennials"/>
    <s v="Postgraduate"/>
    <s v="College"/>
    <s v="Partner"/>
    <n v="19414"/>
    <n v="19414"/>
    <s v="Bracket 2"/>
    <n v="1"/>
    <n v="0"/>
    <s v="Parent"/>
    <s v="2013-10-16"/>
    <d v="2014-10-04T00:00:00"/>
    <n v="353"/>
    <n v="32"/>
    <n v="321"/>
    <d v="2013-11-17T00:00:00"/>
    <n v="2"/>
    <n v="3"/>
    <n v="12"/>
    <n v="3"/>
    <n v="5"/>
    <n v="7"/>
    <n v="32"/>
    <n v="9.0651558073654395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173"/>
    <n v="1952"/>
    <n v="72"/>
    <s v="Boomers"/>
    <s v="Bachelors"/>
    <s v="College"/>
    <s v="Widow"/>
    <n v="40049"/>
    <n v="40049"/>
    <s v="Bracket 3"/>
    <n v="0"/>
    <n v="1"/>
    <s v="Parent"/>
    <s v="2013-10-16"/>
    <d v="2014-10-04T00:00:00"/>
    <n v="353"/>
    <n v="23"/>
    <n v="330"/>
    <d v="2013-11-08T00:00:00"/>
    <n v="13"/>
    <n v="6"/>
    <n v="7"/>
    <n v="0"/>
    <n v="3"/>
    <n v="3"/>
    <n v="32"/>
    <n v="9.0651558073654395E-2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661"/>
    <n v="1964"/>
    <n v="60"/>
    <s v="Boomers"/>
    <s v="Bachelors"/>
    <s v="College"/>
    <s v="Single"/>
    <n v="18701"/>
    <n v="18701"/>
    <s v="Bracket 2"/>
    <n v="1"/>
    <n v="1"/>
    <s v="Parent"/>
    <s v="2013-06-04"/>
    <d v="2014-10-04T00:00:00"/>
    <n v="487"/>
    <n v="95"/>
    <n v="392"/>
    <d v="2013-09-07T00:00:00"/>
    <n v="12"/>
    <n v="4"/>
    <n v="2"/>
    <n v="10"/>
    <n v="6"/>
    <n v="10"/>
    <n v="44"/>
    <n v="9.034907597535935E-2"/>
    <x v="4"/>
    <s v="Yes"/>
    <n v="4"/>
    <x v="1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130"/>
    <n v="1964"/>
    <n v="60"/>
    <s v="Boomers"/>
    <s v="Bachelors"/>
    <s v="College"/>
    <s v="Single"/>
    <n v="18701"/>
    <n v="18701"/>
    <s v="Bracket 2"/>
    <n v="1"/>
    <n v="1"/>
    <s v="Parent"/>
    <s v="2013-06-04"/>
    <d v="2014-10-04T00:00:00"/>
    <n v="487"/>
    <n v="95"/>
    <n v="392"/>
    <d v="2013-09-07T00:00:00"/>
    <n v="12"/>
    <n v="4"/>
    <n v="2"/>
    <n v="10"/>
    <n v="6"/>
    <n v="10"/>
    <n v="44"/>
    <n v="9.034907597535935E-2"/>
    <x v="4"/>
    <s v="Yes"/>
    <n v="4"/>
    <x v="1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585"/>
    <n v="1972"/>
    <n v="52"/>
    <s v="Gen X"/>
    <s v="Bachelors"/>
    <s v="College"/>
    <s v="Single"/>
    <n v="21359"/>
    <n v="21359"/>
    <s v="Bracket 2"/>
    <n v="1"/>
    <n v="0"/>
    <s v="Parent"/>
    <s v="2013-04-20"/>
    <d v="2014-10-04T00:00:00"/>
    <n v="532"/>
    <n v="1"/>
    <n v="531"/>
    <d v="2013-04-21T00:00:00"/>
    <n v="12"/>
    <n v="2"/>
    <n v="17"/>
    <n v="6"/>
    <n v="1"/>
    <n v="10"/>
    <n v="48"/>
    <n v="9.0225563909774431E-2"/>
    <x v="4"/>
    <s v="No"/>
    <n v="2"/>
    <x v="0"/>
    <n v="3"/>
    <n v="2"/>
    <n v="0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10691"/>
    <n v="1960"/>
    <n v="64"/>
    <s v="Boomers"/>
    <s v="Master"/>
    <s v="College"/>
    <s v="Married"/>
    <n v="28520"/>
    <n v="28520"/>
    <s v="Bracket 2"/>
    <n v="1"/>
    <n v="1"/>
    <s v="Parent"/>
    <s v="2013-06-14"/>
    <d v="2014-10-04T00:00:00"/>
    <n v="477"/>
    <n v="55"/>
    <n v="422"/>
    <d v="2013-08-08T00:00:00"/>
    <n v="11"/>
    <n v="0"/>
    <n v="10"/>
    <n v="0"/>
    <n v="2"/>
    <n v="20"/>
    <n v="43"/>
    <n v="9.0146750524109018E-2"/>
    <x v="4"/>
    <s v="Yes"/>
    <n v="1"/>
    <x v="0"/>
    <n v="2"/>
    <n v="1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432"/>
    <n v="1976"/>
    <n v="48"/>
    <s v="Gen X"/>
    <s v="Bachelors"/>
    <s v="College"/>
    <s v="Divorced"/>
    <n v="31615"/>
    <n v="31615"/>
    <s v="Bracket 3"/>
    <n v="1"/>
    <n v="0"/>
    <s v="Parent"/>
    <s v="2013-03-16"/>
    <d v="2014-10-04T00:00:00"/>
    <n v="567"/>
    <n v="82"/>
    <n v="485"/>
    <d v="2013-06-06T00:00:00"/>
    <n v="2"/>
    <n v="3"/>
    <n v="20"/>
    <n v="6"/>
    <n v="11"/>
    <n v="9"/>
    <n v="51"/>
    <n v="8.9947089947089942E-2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062"/>
    <n v="1963"/>
    <n v="61"/>
    <s v="Boomers"/>
    <s v="PhD"/>
    <s v="College"/>
    <s v="Married"/>
    <n v="54072"/>
    <n v="54072"/>
    <s v="Bracket 4"/>
    <n v="1"/>
    <n v="1"/>
    <s v="Parent"/>
    <s v="2013-07-27"/>
    <d v="2014-10-04T00:00:00"/>
    <n v="434"/>
    <n v="71"/>
    <n v="363"/>
    <d v="2013-10-06T00:00:00"/>
    <n v="35"/>
    <n v="0"/>
    <n v="4"/>
    <n v="0"/>
    <n v="0"/>
    <n v="0"/>
    <n v="39"/>
    <n v="8.9861751152073732E-2"/>
    <x v="4"/>
    <s v="Yes"/>
    <n v="1"/>
    <x v="0"/>
    <n v="2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8553"/>
    <n v="1965"/>
    <n v="59"/>
    <s v="Gen X"/>
    <s v="Bachelors"/>
    <s v="College"/>
    <s v="Married"/>
    <n v="44300"/>
    <n v="44300"/>
    <s v="Bracket 3"/>
    <n v="1"/>
    <n v="1"/>
    <s v="Parent"/>
    <s v="2013-06-23"/>
    <d v="2014-10-04T00:00:00"/>
    <n v="468"/>
    <n v="65"/>
    <n v="403"/>
    <d v="2013-08-27T00:00:00"/>
    <n v="30"/>
    <n v="0"/>
    <n v="9"/>
    <n v="0"/>
    <n v="0"/>
    <n v="3"/>
    <n v="42"/>
    <n v="8.9743589743589744E-2"/>
    <x v="4"/>
    <s v="Yes"/>
    <n v="2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099"/>
    <n v="1972"/>
    <n v="52"/>
    <s v="Gen X"/>
    <s v="Bachelors"/>
    <s v="College"/>
    <s v="Married"/>
    <n v="30675"/>
    <n v="30675"/>
    <s v="Bracket 2"/>
    <n v="1"/>
    <n v="0"/>
    <s v="Parent"/>
    <s v="2012-11-12"/>
    <d v="2014-10-04T00:00:00"/>
    <n v="691"/>
    <n v="14"/>
    <n v="677"/>
    <d v="2012-11-26T00:00:00"/>
    <n v="10"/>
    <n v="2"/>
    <n v="16"/>
    <n v="11"/>
    <n v="2"/>
    <n v="21"/>
    <n v="62"/>
    <n v="8.9725036179450074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692"/>
    <n v="1976"/>
    <n v="48"/>
    <s v="Gen X"/>
    <s v="Bachelors"/>
    <s v="College"/>
    <s v="Married"/>
    <n v="7500"/>
    <n v="90000"/>
    <s v="Bracket 5"/>
    <n v="1"/>
    <n v="0"/>
    <s v="Parent"/>
    <s v="2012-08-01"/>
    <d v="2014-10-04T00:00:00"/>
    <n v="794"/>
    <n v="19"/>
    <n v="775"/>
    <d v="2012-08-20T00:00:00"/>
    <n v="7"/>
    <n v="0"/>
    <n v="12"/>
    <n v="13"/>
    <n v="7"/>
    <n v="32"/>
    <n v="71"/>
    <n v="8.9420654911838787E-2"/>
    <x v="4"/>
    <s v="No"/>
    <n v="5"/>
    <x v="1"/>
    <n v="2"/>
    <n v="4"/>
    <n v="1"/>
    <x v="2"/>
    <n v="9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9960"/>
    <n v="1991"/>
    <n v="33"/>
    <s v="Millennials"/>
    <s v="High School"/>
    <s v="No College"/>
    <s v="Single"/>
    <n v="26868"/>
    <n v="26868"/>
    <s v="Bracket 2"/>
    <n v="1"/>
    <n v="0"/>
    <s v="Parent"/>
    <s v="2014-04-30"/>
    <d v="2014-10-04T00:00:00"/>
    <n v="157"/>
    <n v="52"/>
    <n v="105"/>
    <d v="2014-06-21T00:00:00"/>
    <n v="0"/>
    <n v="0"/>
    <n v="1"/>
    <n v="8"/>
    <n v="3"/>
    <n v="2"/>
    <n v="14"/>
    <n v="8.9171974522292988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432"/>
    <n v="1974"/>
    <n v="50"/>
    <s v="Gen X"/>
    <s v="Bachelors"/>
    <s v="College"/>
    <s v="Divorced"/>
    <n v="19346"/>
    <n v="19346"/>
    <s v="Bracket 2"/>
    <n v="1"/>
    <n v="0"/>
    <s v="Parent"/>
    <s v="2014-01-30"/>
    <d v="2014-10-04T00:00:00"/>
    <n v="247"/>
    <n v="26"/>
    <n v="221"/>
    <d v="2014-02-25T00:00:00"/>
    <n v="2"/>
    <n v="0"/>
    <n v="9"/>
    <n v="3"/>
    <n v="6"/>
    <n v="2"/>
    <n v="22"/>
    <n v="8.9068825910931168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263"/>
    <n v="1977"/>
    <n v="47"/>
    <s v="Gen X"/>
    <s v="Postgraduate"/>
    <s v="College"/>
    <s v="Married"/>
    <n v="31056"/>
    <n v="31056"/>
    <s v="Bracket 2"/>
    <n v="1"/>
    <n v="0"/>
    <s v="Parent"/>
    <s v="2013-01-22"/>
    <d v="2014-10-04T00:00:00"/>
    <n v="620"/>
    <n v="99"/>
    <n v="521"/>
    <d v="2013-05-01T00:00:00"/>
    <n v="5"/>
    <n v="10"/>
    <n v="13"/>
    <n v="3"/>
    <n v="8"/>
    <n v="16"/>
    <n v="55"/>
    <n v="8.8709677419354843E-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87"/>
    <n v="1976"/>
    <n v="48"/>
    <s v="Gen X"/>
    <s v="High School"/>
    <s v="No College"/>
    <s v="Married"/>
    <n v="7500"/>
    <n v="90000"/>
    <s v="Bracket 5"/>
    <n v="0"/>
    <n v="0"/>
    <s v="Not Parent"/>
    <s v="2012-11-13"/>
    <d v="2014-10-04T00:00:00"/>
    <n v="690"/>
    <n v="59"/>
    <n v="631"/>
    <d v="2013-01-11T00:00:00"/>
    <n v="6"/>
    <n v="16"/>
    <n v="11"/>
    <n v="11"/>
    <n v="1"/>
    <n v="16"/>
    <n v="61"/>
    <n v="8.8405797101449274E-2"/>
    <x v="4"/>
    <s v="Yes"/>
    <n v="1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641"/>
    <n v="1978"/>
    <n v="46"/>
    <s v="Gen X"/>
    <s v="Bachelors"/>
    <s v="College"/>
    <s v="Single"/>
    <n v="7500"/>
    <n v="90000"/>
    <s v="Bracket 5"/>
    <n v="1"/>
    <n v="1"/>
    <s v="Parent"/>
    <s v="2012-12-27"/>
    <d v="2014-10-04T00:00:00"/>
    <n v="646"/>
    <n v="5"/>
    <n v="641"/>
    <d v="2013-01-01T00:00:00"/>
    <n v="6"/>
    <n v="5"/>
    <n v="4"/>
    <n v="13"/>
    <n v="4"/>
    <n v="25"/>
    <n v="57"/>
    <n v="8.8235294117647065E-2"/>
    <x v="4"/>
    <s v="No"/>
    <n v="4"/>
    <x v="1"/>
    <n v="3"/>
    <n v="2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031"/>
    <n v="1976"/>
    <n v="48"/>
    <s v="Gen X"/>
    <s v="PhD"/>
    <s v="College"/>
    <s v="Married"/>
    <n v="16927"/>
    <n v="16927"/>
    <s v="Bracket 2"/>
    <n v="1"/>
    <n v="1"/>
    <s v="Parent"/>
    <s v="2013-02-10"/>
    <d v="2014-10-04T00:00:00"/>
    <n v="601"/>
    <n v="50"/>
    <n v="551"/>
    <d v="2013-04-01T00:00:00"/>
    <n v="20"/>
    <n v="2"/>
    <n v="23"/>
    <n v="3"/>
    <n v="1"/>
    <n v="4"/>
    <n v="53"/>
    <n v="8.8186356073211319E-2"/>
    <x v="4"/>
    <s v="Yes"/>
    <n v="5"/>
    <x v="1"/>
    <n v="4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461"/>
    <n v="1965"/>
    <n v="59"/>
    <s v="Gen X"/>
    <s v="PhD"/>
    <s v="College"/>
    <s v="Divorced"/>
    <n v="36921"/>
    <n v="36921"/>
    <s v="Bracket 3"/>
    <n v="1"/>
    <n v="1"/>
    <s v="Parent"/>
    <s v="2013-07-28"/>
    <d v="2014-10-04T00:00:00"/>
    <n v="433"/>
    <n v="74"/>
    <n v="359"/>
    <d v="2013-10-10T00:00:00"/>
    <n v="17"/>
    <n v="1"/>
    <n v="12"/>
    <n v="3"/>
    <n v="1"/>
    <n v="4"/>
    <n v="38"/>
    <n v="8.7759815242494224E-2"/>
    <x v="4"/>
    <s v="Yes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61"/>
    <n v="1969"/>
    <n v="55"/>
    <s v="Gen X"/>
    <s v="Master"/>
    <s v="College"/>
    <s v="Married"/>
    <n v="43142"/>
    <n v="43142"/>
    <s v="Bracket 3"/>
    <n v="1"/>
    <n v="1"/>
    <s v="Parent"/>
    <s v="2014-02-18"/>
    <d v="2014-10-04T00:00:00"/>
    <n v="228"/>
    <n v="84"/>
    <n v="144"/>
    <d v="2014-05-13T00:00:00"/>
    <n v="5"/>
    <n v="1"/>
    <n v="7"/>
    <n v="2"/>
    <n v="1"/>
    <n v="4"/>
    <n v="20"/>
    <n v="8.771929824561403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931"/>
    <n v="1963"/>
    <n v="61"/>
    <s v="Boomers"/>
    <s v="PhD"/>
    <s v="College"/>
    <s v="Married"/>
    <n v="4023"/>
    <n v="48276"/>
    <s v="Bracket 3"/>
    <n v="1"/>
    <n v="1"/>
    <s v="Parent"/>
    <s v="2014-06-23"/>
    <d v="2014-10-04T00:00:00"/>
    <n v="103"/>
    <n v="29"/>
    <n v="74"/>
    <d v="2014-07-22T00:00:00"/>
    <n v="5"/>
    <n v="0"/>
    <n v="1"/>
    <n v="1"/>
    <n v="1"/>
    <n v="1"/>
    <n v="9"/>
    <n v="8.7378640776699032E-2"/>
    <x v="4"/>
    <s v="No"/>
    <n v="15"/>
    <x v="1"/>
    <n v="0"/>
    <n v="0"/>
    <n v="0"/>
    <x v="0"/>
    <n v="1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325"/>
    <n v="1986"/>
    <n v="38"/>
    <s v="Millennials"/>
    <s v="PhD"/>
    <s v="College"/>
    <s v="Partner"/>
    <n v="38197"/>
    <n v="38197"/>
    <s v="Bracket 3"/>
    <n v="1"/>
    <n v="0"/>
    <s v="Parent"/>
    <s v="2013-06-29"/>
    <d v="2014-10-04T00:00:00"/>
    <n v="462"/>
    <n v="86"/>
    <n v="376"/>
    <d v="2013-09-23T00:00:00"/>
    <n v="23"/>
    <n v="0"/>
    <n v="11"/>
    <n v="2"/>
    <n v="1"/>
    <n v="3"/>
    <n v="40"/>
    <n v="8.6580086580086577E-2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316"/>
    <n v="1952"/>
    <n v="72"/>
    <s v="Boomers"/>
    <s v="High School"/>
    <s v="No College"/>
    <s v="Partner"/>
    <n v="13084"/>
    <n v="13084"/>
    <s v="Bracket 2"/>
    <n v="0"/>
    <n v="0"/>
    <s v="Not Parent"/>
    <s v="2013-11-02"/>
    <d v="2014-10-04T00:00:00"/>
    <n v="336"/>
    <n v="29"/>
    <n v="307"/>
    <d v="2013-12-01T00:00:00"/>
    <n v="2"/>
    <n v="0"/>
    <n v="7"/>
    <n v="3"/>
    <n v="7"/>
    <n v="10"/>
    <n v="29"/>
    <n v="8.6309523809523808E-2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444"/>
    <n v="1969"/>
    <n v="55"/>
    <s v="Gen X"/>
    <s v="Master"/>
    <s v="College"/>
    <s v="Married"/>
    <n v="42169"/>
    <n v="42169"/>
    <s v="Bracket 3"/>
    <n v="1"/>
    <n v="1"/>
    <s v="Parent"/>
    <s v="2013-10-19"/>
    <d v="2014-10-04T00:00:00"/>
    <n v="350"/>
    <n v="20"/>
    <n v="330"/>
    <d v="2013-11-08T00:00:00"/>
    <n v="19"/>
    <n v="0"/>
    <n v="9"/>
    <n v="0"/>
    <n v="0"/>
    <n v="2"/>
    <n v="30"/>
    <n v="8.5714285714285715E-2"/>
    <x v="4"/>
    <s v="No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736"/>
    <n v="1986"/>
    <n v="38"/>
    <s v="Millennials"/>
    <s v="Bachelors"/>
    <s v="College"/>
    <s v="Married"/>
    <n v="22518"/>
    <n v="22518"/>
    <s v="Bracket 2"/>
    <n v="1"/>
    <n v="0"/>
    <s v="Parent"/>
    <s v="2012-10-22"/>
    <d v="2014-10-04T00:00:00"/>
    <n v="712"/>
    <n v="36"/>
    <n v="676"/>
    <d v="2012-11-27T00:00:00"/>
    <n v="11"/>
    <n v="7"/>
    <n v="12"/>
    <n v="2"/>
    <n v="2"/>
    <n v="27"/>
    <n v="61"/>
    <n v="8.5674157303370788E-2"/>
    <x v="4"/>
    <s v="No"/>
    <n v="2"/>
    <x v="0"/>
    <n v="2"/>
    <n v="2"/>
    <n v="1"/>
    <x v="0"/>
    <n v="5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030"/>
    <n v="1965"/>
    <n v="59"/>
    <s v="Gen X"/>
    <s v="PhD"/>
    <s v="College"/>
    <s v="Single"/>
    <n v="40637"/>
    <n v="40637"/>
    <s v="Bracket 3"/>
    <n v="1"/>
    <n v="1"/>
    <s v="Parent"/>
    <s v="2013-07-17"/>
    <d v="2014-10-04T00:00:00"/>
    <n v="444"/>
    <n v="72"/>
    <n v="372"/>
    <d v="2013-09-27T00:00:00"/>
    <n v="22"/>
    <n v="0"/>
    <n v="13"/>
    <n v="0"/>
    <n v="0"/>
    <n v="3"/>
    <n v="38"/>
    <n v="8.5585585585585586E-2"/>
    <x v="4"/>
    <s v="Yes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856"/>
    <n v="1979"/>
    <n v="45"/>
    <s v="Gen X"/>
    <s v="Bachelors"/>
    <s v="College"/>
    <s v="Partner"/>
    <n v="21645"/>
    <n v="21645"/>
    <s v="Bracket 2"/>
    <n v="1"/>
    <n v="0"/>
    <s v="Parent"/>
    <s v="2012-09-03"/>
    <d v="2014-10-04T00:00:00"/>
    <n v="761"/>
    <n v="75"/>
    <n v="686"/>
    <d v="2012-11-17T00:00:00"/>
    <n v="14"/>
    <n v="0"/>
    <n v="23"/>
    <n v="4"/>
    <n v="5"/>
    <n v="19"/>
    <n v="65"/>
    <n v="8.5413929040735873E-2"/>
    <x v="4"/>
    <s v="Yes"/>
    <n v="3"/>
    <x v="0"/>
    <n v="3"/>
    <n v="3"/>
    <n v="0"/>
    <x v="0"/>
    <n v="9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1773"/>
    <n v="1978"/>
    <n v="46"/>
    <s v="Gen X"/>
    <s v="Postgraduate"/>
    <s v="College"/>
    <s v="Married"/>
    <n v="12393"/>
    <n v="12393"/>
    <s v="Bracket 2"/>
    <n v="0"/>
    <n v="0"/>
    <s v="Not Parent"/>
    <s v="2012-12-04"/>
    <d v="2014-10-04T00:00:00"/>
    <n v="669"/>
    <n v="38"/>
    <n v="631"/>
    <d v="2013-01-11T00:00:00"/>
    <n v="5"/>
    <n v="6"/>
    <n v="15"/>
    <n v="11"/>
    <n v="7"/>
    <n v="13"/>
    <n v="57"/>
    <n v="8.520179372197309E-2"/>
    <x v="4"/>
    <s v="No"/>
    <n v="1"/>
    <x v="0"/>
    <n v="3"/>
    <n v="2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600"/>
    <n v="1992"/>
    <n v="32"/>
    <s v="Millennials"/>
    <s v="High School"/>
    <s v="No College"/>
    <s v="Single"/>
    <n v="15253"/>
    <n v="15253"/>
    <s v="Bracket 2"/>
    <n v="1"/>
    <n v="0"/>
    <s v="Parent"/>
    <s v="2013-10-28"/>
    <d v="2014-10-04T00:00:00"/>
    <n v="341"/>
    <n v="13"/>
    <n v="328"/>
    <d v="2013-11-10T00:00:00"/>
    <n v="1"/>
    <n v="3"/>
    <n v="3"/>
    <n v="8"/>
    <n v="1"/>
    <n v="13"/>
    <n v="29"/>
    <n v="8.5043988269794715E-2"/>
    <x v="4"/>
    <s v="No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744"/>
    <n v="1965"/>
    <n v="59"/>
    <s v="Gen X"/>
    <s v="High School"/>
    <s v="No College"/>
    <s v="Single"/>
    <n v="23529"/>
    <n v="23529"/>
    <s v="Bracket 2"/>
    <n v="0"/>
    <n v="1"/>
    <s v="Parent"/>
    <s v="2013-01-07"/>
    <d v="2014-10-04T00:00:00"/>
    <n v="635"/>
    <n v="67"/>
    <n v="568"/>
    <d v="2013-03-15T00:00:00"/>
    <n v="9"/>
    <n v="7"/>
    <n v="13"/>
    <n v="3"/>
    <n v="2"/>
    <n v="20"/>
    <n v="54"/>
    <n v="8.5039370078740156E-2"/>
    <x v="4"/>
    <s v="Yes"/>
    <n v="1"/>
    <x v="0"/>
    <n v="2"/>
    <n v="1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139"/>
    <n v="1975"/>
    <n v="49"/>
    <s v="Gen X"/>
    <s v="Master"/>
    <s v="College"/>
    <s v="Married"/>
    <n v="7500"/>
    <n v="90000"/>
    <s v="Bracket 5"/>
    <n v="1"/>
    <n v="0"/>
    <s v="Parent"/>
    <s v="2013-10-02"/>
    <d v="2014-10-04T00:00:00"/>
    <n v="367"/>
    <n v="19"/>
    <n v="348"/>
    <d v="2013-10-21T00:00:00"/>
    <n v="3"/>
    <n v="1"/>
    <n v="10"/>
    <n v="3"/>
    <n v="2"/>
    <n v="12"/>
    <n v="31"/>
    <n v="8.4468664850136238E-2"/>
    <x v="4"/>
    <s v="No"/>
    <n v="3"/>
    <x v="0"/>
    <n v="3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275"/>
    <n v="1965"/>
    <n v="59"/>
    <s v="Gen X"/>
    <s v="PhD"/>
    <s v="College"/>
    <s v="Divorced"/>
    <n v="47025"/>
    <n v="47025"/>
    <s v="Bracket 3"/>
    <n v="1"/>
    <n v="1"/>
    <s v="Parent"/>
    <s v="2014-02-09"/>
    <d v="2014-10-04T00:00:00"/>
    <n v="237"/>
    <n v="6"/>
    <n v="231"/>
    <d v="2014-02-15T00:00:00"/>
    <n v="16"/>
    <n v="0"/>
    <n v="3"/>
    <n v="0"/>
    <n v="0"/>
    <n v="1"/>
    <n v="20"/>
    <n v="8.4388185654008435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812"/>
    <n v="1979"/>
    <n v="45"/>
    <s v="Gen X"/>
    <s v="Postgraduate"/>
    <s v="College"/>
    <s v="Divorced"/>
    <n v="13533"/>
    <n v="13533"/>
    <s v="Bracket 2"/>
    <n v="1"/>
    <n v="0"/>
    <s v="Parent"/>
    <s v="2013-03-10"/>
    <d v="2014-10-04T00:00:00"/>
    <n v="573"/>
    <n v="45"/>
    <n v="528"/>
    <d v="2013-04-24T00:00:00"/>
    <n v="12"/>
    <n v="3"/>
    <n v="8"/>
    <n v="8"/>
    <n v="0"/>
    <n v="17"/>
    <n v="48"/>
    <n v="8.3769633507853408E-2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287"/>
    <n v="1986"/>
    <n v="38"/>
    <s v="Millennials"/>
    <s v="Bachelors"/>
    <s v="College"/>
    <s v="Partner"/>
    <n v="34728"/>
    <n v="34728"/>
    <s v="Bracket 3"/>
    <n v="1"/>
    <n v="0"/>
    <s v="Parent"/>
    <s v="2013-07-30"/>
    <d v="2014-10-04T00:00:00"/>
    <n v="431"/>
    <n v="2"/>
    <n v="429"/>
    <d v="2013-08-01T00:00:00"/>
    <n v="14"/>
    <n v="0"/>
    <n v="16"/>
    <n v="0"/>
    <n v="0"/>
    <n v="6"/>
    <n v="36"/>
    <n v="8.3526682134570762E-2"/>
    <x v="4"/>
    <s v="No"/>
    <n v="1"/>
    <x v="0"/>
    <n v="2"/>
    <n v="1"/>
    <n v="1"/>
    <x v="0"/>
    <n v="6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4240"/>
    <n v="1978"/>
    <n v="46"/>
    <s v="Gen X"/>
    <s v="Bachelors"/>
    <s v="College"/>
    <s v="Married"/>
    <n v="17345"/>
    <n v="17345"/>
    <s v="Bracket 2"/>
    <n v="1"/>
    <n v="0"/>
    <s v="Parent"/>
    <s v="2012-11-03"/>
    <d v="2014-10-04T00:00:00"/>
    <n v="700"/>
    <n v="79"/>
    <n v="621"/>
    <d v="2013-01-21T00:00:00"/>
    <n v="4"/>
    <n v="9"/>
    <n v="16"/>
    <n v="17"/>
    <n v="0"/>
    <n v="12"/>
    <n v="58"/>
    <n v="8.2857142857142851E-2"/>
    <x v="4"/>
    <s v="Yes"/>
    <n v="2"/>
    <x v="0"/>
    <n v="2"/>
    <n v="2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528"/>
    <n v="1982"/>
    <n v="42"/>
    <s v="Millennials"/>
    <s v="Master"/>
    <s v="College"/>
    <s v="Partner"/>
    <n v="18492"/>
    <n v="18492"/>
    <s v="Bracket 2"/>
    <n v="1"/>
    <n v="0"/>
    <s v="Parent"/>
    <s v="2014-06-05"/>
    <d v="2014-10-04T00:00:00"/>
    <n v="121"/>
    <n v="75"/>
    <n v="46"/>
    <d v="2014-08-19T00:00:00"/>
    <n v="2"/>
    <n v="2"/>
    <n v="2"/>
    <n v="2"/>
    <n v="1"/>
    <n v="1"/>
    <n v="10"/>
    <n v="8.2644628099173556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788"/>
    <n v="1983"/>
    <n v="41"/>
    <s v="Millennials"/>
    <s v="PhD"/>
    <s v="College"/>
    <s v="Married"/>
    <n v="23536"/>
    <n v="23536"/>
    <s v="Bracket 2"/>
    <n v="1"/>
    <n v="0"/>
    <s v="Parent"/>
    <s v="2014-06-04"/>
    <d v="2014-10-04T00:00:00"/>
    <n v="122"/>
    <n v="53"/>
    <n v="69"/>
    <d v="2014-07-27T00:00:00"/>
    <n v="6"/>
    <n v="0"/>
    <n v="3"/>
    <n v="0"/>
    <n v="0"/>
    <n v="1"/>
    <n v="10"/>
    <n v="8.1967213114754092E-2"/>
    <x v="4"/>
    <s v="Yes"/>
    <n v="1"/>
    <x v="0"/>
    <n v="3"/>
    <n v="0"/>
    <n v="0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265"/>
    <n v="1959"/>
    <n v="65"/>
    <s v="Boomers"/>
    <s v="Bachelors"/>
    <s v="College"/>
    <s v="Married"/>
    <n v="35701"/>
    <n v="35701"/>
    <s v="Bracket 3"/>
    <n v="0"/>
    <n v="0"/>
    <s v="Not Parent"/>
    <s v="2013-03-19"/>
    <d v="2014-10-04T00:00:00"/>
    <n v="564"/>
    <n v="36"/>
    <n v="528"/>
    <d v="2013-04-24T00:00:00"/>
    <n v="21"/>
    <n v="1"/>
    <n v="9"/>
    <n v="7"/>
    <n v="3"/>
    <n v="5"/>
    <n v="46"/>
    <n v="8.1560283687943269E-2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961"/>
    <n v="1974"/>
    <n v="50"/>
    <s v="Gen X"/>
    <s v="Bachelors"/>
    <s v="College"/>
    <s v="Married"/>
    <n v="26751"/>
    <n v="26751"/>
    <s v="Bracket 2"/>
    <n v="2"/>
    <n v="0"/>
    <s v="Parent"/>
    <s v="2014-05-22"/>
    <d v="2014-10-04T00:00:00"/>
    <n v="135"/>
    <n v="26"/>
    <n v="109"/>
    <d v="2014-06-17T00:00:00"/>
    <n v="1"/>
    <n v="1"/>
    <n v="5"/>
    <n v="0"/>
    <n v="3"/>
    <n v="1"/>
    <n v="11"/>
    <n v="8.1481481481481488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386"/>
    <n v="1976"/>
    <n v="48"/>
    <s v="Gen X"/>
    <s v="Bachelors"/>
    <s v="College"/>
    <s v="Divorced"/>
    <n v="30992"/>
    <n v="30992"/>
    <s v="Bracket 2"/>
    <n v="1"/>
    <n v="0"/>
    <s v="Parent"/>
    <s v="2013-04-22"/>
    <d v="2014-10-04T00:00:00"/>
    <n v="530"/>
    <n v="83"/>
    <n v="447"/>
    <d v="2013-07-14T00:00:00"/>
    <n v="17"/>
    <n v="0"/>
    <n v="14"/>
    <n v="7"/>
    <n v="3"/>
    <n v="2"/>
    <n v="43"/>
    <n v="8.1132075471698109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006"/>
    <n v="1976"/>
    <n v="48"/>
    <s v="Gen X"/>
    <s v="Bachelors"/>
    <s v="College"/>
    <s v="Divorced"/>
    <n v="30992"/>
    <n v="30992"/>
    <s v="Bracket 2"/>
    <n v="1"/>
    <n v="0"/>
    <s v="Parent"/>
    <s v="2013-04-22"/>
    <d v="2014-10-04T00:00:00"/>
    <n v="530"/>
    <n v="83"/>
    <n v="447"/>
    <d v="2013-07-14T00:00:00"/>
    <n v="17"/>
    <n v="0"/>
    <n v="14"/>
    <n v="7"/>
    <n v="3"/>
    <n v="2"/>
    <n v="43"/>
    <n v="8.1132075471698109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135"/>
    <n v="1950"/>
    <n v="74"/>
    <s v="Boomers"/>
    <s v="Bachelors"/>
    <s v="College"/>
    <s v="Partner"/>
    <n v="27203"/>
    <n v="27203"/>
    <s v="Bracket 2"/>
    <n v="1"/>
    <n v="1"/>
    <s v="Parent"/>
    <s v="2012-08-06"/>
    <d v="2014-10-04T00:00:00"/>
    <n v="789"/>
    <n v="92"/>
    <n v="697"/>
    <d v="2012-11-06T00:00:00"/>
    <n v="13"/>
    <n v="2"/>
    <n v="21"/>
    <n v="4"/>
    <n v="0"/>
    <n v="24"/>
    <n v="64"/>
    <n v="8.1115335868187574E-2"/>
    <x v="4"/>
    <s v="Yes"/>
    <n v="2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086"/>
    <n v="1984"/>
    <n v="40"/>
    <s v="Millennials"/>
    <s v="High School"/>
    <s v="No College"/>
    <s v="Single"/>
    <n v="25707"/>
    <n v="25707"/>
    <s v="Bracket 2"/>
    <n v="1"/>
    <n v="0"/>
    <s v="Parent"/>
    <s v="2014-01-18"/>
    <d v="2014-10-04T00:00:00"/>
    <n v="259"/>
    <n v="18"/>
    <n v="241"/>
    <d v="2014-02-05T00:00:00"/>
    <n v="1"/>
    <n v="6"/>
    <n v="2"/>
    <n v="3"/>
    <n v="6"/>
    <n v="3"/>
    <n v="21"/>
    <n v="8.1081081081081086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566"/>
    <n v="1961"/>
    <n v="63"/>
    <s v="Boomers"/>
    <s v="PhD"/>
    <s v="College"/>
    <s v="Partner"/>
    <n v="32583"/>
    <n v="32583"/>
    <s v="Bracket 3"/>
    <n v="1"/>
    <n v="1"/>
    <s v="Parent"/>
    <s v="2014-06-15"/>
    <d v="2014-10-04T00:00:00"/>
    <n v="111"/>
    <n v="10"/>
    <n v="101"/>
    <d v="2014-06-25T00:00:00"/>
    <n v="5"/>
    <n v="0"/>
    <n v="3"/>
    <n v="0"/>
    <n v="0"/>
    <n v="1"/>
    <n v="9"/>
    <n v="8.1081081081081086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48"/>
    <n v="1971"/>
    <n v="53"/>
    <s v="Gen X"/>
    <s v="Bachelors"/>
    <s v="College"/>
    <s v="Single"/>
    <n v="10245"/>
    <n v="10245"/>
    <s v="Bracket 1"/>
    <n v="1"/>
    <n v="0"/>
    <s v="Parent"/>
    <s v="2013-05-15"/>
    <d v="2014-10-04T00:00:00"/>
    <n v="507"/>
    <n v="32"/>
    <n v="475"/>
    <d v="2013-06-16T00:00:00"/>
    <n v="4"/>
    <n v="7"/>
    <n v="7"/>
    <n v="6"/>
    <n v="4"/>
    <n v="13"/>
    <n v="41"/>
    <n v="8.0867850098619326E-2"/>
    <x v="4"/>
    <s v="No"/>
    <n v="3"/>
    <x v="0"/>
    <n v="2"/>
    <n v="1"/>
    <n v="2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211"/>
    <n v="1986"/>
    <n v="38"/>
    <s v="Millennials"/>
    <s v="High School"/>
    <s v="No College"/>
    <s v="Married"/>
    <n v="20425"/>
    <n v="20425"/>
    <s v="Bracket 2"/>
    <n v="1"/>
    <n v="0"/>
    <s v="Parent"/>
    <s v="2012-10-29"/>
    <d v="2014-10-04T00:00:00"/>
    <n v="705"/>
    <n v="5"/>
    <n v="700"/>
    <d v="2012-11-03T00:00:00"/>
    <n v="4"/>
    <n v="12"/>
    <n v="5"/>
    <n v="3"/>
    <n v="16"/>
    <n v="17"/>
    <n v="57"/>
    <n v="8.085106382978724E-2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407"/>
    <n v="1986"/>
    <n v="38"/>
    <s v="Millennials"/>
    <s v="High School"/>
    <s v="No College"/>
    <s v="Married"/>
    <n v="20425"/>
    <n v="20425"/>
    <s v="Bracket 2"/>
    <n v="1"/>
    <n v="0"/>
    <s v="Parent"/>
    <s v="2012-10-29"/>
    <d v="2014-10-04T00:00:00"/>
    <n v="705"/>
    <n v="5"/>
    <n v="700"/>
    <d v="2012-11-03T00:00:00"/>
    <n v="4"/>
    <n v="12"/>
    <n v="5"/>
    <n v="3"/>
    <n v="16"/>
    <n v="17"/>
    <n v="57"/>
    <n v="8.085106382978724E-2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19"/>
    <n v="1972"/>
    <n v="52"/>
    <s v="Gen X"/>
    <s v="Bachelors"/>
    <s v="College"/>
    <s v="Partner"/>
    <n v="31590"/>
    <n v="31590"/>
    <s v="Bracket 3"/>
    <n v="1"/>
    <n v="0"/>
    <s v="Parent"/>
    <s v="2013-06-18"/>
    <d v="2014-10-04T00:00:00"/>
    <n v="473"/>
    <n v="40"/>
    <n v="433"/>
    <d v="2013-07-28T00:00:00"/>
    <n v="6"/>
    <n v="2"/>
    <n v="15"/>
    <n v="6"/>
    <n v="6"/>
    <n v="3"/>
    <n v="38"/>
    <n v="8.0338266384778007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00"/>
    <n v="1960"/>
    <n v="64"/>
    <s v="Boomers"/>
    <s v="Bachelors"/>
    <s v="College"/>
    <s v="Partner"/>
    <n v="44512"/>
    <n v="44512"/>
    <s v="Bracket 3"/>
    <n v="1"/>
    <n v="1"/>
    <s v="Parent"/>
    <s v="2013-08-30"/>
    <d v="2014-10-04T00:00:00"/>
    <n v="400"/>
    <n v="57"/>
    <n v="343"/>
    <d v="2013-10-26T00:00:00"/>
    <n v="23"/>
    <n v="1"/>
    <n v="6"/>
    <n v="0"/>
    <n v="0"/>
    <n v="2"/>
    <n v="32"/>
    <n v="0.08"/>
    <x v="4"/>
    <s v="Yes"/>
    <n v="2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715"/>
    <n v="1978"/>
    <n v="46"/>
    <s v="Gen X"/>
    <s v="Bachelors"/>
    <s v="College"/>
    <s v="Partner"/>
    <n v="25851"/>
    <n v="25851"/>
    <s v="Bracket 2"/>
    <n v="1"/>
    <n v="0"/>
    <s v="Parent"/>
    <s v="2013-02-11"/>
    <d v="2014-10-04T00:00:00"/>
    <n v="600"/>
    <n v="45"/>
    <n v="555"/>
    <d v="2013-03-28T00:00:00"/>
    <n v="9"/>
    <n v="4"/>
    <n v="18"/>
    <n v="7"/>
    <n v="5"/>
    <n v="5"/>
    <n v="48"/>
    <n v="0.08"/>
    <x v="4"/>
    <s v="No"/>
    <n v="2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031"/>
    <n v="1950"/>
    <n v="74"/>
    <s v="Boomers"/>
    <s v="PhD"/>
    <s v="College"/>
    <s v="Married"/>
    <n v="48699"/>
    <n v="48699"/>
    <s v="Bracket 3"/>
    <n v="1"/>
    <n v="1"/>
    <s v="Parent"/>
    <s v="2013-05-21"/>
    <d v="2014-10-04T00:00:00"/>
    <n v="501"/>
    <n v="90"/>
    <n v="411"/>
    <d v="2013-08-19T00:00:00"/>
    <n v="26"/>
    <n v="1"/>
    <n v="10"/>
    <n v="2"/>
    <n v="0"/>
    <n v="1"/>
    <n v="40"/>
    <n v="7.9840319361277445E-2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436"/>
    <n v="1969"/>
    <n v="55"/>
    <s v="Gen X"/>
    <s v="Bachelors"/>
    <s v="College"/>
    <s v="Married"/>
    <n v="14045"/>
    <n v="14045"/>
    <s v="Bracket 2"/>
    <n v="1"/>
    <n v="0"/>
    <s v="Parent"/>
    <s v="2014-01-26"/>
    <d v="2014-10-04T00:00:00"/>
    <n v="251"/>
    <n v="24"/>
    <n v="227"/>
    <d v="2014-02-19T00:00:00"/>
    <n v="11"/>
    <n v="0"/>
    <n v="5"/>
    <n v="2"/>
    <n v="1"/>
    <n v="1"/>
    <n v="20"/>
    <n v="7.9681274900398405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347"/>
    <n v="1979"/>
    <n v="45"/>
    <s v="Gen X"/>
    <s v="High School"/>
    <s v="No College"/>
    <s v="Single"/>
    <n v="15862"/>
    <n v="15862"/>
    <s v="Bracket 2"/>
    <n v="1"/>
    <n v="0"/>
    <s v="Parent"/>
    <s v="2013-06-27"/>
    <d v="2014-10-04T00:00:00"/>
    <n v="464"/>
    <n v="26"/>
    <n v="438"/>
    <d v="2013-07-23T00:00:00"/>
    <n v="1"/>
    <n v="1"/>
    <n v="4"/>
    <n v="11"/>
    <n v="9"/>
    <n v="10"/>
    <n v="36"/>
    <n v="7.7586206896551727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267"/>
    <n v="1970"/>
    <n v="54"/>
    <s v="Gen X"/>
    <s v="Bachelors"/>
    <s v="College"/>
    <s v="Divorced"/>
    <n v="33986"/>
    <n v="33986"/>
    <s v="Bracket 3"/>
    <n v="1"/>
    <n v="0"/>
    <s v="Parent"/>
    <s v="2013-03-14"/>
    <d v="2014-10-04T00:00:00"/>
    <n v="569"/>
    <n v="43"/>
    <n v="526"/>
    <d v="2013-04-26T00:00:00"/>
    <n v="16"/>
    <n v="2"/>
    <n v="18"/>
    <n v="2"/>
    <n v="1"/>
    <n v="5"/>
    <n v="44"/>
    <n v="7.7328646748681895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730"/>
    <n v="1954"/>
    <n v="70"/>
    <s v="Boomers"/>
    <s v="Bachelors"/>
    <s v="College"/>
    <s v="Married"/>
    <n v="38998"/>
    <n v="38998"/>
    <s v="Bracket 3"/>
    <n v="1"/>
    <n v="1"/>
    <s v="Parent"/>
    <s v="2012-11-03"/>
    <d v="2014-10-04T00:00:00"/>
    <n v="700"/>
    <n v="92"/>
    <n v="608"/>
    <d v="2013-02-03T00:00:00"/>
    <n v="34"/>
    <n v="1"/>
    <n v="14"/>
    <n v="0"/>
    <n v="0"/>
    <n v="5"/>
    <n v="54"/>
    <n v="7.7142857142857138E-2"/>
    <x v="4"/>
    <s v="Yes"/>
    <n v="3"/>
    <x v="0"/>
    <n v="3"/>
    <n v="2"/>
    <n v="0"/>
    <x v="0"/>
    <n v="8"/>
    <n v="0"/>
    <n v="0"/>
    <n v="0"/>
    <n v="0"/>
    <n v="0"/>
    <n v="0"/>
    <x v="1"/>
    <n v="0"/>
    <s v="Not Converted"/>
    <x v="1"/>
    <n v="3"/>
    <n v="11"/>
    <n v="0"/>
    <n v="0"/>
    <n v="0"/>
    <n v="0"/>
    <n v="0"/>
    <x v="2"/>
  </r>
  <r>
    <n v="9916"/>
    <n v="1954"/>
    <n v="70"/>
    <s v="Boomers"/>
    <s v="Bachelors"/>
    <s v="College"/>
    <s v="Married"/>
    <n v="38998"/>
    <n v="38998"/>
    <s v="Bracket 3"/>
    <n v="1"/>
    <n v="1"/>
    <s v="Parent"/>
    <s v="2012-11-03"/>
    <d v="2014-10-04T00:00:00"/>
    <n v="700"/>
    <n v="92"/>
    <n v="608"/>
    <d v="2013-02-03T00:00:00"/>
    <n v="34"/>
    <n v="1"/>
    <n v="14"/>
    <n v="0"/>
    <n v="0"/>
    <n v="5"/>
    <n v="54"/>
    <n v="7.7142857142857138E-2"/>
    <x v="4"/>
    <s v="Yes"/>
    <n v="3"/>
    <x v="0"/>
    <n v="3"/>
    <n v="2"/>
    <n v="0"/>
    <x v="0"/>
    <n v="8"/>
    <n v="0"/>
    <n v="0"/>
    <n v="0"/>
    <n v="0"/>
    <n v="0"/>
    <n v="0"/>
    <x v="1"/>
    <n v="0"/>
    <s v="Not Converted"/>
    <x v="1"/>
    <n v="3"/>
    <n v="11"/>
    <n v="0"/>
    <n v="0"/>
    <n v="0"/>
    <n v="0"/>
    <n v="0"/>
    <x v="2"/>
  </r>
  <r>
    <n v="9291"/>
    <n v="1959"/>
    <n v="65"/>
    <s v="Boomers"/>
    <s v="Master"/>
    <s v="College"/>
    <s v="Married"/>
    <n v="34242"/>
    <n v="34242"/>
    <s v="Bracket 3"/>
    <n v="0"/>
    <n v="1"/>
    <s v="Parent"/>
    <s v="2014-03-23"/>
    <d v="2014-10-04T00:00:00"/>
    <n v="195"/>
    <n v="25"/>
    <n v="170"/>
    <d v="2014-04-17T00:00:00"/>
    <n v="8"/>
    <n v="2"/>
    <n v="4"/>
    <n v="0"/>
    <n v="0"/>
    <n v="1"/>
    <n v="15"/>
    <n v="7.6923076923076927E-2"/>
    <x v="4"/>
    <s v="No"/>
    <n v="1"/>
    <x v="0"/>
    <n v="3"/>
    <n v="0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514"/>
    <n v="1976"/>
    <n v="48"/>
    <s v="Gen X"/>
    <s v="Bachelors"/>
    <s v="College"/>
    <s v="Partner"/>
    <n v="29478"/>
    <n v="29478"/>
    <s v="Bracket 2"/>
    <n v="1"/>
    <n v="0"/>
    <s v="Parent"/>
    <s v="2014-01-17"/>
    <d v="2014-10-04T00:00:00"/>
    <n v="260"/>
    <n v="59"/>
    <n v="201"/>
    <d v="2014-03-17T00:00:00"/>
    <n v="8"/>
    <n v="0"/>
    <n v="7"/>
    <n v="3"/>
    <n v="1"/>
    <n v="1"/>
    <n v="20"/>
    <n v="7.6923076923076927E-2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461"/>
    <n v="1962"/>
    <n v="62"/>
    <s v="Boomers"/>
    <s v="Bachelors"/>
    <s v="College"/>
    <s v="Divorced"/>
    <n v="46102"/>
    <n v="46102"/>
    <s v="Bracket 3"/>
    <n v="2"/>
    <n v="1"/>
    <s v="Parent"/>
    <s v="2014-03-10"/>
    <d v="2014-10-04T00:00:00"/>
    <n v="208"/>
    <n v="3"/>
    <n v="205"/>
    <d v="2014-03-13T00:00:00"/>
    <n v="14"/>
    <n v="0"/>
    <n v="1"/>
    <n v="0"/>
    <n v="0"/>
    <n v="1"/>
    <n v="16"/>
    <n v="7.6923076923076927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51"/>
    <n v="1989"/>
    <n v="35"/>
    <s v="Millennials"/>
    <s v="Bachelors"/>
    <s v="College"/>
    <s v="Single"/>
    <n v="9255"/>
    <n v="111060"/>
    <s v="Bracket 6"/>
    <n v="1"/>
    <n v="0"/>
    <s v="Parent"/>
    <s v="2013-12-20"/>
    <d v="2014-10-04T00:00:00"/>
    <n v="288"/>
    <n v="91"/>
    <n v="197"/>
    <d v="2014-03-21T00:00:00"/>
    <n v="9"/>
    <n v="0"/>
    <n v="7"/>
    <n v="2"/>
    <n v="0"/>
    <n v="4"/>
    <n v="22"/>
    <n v="7.6388888888888895E-2"/>
    <x v="4"/>
    <s v="Yes"/>
    <n v="1"/>
    <x v="0"/>
    <n v="2"/>
    <n v="1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706"/>
    <n v="1966"/>
    <n v="58"/>
    <s v="Gen X"/>
    <s v="Bachelors"/>
    <s v="College"/>
    <s v="Single"/>
    <n v="34704"/>
    <n v="34704"/>
    <s v="Bracket 3"/>
    <n v="0"/>
    <n v="1"/>
    <s v="Parent"/>
    <s v="2013-04-27"/>
    <d v="2014-10-04T00:00:00"/>
    <n v="525"/>
    <n v="65"/>
    <n v="460"/>
    <d v="2013-07-01T00:00:00"/>
    <n v="29"/>
    <n v="0"/>
    <n v="5"/>
    <n v="0"/>
    <n v="1"/>
    <n v="5"/>
    <n v="40"/>
    <n v="7.6190476190476197E-2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340"/>
    <n v="1985"/>
    <n v="39"/>
    <s v="Millennials"/>
    <s v="Bachelors"/>
    <s v="College"/>
    <s v="Single"/>
    <n v="29938"/>
    <n v="29938"/>
    <s v="Bracket 2"/>
    <n v="1"/>
    <n v="0"/>
    <s v="Parent"/>
    <s v="2013-10-27"/>
    <d v="2014-10-04T00:00:00"/>
    <n v="342"/>
    <n v="52"/>
    <n v="290"/>
    <d v="2013-12-18T00:00:00"/>
    <n v="3"/>
    <n v="3"/>
    <n v="7"/>
    <n v="0"/>
    <n v="2"/>
    <n v="11"/>
    <n v="26"/>
    <n v="7.6023391812865493E-2"/>
    <x v="4"/>
    <s v="Yes"/>
    <n v="2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442"/>
    <n v="1985"/>
    <n v="39"/>
    <s v="Millennials"/>
    <s v="Master"/>
    <s v="College"/>
    <s v="Married"/>
    <n v="19510"/>
    <n v="19510"/>
    <s v="Bracket 2"/>
    <n v="2"/>
    <n v="0"/>
    <s v="Parent"/>
    <s v="2013-09-04"/>
    <d v="2014-10-04T00:00:00"/>
    <n v="395"/>
    <n v="63"/>
    <n v="332"/>
    <d v="2013-11-06T00:00:00"/>
    <n v="9"/>
    <n v="0"/>
    <n v="7"/>
    <n v="3"/>
    <n v="4"/>
    <n v="7"/>
    <n v="30"/>
    <n v="7.5949367088607597E-2"/>
    <x v="4"/>
    <s v="Yes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069"/>
    <n v="1988"/>
    <n v="36"/>
    <s v="Millennials"/>
    <s v="High School"/>
    <s v="No College"/>
    <s v="Partner"/>
    <n v="13724"/>
    <n v="13724"/>
    <s v="Bracket 2"/>
    <n v="1"/>
    <n v="0"/>
    <s v="Parent"/>
    <s v="2012-08-31"/>
    <d v="2014-10-04T00:00:00"/>
    <n v="764"/>
    <n v="43"/>
    <n v="721"/>
    <d v="2012-10-13T00:00:00"/>
    <n v="2"/>
    <n v="7"/>
    <n v="5"/>
    <n v="2"/>
    <n v="15"/>
    <n v="27"/>
    <n v="58"/>
    <n v="7.5916230366492143E-2"/>
    <x v="4"/>
    <s v="No"/>
    <n v="1"/>
    <x v="0"/>
    <n v="2"/>
    <n v="2"/>
    <n v="0"/>
    <x v="0"/>
    <n v="9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2936"/>
    <n v="1982"/>
    <n v="42"/>
    <s v="Millennials"/>
    <s v="Master"/>
    <s v="College"/>
    <s v="Partner"/>
    <n v="23661"/>
    <n v="23661"/>
    <s v="Bracket 2"/>
    <n v="1"/>
    <n v="0"/>
    <s v="Parent"/>
    <s v="2013-12-04"/>
    <d v="2014-10-04T00:00:00"/>
    <n v="304"/>
    <n v="46"/>
    <n v="258"/>
    <d v="2014-01-19T00:00:00"/>
    <n v="18"/>
    <n v="0"/>
    <n v="4"/>
    <n v="0"/>
    <n v="0"/>
    <n v="1"/>
    <n v="23"/>
    <n v="7.5657894736842105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386"/>
    <n v="1967"/>
    <n v="57"/>
    <s v="Gen X"/>
    <s v="Bachelors"/>
    <s v="College"/>
    <s v="Partner"/>
    <n v="32474"/>
    <n v="32474"/>
    <s v="Bracket 3"/>
    <n v="1"/>
    <n v="1"/>
    <s v="Parent"/>
    <s v="2014-05-11"/>
    <d v="2014-10-04T00:00:00"/>
    <n v="146"/>
    <n v="0"/>
    <n v="146"/>
    <d v="2014-05-11T00:00:00"/>
    <n v="10"/>
    <n v="0"/>
    <n v="1"/>
    <n v="0"/>
    <n v="0"/>
    <n v="0"/>
    <n v="11"/>
    <n v="7.5342465753424653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26"/>
    <n v="1951"/>
    <n v="73"/>
    <s v="Boomers"/>
    <s v="Bachelors"/>
    <s v="College"/>
    <s v="Married"/>
    <n v="32871"/>
    <n v="32871"/>
    <s v="Bracket 3"/>
    <n v="1"/>
    <n v="1"/>
    <s v="Parent"/>
    <s v="2013-03-09"/>
    <d v="2014-10-04T00:00:00"/>
    <n v="574"/>
    <n v="28"/>
    <n v="546"/>
    <d v="2013-04-06T00:00:00"/>
    <n v="22"/>
    <n v="2"/>
    <n v="12"/>
    <n v="0"/>
    <n v="2"/>
    <n v="5"/>
    <n v="43"/>
    <n v="7.4912891986062713E-2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518"/>
    <n v="1983"/>
    <n v="41"/>
    <s v="Millennials"/>
    <s v="Bachelors"/>
    <s v="College"/>
    <s v="Married"/>
    <n v="25271"/>
    <n v="25271"/>
    <s v="Bracket 2"/>
    <n v="1"/>
    <n v="0"/>
    <s v="Parent"/>
    <s v="2012-12-05"/>
    <d v="2014-10-04T00:00:00"/>
    <n v="668"/>
    <n v="45"/>
    <n v="623"/>
    <d v="2013-01-19T00:00:00"/>
    <n v="10"/>
    <n v="1"/>
    <n v="18"/>
    <n v="10"/>
    <n v="4"/>
    <n v="7"/>
    <n v="50"/>
    <n v="7.4850299401197598E-2"/>
    <x v="4"/>
    <s v="No"/>
    <n v="1"/>
    <x v="0"/>
    <n v="2"/>
    <n v="1"/>
    <n v="1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686"/>
    <n v="1969"/>
    <n v="55"/>
    <s v="Gen X"/>
    <s v="High School"/>
    <s v="No College"/>
    <s v="Partner"/>
    <n v="22390"/>
    <n v="22390"/>
    <s v="Bracket 2"/>
    <n v="0"/>
    <n v="0"/>
    <s v="Not Parent"/>
    <s v="2013-10-21"/>
    <d v="2014-10-04T00:00:00"/>
    <n v="348"/>
    <n v="49"/>
    <n v="299"/>
    <d v="2013-12-09T00:00:00"/>
    <n v="0"/>
    <n v="1"/>
    <n v="4"/>
    <n v="15"/>
    <n v="1"/>
    <n v="5"/>
    <n v="26"/>
    <n v="7.4712643678160925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012"/>
    <n v="1989"/>
    <n v="35"/>
    <s v="Millennials"/>
    <s v="Bachelors"/>
    <s v="College"/>
    <s v="Married"/>
    <n v="28691"/>
    <n v="28691"/>
    <s v="Bracket 2"/>
    <n v="1"/>
    <n v="0"/>
    <s v="Parent"/>
    <s v="2013-07-04"/>
    <d v="2014-10-04T00:00:00"/>
    <n v="457"/>
    <n v="56"/>
    <n v="401"/>
    <d v="2013-08-29T00:00:00"/>
    <n v="5"/>
    <n v="4"/>
    <n v="13"/>
    <n v="8"/>
    <n v="0"/>
    <n v="4"/>
    <n v="34"/>
    <n v="7.4398249452954049E-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918"/>
    <n v="1989"/>
    <n v="35"/>
    <s v="Millennials"/>
    <s v="Bachelors"/>
    <s v="College"/>
    <s v="Married"/>
    <n v="28691"/>
    <n v="28691"/>
    <s v="Bracket 2"/>
    <n v="1"/>
    <n v="0"/>
    <s v="Parent"/>
    <s v="2013-07-04"/>
    <d v="2014-10-04T00:00:00"/>
    <n v="457"/>
    <n v="56"/>
    <n v="401"/>
    <d v="2013-08-29T00:00:00"/>
    <n v="5"/>
    <n v="4"/>
    <n v="13"/>
    <n v="8"/>
    <n v="0"/>
    <n v="4"/>
    <n v="34"/>
    <n v="7.4398249452954049E-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650"/>
    <n v="1978"/>
    <n v="46"/>
    <s v="Gen X"/>
    <s v="Bachelors"/>
    <s v="College"/>
    <s v="Widow"/>
    <n v="54162"/>
    <n v="54162"/>
    <s v="Bracket 4"/>
    <n v="1"/>
    <n v="1"/>
    <s v="Parent"/>
    <s v="2013-03-18"/>
    <d v="2014-10-04T00:00:00"/>
    <n v="565"/>
    <n v="31"/>
    <n v="534"/>
    <d v="2013-04-18T00:00:00"/>
    <n v="5"/>
    <n v="6"/>
    <n v="10"/>
    <n v="6"/>
    <n v="5"/>
    <n v="10"/>
    <n v="42"/>
    <n v="7.4336283185840707E-2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9303"/>
    <n v="1976"/>
    <n v="48"/>
    <s v="Gen X"/>
    <s v="Bachelors"/>
    <s v="College"/>
    <s v="Married"/>
    <n v="5305"/>
    <n v="63660"/>
    <s v="Bracket 4"/>
    <n v="0"/>
    <n v="1"/>
    <s v="Parent"/>
    <s v="2013-07-30"/>
    <d v="2014-10-04T00:00:00"/>
    <n v="431"/>
    <n v="12"/>
    <n v="419"/>
    <d v="2013-08-11T00:00:00"/>
    <n v="12"/>
    <n v="4"/>
    <n v="7"/>
    <n v="1"/>
    <n v="3"/>
    <n v="5"/>
    <n v="32"/>
    <n v="7.4245939675174011E-2"/>
    <x v="4"/>
    <s v="No"/>
    <n v="0"/>
    <x v="0"/>
    <n v="0"/>
    <n v="1"/>
    <n v="0"/>
    <x v="2"/>
    <n v="1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350"/>
    <n v="1950"/>
    <n v="74"/>
    <s v="Boomers"/>
    <s v="PhD"/>
    <s v="College"/>
    <s v="Married"/>
    <n v="54432"/>
    <n v="54432"/>
    <s v="Bracket 4"/>
    <n v="2"/>
    <n v="1"/>
    <s v="Parent"/>
    <s v="2013-05-09"/>
    <d v="2014-10-04T00:00:00"/>
    <n v="513"/>
    <n v="37"/>
    <n v="476"/>
    <d v="2013-06-15T00:00:00"/>
    <n v="33"/>
    <n v="0"/>
    <n v="5"/>
    <n v="0"/>
    <n v="0"/>
    <n v="0"/>
    <n v="38"/>
    <n v="7.407407407407407E-2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3726"/>
    <n v="1986"/>
    <n v="38"/>
    <s v="Millennials"/>
    <s v="PhD"/>
    <s v="College"/>
    <s v="Partner"/>
    <n v="34320"/>
    <n v="34320"/>
    <s v="Bracket 3"/>
    <n v="1"/>
    <n v="0"/>
    <s v="Parent"/>
    <s v="2014-02-16"/>
    <d v="2014-10-04T00:00:00"/>
    <n v="230"/>
    <n v="66"/>
    <n v="164"/>
    <d v="2014-04-23T00:00:00"/>
    <n v="4"/>
    <n v="1"/>
    <n v="9"/>
    <n v="3"/>
    <n v="0"/>
    <n v="0"/>
    <n v="17"/>
    <n v="7.3913043478260873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629"/>
    <n v="1956"/>
    <n v="68"/>
    <s v="Boomers"/>
    <s v="Bachelors"/>
    <s v="College"/>
    <s v="Widow"/>
    <n v="46984"/>
    <n v="46984"/>
    <s v="Bracket 3"/>
    <n v="1"/>
    <n v="1"/>
    <s v="Parent"/>
    <s v="2013-03-26"/>
    <d v="2014-10-04T00:00:00"/>
    <n v="557"/>
    <n v="71"/>
    <n v="486"/>
    <d v="2013-06-05T00:00:00"/>
    <n v="19"/>
    <n v="1"/>
    <n v="10"/>
    <n v="2"/>
    <n v="1"/>
    <n v="8"/>
    <n v="41"/>
    <n v="7.3608617594254938E-2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281"/>
    <n v="1970"/>
    <n v="54"/>
    <s v="Gen X"/>
    <s v="Bachelors"/>
    <s v="College"/>
    <s v="Single"/>
    <n v="33697"/>
    <n v="33697"/>
    <s v="Bracket 3"/>
    <n v="1"/>
    <n v="0"/>
    <s v="Parent"/>
    <s v="2013-09-15"/>
    <d v="2014-10-04T00:00:00"/>
    <n v="384"/>
    <n v="34"/>
    <n v="350"/>
    <d v="2013-10-19T00:00:00"/>
    <n v="4"/>
    <n v="3"/>
    <n v="7"/>
    <n v="0"/>
    <n v="3"/>
    <n v="11"/>
    <n v="28"/>
    <n v="7.2916666666666671E-2"/>
    <x v="4"/>
    <s v="No"/>
    <n v="1"/>
    <x v="0"/>
    <n v="2"/>
    <n v="1"/>
    <n v="0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3"/>
    <n v="1947"/>
    <n v="77"/>
    <s v="Boomers"/>
    <s v="PhD"/>
    <s v="College"/>
    <s v="Widow"/>
    <n v="25358"/>
    <n v="25358"/>
    <s v="Bracket 2"/>
    <n v="0"/>
    <n v="1"/>
    <s v="Parent"/>
    <s v="2013-07-22"/>
    <d v="2014-10-04T00:00:00"/>
    <n v="439"/>
    <n v="57"/>
    <n v="382"/>
    <d v="2013-09-17T00:00:00"/>
    <n v="19"/>
    <n v="0"/>
    <n v="5"/>
    <n v="0"/>
    <n v="0"/>
    <n v="8"/>
    <n v="32"/>
    <n v="7.289293849658314E-2"/>
    <x v="4"/>
    <s v="Yes"/>
    <n v="2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557"/>
    <n v="1970"/>
    <n v="54"/>
    <s v="Gen X"/>
    <s v="Master"/>
    <s v="College"/>
    <s v="Single"/>
    <n v="29548"/>
    <n v="29548"/>
    <s v="Bracket 2"/>
    <n v="1"/>
    <n v="0"/>
    <s v="Parent"/>
    <s v="2013-08-29"/>
    <d v="2014-10-04T00:00:00"/>
    <n v="401"/>
    <n v="52"/>
    <n v="349"/>
    <d v="2013-10-20T00:00:00"/>
    <n v="7"/>
    <n v="1"/>
    <n v="6"/>
    <n v="3"/>
    <n v="1"/>
    <n v="11"/>
    <n v="29"/>
    <n v="7.2319201995012475E-2"/>
    <x v="4"/>
    <s v="Yes"/>
    <n v="1"/>
    <x v="0"/>
    <n v="2"/>
    <n v="1"/>
    <n v="1"/>
    <x v="0"/>
    <n v="4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5150"/>
    <n v="1979"/>
    <n v="45"/>
    <s v="Gen X"/>
    <s v="High School"/>
    <s v="No College"/>
    <s v="Single"/>
    <n v="20194"/>
    <n v="20194"/>
    <s v="Bracket 2"/>
    <n v="1"/>
    <n v="0"/>
    <s v="Parent"/>
    <s v="2012-12-17"/>
    <d v="2014-10-04T00:00:00"/>
    <n v="656"/>
    <n v="64"/>
    <n v="592"/>
    <d v="2013-02-19T00:00:00"/>
    <n v="0"/>
    <n v="4"/>
    <n v="7"/>
    <n v="11"/>
    <n v="10"/>
    <n v="15"/>
    <n v="47"/>
    <n v="7.1646341463414628E-2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592"/>
    <n v="1983"/>
    <n v="41"/>
    <s v="Millennials"/>
    <s v="Bachelors"/>
    <s v="College"/>
    <s v="Partner"/>
    <n v="22010"/>
    <n v="22010"/>
    <s v="Bracket 2"/>
    <n v="1"/>
    <n v="0"/>
    <s v="Parent"/>
    <s v="2013-06-30"/>
    <d v="2014-10-04T00:00:00"/>
    <n v="461"/>
    <n v="51"/>
    <n v="410"/>
    <d v="2013-08-20T00:00:00"/>
    <n v="11"/>
    <n v="2"/>
    <n v="9"/>
    <n v="3"/>
    <n v="0"/>
    <n v="8"/>
    <n v="33"/>
    <n v="7.1583514099783085E-2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77"/>
    <n v="1961"/>
    <n v="63"/>
    <s v="Boomers"/>
    <s v="Bachelors"/>
    <s v="College"/>
    <s v="Single"/>
    <n v="30081"/>
    <n v="30081"/>
    <s v="Bracket 2"/>
    <n v="0"/>
    <n v="1"/>
    <s v="Parent"/>
    <s v="2013-02-21"/>
    <d v="2014-10-04T00:00:00"/>
    <n v="590"/>
    <n v="27"/>
    <n v="563"/>
    <d v="2013-03-20T00:00:00"/>
    <n v="36"/>
    <n v="0"/>
    <n v="2"/>
    <n v="0"/>
    <n v="0"/>
    <n v="4"/>
    <n v="42"/>
    <n v="7.1186440677966104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93"/>
    <n v="1996"/>
    <n v="28"/>
    <s v="Gen Z"/>
    <s v="High School"/>
    <s v="No College"/>
    <s v="Married"/>
    <n v="14421"/>
    <n v="14421"/>
    <s v="Bracket 2"/>
    <n v="0"/>
    <n v="0"/>
    <s v="Not Parent"/>
    <s v="2014-02-17"/>
    <d v="2014-10-04T00:00:00"/>
    <n v="229"/>
    <n v="81"/>
    <n v="148"/>
    <d v="2014-05-09T00:00:00"/>
    <n v="0"/>
    <n v="0"/>
    <n v="2"/>
    <n v="3"/>
    <n v="3"/>
    <n v="8"/>
    <n v="16"/>
    <n v="6.9868995633187769E-2"/>
    <x v="4"/>
    <s v="Yes"/>
    <n v="1"/>
    <x v="0"/>
    <n v="2"/>
    <n v="1"/>
    <n v="0"/>
    <x v="0"/>
    <n v="5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0598"/>
    <n v="1967"/>
    <n v="57"/>
    <s v="Gen X"/>
    <s v="Bachelors"/>
    <s v="College"/>
    <s v="Partner"/>
    <n v="27943"/>
    <n v="27943"/>
    <s v="Bracket 2"/>
    <n v="1"/>
    <n v="1"/>
    <s v="Parent"/>
    <s v="2013-04-15"/>
    <d v="2014-10-04T00:00:00"/>
    <n v="537"/>
    <n v="89"/>
    <n v="448"/>
    <d v="2013-07-13T00:00:00"/>
    <n v="12"/>
    <n v="1"/>
    <n v="16"/>
    <n v="4"/>
    <n v="1"/>
    <n v="3"/>
    <n v="37"/>
    <n v="6.8901303538175043E-2"/>
    <x v="4"/>
    <s v="Yes"/>
    <n v="3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619"/>
    <n v="1978"/>
    <n v="46"/>
    <s v="Gen X"/>
    <s v="Bachelors"/>
    <s v="College"/>
    <s v="Married"/>
    <n v="38415"/>
    <n v="38415"/>
    <s v="Bracket 3"/>
    <n v="1"/>
    <n v="1"/>
    <s v="Parent"/>
    <s v="2013-01-02"/>
    <d v="2014-10-04T00:00:00"/>
    <n v="640"/>
    <n v="91"/>
    <n v="549"/>
    <d v="2013-04-03T00:00:00"/>
    <n v="22"/>
    <n v="1"/>
    <n v="13"/>
    <n v="4"/>
    <n v="0"/>
    <n v="4"/>
    <n v="44"/>
    <n v="6.8750000000000006E-2"/>
    <x v="4"/>
    <s v="Yes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138"/>
    <n v="1950"/>
    <n v="74"/>
    <s v="Boomers"/>
    <s v="Bachelors"/>
    <s v="College"/>
    <s v="Partner"/>
    <n v="28320"/>
    <n v="28320"/>
    <s v="Bracket 2"/>
    <n v="0"/>
    <n v="1"/>
    <s v="Parent"/>
    <s v="2013-01-14"/>
    <d v="2014-10-04T00:00:00"/>
    <n v="628"/>
    <n v="68"/>
    <n v="560"/>
    <d v="2013-03-23T00:00:00"/>
    <n v="19"/>
    <n v="1"/>
    <n v="14"/>
    <n v="3"/>
    <n v="2"/>
    <n v="4"/>
    <n v="43"/>
    <n v="6.8471337579617833E-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241"/>
    <n v="1984"/>
    <n v="40"/>
    <s v="Millennials"/>
    <s v="Postgraduate"/>
    <s v="College"/>
    <s v="Married"/>
    <n v="14796"/>
    <n v="14796"/>
    <s v="Bracket 2"/>
    <n v="1"/>
    <n v="0"/>
    <s v="Parent"/>
    <s v="2012-09-17"/>
    <d v="2014-10-04T00:00:00"/>
    <n v="747"/>
    <n v="1"/>
    <n v="746"/>
    <d v="2012-09-18T00:00:00"/>
    <n v="13"/>
    <n v="3"/>
    <n v="8"/>
    <n v="7"/>
    <n v="4"/>
    <n v="16"/>
    <n v="51"/>
    <n v="6.8273092369477914E-2"/>
    <x v="4"/>
    <s v="No"/>
    <n v="2"/>
    <x v="0"/>
    <n v="3"/>
    <n v="1"/>
    <n v="0"/>
    <x v="0"/>
    <n v="9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8842"/>
    <n v="1971"/>
    <n v="53"/>
    <s v="Gen X"/>
    <s v="Bachelors"/>
    <s v="College"/>
    <s v="Widow"/>
    <n v="30372"/>
    <n v="30372"/>
    <s v="Bracket 2"/>
    <n v="1"/>
    <n v="1"/>
    <s v="Parent"/>
    <s v="2012-12-25"/>
    <d v="2014-10-04T00:00:00"/>
    <n v="648"/>
    <n v="33"/>
    <n v="615"/>
    <d v="2013-01-27T00:00:00"/>
    <n v="15"/>
    <n v="0"/>
    <n v="12"/>
    <n v="7"/>
    <n v="3"/>
    <n v="7"/>
    <n v="44"/>
    <n v="6.7901234567901231E-2"/>
    <x v="4"/>
    <s v="No"/>
    <n v="3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154"/>
    <n v="1971"/>
    <n v="53"/>
    <s v="Gen X"/>
    <s v="Bachelors"/>
    <s v="College"/>
    <s v="Widow"/>
    <n v="30372"/>
    <n v="30372"/>
    <s v="Bracket 2"/>
    <n v="1"/>
    <n v="1"/>
    <s v="Parent"/>
    <s v="2012-12-25"/>
    <d v="2014-10-04T00:00:00"/>
    <n v="648"/>
    <n v="33"/>
    <n v="615"/>
    <d v="2013-01-27T00:00:00"/>
    <n v="15"/>
    <n v="0"/>
    <n v="12"/>
    <n v="7"/>
    <n v="3"/>
    <n v="7"/>
    <n v="44"/>
    <n v="6.7901234567901231E-2"/>
    <x v="4"/>
    <s v="No"/>
    <n v="3"/>
    <x v="0"/>
    <n v="3"/>
    <n v="2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543"/>
    <n v="1985"/>
    <n v="39"/>
    <s v="Millennials"/>
    <s v="Bachelors"/>
    <s v="College"/>
    <s v="Married"/>
    <n v="19986"/>
    <n v="19986"/>
    <s v="Bracket 2"/>
    <n v="1"/>
    <n v="0"/>
    <s v="Parent"/>
    <s v="2013-11-14"/>
    <d v="2014-10-04T00:00:00"/>
    <n v="324"/>
    <n v="74"/>
    <n v="250"/>
    <d v="2014-01-27T00:00:00"/>
    <n v="3"/>
    <n v="6"/>
    <n v="5"/>
    <n v="0"/>
    <n v="2"/>
    <n v="6"/>
    <n v="22"/>
    <n v="6.7901234567901231E-2"/>
    <x v="4"/>
    <s v="Yes"/>
    <n v="1"/>
    <x v="0"/>
    <n v="3"/>
    <n v="0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093"/>
    <n v="1985"/>
    <n v="39"/>
    <s v="Millennials"/>
    <s v="Bachelors"/>
    <s v="College"/>
    <s v="Married"/>
    <n v="19986"/>
    <n v="19986"/>
    <s v="Bracket 2"/>
    <n v="1"/>
    <n v="0"/>
    <s v="Parent"/>
    <s v="2013-11-14"/>
    <d v="2014-10-04T00:00:00"/>
    <n v="324"/>
    <n v="74"/>
    <n v="250"/>
    <d v="2014-01-27T00:00:00"/>
    <n v="3"/>
    <n v="6"/>
    <n v="5"/>
    <n v="0"/>
    <n v="2"/>
    <n v="6"/>
    <n v="22"/>
    <n v="6.7901234567901231E-2"/>
    <x v="4"/>
    <s v="Yes"/>
    <n v="1"/>
    <x v="0"/>
    <n v="3"/>
    <n v="0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082"/>
    <n v="1971"/>
    <n v="53"/>
    <s v="Gen X"/>
    <s v="Bachelors"/>
    <s v="College"/>
    <s v="Married"/>
    <n v="25721"/>
    <n v="25721"/>
    <s v="Bracket 2"/>
    <n v="1"/>
    <n v="0"/>
    <s v="Parent"/>
    <s v="2013-05-21"/>
    <d v="2014-10-04T00:00:00"/>
    <n v="501"/>
    <n v="75"/>
    <n v="426"/>
    <d v="2013-08-04T00:00:00"/>
    <n v="1"/>
    <n v="3"/>
    <n v="6"/>
    <n v="3"/>
    <n v="6"/>
    <n v="15"/>
    <n v="34"/>
    <n v="6.7864271457085831E-2"/>
    <x v="4"/>
    <s v="Yes"/>
    <n v="1"/>
    <x v="0"/>
    <n v="2"/>
    <n v="1"/>
    <n v="1"/>
    <x v="0"/>
    <n v="7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8953"/>
    <n v="1965"/>
    <n v="59"/>
    <s v="Gen X"/>
    <s v="Master"/>
    <s v="College"/>
    <s v="Single"/>
    <n v="35791"/>
    <n v="35791"/>
    <s v="Bracket 3"/>
    <n v="2"/>
    <n v="1"/>
    <s v="Parent"/>
    <s v="2013-05-06"/>
    <d v="2014-10-04T00:00:00"/>
    <n v="516"/>
    <n v="94"/>
    <n v="422"/>
    <d v="2013-08-08T00:00:00"/>
    <n v="27"/>
    <n v="0"/>
    <n v="5"/>
    <n v="0"/>
    <n v="0"/>
    <n v="3"/>
    <n v="35"/>
    <n v="6.7829457364341081E-2"/>
    <x v="4"/>
    <s v="Yes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58"/>
    <n v="1965"/>
    <n v="59"/>
    <s v="Gen X"/>
    <s v="Master"/>
    <s v="College"/>
    <s v="Single"/>
    <n v="35791"/>
    <n v="35791"/>
    <s v="Bracket 3"/>
    <n v="2"/>
    <n v="1"/>
    <s v="Parent"/>
    <s v="2013-05-06"/>
    <d v="2014-10-04T00:00:00"/>
    <n v="516"/>
    <n v="94"/>
    <n v="422"/>
    <d v="2013-08-08T00:00:00"/>
    <n v="27"/>
    <n v="0"/>
    <n v="5"/>
    <n v="0"/>
    <n v="0"/>
    <n v="3"/>
    <n v="35"/>
    <n v="6.7829457364341081E-2"/>
    <x v="4"/>
    <s v="Yes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731"/>
    <n v="1983"/>
    <n v="41"/>
    <s v="Millennials"/>
    <s v="Master"/>
    <s v="College"/>
    <s v="Married"/>
    <n v="27100"/>
    <n v="27100"/>
    <s v="Bracket 2"/>
    <n v="1"/>
    <n v="0"/>
    <s v="Parent"/>
    <s v="2013-04-05"/>
    <d v="2014-10-04T00:00:00"/>
    <n v="547"/>
    <n v="64"/>
    <n v="483"/>
    <d v="2013-06-08T00:00:00"/>
    <n v="12"/>
    <n v="0"/>
    <n v="13"/>
    <n v="2"/>
    <n v="0"/>
    <n v="10"/>
    <n v="37"/>
    <n v="6.7641681901279713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152"/>
    <n v="1983"/>
    <n v="41"/>
    <s v="Millennials"/>
    <s v="Master"/>
    <s v="College"/>
    <s v="Married"/>
    <n v="27100"/>
    <n v="27100"/>
    <s v="Bracket 2"/>
    <n v="1"/>
    <n v="0"/>
    <s v="Parent"/>
    <s v="2013-04-05"/>
    <d v="2014-10-04T00:00:00"/>
    <n v="547"/>
    <n v="64"/>
    <n v="483"/>
    <d v="2013-06-08T00:00:00"/>
    <n v="12"/>
    <n v="0"/>
    <n v="13"/>
    <n v="2"/>
    <n v="0"/>
    <n v="10"/>
    <n v="37"/>
    <n v="6.7641681901279713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022"/>
    <n v="1973"/>
    <n v="51"/>
    <s v="Gen X"/>
    <s v="PhD"/>
    <s v="College"/>
    <s v="Single"/>
    <n v="54466"/>
    <n v="54466"/>
    <s v="Bracket 4"/>
    <n v="1"/>
    <n v="1"/>
    <s v="Parent"/>
    <s v="2014-02-09"/>
    <d v="2014-10-04T00:00:00"/>
    <n v="237"/>
    <n v="78"/>
    <n v="159"/>
    <d v="2014-04-28T00:00:00"/>
    <n v="12"/>
    <n v="0"/>
    <n v="4"/>
    <n v="0"/>
    <n v="0"/>
    <n v="0"/>
    <n v="16"/>
    <n v="6.7510548523206745E-2"/>
    <x v="4"/>
    <s v="Yes"/>
    <n v="1"/>
    <x v="0"/>
    <n v="2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5394"/>
    <n v="1979"/>
    <n v="45"/>
    <s v="Gen X"/>
    <s v="High School"/>
    <s v="No College"/>
    <s v="Single"/>
    <n v="16014"/>
    <n v="16014"/>
    <s v="Bracket 2"/>
    <n v="1"/>
    <n v="1"/>
    <s v="Parent"/>
    <s v="2013-03-17"/>
    <d v="2014-10-04T00:00:00"/>
    <n v="566"/>
    <n v="42"/>
    <n v="524"/>
    <d v="2013-04-28T00:00:00"/>
    <n v="3"/>
    <n v="9"/>
    <n v="4"/>
    <n v="7"/>
    <n v="8"/>
    <n v="7"/>
    <n v="38"/>
    <n v="6.7137809187279157E-2"/>
    <x v="4"/>
    <s v="No"/>
    <n v="4"/>
    <x v="1"/>
    <n v="4"/>
    <n v="1"/>
    <n v="1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814"/>
    <n v="1976"/>
    <n v="48"/>
    <s v="Gen X"/>
    <s v="Master"/>
    <s v="College"/>
    <s v="Partner"/>
    <n v="30560"/>
    <n v="30560"/>
    <s v="Bracket 2"/>
    <n v="1"/>
    <n v="0"/>
    <s v="Parent"/>
    <s v="2013-06-27"/>
    <d v="2014-10-04T00:00:00"/>
    <n v="464"/>
    <n v="6"/>
    <n v="458"/>
    <d v="2013-07-03T00:00:00"/>
    <n v="9"/>
    <n v="1"/>
    <n v="5"/>
    <n v="4"/>
    <n v="5"/>
    <n v="7"/>
    <n v="31"/>
    <n v="6.6810344827586202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711"/>
    <n v="1976"/>
    <n v="48"/>
    <s v="Gen X"/>
    <s v="Master"/>
    <s v="College"/>
    <s v="Partner"/>
    <n v="30560"/>
    <n v="30560"/>
    <s v="Bracket 2"/>
    <n v="1"/>
    <n v="0"/>
    <s v="Parent"/>
    <s v="2013-06-27"/>
    <d v="2014-10-04T00:00:00"/>
    <n v="464"/>
    <n v="6"/>
    <n v="458"/>
    <d v="2013-07-03T00:00:00"/>
    <n v="9"/>
    <n v="1"/>
    <n v="5"/>
    <n v="4"/>
    <n v="5"/>
    <n v="7"/>
    <n v="31"/>
    <n v="6.6810344827586202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76"/>
    <n v="1973"/>
    <n v="51"/>
    <s v="Gen X"/>
    <s v="Bachelors"/>
    <s v="College"/>
    <s v="Married"/>
    <n v="26228"/>
    <n v="26228"/>
    <s v="Bracket 2"/>
    <n v="1"/>
    <n v="0"/>
    <s v="Parent"/>
    <s v="2013-09-22"/>
    <d v="2014-10-04T00:00:00"/>
    <n v="377"/>
    <n v="50"/>
    <n v="327"/>
    <d v="2013-11-11T00:00:00"/>
    <n v="2"/>
    <n v="6"/>
    <n v="4"/>
    <n v="3"/>
    <n v="1"/>
    <n v="9"/>
    <n v="25"/>
    <n v="6.6312997347480113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007"/>
    <n v="1968"/>
    <n v="56"/>
    <s v="Gen X"/>
    <s v="PhD"/>
    <s v="College"/>
    <s v="Married"/>
    <n v="29187"/>
    <n v="29187"/>
    <s v="Bracket 2"/>
    <n v="1"/>
    <n v="0"/>
    <s v="Parent"/>
    <s v="2013-05-09"/>
    <d v="2014-10-04T00:00:00"/>
    <n v="513"/>
    <n v="43"/>
    <n v="470"/>
    <d v="2013-06-21T00:00:00"/>
    <n v="26"/>
    <n v="0"/>
    <n v="6"/>
    <n v="0"/>
    <n v="0"/>
    <n v="2"/>
    <n v="34"/>
    <n v="6.6276803118908378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901"/>
    <n v="1971"/>
    <n v="53"/>
    <s v="Gen X"/>
    <s v="Master"/>
    <s v="College"/>
    <s v="Married"/>
    <n v="34109"/>
    <n v="34109"/>
    <s v="Bracket 3"/>
    <n v="0"/>
    <n v="1"/>
    <s v="Parent"/>
    <s v="2013-11-06"/>
    <d v="2014-10-04T00:00:00"/>
    <n v="332"/>
    <n v="39"/>
    <n v="293"/>
    <d v="2013-12-15T00:00:00"/>
    <n v="9"/>
    <n v="1"/>
    <n v="5"/>
    <n v="2"/>
    <n v="1"/>
    <n v="4"/>
    <n v="22"/>
    <n v="6.6265060240963861E-2"/>
    <x v="4"/>
    <s v="No"/>
    <n v="1"/>
    <x v="0"/>
    <n v="3"/>
    <n v="0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284"/>
    <n v="1953"/>
    <n v="71"/>
    <s v="Boomers"/>
    <s v="Bachelors"/>
    <s v="College"/>
    <s v="Married"/>
    <n v="48686"/>
    <n v="48686"/>
    <s v="Bracket 3"/>
    <n v="1"/>
    <n v="2"/>
    <s v="Parent"/>
    <s v="2013-12-04"/>
    <d v="2014-10-04T00:00:00"/>
    <n v="304"/>
    <n v="8"/>
    <n v="296"/>
    <d v="2013-12-12T00:00:00"/>
    <n v="10"/>
    <n v="0"/>
    <n v="7"/>
    <n v="2"/>
    <n v="0"/>
    <n v="1"/>
    <n v="20"/>
    <n v="6.5789473684210523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402"/>
    <n v="1967"/>
    <n v="57"/>
    <s v="Gen X"/>
    <s v="Bachelors"/>
    <s v="College"/>
    <s v="Married"/>
    <n v="35441"/>
    <n v="35441"/>
    <s v="Bracket 3"/>
    <n v="1"/>
    <n v="1"/>
    <s v="Parent"/>
    <s v="2013-02-14"/>
    <d v="2014-10-04T00:00:00"/>
    <n v="597"/>
    <n v="94"/>
    <n v="503"/>
    <d v="2013-05-19T00:00:00"/>
    <n v="25"/>
    <n v="1"/>
    <n v="9"/>
    <n v="2"/>
    <n v="1"/>
    <n v="1"/>
    <n v="39"/>
    <n v="6.5326633165829151E-2"/>
    <x v="4"/>
    <s v="Yes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20"/>
    <n v="1974"/>
    <n v="50"/>
    <s v="Gen X"/>
    <s v="Bachelors"/>
    <s v="College"/>
    <s v="Married"/>
    <n v="34421"/>
    <n v="34421"/>
    <s v="Bracket 3"/>
    <n v="1"/>
    <n v="0"/>
    <s v="Parent"/>
    <s v="2013-07-01"/>
    <d v="2014-10-04T00:00:00"/>
    <n v="460"/>
    <n v="81"/>
    <n v="379"/>
    <d v="2013-09-20T00:00:00"/>
    <n v="3"/>
    <n v="3"/>
    <n v="7"/>
    <n v="6"/>
    <n v="2"/>
    <n v="9"/>
    <n v="30"/>
    <n v="6.5217391304347824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372"/>
    <n v="1974"/>
    <n v="50"/>
    <s v="Gen X"/>
    <s v="Bachelors"/>
    <s v="College"/>
    <s v="Married"/>
    <n v="34421"/>
    <n v="34421"/>
    <s v="Bracket 3"/>
    <n v="1"/>
    <n v="0"/>
    <s v="Parent"/>
    <s v="2013-07-01"/>
    <d v="2014-10-04T00:00:00"/>
    <n v="460"/>
    <n v="81"/>
    <n v="379"/>
    <d v="2013-09-20T00:00:00"/>
    <n v="3"/>
    <n v="3"/>
    <n v="7"/>
    <n v="6"/>
    <n v="2"/>
    <n v="9"/>
    <n v="30"/>
    <n v="6.5217391304347824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791"/>
    <n v="1967"/>
    <n v="57"/>
    <s v="Gen X"/>
    <s v="Master"/>
    <s v="College"/>
    <s v="Married"/>
    <n v="37054"/>
    <n v="37054"/>
    <s v="Bracket 3"/>
    <n v="1"/>
    <n v="1"/>
    <s v="Parent"/>
    <s v="2013-09-15"/>
    <d v="2014-10-04T00:00:00"/>
    <n v="384"/>
    <n v="89"/>
    <n v="295"/>
    <d v="2013-12-13T00:00:00"/>
    <n v="12"/>
    <n v="1"/>
    <n v="6"/>
    <n v="0"/>
    <n v="1"/>
    <n v="5"/>
    <n v="25"/>
    <n v="6.5104166666666671E-2"/>
    <x v="4"/>
    <s v="Yes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22"/>
    <n v="1978"/>
    <n v="46"/>
    <s v="Gen X"/>
    <s v="Bachelors"/>
    <s v="College"/>
    <s v="Partner"/>
    <n v="42554"/>
    <n v="42554"/>
    <s v="Bracket 3"/>
    <n v="1"/>
    <n v="1"/>
    <s v="Parent"/>
    <s v="2013-01-12"/>
    <d v="2014-10-04T00:00:00"/>
    <n v="630"/>
    <n v="93"/>
    <n v="537"/>
    <d v="2013-04-15T00:00:00"/>
    <n v="29"/>
    <n v="1"/>
    <n v="11"/>
    <n v="0"/>
    <n v="0"/>
    <n v="0"/>
    <n v="41"/>
    <n v="6.5079365079365084E-2"/>
    <x v="4"/>
    <s v="Yes"/>
    <n v="2"/>
    <x v="0"/>
    <n v="3"/>
    <n v="2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850"/>
    <n v="1963"/>
    <n v="61"/>
    <s v="Boomers"/>
    <s v="High School"/>
    <s v="No College"/>
    <s v="Partner"/>
    <n v="14918"/>
    <n v="14918"/>
    <s v="Bracket 2"/>
    <n v="0"/>
    <n v="1"/>
    <s v="Parent"/>
    <s v="2012-12-07"/>
    <d v="2014-10-04T00:00:00"/>
    <n v="666"/>
    <n v="52"/>
    <n v="614"/>
    <d v="2013-01-28T00:00:00"/>
    <n v="3"/>
    <n v="3"/>
    <n v="3"/>
    <n v="15"/>
    <n v="4"/>
    <n v="15"/>
    <n v="43"/>
    <n v="6.4564564564564567E-2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457"/>
    <n v="1975"/>
    <n v="49"/>
    <s v="Gen X"/>
    <s v="High School"/>
    <s v="No College"/>
    <s v="Married"/>
    <n v="30801"/>
    <n v="30801"/>
    <s v="Bracket 2"/>
    <n v="0"/>
    <n v="1"/>
    <s v="Parent"/>
    <s v="2012-10-26"/>
    <d v="2014-10-04T00:00:00"/>
    <n v="708"/>
    <n v="23"/>
    <n v="685"/>
    <d v="2012-11-18T00:00:00"/>
    <n v="8"/>
    <n v="4"/>
    <n v="5"/>
    <n v="15"/>
    <n v="2"/>
    <n v="11"/>
    <n v="45"/>
    <n v="6.3559322033898302E-2"/>
    <x v="4"/>
    <s v="No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569"/>
    <n v="1987"/>
    <n v="37"/>
    <s v="Millennials"/>
    <s v="Bachelors"/>
    <s v="College"/>
    <s v="Married"/>
    <n v="17323"/>
    <n v="17323"/>
    <s v="Bracket 2"/>
    <n v="0"/>
    <n v="0"/>
    <s v="Not Parent"/>
    <s v="2012-10-10"/>
    <d v="2014-10-04T00:00:00"/>
    <n v="724"/>
    <n v="38"/>
    <n v="686"/>
    <d v="2012-11-17T00:00:00"/>
    <n v="3"/>
    <n v="14"/>
    <n v="17"/>
    <n v="6"/>
    <n v="1"/>
    <n v="5"/>
    <n v="46"/>
    <n v="6.3535911602209949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3"/>
    <n v="1951"/>
    <n v="73"/>
    <s v="Boomers"/>
    <s v="Bachelors"/>
    <s v="College"/>
    <s v="Married"/>
    <n v="30833"/>
    <n v="30833"/>
    <s v="Bracket 2"/>
    <n v="1"/>
    <n v="1"/>
    <s v="Parent"/>
    <s v="2013-07-16"/>
    <d v="2014-10-04T00:00:00"/>
    <n v="445"/>
    <n v="33"/>
    <n v="412"/>
    <d v="2013-08-18T00:00:00"/>
    <n v="11"/>
    <n v="0"/>
    <n v="7"/>
    <n v="3"/>
    <n v="1"/>
    <n v="6"/>
    <n v="28"/>
    <n v="6.2921348314606745E-2"/>
    <x v="4"/>
    <s v="No"/>
    <n v="2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258"/>
    <n v="1986"/>
    <n v="38"/>
    <s v="Millennials"/>
    <s v="Bachelors"/>
    <s v="College"/>
    <s v="Married"/>
    <n v="32880"/>
    <n v="32880"/>
    <s v="Bracket 3"/>
    <n v="1"/>
    <n v="0"/>
    <s v="Parent"/>
    <s v="2012-12-04"/>
    <d v="2014-10-04T00:00:00"/>
    <n v="669"/>
    <n v="76"/>
    <n v="593"/>
    <d v="2013-02-18T00:00:00"/>
    <n v="8"/>
    <n v="4"/>
    <n v="15"/>
    <n v="7"/>
    <n v="6"/>
    <n v="2"/>
    <n v="42"/>
    <n v="6.2780269058295965E-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728"/>
    <n v="1985"/>
    <n v="39"/>
    <s v="Millennials"/>
    <s v="Bachelors"/>
    <s v="College"/>
    <s v="Partner"/>
    <n v="29103"/>
    <n v="29103"/>
    <s v="Bracket 2"/>
    <n v="1"/>
    <n v="0"/>
    <s v="Parent"/>
    <s v="2012-08-27"/>
    <d v="2014-10-04T00:00:00"/>
    <n v="768"/>
    <n v="38"/>
    <n v="730"/>
    <d v="2012-10-04T00:00:00"/>
    <n v="16"/>
    <n v="0"/>
    <n v="17"/>
    <n v="6"/>
    <n v="3"/>
    <n v="6"/>
    <n v="48"/>
    <n v="6.25E-2"/>
    <x v="4"/>
    <s v="No"/>
    <n v="2"/>
    <x v="0"/>
    <n v="3"/>
    <n v="1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791"/>
    <n v="1980"/>
    <n v="44"/>
    <s v="Millennials"/>
    <s v="Bachelors"/>
    <s v="College"/>
    <s v="Partner"/>
    <n v="44964"/>
    <n v="44964"/>
    <s v="Bracket 3"/>
    <n v="1"/>
    <n v="1"/>
    <s v="Parent"/>
    <s v="2012-12-16"/>
    <d v="2014-10-04T00:00:00"/>
    <n v="657"/>
    <n v="35"/>
    <n v="622"/>
    <d v="2013-01-20T00:00:00"/>
    <n v="19"/>
    <n v="1"/>
    <n v="17"/>
    <n v="2"/>
    <n v="0"/>
    <n v="2"/>
    <n v="41"/>
    <n v="6.2404870624048703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980"/>
    <n v="1952"/>
    <n v="72"/>
    <s v="Boomers"/>
    <s v="Master"/>
    <s v="College"/>
    <s v="Single"/>
    <n v="8820"/>
    <n v="105840"/>
    <s v="Bracket 6"/>
    <n v="1"/>
    <n v="1"/>
    <s v="Parent"/>
    <s v="2013-03-22"/>
    <d v="2014-10-04T00:00:00"/>
    <n v="561"/>
    <n v="52"/>
    <n v="509"/>
    <d v="2013-05-13T00:00:00"/>
    <n v="12"/>
    <n v="0"/>
    <n v="13"/>
    <n v="4"/>
    <n v="2"/>
    <n v="4"/>
    <n v="35"/>
    <n v="6.2388591800356503E-2"/>
    <x v="4"/>
    <s v="Yes"/>
    <n v="4"/>
    <x v="1"/>
    <n v="3"/>
    <n v="3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93"/>
    <n v="1973"/>
    <n v="51"/>
    <s v="Gen X"/>
    <s v="Bachelors"/>
    <s v="College"/>
    <s v="Married"/>
    <n v="20895"/>
    <n v="20895"/>
    <s v="Bracket 2"/>
    <n v="1"/>
    <n v="0"/>
    <s v="Parent"/>
    <s v="2012-10-06"/>
    <d v="2014-10-04T00:00:00"/>
    <n v="728"/>
    <n v="24"/>
    <n v="704"/>
    <d v="2012-10-30T00:00:00"/>
    <n v="18"/>
    <n v="3"/>
    <n v="17"/>
    <n v="3"/>
    <n v="0"/>
    <n v="4"/>
    <n v="45"/>
    <n v="6.1813186813186816E-2"/>
    <x v="4"/>
    <s v="No"/>
    <n v="1"/>
    <x v="0"/>
    <n v="3"/>
    <n v="2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354"/>
    <n v="1984"/>
    <n v="40"/>
    <s v="Millennials"/>
    <s v="Bachelors"/>
    <s v="College"/>
    <s v="Partner"/>
    <n v="15345"/>
    <n v="15345"/>
    <s v="Bracket 2"/>
    <n v="1"/>
    <n v="0"/>
    <s v="Parent"/>
    <s v="2012-08-31"/>
    <d v="2014-10-04T00:00:00"/>
    <n v="764"/>
    <n v="51"/>
    <n v="713"/>
    <d v="2012-10-21T00:00:00"/>
    <n v="5"/>
    <n v="2"/>
    <n v="16"/>
    <n v="3"/>
    <n v="2"/>
    <n v="19"/>
    <n v="47"/>
    <n v="6.1518324607329845E-2"/>
    <x v="4"/>
    <s v="Yes"/>
    <n v="2"/>
    <x v="0"/>
    <n v="2"/>
    <n v="1"/>
    <n v="1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2549"/>
    <n v="1983"/>
    <n v="41"/>
    <s v="Millennials"/>
    <s v="PhD"/>
    <s v="College"/>
    <s v="Partner"/>
    <n v="21840"/>
    <n v="21840"/>
    <s v="Bracket 2"/>
    <n v="1"/>
    <n v="0"/>
    <s v="Parent"/>
    <s v="2013-07-21"/>
    <d v="2014-10-04T00:00:00"/>
    <n v="440"/>
    <n v="80"/>
    <n v="360"/>
    <d v="2013-10-09T00:00:00"/>
    <n v="17"/>
    <n v="0"/>
    <n v="9"/>
    <n v="0"/>
    <n v="0"/>
    <n v="1"/>
    <n v="27"/>
    <n v="6.1363636363636363E-2"/>
    <x v="4"/>
    <s v="Yes"/>
    <n v="1"/>
    <x v="0"/>
    <n v="3"/>
    <n v="1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158"/>
    <n v="1973"/>
    <n v="51"/>
    <s v="Gen X"/>
    <s v="Bachelors"/>
    <s v="College"/>
    <s v="Married"/>
    <n v="32300"/>
    <n v="32300"/>
    <s v="Bracket 3"/>
    <n v="1"/>
    <n v="0"/>
    <s v="Parent"/>
    <s v="2013-01-03"/>
    <d v="2014-10-04T00:00:00"/>
    <n v="639"/>
    <n v="1"/>
    <n v="638"/>
    <d v="2013-01-04T00:00:00"/>
    <n v="13"/>
    <n v="3"/>
    <n v="6"/>
    <n v="6"/>
    <n v="5"/>
    <n v="6"/>
    <n v="39"/>
    <n v="6.1032863849765258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112"/>
    <n v="1977"/>
    <n v="47"/>
    <s v="Gen X"/>
    <s v="Master"/>
    <s v="College"/>
    <s v="Married"/>
    <n v="22701"/>
    <n v="22701"/>
    <s v="Bracket 2"/>
    <n v="1"/>
    <n v="0"/>
    <s v="Parent"/>
    <s v="2013-09-05"/>
    <d v="2014-10-04T00:00:00"/>
    <n v="394"/>
    <n v="2"/>
    <n v="392"/>
    <d v="2013-09-07T00:00:00"/>
    <n v="2"/>
    <n v="4"/>
    <n v="9"/>
    <n v="0"/>
    <n v="4"/>
    <n v="5"/>
    <n v="24"/>
    <n v="6.0913705583756347E-2"/>
    <x v="4"/>
    <s v="No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735"/>
    <n v="1971"/>
    <n v="53"/>
    <s v="Gen X"/>
    <s v="Bachelors"/>
    <s v="College"/>
    <s v="Single"/>
    <n v="22804"/>
    <n v="22804"/>
    <s v="Bracket 2"/>
    <n v="1"/>
    <n v="0"/>
    <s v="Parent"/>
    <s v="2013-07-31"/>
    <d v="2014-10-04T00:00:00"/>
    <n v="430"/>
    <n v="75"/>
    <n v="355"/>
    <d v="2013-10-14T00:00:00"/>
    <n v="14"/>
    <n v="1"/>
    <n v="7"/>
    <n v="2"/>
    <n v="1"/>
    <n v="1"/>
    <n v="26"/>
    <n v="6.0465116279069767E-2"/>
    <x v="4"/>
    <s v="Yes"/>
    <n v="1"/>
    <x v="0"/>
    <n v="2"/>
    <n v="2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068"/>
    <n v="1971"/>
    <n v="53"/>
    <s v="Gen X"/>
    <s v="Bachelors"/>
    <s v="College"/>
    <s v="Single"/>
    <n v="22804"/>
    <n v="22804"/>
    <s v="Bracket 2"/>
    <n v="1"/>
    <n v="0"/>
    <s v="Parent"/>
    <s v="2013-07-31"/>
    <d v="2014-10-04T00:00:00"/>
    <n v="430"/>
    <n v="75"/>
    <n v="355"/>
    <d v="2013-10-14T00:00:00"/>
    <n v="14"/>
    <n v="1"/>
    <n v="7"/>
    <n v="2"/>
    <n v="1"/>
    <n v="1"/>
    <n v="26"/>
    <n v="6.0465116279069767E-2"/>
    <x v="4"/>
    <s v="Yes"/>
    <n v="1"/>
    <x v="0"/>
    <n v="2"/>
    <n v="2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56"/>
    <n v="1986"/>
    <n v="38"/>
    <s v="Millennials"/>
    <s v="Postgraduate"/>
    <s v="College"/>
    <s v="Married"/>
    <n v="7500"/>
    <n v="90000"/>
    <s v="Bracket 5"/>
    <n v="1"/>
    <n v="0"/>
    <s v="Parent"/>
    <s v="2013-02-07"/>
    <d v="2014-10-04T00:00:00"/>
    <n v="604"/>
    <n v="96"/>
    <n v="508"/>
    <d v="2013-05-14T00:00:00"/>
    <n v="1"/>
    <n v="11"/>
    <n v="5"/>
    <n v="4"/>
    <n v="6"/>
    <n v="9"/>
    <n v="36"/>
    <n v="5.9602649006622516E-2"/>
    <x v="4"/>
    <s v="Yes"/>
    <n v="2"/>
    <x v="0"/>
    <n v="3"/>
    <n v="2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790"/>
    <n v="1956"/>
    <n v="68"/>
    <s v="Boomers"/>
    <s v="Bachelors"/>
    <s v="College"/>
    <s v="Partner"/>
    <n v="34633"/>
    <n v="34633"/>
    <s v="Bracket 3"/>
    <n v="2"/>
    <n v="1"/>
    <s v="Parent"/>
    <s v="2014-01-23"/>
    <d v="2014-10-04T00:00:00"/>
    <n v="254"/>
    <n v="31"/>
    <n v="223"/>
    <d v="2014-02-23T00:00:00"/>
    <n v="8"/>
    <n v="1"/>
    <n v="5"/>
    <n v="0"/>
    <n v="0"/>
    <n v="1"/>
    <n v="15"/>
    <n v="5.905511811023622E-2"/>
    <x v="4"/>
    <s v="No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156"/>
    <n v="1955"/>
    <n v="69"/>
    <s v="Boomers"/>
    <s v="PhD"/>
    <s v="College"/>
    <s v="Married"/>
    <n v="22554"/>
    <n v="22554"/>
    <s v="Bracket 2"/>
    <n v="1"/>
    <n v="1"/>
    <s v="Parent"/>
    <s v="2012-11-03"/>
    <d v="2014-10-04T00:00:00"/>
    <n v="700"/>
    <n v="38"/>
    <n v="662"/>
    <d v="2012-12-11T00:00:00"/>
    <n v="27"/>
    <n v="0"/>
    <n v="10"/>
    <n v="0"/>
    <n v="0"/>
    <n v="4"/>
    <n v="41"/>
    <n v="5.8571428571428573E-2"/>
    <x v="4"/>
    <s v="No"/>
    <n v="4"/>
    <x v="1"/>
    <n v="4"/>
    <n v="2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030"/>
    <n v="1976"/>
    <n v="48"/>
    <s v="Gen X"/>
    <s v="Master"/>
    <s v="College"/>
    <s v="Married"/>
    <n v="33181"/>
    <n v="33181"/>
    <s v="Bracket 3"/>
    <n v="1"/>
    <n v="0"/>
    <s v="Parent"/>
    <s v="2014-01-03"/>
    <d v="2014-10-04T00:00:00"/>
    <n v="274"/>
    <n v="90"/>
    <n v="184"/>
    <d v="2014-04-03T00:00:00"/>
    <n v="9"/>
    <n v="0"/>
    <n v="3"/>
    <n v="0"/>
    <n v="0"/>
    <n v="4"/>
    <n v="16"/>
    <n v="5.8394160583941604E-2"/>
    <x v="4"/>
    <s v="Yes"/>
    <n v="1"/>
    <x v="0"/>
    <n v="2"/>
    <n v="1"/>
    <n v="0"/>
    <x v="0"/>
    <n v="6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183"/>
    <n v="1949"/>
    <n v="75"/>
    <s v="Boomers"/>
    <s v="Master"/>
    <s v="College"/>
    <s v="Married"/>
    <n v="36408"/>
    <n v="36408"/>
    <s v="Bracket 3"/>
    <n v="1"/>
    <n v="1"/>
    <s v="Parent"/>
    <s v="2013-09-21"/>
    <d v="2014-10-04T00:00:00"/>
    <n v="378"/>
    <n v="11"/>
    <n v="367"/>
    <d v="2013-10-02T00:00:00"/>
    <n v="9"/>
    <n v="1"/>
    <n v="4"/>
    <n v="3"/>
    <n v="2"/>
    <n v="3"/>
    <n v="22"/>
    <n v="5.8201058201058198E-2"/>
    <x v="4"/>
    <s v="No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641"/>
    <n v="1976"/>
    <n v="48"/>
    <s v="Gen X"/>
    <s v="Bachelors"/>
    <s v="College"/>
    <s v="Married"/>
    <n v="13624"/>
    <n v="13624"/>
    <s v="Bracket 2"/>
    <n v="1"/>
    <n v="0"/>
    <s v="Parent"/>
    <s v="2013-01-20"/>
    <d v="2014-10-04T00:00:00"/>
    <n v="622"/>
    <n v="93"/>
    <n v="529"/>
    <d v="2013-04-23T00:00:00"/>
    <n v="10"/>
    <n v="2"/>
    <n v="15"/>
    <n v="2"/>
    <n v="1"/>
    <n v="6"/>
    <n v="36"/>
    <n v="5.7877813504823149E-2"/>
    <x v="4"/>
    <s v="Yes"/>
    <n v="2"/>
    <x v="0"/>
    <n v="3"/>
    <n v="2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955"/>
    <n v="1965"/>
    <n v="59"/>
    <s v="Gen X"/>
    <s v="Bachelors"/>
    <s v="College"/>
    <s v="Divorced"/>
    <n v="4861"/>
    <n v="58332"/>
    <s v="Bracket 4"/>
    <n v="0"/>
    <n v="0"/>
    <s v="Not Parent"/>
    <s v="2014-06-22"/>
    <d v="2014-10-04T00:00:00"/>
    <n v="104"/>
    <n v="20"/>
    <n v="84"/>
    <d v="2014-07-12T00:00:00"/>
    <n v="2"/>
    <n v="1"/>
    <n v="1"/>
    <n v="1"/>
    <n v="0"/>
    <n v="1"/>
    <n v="6"/>
    <n v="5.7692307692307696E-2"/>
    <x v="4"/>
    <s v="No"/>
    <n v="0"/>
    <x v="0"/>
    <n v="0"/>
    <n v="0"/>
    <n v="0"/>
    <x v="0"/>
    <n v="1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862"/>
    <n v="1971"/>
    <n v="53"/>
    <s v="Gen X"/>
    <s v="Bachelors"/>
    <s v="College"/>
    <s v="Divorced"/>
    <n v="1730"/>
    <n v="20760"/>
    <s v="Bracket 2"/>
    <n v="0"/>
    <n v="0"/>
    <s v="Not Parent"/>
    <s v="2014-05-18"/>
    <d v="2014-10-04T00:00:00"/>
    <n v="139"/>
    <n v="65"/>
    <n v="74"/>
    <d v="2014-07-22T00:00:00"/>
    <n v="1"/>
    <n v="1"/>
    <n v="3"/>
    <n v="1"/>
    <n v="1"/>
    <n v="1"/>
    <n v="8"/>
    <n v="5.7553956834532377E-2"/>
    <x v="4"/>
    <s v="Yes"/>
    <n v="15"/>
    <x v="1"/>
    <n v="0"/>
    <n v="0"/>
    <n v="0"/>
    <x v="0"/>
    <n v="20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459"/>
    <n v="1989"/>
    <n v="35"/>
    <s v="Millennials"/>
    <s v="Bachelors"/>
    <s v="College"/>
    <s v="Single"/>
    <n v="30279"/>
    <n v="30279"/>
    <s v="Bracket 2"/>
    <n v="1"/>
    <n v="0"/>
    <s v="Parent"/>
    <s v="2012-12-30"/>
    <d v="2014-10-04T00:00:00"/>
    <n v="643"/>
    <n v="13"/>
    <n v="630"/>
    <d v="2013-01-12T00:00:00"/>
    <n v="10"/>
    <n v="4"/>
    <n v="14"/>
    <n v="4"/>
    <n v="4"/>
    <n v="1"/>
    <n v="37"/>
    <n v="5.7542768273716953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642"/>
    <n v="1989"/>
    <n v="35"/>
    <s v="Millennials"/>
    <s v="Bachelors"/>
    <s v="College"/>
    <s v="Single"/>
    <n v="30279"/>
    <n v="30279"/>
    <s v="Bracket 2"/>
    <n v="1"/>
    <n v="0"/>
    <s v="Parent"/>
    <s v="2012-12-30"/>
    <d v="2014-10-04T00:00:00"/>
    <n v="643"/>
    <n v="13"/>
    <n v="630"/>
    <d v="2013-01-12T00:00:00"/>
    <n v="10"/>
    <n v="4"/>
    <n v="14"/>
    <n v="4"/>
    <n v="4"/>
    <n v="1"/>
    <n v="37"/>
    <n v="5.7542768273716953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768"/>
    <n v="1962"/>
    <n v="62"/>
    <s v="Boomers"/>
    <s v="Bachelors"/>
    <s v="College"/>
    <s v="Divorced"/>
    <n v="37859"/>
    <n v="37859"/>
    <s v="Bracket 3"/>
    <n v="1"/>
    <n v="2"/>
    <s v="Parent"/>
    <s v="2013-01-12"/>
    <d v="2014-10-04T00:00:00"/>
    <n v="630"/>
    <n v="75"/>
    <n v="555"/>
    <d v="2013-03-28T00:00:00"/>
    <n v="22"/>
    <n v="1"/>
    <n v="8"/>
    <n v="2"/>
    <n v="1"/>
    <n v="2"/>
    <n v="36"/>
    <n v="5.7142857142857141E-2"/>
    <x v="4"/>
    <s v="Yes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958"/>
    <n v="1977"/>
    <n v="47"/>
    <s v="Gen X"/>
    <s v="Master"/>
    <s v="College"/>
    <s v="Married"/>
    <n v="27889"/>
    <n v="27889"/>
    <s v="Bracket 2"/>
    <n v="1"/>
    <n v="0"/>
    <s v="Parent"/>
    <s v="2013-07-05"/>
    <d v="2014-10-04T00:00:00"/>
    <n v="456"/>
    <n v="42"/>
    <n v="414"/>
    <d v="2013-08-16T00:00:00"/>
    <n v="14"/>
    <n v="0"/>
    <n v="4"/>
    <n v="0"/>
    <n v="0"/>
    <n v="8"/>
    <n v="26"/>
    <n v="5.701754385964912E-2"/>
    <x v="4"/>
    <s v="No"/>
    <n v="1"/>
    <x v="0"/>
    <n v="2"/>
    <n v="1"/>
    <n v="1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153"/>
    <n v="1957"/>
    <n v="67"/>
    <s v="Boomers"/>
    <s v="PhD"/>
    <s v="College"/>
    <s v="Single"/>
    <n v="40737"/>
    <n v="40737"/>
    <s v="Bracket 3"/>
    <n v="2"/>
    <n v="1"/>
    <s v="Parent"/>
    <s v="2013-12-08"/>
    <d v="2014-10-04T00:00:00"/>
    <n v="300"/>
    <n v="24"/>
    <n v="276"/>
    <d v="2014-01-01T00:00:00"/>
    <n v="11"/>
    <n v="0"/>
    <n v="4"/>
    <n v="0"/>
    <n v="0"/>
    <n v="2"/>
    <n v="17"/>
    <n v="5.6666666666666664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292"/>
    <n v="1985"/>
    <n v="39"/>
    <s v="Millennials"/>
    <s v="Bachelors"/>
    <s v="College"/>
    <s v="Single"/>
    <n v="22327"/>
    <n v="22327"/>
    <s v="Bracket 2"/>
    <n v="1"/>
    <n v="0"/>
    <s v="Parent"/>
    <s v="2013-08-02"/>
    <d v="2014-10-04T00:00:00"/>
    <n v="428"/>
    <n v="94"/>
    <n v="334"/>
    <d v="2013-11-04T00:00:00"/>
    <n v="5"/>
    <n v="4"/>
    <n v="8"/>
    <n v="2"/>
    <n v="0"/>
    <n v="5"/>
    <n v="24"/>
    <n v="5.6074766355140186E-2"/>
    <x v="4"/>
    <s v="Yes"/>
    <n v="1"/>
    <x v="0"/>
    <n v="3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682"/>
    <n v="1973"/>
    <n v="51"/>
    <s v="Gen X"/>
    <s v="High School"/>
    <s v="No College"/>
    <s v="Married"/>
    <n v="18978"/>
    <n v="18978"/>
    <s v="Bracket 2"/>
    <n v="1"/>
    <n v="0"/>
    <s v="Parent"/>
    <s v="2012-12-11"/>
    <d v="2014-10-04T00:00:00"/>
    <n v="662"/>
    <n v="41"/>
    <n v="621"/>
    <d v="2013-01-21T00:00:00"/>
    <n v="2"/>
    <n v="8"/>
    <n v="1"/>
    <n v="4"/>
    <n v="7"/>
    <n v="15"/>
    <n v="37"/>
    <n v="5.5891238670694864E-2"/>
    <x v="4"/>
    <s v="No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874"/>
    <n v="1988"/>
    <n v="36"/>
    <s v="Millennials"/>
    <s v="Postgraduate"/>
    <s v="College"/>
    <s v="Divorced"/>
    <n v="35388"/>
    <n v="35388"/>
    <s v="Bracket 3"/>
    <n v="1"/>
    <n v="0"/>
    <s v="Parent"/>
    <s v="2013-03-07"/>
    <d v="2014-10-04T00:00:00"/>
    <n v="576"/>
    <n v="20"/>
    <n v="556"/>
    <d v="2013-03-27T00:00:00"/>
    <n v="6"/>
    <n v="4"/>
    <n v="7"/>
    <n v="4"/>
    <n v="3"/>
    <n v="8"/>
    <n v="32"/>
    <n v="5.5555555555555552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007"/>
    <n v="1966"/>
    <n v="58"/>
    <s v="Gen X"/>
    <s v="Bachelors"/>
    <s v="College"/>
    <s v="Partner"/>
    <n v="37758"/>
    <n v="37758"/>
    <s v="Bracket 3"/>
    <n v="1"/>
    <n v="1"/>
    <s v="Parent"/>
    <s v="2012-10-04"/>
    <d v="2014-10-04T00:00:00"/>
    <n v="730"/>
    <n v="49"/>
    <n v="681"/>
    <d v="2012-11-22T00:00:00"/>
    <n v="27"/>
    <n v="2"/>
    <n v="10"/>
    <n v="0"/>
    <n v="0"/>
    <n v="1"/>
    <n v="40"/>
    <n v="5.4794520547945202E-2"/>
    <x v="4"/>
    <s v="No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513"/>
    <n v="1966"/>
    <n v="58"/>
    <s v="Gen X"/>
    <s v="Bachelors"/>
    <s v="College"/>
    <s v="Partner"/>
    <n v="37758"/>
    <n v="37758"/>
    <s v="Bracket 3"/>
    <n v="1"/>
    <n v="1"/>
    <s v="Parent"/>
    <s v="2012-10-04"/>
    <d v="2014-10-04T00:00:00"/>
    <n v="730"/>
    <n v="49"/>
    <n v="681"/>
    <d v="2012-11-22T00:00:00"/>
    <n v="27"/>
    <n v="2"/>
    <n v="10"/>
    <n v="0"/>
    <n v="0"/>
    <n v="1"/>
    <n v="40"/>
    <n v="5.4794520547945202E-2"/>
    <x v="4"/>
    <s v="No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120"/>
    <n v="1981"/>
    <n v="43"/>
    <s v="Millennials"/>
    <s v="Bachelors"/>
    <s v="College"/>
    <s v="Partner"/>
    <n v="38547"/>
    <n v="38547"/>
    <s v="Bracket 3"/>
    <n v="1"/>
    <n v="0"/>
    <s v="Parent"/>
    <s v="2013-08-28"/>
    <d v="2014-10-04T00:00:00"/>
    <n v="402"/>
    <n v="49"/>
    <n v="353"/>
    <d v="2013-10-16T00:00:00"/>
    <n v="6"/>
    <n v="1"/>
    <n v="10"/>
    <n v="0"/>
    <n v="1"/>
    <n v="4"/>
    <n v="22"/>
    <n v="5.4726368159203981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1"/>
    <n v="3"/>
    <n v="11"/>
    <n v="0"/>
    <n v="0"/>
    <n v="0"/>
    <n v="0"/>
    <n v="0"/>
    <x v="2"/>
  </r>
  <r>
    <n v="7196"/>
    <n v="1950"/>
    <n v="74"/>
    <s v="Boomers"/>
    <s v="PhD"/>
    <s v="College"/>
    <s v="Married"/>
    <n v="41145"/>
    <n v="41145"/>
    <s v="Bracket 3"/>
    <n v="1"/>
    <n v="1"/>
    <s v="Parent"/>
    <s v="2014-02-08"/>
    <d v="2014-10-04T00:00:00"/>
    <n v="238"/>
    <n v="20"/>
    <n v="218"/>
    <d v="2014-02-28T00:00:00"/>
    <n v="9"/>
    <n v="0"/>
    <n v="3"/>
    <n v="0"/>
    <n v="0"/>
    <n v="1"/>
    <n v="13"/>
    <n v="5.4621848739495799E-2"/>
    <x v="4"/>
    <s v="No"/>
    <n v="1"/>
    <x v="0"/>
    <n v="3"/>
    <n v="0"/>
    <n v="0"/>
    <x v="0"/>
    <n v="3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77"/>
    <n v="1976"/>
    <n v="48"/>
    <s v="Gen X"/>
    <s v="Postgraduate"/>
    <s v="College"/>
    <s v="Partner"/>
    <n v="26907"/>
    <n v="26907"/>
    <s v="Bracket 2"/>
    <n v="1"/>
    <n v="1"/>
    <s v="Parent"/>
    <s v="2013-08-20"/>
    <d v="2014-10-04T00:00:00"/>
    <n v="410"/>
    <n v="10"/>
    <n v="400"/>
    <d v="2013-08-30T00:00:00"/>
    <n v="9"/>
    <n v="1"/>
    <n v="7"/>
    <n v="0"/>
    <n v="3"/>
    <n v="2"/>
    <n v="22"/>
    <n v="5.3658536585365853E-2"/>
    <x v="4"/>
    <s v="No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702"/>
    <n v="1976"/>
    <n v="48"/>
    <s v="Gen X"/>
    <s v="Postgraduate"/>
    <s v="College"/>
    <s v="Partner"/>
    <n v="26907"/>
    <n v="26907"/>
    <s v="Bracket 2"/>
    <n v="1"/>
    <n v="1"/>
    <s v="Parent"/>
    <s v="2013-08-20"/>
    <d v="2014-10-04T00:00:00"/>
    <n v="410"/>
    <n v="10"/>
    <n v="400"/>
    <d v="2013-08-30T00:00:00"/>
    <n v="9"/>
    <n v="1"/>
    <n v="7"/>
    <n v="0"/>
    <n v="3"/>
    <n v="2"/>
    <n v="22"/>
    <n v="5.3658536585365853E-2"/>
    <x v="4"/>
    <s v="No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393"/>
    <n v="1977"/>
    <n v="47"/>
    <s v="Gen X"/>
    <s v="Bachelors"/>
    <s v="College"/>
    <s v="Single"/>
    <n v="23763"/>
    <n v="23763"/>
    <s v="Bracket 2"/>
    <n v="1"/>
    <n v="0"/>
    <s v="Parent"/>
    <s v="2012-08-07"/>
    <d v="2014-10-04T00:00:00"/>
    <n v="788"/>
    <n v="64"/>
    <n v="724"/>
    <d v="2012-10-10T00:00:00"/>
    <n v="22"/>
    <n v="0"/>
    <n v="6"/>
    <n v="6"/>
    <n v="2"/>
    <n v="6"/>
    <n v="42"/>
    <n v="5.3299492385786802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298"/>
    <n v="1973"/>
    <n v="51"/>
    <s v="Gen X"/>
    <s v="PhD"/>
    <s v="College"/>
    <s v="Partner"/>
    <n v="20427"/>
    <n v="20427"/>
    <s v="Bracket 2"/>
    <n v="1"/>
    <n v="0"/>
    <s v="Parent"/>
    <s v="2014-03-24"/>
    <d v="2014-10-04T00:00:00"/>
    <n v="194"/>
    <n v="63"/>
    <n v="131"/>
    <d v="2014-05-26T00:00:00"/>
    <n v="5"/>
    <n v="0"/>
    <n v="4"/>
    <n v="0"/>
    <n v="0"/>
    <n v="1"/>
    <n v="10"/>
    <n v="5.1546391752577317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175"/>
    <n v="1958"/>
    <n v="66"/>
    <s v="Boomers"/>
    <s v="PhD"/>
    <s v="College"/>
    <s v="Divorced"/>
    <n v="32173"/>
    <n v="32173"/>
    <s v="Bracket 3"/>
    <n v="0"/>
    <n v="1"/>
    <s v="Parent"/>
    <s v="2013-08-01"/>
    <d v="2014-10-04T00:00:00"/>
    <n v="429"/>
    <n v="0"/>
    <n v="429"/>
    <d v="2013-08-01T00:00:00"/>
    <n v="18"/>
    <n v="0"/>
    <n v="2"/>
    <n v="0"/>
    <n v="0"/>
    <n v="2"/>
    <n v="22"/>
    <n v="5.128205128205128E-2"/>
    <x v="4"/>
    <s v="No"/>
    <n v="1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166"/>
    <n v="1960"/>
    <n v="64"/>
    <s v="Boomers"/>
    <s v="Postgraduate"/>
    <s v="College"/>
    <s v="Widow"/>
    <n v="46779"/>
    <n v="46779"/>
    <s v="Bracket 3"/>
    <n v="1"/>
    <n v="1"/>
    <s v="Parent"/>
    <s v="2013-07-12"/>
    <d v="2014-10-04T00:00:00"/>
    <n v="449"/>
    <n v="55"/>
    <n v="394"/>
    <d v="2013-09-05T00:00:00"/>
    <n v="12"/>
    <n v="1"/>
    <n v="3"/>
    <n v="0"/>
    <n v="0"/>
    <n v="7"/>
    <n v="23"/>
    <n v="5.1224944320712694E-2"/>
    <x v="4"/>
    <s v="Yes"/>
    <n v="1"/>
    <x v="0"/>
    <n v="2"/>
    <n v="0"/>
    <n v="1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79"/>
    <n v="1957"/>
    <n v="67"/>
    <s v="Boomers"/>
    <s v="PhD"/>
    <s v="College"/>
    <s v="Married"/>
    <n v="37633"/>
    <n v="37633"/>
    <s v="Bracket 3"/>
    <n v="1"/>
    <n v="1"/>
    <s v="Parent"/>
    <s v="2012-09-20"/>
    <d v="2014-10-04T00:00:00"/>
    <n v="744"/>
    <n v="49"/>
    <n v="695"/>
    <d v="2012-11-08T00:00:00"/>
    <n v="13"/>
    <n v="4"/>
    <n v="20"/>
    <n v="0"/>
    <n v="0"/>
    <n v="1"/>
    <n v="38"/>
    <n v="5.1075268817204304E-2"/>
    <x v="4"/>
    <s v="No"/>
    <n v="2"/>
    <x v="0"/>
    <n v="3"/>
    <n v="1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415"/>
    <n v="1961"/>
    <n v="63"/>
    <s v="Boomers"/>
    <s v="Bachelors"/>
    <s v="College"/>
    <s v="Married"/>
    <n v="16860"/>
    <n v="16860"/>
    <s v="Bracket 2"/>
    <n v="1"/>
    <n v="1"/>
    <s v="Parent"/>
    <s v="2012-09-12"/>
    <d v="2014-10-04T00:00:00"/>
    <n v="752"/>
    <n v="19"/>
    <n v="733"/>
    <d v="2012-10-01T00:00:00"/>
    <n v="10"/>
    <n v="4"/>
    <n v="4"/>
    <n v="3"/>
    <n v="3"/>
    <n v="14"/>
    <n v="38"/>
    <n v="5.0531914893617018E-2"/>
    <x v="4"/>
    <s v="No"/>
    <n v="3"/>
    <x v="0"/>
    <n v="3"/>
    <n v="1"/>
    <n v="1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24"/>
    <n v="1984"/>
    <n v="40"/>
    <s v="Millennials"/>
    <s v="Master"/>
    <s v="College"/>
    <s v="Single"/>
    <n v="18890"/>
    <n v="18890"/>
    <s v="Bracket 2"/>
    <n v="0"/>
    <n v="0"/>
    <s v="Not Parent"/>
    <s v="2012-11-10"/>
    <d v="2014-10-04T00:00:00"/>
    <n v="693"/>
    <n v="5"/>
    <n v="688"/>
    <d v="2012-11-15T00:00:00"/>
    <n v="6"/>
    <n v="4"/>
    <n v="1"/>
    <n v="7"/>
    <n v="2"/>
    <n v="15"/>
    <n v="35"/>
    <n v="5.0505050505050504E-2"/>
    <x v="4"/>
    <s v="No"/>
    <n v="1"/>
    <x v="0"/>
    <n v="2"/>
    <n v="0"/>
    <n v="1"/>
    <x v="0"/>
    <n v="6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403"/>
    <n v="1975"/>
    <n v="49"/>
    <s v="Gen X"/>
    <s v="Postgraduate"/>
    <s v="College"/>
    <s v="Partner"/>
    <n v="34984"/>
    <n v="34984"/>
    <s v="Bracket 3"/>
    <n v="1"/>
    <n v="1"/>
    <s v="Parent"/>
    <s v="2012-09-06"/>
    <d v="2014-10-04T00:00:00"/>
    <n v="758"/>
    <n v="40"/>
    <n v="718"/>
    <d v="2012-10-16T00:00:00"/>
    <n v="8"/>
    <n v="4"/>
    <n v="15"/>
    <n v="3"/>
    <n v="5"/>
    <n v="3"/>
    <n v="38"/>
    <n v="5.0131926121372031E-2"/>
    <x v="4"/>
    <s v="No"/>
    <n v="2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390"/>
    <n v="1959"/>
    <n v="65"/>
    <s v="Boomers"/>
    <s v="Postgraduate"/>
    <s v="College"/>
    <s v="Married"/>
    <n v="26887"/>
    <n v="26887"/>
    <s v="Bracket 2"/>
    <n v="0"/>
    <n v="1"/>
    <s v="Parent"/>
    <s v="2013-02-10"/>
    <d v="2014-10-04T00:00:00"/>
    <n v="601"/>
    <n v="27"/>
    <n v="574"/>
    <d v="2013-03-09T00:00:00"/>
    <n v="6"/>
    <n v="7"/>
    <n v="4"/>
    <n v="3"/>
    <n v="4"/>
    <n v="6"/>
    <n v="30"/>
    <n v="4.9916805324459232E-2"/>
    <x v="4"/>
    <s v="No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128"/>
    <n v="1977"/>
    <n v="47"/>
    <s v="Gen X"/>
    <s v="PhD"/>
    <s v="College"/>
    <s v="Single"/>
    <n v="42997"/>
    <n v="42997"/>
    <s v="Bracket 3"/>
    <n v="1"/>
    <n v="1"/>
    <s v="Parent"/>
    <s v="2013-12-07"/>
    <d v="2014-10-04T00:00:00"/>
    <n v="301"/>
    <n v="91"/>
    <n v="210"/>
    <d v="2014-03-08T00:00:00"/>
    <n v="4"/>
    <n v="0"/>
    <n v="5"/>
    <n v="0"/>
    <n v="1"/>
    <n v="5"/>
    <n v="15"/>
    <n v="4.9833887043189369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836"/>
    <n v="1972"/>
    <n v="52"/>
    <s v="Gen X"/>
    <s v="PhD"/>
    <s v="College"/>
    <s v="Married"/>
    <n v="43269"/>
    <n v="43269"/>
    <s v="Bracket 3"/>
    <n v="1"/>
    <n v="0"/>
    <s v="Parent"/>
    <s v="2013-09-16"/>
    <d v="2014-10-04T00:00:00"/>
    <n v="383"/>
    <n v="61"/>
    <n v="322"/>
    <d v="2013-11-16T00:00:00"/>
    <n v="10"/>
    <n v="1"/>
    <n v="7"/>
    <n v="0"/>
    <n v="0"/>
    <n v="1"/>
    <n v="19"/>
    <n v="4.960835509138381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692"/>
    <n v="1989"/>
    <n v="35"/>
    <s v="Millennials"/>
    <s v="High School"/>
    <s v="No College"/>
    <s v="Married"/>
    <n v="25443"/>
    <n v="25443"/>
    <s v="Bracket 2"/>
    <n v="1"/>
    <n v="0"/>
    <s v="Parent"/>
    <s v="2012-12-22"/>
    <d v="2014-10-04T00:00:00"/>
    <n v="651"/>
    <n v="82"/>
    <n v="569"/>
    <d v="2013-03-14T00:00:00"/>
    <n v="1"/>
    <n v="4"/>
    <n v="3"/>
    <n v="8"/>
    <n v="9"/>
    <n v="7"/>
    <n v="32"/>
    <n v="4.9155145929339478E-2"/>
    <x v="4"/>
    <s v="Yes"/>
    <n v="1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477"/>
    <n v="1956"/>
    <n v="68"/>
    <s v="Boomers"/>
    <s v="Bachelors"/>
    <s v="College"/>
    <s v="Divorced"/>
    <n v="26150"/>
    <n v="26150"/>
    <s v="Bracket 2"/>
    <n v="2"/>
    <n v="1"/>
    <s v="Parent"/>
    <s v="2013-03-11"/>
    <d v="2014-10-04T00:00:00"/>
    <n v="572"/>
    <n v="61"/>
    <n v="511"/>
    <d v="2013-05-11T00:00:00"/>
    <n v="5"/>
    <n v="1"/>
    <n v="13"/>
    <n v="3"/>
    <n v="5"/>
    <n v="1"/>
    <n v="28"/>
    <n v="4.8951048951048952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518"/>
    <n v="1986"/>
    <n v="38"/>
    <s v="Millennials"/>
    <s v="Postgraduate"/>
    <s v="College"/>
    <s v="Partner"/>
    <n v="20491"/>
    <n v="20491"/>
    <s v="Bracket 2"/>
    <n v="0"/>
    <n v="0"/>
    <s v="Not Parent"/>
    <s v="2013-01-25"/>
    <d v="2014-10-04T00:00:00"/>
    <n v="617"/>
    <n v="16"/>
    <n v="601"/>
    <d v="2013-02-10T00:00:00"/>
    <n v="5"/>
    <n v="4"/>
    <n v="5"/>
    <n v="4"/>
    <n v="2"/>
    <n v="10"/>
    <n v="30"/>
    <n v="4.8622366288492709E-2"/>
    <x v="4"/>
    <s v="No"/>
    <n v="1"/>
    <x v="0"/>
    <n v="2"/>
    <n v="0"/>
    <n v="1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41"/>
    <n v="1975"/>
    <n v="49"/>
    <s v="Gen X"/>
    <s v="Postgraduate"/>
    <s v="College"/>
    <s v="Divorced"/>
    <n v="11448"/>
    <n v="11448"/>
    <s v="Bracket 2"/>
    <n v="0"/>
    <n v="0"/>
    <s v="Not Parent"/>
    <s v="2013-12-15"/>
    <d v="2014-10-04T00:00:00"/>
    <n v="293"/>
    <n v="16"/>
    <n v="277"/>
    <d v="2013-12-31T00:00:00"/>
    <n v="0"/>
    <n v="0"/>
    <n v="0"/>
    <n v="6"/>
    <n v="2"/>
    <n v="6"/>
    <n v="14"/>
    <n v="4.778156996587031E-2"/>
    <x v="4"/>
    <s v="No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914"/>
    <n v="1970"/>
    <n v="54"/>
    <s v="Gen X"/>
    <s v="Bachelors"/>
    <s v="College"/>
    <s v="Single"/>
    <n v="24163"/>
    <n v="24163"/>
    <s v="Bracket 2"/>
    <n v="1"/>
    <n v="1"/>
    <s v="Parent"/>
    <s v="2013-10-12"/>
    <d v="2014-10-04T00:00:00"/>
    <n v="357"/>
    <n v="3"/>
    <n v="354"/>
    <d v="2013-10-15T00:00:00"/>
    <n v="4"/>
    <n v="1"/>
    <n v="7"/>
    <n v="2"/>
    <n v="1"/>
    <n v="2"/>
    <n v="17"/>
    <n v="4.7619047619047616E-2"/>
    <x v="4"/>
    <s v="No"/>
    <n v="2"/>
    <x v="0"/>
    <n v="3"/>
    <n v="1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581"/>
    <n v="1980"/>
    <n v="44"/>
    <s v="Millennials"/>
    <s v="Bachelors"/>
    <s v="College"/>
    <s v="Married"/>
    <n v="37406"/>
    <n v="37406"/>
    <s v="Bracket 3"/>
    <n v="1"/>
    <n v="0"/>
    <s v="Parent"/>
    <s v="2013-10-10"/>
    <d v="2014-10-04T00:00:00"/>
    <n v="359"/>
    <n v="18"/>
    <n v="341"/>
    <d v="2013-10-28T00:00:00"/>
    <n v="2"/>
    <n v="0"/>
    <n v="8"/>
    <n v="2"/>
    <n v="2"/>
    <n v="3"/>
    <n v="17"/>
    <n v="4.7353760445682451E-2"/>
    <x v="4"/>
    <s v="No"/>
    <n v="1"/>
    <x v="0"/>
    <n v="2"/>
    <n v="1"/>
    <n v="0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5423"/>
    <n v="1983"/>
    <n v="41"/>
    <s v="Millennials"/>
    <s v="Bachelors"/>
    <s v="College"/>
    <s v="Partner"/>
    <n v="28359"/>
    <n v="28359"/>
    <s v="Bracket 2"/>
    <n v="1"/>
    <n v="0"/>
    <s v="Parent"/>
    <s v="2013-10-27"/>
    <d v="2014-10-04T00:00:00"/>
    <n v="342"/>
    <n v="35"/>
    <n v="307"/>
    <d v="2013-12-01T00:00:00"/>
    <n v="6"/>
    <n v="0"/>
    <n v="5"/>
    <n v="2"/>
    <n v="1"/>
    <n v="2"/>
    <n v="16"/>
    <n v="4.6783625730994149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547"/>
    <n v="1960"/>
    <n v="64"/>
    <s v="Boomers"/>
    <s v="Bachelors"/>
    <s v="College"/>
    <s v="Partner"/>
    <n v="13672"/>
    <n v="13672"/>
    <s v="Bracket 2"/>
    <n v="1"/>
    <n v="1"/>
    <s v="Parent"/>
    <s v="2013-04-17"/>
    <d v="2014-10-04T00:00:00"/>
    <n v="535"/>
    <n v="86"/>
    <n v="449"/>
    <d v="2013-07-12T00:00:00"/>
    <n v="6"/>
    <n v="2"/>
    <n v="9"/>
    <n v="2"/>
    <n v="1"/>
    <n v="5"/>
    <n v="25"/>
    <n v="4.6728971962616821E-2"/>
    <x v="4"/>
    <s v="Yes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283"/>
    <n v="1978"/>
    <n v="46"/>
    <s v="Gen X"/>
    <s v="Bachelors"/>
    <s v="College"/>
    <s v="Single"/>
    <n v="60199"/>
    <n v="60199"/>
    <s v="Bracket 4"/>
    <n v="1"/>
    <n v="2"/>
    <s v="Parent"/>
    <s v="2013-09-12"/>
    <d v="2014-10-04T00:00:00"/>
    <n v="387"/>
    <n v="49"/>
    <n v="338"/>
    <d v="2013-10-31T00:00:00"/>
    <n v="8"/>
    <n v="1"/>
    <n v="7"/>
    <n v="2"/>
    <n v="0"/>
    <n v="0"/>
    <n v="18"/>
    <n v="4.6511627906976744E-2"/>
    <x v="4"/>
    <s v="No"/>
    <n v="1"/>
    <x v="0"/>
    <n v="3"/>
    <n v="0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10381"/>
    <n v="1979"/>
    <n v="45"/>
    <s v="Gen X"/>
    <s v="Bachelors"/>
    <s v="College"/>
    <s v="Single"/>
    <n v="47691"/>
    <n v="47691"/>
    <s v="Bracket 3"/>
    <n v="0"/>
    <n v="1"/>
    <s v="Parent"/>
    <s v="2013-07-05"/>
    <d v="2014-10-04T00:00:00"/>
    <n v="456"/>
    <n v="43"/>
    <n v="413"/>
    <d v="2013-08-17T00:00:00"/>
    <n v="14"/>
    <n v="0"/>
    <n v="3"/>
    <n v="0"/>
    <n v="0"/>
    <n v="4"/>
    <n v="21"/>
    <n v="4.6052631578947366E-2"/>
    <x v="4"/>
    <s v="No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757"/>
    <n v="1967"/>
    <n v="57"/>
    <s v="Gen X"/>
    <s v="PhD"/>
    <s v="College"/>
    <s v="Divorced"/>
    <n v="28420"/>
    <n v="28420"/>
    <s v="Bracket 2"/>
    <n v="1"/>
    <n v="0"/>
    <s v="Parent"/>
    <s v="2013-12-24"/>
    <d v="2014-10-04T00:00:00"/>
    <n v="284"/>
    <n v="36"/>
    <n v="248"/>
    <d v="2014-01-29T00:00:00"/>
    <n v="4"/>
    <n v="2"/>
    <n v="5"/>
    <n v="2"/>
    <n v="0"/>
    <n v="0"/>
    <n v="13"/>
    <n v="4.5774647887323945E-2"/>
    <x v="4"/>
    <s v="No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304"/>
    <n v="1974"/>
    <n v="50"/>
    <s v="Gen X"/>
    <s v="PhD"/>
    <s v="College"/>
    <s v="Single"/>
    <n v="30899"/>
    <n v="30899"/>
    <s v="Bracket 2"/>
    <n v="1"/>
    <n v="0"/>
    <s v="Parent"/>
    <s v="2012-10-13"/>
    <d v="2014-10-04T00:00:00"/>
    <n v="721"/>
    <n v="35"/>
    <n v="686"/>
    <d v="2012-11-17T00:00:00"/>
    <n v="24"/>
    <n v="0"/>
    <n v="8"/>
    <n v="0"/>
    <n v="0"/>
    <n v="1"/>
    <n v="33"/>
    <n v="4.5769764216366159E-2"/>
    <x v="4"/>
    <s v="No"/>
    <n v="2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401"/>
    <n v="1976"/>
    <n v="48"/>
    <s v="Gen X"/>
    <s v="Postgraduate"/>
    <s v="College"/>
    <s v="Partner"/>
    <n v="26326"/>
    <n v="26326"/>
    <s v="Bracket 2"/>
    <n v="0"/>
    <n v="0"/>
    <s v="Not Parent"/>
    <s v="2013-09-04"/>
    <d v="2014-10-04T00:00:00"/>
    <n v="395"/>
    <n v="12"/>
    <n v="383"/>
    <d v="2013-09-16T00:00:00"/>
    <n v="1"/>
    <n v="0"/>
    <n v="5"/>
    <n v="0"/>
    <n v="3"/>
    <n v="9"/>
    <n v="18"/>
    <n v="4.5569620253164557E-2"/>
    <x v="4"/>
    <s v="No"/>
    <n v="1"/>
    <x v="0"/>
    <n v="3"/>
    <n v="0"/>
    <n v="0"/>
    <x v="0"/>
    <n v="3"/>
    <n v="0"/>
    <n v="0"/>
    <n v="0"/>
    <n v="0"/>
    <n v="0"/>
    <n v="0"/>
    <x v="1"/>
    <n v="0"/>
    <s v="Not Converted"/>
    <x v="1"/>
    <n v="3"/>
    <n v="11"/>
    <n v="0"/>
    <n v="0"/>
    <n v="0"/>
    <n v="0"/>
    <n v="0"/>
    <x v="2"/>
  </r>
  <r>
    <n v="5824"/>
    <n v="1972"/>
    <n v="52"/>
    <s v="Gen X"/>
    <s v="PhD"/>
    <s v="College"/>
    <s v="Partner"/>
    <n v="34578"/>
    <n v="34578"/>
    <s v="Bracket 3"/>
    <n v="2"/>
    <n v="1"/>
    <s v="Parent"/>
    <s v="2014-04-11"/>
    <d v="2014-10-04T00:00:00"/>
    <n v="176"/>
    <n v="1"/>
    <n v="175"/>
    <d v="2014-04-12T00:00:00"/>
    <n v="7"/>
    <n v="0"/>
    <n v="1"/>
    <n v="0"/>
    <n v="0"/>
    <n v="0"/>
    <n v="8"/>
    <n v="4.5454545454545456E-2"/>
    <x v="4"/>
    <s v="No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364"/>
    <n v="1959"/>
    <n v="65"/>
    <s v="Boomers"/>
    <s v="Bachelors"/>
    <s v="College"/>
    <s v="Divorced"/>
    <n v="23295"/>
    <n v="23295"/>
    <s v="Bracket 2"/>
    <n v="0"/>
    <n v="0"/>
    <s v="Not Parent"/>
    <s v="2013-07-13"/>
    <d v="2014-10-04T00:00:00"/>
    <n v="448"/>
    <n v="72"/>
    <n v="376"/>
    <d v="2013-09-23T00:00:00"/>
    <n v="0"/>
    <n v="0"/>
    <n v="1"/>
    <n v="2"/>
    <n v="12"/>
    <n v="5"/>
    <n v="20"/>
    <n v="4.4642857142857144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451"/>
    <n v="1965"/>
    <n v="59"/>
    <s v="Gen X"/>
    <s v="Bachelors"/>
    <s v="College"/>
    <s v="Partner"/>
    <n v="29672"/>
    <n v="29672"/>
    <s v="Bracket 2"/>
    <n v="1"/>
    <n v="1"/>
    <s v="Parent"/>
    <s v="2013-03-12"/>
    <d v="2014-10-04T00:00:00"/>
    <n v="571"/>
    <n v="6"/>
    <n v="565"/>
    <d v="2013-03-18T00:00:00"/>
    <n v="9"/>
    <n v="1"/>
    <n v="3"/>
    <n v="0"/>
    <n v="4"/>
    <n v="8"/>
    <n v="25"/>
    <n v="4.3782837127845885E-2"/>
    <x v="4"/>
    <s v="No"/>
    <n v="1"/>
    <x v="0"/>
    <n v="3"/>
    <n v="0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198"/>
    <n v="1965"/>
    <n v="59"/>
    <s v="Gen X"/>
    <s v="Bachelors"/>
    <s v="College"/>
    <s v="Partner"/>
    <n v="29672"/>
    <n v="29672"/>
    <s v="Bracket 2"/>
    <n v="1"/>
    <n v="1"/>
    <s v="Parent"/>
    <s v="2013-03-12"/>
    <d v="2014-10-04T00:00:00"/>
    <n v="571"/>
    <n v="6"/>
    <n v="565"/>
    <d v="2013-03-18T00:00:00"/>
    <n v="9"/>
    <n v="1"/>
    <n v="3"/>
    <n v="0"/>
    <n v="4"/>
    <n v="8"/>
    <n v="25"/>
    <n v="4.3782837127845885E-2"/>
    <x v="4"/>
    <s v="No"/>
    <n v="1"/>
    <x v="0"/>
    <n v="3"/>
    <n v="0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860"/>
    <n v="1970"/>
    <n v="54"/>
    <s v="Gen X"/>
    <s v="Bachelors"/>
    <s v="College"/>
    <s v="Single"/>
    <n v="24206"/>
    <n v="24206"/>
    <s v="Bracket 2"/>
    <n v="1"/>
    <n v="0"/>
    <s v="Parent"/>
    <s v="2013-03-08"/>
    <d v="2014-10-04T00:00:00"/>
    <n v="575"/>
    <n v="66"/>
    <n v="509"/>
    <d v="2013-05-13T00:00:00"/>
    <n v="7"/>
    <n v="2"/>
    <n v="8"/>
    <n v="3"/>
    <n v="2"/>
    <n v="3"/>
    <n v="25"/>
    <n v="4.3478260869565216E-2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606"/>
    <n v="1971"/>
    <n v="53"/>
    <s v="Gen X"/>
    <s v="Bachelors"/>
    <s v="College"/>
    <s v="Partner"/>
    <n v="38590"/>
    <n v="38590"/>
    <s v="Bracket 3"/>
    <n v="1"/>
    <n v="0"/>
    <s v="Parent"/>
    <s v="2013-05-15"/>
    <d v="2014-10-04T00:00:00"/>
    <n v="507"/>
    <n v="65"/>
    <n v="442"/>
    <d v="2013-07-19T00:00:00"/>
    <n v="3"/>
    <n v="1"/>
    <n v="8"/>
    <n v="4"/>
    <n v="3"/>
    <n v="3"/>
    <n v="22"/>
    <n v="4.3392504930966469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234"/>
    <n v="1973"/>
    <n v="51"/>
    <s v="Gen X"/>
    <s v="High School"/>
    <s v="No College"/>
    <s v="Partner"/>
    <n v="27190"/>
    <n v="27190"/>
    <s v="Bracket 2"/>
    <n v="1"/>
    <n v="0"/>
    <s v="Parent"/>
    <s v="2013-08-15"/>
    <d v="2014-10-04T00:00:00"/>
    <n v="415"/>
    <n v="13"/>
    <n v="402"/>
    <d v="2013-08-28T00:00:00"/>
    <n v="1"/>
    <n v="6"/>
    <n v="7"/>
    <n v="0"/>
    <n v="1"/>
    <n v="3"/>
    <n v="18"/>
    <n v="4.3373493975903614E-2"/>
    <x v="4"/>
    <s v="No"/>
    <n v="1"/>
    <x v="0"/>
    <n v="2"/>
    <n v="1"/>
    <n v="0"/>
    <x v="0"/>
    <n v="8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4808"/>
    <n v="1956"/>
    <n v="68"/>
    <s v="Boomers"/>
    <s v="Bachelors"/>
    <s v="College"/>
    <s v="Married"/>
    <n v="15759"/>
    <n v="15759"/>
    <s v="Bracket 2"/>
    <n v="0"/>
    <n v="0"/>
    <s v="Not Parent"/>
    <s v="2013-09-05"/>
    <d v="2014-10-04T00:00:00"/>
    <n v="394"/>
    <n v="12"/>
    <n v="382"/>
    <d v="2013-09-17T00:00:00"/>
    <n v="1"/>
    <n v="2"/>
    <n v="5"/>
    <n v="6"/>
    <n v="0"/>
    <n v="3"/>
    <n v="17"/>
    <n v="4.3147208121827409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356"/>
    <n v="1957"/>
    <n v="67"/>
    <s v="Boomers"/>
    <s v="PhD"/>
    <s v="College"/>
    <s v="Divorced"/>
    <n v="41437"/>
    <n v="41437"/>
    <s v="Bracket 3"/>
    <n v="1"/>
    <n v="1"/>
    <s v="Parent"/>
    <s v="2012-09-22"/>
    <d v="2014-10-04T00:00:00"/>
    <n v="742"/>
    <n v="5"/>
    <n v="737"/>
    <d v="2012-09-27T00:00:00"/>
    <n v="29"/>
    <n v="0"/>
    <n v="2"/>
    <n v="0"/>
    <n v="0"/>
    <n v="1"/>
    <n v="32"/>
    <n v="4.3126684636118601E-2"/>
    <x v="4"/>
    <s v="No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861"/>
    <n v="1983"/>
    <n v="41"/>
    <s v="Millennials"/>
    <s v="Bachelors"/>
    <s v="College"/>
    <s v="Single"/>
    <n v="24072"/>
    <n v="24072"/>
    <s v="Bracket 2"/>
    <n v="1"/>
    <n v="0"/>
    <s v="Parent"/>
    <s v="2013-04-16"/>
    <d v="2014-10-04T00:00:00"/>
    <n v="536"/>
    <n v="79"/>
    <n v="457"/>
    <d v="2013-07-04T00:00:00"/>
    <n v="9"/>
    <n v="1"/>
    <n v="6"/>
    <n v="3"/>
    <n v="0"/>
    <n v="4"/>
    <n v="23"/>
    <n v="4.2910447761194029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64"/>
    <n v="1979"/>
    <n v="45"/>
    <s v="Gen X"/>
    <s v="Bachelors"/>
    <s v="College"/>
    <s v="Divorced"/>
    <n v="15287"/>
    <n v="15287"/>
    <s v="Bracket 2"/>
    <n v="1"/>
    <n v="0"/>
    <s v="Parent"/>
    <s v="2012-10-10"/>
    <d v="2014-10-04T00:00:00"/>
    <n v="724"/>
    <n v="60"/>
    <n v="664"/>
    <d v="2012-12-09T00:00:00"/>
    <n v="1"/>
    <n v="2"/>
    <n v="8"/>
    <n v="4"/>
    <n v="3"/>
    <n v="13"/>
    <n v="31"/>
    <n v="4.2817679558011051E-2"/>
    <x v="4"/>
    <s v="Yes"/>
    <n v="2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234"/>
    <n v="1979"/>
    <n v="45"/>
    <s v="Gen X"/>
    <s v="Bachelors"/>
    <s v="College"/>
    <s v="Divorced"/>
    <n v="15287"/>
    <n v="15287"/>
    <s v="Bracket 2"/>
    <n v="1"/>
    <n v="0"/>
    <s v="Parent"/>
    <s v="2012-10-10"/>
    <d v="2014-10-04T00:00:00"/>
    <n v="724"/>
    <n v="60"/>
    <n v="664"/>
    <d v="2012-12-09T00:00:00"/>
    <n v="1"/>
    <n v="2"/>
    <n v="8"/>
    <n v="4"/>
    <n v="3"/>
    <n v="13"/>
    <n v="31"/>
    <n v="4.2817679558011051E-2"/>
    <x v="4"/>
    <s v="Yes"/>
    <n v="2"/>
    <x v="0"/>
    <n v="2"/>
    <n v="1"/>
    <n v="1"/>
    <x v="0"/>
    <n v="7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2620"/>
    <n v="1974"/>
    <n v="50"/>
    <s v="Gen X"/>
    <s v="PhD"/>
    <s v="College"/>
    <s v="Married"/>
    <n v="34596"/>
    <n v="34596"/>
    <s v="Bracket 3"/>
    <n v="1"/>
    <n v="0"/>
    <s v="Parent"/>
    <s v="2013-04-13"/>
    <d v="2014-10-04T00:00:00"/>
    <n v="539"/>
    <n v="48"/>
    <n v="491"/>
    <d v="2013-05-31T00:00:00"/>
    <n v="14"/>
    <n v="0"/>
    <n v="2"/>
    <n v="0"/>
    <n v="0"/>
    <n v="7"/>
    <n v="23"/>
    <n v="4.267161410018553E-2"/>
    <x v="4"/>
    <s v="No"/>
    <n v="1"/>
    <x v="0"/>
    <n v="2"/>
    <n v="1"/>
    <n v="0"/>
    <x v="0"/>
    <n v="8"/>
    <n v="0"/>
    <n v="0"/>
    <n v="0"/>
    <n v="0"/>
    <n v="0"/>
    <n v="0"/>
    <x v="1"/>
    <n v="1"/>
    <s v="Not Converted"/>
    <x v="0"/>
    <n v="3"/>
    <n v="11"/>
    <n v="0"/>
    <n v="0"/>
    <n v="0"/>
    <n v="0"/>
    <n v="0"/>
    <x v="2"/>
  </r>
  <r>
    <n v="8254"/>
    <n v="1974"/>
    <n v="50"/>
    <s v="Gen X"/>
    <s v="PhD"/>
    <s v="College"/>
    <s v="Married"/>
    <n v="34596"/>
    <n v="34596"/>
    <s v="Bracket 3"/>
    <n v="1"/>
    <n v="0"/>
    <s v="Parent"/>
    <s v="2013-04-13"/>
    <d v="2014-10-04T00:00:00"/>
    <n v="539"/>
    <n v="48"/>
    <n v="491"/>
    <d v="2013-05-31T00:00:00"/>
    <n v="14"/>
    <n v="0"/>
    <n v="2"/>
    <n v="0"/>
    <n v="0"/>
    <n v="7"/>
    <n v="23"/>
    <n v="4.267161410018553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181"/>
    <n v="1982"/>
    <n v="42"/>
    <s v="Millennials"/>
    <s v="High School"/>
    <s v="No College"/>
    <s v="Single"/>
    <n v="24367"/>
    <n v="24367"/>
    <s v="Bracket 2"/>
    <n v="1"/>
    <n v="0"/>
    <s v="Parent"/>
    <s v="2013-03-20"/>
    <d v="2014-10-04T00:00:00"/>
    <n v="563"/>
    <n v="58"/>
    <n v="505"/>
    <d v="2013-05-17T00:00:00"/>
    <n v="2"/>
    <n v="4"/>
    <n v="2"/>
    <n v="0"/>
    <n v="11"/>
    <n v="5"/>
    <n v="24"/>
    <n v="4.2628774422735348E-2"/>
    <x v="4"/>
    <s v="Yes"/>
    <n v="1"/>
    <x v="0"/>
    <n v="2"/>
    <n v="1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037"/>
    <n v="1976"/>
    <n v="48"/>
    <s v="Gen X"/>
    <s v="Bachelors"/>
    <s v="College"/>
    <s v="Divorced"/>
    <n v="31859"/>
    <n v="31859"/>
    <s v="Bracket 3"/>
    <n v="1"/>
    <n v="0"/>
    <s v="Parent"/>
    <s v="2013-06-14"/>
    <d v="2014-10-04T00:00:00"/>
    <n v="477"/>
    <n v="77"/>
    <n v="400"/>
    <d v="2013-08-30T00:00:00"/>
    <n v="3"/>
    <n v="1"/>
    <n v="3"/>
    <n v="8"/>
    <n v="0"/>
    <n v="5"/>
    <n v="20"/>
    <n v="4.1928721174004195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06"/>
    <n v="1967"/>
    <n v="57"/>
    <s v="Gen X"/>
    <s v="Bachelors"/>
    <s v="College"/>
    <s v="Single"/>
    <n v="25930"/>
    <n v="25930"/>
    <s v="Bracket 2"/>
    <n v="1"/>
    <n v="1"/>
    <s v="Parent"/>
    <s v="2013-10-10"/>
    <d v="2014-10-04T00:00:00"/>
    <n v="359"/>
    <n v="87"/>
    <n v="272"/>
    <d v="2014-01-05T00:00:00"/>
    <n v="6"/>
    <n v="1"/>
    <n v="2"/>
    <n v="2"/>
    <n v="0"/>
    <n v="4"/>
    <n v="15"/>
    <n v="4.1782729805013928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98"/>
    <n v="1987"/>
    <n v="37"/>
    <s v="Millennials"/>
    <s v="Bachelors"/>
    <s v="College"/>
    <s v="Single"/>
    <n v="23442"/>
    <n v="23442"/>
    <s v="Bracket 2"/>
    <n v="1"/>
    <n v="0"/>
    <s v="Parent"/>
    <s v="2012-12-24"/>
    <d v="2014-10-04T00:00:00"/>
    <n v="649"/>
    <n v="71"/>
    <n v="578"/>
    <d v="2013-03-05T00:00:00"/>
    <n v="2"/>
    <n v="0"/>
    <n v="6"/>
    <n v="8"/>
    <n v="6"/>
    <n v="5"/>
    <n v="27"/>
    <n v="4.1602465331278891E-2"/>
    <x v="4"/>
    <s v="Yes"/>
    <n v="1"/>
    <x v="0"/>
    <n v="3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217"/>
    <n v="1975"/>
    <n v="49"/>
    <s v="Gen X"/>
    <s v="Postgraduate"/>
    <s v="College"/>
    <s v="Married"/>
    <n v="37284"/>
    <n v="37284"/>
    <s v="Bracket 3"/>
    <n v="1"/>
    <n v="1"/>
    <s v="Parent"/>
    <s v="2013-03-29"/>
    <d v="2014-10-04T00:00:00"/>
    <n v="554"/>
    <n v="46"/>
    <n v="508"/>
    <d v="2013-05-14T00:00:00"/>
    <n v="11"/>
    <n v="1"/>
    <n v="2"/>
    <n v="2"/>
    <n v="1"/>
    <n v="6"/>
    <n v="23"/>
    <n v="4.1516245487364621E-2"/>
    <x v="4"/>
    <s v="No"/>
    <n v="1"/>
    <x v="0"/>
    <n v="3"/>
    <n v="0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102"/>
    <n v="1975"/>
    <n v="49"/>
    <s v="Gen X"/>
    <s v="Postgraduate"/>
    <s v="College"/>
    <s v="Married"/>
    <n v="37284"/>
    <n v="37284"/>
    <s v="Bracket 3"/>
    <n v="1"/>
    <n v="1"/>
    <s v="Parent"/>
    <s v="2013-03-29"/>
    <d v="2014-10-04T00:00:00"/>
    <n v="554"/>
    <n v="46"/>
    <n v="508"/>
    <d v="2013-05-14T00:00:00"/>
    <n v="11"/>
    <n v="1"/>
    <n v="2"/>
    <n v="2"/>
    <n v="1"/>
    <n v="6"/>
    <n v="23"/>
    <n v="4.1516245487364621E-2"/>
    <x v="4"/>
    <s v="No"/>
    <n v="1"/>
    <x v="0"/>
    <n v="3"/>
    <n v="0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50"/>
    <n v="1947"/>
    <n v="77"/>
    <s v="Boomers"/>
    <s v="High School"/>
    <s v="No College"/>
    <s v="Partner"/>
    <n v="28389"/>
    <n v="28389"/>
    <s v="Bracket 2"/>
    <n v="0"/>
    <n v="0"/>
    <s v="Not Parent"/>
    <s v="2012-11-20"/>
    <d v="2014-10-04T00:00:00"/>
    <n v="683"/>
    <n v="49"/>
    <n v="634"/>
    <d v="2013-01-08T00:00:00"/>
    <n v="1"/>
    <n v="5"/>
    <n v="3"/>
    <n v="7"/>
    <n v="4"/>
    <n v="8"/>
    <n v="28"/>
    <n v="4.0995607613469986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162"/>
    <n v="1956"/>
    <n v="68"/>
    <s v="Boomers"/>
    <s v="Master"/>
    <s v="College"/>
    <s v="Partner"/>
    <n v="14661"/>
    <n v="14661"/>
    <s v="Bracket 2"/>
    <n v="0"/>
    <n v="0"/>
    <s v="Not Parent"/>
    <s v="2013-01-01"/>
    <d v="2014-10-04T00:00:00"/>
    <n v="641"/>
    <n v="88"/>
    <n v="553"/>
    <d v="2013-03-30T00:00:00"/>
    <n v="4"/>
    <n v="1"/>
    <n v="11"/>
    <n v="6"/>
    <n v="2"/>
    <n v="2"/>
    <n v="26"/>
    <n v="4.0561622464898597E-2"/>
    <x v="4"/>
    <s v="Yes"/>
    <n v="1"/>
    <x v="0"/>
    <n v="3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913"/>
    <n v="1984"/>
    <n v="40"/>
    <s v="Millennials"/>
    <s v="Master"/>
    <s v="College"/>
    <s v="Single"/>
    <n v="31385"/>
    <n v="31385"/>
    <s v="Bracket 2"/>
    <n v="1"/>
    <n v="0"/>
    <s v="Parent"/>
    <s v="2012-12-05"/>
    <d v="2014-10-04T00:00:00"/>
    <n v="668"/>
    <n v="56"/>
    <n v="612"/>
    <d v="2013-01-30T00:00:00"/>
    <n v="3"/>
    <n v="2"/>
    <n v="12"/>
    <n v="0"/>
    <n v="1"/>
    <n v="9"/>
    <n v="27"/>
    <n v="4.0419161676646706E-2"/>
    <x v="4"/>
    <s v="Yes"/>
    <n v="1"/>
    <x v="0"/>
    <n v="2"/>
    <n v="1"/>
    <n v="0"/>
    <x v="0"/>
    <n v="8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10398"/>
    <n v="1981"/>
    <n v="43"/>
    <s v="Millennials"/>
    <s v="Postgraduate"/>
    <s v="College"/>
    <s v="Single"/>
    <n v="24336"/>
    <n v="24336"/>
    <s v="Bracket 2"/>
    <n v="1"/>
    <n v="0"/>
    <s v="Parent"/>
    <s v="2012-08-27"/>
    <d v="2014-10-04T00:00:00"/>
    <n v="768"/>
    <n v="82"/>
    <n v="686"/>
    <d v="2012-11-17T00:00:00"/>
    <n v="1"/>
    <n v="6"/>
    <n v="2"/>
    <n v="8"/>
    <n v="2"/>
    <n v="12"/>
    <n v="31"/>
    <n v="4.0364583333333336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369"/>
    <n v="1987"/>
    <n v="37"/>
    <s v="Millennials"/>
    <s v="Bachelors"/>
    <s v="College"/>
    <s v="Partner"/>
    <n v="18227"/>
    <n v="18227"/>
    <s v="Bracket 2"/>
    <n v="1"/>
    <n v="0"/>
    <s v="Parent"/>
    <s v="2012-11-08"/>
    <d v="2014-10-04T00:00:00"/>
    <n v="695"/>
    <n v="21"/>
    <n v="674"/>
    <d v="2012-11-29T00:00:00"/>
    <n v="1"/>
    <n v="2"/>
    <n v="7"/>
    <n v="4"/>
    <n v="3"/>
    <n v="11"/>
    <n v="28"/>
    <n v="4.0287769784172658E-2"/>
    <x v="4"/>
    <s v="No"/>
    <n v="1"/>
    <x v="0"/>
    <n v="2"/>
    <n v="0"/>
    <n v="1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940"/>
    <n v="1986"/>
    <n v="38"/>
    <s v="Millennials"/>
    <s v="Bachelors"/>
    <s v="College"/>
    <s v="Married"/>
    <n v="25252"/>
    <n v="25252"/>
    <s v="Bracket 2"/>
    <n v="1"/>
    <n v="0"/>
    <s v="Parent"/>
    <s v="2013-07-12"/>
    <d v="2014-10-04T00:00:00"/>
    <n v="449"/>
    <n v="26"/>
    <n v="423"/>
    <d v="2013-08-07T00:00:00"/>
    <n v="1"/>
    <n v="3"/>
    <n v="4"/>
    <n v="2"/>
    <n v="2"/>
    <n v="6"/>
    <n v="18"/>
    <n v="4.0089086859688199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754"/>
    <n v="1974"/>
    <n v="50"/>
    <s v="Gen X"/>
    <s v="PhD"/>
    <s v="College"/>
    <s v="Partner"/>
    <n v="45068"/>
    <n v="45068"/>
    <s v="Bracket 3"/>
    <n v="0"/>
    <n v="1"/>
    <s v="Parent"/>
    <s v="2013-05-16"/>
    <d v="2014-10-04T00:00:00"/>
    <n v="506"/>
    <n v="25"/>
    <n v="481"/>
    <d v="2013-06-10T00:00:00"/>
    <n v="14"/>
    <n v="0"/>
    <n v="3"/>
    <n v="0"/>
    <n v="0"/>
    <n v="3"/>
    <n v="20"/>
    <n v="3.9525691699604744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147"/>
    <n v="1971"/>
    <n v="53"/>
    <s v="Gen X"/>
    <s v="Bachelors"/>
    <s v="College"/>
    <s v="Divorced"/>
    <n v="25818"/>
    <n v="25818"/>
    <s v="Bracket 2"/>
    <n v="1"/>
    <n v="0"/>
    <s v="Parent"/>
    <s v="2012-10-18"/>
    <d v="2014-10-04T00:00:00"/>
    <n v="716"/>
    <n v="51"/>
    <n v="665"/>
    <d v="2012-12-08T00:00:00"/>
    <n v="5"/>
    <n v="2"/>
    <n v="8"/>
    <n v="2"/>
    <n v="2"/>
    <n v="9"/>
    <n v="28"/>
    <n v="3.9106145251396648E-2"/>
    <x v="4"/>
    <s v="Yes"/>
    <n v="1"/>
    <x v="0"/>
    <n v="2"/>
    <n v="0"/>
    <n v="1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141"/>
    <n v="1960"/>
    <n v="64"/>
    <s v="Boomers"/>
    <s v="Master"/>
    <s v="College"/>
    <s v="Divorced"/>
    <n v="39228"/>
    <n v="39228"/>
    <s v="Bracket 3"/>
    <n v="0"/>
    <n v="0"/>
    <s v="Not Parent"/>
    <s v="2013-05-10"/>
    <d v="2014-10-04T00:00:00"/>
    <n v="512"/>
    <n v="1"/>
    <n v="511"/>
    <d v="2013-05-11T00:00:00"/>
    <n v="7"/>
    <n v="1"/>
    <n v="6"/>
    <n v="0"/>
    <n v="3"/>
    <n v="3"/>
    <n v="20"/>
    <n v="3.90625E-2"/>
    <x v="4"/>
    <s v="No"/>
    <n v="1"/>
    <x v="0"/>
    <n v="3"/>
    <n v="0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03"/>
    <n v="1968"/>
    <n v="56"/>
    <s v="Gen X"/>
    <s v="Bachelors"/>
    <s v="College"/>
    <s v="Partner"/>
    <n v="40521"/>
    <n v="40521"/>
    <s v="Bracket 3"/>
    <n v="1"/>
    <n v="1"/>
    <s v="Parent"/>
    <s v="2013-04-05"/>
    <d v="2014-10-04T00:00:00"/>
    <n v="547"/>
    <n v="82"/>
    <n v="465"/>
    <d v="2013-06-26T00:00:00"/>
    <n v="12"/>
    <n v="0"/>
    <n v="5"/>
    <n v="0"/>
    <n v="0"/>
    <n v="4"/>
    <n v="21"/>
    <n v="3.8391224862888484E-2"/>
    <x v="4"/>
    <s v="Yes"/>
    <n v="1"/>
    <x v="0"/>
    <n v="2"/>
    <n v="0"/>
    <n v="1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977"/>
    <n v="1985"/>
    <n v="39"/>
    <s v="Millennials"/>
    <s v="High School"/>
    <s v="No College"/>
    <s v="Single"/>
    <n v="16581"/>
    <n v="16581"/>
    <s v="Bracket 2"/>
    <n v="0"/>
    <n v="0"/>
    <s v="Not Parent"/>
    <s v="2013-01-12"/>
    <d v="2014-10-04T00:00:00"/>
    <n v="630"/>
    <n v="51"/>
    <n v="579"/>
    <d v="2013-03-04T00:00:00"/>
    <n v="1"/>
    <n v="3"/>
    <n v="4"/>
    <n v="2"/>
    <n v="3"/>
    <n v="11"/>
    <n v="24"/>
    <n v="3.8095238095238099E-2"/>
    <x v="4"/>
    <s v="Yes"/>
    <n v="1"/>
    <x v="0"/>
    <n v="3"/>
    <n v="0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081"/>
    <n v="1978"/>
    <n v="46"/>
    <s v="Gen X"/>
    <s v="PhD"/>
    <s v="College"/>
    <s v="Married"/>
    <n v="41014"/>
    <n v="41014"/>
    <s v="Bracket 3"/>
    <n v="1"/>
    <n v="0"/>
    <s v="Parent"/>
    <s v="2013-04-22"/>
    <d v="2014-10-04T00:00:00"/>
    <n v="530"/>
    <n v="65"/>
    <n v="465"/>
    <d v="2013-06-26T00:00:00"/>
    <n v="7"/>
    <n v="2"/>
    <n v="6"/>
    <n v="2"/>
    <n v="0"/>
    <n v="3"/>
    <n v="20"/>
    <n v="3.7735849056603772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525"/>
    <n v="1986"/>
    <n v="38"/>
    <s v="Millennials"/>
    <s v="Bachelors"/>
    <s v="College"/>
    <s v="Single"/>
    <n v="26576"/>
    <n v="26576"/>
    <s v="Bracket 2"/>
    <n v="1"/>
    <n v="0"/>
    <s v="Parent"/>
    <s v="2012-10-13"/>
    <d v="2014-10-04T00:00:00"/>
    <n v="721"/>
    <n v="40"/>
    <n v="681"/>
    <d v="2012-11-22T00:00:00"/>
    <n v="10"/>
    <n v="0"/>
    <n v="8"/>
    <n v="0"/>
    <n v="0"/>
    <n v="9"/>
    <n v="27"/>
    <n v="3.7447988904299581E-2"/>
    <x v="4"/>
    <s v="No"/>
    <n v="1"/>
    <x v="0"/>
    <n v="2"/>
    <n v="1"/>
    <n v="0"/>
    <x v="0"/>
    <n v="9"/>
    <n v="0"/>
    <n v="0"/>
    <n v="1"/>
    <n v="0"/>
    <n v="0"/>
    <n v="1"/>
    <x v="3"/>
    <n v="1"/>
    <s v="Converted"/>
    <x v="0"/>
    <n v="3"/>
    <n v="11"/>
    <n v="0"/>
    <n v="0"/>
    <n v="0"/>
    <n v="0"/>
    <n v="0"/>
    <x v="2"/>
  </r>
  <r>
    <n v="5342"/>
    <n v="1976"/>
    <n v="48"/>
    <s v="Gen X"/>
    <s v="High School"/>
    <s v="No College"/>
    <s v="Divorced"/>
    <n v="9548"/>
    <n v="114576"/>
    <s v="Bracket 6"/>
    <n v="1"/>
    <n v="0"/>
    <s v="Parent"/>
    <s v="2012-08-08"/>
    <d v="2014-10-04T00:00:00"/>
    <n v="787"/>
    <n v="31"/>
    <n v="756"/>
    <d v="2012-09-08T00:00:00"/>
    <n v="0"/>
    <n v="1"/>
    <n v="3"/>
    <n v="10"/>
    <n v="6"/>
    <n v="9"/>
    <n v="29"/>
    <n v="3.6848792884371026E-2"/>
    <x v="4"/>
    <s v="No"/>
    <n v="2"/>
    <x v="0"/>
    <n v="3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396"/>
    <n v="1978"/>
    <n v="46"/>
    <s v="Gen X"/>
    <s v="PhD"/>
    <s v="College"/>
    <s v="Married"/>
    <n v="37717"/>
    <n v="37717"/>
    <s v="Bracket 3"/>
    <n v="1"/>
    <n v="0"/>
    <s v="Parent"/>
    <s v="2012-11-23"/>
    <d v="2014-10-04T00:00:00"/>
    <n v="680"/>
    <n v="31"/>
    <n v="649"/>
    <d v="2012-12-24T00:00:00"/>
    <n v="9"/>
    <n v="0"/>
    <n v="6"/>
    <n v="4"/>
    <n v="1"/>
    <n v="5"/>
    <n v="25"/>
    <n v="3.6764705882352942E-2"/>
    <x v="4"/>
    <s v="No"/>
    <n v="1"/>
    <x v="0"/>
    <n v="2"/>
    <n v="1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33"/>
    <n v="1978"/>
    <n v="46"/>
    <s v="Gen X"/>
    <s v="PhD"/>
    <s v="College"/>
    <s v="Married"/>
    <n v="37717"/>
    <n v="37717"/>
    <s v="Bracket 3"/>
    <n v="1"/>
    <n v="0"/>
    <s v="Parent"/>
    <s v="2012-11-23"/>
    <d v="2014-10-04T00:00:00"/>
    <n v="680"/>
    <n v="31"/>
    <n v="649"/>
    <d v="2012-12-24T00:00:00"/>
    <n v="9"/>
    <n v="0"/>
    <n v="6"/>
    <n v="4"/>
    <n v="1"/>
    <n v="5"/>
    <n v="25"/>
    <n v="3.6764705882352942E-2"/>
    <x v="4"/>
    <s v="No"/>
    <n v="1"/>
    <x v="0"/>
    <n v="2"/>
    <n v="1"/>
    <n v="0"/>
    <x v="0"/>
    <n v="9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916"/>
    <n v="1975"/>
    <n v="49"/>
    <s v="Gen X"/>
    <s v="Bachelors"/>
    <s v="College"/>
    <s v="Divorced"/>
    <n v="36627"/>
    <n v="36627"/>
    <s v="Bracket 3"/>
    <n v="2"/>
    <n v="0"/>
    <s v="Parent"/>
    <s v="2013-07-23"/>
    <d v="2014-10-04T00:00:00"/>
    <n v="438"/>
    <n v="78"/>
    <n v="360"/>
    <d v="2013-10-09T00:00:00"/>
    <n v="9"/>
    <n v="1"/>
    <n v="5"/>
    <n v="0"/>
    <n v="0"/>
    <n v="1"/>
    <n v="16"/>
    <n v="3.6529680365296802E-2"/>
    <x v="4"/>
    <s v="Yes"/>
    <n v="1"/>
    <x v="0"/>
    <n v="3"/>
    <n v="0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523"/>
    <n v="1982"/>
    <n v="42"/>
    <s v="Millennials"/>
    <s v="Bachelors"/>
    <s v="College"/>
    <s v="Partner"/>
    <n v="40479"/>
    <n v="40479"/>
    <s v="Bracket 3"/>
    <n v="1"/>
    <n v="0"/>
    <s v="Parent"/>
    <s v="2013-08-17"/>
    <d v="2014-10-04T00:00:00"/>
    <n v="413"/>
    <n v="95"/>
    <n v="318"/>
    <d v="2013-11-20T00:00:00"/>
    <n v="5"/>
    <n v="0"/>
    <n v="8"/>
    <n v="2"/>
    <n v="0"/>
    <n v="0"/>
    <n v="15"/>
    <n v="3.6319612590799029E-2"/>
    <x v="4"/>
    <s v="Yes"/>
    <n v="1"/>
    <x v="0"/>
    <n v="3"/>
    <n v="0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3"/>
    <n v="1953"/>
    <n v="71"/>
    <s v="Boomers"/>
    <s v="PhD"/>
    <s v="College"/>
    <s v="Single"/>
    <n v="51411"/>
    <n v="51411"/>
    <s v="Bracket 3"/>
    <n v="1"/>
    <n v="2"/>
    <s v="Parent"/>
    <s v="2013-05-26"/>
    <d v="2014-10-04T00:00:00"/>
    <n v="496"/>
    <n v="81"/>
    <n v="415"/>
    <d v="2013-08-15T00:00:00"/>
    <n v="14"/>
    <n v="0"/>
    <n v="3"/>
    <n v="0"/>
    <n v="0"/>
    <n v="1"/>
    <n v="18"/>
    <n v="3.6290322580645164E-2"/>
    <x v="4"/>
    <s v="Yes"/>
    <n v="1"/>
    <x v="0"/>
    <n v="3"/>
    <n v="0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790"/>
    <n v="1985"/>
    <n v="39"/>
    <s v="Millennials"/>
    <s v="PhD"/>
    <s v="College"/>
    <s v="Married"/>
    <n v="18169"/>
    <n v="18169"/>
    <s v="Bracket 2"/>
    <n v="1"/>
    <n v="0"/>
    <s v="Parent"/>
    <s v="2013-02-19"/>
    <d v="2014-10-04T00:00:00"/>
    <n v="592"/>
    <n v="40"/>
    <n v="552"/>
    <d v="2013-03-31T00:00:00"/>
    <n v="9"/>
    <n v="0"/>
    <n v="5"/>
    <n v="0"/>
    <n v="0"/>
    <n v="7"/>
    <n v="21"/>
    <n v="3.5472972972972971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261"/>
    <n v="1969"/>
    <n v="55"/>
    <s v="Gen X"/>
    <s v="Bachelors"/>
    <s v="College"/>
    <s v="Married"/>
    <n v="26304"/>
    <n v="26304"/>
    <s v="Bracket 2"/>
    <n v="1"/>
    <n v="0"/>
    <s v="Parent"/>
    <s v="2013-06-23"/>
    <d v="2014-10-04T00:00:00"/>
    <n v="468"/>
    <n v="5"/>
    <n v="463"/>
    <d v="2013-06-28T00:00:00"/>
    <n v="4"/>
    <n v="1"/>
    <n v="5"/>
    <n v="2"/>
    <n v="0"/>
    <n v="4"/>
    <n v="16"/>
    <n v="3.4188034188034191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430"/>
    <n v="1957"/>
    <n v="67"/>
    <s v="Boomers"/>
    <s v="Bachelors"/>
    <s v="College"/>
    <s v="Partner"/>
    <n v="21994"/>
    <n v="21994"/>
    <s v="Bracket 2"/>
    <n v="0"/>
    <n v="1"/>
    <s v="Parent"/>
    <s v="2012-12-24"/>
    <d v="2014-10-04T00:00:00"/>
    <n v="649"/>
    <n v="4"/>
    <n v="645"/>
    <d v="2012-12-28T00:00:00"/>
    <n v="9"/>
    <n v="0"/>
    <n v="6"/>
    <n v="3"/>
    <n v="1"/>
    <n v="3"/>
    <n v="22"/>
    <n v="3.3898305084745763E-2"/>
    <x v="4"/>
    <s v="No"/>
    <n v="1"/>
    <x v="0"/>
    <n v="3"/>
    <n v="0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619"/>
    <n v="1957"/>
    <n v="67"/>
    <s v="Boomers"/>
    <s v="Bachelors"/>
    <s v="College"/>
    <s v="Partner"/>
    <n v="21994"/>
    <n v="21994"/>
    <s v="Bracket 2"/>
    <n v="0"/>
    <n v="1"/>
    <s v="Parent"/>
    <s v="2012-12-24"/>
    <d v="2014-10-04T00:00:00"/>
    <n v="649"/>
    <n v="4"/>
    <n v="645"/>
    <d v="2012-12-28T00:00:00"/>
    <n v="9"/>
    <n v="0"/>
    <n v="6"/>
    <n v="3"/>
    <n v="1"/>
    <n v="3"/>
    <n v="22"/>
    <n v="3.3898305084745763E-2"/>
    <x v="4"/>
    <s v="No"/>
    <n v="1"/>
    <x v="0"/>
    <n v="3"/>
    <n v="0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890"/>
    <n v="1971"/>
    <n v="53"/>
    <s v="Gen X"/>
    <s v="Postgraduate"/>
    <s v="College"/>
    <s v="Partner"/>
    <n v="42033"/>
    <n v="42033"/>
    <s v="Bracket 3"/>
    <n v="1"/>
    <n v="1"/>
    <s v="Parent"/>
    <s v="2012-09-19"/>
    <d v="2014-10-04T00:00:00"/>
    <n v="745"/>
    <n v="95"/>
    <n v="650"/>
    <d v="2012-12-23T00:00:00"/>
    <n v="11"/>
    <n v="1"/>
    <n v="4"/>
    <n v="2"/>
    <n v="0"/>
    <n v="7"/>
    <n v="25"/>
    <n v="3.3557046979865772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119"/>
    <n v="1963"/>
    <n v="61"/>
    <s v="Boomers"/>
    <s v="PhD"/>
    <s v="College"/>
    <s v="Single"/>
    <n v="36736"/>
    <n v="36736"/>
    <s v="Bracket 3"/>
    <n v="1"/>
    <n v="1"/>
    <s v="Parent"/>
    <s v="2013-05-10"/>
    <d v="2014-10-04T00:00:00"/>
    <n v="512"/>
    <n v="52"/>
    <n v="460"/>
    <d v="2013-07-01T00:00:00"/>
    <n v="10"/>
    <n v="0"/>
    <n v="3"/>
    <n v="0"/>
    <n v="0"/>
    <n v="4"/>
    <n v="17"/>
    <n v="3.3203125E-2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029"/>
    <n v="1946"/>
    <n v="78"/>
    <s v="Boomers"/>
    <s v="Bachelors"/>
    <s v="College"/>
    <s v="Married"/>
    <n v="18100"/>
    <n v="18100"/>
    <s v="Bracket 2"/>
    <n v="0"/>
    <n v="0"/>
    <s v="Not Parent"/>
    <s v="2013-08-06"/>
    <d v="2014-10-04T00:00:00"/>
    <n v="424"/>
    <n v="14"/>
    <n v="410"/>
    <d v="2013-08-20T00:00:00"/>
    <n v="3"/>
    <n v="1"/>
    <n v="2"/>
    <n v="4"/>
    <n v="3"/>
    <n v="1"/>
    <n v="14"/>
    <n v="3.3018867924528301E-2"/>
    <x v="4"/>
    <s v="No"/>
    <n v="1"/>
    <x v="0"/>
    <n v="3"/>
    <n v="0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686"/>
    <n v="1965"/>
    <n v="59"/>
    <s v="Gen X"/>
    <s v="PhD"/>
    <s v="College"/>
    <s v="Partner"/>
    <n v="34230"/>
    <n v="34230"/>
    <s v="Bracket 3"/>
    <n v="1"/>
    <n v="1"/>
    <s v="Parent"/>
    <s v="2012-12-26"/>
    <d v="2014-10-04T00:00:00"/>
    <n v="647"/>
    <n v="72"/>
    <n v="575"/>
    <d v="2013-03-08T00:00:00"/>
    <n v="15"/>
    <n v="0"/>
    <n v="4"/>
    <n v="0"/>
    <n v="0"/>
    <n v="2"/>
    <n v="21"/>
    <n v="3.2457496136012363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516"/>
    <n v="1989"/>
    <n v="35"/>
    <s v="Millennials"/>
    <s v="High School"/>
    <s v="No College"/>
    <s v="Married"/>
    <n v="17487"/>
    <n v="17487"/>
    <s v="Bracket 2"/>
    <n v="1"/>
    <n v="0"/>
    <s v="Parent"/>
    <s v="2013-03-18"/>
    <d v="2014-10-04T00:00:00"/>
    <n v="565"/>
    <n v="37"/>
    <n v="528"/>
    <d v="2013-04-24T00:00:00"/>
    <n v="0"/>
    <n v="0"/>
    <n v="1"/>
    <n v="7"/>
    <n v="4"/>
    <n v="6"/>
    <n v="18"/>
    <n v="3.1858407079646017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207"/>
    <n v="1978"/>
    <n v="46"/>
    <s v="Gen X"/>
    <s v="Bachelors"/>
    <s v="College"/>
    <s v="Partner"/>
    <n v="22775"/>
    <n v="22775"/>
    <s v="Bracket 2"/>
    <n v="1"/>
    <n v="0"/>
    <s v="Parent"/>
    <s v="2013-06-19"/>
    <d v="2014-10-04T00:00:00"/>
    <n v="472"/>
    <n v="40"/>
    <n v="432"/>
    <d v="2013-07-29T00:00:00"/>
    <n v="5"/>
    <n v="1"/>
    <n v="8"/>
    <n v="0"/>
    <n v="0"/>
    <n v="1"/>
    <n v="15"/>
    <n v="3.1779661016949151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838"/>
    <n v="1978"/>
    <n v="46"/>
    <s v="Gen X"/>
    <s v="Bachelors"/>
    <s v="College"/>
    <s v="Partner"/>
    <n v="22775"/>
    <n v="22775"/>
    <s v="Bracket 2"/>
    <n v="1"/>
    <n v="0"/>
    <s v="Parent"/>
    <s v="2013-06-19"/>
    <d v="2014-10-04T00:00:00"/>
    <n v="472"/>
    <n v="40"/>
    <n v="432"/>
    <d v="2013-07-29T00:00:00"/>
    <n v="5"/>
    <n v="1"/>
    <n v="8"/>
    <n v="0"/>
    <n v="0"/>
    <n v="1"/>
    <n v="15"/>
    <n v="3.1779661016949151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067"/>
    <n v="1976"/>
    <n v="48"/>
    <s v="Gen X"/>
    <s v="Postgraduate"/>
    <s v="College"/>
    <s v="Partner"/>
    <n v="25176"/>
    <n v="25176"/>
    <s v="Bracket 2"/>
    <n v="1"/>
    <n v="1"/>
    <s v="Parent"/>
    <s v="2013-08-10"/>
    <d v="2014-10-04T00:00:00"/>
    <n v="420"/>
    <n v="79"/>
    <n v="341"/>
    <d v="2013-10-28T00:00:00"/>
    <n v="4"/>
    <n v="0"/>
    <n v="4"/>
    <n v="0"/>
    <n v="0"/>
    <n v="5"/>
    <n v="13"/>
    <n v="3.0952380952380953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375"/>
    <n v="1972"/>
    <n v="52"/>
    <s v="Gen X"/>
    <s v="Bachelors"/>
    <s v="College"/>
    <s v="Partner"/>
    <n v="30261"/>
    <n v="30261"/>
    <s v="Bracket 2"/>
    <n v="1"/>
    <n v="2"/>
    <s v="Parent"/>
    <s v="2012-09-25"/>
    <d v="2014-10-04T00:00:00"/>
    <n v="739"/>
    <n v="75"/>
    <n v="664"/>
    <d v="2012-12-09T00:00:00"/>
    <n v="8"/>
    <n v="0"/>
    <n v="5"/>
    <n v="0"/>
    <n v="3"/>
    <n v="6"/>
    <n v="22"/>
    <n v="2.9769959404600813E-2"/>
    <x v="4"/>
    <s v="Yes"/>
    <n v="1"/>
    <x v="0"/>
    <n v="3"/>
    <n v="0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329"/>
    <n v="1949"/>
    <n v="75"/>
    <s v="Boomers"/>
    <s v="PhD"/>
    <s v="College"/>
    <s v="Divorced"/>
    <n v="35946"/>
    <n v="35946"/>
    <s v="Bracket 3"/>
    <n v="1"/>
    <n v="1"/>
    <s v="Parent"/>
    <s v="2013-09-27"/>
    <d v="2014-10-04T00:00:00"/>
    <n v="372"/>
    <n v="24"/>
    <n v="348"/>
    <d v="2013-10-21T00:00:00"/>
    <n v="8"/>
    <n v="0"/>
    <n v="3"/>
    <n v="0"/>
    <n v="0"/>
    <n v="0"/>
    <n v="11"/>
    <n v="2.9569892473118281E-2"/>
    <x v="4"/>
    <s v="No"/>
    <n v="1"/>
    <x v="0"/>
    <n v="3"/>
    <n v="0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080"/>
    <n v="1986"/>
    <n v="38"/>
    <s v="Millennials"/>
    <s v="Bachelors"/>
    <s v="College"/>
    <s v="Single"/>
    <n v="26816"/>
    <n v="26816"/>
    <s v="Bracket 2"/>
    <n v="0"/>
    <n v="0"/>
    <s v="Not Parent"/>
    <s v="2012-08-17"/>
    <d v="2014-10-04T00:00:00"/>
    <n v="778"/>
    <n v="50"/>
    <n v="728"/>
    <d v="2012-10-06T00:00:00"/>
    <n v="5"/>
    <n v="1"/>
    <n v="6"/>
    <n v="3"/>
    <n v="4"/>
    <n v="3"/>
    <n v="22"/>
    <n v="2.8277634961439587E-2"/>
    <x v="4"/>
    <s v="Yes"/>
    <n v="1"/>
    <x v="0"/>
    <n v="3"/>
    <n v="0"/>
    <n v="0"/>
    <x v="0"/>
    <n v="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795"/>
    <n v="1958"/>
    <n v="66"/>
    <s v="Boomers"/>
    <s v="Master"/>
    <s v="College"/>
    <s v="Single"/>
    <n v="30523"/>
    <n v="30523"/>
    <s v="Bracket 2"/>
    <n v="2"/>
    <n v="1"/>
    <s v="Parent"/>
    <s v="2013-07-01"/>
    <d v="2014-10-04T00:00:00"/>
    <n v="460"/>
    <n v="0"/>
    <n v="460"/>
    <d v="2013-07-01T00:00:00"/>
    <n v="5"/>
    <n v="0"/>
    <n v="3"/>
    <n v="0"/>
    <n v="0"/>
    <n v="5"/>
    <n v="13"/>
    <n v="2.8260869565217391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850"/>
    <n v="1972"/>
    <n v="52"/>
    <s v="Gen X"/>
    <s v="Postgraduate"/>
    <s v="College"/>
    <s v="Married"/>
    <n v="24884"/>
    <n v="24884"/>
    <s v="Bracket 2"/>
    <n v="1"/>
    <n v="0"/>
    <s v="Parent"/>
    <s v="2012-11-29"/>
    <d v="2014-10-04T00:00:00"/>
    <n v="674"/>
    <n v="32"/>
    <n v="642"/>
    <d v="2012-12-31T00:00:00"/>
    <n v="3"/>
    <n v="6"/>
    <n v="7"/>
    <n v="0"/>
    <n v="0"/>
    <n v="3"/>
    <n v="19"/>
    <n v="2.8189910979228485E-2"/>
    <x v="4"/>
    <s v="No"/>
    <n v="1"/>
    <x v="0"/>
    <n v="3"/>
    <n v="0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891"/>
    <n v="1951"/>
    <n v="73"/>
    <s v="Boomers"/>
    <s v="Master"/>
    <s v="College"/>
    <s v="Partner"/>
    <n v="29298"/>
    <n v="29298"/>
    <s v="Bracket 2"/>
    <n v="1"/>
    <n v="1"/>
    <s v="Parent"/>
    <s v="2013-09-07"/>
    <d v="2014-10-04T00:00:00"/>
    <n v="392"/>
    <n v="60"/>
    <n v="332"/>
    <d v="2013-11-06T00:00:00"/>
    <n v="6"/>
    <n v="0"/>
    <n v="2"/>
    <n v="2"/>
    <n v="0"/>
    <n v="1"/>
    <n v="11"/>
    <n v="2.8061224489795918E-2"/>
    <x v="4"/>
    <s v="Yes"/>
    <n v="1"/>
    <x v="0"/>
    <n v="2"/>
    <n v="1"/>
    <n v="0"/>
    <x v="0"/>
    <n v="5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825"/>
    <n v="1953"/>
    <n v="71"/>
    <s v="Boomers"/>
    <s v="Bachelors"/>
    <s v="College"/>
    <s v="Partner"/>
    <n v="41452"/>
    <n v="41452"/>
    <s v="Bracket 3"/>
    <n v="1"/>
    <n v="1"/>
    <s v="Parent"/>
    <s v="2013-03-06"/>
    <d v="2014-10-04T00:00:00"/>
    <n v="577"/>
    <n v="86"/>
    <n v="491"/>
    <d v="2013-05-31T00:00:00"/>
    <n v="13"/>
    <n v="0"/>
    <n v="3"/>
    <n v="0"/>
    <n v="0"/>
    <n v="0"/>
    <n v="16"/>
    <n v="2.7729636048526862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2098"/>
    <n v="1969"/>
    <n v="55"/>
    <s v="Gen X"/>
    <s v="PhD"/>
    <s v="College"/>
    <s v="Married"/>
    <n v="33581"/>
    <n v="33581"/>
    <s v="Bracket 3"/>
    <n v="2"/>
    <n v="0"/>
    <s v="Parent"/>
    <s v="2013-01-08"/>
    <d v="2014-10-04T00:00:00"/>
    <n v="634"/>
    <n v="38"/>
    <n v="596"/>
    <d v="2013-02-15T00:00:00"/>
    <n v="11"/>
    <n v="0"/>
    <n v="5"/>
    <n v="0"/>
    <n v="0"/>
    <n v="1"/>
    <n v="17"/>
    <n v="2.6813880126182965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259"/>
    <n v="1986"/>
    <n v="38"/>
    <s v="Millennials"/>
    <s v="Master"/>
    <s v="College"/>
    <s v="Single"/>
    <n v="19485"/>
    <n v="19485"/>
    <s v="Bracket 2"/>
    <n v="2"/>
    <n v="0"/>
    <s v="Parent"/>
    <s v="2013-09-24"/>
    <d v="2014-10-04T00:00:00"/>
    <n v="375"/>
    <n v="80"/>
    <n v="295"/>
    <d v="2013-12-13T00:00:00"/>
    <n v="6"/>
    <n v="0"/>
    <n v="4"/>
    <n v="0"/>
    <n v="0"/>
    <n v="0"/>
    <n v="10"/>
    <n v="2.6666666666666668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148"/>
    <n v="1975"/>
    <n v="49"/>
    <s v="Gen X"/>
    <s v="Bachelors"/>
    <s v="College"/>
    <s v="Partner"/>
    <n v="22280"/>
    <n v="22280"/>
    <s v="Bracket 2"/>
    <n v="1"/>
    <n v="0"/>
    <s v="Parent"/>
    <s v="2013-05-19"/>
    <d v="2014-10-04T00:00:00"/>
    <n v="503"/>
    <n v="85"/>
    <n v="418"/>
    <d v="2013-08-12T00:00:00"/>
    <n v="2"/>
    <n v="1"/>
    <n v="4"/>
    <n v="3"/>
    <n v="1"/>
    <n v="2"/>
    <n v="13"/>
    <n v="2.584493041749503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907"/>
    <n v="1952"/>
    <n v="72"/>
    <s v="Boomers"/>
    <s v="Master"/>
    <s v="College"/>
    <s v="Married"/>
    <n v="33444"/>
    <n v="33444"/>
    <s v="Bracket 3"/>
    <n v="1"/>
    <n v="1"/>
    <s v="Parent"/>
    <s v="2012-11-03"/>
    <d v="2014-10-04T00:00:00"/>
    <n v="700"/>
    <n v="24"/>
    <n v="676"/>
    <d v="2012-11-27T00:00:00"/>
    <n v="8"/>
    <n v="0"/>
    <n v="8"/>
    <n v="0"/>
    <n v="0"/>
    <n v="2"/>
    <n v="18"/>
    <n v="2.5714285714285714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3525"/>
    <n v="1970"/>
    <n v="54"/>
    <s v="Gen X"/>
    <s v="Bachelors"/>
    <s v="College"/>
    <s v="Partner"/>
    <n v="38200"/>
    <n v="38200"/>
    <s v="Bracket 3"/>
    <n v="1"/>
    <n v="1"/>
    <s v="Parent"/>
    <s v="2012-12-07"/>
    <d v="2014-10-04T00:00:00"/>
    <n v="666"/>
    <n v="19"/>
    <n v="647"/>
    <d v="2012-12-26T00:00:00"/>
    <n v="12"/>
    <n v="0"/>
    <n v="4"/>
    <n v="0"/>
    <n v="0"/>
    <n v="1"/>
    <n v="17"/>
    <n v="2.5525525525525526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5555"/>
    <n v="1975"/>
    <n v="49"/>
    <s v="Gen X"/>
    <s v="Bachelors"/>
    <s v="College"/>
    <s v="Divorced"/>
    <n v="153924"/>
    <n v="153924"/>
    <s v="Bracket 6"/>
    <n v="0"/>
    <n v="0"/>
    <s v="Not Parent"/>
    <s v="2014-02-07"/>
    <d v="2014-10-04T00:00:00"/>
    <n v="239"/>
    <n v="81"/>
    <n v="158"/>
    <d v="2014-04-29T00:00:00"/>
    <n v="1"/>
    <n v="1"/>
    <n v="1"/>
    <n v="1"/>
    <n v="1"/>
    <n v="1"/>
    <n v="6"/>
    <n v="2.5104602510460251E-2"/>
    <x v="4"/>
    <s v="Yes"/>
    <n v="0"/>
    <x v="0"/>
    <n v="0"/>
    <n v="0"/>
    <n v="0"/>
    <x v="0"/>
    <n v="0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692"/>
    <n v="1954"/>
    <n v="70"/>
    <s v="Boomers"/>
    <s v="Bachelors"/>
    <s v="College"/>
    <s v="Partner"/>
    <n v="36807"/>
    <n v="36807"/>
    <s v="Bracket 3"/>
    <n v="1"/>
    <n v="1"/>
    <s v="Parent"/>
    <s v="2012-12-20"/>
    <d v="2014-10-04T00:00:00"/>
    <n v="653"/>
    <n v="88"/>
    <n v="565"/>
    <d v="2013-03-18T00:00:00"/>
    <n v="4"/>
    <n v="2"/>
    <n v="5"/>
    <n v="0"/>
    <n v="0"/>
    <n v="5"/>
    <n v="16"/>
    <n v="2.4502297090352222E-2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530"/>
    <n v="1988"/>
    <n v="36"/>
    <s v="Millennials"/>
    <s v="Bachelors"/>
    <s v="College"/>
    <s v="Married"/>
    <n v="24645"/>
    <n v="24645"/>
    <s v="Bracket 2"/>
    <n v="1"/>
    <n v="0"/>
    <s v="Parent"/>
    <s v="2012-11-01"/>
    <d v="2014-10-04T00:00:00"/>
    <n v="702"/>
    <n v="16"/>
    <n v="686"/>
    <d v="2012-11-17T00:00:00"/>
    <n v="5"/>
    <n v="3"/>
    <n v="4"/>
    <n v="4"/>
    <n v="1"/>
    <n v="0"/>
    <n v="17"/>
    <n v="2.4216524216524215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104"/>
    <n v="1974"/>
    <n v="50"/>
    <s v="Gen X"/>
    <s v="Bachelors"/>
    <s v="College"/>
    <s v="Partner"/>
    <n v="33590"/>
    <n v="33590"/>
    <s v="Bracket 3"/>
    <n v="2"/>
    <n v="1"/>
    <s v="Parent"/>
    <s v="2013-11-03"/>
    <d v="2014-10-04T00:00:00"/>
    <n v="335"/>
    <n v="65"/>
    <n v="270"/>
    <d v="2014-01-07T00:00:00"/>
    <n v="4"/>
    <n v="0"/>
    <n v="2"/>
    <n v="0"/>
    <n v="0"/>
    <n v="2"/>
    <n v="8"/>
    <n v="2.3880597014925373E-2"/>
    <x v="4"/>
    <s v="Yes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553"/>
    <n v="1987"/>
    <n v="37"/>
    <s v="Millennials"/>
    <s v="Bachelors"/>
    <s v="College"/>
    <s v="Married"/>
    <n v="7500"/>
    <n v="90000"/>
    <s v="Bracket 5"/>
    <n v="0"/>
    <n v="0"/>
    <s v="Not Parent"/>
    <s v="2013-01-09"/>
    <d v="2014-10-04T00:00:00"/>
    <n v="633"/>
    <n v="94"/>
    <n v="539"/>
    <d v="2013-04-13T00:00:00"/>
    <n v="0"/>
    <n v="2"/>
    <n v="3"/>
    <n v="4"/>
    <n v="1"/>
    <n v="5"/>
    <n v="15"/>
    <n v="2.3696682464454975E-2"/>
    <x v="4"/>
    <s v="Yes"/>
    <n v="1"/>
    <x v="0"/>
    <n v="3"/>
    <n v="0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0710"/>
    <n v="1979"/>
    <n v="45"/>
    <s v="Gen X"/>
    <s v="Bachelors"/>
    <s v="College"/>
    <s v="Married"/>
    <n v="7500"/>
    <n v="90000"/>
    <s v="Bracket 5"/>
    <n v="0"/>
    <n v="1"/>
    <s v="Parent"/>
    <s v="2012-08-29"/>
    <d v="2014-10-04T00:00:00"/>
    <n v="766"/>
    <n v="61"/>
    <n v="705"/>
    <d v="2012-10-29T00:00:00"/>
    <n v="5"/>
    <n v="2"/>
    <n v="3"/>
    <n v="3"/>
    <n v="0"/>
    <n v="5"/>
    <n v="18"/>
    <n v="2.3498694516971279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4817"/>
    <n v="1956"/>
    <n v="68"/>
    <s v="Boomers"/>
    <s v="Bachelors"/>
    <s v="College"/>
    <s v="Divorced"/>
    <n v="22304"/>
    <n v="22304"/>
    <s v="Bracket 2"/>
    <n v="0"/>
    <n v="0"/>
    <s v="Not Parent"/>
    <s v="2012-08-04"/>
    <d v="2014-10-04T00:00:00"/>
    <n v="791"/>
    <n v="91"/>
    <n v="700"/>
    <d v="2012-11-03T00:00:00"/>
    <n v="3"/>
    <n v="2"/>
    <n v="7"/>
    <n v="0"/>
    <n v="4"/>
    <n v="2"/>
    <n v="18"/>
    <n v="2.2756005056890013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09"/>
    <n v="1982"/>
    <n v="42"/>
    <s v="Millennials"/>
    <s v="Master"/>
    <s v="College"/>
    <s v="Partner"/>
    <n v="27590"/>
    <n v="27590"/>
    <s v="Bracket 2"/>
    <n v="1"/>
    <n v="0"/>
    <s v="Parent"/>
    <s v="2013-04-23"/>
    <d v="2014-10-04T00:00:00"/>
    <n v="529"/>
    <n v="38"/>
    <n v="491"/>
    <d v="2013-05-31T00:00:00"/>
    <n v="6"/>
    <n v="0"/>
    <n v="5"/>
    <n v="0"/>
    <n v="0"/>
    <n v="1"/>
    <n v="12"/>
    <n v="2.2684310018903593E-2"/>
    <x v="4"/>
    <s v="No"/>
    <n v="1"/>
    <x v="0"/>
    <n v="2"/>
    <n v="1"/>
    <n v="0"/>
    <x v="0"/>
    <n v="7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7990"/>
    <n v="1947"/>
    <n v="77"/>
    <s v="Boomers"/>
    <s v="Bachelors"/>
    <s v="College"/>
    <s v="Married"/>
    <n v="27469"/>
    <n v="27469"/>
    <s v="Bracket 2"/>
    <n v="0"/>
    <n v="0"/>
    <s v="Not Parent"/>
    <s v="2012-08-02"/>
    <d v="2014-10-04T00:00:00"/>
    <n v="793"/>
    <n v="2"/>
    <n v="791"/>
    <d v="2012-08-04T00:00:00"/>
    <n v="9"/>
    <n v="1"/>
    <n v="2"/>
    <n v="3"/>
    <n v="2"/>
    <n v="0"/>
    <n v="17"/>
    <n v="2.1437578814627996E-2"/>
    <x v="4"/>
    <s v="No"/>
    <n v="1"/>
    <x v="0"/>
    <n v="3"/>
    <n v="0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9213"/>
    <n v="1970"/>
    <n v="54"/>
    <s v="Gen X"/>
    <s v="Bachelors"/>
    <s v="College"/>
    <s v="Widow"/>
    <n v="31880"/>
    <n v="31880"/>
    <s v="Bracket 3"/>
    <n v="1"/>
    <n v="0"/>
    <s v="Parent"/>
    <s v="2012-10-31"/>
    <d v="2014-10-04T00:00:00"/>
    <n v="703"/>
    <n v="13"/>
    <n v="690"/>
    <d v="2012-11-13T00:00:00"/>
    <n v="4"/>
    <n v="1"/>
    <n v="5"/>
    <n v="2"/>
    <n v="0"/>
    <n v="3"/>
    <n v="15"/>
    <n v="2.1337126600284494E-2"/>
    <x v="4"/>
    <s v="No"/>
    <n v="1"/>
    <x v="0"/>
    <n v="2"/>
    <n v="1"/>
    <n v="0"/>
    <x v="0"/>
    <n v="8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11181"/>
    <n v="1949"/>
    <n v="75"/>
    <s v="Boomers"/>
    <s v="PhD"/>
    <s v="College"/>
    <s v="Married"/>
    <n v="156924"/>
    <n v="156924"/>
    <s v="Bracket 6"/>
    <n v="0"/>
    <n v="0"/>
    <s v="Not Parent"/>
    <s v="2013-08-29"/>
    <d v="2014-10-04T00:00:00"/>
    <n v="401"/>
    <n v="85"/>
    <n v="316"/>
    <d v="2013-11-22T00:00:00"/>
    <n v="2"/>
    <n v="1"/>
    <n v="2"/>
    <n v="1"/>
    <n v="1"/>
    <n v="1"/>
    <n v="8"/>
    <n v="1.9950124688279301E-2"/>
    <x v="4"/>
    <s v="Yes"/>
    <n v="0"/>
    <x v="0"/>
    <n v="0"/>
    <n v="0"/>
    <n v="0"/>
    <x v="0"/>
    <n v="0"/>
    <n v="0"/>
    <n v="0"/>
    <n v="0"/>
    <n v="0"/>
    <n v="0"/>
    <n v="0"/>
    <x v="1"/>
    <n v="0"/>
    <s v="Not Converted"/>
    <x v="0"/>
    <n v="3"/>
    <n v="11"/>
    <n v="0"/>
    <n v="0"/>
    <n v="0"/>
    <n v="1"/>
    <n v="1"/>
    <x v="3"/>
  </r>
  <r>
    <n v="5846"/>
    <n v="1977"/>
    <n v="47"/>
    <s v="Gen X"/>
    <s v="Bachelors"/>
    <s v="College"/>
    <s v="Divorced"/>
    <n v="40246"/>
    <n v="40246"/>
    <s v="Bracket 3"/>
    <n v="1"/>
    <n v="0"/>
    <s v="Parent"/>
    <s v="2012-12-19"/>
    <d v="2014-10-04T00:00:00"/>
    <n v="654"/>
    <n v="68"/>
    <n v="586"/>
    <d v="2013-02-25T00:00:00"/>
    <n v="2"/>
    <n v="1"/>
    <n v="6"/>
    <n v="2"/>
    <n v="1"/>
    <n v="1"/>
    <n v="13"/>
    <n v="1.9877675840978593E-2"/>
    <x v="4"/>
    <s v="Yes"/>
    <n v="1"/>
    <x v="0"/>
    <n v="2"/>
    <n v="1"/>
    <n v="0"/>
    <x v="0"/>
    <n v="6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  <r>
    <n v="6742"/>
    <n v="1979"/>
    <n v="45"/>
    <s v="Gen X"/>
    <s v="Bachelors"/>
    <s v="College"/>
    <s v="Married"/>
    <n v="17688"/>
    <n v="17688"/>
    <s v="Bracket 2"/>
    <n v="1"/>
    <n v="0"/>
    <s v="Parent"/>
    <s v="2013-01-13"/>
    <d v="2014-10-04T00:00:00"/>
    <n v="629"/>
    <n v="82"/>
    <n v="547"/>
    <d v="2013-04-05T00:00:00"/>
    <n v="2"/>
    <n v="2"/>
    <n v="1"/>
    <n v="3"/>
    <n v="1"/>
    <n v="2"/>
    <n v="11"/>
    <n v="1.7488076311605722E-2"/>
    <x v="4"/>
    <s v="Yes"/>
    <n v="1"/>
    <x v="0"/>
    <n v="2"/>
    <n v="1"/>
    <n v="0"/>
    <x v="0"/>
    <n v="8"/>
    <n v="0"/>
    <n v="0"/>
    <n v="0"/>
    <n v="0"/>
    <n v="0"/>
    <n v="0"/>
    <x v="1"/>
    <n v="0"/>
    <s v="Not Converted"/>
    <x v="1"/>
    <n v="3"/>
    <n v="11"/>
    <n v="0"/>
    <n v="0"/>
    <n v="0"/>
    <n v="0"/>
    <n v="0"/>
    <x v="2"/>
  </r>
  <r>
    <n v="11110"/>
    <n v="1973"/>
    <n v="51"/>
    <s v="Gen X"/>
    <s v="Bachelors"/>
    <s v="College"/>
    <s v="Single"/>
    <n v="3502"/>
    <n v="42024"/>
    <s v="Bracket 3"/>
    <n v="1"/>
    <n v="0"/>
    <s v="Parent"/>
    <s v="2013-04-13"/>
    <d v="2014-10-04T00:00:00"/>
    <n v="539"/>
    <n v="56"/>
    <n v="483"/>
    <d v="2013-06-08T00:00:00"/>
    <n v="2"/>
    <n v="1"/>
    <n v="1"/>
    <n v="0"/>
    <n v="0"/>
    <n v="1"/>
    <n v="5"/>
    <n v="9.2764378478664197E-3"/>
    <x v="4"/>
    <s v="Yes"/>
    <n v="0"/>
    <x v="0"/>
    <n v="0"/>
    <n v="0"/>
    <n v="0"/>
    <x v="0"/>
    <n v="14"/>
    <n v="0"/>
    <n v="0"/>
    <n v="0"/>
    <n v="0"/>
    <n v="0"/>
    <n v="0"/>
    <x v="1"/>
    <n v="0"/>
    <s v="Not Converted"/>
    <x v="0"/>
    <n v="3"/>
    <n v="11"/>
    <n v="0"/>
    <n v="0"/>
    <n v="0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45700-F47D-4384-B3BF-F952D5959931}" name="PivotTable5" cacheId="65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15:H18" firstHeaderRow="1" firstDataRow="1" firstDataCol="1" rowPageCount="1" colPageCount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16">
        <item sd="0" x="10"/>
        <item sd="0" x="11"/>
        <item sd="0" x="7"/>
        <item sd="0" x="0"/>
        <item sd="0" x="5"/>
        <item sd="0" x="4"/>
        <item sd="0" x="3"/>
        <item sd="0" x="2"/>
        <item sd="0" x="9"/>
        <item x="1"/>
        <item x="6"/>
        <item x="8"/>
        <item x="12"/>
        <item x="13"/>
        <item x="14"/>
        <item t="default"/>
      </items>
    </pivotField>
    <pivotField dataField="1" compact="0" outline="0" showAll="0">
      <items count="15">
        <item sd="0" x="13"/>
        <item x="12"/>
        <item x="6"/>
        <item x="8"/>
        <item x="0"/>
        <item x="5"/>
        <item x="7"/>
        <item x="1"/>
        <item x="4"/>
        <item x="9"/>
        <item x="3"/>
        <item x="2"/>
        <item x="10"/>
        <item x="11"/>
        <item t="default"/>
      </items>
    </pivotField>
    <pivotField dataField="1" compact="0" outline="0" showAll="0">
      <items count="15">
        <item x="10"/>
        <item x="11"/>
        <item x="13"/>
        <item x="12"/>
        <item x="9"/>
        <item x="6"/>
        <item x="3"/>
        <item x="7"/>
        <item x="5"/>
        <item x="1"/>
        <item x="0"/>
        <item x="4"/>
        <item x="2"/>
        <item x="8"/>
        <item t="default"/>
      </items>
    </pivotField>
    <pivotField compact="0" outline="0" showAll="0"/>
    <pivotField compact="0" outline="0" multipleItemSelectionAllowed="1" showAll="0">
      <items count="3">
        <item h="1" x="0"/>
        <item x="1"/>
        <item t="default"/>
      </items>
    </pivotField>
    <pivotField compact="0" outline="0" multipleItemSelectionAllowed="1" showAll="0">
      <items count="3">
        <item h="1" x="0"/>
        <item x="1"/>
        <item t="default"/>
      </items>
    </pivotField>
    <pivotField axis="axisPage" compact="0" outline="0" multipleItemSelectionAllowed="1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1">
    <pageField fld="33" hier="-1"/>
  </pageFields>
  <dataFields count="3">
    <dataField name="Sum of Web_Orders" fld="27" baseField="0" baseItem="0"/>
    <dataField name="Sum of Catalog_Orders" fld="28" baseField="0" baseItem="0"/>
    <dataField name="Sum of Store_Orders" fld="2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4C8B9-E82C-4B31-A0D2-48753F436ACB}" name="PivotTable4" cacheId="65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15:E18" firstHeaderRow="1" firstDataRow="1" firstDataCol="1" rowPageCount="1" colPageCount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16">
        <item sd="0" x="10"/>
        <item sd="0" x="11"/>
        <item sd="0" x="7"/>
        <item sd="0" x="0"/>
        <item sd="0" x="5"/>
        <item sd="0" x="4"/>
        <item sd="0" x="3"/>
        <item sd="0" x="2"/>
        <item sd="0" x="9"/>
        <item x="1"/>
        <item x="6"/>
        <item x="8"/>
        <item x="12"/>
        <item x="13"/>
        <item x="14"/>
        <item t="default"/>
      </items>
    </pivotField>
    <pivotField dataField="1" compact="0" outline="0" showAll="0">
      <items count="15">
        <item sd="0" x="13"/>
        <item x="12"/>
        <item x="6"/>
        <item x="8"/>
        <item x="0"/>
        <item x="5"/>
        <item x="7"/>
        <item x="1"/>
        <item x="4"/>
        <item x="9"/>
        <item x="3"/>
        <item x="2"/>
        <item x="10"/>
        <item x="11"/>
        <item t="default"/>
      </items>
    </pivotField>
    <pivotField dataField="1" compact="0" outline="0" showAll="0">
      <items count="15">
        <item x="10"/>
        <item x="11"/>
        <item x="13"/>
        <item x="12"/>
        <item x="9"/>
        <item x="6"/>
        <item x="3"/>
        <item x="7"/>
        <item x="5"/>
        <item x="1"/>
        <item x="0"/>
        <item x="4"/>
        <item x="2"/>
        <item x="8"/>
        <item t="default"/>
      </items>
    </pivotField>
    <pivotField compact="0" outline="0" showAll="0"/>
    <pivotField compact="0" outline="0" multipleItemSelectionAllowed="1" showAll="0">
      <items count="3">
        <item h="1" x="0"/>
        <item x="1"/>
        <item t="default"/>
      </items>
    </pivotField>
    <pivotField axis="axisPage" compact="0" outline="0" multipleItemSelectionAllowed="1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1">
    <pageField fld="32" hier="-1"/>
  </pageFields>
  <dataFields count="3">
    <dataField name="Sum of Web_Orders" fld="27" baseField="0" baseItem="0"/>
    <dataField name="Sum of Catalog_Orders" fld="28" baseField="0" baseItem="0"/>
    <dataField name="Sum of Store_Orders" fld="2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D00F4-BF70-49CA-A445-C84846CE5AEE}" name="PivotTable1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F8" firstHeaderRow="0" firstDataRow="1" firstDataCol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3"/>
        <item x="5"/>
        <item x="0"/>
        <item x="2"/>
        <item t="default"/>
      </items>
    </pivotField>
  </pivotFields>
  <rowFields count="1">
    <field x="4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Converted_on_Camp1" fld="31" baseField="0" baseItem="0"/>
    <dataField name="Sum of Converted_on_Camp2" fld="32" baseField="0" baseItem="0"/>
    <dataField name="Sum of Converted_on_Camp3" fld="33" baseField="0" baseItem="0"/>
    <dataField name="Sum of Converted_on_Camp4" fld="34" baseField="0" baseItem="0"/>
    <dataField name="Sum of Converted_on_Camp5" fld="35" baseField="0" baseItem="0"/>
  </dataFields>
  <formats count="6">
    <format dxfId="18">
      <pivotArea dataOnly="0" labelOnly="1" outline="0" fieldPosition="0">
        <references count="1">
          <reference field="46" count="1">
            <x v="4"/>
          </reference>
        </references>
      </pivotArea>
    </format>
    <format dxfId="19">
      <pivotArea dataOnly="0" labelOnly="1" outline="0" fieldPosition="0">
        <references count="1">
          <reference field="46" count="1">
            <x v="5"/>
          </reference>
        </references>
      </pivotArea>
    </format>
    <format dxfId="20">
      <pivotArea dataOnly="0" labelOnly="1" outline="0" fieldPosition="0">
        <references count="1">
          <reference field="46" count="1">
            <x v="3"/>
          </reference>
        </references>
      </pivotArea>
    </format>
    <format dxfId="21">
      <pivotArea dataOnly="0" labelOnly="1" outline="0" fieldPosition="0">
        <references count="1">
          <reference field="46" count="1">
            <x v="2"/>
          </reference>
        </references>
      </pivotArea>
    </format>
    <format dxfId="22">
      <pivotArea dataOnly="0" labelOnly="1" outline="0" fieldPosition="0">
        <references count="1">
          <reference field="46" count="1">
            <x v="1"/>
          </reference>
        </references>
      </pivotArea>
    </format>
    <format dxfId="23">
      <pivotArea dataOnly="0" labelOnly="1" outline="0" fieldPosition="0">
        <references count="1">
          <reference field="46" count="1">
            <x v="0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7B722-8859-4803-8D8C-73B66B625C18}" name="PivotTable7" cacheId="65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15:N18" firstHeaderRow="1" firstDataRow="1" firstDataCol="1" rowPageCount="1" colPageCount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16">
        <item sd="0" x="10"/>
        <item sd="0" x="11"/>
        <item sd="0" x="7"/>
        <item sd="0" x="0"/>
        <item sd="0" x="5"/>
        <item sd="0" x="4"/>
        <item sd="0" x="3"/>
        <item sd="0" x="2"/>
        <item sd="0" x="9"/>
        <item x="1"/>
        <item x="6"/>
        <item x="8"/>
        <item x="12"/>
        <item x="13"/>
        <item x="14"/>
        <item t="default"/>
      </items>
    </pivotField>
    <pivotField dataField="1" compact="0" outline="0" showAll="0">
      <items count="15">
        <item sd="0" x="13"/>
        <item x="12"/>
        <item x="6"/>
        <item x="8"/>
        <item x="0"/>
        <item x="5"/>
        <item x="7"/>
        <item x="1"/>
        <item x="4"/>
        <item x="9"/>
        <item x="3"/>
        <item x="2"/>
        <item x="10"/>
        <item x="11"/>
        <item t="default"/>
      </items>
    </pivotField>
    <pivotField dataField="1" compact="0" outline="0" showAll="0">
      <items count="15">
        <item x="10"/>
        <item x="11"/>
        <item x="13"/>
        <item x="12"/>
        <item x="9"/>
        <item x="6"/>
        <item x="3"/>
        <item x="7"/>
        <item x="5"/>
        <item x="1"/>
        <item x="0"/>
        <item x="4"/>
        <item x="2"/>
        <item x="8"/>
        <item t="default"/>
      </items>
    </pivotField>
    <pivotField compact="0" outline="0" showAll="0"/>
    <pivotField compact="0" outline="0" multipleItemSelectionAllowed="1" showAll="0">
      <items count="3">
        <item h="1" x="0"/>
        <item x="1"/>
        <item t="default"/>
      </items>
    </pivotField>
    <pivotField compact="0" outline="0" multipleItemSelectionAllowed="1" showAll="0">
      <items count="3">
        <item h="1" x="0"/>
        <item x="1"/>
        <item t="default"/>
      </items>
    </pivotField>
    <pivotField compact="0" outline="0" multipleItemSelectionAllowed="1" showAll="0">
      <items count="3">
        <item h="1" x="0"/>
        <item x="1"/>
        <item t="default"/>
      </items>
    </pivotField>
    <pivotField compact="0" outline="0" multipleItemSelectionAllowed="1" showAll="0">
      <items count="3">
        <item h="1" x="0"/>
        <item x="1"/>
        <item t="default"/>
      </items>
    </pivotField>
    <pivotField axis="axisPage" compact="0" outline="0" multipleItemSelectionAllowed="1" showAll="0">
      <items count="3">
        <item h="1"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1">
    <pageField fld="35" hier="-1"/>
  </pageFields>
  <dataFields count="3">
    <dataField name="Sum of Web_Orders" fld="27" baseField="0" baseItem="0"/>
    <dataField name="Sum of Catalog_Orders" fld="28" baseField="0" baseItem="0"/>
    <dataField name="Sum of Store_Orders" fld="2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8A925-59F9-487E-A11B-49BACE3FCF78}" name="PivotTable9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21:E23" firstHeaderRow="1" firstDataRow="1" firstDataCol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h="1" x="0"/>
        <item x="1"/>
        <item t="default"/>
      </items>
    </pivotField>
    <pivotField axis="axisRow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2"/>
  </rowFields>
  <rowItems count="2">
    <i>
      <x v="1"/>
    </i>
    <i t="grand">
      <x/>
    </i>
  </rowItems>
  <colItems count="1">
    <i/>
  </colItems>
  <dataFields count="1">
    <dataField name="Sum of Count_Discounted_Purchases" fld="2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B8659-FB3D-4508-A32A-FC57ABCC94F8}" name="PivotTable2" cacheId="65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5:B18" firstHeaderRow="1" firstDataRow="1" firstDataCol="1" rowPageCount="1" colPageCount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16">
        <item sd="0" x="10"/>
        <item sd="0" x="11"/>
        <item sd="0" x="7"/>
        <item sd="0" x="0"/>
        <item sd="0" x="5"/>
        <item sd="0" x="4"/>
        <item sd="0" x="3"/>
        <item sd="0" x="2"/>
        <item sd="0" x="9"/>
        <item x="1"/>
        <item x="6"/>
        <item x="8"/>
        <item x="12"/>
        <item x="13"/>
        <item x="14"/>
        <item t="default"/>
      </items>
    </pivotField>
    <pivotField dataField="1" compact="0" outline="0" showAll="0">
      <items count="15">
        <item sd="0" x="13"/>
        <item x="12"/>
        <item x="6"/>
        <item x="8"/>
        <item x="0"/>
        <item x="5"/>
        <item x="7"/>
        <item x="1"/>
        <item x="4"/>
        <item x="9"/>
        <item x="3"/>
        <item x="2"/>
        <item x="10"/>
        <item x="11"/>
        <item t="default"/>
      </items>
    </pivotField>
    <pivotField dataField="1" compact="0" outline="0" showAll="0">
      <items count="15">
        <item x="10"/>
        <item x="11"/>
        <item x="13"/>
        <item x="12"/>
        <item x="9"/>
        <item x="6"/>
        <item x="3"/>
        <item x="7"/>
        <item x="5"/>
        <item x="1"/>
        <item x="0"/>
        <item x="4"/>
        <item x="2"/>
        <item x="8"/>
        <item t="default"/>
      </items>
    </pivotField>
    <pivotField compact="0" outline="0" showAll="0"/>
    <pivotField axis="axisPage" compact="0" outline="0" multipleItemSelectionAllowed="1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1">
    <pageField fld="31" hier="-1"/>
  </pageFields>
  <dataFields count="3">
    <dataField name="Sum of Web_Orders" fld="27" baseField="0" baseItem="0"/>
    <dataField name="Sum of Catalog_Orders" fld="28" baseField="0" baseItem="0"/>
    <dataField name="Sum of Store_Orders" fld="2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3FF37-0F81-4D24-BB56-2CAC2DA4F0B9}" name="PivotTable12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21:N23" firstHeaderRow="1" firstDataRow="1" firstDataCol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axis="axisRow" compact="0" outline="0" showAll="0">
      <items count="3">
        <item h="1"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5"/>
  </rowFields>
  <rowItems count="2">
    <i>
      <x v="1"/>
    </i>
    <i t="grand">
      <x/>
    </i>
  </rowItems>
  <colItems count="1">
    <i/>
  </colItems>
  <dataFields count="1">
    <dataField name="Sum of Count_Discounted_Purchases" fld="2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59969-AACC-4017-9758-1E8A9966A046}" name="PivotTable11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21:K23" firstHeaderRow="1" firstDataRow="1" firstDataCol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axis="axisRow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4"/>
  </rowFields>
  <rowItems count="2">
    <i>
      <x v="1"/>
    </i>
    <i t="grand">
      <x/>
    </i>
  </rowItems>
  <colItems count="1">
    <i/>
  </colItems>
  <dataFields count="1">
    <dataField name="Sum of Count_Discounted_Purchases" fld="2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15E09-FA88-4A3E-A07A-BA36F362C394}" name="PivotTable6" cacheId="65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15:K18" firstHeaderRow="1" firstDataRow="1" firstDataCol="1" rowPageCount="1" colPageCount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16">
        <item sd="0" x="10"/>
        <item sd="0" x="11"/>
        <item sd="0" x="7"/>
        <item sd="0" x="0"/>
        <item sd="0" x="5"/>
        <item sd="0" x="4"/>
        <item sd="0" x="3"/>
        <item sd="0" x="2"/>
        <item sd="0" x="9"/>
        <item x="1"/>
        <item x="6"/>
        <item x="8"/>
        <item x="12"/>
        <item x="13"/>
        <item x="14"/>
        <item t="default"/>
      </items>
    </pivotField>
    <pivotField dataField="1" compact="0" outline="0" showAll="0">
      <items count="15">
        <item sd="0" x="13"/>
        <item x="12"/>
        <item x="6"/>
        <item x="8"/>
        <item x="0"/>
        <item x="5"/>
        <item x="7"/>
        <item x="1"/>
        <item x="4"/>
        <item x="9"/>
        <item x="3"/>
        <item x="2"/>
        <item x="10"/>
        <item x="11"/>
        <item t="default"/>
      </items>
    </pivotField>
    <pivotField dataField="1" compact="0" outline="0" showAll="0">
      <items count="15">
        <item x="10"/>
        <item x="11"/>
        <item x="13"/>
        <item x="12"/>
        <item x="9"/>
        <item x="6"/>
        <item x="3"/>
        <item x="7"/>
        <item x="5"/>
        <item x="1"/>
        <item x="0"/>
        <item x="4"/>
        <item x="2"/>
        <item x="8"/>
        <item t="default"/>
      </items>
    </pivotField>
    <pivotField compact="0" outline="0" showAll="0"/>
    <pivotField compact="0" outline="0" multipleItemSelectionAllowed="1" showAll="0">
      <items count="3">
        <item h="1" x="0"/>
        <item x="1"/>
        <item t="default"/>
      </items>
    </pivotField>
    <pivotField compact="0" outline="0" multipleItemSelectionAllowed="1" showAll="0">
      <items count="3">
        <item h="1" x="0"/>
        <item x="1"/>
        <item t="default"/>
      </items>
    </pivotField>
    <pivotField compact="0" outline="0" multipleItemSelectionAllowed="1" showAll="0">
      <items count="3">
        <item h="1" x="0"/>
        <item x="1"/>
        <item t="default"/>
      </items>
    </pivotField>
    <pivotField axis="axisPage" compact="0" outline="0" multipleItemSelectionAllowed="1" showAll="0">
      <items count="3">
        <item h="1" x="0"/>
        <item x="1"/>
        <item t="default"/>
      </items>
    </pivotField>
    <pivotField compact="0" outline="0" showAll="0">
      <items count="3">
        <item h="1"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1">
    <pageField fld="34" hier="-1"/>
  </pageFields>
  <dataFields count="3">
    <dataField name="Sum of Web_Orders" fld="27" baseField="0" baseItem="0"/>
    <dataField name="Sum of Catalog_Orders" fld="28" baseField="0" baseItem="0"/>
    <dataField name="Sum of Store_Orders" fld="2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F71C9-635B-415F-9919-AD03A16B5230}" name="PivotTable10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21:H23" firstHeaderRow="1" firstDataRow="1" firstDataCol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h="1" x="0"/>
        <item x="1"/>
        <item t="default"/>
      </items>
    </pivotField>
    <pivotField compact="0" outline="0" showAll="0">
      <items count="3">
        <item h="1" x="0"/>
        <item x="1"/>
        <item t="default"/>
      </items>
    </pivotField>
    <pivotField axis="axisRow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3"/>
  </rowFields>
  <rowItems count="2">
    <i>
      <x v="1"/>
    </i>
    <i t="grand">
      <x/>
    </i>
  </rowItems>
  <colItems count="1">
    <i/>
  </colItems>
  <dataFields count="1">
    <dataField name="Sum of Count_Discounted_Purchases" fld="2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E071F-079B-4E11-945A-05030ABA0294}" name="PivotTable3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1:B23" firstHeaderRow="1" firstDataRow="1" firstDataCol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1"/>
  </rowFields>
  <rowItems count="2">
    <i>
      <x v="1"/>
    </i>
    <i t="grand">
      <x/>
    </i>
  </rowItems>
  <colItems count="1">
    <i/>
  </colItems>
  <dataFields count="1">
    <dataField name="Sum of Count_Discounted_Purchases" fld="2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53619-6107-4833-9390-D51884E973EF}" name="PivotTable8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1:K8" firstHeaderRow="0" firstDataRow="1" firstDataCol="1"/>
  <pivotFields count="4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3"/>
        <item x="5"/>
        <item x="0"/>
        <item x="2"/>
        <item t="default"/>
      </items>
    </pivotField>
  </pivotFields>
  <rowFields count="1">
    <field x="4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eb_Visits_This_Month" fld="30" baseField="0" baseItem="0"/>
    <dataField name="Sum of Web_Orders" fld="2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B825A-CA1D-4407-B22E-25288D3E5DB5}" name="PivotTable1" cacheId="6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D7:BK10" firstHeaderRow="0" firstDataRow="1" firstDataCol="1" rowPageCount="5" colPageCount="1"/>
  <pivotFields count="5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axis="axisPage" compact="0" outline="0" multipleItemSelectionAllowed="1" showAll="0">
      <items count="6">
        <item x="1"/>
        <item x="0"/>
        <item x="2"/>
        <item h="1" x="3"/>
        <item h="1" x="4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4">
        <item h="1" x="1"/>
        <item x="0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7">
        <item x="0"/>
        <item x="5"/>
        <item x="3"/>
        <item x="4"/>
        <item x="2"/>
        <item x="1"/>
        <item t="default"/>
      </items>
    </pivotField>
    <pivotField compact="0" outline="0" showAll="0"/>
    <pivotField compact="0" outline="0" showAll="0"/>
    <pivotField axis="axisPage" compact="0" outline="0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</pivotFields>
  <rowFields count="1">
    <field x="53"/>
  </rowFields>
  <rowItems count="3"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27" hier="-1"/>
    <pageField fld="42" hier="-1"/>
    <pageField fld="30" hier="-1"/>
    <pageField fld="45" item="0" hier="-1"/>
    <pageField fld="34" item="1" hier="-1"/>
  </pageFields>
  <dataFields count="7">
    <dataField name="Sum of Wine" fld="19" baseField="0" baseItem="0"/>
    <dataField name="Sum of Fruit" fld="20" baseField="0" baseItem="0"/>
    <dataField name="Sum of Meat" fld="21" baseField="0" baseItem="0"/>
    <dataField name="Sum of Fish" fld="22" baseField="0" baseItem="0"/>
    <dataField name="Sum of Sweets" fld="23" baseField="0" baseItem="0"/>
    <dataField name="Sum of Gold" fld="24" baseField="0" baseItem="0"/>
    <dataField name="Sum of Total_Orders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C4823C-AFAC-4F22-BDBF-A8E195BD0731}" name="Table1" displayName="Table1" ref="A3:BB171" totalsRowShown="0">
  <autoFilter ref="A3:BB171" xr:uid="{F5C4823C-AFAC-4F22-BDBF-A8E195BD0731}"/>
  <tableColumns count="54">
    <tableColumn id="1" xr3:uid="{ADB0097B-3B06-434C-9952-362107790978}" name="ID"/>
    <tableColumn id="2" xr3:uid="{CC95FC44-A1AE-48DF-BB9E-32B7E70E1565}" name="Birth_Year"/>
    <tableColumn id="3" xr3:uid="{10BBAA1D-1DFA-4278-A26A-6D5E6267063F}" name="Current Age (2024)"/>
    <tableColumn id="4" xr3:uid="{0309DA06-72A6-4D04-831B-D7348EDA4C27}" name="Generation (2024)"/>
    <tableColumn id="5" xr3:uid="{7740BF13-440C-4997-B6DC-FCA69EA40738}" name="Education"/>
    <tableColumn id="6" xr3:uid="{CFCAEFA7-7F23-4232-A56F-1A9CE467764A}" name="College or No College"/>
    <tableColumn id="7" xr3:uid="{5078285C-C926-4270-B065-52217844B08C}" name="Marital_Status"/>
    <tableColumn id="8" xr3:uid="{86EBCC59-5484-49A0-B4FA-78302906886E}" name="Income (Original)"/>
    <tableColumn id="9" xr3:uid="{9C825C50-CD59-4262-AB7A-9ABD78624E02}" name="Annual Income"/>
    <tableColumn id="10" xr3:uid="{D1739903-0311-437D-A149-A04110C03A74}" name="Income Bracket"/>
    <tableColumn id="11" xr3:uid="{17F1F567-565A-448B-B94D-188A70B4ADE2}" name="Kidhome"/>
    <tableColumn id="12" xr3:uid="{B8684DEB-11A1-482E-A34D-B992085CB96D}" name="Teenhome"/>
    <tableColumn id="13" xr3:uid="{EB0BB8F9-789E-4E47-A543-CFE6F1CA6C67}" name="Parent"/>
    <tableColumn id="14" xr3:uid="{95FC1542-5456-4459-BBCB-ABBDFF141C90}" name="Customer_Since"/>
    <tableColumn id="15" xr3:uid="{44231BA8-341C-401E-B25C-90DB9DBF6B1D}" name="Current Date" dataDxfId="1"/>
    <tableColumn id="16" xr3:uid="{1B561BE7-B918-4AEA-B0EC-C210CDB062E6}" name="Customer Lifetime in Days"/>
    <tableColumn id="17" xr3:uid="{A93050C3-91FF-43B7-93F1-A26B5E165CB3}" name="Days Since Last Purchase"/>
    <tableColumn id="18" xr3:uid="{7EBC06E4-CD6E-4304-AC8C-91E685DB8097}" name="Lifetime in Days minus Last Purchase "/>
    <tableColumn id="19" xr3:uid="{C9F75820-FDC0-4D01-8CE3-78B4BDFD451E}" name="Date of Last Purchase" dataDxfId="0"/>
    <tableColumn id="20" xr3:uid="{34A44983-C5ED-4CF0-AC05-C3DD0CB2D121}" name="Wine"/>
    <tableColumn id="21" xr3:uid="{94093615-AD6A-416F-971A-E5FDB418995D}" name="Fruit"/>
    <tableColumn id="22" xr3:uid="{ECF5CAE5-B63B-46FF-9134-C152C273FAA5}" name="Meat"/>
    <tableColumn id="23" xr3:uid="{49E56B88-ADF7-4150-AD47-336DBC79D9C3}" name="Fish"/>
    <tableColumn id="24" xr3:uid="{4A51197A-92D6-4EFD-A36E-FEE442C111A9}" name="Sweets"/>
    <tableColumn id="25" xr3:uid="{6A865E99-346A-4865-8BE6-005EC58BB1D3}" name="Gold"/>
    <tableColumn id="26" xr3:uid="{B28A7C9D-915D-412E-BF98-7A185330B0F2}" name="Total_Orders"/>
    <tableColumn id="27" xr3:uid="{5A8F954D-4834-4E6E-93E4-96CE4ABFDBE9}" name="Average Orders over Lifetime"/>
    <tableColumn id="28" xr3:uid="{ABCF43A1-2A20-4232-ADC2-26F38F0E81FC}" name="Last Purchase Overdue"/>
    <tableColumn id="29" xr3:uid="{E6267945-69B9-42BF-A0D5-BFEA4FA48A94}" name="User Overdue for Purchase?"/>
    <tableColumn id="30" xr3:uid="{3A6E1494-099A-4E14-9145-07A66001CEF5}" name="Count_Discounted_Purchases"/>
    <tableColumn id="31" xr3:uid="{C47FFA82-E311-4474-8D44-AB3B4050D428}" name="Prefers Discount"/>
    <tableColumn id="32" xr3:uid="{9B866345-BC12-4598-8A16-C963B6CB2FEE}" name="Store_Orders"/>
    <tableColumn id="33" xr3:uid="{CE3227D8-0543-4055-9784-F87B8585236F}" name="Web_Orders"/>
    <tableColumn id="34" xr3:uid="{A97705B6-E626-4CA3-8955-F51FF26834AC}" name="Catalog_Orders"/>
    <tableColumn id="35" xr3:uid="{13DE967A-3C19-40F2-AB10-A0B792BA1C14}" name="First Preference Web, Catalog, or In-Store"/>
    <tableColumn id="36" xr3:uid="{B1B273DA-6F8A-46DC-8AEF-084FA1FEC0EE}" name="Web_Visits_This_Month"/>
    <tableColumn id="37" xr3:uid="{D8CA5581-2707-4DCA-AD00-0F389699DEF0}" name="Converted_on_Camp1"/>
    <tableColumn id="38" xr3:uid="{A11731CA-63A1-45A1-8B4A-D302CE42C55E}" name="Converted_on_Camp2"/>
    <tableColumn id="39" xr3:uid="{C97A8A3A-3293-4F86-868A-B3BF110B17B4}" name="Converted_on_Camp3"/>
    <tableColumn id="40" xr3:uid="{6DF953F9-7D24-4D15-87E9-99538AEE06B5}" name="Converted_on_Camp4"/>
    <tableColumn id="41" xr3:uid="{C1A71445-E28B-4E6E-8BCC-4A8543D256A8}" name="Converted_on_Camp5"/>
    <tableColumn id="42" xr3:uid="{A330B1BA-0877-409A-9154-D241CD4FBF6B}" name="Sum of Conversions"/>
    <tableColumn id="43" xr3:uid="{4123AC58-AED0-4C1A-A189-3585028A80C2}" name="First Campaign Conversion"/>
    <tableColumn id="44" xr3:uid="{2C54795F-BB55-4E1B-AA30-198B41A91350}" name="Converted"/>
    <tableColumn id="45" xr3:uid="{2245AD5A-4626-4969-AEAE-7B84E3516668}" name="Converted Camps 1-5"/>
    <tableColumn id="46" xr3:uid="{0B28A9CA-5BB8-498C-9C1F-6F2AA016B7D4}" name="Complaints_past_2Y"/>
    <tableColumn id="47" xr3:uid="{43184C7D-1D95-482C-84E3-5B35DBBDEABB}" name="CPGA"/>
    <tableColumn id="48" xr3:uid="{9D1FF4AB-9604-43C7-B9B8-C52E3BBB91BF}" name="ARPU"/>
    <tableColumn id="49" xr3:uid="{01FC06E4-7BD0-4512-A644-66C23D7F0D7B}" name="Above-Average Order Volume"/>
    <tableColumn id="50" xr3:uid="{5C14CF74-C67E-49DB-A4CF-BB02AB6FBD85}" name="Above-Average Order Over Lifetime"/>
    <tableColumn id="51" xr3:uid="{F1616E68-FF74-423A-8A8E-E6AD8B56BB28}" name="Above-Average Lifetime"/>
    <tableColumn id="52" xr3:uid="{A4D1F754-C0FC-4813-A19E-83C116968CB4}" name="Above-Average Income"/>
    <tableColumn id="53" xr3:uid="{E22A87A5-A819-4D5A-B88A-EFE10B87D3B2}" name="Total Score"/>
    <tableColumn id="54" xr3:uid="{97A1F8FA-265A-450D-935B-F54BA405E4CF}" name="Correlating Customer Ti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U1" dT="2024-07-25T17:07:37.02" personId="{10B1D57C-F5F2-4AD8-A413-88E1DF61364B}" id="{B7200C56-A20D-421A-9111-D78139CA001F}">
    <text>((cost of equipment + sales expenses) - revenue) / # new subs</text>
  </threadedComment>
  <threadedComment ref="AV1" dT="2024-07-25T17:07:51.10" personId="{10B1D57C-F5F2-4AD8-A413-88E1DF61364B}" id="{D8B1F4F4-29BF-4028-A350-7C01A9C2E544}">
    <text>Rev generated / # of users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U1" dT="2024-07-25T17:07:37.02" personId="{10B1D57C-F5F2-4AD8-A413-88E1DF61364B}" id="{1E89EFB5-0F8C-4B7E-BC79-7ECED2FDD599}">
    <text>((cost of equipment + sales expenses) - revenue) / # new subs</text>
  </threadedComment>
  <threadedComment ref="AV1" dT="2024-07-25T17:07:51.10" personId="{10B1D57C-F5F2-4AD8-A413-88E1DF61364B}" id="{2191B73F-896C-4F8B-A189-29219C02F490}">
    <text>Rev generated / # of users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ivotTable" Target="../pivotTables/pivotTable13.x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208"/>
  <sheetViews>
    <sheetView tabSelected="1" topLeftCell="AA1" workbookViewId="0">
      <selection activeCell="AA1" sqref="AA1"/>
    </sheetView>
  </sheetViews>
  <sheetFormatPr defaultRowHeight="15" customHeight="1"/>
  <cols>
    <col min="3" max="3" width="18" bestFit="1" customWidth="1"/>
    <col min="4" max="4" width="17.42578125" bestFit="1" customWidth="1"/>
    <col min="5" max="5" width="12.7109375" bestFit="1" customWidth="1"/>
    <col min="6" max="6" width="12.7109375" customWidth="1"/>
    <col min="9" max="9" width="17.42578125" bestFit="1" customWidth="1"/>
    <col min="10" max="10" width="17.42578125" customWidth="1"/>
    <col min="13" max="13" width="10.7109375" bestFit="1" customWidth="1"/>
    <col min="14" max="14" width="17.85546875" bestFit="1" customWidth="1"/>
    <col min="15" max="15" width="17.85546875" customWidth="1"/>
    <col min="16" max="16" width="24.5703125" bestFit="1" customWidth="1"/>
    <col min="17" max="17" width="16.28515625" customWidth="1"/>
    <col min="18" max="19" width="14.85546875" customWidth="1"/>
    <col min="20" max="26" width="9.140625" customWidth="1"/>
    <col min="27" max="27" width="27.42578125" customWidth="1"/>
    <col min="28" max="29" width="30.140625" style="12" customWidth="1"/>
    <col min="35" max="35" width="13.28515625" customWidth="1"/>
    <col min="43" max="43" width="21" bestFit="1" customWidth="1"/>
    <col min="44" max="44" width="12.7109375" bestFit="1" customWidth="1"/>
    <col min="45" max="45" width="22.7109375" bestFit="1" customWidth="1"/>
    <col min="49" max="49" width="30.7109375" bestFit="1" customWidth="1"/>
    <col min="50" max="50" width="36" bestFit="1" customWidth="1"/>
    <col min="51" max="51" width="25.28515625" bestFit="1" customWidth="1"/>
    <col min="52" max="52" width="24.5703125" bestFit="1" customWidth="1"/>
    <col min="53" max="53" width="15.7109375" bestFit="1" customWidth="1"/>
    <col min="54" max="54" width="24.42578125" bestFit="1" customWidth="1"/>
  </cols>
  <sheetData>
    <row r="1" spans="1:54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0" t="s">
        <v>27</v>
      </c>
      <c r="AC1" s="10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 spans="1:54">
      <c r="A2">
        <v>477</v>
      </c>
      <c r="B2">
        <v>1986</v>
      </c>
      <c r="C2">
        <f>2024-B2</f>
        <v>38</v>
      </c>
      <c r="D2" t="str">
        <f>VLOOKUP(B2,Reference!$A$1:$B$125, 2)</f>
        <v>Millennials</v>
      </c>
      <c r="E2" t="s">
        <v>54</v>
      </c>
      <c r="F2" t="str">
        <f>IF(E2="High School", "No College", "College")</f>
        <v>College</v>
      </c>
      <c r="G2" t="s">
        <v>55</v>
      </c>
      <c r="H2">
        <v>83512</v>
      </c>
      <c r="I2">
        <v>83512</v>
      </c>
      <c r="J2" s="4" t="s">
        <v>56</v>
      </c>
      <c r="K2">
        <v>0</v>
      </c>
      <c r="L2">
        <v>0</v>
      </c>
      <c r="M2" t="str">
        <f>IF(OR(K2&gt;0, L2&gt;0), "Parent", "Not Parent")</f>
        <v>Not Parent</v>
      </c>
      <c r="N2" t="s">
        <v>57</v>
      </c>
      <c r="O2" s="8">
        <v>41916</v>
      </c>
      <c r="P2" s="9">
        <f>O2-N2</f>
        <v>109</v>
      </c>
      <c r="Q2">
        <v>31</v>
      </c>
      <c r="R2" s="9">
        <f>P2-Q2</f>
        <v>78</v>
      </c>
      <c r="S2" s="8">
        <f>O2-R2</f>
        <v>41838</v>
      </c>
      <c r="T2">
        <v>1060</v>
      </c>
      <c r="U2">
        <v>61</v>
      </c>
      <c r="V2">
        <v>835</v>
      </c>
      <c r="W2">
        <v>80</v>
      </c>
      <c r="X2">
        <v>20</v>
      </c>
      <c r="Y2">
        <v>101</v>
      </c>
      <c r="Z2">
        <v>2157</v>
      </c>
      <c r="AA2">
        <f>Z2/P2</f>
        <v>19.788990825688074</v>
      </c>
      <c r="AB2" t="s">
        <v>58</v>
      </c>
      <c r="AC2" t="s">
        <v>59</v>
      </c>
      <c r="AD2">
        <v>1</v>
      </c>
      <c r="AE2" t="str">
        <f>IF(AD2&gt;3, "Prefers Discount", "Discount Indifferent")</f>
        <v>Discount Indifferent</v>
      </c>
      <c r="AF2">
        <v>10</v>
      </c>
      <c r="AG2">
        <v>4</v>
      </c>
      <c r="AH2">
        <v>7</v>
      </c>
      <c r="AI2" t="str">
        <f>INDEX($AF$1:$AH$1,MATCH(MAX(AF2:AH2),AF2:AH2,0))</f>
        <v>Store_Orders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f>SUM(AK2:AO2)</f>
        <v>4</v>
      </c>
      <c r="AQ2" t="str">
        <f>INDEX($AK$1:$AO$1,MATCH(MAX(AK2:AO2),AK2:AO2,0))</f>
        <v>Converted_on_Camp1</v>
      </c>
      <c r="AR2">
        <v>1</v>
      </c>
      <c r="AS2" t="str">
        <f>IF(OR(AK2&gt;0, AL2&gt;0, AM2&gt;0, AN2&gt;0, AO2&gt;0), "Converted", "Not Converted")</f>
        <v>Converted</v>
      </c>
      <c r="AT2">
        <v>0</v>
      </c>
      <c r="AU2">
        <v>3</v>
      </c>
      <c r="AV2">
        <v>11</v>
      </c>
      <c r="AW2">
        <f>IF(Z2&gt;607, 4, 0)</f>
        <v>4</v>
      </c>
      <c r="AX2">
        <f>IF(AA2&gt;1.6588, 3, 0)</f>
        <v>3</v>
      </c>
      <c r="AY2">
        <f>IF(P2&gt;401, 2, 0)</f>
        <v>0</v>
      </c>
      <c r="AZ2">
        <f>IF(I2&gt;52915.77, 1, 0)</f>
        <v>1</v>
      </c>
      <c r="BA2">
        <f>SUM(AW2:AZ2)</f>
        <v>8</v>
      </c>
      <c r="BB2" t="str">
        <f>VLOOKUP(BA2,'Standard Deviations'!$L$1:$M$11,2,TRUE)</f>
        <v>Platinum</v>
      </c>
    </row>
    <row r="3" spans="1:54">
      <c r="A3">
        <v>2781</v>
      </c>
      <c r="B3">
        <v>1981</v>
      </c>
      <c r="C3">
        <f>2024-B3</f>
        <v>43</v>
      </c>
      <c r="D3" t="str">
        <f>VLOOKUP(B3,Reference!$A$1:$B$125, 2)</f>
        <v>Millennials</v>
      </c>
      <c r="E3" t="s">
        <v>54</v>
      </c>
      <c r="F3" t="str">
        <f>IF(E3="High School", "No College", "College")</f>
        <v>College</v>
      </c>
      <c r="G3" t="s">
        <v>60</v>
      </c>
      <c r="H3">
        <v>72066</v>
      </c>
      <c r="I3">
        <v>72066</v>
      </c>
      <c r="J3" s="4" t="s">
        <v>61</v>
      </c>
      <c r="K3">
        <v>0</v>
      </c>
      <c r="L3">
        <v>0</v>
      </c>
      <c r="M3" t="str">
        <f>IF(OR(K3&gt;0, L3&gt;0), "Parent", "Not Parent")</f>
        <v>Not Parent</v>
      </c>
      <c r="N3" t="s">
        <v>62</v>
      </c>
      <c r="O3" s="8">
        <v>41916</v>
      </c>
      <c r="P3" s="9">
        <f>O3-N3</f>
        <v>103</v>
      </c>
      <c r="Q3">
        <v>55</v>
      </c>
      <c r="R3" s="9">
        <f>P3-Q3</f>
        <v>48</v>
      </c>
      <c r="S3" s="8">
        <f>O3-R3</f>
        <v>41868</v>
      </c>
      <c r="T3">
        <v>1003</v>
      </c>
      <c r="U3">
        <v>34</v>
      </c>
      <c r="V3">
        <v>536</v>
      </c>
      <c r="W3">
        <v>134</v>
      </c>
      <c r="X3">
        <v>51</v>
      </c>
      <c r="Y3">
        <v>34</v>
      </c>
      <c r="Z3">
        <v>1792</v>
      </c>
      <c r="AA3">
        <f>Z3/P3</f>
        <v>17.398058252427184</v>
      </c>
      <c r="AB3" s="13" t="s">
        <v>58</v>
      </c>
      <c r="AC3" s="13" t="s">
        <v>63</v>
      </c>
      <c r="AD3">
        <v>1</v>
      </c>
      <c r="AE3" t="str">
        <f>IF(AD3&gt;3, "Prefers Discount", "Discount Indifferent")</f>
        <v>Discount Indifferent</v>
      </c>
      <c r="AF3">
        <v>6</v>
      </c>
      <c r="AG3">
        <v>4</v>
      </c>
      <c r="AH3">
        <v>6</v>
      </c>
      <c r="AI3" t="str">
        <f>INDEX($AF$1:$AH$1,MATCH(MAX(AF3:AH3),AF3:AH3,0))</f>
        <v>Store_Orders</v>
      </c>
      <c r="AJ3">
        <v>2</v>
      </c>
      <c r="AK3">
        <v>1</v>
      </c>
      <c r="AL3">
        <v>0</v>
      </c>
      <c r="AM3">
        <v>0</v>
      </c>
      <c r="AN3">
        <v>0</v>
      </c>
      <c r="AO3">
        <v>1</v>
      </c>
      <c r="AP3">
        <f>SUM(AK3:AO3)</f>
        <v>2</v>
      </c>
      <c r="AQ3" t="str">
        <f>INDEX($AK$1:$AO$1,MATCH(MAX(AK3:AO3),AK3:AO3,0))</f>
        <v>Converted_on_Camp1</v>
      </c>
      <c r="AR3">
        <v>1</v>
      </c>
      <c r="AS3" t="str">
        <f>IF(OR(AK3&gt;0, AL3&gt;0, AM3&gt;0, AN3&gt;0, AO3&gt;0), "Converted", "Not Converted")</f>
        <v>Converted</v>
      </c>
      <c r="AT3">
        <v>0</v>
      </c>
      <c r="AU3">
        <v>3</v>
      </c>
      <c r="AV3">
        <v>11</v>
      </c>
      <c r="AW3">
        <f>IF(Z3&gt;607, 4, 0)</f>
        <v>4</v>
      </c>
      <c r="AX3">
        <f>IF(AA3&gt;1.6588, 3, 0)</f>
        <v>3</v>
      </c>
      <c r="AY3">
        <f>IF(P3&gt;401, 2, 0)</f>
        <v>0</v>
      </c>
      <c r="AZ3">
        <f>IF(I3&gt;52915.77, 1, 0)</f>
        <v>1</v>
      </c>
      <c r="BA3">
        <f>SUM(AW3:AZ3)</f>
        <v>8</v>
      </c>
      <c r="BB3" t="str">
        <f>VLOOKUP(BA3,'Standard Deviations'!$L$1:$M$11,2,TRUE)</f>
        <v>Platinum</v>
      </c>
    </row>
    <row r="4" spans="1:54">
      <c r="A4">
        <v>2939</v>
      </c>
      <c r="B4">
        <v>1970</v>
      </c>
      <c r="C4">
        <f>2024-B4</f>
        <v>54</v>
      </c>
      <c r="D4" t="str">
        <f>VLOOKUP(B4,Reference!$A$1:$B$125, 2)</f>
        <v>Gen X</v>
      </c>
      <c r="E4" t="s">
        <v>64</v>
      </c>
      <c r="F4" t="str">
        <f>IF(E4="High School", "No College", "College")</f>
        <v>College</v>
      </c>
      <c r="G4" t="s">
        <v>65</v>
      </c>
      <c r="H4">
        <v>79419</v>
      </c>
      <c r="I4">
        <v>79419</v>
      </c>
      <c r="J4" s="4" t="s">
        <v>56</v>
      </c>
      <c r="K4">
        <v>0</v>
      </c>
      <c r="L4">
        <v>0</v>
      </c>
      <c r="M4" t="str">
        <f>IF(OR(K4&gt;0, L4&gt;0), "Parent", "Not Parent")</f>
        <v>Not Parent</v>
      </c>
      <c r="N4" t="s">
        <v>66</v>
      </c>
      <c r="O4" s="8">
        <v>41916</v>
      </c>
      <c r="P4" s="9">
        <f>O4-N4</f>
        <v>104</v>
      </c>
      <c r="Q4">
        <v>96</v>
      </c>
      <c r="R4" s="9">
        <f>P4-Q4</f>
        <v>8</v>
      </c>
      <c r="S4" s="8">
        <f>O4-R4</f>
        <v>41908</v>
      </c>
      <c r="T4">
        <v>751</v>
      </c>
      <c r="U4">
        <v>127</v>
      </c>
      <c r="V4">
        <v>687</v>
      </c>
      <c r="W4">
        <v>20</v>
      </c>
      <c r="X4">
        <v>15</v>
      </c>
      <c r="Y4">
        <v>31</v>
      </c>
      <c r="Z4">
        <v>1631</v>
      </c>
      <c r="AA4">
        <f>Z4/P4</f>
        <v>15.682692307692308</v>
      </c>
      <c r="AB4" s="13" t="s">
        <v>58</v>
      </c>
      <c r="AC4" s="13" t="s">
        <v>63</v>
      </c>
      <c r="AD4">
        <v>1</v>
      </c>
      <c r="AE4" t="str">
        <f>IF(AD4&gt;3, "Prefers Discount", "Discount Indifferent")</f>
        <v>Discount Indifferent</v>
      </c>
      <c r="AF4">
        <v>4</v>
      </c>
      <c r="AG4">
        <v>4</v>
      </c>
      <c r="AH4">
        <v>6</v>
      </c>
      <c r="AI4" t="str">
        <f>INDEX($AF$1:$AH$1,MATCH(MAX(AF4:AH4),AF4:AH4,0))</f>
        <v>Catalog_Orders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f>SUM(AK4:AO4)</f>
        <v>0</v>
      </c>
      <c r="AQ4" t="s">
        <v>67</v>
      </c>
      <c r="AR4">
        <v>0</v>
      </c>
      <c r="AS4" t="str">
        <f>IF(OR(AK4&gt;0, AL4&gt;0, AM4&gt;0, AN4&gt;0, AO4&gt;0), "Converted", "Not Converted")</f>
        <v>Not Converted</v>
      </c>
      <c r="AT4">
        <v>0</v>
      </c>
      <c r="AU4">
        <v>3</v>
      </c>
      <c r="AV4">
        <v>11</v>
      </c>
      <c r="AW4">
        <f>IF(Z4&gt;607, 4, 0)</f>
        <v>4</v>
      </c>
      <c r="AX4">
        <f>IF(AA4&gt;1.6588, 3, 0)</f>
        <v>3</v>
      </c>
      <c r="AY4">
        <f>IF(P4&gt;401, 2, 0)</f>
        <v>0</v>
      </c>
      <c r="AZ4">
        <f>IF(I4&gt;52915.77, 1, 0)</f>
        <v>1</v>
      </c>
      <c r="BA4">
        <f>SUM(AW4:AZ4)</f>
        <v>8</v>
      </c>
      <c r="BB4" t="str">
        <f>VLOOKUP(BA4,'Standard Deviations'!$L$1:$M$11,2,TRUE)</f>
        <v>Platinum</v>
      </c>
    </row>
    <row r="5" spans="1:54">
      <c r="A5">
        <v>1127</v>
      </c>
      <c r="B5">
        <v>1973</v>
      </c>
      <c r="C5">
        <f>2024-B5</f>
        <v>51</v>
      </c>
      <c r="D5" t="str">
        <f>VLOOKUP(B5,Reference!$A$1:$B$125, 2)</f>
        <v>Gen X</v>
      </c>
      <c r="E5" t="s">
        <v>68</v>
      </c>
      <c r="F5" t="str">
        <f>IF(E5="High School", "No College", "College")</f>
        <v>College</v>
      </c>
      <c r="G5" t="s">
        <v>55</v>
      </c>
      <c r="H5">
        <v>85844</v>
      </c>
      <c r="I5">
        <v>85844</v>
      </c>
      <c r="J5" s="4" t="s">
        <v>56</v>
      </c>
      <c r="K5">
        <v>0</v>
      </c>
      <c r="L5">
        <v>0</v>
      </c>
      <c r="M5" t="str">
        <f>IF(OR(K5&gt;0, L5&gt;0), "Parent", "Not Parent")</f>
        <v>Not Parent</v>
      </c>
      <c r="N5" t="s">
        <v>69</v>
      </c>
      <c r="O5" s="8">
        <v>41916</v>
      </c>
      <c r="P5" s="9">
        <f>O5-N5</f>
        <v>128</v>
      </c>
      <c r="Q5">
        <v>62</v>
      </c>
      <c r="R5" s="9">
        <f>P5-Q5</f>
        <v>66</v>
      </c>
      <c r="S5" s="8">
        <f>O5-R5</f>
        <v>41850</v>
      </c>
      <c r="T5">
        <v>938</v>
      </c>
      <c r="U5">
        <v>19</v>
      </c>
      <c r="V5">
        <v>843</v>
      </c>
      <c r="W5">
        <v>25</v>
      </c>
      <c r="X5">
        <v>95</v>
      </c>
      <c r="Y5">
        <v>38</v>
      </c>
      <c r="Z5">
        <v>1958</v>
      </c>
      <c r="AA5">
        <f>Z5/P5</f>
        <v>15.296875</v>
      </c>
      <c r="AB5" s="13" t="s">
        <v>58</v>
      </c>
      <c r="AC5" s="13" t="s">
        <v>63</v>
      </c>
      <c r="AD5">
        <v>1</v>
      </c>
      <c r="AE5" t="str">
        <f>IF(AD5&gt;3, "Prefers Discount", "Discount Indifferent")</f>
        <v>Discount Indifferent</v>
      </c>
      <c r="AF5">
        <v>7</v>
      </c>
      <c r="AG5">
        <v>6</v>
      </c>
      <c r="AH5">
        <v>6</v>
      </c>
      <c r="AI5" t="str">
        <f>INDEX($AF$1:$AH$1,MATCH(MAX(AF5:AH5),AF5:AH5,0))</f>
        <v>Store_Orders</v>
      </c>
      <c r="AJ5">
        <v>2</v>
      </c>
      <c r="AK5">
        <v>0</v>
      </c>
      <c r="AL5">
        <v>0</v>
      </c>
      <c r="AM5">
        <v>0</v>
      </c>
      <c r="AN5">
        <v>0</v>
      </c>
      <c r="AO5">
        <v>1</v>
      </c>
      <c r="AP5">
        <f>SUM(AK5:AO5)</f>
        <v>1</v>
      </c>
      <c r="AQ5" t="str">
        <f>INDEX($AK$1:$AO$1,MATCH(MAX(AK5:AO5),AK5:AO5,0))</f>
        <v>Converted_on_Camp5</v>
      </c>
      <c r="AR5">
        <v>1</v>
      </c>
      <c r="AS5" t="str">
        <f>IF(OR(AK5&gt;0, AL5&gt;0, AM5&gt;0, AN5&gt;0, AO5&gt;0), "Converted", "Not Converted")</f>
        <v>Converted</v>
      </c>
      <c r="AT5">
        <v>0</v>
      </c>
      <c r="AU5">
        <v>3</v>
      </c>
      <c r="AV5">
        <v>11</v>
      </c>
      <c r="AW5">
        <f>IF(Z5&gt;607, 4, 0)</f>
        <v>4</v>
      </c>
      <c r="AX5">
        <f>IF(AA5&gt;1.6588, 3, 0)</f>
        <v>3</v>
      </c>
      <c r="AY5">
        <f>IF(P5&gt;401, 2, 0)</f>
        <v>0</v>
      </c>
      <c r="AZ5">
        <f>IF(I5&gt;52915.77, 1, 0)</f>
        <v>1</v>
      </c>
      <c r="BA5">
        <f>SUM(AW5:AZ5)</f>
        <v>8</v>
      </c>
      <c r="BB5" t="str">
        <f>VLOOKUP(BA5,'Standard Deviations'!$L$1:$M$11,2,TRUE)</f>
        <v>Platinum</v>
      </c>
    </row>
    <row r="6" spans="1:54">
      <c r="A6">
        <v>1225</v>
      </c>
      <c r="B6">
        <v>1963</v>
      </c>
      <c r="C6">
        <f>2024-B6</f>
        <v>61</v>
      </c>
      <c r="D6" t="str">
        <f>VLOOKUP(B6,Reference!$A$1:$B$125, 2)</f>
        <v>Boomers</v>
      </c>
      <c r="E6" t="s">
        <v>54</v>
      </c>
      <c r="F6" t="str">
        <f>IF(E6="High School", "No College", "College")</f>
        <v>College</v>
      </c>
      <c r="G6" t="s">
        <v>55</v>
      </c>
      <c r="H6">
        <v>80124</v>
      </c>
      <c r="I6">
        <v>80124</v>
      </c>
      <c r="J6" s="4" t="s">
        <v>56</v>
      </c>
      <c r="K6">
        <v>0</v>
      </c>
      <c r="L6">
        <v>0</v>
      </c>
      <c r="M6" t="str">
        <f>IF(OR(K6&gt;0, L6&gt;0), "Parent", "Not Parent")</f>
        <v>Not Parent</v>
      </c>
      <c r="N6" t="s">
        <v>70</v>
      </c>
      <c r="O6" s="8">
        <v>41916</v>
      </c>
      <c r="P6" s="9">
        <f>O6-N6</f>
        <v>100</v>
      </c>
      <c r="Q6">
        <v>47</v>
      </c>
      <c r="R6" s="9">
        <f>P6-Q6</f>
        <v>53</v>
      </c>
      <c r="S6" s="8">
        <f>O6-R6</f>
        <v>41863</v>
      </c>
      <c r="T6">
        <v>483</v>
      </c>
      <c r="U6">
        <v>84</v>
      </c>
      <c r="V6">
        <v>398</v>
      </c>
      <c r="W6">
        <v>205</v>
      </c>
      <c r="X6">
        <v>84</v>
      </c>
      <c r="Y6">
        <v>241</v>
      </c>
      <c r="Z6">
        <v>1495</v>
      </c>
      <c r="AA6">
        <f>Z6/P6</f>
        <v>14.95</v>
      </c>
      <c r="AB6" s="13" t="s">
        <v>58</v>
      </c>
      <c r="AC6" s="13" t="s">
        <v>63</v>
      </c>
      <c r="AD6">
        <v>1</v>
      </c>
      <c r="AE6" t="str">
        <f>IF(AD6&gt;3, "Prefers Discount", "Discount Indifferent")</f>
        <v>Discount Indifferent</v>
      </c>
      <c r="AF6">
        <v>8</v>
      </c>
      <c r="AG6">
        <v>3</v>
      </c>
      <c r="AH6">
        <v>7</v>
      </c>
      <c r="AI6" t="str">
        <f>INDEX($AF$1:$AH$1,MATCH(MAX(AF6:AH6),AF6:AH6,0))</f>
        <v>Store_Orders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f>SUM(AK6:AO6)</f>
        <v>1</v>
      </c>
      <c r="AQ6" t="str">
        <f>INDEX($AK$1:$AO$1,MATCH(MAX(AK6:AO6),AK6:AO6,0))</f>
        <v>Converted_on_Camp3</v>
      </c>
      <c r="AR6">
        <v>1</v>
      </c>
      <c r="AS6" t="str">
        <f>IF(OR(AK6&gt;0, AL6&gt;0, AM6&gt;0, AN6&gt;0, AO6&gt;0), "Converted", "Not Converted")</f>
        <v>Converted</v>
      </c>
      <c r="AT6">
        <v>0</v>
      </c>
      <c r="AU6">
        <v>3</v>
      </c>
      <c r="AV6">
        <v>11</v>
      </c>
      <c r="AW6">
        <f>IF(Z6&gt;607, 4, 0)</f>
        <v>4</v>
      </c>
      <c r="AX6">
        <f>IF(AA6&gt;1.6588, 3, 0)</f>
        <v>3</v>
      </c>
      <c r="AY6">
        <f>IF(P6&gt;401, 2, 0)</f>
        <v>0</v>
      </c>
      <c r="AZ6">
        <f>IF(I6&gt;52915.77, 1, 0)</f>
        <v>1</v>
      </c>
      <c r="BA6">
        <f>SUM(AW6:AZ6)</f>
        <v>8</v>
      </c>
      <c r="BB6" t="str">
        <f>VLOOKUP(BA6,'Standard Deviations'!$L$1:$M$11,2,TRUE)</f>
        <v>Platinum</v>
      </c>
    </row>
    <row r="7" spans="1:54">
      <c r="A7">
        <v>7059</v>
      </c>
      <c r="B7">
        <v>1963</v>
      </c>
      <c r="C7">
        <f>2024-B7</f>
        <v>61</v>
      </c>
      <c r="D7" t="str">
        <f>VLOOKUP(B7,Reference!$A$1:$B$125, 2)</f>
        <v>Boomers</v>
      </c>
      <c r="E7" t="s">
        <v>54</v>
      </c>
      <c r="F7" t="str">
        <f>IF(E7="High School", "No College", "College")</f>
        <v>College</v>
      </c>
      <c r="G7" t="s">
        <v>55</v>
      </c>
      <c r="H7">
        <v>80124</v>
      </c>
      <c r="I7">
        <v>80124</v>
      </c>
      <c r="J7" s="4" t="s">
        <v>56</v>
      </c>
      <c r="K7">
        <v>0</v>
      </c>
      <c r="L7">
        <v>0</v>
      </c>
      <c r="M7" t="str">
        <f>IF(OR(K7&gt;0, L7&gt;0), "Parent", "Not Parent")</f>
        <v>Not Parent</v>
      </c>
      <c r="N7" t="s">
        <v>70</v>
      </c>
      <c r="O7" s="8">
        <v>41916</v>
      </c>
      <c r="P7" s="9">
        <f>O7-N7</f>
        <v>100</v>
      </c>
      <c r="Q7">
        <v>47</v>
      </c>
      <c r="R7" s="9">
        <f>P7-Q7</f>
        <v>53</v>
      </c>
      <c r="S7" s="8">
        <f>O7-R7</f>
        <v>41863</v>
      </c>
      <c r="T7">
        <v>483</v>
      </c>
      <c r="U7">
        <v>84</v>
      </c>
      <c r="V7">
        <v>398</v>
      </c>
      <c r="W7">
        <v>205</v>
      </c>
      <c r="X7">
        <v>84</v>
      </c>
      <c r="Y7">
        <v>241</v>
      </c>
      <c r="Z7">
        <v>1495</v>
      </c>
      <c r="AA7">
        <f>Z7/P7</f>
        <v>14.95</v>
      </c>
      <c r="AB7" s="13" t="s">
        <v>58</v>
      </c>
      <c r="AC7" s="13" t="s">
        <v>63</v>
      </c>
      <c r="AD7">
        <v>1</v>
      </c>
      <c r="AE7" t="str">
        <f>IF(AD7&gt;3, "Prefers Discount", "Discount Indifferent")</f>
        <v>Discount Indifferent</v>
      </c>
      <c r="AF7">
        <v>8</v>
      </c>
      <c r="AG7">
        <v>3</v>
      </c>
      <c r="AH7">
        <v>7</v>
      </c>
      <c r="AI7" t="str">
        <f>INDEX($AF$1:$AH$1,MATCH(MAX(AF7:AH7),AF7:AH7,0))</f>
        <v>Store_Orders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f>SUM(AK7:AO7)</f>
        <v>1</v>
      </c>
      <c r="AQ7" t="str">
        <f>INDEX($AK$1:$AO$1,MATCH(MAX(AK7:AO7),AK7:AO7,0))</f>
        <v>Converted_on_Camp3</v>
      </c>
      <c r="AR7">
        <v>1</v>
      </c>
      <c r="AS7" t="str">
        <f>IF(OR(AK7&gt;0, AL7&gt;0, AM7&gt;0, AN7&gt;0, AO7&gt;0), "Converted", "Not Converted")</f>
        <v>Converted</v>
      </c>
      <c r="AT7">
        <v>0</v>
      </c>
      <c r="AU7">
        <v>3</v>
      </c>
      <c r="AV7">
        <v>11</v>
      </c>
      <c r="AW7">
        <f>IF(Z7&gt;607, 4, 0)</f>
        <v>4</v>
      </c>
      <c r="AX7">
        <f>IF(AA7&gt;1.6588, 3, 0)</f>
        <v>3</v>
      </c>
      <c r="AY7">
        <f>IF(P7&gt;401, 2, 0)</f>
        <v>0</v>
      </c>
      <c r="AZ7">
        <f>IF(I7&gt;52915.77, 1, 0)</f>
        <v>1</v>
      </c>
      <c r="BA7">
        <f>SUM(AW7:AZ7)</f>
        <v>8</v>
      </c>
      <c r="BB7" t="str">
        <f>VLOOKUP(BA7,'Standard Deviations'!$L$1:$M$11,2,TRUE)</f>
        <v>Platinum</v>
      </c>
    </row>
    <row r="8" spans="1:54">
      <c r="A8">
        <v>2225</v>
      </c>
      <c r="B8">
        <v>1977</v>
      </c>
      <c r="C8">
        <f>2024-B8</f>
        <v>47</v>
      </c>
      <c r="D8" t="str">
        <f>VLOOKUP(B8,Reference!$A$1:$B$125, 2)</f>
        <v>Gen X</v>
      </c>
      <c r="E8" t="s">
        <v>54</v>
      </c>
      <c r="F8" t="str">
        <f>IF(E8="High School", "No College", "College")</f>
        <v>College</v>
      </c>
      <c r="G8" t="s">
        <v>71</v>
      </c>
      <c r="H8">
        <v>82582</v>
      </c>
      <c r="I8">
        <v>82582</v>
      </c>
      <c r="J8" s="4" t="s">
        <v>56</v>
      </c>
      <c r="K8">
        <v>0</v>
      </c>
      <c r="L8">
        <v>0</v>
      </c>
      <c r="M8" t="str">
        <f>IF(OR(K8&gt;0, L8&gt;0), "Parent", "Not Parent")</f>
        <v>Not Parent</v>
      </c>
      <c r="N8" t="s">
        <v>72</v>
      </c>
      <c r="O8" s="8">
        <v>41916</v>
      </c>
      <c r="P8" s="9">
        <f>O8-N8</f>
        <v>119</v>
      </c>
      <c r="Q8">
        <v>54</v>
      </c>
      <c r="R8" s="9">
        <f>P8-Q8</f>
        <v>65</v>
      </c>
      <c r="S8" s="8">
        <f>O8-R8</f>
        <v>41851</v>
      </c>
      <c r="T8">
        <v>510</v>
      </c>
      <c r="U8">
        <v>120</v>
      </c>
      <c r="V8">
        <v>550</v>
      </c>
      <c r="W8">
        <v>156</v>
      </c>
      <c r="X8">
        <v>40</v>
      </c>
      <c r="Y8">
        <v>241</v>
      </c>
      <c r="Z8">
        <v>1617</v>
      </c>
      <c r="AA8">
        <f>Z8/P8</f>
        <v>13.588235294117647</v>
      </c>
      <c r="AB8" s="13" t="s">
        <v>58</v>
      </c>
      <c r="AC8" s="13" t="s">
        <v>63</v>
      </c>
      <c r="AD8">
        <v>1</v>
      </c>
      <c r="AE8" t="str">
        <f>IF(AD8&gt;3, "Prefers Discount", "Discount Indifferent")</f>
        <v>Discount Indifferent</v>
      </c>
      <c r="AF8">
        <v>7</v>
      </c>
      <c r="AG8">
        <v>4</v>
      </c>
      <c r="AH8">
        <v>9</v>
      </c>
      <c r="AI8" t="str">
        <f>INDEX($AF$1:$AH$1,MATCH(MAX(AF8:AH8),AF8:AH8,0))</f>
        <v>Catalog_Orders</v>
      </c>
      <c r="AJ8">
        <v>1</v>
      </c>
      <c r="AK8">
        <v>1</v>
      </c>
      <c r="AL8">
        <v>0</v>
      </c>
      <c r="AM8">
        <v>1</v>
      </c>
      <c r="AN8">
        <v>0</v>
      </c>
      <c r="AO8">
        <v>0</v>
      </c>
      <c r="AP8">
        <f>SUM(AK8:AO8)</f>
        <v>2</v>
      </c>
      <c r="AQ8" t="str">
        <f>INDEX($AK$1:$AO$1,MATCH(MAX(AK8:AO8),AK8:AO8,0))</f>
        <v>Converted_on_Camp1</v>
      </c>
      <c r="AR8">
        <v>1</v>
      </c>
      <c r="AS8" t="str">
        <f>IF(OR(AK8&gt;0, AL8&gt;0, AM8&gt;0, AN8&gt;0, AO8&gt;0), "Converted", "Not Converted")</f>
        <v>Converted</v>
      </c>
      <c r="AT8">
        <v>0</v>
      </c>
      <c r="AU8">
        <v>3</v>
      </c>
      <c r="AV8">
        <v>11</v>
      </c>
      <c r="AW8">
        <f>IF(Z8&gt;607, 4, 0)</f>
        <v>4</v>
      </c>
      <c r="AX8">
        <f>IF(AA8&gt;1.6588, 3, 0)</f>
        <v>3</v>
      </c>
      <c r="AY8">
        <f>IF(P8&gt;401, 2, 0)</f>
        <v>0</v>
      </c>
      <c r="AZ8">
        <f>IF(I8&gt;52915.77, 1, 0)</f>
        <v>1</v>
      </c>
      <c r="BA8">
        <f>SUM(AW8:AZ8)</f>
        <v>8</v>
      </c>
      <c r="BB8" t="str">
        <f>VLOOKUP(BA8,'Standard Deviations'!$L$1:$M$11,2,TRUE)</f>
        <v>Platinum</v>
      </c>
    </row>
    <row r="9" spans="1:54">
      <c r="A9">
        <v>3010</v>
      </c>
      <c r="B9">
        <v>1989</v>
      </c>
      <c r="C9">
        <f>2024-B9</f>
        <v>35</v>
      </c>
      <c r="D9" t="str">
        <f>VLOOKUP(B9,Reference!$A$1:$B$125, 2)</f>
        <v>Millennials</v>
      </c>
      <c r="E9" t="s">
        <v>64</v>
      </c>
      <c r="F9" t="str">
        <f>IF(E9="High School", "No College", "College")</f>
        <v>College</v>
      </c>
      <c r="G9" t="s">
        <v>65</v>
      </c>
      <c r="H9">
        <v>88420</v>
      </c>
      <c r="I9">
        <v>88420</v>
      </c>
      <c r="J9" s="4" t="s">
        <v>56</v>
      </c>
      <c r="K9">
        <v>0</v>
      </c>
      <c r="L9">
        <v>0</v>
      </c>
      <c r="M9" t="str">
        <f>IF(OR(K9&gt;0, L9&gt;0), "Parent", "Not Parent")</f>
        <v>Not Parent</v>
      </c>
      <c r="N9" t="s">
        <v>73</v>
      </c>
      <c r="O9" s="8">
        <v>41916</v>
      </c>
      <c r="P9" s="9">
        <f>O9-N9</f>
        <v>155</v>
      </c>
      <c r="Q9">
        <v>87</v>
      </c>
      <c r="R9" s="9">
        <f>P9-Q9</f>
        <v>68</v>
      </c>
      <c r="S9" s="8">
        <f>O9-R9</f>
        <v>41848</v>
      </c>
      <c r="T9">
        <v>957</v>
      </c>
      <c r="U9">
        <v>153</v>
      </c>
      <c r="V9">
        <v>612</v>
      </c>
      <c r="W9">
        <v>99</v>
      </c>
      <c r="X9">
        <v>95</v>
      </c>
      <c r="Y9">
        <v>153</v>
      </c>
      <c r="Z9">
        <v>2069</v>
      </c>
      <c r="AA9">
        <f>Z9/P9</f>
        <v>13.348387096774193</v>
      </c>
      <c r="AB9" s="13" t="s">
        <v>58</v>
      </c>
      <c r="AC9" s="13" t="s">
        <v>63</v>
      </c>
      <c r="AD9">
        <v>1</v>
      </c>
      <c r="AE9" t="str">
        <f>IF(AD9&gt;3, "Prefers Discount", "Discount Indifferent")</f>
        <v>Discount Indifferent</v>
      </c>
      <c r="AF9">
        <v>8</v>
      </c>
      <c r="AG9">
        <v>4</v>
      </c>
      <c r="AH9">
        <v>7</v>
      </c>
      <c r="AI9" t="str">
        <f>INDEX($AF$1:$AH$1,MATCH(MAX(AF9:AH9),AF9:AH9,0))</f>
        <v>Store_Orders</v>
      </c>
      <c r="AJ9">
        <v>1</v>
      </c>
      <c r="AK9">
        <v>1</v>
      </c>
      <c r="AL9">
        <v>0</v>
      </c>
      <c r="AM9">
        <v>1</v>
      </c>
      <c r="AN9">
        <v>0</v>
      </c>
      <c r="AO9">
        <v>1</v>
      </c>
      <c r="AP9">
        <f>SUM(AK9:AO9)</f>
        <v>3</v>
      </c>
      <c r="AQ9" t="str">
        <f>INDEX($AK$1:$AO$1,MATCH(MAX(AK9:AO9),AK9:AO9,0))</f>
        <v>Converted_on_Camp1</v>
      </c>
      <c r="AR9">
        <v>1</v>
      </c>
      <c r="AS9" t="str">
        <f>IF(OR(AK9&gt;0, AL9&gt;0, AM9&gt;0, AN9&gt;0, AO9&gt;0), "Converted", "Not Converted")</f>
        <v>Converted</v>
      </c>
      <c r="AT9">
        <v>0</v>
      </c>
      <c r="AU9">
        <v>3</v>
      </c>
      <c r="AV9">
        <v>11</v>
      </c>
      <c r="AW9">
        <f>IF(Z9&gt;607, 4, 0)</f>
        <v>4</v>
      </c>
      <c r="AX9">
        <f>IF(AA9&gt;1.6588, 3, 0)</f>
        <v>3</v>
      </c>
      <c r="AY9">
        <f>IF(P9&gt;401, 2, 0)</f>
        <v>0</v>
      </c>
      <c r="AZ9">
        <f>IF(I9&gt;52915.77, 1, 0)</f>
        <v>1</v>
      </c>
      <c r="BA9">
        <f>SUM(AW9:AZ9)</f>
        <v>8</v>
      </c>
      <c r="BB9" t="str">
        <f>VLOOKUP(BA9,'Standard Deviations'!$L$1:$M$11,2,TRUE)</f>
        <v>Platinum</v>
      </c>
    </row>
    <row r="10" spans="1:54">
      <c r="A10">
        <v>9400</v>
      </c>
      <c r="B10">
        <v>1958</v>
      </c>
      <c r="C10">
        <f>2024-B10</f>
        <v>66</v>
      </c>
      <c r="D10" t="str">
        <f>VLOOKUP(B10,Reference!$A$1:$B$125, 2)</f>
        <v>Boomers</v>
      </c>
      <c r="E10" t="s">
        <v>74</v>
      </c>
      <c r="F10" t="str">
        <f>IF(E10="High School", "No College", "College")</f>
        <v>College</v>
      </c>
      <c r="G10" t="s">
        <v>60</v>
      </c>
      <c r="H10">
        <v>85485</v>
      </c>
      <c r="I10">
        <v>85485</v>
      </c>
      <c r="J10" s="4" t="s">
        <v>56</v>
      </c>
      <c r="K10">
        <v>0</v>
      </c>
      <c r="L10">
        <v>0</v>
      </c>
      <c r="M10" t="str">
        <f>IF(OR(K10&gt;0, L10&gt;0), "Parent", "Not Parent")</f>
        <v>Not Parent</v>
      </c>
      <c r="N10" t="s">
        <v>75</v>
      </c>
      <c r="O10" s="8">
        <v>41916</v>
      </c>
      <c r="P10" s="9">
        <f>O10-N10</f>
        <v>105</v>
      </c>
      <c r="Q10">
        <v>73</v>
      </c>
      <c r="R10" s="9">
        <f>P10-Q10</f>
        <v>32</v>
      </c>
      <c r="S10" s="8">
        <f>O10-R10</f>
        <v>41884</v>
      </c>
      <c r="T10">
        <v>630</v>
      </c>
      <c r="U10">
        <v>26</v>
      </c>
      <c r="V10">
        <v>611</v>
      </c>
      <c r="W10">
        <v>44</v>
      </c>
      <c r="X10">
        <v>18</v>
      </c>
      <c r="Y10">
        <v>54</v>
      </c>
      <c r="Z10">
        <v>1383</v>
      </c>
      <c r="AA10">
        <f>Z10/P10</f>
        <v>13.171428571428571</v>
      </c>
      <c r="AB10" s="13" t="s">
        <v>58</v>
      </c>
      <c r="AC10" s="13" t="s">
        <v>63</v>
      </c>
      <c r="AD10">
        <v>1</v>
      </c>
      <c r="AE10" t="str">
        <f>IF(AD10&gt;3, "Prefers Discount", "Discount Indifferent")</f>
        <v>Discount Indifferent</v>
      </c>
      <c r="AF10">
        <v>6</v>
      </c>
      <c r="AG10">
        <v>6</v>
      </c>
      <c r="AH10">
        <v>6</v>
      </c>
      <c r="AI10" t="str">
        <f>INDEX($AF$1:$AH$1,MATCH(MAX(AF10:AH10),AF10:AH10,0))</f>
        <v>Store_Orders</v>
      </c>
      <c r="AJ10">
        <v>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f>SUM(AK10:AO10)</f>
        <v>0</v>
      </c>
      <c r="AQ10" t="s">
        <v>67</v>
      </c>
      <c r="AR10">
        <v>0</v>
      </c>
      <c r="AS10" t="str">
        <f>IF(OR(AK10&gt;0, AL10&gt;0, AM10&gt;0, AN10&gt;0, AO10&gt;0), "Converted", "Not Converted")</f>
        <v>Not Converted</v>
      </c>
      <c r="AT10">
        <v>0</v>
      </c>
      <c r="AU10">
        <v>3</v>
      </c>
      <c r="AV10">
        <v>11</v>
      </c>
      <c r="AW10">
        <f>IF(Z10&gt;607, 4, 0)</f>
        <v>4</v>
      </c>
      <c r="AX10">
        <f>IF(AA10&gt;1.6588, 3, 0)</f>
        <v>3</v>
      </c>
      <c r="AY10">
        <f>IF(P10&gt;401, 2, 0)</f>
        <v>0</v>
      </c>
      <c r="AZ10">
        <f>IF(I10&gt;52915.77, 1, 0)</f>
        <v>1</v>
      </c>
      <c r="BA10">
        <f>SUM(AW10:AZ10)</f>
        <v>8</v>
      </c>
      <c r="BB10" t="str">
        <f>VLOOKUP(BA10,'Standard Deviations'!$L$1:$M$11,2,TRUE)</f>
        <v>Platinum</v>
      </c>
    </row>
    <row r="11" spans="1:54">
      <c r="A11">
        <v>8931</v>
      </c>
      <c r="B11">
        <v>1986</v>
      </c>
      <c r="C11">
        <f>2024-B11</f>
        <v>38</v>
      </c>
      <c r="D11" t="str">
        <f>VLOOKUP(B11,Reference!$A$1:$B$125, 2)</f>
        <v>Millennials</v>
      </c>
      <c r="E11" t="s">
        <v>54</v>
      </c>
      <c r="F11" t="str">
        <f>IF(E11="High School", "No College", "College")</f>
        <v>College</v>
      </c>
      <c r="G11" t="s">
        <v>65</v>
      </c>
      <c r="H11">
        <v>83033</v>
      </c>
      <c r="I11">
        <v>83033</v>
      </c>
      <c r="J11" s="4" t="s">
        <v>56</v>
      </c>
      <c r="K11">
        <v>1</v>
      </c>
      <c r="L11">
        <v>0</v>
      </c>
      <c r="M11" t="str">
        <f>IF(OR(K11&gt;0, L11&gt;0), "Parent", "Not Parent")</f>
        <v>Parent</v>
      </c>
      <c r="N11" t="s">
        <v>76</v>
      </c>
      <c r="O11" s="8">
        <v>41916</v>
      </c>
      <c r="P11" s="9">
        <f>O11-N11</f>
        <v>139</v>
      </c>
      <c r="Q11">
        <v>82</v>
      </c>
      <c r="R11" s="9">
        <f>P11-Q11</f>
        <v>57</v>
      </c>
      <c r="S11" s="8">
        <f>O11-R11</f>
        <v>41859</v>
      </c>
      <c r="T11">
        <v>812</v>
      </c>
      <c r="U11">
        <v>99</v>
      </c>
      <c r="V11">
        <v>431</v>
      </c>
      <c r="W11">
        <v>237</v>
      </c>
      <c r="X11">
        <v>149</v>
      </c>
      <c r="Y11">
        <v>33</v>
      </c>
      <c r="Z11">
        <v>1761</v>
      </c>
      <c r="AA11">
        <f>Z11/P11</f>
        <v>12.669064748201439</v>
      </c>
      <c r="AB11" s="13" t="s">
        <v>58</v>
      </c>
      <c r="AC11" s="13" t="s">
        <v>63</v>
      </c>
      <c r="AD11">
        <v>1</v>
      </c>
      <c r="AE11" t="str">
        <f>IF(AD11&gt;3, "Prefers Discount", "Discount Indifferent")</f>
        <v>Discount Indifferent</v>
      </c>
      <c r="AF11">
        <v>10</v>
      </c>
      <c r="AG11">
        <v>11</v>
      </c>
      <c r="AH11">
        <v>4</v>
      </c>
      <c r="AI11" t="str">
        <f>INDEX($AF$1:$AH$1,MATCH(MAX(AF11:AH11),AF11:AH11,0))</f>
        <v>Web_Orders</v>
      </c>
      <c r="AJ11">
        <v>5</v>
      </c>
      <c r="AK11">
        <v>1</v>
      </c>
      <c r="AL11">
        <v>0</v>
      </c>
      <c r="AM11">
        <v>0</v>
      </c>
      <c r="AN11">
        <v>0</v>
      </c>
      <c r="AO11">
        <v>0</v>
      </c>
      <c r="AP11">
        <f>SUM(AK11:AO11)</f>
        <v>1</v>
      </c>
      <c r="AQ11" t="str">
        <f>INDEX($AK$1:$AO$1,MATCH(MAX(AK11:AO11),AK11:AO11,0))</f>
        <v>Converted_on_Camp1</v>
      </c>
      <c r="AR11">
        <v>1</v>
      </c>
      <c r="AS11" t="str">
        <f>IF(OR(AK11&gt;0, AL11&gt;0, AM11&gt;0, AN11&gt;0, AO11&gt;0), "Converted", "Not Converted")</f>
        <v>Converted</v>
      </c>
      <c r="AT11">
        <v>0</v>
      </c>
      <c r="AU11">
        <v>3</v>
      </c>
      <c r="AV11">
        <v>11</v>
      </c>
      <c r="AW11">
        <f>IF(Z11&gt;607, 4, 0)</f>
        <v>4</v>
      </c>
      <c r="AX11">
        <f>IF(AA11&gt;1.6588, 3, 0)</f>
        <v>3</v>
      </c>
      <c r="AY11">
        <f>IF(P11&gt;401, 2, 0)</f>
        <v>0</v>
      </c>
      <c r="AZ11">
        <f>IF(I11&gt;52915.77, 1, 0)</f>
        <v>1</v>
      </c>
      <c r="BA11">
        <f>SUM(AW11:AZ11)</f>
        <v>8</v>
      </c>
      <c r="BB11" t="str">
        <f>VLOOKUP(BA11,'Standard Deviations'!$L$1:$M$11,2,TRUE)</f>
        <v>Platinum</v>
      </c>
    </row>
    <row r="12" spans="1:54">
      <c r="A12">
        <v>2831</v>
      </c>
      <c r="B12">
        <v>1976</v>
      </c>
      <c r="C12">
        <f>2024-B12</f>
        <v>48</v>
      </c>
      <c r="D12" t="str">
        <f>VLOOKUP(B12,Reference!$A$1:$B$125, 2)</f>
        <v>Gen X</v>
      </c>
      <c r="E12" t="s">
        <v>54</v>
      </c>
      <c r="F12" t="str">
        <f>IF(E12="High School", "No College", "College")</f>
        <v>College</v>
      </c>
      <c r="G12" t="s">
        <v>65</v>
      </c>
      <c r="H12">
        <v>78416</v>
      </c>
      <c r="I12">
        <v>78416</v>
      </c>
      <c r="J12" s="4" t="s">
        <v>56</v>
      </c>
      <c r="K12">
        <v>0</v>
      </c>
      <c r="L12">
        <v>1</v>
      </c>
      <c r="M12" t="str">
        <f>IF(OR(K12&gt;0, L12&gt;0), "Parent", "Not Parent")</f>
        <v>Parent</v>
      </c>
      <c r="N12" t="s">
        <v>77</v>
      </c>
      <c r="O12" s="8">
        <v>41916</v>
      </c>
      <c r="P12" s="9">
        <f>O12-N12</f>
        <v>99</v>
      </c>
      <c r="Q12">
        <v>99</v>
      </c>
      <c r="R12" s="9">
        <f>P12-Q12</f>
        <v>0</v>
      </c>
      <c r="S12" s="8">
        <f>O12-R12</f>
        <v>41916</v>
      </c>
      <c r="T12">
        <v>453</v>
      </c>
      <c r="U12">
        <v>38</v>
      </c>
      <c r="V12">
        <v>279</v>
      </c>
      <c r="W12">
        <v>188</v>
      </c>
      <c r="X12">
        <v>38</v>
      </c>
      <c r="Y12">
        <v>183</v>
      </c>
      <c r="Z12">
        <v>1179</v>
      </c>
      <c r="AA12">
        <f>Z12/P12</f>
        <v>11.909090909090908</v>
      </c>
      <c r="AB12" s="13" t="s">
        <v>58</v>
      </c>
      <c r="AC12" s="13" t="s">
        <v>63</v>
      </c>
      <c r="AD12">
        <v>2</v>
      </c>
      <c r="AE12" t="str">
        <f>IF(AD12&gt;3, "Prefers Discount", "Discount Indifferent")</f>
        <v>Discount Indifferent</v>
      </c>
      <c r="AF12">
        <v>10</v>
      </c>
      <c r="AG12">
        <v>7</v>
      </c>
      <c r="AH12">
        <v>7</v>
      </c>
      <c r="AI12" t="str">
        <f>INDEX($AF$1:$AH$1,MATCH(MAX(AF12:AH12),AF12:AH12,0))</f>
        <v>Store_Orders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f>SUM(AK12:AO12)</f>
        <v>0</v>
      </c>
      <c r="AQ12" t="s">
        <v>67</v>
      </c>
      <c r="AR12">
        <v>0</v>
      </c>
      <c r="AS12" t="str">
        <f>IF(OR(AK12&gt;0, AL12&gt;0, AM12&gt;0, AN12&gt;0, AO12&gt;0), "Converted", "Not Converted")</f>
        <v>Not Converted</v>
      </c>
      <c r="AT12">
        <v>0</v>
      </c>
      <c r="AU12">
        <v>3</v>
      </c>
      <c r="AV12">
        <v>11</v>
      </c>
      <c r="AW12">
        <f>IF(Z12&gt;607, 4, 0)</f>
        <v>4</v>
      </c>
      <c r="AX12">
        <f>IF(AA12&gt;1.6588, 3, 0)</f>
        <v>3</v>
      </c>
      <c r="AY12">
        <f>IF(P12&gt;401, 2, 0)</f>
        <v>0</v>
      </c>
      <c r="AZ12">
        <f>IF(I12&gt;52915.77, 1, 0)</f>
        <v>1</v>
      </c>
      <c r="BA12">
        <f>SUM(AW12:AZ12)</f>
        <v>8</v>
      </c>
      <c r="BB12" t="str">
        <f>VLOOKUP(BA12,'Standard Deviations'!$L$1:$M$11,2,TRUE)</f>
        <v>Platinum</v>
      </c>
    </row>
    <row r="13" spans="1:54">
      <c r="A13">
        <v>9298</v>
      </c>
      <c r="B13">
        <v>1947</v>
      </c>
      <c r="C13">
        <f>2024-B13</f>
        <v>77</v>
      </c>
      <c r="D13" t="str">
        <f>VLOOKUP(B13,Reference!$A$1:$B$125, 2)</f>
        <v>Boomers</v>
      </c>
      <c r="E13" t="s">
        <v>68</v>
      </c>
      <c r="F13" t="str">
        <f>IF(E13="High School", "No College", "College")</f>
        <v>College</v>
      </c>
      <c r="G13" t="s">
        <v>65</v>
      </c>
      <c r="H13">
        <v>81574</v>
      </c>
      <c r="I13">
        <v>81574</v>
      </c>
      <c r="J13" s="4" t="s">
        <v>56</v>
      </c>
      <c r="K13">
        <v>0</v>
      </c>
      <c r="L13">
        <v>0</v>
      </c>
      <c r="M13" t="str">
        <f>IF(OR(K13&gt;0, L13&gt;0), "Parent", "Not Parent")</f>
        <v>Not Parent</v>
      </c>
      <c r="N13" t="s">
        <v>78</v>
      </c>
      <c r="O13" s="8">
        <v>41916</v>
      </c>
      <c r="P13" s="9">
        <f>O13-N13</f>
        <v>159</v>
      </c>
      <c r="Q13">
        <v>89</v>
      </c>
      <c r="R13" s="9">
        <f>P13-Q13</f>
        <v>70</v>
      </c>
      <c r="S13" s="8">
        <f>O13-R13</f>
        <v>41846</v>
      </c>
      <c r="T13">
        <v>1252</v>
      </c>
      <c r="U13">
        <v>0</v>
      </c>
      <c r="V13">
        <v>465</v>
      </c>
      <c r="W13">
        <v>46</v>
      </c>
      <c r="X13">
        <v>35</v>
      </c>
      <c r="Y13">
        <v>0</v>
      </c>
      <c r="Z13">
        <v>1798</v>
      </c>
      <c r="AA13">
        <f>Z13/P13</f>
        <v>11.308176100628931</v>
      </c>
      <c r="AB13" s="13" t="s">
        <v>58</v>
      </c>
      <c r="AC13" s="13" t="s">
        <v>63</v>
      </c>
      <c r="AD13">
        <v>1</v>
      </c>
      <c r="AE13" t="str">
        <f>IF(AD13&gt;3, "Prefers Discount", "Discount Indifferent")</f>
        <v>Discount Indifferent</v>
      </c>
      <c r="AF13">
        <v>8</v>
      </c>
      <c r="AG13">
        <v>4</v>
      </c>
      <c r="AH13">
        <v>5</v>
      </c>
      <c r="AI13" t="str">
        <f>INDEX($AF$1:$AH$1,MATCH(MAX(AF13:AH13),AF13:AH13,0))</f>
        <v>Store_Orders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1</v>
      </c>
      <c r="AP13">
        <f>SUM(AK13:AO13)</f>
        <v>2</v>
      </c>
      <c r="AQ13" t="str">
        <f>INDEX($AK$1:$AO$1,MATCH(MAX(AK13:AO13),AK13:AO13,0))</f>
        <v>Converted_on_Camp4</v>
      </c>
      <c r="AR13">
        <v>1</v>
      </c>
      <c r="AS13" t="str">
        <f>IF(OR(AK13&gt;0, AL13&gt;0, AM13&gt;0, AN13&gt;0, AO13&gt;0), "Converted", "Not Converted")</f>
        <v>Converted</v>
      </c>
      <c r="AT13">
        <v>0</v>
      </c>
      <c r="AU13">
        <v>3</v>
      </c>
      <c r="AV13">
        <v>11</v>
      </c>
      <c r="AW13">
        <f>IF(Z13&gt;607, 4, 0)</f>
        <v>4</v>
      </c>
      <c r="AX13">
        <f>IF(AA13&gt;1.6588, 3, 0)</f>
        <v>3</v>
      </c>
      <c r="AY13">
        <f>IF(P13&gt;401, 2, 0)</f>
        <v>0</v>
      </c>
      <c r="AZ13">
        <f>IF(I13&gt;52915.77, 1, 0)</f>
        <v>1</v>
      </c>
      <c r="BA13">
        <f>SUM(AW13:AZ13)</f>
        <v>8</v>
      </c>
      <c r="BB13" t="str">
        <f>VLOOKUP(BA13,'Standard Deviations'!$L$1:$M$11,2,TRUE)</f>
        <v>Platinum</v>
      </c>
    </row>
    <row r="14" spans="1:54">
      <c r="A14">
        <v>4394</v>
      </c>
      <c r="B14">
        <v>1965</v>
      </c>
      <c r="C14">
        <f>2024-B14</f>
        <v>59</v>
      </c>
      <c r="D14" t="str">
        <f>VLOOKUP(B14,Reference!$A$1:$B$125, 2)</f>
        <v>Gen X</v>
      </c>
      <c r="E14" t="s">
        <v>68</v>
      </c>
      <c r="F14" t="str">
        <f>IF(E14="High School", "No College", "College")</f>
        <v>College</v>
      </c>
      <c r="G14" t="s">
        <v>55</v>
      </c>
      <c r="H14">
        <v>81051</v>
      </c>
      <c r="I14">
        <v>81051</v>
      </c>
      <c r="J14" s="4" t="s">
        <v>56</v>
      </c>
      <c r="K14">
        <v>0</v>
      </c>
      <c r="L14">
        <v>0</v>
      </c>
      <c r="M14" t="str">
        <f>IF(OR(K14&gt;0, L14&gt;0), "Parent", "Not Parent")</f>
        <v>Not Parent</v>
      </c>
      <c r="N14" t="s">
        <v>79</v>
      </c>
      <c r="O14" s="8">
        <v>41916</v>
      </c>
      <c r="P14" s="9">
        <f>O14-N14</f>
        <v>134</v>
      </c>
      <c r="Q14">
        <v>43</v>
      </c>
      <c r="R14" s="9">
        <f>P14-Q14</f>
        <v>91</v>
      </c>
      <c r="S14" s="8">
        <f>O14-R14</f>
        <v>41825</v>
      </c>
      <c r="T14">
        <v>1142</v>
      </c>
      <c r="U14">
        <v>29</v>
      </c>
      <c r="V14">
        <v>249</v>
      </c>
      <c r="W14">
        <v>38</v>
      </c>
      <c r="X14">
        <v>29</v>
      </c>
      <c r="Y14">
        <v>14</v>
      </c>
      <c r="Z14">
        <v>1501</v>
      </c>
      <c r="AA14">
        <f>Z14/P14</f>
        <v>11.201492537313433</v>
      </c>
      <c r="AB14" t="s">
        <v>58</v>
      </c>
      <c r="AC14" t="s">
        <v>59</v>
      </c>
      <c r="AD14">
        <v>1</v>
      </c>
      <c r="AE14" t="str">
        <f>IF(AD14&gt;3, "Prefers Discount", "Discount Indifferent")</f>
        <v>Discount Indifferent</v>
      </c>
      <c r="AF14">
        <v>12</v>
      </c>
      <c r="AG14">
        <v>5</v>
      </c>
      <c r="AH14">
        <v>5</v>
      </c>
      <c r="AI14" t="str">
        <f>INDEX($AF$1:$AH$1,MATCH(MAX(AF14:AH14),AF14:AH14,0))</f>
        <v>Store_Orders</v>
      </c>
      <c r="AJ14">
        <v>2</v>
      </c>
      <c r="AK14">
        <v>0</v>
      </c>
      <c r="AL14">
        <v>0</v>
      </c>
      <c r="AM14">
        <v>0</v>
      </c>
      <c r="AN14">
        <v>1</v>
      </c>
      <c r="AO14">
        <v>1</v>
      </c>
      <c r="AP14">
        <f>SUM(AK14:AO14)</f>
        <v>2</v>
      </c>
      <c r="AQ14" t="str">
        <f>INDEX($AK$1:$AO$1,MATCH(MAX(AK14:AO14),AK14:AO14,0))</f>
        <v>Converted_on_Camp4</v>
      </c>
      <c r="AR14">
        <v>1</v>
      </c>
      <c r="AS14" t="str">
        <f>IF(OR(AK14&gt;0, AL14&gt;0, AM14&gt;0, AN14&gt;0, AO14&gt;0), "Converted", "Not Converted")</f>
        <v>Converted</v>
      </c>
      <c r="AT14">
        <v>0</v>
      </c>
      <c r="AU14">
        <v>3</v>
      </c>
      <c r="AV14">
        <v>11</v>
      </c>
      <c r="AW14">
        <f>IF(Z14&gt;607, 4, 0)</f>
        <v>4</v>
      </c>
      <c r="AX14">
        <f>IF(AA14&gt;1.6588, 3, 0)</f>
        <v>3</v>
      </c>
      <c r="AY14">
        <f>IF(P14&gt;401, 2, 0)</f>
        <v>0</v>
      </c>
      <c r="AZ14">
        <f>IF(I14&gt;52915.77, 1, 0)</f>
        <v>1</v>
      </c>
      <c r="BA14">
        <f>SUM(AW14:AZ14)</f>
        <v>8</v>
      </c>
      <c r="BB14" t="str">
        <f>VLOOKUP(BA14,'Standard Deviations'!$L$1:$M$11,2,TRUE)</f>
        <v>Platinum</v>
      </c>
    </row>
    <row r="15" spans="1:54">
      <c r="A15">
        <v>1340</v>
      </c>
      <c r="B15">
        <v>1986</v>
      </c>
      <c r="C15">
        <f>2024-B15</f>
        <v>38</v>
      </c>
      <c r="D15" t="str">
        <f>VLOOKUP(B15,Reference!$A$1:$B$125, 2)</f>
        <v>Millennials</v>
      </c>
      <c r="E15" t="s">
        <v>54</v>
      </c>
      <c r="F15" t="str">
        <f>IF(E15="High School", "No College", "College")</f>
        <v>College</v>
      </c>
      <c r="G15" t="s">
        <v>55</v>
      </c>
      <c r="H15">
        <v>92910</v>
      </c>
      <c r="I15">
        <v>92910</v>
      </c>
      <c r="J15" s="4" t="s">
        <v>56</v>
      </c>
      <c r="K15">
        <v>0</v>
      </c>
      <c r="L15">
        <v>0</v>
      </c>
      <c r="M15" t="str">
        <f>IF(OR(K15&gt;0, L15&gt;0), "Parent", "Not Parent")</f>
        <v>Not Parent</v>
      </c>
      <c r="N15" t="s">
        <v>80</v>
      </c>
      <c r="O15" s="8">
        <v>41916</v>
      </c>
      <c r="P15" s="9">
        <f>O15-N15</f>
        <v>163</v>
      </c>
      <c r="Q15">
        <v>42</v>
      </c>
      <c r="R15" s="9">
        <f>P15-Q15</f>
        <v>121</v>
      </c>
      <c r="S15" s="8">
        <f>O15-R15</f>
        <v>41795</v>
      </c>
      <c r="T15">
        <v>551</v>
      </c>
      <c r="U15">
        <v>137</v>
      </c>
      <c r="V15">
        <v>792</v>
      </c>
      <c r="W15">
        <v>179</v>
      </c>
      <c r="X15">
        <v>103</v>
      </c>
      <c r="Y15">
        <v>33</v>
      </c>
      <c r="Z15">
        <v>1795</v>
      </c>
      <c r="AA15">
        <f>Z15/P15</f>
        <v>11.012269938650308</v>
      </c>
      <c r="AB15" t="s">
        <v>58</v>
      </c>
      <c r="AC15" t="s">
        <v>59</v>
      </c>
      <c r="AD15">
        <v>1</v>
      </c>
      <c r="AE15" t="str">
        <f>IF(AD15&gt;3, "Prefers Discount", "Discount Indifferent")</f>
        <v>Discount Indifferent</v>
      </c>
      <c r="AF15">
        <v>13</v>
      </c>
      <c r="AG15">
        <v>6</v>
      </c>
      <c r="AH15">
        <v>7</v>
      </c>
      <c r="AI15" t="str">
        <f>INDEX($AF$1:$AH$1,MATCH(MAX(AF15:AH15),AF15:AH15,0))</f>
        <v>Store_Orders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1</v>
      </c>
      <c r="AP15">
        <f>SUM(AK15:AO15)</f>
        <v>3</v>
      </c>
      <c r="AQ15" t="str">
        <f>INDEX($AK$1:$AO$1,MATCH(MAX(AK15:AO15),AK15:AO15,0))</f>
        <v>Converted_on_Camp1</v>
      </c>
      <c r="AR15">
        <v>1</v>
      </c>
      <c r="AS15" t="str">
        <f>IF(OR(AK15&gt;0, AL15&gt;0, AM15&gt;0, AN15&gt;0, AO15&gt;0), "Converted", "Not Converted")</f>
        <v>Converted</v>
      </c>
      <c r="AT15">
        <v>0</v>
      </c>
      <c r="AU15">
        <v>3</v>
      </c>
      <c r="AV15">
        <v>11</v>
      </c>
      <c r="AW15">
        <f>IF(Z15&gt;607, 4, 0)</f>
        <v>4</v>
      </c>
      <c r="AX15">
        <f>IF(AA15&gt;1.6588, 3, 0)</f>
        <v>3</v>
      </c>
      <c r="AY15">
        <f>IF(P15&gt;401, 2, 0)</f>
        <v>0</v>
      </c>
      <c r="AZ15">
        <f>IF(I15&gt;52915.77, 1, 0)</f>
        <v>1</v>
      </c>
      <c r="BA15">
        <f>SUM(AW15:AZ15)</f>
        <v>8</v>
      </c>
      <c r="BB15" t="str">
        <f>VLOOKUP(BA15,'Standard Deviations'!$L$1:$M$11,2,TRUE)</f>
        <v>Platinum</v>
      </c>
    </row>
    <row r="16" spans="1:54">
      <c r="A16">
        <v>2186</v>
      </c>
      <c r="B16">
        <v>1977</v>
      </c>
      <c r="C16">
        <f>2024-B16</f>
        <v>47</v>
      </c>
      <c r="D16" t="str">
        <f>VLOOKUP(B16,Reference!$A$1:$B$125, 2)</f>
        <v>Gen X</v>
      </c>
      <c r="E16" t="s">
        <v>74</v>
      </c>
      <c r="F16" t="str">
        <f>IF(E16="High School", "No College", "College")</f>
        <v>College</v>
      </c>
      <c r="G16" t="s">
        <v>65</v>
      </c>
      <c r="H16">
        <v>82326</v>
      </c>
      <c r="I16">
        <v>82326</v>
      </c>
      <c r="J16" s="4" t="s">
        <v>56</v>
      </c>
      <c r="K16">
        <v>0</v>
      </c>
      <c r="L16">
        <v>0</v>
      </c>
      <c r="M16" t="str">
        <f>IF(OR(K16&gt;0, L16&gt;0), "Parent", "Not Parent")</f>
        <v>Not Parent</v>
      </c>
      <c r="N16" t="s">
        <v>81</v>
      </c>
      <c r="O16" s="8">
        <v>41916</v>
      </c>
      <c r="P16" s="9">
        <f>O16-N16</f>
        <v>208</v>
      </c>
      <c r="Q16">
        <v>30</v>
      </c>
      <c r="R16" s="9">
        <f>P16-Q16</f>
        <v>178</v>
      </c>
      <c r="S16" s="8">
        <f>O16-R16</f>
        <v>41738</v>
      </c>
      <c r="T16">
        <v>938</v>
      </c>
      <c r="U16">
        <v>142</v>
      </c>
      <c r="V16">
        <v>754</v>
      </c>
      <c r="W16">
        <v>159</v>
      </c>
      <c r="X16">
        <v>81</v>
      </c>
      <c r="Y16">
        <v>183</v>
      </c>
      <c r="Z16">
        <v>2257</v>
      </c>
      <c r="AA16">
        <f>Z16/P16</f>
        <v>10.850961538461538</v>
      </c>
      <c r="AB16" t="s">
        <v>58</v>
      </c>
      <c r="AC16" t="s">
        <v>59</v>
      </c>
      <c r="AD16">
        <v>1</v>
      </c>
      <c r="AE16" t="str">
        <f>IF(AD16&gt;3, "Prefers Discount", "Discount Indifferent")</f>
        <v>Discount Indifferent</v>
      </c>
      <c r="AF16">
        <v>6</v>
      </c>
      <c r="AG16">
        <v>5</v>
      </c>
      <c r="AH16">
        <v>10</v>
      </c>
      <c r="AI16" t="str">
        <f>INDEX($AF$1:$AH$1,MATCH(MAX(AF16:AH16),AF16:AH16,0))</f>
        <v>Catalog_Orders</v>
      </c>
      <c r="AJ16">
        <v>2</v>
      </c>
      <c r="AK16">
        <v>1</v>
      </c>
      <c r="AL16">
        <v>0</v>
      </c>
      <c r="AM16">
        <v>0</v>
      </c>
      <c r="AN16">
        <v>1</v>
      </c>
      <c r="AO16">
        <v>1</v>
      </c>
      <c r="AP16">
        <f>SUM(AK16:AO16)</f>
        <v>3</v>
      </c>
      <c r="AQ16" t="str">
        <f>INDEX($AK$1:$AO$1,MATCH(MAX(AK16:AO16),AK16:AO16,0))</f>
        <v>Converted_on_Camp1</v>
      </c>
      <c r="AR16">
        <v>1</v>
      </c>
      <c r="AS16" t="str">
        <f>IF(OR(AK16&gt;0, AL16&gt;0, AM16&gt;0, AN16&gt;0, AO16&gt;0), "Converted", "Not Converted")</f>
        <v>Converted</v>
      </c>
      <c r="AT16">
        <v>0</v>
      </c>
      <c r="AU16">
        <v>3</v>
      </c>
      <c r="AV16">
        <v>11</v>
      </c>
      <c r="AW16">
        <f>IF(Z16&gt;607, 4, 0)</f>
        <v>4</v>
      </c>
      <c r="AX16">
        <f>IF(AA16&gt;1.6588, 3, 0)</f>
        <v>3</v>
      </c>
      <c r="AY16">
        <f>IF(P16&gt;401, 2, 0)</f>
        <v>0</v>
      </c>
      <c r="AZ16">
        <f>IF(I16&gt;52915.77, 1, 0)</f>
        <v>1</v>
      </c>
      <c r="BA16">
        <f>SUM(AW16:AZ16)</f>
        <v>8</v>
      </c>
      <c r="BB16" t="str">
        <f>VLOOKUP(BA16,'Standard Deviations'!$L$1:$M$11,2,TRUE)</f>
        <v>Platinum</v>
      </c>
    </row>
    <row r="17" spans="1:54">
      <c r="A17">
        <v>5735</v>
      </c>
      <c r="B17">
        <v>1991</v>
      </c>
      <c r="C17">
        <f>2024-B17</f>
        <v>33</v>
      </c>
      <c r="D17" t="str">
        <f>VLOOKUP(B17,Reference!$A$1:$B$125, 2)</f>
        <v>Millennials</v>
      </c>
      <c r="E17" t="s">
        <v>64</v>
      </c>
      <c r="F17" t="str">
        <f>IF(E17="High School", "No College", "College")</f>
        <v>College</v>
      </c>
      <c r="G17" t="s">
        <v>60</v>
      </c>
      <c r="H17">
        <v>90638</v>
      </c>
      <c r="I17">
        <v>90638</v>
      </c>
      <c r="J17" s="4" t="s">
        <v>56</v>
      </c>
      <c r="K17">
        <v>0</v>
      </c>
      <c r="L17">
        <v>0</v>
      </c>
      <c r="M17" t="str">
        <f>IF(OR(K17&gt;0, L17&gt;0), "Parent", "Not Parent")</f>
        <v>Not Parent</v>
      </c>
      <c r="N17" t="s">
        <v>82</v>
      </c>
      <c r="O17" s="8">
        <v>41916</v>
      </c>
      <c r="P17" s="9">
        <f>O17-N17</f>
        <v>233</v>
      </c>
      <c r="Q17">
        <v>29</v>
      </c>
      <c r="R17" s="9">
        <f>P17-Q17</f>
        <v>204</v>
      </c>
      <c r="S17" s="8">
        <f>O17-R17</f>
        <v>41712</v>
      </c>
      <c r="T17">
        <v>1156</v>
      </c>
      <c r="U17">
        <v>120</v>
      </c>
      <c r="V17">
        <v>915</v>
      </c>
      <c r="W17">
        <v>94</v>
      </c>
      <c r="X17">
        <v>144</v>
      </c>
      <c r="Y17">
        <v>96</v>
      </c>
      <c r="Z17">
        <v>2525</v>
      </c>
      <c r="AA17">
        <f>Z17/P17</f>
        <v>10.836909871244636</v>
      </c>
      <c r="AB17" t="s">
        <v>58</v>
      </c>
      <c r="AC17" t="s">
        <v>59</v>
      </c>
      <c r="AD17">
        <v>1</v>
      </c>
      <c r="AE17" t="str">
        <f>IF(AD17&gt;3, "Prefers Discount", "Discount Indifferent")</f>
        <v>Discount Indifferent</v>
      </c>
      <c r="AF17">
        <v>10</v>
      </c>
      <c r="AG17">
        <v>3</v>
      </c>
      <c r="AH17">
        <v>4</v>
      </c>
      <c r="AI17" t="str">
        <f>INDEX($AF$1:$AH$1,MATCH(MAX(AF17:AH17),AF17:AH17,0))</f>
        <v>Store_Orders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1</v>
      </c>
      <c r="AP17">
        <f>SUM(AK17:AO17)</f>
        <v>1</v>
      </c>
      <c r="AQ17" t="str">
        <f>INDEX($AK$1:$AO$1,MATCH(MAX(AK17:AO17),AK17:AO17,0))</f>
        <v>Converted_on_Camp5</v>
      </c>
      <c r="AR17">
        <v>1</v>
      </c>
      <c r="AS17" t="str">
        <f>IF(OR(AK17&gt;0, AL17&gt;0, AM17&gt;0, AN17&gt;0, AO17&gt;0), "Converted", "Not Converted")</f>
        <v>Converted</v>
      </c>
      <c r="AT17">
        <v>0</v>
      </c>
      <c r="AU17">
        <v>3</v>
      </c>
      <c r="AV17">
        <v>11</v>
      </c>
      <c r="AW17">
        <f>IF(Z17&gt;607, 4, 0)</f>
        <v>4</v>
      </c>
      <c r="AX17">
        <f>IF(AA17&gt;1.6588, 3, 0)</f>
        <v>3</v>
      </c>
      <c r="AY17">
        <f>IF(P17&gt;401, 2, 0)</f>
        <v>0</v>
      </c>
      <c r="AZ17">
        <f>IF(I17&gt;52915.77, 1, 0)</f>
        <v>1</v>
      </c>
      <c r="BA17">
        <f>SUM(AW17:AZ17)</f>
        <v>8</v>
      </c>
      <c r="BB17" t="str">
        <f>VLOOKUP(BA17,'Standard Deviations'!$L$1:$M$11,2,TRUE)</f>
        <v>Platinum</v>
      </c>
    </row>
    <row r="18" spans="1:54">
      <c r="A18">
        <v>5350</v>
      </c>
      <c r="B18">
        <v>1991</v>
      </c>
      <c r="C18">
        <f>2024-B18</f>
        <v>33</v>
      </c>
      <c r="D18" t="str">
        <f>VLOOKUP(B18,Reference!$A$1:$B$125, 2)</f>
        <v>Millennials</v>
      </c>
      <c r="E18" t="s">
        <v>64</v>
      </c>
      <c r="F18" t="str">
        <f>IF(E18="High School", "No College", "College")</f>
        <v>College</v>
      </c>
      <c r="G18" t="s">
        <v>60</v>
      </c>
      <c r="H18">
        <v>90638</v>
      </c>
      <c r="I18">
        <v>90638</v>
      </c>
      <c r="J18" s="4" t="s">
        <v>56</v>
      </c>
      <c r="K18">
        <v>0</v>
      </c>
      <c r="L18">
        <v>0</v>
      </c>
      <c r="M18" t="str">
        <f>IF(OR(K18&gt;0, L18&gt;0), "Parent", "Not Parent")</f>
        <v>Not Parent</v>
      </c>
      <c r="N18" t="s">
        <v>82</v>
      </c>
      <c r="O18" s="8">
        <v>41916</v>
      </c>
      <c r="P18" s="9">
        <f>O18-N18</f>
        <v>233</v>
      </c>
      <c r="Q18">
        <v>29</v>
      </c>
      <c r="R18" s="9">
        <f>P18-Q18</f>
        <v>204</v>
      </c>
      <c r="S18" s="8">
        <f>O18-R18</f>
        <v>41712</v>
      </c>
      <c r="T18">
        <v>1156</v>
      </c>
      <c r="U18">
        <v>120</v>
      </c>
      <c r="V18">
        <v>915</v>
      </c>
      <c r="W18">
        <v>94</v>
      </c>
      <c r="X18">
        <v>144</v>
      </c>
      <c r="Y18">
        <v>96</v>
      </c>
      <c r="Z18">
        <v>2525</v>
      </c>
      <c r="AA18">
        <f>Z18/P18</f>
        <v>10.836909871244636</v>
      </c>
      <c r="AB18" t="s">
        <v>58</v>
      </c>
      <c r="AC18" t="s">
        <v>59</v>
      </c>
      <c r="AD18">
        <v>1</v>
      </c>
      <c r="AE18" t="str">
        <f>IF(AD18&gt;3, "Prefers Discount", "Discount Indifferent")</f>
        <v>Discount Indifferent</v>
      </c>
      <c r="AF18">
        <v>10</v>
      </c>
      <c r="AG18">
        <v>3</v>
      </c>
      <c r="AH18">
        <v>4</v>
      </c>
      <c r="AI18" t="str">
        <f>INDEX($AF$1:$AH$1,MATCH(MAX(AF18:AH18),AF18:AH18,0))</f>
        <v>Store_Orders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1</v>
      </c>
      <c r="AP18">
        <f>SUM(AK18:AO18)</f>
        <v>1</v>
      </c>
      <c r="AQ18" t="str">
        <f>INDEX($AK$1:$AO$1,MATCH(MAX(AK18:AO18),AK18:AO18,0))</f>
        <v>Converted_on_Camp5</v>
      </c>
      <c r="AR18">
        <v>1</v>
      </c>
      <c r="AS18" t="str">
        <f>IF(OR(AK18&gt;0, AL18&gt;0, AM18&gt;0, AN18&gt;0, AO18&gt;0), "Converted", "Not Converted")</f>
        <v>Converted</v>
      </c>
      <c r="AT18">
        <v>0</v>
      </c>
      <c r="AU18">
        <v>3</v>
      </c>
      <c r="AV18">
        <v>11</v>
      </c>
      <c r="AW18">
        <f>IF(Z18&gt;607, 4, 0)</f>
        <v>4</v>
      </c>
      <c r="AX18">
        <f>IF(AA18&gt;1.6588, 3, 0)</f>
        <v>3</v>
      </c>
      <c r="AY18">
        <f>IF(P18&gt;401, 2, 0)</f>
        <v>0</v>
      </c>
      <c r="AZ18">
        <f>IF(I18&gt;52915.77, 1, 0)</f>
        <v>1</v>
      </c>
      <c r="BA18">
        <f>SUM(AW18:AZ18)</f>
        <v>8</v>
      </c>
      <c r="BB18" t="str">
        <f>VLOOKUP(BA18,'Standard Deviations'!$L$1:$M$11,2,TRUE)</f>
        <v>Platinum</v>
      </c>
    </row>
    <row r="19" spans="1:54">
      <c r="A19">
        <v>1826</v>
      </c>
      <c r="B19">
        <v>1970</v>
      </c>
      <c r="C19">
        <f>2024-B19</f>
        <v>54</v>
      </c>
      <c r="D19" t="str">
        <f>VLOOKUP(B19,Reference!$A$1:$B$125, 2)</f>
        <v>Gen X</v>
      </c>
      <c r="E19" t="s">
        <v>54</v>
      </c>
      <c r="F19" t="str">
        <f>IF(E19="High School", "No College", "College")</f>
        <v>College</v>
      </c>
      <c r="G19" t="s">
        <v>71</v>
      </c>
      <c r="H19">
        <v>84835</v>
      </c>
      <c r="I19">
        <v>84835</v>
      </c>
      <c r="J19" s="4" t="s">
        <v>56</v>
      </c>
      <c r="K19">
        <v>0</v>
      </c>
      <c r="L19">
        <v>0</v>
      </c>
      <c r="M19" t="str">
        <f>IF(OR(K19&gt;0, L19&gt;0), "Parent", "Not Parent")</f>
        <v>Not Parent</v>
      </c>
      <c r="N19" t="s">
        <v>83</v>
      </c>
      <c r="O19" s="8">
        <v>41916</v>
      </c>
      <c r="P19" s="9">
        <f>O19-N19</f>
        <v>110</v>
      </c>
      <c r="Q19">
        <v>0</v>
      </c>
      <c r="R19" s="9">
        <f>P19-Q19</f>
        <v>110</v>
      </c>
      <c r="S19" s="8">
        <f>O19-R19</f>
        <v>41806</v>
      </c>
      <c r="T19">
        <v>189</v>
      </c>
      <c r="U19">
        <v>104</v>
      </c>
      <c r="V19">
        <v>379</v>
      </c>
      <c r="W19">
        <v>111</v>
      </c>
      <c r="X19">
        <v>189</v>
      </c>
      <c r="Y19">
        <v>218</v>
      </c>
      <c r="Z19">
        <v>1190</v>
      </c>
      <c r="AA19">
        <f>Z19/P19</f>
        <v>10.818181818181818</v>
      </c>
      <c r="AB19" t="s">
        <v>58</v>
      </c>
      <c r="AC19" t="s">
        <v>59</v>
      </c>
      <c r="AD19">
        <v>1</v>
      </c>
      <c r="AE19" t="str">
        <f>IF(AD19&gt;3, "Prefers Discount", "Discount Indifferent")</f>
        <v>Discount Indifferent</v>
      </c>
      <c r="AF19">
        <v>6</v>
      </c>
      <c r="AG19">
        <v>4</v>
      </c>
      <c r="AH19">
        <v>4</v>
      </c>
      <c r="AI19" t="str">
        <f>INDEX($AF$1:$AH$1,MATCH(MAX(AF19:AH19),AF19:AH19,0))</f>
        <v>Store_Orders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f>SUM(AK19:AO19)</f>
        <v>0</v>
      </c>
      <c r="AQ19" t="s">
        <v>67</v>
      </c>
      <c r="AR19">
        <v>1</v>
      </c>
      <c r="AS19" t="str">
        <f>IF(OR(AK19&gt;0, AL19&gt;0, AM19&gt;0, AN19&gt;0, AO19&gt;0), "Converted", "Not Converted")</f>
        <v>Not Converted</v>
      </c>
      <c r="AT19">
        <v>0</v>
      </c>
      <c r="AU19">
        <v>3</v>
      </c>
      <c r="AV19">
        <v>11</v>
      </c>
      <c r="AW19">
        <f>IF(Z19&gt;607, 4, 0)</f>
        <v>4</v>
      </c>
      <c r="AX19">
        <f>IF(AA19&gt;1.6588, 3, 0)</f>
        <v>3</v>
      </c>
      <c r="AY19">
        <f>IF(P19&gt;401, 2, 0)</f>
        <v>0</v>
      </c>
      <c r="AZ19">
        <f>IF(I19&gt;52915.77, 1, 0)</f>
        <v>1</v>
      </c>
      <c r="BA19">
        <f>SUM(AW19:AZ19)</f>
        <v>8</v>
      </c>
      <c r="BB19" t="str">
        <f>VLOOKUP(BA19,'Standard Deviations'!$L$1:$M$11,2,TRUE)</f>
        <v>Platinum</v>
      </c>
    </row>
    <row r="20" spans="1:54">
      <c r="A20">
        <v>9888</v>
      </c>
      <c r="B20">
        <v>1969</v>
      </c>
      <c r="C20">
        <f>2024-B20</f>
        <v>55</v>
      </c>
      <c r="D20" t="str">
        <f>VLOOKUP(B20,Reference!$A$1:$B$125, 2)</f>
        <v>Gen X</v>
      </c>
      <c r="E20" t="s">
        <v>54</v>
      </c>
      <c r="F20" t="str">
        <f>IF(E20="High School", "No College", "College")</f>
        <v>College</v>
      </c>
      <c r="G20" t="s">
        <v>65</v>
      </c>
      <c r="H20">
        <v>68695</v>
      </c>
      <c r="I20">
        <v>68695</v>
      </c>
      <c r="J20" s="4" t="s">
        <v>61</v>
      </c>
      <c r="K20">
        <v>0</v>
      </c>
      <c r="L20">
        <v>0</v>
      </c>
      <c r="M20" t="str">
        <f>IF(OR(K20&gt;0, L20&gt;0), "Parent", "Not Parent")</f>
        <v>Not Parent</v>
      </c>
      <c r="N20" t="s">
        <v>84</v>
      </c>
      <c r="O20" s="8">
        <v>41916</v>
      </c>
      <c r="P20" s="9">
        <f>O20-N20</f>
        <v>101</v>
      </c>
      <c r="Q20">
        <v>3</v>
      </c>
      <c r="R20" s="9">
        <f>P20-Q20</f>
        <v>98</v>
      </c>
      <c r="S20" s="8">
        <f>O20-R20</f>
        <v>41818</v>
      </c>
      <c r="T20">
        <v>458</v>
      </c>
      <c r="U20">
        <v>81</v>
      </c>
      <c r="V20">
        <v>356</v>
      </c>
      <c r="W20">
        <v>106</v>
      </c>
      <c r="X20">
        <v>50</v>
      </c>
      <c r="Y20">
        <v>40</v>
      </c>
      <c r="Z20">
        <v>1091</v>
      </c>
      <c r="AA20">
        <f>Z20/P20</f>
        <v>10.801980198019802</v>
      </c>
      <c r="AB20" t="s">
        <v>58</v>
      </c>
      <c r="AC20" t="s">
        <v>59</v>
      </c>
      <c r="AD20">
        <v>1</v>
      </c>
      <c r="AE20" t="str">
        <f>IF(AD20&gt;3, "Prefers Discount", "Discount Indifferent")</f>
        <v>Discount Indifferent</v>
      </c>
      <c r="AF20">
        <v>7</v>
      </c>
      <c r="AG20">
        <v>4</v>
      </c>
      <c r="AH20">
        <v>4</v>
      </c>
      <c r="AI20" t="str">
        <f>INDEX($AF$1:$AH$1,MATCH(MAX(AF20:AH20),AF20:AH20,0))</f>
        <v>Store_Orders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f>SUM(AK20:AO20)</f>
        <v>0</v>
      </c>
      <c r="AQ20" t="s">
        <v>67</v>
      </c>
      <c r="AR20">
        <v>0</v>
      </c>
      <c r="AS20" t="str">
        <f>IF(OR(AK20&gt;0, AL20&gt;0, AM20&gt;0, AN20&gt;0, AO20&gt;0), "Converted", "Not Converted")</f>
        <v>Not Converted</v>
      </c>
      <c r="AT20">
        <v>0</v>
      </c>
      <c r="AU20">
        <v>3</v>
      </c>
      <c r="AV20">
        <v>11</v>
      </c>
      <c r="AW20">
        <f>IF(Z20&gt;607, 4, 0)</f>
        <v>4</v>
      </c>
      <c r="AX20">
        <f>IF(AA20&gt;1.6588, 3, 0)</f>
        <v>3</v>
      </c>
      <c r="AY20">
        <f>IF(P20&gt;401, 2, 0)</f>
        <v>0</v>
      </c>
      <c r="AZ20">
        <f>IF(I20&gt;52915.77, 1, 0)</f>
        <v>1</v>
      </c>
      <c r="BA20">
        <f>SUM(AW20:AZ20)</f>
        <v>8</v>
      </c>
      <c r="BB20" t="str">
        <f>VLOOKUP(BA20,'Standard Deviations'!$L$1:$M$11,2,TRUE)</f>
        <v>Platinum</v>
      </c>
    </row>
    <row r="21" spans="1:54">
      <c r="A21">
        <v>4399</v>
      </c>
      <c r="B21">
        <v>1969</v>
      </c>
      <c r="C21">
        <f>2024-B21</f>
        <v>55</v>
      </c>
      <c r="D21" t="str">
        <f>VLOOKUP(B21,Reference!$A$1:$B$125, 2)</f>
        <v>Gen X</v>
      </c>
      <c r="E21" t="s">
        <v>54</v>
      </c>
      <c r="F21" t="str">
        <f>IF(E21="High School", "No College", "College")</f>
        <v>College</v>
      </c>
      <c r="G21" t="s">
        <v>65</v>
      </c>
      <c r="H21">
        <v>68695</v>
      </c>
      <c r="I21">
        <v>68695</v>
      </c>
      <c r="J21" s="4" t="s">
        <v>61</v>
      </c>
      <c r="K21">
        <v>0</v>
      </c>
      <c r="L21">
        <v>0</v>
      </c>
      <c r="M21" t="str">
        <f>IF(OR(K21&gt;0, L21&gt;0), "Parent", "Not Parent")</f>
        <v>Not Parent</v>
      </c>
      <c r="N21" t="s">
        <v>84</v>
      </c>
      <c r="O21" s="8">
        <v>41916</v>
      </c>
      <c r="P21" s="9">
        <f>O21-N21</f>
        <v>101</v>
      </c>
      <c r="Q21">
        <v>3</v>
      </c>
      <c r="R21" s="9">
        <f>P21-Q21</f>
        <v>98</v>
      </c>
      <c r="S21" s="8">
        <f>O21-R21</f>
        <v>41818</v>
      </c>
      <c r="T21">
        <v>458</v>
      </c>
      <c r="U21">
        <v>81</v>
      </c>
      <c r="V21">
        <v>356</v>
      </c>
      <c r="W21">
        <v>106</v>
      </c>
      <c r="X21">
        <v>50</v>
      </c>
      <c r="Y21">
        <v>40</v>
      </c>
      <c r="Z21">
        <v>1091</v>
      </c>
      <c r="AA21">
        <f>Z21/P21</f>
        <v>10.801980198019802</v>
      </c>
      <c r="AB21" t="s">
        <v>58</v>
      </c>
      <c r="AC21" t="s">
        <v>59</v>
      </c>
      <c r="AD21">
        <v>1</v>
      </c>
      <c r="AE21" t="str">
        <f>IF(AD21&gt;3, "Prefers Discount", "Discount Indifferent")</f>
        <v>Discount Indifferent</v>
      </c>
      <c r="AF21">
        <v>7</v>
      </c>
      <c r="AG21">
        <v>4</v>
      </c>
      <c r="AH21">
        <v>4</v>
      </c>
      <c r="AI21" t="str">
        <f>INDEX($AF$1:$AH$1,MATCH(MAX(AF21:AH21),AF21:AH21,0))</f>
        <v>Store_Orders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f>SUM(AK21:AO21)</f>
        <v>0</v>
      </c>
      <c r="AQ21" t="s">
        <v>67</v>
      </c>
      <c r="AR21">
        <v>0</v>
      </c>
      <c r="AS21" t="str">
        <f>IF(OR(AK21&gt;0, AL21&gt;0, AM21&gt;0, AN21&gt;0, AO21&gt;0), "Converted", "Not Converted")</f>
        <v>Not Converted</v>
      </c>
      <c r="AT21">
        <v>0</v>
      </c>
      <c r="AU21">
        <v>3</v>
      </c>
      <c r="AV21">
        <v>11</v>
      </c>
      <c r="AW21">
        <f>IF(Z21&gt;607, 4, 0)</f>
        <v>4</v>
      </c>
      <c r="AX21">
        <f>IF(AA21&gt;1.6588, 3, 0)</f>
        <v>3</v>
      </c>
      <c r="AY21">
        <f>IF(P21&gt;401, 2, 0)</f>
        <v>0</v>
      </c>
      <c r="AZ21">
        <f>IF(I21&gt;52915.77, 1, 0)</f>
        <v>1</v>
      </c>
      <c r="BA21">
        <f>SUM(AW21:AZ21)</f>
        <v>8</v>
      </c>
      <c r="BB21" t="str">
        <f>VLOOKUP(BA21,'Standard Deviations'!$L$1:$M$11,2,TRUE)</f>
        <v>Platinum</v>
      </c>
    </row>
    <row r="22" spans="1:54">
      <c r="A22">
        <v>5721</v>
      </c>
      <c r="B22">
        <v>1956</v>
      </c>
      <c r="C22">
        <f>2024-B22</f>
        <v>68</v>
      </c>
      <c r="D22" t="str">
        <f>VLOOKUP(B22,Reference!$A$1:$B$125, 2)</f>
        <v>Boomers</v>
      </c>
      <c r="E22" t="s">
        <v>68</v>
      </c>
      <c r="F22" t="str">
        <f>IF(E22="High School", "No College", "College")</f>
        <v>College</v>
      </c>
      <c r="G22" t="s">
        <v>55</v>
      </c>
      <c r="H22">
        <v>84117</v>
      </c>
      <c r="I22">
        <v>84117</v>
      </c>
      <c r="J22" s="4" t="s">
        <v>56</v>
      </c>
      <c r="K22">
        <v>0</v>
      </c>
      <c r="L22">
        <v>0</v>
      </c>
      <c r="M22" t="str">
        <f>IF(OR(K22&gt;0, L22&gt;0), "Parent", "Not Parent")</f>
        <v>Not Parent</v>
      </c>
      <c r="N22" t="s">
        <v>85</v>
      </c>
      <c r="O22" s="8">
        <v>41916</v>
      </c>
      <c r="P22" s="9">
        <f>O22-N22</f>
        <v>146</v>
      </c>
      <c r="Q22">
        <v>60</v>
      </c>
      <c r="R22" s="9">
        <f>P22-Q22</f>
        <v>86</v>
      </c>
      <c r="S22" s="8">
        <f>O22-R22</f>
        <v>41830</v>
      </c>
      <c r="T22">
        <v>611</v>
      </c>
      <c r="U22">
        <v>76</v>
      </c>
      <c r="V22">
        <v>749</v>
      </c>
      <c r="W22">
        <v>59</v>
      </c>
      <c r="X22">
        <v>45</v>
      </c>
      <c r="Y22">
        <v>26</v>
      </c>
      <c r="Z22">
        <v>1566</v>
      </c>
      <c r="AA22">
        <f>Z22/P22</f>
        <v>10.726027397260275</v>
      </c>
      <c r="AB22" s="13" t="s">
        <v>58</v>
      </c>
      <c r="AC22" s="13" t="s">
        <v>63</v>
      </c>
      <c r="AD22">
        <v>1</v>
      </c>
      <c r="AE22" t="str">
        <f>IF(AD22&gt;3, "Prefers Discount", "Discount Indifferent")</f>
        <v>Discount Indifferent</v>
      </c>
      <c r="AF22">
        <v>6</v>
      </c>
      <c r="AG22">
        <v>7</v>
      </c>
      <c r="AH22">
        <v>10</v>
      </c>
      <c r="AI22" t="str">
        <f>INDEX($AF$1:$AH$1,MATCH(MAX(AF22:AH22),AF22:AH22,0))</f>
        <v>Catalog_Orders</v>
      </c>
      <c r="AJ22">
        <v>2</v>
      </c>
      <c r="AK22">
        <v>0</v>
      </c>
      <c r="AL22">
        <v>0</v>
      </c>
      <c r="AM22">
        <v>0</v>
      </c>
      <c r="AN22">
        <v>0</v>
      </c>
      <c r="AO22">
        <v>1</v>
      </c>
      <c r="AP22">
        <f>SUM(AK22:AO22)</f>
        <v>1</v>
      </c>
      <c r="AQ22" t="str">
        <f>INDEX($AK$1:$AO$1,MATCH(MAX(AK22:AO22),AK22:AO22,0))</f>
        <v>Converted_on_Camp5</v>
      </c>
      <c r="AR22">
        <v>1</v>
      </c>
      <c r="AS22" t="str">
        <f>IF(OR(AK22&gt;0, AL22&gt;0, AM22&gt;0, AN22&gt;0, AO22&gt;0), "Converted", "Not Converted")</f>
        <v>Converted</v>
      </c>
      <c r="AT22">
        <v>0</v>
      </c>
      <c r="AU22">
        <v>3</v>
      </c>
      <c r="AV22">
        <v>11</v>
      </c>
      <c r="AW22">
        <f>IF(Z22&gt;607, 4, 0)</f>
        <v>4</v>
      </c>
      <c r="AX22">
        <f>IF(AA22&gt;1.6588, 3, 0)</f>
        <v>3</v>
      </c>
      <c r="AY22">
        <f>IF(P22&gt;401, 2, 0)</f>
        <v>0</v>
      </c>
      <c r="AZ22">
        <f>IF(I22&gt;52915.77, 1, 0)</f>
        <v>1</v>
      </c>
      <c r="BA22">
        <f>SUM(AW22:AZ22)</f>
        <v>8</v>
      </c>
      <c r="BB22" t="str">
        <f>VLOOKUP(BA22,'Standard Deviations'!$L$1:$M$11,2,TRUE)</f>
        <v>Platinum</v>
      </c>
    </row>
    <row r="23" spans="1:54">
      <c r="A23">
        <v>7959</v>
      </c>
      <c r="B23">
        <v>1961</v>
      </c>
      <c r="C23">
        <f>2024-B23</f>
        <v>63</v>
      </c>
      <c r="D23" t="str">
        <f>VLOOKUP(B23,Reference!$A$1:$B$125, 2)</f>
        <v>Boomers</v>
      </c>
      <c r="E23" t="s">
        <v>54</v>
      </c>
      <c r="F23" t="str">
        <f>IF(E23="High School", "No College", "College")</f>
        <v>College</v>
      </c>
      <c r="G23" t="s">
        <v>55</v>
      </c>
      <c r="H23">
        <v>79410</v>
      </c>
      <c r="I23">
        <v>79410</v>
      </c>
      <c r="J23" s="4" t="s">
        <v>56</v>
      </c>
      <c r="K23">
        <v>0</v>
      </c>
      <c r="L23">
        <v>0</v>
      </c>
      <c r="M23" t="str">
        <f>IF(OR(K23&gt;0, L23&gt;0), "Parent", "Not Parent")</f>
        <v>Not Parent</v>
      </c>
      <c r="N23" t="s">
        <v>69</v>
      </c>
      <c r="O23" s="8">
        <v>41916</v>
      </c>
      <c r="P23" s="9">
        <f>O23-N23</f>
        <v>128</v>
      </c>
      <c r="Q23">
        <v>19</v>
      </c>
      <c r="R23" s="9">
        <f>P23-Q23</f>
        <v>109</v>
      </c>
      <c r="S23" s="8">
        <f>O23-R23</f>
        <v>41807</v>
      </c>
      <c r="T23">
        <v>658</v>
      </c>
      <c r="U23">
        <v>80</v>
      </c>
      <c r="V23">
        <v>483</v>
      </c>
      <c r="W23">
        <v>123</v>
      </c>
      <c r="X23">
        <v>13</v>
      </c>
      <c r="Y23">
        <v>13</v>
      </c>
      <c r="Z23">
        <v>1370</v>
      </c>
      <c r="AA23">
        <f>Z23/P23</f>
        <v>10.703125</v>
      </c>
      <c r="AB23" t="s">
        <v>58</v>
      </c>
      <c r="AC23" t="s">
        <v>59</v>
      </c>
      <c r="AD23">
        <v>1</v>
      </c>
      <c r="AE23" t="str">
        <f>IF(AD23&gt;3, "Prefers Discount", "Discount Indifferent")</f>
        <v>Discount Indifferent</v>
      </c>
      <c r="AF23">
        <v>5</v>
      </c>
      <c r="AG23">
        <v>3</v>
      </c>
      <c r="AH23">
        <v>2</v>
      </c>
      <c r="AI23" t="str">
        <f>INDEX($AF$1:$AH$1,MATCH(MAX(AF23:AH23),AF23:AH23,0))</f>
        <v>Store_Orders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f>SUM(AK23:AO23)</f>
        <v>0</v>
      </c>
      <c r="AQ23" t="s">
        <v>67</v>
      </c>
      <c r="AR23">
        <v>0</v>
      </c>
      <c r="AS23" t="str">
        <f>IF(OR(AK23&gt;0, AL23&gt;0, AM23&gt;0, AN23&gt;0, AO23&gt;0), "Converted", "Not Converted")</f>
        <v>Not Converted</v>
      </c>
      <c r="AT23">
        <v>0</v>
      </c>
      <c r="AU23">
        <v>3</v>
      </c>
      <c r="AV23">
        <v>11</v>
      </c>
      <c r="AW23">
        <f>IF(Z23&gt;607, 4, 0)</f>
        <v>4</v>
      </c>
      <c r="AX23">
        <f>IF(AA23&gt;1.6588, 3, 0)</f>
        <v>3</v>
      </c>
      <c r="AY23">
        <f>IF(P23&gt;401, 2, 0)</f>
        <v>0</v>
      </c>
      <c r="AZ23">
        <f>IF(I23&gt;52915.77, 1, 0)</f>
        <v>1</v>
      </c>
      <c r="BA23">
        <f>SUM(AW23:AZ23)</f>
        <v>8</v>
      </c>
      <c r="BB23" t="str">
        <f>VLOOKUP(BA23,'Standard Deviations'!$L$1:$M$11,2,TRUE)</f>
        <v>Platinum</v>
      </c>
    </row>
    <row r="24" spans="1:54">
      <c r="A24">
        <v>7875</v>
      </c>
      <c r="B24">
        <v>1949</v>
      </c>
      <c r="C24">
        <f>2024-B24</f>
        <v>75</v>
      </c>
      <c r="D24" t="str">
        <f>VLOOKUP(B24,Reference!$A$1:$B$125, 2)</f>
        <v>Boomers</v>
      </c>
      <c r="E24" t="s">
        <v>54</v>
      </c>
      <c r="F24" t="str">
        <f>IF(E24="High School", "No College", "College")</f>
        <v>College</v>
      </c>
      <c r="G24" t="s">
        <v>55</v>
      </c>
      <c r="H24">
        <v>72025</v>
      </c>
      <c r="I24">
        <v>72025</v>
      </c>
      <c r="J24" s="4" t="s">
        <v>61</v>
      </c>
      <c r="K24">
        <v>0</v>
      </c>
      <c r="L24">
        <v>0</v>
      </c>
      <c r="M24" t="str">
        <f>IF(OR(K24&gt;0, L24&gt;0), "Parent", "Not Parent")</f>
        <v>Not Parent</v>
      </c>
      <c r="N24" t="s">
        <v>86</v>
      </c>
      <c r="O24" s="8">
        <v>41916</v>
      </c>
      <c r="P24" s="9">
        <f>O24-N24</f>
        <v>158</v>
      </c>
      <c r="Q24">
        <v>46</v>
      </c>
      <c r="R24" s="9">
        <f>P24-Q24</f>
        <v>112</v>
      </c>
      <c r="S24" s="8">
        <f>O24-R24</f>
        <v>41804</v>
      </c>
      <c r="T24">
        <v>967</v>
      </c>
      <c r="U24">
        <v>0</v>
      </c>
      <c r="V24">
        <v>617</v>
      </c>
      <c r="W24">
        <v>43</v>
      </c>
      <c r="X24">
        <v>50</v>
      </c>
      <c r="Y24">
        <v>0</v>
      </c>
      <c r="Z24">
        <v>1677</v>
      </c>
      <c r="AA24">
        <f>Z24/P24</f>
        <v>10.613924050632912</v>
      </c>
      <c r="AB24" s="13" t="s">
        <v>58</v>
      </c>
      <c r="AC24" s="13" t="s">
        <v>63</v>
      </c>
      <c r="AD24">
        <v>1</v>
      </c>
      <c r="AE24" t="str">
        <f>IF(AD24&gt;3, "Prefers Discount", "Discount Indifferent")</f>
        <v>Discount Indifferent</v>
      </c>
      <c r="AF24">
        <v>13</v>
      </c>
      <c r="AG24">
        <v>4</v>
      </c>
      <c r="AH24">
        <v>8</v>
      </c>
      <c r="AI24" t="str">
        <f>INDEX($AF$1:$AH$1,MATCH(MAX(AF24:AH24),AF24:AH24,0))</f>
        <v>Store_Orders</v>
      </c>
      <c r="AJ24">
        <v>2</v>
      </c>
      <c r="AK24">
        <v>1</v>
      </c>
      <c r="AL24">
        <v>0</v>
      </c>
      <c r="AM24">
        <v>0</v>
      </c>
      <c r="AN24">
        <v>1</v>
      </c>
      <c r="AO24">
        <v>1</v>
      </c>
      <c r="AP24">
        <f>SUM(AK24:AO24)</f>
        <v>3</v>
      </c>
      <c r="AQ24" t="str">
        <f>INDEX($AK$1:$AO$1,MATCH(MAX(AK24:AO24),AK24:AO24,0))</f>
        <v>Converted_on_Camp1</v>
      </c>
      <c r="AR24">
        <v>1</v>
      </c>
      <c r="AS24" t="str">
        <f>IF(OR(AK24&gt;0, AL24&gt;0, AM24&gt;0, AN24&gt;0, AO24&gt;0), "Converted", "Not Converted")</f>
        <v>Converted</v>
      </c>
      <c r="AT24">
        <v>0</v>
      </c>
      <c r="AU24">
        <v>3</v>
      </c>
      <c r="AV24">
        <v>11</v>
      </c>
      <c r="AW24">
        <f>IF(Z24&gt;607, 4, 0)</f>
        <v>4</v>
      </c>
      <c r="AX24">
        <f>IF(AA24&gt;1.6588, 3, 0)</f>
        <v>3</v>
      </c>
      <c r="AY24">
        <f>IF(P24&gt;401, 2, 0)</f>
        <v>0</v>
      </c>
      <c r="AZ24">
        <f>IF(I24&gt;52915.77, 1, 0)</f>
        <v>1</v>
      </c>
      <c r="BA24">
        <f>SUM(AW24:AZ24)</f>
        <v>8</v>
      </c>
      <c r="BB24" t="str">
        <f>VLOOKUP(BA24,'Standard Deviations'!$L$1:$M$11,2,TRUE)</f>
        <v>Platinum</v>
      </c>
    </row>
    <row r="25" spans="1:54">
      <c r="A25">
        <v>3005</v>
      </c>
      <c r="B25">
        <v>1992</v>
      </c>
      <c r="C25">
        <f>2024-B25</f>
        <v>32</v>
      </c>
      <c r="D25" t="str">
        <f>VLOOKUP(B25,Reference!$A$1:$B$125, 2)</f>
        <v>Millennials</v>
      </c>
      <c r="E25" t="s">
        <v>54</v>
      </c>
      <c r="F25" t="str">
        <f>IF(E25="High School", "No College", "College")</f>
        <v>College</v>
      </c>
      <c r="G25" t="s">
        <v>60</v>
      </c>
      <c r="H25">
        <v>83528</v>
      </c>
      <c r="I25">
        <v>83528</v>
      </c>
      <c r="J25" s="4" t="s">
        <v>56</v>
      </c>
      <c r="K25">
        <v>0</v>
      </c>
      <c r="L25">
        <v>0</v>
      </c>
      <c r="M25" t="str">
        <f>IF(OR(K25&gt;0, L25&gt;0), "Parent", "Not Parent")</f>
        <v>Not Parent</v>
      </c>
      <c r="N25" t="s">
        <v>87</v>
      </c>
      <c r="O25" s="8">
        <v>41916</v>
      </c>
      <c r="P25" s="9">
        <f>O25-N25</f>
        <v>156</v>
      </c>
      <c r="Q25">
        <v>7</v>
      </c>
      <c r="R25" s="9">
        <f>P25-Q25</f>
        <v>149</v>
      </c>
      <c r="S25" s="8">
        <f>O25-R25</f>
        <v>41767</v>
      </c>
      <c r="T25">
        <v>530</v>
      </c>
      <c r="U25">
        <v>117</v>
      </c>
      <c r="V25">
        <v>678</v>
      </c>
      <c r="W25">
        <v>134</v>
      </c>
      <c r="X25">
        <v>44</v>
      </c>
      <c r="Y25">
        <v>147</v>
      </c>
      <c r="Z25">
        <v>1650</v>
      </c>
      <c r="AA25">
        <f>Z25/P25</f>
        <v>10.576923076923077</v>
      </c>
      <c r="AB25" t="s">
        <v>58</v>
      </c>
      <c r="AC25" t="s">
        <v>59</v>
      </c>
      <c r="AD25">
        <v>1</v>
      </c>
      <c r="AE25" t="str">
        <f>IF(AD25&gt;3, "Prefers Discount", "Discount Indifferent")</f>
        <v>Discount Indifferent</v>
      </c>
      <c r="AF25">
        <v>8</v>
      </c>
      <c r="AG25">
        <v>4</v>
      </c>
      <c r="AH25">
        <v>10</v>
      </c>
      <c r="AI25" t="str">
        <f>INDEX($AF$1:$AH$1,MATCH(MAX(AF25:AH25),AF25:AH25,0))</f>
        <v>Catalog_Orders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f>SUM(AK25:AO25)</f>
        <v>2</v>
      </c>
      <c r="AQ25" t="str">
        <f>INDEX($AK$1:$AO$1,MATCH(MAX(AK25:AO25),AK25:AO25,0))</f>
        <v>Converted_on_Camp1</v>
      </c>
      <c r="AR25">
        <v>1</v>
      </c>
      <c r="AS25" t="str">
        <f>IF(OR(AK25&gt;0, AL25&gt;0, AM25&gt;0, AN25&gt;0, AO25&gt;0), "Converted", "Not Converted")</f>
        <v>Converted</v>
      </c>
      <c r="AT25">
        <v>0</v>
      </c>
      <c r="AU25">
        <v>3</v>
      </c>
      <c r="AV25">
        <v>11</v>
      </c>
      <c r="AW25">
        <f>IF(Z25&gt;607, 4, 0)</f>
        <v>4</v>
      </c>
      <c r="AX25">
        <f>IF(AA25&gt;1.6588, 3, 0)</f>
        <v>3</v>
      </c>
      <c r="AY25">
        <f>IF(P25&gt;401, 2, 0)</f>
        <v>0</v>
      </c>
      <c r="AZ25">
        <f>IF(I25&gt;52915.77, 1, 0)</f>
        <v>1</v>
      </c>
      <c r="BA25">
        <f>SUM(AW25:AZ25)</f>
        <v>8</v>
      </c>
      <c r="BB25" t="str">
        <f>VLOOKUP(BA25,'Standard Deviations'!$L$1:$M$11,2,TRUE)</f>
        <v>Platinum</v>
      </c>
    </row>
    <row r="26" spans="1:54">
      <c r="A26">
        <v>8029</v>
      </c>
      <c r="B26">
        <v>1988</v>
      </c>
      <c r="C26">
        <f>2024-B26</f>
        <v>36</v>
      </c>
      <c r="D26" t="str">
        <f>VLOOKUP(B26,Reference!$A$1:$B$125, 2)</f>
        <v>Millennials</v>
      </c>
      <c r="E26" t="s">
        <v>64</v>
      </c>
      <c r="F26" t="str">
        <f>IF(E26="High School", "No College", "College")</f>
        <v>College</v>
      </c>
      <c r="G26" t="s">
        <v>60</v>
      </c>
      <c r="H26">
        <v>90247</v>
      </c>
      <c r="I26">
        <v>90247</v>
      </c>
      <c r="J26" s="4" t="s">
        <v>56</v>
      </c>
      <c r="K26">
        <v>0</v>
      </c>
      <c r="L26">
        <v>0</v>
      </c>
      <c r="M26" t="str">
        <f>IF(OR(K26&gt;0, L26&gt;0), "Parent", "Not Parent")</f>
        <v>Not Parent</v>
      </c>
      <c r="N26" t="s">
        <v>86</v>
      </c>
      <c r="O26" s="8">
        <v>41916</v>
      </c>
      <c r="P26" s="9">
        <f>O26-N26</f>
        <v>158</v>
      </c>
      <c r="Q26">
        <v>27</v>
      </c>
      <c r="R26" s="9">
        <f>P26-Q26</f>
        <v>131</v>
      </c>
      <c r="S26" s="8">
        <f>O26-R26</f>
        <v>41785</v>
      </c>
      <c r="T26">
        <v>1184</v>
      </c>
      <c r="U26">
        <v>32</v>
      </c>
      <c r="V26">
        <v>352</v>
      </c>
      <c r="W26">
        <v>21</v>
      </c>
      <c r="X26">
        <v>16</v>
      </c>
      <c r="Y26">
        <v>16</v>
      </c>
      <c r="Z26">
        <v>1621</v>
      </c>
      <c r="AA26">
        <f>Z26/P26</f>
        <v>10.259493670886076</v>
      </c>
      <c r="AB26" t="s">
        <v>58</v>
      </c>
      <c r="AC26" t="s">
        <v>59</v>
      </c>
      <c r="AD26">
        <v>1</v>
      </c>
      <c r="AE26" t="str">
        <f>IF(AD26&gt;3, "Prefers Discount", "Discount Indifferent")</f>
        <v>Discount Indifferent</v>
      </c>
      <c r="AF26">
        <v>7</v>
      </c>
      <c r="AG26">
        <v>3</v>
      </c>
      <c r="AH26">
        <v>4</v>
      </c>
      <c r="AI26" t="str">
        <f>INDEX($AF$1:$AH$1,MATCH(MAX(AF26:AH26),AF26:AH26,0))</f>
        <v>Store_Orders</v>
      </c>
      <c r="AJ26">
        <v>1</v>
      </c>
      <c r="AK26">
        <v>1</v>
      </c>
      <c r="AL26">
        <v>0</v>
      </c>
      <c r="AM26">
        <v>0</v>
      </c>
      <c r="AN26">
        <v>1</v>
      </c>
      <c r="AO26">
        <v>1</v>
      </c>
      <c r="AP26">
        <f>SUM(AK26:AO26)</f>
        <v>3</v>
      </c>
      <c r="AQ26" t="str">
        <f>INDEX($AK$1:$AO$1,MATCH(MAX(AK26:AO26),AK26:AO26,0))</f>
        <v>Converted_on_Camp1</v>
      </c>
      <c r="AR26">
        <v>1</v>
      </c>
      <c r="AS26" t="str">
        <f>IF(OR(AK26&gt;0, AL26&gt;0, AM26&gt;0, AN26&gt;0, AO26&gt;0), "Converted", "Not Converted")</f>
        <v>Converted</v>
      </c>
      <c r="AT26">
        <v>0</v>
      </c>
      <c r="AU26">
        <v>3</v>
      </c>
      <c r="AV26">
        <v>11</v>
      </c>
      <c r="AW26">
        <f>IF(Z26&gt;607, 4, 0)</f>
        <v>4</v>
      </c>
      <c r="AX26">
        <f>IF(AA26&gt;1.6588, 3, 0)</f>
        <v>3</v>
      </c>
      <c r="AY26">
        <f>IF(P26&gt;401, 2, 0)</f>
        <v>0</v>
      </c>
      <c r="AZ26">
        <f>IF(I26&gt;52915.77, 1, 0)</f>
        <v>1</v>
      </c>
      <c r="BA26">
        <f>SUM(AW26:AZ26)</f>
        <v>8</v>
      </c>
      <c r="BB26" t="str">
        <f>VLOOKUP(BA26,'Standard Deviations'!$L$1:$M$11,2,TRUE)</f>
        <v>Platinum</v>
      </c>
    </row>
    <row r="27" spans="1:54">
      <c r="A27">
        <v>9264</v>
      </c>
      <c r="B27">
        <v>1986</v>
      </c>
      <c r="C27">
        <f>2024-B27</f>
        <v>38</v>
      </c>
      <c r="D27" t="str">
        <f>VLOOKUP(B27,Reference!$A$1:$B$125, 2)</f>
        <v>Millennials</v>
      </c>
      <c r="E27" t="s">
        <v>54</v>
      </c>
      <c r="F27" t="str">
        <f>IF(E27="High School", "No College", "College")</f>
        <v>College</v>
      </c>
      <c r="G27" t="s">
        <v>55</v>
      </c>
      <c r="H27">
        <v>79529</v>
      </c>
      <c r="I27">
        <v>79529</v>
      </c>
      <c r="J27" s="4" t="s">
        <v>56</v>
      </c>
      <c r="K27">
        <v>0</v>
      </c>
      <c r="L27">
        <v>0</v>
      </c>
      <c r="M27" t="str">
        <f>IF(OR(K27&gt;0, L27&gt;0), "Parent", "Not Parent")</f>
        <v>Not Parent</v>
      </c>
      <c r="N27" t="s">
        <v>88</v>
      </c>
      <c r="O27" s="8">
        <v>41916</v>
      </c>
      <c r="P27" s="9">
        <f>O27-N27</f>
        <v>160</v>
      </c>
      <c r="Q27">
        <v>1</v>
      </c>
      <c r="R27" s="9">
        <f>P27-Q27</f>
        <v>159</v>
      </c>
      <c r="S27" s="8">
        <f>O27-R27</f>
        <v>41757</v>
      </c>
      <c r="T27">
        <v>423</v>
      </c>
      <c r="U27">
        <v>42</v>
      </c>
      <c r="V27">
        <v>706</v>
      </c>
      <c r="W27">
        <v>73</v>
      </c>
      <c r="X27">
        <v>197</v>
      </c>
      <c r="Y27">
        <v>197</v>
      </c>
      <c r="Z27">
        <v>1638</v>
      </c>
      <c r="AA27">
        <f>Z27/P27</f>
        <v>10.237500000000001</v>
      </c>
      <c r="AB27" t="s">
        <v>58</v>
      </c>
      <c r="AC27" t="s">
        <v>59</v>
      </c>
      <c r="AD27">
        <v>1</v>
      </c>
      <c r="AE27" t="str">
        <f>IF(AD27&gt;3, "Prefers Discount", "Discount Indifferent")</f>
        <v>Discount Indifferent</v>
      </c>
      <c r="AF27">
        <v>9</v>
      </c>
      <c r="AG27">
        <v>4</v>
      </c>
      <c r="AH27">
        <v>8</v>
      </c>
      <c r="AI27" t="str">
        <f>INDEX($AF$1:$AH$1,MATCH(MAX(AF27:AH27),AF27:AH27,0))</f>
        <v>Store_Orders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f>SUM(AK27:AO27)</f>
        <v>0</v>
      </c>
      <c r="AQ27" t="s">
        <v>67</v>
      </c>
      <c r="AR27">
        <v>0</v>
      </c>
      <c r="AS27" t="str">
        <f>IF(OR(AK27&gt;0, AL27&gt;0, AM27&gt;0, AN27&gt;0, AO27&gt;0), "Converted", "Not Converted")</f>
        <v>Not Converted</v>
      </c>
      <c r="AT27">
        <v>0</v>
      </c>
      <c r="AU27">
        <v>3</v>
      </c>
      <c r="AV27">
        <v>11</v>
      </c>
      <c r="AW27">
        <f>IF(Z27&gt;607, 4, 0)</f>
        <v>4</v>
      </c>
      <c r="AX27">
        <f>IF(AA27&gt;1.6588, 3, 0)</f>
        <v>3</v>
      </c>
      <c r="AY27">
        <f>IF(P27&gt;401, 2, 0)</f>
        <v>0</v>
      </c>
      <c r="AZ27">
        <f>IF(I27&gt;52915.77, 1, 0)</f>
        <v>1</v>
      </c>
      <c r="BA27">
        <f>SUM(AW27:AZ27)</f>
        <v>8</v>
      </c>
      <c r="BB27" t="str">
        <f>VLOOKUP(BA27,'Standard Deviations'!$L$1:$M$11,2,TRUE)</f>
        <v>Platinum</v>
      </c>
    </row>
    <row r="28" spans="1:54">
      <c r="A28">
        <v>10102</v>
      </c>
      <c r="B28">
        <v>1966</v>
      </c>
      <c r="C28">
        <f>2024-B28</f>
        <v>58</v>
      </c>
      <c r="D28" t="str">
        <f>VLOOKUP(B28,Reference!$A$1:$B$125, 2)</f>
        <v>Gen X</v>
      </c>
      <c r="E28" t="s">
        <v>54</v>
      </c>
      <c r="F28" t="str">
        <f>IF(E28="High School", "No College", "College")</f>
        <v>College</v>
      </c>
      <c r="G28" t="s">
        <v>89</v>
      </c>
      <c r="H28">
        <v>79946</v>
      </c>
      <c r="I28">
        <v>79946</v>
      </c>
      <c r="J28" s="4" t="s">
        <v>56</v>
      </c>
      <c r="K28">
        <v>0</v>
      </c>
      <c r="L28">
        <v>0</v>
      </c>
      <c r="M28" t="str">
        <f>IF(OR(K28&gt;0, L28&gt;0), "Parent", "Not Parent")</f>
        <v>Not Parent</v>
      </c>
      <c r="N28" t="s">
        <v>90</v>
      </c>
      <c r="O28" s="8">
        <v>41916</v>
      </c>
      <c r="P28" s="9">
        <f>O28-N28</f>
        <v>145</v>
      </c>
      <c r="Q28">
        <v>19</v>
      </c>
      <c r="R28" s="9">
        <f>P28-Q28</f>
        <v>126</v>
      </c>
      <c r="S28" s="8">
        <f>O28-R28</f>
        <v>41790</v>
      </c>
      <c r="T28">
        <v>395</v>
      </c>
      <c r="U28">
        <v>183</v>
      </c>
      <c r="V28">
        <v>565</v>
      </c>
      <c r="W28">
        <v>166</v>
      </c>
      <c r="X28">
        <v>141</v>
      </c>
      <c r="Y28">
        <v>28</v>
      </c>
      <c r="Z28">
        <v>1478</v>
      </c>
      <c r="AA28">
        <f>Z28/P28</f>
        <v>10.193103448275862</v>
      </c>
      <c r="AB28" t="s">
        <v>58</v>
      </c>
      <c r="AC28" t="s">
        <v>59</v>
      </c>
      <c r="AD28">
        <v>1</v>
      </c>
      <c r="AE28" t="str">
        <f>IF(AD28&gt;3, "Prefers Discount", "Discount Indifferent")</f>
        <v>Discount Indifferent</v>
      </c>
      <c r="AF28">
        <v>5</v>
      </c>
      <c r="AG28">
        <v>5</v>
      </c>
      <c r="AH28">
        <v>11</v>
      </c>
      <c r="AI28" t="str">
        <f>INDEX($AF$1:$AH$1,MATCH(MAX(AF28:AH28),AF28:AH28,0))</f>
        <v>Catalog_Orders</v>
      </c>
      <c r="AJ28">
        <v>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f>SUM(AK28:AO28)</f>
        <v>0</v>
      </c>
      <c r="AQ28" t="s">
        <v>67</v>
      </c>
      <c r="AR28">
        <v>0</v>
      </c>
      <c r="AS28" t="str">
        <f>IF(OR(AK28&gt;0, AL28&gt;0, AM28&gt;0, AN28&gt;0, AO28&gt;0), "Converted", "Not Converted")</f>
        <v>Not Converted</v>
      </c>
      <c r="AT28">
        <v>0</v>
      </c>
      <c r="AU28">
        <v>3</v>
      </c>
      <c r="AV28">
        <v>11</v>
      </c>
      <c r="AW28">
        <f>IF(Z28&gt;607, 4, 0)</f>
        <v>4</v>
      </c>
      <c r="AX28">
        <f>IF(AA28&gt;1.6588, 3, 0)</f>
        <v>3</v>
      </c>
      <c r="AY28">
        <f>IF(P28&gt;401, 2, 0)</f>
        <v>0</v>
      </c>
      <c r="AZ28">
        <f>IF(I28&gt;52915.77, 1, 0)</f>
        <v>1</v>
      </c>
      <c r="BA28">
        <f>SUM(AW28:AZ28)</f>
        <v>8</v>
      </c>
      <c r="BB28" t="str">
        <f>VLOOKUP(BA28,'Standard Deviations'!$L$1:$M$11,2,TRUE)</f>
        <v>Platinum</v>
      </c>
    </row>
    <row r="29" spans="1:54">
      <c r="A29">
        <v>1371</v>
      </c>
      <c r="B29">
        <v>1976</v>
      </c>
      <c r="C29">
        <f>2024-B29</f>
        <v>48</v>
      </c>
      <c r="D29" t="str">
        <f>VLOOKUP(B29,Reference!$A$1:$B$125, 2)</f>
        <v>Gen X</v>
      </c>
      <c r="E29" t="s">
        <v>54</v>
      </c>
      <c r="F29" t="str">
        <f>IF(E29="High School", "No College", "College")</f>
        <v>College</v>
      </c>
      <c r="G29" t="s">
        <v>60</v>
      </c>
      <c r="H29">
        <v>79941</v>
      </c>
      <c r="I29">
        <v>79941</v>
      </c>
      <c r="J29" s="4" t="s">
        <v>56</v>
      </c>
      <c r="K29">
        <v>0</v>
      </c>
      <c r="L29">
        <v>0</v>
      </c>
      <c r="M29" t="str">
        <f>IF(OR(K29&gt;0, L29&gt;0), "Parent", "Not Parent")</f>
        <v>Not Parent</v>
      </c>
      <c r="N29" t="s">
        <v>91</v>
      </c>
      <c r="O29" s="8">
        <v>41916</v>
      </c>
      <c r="P29" s="9">
        <f>O29-N29</f>
        <v>98</v>
      </c>
      <c r="Q29">
        <v>72</v>
      </c>
      <c r="R29" s="9">
        <f>P29-Q29</f>
        <v>26</v>
      </c>
      <c r="S29" s="8">
        <f>O29-R29</f>
        <v>41890</v>
      </c>
      <c r="T29">
        <v>123</v>
      </c>
      <c r="U29">
        <v>164</v>
      </c>
      <c r="V29">
        <v>266</v>
      </c>
      <c r="W29">
        <v>227</v>
      </c>
      <c r="X29">
        <v>30</v>
      </c>
      <c r="Y29">
        <v>174</v>
      </c>
      <c r="Z29">
        <v>984</v>
      </c>
      <c r="AA29">
        <f>Z29/P29</f>
        <v>10.040816326530612</v>
      </c>
      <c r="AB29" s="13" t="s">
        <v>58</v>
      </c>
      <c r="AC29" s="13" t="s">
        <v>63</v>
      </c>
      <c r="AD29">
        <v>1</v>
      </c>
      <c r="AE29" t="str">
        <f>IF(AD29&gt;3, "Prefers Discount", "Discount Indifferent")</f>
        <v>Discount Indifferent</v>
      </c>
      <c r="AF29">
        <v>9</v>
      </c>
      <c r="AG29">
        <v>2</v>
      </c>
      <c r="AH29">
        <v>4</v>
      </c>
      <c r="AI29" t="str">
        <f>INDEX($AF$1:$AH$1,MATCH(MAX(AF29:AH29),AF29:AH29,0))</f>
        <v>Store_Orders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f>SUM(AK29:AO29)</f>
        <v>0</v>
      </c>
      <c r="AQ29" t="s">
        <v>67</v>
      </c>
      <c r="AR29">
        <v>0</v>
      </c>
      <c r="AS29" t="str">
        <f>IF(OR(AK29&gt;0, AL29&gt;0, AM29&gt;0, AN29&gt;0, AO29&gt;0), "Converted", "Not Converted")</f>
        <v>Not Converted</v>
      </c>
      <c r="AT29">
        <v>0</v>
      </c>
      <c r="AU29">
        <v>3</v>
      </c>
      <c r="AV29">
        <v>11</v>
      </c>
      <c r="AW29">
        <f>IF(Z29&gt;607, 4, 0)</f>
        <v>4</v>
      </c>
      <c r="AX29">
        <f>IF(AA29&gt;1.6588, 3, 0)</f>
        <v>3</v>
      </c>
      <c r="AY29">
        <f>IF(P29&gt;401, 2, 0)</f>
        <v>0</v>
      </c>
      <c r="AZ29">
        <f>IF(I29&gt;52915.77, 1, 0)</f>
        <v>1</v>
      </c>
      <c r="BA29">
        <f>SUM(AW29:AZ29)</f>
        <v>8</v>
      </c>
      <c r="BB29" t="str">
        <f>VLOOKUP(BA29,'Standard Deviations'!$L$1:$M$11,2,TRUE)</f>
        <v>Platinum</v>
      </c>
    </row>
    <row r="30" spans="1:54">
      <c r="A30">
        <v>10133</v>
      </c>
      <c r="B30">
        <v>1970</v>
      </c>
      <c r="C30">
        <f>2024-B30</f>
        <v>54</v>
      </c>
      <c r="D30" t="str">
        <f>VLOOKUP(B30,Reference!$A$1:$B$125, 2)</f>
        <v>Gen X</v>
      </c>
      <c r="E30" t="s">
        <v>54</v>
      </c>
      <c r="F30" t="str">
        <f>IF(E30="High School", "No College", "College")</f>
        <v>College</v>
      </c>
      <c r="G30" t="s">
        <v>60</v>
      </c>
      <c r="H30">
        <v>93790</v>
      </c>
      <c r="I30">
        <v>93790</v>
      </c>
      <c r="J30" s="4" t="s">
        <v>56</v>
      </c>
      <c r="K30">
        <v>0</v>
      </c>
      <c r="L30">
        <v>0</v>
      </c>
      <c r="M30" t="str">
        <f>IF(OR(K30&gt;0, L30&gt;0), "Parent", "Not Parent")</f>
        <v>Not Parent</v>
      </c>
      <c r="N30" t="s">
        <v>92</v>
      </c>
      <c r="O30" s="8">
        <v>41916</v>
      </c>
      <c r="P30" s="9">
        <f>O30-N30</f>
        <v>234</v>
      </c>
      <c r="Q30">
        <v>16</v>
      </c>
      <c r="R30" s="9">
        <f>P30-Q30</f>
        <v>218</v>
      </c>
      <c r="S30" s="8">
        <f>O30-R30</f>
        <v>41698</v>
      </c>
      <c r="T30">
        <v>1302</v>
      </c>
      <c r="U30">
        <v>68</v>
      </c>
      <c r="V30">
        <v>731</v>
      </c>
      <c r="W30">
        <v>89</v>
      </c>
      <c r="X30">
        <v>114</v>
      </c>
      <c r="Y30">
        <v>45</v>
      </c>
      <c r="Z30">
        <v>2349</v>
      </c>
      <c r="AA30">
        <f>Z30/P30</f>
        <v>10.038461538461538</v>
      </c>
      <c r="AB30" t="s">
        <v>58</v>
      </c>
      <c r="AC30" t="s">
        <v>59</v>
      </c>
      <c r="AD30">
        <v>0</v>
      </c>
      <c r="AE30" t="str">
        <f>IF(AD30&gt;3, "Prefers Discount", "Discount Indifferent")</f>
        <v>Discount Indifferent</v>
      </c>
      <c r="AF30">
        <v>12</v>
      </c>
      <c r="AG30">
        <v>6</v>
      </c>
      <c r="AH30">
        <v>7</v>
      </c>
      <c r="AI30" t="str">
        <f>INDEX($AF$1:$AH$1,MATCH(MAX(AF30:AH30),AF30:AH30,0))</f>
        <v>Store_Orders</v>
      </c>
      <c r="AJ30">
        <v>2</v>
      </c>
      <c r="AK30">
        <v>1</v>
      </c>
      <c r="AL30">
        <v>0</v>
      </c>
      <c r="AM30">
        <v>0</v>
      </c>
      <c r="AN30">
        <v>1</v>
      </c>
      <c r="AO30">
        <v>1</v>
      </c>
      <c r="AP30">
        <f>SUM(AK30:AO30)</f>
        <v>3</v>
      </c>
      <c r="AQ30" t="str">
        <f>INDEX($AK$1:$AO$1,MATCH(MAX(AK30:AO30),AK30:AO30,0))</f>
        <v>Converted_on_Camp1</v>
      </c>
      <c r="AR30">
        <v>1</v>
      </c>
      <c r="AS30" t="str">
        <f>IF(OR(AK30&gt;0, AL30&gt;0, AM30&gt;0, AN30&gt;0, AO30&gt;0), "Converted", "Not Converted")</f>
        <v>Converted</v>
      </c>
      <c r="AT30">
        <v>0</v>
      </c>
      <c r="AU30">
        <v>3</v>
      </c>
      <c r="AV30">
        <v>11</v>
      </c>
      <c r="AW30">
        <f>IF(Z30&gt;607, 4, 0)</f>
        <v>4</v>
      </c>
      <c r="AX30">
        <f>IF(AA30&gt;1.6588, 3, 0)</f>
        <v>3</v>
      </c>
      <c r="AY30">
        <f>IF(P30&gt;401, 2, 0)</f>
        <v>0</v>
      </c>
      <c r="AZ30">
        <f>IF(I30&gt;52915.77, 1, 0)</f>
        <v>1</v>
      </c>
      <c r="BA30">
        <f>SUM(AW30:AZ30)</f>
        <v>8</v>
      </c>
      <c r="BB30" t="str">
        <f>VLOOKUP(BA30,'Standard Deviations'!$L$1:$M$11,2,TRUE)</f>
        <v>Platinum</v>
      </c>
    </row>
    <row r="31" spans="1:54">
      <c r="A31">
        <v>1619</v>
      </c>
      <c r="B31">
        <v>1956</v>
      </c>
      <c r="C31">
        <f>2024-B31</f>
        <v>68</v>
      </c>
      <c r="D31" t="str">
        <f>VLOOKUP(B31,Reference!$A$1:$B$125, 2)</f>
        <v>Boomers</v>
      </c>
      <c r="E31" t="s">
        <v>54</v>
      </c>
      <c r="F31" t="str">
        <f>IF(E31="High School", "No College", "College")</f>
        <v>College</v>
      </c>
      <c r="G31" t="s">
        <v>55</v>
      </c>
      <c r="H31">
        <v>90369</v>
      </c>
      <c r="I31">
        <v>90369</v>
      </c>
      <c r="J31" s="4" t="s">
        <v>56</v>
      </c>
      <c r="K31">
        <v>0</v>
      </c>
      <c r="L31">
        <v>0</v>
      </c>
      <c r="M31" t="str">
        <f>IF(OR(K31&gt;0, L31&gt;0), "Parent", "Not Parent")</f>
        <v>Not Parent</v>
      </c>
      <c r="N31" t="s">
        <v>78</v>
      </c>
      <c r="O31" s="8">
        <v>41916</v>
      </c>
      <c r="P31" s="9">
        <f>O31-N31</f>
        <v>159</v>
      </c>
      <c r="Q31">
        <v>2</v>
      </c>
      <c r="R31" s="9">
        <f>P31-Q31</f>
        <v>157</v>
      </c>
      <c r="S31" s="8">
        <f>O31-R31</f>
        <v>41759</v>
      </c>
      <c r="T31">
        <v>292</v>
      </c>
      <c r="U31">
        <v>51</v>
      </c>
      <c r="V31">
        <v>981</v>
      </c>
      <c r="W31">
        <v>224</v>
      </c>
      <c r="X31">
        <v>23</v>
      </c>
      <c r="Y31">
        <v>17</v>
      </c>
      <c r="Z31">
        <v>1588</v>
      </c>
      <c r="AA31">
        <f>Z31/P31</f>
        <v>9.9874213836477992</v>
      </c>
      <c r="AB31" t="s">
        <v>58</v>
      </c>
      <c r="AC31" t="s">
        <v>59</v>
      </c>
      <c r="AD31">
        <v>1</v>
      </c>
      <c r="AE31" t="str">
        <f>IF(AD31&gt;3, "Prefers Discount", "Discount Indifferent")</f>
        <v>Discount Indifferent</v>
      </c>
      <c r="AF31">
        <v>6</v>
      </c>
      <c r="AG31">
        <v>4</v>
      </c>
      <c r="AH31">
        <v>6</v>
      </c>
      <c r="AI31" t="str">
        <f>INDEX($AF$1:$AH$1,MATCH(MAX(AF31:AH31),AF31:AH31,0))</f>
        <v>Store_Orders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f>SUM(AK31:AO31)</f>
        <v>0</v>
      </c>
      <c r="AQ31" t="s">
        <v>67</v>
      </c>
      <c r="AR31">
        <v>1</v>
      </c>
      <c r="AS31" t="str">
        <f>IF(OR(AK31&gt;0, AL31&gt;0, AM31&gt;0, AN31&gt;0, AO31&gt;0), "Converted", "Not Converted")</f>
        <v>Not Converted</v>
      </c>
      <c r="AT31">
        <v>0</v>
      </c>
      <c r="AU31">
        <v>3</v>
      </c>
      <c r="AV31">
        <v>11</v>
      </c>
      <c r="AW31">
        <f>IF(Z31&gt;607, 4, 0)</f>
        <v>4</v>
      </c>
      <c r="AX31">
        <f>IF(AA31&gt;1.6588, 3, 0)</f>
        <v>3</v>
      </c>
      <c r="AY31">
        <f>IF(P31&gt;401, 2, 0)</f>
        <v>0</v>
      </c>
      <c r="AZ31">
        <f>IF(I31&gt;52915.77, 1, 0)</f>
        <v>1</v>
      </c>
      <c r="BA31">
        <f>SUM(AW31:AZ31)</f>
        <v>8</v>
      </c>
      <c r="BB31" t="str">
        <f>VLOOKUP(BA31,'Standard Deviations'!$L$1:$M$11,2,TRUE)</f>
        <v>Platinum</v>
      </c>
    </row>
    <row r="32" spans="1:54">
      <c r="A32">
        <v>6652</v>
      </c>
      <c r="B32">
        <v>1965</v>
      </c>
      <c r="C32">
        <f>2024-B32</f>
        <v>59</v>
      </c>
      <c r="D32" t="str">
        <f>VLOOKUP(B32,Reference!$A$1:$B$125, 2)</f>
        <v>Gen X</v>
      </c>
      <c r="E32" t="s">
        <v>54</v>
      </c>
      <c r="F32" t="str">
        <f>IF(E32="High School", "No College", "College")</f>
        <v>College</v>
      </c>
      <c r="G32" t="s">
        <v>55</v>
      </c>
      <c r="H32">
        <v>77343</v>
      </c>
      <c r="I32">
        <v>77343</v>
      </c>
      <c r="J32" s="4" t="s">
        <v>56</v>
      </c>
      <c r="K32">
        <v>0</v>
      </c>
      <c r="L32">
        <v>0</v>
      </c>
      <c r="M32" t="str">
        <f>IF(OR(K32&gt;0, L32&gt;0), "Parent", "Not Parent")</f>
        <v>Not Parent</v>
      </c>
      <c r="N32" t="s">
        <v>93</v>
      </c>
      <c r="O32" s="8">
        <v>41916</v>
      </c>
      <c r="P32" s="9">
        <f>O32-N32</f>
        <v>117</v>
      </c>
      <c r="Q32">
        <v>28</v>
      </c>
      <c r="R32" s="9">
        <f>P32-Q32</f>
        <v>89</v>
      </c>
      <c r="S32" s="8">
        <f>O32-R32</f>
        <v>41827</v>
      </c>
      <c r="T32">
        <v>227</v>
      </c>
      <c r="U32">
        <v>151</v>
      </c>
      <c r="V32">
        <v>573</v>
      </c>
      <c r="W32">
        <v>98</v>
      </c>
      <c r="X32">
        <v>54</v>
      </c>
      <c r="Y32">
        <v>31</v>
      </c>
      <c r="Z32">
        <v>1134</v>
      </c>
      <c r="AA32">
        <f>Z32/P32</f>
        <v>9.6923076923076916</v>
      </c>
      <c r="AB32" t="s">
        <v>58</v>
      </c>
      <c r="AC32" t="s">
        <v>59</v>
      </c>
      <c r="AD32">
        <v>1</v>
      </c>
      <c r="AE32" t="str">
        <f>IF(AD32&gt;3, "Prefers Discount", "Discount Indifferent")</f>
        <v>Discount Indifferent</v>
      </c>
      <c r="AF32">
        <v>9</v>
      </c>
      <c r="AG32">
        <v>3</v>
      </c>
      <c r="AH32">
        <v>4</v>
      </c>
      <c r="AI32" t="str">
        <f>INDEX($AF$1:$AH$1,MATCH(MAX(AF32:AH32),AF32:AH32,0))</f>
        <v>Store_Orders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f>SUM(AK32:AO32)</f>
        <v>0</v>
      </c>
      <c r="AQ32" t="s">
        <v>67</v>
      </c>
      <c r="AR32">
        <v>0</v>
      </c>
      <c r="AS32" t="str">
        <f>IF(OR(AK32&gt;0, AL32&gt;0, AM32&gt;0, AN32&gt;0, AO32&gt;0), "Converted", "Not Converted")</f>
        <v>Not Converted</v>
      </c>
      <c r="AT32">
        <v>0</v>
      </c>
      <c r="AU32">
        <v>3</v>
      </c>
      <c r="AV32">
        <v>11</v>
      </c>
      <c r="AW32">
        <f>IF(Z32&gt;607, 4, 0)</f>
        <v>4</v>
      </c>
      <c r="AX32">
        <f>IF(AA32&gt;1.6588, 3, 0)</f>
        <v>3</v>
      </c>
      <c r="AY32">
        <f>IF(P32&gt;401, 2, 0)</f>
        <v>0</v>
      </c>
      <c r="AZ32">
        <f>IF(I32&gt;52915.77, 1, 0)</f>
        <v>1</v>
      </c>
      <c r="BA32">
        <f>SUM(AW32:AZ32)</f>
        <v>8</v>
      </c>
      <c r="BB32" t="str">
        <f>VLOOKUP(BA32,'Standard Deviations'!$L$1:$M$11,2,TRUE)</f>
        <v>Platinum</v>
      </c>
    </row>
    <row r="33" spans="1:54">
      <c r="A33">
        <v>6036</v>
      </c>
      <c r="B33">
        <v>1959</v>
      </c>
      <c r="C33">
        <f>2024-B33</f>
        <v>65</v>
      </c>
      <c r="D33" t="str">
        <f>VLOOKUP(B33,Reference!$A$1:$B$125, 2)</f>
        <v>Boomers</v>
      </c>
      <c r="E33" t="s">
        <v>64</v>
      </c>
      <c r="F33" t="str">
        <f>IF(E33="High School", "No College", "College")</f>
        <v>College</v>
      </c>
      <c r="G33" t="s">
        <v>65</v>
      </c>
      <c r="H33">
        <v>89120</v>
      </c>
      <c r="I33">
        <v>89120</v>
      </c>
      <c r="J33" s="4" t="s">
        <v>56</v>
      </c>
      <c r="K33">
        <v>0</v>
      </c>
      <c r="L33">
        <v>0</v>
      </c>
      <c r="M33" t="str">
        <f>IF(OR(K33&gt;0, L33&gt;0), "Parent", "Not Parent")</f>
        <v>Not Parent</v>
      </c>
      <c r="N33" t="s">
        <v>94</v>
      </c>
      <c r="O33" s="8">
        <v>41916</v>
      </c>
      <c r="P33" s="9">
        <f>O33-N33</f>
        <v>201</v>
      </c>
      <c r="Q33">
        <v>78</v>
      </c>
      <c r="R33" s="9">
        <f>P33-Q33</f>
        <v>123</v>
      </c>
      <c r="S33" s="8">
        <f>O33-R33</f>
        <v>41793</v>
      </c>
      <c r="T33">
        <v>1168</v>
      </c>
      <c r="U33">
        <v>92</v>
      </c>
      <c r="V33">
        <v>408</v>
      </c>
      <c r="W33">
        <v>72</v>
      </c>
      <c r="X33">
        <v>129</v>
      </c>
      <c r="Y33">
        <v>55</v>
      </c>
      <c r="Z33">
        <v>1924</v>
      </c>
      <c r="AA33">
        <f>Z33/P33</f>
        <v>9.5721393034825866</v>
      </c>
      <c r="AB33" s="13" t="s">
        <v>58</v>
      </c>
      <c r="AC33" s="13" t="s">
        <v>63</v>
      </c>
      <c r="AD33">
        <v>1</v>
      </c>
      <c r="AE33" t="str">
        <f>IF(AD33&gt;3, "Prefers Discount", "Discount Indifferent")</f>
        <v>Discount Indifferent</v>
      </c>
      <c r="AF33">
        <v>7</v>
      </c>
      <c r="AG33">
        <v>5</v>
      </c>
      <c r="AH33">
        <v>6</v>
      </c>
      <c r="AI33" t="str">
        <f>INDEX($AF$1:$AH$1,MATCH(MAX(AF33:AH33),AF33:AH33,0))</f>
        <v>Store_Orders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f>SUM(AK33:AO33)</f>
        <v>1</v>
      </c>
      <c r="AQ33" t="str">
        <f>INDEX($AK$1:$AO$1,MATCH(MAX(AK33:AO33),AK33:AO33,0))</f>
        <v>Converted_on_Camp5</v>
      </c>
      <c r="AR33">
        <v>1</v>
      </c>
      <c r="AS33" t="str">
        <f>IF(OR(AK33&gt;0, AL33&gt;0, AM33&gt;0, AN33&gt;0, AO33&gt;0), "Converted", "Not Converted")</f>
        <v>Converted</v>
      </c>
      <c r="AT33">
        <v>0</v>
      </c>
      <c r="AU33">
        <v>3</v>
      </c>
      <c r="AV33">
        <v>11</v>
      </c>
      <c r="AW33">
        <f>IF(Z33&gt;607, 4, 0)</f>
        <v>4</v>
      </c>
      <c r="AX33">
        <f>IF(AA33&gt;1.6588, 3, 0)</f>
        <v>3</v>
      </c>
      <c r="AY33">
        <f>IF(P33&gt;401, 2, 0)</f>
        <v>0</v>
      </c>
      <c r="AZ33">
        <f>IF(I33&gt;52915.77, 1, 0)</f>
        <v>1</v>
      </c>
      <c r="BA33">
        <f>SUM(AW33:AZ33)</f>
        <v>8</v>
      </c>
      <c r="BB33" t="str">
        <f>VLOOKUP(BA33,'Standard Deviations'!$L$1:$M$11,2,TRUE)</f>
        <v>Platinum</v>
      </c>
    </row>
    <row r="34" spans="1:54">
      <c r="A34">
        <v>10767</v>
      </c>
      <c r="B34">
        <v>1989</v>
      </c>
      <c r="C34">
        <f>2024-B34</f>
        <v>35</v>
      </c>
      <c r="D34" t="str">
        <f>VLOOKUP(B34,Reference!$A$1:$B$125, 2)</f>
        <v>Millennials</v>
      </c>
      <c r="E34" t="s">
        <v>68</v>
      </c>
      <c r="F34" t="str">
        <f>IF(E34="High School", "No College", "College")</f>
        <v>College</v>
      </c>
      <c r="G34" t="s">
        <v>65</v>
      </c>
      <c r="H34">
        <v>77845</v>
      </c>
      <c r="I34">
        <v>77845</v>
      </c>
      <c r="J34" s="4" t="s">
        <v>56</v>
      </c>
      <c r="K34">
        <v>0</v>
      </c>
      <c r="L34">
        <v>0</v>
      </c>
      <c r="M34" t="str">
        <f>IF(OR(K34&gt;0, L34&gt;0), "Parent", "Not Parent")</f>
        <v>Not Parent</v>
      </c>
      <c r="N34" t="s">
        <v>95</v>
      </c>
      <c r="O34" s="8">
        <v>41916</v>
      </c>
      <c r="P34" s="9">
        <f>O34-N34</f>
        <v>141</v>
      </c>
      <c r="Q34">
        <v>40</v>
      </c>
      <c r="R34" s="9">
        <f>P34-Q34</f>
        <v>101</v>
      </c>
      <c r="S34" s="8">
        <f>O34-R34</f>
        <v>41815</v>
      </c>
      <c r="T34">
        <v>760</v>
      </c>
      <c r="U34">
        <v>40</v>
      </c>
      <c r="V34">
        <v>480</v>
      </c>
      <c r="W34">
        <v>0</v>
      </c>
      <c r="X34">
        <v>40</v>
      </c>
      <c r="Y34">
        <v>26</v>
      </c>
      <c r="Z34">
        <v>1346</v>
      </c>
      <c r="AA34">
        <f>Z34/P34</f>
        <v>9.5460992907801412</v>
      </c>
      <c r="AB34" t="s">
        <v>58</v>
      </c>
      <c r="AC34" t="s">
        <v>59</v>
      </c>
      <c r="AD34">
        <v>1</v>
      </c>
      <c r="AE34" t="str">
        <f>IF(AD34&gt;3, "Prefers Discount", "Discount Indifferent")</f>
        <v>Discount Indifferent</v>
      </c>
      <c r="AF34">
        <v>12</v>
      </c>
      <c r="AG34">
        <v>3</v>
      </c>
      <c r="AH34">
        <v>5</v>
      </c>
      <c r="AI34" t="str">
        <f>INDEX($AF$1:$AH$1,MATCH(MAX(AF34:AH34),AF34:AH34,0))</f>
        <v>Store_Orders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1</v>
      </c>
      <c r="AP34">
        <f>SUM(AK34:AO34)</f>
        <v>2</v>
      </c>
      <c r="AQ34" t="str">
        <f>INDEX($AK$1:$AO$1,MATCH(MAX(AK34:AO34),AK34:AO34,0))</f>
        <v>Converted_on_Camp1</v>
      </c>
      <c r="AR34">
        <v>1</v>
      </c>
      <c r="AS34" t="str">
        <f>IF(OR(AK34&gt;0, AL34&gt;0, AM34&gt;0, AN34&gt;0, AO34&gt;0), "Converted", "Not Converted")</f>
        <v>Converted</v>
      </c>
      <c r="AT34">
        <v>0</v>
      </c>
      <c r="AU34">
        <v>3</v>
      </c>
      <c r="AV34">
        <v>11</v>
      </c>
      <c r="AW34">
        <f>IF(Z34&gt;607, 4, 0)</f>
        <v>4</v>
      </c>
      <c r="AX34">
        <f>IF(AA34&gt;1.6588, 3, 0)</f>
        <v>3</v>
      </c>
      <c r="AY34">
        <f>IF(P34&gt;401, 2, 0)</f>
        <v>0</v>
      </c>
      <c r="AZ34">
        <f>IF(I34&gt;52915.77, 1, 0)</f>
        <v>1</v>
      </c>
      <c r="BA34">
        <f>SUM(AW34:AZ34)</f>
        <v>8</v>
      </c>
      <c r="BB34" t="str">
        <f>VLOOKUP(BA34,'Standard Deviations'!$L$1:$M$11,2,TRUE)</f>
        <v>Platinum</v>
      </c>
    </row>
    <row r="35" spans="1:54">
      <c r="A35">
        <v>3334</v>
      </c>
      <c r="B35">
        <v>1951</v>
      </c>
      <c r="C35">
        <f>2024-B35</f>
        <v>73</v>
      </c>
      <c r="D35" t="str">
        <f>VLOOKUP(B35,Reference!$A$1:$B$125, 2)</f>
        <v>Boomers</v>
      </c>
      <c r="E35" t="s">
        <v>54</v>
      </c>
      <c r="F35" t="str">
        <f>IF(E35="High School", "No College", "College")</f>
        <v>College</v>
      </c>
      <c r="G35" t="s">
        <v>55</v>
      </c>
      <c r="H35">
        <v>94642</v>
      </c>
      <c r="I35">
        <v>94642</v>
      </c>
      <c r="J35" s="4" t="s">
        <v>56</v>
      </c>
      <c r="K35">
        <v>0</v>
      </c>
      <c r="L35">
        <v>0</v>
      </c>
      <c r="M35" t="str">
        <f>IF(OR(K35&gt;0, L35&gt;0), "Parent", "Not Parent")</f>
        <v>Not Parent</v>
      </c>
      <c r="N35" t="s">
        <v>92</v>
      </c>
      <c r="O35" s="8">
        <v>41916</v>
      </c>
      <c r="P35" s="9">
        <f>O35-N35</f>
        <v>234</v>
      </c>
      <c r="Q35">
        <v>35</v>
      </c>
      <c r="R35" s="9">
        <f>P35-Q35</f>
        <v>199</v>
      </c>
      <c r="S35" s="8">
        <f>O35-R35</f>
        <v>41717</v>
      </c>
      <c r="T35">
        <v>879</v>
      </c>
      <c r="U35">
        <v>143</v>
      </c>
      <c r="V35">
        <v>797</v>
      </c>
      <c r="W35">
        <v>106</v>
      </c>
      <c r="X35">
        <v>143</v>
      </c>
      <c r="Y35">
        <v>143</v>
      </c>
      <c r="Z35">
        <v>2211</v>
      </c>
      <c r="AA35">
        <f>Z35/P35</f>
        <v>9.4487179487179489</v>
      </c>
      <c r="AB35" t="s">
        <v>58</v>
      </c>
      <c r="AC35" t="s">
        <v>59</v>
      </c>
      <c r="AD35">
        <v>0</v>
      </c>
      <c r="AE35" t="str">
        <f>IF(AD35&gt;3, "Prefers Discount", "Discount Indifferent")</f>
        <v>Discount Indifferent</v>
      </c>
      <c r="AF35">
        <v>9</v>
      </c>
      <c r="AG35">
        <v>5</v>
      </c>
      <c r="AH35">
        <v>7</v>
      </c>
      <c r="AI35" t="str">
        <f>INDEX($AF$1:$AH$1,MATCH(MAX(AF35:AH35),AF35:AH35,0))</f>
        <v>Store_Orders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f>SUM(AK35:AO35)</f>
        <v>2</v>
      </c>
      <c r="AQ35" t="str">
        <f>INDEX($AK$1:$AO$1,MATCH(MAX(AK35:AO35),AK35:AO35,0))</f>
        <v>Converted_on_Camp1</v>
      </c>
      <c r="AR35">
        <v>1</v>
      </c>
      <c r="AS35" t="str">
        <f>IF(OR(AK35&gt;0, AL35&gt;0, AM35&gt;0, AN35&gt;0, AO35&gt;0), "Converted", "Not Converted")</f>
        <v>Converted</v>
      </c>
      <c r="AT35">
        <v>0</v>
      </c>
      <c r="AU35">
        <v>3</v>
      </c>
      <c r="AV35">
        <v>11</v>
      </c>
      <c r="AW35">
        <f>IF(Z35&gt;607, 4, 0)</f>
        <v>4</v>
      </c>
      <c r="AX35">
        <f>IF(AA35&gt;1.6588, 3, 0)</f>
        <v>3</v>
      </c>
      <c r="AY35">
        <f>IF(P35&gt;401, 2, 0)</f>
        <v>0</v>
      </c>
      <c r="AZ35">
        <f>IF(I35&gt;52915.77, 1, 0)</f>
        <v>1</v>
      </c>
      <c r="BA35">
        <f>SUM(AW35:AZ35)</f>
        <v>8</v>
      </c>
      <c r="BB35" t="str">
        <f>VLOOKUP(BA35,'Standard Deviations'!$L$1:$M$11,2,TRUE)</f>
        <v>Platinum</v>
      </c>
    </row>
    <row r="36" spans="1:54">
      <c r="A36">
        <v>1020</v>
      </c>
      <c r="B36">
        <v>1973</v>
      </c>
      <c r="C36">
        <f>2024-B36</f>
        <v>51</v>
      </c>
      <c r="D36" t="str">
        <f>VLOOKUP(B36,Reference!$A$1:$B$125, 2)</f>
        <v>Gen X</v>
      </c>
      <c r="E36" t="s">
        <v>54</v>
      </c>
      <c r="F36" t="str">
        <f>IF(E36="High School", "No College", "College")</f>
        <v>College</v>
      </c>
      <c r="G36" t="s">
        <v>55</v>
      </c>
      <c r="H36">
        <v>79593</v>
      </c>
      <c r="I36">
        <v>79593</v>
      </c>
      <c r="J36" s="4" t="s">
        <v>56</v>
      </c>
      <c r="K36">
        <v>0</v>
      </c>
      <c r="L36">
        <v>0</v>
      </c>
      <c r="M36" t="str">
        <f>IF(OR(K36&gt;0, L36&gt;0), "Parent", "Not Parent")</f>
        <v>Not Parent</v>
      </c>
      <c r="N36" t="s">
        <v>90</v>
      </c>
      <c r="O36" s="8">
        <v>41916</v>
      </c>
      <c r="P36" s="9">
        <f>O36-N36</f>
        <v>145</v>
      </c>
      <c r="Q36">
        <v>70</v>
      </c>
      <c r="R36" s="9">
        <f>P36-Q36</f>
        <v>75</v>
      </c>
      <c r="S36" s="8">
        <f>O36-R36</f>
        <v>41841</v>
      </c>
      <c r="T36">
        <v>350</v>
      </c>
      <c r="U36">
        <v>60</v>
      </c>
      <c r="V36">
        <v>568</v>
      </c>
      <c r="W36">
        <v>110</v>
      </c>
      <c r="X36">
        <v>133</v>
      </c>
      <c r="Y36">
        <v>145</v>
      </c>
      <c r="Z36">
        <v>1366</v>
      </c>
      <c r="AA36">
        <f>Z36/P36</f>
        <v>9.4206896551724135</v>
      </c>
      <c r="AB36" s="13" t="s">
        <v>58</v>
      </c>
      <c r="AC36" s="13" t="s">
        <v>63</v>
      </c>
      <c r="AD36">
        <v>1</v>
      </c>
      <c r="AE36" t="str">
        <f>IF(AD36&gt;3, "Prefers Discount", "Discount Indifferent")</f>
        <v>Discount Indifferent</v>
      </c>
      <c r="AF36">
        <v>7</v>
      </c>
      <c r="AG36">
        <v>5</v>
      </c>
      <c r="AH36">
        <v>6</v>
      </c>
      <c r="AI36" t="str">
        <f>INDEX($AF$1:$AH$1,MATCH(MAX(AF36:AH36),AF36:AH36,0))</f>
        <v>Store_Orders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1</v>
      </c>
      <c r="AP36">
        <f>SUM(AK36:AO36)</f>
        <v>1</v>
      </c>
      <c r="AQ36" t="str">
        <f>INDEX($AK$1:$AO$1,MATCH(MAX(AK36:AO36),AK36:AO36,0))</f>
        <v>Converted_on_Camp5</v>
      </c>
      <c r="AR36">
        <v>1</v>
      </c>
      <c r="AS36" t="str">
        <f>IF(OR(AK36&gt;0, AL36&gt;0, AM36&gt;0, AN36&gt;0, AO36&gt;0), "Converted", "Not Converted")</f>
        <v>Converted</v>
      </c>
      <c r="AT36">
        <v>0</v>
      </c>
      <c r="AU36">
        <v>3</v>
      </c>
      <c r="AV36">
        <v>11</v>
      </c>
      <c r="AW36">
        <f>IF(Z36&gt;607, 4, 0)</f>
        <v>4</v>
      </c>
      <c r="AX36">
        <f>IF(AA36&gt;1.6588, 3, 0)</f>
        <v>3</v>
      </c>
      <c r="AY36">
        <f>IF(P36&gt;401, 2, 0)</f>
        <v>0</v>
      </c>
      <c r="AZ36">
        <f>IF(I36&gt;52915.77, 1, 0)</f>
        <v>1</v>
      </c>
      <c r="BA36">
        <f>SUM(AW36:AZ36)</f>
        <v>8</v>
      </c>
      <c r="BB36" t="str">
        <f>VLOOKUP(BA36,'Standard Deviations'!$L$1:$M$11,2,TRUE)</f>
        <v>Platinum</v>
      </c>
    </row>
    <row r="37" spans="1:54">
      <c r="A37">
        <v>8504</v>
      </c>
      <c r="B37">
        <v>1973</v>
      </c>
      <c r="C37">
        <f>2024-B37</f>
        <v>51</v>
      </c>
      <c r="D37" t="str">
        <f>VLOOKUP(B37,Reference!$A$1:$B$125, 2)</f>
        <v>Gen X</v>
      </c>
      <c r="E37" t="s">
        <v>54</v>
      </c>
      <c r="F37" t="str">
        <f>IF(E37="High School", "No College", "College")</f>
        <v>College</v>
      </c>
      <c r="G37" t="s">
        <v>55</v>
      </c>
      <c r="H37">
        <v>79593</v>
      </c>
      <c r="I37">
        <v>79593</v>
      </c>
      <c r="J37" s="4" t="s">
        <v>56</v>
      </c>
      <c r="K37">
        <v>0</v>
      </c>
      <c r="L37">
        <v>0</v>
      </c>
      <c r="M37" t="str">
        <f>IF(OR(K37&gt;0, L37&gt;0), "Parent", "Not Parent")</f>
        <v>Not Parent</v>
      </c>
      <c r="N37" t="s">
        <v>90</v>
      </c>
      <c r="O37" s="8">
        <v>41916</v>
      </c>
      <c r="P37" s="9">
        <f>O37-N37</f>
        <v>145</v>
      </c>
      <c r="Q37">
        <v>70</v>
      </c>
      <c r="R37" s="9">
        <f>P37-Q37</f>
        <v>75</v>
      </c>
      <c r="S37" s="8">
        <f>O37-R37</f>
        <v>41841</v>
      </c>
      <c r="T37">
        <v>350</v>
      </c>
      <c r="U37">
        <v>60</v>
      </c>
      <c r="V37">
        <v>568</v>
      </c>
      <c r="W37">
        <v>110</v>
      </c>
      <c r="X37">
        <v>133</v>
      </c>
      <c r="Y37">
        <v>145</v>
      </c>
      <c r="Z37">
        <v>1366</v>
      </c>
      <c r="AA37">
        <f>Z37/P37</f>
        <v>9.4206896551724135</v>
      </c>
      <c r="AB37" s="13" t="s">
        <v>58</v>
      </c>
      <c r="AC37" s="13" t="s">
        <v>63</v>
      </c>
      <c r="AD37">
        <v>1</v>
      </c>
      <c r="AE37" t="str">
        <f>IF(AD37&gt;3, "Prefers Discount", "Discount Indifferent")</f>
        <v>Discount Indifferent</v>
      </c>
      <c r="AF37">
        <v>7</v>
      </c>
      <c r="AG37">
        <v>5</v>
      </c>
      <c r="AH37">
        <v>6</v>
      </c>
      <c r="AI37" t="str">
        <f>INDEX($AF$1:$AH$1,MATCH(MAX(AF37:AH37),AF37:AH37,0))</f>
        <v>Store_Orders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1</v>
      </c>
      <c r="AP37">
        <f>SUM(AK37:AO37)</f>
        <v>1</v>
      </c>
      <c r="AQ37" t="str">
        <f>INDEX($AK$1:$AO$1,MATCH(MAX(AK37:AO37),AK37:AO37,0))</f>
        <v>Converted_on_Camp5</v>
      </c>
      <c r="AR37">
        <v>1</v>
      </c>
      <c r="AS37" t="str">
        <f>IF(OR(AK37&gt;0, AL37&gt;0, AM37&gt;0, AN37&gt;0, AO37&gt;0), "Converted", "Not Converted")</f>
        <v>Converted</v>
      </c>
      <c r="AT37">
        <v>0</v>
      </c>
      <c r="AU37">
        <v>3</v>
      </c>
      <c r="AV37">
        <v>11</v>
      </c>
      <c r="AW37">
        <f>IF(Z37&gt;607, 4, 0)</f>
        <v>4</v>
      </c>
      <c r="AX37">
        <f>IF(AA37&gt;1.6588, 3, 0)</f>
        <v>3</v>
      </c>
      <c r="AY37">
        <f>IF(P37&gt;401, 2, 0)</f>
        <v>0</v>
      </c>
      <c r="AZ37">
        <f>IF(I37&gt;52915.77, 1, 0)</f>
        <v>1</v>
      </c>
      <c r="BA37">
        <f>SUM(AW37:AZ37)</f>
        <v>8</v>
      </c>
      <c r="BB37" t="str">
        <f>VLOOKUP(BA37,'Standard Deviations'!$L$1:$M$11,2,TRUE)</f>
        <v>Platinum</v>
      </c>
    </row>
    <row r="38" spans="1:54">
      <c r="A38">
        <v>4149</v>
      </c>
      <c r="B38">
        <v>1948</v>
      </c>
      <c r="C38">
        <f>2024-B38</f>
        <v>76</v>
      </c>
      <c r="D38" t="str">
        <f>VLOOKUP(B38,Reference!$A$1:$B$125, 2)</f>
        <v>Boomers</v>
      </c>
      <c r="E38" t="s">
        <v>68</v>
      </c>
      <c r="F38" t="str">
        <f>IF(E38="High School", "No College", "College")</f>
        <v>College</v>
      </c>
      <c r="G38" t="s">
        <v>65</v>
      </c>
      <c r="H38">
        <v>76140</v>
      </c>
      <c r="I38">
        <v>76140</v>
      </c>
      <c r="J38" s="4" t="s">
        <v>56</v>
      </c>
      <c r="K38">
        <v>0</v>
      </c>
      <c r="L38">
        <v>0</v>
      </c>
      <c r="M38" t="str">
        <f>IF(OR(K38&gt;0, L38&gt;0), "Parent", "Not Parent")</f>
        <v>Not Parent</v>
      </c>
      <c r="N38" t="s">
        <v>96</v>
      </c>
      <c r="O38" s="8">
        <v>41916</v>
      </c>
      <c r="P38" s="9">
        <f>O38-N38</f>
        <v>144</v>
      </c>
      <c r="Q38">
        <v>57</v>
      </c>
      <c r="R38" s="9">
        <f>P38-Q38</f>
        <v>87</v>
      </c>
      <c r="S38" s="8">
        <f>O38-R38</f>
        <v>41829</v>
      </c>
      <c r="T38">
        <v>586</v>
      </c>
      <c r="U38">
        <v>66</v>
      </c>
      <c r="V38">
        <v>653</v>
      </c>
      <c r="W38">
        <v>17</v>
      </c>
      <c r="X38">
        <v>0</v>
      </c>
      <c r="Y38">
        <v>26</v>
      </c>
      <c r="Z38">
        <v>1348</v>
      </c>
      <c r="AA38">
        <f>Z38/P38</f>
        <v>9.3611111111111107</v>
      </c>
      <c r="AB38" s="13" t="s">
        <v>58</v>
      </c>
      <c r="AC38" s="13" t="s">
        <v>63</v>
      </c>
      <c r="AD38">
        <v>1</v>
      </c>
      <c r="AE38" t="str">
        <f>IF(AD38&gt;3, "Prefers Discount", "Discount Indifferent")</f>
        <v>Discount Indifferent</v>
      </c>
      <c r="AF38">
        <v>6</v>
      </c>
      <c r="AG38">
        <v>5</v>
      </c>
      <c r="AH38">
        <v>9</v>
      </c>
      <c r="AI38" t="str">
        <f>INDEX($AF$1:$AH$1,MATCH(MAX(AF38:AH38),AF38:AH38,0))</f>
        <v>Catalog_Orders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f>SUM(AK38:AO38)</f>
        <v>0</v>
      </c>
      <c r="AQ38" t="s">
        <v>67</v>
      </c>
      <c r="AR38">
        <v>0</v>
      </c>
      <c r="AS38" t="str">
        <f>IF(OR(AK38&gt;0, AL38&gt;0, AM38&gt;0, AN38&gt;0, AO38&gt;0), "Converted", "Not Converted")</f>
        <v>Not Converted</v>
      </c>
      <c r="AT38">
        <v>0</v>
      </c>
      <c r="AU38">
        <v>3</v>
      </c>
      <c r="AV38">
        <v>11</v>
      </c>
      <c r="AW38">
        <f>IF(Z38&gt;607, 4, 0)</f>
        <v>4</v>
      </c>
      <c r="AX38">
        <f>IF(AA38&gt;1.6588, 3, 0)</f>
        <v>3</v>
      </c>
      <c r="AY38">
        <f>IF(P38&gt;401, 2, 0)</f>
        <v>0</v>
      </c>
      <c r="AZ38">
        <f>IF(I38&gt;52915.77, 1, 0)</f>
        <v>1</v>
      </c>
      <c r="BA38">
        <f>SUM(AW38:AZ38)</f>
        <v>8</v>
      </c>
      <c r="BB38" t="str">
        <f>VLOOKUP(BA38,'Standard Deviations'!$L$1:$M$11,2,TRUE)</f>
        <v>Platinum</v>
      </c>
    </row>
    <row r="39" spans="1:54">
      <c r="A39">
        <v>8093</v>
      </c>
      <c r="B39">
        <v>1969</v>
      </c>
      <c r="C39">
        <f>2024-B39</f>
        <v>55</v>
      </c>
      <c r="D39" t="str">
        <f>VLOOKUP(B39,Reference!$A$1:$B$125, 2)</f>
        <v>Gen X</v>
      </c>
      <c r="E39" t="s">
        <v>64</v>
      </c>
      <c r="F39" t="str">
        <f>IF(E39="High School", "No College", "College")</f>
        <v>College</v>
      </c>
      <c r="G39" t="s">
        <v>55</v>
      </c>
      <c r="H39">
        <v>79734</v>
      </c>
      <c r="I39">
        <v>79734</v>
      </c>
      <c r="J39" s="4" t="s">
        <v>56</v>
      </c>
      <c r="K39">
        <v>0</v>
      </c>
      <c r="L39">
        <v>0</v>
      </c>
      <c r="M39" t="str">
        <f>IF(OR(K39&gt;0, L39&gt;0), "Parent", "Not Parent")</f>
        <v>Not Parent</v>
      </c>
      <c r="N39" t="s">
        <v>91</v>
      </c>
      <c r="O39" s="8">
        <v>41916</v>
      </c>
      <c r="P39" s="9">
        <f>O39-N39</f>
        <v>98</v>
      </c>
      <c r="Q39">
        <v>72</v>
      </c>
      <c r="R39" s="9">
        <f>P39-Q39</f>
        <v>26</v>
      </c>
      <c r="S39" s="8">
        <f>O39-R39</f>
        <v>41890</v>
      </c>
      <c r="T39">
        <v>572</v>
      </c>
      <c r="U39">
        <v>8</v>
      </c>
      <c r="V39">
        <v>232</v>
      </c>
      <c r="W39">
        <v>23</v>
      </c>
      <c r="X39">
        <v>62</v>
      </c>
      <c r="Y39">
        <v>17</v>
      </c>
      <c r="Z39">
        <v>914</v>
      </c>
      <c r="AA39">
        <f>Z39/P39</f>
        <v>9.3265306122448983</v>
      </c>
      <c r="AB39" s="13" t="s">
        <v>58</v>
      </c>
      <c r="AC39" s="13" t="s">
        <v>63</v>
      </c>
      <c r="AD39">
        <v>1</v>
      </c>
      <c r="AE39" t="str">
        <f>IF(AD39&gt;3, "Prefers Discount", "Discount Indifferent")</f>
        <v>Discount Indifferent</v>
      </c>
      <c r="AF39">
        <v>6</v>
      </c>
      <c r="AG39">
        <v>4</v>
      </c>
      <c r="AH39">
        <v>3</v>
      </c>
      <c r="AI39" t="str">
        <f>INDEX($AF$1:$AH$1,MATCH(MAX(AF39:AH39),AF39:AH39,0))</f>
        <v>Store_Orders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f>SUM(AK39:AO39)</f>
        <v>1</v>
      </c>
      <c r="AQ39" t="str">
        <f>INDEX($AK$1:$AO$1,MATCH(MAX(AK39:AO39),AK39:AO39,0))</f>
        <v>Converted_on_Camp1</v>
      </c>
      <c r="AR39">
        <v>1</v>
      </c>
      <c r="AS39" t="str">
        <f>IF(OR(AK39&gt;0, AL39&gt;0, AM39&gt;0, AN39&gt;0, AO39&gt;0), "Converted", "Not Converted")</f>
        <v>Converted</v>
      </c>
      <c r="AT39">
        <v>0</v>
      </c>
      <c r="AU39">
        <v>3</v>
      </c>
      <c r="AV39">
        <v>11</v>
      </c>
      <c r="AW39">
        <f>IF(Z39&gt;607, 4, 0)</f>
        <v>4</v>
      </c>
      <c r="AX39">
        <f>IF(AA39&gt;1.6588, 3, 0)</f>
        <v>3</v>
      </c>
      <c r="AY39">
        <f>IF(P39&gt;401, 2, 0)</f>
        <v>0</v>
      </c>
      <c r="AZ39">
        <f>IF(I39&gt;52915.77, 1, 0)</f>
        <v>1</v>
      </c>
      <c r="BA39">
        <f>SUM(AW39:AZ39)</f>
        <v>8</v>
      </c>
      <c r="BB39" t="str">
        <f>VLOOKUP(BA39,'Standard Deviations'!$L$1:$M$11,2,TRUE)</f>
        <v>Platinum</v>
      </c>
    </row>
    <row r="40" spans="1:54">
      <c r="A40">
        <v>2963</v>
      </c>
      <c r="B40">
        <v>1979</v>
      </c>
      <c r="C40">
        <f>2024-B40</f>
        <v>45</v>
      </c>
      <c r="D40" t="str">
        <f>VLOOKUP(B40,Reference!$A$1:$B$125, 2)</f>
        <v>Gen X</v>
      </c>
      <c r="E40" t="s">
        <v>54</v>
      </c>
      <c r="F40" t="str">
        <f>IF(E40="High School", "No College", "College")</f>
        <v>College</v>
      </c>
      <c r="G40" t="s">
        <v>65</v>
      </c>
      <c r="H40">
        <v>75507</v>
      </c>
      <c r="I40">
        <v>75507</v>
      </c>
      <c r="J40" s="4" t="s">
        <v>56</v>
      </c>
      <c r="K40">
        <v>0</v>
      </c>
      <c r="L40">
        <v>0</v>
      </c>
      <c r="M40" t="str">
        <f>IF(OR(K40&gt;0, L40&gt;0), "Parent", "Not Parent")</f>
        <v>Not Parent</v>
      </c>
      <c r="N40" t="s">
        <v>73</v>
      </c>
      <c r="O40" s="8">
        <v>41916</v>
      </c>
      <c r="P40" s="9">
        <f>O40-N40</f>
        <v>155</v>
      </c>
      <c r="Q40">
        <v>56</v>
      </c>
      <c r="R40" s="9">
        <f>P40-Q40</f>
        <v>99</v>
      </c>
      <c r="S40" s="8">
        <f>O40-R40</f>
        <v>41817</v>
      </c>
      <c r="T40">
        <v>709</v>
      </c>
      <c r="U40">
        <v>93</v>
      </c>
      <c r="V40">
        <v>374</v>
      </c>
      <c r="W40">
        <v>104</v>
      </c>
      <c r="X40">
        <v>80</v>
      </c>
      <c r="Y40">
        <v>80</v>
      </c>
      <c r="Z40">
        <v>1440</v>
      </c>
      <c r="AA40">
        <f>Z40/P40</f>
        <v>9.2903225806451619</v>
      </c>
      <c r="AB40" s="13" t="s">
        <v>58</v>
      </c>
      <c r="AC40" s="13" t="s">
        <v>63</v>
      </c>
      <c r="AD40">
        <v>1</v>
      </c>
      <c r="AE40" t="str">
        <f>IF(AD40&gt;3, "Prefers Discount", "Discount Indifferent")</f>
        <v>Discount Indifferent</v>
      </c>
      <c r="AF40">
        <v>6</v>
      </c>
      <c r="AG40">
        <v>8</v>
      </c>
      <c r="AH40">
        <v>6</v>
      </c>
      <c r="AI40" t="str">
        <f>INDEX($AF$1:$AH$1,MATCH(MAX(AF40:AH40),AF40:AH40,0))</f>
        <v>Web_Orders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f>SUM(AK40:AO40)</f>
        <v>0</v>
      </c>
      <c r="AQ40" t="s">
        <v>67</v>
      </c>
      <c r="AR40">
        <v>0</v>
      </c>
      <c r="AS40" t="str">
        <f>IF(OR(AK40&gt;0, AL40&gt;0, AM40&gt;0, AN40&gt;0, AO40&gt;0), "Converted", "Not Converted")</f>
        <v>Not Converted</v>
      </c>
      <c r="AT40">
        <v>0</v>
      </c>
      <c r="AU40">
        <v>3</v>
      </c>
      <c r="AV40">
        <v>11</v>
      </c>
      <c r="AW40">
        <f>IF(Z40&gt;607, 4, 0)</f>
        <v>4</v>
      </c>
      <c r="AX40">
        <f>IF(AA40&gt;1.6588, 3, 0)</f>
        <v>3</v>
      </c>
      <c r="AY40">
        <f>IF(P40&gt;401, 2, 0)</f>
        <v>0</v>
      </c>
      <c r="AZ40">
        <f>IF(I40&gt;52915.77, 1, 0)</f>
        <v>1</v>
      </c>
      <c r="BA40">
        <f>SUM(AW40:AZ40)</f>
        <v>8</v>
      </c>
      <c r="BB40" t="str">
        <f>VLOOKUP(BA40,'Standard Deviations'!$L$1:$M$11,2,TRUE)</f>
        <v>Platinum</v>
      </c>
    </row>
    <row r="41" spans="1:54">
      <c r="A41">
        <v>7723</v>
      </c>
      <c r="B41">
        <v>1979</v>
      </c>
      <c r="C41">
        <f>2024-B41</f>
        <v>45</v>
      </c>
      <c r="D41" t="str">
        <f>VLOOKUP(B41,Reference!$A$1:$B$125, 2)</f>
        <v>Gen X</v>
      </c>
      <c r="E41" t="s">
        <v>54</v>
      </c>
      <c r="F41" t="str">
        <f>IF(E41="High School", "No College", "College")</f>
        <v>College</v>
      </c>
      <c r="G41" t="s">
        <v>65</v>
      </c>
      <c r="H41">
        <v>75507</v>
      </c>
      <c r="I41">
        <v>75507</v>
      </c>
      <c r="J41" s="4" t="s">
        <v>56</v>
      </c>
      <c r="K41">
        <v>0</v>
      </c>
      <c r="L41">
        <v>0</v>
      </c>
      <c r="M41" t="str">
        <f>IF(OR(K41&gt;0, L41&gt;0), "Parent", "Not Parent")</f>
        <v>Not Parent</v>
      </c>
      <c r="N41" t="s">
        <v>73</v>
      </c>
      <c r="O41" s="8">
        <v>41916</v>
      </c>
      <c r="P41" s="9">
        <f>O41-N41</f>
        <v>155</v>
      </c>
      <c r="Q41">
        <v>56</v>
      </c>
      <c r="R41" s="9">
        <f>P41-Q41</f>
        <v>99</v>
      </c>
      <c r="S41" s="8">
        <f>O41-R41</f>
        <v>41817</v>
      </c>
      <c r="T41">
        <v>709</v>
      </c>
      <c r="U41">
        <v>93</v>
      </c>
      <c r="V41">
        <v>374</v>
      </c>
      <c r="W41">
        <v>104</v>
      </c>
      <c r="X41">
        <v>80</v>
      </c>
      <c r="Y41">
        <v>80</v>
      </c>
      <c r="Z41">
        <v>1440</v>
      </c>
      <c r="AA41">
        <f>Z41/P41</f>
        <v>9.2903225806451619</v>
      </c>
      <c r="AB41" s="13" t="s">
        <v>58</v>
      </c>
      <c r="AC41" s="13" t="s">
        <v>63</v>
      </c>
      <c r="AD41">
        <v>1</v>
      </c>
      <c r="AE41" t="str">
        <f>IF(AD41&gt;3, "Prefers Discount", "Discount Indifferent")</f>
        <v>Discount Indifferent</v>
      </c>
      <c r="AF41">
        <v>6</v>
      </c>
      <c r="AG41">
        <v>8</v>
      </c>
      <c r="AH41">
        <v>6</v>
      </c>
      <c r="AI41" t="str">
        <f>INDEX($AF$1:$AH$1,MATCH(MAX(AF41:AH41),AF41:AH41,0))</f>
        <v>Web_Orders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f>SUM(AK41:AO41)</f>
        <v>0</v>
      </c>
      <c r="AQ41" t="s">
        <v>67</v>
      </c>
      <c r="AR41">
        <v>0</v>
      </c>
      <c r="AS41" t="str">
        <f>IF(OR(AK41&gt;0, AL41&gt;0, AM41&gt;0, AN41&gt;0, AO41&gt;0), "Converted", "Not Converted")</f>
        <v>Not Converted</v>
      </c>
      <c r="AT41">
        <v>0</v>
      </c>
      <c r="AU41">
        <v>3</v>
      </c>
      <c r="AV41">
        <v>11</v>
      </c>
      <c r="AW41">
        <f>IF(Z41&gt;607, 4, 0)</f>
        <v>4</v>
      </c>
      <c r="AX41">
        <f>IF(AA41&gt;1.6588, 3, 0)</f>
        <v>3</v>
      </c>
      <c r="AY41">
        <f>IF(P41&gt;401, 2, 0)</f>
        <v>0</v>
      </c>
      <c r="AZ41">
        <f>IF(I41&gt;52915.77, 1, 0)</f>
        <v>1</v>
      </c>
      <c r="BA41">
        <f>SUM(AW41:AZ41)</f>
        <v>8</v>
      </c>
      <c r="BB41" t="str">
        <f>VLOOKUP(BA41,'Standard Deviations'!$L$1:$M$11,2,TRUE)</f>
        <v>Platinum</v>
      </c>
    </row>
    <row r="42" spans="1:54">
      <c r="A42">
        <v>3434</v>
      </c>
      <c r="B42">
        <v>1951</v>
      </c>
      <c r="C42">
        <f>2024-B42</f>
        <v>73</v>
      </c>
      <c r="D42" t="str">
        <f>VLOOKUP(B42,Reference!$A$1:$B$125, 2)</f>
        <v>Boomers</v>
      </c>
      <c r="E42" t="s">
        <v>54</v>
      </c>
      <c r="F42" t="str">
        <f>IF(E42="High School", "No College", "College")</f>
        <v>College</v>
      </c>
      <c r="G42" t="s">
        <v>60</v>
      </c>
      <c r="H42">
        <v>80872</v>
      </c>
      <c r="I42">
        <v>80872</v>
      </c>
      <c r="J42" s="4" t="s">
        <v>56</v>
      </c>
      <c r="K42">
        <v>0</v>
      </c>
      <c r="L42">
        <v>0</v>
      </c>
      <c r="M42" t="str">
        <f>IF(OR(K42&gt;0, L42&gt;0), "Parent", "Not Parent")</f>
        <v>Not Parent</v>
      </c>
      <c r="N42" t="s">
        <v>90</v>
      </c>
      <c r="O42" s="8">
        <v>41916</v>
      </c>
      <c r="P42" s="9">
        <f>O42-N42</f>
        <v>145</v>
      </c>
      <c r="Q42">
        <v>60</v>
      </c>
      <c r="R42" s="9">
        <f>P42-Q42</f>
        <v>85</v>
      </c>
      <c r="S42" s="8">
        <f>O42-R42</f>
        <v>41831</v>
      </c>
      <c r="T42">
        <v>483</v>
      </c>
      <c r="U42">
        <v>72</v>
      </c>
      <c r="V42">
        <v>567</v>
      </c>
      <c r="W42">
        <v>94</v>
      </c>
      <c r="X42">
        <v>12</v>
      </c>
      <c r="Y42">
        <v>108</v>
      </c>
      <c r="Z42">
        <v>1336</v>
      </c>
      <c r="AA42">
        <f>Z42/P42</f>
        <v>9.2137931034482765</v>
      </c>
      <c r="AB42" s="13" t="s">
        <v>58</v>
      </c>
      <c r="AC42" s="13" t="s">
        <v>63</v>
      </c>
      <c r="AD42">
        <v>1</v>
      </c>
      <c r="AE42" t="str">
        <f>IF(AD42&gt;3, "Prefers Discount", "Discount Indifferent")</f>
        <v>Discount Indifferent</v>
      </c>
      <c r="AF42">
        <v>10</v>
      </c>
      <c r="AG42">
        <v>4</v>
      </c>
      <c r="AH42">
        <v>4</v>
      </c>
      <c r="AI42" t="str">
        <f>INDEX($AF$1:$AH$1,MATCH(MAX(AF42:AH42),AF42:AH42,0))</f>
        <v>Store_Orders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f>SUM(AK42:AO42)</f>
        <v>0</v>
      </c>
      <c r="AQ42" t="s">
        <v>67</v>
      </c>
      <c r="AR42">
        <v>0</v>
      </c>
      <c r="AS42" t="str">
        <f>IF(OR(AK42&gt;0, AL42&gt;0, AM42&gt;0, AN42&gt;0, AO42&gt;0), "Converted", "Not Converted")</f>
        <v>Not Converted</v>
      </c>
      <c r="AT42">
        <v>0</v>
      </c>
      <c r="AU42">
        <v>3</v>
      </c>
      <c r="AV42">
        <v>11</v>
      </c>
      <c r="AW42">
        <f>IF(Z42&gt;607, 4, 0)</f>
        <v>4</v>
      </c>
      <c r="AX42">
        <f>IF(AA42&gt;1.6588, 3, 0)</f>
        <v>3</v>
      </c>
      <c r="AY42">
        <f>IF(P42&gt;401, 2, 0)</f>
        <v>0</v>
      </c>
      <c r="AZ42">
        <f>IF(I42&gt;52915.77, 1, 0)</f>
        <v>1</v>
      </c>
      <c r="BA42">
        <f>SUM(AW42:AZ42)</f>
        <v>8</v>
      </c>
      <c r="BB42" t="str">
        <f>VLOOKUP(BA42,'Standard Deviations'!$L$1:$M$11,2,TRUE)</f>
        <v>Platinum</v>
      </c>
    </row>
    <row r="43" spans="1:54">
      <c r="A43">
        <v>10164</v>
      </c>
      <c r="B43">
        <v>1958</v>
      </c>
      <c r="C43">
        <f>2024-B43</f>
        <v>66</v>
      </c>
      <c r="D43" t="str">
        <f>VLOOKUP(B43,Reference!$A$1:$B$125, 2)</f>
        <v>Boomers</v>
      </c>
      <c r="E43" t="s">
        <v>54</v>
      </c>
      <c r="F43" t="str">
        <f>IF(E43="High School", "No College", "College")</f>
        <v>College</v>
      </c>
      <c r="G43" t="s">
        <v>60</v>
      </c>
      <c r="H43">
        <v>94472</v>
      </c>
      <c r="I43">
        <v>94472</v>
      </c>
      <c r="J43" s="4" t="s">
        <v>56</v>
      </c>
      <c r="K43">
        <v>0</v>
      </c>
      <c r="L43">
        <v>1</v>
      </c>
      <c r="M43" t="str">
        <f>IF(OR(K43&gt;0, L43&gt;0), "Parent", "Not Parent")</f>
        <v>Parent</v>
      </c>
      <c r="N43" t="s">
        <v>97</v>
      </c>
      <c r="O43" s="8">
        <v>41916</v>
      </c>
      <c r="P43" s="9">
        <f>O43-N43</f>
        <v>184</v>
      </c>
      <c r="Q43">
        <v>75</v>
      </c>
      <c r="R43" s="9">
        <f>P43-Q43</f>
        <v>109</v>
      </c>
      <c r="S43" s="8">
        <f>O43-R43</f>
        <v>41807</v>
      </c>
      <c r="T43">
        <v>1017</v>
      </c>
      <c r="U43">
        <v>33</v>
      </c>
      <c r="V43">
        <v>417</v>
      </c>
      <c r="W43">
        <v>108</v>
      </c>
      <c r="X43">
        <v>100</v>
      </c>
      <c r="Y43">
        <v>16</v>
      </c>
      <c r="Z43">
        <v>1691</v>
      </c>
      <c r="AA43">
        <f>Z43/P43</f>
        <v>9.1902173913043477</v>
      </c>
      <c r="AB43" s="13" t="s">
        <v>58</v>
      </c>
      <c r="AC43" s="13" t="s">
        <v>63</v>
      </c>
      <c r="AD43">
        <v>1</v>
      </c>
      <c r="AE43" t="str">
        <f>IF(AD43&gt;3, "Prefers Discount", "Discount Indifferent")</f>
        <v>Discount Indifferent</v>
      </c>
      <c r="AF43">
        <v>5</v>
      </c>
      <c r="AG43">
        <v>5</v>
      </c>
      <c r="AH43">
        <v>5</v>
      </c>
      <c r="AI43" t="str">
        <f>INDEX($AF$1:$AH$1,MATCH(MAX(AF43:AH43),AF43:AH43,0))</f>
        <v>Store_Orders</v>
      </c>
      <c r="AJ43">
        <v>5</v>
      </c>
      <c r="AK43">
        <v>0</v>
      </c>
      <c r="AL43">
        <v>0</v>
      </c>
      <c r="AM43">
        <v>0</v>
      </c>
      <c r="AN43">
        <v>1</v>
      </c>
      <c r="AO43">
        <v>1</v>
      </c>
      <c r="AP43">
        <f>SUM(AK43:AO43)</f>
        <v>2</v>
      </c>
      <c r="AQ43" t="str">
        <f>INDEX($AK$1:$AO$1,MATCH(MAX(AK43:AO43),AK43:AO43,0))</f>
        <v>Converted_on_Camp4</v>
      </c>
      <c r="AR43">
        <v>1</v>
      </c>
      <c r="AS43" t="str">
        <f>IF(OR(AK43&gt;0, AL43&gt;0, AM43&gt;0, AN43&gt;0, AO43&gt;0), "Converted", "Not Converted")</f>
        <v>Converted</v>
      </c>
      <c r="AT43">
        <v>0</v>
      </c>
      <c r="AU43">
        <v>3</v>
      </c>
      <c r="AV43">
        <v>11</v>
      </c>
      <c r="AW43">
        <f>IF(Z43&gt;607, 4, 0)</f>
        <v>4</v>
      </c>
      <c r="AX43">
        <f>IF(AA43&gt;1.6588, 3, 0)</f>
        <v>3</v>
      </c>
      <c r="AY43">
        <f>IF(P43&gt;401, 2, 0)</f>
        <v>0</v>
      </c>
      <c r="AZ43">
        <f>IF(I43&gt;52915.77, 1, 0)</f>
        <v>1</v>
      </c>
      <c r="BA43">
        <f>SUM(AW43:AZ43)</f>
        <v>8</v>
      </c>
      <c r="BB43" t="str">
        <f>VLOOKUP(BA43,'Standard Deviations'!$L$1:$M$11,2,TRUE)</f>
        <v>Platinum</v>
      </c>
    </row>
    <row r="44" spans="1:54">
      <c r="A44">
        <v>4686</v>
      </c>
      <c r="B44">
        <v>1962</v>
      </c>
      <c r="C44">
        <f>2024-B44</f>
        <v>62</v>
      </c>
      <c r="D44" t="str">
        <f>VLOOKUP(B44,Reference!$A$1:$B$125, 2)</f>
        <v>Boomers</v>
      </c>
      <c r="E44" t="s">
        <v>68</v>
      </c>
      <c r="F44" t="str">
        <f>IF(E44="High School", "No College", "College")</f>
        <v>College</v>
      </c>
      <c r="G44" t="s">
        <v>89</v>
      </c>
      <c r="H44">
        <v>82571</v>
      </c>
      <c r="I44">
        <v>82571</v>
      </c>
      <c r="J44" s="4" t="s">
        <v>56</v>
      </c>
      <c r="K44">
        <v>0</v>
      </c>
      <c r="L44">
        <v>0</v>
      </c>
      <c r="M44" t="str">
        <f>IF(OR(K44&gt;0, L44&gt;0), "Parent", "Not Parent")</f>
        <v>Not Parent</v>
      </c>
      <c r="N44" t="s">
        <v>98</v>
      </c>
      <c r="O44" s="8">
        <v>41916</v>
      </c>
      <c r="P44" s="9">
        <f>O44-N44</f>
        <v>185</v>
      </c>
      <c r="Q44">
        <v>28</v>
      </c>
      <c r="R44" s="9">
        <f>P44-Q44</f>
        <v>157</v>
      </c>
      <c r="S44" s="8">
        <f>O44-R44</f>
        <v>41759</v>
      </c>
      <c r="T44">
        <v>861</v>
      </c>
      <c r="U44">
        <v>31</v>
      </c>
      <c r="V44">
        <v>558</v>
      </c>
      <c r="W44">
        <v>62</v>
      </c>
      <c r="X44">
        <v>95</v>
      </c>
      <c r="Y44">
        <v>79</v>
      </c>
      <c r="Z44">
        <v>1686</v>
      </c>
      <c r="AA44">
        <f>Z44/P44</f>
        <v>9.1135135135135137</v>
      </c>
      <c r="AB44" t="s">
        <v>58</v>
      </c>
      <c r="AC44" t="s">
        <v>59</v>
      </c>
      <c r="AD44">
        <v>0</v>
      </c>
      <c r="AE44" t="str">
        <f>IF(AD44&gt;3, "Prefers Discount", "Discount Indifferent")</f>
        <v>Discount Indifferent</v>
      </c>
      <c r="AF44">
        <v>13</v>
      </c>
      <c r="AG44">
        <v>6</v>
      </c>
      <c r="AH44">
        <v>5</v>
      </c>
      <c r="AI44" t="str">
        <f>INDEX($AF$1:$AH$1,MATCH(MAX(AF44:AH44),AF44:AH44,0))</f>
        <v>Store_Orders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1</v>
      </c>
      <c r="AP44">
        <f>SUM(AK44:AO44)</f>
        <v>1</v>
      </c>
      <c r="AQ44" t="str">
        <f>INDEX($AK$1:$AO$1,MATCH(MAX(AK44:AO44),AK44:AO44,0))</f>
        <v>Converted_on_Camp5</v>
      </c>
      <c r="AR44">
        <v>1</v>
      </c>
      <c r="AS44" t="str">
        <f>IF(OR(AK44&gt;0, AL44&gt;0, AM44&gt;0, AN44&gt;0, AO44&gt;0), "Converted", "Not Converted")</f>
        <v>Converted</v>
      </c>
      <c r="AT44">
        <v>0</v>
      </c>
      <c r="AU44">
        <v>3</v>
      </c>
      <c r="AV44">
        <v>11</v>
      </c>
      <c r="AW44">
        <f>IF(Z44&gt;607, 4, 0)</f>
        <v>4</v>
      </c>
      <c r="AX44">
        <f>IF(AA44&gt;1.6588, 3, 0)</f>
        <v>3</v>
      </c>
      <c r="AY44">
        <f>IF(P44&gt;401, 2, 0)</f>
        <v>0</v>
      </c>
      <c r="AZ44">
        <f>IF(I44&gt;52915.77, 1, 0)</f>
        <v>1</v>
      </c>
      <c r="BA44">
        <f>SUM(AW44:AZ44)</f>
        <v>8</v>
      </c>
      <c r="BB44" t="str">
        <f>VLOOKUP(BA44,'Standard Deviations'!$L$1:$M$11,2,TRUE)</f>
        <v>Platinum</v>
      </c>
    </row>
    <row r="45" spans="1:54">
      <c r="A45">
        <v>8545</v>
      </c>
      <c r="B45">
        <v>1954</v>
      </c>
      <c r="C45">
        <f>2024-B45</f>
        <v>70</v>
      </c>
      <c r="D45" t="str">
        <f>VLOOKUP(B45,Reference!$A$1:$B$125, 2)</f>
        <v>Boomers</v>
      </c>
      <c r="E45" t="s">
        <v>54</v>
      </c>
      <c r="F45" t="str">
        <f>IF(E45="High School", "No College", "College")</f>
        <v>College</v>
      </c>
      <c r="G45" t="s">
        <v>71</v>
      </c>
      <c r="H45">
        <v>85683</v>
      </c>
      <c r="I45">
        <v>85683</v>
      </c>
      <c r="J45" s="4" t="s">
        <v>56</v>
      </c>
      <c r="K45">
        <v>0</v>
      </c>
      <c r="L45">
        <v>0</v>
      </c>
      <c r="M45" t="str">
        <f>IF(OR(K45&gt;0, L45&gt;0), "Parent", "Not Parent")</f>
        <v>Not Parent</v>
      </c>
      <c r="N45" t="s">
        <v>99</v>
      </c>
      <c r="O45" s="8">
        <v>41916</v>
      </c>
      <c r="P45" s="9">
        <f>O45-N45</f>
        <v>197</v>
      </c>
      <c r="Q45">
        <v>6</v>
      </c>
      <c r="R45" s="9">
        <f>P45-Q45</f>
        <v>191</v>
      </c>
      <c r="S45" s="8">
        <f>O45-R45</f>
        <v>41725</v>
      </c>
      <c r="T45">
        <v>1296</v>
      </c>
      <c r="U45">
        <v>17</v>
      </c>
      <c r="V45">
        <v>311</v>
      </c>
      <c r="W45">
        <v>45</v>
      </c>
      <c r="X45">
        <v>69</v>
      </c>
      <c r="Y45">
        <v>51</v>
      </c>
      <c r="Z45">
        <v>1789</v>
      </c>
      <c r="AA45">
        <f>Z45/P45</f>
        <v>9.0812182741116754</v>
      </c>
      <c r="AB45" t="s">
        <v>58</v>
      </c>
      <c r="AC45" t="s">
        <v>59</v>
      </c>
      <c r="AD45">
        <v>1</v>
      </c>
      <c r="AE45" t="str">
        <f>IF(AD45&gt;3, "Prefers Discount", "Discount Indifferent")</f>
        <v>Discount Indifferent</v>
      </c>
      <c r="AF45">
        <v>10</v>
      </c>
      <c r="AG45">
        <v>2</v>
      </c>
      <c r="AH45">
        <v>4</v>
      </c>
      <c r="AI45" t="str">
        <f>INDEX($AF$1:$AH$1,MATCH(MAX(AF45:AH45),AF45:AH45,0))</f>
        <v>Store_Orders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f>SUM(AK45:AO45)</f>
        <v>4</v>
      </c>
      <c r="AQ45" t="str">
        <f>INDEX($AK$1:$AO$1,MATCH(MAX(AK45:AO45),AK45:AO45,0))</f>
        <v>Converted_on_Camp1</v>
      </c>
      <c r="AR45">
        <v>1</v>
      </c>
      <c r="AS45" t="str">
        <f>IF(OR(AK45&gt;0, AL45&gt;0, AM45&gt;0, AN45&gt;0, AO45&gt;0), "Converted", "Not Converted")</f>
        <v>Converted</v>
      </c>
      <c r="AT45">
        <v>0</v>
      </c>
      <c r="AU45">
        <v>3</v>
      </c>
      <c r="AV45">
        <v>11</v>
      </c>
      <c r="AW45">
        <f>IF(Z45&gt;607, 4, 0)</f>
        <v>4</v>
      </c>
      <c r="AX45">
        <f>IF(AA45&gt;1.6588, 3, 0)</f>
        <v>3</v>
      </c>
      <c r="AY45">
        <f>IF(P45&gt;401, 2, 0)</f>
        <v>0</v>
      </c>
      <c r="AZ45">
        <f>IF(I45&gt;52915.77, 1, 0)</f>
        <v>1</v>
      </c>
      <c r="BA45">
        <f>SUM(AW45:AZ45)</f>
        <v>8</v>
      </c>
      <c r="BB45" t="str">
        <f>VLOOKUP(BA45,'Standard Deviations'!$L$1:$M$11,2,TRUE)</f>
        <v>Platinum</v>
      </c>
    </row>
    <row r="46" spans="1:54">
      <c r="A46">
        <v>5558</v>
      </c>
      <c r="B46">
        <v>1954</v>
      </c>
      <c r="C46">
        <f>2024-B46</f>
        <v>70</v>
      </c>
      <c r="D46" t="str">
        <f>VLOOKUP(B46,Reference!$A$1:$B$125, 2)</f>
        <v>Boomers</v>
      </c>
      <c r="E46" t="s">
        <v>68</v>
      </c>
      <c r="F46" t="str">
        <f>IF(E46="High School", "No College", "College")</f>
        <v>College</v>
      </c>
      <c r="G46" t="s">
        <v>60</v>
      </c>
      <c r="H46">
        <v>90933</v>
      </c>
      <c r="I46">
        <v>90933</v>
      </c>
      <c r="J46" s="4" t="s">
        <v>56</v>
      </c>
      <c r="K46">
        <v>0</v>
      </c>
      <c r="L46">
        <v>0</v>
      </c>
      <c r="M46" t="str">
        <f>IF(OR(K46&gt;0, L46&gt;0), "Parent", "Not Parent")</f>
        <v>Not Parent</v>
      </c>
      <c r="N46" t="s">
        <v>100</v>
      </c>
      <c r="O46" s="8">
        <v>41916</v>
      </c>
      <c r="P46" s="9">
        <f>O46-N46</f>
        <v>187</v>
      </c>
      <c r="Q46">
        <v>90</v>
      </c>
      <c r="R46" s="9">
        <f>P46-Q46</f>
        <v>97</v>
      </c>
      <c r="S46" s="8">
        <f>O46-R46</f>
        <v>41819</v>
      </c>
      <c r="T46">
        <v>1020</v>
      </c>
      <c r="U46">
        <v>31</v>
      </c>
      <c r="V46">
        <v>430</v>
      </c>
      <c r="W46">
        <v>62</v>
      </c>
      <c r="X46">
        <v>63</v>
      </c>
      <c r="Y46">
        <v>79</v>
      </c>
      <c r="Z46">
        <v>1685</v>
      </c>
      <c r="AA46">
        <f>Z46/P46</f>
        <v>9.0106951871657746</v>
      </c>
      <c r="AB46" s="13" t="s">
        <v>58</v>
      </c>
      <c r="AC46" s="13" t="s">
        <v>63</v>
      </c>
      <c r="AD46">
        <v>1</v>
      </c>
      <c r="AE46" t="str">
        <f>IF(AD46&gt;3, "Prefers Discount", "Discount Indifferent")</f>
        <v>Discount Indifferent</v>
      </c>
      <c r="AF46">
        <v>4</v>
      </c>
      <c r="AG46">
        <v>4</v>
      </c>
      <c r="AH46">
        <v>6</v>
      </c>
      <c r="AI46" t="str">
        <f>INDEX($AF$1:$AH$1,MATCH(MAX(AF46:AH46),AF46:AH46,0))</f>
        <v>Catalog_Orders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f>SUM(AK46:AO46)</f>
        <v>1</v>
      </c>
      <c r="AQ46" t="str">
        <f>INDEX($AK$1:$AO$1,MATCH(MAX(AK46:AO46),AK46:AO46,0))</f>
        <v>Converted_on_Camp5</v>
      </c>
      <c r="AR46">
        <v>1</v>
      </c>
      <c r="AS46" t="str">
        <f>IF(OR(AK46&gt;0, AL46&gt;0, AM46&gt;0, AN46&gt;0, AO46&gt;0), "Converted", "Not Converted")</f>
        <v>Converted</v>
      </c>
      <c r="AT46">
        <v>0</v>
      </c>
      <c r="AU46">
        <v>3</v>
      </c>
      <c r="AV46">
        <v>11</v>
      </c>
      <c r="AW46">
        <f>IF(Z46&gt;607, 4, 0)</f>
        <v>4</v>
      </c>
      <c r="AX46">
        <f>IF(AA46&gt;1.6588, 3, 0)</f>
        <v>3</v>
      </c>
      <c r="AY46">
        <f>IF(P46&gt;401, 2, 0)</f>
        <v>0</v>
      </c>
      <c r="AZ46">
        <f>IF(I46&gt;52915.77, 1, 0)</f>
        <v>1</v>
      </c>
      <c r="BA46">
        <f>SUM(AW46:AZ46)</f>
        <v>8</v>
      </c>
      <c r="BB46" t="str">
        <f>VLOOKUP(BA46,'Standard Deviations'!$L$1:$M$11,2,TRUE)</f>
        <v>Platinum</v>
      </c>
    </row>
    <row r="47" spans="1:54">
      <c r="A47">
        <v>2591</v>
      </c>
      <c r="B47">
        <v>1959</v>
      </c>
      <c r="C47">
        <f>2024-B47</f>
        <v>65</v>
      </c>
      <c r="D47" t="str">
        <f>VLOOKUP(B47,Reference!$A$1:$B$125, 2)</f>
        <v>Boomers</v>
      </c>
      <c r="E47" t="s">
        <v>54</v>
      </c>
      <c r="F47" t="str">
        <f>IF(E47="High School", "No College", "College")</f>
        <v>College</v>
      </c>
      <c r="G47" t="s">
        <v>89</v>
      </c>
      <c r="H47">
        <v>76320</v>
      </c>
      <c r="I47">
        <v>76320</v>
      </c>
      <c r="J47" s="4" t="s">
        <v>56</v>
      </c>
      <c r="K47">
        <v>0</v>
      </c>
      <c r="L47">
        <v>1</v>
      </c>
      <c r="M47" t="str">
        <f>IF(OR(K47&gt;0, L47&gt;0), "Parent", "Not Parent")</f>
        <v>Parent</v>
      </c>
      <c r="N47" t="s">
        <v>66</v>
      </c>
      <c r="O47" s="8">
        <v>41916</v>
      </c>
      <c r="P47" s="9">
        <f>O47-N47</f>
        <v>104</v>
      </c>
      <c r="Q47">
        <v>49</v>
      </c>
      <c r="R47" s="9">
        <f>P47-Q47</f>
        <v>55</v>
      </c>
      <c r="S47" s="8">
        <f>O47-R47</f>
        <v>41861</v>
      </c>
      <c r="T47">
        <v>526</v>
      </c>
      <c r="U47">
        <v>35</v>
      </c>
      <c r="V47">
        <v>214</v>
      </c>
      <c r="W47">
        <v>69</v>
      </c>
      <c r="X47">
        <v>53</v>
      </c>
      <c r="Y47">
        <v>35</v>
      </c>
      <c r="Z47">
        <v>932</v>
      </c>
      <c r="AA47">
        <f>Z47/P47</f>
        <v>8.9615384615384617</v>
      </c>
      <c r="AB47" s="13" t="s">
        <v>58</v>
      </c>
      <c r="AC47" s="13" t="s">
        <v>63</v>
      </c>
      <c r="AD47">
        <v>2</v>
      </c>
      <c r="AE47" t="str">
        <f>IF(AD47&gt;3, "Prefers Discount", "Discount Indifferent")</f>
        <v>Discount Indifferent</v>
      </c>
      <c r="AF47">
        <v>4</v>
      </c>
      <c r="AG47">
        <v>6</v>
      </c>
      <c r="AH47">
        <v>3</v>
      </c>
      <c r="AI47" t="str">
        <f>INDEX($AF$1:$AH$1,MATCH(MAX(AF47:AH47),AF47:AH47,0))</f>
        <v>Web_Orders</v>
      </c>
      <c r="AJ47">
        <v>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f>SUM(AK47:AO47)</f>
        <v>0</v>
      </c>
      <c r="AQ47" t="s">
        <v>67</v>
      </c>
      <c r="AR47">
        <v>0</v>
      </c>
      <c r="AS47" t="str">
        <f>IF(OR(AK47&gt;0, AL47&gt;0, AM47&gt;0, AN47&gt;0, AO47&gt;0), "Converted", "Not Converted")</f>
        <v>Not Converted</v>
      </c>
      <c r="AT47">
        <v>0</v>
      </c>
      <c r="AU47">
        <v>3</v>
      </c>
      <c r="AV47">
        <v>11</v>
      </c>
      <c r="AW47">
        <f>IF(Z47&gt;607, 4, 0)</f>
        <v>4</v>
      </c>
      <c r="AX47">
        <f>IF(AA47&gt;1.6588, 3, 0)</f>
        <v>3</v>
      </c>
      <c r="AY47">
        <f>IF(P47&gt;401, 2, 0)</f>
        <v>0</v>
      </c>
      <c r="AZ47">
        <f>IF(I47&gt;52915.77, 1, 0)</f>
        <v>1</v>
      </c>
      <c r="BA47">
        <f>SUM(AW47:AZ47)</f>
        <v>8</v>
      </c>
      <c r="BB47" t="str">
        <f>VLOOKUP(BA47,'Standard Deviations'!$L$1:$M$11,2,TRUE)</f>
        <v>Platinum</v>
      </c>
    </row>
    <row r="48" spans="1:54">
      <c r="A48">
        <v>4248</v>
      </c>
      <c r="B48">
        <v>1960</v>
      </c>
      <c r="C48">
        <f>2024-B48</f>
        <v>64</v>
      </c>
      <c r="D48" t="str">
        <f>VLOOKUP(B48,Reference!$A$1:$B$125, 2)</f>
        <v>Boomers</v>
      </c>
      <c r="E48" t="s">
        <v>64</v>
      </c>
      <c r="F48" t="str">
        <f>IF(E48="High School", "No College", "College")</f>
        <v>College</v>
      </c>
      <c r="G48" t="s">
        <v>60</v>
      </c>
      <c r="H48">
        <v>98777</v>
      </c>
      <c r="I48">
        <v>98777</v>
      </c>
      <c r="J48" t="s">
        <v>101</v>
      </c>
      <c r="K48">
        <v>0</v>
      </c>
      <c r="L48">
        <v>0</v>
      </c>
      <c r="M48" t="str">
        <f>IF(OR(K48&gt;0, L48&gt;0), "Parent", "Not Parent")</f>
        <v>Not Parent</v>
      </c>
      <c r="N48" t="s">
        <v>102</v>
      </c>
      <c r="O48" s="8">
        <v>41916</v>
      </c>
      <c r="P48" s="9">
        <f>O48-N48</f>
        <v>229</v>
      </c>
      <c r="Q48">
        <v>23</v>
      </c>
      <c r="R48" s="9">
        <f>P48-Q48</f>
        <v>206</v>
      </c>
      <c r="S48" s="8">
        <f>O48-R48</f>
        <v>41710</v>
      </c>
      <c r="T48">
        <v>1000</v>
      </c>
      <c r="U48">
        <v>19</v>
      </c>
      <c r="V48">
        <v>711</v>
      </c>
      <c r="W48">
        <v>125</v>
      </c>
      <c r="X48">
        <v>115</v>
      </c>
      <c r="Y48">
        <v>38</v>
      </c>
      <c r="Z48">
        <v>2008</v>
      </c>
      <c r="AA48">
        <f>Z48/P48</f>
        <v>8.7685589519650655</v>
      </c>
      <c r="AB48" t="s">
        <v>58</v>
      </c>
      <c r="AC48" t="s">
        <v>59</v>
      </c>
      <c r="AD48">
        <v>0</v>
      </c>
      <c r="AE48" t="str">
        <f>IF(AD48&gt;3, "Prefers Discount", "Discount Indifferent")</f>
        <v>Discount Indifferent</v>
      </c>
      <c r="AF48">
        <v>9</v>
      </c>
      <c r="AG48">
        <v>4</v>
      </c>
      <c r="AH48">
        <v>6</v>
      </c>
      <c r="AI48" t="str">
        <f>INDEX($AF$1:$AH$1,MATCH(MAX(AF48:AH48),AF48:AH48,0))</f>
        <v>Store_Orders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f>SUM(AK48:AO48)</f>
        <v>1</v>
      </c>
      <c r="AQ48" t="str">
        <f>INDEX($AK$1:$AO$1,MATCH(MAX(AK48:AO48),AK48:AO48,0))</f>
        <v>Converted_on_Camp4</v>
      </c>
      <c r="AR48">
        <v>1</v>
      </c>
      <c r="AS48" t="str">
        <f>IF(OR(AK48&gt;0, AL48&gt;0, AM48&gt;0, AN48&gt;0, AO48&gt;0), "Converted", "Not Converted")</f>
        <v>Converted</v>
      </c>
      <c r="AT48">
        <v>0</v>
      </c>
      <c r="AU48">
        <v>3</v>
      </c>
      <c r="AV48">
        <v>11</v>
      </c>
      <c r="AW48">
        <f>IF(Z48&gt;607, 4, 0)</f>
        <v>4</v>
      </c>
      <c r="AX48">
        <f>IF(AA48&gt;1.6588, 3, 0)</f>
        <v>3</v>
      </c>
      <c r="AY48">
        <f>IF(P48&gt;401, 2, 0)</f>
        <v>0</v>
      </c>
      <c r="AZ48">
        <f>IF(I48&gt;52915.77, 1, 0)</f>
        <v>1</v>
      </c>
      <c r="BA48">
        <f>SUM(AW48:AZ48)</f>
        <v>8</v>
      </c>
      <c r="BB48" t="str">
        <f>VLOOKUP(BA48,'Standard Deviations'!$L$1:$M$11,2,TRUE)</f>
        <v>Platinum</v>
      </c>
    </row>
    <row r="49" spans="1:54">
      <c r="A49">
        <v>7451</v>
      </c>
      <c r="B49">
        <v>1960</v>
      </c>
      <c r="C49">
        <f>2024-B49</f>
        <v>64</v>
      </c>
      <c r="D49" t="str">
        <f>VLOOKUP(B49,Reference!$A$1:$B$125, 2)</f>
        <v>Boomers</v>
      </c>
      <c r="E49" t="s">
        <v>64</v>
      </c>
      <c r="F49" t="str">
        <f>IF(E49="High School", "No College", "College")</f>
        <v>College</v>
      </c>
      <c r="G49" t="s">
        <v>60</v>
      </c>
      <c r="H49">
        <v>98777</v>
      </c>
      <c r="I49">
        <v>98777</v>
      </c>
      <c r="J49" t="s">
        <v>101</v>
      </c>
      <c r="K49">
        <v>0</v>
      </c>
      <c r="L49">
        <v>0</v>
      </c>
      <c r="M49" t="str">
        <f>IF(OR(K49&gt;0, L49&gt;0), "Parent", "Not Parent")</f>
        <v>Not Parent</v>
      </c>
      <c r="N49" t="s">
        <v>102</v>
      </c>
      <c r="O49" s="8">
        <v>41916</v>
      </c>
      <c r="P49" s="9">
        <f>O49-N49</f>
        <v>229</v>
      </c>
      <c r="Q49">
        <v>23</v>
      </c>
      <c r="R49" s="9">
        <f>P49-Q49</f>
        <v>206</v>
      </c>
      <c r="S49" s="8">
        <f>O49-R49</f>
        <v>41710</v>
      </c>
      <c r="T49">
        <v>1000</v>
      </c>
      <c r="U49">
        <v>19</v>
      </c>
      <c r="V49">
        <v>711</v>
      </c>
      <c r="W49">
        <v>125</v>
      </c>
      <c r="X49">
        <v>115</v>
      </c>
      <c r="Y49">
        <v>38</v>
      </c>
      <c r="Z49">
        <v>2008</v>
      </c>
      <c r="AA49">
        <f>Z49/P49</f>
        <v>8.7685589519650655</v>
      </c>
      <c r="AB49" t="s">
        <v>58</v>
      </c>
      <c r="AC49" t="s">
        <v>59</v>
      </c>
      <c r="AD49">
        <v>0</v>
      </c>
      <c r="AE49" t="str">
        <f>IF(AD49&gt;3, "Prefers Discount", "Discount Indifferent")</f>
        <v>Discount Indifferent</v>
      </c>
      <c r="AF49">
        <v>9</v>
      </c>
      <c r="AG49">
        <v>4</v>
      </c>
      <c r="AH49">
        <v>6</v>
      </c>
      <c r="AI49" t="str">
        <f>INDEX($AF$1:$AH$1,MATCH(MAX(AF49:AH49),AF49:AH49,0))</f>
        <v>Store_Orders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f>SUM(AK49:AO49)</f>
        <v>1</v>
      </c>
      <c r="AQ49" t="str">
        <f>INDEX($AK$1:$AO$1,MATCH(MAX(AK49:AO49),AK49:AO49,0))</f>
        <v>Converted_on_Camp4</v>
      </c>
      <c r="AR49">
        <v>1</v>
      </c>
      <c r="AS49" t="str">
        <f>IF(OR(AK49&gt;0, AL49&gt;0, AM49&gt;0, AN49&gt;0, AO49&gt;0), "Converted", "Not Converted")</f>
        <v>Converted</v>
      </c>
      <c r="AT49">
        <v>0</v>
      </c>
      <c r="AU49">
        <v>3</v>
      </c>
      <c r="AV49">
        <v>11</v>
      </c>
      <c r="AW49">
        <f>IF(Z49&gt;607, 4, 0)</f>
        <v>4</v>
      </c>
      <c r="AX49">
        <f>IF(AA49&gt;1.6588, 3, 0)</f>
        <v>3</v>
      </c>
      <c r="AY49">
        <f>IF(P49&gt;401, 2, 0)</f>
        <v>0</v>
      </c>
      <c r="AZ49">
        <f>IF(I49&gt;52915.77, 1, 0)</f>
        <v>1</v>
      </c>
      <c r="BA49">
        <f>SUM(AW49:AZ49)</f>
        <v>8</v>
      </c>
      <c r="BB49" t="str">
        <f>VLOOKUP(BA49,'Standard Deviations'!$L$1:$M$11,2,TRUE)</f>
        <v>Platinum</v>
      </c>
    </row>
    <row r="50" spans="1:54">
      <c r="A50">
        <v>3711</v>
      </c>
      <c r="B50">
        <v>1944</v>
      </c>
      <c r="C50">
        <f>2024-B50</f>
        <v>80</v>
      </c>
      <c r="D50" t="str">
        <f>VLOOKUP(B50,Reference!$A$1:$B$125, 2)</f>
        <v>Silent</v>
      </c>
      <c r="E50" t="s">
        <v>64</v>
      </c>
      <c r="F50" t="str">
        <f>IF(E50="High School", "No College", "College")</f>
        <v>College</v>
      </c>
      <c r="G50" t="s">
        <v>55</v>
      </c>
      <c r="H50">
        <v>80184</v>
      </c>
      <c r="I50">
        <v>80184</v>
      </c>
      <c r="J50" s="4" t="s">
        <v>56</v>
      </c>
      <c r="K50">
        <v>0</v>
      </c>
      <c r="L50">
        <v>0</v>
      </c>
      <c r="M50" t="str">
        <f>IF(OR(K50&gt;0, L50&gt;0), "Parent", "Not Parent")</f>
        <v>Not Parent</v>
      </c>
      <c r="N50" t="s">
        <v>103</v>
      </c>
      <c r="O50" s="8">
        <v>41916</v>
      </c>
      <c r="P50" s="9">
        <f>O50-N50</f>
        <v>217</v>
      </c>
      <c r="Q50">
        <v>19</v>
      </c>
      <c r="R50" s="9">
        <f>P50-Q50</f>
        <v>198</v>
      </c>
      <c r="S50" s="8">
        <f>O50-R50</f>
        <v>41718</v>
      </c>
      <c r="T50">
        <v>1035</v>
      </c>
      <c r="U50">
        <v>134</v>
      </c>
      <c r="V50">
        <v>670</v>
      </c>
      <c r="W50">
        <v>25</v>
      </c>
      <c r="X50">
        <v>38</v>
      </c>
      <c r="Y50">
        <v>0</v>
      </c>
      <c r="Z50">
        <v>1902</v>
      </c>
      <c r="AA50">
        <f>Z50/P50</f>
        <v>8.7649769585253452</v>
      </c>
      <c r="AB50" t="s">
        <v>58</v>
      </c>
      <c r="AC50" t="s">
        <v>59</v>
      </c>
      <c r="AD50">
        <v>1</v>
      </c>
      <c r="AE50" t="str">
        <f>IF(AD50&gt;3, "Prefers Discount", "Discount Indifferent")</f>
        <v>Discount Indifferent</v>
      </c>
      <c r="AF50">
        <v>10</v>
      </c>
      <c r="AG50">
        <v>6</v>
      </c>
      <c r="AH50">
        <v>3</v>
      </c>
      <c r="AI50" t="str">
        <f>INDEX($AF$1:$AH$1,MATCH(MAX(AF50:AH50),AF50:AH50,0))</f>
        <v>Store_Orders</v>
      </c>
      <c r="AJ50">
        <v>3</v>
      </c>
      <c r="AK50">
        <v>1</v>
      </c>
      <c r="AL50">
        <v>0</v>
      </c>
      <c r="AM50">
        <v>0</v>
      </c>
      <c r="AN50">
        <v>0</v>
      </c>
      <c r="AO50">
        <v>1</v>
      </c>
      <c r="AP50">
        <f>SUM(AK50:AO50)</f>
        <v>2</v>
      </c>
      <c r="AQ50" t="str">
        <f>INDEX($AK$1:$AO$1,MATCH(MAX(AK50:AO50),AK50:AO50,0))</f>
        <v>Converted_on_Camp1</v>
      </c>
      <c r="AR50">
        <v>1</v>
      </c>
      <c r="AS50" t="str">
        <f>IF(OR(AK50&gt;0, AL50&gt;0, AM50&gt;0, AN50&gt;0, AO50&gt;0), "Converted", "Not Converted")</f>
        <v>Converted</v>
      </c>
      <c r="AT50">
        <v>0</v>
      </c>
      <c r="AU50">
        <v>3</v>
      </c>
      <c r="AV50">
        <v>11</v>
      </c>
      <c r="AW50">
        <f>IF(Z50&gt;607, 4, 0)</f>
        <v>4</v>
      </c>
      <c r="AX50">
        <f>IF(AA50&gt;1.6588, 3, 0)</f>
        <v>3</v>
      </c>
      <c r="AY50">
        <f>IF(P50&gt;401, 2, 0)</f>
        <v>0</v>
      </c>
      <c r="AZ50">
        <f>IF(I50&gt;52915.77, 1, 0)</f>
        <v>1</v>
      </c>
      <c r="BA50">
        <f>SUM(AW50:AZ50)</f>
        <v>8</v>
      </c>
      <c r="BB50" t="str">
        <f>VLOOKUP(BA50,'Standard Deviations'!$L$1:$M$11,2,TRUE)</f>
        <v>Platinum</v>
      </c>
    </row>
    <row r="51" spans="1:54">
      <c r="A51">
        <v>9624</v>
      </c>
      <c r="B51">
        <v>1958</v>
      </c>
      <c r="C51">
        <f>2024-B51</f>
        <v>66</v>
      </c>
      <c r="D51" t="str">
        <f>VLOOKUP(B51,Reference!$A$1:$B$125, 2)</f>
        <v>Boomers</v>
      </c>
      <c r="E51" t="s">
        <v>68</v>
      </c>
      <c r="F51" t="str">
        <f>IF(E51="High School", "No College", "College")</f>
        <v>College</v>
      </c>
      <c r="G51" t="s">
        <v>65</v>
      </c>
      <c r="H51">
        <v>65488</v>
      </c>
      <c r="I51">
        <v>65488</v>
      </c>
      <c r="J51" s="4" t="s">
        <v>61</v>
      </c>
      <c r="K51">
        <v>0</v>
      </c>
      <c r="L51">
        <v>0</v>
      </c>
      <c r="M51" t="str">
        <f>IF(OR(K51&gt;0, L51&gt;0), "Parent", "Not Parent")</f>
        <v>Not Parent</v>
      </c>
      <c r="N51" t="s">
        <v>104</v>
      </c>
      <c r="O51" s="8">
        <v>41916</v>
      </c>
      <c r="P51" s="9">
        <f>O51-N51</f>
        <v>113</v>
      </c>
      <c r="Q51">
        <v>46</v>
      </c>
      <c r="R51" s="9">
        <f>P51-Q51</f>
        <v>67</v>
      </c>
      <c r="S51" s="8">
        <f>O51-R51</f>
        <v>41849</v>
      </c>
      <c r="T51">
        <v>603</v>
      </c>
      <c r="U51">
        <v>45</v>
      </c>
      <c r="V51">
        <v>207</v>
      </c>
      <c r="W51">
        <v>36</v>
      </c>
      <c r="X51">
        <v>18</v>
      </c>
      <c r="Y51">
        <v>54</v>
      </c>
      <c r="Z51">
        <v>963</v>
      </c>
      <c r="AA51">
        <f>Z51/P51</f>
        <v>8.5221238938053094</v>
      </c>
      <c r="AB51" s="13" t="s">
        <v>58</v>
      </c>
      <c r="AC51" s="13" t="s">
        <v>63</v>
      </c>
      <c r="AD51">
        <v>1</v>
      </c>
      <c r="AE51" t="str">
        <f>IF(AD51&gt;3, "Prefers Discount", "Discount Indifferent")</f>
        <v>Discount Indifferent</v>
      </c>
      <c r="AF51">
        <v>6</v>
      </c>
      <c r="AG51">
        <v>3</v>
      </c>
      <c r="AH51">
        <v>4</v>
      </c>
      <c r="AI51" t="str">
        <f>INDEX($AF$1:$AH$1,MATCH(MAX(AF51:AH51),AF51:AH51,0))</f>
        <v>Store_Orders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f>SUM(AK51:AO51)</f>
        <v>0</v>
      </c>
      <c r="AQ51" t="s">
        <v>67</v>
      </c>
      <c r="AR51">
        <v>0</v>
      </c>
      <c r="AS51" t="str">
        <f>IF(OR(AK51&gt;0, AL51&gt;0, AM51&gt;0, AN51&gt;0, AO51&gt;0), "Converted", "Not Converted")</f>
        <v>Not Converted</v>
      </c>
      <c r="AT51">
        <v>0</v>
      </c>
      <c r="AU51">
        <v>3</v>
      </c>
      <c r="AV51">
        <v>11</v>
      </c>
      <c r="AW51">
        <f>IF(Z51&gt;607, 4, 0)</f>
        <v>4</v>
      </c>
      <c r="AX51">
        <f>IF(AA51&gt;1.6588, 3, 0)</f>
        <v>3</v>
      </c>
      <c r="AY51">
        <f>IF(P51&gt;401, 2, 0)</f>
        <v>0</v>
      </c>
      <c r="AZ51">
        <f>IF(I51&gt;52915.77, 1, 0)</f>
        <v>1</v>
      </c>
      <c r="BA51">
        <f>SUM(AW51:AZ51)</f>
        <v>8</v>
      </c>
      <c r="BB51" t="str">
        <f>VLOOKUP(BA51,'Standard Deviations'!$L$1:$M$11,2,TRUE)</f>
        <v>Platinum</v>
      </c>
    </row>
    <row r="52" spans="1:54">
      <c r="A52">
        <v>4679</v>
      </c>
      <c r="B52">
        <v>1977</v>
      </c>
      <c r="C52">
        <f>2024-B52</f>
        <v>47</v>
      </c>
      <c r="D52" t="str">
        <f>VLOOKUP(B52,Reference!$A$1:$B$125, 2)</f>
        <v>Gen X</v>
      </c>
      <c r="E52" t="s">
        <v>64</v>
      </c>
      <c r="F52" t="str">
        <f>IF(E52="High School", "No College", "College")</f>
        <v>College</v>
      </c>
      <c r="G52" t="s">
        <v>55</v>
      </c>
      <c r="H52">
        <v>78710</v>
      </c>
      <c r="I52">
        <v>78710</v>
      </c>
      <c r="J52" s="4" t="s">
        <v>56</v>
      </c>
      <c r="K52">
        <v>0</v>
      </c>
      <c r="L52">
        <v>1</v>
      </c>
      <c r="M52" t="str">
        <f>IF(OR(K52&gt;0, L52&gt;0), "Parent", "Not Parent")</f>
        <v>Parent</v>
      </c>
      <c r="N52" t="s">
        <v>79</v>
      </c>
      <c r="O52" s="8">
        <v>41916</v>
      </c>
      <c r="P52" s="9">
        <f>O52-N52</f>
        <v>134</v>
      </c>
      <c r="Q52">
        <v>42</v>
      </c>
      <c r="R52" s="9">
        <f>P52-Q52</f>
        <v>92</v>
      </c>
      <c r="S52" s="8">
        <f>O52-R52</f>
        <v>41824</v>
      </c>
      <c r="T52">
        <v>721</v>
      </c>
      <c r="U52">
        <v>0</v>
      </c>
      <c r="V52">
        <v>152</v>
      </c>
      <c r="W52">
        <v>119</v>
      </c>
      <c r="X52">
        <v>50</v>
      </c>
      <c r="Y52">
        <v>50</v>
      </c>
      <c r="Z52">
        <v>1092</v>
      </c>
      <c r="AA52">
        <f>Z52/P52</f>
        <v>8.1492537313432845</v>
      </c>
      <c r="AB52" s="11" t="s">
        <v>105</v>
      </c>
      <c r="AC52" t="s">
        <v>59</v>
      </c>
      <c r="AD52">
        <v>3</v>
      </c>
      <c r="AE52" t="str">
        <f>IF(AD52&gt;3, "Prefers Discount", "Discount Indifferent")</f>
        <v>Discount Indifferent</v>
      </c>
      <c r="AF52">
        <v>12</v>
      </c>
      <c r="AG52">
        <v>7</v>
      </c>
      <c r="AH52">
        <v>6</v>
      </c>
      <c r="AI52" t="str">
        <f>INDEX($AF$1:$AH$1,MATCH(MAX(AF52:AH52),AF52:AH52,0))</f>
        <v>Store_Orders</v>
      </c>
      <c r="AJ52">
        <v>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f>SUM(AK52:AO52)</f>
        <v>0</v>
      </c>
      <c r="AQ52" t="s">
        <v>67</v>
      </c>
      <c r="AR52">
        <v>0</v>
      </c>
      <c r="AS52" t="str">
        <f>IF(OR(AK52&gt;0, AL52&gt;0, AM52&gt;0, AN52&gt;0, AO52&gt;0), "Converted", "Not Converted")</f>
        <v>Not Converted</v>
      </c>
      <c r="AT52">
        <v>0</v>
      </c>
      <c r="AU52">
        <v>3</v>
      </c>
      <c r="AV52">
        <v>11</v>
      </c>
      <c r="AW52">
        <f>IF(Z52&gt;607, 4, 0)</f>
        <v>4</v>
      </c>
      <c r="AX52">
        <f>IF(AA52&gt;1.6588, 3, 0)</f>
        <v>3</v>
      </c>
      <c r="AY52">
        <f>IF(P52&gt;401, 2, 0)</f>
        <v>0</v>
      </c>
      <c r="AZ52">
        <f>IF(I52&gt;52915.77, 1, 0)</f>
        <v>1</v>
      </c>
      <c r="BA52">
        <f>SUM(AW52:AZ52)</f>
        <v>8</v>
      </c>
      <c r="BB52" t="str">
        <f>VLOOKUP(BA52,'Standard Deviations'!$L$1:$M$11,2,TRUE)</f>
        <v>Platinum</v>
      </c>
    </row>
    <row r="53" spans="1:54">
      <c r="A53">
        <v>6343</v>
      </c>
      <c r="B53">
        <v>1959</v>
      </c>
      <c r="C53">
        <f>2024-B53</f>
        <v>65</v>
      </c>
      <c r="D53" t="str">
        <f>VLOOKUP(B53,Reference!$A$1:$B$125, 2)</f>
        <v>Boomers</v>
      </c>
      <c r="E53" t="s">
        <v>54</v>
      </c>
      <c r="F53" t="str">
        <f>IF(E53="High School", "No College", "College")</f>
        <v>College</v>
      </c>
      <c r="G53" t="s">
        <v>55</v>
      </c>
      <c r="H53">
        <v>79823</v>
      </c>
      <c r="I53">
        <v>79823</v>
      </c>
      <c r="J53" s="4" t="s">
        <v>56</v>
      </c>
      <c r="K53">
        <v>0</v>
      </c>
      <c r="L53">
        <v>1</v>
      </c>
      <c r="M53" t="str">
        <f>IF(OR(K53&gt;0, L53&gt;0), "Parent", "Not Parent")</f>
        <v>Parent</v>
      </c>
      <c r="N53" t="s">
        <v>100</v>
      </c>
      <c r="O53" s="8">
        <v>41916</v>
      </c>
      <c r="P53" s="9">
        <f>O53-N53</f>
        <v>187</v>
      </c>
      <c r="Q53">
        <v>6</v>
      </c>
      <c r="R53" s="9">
        <f>P53-Q53</f>
        <v>181</v>
      </c>
      <c r="S53" s="8">
        <f>O53-R53</f>
        <v>41735</v>
      </c>
      <c r="T53">
        <v>835</v>
      </c>
      <c r="U53">
        <v>73</v>
      </c>
      <c r="V53">
        <v>380</v>
      </c>
      <c r="W53">
        <v>114</v>
      </c>
      <c r="X53">
        <v>73</v>
      </c>
      <c r="Y53">
        <v>43</v>
      </c>
      <c r="Z53">
        <v>1518</v>
      </c>
      <c r="AA53">
        <f>Z53/P53</f>
        <v>8.117647058823529</v>
      </c>
      <c r="AB53" s="11" t="s">
        <v>105</v>
      </c>
      <c r="AC53" t="s">
        <v>59</v>
      </c>
      <c r="AD53">
        <v>1</v>
      </c>
      <c r="AE53" t="str">
        <f>IF(AD53&gt;3, "Prefers Discount", "Discount Indifferent")</f>
        <v>Discount Indifferent</v>
      </c>
      <c r="AF53">
        <v>7</v>
      </c>
      <c r="AG53">
        <v>6</v>
      </c>
      <c r="AH53">
        <v>9</v>
      </c>
      <c r="AI53" t="str">
        <f>INDEX($AF$1:$AH$1,MATCH(MAX(AF53:AH53),AF53:AH53,0))</f>
        <v>Catalog_Orders</v>
      </c>
      <c r="AJ53">
        <v>2</v>
      </c>
      <c r="AK53">
        <v>0</v>
      </c>
      <c r="AL53">
        <v>0</v>
      </c>
      <c r="AM53">
        <v>0</v>
      </c>
      <c r="AN53">
        <v>1</v>
      </c>
      <c r="AO53">
        <v>0</v>
      </c>
      <c r="AP53">
        <f>SUM(AK53:AO53)</f>
        <v>1</v>
      </c>
      <c r="AQ53" t="str">
        <f>INDEX($AK$1:$AO$1,MATCH(MAX(AK53:AO53),AK53:AO53,0))</f>
        <v>Converted_on_Camp4</v>
      </c>
      <c r="AR53">
        <v>1</v>
      </c>
      <c r="AS53" t="str">
        <f>IF(OR(AK53&gt;0, AL53&gt;0, AM53&gt;0, AN53&gt;0, AO53&gt;0), "Converted", "Not Converted")</f>
        <v>Converted</v>
      </c>
      <c r="AT53">
        <v>0</v>
      </c>
      <c r="AU53">
        <v>3</v>
      </c>
      <c r="AV53">
        <v>11</v>
      </c>
      <c r="AW53">
        <f>IF(Z53&gt;607, 4, 0)</f>
        <v>4</v>
      </c>
      <c r="AX53">
        <f>IF(AA53&gt;1.6588, 3, 0)</f>
        <v>3</v>
      </c>
      <c r="AY53">
        <f>IF(P53&gt;401, 2, 0)</f>
        <v>0</v>
      </c>
      <c r="AZ53">
        <f>IF(I53&gt;52915.77, 1, 0)</f>
        <v>1</v>
      </c>
      <c r="BA53">
        <f>SUM(AW53:AZ53)</f>
        <v>8</v>
      </c>
      <c r="BB53" t="str">
        <f>VLOOKUP(BA53,'Standard Deviations'!$L$1:$M$11,2,TRUE)</f>
        <v>Platinum</v>
      </c>
    </row>
    <row r="54" spans="1:54">
      <c r="A54">
        <v>3463</v>
      </c>
      <c r="B54">
        <v>1975</v>
      </c>
      <c r="C54">
        <f>2024-B54</f>
        <v>49</v>
      </c>
      <c r="D54" t="str">
        <f>VLOOKUP(B54,Reference!$A$1:$B$125, 2)</f>
        <v>Gen X</v>
      </c>
      <c r="E54" t="s">
        <v>68</v>
      </c>
      <c r="F54" t="str">
        <f>IF(E54="High School", "No College", "College")</f>
        <v>College</v>
      </c>
      <c r="G54" t="s">
        <v>55</v>
      </c>
      <c r="H54">
        <v>69283</v>
      </c>
      <c r="I54">
        <v>69283</v>
      </c>
      <c r="J54" s="4" t="s">
        <v>61</v>
      </c>
      <c r="K54">
        <v>0</v>
      </c>
      <c r="L54">
        <v>1</v>
      </c>
      <c r="M54" t="str">
        <f>IF(OR(K54&gt;0, L54&gt;0), "Parent", "Not Parent")</f>
        <v>Parent</v>
      </c>
      <c r="N54" t="s">
        <v>106</v>
      </c>
      <c r="O54" s="8">
        <v>41916</v>
      </c>
      <c r="P54" s="9">
        <f>O54-N54</f>
        <v>112</v>
      </c>
      <c r="Q54">
        <v>41</v>
      </c>
      <c r="R54" s="9">
        <f>P54-Q54</f>
        <v>71</v>
      </c>
      <c r="S54" s="8">
        <f>O54-R54</f>
        <v>41845</v>
      </c>
      <c r="T54">
        <v>674</v>
      </c>
      <c r="U54">
        <v>62</v>
      </c>
      <c r="V54">
        <v>134</v>
      </c>
      <c r="W54">
        <v>0</v>
      </c>
      <c r="X54">
        <v>26</v>
      </c>
      <c r="Y54">
        <v>8</v>
      </c>
      <c r="Z54">
        <v>904</v>
      </c>
      <c r="AA54">
        <f>Z54/P54</f>
        <v>8.0714285714285712</v>
      </c>
      <c r="AB54" s="11" t="s">
        <v>105</v>
      </c>
      <c r="AC54" t="s">
        <v>59</v>
      </c>
      <c r="AD54">
        <v>4</v>
      </c>
      <c r="AE54" t="str">
        <f>IF(AD54&gt;3, "Prefers Discount", "Discount Indifferent")</f>
        <v>Prefers Discount</v>
      </c>
      <c r="AF54">
        <v>13</v>
      </c>
      <c r="AG54">
        <v>7</v>
      </c>
      <c r="AH54">
        <v>3</v>
      </c>
      <c r="AI54" t="str">
        <f>INDEX($AF$1:$AH$1,MATCH(MAX(AF54:AH54),AF54:AH54,0))</f>
        <v>Store_Orders</v>
      </c>
      <c r="AJ54">
        <v>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f>SUM(AK54:AO54)</f>
        <v>0</v>
      </c>
      <c r="AQ54" t="s">
        <v>67</v>
      </c>
      <c r="AR54">
        <v>0</v>
      </c>
      <c r="AS54" t="str">
        <f>IF(OR(AK54&gt;0, AL54&gt;0, AM54&gt;0, AN54&gt;0, AO54&gt;0), "Converted", "Not Converted")</f>
        <v>Not Converted</v>
      </c>
      <c r="AT54">
        <v>0</v>
      </c>
      <c r="AU54">
        <v>3</v>
      </c>
      <c r="AV54">
        <v>11</v>
      </c>
      <c r="AW54">
        <f>IF(Z54&gt;607, 4, 0)</f>
        <v>4</v>
      </c>
      <c r="AX54">
        <f>IF(AA54&gt;1.6588, 3, 0)</f>
        <v>3</v>
      </c>
      <c r="AY54">
        <f>IF(P54&gt;401, 2, 0)</f>
        <v>0</v>
      </c>
      <c r="AZ54">
        <f>IF(I54&gt;52915.77, 1, 0)</f>
        <v>1</v>
      </c>
      <c r="BA54">
        <f>SUM(AW54:AZ54)</f>
        <v>8</v>
      </c>
      <c r="BB54" t="str">
        <f>VLOOKUP(BA54,'Standard Deviations'!$L$1:$M$11,2,TRUE)</f>
        <v>Platinum</v>
      </c>
    </row>
    <row r="55" spans="1:54">
      <c r="A55">
        <v>11074</v>
      </c>
      <c r="B55">
        <v>1977</v>
      </c>
      <c r="C55">
        <f>2024-B55</f>
        <v>47</v>
      </c>
      <c r="D55" t="str">
        <f>VLOOKUP(B55,Reference!$A$1:$B$125, 2)</f>
        <v>Gen X</v>
      </c>
      <c r="E55" t="s">
        <v>54</v>
      </c>
      <c r="F55" t="str">
        <f>IF(E55="High School", "No College", "College")</f>
        <v>College</v>
      </c>
      <c r="G55" t="s">
        <v>60</v>
      </c>
      <c r="H55">
        <v>85072</v>
      </c>
      <c r="I55">
        <v>85072</v>
      </c>
      <c r="J55" s="4" t="s">
        <v>56</v>
      </c>
      <c r="K55">
        <v>0</v>
      </c>
      <c r="L55">
        <v>0</v>
      </c>
      <c r="M55" t="str">
        <f>IF(OR(K55&gt;0, L55&gt;0), "Parent", "Not Parent")</f>
        <v>Not Parent</v>
      </c>
      <c r="N55" t="s">
        <v>107</v>
      </c>
      <c r="O55" s="8">
        <v>41916</v>
      </c>
      <c r="P55" s="9">
        <f>O55-N55</f>
        <v>178</v>
      </c>
      <c r="Q55">
        <v>94</v>
      </c>
      <c r="R55" s="9">
        <f>P55-Q55</f>
        <v>84</v>
      </c>
      <c r="S55" s="8">
        <f>O55-R55</f>
        <v>41832</v>
      </c>
      <c r="T55">
        <v>494</v>
      </c>
      <c r="U55">
        <v>92</v>
      </c>
      <c r="V55">
        <v>391</v>
      </c>
      <c r="W55">
        <v>194</v>
      </c>
      <c r="X55">
        <v>11</v>
      </c>
      <c r="Y55">
        <v>241</v>
      </c>
      <c r="Z55">
        <v>1423</v>
      </c>
      <c r="AA55">
        <f>Z55/P55</f>
        <v>7.9943820224719104</v>
      </c>
      <c r="AB55" s="14" t="s">
        <v>105</v>
      </c>
      <c r="AC55" s="13" t="s">
        <v>63</v>
      </c>
      <c r="AD55">
        <v>1</v>
      </c>
      <c r="AE55" t="str">
        <f>IF(AD55&gt;3, "Prefers Discount", "Discount Indifferent")</f>
        <v>Discount Indifferent</v>
      </c>
      <c r="AF55">
        <v>10</v>
      </c>
      <c r="AG55">
        <v>3</v>
      </c>
      <c r="AH55">
        <v>4</v>
      </c>
      <c r="AI55" t="str">
        <f>INDEX($AF$1:$AH$1,MATCH(MAX(AF55:AH55),AF55:AH55,0))</f>
        <v>Store_Orders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f>SUM(AK55:AO55)</f>
        <v>0</v>
      </c>
      <c r="AQ55" t="s">
        <v>67</v>
      </c>
      <c r="AR55">
        <v>0</v>
      </c>
      <c r="AS55" t="str">
        <f>IF(OR(AK55&gt;0, AL55&gt;0, AM55&gt;0, AN55&gt;0, AO55&gt;0), "Converted", "Not Converted")</f>
        <v>Not Converted</v>
      </c>
      <c r="AT55">
        <v>0</v>
      </c>
      <c r="AU55">
        <v>3</v>
      </c>
      <c r="AV55">
        <v>11</v>
      </c>
      <c r="AW55">
        <f>IF(Z55&gt;607, 4, 0)</f>
        <v>4</v>
      </c>
      <c r="AX55">
        <f>IF(AA55&gt;1.6588, 3, 0)</f>
        <v>3</v>
      </c>
      <c r="AY55">
        <f>IF(P55&gt;401, 2, 0)</f>
        <v>0</v>
      </c>
      <c r="AZ55">
        <f>IF(I55&gt;52915.77, 1, 0)</f>
        <v>1</v>
      </c>
      <c r="BA55">
        <f>SUM(AW55:AZ55)</f>
        <v>8</v>
      </c>
      <c r="BB55" t="str">
        <f>VLOOKUP(BA55,'Standard Deviations'!$L$1:$M$11,2,TRUE)</f>
        <v>Platinum</v>
      </c>
    </row>
    <row r="56" spans="1:54">
      <c r="A56">
        <v>4676</v>
      </c>
      <c r="B56">
        <v>1951</v>
      </c>
      <c r="C56">
        <f>2024-B56</f>
        <v>73</v>
      </c>
      <c r="D56" t="str">
        <f>VLOOKUP(B56,Reference!$A$1:$B$125, 2)</f>
        <v>Boomers</v>
      </c>
      <c r="E56" t="s">
        <v>64</v>
      </c>
      <c r="F56" t="str">
        <f>IF(E56="High School", "No College", "College")</f>
        <v>College</v>
      </c>
      <c r="G56" t="s">
        <v>89</v>
      </c>
      <c r="H56">
        <v>73705</v>
      </c>
      <c r="I56">
        <v>73705</v>
      </c>
      <c r="J56" s="4" t="s">
        <v>61</v>
      </c>
      <c r="K56">
        <v>0</v>
      </c>
      <c r="L56">
        <v>2</v>
      </c>
      <c r="M56" t="str">
        <f>IF(OR(K56&gt;0, L56&gt;0), "Parent", "Not Parent")</f>
        <v>Parent</v>
      </c>
      <c r="N56" t="s">
        <v>108</v>
      </c>
      <c r="O56" s="8">
        <v>41916</v>
      </c>
      <c r="P56" s="9">
        <f>O56-N56</f>
        <v>213</v>
      </c>
      <c r="Q56">
        <v>86</v>
      </c>
      <c r="R56" s="9">
        <f>P56-Q56</f>
        <v>127</v>
      </c>
      <c r="S56" s="8">
        <f>O56-R56</f>
        <v>41789</v>
      </c>
      <c r="T56">
        <v>612</v>
      </c>
      <c r="U56">
        <v>91</v>
      </c>
      <c r="V56">
        <v>520</v>
      </c>
      <c r="W56">
        <v>258</v>
      </c>
      <c r="X56">
        <v>107</v>
      </c>
      <c r="Y56">
        <v>107</v>
      </c>
      <c r="Z56">
        <v>1695</v>
      </c>
      <c r="AA56">
        <f>Z56/P56</f>
        <v>7.957746478873239</v>
      </c>
      <c r="AB56" s="14" t="s">
        <v>105</v>
      </c>
      <c r="AC56" s="13" t="s">
        <v>63</v>
      </c>
      <c r="AD56">
        <v>2</v>
      </c>
      <c r="AE56" t="str">
        <f>IF(AD56&gt;3, "Prefers Discount", "Discount Indifferent")</f>
        <v>Discount Indifferent</v>
      </c>
      <c r="AF56">
        <v>8</v>
      </c>
      <c r="AG56">
        <v>9</v>
      </c>
      <c r="AH56">
        <v>6</v>
      </c>
      <c r="AI56" t="str">
        <f>INDEX($AF$1:$AH$1,MATCH(MAX(AF56:AH56),AF56:AH56,0))</f>
        <v>Web_Orders</v>
      </c>
      <c r="AJ56">
        <v>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f>SUM(AK56:AO56)</f>
        <v>0</v>
      </c>
      <c r="AQ56" t="s">
        <v>67</v>
      </c>
      <c r="AR56">
        <v>0</v>
      </c>
      <c r="AS56" t="str">
        <f>IF(OR(AK56&gt;0, AL56&gt;0, AM56&gt;0, AN56&gt;0, AO56&gt;0), "Converted", "Not Converted")</f>
        <v>Not Converted</v>
      </c>
      <c r="AT56">
        <v>0</v>
      </c>
      <c r="AU56">
        <v>3</v>
      </c>
      <c r="AV56">
        <v>11</v>
      </c>
      <c r="AW56">
        <f>IF(Z56&gt;607, 4, 0)</f>
        <v>4</v>
      </c>
      <c r="AX56">
        <f>IF(AA56&gt;1.6588, 3, 0)</f>
        <v>3</v>
      </c>
      <c r="AY56">
        <f>IF(P56&gt;401, 2, 0)</f>
        <v>0</v>
      </c>
      <c r="AZ56">
        <f>IF(I56&gt;52915.77, 1, 0)</f>
        <v>1</v>
      </c>
      <c r="BA56">
        <f>SUM(AW56:AZ56)</f>
        <v>8</v>
      </c>
      <c r="BB56" t="str">
        <f>VLOOKUP(BA56,'Standard Deviations'!$L$1:$M$11,2,TRUE)</f>
        <v>Platinum</v>
      </c>
    </row>
    <row r="57" spans="1:54">
      <c r="A57">
        <v>988</v>
      </c>
      <c r="B57">
        <v>1965</v>
      </c>
      <c r="C57">
        <f>2024-B57</f>
        <v>59</v>
      </c>
      <c r="D57" t="str">
        <f>VLOOKUP(B57,Reference!$A$1:$B$125, 2)</f>
        <v>Gen X</v>
      </c>
      <c r="E57" t="s">
        <v>54</v>
      </c>
      <c r="F57" t="str">
        <f>IF(E57="High School", "No College", "College")</f>
        <v>College</v>
      </c>
      <c r="G57" t="s">
        <v>55</v>
      </c>
      <c r="H57">
        <v>81168</v>
      </c>
      <c r="I57">
        <v>81168</v>
      </c>
      <c r="J57" s="4" t="s">
        <v>56</v>
      </c>
      <c r="K57">
        <v>0</v>
      </c>
      <c r="L57">
        <v>0</v>
      </c>
      <c r="M57" t="str">
        <f>IF(OR(K57&gt;0, L57&gt;0), "Parent", "Not Parent")</f>
        <v>Not Parent</v>
      </c>
      <c r="N57" t="s">
        <v>109</v>
      </c>
      <c r="O57" s="8">
        <v>41916</v>
      </c>
      <c r="P57" s="9">
        <f>O57-N57</f>
        <v>150</v>
      </c>
      <c r="Q57">
        <v>84</v>
      </c>
      <c r="R57" s="9">
        <f>P57-Q57</f>
        <v>66</v>
      </c>
      <c r="S57" s="8">
        <f>O57-R57</f>
        <v>41850</v>
      </c>
      <c r="T57">
        <v>410</v>
      </c>
      <c r="U57">
        <v>0</v>
      </c>
      <c r="V57">
        <v>592</v>
      </c>
      <c r="W57">
        <v>147</v>
      </c>
      <c r="X57">
        <v>22</v>
      </c>
      <c r="Y57">
        <v>22</v>
      </c>
      <c r="Z57">
        <v>1193</v>
      </c>
      <c r="AA57">
        <f>Z57/P57</f>
        <v>7.9533333333333331</v>
      </c>
      <c r="AB57" s="14" t="s">
        <v>105</v>
      </c>
      <c r="AC57" s="13" t="s">
        <v>63</v>
      </c>
      <c r="AD57">
        <v>1</v>
      </c>
      <c r="AE57" t="str">
        <f>IF(AD57&gt;3, "Prefers Discount", "Discount Indifferent")</f>
        <v>Discount Indifferent</v>
      </c>
      <c r="AF57">
        <v>7</v>
      </c>
      <c r="AG57">
        <v>6</v>
      </c>
      <c r="AH57">
        <v>4</v>
      </c>
      <c r="AI57" t="str">
        <f>INDEX($AF$1:$AH$1,MATCH(MAX(AF57:AH57),AF57:AH57,0))</f>
        <v>Store_Orders</v>
      </c>
      <c r="AJ57">
        <v>3</v>
      </c>
      <c r="AK57">
        <v>1</v>
      </c>
      <c r="AL57">
        <v>0</v>
      </c>
      <c r="AM57">
        <v>0</v>
      </c>
      <c r="AN57">
        <v>0</v>
      </c>
      <c r="AO57">
        <v>0</v>
      </c>
      <c r="AP57">
        <f>SUM(AK57:AO57)</f>
        <v>1</v>
      </c>
      <c r="AQ57" t="str">
        <f>INDEX($AK$1:$AO$1,MATCH(MAX(AK57:AO57),AK57:AO57,0))</f>
        <v>Converted_on_Camp1</v>
      </c>
      <c r="AR57">
        <v>1</v>
      </c>
      <c r="AS57" t="str">
        <f>IF(OR(AK57&gt;0, AL57&gt;0, AM57&gt;0, AN57&gt;0, AO57&gt;0), "Converted", "Not Converted")</f>
        <v>Converted</v>
      </c>
      <c r="AT57">
        <v>0</v>
      </c>
      <c r="AU57">
        <v>3</v>
      </c>
      <c r="AV57">
        <v>11</v>
      </c>
      <c r="AW57">
        <f>IF(Z57&gt;607, 4, 0)</f>
        <v>4</v>
      </c>
      <c r="AX57">
        <f>IF(AA57&gt;1.6588, 3, 0)</f>
        <v>3</v>
      </c>
      <c r="AY57">
        <f>IF(P57&gt;401, 2, 0)</f>
        <v>0</v>
      </c>
      <c r="AZ57">
        <f>IF(I57&gt;52915.77, 1, 0)</f>
        <v>1</v>
      </c>
      <c r="BA57">
        <f>SUM(AW57:AZ57)</f>
        <v>8</v>
      </c>
      <c r="BB57" t="str">
        <f>VLOOKUP(BA57,'Standard Deviations'!$L$1:$M$11,2,TRUE)</f>
        <v>Platinum</v>
      </c>
    </row>
    <row r="58" spans="1:54">
      <c r="A58">
        <v>6722</v>
      </c>
      <c r="B58">
        <v>1954</v>
      </c>
      <c r="C58">
        <f>2024-B58</f>
        <v>70</v>
      </c>
      <c r="D58" t="str">
        <f>VLOOKUP(B58,Reference!$A$1:$B$125, 2)</f>
        <v>Boomers</v>
      </c>
      <c r="E58" t="s">
        <v>68</v>
      </c>
      <c r="F58" t="str">
        <f>IF(E58="High School", "No College", "College")</f>
        <v>College</v>
      </c>
      <c r="G58" t="s">
        <v>55</v>
      </c>
      <c r="H58">
        <v>70421</v>
      </c>
      <c r="I58">
        <v>70421</v>
      </c>
      <c r="J58" s="4" t="s">
        <v>61</v>
      </c>
      <c r="K58">
        <v>0</v>
      </c>
      <c r="L58">
        <v>1</v>
      </c>
      <c r="M58" t="str">
        <f>IF(OR(K58&gt;0, L58&gt;0), "Parent", "Not Parent")</f>
        <v>Parent</v>
      </c>
      <c r="N58" t="s">
        <v>91</v>
      </c>
      <c r="O58" s="8">
        <v>41916</v>
      </c>
      <c r="P58" s="9">
        <f>O58-N58</f>
        <v>98</v>
      </c>
      <c r="Q58">
        <v>98</v>
      </c>
      <c r="R58" s="9">
        <f>P58-Q58</f>
        <v>0</v>
      </c>
      <c r="S58" s="8">
        <f>O58-R58</f>
        <v>41916</v>
      </c>
      <c r="T58">
        <v>479</v>
      </c>
      <c r="U58">
        <v>28</v>
      </c>
      <c r="V58">
        <v>136</v>
      </c>
      <c r="W58">
        <v>75</v>
      </c>
      <c r="X58">
        <v>14</v>
      </c>
      <c r="Y58">
        <v>35</v>
      </c>
      <c r="Z58">
        <v>767</v>
      </c>
      <c r="AA58">
        <f>Z58/P58</f>
        <v>7.8265306122448983</v>
      </c>
      <c r="AB58" s="14" t="s">
        <v>105</v>
      </c>
      <c r="AC58" s="13" t="s">
        <v>63</v>
      </c>
      <c r="AD58">
        <v>3</v>
      </c>
      <c r="AE58" t="str">
        <f>IF(AD58&gt;3, "Prefers Discount", "Discount Indifferent")</f>
        <v>Discount Indifferent</v>
      </c>
      <c r="AF58">
        <v>7</v>
      </c>
      <c r="AG58">
        <v>10</v>
      </c>
      <c r="AH58">
        <v>3</v>
      </c>
      <c r="AI58" t="str">
        <f>INDEX($AF$1:$AH$1,MATCH(MAX(AF58:AH58),AF58:AH58,0))</f>
        <v>Web_Orders</v>
      </c>
      <c r="AJ58">
        <v>6</v>
      </c>
      <c r="AK58">
        <v>0</v>
      </c>
      <c r="AL58">
        <v>0</v>
      </c>
      <c r="AM58">
        <v>0</v>
      </c>
      <c r="AN58">
        <v>0</v>
      </c>
      <c r="AO58">
        <v>0</v>
      </c>
      <c r="AP58">
        <f>SUM(AK58:AO58)</f>
        <v>0</v>
      </c>
      <c r="AQ58" t="s">
        <v>67</v>
      </c>
      <c r="AR58">
        <v>0</v>
      </c>
      <c r="AS58" t="str">
        <f>IF(OR(AK58&gt;0, AL58&gt;0, AM58&gt;0, AN58&gt;0, AO58&gt;0), "Converted", "Not Converted")</f>
        <v>Not Converted</v>
      </c>
      <c r="AT58">
        <v>0</v>
      </c>
      <c r="AU58">
        <v>3</v>
      </c>
      <c r="AV58">
        <v>11</v>
      </c>
      <c r="AW58">
        <f>IF(Z58&gt;607, 4, 0)</f>
        <v>4</v>
      </c>
      <c r="AX58">
        <f>IF(AA58&gt;1.6588, 3, 0)</f>
        <v>3</v>
      </c>
      <c r="AY58">
        <f>IF(P58&gt;401, 2, 0)</f>
        <v>0</v>
      </c>
      <c r="AZ58">
        <f>IF(I58&gt;52915.77, 1, 0)</f>
        <v>1</v>
      </c>
      <c r="BA58">
        <f>SUM(AW58:AZ58)</f>
        <v>8</v>
      </c>
      <c r="BB58" t="str">
        <f>VLOOKUP(BA58,'Standard Deviations'!$L$1:$M$11,2,TRUE)</f>
        <v>Platinum</v>
      </c>
    </row>
    <row r="59" spans="1:54">
      <c r="A59">
        <v>4998</v>
      </c>
      <c r="B59">
        <v>1962</v>
      </c>
      <c r="C59">
        <f>2024-B59</f>
        <v>62</v>
      </c>
      <c r="D59" t="str">
        <f>VLOOKUP(B59,Reference!$A$1:$B$125, 2)</f>
        <v>Boomers</v>
      </c>
      <c r="E59" t="s">
        <v>54</v>
      </c>
      <c r="F59" t="str">
        <f>IF(E59="High School", "No College", "College")</f>
        <v>College</v>
      </c>
      <c r="G59" t="s">
        <v>65</v>
      </c>
      <c r="H59">
        <v>76081</v>
      </c>
      <c r="I59">
        <v>76081</v>
      </c>
      <c r="J59" s="4" t="s">
        <v>56</v>
      </c>
      <c r="K59">
        <v>0</v>
      </c>
      <c r="L59">
        <v>0</v>
      </c>
      <c r="M59" t="str">
        <f>IF(OR(K59&gt;0, L59&gt;0), "Parent", "Not Parent")</f>
        <v>Not Parent</v>
      </c>
      <c r="N59" t="s">
        <v>79</v>
      </c>
      <c r="O59" s="8">
        <v>41916</v>
      </c>
      <c r="P59" s="9">
        <f>O59-N59</f>
        <v>134</v>
      </c>
      <c r="Q59">
        <v>85</v>
      </c>
      <c r="R59" s="9">
        <f>P59-Q59</f>
        <v>49</v>
      </c>
      <c r="S59" s="8">
        <f>O59-R59</f>
        <v>41867</v>
      </c>
      <c r="T59">
        <v>292</v>
      </c>
      <c r="U59">
        <v>30</v>
      </c>
      <c r="V59">
        <v>415</v>
      </c>
      <c r="W59">
        <v>63</v>
      </c>
      <c r="X59">
        <v>33</v>
      </c>
      <c r="Y59">
        <v>200</v>
      </c>
      <c r="Z59">
        <v>1033</v>
      </c>
      <c r="AA59">
        <f>Z59/P59</f>
        <v>7.7089552238805972</v>
      </c>
      <c r="AB59" s="14" t="s">
        <v>105</v>
      </c>
      <c r="AC59" s="13" t="s">
        <v>63</v>
      </c>
      <c r="AD59">
        <v>1</v>
      </c>
      <c r="AE59" t="str">
        <f>IF(AD59&gt;3, "Prefers Discount", "Discount Indifferent")</f>
        <v>Discount Indifferent</v>
      </c>
      <c r="AF59">
        <v>4</v>
      </c>
      <c r="AG59">
        <v>4</v>
      </c>
      <c r="AH59">
        <v>5</v>
      </c>
      <c r="AI59" t="str">
        <f>INDEX($AF$1:$AH$1,MATCH(MAX(AF59:AH59),AF59:AH59,0))</f>
        <v>Catalog_Orders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f>SUM(AK59:AO59)</f>
        <v>1</v>
      </c>
      <c r="AQ59" t="str">
        <f>INDEX($AK$1:$AO$1,MATCH(MAX(AK59:AO59),AK59:AO59,0))</f>
        <v>Converted_on_Camp1</v>
      </c>
      <c r="AR59">
        <v>1</v>
      </c>
      <c r="AS59" t="str">
        <f>IF(OR(AK59&gt;0, AL59&gt;0, AM59&gt;0, AN59&gt;0, AO59&gt;0), "Converted", "Not Converted")</f>
        <v>Converted</v>
      </c>
      <c r="AT59">
        <v>0</v>
      </c>
      <c r="AU59">
        <v>3</v>
      </c>
      <c r="AV59">
        <v>11</v>
      </c>
      <c r="AW59">
        <f>IF(Z59&gt;607, 4, 0)</f>
        <v>4</v>
      </c>
      <c r="AX59">
        <f>IF(AA59&gt;1.6588, 3, 0)</f>
        <v>3</v>
      </c>
      <c r="AY59">
        <f>IF(P59&gt;401, 2, 0)</f>
        <v>0</v>
      </c>
      <c r="AZ59">
        <f>IF(I59&gt;52915.77, 1, 0)</f>
        <v>1</v>
      </c>
      <c r="BA59">
        <f>SUM(AW59:AZ59)</f>
        <v>8</v>
      </c>
      <c r="BB59" t="str">
        <f>VLOOKUP(BA59,'Standard Deviations'!$L$1:$M$11,2,TRUE)</f>
        <v>Platinum</v>
      </c>
    </row>
    <row r="60" spans="1:54">
      <c r="A60">
        <v>7321</v>
      </c>
      <c r="B60">
        <v>1962</v>
      </c>
      <c r="C60">
        <f>2024-B60</f>
        <v>62</v>
      </c>
      <c r="D60" t="str">
        <f>VLOOKUP(B60,Reference!$A$1:$B$125, 2)</f>
        <v>Boomers</v>
      </c>
      <c r="E60" t="s">
        <v>54</v>
      </c>
      <c r="F60" t="str">
        <f>IF(E60="High School", "No College", "College")</f>
        <v>College</v>
      </c>
      <c r="G60" t="s">
        <v>65</v>
      </c>
      <c r="H60">
        <v>76081</v>
      </c>
      <c r="I60">
        <v>76081</v>
      </c>
      <c r="J60" s="4" t="s">
        <v>56</v>
      </c>
      <c r="K60">
        <v>0</v>
      </c>
      <c r="L60">
        <v>0</v>
      </c>
      <c r="M60" t="str">
        <f>IF(OR(K60&gt;0, L60&gt;0), "Parent", "Not Parent")</f>
        <v>Not Parent</v>
      </c>
      <c r="N60" t="s">
        <v>79</v>
      </c>
      <c r="O60" s="8">
        <v>41916</v>
      </c>
      <c r="P60" s="9">
        <f>O60-N60</f>
        <v>134</v>
      </c>
      <c r="Q60">
        <v>85</v>
      </c>
      <c r="R60" s="9">
        <f>P60-Q60</f>
        <v>49</v>
      </c>
      <c r="S60" s="8">
        <f>O60-R60</f>
        <v>41867</v>
      </c>
      <c r="T60">
        <v>292</v>
      </c>
      <c r="U60">
        <v>30</v>
      </c>
      <c r="V60">
        <v>415</v>
      </c>
      <c r="W60">
        <v>63</v>
      </c>
      <c r="X60">
        <v>33</v>
      </c>
      <c r="Y60">
        <v>200</v>
      </c>
      <c r="Z60">
        <v>1033</v>
      </c>
      <c r="AA60">
        <f>Z60/P60</f>
        <v>7.7089552238805972</v>
      </c>
      <c r="AB60" s="14" t="s">
        <v>105</v>
      </c>
      <c r="AC60" s="13" t="s">
        <v>63</v>
      </c>
      <c r="AD60">
        <v>1</v>
      </c>
      <c r="AE60" t="str">
        <f>IF(AD60&gt;3, "Prefers Discount", "Discount Indifferent")</f>
        <v>Discount Indifferent</v>
      </c>
      <c r="AF60">
        <v>4</v>
      </c>
      <c r="AG60">
        <v>4</v>
      </c>
      <c r="AH60">
        <v>5</v>
      </c>
      <c r="AI60" t="str">
        <f>INDEX($AF$1:$AH$1,MATCH(MAX(AF60:AH60),AF60:AH60,0))</f>
        <v>Catalog_Orders</v>
      </c>
      <c r="AJ60">
        <v>2</v>
      </c>
      <c r="AK60">
        <v>1</v>
      </c>
      <c r="AL60">
        <v>0</v>
      </c>
      <c r="AM60">
        <v>0</v>
      </c>
      <c r="AN60">
        <v>0</v>
      </c>
      <c r="AO60">
        <v>0</v>
      </c>
      <c r="AP60">
        <f>SUM(AK60:AO60)</f>
        <v>1</v>
      </c>
      <c r="AQ60" t="str">
        <f>INDEX($AK$1:$AO$1,MATCH(MAX(AK60:AO60),AK60:AO60,0))</f>
        <v>Converted_on_Camp1</v>
      </c>
      <c r="AR60">
        <v>1</v>
      </c>
      <c r="AS60" t="str">
        <f>IF(OR(AK60&gt;0, AL60&gt;0, AM60&gt;0, AN60&gt;0, AO60&gt;0), "Converted", "Not Converted")</f>
        <v>Converted</v>
      </c>
      <c r="AT60">
        <v>0</v>
      </c>
      <c r="AU60">
        <v>3</v>
      </c>
      <c r="AV60">
        <v>11</v>
      </c>
      <c r="AW60">
        <f>IF(Z60&gt;607, 4, 0)</f>
        <v>4</v>
      </c>
      <c r="AX60">
        <f>IF(AA60&gt;1.6588, 3, 0)</f>
        <v>3</v>
      </c>
      <c r="AY60">
        <f>IF(P60&gt;401, 2, 0)</f>
        <v>0</v>
      </c>
      <c r="AZ60">
        <f>IF(I60&gt;52915.77, 1, 0)</f>
        <v>1</v>
      </c>
      <c r="BA60">
        <f>SUM(AW60:AZ60)</f>
        <v>8</v>
      </c>
      <c r="BB60" t="str">
        <f>VLOOKUP(BA60,'Standard Deviations'!$L$1:$M$11,2,TRUE)</f>
        <v>Platinum</v>
      </c>
    </row>
    <row r="61" spans="1:54">
      <c r="A61">
        <v>2495</v>
      </c>
      <c r="B61">
        <v>1974</v>
      </c>
      <c r="C61">
        <f>2024-B61</f>
        <v>50</v>
      </c>
      <c r="D61" t="str">
        <f>VLOOKUP(B61,Reference!$A$1:$B$125, 2)</f>
        <v>Gen X</v>
      </c>
      <c r="E61" t="s">
        <v>64</v>
      </c>
      <c r="F61" t="str">
        <f>IF(E61="High School", "No College", "College")</f>
        <v>College</v>
      </c>
      <c r="G61" t="s">
        <v>55</v>
      </c>
      <c r="H61">
        <v>83891</v>
      </c>
      <c r="I61">
        <v>83891</v>
      </c>
      <c r="J61" s="4" t="s">
        <v>56</v>
      </c>
      <c r="K61">
        <v>0</v>
      </c>
      <c r="L61">
        <v>1</v>
      </c>
      <c r="M61" t="str">
        <f>IF(OR(K61&gt;0, L61&gt;0), "Parent", "Not Parent")</f>
        <v>Parent</v>
      </c>
      <c r="N61" t="s">
        <v>110</v>
      </c>
      <c r="O61" s="8">
        <v>41916</v>
      </c>
      <c r="P61" s="9">
        <f>O61-N61</f>
        <v>106</v>
      </c>
      <c r="Q61">
        <v>24</v>
      </c>
      <c r="R61" s="9">
        <f>P61-Q61</f>
        <v>82</v>
      </c>
      <c r="S61" s="8">
        <f>O61-R61</f>
        <v>41834</v>
      </c>
      <c r="T61">
        <v>217</v>
      </c>
      <c r="U61">
        <v>38</v>
      </c>
      <c r="V61">
        <v>350</v>
      </c>
      <c r="W61">
        <v>111</v>
      </c>
      <c r="X61">
        <v>85</v>
      </c>
      <c r="Y61">
        <v>15</v>
      </c>
      <c r="Z61">
        <v>816</v>
      </c>
      <c r="AA61">
        <f>Z61/P61</f>
        <v>7.6981132075471699</v>
      </c>
      <c r="AB61" s="11" t="s">
        <v>105</v>
      </c>
      <c r="AC61" t="s">
        <v>59</v>
      </c>
      <c r="AD61">
        <v>1</v>
      </c>
      <c r="AE61" t="str">
        <f>IF(AD61&gt;3, "Prefers Discount", "Discount Indifferent")</f>
        <v>Discount Indifferent</v>
      </c>
      <c r="AF61">
        <v>10</v>
      </c>
      <c r="AG61">
        <v>4</v>
      </c>
      <c r="AH61">
        <v>7</v>
      </c>
      <c r="AI61" t="str">
        <f>INDEX($AF$1:$AH$1,MATCH(MAX(AF61:AH61),AF61:AH61,0))</f>
        <v>Store_Orders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f>SUM(AK61:AO61)</f>
        <v>0</v>
      </c>
      <c r="AQ61" t="s">
        <v>67</v>
      </c>
      <c r="AR61">
        <v>0</v>
      </c>
      <c r="AS61" t="str">
        <f>IF(OR(AK61&gt;0, AL61&gt;0, AM61&gt;0, AN61&gt;0, AO61&gt;0), "Converted", "Not Converted")</f>
        <v>Not Converted</v>
      </c>
      <c r="AT61">
        <v>0</v>
      </c>
      <c r="AU61">
        <v>3</v>
      </c>
      <c r="AV61">
        <v>11</v>
      </c>
      <c r="AW61">
        <f>IF(Z61&gt;607, 4, 0)</f>
        <v>4</v>
      </c>
      <c r="AX61">
        <f>IF(AA61&gt;1.6588, 3, 0)</f>
        <v>3</v>
      </c>
      <c r="AY61">
        <f>IF(P61&gt;401, 2, 0)</f>
        <v>0</v>
      </c>
      <c r="AZ61">
        <f>IF(I61&gt;52915.77, 1, 0)</f>
        <v>1</v>
      </c>
      <c r="BA61">
        <f>SUM(AW61:AZ61)</f>
        <v>8</v>
      </c>
      <c r="BB61" t="str">
        <f>VLOOKUP(BA61,'Standard Deviations'!$L$1:$M$11,2,TRUE)</f>
        <v>Platinum</v>
      </c>
    </row>
    <row r="62" spans="1:54">
      <c r="A62">
        <v>1577</v>
      </c>
      <c r="B62">
        <v>1946</v>
      </c>
      <c r="C62">
        <f>2024-B62</f>
        <v>78</v>
      </c>
      <c r="D62" t="str">
        <f>VLOOKUP(B62,Reference!$A$1:$B$125, 2)</f>
        <v>Boomers</v>
      </c>
      <c r="E62" t="s">
        <v>54</v>
      </c>
      <c r="F62" t="str">
        <f>IF(E62="High School", "No College", "College")</f>
        <v>College</v>
      </c>
      <c r="G62" t="s">
        <v>55</v>
      </c>
      <c r="H62">
        <v>78569</v>
      </c>
      <c r="I62">
        <v>78569</v>
      </c>
      <c r="J62" s="4" t="s">
        <v>56</v>
      </c>
      <c r="K62">
        <v>0</v>
      </c>
      <c r="L62">
        <v>0</v>
      </c>
      <c r="M62" t="str">
        <f>IF(OR(K62&gt;0, L62&gt;0), "Parent", "Not Parent")</f>
        <v>Not Parent</v>
      </c>
      <c r="N62" t="s">
        <v>111</v>
      </c>
      <c r="O62" s="8">
        <v>41916</v>
      </c>
      <c r="P62" s="9">
        <f>O62-N62</f>
        <v>227</v>
      </c>
      <c r="Q62">
        <v>14</v>
      </c>
      <c r="R62" s="9">
        <f>P62-Q62</f>
        <v>213</v>
      </c>
      <c r="S62" s="8">
        <f>O62-R62</f>
        <v>41703</v>
      </c>
      <c r="T62">
        <v>558</v>
      </c>
      <c r="U62">
        <v>79</v>
      </c>
      <c r="V62">
        <v>622</v>
      </c>
      <c r="W62">
        <v>207</v>
      </c>
      <c r="X62">
        <v>175</v>
      </c>
      <c r="Y62">
        <v>95</v>
      </c>
      <c r="Z62">
        <v>1736</v>
      </c>
      <c r="AA62">
        <f>Z62/P62</f>
        <v>7.6475770925110131</v>
      </c>
      <c r="AB62" s="11" t="s">
        <v>105</v>
      </c>
      <c r="AC62" t="s">
        <v>59</v>
      </c>
      <c r="AD62">
        <v>1</v>
      </c>
      <c r="AE62" t="str">
        <f>IF(AD62&gt;3, "Prefers Discount", "Discount Indifferent")</f>
        <v>Discount Indifferent</v>
      </c>
      <c r="AF62">
        <v>4</v>
      </c>
      <c r="AG62">
        <v>4</v>
      </c>
      <c r="AH62">
        <v>6</v>
      </c>
      <c r="AI62" t="str">
        <f>INDEX($AF$1:$AH$1,MATCH(MAX(AF62:AH62),AF62:AH62,0))</f>
        <v>Catalog_Orders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</v>
      </c>
      <c r="AP62">
        <f>SUM(AK62:AO62)</f>
        <v>1</v>
      </c>
      <c r="AQ62" t="str">
        <f>INDEX($AK$1:$AO$1,MATCH(MAX(AK62:AO62),AK62:AO62,0))</f>
        <v>Converted_on_Camp5</v>
      </c>
      <c r="AR62">
        <v>1</v>
      </c>
      <c r="AS62" t="str">
        <f>IF(OR(AK62&gt;0, AL62&gt;0, AM62&gt;0, AN62&gt;0, AO62&gt;0), "Converted", "Not Converted")</f>
        <v>Converted</v>
      </c>
      <c r="AT62">
        <v>0</v>
      </c>
      <c r="AU62">
        <v>3</v>
      </c>
      <c r="AV62">
        <v>11</v>
      </c>
      <c r="AW62">
        <f>IF(Z62&gt;607, 4, 0)</f>
        <v>4</v>
      </c>
      <c r="AX62">
        <f>IF(AA62&gt;1.6588, 3, 0)</f>
        <v>3</v>
      </c>
      <c r="AY62">
        <f>IF(P62&gt;401, 2, 0)</f>
        <v>0</v>
      </c>
      <c r="AZ62">
        <f>IF(I62&gt;52915.77, 1, 0)</f>
        <v>1</v>
      </c>
      <c r="BA62">
        <f>SUM(AW62:AZ62)</f>
        <v>8</v>
      </c>
      <c r="BB62" t="str">
        <f>VLOOKUP(BA62,'Standard Deviations'!$L$1:$M$11,2,TRUE)</f>
        <v>Platinum</v>
      </c>
    </row>
    <row r="63" spans="1:54">
      <c r="A63">
        <v>5848</v>
      </c>
      <c r="B63">
        <v>1970</v>
      </c>
      <c r="C63">
        <f>2024-B63</f>
        <v>54</v>
      </c>
      <c r="D63" t="str">
        <f>VLOOKUP(B63,Reference!$A$1:$B$125, 2)</f>
        <v>Gen X</v>
      </c>
      <c r="E63" t="s">
        <v>54</v>
      </c>
      <c r="F63" t="str">
        <f>IF(E63="High School", "No College", "College")</f>
        <v>College</v>
      </c>
      <c r="G63" t="s">
        <v>65</v>
      </c>
      <c r="H63">
        <v>81205</v>
      </c>
      <c r="I63">
        <v>81205</v>
      </c>
      <c r="J63" s="4" t="s">
        <v>56</v>
      </c>
      <c r="K63">
        <v>0</v>
      </c>
      <c r="L63">
        <v>0</v>
      </c>
      <c r="M63" t="str">
        <f>IF(OR(K63&gt;0, L63&gt;0), "Parent", "Not Parent")</f>
        <v>Not Parent</v>
      </c>
      <c r="N63" t="s">
        <v>112</v>
      </c>
      <c r="O63" s="8">
        <v>41916</v>
      </c>
      <c r="P63" s="9">
        <f>O63-N63</f>
        <v>264</v>
      </c>
      <c r="Q63">
        <v>43</v>
      </c>
      <c r="R63" s="9">
        <f>P63-Q63</f>
        <v>221</v>
      </c>
      <c r="S63" s="8">
        <f>O63-R63</f>
        <v>41695</v>
      </c>
      <c r="T63">
        <v>724</v>
      </c>
      <c r="U63">
        <v>74</v>
      </c>
      <c r="V63">
        <v>929</v>
      </c>
      <c r="W63">
        <v>97</v>
      </c>
      <c r="X63">
        <v>55</v>
      </c>
      <c r="Y63">
        <v>130</v>
      </c>
      <c r="Z63">
        <v>2009</v>
      </c>
      <c r="AA63">
        <f>Z63/P63</f>
        <v>7.6098484848484844</v>
      </c>
      <c r="AB63" s="11" t="s">
        <v>105</v>
      </c>
      <c r="AC63" t="s">
        <v>59</v>
      </c>
      <c r="AD63">
        <v>1</v>
      </c>
      <c r="AE63" t="str">
        <f>IF(AD63&gt;3, "Prefers Discount", "Discount Indifferent")</f>
        <v>Discount Indifferent</v>
      </c>
      <c r="AF63">
        <v>7</v>
      </c>
      <c r="AG63">
        <v>5</v>
      </c>
      <c r="AH63">
        <v>6</v>
      </c>
      <c r="AI63" t="str">
        <f>INDEX($AF$1:$AH$1,MATCH(MAX(AF63:AH63),AF63:AH63,0))</f>
        <v>Store_Orders</v>
      </c>
      <c r="AJ63">
        <v>2</v>
      </c>
      <c r="AK63">
        <v>0</v>
      </c>
      <c r="AL63">
        <v>1</v>
      </c>
      <c r="AM63">
        <v>1</v>
      </c>
      <c r="AN63">
        <v>0</v>
      </c>
      <c r="AO63">
        <v>1</v>
      </c>
      <c r="AP63">
        <f>SUM(AK63:AO63)</f>
        <v>3</v>
      </c>
      <c r="AQ63" t="str">
        <f>INDEX($AK$1:$AO$1,MATCH(MAX(AK63:AO63),AK63:AO63,0))</f>
        <v>Converted_on_Camp2</v>
      </c>
      <c r="AR63">
        <v>1</v>
      </c>
      <c r="AS63" t="str">
        <f>IF(OR(AK63&gt;0, AL63&gt;0, AM63&gt;0, AN63&gt;0, AO63&gt;0), "Converted", "Not Converted")</f>
        <v>Converted</v>
      </c>
      <c r="AT63">
        <v>0</v>
      </c>
      <c r="AU63">
        <v>3</v>
      </c>
      <c r="AV63">
        <v>11</v>
      </c>
      <c r="AW63">
        <f>IF(Z63&gt;607, 4, 0)</f>
        <v>4</v>
      </c>
      <c r="AX63">
        <f>IF(AA63&gt;1.6588, 3, 0)</f>
        <v>3</v>
      </c>
      <c r="AY63">
        <f>IF(P63&gt;401, 2, 0)</f>
        <v>0</v>
      </c>
      <c r="AZ63">
        <f>IF(I63&gt;52915.77, 1, 0)</f>
        <v>1</v>
      </c>
      <c r="BA63">
        <f>SUM(AW63:AZ63)</f>
        <v>8</v>
      </c>
      <c r="BB63" t="str">
        <f>VLOOKUP(BA63,'Standard Deviations'!$L$1:$M$11,2,TRUE)</f>
        <v>Platinum</v>
      </c>
    </row>
    <row r="64" spans="1:54">
      <c r="A64">
        <v>2532</v>
      </c>
      <c r="B64">
        <v>1987</v>
      </c>
      <c r="C64">
        <f>2024-B64</f>
        <v>37</v>
      </c>
      <c r="D64" t="str">
        <f>VLOOKUP(B64,Reference!$A$1:$B$125, 2)</f>
        <v>Millennials</v>
      </c>
      <c r="E64" t="s">
        <v>64</v>
      </c>
      <c r="F64" t="str">
        <f>IF(E64="High School", "No College", "College")</f>
        <v>College</v>
      </c>
      <c r="G64" t="s">
        <v>60</v>
      </c>
      <c r="H64">
        <v>73454</v>
      </c>
      <c r="I64">
        <v>73454</v>
      </c>
      <c r="J64" s="4" t="s">
        <v>61</v>
      </c>
      <c r="K64">
        <v>0</v>
      </c>
      <c r="L64">
        <v>0</v>
      </c>
      <c r="M64" t="str">
        <f>IF(OR(K64&gt;0, L64&gt;0), "Parent", "Not Parent")</f>
        <v>Not Parent</v>
      </c>
      <c r="N64" t="s">
        <v>103</v>
      </c>
      <c r="O64" s="8">
        <v>41916</v>
      </c>
      <c r="P64" s="9">
        <f>O64-N64</f>
        <v>217</v>
      </c>
      <c r="Q64">
        <v>95</v>
      </c>
      <c r="R64" s="9">
        <f>P64-Q64</f>
        <v>122</v>
      </c>
      <c r="S64" s="8">
        <f>O64-R64</f>
        <v>41794</v>
      </c>
      <c r="T64">
        <v>982</v>
      </c>
      <c r="U64">
        <v>73</v>
      </c>
      <c r="V64">
        <v>351</v>
      </c>
      <c r="W64">
        <v>56</v>
      </c>
      <c r="X64">
        <v>14</v>
      </c>
      <c r="Y64">
        <v>175</v>
      </c>
      <c r="Z64">
        <v>1651</v>
      </c>
      <c r="AA64">
        <f>Z64/P64</f>
        <v>7.6082949308755756</v>
      </c>
      <c r="AB64" s="14" t="s">
        <v>105</v>
      </c>
      <c r="AC64" s="13" t="s">
        <v>63</v>
      </c>
      <c r="AD64">
        <v>1</v>
      </c>
      <c r="AE64" t="str">
        <f>IF(AD64&gt;3, "Prefers Discount", "Discount Indifferent")</f>
        <v>Discount Indifferent</v>
      </c>
      <c r="AF64">
        <v>6</v>
      </c>
      <c r="AG64">
        <v>2</v>
      </c>
      <c r="AH64">
        <v>4</v>
      </c>
      <c r="AI64" t="str">
        <f>INDEX($AF$1:$AH$1,MATCH(MAX(AF64:AH64),AF64:AH64,0))</f>
        <v>Store_Orders</v>
      </c>
      <c r="AJ64">
        <v>5</v>
      </c>
      <c r="AK64">
        <v>0</v>
      </c>
      <c r="AL64">
        <v>0</v>
      </c>
      <c r="AM64">
        <v>1</v>
      </c>
      <c r="AN64">
        <v>0</v>
      </c>
      <c r="AO64">
        <v>0</v>
      </c>
      <c r="AP64">
        <f>SUM(AK64:AO64)</f>
        <v>1</v>
      </c>
      <c r="AQ64" t="str">
        <f>INDEX($AK$1:$AO$1,MATCH(MAX(AK64:AO64),AK64:AO64,0))</f>
        <v>Converted_on_Camp3</v>
      </c>
      <c r="AR64">
        <v>1</v>
      </c>
      <c r="AS64" t="str">
        <f>IF(OR(AK64&gt;0, AL64&gt;0, AM64&gt;0, AN64&gt;0, AO64&gt;0), "Converted", "Not Converted")</f>
        <v>Converted</v>
      </c>
      <c r="AT64">
        <v>0</v>
      </c>
      <c r="AU64">
        <v>3</v>
      </c>
      <c r="AV64">
        <v>11</v>
      </c>
      <c r="AW64">
        <f>IF(Z64&gt;607, 4, 0)</f>
        <v>4</v>
      </c>
      <c r="AX64">
        <f>IF(AA64&gt;1.6588, 3, 0)</f>
        <v>3</v>
      </c>
      <c r="AY64">
        <f>IF(P64&gt;401, 2, 0)</f>
        <v>0</v>
      </c>
      <c r="AZ64">
        <f>IF(I64&gt;52915.77, 1, 0)</f>
        <v>1</v>
      </c>
      <c r="BA64">
        <f>SUM(AW64:AZ64)</f>
        <v>8</v>
      </c>
      <c r="BB64" t="str">
        <f>VLOOKUP(BA64,'Standard Deviations'!$L$1:$M$11,2,TRUE)</f>
        <v>Platinum</v>
      </c>
    </row>
    <row r="65" spans="1:54">
      <c r="A65">
        <v>7010</v>
      </c>
      <c r="B65">
        <v>1965</v>
      </c>
      <c r="C65">
        <f>2024-B65</f>
        <v>59</v>
      </c>
      <c r="D65" t="str">
        <f>VLOOKUP(B65,Reference!$A$1:$B$125, 2)</f>
        <v>Gen X</v>
      </c>
      <c r="E65" t="s">
        <v>74</v>
      </c>
      <c r="F65" t="str">
        <f>IF(E65="High School", "No College", "College")</f>
        <v>College</v>
      </c>
      <c r="G65" t="s">
        <v>55</v>
      </c>
      <c r="H65">
        <v>70924</v>
      </c>
      <c r="I65">
        <v>70924</v>
      </c>
      <c r="J65" s="4" t="s">
        <v>61</v>
      </c>
      <c r="K65">
        <v>0</v>
      </c>
      <c r="L65">
        <v>0</v>
      </c>
      <c r="M65" t="str">
        <f>IF(OR(K65&gt;0, L65&gt;0), "Parent", "Not Parent")</f>
        <v>Not Parent</v>
      </c>
      <c r="N65" t="s">
        <v>113</v>
      </c>
      <c r="O65" s="8">
        <v>41916</v>
      </c>
      <c r="P65" s="9">
        <f>O65-N65</f>
        <v>180</v>
      </c>
      <c r="Q65">
        <v>41</v>
      </c>
      <c r="R65" s="9">
        <f>P65-Q65</f>
        <v>139</v>
      </c>
      <c r="S65" s="8">
        <f>O65-R65</f>
        <v>41777</v>
      </c>
      <c r="T65">
        <v>635</v>
      </c>
      <c r="U65">
        <v>114</v>
      </c>
      <c r="V65">
        <v>254</v>
      </c>
      <c r="W65">
        <v>132</v>
      </c>
      <c r="X65">
        <v>152</v>
      </c>
      <c r="Y65">
        <v>76</v>
      </c>
      <c r="Z65">
        <v>1363</v>
      </c>
      <c r="AA65">
        <f>Z65/P65</f>
        <v>7.572222222222222</v>
      </c>
      <c r="AB65" s="11" t="s">
        <v>105</v>
      </c>
      <c r="AC65" t="s">
        <v>59</v>
      </c>
      <c r="AD65">
        <v>1</v>
      </c>
      <c r="AE65" t="str">
        <f>IF(AD65&gt;3, "Prefers Discount", "Discount Indifferent")</f>
        <v>Discount Indifferent</v>
      </c>
      <c r="AF65">
        <v>7</v>
      </c>
      <c r="AG65">
        <v>6</v>
      </c>
      <c r="AH65">
        <v>6</v>
      </c>
      <c r="AI65" t="str">
        <f>INDEX($AF$1:$AH$1,MATCH(MAX(AF65:AH65),AF65:AH65,0))</f>
        <v>Store_Orders</v>
      </c>
      <c r="AJ65">
        <v>3</v>
      </c>
      <c r="AK65">
        <v>0</v>
      </c>
      <c r="AL65">
        <v>0</v>
      </c>
      <c r="AM65">
        <v>0</v>
      </c>
      <c r="AN65">
        <v>0</v>
      </c>
      <c r="AO65">
        <v>1</v>
      </c>
      <c r="AP65">
        <f>SUM(AK65:AO65)</f>
        <v>1</v>
      </c>
      <c r="AQ65" t="str">
        <f>INDEX($AK$1:$AO$1,MATCH(MAX(AK65:AO65),AK65:AO65,0))</f>
        <v>Converted_on_Camp5</v>
      </c>
      <c r="AR65">
        <v>1</v>
      </c>
      <c r="AS65" t="str">
        <f>IF(OR(AK65&gt;0, AL65&gt;0, AM65&gt;0, AN65&gt;0, AO65&gt;0), "Converted", "Not Converted")</f>
        <v>Converted</v>
      </c>
      <c r="AT65">
        <v>0</v>
      </c>
      <c r="AU65">
        <v>3</v>
      </c>
      <c r="AV65">
        <v>11</v>
      </c>
      <c r="AW65">
        <f>IF(Z65&gt;607, 4, 0)</f>
        <v>4</v>
      </c>
      <c r="AX65">
        <f>IF(AA65&gt;1.6588, 3, 0)</f>
        <v>3</v>
      </c>
      <c r="AY65">
        <f>IF(P65&gt;401, 2, 0)</f>
        <v>0</v>
      </c>
      <c r="AZ65">
        <f>IF(I65&gt;52915.77, 1, 0)</f>
        <v>1</v>
      </c>
      <c r="BA65">
        <f>SUM(AW65:AZ65)</f>
        <v>8</v>
      </c>
      <c r="BB65" t="str">
        <f>VLOOKUP(BA65,'Standard Deviations'!$L$1:$M$11,2,TRUE)</f>
        <v>Platinum</v>
      </c>
    </row>
    <row r="66" spans="1:54">
      <c r="A66">
        <v>4767</v>
      </c>
      <c r="B66">
        <v>1965</v>
      </c>
      <c r="C66">
        <f>2024-B66</f>
        <v>59</v>
      </c>
      <c r="D66" t="str">
        <f>VLOOKUP(B66,Reference!$A$1:$B$125, 2)</f>
        <v>Gen X</v>
      </c>
      <c r="E66" t="s">
        <v>74</v>
      </c>
      <c r="F66" t="str">
        <f>IF(E66="High School", "No College", "College")</f>
        <v>College</v>
      </c>
      <c r="G66" t="s">
        <v>55</v>
      </c>
      <c r="H66">
        <v>70924</v>
      </c>
      <c r="I66">
        <v>70924</v>
      </c>
      <c r="J66" s="4" t="s">
        <v>61</v>
      </c>
      <c r="K66">
        <v>0</v>
      </c>
      <c r="L66">
        <v>0</v>
      </c>
      <c r="M66" t="str">
        <f>IF(OR(K66&gt;0, L66&gt;0), "Parent", "Not Parent")</f>
        <v>Not Parent</v>
      </c>
      <c r="N66" t="s">
        <v>113</v>
      </c>
      <c r="O66" s="8">
        <v>41916</v>
      </c>
      <c r="P66" s="9">
        <f>O66-N66</f>
        <v>180</v>
      </c>
      <c r="Q66">
        <v>41</v>
      </c>
      <c r="R66" s="9">
        <f>P66-Q66</f>
        <v>139</v>
      </c>
      <c r="S66" s="8">
        <f>O66-R66</f>
        <v>41777</v>
      </c>
      <c r="T66">
        <v>635</v>
      </c>
      <c r="U66">
        <v>114</v>
      </c>
      <c r="V66">
        <v>254</v>
      </c>
      <c r="W66">
        <v>132</v>
      </c>
      <c r="X66">
        <v>152</v>
      </c>
      <c r="Y66">
        <v>76</v>
      </c>
      <c r="Z66">
        <v>1363</v>
      </c>
      <c r="AA66">
        <f>Z66/P66</f>
        <v>7.572222222222222</v>
      </c>
      <c r="AB66" s="11" t="s">
        <v>105</v>
      </c>
      <c r="AC66" t="s">
        <v>59</v>
      </c>
      <c r="AD66">
        <v>1</v>
      </c>
      <c r="AE66" t="str">
        <f>IF(AD66&gt;3, "Prefers Discount", "Discount Indifferent")</f>
        <v>Discount Indifferent</v>
      </c>
      <c r="AF66">
        <v>7</v>
      </c>
      <c r="AG66">
        <v>6</v>
      </c>
      <c r="AH66">
        <v>6</v>
      </c>
      <c r="AI66" t="str">
        <f>INDEX($AF$1:$AH$1,MATCH(MAX(AF66:AH66),AF66:AH66,0))</f>
        <v>Store_Orders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1</v>
      </c>
      <c r="AP66">
        <f>SUM(AK66:AO66)</f>
        <v>1</v>
      </c>
      <c r="AQ66" t="str">
        <f>INDEX($AK$1:$AO$1,MATCH(MAX(AK66:AO66),AK66:AO66,0))</f>
        <v>Converted_on_Camp5</v>
      </c>
      <c r="AR66">
        <v>1</v>
      </c>
      <c r="AS66" t="str">
        <f>IF(OR(AK66&gt;0, AL66&gt;0, AM66&gt;0, AN66&gt;0, AO66&gt;0), "Converted", "Not Converted")</f>
        <v>Converted</v>
      </c>
      <c r="AT66">
        <v>0</v>
      </c>
      <c r="AU66">
        <v>3</v>
      </c>
      <c r="AV66">
        <v>11</v>
      </c>
      <c r="AW66">
        <f>IF(Z66&gt;607, 4, 0)</f>
        <v>4</v>
      </c>
      <c r="AX66">
        <f>IF(AA66&gt;1.6588, 3, 0)</f>
        <v>3</v>
      </c>
      <c r="AY66">
        <f>IF(P66&gt;401, 2, 0)</f>
        <v>0</v>
      </c>
      <c r="AZ66">
        <f>IF(I66&gt;52915.77, 1, 0)</f>
        <v>1</v>
      </c>
      <c r="BA66">
        <f>SUM(AW66:AZ66)</f>
        <v>8</v>
      </c>
      <c r="BB66" t="str">
        <f>VLOOKUP(BA66,'Standard Deviations'!$L$1:$M$11,2,TRUE)</f>
        <v>Platinum</v>
      </c>
    </row>
    <row r="67" spans="1:54">
      <c r="A67">
        <v>5832</v>
      </c>
      <c r="B67">
        <v>1960</v>
      </c>
      <c r="C67">
        <f>2024-B67</f>
        <v>64</v>
      </c>
      <c r="D67" t="str">
        <f>VLOOKUP(B67,Reference!$A$1:$B$125, 2)</f>
        <v>Boomers</v>
      </c>
      <c r="E67" t="s">
        <v>74</v>
      </c>
      <c r="F67" t="str">
        <f>IF(E67="High School", "No College", "College")</f>
        <v>College</v>
      </c>
      <c r="G67" t="s">
        <v>65</v>
      </c>
      <c r="H67">
        <v>92556</v>
      </c>
      <c r="I67">
        <v>92556</v>
      </c>
      <c r="J67" s="4" t="s">
        <v>56</v>
      </c>
      <c r="K67">
        <v>0</v>
      </c>
      <c r="L67">
        <v>0</v>
      </c>
      <c r="M67" t="str">
        <f>IF(OR(K67&gt;0, L67&gt;0), "Parent", "Not Parent")</f>
        <v>Not Parent</v>
      </c>
      <c r="N67" t="s">
        <v>114</v>
      </c>
      <c r="O67" s="8">
        <v>41916</v>
      </c>
      <c r="P67" s="9">
        <f>O67-N67</f>
        <v>167</v>
      </c>
      <c r="Q67">
        <v>32</v>
      </c>
      <c r="R67" s="9">
        <f>P67-Q67</f>
        <v>135</v>
      </c>
      <c r="S67" s="8">
        <f>O67-R67</f>
        <v>41781</v>
      </c>
      <c r="T67">
        <v>493</v>
      </c>
      <c r="U67">
        <v>183</v>
      </c>
      <c r="V67">
        <v>352</v>
      </c>
      <c r="W67">
        <v>184</v>
      </c>
      <c r="X67">
        <v>23</v>
      </c>
      <c r="Y67">
        <v>28</v>
      </c>
      <c r="Z67">
        <v>1263</v>
      </c>
      <c r="AA67">
        <f>Z67/P67</f>
        <v>7.5628742514970062</v>
      </c>
      <c r="AB67" s="11" t="s">
        <v>105</v>
      </c>
      <c r="AC67" t="s">
        <v>59</v>
      </c>
      <c r="AD67">
        <v>0</v>
      </c>
      <c r="AE67" t="str">
        <f>IF(AD67&gt;3, "Prefers Discount", "Discount Indifferent")</f>
        <v>Discount Indifferent</v>
      </c>
      <c r="AF67">
        <v>13</v>
      </c>
      <c r="AG67">
        <v>3</v>
      </c>
      <c r="AH67">
        <v>5</v>
      </c>
      <c r="AI67" t="str">
        <f>INDEX($AF$1:$AH$1,MATCH(MAX(AF67:AH67),AF67:AH67,0))</f>
        <v>Store_Orders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f>SUM(AK67:AO67)</f>
        <v>0</v>
      </c>
      <c r="AQ67" t="s">
        <v>67</v>
      </c>
      <c r="AR67">
        <v>0</v>
      </c>
      <c r="AS67" t="str">
        <f>IF(OR(AK67&gt;0, AL67&gt;0, AM67&gt;0, AN67&gt;0, AO67&gt;0), "Converted", "Not Converted")</f>
        <v>Not Converted</v>
      </c>
      <c r="AT67">
        <v>0</v>
      </c>
      <c r="AU67">
        <v>3</v>
      </c>
      <c r="AV67">
        <v>11</v>
      </c>
      <c r="AW67">
        <f>IF(Z67&gt;607, 4, 0)</f>
        <v>4</v>
      </c>
      <c r="AX67">
        <f>IF(AA67&gt;1.6588, 3, 0)</f>
        <v>3</v>
      </c>
      <c r="AY67">
        <f>IF(P67&gt;401, 2, 0)</f>
        <v>0</v>
      </c>
      <c r="AZ67">
        <f>IF(I67&gt;52915.77, 1, 0)</f>
        <v>1</v>
      </c>
      <c r="BA67">
        <f>SUM(AW67:AZ67)</f>
        <v>8</v>
      </c>
      <c r="BB67" t="str">
        <f>VLOOKUP(BA67,'Standard Deviations'!$L$1:$M$11,2,TRUE)</f>
        <v>Platinum</v>
      </c>
    </row>
    <row r="68" spans="1:54">
      <c r="A68">
        <v>8439</v>
      </c>
      <c r="B68">
        <v>1964</v>
      </c>
      <c r="C68">
        <f>2024-B68</f>
        <v>60</v>
      </c>
      <c r="D68" t="str">
        <f>VLOOKUP(B68,Reference!$A$1:$B$125, 2)</f>
        <v>Boomers</v>
      </c>
      <c r="E68" t="s">
        <v>54</v>
      </c>
      <c r="F68" t="str">
        <f>IF(E68="High School", "No College", "College")</f>
        <v>College</v>
      </c>
      <c r="G68" t="s">
        <v>65</v>
      </c>
      <c r="H68">
        <v>63404</v>
      </c>
      <c r="I68">
        <v>63404</v>
      </c>
      <c r="J68" s="4" t="s">
        <v>61</v>
      </c>
      <c r="K68">
        <v>0</v>
      </c>
      <c r="L68">
        <v>2</v>
      </c>
      <c r="M68" t="str">
        <f>IF(OR(K68&gt;0, L68&gt;0), "Parent", "Not Parent")</f>
        <v>Parent</v>
      </c>
      <c r="N68" t="s">
        <v>115</v>
      </c>
      <c r="O68" s="8">
        <v>41916</v>
      </c>
      <c r="P68" s="9">
        <f>O68-N68</f>
        <v>120</v>
      </c>
      <c r="Q68">
        <v>97</v>
      </c>
      <c r="R68" s="9">
        <f>P68-Q68</f>
        <v>23</v>
      </c>
      <c r="S68" s="8">
        <f>O68-R68</f>
        <v>41893</v>
      </c>
      <c r="T68">
        <v>734</v>
      </c>
      <c r="U68">
        <v>26</v>
      </c>
      <c r="V68">
        <v>70</v>
      </c>
      <c r="W68">
        <v>11</v>
      </c>
      <c r="X68">
        <v>44</v>
      </c>
      <c r="Y68">
        <v>17</v>
      </c>
      <c r="Z68">
        <v>902</v>
      </c>
      <c r="AA68">
        <f>Z68/P68</f>
        <v>7.5166666666666666</v>
      </c>
      <c r="AB68" s="14" t="s">
        <v>105</v>
      </c>
      <c r="AC68" s="13" t="s">
        <v>63</v>
      </c>
      <c r="AD68">
        <v>2</v>
      </c>
      <c r="AE68" t="str">
        <f>IF(AD68&gt;3, "Prefers Discount", "Discount Indifferent")</f>
        <v>Discount Indifferent</v>
      </c>
      <c r="AF68">
        <v>4</v>
      </c>
      <c r="AG68">
        <v>6</v>
      </c>
      <c r="AH68">
        <v>3</v>
      </c>
      <c r="AI68" t="str">
        <f>INDEX($AF$1:$AH$1,MATCH(MAX(AF68:AH68),AF68:AH68,0))</f>
        <v>Web_Orders</v>
      </c>
      <c r="AJ68">
        <v>4</v>
      </c>
      <c r="AK68">
        <v>1</v>
      </c>
      <c r="AL68">
        <v>0</v>
      </c>
      <c r="AM68">
        <v>0</v>
      </c>
      <c r="AN68">
        <v>0</v>
      </c>
      <c r="AO68">
        <v>0</v>
      </c>
      <c r="AP68">
        <f>SUM(AK68:AO68)</f>
        <v>1</v>
      </c>
      <c r="AQ68" t="str">
        <f>INDEX($AK$1:$AO$1,MATCH(MAX(AK68:AO68),AK68:AO68,0))</f>
        <v>Converted_on_Camp1</v>
      </c>
      <c r="AR68">
        <v>1</v>
      </c>
      <c r="AS68" t="str">
        <f>IF(OR(AK68&gt;0, AL68&gt;0, AM68&gt;0, AN68&gt;0, AO68&gt;0), "Converted", "Not Converted")</f>
        <v>Converted</v>
      </c>
      <c r="AT68">
        <v>0</v>
      </c>
      <c r="AU68">
        <v>3</v>
      </c>
      <c r="AV68">
        <v>11</v>
      </c>
      <c r="AW68">
        <f>IF(Z68&gt;607, 4, 0)</f>
        <v>4</v>
      </c>
      <c r="AX68">
        <f>IF(AA68&gt;1.6588, 3, 0)</f>
        <v>3</v>
      </c>
      <c r="AY68">
        <f>IF(P68&gt;401, 2, 0)</f>
        <v>0</v>
      </c>
      <c r="AZ68">
        <f>IF(I68&gt;52915.77, 1, 0)</f>
        <v>1</v>
      </c>
      <c r="BA68">
        <f>SUM(AW68:AZ68)</f>
        <v>8</v>
      </c>
      <c r="BB68" t="str">
        <f>VLOOKUP(BA68,'Standard Deviations'!$L$1:$M$11,2,TRUE)</f>
        <v>Platinum</v>
      </c>
    </row>
    <row r="69" spans="1:54">
      <c r="A69">
        <v>830</v>
      </c>
      <c r="B69">
        <v>1987</v>
      </c>
      <c r="C69">
        <f>2024-B69</f>
        <v>37</v>
      </c>
      <c r="D69" t="str">
        <f>VLOOKUP(B69,Reference!$A$1:$B$125, 2)</f>
        <v>Millennials</v>
      </c>
      <c r="E69" t="s">
        <v>68</v>
      </c>
      <c r="F69" t="str">
        <f>IF(E69="High School", "No College", "College")</f>
        <v>College</v>
      </c>
      <c r="G69" t="s">
        <v>60</v>
      </c>
      <c r="H69">
        <v>74004</v>
      </c>
      <c r="I69">
        <v>74004</v>
      </c>
      <c r="J69" s="4" t="s">
        <v>61</v>
      </c>
      <c r="K69">
        <v>0</v>
      </c>
      <c r="L69">
        <v>0</v>
      </c>
      <c r="M69" t="str">
        <f>IF(OR(K69&gt;0, L69&gt;0), "Parent", "Not Parent")</f>
        <v>Not Parent</v>
      </c>
      <c r="N69" t="s">
        <v>116</v>
      </c>
      <c r="O69" s="8">
        <v>41916</v>
      </c>
      <c r="P69" s="9">
        <f>O69-N69</f>
        <v>222</v>
      </c>
      <c r="Q69">
        <v>5</v>
      </c>
      <c r="R69" s="9">
        <f>P69-Q69</f>
        <v>217</v>
      </c>
      <c r="S69" s="8">
        <f>O69-R69</f>
        <v>41699</v>
      </c>
      <c r="T69">
        <v>784</v>
      </c>
      <c r="U69">
        <v>48</v>
      </c>
      <c r="V69">
        <v>560</v>
      </c>
      <c r="W69">
        <v>42</v>
      </c>
      <c r="X69">
        <v>176</v>
      </c>
      <c r="Y69">
        <v>48</v>
      </c>
      <c r="Z69">
        <v>1658</v>
      </c>
      <c r="AA69">
        <f>Z69/P69</f>
        <v>7.4684684684684681</v>
      </c>
      <c r="AB69" s="11" t="s">
        <v>105</v>
      </c>
      <c r="AC69" t="s">
        <v>59</v>
      </c>
      <c r="AD69">
        <v>1</v>
      </c>
      <c r="AE69" t="str">
        <f>IF(AD69&gt;3, "Prefers Discount", "Discount Indifferent")</f>
        <v>Discount Indifferent</v>
      </c>
      <c r="AF69">
        <v>4</v>
      </c>
      <c r="AG69">
        <v>4</v>
      </c>
      <c r="AH69">
        <v>6</v>
      </c>
      <c r="AI69" t="str">
        <f>INDEX($AF$1:$AH$1,MATCH(MAX(AF69:AH69),AF69:AH69,0))</f>
        <v>Catalog_Orders</v>
      </c>
      <c r="AJ69">
        <v>3</v>
      </c>
      <c r="AK69">
        <v>1</v>
      </c>
      <c r="AL69">
        <v>0</v>
      </c>
      <c r="AM69">
        <v>0</v>
      </c>
      <c r="AN69">
        <v>0</v>
      </c>
      <c r="AO69">
        <v>1</v>
      </c>
      <c r="AP69">
        <f>SUM(AK69:AO69)</f>
        <v>2</v>
      </c>
      <c r="AQ69" t="str">
        <f>INDEX($AK$1:$AO$1,MATCH(MAX(AK69:AO69),AK69:AO69,0))</f>
        <v>Converted_on_Camp1</v>
      </c>
      <c r="AR69">
        <v>1</v>
      </c>
      <c r="AS69" t="str">
        <f>IF(OR(AK69&gt;0, AL69&gt;0, AM69&gt;0, AN69&gt;0, AO69&gt;0), "Converted", "Not Converted")</f>
        <v>Converted</v>
      </c>
      <c r="AT69">
        <v>0</v>
      </c>
      <c r="AU69">
        <v>3</v>
      </c>
      <c r="AV69">
        <v>11</v>
      </c>
      <c r="AW69">
        <f>IF(Z69&gt;607, 4, 0)</f>
        <v>4</v>
      </c>
      <c r="AX69">
        <f>IF(AA69&gt;1.6588, 3, 0)</f>
        <v>3</v>
      </c>
      <c r="AY69">
        <f>IF(P69&gt;401, 2, 0)</f>
        <v>0</v>
      </c>
      <c r="AZ69">
        <f>IF(I69&gt;52915.77, 1, 0)</f>
        <v>1</v>
      </c>
      <c r="BA69">
        <f>SUM(AW69:AZ69)</f>
        <v>8</v>
      </c>
      <c r="BB69" t="str">
        <f>VLOOKUP(BA69,'Standard Deviations'!$L$1:$M$11,2,TRUE)</f>
        <v>Platinum</v>
      </c>
    </row>
    <row r="70" spans="1:54">
      <c r="A70">
        <v>8475</v>
      </c>
      <c r="B70">
        <v>1973</v>
      </c>
      <c r="C70">
        <f>2024-B70</f>
        <v>51</v>
      </c>
      <c r="D70" t="str">
        <f>VLOOKUP(B70,Reference!$A$1:$B$125, 2)</f>
        <v>Gen X</v>
      </c>
      <c r="E70" t="s">
        <v>68</v>
      </c>
      <c r="F70" t="str">
        <f>IF(E70="High School", "No College", "College")</f>
        <v>College</v>
      </c>
      <c r="G70" t="s">
        <v>55</v>
      </c>
      <c r="H70">
        <v>157243</v>
      </c>
      <c r="I70">
        <v>157243</v>
      </c>
      <c r="J70" t="s">
        <v>101</v>
      </c>
      <c r="K70">
        <v>0</v>
      </c>
      <c r="L70">
        <v>1</v>
      </c>
      <c r="M70" t="str">
        <f>IF(OR(K70&gt;0, L70&gt;0), "Parent", "Not Parent")</f>
        <v>Parent</v>
      </c>
      <c r="N70" t="s">
        <v>103</v>
      </c>
      <c r="O70" s="8">
        <v>41916</v>
      </c>
      <c r="P70" s="9">
        <f>O70-N70</f>
        <v>217</v>
      </c>
      <c r="Q70">
        <v>98</v>
      </c>
      <c r="R70" s="9">
        <f>P70-Q70</f>
        <v>119</v>
      </c>
      <c r="S70" s="8">
        <f>O70-R70</f>
        <v>41797</v>
      </c>
      <c r="T70">
        <v>20</v>
      </c>
      <c r="U70">
        <v>2</v>
      </c>
      <c r="V70">
        <v>1582</v>
      </c>
      <c r="W70">
        <v>1</v>
      </c>
      <c r="X70">
        <v>2</v>
      </c>
      <c r="Y70">
        <v>1</v>
      </c>
      <c r="Z70">
        <v>1608</v>
      </c>
      <c r="AA70">
        <f>Z70/P70</f>
        <v>7.4101382488479262</v>
      </c>
      <c r="AB70" s="14" t="s">
        <v>105</v>
      </c>
      <c r="AC70" s="13" t="s">
        <v>63</v>
      </c>
      <c r="AD70">
        <v>15</v>
      </c>
      <c r="AE70" t="str">
        <f>IF(AD70&gt;3, "Prefers Discount", "Discount Indifferent")</f>
        <v>Prefers Discount</v>
      </c>
      <c r="AF70">
        <v>0</v>
      </c>
      <c r="AG70">
        <v>0</v>
      </c>
      <c r="AH70">
        <v>22</v>
      </c>
      <c r="AI70" t="str">
        <f>INDEX($AF$1:$AH$1,MATCH(MAX(AF70:AH70),AF70:AH70,0))</f>
        <v>Catalog_Orders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f>SUM(AK70:AO70)</f>
        <v>0</v>
      </c>
      <c r="AQ70" t="s">
        <v>67</v>
      </c>
      <c r="AR70">
        <v>0</v>
      </c>
      <c r="AS70" t="str">
        <f>IF(OR(AK70&gt;0, AL70&gt;0, AM70&gt;0, AN70&gt;0, AO70&gt;0), "Converted", "Not Converted")</f>
        <v>Not Converted</v>
      </c>
      <c r="AT70">
        <v>0</v>
      </c>
      <c r="AU70">
        <v>3</v>
      </c>
      <c r="AV70">
        <v>11</v>
      </c>
      <c r="AW70">
        <f>IF(Z70&gt;607, 4, 0)</f>
        <v>4</v>
      </c>
      <c r="AX70">
        <f>IF(AA70&gt;1.6588, 3, 0)</f>
        <v>3</v>
      </c>
      <c r="AY70">
        <f>IF(P70&gt;401, 2, 0)</f>
        <v>0</v>
      </c>
      <c r="AZ70">
        <f>IF(I70&gt;52915.77, 1, 0)</f>
        <v>1</v>
      </c>
      <c r="BA70">
        <f>SUM(AW70:AZ70)</f>
        <v>8</v>
      </c>
      <c r="BB70" t="str">
        <f>VLOOKUP(BA70,'Standard Deviations'!$L$1:$M$11,2,TRUE)</f>
        <v>Platinum</v>
      </c>
    </row>
    <row r="71" spans="1:54">
      <c r="A71">
        <v>7005</v>
      </c>
      <c r="B71">
        <v>1981</v>
      </c>
      <c r="C71">
        <f>2024-B71</f>
        <v>43</v>
      </c>
      <c r="D71" t="str">
        <f>VLOOKUP(B71,Reference!$A$1:$B$125, 2)</f>
        <v>Millennials</v>
      </c>
      <c r="E71" t="s">
        <v>54</v>
      </c>
      <c r="F71" t="str">
        <f>IF(E71="High School", "No College", "College")</f>
        <v>College</v>
      </c>
      <c r="G71" t="s">
        <v>60</v>
      </c>
      <c r="H71">
        <v>58684</v>
      </c>
      <c r="I71">
        <v>58684</v>
      </c>
      <c r="J71" s="4" t="s">
        <v>61</v>
      </c>
      <c r="K71">
        <v>0</v>
      </c>
      <c r="L71">
        <v>0</v>
      </c>
      <c r="M71" t="str">
        <f>IF(OR(K71&gt;0, L71&gt;0), "Parent", "Not Parent")</f>
        <v>Not Parent</v>
      </c>
      <c r="N71" t="s">
        <v>83</v>
      </c>
      <c r="O71" s="8">
        <v>41916</v>
      </c>
      <c r="P71" s="9">
        <f>O71-N71</f>
        <v>110</v>
      </c>
      <c r="Q71">
        <v>71</v>
      </c>
      <c r="R71" s="9">
        <f>P71-Q71</f>
        <v>39</v>
      </c>
      <c r="S71" s="8">
        <f>O71-R71</f>
        <v>41877</v>
      </c>
      <c r="T71">
        <v>479</v>
      </c>
      <c r="U71">
        <v>35</v>
      </c>
      <c r="V71">
        <v>179</v>
      </c>
      <c r="W71">
        <v>28</v>
      </c>
      <c r="X71">
        <v>7</v>
      </c>
      <c r="Y71">
        <v>85</v>
      </c>
      <c r="Z71">
        <v>813</v>
      </c>
      <c r="AA71">
        <f>Z71/P71</f>
        <v>7.3909090909090907</v>
      </c>
      <c r="AB71" s="14" t="s">
        <v>105</v>
      </c>
      <c r="AC71" s="13" t="s">
        <v>63</v>
      </c>
      <c r="AD71">
        <v>1</v>
      </c>
      <c r="AE71" t="str">
        <f>IF(AD71&gt;3, "Prefers Discount", "Discount Indifferent")</f>
        <v>Discount Indifferent</v>
      </c>
      <c r="AF71">
        <v>12</v>
      </c>
      <c r="AG71">
        <v>5</v>
      </c>
      <c r="AH71">
        <v>3</v>
      </c>
      <c r="AI71" t="str">
        <f>INDEX($AF$1:$AH$1,MATCH(MAX(AF71:AH71),AF71:AH71,0))</f>
        <v>Store_Orders</v>
      </c>
      <c r="AJ71">
        <v>2</v>
      </c>
      <c r="AK71">
        <v>0</v>
      </c>
      <c r="AL71">
        <v>0</v>
      </c>
      <c r="AM71">
        <v>0</v>
      </c>
      <c r="AN71">
        <v>1</v>
      </c>
      <c r="AO71">
        <v>0</v>
      </c>
      <c r="AP71">
        <f>SUM(AK71:AO71)</f>
        <v>1</v>
      </c>
      <c r="AQ71" t="str">
        <f>INDEX($AK$1:$AO$1,MATCH(MAX(AK71:AO71),AK71:AO71,0))</f>
        <v>Converted_on_Camp4</v>
      </c>
      <c r="AR71">
        <v>1</v>
      </c>
      <c r="AS71" t="str">
        <f>IF(OR(AK71&gt;0, AL71&gt;0, AM71&gt;0, AN71&gt;0, AO71&gt;0), "Converted", "Not Converted")</f>
        <v>Converted</v>
      </c>
      <c r="AT71">
        <v>0</v>
      </c>
      <c r="AU71">
        <v>3</v>
      </c>
      <c r="AV71">
        <v>11</v>
      </c>
      <c r="AW71">
        <f>IF(Z71&gt;607, 4, 0)</f>
        <v>4</v>
      </c>
      <c r="AX71">
        <f>IF(AA71&gt;1.6588, 3, 0)</f>
        <v>3</v>
      </c>
      <c r="AY71">
        <f>IF(P71&gt;401, 2, 0)</f>
        <v>0</v>
      </c>
      <c r="AZ71">
        <f>IF(I71&gt;52915.77, 1, 0)</f>
        <v>1</v>
      </c>
      <c r="BA71">
        <f>SUM(AW71:AZ71)</f>
        <v>8</v>
      </c>
      <c r="BB71" t="str">
        <f>VLOOKUP(BA71,'Standard Deviations'!$L$1:$M$11,2,TRUE)</f>
        <v>Platinum</v>
      </c>
    </row>
    <row r="72" spans="1:54">
      <c r="A72">
        <v>3139</v>
      </c>
      <c r="B72">
        <v>1982</v>
      </c>
      <c r="C72">
        <f>2024-B72</f>
        <v>42</v>
      </c>
      <c r="D72" t="str">
        <f>VLOOKUP(B72,Reference!$A$1:$B$125, 2)</f>
        <v>Millennials</v>
      </c>
      <c r="E72" t="s">
        <v>74</v>
      </c>
      <c r="F72" t="str">
        <f>IF(E72="High School", "No College", "College")</f>
        <v>College</v>
      </c>
      <c r="G72" t="s">
        <v>60</v>
      </c>
      <c r="H72">
        <v>74116</v>
      </c>
      <c r="I72">
        <v>74116</v>
      </c>
      <c r="J72" s="4" t="s">
        <v>61</v>
      </c>
      <c r="K72">
        <v>0</v>
      </c>
      <c r="L72">
        <v>0</v>
      </c>
      <c r="M72" t="str">
        <f>IF(OR(K72&gt;0, L72&gt;0), "Parent", "Not Parent")</f>
        <v>Not Parent</v>
      </c>
      <c r="N72" t="s">
        <v>117</v>
      </c>
      <c r="O72" s="8">
        <v>41916</v>
      </c>
      <c r="P72" s="9">
        <f>O72-N72</f>
        <v>278</v>
      </c>
      <c r="Q72">
        <v>53</v>
      </c>
      <c r="R72" s="9">
        <f>P72-Q72</f>
        <v>225</v>
      </c>
      <c r="S72" s="8">
        <f>O72-R72</f>
        <v>41691</v>
      </c>
      <c r="T72">
        <v>871</v>
      </c>
      <c r="U72">
        <v>111</v>
      </c>
      <c r="V72">
        <v>704</v>
      </c>
      <c r="W72">
        <v>145</v>
      </c>
      <c r="X72">
        <v>55</v>
      </c>
      <c r="Y72">
        <v>166</v>
      </c>
      <c r="Z72">
        <v>2052</v>
      </c>
      <c r="AA72">
        <f>Z72/P72</f>
        <v>7.3812949640287773</v>
      </c>
      <c r="AB72" s="11" t="s">
        <v>105</v>
      </c>
      <c r="AC72" t="s">
        <v>59</v>
      </c>
      <c r="AD72">
        <v>1</v>
      </c>
      <c r="AE72" t="str">
        <f>IF(AD72&gt;3, "Prefers Discount", "Discount Indifferent")</f>
        <v>Discount Indifferent</v>
      </c>
      <c r="AF72">
        <v>10</v>
      </c>
      <c r="AG72">
        <v>4</v>
      </c>
      <c r="AH72">
        <v>4</v>
      </c>
      <c r="AI72" t="str">
        <f>INDEX($AF$1:$AH$1,MATCH(MAX(AF72:AH72),AF72:AH72,0))</f>
        <v>Store_Orders</v>
      </c>
      <c r="AJ72">
        <v>2</v>
      </c>
      <c r="AK72">
        <v>0</v>
      </c>
      <c r="AL72">
        <v>0</v>
      </c>
      <c r="AM72">
        <v>0</v>
      </c>
      <c r="AN72">
        <v>1</v>
      </c>
      <c r="AO72">
        <v>0</v>
      </c>
      <c r="AP72">
        <f>SUM(AK72:AO72)</f>
        <v>1</v>
      </c>
      <c r="AQ72" t="str">
        <f>INDEX($AK$1:$AO$1,MATCH(MAX(AK72:AO72),AK72:AO72,0))</f>
        <v>Converted_on_Camp4</v>
      </c>
      <c r="AR72">
        <v>1</v>
      </c>
      <c r="AS72" t="str">
        <f>IF(OR(AK72&gt;0, AL72&gt;0, AM72&gt;0, AN72&gt;0, AO72&gt;0), "Converted", "Not Converted")</f>
        <v>Converted</v>
      </c>
      <c r="AT72">
        <v>0</v>
      </c>
      <c r="AU72">
        <v>3</v>
      </c>
      <c r="AV72">
        <v>11</v>
      </c>
      <c r="AW72">
        <f>IF(Z72&gt;607, 4, 0)</f>
        <v>4</v>
      </c>
      <c r="AX72">
        <f>IF(AA72&gt;1.6588, 3, 0)</f>
        <v>3</v>
      </c>
      <c r="AY72">
        <f>IF(P72&gt;401, 2, 0)</f>
        <v>0</v>
      </c>
      <c r="AZ72">
        <f>IF(I72&gt;52915.77, 1, 0)</f>
        <v>1</v>
      </c>
      <c r="BA72">
        <f>SUM(AW72:AZ72)</f>
        <v>8</v>
      </c>
      <c r="BB72" t="str">
        <f>VLOOKUP(BA72,'Standard Deviations'!$L$1:$M$11,2,TRUE)</f>
        <v>Platinum</v>
      </c>
    </row>
    <row r="73" spans="1:54">
      <c r="A73">
        <v>2669</v>
      </c>
      <c r="B73">
        <v>1993</v>
      </c>
      <c r="C73">
        <f>2024-B73</f>
        <v>31</v>
      </c>
      <c r="D73" t="str">
        <f>VLOOKUP(B73,Reference!$A$1:$B$125, 2)</f>
        <v>Millennials</v>
      </c>
      <c r="E73" t="s">
        <v>54</v>
      </c>
      <c r="F73" t="str">
        <f>IF(E73="High School", "No College", "College")</f>
        <v>College</v>
      </c>
      <c r="G73" t="s">
        <v>60</v>
      </c>
      <c r="H73">
        <v>74293</v>
      </c>
      <c r="I73">
        <v>74293</v>
      </c>
      <c r="J73" s="4" t="s">
        <v>56</v>
      </c>
      <c r="K73">
        <v>0</v>
      </c>
      <c r="L73">
        <v>0</v>
      </c>
      <c r="M73" t="str">
        <f>IF(OR(K73&gt;0, L73&gt;0), "Parent", "Not Parent")</f>
        <v>Not Parent</v>
      </c>
      <c r="N73" t="s">
        <v>118</v>
      </c>
      <c r="O73" s="8">
        <v>41916</v>
      </c>
      <c r="P73" s="9">
        <f>O73-N73</f>
        <v>153</v>
      </c>
      <c r="Q73">
        <v>66</v>
      </c>
      <c r="R73" s="9">
        <f>P73-Q73</f>
        <v>87</v>
      </c>
      <c r="S73" s="8">
        <f>O73-R73</f>
        <v>41829</v>
      </c>
      <c r="T73">
        <v>375</v>
      </c>
      <c r="U73">
        <v>152</v>
      </c>
      <c r="V73">
        <v>335</v>
      </c>
      <c r="W73">
        <v>93</v>
      </c>
      <c r="X73">
        <v>91</v>
      </c>
      <c r="Y73">
        <v>81</v>
      </c>
      <c r="Z73">
        <v>1127</v>
      </c>
      <c r="AA73">
        <f>Z73/P73</f>
        <v>7.3660130718954244</v>
      </c>
      <c r="AB73" s="14" t="s">
        <v>105</v>
      </c>
      <c r="AC73" s="13" t="s">
        <v>63</v>
      </c>
      <c r="AD73">
        <v>1</v>
      </c>
      <c r="AE73" t="str">
        <f>IF(AD73&gt;3, "Prefers Discount", "Discount Indifferent")</f>
        <v>Discount Indifferent</v>
      </c>
      <c r="AF73">
        <v>6</v>
      </c>
      <c r="AG73">
        <v>5</v>
      </c>
      <c r="AH73">
        <v>4</v>
      </c>
      <c r="AI73" t="str">
        <f>INDEX($AF$1:$AH$1,MATCH(MAX(AF73:AH73),AF73:AH73,0))</f>
        <v>Store_Orders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f>SUM(AK73:AO73)</f>
        <v>0</v>
      </c>
      <c r="AQ73" t="s">
        <v>67</v>
      </c>
      <c r="AR73">
        <v>0</v>
      </c>
      <c r="AS73" t="str">
        <f>IF(OR(AK73&gt;0, AL73&gt;0, AM73&gt;0, AN73&gt;0, AO73&gt;0), "Converted", "Not Converted")</f>
        <v>Not Converted</v>
      </c>
      <c r="AT73">
        <v>0</v>
      </c>
      <c r="AU73">
        <v>3</v>
      </c>
      <c r="AV73">
        <v>11</v>
      </c>
      <c r="AW73">
        <f>IF(Z73&gt;607, 4, 0)</f>
        <v>4</v>
      </c>
      <c r="AX73">
        <f>IF(AA73&gt;1.6588, 3, 0)</f>
        <v>3</v>
      </c>
      <c r="AY73">
        <f>IF(P73&gt;401, 2, 0)</f>
        <v>0</v>
      </c>
      <c r="AZ73">
        <f>IF(I73&gt;52915.77, 1, 0)</f>
        <v>1</v>
      </c>
      <c r="BA73">
        <f>SUM(AW73:AZ73)</f>
        <v>8</v>
      </c>
      <c r="BB73" t="str">
        <f>VLOOKUP(BA73,'Standard Deviations'!$L$1:$M$11,2,TRUE)</f>
        <v>Platinum</v>
      </c>
    </row>
    <row r="74" spans="1:54">
      <c r="A74">
        <v>10037</v>
      </c>
      <c r="B74">
        <v>1993</v>
      </c>
      <c r="C74">
        <f>2024-B74</f>
        <v>31</v>
      </c>
      <c r="D74" t="str">
        <f>VLOOKUP(B74,Reference!$A$1:$B$125, 2)</f>
        <v>Millennials</v>
      </c>
      <c r="E74" t="s">
        <v>54</v>
      </c>
      <c r="F74" t="str">
        <f>IF(E74="High School", "No College", "College")</f>
        <v>College</v>
      </c>
      <c r="G74" t="s">
        <v>60</v>
      </c>
      <c r="H74">
        <v>74293</v>
      </c>
      <c r="I74">
        <v>74293</v>
      </c>
      <c r="J74" s="4" t="s">
        <v>56</v>
      </c>
      <c r="K74">
        <v>0</v>
      </c>
      <c r="L74">
        <v>0</v>
      </c>
      <c r="M74" t="str">
        <f>IF(OR(K74&gt;0, L74&gt;0), "Parent", "Not Parent")</f>
        <v>Not Parent</v>
      </c>
      <c r="N74" t="s">
        <v>118</v>
      </c>
      <c r="O74" s="8">
        <v>41916</v>
      </c>
      <c r="P74" s="9">
        <f>O74-N74</f>
        <v>153</v>
      </c>
      <c r="Q74">
        <v>66</v>
      </c>
      <c r="R74" s="9">
        <f>P74-Q74</f>
        <v>87</v>
      </c>
      <c r="S74" s="8">
        <f>O74-R74</f>
        <v>41829</v>
      </c>
      <c r="T74">
        <v>375</v>
      </c>
      <c r="U74">
        <v>152</v>
      </c>
      <c r="V74">
        <v>335</v>
      </c>
      <c r="W74">
        <v>93</v>
      </c>
      <c r="X74">
        <v>91</v>
      </c>
      <c r="Y74">
        <v>81</v>
      </c>
      <c r="Z74">
        <v>1127</v>
      </c>
      <c r="AA74">
        <f>Z74/P74</f>
        <v>7.3660130718954244</v>
      </c>
      <c r="AB74" s="14" t="s">
        <v>105</v>
      </c>
      <c r="AC74" s="13" t="s">
        <v>63</v>
      </c>
      <c r="AD74">
        <v>1</v>
      </c>
      <c r="AE74" t="str">
        <f>IF(AD74&gt;3, "Prefers Discount", "Discount Indifferent")</f>
        <v>Discount Indifferent</v>
      </c>
      <c r="AF74">
        <v>6</v>
      </c>
      <c r="AG74">
        <v>5</v>
      </c>
      <c r="AH74">
        <v>4</v>
      </c>
      <c r="AI74" t="str">
        <f>INDEX($AF$1:$AH$1,MATCH(MAX(AF74:AH74),AF74:AH74,0))</f>
        <v>Store_Orders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f>SUM(AK74:AO74)</f>
        <v>0</v>
      </c>
      <c r="AQ74" t="s">
        <v>67</v>
      </c>
      <c r="AR74">
        <v>0</v>
      </c>
      <c r="AS74" t="str">
        <f>IF(OR(AK74&gt;0, AL74&gt;0, AM74&gt;0, AN74&gt;0, AO74&gt;0), "Converted", "Not Converted")</f>
        <v>Not Converted</v>
      </c>
      <c r="AT74">
        <v>0</v>
      </c>
      <c r="AU74">
        <v>3</v>
      </c>
      <c r="AV74">
        <v>11</v>
      </c>
      <c r="AW74">
        <f>IF(Z74&gt;607, 4, 0)</f>
        <v>4</v>
      </c>
      <c r="AX74">
        <f>IF(AA74&gt;1.6588, 3, 0)</f>
        <v>3</v>
      </c>
      <c r="AY74">
        <f>IF(P74&gt;401, 2, 0)</f>
        <v>0</v>
      </c>
      <c r="AZ74">
        <f>IF(I74&gt;52915.77, 1, 0)</f>
        <v>1</v>
      </c>
      <c r="BA74">
        <f>SUM(AW74:AZ74)</f>
        <v>8</v>
      </c>
      <c r="BB74" t="str">
        <f>VLOOKUP(BA74,'Standard Deviations'!$L$1:$M$11,2,TRUE)</f>
        <v>Platinum</v>
      </c>
    </row>
    <row r="75" spans="1:54">
      <c r="A75">
        <v>8908</v>
      </c>
      <c r="B75">
        <v>1959</v>
      </c>
      <c r="C75">
        <f>2024-B75</f>
        <v>65</v>
      </c>
      <c r="D75" t="str">
        <f>VLOOKUP(B75,Reference!$A$1:$B$125, 2)</f>
        <v>Boomers</v>
      </c>
      <c r="E75" t="s">
        <v>54</v>
      </c>
      <c r="F75" t="str">
        <f>IF(E75="High School", "No College", "College")</f>
        <v>College</v>
      </c>
      <c r="G75" t="s">
        <v>55</v>
      </c>
      <c r="H75">
        <v>87195</v>
      </c>
      <c r="I75">
        <v>87195</v>
      </c>
      <c r="J75" s="4" t="s">
        <v>56</v>
      </c>
      <c r="K75">
        <v>0</v>
      </c>
      <c r="L75">
        <v>0</v>
      </c>
      <c r="M75" t="str">
        <f>IF(OR(K75&gt;0, L75&gt;0), "Parent", "Not Parent")</f>
        <v>Not Parent</v>
      </c>
      <c r="N75" t="s">
        <v>119</v>
      </c>
      <c r="O75" s="8">
        <v>41916</v>
      </c>
      <c r="P75" s="9">
        <f>O75-N75</f>
        <v>149</v>
      </c>
      <c r="Q75">
        <v>35</v>
      </c>
      <c r="R75" s="9">
        <f>P75-Q75</f>
        <v>114</v>
      </c>
      <c r="S75" s="8">
        <f>O75-R75</f>
        <v>41802</v>
      </c>
      <c r="T75">
        <v>217</v>
      </c>
      <c r="U75">
        <v>76</v>
      </c>
      <c r="V75">
        <v>690</v>
      </c>
      <c r="W75">
        <v>50</v>
      </c>
      <c r="X75">
        <v>26</v>
      </c>
      <c r="Y75">
        <v>38</v>
      </c>
      <c r="Z75">
        <v>1097</v>
      </c>
      <c r="AA75">
        <f>Z75/P75</f>
        <v>7.3624161073825505</v>
      </c>
      <c r="AB75" s="11" t="s">
        <v>105</v>
      </c>
      <c r="AC75" t="s">
        <v>59</v>
      </c>
      <c r="AD75">
        <v>1</v>
      </c>
      <c r="AE75" t="str">
        <f>IF(AD75&gt;3, "Prefers Discount", "Discount Indifferent")</f>
        <v>Discount Indifferent</v>
      </c>
      <c r="AF75">
        <v>5</v>
      </c>
      <c r="AG75">
        <v>3</v>
      </c>
      <c r="AH75">
        <v>11</v>
      </c>
      <c r="AI75" t="str">
        <f>INDEX($AF$1:$AH$1,MATCH(MAX(AF75:AH75),AF75:AH75,0))</f>
        <v>Catalog_Orders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f>SUM(AK75:AO75)</f>
        <v>0</v>
      </c>
      <c r="AQ75" t="s">
        <v>67</v>
      </c>
      <c r="AR75">
        <v>1</v>
      </c>
      <c r="AS75" t="str">
        <f>IF(OR(AK75&gt;0, AL75&gt;0, AM75&gt;0, AN75&gt;0, AO75&gt;0), "Converted", "Not Converted")</f>
        <v>Not Converted</v>
      </c>
      <c r="AT75">
        <v>0</v>
      </c>
      <c r="AU75">
        <v>3</v>
      </c>
      <c r="AV75">
        <v>11</v>
      </c>
      <c r="AW75">
        <f>IF(Z75&gt;607, 4, 0)</f>
        <v>4</v>
      </c>
      <c r="AX75">
        <f>IF(AA75&gt;1.6588, 3, 0)</f>
        <v>3</v>
      </c>
      <c r="AY75">
        <f>IF(P75&gt;401, 2, 0)</f>
        <v>0</v>
      </c>
      <c r="AZ75">
        <f>IF(I75&gt;52915.77, 1, 0)</f>
        <v>1</v>
      </c>
      <c r="BA75">
        <f>SUM(AW75:AZ75)</f>
        <v>8</v>
      </c>
      <c r="BB75" t="str">
        <f>VLOOKUP(BA75,'Standard Deviations'!$L$1:$M$11,2,TRUE)</f>
        <v>Platinum</v>
      </c>
    </row>
    <row r="76" spans="1:54">
      <c r="A76">
        <v>6428</v>
      </c>
      <c r="B76">
        <v>1950</v>
      </c>
      <c r="C76">
        <f>2024-B76</f>
        <v>74</v>
      </c>
      <c r="D76" t="str">
        <f>VLOOKUP(B76,Reference!$A$1:$B$125, 2)</f>
        <v>Boomers</v>
      </c>
      <c r="E76" t="s">
        <v>68</v>
      </c>
      <c r="F76" t="str">
        <f>IF(E76="High School", "No College", "College")</f>
        <v>College</v>
      </c>
      <c r="G76" t="s">
        <v>89</v>
      </c>
      <c r="H76">
        <v>76842</v>
      </c>
      <c r="I76">
        <v>76842</v>
      </c>
      <c r="J76" s="4" t="s">
        <v>56</v>
      </c>
      <c r="K76">
        <v>0</v>
      </c>
      <c r="L76">
        <v>0</v>
      </c>
      <c r="M76" t="str">
        <f>IF(OR(K76&gt;0, L76&gt;0), "Parent", "Not Parent")</f>
        <v>Not Parent</v>
      </c>
      <c r="N76" t="s">
        <v>120</v>
      </c>
      <c r="O76" s="8">
        <v>41916</v>
      </c>
      <c r="P76" s="9">
        <f>O76-N76</f>
        <v>154</v>
      </c>
      <c r="Q76">
        <v>37</v>
      </c>
      <c r="R76" s="9">
        <f>P76-Q76</f>
        <v>117</v>
      </c>
      <c r="S76" s="8">
        <f>O76-R76</f>
        <v>41799</v>
      </c>
      <c r="T76">
        <v>605</v>
      </c>
      <c r="U76">
        <v>10</v>
      </c>
      <c r="V76">
        <v>345</v>
      </c>
      <c r="W76">
        <v>84</v>
      </c>
      <c r="X76">
        <v>54</v>
      </c>
      <c r="Y76">
        <v>32</v>
      </c>
      <c r="Z76">
        <v>1130</v>
      </c>
      <c r="AA76">
        <f>Z76/P76</f>
        <v>7.337662337662338</v>
      </c>
      <c r="AB76" s="11" t="s">
        <v>105</v>
      </c>
      <c r="AC76" t="s">
        <v>59</v>
      </c>
      <c r="AD76">
        <v>1</v>
      </c>
      <c r="AE76" t="str">
        <f>IF(AD76&gt;3, "Prefers Discount", "Discount Indifferent")</f>
        <v>Discount Indifferent</v>
      </c>
      <c r="AF76">
        <v>7</v>
      </c>
      <c r="AG76">
        <v>1</v>
      </c>
      <c r="AH76">
        <v>8</v>
      </c>
      <c r="AI76" t="str">
        <f>INDEX($AF$1:$AH$1,MATCH(MAX(AF76:AH76),AF76:AH76,0))</f>
        <v>Catalog_Orders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f>SUM(AK76:AO76)</f>
        <v>0</v>
      </c>
      <c r="AQ76" t="s">
        <v>67</v>
      </c>
      <c r="AR76">
        <v>0</v>
      </c>
      <c r="AS76" t="str">
        <f>IF(OR(AK76&gt;0, AL76&gt;0, AM76&gt;0, AN76&gt;0, AO76&gt;0), "Converted", "Not Converted")</f>
        <v>Not Converted</v>
      </c>
      <c r="AT76">
        <v>0</v>
      </c>
      <c r="AU76">
        <v>3</v>
      </c>
      <c r="AV76">
        <v>11</v>
      </c>
      <c r="AW76">
        <f>IF(Z76&gt;607, 4, 0)</f>
        <v>4</v>
      </c>
      <c r="AX76">
        <f>IF(AA76&gt;1.6588, 3, 0)</f>
        <v>3</v>
      </c>
      <c r="AY76">
        <f>IF(P76&gt;401, 2, 0)</f>
        <v>0</v>
      </c>
      <c r="AZ76">
        <f>IF(I76&gt;52915.77, 1, 0)</f>
        <v>1</v>
      </c>
      <c r="BA76">
        <f>SUM(AW76:AZ76)</f>
        <v>8</v>
      </c>
      <c r="BB76" t="str">
        <f>VLOOKUP(BA76,'Standard Deviations'!$L$1:$M$11,2,TRUE)</f>
        <v>Platinum</v>
      </c>
    </row>
    <row r="77" spans="1:54">
      <c r="A77">
        <v>4828</v>
      </c>
      <c r="B77">
        <v>1954</v>
      </c>
      <c r="C77">
        <f>2024-B77</f>
        <v>70</v>
      </c>
      <c r="D77" t="str">
        <f>VLOOKUP(B77,Reference!$A$1:$B$125, 2)</f>
        <v>Boomers</v>
      </c>
      <c r="E77" t="s">
        <v>54</v>
      </c>
      <c r="F77" t="str">
        <f>IF(E77="High School", "No College", "College")</f>
        <v>College</v>
      </c>
      <c r="G77" t="s">
        <v>71</v>
      </c>
      <c r="H77">
        <v>79865</v>
      </c>
      <c r="I77">
        <v>79865</v>
      </c>
      <c r="J77" s="4" t="s">
        <v>56</v>
      </c>
      <c r="K77">
        <v>0</v>
      </c>
      <c r="L77">
        <v>1</v>
      </c>
      <c r="M77" t="str">
        <f>IF(OR(K77&gt;0, L77&gt;0), "Parent", "Not Parent")</f>
        <v>Parent</v>
      </c>
      <c r="N77" t="s">
        <v>121</v>
      </c>
      <c r="O77" s="8">
        <v>41916</v>
      </c>
      <c r="P77" s="9">
        <f>O77-N77</f>
        <v>108</v>
      </c>
      <c r="Q77">
        <v>12</v>
      </c>
      <c r="R77" s="9">
        <f>P77-Q77</f>
        <v>96</v>
      </c>
      <c r="S77" s="8">
        <f>O77-R77</f>
        <v>41820</v>
      </c>
      <c r="T77">
        <v>71</v>
      </c>
      <c r="U77">
        <v>99</v>
      </c>
      <c r="V77">
        <v>278</v>
      </c>
      <c r="W77">
        <v>185</v>
      </c>
      <c r="X77">
        <v>121</v>
      </c>
      <c r="Y77">
        <v>38</v>
      </c>
      <c r="Z77">
        <v>792</v>
      </c>
      <c r="AA77">
        <f>Z77/P77</f>
        <v>7.333333333333333</v>
      </c>
      <c r="AB77" s="11" t="s">
        <v>105</v>
      </c>
      <c r="AC77" t="s">
        <v>59</v>
      </c>
      <c r="AD77">
        <v>1</v>
      </c>
      <c r="AE77" t="str">
        <f>IF(AD77&gt;3, "Prefers Discount", "Discount Indifferent")</f>
        <v>Discount Indifferent</v>
      </c>
      <c r="AF77">
        <v>5</v>
      </c>
      <c r="AG77">
        <v>5</v>
      </c>
      <c r="AH77">
        <v>10</v>
      </c>
      <c r="AI77" t="str">
        <f>INDEX($AF$1:$AH$1,MATCH(MAX(AF77:AH77),AF77:AH77,0))</f>
        <v>Catalog_Orders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f>SUM(AK77:AO77)</f>
        <v>0</v>
      </c>
      <c r="AQ77" t="s">
        <v>67</v>
      </c>
      <c r="AR77">
        <v>0</v>
      </c>
      <c r="AS77" t="str">
        <f>IF(OR(AK77&gt;0, AL77&gt;0, AM77&gt;0, AN77&gt;0, AO77&gt;0), "Converted", "Not Converted")</f>
        <v>Not Converted</v>
      </c>
      <c r="AT77">
        <v>0</v>
      </c>
      <c r="AU77">
        <v>3</v>
      </c>
      <c r="AV77">
        <v>11</v>
      </c>
      <c r="AW77">
        <f>IF(Z77&gt;607, 4, 0)</f>
        <v>4</v>
      </c>
      <c r="AX77">
        <f>IF(AA77&gt;1.6588, 3, 0)</f>
        <v>3</v>
      </c>
      <c r="AY77">
        <f>IF(P77&gt;401, 2, 0)</f>
        <v>0</v>
      </c>
      <c r="AZ77">
        <f>IF(I77&gt;52915.77, 1, 0)</f>
        <v>1</v>
      </c>
      <c r="BA77">
        <f>SUM(AW77:AZ77)</f>
        <v>8</v>
      </c>
      <c r="BB77" t="str">
        <f>VLOOKUP(BA77,'Standard Deviations'!$L$1:$M$11,2,TRUE)</f>
        <v>Platinum</v>
      </c>
    </row>
    <row r="78" spans="1:54">
      <c r="A78">
        <v>10833</v>
      </c>
      <c r="B78">
        <v>1975</v>
      </c>
      <c r="C78">
        <f>2024-B78</f>
        <v>49</v>
      </c>
      <c r="D78" t="str">
        <f>VLOOKUP(B78,Reference!$A$1:$B$125, 2)</f>
        <v>Gen X</v>
      </c>
      <c r="E78" t="s">
        <v>54</v>
      </c>
      <c r="F78" t="str">
        <f>IF(E78="High School", "No College", "College")</f>
        <v>College</v>
      </c>
      <c r="G78" t="s">
        <v>55</v>
      </c>
      <c r="H78">
        <v>65106</v>
      </c>
      <c r="I78">
        <v>65106</v>
      </c>
      <c r="J78" s="4" t="s">
        <v>61</v>
      </c>
      <c r="K78">
        <v>0</v>
      </c>
      <c r="L78">
        <v>1</v>
      </c>
      <c r="M78" t="str">
        <f>IF(OR(K78&gt;0, L78&gt;0), "Parent", "Not Parent")</f>
        <v>Parent</v>
      </c>
      <c r="N78" t="s">
        <v>122</v>
      </c>
      <c r="O78" s="8">
        <v>41916</v>
      </c>
      <c r="P78" s="9">
        <f>O78-N78</f>
        <v>133</v>
      </c>
      <c r="Q78">
        <v>55</v>
      </c>
      <c r="R78" s="9">
        <f>P78-Q78</f>
        <v>78</v>
      </c>
      <c r="S78" s="8">
        <f>O78-R78</f>
        <v>41838</v>
      </c>
      <c r="T78">
        <v>790</v>
      </c>
      <c r="U78">
        <v>19</v>
      </c>
      <c r="V78">
        <v>133</v>
      </c>
      <c r="W78">
        <v>12</v>
      </c>
      <c r="X78">
        <v>0</v>
      </c>
      <c r="Y78">
        <v>19</v>
      </c>
      <c r="Z78">
        <v>973</v>
      </c>
      <c r="AA78">
        <f>Z78/P78</f>
        <v>7.3157894736842106</v>
      </c>
      <c r="AB78" s="14" t="s">
        <v>105</v>
      </c>
      <c r="AC78" s="13" t="s">
        <v>63</v>
      </c>
      <c r="AD78">
        <v>3</v>
      </c>
      <c r="AE78" t="str">
        <f>IF(AD78&gt;3, "Prefers Discount", "Discount Indifferent")</f>
        <v>Discount Indifferent</v>
      </c>
      <c r="AF78">
        <v>13</v>
      </c>
      <c r="AG78">
        <v>8</v>
      </c>
      <c r="AH78">
        <v>3</v>
      </c>
      <c r="AI78" t="str">
        <f>INDEX($AF$1:$AH$1,MATCH(MAX(AF78:AH78),AF78:AH78,0))</f>
        <v>Store_Orders</v>
      </c>
      <c r="AJ78">
        <v>6</v>
      </c>
      <c r="AK78">
        <v>0</v>
      </c>
      <c r="AL78">
        <v>0</v>
      </c>
      <c r="AM78">
        <v>0</v>
      </c>
      <c r="AN78">
        <v>1</v>
      </c>
      <c r="AO78">
        <v>0</v>
      </c>
      <c r="AP78">
        <f>SUM(AK78:AO78)</f>
        <v>1</v>
      </c>
      <c r="AQ78" t="str">
        <f>INDEX($AK$1:$AO$1,MATCH(MAX(AK78:AO78),AK78:AO78,0))</f>
        <v>Converted_on_Camp4</v>
      </c>
      <c r="AR78">
        <v>1</v>
      </c>
      <c r="AS78" t="str">
        <f>IF(OR(AK78&gt;0, AL78&gt;0, AM78&gt;0, AN78&gt;0, AO78&gt;0), "Converted", "Not Converted")</f>
        <v>Converted</v>
      </c>
      <c r="AT78">
        <v>0</v>
      </c>
      <c r="AU78">
        <v>3</v>
      </c>
      <c r="AV78">
        <v>11</v>
      </c>
      <c r="AW78">
        <f>IF(Z78&gt;607, 4, 0)</f>
        <v>4</v>
      </c>
      <c r="AX78">
        <f>IF(AA78&gt;1.6588, 3, 0)</f>
        <v>3</v>
      </c>
      <c r="AY78">
        <f>IF(P78&gt;401, 2, 0)</f>
        <v>0</v>
      </c>
      <c r="AZ78">
        <f>IF(I78&gt;52915.77, 1, 0)</f>
        <v>1</v>
      </c>
      <c r="BA78">
        <f>SUM(AW78:AZ78)</f>
        <v>8</v>
      </c>
      <c r="BB78" t="str">
        <f>VLOOKUP(BA78,'Standard Deviations'!$L$1:$M$11,2,TRUE)</f>
        <v>Platinum</v>
      </c>
    </row>
    <row r="79" spans="1:54">
      <c r="A79">
        <v>10909</v>
      </c>
      <c r="B79">
        <v>1948</v>
      </c>
      <c r="C79">
        <f>2024-B79</f>
        <v>76</v>
      </c>
      <c r="D79" t="str">
        <f>VLOOKUP(B79,Reference!$A$1:$B$125, 2)</f>
        <v>Boomers</v>
      </c>
      <c r="E79" t="s">
        <v>54</v>
      </c>
      <c r="F79" t="str">
        <f>IF(E79="High School", "No College", "College")</f>
        <v>College</v>
      </c>
      <c r="G79" t="s">
        <v>55</v>
      </c>
      <c r="H79">
        <v>92344</v>
      </c>
      <c r="I79">
        <v>92344</v>
      </c>
      <c r="J79" s="4" t="s">
        <v>56</v>
      </c>
      <c r="K79">
        <v>0</v>
      </c>
      <c r="L79">
        <v>0</v>
      </c>
      <c r="M79" t="str">
        <f>IF(OR(K79&gt;0, L79&gt;0), "Parent", "Not Parent")</f>
        <v>Not Parent</v>
      </c>
      <c r="N79" t="s">
        <v>123</v>
      </c>
      <c r="O79" s="8">
        <v>41916</v>
      </c>
      <c r="P79" s="9">
        <f>O79-N79</f>
        <v>262</v>
      </c>
      <c r="Q79">
        <v>9</v>
      </c>
      <c r="R79" s="9">
        <f>P79-Q79</f>
        <v>253</v>
      </c>
      <c r="S79" s="8">
        <f>O79-R79</f>
        <v>41663</v>
      </c>
      <c r="T79">
        <v>992</v>
      </c>
      <c r="U79">
        <v>24</v>
      </c>
      <c r="V79">
        <v>694</v>
      </c>
      <c r="W79">
        <v>51</v>
      </c>
      <c r="X79">
        <v>19</v>
      </c>
      <c r="Y79">
        <v>119</v>
      </c>
      <c r="Z79">
        <v>1899</v>
      </c>
      <c r="AA79">
        <f>Z79/P79</f>
        <v>7.2480916030534353</v>
      </c>
      <c r="AB79" s="11" t="s">
        <v>105</v>
      </c>
      <c r="AC79" t="s">
        <v>59</v>
      </c>
      <c r="AD79">
        <v>0</v>
      </c>
      <c r="AE79" t="str">
        <f>IF(AD79&gt;3, "Prefers Discount", "Discount Indifferent")</f>
        <v>Discount Indifferent</v>
      </c>
      <c r="AF79">
        <v>5</v>
      </c>
      <c r="AG79">
        <v>5</v>
      </c>
      <c r="AH79">
        <v>10</v>
      </c>
      <c r="AI79" t="str">
        <f>INDEX($AF$1:$AH$1,MATCH(MAX(AF79:AH79),AF79:AH79,0))</f>
        <v>Catalog_Orders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1</v>
      </c>
      <c r="AP79">
        <f>SUM(AK79:AO79)</f>
        <v>2</v>
      </c>
      <c r="AQ79" t="str">
        <f>INDEX($AK$1:$AO$1,MATCH(MAX(AK79:AO79),AK79:AO79,0))</f>
        <v>Converted_on_Camp3</v>
      </c>
      <c r="AR79">
        <v>1</v>
      </c>
      <c r="AS79" t="str">
        <f>IF(OR(AK79&gt;0, AL79&gt;0, AM79&gt;0, AN79&gt;0, AO79&gt;0), "Converted", "Not Converted")</f>
        <v>Converted</v>
      </c>
      <c r="AT79">
        <v>0</v>
      </c>
      <c r="AU79">
        <v>3</v>
      </c>
      <c r="AV79">
        <v>11</v>
      </c>
      <c r="AW79">
        <f>IF(Z79&gt;607, 4, 0)</f>
        <v>4</v>
      </c>
      <c r="AX79">
        <f>IF(AA79&gt;1.6588, 3, 0)</f>
        <v>3</v>
      </c>
      <c r="AY79">
        <f>IF(P79&gt;401, 2, 0)</f>
        <v>0</v>
      </c>
      <c r="AZ79">
        <f>IF(I79&gt;52915.77, 1, 0)</f>
        <v>1</v>
      </c>
      <c r="BA79">
        <f>SUM(AW79:AZ79)</f>
        <v>8</v>
      </c>
      <c r="BB79" t="str">
        <f>VLOOKUP(BA79,'Standard Deviations'!$L$1:$M$11,2,TRUE)</f>
        <v>Platinum</v>
      </c>
    </row>
    <row r="80" spans="1:54">
      <c r="A80">
        <v>716</v>
      </c>
      <c r="B80">
        <v>1949</v>
      </c>
      <c r="C80">
        <f>2024-B80</f>
        <v>75</v>
      </c>
      <c r="D80" t="str">
        <f>VLOOKUP(B80,Reference!$A$1:$B$125, 2)</f>
        <v>Boomers</v>
      </c>
      <c r="E80" t="s">
        <v>68</v>
      </c>
      <c r="F80" t="str">
        <f>IF(E80="High School", "No College", "College")</f>
        <v>College</v>
      </c>
      <c r="G80" t="s">
        <v>65</v>
      </c>
      <c r="H80">
        <v>67911</v>
      </c>
      <c r="I80">
        <v>67911</v>
      </c>
      <c r="J80" s="4" t="s">
        <v>61</v>
      </c>
      <c r="K80">
        <v>0</v>
      </c>
      <c r="L80">
        <v>1</v>
      </c>
      <c r="M80" t="str">
        <f>IF(OR(K80&gt;0, L80&gt;0), "Parent", "Not Parent")</f>
        <v>Parent</v>
      </c>
      <c r="N80" t="s">
        <v>124</v>
      </c>
      <c r="O80" s="8">
        <v>41916</v>
      </c>
      <c r="P80" s="9">
        <f>O80-N80</f>
        <v>135</v>
      </c>
      <c r="Q80">
        <v>63</v>
      </c>
      <c r="R80" s="9">
        <f>P80-Q80</f>
        <v>72</v>
      </c>
      <c r="S80" s="8">
        <f>O80-R80</f>
        <v>41844</v>
      </c>
      <c r="T80">
        <v>529</v>
      </c>
      <c r="U80">
        <v>0</v>
      </c>
      <c r="V80">
        <v>356</v>
      </c>
      <c r="W80">
        <v>63</v>
      </c>
      <c r="X80">
        <v>28</v>
      </c>
      <c r="Y80">
        <v>0</v>
      </c>
      <c r="Z80">
        <v>976</v>
      </c>
      <c r="AA80">
        <f>Z80/P80</f>
        <v>7.2296296296296294</v>
      </c>
      <c r="AB80" s="14" t="s">
        <v>105</v>
      </c>
      <c r="AC80" s="13" t="s">
        <v>63</v>
      </c>
      <c r="AD80">
        <v>3</v>
      </c>
      <c r="AE80" t="str">
        <f>IF(AD80&gt;3, "Prefers Discount", "Discount Indifferent")</f>
        <v>Discount Indifferent</v>
      </c>
      <c r="AF80">
        <v>11</v>
      </c>
      <c r="AG80">
        <v>6</v>
      </c>
      <c r="AH80">
        <v>7</v>
      </c>
      <c r="AI80" t="str">
        <f>INDEX($AF$1:$AH$1,MATCH(MAX(AF80:AH80),AF80:AH80,0))</f>
        <v>Store_Orders</v>
      </c>
      <c r="AJ80">
        <v>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f>SUM(AK80:AO80)</f>
        <v>0</v>
      </c>
      <c r="AQ80" t="s">
        <v>67</v>
      </c>
      <c r="AR80">
        <v>0</v>
      </c>
      <c r="AS80" t="str">
        <f>IF(OR(AK80&gt;0, AL80&gt;0, AM80&gt;0, AN80&gt;0, AO80&gt;0), "Converted", "Not Converted")</f>
        <v>Not Converted</v>
      </c>
      <c r="AT80">
        <v>0</v>
      </c>
      <c r="AU80">
        <v>3</v>
      </c>
      <c r="AV80">
        <v>11</v>
      </c>
      <c r="AW80">
        <f>IF(Z80&gt;607, 4, 0)</f>
        <v>4</v>
      </c>
      <c r="AX80">
        <f>IF(AA80&gt;1.6588, 3, 0)</f>
        <v>3</v>
      </c>
      <c r="AY80">
        <f>IF(P80&gt;401, 2, 0)</f>
        <v>0</v>
      </c>
      <c r="AZ80">
        <f>IF(I80&gt;52915.77, 1, 0)</f>
        <v>1</v>
      </c>
      <c r="BA80">
        <f>SUM(AW80:AZ80)</f>
        <v>8</v>
      </c>
      <c r="BB80" t="str">
        <f>VLOOKUP(BA80,'Standard Deviations'!$L$1:$M$11,2,TRUE)</f>
        <v>Platinum</v>
      </c>
    </row>
    <row r="81" spans="1:54">
      <c r="A81">
        <v>6544</v>
      </c>
      <c r="B81">
        <v>1949</v>
      </c>
      <c r="C81">
        <f>2024-B81</f>
        <v>75</v>
      </c>
      <c r="D81" t="str">
        <f>VLOOKUP(B81,Reference!$A$1:$B$125, 2)</f>
        <v>Boomers</v>
      </c>
      <c r="E81" t="s">
        <v>68</v>
      </c>
      <c r="F81" t="str">
        <f>IF(E81="High School", "No College", "College")</f>
        <v>College</v>
      </c>
      <c r="G81" t="s">
        <v>65</v>
      </c>
      <c r="H81">
        <v>67911</v>
      </c>
      <c r="I81">
        <v>67911</v>
      </c>
      <c r="J81" s="4" t="s">
        <v>61</v>
      </c>
      <c r="K81">
        <v>0</v>
      </c>
      <c r="L81">
        <v>1</v>
      </c>
      <c r="M81" t="str">
        <f>IF(OR(K81&gt;0, L81&gt;0), "Parent", "Not Parent")</f>
        <v>Parent</v>
      </c>
      <c r="N81" t="s">
        <v>124</v>
      </c>
      <c r="O81" s="8">
        <v>41916</v>
      </c>
      <c r="P81" s="9">
        <f>O81-N81</f>
        <v>135</v>
      </c>
      <c r="Q81">
        <v>63</v>
      </c>
      <c r="R81" s="9">
        <f>P81-Q81</f>
        <v>72</v>
      </c>
      <c r="S81" s="8">
        <f>O81-R81</f>
        <v>41844</v>
      </c>
      <c r="T81">
        <v>529</v>
      </c>
      <c r="U81">
        <v>0</v>
      </c>
      <c r="V81">
        <v>356</v>
      </c>
      <c r="W81">
        <v>63</v>
      </c>
      <c r="X81">
        <v>28</v>
      </c>
      <c r="Y81">
        <v>0</v>
      </c>
      <c r="Z81">
        <v>976</v>
      </c>
      <c r="AA81">
        <f>Z81/P81</f>
        <v>7.2296296296296294</v>
      </c>
      <c r="AB81" s="14" t="s">
        <v>105</v>
      </c>
      <c r="AC81" s="13" t="s">
        <v>63</v>
      </c>
      <c r="AD81">
        <v>3</v>
      </c>
      <c r="AE81" t="str">
        <f>IF(AD81&gt;3, "Prefers Discount", "Discount Indifferent")</f>
        <v>Discount Indifferent</v>
      </c>
      <c r="AF81">
        <v>11</v>
      </c>
      <c r="AG81">
        <v>6</v>
      </c>
      <c r="AH81">
        <v>7</v>
      </c>
      <c r="AI81" t="str">
        <f>INDEX($AF$1:$AH$1,MATCH(MAX(AF81:AH81),AF81:AH81,0))</f>
        <v>Store_Orders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f>SUM(AK81:AO81)</f>
        <v>0</v>
      </c>
      <c r="AQ81" t="s">
        <v>67</v>
      </c>
      <c r="AR81">
        <v>0</v>
      </c>
      <c r="AS81" t="str">
        <f>IF(OR(AK81&gt;0, AL81&gt;0, AM81&gt;0, AN81&gt;0, AO81&gt;0), "Converted", "Not Converted")</f>
        <v>Not Converted</v>
      </c>
      <c r="AT81">
        <v>0</v>
      </c>
      <c r="AU81">
        <v>3</v>
      </c>
      <c r="AV81">
        <v>11</v>
      </c>
      <c r="AW81">
        <f>IF(Z81&gt;607, 4, 0)</f>
        <v>4</v>
      </c>
      <c r="AX81">
        <f>IF(AA81&gt;1.6588, 3, 0)</f>
        <v>3</v>
      </c>
      <c r="AY81">
        <f>IF(P81&gt;401, 2, 0)</f>
        <v>0</v>
      </c>
      <c r="AZ81">
        <f>IF(I81&gt;52915.77, 1, 0)</f>
        <v>1</v>
      </c>
      <c r="BA81">
        <f>SUM(AW81:AZ81)</f>
        <v>8</v>
      </c>
      <c r="BB81" t="str">
        <f>VLOOKUP(BA81,'Standard Deviations'!$L$1:$M$11,2,TRUE)</f>
        <v>Platinum</v>
      </c>
    </row>
    <row r="82" spans="1:54">
      <c r="A82">
        <v>4580</v>
      </c>
      <c r="B82">
        <v>1969</v>
      </c>
      <c r="C82">
        <f>2024-B82</f>
        <v>55</v>
      </c>
      <c r="D82" t="str">
        <f>VLOOKUP(B82,Reference!$A$1:$B$125, 2)</f>
        <v>Gen X</v>
      </c>
      <c r="E82" t="s">
        <v>54</v>
      </c>
      <c r="F82" t="str">
        <f>IF(E82="High School", "No College", "College")</f>
        <v>College</v>
      </c>
      <c r="G82" t="s">
        <v>55</v>
      </c>
      <c r="H82">
        <v>75759</v>
      </c>
      <c r="I82">
        <v>75759</v>
      </c>
      <c r="J82" s="4" t="s">
        <v>56</v>
      </c>
      <c r="K82">
        <v>0</v>
      </c>
      <c r="L82">
        <v>0</v>
      </c>
      <c r="M82" t="str">
        <f>IF(OR(K82&gt;0, L82&gt;0), "Parent", "Not Parent")</f>
        <v>Not Parent</v>
      </c>
      <c r="N82" t="s">
        <v>125</v>
      </c>
      <c r="O82" s="8">
        <v>41916</v>
      </c>
      <c r="P82" s="9">
        <f>O82-N82</f>
        <v>344</v>
      </c>
      <c r="Q82" s="12">
        <v>46</v>
      </c>
      <c r="R82" s="46">
        <f>P82-Q82</f>
        <v>298</v>
      </c>
      <c r="S82" s="47">
        <f>O82-R82</f>
        <v>41618</v>
      </c>
      <c r="T82" s="12">
        <v>1394</v>
      </c>
      <c r="U82" s="12">
        <v>22</v>
      </c>
      <c r="V82" s="12">
        <v>708</v>
      </c>
      <c r="W82" s="12">
        <v>89</v>
      </c>
      <c r="X82" s="12">
        <v>91</v>
      </c>
      <c r="Y82" s="12">
        <v>182</v>
      </c>
      <c r="Z82" s="12">
        <v>2486</v>
      </c>
      <c r="AA82" s="12">
        <f>Z82/P82</f>
        <v>7.2267441860465116</v>
      </c>
      <c r="AB82" s="11" t="s">
        <v>105</v>
      </c>
      <c r="AC82" t="s">
        <v>59</v>
      </c>
      <c r="AD82">
        <v>1</v>
      </c>
      <c r="AE82" t="str">
        <f>IF(AD82&gt;3, "Prefers Discount", "Discount Indifferent")</f>
        <v>Discount Indifferent</v>
      </c>
      <c r="AF82">
        <v>9</v>
      </c>
      <c r="AG82">
        <v>9</v>
      </c>
      <c r="AH82">
        <v>7</v>
      </c>
      <c r="AI82" t="str">
        <f>INDEX($AF$1:$AH$1,MATCH(MAX(AF82:AH82),AF82:AH82,0))</f>
        <v>Store_Orders</v>
      </c>
      <c r="AJ82">
        <v>5</v>
      </c>
      <c r="AK82">
        <v>1</v>
      </c>
      <c r="AL82">
        <v>0</v>
      </c>
      <c r="AM82">
        <v>1</v>
      </c>
      <c r="AN82">
        <v>0</v>
      </c>
      <c r="AO82">
        <v>1</v>
      </c>
      <c r="AP82">
        <f>SUM(AK82:AO82)</f>
        <v>3</v>
      </c>
      <c r="AQ82" t="str">
        <f>INDEX($AK$1:$AO$1,MATCH(MAX(AK82:AO82),AK82:AO82,0))</f>
        <v>Converted_on_Camp1</v>
      </c>
      <c r="AR82">
        <v>1</v>
      </c>
      <c r="AS82" t="str">
        <f>IF(OR(AK82&gt;0, AL82&gt;0, AM82&gt;0, AN82&gt;0, AO82&gt;0), "Converted", "Not Converted")</f>
        <v>Converted</v>
      </c>
      <c r="AT82">
        <v>0</v>
      </c>
      <c r="AU82">
        <v>3</v>
      </c>
      <c r="AV82">
        <v>11</v>
      </c>
      <c r="AW82">
        <f>IF(Z82&gt;607, 4, 0)</f>
        <v>4</v>
      </c>
      <c r="AX82">
        <f>IF(AA82&gt;1.6588, 3, 0)</f>
        <v>3</v>
      </c>
      <c r="AY82">
        <f>IF(P82&gt;401, 2, 0)</f>
        <v>0</v>
      </c>
      <c r="AZ82">
        <f>IF(I82&gt;52915.77, 1, 0)</f>
        <v>1</v>
      </c>
      <c r="BA82">
        <f>SUM(AW82:AZ82)</f>
        <v>8</v>
      </c>
      <c r="BB82" t="str">
        <f>VLOOKUP(BA82,'Standard Deviations'!$L$1:$M$11,2,TRUE)</f>
        <v>Platinum</v>
      </c>
    </row>
    <row r="83" spans="1:54">
      <c r="A83">
        <v>10129</v>
      </c>
      <c r="B83">
        <v>1966</v>
      </c>
      <c r="C83">
        <f>2024-B83</f>
        <v>58</v>
      </c>
      <c r="D83" t="str">
        <f>VLOOKUP(B83,Reference!$A$1:$B$125, 2)</f>
        <v>Gen X</v>
      </c>
      <c r="E83" t="s">
        <v>54</v>
      </c>
      <c r="F83" t="str">
        <f>IF(E83="High School", "No College", "College")</f>
        <v>College</v>
      </c>
      <c r="G83" t="s">
        <v>65</v>
      </c>
      <c r="H83">
        <v>82427</v>
      </c>
      <c r="I83">
        <v>82427</v>
      </c>
      <c r="J83" s="4" t="s">
        <v>56</v>
      </c>
      <c r="K83">
        <v>0</v>
      </c>
      <c r="L83">
        <v>0</v>
      </c>
      <c r="M83" t="str">
        <f>IF(OR(K83&gt;0, L83&gt;0), "Parent", "Not Parent")</f>
        <v>Not Parent</v>
      </c>
      <c r="N83" t="s">
        <v>126</v>
      </c>
      <c r="O83" s="8">
        <v>41916</v>
      </c>
      <c r="P83" s="9">
        <f>O83-N83</f>
        <v>206</v>
      </c>
      <c r="Q83">
        <v>35</v>
      </c>
      <c r="R83" s="9">
        <f>P83-Q83</f>
        <v>171</v>
      </c>
      <c r="S83" s="8">
        <f>O83-R83</f>
        <v>41745</v>
      </c>
      <c r="T83">
        <v>482</v>
      </c>
      <c r="U83">
        <v>147</v>
      </c>
      <c r="V83">
        <v>509</v>
      </c>
      <c r="W83">
        <v>104</v>
      </c>
      <c r="X83">
        <v>107</v>
      </c>
      <c r="Y83">
        <v>107</v>
      </c>
      <c r="Z83">
        <v>1456</v>
      </c>
      <c r="AA83">
        <f>Z83/P83</f>
        <v>7.0679611650485441</v>
      </c>
      <c r="AB83" s="11" t="s">
        <v>105</v>
      </c>
      <c r="AC83" t="s">
        <v>59</v>
      </c>
      <c r="AD83">
        <v>1</v>
      </c>
      <c r="AE83" t="str">
        <f>IF(AD83&gt;3, "Prefers Discount", "Discount Indifferent")</f>
        <v>Discount Indifferent</v>
      </c>
      <c r="AF83">
        <v>12</v>
      </c>
      <c r="AG83">
        <v>3</v>
      </c>
      <c r="AH83">
        <v>5</v>
      </c>
      <c r="AI83" t="str">
        <f>INDEX($AF$1:$AH$1,MATCH(MAX(AF83:AH83),AF83:AH83,0))</f>
        <v>Store_Orders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f>SUM(AK83:AO83)</f>
        <v>1</v>
      </c>
      <c r="AQ83" t="str">
        <f>INDEX($AK$1:$AO$1,MATCH(MAX(AK83:AO83),AK83:AO83,0))</f>
        <v>Converted_on_Camp5</v>
      </c>
      <c r="AR83">
        <v>1</v>
      </c>
      <c r="AS83" t="str">
        <f>IF(OR(AK83&gt;0, AL83&gt;0, AM83&gt;0, AN83&gt;0, AO83&gt;0), "Converted", "Not Converted")</f>
        <v>Converted</v>
      </c>
      <c r="AT83">
        <v>0</v>
      </c>
      <c r="AU83">
        <v>3</v>
      </c>
      <c r="AV83">
        <v>11</v>
      </c>
      <c r="AW83">
        <f>IF(Z83&gt;607, 4, 0)</f>
        <v>4</v>
      </c>
      <c r="AX83">
        <f>IF(AA83&gt;1.6588, 3, 0)</f>
        <v>3</v>
      </c>
      <c r="AY83">
        <f>IF(P83&gt;401, 2, 0)</f>
        <v>0</v>
      </c>
      <c r="AZ83">
        <f>IF(I83&gt;52915.77, 1, 0)</f>
        <v>1</v>
      </c>
      <c r="BA83">
        <f>SUM(AW83:AZ83)</f>
        <v>8</v>
      </c>
      <c r="BB83" t="str">
        <f>VLOOKUP(BA83,'Standard Deviations'!$L$1:$M$11,2,TRUE)</f>
        <v>Platinum</v>
      </c>
    </row>
    <row r="84" spans="1:54">
      <c r="A84">
        <v>6457</v>
      </c>
      <c r="B84">
        <v>1976</v>
      </c>
      <c r="C84">
        <f>2024-B84</f>
        <v>48</v>
      </c>
      <c r="D84" t="str">
        <f>VLOOKUP(B84,Reference!$A$1:$B$125, 2)</f>
        <v>Gen X</v>
      </c>
      <c r="E84" t="s">
        <v>54</v>
      </c>
      <c r="F84" t="str">
        <f>IF(E84="High School", "No College", "College")</f>
        <v>College</v>
      </c>
      <c r="G84" t="s">
        <v>71</v>
      </c>
      <c r="H84">
        <v>64892</v>
      </c>
      <c r="I84">
        <v>64892</v>
      </c>
      <c r="J84" s="4" t="s">
        <v>61</v>
      </c>
      <c r="K84">
        <v>0</v>
      </c>
      <c r="L84">
        <v>1</v>
      </c>
      <c r="M84" t="str">
        <f>IF(OR(K84&gt;0, L84&gt;0), "Parent", "Not Parent")</f>
        <v>Parent</v>
      </c>
      <c r="N84" t="s">
        <v>69</v>
      </c>
      <c r="O84" s="8">
        <v>41916</v>
      </c>
      <c r="P84" s="9">
        <f>O84-N84</f>
        <v>128</v>
      </c>
      <c r="Q84">
        <v>77</v>
      </c>
      <c r="R84" s="9">
        <f>P84-Q84</f>
        <v>51</v>
      </c>
      <c r="S84" s="8">
        <f>O84-R84</f>
        <v>41865</v>
      </c>
      <c r="T84">
        <v>527</v>
      </c>
      <c r="U84">
        <v>24</v>
      </c>
      <c r="V84">
        <v>230</v>
      </c>
      <c r="W84">
        <v>32</v>
      </c>
      <c r="X84">
        <v>24</v>
      </c>
      <c r="Y84">
        <v>65</v>
      </c>
      <c r="Z84">
        <v>902</v>
      </c>
      <c r="AA84">
        <f>Z84/P84</f>
        <v>7.046875</v>
      </c>
      <c r="AB84" s="14" t="s">
        <v>105</v>
      </c>
      <c r="AC84" s="13" t="s">
        <v>63</v>
      </c>
      <c r="AD84">
        <v>2</v>
      </c>
      <c r="AE84" t="str">
        <f>IF(AD84&gt;3, "Prefers Discount", "Discount Indifferent")</f>
        <v>Discount Indifferent</v>
      </c>
      <c r="AF84">
        <v>12</v>
      </c>
      <c r="AG84">
        <v>6</v>
      </c>
      <c r="AH84">
        <v>4</v>
      </c>
      <c r="AI84" t="str">
        <f>INDEX($AF$1:$AH$1,MATCH(MAX(AF84:AH84),AF84:AH84,0))</f>
        <v>Store_Orders</v>
      </c>
      <c r="AJ84">
        <v>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f>SUM(AK84:AO84)</f>
        <v>0</v>
      </c>
      <c r="AQ84" t="s">
        <v>67</v>
      </c>
      <c r="AR84">
        <v>0</v>
      </c>
      <c r="AS84" t="str">
        <f>IF(OR(AK84&gt;0, AL84&gt;0, AM84&gt;0, AN84&gt;0, AO84&gt;0), "Converted", "Not Converted")</f>
        <v>Not Converted</v>
      </c>
      <c r="AT84">
        <v>0</v>
      </c>
      <c r="AU84">
        <v>3</v>
      </c>
      <c r="AV84">
        <v>11</v>
      </c>
      <c r="AW84">
        <f>IF(Z84&gt;607, 4, 0)</f>
        <v>4</v>
      </c>
      <c r="AX84">
        <f>IF(AA84&gt;1.6588, 3, 0)</f>
        <v>3</v>
      </c>
      <c r="AY84">
        <f>IF(P84&gt;401, 2, 0)</f>
        <v>0</v>
      </c>
      <c r="AZ84">
        <f>IF(I84&gt;52915.77, 1, 0)</f>
        <v>1</v>
      </c>
      <c r="BA84">
        <f>SUM(AW84:AZ84)</f>
        <v>8</v>
      </c>
      <c r="BB84" t="str">
        <f>VLOOKUP(BA84,'Standard Deviations'!$L$1:$M$11,2,TRUE)</f>
        <v>Platinum</v>
      </c>
    </row>
    <row r="85" spans="1:54">
      <c r="A85">
        <v>4790</v>
      </c>
      <c r="B85">
        <v>1958</v>
      </c>
      <c r="C85">
        <f>2024-B85</f>
        <v>66</v>
      </c>
      <c r="D85" t="str">
        <f>VLOOKUP(B85,Reference!$A$1:$B$125, 2)</f>
        <v>Boomers</v>
      </c>
      <c r="E85" t="s">
        <v>54</v>
      </c>
      <c r="F85" t="str">
        <f>IF(E85="High School", "No College", "College")</f>
        <v>College</v>
      </c>
      <c r="G85" t="s">
        <v>71</v>
      </c>
      <c r="H85">
        <v>79803</v>
      </c>
      <c r="I85">
        <v>79803</v>
      </c>
      <c r="J85" s="4" t="s">
        <v>56</v>
      </c>
      <c r="K85">
        <v>0</v>
      </c>
      <c r="L85">
        <v>1</v>
      </c>
      <c r="M85" t="str">
        <f>IF(OR(K85&gt;0, L85&gt;0), "Parent", "Not Parent")</f>
        <v>Parent</v>
      </c>
      <c r="N85" t="s">
        <v>127</v>
      </c>
      <c r="O85" s="8">
        <v>41916</v>
      </c>
      <c r="P85" s="9">
        <f>O85-N85</f>
        <v>124</v>
      </c>
      <c r="Q85">
        <v>54</v>
      </c>
      <c r="R85" s="9">
        <f>P85-Q85</f>
        <v>70</v>
      </c>
      <c r="S85" s="8">
        <f>O85-R85</f>
        <v>41846</v>
      </c>
      <c r="T85">
        <v>574</v>
      </c>
      <c r="U85">
        <v>8</v>
      </c>
      <c r="V85">
        <v>216</v>
      </c>
      <c r="W85">
        <v>21</v>
      </c>
      <c r="X85">
        <v>16</v>
      </c>
      <c r="Y85">
        <v>33</v>
      </c>
      <c r="Z85">
        <v>868</v>
      </c>
      <c r="AA85">
        <f>Z85/P85</f>
        <v>7</v>
      </c>
      <c r="AB85" s="14" t="s">
        <v>105</v>
      </c>
      <c r="AC85" s="13" t="s">
        <v>63</v>
      </c>
      <c r="AD85">
        <v>1</v>
      </c>
      <c r="AE85" t="str">
        <f>IF(AD85&gt;3, "Prefers Discount", "Discount Indifferent")</f>
        <v>Discount Indifferent</v>
      </c>
      <c r="AF85">
        <v>5</v>
      </c>
      <c r="AG85">
        <v>4</v>
      </c>
      <c r="AH85">
        <v>3</v>
      </c>
      <c r="AI85" t="str">
        <f>INDEX($AF$1:$AH$1,MATCH(MAX(AF85:AH85),AF85:AH85,0))</f>
        <v>Store_Orders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f>SUM(AK85:AO85)</f>
        <v>0</v>
      </c>
      <c r="AQ85" t="s">
        <v>67</v>
      </c>
      <c r="AR85">
        <v>0</v>
      </c>
      <c r="AS85" t="str">
        <f>IF(OR(AK85&gt;0, AL85&gt;0, AM85&gt;0, AN85&gt;0, AO85&gt;0), "Converted", "Not Converted")</f>
        <v>Not Converted</v>
      </c>
      <c r="AT85">
        <v>0</v>
      </c>
      <c r="AU85">
        <v>3</v>
      </c>
      <c r="AV85">
        <v>11</v>
      </c>
      <c r="AW85">
        <f>IF(Z85&gt;607, 4, 0)</f>
        <v>4</v>
      </c>
      <c r="AX85">
        <f>IF(AA85&gt;1.6588, 3, 0)</f>
        <v>3</v>
      </c>
      <c r="AY85">
        <f>IF(P85&gt;401, 2, 0)</f>
        <v>0</v>
      </c>
      <c r="AZ85">
        <f>IF(I85&gt;52915.77, 1, 0)</f>
        <v>1</v>
      </c>
      <c r="BA85">
        <f>SUM(AW85:AZ85)</f>
        <v>8</v>
      </c>
      <c r="BB85" t="str">
        <f>VLOOKUP(BA85,'Standard Deviations'!$L$1:$M$11,2,TRUE)</f>
        <v>Platinum</v>
      </c>
    </row>
    <row r="86" spans="1:54">
      <c r="A86">
        <v>1065</v>
      </c>
      <c r="B86">
        <v>1963</v>
      </c>
      <c r="C86">
        <f>2024-B86</f>
        <v>61</v>
      </c>
      <c r="D86" t="str">
        <f>VLOOKUP(B86,Reference!$A$1:$B$125, 2)</f>
        <v>Boomers</v>
      </c>
      <c r="E86" t="s">
        <v>54</v>
      </c>
      <c r="F86" t="str">
        <f>IF(E86="High School", "No College", "College")</f>
        <v>College</v>
      </c>
      <c r="G86" t="s">
        <v>60</v>
      </c>
      <c r="H86">
        <v>80695</v>
      </c>
      <c r="I86">
        <v>80695</v>
      </c>
      <c r="J86" s="4" t="s">
        <v>56</v>
      </c>
      <c r="K86">
        <v>0</v>
      </c>
      <c r="L86">
        <v>0</v>
      </c>
      <c r="M86" t="str">
        <f>IF(OR(K86&gt;0, L86&gt;0), "Parent", "Not Parent")</f>
        <v>Not Parent</v>
      </c>
      <c r="N86" t="s">
        <v>128</v>
      </c>
      <c r="O86" s="8">
        <v>41916</v>
      </c>
      <c r="P86" s="9">
        <f>O86-N86</f>
        <v>279</v>
      </c>
      <c r="Q86">
        <v>85</v>
      </c>
      <c r="R86" s="9">
        <f>P86-Q86</f>
        <v>194</v>
      </c>
      <c r="S86" s="8">
        <f>O86-R86</f>
        <v>41722</v>
      </c>
      <c r="T86">
        <v>557</v>
      </c>
      <c r="U86">
        <v>129</v>
      </c>
      <c r="V86">
        <v>984</v>
      </c>
      <c r="W86">
        <v>193</v>
      </c>
      <c r="X86">
        <v>37</v>
      </c>
      <c r="Y86">
        <v>18</v>
      </c>
      <c r="Z86">
        <v>1918</v>
      </c>
      <c r="AA86">
        <f>Z86/P86</f>
        <v>6.8745519713261647</v>
      </c>
      <c r="AB86" s="14" t="s">
        <v>105</v>
      </c>
      <c r="AC86" s="13" t="s">
        <v>63</v>
      </c>
      <c r="AD86">
        <v>1</v>
      </c>
      <c r="AE86" t="str">
        <f>IF(AD86&gt;3, "Prefers Discount", "Discount Indifferent")</f>
        <v>Discount Indifferent</v>
      </c>
      <c r="AF86">
        <v>5</v>
      </c>
      <c r="AG86">
        <v>5</v>
      </c>
      <c r="AH86">
        <v>8</v>
      </c>
      <c r="AI86" t="str">
        <f>INDEX($AF$1:$AH$1,MATCH(MAX(AF86:AH86),AF86:AH86,0))</f>
        <v>Catalog_Orders</v>
      </c>
      <c r="AJ86">
        <v>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f>SUM(AK86:AO86)</f>
        <v>0</v>
      </c>
      <c r="AQ86" t="s">
        <v>67</v>
      </c>
      <c r="AR86">
        <v>0</v>
      </c>
      <c r="AS86" t="str">
        <f>IF(OR(AK86&gt;0, AL86&gt;0, AM86&gt;0, AN86&gt;0, AO86&gt;0), "Converted", "Not Converted")</f>
        <v>Not Converted</v>
      </c>
      <c r="AT86">
        <v>0</v>
      </c>
      <c r="AU86">
        <v>3</v>
      </c>
      <c r="AV86">
        <v>11</v>
      </c>
      <c r="AW86">
        <f>IF(Z86&gt;607, 4, 0)</f>
        <v>4</v>
      </c>
      <c r="AX86">
        <f>IF(AA86&gt;1.6588, 3, 0)</f>
        <v>3</v>
      </c>
      <c r="AY86">
        <f>IF(P86&gt;401, 2, 0)</f>
        <v>0</v>
      </c>
      <c r="AZ86">
        <f>IF(I86&gt;52915.77, 1, 0)</f>
        <v>1</v>
      </c>
      <c r="BA86">
        <f>SUM(AW86:AZ86)</f>
        <v>8</v>
      </c>
      <c r="BB86" t="str">
        <f>VLOOKUP(BA86,'Standard Deviations'!$L$1:$M$11,2,TRUE)</f>
        <v>Platinum</v>
      </c>
    </row>
    <row r="87" spans="1:54">
      <c r="A87">
        <v>1592</v>
      </c>
      <c r="B87">
        <v>1970</v>
      </c>
      <c r="C87">
        <f>2024-B87</f>
        <v>54</v>
      </c>
      <c r="D87" t="str">
        <f>VLOOKUP(B87,Reference!$A$1:$B$125, 2)</f>
        <v>Gen X</v>
      </c>
      <c r="E87" t="s">
        <v>54</v>
      </c>
      <c r="F87" t="str">
        <f>IF(E87="High School", "No College", "College")</f>
        <v>College</v>
      </c>
      <c r="G87" t="s">
        <v>55</v>
      </c>
      <c r="H87">
        <v>90765</v>
      </c>
      <c r="I87">
        <v>90765</v>
      </c>
      <c r="J87" s="4" t="s">
        <v>56</v>
      </c>
      <c r="K87">
        <v>0</v>
      </c>
      <c r="L87">
        <v>0</v>
      </c>
      <c r="M87" t="str">
        <f>IF(OR(K87&gt;0, L87&gt;0), "Parent", "Not Parent")</f>
        <v>Not Parent</v>
      </c>
      <c r="N87" t="s">
        <v>129</v>
      </c>
      <c r="O87" s="8">
        <v>41916</v>
      </c>
      <c r="P87" s="9">
        <f>O87-N87</f>
        <v>253</v>
      </c>
      <c r="Q87">
        <v>25</v>
      </c>
      <c r="R87" s="9">
        <f>P87-Q87</f>
        <v>228</v>
      </c>
      <c r="S87" s="8">
        <f>O87-R87</f>
        <v>41688</v>
      </c>
      <c r="T87">
        <v>547</v>
      </c>
      <c r="U87">
        <v>99</v>
      </c>
      <c r="V87">
        <v>812</v>
      </c>
      <c r="W87">
        <v>151</v>
      </c>
      <c r="X87">
        <v>82</v>
      </c>
      <c r="Y87">
        <v>33</v>
      </c>
      <c r="Z87">
        <v>1724</v>
      </c>
      <c r="AA87">
        <f>Z87/P87</f>
        <v>6.8142292490118574</v>
      </c>
      <c r="AB87" s="11" t="s">
        <v>105</v>
      </c>
      <c r="AC87" t="s">
        <v>59</v>
      </c>
      <c r="AD87">
        <v>0</v>
      </c>
      <c r="AE87" t="str">
        <f>IF(AD87&gt;3, "Prefers Discount", "Discount Indifferent")</f>
        <v>Discount Indifferent</v>
      </c>
      <c r="AF87">
        <v>5</v>
      </c>
      <c r="AG87">
        <v>4</v>
      </c>
      <c r="AH87">
        <v>6</v>
      </c>
      <c r="AI87" t="str">
        <f>INDEX($AF$1:$AH$1,MATCH(MAX(AF87:AH87),AF87:AH87,0))</f>
        <v>Catalog_Orders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1</v>
      </c>
      <c r="AP87">
        <f>SUM(AK87:AO87)</f>
        <v>2</v>
      </c>
      <c r="AQ87" t="str">
        <f>INDEX($AK$1:$AO$1,MATCH(MAX(AK87:AO87),AK87:AO87,0))</f>
        <v>Converted_on_Camp1</v>
      </c>
      <c r="AR87">
        <v>1</v>
      </c>
      <c r="AS87" t="str">
        <f>IF(OR(AK87&gt;0, AL87&gt;0, AM87&gt;0, AN87&gt;0, AO87&gt;0), "Converted", "Not Converted")</f>
        <v>Converted</v>
      </c>
      <c r="AT87">
        <v>0</v>
      </c>
      <c r="AU87">
        <v>3</v>
      </c>
      <c r="AV87">
        <v>11</v>
      </c>
      <c r="AW87">
        <f>IF(Z87&gt;607, 4, 0)</f>
        <v>4</v>
      </c>
      <c r="AX87">
        <f>IF(AA87&gt;1.6588, 3, 0)</f>
        <v>3</v>
      </c>
      <c r="AY87">
        <f>IF(P87&gt;401, 2, 0)</f>
        <v>0</v>
      </c>
      <c r="AZ87">
        <f>IF(I87&gt;52915.77, 1, 0)</f>
        <v>1</v>
      </c>
      <c r="BA87">
        <f>SUM(AW87:AZ87)</f>
        <v>8</v>
      </c>
      <c r="BB87" t="str">
        <f>VLOOKUP(BA87,'Standard Deviations'!$L$1:$M$11,2,TRUE)</f>
        <v>Platinum</v>
      </c>
    </row>
    <row r="88" spans="1:54">
      <c r="A88">
        <v>202</v>
      </c>
      <c r="B88">
        <v>1948</v>
      </c>
      <c r="C88">
        <f>2024-B88</f>
        <v>76</v>
      </c>
      <c r="D88" t="str">
        <f>VLOOKUP(B88,Reference!$A$1:$B$125, 2)</f>
        <v>Boomers</v>
      </c>
      <c r="E88" t="s">
        <v>68</v>
      </c>
      <c r="F88" t="str">
        <f>IF(E88="High School", "No College", "College")</f>
        <v>College</v>
      </c>
      <c r="G88" t="s">
        <v>89</v>
      </c>
      <c r="H88">
        <v>82032</v>
      </c>
      <c r="I88">
        <v>82032</v>
      </c>
      <c r="J88" s="4" t="s">
        <v>56</v>
      </c>
      <c r="K88">
        <v>0</v>
      </c>
      <c r="L88">
        <v>0</v>
      </c>
      <c r="M88" t="str">
        <f>IF(OR(K88&gt;0, L88&gt;0), "Parent", "Not Parent")</f>
        <v>Not Parent</v>
      </c>
      <c r="N88" t="s">
        <v>130</v>
      </c>
      <c r="O88" s="8">
        <v>41916</v>
      </c>
      <c r="P88" s="9">
        <f>O88-N88</f>
        <v>182</v>
      </c>
      <c r="Q88">
        <v>54</v>
      </c>
      <c r="R88" s="9">
        <f>P88-Q88</f>
        <v>128</v>
      </c>
      <c r="S88" s="8">
        <f>O88-R88</f>
        <v>41788</v>
      </c>
      <c r="T88">
        <v>332</v>
      </c>
      <c r="U88">
        <v>194</v>
      </c>
      <c r="V88">
        <v>377</v>
      </c>
      <c r="W88">
        <v>149</v>
      </c>
      <c r="X88">
        <v>125</v>
      </c>
      <c r="Y88">
        <v>57</v>
      </c>
      <c r="Z88">
        <v>1234</v>
      </c>
      <c r="AA88">
        <f>Z88/P88</f>
        <v>6.7802197802197801</v>
      </c>
      <c r="AB88" s="14" t="s">
        <v>105</v>
      </c>
      <c r="AC88" s="13" t="s">
        <v>63</v>
      </c>
      <c r="AD88">
        <v>0</v>
      </c>
      <c r="AE88" t="str">
        <f>IF(AD88&gt;3, "Prefers Discount", "Discount Indifferent")</f>
        <v>Discount Indifferent</v>
      </c>
      <c r="AF88">
        <v>7</v>
      </c>
      <c r="AG88">
        <v>4</v>
      </c>
      <c r="AH88">
        <v>6</v>
      </c>
      <c r="AI88" t="str">
        <f>INDEX($AF$1:$AH$1,MATCH(MAX(AF88:AH88),AF88:AH88,0))</f>
        <v>Store_Orders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f>SUM(AK88:AO88)</f>
        <v>0</v>
      </c>
      <c r="AQ88" t="s">
        <v>67</v>
      </c>
      <c r="AR88">
        <v>0</v>
      </c>
      <c r="AS88" t="str">
        <f>IF(OR(AK88&gt;0, AL88&gt;0, AM88&gt;0, AN88&gt;0, AO88&gt;0), "Converted", "Not Converted")</f>
        <v>Not Converted</v>
      </c>
      <c r="AT88">
        <v>0</v>
      </c>
      <c r="AU88">
        <v>3</v>
      </c>
      <c r="AV88">
        <v>11</v>
      </c>
      <c r="AW88">
        <f>IF(Z88&gt;607, 4, 0)</f>
        <v>4</v>
      </c>
      <c r="AX88">
        <f>IF(AA88&gt;1.6588, 3, 0)</f>
        <v>3</v>
      </c>
      <c r="AY88">
        <f>IF(P88&gt;401, 2, 0)</f>
        <v>0</v>
      </c>
      <c r="AZ88">
        <f>IF(I88&gt;52915.77, 1, 0)</f>
        <v>1</v>
      </c>
      <c r="BA88">
        <f>SUM(AW88:AZ88)</f>
        <v>8</v>
      </c>
      <c r="BB88" t="str">
        <f>VLOOKUP(BA88,'Standard Deviations'!$L$1:$M$11,2,TRUE)</f>
        <v>Platinum</v>
      </c>
    </row>
    <row r="89" spans="1:54">
      <c r="A89">
        <v>9589</v>
      </c>
      <c r="B89">
        <v>1948</v>
      </c>
      <c r="C89">
        <f>2024-B89</f>
        <v>76</v>
      </c>
      <c r="D89" t="str">
        <f>VLOOKUP(B89,Reference!$A$1:$B$125, 2)</f>
        <v>Boomers</v>
      </c>
      <c r="E89" t="s">
        <v>68</v>
      </c>
      <c r="F89" t="str">
        <f>IF(E89="High School", "No College", "College")</f>
        <v>College</v>
      </c>
      <c r="G89" t="s">
        <v>89</v>
      </c>
      <c r="H89">
        <v>82032</v>
      </c>
      <c r="I89">
        <v>82032</v>
      </c>
      <c r="J89" s="4" t="s">
        <v>56</v>
      </c>
      <c r="K89">
        <v>0</v>
      </c>
      <c r="L89">
        <v>0</v>
      </c>
      <c r="M89" t="str">
        <f>IF(OR(K89&gt;0, L89&gt;0), "Parent", "Not Parent")</f>
        <v>Not Parent</v>
      </c>
      <c r="N89" t="s">
        <v>130</v>
      </c>
      <c r="O89" s="8">
        <v>41916</v>
      </c>
      <c r="P89" s="9">
        <f>O89-N89</f>
        <v>182</v>
      </c>
      <c r="Q89">
        <v>54</v>
      </c>
      <c r="R89" s="9">
        <f>P89-Q89</f>
        <v>128</v>
      </c>
      <c r="S89" s="8">
        <f>O89-R89</f>
        <v>41788</v>
      </c>
      <c r="T89">
        <v>332</v>
      </c>
      <c r="U89">
        <v>194</v>
      </c>
      <c r="V89">
        <v>377</v>
      </c>
      <c r="W89">
        <v>149</v>
      </c>
      <c r="X89">
        <v>125</v>
      </c>
      <c r="Y89">
        <v>57</v>
      </c>
      <c r="Z89">
        <v>1234</v>
      </c>
      <c r="AA89">
        <f>Z89/P89</f>
        <v>6.7802197802197801</v>
      </c>
      <c r="AB89" s="14" t="s">
        <v>105</v>
      </c>
      <c r="AC89" s="13" t="s">
        <v>63</v>
      </c>
      <c r="AD89">
        <v>0</v>
      </c>
      <c r="AE89" t="str">
        <f>IF(AD89&gt;3, "Prefers Discount", "Discount Indifferent")</f>
        <v>Discount Indifferent</v>
      </c>
      <c r="AF89">
        <v>7</v>
      </c>
      <c r="AG89">
        <v>4</v>
      </c>
      <c r="AH89">
        <v>6</v>
      </c>
      <c r="AI89" t="str">
        <f>INDEX($AF$1:$AH$1,MATCH(MAX(AF89:AH89),AF89:AH89,0))</f>
        <v>Store_Orders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f>SUM(AK89:AO89)</f>
        <v>0</v>
      </c>
      <c r="AQ89" t="s">
        <v>67</v>
      </c>
      <c r="AR89">
        <v>0</v>
      </c>
      <c r="AS89" t="str">
        <f>IF(OR(AK89&gt;0, AL89&gt;0, AM89&gt;0, AN89&gt;0, AO89&gt;0), "Converted", "Not Converted")</f>
        <v>Not Converted</v>
      </c>
      <c r="AT89">
        <v>0</v>
      </c>
      <c r="AU89">
        <v>3</v>
      </c>
      <c r="AV89">
        <v>11</v>
      </c>
      <c r="AW89">
        <f>IF(Z89&gt;607, 4, 0)</f>
        <v>4</v>
      </c>
      <c r="AX89">
        <f>IF(AA89&gt;1.6588, 3, 0)</f>
        <v>3</v>
      </c>
      <c r="AY89">
        <f>IF(P89&gt;401, 2, 0)</f>
        <v>0</v>
      </c>
      <c r="AZ89">
        <f>IF(I89&gt;52915.77, 1, 0)</f>
        <v>1</v>
      </c>
      <c r="BA89">
        <f>SUM(AW89:AZ89)</f>
        <v>8</v>
      </c>
      <c r="BB89" t="str">
        <f>VLOOKUP(BA89,'Standard Deviations'!$L$1:$M$11,2,TRUE)</f>
        <v>Platinum</v>
      </c>
    </row>
    <row r="90" spans="1:54">
      <c r="A90">
        <v>569</v>
      </c>
      <c r="B90">
        <v>1991</v>
      </c>
      <c r="C90">
        <f>2024-B90</f>
        <v>33</v>
      </c>
      <c r="D90" t="str">
        <f>VLOOKUP(B90,Reference!$A$1:$B$125, 2)</f>
        <v>Millennials</v>
      </c>
      <c r="E90" t="s">
        <v>54</v>
      </c>
      <c r="F90" t="str">
        <f>IF(E90="High School", "No College", "College")</f>
        <v>College</v>
      </c>
      <c r="G90" t="s">
        <v>60</v>
      </c>
      <c r="H90">
        <v>90273</v>
      </c>
      <c r="I90">
        <v>90273</v>
      </c>
      <c r="J90" s="4" t="s">
        <v>56</v>
      </c>
      <c r="K90">
        <v>0</v>
      </c>
      <c r="L90">
        <v>0</v>
      </c>
      <c r="M90" t="str">
        <f>IF(OR(K90&gt;0, L90&gt;0), "Parent", "Not Parent")</f>
        <v>Not Parent</v>
      </c>
      <c r="N90" t="s">
        <v>131</v>
      </c>
      <c r="O90" s="8">
        <v>41916</v>
      </c>
      <c r="P90" s="9">
        <f>O90-N90</f>
        <v>294</v>
      </c>
      <c r="Q90">
        <v>32</v>
      </c>
      <c r="R90" s="9">
        <f>P90-Q90</f>
        <v>262</v>
      </c>
      <c r="S90" s="8">
        <f>O90-R90</f>
        <v>41654</v>
      </c>
      <c r="T90">
        <v>704</v>
      </c>
      <c r="U90">
        <v>129</v>
      </c>
      <c r="V90">
        <v>853</v>
      </c>
      <c r="W90">
        <v>120</v>
      </c>
      <c r="X90">
        <v>74</v>
      </c>
      <c r="Y90">
        <v>111</v>
      </c>
      <c r="Z90">
        <v>1991</v>
      </c>
      <c r="AA90">
        <f>Z90/P90</f>
        <v>6.7721088435374153</v>
      </c>
      <c r="AB90" s="11" t="s">
        <v>105</v>
      </c>
      <c r="AC90" t="s">
        <v>59</v>
      </c>
      <c r="AD90">
        <v>1</v>
      </c>
      <c r="AE90" t="str">
        <f>IF(AD90&gt;3, "Prefers Discount", "Discount Indifferent")</f>
        <v>Discount Indifferent</v>
      </c>
      <c r="AF90">
        <v>7</v>
      </c>
      <c r="AG90">
        <v>5</v>
      </c>
      <c r="AH90">
        <v>6</v>
      </c>
      <c r="AI90" t="str">
        <f>INDEX($AF$1:$AH$1,MATCH(MAX(AF90:AH90),AF90:AH90,0))</f>
        <v>Store_Orders</v>
      </c>
      <c r="AJ90">
        <v>2</v>
      </c>
      <c r="AK90">
        <v>1</v>
      </c>
      <c r="AL90">
        <v>0</v>
      </c>
      <c r="AM90">
        <v>0</v>
      </c>
      <c r="AN90">
        <v>1</v>
      </c>
      <c r="AO90">
        <v>1</v>
      </c>
      <c r="AP90">
        <f>SUM(AK90:AO90)</f>
        <v>3</v>
      </c>
      <c r="AQ90" t="str">
        <f>INDEX($AK$1:$AO$1,MATCH(MAX(AK90:AO90),AK90:AO90,0))</f>
        <v>Converted_on_Camp1</v>
      </c>
      <c r="AR90">
        <v>1</v>
      </c>
      <c r="AS90" t="str">
        <f>IF(OR(AK90&gt;0, AL90&gt;0, AM90&gt;0, AN90&gt;0, AO90&gt;0), "Converted", "Not Converted")</f>
        <v>Converted</v>
      </c>
      <c r="AT90">
        <v>0</v>
      </c>
      <c r="AU90">
        <v>3</v>
      </c>
      <c r="AV90">
        <v>11</v>
      </c>
      <c r="AW90">
        <f>IF(Z90&gt;607, 4, 0)</f>
        <v>4</v>
      </c>
      <c r="AX90">
        <f>IF(AA90&gt;1.6588, 3, 0)</f>
        <v>3</v>
      </c>
      <c r="AY90">
        <f>IF(P90&gt;401, 2, 0)</f>
        <v>0</v>
      </c>
      <c r="AZ90">
        <f>IF(I90&gt;52915.77, 1, 0)</f>
        <v>1</v>
      </c>
      <c r="BA90">
        <f>SUM(AW90:AZ90)</f>
        <v>8</v>
      </c>
      <c r="BB90" t="str">
        <f>VLOOKUP(BA90,'Standard Deviations'!$L$1:$M$11,2,TRUE)</f>
        <v>Platinum</v>
      </c>
    </row>
    <row r="91" spans="1:54">
      <c r="A91">
        <v>4138</v>
      </c>
      <c r="B91">
        <v>1962</v>
      </c>
      <c r="C91">
        <f>2024-B91</f>
        <v>62</v>
      </c>
      <c r="D91" t="str">
        <f>VLOOKUP(B91,Reference!$A$1:$B$125, 2)</f>
        <v>Boomers</v>
      </c>
      <c r="E91" t="s">
        <v>54</v>
      </c>
      <c r="F91" t="str">
        <f>IF(E91="High School", "No College", "College")</f>
        <v>College</v>
      </c>
      <c r="G91" t="s">
        <v>60</v>
      </c>
      <c r="H91">
        <v>76624</v>
      </c>
      <c r="I91">
        <v>76624</v>
      </c>
      <c r="J91" s="4" t="s">
        <v>56</v>
      </c>
      <c r="K91">
        <v>0</v>
      </c>
      <c r="L91">
        <v>1</v>
      </c>
      <c r="M91" t="str">
        <f>IF(OR(K91&gt;0, L91&gt;0), "Parent", "Not Parent")</f>
        <v>Parent</v>
      </c>
      <c r="N91" t="s">
        <v>122</v>
      </c>
      <c r="O91" s="8">
        <v>41916</v>
      </c>
      <c r="P91" s="9">
        <f>O91-N91</f>
        <v>133</v>
      </c>
      <c r="Q91">
        <v>68</v>
      </c>
      <c r="R91" s="9">
        <f>P91-Q91</f>
        <v>65</v>
      </c>
      <c r="S91" s="8">
        <f>O91-R91</f>
        <v>41851</v>
      </c>
      <c r="T91">
        <v>411</v>
      </c>
      <c r="U91">
        <v>106</v>
      </c>
      <c r="V91">
        <v>147</v>
      </c>
      <c r="W91">
        <v>54</v>
      </c>
      <c r="X91">
        <v>115</v>
      </c>
      <c r="Y91">
        <v>66</v>
      </c>
      <c r="Z91">
        <v>899</v>
      </c>
      <c r="AA91">
        <f>Z91/P91</f>
        <v>6.7593984962406015</v>
      </c>
      <c r="AB91" s="14" t="s">
        <v>105</v>
      </c>
      <c r="AC91" s="13" t="s">
        <v>63</v>
      </c>
      <c r="AD91">
        <v>1</v>
      </c>
      <c r="AE91" t="str">
        <f>IF(AD91&gt;3, "Prefers Discount", "Discount Indifferent")</f>
        <v>Discount Indifferent</v>
      </c>
      <c r="AF91">
        <v>7</v>
      </c>
      <c r="AG91">
        <v>5</v>
      </c>
      <c r="AH91">
        <v>10</v>
      </c>
      <c r="AI91" t="str">
        <f>INDEX($AF$1:$AH$1,MATCH(MAX(AF91:AH91),AF91:AH91,0))</f>
        <v>Catalog_Orders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>
        <f>SUM(AK91:AO91)</f>
        <v>1</v>
      </c>
      <c r="AQ91" t="str">
        <f>INDEX($AK$1:$AO$1,MATCH(MAX(AK91:AO91),AK91:AO91,0))</f>
        <v>Converted_on_Camp3</v>
      </c>
      <c r="AR91">
        <v>1</v>
      </c>
      <c r="AS91" t="str">
        <f>IF(OR(AK91&gt;0, AL91&gt;0, AM91&gt;0, AN91&gt;0, AO91&gt;0), "Converted", "Not Converted")</f>
        <v>Converted</v>
      </c>
      <c r="AT91">
        <v>0</v>
      </c>
      <c r="AU91">
        <v>3</v>
      </c>
      <c r="AV91">
        <v>11</v>
      </c>
      <c r="AW91">
        <f>IF(Z91&gt;607, 4, 0)</f>
        <v>4</v>
      </c>
      <c r="AX91">
        <f>IF(AA91&gt;1.6588, 3, 0)</f>
        <v>3</v>
      </c>
      <c r="AY91">
        <f>IF(P91&gt;401, 2, 0)</f>
        <v>0</v>
      </c>
      <c r="AZ91">
        <f>IF(I91&gt;52915.77, 1, 0)</f>
        <v>1</v>
      </c>
      <c r="BA91">
        <f>SUM(AW91:AZ91)</f>
        <v>8</v>
      </c>
      <c r="BB91" t="str">
        <f>VLOOKUP(BA91,'Standard Deviations'!$L$1:$M$11,2,TRUE)</f>
        <v>Platinum</v>
      </c>
    </row>
    <row r="92" spans="1:54">
      <c r="A92">
        <v>3194</v>
      </c>
      <c r="B92">
        <v>1974</v>
      </c>
      <c r="C92">
        <f>2024-B92</f>
        <v>50</v>
      </c>
      <c r="D92" t="str">
        <f>VLOOKUP(B92,Reference!$A$1:$B$125, 2)</f>
        <v>Gen X</v>
      </c>
      <c r="E92" t="s">
        <v>68</v>
      </c>
      <c r="F92" t="str">
        <f>IF(E92="High School", "No College", "College")</f>
        <v>College</v>
      </c>
      <c r="G92" t="s">
        <v>60</v>
      </c>
      <c r="H92">
        <v>71466</v>
      </c>
      <c r="I92">
        <v>71466</v>
      </c>
      <c r="J92" s="4" t="s">
        <v>61</v>
      </c>
      <c r="K92">
        <v>0</v>
      </c>
      <c r="L92">
        <v>0</v>
      </c>
      <c r="M92" t="str">
        <f>IF(OR(K92&gt;0, L92&gt;0), "Parent", "Not Parent")</f>
        <v>Not Parent</v>
      </c>
      <c r="N92" t="s">
        <v>130</v>
      </c>
      <c r="O92" s="8">
        <v>41916</v>
      </c>
      <c r="P92" s="9">
        <f>O92-N92</f>
        <v>182</v>
      </c>
      <c r="Q92">
        <v>86</v>
      </c>
      <c r="R92" s="9">
        <f>P92-Q92</f>
        <v>96</v>
      </c>
      <c r="S92" s="8">
        <f>O92-R92</f>
        <v>41820</v>
      </c>
      <c r="T92">
        <v>412</v>
      </c>
      <c r="U92">
        <v>12</v>
      </c>
      <c r="V92">
        <v>546</v>
      </c>
      <c r="W92">
        <v>78</v>
      </c>
      <c r="X92">
        <v>182</v>
      </c>
      <c r="Y92">
        <v>0</v>
      </c>
      <c r="Z92">
        <v>1230</v>
      </c>
      <c r="AA92">
        <f>Z92/P92</f>
        <v>6.7582417582417582</v>
      </c>
      <c r="AB92" s="14" t="s">
        <v>105</v>
      </c>
      <c r="AC92" s="13" t="s">
        <v>63</v>
      </c>
      <c r="AD92">
        <v>1</v>
      </c>
      <c r="AE92" t="str">
        <f>IF(AD92&gt;3, "Prefers Discount", "Discount Indifferent")</f>
        <v>Discount Indifferent</v>
      </c>
      <c r="AF92">
        <v>10</v>
      </c>
      <c r="AG92">
        <v>4</v>
      </c>
      <c r="AH92">
        <v>4</v>
      </c>
      <c r="AI92" t="str">
        <f>INDEX($AF$1:$AH$1,MATCH(MAX(AF92:AH92),AF92:AH92,0))</f>
        <v>Store_Orders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f>SUM(AK92:AO92)</f>
        <v>0</v>
      </c>
      <c r="AQ92" t="s">
        <v>67</v>
      </c>
      <c r="AR92">
        <v>0</v>
      </c>
      <c r="AS92" t="str">
        <f>IF(OR(AK92&gt;0, AL92&gt;0, AM92&gt;0, AN92&gt;0, AO92&gt;0), "Converted", "Not Converted")</f>
        <v>Not Converted</v>
      </c>
      <c r="AT92">
        <v>0</v>
      </c>
      <c r="AU92">
        <v>3</v>
      </c>
      <c r="AV92">
        <v>11</v>
      </c>
      <c r="AW92">
        <f>IF(Z92&gt;607, 4, 0)</f>
        <v>4</v>
      </c>
      <c r="AX92">
        <f>IF(AA92&gt;1.6588, 3, 0)</f>
        <v>3</v>
      </c>
      <c r="AY92">
        <f>IF(P92&gt;401, 2, 0)</f>
        <v>0</v>
      </c>
      <c r="AZ92">
        <f>IF(I92&gt;52915.77, 1, 0)</f>
        <v>1</v>
      </c>
      <c r="BA92">
        <f>SUM(AW92:AZ92)</f>
        <v>8</v>
      </c>
      <c r="BB92" t="str">
        <f>VLOOKUP(BA92,'Standard Deviations'!$L$1:$M$11,2,TRUE)</f>
        <v>Platinum</v>
      </c>
    </row>
    <row r="93" spans="1:54">
      <c r="A93">
        <v>1446</v>
      </c>
      <c r="B93">
        <v>1956</v>
      </c>
      <c r="C93">
        <f>2024-B93</f>
        <v>68</v>
      </c>
      <c r="D93" t="str">
        <f>VLOOKUP(B93,Reference!$A$1:$B$125, 2)</f>
        <v>Boomers</v>
      </c>
      <c r="E93" t="s">
        <v>64</v>
      </c>
      <c r="F93" t="str">
        <f>IF(E93="High School", "No College", "College")</f>
        <v>College</v>
      </c>
      <c r="G93" t="s">
        <v>60</v>
      </c>
      <c r="H93">
        <v>86424</v>
      </c>
      <c r="I93">
        <v>86424</v>
      </c>
      <c r="J93" s="4" t="s">
        <v>56</v>
      </c>
      <c r="K93">
        <v>0</v>
      </c>
      <c r="L93">
        <v>0</v>
      </c>
      <c r="M93" t="str">
        <f>IF(OR(K93&gt;0, L93&gt;0), "Parent", "Not Parent")</f>
        <v>Not Parent</v>
      </c>
      <c r="N93" t="s">
        <v>130</v>
      </c>
      <c r="O93" s="8">
        <v>41916</v>
      </c>
      <c r="P93" s="9">
        <f>O93-N93</f>
        <v>182</v>
      </c>
      <c r="Q93">
        <v>12</v>
      </c>
      <c r="R93" s="9">
        <f>P93-Q93</f>
        <v>170</v>
      </c>
      <c r="S93" s="8">
        <f>O93-R93</f>
        <v>41746</v>
      </c>
      <c r="T93">
        <v>387</v>
      </c>
      <c r="U93">
        <v>68</v>
      </c>
      <c r="V93">
        <v>569</v>
      </c>
      <c r="W93">
        <v>89</v>
      </c>
      <c r="X93">
        <v>45</v>
      </c>
      <c r="Y93">
        <v>68</v>
      </c>
      <c r="Z93">
        <v>1226</v>
      </c>
      <c r="AA93">
        <f>Z93/P93</f>
        <v>6.7362637362637363</v>
      </c>
      <c r="AB93" s="11" t="s">
        <v>105</v>
      </c>
      <c r="AC93" t="s">
        <v>59</v>
      </c>
      <c r="AD93">
        <v>1</v>
      </c>
      <c r="AE93" t="str">
        <f>IF(AD93&gt;3, "Prefers Discount", "Discount Indifferent")</f>
        <v>Discount Indifferent</v>
      </c>
      <c r="AF93">
        <v>12</v>
      </c>
      <c r="AG93">
        <v>6</v>
      </c>
      <c r="AH93">
        <v>9</v>
      </c>
      <c r="AI93" t="str">
        <f>INDEX($AF$1:$AH$1,MATCH(MAX(AF93:AH93),AF93:AH93,0))</f>
        <v>Store_Orders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f>SUM(AK93:AO93)</f>
        <v>0</v>
      </c>
      <c r="AQ93" t="s">
        <v>67</v>
      </c>
      <c r="AR93">
        <v>0</v>
      </c>
      <c r="AS93" t="str">
        <f>IF(OR(AK93&gt;0, AL93&gt;0, AM93&gt;0, AN93&gt;0, AO93&gt;0), "Converted", "Not Converted")</f>
        <v>Not Converted</v>
      </c>
      <c r="AT93">
        <v>0</v>
      </c>
      <c r="AU93">
        <v>3</v>
      </c>
      <c r="AV93">
        <v>11</v>
      </c>
      <c r="AW93">
        <f>IF(Z93&gt;607, 4, 0)</f>
        <v>4</v>
      </c>
      <c r="AX93">
        <f>IF(AA93&gt;1.6588, 3, 0)</f>
        <v>3</v>
      </c>
      <c r="AY93">
        <f>IF(P93&gt;401, 2, 0)</f>
        <v>0</v>
      </c>
      <c r="AZ93">
        <f>IF(I93&gt;52915.77, 1, 0)</f>
        <v>1</v>
      </c>
      <c r="BA93">
        <f>SUM(AW93:AZ93)</f>
        <v>8</v>
      </c>
      <c r="BB93" t="str">
        <f>VLOOKUP(BA93,'Standard Deviations'!$L$1:$M$11,2,TRUE)</f>
        <v>Platinum</v>
      </c>
    </row>
    <row r="94" spans="1:54">
      <c r="A94">
        <v>10469</v>
      </c>
      <c r="B94">
        <v>1981</v>
      </c>
      <c r="C94">
        <f>2024-B94</f>
        <v>43</v>
      </c>
      <c r="D94" t="str">
        <f>VLOOKUP(B94,Reference!$A$1:$B$125, 2)</f>
        <v>Millennials</v>
      </c>
      <c r="E94" t="s">
        <v>54</v>
      </c>
      <c r="F94" t="str">
        <f>IF(E94="High School", "No College", "College")</f>
        <v>College</v>
      </c>
      <c r="G94" t="s">
        <v>65</v>
      </c>
      <c r="H94">
        <v>88325</v>
      </c>
      <c r="I94">
        <v>88325</v>
      </c>
      <c r="J94" s="4" t="s">
        <v>56</v>
      </c>
      <c r="K94">
        <v>0</v>
      </c>
      <c r="L94">
        <v>0</v>
      </c>
      <c r="M94" t="str">
        <f>IF(OR(K94&gt;0, L94&gt;0), "Parent", "Not Parent")</f>
        <v>Not Parent</v>
      </c>
      <c r="N94" t="s">
        <v>132</v>
      </c>
      <c r="O94" s="8">
        <v>41916</v>
      </c>
      <c r="P94" s="9">
        <f>O94-N94</f>
        <v>241</v>
      </c>
      <c r="Q94">
        <v>42</v>
      </c>
      <c r="R94" s="9">
        <f>P94-Q94</f>
        <v>199</v>
      </c>
      <c r="S94" s="8">
        <f>O94-R94</f>
        <v>41717</v>
      </c>
      <c r="T94">
        <v>519</v>
      </c>
      <c r="U94">
        <v>71</v>
      </c>
      <c r="V94">
        <v>860</v>
      </c>
      <c r="W94">
        <v>93</v>
      </c>
      <c r="X94">
        <v>27</v>
      </c>
      <c r="Y94">
        <v>53</v>
      </c>
      <c r="Z94">
        <v>1623</v>
      </c>
      <c r="AA94">
        <f>Z94/P94</f>
        <v>6.7344398340248963</v>
      </c>
      <c r="AB94" s="11" t="s">
        <v>105</v>
      </c>
      <c r="AC94" t="s">
        <v>59</v>
      </c>
      <c r="AD94">
        <v>1</v>
      </c>
      <c r="AE94" t="str">
        <f>IF(AD94&gt;3, "Prefers Discount", "Discount Indifferent")</f>
        <v>Discount Indifferent</v>
      </c>
      <c r="AF94">
        <v>9</v>
      </c>
      <c r="AG94">
        <v>6</v>
      </c>
      <c r="AH94">
        <v>2</v>
      </c>
      <c r="AI94" t="str">
        <f>INDEX($AF$1:$AH$1,MATCH(MAX(AF94:AH94),AF94:AH94,0))</f>
        <v>Store_Orders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f>SUM(AK94:AO94)</f>
        <v>0</v>
      </c>
      <c r="AQ94" t="s">
        <v>67</v>
      </c>
      <c r="AR94">
        <v>0</v>
      </c>
      <c r="AS94" t="str">
        <f>IF(OR(AK94&gt;0, AL94&gt;0, AM94&gt;0, AN94&gt;0, AO94&gt;0), "Converted", "Not Converted")</f>
        <v>Not Converted</v>
      </c>
      <c r="AT94">
        <v>0</v>
      </c>
      <c r="AU94">
        <v>3</v>
      </c>
      <c r="AV94">
        <v>11</v>
      </c>
      <c r="AW94">
        <f>IF(Z94&gt;607, 4, 0)</f>
        <v>4</v>
      </c>
      <c r="AX94">
        <f>IF(AA94&gt;1.6588, 3, 0)</f>
        <v>3</v>
      </c>
      <c r="AY94">
        <f>IF(P94&gt;401, 2, 0)</f>
        <v>0</v>
      </c>
      <c r="AZ94">
        <f>IF(I94&gt;52915.77, 1, 0)</f>
        <v>1</v>
      </c>
      <c r="BA94">
        <f>SUM(AW94:AZ94)</f>
        <v>8</v>
      </c>
      <c r="BB94" t="str">
        <f>VLOOKUP(BA94,'Standard Deviations'!$L$1:$M$11,2,TRUE)</f>
        <v>Platinum</v>
      </c>
    </row>
    <row r="95" spans="1:54">
      <c r="A95">
        <v>10413</v>
      </c>
      <c r="B95">
        <v>1984</v>
      </c>
      <c r="C95">
        <f>2024-B95</f>
        <v>40</v>
      </c>
      <c r="D95" t="str">
        <f>VLOOKUP(B95,Reference!$A$1:$B$125, 2)</f>
        <v>Millennials</v>
      </c>
      <c r="E95" t="s">
        <v>54</v>
      </c>
      <c r="F95" t="str">
        <f>IF(E95="High School", "No College", "College")</f>
        <v>College</v>
      </c>
      <c r="G95" t="s">
        <v>55</v>
      </c>
      <c r="H95">
        <v>72570</v>
      </c>
      <c r="I95">
        <v>72570</v>
      </c>
      <c r="J95" s="4" t="s">
        <v>61</v>
      </c>
      <c r="K95">
        <v>0</v>
      </c>
      <c r="L95">
        <v>0</v>
      </c>
      <c r="M95" t="str">
        <f>IF(OR(K95&gt;0, L95&gt;0), "Parent", "Not Parent")</f>
        <v>Not Parent</v>
      </c>
      <c r="N95" t="s">
        <v>133</v>
      </c>
      <c r="O95" s="8">
        <v>41916</v>
      </c>
      <c r="P95" s="9">
        <f>O95-N95</f>
        <v>162</v>
      </c>
      <c r="Q95">
        <v>67</v>
      </c>
      <c r="R95" s="9">
        <f>P95-Q95</f>
        <v>95</v>
      </c>
      <c r="S95" s="8">
        <f>O95-R95</f>
        <v>41821</v>
      </c>
      <c r="T95">
        <v>274</v>
      </c>
      <c r="U95">
        <v>83</v>
      </c>
      <c r="V95">
        <v>216</v>
      </c>
      <c r="W95">
        <v>151</v>
      </c>
      <c r="X95">
        <v>141</v>
      </c>
      <c r="Y95">
        <v>224</v>
      </c>
      <c r="Z95">
        <v>1089</v>
      </c>
      <c r="AA95">
        <f>Z95/P95</f>
        <v>6.7222222222222223</v>
      </c>
      <c r="AB95" s="14" t="s">
        <v>105</v>
      </c>
      <c r="AC95" s="13" t="s">
        <v>63</v>
      </c>
      <c r="AD95">
        <v>1</v>
      </c>
      <c r="AE95" t="str">
        <f>IF(AD95&gt;3, "Prefers Discount", "Discount Indifferent")</f>
        <v>Discount Indifferent</v>
      </c>
      <c r="AF95">
        <v>12</v>
      </c>
      <c r="AG95">
        <v>4</v>
      </c>
      <c r="AH95">
        <v>6</v>
      </c>
      <c r="AI95" t="str">
        <f>INDEX($AF$1:$AH$1,MATCH(MAX(AF95:AH95),AF95:AH95,0))</f>
        <v>Store_Orders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f>SUM(AK95:AO95)</f>
        <v>0</v>
      </c>
      <c r="AQ95" t="s">
        <v>67</v>
      </c>
      <c r="AR95">
        <v>0</v>
      </c>
      <c r="AS95" t="str">
        <f>IF(OR(AK95&gt;0, AL95&gt;0, AM95&gt;0, AN95&gt;0, AO95&gt;0), "Converted", "Not Converted")</f>
        <v>Not Converted</v>
      </c>
      <c r="AT95">
        <v>0</v>
      </c>
      <c r="AU95">
        <v>3</v>
      </c>
      <c r="AV95">
        <v>11</v>
      </c>
      <c r="AW95">
        <f>IF(Z95&gt;607, 4, 0)</f>
        <v>4</v>
      </c>
      <c r="AX95">
        <f>IF(AA95&gt;1.6588, 3, 0)</f>
        <v>3</v>
      </c>
      <c r="AY95">
        <f>IF(P95&gt;401, 2, 0)</f>
        <v>0</v>
      </c>
      <c r="AZ95">
        <f>IF(I95&gt;52915.77, 1, 0)</f>
        <v>1</v>
      </c>
      <c r="BA95">
        <f>SUM(AW95:AZ95)</f>
        <v>8</v>
      </c>
      <c r="BB95" t="str">
        <f>VLOOKUP(BA95,'Standard Deviations'!$L$1:$M$11,2,TRUE)</f>
        <v>Platinum</v>
      </c>
    </row>
    <row r="96" spans="1:54">
      <c r="A96">
        <v>10949</v>
      </c>
      <c r="B96">
        <v>1963</v>
      </c>
      <c r="C96">
        <f>2024-B96</f>
        <v>61</v>
      </c>
      <c r="D96" t="str">
        <f>VLOOKUP(B96,Reference!$A$1:$B$125, 2)</f>
        <v>Boomers</v>
      </c>
      <c r="E96" t="s">
        <v>68</v>
      </c>
      <c r="F96" t="str">
        <f>IF(E96="High School", "No College", "College")</f>
        <v>College</v>
      </c>
      <c r="G96" t="s">
        <v>71</v>
      </c>
      <c r="H96">
        <v>72968</v>
      </c>
      <c r="I96">
        <v>72968</v>
      </c>
      <c r="J96" s="4" t="s">
        <v>61</v>
      </c>
      <c r="K96">
        <v>0</v>
      </c>
      <c r="L96">
        <v>0</v>
      </c>
      <c r="M96" t="str">
        <f>IF(OR(K96&gt;0, L96&gt;0), "Parent", "Not Parent")</f>
        <v>Not Parent</v>
      </c>
      <c r="N96" t="s">
        <v>134</v>
      </c>
      <c r="O96" s="8">
        <v>41916</v>
      </c>
      <c r="P96" s="9">
        <f>O96-N96</f>
        <v>292</v>
      </c>
      <c r="Q96">
        <v>8</v>
      </c>
      <c r="R96" s="9">
        <f>P96-Q96</f>
        <v>284</v>
      </c>
      <c r="S96" s="8">
        <f>O96-R96</f>
        <v>41632</v>
      </c>
      <c r="T96">
        <v>1092</v>
      </c>
      <c r="U96">
        <v>37</v>
      </c>
      <c r="V96">
        <v>592</v>
      </c>
      <c r="W96">
        <v>145</v>
      </c>
      <c r="X96">
        <v>37</v>
      </c>
      <c r="Y96">
        <v>55</v>
      </c>
      <c r="Z96">
        <v>1958</v>
      </c>
      <c r="AA96">
        <f>Z96/P96</f>
        <v>6.7054794520547949</v>
      </c>
      <c r="AB96" s="11" t="s">
        <v>105</v>
      </c>
      <c r="AC96" t="s">
        <v>59</v>
      </c>
      <c r="AD96">
        <v>1</v>
      </c>
      <c r="AE96" t="str">
        <f>IF(AD96&gt;3, "Prefers Discount", "Discount Indifferent")</f>
        <v>Discount Indifferent</v>
      </c>
      <c r="AF96">
        <v>8</v>
      </c>
      <c r="AG96">
        <v>5</v>
      </c>
      <c r="AH96">
        <v>5</v>
      </c>
      <c r="AI96" t="str">
        <f>INDEX($AF$1:$AH$1,MATCH(MAX(AF96:AH96),AF96:AH96,0))</f>
        <v>Store_Orders</v>
      </c>
      <c r="AJ96">
        <v>3</v>
      </c>
      <c r="AK96">
        <v>1</v>
      </c>
      <c r="AL96">
        <v>0</v>
      </c>
      <c r="AM96">
        <v>0</v>
      </c>
      <c r="AN96">
        <v>0</v>
      </c>
      <c r="AO96">
        <v>0</v>
      </c>
      <c r="AP96">
        <f>SUM(AK96:AO96)</f>
        <v>1</v>
      </c>
      <c r="AQ96" t="str">
        <f>INDEX($AK$1:$AO$1,MATCH(MAX(AK96:AO96),AK96:AO96,0))</f>
        <v>Converted_on_Camp1</v>
      </c>
      <c r="AR96">
        <v>1</v>
      </c>
      <c r="AS96" t="str">
        <f>IF(OR(AK96&gt;0, AL96&gt;0, AM96&gt;0, AN96&gt;0, AO96&gt;0), "Converted", "Not Converted")</f>
        <v>Converted</v>
      </c>
      <c r="AT96">
        <v>0</v>
      </c>
      <c r="AU96">
        <v>3</v>
      </c>
      <c r="AV96">
        <v>11</v>
      </c>
      <c r="AW96">
        <f>IF(Z96&gt;607, 4, 0)</f>
        <v>4</v>
      </c>
      <c r="AX96">
        <f>IF(AA96&gt;1.6588, 3, 0)</f>
        <v>3</v>
      </c>
      <c r="AY96">
        <f>IF(P96&gt;401, 2, 0)</f>
        <v>0</v>
      </c>
      <c r="AZ96">
        <f>IF(I96&gt;52915.77, 1, 0)</f>
        <v>1</v>
      </c>
      <c r="BA96">
        <f>SUM(AW96:AZ96)</f>
        <v>8</v>
      </c>
      <c r="BB96" t="str">
        <f>VLOOKUP(BA96,'Standard Deviations'!$L$1:$M$11,2,TRUE)</f>
        <v>Platinum</v>
      </c>
    </row>
    <row r="97" spans="1:54">
      <c r="A97">
        <v>7106</v>
      </c>
      <c r="B97">
        <v>1943</v>
      </c>
      <c r="C97">
        <f>2024-B97</f>
        <v>81</v>
      </c>
      <c r="D97" t="str">
        <f>VLOOKUP(B97,Reference!$A$1:$B$125, 2)</f>
        <v>Silent</v>
      </c>
      <c r="E97" t="s">
        <v>68</v>
      </c>
      <c r="F97" t="str">
        <f>IF(E97="High School", "No College", "College")</f>
        <v>College</v>
      </c>
      <c r="G97" t="s">
        <v>55</v>
      </c>
      <c r="H97">
        <v>75865</v>
      </c>
      <c r="I97">
        <v>75865</v>
      </c>
      <c r="J97" s="4" t="s">
        <v>56</v>
      </c>
      <c r="K97">
        <v>0</v>
      </c>
      <c r="L97">
        <v>0</v>
      </c>
      <c r="M97" t="str">
        <f>IF(OR(K97&gt;0, L97&gt;0), "Parent", "Not Parent")</f>
        <v>Not Parent</v>
      </c>
      <c r="N97" t="s">
        <v>100</v>
      </c>
      <c r="O97" s="8">
        <v>41916</v>
      </c>
      <c r="P97" s="9">
        <f>O97-N97</f>
        <v>187</v>
      </c>
      <c r="Q97">
        <v>73</v>
      </c>
      <c r="R97" s="9">
        <f>P97-Q97</f>
        <v>114</v>
      </c>
      <c r="S97" s="8">
        <f>O97-R97</f>
        <v>41802</v>
      </c>
      <c r="T97">
        <v>483</v>
      </c>
      <c r="U97">
        <v>0</v>
      </c>
      <c r="V97">
        <v>591</v>
      </c>
      <c r="W97">
        <v>156</v>
      </c>
      <c r="X97">
        <v>0</v>
      </c>
      <c r="Y97">
        <v>12</v>
      </c>
      <c r="Z97">
        <v>1242</v>
      </c>
      <c r="AA97">
        <f>Z97/P97</f>
        <v>6.641711229946524</v>
      </c>
      <c r="AB97" s="14" t="s">
        <v>105</v>
      </c>
      <c r="AC97" s="13" t="s">
        <v>63</v>
      </c>
      <c r="AD97">
        <v>1</v>
      </c>
      <c r="AE97" t="str">
        <f>IF(AD97&gt;3, "Prefers Discount", "Discount Indifferent")</f>
        <v>Discount Indifferent</v>
      </c>
      <c r="AF97">
        <v>10</v>
      </c>
      <c r="AG97">
        <v>3</v>
      </c>
      <c r="AH97">
        <v>5</v>
      </c>
      <c r="AI97" t="str">
        <f>INDEX($AF$1:$AH$1,MATCH(MAX(AF97:AH97),AF97:AH97,0))</f>
        <v>Store_Orders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f>SUM(AK97:AO97)</f>
        <v>0</v>
      </c>
      <c r="AQ97" t="s">
        <v>67</v>
      </c>
      <c r="AR97">
        <v>0</v>
      </c>
      <c r="AS97" t="str">
        <f>IF(OR(AK97&gt;0, AL97&gt;0, AM97&gt;0, AN97&gt;0, AO97&gt;0), "Converted", "Not Converted")</f>
        <v>Not Converted</v>
      </c>
      <c r="AT97">
        <v>0</v>
      </c>
      <c r="AU97">
        <v>3</v>
      </c>
      <c r="AV97">
        <v>11</v>
      </c>
      <c r="AW97">
        <f>IF(Z97&gt;607, 4, 0)</f>
        <v>4</v>
      </c>
      <c r="AX97">
        <f>IF(AA97&gt;1.6588, 3, 0)</f>
        <v>3</v>
      </c>
      <c r="AY97">
        <f>IF(P97&gt;401, 2, 0)</f>
        <v>0</v>
      </c>
      <c r="AZ97">
        <f>IF(I97&gt;52915.77, 1, 0)</f>
        <v>1</v>
      </c>
      <c r="BA97">
        <f>SUM(AW97:AZ97)</f>
        <v>8</v>
      </c>
      <c r="BB97" t="str">
        <f>VLOOKUP(BA97,'Standard Deviations'!$L$1:$M$11,2,TRUE)</f>
        <v>Platinum</v>
      </c>
    </row>
    <row r="98" spans="1:54">
      <c r="A98">
        <v>8746</v>
      </c>
      <c r="B98">
        <v>1989</v>
      </c>
      <c r="C98">
        <f>2024-B98</f>
        <v>35</v>
      </c>
      <c r="D98" t="str">
        <f>VLOOKUP(B98,Reference!$A$1:$B$125, 2)</f>
        <v>Millennials</v>
      </c>
      <c r="E98" t="s">
        <v>54</v>
      </c>
      <c r="F98" t="str">
        <f>IF(E98="High School", "No College", "College")</f>
        <v>College</v>
      </c>
      <c r="G98" t="s">
        <v>55</v>
      </c>
      <c r="H98">
        <v>75433</v>
      </c>
      <c r="I98">
        <v>75433</v>
      </c>
      <c r="J98" s="4" t="s">
        <v>56</v>
      </c>
      <c r="K98">
        <v>1</v>
      </c>
      <c r="L98">
        <v>0</v>
      </c>
      <c r="M98" t="str">
        <f>IF(OR(K98&gt;0, L98&gt;0), "Parent", "Not Parent")</f>
        <v>Parent</v>
      </c>
      <c r="N98" t="s">
        <v>130</v>
      </c>
      <c r="O98" s="8">
        <v>41916</v>
      </c>
      <c r="P98" s="9">
        <f>O98-N98</f>
        <v>182</v>
      </c>
      <c r="Q98">
        <v>28</v>
      </c>
      <c r="R98" s="9">
        <f>P98-Q98</f>
        <v>154</v>
      </c>
      <c r="S98" s="8">
        <f>O98-R98</f>
        <v>41762</v>
      </c>
      <c r="T98">
        <v>800</v>
      </c>
      <c r="U98">
        <v>0</v>
      </c>
      <c r="V98">
        <v>297</v>
      </c>
      <c r="W98">
        <v>0</v>
      </c>
      <c r="X98">
        <v>34</v>
      </c>
      <c r="Y98">
        <v>57</v>
      </c>
      <c r="Z98">
        <v>1188</v>
      </c>
      <c r="AA98">
        <f>Z98/P98</f>
        <v>6.5274725274725274</v>
      </c>
      <c r="AB98" s="11" t="s">
        <v>105</v>
      </c>
      <c r="AC98" t="s">
        <v>59</v>
      </c>
      <c r="AD98">
        <v>2</v>
      </c>
      <c r="AE98" t="str">
        <f>IF(AD98&gt;3, "Prefers Discount", "Discount Indifferent")</f>
        <v>Discount Indifferent</v>
      </c>
      <c r="AF98">
        <v>10</v>
      </c>
      <c r="AG98">
        <v>2</v>
      </c>
      <c r="AH98">
        <v>5</v>
      </c>
      <c r="AI98" t="str">
        <f>INDEX($AF$1:$AH$1,MATCH(MAX(AF98:AH98),AF98:AH98,0))</f>
        <v>Store_Orders</v>
      </c>
      <c r="AJ98">
        <v>6</v>
      </c>
      <c r="AK98">
        <v>1</v>
      </c>
      <c r="AL98">
        <v>0</v>
      </c>
      <c r="AM98">
        <v>0</v>
      </c>
      <c r="AN98">
        <v>1</v>
      </c>
      <c r="AO98">
        <v>0</v>
      </c>
      <c r="AP98">
        <f>SUM(AK98:AO98)</f>
        <v>2</v>
      </c>
      <c r="AQ98" t="str">
        <f>INDEX($AK$1:$AO$1,MATCH(MAX(AK98:AO98),AK98:AO98,0))</f>
        <v>Converted_on_Camp1</v>
      </c>
      <c r="AR98">
        <v>1</v>
      </c>
      <c r="AS98" t="str">
        <f>IF(OR(AK98&gt;0, AL98&gt;0, AM98&gt;0, AN98&gt;0, AO98&gt;0), "Converted", "Not Converted")</f>
        <v>Converted</v>
      </c>
      <c r="AT98">
        <v>0</v>
      </c>
      <c r="AU98">
        <v>3</v>
      </c>
      <c r="AV98">
        <v>11</v>
      </c>
      <c r="AW98">
        <f>IF(Z98&gt;607, 4, 0)</f>
        <v>4</v>
      </c>
      <c r="AX98">
        <f>IF(AA98&gt;1.6588, 3, 0)</f>
        <v>3</v>
      </c>
      <c r="AY98">
        <f>IF(P98&gt;401, 2, 0)</f>
        <v>0</v>
      </c>
      <c r="AZ98">
        <f>IF(I98&gt;52915.77, 1, 0)</f>
        <v>1</v>
      </c>
      <c r="BA98">
        <f>SUM(AW98:AZ98)</f>
        <v>8</v>
      </c>
      <c r="BB98" t="str">
        <f>VLOOKUP(BA98,'Standard Deviations'!$L$1:$M$11,2,TRUE)</f>
        <v>Platinum</v>
      </c>
    </row>
    <row r="99" spans="1:54">
      <c r="A99">
        <v>5046</v>
      </c>
      <c r="B99">
        <v>1958</v>
      </c>
      <c r="C99">
        <f>2024-B99</f>
        <v>66</v>
      </c>
      <c r="D99" t="str">
        <f>VLOOKUP(B99,Reference!$A$1:$B$125, 2)</f>
        <v>Boomers</v>
      </c>
      <c r="E99" t="s">
        <v>54</v>
      </c>
      <c r="F99" t="str">
        <f>IF(E99="High School", "No College", "College")</f>
        <v>College</v>
      </c>
      <c r="G99" t="s">
        <v>71</v>
      </c>
      <c r="H99">
        <v>78331</v>
      </c>
      <c r="I99">
        <v>78331</v>
      </c>
      <c r="J99" s="4" t="s">
        <v>56</v>
      </c>
      <c r="K99">
        <v>0</v>
      </c>
      <c r="L99">
        <v>1</v>
      </c>
      <c r="M99" t="str">
        <f>IF(OR(K99&gt;0, L99&gt;0), "Parent", "Not Parent")</f>
        <v>Parent</v>
      </c>
      <c r="N99" t="s">
        <v>135</v>
      </c>
      <c r="O99" s="8">
        <v>41916</v>
      </c>
      <c r="P99" s="9">
        <f>O99-N99</f>
        <v>254</v>
      </c>
      <c r="Q99">
        <v>97</v>
      </c>
      <c r="R99" s="9">
        <f>P99-Q99</f>
        <v>157</v>
      </c>
      <c r="S99" s="8">
        <f>O99-R99</f>
        <v>41759</v>
      </c>
      <c r="T99">
        <v>756</v>
      </c>
      <c r="U99">
        <v>138</v>
      </c>
      <c r="V99">
        <v>354</v>
      </c>
      <c r="W99">
        <v>160</v>
      </c>
      <c r="X99">
        <v>169</v>
      </c>
      <c r="Y99">
        <v>61</v>
      </c>
      <c r="Z99">
        <v>1638</v>
      </c>
      <c r="AA99">
        <f>Z99/P99</f>
        <v>6.4488188976377954</v>
      </c>
      <c r="AB99" s="14" t="s">
        <v>105</v>
      </c>
      <c r="AC99" s="13" t="s">
        <v>63</v>
      </c>
      <c r="AD99">
        <v>2</v>
      </c>
      <c r="AE99" t="str">
        <f>IF(AD99&gt;3, "Prefers Discount", "Discount Indifferent")</f>
        <v>Discount Indifferent</v>
      </c>
      <c r="AF99">
        <v>7</v>
      </c>
      <c r="AG99">
        <v>10</v>
      </c>
      <c r="AH99">
        <v>6</v>
      </c>
      <c r="AI99" t="str">
        <f>INDEX($AF$1:$AH$1,MATCH(MAX(AF99:AH99),AF99:AH99,0))</f>
        <v>Web_Orders</v>
      </c>
      <c r="AJ99">
        <v>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f>SUM(AK99:AO99)</f>
        <v>0</v>
      </c>
      <c r="AQ99" t="s">
        <v>67</v>
      </c>
      <c r="AR99">
        <v>0</v>
      </c>
      <c r="AS99" t="str">
        <f>IF(OR(AK99&gt;0, AL99&gt;0, AM99&gt;0, AN99&gt;0, AO99&gt;0), "Converted", "Not Converted")</f>
        <v>Not Converted</v>
      </c>
      <c r="AT99">
        <v>0</v>
      </c>
      <c r="AU99">
        <v>3</v>
      </c>
      <c r="AV99">
        <v>11</v>
      </c>
      <c r="AW99">
        <f>IF(Z99&gt;607, 4, 0)</f>
        <v>4</v>
      </c>
      <c r="AX99">
        <f>IF(AA99&gt;1.6588, 3, 0)</f>
        <v>3</v>
      </c>
      <c r="AY99">
        <f>IF(P99&gt;401, 2, 0)</f>
        <v>0</v>
      </c>
      <c r="AZ99">
        <f>IF(I99&gt;52915.77, 1, 0)</f>
        <v>1</v>
      </c>
      <c r="BA99">
        <f>SUM(AW99:AZ99)</f>
        <v>8</v>
      </c>
      <c r="BB99" t="str">
        <f>VLOOKUP(BA99,'Standard Deviations'!$L$1:$M$11,2,TRUE)</f>
        <v>Platinum</v>
      </c>
    </row>
    <row r="100" spans="1:54">
      <c r="A100">
        <v>9369</v>
      </c>
      <c r="B100">
        <v>1979</v>
      </c>
      <c r="C100">
        <f>2024-B100</f>
        <v>45</v>
      </c>
      <c r="D100" t="str">
        <f>VLOOKUP(B100,Reference!$A$1:$B$125, 2)</f>
        <v>Gen X</v>
      </c>
      <c r="E100" t="s">
        <v>74</v>
      </c>
      <c r="F100" t="str">
        <f>IF(E100="High School", "No College", "College")</f>
        <v>College</v>
      </c>
      <c r="G100" t="s">
        <v>60</v>
      </c>
      <c r="H100">
        <v>88194</v>
      </c>
      <c r="I100">
        <v>88194</v>
      </c>
      <c r="J100" s="4" t="s">
        <v>56</v>
      </c>
      <c r="K100">
        <v>0</v>
      </c>
      <c r="L100">
        <v>1</v>
      </c>
      <c r="M100" t="str">
        <f>IF(OR(K100&gt;0, L100&gt;0), "Parent", "Not Parent")</f>
        <v>Parent</v>
      </c>
      <c r="N100" t="s">
        <v>136</v>
      </c>
      <c r="O100" s="8">
        <v>41916</v>
      </c>
      <c r="P100" s="9">
        <f>O100-N100</f>
        <v>199</v>
      </c>
      <c r="Q100">
        <v>19</v>
      </c>
      <c r="R100" s="9">
        <f>P100-Q100</f>
        <v>180</v>
      </c>
      <c r="S100" s="8">
        <f>O100-R100</f>
        <v>41736</v>
      </c>
      <c r="T100">
        <v>688</v>
      </c>
      <c r="U100">
        <v>14</v>
      </c>
      <c r="V100">
        <v>309</v>
      </c>
      <c r="W100">
        <v>201</v>
      </c>
      <c r="X100">
        <v>24</v>
      </c>
      <c r="Y100">
        <v>38</v>
      </c>
      <c r="Z100">
        <v>1274</v>
      </c>
      <c r="AA100">
        <f>Z100/P100</f>
        <v>6.4020100502512562</v>
      </c>
      <c r="AB100" s="11" t="s">
        <v>105</v>
      </c>
      <c r="AC100" t="s">
        <v>59</v>
      </c>
      <c r="AD100">
        <v>1</v>
      </c>
      <c r="AE100" t="str">
        <f>IF(AD100&gt;3, "Prefers Discount", "Discount Indifferent")</f>
        <v>Discount Indifferent</v>
      </c>
      <c r="AF100">
        <v>10</v>
      </c>
      <c r="AG100">
        <v>11</v>
      </c>
      <c r="AH100">
        <v>10</v>
      </c>
      <c r="AI100" t="str">
        <f>INDEX($AF$1:$AH$1,MATCH(MAX(AF100:AH100),AF100:AH100,0))</f>
        <v>Web_Orders</v>
      </c>
      <c r="AJ100">
        <v>5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f>SUM(AK100:AO100)</f>
        <v>2</v>
      </c>
      <c r="AQ100" t="str">
        <f>INDEX($AK$1:$AO$1,MATCH(MAX(AK100:AO100),AK100:AO100,0))</f>
        <v>Converted_on_Camp1</v>
      </c>
      <c r="AR100">
        <v>1</v>
      </c>
      <c r="AS100" t="str">
        <f>IF(OR(AK100&gt;0, AL100&gt;0, AM100&gt;0, AN100&gt;0, AO100&gt;0), "Converted", "Not Converted")</f>
        <v>Converted</v>
      </c>
      <c r="AT100">
        <v>0</v>
      </c>
      <c r="AU100">
        <v>3</v>
      </c>
      <c r="AV100">
        <v>11</v>
      </c>
      <c r="AW100">
        <f>IF(Z100&gt;607, 4, 0)</f>
        <v>4</v>
      </c>
      <c r="AX100">
        <f>IF(AA100&gt;1.6588, 3, 0)</f>
        <v>3</v>
      </c>
      <c r="AY100">
        <f>IF(P100&gt;401, 2, 0)</f>
        <v>0</v>
      </c>
      <c r="AZ100">
        <f>IF(I100&gt;52915.77, 1, 0)</f>
        <v>1</v>
      </c>
      <c r="BA100">
        <f>SUM(AW100:AZ100)</f>
        <v>8</v>
      </c>
      <c r="BB100" t="str">
        <f>VLOOKUP(BA100,'Standard Deviations'!$L$1:$M$11,2,TRUE)</f>
        <v>Platinum</v>
      </c>
    </row>
    <row r="101" spans="1:54">
      <c r="A101">
        <v>8318</v>
      </c>
      <c r="B101">
        <v>1979</v>
      </c>
      <c r="C101">
        <f>2024-B101</f>
        <v>45</v>
      </c>
      <c r="D101" t="str">
        <f>VLOOKUP(B101,Reference!$A$1:$B$125, 2)</f>
        <v>Gen X</v>
      </c>
      <c r="E101" t="s">
        <v>54</v>
      </c>
      <c r="F101" t="str">
        <f>IF(E101="High School", "No College", "College")</f>
        <v>College</v>
      </c>
      <c r="G101" t="s">
        <v>65</v>
      </c>
      <c r="H101">
        <v>90300</v>
      </c>
      <c r="I101">
        <v>90300</v>
      </c>
      <c r="J101" s="4" t="s">
        <v>56</v>
      </c>
      <c r="K101">
        <v>0</v>
      </c>
      <c r="L101">
        <v>0</v>
      </c>
      <c r="M101" t="str">
        <f>IF(OR(K101&gt;0, L101&gt;0), "Parent", "Not Parent")</f>
        <v>Not Parent</v>
      </c>
      <c r="N101" t="s">
        <v>137</v>
      </c>
      <c r="O101" s="8">
        <v>41916</v>
      </c>
      <c r="P101" s="9">
        <f>O101-N101</f>
        <v>274</v>
      </c>
      <c r="Q101">
        <v>7</v>
      </c>
      <c r="R101" s="9">
        <f>P101-Q101</f>
        <v>267</v>
      </c>
      <c r="S101" s="8">
        <f>O101-R101</f>
        <v>41649</v>
      </c>
      <c r="T101">
        <v>594</v>
      </c>
      <c r="U101">
        <v>134</v>
      </c>
      <c r="V101">
        <v>786</v>
      </c>
      <c r="W101">
        <v>33</v>
      </c>
      <c r="X101">
        <v>134</v>
      </c>
      <c r="Y101">
        <v>57</v>
      </c>
      <c r="Z101">
        <v>1738</v>
      </c>
      <c r="AA101">
        <f>Z101/P101</f>
        <v>6.3430656934306571</v>
      </c>
      <c r="AB101" s="11" t="s">
        <v>105</v>
      </c>
      <c r="AC101" t="s">
        <v>59</v>
      </c>
      <c r="AD101">
        <v>0</v>
      </c>
      <c r="AE101" t="str">
        <f>IF(AD101&gt;3, "Prefers Discount", "Discount Indifferent")</f>
        <v>Discount Indifferent</v>
      </c>
      <c r="AF101">
        <v>8</v>
      </c>
      <c r="AG101">
        <v>5</v>
      </c>
      <c r="AH101">
        <v>6</v>
      </c>
      <c r="AI101" t="str">
        <f>INDEX($AF$1:$AH$1,MATCH(MAX(AF101:AH101),AF101:AH101,0))</f>
        <v>Store_Orders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f>SUM(AK101:AO101)</f>
        <v>1</v>
      </c>
      <c r="AQ101" t="str">
        <f>INDEX($AK$1:$AO$1,MATCH(MAX(AK101:AO101),AK101:AO101,0))</f>
        <v>Converted_on_Camp5</v>
      </c>
      <c r="AR101">
        <v>1</v>
      </c>
      <c r="AS101" t="str">
        <f>IF(OR(AK101&gt;0, AL101&gt;0, AM101&gt;0, AN101&gt;0, AO101&gt;0), "Converted", "Not Converted")</f>
        <v>Converted</v>
      </c>
      <c r="AT101">
        <v>0</v>
      </c>
      <c r="AU101">
        <v>3</v>
      </c>
      <c r="AV101">
        <v>11</v>
      </c>
      <c r="AW101">
        <f>IF(Z101&gt;607, 4, 0)</f>
        <v>4</v>
      </c>
      <c r="AX101">
        <f>IF(AA101&gt;1.6588, 3, 0)</f>
        <v>3</v>
      </c>
      <c r="AY101">
        <f>IF(P101&gt;401, 2, 0)</f>
        <v>0</v>
      </c>
      <c r="AZ101">
        <f>IF(I101&gt;52915.77, 1, 0)</f>
        <v>1</v>
      </c>
      <c r="BA101">
        <f>SUM(AW101:AZ101)</f>
        <v>8</v>
      </c>
      <c r="BB101" t="str">
        <f>VLOOKUP(BA101,'Standard Deviations'!$L$1:$M$11,2,TRUE)</f>
        <v>Platinum</v>
      </c>
    </row>
    <row r="102" spans="1:54">
      <c r="A102">
        <v>1139</v>
      </c>
      <c r="B102">
        <v>1984</v>
      </c>
      <c r="C102">
        <f>2024-B102</f>
        <v>40</v>
      </c>
      <c r="D102" t="str">
        <f>VLOOKUP(B102,Reference!$A$1:$B$125, 2)</f>
        <v>Millennials</v>
      </c>
      <c r="E102" t="s">
        <v>68</v>
      </c>
      <c r="F102" t="str">
        <f>IF(E102="High School", "No College", "College")</f>
        <v>College</v>
      </c>
      <c r="G102" t="s">
        <v>55</v>
      </c>
      <c r="H102">
        <v>73356</v>
      </c>
      <c r="I102">
        <v>73356</v>
      </c>
      <c r="J102" s="4" t="s">
        <v>61</v>
      </c>
      <c r="K102">
        <v>0</v>
      </c>
      <c r="L102">
        <v>0</v>
      </c>
      <c r="M102" t="str">
        <f>IF(OR(K102&gt;0, L102&gt;0), "Parent", "Not Parent")</f>
        <v>Not Parent</v>
      </c>
      <c r="N102" t="s">
        <v>138</v>
      </c>
      <c r="O102" s="8">
        <v>41916</v>
      </c>
      <c r="P102" s="9">
        <f>O102-N102</f>
        <v>240</v>
      </c>
      <c r="Q102">
        <v>56</v>
      </c>
      <c r="R102" s="9">
        <f>P102-Q102</f>
        <v>184</v>
      </c>
      <c r="S102" s="8">
        <f>O102-R102</f>
        <v>41732</v>
      </c>
      <c r="T102">
        <v>1050</v>
      </c>
      <c r="U102">
        <v>14</v>
      </c>
      <c r="V102">
        <v>322</v>
      </c>
      <c r="W102">
        <v>0</v>
      </c>
      <c r="X102">
        <v>14</v>
      </c>
      <c r="Y102">
        <v>112</v>
      </c>
      <c r="Z102">
        <v>1512</v>
      </c>
      <c r="AA102">
        <f>Z102/P102</f>
        <v>6.3</v>
      </c>
      <c r="AB102" s="14" t="s">
        <v>105</v>
      </c>
      <c r="AC102" s="13" t="s">
        <v>63</v>
      </c>
      <c r="AD102">
        <v>1</v>
      </c>
      <c r="AE102" t="str">
        <f>IF(AD102&gt;3, "Prefers Discount", "Discount Indifferent")</f>
        <v>Discount Indifferent</v>
      </c>
      <c r="AF102">
        <v>5</v>
      </c>
      <c r="AG102">
        <v>5</v>
      </c>
      <c r="AH102">
        <v>11</v>
      </c>
      <c r="AI102" t="str">
        <f>INDEX($AF$1:$AH$1,MATCH(MAX(AF102:AH102),AF102:AH102,0))</f>
        <v>Catalog_Orders</v>
      </c>
      <c r="AJ102">
        <v>2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f>SUM(AK102:AO102)</f>
        <v>3</v>
      </c>
      <c r="AQ102" t="str">
        <f>INDEX($AK$1:$AO$1,MATCH(MAX(AK102:AO102),AK102:AO102,0))</f>
        <v>Converted_on_Camp1</v>
      </c>
      <c r="AR102">
        <v>1</v>
      </c>
      <c r="AS102" t="str">
        <f>IF(OR(AK102&gt;0, AL102&gt;0, AM102&gt;0, AN102&gt;0, AO102&gt;0), "Converted", "Not Converted")</f>
        <v>Converted</v>
      </c>
      <c r="AT102">
        <v>0</v>
      </c>
      <c r="AU102">
        <v>3</v>
      </c>
      <c r="AV102">
        <v>11</v>
      </c>
      <c r="AW102">
        <f>IF(Z102&gt;607, 4, 0)</f>
        <v>4</v>
      </c>
      <c r="AX102">
        <f>IF(AA102&gt;1.6588, 3, 0)</f>
        <v>3</v>
      </c>
      <c r="AY102">
        <f>IF(P102&gt;401, 2, 0)</f>
        <v>0</v>
      </c>
      <c r="AZ102">
        <f>IF(I102&gt;52915.77, 1, 0)</f>
        <v>1</v>
      </c>
      <c r="BA102">
        <f>SUM(AW102:AZ102)</f>
        <v>8</v>
      </c>
      <c r="BB102" t="str">
        <f>VLOOKUP(BA102,'Standard Deviations'!$L$1:$M$11,2,TRUE)</f>
        <v>Platinum</v>
      </c>
    </row>
    <row r="103" spans="1:54">
      <c r="A103">
        <v>6248</v>
      </c>
      <c r="B103">
        <v>1947</v>
      </c>
      <c r="C103">
        <f>2024-B103</f>
        <v>77</v>
      </c>
      <c r="D103" t="str">
        <f>VLOOKUP(B103,Reference!$A$1:$B$125, 2)</f>
        <v>Boomers</v>
      </c>
      <c r="E103" t="s">
        <v>64</v>
      </c>
      <c r="F103" t="str">
        <f>IF(E103="High School", "No College", "College")</f>
        <v>College</v>
      </c>
      <c r="G103" t="s">
        <v>60</v>
      </c>
      <c r="H103">
        <v>91712</v>
      </c>
      <c r="I103">
        <v>91712</v>
      </c>
      <c r="J103" s="4" t="s">
        <v>56</v>
      </c>
      <c r="K103">
        <v>0</v>
      </c>
      <c r="L103">
        <v>0</v>
      </c>
      <c r="M103" t="str">
        <f>IF(OR(K103&gt;0, L103&gt;0), "Parent", "Not Parent")</f>
        <v>Not Parent</v>
      </c>
      <c r="N103" t="s">
        <v>139</v>
      </c>
      <c r="O103" s="8">
        <v>41916</v>
      </c>
      <c r="P103" s="9">
        <f>O103-N103</f>
        <v>352</v>
      </c>
      <c r="Q103">
        <v>47</v>
      </c>
      <c r="R103" s="9">
        <f>P103-Q103</f>
        <v>305</v>
      </c>
      <c r="S103" s="8">
        <f>O103-R103</f>
        <v>41611</v>
      </c>
      <c r="T103">
        <v>1276</v>
      </c>
      <c r="U103">
        <v>24</v>
      </c>
      <c r="V103">
        <v>746</v>
      </c>
      <c r="W103">
        <v>94</v>
      </c>
      <c r="X103">
        <v>29</v>
      </c>
      <c r="Y103">
        <v>48</v>
      </c>
      <c r="Z103">
        <v>2217</v>
      </c>
      <c r="AA103">
        <f>Z103/P103</f>
        <v>6.2982954545454541</v>
      </c>
      <c r="AB103" s="11" t="s">
        <v>105</v>
      </c>
      <c r="AC103" t="s">
        <v>59</v>
      </c>
      <c r="AD103">
        <v>0</v>
      </c>
      <c r="AE103" t="str">
        <f>IF(AD103&gt;3, "Prefers Discount", "Discount Indifferent")</f>
        <v>Discount Indifferent</v>
      </c>
      <c r="AF103">
        <v>11</v>
      </c>
      <c r="AG103">
        <v>9</v>
      </c>
      <c r="AH103">
        <v>7</v>
      </c>
      <c r="AI103" t="str">
        <f>INDEX($AF$1:$AH$1,MATCH(MAX(AF103:AH103),AF103:AH103,0))</f>
        <v>Store_Orders</v>
      </c>
      <c r="AJ103">
        <v>3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f>SUM(AK103:AO103)</f>
        <v>1</v>
      </c>
      <c r="AQ103" t="str">
        <f>INDEX($AK$1:$AO$1,MATCH(MAX(AK103:AO103),AK103:AO103,0))</f>
        <v>Converted_on_Camp5</v>
      </c>
      <c r="AR103">
        <v>1</v>
      </c>
      <c r="AS103" t="str">
        <f>IF(OR(AK103&gt;0, AL103&gt;0, AM103&gt;0, AN103&gt;0, AO103&gt;0), "Converted", "Not Converted")</f>
        <v>Converted</v>
      </c>
      <c r="AT103">
        <v>0</v>
      </c>
      <c r="AU103">
        <v>3</v>
      </c>
      <c r="AV103">
        <v>11</v>
      </c>
      <c r="AW103">
        <f>IF(Z103&gt;607, 4, 0)</f>
        <v>4</v>
      </c>
      <c r="AX103">
        <f>IF(AA103&gt;1.6588, 3, 0)</f>
        <v>3</v>
      </c>
      <c r="AY103">
        <f>IF(P103&gt;401, 2, 0)</f>
        <v>0</v>
      </c>
      <c r="AZ103">
        <f>IF(I103&gt;52915.77, 1, 0)</f>
        <v>1</v>
      </c>
      <c r="BA103">
        <f>SUM(AW103:AZ103)</f>
        <v>8</v>
      </c>
      <c r="BB103" t="str">
        <f>VLOOKUP(BA103,'Standard Deviations'!$L$1:$M$11,2,TRUE)</f>
        <v>Platinum</v>
      </c>
    </row>
    <row r="104" spans="1:54">
      <c r="A104">
        <v>5303</v>
      </c>
      <c r="B104">
        <v>1974</v>
      </c>
      <c r="C104">
        <f>2024-B104</f>
        <v>50</v>
      </c>
      <c r="D104" t="str">
        <f>VLOOKUP(B104,Reference!$A$1:$B$125, 2)</f>
        <v>Gen X</v>
      </c>
      <c r="E104" t="s">
        <v>68</v>
      </c>
      <c r="F104" t="str">
        <f>IF(E104="High School", "No College", "College")</f>
        <v>College</v>
      </c>
      <c r="G104" t="s">
        <v>65</v>
      </c>
      <c r="H104">
        <v>79632</v>
      </c>
      <c r="I104">
        <v>79632</v>
      </c>
      <c r="J104" s="4" t="s">
        <v>56</v>
      </c>
      <c r="K104">
        <v>0</v>
      </c>
      <c r="L104">
        <v>0</v>
      </c>
      <c r="M104" t="str">
        <f>IF(OR(K104&gt;0, L104&gt;0), "Parent", "Not Parent")</f>
        <v>Not Parent</v>
      </c>
      <c r="N104" t="s">
        <v>140</v>
      </c>
      <c r="O104" s="8">
        <v>41916</v>
      </c>
      <c r="P104" s="9">
        <f>O104-N104</f>
        <v>179</v>
      </c>
      <c r="Q104">
        <v>42</v>
      </c>
      <c r="R104" s="9">
        <f>P104-Q104</f>
        <v>137</v>
      </c>
      <c r="S104" s="8">
        <f>O104-R104</f>
        <v>41779</v>
      </c>
      <c r="T104">
        <v>471</v>
      </c>
      <c r="U104">
        <v>0</v>
      </c>
      <c r="V104">
        <v>510</v>
      </c>
      <c r="W104">
        <v>99</v>
      </c>
      <c r="X104">
        <v>21</v>
      </c>
      <c r="Y104">
        <v>12</v>
      </c>
      <c r="Z104">
        <v>1113</v>
      </c>
      <c r="AA104">
        <f>Z104/P104</f>
        <v>6.2178770949720672</v>
      </c>
      <c r="AB104" s="11" t="s">
        <v>105</v>
      </c>
      <c r="AC104" t="s">
        <v>59</v>
      </c>
      <c r="AD104">
        <v>1</v>
      </c>
      <c r="AE104" t="str">
        <f>IF(AD104&gt;3, "Prefers Discount", "Discount Indifferent")</f>
        <v>Discount Indifferent</v>
      </c>
      <c r="AF104">
        <v>9</v>
      </c>
      <c r="AG104">
        <v>6</v>
      </c>
      <c r="AH104">
        <v>4</v>
      </c>
      <c r="AI104" t="str">
        <f>INDEX($AF$1:$AH$1,MATCH(MAX(AF104:AH104),AF104:AH104,0))</f>
        <v>Store_Orders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f>SUM(AK104:AO104)</f>
        <v>0</v>
      </c>
      <c r="AQ104" t="s">
        <v>67</v>
      </c>
      <c r="AR104">
        <v>0</v>
      </c>
      <c r="AS104" t="str">
        <f>IF(OR(AK104&gt;0, AL104&gt;0, AM104&gt;0, AN104&gt;0, AO104&gt;0), "Converted", "Not Converted")</f>
        <v>Not Converted</v>
      </c>
      <c r="AT104">
        <v>0</v>
      </c>
      <c r="AU104">
        <v>3</v>
      </c>
      <c r="AV104">
        <v>11</v>
      </c>
      <c r="AW104">
        <f>IF(Z104&gt;607, 4, 0)</f>
        <v>4</v>
      </c>
      <c r="AX104">
        <f>IF(AA104&gt;1.6588, 3, 0)</f>
        <v>3</v>
      </c>
      <c r="AY104">
        <f>IF(P104&gt;401, 2, 0)</f>
        <v>0</v>
      </c>
      <c r="AZ104">
        <f>IF(I104&gt;52915.77, 1, 0)</f>
        <v>1</v>
      </c>
      <c r="BA104">
        <f>SUM(AW104:AZ104)</f>
        <v>8</v>
      </c>
      <c r="BB104" t="str">
        <f>VLOOKUP(BA104,'Standard Deviations'!$L$1:$M$11,2,TRUE)</f>
        <v>Platinum</v>
      </c>
    </row>
    <row r="105" spans="1:54">
      <c r="A105">
        <v>6384</v>
      </c>
      <c r="B105">
        <v>1978</v>
      </c>
      <c r="C105">
        <f>2024-B105</f>
        <v>46</v>
      </c>
      <c r="D105" t="str">
        <f>VLOOKUP(B105,Reference!$A$1:$B$125, 2)</f>
        <v>Gen X</v>
      </c>
      <c r="E105" t="s">
        <v>54</v>
      </c>
      <c r="F105" t="str">
        <f>IF(E105="High School", "No College", "College")</f>
        <v>College</v>
      </c>
      <c r="G105" t="s">
        <v>71</v>
      </c>
      <c r="H105">
        <v>71022</v>
      </c>
      <c r="I105">
        <v>71022</v>
      </c>
      <c r="J105" s="4" t="s">
        <v>61</v>
      </c>
      <c r="K105">
        <v>0</v>
      </c>
      <c r="L105">
        <v>1</v>
      </c>
      <c r="M105" t="str">
        <f>IF(OR(K105&gt;0, L105&gt;0), "Parent", "Not Parent")</f>
        <v>Parent</v>
      </c>
      <c r="N105" t="s">
        <v>141</v>
      </c>
      <c r="O105" s="8">
        <v>41916</v>
      </c>
      <c r="P105" s="9">
        <f>O105-N105</f>
        <v>235</v>
      </c>
      <c r="Q105">
        <v>30</v>
      </c>
      <c r="R105" s="9">
        <f>P105-Q105</f>
        <v>205</v>
      </c>
      <c r="S105" s="8">
        <f>O105-R105</f>
        <v>41711</v>
      </c>
      <c r="T105">
        <v>909</v>
      </c>
      <c r="U105">
        <v>12</v>
      </c>
      <c r="V105">
        <v>278</v>
      </c>
      <c r="W105">
        <v>0</v>
      </c>
      <c r="X105">
        <v>12</v>
      </c>
      <c r="Y105">
        <v>242</v>
      </c>
      <c r="Z105">
        <v>1453</v>
      </c>
      <c r="AA105">
        <f>Z105/P105</f>
        <v>6.182978723404255</v>
      </c>
      <c r="AB105" s="11" t="s">
        <v>105</v>
      </c>
      <c r="AC105" t="s">
        <v>59</v>
      </c>
      <c r="AD105">
        <v>3</v>
      </c>
      <c r="AE105" t="str">
        <f>IF(AD105&gt;3, "Prefers Discount", "Discount Indifferent")</f>
        <v>Discount Indifferent</v>
      </c>
      <c r="AF105">
        <v>11</v>
      </c>
      <c r="AG105">
        <v>5</v>
      </c>
      <c r="AH105">
        <v>2</v>
      </c>
      <c r="AI105" t="str">
        <f>INDEX($AF$1:$AH$1,MATCH(MAX(AF105:AH105),AF105:AH105,0))</f>
        <v>Store_Orders</v>
      </c>
      <c r="AJ105">
        <v>8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f>SUM(AK105:AO105)</f>
        <v>1</v>
      </c>
      <c r="AQ105" t="str">
        <f>INDEX($AK$1:$AO$1,MATCH(MAX(AK105:AO105),AK105:AO105,0))</f>
        <v>Converted_on_Camp3</v>
      </c>
      <c r="AR105">
        <v>1</v>
      </c>
      <c r="AS105" t="str">
        <f>IF(OR(AK105&gt;0, AL105&gt;0, AM105&gt;0, AN105&gt;0, AO105&gt;0), "Converted", "Not Converted")</f>
        <v>Converted</v>
      </c>
      <c r="AT105">
        <v>0</v>
      </c>
      <c r="AU105">
        <v>3</v>
      </c>
      <c r="AV105">
        <v>11</v>
      </c>
      <c r="AW105">
        <f>IF(Z105&gt;607, 4, 0)</f>
        <v>4</v>
      </c>
      <c r="AX105">
        <f>IF(AA105&gt;1.6588, 3, 0)</f>
        <v>3</v>
      </c>
      <c r="AY105">
        <f>IF(P105&gt;401, 2, 0)</f>
        <v>0</v>
      </c>
      <c r="AZ105">
        <f>IF(I105&gt;52915.77, 1, 0)</f>
        <v>1</v>
      </c>
      <c r="BA105">
        <f>SUM(AW105:AZ105)</f>
        <v>8</v>
      </c>
      <c r="BB105" t="str">
        <f>VLOOKUP(BA105,'Standard Deviations'!$L$1:$M$11,2,TRUE)</f>
        <v>Platinum</v>
      </c>
    </row>
    <row r="106" spans="1:54">
      <c r="A106">
        <v>4508</v>
      </c>
      <c r="B106">
        <v>1952</v>
      </c>
      <c r="C106">
        <f>2024-B106</f>
        <v>72</v>
      </c>
      <c r="D106" t="str">
        <f>VLOOKUP(B106,Reference!$A$1:$B$125, 2)</f>
        <v>Boomers</v>
      </c>
      <c r="E106" t="s">
        <v>54</v>
      </c>
      <c r="F106" t="str">
        <f>IF(E106="High School", "No College", "College")</f>
        <v>College</v>
      </c>
      <c r="G106" t="s">
        <v>60</v>
      </c>
      <c r="H106">
        <v>75127</v>
      </c>
      <c r="I106">
        <v>75127</v>
      </c>
      <c r="J106" s="4" t="s">
        <v>56</v>
      </c>
      <c r="K106">
        <v>0</v>
      </c>
      <c r="L106">
        <v>0</v>
      </c>
      <c r="M106" t="str">
        <f>IF(OR(K106&gt;0, L106&gt;0), "Parent", "Not Parent")</f>
        <v>Not Parent</v>
      </c>
      <c r="N106" t="s">
        <v>124</v>
      </c>
      <c r="O106" s="8">
        <v>41916</v>
      </c>
      <c r="P106" s="9">
        <f>O106-N106</f>
        <v>135</v>
      </c>
      <c r="Q106">
        <v>92</v>
      </c>
      <c r="R106" s="9">
        <f>P106-Q106</f>
        <v>43</v>
      </c>
      <c r="S106" s="8">
        <f>O106-R106</f>
        <v>41873</v>
      </c>
      <c r="T106">
        <v>203</v>
      </c>
      <c r="U106">
        <v>35</v>
      </c>
      <c r="V106">
        <v>305</v>
      </c>
      <c r="W106">
        <v>46</v>
      </c>
      <c r="X106">
        <v>17</v>
      </c>
      <c r="Y106">
        <v>227</v>
      </c>
      <c r="Z106">
        <v>833</v>
      </c>
      <c r="AA106">
        <f>Z106/P106</f>
        <v>6.1703703703703701</v>
      </c>
      <c r="AB106" s="14" t="s">
        <v>105</v>
      </c>
      <c r="AC106" s="13" t="s">
        <v>63</v>
      </c>
      <c r="AD106">
        <v>1</v>
      </c>
      <c r="AE106" t="str">
        <f>IF(AD106&gt;3, "Prefers Discount", "Discount Indifferent")</f>
        <v>Discount Indifferent</v>
      </c>
      <c r="AF106">
        <v>5</v>
      </c>
      <c r="AG106">
        <v>2</v>
      </c>
      <c r="AH106">
        <v>11</v>
      </c>
      <c r="AI106" t="str">
        <f>INDEX($AF$1:$AH$1,MATCH(MAX(AF106:AH106),AF106:AH106,0))</f>
        <v>Catalog_Orders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f>SUM(AK106:AO106)</f>
        <v>0</v>
      </c>
      <c r="AQ106" t="s">
        <v>67</v>
      </c>
      <c r="AR106">
        <v>0</v>
      </c>
      <c r="AS106" t="str">
        <f>IF(OR(AK106&gt;0, AL106&gt;0, AM106&gt;0, AN106&gt;0, AO106&gt;0), "Converted", "Not Converted")</f>
        <v>Not Converted</v>
      </c>
      <c r="AT106">
        <v>0</v>
      </c>
      <c r="AU106">
        <v>3</v>
      </c>
      <c r="AV106">
        <v>11</v>
      </c>
      <c r="AW106">
        <f>IF(Z106&gt;607, 4, 0)</f>
        <v>4</v>
      </c>
      <c r="AX106">
        <f>IF(AA106&gt;1.6588, 3, 0)</f>
        <v>3</v>
      </c>
      <c r="AY106">
        <f>IF(P106&gt;401, 2, 0)</f>
        <v>0</v>
      </c>
      <c r="AZ106">
        <f>IF(I106&gt;52915.77, 1, 0)</f>
        <v>1</v>
      </c>
      <c r="BA106">
        <f>SUM(AW106:AZ106)</f>
        <v>8</v>
      </c>
      <c r="BB106" t="str">
        <f>VLOOKUP(BA106,'Standard Deviations'!$L$1:$M$11,2,TRUE)</f>
        <v>Platinum</v>
      </c>
    </row>
    <row r="107" spans="1:54">
      <c r="A107">
        <v>4843</v>
      </c>
      <c r="B107">
        <v>1952</v>
      </c>
      <c r="C107">
        <f>2024-B107</f>
        <v>72</v>
      </c>
      <c r="D107" t="str">
        <f>VLOOKUP(B107,Reference!$A$1:$B$125, 2)</f>
        <v>Boomers</v>
      </c>
      <c r="E107" t="s">
        <v>54</v>
      </c>
      <c r="F107" t="str">
        <f>IF(E107="High School", "No College", "College")</f>
        <v>College</v>
      </c>
      <c r="G107" t="s">
        <v>60</v>
      </c>
      <c r="H107">
        <v>75127</v>
      </c>
      <c r="I107">
        <v>75127</v>
      </c>
      <c r="J107" s="4" t="s">
        <v>56</v>
      </c>
      <c r="K107">
        <v>0</v>
      </c>
      <c r="L107">
        <v>0</v>
      </c>
      <c r="M107" t="str">
        <f>IF(OR(K107&gt;0, L107&gt;0), "Parent", "Not Parent")</f>
        <v>Not Parent</v>
      </c>
      <c r="N107" t="s">
        <v>124</v>
      </c>
      <c r="O107" s="8">
        <v>41916</v>
      </c>
      <c r="P107" s="9">
        <f>O107-N107</f>
        <v>135</v>
      </c>
      <c r="Q107">
        <v>92</v>
      </c>
      <c r="R107" s="9">
        <f>P107-Q107</f>
        <v>43</v>
      </c>
      <c r="S107" s="8">
        <f>O107-R107</f>
        <v>41873</v>
      </c>
      <c r="T107">
        <v>203</v>
      </c>
      <c r="U107">
        <v>35</v>
      </c>
      <c r="V107">
        <v>305</v>
      </c>
      <c r="W107">
        <v>46</v>
      </c>
      <c r="X107">
        <v>17</v>
      </c>
      <c r="Y107">
        <v>227</v>
      </c>
      <c r="Z107">
        <v>833</v>
      </c>
      <c r="AA107">
        <f>Z107/P107</f>
        <v>6.1703703703703701</v>
      </c>
      <c r="AB107" s="14" t="s">
        <v>105</v>
      </c>
      <c r="AC107" s="13" t="s">
        <v>63</v>
      </c>
      <c r="AD107">
        <v>1</v>
      </c>
      <c r="AE107" t="str">
        <f>IF(AD107&gt;3, "Prefers Discount", "Discount Indifferent")</f>
        <v>Discount Indifferent</v>
      </c>
      <c r="AF107">
        <v>5</v>
      </c>
      <c r="AG107">
        <v>2</v>
      </c>
      <c r="AH107">
        <v>11</v>
      </c>
      <c r="AI107" t="str">
        <f>INDEX($AF$1:$AH$1,MATCH(MAX(AF107:AH107),AF107:AH107,0))</f>
        <v>Catalog_Orders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f>SUM(AK107:AO107)</f>
        <v>0</v>
      </c>
      <c r="AQ107" t="s">
        <v>67</v>
      </c>
      <c r="AR107">
        <v>0</v>
      </c>
      <c r="AS107" t="str">
        <f>IF(OR(AK107&gt;0, AL107&gt;0, AM107&gt;0, AN107&gt;0, AO107&gt;0), "Converted", "Not Converted")</f>
        <v>Not Converted</v>
      </c>
      <c r="AT107">
        <v>0</v>
      </c>
      <c r="AU107">
        <v>3</v>
      </c>
      <c r="AV107">
        <v>11</v>
      </c>
      <c r="AW107">
        <f>IF(Z107&gt;607, 4, 0)</f>
        <v>4</v>
      </c>
      <c r="AX107">
        <f>IF(AA107&gt;1.6588, 3, 0)</f>
        <v>3</v>
      </c>
      <c r="AY107">
        <f>IF(P107&gt;401, 2, 0)</f>
        <v>0</v>
      </c>
      <c r="AZ107">
        <f>IF(I107&gt;52915.77, 1, 0)</f>
        <v>1</v>
      </c>
      <c r="BA107">
        <f>SUM(AW107:AZ107)</f>
        <v>8</v>
      </c>
      <c r="BB107" t="str">
        <f>VLOOKUP(BA107,'Standard Deviations'!$L$1:$M$11,2,TRUE)</f>
        <v>Platinum</v>
      </c>
    </row>
    <row r="108" spans="1:54">
      <c r="A108">
        <v>843</v>
      </c>
      <c r="B108">
        <v>1971</v>
      </c>
      <c r="C108">
        <f>2024-B108</f>
        <v>53</v>
      </c>
      <c r="D108" t="str">
        <f>VLOOKUP(B108,Reference!$A$1:$B$125, 2)</f>
        <v>Gen X</v>
      </c>
      <c r="E108" t="s">
        <v>54</v>
      </c>
      <c r="F108" t="str">
        <f>IF(E108="High School", "No College", "College")</f>
        <v>College</v>
      </c>
      <c r="G108" t="s">
        <v>55</v>
      </c>
      <c r="H108">
        <v>64722</v>
      </c>
      <c r="I108">
        <v>64722</v>
      </c>
      <c r="J108" s="4" t="s">
        <v>61</v>
      </c>
      <c r="K108">
        <v>1</v>
      </c>
      <c r="L108">
        <v>0</v>
      </c>
      <c r="M108" t="str">
        <f>IF(OR(K108&gt;0, L108&gt;0), "Parent", "Not Parent")</f>
        <v>Parent</v>
      </c>
      <c r="N108" t="s">
        <v>142</v>
      </c>
      <c r="O108" s="8">
        <v>41916</v>
      </c>
      <c r="P108" s="9">
        <f>O108-N108</f>
        <v>131</v>
      </c>
      <c r="Q108">
        <v>47</v>
      </c>
      <c r="R108" s="9">
        <f>P108-Q108</f>
        <v>84</v>
      </c>
      <c r="S108" s="8">
        <f>O108-R108</f>
        <v>41832</v>
      </c>
      <c r="T108">
        <v>303</v>
      </c>
      <c r="U108">
        <v>0</v>
      </c>
      <c r="V108">
        <v>280</v>
      </c>
      <c r="W108">
        <v>60</v>
      </c>
      <c r="X108">
        <v>147</v>
      </c>
      <c r="Y108">
        <v>15</v>
      </c>
      <c r="Z108">
        <v>805</v>
      </c>
      <c r="AA108">
        <f>Z108/P108</f>
        <v>6.1450381679389317</v>
      </c>
      <c r="AB108" s="11" t="s">
        <v>105</v>
      </c>
      <c r="AC108" t="s">
        <v>59</v>
      </c>
      <c r="AD108">
        <v>4</v>
      </c>
      <c r="AE108" t="str">
        <f>IF(AD108&gt;3, "Prefers Discount", "Discount Indifferent")</f>
        <v>Prefers Discount</v>
      </c>
      <c r="AF108">
        <v>11</v>
      </c>
      <c r="AG108">
        <v>8</v>
      </c>
      <c r="AH108">
        <v>2</v>
      </c>
      <c r="AI108" t="str">
        <f>INDEX($AF$1:$AH$1,MATCH(MAX(AF108:AH108),AF108:AH108,0))</f>
        <v>Store_Orders</v>
      </c>
      <c r="AJ108">
        <v>6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f>SUM(AK108:AO108)</f>
        <v>0</v>
      </c>
      <c r="AQ108" t="s">
        <v>67</v>
      </c>
      <c r="AR108">
        <v>0</v>
      </c>
      <c r="AS108" t="str">
        <f>IF(OR(AK108&gt;0, AL108&gt;0, AM108&gt;0, AN108&gt;0, AO108&gt;0), "Converted", "Not Converted")</f>
        <v>Not Converted</v>
      </c>
      <c r="AT108">
        <v>0</v>
      </c>
      <c r="AU108">
        <v>3</v>
      </c>
      <c r="AV108">
        <v>11</v>
      </c>
      <c r="AW108">
        <f>IF(Z108&gt;607, 4, 0)</f>
        <v>4</v>
      </c>
      <c r="AX108">
        <f>IF(AA108&gt;1.6588, 3, 0)</f>
        <v>3</v>
      </c>
      <c r="AY108">
        <f>IF(P108&gt;401, 2, 0)</f>
        <v>0</v>
      </c>
      <c r="AZ108">
        <f>IF(I108&gt;52915.77, 1, 0)</f>
        <v>1</v>
      </c>
      <c r="BA108">
        <f>SUM(AW108:AZ108)</f>
        <v>8</v>
      </c>
      <c r="BB108" t="str">
        <f>VLOOKUP(BA108,'Standard Deviations'!$L$1:$M$11,2,TRUE)</f>
        <v>Platinum</v>
      </c>
    </row>
    <row r="109" spans="1:54">
      <c r="A109">
        <v>1553</v>
      </c>
      <c r="B109">
        <v>1946</v>
      </c>
      <c r="C109">
        <f>2024-B109</f>
        <v>78</v>
      </c>
      <c r="D109" t="str">
        <f>VLOOKUP(B109,Reference!$A$1:$B$125, 2)</f>
        <v>Boomers</v>
      </c>
      <c r="E109" t="s">
        <v>54</v>
      </c>
      <c r="F109" t="str">
        <f>IF(E109="High School", "No College", "College")</f>
        <v>College</v>
      </c>
      <c r="G109" t="s">
        <v>65</v>
      </c>
      <c r="H109">
        <v>82657</v>
      </c>
      <c r="I109">
        <v>82657</v>
      </c>
      <c r="J109" s="4" t="s">
        <v>56</v>
      </c>
      <c r="K109">
        <v>0</v>
      </c>
      <c r="L109">
        <v>0</v>
      </c>
      <c r="M109" t="str">
        <f>IF(OR(K109&gt;0, L109&gt;0), "Parent", "Not Parent")</f>
        <v>Not Parent</v>
      </c>
      <c r="N109" t="s">
        <v>143</v>
      </c>
      <c r="O109" s="8">
        <v>41916</v>
      </c>
      <c r="P109" s="9">
        <f>O109-N109</f>
        <v>372</v>
      </c>
      <c r="Q109">
        <v>71</v>
      </c>
      <c r="R109" s="9">
        <f>P109-Q109</f>
        <v>301</v>
      </c>
      <c r="S109" s="8">
        <f>O109-R109</f>
        <v>41615</v>
      </c>
      <c r="T109">
        <v>966</v>
      </c>
      <c r="U109">
        <v>168</v>
      </c>
      <c r="V109">
        <v>672</v>
      </c>
      <c r="W109">
        <v>246</v>
      </c>
      <c r="X109">
        <v>105</v>
      </c>
      <c r="Y109">
        <v>126</v>
      </c>
      <c r="Z109">
        <v>2283</v>
      </c>
      <c r="AA109">
        <f>Z109/P109</f>
        <v>6.137096774193548</v>
      </c>
      <c r="AB109" s="14" t="s">
        <v>105</v>
      </c>
      <c r="AC109" s="13" t="s">
        <v>63</v>
      </c>
      <c r="AD109">
        <v>1</v>
      </c>
      <c r="AE109" t="str">
        <f>IF(AD109&gt;3, "Prefers Discount", "Discount Indifferent")</f>
        <v>Discount Indifferent</v>
      </c>
      <c r="AF109">
        <v>10</v>
      </c>
      <c r="AG109">
        <v>7</v>
      </c>
      <c r="AH109">
        <v>5</v>
      </c>
      <c r="AI109" t="str">
        <f>INDEX($AF$1:$AH$1,MATCH(MAX(AF109:AH109),AF109:AH109,0))</f>
        <v>Store_Orders</v>
      </c>
      <c r="AJ109">
        <v>4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f>SUM(AK109:AO109)</f>
        <v>2</v>
      </c>
      <c r="AQ109" t="str">
        <f>INDEX($AK$1:$AO$1,MATCH(MAX(AK109:AO109),AK109:AO109,0))</f>
        <v>Converted_on_Camp1</v>
      </c>
      <c r="AR109">
        <v>1</v>
      </c>
      <c r="AS109" t="str">
        <f>IF(OR(AK109&gt;0, AL109&gt;0, AM109&gt;0, AN109&gt;0, AO109&gt;0), "Converted", "Not Converted")</f>
        <v>Converted</v>
      </c>
      <c r="AT109">
        <v>0</v>
      </c>
      <c r="AU109">
        <v>3</v>
      </c>
      <c r="AV109">
        <v>11</v>
      </c>
      <c r="AW109">
        <f>IF(Z109&gt;607, 4, 0)</f>
        <v>4</v>
      </c>
      <c r="AX109">
        <f>IF(AA109&gt;1.6588, 3, 0)</f>
        <v>3</v>
      </c>
      <c r="AY109">
        <f>IF(P109&gt;401, 2, 0)</f>
        <v>0</v>
      </c>
      <c r="AZ109">
        <f>IF(I109&gt;52915.77, 1, 0)</f>
        <v>1</v>
      </c>
      <c r="BA109">
        <f>SUM(AW109:AZ109)</f>
        <v>8</v>
      </c>
      <c r="BB109" t="str">
        <f>VLOOKUP(BA109,'Standard Deviations'!$L$1:$M$11,2,TRUE)</f>
        <v>Platinum</v>
      </c>
    </row>
    <row r="110" spans="1:54">
      <c r="A110">
        <v>313</v>
      </c>
      <c r="B110">
        <v>1968</v>
      </c>
      <c r="C110">
        <f>2024-B110</f>
        <v>56</v>
      </c>
      <c r="D110" t="str">
        <f>VLOOKUP(B110,Reference!$A$1:$B$125, 2)</f>
        <v>Gen X</v>
      </c>
      <c r="E110" t="s">
        <v>54</v>
      </c>
      <c r="F110" t="str">
        <f>IF(E110="High School", "No College", "College")</f>
        <v>College</v>
      </c>
      <c r="G110" t="s">
        <v>89</v>
      </c>
      <c r="H110">
        <v>73455</v>
      </c>
      <c r="I110">
        <v>73455</v>
      </c>
      <c r="J110" s="4" t="s">
        <v>61</v>
      </c>
      <c r="K110">
        <v>0</v>
      </c>
      <c r="L110">
        <v>0</v>
      </c>
      <c r="M110" t="str">
        <f>IF(OR(K110&gt;0, L110&gt;0), "Parent", "Not Parent")</f>
        <v>Not Parent</v>
      </c>
      <c r="N110" t="s">
        <v>144</v>
      </c>
      <c r="O110" s="8">
        <v>41916</v>
      </c>
      <c r="P110" s="9">
        <f>O110-N110</f>
        <v>341</v>
      </c>
      <c r="Q110">
        <v>98</v>
      </c>
      <c r="R110" s="9">
        <f>P110-Q110</f>
        <v>243</v>
      </c>
      <c r="S110" s="8">
        <f>O110-R110</f>
        <v>41673</v>
      </c>
      <c r="T110">
        <v>901</v>
      </c>
      <c r="U110">
        <v>61</v>
      </c>
      <c r="V110">
        <v>757</v>
      </c>
      <c r="W110">
        <v>186</v>
      </c>
      <c r="X110">
        <v>163</v>
      </c>
      <c r="Y110">
        <v>20</v>
      </c>
      <c r="Z110">
        <v>2088</v>
      </c>
      <c r="AA110">
        <f>Z110/P110</f>
        <v>6.1231671554252198</v>
      </c>
      <c r="AB110" s="14" t="s">
        <v>105</v>
      </c>
      <c r="AC110" s="13" t="s">
        <v>63</v>
      </c>
      <c r="AD110">
        <v>1</v>
      </c>
      <c r="AE110" t="str">
        <f>IF(AD110&gt;3, "Prefers Discount", "Discount Indifferent")</f>
        <v>Discount Indifferent</v>
      </c>
      <c r="AF110">
        <v>10</v>
      </c>
      <c r="AG110">
        <v>6</v>
      </c>
      <c r="AH110">
        <v>5</v>
      </c>
      <c r="AI110" t="str">
        <f>INDEX($AF$1:$AH$1,MATCH(MAX(AF110:AH110),AF110:AH110,0))</f>
        <v>Store_Orders</v>
      </c>
      <c r="AJ110">
        <v>3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f>SUM(AK110:AO110)</f>
        <v>1</v>
      </c>
      <c r="AQ110" t="str">
        <f>INDEX($AK$1:$AO$1,MATCH(MAX(AK110:AO110),AK110:AO110,0))</f>
        <v>Converted_on_Camp4</v>
      </c>
      <c r="AR110">
        <v>1</v>
      </c>
      <c r="AS110" t="str">
        <f>IF(OR(AK110&gt;0, AL110&gt;0, AM110&gt;0, AN110&gt;0, AO110&gt;0), "Converted", "Not Converted")</f>
        <v>Converted</v>
      </c>
      <c r="AT110">
        <v>0</v>
      </c>
      <c r="AU110">
        <v>3</v>
      </c>
      <c r="AV110">
        <v>11</v>
      </c>
      <c r="AW110">
        <f>IF(Z110&gt;607, 4, 0)</f>
        <v>4</v>
      </c>
      <c r="AX110">
        <f>IF(AA110&gt;1.6588, 3, 0)</f>
        <v>3</v>
      </c>
      <c r="AY110">
        <f>IF(P110&gt;401, 2, 0)</f>
        <v>0</v>
      </c>
      <c r="AZ110">
        <f>IF(I110&gt;52915.77, 1, 0)</f>
        <v>1</v>
      </c>
      <c r="BA110">
        <f>SUM(AW110:AZ110)</f>
        <v>8</v>
      </c>
      <c r="BB110" t="str">
        <f>VLOOKUP(BA110,'Standard Deviations'!$L$1:$M$11,2,TRUE)</f>
        <v>Platinum</v>
      </c>
    </row>
    <row r="111" spans="1:54">
      <c r="A111">
        <v>1743</v>
      </c>
      <c r="B111">
        <v>1974</v>
      </c>
      <c r="C111">
        <f>2024-B111</f>
        <v>50</v>
      </c>
      <c r="D111" t="str">
        <f>VLOOKUP(B111,Reference!$A$1:$B$125, 2)</f>
        <v>Gen X</v>
      </c>
      <c r="E111" t="s">
        <v>54</v>
      </c>
      <c r="F111" t="str">
        <f>IF(E111="High School", "No College", "College")</f>
        <v>College</v>
      </c>
      <c r="G111" t="s">
        <v>60</v>
      </c>
      <c r="H111">
        <v>69719</v>
      </c>
      <c r="I111">
        <v>69719</v>
      </c>
      <c r="J111" s="4" t="s">
        <v>61</v>
      </c>
      <c r="K111">
        <v>0</v>
      </c>
      <c r="L111">
        <v>0</v>
      </c>
      <c r="M111" t="str">
        <f>IF(OR(K111&gt;0, L111&gt;0), "Parent", "Not Parent")</f>
        <v>Not Parent</v>
      </c>
      <c r="N111" t="s">
        <v>142</v>
      </c>
      <c r="O111" s="8">
        <v>41916</v>
      </c>
      <c r="P111" s="9">
        <f>O111-N111</f>
        <v>131</v>
      </c>
      <c r="Q111">
        <v>99</v>
      </c>
      <c r="R111" s="9">
        <f>P111-Q111</f>
        <v>32</v>
      </c>
      <c r="S111" s="8">
        <f>O111-R111</f>
        <v>41884</v>
      </c>
      <c r="T111">
        <v>273</v>
      </c>
      <c r="U111">
        <v>86</v>
      </c>
      <c r="V111">
        <v>208</v>
      </c>
      <c r="W111">
        <v>177</v>
      </c>
      <c r="X111">
        <v>14</v>
      </c>
      <c r="Y111">
        <v>43</v>
      </c>
      <c r="Z111">
        <v>801</v>
      </c>
      <c r="AA111">
        <f>Z111/P111</f>
        <v>6.114503816793893</v>
      </c>
      <c r="AB111" s="14" t="s">
        <v>105</v>
      </c>
      <c r="AC111" s="13" t="s">
        <v>63</v>
      </c>
      <c r="AD111">
        <v>1</v>
      </c>
      <c r="AE111" t="str">
        <f>IF(AD111&gt;3, "Prefers Discount", "Discount Indifferent")</f>
        <v>Discount Indifferent</v>
      </c>
      <c r="AF111">
        <v>5</v>
      </c>
      <c r="AG111">
        <v>2</v>
      </c>
      <c r="AH111">
        <v>3</v>
      </c>
      <c r="AI111" t="str">
        <f>INDEX($AF$1:$AH$1,MATCH(MAX(AF111:AH111),AF111:AH111,0))</f>
        <v>Store_Orders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f>SUM(AK111:AO111)</f>
        <v>0</v>
      </c>
      <c r="AQ111" t="s">
        <v>67</v>
      </c>
      <c r="AR111">
        <v>0</v>
      </c>
      <c r="AS111" t="str">
        <f>IF(OR(AK111&gt;0, AL111&gt;0, AM111&gt;0, AN111&gt;0, AO111&gt;0), "Converted", "Not Converted")</f>
        <v>Not Converted</v>
      </c>
      <c r="AT111">
        <v>0</v>
      </c>
      <c r="AU111">
        <v>3</v>
      </c>
      <c r="AV111">
        <v>11</v>
      </c>
      <c r="AW111">
        <f>IF(Z111&gt;607, 4, 0)</f>
        <v>4</v>
      </c>
      <c r="AX111">
        <f>IF(AA111&gt;1.6588, 3, 0)</f>
        <v>3</v>
      </c>
      <c r="AY111">
        <f>IF(P111&gt;401, 2, 0)</f>
        <v>0</v>
      </c>
      <c r="AZ111">
        <f>IF(I111&gt;52915.77, 1, 0)</f>
        <v>1</v>
      </c>
      <c r="BA111">
        <f>SUM(AW111:AZ111)</f>
        <v>8</v>
      </c>
      <c r="BB111" t="str">
        <f>VLOOKUP(BA111,'Standard Deviations'!$L$1:$M$11,2,TRUE)</f>
        <v>Platinum</v>
      </c>
    </row>
    <row r="112" spans="1:54">
      <c r="A112">
        <v>8164</v>
      </c>
      <c r="B112">
        <v>1978</v>
      </c>
      <c r="C112">
        <f>2024-B112</f>
        <v>46</v>
      </c>
      <c r="D112" t="str">
        <f>VLOOKUP(B112,Reference!$A$1:$B$125, 2)</f>
        <v>Gen X</v>
      </c>
      <c r="E112" t="s">
        <v>68</v>
      </c>
      <c r="F112" t="str">
        <f>IF(E112="High School", "No College", "College")</f>
        <v>College</v>
      </c>
      <c r="G112" t="s">
        <v>55</v>
      </c>
      <c r="H112">
        <v>82170</v>
      </c>
      <c r="I112">
        <v>82170</v>
      </c>
      <c r="J112" s="4" t="s">
        <v>56</v>
      </c>
      <c r="K112">
        <v>0</v>
      </c>
      <c r="L112">
        <v>0</v>
      </c>
      <c r="M112" t="str">
        <f>IF(OR(K112&gt;0, L112&gt;0), "Parent", "Not Parent")</f>
        <v>Not Parent</v>
      </c>
      <c r="N112" t="s">
        <v>145</v>
      </c>
      <c r="O112" s="8">
        <v>41916</v>
      </c>
      <c r="P112" s="9">
        <f>O112-N112</f>
        <v>313</v>
      </c>
      <c r="Q112">
        <v>13</v>
      </c>
      <c r="R112" s="9">
        <f>P112-Q112</f>
        <v>300</v>
      </c>
      <c r="S112" s="8">
        <f>O112-R112</f>
        <v>41616</v>
      </c>
      <c r="T112">
        <v>1023</v>
      </c>
      <c r="U112">
        <v>93</v>
      </c>
      <c r="V112">
        <v>651</v>
      </c>
      <c r="W112">
        <v>49</v>
      </c>
      <c r="X112">
        <v>55</v>
      </c>
      <c r="Y112">
        <v>37</v>
      </c>
      <c r="Z112">
        <v>1908</v>
      </c>
      <c r="AA112">
        <f>Z112/P112</f>
        <v>6.0958466453674118</v>
      </c>
      <c r="AB112" s="11" t="s">
        <v>105</v>
      </c>
      <c r="AC112" t="s">
        <v>59</v>
      </c>
      <c r="AD112">
        <v>1</v>
      </c>
      <c r="AE112" t="str">
        <f>IF(AD112&gt;3, "Prefers Discount", "Discount Indifferent")</f>
        <v>Discount Indifferent</v>
      </c>
      <c r="AF112">
        <v>7</v>
      </c>
      <c r="AG112">
        <v>5</v>
      </c>
      <c r="AH112">
        <v>6</v>
      </c>
      <c r="AI112" t="str">
        <f>INDEX($AF$1:$AH$1,MATCH(MAX(AF112:AH112),AF112:AH112,0))</f>
        <v>Store_Orders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f>SUM(AK112:AO112)</f>
        <v>0</v>
      </c>
      <c r="AQ112" t="s">
        <v>67</v>
      </c>
      <c r="AR112">
        <v>0</v>
      </c>
      <c r="AS112" t="str">
        <f>IF(OR(AK112&gt;0, AL112&gt;0, AM112&gt;0, AN112&gt;0, AO112&gt;0), "Converted", "Not Converted")</f>
        <v>Not Converted</v>
      </c>
      <c r="AT112">
        <v>0</v>
      </c>
      <c r="AU112">
        <v>3</v>
      </c>
      <c r="AV112">
        <v>11</v>
      </c>
      <c r="AW112">
        <f>IF(Z112&gt;607, 4, 0)</f>
        <v>4</v>
      </c>
      <c r="AX112">
        <f>IF(AA112&gt;1.6588, 3, 0)</f>
        <v>3</v>
      </c>
      <c r="AY112">
        <f>IF(P112&gt;401, 2, 0)</f>
        <v>0</v>
      </c>
      <c r="AZ112">
        <f>IF(I112&gt;52915.77, 1, 0)</f>
        <v>1</v>
      </c>
      <c r="BA112">
        <f>SUM(AW112:AZ112)</f>
        <v>8</v>
      </c>
      <c r="BB112" t="str">
        <f>VLOOKUP(BA112,'Standard Deviations'!$L$1:$M$11,2,TRUE)</f>
        <v>Platinum</v>
      </c>
    </row>
    <row r="113" spans="1:54">
      <c r="A113">
        <v>6815</v>
      </c>
      <c r="B113">
        <v>1980</v>
      </c>
      <c r="C113">
        <f>2024-B113</f>
        <v>44</v>
      </c>
      <c r="D113" t="str">
        <f>VLOOKUP(B113,Reference!$A$1:$B$125, 2)</f>
        <v>Millennials</v>
      </c>
      <c r="E113" t="s">
        <v>74</v>
      </c>
      <c r="F113" t="str">
        <f>IF(E113="High School", "No College", "College")</f>
        <v>College</v>
      </c>
      <c r="G113" t="s">
        <v>55</v>
      </c>
      <c r="H113">
        <v>96547</v>
      </c>
      <c r="I113">
        <v>96547</v>
      </c>
      <c r="J113" t="s">
        <v>101</v>
      </c>
      <c r="K113">
        <v>0</v>
      </c>
      <c r="L113">
        <v>0</v>
      </c>
      <c r="M113" t="str">
        <f>IF(OR(K113&gt;0, L113&gt;0), "Parent", "Not Parent")</f>
        <v>Not Parent</v>
      </c>
      <c r="N113" t="s">
        <v>79</v>
      </c>
      <c r="O113" s="8">
        <v>41916</v>
      </c>
      <c r="P113" s="9">
        <f>O113-N113</f>
        <v>134</v>
      </c>
      <c r="Q113">
        <v>4</v>
      </c>
      <c r="R113" s="9">
        <f>P113-Q113</f>
        <v>130</v>
      </c>
      <c r="S113" s="8">
        <f>O113-R113</f>
        <v>41786</v>
      </c>
      <c r="T113">
        <v>448</v>
      </c>
      <c r="U113">
        <v>21</v>
      </c>
      <c r="V113">
        <v>125</v>
      </c>
      <c r="W113">
        <v>52</v>
      </c>
      <c r="X113">
        <v>101</v>
      </c>
      <c r="Y113">
        <v>62</v>
      </c>
      <c r="Z113">
        <v>809</v>
      </c>
      <c r="AA113">
        <f>Z113/P113</f>
        <v>6.0373134328358207</v>
      </c>
      <c r="AB113" s="11" t="s">
        <v>105</v>
      </c>
      <c r="AC113" t="s">
        <v>59</v>
      </c>
      <c r="AD113">
        <v>0</v>
      </c>
      <c r="AE113" t="str">
        <f>IF(AD113&gt;3, "Prefers Discount", "Discount Indifferent")</f>
        <v>Discount Indifferent</v>
      </c>
      <c r="AF113">
        <v>8</v>
      </c>
      <c r="AG113">
        <v>7</v>
      </c>
      <c r="AH113">
        <v>6</v>
      </c>
      <c r="AI113" t="str">
        <f>INDEX($AF$1:$AH$1,MATCH(MAX(AF113:AH113),AF113:AH113,0))</f>
        <v>Store_Orders</v>
      </c>
      <c r="AJ113">
        <v>2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f>SUM(AK113:AO113)</f>
        <v>3</v>
      </c>
      <c r="AQ113" t="str">
        <f>INDEX($AK$1:$AO$1,MATCH(MAX(AK113:AO113),AK113:AO113,0))</f>
        <v>Converted_on_Camp1</v>
      </c>
      <c r="AR113">
        <v>1</v>
      </c>
      <c r="AS113" t="str">
        <f>IF(OR(AK113&gt;0, AL113&gt;0, AM113&gt;0, AN113&gt;0, AO113&gt;0), "Converted", "Not Converted")</f>
        <v>Converted</v>
      </c>
      <c r="AT113">
        <v>0</v>
      </c>
      <c r="AU113">
        <v>3</v>
      </c>
      <c r="AV113">
        <v>11</v>
      </c>
      <c r="AW113">
        <f>IF(Z113&gt;607, 4, 0)</f>
        <v>4</v>
      </c>
      <c r="AX113">
        <f>IF(AA113&gt;1.6588, 3, 0)</f>
        <v>3</v>
      </c>
      <c r="AY113">
        <f>IF(P113&gt;401, 2, 0)</f>
        <v>0</v>
      </c>
      <c r="AZ113">
        <f>IF(I113&gt;52915.77, 1, 0)</f>
        <v>1</v>
      </c>
      <c r="BA113">
        <f>SUM(AW113:AZ113)</f>
        <v>8</v>
      </c>
      <c r="BB113" t="str">
        <f>VLOOKUP(BA113,'Standard Deviations'!$L$1:$M$11,2,TRUE)</f>
        <v>Platinum</v>
      </c>
    </row>
    <row r="114" spans="1:54">
      <c r="A114">
        <v>3267</v>
      </c>
      <c r="B114">
        <v>1963</v>
      </c>
      <c r="C114">
        <f>2024-B114</f>
        <v>61</v>
      </c>
      <c r="D114" t="str">
        <f>VLOOKUP(B114,Reference!$A$1:$B$125, 2)</f>
        <v>Boomers</v>
      </c>
      <c r="E114" t="s">
        <v>64</v>
      </c>
      <c r="F114" t="str">
        <f>IF(E114="High School", "No College", "College")</f>
        <v>College</v>
      </c>
      <c r="G114" t="s">
        <v>65</v>
      </c>
      <c r="H114">
        <v>57288</v>
      </c>
      <c r="I114">
        <v>57288</v>
      </c>
      <c r="J114" s="4" t="s">
        <v>61</v>
      </c>
      <c r="K114">
        <v>0</v>
      </c>
      <c r="L114">
        <v>1</v>
      </c>
      <c r="M114" t="str">
        <f>IF(OR(K114&gt;0, L114&gt;0), "Parent", "Not Parent")</f>
        <v>Parent</v>
      </c>
      <c r="N114" t="s">
        <v>84</v>
      </c>
      <c r="O114" s="8">
        <v>41916</v>
      </c>
      <c r="P114" s="9">
        <f>O114-N114</f>
        <v>101</v>
      </c>
      <c r="Q114">
        <v>27</v>
      </c>
      <c r="R114" s="9">
        <f>P114-Q114</f>
        <v>74</v>
      </c>
      <c r="S114" s="8">
        <f>O114-R114</f>
        <v>41842</v>
      </c>
      <c r="T114">
        <v>527</v>
      </c>
      <c r="U114">
        <v>0</v>
      </c>
      <c r="V114">
        <v>21</v>
      </c>
      <c r="W114">
        <v>0</v>
      </c>
      <c r="X114">
        <v>0</v>
      </c>
      <c r="Y114">
        <v>60</v>
      </c>
      <c r="Z114">
        <v>608</v>
      </c>
      <c r="AA114">
        <f>Z114/P114</f>
        <v>6.0198019801980198</v>
      </c>
      <c r="AB114" s="11" t="s">
        <v>146</v>
      </c>
      <c r="AC114" t="s">
        <v>59</v>
      </c>
      <c r="AD114">
        <v>3</v>
      </c>
      <c r="AE114" t="str">
        <f>IF(AD114&gt;3, "Prefers Discount", "Discount Indifferent")</f>
        <v>Discount Indifferent</v>
      </c>
      <c r="AF114">
        <v>8</v>
      </c>
      <c r="AG114">
        <v>8</v>
      </c>
      <c r="AH114">
        <v>1</v>
      </c>
      <c r="AI114" t="str">
        <f>INDEX($AF$1:$AH$1,MATCH(MAX(AF114:AH114),AF114:AH114,0))</f>
        <v>Store_Orders</v>
      </c>
      <c r="AJ114">
        <v>6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f>SUM(AK114:AO114)</f>
        <v>1</v>
      </c>
      <c r="AQ114" t="str">
        <f>INDEX($AK$1:$AO$1,MATCH(MAX(AK114:AO114),AK114:AO114,0))</f>
        <v>Converted_on_Camp4</v>
      </c>
      <c r="AR114">
        <v>1</v>
      </c>
      <c r="AS114" t="str">
        <f>IF(OR(AK114&gt;0, AL114&gt;0, AM114&gt;0, AN114&gt;0, AO114&gt;0), "Converted", "Not Converted")</f>
        <v>Converted</v>
      </c>
      <c r="AT114">
        <v>0</v>
      </c>
      <c r="AU114">
        <v>3</v>
      </c>
      <c r="AV114">
        <v>11</v>
      </c>
      <c r="AW114">
        <f>IF(Z114&gt;607, 4, 0)</f>
        <v>4</v>
      </c>
      <c r="AX114">
        <f>IF(AA114&gt;1.6588, 3, 0)</f>
        <v>3</v>
      </c>
      <c r="AY114">
        <f>IF(P114&gt;401, 2, 0)</f>
        <v>0</v>
      </c>
      <c r="AZ114">
        <f>IF(I114&gt;52915.77, 1, 0)</f>
        <v>1</v>
      </c>
      <c r="BA114">
        <f>SUM(AW114:AZ114)</f>
        <v>8</v>
      </c>
      <c r="BB114" t="str">
        <f>VLOOKUP(BA114,'Standard Deviations'!$L$1:$M$11,2,TRUE)</f>
        <v>Platinum</v>
      </c>
    </row>
    <row r="115" spans="1:54">
      <c r="A115">
        <v>2416</v>
      </c>
      <c r="B115">
        <v>1969</v>
      </c>
      <c r="C115">
        <f>2024-B115</f>
        <v>55</v>
      </c>
      <c r="D115" t="str">
        <f>VLOOKUP(B115,Reference!$A$1:$B$125, 2)</f>
        <v>Gen X</v>
      </c>
      <c r="E115" t="s">
        <v>68</v>
      </c>
      <c r="F115" t="str">
        <f>IF(E115="High School", "No College", "College")</f>
        <v>College</v>
      </c>
      <c r="G115" t="s">
        <v>60</v>
      </c>
      <c r="H115">
        <v>66582</v>
      </c>
      <c r="I115">
        <v>66582</v>
      </c>
      <c r="J115" s="4" t="s">
        <v>61</v>
      </c>
      <c r="K115">
        <v>0</v>
      </c>
      <c r="L115">
        <v>0</v>
      </c>
      <c r="M115" t="str">
        <f>IF(OR(K115&gt;0, L115&gt;0), "Parent", "Not Parent")</f>
        <v>Not Parent</v>
      </c>
      <c r="N115" t="s">
        <v>147</v>
      </c>
      <c r="O115" s="8">
        <v>41916</v>
      </c>
      <c r="P115" s="9">
        <f>O115-N115</f>
        <v>215</v>
      </c>
      <c r="Q115">
        <v>83</v>
      </c>
      <c r="R115" s="9">
        <f>P115-Q115</f>
        <v>132</v>
      </c>
      <c r="S115" s="8">
        <f>O115-R115</f>
        <v>41784</v>
      </c>
      <c r="T115">
        <v>789</v>
      </c>
      <c r="U115">
        <v>25</v>
      </c>
      <c r="V115">
        <v>420</v>
      </c>
      <c r="W115">
        <v>16</v>
      </c>
      <c r="X115">
        <v>38</v>
      </c>
      <c r="Y115">
        <v>0</v>
      </c>
      <c r="Z115">
        <v>1288</v>
      </c>
      <c r="AA115">
        <f>Z115/P115</f>
        <v>5.9906976744186045</v>
      </c>
      <c r="AB115" s="14" t="s">
        <v>146</v>
      </c>
      <c r="AC115" s="13" t="s">
        <v>63</v>
      </c>
      <c r="AD115">
        <v>1</v>
      </c>
      <c r="AE115" t="str">
        <f>IF(AD115&gt;3, "Prefers Discount", "Discount Indifferent")</f>
        <v>Discount Indifferent</v>
      </c>
      <c r="AF115">
        <v>9</v>
      </c>
      <c r="AG115">
        <v>2</v>
      </c>
      <c r="AH115">
        <v>8</v>
      </c>
      <c r="AI115" t="str">
        <f>INDEX($AF$1:$AH$1,MATCH(MAX(AF115:AH115),AF115:AH115,0))</f>
        <v>Store_Orders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f>SUM(AK115:AO115)</f>
        <v>0</v>
      </c>
      <c r="AQ115" t="s">
        <v>67</v>
      </c>
      <c r="AR115">
        <v>0</v>
      </c>
      <c r="AS115" t="str">
        <f>IF(OR(AK115&gt;0, AL115&gt;0, AM115&gt;0, AN115&gt;0, AO115&gt;0), "Converted", "Not Converted")</f>
        <v>Not Converted</v>
      </c>
      <c r="AT115">
        <v>0</v>
      </c>
      <c r="AU115">
        <v>3</v>
      </c>
      <c r="AV115">
        <v>11</v>
      </c>
      <c r="AW115">
        <f>IF(Z115&gt;607, 4, 0)</f>
        <v>4</v>
      </c>
      <c r="AX115">
        <f>IF(AA115&gt;1.6588, 3, 0)</f>
        <v>3</v>
      </c>
      <c r="AY115">
        <f>IF(P115&gt;401, 2, 0)</f>
        <v>0</v>
      </c>
      <c r="AZ115">
        <f>IF(I115&gt;52915.77, 1, 0)</f>
        <v>1</v>
      </c>
      <c r="BA115">
        <f>SUM(AW115:AZ115)</f>
        <v>8</v>
      </c>
      <c r="BB115" t="str">
        <f>VLOOKUP(BA115,'Standard Deviations'!$L$1:$M$11,2,TRUE)</f>
        <v>Platinum</v>
      </c>
    </row>
    <row r="116" spans="1:54">
      <c r="A116">
        <v>6049</v>
      </c>
      <c r="B116">
        <v>1982</v>
      </c>
      <c r="C116">
        <f>2024-B116</f>
        <v>42</v>
      </c>
      <c r="D116" t="str">
        <f>VLOOKUP(B116,Reference!$A$1:$B$125, 2)</f>
        <v>Millennials</v>
      </c>
      <c r="E116" t="s">
        <v>64</v>
      </c>
      <c r="F116" t="str">
        <f>IF(E116="High School", "No College", "College")</f>
        <v>College</v>
      </c>
      <c r="G116" t="s">
        <v>65</v>
      </c>
      <c r="H116">
        <v>73450</v>
      </c>
      <c r="I116">
        <v>73450</v>
      </c>
      <c r="J116" s="4" t="s">
        <v>61</v>
      </c>
      <c r="K116">
        <v>0</v>
      </c>
      <c r="L116">
        <v>0</v>
      </c>
      <c r="M116" t="str">
        <f>IF(OR(K116&gt;0, L116&gt;0), "Parent", "Not Parent")</f>
        <v>Not Parent</v>
      </c>
      <c r="N116" t="s">
        <v>148</v>
      </c>
      <c r="O116" s="8">
        <v>41916</v>
      </c>
      <c r="P116" s="9">
        <f>O116-N116</f>
        <v>303</v>
      </c>
      <c r="Q116">
        <v>85</v>
      </c>
      <c r="R116" s="9">
        <f>P116-Q116</f>
        <v>218</v>
      </c>
      <c r="S116" s="8">
        <f>O116-R116</f>
        <v>41698</v>
      </c>
      <c r="T116">
        <v>1142</v>
      </c>
      <c r="U116">
        <v>51</v>
      </c>
      <c r="V116">
        <v>415</v>
      </c>
      <c r="W116">
        <v>90</v>
      </c>
      <c r="X116">
        <v>69</v>
      </c>
      <c r="Y116">
        <v>37</v>
      </c>
      <c r="Z116">
        <v>1804</v>
      </c>
      <c r="AA116">
        <f>Z116/P116</f>
        <v>5.9537953795379535</v>
      </c>
      <c r="AB116" s="14" t="s">
        <v>146</v>
      </c>
      <c r="AC116" s="13" t="s">
        <v>63</v>
      </c>
      <c r="AD116">
        <v>1</v>
      </c>
      <c r="AE116" t="str">
        <f>IF(AD116&gt;3, "Prefers Discount", "Discount Indifferent")</f>
        <v>Discount Indifferent</v>
      </c>
      <c r="AF116">
        <v>11</v>
      </c>
      <c r="AG116">
        <v>7</v>
      </c>
      <c r="AH116">
        <v>8</v>
      </c>
      <c r="AI116" t="str">
        <f>INDEX($AF$1:$AH$1,MATCH(MAX(AF116:AH116),AF116:AH116,0))</f>
        <v>Store_Orders</v>
      </c>
      <c r="AJ116">
        <v>3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f>SUM(AK116:AO116)</f>
        <v>2</v>
      </c>
      <c r="AQ116" t="str">
        <f>INDEX($AK$1:$AO$1,MATCH(MAX(AK116:AO116),AK116:AO116,0))</f>
        <v>Converted_on_Camp1</v>
      </c>
      <c r="AR116">
        <v>1</v>
      </c>
      <c r="AS116" t="str">
        <f>IF(OR(AK116&gt;0, AL116&gt;0, AM116&gt;0, AN116&gt;0, AO116&gt;0), "Converted", "Not Converted")</f>
        <v>Converted</v>
      </c>
      <c r="AT116">
        <v>0</v>
      </c>
      <c r="AU116">
        <v>3</v>
      </c>
      <c r="AV116">
        <v>11</v>
      </c>
      <c r="AW116">
        <f>IF(Z116&gt;607, 4, 0)</f>
        <v>4</v>
      </c>
      <c r="AX116">
        <f>IF(AA116&gt;1.6588, 3, 0)</f>
        <v>3</v>
      </c>
      <c r="AY116">
        <f>IF(P116&gt;401, 2, 0)</f>
        <v>0</v>
      </c>
      <c r="AZ116">
        <f>IF(I116&gt;52915.77, 1, 0)</f>
        <v>1</v>
      </c>
      <c r="BA116">
        <f>SUM(AW116:AZ116)</f>
        <v>8</v>
      </c>
      <c r="BB116" t="str">
        <f>VLOOKUP(BA116,'Standard Deviations'!$L$1:$M$11,2,TRUE)</f>
        <v>Platinum</v>
      </c>
    </row>
    <row r="117" spans="1:54">
      <c r="A117">
        <v>6892</v>
      </c>
      <c r="B117">
        <v>1968</v>
      </c>
      <c r="C117">
        <f>2024-B117</f>
        <v>56</v>
      </c>
      <c r="D117" t="str">
        <f>VLOOKUP(B117,Reference!$A$1:$B$125, 2)</f>
        <v>Gen X</v>
      </c>
      <c r="E117" t="s">
        <v>54</v>
      </c>
      <c r="F117" t="str">
        <f>IF(E117="High School", "No College", "College")</f>
        <v>College</v>
      </c>
      <c r="G117" t="s">
        <v>71</v>
      </c>
      <c r="H117">
        <v>61671</v>
      </c>
      <c r="I117">
        <v>61671</v>
      </c>
      <c r="J117" s="4" t="s">
        <v>61</v>
      </c>
      <c r="K117">
        <v>0</v>
      </c>
      <c r="L117">
        <v>1</v>
      </c>
      <c r="M117" t="str">
        <f>IF(OR(K117&gt;0, L117&gt;0), "Parent", "Not Parent")</f>
        <v>Parent</v>
      </c>
      <c r="N117" t="s">
        <v>149</v>
      </c>
      <c r="O117" s="8">
        <v>41916</v>
      </c>
      <c r="P117" s="9">
        <f>O117-N117</f>
        <v>123</v>
      </c>
      <c r="Q117">
        <v>23</v>
      </c>
      <c r="R117" s="9">
        <f>P117-Q117</f>
        <v>100</v>
      </c>
      <c r="S117" s="8">
        <f>O117-R117</f>
        <v>41816</v>
      </c>
      <c r="T117">
        <v>641</v>
      </c>
      <c r="U117">
        <v>7</v>
      </c>
      <c r="V117">
        <v>56</v>
      </c>
      <c r="W117">
        <v>0</v>
      </c>
      <c r="X117">
        <v>0</v>
      </c>
      <c r="Y117">
        <v>28</v>
      </c>
      <c r="Z117">
        <v>732</v>
      </c>
      <c r="AA117">
        <f>Z117/P117</f>
        <v>5.9512195121951219</v>
      </c>
      <c r="AB117" s="11" t="s">
        <v>146</v>
      </c>
      <c r="AC117" t="s">
        <v>59</v>
      </c>
      <c r="AD117">
        <v>8</v>
      </c>
      <c r="AE117" t="str">
        <f>IF(AD117&gt;3, "Prefers Discount", "Discount Indifferent")</f>
        <v>Prefers Discount</v>
      </c>
      <c r="AF117">
        <v>6</v>
      </c>
      <c r="AG117">
        <v>10</v>
      </c>
      <c r="AH117">
        <v>4</v>
      </c>
      <c r="AI117" t="str">
        <f>INDEX($AF$1:$AH$1,MATCH(MAX(AF117:AH117),AF117:AH117,0))</f>
        <v>Web_Orders</v>
      </c>
      <c r="AJ117">
        <v>8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f>SUM(AK117:AO117)</f>
        <v>2</v>
      </c>
      <c r="AQ117" t="str">
        <f>INDEX($AK$1:$AO$1,MATCH(MAX(AK117:AO117),AK117:AO117,0))</f>
        <v>Converted_on_Camp1</v>
      </c>
      <c r="AR117">
        <v>1</v>
      </c>
      <c r="AS117" t="str">
        <f>IF(OR(AK117&gt;0, AL117&gt;0, AM117&gt;0, AN117&gt;0, AO117&gt;0), "Converted", "Not Converted")</f>
        <v>Converted</v>
      </c>
      <c r="AT117">
        <v>0</v>
      </c>
      <c r="AU117">
        <v>3</v>
      </c>
      <c r="AV117">
        <v>11</v>
      </c>
      <c r="AW117">
        <f>IF(Z117&gt;607, 4, 0)</f>
        <v>4</v>
      </c>
      <c r="AX117">
        <f>IF(AA117&gt;1.6588, 3, 0)</f>
        <v>3</v>
      </c>
      <c r="AY117">
        <f>IF(P117&gt;401, 2, 0)</f>
        <v>0</v>
      </c>
      <c r="AZ117">
        <f>IF(I117&gt;52915.77, 1, 0)</f>
        <v>1</v>
      </c>
      <c r="BA117">
        <f>SUM(AW117:AZ117)</f>
        <v>8</v>
      </c>
      <c r="BB117" t="str">
        <f>VLOOKUP(BA117,'Standard Deviations'!$L$1:$M$11,2,TRUE)</f>
        <v>Platinum</v>
      </c>
    </row>
    <row r="118" spans="1:54">
      <c r="A118">
        <v>5067</v>
      </c>
      <c r="B118">
        <v>1994</v>
      </c>
      <c r="C118">
        <f>2024-B118</f>
        <v>30</v>
      </c>
      <c r="D118" t="str">
        <f>VLOOKUP(B118,Reference!$A$1:$B$125, 2)</f>
        <v>Millennials</v>
      </c>
      <c r="E118" t="s">
        <v>54</v>
      </c>
      <c r="F118" t="str">
        <f>IF(E118="High School", "No College", "College")</f>
        <v>College</v>
      </c>
      <c r="G118" t="s">
        <v>65</v>
      </c>
      <c r="H118">
        <v>80134</v>
      </c>
      <c r="I118">
        <v>80134</v>
      </c>
      <c r="J118" s="4" t="s">
        <v>56</v>
      </c>
      <c r="K118">
        <v>0</v>
      </c>
      <c r="L118">
        <v>0</v>
      </c>
      <c r="M118" t="str">
        <f>IF(OR(K118&gt;0, L118&gt;0), "Parent", "Not Parent")</f>
        <v>Not Parent</v>
      </c>
      <c r="N118" t="s">
        <v>150</v>
      </c>
      <c r="O118" s="8">
        <v>41916</v>
      </c>
      <c r="P118" s="9">
        <f>O118-N118</f>
        <v>232</v>
      </c>
      <c r="Q118">
        <v>11</v>
      </c>
      <c r="R118" s="9">
        <f>P118-Q118</f>
        <v>221</v>
      </c>
      <c r="S118" s="8">
        <f>O118-R118</f>
        <v>41695</v>
      </c>
      <c r="T118">
        <v>966</v>
      </c>
      <c r="U118">
        <v>26</v>
      </c>
      <c r="V118">
        <v>282</v>
      </c>
      <c r="W118">
        <v>52</v>
      </c>
      <c r="X118">
        <v>26</v>
      </c>
      <c r="Y118">
        <v>26</v>
      </c>
      <c r="Z118">
        <v>1378</v>
      </c>
      <c r="AA118">
        <f>Z118/P118</f>
        <v>5.9396551724137927</v>
      </c>
      <c r="AB118" s="11" t="s">
        <v>146</v>
      </c>
      <c r="AC118" t="s">
        <v>59</v>
      </c>
      <c r="AD118">
        <v>1</v>
      </c>
      <c r="AE118" t="str">
        <f>IF(AD118&gt;3, "Prefers Discount", "Discount Indifferent")</f>
        <v>Discount Indifferent</v>
      </c>
      <c r="AF118">
        <v>11</v>
      </c>
      <c r="AG118">
        <v>2</v>
      </c>
      <c r="AH118">
        <v>7</v>
      </c>
      <c r="AI118" t="str">
        <f>INDEX($AF$1:$AH$1,MATCH(MAX(AF118:AH118),AF118:AH118,0))</f>
        <v>Store_Orders</v>
      </c>
      <c r="AJ118">
        <v>5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f>SUM(AK118:AO118)</f>
        <v>4</v>
      </c>
      <c r="AQ118" t="str">
        <f>INDEX($AK$1:$AO$1,MATCH(MAX(AK118:AO118),AK118:AO118,0))</f>
        <v>Converted_on_Camp1</v>
      </c>
      <c r="AR118">
        <v>1</v>
      </c>
      <c r="AS118" t="str">
        <f>IF(OR(AK118&gt;0, AL118&gt;0, AM118&gt;0, AN118&gt;0, AO118&gt;0), "Converted", "Not Converted")</f>
        <v>Converted</v>
      </c>
      <c r="AT118">
        <v>0</v>
      </c>
      <c r="AU118">
        <v>3</v>
      </c>
      <c r="AV118">
        <v>11</v>
      </c>
      <c r="AW118">
        <f>IF(Z118&gt;607, 4, 0)</f>
        <v>4</v>
      </c>
      <c r="AX118">
        <f>IF(AA118&gt;1.6588, 3, 0)</f>
        <v>3</v>
      </c>
      <c r="AY118">
        <f>IF(P118&gt;401, 2, 0)</f>
        <v>0</v>
      </c>
      <c r="AZ118">
        <f>IF(I118&gt;52915.77, 1, 0)</f>
        <v>1</v>
      </c>
      <c r="BA118">
        <f>SUM(AW118:AZ118)</f>
        <v>8</v>
      </c>
      <c r="BB118" t="str">
        <f>VLOOKUP(BA118,'Standard Deviations'!$L$1:$M$11,2,TRUE)</f>
        <v>Platinum</v>
      </c>
    </row>
    <row r="119" spans="1:54">
      <c r="A119">
        <v>7348</v>
      </c>
      <c r="B119">
        <v>1958</v>
      </c>
      <c r="C119">
        <f>2024-B119</f>
        <v>66</v>
      </c>
      <c r="D119" t="str">
        <f>VLOOKUP(B119,Reference!$A$1:$B$125, 2)</f>
        <v>Boomers</v>
      </c>
      <c r="E119" t="s">
        <v>68</v>
      </c>
      <c r="F119" t="str">
        <f>IF(E119="High School", "No College", "College")</f>
        <v>College</v>
      </c>
      <c r="G119" t="s">
        <v>60</v>
      </c>
      <c r="H119">
        <v>71691</v>
      </c>
      <c r="I119">
        <v>71691</v>
      </c>
      <c r="J119" s="4" t="s">
        <v>61</v>
      </c>
      <c r="K119">
        <v>0</v>
      </c>
      <c r="L119">
        <v>0</v>
      </c>
      <c r="M119" t="str">
        <f>IF(OR(K119&gt;0, L119&gt;0), "Parent", "Not Parent")</f>
        <v>Not Parent</v>
      </c>
      <c r="N119" t="s">
        <v>94</v>
      </c>
      <c r="O119" s="8">
        <v>41916</v>
      </c>
      <c r="P119" s="9">
        <f>O119-N119</f>
        <v>201</v>
      </c>
      <c r="Q119">
        <v>0</v>
      </c>
      <c r="R119" s="9">
        <f>P119-Q119</f>
        <v>201</v>
      </c>
      <c r="S119" s="8">
        <f>O119-R119</f>
        <v>41715</v>
      </c>
      <c r="T119">
        <v>336</v>
      </c>
      <c r="U119">
        <v>130</v>
      </c>
      <c r="V119">
        <v>411</v>
      </c>
      <c r="W119">
        <v>240</v>
      </c>
      <c r="X119">
        <v>32</v>
      </c>
      <c r="Y119">
        <v>43</v>
      </c>
      <c r="Z119">
        <v>1192</v>
      </c>
      <c r="AA119">
        <f>Z119/P119</f>
        <v>5.9303482587064673</v>
      </c>
      <c r="AB119" s="11" t="s">
        <v>146</v>
      </c>
      <c r="AC119" t="s">
        <v>59</v>
      </c>
      <c r="AD119">
        <v>1</v>
      </c>
      <c r="AE119" t="str">
        <f>IF(AD119&gt;3, "Prefers Discount", "Discount Indifferent")</f>
        <v>Discount Indifferent</v>
      </c>
      <c r="AF119">
        <v>5</v>
      </c>
      <c r="AG119">
        <v>4</v>
      </c>
      <c r="AH119">
        <v>7</v>
      </c>
      <c r="AI119" t="str">
        <f>INDEX($AF$1:$AH$1,MATCH(MAX(AF119:AH119),AF119:AH119,0))</f>
        <v>Catalog_Orders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f>SUM(AK119:AO119)</f>
        <v>0</v>
      </c>
      <c r="AQ119" t="s">
        <v>67</v>
      </c>
      <c r="AR119">
        <v>1</v>
      </c>
      <c r="AS119" t="str">
        <f>IF(OR(AK119&gt;0, AL119&gt;0, AM119&gt;0, AN119&gt;0, AO119&gt;0), "Converted", "Not Converted")</f>
        <v>Not Converted</v>
      </c>
      <c r="AT119">
        <v>0</v>
      </c>
      <c r="AU119">
        <v>3</v>
      </c>
      <c r="AV119">
        <v>11</v>
      </c>
      <c r="AW119">
        <f>IF(Z119&gt;607, 4, 0)</f>
        <v>4</v>
      </c>
      <c r="AX119">
        <f>IF(AA119&gt;1.6588, 3, 0)</f>
        <v>3</v>
      </c>
      <c r="AY119">
        <f>IF(P119&gt;401, 2, 0)</f>
        <v>0</v>
      </c>
      <c r="AZ119">
        <f>IF(I119&gt;52915.77, 1, 0)</f>
        <v>1</v>
      </c>
      <c r="BA119">
        <f>SUM(AW119:AZ119)</f>
        <v>8</v>
      </c>
      <c r="BB119" t="str">
        <f>VLOOKUP(BA119,'Standard Deviations'!$L$1:$M$11,2,TRUE)</f>
        <v>Platinum</v>
      </c>
    </row>
    <row r="120" spans="1:54">
      <c r="A120">
        <v>10955</v>
      </c>
      <c r="B120">
        <v>1964</v>
      </c>
      <c r="C120">
        <f>2024-B120</f>
        <v>60</v>
      </c>
      <c r="D120" t="str">
        <f>VLOOKUP(B120,Reference!$A$1:$B$125, 2)</f>
        <v>Boomers</v>
      </c>
      <c r="E120" t="s">
        <v>54</v>
      </c>
      <c r="F120" t="str">
        <f>IF(E120="High School", "No College", "College")</f>
        <v>College</v>
      </c>
      <c r="G120" t="s">
        <v>89</v>
      </c>
      <c r="H120">
        <v>85620</v>
      </c>
      <c r="I120">
        <v>85620</v>
      </c>
      <c r="J120" s="4" t="s">
        <v>56</v>
      </c>
      <c r="K120">
        <v>0</v>
      </c>
      <c r="L120">
        <v>0</v>
      </c>
      <c r="M120" t="str">
        <f>IF(OR(K120&gt;0, L120&gt;0), "Parent", "Not Parent")</f>
        <v>Not Parent</v>
      </c>
      <c r="N120" t="s">
        <v>151</v>
      </c>
      <c r="O120" s="8">
        <v>41916</v>
      </c>
      <c r="P120" s="9">
        <f>O120-N120</f>
        <v>270</v>
      </c>
      <c r="Q120">
        <v>68</v>
      </c>
      <c r="R120" s="9">
        <f>P120-Q120</f>
        <v>202</v>
      </c>
      <c r="S120" s="8">
        <f>O120-R120</f>
        <v>41714</v>
      </c>
      <c r="T120">
        <v>416</v>
      </c>
      <c r="U120">
        <v>46</v>
      </c>
      <c r="V120">
        <v>925</v>
      </c>
      <c r="W120">
        <v>60</v>
      </c>
      <c r="X120">
        <v>107</v>
      </c>
      <c r="Y120">
        <v>46</v>
      </c>
      <c r="Z120">
        <v>1600</v>
      </c>
      <c r="AA120">
        <f>Z120/P120</f>
        <v>5.9259259259259256</v>
      </c>
      <c r="AB120" s="14" t="s">
        <v>146</v>
      </c>
      <c r="AC120" s="13" t="s">
        <v>63</v>
      </c>
      <c r="AD120">
        <v>1</v>
      </c>
      <c r="AE120" t="str">
        <f>IF(AD120&gt;3, "Prefers Discount", "Discount Indifferent")</f>
        <v>Discount Indifferent</v>
      </c>
      <c r="AF120">
        <v>4</v>
      </c>
      <c r="AG120">
        <v>3</v>
      </c>
      <c r="AH120">
        <v>6</v>
      </c>
      <c r="AI120" t="str">
        <f>INDEX($AF$1:$AH$1,MATCH(MAX(AF120:AH120),AF120:AH120,0))</f>
        <v>Catalog_Orders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f>SUM(AK120:AO120)</f>
        <v>0</v>
      </c>
      <c r="AQ120" t="s">
        <v>67</v>
      </c>
      <c r="AR120">
        <v>1</v>
      </c>
      <c r="AS120" t="str">
        <f>IF(OR(AK120&gt;0, AL120&gt;0, AM120&gt;0, AN120&gt;0, AO120&gt;0), "Converted", "Not Converted")</f>
        <v>Not Converted</v>
      </c>
      <c r="AT120">
        <v>0</v>
      </c>
      <c r="AU120">
        <v>3</v>
      </c>
      <c r="AV120">
        <v>11</v>
      </c>
      <c r="AW120">
        <f>IF(Z120&gt;607, 4, 0)</f>
        <v>4</v>
      </c>
      <c r="AX120">
        <f>IF(AA120&gt;1.6588, 3, 0)</f>
        <v>3</v>
      </c>
      <c r="AY120">
        <f>IF(P120&gt;401, 2, 0)</f>
        <v>0</v>
      </c>
      <c r="AZ120">
        <f>IF(I120&gt;52915.77, 1, 0)</f>
        <v>1</v>
      </c>
      <c r="BA120">
        <f>SUM(AW120:AZ120)</f>
        <v>8</v>
      </c>
      <c r="BB120" t="str">
        <f>VLOOKUP(BA120,'Standard Deviations'!$L$1:$M$11,2,TRUE)</f>
        <v>Platinum</v>
      </c>
    </row>
    <row r="121" spans="1:54">
      <c r="A121">
        <v>2612</v>
      </c>
      <c r="B121">
        <v>1987</v>
      </c>
      <c r="C121">
        <f>2024-B121</f>
        <v>37</v>
      </c>
      <c r="D121" t="str">
        <f>VLOOKUP(B121,Reference!$A$1:$B$125, 2)</f>
        <v>Millennials</v>
      </c>
      <c r="E121" t="s">
        <v>54</v>
      </c>
      <c r="F121" t="str">
        <f>IF(E121="High School", "No College", "College")</f>
        <v>College</v>
      </c>
      <c r="G121" t="s">
        <v>55</v>
      </c>
      <c r="H121">
        <v>75794</v>
      </c>
      <c r="I121">
        <v>75794</v>
      </c>
      <c r="J121" s="4" t="s">
        <v>56</v>
      </c>
      <c r="K121">
        <v>0</v>
      </c>
      <c r="L121">
        <v>0</v>
      </c>
      <c r="M121" t="str">
        <f>IF(OR(K121&gt;0, L121&gt;0), "Parent", "Not Parent")</f>
        <v>Not Parent</v>
      </c>
      <c r="N121" t="s">
        <v>152</v>
      </c>
      <c r="O121" s="8">
        <v>41916</v>
      </c>
      <c r="P121" s="9">
        <f>O121-N121</f>
        <v>284</v>
      </c>
      <c r="Q121">
        <v>33</v>
      </c>
      <c r="R121" s="9">
        <f>P121-Q121</f>
        <v>251</v>
      </c>
      <c r="S121" s="8">
        <f>O121-R121</f>
        <v>41665</v>
      </c>
      <c r="T121">
        <v>754</v>
      </c>
      <c r="U121">
        <v>160</v>
      </c>
      <c r="V121">
        <v>625</v>
      </c>
      <c r="W121">
        <v>63</v>
      </c>
      <c r="X121">
        <v>32</v>
      </c>
      <c r="Y121">
        <v>48</v>
      </c>
      <c r="Z121">
        <v>1682</v>
      </c>
      <c r="AA121">
        <f>Z121/P121</f>
        <v>5.922535211267606</v>
      </c>
      <c r="AB121" s="11" t="s">
        <v>146</v>
      </c>
      <c r="AC121" t="s">
        <v>59</v>
      </c>
      <c r="AD121">
        <v>1</v>
      </c>
      <c r="AE121" t="str">
        <f>IF(AD121&gt;3, "Prefers Discount", "Discount Indifferent")</f>
        <v>Discount Indifferent</v>
      </c>
      <c r="AF121">
        <v>12</v>
      </c>
      <c r="AG121">
        <v>7</v>
      </c>
      <c r="AH121">
        <v>5</v>
      </c>
      <c r="AI121" t="str">
        <f>INDEX($AF$1:$AH$1,MATCH(MAX(AF121:AH121),AF121:AH121,0))</f>
        <v>Store_Orders</v>
      </c>
      <c r="AJ121">
        <v>3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f>SUM(AK121:AO121)</f>
        <v>1</v>
      </c>
      <c r="AQ121" t="str">
        <f>INDEX($AK$1:$AO$1,MATCH(MAX(AK121:AO121),AK121:AO121,0))</f>
        <v>Converted_on_Camp1</v>
      </c>
      <c r="AR121">
        <v>1</v>
      </c>
      <c r="AS121" t="str">
        <f>IF(OR(AK121&gt;0, AL121&gt;0, AM121&gt;0, AN121&gt;0, AO121&gt;0), "Converted", "Not Converted")</f>
        <v>Converted</v>
      </c>
      <c r="AT121">
        <v>0</v>
      </c>
      <c r="AU121">
        <v>3</v>
      </c>
      <c r="AV121">
        <v>11</v>
      </c>
      <c r="AW121">
        <f>IF(Z121&gt;607, 4, 0)</f>
        <v>4</v>
      </c>
      <c r="AX121">
        <f>IF(AA121&gt;1.6588, 3, 0)</f>
        <v>3</v>
      </c>
      <c r="AY121">
        <f>IF(P121&gt;401, 2, 0)</f>
        <v>0</v>
      </c>
      <c r="AZ121">
        <f>IF(I121&gt;52915.77, 1, 0)</f>
        <v>1</v>
      </c>
      <c r="BA121">
        <f>SUM(AW121:AZ121)</f>
        <v>8</v>
      </c>
      <c r="BB121" t="str">
        <f>VLOOKUP(BA121,'Standard Deviations'!$L$1:$M$11,2,TRUE)</f>
        <v>Platinum</v>
      </c>
    </row>
    <row r="122" spans="1:54">
      <c r="A122">
        <v>2894</v>
      </c>
      <c r="B122">
        <v>1985</v>
      </c>
      <c r="C122">
        <f>2024-B122</f>
        <v>39</v>
      </c>
      <c r="D122" t="str">
        <f>VLOOKUP(B122,Reference!$A$1:$B$125, 2)</f>
        <v>Millennials</v>
      </c>
      <c r="E122" t="s">
        <v>54</v>
      </c>
      <c r="F122" t="str">
        <f>IF(E122="High School", "No College", "College")</f>
        <v>College</v>
      </c>
      <c r="G122" t="s">
        <v>60</v>
      </c>
      <c r="H122">
        <v>72903</v>
      </c>
      <c r="I122">
        <v>72903</v>
      </c>
      <c r="J122" s="4" t="s">
        <v>61</v>
      </c>
      <c r="K122">
        <v>0</v>
      </c>
      <c r="L122">
        <v>0</v>
      </c>
      <c r="M122" t="str">
        <f>IF(OR(K122&gt;0, L122&gt;0), "Parent", "Not Parent")</f>
        <v>Not Parent</v>
      </c>
      <c r="N122" t="s">
        <v>153</v>
      </c>
      <c r="O122" s="8">
        <v>41916</v>
      </c>
      <c r="P122" s="9">
        <f>O122-N122</f>
        <v>340</v>
      </c>
      <c r="Q122">
        <v>74</v>
      </c>
      <c r="R122" s="9">
        <f>P122-Q122</f>
        <v>266</v>
      </c>
      <c r="S122" s="8">
        <f>O122-R122</f>
        <v>41650</v>
      </c>
      <c r="T122">
        <v>1067</v>
      </c>
      <c r="U122">
        <v>138</v>
      </c>
      <c r="V122">
        <v>750</v>
      </c>
      <c r="W122">
        <v>0</v>
      </c>
      <c r="X122">
        <v>19</v>
      </c>
      <c r="Y122">
        <v>39</v>
      </c>
      <c r="Z122">
        <v>2013</v>
      </c>
      <c r="AA122">
        <f>Z122/P122</f>
        <v>5.9205882352941179</v>
      </c>
      <c r="AB122" s="14" t="s">
        <v>146</v>
      </c>
      <c r="AC122" s="13" t="s">
        <v>63</v>
      </c>
      <c r="AD122">
        <v>1</v>
      </c>
      <c r="AE122" t="str">
        <f>IF(AD122&gt;3, "Prefers Discount", "Discount Indifferent")</f>
        <v>Discount Indifferent</v>
      </c>
      <c r="AF122">
        <v>8</v>
      </c>
      <c r="AG122">
        <v>7</v>
      </c>
      <c r="AH122">
        <v>5</v>
      </c>
      <c r="AI122" t="str">
        <f>INDEX($AF$1:$AH$1,MATCH(MAX(AF122:AH122),AF122:AH122,0))</f>
        <v>Store_Orders</v>
      </c>
      <c r="AJ122">
        <v>4</v>
      </c>
      <c r="AK122">
        <v>1</v>
      </c>
      <c r="AL122">
        <v>0</v>
      </c>
      <c r="AM122">
        <v>0</v>
      </c>
      <c r="AN122">
        <v>1</v>
      </c>
      <c r="AO122">
        <v>1</v>
      </c>
      <c r="AP122">
        <f>SUM(AK122:AO122)</f>
        <v>3</v>
      </c>
      <c r="AQ122" t="str">
        <f>INDEX($AK$1:$AO$1,MATCH(MAX(AK122:AO122),AK122:AO122,0))</f>
        <v>Converted_on_Camp1</v>
      </c>
      <c r="AR122">
        <v>1</v>
      </c>
      <c r="AS122" t="str">
        <f>IF(OR(AK122&gt;0, AL122&gt;0, AM122&gt;0, AN122&gt;0, AO122&gt;0), "Converted", "Not Converted")</f>
        <v>Converted</v>
      </c>
      <c r="AT122">
        <v>0</v>
      </c>
      <c r="AU122">
        <v>3</v>
      </c>
      <c r="AV122">
        <v>11</v>
      </c>
      <c r="AW122">
        <f>IF(Z122&gt;607, 4, 0)</f>
        <v>4</v>
      </c>
      <c r="AX122">
        <f>IF(AA122&gt;1.6588, 3, 0)</f>
        <v>3</v>
      </c>
      <c r="AY122">
        <f>IF(P122&gt;401, 2, 0)</f>
        <v>0</v>
      </c>
      <c r="AZ122">
        <f>IF(I122&gt;52915.77, 1, 0)</f>
        <v>1</v>
      </c>
      <c r="BA122">
        <f>SUM(AW122:AZ122)</f>
        <v>8</v>
      </c>
      <c r="BB122" t="str">
        <f>VLOOKUP(BA122,'Standard Deviations'!$L$1:$M$11,2,TRUE)</f>
        <v>Platinum</v>
      </c>
    </row>
    <row r="123" spans="1:54">
      <c r="A123">
        <v>1399</v>
      </c>
      <c r="B123">
        <v>1958</v>
      </c>
      <c r="C123">
        <f>2024-B123</f>
        <v>66</v>
      </c>
      <c r="D123" t="str">
        <f>VLOOKUP(B123,Reference!$A$1:$B$125, 2)</f>
        <v>Boomers</v>
      </c>
      <c r="E123" t="s">
        <v>54</v>
      </c>
      <c r="F123" t="str">
        <f>IF(E123="High School", "No College", "College")</f>
        <v>College</v>
      </c>
      <c r="G123" t="s">
        <v>55</v>
      </c>
      <c r="H123">
        <v>72905</v>
      </c>
      <c r="I123">
        <v>72905</v>
      </c>
      <c r="J123" s="4" t="s">
        <v>61</v>
      </c>
      <c r="K123">
        <v>0</v>
      </c>
      <c r="L123">
        <v>0</v>
      </c>
      <c r="M123" t="str">
        <f>IF(OR(K123&gt;0, L123&gt;0), "Parent", "Not Parent")</f>
        <v>Not Parent</v>
      </c>
      <c r="N123" t="s">
        <v>154</v>
      </c>
      <c r="O123" s="8">
        <v>41916</v>
      </c>
      <c r="P123" s="9">
        <f>O123-N123</f>
        <v>256</v>
      </c>
      <c r="Q123">
        <v>52</v>
      </c>
      <c r="R123" s="9">
        <f>P123-Q123</f>
        <v>204</v>
      </c>
      <c r="S123" s="8">
        <f>O123-R123</f>
        <v>41712</v>
      </c>
      <c r="T123">
        <v>407</v>
      </c>
      <c r="U123">
        <v>114</v>
      </c>
      <c r="V123">
        <v>445</v>
      </c>
      <c r="W123">
        <v>181</v>
      </c>
      <c r="X123">
        <v>165</v>
      </c>
      <c r="Y123">
        <v>203</v>
      </c>
      <c r="Z123">
        <v>1515</v>
      </c>
      <c r="AA123">
        <f>Z123/P123</f>
        <v>5.91796875</v>
      </c>
      <c r="AB123" s="14" t="s">
        <v>146</v>
      </c>
      <c r="AC123" s="13" t="s">
        <v>63</v>
      </c>
      <c r="AD123">
        <v>1</v>
      </c>
      <c r="AE123" t="str">
        <f>IF(AD123&gt;3, "Prefers Discount", "Discount Indifferent")</f>
        <v>Discount Indifferent</v>
      </c>
      <c r="AF123">
        <v>9</v>
      </c>
      <c r="AG123">
        <v>3</v>
      </c>
      <c r="AH123">
        <v>7</v>
      </c>
      <c r="AI123" t="str">
        <f>INDEX($AF$1:$AH$1,MATCH(MAX(AF123:AH123),AF123:AH123,0))</f>
        <v>Store_Orders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f>SUM(AK123:AO123)</f>
        <v>1</v>
      </c>
      <c r="AQ123" t="str">
        <f>INDEX($AK$1:$AO$1,MATCH(MAX(AK123:AO123),AK123:AO123,0))</f>
        <v>Converted_on_Camp1</v>
      </c>
      <c r="AR123">
        <v>1</v>
      </c>
      <c r="AS123" t="str">
        <f>IF(OR(AK123&gt;0, AL123&gt;0, AM123&gt;0, AN123&gt;0, AO123&gt;0), "Converted", "Not Converted")</f>
        <v>Converted</v>
      </c>
      <c r="AT123">
        <v>0</v>
      </c>
      <c r="AU123">
        <v>3</v>
      </c>
      <c r="AV123">
        <v>11</v>
      </c>
      <c r="AW123">
        <f>IF(Z123&gt;607, 4, 0)</f>
        <v>4</v>
      </c>
      <c r="AX123">
        <f>IF(AA123&gt;1.6588, 3, 0)</f>
        <v>3</v>
      </c>
      <c r="AY123">
        <f>IF(P123&gt;401, 2, 0)</f>
        <v>0</v>
      </c>
      <c r="AZ123">
        <f>IF(I123&gt;52915.77, 1, 0)</f>
        <v>1</v>
      </c>
      <c r="BA123">
        <f>SUM(AW123:AZ123)</f>
        <v>8</v>
      </c>
      <c r="BB123" t="str">
        <f>VLOOKUP(BA123,'Standard Deviations'!$L$1:$M$11,2,TRUE)</f>
        <v>Platinum</v>
      </c>
    </row>
    <row r="124" spans="1:54">
      <c r="A124">
        <v>1763</v>
      </c>
      <c r="B124">
        <v>1988</v>
      </c>
      <c r="C124">
        <f>2024-B124</f>
        <v>36</v>
      </c>
      <c r="D124" t="str">
        <f>VLOOKUP(B124,Reference!$A$1:$B$125, 2)</f>
        <v>Millennials</v>
      </c>
      <c r="E124" t="s">
        <v>54</v>
      </c>
      <c r="F124" t="str">
        <f>IF(E124="High School", "No College", "College")</f>
        <v>College</v>
      </c>
      <c r="G124" t="s">
        <v>65</v>
      </c>
      <c r="H124">
        <v>87679</v>
      </c>
      <c r="I124">
        <v>87679</v>
      </c>
      <c r="J124" s="4" t="s">
        <v>56</v>
      </c>
      <c r="K124">
        <v>0</v>
      </c>
      <c r="L124">
        <v>0</v>
      </c>
      <c r="M124" t="str">
        <f>IF(OR(K124&gt;0, L124&gt;0), "Parent", "Not Parent")</f>
        <v>Not Parent</v>
      </c>
      <c r="N124" t="s">
        <v>155</v>
      </c>
      <c r="O124" s="8">
        <v>41916</v>
      </c>
      <c r="P124" s="9">
        <f>O124-N124</f>
        <v>434</v>
      </c>
      <c r="Q124">
        <v>62</v>
      </c>
      <c r="R124" s="9">
        <f>P124-Q124</f>
        <v>372</v>
      </c>
      <c r="S124" s="8">
        <f>O124-R124</f>
        <v>41544</v>
      </c>
      <c r="T124">
        <v>1259</v>
      </c>
      <c r="U124">
        <v>172</v>
      </c>
      <c r="V124">
        <v>815</v>
      </c>
      <c r="W124">
        <v>97</v>
      </c>
      <c r="X124">
        <v>148</v>
      </c>
      <c r="Y124">
        <v>33</v>
      </c>
      <c r="Z124">
        <v>2524</v>
      </c>
      <c r="AA124">
        <f>Z124/P124</f>
        <v>5.8156682027649769</v>
      </c>
      <c r="AB124" s="14" t="s">
        <v>146</v>
      </c>
      <c r="AC124" s="13" t="s">
        <v>63</v>
      </c>
      <c r="AD124">
        <v>1</v>
      </c>
      <c r="AE124" t="str">
        <f>IF(AD124&gt;3, "Prefers Discount", "Discount Indifferent")</f>
        <v>Discount Indifferent</v>
      </c>
      <c r="AF124">
        <v>10</v>
      </c>
      <c r="AG124">
        <v>7</v>
      </c>
      <c r="AH124">
        <v>11</v>
      </c>
      <c r="AI124" t="str">
        <f>INDEX($AF$1:$AH$1,MATCH(MAX(AF124:AH124),AF124:AH124,0))</f>
        <v>Catalog_Orders</v>
      </c>
      <c r="AJ124">
        <v>4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f>SUM(AK124:AO124)</f>
        <v>3</v>
      </c>
      <c r="AQ124" t="str">
        <f>INDEX($AK$1:$AO$1,MATCH(MAX(AK124:AO124),AK124:AO124,0))</f>
        <v>Converted_on_Camp1</v>
      </c>
      <c r="AR124">
        <v>1</v>
      </c>
      <c r="AS124" t="str">
        <f>IF(OR(AK124&gt;0, AL124&gt;0, AM124&gt;0, AN124&gt;0, AO124&gt;0), "Converted", "Not Converted")</f>
        <v>Converted</v>
      </c>
      <c r="AT124">
        <v>0</v>
      </c>
      <c r="AU124">
        <v>3</v>
      </c>
      <c r="AV124">
        <v>11</v>
      </c>
      <c r="AW124">
        <f>IF(Z124&gt;607, 4, 0)</f>
        <v>4</v>
      </c>
      <c r="AX124">
        <f>IF(AA124&gt;1.6588, 3, 0)</f>
        <v>3</v>
      </c>
      <c r="AY124">
        <f>IF(P124&gt;401, 2, 0)</f>
        <v>2</v>
      </c>
      <c r="AZ124">
        <f>IF(I124&gt;52915.77, 1, 0)</f>
        <v>1</v>
      </c>
      <c r="BA124">
        <f>SUM(AW124:AZ124)</f>
        <v>10</v>
      </c>
      <c r="BB124" t="str">
        <f>VLOOKUP(BA124,'Standard Deviations'!$L$1:$M$11,2,TRUE)</f>
        <v>Diamond</v>
      </c>
    </row>
    <row r="125" spans="1:54">
      <c r="A125">
        <v>6999</v>
      </c>
      <c r="B125">
        <v>1980</v>
      </c>
      <c r="C125">
        <f>2024-B125</f>
        <v>44</v>
      </c>
      <c r="D125" t="str">
        <f>VLOOKUP(B125,Reference!$A$1:$B$125, 2)</f>
        <v>Millennials</v>
      </c>
      <c r="E125" t="s">
        <v>64</v>
      </c>
      <c r="F125" t="str">
        <f>IF(E125="High School", "No College", "College")</f>
        <v>College</v>
      </c>
      <c r="G125" t="s">
        <v>55</v>
      </c>
      <c r="H125">
        <v>69661</v>
      </c>
      <c r="I125">
        <v>69661</v>
      </c>
      <c r="J125" s="4" t="s">
        <v>61</v>
      </c>
      <c r="K125">
        <v>0</v>
      </c>
      <c r="L125">
        <v>0</v>
      </c>
      <c r="M125" t="str">
        <f>IF(OR(K125&gt;0, L125&gt;0), "Parent", "Not Parent")</f>
        <v>Not Parent</v>
      </c>
      <c r="N125" t="s">
        <v>96</v>
      </c>
      <c r="O125" s="8">
        <v>41916</v>
      </c>
      <c r="P125" s="9">
        <f>O125-N125</f>
        <v>144</v>
      </c>
      <c r="Q125">
        <v>80</v>
      </c>
      <c r="R125" s="9">
        <f>P125-Q125</f>
        <v>64</v>
      </c>
      <c r="S125" s="8">
        <f>O125-R125</f>
        <v>41852</v>
      </c>
      <c r="T125">
        <v>656</v>
      </c>
      <c r="U125">
        <v>16</v>
      </c>
      <c r="V125">
        <v>106</v>
      </c>
      <c r="W125">
        <v>32</v>
      </c>
      <c r="X125">
        <v>16</v>
      </c>
      <c r="Y125">
        <v>8</v>
      </c>
      <c r="Z125">
        <v>834</v>
      </c>
      <c r="AA125">
        <f>Z125/P125</f>
        <v>5.791666666666667</v>
      </c>
      <c r="AB125" s="14" t="s">
        <v>146</v>
      </c>
      <c r="AC125" s="13" t="s">
        <v>63</v>
      </c>
      <c r="AD125">
        <v>1</v>
      </c>
      <c r="AE125" t="str">
        <f>IF(AD125&gt;3, "Prefers Discount", "Discount Indifferent")</f>
        <v>Discount Indifferent</v>
      </c>
      <c r="AF125">
        <v>12</v>
      </c>
      <c r="AG125">
        <v>7</v>
      </c>
      <c r="AH125">
        <v>3</v>
      </c>
      <c r="AI125" t="str">
        <f>INDEX($AF$1:$AH$1,MATCH(MAX(AF125:AH125),AF125:AH125,0))</f>
        <v>Store_Orders</v>
      </c>
      <c r="AJ125">
        <v>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f>SUM(AK125:AO125)</f>
        <v>0</v>
      </c>
      <c r="AQ125" t="s">
        <v>67</v>
      </c>
      <c r="AR125">
        <v>0</v>
      </c>
      <c r="AS125" t="str">
        <f>IF(OR(AK125&gt;0, AL125&gt;0, AM125&gt;0, AN125&gt;0, AO125&gt;0), "Converted", "Not Converted")</f>
        <v>Not Converted</v>
      </c>
      <c r="AT125">
        <v>0</v>
      </c>
      <c r="AU125">
        <v>3</v>
      </c>
      <c r="AV125">
        <v>11</v>
      </c>
      <c r="AW125">
        <f>IF(Z125&gt;607, 4, 0)</f>
        <v>4</v>
      </c>
      <c r="AX125">
        <f>IF(AA125&gt;1.6588, 3, 0)</f>
        <v>3</v>
      </c>
      <c r="AY125">
        <f>IF(P125&gt;401, 2, 0)</f>
        <v>0</v>
      </c>
      <c r="AZ125">
        <f>IF(I125&gt;52915.77, 1, 0)</f>
        <v>1</v>
      </c>
      <c r="BA125">
        <f>SUM(AW125:AZ125)</f>
        <v>8</v>
      </c>
      <c r="BB125" t="str">
        <f>VLOOKUP(BA125,'Standard Deviations'!$L$1:$M$11,2,TRUE)</f>
        <v>Platinum</v>
      </c>
    </row>
    <row r="126" spans="1:54">
      <c r="A126">
        <v>9687</v>
      </c>
      <c r="B126">
        <v>1975</v>
      </c>
      <c r="C126">
        <f>2024-B126</f>
        <v>49</v>
      </c>
      <c r="D126" t="str">
        <f>VLOOKUP(B126,Reference!$A$1:$B$125, 2)</f>
        <v>Gen X</v>
      </c>
      <c r="E126" t="s">
        <v>54</v>
      </c>
      <c r="F126" t="str">
        <f>IF(E126="High School", "No College", "College")</f>
        <v>College</v>
      </c>
      <c r="G126" t="s">
        <v>60</v>
      </c>
      <c r="H126">
        <v>73170</v>
      </c>
      <c r="I126">
        <v>73170</v>
      </c>
      <c r="J126" s="4" t="s">
        <v>61</v>
      </c>
      <c r="K126">
        <v>0</v>
      </c>
      <c r="L126">
        <v>0</v>
      </c>
      <c r="M126" t="str">
        <f>IF(OR(K126&gt;0, L126&gt;0), "Parent", "Not Parent")</f>
        <v>Not Parent</v>
      </c>
      <c r="N126" t="s">
        <v>156</v>
      </c>
      <c r="O126" s="8">
        <v>41916</v>
      </c>
      <c r="P126" s="9">
        <f>O126-N126</f>
        <v>126</v>
      </c>
      <c r="Q126">
        <v>1</v>
      </c>
      <c r="R126" s="9">
        <f>P126-Q126</f>
        <v>125</v>
      </c>
      <c r="S126" s="8">
        <f>O126-R126</f>
        <v>41791</v>
      </c>
      <c r="T126">
        <v>184</v>
      </c>
      <c r="U126">
        <v>174</v>
      </c>
      <c r="V126">
        <v>256</v>
      </c>
      <c r="W126">
        <v>50</v>
      </c>
      <c r="X126">
        <v>30</v>
      </c>
      <c r="Y126">
        <v>32</v>
      </c>
      <c r="Z126">
        <v>726</v>
      </c>
      <c r="AA126">
        <f>Z126/P126</f>
        <v>5.7619047619047619</v>
      </c>
      <c r="AB126" s="11" t="s">
        <v>146</v>
      </c>
      <c r="AC126" t="s">
        <v>59</v>
      </c>
      <c r="AD126">
        <v>1</v>
      </c>
      <c r="AE126" t="str">
        <f>IF(AD126&gt;3, "Prefers Discount", "Discount Indifferent")</f>
        <v>Discount Indifferent</v>
      </c>
      <c r="AF126">
        <v>6</v>
      </c>
      <c r="AG126">
        <v>5</v>
      </c>
      <c r="AH126">
        <v>4</v>
      </c>
      <c r="AI126" t="str">
        <f>INDEX($AF$1:$AH$1,MATCH(MAX(AF126:AH126),AF126:AH126,0))</f>
        <v>Store_Orders</v>
      </c>
      <c r="AJ126">
        <v>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f>SUM(AK126:AO126)</f>
        <v>0</v>
      </c>
      <c r="AQ126" t="s">
        <v>67</v>
      </c>
      <c r="AR126">
        <v>0</v>
      </c>
      <c r="AS126" t="str">
        <f>IF(OR(AK126&gt;0, AL126&gt;0, AM126&gt;0, AN126&gt;0, AO126&gt;0), "Converted", "Not Converted")</f>
        <v>Not Converted</v>
      </c>
      <c r="AT126">
        <v>0</v>
      </c>
      <c r="AU126">
        <v>3</v>
      </c>
      <c r="AV126">
        <v>11</v>
      </c>
      <c r="AW126">
        <f>IF(Z126&gt;607, 4, 0)</f>
        <v>4</v>
      </c>
      <c r="AX126">
        <f>IF(AA126&gt;1.6588, 3, 0)</f>
        <v>3</v>
      </c>
      <c r="AY126">
        <f>IF(P126&gt;401, 2, 0)</f>
        <v>0</v>
      </c>
      <c r="AZ126">
        <f>IF(I126&gt;52915.77, 1, 0)</f>
        <v>1</v>
      </c>
      <c r="BA126">
        <f>SUM(AW126:AZ126)</f>
        <v>8</v>
      </c>
      <c r="BB126" t="str">
        <f>VLOOKUP(BA126,'Standard Deviations'!$L$1:$M$11,2,TRUE)</f>
        <v>Platinum</v>
      </c>
    </row>
    <row r="127" spans="1:54">
      <c r="A127">
        <v>1277</v>
      </c>
      <c r="B127">
        <v>1960</v>
      </c>
      <c r="C127">
        <f>2024-B127</f>
        <v>64</v>
      </c>
      <c r="D127" t="str">
        <f>VLOOKUP(B127,Reference!$A$1:$B$125, 2)</f>
        <v>Boomers</v>
      </c>
      <c r="E127" t="s">
        <v>54</v>
      </c>
      <c r="F127" t="str">
        <f>IF(E127="High School", "No College", "College")</f>
        <v>College</v>
      </c>
      <c r="G127" t="s">
        <v>65</v>
      </c>
      <c r="H127">
        <v>78468</v>
      </c>
      <c r="I127">
        <v>78468</v>
      </c>
      <c r="J127" s="4" t="s">
        <v>56</v>
      </c>
      <c r="K127">
        <v>0</v>
      </c>
      <c r="L127">
        <v>0</v>
      </c>
      <c r="M127" t="str">
        <f>IF(OR(K127&gt;0, L127&gt;0), "Parent", "Not Parent")</f>
        <v>Not Parent</v>
      </c>
      <c r="N127" t="s">
        <v>107</v>
      </c>
      <c r="O127" s="8">
        <v>41916</v>
      </c>
      <c r="P127" s="9">
        <f>O127-N127</f>
        <v>178</v>
      </c>
      <c r="Q127">
        <v>29</v>
      </c>
      <c r="R127" s="9">
        <f>P127-Q127</f>
        <v>149</v>
      </c>
      <c r="S127" s="8">
        <f>O127-R127</f>
        <v>41767</v>
      </c>
      <c r="T127">
        <v>434</v>
      </c>
      <c r="U127">
        <v>22</v>
      </c>
      <c r="V127">
        <v>388</v>
      </c>
      <c r="W127">
        <v>104</v>
      </c>
      <c r="X127">
        <v>22</v>
      </c>
      <c r="Y127">
        <v>34</v>
      </c>
      <c r="Z127">
        <v>1004</v>
      </c>
      <c r="AA127">
        <f>Z127/P127</f>
        <v>5.6404494382022472</v>
      </c>
      <c r="AB127" s="11" t="s">
        <v>146</v>
      </c>
      <c r="AC127" t="s">
        <v>59</v>
      </c>
      <c r="AD127">
        <v>1</v>
      </c>
      <c r="AE127" t="str">
        <f>IF(AD127&gt;3, "Prefers Discount", "Discount Indifferent")</f>
        <v>Discount Indifferent</v>
      </c>
      <c r="AF127">
        <v>10</v>
      </c>
      <c r="AG127">
        <v>10</v>
      </c>
      <c r="AH127">
        <v>7</v>
      </c>
      <c r="AI127" t="str">
        <f>INDEX($AF$1:$AH$1,MATCH(MAX(AF127:AH127),AF127:AH127,0))</f>
        <v>Store_Orders</v>
      </c>
      <c r="AJ127">
        <v>4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f>SUM(AK127:AO127)</f>
        <v>1</v>
      </c>
      <c r="AQ127" t="str">
        <f>INDEX($AK$1:$AO$1,MATCH(MAX(AK127:AO127),AK127:AO127,0))</f>
        <v>Converted_on_Camp1</v>
      </c>
      <c r="AR127">
        <v>1</v>
      </c>
      <c r="AS127" t="str">
        <f>IF(OR(AK127&gt;0, AL127&gt;0, AM127&gt;0, AN127&gt;0, AO127&gt;0), "Converted", "Not Converted")</f>
        <v>Converted</v>
      </c>
      <c r="AT127">
        <v>0</v>
      </c>
      <c r="AU127">
        <v>3</v>
      </c>
      <c r="AV127">
        <v>11</v>
      </c>
      <c r="AW127">
        <f>IF(Z127&gt;607, 4, 0)</f>
        <v>4</v>
      </c>
      <c r="AX127">
        <f>IF(AA127&gt;1.6588, 3, 0)</f>
        <v>3</v>
      </c>
      <c r="AY127">
        <f>IF(P127&gt;401, 2, 0)</f>
        <v>0</v>
      </c>
      <c r="AZ127">
        <f>IF(I127&gt;52915.77, 1, 0)</f>
        <v>1</v>
      </c>
      <c r="BA127">
        <f>SUM(AW127:AZ127)</f>
        <v>8</v>
      </c>
      <c r="BB127" t="str">
        <f>VLOOKUP(BA127,'Standard Deviations'!$L$1:$M$11,2,TRUE)</f>
        <v>Platinum</v>
      </c>
    </row>
    <row r="128" spans="1:54">
      <c r="A128">
        <v>4310</v>
      </c>
      <c r="B128">
        <v>1944</v>
      </c>
      <c r="C128">
        <f>2024-B128</f>
        <v>80</v>
      </c>
      <c r="D128" t="str">
        <f>VLOOKUP(B128,Reference!$A$1:$B$125, 2)</f>
        <v>Silent</v>
      </c>
      <c r="E128" t="s">
        <v>54</v>
      </c>
      <c r="F128" t="str">
        <f>IF(E128="High School", "No College", "College")</f>
        <v>College</v>
      </c>
      <c r="G128" t="s">
        <v>55</v>
      </c>
      <c r="H128">
        <v>80589</v>
      </c>
      <c r="I128">
        <v>80589</v>
      </c>
      <c r="J128" s="4" t="s">
        <v>56</v>
      </c>
      <c r="K128">
        <v>0</v>
      </c>
      <c r="L128">
        <v>0</v>
      </c>
      <c r="M128" t="str">
        <f>IF(OR(K128&gt;0, L128&gt;0), "Parent", "Not Parent")</f>
        <v>Not Parent</v>
      </c>
      <c r="N128" t="s">
        <v>157</v>
      </c>
      <c r="O128" s="8">
        <v>41916</v>
      </c>
      <c r="P128" s="9">
        <f>O128-N128</f>
        <v>255</v>
      </c>
      <c r="Q128">
        <v>25</v>
      </c>
      <c r="R128" s="9">
        <f>P128-Q128</f>
        <v>230</v>
      </c>
      <c r="S128" s="8">
        <f>O128-R128</f>
        <v>41686</v>
      </c>
      <c r="T128">
        <v>507</v>
      </c>
      <c r="U128">
        <v>93</v>
      </c>
      <c r="V128">
        <v>520</v>
      </c>
      <c r="W128">
        <v>242</v>
      </c>
      <c r="X128">
        <v>40</v>
      </c>
      <c r="Y128">
        <v>26</v>
      </c>
      <c r="Z128">
        <v>1428</v>
      </c>
      <c r="AA128">
        <f>Z128/P128</f>
        <v>5.6</v>
      </c>
      <c r="AB128" s="11" t="s">
        <v>146</v>
      </c>
      <c r="AC128" t="s">
        <v>59</v>
      </c>
      <c r="AD128">
        <v>1</v>
      </c>
      <c r="AE128" t="str">
        <f>IF(AD128&gt;3, "Prefers Discount", "Discount Indifferent")</f>
        <v>Discount Indifferent</v>
      </c>
      <c r="AF128">
        <v>5</v>
      </c>
      <c r="AG128">
        <v>5</v>
      </c>
      <c r="AH128">
        <v>10</v>
      </c>
      <c r="AI128" t="str">
        <f>INDEX($AF$1:$AH$1,MATCH(MAX(AF128:AH128),AF128:AH128,0))</f>
        <v>Catalog_Orders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f>SUM(AK128:AO128)</f>
        <v>1</v>
      </c>
      <c r="AQ128" t="str">
        <f>INDEX($AK$1:$AO$1,MATCH(MAX(AK128:AO128),AK128:AO128,0))</f>
        <v>Converted_on_Camp1</v>
      </c>
      <c r="AR128">
        <v>1</v>
      </c>
      <c r="AS128" t="str">
        <f>IF(OR(AK128&gt;0, AL128&gt;0, AM128&gt;0, AN128&gt;0, AO128&gt;0), "Converted", "Not Converted")</f>
        <v>Converted</v>
      </c>
      <c r="AT128">
        <v>0</v>
      </c>
      <c r="AU128">
        <v>3</v>
      </c>
      <c r="AV128">
        <v>11</v>
      </c>
      <c r="AW128">
        <f>IF(Z128&gt;607, 4, 0)</f>
        <v>4</v>
      </c>
      <c r="AX128">
        <f>IF(AA128&gt;1.6588, 3, 0)</f>
        <v>3</v>
      </c>
      <c r="AY128">
        <f>IF(P128&gt;401, 2, 0)</f>
        <v>0</v>
      </c>
      <c r="AZ128">
        <f>IF(I128&gt;52915.77, 1, 0)</f>
        <v>1</v>
      </c>
      <c r="BA128">
        <f>SUM(AW128:AZ128)</f>
        <v>8</v>
      </c>
      <c r="BB128" t="str">
        <f>VLOOKUP(BA128,'Standard Deviations'!$L$1:$M$11,2,TRUE)</f>
        <v>Platinum</v>
      </c>
    </row>
    <row r="129" spans="1:54">
      <c r="A129">
        <v>2909</v>
      </c>
      <c r="B129">
        <v>1974</v>
      </c>
      <c r="C129">
        <f>2024-B129</f>
        <v>50</v>
      </c>
      <c r="D129" t="str">
        <f>VLOOKUP(B129,Reference!$A$1:$B$125, 2)</f>
        <v>Gen X</v>
      </c>
      <c r="E129" t="s">
        <v>68</v>
      </c>
      <c r="F129" t="str">
        <f>IF(E129="High School", "No College", "College")</f>
        <v>College</v>
      </c>
      <c r="G129" t="s">
        <v>55</v>
      </c>
      <c r="H129">
        <v>78128</v>
      </c>
      <c r="I129">
        <v>78128</v>
      </c>
      <c r="J129" s="4" t="s">
        <v>56</v>
      </c>
      <c r="K129">
        <v>0</v>
      </c>
      <c r="L129">
        <v>1</v>
      </c>
      <c r="M129" t="str">
        <f>IF(OR(K129&gt;0, L129&gt;0), "Parent", "Not Parent")</f>
        <v>Parent</v>
      </c>
      <c r="N129" t="s">
        <v>111</v>
      </c>
      <c r="O129" s="8">
        <v>41916</v>
      </c>
      <c r="P129" s="9">
        <f>O129-N129</f>
        <v>227</v>
      </c>
      <c r="Q129">
        <v>89</v>
      </c>
      <c r="R129" s="9">
        <f>P129-Q129</f>
        <v>138</v>
      </c>
      <c r="S129" s="8">
        <f>O129-R129</f>
        <v>41778</v>
      </c>
      <c r="T129">
        <v>934</v>
      </c>
      <c r="U129">
        <v>24</v>
      </c>
      <c r="V129">
        <v>230</v>
      </c>
      <c r="W129">
        <v>16</v>
      </c>
      <c r="X129">
        <v>24</v>
      </c>
      <c r="Y129">
        <v>36</v>
      </c>
      <c r="Z129">
        <v>1264</v>
      </c>
      <c r="AA129">
        <f>Z129/P129</f>
        <v>5.5682819383259909</v>
      </c>
      <c r="AB129" s="14" t="s">
        <v>146</v>
      </c>
      <c r="AC129" s="13" t="s">
        <v>63</v>
      </c>
      <c r="AD129">
        <v>2</v>
      </c>
      <c r="AE129" t="str">
        <f>IF(AD129&gt;3, "Prefers Discount", "Discount Indifferent")</f>
        <v>Discount Indifferent</v>
      </c>
      <c r="AF129">
        <v>6</v>
      </c>
      <c r="AG129">
        <v>8</v>
      </c>
      <c r="AH129">
        <v>4</v>
      </c>
      <c r="AI129" t="str">
        <f>INDEX($AF$1:$AH$1,MATCH(MAX(AF129:AH129),AF129:AH129,0))</f>
        <v>Web_Orders</v>
      </c>
      <c r="AJ129">
        <v>3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f>SUM(AK129:AO129)</f>
        <v>2</v>
      </c>
      <c r="AQ129" t="str">
        <f>INDEX($AK$1:$AO$1,MATCH(MAX(AK129:AO129),AK129:AO129,0))</f>
        <v>Converted_on_Camp4</v>
      </c>
      <c r="AR129">
        <v>1</v>
      </c>
      <c r="AS129" t="str">
        <f>IF(OR(AK129&gt;0, AL129&gt;0, AM129&gt;0, AN129&gt;0, AO129&gt;0), "Converted", "Not Converted")</f>
        <v>Converted</v>
      </c>
      <c r="AT129">
        <v>0</v>
      </c>
      <c r="AU129">
        <v>3</v>
      </c>
      <c r="AV129">
        <v>11</v>
      </c>
      <c r="AW129">
        <f>IF(Z129&gt;607, 4, 0)</f>
        <v>4</v>
      </c>
      <c r="AX129">
        <f>IF(AA129&gt;1.6588, 3, 0)</f>
        <v>3</v>
      </c>
      <c r="AY129">
        <f>IF(P129&gt;401, 2, 0)</f>
        <v>0</v>
      </c>
      <c r="AZ129">
        <f>IF(I129&gt;52915.77, 1, 0)</f>
        <v>1</v>
      </c>
      <c r="BA129">
        <f>SUM(AW129:AZ129)</f>
        <v>8</v>
      </c>
      <c r="BB129" t="str">
        <f>VLOOKUP(BA129,'Standard Deviations'!$L$1:$M$11,2,TRUE)</f>
        <v>Platinum</v>
      </c>
    </row>
    <row r="130" spans="1:54">
      <c r="A130">
        <v>1740</v>
      </c>
      <c r="B130">
        <v>1944</v>
      </c>
      <c r="C130">
        <f>2024-B130</f>
        <v>80</v>
      </c>
      <c r="D130" t="str">
        <f>VLOOKUP(B130,Reference!$A$1:$B$125, 2)</f>
        <v>Silent</v>
      </c>
      <c r="E130" t="s">
        <v>54</v>
      </c>
      <c r="F130" t="str">
        <f>IF(E130="High School", "No College", "College")</f>
        <v>College</v>
      </c>
      <c r="G130" t="s">
        <v>55</v>
      </c>
      <c r="H130">
        <v>55956</v>
      </c>
      <c r="I130">
        <v>55956</v>
      </c>
      <c r="J130" s="4" t="s">
        <v>61</v>
      </c>
      <c r="K130">
        <v>0</v>
      </c>
      <c r="L130">
        <v>0</v>
      </c>
      <c r="M130" t="str">
        <f>IF(OR(K130&gt;0, L130&gt;0), "Parent", "Not Parent")</f>
        <v>Not Parent</v>
      </c>
      <c r="N130" t="s">
        <v>113</v>
      </c>
      <c r="O130" s="8">
        <v>41916</v>
      </c>
      <c r="P130" s="9">
        <f>O130-N130</f>
        <v>180</v>
      </c>
      <c r="Q130">
        <v>22</v>
      </c>
      <c r="R130" s="9">
        <f>P130-Q130</f>
        <v>158</v>
      </c>
      <c r="S130" s="8">
        <f>O130-R130</f>
        <v>41758</v>
      </c>
      <c r="T130">
        <v>760</v>
      </c>
      <c r="U130">
        <v>38</v>
      </c>
      <c r="V130">
        <v>104</v>
      </c>
      <c r="W130">
        <v>50</v>
      </c>
      <c r="X130">
        <v>9</v>
      </c>
      <c r="Y130">
        <v>38</v>
      </c>
      <c r="Z130">
        <v>999</v>
      </c>
      <c r="AA130">
        <f>Z130/P130</f>
        <v>5.55</v>
      </c>
      <c r="AB130" s="11" t="s">
        <v>146</v>
      </c>
      <c r="AC130" t="s">
        <v>59</v>
      </c>
      <c r="AD130">
        <v>2</v>
      </c>
      <c r="AE130" t="str">
        <f>IF(AD130&gt;3, "Prefers Discount", "Discount Indifferent")</f>
        <v>Discount Indifferent</v>
      </c>
      <c r="AF130">
        <v>4</v>
      </c>
      <c r="AG130">
        <v>7</v>
      </c>
      <c r="AH130">
        <v>3</v>
      </c>
      <c r="AI130" t="str">
        <f>INDEX($AF$1:$AH$1,MATCH(MAX(AF130:AH130),AF130:AH130,0))</f>
        <v>Web_Orders</v>
      </c>
      <c r="AJ130">
        <v>4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f>SUM(AK130:AO130)</f>
        <v>1</v>
      </c>
      <c r="AQ130" t="str">
        <f>INDEX($AK$1:$AO$1,MATCH(MAX(AK130:AO130),AK130:AO130,0))</f>
        <v>Converted_on_Camp4</v>
      </c>
      <c r="AR130">
        <v>1</v>
      </c>
      <c r="AS130" t="str">
        <f>IF(OR(AK130&gt;0, AL130&gt;0, AM130&gt;0, AN130&gt;0, AO130&gt;0), "Converted", "Not Converted")</f>
        <v>Converted</v>
      </c>
      <c r="AT130">
        <v>0</v>
      </c>
      <c r="AU130">
        <v>3</v>
      </c>
      <c r="AV130">
        <v>11</v>
      </c>
      <c r="AW130">
        <f>IF(Z130&gt;607, 4, 0)</f>
        <v>4</v>
      </c>
      <c r="AX130">
        <f>IF(AA130&gt;1.6588, 3, 0)</f>
        <v>3</v>
      </c>
      <c r="AY130">
        <f>IF(P130&gt;401, 2, 0)</f>
        <v>0</v>
      </c>
      <c r="AZ130">
        <f>IF(I130&gt;52915.77, 1, 0)</f>
        <v>1</v>
      </c>
      <c r="BA130">
        <f>SUM(AW130:AZ130)</f>
        <v>8</v>
      </c>
      <c r="BB130" t="str">
        <f>VLOOKUP(BA130,'Standard Deviations'!$L$1:$M$11,2,TRUE)</f>
        <v>Platinum</v>
      </c>
    </row>
    <row r="131" spans="1:54">
      <c r="A131">
        <v>7300</v>
      </c>
      <c r="B131">
        <v>1952</v>
      </c>
      <c r="C131">
        <f>2024-B131</f>
        <v>72</v>
      </c>
      <c r="D131" t="str">
        <f>VLOOKUP(B131,Reference!$A$1:$B$125, 2)</f>
        <v>Boomers</v>
      </c>
      <c r="E131" t="s">
        <v>54</v>
      </c>
      <c r="F131" t="str">
        <f>IF(E131="High School", "No College", "College")</f>
        <v>College</v>
      </c>
      <c r="G131" t="s">
        <v>71</v>
      </c>
      <c r="H131">
        <v>69142</v>
      </c>
      <c r="I131">
        <v>69142</v>
      </c>
      <c r="J131" s="4" t="s">
        <v>61</v>
      </c>
      <c r="K131">
        <v>0</v>
      </c>
      <c r="L131">
        <v>1</v>
      </c>
      <c r="M131" t="str">
        <f>IF(OR(K131&gt;0, L131&gt;0), "Parent", "Not Parent")</f>
        <v>Parent</v>
      </c>
      <c r="N131" t="s">
        <v>158</v>
      </c>
      <c r="O131" s="8">
        <v>41916</v>
      </c>
      <c r="P131" s="9">
        <f>O131-N131</f>
        <v>97</v>
      </c>
      <c r="Q131">
        <v>50</v>
      </c>
      <c r="R131" s="9">
        <f>P131-Q131</f>
        <v>47</v>
      </c>
      <c r="S131" s="8">
        <f>O131-R131</f>
        <v>41869</v>
      </c>
      <c r="T131">
        <v>448</v>
      </c>
      <c r="U131">
        <v>4</v>
      </c>
      <c r="V131">
        <v>34</v>
      </c>
      <c r="W131">
        <v>6</v>
      </c>
      <c r="X131">
        <v>4</v>
      </c>
      <c r="Y131">
        <v>39</v>
      </c>
      <c r="Z131">
        <v>535</v>
      </c>
      <c r="AA131">
        <f>Z131/P131</f>
        <v>5.5154639175257731</v>
      </c>
      <c r="AB131" s="11" t="s">
        <v>146</v>
      </c>
      <c r="AC131" t="s">
        <v>59</v>
      </c>
      <c r="AD131">
        <v>3</v>
      </c>
      <c r="AE131" t="str">
        <f>IF(AD131&gt;3, "Prefers Discount", "Discount Indifferent")</f>
        <v>Discount Indifferent</v>
      </c>
      <c r="AF131">
        <v>7</v>
      </c>
      <c r="AG131">
        <v>8</v>
      </c>
      <c r="AH131">
        <v>1</v>
      </c>
      <c r="AI131" t="str">
        <f>INDEX($AF$1:$AH$1,MATCH(MAX(AF131:AH131),AF131:AH131,0))</f>
        <v>Web_Orders</v>
      </c>
      <c r="AJ131">
        <v>5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f>SUM(AK131:AO131)</f>
        <v>1</v>
      </c>
      <c r="AQ131" t="str">
        <f>INDEX($AK$1:$AO$1,MATCH(MAX(AK131:AO131),AK131:AO131,0))</f>
        <v>Converted_on_Camp4</v>
      </c>
      <c r="AR131">
        <v>1</v>
      </c>
      <c r="AS131" t="str">
        <f>IF(OR(AK131&gt;0, AL131&gt;0, AM131&gt;0, AN131&gt;0, AO131&gt;0), "Converted", "Not Converted")</f>
        <v>Converted</v>
      </c>
      <c r="AT131">
        <v>0</v>
      </c>
      <c r="AU131">
        <v>3</v>
      </c>
      <c r="AV131">
        <v>11</v>
      </c>
      <c r="AW131">
        <f>IF(Z131&gt;607, 4, 0)</f>
        <v>0</v>
      </c>
      <c r="AX131">
        <f>IF(AA131&gt;1.6588, 3, 0)</f>
        <v>3</v>
      </c>
      <c r="AY131">
        <f>IF(P131&gt;401, 2, 0)</f>
        <v>0</v>
      </c>
      <c r="AZ131">
        <f>IF(I131&gt;52915.77, 1, 0)</f>
        <v>1</v>
      </c>
      <c r="BA131">
        <f>SUM(AW131:AZ131)</f>
        <v>4</v>
      </c>
      <c r="BB131" t="str">
        <f>VLOOKUP(BA131,'Standard Deviations'!$L$1:$M$11,2,TRUE)</f>
        <v>Silver</v>
      </c>
    </row>
    <row r="132" spans="1:54">
      <c r="A132">
        <v>6521</v>
      </c>
      <c r="B132">
        <v>1954</v>
      </c>
      <c r="C132">
        <f>2024-B132</f>
        <v>70</v>
      </c>
      <c r="D132" t="str">
        <f>VLOOKUP(B132,Reference!$A$1:$B$125, 2)</f>
        <v>Boomers</v>
      </c>
      <c r="E132" t="s">
        <v>54</v>
      </c>
      <c r="F132" t="str">
        <f>IF(E132="High School", "No College", "College")</f>
        <v>College</v>
      </c>
      <c r="G132" t="s">
        <v>65</v>
      </c>
      <c r="H132">
        <v>77972</v>
      </c>
      <c r="I132">
        <v>77972</v>
      </c>
      <c r="J132" s="4" t="s">
        <v>56</v>
      </c>
      <c r="K132">
        <v>0</v>
      </c>
      <c r="L132">
        <v>0</v>
      </c>
      <c r="M132" t="str">
        <f>IF(OR(K132&gt;0, L132&gt;0), "Parent", "Not Parent")</f>
        <v>Not Parent</v>
      </c>
      <c r="N132" t="s">
        <v>159</v>
      </c>
      <c r="O132" s="8">
        <v>41916</v>
      </c>
      <c r="P132" s="9">
        <f>O132-N132</f>
        <v>200</v>
      </c>
      <c r="Q132">
        <v>18</v>
      </c>
      <c r="R132" s="9">
        <f>P132-Q132</f>
        <v>182</v>
      </c>
      <c r="S132" s="8">
        <f>O132-R132</f>
        <v>41734</v>
      </c>
      <c r="T132">
        <v>613</v>
      </c>
      <c r="U132">
        <v>22</v>
      </c>
      <c r="V132">
        <v>319</v>
      </c>
      <c r="W132">
        <v>33</v>
      </c>
      <c r="X132">
        <v>102</v>
      </c>
      <c r="Y132">
        <v>12</v>
      </c>
      <c r="Z132">
        <v>1101</v>
      </c>
      <c r="AA132">
        <f>Z132/P132</f>
        <v>5.5049999999999999</v>
      </c>
      <c r="AB132" s="11" t="s">
        <v>146</v>
      </c>
      <c r="AC132" t="s">
        <v>59</v>
      </c>
      <c r="AD132">
        <v>1</v>
      </c>
      <c r="AE132" t="str">
        <f>IF(AD132&gt;3, "Prefers Discount", "Discount Indifferent")</f>
        <v>Discount Indifferent</v>
      </c>
      <c r="AF132">
        <v>9</v>
      </c>
      <c r="AG132">
        <v>4</v>
      </c>
      <c r="AH132">
        <v>6</v>
      </c>
      <c r="AI132" t="str">
        <f>INDEX($AF$1:$AH$1,MATCH(MAX(AF132:AH132),AF132:AH132,0))</f>
        <v>Store_Orders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f>SUM(AK132:AO132)</f>
        <v>0</v>
      </c>
      <c r="AQ132" t="s">
        <v>67</v>
      </c>
      <c r="AR132">
        <v>0</v>
      </c>
      <c r="AS132" t="str">
        <f>IF(OR(AK132&gt;0, AL132&gt;0, AM132&gt;0, AN132&gt;0, AO132&gt;0), "Converted", "Not Converted")</f>
        <v>Not Converted</v>
      </c>
      <c r="AT132">
        <v>0</v>
      </c>
      <c r="AU132">
        <v>3</v>
      </c>
      <c r="AV132">
        <v>11</v>
      </c>
      <c r="AW132">
        <f>IF(Z132&gt;607, 4, 0)</f>
        <v>4</v>
      </c>
      <c r="AX132">
        <f>IF(AA132&gt;1.6588, 3, 0)</f>
        <v>3</v>
      </c>
      <c r="AY132">
        <f>IF(P132&gt;401, 2, 0)</f>
        <v>0</v>
      </c>
      <c r="AZ132">
        <f>IF(I132&gt;52915.77, 1, 0)</f>
        <v>1</v>
      </c>
      <c r="BA132">
        <f>SUM(AW132:AZ132)</f>
        <v>8</v>
      </c>
      <c r="BB132" t="str">
        <f>VLOOKUP(BA132,'Standard Deviations'!$L$1:$M$11,2,TRUE)</f>
        <v>Platinum</v>
      </c>
    </row>
    <row r="133" spans="1:54">
      <c r="A133">
        <v>2147</v>
      </c>
      <c r="B133">
        <v>1969</v>
      </c>
      <c r="C133">
        <f>2024-B133</f>
        <v>55</v>
      </c>
      <c r="D133" t="str">
        <f>VLOOKUP(B133,Reference!$A$1:$B$125, 2)</f>
        <v>Gen X</v>
      </c>
      <c r="E133" t="s">
        <v>54</v>
      </c>
      <c r="F133" t="str">
        <f>IF(E133="High School", "No College", "College")</f>
        <v>College</v>
      </c>
      <c r="G133" t="s">
        <v>65</v>
      </c>
      <c r="H133">
        <v>76653</v>
      </c>
      <c r="I133">
        <v>76653</v>
      </c>
      <c r="J133" s="4" t="s">
        <v>56</v>
      </c>
      <c r="K133">
        <v>0</v>
      </c>
      <c r="L133">
        <v>0</v>
      </c>
      <c r="M133" t="str">
        <f>IF(OR(K133&gt;0, L133&gt;0), "Parent", "Not Parent")</f>
        <v>Not Parent</v>
      </c>
      <c r="N133" t="s">
        <v>160</v>
      </c>
      <c r="O133" s="8">
        <v>41916</v>
      </c>
      <c r="P133" s="9">
        <f>O133-N133</f>
        <v>414</v>
      </c>
      <c r="Q133">
        <v>91</v>
      </c>
      <c r="R133" s="9">
        <f>P133-Q133</f>
        <v>323</v>
      </c>
      <c r="S133" s="8">
        <f>O133-R133</f>
        <v>41593</v>
      </c>
      <c r="T133">
        <v>736</v>
      </c>
      <c r="U133">
        <v>63</v>
      </c>
      <c r="V133">
        <v>946</v>
      </c>
      <c r="W133">
        <v>219</v>
      </c>
      <c r="X133">
        <v>189</v>
      </c>
      <c r="Y133">
        <v>126</v>
      </c>
      <c r="Z133">
        <v>2279</v>
      </c>
      <c r="AA133">
        <f>Z133/P133</f>
        <v>5.5048309178743962</v>
      </c>
      <c r="AB133" s="14" t="s">
        <v>146</v>
      </c>
      <c r="AC133" s="13" t="s">
        <v>63</v>
      </c>
      <c r="AD133">
        <v>1</v>
      </c>
      <c r="AE133" t="str">
        <f>IF(AD133&gt;3, "Prefers Discount", "Discount Indifferent")</f>
        <v>Discount Indifferent</v>
      </c>
      <c r="AF133">
        <v>11</v>
      </c>
      <c r="AG133">
        <v>4</v>
      </c>
      <c r="AH133">
        <v>7</v>
      </c>
      <c r="AI133" t="str">
        <f>INDEX($AF$1:$AH$1,MATCH(MAX(AF133:AH133),AF133:AH133,0))</f>
        <v>Store_Orders</v>
      </c>
      <c r="AJ133">
        <v>2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f>SUM(AK133:AO133)</f>
        <v>2</v>
      </c>
      <c r="AQ133" t="str">
        <f>INDEX($AK$1:$AO$1,MATCH(MAX(AK133:AO133),AK133:AO133,0))</f>
        <v>Converted_on_Camp1</v>
      </c>
      <c r="AR133">
        <v>1</v>
      </c>
      <c r="AS133" t="str">
        <f>IF(OR(AK133&gt;0, AL133&gt;0, AM133&gt;0, AN133&gt;0, AO133&gt;0), "Converted", "Not Converted")</f>
        <v>Converted</v>
      </c>
      <c r="AT133">
        <v>0</v>
      </c>
      <c r="AU133">
        <v>3</v>
      </c>
      <c r="AV133">
        <v>11</v>
      </c>
      <c r="AW133">
        <f>IF(Z133&gt;607, 4, 0)</f>
        <v>4</v>
      </c>
      <c r="AX133">
        <f>IF(AA133&gt;1.6588, 3, 0)</f>
        <v>3</v>
      </c>
      <c r="AY133">
        <f>IF(P133&gt;401, 2, 0)</f>
        <v>2</v>
      </c>
      <c r="AZ133">
        <f>IF(I133&gt;52915.77, 1, 0)</f>
        <v>1</v>
      </c>
      <c r="BA133">
        <f>SUM(AW133:AZ133)</f>
        <v>10</v>
      </c>
      <c r="BB133" t="str">
        <f>VLOOKUP(BA133,'Standard Deviations'!$L$1:$M$11,2,TRUE)</f>
        <v>Diamond</v>
      </c>
    </row>
    <row r="134" spans="1:54">
      <c r="A134">
        <v>6963</v>
      </c>
      <c r="B134">
        <v>1947</v>
      </c>
      <c r="C134">
        <f>2024-B134</f>
        <v>77</v>
      </c>
      <c r="D134" t="str">
        <f>VLOOKUP(B134,Reference!$A$1:$B$125, 2)</f>
        <v>Boomers</v>
      </c>
      <c r="E134" t="s">
        <v>54</v>
      </c>
      <c r="F134" t="str">
        <f>IF(E134="High School", "No College", "College")</f>
        <v>College</v>
      </c>
      <c r="G134" t="s">
        <v>60</v>
      </c>
      <c r="H134">
        <v>77457</v>
      </c>
      <c r="I134">
        <v>77457</v>
      </c>
      <c r="J134" s="4" t="s">
        <v>56</v>
      </c>
      <c r="K134">
        <v>0</v>
      </c>
      <c r="L134">
        <v>0</v>
      </c>
      <c r="M134" t="str">
        <f>IF(OR(K134&gt;0, L134&gt;0), "Parent", "Not Parent")</f>
        <v>Not Parent</v>
      </c>
      <c r="N134" t="s">
        <v>108</v>
      </c>
      <c r="O134" s="8">
        <v>41916</v>
      </c>
      <c r="P134" s="9">
        <f>O134-N134</f>
        <v>213</v>
      </c>
      <c r="Q134">
        <v>85</v>
      </c>
      <c r="R134" s="9">
        <f>P134-Q134</f>
        <v>128</v>
      </c>
      <c r="S134" s="8">
        <f>O134-R134</f>
        <v>41788</v>
      </c>
      <c r="T134">
        <v>675</v>
      </c>
      <c r="U134">
        <v>11</v>
      </c>
      <c r="V134">
        <v>400</v>
      </c>
      <c r="W134">
        <v>15</v>
      </c>
      <c r="X134">
        <v>45</v>
      </c>
      <c r="Y134">
        <v>11</v>
      </c>
      <c r="Z134">
        <v>1157</v>
      </c>
      <c r="AA134">
        <f>Z134/P134</f>
        <v>5.431924882629108</v>
      </c>
      <c r="AB134" s="14" t="s">
        <v>146</v>
      </c>
      <c r="AC134" s="13" t="s">
        <v>63</v>
      </c>
      <c r="AD134">
        <v>1</v>
      </c>
      <c r="AE134" t="str">
        <f>IF(AD134&gt;3, "Prefers Discount", "Discount Indifferent")</f>
        <v>Discount Indifferent</v>
      </c>
      <c r="AF134">
        <v>10</v>
      </c>
      <c r="AG134">
        <v>2</v>
      </c>
      <c r="AH134">
        <v>5</v>
      </c>
      <c r="AI134" t="str">
        <f>INDEX($AF$1:$AH$1,MATCH(MAX(AF134:AH134),AF134:AH134,0))</f>
        <v>Store_Orders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f>SUM(AK134:AO134)</f>
        <v>1</v>
      </c>
      <c r="AQ134" t="str">
        <f>INDEX($AK$1:$AO$1,MATCH(MAX(AK134:AO134),AK134:AO134,0))</f>
        <v>Converted_on_Camp5</v>
      </c>
      <c r="AR134">
        <v>1</v>
      </c>
      <c r="AS134" t="str">
        <f>IF(OR(AK134&gt;0, AL134&gt;0, AM134&gt;0, AN134&gt;0, AO134&gt;0), "Converted", "Not Converted")</f>
        <v>Converted</v>
      </c>
      <c r="AT134">
        <v>0</v>
      </c>
      <c r="AU134">
        <v>3</v>
      </c>
      <c r="AV134">
        <v>11</v>
      </c>
      <c r="AW134">
        <f>IF(Z134&gt;607, 4, 0)</f>
        <v>4</v>
      </c>
      <c r="AX134">
        <f>IF(AA134&gt;1.6588, 3, 0)</f>
        <v>3</v>
      </c>
      <c r="AY134">
        <f>IF(P134&gt;401, 2, 0)</f>
        <v>0</v>
      </c>
      <c r="AZ134">
        <f>IF(I134&gt;52915.77, 1, 0)</f>
        <v>1</v>
      </c>
      <c r="BA134">
        <f>SUM(AW134:AZ134)</f>
        <v>8</v>
      </c>
      <c r="BB134" t="str">
        <f>VLOOKUP(BA134,'Standard Deviations'!$L$1:$M$11,2,TRUE)</f>
        <v>Platinum</v>
      </c>
    </row>
    <row r="135" spans="1:54">
      <c r="A135">
        <v>5545</v>
      </c>
      <c r="B135">
        <v>1972</v>
      </c>
      <c r="C135">
        <f>2024-B135</f>
        <v>52</v>
      </c>
      <c r="D135" t="str">
        <f>VLOOKUP(B135,Reference!$A$1:$B$125, 2)</f>
        <v>Gen X</v>
      </c>
      <c r="E135" t="s">
        <v>68</v>
      </c>
      <c r="F135" t="str">
        <f>IF(E135="High School", "No College", "College")</f>
        <v>College</v>
      </c>
      <c r="G135" t="s">
        <v>55</v>
      </c>
      <c r="H135">
        <v>78075</v>
      </c>
      <c r="I135">
        <v>78075</v>
      </c>
      <c r="J135" s="4" t="s">
        <v>56</v>
      </c>
      <c r="K135">
        <v>0</v>
      </c>
      <c r="L135">
        <v>0</v>
      </c>
      <c r="M135" t="str">
        <f>IF(OR(K135&gt;0, L135&gt;0), "Parent", "Not Parent")</f>
        <v>Not Parent</v>
      </c>
      <c r="N135" t="s">
        <v>130</v>
      </c>
      <c r="O135" s="8">
        <v>41916</v>
      </c>
      <c r="P135" s="9">
        <f>O135-N135</f>
        <v>182</v>
      </c>
      <c r="Q135">
        <v>72</v>
      </c>
      <c r="R135" s="9">
        <f>P135-Q135</f>
        <v>110</v>
      </c>
      <c r="S135" s="8">
        <f>O135-R135</f>
        <v>41806</v>
      </c>
      <c r="T135">
        <v>572</v>
      </c>
      <c r="U135">
        <v>8</v>
      </c>
      <c r="V135">
        <v>259</v>
      </c>
      <c r="W135">
        <v>34</v>
      </c>
      <c r="X135">
        <v>35</v>
      </c>
      <c r="Y135">
        <v>80</v>
      </c>
      <c r="Z135">
        <v>988</v>
      </c>
      <c r="AA135">
        <f>Z135/P135</f>
        <v>5.4285714285714288</v>
      </c>
      <c r="AB135" s="14" t="s">
        <v>146</v>
      </c>
      <c r="AC135" s="13" t="s">
        <v>63</v>
      </c>
      <c r="AD135">
        <v>1</v>
      </c>
      <c r="AE135" t="str">
        <f>IF(AD135&gt;3, "Prefers Discount", "Discount Indifferent")</f>
        <v>Discount Indifferent</v>
      </c>
      <c r="AF135">
        <v>5</v>
      </c>
      <c r="AG135">
        <v>3</v>
      </c>
      <c r="AH135">
        <v>5</v>
      </c>
      <c r="AI135" t="str">
        <f>INDEX($AF$1:$AH$1,MATCH(MAX(AF135:AH135),AF135:AH135,0))</f>
        <v>Store_Orders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f>SUM(AK135:AO135)</f>
        <v>0</v>
      </c>
      <c r="AQ135" t="s">
        <v>67</v>
      </c>
      <c r="AR135">
        <v>0</v>
      </c>
      <c r="AS135" t="str">
        <f>IF(OR(AK135&gt;0, AL135&gt;0, AM135&gt;0, AN135&gt;0, AO135&gt;0), "Converted", "Not Converted")</f>
        <v>Not Converted</v>
      </c>
      <c r="AT135">
        <v>0</v>
      </c>
      <c r="AU135">
        <v>3</v>
      </c>
      <c r="AV135">
        <v>11</v>
      </c>
      <c r="AW135">
        <f>IF(Z135&gt;607, 4, 0)</f>
        <v>4</v>
      </c>
      <c r="AX135">
        <f>IF(AA135&gt;1.6588, 3, 0)</f>
        <v>3</v>
      </c>
      <c r="AY135">
        <f>IF(P135&gt;401, 2, 0)</f>
        <v>0</v>
      </c>
      <c r="AZ135">
        <f>IF(I135&gt;52915.77, 1, 0)</f>
        <v>1</v>
      </c>
      <c r="BA135">
        <f>SUM(AW135:AZ135)</f>
        <v>8</v>
      </c>
      <c r="BB135" t="str">
        <f>VLOOKUP(BA135,'Standard Deviations'!$L$1:$M$11,2,TRUE)</f>
        <v>Platinum</v>
      </c>
    </row>
    <row r="136" spans="1:54">
      <c r="A136">
        <v>6974</v>
      </c>
      <c r="B136">
        <v>1972</v>
      </c>
      <c r="C136">
        <f>2024-B136</f>
        <v>52</v>
      </c>
      <c r="D136" t="str">
        <f>VLOOKUP(B136,Reference!$A$1:$B$125, 2)</f>
        <v>Gen X</v>
      </c>
      <c r="E136" t="s">
        <v>68</v>
      </c>
      <c r="F136" t="str">
        <f>IF(E136="High School", "No College", "College")</f>
        <v>College</v>
      </c>
      <c r="G136" t="s">
        <v>65</v>
      </c>
      <c r="H136">
        <v>83443</v>
      </c>
      <c r="I136">
        <v>83443</v>
      </c>
      <c r="J136" s="4" t="s">
        <v>56</v>
      </c>
      <c r="K136">
        <v>0</v>
      </c>
      <c r="L136">
        <v>0</v>
      </c>
      <c r="M136" t="str">
        <f>IF(OR(K136&gt;0, L136&gt;0), "Parent", "Not Parent")</f>
        <v>Not Parent</v>
      </c>
      <c r="N136" t="s">
        <v>161</v>
      </c>
      <c r="O136" s="8">
        <v>41916</v>
      </c>
      <c r="P136" s="9">
        <f>O136-N136</f>
        <v>277</v>
      </c>
      <c r="Q136">
        <v>89</v>
      </c>
      <c r="R136" s="9">
        <f>P136-Q136</f>
        <v>188</v>
      </c>
      <c r="S136" s="8">
        <f>O136-R136</f>
        <v>41728</v>
      </c>
      <c r="T136">
        <v>518</v>
      </c>
      <c r="U136">
        <v>42</v>
      </c>
      <c r="V136">
        <v>742</v>
      </c>
      <c r="W136">
        <v>55</v>
      </c>
      <c r="X136">
        <v>56</v>
      </c>
      <c r="Y136">
        <v>84</v>
      </c>
      <c r="Z136">
        <v>1497</v>
      </c>
      <c r="AA136">
        <f>Z136/P136</f>
        <v>5.4043321299638993</v>
      </c>
      <c r="AB136" s="14" t="s">
        <v>146</v>
      </c>
      <c r="AC136" s="13" t="s">
        <v>63</v>
      </c>
      <c r="AD136">
        <v>1</v>
      </c>
      <c r="AE136" t="str">
        <f>IF(AD136&gt;3, "Prefers Discount", "Discount Indifferent")</f>
        <v>Discount Indifferent</v>
      </c>
      <c r="AF136">
        <v>5</v>
      </c>
      <c r="AG136">
        <v>6</v>
      </c>
      <c r="AH136">
        <v>10</v>
      </c>
      <c r="AI136" t="str">
        <f>INDEX($AF$1:$AH$1,MATCH(MAX(AF136:AH136),AF136:AH136,0))</f>
        <v>Catalog_Orders</v>
      </c>
      <c r="AJ136">
        <v>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f>SUM(AK136:AO136)</f>
        <v>0</v>
      </c>
      <c r="AQ136" t="s">
        <v>67</v>
      </c>
      <c r="AR136">
        <v>0</v>
      </c>
      <c r="AS136" t="str">
        <f>IF(OR(AK136&gt;0, AL136&gt;0, AM136&gt;0, AN136&gt;0, AO136&gt;0), "Converted", "Not Converted")</f>
        <v>Not Converted</v>
      </c>
      <c r="AT136">
        <v>0</v>
      </c>
      <c r="AU136">
        <v>3</v>
      </c>
      <c r="AV136">
        <v>11</v>
      </c>
      <c r="AW136">
        <f>IF(Z136&gt;607, 4, 0)</f>
        <v>4</v>
      </c>
      <c r="AX136">
        <f>IF(AA136&gt;1.6588, 3, 0)</f>
        <v>3</v>
      </c>
      <c r="AY136">
        <f>IF(P136&gt;401, 2, 0)</f>
        <v>0</v>
      </c>
      <c r="AZ136">
        <f>IF(I136&gt;52915.77, 1, 0)</f>
        <v>1</v>
      </c>
      <c r="BA136">
        <f>SUM(AW136:AZ136)</f>
        <v>8</v>
      </c>
      <c r="BB136" t="str">
        <f>VLOOKUP(BA136,'Standard Deviations'!$L$1:$M$11,2,TRUE)</f>
        <v>Platinum</v>
      </c>
    </row>
    <row r="137" spans="1:54">
      <c r="A137">
        <v>4331</v>
      </c>
      <c r="B137">
        <v>1978</v>
      </c>
      <c r="C137">
        <f>2024-B137</f>
        <v>46</v>
      </c>
      <c r="D137" t="str">
        <f>VLOOKUP(B137,Reference!$A$1:$B$125, 2)</f>
        <v>Gen X</v>
      </c>
      <c r="E137" t="s">
        <v>64</v>
      </c>
      <c r="F137" t="str">
        <f>IF(E137="High School", "No College", "College")</f>
        <v>College</v>
      </c>
      <c r="G137" t="s">
        <v>65</v>
      </c>
      <c r="H137">
        <v>85738</v>
      </c>
      <c r="I137">
        <v>85738</v>
      </c>
      <c r="J137" s="4" t="s">
        <v>56</v>
      </c>
      <c r="K137">
        <v>0</v>
      </c>
      <c r="L137">
        <v>0</v>
      </c>
      <c r="M137" t="str">
        <f>IF(OR(K137&gt;0, L137&gt;0), "Parent", "Not Parent")</f>
        <v>Not Parent</v>
      </c>
      <c r="N137" t="s">
        <v>135</v>
      </c>
      <c r="O137" s="8">
        <v>41916</v>
      </c>
      <c r="P137" s="9">
        <f>O137-N137</f>
        <v>254</v>
      </c>
      <c r="Q137">
        <v>41</v>
      </c>
      <c r="R137" s="9">
        <f>P137-Q137</f>
        <v>213</v>
      </c>
      <c r="S137" s="8">
        <f>O137-R137</f>
        <v>41703</v>
      </c>
      <c r="T137">
        <v>913</v>
      </c>
      <c r="U137">
        <v>26</v>
      </c>
      <c r="V137">
        <v>376</v>
      </c>
      <c r="W137">
        <v>17</v>
      </c>
      <c r="X137">
        <v>26</v>
      </c>
      <c r="Y137">
        <v>13</v>
      </c>
      <c r="Z137">
        <v>1371</v>
      </c>
      <c r="AA137">
        <f>Z137/P137</f>
        <v>5.3976377952755907</v>
      </c>
      <c r="AB137" s="11" t="s">
        <v>146</v>
      </c>
      <c r="AC137" t="s">
        <v>59</v>
      </c>
      <c r="AD137">
        <v>1</v>
      </c>
      <c r="AE137" t="str">
        <f>IF(AD137&gt;3, "Prefers Discount", "Discount Indifferent")</f>
        <v>Discount Indifferent</v>
      </c>
      <c r="AF137">
        <v>11</v>
      </c>
      <c r="AG137">
        <v>3</v>
      </c>
      <c r="AH137">
        <v>6</v>
      </c>
      <c r="AI137" t="str">
        <f>INDEX($AF$1:$AH$1,MATCH(MAX(AF137:AH137),AF137:AH137,0))</f>
        <v>Store_Orders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f>SUM(AK137:AO137)</f>
        <v>2</v>
      </c>
      <c r="AQ137" t="str">
        <f>INDEX($AK$1:$AO$1,MATCH(MAX(AK137:AO137),AK137:AO137,0))</f>
        <v>Converted_on_Camp4</v>
      </c>
      <c r="AR137">
        <v>1</v>
      </c>
      <c r="AS137" t="str">
        <f>IF(OR(AK137&gt;0, AL137&gt;0, AM137&gt;0, AN137&gt;0, AO137&gt;0), "Converted", "Not Converted")</f>
        <v>Converted</v>
      </c>
      <c r="AT137">
        <v>0</v>
      </c>
      <c r="AU137">
        <v>3</v>
      </c>
      <c r="AV137">
        <v>11</v>
      </c>
      <c r="AW137">
        <f>IF(Z137&gt;607, 4, 0)</f>
        <v>4</v>
      </c>
      <c r="AX137">
        <f>IF(AA137&gt;1.6588, 3, 0)</f>
        <v>3</v>
      </c>
      <c r="AY137">
        <f>IF(P137&gt;401, 2, 0)</f>
        <v>0</v>
      </c>
      <c r="AZ137">
        <f>IF(I137&gt;52915.77, 1, 0)</f>
        <v>1</v>
      </c>
      <c r="BA137">
        <f>SUM(AW137:AZ137)</f>
        <v>8</v>
      </c>
      <c r="BB137" t="str">
        <f>VLOOKUP(BA137,'Standard Deviations'!$L$1:$M$11,2,TRUE)</f>
        <v>Platinum</v>
      </c>
    </row>
    <row r="138" spans="1:54">
      <c r="A138">
        <v>3091</v>
      </c>
      <c r="B138">
        <v>1981</v>
      </c>
      <c r="C138">
        <f>2024-B138</f>
        <v>43</v>
      </c>
      <c r="D138" t="str">
        <f>VLOOKUP(B138,Reference!$A$1:$B$125, 2)</f>
        <v>Millennials</v>
      </c>
      <c r="E138" t="s">
        <v>74</v>
      </c>
      <c r="F138" t="str">
        <f>IF(E138="High School", "No College", "College")</f>
        <v>College</v>
      </c>
      <c r="G138" t="s">
        <v>65</v>
      </c>
      <c r="H138">
        <v>75774</v>
      </c>
      <c r="I138">
        <v>75774</v>
      </c>
      <c r="J138" s="4" t="s">
        <v>56</v>
      </c>
      <c r="K138">
        <v>1</v>
      </c>
      <c r="L138">
        <v>0</v>
      </c>
      <c r="M138" t="str">
        <f>IF(OR(K138&gt;0, L138&gt;0), "Parent", "Not Parent")</f>
        <v>Parent</v>
      </c>
      <c r="N138" t="s">
        <v>73</v>
      </c>
      <c r="O138" s="8">
        <v>41916</v>
      </c>
      <c r="P138" s="9">
        <f>O138-N138</f>
        <v>155</v>
      </c>
      <c r="Q138">
        <v>27</v>
      </c>
      <c r="R138" s="9">
        <f>P138-Q138</f>
        <v>128</v>
      </c>
      <c r="S138" s="8">
        <f>O138-R138</f>
        <v>41788</v>
      </c>
      <c r="T138">
        <v>340</v>
      </c>
      <c r="U138">
        <v>21</v>
      </c>
      <c r="V138">
        <v>134</v>
      </c>
      <c r="W138">
        <v>258</v>
      </c>
      <c r="X138">
        <v>14</v>
      </c>
      <c r="Y138">
        <v>56</v>
      </c>
      <c r="Z138">
        <v>823</v>
      </c>
      <c r="AA138">
        <f>Z138/P138</f>
        <v>5.3096774193548386</v>
      </c>
      <c r="AB138" s="11" t="s">
        <v>146</v>
      </c>
      <c r="AC138" t="s">
        <v>59</v>
      </c>
      <c r="AD138">
        <v>1</v>
      </c>
      <c r="AE138" t="str">
        <f>IF(AD138&gt;3, "Prefers Discount", "Discount Indifferent")</f>
        <v>Discount Indifferent</v>
      </c>
      <c r="AF138">
        <v>8</v>
      </c>
      <c r="AG138">
        <v>7</v>
      </c>
      <c r="AH138">
        <v>5</v>
      </c>
      <c r="AI138" t="str">
        <f>INDEX($AF$1:$AH$1,MATCH(MAX(AF138:AH138),AF138:AH138,0))</f>
        <v>Store_Orders</v>
      </c>
      <c r="AJ138">
        <v>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f>SUM(AK138:AO138)</f>
        <v>0</v>
      </c>
      <c r="AQ138" t="s">
        <v>67</v>
      </c>
      <c r="AR138">
        <v>0</v>
      </c>
      <c r="AS138" t="str">
        <f>IF(OR(AK138&gt;0, AL138&gt;0, AM138&gt;0, AN138&gt;0, AO138&gt;0), "Converted", "Not Converted")</f>
        <v>Not Converted</v>
      </c>
      <c r="AT138">
        <v>0</v>
      </c>
      <c r="AU138">
        <v>3</v>
      </c>
      <c r="AV138">
        <v>11</v>
      </c>
      <c r="AW138">
        <f>IF(Z138&gt;607, 4, 0)</f>
        <v>4</v>
      </c>
      <c r="AX138">
        <f>IF(AA138&gt;1.6588, 3, 0)</f>
        <v>3</v>
      </c>
      <c r="AY138">
        <f>IF(P138&gt;401, 2, 0)</f>
        <v>0</v>
      </c>
      <c r="AZ138">
        <f>IF(I138&gt;52915.77, 1, 0)</f>
        <v>1</v>
      </c>
      <c r="BA138">
        <f>SUM(AW138:AZ138)</f>
        <v>8</v>
      </c>
      <c r="BB138" t="str">
        <f>VLOOKUP(BA138,'Standard Deviations'!$L$1:$M$11,2,TRUE)</f>
        <v>Platinum</v>
      </c>
    </row>
    <row r="139" spans="1:54">
      <c r="A139">
        <v>762</v>
      </c>
      <c r="B139">
        <v>1981</v>
      </c>
      <c r="C139">
        <f>2024-B139</f>
        <v>43</v>
      </c>
      <c r="D139" t="str">
        <f>VLOOKUP(B139,Reference!$A$1:$B$125, 2)</f>
        <v>Millennials</v>
      </c>
      <c r="E139" t="s">
        <v>74</v>
      </c>
      <c r="F139" t="str">
        <f>IF(E139="High School", "No College", "College")</f>
        <v>College</v>
      </c>
      <c r="G139" t="s">
        <v>65</v>
      </c>
      <c r="H139">
        <v>75774</v>
      </c>
      <c r="I139">
        <v>75774</v>
      </c>
      <c r="J139" s="4" t="s">
        <v>56</v>
      </c>
      <c r="K139">
        <v>1</v>
      </c>
      <c r="L139">
        <v>0</v>
      </c>
      <c r="M139" t="str">
        <f>IF(OR(K139&gt;0, L139&gt;0), "Parent", "Not Parent")</f>
        <v>Parent</v>
      </c>
      <c r="N139" t="s">
        <v>73</v>
      </c>
      <c r="O139" s="8">
        <v>41916</v>
      </c>
      <c r="P139" s="9">
        <f>O139-N139</f>
        <v>155</v>
      </c>
      <c r="Q139">
        <v>27</v>
      </c>
      <c r="R139" s="9">
        <f>P139-Q139</f>
        <v>128</v>
      </c>
      <c r="S139" s="8">
        <f>O139-R139</f>
        <v>41788</v>
      </c>
      <c r="T139">
        <v>340</v>
      </c>
      <c r="U139">
        <v>21</v>
      </c>
      <c r="V139">
        <v>134</v>
      </c>
      <c r="W139">
        <v>258</v>
      </c>
      <c r="X139">
        <v>14</v>
      </c>
      <c r="Y139">
        <v>56</v>
      </c>
      <c r="Z139">
        <v>823</v>
      </c>
      <c r="AA139">
        <f>Z139/P139</f>
        <v>5.3096774193548386</v>
      </c>
      <c r="AB139" s="11" t="s">
        <v>146</v>
      </c>
      <c r="AC139" t="s">
        <v>59</v>
      </c>
      <c r="AD139">
        <v>1</v>
      </c>
      <c r="AE139" t="str">
        <f>IF(AD139&gt;3, "Prefers Discount", "Discount Indifferent")</f>
        <v>Discount Indifferent</v>
      </c>
      <c r="AF139">
        <v>8</v>
      </c>
      <c r="AG139">
        <v>7</v>
      </c>
      <c r="AH139">
        <v>5</v>
      </c>
      <c r="AI139" t="str">
        <f>INDEX($AF$1:$AH$1,MATCH(MAX(AF139:AH139),AF139:AH139,0))</f>
        <v>Store_Orders</v>
      </c>
      <c r="AJ139">
        <v>4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f>SUM(AK139:AO139)</f>
        <v>0</v>
      </c>
      <c r="AQ139" t="s">
        <v>67</v>
      </c>
      <c r="AR139">
        <v>0</v>
      </c>
      <c r="AS139" t="str">
        <f>IF(OR(AK139&gt;0, AL139&gt;0, AM139&gt;0, AN139&gt;0, AO139&gt;0), "Converted", "Not Converted")</f>
        <v>Not Converted</v>
      </c>
      <c r="AT139">
        <v>0</v>
      </c>
      <c r="AU139">
        <v>3</v>
      </c>
      <c r="AV139">
        <v>11</v>
      </c>
      <c r="AW139">
        <f>IF(Z139&gt;607, 4, 0)</f>
        <v>4</v>
      </c>
      <c r="AX139">
        <f>IF(AA139&gt;1.6588, 3, 0)</f>
        <v>3</v>
      </c>
      <c r="AY139">
        <f>IF(P139&gt;401, 2, 0)</f>
        <v>0</v>
      </c>
      <c r="AZ139">
        <f>IF(I139&gt;52915.77, 1, 0)</f>
        <v>1</v>
      </c>
      <c r="BA139">
        <f>SUM(AW139:AZ139)</f>
        <v>8</v>
      </c>
      <c r="BB139" t="str">
        <f>VLOOKUP(BA139,'Standard Deviations'!$L$1:$M$11,2,TRUE)</f>
        <v>Platinum</v>
      </c>
    </row>
    <row r="140" spans="1:54">
      <c r="A140">
        <v>2415</v>
      </c>
      <c r="B140">
        <v>1962</v>
      </c>
      <c r="C140">
        <f>2024-B140</f>
        <v>62</v>
      </c>
      <c r="D140" t="str">
        <f>VLOOKUP(B140,Reference!$A$1:$B$125, 2)</f>
        <v>Boomers</v>
      </c>
      <c r="E140" t="s">
        <v>54</v>
      </c>
      <c r="F140" t="str">
        <f>IF(E140="High School", "No College", "College")</f>
        <v>College</v>
      </c>
      <c r="G140" t="s">
        <v>65</v>
      </c>
      <c r="H140">
        <v>62568</v>
      </c>
      <c r="I140">
        <v>62568</v>
      </c>
      <c r="J140" s="4" t="s">
        <v>61</v>
      </c>
      <c r="K140">
        <v>0</v>
      </c>
      <c r="L140">
        <v>1</v>
      </c>
      <c r="M140" t="str">
        <f>IF(OR(K140&gt;0, L140&gt;0), "Parent", "Not Parent")</f>
        <v>Parent</v>
      </c>
      <c r="N140" t="s">
        <v>113</v>
      </c>
      <c r="O140" s="8">
        <v>41916</v>
      </c>
      <c r="P140" s="9">
        <f>O140-N140</f>
        <v>180</v>
      </c>
      <c r="Q140">
        <v>99</v>
      </c>
      <c r="R140" s="9">
        <f>P140-Q140</f>
        <v>81</v>
      </c>
      <c r="S140" s="8">
        <f>O140-R140</f>
        <v>41835</v>
      </c>
      <c r="T140">
        <v>362</v>
      </c>
      <c r="U140">
        <v>17</v>
      </c>
      <c r="V140">
        <v>398</v>
      </c>
      <c r="W140">
        <v>80</v>
      </c>
      <c r="X140">
        <v>35</v>
      </c>
      <c r="Y140">
        <v>61</v>
      </c>
      <c r="Z140">
        <v>953</v>
      </c>
      <c r="AA140">
        <f>Z140/P140</f>
        <v>5.2944444444444443</v>
      </c>
      <c r="AB140" s="14" t="s">
        <v>146</v>
      </c>
      <c r="AC140" s="13" t="s">
        <v>63</v>
      </c>
      <c r="AD140">
        <v>3</v>
      </c>
      <c r="AE140" t="str">
        <f>IF(AD140&gt;3, "Prefers Discount", "Discount Indifferent")</f>
        <v>Discount Indifferent</v>
      </c>
      <c r="AF140">
        <v>5</v>
      </c>
      <c r="AG140">
        <v>5</v>
      </c>
      <c r="AH140">
        <v>3</v>
      </c>
      <c r="AI140" t="str">
        <f>INDEX($AF$1:$AH$1,MATCH(MAX(AF140:AH140),AF140:AH140,0))</f>
        <v>Store_Orders</v>
      </c>
      <c r="AJ140">
        <v>4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f>SUM(AK140:AO140)</f>
        <v>1</v>
      </c>
      <c r="AQ140" t="str">
        <f>INDEX($AK$1:$AO$1,MATCH(MAX(AK140:AO140),AK140:AO140,0))</f>
        <v>Converted_on_Camp1</v>
      </c>
      <c r="AR140">
        <v>1</v>
      </c>
      <c r="AS140" t="str">
        <f>IF(OR(AK140&gt;0, AL140&gt;0, AM140&gt;0, AN140&gt;0, AO140&gt;0), "Converted", "Not Converted")</f>
        <v>Converted</v>
      </c>
      <c r="AT140">
        <v>0</v>
      </c>
      <c r="AU140">
        <v>3</v>
      </c>
      <c r="AV140">
        <v>11</v>
      </c>
      <c r="AW140">
        <f>IF(Z140&gt;607, 4, 0)</f>
        <v>4</v>
      </c>
      <c r="AX140">
        <f>IF(AA140&gt;1.6588, 3, 0)</f>
        <v>3</v>
      </c>
      <c r="AY140">
        <f>IF(P140&gt;401, 2, 0)</f>
        <v>0</v>
      </c>
      <c r="AZ140">
        <f>IF(I140&gt;52915.77, 1, 0)</f>
        <v>1</v>
      </c>
      <c r="BA140">
        <f>SUM(AW140:AZ140)</f>
        <v>8</v>
      </c>
      <c r="BB140" t="str">
        <f>VLOOKUP(BA140,'Standard Deviations'!$L$1:$M$11,2,TRUE)</f>
        <v>Platinum</v>
      </c>
    </row>
    <row r="141" spans="1:54">
      <c r="A141">
        <v>1966</v>
      </c>
      <c r="B141">
        <v>1965</v>
      </c>
      <c r="C141">
        <f>2024-B141</f>
        <v>59</v>
      </c>
      <c r="D141" t="str">
        <f>VLOOKUP(B141,Reference!$A$1:$B$125, 2)</f>
        <v>Gen X</v>
      </c>
      <c r="E141" t="s">
        <v>68</v>
      </c>
      <c r="F141" t="str">
        <f>IF(E141="High School", "No College", "College")</f>
        <v>College</v>
      </c>
      <c r="G141" t="s">
        <v>55</v>
      </c>
      <c r="H141">
        <v>84618</v>
      </c>
      <c r="I141">
        <v>84618</v>
      </c>
      <c r="J141" s="4" t="s">
        <v>56</v>
      </c>
      <c r="K141">
        <v>0</v>
      </c>
      <c r="L141">
        <v>0</v>
      </c>
      <c r="M141" t="str">
        <f>IF(OR(K141&gt;0, L141&gt;0), "Parent", "Not Parent")</f>
        <v>Not Parent</v>
      </c>
      <c r="N141" t="s">
        <v>162</v>
      </c>
      <c r="O141" s="8">
        <v>41916</v>
      </c>
      <c r="P141" s="9">
        <f>O141-N141</f>
        <v>316</v>
      </c>
      <c r="Q141">
        <v>96</v>
      </c>
      <c r="R141" s="9">
        <f>P141-Q141</f>
        <v>220</v>
      </c>
      <c r="S141" s="8">
        <f>O141-R141</f>
        <v>41696</v>
      </c>
      <c r="T141">
        <v>684</v>
      </c>
      <c r="U141">
        <v>100</v>
      </c>
      <c r="V141">
        <v>801</v>
      </c>
      <c r="W141">
        <v>21</v>
      </c>
      <c r="X141">
        <v>66</v>
      </c>
      <c r="Y141">
        <v>0</v>
      </c>
      <c r="Z141">
        <v>1672</v>
      </c>
      <c r="AA141">
        <f>Z141/P141</f>
        <v>5.2911392405063289</v>
      </c>
      <c r="AB141" s="14" t="s">
        <v>146</v>
      </c>
      <c r="AC141" s="13" t="s">
        <v>63</v>
      </c>
      <c r="AD141">
        <v>1</v>
      </c>
      <c r="AE141" t="str">
        <f>IF(AD141&gt;3, "Prefers Discount", "Discount Indifferent")</f>
        <v>Discount Indifferent</v>
      </c>
      <c r="AF141">
        <v>10</v>
      </c>
      <c r="AG141">
        <v>6</v>
      </c>
      <c r="AH141">
        <v>9</v>
      </c>
      <c r="AI141" t="str">
        <f>INDEX($AF$1:$AH$1,MATCH(MAX(AF141:AH141),AF141:AH141,0))</f>
        <v>Store_Orders</v>
      </c>
      <c r="AJ141">
        <v>2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f>SUM(AK141:AO141)</f>
        <v>1</v>
      </c>
      <c r="AQ141" t="str">
        <f>INDEX($AK$1:$AO$1,MATCH(MAX(AK141:AO141),AK141:AO141,0))</f>
        <v>Converted_on_Camp5</v>
      </c>
      <c r="AR141">
        <v>1</v>
      </c>
      <c r="AS141" t="str">
        <f>IF(OR(AK141&gt;0, AL141&gt;0, AM141&gt;0, AN141&gt;0, AO141&gt;0), "Converted", "Not Converted")</f>
        <v>Converted</v>
      </c>
      <c r="AT141">
        <v>0</v>
      </c>
      <c r="AU141">
        <v>3</v>
      </c>
      <c r="AV141">
        <v>11</v>
      </c>
      <c r="AW141">
        <f>IF(Z141&gt;607, 4, 0)</f>
        <v>4</v>
      </c>
      <c r="AX141">
        <f>IF(AA141&gt;1.6588, 3, 0)</f>
        <v>3</v>
      </c>
      <c r="AY141">
        <f>IF(P141&gt;401, 2, 0)</f>
        <v>0</v>
      </c>
      <c r="AZ141">
        <f>IF(I141&gt;52915.77, 1, 0)</f>
        <v>1</v>
      </c>
      <c r="BA141">
        <f>SUM(AW141:AZ141)</f>
        <v>8</v>
      </c>
      <c r="BB141" t="str">
        <f>VLOOKUP(BA141,'Standard Deviations'!$L$1:$M$11,2,TRUE)</f>
        <v>Platinum</v>
      </c>
    </row>
    <row r="142" spans="1:54">
      <c r="A142">
        <v>7789</v>
      </c>
      <c r="B142">
        <v>1965</v>
      </c>
      <c r="C142">
        <f>2024-B142</f>
        <v>59</v>
      </c>
      <c r="D142" t="str">
        <f>VLOOKUP(B142,Reference!$A$1:$B$125, 2)</f>
        <v>Gen X</v>
      </c>
      <c r="E142" t="s">
        <v>68</v>
      </c>
      <c r="F142" t="str">
        <f>IF(E142="High School", "No College", "College")</f>
        <v>College</v>
      </c>
      <c r="G142" t="s">
        <v>55</v>
      </c>
      <c r="H142">
        <v>84618</v>
      </c>
      <c r="I142">
        <v>84618</v>
      </c>
      <c r="J142" s="4" t="s">
        <v>56</v>
      </c>
      <c r="K142">
        <v>0</v>
      </c>
      <c r="L142">
        <v>0</v>
      </c>
      <c r="M142" t="str">
        <f>IF(OR(K142&gt;0, L142&gt;0), "Parent", "Not Parent")</f>
        <v>Not Parent</v>
      </c>
      <c r="N142" t="s">
        <v>162</v>
      </c>
      <c r="O142" s="8">
        <v>41916</v>
      </c>
      <c r="P142" s="9">
        <f>O142-N142</f>
        <v>316</v>
      </c>
      <c r="Q142">
        <v>96</v>
      </c>
      <c r="R142" s="9">
        <f>P142-Q142</f>
        <v>220</v>
      </c>
      <c r="S142" s="8">
        <f>O142-R142</f>
        <v>41696</v>
      </c>
      <c r="T142">
        <v>684</v>
      </c>
      <c r="U142">
        <v>100</v>
      </c>
      <c r="V142">
        <v>801</v>
      </c>
      <c r="W142">
        <v>21</v>
      </c>
      <c r="X142">
        <v>66</v>
      </c>
      <c r="Y142">
        <v>0</v>
      </c>
      <c r="Z142">
        <v>1672</v>
      </c>
      <c r="AA142">
        <f>Z142/P142</f>
        <v>5.2911392405063289</v>
      </c>
      <c r="AB142" s="14" t="s">
        <v>146</v>
      </c>
      <c r="AC142" s="13" t="s">
        <v>63</v>
      </c>
      <c r="AD142">
        <v>1</v>
      </c>
      <c r="AE142" t="str">
        <f>IF(AD142&gt;3, "Prefers Discount", "Discount Indifferent")</f>
        <v>Discount Indifferent</v>
      </c>
      <c r="AF142">
        <v>10</v>
      </c>
      <c r="AG142">
        <v>6</v>
      </c>
      <c r="AH142">
        <v>9</v>
      </c>
      <c r="AI142" t="str">
        <f>INDEX($AF$1:$AH$1,MATCH(MAX(AF142:AH142),AF142:AH142,0))</f>
        <v>Store_Orders</v>
      </c>
      <c r="AJ142">
        <v>2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f>SUM(AK142:AO142)</f>
        <v>1</v>
      </c>
      <c r="AQ142" t="str">
        <f>INDEX($AK$1:$AO$1,MATCH(MAX(AK142:AO142),AK142:AO142,0))</f>
        <v>Converted_on_Camp5</v>
      </c>
      <c r="AR142">
        <v>1</v>
      </c>
      <c r="AS142" t="str">
        <f>IF(OR(AK142&gt;0, AL142&gt;0, AM142&gt;0, AN142&gt;0, AO142&gt;0), "Converted", "Not Converted")</f>
        <v>Converted</v>
      </c>
      <c r="AT142">
        <v>0</v>
      </c>
      <c r="AU142">
        <v>3</v>
      </c>
      <c r="AV142">
        <v>11</v>
      </c>
      <c r="AW142">
        <f>IF(Z142&gt;607, 4, 0)</f>
        <v>4</v>
      </c>
      <c r="AX142">
        <f>IF(AA142&gt;1.6588, 3, 0)</f>
        <v>3</v>
      </c>
      <c r="AY142">
        <f>IF(P142&gt;401, 2, 0)</f>
        <v>0</v>
      </c>
      <c r="AZ142">
        <f>IF(I142&gt;52915.77, 1, 0)</f>
        <v>1</v>
      </c>
      <c r="BA142">
        <f>SUM(AW142:AZ142)</f>
        <v>8</v>
      </c>
      <c r="BB142" t="str">
        <f>VLOOKUP(BA142,'Standard Deviations'!$L$1:$M$11,2,TRUE)</f>
        <v>Platinum</v>
      </c>
    </row>
    <row r="143" spans="1:54">
      <c r="A143">
        <v>7962</v>
      </c>
      <c r="B143">
        <v>1987</v>
      </c>
      <c r="C143">
        <f>2024-B143</f>
        <v>37</v>
      </c>
      <c r="D143" t="str">
        <f>VLOOKUP(B143,Reference!$A$1:$B$125, 2)</f>
        <v>Millennials</v>
      </c>
      <c r="E143" t="s">
        <v>68</v>
      </c>
      <c r="F143" t="str">
        <f>IF(E143="High School", "No College", "College")</f>
        <v>College</v>
      </c>
      <c r="G143" t="s">
        <v>60</v>
      </c>
      <c r="H143">
        <v>95169</v>
      </c>
      <c r="I143">
        <v>95169</v>
      </c>
      <c r="J143" s="4" t="s">
        <v>56</v>
      </c>
      <c r="K143">
        <v>0</v>
      </c>
      <c r="L143">
        <v>0</v>
      </c>
      <c r="M143" t="str">
        <f>IF(OR(K143&gt;0, L143&gt;0), "Parent", "Not Parent")</f>
        <v>Not Parent</v>
      </c>
      <c r="N143" t="s">
        <v>163</v>
      </c>
      <c r="O143" s="8">
        <v>41916</v>
      </c>
      <c r="P143" s="9">
        <f>O143-N143</f>
        <v>360</v>
      </c>
      <c r="Q143">
        <v>1</v>
      </c>
      <c r="R143" s="9">
        <f>P143-Q143</f>
        <v>359</v>
      </c>
      <c r="S143" s="8">
        <f>O143-R143</f>
        <v>41557</v>
      </c>
      <c r="T143">
        <v>1285</v>
      </c>
      <c r="U143">
        <v>21</v>
      </c>
      <c r="V143">
        <v>449</v>
      </c>
      <c r="W143">
        <v>106</v>
      </c>
      <c r="X143">
        <v>20</v>
      </c>
      <c r="Y143">
        <v>20</v>
      </c>
      <c r="Z143">
        <v>1901</v>
      </c>
      <c r="AA143">
        <f>Z143/P143</f>
        <v>5.2805555555555559</v>
      </c>
      <c r="AB143" s="11" t="s">
        <v>146</v>
      </c>
      <c r="AC143" t="s">
        <v>59</v>
      </c>
      <c r="AD143">
        <v>1</v>
      </c>
      <c r="AE143" t="str">
        <f>IF(AD143&gt;3, "Prefers Discount", "Discount Indifferent")</f>
        <v>Discount Indifferent</v>
      </c>
      <c r="AF143">
        <v>4</v>
      </c>
      <c r="AG143">
        <v>4</v>
      </c>
      <c r="AH143">
        <v>3</v>
      </c>
      <c r="AI143" t="str">
        <f>INDEX($AF$1:$AH$1,MATCH(MAX(AF143:AH143),AF143:AH143,0))</f>
        <v>Store_Orders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f>SUM(AK143:AO143)</f>
        <v>2</v>
      </c>
      <c r="AQ143" t="str">
        <f>INDEX($AK$1:$AO$1,MATCH(MAX(AK143:AO143),AK143:AO143,0))</f>
        <v>Converted_on_Camp1</v>
      </c>
      <c r="AR143">
        <v>1</v>
      </c>
      <c r="AS143" t="str">
        <f>IF(OR(AK143&gt;0, AL143&gt;0, AM143&gt;0, AN143&gt;0, AO143&gt;0), "Converted", "Not Converted")</f>
        <v>Converted</v>
      </c>
      <c r="AT143">
        <v>0</v>
      </c>
      <c r="AU143">
        <v>3</v>
      </c>
      <c r="AV143">
        <v>11</v>
      </c>
      <c r="AW143">
        <f>IF(Z143&gt;607, 4, 0)</f>
        <v>4</v>
      </c>
      <c r="AX143">
        <f>IF(AA143&gt;1.6588, 3, 0)</f>
        <v>3</v>
      </c>
      <c r="AY143">
        <f>IF(P143&gt;401, 2, 0)</f>
        <v>0</v>
      </c>
      <c r="AZ143">
        <f>IF(I143&gt;52915.77, 1, 0)</f>
        <v>1</v>
      </c>
      <c r="BA143">
        <f>SUM(AW143:AZ143)</f>
        <v>8</v>
      </c>
      <c r="BB143" t="str">
        <f>VLOOKUP(BA143,'Standard Deviations'!$L$1:$M$11,2,TRUE)</f>
        <v>Platinum</v>
      </c>
    </row>
    <row r="144" spans="1:54">
      <c r="A144">
        <v>9529</v>
      </c>
      <c r="B144">
        <v>1990</v>
      </c>
      <c r="C144">
        <f>2024-B144</f>
        <v>34</v>
      </c>
      <c r="D144" t="str">
        <f>VLOOKUP(B144,Reference!$A$1:$B$125, 2)</f>
        <v>Millennials</v>
      </c>
      <c r="E144" t="s">
        <v>54</v>
      </c>
      <c r="F144" t="str">
        <f>IF(E144="High School", "No College", "College")</f>
        <v>College</v>
      </c>
      <c r="G144" t="s">
        <v>55</v>
      </c>
      <c r="H144">
        <v>73687</v>
      </c>
      <c r="I144">
        <v>73687</v>
      </c>
      <c r="J144" s="4" t="s">
        <v>61</v>
      </c>
      <c r="K144">
        <v>0</v>
      </c>
      <c r="L144">
        <v>0</v>
      </c>
      <c r="M144" t="str">
        <f>IF(OR(K144&gt;0, L144&gt;0), "Parent", "Not Parent")</f>
        <v>Not Parent</v>
      </c>
      <c r="N144" t="s">
        <v>164</v>
      </c>
      <c r="O144" s="8">
        <v>41916</v>
      </c>
      <c r="P144" s="9">
        <f>O144-N144</f>
        <v>310</v>
      </c>
      <c r="Q144">
        <v>8</v>
      </c>
      <c r="R144" s="9">
        <f>P144-Q144</f>
        <v>302</v>
      </c>
      <c r="S144" s="8">
        <f>O144-R144</f>
        <v>41614</v>
      </c>
      <c r="T144">
        <v>559</v>
      </c>
      <c r="U144">
        <v>153</v>
      </c>
      <c r="V144">
        <v>503</v>
      </c>
      <c r="W144">
        <v>218</v>
      </c>
      <c r="X144">
        <v>13</v>
      </c>
      <c r="Y144">
        <v>181</v>
      </c>
      <c r="Z144">
        <v>1627</v>
      </c>
      <c r="AA144">
        <f>Z144/P144</f>
        <v>5.2483870967741932</v>
      </c>
      <c r="AB144" s="11" t="s">
        <v>146</v>
      </c>
      <c r="AC144" t="s">
        <v>59</v>
      </c>
      <c r="AD144">
        <v>1</v>
      </c>
      <c r="AE144" t="str">
        <f>IF(AD144&gt;3, "Prefers Discount", "Discount Indifferent")</f>
        <v>Discount Indifferent</v>
      </c>
      <c r="AF144">
        <v>9</v>
      </c>
      <c r="AG144">
        <v>3</v>
      </c>
      <c r="AH144">
        <v>9</v>
      </c>
      <c r="AI144" t="str">
        <f>INDEX($AF$1:$AH$1,MATCH(MAX(AF144:AH144),AF144:AH144,0))</f>
        <v>Store_Orders</v>
      </c>
      <c r="AJ144">
        <v>2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f>SUM(AK144:AO144)</f>
        <v>1</v>
      </c>
      <c r="AQ144" t="str">
        <f>INDEX($AK$1:$AO$1,MATCH(MAX(AK144:AO144),AK144:AO144,0))</f>
        <v>Converted_on_Camp1</v>
      </c>
      <c r="AR144">
        <v>1</v>
      </c>
      <c r="AS144" t="str">
        <f>IF(OR(AK144&gt;0, AL144&gt;0, AM144&gt;0, AN144&gt;0, AO144&gt;0), "Converted", "Not Converted")</f>
        <v>Converted</v>
      </c>
      <c r="AT144">
        <v>0</v>
      </c>
      <c r="AU144">
        <v>3</v>
      </c>
      <c r="AV144">
        <v>11</v>
      </c>
      <c r="AW144">
        <f>IF(Z144&gt;607, 4, 0)</f>
        <v>4</v>
      </c>
      <c r="AX144">
        <f>IF(AA144&gt;1.6588, 3, 0)</f>
        <v>3</v>
      </c>
      <c r="AY144">
        <f>IF(P144&gt;401, 2, 0)</f>
        <v>0</v>
      </c>
      <c r="AZ144">
        <f>IF(I144&gt;52915.77, 1, 0)</f>
        <v>1</v>
      </c>
      <c r="BA144">
        <f>SUM(AW144:AZ144)</f>
        <v>8</v>
      </c>
      <c r="BB144" t="str">
        <f>VLOOKUP(BA144,'Standard Deviations'!$L$1:$M$11,2,TRUE)</f>
        <v>Platinum</v>
      </c>
    </row>
    <row r="145" spans="1:54">
      <c r="A145">
        <v>3595</v>
      </c>
      <c r="B145">
        <v>1963</v>
      </c>
      <c r="C145">
        <f>2024-B145</f>
        <v>61</v>
      </c>
      <c r="D145" t="str">
        <f>VLOOKUP(B145,Reference!$A$1:$B$125, 2)</f>
        <v>Boomers</v>
      </c>
      <c r="E145" t="s">
        <v>54</v>
      </c>
      <c r="F145" t="str">
        <f>IF(E145="High School", "No College", "College")</f>
        <v>College</v>
      </c>
      <c r="G145" t="s">
        <v>65</v>
      </c>
      <c r="H145">
        <v>77226</v>
      </c>
      <c r="I145">
        <v>77226</v>
      </c>
      <c r="J145" s="4" t="s">
        <v>56</v>
      </c>
      <c r="K145">
        <v>0</v>
      </c>
      <c r="L145">
        <v>1</v>
      </c>
      <c r="M145" t="str">
        <f>IF(OR(K145&gt;0, L145&gt;0), "Parent", "Not Parent")</f>
        <v>Parent</v>
      </c>
      <c r="N145" t="s">
        <v>165</v>
      </c>
      <c r="O145" s="8">
        <v>41916</v>
      </c>
      <c r="P145" s="9">
        <f>O145-N145</f>
        <v>218</v>
      </c>
      <c r="Q145">
        <v>29</v>
      </c>
      <c r="R145" s="9">
        <f>P145-Q145</f>
        <v>189</v>
      </c>
      <c r="S145" s="8">
        <f>O145-R145</f>
        <v>41727</v>
      </c>
      <c r="T145">
        <v>631</v>
      </c>
      <c r="U145">
        <v>43</v>
      </c>
      <c r="V145">
        <v>239</v>
      </c>
      <c r="W145">
        <v>128</v>
      </c>
      <c r="X145">
        <v>76</v>
      </c>
      <c r="Y145">
        <v>21</v>
      </c>
      <c r="Z145">
        <v>1138</v>
      </c>
      <c r="AA145">
        <f>Z145/P145</f>
        <v>5.2201834862385317</v>
      </c>
      <c r="AB145" s="11" t="s">
        <v>146</v>
      </c>
      <c r="AC145" t="s">
        <v>59</v>
      </c>
      <c r="AD145">
        <v>2</v>
      </c>
      <c r="AE145" t="str">
        <f>IF(AD145&gt;3, "Prefers Discount", "Discount Indifferent")</f>
        <v>Discount Indifferent</v>
      </c>
      <c r="AF145">
        <v>12</v>
      </c>
      <c r="AG145">
        <v>6</v>
      </c>
      <c r="AH145">
        <v>8</v>
      </c>
      <c r="AI145" t="str">
        <f>INDEX($AF$1:$AH$1,MATCH(MAX(AF145:AH145),AF145:AH145,0))</f>
        <v>Store_Orders</v>
      </c>
      <c r="AJ145">
        <v>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f>SUM(AK145:AO145)</f>
        <v>0</v>
      </c>
      <c r="AQ145" t="s">
        <v>67</v>
      </c>
      <c r="AR145">
        <v>0</v>
      </c>
      <c r="AS145" t="str">
        <f>IF(OR(AK145&gt;0, AL145&gt;0, AM145&gt;0, AN145&gt;0, AO145&gt;0), "Converted", "Not Converted")</f>
        <v>Not Converted</v>
      </c>
      <c r="AT145">
        <v>0</v>
      </c>
      <c r="AU145">
        <v>3</v>
      </c>
      <c r="AV145">
        <v>11</v>
      </c>
      <c r="AW145">
        <f>IF(Z145&gt;607, 4, 0)</f>
        <v>4</v>
      </c>
      <c r="AX145">
        <f>IF(AA145&gt;1.6588, 3, 0)</f>
        <v>3</v>
      </c>
      <c r="AY145">
        <f>IF(P145&gt;401, 2, 0)</f>
        <v>0</v>
      </c>
      <c r="AZ145">
        <f>IF(I145&gt;52915.77, 1, 0)</f>
        <v>1</v>
      </c>
      <c r="BA145">
        <f>SUM(AW145:AZ145)</f>
        <v>8</v>
      </c>
      <c r="BB145" t="str">
        <f>VLOOKUP(BA145,'Standard Deviations'!$L$1:$M$11,2,TRUE)</f>
        <v>Platinum</v>
      </c>
    </row>
    <row r="146" spans="1:54">
      <c r="A146">
        <v>7828</v>
      </c>
      <c r="B146">
        <v>1981</v>
      </c>
      <c r="C146">
        <f>2024-B146</f>
        <v>43</v>
      </c>
      <c r="D146" t="str">
        <f>VLOOKUP(B146,Reference!$A$1:$B$125, 2)</f>
        <v>Millennials</v>
      </c>
      <c r="E146" t="s">
        <v>64</v>
      </c>
      <c r="F146" t="str">
        <f>IF(E146="High School", "No College", "College")</f>
        <v>College</v>
      </c>
      <c r="G146" t="s">
        <v>65</v>
      </c>
      <c r="H146">
        <v>77882</v>
      </c>
      <c r="I146">
        <v>77882</v>
      </c>
      <c r="J146" s="4" t="s">
        <v>56</v>
      </c>
      <c r="K146">
        <v>0</v>
      </c>
      <c r="L146">
        <v>0</v>
      </c>
      <c r="M146" t="str">
        <f>IF(OR(K146&gt;0, L146&gt;0), "Parent", "Not Parent")</f>
        <v>Not Parent</v>
      </c>
      <c r="N146" t="s">
        <v>166</v>
      </c>
      <c r="O146" s="8">
        <v>41916</v>
      </c>
      <c r="P146" s="9">
        <f>O146-N146</f>
        <v>157</v>
      </c>
      <c r="Q146">
        <v>29</v>
      </c>
      <c r="R146" s="9">
        <f>P146-Q146</f>
        <v>128</v>
      </c>
      <c r="S146" s="8">
        <f>O146-R146</f>
        <v>41788</v>
      </c>
      <c r="T146">
        <v>68</v>
      </c>
      <c r="U146">
        <v>129</v>
      </c>
      <c r="V146">
        <v>396</v>
      </c>
      <c r="W146">
        <v>188</v>
      </c>
      <c r="X146">
        <v>22</v>
      </c>
      <c r="Y146">
        <v>15</v>
      </c>
      <c r="Z146">
        <v>818</v>
      </c>
      <c r="AA146">
        <f>Z146/P146</f>
        <v>5.2101910828025479</v>
      </c>
      <c r="AB146" s="11" t="s">
        <v>146</v>
      </c>
      <c r="AC146" t="s">
        <v>59</v>
      </c>
      <c r="AD146">
        <v>1</v>
      </c>
      <c r="AE146" t="str">
        <f>IF(AD146&gt;3, "Prefers Discount", "Discount Indifferent")</f>
        <v>Discount Indifferent</v>
      </c>
      <c r="AF146">
        <v>5</v>
      </c>
      <c r="AG146">
        <v>3</v>
      </c>
      <c r="AH146">
        <v>3</v>
      </c>
      <c r="AI146" t="str">
        <f>INDEX($AF$1:$AH$1,MATCH(MAX(AF146:AH146),AF146:AH146,0))</f>
        <v>Store_Orders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f>SUM(AK146:AO146)</f>
        <v>0</v>
      </c>
      <c r="AQ146" t="s">
        <v>67</v>
      </c>
      <c r="AR146">
        <v>0</v>
      </c>
      <c r="AS146" t="str">
        <f>IF(OR(AK146&gt;0, AL146&gt;0, AM146&gt;0, AN146&gt;0, AO146&gt;0), "Converted", "Not Converted")</f>
        <v>Not Converted</v>
      </c>
      <c r="AT146">
        <v>0</v>
      </c>
      <c r="AU146">
        <v>3</v>
      </c>
      <c r="AV146">
        <v>11</v>
      </c>
      <c r="AW146">
        <f>IF(Z146&gt;607, 4, 0)</f>
        <v>4</v>
      </c>
      <c r="AX146">
        <f>IF(AA146&gt;1.6588, 3, 0)</f>
        <v>3</v>
      </c>
      <c r="AY146">
        <f>IF(P146&gt;401, 2, 0)</f>
        <v>0</v>
      </c>
      <c r="AZ146">
        <f>IF(I146&gt;52915.77, 1, 0)</f>
        <v>1</v>
      </c>
      <c r="BA146">
        <f>SUM(AW146:AZ146)</f>
        <v>8</v>
      </c>
      <c r="BB146" t="str">
        <f>VLOOKUP(BA146,'Standard Deviations'!$L$1:$M$11,2,TRUE)</f>
        <v>Platinum</v>
      </c>
    </row>
    <row r="147" spans="1:54">
      <c r="A147">
        <v>1</v>
      </c>
      <c r="B147">
        <v>1961</v>
      </c>
      <c r="C147">
        <f>2024-B147</f>
        <v>63</v>
      </c>
      <c r="D147" t="str">
        <f>VLOOKUP(B147,Reference!$A$1:$B$125, 2)</f>
        <v>Boomers</v>
      </c>
      <c r="E147" t="s">
        <v>54</v>
      </c>
      <c r="F147" t="str">
        <f>IF(E147="High School", "No College", "College")</f>
        <v>College</v>
      </c>
      <c r="G147" t="s">
        <v>60</v>
      </c>
      <c r="H147">
        <v>57091</v>
      </c>
      <c r="I147">
        <v>57091</v>
      </c>
      <c r="J147" s="4" t="s">
        <v>61</v>
      </c>
      <c r="K147">
        <v>0</v>
      </c>
      <c r="L147">
        <v>0</v>
      </c>
      <c r="M147" t="str">
        <f>IF(OR(K147&gt;0, L147&gt;0), "Parent", "Not Parent")</f>
        <v>Not Parent</v>
      </c>
      <c r="N147" t="s">
        <v>167</v>
      </c>
      <c r="O147" s="8">
        <v>41916</v>
      </c>
      <c r="P147" s="9">
        <f>O147-N147</f>
        <v>111</v>
      </c>
      <c r="Q147">
        <v>0</v>
      </c>
      <c r="R147" s="9">
        <f>P147-Q147</f>
        <v>111</v>
      </c>
      <c r="S147" s="8">
        <f>O147-R147</f>
        <v>41805</v>
      </c>
      <c r="T147">
        <v>464</v>
      </c>
      <c r="U147">
        <v>5</v>
      </c>
      <c r="V147">
        <v>64</v>
      </c>
      <c r="W147">
        <v>7</v>
      </c>
      <c r="X147">
        <v>0</v>
      </c>
      <c r="Y147">
        <v>37</v>
      </c>
      <c r="Z147">
        <v>577</v>
      </c>
      <c r="AA147">
        <f>Z147/P147</f>
        <v>5.198198198198198</v>
      </c>
      <c r="AB147" s="11" t="s">
        <v>146</v>
      </c>
      <c r="AC147" t="s">
        <v>59</v>
      </c>
      <c r="AD147">
        <v>1</v>
      </c>
      <c r="AE147" t="str">
        <f>IF(AD147&gt;3, "Prefers Discount", "Discount Indifferent")</f>
        <v>Discount Indifferent</v>
      </c>
      <c r="AF147">
        <v>7</v>
      </c>
      <c r="AG147">
        <v>7</v>
      </c>
      <c r="AH147">
        <v>3</v>
      </c>
      <c r="AI147" t="str">
        <f>INDEX($AF$1:$AH$1,MATCH(MAX(AF147:AH147),AF147:AH147,0))</f>
        <v>Store_Orders</v>
      </c>
      <c r="AJ147">
        <v>5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f>SUM(AK147:AO147)</f>
        <v>1</v>
      </c>
      <c r="AQ147" t="str">
        <f>INDEX($AK$1:$AO$1,MATCH(MAX(AK147:AO147),AK147:AO147,0))</f>
        <v>Converted_on_Camp2</v>
      </c>
      <c r="AR147">
        <v>1</v>
      </c>
      <c r="AS147" t="str">
        <f>IF(OR(AK147&gt;0, AL147&gt;0, AM147&gt;0, AN147&gt;0, AO147&gt;0), "Converted", "Not Converted")</f>
        <v>Converted</v>
      </c>
      <c r="AT147">
        <v>0</v>
      </c>
      <c r="AU147">
        <v>3</v>
      </c>
      <c r="AV147">
        <v>11</v>
      </c>
      <c r="AW147">
        <f>IF(Z147&gt;607, 4, 0)</f>
        <v>0</v>
      </c>
      <c r="AX147">
        <f>IF(AA147&gt;1.6588, 3, 0)</f>
        <v>3</v>
      </c>
      <c r="AY147">
        <f>IF(P147&gt;401, 2, 0)</f>
        <v>0</v>
      </c>
      <c r="AZ147">
        <f>IF(I147&gt;52915.77, 1, 0)</f>
        <v>1</v>
      </c>
      <c r="BA147">
        <f>SUM(AW147:AZ147)</f>
        <v>4</v>
      </c>
      <c r="BB147" t="str">
        <f>VLOOKUP(BA147,'Standard Deviations'!$L$1:$M$11,2,TRUE)</f>
        <v>Silver</v>
      </c>
    </row>
    <row r="148" spans="1:54">
      <c r="A148">
        <v>10394</v>
      </c>
      <c r="B148">
        <v>1984</v>
      </c>
      <c r="C148">
        <f>2024-B148</f>
        <v>40</v>
      </c>
      <c r="D148" t="str">
        <f>VLOOKUP(B148,Reference!$A$1:$B$125, 2)</f>
        <v>Millennials</v>
      </c>
      <c r="E148" t="s">
        <v>54</v>
      </c>
      <c r="F148" t="str">
        <f>IF(E148="High School", "No College", "College")</f>
        <v>College</v>
      </c>
      <c r="G148" t="s">
        <v>55</v>
      </c>
      <c r="H148">
        <v>90000</v>
      </c>
      <c r="I148">
        <v>90000</v>
      </c>
      <c r="J148" s="4" t="s">
        <v>56</v>
      </c>
      <c r="K148">
        <v>0</v>
      </c>
      <c r="L148">
        <v>0</v>
      </c>
      <c r="M148" t="str">
        <f>IF(OR(K148&gt;0, L148&gt;0), "Parent", "Not Parent")</f>
        <v>Not Parent</v>
      </c>
      <c r="N148" t="s">
        <v>168</v>
      </c>
      <c r="O148" s="8">
        <v>41916</v>
      </c>
      <c r="P148" s="9">
        <f>O148-N148</f>
        <v>285</v>
      </c>
      <c r="Q148">
        <v>91</v>
      </c>
      <c r="R148" s="9">
        <f>P148-Q148</f>
        <v>194</v>
      </c>
      <c r="S148" s="8">
        <f>O148-R148</f>
        <v>41722</v>
      </c>
      <c r="T148">
        <v>675</v>
      </c>
      <c r="U148">
        <v>144</v>
      </c>
      <c r="V148">
        <v>133</v>
      </c>
      <c r="W148">
        <v>94</v>
      </c>
      <c r="X148">
        <v>192</v>
      </c>
      <c r="Y148">
        <v>241</v>
      </c>
      <c r="Z148">
        <v>1479</v>
      </c>
      <c r="AA148">
        <f>Z148/P148</f>
        <v>5.189473684210526</v>
      </c>
      <c r="AB148" s="14" t="s">
        <v>146</v>
      </c>
      <c r="AC148" s="13" t="s">
        <v>63</v>
      </c>
      <c r="AD148">
        <v>1</v>
      </c>
      <c r="AE148" t="str">
        <f>IF(AD148&gt;3, "Prefers Discount", "Discount Indifferent")</f>
        <v>Discount Indifferent</v>
      </c>
      <c r="AF148">
        <v>5</v>
      </c>
      <c r="AG148">
        <v>4</v>
      </c>
      <c r="AH148">
        <v>8</v>
      </c>
      <c r="AI148" t="str">
        <f>INDEX($AF$1:$AH$1,MATCH(MAX(AF148:AH148),AF148:AH148,0))</f>
        <v>Catalog_Orders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1</v>
      </c>
      <c r="AP148">
        <f>SUM(AK148:AO148)</f>
        <v>3</v>
      </c>
      <c r="AQ148" t="str">
        <f>INDEX($AK$1:$AO$1,MATCH(MAX(AK148:AO148),AK148:AO148,0))</f>
        <v>Converted_on_Camp1</v>
      </c>
      <c r="AR148">
        <v>1</v>
      </c>
      <c r="AS148" t="str">
        <f>IF(OR(AK148&gt;0, AL148&gt;0, AM148&gt;0, AN148&gt;0, AO148&gt;0), "Converted", "Not Converted")</f>
        <v>Converted</v>
      </c>
      <c r="AT148">
        <v>0</v>
      </c>
      <c r="AU148">
        <v>3</v>
      </c>
      <c r="AV148">
        <v>11</v>
      </c>
      <c r="AW148">
        <f>IF(Z148&gt;607, 4, 0)</f>
        <v>4</v>
      </c>
      <c r="AX148">
        <f>IF(AA148&gt;1.6588, 3, 0)</f>
        <v>3</v>
      </c>
      <c r="AY148">
        <f>IF(P148&gt;401, 2, 0)</f>
        <v>0</v>
      </c>
      <c r="AZ148">
        <f>IF(I148&gt;52915.77, 1, 0)</f>
        <v>1</v>
      </c>
      <c r="BA148">
        <f>SUM(AW148:AZ148)</f>
        <v>8</v>
      </c>
      <c r="BB148" t="str">
        <f>VLOOKUP(BA148,'Standard Deviations'!$L$1:$M$11,2,TRUE)</f>
        <v>Platinum</v>
      </c>
    </row>
    <row r="149" spans="1:54">
      <c r="A149">
        <v>5538</v>
      </c>
      <c r="B149">
        <v>1975</v>
      </c>
      <c r="C149">
        <f>2024-B149</f>
        <v>49</v>
      </c>
      <c r="D149" t="str">
        <f>VLOOKUP(B149,Reference!$A$1:$B$125, 2)</f>
        <v>Gen X</v>
      </c>
      <c r="E149" t="s">
        <v>54</v>
      </c>
      <c r="F149" t="str">
        <f>IF(E149="High School", "No College", "College")</f>
        <v>College</v>
      </c>
      <c r="G149" t="s">
        <v>71</v>
      </c>
      <c r="H149">
        <v>83829</v>
      </c>
      <c r="I149">
        <v>83829</v>
      </c>
      <c r="J149" s="4" t="s">
        <v>56</v>
      </c>
      <c r="K149">
        <v>0</v>
      </c>
      <c r="L149">
        <v>0</v>
      </c>
      <c r="M149" t="str">
        <f>IF(OR(K149&gt;0, L149&gt;0), "Parent", "Not Parent")</f>
        <v>Not Parent</v>
      </c>
      <c r="N149" t="s">
        <v>169</v>
      </c>
      <c r="O149" s="8">
        <v>41916</v>
      </c>
      <c r="P149" s="9">
        <f>O149-N149</f>
        <v>361</v>
      </c>
      <c r="Q149">
        <v>78</v>
      </c>
      <c r="R149" s="9">
        <f>P149-Q149</f>
        <v>283</v>
      </c>
      <c r="S149" s="8">
        <f>O149-R149</f>
        <v>41633</v>
      </c>
      <c r="T149">
        <v>897</v>
      </c>
      <c r="U149">
        <v>161</v>
      </c>
      <c r="V149">
        <v>430</v>
      </c>
      <c r="W149">
        <v>186</v>
      </c>
      <c r="X149">
        <v>161</v>
      </c>
      <c r="Y149">
        <v>27</v>
      </c>
      <c r="Z149">
        <v>1862</v>
      </c>
      <c r="AA149">
        <f>Z149/P149</f>
        <v>5.1578947368421053</v>
      </c>
      <c r="AB149" s="14" t="s">
        <v>146</v>
      </c>
      <c r="AC149" s="13" t="s">
        <v>63</v>
      </c>
      <c r="AD149">
        <v>0</v>
      </c>
      <c r="AE149" t="str">
        <f>IF(AD149&gt;3, "Prefers Discount", "Discount Indifferent")</f>
        <v>Discount Indifferent</v>
      </c>
      <c r="AF149">
        <v>6</v>
      </c>
      <c r="AG149">
        <v>4</v>
      </c>
      <c r="AH149">
        <v>7</v>
      </c>
      <c r="AI149" t="str">
        <f>INDEX($AF$1:$AH$1,MATCH(MAX(AF149:AH149),AF149:AH149,0))</f>
        <v>Catalog_Orders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1</v>
      </c>
      <c r="AP149">
        <f>SUM(AK149:AO149)</f>
        <v>3</v>
      </c>
      <c r="AQ149" t="str">
        <f>INDEX($AK$1:$AO$1,MATCH(MAX(AK149:AO149),AK149:AO149,0))</f>
        <v>Converted_on_Camp1</v>
      </c>
      <c r="AR149">
        <v>1</v>
      </c>
      <c r="AS149" t="str">
        <f>IF(OR(AK149&gt;0, AL149&gt;0, AM149&gt;0, AN149&gt;0, AO149&gt;0), "Converted", "Not Converted")</f>
        <v>Converted</v>
      </c>
      <c r="AT149">
        <v>0</v>
      </c>
      <c r="AU149">
        <v>3</v>
      </c>
      <c r="AV149">
        <v>11</v>
      </c>
      <c r="AW149">
        <f>IF(Z149&gt;607, 4, 0)</f>
        <v>4</v>
      </c>
      <c r="AX149">
        <f>IF(AA149&gt;1.6588, 3, 0)</f>
        <v>3</v>
      </c>
      <c r="AY149">
        <f>IF(P149&gt;401, 2, 0)</f>
        <v>0</v>
      </c>
      <c r="AZ149">
        <f>IF(I149&gt;52915.77, 1, 0)</f>
        <v>1</v>
      </c>
      <c r="BA149">
        <f>SUM(AW149:AZ149)</f>
        <v>8</v>
      </c>
      <c r="BB149" t="str">
        <f>VLOOKUP(BA149,'Standard Deviations'!$L$1:$M$11,2,TRUE)</f>
        <v>Platinum</v>
      </c>
    </row>
    <row r="150" spans="1:54">
      <c r="A150">
        <v>3910</v>
      </c>
      <c r="B150">
        <v>1975</v>
      </c>
      <c r="C150">
        <f>2024-B150</f>
        <v>49</v>
      </c>
      <c r="D150" t="str">
        <f>VLOOKUP(B150,Reference!$A$1:$B$125, 2)</f>
        <v>Gen X</v>
      </c>
      <c r="E150" t="s">
        <v>54</v>
      </c>
      <c r="F150" t="str">
        <f>IF(E150="High School", "No College", "College")</f>
        <v>College</v>
      </c>
      <c r="G150" t="s">
        <v>71</v>
      </c>
      <c r="H150">
        <v>83829</v>
      </c>
      <c r="I150">
        <v>83829</v>
      </c>
      <c r="J150" s="4" t="s">
        <v>56</v>
      </c>
      <c r="K150">
        <v>0</v>
      </c>
      <c r="L150">
        <v>0</v>
      </c>
      <c r="M150" t="str">
        <f>IF(OR(K150&gt;0, L150&gt;0), "Parent", "Not Parent")</f>
        <v>Not Parent</v>
      </c>
      <c r="N150" t="s">
        <v>169</v>
      </c>
      <c r="O150" s="8">
        <v>41916</v>
      </c>
      <c r="P150" s="9">
        <f>O150-N150</f>
        <v>361</v>
      </c>
      <c r="Q150">
        <v>78</v>
      </c>
      <c r="R150" s="9">
        <f>P150-Q150</f>
        <v>283</v>
      </c>
      <c r="S150" s="8">
        <f>O150-R150</f>
        <v>41633</v>
      </c>
      <c r="T150">
        <v>897</v>
      </c>
      <c r="U150">
        <v>161</v>
      </c>
      <c r="V150">
        <v>430</v>
      </c>
      <c r="W150">
        <v>186</v>
      </c>
      <c r="X150">
        <v>161</v>
      </c>
      <c r="Y150">
        <v>27</v>
      </c>
      <c r="Z150">
        <v>1862</v>
      </c>
      <c r="AA150">
        <f>Z150/P150</f>
        <v>5.1578947368421053</v>
      </c>
      <c r="AB150" s="14" t="s">
        <v>146</v>
      </c>
      <c r="AC150" s="13" t="s">
        <v>63</v>
      </c>
      <c r="AD150">
        <v>0</v>
      </c>
      <c r="AE150" t="str">
        <f>IF(AD150&gt;3, "Prefers Discount", "Discount Indifferent")</f>
        <v>Discount Indifferent</v>
      </c>
      <c r="AF150">
        <v>6</v>
      </c>
      <c r="AG150">
        <v>4</v>
      </c>
      <c r="AH150">
        <v>7</v>
      </c>
      <c r="AI150" t="str">
        <f>INDEX($AF$1:$AH$1,MATCH(MAX(AF150:AH150),AF150:AH150,0))</f>
        <v>Catalog_Orders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f>SUM(AK150:AO150)</f>
        <v>3</v>
      </c>
      <c r="AQ150" t="str">
        <f>INDEX($AK$1:$AO$1,MATCH(MAX(AK150:AO150),AK150:AO150,0))</f>
        <v>Converted_on_Camp1</v>
      </c>
      <c r="AR150">
        <v>1</v>
      </c>
      <c r="AS150" t="str">
        <f>IF(OR(AK150&gt;0, AL150&gt;0, AM150&gt;0, AN150&gt;0, AO150&gt;0), "Converted", "Not Converted")</f>
        <v>Converted</v>
      </c>
      <c r="AT150">
        <v>0</v>
      </c>
      <c r="AU150">
        <v>3</v>
      </c>
      <c r="AV150">
        <v>11</v>
      </c>
      <c r="AW150">
        <f>IF(Z150&gt;607, 4, 0)</f>
        <v>4</v>
      </c>
      <c r="AX150">
        <f>IF(AA150&gt;1.6588, 3, 0)</f>
        <v>3</v>
      </c>
      <c r="AY150">
        <f>IF(P150&gt;401, 2, 0)</f>
        <v>0</v>
      </c>
      <c r="AZ150">
        <f>IF(I150&gt;52915.77, 1, 0)</f>
        <v>1</v>
      </c>
      <c r="BA150">
        <f>SUM(AW150:AZ150)</f>
        <v>8</v>
      </c>
      <c r="BB150" t="str">
        <f>VLOOKUP(BA150,'Standard Deviations'!$L$1:$M$11,2,TRUE)</f>
        <v>Platinum</v>
      </c>
    </row>
    <row r="151" spans="1:54">
      <c r="A151">
        <v>5113</v>
      </c>
      <c r="B151">
        <v>1971</v>
      </c>
      <c r="C151">
        <f>2024-B151</f>
        <v>53</v>
      </c>
      <c r="D151" t="str">
        <f>VLOOKUP(B151,Reference!$A$1:$B$125, 2)</f>
        <v>Gen X</v>
      </c>
      <c r="E151" t="s">
        <v>68</v>
      </c>
      <c r="F151" t="str">
        <f>IF(E151="High School", "No College", "College")</f>
        <v>College</v>
      </c>
      <c r="G151" t="s">
        <v>71</v>
      </c>
      <c r="H151">
        <v>86979</v>
      </c>
      <c r="I151">
        <v>86979</v>
      </c>
      <c r="J151" s="4" t="s">
        <v>56</v>
      </c>
      <c r="K151">
        <v>0</v>
      </c>
      <c r="L151">
        <v>0</v>
      </c>
      <c r="M151" t="str">
        <f>IF(OR(K151&gt;0, L151&gt;0), "Parent", "Not Parent")</f>
        <v>Not Parent</v>
      </c>
      <c r="N151" t="s">
        <v>170</v>
      </c>
      <c r="O151" s="8">
        <v>41916</v>
      </c>
      <c r="P151" s="9">
        <f>O151-N151</f>
        <v>331</v>
      </c>
      <c r="Q151">
        <v>67</v>
      </c>
      <c r="R151" s="9">
        <f>P151-Q151</f>
        <v>264</v>
      </c>
      <c r="S151" s="8">
        <f>O151-R151</f>
        <v>41652</v>
      </c>
      <c r="T151">
        <v>584</v>
      </c>
      <c r="U151">
        <v>100</v>
      </c>
      <c r="V151">
        <v>835</v>
      </c>
      <c r="W151">
        <v>65</v>
      </c>
      <c r="X151">
        <v>83</v>
      </c>
      <c r="Y151">
        <v>35</v>
      </c>
      <c r="Z151">
        <v>1702</v>
      </c>
      <c r="AA151">
        <f>Z151/P151</f>
        <v>5.1419939577039271</v>
      </c>
      <c r="AB151" s="14" t="s">
        <v>146</v>
      </c>
      <c r="AC151" s="13" t="s">
        <v>63</v>
      </c>
      <c r="AD151">
        <v>1</v>
      </c>
      <c r="AE151" t="str">
        <f>IF(AD151&gt;3, "Prefers Discount", "Discount Indifferent")</f>
        <v>Discount Indifferent</v>
      </c>
      <c r="AF151">
        <v>5</v>
      </c>
      <c r="AG151">
        <v>5</v>
      </c>
      <c r="AH151">
        <v>5</v>
      </c>
      <c r="AI151" t="str">
        <f>INDEX($AF$1:$AH$1,MATCH(MAX(AF151:AH151),AF151:AH151,0))</f>
        <v>Store_Orders</v>
      </c>
      <c r="AJ151">
        <v>2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f>SUM(AK151:AO151)</f>
        <v>1</v>
      </c>
      <c r="AQ151" t="str">
        <f>INDEX($AK$1:$AO$1,MATCH(MAX(AK151:AO151),AK151:AO151,0))</f>
        <v>Converted_on_Camp3</v>
      </c>
      <c r="AR151">
        <v>1</v>
      </c>
      <c r="AS151" t="str">
        <f>IF(OR(AK151&gt;0, AL151&gt;0, AM151&gt;0, AN151&gt;0, AO151&gt;0), "Converted", "Not Converted")</f>
        <v>Converted</v>
      </c>
      <c r="AT151">
        <v>0</v>
      </c>
      <c r="AU151">
        <v>3</v>
      </c>
      <c r="AV151">
        <v>11</v>
      </c>
      <c r="AW151">
        <f>IF(Z151&gt;607, 4, 0)</f>
        <v>4</v>
      </c>
      <c r="AX151">
        <f>IF(AA151&gt;1.6588, 3, 0)</f>
        <v>3</v>
      </c>
      <c r="AY151">
        <f>IF(P151&gt;401, 2, 0)</f>
        <v>0</v>
      </c>
      <c r="AZ151">
        <f>IF(I151&gt;52915.77, 1, 0)</f>
        <v>1</v>
      </c>
      <c r="BA151">
        <f>SUM(AW151:AZ151)</f>
        <v>8</v>
      </c>
      <c r="BB151" t="str">
        <f>VLOOKUP(BA151,'Standard Deviations'!$L$1:$M$11,2,TRUE)</f>
        <v>Platinum</v>
      </c>
    </row>
    <row r="152" spans="1:54">
      <c r="A152">
        <v>1915</v>
      </c>
      <c r="B152">
        <v>1951</v>
      </c>
      <c r="C152">
        <f>2024-B152</f>
        <v>73</v>
      </c>
      <c r="D152" t="str">
        <f>VLOOKUP(B152,Reference!$A$1:$B$125, 2)</f>
        <v>Boomers</v>
      </c>
      <c r="E152" t="s">
        <v>68</v>
      </c>
      <c r="F152" t="str">
        <f>IF(E152="High School", "No College", "College")</f>
        <v>College</v>
      </c>
      <c r="G152" t="s">
        <v>55</v>
      </c>
      <c r="H152">
        <v>78939</v>
      </c>
      <c r="I152">
        <v>78939</v>
      </c>
      <c r="J152" s="4" t="s">
        <v>56</v>
      </c>
      <c r="K152">
        <v>0</v>
      </c>
      <c r="L152">
        <v>0</v>
      </c>
      <c r="M152" t="str">
        <f>IF(OR(K152&gt;0, L152&gt;0), "Parent", "Not Parent")</f>
        <v>Not Parent</v>
      </c>
      <c r="N152" t="s">
        <v>171</v>
      </c>
      <c r="O152" s="8">
        <v>41916</v>
      </c>
      <c r="P152" s="9">
        <f>O152-N152</f>
        <v>296</v>
      </c>
      <c r="Q152">
        <v>57</v>
      </c>
      <c r="R152" s="9">
        <f>P152-Q152</f>
        <v>239</v>
      </c>
      <c r="S152" s="8">
        <f>O152-R152</f>
        <v>41677</v>
      </c>
      <c r="T152">
        <v>794</v>
      </c>
      <c r="U152">
        <v>115</v>
      </c>
      <c r="V152">
        <v>243</v>
      </c>
      <c r="W152">
        <v>150</v>
      </c>
      <c r="X152">
        <v>0</v>
      </c>
      <c r="Y152">
        <v>205</v>
      </c>
      <c r="Z152">
        <v>1507</v>
      </c>
      <c r="AA152">
        <f>Z152/P152</f>
        <v>5.0912162162162158</v>
      </c>
      <c r="AB152" s="14" t="s">
        <v>146</v>
      </c>
      <c r="AC152" s="13" t="s">
        <v>63</v>
      </c>
      <c r="AD152">
        <v>1</v>
      </c>
      <c r="AE152" t="str">
        <f>IF(AD152&gt;3, "Prefers Discount", "Discount Indifferent")</f>
        <v>Discount Indifferent</v>
      </c>
      <c r="AF152">
        <v>6</v>
      </c>
      <c r="AG152">
        <v>8</v>
      </c>
      <c r="AH152">
        <v>5</v>
      </c>
      <c r="AI152" t="str">
        <f>INDEX($AF$1:$AH$1,MATCH(MAX(AF152:AH152),AF152:AH152,0))</f>
        <v>Web_Orders</v>
      </c>
      <c r="AJ152">
        <v>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f>SUM(AK152:AO152)</f>
        <v>0</v>
      </c>
      <c r="AQ152" t="s">
        <v>67</v>
      </c>
      <c r="AR152">
        <v>0</v>
      </c>
      <c r="AS152" t="str">
        <f>IF(OR(AK152&gt;0, AL152&gt;0, AM152&gt;0, AN152&gt;0, AO152&gt;0), "Converted", "Not Converted")</f>
        <v>Not Converted</v>
      </c>
      <c r="AT152">
        <v>0</v>
      </c>
      <c r="AU152">
        <v>3</v>
      </c>
      <c r="AV152">
        <v>11</v>
      </c>
      <c r="AW152">
        <f>IF(Z152&gt;607, 4, 0)</f>
        <v>4</v>
      </c>
      <c r="AX152">
        <f>IF(AA152&gt;1.6588, 3, 0)</f>
        <v>3</v>
      </c>
      <c r="AY152">
        <f>IF(P152&gt;401, 2, 0)</f>
        <v>0</v>
      </c>
      <c r="AZ152">
        <f>IF(I152&gt;52915.77, 1, 0)</f>
        <v>1</v>
      </c>
      <c r="BA152">
        <f>SUM(AW152:AZ152)</f>
        <v>8</v>
      </c>
      <c r="BB152" t="str">
        <f>VLOOKUP(BA152,'Standard Deviations'!$L$1:$M$11,2,TRUE)</f>
        <v>Platinum</v>
      </c>
    </row>
    <row r="153" spans="1:54">
      <c r="A153">
        <v>6274</v>
      </c>
      <c r="B153">
        <v>1948</v>
      </c>
      <c r="C153">
        <f>2024-B153</f>
        <v>76</v>
      </c>
      <c r="D153" t="str">
        <f>VLOOKUP(B153,Reference!$A$1:$B$125, 2)</f>
        <v>Boomers</v>
      </c>
      <c r="E153" t="s">
        <v>64</v>
      </c>
      <c r="F153" t="str">
        <f>IF(E153="High School", "No College", "College")</f>
        <v>College</v>
      </c>
      <c r="G153" t="s">
        <v>55</v>
      </c>
      <c r="H153">
        <v>83790</v>
      </c>
      <c r="I153">
        <v>83790</v>
      </c>
      <c r="J153" s="4" t="s">
        <v>56</v>
      </c>
      <c r="K153">
        <v>0</v>
      </c>
      <c r="L153">
        <v>0</v>
      </c>
      <c r="M153" t="str">
        <f>IF(OR(K153&gt;0, L153&gt;0), "Parent", "Not Parent")</f>
        <v>Not Parent</v>
      </c>
      <c r="N153" t="s">
        <v>172</v>
      </c>
      <c r="O153" s="8">
        <v>41916</v>
      </c>
      <c r="P153" s="9">
        <f>O153-N153</f>
        <v>323</v>
      </c>
      <c r="Q153">
        <v>81</v>
      </c>
      <c r="R153" s="9">
        <f>P153-Q153</f>
        <v>242</v>
      </c>
      <c r="S153" s="8">
        <f>O153-R153</f>
        <v>41674</v>
      </c>
      <c r="T153">
        <v>1076</v>
      </c>
      <c r="U153">
        <v>16</v>
      </c>
      <c r="V153">
        <v>417</v>
      </c>
      <c r="W153">
        <v>42</v>
      </c>
      <c r="X153">
        <v>48</v>
      </c>
      <c r="Y153">
        <v>16</v>
      </c>
      <c r="Z153">
        <v>1615</v>
      </c>
      <c r="AA153">
        <f>Z153/P153</f>
        <v>5</v>
      </c>
      <c r="AB153" s="14" t="s">
        <v>146</v>
      </c>
      <c r="AC153" s="13" t="s">
        <v>63</v>
      </c>
      <c r="AD153">
        <v>1</v>
      </c>
      <c r="AE153" t="str">
        <f>IF(AD153&gt;3, "Prefers Discount", "Discount Indifferent")</f>
        <v>Discount Indifferent</v>
      </c>
      <c r="AF153">
        <v>6</v>
      </c>
      <c r="AG153">
        <v>8</v>
      </c>
      <c r="AH153">
        <v>10</v>
      </c>
      <c r="AI153" t="str">
        <f>INDEX($AF$1:$AH$1,MATCH(MAX(AF153:AH153),AF153:AH153,0))</f>
        <v>Catalog_Orders</v>
      </c>
      <c r="AJ153">
        <v>3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f>SUM(AK153:AO153)</f>
        <v>2</v>
      </c>
      <c r="AQ153" t="str">
        <f>INDEX($AK$1:$AO$1,MATCH(MAX(AK153:AO153),AK153:AO153,0))</f>
        <v>Converted_on_Camp4</v>
      </c>
      <c r="AR153">
        <v>1</v>
      </c>
      <c r="AS153" t="str">
        <f>IF(OR(AK153&gt;0, AL153&gt;0, AM153&gt;0, AN153&gt;0, AO153&gt;0), "Converted", "Not Converted")</f>
        <v>Converted</v>
      </c>
      <c r="AT153">
        <v>0</v>
      </c>
      <c r="AU153">
        <v>3</v>
      </c>
      <c r="AV153">
        <v>11</v>
      </c>
      <c r="AW153">
        <f>IF(Z153&gt;607, 4, 0)</f>
        <v>4</v>
      </c>
      <c r="AX153">
        <f>IF(AA153&gt;1.6588, 3, 0)</f>
        <v>3</v>
      </c>
      <c r="AY153">
        <f>IF(P153&gt;401, 2, 0)</f>
        <v>0</v>
      </c>
      <c r="AZ153">
        <f>IF(I153&gt;52915.77, 1, 0)</f>
        <v>1</v>
      </c>
      <c r="BA153">
        <f>SUM(AW153:AZ153)</f>
        <v>8</v>
      </c>
      <c r="BB153" t="str">
        <f>VLOOKUP(BA153,'Standard Deviations'!$L$1:$M$11,2,TRUE)</f>
        <v>Platinum</v>
      </c>
    </row>
    <row r="154" spans="1:54">
      <c r="A154">
        <v>10727</v>
      </c>
      <c r="B154">
        <v>1970</v>
      </c>
      <c r="C154">
        <f>2024-B154</f>
        <v>54</v>
      </c>
      <c r="D154" t="str">
        <f>VLOOKUP(B154,Reference!$A$1:$B$125, 2)</f>
        <v>Gen X</v>
      </c>
      <c r="E154" t="s">
        <v>68</v>
      </c>
      <c r="F154" t="str">
        <f>IF(E154="High School", "No College", "College")</f>
        <v>College</v>
      </c>
      <c r="G154" t="s">
        <v>55</v>
      </c>
      <c r="H154">
        <v>69084</v>
      </c>
      <c r="I154">
        <v>69084</v>
      </c>
      <c r="J154" s="4" t="s">
        <v>61</v>
      </c>
      <c r="K154">
        <v>1</v>
      </c>
      <c r="L154">
        <v>0</v>
      </c>
      <c r="M154" t="str">
        <f>IF(OR(K154&gt;0, L154&gt;0), "Parent", "Not Parent")</f>
        <v>Parent</v>
      </c>
      <c r="N154" t="s">
        <v>173</v>
      </c>
      <c r="O154" s="8">
        <v>41916</v>
      </c>
      <c r="P154" s="9">
        <f>O154-N154</f>
        <v>319</v>
      </c>
      <c r="Q154">
        <v>43</v>
      </c>
      <c r="R154" s="9">
        <f>P154-Q154</f>
        <v>276</v>
      </c>
      <c r="S154" s="8">
        <f>O154-R154</f>
        <v>41640</v>
      </c>
      <c r="T154">
        <v>1181</v>
      </c>
      <c r="U154">
        <v>107</v>
      </c>
      <c r="V154">
        <v>199</v>
      </c>
      <c r="W154">
        <v>39</v>
      </c>
      <c r="X154">
        <v>30</v>
      </c>
      <c r="Y154">
        <v>30</v>
      </c>
      <c r="Z154">
        <v>1586</v>
      </c>
      <c r="AA154">
        <f>Z154/P154</f>
        <v>4.9717868338557993</v>
      </c>
      <c r="AB154" s="11" t="s">
        <v>146</v>
      </c>
      <c r="AC154" t="s">
        <v>59</v>
      </c>
      <c r="AD154">
        <v>2</v>
      </c>
      <c r="AE154" t="str">
        <f>IF(AD154&gt;3, "Prefers Discount", "Discount Indifferent")</f>
        <v>Discount Indifferent</v>
      </c>
      <c r="AF154">
        <v>13</v>
      </c>
      <c r="AG154">
        <v>7</v>
      </c>
      <c r="AH154">
        <v>3</v>
      </c>
      <c r="AI154" t="str">
        <f>INDEX($AF$1:$AH$1,MATCH(MAX(AF154:AH154),AF154:AH154,0))</f>
        <v>Store_Orders</v>
      </c>
      <c r="AJ154">
        <v>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f>SUM(AK154:AO154)</f>
        <v>0</v>
      </c>
      <c r="AQ154" t="s">
        <v>67</v>
      </c>
      <c r="AR154">
        <v>0</v>
      </c>
      <c r="AS154" t="str">
        <f>IF(OR(AK154&gt;0, AL154&gt;0, AM154&gt;0, AN154&gt;0, AO154&gt;0), "Converted", "Not Converted")</f>
        <v>Not Converted</v>
      </c>
      <c r="AT154">
        <v>0</v>
      </c>
      <c r="AU154">
        <v>3</v>
      </c>
      <c r="AV154">
        <v>11</v>
      </c>
      <c r="AW154">
        <f>IF(Z154&gt;607, 4, 0)</f>
        <v>4</v>
      </c>
      <c r="AX154">
        <f>IF(AA154&gt;1.6588, 3, 0)</f>
        <v>3</v>
      </c>
      <c r="AY154">
        <f>IF(P154&gt;401, 2, 0)</f>
        <v>0</v>
      </c>
      <c r="AZ154">
        <f>IF(I154&gt;52915.77, 1, 0)</f>
        <v>1</v>
      </c>
      <c r="BA154">
        <f>SUM(AW154:AZ154)</f>
        <v>8</v>
      </c>
      <c r="BB154" t="str">
        <f>VLOOKUP(BA154,'Standard Deviations'!$L$1:$M$11,2,TRUE)</f>
        <v>Platinum</v>
      </c>
    </row>
    <row r="155" spans="1:54">
      <c r="A155">
        <v>5299</v>
      </c>
      <c r="B155">
        <v>1970</v>
      </c>
      <c r="C155">
        <f>2024-B155</f>
        <v>54</v>
      </c>
      <c r="D155" t="str">
        <f>VLOOKUP(B155,Reference!$A$1:$B$125, 2)</f>
        <v>Gen X</v>
      </c>
      <c r="E155" t="s">
        <v>68</v>
      </c>
      <c r="F155" t="str">
        <f>IF(E155="High School", "No College", "College")</f>
        <v>College</v>
      </c>
      <c r="G155" t="s">
        <v>55</v>
      </c>
      <c r="H155">
        <v>69084</v>
      </c>
      <c r="I155">
        <v>69084</v>
      </c>
      <c r="J155" s="4" t="s">
        <v>61</v>
      </c>
      <c r="K155">
        <v>1</v>
      </c>
      <c r="L155">
        <v>0</v>
      </c>
      <c r="M155" t="str">
        <f>IF(OR(K155&gt;0, L155&gt;0), "Parent", "Not Parent")</f>
        <v>Parent</v>
      </c>
      <c r="N155" t="s">
        <v>173</v>
      </c>
      <c r="O155" s="8">
        <v>41916</v>
      </c>
      <c r="P155" s="9">
        <f>O155-N155</f>
        <v>319</v>
      </c>
      <c r="Q155">
        <v>43</v>
      </c>
      <c r="R155" s="9">
        <f>P155-Q155</f>
        <v>276</v>
      </c>
      <c r="S155" s="8">
        <f>O155-R155</f>
        <v>41640</v>
      </c>
      <c r="T155">
        <v>1181</v>
      </c>
      <c r="U155">
        <v>107</v>
      </c>
      <c r="V155">
        <v>199</v>
      </c>
      <c r="W155">
        <v>39</v>
      </c>
      <c r="X155">
        <v>30</v>
      </c>
      <c r="Y155">
        <v>30</v>
      </c>
      <c r="Z155">
        <v>1586</v>
      </c>
      <c r="AA155">
        <f>Z155/P155</f>
        <v>4.9717868338557993</v>
      </c>
      <c r="AB155" s="11" t="s">
        <v>146</v>
      </c>
      <c r="AC155" t="s">
        <v>59</v>
      </c>
      <c r="AD155">
        <v>2</v>
      </c>
      <c r="AE155" t="str">
        <f>IF(AD155&gt;3, "Prefers Discount", "Discount Indifferent")</f>
        <v>Discount Indifferent</v>
      </c>
      <c r="AF155">
        <v>13</v>
      </c>
      <c r="AG155">
        <v>7</v>
      </c>
      <c r="AH155">
        <v>3</v>
      </c>
      <c r="AI155" t="str">
        <f>INDEX($AF$1:$AH$1,MATCH(MAX(AF155:AH155),AF155:AH155,0))</f>
        <v>Store_Orders</v>
      </c>
      <c r="AJ155">
        <v>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f>SUM(AK155:AO155)</f>
        <v>0</v>
      </c>
      <c r="AQ155" t="s">
        <v>67</v>
      </c>
      <c r="AR155">
        <v>0</v>
      </c>
      <c r="AS155" t="str">
        <f>IF(OR(AK155&gt;0, AL155&gt;0, AM155&gt;0, AN155&gt;0, AO155&gt;0), "Converted", "Not Converted")</f>
        <v>Not Converted</v>
      </c>
      <c r="AT155">
        <v>0</v>
      </c>
      <c r="AU155">
        <v>3</v>
      </c>
      <c r="AV155">
        <v>11</v>
      </c>
      <c r="AW155">
        <f>IF(Z155&gt;607, 4, 0)</f>
        <v>4</v>
      </c>
      <c r="AX155">
        <f>IF(AA155&gt;1.6588, 3, 0)</f>
        <v>3</v>
      </c>
      <c r="AY155">
        <f>IF(P155&gt;401, 2, 0)</f>
        <v>0</v>
      </c>
      <c r="AZ155">
        <f>IF(I155&gt;52915.77, 1, 0)</f>
        <v>1</v>
      </c>
      <c r="BA155">
        <f>SUM(AW155:AZ155)</f>
        <v>8</v>
      </c>
      <c r="BB155" t="str">
        <f>VLOOKUP(BA155,'Standard Deviations'!$L$1:$M$11,2,TRUE)</f>
        <v>Platinum</v>
      </c>
    </row>
    <row r="156" spans="1:54">
      <c r="A156">
        <v>1137</v>
      </c>
      <c r="B156">
        <v>1964</v>
      </c>
      <c r="C156">
        <f>2024-B156</f>
        <v>60</v>
      </c>
      <c r="D156" t="str">
        <f>VLOOKUP(B156,Reference!$A$1:$B$125, 2)</f>
        <v>Boomers</v>
      </c>
      <c r="E156" t="s">
        <v>54</v>
      </c>
      <c r="F156" t="str">
        <f>IF(E156="High School", "No College", "College")</f>
        <v>College</v>
      </c>
      <c r="G156" t="s">
        <v>60</v>
      </c>
      <c r="H156">
        <v>81246</v>
      </c>
      <c r="I156">
        <v>81246</v>
      </c>
      <c r="J156" s="4" t="s">
        <v>56</v>
      </c>
      <c r="K156">
        <v>0</v>
      </c>
      <c r="L156">
        <v>0</v>
      </c>
      <c r="M156" t="str">
        <f>IF(OR(K156&gt;0, L156&gt;0), "Parent", "Not Parent")</f>
        <v>Not Parent</v>
      </c>
      <c r="N156" t="s">
        <v>128</v>
      </c>
      <c r="O156" s="8">
        <v>41916</v>
      </c>
      <c r="P156" s="9">
        <f>O156-N156</f>
        <v>279</v>
      </c>
      <c r="Q156">
        <v>87</v>
      </c>
      <c r="R156" s="9">
        <f>P156-Q156</f>
        <v>192</v>
      </c>
      <c r="S156" s="8">
        <f>O156-R156</f>
        <v>41724</v>
      </c>
      <c r="T156">
        <v>398</v>
      </c>
      <c r="U156">
        <v>190</v>
      </c>
      <c r="V156">
        <v>537</v>
      </c>
      <c r="W156">
        <v>61</v>
      </c>
      <c r="X156">
        <v>156</v>
      </c>
      <c r="Y156">
        <v>37</v>
      </c>
      <c r="Z156">
        <v>1379</v>
      </c>
      <c r="AA156">
        <f>Z156/P156</f>
        <v>4.9426523297491043</v>
      </c>
      <c r="AB156" s="14" t="s">
        <v>146</v>
      </c>
      <c r="AC156" s="13" t="s">
        <v>63</v>
      </c>
      <c r="AD156">
        <v>1</v>
      </c>
      <c r="AE156" t="str">
        <f>IF(AD156&gt;3, "Prefers Discount", "Discount Indifferent")</f>
        <v>Discount Indifferent</v>
      </c>
      <c r="AF156">
        <v>7</v>
      </c>
      <c r="AG156">
        <v>4</v>
      </c>
      <c r="AH156">
        <v>5</v>
      </c>
      <c r="AI156" t="str">
        <f>INDEX($AF$1:$AH$1,MATCH(MAX(AF156:AH156),AF156:AH156,0))</f>
        <v>Store_Orders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f>SUM(AK156:AO156)</f>
        <v>2</v>
      </c>
      <c r="AQ156" t="str">
        <f>INDEX($AK$1:$AO$1,MATCH(MAX(AK156:AO156),AK156:AO156,0))</f>
        <v>Converted_on_Camp1</v>
      </c>
      <c r="AR156">
        <v>1</v>
      </c>
      <c r="AS156" t="str">
        <f>IF(OR(AK156&gt;0, AL156&gt;0, AM156&gt;0, AN156&gt;0, AO156&gt;0), "Converted", "Not Converted")</f>
        <v>Converted</v>
      </c>
      <c r="AT156">
        <v>0</v>
      </c>
      <c r="AU156">
        <v>3</v>
      </c>
      <c r="AV156">
        <v>11</v>
      </c>
      <c r="AW156">
        <f>IF(Z156&gt;607, 4, 0)</f>
        <v>4</v>
      </c>
      <c r="AX156">
        <f>IF(AA156&gt;1.6588, 3, 0)</f>
        <v>3</v>
      </c>
      <c r="AY156">
        <f>IF(P156&gt;401, 2, 0)</f>
        <v>0</v>
      </c>
      <c r="AZ156">
        <f>IF(I156&gt;52915.77, 1, 0)</f>
        <v>1</v>
      </c>
      <c r="BA156">
        <f>SUM(AW156:AZ156)</f>
        <v>8</v>
      </c>
      <c r="BB156" t="str">
        <f>VLOOKUP(BA156,'Standard Deviations'!$L$1:$M$11,2,TRUE)</f>
        <v>Platinum</v>
      </c>
    </row>
    <row r="157" spans="1:54">
      <c r="A157">
        <v>7270</v>
      </c>
      <c r="B157">
        <v>1981</v>
      </c>
      <c r="C157">
        <f>2024-B157</f>
        <v>43</v>
      </c>
      <c r="D157" t="str">
        <f>VLOOKUP(B157,Reference!$A$1:$B$125, 2)</f>
        <v>Millennials</v>
      </c>
      <c r="E157" t="s">
        <v>54</v>
      </c>
      <c r="F157" t="str">
        <f>IF(E157="High School", "No College", "College")</f>
        <v>College</v>
      </c>
      <c r="G157" t="s">
        <v>71</v>
      </c>
      <c r="H157">
        <v>56981</v>
      </c>
      <c r="I157">
        <v>56981</v>
      </c>
      <c r="J157" s="4" t="s">
        <v>61</v>
      </c>
      <c r="K157">
        <v>0</v>
      </c>
      <c r="L157">
        <v>0</v>
      </c>
      <c r="M157" t="str">
        <f>IF(OR(K157&gt;0, L157&gt;0), "Parent", "Not Parent")</f>
        <v>Not Parent</v>
      </c>
      <c r="N157" t="s">
        <v>174</v>
      </c>
      <c r="O157" s="8">
        <v>41916</v>
      </c>
      <c r="P157" s="9">
        <f>O157-N157</f>
        <v>252</v>
      </c>
      <c r="Q157">
        <v>91</v>
      </c>
      <c r="R157" s="9">
        <f>P157-Q157</f>
        <v>161</v>
      </c>
      <c r="S157" s="8">
        <f>O157-R157</f>
        <v>41755</v>
      </c>
      <c r="T157">
        <v>908</v>
      </c>
      <c r="U157">
        <v>48</v>
      </c>
      <c r="V157">
        <v>217</v>
      </c>
      <c r="W157">
        <v>32</v>
      </c>
      <c r="X157">
        <v>12</v>
      </c>
      <c r="Y157">
        <v>24</v>
      </c>
      <c r="Z157">
        <v>1241</v>
      </c>
      <c r="AA157">
        <f>Z157/P157</f>
        <v>4.9246031746031749</v>
      </c>
      <c r="AB157" s="14" t="s">
        <v>146</v>
      </c>
      <c r="AC157" s="13" t="s">
        <v>63</v>
      </c>
      <c r="AD157">
        <v>1</v>
      </c>
      <c r="AE157" t="str">
        <f>IF(AD157&gt;3, "Prefers Discount", "Discount Indifferent")</f>
        <v>Discount Indifferent</v>
      </c>
      <c r="AF157">
        <v>13</v>
      </c>
      <c r="AG157">
        <v>2</v>
      </c>
      <c r="AH157">
        <v>3</v>
      </c>
      <c r="AI157" t="str">
        <f>INDEX($AF$1:$AH$1,MATCH(MAX(AF157:AH157),AF157:AH157,0))</f>
        <v>Store_Orders</v>
      </c>
      <c r="AJ157">
        <v>6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f>SUM(AK157:AO157)</f>
        <v>1</v>
      </c>
      <c r="AQ157" t="str">
        <f>INDEX($AK$1:$AO$1,MATCH(MAX(AK157:AO157),AK157:AO157,0))</f>
        <v>Converted_on_Camp4</v>
      </c>
      <c r="AR157">
        <v>1</v>
      </c>
      <c r="AS157" t="str">
        <f>IF(OR(AK157&gt;0, AL157&gt;0, AM157&gt;0, AN157&gt;0, AO157&gt;0), "Converted", "Not Converted")</f>
        <v>Converted</v>
      </c>
      <c r="AT157">
        <v>0</v>
      </c>
      <c r="AU157">
        <v>3</v>
      </c>
      <c r="AV157">
        <v>11</v>
      </c>
      <c r="AW157">
        <f>IF(Z157&gt;607, 4, 0)</f>
        <v>4</v>
      </c>
      <c r="AX157">
        <f>IF(AA157&gt;1.6588, 3, 0)</f>
        <v>3</v>
      </c>
      <c r="AY157">
        <f>IF(P157&gt;401, 2, 0)</f>
        <v>0</v>
      </c>
      <c r="AZ157">
        <f>IF(I157&gt;52915.77, 1, 0)</f>
        <v>1</v>
      </c>
      <c r="BA157">
        <f>SUM(AW157:AZ157)</f>
        <v>8</v>
      </c>
      <c r="BB157" t="str">
        <f>VLOOKUP(BA157,'Standard Deviations'!$L$1:$M$11,2,TRUE)</f>
        <v>Platinum</v>
      </c>
    </row>
    <row r="158" spans="1:54">
      <c r="A158">
        <v>10846</v>
      </c>
      <c r="B158">
        <v>1978</v>
      </c>
      <c r="C158">
        <f>2024-B158</f>
        <v>46</v>
      </c>
      <c r="D158" t="str">
        <f>VLOOKUP(B158,Reference!$A$1:$B$125, 2)</f>
        <v>Gen X</v>
      </c>
      <c r="E158" t="s">
        <v>64</v>
      </c>
      <c r="F158" t="str">
        <f>IF(E158="High School", "No College", "College")</f>
        <v>College</v>
      </c>
      <c r="G158" t="s">
        <v>55</v>
      </c>
      <c r="H158">
        <v>43783</v>
      </c>
      <c r="I158">
        <v>43783</v>
      </c>
      <c r="J158" s="4" t="s">
        <v>175</v>
      </c>
      <c r="K158">
        <v>1</v>
      </c>
      <c r="L158">
        <v>0</v>
      </c>
      <c r="M158" t="str">
        <f>IF(OR(K158&gt;0, L158&gt;0), "Parent", "Not Parent")</f>
        <v>Parent</v>
      </c>
      <c r="N158" t="s">
        <v>69</v>
      </c>
      <c r="O158" s="8">
        <v>41916</v>
      </c>
      <c r="P158" s="9">
        <f>O158-N158</f>
        <v>128</v>
      </c>
      <c r="Q158">
        <v>22</v>
      </c>
      <c r="R158" s="9">
        <f>P158-Q158</f>
        <v>106</v>
      </c>
      <c r="S158" s="8">
        <f>O158-R158</f>
        <v>41810</v>
      </c>
      <c r="T158">
        <v>327</v>
      </c>
      <c r="U158">
        <v>9</v>
      </c>
      <c r="V158">
        <v>125</v>
      </c>
      <c r="W158">
        <v>25</v>
      </c>
      <c r="X158">
        <v>4</v>
      </c>
      <c r="Y158">
        <v>139</v>
      </c>
      <c r="Z158">
        <v>629</v>
      </c>
      <c r="AA158">
        <f>Z158/P158</f>
        <v>4.9140625</v>
      </c>
      <c r="AB158" s="11" t="s">
        <v>146</v>
      </c>
      <c r="AC158" t="s">
        <v>59</v>
      </c>
      <c r="AD158">
        <v>6</v>
      </c>
      <c r="AE158" t="str">
        <f>IF(AD158&gt;3, "Prefers Discount", "Discount Indifferent")</f>
        <v>Prefers Discount</v>
      </c>
      <c r="AF158">
        <v>8</v>
      </c>
      <c r="AG158">
        <v>7</v>
      </c>
      <c r="AH158">
        <v>1</v>
      </c>
      <c r="AI158" t="str">
        <f>INDEX($AF$1:$AH$1,MATCH(MAX(AF158:AH158),AF158:AH158,0))</f>
        <v>Store_Orders</v>
      </c>
      <c r="AJ158">
        <v>7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f>SUM(AK158:AO158)</f>
        <v>1</v>
      </c>
      <c r="AQ158" t="str">
        <f>INDEX($AK$1:$AO$1,MATCH(MAX(AK158:AO158),AK158:AO158,0))</f>
        <v>Converted_on_Camp3</v>
      </c>
      <c r="AR158">
        <v>1</v>
      </c>
      <c r="AS158" t="str">
        <f>IF(OR(AK158&gt;0, AL158&gt;0, AM158&gt;0, AN158&gt;0, AO158&gt;0), "Converted", "Not Converted")</f>
        <v>Converted</v>
      </c>
      <c r="AT158">
        <v>0</v>
      </c>
      <c r="AU158">
        <v>3</v>
      </c>
      <c r="AV158">
        <v>11</v>
      </c>
      <c r="AW158">
        <f>IF(Z158&gt;607, 4, 0)</f>
        <v>4</v>
      </c>
      <c r="AX158">
        <f>IF(AA158&gt;1.6588, 3, 0)</f>
        <v>3</v>
      </c>
      <c r="AY158">
        <f>IF(P158&gt;401, 2, 0)</f>
        <v>0</v>
      </c>
      <c r="AZ158">
        <f>IF(I158&gt;52915.77, 1, 0)</f>
        <v>0</v>
      </c>
      <c r="BA158">
        <f>SUM(AW158:AZ158)</f>
        <v>7</v>
      </c>
      <c r="BB158" t="str">
        <f>VLOOKUP(BA158,'Standard Deviations'!$L$1:$M$11,2,TRUE)</f>
        <v>Platinum</v>
      </c>
    </row>
    <row r="159" spans="1:54">
      <c r="A159">
        <v>10981</v>
      </c>
      <c r="B159">
        <v>1988</v>
      </c>
      <c r="C159">
        <f>2024-B159</f>
        <v>36</v>
      </c>
      <c r="D159" t="str">
        <f>VLOOKUP(B159,Reference!$A$1:$B$125, 2)</f>
        <v>Millennials</v>
      </c>
      <c r="E159" t="s">
        <v>54</v>
      </c>
      <c r="F159" t="str">
        <f>IF(E159="High School", "No College", "College")</f>
        <v>College</v>
      </c>
      <c r="G159" t="s">
        <v>55</v>
      </c>
      <c r="H159">
        <v>84219</v>
      </c>
      <c r="I159">
        <v>84219</v>
      </c>
      <c r="J159" s="4" t="s">
        <v>56</v>
      </c>
      <c r="K159">
        <v>0</v>
      </c>
      <c r="L159">
        <v>0</v>
      </c>
      <c r="M159" t="str">
        <f>IF(OR(K159&gt;0, L159&gt;0), "Parent", "Not Parent")</f>
        <v>Not Parent</v>
      </c>
      <c r="N159" t="s">
        <v>176</v>
      </c>
      <c r="O159" s="8">
        <v>41916</v>
      </c>
      <c r="P159" s="9">
        <f>O159-N159</f>
        <v>244</v>
      </c>
      <c r="Q159">
        <v>27</v>
      </c>
      <c r="R159" s="9">
        <f>P159-Q159</f>
        <v>217</v>
      </c>
      <c r="S159" s="8">
        <f>O159-R159</f>
        <v>41699</v>
      </c>
      <c r="T159">
        <v>434</v>
      </c>
      <c r="U159">
        <v>137</v>
      </c>
      <c r="V159">
        <v>400</v>
      </c>
      <c r="W159">
        <v>45</v>
      </c>
      <c r="X159">
        <v>137</v>
      </c>
      <c r="Y159">
        <v>45</v>
      </c>
      <c r="Z159">
        <v>1198</v>
      </c>
      <c r="AA159">
        <f>Z159/P159</f>
        <v>4.9098360655737707</v>
      </c>
      <c r="AB159" s="11" t="s">
        <v>146</v>
      </c>
      <c r="AC159" t="s">
        <v>59</v>
      </c>
      <c r="AD159">
        <v>1</v>
      </c>
      <c r="AE159" t="str">
        <f>IF(AD159&gt;3, "Prefers Discount", "Discount Indifferent")</f>
        <v>Discount Indifferent</v>
      </c>
      <c r="AF159">
        <v>10</v>
      </c>
      <c r="AG159">
        <v>3</v>
      </c>
      <c r="AH159">
        <v>4</v>
      </c>
      <c r="AI159" t="str">
        <f>INDEX($AF$1:$AH$1,MATCH(MAX(AF159:AH159),AF159:AH159,0))</f>
        <v>Store_Orders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f>SUM(AK159:AO159)</f>
        <v>0</v>
      </c>
      <c r="AQ159" t="s">
        <v>67</v>
      </c>
      <c r="AR159">
        <v>0</v>
      </c>
      <c r="AS159" t="str">
        <f>IF(OR(AK159&gt;0, AL159&gt;0, AM159&gt;0, AN159&gt;0, AO159&gt;0), "Converted", "Not Converted")</f>
        <v>Not Converted</v>
      </c>
      <c r="AT159">
        <v>0</v>
      </c>
      <c r="AU159">
        <v>3</v>
      </c>
      <c r="AV159">
        <v>11</v>
      </c>
      <c r="AW159">
        <f>IF(Z159&gt;607, 4, 0)</f>
        <v>4</v>
      </c>
      <c r="AX159">
        <f>IF(AA159&gt;1.6588, 3, 0)</f>
        <v>3</v>
      </c>
      <c r="AY159">
        <f>IF(P159&gt;401, 2, 0)</f>
        <v>0</v>
      </c>
      <c r="AZ159">
        <f>IF(I159&gt;52915.77, 1, 0)</f>
        <v>1</v>
      </c>
      <c r="BA159">
        <f>SUM(AW159:AZ159)</f>
        <v>8</v>
      </c>
      <c r="BB159" t="str">
        <f>VLOOKUP(BA159,'Standard Deviations'!$L$1:$M$11,2,TRUE)</f>
        <v>Platinum</v>
      </c>
    </row>
    <row r="160" spans="1:54">
      <c r="A160">
        <v>486</v>
      </c>
      <c r="B160">
        <v>1988</v>
      </c>
      <c r="C160">
        <f>2024-B160</f>
        <v>36</v>
      </c>
      <c r="D160" t="str">
        <f>VLOOKUP(B160,Reference!$A$1:$B$125, 2)</f>
        <v>Millennials</v>
      </c>
      <c r="E160" t="s">
        <v>54</v>
      </c>
      <c r="F160" t="str">
        <f>IF(E160="High School", "No College", "College")</f>
        <v>College</v>
      </c>
      <c r="G160" t="s">
        <v>55</v>
      </c>
      <c r="H160">
        <v>84219</v>
      </c>
      <c r="I160">
        <v>84219</v>
      </c>
      <c r="J160" s="4" t="s">
        <v>56</v>
      </c>
      <c r="K160">
        <v>0</v>
      </c>
      <c r="L160">
        <v>0</v>
      </c>
      <c r="M160" t="str">
        <f>IF(OR(K160&gt;0, L160&gt;0), "Parent", "Not Parent")</f>
        <v>Not Parent</v>
      </c>
      <c r="N160" t="s">
        <v>176</v>
      </c>
      <c r="O160" s="8">
        <v>41916</v>
      </c>
      <c r="P160" s="9">
        <f>O160-N160</f>
        <v>244</v>
      </c>
      <c r="Q160">
        <v>27</v>
      </c>
      <c r="R160" s="9">
        <f>P160-Q160</f>
        <v>217</v>
      </c>
      <c r="S160" s="8">
        <f>O160-R160</f>
        <v>41699</v>
      </c>
      <c r="T160">
        <v>434</v>
      </c>
      <c r="U160">
        <v>137</v>
      </c>
      <c r="V160">
        <v>400</v>
      </c>
      <c r="W160">
        <v>45</v>
      </c>
      <c r="X160">
        <v>137</v>
      </c>
      <c r="Y160">
        <v>45</v>
      </c>
      <c r="Z160">
        <v>1198</v>
      </c>
      <c r="AA160">
        <f>Z160/P160</f>
        <v>4.9098360655737707</v>
      </c>
      <c r="AB160" s="11" t="s">
        <v>146</v>
      </c>
      <c r="AC160" t="s">
        <v>59</v>
      </c>
      <c r="AD160">
        <v>1</v>
      </c>
      <c r="AE160" t="str">
        <f>IF(AD160&gt;3, "Prefers Discount", "Discount Indifferent")</f>
        <v>Discount Indifferent</v>
      </c>
      <c r="AF160">
        <v>10</v>
      </c>
      <c r="AG160">
        <v>3</v>
      </c>
      <c r="AH160">
        <v>4</v>
      </c>
      <c r="AI160" t="str">
        <f>INDEX($AF$1:$AH$1,MATCH(MAX(AF160:AH160),AF160:AH160,0))</f>
        <v>Store_Orders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f>SUM(AK160:AO160)</f>
        <v>0</v>
      </c>
      <c r="AQ160" t="s">
        <v>67</v>
      </c>
      <c r="AR160">
        <v>0</v>
      </c>
      <c r="AS160" t="str">
        <f>IF(OR(AK160&gt;0, AL160&gt;0, AM160&gt;0, AN160&gt;0, AO160&gt;0), "Converted", "Not Converted")</f>
        <v>Not Converted</v>
      </c>
      <c r="AT160">
        <v>0</v>
      </c>
      <c r="AU160">
        <v>3</v>
      </c>
      <c r="AV160">
        <v>11</v>
      </c>
      <c r="AW160">
        <f>IF(Z160&gt;607, 4, 0)</f>
        <v>4</v>
      </c>
      <c r="AX160">
        <f>IF(AA160&gt;1.6588, 3, 0)</f>
        <v>3</v>
      </c>
      <c r="AY160">
        <f>IF(P160&gt;401, 2, 0)</f>
        <v>0</v>
      </c>
      <c r="AZ160">
        <f>IF(I160&gt;52915.77, 1, 0)</f>
        <v>1</v>
      </c>
      <c r="BA160">
        <f>SUM(AW160:AZ160)</f>
        <v>8</v>
      </c>
      <c r="BB160" t="str">
        <f>VLOOKUP(BA160,'Standard Deviations'!$L$1:$M$11,2,TRUE)</f>
        <v>Platinum</v>
      </c>
    </row>
    <row r="161" spans="1:54">
      <c r="A161">
        <v>4073</v>
      </c>
      <c r="B161">
        <v>1954</v>
      </c>
      <c r="C161">
        <f>2024-B161</f>
        <v>70</v>
      </c>
      <c r="D161" t="str">
        <f>VLOOKUP(B161,Reference!$A$1:$B$125, 2)</f>
        <v>Boomers</v>
      </c>
      <c r="E161" t="s">
        <v>74</v>
      </c>
      <c r="F161" t="str">
        <f>IF(E161="High School", "No College", "College")</f>
        <v>College</v>
      </c>
      <c r="G161" t="s">
        <v>55</v>
      </c>
      <c r="H161">
        <v>63564</v>
      </c>
      <c r="I161">
        <v>63564</v>
      </c>
      <c r="J161" s="4" t="s">
        <v>61</v>
      </c>
      <c r="K161">
        <v>0</v>
      </c>
      <c r="L161">
        <v>0</v>
      </c>
      <c r="M161" t="str">
        <f>IF(OR(K161&gt;0, L161&gt;0), "Parent", "Not Parent")</f>
        <v>Not Parent</v>
      </c>
      <c r="N161" t="s">
        <v>177</v>
      </c>
      <c r="O161" s="8">
        <v>41916</v>
      </c>
      <c r="P161" s="9">
        <f>O161-N161</f>
        <v>248</v>
      </c>
      <c r="Q161">
        <v>0</v>
      </c>
      <c r="R161" s="9">
        <f>P161-Q161</f>
        <v>248</v>
      </c>
      <c r="S161" s="8">
        <f>O161-R161</f>
        <v>41668</v>
      </c>
      <c r="T161">
        <v>769</v>
      </c>
      <c r="U161">
        <v>80</v>
      </c>
      <c r="V161">
        <v>252</v>
      </c>
      <c r="W161">
        <v>15</v>
      </c>
      <c r="X161">
        <v>34</v>
      </c>
      <c r="Y161">
        <v>65</v>
      </c>
      <c r="Z161">
        <v>1215</v>
      </c>
      <c r="AA161">
        <f>Z161/P161</f>
        <v>4.899193548387097</v>
      </c>
      <c r="AB161" s="11" t="s">
        <v>146</v>
      </c>
      <c r="AC161" t="s">
        <v>59</v>
      </c>
      <c r="AD161">
        <v>1</v>
      </c>
      <c r="AE161" t="str">
        <f>IF(AD161&gt;3, "Prefers Discount", "Discount Indifferent")</f>
        <v>Discount Indifferent</v>
      </c>
      <c r="AF161">
        <v>7</v>
      </c>
      <c r="AG161">
        <v>10</v>
      </c>
      <c r="AH161">
        <v>10</v>
      </c>
      <c r="AI161" t="str">
        <f>INDEX($AF$1:$AH$1,MATCH(MAX(AF161:AH161),AF161:AH161,0))</f>
        <v>Web_Orders</v>
      </c>
      <c r="AJ161">
        <v>6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f>SUM(AK161:AO161)</f>
        <v>1</v>
      </c>
      <c r="AQ161" t="str">
        <f>INDEX($AK$1:$AO$1,MATCH(MAX(AK161:AO161),AK161:AO161,0))</f>
        <v>Converted_on_Camp3</v>
      </c>
      <c r="AR161">
        <v>1</v>
      </c>
      <c r="AS161" t="str">
        <f>IF(OR(AK161&gt;0, AL161&gt;0, AM161&gt;0, AN161&gt;0, AO161&gt;0), "Converted", "Not Converted")</f>
        <v>Converted</v>
      </c>
      <c r="AT161">
        <v>0</v>
      </c>
      <c r="AU161">
        <v>3</v>
      </c>
      <c r="AV161">
        <v>11</v>
      </c>
      <c r="AW161">
        <f>IF(Z161&gt;607, 4, 0)</f>
        <v>4</v>
      </c>
      <c r="AX161">
        <f>IF(AA161&gt;1.6588, 3, 0)</f>
        <v>3</v>
      </c>
      <c r="AY161">
        <f>IF(P161&gt;401, 2, 0)</f>
        <v>0</v>
      </c>
      <c r="AZ161">
        <f>IF(I161&gt;52915.77, 1, 0)</f>
        <v>1</v>
      </c>
      <c r="BA161">
        <f>SUM(AW161:AZ161)</f>
        <v>8</v>
      </c>
      <c r="BB161" t="str">
        <f>VLOOKUP(BA161,'Standard Deviations'!$L$1:$M$11,2,TRUE)</f>
        <v>Platinum</v>
      </c>
    </row>
    <row r="162" spans="1:54">
      <c r="A162">
        <v>4390</v>
      </c>
      <c r="B162">
        <v>1954</v>
      </c>
      <c r="C162">
        <f>2024-B162</f>
        <v>70</v>
      </c>
      <c r="D162" t="str">
        <f>VLOOKUP(B162,Reference!$A$1:$B$125, 2)</f>
        <v>Boomers</v>
      </c>
      <c r="E162" t="s">
        <v>54</v>
      </c>
      <c r="F162" t="str">
        <f>IF(E162="High School", "No College", "College")</f>
        <v>College</v>
      </c>
      <c r="G162" t="s">
        <v>65</v>
      </c>
      <c r="H162">
        <v>75315</v>
      </c>
      <c r="I162">
        <v>75315</v>
      </c>
      <c r="J162" s="4" t="s">
        <v>56</v>
      </c>
      <c r="K162">
        <v>0</v>
      </c>
      <c r="L162">
        <v>1</v>
      </c>
      <c r="M162" t="str">
        <f>IF(OR(K162&gt;0, L162&gt;0), "Parent", "Not Parent")</f>
        <v>Parent</v>
      </c>
      <c r="N162" t="s">
        <v>178</v>
      </c>
      <c r="O162" s="8">
        <v>41916</v>
      </c>
      <c r="P162" s="9">
        <f>O162-N162</f>
        <v>172</v>
      </c>
      <c r="Q162">
        <v>14</v>
      </c>
      <c r="R162" s="9">
        <f>P162-Q162</f>
        <v>158</v>
      </c>
      <c r="S162" s="8">
        <f>O162-R162</f>
        <v>41758</v>
      </c>
      <c r="T162">
        <v>459</v>
      </c>
      <c r="U162">
        <v>15</v>
      </c>
      <c r="V162">
        <v>171</v>
      </c>
      <c r="W162">
        <v>142</v>
      </c>
      <c r="X162">
        <v>23</v>
      </c>
      <c r="Y162">
        <v>31</v>
      </c>
      <c r="Z162">
        <v>841</v>
      </c>
      <c r="AA162">
        <f>Z162/P162</f>
        <v>4.8895348837209305</v>
      </c>
      <c r="AB162" s="11" t="s">
        <v>146</v>
      </c>
      <c r="AC162" t="s">
        <v>59</v>
      </c>
      <c r="AD162">
        <v>2</v>
      </c>
      <c r="AE162" t="str">
        <f>IF(AD162&gt;3, "Prefers Discount", "Discount Indifferent")</f>
        <v>Discount Indifferent</v>
      </c>
      <c r="AF162">
        <v>12</v>
      </c>
      <c r="AG162">
        <v>5</v>
      </c>
      <c r="AH162">
        <v>4</v>
      </c>
      <c r="AI162" t="str">
        <f>INDEX($AF$1:$AH$1,MATCH(MAX(AF162:AH162),AF162:AH162,0))</f>
        <v>Store_Orders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f>SUM(AK162:AO162)</f>
        <v>0</v>
      </c>
      <c r="AQ162" t="s">
        <v>67</v>
      </c>
      <c r="AR162">
        <v>0</v>
      </c>
      <c r="AS162" t="str">
        <f>IF(OR(AK162&gt;0, AL162&gt;0, AM162&gt;0, AN162&gt;0, AO162&gt;0), "Converted", "Not Converted")</f>
        <v>Not Converted</v>
      </c>
      <c r="AT162">
        <v>0</v>
      </c>
      <c r="AU162">
        <v>3</v>
      </c>
      <c r="AV162">
        <v>11</v>
      </c>
      <c r="AW162">
        <f>IF(Z162&gt;607, 4, 0)</f>
        <v>4</v>
      </c>
      <c r="AX162">
        <f>IF(AA162&gt;1.6588, 3, 0)</f>
        <v>3</v>
      </c>
      <c r="AY162">
        <f>IF(P162&gt;401, 2, 0)</f>
        <v>0</v>
      </c>
      <c r="AZ162">
        <f>IF(I162&gt;52915.77, 1, 0)</f>
        <v>1</v>
      </c>
      <c r="BA162">
        <f>SUM(AW162:AZ162)</f>
        <v>8</v>
      </c>
      <c r="BB162" t="str">
        <f>VLOOKUP(BA162,'Standard Deviations'!$L$1:$M$11,2,TRUE)</f>
        <v>Platinum</v>
      </c>
    </row>
    <row r="163" spans="1:54">
      <c r="A163">
        <v>7861</v>
      </c>
      <c r="B163">
        <v>1952</v>
      </c>
      <c r="C163">
        <f>2024-B163</f>
        <v>72</v>
      </c>
      <c r="D163" t="str">
        <f>VLOOKUP(B163,Reference!$A$1:$B$125, 2)</f>
        <v>Boomers</v>
      </c>
      <c r="E163" t="s">
        <v>64</v>
      </c>
      <c r="F163" t="str">
        <f>IF(E163="High School", "No College", "College")</f>
        <v>College</v>
      </c>
      <c r="G163" t="s">
        <v>55</v>
      </c>
      <c r="H163">
        <v>77027</v>
      </c>
      <c r="I163">
        <v>77027</v>
      </c>
      <c r="J163" s="4" t="s">
        <v>56</v>
      </c>
      <c r="K163">
        <v>0</v>
      </c>
      <c r="L163">
        <v>1</v>
      </c>
      <c r="M163" t="str">
        <f>IF(OR(K163&gt;0, L163&gt;0), "Parent", "Not Parent")</f>
        <v>Parent</v>
      </c>
      <c r="N163" t="s">
        <v>132</v>
      </c>
      <c r="O163" s="8">
        <v>41916</v>
      </c>
      <c r="P163" s="9">
        <f>O163-N163</f>
        <v>241</v>
      </c>
      <c r="Q163">
        <v>23</v>
      </c>
      <c r="R163" s="9">
        <f>P163-Q163</f>
        <v>218</v>
      </c>
      <c r="S163" s="8">
        <f>O163-R163</f>
        <v>41698</v>
      </c>
      <c r="T163">
        <v>820</v>
      </c>
      <c r="U163">
        <v>57</v>
      </c>
      <c r="V163">
        <v>242</v>
      </c>
      <c r="W163">
        <v>45</v>
      </c>
      <c r="X163">
        <v>0</v>
      </c>
      <c r="Y163">
        <v>11</v>
      </c>
      <c r="Z163">
        <v>1175</v>
      </c>
      <c r="AA163">
        <f>Z163/P163</f>
        <v>4.8755186721991706</v>
      </c>
      <c r="AB163" s="11" t="s">
        <v>146</v>
      </c>
      <c r="AC163" t="s">
        <v>59</v>
      </c>
      <c r="AD163">
        <v>2</v>
      </c>
      <c r="AE163" t="str">
        <f>IF(AD163&gt;3, "Prefers Discount", "Discount Indifferent")</f>
        <v>Discount Indifferent</v>
      </c>
      <c r="AF163">
        <v>6</v>
      </c>
      <c r="AG163">
        <v>8</v>
      </c>
      <c r="AH163">
        <v>3</v>
      </c>
      <c r="AI163" t="str">
        <f>INDEX($AF$1:$AH$1,MATCH(MAX(AF163:AH163),AF163:AH163,0))</f>
        <v>Web_Orders</v>
      </c>
      <c r="AJ163">
        <v>4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f>SUM(AK163:AO163)</f>
        <v>0</v>
      </c>
      <c r="AQ163" t="s">
        <v>67</v>
      </c>
      <c r="AR163">
        <v>0</v>
      </c>
      <c r="AS163" t="str">
        <f>IF(OR(AK163&gt;0, AL163&gt;0, AM163&gt;0, AN163&gt;0, AO163&gt;0), "Converted", "Not Converted")</f>
        <v>Not Converted</v>
      </c>
      <c r="AT163">
        <v>0</v>
      </c>
      <c r="AU163">
        <v>3</v>
      </c>
      <c r="AV163">
        <v>11</v>
      </c>
      <c r="AW163">
        <f>IF(Z163&gt;607, 4, 0)</f>
        <v>4</v>
      </c>
      <c r="AX163">
        <f>IF(AA163&gt;1.6588, 3, 0)</f>
        <v>3</v>
      </c>
      <c r="AY163">
        <f>IF(P163&gt;401, 2, 0)</f>
        <v>0</v>
      </c>
      <c r="AZ163">
        <f>IF(I163&gt;52915.77, 1, 0)</f>
        <v>1</v>
      </c>
      <c r="BA163">
        <f>SUM(AW163:AZ163)</f>
        <v>8</v>
      </c>
      <c r="BB163" t="str">
        <f>VLOOKUP(BA163,'Standard Deviations'!$L$1:$M$11,2,TRUE)</f>
        <v>Platinum</v>
      </c>
    </row>
    <row r="164" spans="1:54">
      <c r="A164">
        <v>2008</v>
      </c>
      <c r="B164">
        <v>1978</v>
      </c>
      <c r="C164">
        <f>2024-B164</f>
        <v>46</v>
      </c>
      <c r="D164" t="str">
        <f>VLOOKUP(B164,Reference!$A$1:$B$125, 2)</f>
        <v>Gen X</v>
      </c>
      <c r="E164" t="s">
        <v>54</v>
      </c>
      <c r="F164" t="str">
        <f>IF(E164="High School", "No College", "College")</f>
        <v>College</v>
      </c>
      <c r="G164" t="s">
        <v>55</v>
      </c>
      <c r="H164">
        <v>77583</v>
      </c>
      <c r="I164">
        <v>77583</v>
      </c>
      <c r="J164" s="4" t="s">
        <v>56</v>
      </c>
      <c r="K164">
        <v>0</v>
      </c>
      <c r="L164">
        <v>0</v>
      </c>
      <c r="M164" t="str">
        <f>IF(OR(K164&gt;0, L164&gt;0), "Parent", "Not Parent")</f>
        <v>Not Parent</v>
      </c>
      <c r="N164" t="s">
        <v>179</v>
      </c>
      <c r="O164" s="8">
        <v>41916</v>
      </c>
      <c r="P164" s="9">
        <f>O164-N164</f>
        <v>236</v>
      </c>
      <c r="Q164">
        <v>93</v>
      </c>
      <c r="R164" s="9">
        <f>P164-Q164</f>
        <v>143</v>
      </c>
      <c r="S164" s="8">
        <f>O164-R164</f>
        <v>41773</v>
      </c>
      <c r="T164">
        <v>372</v>
      </c>
      <c r="U164">
        <v>23</v>
      </c>
      <c r="V164">
        <v>384</v>
      </c>
      <c r="W164">
        <v>250</v>
      </c>
      <c r="X164">
        <v>12</v>
      </c>
      <c r="Y164">
        <v>108</v>
      </c>
      <c r="Z164">
        <v>1149</v>
      </c>
      <c r="AA164">
        <f>Z164/P164</f>
        <v>4.8686440677966099</v>
      </c>
      <c r="AB164" s="14" t="s">
        <v>146</v>
      </c>
      <c r="AC164" s="13" t="s">
        <v>63</v>
      </c>
      <c r="AD164">
        <v>1</v>
      </c>
      <c r="AE164" t="str">
        <f>IF(AD164&gt;3, "Prefers Discount", "Discount Indifferent")</f>
        <v>Discount Indifferent</v>
      </c>
      <c r="AF164">
        <v>9</v>
      </c>
      <c r="AG164">
        <v>4</v>
      </c>
      <c r="AH164">
        <v>5</v>
      </c>
      <c r="AI164" t="str">
        <f>INDEX($AF$1:$AH$1,MATCH(MAX(AF164:AH164),AF164:AH164,0))</f>
        <v>Store_Orders</v>
      </c>
      <c r="AJ164">
        <v>2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f>SUM(AK164:AO164)</f>
        <v>1</v>
      </c>
      <c r="AQ164" t="str">
        <f>INDEX($AK$1:$AO$1,MATCH(MAX(AK164:AO164),AK164:AO164,0))</f>
        <v>Converted_on_Camp1</v>
      </c>
      <c r="AR164">
        <v>1</v>
      </c>
      <c r="AS164" t="str">
        <f>IF(OR(AK164&gt;0, AL164&gt;0, AM164&gt;0, AN164&gt;0, AO164&gt;0), "Converted", "Not Converted")</f>
        <v>Converted</v>
      </c>
      <c r="AT164">
        <v>0</v>
      </c>
      <c r="AU164">
        <v>3</v>
      </c>
      <c r="AV164">
        <v>11</v>
      </c>
      <c r="AW164">
        <f>IF(Z164&gt;607, 4, 0)</f>
        <v>4</v>
      </c>
      <c r="AX164">
        <f>IF(AA164&gt;1.6588, 3, 0)</f>
        <v>3</v>
      </c>
      <c r="AY164">
        <f>IF(P164&gt;401, 2, 0)</f>
        <v>0</v>
      </c>
      <c r="AZ164">
        <f>IF(I164&gt;52915.77, 1, 0)</f>
        <v>1</v>
      </c>
      <c r="BA164">
        <f>SUM(AW164:AZ164)</f>
        <v>8</v>
      </c>
      <c r="BB164" t="str">
        <f>VLOOKUP(BA164,'Standard Deviations'!$L$1:$M$11,2,TRUE)</f>
        <v>Platinum</v>
      </c>
    </row>
    <row r="165" spans="1:54">
      <c r="A165">
        <v>3535</v>
      </c>
      <c r="B165">
        <v>1965</v>
      </c>
      <c r="C165">
        <f>2024-B165</f>
        <v>59</v>
      </c>
      <c r="D165" t="str">
        <f>VLOOKUP(B165,Reference!$A$1:$B$125, 2)</f>
        <v>Gen X</v>
      </c>
      <c r="E165" t="s">
        <v>54</v>
      </c>
      <c r="F165" t="str">
        <f>IF(E165="High School", "No College", "College")</f>
        <v>College</v>
      </c>
      <c r="G165" t="s">
        <v>60</v>
      </c>
      <c r="H165">
        <v>66294</v>
      </c>
      <c r="I165">
        <v>66294</v>
      </c>
      <c r="J165" s="4" t="s">
        <v>61</v>
      </c>
      <c r="K165">
        <v>0</v>
      </c>
      <c r="L165">
        <v>0</v>
      </c>
      <c r="M165" t="str">
        <f>IF(OR(K165&gt;0, L165&gt;0), "Parent", "Not Parent")</f>
        <v>Not Parent</v>
      </c>
      <c r="N165" t="s">
        <v>94</v>
      </c>
      <c r="O165" s="8">
        <v>41916</v>
      </c>
      <c r="P165" s="9">
        <f>O165-N165</f>
        <v>201</v>
      </c>
      <c r="Q165">
        <v>68</v>
      </c>
      <c r="R165" s="9">
        <f>P165-Q165</f>
        <v>133</v>
      </c>
      <c r="S165" s="8">
        <f>O165-R165</f>
        <v>41783</v>
      </c>
      <c r="T165">
        <v>251</v>
      </c>
      <c r="U165">
        <v>108</v>
      </c>
      <c r="V165">
        <v>334</v>
      </c>
      <c r="W165">
        <v>65</v>
      </c>
      <c r="X165">
        <v>92</v>
      </c>
      <c r="Y165">
        <v>117</v>
      </c>
      <c r="Z165">
        <v>967</v>
      </c>
      <c r="AA165">
        <f>Z165/P165</f>
        <v>4.810945273631841</v>
      </c>
      <c r="AB165" s="14" t="s">
        <v>146</v>
      </c>
      <c r="AC165" s="13" t="s">
        <v>63</v>
      </c>
      <c r="AD165">
        <v>1</v>
      </c>
      <c r="AE165" t="str">
        <f>IF(AD165&gt;3, "Prefers Discount", "Discount Indifferent")</f>
        <v>Discount Indifferent</v>
      </c>
      <c r="AF165">
        <v>5</v>
      </c>
      <c r="AG165">
        <v>4</v>
      </c>
      <c r="AH165">
        <v>3</v>
      </c>
      <c r="AI165" t="str">
        <f>INDEX($AF$1:$AH$1,MATCH(MAX(AF165:AH165),AF165:AH165,0))</f>
        <v>Store_Orders</v>
      </c>
      <c r="AJ165">
        <v>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f>SUM(AK165:AO165)</f>
        <v>0</v>
      </c>
      <c r="AQ165" t="s">
        <v>67</v>
      </c>
      <c r="AR165">
        <v>0</v>
      </c>
      <c r="AS165" t="str">
        <f>IF(OR(AK165&gt;0, AL165&gt;0, AM165&gt;0, AN165&gt;0, AO165&gt;0), "Converted", "Not Converted")</f>
        <v>Not Converted</v>
      </c>
      <c r="AT165">
        <v>0</v>
      </c>
      <c r="AU165">
        <v>3</v>
      </c>
      <c r="AV165">
        <v>11</v>
      </c>
      <c r="AW165">
        <f>IF(Z165&gt;607, 4, 0)</f>
        <v>4</v>
      </c>
      <c r="AX165">
        <f>IF(AA165&gt;1.6588, 3, 0)</f>
        <v>3</v>
      </c>
      <c r="AY165">
        <f>IF(P165&gt;401, 2, 0)</f>
        <v>0</v>
      </c>
      <c r="AZ165">
        <f>IF(I165&gt;52915.77, 1, 0)</f>
        <v>1</v>
      </c>
      <c r="BA165">
        <f>SUM(AW165:AZ165)</f>
        <v>8</v>
      </c>
      <c r="BB165" t="str">
        <f>VLOOKUP(BA165,'Standard Deviations'!$L$1:$M$11,2,TRUE)</f>
        <v>Platinum</v>
      </c>
    </row>
    <row r="166" spans="1:54">
      <c r="A166">
        <v>6303</v>
      </c>
      <c r="B166">
        <v>1986</v>
      </c>
      <c r="C166">
        <f>2024-B166</f>
        <v>38</v>
      </c>
      <c r="D166" t="str">
        <f>VLOOKUP(B166,Reference!$A$1:$B$125, 2)</f>
        <v>Millennials</v>
      </c>
      <c r="E166" t="s">
        <v>68</v>
      </c>
      <c r="F166" t="str">
        <f>IF(E166="High School", "No College", "College")</f>
        <v>College</v>
      </c>
      <c r="G166" t="s">
        <v>65</v>
      </c>
      <c r="H166">
        <v>91820</v>
      </c>
      <c r="I166">
        <v>91820</v>
      </c>
      <c r="J166" s="4" t="s">
        <v>56</v>
      </c>
      <c r="K166">
        <v>0</v>
      </c>
      <c r="L166">
        <v>0</v>
      </c>
      <c r="M166" t="str">
        <f>IF(OR(K166&gt;0, L166&gt;0), "Parent", "Not Parent")</f>
        <v>Not Parent</v>
      </c>
      <c r="N166" t="s">
        <v>180</v>
      </c>
      <c r="O166" s="8">
        <v>41916</v>
      </c>
      <c r="P166" s="9">
        <f>O166-N166</f>
        <v>315</v>
      </c>
      <c r="Q166">
        <v>72</v>
      </c>
      <c r="R166" s="9">
        <f>P166-Q166</f>
        <v>243</v>
      </c>
      <c r="S166" s="8">
        <f>O166-R166</f>
        <v>41673</v>
      </c>
      <c r="T166">
        <v>410</v>
      </c>
      <c r="U166">
        <v>73</v>
      </c>
      <c r="V166">
        <v>747</v>
      </c>
      <c r="W166">
        <v>76</v>
      </c>
      <c r="X166">
        <v>161</v>
      </c>
      <c r="Y166">
        <v>30</v>
      </c>
      <c r="Z166">
        <v>1497</v>
      </c>
      <c r="AA166">
        <f>Z166/P166</f>
        <v>4.7523809523809524</v>
      </c>
      <c r="AB166" s="14" t="s">
        <v>146</v>
      </c>
      <c r="AC166" s="13" t="s">
        <v>63</v>
      </c>
      <c r="AD166">
        <v>0</v>
      </c>
      <c r="AE166" t="str">
        <f>IF(AD166&gt;3, "Prefers Discount", "Discount Indifferent")</f>
        <v>Discount Indifferent</v>
      </c>
      <c r="AF166">
        <v>12</v>
      </c>
      <c r="AG166">
        <v>5</v>
      </c>
      <c r="AH166">
        <v>5</v>
      </c>
      <c r="AI166" t="str">
        <f>INDEX($AF$1:$AH$1,MATCH(MAX(AF166:AH166),AF166:AH166,0))</f>
        <v>Store_Orders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f>SUM(AK166:AO166)</f>
        <v>0</v>
      </c>
      <c r="AQ166" t="s">
        <v>67</v>
      </c>
      <c r="AR166">
        <v>0</v>
      </c>
      <c r="AS166" t="str">
        <f>IF(OR(AK166&gt;0, AL166&gt;0, AM166&gt;0, AN166&gt;0, AO166&gt;0), "Converted", "Not Converted")</f>
        <v>Not Converted</v>
      </c>
      <c r="AT166">
        <v>0</v>
      </c>
      <c r="AU166">
        <v>3</v>
      </c>
      <c r="AV166">
        <v>11</v>
      </c>
      <c r="AW166">
        <f>IF(Z166&gt;607, 4, 0)</f>
        <v>4</v>
      </c>
      <c r="AX166">
        <f>IF(AA166&gt;1.6588, 3, 0)</f>
        <v>3</v>
      </c>
      <c r="AY166">
        <f>IF(P166&gt;401, 2, 0)</f>
        <v>0</v>
      </c>
      <c r="AZ166">
        <f>IF(I166&gt;52915.77, 1, 0)</f>
        <v>1</v>
      </c>
      <c r="BA166">
        <f>SUM(AW166:AZ166)</f>
        <v>8</v>
      </c>
      <c r="BB166" t="str">
        <f>VLOOKUP(BA166,'Standard Deviations'!$L$1:$M$11,2,TRUE)</f>
        <v>Platinum</v>
      </c>
    </row>
    <row r="167" spans="1:54">
      <c r="A167">
        <v>4994</v>
      </c>
      <c r="B167">
        <v>1943</v>
      </c>
      <c r="C167">
        <f>2024-B167</f>
        <v>81</v>
      </c>
      <c r="D167" t="str">
        <f>VLOOKUP(B167,Reference!$A$1:$B$125, 2)</f>
        <v>Silent</v>
      </c>
      <c r="E167" t="s">
        <v>64</v>
      </c>
      <c r="F167" t="str">
        <f>IF(E167="High School", "No College", "College")</f>
        <v>College</v>
      </c>
      <c r="G167" t="s">
        <v>60</v>
      </c>
      <c r="H167">
        <v>77598</v>
      </c>
      <c r="I167">
        <v>77598</v>
      </c>
      <c r="J167" s="4" t="s">
        <v>56</v>
      </c>
      <c r="K167">
        <v>0</v>
      </c>
      <c r="L167">
        <v>0</v>
      </c>
      <c r="M167" t="str">
        <f>IF(OR(K167&gt;0, L167&gt;0), "Parent", "Not Parent")</f>
        <v>Not Parent</v>
      </c>
      <c r="N167" t="s">
        <v>181</v>
      </c>
      <c r="O167" s="8">
        <v>41916</v>
      </c>
      <c r="P167" s="9">
        <f>O167-N167</f>
        <v>368</v>
      </c>
      <c r="Q167">
        <v>53</v>
      </c>
      <c r="R167" s="9">
        <f>P167-Q167</f>
        <v>315</v>
      </c>
      <c r="S167" s="8">
        <f>O167-R167</f>
        <v>41601</v>
      </c>
      <c r="T167">
        <v>1193</v>
      </c>
      <c r="U167">
        <v>33</v>
      </c>
      <c r="V167">
        <v>281</v>
      </c>
      <c r="W167">
        <v>129</v>
      </c>
      <c r="X167">
        <v>66</v>
      </c>
      <c r="Y167">
        <v>33</v>
      </c>
      <c r="Z167">
        <v>1735</v>
      </c>
      <c r="AA167">
        <f>Z167/P167</f>
        <v>4.7146739130434785</v>
      </c>
      <c r="AB167" s="14" t="s">
        <v>146</v>
      </c>
      <c r="AC167" s="13" t="s">
        <v>63</v>
      </c>
      <c r="AD167">
        <v>1</v>
      </c>
      <c r="AE167" t="str">
        <f>IF(AD167&gt;3, "Prefers Discount", "Discount Indifferent")</f>
        <v>Discount Indifferent</v>
      </c>
      <c r="AF167">
        <v>13</v>
      </c>
      <c r="AG167">
        <v>7</v>
      </c>
      <c r="AH167">
        <v>5</v>
      </c>
      <c r="AI167" t="str">
        <f>INDEX($AF$1:$AH$1,MATCH(MAX(AF167:AH167),AF167:AH167,0))</f>
        <v>Store_Orders</v>
      </c>
      <c r="AJ167">
        <v>3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f>SUM(AK167:AO167)</f>
        <v>1</v>
      </c>
      <c r="AQ167" t="str">
        <f>INDEX($AK$1:$AO$1,MATCH(MAX(AK167:AO167),AK167:AO167,0))</f>
        <v>Converted_on_Camp5</v>
      </c>
      <c r="AR167">
        <v>1</v>
      </c>
      <c r="AS167" t="str">
        <f>IF(OR(AK167&gt;0, AL167&gt;0, AM167&gt;0, AN167&gt;0, AO167&gt;0), "Converted", "Not Converted")</f>
        <v>Converted</v>
      </c>
      <c r="AT167">
        <v>0</v>
      </c>
      <c r="AU167">
        <v>3</v>
      </c>
      <c r="AV167">
        <v>11</v>
      </c>
      <c r="AW167">
        <f>IF(Z167&gt;607, 4, 0)</f>
        <v>4</v>
      </c>
      <c r="AX167">
        <f>IF(AA167&gt;1.6588, 3, 0)</f>
        <v>3</v>
      </c>
      <c r="AY167">
        <f>IF(P167&gt;401, 2, 0)</f>
        <v>0</v>
      </c>
      <c r="AZ167">
        <f>IF(I167&gt;52915.77, 1, 0)</f>
        <v>1</v>
      </c>
      <c r="BA167">
        <f>SUM(AW167:AZ167)</f>
        <v>8</v>
      </c>
      <c r="BB167" t="str">
        <f>VLOOKUP(BA167,'Standard Deviations'!$L$1:$M$11,2,TRUE)</f>
        <v>Platinum</v>
      </c>
    </row>
    <row r="168" spans="1:54">
      <c r="A168">
        <v>3643</v>
      </c>
      <c r="B168">
        <v>1974</v>
      </c>
      <c r="C168">
        <f>2024-B168</f>
        <v>50</v>
      </c>
      <c r="D168" t="str">
        <f>VLOOKUP(B168,Reference!$A$1:$B$125, 2)</f>
        <v>Gen X</v>
      </c>
      <c r="E168" t="s">
        <v>64</v>
      </c>
      <c r="F168" t="str">
        <f>IF(E168="High School", "No College", "College")</f>
        <v>College</v>
      </c>
      <c r="G168" t="s">
        <v>55</v>
      </c>
      <c r="H168">
        <v>63206</v>
      </c>
      <c r="I168">
        <v>63206</v>
      </c>
      <c r="J168" s="4" t="s">
        <v>61</v>
      </c>
      <c r="K168">
        <v>0</v>
      </c>
      <c r="L168">
        <v>0</v>
      </c>
      <c r="M168" t="str">
        <f>IF(OR(K168&gt;0, L168&gt;0), "Parent", "Not Parent")</f>
        <v>Not Parent</v>
      </c>
      <c r="N168" t="s">
        <v>182</v>
      </c>
      <c r="O168" s="8">
        <v>41916</v>
      </c>
      <c r="P168" s="9">
        <f>O168-N168</f>
        <v>198</v>
      </c>
      <c r="Q168">
        <v>65</v>
      </c>
      <c r="R168" s="9">
        <f>P168-Q168</f>
        <v>133</v>
      </c>
      <c r="S168" s="8">
        <f>O168-R168</f>
        <v>41783</v>
      </c>
      <c r="T168">
        <v>750</v>
      </c>
      <c r="U168">
        <v>8</v>
      </c>
      <c r="V168">
        <v>125</v>
      </c>
      <c r="W168">
        <v>11</v>
      </c>
      <c r="X168">
        <v>8</v>
      </c>
      <c r="Y168">
        <v>26</v>
      </c>
      <c r="Z168">
        <v>928</v>
      </c>
      <c r="AA168">
        <f>Z168/P168</f>
        <v>4.6868686868686869</v>
      </c>
      <c r="AB168" s="14" t="s">
        <v>146</v>
      </c>
      <c r="AC168" s="13" t="s">
        <v>63</v>
      </c>
      <c r="AD168">
        <v>1</v>
      </c>
      <c r="AE168" t="str">
        <f>IF(AD168&gt;3, "Prefers Discount", "Discount Indifferent")</f>
        <v>Discount Indifferent</v>
      </c>
      <c r="AF168">
        <v>6</v>
      </c>
      <c r="AG168">
        <v>4</v>
      </c>
      <c r="AH168">
        <v>3</v>
      </c>
      <c r="AI168" t="str">
        <f>INDEX($AF$1:$AH$1,MATCH(MAX(AF168:AH168),AF168:AH168,0))</f>
        <v>Store_Orders</v>
      </c>
      <c r="AJ168">
        <v>2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f>SUM(AK168:AO168)</f>
        <v>1</v>
      </c>
      <c r="AQ168" t="str">
        <f>INDEX($AK$1:$AO$1,MATCH(MAX(AK168:AO168),AK168:AO168,0))</f>
        <v>Converted_on_Camp5</v>
      </c>
      <c r="AR168">
        <v>1</v>
      </c>
      <c r="AS168" t="str">
        <f>IF(OR(AK168&gt;0, AL168&gt;0, AM168&gt;0, AN168&gt;0, AO168&gt;0), "Converted", "Not Converted")</f>
        <v>Converted</v>
      </c>
      <c r="AT168">
        <v>0</v>
      </c>
      <c r="AU168">
        <v>3</v>
      </c>
      <c r="AV168">
        <v>11</v>
      </c>
      <c r="AW168">
        <f>IF(Z168&gt;607, 4, 0)</f>
        <v>4</v>
      </c>
      <c r="AX168">
        <f>IF(AA168&gt;1.6588, 3, 0)</f>
        <v>3</v>
      </c>
      <c r="AY168">
        <f>IF(P168&gt;401, 2, 0)</f>
        <v>0</v>
      </c>
      <c r="AZ168">
        <f>IF(I168&gt;52915.77, 1, 0)</f>
        <v>1</v>
      </c>
      <c r="BA168">
        <f>SUM(AW168:AZ168)</f>
        <v>8</v>
      </c>
      <c r="BB168" t="str">
        <f>VLOOKUP(BA168,'Standard Deviations'!$L$1:$M$11,2,TRUE)</f>
        <v>Platinum</v>
      </c>
    </row>
    <row r="169" spans="1:54">
      <c r="A169">
        <v>10140</v>
      </c>
      <c r="B169">
        <v>1983</v>
      </c>
      <c r="C169">
        <f>2024-B169</f>
        <v>41</v>
      </c>
      <c r="D169" t="str">
        <f>VLOOKUP(B169,Reference!$A$1:$B$125, 2)</f>
        <v>Millennials</v>
      </c>
      <c r="E169" t="s">
        <v>68</v>
      </c>
      <c r="F169" t="str">
        <f>IF(E169="High School", "No College", "College")</f>
        <v>College</v>
      </c>
      <c r="G169" t="s">
        <v>65</v>
      </c>
      <c r="H169">
        <v>70123</v>
      </c>
      <c r="I169">
        <v>70123</v>
      </c>
      <c r="J169" s="4" t="s">
        <v>61</v>
      </c>
      <c r="K169">
        <v>0</v>
      </c>
      <c r="L169">
        <v>0</v>
      </c>
      <c r="M169" t="str">
        <f>IF(OR(K169&gt;0, L169&gt;0), "Parent", "Not Parent")</f>
        <v>Not Parent</v>
      </c>
      <c r="N169" t="s">
        <v>183</v>
      </c>
      <c r="O169" s="8">
        <v>41916</v>
      </c>
      <c r="P169" s="9">
        <f>O169-N169</f>
        <v>371</v>
      </c>
      <c r="Q169">
        <v>27</v>
      </c>
      <c r="R169" s="9">
        <f>P169-Q169</f>
        <v>344</v>
      </c>
      <c r="S169" s="8">
        <f>O169-R169</f>
        <v>41572</v>
      </c>
      <c r="T169">
        <v>1308</v>
      </c>
      <c r="U169">
        <v>0</v>
      </c>
      <c r="V169">
        <v>396</v>
      </c>
      <c r="W169">
        <v>23</v>
      </c>
      <c r="X169">
        <v>0</v>
      </c>
      <c r="Y169">
        <v>0</v>
      </c>
      <c r="Z169">
        <v>1727</v>
      </c>
      <c r="AA169">
        <f>Z169/P169</f>
        <v>4.6549865229110514</v>
      </c>
      <c r="AB169" s="11" t="s">
        <v>146</v>
      </c>
      <c r="AC169" t="s">
        <v>59</v>
      </c>
      <c r="AD169">
        <v>1</v>
      </c>
      <c r="AE169" t="str">
        <f>IF(AD169&gt;3, "Prefers Discount", "Discount Indifferent")</f>
        <v>Discount Indifferent</v>
      </c>
      <c r="AF169">
        <v>4</v>
      </c>
      <c r="AG169">
        <v>5</v>
      </c>
      <c r="AH169">
        <v>7</v>
      </c>
      <c r="AI169" t="str">
        <f>INDEX($AF$1:$AH$1,MATCH(MAX(AF169:AH169),AF169:AH169,0))</f>
        <v>Catalog_Orders</v>
      </c>
      <c r="AJ169">
        <v>3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f>SUM(AK169:AO169)</f>
        <v>2</v>
      </c>
      <c r="AQ169" t="str">
        <f>INDEX($AK$1:$AO$1,MATCH(MAX(AK169:AO169),AK169:AO169,0))</f>
        <v>Converted_on_Camp2</v>
      </c>
      <c r="AR169">
        <v>1</v>
      </c>
      <c r="AS169" t="str">
        <f>IF(OR(AK169&gt;0, AL169&gt;0, AM169&gt;0, AN169&gt;0, AO169&gt;0), "Converted", "Not Converted")</f>
        <v>Converted</v>
      </c>
      <c r="AT169">
        <v>0</v>
      </c>
      <c r="AU169">
        <v>3</v>
      </c>
      <c r="AV169">
        <v>11</v>
      </c>
      <c r="AW169">
        <f>IF(Z169&gt;607, 4, 0)</f>
        <v>4</v>
      </c>
      <c r="AX169">
        <f>IF(AA169&gt;1.6588, 3, 0)</f>
        <v>3</v>
      </c>
      <c r="AY169">
        <f>IF(P169&gt;401, 2, 0)</f>
        <v>0</v>
      </c>
      <c r="AZ169">
        <f>IF(I169&gt;52915.77, 1, 0)</f>
        <v>1</v>
      </c>
      <c r="BA169">
        <f>SUM(AW169:AZ169)</f>
        <v>8</v>
      </c>
      <c r="BB169" t="str">
        <f>VLOOKUP(BA169,'Standard Deviations'!$L$1:$M$11,2,TRUE)</f>
        <v>Platinum</v>
      </c>
    </row>
    <row r="170" spans="1:54">
      <c r="A170">
        <v>1665</v>
      </c>
      <c r="B170">
        <v>1964</v>
      </c>
      <c r="C170">
        <f>2024-B170</f>
        <v>60</v>
      </c>
      <c r="D170" t="str">
        <f>VLOOKUP(B170,Reference!$A$1:$B$125, 2)</f>
        <v>Boomers</v>
      </c>
      <c r="E170" t="s">
        <v>68</v>
      </c>
      <c r="F170" t="str">
        <f>IF(E170="High School", "No College", "College")</f>
        <v>College</v>
      </c>
      <c r="G170" t="s">
        <v>71</v>
      </c>
      <c r="H170">
        <v>64140</v>
      </c>
      <c r="I170">
        <v>64140</v>
      </c>
      <c r="J170" s="4" t="s">
        <v>61</v>
      </c>
      <c r="K170">
        <v>0</v>
      </c>
      <c r="L170">
        <v>2</v>
      </c>
      <c r="M170" t="str">
        <f>IF(OR(K170&gt;0, L170&gt;0), "Parent", "Not Parent")</f>
        <v>Parent</v>
      </c>
      <c r="N170" t="s">
        <v>184</v>
      </c>
      <c r="O170" s="8">
        <v>41916</v>
      </c>
      <c r="P170" s="9">
        <f>O170-N170</f>
        <v>376</v>
      </c>
      <c r="Q170">
        <v>71</v>
      </c>
      <c r="R170" s="9">
        <f>P170-Q170</f>
        <v>305</v>
      </c>
      <c r="S170" s="8">
        <f>O170-R170</f>
        <v>41611</v>
      </c>
      <c r="T170">
        <v>1459</v>
      </c>
      <c r="U170">
        <v>0</v>
      </c>
      <c r="V170">
        <v>61</v>
      </c>
      <c r="W170">
        <v>0</v>
      </c>
      <c r="X170">
        <v>15</v>
      </c>
      <c r="Y170">
        <v>215</v>
      </c>
      <c r="Z170">
        <v>1750</v>
      </c>
      <c r="AA170">
        <f>Z170/P170</f>
        <v>4.6542553191489358</v>
      </c>
      <c r="AB170" s="14" t="s">
        <v>146</v>
      </c>
      <c r="AC170" s="13" t="s">
        <v>63</v>
      </c>
      <c r="AD170">
        <v>5</v>
      </c>
      <c r="AE170" t="str">
        <f>IF(AD170&gt;3, "Prefers Discount", "Discount Indifferent")</f>
        <v>Prefers Discount</v>
      </c>
      <c r="AF170">
        <v>6</v>
      </c>
      <c r="AG170">
        <v>2</v>
      </c>
      <c r="AH170">
        <v>5</v>
      </c>
      <c r="AI170" t="str">
        <f>INDEX($AF$1:$AH$1,MATCH(MAX(AF170:AH170),AF170:AH170,0))</f>
        <v>Store_Orders</v>
      </c>
      <c r="AJ170">
        <v>5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f>SUM(AK170:AO170)</f>
        <v>3</v>
      </c>
      <c r="AQ170" t="str">
        <f>INDEX($AK$1:$AO$1,MATCH(MAX(AK170:AO170),AK170:AO170,0))</f>
        <v>Converted_on_Camp2</v>
      </c>
      <c r="AR170">
        <v>1</v>
      </c>
      <c r="AS170" t="str">
        <f>IF(OR(AK170&gt;0, AL170&gt;0, AM170&gt;0, AN170&gt;0, AO170&gt;0), "Converted", "Not Converted")</f>
        <v>Converted</v>
      </c>
      <c r="AT170">
        <v>0</v>
      </c>
      <c r="AU170">
        <v>3</v>
      </c>
      <c r="AV170">
        <v>11</v>
      </c>
      <c r="AW170">
        <f>IF(Z170&gt;607, 4, 0)</f>
        <v>4</v>
      </c>
      <c r="AX170">
        <f>IF(AA170&gt;1.6588, 3, 0)</f>
        <v>3</v>
      </c>
      <c r="AY170">
        <f>IF(P170&gt;401, 2, 0)</f>
        <v>0</v>
      </c>
      <c r="AZ170">
        <f>IF(I170&gt;52915.77, 1, 0)</f>
        <v>1</v>
      </c>
      <c r="BA170">
        <f>SUM(AW170:AZ170)</f>
        <v>8</v>
      </c>
      <c r="BB170" t="str">
        <f>VLOOKUP(BA170,'Standard Deviations'!$L$1:$M$11,2,TRUE)</f>
        <v>Platinum</v>
      </c>
    </row>
    <row r="171" spans="1:54">
      <c r="A171">
        <v>6246</v>
      </c>
      <c r="B171">
        <v>1953</v>
      </c>
      <c r="C171">
        <f>2024-B171</f>
        <v>71</v>
      </c>
      <c r="D171" t="str">
        <f>VLOOKUP(B171,Reference!$A$1:$B$125, 2)</f>
        <v>Boomers</v>
      </c>
      <c r="E171" t="s">
        <v>54</v>
      </c>
      <c r="F171" t="str">
        <f>IF(E171="High School", "No College", "College")</f>
        <v>College</v>
      </c>
      <c r="G171" t="s">
        <v>60</v>
      </c>
      <c r="H171">
        <v>73892</v>
      </c>
      <c r="I171">
        <v>73892</v>
      </c>
      <c r="J171" s="4" t="s">
        <v>61</v>
      </c>
      <c r="K171">
        <v>0</v>
      </c>
      <c r="L171">
        <v>0</v>
      </c>
      <c r="M171" t="str">
        <f>IF(OR(K171&gt;0, L171&gt;0), "Parent", "Not Parent")</f>
        <v>Not Parent</v>
      </c>
      <c r="N171" t="s">
        <v>185</v>
      </c>
      <c r="O171" s="8">
        <v>41916</v>
      </c>
      <c r="P171" s="9">
        <f>O171-N171</f>
        <v>325</v>
      </c>
      <c r="Q171">
        <v>40</v>
      </c>
      <c r="R171" s="9">
        <f>P171-Q171</f>
        <v>285</v>
      </c>
      <c r="S171" s="8">
        <f>O171-R171</f>
        <v>41631</v>
      </c>
      <c r="T171">
        <v>703</v>
      </c>
      <c r="U171">
        <v>102</v>
      </c>
      <c r="V171">
        <v>601</v>
      </c>
      <c r="W171">
        <v>0</v>
      </c>
      <c r="X171">
        <v>58</v>
      </c>
      <c r="Y171">
        <v>43</v>
      </c>
      <c r="Z171">
        <v>1507</v>
      </c>
      <c r="AA171">
        <f>Z171/P171</f>
        <v>4.6369230769230771</v>
      </c>
      <c r="AB171" s="11" t="s">
        <v>146</v>
      </c>
      <c r="AC171" t="s">
        <v>59</v>
      </c>
      <c r="AD171">
        <v>1</v>
      </c>
      <c r="AE171" t="str">
        <f>IF(AD171&gt;3, "Prefers Discount", "Discount Indifferent")</f>
        <v>Discount Indifferent</v>
      </c>
      <c r="AF171">
        <v>8</v>
      </c>
      <c r="AG171">
        <v>3</v>
      </c>
      <c r="AH171">
        <v>11</v>
      </c>
      <c r="AI171" t="str">
        <f>INDEX($AF$1:$AH$1,MATCH(MAX(AF171:AH171),AF171:AH171,0))</f>
        <v>Catalog_Orders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f>SUM(AK171:AO171)</f>
        <v>0</v>
      </c>
      <c r="AQ171" t="s">
        <v>67</v>
      </c>
      <c r="AR171">
        <v>1</v>
      </c>
      <c r="AS171" t="str">
        <f>IF(OR(AK171&gt;0, AL171&gt;0, AM171&gt;0, AN171&gt;0, AO171&gt;0), "Converted", "Not Converted")</f>
        <v>Not Converted</v>
      </c>
      <c r="AT171">
        <v>0</v>
      </c>
      <c r="AU171">
        <v>3</v>
      </c>
      <c r="AV171">
        <v>11</v>
      </c>
      <c r="AW171">
        <f>IF(Z171&gt;607, 4, 0)</f>
        <v>4</v>
      </c>
      <c r="AX171">
        <f>IF(AA171&gt;1.6588, 3, 0)</f>
        <v>3</v>
      </c>
      <c r="AY171">
        <f>IF(P171&gt;401, 2, 0)</f>
        <v>0</v>
      </c>
      <c r="AZ171">
        <f>IF(I171&gt;52915.77, 1, 0)</f>
        <v>1</v>
      </c>
      <c r="BA171">
        <f>SUM(AW171:AZ171)</f>
        <v>8</v>
      </c>
      <c r="BB171" t="str">
        <f>VLOOKUP(BA171,'Standard Deviations'!$L$1:$M$11,2,TRUE)</f>
        <v>Platinum</v>
      </c>
    </row>
    <row r="172" spans="1:54">
      <c r="A172">
        <v>6421</v>
      </c>
      <c r="B172">
        <v>1961</v>
      </c>
      <c r="C172">
        <f>2024-B172</f>
        <v>63</v>
      </c>
      <c r="D172" t="str">
        <f>VLOOKUP(B172,Reference!$A$1:$B$125, 2)</f>
        <v>Boomers</v>
      </c>
      <c r="E172" t="s">
        <v>54</v>
      </c>
      <c r="F172" t="str">
        <f>IF(E172="High School", "No College", "College")</f>
        <v>College</v>
      </c>
      <c r="G172" t="s">
        <v>65</v>
      </c>
      <c r="H172">
        <v>88347</v>
      </c>
      <c r="I172">
        <v>88347</v>
      </c>
      <c r="J172" s="4" t="s">
        <v>56</v>
      </c>
      <c r="K172">
        <v>0</v>
      </c>
      <c r="L172">
        <v>0</v>
      </c>
      <c r="M172" t="str">
        <f>IF(OR(K172&gt;0, L172&gt;0), "Parent", "Not Parent")</f>
        <v>Not Parent</v>
      </c>
      <c r="N172" t="s">
        <v>186</v>
      </c>
      <c r="O172" s="8">
        <v>41916</v>
      </c>
      <c r="P172" s="9">
        <f>O172-N172</f>
        <v>458</v>
      </c>
      <c r="Q172">
        <v>32</v>
      </c>
      <c r="R172" s="9">
        <f>P172-Q172</f>
        <v>426</v>
      </c>
      <c r="S172" s="8">
        <f>O172-R172</f>
        <v>41490</v>
      </c>
      <c r="T172">
        <v>1050</v>
      </c>
      <c r="U172">
        <v>178</v>
      </c>
      <c r="V172">
        <v>555</v>
      </c>
      <c r="W172">
        <v>77</v>
      </c>
      <c r="X172">
        <v>138</v>
      </c>
      <c r="Y172">
        <v>118</v>
      </c>
      <c r="Z172">
        <v>2116</v>
      </c>
      <c r="AA172">
        <f>Z172/P172</f>
        <v>4.6200873362445414</v>
      </c>
      <c r="AB172" s="11" t="s">
        <v>146</v>
      </c>
      <c r="AC172" t="s">
        <v>59</v>
      </c>
      <c r="AD172">
        <v>1</v>
      </c>
      <c r="AE172" t="str">
        <f>IF(AD172&gt;3, "Prefers Discount", "Discount Indifferent")</f>
        <v>Discount Indifferent</v>
      </c>
      <c r="AF172">
        <v>9</v>
      </c>
      <c r="AG172">
        <v>4</v>
      </c>
      <c r="AH172">
        <v>7</v>
      </c>
      <c r="AI172" t="str">
        <f>INDEX($AF$1:$AH$1,MATCH(MAX(AF172:AH172),AF172:AH172,0))</f>
        <v>Store_Orders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f>SUM(AK172:AO172)</f>
        <v>1</v>
      </c>
      <c r="AQ172" t="str">
        <f>INDEX($AK$1:$AO$1,MATCH(MAX(AK172:AO172),AK172:AO172,0))</f>
        <v>Converted_on_Camp1</v>
      </c>
      <c r="AR172">
        <v>1</v>
      </c>
      <c r="AS172" t="str">
        <f>IF(OR(AK172&gt;0, AL172&gt;0, AM172&gt;0, AN172&gt;0, AO172&gt;0), "Converted", "Not Converted")</f>
        <v>Converted</v>
      </c>
      <c r="AT172">
        <v>0</v>
      </c>
      <c r="AU172">
        <v>3</v>
      </c>
      <c r="AV172">
        <v>11</v>
      </c>
      <c r="AW172">
        <f>IF(Z172&gt;607, 4, 0)</f>
        <v>4</v>
      </c>
      <c r="AX172">
        <f>IF(AA172&gt;1.6588, 3, 0)</f>
        <v>3</v>
      </c>
      <c r="AY172">
        <f>IF(P172&gt;401, 2, 0)</f>
        <v>2</v>
      </c>
      <c r="AZ172">
        <f>IF(I172&gt;52915.77, 1, 0)</f>
        <v>1</v>
      </c>
      <c r="BA172">
        <f>SUM(AW172:AZ172)</f>
        <v>10</v>
      </c>
      <c r="BB172" t="str">
        <f>VLOOKUP(BA172,'Standard Deviations'!$L$1:$M$11,2,TRUE)</f>
        <v>Diamond</v>
      </c>
    </row>
    <row r="173" spans="1:54">
      <c r="A173">
        <v>4964</v>
      </c>
      <c r="B173">
        <v>1958</v>
      </c>
      <c r="C173">
        <f>2024-B173</f>
        <v>66</v>
      </c>
      <c r="D173" t="str">
        <f>VLOOKUP(B173,Reference!$A$1:$B$125, 2)</f>
        <v>Boomers</v>
      </c>
      <c r="E173" t="s">
        <v>68</v>
      </c>
      <c r="F173" t="str">
        <f>IF(E173="High School", "No College", "College")</f>
        <v>College</v>
      </c>
      <c r="G173" t="s">
        <v>65</v>
      </c>
      <c r="H173">
        <v>74250</v>
      </c>
      <c r="I173">
        <v>74250</v>
      </c>
      <c r="J173" s="4" t="s">
        <v>56</v>
      </c>
      <c r="K173">
        <v>0</v>
      </c>
      <c r="L173">
        <v>0</v>
      </c>
      <c r="M173" t="str">
        <f>IF(OR(K173&gt;0, L173&gt;0), "Parent", "Not Parent")</f>
        <v>Not Parent</v>
      </c>
      <c r="N173" t="s">
        <v>187</v>
      </c>
      <c r="O173" s="8">
        <v>41916</v>
      </c>
      <c r="P173" s="9">
        <f>O173-N173</f>
        <v>251</v>
      </c>
      <c r="Q173">
        <v>90</v>
      </c>
      <c r="R173" s="9">
        <f>P173-Q173</f>
        <v>161</v>
      </c>
      <c r="S173" s="8">
        <f>O173-R173</f>
        <v>41755</v>
      </c>
      <c r="T173">
        <v>680</v>
      </c>
      <c r="U173">
        <v>11</v>
      </c>
      <c r="V173">
        <v>392</v>
      </c>
      <c r="W173">
        <v>75</v>
      </c>
      <c r="X173">
        <v>0</v>
      </c>
      <c r="Y173">
        <v>0</v>
      </c>
      <c r="Z173">
        <v>1158</v>
      </c>
      <c r="AA173">
        <f>Z173/P173</f>
        <v>4.6135458167330681</v>
      </c>
      <c r="AB173" s="14" t="s">
        <v>146</v>
      </c>
      <c r="AC173" s="13" t="s">
        <v>63</v>
      </c>
      <c r="AD173">
        <v>1</v>
      </c>
      <c r="AE173" t="str">
        <f>IF(AD173&gt;3, "Prefers Discount", "Discount Indifferent")</f>
        <v>Discount Indifferent</v>
      </c>
      <c r="AF173">
        <v>4</v>
      </c>
      <c r="AG173">
        <v>2</v>
      </c>
      <c r="AH173">
        <v>11</v>
      </c>
      <c r="AI173" t="str">
        <f>INDEX($AF$1:$AH$1,MATCH(MAX(AF173:AH173),AF173:AH173,0))</f>
        <v>Catalog_Orders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f>SUM(AK173:AO173)</f>
        <v>0</v>
      </c>
      <c r="AQ173" t="s">
        <v>67</v>
      </c>
      <c r="AR173">
        <v>0</v>
      </c>
      <c r="AS173" t="str">
        <f>IF(OR(AK173&gt;0, AL173&gt;0, AM173&gt;0, AN173&gt;0, AO173&gt;0), "Converted", "Not Converted")</f>
        <v>Not Converted</v>
      </c>
      <c r="AT173">
        <v>0</v>
      </c>
      <c r="AU173">
        <v>3</v>
      </c>
      <c r="AV173">
        <v>11</v>
      </c>
      <c r="AW173">
        <f>IF(Z173&gt;607, 4, 0)</f>
        <v>4</v>
      </c>
      <c r="AX173">
        <f>IF(AA173&gt;1.6588, 3, 0)</f>
        <v>3</v>
      </c>
      <c r="AY173">
        <f>IF(P173&gt;401, 2, 0)</f>
        <v>0</v>
      </c>
      <c r="AZ173">
        <f>IF(I173&gt;52915.77, 1, 0)</f>
        <v>1</v>
      </c>
      <c r="BA173">
        <f>SUM(AW173:AZ173)</f>
        <v>8</v>
      </c>
      <c r="BB173" t="str">
        <f>VLOOKUP(BA173,'Standard Deviations'!$L$1:$M$11,2,TRUE)</f>
        <v>Platinum</v>
      </c>
    </row>
    <row r="174" spans="1:54">
      <c r="A174">
        <v>6931</v>
      </c>
      <c r="B174">
        <v>1967</v>
      </c>
      <c r="C174">
        <f>2024-B174</f>
        <v>57</v>
      </c>
      <c r="D174" t="str">
        <f>VLOOKUP(B174,Reference!$A$1:$B$125, 2)</f>
        <v>Gen X</v>
      </c>
      <c r="E174" t="s">
        <v>54</v>
      </c>
      <c r="F174" t="str">
        <f>IF(E174="High School", "No College", "College")</f>
        <v>College</v>
      </c>
      <c r="G174" t="s">
        <v>71</v>
      </c>
      <c r="H174">
        <v>76982</v>
      </c>
      <c r="I174">
        <v>76982</v>
      </c>
      <c r="J174" s="4" t="s">
        <v>56</v>
      </c>
      <c r="K174">
        <v>0</v>
      </c>
      <c r="L174">
        <v>0</v>
      </c>
      <c r="M174" t="str">
        <f>IF(OR(K174&gt;0, L174&gt;0), "Parent", "Not Parent")</f>
        <v>Not Parent</v>
      </c>
      <c r="N174" t="s">
        <v>188</v>
      </c>
      <c r="O174" s="8">
        <v>41916</v>
      </c>
      <c r="P174" s="9">
        <f>O174-N174</f>
        <v>231</v>
      </c>
      <c r="Q174">
        <v>19</v>
      </c>
      <c r="R174" s="9">
        <f>P174-Q174</f>
        <v>212</v>
      </c>
      <c r="S174" s="8">
        <f>O174-R174</f>
        <v>41704</v>
      </c>
      <c r="T174">
        <v>464</v>
      </c>
      <c r="U174">
        <v>151</v>
      </c>
      <c r="V174">
        <v>292</v>
      </c>
      <c r="W174">
        <v>65</v>
      </c>
      <c r="X174">
        <v>60</v>
      </c>
      <c r="Y174">
        <v>30</v>
      </c>
      <c r="Z174">
        <v>1062</v>
      </c>
      <c r="AA174">
        <f>Z174/P174</f>
        <v>4.5974025974025974</v>
      </c>
      <c r="AB174" s="11" t="s">
        <v>146</v>
      </c>
      <c r="AC174" t="s">
        <v>59</v>
      </c>
      <c r="AD174">
        <v>1</v>
      </c>
      <c r="AE174" t="str">
        <f>IF(AD174&gt;3, "Prefers Discount", "Discount Indifferent")</f>
        <v>Discount Indifferent</v>
      </c>
      <c r="AF174">
        <v>4</v>
      </c>
      <c r="AG174">
        <v>8</v>
      </c>
      <c r="AH174">
        <v>3</v>
      </c>
      <c r="AI174" t="str">
        <f>INDEX($AF$1:$AH$1,MATCH(MAX(AF174:AH174),AF174:AH174,0))</f>
        <v>Web_Orders</v>
      </c>
      <c r="AJ174">
        <v>4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f>SUM(AK174:AO174)</f>
        <v>1</v>
      </c>
      <c r="AQ174" t="str">
        <f>INDEX($AK$1:$AO$1,MATCH(MAX(AK174:AO174),AK174:AO174,0))</f>
        <v>Converted_on_Camp5</v>
      </c>
      <c r="AR174">
        <v>1</v>
      </c>
      <c r="AS174" t="str">
        <f>IF(OR(AK174&gt;0, AL174&gt;0, AM174&gt;0, AN174&gt;0, AO174&gt;0), "Converted", "Not Converted")</f>
        <v>Converted</v>
      </c>
      <c r="AT174">
        <v>0</v>
      </c>
      <c r="AU174">
        <v>3</v>
      </c>
      <c r="AV174">
        <v>11</v>
      </c>
      <c r="AW174">
        <f>IF(Z174&gt;607, 4, 0)</f>
        <v>4</v>
      </c>
      <c r="AX174">
        <f>IF(AA174&gt;1.6588, 3, 0)</f>
        <v>3</v>
      </c>
      <c r="AY174">
        <f>IF(P174&gt;401, 2, 0)</f>
        <v>0</v>
      </c>
      <c r="AZ174">
        <f>IF(I174&gt;52915.77, 1, 0)</f>
        <v>1</v>
      </c>
      <c r="BA174">
        <f>SUM(AW174:AZ174)</f>
        <v>8</v>
      </c>
      <c r="BB174" t="str">
        <f>VLOOKUP(BA174,'Standard Deviations'!$L$1:$M$11,2,TRUE)</f>
        <v>Platinum</v>
      </c>
    </row>
    <row r="175" spans="1:54">
      <c r="A175">
        <v>10548</v>
      </c>
      <c r="B175">
        <v>1995</v>
      </c>
      <c r="C175">
        <f>2024-B175</f>
        <v>29</v>
      </c>
      <c r="D175" t="str">
        <f>VLOOKUP(B175,Reference!$A$1:$B$125, 2)</f>
        <v>Gen Z</v>
      </c>
      <c r="E175" t="s">
        <v>54</v>
      </c>
      <c r="F175" t="str">
        <f>IF(E175="High School", "No College", "College")</f>
        <v>College</v>
      </c>
      <c r="G175" t="s">
        <v>60</v>
      </c>
      <c r="H175">
        <v>71163</v>
      </c>
      <c r="I175">
        <v>71163</v>
      </c>
      <c r="J175" s="4" t="s">
        <v>61</v>
      </c>
      <c r="K175">
        <v>0</v>
      </c>
      <c r="L175">
        <v>0</v>
      </c>
      <c r="M175" t="str">
        <f>IF(OR(K175&gt;0, L175&gt;0), "Parent", "Not Parent")</f>
        <v>Not Parent</v>
      </c>
      <c r="N175" t="s">
        <v>189</v>
      </c>
      <c r="O175" s="8">
        <v>41916</v>
      </c>
      <c r="P175" s="9">
        <f>O175-N175</f>
        <v>209</v>
      </c>
      <c r="Q175">
        <v>30</v>
      </c>
      <c r="R175" s="9">
        <f>P175-Q175</f>
        <v>179</v>
      </c>
      <c r="S175" s="8">
        <f>O175-R175</f>
        <v>41737</v>
      </c>
      <c r="T175">
        <v>283</v>
      </c>
      <c r="U175">
        <v>17</v>
      </c>
      <c r="V175">
        <v>372</v>
      </c>
      <c r="W175">
        <v>138</v>
      </c>
      <c r="X175">
        <v>106</v>
      </c>
      <c r="Y175">
        <v>44</v>
      </c>
      <c r="Z175">
        <v>960</v>
      </c>
      <c r="AA175">
        <f>Z175/P175</f>
        <v>4.5933014354066986</v>
      </c>
      <c r="AB175" s="11" t="s">
        <v>146</v>
      </c>
      <c r="AC175" t="s">
        <v>59</v>
      </c>
      <c r="AD175">
        <v>1</v>
      </c>
      <c r="AE175" t="str">
        <f>IF(AD175&gt;3, "Prefers Discount", "Discount Indifferent")</f>
        <v>Discount Indifferent</v>
      </c>
      <c r="AF175">
        <v>12</v>
      </c>
      <c r="AG175">
        <v>3</v>
      </c>
      <c r="AH175">
        <v>8</v>
      </c>
      <c r="AI175" t="str">
        <f>INDEX($AF$1:$AH$1,MATCH(MAX(AF175:AH175),AF175:AH175,0))</f>
        <v>Store_Orders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f>SUM(AK175:AO175)</f>
        <v>0</v>
      </c>
      <c r="AQ175" t="s">
        <v>67</v>
      </c>
      <c r="AR175">
        <v>0</v>
      </c>
      <c r="AS175" t="str">
        <f>IF(OR(AK175&gt;0, AL175&gt;0, AM175&gt;0, AN175&gt;0, AO175&gt;0), "Converted", "Not Converted")</f>
        <v>Not Converted</v>
      </c>
      <c r="AT175">
        <v>0</v>
      </c>
      <c r="AU175">
        <v>3</v>
      </c>
      <c r="AV175">
        <v>11</v>
      </c>
      <c r="AW175">
        <f>IF(Z175&gt;607, 4, 0)</f>
        <v>4</v>
      </c>
      <c r="AX175">
        <f>IF(AA175&gt;1.6588, 3, 0)</f>
        <v>3</v>
      </c>
      <c r="AY175">
        <f>IF(P175&gt;401, 2, 0)</f>
        <v>0</v>
      </c>
      <c r="AZ175">
        <f>IF(I175&gt;52915.77, 1, 0)</f>
        <v>1</v>
      </c>
      <c r="BA175">
        <f>SUM(AW175:AZ175)</f>
        <v>8</v>
      </c>
      <c r="BB175" t="str">
        <f>VLOOKUP(BA175,'Standard Deviations'!$L$1:$M$11,2,TRUE)</f>
        <v>Platinum</v>
      </c>
    </row>
    <row r="176" spans="1:54">
      <c r="A176">
        <v>500</v>
      </c>
      <c r="B176">
        <v>1977</v>
      </c>
      <c r="C176">
        <f>2024-B176</f>
        <v>47</v>
      </c>
      <c r="D176" t="str">
        <f>VLOOKUP(B176,Reference!$A$1:$B$125, 2)</f>
        <v>Gen X</v>
      </c>
      <c r="E176" t="s">
        <v>54</v>
      </c>
      <c r="F176" t="str">
        <f>IF(E176="High School", "No College", "College")</f>
        <v>College</v>
      </c>
      <c r="G176" t="s">
        <v>65</v>
      </c>
      <c r="H176">
        <v>96876</v>
      </c>
      <c r="I176">
        <v>96876</v>
      </c>
      <c r="J176" t="s">
        <v>101</v>
      </c>
      <c r="K176">
        <v>0</v>
      </c>
      <c r="L176">
        <v>0</v>
      </c>
      <c r="M176" t="str">
        <f>IF(OR(K176&gt;0, L176&gt;0), "Parent", "Not Parent")</f>
        <v>Not Parent</v>
      </c>
      <c r="N176" t="s">
        <v>190</v>
      </c>
      <c r="O176" s="8">
        <v>41916</v>
      </c>
      <c r="P176" s="9">
        <f>O176-N176</f>
        <v>424</v>
      </c>
      <c r="Q176">
        <v>79</v>
      </c>
      <c r="R176" s="9">
        <f>P176-Q176</f>
        <v>345</v>
      </c>
      <c r="S176" s="8">
        <f>O176-R176</f>
        <v>41571</v>
      </c>
      <c r="T176">
        <v>908</v>
      </c>
      <c r="U176">
        <v>43</v>
      </c>
      <c r="V176">
        <v>735</v>
      </c>
      <c r="W176">
        <v>40</v>
      </c>
      <c r="X176">
        <v>194</v>
      </c>
      <c r="Y176">
        <v>21</v>
      </c>
      <c r="Z176">
        <v>1941</v>
      </c>
      <c r="AA176">
        <f>Z176/P176</f>
        <v>4.5778301886792452</v>
      </c>
      <c r="AB176" s="14" t="s">
        <v>146</v>
      </c>
      <c r="AC176" s="13" t="s">
        <v>63</v>
      </c>
      <c r="AD176">
        <v>1</v>
      </c>
      <c r="AE176" t="str">
        <f>IF(AD176&gt;3, "Prefers Discount", "Discount Indifferent")</f>
        <v>Discount Indifferent</v>
      </c>
      <c r="AF176">
        <v>9</v>
      </c>
      <c r="AG176">
        <v>7</v>
      </c>
      <c r="AH176">
        <v>7</v>
      </c>
      <c r="AI176" t="str">
        <f>INDEX($AF$1:$AH$1,MATCH(MAX(AF176:AH176),AF176:AH176,0))</f>
        <v>Store_Orders</v>
      </c>
      <c r="AJ176">
        <v>2</v>
      </c>
      <c r="AK176">
        <v>1</v>
      </c>
      <c r="AL176">
        <v>0</v>
      </c>
      <c r="AM176">
        <v>0</v>
      </c>
      <c r="AN176">
        <v>1</v>
      </c>
      <c r="AO176">
        <v>1</v>
      </c>
      <c r="AP176">
        <f>SUM(AK176:AO176)</f>
        <v>3</v>
      </c>
      <c r="AQ176" t="str">
        <f>INDEX($AK$1:$AO$1,MATCH(MAX(AK176:AO176),AK176:AO176,0))</f>
        <v>Converted_on_Camp1</v>
      </c>
      <c r="AR176">
        <v>1</v>
      </c>
      <c r="AS176" t="str">
        <f>IF(OR(AK176&gt;0, AL176&gt;0, AM176&gt;0, AN176&gt;0, AO176&gt;0), "Converted", "Not Converted")</f>
        <v>Converted</v>
      </c>
      <c r="AT176">
        <v>0</v>
      </c>
      <c r="AU176">
        <v>3</v>
      </c>
      <c r="AV176">
        <v>11</v>
      </c>
      <c r="AW176">
        <f>IF(Z176&gt;607, 4, 0)</f>
        <v>4</v>
      </c>
      <c r="AX176">
        <f>IF(AA176&gt;1.6588, 3, 0)</f>
        <v>3</v>
      </c>
      <c r="AY176">
        <f>IF(P176&gt;401, 2, 0)</f>
        <v>2</v>
      </c>
      <c r="AZ176">
        <f>IF(I176&gt;52915.77, 1, 0)</f>
        <v>1</v>
      </c>
      <c r="BA176">
        <f>SUM(AW176:AZ176)</f>
        <v>10</v>
      </c>
      <c r="BB176" t="str">
        <f>VLOOKUP(BA176,'Standard Deviations'!$L$1:$M$11,2,TRUE)</f>
        <v>Diamond</v>
      </c>
    </row>
    <row r="177" spans="1:54">
      <c r="A177">
        <v>10150</v>
      </c>
      <c r="B177">
        <v>1961</v>
      </c>
      <c r="C177">
        <f>2024-B177</f>
        <v>63</v>
      </c>
      <c r="D177" t="str">
        <f>VLOOKUP(B177,Reference!$A$1:$B$125, 2)</f>
        <v>Boomers</v>
      </c>
      <c r="E177" t="s">
        <v>54</v>
      </c>
      <c r="F177" t="str">
        <f>IF(E177="High School", "No College", "College")</f>
        <v>College</v>
      </c>
      <c r="G177" t="s">
        <v>60</v>
      </c>
      <c r="H177">
        <v>86429</v>
      </c>
      <c r="I177">
        <v>86429</v>
      </c>
      <c r="J177" s="4" t="s">
        <v>56</v>
      </c>
      <c r="K177">
        <v>0</v>
      </c>
      <c r="L177">
        <v>0</v>
      </c>
      <c r="M177" t="str">
        <f>IF(OR(K177&gt;0, L177&gt;0), "Parent", "Not Parent")</f>
        <v>Not Parent</v>
      </c>
      <c r="N177" t="s">
        <v>191</v>
      </c>
      <c r="O177" s="8">
        <v>41916</v>
      </c>
      <c r="P177" s="9">
        <f>O177-N177</f>
        <v>317</v>
      </c>
      <c r="Q177">
        <v>10</v>
      </c>
      <c r="R177" s="9">
        <f>P177-Q177</f>
        <v>307</v>
      </c>
      <c r="S177" s="8">
        <f>O177-R177</f>
        <v>41609</v>
      </c>
      <c r="T177">
        <v>464</v>
      </c>
      <c r="U177">
        <v>28</v>
      </c>
      <c r="V177">
        <v>873</v>
      </c>
      <c r="W177">
        <v>29</v>
      </c>
      <c r="X177">
        <v>18</v>
      </c>
      <c r="Y177">
        <v>37</v>
      </c>
      <c r="Z177">
        <v>1449</v>
      </c>
      <c r="AA177">
        <f>Z177/P177</f>
        <v>4.5709779179810726</v>
      </c>
      <c r="AB177" s="11" t="s">
        <v>146</v>
      </c>
      <c r="AC177" t="s">
        <v>59</v>
      </c>
      <c r="AD177">
        <v>0</v>
      </c>
      <c r="AE177" t="str">
        <f>IF(AD177&gt;3, "Prefers Discount", "Discount Indifferent")</f>
        <v>Discount Indifferent</v>
      </c>
      <c r="AF177">
        <v>7</v>
      </c>
      <c r="AG177">
        <v>7</v>
      </c>
      <c r="AH177">
        <v>4</v>
      </c>
      <c r="AI177" t="str">
        <f>INDEX($AF$1:$AH$1,MATCH(MAX(AF177:AH177),AF177:AH177,0))</f>
        <v>Store_Orders</v>
      </c>
      <c r="AJ177">
        <v>2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f>SUM(AK177:AO177)</f>
        <v>1</v>
      </c>
      <c r="AQ177" t="str">
        <f>INDEX($AK$1:$AO$1,MATCH(MAX(AK177:AO177),AK177:AO177,0))</f>
        <v>Converted_on_Camp1</v>
      </c>
      <c r="AR177">
        <v>1</v>
      </c>
      <c r="AS177" t="str">
        <f>IF(OR(AK177&gt;0, AL177&gt;0, AM177&gt;0, AN177&gt;0, AO177&gt;0), "Converted", "Not Converted")</f>
        <v>Converted</v>
      </c>
      <c r="AT177">
        <v>0</v>
      </c>
      <c r="AU177">
        <v>3</v>
      </c>
      <c r="AV177">
        <v>11</v>
      </c>
      <c r="AW177">
        <f>IF(Z177&gt;607, 4, 0)</f>
        <v>4</v>
      </c>
      <c r="AX177">
        <f>IF(AA177&gt;1.6588, 3, 0)</f>
        <v>3</v>
      </c>
      <c r="AY177">
        <f>IF(P177&gt;401, 2, 0)</f>
        <v>0</v>
      </c>
      <c r="AZ177">
        <f>IF(I177&gt;52915.77, 1, 0)</f>
        <v>1</v>
      </c>
      <c r="BA177">
        <f>SUM(AW177:AZ177)</f>
        <v>8</v>
      </c>
      <c r="BB177" t="str">
        <f>VLOOKUP(BA177,'Standard Deviations'!$L$1:$M$11,2,TRUE)</f>
        <v>Platinum</v>
      </c>
    </row>
    <row r="178" spans="1:54">
      <c r="A178">
        <v>4769</v>
      </c>
      <c r="B178">
        <v>1977</v>
      </c>
      <c r="C178">
        <f>2024-B178</f>
        <v>47</v>
      </c>
      <c r="D178" t="str">
        <f>VLOOKUP(B178,Reference!$A$1:$B$125, 2)</f>
        <v>Gen X</v>
      </c>
      <c r="E178" t="s">
        <v>64</v>
      </c>
      <c r="F178" t="str">
        <f>IF(E178="High School", "No College", "College")</f>
        <v>College</v>
      </c>
      <c r="G178" t="s">
        <v>65</v>
      </c>
      <c r="H178">
        <v>57954</v>
      </c>
      <c r="I178">
        <v>57954</v>
      </c>
      <c r="J178" s="4" t="s">
        <v>61</v>
      </c>
      <c r="K178">
        <v>1</v>
      </c>
      <c r="L178">
        <v>1</v>
      </c>
      <c r="M178" t="str">
        <f>IF(OR(K178&gt;0, L178&gt;0), "Parent", "Not Parent")</f>
        <v>Parent</v>
      </c>
      <c r="N178" t="s">
        <v>121</v>
      </c>
      <c r="O178" s="8">
        <v>41916</v>
      </c>
      <c r="P178" s="9">
        <f>O178-N178</f>
        <v>108</v>
      </c>
      <c r="Q178">
        <v>52</v>
      </c>
      <c r="R178" s="9">
        <f>P178-Q178</f>
        <v>56</v>
      </c>
      <c r="S178" s="8">
        <f>O178-R178</f>
        <v>41860</v>
      </c>
      <c r="T178">
        <v>456</v>
      </c>
      <c r="U178">
        <v>4</v>
      </c>
      <c r="V178">
        <v>24</v>
      </c>
      <c r="W178">
        <v>0</v>
      </c>
      <c r="X178">
        <v>0</v>
      </c>
      <c r="Y178">
        <v>9</v>
      </c>
      <c r="Z178">
        <v>493</v>
      </c>
      <c r="AA178">
        <f>Z178/P178</f>
        <v>4.5648148148148149</v>
      </c>
      <c r="AB178" s="14" t="s">
        <v>146</v>
      </c>
      <c r="AC178" s="13" t="s">
        <v>63</v>
      </c>
      <c r="AD178">
        <v>7</v>
      </c>
      <c r="AE178" t="str">
        <f>IF(AD178&gt;3, "Prefers Discount", "Discount Indifferent")</f>
        <v>Prefers Discount</v>
      </c>
      <c r="AF178">
        <v>6</v>
      </c>
      <c r="AG178">
        <v>8</v>
      </c>
      <c r="AH178">
        <v>2</v>
      </c>
      <c r="AI178" t="str">
        <f>INDEX($AF$1:$AH$1,MATCH(MAX(AF178:AH178),AF178:AH178,0))</f>
        <v>Web_Orders</v>
      </c>
      <c r="AJ178">
        <v>7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f>SUM(AK178:AO178)</f>
        <v>1</v>
      </c>
      <c r="AQ178" t="str">
        <f>INDEX($AK$1:$AO$1,MATCH(MAX(AK178:AO178),AK178:AO178,0))</f>
        <v>Converted_on_Camp4</v>
      </c>
      <c r="AR178">
        <v>1</v>
      </c>
      <c r="AS178" t="str">
        <f>IF(OR(AK178&gt;0, AL178&gt;0, AM178&gt;0, AN178&gt;0, AO178&gt;0), "Converted", "Not Converted")</f>
        <v>Converted</v>
      </c>
      <c r="AT178">
        <v>0</v>
      </c>
      <c r="AU178">
        <v>3</v>
      </c>
      <c r="AV178">
        <v>11</v>
      </c>
      <c r="AW178">
        <f>IF(Z178&gt;607, 4, 0)</f>
        <v>0</v>
      </c>
      <c r="AX178">
        <f>IF(AA178&gt;1.6588, 3, 0)</f>
        <v>3</v>
      </c>
      <c r="AY178">
        <f>IF(P178&gt;401, 2, 0)</f>
        <v>0</v>
      </c>
      <c r="AZ178">
        <f>IF(I178&gt;52915.77, 1, 0)</f>
        <v>1</v>
      </c>
      <c r="BA178">
        <f>SUM(AW178:AZ178)</f>
        <v>4</v>
      </c>
      <c r="BB178" t="str">
        <f>VLOOKUP(BA178,'Standard Deviations'!$L$1:$M$11,2,TRUE)</f>
        <v>Silver</v>
      </c>
    </row>
    <row r="179" spans="1:54">
      <c r="A179">
        <v>3924</v>
      </c>
      <c r="B179">
        <v>1965</v>
      </c>
      <c r="C179">
        <f>2024-B179</f>
        <v>59</v>
      </c>
      <c r="D179" t="str">
        <f>VLOOKUP(B179,Reference!$A$1:$B$125, 2)</f>
        <v>Gen X</v>
      </c>
      <c r="E179" t="s">
        <v>68</v>
      </c>
      <c r="F179" t="str">
        <f>IF(E179="High School", "No College", "College")</f>
        <v>College</v>
      </c>
      <c r="G179" t="s">
        <v>71</v>
      </c>
      <c r="H179">
        <v>57912</v>
      </c>
      <c r="I179">
        <v>57912</v>
      </c>
      <c r="J179" s="4" t="s">
        <v>61</v>
      </c>
      <c r="K179">
        <v>0</v>
      </c>
      <c r="L179">
        <v>1</v>
      </c>
      <c r="M179" t="str">
        <f>IF(OR(K179&gt;0, L179&gt;0), "Parent", "Not Parent")</f>
        <v>Parent</v>
      </c>
      <c r="N179" t="s">
        <v>94</v>
      </c>
      <c r="O179" s="8">
        <v>41916</v>
      </c>
      <c r="P179" s="9">
        <f>O179-N179</f>
        <v>201</v>
      </c>
      <c r="Q179">
        <v>34</v>
      </c>
      <c r="R179" s="9">
        <f>P179-Q179</f>
        <v>167</v>
      </c>
      <c r="S179" s="8">
        <f>O179-R179</f>
        <v>41749</v>
      </c>
      <c r="T179">
        <v>801</v>
      </c>
      <c r="U179">
        <v>0</v>
      </c>
      <c r="V179">
        <v>80</v>
      </c>
      <c r="W179">
        <v>0</v>
      </c>
      <c r="X179">
        <v>0</v>
      </c>
      <c r="Y179">
        <v>35</v>
      </c>
      <c r="Z179">
        <v>916</v>
      </c>
      <c r="AA179">
        <f>Z179/P179</f>
        <v>4.5572139303482588</v>
      </c>
      <c r="AB179" s="11" t="s">
        <v>146</v>
      </c>
      <c r="AC179" t="s">
        <v>59</v>
      </c>
      <c r="AD179">
        <v>5</v>
      </c>
      <c r="AE179" t="str">
        <f>IF(AD179&gt;3, "Prefers Discount", "Discount Indifferent")</f>
        <v>Prefers Discount</v>
      </c>
      <c r="AF179">
        <v>12</v>
      </c>
      <c r="AG179">
        <v>8</v>
      </c>
      <c r="AH179">
        <v>3</v>
      </c>
      <c r="AI179" t="str">
        <f>INDEX($AF$1:$AH$1,MATCH(MAX(AF179:AH179),AF179:AH179,0))</f>
        <v>Store_Orders</v>
      </c>
      <c r="AJ179">
        <v>5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f>SUM(AK179:AO179)</f>
        <v>1</v>
      </c>
      <c r="AQ179" t="str">
        <f>INDEX($AK$1:$AO$1,MATCH(MAX(AK179:AO179),AK179:AO179,0))</f>
        <v>Converted_on_Camp4</v>
      </c>
      <c r="AR179">
        <v>1</v>
      </c>
      <c r="AS179" t="str">
        <f>IF(OR(AK179&gt;0, AL179&gt;0, AM179&gt;0, AN179&gt;0, AO179&gt;0), "Converted", "Not Converted")</f>
        <v>Converted</v>
      </c>
      <c r="AT179">
        <v>0</v>
      </c>
      <c r="AU179">
        <v>3</v>
      </c>
      <c r="AV179">
        <v>11</v>
      </c>
      <c r="AW179">
        <f>IF(Z179&gt;607, 4, 0)</f>
        <v>4</v>
      </c>
      <c r="AX179">
        <f>IF(AA179&gt;1.6588, 3, 0)</f>
        <v>3</v>
      </c>
      <c r="AY179">
        <f>IF(P179&gt;401, 2, 0)</f>
        <v>0</v>
      </c>
      <c r="AZ179">
        <f>IF(I179&gt;52915.77, 1, 0)</f>
        <v>1</v>
      </c>
      <c r="BA179">
        <f>SUM(AW179:AZ179)</f>
        <v>8</v>
      </c>
      <c r="BB179" t="str">
        <f>VLOOKUP(BA179,'Standard Deviations'!$L$1:$M$11,2,TRUE)</f>
        <v>Platinum</v>
      </c>
    </row>
    <row r="180" spans="1:54">
      <c r="A180">
        <v>8492</v>
      </c>
      <c r="B180">
        <v>1978</v>
      </c>
      <c r="C180">
        <f>2024-B180</f>
        <v>46</v>
      </c>
      <c r="D180" t="str">
        <f>VLOOKUP(B180,Reference!$A$1:$B$125, 2)</f>
        <v>Gen X</v>
      </c>
      <c r="E180" t="s">
        <v>54</v>
      </c>
      <c r="F180" t="str">
        <f>IF(E180="High School", "No College", "College")</f>
        <v>College</v>
      </c>
      <c r="G180" t="s">
        <v>65</v>
      </c>
      <c r="H180">
        <v>75437</v>
      </c>
      <c r="I180">
        <v>75437</v>
      </c>
      <c r="J180" s="4" t="s">
        <v>56</v>
      </c>
      <c r="K180">
        <v>0</v>
      </c>
      <c r="L180">
        <v>0</v>
      </c>
      <c r="M180" t="str">
        <f>IF(OR(K180&gt;0, L180&gt;0), "Parent", "Not Parent")</f>
        <v>Not Parent</v>
      </c>
      <c r="N180" t="s">
        <v>192</v>
      </c>
      <c r="O180" s="8">
        <v>41916</v>
      </c>
      <c r="P180" s="9">
        <f>O180-N180</f>
        <v>329</v>
      </c>
      <c r="Q180">
        <v>25</v>
      </c>
      <c r="R180" s="9">
        <f>P180-Q180</f>
        <v>304</v>
      </c>
      <c r="S180" s="8">
        <f>O180-R180</f>
        <v>41612</v>
      </c>
      <c r="T180">
        <v>795</v>
      </c>
      <c r="U180">
        <v>0</v>
      </c>
      <c r="V180">
        <v>545</v>
      </c>
      <c r="W180">
        <v>95</v>
      </c>
      <c r="X180">
        <v>58</v>
      </c>
      <c r="Y180">
        <v>0</v>
      </c>
      <c r="Z180">
        <v>1493</v>
      </c>
      <c r="AA180">
        <f>Z180/P180</f>
        <v>4.5379939209726441</v>
      </c>
      <c r="AB180" s="11" t="s">
        <v>146</v>
      </c>
      <c r="AC180" t="s">
        <v>59</v>
      </c>
      <c r="AD180">
        <v>1</v>
      </c>
      <c r="AE180" t="str">
        <f>IF(AD180&gt;3, "Prefers Discount", "Discount Indifferent")</f>
        <v>Discount Indifferent</v>
      </c>
      <c r="AF180">
        <v>10</v>
      </c>
      <c r="AG180">
        <v>8</v>
      </c>
      <c r="AH180">
        <v>4</v>
      </c>
      <c r="AI180" t="str">
        <f>INDEX($AF$1:$AH$1,MATCH(MAX(AF180:AH180),AF180:AH180,0))</f>
        <v>Store_Orders</v>
      </c>
      <c r="AJ180">
        <v>6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f>SUM(AK180:AO180)</f>
        <v>1</v>
      </c>
      <c r="AQ180" t="str">
        <f>INDEX($AK$1:$AO$1,MATCH(MAX(AK180:AO180),AK180:AO180,0))</f>
        <v>Converted_on_Camp1</v>
      </c>
      <c r="AR180">
        <v>1</v>
      </c>
      <c r="AS180" t="str">
        <f>IF(OR(AK180&gt;0, AL180&gt;0, AM180&gt;0, AN180&gt;0, AO180&gt;0), "Converted", "Not Converted")</f>
        <v>Converted</v>
      </c>
      <c r="AT180">
        <v>0</v>
      </c>
      <c r="AU180">
        <v>3</v>
      </c>
      <c r="AV180">
        <v>11</v>
      </c>
      <c r="AW180">
        <f>IF(Z180&gt;607, 4, 0)</f>
        <v>4</v>
      </c>
      <c r="AX180">
        <f>IF(AA180&gt;1.6588, 3, 0)</f>
        <v>3</v>
      </c>
      <c r="AY180">
        <f>IF(P180&gt;401, 2, 0)</f>
        <v>0</v>
      </c>
      <c r="AZ180">
        <f>IF(I180&gt;52915.77, 1, 0)</f>
        <v>1</v>
      </c>
      <c r="BA180">
        <f>SUM(AW180:AZ180)</f>
        <v>8</v>
      </c>
      <c r="BB180" t="str">
        <f>VLOOKUP(BA180,'Standard Deviations'!$L$1:$M$11,2,TRUE)</f>
        <v>Platinum</v>
      </c>
    </row>
    <row r="181" spans="1:54">
      <c r="A181">
        <v>5547</v>
      </c>
      <c r="B181">
        <v>1982</v>
      </c>
      <c r="C181">
        <f>2024-B181</f>
        <v>42</v>
      </c>
      <c r="D181" t="str">
        <f>VLOOKUP(B181,Reference!$A$1:$B$125, 2)</f>
        <v>Millennials</v>
      </c>
      <c r="E181" t="s">
        <v>68</v>
      </c>
      <c r="F181" t="str">
        <f>IF(E181="High School", "No College", "College")</f>
        <v>College</v>
      </c>
      <c r="G181" t="s">
        <v>55</v>
      </c>
      <c r="H181">
        <v>84169</v>
      </c>
      <c r="I181">
        <v>84169</v>
      </c>
      <c r="J181" s="4" t="s">
        <v>56</v>
      </c>
      <c r="K181">
        <v>0</v>
      </c>
      <c r="L181">
        <v>0</v>
      </c>
      <c r="M181" t="str">
        <f>IF(OR(K181&gt;0, L181&gt;0), "Parent", "Not Parent")</f>
        <v>Not Parent</v>
      </c>
      <c r="N181" t="s">
        <v>193</v>
      </c>
      <c r="O181" s="8">
        <v>41916</v>
      </c>
      <c r="P181" s="9">
        <f>O181-N181</f>
        <v>423</v>
      </c>
      <c r="Q181">
        <v>9</v>
      </c>
      <c r="R181" s="9">
        <f>P181-Q181</f>
        <v>414</v>
      </c>
      <c r="S181" s="8">
        <f>O181-R181</f>
        <v>41502</v>
      </c>
      <c r="T181">
        <v>1478</v>
      </c>
      <c r="U181">
        <v>19</v>
      </c>
      <c r="V181">
        <v>403</v>
      </c>
      <c r="W181">
        <v>0</v>
      </c>
      <c r="X181">
        <v>19</v>
      </c>
      <c r="Y181">
        <v>0</v>
      </c>
      <c r="Z181">
        <v>1919</v>
      </c>
      <c r="AA181">
        <f>Z181/P181</f>
        <v>4.5366430260047279</v>
      </c>
      <c r="AB181" s="11" t="s">
        <v>146</v>
      </c>
      <c r="AC181" t="s">
        <v>59</v>
      </c>
      <c r="AD181">
        <v>1</v>
      </c>
      <c r="AE181" t="str">
        <f>IF(AD181&gt;3, "Prefers Discount", "Discount Indifferent")</f>
        <v>Discount Indifferent</v>
      </c>
      <c r="AF181">
        <v>6</v>
      </c>
      <c r="AG181">
        <v>7</v>
      </c>
      <c r="AH181">
        <v>6</v>
      </c>
      <c r="AI181" t="str">
        <f>INDEX($AF$1:$AH$1,MATCH(MAX(AF181:AH181),AF181:AH181,0))</f>
        <v>Web_Orders</v>
      </c>
      <c r="AJ181">
        <v>3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f>SUM(AK181:AO181)</f>
        <v>2</v>
      </c>
      <c r="AQ181" t="str">
        <f>INDEX($AK$1:$AO$1,MATCH(MAX(AK181:AO181),AK181:AO181,0))</f>
        <v>Converted_on_Camp4</v>
      </c>
      <c r="AR181">
        <v>1</v>
      </c>
      <c r="AS181" t="str">
        <f>IF(OR(AK181&gt;0, AL181&gt;0, AM181&gt;0, AN181&gt;0, AO181&gt;0), "Converted", "Not Converted")</f>
        <v>Converted</v>
      </c>
      <c r="AT181">
        <v>0</v>
      </c>
      <c r="AU181">
        <v>3</v>
      </c>
      <c r="AV181">
        <v>11</v>
      </c>
      <c r="AW181">
        <f>IF(Z181&gt;607, 4, 0)</f>
        <v>4</v>
      </c>
      <c r="AX181">
        <f>IF(AA181&gt;1.6588, 3, 0)</f>
        <v>3</v>
      </c>
      <c r="AY181">
        <f>IF(P181&gt;401, 2, 0)</f>
        <v>2</v>
      </c>
      <c r="AZ181">
        <f>IF(I181&gt;52915.77, 1, 0)</f>
        <v>1</v>
      </c>
      <c r="BA181">
        <f>SUM(AW181:AZ181)</f>
        <v>10</v>
      </c>
      <c r="BB181" t="str">
        <f>VLOOKUP(BA181,'Standard Deviations'!$L$1:$M$11,2,TRUE)</f>
        <v>Diamond</v>
      </c>
    </row>
    <row r="182" spans="1:54">
      <c r="A182">
        <v>8362</v>
      </c>
      <c r="B182">
        <v>1982</v>
      </c>
      <c r="C182">
        <f>2024-B182</f>
        <v>42</v>
      </c>
      <c r="D182" t="str">
        <f>VLOOKUP(B182,Reference!$A$1:$B$125, 2)</f>
        <v>Millennials</v>
      </c>
      <c r="E182" t="s">
        <v>68</v>
      </c>
      <c r="F182" t="str">
        <f>IF(E182="High School", "No College", "College")</f>
        <v>College</v>
      </c>
      <c r="G182" t="s">
        <v>55</v>
      </c>
      <c r="H182">
        <v>84169</v>
      </c>
      <c r="I182">
        <v>84169</v>
      </c>
      <c r="J182" s="4" t="s">
        <v>56</v>
      </c>
      <c r="K182">
        <v>0</v>
      </c>
      <c r="L182">
        <v>0</v>
      </c>
      <c r="M182" t="str">
        <f>IF(OR(K182&gt;0, L182&gt;0), "Parent", "Not Parent")</f>
        <v>Not Parent</v>
      </c>
      <c r="N182" t="s">
        <v>193</v>
      </c>
      <c r="O182" s="8">
        <v>41916</v>
      </c>
      <c r="P182" s="9">
        <f>O182-N182</f>
        <v>423</v>
      </c>
      <c r="Q182">
        <v>9</v>
      </c>
      <c r="R182" s="9">
        <f>P182-Q182</f>
        <v>414</v>
      </c>
      <c r="S182" s="8">
        <f>O182-R182</f>
        <v>41502</v>
      </c>
      <c r="T182">
        <v>1478</v>
      </c>
      <c r="U182">
        <v>19</v>
      </c>
      <c r="V182">
        <v>403</v>
      </c>
      <c r="W182">
        <v>0</v>
      </c>
      <c r="X182">
        <v>19</v>
      </c>
      <c r="Y182">
        <v>0</v>
      </c>
      <c r="Z182">
        <v>1919</v>
      </c>
      <c r="AA182">
        <f>Z182/P182</f>
        <v>4.5366430260047279</v>
      </c>
      <c r="AB182" s="11" t="s">
        <v>146</v>
      </c>
      <c r="AC182" t="s">
        <v>59</v>
      </c>
      <c r="AD182">
        <v>1</v>
      </c>
      <c r="AE182" t="str">
        <f>IF(AD182&gt;3, "Prefers Discount", "Discount Indifferent")</f>
        <v>Discount Indifferent</v>
      </c>
      <c r="AF182">
        <v>6</v>
      </c>
      <c r="AG182">
        <v>7</v>
      </c>
      <c r="AH182">
        <v>6</v>
      </c>
      <c r="AI182" t="str">
        <f>INDEX($AF$1:$AH$1,MATCH(MAX(AF182:AH182),AF182:AH182,0))</f>
        <v>Web_Orders</v>
      </c>
      <c r="AJ182">
        <v>3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f>SUM(AK182:AO182)</f>
        <v>2</v>
      </c>
      <c r="AQ182" t="str">
        <f>INDEX($AK$1:$AO$1,MATCH(MAX(AK182:AO182),AK182:AO182,0))</f>
        <v>Converted_on_Camp4</v>
      </c>
      <c r="AR182">
        <v>1</v>
      </c>
      <c r="AS182" t="str">
        <f>IF(OR(AK182&gt;0, AL182&gt;0, AM182&gt;0, AN182&gt;0, AO182&gt;0), "Converted", "Not Converted")</f>
        <v>Converted</v>
      </c>
      <c r="AT182">
        <v>0</v>
      </c>
      <c r="AU182">
        <v>3</v>
      </c>
      <c r="AV182">
        <v>11</v>
      </c>
      <c r="AW182">
        <f>IF(Z182&gt;607, 4, 0)</f>
        <v>4</v>
      </c>
      <c r="AX182">
        <f>IF(AA182&gt;1.6588, 3, 0)</f>
        <v>3</v>
      </c>
      <c r="AY182">
        <f>IF(P182&gt;401, 2, 0)</f>
        <v>2</v>
      </c>
      <c r="AZ182">
        <f>IF(I182&gt;52915.77, 1, 0)</f>
        <v>1</v>
      </c>
      <c r="BA182">
        <f>SUM(AW182:AZ182)</f>
        <v>10</v>
      </c>
      <c r="BB182" t="str">
        <f>VLOOKUP(BA182,'Standard Deviations'!$L$1:$M$11,2,TRUE)</f>
        <v>Diamond</v>
      </c>
    </row>
    <row r="183" spans="1:54">
      <c r="A183">
        <v>5758</v>
      </c>
      <c r="B183">
        <v>1982</v>
      </c>
      <c r="C183">
        <f>2024-B183</f>
        <v>42</v>
      </c>
      <c r="D183" t="str">
        <f>VLOOKUP(B183,Reference!$A$1:$B$125, 2)</f>
        <v>Millennials</v>
      </c>
      <c r="E183" t="s">
        <v>54</v>
      </c>
      <c r="F183" t="str">
        <f>IF(E183="High School", "No College", "College")</f>
        <v>College</v>
      </c>
      <c r="G183" t="s">
        <v>55</v>
      </c>
      <c r="H183">
        <v>65169</v>
      </c>
      <c r="I183">
        <v>65169</v>
      </c>
      <c r="J183" s="4" t="s">
        <v>61</v>
      </c>
      <c r="K183">
        <v>0</v>
      </c>
      <c r="L183">
        <v>0</v>
      </c>
      <c r="M183" t="str">
        <f>IF(OR(K183&gt;0, L183&gt;0), "Parent", "Not Parent")</f>
        <v>Not Parent</v>
      </c>
      <c r="N183" t="s">
        <v>194</v>
      </c>
      <c r="O183" s="8">
        <v>41916</v>
      </c>
      <c r="P183" s="9">
        <f>O183-N183</f>
        <v>263</v>
      </c>
      <c r="Q183">
        <v>23</v>
      </c>
      <c r="R183" s="9">
        <f>P183-Q183</f>
        <v>240</v>
      </c>
      <c r="S183" s="8">
        <f>O183-R183</f>
        <v>41676</v>
      </c>
      <c r="T183">
        <v>1074</v>
      </c>
      <c r="U183">
        <v>0</v>
      </c>
      <c r="V183">
        <v>69</v>
      </c>
      <c r="W183">
        <v>0</v>
      </c>
      <c r="X183">
        <v>0</v>
      </c>
      <c r="Y183">
        <v>46</v>
      </c>
      <c r="Z183">
        <v>1189</v>
      </c>
      <c r="AA183">
        <f>Z183/P183</f>
        <v>4.5209125475285168</v>
      </c>
      <c r="AB183" s="11" t="s">
        <v>146</v>
      </c>
      <c r="AC183" t="s">
        <v>59</v>
      </c>
      <c r="AD183">
        <v>1</v>
      </c>
      <c r="AE183" t="str">
        <f>IF(AD183&gt;3, "Prefers Discount", "Discount Indifferent")</f>
        <v>Discount Indifferent</v>
      </c>
      <c r="AF183">
        <v>13</v>
      </c>
      <c r="AG183">
        <v>10</v>
      </c>
      <c r="AH183">
        <v>4</v>
      </c>
      <c r="AI183" t="str">
        <f>INDEX($AF$1:$AH$1,MATCH(MAX(AF183:AH183),AF183:AH183,0))</f>
        <v>Store_Orders</v>
      </c>
      <c r="AJ183">
        <v>6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f>SUM(AK183:AO183)</f>
        <v>4</v>
      </c>
      <c r="AQ183" t="str">
        <f>INDEX($AK$1:$AO$1,MATCH(MAX(AK183:AO183),AK183:AO183,0))</f>
        <v>Converted_on_Camp1</v>
      </c>
      <c r="AR183">
        <v>1</v>
      </c>
      <c r="AS183" t="str">
        <f>IF(OR(AK183&gt;0, AL183&gt;0, AM183&gt;0, AN183&gt;0, AO183&gt;0), "Converted", "Not Converted")</f>
        <v>Converted</v>
      </c>
      <c r="AT183">
        <v>0</v>
      </c>
      <c r="AU183">
        <v>3</v>
      </c>
      <c r="AV183">
        <v>11</v>
      </c>
      <c r="AW183">
        <f>IF(Z183&gt;607, 4, 0)</f>
        <v>4</v>
      </c>
      <c r="AX183">
        <f>IF(AA183&gt;1.6588, 3, 0)</f>
        <v>3</v>
      </c>
      <c r="AY183">
        <f>IF(P183&gt;401, 2, 0)</f>
        <v>0</v>
      </c>
      <c r="AZ183">
        <f>IF(I183&gt;52915.77, 1, 0)</f>
        <v>1</v>
      </c>
      <c r="BA183">
        <f>SUM(AW183:AZ183)</f>
        <v>8</v>
      </c>
      <c r="BB183" t="str">
        <f>VLOOKUP(BA183,'Standard Deviations'!$L$1:$M$11,2,TRUE)</f>
        <v>Platinum</v>
      </c>
    </row>
    <row r="184" spans="1:54">
      <c r="A184">
        <v>10972</v>
      </c>
      <c r="B184">
        <v>1949</v>
      </c>
      <c r="C184">
        <f>2024-B184</f>
        <v>75</v>
      </c>
      <c r="D184" t="str">
        <f>VLOOKUP(B184,Reference!$A$1:$B$125, 2)</f>
        <v>Boomers</v>
      </c>
      <c r="E184" t="s">
        <v>54</v>
      </c>
      <c r="F184" t="str">
        <f>IF(E184="High School", "No College", "College")</f>
        <v>College</v>
      </c>
      <c r="G184" t="s">
        <v>89</v>
      </c>
      <c r="H184">
        <v>72298</v>
      </c>
      <c r="I184">
        <v>72298</v>
      </c>
      <c r="J184" s="4" t="s">
        <v>61</v>
      </c>
      <c r="K184">
        <v>0</v>
      </c>
      <c r="L184">
        <v>0</v>
      </c>
      <c r="M184" t="str">
        <f>IF(OR(K184&gt;0, L184&gt;0), "Parent", "Not Parent")</f>
        <v>Not Parent</v>
      </c>
      <c r="N184" t="s">
        <v>81</v>
      </c>
      <c r="O184" s="8">
        <v>41916</v>
      </c>
      <c r="P184" s="9">
        <f>O184-N184</f>
        <v>208</v>
      </c>
      <c r="Q184">
        <v>52</v>
      </c>
      <c r="R184" s="9">
        <f>P184-Q184</f>
        <v>156</v>
      </c>
      <c r="S184" s="8">
        <f>O184-R184</f>
        <v>41760</v>
      </c>
      <c r="T184">
        <v>625</v>
      </c>
      <c r="U184">
        <v>35</v>
      </c>
      <c r="V184">
        <v>169</v>
      </c>
      <c r="W184">
        <v>58</v>
      </c>
      <c r="X184">
        <v>17</v>
      </c>
      <c r="Y184">
        <v>35</v>
      </c>
      <c r="Z184">
        <v>939</v>
      </c>
      <c r="AA184">
        <f>Z184/P184</f>
        <v>4.5144230769230766</v>
      </c>
      <c r="AB184" s="14" t="s">
        <v>146</v>
      </c>
      <c r="AC184" s="13" t="s">
        <v>63</v>
      </c>
      <c r="AD184">
        <v>1</v>
      </c>
      <c r="AE184" t="str">
        <f>IF(AD184&gt;3, "Prefers Discount", "Discount Indifferent")</f>
        <v>Discount Indifferent</v>
      </c>
      <c r="AF184">
        <v>6</v>
      </c>
      <c r="AG184">
        <v>4</v>
      </c>
      <c r="AH184">
        <v>3</v>
      </c>
      <c r="AI184" t="str">
        <f>INDEX($AF$1:$AH$1,MATCH(MAX(AF184:AH184),AF184:AH184,0))</f>
        <v>Store_Orders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f>SUM(AK184:AO184)</f>
        <v>2</v>
      </c>
      <c r="AQ184" t="str">
        <f>INDEX($AK$1:$AO$1,MATCH(MAX(AK184:AO184),AK184:AO184,0))</f>
        <v>Converted_on_Camp4</v>
      </c>
      <c r="AR184">
        <v>1</v>
      </c>
      <c r="AS184" t="str">
        <f>IF(OR(AK184&gt;0, AL184&gt;0, AM184&gt;0, AN184&gt;0, AO184&gt;0), "Converted", "Not Converted")</f>
        <v>Converted</v>
      </c>
      <c r="AT184">
        <v>0</v>
      </c>
      <c r="AU184">
        <v>3</v>
      </c>
      <c r="AV184">
        <v>11</v>
      </c>
      <c r="AW184">
        <f>IF(Z184&gt;607, 4, 0)</f>
        <v>4</v>
      </c>
      <c r="AX184">
        <f>IF(AA184&gt;1.6588, 3, 0)</f>
        <v>3</v>
      </c>
      <c r="AY184">
        <f>IF(P184&gt;401, 2, 0)</f>
        <v>0</v>
      </c>
      <c r="AZ184">
        <f>IF(I184&gt;52915.77, 1, 0)</f>
        <v>1</v>
      </c>
      <c r="BA184">
        <f>SUM(AW184:AZ184)</f>
        <v>8</v>
      </c>
      <c r="BB184" t="str">
        <f>VLOOKUP(BA184,'Standard Deviations'!$L$1:$M$11,2,TRUE)</f>
        <v>Platinum</v>
      </c>
    </row>
    <row r="185" spans="1:54">
      <c r="A185">
        <v>4501</v>
      </c>
      <c r="B185">
        <v>1965</v>
      </c>
      <c r="C185">
        <f>2024-B185</f>
        <v>59</v>
      </c>
      <c r="D185" t="str">
        <f>VLOOKUP(B185,Reference!$A$1:$B$125, 2)</f>
        <v>Gen X</v>
      </c>
      <c r="E185" t="s">
        <v>64</v>
      </c>
      <c r="F185" t="str">
        <f>IF(E185="High School", "No College", "College")</f>
        <v>College</v>
      </c>
      <c r="G185" t="s">
        <v>60</v>
      </c>
      <c r="H185">
        <v>69882</v>
      </c>
      <c r="I185">
        <v>69882</v>
      </c>
      <c r="J185" s="4" t="s">
        <v>61</v>
      </c>
      <c r="K185">
        <v>0</v>
      </c>
      <c r="L185">
        <v>0</v>
      </c>
      <c r="M185" t="str">
        <f>IF(OR(K185&gt;0, L185&gt;0), "Parent", "Not Parent")</f>
        <v>Not Parent</v>
      </c>
      <c r="N185" t="s">
        <v>195</v>
      </c>
      <c r="O185" s="8">
        <v>41916</v>
      </c>
      <c r="P185" s="9">
        <f>O185-N185</f>
        <v>328</v>
      </c>
      <c r="Q185">
        <v>94</v>
      </c>
      <c r="R185" s="9">
        <f>P185-Q185</f>
        <v>234</v>
      </c>
      <c r="S185" s="8">
        <f>O185-R185</f>
        <v>41682</v>
      </c>
      <c r="T185">
        <v>292</v>
      </c>
      <c r="U185">
        <v>127</v>
      </c>
      <c r="V185">
        <v>635</v>
      </c>
      <c r="W185">
        <v>132</v>
      </c>
      <c r="X185">
        <v>127</v>
      </c>
      <c r="Y185">
        <v>165</v>
      </c>
      <c r="Z185">
        <v>1478</v>
      </c>
      <c r="AA185">
        <f>Z185/P185</f>
        <v>4.5060975609756095</v>
      </c>
      <c r="AB185" s="14" t="s">
        <v>146</v>
      </c>
      <c r="AC185" s="13" t="s">
        <v>63</v>
      </c>
      <c r="AD185">
        <v>1</v>
      </c>
      <c r="AE185" t="str">
        <f>IF(AD185&gt;3, "Prefers Discount", "Discount Indifferent")</f>
        <v>Discount Indifferent</v>
      </c>
      <c r="AF185">
        <v>9</v>
      </c>
      <c r="AG185">
        <v>3</v>
      </c>
      <c r="AH185">
        <v>7</v>
      </c>
      <c r="AI185" t="str">
        <f>INDEX($AF$1:$AH$1,MATCH(MAX(AF185:AH185),AF185:AH185,0))</f>
        <v>Store_Orders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f>SUM(AK185:AO185)</f>
        <v>0</v>
      </c>
      <c r="AQ185" t="s">
        <v>67</v>
      </c>
      <c r="AR185">
        <v>0</v>
      </c>
      <c r="AS185" t="str">
        <f>IF(OR(AK185&gt;0, AL185&gt;0, AM185&gt;0, AN185&gt;0, AO185&gt;0), "Converted", "Not Converted")</f>
        <v>Not Converted</v>
      </c>
      <c r="AT185">
        <v>0</v>
      </c>
      <c r="AU185">
        <v>3</v>
      </c>
      <c r="AV185">
        <v>11</v>
      </c>
      <c r="AW185">
        <f>IF(Z185&gt;607, 4, 0)</f>
        <v>4</v>
      </c>
      <c r="AX185">
        <f>IF(AA185&gt;1.6588, 3, 0)</f>
        <v>3</v>
      </c>
      <c r="AY185">
        <f>IF(P185&gt;401, 2, 0)</f>
        <v>0</v>
      </c>
      <c r="AZ185">
        <f>IF(I185&gt;52915.77, 1, 0)</f>
        <v>1</v>
      </c>
      <c r="BA185">
        <f>SUM(AW185:AZ185)</f>
        <v>8</v>
      </c>
      <c r="BB185" t="str">
        <f>VLOOKUP(BA185,'Standard Deviations'!$L$1:$M$11,2,TRUE)</f>
        <v>Platinum</v>
      </c>
    </row>
    <row r="186" spans="1:54">
      <c r="A186">
        <v>11051</v>
      </c>
      <c r="B186">
        <v>1956</v>
      </c>
      <c r="C186">
        <f>2024-B186</f>
        <v>68</v>
      </c>
      <c r="D186" t="str">
        <f>VLOOKUP(B186,Reference!$A$1:$B$125, 2)</f>
        <v>Boomers</v>
      </c>
      <c r="E186" t="s">
        <v>68</v>
      </c>
      <c r="F186" t="str">
        <f>IF(E186="High School", "No College", "College")</f>
        <v>College</v>
      </c>
      <c r="G186" t="s">
        <v>65</v>
      </c>
      <c r="H186">
        <v>77376</v>
      </c>
      <c r="I186">
        <v>77376</v>
      </c>
      <c r="J186" s="4" t="s">
        <v>56</v>
      </c>
      <c r="K186">
        <v>1</v>
      </c>
      <c r="L186">
        <v>1</v>
      </c>
      <c r="M186" t="str">
        <f>IF(OR(K186&gt;0, L186&gt;0), "Parent", "Not Parent")</f>
        <v>Parent</v>
      </c>
      <c r="N186" t="s">
        <v>196</v>
      </c>
      <c r="O186" s="8">
        <v>41916</v>
      </c>
      <c r="P186" s="9">
        <f>O186-N186</f>
        <v>147</v>
      </c>
      <c r="Q186">
        <v>72</v>
      </c>
      <c r="R186" s="9">
        <f>P186-Q186</f>
        <v>75</v>
      </c>
      <c r="S186" s="8">
        <f>O186-R186</f>
        <v>41841</v>
      </c>
      <c r="T186">
        <v>492</v>
      </c>
      <c r="U186">
        <v>19</v>
      </c>
      <c r="V186">
        <v>110</v>
      </c>
      <c r="W186">
        <v>16</v>
      </c>
      <c r="X186">
        <v>12</v>
      </c>
      <c r="Y186">
        <v>12</v>
      </c>
      <c r="Z186">
        <v>661</v>
      </c>
      <c r="AA186">
        <f>Z186/P186</f>
        <v>4.4965986394557822</v>
      </c>
      <c r="AB186" s="14" t="s">
        <v>146</v>
      </c>
      <c r="AC186" s="13" t="s">
        <v>63</v>
      </c>
      <c r="AD186">
        <v>4</v>
      </c>
      <c r="AE186" t="str">
        <f>IF(AD186&gt;3, "Prefers Discount", "Discount Indifferent")</f>
        <v>Prefers Discount</v>
      </c>
      <c r="AF186">
        <v>10</v>
      </c>
      <c r="AG186">
        <v>6</v>
      </c>
      <c r="AH186">
        <v>3</v>
      </c>
      <c r="AI186" t="str">
        <f>INDEX($AF$1:$AH$1,MATCH(MAX(AF186:AH186),AF186:AH186,0))</f>
        <v>Store_Orders</v>
      </c>
      <c r="AJ186">
        <v>4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f>SUM(AK186:AO186)</f>
        <v>0</v>
      </c>
      <c r="AQ186" t="s">
        <v>67</v>
      </c>
      <c r="AR186">
        <v>0</v>
      </c>
      <c r="AS186" t="str">
        <f>IF(OR(AK186&gt;0, AL186&gt;0, AM186&gt;0, AN186&gt;0, AO186&gt;0), "Converted", "Not Converted")</f>
        <v>Not Converted</v>
      </c>
      <c r="AT186">
        <v>0</v>
      </c>
      <c r="AU186">
        <v>3</v>
      </c>
      <c r="AV186">
        <v>11</v>
      </c>
      <c r="AW186">
        <f>IF(Z186&gt;607, 4, 0)</f>
        <v>4</v>
      </c>
      <c r="AX186">
        <f>IF(AA186&gt;1.6588, 3, 0)</f>
        <v>3</v>
      </c>
      <c r="AY186">
        <f>IF(P186&gt;401, 2, 0)</f>
        <v>0</v>
      </c>
      <c r="AZ186">
        <f>IF(I186&gt;52915.77, 1, 0)</f>
        <v>1</v>
      </c>
      <c r="BA186">
        <f>SUM(AW186:AZ186)</f>
        <v>8</v>
      </c>
      <c r="BB186" t="str">
        <f>VLOOKUP(BA186,'Standard Deviations'!$L$1:$M$11,2,TRUE)</f>
        <v>Platinum</v>
      </c>
    </row>
    <row r="187" spans="1:54">
      <c r="A187">
        <v>9757</v>
      </c>
      <c r="B187">
        <v>1972</v>
      </c>
      <c r="C187">
        <f>2024-B187</f>
        <v>52</v>
      </c>
      <c r="D187" t="str">
        <f>VLOOKUP(B187,Reference!$A$1:$B$125, 2)</f>
        <v>Gen X</v>
      </c>
      <c r="E187" t="s">
        <v>54</v>
      </c>
      <c r="F187" t="str">
        <f>IF(E187="High School", "No College", "College")</f>
        <v>College</v>
      </c>
      <c r="G187" t="s">
        <v>65</v>
      </c>
      <c r="H187">
        <v>84906</v>
      </c>
      <c r="I187">
        <v>84906</v>
      </c>
      <c r="J187" s="4" t="s">
        <v>56</v>
      </c>
      <c r="K187">
        <v>0</v>
      </c>
      <c r="L187">
        <v>0</v>
      </c>
      <c r="M187" t="str">
        <f>IF(OR(K187&gt;0, L187&gt;0), "Parent", "Not Parent")</f>
        <v>Not Parent</v>
      </c>
      <c r="N187" t="s">
        <v>197</v>
      </c>
      <c r="O187" s="8">
        <v>41916</v>
      </c>
      <c r="P187" s="9">
        <f>O187-N187</f>
        <v>365</v>
      </c>
      <c r="Q187">
        <v>98</v>
      </c>
      <c r="R187" s="9">
        <f>P187-Q187</f>
        <v>267</v>
      </c>
      <c r="S187" s="8">
        <f>O187-R187</f>
        <v>41649</v>
      </c>
      <c r="T187">
        <v>997</v>
      </c>
      <c r="U187">
        <v>15</v>
      </c>
      <c r="V187">
        <v>414</v>
      </c>
      <c r="W187">
        <v>99</v>
      </c>
      <c r="X187">
        <v>30</v>
      </c>
      <c r="Y187">
        <v>76</v>
      </c>
      <c r="Z187">
        <v>1631</v>
      </c>
      <c r="AA187">
        <f>Z187/P187</f>
        <v>4.4684931506849317</v>
      </c>
      <c r="AB187" s="14" t="s">
        <v>146</v>
      </c>
      <c r="AC187" s="13" t="s">
        <v>63</v>
      </c>
      <c r="AD187">
        <v>1</v>
      </c>
      <c r="AE187" t="str">
        <f>IF(AD187&gt;3, "Prefers Discount", "Discount Indifferent")</f>
        <v>Discount Indifferent</v>
      </c>
      <c r="AF187">
        <v>12</v>
      </c>
      <c r="AG187">
        <v>5</v>
      </c>
      <c r="AH187">
        <v>6</v>
      </c>
      <c r="AI187" t="str">
        <f>INDEX($AF$1:$AH$1,MATCH(MAX(AF187:AH187),AF187:AH187,0))</f>
        <v>Store_Orders</v>
      </c>
      <c r="AJ187">
        <v>2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f>SUM(AK187:AO187)</f>
        <v>3</v>
      </c>
      <c r="AQ187" t="str">
        <f>INDEX($AK$1:$AO$1,MATCH(MAX(AK187:AO187),AK187:AO187,0))</f>
        <v>Converted_on_Camp2</v>
      </c>
      <c r="AR187">
        <v>1</v>
      </c>
      <c r="AS187" t="str">
        <f>IF(OR(AK187&gt;0, AL187&gt;0, AM187&gt;0, AN187&gt;0, AO187&gt;0), "Converted", "Not Converted")</f>
        <v>Converted</v>
      </c>
      <c r="AT187">
        <v>0</v>
      </c>
      <c r="AU187">
        <v>3</v>
      </c>
      <c r="AV187">
        <v>11</v>
      </c>
      <c r="AW187">
        <f>IF(Z187&gt;607, 4, 0)</f>
        <v>4</v>
      </c>
      <c r="AX187">
        <f>IF(AA187&gt;1.6588, 3, 0)</f>
        <v>3</v>
      </c>
      <c r="AY187">
        <f>IF(P187&gt;401, 2, 0)</f>
        <v>0</v>
      </c>
      <c r="AZ187">
        <f>IF(I187&gt;52915.77, 1, 0)</f>
        <v>1</v>
      </c>
      <c r="BA187">
        <f>SUM(AW187:AZ187)</f>
        <v>8</v>
      </c>
      <c r="BB187" t="str">
        <f>VLOOKUP(BA187,'Standard Deviations'!$L$1:$M$11,2,TRUE)</f>
        <v>Platinum</v>
      </c>
    </row>
    <row r="188" spans="1:54">
      <c r="A188">
        <v>2088</v>
      </c>
      <c r="B188">
        <v>1972</v>
      </c>
      <c r="C188">
        <f>2024-B188</f>
        <v>52</v>
      </c>
      <c r="D188" t="str">
        <f>VLOOKUP(B188,Reference!$A$1:$B$125, 2)</f>
        <v>Gen X</v>
      </c>
      <c r="E188" t="s">
        <v>54</v>
      </c>
      <c r="F188" t="str">
        <f>IF(E188="High School", "No College", "College")</f>
        <v>College</v>
      </c>
      <c r="G188" t="s">
        <v>65</v>
      </c>
      <c r="H188">
        <v>84906</v>
      </c>
      <c r="I188">
        <v>84906</v>
      </c>
      <c r="J188" s="4" t="s">
        <v>56</v>
      </c>
      <c r="K188">
        <v>0</v>
      </c>
      <c r="L188">
        <v>0</v>
      </c>
      <c r="M188" t="str">
        <f>IF(OR(K188&gt;0, L188&gt;0), "Parent", "Not Parent")</f>
        <v>Not Parent</v>
      </c>
      <c r="N188" t="s">
        <v>197</v>
      </c>
      <c r="O188" s="8">
        <v>41916</v>
      </c>
      <c r="P188" s="9">
        <f>O188-N188</f>
        <v>365</v>
      </c>
      <c r="Q188">
        <v>98</v>
      </c>
      <c r="R188" s="9">
        <f>P188-Q188</f>
        <v>267</v>
      </c>
      <c r="S188" s="8">
        <f>O188-R188</f>
        <v>41649</v>
      </c>
      <c r="T188">
        <v>997</v>
      </c>
      <c r="U188">
        <v>15</v>
      </c>
      <c r="V188">
        <v>414</v>
      </c>
      <c r="W188">
        <v>99</v>
      </c>
      <c r="X188">
        <v>30</v>
      </c>
      <c r="Y188">
        <v>76</v>
      </c>
      <c r="Z188">
        <v>1631</v>
      </c>
      <c r="AA188">
        <f>Z188/P188</f>
        <v>4.4684931506849317</v>
      </c>
      <c r="AB188" s="14" t="s">
        <v>146</v>
      </c>
      <c r="AC188" s="13" t="s">
        <v>63</v>
      </c>
      <c r="AD188">
        <v>1</v>
      </c>
      <c r="AE188" t="str">
        <f>IF(AD188&gt;3, "Prefers Discount", "Discount Indifferent")</f>
        <v>Discount Indifferent</v>
      </c>
      <c r="AF188">
        <v>12</v>
      </c>
      <c r="AG188">
        <v>5</v>
      </c>
      <c r="AH188">
        <v>6</v>
      </c>
      <c r="AI188" t="str">
        <f>INDEX($AF$1:$AH$1,MATCH(MAX(AF188:AH188),AF188:AH188,0))</f>
        <v>Store_Orders</v>
      </c>
      <c r="AJ188">
        <v>2</v>
      </c>
      <c r="AK188">
        <v>0</v>
      </c>
      <c r="AL188">
        <v>1</v>
      </c>
      <c r="AM188">
        <v>0</v>
      </c>
      <c r="AN188">
        <v>1</v>
      </c>
      <c r="AO188">
        <v>1</v>
      </c>
      <c r="AP188">
        <f>SUM(AK188:AO188)</f>
        <v>3</v>
      </c>
      <c r="AQ188" t="str">
        <f>INDEX($AK$1:$AO$1,MATCH(MAX(AK188:AO188),AK188:AO188,0))</f>
        <v>Converted_on_Camp2</v>
      </c>
      <c r="AR188">
        <v>1</v>
      </c>
      <c r="AS188" t="str">
        <f>IF(OR(AK188&gt;0, AL188&gt;0, AM188&gt;0, AN188&gt;0, AO188&gt;0), "Converted", "Not Converted")</f>
        <v>Converted</v>
      </c>
      <c r="AT188">
        <v>0</v>
      </c>
      <c r="AU188">
        <v>3</v>
      </c>
      <c r="AV188">
        <v>11</v>
      </c>
      <c r="AW188">
        <f>IF(Z188&gt;607, 4, 0)</f>
        <v>4</v>
      </c>
      <c r="AX188">
        <f>IF(AA188&gt;1.6588, 3, 0)</f>
        <v>3</v>
      </c>
      <c r="AY188">
        <f>IF(P188&gt;401, 2, 0)</f>
        <v>0</v>
      </c>
      <c r="AZ188">
        <f>IF(I188&gt;52915.77, 1, 0)</f>
        <v>1</v>
      </c>
      <c r="BA188">
        <f>SUM(AW188:AZ188)</f>
        <v>8</v>
      </c>
      <c r="BB188" t="str">
        <f>VLOOKUP(BA188,'Standard Deviations'!$L$1:$M$11,2,TRUE)</f>
        <v>Platinum</v>
      </c>
    </row>
    <row r="189" spans="1:54">
      <c r="A189">
        <v>810</v>
      </c>
      <c r="B189">
        <v>1975</v>
      </c>
      <c r="C189">
        <f>2024-B189</f>
        <v>49</v>
      </c>
      <c r="D189" t="str">
        <f>VLOOKUP(B189,Reference!$A$1:$B$125, 2)</f>
        <v>Gen X</v>
      </c>
      <c r="E189" t="s">
        <v>54</v>
      </c>
      <c r="F189" t="str">
        <f>IF(E189="High School", "No College", "College")</f>
        <v>College</v>
      </c>
      <c r="G189" t="s">
        <v>55</v>
      </c>
      <c r="H189">
        <v>74190</v>
      </c>
      <c r="I189">
        <v>74190</v>
      </c>
      <c r="J189" s="4" t="s">
        <v>61</v>
      </c>
      <c r="K189">
        <v>0</v>
      </c>
      <c r="L189">
        <v>1</v>
      </c>
      <c r="M189" t="str">
        <f>IF(OR(K189&gt;0, L189&gt;0), "Parent", "Not Parent")</f>
        <v>Parent</v>
      </c>
      <c r="N189" t="s">
        <v>90</v>
      </c>
      <c r="O189" s="8">
        <v>41916</v>
      </c>
      <c r="P189" s="9">
        <f>O189-N189</f>
        <v>145</v>
      </c>
      <c r="Q189">
        <v>49</v>
      </c>
      <c r="R189" s="9">
        <f>P189-Q189</f>
        <v>96</v>
      </c>
      <c r="S189" s="8">
        <f>O189-R189</f>
        <v>41820</v>
      </c>
      <c r="T189">
        <v>151</v>
      </c>
      <c r="U189">
        <v>81</v>
      </c>
      <c r="V189">
        <v>86</v>
      </c>
      <c r="W189">
        <v>168</v>
      </c>
      <c r="X189">
        <v>91</v>
      </c>
      <c r="Y189">
        <v>64</v>
      </c>
      <c r="Z189">
        <v>641</v>
      </c>
      <c r="AA189">
        <f>Z189/P189</f>
        <v>4.4206896551724135</v>
      </c>
      <c r="AB189" s="11" t="s">
        <v>146</v>
      </c>
      <c r="AC189" t="s">
        <v>59</v>
      </c>
      <c r="AD189">
        <v>2</v>
      </c>
      <c r="AE189" t="str">
        <f>IF(AD189&gt;3, "Prefers Discount", "Discount Indifferent")</f>
        <v>Discount Indifferent</v>
      </c>
      <c r="AF189">
        <v>11</v>
      </c>
      <c r="AG189">
        <v>4</v>
      </c>
      <c r="AH189">
        <v>2</v>
      </c>
      <c r="AI189" t="str">
        <f>INDEX($AF$1:$AH$1,MATCH(MAX(AF189:AH189),AF189:AH189,0))</f>
        <v>Store_Orders</v>
      </c>
      <c r="AJ189">
        <v>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f>SUM(AK189:AO189)</f>
        <v>0</v>
      </c>
      <c r="AQ189" t="s">
        <v>67</v>
      </c>
      <c r="AR189">
        <v>0</v>
      </c>
      <c r="AS189" t="str">
        <f>IF(OR(AK189&gt;0, AL189&gt;0, AM189&gt;0, AN189&gt;0, AO189&gt;0), "Converted", "Not Converted")</f>
        <v>Not Converted</v>
      </c>
      <c r="AT189">
        <v>0</v>
      </c>
      <c r="AU189">
        <v>3</v>
      </c>
      <c r="AV189">
        <v>11</v>
      </c>
      <c r="AW189">
        <f>IF(Z189&gt;607, 4, 0)</f>
        <v>4</v>
      </c>
      <c r="AX189">
        <f>IF(AA189&gt;1.6588, 3, 0)</f>
        <v>3</v>
      </c>
      <c r="AY189">
        <f>IF(P189&gt;401, 2, 0)</f>
        <v>0</v>
      </c>
      <c r="AZ189">
        <f>IF(I189&gt;52915.77, 1, 0)</f>
        <v>1</v>
      </c>
      <c r="BA189">
        <f>SUM(AW189:AZ189)</f>
        <v>8</v>
      </c>
      <c r="BB189" t="str">
        <f>VLOOKUP(BA189,'Standard Deviations'!$L$1:$M$11,2,TRUE)</f>
        <v>Platinum</v>
      </c>
    </row>
    <row r="190" spans="1:54">
      <c r="A190">
        <v>10673</v>
      </c>
      <c r="B190">
        <v>1976</v>
      </c>
      <c r="C190">
        <f>2024-B190</f>
        <v>48</v>
      </c>
      <c r="D190" t="str">
        <f>VLOOKUP(B190,Reference!$A$1:$B$125, 2)</f>
        <v>Gen X</v>
      </c>
      <c r="E190" t="s">
        <v>68</v>
      </c>
      <c r="F190" t="str">
        <f>IF(E190="High School", "No College", "College")</f>
        <v>College</v>
      </c>
      <c r="G190" t="s">
        <v>55</v>
      </c>
      <c r="H190">
        <v>68397</v>
      </c>
      <c r="I190">
        <v>68397</v>
      </c>
      <c r="J190" s="4" t="s">
        <v>61</v>
      </c>
      <c r="K190">
        <v>0</v>
      </c>
      <c r="L190">
        <v>1</v>
      </c>
      <c r="M190" t="str">
        <f>IF(OR(K190&gt;0, L190&gt;0), "Parent", "Not Parent")</f>
        <v>Parent</v>
      </c>
      <c r="N190" t="s">
        <v>198</v>
      </c>
      <c r="O190" s="8">
        <v>41916</v>
      </c>
      <c r="P190" s="9">
        <f>O190-N190</f>
        <v>321</v>
      </c>
      <c r="Q190">
        <v>6</v>
      </c>
      <c r="R190" s="9">
        <f>P190-Q190</f>
        <v>315</v>
      </c>
      <c r="S190" s="8">
        <f>O190-R190</f>
        <v>41601</v>
      </c>
      <c r="T190">
        <v>760</v>
      </c>
      <c r="U190">
        <v>80</v>
      </c>
      <c r="V190">
        <v>466</v>
      </c>
      <c r="W190">
        <v>17</v>
      </c>
      <c r="X190">
        <v>13</v>
      </c>
      <c r="Y190">
        <v>80</v>
      </c>
      <c r="Z190">
        <v>1416</v>
      </c>
      <c r="AA190">
        <f>Z190/P190</f>
        <v>4.4112149532710276</v>
      </c>
      <c r="AB190" s="11" t="s">
        <v>146</v>
      </c>
      <c r="AC190" t="s">
        <v>59</v>
      </c>
      <c r="AD190">
        <v>1</v>
      </c>
      <c r="AE190" t="str">
        <f>IF(AD190&gt;3, "Prefers Discount", "Discount Indifferent")</f>
        <v>Discount Indifferent</v>
      </c>
      <c r="AF190">
        <v>5</v>
      </c>
      <c r="AG190">
        <v>6</v>
      </c>
      <c r="AH190">
        <v>9</v>
      </c>
      <c r="AI190" t="str">
        <f>INDEX($AF$1:$AH$1,MATCH(MAX(AF190:AH190),AF190:AH190,0))</f>
        <v>Catalog_Orders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f>SUM(AK190:AO190)</f>
        <v>0</v>
      </c>
      <c r="AQ190" t="s">
        <v>67</v>
      </c>
      <c r="AR190">
        <v>0</v>
      </c>
      <c r="AS190" t="str">
        <f>IF(OR(AK190&gt;0, AL190&gt;0, AM190&gt;0, AN190&gt;0, AO190&gt;0), "Converted", "Not Converted")</f>
        <v>Not Converted</v>
      </c>
      <c r="AT190">
        <v>0</v>
      </c>
      <c r="AU190">
        <v>3</v>
      </c>
      <c r="AV190">
        <v>11</v>
      </c>
      <c r="AW190">
        <f>IF(Z190&gt;607, 4, 0)</f>
        <v>4</v>
      </c>
      <c r="AX190">
        <f>IF(AA190&gt;1.6588, 3, 0)</f>
        <v>3</v>
      </c>
      <c r="AY190">
        <f>IF(P190&gt;401, 2, 0)</f>
        <v>0</v>
      </c>
      <c r="AZ190">
        <f>IF(I190&gt;52915.77, 1, 0)</f>
        <v>1</v>
      </c>
      <c r="BA190">
        <f>SUM(AW190:AZ190)</f>
        <v>8</v>
      </c>
      <c r="BB190" t="str">
        <f>VLOOKUP(BA190,'Standard Deviations'!$L$1:$M$11,2,TRUE)</f>
        <v>Platinum</v>
      </c>
    </row>
    <row r="191" spans="1:54">
      <c r="A191">
        <v>3428</v>
      </c>
      <c r="B191">
        <v>1991</v>
      </c>
      <c r="C191">
        <f>2024-B191</f>
        <v>33</v>
      </c>
      <c r="D191" t="str">
        <f>VLOOKUP(B191,Reference!$A$1:$B$125, 2)</f>
        <v>Millennials</v>
      </c>
      <c r="E191" t="s">
        <v>68</v>
      </c>
      <c r="F191" t="str">
        <f>IF(E191="High School", "No College", "College")</f>
        <v>College</v>
      </c>
      <c r="G191" t="s">
        <v>65</v>
      </c>
      <c r="H191">
        <v>68682</v>
      </c>
      <c r="I191">
        <v>68682</v>
      </c>
      <c r="J191" s="4" t="s">
        <v>61</v>
      </c>
      <c r="K191">
        <v>0</v>
      </c>
      <c r="L191">
        <v>0</v>
      </c>
      <c r="M191" t="str">
        <f>IF(OR(K191&gt;0, L191&gt;0), "Parent", "Not Parent")</f>
        <v>Not Parent</v>
      </c>
      <c r="N191" t="s">
        <v>199</v>
      </c>
      <c r="O191" s="8">
        <v>41916</v>
      </c>
      <c r="P191" s="9">
        <f>O191-N191</f>
        <v>363</v>
      </c>
      <c r="Q191">
        <v>56</v>
      </c>
      <c r="R191" s="9">
        <f>P191-Q191</f>
        <v>307</v>
      </c>
      <c r="S191" s="8">
        <f>O191-R191</f>
        <v>41609</v>
      </c>
      <c r="T191">
        <v>919</v>
      </c>
      <c r="U191">
        <v>0</v>
      </c>
      <c r="V191">
        <v>505</v>
      </c>
      <c r="W191">
        <v>99</v>
      </c>
      <c r="X191">
        <v>30</v>
      </c>
      <c r="Y191">
        <v>45</v>
      </c>
      <c r="Z191">
        <v>1598</v>
      </c>
      <c r="AA191">
        <f>Z191/P191</f>
        <v>4.4022038567493116</v>
      </c>
      <c r="AB191" s="14" t="s">
        <v>146</v>
      </c>
      <c r="AC191" s="13" t="s">
        <v>63</v>
      </c>
      <c r="AD191">
        <v>1</v>
      </c>
      <c r="AE191" t="str">
        <f>IF(AD191&gt;3, "Prefers Discount", "Discount Indifferent")</f>
        <v>Discount Indifferent</v>
      </c>
      <c r="AF191">
        <v>10</v>
      </c>
      <c r="AG191">
        <v>4</v>
      </c>
      <c r="AH191">
        <v>9</v>
      </c>
      <c r="AI191" t="str">
        <f>INDEX($AF$1:$AH$1,MATCH(MAX(AF191:AH191),AF191:AH191,0))</f>
        <v>Store_Orders</v>
      </c>
      <c r="AJ191">
        <v>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f>SUM(AK191:AO191)</f>
        <v>0</v>
      </c>
      <c r="AQ191" t="s">
        <v>67</v>
      </c>
      <c r="AR191">
        <v>0</v>
      </c>
      <c r="AS191" t="str">
        <f>IF(OR(AK191&gt;0, AL191&gt;0, AM191&gt;0, AN191&gt;0, AO191&gt;0), "Converted", "Not Converted")</f>
        <v>Not Converted</v>
      </c>
      <c r="AT191">
        <v>0</v>
      </c>
      <c r="AU191">
        <v>3</v>
      </c>
      <c r="AV191">
        <v>11</v>
      </c>
      <c r="AW191">
        <f>IF(Z191&gt;607, 4, 0)</f>
        <v>4</v>
      </c>
      <c r="AX191">
        <f>IF(AA191&gt;1.6588, 3, 0)</f>
        <v>3</v>
      </c>
      <c r="AY191">
        <f>IF(P191&gt;401, 2, 0)</f>
        <v>0</v>
      </c>
      <c r="AZ191">
        <f>IF(I191&gt;52915.77, 1, 0)</f>
        <v>1</v>
      </c>
      <c r="BA191">
        <f>SUM(AW191:AZ191)</f>
        <v>8</v>
      </c>
      <c r="BB191" t="str">
        <f>VLOOKUP(BA191,'Standard Deviations'!$L$1:$M$11,2,TRUE)</f>
        <v>Platinum</v>
      </c>
    </row>
    <row r="192" spans="1:54">
      <c r="A192">
        <v>4500</v>
      </c>
      <c r="B192">
        <v>1991</v>
      </c>
      <c r="C192">
        <f>2024-B192</f>
        <v>33</v>
      </c>
      <c r="D192" t="str">
        <f>VLOOKUP(B192,Reference!$A$1:$B$125, 2)</f>
        <v>Millennials</v>
      </c>
      <c r="E192" t="s">
        <v>68</v>
      </c>
      <c r="F192" t="str">
        <f>IF(E192="High School", "No College", "College")</f>
        <v>College</v>
      </c>
      <c r="G192" t="s">
        <v>65</v>
      </c>
      <c r="H192">
        <v>68682</v>
      </c>
      <c r="I192">
        <v>68682</v>
      </c>
      <c r="J192" s="4" t="s">
        <v>61</v>
      </c>
      <c r="K192">
        <v>0</v>
      </c>
      <c r="L192">
        <v>0</v>
      </c>
      <c r="M192" t="str">
        <f>IF(OR(K192&gt;0, L192&gt;0), "Parent", "Not Parent")</f>
        <v>Not Parent</v>
      </c>
      <c r="N192" t="s">
        <v>199</v>
      </c>
      <c r="O192" s="8">
        <v>41916</v>
      </c>
      <c r="P192" s="9">
        <f>O192-N192</f>
        <v>363</v>
      </c>
      <c r="Q192">
        <v>56</v>
      </c>
      <c r="R192" s="9">
        <f>P192-Q192</f>
        <v>307</v>
      </c>
      <c r="S192" s="8">
        <f>O192-R192</f>
        <v>41609</v>
      </c>
      <c r="T192">
        <v>919</v>
      </c>
      <c r="U192">
        <v>0</v>
      </c>
      <c r="V192">
        <v>505</v>
      </c>
      <c r="W192">
        <v>99</v>
      </c>
      <c r="X192">
        <v>30</v>
      </c>
      <c r="Y192">
        <v>45</v>
      </c>
      <c r="Z192">
        <v>1598</v>
      </c>
      <c r="AA192">
        <f>Z192/P192</f>
        <v>4.4022038567493116</v>
      </c>
      <c r="AB192" s="14" t="s">
        <v>146</v>
      </c>
      <c r="AC192" s="13" t="s">
        <v>63</v>
      </c>
      <c r="AD192">
        <v>1</v>
      </c>
      <c r="AE192" t="str">
        <f>IF(AD192&gt;3, "Prefers Discount", "Discount Indifferent")</f>
        <v>Discount Indifferent</v>
      </c>
      <c r="AF192">
        <v>10</v>
      </c>
      <c r="AG192">
        <v>4</v>
      </c>
      <c r="AH192">
        <v>9</v>
      </c>
      <c r="AI192" t="str">
        <f>INDEX($AF$1:$AH$1,MATCH(MAX(AF192:AH192),AF192:AH192,0))</f>
        <v>Store_Orders</v>
      </c>
      <c r="AJ192">
        <v>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f>SUM(AK192:AO192)</f>
        <v>0</v>
      </c>
      <c r="AQ192" t="s">
        <v>67</v>
      </c>
      <c r="AR192">
        <v>0</v>
      </c>
      <c r="AS192" t="str">
        <f>IF(OR(AK192&gt;0, AL192&gt;0, AM192&gt;0, AN192&gt;0, AO192&gt;0), "Converted", "Not Converted")</f>
        <v>Not Converted</v>
      </c>
      <c r="AT192">
        <v>0</v>
      </c>
      <c r="AU192">
        <v>3</v>
      </c>
      <c r="AV192">
        <v>11</v>
      </c>
      <c r="AW192">
        <f>IF(Z192&gt;607, 4, 0)</f>
        <v>4</v>
      </c>
      <c r="AX192">
        <f>IF(AA192&gt;1.6588, 3, 0)</f>
        <v>3</v>
      </c>
      <c r="AY192">
        <f>IF(P192&gt;401, 2, 0)</f>
        <v>0</v>
      </c>
      <c r="AZ192">
        <f>IF(I192&gt;52915.77, 1, 0)</f>
        <v>1</v>
      </c>
      <c r="BA192">
        <f>SUM(AW192:AZ192)</f>
        <v>8</v>
      </c>
      <c r="BB192" t="str">
        <f>VLOOKUP(BA192,'Standard Deviations'!$L$1:$M$11,2,TRUE)</f>
        <v>Platinum</v>
      </c>
    </row>
    <row r="193" spans="1:54">
      <c r="A193">
        <v>4597</v>
      </c>
      <c r="B193">
        <v>1970</v>
      </c>
      <c r="C193">
        <f>2024-B193</f>
        <v>54</v>
      </c>
      <c r="D193" t="str">
        <f>VLOOKUP(B193,Reference!$A$1:$B$125, 2)</f>
        <v>Gen X</v>
      </c>
      <c r="E193" t="s">
        <v>68</v>
      </c>
      <c r="F193" t="str">
        <f>IF(E193="High School", "No College", "College")</f>
        <v>College</v>
      </c>
      <c r="G193" t="s">
        <v>65</v>
      </c>
      <c r="H193">
        <v>82072</v>
      </c>
      <c r="I193">
        <v>82072</v>
      </c>
      <c r="J193" s="4" t="s">
        <v>56</v>
      </c>
      <c r="K193">
        <v>0</v>
      </c>
      <c r="L193">
        <v>0</v>
      </c>
      <c r="M193" t="str">
        <f>IF(OR(K193&gt;0, L193&gt;0), "Parent", "Not Parent")</f>
        <v>Not Parent</v>
      </c>
      <c r="N193" t="s">
        <v>200</v>
      </c>
      <c r="O193" s="8">
        <v>41916</v>
      </c>
      <c r="P193" s="9">
        <f>O193-N193</f>
        <v>459</v>
      </c>
      <c r="Q193">
        <v>67</v>
      </c>
      <c r="R193" s="9">
        <f>P193-Q193</f>
        <v>392</v>
      </c>
      <c r="S193" s="8">
        <f>O193-R193</f>
        <v>41524</v>
      </c>
      <c r="T193">
        <v>889</v>
      </c>
      <c r="U193">
        <v>55</v>
      </c>
      <c r="V193">
        <v>685</v>
      </c>
      <c r="W193">
        <v>168</v>
      </c>
      <c r="X193">
        <v>92</v>
      </c>
      <c r="Y193">
        <v>129</v>
      </c>
      <c r="Z193">
        <v>2018</v>
      </c>
      <c r="AA193">
        <f>Z193/P193</f>
        <v>4.3965141612200433</v>
      </c>
      <c r="AB193" s="14" t="s">
        <v>146</v>
      </c>
      <c r="AC193" s="13" t="s">
        <v>63</v>
      </c>
      <c r="AD193">
        <v>1</v>
      </c>
      <c r="AE193" t="str">
        <f>IF(AD193&gt;3, "Prefers Discount", "Discount Indifferent")</f>
        <v>Discount Indifferent</v>
      </c>
      <c r="AF193">
        <v>13</v>
      </c>
      <c r="AG193">
        <v>3</v>
      </c>
      <c r="AH193">
        <v>2</v>
      </c>
      <c r="AI193" t="str">
        <f>INDEX($AF$1:$AH$1,MATCH(MAX(AF193:AH193),AF193:AH193,0))</f>
        <v>Store_Orders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f>SUM(AK193:AO193)</f>
        <v>0</v>
      </c>
      <c r="AQ193" t="s">
        <v>67</v>
      </c>
      <c r="AR193">
        <v>0</v>
      </c>
      <c r="AS193" t="str">
        <f>IF(OR(AK193&gt;0, AL193&gt;0, AM193&gt;0, AN193&gt;0, AO193&gt;0), "Converted", "Not Converted")</f>
        <v>Not Converted</v>
      </c>
      <c r="AT193">
        <v>0</v>
      </c>
      <c r="AU193">
        <v>3</v>
      </c>
      <c r="AV193">
        <v>11</v>
      </c>
      <c r="AW193">
        <f>IF(Z193&gt;607, 4, 0)</f>
        <v>4</v>
      </c>
      <c r="AX193">
        <f>IF(AA193&gt;1.6588, 3, 0)</f>
        <v>3</v>
      </c>
      <c r="AY193">
        <f>IF(P193&gt;401, 2, 0)</f>
        <v>2</v>
      </c>
      <c r="AZ193">
        <f>IF(I193&gt;52915.77, 1, 0)</f>
        <v>1</v>
      </c>
      <c r="BA193">
        <f>SUM(AW193:AZ193)</f>
        <v>10</v>
      </c>
      <c r="BB193" t="str">
        <f>VLOOKUP(BA193,'Standard Deviations'!$L$1:$M$11,2,TRUE)</f>
        <v>Diamond</v>
      </c>
    </row>
    <row r="194" spans="1:54">
      <c r="A194">
        <v>4789</v>
      </c>
      <c r="B194">
        <v>1953</v>
      </c>
      <c r="C194">
        <f>2024-B194</f>
        <v>71</v>
      </c>
      <c r="D194" t="str">
        <f>VLOOKUP(B194,Reference!$A$1:$B$125, 2)</f>
        <v>Boomers</v>
      </c>
      <c r="E194" t="s">
        <v>54</v>
      </c>
      <c r="F194" t="str">
        <f>IF(E194="High School", "No College", "College")</f>
        <v>College</v>
      </c>
      <c r="G194" t="s">
        <v>65</v>
      </c>
      <c r="H194">
        <v>80812</v>
      </c>
      <c r="I194">
        <v>80812</v>
      </c>
      <c r="J194" s="4" t="s">
        <v>56</v>
      </c>
      <c r="K194">
        <v>0</v>
      </c>
      <c r="L194">
        <v>0</v>
      </c>
      <c r="M194" t="str">
        <f>IF(OR(K194&gt;0, L194&gt;0), "Parent", "Not Parent")</f>
        <v>Not Parent</v>
      </c>
      <c r="N194" t="s">
        <v>201</v>
      </c>
      <c r="O194" s="8">
        <v>41916</v>
      </c>
      <c r="P194" s="9">
        <f>O194-N194</f>
        <v>382</v>
      </c>
      <c r="Q194">
        <v>95</v>
      </c>
      <c r="R194" s="9">
        <f>P194-Q194</f>
        <v>287</v>
      </c>
      <c r="S194" s="8">
        <f>O194-R194</f>
        <v>41629</v>
      </c>
      <c r="T194">
        <v>769</v>
      </c>
      <c r="U194">
        <v>22</v>
      </c>
      <c r="V194">
        <v>500</v>
      </c>
      <c r="W194">
        <v>210</v>
      </c>
      <c r="X194">
        <v>143</v>
      </c>
      <c r="Y194">
        <v>33</v>
      </c>
      <c r="Z194">
        <v>1677</v>
      </c>
      <c r="AA194">
        <f>Z194/P194</f>
        <v>4.3900523560209423</v>
      </c>
      <c r="AB194" s="14" t="s">
        <v>146</v>
      </c>
      <c r="AC194" s="13" t="s">
        <v>63</v>
      </c>
      <c r="AD194">
        <v>1</v>
      </c>
      <c r="AE194" t="str">
        <f>IF(AD194&gt;3, "Prefers Discount", "Discount Indifferent")</f>
        <v>Discount Indifferent</v>
      </c>
      <c r="AF194">
        <v>5</v>
      </c>
      <c r="AG194">
        <v>4</v>
      </c>
      <c r="AH194">
        <v>8</v>
      </c>
      <c r="AI194" t="str">
        <f>INDEX($AF$1:$AH$1,MATCH(MAX(AF194:AH194),AF194:AH194,0))</f>
        <v>Catalog_Orders</v>
      </c>
      <c r="AJ194">
        <v>2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f>SUM(AK194:AO194)</f>
        <v>3</v>
      </c>
      <c r="AQ194" t="str">
        <f>INDEX($AK$1:$AO$1,MATCH(MAX(AK194:AO194),AK194:AO194,0))</f>
        <v>Converted_on_Camp1</v>
      </c>
      <c r="AR194">
        <v>1</v>
      </c>
      <c r="AS194" t="str">
        <f>IF(OR(AK194&gt;0, AL194&gt;0, AM194&gt;0, AN194&gt;0, AO194&gt;0), "Converted", "Not Converted")</f>
        <v>Converted</v>
      </c>
      <c r="AT194">
        <v>0</v>
      </c>
      <c r="AU194">
        <v>3</v>
      </c>
      <c r="AV194">
        <v>11</v>
      </c>
      <c r="AW194">
        <f>IF(Z194&gt;607, 4, 0)</f>
        <v>4</v>
      </c>
      <c r="AX194">
        <f>IF(AA194&gt;1.6588, 3, 0)</f>
        <v>3</v>
      </c>
      <c r="AY194">
        <f>IF(P194&gt;401, 2, 0)</f>
        <v>0</v>
      </c>
      <c r="AZ194">
        <f>IF(I194&gt;52915.77, 1, 0)</f>
        <v>1</v>
      </c>
      <c r="BA194">
        <f>SUM(AW194:AZ194)</f>
        <v>8</v>
      </c>
      <c r="BB194" t="str">
        <f>VLOOKUP(BA194,'Standard Deviations'!$L$1:$M$11,2,TRUE)</f>
        <v>Platinum</v>
      </c>
    </row>
    <row r="195" spans="1:54">
      <c r="A195">
        <v>2930</v>
      </c>
      <c r="B195">
        <v>1978</v>
      </c>
      <c r="C195">
        <f>2024-B195</f>
        <v>46</v>
      </c>
      <c r="D195" t="str">
        <f>VLOOKUP(B195,Reference!$A$1:$B$125, 2)</f>
        <v>Gen X</v>
      </c>
      <c r="E195" t="s">
        <v>64</v>
      </c>
      <c r="F195" t="str">
        <f>IF(E195="High School", "No College", "College")</f>
        <v>College</v>
      </c>
      <c r="G195" t="s">
        <v>60</v>
      </c>
      <c r="H195">
        <v>68092</v>
      </c>
      <c r="I195">
        <v>68092</v>
      </c>
      <c r="J195" s="4" t="s">
        <v>61</v>
      </c>
      <c r="K195">
        <v>0</v>
      </c>
      <c r="L195">
        <v>0</v>
      </c>
      <c r="M195" t="str">
        <f>IF(OR(K195&gt;0, L195&gt;0), "Parent", "Not Parent")</f>
        <v>Not Parent</v>
      </c>
      <c r="N195" t="s">
        <v>134</v>
      </c>
      <c r="O195" s="8">
        <v>41916</v>
      </c>
      <c r="P195" s="9">
        <f>O195-N195</f>
        <v>292</v>
      </c>
      <c r="Q195">
        <v>7</v>
      </c>
      <c r="R195" s="9">
        <f>P195-Q195</f>
        <v>285</v>
      </c>
      <c r="S195" s="8">
        <f>O195-R195</f>
        <v>41631</v>
      </c>
      <c r="T195">
        <v>852</v>
      </c>
      <c r="U195">
        <v>60</v>
      </c>
      <c r="V195">
        <v>207</v>
      </c>
      <c r="W195">
        <v>78</v>
      </c>
      <c r="X195">
        <v>36</v>
      </c>
      <c r="Y195">
        <v>48</v>
      </c>
      <c r="Z195">
        <v>1281</v>
      </c>
      <c r="AA195">
        <f>Z195/P195</f>
        <v>4.3869863013698627</v>
      </c>
      <c r="AB195" s="11" t="s">
        <v>146</v>
      </c>
      <c r="AC195" t="s">
        <v>59</v>
      </c>
      <c r="AD195">
        <v>2</v>
      </c>
      <c r="AE195" t="str">
        <f>IF(AD195&gt;3, "Prefers Discount", "Discount Indifferent")</f>
        <v>Discount Indifferent</v>
      </c>
      <c r="AF195">
        <v>10</v>
      </c>
      <c r="AG195">
        <v>2</v>
      </c>
      <c r="AH195">
        <v>6</v>
      </c>
      <c r="AI195" t="str">
        <f>INDEX($AF$1:$AH$1,MATCH(MAX(AF195:AH195),AF195:AH195,0))</f>
        <v>Store_Orders</v>
      </c>
      <c r="AJ195">
        <v>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f>SUM(AK195:AO195)</f>
        <v>0</v>
      </c>
      <c r="AQ195" t="s">
        <v>67</v>
      </c>
      <c r="AR195">
        <v>0</v>
      </c>
      <c r="AS195" t="str">
        <f>IF(OR(AK195&gt;0, AL195&gt;0, AM195&gt;0, AN195&gt;0, AO195&gt;0), "Converted", "Not Converted")</f>
        <v>Not Converted</v>
      </c>
      <c r="AT195">
        <v>0</v>
      </c>
      <c r="AU195">
        <v>3</v>
      </c>
      <c r="AV195">
        <v>11</v>
      </c>
      <c r="AW195">
        <f>IF(Z195&gt;607, 4, 0)</f>
        <v>4</v>
      </c>
      <c r="AX195">
        <f>IF(AA195&gt;1.6588, 3, 0)</f>
        <v>3</v>
      </c>
      <c r="AY195">
        <f>IF(P195&gt;401, 2, 0)</f>
        <v>0</v>
      </c>
      <c r="AZ195">
        <f>IF(I195&gt;52915.77, 1, 0)</f>
        <v>1</v>
      </c>
      <c r="BA195">
        <f>SUM(AW195:AZ195)</f>
        <v>8</v>
      </c>
      <c r="BB195" t="str">
        <f>VLOOKUP(BA195,'Standard Deviations'!$L$1:$M$11,2,TRUE)</f>
        <v>Platinum</v>
      </c>
    </row>
    <row r="196" spans="1:54">
      <c r="A196">
        <v>6086</v>
      </c>
      <c r="B196">
        <v>1955</v>
      </c>
      <c r="C196">
        <f>2024-B196</f>
        <v>69</v>
      </c>
      <c r="D196" t="str">
        <f>VLOOKUP(B196,Reference!$A$1:$B$125, 2)</f>
        <v>Boomers</v>
      </c>
      <c r="E196" t="s">
        <v>54</v>
      </c>
      <c r="F196" t="str">
        <f>IF(E196="High School", "No College", "College")</f>
        <v>College</v>
      </c>
      <c r="G196" t="s">
        <v>55</v>
      </c>
      <c r="H196">
        <v>80395</v>
      </c>
      <c r="I196">
        <v>80395</v>
      </c>
      <c r="J196" s="4" t="s">
        <v>56</v>
      </c>
      <c r="K196">
        <v>0</v>
      </c>
      <c r="L196">
        <v>0</v>
      </c>
      <c r="M196" t="str">
        <f>IF(OR(K196&gt;0, L196&gt;0), "Parent", "Not Parent")</f>
        <v>Not Parent</v>
      </c>
      <c r="N196" t="s">
        <v>180</v>
      </c>
      <c r="O196" s="8">
        <v>41916</v>
      </c>
      <c r="P196" s="9">
        <f>O196-N196</f>
        <v>315</v>
      </c>
      <c r="Q196">
        <v>62</v>
      </c>
      <c r="R196" s="9">
        <f>P196-Q196</f>
        <v>253</v>
      </c>
      <c r="S196" s="8">
        <f>O196-R196</f>
        <v>41663</v>
      </c>
      <c r="T196">
        <v>445</v>
      </c>
      <c r="U196">
        <v>25</v>
      </c>
      <c r="V196">
        <v>706</v>
      </c>
      <c r="W196">
        <v>80</v>
      </c>
      <c r="X196">
        <v>76</v>
      </c>
      <c r="Y196">
        <v>48</v>
      </c>
      <c r="Z196">
        <v>1380</v>
      </c>
      <c r="AA196">
        <f>Z196/P196</f>
        <v>4.3809523809523814</v>
      </c>
      <c r="AB196" s="14" t="s">
        <v>146</v>
      </c>
      <c r="AC196" s="13" t="s">
        <v>63</v>
      </c>
      <c r="AD196">
        <v>1</v>
      </c>
      <c r="AE196" t="str">
        <f>IF(AD196&gt;3, "Prefers Discount", "Discount Indifferent")</f>
        <v>Discount Indifferent</v>
      </c>
      <c r="AF196">
        <v>12</v>
      </c>
      <c r="AG196">
        <v>6</v>
      </c>
      <c r="AH196">
        <v>5</v>
      </c>
      <c r="AI196" t="str">
        <f>INDEX($AF$1:$AH$1,MATCH(MAX(AF196:AH196),AF196:AH196,0))</f>
        <v>Store_Orders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f>SUM(AK196:AO196)</f>
        <v>1</v>
      </c>
      <c r="AQ196" t="str">
        <f>INDEX($AK$1:$AO$1,MATCH(MAX(AK196:AO196),AK196:AO196,0))</f>
        <v>Converted_on_Camp1</v>
      </c>
      <c r="AR196">
        <v>1</v>
      </c>
      <c r="AS196" t="str">
        <f>IF(OR(AK196&gt;0, AL196&gt;0, AM196&gt;0, AN196&gt;0, AO196&gt;0), "Converted", "Not Converted")</f>
        <v>Converted</v>
      </c>
      <c r="AT196">
        <v>0</v>
      </c>
      <c r="AU196">
        <v>3</v>
      </c>
      <c r="AV196">
        <v>11</v>
      </c>
      <c r="AW196">
        <f>IF(Z196&gt;607, 4, 0)</f>
        <v>4</v>
      </c>
      <c r="AX196">
        <f>IF(AA196&gt;1.6588, 3, 0)</f>
        <v>3</v>
      </c>
      <c r="AY196">
        <f>IF(P196&gt;401, 2, 0)</f>
        <v>0</v>
      </c>
      <c r="AZ196">
        <f>IF(I196&gt;52915.77, 1, 0)</f>
        <v>1</v>
      </c>
      <c r="BA196">
        <f>SUM(AW196:AZ196)</f>
        <v>8</v>
      </c>
      <c r="BB196" t="str">
        <f>VLOOKUP(BA196,'Standard Deviations'!$L$1:$M$11,2,TRUE)</f>
        <v>Platinum</v>
      </c>
    </row>
    <row r="197" spans="1:54">
      <c r="A197">
        <v>10652</v>
      </c>
      <c r="B197">
        <v>1957</v>
      </c>
      <c r="C197">
        <f>2024-B197</f>
        <v>67</v>
      </c>
      <c r="D197" t="str">
        <f>VLOOKUP(B197,Reference!$A$1:$B$125, 2)</f>
        <v>Boomers</v>
      </c>
      <c r="E197" t="s">
        <v>64</v>
      </c>
      <c r="F197" t="str">
        <f>IF(E197="High School", "No College", "College")</f>
        <v>College</v>
      </c>
      <c r="G197" t="s">
        <v>65</v>
      </c>
      <c r="H197">
        <v>65487</v>
      </c>
      <c r="I197">
        <v>65487</v>
      </c>
      <c r="J197" s="4" t="s">
        <v>61</v>
      </c>
      <c r="K197">
        <v>0</v>
      </c>
      <c r="L197">
        <v>0</v>
      </c>
      <c r="M197" t="str">
        <f>IF(OR(K197&gt;0, L197&gt;0), "Parent", "Not Parent")</f>
        <v>Not Parent</v>
      </c>
      <c r="N197" t="s">
        <v>202</v>
      </c>
      <c r="O197" s="8">
        <v>41916</v>
      </c>
      <c r="P197" s="9">
        <f>O197-N197</f>
        <v>267</v>
      </c>
      <c r="Q197">
        <v>48</v>
      </c>
      <c r="R197" s="9">
        <f>P197-Q197</f>
        <v>219</v>
      </c>
      <c r="S197" s="8">
        <f>O197-R197</f>
        <v>41697</v>
      </c>
      <c r="T197">
        <v>240</v>
      </c>
      <c r="U197">
        <v>67</v>
      </c>
      <c r="V197">
        <v>500</v>
      </c>
      <c r="W197">
        <v>199</v>
      </c>
      <c r="X197">
        <v>0</v>
      </c>
      <c r="Y197">
        <v>163</v>
      </c>
      <c r="Z197">
        <v>1169</v>
      </c>
      <c r="AA197">
        <f>Z197/P197</f>
        <v>4.3782771535580522</v>
      </c>
      <c r="AB197" s="11" t="s">
        <v>146</v>
      </c>
      <c r="AC197" t="s">
        <v>59</v>
      </c>
      <c r="AD197">
        <v>3</v>
      </c>
      <c r="AE197" t="str">
        <f>IF(AD197&gt;3, "Prefers Discount", "Discount Indifferent")</f>
        <v>Discount Indifferent</v>
      </c>
      <c r="AF197">
        <v>6</v>
      </c>
      <c r="AG197">
        <v>3</v>
      </c>
      <c r="AH197">
        <v>5</v>
      </c>
      <c r="AI197" t="str">
        <f>INDEX($AF$1:$AH$1,MATCH(MAX(AF197:AH197),AF197:AH197,0))</f>
        <v>Store_Orders</v>
      </c>
      <c r="AJ197">
        <v>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f>SUM(AK197:AO197)</f>
        <v>0</v>
      </c>
      <c r="AQ197" t="s">
        <v>67</v>
      </c>
      <c r="AR197">
        <v>0</v>
      </c>
      <c r="AS197" t="str">
        <f>IF(OR(AK197&gt;0, AL197&gt;0, AM197&gt;0, AN197&gt;0, AO197&gt;0), "Converted", "Not Converted")</f>
        <v>Not Converted</v>
      </c>
      <c r="AT197">
        <v>0</v>
      </c>
      <c r="AU197">
        <v>3</v>
      </c>
      <c r="AV197">
        <v>11</v>
      </c>
      <c r="AW197">
        <f>IF(Z197&gt;607, 4, 0)</f>
        <v>4</v>
      </c>
      <c r="AX197">
        <f>IF(AA197&gt;1.6588, 3, 0)</f>
        <v>3</v>
      </c>
      <c r="AY197">
        <f>IF(P197&gt;401, 2, 0)</f>
        <v>0</v>
      </c>
      <c r="AZ197">
        <f>IF(I197&gt;52915.77, 1, 0)</f>
        <v>1</v>
      </c>
      <c r="BA197">
        <f>SUM(AW197:AZ197)</f>
        <v>8</v>
      </c>
      <c r="BB197" t="str">
        <f>VLOOKUP(BA197,'Standard Deviations'!$L$1:$M$11,2,TRUE)</f>
        <v>Platinum</v>
      </c>
    </row>
    <row r="198" spans="1:54">
      <c r="A198">
        <v>1215</v>
      </c>
      <c r="B198">
        <v>1978</v>
      </c>
      <c r="C198">
        <f>2024-B198</f>
        <v>46</v>
      </c>
      <c r="D198" t="str">
        <f>VLOOKUP(B198,Reference!$A$1:$B$125, 2)</f>
        <v>Gen X</v>
      </c>
      <c r="E198" t="s">
        <v>54</v>
      </c>
      <c r="F198" t="str">
        <f>IF(E198="High School", "No College", "College")</f>
        <v>College</v>
      </c>
      <c r="G198" t="s">
        <v>65</v>
      </c>
      <c r="H198">
        <v>70440</v>
      </c>
      <c r="I198">
        <v>70440</v>
      </c>
      <c r="J198" s="4" t="s">
        <v>61</v>
      </c>
      <c r="K198">
        <v>0</v>
      </c>
      <c r="L198">
        <v>0</v>
      </c>
      <c r="M198" t="str">
        <f>IF(OR(K198&gt;0, L198&gt;0), "Parent", "Not Parent")</f>
        <v>Not Parent</v>
      </c>
      <c r="N198" t="s">
        <v>169</v>
      </c>
      <c r="O198" s="8">
        <v>41916</v>
      </c>
      <c r="P198" s="9">
        <f>O198-N198</f>
        <v>361</v>
      </c>
      <c r="Q198">
        <v>49</v>
      </c>
      <c r="R198" s="9">
        <f>P198-Q198</f>
        <v>312</v>
      </c>
      <c r="S198" s="8">
        <f>O198-R198</f>
        <v>41604</v>
      </c>
      <c r="T198">
        <v>690</v>
      </c>
      <c r="U198">
        <v>117</v>
      </c>
      <c r="V198">
        <v>499</v>
      </c>
      <c r="W198">
        <v>76</v>
      </c>
      <c r="X198">
        <v>102</v>
      </c>
      <c r="Y198">
        <v>88</v>
      </c>
      <c r="Z198">
        <v>1572</v>
      </c>
      <c r="AA198">
        <f>Z198/P198</f>
        <v>4.3545706371191137</v>
      </c>
      <c r="AB198" s="11" t="s">
        <v>146</v>
      </c>
      <c r="AC198" t="s">
        <v>59</v>
      </c>
      <c r="AD198">
        <v>1</v>
      </c>
      <c r="AE198" t="str">
        <f>IF(AD198&gt;3, "Prefers Discount", "Discount Indifferent")</f>
        <v>Discount Indifferent</v>
      </c>
      <c r="AF198">
        <v>7</v>
      </c>
      <c r="AG198">
        <v>5</v>
      </c>
      <c r="AH198">
        <v>10</v>
      </c>
      <c r="AI198" t="str">
        <f>INDEX($AF$1:$AH$1,MATCH(MAX(AF198:AH198),AF198:AH198,0))</f>
        <v>Catalog_Orders</v>
      </c>
      <c r="AJ198">
        <v>3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f>SUM(AK198:AO198)</f>
        <v>1</v>
      </c>
      <c r="AQ198" t="str">
        <f>INDEX($AK$1:$AO$1,MATCH(MAX(AK198:AO198),AK198:AO198,0))</f>
        <v>Converted_on_Camp1</v>
      </c>
      <c r="AR198">
        <v>1</v>
      </c>
      <c r="AS198" t="str">
        <f>IF(OR(AK198&gt;0, AL198&gt;0, AM198&gt;0, AN198&gt;0, AO198&gt;0), "Converted", "Not Converted")</f>
        <v>Converted</v>
      </c>
      <c r="AT198">
        <v>0</v>
      </c>
      <c r="AU198">
        <v>3</v>
      </c>
      <c r="AV198">
        <v>11</v>
      </c>
      <c r="AW198">
        <f>IF(Z198&gt;607, 4, 0)</f>
        <v>4</v>
      </c>
      <c r="AX198">
        <f>IF(AA198&gt;1.6588, 3, 0)</f>
        <v>3</v>
      </c>
      <c r="AY198">
        <f>IF(P198&gt;401, 2, 0)</f>
        <v>0</v>
      </c>
      <c r="AZ198">
        <f>IF(I198&gt;52915.77, 1, 0)</f>
        <v>1</v>
      </c>
      <c r="BA198">
        <f>SUM(AW198:AZ198)</f>
        <v>8</v>
      </c>
      <c r="BB198" t="str">
        <f>VLOOKUP(BA198,'Standard Deviations'!$L$1:$M$11,2,TRUE)</f>
        <v>Platinum</v>
      </c>
    </row>
    <row r="199" spans="1:54">
      <c r="A199">
        <v>10424</v>
      </c>
      <c r="B199">
        <v>1968</v>
      </c>
      <c r="C199">
        <f>2024-B199</f>
        <v>56</v>
      </c>
      <c r="D199" t="str">
        <f>VLOOKUP(B199,Reference!$A$1:$B$125, 2)</f>
        <v>Gen X</v>
      </c>
      <c r="E199" t="s">
        <v>54</v>
      </c>
      <c r="F199" t="str">
        <f>IF(E199="High School", "No College", "College")</f>
        <v>College</v>
      </c>
      <c r="G199" t="s">
        <v>60</v>
      </c>
      <c r="H199">
        <v>75922</v>
      </c>
      <c r="I199">
        <v>75922</v>
      </c>
      <c r="J199" s="4" t="s">
        <v>56</v>
      </c>
      <c r="K199">
        <v>0</v>
      </c>
      <c r="L199">
        <v>0</v>
      </c>
      <c r="M199" t="str">
        <f>IF(OR(K199&gt;0, L199&gt;0), "Parent", "Not Parent")</f>
        <v>Not Parent</v>
      </c>
      <c r="N199" t="s">
        <v>203</v>
      </c>
      <c r="O199" s="8">
        <v>41916</v>
      </c>
      <c r="P199" s="9">
        <f>O199-N199</f>
        <v>299</v>
      </c>
      <c r="Q199">
        <v>60</v>
      </c>
      <c r="R199" s="9">
        <f>P199-Q199</f>
        <v>239</v>
      </c>
      <c r="S199" s="8">
        <f>O199-R199</f>
        <v>41677</v>
      </c>
      <c r="T199">
        <v>265</v>
      </c>
      <c r="U199">
        <v>138</v>
      </c>
      <c r="V199">
        <v>553</v>
      </c>
      <c r="W199">
        <v>224</v>
      </c>
      <c r="X199">
        <v>23</v>
      </c>
      <c r="Y199">
        <v>92</v>
      </c>
      <c r="Z199">
        <v>1295</v>
      </c>
      <c r="AA199">
        <f>Z199/P199</f>
        <v>4.3311036789297654</v>
      </c>
      <c r="AB199" s="14" t="s">
        <v>146</v>
      </c>
      <c r="AC199" s="13" t="s">
        <v>63</v>
      </c>
      <c r="AD199">
        <v>1</v>
      </c>
      <c r="AE199" t="str">
        <f>IF(AD199&gt;3, "Prefers Discount", "Discount Indifferent")</f>
        <v>Discount Indifferent</v>
      </c>
      <c r="AF199">
        <v>9</v>
      </c>
      <c r="AG199">
        <v>4</v>
      </c>
      <c r="AH199">
        <v>4</v>
      </c>
      <c r="AI199" t="str">
        <f>INDEX($AF$1:$AH$1,MATCH(MAX(AF199:AH199),AF199:AH199,0))</f>
        <v>Store_Orders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f>SUM(AK199:AO199)</f>
        <v>0</v>
      </c>
      <c r="AQ199" t="s">
        <v>67</v>
      </c>
      <c r="AR199">
        <v>0</v>
      </c>
      <c r="AS199" t="str">
        <f>IF(OR(AK199&gt;0, AL199&gt;0, AM199&gt;0, AN199&gt;0, AO199&gt;0), "Converted", "Not Converted")</f>
        <v>Not Converted</v>
      </c>
      <c r="AT199">
        <v>0</v>
      </c>
      <c r="AU199">
        <v>3</v>
      </c>
      <c r="AV199">
        <v>11</v>
      </c>
      <c r="AW199">
        <f>IF(Z199&gt;607, 4, 0)</f>
        <v>4</v>
      </c>
      <c r="AX199">
        <f>IF(AA199&gt;1.6588, 3, 0)</f>
        <v>3</v>
      </c>
      <c r="AY199">
        <f>IF(P199&gt;401, 2, 0)</f>
        <v>0</v>
      </c>
      <c r="AZ199">
        <f>IF(I199&gt;52915.77, 1, 0)</f>
        <v>1</v>
      </c>
      <c r="BA199">
        <f>SUM(AW199:AZ199)</f>
        <v>8</v>
      </c>
      <c r="BB199" t="str">
        <f>VLOOKUP(BA199,'Standard Deviations'!$L$1:$M$11,2,TRUE)</f>
        <v>Platinum</v>
      </c>
    </row>
    <row r="200" spans="1:54">
      <c r="A200">
        <v>10489</v>
      </c>
      <c r="B200">
        <v>1973</v>
      </c>
      <c r="C200">
        <f>2024-B200</f>
        <v>51</v>
      </c>
      <c r="D200" t="str">
        <f>VLOOKUP(B200,Reference!$A$1:$B$125, 2)</f>
        <v>Gen X</v>
      </c>
      <c r="E200" t="s">
        <v>54</v>
      </c>
      <c r="F200" t="str">
        <f>IF(E200="High School", "No College", "College")</f>
        <v>College</v>
      </c>
      <c r="G200" t="s">
        <v>55</v>
      </c>
      <c r="H200">
        <v>92955</v>
      </c>
      <c r="I200">
        <v>92955</v>
      </c>
      <c r="J200" s="4" t="s">
        <v>56</v>
      </c>
      <c r="K200">
        <v>0</v>
      </c>
      <c r="L200">
        <v>0</v>
      </c>
      <c r="M200" t="str">
        <f>IF(OR(K200&gt;0, L200&gt;0), "Parent", "Not Parent")</f>
        <v>Not Parent</v>
      </c>
      <c r="N200" t="s">
        <v>204</v>
      </c>
      <c r="O200" s="8">
        <v>41916</v>
      </c>
      <c r="P200" s="9">
        <f>O200-N200</f>
        <v>411</v>
      </c>
      <c r="Q200">
        <v>35</v>
      </c>
      <c r="R200" s="9">
        <f>P200-Q200</f>
        <v>376</v>
      </c>
      <c r="S200" s="8">
        <f>O200-R200</f>
        <v>41540</v>
      </c>
      <c r="T200">
        <v>693</v>
      </c>
      <c r="U200">
        <v>21</v>
      </c>
      <c r="V200">
        <v>925</v>
      </c>
      <c r="W200">
        <v>31</v>
      </c>
      <c r="X200">
        <v>24</v>
      </c>
      <c r="Y200">
        <v>84</v>
      </c>
      <c r="Z200">
        <v>1778</v>
      </c>
      <c r="AA200">
        <f>Z200/P200</f>
        <v>4.3260340632603409</v>
      </c>
      <c r="AB200" s="11" t="s">
        <v>146</v>
      </c>
      <c r="AC200" t="s">
        <v>59</v>
      </c>
      <c r="AD200">
        <v>1</v>
      </c>
      <c r="AE200" t="str">
        <f>IF(AD200&gt;3, "Prefers Discount", "Discount Indifferent")</f>
        <v>Discount Indifferent</v>
      </c>
      <c r="AF200">
        <v>9</v>
      </c>
      <c r="AG200">
        <v>6</v>
      </c>
      <c r="AH200">
        <v>7</v>
      </c>
      <c r="AI200" t="str">
        <f>INDEX($AF$1:$AH$1,MATCH(MAX(AF200:AH200),AF200:AH200,0))</f>
        <v>Store_Orders</v>
      </c>
      <c r="AJ200">
        <v>2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f>SUM(AK200:AO200)</f>
        <v>2</v>
      </c>
      <c r="AQ200" t="str">
        <f>INDEX($AK$1:$AO$1,MATCH(MAX(AK200:AO200),AK200:AO200,0))</f>
        <v>Converted_on_Camp1</v>
      </c>
      <c r="AR200">
        <v>1</v>
      </c>
      <c r="AS200" t="str">
        <f>IF(OR(AK200&gt;0, AL200&gt;0, AM200&gt;0, AN200&gt;0, AO200&gt;0), "Converted", "Not Converted")</f>
        <v>Converted</v>
      </c>
      <c r="AT200">
        <v>0</v>
      </c>
      <c r="AU200">
        <v>3</v>
      </c>
      <c r="AV200">
        <v>11</v>
      </c>
      <c r="AW200">
        <f>IF(Z200&gt;607, 4, 0)</f>
        <v>4</v>
      </c>
      <c r="AX200">
        <f>IF(AA200&gt;1.6588, 3, 0)</f>
        <v>3</v>
      </c>
      <c r="AY200">
        <f>IF(P200&gt;401, 2, 0)</f>
        <v>2</v>
      </c>
      <c r="AZ200">
        <f>IF(I200&gt;52915.77, 1, 0)</f>
        <v>1</v>
      </c>
      <c r="BA200">
        <f>SUM(AW200:AZ200)</f>
        <v>10</v>
      </c>
      <c r="BB200" t="str">
        <f>VLOOKUP(BA200,'Standard Deviations'!$L$1:$M$11,2,TRUE)</f>
        <v>Diamond</v>
      </c>
    </row>
    <row r="201" spans="1:54">
      <c r="A201">
        <v>2410</v>
      </c>
      <c r="B201">
        <v>1969</v>
      </c>
      <c r="C201">
        <f>2024-B201</f>
        <v>55</v>
      </c>
      <c r="D201" t="str">
        <f>VLOOKUP(B201,Reference!$A$1:$B$125, 2)</f>
        <v>Gen X</v>
      </c>
      <c r="E201" t="s">
        <v>54</v>
      </c>
      <c r="F201" t="str">
        <f>IF(E201="High School", "No College", "College")</f>
        <v>College</v>
      </c>
      <c r="G201" t="s">
        <v>60</v>
      </c>
      <c r="H201">
        <v>81657</v>
      </c>
      <c r="I201">
        <v>81657</v>
      </c>
      <c r="J201" s="4" t="s">
        <v>56</v>
      </c>
      <c r="K201">
        <v>0</v>
      </c>
      <c r="L201">
        <v>0</v>
      </c>
      <c r="M201" t="str">
        <f>IF(OR(K201&gt;0, L201&gt;0), "Parent", "Not Parent")</f>
        <v>Not Parent</v>
      </c>
      <c r="N201" t="s">
        <v>157</v>
      </c>
      <c r="O201" s="8">
        <v>41916</v>
      </c>
      <c r="P201" s="9">
        <f>O201-N201</f>
        <v>255</v>
      </c>
      <c r="Q201">
        <v>69</v>
      </c>
      <c r="R201" s="9">
        <f>P201-Q201</f>
        <v>186</v>
      </c>
      <c r="S201" s="8">
        <f>O201-R201</f>
        <v>41730</v>
      </c>
      <c r="T201">
        <v>364</v>
      </c>
      <c r="U201">
        <v>40</v>
      </c>
      <c r="V201">
        <v>425</v>
      </c>
      <c r="W201">
        <v>158</v>
      </c>
      <c r="X201">
        <v>60</v>
      </c>
      <c r="Y201">
        <v>50</v>
      </c>
      <c r="Z201">
        <v>1097</v>
      </c>
      <c r="AA201">
        <f>Z201/P201</f>
        <v>4.3019607843137253</v>
      </c>
      <c r="AB201" s="14" t="s">
        <v>146</v>
      </c>
      <c r="AC201" s="13" t="s">
        <v>63</v>
      </c>
      <c r="AD201">
        <v>1</v>
      </c>
      <c r="AE201" t="str">
        <f>IF(AD201&gt;3, "Prefers Discount", "Discount Indifferent")</f>
        <v>Discount Indifferent</v>
      </c>
      <c r="AF201">
        <v>8</v>
      </c>
      <c r="AG201">
        <v>3</v>
      </c>
      <c r="AH201">
        <v>4</v>
      </c>
      <c r="AI201" t="str">
        <f>INDEX($AF$1:$AH$1,MATCH(MAX(AF201:AH201),AF201:AH201,0))</f>
        <v>Store_Orders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f>SUM(AK201:AO201)</f>
        <v>0</v>
      </c>
      <c r="AQ201" t="s">
        <v>67</v>
      </c>
      <c r="AR201">
        <v>0</v>
      </c>
      <c r="AS201" t="str">
        <f>IF(OR(AK201&gt;0, AL201&gt;0, AM201&gt;0, AN201&gt;0, AO201&gt;0), "Converted", "Not Converted")</f>
        <v>Not Converted</v>
      </c>
      <c r="AT201">
        <v>0</v>
      </c>
      <c r="AU201">
        <v>3</v>
      </c>
      <c r="AV201">
        <v>11</v>
      </c>
      <c r="AW201">
        <f>IF(Z201&gt;607, 4, 0)</f>
        <v>4</v>
      </c>
      <c r="AX201">
        <f>IF(AA201&gt;1.6588, 3, 0)</f>
        <v>3</v>
      </c>
      <c r="AY201">
        <f>IF(P201&gt;401, 2, 0)</f>
        <v>0</v>
      </c>
      <c r="AZ201">
        <f>IF(I201&gt;52915.77, 1, 0)</f>
        <v>1</v>
      </c>
      <c r="BA201">
        <f>SUM(AW201:AZ201)</f>
        <v>8</v>
      </c>
      <c r="BB201" t="str">
        <f>VLOOKUP(BA201,'Standard Deviations'!$L$1:$M$11,2,TRUE)</f>
        <v>Platinum</v>
      </c>
    </row>
    <row r="202" spans="1:54">
      <c r="A202">
        <v>2079</v>
      </c>
      <c r="B202">
        <v>1947</v>
      </c>
      <c r="C202">
        <f>2024-B202</f>
        <v>77</v>
      </c>
      <c r="D202" t="str">
        <f>VLOOKUP(B202,Reference!$A$1:$B$125, 2)</f>
        <v>Boomers</v>
      </c>
      <c r="E202" t="s">
        <v>74</v>
      </c>
      <c r="F202" t="str">
        <f>IF(E202="High School", "No College", "College")</f>
        <v>College</v>
      </c>
      <c r="G202" t="s">
        <v>55</v>
      </c>
      <c r="H202">
        <v>81044</v>
      </c>
      <c r="I202">
        <v>81044</v>
      </c>
      <c r="J202" s="4" t="s">
        <v>56</v>
      </c>
      <c r="K202">
        <v>0</v>
      </c>
      <c r="L202">
        <v>0</v>
      </c>
      <c r="M202" t="str">
        <f>IF(OR(K202&gt;0, L202&gt;0), "Parent", "Not Parent")</f>
        <v>Not Parent</v>
      </c>
      <c r="N202" t="s">
        <v>205</v>
      </c>
      <c r="O202" s="8">
        <v>41916</v>
      </c>
      <c r="P202" s="9">
        <f>O202-N202</f>
        <v>281</v>
      </c>
      <c r="Q202">
        <v>0</v>
      </c>
      <c r="R202" s="9">
        <f>P202-Q202</f>
        <v>281</v>
      </c>
      <c r="S202" s="8">
        <f>O202-R202</f>
        <v>41635</v>
      </c>
      <c r="T202">
        <v>450</v>
      </c>
      <c r="U202">
        <v>26</v>
      </c>
      <c r="V202">
        <v>535</v>
      </c>
      <c r="W202">
        <v>73</v>
      </c>
      <c r="X202">
        <v>98</v>
      </c>
      <c r="Y202">
        <v>26</v>
      </c>
      <c r="Z202">
        <v>1208</v>
      </c>
      <c r="AA202">
        <f>Z202/P202</f>
        <v>4.2989323843416374</v>
      </c>
      <c r="AB202" s="11" t="s">
        <v>146</v>
      </c>
      <c r="AC202" t="s">
        <v>59</v>
      </c>
      <c r="AD202">
        <v>1</v>
      </c>
      <c r="AE202" t="str">
        <f>IF(AD202&gt;3, "Prefers Discount", "Discount Indifferent")</f>
        <v>Discount Indifferent</v>
      </c>
      <c r="AF202">
        <v>10</v>
      </c>
      <c r="AG202">
        <v>5</v>
      </c>
      <c r="AH202">
        <v>6</v>
      </c>
      <c r="AI202" t="str">
        <f>INDEX($AF$1:$AH$1,MATCH(MAX(AF202:AH202),AF202:AH202,0))</f>
        <v>Store_Orders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f>SUM(AK202:AO202)</f>
        <v>0</v>
      </c>
      <c r="AQ202" t="s">
        <v>67</v>
      </c>
      <c r="AR202">
        <v>0</v>
      </c>
      <c r="AS202" t="str">
        <f>IF(OR(AK202&gt;0, AL202&gt;0, AM202&gt;0, AN202&gt;0, AO202&gt;0), "Converted", "Not Converted")</f>
        <v>Not Converted</v>
      </c>
      <c r="AT202">
        <v>0</v>
      </c>
      <c r="AU202">
        <v>3</v>
      </c>
      <c r="AV202">
        <v>11</v>
      </c>
      <c r="AW202">
        <f>IF(Z202&gt;607, 4, 0)</f>
        <v>4</v>
      </c>
      <c r="AX202">
        <f>IF(AA202&gt;1.6588, 3, 0)</f>
        <v>3</v>
      </c>
      <c r="AY202">
        <f>IF(P202&gt;401, 2, 0)</f>
        <v>0</v>
      </c>
      <c r="AZ202">
        <f>IF(I202&gt;52915.77, 1, 0)</f>
        <v>1</v>
      </c>
      <c r="BA202">
        <f>SUM(AW202:AZ202)</f>
        <v>8</v>
      </c>
      <c r="BB202" t="str">
        <f>VLOOKUP(BA202,'Standard Deviations'!$L$1:$M$11,2,TRUE)</f>
        <v>Platinum</v>
      </c>
    </row>
    <row r="203" spans="1:54">
      <c r="A203">
        <v>3717</v>
      </c>
      <c r="B203">
        <v>1959</v>
      </c>
      <c r="C203">
        <f>2024-B203</f>
        <v>65</v>
      </c>
      <c r="D203" t="str">
        <f>VLOOKUP(B203,Reference!$A$1:$B$125, 2)</f>
        <v>Boomers</v>
      </c>
      <c r="E203" t="s">
        <v>54</v>
      </c>
      <c r="F203" t="str">
        <f>IF(E203="High School", "No College", "College")</f>
        <v>College</v>
      </c>
      <c r="G203" t="s">
        <v>55</v>
      </c>
      <c r="H203">
        <v>61180</v>
      </c>
      <c r="I203">
        <v>61180</v>
      </c>
      <c r="J203" s="4" t="s">
        <v>61</v>
      </c>
      <c r="K203">
        <v>0</v>
      </c>
      <c r="L203">
        <v>1</v>
      </c>
      <c r="M203" t="str">
        <f>IF(OR(K203&gt;0, L203&gt;0), "Parent", "Not Parent")</f>
        <v>Parent</v>
      </c>
      <c r="N203" t="s">
        <v>206</v>
      </c>
      <c r="O203" s="8">
        <v>41916</v>
      </c>
      <c r="P203" s="9">
        <f>O203-N203</f>
        <v>164</v>
      </c>
      <c r="Q203">
        <v>70</v>
      </c>
      <c r="R203" s="9">
        <f>P203-Q203</f>
        <v>94</v>
      </c>
      <c r="S203" s="8">
        <f>O203-R203</f>
        <v>41822</v>
      </c>
      <c r="T203">
        <v>403</v>
      </c>
      <c r="U203">
        <v>24</v>
      </c>
      <c r="V203">
        <v>29</v>
      </c>
      <c r="W203">
        <v>6</v>
      </c>
      <c r="X203">
        <v>24</v>
      </c>
      <c r="Y203">
        <v>218</v>
      </c>
      <c r="Z203">
        <v>704</v>
      </c>
      <c r="AA203">
        <f>Z203/P203</f>
        <v>4.2926829268292686</v>
      </c>
      <c r="AB203" s="14" t="s">
        <v>146</v>
      </c>
      <c r="AC203" s="13" t="s">
        <v>63</v>
      </c>
      <c r="AD203">
        <v>2</v>
      </c>
      <c r="AE203" t="str">
        <f>IF(AD203&gt;3, "Prefers Discount", "Discount Indifferent")</f>
        <v>Discount Indifferent</v>
      </c>
      <c r="AF203">
        <v>6</v>
      </c>
      <c r="AG203">
        <v>5</v>
      </c>
      <c r="AH203">
        <v>5</v>
      </c>
      <c r="AI203" t="str">
        <f>INDEX($AF$1:$AH$1,MATCH(MAX(AF203:AH203),AF203:AH203,0))</f>
        <v>Store_Orders</v>
      </c>
      <c r="AJ203">
        <v>3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f>SUM(AK203:AO203)</f>
        <v>1</v>
      </c>
      <c r="AQ203" t="str">
        <f>INDEX($AK$1:$AO$1,MATCH(MAX(AK203:AO203),AK203:AO203,0))</f>
        <v>Converted_on_Camp3</v>
      </c>
      <c r="AR203">
        <v>1</v>
      </c>
      <c r="AS203" t="str">
        <f>IF(OR(AK203&gt;0, AL203&gt;0, AM203&gt;0, AN203&gt;0, AO203&gt;0), "Converted", "Not Converted")</f>
        <v>Converted</v>
      </c>
      <c r="AT203">
        <v>0</v>
      </c>
      <c r="AU203">
        <v>3</v>
      </c>
      <c r="AV203">
        <v>11</v>
      </c>
      <c r="AW203">
        <f>IF(Z203&gt;607, 4, 0)</f>
        <v>4</v>
      </c>
      <c r="AX203">
        <f>IF(AA203&gt;1.6588, 3, 0)</f>
        <v>3</v>
      </c>
      <c r="AY203">
        <f>IF(P203&gt;401, 2, 0)</f>
        <v>0</v>
      </c>
      <c r="AZ203">
        <f>IF(I203&gt;52915.77, 1, 0)</f>
        <v>1</v>
      </c>
      <c r="BA203">
        <f>SUM(AW203:AZ203)</f>
        <v>8</v>
      </c>
      <c r="BB203" t="str">
        <f>VLOOKUP(BA203,'Standard Deviations'!$L$1:$M$11,2,TRUE)</f>
        <v>Platinum</v>
      </c>
    </row>
    <row r="204" spans="1:54">
      <c r="A204">
        <v>6203</v>
      </c>
      <c r="B204">
        <v>1947</v>
      </c>
      <c r="C204">
        <f>2024-B204</f>
        <v>77</v>
      </c>
      <c r="D204" t="str">
        <f>VLOOKUP(B204,Reference!$A$1:$B$125, 2)</f>
        <v>Boomers</v>
      </c>
      <c r="E204" t="s">
        <v>54</v>
      </c>
      <c r="F204" t="str">
        <f>IF(E204="High School", "No College", "College")</f>
        <v>College</v>
      </c>
      <c r="G204" t="s">
        <v>65</v>
      </c>
      <c r="H204">
        <v>74485</v>
      </c>
      <c r="I204">
        <v>74485</v>
      </c>
      <c r="J204" s="4" t="s">
        <v>56</v>
      </c>
      <c r="K204">
        <v>0</v>
      </c>
      <c r="L204">
        <v>0</v>
      </c>
      <c r="M204" t="str">
        <f>IF(OR(K204&gt;0, L204&gt;0), "Parent", "Not Parent")</f>
        <v>Not Parent</v>
      </c>
      <c r="N204" t="s">
        <v>207</v>
      </c>
      <c r="O204" s="8">
        <v>41916</v>
      </c>
      <c r="P204" s="9">
        <f>O204-N204</f>
        <v>406</v>
      </c>
      <c r="Q204">
        <v>58</v>
      </c>
      <c r="R204" s="9">
        <f>P204-Q204</f>
        <v>348</v>
      </c>
      <c r="S204" s="8">
        <f>O204-R204</f>
        <v>41568</v>
      </c>
      <c r="T204">
        <v>499</v>
      </c>
      <c r="U204">
        <v>149</v>
      </c>
      <c r="V204">
        <v>815</v>
      </c>
      <c r="W204">
        <v>173</v>
      </c>
      <c r="X204">
        <v>49</v>
      </c>
      <c r="Y204">
        <v>49</v>
      </c>
      <c r="Z204">
        <v>1734</v>
      </c>
      <c r="AA204">
        <f>Z204/P204</f>
        <v>4.2709359605911326</v>
      </c>
      <c r="AB204" s="14" t="s">
        <v>146</v>
      </c>
      <c r="AC204" s="13" t="s">
        <v>63</v>
      </c>
      <c r="AD204">
        <v>1</v>
      </c>
      <c r="AE204" t="str">
        <f>IF(AD204&gt;3, "Prefers Discount", "Discount Indifferent")</f>
        <v>Discount Indifferent</v>
      </c>
      <c r="AF204">
        <v>12</v>
      </c>
      <c r="AG204">
        <v>6</v>
      </c>
      <c r="AH204">
        <v>7</v>
      </c>
      <c r="AI204" t="str">
        <f>INDEX($AF$1:$AH$1,MATCH(MAX(AF204:AH204),AF204:AH204,0))</f>
        <v>Store_Orders</v>
      </c>
      <c r="AJ204">
        <v>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f>SUM(AK204:AO204)</f>
        <v>0</v>
      </c>
      <c r="AQ204" t="s">
        <v>67</v>
      </c>
      <c r="AR204">
        <v>0</v>
      </c>
      <c r="AS204" t="str">
        <f>IF(OR(AK204&gt;0, AL204&gt;0, AM204&gt;0, AN204&gt;0, AO204&gt;0), "Converted", "Not Converted")</f>
        <v>Not Converted</v>
      </c>
      <c r="AT204">
        <v>0</v>
      </c>
      <c r="AU204">
        <v>3</v>
      </c>
      <c r="AV204">
        <v>11</v>
      </c>
      <c r="AW204">
        <f>IF(Z204&gt;607, 4, 0)</f>
        <v>4</v>
      </c>
      <c r="AX204">
        <f>IF(AA204&gt;1.6588, 3, 0)</f>
        <v>3</v>
      </c>
      <c r="AY204">
        <f>IF(P204&gt;401, 2, 0)</f>
        <v>2</v>
      </c>
      <c r="AZ204">
        <f>IF(I204&gt;52915.77, 1, 0)</f>
        <v>1</v>
      </c>
      <c r="BA204">
        <f>SUM(AW204:AZ204)</f>
        <v>10</v>
      </c>
      <c r="BB204" t="str">
        <f>VLOOKUP(BA204,'Standard Deviations'!$L$1:$M$11,2,TRUE)</f>
        <v>Diamond</v>
      </c>
    </row>
    <row r="205" spans="1:54">
      <c r="A205">
        <v>7718</v>
      </c>
      <c r="B205">
        <v>1947</v>
      </c>
      <c r="C205">
        <f>2024-B205</f>
        <v>77</v>
      </c>
      <c r="D205" t="str">
        <f>VLOOKUP(B205,Reference!$A$1:$B$125, 2)</f>
        <v>Boomers</v>
      </c>
      <c r="E205" t="s">
        <v>64</v>
      </c>
      <c r="F205" t="str">
        <f>IF(E205="High School", "No College", "College")</f>
        <v>College</v>
      </c>
      <c r="G205" t="s">
        <v>65</v>
      </c>
      <c r="H205">
        <v>66000</v>
      </c>
      <c r="I205">
        <v>66000</v>
      </c>
      <c r="J205" s="4" t="s">
        <v>61</v>
      </c>
      <c r="K205">
        <v>0</v>
      </c>
      <c r="L205">
        <v>0</v>
      </c>
      <c r="M205" t="str">
        <f>IF(OR(K205&gt;0, L205&gt;0), "Parent", "Not Parent")</f>
        <v>Not Parent</v>
      </c>
      <c r="N205" t="s">
        <v>114</v>
      </c>
      <c r="O205" s="8">
        <v>41916</v>
      </c>
      <c r="P205" s="9">
        <f>O205-N205</f>
        <v>167</v>
      </c>
      <c r="Q205">
        <v>36</v>
      </c>
      <c r="R205" s="9">
        <f>P205-Q205</f>
        <v>131</v>
      </c>
      <c r="S205" s="8">
        <f>O205-R205</f>
        <v>41785</v>
      </c>
      <c r="T205">
        <v>244</v>
      </c>
      <c r="U205">
        <v>51</v>
      </c>
      <c r="V205">
        <v>270</v>
      </c>
      <c r="W205">
        <v>101</v>
      </c>
      <c r="X205">
        <v>0</v>
      </c>
      <c r="Y205">
        <v>45</v>
      </c>
      <c r="Z205">
        <v>711</v>
      </c>
      <c r="AA205">
        <f>Z205/P205</f>
        <v>4.2574850299401197</v>
      </c>
      <c r="AB205" s="11" t="s">
        <v>146</v>
      </c>
      <c r="AC205" t="s">
        <v>59</v>
      </c>
      <c r="AD205">
        <v>1</v>
      </c>
      <c r="AE205" t="str">
        <f>IF(AD205&gt;3, "Prefers Discount", "Discount Indifferent")</f>
        <v>Discount Indifferent</v>
      </c>
      <c r="AF205">
        <v>5</v>
      </c>
      <c r="AG205">
        <v>1</v>
      </c>
      <c r="AH205">
        <v>3</v>
      </c>
      <c r="AI205" t="str">
        <f>INDEX($AF$1:$AH$1,MATCH(MAX(AF205:AH205),AF205:AH205,0))</f>
        <v>Store_Orders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f>SUM(AK205:AO205)</f>
        <v>0</v>
      </c>
      <c r="AQ205" t="s">
        <v>67</v>
      </c>
      <c r="AR205">
        <v>0</v>
      </c>
      <c r="AS205" t="str">
        <f>IF(OR(AK205&gt;0, AL205&gt;0, AM205&gt;0, AN205&gt;0, AO205&gt;0), "Converted", "Not Converted")</f>
        <v>Not Converted</v>
      </c>
      <c r="AT205">
        <v>0</v>
      </c>
      <c r="AU205">
        <v>3</v>
      </c>
      <c r="AV205">
        <v>11</v>
      </c>
      <c r="AW205">
        <f>IF(Z205&gt;607, 4, 0)</f>
        <v>4</v>
      </c>
      <c r="AX205">
        <f>IF(AA205&gt;1.6588, 3, 0)</f>
        <v>3</v>
      </c>
      <c r="AY205">
        <f>IF(P205&gt;401, 2, 0)</f>
        <v>0</v>
      </c>
      <c r="AZ205">
        <f>IF(I205&gt;52915.77, 1, 0)</f>
        <v>1</v>
      </c>
      <c r="BA205">
        <f>SUM(AW205:AZ205)</f>
        <v>8</v>
      </c>
      <c r="BB205" t="str">
        <f>VLOOKUP(BA205,'Standard Deviations'!$L$1:$M$11,2,TRUE)</f>
        <v>Platinum</v>
      </c>
    </row>
    <row r="206" spans="1:54">
      <c r="A206">
        <v>9790</v>
      </c>
      <c r="B206">
        <v>1957</v>
      </c>
      <c r="C206">
        <f>2024-B206</f>
        <v>67</v>
      </c>
      <c r="D206" t="str">
        <f>VLOOKUP(B206,Reference!$A$1:$B$125, 2)</f>
        <v>Boomers</v>
      </c>
      <c r="E206" t="s">
        <v>54</v>
      </c>
      <c r="F206" t="str">
        <f>IF(E206="High School", "No College", "College")</f>
        <v>College</v>
      </c>
      <c r="G206" t="s">
        <v>60</v>
      </c>
      <c r="H206">
        <v>78499</v>
      </c>
      <c r="I206">
        <v>78499</v>
      </c>
      <c r="J206" s="4" t="s">
        <v>56</v>
      </c>
      <c r="K206">
        <v>0</v>
      </c>
      <c r="L206">
        <v>0</v>
      </c>
      <c r="M206" t="str">
        <f>IF(OR(K206&gt;0, L206&gt;0), "Parent", "Not Parent")</f>
        <v>Not Parent</v>
      </c>
      <c r="N206" t="s">
        <v>180</v>
      </c>
      <c r="O206" s="8">
        <v>41916</v>
      </c>
      <c r="P206" s="9">
        <f>O206-N206</f>
        <v>315</v>
      </c>
      <c r="Q206">
        <v>12</v>
      </c>
      <c r="R206" s="9">
        <f>P206-Q206</f>
        <v>303</v>
      </c>
      <c r="S206" s="8">
        <f>O206-R206</f>
        <v>41613</v>
      </c>
      <c r="T206">
        <v>912</v>
      </c>
      <c r="U206">
        <v>72</v>
      </c>
      <c r="V206">
        <v>170</v>
      </c>
      <c r="W206">
        <v>47</v>
      </c>
      <c r="X206">
        <v>36</v>
      </c>
      <c r="Y206">
        <v>97</v>
      </c>
      <c r="Z206">
        <v>1334</v>
      </c>
      <c r="AA206">
        <f>Z206/P206</f>
        <v>4.234920634920635</v>
      </c>
      <c r="AB206" s="11" t="s">
        <v>146</v>
      </c>
      <c r="AC206" t="s">
        <v>59</v>
      </c>
      <c r="AD206">
        <v>1</v>
      </c>
      <c r="AE206" t="str">
        <f>IF(AD206&gt;3, "Prefers Discount", "Discount Indifferent")</f>
        <v>Discount Indifferent</v>
      </c>
      <c r="AF206">
        <v>4</v>
      </c>
      <c r="AG206">
        <v>11</v>
      </c>
      <c r="AH206">
        <v>3</v>
      </c>
      <c r="AI206" t="str">
        <f>INDEX($AF$1:$AH$1,MATCH(MAX(AF206:AH206),AF206:AH206,0))</f>
        <v>Web_Orders</v>
      </c>
      <c r="AJ206">
        <v>4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f>SUM(AK206:AO206)</f>
        <v>1</v>
      </c>
      <c r="AQ206" t="str">
        <f>INDEX($AK$1:$AO$1,MATCH(MAX(AK206:AO206),AK206:AO206,0))</f>
        <v>Converted_on_Camp5</v>
      </c>
      <c r="AR206">
        <v>1</v>
      </c>
      <c r="AS206" t="str">
        <f>IF(OR(AK206&gt;0, AL206&gt;0, AM206&gt;0, AN206&gt;0, AO206&gt;0), "Converted", "Not Converted")</f>
        <v>Converted</v>
      </c>
      <c r="AT206">
        <v>0</v>
      </c>
      <c r="AU206">
        <v>3</v>
      </c>
      <c r="AV206">
        <v>11</v>
      </c>
      <c r="AW206">
        <f>IF(Z206&gt;607, 4, 0)</f>
        <v>4</v>
      </c>
      <c r="AX206">
        <f>IF(AA206&gt;1.6588, 3, 0)</f>
        <v>3</v>
      </c>
      <c r="AY206">
        <f>IF(P206&gt;401, 2, 0)</f>
        <v>0</v>
      </c>
      <c r="AZ206">
        <f>IF(I206&gt;52915.77, 1, 0)</f>
        <v>1</v>
      </c>
      <c r="BA206">
        <f>SUM(AW206:AZ206)</f>
        <v>8</v>
      </c>
      <c r="BB206" t="str">
        <f>VLOOKUP(BA206,'Standard Deviations'!$L$1:$M$11,2,TRUE)</f>
        <v>Platinum</v>
      </c>
    </row>
    <row r="207" spans="1:54">
      <c r="A207">
        <v>2875</v>
      </c>
      <c r="B207">
        <v>1978</v>
      </c>
      <c r="C207">
        <f>2024-B207</f>
        <v>46</v>
      </c>
      <c r="D207" t="str">
        <f>VLOOKUP(B207,Reference!$A$1:$B$125, 2)</f>
        <v>Gen X</v>
      </c>
      <c r="E207" t="s">
        <v>54</v>
      </c>
      <c r="F207" t="str">
        <f>IF(E207="High School", "No College", "College")</f>
        <v>College</v>
      </c>
      <c r="G207" t="s">
        <v>55</v>
      </c>
      <c r="H207">
        <v>67023</v>
      </c>
      <c r="I207">
        <v>67023</v>
      </c>
      <c r="J207" s="4" t="s">
        <v>61</v>
      </c>
      <c r="K207">
        <v>0</v>
      </c>
      <c r="L207">
        <v>0</v>
      </c>
      <c r="M207" t="str">
        <f>IF(OR(K207&gt;0, L207&gt;0), "Parent", "Not Parent")</f>
        <v>Not Parent</v>
      </c>
      <c r="N207" t="s">
        <v>208</v>
      </c>
      <c r="O207" s="8">
        <v>41916</v>
      </c>
      <c r="P207" s="9">
        <f>O207-N207</f>
        <v>214</v>
      </c>
      <c r="Q207">
        <v>93</v>
      </c>
      <c r="R207" s="9">
        <f>P207-Q207</f>
        <v>121</v>
      </c>
      <c r="S207" s="8">
        <f>O207-R207</f>
        <v>41795</v>
      </c>
      <c r="T207">
        <v>444</v>
      </c>
      <c r="U207">
        <v>44</v>
      </c>
      <c r="V207">
        <v>382</v>
      </c>
      <c r="W207">
        <v>11</v>
      </c>
      <c r="X207">
        <v>8</v>
      </c>
      <c r="Y207">
        <v>17</v>
      </c>
      <c r="Z207">
        <v>906</v>
      </c>
      <c r="AA207">
        <f>Z207/P207</f>
        <v>4.2336448598130838</v>
      </c>
      <c r="AB207" s="14" t="s">
        <v>146</v>
      </c>
      <c r="AC207" s="13" t="s">
        <v>63</v>
      </c>
      <c r="AD207">
        <v>1</v>
      </c>
      <c r="AE207" t="str">
        <f>IF(AD207&gt;3, "Prefers Discount", "Discount Indifferent")</f>
        <v>Discount Indifferent</v>
      </c>
      <c r="AF207">
        <v>13</v>
      </c>
      <c r="AG207">
        <v>3</v>
      </c>
      <c r="AH207">
        <v>7</v>
      </c>
      <c r="AI207" t="str">
        <f>INDEX($AF$1:$AH$1,MATCH(MAX(AF207:AH207),AF207:AH207,0))</f>
        <v>Store_Orders</v>
      </c>
      <c r="AJ207">
        <v>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f>SUM(AK207:AO207)</f>
        <v>0</v>
      </c>
      <c r="AQ207" t="s">
        <v>67</v>
      </c>
      <c r="AR207">
        <v>0</v>
      </c>
      <c r="AS207" t="str">
        <f>IF(OR(AK207&gt;0, AL207&gt;0, AM207&gt;0, AN207&gt;0, AO207&gt;0), "Converted", "Not Converted")</f>
        <v>Not Converted</v>
      </c>
      <c r="AT207">
        <v>1</v>
      </c>
      <c r="AU207">
        <v>3</v>
      </c>
      <c r="AV207">
        <v>11</v>
      </c>
      <c r="AW207">
        <f>IF(Z207&gt;607, 4, 0)</f>
        <v>4</v>
      </c>
      <c r="AX207">
        <f>IF(AA207&gt;1.6588, 3, 0)</f>
        <v>3</v>
      </c>
      <c r="AY207">
        <f>IF(P207&gt;401, 2, 0)</f>
        <v>0</v>
      </c>
      <c r="AZ207">
        <f>IF(I207&gt;52915.77, 1, 0)</f>
        <v>1</v>
      </c>
      <c r="BA207">
        <f>SUM(AW207:AZ207)</f>
        <v>8</v>
      </c>
      <c r="BB207" t="str">
        <f>VLOOKUP(BA207,'Standard Deviations'!$L$1:$M$11,2,TRUE)</f>
        <v>Platinum</v>
      </c>
    </row>
    <row r="208" spans="1:54">
      <c r="A208">
        <v>9938</v>
      </c>
      <c r="B208">
        <v>1954</v>
      </c>
      <c r="C208">
        <f>2024-B208</f>
        <v>70</v>
      </c>
      <c r="D208" t="str">
        <f>VLOOKUP(B208,Reference!$A$1:$B$125, 2)</f>
        <v>Boomers</v>
      </c>
      <c r="E208" t="s">
        <v>54</v>
      </c>
      <c r="F208" t="str">
        <f>IF(E208="High School", "No College", "College")</f>
        <v>College</v>
      </c>
      <c r="G208" t="s">
        <v>55</v>
      </c>
      <c r="H208">
        <v>80067</v>
      </c>
      <c r="I208">
        <v>80067</v>
      </c>
      <c r="J208" s="4" t="s">
        <v>56</v>
      </c>
      <c r="K208">
        <v>0</v>
      </c>
      <c r="L208">
        <v>0</v>
      </c>
      <c r="M208" t="str">
        <f>IF(OR(K208&gt;0, L208&gt;0), "Parent", "Not Parent")</f>
        <v>Not Parent</v>
      </c>
      <c r="N208" t="s">
        <v>209</v>
      </c>
      <c r="O208" s="8">
        <v>41916</v>
      </c>
      <c r="P208" s="9">
        <f>O208-N208</f>
        <v>380</v>
      </c>
      <c r="Q208">
        <v>82</v>
      </c>
      <c r="R208" s="9">
        <f>P208-Q208</f>
        <v>298</v>
      </c>
      <c r="S208" s="8">
        <f>O208-R208</f>
        <v>41618</v>
      </c>
      <c r="T208">
        <v>519</v>
      </c>
      <c r="U208">
        <v>17</v>
      </c>
      <c r="V208">
        <v>813</v>
      </c>
      <c r="W208">
        <v>27</v>
      </c>
      <c r="X208">
        <v>173</v>
      </c>
      <c r="Y208">
        <v>51</v>
      </c>
      <c r="Z208">
        <v>1600</v>
      </c>
      <c r="AA208">
        <f>Z208/P208</f>
        <v>4.2105263157894735</v>
      </c>
      <c r="AB208" s="14" t="s">
        <v>146</v>
      </c>
      <c r="AC208" s="13" t="s">
        <v>63</v>
      </c>
      <c r="AD208">
        <v>1</v>
      </c>
      <c r="AE208" t="str">
        <f>IF(AD208&gt;3, "Prefers Discount", "Discount Indifferent")</f>
        <v>Discount Indifferent</v>
      </c>
      <c r="AF208">
        <v>6</v>
      </c>
      <c r="AG208">
        <v>4</v>
      </c>
      <c r="AH208">
        <v>6</v>
      </c>
      <c r="AI208" t="str">
        <f>INDEX($AF$1:$AH$1,MATCH(MAX(AF208:AH208),AF208:AH208,0))</f>
        <v>Store_Orders</v>
      </c>
      <c r="AJ208">
        <v>2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f>SUM(AK208:AO208)</f>
        <v>1</v>
      </c>
      <c r="AQ208" t="str">
        <f>INDEX($AK$1:$AO$1,MATCH(MAX(AK208:AO208),AK208:AO208,0))</f>
        <v>Converted_on_Camp5</v>
      </c>
      <c r="AR208">
        <v>1</v>
      </c>
      <c r="AS208" t="str">
        <f>IF(OR(AK208&gt;0, AL208&gt;0, AM208&gt;0, AN208&gt;0, AO208&gt;0), "Converted", "Not Converted")</f>
        <v>Converted</v>
      </c>
      <c r="AT208">
        <v>0</v>
      </c>
      <c r="AU208">
        <v>3</v>
      </c>
      <c r="AV208">
        <v>11</v>
      </c>
      <c r="AW208">
        <f>IF(Z208&gt;607, 4, 0)</f>
        <v>4</v>
      </c>
      <c r="AX208">
        <f>IF(AA208&gt;1.6588, 3, 0)</f>
        <v>3</v>
      </c>
      <c r="AY208">
        <f>IF(P208&gt;401, 2, 0)</f>
        <v>0</v>
      </c>
      <c r="AZ208">
        <f>IF(I208&gt;52915.77, 1, 0)</f>
        <v>1</v>
      </c>
      <c r="BA208">
        <f>SUM(AW208:AZ208)</f>
        <v>8</v>
      </c>
      <c r="BB208" t="str">
        <f>VLOOKUP(BA208,'Standard Deviations'!$L$1:$M$11,2,TRUE)</f>
        <v>Platinum</v>
      </c>
    </row>
    <row r="209" spans="1:54">
      <c r="A209">
        <v>6406</v>
      </c>
      <c r="B209">
        <v>1988</v>
      </c>
      <c r="C209">
        <f>2024-B209</f>
        <v>36</v>
      </c>
      <c r="D209" t="str">
        <f>VLOOKUP(B209,Reference!$A$1:$B$125, 2)</f>
        <v>Millennials</v>
      </c>
      <c r="E209" t="s">
        <v>64</v>
      </c>
      <c r="F209" t="str">
        <f>IF(E209="High School", "No College", "College")</f>
        <v>College</v>
      </c>
      <c r="G209" t="s">
        <v>55</v>
      </c>
      <c r="H209">
        <v>78285</v>
      </c>
      <c r="I209">
        <v>78285</v>
      </c>
      <c r="J209" s="4" t="s">
        <v>56</v>
      </c>
      <c r="K209">
        <v>0</v>
      </c>
      <c r="L209">
        <v>0</v>
      </c>
      <c r="M209" t="str">
        <f>IF(OR(K209&gt;0, L209&gt;0), "Parent", "Not Parent")</f>
        <v>Not Parent</v>
      </c>
      <c r="N209" t="s">
        <v>144</v>
      </c>
      <c r="O209" s="8">
        <v>41916</v>
      </c>
      <c r="P209" s="9">
        <f>O209-N209</f>
        <v>341</v>
      </c>
      <c r="Q209">
        <v>13</v>
      </c>
      <c r="R209" s="9">
        <f>P209-Q209</f>
        <v>328</v>
      </c>
      <c r="S209" s="8">
        <f>O209-R209</f>
        <v>41588</v>
      </c>
      <c r="T209">
        <v>647</v>
      </c>
      <c r="U209">
        <v>107</v>
      </c>
      <c r="V209">
        <v>391</v>
      </c>
      <c r="W209">
        <v>175</v>
      </c>
      <c r="X209">
        <v>67</v>
      </c>
      <c r="Y209">
        <v>40</v>
      </c>
      <c r="Z209">
        <v>1427</v>
      </c>
      <c r="AA209">
        <f>Z209/P209</f>
        <v>4.1847507331378297</v>
      </c>
      <c r="AB209" s="11" t="s">
        <v>146</v>
      </c>
      <c r="AC209" t="s">
        <v>59</v>
      </c>
      <c r="AD209">
        <v>1</v>
      </c>
      <c r="AE209" t="str">
        <f>IF(AD209&gt;3, "Prefers Discount", "Discount Indifferent")</f>
        <v>Discount Indifferent</v>
      </c>
      <c r="AF209">
        <v>10</v>
      </c>
      <c r="AG209">
        <v>6</v>
      </c>
      <c r="AH209">
        <v>4</v>
      </c>
      <c r="AI209" t="str">
        <f>INDEX($AF$1:$AH$1,MATCH(MAX(AF209:AH209),AF209:AH209,0))</f>
        <v>Store_Orders</v>
      </c>
      <c r="AJ209">
        <v>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f>SUM(AK209:AO209)</f>
        <v>0</v>
      </c>
      <c r="AQ209" t="s">
        <v>67</v>
      </c>
      <c r="AR209">
        <v>0</v>
      </c>
      <c r="AS209" t="str">
        <f>IF(OR(AK209&gt;0, AL209&gt;0, AM209&gt;0, AN209&gt;0, AO209&gt;0), "Converted", "Not Converted")</f>
        <v>Not Converted</v>
      </c>
      <c r="AT209">
        <v>0</v>
      </c>
      <c r="AU209">
        <v>3</v>
      </c>
      <c r="AV209">
        <v>11</v>
      </c>
      <c r="AW209">
        <f>IF(Z209&gt;607, 4, 0)</f>
        <v>4</v>
      </c>
      <c r="AX209">
        <f>IF(AA209&gt;1.6588, 3, 0)</f>
        <v>3</v>
      </c>
      <c r="AY209">
        <f>IF(P209&gt;401, 2, 0)</f>
        <v>0</v>
      </c>
      <c r="AZ209">
        <f>IF(I209&gt;52915.77, 1, 0)</f>
        <v>1</v>
      </c>
      <c r="BA209">
        <f>SUM(AW209:AZ209)</f>
        <v>8</v>
      </c>
      <c r="BB209" t="str">
        <f>VLOOKUP(BA209,'Standard Deviations'!$L$1:$M$11,2,TRUE)</f>
        <v>Platinum</v>
      </c>
    </row>
    <row r="210" spans="1:54">
      <c r="A210">
        <v>9242</v>
      </c>
      <c r="B210">
        <v>1990</v>
      </c>
      <c r="C210">
        <f>2024-B210</f>
        <v>34</v>
      </c>
      <c r="D210" t="str">
        <f>VLOOKUP(B210,Reference!$A$1:$B$125, 2)</f>
        <v>Millennials</v>
      </c>
      <c r="E210" t="s">
        <v>54</v>
      </c>
      <c r="F210" t="str">
        <f>IF(E210="High School", "No College", "College")</f>
        <v>College</v>
      </c>
      <c r="G210" t="s">
        <v>60</v>
      </c>
      <c r="H210">
        <v>64509</v>
      </c>
      <c r="I210">
        <v>64509</v>
      </c>
      <c r="J210" s="4" t="s">
        <v>61</v>
      </c>
      <c r="K210">
        <v>0</v>
      </c>
      <c r="L210">
        <v>0</v>
      </c>
      <c r="M210" t="str">
        <f>IF(OR(K210&gt;0, L210&gt;0), "Parent", "Not Parent")</f>
        <v>Not Parent</v>
      </c>
      <c r="N210" t="s">
        <v>210</v>
      </c>
      <c r="O210" s="8">
        <v>41916</v>
      </c>
      <c r="P210" s="9">
        <f>O210-N210</f>
        <v>413</v>
      </c>
      <c r="Q210">
        <v>19</v>
      </c>
      <c r="R210" s="9">
        <f>P210-Q210</f>
        <v>394</v>
      </c>
      <c r="S210" s="8">
        <f>O210-R210</f>
        <v>41522</v>
      </c>
      <c r="T210">
        <v>836</v>
      </c>
      <c r="U210">
        <v>185</v>
      </c>
      <c r="V210">
        <v>575</v>
      </c>
      <c r="W210">
        <v>24</v>
      </c>
      <c r="X210">
        <v>25</v>
      </c>
      <c r="Y210">
        <v>77</v>
      </c>
      <c r="Z210">
        <v>1722</v>
      </c>
      <c r="AA210">
        <f>Z210/P210</f>
        <v>4.1694915254237293</v>
      </c>
      <c r="AB210" s="11" t="s">
        <v>146</v>
      </c>
      <c r="AC210" t="s">
        <v>59</v>
      </c>
      <c r="AD210">
        <v>1</v>
      </c>
      <c r="AE210" t="str">
        <f>IF(AD210&gt;3, "Prefers Discount", "Discount Indifferent")</f>
        <v>Discount Indifferent</v>
      </c>
      <c r="AF210">
        <v>9</v>
      </c>
      <c r="AG210">
        <v>6</v>
      </c>
      <c r="AH210">
        <v>3</v>
      </c>
      <c r="AI210" t="str">
        <f>INDEX($AF$1:$AH$1,MATCH(MAX(AF210:AH210),AF210:AH210,0))</f>
        <v>Store_Orders</v>
      </c>
      <c r="AJ210">
        <v>4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f>SUM(AK210:AO210)</f>
        <v>1</v>
      </c>
      <c r="AQ210" t="str">
        <f>INDEX($AK$1:$AO$1,MATCH(MAX(AK210:AO210),AK210:AO210,0))</f>
        <v>Converted_on_Camp3</v>
      </c>
      <c r="AR210">
        <v>1</v>
      </c>
      <c r="AS210" t="str">
        <f>IF(OR(AK210&gt;0, AL210&gt;0, AM210&gt;0, AN210&gt;0, AO210&gt;0), "Converted", "Not Converted")</f>
        <v>Converted</v>
      </c>
      <c r="AT210">
        <v>0</v>
      </c>
      <c r="AU210">
        <v>3</v>
      </c>
      <c r="AV210">
        <v>11</v>
      </c>
      <c r="AW210">
        <f>IF(Z210&gt;607, 4, 0)</f>
        <v>4</v>
      </c>
      <c r="AX210">
        <f>IF(AA210&gt;1.6588, 3, 0)</f>
        <v>3</v>
      </c>
      <c r="AY210">
        <f>IF(P210&gt;401, 2, 0)</f>
        <v>2</v>
      </c>
      <c r="AZ210">
        <f>IF(I210&gt;52915.77, 1, 0)</f>
        <v>1</v>
      </c>
      <c r="BA210">
        <f>SUM(AW210:AZ210)</f>
        <v>10</v>
      </c>
      <c r="BB210" t="str">
        <f>VLOOKUP(BA210,'Standard Deviations'!$L$1:$M$11,2,TRUE)</f>
        <v>Diamond</v>
      </c>
    </row>
    <row r="211" spans="1:54">
      <c r="A211">
        <v>10770</v>
      </c>
      <c r="B211">
        <v>1959</v>
      </c>
      <c r="C211">
        <f>2024-B211</f>
        <v>65</v>
      </c>
      <c r="D211" t="str">
        <f>VLOOKUP(B211,Reference!$A$1:$B$125, 2)</f>
        <v>Boomers</v>
      </c>
      <c r="E211" t="s">
        <v>54</v>
      </c>
      <c r="F211" t="str">
        <f>IF(E211="High School", "No College", "College")</f>
        <v>College</v>
      </c>
      <c r="G211" t="s">
        <v>55</v>
      </c>
      <c r="H211">
        <v>65492</v>
      </c>
      <c r="I211">
        <v>65492</v>
      </c>
      <c r="J211" s="4" t="s">
        <v>61</v>
      </c>
      <c r="K211">
        <v>0</v>
      </c>
      <c r="L211">
        <v>0</v>
      </c>
      <c r="M211" t="str">
        <f>IF(OR(K211&gt;0, L211&gt;0), "Parent", "Not Parent")</f>
        <v>Not Parent</v>
      </c>
      <c r="N211" t="s">
        <v>187</v>
      </c>
      <c r="O211" s="8">
        <v>41916</v>
      </c>
      <c r="P211" s="9">
        <f>O211-N211</f>
        <v>251</v>
      </c>
      <c r="Q211">
        <v>73</v>
      </c>
      <c r="R211" s="9">
        <f>P211-Q211</f>
        <v>178</v>
      </c>
      <c r="S211" s="8">
        <f>O211-R211</f>
        <v>41738</v>
      </c>
      <c r="T211">
        <v>247</v>
      </c>
      <c r="U211">
        <v>161</v>
      </c>
      <c r="V211">
        <v>295</v>
      </c>
      <c r="W211">
        <v>210</v>
      </c>
      <c r="X211">
        <v>85</v>
      </c>
      <c r="Y211">
        <v>47</v>
      </c>
      <c r="Z211">
        <v>1045</v>
      </c>
      <c r="AA211">
        <f>Z211/P211</f>
        <v>4.1633466135458166</v>
      </c>
      <c r="AB211" s="14" t="s">
        <v>146</v>
      </c>
      <c r="AC211" s="13" t="s">
        <v>63</v>
      </c>
      <c r="AD211">
        <v>2</v>
      </c>
      <c r="AE211" t="str">
        <f>IF(AD211&gt;3, "Prefers Discount", "Discount Indifferent")</f>
        <v>Discount Indifferent</v>
      </c>
      <c r="AF211">
        <v>13</v>
      </c>
      <c r="AG211">
        <v>4</v>
      </c>
      <c r="AH211">
        <v>7</v>
      </c>
      <c r="AI211" t="str">
        <f>INDEX($AF$1:$AH$1,MATCH(MAX(AF211:AH211),AF211:AH211,0))</f>
        <v>Store_Orders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f>SUM(AK211:AO211)</f>
        <v>0</v>
      </c>
      <c r="AQ211" t="s">
        <v>67</v>
      </c>
      <c r="AR211">
        <v>0</v>
      </c>
      <c r="AS211" t="str">
        <f>IF(OR(AK211&gt;0, AL211&gt;0, AM211&gt;0, AN211&gt;0, AO211&gt;0), "Converted", "Not Converted")</f>
        <v>Not Converted</v>
      </c>
      <c r="AT211">
        <v>0</v>
      </c>
      <c r="AU211">
        <v>3</v>
      </c>
      <c r="AV211">
        <v>11</v>
      </c>
      <c r="AW211">
        <f>IF(Z211&gt;607, 4, 0)</f>
        <v>4</v>
      </c>
      <c r="AX211">
        <f>IF(AA211&gt;1.6588, 3, 0)</f>
        <v>3</v>
      </c>
      <c r="AY211">
        <f>IF(P211&gt;401, 2, 0)</f>
        <v>0</v>
      </c>
      <c r="AZ211">
        <f>IF(I211&gt;52915.77, 1, 0)</f>
        <v>1</v>
      </c>
      <c r="BA211">
        <f>SUM(AW211:AZ211)</f>
        <v>8</v>
      </c>
      <c r="BB211" t="str">
        <f>VLOOKUP(BA211,'Standard Deviations'!$L$1:$M$11,2,TRUE)</f>
        <v>Platinum</v>
      </c>
    </row>
    <row r="212" spans="1:54">
      <c r="A212">
        <v>9206</v>
      </c>
      <c r="B212">
        <v>1968</v>
      </c>
      <c r="C212">
        <f>2024-B212</f>
        <v>56</v>
      </c>
      <c r="D212" t="str">
        <f>VLOOKUP(B212,Reference!$A$1:$B$125, 2)</f>
        <v>Gen X</v>
      </c>
      <c r="E212" t="s">
        <v>54</v>
      </c>
      <c r="F212" t="str">
        <f>IF(E212="High School", "No College", "College")</f>
        <v>College</v>
      </c>
      <c r="G212" t="s">
        <v>65</v>
      </c>
      <c r="H212">
        <v>77382</v>
      </c>
      <c r="I212">
        <v>77382</v>
      </c>
      <c r="J212" s="4" t="s">
        <v>56</v>
      </c>
      <c r="K212">
        <v>0</v>
      </c>
      <c r="L212">
        <v>1</v>
      </c>
      <c r="M212" t="str">
        <f>IF(OR(K212&gt;0, L212&gt;0), "Parent", "Not Parent")</f>
        <v>Parent</v>
      </c>
      <c r="N212" t="s">
        <v>151</v>
      </c>
      <c r="O212" s="8">
        <v>41916</v>
      </c>
      <c r="P212" s="9">
        <f>O212-N212</f>
        <v>270</v>
      </c>
      <c r="Q212">
        <v>36</v>
      </c>
      <c r="R212" s="9">
        <f>P212-Q212</f>
        <v>234</v>
      </c>
      <c r="S212" s="8">
        <f>O212-R212</f>
        <v>41682</v>
      </c>
      <c r="T212">
        <v>491</v>
      </c>
      <c r="U212">
        <v>48</v>
      </c>
      <c r="V212">
        <v>231</v>
      </c>
      <c r="W212">
        <v>112</v>
      </c>
      <c r="X212">
        <v>105</v>
      </c>
      <c r="Y212">
        <v>134</v>
      </c>
      <c r="Z212">
        <v>1121</v>
      </c>
      <c r="AA212">
        <f>Z212/P212</f>
        <v>4.1518518518518519</v>
      </c>
      <c r="AB212" s="11" t="s">
        <v>146</v>
      </c>
      <c r="AC212" t="s">
        <v>59</v>
      </c>
      <c r="AD212">
        <v>2</v>
      </c>
      <c r="AE212" t="str">
        <f>IF(AD212&gt;3, "Prefers Discount", "Discount Indifferent")</f>
        <v>Discount Indifferent</v>
      </c>
      <c r="AF212">
        <v>12</v>
      </c>
      <c r="AG212">
        <v>5</v>
      </c>
      <c r="AH212">
        <v>7</v>
      </c>
      <c r="AI212" t="str">
        <f>INDEX($AF$1:$AH$1,MATCH(MAX(AF212:AH212),AF212:AH212,0))</f>
        <v>Store_Orders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f>SUM(AK212:AO212)</f>
        <v>1</v>
      </c>
      <c r="AQ212" t="str">
        <f>INDEX($AK$1:$AO$1,MATCH(MAX(AK212:AO212),AK212:AO212,0))</f>
        <v>Converted_on_Camp5</v>
      </c>
      <c r="AR212">
        <v>1</v>
      </c>
      <c r="AS212" t="str">
        <f>IF(OR(AK212&gt;0, AL212&gt;0, AM212&gt;0, AN212&gt;0, AO212&gt;0), "Converted", "Not Converted")</f>
        <v>Converted</v>
      </c>
      <c r="AT212">
        <v>0</v>
      </c>
      <c r="AU212">
        <v>3</v>
      </c>
      <c r="AV212">
        <v>11</v>
      </c>
      <c r="AW212">
        <f>IF(Z212&gt;607, 4, 0)</f>
        <v>4</v>
      </c>
      <c r="AX212">
        <f>IF(AA212&gt;1.6588, 3, 0)</f>
        <v>3</v>
      </c>
      <c r="AY212">
        <f>IF(P212&gt;401, 2, 0)</f>
        <v>0</v>
      </c>
      <c r="AZ212">
        <f>IF(I212&gt;52915.77, 1, 0)</f>
        <v>1</v>
      </c>
      <c r="BA212">
        <f>SUM(AW212:AZ212)</f>
        <v>8</v>
      </c>
      <c r="BB212" t="str">
        <f>VLOOKUP(BA212,'Standard Deviations'!$L$1:$M$11,2,TRUE)</f>
        <v>Platinum</v>
      </c>
    </row>
    <row r="213" spans="1:54">
      <c r="A213">
        <v>4322</v>
      </c>
      <c r="B213">
        <v>1958</v>
      </c>
      <c r="C213">
        <f>2024-B213</f>
        <v>66</v>
      </c>
      <c r="D213" t="str">
        <f>VLOOKUP(B213,Reference!$A$1:$B$125, 2)</f>
        <v>Boomers</v>
      </c>
      <c r="E213" t="s">
        <v>68</v>
      </c>
      <c r="F213" t="str">
        <f>IF(E213="High School", "No College", "College")</f>
        <v>College</v>
      </c>
      <c r="G213" t="s">
        <v>65</v>
      </c>
      <c r="H213">
        <v>77863</v>
      </c>
      <c r="I213">
        <v>77863</v>
      </c>
      <c r="J213" s="4" t="s">
        <v>56</v>
      </c>
      <c r="K213">
        <v>0</v>
      </c>
      <c r="L213">
        <v>0</v>
      </c>
      <c r="M213" t="str">
        <f>IF(OR(K213&gt;0, L213&gt;0), "Parent", "Not Parent")</f>
        <v>Not Parent</v>
      </c>
      <c r="N213" t="s">
        <v>211</v>
      </c>
      <c r="O213" s="8">
        <v>41916</v>
      </c>
      <c r="P213" s="9">
        <f>O213-N213</f>
        <v>311</v>
      </c>
      <c r="Q213">
        <v>20</v>
      </c>
      <c r="R213" s="9">
        <f>P213-Q213</f>
        <v>291</v>
      </c>
      <c r="S213" s="8">
        <f>O213-R213</f>
        <v>41625</v>
      </c>
      <c r="T213">
        <v>881</v>
      </c>
      <c r="U213">
        <v>38</v>
      </c>
      <c r="V213">
        <v>319</v>
      </c>
      <c r="W213">
        <v>16</v>
      </c>
      <c r="X213">
        <v>25</v>
      </c>
      <c r="Y213">
        <v>12</v>
      </c>
      <c r="Z213">
        <v>1291</v>
      </c>
      <c r="AA213">
        <f>Z213/P213</f>
        <v>4.1511254019292601</v>
      </c>
      <c r="AB213" s="11" t="s">
        <v>146</v>
      </c>
      <c r="AC213" t="s">
        <v>59</v>
      </c>
      <c r="AD213">
        <v>1</v>
      </c>
      <c r="AE213" t="str">
        <f>IF(AD213&gt;3, "Prefers Discount", "Discount Indifferent")</f>
        <v>Discount Indifferent</v>
      </c>
      <c r="AF213">
        <v>10</v>
      </c>
      <c r="AG213">
        <v>4</v>
      </c>
      <c r="AH213">
        <v>5</v>
      </c>
      <c r="AI213" t="str">
        <f>INDEX($AF$1:$AH$1,MATCH(MAX(AF213:AH213),AF213:AH213,0))</f>
        <v>Store_Orders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f>SUM(AK213:AO213)</f>
        <v>0</v>
      </c>
      <c r="AQ213" t="s">
        <v>67</v>
      </c>
      <c r="AR213">
        <v>0</v>
      </c>
      <c r="AS213" t="str">
        <f>IF(OR(AK213&gt;0, AL213&gt;0, AM213&gt;0, AN213&gt;0, AO213&gt;0), "Converted", "Not Converted")</f>
        <v>Not Converted</v>
      </c>
      <c r="AT213">
        <v>0</v>
      </c>
      <c r="AU213">
        <v>3</v>
      </c>
      <c r="AV213">
        <v>11</v>
      </c>
      <c r="AW213">
        <f>IF(Z213&gt;607, 4, 0)</f>
        <v>4</v>
      </c>
      <c r="AX213">
        <f>IF(AA213&gt;1.6588, 3, 0)</f>
        <v>3</v>
      </c>
      <c r="AY213">
        <f>IF(P213&gt;401, 2, 0)</f>
        <v>0</v>
      </c>
      <c r="AZ213">
        <f>IF(I213&gt;52915.77, 1, 0)</f>
        <v>1</v>
      </c>
      <c r="BA213">
        <f>SUM(AW213:AZ213)</f>
        <v>8</v>
      </c>
      <c r="BB213" t="str">
        <f>VLOOKUP(BA213,'Standard Deviations'!$L$1:$M$11,2,TRUE)</f>
        <v>Platinum</v>
      </c>
    </row>
    <row r="214" spans="1:54">
      <c r="A214">
        <v>4785</v>
      </c>
      <c r="B214">
        <v>1970</v>
      </c>
      <c r="C214">
        <f>2024-B214</f>
        <v>54</v>
      </c>
      <c r="D214" t="str">
        <f>VLOOKUP(B214,Reference!$A$1:$B$125, 2)</f>
        <v>Gen X</v>
      </c>
      <c r="E214" t="s">
        <v>68</v>
      </c>
      <c r="F214" t="str">
        <f>IF(E214="High School", "No College", "College")</f>
        <v>College</v>
      </c>
      <c r="G214" t="s">
        <v>65</v>
      </c>
      <c r="H214">
        <v>77622</v>
      </c>
      <c r="I214">
        <v>77622</v>
      </c>
      <c r="J214" s="4" t="s">
        <v>56</v>
      </c>
      <c r="K214">
        <v>0</v>
      </c>
      <c r="L214">
        <v>2</v>
      </c>
      <c r="M214" t="str">
        <f>IF(OR(K214&gt;0, L214&gt;0), "Parent", "Not Parent")</f>
        <v>Parent</v>
      </c>
      <c r="N214" t="s">
        <v>212</v>
      </c>
      <c r="O214" s="8">
        <v>41916</v>
      </c>
      <c r="P214" s="9">
        <f>O214-N214</f>
        <v>173</v>
      </c>
      <c r="Q214">
        <v>3</v>
      </c>
      <c r="R214" s="9">
        <f>P214-Q214</f>
        <v>170</v>
      </c>
      <c r="S214" s="8">
        <f>O214-R214</f>
        <v>41746</v>
      </c>
      <c r="T214">
        <v>520</v>
      </c>
      <c r="U214">
        <v>7</v>
      </c>
      <c r="V214">
        <v>154</v>
      </c>
      <c r="W214">
        <v>19</v>
      </c>
      <c r="X214">
        <v>0</v>
      </c>
      <c r="Y214">
        <v>14</v>
      </c>
      <c r="Z214">
        <v>714</v>
      </c>
      <c r="AA214">
        <f>Z214/P214</f>
        <v>4.1271676300578033</v>
      </c>
      <c r="AB214" s="11" t="s">
        <v>146</v>
      </c>
      <c r="AC214" t="s">
        <v>59</v>
      </c>
      <c r="AD214">
        <v>2</v>
      </c>
      <c r="AE214" t="str">
        <f>IF(AD214&gt;3, "Prefers Discount", "Discount Indifferent")</f>
        <v>Discount Indifferent</v>
      </c>
      <c r="AF214">
        <v>11</v>
      </c>
      <c r="AG214">
        <v>6</v>
      </c>
      <c r="AH214">
        <v>3</v>
      </c>
      <c r="AI214" t="str">
        <f>INDEX($AF$1:$AH$1,MATCH(MAX(AF214:AH214),AF214:AH214,0))</f>
        <v>Store_Orders</v>
      </c>
      <c r="AJ214">
        <v>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f>SUM(AK214:AO214)</f>
        <v>0</v>
      </c>
      <c r="AQ214" t="s">
        <v>67</v>
      </c>
      <c r="AR214">
        <v>0</v>
      </c>
      <c r="AS214" t="str">
        <f>IF(OR(AK214&gt;0, AL214&gt;0, AM214&gt;0, AN214&gt;0, AO214&gt;0), "Converted", "Not Converted")</f>
        <v>Not Converted</v>
      </c>
      <c r="AT214">
        <v>0</v>
      </c>
      <c r="AU214">
        <v>3</v>
      </c>
      <c r="AV214">
        <v>11</v>
      </c>
      <c r="AW214">
        <f>IF(Z214&gt;607, 4, 0)</f>
        <v>4</v>
      </c>
      <c r="AX214">
        <f>IF(AA214&gt;1.6588, 3, 0)</f>
        <v>3</v>
      </c>
      <c r="AY214">
        <f>IF(P214&gt;401, 2, 0)</f>
        <v>0</v>
      </c>
      <c r="AZ214">
        <f>IF(I214&gt;52915.77, 1, 0)</f>
        <v>1</v>
      </c>
      <c r="BA214">
        <f>SUM(AW214:AZ214)</f>
        <v>8</v>
      </c>
      <c r="BB214" t="str">
        <f>VLOOKUP(BA214,'Standard Deviations'!$L$1:$M$11,2,TRUE)</f>
        <v>Platinum</v>
      </c>
    </row>
    <row r="215" spans="1:54">
      <c r="A215">
        <v>4475</v>
      </c>
      <c r="B215">
        <v>1949</v>
      </c>
      <c r="C215">
        <f>2024-B215</f>
        <v>75</v>
      </c>
      <c r="D215" t="str">
        <f>VLOOKUP(B215,Reference!$A$1:$B$125, 2)</f>
        <v>Boomers</v>
      </c>
      <c r="E215" t="s">
        <v>68</v>
      </c>
      <c r="F215" t="str">
        <f>IF(E215="High School", "No College", "College")</f>
        <v>College</v>
      </c>
      <c r="G215" t="s">
        <v>55</v>
      </c>
      <c r="H215">
        <v>69098</v>
      </c>
      <c r="I215">
        <v>69098</v>
      </c>
      <c r="J215" s="4" t="s">
        <v>61</v>
      </c>
      <c r="K215">
        <v>0</v>
      </c>
      <c r="L215">
        <v>0</v>
      </c>
      <c r="M215" t="str">
        <f>IF(OR(K215&gt;0, L215&gt;0), "Parent", "Not Parent")</f>
        <v>Not Parent</v>
      </c>
      <c r="N215" t="s">
        <v>213</v>
      </c>
      <c r="O215" s="8">
        <v>41916</v>
      </c>
      <c r="P215" s="9">
        <f>O215-N215</f>
        <v>595</v>
      </c>
      <c r="Q215">
        <v>82</v>
      </c>
      <c r="R215" s="9">
        <f>P215-Q215</f>
        <v>513</v>
      </c>
      <c r="S215" s="8">
        <f>O215-R215</f>
        <v>41403</v>
      </c>
      <c r="T215">
        <v>1315</v>
      </c>
      <c r="U215">
        <v>22</v>
      </c>
      <c r="V215">
        <v>780</v>
      </c>
      <c r="W215">
        <v>145</v>
      </c>
      <c r="X215">
        <v>0</v>
      </c>
      <c r="Y215">
        <v>178</v>
      </c>
      <c r="Z215">
        <v>2440</v>
      </c>
      <c r="AA215">
        <f>Z215/P215</f>
        <v>4.1008403361344534</v>
      </c>
      <c r="AB215" s="14" t="s">
        <v>146</v>
      </c>
      <c r="AC215" s="13" t="s">
        <v>63</v>
      </c>
      <c r="AD215">
        <v>1</v>
      </c>
      <c r="AE215" t="str">
        <f>IF(AD215&gt;3, "Prefers Discount", "Discount Indifferent")</f>
        <v>Discount Indifferent</v>
      </c>
      <c r="AF215">
        <v>9</v>
      </c>
      <c r="AG215">
        <v>7</v>
      </c>
      <c r="AH215">
        <v>8</v>
      </c>
      <c r="AI215" t="str">
        <f>INDEX($AF$1:$AH$1,MATCH(MAX(AF215:AH215),AF215:AH215,0))</f>
        <v>Store_Orders</v>
      </c>
      <c r="AJ215">
        <v>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f>SUM(AK215:AO215)</f>
        <v>0</v>
      </c>
      <c r="AQ215" t="s">
        <v>67</v>
      </c>
      <c r="AR215">
        <v>0</v>
      </c>
      <c r="AS215" t="str">
        <f>IF(OR(AK215&gt;0, AL215&gt;0, AM215&gt;0, AN215&gt;0, AO215&gt;0), "Converted", "Not Converted")</f>
        <v>Not Converted</v>
      </c>
      <c r="AT215">
        <v>0</v>
      </c>
      <c r="AU215">
        <v>3</v>
      </c>
      <c r="AV215">
        <v>11</v>
      </c>
      <c r="AW215">
        <f>IF(Z215&gt;607, 4, 0)</f>
        <v>4</v>
      </c>
      <c r="AX215">
        <f>IF(AA215&gt;1.6588, 3, 0)</f>
        <v>3</v>
      </c>
      <c r="AY215">
        <f>IF(P215&gt;401, 2, 0)</f>
        <v>2</v>
      </c>
      <c r="AZ215">
        <f>IF(I215&gt;52915.77, 1, 0)</f>
        <v>1</v>
      </c>
      <c r="BA215">
        <f>SUM(AW215:AZ215)</f>
        <v>10</v>
      </c>
      <c r="BB215" t="str">
        <f>VLOOKUP(BA215,'Standard Deviations'!$L$1:$M$11,2,TRUE)</f>
        <v>Diamond</v>
      </c>
    </row>
    <row r="216" spans="1:54">
      <c r="A216">
        <v>146</v>
      </c>
      <c r="B216">
        <v>1960</v>
      </c>
      <c r="C216">
        <f>2024-B216</f>
        <v>64</v>
      </c>
      <c r="D216" t="str">
        <f>VLOOKUP(B216,Reference!$A$1:$B$125, 2)</f>
        <v>Boomers</v>
      </c>
      <c r="E216" t="s">
        <v>68</v>
      </c>
      <c r="F216" t="str">
        <f>IF(E216="High School", "No College", "College")</f>
        <v>College</v>
      </c>
      <c r="G216" t="s">
        <v>60</v>
      </c>
      <c r="H216">
        <v>76045</v>
      </c>
      <c r="I216">
        <v>76045</v>
      </c>
      <c r="J216" s="4" t="s">
        <v>56</v>
      </c>
      <c r="K216">
        <v>0</v>
      </c>
      <c r="L216">
        <v>0</v>
      </c>
      <c r="M216" t="str">
        <f>IF(OR(K216&gt;0, L216&gt;0), "Parent", "Not Parent")</f>
        <v>Not Parent</v>
      </c>
      <c r="N216" t="s">
        <v>172</v>
      </c>
      <c r="O216" s="8">
        <v>41916</v>
      </c>
      <c r="P216" s="9">
        <f>O216-N216</f>
        <v>323</v>
      </c>
      <c r="Q216">
        <v>78</v>
      </c>
      <c r="R216" s="9">
        <f>P216-Q216</f>
        <v>245</v>
      </c>
      <c r="S216" s="8">
        <f>O216-R216</f>
        <v>41671</v>
      </c>
      <c r="T216">
        <v>760</v>
      </c>
      <c r="U216">
        <v>53</v>
      </c>
      <c r="V216">
        <v>400</v>
      </c>
      <c r="W216">
        <v>17</v>
      </c>
      <c r="X216">
        <v>93</v>
      </c>
      <c r="Y216">
        <v>0</v>
      </c>
      <c r="Z216">
        <v>1323</v>
      </c>
      <c r="AA216">
        <f>Z216/P216</f>
        <v>4.0959752321981426</v>
      </c>
      <c r="AB216" s="14" t="s">
        <v>146</v>
      </c>
      <c r="AC216" s="13" t="s">
        <v>63</v>
      </c>
      <c r="AD216">
        <v>1</v>
      </c>
      <c r="AE216" t="str">
        <f>IF(AD216&gt;3, "Prefers Discount", "Discount Indifferent")</f>
        <v>Discount Indifferent</v>
      </c>
      <c r="AF216">
        <v>11</v>
      </c>
      <c r="AG216">
        <v>4</v>
      </c>
      <c r="AH216">
        <v>5</v>
      </c>
      <c r="AI216" t="str">
        <f>INDEX($AF$1:$AH$1,MATCH(MAX(AF216:AH216),AF216:AH216,0))</f>
        <v>Store_Orders</v>
      </c>
      <c r="AJ216">
        <v>2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f>SUM(AK216:AO216)</f>
        <v>1</v>
      </c>
      <c r="AQ216" t="str">
        <f>INDEX($AK$1:$AO$1,MATCH(MAX(AK216:AO216),AK216:AO216,0))</f>
        <v>Converted_on_Camp1</v>
      </c>
      <c r="AR216">
        <v>1</v>
      </c>
      <c r="AS216" t="str">
        <f>IF(OR(AK216&gt;0, AL216&gt;0, AM216&gt;0, AN216&gt;0, AO216&gt;0), "Converted", "Not Converted")</f>
        <v>Converted</v>
      </c>
      <c r="AT216">
        <v>0</v>
      </c>
      <c r="AU216">
        <v>3</v>
      </c>
      <c r="AV216">
        <v>11</v>
      </c>
      <c r="AW216">
        <f>IF(Z216&gt;607, 4, 0)</f>
        <v>4</v>
      </c>
      <c r="AX216">
        <f>IF(AA216&gt;1.6588, 3, 0)</f>
        <v>3</v>
      </c>
      <c r="AY216">
        <f>IF(P216&gt;401, 2, 0)</f>
        <v>0</v>
      </c>
      <c r="AZ216">
        <f>IF(I216&gt;52915.77, 1, 0)</f>
        <v>1</v>
      </c>
      <c r="BA216">
        <f>SUM(AW216:AZ216)</f>
        <v>8</v>
      </c>
      <c r="BB216" t="str">
        <f>VLOOKUP(BA216,'Standard Deviations'!$L$1:$M$11,2,TRUE)</f>
        <v>Platinum</v>
      </c>
    </row>
    <row r="217" spans="1:54">
      <c r="A217">
        <v>10430</v>
      </c>
      <c r="B217">
        <v>1973</v>
      </c>
      <c r="C217">
        <f>2024-B217</f>
        <v>51</v>
      </c>
      <c r="D217" t="str">
        <f>VLOOKUP(B217,Reference!$A$1:$B$125, 2)</f>
        <v>Gen X</v>
      </c>
      <c r="E217" t="s">
        <v>54</v>
      </c>
      <c r="F217" t="str">
        <f>IF(E217="High School", "No College", "College")</f>
        <v>College</v>
      </c>
      <c r="G217" t="s">
        <v>71</v>
      </c>
      <c r="H217">
        <v>89694</v>
      </c>
      <c r="I217">
        <v>89694</v>
      </c>
      <c r="J217" s="4" t="s">
        <v>56</v>
      </c>
      <c r="K217">
        <v>1</v>
      </c>
      <c r="L217">
        <v>1</v>
      </c>
      <c r="M217" t="str">
        <f>IF(OR(K217&gt;0, L217&gt;0), "Parent", "Not Parent")</f>
        <v>Parent</v>
      </c>
      <c r="N217" t="s">
        <v>163</v>
      </c>
      <c r="O217" s="8">
        <v>41916</v>
      </c>
      <c r="P217" s="9">
        <f>O217-N217</f>
        <v>360</v>
      </c>
      <c r="Q217">
        <v>22</v>
      </c>
      <c r="R217" s="9">
        <f>P217-Q217</f>
        <v>338</v>
      </c>
      <c r="S217" s="8">
        <f>O217-R217</f>
        <v>41578</v>
      </c>
      <c r="T217">
        <v>1126</v>
      </c>
      <c r="U217">
        <v>28</v>
      </c>
      <c r="V217">
        <v>211</v>
      </c>
      <c r="W217">
        <v>37</v>
      </c>
      <c r="X217">
        <v>28</v>
      </c>
      <c r="Y217">
        <v>42</v>
      </c>
      <c r="Z217">
        <v>1472</v>
      </c>
      <c r="AA217">
        <f>Z217/P217</f>
        <v>4.0888888888888886</v>
      </c>
      <c r="AB217" s="11" t="s">
        <v>146</v>
      </c>
      <c r="AC217" t="s">
        <v>59</v>
      </c>
      <c r="AD217">
        <v>3</v>
      </c>
      <c r="AE217" t="str">
        <f>IF(AD217&gt;3, "Prefers Discount", "Discount Indifferent")</f>
        <v>Discount Indifferent</v>
      </c>
      <c r="AF217">
        <v>4</v>
      </c>
      <c r="AG217">
        <v>4</v>
      </c>
      <c r="AH217">
        <v>3</v>
      </c>
      <c r="AI217" t="str">
        <f>INDEX($AF$1:$AH$1,MATCH(MAX(AF217:AH217),AF217:AH217,0))</f>
        <v>Store_Orders</v>
      </c>
      <c r="AJ217">
        <v>5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f>SUM(AK217:AO217)</f>
        <v>3</v>
      </c>
      <c r="AQ217" t="str">
        <f>INDEX($AK$1:$AO$1,MATCH(MAX(AK217:AO217),AK217:AO217,0))</f>
        <v>Converted_on_Camp1</v>
      </c>
      <c r="AR217">
        <v>1</v>
      </c>
      <c r="AS217" t="str">
        <f>IF(OR(AK217&gt;0, AL217&gt;0, AM217&gt;0, AN217&gt;0, AO217&gt;0), "Converted", "Not Converted")</f>
        <v>Converted</v>
      </c>
      <c r="AT217">
        <v>0</v>
      </c>
      <c r="AU217">
        <v>3</v>
      </c>
      <c r="AV217">
        <v>11</v>
      </c>
      <c r="AW217">
        <f>IF(Z217&gt;607, 4, 0)</f>
        <v>4</v>
      </c>
      <c r="AX217">
        <f>IF(AA217&gt;1.6588, 3, 0)</f>
        <v>3</v>
      </c>
      <c r="AY217">
        <f>IF(P217&gt;401, 2, 0)</f>
        <v>0</v>
      </c>
      <c r="AZ217">
        <f>IF(I217&gt;52915.77, 1, 0)</f>
        <v>1</v>
      </c>
      <c r="BA217">
        <f>SUM(AW217:AZ217)</f>
        <v>8</v>
      </c>
      <c r="BB217" t="str">
        <f>VLOOKUP(BA217,'Standard Deviations'!$L$1:$M$11,2,TRUE)</f>
        <v>Platinum</v>
      </c>
    </row>
    <row r="218" spans="1:54">
      <c r="A218">
        <v>9559</v>
      </c>
      <c r="B218">
        <v>1961</v>
      </c>
      <c r="C218">
        <f>2024-B218</f>
        <v>63</v>
      </c>
      <c r="D218" t="str">
        <f>VLOOKUP(B218,Reference!$A$1:$B$125, 2)</f>
        <v>Boomers</v>
      </c>
      <c r="E218" t="s">
        <v>68</v>
      </c>
      <c r="F218" t="str">
        <f>IF(E218="High School", "No College", "College")</f>
        <v>College</v>
      </c>
      <c r="G218" t="s">
        <v>55</v>
      </c>
      <c r="H218">
        <v>57072</v>
      </c>
      <c r="I218">
        <v>57072</v>
      </c>
      <c r="J218" s="4" t="s">
        <v>61</v>
      </c>
      <c r="K218">
        <v>0</v>
      </c>
      <c r="L218">
        <v>1</v>
      </c>
      <c r="M218" t="str">
        <f>IF(OR(K218&gt;0, L218&gt;0), "Parent", "Not Parent")</f>
        <v>Parent</v>
      </c>
      <c r="N218" t="s">
        <v>129</v>
      </c>
      <c r="O218" s="8">
        <v>41916</v>
      </c>
      <c r="P218" s="9">
        <f>O218-N218</f>
        <v>253</v>
      </c>
      <c r="Q218">
        <v>79</v>
      </c>
      <c r="R218" s="9">
        <f>P218-Q218</f>
        <v>174</v>
      </c>
      <c r="S218" s="8">
        <f>O218-R218</f>
        <v>41742</v>
      </c>
      <c r="T218">
        <v>944</v>
      </c>
      <c r="U218">
        <v>0</v>
      </c>
      <c r="V218">
        <v>60</v>
      </c>
      <c r="W218">
        <v>0</v>
      </c>
      <c r="X218">
        <v>0</v>
      </c>
      <c r="Y218">
        <v>30</v>
      </c>
      <c r="Z218">
        <v>1034</v>
      </c>
      <c r="AA218">
        <f>Z218/P218</f>
        <v>4.0869565217391308</v>
      </c>
      <c r="AB218" s="14" t="s">
        <v>146</v>
      </c>
      <c r="AC218" s="13" t="s">
        <v>63</v>
      </c>
      <c r="AD218">
        <v>2</v>
      </c>
      <c r="AE218" t="str">
        <f>IF(AD218&gt;3, "Prefers Discount", "Discount Indifferent")</f>
        <v>Discount Indifferent</v>
      </c>
      <c r="AF218">
        <v>13</v>
      </c>
      <c r="AG218">
        <v>7</v>
      </c>
      <c r="AH218">
        <v>5</v>
      </c>
      <c r="AI218" t="str">
        <f>INDEX($AF$1:$AH$1,MATCH(MAX(AF218:AH218),AF218:AH218,0))</f>
        <v>Store_Orders</v>
      </c>
      <c r="AJ218">
        <v>5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f>SUM(AK218:AO218)</f>
        <v>1</v>
      </c>
      <c r="AQ218" t="str">
        <f>INDEX($AK$1:$AO$1,MATCH(MAX(AK218:AO218),AK218:AO218,0))</f>
        <v>Converted_on_Camp3</v>
      </c>
      <c r="AR218">
        <v>1</v>
      </c>
      <c r="AS218" t="str">
        <f>IF(OR(AK218&gt;0, AL218&gt;0, AM218&gt;0, AN218&gt;0, AO218&gt;0), "Converted", "Not Converted")</f>
        <v>Converted</v>
      </c>
      <c r="AT218">
        <v>0</v>
      </c>
      <c r="AU218">
        <v>3</v>
      </c>
      <c r="AV218">
        <v>11</v>
      </c>
      <c r="AW218">
        <f>IF(Z218&gt;607, 4, 0)</f>
        <v>4</v>
      </c>
      <c r="AX218">
        <f>IF(AA218&gt;1.6588, 3, 0)</f>
        <v>3</v>
      </c>
      <c r="AY218">
        <f>IF(P218&gt;401, 2, 0)</f>
        <v>0</v>
      </c>
      <c r="AZ218">
        <f>IF(I218&gt;52915.77, 1, 0)</f>
        <v>1</v>
      </c>
      <c r="BA218">
        <f>SUM(AW218:AZ218)</f>
        <v>8</v>
      </c>
      <c r="BB218" t="str">
        <f>VLOOKUP(BA218,'Standard Deviations'!$L$1:$M$11,2,TRUE)</f>
        <v>Platinum</v>
      </c>
    </row>
    <row r="219" spans="1:54">
      <c r="A219">
        <v>437</v>
      </c>
      <c r="B219">
        <v>1976</v>
      </c>
      <c r="C219">
        <f>2024-B219</f>
        <v>48</v>
      </c>
      <c r="D219" t="str">
        <f>VLOOKUP(B219,Reference!$A$1:$B$125, 2)</f>
        <v>Gen X</v>
      </c>
      <c r="E219" t="s">
        <v>64</v>
      </c>
      <c r="F219" t="str">
        <f>IF(E219="High School", "No College", "College")</f>
        <v>College</v>
      </c>
      <c r="G219" t="s">
        <v>71</v>
      </c>
      <c r="H219">
        <v>75012</v>
      </c>
      <c r="I219">
        <v>75012</v>
      </c>
      <c r="J219" s="4" t="s">
        <v>56</v>
      </c>
      <c r="K219">
        <v>0</v>
      </c>
      <c r="L219">
        <v>0</v>
      </c>
      <c r="M219" t="str">
        <f>IF(OR(K219&gt;0, L219&gt;0), "Parent", "Not Parent")</f>
        <v>Not Parent</v>
      </c>
      <c r="N219" t="s">
        <v>174</v>
      </c>
      <c r="O219" s="8">
        <v>41916</v>
      </c>
      <c r="P219" s="9">
        <f>O219-N219</f>
        <v>252</v>
      </c>
      <c r="Q219">
        <v>41</v>
      </c>
      <c r="R219" s="9">
        <f>P219-Q219</f>
        <v>211</v>
      </c>
      <c r="S219" s="8">
        <f>O219-R219</f>
        <v>41705</v>
      </c>
      <c r="T219">
        <v>294</v>
      </c>
      <c r="U219">
        <v>142</v>
      </c>
      <c r="V219">
        <v>218</v>
      </c>
      <c r="W219">
        <v>164</v>
      </c>
      <c r="X219">
        <v>58</v>
      </c>
      <c r="Y219">
        <v>151</v>
      </c>
      <c r="Z219">
        <v>1027</v>
      </c>
      <c r="AA219">
        <f>Z219/P219</f>
        <v>4.0753968253968251</v>
      </c>
      <c r="AB219" s="11" t="s">
        <v>146</v>
      </c>
      <c r="AC219" t="s">
        <v>59</v>
      </c>
      <c r="AD219">
        <v>1</v>
      </c>
      <c r="AE219" t="str">
        <f>IF(AD219&gt;3, "Prefers Discount", "Discount Indifferent")</f>
        <v>Discount Indifferent</v>
      </c>
      <c r="AF219">
        <v>11</v>
      </c>
      <c r="AG219">
        <v>3</v>
      </c>
      <c r="AH219">
        <v>8</v>
      </c>
      <c r="AI219" t="str">
        <f>INDEX($AF$1:$AH$1,MATCH(MAX(AF219:AH219),AF219:AH219,0))</f>
        <v>Store_Orders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f>SUM(AK219:AO219)</f>
        <v>0</v>
      </c>
      <c r="AQ219" t="s">
        <v>67</v>
      </c>
      <c r="AR219">
        <v>0</v>
      </c>
      <c r="AS219" t="str">
        <f>IF(OR(AK219&gt;0, AL219&gt;0, AM219&gt;0, AN219&gt;0, AO219&gt;0), "Converted", "Not Converted")</f>
        <v>Not Converted</v>
      </c>
      <c r="AT219">
        <v>0</v>
      </c>
      <c r="AU219">
        <v>3</v>
      </c>
      <c r="AV219">
        <v>11</v>
      </c>
      <c r="AW219">
        <f>IF(Z219&gt;607, 4, 0)</f>
        <v>4</v>
      </c>
      <c r="AX219">
        <f>IF(AA219&gt;1.6588, 3, 0)</f>
        <v>3</v>
      </c>
      <c r="AY219">
        <f>IF(P219&gt;401, 2, 0)</f>
        <v>0</v>
      </c>
      <c r="AZ219">
        <f>IF(I219&gt;52915.77, 1, 0)</f>
        <v>1</v>
      </c>
      <c r="BA219">
        <f>SUM(AW219:AZ219)</f>
        <v>8</v>
      </c>
      <c r="BB219" t="str">
        <f>VLOOKUP(BA219,'Standard Deviations'!$L$1:$M$11,2,TRUE)</f>
        <v>Platinum</v>
      </c>
    </row>
    <row r="220" spans="1:54">
      <c r="A220">
        <v>3900</v>
      </c>
      <c r="B220">
        <v>1972</v>
      </c>
      <c r="C220">
        <f>2024-B220</f>
        <v>52</v>
      </c>
      <c r="D220" t="str">
        <f>VLOOKUP(B220,Reference!$A$1:$B$125, 2)</f>
        <v>Gen X</v>
      </c>
      <c r="E220" t="s">
        <v>54</v>
      </c>
      <c r="F220" t="str">
        <f>IF(E220="High School", "No College", "College")</f>
        <v>College</v>
      </c>
      <c r="G220" t="s">
        <v>55</v>
      </c>
      <c r="H220">
        <v>65685</v>
      </c>
      <c r="I220">
        <v>65685</v>
      </c>
      <c r="J220" s="4" t="s">
        <v>61</v>
      </c>
      <c r="K220">
        <v>0</v>
      </c>
      <c r="L220">
        <v>1</v>
      </c>
      <c r="M220" t="str">
        <f>IF(OR(K220&gt;0, L220&gt;0), "Parent", "Not Parent")</f>
        <v>Parent</v>
      </c>
      <c r="N220" t="s">
        <v>214</v>
      </c>
      <c r="O220" s="8">
        <v>41916</v>
      </c>
      <c r="P220" s="9">
        <f>O220-N220</f>
        <v>189</v>
      </c>
      <c r="Q220">
        <v>54</v>
      </c>
      <c r="R220" s="9">
        <f>P220-Q220</f>
        <v>135</v>
      </c>
      <c r="S220" s="8">
        <f>O220-R220</f>
        <v>41781</v>
      </c>
      <c r="T220">
        <v>642</v>
      </c>
      <c r="U220">
        <v>14</v>
      </c>
      <c r="V220">
        <v>49</v>
      </c>
      <c r="W220">
        <v>0</v>
      </c>
      <c r="X220">
        <v>7</v>
      </c>
      <c r="Y220">
        <v>57</v>
      </c>
      <c r="Z220">
        <v>769</v>
      </c>
      <c r="AA220">
        <f>Z220/P220</f>
        <v>4.0687830687830688</v>
      </c>
      <c r="AB220" s="14" t="s">
        <v>146</v>
      </c>
      <c r="AC220" s="13" t="s">
        <v>63</v>
      </c>
      <c r="AD220">
        <v>1</v>
      </c>
      <c r="AE220" t="str">
        <f>IF(AD220&gt;3, "Prefers Discount", "Discount Indifferent")</f>
        <v>Discount Indifferent</v>
      </c>
      <c r="AF220">
        <v>9</v>
      </c>
      <c r="AG220">
        <v>9</v>
      </c>
      <c r="AH220">
        <v>2</v>
      </c>
      <c r="AI220" t="str">
        <f>INDEX($AF$1:$AH$1,MATCH(MAX(AF220:AH220),AF220:AH220,0))</f>
        <v>Store_Orders</v>
      </c>
      <c r="AJ220">
        <v>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f>SUM(AK220:AO220)</f>
        <v>0</v>
      </c>
      <c r="AQ220" t="s">
        <v>67</v>
      </c>
      <c r="AR220">
        <v>0</v>
      </c>
      <c r="AS220" t="str">
        <f>IF(OR(AK220&gt;0, AL220&gt;0, AM220&gt;0, AN220&gt;0, AO220&gt;0), "Converted", "Not Converted")</f>
        <v>Not Converted</v>
      </c>
      <c r="AT220">
        <v>0</v>
      </c>
      <c r="AU220">
        <v>3</v>
      </c>
      <c r="AV220">
        <v>11</v>
      </c>
      <c r="AW220">
        <f>IF(Z220&gt;607, 4, 0)</f>
        <v>4</v>
      </c>
      <c r="AX220">
        <f>IF(AA220&gt;1.6588, 3, 0)</f>
        <v>3</v>
      </c>
      <c r="AY220">
        <f>IF(P220&gt;401, 2, 0)</f>
        <v>0</v>
      </c>
      <c r="AZ220">
        <f>IF(I220&gt;52915.77, 1, 0)</f>
        <v>1</v>
      </c>
      <c r="BA220">
        <f>SUM(AW220:AZ220)</f>
        <v>8</v>
      </c>
      <c r="BB220" t="str">
        <f>VLOOKUP(BA220,'Standard Deviations'!$L$1:$M$11,2,TRUE)</f>
        <v>Platinum</v>
      </c>
    </row>
    <row r="221" spans="1:54">
      <c r="A221">
        <v>9958</v>
      </c>
      <c r="B221">
        <v>1972</v>
      </c>
      <c r="C221">
        <f>2024-B221</f>
        <v>52</v>
      </c>
      <c r="D221" t="str">
        <f>VLOOKUP(B221,Reference!$A$1:$B$125, 2)</f>
        <v>Gen X</v>
      </c>
      <c r="E221" t="s">
        <v>54</v>
      </c>
      <c r="F221" t="str">
        <f>IF(E221="High School", "No College", "College")</f>
        <v>College</v>
      </c>
      <c r="G221" t="s">
        <v>55</v>
      </c>
      <c r="H221">
        <v>65685</v>
      </c>
      <c r="I221">
        <v>65685</v>
      </c>
      <c r="J221" s="4" t="s">
        <v>61</v>
      </c>
      <c r="K221">
        <v>0</v>
      </c>
      <c r="L221">
        <v>1</v>
      </c>
      <c r="M221" t="str">
        <f>IF(OR(K221&gt;0, L221&gt;0), "Parent", "Not Parent")</f>
        <v>Parent</v>
      </c>
      <c r="N221" t="s">
        <v>214</v>
      </c>
      <c r="O221" s="8">
        <v>41916</v>
      </c>
      <c r="P221" s="9">
        <f>O221-N221</f>
        <v>189</v>
      </c>
      <c r="Q221">
        <v>54</v>
      </c>
      <c r="R221" s="9">
        <f>P221-Q221</f>
        <v>135</v>
      </c>
      <c r="S221" s="8">
        <f>O221-R221</f>
        <v>41781</v>
      </c>
      <c r="T221">
        <v>642</v>
      </c>
      <c r="U221">
        <v>14</v>
      </c>
      <c r="V221">
        <v>49</v>
      </c>
      <c r="W221">
        <v>0</v>
      </c>
      <c r="X221">
        <v>7</v>
      </c>
      <c r="Y221">
        <v>57</v>
      </c>
      <c r="Z221">
        <v>769</v>
      </c>
      <c r="AA221">
        <f>Z221/P221</f>
        <v>4.0687830687830688</v>
      </c>
      <c r="AB221" s="14" t="s">
        <v>146</v>
      </c>
      <c r="AC221" s="13" t="s">
        <v>63</v>
      </c>
      <c r="AD221">
        <v>1</v>
      </c>
      <c r="AE221" t="str">
        <f>IF(AD221&gt;3, "Prefers Discount", "Discount Indifferent")</f>
        <v>Discount Indifferent</v>
      </c>
      <c r="AF221">
        <v>9</v>
      </c>
      <c r="AG221">
        <v>9</v>
      </c>
      <c r="AH221">
        <v>2</v>
      </c>
      <c r="AI221" t="str">
        <f>INDEX($AF$1:$AH$1,MATCH(MAX(AF221:AH221),AF221:AH221,0))</f>
        <v>Store_Orders</v>
      </c>
      <c r="AJ221">
        <v>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f>SUM(AK221:AO221)</f>
        <v>0</v>
      </c>
      <c r="AQ221" t="s">
        <v>67</v>
      </c>
      <c r="AR221">
        <v>0</v>
      </c>
      <c r="AS221" t="str">
        <f>IF(OR(AK221&gt;0, AL221&gt;0, AM221&gt;0, AN221&gt;0, AO221&gt;0), "Converted", "Not Converted")</f>
        <v>Not Converted</v>
      </c>
      <c r="AT221">
        <v>0</v>
      </c>
      <c r="AU221">
        <v>3</v>
      </c>
      <c r="AV221">
        <v>11</v>
      </c>
      <c r="AW221">
        <f>IF(Z221&gt;607, 4, 0)</f>
        <v>4</v>
      </c>
      <c r="AX221">
        <f>IF(AA221&gt;1.6588, 3, 0)</f>
        <v>3</v>
      </c>
      <c r="AY221">
        <f>IF(P221&gt;401, 2, 0)</f>
        <v>0</v>
      </c>
      <c r="AZ221">
        <f>IF(I221&gt;52915.77, 1, 0)</f>
        <v>1</v>
      </c>
      <c r="BA221">
        <f>SUM(AW221:AZ221)</f>
        <v>8</v>
      </c>
      <c r="BB221" t="str">
        <f>VLOOKUP(BA221,'Standard Deviations'!$L$1:$M$11,2,TRUE)</f>
        <v>Platinum</v>
      </c>
    </row>
    <row r="222" spans="1:54">
      <c r="A222">
        <v>1964</v>
      </c>
      <c r="B222">
        <v>1951</v>
      </c>
      <c r="C222">
        <f>2024-B222</f>
        <v>73</v>
      </c>
      <c r="D222" t="str">
        <f>VLOOKUP(B222,Reference!$A$1:$B$125, 2)</f>
        <v>Boomers</v>
      </c>
      <c r="E222" t="s">
        <v>54</v>
      </c>
      <c r="F222" t="str">
        <f>IF(E222="High School", "No College", "College")</f>
        <v>College</v>
      </c>
      <c r="G222" t="s">
        <v>65</v>
      </c>
      <c r="H222">
        <v>86610</v>
      </c>
      <c r="I222">
        <v>86610</v>
      </c>
      <c r="J222" s="4" t="s">
        <v>56</v>
      </c>
      <c r="K222">
        <v>0</v>
      </c>
      <c r="L222">
        <v>0</v>
      </c>
      <c r="M222" t="str">
        <f>IF(OR(K222&gt;0, L222&gt;0), "Parent", "Not Parent")</f>
        <v>Not Parent</v>
      </c>
      <c r="N222" t="s">
        <v>215</v>
      </c>
      <c r="O222" s="8">
        <v>41916</v>
      </c>
      <c r="P222" s="9">
        <f>O222-N222</f>
        <v>394</v>
      </c>
      <c r="Q222">
        <v>66</v>
      </c>
      <c r="R222" s="9">
        <f>P222-Q222</f>
        <v>328</v>
      </c>
      <c r="S222" s="8">
        <f>O222-R222</f>
        <v>41588</v>
      </c>
      <c r="T222">
        <v>446</v>
      </c>
      <c r="U222">
        <v>107</v>
      </c>
      <c r="V222">
        <v>768</v>
      </c>
      <c r="W222">
        <v>33</v>
      </c>
      <c r="X222">
        <v>196</v>
      </c>
      <c r="Y222">
        <v>53</v>
      </c>
      <c r="Z222">
        <v>1603</v>
      </c>
      <c r="AA222">
        <f>Z222/P222</f>
        <v>4.0685279187817258</v>
      </c>
      <c r="AB222" s="14" t="s">
        <v>146</v>
      </c>
      <c r="AC222" s="13" t="s">
        <v>63</v>
      </c>
      <c r="AD222">
        <v>1</v>
      </c>
      <c r="AE222" t="str">
        <f>IF(AD222&gt;3, "Prefers Discount", "Discount Indifferent")</f>
        <v>Discount Indifferent</v>
      </c>
      <c r="AF222">
        <v>6</v>
      </c>
      <c r="AG222">
        <v>5</v>
      </c>
      <c r="AH222">
        <v>6</v>
      </c>
      <c r="AI222" t="str">
        <f>INDEX($AF$1:$AH$1,MATCH(MAX(AF222:AH222),AF222:AH222,0))</f>
        <v>Store_Orders</v>
      </c>
      <c r="AJ222">
        <v>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f>SUM(AK222:AO222)</f>
        <v>0</v>
      </c>
      <c r="AQ222" t="s">
        <v>67</v>
      </c>
      <c r="AR222">
        <v>0</v>
      </c>
      <c r="AS222" t="str">
        <f>IF(OR(AK222&gt;0, AL222&gt;0, AM222&gt;0, AN222&gt;0, AO222&gt;0), "Converted", "Not Converted")</f>
        <v>Not Converted</v>
      </c>
      <c r="AT222">
        <v>0</v>
      </c>
      <c r="AU222">
        <v>3</v>
      </c>
      <c r="AV222">
        <v>11</v>
      </c>
      <c r="AW222">
        <f>IF(Z222&gt;607, 4, 0)</f>
        <v>4</v>
      </c>
      <c r="AX222">
        <f>IF(AA222&gt;1.6588, 3, 0)</f>
        <v>3</v>
      </c>
      <c r="AY222">
        <f>IF(P222&gt;401, 2, 0)</f>
        <v>0</v>
      </c>
      <c r="AZ222">
        <f>IF(I222&gt;52915.77, 1, 0)</f>
        <v>1</v>
      </c>
      <c r="BA222">
        <f>SUM(AW222:AZ222)</f>
        <v>8</v>
      </c>
      <c r="BB222" t="str">
        <f>VLOOKUP(BA222,'Standard Deviations'!$L$1:$M$11,2,TRUE)</f>
        <v>Platinum</v>
      </c>
    </row>
    <row r="223" spans="1:54">
      <c r="A223">
        <v>4756</v>
      </c>
      <c r="B223">
        <v>1952</v>
      </c>
      <c r="C223">
        <f>2024-B223</f>
        <v>72</v>
      </c>
      <c r="D223" t="str">
        <f>VLOOKUP(B223,Reference!$A$1:$B$125, 2)</f>
        <v>Boomers</v>
      </c>
      <c r="E223" t="s">
        <v>74</v>
      </c>
      <c r="F223" t="str">
        <f>IF(E223="High School", "No College", "College")</f>
        <v>College</v>
      </c>
      <c r="G223" t="s">
        <v>71</v>
      </c>
      <c r="H223">
        <v>63998</v>
      </c>
      <c r="I223">
        <v>63998</v>
      </c>
      <c r="J223" s="4" t="s">
        <v>61</v>
      </c>
      <c r="K223">
        <v>0</v>
      </c>
      <c r="L223">
        <v>0</v>
      </c>
      <c r="M223" t="str">
        <f>IF(OR(K223&gt;0, L223&gt;0), "Parent", "Not Parent")</f>
        <v>Not Parent</v>
      </c>
      <c r="N223" t="s">
        <v>216</v>
      </c>
      <c r="O223" s="8">
        <v>41916</v>
      </c>
      <c r="P223" s="9">
        <f>O223-N223</f>
        <v>288</v>
      </c>
      <c r="Q223">
        <v>42</v>
      </c>
      <c r="R223" s="9">
        <f>P223-Q223</f>
        <v>246</v>
      </c>
      <c r="S223" s="8">
        <f>O223-R223</f>
        <v>41670</v>
      </c>
      <c r="T223">
        <v>176</v>
      </c>
      <c r="U223">
        <v>29</v>
      </c>
      <c r="V223">
        <v>818</v>
      </c>
      <c r="W223">
        <v>0</v>
      </c>
      <c r="X223">
        <v>33</v>
      </c>
      <c r="Y223">
        <v>112</v>
      </c>
      <c r="Z223">
        <v>1168</v>
      </c>
      <c r="AA223">
        <f>Z223/P223</f>
        <v>4.0555555555555554</v>
      </c>
      <c r="AB223" s="11" t="s">
        <v>146</v>
      </c>
      <c r="AC223" t="s">
        <v>59</v>
      </c>
      <c r="AD223">
        <v>1</v>
      </c>
      <c r="AE223" t="str">
        <f>IF(AD223&gt;3, "Prefers Discount", "Discount Indifferent")</f>
        <v>Discount Indifferent</v>
      </c>
      <c r="AF223">
        <v>11</v>
      </c>
      <c r="AG223">
        <v>7</v>
      </c>
      <c r="AH223">
        <v>6</v>
      </c>
      <c r="AI223" t="str">
        <f>INDEX($AF$1:$AH$1,MATCH(MAX(AF223:AH223),AF223:AH223,0))</f>
        <v>Store_Orders</v>
      </c>
      <c r="AJ223">
        <v>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f>SUM(AK223:AO223)</f>
        <v>0</v>
      </c>
      <c r="AQ223" t="s">
        <v>67</v>
      </c>
      <c r="AR223">
        <v>1</v>
      </c>
      <c r="AS223" t="str">
        <f>IF(OR(AK223&gt;0, AL223&gt;0, AM223&gt;0, AN223&gt;0, AO223&gt;0), "Converted", "Not Converted")</f>
        <v>Not Converted</v>
      </c>
      <c r="AT223">
        <v>0</v>
      </c>
      <c r="AU223">
        <v>3</v>
      </c>
      <c r="AV223">
        <v>11</v>
      </c>
      <c r="AW223">
        <f>IF(Z223&gt;607, 4, 0)</f>
        <v>4</v>
      </c>
      <c r="AX223">
        <f>IF(AA223&gt;1.6588, 3, 0)</f>
        <v>3</v>
      </c>
      <c r="AY223">
        <f>IF(P223&gt;401, 2, 0)</f>
        <v>0</v>
      </c>
      <c r="AZ223">
        <f>IF(I223&gt;52915.77, 1, 0)</f>
        <v>1</v>
      </c>
      <c r="BA223">
        <f>SUM(AW223:AZ223)</f>
        <v>8</v>
      </c>
      <c r="BB223" t="str">
        <f>VLOOKUP(BA223,'Standard Deviations'!$L$1:$M$11,2,TRUE)</f>
        <v>Platinum</v>
      </c>
    </row>
    <row r="224" spans="1:54">
      <c r="A224">
        <v>8659</v>
      </c>
      <c r="B224">
        <v>1952</v>
      </c>
      <c r="C224">
        <f>2024-B224</f>
        <v>72</v>
      </c>
      <c r="D224" t="str">
        <f>VLOOKUP(B224,Reference!$A$1:$B$125, 2)</f>
        <v>Boomers</v>
      </c>
      <c r="E224" t="s">
        <v>68</v>
      </c>
      <c r="F224" t="str">
        <f>IF(E224="High School", "No College", "College")</f>
        <v>College</v>
      </c>
      <c r="G224" t="s">
        <v>65</v>
      </c>
      <c r="H224">
        <v>69805</v>
      </c>
      <c r="I224">
        <v>69805</v>
      </c>
      <c r="J224" s="4" t="s">
        <v>61</v>
      </c>
      <c r="K224">
        <v>0</v>
      </c>
      <c r="L224">
        <v>1</v>
      </c>
      <c r="M224" t="str">
        <f>IF(OR(K224&gt;0, L224&gt;0), "Parent", "Not Parent")</f>
        <v>Parent</v>
      </c>
      <c r="N224" t="s">
        <v>154</v>
      </c>
      <c r="O224" s="8">
        <v>41916</v>
      </c>
      <c r="P224" s="9">
        <f>O224-N224</f>
        <v>256</v>
      </c>
      <c r="Q224">
        <v>50</v>
      </c>
      <c r="R224" s="9">
        <f>P224-Q224</f>
        <v>206</v>
      </c>
      <c r="S224" s="8">
        <f>O224-R224</f>
        <v>41710</v>
      </c>
      <c r="T224">
        <v>750</v>
      </c>
      <c r="U224">
        <v>71</v>
      </c>
      <c r="V224">
        <v>174</v>
      </c>
      <c r="W224">
        <v>13</v>
      </c>
      <c r="X224">
        <v>10</v>
      </c>
      <c r="Y224">
        <v>20</v>
      </c>
      <c r="Z224">
        <v>1038</v>
      </c>
      <c r="AA224">
        <f>Z224/P224</f>
        <v>4.0546875</v>
      </c>
      <c r="AB224" s="11" t="s">
        <v>146</v>
      </c>
      <c r="AC224" t="s">
        <v>59</v>
      </c>
      <c r="AD224">
        <v>2</v>
      </c>
      <c r="AE224" t="str">
        <f>IF(AD224&gt;3, "Prefers Discount", "Discount Indifferent")</f>
        <v>Discount Indifferent</v>
      </c>
      <c r="AF224">
        <v>11</v>
      </c>
      <c r="AG224">
        <v>6</v>
      </c>
      <c r="AH224">
        <v>8</v>
      </c>
      <c r="AI224" t="str">
        <f>INDEX($AF$1:$AH$1,MATCH(MAX(AF224:AH224),AF224:AH224,0))</f>
        <v>Store_Orders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f>SUM(AK224:AO224)</f>
        <v>0</v>
      </c>
      <c r="AQ224" t="s">
        <v>67</v>
      </c>
      <c r="AR224">
        <v>0</v>
      </c>
      <c r="AS224" t="str">
        <f>IF(OR(AK224&gt;0, AL224&gt;0, AM224&gt;0, AN224&gt;0, AO224&gt;0), "Converted", "Not Converted")</f>
        <v>Not Converted</v>
      </c>
      <c r="AT224">
        <v>0</v>
      </c>
      <c r="AU224">
        <v>3</v>
      </c>
      <c r="AV224">
        <v>11</v>
      </c>
      <c r="AW224">
        <f>IF(Z224&gt;607, 4, 0)</f>
        <v>4</v>
      </c>
      <c r="AX224">
        <f>IF(AA224&gt;1.6588, 3, 0)</f>
        <v>3</v>
      </c>
      <c r="AY224">
        <f>IF(P224&gt;401, 2, 0)</f>
        <v>0</v>
      </c>
      <c r="AZ224">
        <f>IF(I224&gt;52915.77, 1, 0)</f>
        <v>1</v>
      </c>
      <c r="BA224">
        <f>SUM(AW224:AZ224)</f>
        <v>8</v>
      </c>
      <c r="BB224" t="str">
        <f>VLOOKUP(BA224,'Standard Deviations'!$L$1:$M$11,2,TRUE)</f>
        <v>Platinum</v>
      </c>
    </row>
    <row r="225" spans="1:54">
      <c r="A225">
        <v>7712</v>
      </c>
      <c r="B225">
        <v>1946</v>
      </c>
      <c r="C225">
        <f>2024-B225</f>
        <v>78</v>
      </c>
      <c r="D225" t="str">
        <f>VLOOKUP(B225,Reference!$A$1:$B$125, 2)</f>
        <v>Boomers</v>
      </c>
      <c r="E225" t="s">
        <v>68</v>
      </c>
      <c r="F225" t="str">
        <f>IF(E225="High School", "No College", "College")</f>
        <v>College</v>
      </c>
      <c r="G225" t="s">
        <v>60</v>
      </c>
      <c r="H225">
        <v>62159</v>
      </c>
      <c r="I225">
        <v>62159</v>
      </c>
      <c r="J225" s="4" t="s">
        <v>61</v>
      </c>
      <c r="K225">
        <v>0</v>
      </c>
      <c r="L225">
        <v>0</v>
      </c>
      <c r="M225" t="str">
        <f>IF(OR(K225&gt;0, L225&gt;0), "Parent", "Not Parent")</f>
        <v>Not Parent</v>
      </c>
      <c r="N225" t="s">
        <v>78</v>
      </c>
      <c r="O225" s="8">
        <v>41916</v>
      </c>
      <c r="P225" s="9">
        <f>O225-N225</f>
        <v>159</v>
      </c>
      <c r="Q225">
        <v>68</v>
      </c>
      <c r="R225" s="9">
        <f>P225-Q225</f>
        <v>91</v>
      </c>
      <c r="S225" s="8">
        <f>O225-R225</f>
        <v>41825</v>
      </c>
      <c r="T225">
        <v>182</v>
      </c>
      <c r="U225">
        <v>17</v>
      </c>
      <c r="V225">
        <v>259</v>
      </c>
      <c r="W225">
        <v>77</v>
      </c>
      <c r="X225">
        <v>70</v>
      </c>
      <c r="Y225">
        <v>29</v>
      </c>
      <c r="Z225">
        <v>634</v>
      </c>
      <c r="AA225">
        <f>Z225/P225</f>
        <v>3.9874213836477987</v>
      </c>
      <c r="AB225" s="14" t="s">
        <v>146</v>
      </c>
      <c r="AC225" s="13" t="s">
        <v>63</v>
      </c>
      <c r="AD225">
        <v>1</v>
      </c>
      <c r="AE225" t="str">
        <f>IF(AD225&gt;3, "Prefers Discount", "Discount Indifferent")</f>
        <v>Discount Indifferent</v>
      </c>
      <c r="AF225">
        <v>10</v>
      </c>
      <c r="AG225">
        <v>6</v>
      </c>
      <c r="AH225">
        <v>2</v>
      </c>
      <c r="AI225" t="str">
        <f>INDEX($AF$1:$AH$1,MATCH(MAX(AF225:AH225),AF225:AH225,0))</f>
        <v>Store_Orders</v>
      </c>
      <c r="AJ225">
        <v>4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f>SUM(AK225:AO225)</f>
        <v>0</v>
      </c>
      <c r="AQ225" t="s">
        <v>67</v>
      </c>
      <c r="AR225">
        <v>0</v>
      </c>
      <c r="AS225" t="str">
        <f>IF(OR(AK225&gt;0, AL225&gt;0, AM225&gt;0, AN225&gt;0, AO225&gt;0), "Converted", "Not Converted")</f>
        <v>Not Converted</v>
      </c>
      <c r="AT225">
        <v>0</v>
      </c>
      <c r="AU225">
        <v>3</v>
      </c>
      <c r="AV225">
        <v>11</v>
      </c>
      <c r="AW225">
        <f>IF(Z225&gt;607, 4, 0)</f>
        <v>4</v>
      </c>
      <c r="AX225">
        <f>IF(AA225&gt;1.6588, 3, 0)</f>
        <v>3</v>
      </c>
      <c r="AY225">
        <f>IF(P225&gt;401, 2, 0)</f>
        <v>0</v>
      </c>
      <c r="AZ225">
        <f>IF(I225&gt;52915.77, 1, 0)</f>
        <v>1</v>
      </c>
      <c r="BA225">
        <f>SUM(AW225:AZ225)</f>
        <v>8</v>
      </c>
      <c r="BB225" t="str">
        <f>VLOOKUP(BA225,'Standard Deviations'!$L$1:$M$11,2,TRUE)</f>
        <v>Platinum</v>
      </c>
    </row>
    <row r="226" spans="1:54">
      <c r="A226">
        <v>6024</v>
      </c>
      <c r="B226">
        <v>1953</v>
      </c>
      <c r="C226">
        <f>2024-B226</f>
        <v>71</v>
      </c>
      <c r="D226" t="str">
        <f>VLOOKUP(B226,Reference!$A$1:$B$125, 2)</f>
        <v>Boomers</v>
      </c>
      <c r="E226" t="s">
        <v>54</v>
      </c>
      <c r="F226" t="str">
        <f>IF(E226="High School", "No College", "College")</f>
        <v>College</v>
      </c>
      <c r="G226" t="s">
        <v>65</v>
      </c>
      <c r="H226">
        <v>94384</v>
      </c>
      <c r="I226">
        <v>94384</v>
      </c>
      <c r="J226" s="4" t="s">
        <v>56</v>
      </c>
      <c r="K226">
        <v>0</v>
      </c>
      <c r="L226">
        <v>0</v>
      </c>
      <c r="M226" t="str">
        <f>IF(OR(K226&gt;0, L226&gt;0), "Parent", "Not Parent")</f>
        <v>Not Parent</v>
      </c>
      <c r="N226" t="s">
        <v>217</v>
      </c>
      <c r="O226" s="8">
        <v>41916</v>
      </c>
      <c r="P226" s="9">
        <f>O226-N226</f>
        <v>579</v>
      </c>
      <c r="Q226">
        <v>62</v>
      </c>
      <c r="R226" s="9">
        <f>P226-Q226</f>
        <v>517</v>
      </c>
      <c r="S226" s="8">
        <f>O226-R226</f>
        <v>41399</v>
      </c>
      <c r="T226">
        <v>1111</v>
      </c>
      <c r="U226">
        <v>24</v>
      </c>
      <c r="V226">
        <v>790</v>
      </c>
      <c r="W226">
        <v>160</v>
      </c>
      <c r="X226">
        <v>45</v>
      </c>
      <c r="Y226">
        <v>172</v>
      </c>
      <c r="Z226">
        <v>2302</v>
      </c>
      <c r="AA226">
        <f>Z226/P226</f>
        <v>3.9758203799654579</v>
      </c>
      <c r="AB226" s="14" t="s">
        <v>146</v>
      </c>
      <c r="AC226" s="13" t="s">
        <v>63</v>
      </c>
      <c r="AD226">
        <v>0</v>
      </c>
      <c r="AE226" t="str">
        <f>IF(AD226&gt;3, "Prefers Discount", "Discount Indifferent")</f>
        <v>Discount Indifferent</v>
      </c>
      <c r="AF226">
        <v>5</v>
      </c>
      <c r="AG226">
        <v>5</v>
      </c>
      <c r="AH226">
        <v>8</v>
      </c>
      <c r="AI226" t="str">
        <f>INDEX($AF$1:$AH$1,MATCH(MAX(AF226:AH226),AF226:AH226,0))</f>
        <v>Catalog_Orders</v>
      </c>
      <c r="AJ226">
        <v>2</v>
      </c>
      <c r="AK226">
        <v>1</v>
      </c>
      <c r="AL226">
        <v>0</v>
      </c>
      <c r="AM226">
        <v>0</v>
      </c>
      <c r="AN226">
        <v>1</v>
      </c>
      <c r="AO226">
        <v>1</v>
      </c>
      <c r="AP226">
        <f>SUM(AK226:AO226)</f>
        <v>3</v>
      </c>
      <c r="AQ226" t="str">
        <f>INDEX($AK$1:$AO$1,MATCH(MAX(AK226:AO226),AK226:AO226,0))</f>
        <v>Converted_on_Camp1</v>
      </c>
      <c r="AR226">
        <v>1</v>
      </c>
      <c r="AS226" t="str">
        <f>IF(OR(AK226&gt;0, AL226&gt;0, AM226&gt;0, AN226&gt;0, AO226&gt;0), "Converted", "Not Converted")</f>
        <v>Converted</v>
      </c>
      <c r="AT226">
        <v>0</v>
      </c>
      <c r="AU226">
        <v>3</v>
      </c>
      <c r="AV226">
        <v>11</v>
      </c>
      <c r="AW226">
        <f>IF(Z226&gt;607, 4, 0)</f>
        <v>4</v>
      </c>
      <c r="AX226">
        <f>IF(AA226&gt;1.6588, 3, 0)</f>
        <v>3</v>
      </c>
      <c r="AY226">
        <f>IF(P226&gt;401, 2, 0)</f>
        <v>2</v>
      </c>
      <c r="AZ226">
        <f>IF(I226&gt;52915.77, 1, 0)</f>
        <v>1</v>
      </c>
      <c r="BA226">
        <f>SUM(AW226:AZ226)</f>
        <v>10</v>
      </c>
      <c r="BB226" t="str">
        <f>VLOOKUP(BA226,'Standard Deviations'!$L$1:$M$11,2,TRUE)</f>
        <v>Diamond</v>
      </c>
    </row>
    <row r="227" spans="1:54">
      <c r="A227">
        <v>5386</v>
      </c>
      <c r="B227">
        <v>1953</v>
      </c>
      <c r="C227">
        <f>2024-B227</f>
        <v>71</v>
      </c>
      <c r="D227" t="str">
        <f>VLOOKUP(B227,Reference!$A$1:$B$125, 2)</f>
        <v>Boomers</v>
      </c>
      <c r="E227" t="s">
        <v>54</v>
      </c>
      <c r="F227" t="str">
        <f>IF(E227="High School", "No College", "College")</f>
        <v>College</v>
      </c>
      <c r="G227" t="s">
        <v>65</v>
      </c>
      <c r="H227">
        <v>94384</v>
      </c>
      <c r="I227">
        <v>94384</v>
      </c>
      <c r="J227" s="4" t="s">
        <v>56</v>
      </c>
      <c r="K227">
        <v>0</v>
      </c>
      <c r="L227">
        <v>0</v>
      </c>
      <c r="M227" t="str">
        <f>IF(OR(K227&gt;0, L227&gt;0), "Parent", "Not Parent")</f>
        <v>Not Parent</v>
      </c>
      <c r="N227" t="s">
        <v>217</v>
      </c>
      <c r="O227" s="8">
        <v>41916</v>
      </c>
      <c r="P227" s="9">
        <f>O227-N227</f>
        <v>579</v>
      </c>
      <c r="Q227">
        <v>62</v>
      </c>
      <c r="R227" s="9">
        <f>P227-Q227</f>
        <v>517</v>
      </c>
      <c r="S227" s="8">
        <f>O227-R227</f>
        <v>41399</v>
      </c>
      <c r="T227">
        <v>1111</v>
      </c>
      <c r="U227">
        <v>24</v>
      </c>
      <c r="V227">
        <v>790</v>
      </c>
      <c r="W227">
        <v>160</v>
      </c>
      <c r="X227">
        <v>45</v>
      </c>
      <c r="Y227">
        <v>172</v>
      </c>
      <c r="Z227">
        <v>2302</v>
      </c>
      <c r="AA227">
        <f>Z227/P227</f>
        <v>3.9758203799654579</v>
      </c>
      <c r="AB227" s="14" t="s">
        <v>146</v>
      </c>
      <c r="AC227" s="13" t="s">
        <v>63</v>
      </c>
      <c r="AD227">
        <v>0</v>
      </c>
      <c r="AE227" t="str">
        <f>IF(AD227&gt;3, "Prefers Discount", "Discount Indifferent")</f>
        <v>Discount Indifferent</v>
      </c>
      <c r="AF227">
        <v>5</v>
      </c>
      <c r="AG227">
        <v>5</v>
      </c>
      <c r="AH227">
        <v>8</v>
      </c>
      <c r="AI227" t="str">
        <f>INDEX($AF$1:$AH$1,MATCH(MAX(AF227:AH227),AF227:AH227,0))</f>
        <v>Catalog_Orders</v>
      </c>
      <c r="AJ227">
        <v>2</v>
      </c>
      <c r="AK227">
        <v>1</v>
      </c>
      <c r="AL227">
        <v>0</v>
      </c>
      <c r="AM227">
        <v>0</v>
      </c>
      <c r="AN227">
        <v>1</v>
      </c>
      <c r="AO227">
        <v>1</v>
      </c>
      <c r="AP227">
        <f>SUM(AK227:AO227)</f>
        <v>3</v>
      </c>
      <c r="AQ227" t="str">
        <f>INDEX($AK$1:$AO$1,MATCH(MAX(AK227:AO227),AK227:AO227,0))</f>
        <v>Converted_on_Camp1</v>
      </c>
      <c r="AR227">
        <v>1</v>
      </c>
      <c r="AS227" t="str">
        <f>IF(OR(AK227&gt;0, AL227&gt;0, AM227&gt;0, AN227&gt;0, AO227&gt;0), "Converted", "Not Converted")</f>
        <v>Converted</v>
      </c>
      <c r="AT227">
        <v>0</v>
      </c>
      <c r="AU227">
        <v>3</v>
      </c>
      <c r="AV227">
        <v>11</v>
      </c>
      <c r="AW227">
        <f>IF(Z227&gt;607, 4, 0)</f>
        <v>4</v>
      </c>
      <c r="AX227">
        <f>IF(AA227&gt;1.6588, 3, 0)</f>
        <v>3</v>
      </c>
      <c r="AY227">
        <f>IF(P227&gt;401, 2, 0)</f>
        <v>2</v>
      </c>
      <c r="AZ227">
        <f>IF(I227&gt;52915.77, 1, 0)</f>
        <v>1</v>
      </c>
      <c r="BA227">
        <f>SUM(AW227:AZ227)</f>
        <v>10</v>
      </c>
      <c r="BB227" t="str">
        <f>VLOOKUP(BA227,'Standard Deviations'!$L$1:$M$11,2,TRUE)</f>
        <v>Diamond</v>
      </c>
    </row>
    <row r="228" spans="1:54">
      <c r="A228">
        <v>6327</v>
      </c>
      <c r="B228">
        <v>1967</v>
      </c>
      <c r="C228">
        <f>2024-B228</f>
        <v>57</v>
      </c>
      <c r="D228" t="str">
        <f>VLOOKUP(B228,Reference!$A$1:$B$125, 2)</f>
        <v>Gen X</v>
      </c>
      <c r="E228" t="s">
        <v>54</v>
      </c>
      <c r="F228" t="str">
        <f>IF(E228="High School", "No College", "College")</f>
        <v>College</v>
      </c>
      <c r="G228" t="s">
        <v>65</v>
      </c>
      <c r="H228">
        <v>65777</v>
      </c>
      <c r="I228">
        <v>65777</v>
      </c>
      <c r="J228" s="4" t="s">
        <v>61</v>
      </c>
      <c r="K228">
        <v>0</v>
      </c>
      <c r="L228">
        <v>0</v>
      </c>
      <c r="M228" t="str">
        <f>IF(OR(K228&gt;0, L228&gt;0), "Parent", "Not Parent")</f>
        <v>Not Parent</v>
      </c>
      <c r="N228" t="s">
        <v>218</v>
      </c>
      <c r="O228" s="8">
        <v>41916</v>
      </c>
      <c r="P228" s="9">
        <f>O228-N228</f>
        <v>289</v>
      </c>
      <c r="Q228">
        <v>87</v>
      </c>
      <c r="R228" s="9">
        <f>P228-Q228</f>
        <v>202</v>
      </c>
      <c r="S228" s="8">
        <f>O228-R228</f>
        <v>41714</v>
      </c>
      <c r="T228">
        <v>565</v>
      </c>
      <c r="U228">
        <v>32</v>
      </c>
      <c r="V228">
        <v>435</v>
      </c>
      <c r="W228">
        <v>28</v>
      </c>
      <c r="X228">
        <v>32</v>
      </c>
      <c r="Y228">
        <v>54</v>
      </c>
      <c r="Z228">
        <v>1146</v>
      </c>
      <c r="AA228">
        <f>Z228/P228</f>
        <v>3.9653979238754324</v>
      </c>
      <c r="AB228" s="14" t="s">
        <v>146</v>
      </c>
      <c r="AC228" s="13" t="s">
        <v>63</v>
      </c>
      <c r="AD228">
        <v>1</v>
      </c>
      <c r="AE228" t="str">
        <f>IF(AD228&gt;3, "Prefers Discount", "Discount Indifferent")</f>
        <v>Discount Indifferent</v>
      </c>
      <c r="AF228">
        <v>6</v>
      </c>
      <c r="AG228">
        <v>2</v>
      </c>
      <c r="AH228">
        <v>8</v>
      </c>
      <c r="AI228" t="str">
        <f>INDEX($AF$1:$AH$1,MATCH(MAX(AF228:AH228),AF228:AH228,0))</f>
        <v>Catalog_Orders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f>SUM(AK228:AO228)</f>
        <v>0</v>
      </c>
      <c r="AQ228" t="s">
        <v>67</v>
      </c>
      <c r="AR228">
        <v>0</v>
      </c>
      <c r="AS228" t="str">
        <f>IF(OR(AK228&gt;0, AL228&gt;0, AM228&gt;0, AN228&gt;0, AO228&gt;0), "Converted", "Not Converted")</f>
        <v>Not Converted</v>
      </c>
      <c r="AT228">
        <v>0</v>
      </c>
      <c r="AU228">
        <v>3</v>
      </c>
      <c r="AV228">
        <v>11</v>
      </c>
      <c r="AW228">
        <f>IF(Z228&gt;607, 4, 0)</f>
        <v>4</v>
      </c>
      <c r="AX228">
        <f>IF(AA228&gt;1.6588, 3, 0)</f>
        <v>3</v>
      </c>
      <c r="AY228">
        <f>IF(P228&gt;401, 2, 0)</f>
        <v>0</v>
      </c>
      <c r="AZ228">
        <f>IF(I228&gt;52915.77, 1, 0)</f>
        <v>1</v>
      </c>
      <c r="BA228">
        <f>SUM(AW228:AZ228)</f>
        <v>8</v>
      </c>
      <c r="BB228" t="str">
        <f>VLOOKUP(BA228,'Standard Deviations'!$L$1:$M$11,2,TRUE)</f>
        <v>Platinum</v>
      </c>
    </row>
    <row r="229" spans="1:54">
      <c r="A229">
        <v>4278</v>
      </c>
      <c r="B229">
        <v>1983</v>
      </c>
      <c r="C229">
        <f>2024-B229</f>
        <v>41</v>
      </c>
      <c r="D229" t="str">
        <f>VLOOKUP(B229,Reference!$A$1:$B$125, 2)</f>
        <v>Millennials</v>
      </c>
      <c r="E229" t="s">
        <v>68</v>
      </c>
      <c r="F229" t="str">
        <f>IF(E229="High School", "No College", "College")</f>
        <v>College</v>
      </c>
      <c r="G229" t="s">
        <v>60</v>
      </c>
      <c r="H229">
        <v>87188</v>
      </c>
      <c r="I229">
        <v>87188</v>
      </c>
      <c r="J229" s="4" t="s">
        <v>56</v>
      </c>
      <c r="K229">
        <v>0</v>
      </c>
      <c r="L229">
        <v>0</v>
      </c>
      <c r="M229" t="str">
        <f>IF(OR(K229&gt;0, L229&gt;0), "Parent", "Not Parent")</f>
        <v>Not Parent</v>
      </c>
      <c r="N229" t="s">
        <v>219</v>
      </c>
      <c r="O229" s="8">
        <v>41916</v>
      </c>
      <c r="P229" s="9">
        <f>O229-N229</f>
        <v>488</v>
      </c>
      <c r="Q229">
        <v>73</v>
      </c>
      <c r="R229" s="9">
        <f>P229-Q229</f>
        <v>415</v>
      </c>
      <c r="S229" s="8">
        <f>O229-R229</f>
        <v>41501</v>
      </c>
      <c r="T229">
        <v>910</v>
      </c>
      <c r="U229">
        <v>111</v>
      </c>
      <c r="V229">
        <v>724</v>
      </c>
      <c r="W229">
        <v>49</v>
      </c>
      <c r="X229">
        <v>74</v>
      </c>
      <c r="Y229">
        <v>55</v>
      </c>
      <c r="Z229">
        <v>1923</v>
      </c>
      <c r="AA229">
        <f>Z229/P229</f>
        <v>3.9405737704918034</v>
      </c>
      <c r="AB229" s="14" t="s">
        <v>146</v>
      </c>
      <c r="AC229" s="13" t="s">
        <v>63</v>
      </c>
      <c r="AD229">
        <v>1</v>
      </c>
      <c r="AE229" t="str">
        <f>IF(AD229&gt;3, "Prefers Discount", "Discount Indifferent")</f>
        <v>Discount Indifferent</v>
      </c>
      <c r="AF229">
        <v>6</v>
      </c>
      <c r="AG229">
        <v>10</v>
      </c>
      <c r="AH229">
        <v>2</v>
      </c>
      <c r="AI229" t="str">
        <f>INDEX($AF$1:$AH$1,MATCH(MAX(AF229:AH229),AF229:AH229,0))</f>
        <v>Web_Orders</v>
      </c>
      <c r="AJ229">
        <v>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f>SUM(AK229:AO229)</f>
        <v>0</v>
      </c>
      <c r="AQ229" t="s">
        <v>67</v>
      </c>
      <c r="AR229">
        <v>1</v>
      </c>
      <c r="AS229" t="str">
        <f>IF(OR(AK229&gt;0, AL229&gt;0, AM229&gt;0, AN229&gt;0, AO229&gt;0), "Converted", "Not Converted")</f>
        <v>Not Converted</v>
      </c>
      <c r="AT229">
        <v>0</v>
      </c>
      <c r="AU229">
        <v>3</v>
      </c>
      <c r="AV229">
        <v>11</v>
      </c>
      <c r="AW229">
        <f>IF(Z229&gt;607, 4, 0)</f>
        <v>4</v>
      </c>
      <c r="AX229">
        <f>IF(AA229&gt;1.6588, 3, 0)</f>
        <v>3</v>
      </c>
      <c r="AY229">
        <f>IF(P229&gt;401, 2, 0)</f>
        <v>2</v>
      </c>
      <c r="AZ229">
        <f>IF(I229&gt;52915.77, 1, 0)</f>
        <v>1</v>
      </c>
      <c r="BA229">
        <f>SUM(AW229:AZ229)</f>
        <v>10</v>
      </c>
      <c r="BB229" t="str">
        <f>VLOOKUP(BA229,'Standard Deviations'!$L$1:$M$11,2,TRUE)</f>
        <v>Diamond</v>
      </c>
    </row>
    <row r="230" spans="1:54">
      <c r="A230">
        <v>10736</v>
      </c>
      <c r="B230">
        <v>1971</v>
      </c>
      <c r="C230">
        <f>2024-B230</f>
        <v>53</v>
      </c>
      <c r="D230" t="str">
        <f>VLOOKUP(B230,Reference!$A$1:$B$125, 2)</f>
        <v>Gen X</v>
      </c>
      <c r="E230" t="s">
        <v>54</v>
      </c>
      <c r="F230" t="str">
        <f>IF(E230="High School", "No College", "College")</f>
        <v>College</v>
      </c>
      <c r="G230" t="s">
        <v>60</v>
      </c>
      <c r="H230">
        <v>72258</v>
      </c>
      <c r="I230">
        <v>72258</v>
      </c>
      <c r="J230" s="4" t="s">
        <v>61</v>
      </c>
      <c r="K230">
        <v>0</v>
      </c>
      <c r="L230">
        <v>1</v>
      </c>
      <c r="M230" t="str">
        <f>IF(OR(K230&gt;0, L230&gt;0), "Parent", "Not Parent")</f>
        <v>Parent</v>
      </c>
      <c r="N230" t="s">
        <v>220</v>
      </c>
      <c r="O230" s="8">
        <v>41916</v>
      </c>
      <c r="P230" s="9">
        <f>O230-N230</f>
        <v>387</v>
      </c>
      <c r="Q230">
        <v>28</v>
      </c>
      <c r="R230" s="9">
        <f>P230-Q230</f>
        <v>359</v>
      </c>
      <c r="S230" s="8">
        <f>O230-R230</f>
        <v>41557</v>
      </c>
      <c r="T230">
        <v>522</v>
      </c>
      <c r="U230">
        <v>0</v>
      </c>
      <c r="V230">
        <v>522</v>
      </c>
      <c r="W230">
        <v>227</v>
      </c>
      <c r="X230">
        <v>120</v>
      </c>
      <c r="Y230">
        <v>134</v>
      </c>
      <c r="Z230">
        <v>1525</v>
      </c>
      <c r="AA230">
        <f>Z230/P230</f>
        <v>3.9405684754521966</v>
      </c>
      <c r="AB230" s="11" t="s">
        <v>146</v>
      </c>
      <c r="AC230" t="s">
        <v>59</v>
      </c>
      <c r="AD230">
        <v>2</v>
      </c>
      <c r="AE230" t="str">
        <f>IF(AD230&gt;3, "Prefers Discount", "Discount Indifferent")</f>
        <v>Discount Indifferent</v>
      </c>
      <c r="AF230">
        <v>5</v>
      </c>
      <c r="AG230">
        <v>6</v>
      </c>
      <c r="AH230">
        <v>9</v>
      </c>
      <c r="AI230" t="str">
        <f>INDEX($AF$1:$AH$1,MATCH(MAX(AF230:AH230),AF230:AH230,0))</f>
        <v>Catalog_Orders</v>
      </c>
      <c r="AJ230">
        <v>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f>SUM(AK230:AO230)</f>
        <v>0</v>
      </c>
      <c r="AQ230" t="s">
        <v>67</v>
      </c>
      <c r="AR230">
        <v>0</v>
      </c>
      <c r="AS230" t="str">
        <f>IF(OR(AK230&gt;0, AL230&gt;0, AM230&gt;0, AN230&gt;0, AO230&gt;0), "Converted", "Not Converted")</f>
        <v>Not Converted</v>
      </c>
      <c r="AT230">
        <v>0</v>
      </c>
      <c r="AU230">
        <v>3</v>
      </c>
      <c r="AV230">
        <v>11</v>
      </c>
      <c r="AW230">
        <f>IF(Z230&gt;607, 4, 0)</f>
        <v>4</v>
      </c>
      <c r="AX230">
        <f>IF(AA230&gt;1.6588, 3, 0)</f>
        <v>3</v>
      </c>
      <c r="AY230">
        <f>IF(P230&gt;401, 2, 0)</f>
        <v>0</v>
      </c>
      <c r="AZ230">
        <f>IF(I230&gt;52915.77, 1, 0)</f>
        <v>1</v>
      </c>
      <c r="BA230">
        <f>SUM(AW230:AZ230)</f>
        <v>8</v>
      </c>
      <c r="BB230" t="str">
        <f>VLOOKUP(BA230,'Standard Deviations'!$L$1:$M$11,2,TRUE)</f>
        <v>Platinum</v>
      </c>
    </row>
    <row r="231" spans="1:54">
      <c r="A231">
        <v>6932</v>
      </c>
      <c r="B231">
        <v>1941</v>
      </c>
      <c r="C231">
        <f>2024-B231</f>
        <v>83</v>
      </c>
      <c r="D231" t="str">
        <f>VLOOKUP(B231,Reference!$A$1:$B$125, 2)</f>
        <v>Silent</v>
      </c>
      <c r="E231" t="s">
        <v>68</v>
      </c>
      <c r="F231" t="str">
        <f>IF(E231="High School", "No College", "College")</f>
        <v>College</v>
      </c>
      <c r="G231" t="s">
        <v>55</v>
      </c>
      <c r="H231">
        <v>93027</v>
      </c>
      <c r="I231">
        <v>93027</v>
      </c>
      <c r="J231" s="4" t="s">
        <v>56</v>
      </c>
      <c r="K231">
        <v>0</v>
      </c>
      <c r="L231">
        <v>0</v>
      </c>
      <c r="M231" t="str">
        <f>IF(OR(K231&gt;0, L231&gt;0), "Parent", "Not Parent")</f>
        <v>Not Parent</v>
      </c>
      <c r="N231" t="s">
        <v>221</v>
      </c>
      <c r="O231" s="8">
        <v>41916</v>
      </c>
      <c r="P231" s="9">
        <f>O231-N231</f>
        <v>539</v>
      </c>
      <c r="Q231">
        <v>77</v>
      </c>
      <c r="R231" s="9">
        <f>P231-Q231</f>
        <v>462</v>
      </c>
      <c r="S231" s="8">
        <f>O231-R231</f>
        <v>41454</v>
      </c>
      <c r="T231">
        <v>1285</v>
      </c>
      <c r="U231">
        <v>42</v>
      </c>
      <c r="V231">
        <v>716</v>
      </c>
      <c r="W231">
        <v>55</v>
      </c>
      <c r="X231">
        <v>0</v>
      </c>
      <c r="Y231">
        <v>21</v>
      </c>
      <c r="Z231">
        <v>2119</v>
      </c>
      <c r="AA231">
        <f>Z231/P231</f>
        <v>3.9313543599257885</v>
      </c>
      <c r="AB231" s="14" t="s">
        <v>146</v>
      </c>
      <c r="AC231" s="13" t="s">
        <v>63</v>
      </c>
      <c r="AD231">
        <v>0</v>
      </c>
      <c r="AE231" t="str">
        <f>IF(AD231&gt;3, "Prefers Discount", "Discount Indifferent")</f>
        <v>Discount Indifferent</v>
      </c>
      <c r="AF231">
        <v>5</v>
      </c>
      <c r="AG231">
        <v>7</v>
      </c>
      <c r="AH231">
        <v>10</v>
      </c>
      <c r="AI231" t="str">
        <f>INDEX($AF$1:$AH$1,MATCH(MAX(AF231:AH231),AF231:AH231,0))</f>
        <v>Catalog_Orders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f>SUM(AK231:AO231)</f>
        <v>1</v>
      </c>
      <c r="AQ231" t="str">
        <f>INDEX($AK$1:$AO$1,MATCH(MAX(AK231:AO231),AK231:AO231,0))</f>
        <v>Converted_on_Camp5</v>
      </c>
      <c r="AR231">
        <v>1</v>
      </c>
      <c r="AS231" t="str">
        <f>IF(OR(AK231&gt;0, AL231&gt;0, AM231&gt;0, AN231&gt;0, AO231&gt;0), "Converted", "Not Converted")</f>
        <v>Converted</v>
      </c>
      <c r="AT231">
        <v>0</v>
      </c>
      <c r="AU231">
        <v>3</v>
      </c>
      <c r="AV231">
        <v>11</v>
      </c>
      <c r="AW231">
        <f>IF(Z231&gt;607, 4, 0)</f>
        <v>4</v>
      </c>
      <c r="AX231">
        <f>IF(AA231&gt;1.6588, 3, 0)</f>
        <v>3</v>
      </c>
      <c r="AY231">
        <f>IF(P231&gt;401, 2, 0)</f>
        <v>2</v>
      </c>
      <c r="AZ231">
        <f>IF(I231&gt;52915.77, 1, 0)</f>
        <v>1</v>
      </c>
      <c r="BA231">
        <f>SUM(AW231:AZ231)</f>
        <v>10</v>
      </c>
      <c r="BB231" t="str">
        <f>VLOOKUP(BA231,'Standard Deviations'!$L$1:$M$11,2,TRUE)</f>
        <v>Diamond</v>
      </c>
    </row>
    <row r="232" spans="1:54">
      <c r="A232">
        <v>1173</v>
      </c>
      <c r="B232">
        <v>1947</v>
      </c>
      <c r="C232">
        <f>2024-B232</f>
        <v>77</v>
      </c>
      <c r="D232" t="str">
        <f>VLOOKUP(B232,Reference!$A$1:$B$125, 2)</f>
        <v>Boomers</v>
      </c>
      <c r="E232" t="s">
        <v>64</v>
      </c>
      <c r="F232" t="str">
        <f>IF(E232="High School", "No College", "College")</f>
        <v>College</v>
      </c>
      <c r="G232" t="s">
        <v>65</v>
      </c>
      <c r="H232">
        <v>77632</v>
      </c>
      <c r="I232">
        <v>77632</v>
      </c>
      <c r="J232" s="4" t="s">
        <v>56</v>
      </c>
      <c r="K232">
        <v>0</v>
      </c>
      <c r="L232">
        <v>0</v>
      </c>
      <c r="M232" t="str">
        <f>IF(OR(K232&gt;0, L232&gt;0), "Parent", "Not Parent")</f>
        <v>Not Parent</v>
      </c>
      <c r="N232" t="s">
        <v>222</v>
      </c>
      <c r="O232" s="8">
        <v>41916</v>
      </c>
      <c r="P232" s="9">
        <f>O232-N232</f>
        <v>573</v>
      </c>
      <c r="Q232">
        <v>73</v>
      </c>
      <c r="R232" s="9">
        <f>P232-Q232</f>
        <v>500</v>
      </c>
      <c r="S232" s="8">
        <f>O232-R232</f>
        <v>41416</v>
      </c>
      <c r="T232">
        <v>1200</v>
      </c>
      <c r="U232">
        <v>105</v>
      </c>
      <c r="V232">
        <v>758</v>
      </c>
      <c r="W232">
        <v>0</v>
      </c>
      <c r="X232">
        <v>42</v>
      </c>
      <c r="Y232">
        <v>147</v>
      </c>
      <c r="Z232">
        <v>2252</v>
      </c>
      <c r="AA232">
        <f>Z232/P232</f>
        <v>3.9301919720767886</v>
      </c>
      <c r="AB232" s="14" t="s">
        <v>146</v>
      </c>
      <c r="AC232" s="13" t="s">
        <v>63</v>
      </c>
      <c r="AD232">
        <v>1</v>
      </c>
      <c r="AE232" t="str">
        <f>IF(AD232&gt;3, "Prefers Discount", "Discount Indifferent")</f>
        <v>Discount Indifferent</v>
      </c>
      <c r="AF232">
        <v>6</v>
      </c>
      <c r="AG232">
        <v>4</v>
      </c>
      <c r="AH232">
        <v>2</v>
      </c>
      <c r="AI232" t="str">
        <f>INDEX($AF$1:$AH$1,MATCH(MAX(AF232:AH232),AF232:AH232,0))</f>
        <v>Store_Orders</v>
      </c>
      <c r="AJ232">
        <v>2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f>SUM(AK232:AO232)</f>
        <v>2</v>
      </c>
      <c r="AQ232" t="str">
        <f>INDEX($AK$1:$AO$1,MATCH(MAX(AK232:AO232),AK232:AO232,0))</f>
        <v>Converted_on_Camp4</v>
      </c>
      <c r="AR232">
        <v>1</v>
      </c>
      <c r="AS232" t="str">
        <f>IF(OR(AK232&gt;0, AL232&gt;0, AM232&gt;0, AN232&gt;0, AO232&gt;0), "Converted", "Not Converted")</f>
        <v>Converted</v>
      </c>
      <c r="AT232">
        <v>0</v>
      </c>
      <c r="AU232">
        <v>3</v>
      </c>
      <c r="AV232">
        <v>11</v>
      </c>
      <c r="AW232">
        <f>IF(Z232&gt;607, 4, 0)</f>
        <v>4</v>
      </c>
      <c r="AX232">
        <f>IF(AA232&gt;1.6588, 3, 0)</f>
        <v>3</v>
      </c>
      <c r="AY232">
        <f>IF(P232&gt;401, 2, 0)</f>
        <v>2</v>
      </c>
      <c r="AZ232">
        <f>IF(I232&gt;52915.77, 1, 0)</f>
        <v>1</v>
      </c>
      <c r="BA232">
        <f>SUM(AW232:AZ232)</f>
        <v>10</v>
      </c>
      <c r="BB232" t="str">
        <f>VLOOKUP(BA232,'Standard Deviations'!$L$1:$M$11,2,TRUE)</f>
        <v>Diamond</v>
      </c>
    </row>
    <row r="233" spans="1:54">
      <c r="A233">
        <v>4356</v>
      </c>
      <c r="B233">
        <v>1971</v>
      </c>
      <c r="C233">
        <f>2024-B233</f>
        <v>53</v>
      </c>
      <c r="D233" t="str">
        <f>VLOOKUP(B233,Reference!$A$1:$B$125, 2)</f>
        <v>Gen X</v>
      </c>
      <c r="E233" t="s">
        <v>54</v>
      </c>
      <c r="F233" t="str">
        <f>IF(E233="High School", "No College", "College")</f>
        <v>College</v>
      </c>
      <c r="G233" t="s">
        <v>65</v>
      </c>
      <c r="H233">
        <v>71819</v>
      </c>
      <c r="I233">
        <v>71819</v>
      </c>
      <c r="J233" s="4" t="s">
        <v>61</v>
      </c>
      <c r="K233">
        <v>0</v>
      </c>
      <c r="L233">
        <v>1</v>
      </c>
      <c r="M233" t="str">
        <f>IF(OR(K233&gt;0, L233&gt;0), "Parent", "Not Parent")</f>
        <v>Parent</v>
      </c>
      <c r="N233" t="s">
        <v>223</v>
      </c>
      <c r="O233" s="8">
        <v>41916</v>
      </c>
      <c r="P233" s="9">
        <f>O233-N233</f>
        <v>402</v>
      </c>
      <c r="Q233">
        <v>70</v>
      </c>
      <c r="R233" s="9">
        <f>P233-Q233</f>
        <v>332</v>
      </c>
      <c r="S233" s="8">
        <f>O233-R233</f>
        <v>41584</v>
      </c>
      <c r="T233">
        <v>1224</v>
      </c>
      <c r="U233">
        <v>28</v>
      </c>
      <c r="V233">
        <v>140</v>
      </c>
      <c r="W233">
        <v>0</v>
      </c>
      <c r="X233">
        <v>14</v>
      </c>
      <c r="Y233">
        <v>168</v>
      </c>
      <c r="Z233">
        <v>1574</v>
      </c>
      <c r="AA233">
        <f>Z233/P233</f>
        <v>3.9154228855721391</v>
      </c>
      <c r="AB233" s="14" t="s">
        <v>146</v>
      </c>
      <c r="AC233" s="13" t="s">
        <v>63</v>
      </c>
      <c r="AD233">
        <v>3</v>
      </c>
      <c r="AE233" t="str">
        <f>IF(AD233&gt;3, "Prefers Discount", "Discount Indifferent")</f>
        <v>Discount Indifferent</v>
      </c>
      <c r="AF233">
        <v>5</v>
      </c>
      <c r="AG233">
        <v>3</v>
      </c>
      <c r="AH233">
        <v>3</v>
      </c>
      <c r="AI233" t="str">
        <f>INDEX($AF$1:$AH$1,MATCH(MAX(AF233:AH233),AF233:AH233,0))</f>
        <v>Store_Orders</v>
      </c>
      <c r="AJ233">
        <v>6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f>SUM(AK233:AO233)</f>
        <v>2</v>
      </c>
      <c r="AQ233" t="str">
        <f>INDEX($AK$1:$AO$1,MATCH(MAX(AK233:AO233),AK233:AO233,0))</f>
        <v>Converted_on_Camp4</v>
      </c>
      <c r="AR233">
        <v>1</v>
      </c>
      <c r="AS233" t="str">
        <f>IF(OR(AK233&gt;0, AL233&gt;0, AM233&gt;0, AN233&gt;0, AO233&gt;0), "Converted", "Not Converted")</f>
        <v>Converted</v>
      </c>
      <c r="AT233">
        <v>0</v>
      </c>
      <c r="AU233">
        <v>3</v>
      </c>
      <c r="AV233">
        <v>11</v>
      </c>
      <c r="AW233">
        <f>IF(Z233&gt;607, 4, 0)</f>
        <v>4</v>
      </c>
      <c r="AX233">
        <f>IF(AA233&gt;1.6588, 3, 0)</f>
        <v>3</v>
      </c>
      <c r="AY233">
        <f>IF(P233&gt;401, 2, 0)</f>
        <v>2</v>
      </c>
      <c r="AZ233">
        <f>IF(I233&gt;52915.77, 1, 0)</f>
        <v>1</v>
      </c>
      <c r="BA233">
        <f>SUM(AW233:AZ233)</f>
        <v>10</v>
      </c>
      <c r="BB233" t="str">
        <f>VLOOKUP(BA233,'Standard Deviations'!$L$1:$M$11,2,TRUE)</f>
        <v>Diamond</v>
      </c>
    </row>
    <row r="234" spans="1:54">
      <c r="A234">
        <v>3174</v>
      </c>
      <c r="B234">
        <v>1959</v>
      </c>
      <c r="C234">
        <f>2024-B234</f>
        <v>65</v>
      </c>
      <c r="D234" t="str">
        <f>VLOOKUP(B234,Reference!$A$1:$B$125, 2)</f>
        <v>Boomers</v>
      </c>
      <c r="E234" t="s">
        <v>54</v>
      </c>
      <c r="F234" t="str">
        <f>IF(E234="High School", "No College", "College")</f>
        <v>College</v>
      </c>
      <c r="G234" t="s">
        <v>65</v>
      </c>
      <c r="H234">
        <v>87771</v>
      </c>
      <c r="I234">
        <v>87771</v>
      </c>
      <c r="J234" s="4" t="s">
        <v>56</v>
      </c>
      <c r="K234">
        <v>0</v>
      </c>
      <c r="L234">
        <v>1</v>
      </c>
      <c r="M234" t="str">
        <f>IF(OR(K234&gt;0, L234&gt;0), "Parent", "Not Parent")</f>
        <v>Parent</v>
      </c>
      <c r="N234" t="s">
        <v>224</v>
      </c>
      <c r="O234" s="8">
        <v>41916</v>
      </c>
      <c r="P234" s="9">
        <f>O234-N234</f>
        <v>500</v>
      </c>
      <c r="Q234">
        <v>61</v>
      </c>
      <c r="R234" s="9">
        <f>P234-Q234</f>
        <v>439</v>
      </c>
      <c r="S234" s="8">
        <f>O234-R234</f>
        <v>41477</v>
      </c>
      <c r="T234">
        <v>1492</v>
      </c>
      <c r="U234">
        <v>38</v>
      </c>
      <c r="V234">
        <v>287</v>
      </c>
      <c r="W234">
        <v>50</v>
      </c>
      <c r="X234">
        <v>57</v>
      </c>
      <c r="Y234">
        <v>33</v>
      </c>
      <c r="Z234">
        <v>1957</v>
      </c>
      <c r="AA234">
        <f>Z234/P234</f>
        <v>3.9140000000000001</v>
      </c>
      <c r="AB234" s="14" t="s">
        <v>146</v>
      </c>
      <c r="AC234" s="13" t="s">
        <v>63</v>
      </c>
      <c r="AD234">
        <v>1</v>
      </c>
      <c r="AE234" t="str">
        <f>IF(AD234&gt;3, "Prefers Discount", "Discount Indifferent")</f>
        <v>Discount Indifferent</v>
      </c>
      <c r="AF234">
        <v>4</v>
      </c>
      <c r="AG234">
        <v>5</v>
      </c>
      <c r="AH234">
        <v>10</v>
      </c>
      <c r="AI234" t="str">
        <f>INDEX($AF$1:$AH$1,MATCH(MAX(AF234:AH234),AF234:AH234,0))</f>
        <v>Catalog_Orders</v>
      </c>
      <c r="AJ234">
        <v>6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f>SUM(AK234:AO234)</f>
        <v>4</v>
      </c>
      <c r="AQ234" t="str">
        <f>INDEX($AK$1:$AO$1,MATCH(MAX(AK234:AO234),AK234:AO234,0))</f>
        <v>Converted_on_Camp1</v>
      </c>
      <c r="AR234">
        <v>1</v>
      </c>
      <c r="AS234" t="str">
        <f>IF(OR(AK234&gt;0, AL234&gt;0, AM234&gt;0, AN234&gt;0, AO234&gt;0), "Converted", "Not Converted")</f>
        <v>Converted</v>
      </c>
      <c r="AT234">
        <v>0</v>
      </c>
      <c r="AU234">
        <v>3</v>
      </c>
      <c r="AV234">
        <v>11</v>
      </c>
      <c r="AW234">
        <f>IF(Z234&gt;607, 4, 0)</f>
        <v>4</v>
      </c>
      <c r="AX234">
        <f>IF(AA234&gt;1.6588, 3, 0)</f>
        <v>3</v>
      </c>
      <c r="AY234">
        <f>IF(P234&gt;401, 2, 0)</f>
        <v>2</v>
      </c>
      <c r="AZ234">
        <f>IF(I234&gt;52915.77, 1, 0)</f>
        <v>1</v>
      </c>
      <c r="BA234">
        <f>SUM(AW234:AZ234)</f>
        <v>10</v>
      </c>
      <c r="BB234" t="str">
        <f>VLOOKUP(BA234,'Standard Deviations'!$L$1:$M$11,2,TRUE)</f>
        <v>Diamond</v>
      </c>
    </row>
    <row r="235" spans="1:54">
      <c r="A235">
        <v>5536</v>
      </c>
      <c r="B235">
        <v>1959</v>
      </c>
      <c r="C235">
        <f>2024-B235</f>
        <v>65</v>
      </c>
      <c r="D235" t="str">
        <f>VLOOKUP(B235,Reference!$A$1:$B$125, 2)</f>
        <v>Boomers</v>
      </c>
      <c r="E235" t="s">
        <v>54</v>
      </c>
      <c r="F235" t="str">
        <f>IF(E235="High School", "No College", "College")</f>
        <v>College</v>
      </c>
      <c r="G235" t="s">
        <v>65</v>
      </c>
      <c r="H235">
        <v>87771</v>
      </c>
      <c r="I235">
        <v>87771</v>
      </c>
      <c r="J235" s="4" t="s">
        <v>56</v>
      </c>
      <c r="K235">
        <v>0</v>
      </c>
      <c r="L235">
        <v>1</v>
      </c>
      <c r="M235" t="str">
        <f>IF(OR(K235&gt;0, L235&gt;0), "Parent", "Not Parent")</f>
        <v>Parent</v>
      </c>
      <c r="N235" t="s">
        <v>224</v>
      </c>
      <c r="O235" s="8">
        <v>41916</v>
      </c>
      <c r="P235" s="9">
        <f>O235-N235</f>
        <v>500</v>
      </c>
      <c r="Q235">
        <v>61</v>
      </c>
      <c r="R235" s="9">
        <f>P235-Q235</f>
        <v>439</v>
      </c>
      <c r="S235" s="8">
        <f>O235-R235</f>
        <v>41477</v>
      </c>
      <c r="T235">
        <v>1492</v>
      </c>
      <c r="U235">
        <v>38</v>
      </c>
      <c r="V235">
        <v>287</v>
      </c>
      <c r="W235">
        <v>50</v>
      </c>
      <c r="X235">
        <v>57</v>
      </c>
      <c r="Y235">
        <v>33</v>
      </c>
      <c r="Z235">
        <v>1957</v>
      </c>
      <c r="AA235">
        <f>Z235/P235</f>
        <v>3.9140000000000001</v>
      </c>
      <c r="AB235" s="14" t="s">
        <v>146</v>
      </c>
      <c r="AC235" s="13" t="s">
        <v>63</v>
      </c>
      <c r="AD235">
        <v>1</v>
      </c>
      <c r="AE235" t="str">
        <f>IF(AD235&gt;3, "Prefers Discount", "Discount Indifferent")</f>
        <v>Discount Indifferent</v>
      </c>
      <c r="AF235">
        <v>4</v>
      </c>
      <c r="AG235">
        <v>5</v>
      </c>
      <c r="AH235">
        <v>10</v>
      </c>
      <c r="AI235" t="str">
        <f>INDEX($AF$1:$AH$1,MATCH(MAX(AF235:AH235),AF235:AH235,0))</f>
        <v>Catalog_Orders</v>
      </c>
      <c r="AJ235">
        <v>6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f>SUM(AK235:AO235)</f>
        <v>4</v>
      </c>
      <c r="AQ235" t="str">
        <f>INDEX($AK$1:$AO$1,MATCH(MAX(AK235:AO235),AK235:AO235,0))</f>
        <v>Converted_on_Camp1</v>
      </c>
      <c r="AR235">
        <v>1</v>
      </c>
      <c r="AS235" t="str">
        <f>IF(OR(AK235&gt;0, AL235&gt;0, AM235&gt;0, AN235&gt;0, AO235&gt;0), "Converted", "Not Converted")</f>
        <v>Converted</v>
      </c>
      <c r="AT235">
        <v>0</v>
      </c>
      <c r="AU235">
        <v>3</v>
      </c>
      <c r="AV235">
        <v>11</v>
      </c>
      <c r="AW235">
        <f>IF(Z235&gt;607, 4, 0)</f>
        <v>4</v>
      </c>
      <c r="AX235">
        <f>IF(AA235&gt;1.6588, 3, 0)</f>
        <v>3</v>
      </c>
      <c r="AY235">
        <f>IF(P235&gt;401, 2, 0)</f>
        <v>2</v>
      </c>
      <c r="AZ235">
        <f>IF(I235&gt;52915.77, 1, 0)</f>
        <v>1</v>
      </c>
      <c r="BA235">
        <f>SUM(AW235:AZ235)</f>
        <v>10</v>
      </c>
      <c r="BB235" t="str">
        <f>VLOOKUP(BA235,'Standard Deviations'!$L$1:$M$11,2,TRUE)</f>
        <v>Diamond</v>
      </c>
    </row>
    <row r="236" spans="1:54">
      <c r="A236">
        <v>9349</v>
      </c>
      <c r="B236">
        <v>1985</v>
      </c>
      <c r="C236">
        <f>2024-B236</f>
        <v>39</v>
      </c>
      <c r="D236" t="str">
        <f>VLOOKUP(B236,Reference!$A$1:$B$125, 2)</f>
        <v>Millennials</v>
      </c>
      <c r="E236" t="s">
        <v>54</v>
      </c>
      <c r="F236" t="str">
        <f>IF(E236="High School", "No College", "College")</f>
        <v>College</v>
      </c>
      <c r="G236" t="s">
        <v>55</v>
      </c>
      <c r="H236">
        <v>92533</v>
      </c>
      <c r="I236">
        <v>92533</v>
      </c>
      <c r="J236" s="4" t="s">
        <v>56</v>
      </c>
      <c r="K236">
        <v>0</v>
      </c>
      <c r="L236">
        <v>0</v>
      </c>
      <c r="M236" t="str">
        <f>IF(OR(K236&gt;0, L236&gt;0), "Parent", "Not Parent")</f>
        <v>Not Parent</v>
      </c>
      <c r="N236" t="s">
        <v>218</v>
      </c>
      <c r="O236" s="8">
        <v>41916</v>
      </c>
      <c r="P236" s="9">
        <f>O236-N236</f>
        <v>289</v>
      </c>
      <c r="Q236">
        <v>84</v>
      </c>
      <c r="R236" s="9">
        <f>P236-Q236</f>
        <v>205</v>
      </c>
      <c r="S236" s="8">
        <f>O236-R236</f>
        <v>41711</v>
      </c>
      <c r="T236">
        <v>693</v>
      </c>
      <c r="U236">
        <v>21</v>
      </c>
      <c r="V236">
        <v>118</v>
      </c>
      <c r="W236">
        <v>110</v>
      </c>
      <c r="X236">
        <v>147</v>
      </c>
      <c r="Y236">
        <v>42</v>
      </c>
      <c r="Z236">
        <v>1131</v>
      </c>
      <c r="AA236">
        <f>Z236/P236</f>
        <v>3.9134948096885811</v>
      </c>
      <c r="AB236" s="14" t="s">
        <v>146</v>
      </c>
      <c r="AC236" s="13" t="s">
        <v>63</v>
      </c>
      <c r="AD236">
        <v>1</v>
      </c>
      <c r="AE236" t="str">
        <f>IF(AD236&gt;3, "Prefers Discount", "Discount Indifferent")</f>
        <v>Discount Indifferent</v>
      </c>
      <c r="AF236">
        <v>11</v>
      </c>
      <c r="AG236">
        <v>6</v>
      </c>
      <c r="AH236">
        <v>5</v>
      </c>
      <c r="AI236" t="str">
        <f>INDEX($AF$1:$AH$1,MATCH(MAX(AF236:AH236),AF236:AH236,0))</f>
        <v>Store_Orders</v>
      </c>
      <c r="AJ236">
        <v>2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f>SUM(AK236:AO236)</f>
        <v>2</v>
      </c>
      <c r="AQ236" t="str">
        <f>INDEX($AK$1:$AO$1,MATCH(MAX(AK236:AO236),AK236:AO236,0))</f>
        <v>Converted_on_Camp1</v>
      </c>
      <c r="AR236">
        <v>1</v>
      </c>
      <c r="AS236" t="str">
        <f>IF(OR(AK236&gt;0, AL236&gt;0, AM236&gt;0, AN236&gt;0, AO236&gt;0), "Converted", "Not Converted")</f>
        <v>Converted</v>
      </c>
      <c r="AT236">
        <v>0</v>
      </c>
      <c r="AU236">
        <v>3</v>
      </c>
      <c r="AV236">
        <v>11</v>
      </c>
      <c r="AW236">
        <f>IF(Z236&gt;607, 4, 0)</f>
        <v>4</v>
      </c>
      <c r="AX236">
        <f>IF(AA236&gt;1.6588, 3, 0)</f>
        <v>3</v>
      </c>
      <c r="AY236">
        <f>IF(P236&gt;401, 2, 0)</f>
        <v>0</v>
      </c>
      <c r="AZ236">
        <f>IF(I236&gt;52915.77, 1, 0)</f>
        <v>1</v>
      </c>
      <c r="BA236">
        <f>SUM(AW236:AZ236)</f>
        <v>8</v>
      </c>
      <c r="BB236" t="str">
        <f>VLOOKUP(BA236,'Standard Deviations'!$L$1:$M$11,2,TRUE)</f>
        <v>Platinum</v>
      </c>
    </row>
    <row r="237" spans="1:54">
      <c r="A237">
        <v>3009</v>
      </c>
      <c r="B237">
        <v>1962</v>
      </c>
      <c r="C237">
        <f>2024-B237</f>
        <v>62</v>
      </c>
      <c r="D237" t="str">
        <f>VLOOKUP(B237,Reference!$A$1:$B$125, 2)</f>
        <v>Boomers</v>
      </c>
      <c r="E237" t="s">
        <v>68</v>
      </c>
      <c r="F237" t="str">
        <f>IF(E237="High School", "No College", "College")</f>
        <v>College</v>
      </c>
      <c r="G237" t="s">
        <v>89</v>
      </c>
      <c r="H237">
        <v>71670</v>
      </c>
      <c r="I237">
        <v>71670</v>
      </c>
      <c r="J237" s="4" t="s">
        <v>61</v>
      </c>
      <c r="K237">
        <v>0</v>
      </c>
      <c r="L237">
        <v>0</v>
      </c>
      <c r="M237" t="str">
        <f>IF(OR(K237&gt;0, L237&gt;0), "Parent", "Not Parent")</f>
        <v>Not Parent</v>
      </c>
      <c r="N237" t="s">
        <v>225</v>
      </c>
      <c r="O237" s="8">
        <v>41916</v>
      </c>
      <c r="P237" s="9">
        <f>O237-N237</f>
        <v>452</v>
      </c>
      <c r="Q237">
        <v>8</v>
      </c>
      <c r="R237" s="9">
        <f>P237-Q237</f>
        <v>444</v>
      </c>
      <c r="S237" s="8">
        <f>O237-R237</f>
        <v>41472</v>
      </c>
      <c r="T237">
        <v>1462</v>
      </c>
      <c r="U237">
        <v>16</v>
      </c>
      <c r="V237">
        <v>128</v>
      </c>
      <c r="W237">
        <v>0</v>
      </c>
      <c r="X237">
        <v>0</v>
      </c>
      <c r="Y237">
        <v>160</v>
      </c>
      <c r="Z237">
        <v>1766</v>
      </c>
      <c r="AA237">
        <f>Z237/P237</f>
        <v>3.9070796460176993</v>
      </c>
      <c r="AB237" s="11" t="s">
        <v>146</v>
      </c>
      <c r="AC237" t="s">
        <v>59</v>
      </c>
      <c r="AD237">
        <v>1</v>
      </c>
      <c r="AE237" t="str">
        <f>IF(AD237&gt;3, "Prefers Discount", "Discount Indifferent")</f>
        <v>Discount Indifferent</v>
      </c>
      <c r="AF237">
        <v>6</v>
      </c>
      <c r="AG237">
        <v>5</v>
      </c>
      <c r="AH237">
        <v>3</v>
      </c>
      <c r="AI237" t="str">
        <f>INDEX($AF$1:$AH$1,MATCH(MAX(AF237:AH237),AF237:AH237,0))</f>
        <v>Store_Orders</v>
      </c>
      <c r="AJ237">
        <v>6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f>SUM(AK237:AO237)</f>
        <v>3</v>
      </c>
      <c r="AQ237" t="str">
        <f>INDEX($AK$1:$AO$1,MATCH(MAX(AK237:AO237),AK237:AO237,0))</f>
        <v>Converted_on_Camp2</v>
      </c>
      <c r="AR237">
        <v>1</v>
      </c>
      <c r="AS237" t="str">
        <f>IF(OR(AK237&gt;0, AL237&gt;0, AM237&gt;0, AN237&gt;0, AO237&gt;0), "Converted", "Not Converted")</f>
        <v>Converted</v>
      </c>
      <c r="AT237">
        <v>0</v>
      </c>
      <c r="AU237">
        <v>3</v>
      </c>
      <c r="AV237">
        <v>11</v>
      </c>
      <c r="AW237">
        <f>IF(Z237&gt;607, 4, 0)</f>
        <v>4</v>
      </c>
      <c r="AX237">
        <f>IF(AA237&gt;1.6588, 3, 0)</f>
        <v>3</v>
      </c>
      <c r="AY237">
        <f>IF(P237&gt;401, 2, 0)</f>
        <v>2</v>
      </c>
      <c r="AZ237">
        <f>IF(I237&gt;52915.77, 1, 0)</f>
        <v>1</v>
      </c>
      <c r="BA237">
        <f>SUM(AW237:AZ237)</f>
        <v>10</v>
      </c>
      <c r="BB237" t="str">
        <f>VLOOKUP(BA237,'Standard Deviations'!$L$1:$M$11,2,TRUE)</f>
        <v>Diamond</v>
      </c>
    </row>
    <row r="238" spans="1:54">
      <c r="A238">
        <v>1172</v>
      </c>
      <c r="B238">
        <v>1983</v>
      </c>
      <c r="C238">
        <f>2024-B238</f>
        <v>41</v>
      </c>
      <c r="D238" t="str">
        <f>VLOOKUP(B238,Reference!$A$1:$B$125, 2)</f>
        <v>Millennials</v>
      </c>
      <c r="E238" t="s">
        <v>68</v>
      </c>
      <c r="F238" t="str">
        <f>IF(E238="High School", "No College", "College")</f>
        <v>College</v>
      </c>
      <c r="G238" t="s">
        <v>55</v>
      </c>
      <c r="H238">
        <v>92491</v>
      </c>
      <c r="I238">
        <v>92491</v>
      </c>
      <c r="J238" s="4" t="s">
        <v>56</v>
      </c>
      <c r="K238">
        <v>0</v>
      </c>
      <c r="L238">
        <v>0</v>
      </c>
      <c r="M238" t="str">
        <f>IF(OR(K238&gt;0, L238&gt;0), "Parent", "Not Parent")</f>
        <v>Not Parent</v>
      </c>
      <c r="N238" t="s">
        <v>226</v>
      </c>
      <c r="O238" s="8">
        <v>41916</v>
      </c>
      <c r="P238" s="9">
        <f>O238-N238</f>
        <v>521</v>
      </c>
      <c r="Q238">
        <v>71</v>
      </c>
      <c r="R238" s="9">
        <f>P238-Q238</f>
        <v>450</v>
      </c>
      <c r="S238" s="8">
        <f>O238-R238</f>
        <v>41466</v>
      </c>
      <c r="T238">
        <v>979</v>
      </c>
      <c r="U238">
        <v>44</v>
      </c>
      <c r="V238">
        <v>935</v>
      </c>
      <c r="W238">
        <v>29</v>
      </c>
      <c r="X238">
        <v>25</v>
      </c>
      <c r="Y238">
        <v>22</v>
      </c>
      <c r="Z238">
        <v>2034</v>
      </c>
      <c r="AA238">
        <f>Z238/P238</f>
        <v>3.9040307101727447</v>
      </c>
      <c r="AB238" s="14" t="s">
        <v>146</v>
      </c>
      <c r="AC238" s="13" t="s">
        <v>63</v>
      </c>
      <c r="AD238">
        <v>1</v>
      </c>
      <c r="AE238" t="str">
        <f>IF(AD238&gt;3, "Prefers Discount", "Discount Indifferent")</f>
        <v>Discount Indifferent</v>
      </c>
      <c r="AF238">
        <v>12</v>
      </c>
      <c r="AG238">
        <v>7</v>
      </c>
      <c r="AH238">
        <v>5</v>
      </c>
      <c r="AI238" t="str">
        <f>INDEX($AF$1:$AH$1,MATCH(MAX(AF238:AH238),AF238:AH238,0))</f>
        <v>Store_Orders</v>
      </c>
      <c r="AJ238">
        <v>3</v>
      </c>
      <c r="AK238">
        <v>1</v>
      </c>
      <c r="AL238">
        <v>0</v>
      </c>
      <c r="AM238">
        <v>0</v>
      </c>
      <c r="AN238">
        <v>1</v>
      </c>
      <c r="AO238">
        <v>1</v>
      </c>
      <c r="AP238">
        <f>SUM(AK238:AO238)</f>
        <v>3</v>
      </c>
      <c r="AQ238" t="str">
        <f>INDEX($AK$1:$AO$1,MATCH(MAX(AK238:AO238),AK238:AO238,0))</f>
        <v>Converted_on_Camp1</v>
      </c>
      <c r="AR238">
        <v>1</v>
      </c>
      <c r="AS238" t="str">
        <f>IF(OR(AK238&gt;0, AL238&gt;0, AM238&gt;0, AN238&gt;0, AO238&gt;0), "Converted", "Not Converted")</f>
        <v>Converted</v>
      </c>
      <c r="AT238">
        <v>0</v>
      </c>
      <c r="AU238">
        <v>3</v>
      </c>
      <c r="AV238">
        <v>11</v>
      </c>
      <c r="AW238">
        <f>IF(Z238&gt;607, 4, 0)</f>
        <v>4</v>
      </c>
      <c r="AX238">
        <f>IF(AA238&gt;1.6588, 3, 0)</f>
        <v>3</v>
      </c>
      <c r="AY238">
        <f>IF(P238&gt;401, 2, 0)</f>
        <v>2</v>
      </c>
      <c r="AZ238">
        <f>IF(I238&gt;52915.77, 1, 0)</f>
        <v>1</v>
      </c>
      <c r="BA238">
        <f>SUM(AW238:AZ238)</f>
        <v>10</v>
      </c>
      <c r="BB238" t="str">
        <f>VLOOKUP(BA238,'Standard Deviations'!$L$1:$M$11,2,TRUE)</f>
        <v>Diamond</v>
      </c>
    </row>
    <row r="239" spans="1:54">
      <c r="A239">
        <v>9010</v>
      </c>
      <c r="B239">
        <v>1972</v>
      </c>
      <c r="C239">
        <f>2024-B239</f>
        <v>52</v>
      </c>
      <c r="D239" t="str">
        <f>VLOOKUP(B239,Reference!$A$1:$B$125, 2)</f>
        <v>Gen X</v>
      </c>
      <c r="E239" t="s">
        <v>64</v>
      </c>
      <c r="F239" t="str">
        <f>IF(E239="High School", "No College", "College")</f>
        <v>College</v>
      </c>
      <c r="G239" t="s">
        <v>55</v>
      </c>
      <c r="H239">
        <v>83151</v>
      </c>
      <c r="I239">
        <v>83151</v>
      </c>
      <c r="J239" s="4" t="s">
        <v>56</v>
      </c>
      <c r="K239">
        <v>0</v>
      </c>
      <c r="L239">
        <v>0</v>
      </c>
      <c r="M239" t="str">
        <f>IF(OR(K239&gt;0, L239&gt;0), "Parent", "Not Parent")</f>
        <v>Not Parent</v>
      </c>
      <c r="N239" t="s">
        <v>227</v>
      </c>
      <c r="O239" s="8">
        <v>41916</v>
      </c>
      <c r="P239" s="9">
        <f>O239-N239</f>
        <v>601</v>
      </c>
      <c r="Q239">
        <v>80</v>
      </c>
      <c r="R239" s="9">
        <f>P239-Q239</f>
        <v>521</v>
      </c>
      <c r="S239" s="8">
        <f>O239-R239</f>
        <v>41395</v>
      </c>
      <c r="T239">
        <v>968</v>
      </c>
      <c r="U239">
        <v>147</v>
      </c>
      <c r="V239">
        <v>842</v>
      </c>
      <c r="W239">
        <v>137</v>
      </c>
      <c r="X239">
        <v>42</v>
      </c>
      <c r="Y239">
        <v>210</v>
      </c>
      <c r="Z239">
        <v>2346</v>
      </c>
      <c r="AA239">
        <f>Z239/P239</f>
        <v>3.9034941763727122</v>
      </c>
      <c r="AB239" s="14" t="s">
        <v>146</v>
      </c>
      <c r="AC239" s="13" t="s">
        <v>63</v>
      </c>
      <c r="AD239">
        <v>1</v>
      </c>
      <c r="AE239" t="str">
        <f>IF(AD239&gt;3, "Prefers Discount", "Discount Indifferent")</f>
        <v>Discount Indifferent</v>
      </c>
      <c r="AF239">
        <v>10</v>
      </c>
      <c r="AG239">
        <v>5</v>
      </c>
      <c r="AH239">
        <v>7</v>
      </c>
      <c r="AI239" t="str">
        <f>INDEX($AF$1:$AH$1,MATCH(MAX(AF239:AH239),AF239:AH239,0))</f>
        <v>Store_Orders</v>
      </c>
      <c r="AJ239">
        <v>2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f>SUM(AK239:AO239)</f>
        <v>3</v>
      </c>
      <c r="AQ239" t="str">
        <f>INDEX($AK$1:$AO$1,MATCH(MAX(AK239:AO239),AK239:AO239,0))</f>
        <v>Converted_on_Camp1</v>
      </c>
      <c r="AR239">
        <v>1</v>
      </c>
      <c r="AS239" t="str">
        <f>IF(OR(AK239&gt;0, AL239&gt;0, AM239&gt;0, AN239&gt;0, AO239&gt;0), "Converted", "Not Converted")</f>
        <v>Converted</v>
      </c>
      <c r="AT239">
        <v>0</v>
      </c>
      <c r="AU239">
        <v>3</v>
      </c>
      <c r="AV239">
        <v>11</v>
      </c>
      <c r="AW239">
        <f>IF(Z239&gt;607, 4, 0)</f>
        <v>4</v>
      </c>
      <c r="AX239">
        <f>IF(AA239&gt;1.6588, 3, 0)</f>
        <v>3</v>
      </c>
      <c r="AY239">
        <f>IF(P239&gt;401, 2, 0)</f>
        <v>2</v>
      </c>
      <c r="AZ239">
        <f>IF(I239&gt;52915.77, 1, 0)</f>
        <v>1</v>
      </c>
      <c r="BA239">
        <f>SUM(AW239:AZ239)</f>
        <v>10</v>
      </c>
      <c r="BB239" t="str">
        <f>VLOOKUP(BA239,'Standard Deviations'!$L$1:$M$11,2,TRUE)</f>
        <v>Diamond</v>
      </c>
    </row>
    <row r="240" spans="1:54">
      <c r="A240">
        <v>203</v>
      </c>
      <c r="B240">
        <v>1975</v>
      </c>
      <c r="C240">
        <f>2024-B240</f>
        <v>49</v>
      </c>
      <c r="D240" t="str">
        <f>VLOOKUP(B240,Reference!$A$1:$B$125, 2)</f>
        <v>Gen X</v>
      </c>
      <c r="E240" t="s">
        <v>64</v>
      </c>
      <c r="F240" t="str">
        <f>IF(E240="High School", "No College", "College")</f>
        <v>College</v>
      </c>
      <c r="G240" t="s">
        <v>60</v>
      </c>
      <c r="H240">
        <v>81169</v>
      </c>
      <c r="I240">
        <v>81169</v>
      </c>
      <c r="J240" s="4" t="s">
        <v>56</v>
      </c>
      <c r="K240">
        <v>0</v>
      </c>
      <c r="L240">
        <v>0</v>
      </c>
      <c r="M240" t="str">
        <f>IF(OR(K240&gt;0, L240&gt;0), "Parent", "Not Parent")</f>
        <v>Not Parent</v>
      </c>
      <c r="N240" t="s">
        <v>228</v>
      </c>
      <c r="O240" s="8">
        <v>41916</v>
      </c>
      <c r="P240" s="9">
        <f>O240-N240</f>
        <v>538</v>
      </c>
      <c r="Q240">
        <v>47</v>
      </c>
      <c r="R240" s="9">
        <f>P240-Q240</f>
        <v>491</v>
      </c>
      <c r="S240" s="8">
        <f>O240-R240</f>
        <v>41425</v>
      </c>
      <c r="T240">
        <v>1288</v>
      </c>
      <c r="U240">
        <v>20</v>
      </c>
      <c r="V240">
        <v>613</v>
      </c>
      <c r="W240">
        <v>80</v>
      </c>
      <c r="X240">
        <v>61</v>
      </c>
      <c r="Y240">
        <v>27</v>
      </c>
      <c r="Z240">
        <v>2089</v>
      </c>
      <c r="AA240">
        <f>Z240/P240</f>
        <v>3.8828996282527881</v>
      </c>
      <c r="AB240" s="11" t="s">
        <v>146</v>
      </c>
      <c r="AC240" t="s">
        <v>59</v>
      </c>
      <c r="AD240">
        <v>1</v>
      </c>
      <c r="AE240" t="str">
        <f>IF(AD240&gt;3, "Prefers Discount", "Discount Indifferent")</f>
        <v>Discount Indifferent</v>
      </c>
      <c r="AF240">
        <v>9</v>
      </c>
      <c r="AG240">
        <v>5</v>
      </c>
      <c r="AH240">
        <v>7</v>
      </c>
      <c r="AI240" t="str">
        <f>INDEX($AF$1:$AH$1,MATCH(MAX(AF240:AH240),AF240:AH240,0))</f>
        <v>Store_Orders</v>
      </c>
      <c r="AJ240">
        <v>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f>SUM(AK240:AO240)</f>
        <v>0</v>
      </c>
      <c r="AQ240" t="s">
        <v>67</v>
      </c>
      <c r="AR240">
        <v>0</v>
      </c>
      <c r="AS240" t="str">
        <f>IF(OR(AK240&gt;0, AL240&gt;0, AM240&gt;0, AN240&gt;0, AO240&gt;0), "Converted", "Not Converted")</f>
        <v>Not Converted</v>
      </c>
      <c r="AT240">
        <v>0</v>
      </c>
      <c r="AU240">
        <v>3</v>
      </c>
      <c r="AV240">
        <v>11</v>
      </c>
      <c r="AW240">
        <f>IF(Z240&gt;607, 4, 0)</f>
        <v>4</v>
      </c>
      <c r="AX240">
        <f>IF(AA240&gt;1.6588, 3, 0)</f>
        <v>3</v>
      </c>
      <c r="AY240">
        <f>IF(P240&gt;401, 2, 0)</f>
        <v>2</v>
      </c>
      <c r="AZ240">
        <f>IF(I240&gt;52915.77, 1, 0)</f>
        <v>1</v>
      </c>
      <c r="BA240">
        <f>SUM(AW240:AZ240)</f>
        <v>10</v>
      </c>
      <c r="BB240" t="str">
        <f>VLOOKUP(BA240,'Standard Deviations'!$L$1:$M$11,2,TRUE)</f>
        <v>Diamond</v>
      </c>
    </row>
    <row r="241" spans="1:54">
      <c r="A241">
        <v>5512</v>
      </c>
      <c r="B241">
        <v>1977</v>
      </c>
      <c r="C241">
        <f>2024-B241</f>
        <v>47</v>
      </c>
      <c r="D241" t="str">
        <f>VLOOKUP(B241,Reference!$A$1:$B$125, 2)</f>
        <v>Gen X</v>
      </c>
      <c r="E241" t="s">
        <v>64</v>
      </c>
      <c r="F241" t="str">
        <f>IF(E241="High School", "No College", "College")</f>
        <v>College</v>
      </c>
      <c r="G241" t="s">
        <v>55</v>
      </c>
      <c r="H241">
        <v>55842</v>
      </c>
      <c r="I241">
        <v>55842</v>
      </c>
      <c r="J241" s="4" t="s">
        <v>61</v>
      </c>
      <c r="K241">
        <v>0</v>
      </c>
      <c r="L241">
        <v>1</v>
      </c>
      <c r="M241" t="str">
        <f>IF(OR(K241&gt;0, L241&gt;0), "Parent", "Not Parent")</f>
        <v>Parent</v>
      </c>
      <c r="N241" t="s">
        <v>79</v>
      </c>
      <c r="O241" s="8">
        <v>41916</v>
      </c>
      <c r="P241" s="9">
        <f>O241-N241</f>
        <v>134</v>
      </c>
      <c r="Q241">
        <v>19</v>
      </c>
      <c r="R241" s="9">
        <f>P241-Q241</f>
        <v>115</v>
      </c>
      <c r="S241" s="8">
        <f>O241-R241</f>
        <v>41801</v>
      </c>
      <c r="T241">
        <v>451</v>
      </c>
      <c r="U241">
        <v>0</v>
      </c>
      <c r="V241">
        <v>39</v>
      </c>
      <c r="W241">
        <v>0</v>
      </c>
      <c r="X241">
        <v>4</v>
      </c>
      <c r="Y241">
        <v>24</v>
      </c>
      <c r="Z241">
        <v>518</v>
      </c>
      <c r="AA241">
        <f>Z241/P241</f>
        <v>3.8656716417910446</v>
      </c>
      <c r="AB241" s="11" t="s">
        <v>146</v>
      </c>
      <c r="AC241" t="s">
        <v>59</v>
      </c>
      <c r="AD241">
        <v>1</v>
      </c>
      <c r="AE241" t="str">
        <f>IF(AD241&gt;3, "Prefers Discount", "Discount Indifferent")</f>
        <v>Discount Indifferent</v>
      </c>
      <c r="AF241">
        <v>8</v>
      </c>
      <c r="AG241">
        <v>7</v>
      </c>
      <c r="AH241">
        <v>1</v>
      </c>
      <c r="AI241" t="str">
        <f>INDEX($AF$1:$AH$1,MATCH(MAX(AF241:AH241),AF241:AH241,0))</f>
        <v>Store_Orders</v>
      </c>
      <c r="AJ241">
        <v>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f>SUM(AK241:AO241)</f>
        <v>0</v>
      </c>
      <c r="AQ241" t="s">
        <v>67</v>
      </c>
      <c r="AR241">
        <v>0</v>
      </c>
      <c r="AS241" t="str">
        <f>IF(OR(AK241&gt;0, AL241&gt;0, AM241&gt;0, AN241&gt;0, AO241&gt;0), "Converted", "Not Converted")</f>
        <v>Not Converted</v>
      </c>
      <c r="AT241">
        <v>0</v>
      </c>
      <c r="AU241">
        <v>3</v>
      </c>
      <c r="AV241">
        <v>11</v>
      </c>
      <c r="AW241">
        <f>IF(Z241&gt;607, 4, 0)</f>
        <v>0</v>
      </c>
      <c r="AX241">
        <f>IF(AA241&gt;1.6588, 3, 0)</f>
        <v>3</v>
      </c>
      <c r="AY241">
        <f>IF(P241&gt;401, 2, 0)</f>
        <v>0</v>
      </c>
      <c r="AZ241">
        <f>IF(I241&gt;52915.77, 1, 0)</f>
        <v>1</v>
      </c>
      <c r="BA241">
        <f>SUM(AW241:AZ241)</f>
        <v>4</v>
      </c>
      <c r="BB241" t="str">
        <f>VLOOKUP(BA241,'Standard Deviations'!$L$1:$M$11,2,TRUE)</f>
        <v>Silver</v>
      </c>
    </row>
    <row r="242" spans="1:54">
      <c r="A242">
        <v>5121</v>
      </c>
      <c r="B242">
        <v>1977</v>
      </c>
      <c r="C242">
        <f>2024-B242</f>
        <v>47</v>
      </c>
      <c r="D242" t="str">
        <f>VLOOKUP(B242,Reference!$A$1:$B$125, 2)</f>
        <v>Gen X</v>
      </c>
      <c r="E242" t="s">
        <v>54</v>
      </c>
      <c r="F242" t="str">
        <f>IF(E242="High School", "No College", "College")</f>
        <v>College</v>
      </c>
      <c r="G242" t="s">
        <v>60</v>
      </c>
      <c r="H242">
        <v>56628</v>
      </c>
      <c r="I242">
        <v>56628</v>
      </c>
      <c r="J242" s="4" t="s">
        <v>61</v>
      </c>
      <c r="K242">
        <v>0</v>
      </c>
      <c r="L242">
        <v>1</v>
      </c>
      <c r="M242" t="str">
        <f>IF(OR(K242&gt;0, L242&gt;0), "Parent", "Not Parent")</f>
        <v>Parent</v>
      </c>
      <c r="N242" t="s">
        <v>99</v>
      </c>
      <c r="O242" s="8">
        <v>41916</v>
      </c>
      <c r="P242" s="9">
        <f>O242-N242</f>
        <v>197</v>
      </c>
      <c r="Q242">
        <v>30</v>
      </c>
      <c r="R242" s="9">
        <f>P242-Q242</f>
        <v>167</v>
      </c>
      <c r="S242" s="8">
        <f>O242-R242</f>
        <v>41749</v>
      </c>
      <c r="T242">
        <v>479</v>
      </c>
      <c r="U242">
        <v>5</v>
      </c>
      <c r="V242">
        <v>82</v>
      </c>
      <c r="W242">
        <v>7</v>
      </c>
      <c r="X242">
        <v>17</v>
      </c>
      <c r="Y242">
        <v>171</v>
      </c>
      <c r="Z242">
        <v>761</v>
      </c>
      <c r="AA242">
        <f>Z242/P242</f>
        <v>3.8629441624365484</v>
      </c>
      <c r="AB242" s="11" t="s">
        <v>146</v>
      </c>
      <c r="AC242" t="s">
        <v>59</v>
      </c>
      <c r="AD242">
        <v>2</v>
      </c>
      <c r="AE242" t="str">
        <f>IF(AD242&gt;3, "Prefers Discount", "Discount Indifferent")</f>
        <v>Discount Indifferent</v>
      </c>
      <c r="AF242">
        <v>5</v>
      </c>
      <c r="AG242">
        <v>7</v>
      </c>
      <c r="AH242">
        <v>6</v>
      </c>
      <c r="AI242" t="str">
        <f>INDEX($AF$1:$AH$1,MATCH(MAX(AF242:AH242),AF242:AH242,0))</f>
        <v>Web_Orders</v>
      </c>
      <c r="AJ242">
        <v>5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f>SUM(AK242:AO242)</f>
        <v>1</v>
      </c>
      <c r="AQ242" t="str">
        <f>INDEX($AK$1:$AO$1,MATCH(MAX(AK242:AO242),AK242:AO242,0))</f>
        <v>Converted_on_Camp3</v>
      </c>
      <c r="AR242">
        <v>1</v>
      </c>
      <c r="AS242" t="str">
        <f>IF(OR(AK242&gt;0, AL242&gt;0, AM242&gt;0, AN242&gt;0, AO242&gt;0), "Converted", "Not Converted")</f>
        <v>Converted</v>
      </c>
      <c r="AT242">
        <v>0</v>
      </c>
      <c r="AU242">
        <v>3</v>
      </c>
      <c r="AV242">
        <v>11</v>
      </c>
      <c r="AW242">
        <f>IF(Z242&gt;607, 4, 0)</f>
        <v>4</v>
      </c>
      <c r="AX242">
        <f>IF(AA242&gt;1.6588, 3, 0)</f>
        <v>3</v>
      </c>
      <c r="AY242">
        <f>IF(P242&gt;401, 2, 0)</f>
        <v>0</v>
      </c>
      <c r="AZ242">
        <f>IF(I242&gt;52915.77, 1, 0)</f>
        <v>1</v>
      </c>
      <c r="BA242">
        <f>SUM(AW242:AZ242)</f>
        <v>8</v>
      </c>
      <c r="BB242" t="str">
        <f>VLOOKUP(BA242,'Standard Deviations'!$L$1:$M$11,2,TRUE)</f>
        <v>Platinum</v>
      </c>
    </row>
    <row r="243" spans="1:54">
      <c r="A243">
        <v>3635</v>
      </c>
      <c r="B243">
        <v>1962</v>
      </c>
      <c r="C243">
        <f>2024-B243</f>
        <v>62</v>
      </c>
      <c r="D243" t="str">
        <f>VLOOKUP(B243,Reference!$A$1:$B$125, 2)</f>
        <v>Boomers</v>
      </c>
      <c r="E243" t="s">
        <v>68</v>
      </c>
      <c r="F243" t="str">
        <f>IF(E243="High School", "No College", "College")</f>
        <v>College</v>
      </c>
      <c r="G243" t="s">
        <v>60</v>
      </c>
      <c r="H243">
        <v>52597</v>
      </c>
      <c r="I243">
        <v>52597</v>
      </c>
      <c r="J243" s="4" t="s">
        <v>175</v>
      </c>
      <c r="K243">
        <v>0</v>
      </c>
      <c r="L243">
        <v>1</v>
      </c>
      <c r="M243" t="str">
        <f>IF(OR(K243&gt;0, L243&gt;0), "Parent", "Not Parent")</f>
        <v>Parent</v>
      </c>
      <c r="N243" t="s">
        <v>109</v>
      </c>
      <c r="O243" s="8">
        <v>41916</v>
      </c>
      <c r="P243" s="9">
        <f>O243-N243</f>
        <v>150</v>
      </c>
      <c r="Q243">
        <v>69</v>
      </c>
      <c r="R243" s="9">
        <f>P243-Q243</f>
        <v>81</v>
      </c>
      <c r="S243" s="8">
        <f>O243-R243</f>
        <v>41835</v>
      </c>
      <c r="T243">
        <v>492</v>
      </c>
      <c r="U243">
        <v>0</v>
      </c>
      <c r="V243">
        <v>37</v>
      </c>
      <c r="W243">
        <v>7</v>
      </c>
      <c r="X243">
        <v>0</v>
      </c>
      <c r="Y243">
        <v>42</v>
      </c>
      <c r="Z243">
        <v>578</v>
      </c>
      <c r="AA243">
        <f>Z243/P243</f>
        <v>3.8533333333333335</v>
      </c>
      <c r="AB243" s="14" t="s">
        <v>146</v>
      </c>
      <c r="AC243" s="13" t="s">
        <v>63</v>
      </c>
      <c r="AD243">
        <v>3</v>
      </c>
      <c r="AE243" t="str">
        <f>IF(AD243&gt;3, "Prefers Discount", "Discount Indifferent")</f>
        <v>Discount Indifferent</v>
      </c>
      <c r="AF243">
        <v>8</v>
      </c>
      <c r="AG243">
        <v>6</v>
      </c>
      <c r="AH243">
        <v>3</v>
      </c>
      <c r="AI243" t="str">
        <f>INDEX($AF$1:$AH$1,MATCH(MAX(AF243:AH243),AF243:AH243,0))</f>
        <v>Store_Orders</v>
      </c>
      <c r="AJ243">
        <v>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f>SUM(AK243:AO243)</f>
        <v>0</v>
      </c>
      <c r="AQ243" t="s">
        <v>67</v>
      </c>
      <c r="AR243">
        <v>0</v>
      </c>
      <c r="AS243" t="str">
        <f>IF(OR(AK243&gt;0, AL243&gt;0, AM243&gt;0, AN243&gt;0, AO243&gt;0), "Converted", "Not Converted")</f>
        <v>Not Converted</v>
      </c>
      <c r="AT243">
        <v>0</v>
      </c>
      <c r="AU243">
        <v>3</v>
      </c>
      <c r="AV243">
        <v>11</v>
      </c>
      <c r="AW243">
        <f>IF(Z243&gt;607, 4, 0)</f>
        <v>0</v>
      </c>
      <c r="AX243">
        <f>IF(AA243&gt;1.6588, 3, 0)</f>
        <v>3</v>
      </c>
      <c r="AY243">
        <f>IF(P243&gt;401, 2, 0)</f>
        <v>0</v>
      </c>
      <c r="AZ243">
        <f>IF(I243&gt;52915.77, 1, 0)</f>
        <v>0</v>
      </c>
      <c r="BA243">
        <f>SUM(AW243:AZ243)</f>
        <v>3</v>
      </c>
      <c r="BB243" t="str">
        <f>VLOOKUP(BA243,'Standard Deviations'!$L$1:$M$11,2,TRUE)</f>
        <v>Silver</v>
      </c>
    </row>
    <row r="244" spans="1:54">
      <c r="A244">
        <v>737</v>
      </c>
      <c r="B244">
        <v>1949</v>
      </c>
      <c r="C244">
        <f>2024-B244</f>
        <v>75</v>
      </c>
      <c r="D244" t="str">
        <f>VLOOKUP(B244,Reference!$A$1:$B$125, 2)</f>
        <v>Boomers</v>
      </c>
      <c r="E244" t="s">
        <v>68</v>
      </c>
      <c r="F244" t="str">
        <f>IF(E244="High School", "No College", "College")</f>
        <v>College</v>
      </c>
      <c r="G244" t="s">
        <v>55</v>
      </c>
      <c r="H244">
        <v>80360</v>
      </c>
      <c r="I244">
        <v>80360</v>
      </c>
      <c r="J244" s="4" t="s">
        <v>56</v>
      </c>
      <c r="K244">
        <v>0</v>
      </c>
      <c r="L244">
        <v>0</v>
      </c>
      <c r="M244" t="str">
        <f>IF(OR(K244&gt;0, L244&gt;0), "Parent", "Not Parent")</f>
        <v>Not Parent</v>
      </c>
      <c r="N244" t="s">
        <v>229</v>
      </c>
      <c r="O244" s="8">
        <v>41916</v>
      </c>
      <c r="P244" s="9">
        <f>O244-N244</f>
        <v>580</v>
      </c>
      <c r="Q244">
        <v>56</v>
      </c>
      <c r="R244" s="9">
        <f>P244-Q244</f>
        <v>524</v>
      </c>
      <c r="S244" s="8">
        <f>O244-R244</f>
        <v>41392</v>
      </c>
      <c r="T244">
        <v>1493</v>
      </c>
      <c r="U244">
        <v>86</v>
      </c>
      <c r="V244">
        <v>454</v>
      </c>
      <c r="W244">
        <v>112</v>
      </c>
      <c r="X244">
        <v>43</v>
      </c>
      <c r="Y244">
        <v>43</v>
      </c>
      <c r="Z244">
        <v>2231</v>
      </c>
      <c r="AA244">
        <f>Z244/P244</f>
        <v>3.8465517241379312</v>
      </c>
      <c r="AB244" s="14" t="s">
        <v>146</v>
      </c>
      <c r="AC244" s="13" t="s">
        <v>63</v>
      </c>
      <c r="AD244">
        <v>2</v>
      </c>
      <c r="AE244" t="str">
        <f>IF(AD244&gt;3, "Prefers Discount", "Discount Indifferent")</f>
        <v>Discount Indifferent</v>
      </c>
      <c r="AF244">
        <v>5</v>
      </c>
      <c r="AG244">
        <v>4</v>
      </c>
      <c r="AH244">
        <v>4</v>
      </c>
      <c r="AI244" t="str">
        <f>INDEX($AF$1:$AH$1,MATCH(MAX(AF244:AH244),AF244:AH244,0))</f>
        <v>Store_Orders</v>
      </c>
      <c r="AJ244">
        <v>2</v>
      </c>
      <c r="AK244">
        <v>1</v>
      </c>
      <c r="AL244">
        <v>0</v>
      </c>
      <c r="AM244">
        <v>0</v>
      </c>
      <c r="AN244">
        <v>1</v>
      </c>
      <c r="AO244">
        <v>1</v>
      </c>
      <c r="AP244">
        <f>SUM(AK244:AO244)</f>
        <v>3</v>
      </c>
      <c r="AQ244" t="str">
        <f>INDEX($AK$1:$AO$1,MATCH(MAX(AK244:AO244),AK244:AO244,0))</f>
        <v>Converted_on_Camp1</v>
      </c>
      <c r="AR244">
        <v>1</v>
      </c>
      <c r="AS244" t="str">
        <f>IF(OR(AK244&gt;0, AL244&gt;0, AM244&gt;0, AN244&gt;0, AO244&gt;0), "Converted", "Not Converted")</f>
        <v>Converted</v>
      </c>
      <c r="AT244">
        <v>0</v>
      </c>
      <c r="AU244">
        <v>3</v>
      </c>
      <c r="AV244">
        <v>11</v>
      </c>
      <c r="AW244">
        <f>IF(Z244&gt;607, 4, 0)</f>
        <v>4</v>
      </c>
      <c r="AX244">
        <f>IF(AA244&gt;1.6588, 3, 0)</f>
        <v>3</v>
      </c>
      <c r="AY244">
        <f>IF(P244&gt;401, 2, 0)</f>
        <v>2</v>
      </c>
      <c r="AZ244">
        <f>IF(I244&gt;52915.77, 1, 0)</f>
        <v>1</v>
      </c>
      <c r="BA244">
        <f>SUM(AW244:AZ244)</f>
        <v>10</v>
      </c>
      <c r="BB244" t="str">
        <f>VLOOKUP(BA244,'Standard Deviations'!$L$1:$M$11,2,TRUE)</f>
        <v>Diamond</v>
      </c>
    </row>
    <row r="245" spans="1:54">
      <c r="A245">
        <v>10530</v>
      </c>
      <c r="B245">
        <v>1959</v>
      </c>
      <c r="C245">
        <f>2024-B245</f>
        <v>65</v>
      </c>
      <c r="D245" t="str">
        <f>VLOOKUP(B245,Reference!$A$1:$B$125, 2)</f>
        <v>Boomers</v>
      </c>
      <c r="E245" t="s">
        <v>68</v>
      </c>
      <c r="F245" t="str">
        <f>IF(E245="High School", "No College", "College")</f>
        <v>College</v>
      </c>
      <c r="G245" t="s">
        <v>89</v>
      </c>
      <c r="H245">
        <v>67786</v>
      </c>
      <c r="I245">
        <v>67786</v>
      </c>
      <c r="J245" s="4" t="s">
        <v>61</v>
      </c>
      <c r="K245">
        <v>0</v>
      </c>
      <c r="L245">
        <v>0</v>
      </c>
      <c r="M245" t="str">
        <f>IF(OR(K245&gt;0, L245&gt;0), "Parent", "Not Parent")</f>
        <v>Not Parent</v>
      </c>
      <c r="N245" t="s">
        <v>230</v>
      </c>
      <c r="O245" s="8">
        <v>41916</v>
      </c>
      <c r="P245" s="9">
        <f>O245-N245</f>
        <v>301</v>
      </c>
      <c r="Q245">
        <v>0</v>
      </c>
      <c r="R245" s="9">
        <f>P245-Q245</f>
        <v>301</v>
      </c>
      <c r="S245" s="8">
        <f>O245-R245</f>
        <v>41615</v>
      </c>
      <c r="T245">
        <v>431</v>
      </c>
      <c r="U245">
        <v>82</v>
      </c>
      <c r="V245">
        <v>441</v>
      </c>
      <c r="W245">
        <v>80</v>
      </c>
      <c r="X245">
        <v>20</v>
      </c>
      <c r="Y245">
        <v>102</v>
      </c>
      <c r="Z245">
        <v>1156</v>
      </c>
      <c r="AA245">
        <f>Z245/P245</f>
        <v>3.8405315614617939</v>
      </c>
      <c r="AB245" s="11" t="s">
        <v>146</v>
      </c>
      <c r="AC245" t="s">
        <v>59</v>
      </c>
      <c r="AD245">
        <v>1</v>
      </c>
      <c r="AE245" t="str">
        <f>IF(AD245&gt;3, "Prefers Discount", "Discount Indifferent")</f>
        <v>Discount Indifferent</v>
      </c>
      <c r="AF245">
        <v>6</v>
      </c>
      <c r="AG245">
        <v>3</v>
      </c>
      <c r="AH245">
        <v>6</v>
      </c>
      <c r="AI245" t="str">
        <f>INDEX($AF$1:$AH$1,MATCH(MAX(AF245:AH245),AF245:AH245,0))</f>
        <v>Store_Orders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f>SUM(AK245:AO245)</f>
        <v>0</v>
      </c>
      <c r="AQ245" t="s">
        <v>67</v>
      </c>
      <c r="AR245">
        <v>1</v>
      </c>
      <c r="AS245" t="str">
        <f>IF(OR(AK245&gt;0, AL245&gt;0, AM245&gt;0, AN245&gt;0, AO245&gt;0), "Converted", "Not Converted")</f>
        <v>Not Converted</v>
      </c>
      <c r="AT245">
        <v>0</v>
      </c>
      <c r="AU245">
        <v>3</v>
      </c>
      <c r="AV245">
        <v>11</v>
      </c>
      <c r="AW245">
        <f>IF(Z245&gt;607, 4, 0)</f>
        <v>4</v>
      </c>
      <c r="AX245">
        <f>IF(AA245&gt;1.6588, 3, 0)</f>
        <v>3</v>
      </c>
      <c r="AY245">
        <f>IF(P245&gt;401, 2, 0)</f>
        <v>0</v>
      </c>
      <c r="AZ245">
        <f>IF(I245&gt;52915.77, 1, 0)</f>
        <v>1</v>
      </c>
      <c r="BA245">
        <f>SUM(AW245:AZ245)</f>
        <v>8</v>
      </c>
      <c r="BB245" t="str">
        <f>VLOOKUP(BA245,'Standard Deviations'!$L$1:$M$11,2,TRUE)</f>
        <v>Platinum</v>
      </c>
    </row>
    <row r="246" spans="1:54">
      <c r="A246">
        <v>5529</v>
      </c>
      <c r="B246">
        <v>1946</v>
      </c>
      <c r="C246">
        <f>2024-B246</f>
        <v>78</v>
      </c>
      <c r="D246" t="str">
        <f>VLOOKUP(B246,Reference!$A$1:$B$125, 2)</f>
        <v>Boomers</v>
      </c>
      <c r="E246" t="s">
        <v>68</v>
      </c>
      <c r="F246" t="str">
        <f>IF(E246="High School", "No College", "College")</f>
        <v>College</v>
      </c>
      <c r="G246" t="s">
        <v>65</v>
      </c>
      <c r="H246">
        <v>64014</v>
      </c>
      <c r="I246">
        <v>64014</v>
      </c>
      <c r="J246" s="4" t="s">
        <v>61</v>
      </c>
      <c r="K246">
        <v>2</v>
      </c>
      <c r="L246">
        <v>1</v>
      </c>
      <c r="M246" t="str">
        <f>IF(OR(K246&gt;0, L246&gt;0), "Parent", "Not Parent")</f>
        <v>Parent</v>
      </c>
      <c r="N246" t="s">
        <v>231</v>
      </c>
      <c r="O246" s="8">
        <v>41916</v>
      </c>
      <c r="P246" s="9">
        <f>O246-N246</f>
        <v>116</v>
      </c>
      <c r="Q246">
        <v>56</v>
      </c>
      <c r="R246" s="9">
        <f>P246-Q246</f>
        <v>60</v>
      </c>
      <c r="S246" s="8">
        <f>O246-R246</f>
        <v>41856</v>
      </c>
      <c r="T246">
        <v>406</v>
      </c>
      <c r="U246">
        <v>0</v>
      </c>
      <c r="V246">
        <v>30</v>
      </c>
      <c r="W246">
        <v>0</v>
      </c>
      <c r="X246">
        <v>0</v>
      </c>
      <c r="Y246">
        <v>8</v>
      </c>
      <c r="Z246">
        <v>444</v>
      </c>
      <c r="AA246">
        <f>Z246/P246</f>
        <v>3.8275862068965516</v>
      </c>
      <c r="AB246" s="14" t="s">
        <v>232</v>
      </c>
      <c r="AC246" s="13" t="s">
        <v>63</v>
      </c>
      <c r="AD246">
        <v>7</v>
      </c>
      <c r="AE246" t="str">
        <f>IF(AD246&gt;3, "Prefers Discount", "Discount Indifferent")</f>
        <v>Prefers Discount</v>
      </c>
      <c r="AF246">
        <v>5</v>
      </c>
      <c r="AG246">
        <v>8</v>
      </c>
      <c r="AH246">
        <v>2</v>
      </c>
      <c r="AI246" t="str">
        <f>INDEX($AF$1:$AH$1,MATCH(MAX(AF246:AH246),AF246:AH246,0))</f>
        <v>Web_Orders</v>
      </c>
      <c r="AJ246">
        <v>7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f>SUM(AK246:AO246)</f>
        <v>1</v>
      </c>
      <c r="AQ246" t="str">
        <f>INDEX($AK$1:$AO$1,MATCH(MAX(AK246:AO246),AK246:AO246,0))</f>
        <v>Converted_on_Camp1</v>
      </c>
      <c r="AR246">
        <v>1</v>
      </c>
      <c r="AS246" t="str">
        <f>IF(OR(AK246&gt;0, AL246&gt;0, AM246&gt;0, AN246&gt;0, AO246&gt;0), "Converted", "Not Converted")</f>
        <v>Converted</v>
      </c>
      <c r="AT246">
        <v>0</v>
      </c>
      <c r="AU246">
        <v>3</v>
      </c>
      <c r="AV246">
        <v>11</v>
      </c>
      <c r="AW246">
        <f>IF(Z246&gt;607, 4, 0)</f>
        <v>0</v>
      </c>
      <c r="AX246">
        <f>IF(AA246&gt;1.6588, 3, 0)</f>
        <v>3</v>
      </c>
      <c r="AY246">
        <f>IF(P246&gt;401, 2, 0)</f>
        <v>0</v>
      </c>
      <c r="AZ246">
        <f>IF(I246&gt;52915.77, 1, 0)</f>
        <v>1</v>
      </c>
      <c r="BA246">
        <f>SUM(AW246:AZ246)</f>
        <v>4</v>
      </c>
      <c r="BB246" t="str">
        <f>VLOOKUP(BA246,'Standard Deviations'!$L$1:$M$11,2,TRUE)</f>
        <v>Silver</v>
      </c>
    </row>
    <row r="247" spans="1:54">
      <c r="A247">
        <v>4001</v>
      </c>
      <c r="B247">
        <v>1946</v>
      </c>
      <c r="C247">
        <f>2024-B247</f>
        <v>78</v>
      </c>
      <c r="D247" t="str">
        <f>VLOOKUP(B247,Reference!$A$1:$B$125, 2)</f>
        <v>Boomers</v>
      </c>
      <c r="E247" t="s">
        <v>68</v>
      </c>
      <c r="F247" t="str">
        <f>IF(E247="High School", "No College", "College")</f>
        <v>College</v>
      </c>
      <c r="G247" t="s">
        <v>65</v>
      </c>
      <c r="H247">
        <v>64014</v>
      </c>
      <c r="I247">
        <v>64014</v>
      </c>
      <c r="J247" s="4" t="s">
        <v>61</v>
      </c>
      <c r="K247">
        <v>2</v>
      </c>
      <c r="L247">
        <v>1</v>
      </c>
      <c r="M247" t="str">
        <f>IF(OR(K247&gt;0, L247&gt;0), "Parent", "Not Parent")</f>
        <v>Parent</v>
      </c>
      <c r="N247" t="s">
        <v>231</v>
      </c>
      <c r="O247" s="8">
        <v>41916</v>
      </c>
      <c r="P247" s="9">
        <f>O247-N247</f>
        <v>116</v>
      </c>
      <c r="Q247">
        <v>56</v>
      </c>
      <c r="R247" s="9">
        <f>P247-Q247</f>
        <v>60</v>
      </c>
      <c r="S247" s="8">
        <f>O247-R247</f>
        <v>41856</v>
      </c>
      <c r="T247">
        <v>406</v>
      </c>
      <c r="U247">
        <v>0</v>
      </c>
      <c r="V247">
        <v>30</v>
      </c>
      <c r="W247">
        <v>0</v>
      </c>
      <c r="X247">
        <v>0</v>
      </c>
      <c r="Y247">
        <v>8</v>
      </c>
      <c r="Z247">
        <v>444</v>
      </c>
      <c r="AA247">
        <f>Z247/P247</f>
        <v>3.8275862068965516</v>
      </c>
      <c r="AB247" s="14" t="s">
        <v>232</v>
      </c>
      <c r="AC247" s="13" t="s">
        <v>63</v>
      </c>
      <c r="AD247">
        <v>7</v>
      </c>
      <c r="AE247" t="str">
        <f>IF(AD247&gt;3, "Prefers Discount", "Discount Indifferent")</f>
        <v>Prefers Discount</v>
      </c>
      <c r="AF247">
        <v>5</v>
      </c>
      <c r="AG247">
        <v>8</v>
      </c>
      <c r="AH247">
        <v>2</v>
      </c>
      <c r="AI247" t="str">
        <f>INDEX($AF$1:$AH$1,MATCH(MAX(AF247:AH247),AF247:AH247,0))</f>
        <v>Web_Orders</v>
      </c>
      <c r="AJ247">
        <v>7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f>SUM(AK247:AO247)</f>
        <v>1</v>
      </c>
      <c r="AQ247" t="str">
        <f>INDEX($AK$1:$AO$1,MATCH(MAX(AK247:AO247),AK247:AO247,0))</f>
        <v>Converted_on_Camp1</v>
      </c>
      <c r="AR247">
        <v>1</v>
      </c>
      <c r="AS247" t="str">
        <f>IF(OR(AK247&gt;0, AL247&gt;0, AM247&gt;0, AN247&gt;0, AO247&gt;0), "Converted", "Not Converted")</f>
        <v>Converted</v>
      </c>
      <c r="AT247">
        <v>0</v>
      </c>
      <c r="AU247">
        <v>3</v>
      </c>
      <c r="AV247">
        <v>11</v>
      </c>
      <c r="AW247">
        <f>IF(Z247&gt;607, 4, 0)</f>
        <v>0</v>
      </c>
      <c r="AX247">
        <f>IF(AA247&gt;1.6588, 3, 0)</f>
        <v>3</v>
      </c>
      <c r="AY247">
        <f>IF(P247&gt;401, 2, 0)</f>
        <v>0</v>
      </c>
      <c r="AZ247">
        <f>IF(I247&gt;52915.77, 1, 0)</f>
        <v>1</v>
      </c>
      <c r="BA247">
        <f>SUM(AW247:AZ247)</f>
        <v>4</v>
      </c>
      <c r="BB247" t="str">
        <f>VLOOKUP(BA247,'Standard Deviations'!$L$1:$M$11,2,TRUE)</f>
        <v>Silver</v>
      </c>
    </row>
    <row r="248" spans="1:54">
      <c r="A248">
        <v>10925</v>
      </c>
      <c r="B248">
        <v>1983</v>
      </c>
      <c r="C248">
        <f>2024-B248</f>
        <v>41</v>
      </c>
      <c r="D248" t="str">
        <f>VLOOKUP(B248,Reference!$A$1:$B$125, 2)</f>
        <v>Millennials</v>
      </c>
      <c r="E248" t="s">
        <v>54</v>
      </c>
      <c r="F248" t="str">
        <f>IF(E248="High School", "No College", "College")</f>
        <v>College</v>
      </c>
      <c r="G248" t="s">
        <v>55</v>
      </c>
      <c r="H248">
        <v>76630</v>
      </c>
      <c r="I248">
        <v>76630</v>
      </c>
      <c r="J248" s="4" t="s">
        <v>56</v>
      </c>
      <c r="K248">
        <v>0</v>
      </c>
      <c r="L248">
        <v>0</v>
      </c>
      <c r="M248" t="str">
        <f>IF(OR(K248&gt;0, L248&gt;0), "Parent", "Not Parent")</f>
        <v>Not Parent</v>
      </c>
      <c r="N248" t="s">
        <v>194</v>
      </c>
      <c r="O248" s="8">
        <v>41916</v>
      </c>
      <c r="P248" s="9">
        <f>O248-N248</f>
        <v>263</v>
      </c>
      <c r="Q248">
        <v>93</v>
      </c>
      <c r="R248" s="9">
        <f>P248-Q248</f>
        <v>170</v>
      </c>
      <c r="S248" s="8">
        <f>O248-R248</f>
        <v>41746</v>
      </c>
      <c r="T248">
        <v>255</v>
      </c>
      <c r="U248">
        <v>31</v>
      </c>
      <c r="V248">
        <v>446</v>
      </c>
      <c r="W248">
        <v>40</v>
      </c>
      <c r="X248">
        <v>56</v>
      </c>
      <c r="Y248">
        <v>175</v>
      </c>
      <c r="Z248">
        <v>1003</v>
      </c>
      <c r="AA248">
        <f>Z248/P248</f>
        <v>3.8136882129277567</v>
      </c>
      <c r="AB248" s="14" t="s">
        <v>232</v>
      </c>
      <c r="AC248" s="13" t="s">
        <v>63</v>
      </c>
      <c r="AD248">
        <v>1</v>
      </c>
      <c r="AE248" t="str">
        <f>IF(AD248&gt;3, "Prefers Discount", "Discount Indifferent")</f>
        <v>Discount Indifferent</v>
      </c>
      <c r="AF248">
        <v>11</v>
      </c>
      <c r="AG248">
        <v>3</v>
      </c>
      <c r="AH248">
        <v>10</v>
      </c>
      <c r="AI248" t="str">
        <f>INDEX($AF$1:$AH$1,MATCH(MAX(AF248:AH248),AF248:AH248,0))</f>
        <v>Store_Orders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f>SUM(AK248:AO248)</f>
        <v>0</v>
      </c>
      <c r="AQ248" t="s">
        <v>67</v>
      </c>
      <c r="AR248">
        <v>0</v>
      </c>
      <c r="AS248" t="str">
        <f>IF(OR(AK248&gt;0, AL248&gt;0, AM248&gt;0, AN248&gt;0, AO248&gt;0), "Converted", "Not Converted")</f>
        <v>Not Converted</v>
      </c>
      <c r="AT248">
        <v>0</v>
      </c>
      <c r="AU248">
        <v>3</v>
      </c>
      <c r="AV248">
        <v>11</v>
      </c>
      <c r="AW248">
        <f>IF(Z248&gt;607, 4, 0)</f>
        <v>4</v>
      </c>
      <c r="AX248">
        <f>IF(AA248&gt;1.6588, 3, 0)</f>
        <v>3</v>
      </c>
      <c r="AY248">
        <f>IF(P248&gt;401, 2, 0)</f>
        <v>0</v>
      </c>
      <c r="AZ248">
        <f>IF(I248&gt;52915.77, 1, 0)</f>
        <v>1</v>
      </c>
      <c r="BA248">
        <f>SUM(AW248:AZ248)</f>
        <v>8</v>
      </c>
      <c r="BB248" t="str">
        <f>VLOOKUP(BA248,'Standard Deviations'!$L$1:$M$11,2,TRUE)</f>
        <v>Platinum</v>
      </c>
    </row>
    <row r="249" spans="1:54">
      <c r="A249">
        <v>9606</v>
      </c>
      <c r="B249">
        <v>1965</v>
      </c>
      <c r="C249">
        <f>2024-B249</f>
        <v>59</v>
      </c>
      <c r="D249" t="str">
        <f>VLOOKUP(B249,Reference!$A$1:$B$125, 2)</f>
        <v>Gen X</v>
      </c>
      <c r="E249" t="s">
        <v>68</v>
      </c>
      <c r="F249" t="str">
        <f>IF(E249="High School", "No College", "College")</f>
        <v>College</v>
      </c>
      <c r="G249" t="s">
        <v>55</v>
      </c>
      <c r="H249">
        <v>69969</v>
      </c>
      <c r="I249">
        <v>69969</v>
      </c>
      <c r="J249" s="4" t="s">
        <v>61</v>
      </c>
      <c r="K249">
        <v>0</v>
      </c>
      <c r="L249">
        <v>0</v>
      </c>
      <c r="M249" t="str">
        <f>IF(OR(K249&gt;0, L249&gt;0), "Parent", "Not Parent")</f>
        <v>Not Parent</v>
      </c>
      <c r="N249" t="s">
        <v>233</v>
      </c>
      <c r="O249" s="8">
        <v>41916</v>
      </c>
      <c r="P249" s="9">
        <f>O249-N249</f>
        <v>403</v>
      </c>
      <c r="Q249">
        <v>64</v>
      </c>
      <c r="R249" s="9">
        <f>P249-Q249</f>
        <v>339</v>
      </c>
      <c r="S249" s="8">
        <f>O249-R249</f>
        <v>41577</v>
      </c>
      <c r="T249">
        <v>882</v>
      </c>
      <c r="U249">
        <v>29</v>
      </c>
      <c r="V249">
        <v>514</v>
      </c>
      <c r="W249">
        <v>38</v>
      </c>
      <c r="X249">
        <v>29</v>
      </c>
      <c r="Y249">
        <v>44</v>
      </c>
      <c r="Z249">
        <v>1536</v>
      </c>
      <c r="AA249">
        <f>Z249/P249</f>
        <v>3.8114143920595533</v>
      </c>
      <c r="AB249" s="14" t="s">
        <v>232</v>
      </c>
      <c r="AC249" s="13" t="s">
        <v>63</v>
      </c>
      <c r="AD249">
        <v>1</v>
      </c>
      <c r="AE249" t="str">
        <f>IF(AD249&gt;3, "Prefers Discount", "Discount Indifferent")</f>
        <v>Discount Indifferent</v>
      </c>
      <c r="AF249">
        <v>6</v>
      </c>
      <c r="AG249">
        <v>4</v>
      </c>
      <c r="AH249">
        <v>2</v>
      </c>
      <c r="AI249" t="str">
        <f>INDEX($AF$1:$AH$1,MATCH(MAX(AF249:AH249),AF249:AH249,0))</f>
        <v>Store_Orders</v>
      </c>
      <c r="AJ249">
        <v>3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f>SUM(AK249:AO249)</f>
        <v>2</v>
      </c>
      <c r="AQ249" t="str">
        <f>INDEX($AK$1:$AO$1,MATCH(MAX(AK249:AO249),AK249:AO249,0))</f>
        <v>Converted_on_Camp1</v>
      </c>
      <c r="AR249">
        <v>1</v>
      </c>
      <c r="AS249" t="str">
        <f>IF(OR(AK249&gt;0, AL249&gt;0, AM249&gt;0, AN249&gt;0, AO249&gt;0), "Converted", "Not Converted")</f>
        <v>Converted</v>
      </c>
      <c r="AT249">
        <v>0</v>
      </c>
      <c r="AU249">
        <v>3</v>
      </c>
      <c r="AV249">
        <v>11</v>
      </c>
      <c r="AW249">
        <f>IF(Z249&gt;607, 4, 0)</f>
        <v>4</v>
      </c>
      <c r="AX249">
        <f>IF(AA249&gt;1.6588, 3, 0)</f>
        <v>3</v>
      </c>
      <c r="AY249">
        <f>IF(P249&gt;401, 2, 0)</f>
        <v>2</v>
      </c>
      <c r="AZ249">
        <f>IF(I249&gt;52915.77, 1, 0)</f>
        <v>1</v>
      </c>
      <c r="BA249">
        <f>SUM(AW249:AZ249)</f>
        <v>10</v>
      </c>
      <c r="BB249" t="str">
        <f>VLOOKUP(BA249,'Standard Deviations'!$L$1:$M$11,2,TRUE)</f>
        <v>Diamond</v>
      </c>
    </row>
    <row r="250" spans="1:54">
      <c r="A250">
        <v>10286</v>
      </c>
      <c r="B250">
        <v>1962</v>
      </c>
      <c r="C250">
        <f>2024-B250</f>
        <v>62</v>
      </c>
      <c r="D250" t="str">
        <f>VLOOKUP(B250,Reference!$A$1:$B$125, 2)</f>
        <v>Boomers</v>
      </c>
      <c r="E250" t="s">
        <v>54</v>
      </c>
      <c r="F250" t="str">
        <f>IF(E250="High School", "No College", "College")</f>
        <v>College</v>
      </c>
      <c r="G250" t="s">
        <v>55</v>
      </c>
      <c r="H250">
        <v>83715</v>
      </c>
      <c r="I250">
        <v>83715</v>
      </c>
      <c r="J250" s="4" t="s">
        <v>56</v>
      </c>
      <c r="K250">
        <v>0</v>
      </c>
      <c r="L250">
        <v>0</v>
      </c>
      <c r="M250" t="str">
        <f>IF(OR(K250&gt;0, L250&gt;0), "Parent", "Not Parent")</f>
        <v>Not Parent</v>
      </c>
      <c r="N250" t="s">
        <v>234</v>
      </c>
      <c r="O250" s="8">
        <v>41916</v>
      </c>
      <c r="P250" s="9">
        <f>O250-N250</f>
        <v>243</v>
      </c>
      <c r="Q250">
        <v>2</v>
      </c>
      <c r="R250" s="9">
        <f>P250-Q250</f>
        <v>241</v>
      </c>
      <c r="S250" s="8">
        <f>O250-R250</f>
        <v>41675</v>
      </c>
      <c r="T250">
        <v>318</v>
      </c>
      <c r="U250">
        <v>8</v>
      </c>
      <c r="V250">
        <v>407</v>
      </c>
      <c r="W250">
        <v>150</v>
      </c>
      <c r="X250">
        <v>35</v>
      </c>
      <c r="Y250">
        <v>8</v>
      </c>
      <c r="Z250">
        <v>926</v>
      </c>
      <c r="AA250">
        <f>Z250/P250</f>
        <v>3.8106995884773665</v>
      </c>
      <c r="AB250" s="11" t="s">
        <v>232</v>
      </c>
      <c r="AC250" t="s">
        <v>59</v>
      </c>
      <c r="AD250">
        <v>1</v>
      </c>
      <c r="AE250" t="str">
        <f>IF(AD250&gt;3, "Prefers Discount", "Discount Indifferent")</f>
        <v>Discount Indifferent</v>
      </c>
      <c r="AF250">
        <v>13</v>
      </c>
      <c r="AG250">
        <v>2</v>
      </c>
      <c r="AH250">
        <v>8</v>
      </c>
      <c r="AI250" t="str">
        <f>INDEX($AF$1:$AH$1,MATCH(MAX(AF250:AH250),AF250:AH250,0))</f>
        <v>Store_Orders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f>SUM(AK250:AO250)</f>
        <v>0</v>
      </c>
      <c r="AQ250" t="s">
        <v>67</v>
      </c>
      <c r="AR250">
        <v>0</v>
      </c>
      <c r="AS250" t="str">
        <f>IF(OR(AK250&gt;0, AL250&gt;0, AM250&gt;0, AN250&gt;0, AO250&gt;0), "Converted", "Not Converted")</f>
        <v>Not Converted</v>
      </c>
      <c r="AT250">
        <v>0</v>
      </c>
      <c r="AU250">
        <v>3</v>
      </c>
      <c r="AV250">
        <v>11</v>
      </c>
      <c r="AW250">
        <f>IF(Z250&gt;607, 4, 0)</f>
        <v>4</v>
      </c>
      <c r="AX250">
        <f>IF(AA250&gt;1.6588, 3, 0)</f>
        <v>3</v>
      </c>
      <c r="AY250">
        <f>IF(P250&gt;401, 2, 0)</f>
        <v>0</v>
      </c>
      <c r="AZ250">
        <f>IF(I250&gt;52915.77, 1, 0)</f>
        <v>1</v>
      </c>
      <c r="BA250">
        <f>SUM(AW250:AZ250)</f>
        <v>8</v>
      </c>
      <c r="BB250" t="str">
        <f>VLOOKUP(BA250,'Standard Deviations'!$L$1:$M$11,2,TRUE)</f>
        <v>Platinum</v>
      </c>
    </row>
    <row r="251" spans="1:54">
      <c r="A251">
        <v>7832</v>
      </c>
      <c r="B251">
        <v>1959</v>
      </c>
      <c r="C251">
        <f>2024-B251</f>
        <v>65</v>
      </c>
      <c r="D251" t="str">
        <f>VLOOKUP(B251,Reference!$A$1:$B$125, 2)</f>
        <v>Boomers</v>
      </c>
      <c r="E251" t="s">
        <v>64</v>
      </c>
      <c r="F251" t="str">
        <f>IF(E251="High School", "No College", "College")</f>
        <v>College</v>
      </c>
      <c r="G251" t="s">
        <v>55</v>
      </c>
      <c r="H251">
        <v>77520</v>
      </c>
      <c r="I251">
        <v>77520</v>
      </c>
      <c r="J251" s="4" t="s">
        <v>56</v>
      </c>
      <c r="K251">
        <v>0</v>
      </c>
      <c r="L251">
        <v>1</v>
      </c>
      <c r="M251" t="str">
        <f>IF(OR(K251&gt;0, L251&gt;0), "Parent", "Not Parent")</f>
        <v>Parent</v>
      </c>
      <c r="N251" t="s">
        <v>223</v>
      </c>
      <c r="O251" s="8">
        <v>41916</v>
      </c>
      <c r="P251" s="9">
        <f>O251-N251</f>
        <v>402</v>
      </c>
      <c r="Q251">
        <v>30</v>
      </c>
      <c r="R251" s="9">
        <f>P251-Q251</f>
        <v>372</v>
      </c>
      <c r="S251" s="8">
        <f>O251-R251</f>
        <v>41544</v>
      </c>
      <c r="T251">
        <v>940</v>
      </c>
      <c r="U251">
        <v>44</v>
      </c>
      <c r="V251">
        <v>396</v>
      </c>
      <c r="W251">
        <v>0</v>
      </c>
      <c r="X251">
        <v>88</v>
      </c>
      <c r="Y251">
        <v>58</v>
      </c>
      <c r="Z251">
        <v>1526</v>
      </c>
      <c r="AA251">
        <f>Z251/P251</f>
        <v>3.7960199004975124</v>
      </c>
      <c r="AB251" s="11" t="s">
        <v>232</v>
      </c>
      <c r="AC251" t="s">
        <v>59</v>
      </c>
      <c r="AD251">
        <v>1</v>
      </c>
      <c r="AE251" t="str">
        <f>IF(AD251&gt;3, "Prefers Discount", "Discount Indifferent")</f>
        <v>Discount Indifferent</v>
      </c>
      <c r="AF251">
        <v>7</v>
      </c>
      <c r="AG251">
        <v>8</v>
      </c>
      <c r="AH251">
        <v>7</v>
      </c>
      <c r="AI251" t="str">
        <f>INDEX($AF$1:$AH$1,MATCH(MAX(AF251:AH251),AF251:AH251,0))</f>
        <v>Web_Orders</v>
      </c>
      <c r="AJ251">
        <v>4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f>SUM(AK251:AO251)</f>
        <v>3</v>
      </c>
      <c r="AQ251" t="str">
        <f>INDEX($AK$1:$AO$1,MATCH(MAX(AK251:AO251),AK251:AO251,0))</f>
        <v>Converted_on_Camp1</v>
      </c>
      <c r="AR251">
        <v>1</v>
      </c>
      <c r="AS251" t="str">
        <f>IF(OR(AK251&gt;0, AL251&gt;0, AM251&gt;0, AN251&gt;0, AO251&gt;0), "Converted", "Not Converted")</f>
        <v>Converted</v>
      </c>
      <c r="AT251">
        <v>0</v>
      </c>
      <c r="AU251">
        <v>3</v>
      </c>
      <c r="AV251">
        <v>11</v>
      </c>
      <c r="AW251">
        <f>IF(Z251&gt;607, 4, 0)</f>
        <v>4</v>
      </c>
      <c r="AX251">
        <f>IF(AA251&gt;1.6588, 3, 0)</f>
        <v>3</v>
      </c>
      <c r="AY251">
        <f>IF(P251&gt;401, 2, 0)</f>
        <v>2</v>
      </c>
      <c r="AZ251">
        <f>IF(I251&gt;52915.77, 1, 0)</f>
        <v>1</v>
      </c>
      <c r="BA251">
        <f>SUM(AW251:AZ251)</f>
        <v>10</v>
      </c>
      <c r="BB251" t="str">
        <f>VLOOKUP(BA251,'Standard Deviations'!$L$1:$M$11,2,TRUE)</f>
        <v>Diamond</v>
      </c>
    </row>
    <row r="252" spans="1:54">
      <c r="A252">
        <v>4654</v>
      </c>
      <c r="B252">
        <v>1992</v>
      </c>
      <c r="C252">
        <f>2024-B252</f>
        <v>32</v>
      </c>
      <c r="D252" t="str">
        <f>VLOOKUP(B252,Reference!$A$1:$B$125, 2)</f>
        <v>Millennials</v>
      </c>
      <c r="E252" t="s">
        <v>54</v>
      </c>
      <c r="F252" t="str">
        <f>IF(E252="High School", "No College", "College")</f>
        <v>College</v>
      </c>
      <c r="G252" t="s">
        <v>65</v>
      </c>
      <c r="H252">
        <v>75114</v>
      </c>
      <c r="I252">
        <v>75114</v>
      </c>
      <c r="J252" s="4" t="s">
        <v>56</v>
      </c>
      <c r="K252">
        <v>0</v>
      </c>
      <c r="L252">
        <v>0</v>
      </c>
      <c r="M252" t="str">
        <f>IF(OR(K252&gt;0, L252&gt;0), "Parent", "Not Parent")</f>
        <v>Not Parent</v>
      </c>
      <c r="N252" t="s">
        <v>170</v>
      </c>
      <c r="O252" s="8">
        <v>41916</v>
      </c>
      <c r="P252" s="9">
        <f>O252-N252</f>
        <v>331</v>
      </c>
      <c r="Q252">
        <v>40</v>
      </c>
      <c r="R252" s="9">
        <f>P252-Q252</f>
        <v>291</v>
      </c>
      <c r="S252" s="8">
        <f>O252-R252</f>
        <v>41625</v>
      </c>
      <c r="T252">
        <v>571</v>
      </c>
      <c r="U252">
        <v>12</v>
      </c>
      <c r="V252">
        <v>523</v>
      </c>
      <c r="W252">
        <v>63</v>
      </c>
      <c r="X252">
        <v>60</v>
      </c>
      <c r="Y252">
        <v>24</v>
      </c>
      <c r="Z252">
        <v>1253</v>
      </c>
      <c r="AA252">
        <f>Z252/P252</f>
        <v>3.785498489425982</v>
      </c>
      <c r="AB252" s="11" t="s">
        <v>232</v>
      </c>
      <c r="AC252" t="s">
        <v>59</v>
      </c>
      <c r="AD252">
        <v>1</v>
      </c>
      <c r="AE252" t="str">
        <f>IF(AD252&gt;3, "Prefers Discount", "Discount Indifferent")</f>
        <v>Discount Indifferent</v>
      </c>
      <c r="AF252">
        <v>5</v>
      </c>
      <c r="AG252">
        <v>3</v>
      </c>
      <c r="AH252">
        <v>10</v>
      </c>
      <c r="AI252" t="str">
        <f>INDEX($AF$1:$AH$1,MATCH(MAX(AF252:AH252),AF252:AH252,0))</f>
        <v>Catalog_Orders</v>
      </c>
      <c r="AJ252">
        <v>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f>SUM(AK252:AO252)</f>
        <v>0</v>
      </c>
      <c r="AQ252" t="s">
        <v>67</v>
      </c>
      <c r="AR252">
        <v>0</v>
      </c>
      <c r="AS252" t="str">
        <f>IF(OR(AK252&gt;0, AL252&gt;0, AM252&gt;0, AN252&gt;0, AO252&gt;0), "Converted", "Not Converted")</f>
        <v>Not Converted</v>
      </c>
      <c r="AT252">
        <v>0</v>
      </c>
      <c r="AU252">
        <v>3</v>
      </c>
      <c r="AV252">
        <v>11</v>
      </c>
      <c r="AW252">
        <f>IF(Z252&gt;607, 4, 0)</f>
        <v>4</v>
      </c>
      <c r="AX252">
        <f>IF(AA252&gt;1.6588, 3, 0)</f>
        <v>3</v>
      </c>
      <c r="AY252">
        <f>IF(P252&gt;401, 2, 0)</f>
        <v>0</v>
      </c>
      <c r="AZ252">
        <f>IF(I252&gt;52915.77, 1, 0)</f>
        <v>1</v>
      </c>
      <c r="BA252">
        <f>SUM(AW252:AZ252)</f>
        <v>8</v>
      </c>
      <c r="BB252" t="str">
        <f>VLOOKUP(BA252,'Standard Deviations'!$L$1:$M$11,2,TRUE)</f>
        <v>Platinum</v>
      </c>
    </row>
    <row r="253" spans="1:54">
      <c r="A253">
        <v>2666</v>
      </c>
      <c r="B253">
        <v>1972</v>
      </c>
      <c r="C253">
        <f>2024-B253</f>
        <v>52</v>
      </c>
      <c r="D253" t="str">
        <f>VLOOKUP(B253,Reference!$A$1:$B$125, 2)</f>
        <v>Gen X</v>
      </c>
      <c r="E253" t="s">
        <v>64</v>
      </c>
      <c r="F253" t="str">
        <f>IF(E253="High School", "No College", "College")</f>
        <v>College</v>
      </c>
      <c r="G253" t="s">
        <v>55</v>
      </c>
      <c r="H253">
        <v>76234</v>
      </c>
      <c r="I253">
        <v>76234</v>
      </c>
      <c r="J253" s="4" t="s">
        <v>56</v>
      </c>
      <c r="K253">
        <v>0</v>
      </c>
      <c r="L253">
        <v>1</v>
      </c>
      <c r="M253" t="str">
        <f>IF(OR(K253&gt;0, L253&gt;0), "Parent", "Not Parent")</f>
        <v>Parent</v>
      </c>
      <c r="N253" t="s">
        <v>138</v>
      </c>
      <c r="O253" s="8">
        <v>41916</v>
      </c>
      <c r="P253" s="9">
        <f>O253-N253</f>
        <v>240</v>
      </c>
      <c r="Q253">
        <v>21</v>
      </c>
      <c r="R253" s="9">
        <f>P253-Q253</f>
        <v>219</v>
      </c>
      <c r="S253" s="8">
        <f>O253-R253</f>
        <v>41697</v>
      </c>
      <c r="T253">
        <v>519</v>
      </c>
      <c r="U253">
        <v>50</v>
      </c>
      <c r="V253">
        <v>167</v>
      </c>
      <c r="W253">
        <v>130</v>
      </c>
      <c r="X253">
        <v>0</v>
      </c>
      <c r="Y253">
        <v>41</v>
      </c>
      <c r="Z253">
        <v>907</v>
      </c>
      <c r="AA253">
        <f>Z253/P253</f>
        <v>3.7791666666666668</v>
      </c>
      <c r="AB253" s="11" t="s">
        <v>232</v>
      </c>
      <c r="AC253" t="s">
        <v>59</v>
      </c>
      <c r="AD253">
        <v>1</v>
      </c>
      <c r="AE253" t="str">
        <f>IF(AD253&gt;3, "Prefers Discount", "Discount Indifferent")</f>
        <v>Discount Indifferent</v>
      </c>
      <c r="AF253">
        <v>11</v>
      </c>
      <c r="AG253">
        <v>8</v>
      </c>
      <c r="AH253">
        <v>3</v>
      </c>
      <c r="AI253" t="str">
        <f>INDEX($AF$1:$AH$1,MATCH(MAX(AF253:AH253),AF253:AH253,0))</f>
        <v>Store_Orders</v>
      </c>
      <c r="AJ253">
        <v>3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f>SUM(AK253:AO253)</f>
        <v>1</v>
      </c>
      <c r="AQ253" t="str">
        <f>INDEX($AK$1:$AO$1,MATCH(MAX(AK253:AO253),AK253:AO253,0))</f>
        <v>Converted_on_Camp4</v>
      </c>
      <c r="AR253">
        <v>1</v>
      </c>
      <c r="AS253" t="str">
        <f>IF(OR(AK253&gt;0, AL253&gt;0, AM253&gt;0, AN253&gt;0, AO253&gt;0), "Converted", "Not Converted")</f>
        <v>Converted</v>
      </c>
      <c r="AT253">
        <v>0</v>
      </c>
      <c r="AU253">
        <v>3</v>
      </c>
      <c r="AV253">
        <v>11</v>
      </c>
      <c r="AW253">
        <f>IF(Z253&gt;607, 4, 0)</f>
        <v>4</v>
      </c>
      <c r="AX253">
        <f>IF(AA253&gt;1.6588, 3, 0)</f>
        <v>3</v>
      </c>
      <c r="AY253">
        <f>IF(P253&gt;401, 2, 0)</f>
        <v>0</v>
      </c>
      <c r="AZ253">
        <f>IF(I253&gt;52915.77, 1, 0)</f>
        <v>1</v>
      </c>
      <c r="BA253">
        <f>SUM(AW253:AZ253)</f>
        <v>8</v>
      </c>
      <c r="BB253" t="str">
        <f>VLOOKUP(BA253,'Standard Deviations'!$L$1:$M$11,2,TRUE)</f>
        <v>Platinum</v>
      </c>
    </row>
    <row r="254" spans="1:54">
      <c r="A254">
        <v>7094</v>
      </c>
      <c r="B254">
        <v>1975</v>
      </c>
      <c r="C254">
        <f>2024-B254</f>
        <v>49</v>
      </c>
      <c r="D254" t="str">
        <f>VLOOKUP(B254,Reference!$A$1:$B$125, 2)</f>
        <v>Gen X</v>
      </c>
      <c r="E254" t="s">
        <v>54</v>
      </c>
      <c r="F254" t="str">
        <f>IF(E254="High School", "No College", "College")</f>
        <v>College</v>
      </c>
      <c r="G254" t="s">
        <v>89</v>
      </c>
      <c r="H254">
        <v>58330</v>
      </c>
      <c r="I254">
        <v>58330</v>
      </c>
      <c r="J254" s="4" t="s">
        <v>61</v>
      </c>
      <c r="K254">
        <v>0</v>
      </c>
      <c r="L254">
        <v>1</v>
      </c>
      <c r="M254" t="str">
        <f>IF(OR(K254&gt;0, L254&gt;0), "Parent", "Not Parent")</f>
        <v>Parent</v>
      </c>
      <c r="N254" t="s">
        <v>235</v>
      </c>
      <c r="O254" s="8">
        <v>41916</v>
      </c>
      <c r="P254" s="9">
        <f>O254-N254</f>
        <v>283</v>
      </c>
      <c r="Q254">
        <v>87</v>
      </c>
      <c r="R254" s="9">
        <f>P254-Q254</f>
        <v>196</v>
      </c>
      <c r="S254" s="8">
        <f>O254-R254</f>
        <v>41720</v>
      </c>
      <c r="T254">
        <v>445</v>
      </c>
      <c r="U254">
        <v>53</v>
      </c>
      <c r="V254">
        <v>213</v>
      </c>
      <c r="W254">
        <v>104</v>
      </c>
      <c r="X254">
        <v>98</v>
      </c>
      <c r="Y254">
        <v>151</v>
      </c>
      <c r="Z254">
        <v>1064</v>
      </c>
      <c r="AA254">
        <f>Z254/P254</f>
        <v>3.7597173144876326</v>
      </c>
      <c r="AB254" s="14" t="s">
        <v>232</v>
      </c>
      <c r="AC254" s="13" t="s">
        <v>63</v>
      </c>
      <c r="AD254">
        <v>1</v>
      </c>
      <c r="AE254" t="str">
        <f>IF(AD254&gt;3, "Prefers Discount", "Discount Indifferent")</f>
        <v>Discount Indifferent</v>
      </c>
      <c r="AF254">
        <v>13</v>
      </c>
      <c r="AG254">
        <v>6</v>
      </c>
      <c r="AH254">
        <v>4</v>
      </c>
      <c r="AI254" t="str">
        <f>INDEX($AF$1:$AH$1,MATCH(MAX(AF254:AH254),AF254:AH254,0))</f>
        <v>Store_Orders</v>
      </c>
      <c r="AJ254">
        <v>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f>SUM(AK254:AO254)</f>
        <v>0</v>
      </c>
      <c r="AQ254" t="s">
        <v>67</v>
      </c>
      <c r="AR254">
        <v>0</v>
      </c>
      <c r="AS254" t="str">
        <f>IF(OR(AK254&gt;0, AL254&gt;0, AM254&gt;0, AN254&gt;0, AO254&gt;0), "Converted", "Not Converted")</f>
        <v>Not Converted</v>
      </c>
      <c r="AT254">
        <v>0</v>
      </c>
      <c r="AU254">
        <v>3</v>
      </c>
      <c r="AV254">
        <v>11</v>
      </c>
      <c r="AW254">
        <f>IF(Z254&gt;607, 4, 0)</f>
        <v>4</v>
      </c>
      <c r="AX254">
        <f>IF(AA254&gt;1.6588, 3, 0)</f>
        <v>3</v>
      </c>
      <c r="AY254">
        <f>IF(P254&gt;401, 2, 0)</f>
        <v>0</v>
      </c>
      <c r="AZ254">
        <f>IF(I254&gt;52915.77, 1, 0)</f>
        <v>1</v>
      </c>
      <c r="BA254">
        <f>SUM(AW254:AZ254)</f>
        <v>8</v>
      </c>
      <c r="BB254" t="str">
        <f>VLOOKUP(BA254,'Standard Deviations'!$L$1:$M$11,2,TRUE)</f>
        <v>Platinum</v>
      </c>
    </row>
    <row r="255" spans="1:54">
      <c r="A255">
        <v>5084</v>
      </c>
      <c r="B255">
        <v>1975</v>
      </c>
      <c r="C255">
        <f>2024-B255</f>
        <v>49</v>
      </c>
      <c r="D255" t="str">
        <f>VLOOKUP(B255,Reference!$A$1:$B$125, 2)</f>
        <v>Gen X</v>
      </c>
      <c r="E255" t="s">
        <v>54</v>
      </c>
      <c r="F255" t="str">
        <f>IF(E255="High School", "No College", "College")</f>
        <v>College</v>
      </c>
      <c r="G255" t="s">
        <v>89</v>
      </c>
      <c r="H255">
        <v>58330</v>
      </c>
      <c r="I255">
        <v>58330</v>
      </c>
      <c r="J255" s="4" t="s">
        <v>61</v>
      </c>
      <c r="K255">
        <v>0</v>
      </c>
      <c r="L255">
        <v>1</v>
      </c>
      <c r="M255" t="str">
        <f>IF(OR(K255&gt;0, L255&gt;0), "Parent", "Not Parent")</f>
        <v>Parent</v>
      </c>
      <c r="N255" t="s">
        <v>235</v>
      </c>
      <c r="O255" s="8">
        <v>41916</v>
      </c>
      <c r="P255" s="9">
        <f>O255-N255</f>
        <v>283</v>
      </c>
      <c r="Q255">
        <v>87</v>
      </c>
      <c r="R255" s="9">
        <f>P255-Q255</f>
        <v>196</v>
      </c>
      <c r="S255" s="8">
        <f>O255-R255</f>
        <v>41720</v>
      </c>
      <c r="T255">
        <v>445</v>
      </c>
      <c r="U255">
        <v>53</v>
      </c>
      <c r="V255">
        <v>213</v>
      </c>
      <c r="W255">
        <v>104</v>
      </c>
      <c r="X255">
        <v>98</v>
      </c>
      <c r="Y255">
        <v>151</v>
      </c>
      <c r="Z255">
        <v>1064</v>
      </c>
      <c r="AA255">
        <f>Z255/P255</f>
        <v>3.7597173144876326</v>
      </c>
      <c r="AB255" s="14" t="s">
        <v>232</v>
      </c>
      <c r="AC255" s="13" t="s">
        <v>63</v>
      </c>
      <c r="AD255">
        <v>1</v>
      </c>
      <c r="AE255" t="str">
        <f>IF(AD255&gt;3, "Prefers Discount", "Discount Indifferent")</f>
        <v>Discount Indifferent</v>
      </c>
      <c r="AF255">
        <v>13</v>
      </c>
      <c r="AG255">
        <v>6</v>
      </c>
      <c r="AH255">
        <v>4</v>
      </c>
      <c r="AI255" t="str">
        <f>INDEX($AF$1:$AH$1,MATCH(MAX(AF255:AH255),AF255:AH255,0))</f>
        <v>Store_Orders</v>
      </c>
      <c r="AJ255">
        <v>4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f>SUM(AK255:AO255)</f>
        <v>0</v>
      </c>
      <c r="AQ255" t="s">
        <v>67</v>
      </c>
      <c r="AR255">
        <v>0</v>
      </c>
      <c r="AS255" t="str">
        <f>IF(OR(AK255&gt;0, AL255&gt;0, AM255&gt;0, AN255&gt;0, AO255&gt;0), "Converted", "Not Converted")</f>
        <v>Not Converted</v>
      </c>
      <c r="AT255">
        <v>0</v>
      </c>
      <c r="AU255">
        <v>3</v>
      </c>
      <c r="AV255">
        <v>11</v>
      </c>
      <c r="AW255">
        <f>IF(Z255&gt;607, 4, 0)</f>
        <v>4</v>
      </c>
      <c r="AX255">
        <f>IF(AA255&gt;1.6588, 3, 0)</f>
        <v>3</v>
      </c>
      <c r="AY255">
        <f>IF(P255&gt;401, 2, 0)</f>
        <v>0</v>
      </c>
      <c r="AZ255">
        <f>IF(I255&gt;52915.77, 1, 0)</f>
        <v>1</v>
      </c>
      <c r="BA255">
        <f>SUM(AW255:AZ255)</f>
        <v>8</v>
      </c>
      <c r="BB255" t="str">
        <f>VLOOKUP(BA255,'Standard Deviations'!$L$1:$M$11,2,TRUE)</f>
        <v>Platinum</v>
      </c>
    </row>
    <row r="256" spans="1:54">
      <c r="A256">
        <v>1729</v>
      </c>
      <c r="B256">
        <v>1961</v>
      </c>
      <c r="C256">
        <f>2024-B256</f>
        <v>63</v>
      </c>
      <c r="D256" t="str">
        <f>VLOOKUP(B256,Reference!$A$1:$B$125, 2)</f>
        <v>Boomers</v>
      </c>
      <c r="E256" t="s">
        <v>68</v>
      </c>
      <c r="F256" t="str">
        <f>IF(E256="High School", "No College", "College")</f>
        <v>College</v>
      </c>
      <c r="G256" t="s">
        <v>65</v>
      </c>
      <c r="H256">
        <v>66426</v>
      </c>
      <c r="I256">
        <v>66426</v>
      </c>
      <c r="J256" s="4" t="s">
        <v>61</v>
      </c>
      <c r="K256">
        <v>0</v>
      </c>
      <c r="L256">
        <v>1</v>
      </c>
      <c r="M256" t="str">
        <f>IF(OR(K256&gt;0, L256&gt;0), "Parent", "Not Parent")</f>
        <v>Parent</v>
      </c>
      <c r="N256" t="s">
        <v>236</v>
      </c>
      <c r="O256" s="8">
        <v>41916</v>
      </c>
      <c r="P256" s="9">
        <f>O256-N256</f>
        <v>367</v>
      </c>
      <c r="Q256">
        <v>14</v>
      </c>
      <c r="R256" s="9">
        <f>P256-Q256</f>
        <v>353</v>
      </c>
      <c r="S256" s="8">
        <f>O256-R256</f>
        <v>41563</v>
      </c>
      <c r="T256">
        <v>1043</v>
      </c>
      <c r="U256">
        <v>24</v>
      </c>
      <c r="V256">
        <v>97</v>
      </c>
      <c r="W256">
        <v>32</v>
      </c>
      <c r="X256">
        <v>24</v>
      </c>
      <c r="Y256">
        <v>157</v>
      </c>
      <c r="Z256">
        <v>1377</v>
      </c>
      <c r="AA256">
        <f>Z256/P256</f>
        <v>3.7520435967302452</v>
      </c>
      <c r="AB256" s="11" t="s">
        <v>232</v>
      </c>
      <c r="AC256" t="s">
        <v>59</v>
      </c>
      <c r="AD256">
        <v>2</v>
      </c>
      <c r="AE256" t="str">
        <f>IF(AD256&gt;3, "Prefers Discount", "Discount Indifferent")</f>
        <v>Discount Indifferent</v>
      </c>
      <c r="AF256">
        <v>10</v>
      </c>
      <c r="AG256">
        <v>3</v>
      </c>
      <c r="AH256">
        <v>5</v>
      </c>
      <c r="AI256" t="str">
        <f>INDEX($AF$1:$AH$1,MATCH(MAX(AF256:AH256),AF256:AH256,0))</f>
        <v>Store_Orders</v>
      </c>
      <c r="AJ256">
        <v>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f>SUM(AK256:AO256)</f>
        <v>0</v>
      </c>
      <c r="AQ256" t="s">
        <v>67</v>
      </c>
      <c r="AR256">
        <v>0</v>
      </c>
      <c r="AS256" t="str">
        <f>IF(OR(AK256&gt;0, AL256&gt;0, AM256&gt;0, AN256&gt;0, AO256&gt;0), "Converted", "Not Converted")</f>
        <v>Not Converted</v>
      </c>
      <c r="AT256">
        <v>0</v>
      </c>
      <c r="AU256">
        <v>3</v>
      </c>
      <c r="AV256">
        <v>11</v>
      </c>
      <c r="AW256">
        <f>IF(Z256&gt;607, 4, 0)</f>
        <v>4</v>
      </c>
      <c r="AX256">
        <f>IF(AA256&gt;1.6588, 3, 0)</f>
        <v>3</v>
      </c>
      <c r="AY256">
        <f>IF(P256&gt;401, 2, 0)</f>
        <v>0</v>
      </c>
      <c r="AZ256">
        <f>IF(I256&gt;52915.77, 1, 0)</f>
        <v>1</v>
      </c>
      <c r="BA256">
        <f>SUM(AW256:AZ256)</f>
        <v>8</v>
      </c>
      <c r="BB256" t="str">
        <f>VLOOKUP(BA256,'Standard Deviations'!$L$1:$M$11,2,TRUE)</f>
        <v>Platinum</v>
      </c>
    </row>
    <row r="257" spans="1:54">
      <c r="A257">
        <v>713</v>
      </c>
      <c r="B257">
        <v>1977</v>
      </c>
      <c r="C257">
        <f>2024-B257</f>
        <v>47</v>
      </c>
      <c r="D257" t="str">
        <f>VLOOKUP(B257,Reference!$A$1:$B$125, 2)</f>
        <v>Gen X</v>
      </c>
      <c r="E257" t="s">
        <v>64</v>
      </c>
      <c r="F257" t="str">
        <f>IF(E257="High School", "No College", "College")</f>
        <v>College</v>
      </c>
      <c r="G257" t="s">
        <v>55</v>
      </c>
      <c r="H257">
        <v>50353</v>
      </c>
      <c r="I257">
        <v>50353</v>
      </c>
      <c r="J257" s="4" t="s">
        <v>175</v>
      </c>
      <c r="K257">
        <v>0</v>
      </c>
      <c r="L257">
        <v>0</v>
      </c>
      <c r="M257" t="str">
        <f>IF(OR(K257&gt;0, L257&gt;0), "Parent", "Not Parent")</f>
        <v>Not Parent</v>
      </c>
      <c r="N257" t="s">
        <v>237</v>
      </c>
      <c r="O257" s="8">
        <v>41916</v>
      </c>
      <c r="P257" s="9">
        <f>O257-N257</f>
        <v>118</v>
      </c>
      <c r="Q257">
        <v>72</v>
      </c>
      <c r="R257" s="9">
        <f>P257-Q257</f>
        <v>46</v>
      </c>
      <c r="S257" s="8">
        <f>O257-R257</f>
        <v>41870</v>
      </c>
      <c r="T257">
        <v>141</v>
      </c>
      <c r="U257">
        <v>15</v>
      </c>
      <c r="V257">
        <v>153</v>
      </c>
      <c r="W257">
        <v>67</v>
      </c>
      <c r="X257">
        <v>31</v>
      </c>
      <c r="Y257">
        <v>35</v>
      </c>
      <c r="Z257">
        <v>442</v>
      </c>
      <c r="AA257">
        <f>Z257/P257</f>
        <v>3.7457627118644066</v>
      </c>
      <c r="AB257" s="14" t="s">
        <v>232</v>
      </c>
      <c r="AC257" s="13" t="s">
        <v>63</v>
      </c>
      <c r="AD257">
        <v>1</v>
      </c>
      <c r="AE257" t="str">
        <f>IF(AD257&gt;3, "Prefers Discount", "Discount Indifferent")</f>
        <v>Discount Indifferent</v>
      </c>
      <c r="AF257">
        <v>6</v>
      </c>
      <c r="AG257">
        <v>4</v>
      </c>
      <c r="AH257">
        <v>4</v>
      </c>
      <c r="AI257" t="str">
        <f>INDEX($AF$1:$AH$1,MATCH(MAX(AF257:AH257),AF257:AH257,0))</f>
        <v>Store_Orders</v>
      </c>
      <c r="AJ257">
        <v>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f>SUM(AK257:AO257)</f>
        <v>0</v>
      </c>
      <c r="AQ257" t="s">
        <v>67</v>
      </c>
      <c r="AR257">
        <v>0</v>
      </c>
      <c r="AS257" t="str">
        <f>IF(OR(AK257&gt;0, AL257&gt;0, AM257&gt;0, AN257&gt;0, AO257&gt;0), "Converted", "Not Converted")</f>
        <v>Not Converted</v>
      </c>
      <c r="AT257">
        <v>0</v>
      </c>
      <c r="AU257">
        <v>3</v>
      </c>
      <c r="AV257">
        <v>11</v>
      </c>
      <c r="AW257">
        <f>IF(Z257&gt;607, 4, 0)</f>
        <v>0</v>
      </c>
      <c r="AX257">
        <f>IF(AA257&gt;1.6588, 3, 0)</f>
        <v>3</v>
      </c>
      <c r="AY257">
        <f>IF(P257&gt;401, 2, 0)</f>
        <v>0</v>
      </c>
      <c r="AZ257">
        <f>IF(I257&gt;52915.77, 1, 0)</f>
        <v>0</v>
      </c>
      <c r="BA257">
        <f>SUM(AW257:AZ257)</f>
        <v>3</v>
      </c>
      <c r="BB257" t="str">
        <f>VLOOKUP(BA257,'Standard Deviations'!$L$1:$M$11,2,TRUE)</f>
        <v>Silver</v>
      </c>
    </row>
    <row r="258" spans="1:54">
      <c r="A258">
        <v>158</v>
      </c>
      <c r="B258">
        <v>1945</v>
      </c>
      <c r="C258">
        <f>2024-B258</f>
        <v>79</v>
      </c>
      <c r="D258" t="str">
        <f>VLOOKUP(B258,Reference!$A$1:$B$125, 2)</f>
        <v>Silent</v>
      </c>
      <c r="E258" t="s">
        <v>68</v>
      </c>
      <c r="F258" t="str">
        <f>IF(E258="High School", "No College", "College")</f>
        <v>College</v>
      </c>
      <c r="G258" t="s">
        <v>65</v>
      </c>
      <c r="H258">
        <v>71604</v>
      </c>
      <c r="I258">
        <v>71604</v>
      </c>
      <c r="J258" s="4" t="s">
        <v>61</v>
      </c>
      <c r="K258">
        <v>0</v>
      </c>
      <c r="L258">
        <v>0</v>
      </c>
      <c r="M258" t="str">
        <f>IF(OR(K258&gt;0, L258&gt;0), "Parent", "Not Parent")</f>
        <v>Not Parent</v>
      </c>
      <c r="N258" t="s">
        <v>198</v>
      </c>
      <c r="O258" s="8">
        <v>41916</v>
      </c>
      <c r="P258" s="9">
        <f>O258-N258</f>
        <v>321</v>
      </c>
      <c r="Q258">
        <v>3</v>
      </c>
      <c r="R258" s="9">
        <f>P258-Q258</f>
        <v>318</v>
      </c>
      <c r="S258" s="8">
        <f>O258-R258</f>
        <v>41598</v>
      </c>
      <c r="T258">
        <v>345</v>
      </c>
      <c r="U258">
        <v>53</v>
      </c>
      <c r="V258">
        <v>528</v>
      </c>
      <c r="W258">
        <v>98</v>
      </c>
      <c r="X258">
        <v>75</v>
      </c>
      <c r="Y258">
        <v>97</v>
      </c>
      <c r="Z258">
        <v>1196</v>
      </c>
      <c r="AA258">
        <f>Z258/P258</f>
        <v>3.7258566978193146</v>
      </c>
      <c r="AB258" s="11" t="s">
        <v>232</v>
      </c>
      <c r="AC258" t="s">
        <v>59</v>
      </c>
      <c r="AD258">
        <v>1</v>
      </c>
      <c r="AE258" t="str">
        <f>IF(AD258&gt;3, "Prefers Discount", "Discount Indifferent")</f>
        <v>Discount Indifferent</v>
      </c>
      <c r="AF258">
        <v>5</v>
      </c>
      <c r="AG258">
        <v>8</v>
      </c>
      <c r="AH258">
        <v>3</v>
      </c>
      <c r="AI258" t="str">
        <f>INDEX($AF$1:$AH$1,MATCH(MAX(AF258:AH258),AF258:AH258,0))</f>
        <v>Web_Orders</v>
      </c>
      <c r="AJ258">
        <v>4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f>SUM(AK258:AO258)</f>
        <v>1</v>
      </c>
      <c r="AQ258" t="str">
        <f>INDEX($AK$1:$AO$1,MATCH(MAX(AK258:AO258),AK258:AO258,0))</f>
        <v>Converted_on_Camp3</v>
      </c>
      <c r="AR258">
        <v>1</v>
      </c>
      <c r="AS258" t="str">
        <f>IF(OR(AK258&gt;0, AL258&gt;0, AM258&gt;0, AN258&gt;0, AO258&gt;0), "Converted", "Not Converted")</f>
        <v>Converted</v>
      </c>
      <c r="AT258">
        <v>0</v>
      </c>
      <c r="AU258">
        <v>3</v>
      </c>
      <c r="AV258">
        <v>11</v>
      </c>
      <c r="AW258">
        <f>IF(Z258&gt;607, 4, 0)</f>
        <v>4</v>
      </c>
      <c r="AX258">
        <f>IF(AA258&gt;1.6588, 3, 0)</f>
        <v>3</v>
      </c>
      <c r="AY258">
        <f>IF(P258&gt;401, 2, 0)</f>
        <v>0</v>
      </c>
      <c r="AZ258">
        <f>IF(I258&gt;52915.77, 1, 0)</f>
        <v>1</v>
      </c>
      <c r="BA258">
        <f>SUM(AW258:AZ258)</f>
        <v>8</v>
      </c>
      <c r="BB258" t="str">
        <f>VLOOKUP(BA258,'Standard Deviations'!$L$1:$M$11,2,TRUE)</f>
        <v>Platinum</v>
      </c>
    </row>
    <row r="259" spans="1:54">
      <c r="A259">
        <v>2002</v>
      </c>
      <c r="B259">
        <v>1958</v>
      </c>
      <c r="C259">
        <f>2024-B259</f>
        <v>66</v>
      </c>
      <c r="D259" t="str">
        <f>VLOOKUP(B259,Reference!$A$1:$B$125, 2)</f>
        <v>Boomers</v>
      </c>
      <c r="E259" t="s">
        <v>54</v>
      </c>
      <c r="F259" t="str">
        <f>IF(E259="High School", "No College", "College")</f>
        <v>College</v>
      </c>
      <c r="G259" t="s">
        <v>71</v>
      </c>
      <c r="H259">
        <v>71964</v>
      </c>
      <c r="I259">
        <v>71964</v>
      </c>
      <c r="J259" s="4" t="s">
        <v>61</v>
      </c>
      <c r="K259">
        <v>0</v>
      </c>
      <c r="L259">
        <v>0</v>
      </c>
      <c r="M259" t="str">
        <f>IF(OR(K259&gt;0, L259&gt;0), "Parent", "Not Parent")</f>
        <v>Not Parent</v>
      </c>
      <c r="N259" t="s">
        <v>238</v>
      </c>
      <c r="O259" s="8">
        <v>41916</v>
      </c>
      <c r="P259" s="9">
        <f>O259-N259</f>
        <v>502</v>
      </c>
      <c r="Q259">
        <v>81</v>
      </c>
      <c r="R259" s="9">
        <f>P259-Q259</f>
        <v>421</v>
      </c>
      <c r="S259" s="8">
        <f>O259-R259</f>
        <v>41495</v>
      </c>
      <c r="T259">
        <v>587</v>
      </c>
      <c r="U259">
        <v>51</v>
      </c>
      <c r="V259">
        <v>932</v>
      </c>
      <c r="W259">
        <v>180</v>
      </c>
      <c r="X259">
        <v>34</v>
      </c>
      <c r="Y259">
        <v>86</v>
      </c>
      <c r="Z259">
        <v>1870</v>
      </c>
      <c r="AA259">
        <f>Z259/P259</f>
        <v>3.7250996015936253</v>
      </c>
      <c r="AB259" s="14" t="s">
        <v>232</v>
      </c>
      <c r="AC259" s="13" t="s">
        <v>63</v>
      </c>
      <c r="AD259">
        <v>1</v>
      </c>
      <c r="AE259" t="str">
        <f>IF(AD259&gt;3, "Prefers Discount", "Discount Indifferent")</f>
        <v>Discount Indifferent</v>
      </c>
      <c r="AF259">
        <v>5</v>
      </c>
      <c r="AG259">
        <v>5</v>
      </c>
      <c r="AH259">
        <v>6</v>
      </c>
      <c r="AI259" t="str">
        <f>INDEX($AF$1:$AH$1,MATCH(MAX(AF259:AH259),AF259:AH259,0))</f>
        <v>Catalog_Orders</v>
      </c>
      <c r="AJ259">
        <v>3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f>SUM(AK259:AO259)</f>
        <v>0</v>
      </c>
      <c r="AQ259" t="s">
        <v>67</v>
      </c>
      <c r="AR259">
        <v>0</v>
      </c>
      <c r="AS259" t="str">
        <f>IF(OR(AK259&gt;0, AL259&gt;0, AM259&gt;0, AN259&gt;0, AO259&gt;0), "Converted", "Not Converted")</f>
        <v>Not Converted</v>
      </c>
      <c r="AT259">
        <v>0</v>
      </c>
      <c r="AU259">
        <v>3</v>
      </c>
      <c r="AV259">
        <v>11</v>
      </c>
      <c r="AW259">
        <f>IF(Z259&gt;607, 4, 0)</f>
        <v>4</v>
      </c>
      <c r="AX259">
        <f>IF(AA259&gt;1.6588, 3, 0)</f>
        <v>3</v>
      </c>
      <c r="AY259">
        <f>IF(P259&gt;401, 2, 0)</f>
        <v>2</v>
      </c>
      <c r="AZ259">
        <f>IF(I259&gt;52915.77, 1, 0)</f>
        <v>1</v>
      </c>
      <c r="BA259">
        <f>SUM(AW259:AZ259)</f>
        <v>10</v>
      </c>
      <c r="BB259" t="str">
        <f>VLOOKUP(BA259,'Standard Deviations'!$L$1:$M$11,2,TRUE)</f>
        <v>Diamond</v>
      </c>
    </row>
    <row r="260" spans="1:54">
      <c r="A260">
        <v>9952</v>
      </c>
      <c r="B260">
        <v>1947</v>
      </c>
      <c r="C260">
        <f>2024-B260</f>
        <v>77</v>
      </c>
      <c r="D260" t="str">
        <f>VLOOKUP(B260,Reference!$A$1:$B$125, 2)</f>
        <v>Boomers</v>
      </c>
      <c r="E260" t="s">
        <v>64</v>
      </c>
      <c r="F260" t="str">
        <f>IF(E260="High School", "No College", "College")</f>
        <v>College</v>
      </c>
      <c r="G260" t="s">
        <v>65</v>
      </c>
      <c r="H260">
        <v>78093</v>
      </c>
      <c r="I260">
        <v>78093</v>
      </c>
      <c r="J260" s="4" t="s">
        <v>56</v>
      </c>
      <c r="K260">
        <v>0</v>
      </c>
      <c r="L260">
        <v>0</v>
      </c>
      <c r="M260" t="str">
        <f>IF(OR(K260&gt;0, L260&gt;0), "Parent", "Not Parent")</f>
        <v>Not Parent</v>
      </c>
      <c r="N260" t="s">
        <v>239</v>
      </c>
      <c r="O260" s="8">
        <v>41916</v>
      </c>
      <c r="P260" s="9">
        <f>O260-N260</f>
        <v>297</v>
      </c>
      <c r="Q260">
        <v>53</v>
      </c>
      <c r="R260" s="9">
        <f>P260-Q260</f>
        <v>244</v>
      </c>
      <c r="S260" s="8">
        <f>O260-R260</f>
        <v>41672</v>
      </c>
      <c r="T260">
        <v>368</v>
      </c>
      <c r="U260">
        <v>32</v>
      </c>
      <c r="V260">
        <v>639</v>
      </c>
      <c r="W260">
        <v>13</v>
      </c>
      <c r="X260">
        <v>43</v>
      </c>
      <c r="Y260">
        <v>10</v>
      </c>
      <c r="Z260">
        <v>1105</v>
      </c>
      <c r="AA260">
        <f>Z260/P260</f>
        <v>3.7205387205387206</v>
      </c>
      <c r="AB260" s="14" t="s">
        <v>232</v>
      </c>
      <c r="AC260" s="13" t="s">
        <v>63</v>
      </c>
      <c r="AD260">
        <v>1</v>
      </c>
      <c r="AE260" t="str">
        <f>IF(AD260&gt;3, "Prefers Discount", "Discount Indifferent")</f>
        <v>Discount Indifferent</v>
      </c>
      <c r="AF260">
        <v>5</v>
      </c>
      <c r="AG260">
        <v>4</v>
      </c>
      <c r="AH260">
        <v>7</v>
      </c>
      <c r="AI260" t="str">
        <f>INDEX($AF$1:$AH$1,MATCH(MAX(AF260:AH260),AF260:AH260,0))</f>
        <v>Catalog_Orders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f>SUM(AK260:AO260)</f>
        <v>0</v>
      </c>
      <c r="AQ260" t="s">
        <v>67</v>
      </c>
      <c r="AR260">
        <v>0</v>
      </c>
      <c r="AS260" t="str">
        <f>IF(OR(AK260&gt;0, AL260&gt;0, AM260&gt;0, AN260&gt;0, AO260&gt;0), "Converted", "Not Converted")</f>
        <v>Not Converted</v>
      </c>
      <c r="AT260">
        <v>0</v>
      </c>
      <c r="AU260">
        <v>3</v>
      </c>
      <c r="AV260">
        <v>11</v>
      </c>
      <c r="AW260">
        <f>IF(Z260&gt;607, 4, 0)</f>
        <v>4</v>
      </c>
      <c r="AX260">
        <f>IF(AA260&gt;1.6588, 3, 0)</f>
        <v>3</v>
      </c>
      <c r="AY260">
        <f>IF(P260&gt;401, 2, 0)</f>
        <v>0</v>
      </c>
      <c r="AZ260">
        <f>IF(I260&gt;52915.77, 1, 0)</f>
        <v>1</v>
      </c>
      <c r="BA260">
        <f>SUM(AW260:AZ260)</f>
        <v>8</v>
      </c>
      <c r="BB260" t="str">
        <f>VLOOKUP(BA260,'Standard Deviations'!$L$1:$M$11,2,TRUE)</f>
        <v>Platinum</v>
      </c>
    </row>
    <row r="261" spans="1:54">
      <c r="A261">
        <v>7428</v>
      </c>
      <c r="B261">
        <v>1975</v>
      </c>
      <c r="C261">
        <f>2024-B261</f>
        <v>49</v>
      </c>
      <c r="D261" t="str">
        <f>VLOOKUP(B261,Reference!$A$1:$B$125, 2)</f>
        <v>Gen X</v>
      </c>
      <c r="E261" t="s">
        <v>54</v>
      </c>
      <c r="F261" t="str">
        <f>IF(E261="High School", "No College", "College")</f>
        <v>College</v>
      </c>
      <c r="G261" t="s">
        <v>65</v>
      </c>
      <c r="H261">
        <v>80144</v>
      </c>
      <c r="I261">
        <v>80144</v>
      </c>
      <c r="J261" s="4" t="s">
        <v>56</v>
      </c>
      <c r="K261">
        <v>0</v>
      </c>
      <c r="L261">
        <v>0</v>
      </c>
      <c r="M261" t="str">
        <f>IF(OR(K261&gt;0, L261&gt;0), "Parent", "Not Parent")</f>
        <v>Not Parent</v>
      </c>
      <c r="N261" t="s">
        <v>240</v>
      </c>
      <c r="O261" s="8">
        <v>41916</v>
      </c>
      <c r="P261" s="9">
        <f>O261-N261</f>
        <v>369</v>
      </c>
      <c r="Q261">
        <v>47</v>
      </c>
      <c r="R261" s="9">
        <f>P261-Q261</f>
        <v>322</v>
      </c>
      <c r="S261" s="8">
        <f>O261-R261</f>
        <v>41594</v>
      </c>
      <c r="T261">
        <v>240</v>
      </c>
      <c r="U261">
        <v>132</v>
      </c>
      <c r="V261">
        <v>445</v>
      </c>
      <c r="W261">
        <v>250</v>
      </c>
      <c r="X261">
        <v>192</v>
      </c>
      <c r="Y261">
        <v>108</v>
      </c>
      <c r="Z261">
        <v>1367</v>
      </c>
      <c r="AA261">
        <f>Z261/P261</f>
        <v>3.7046070460704605</v>
      </c>
      <c r="AB261" s="11" t="s">
        <v>232</v>
      </c>
      <c r="AC261" t="s">
        <v>59</v>
      </c>
      <c r="AD261">
        <v>1</v>
      </c>
      <c r="AE261" t="str">
        <f>IF(AD261&gt;3, "Prefers Discount", "Discount Indifferent")</f>
        <v>Discount Indifferent</v>
      </c>
      <c r="AF261">
        <v>8</v>
      </c>
      <c r="AG261">
        <v>3</v>
      </c>
      <c r="AH261">
        <v>7</v>
      </c>
      <c r="AI261" t="str">
        <f>INDEX($AF$1:$AH$1,MATCH(MAX(AF261:AH261),AF261:AH261,0))</f>
        <v>Store_Orders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f>SUM(AK261:AO261)</f>
        <v>0</v>
      </c>
      <c r="AQ261" t="s">
        <v>67</v>
      </c>
      <c r="AR261">
        <v>0</v>
      </c>
      <c r="AS261" t="str">
        <f>IF(OR(AK261&gt;0, AL261&gt;0, AM261&gt;0, AN261&gt;0, AO261&gt;0), "Converted", "Not Converted")</f>
        <v>Not Converted</v>
      </c>
      <c r="AT261">
        <v>0</v>
      </c>
      <c r="AU261">
        <v>3</v>
      </c>
      <c r="AV261">
        <v>11</v>
      </c>
      <c r="AW261">
        <f>IF(Z261&gt;607, 4, 0)</f>
        <v>4</v>
      </c>
      <c r="AX261">
        <f>IF(AA261&gt;1.6588, 3, 0)</f>
        <v>3</v>
      </c>
      <c r="AY261">
        <f>IF(P261&gt;401, 2, 0)</f>
        <v>0</v>
      </c>
      <c r="AZ261">
        <f>IF(I261&gt;52915.77, 1, 0)</f>
        <v>1</v>
      </c>
      <c r="BA261">
        <f>SUM(AW261:AZ261)</f>
        <v>8</v>
      </c>
      <c r="BB261" t="str">
        <f>VLOOKUP(BA261,'Standard Deviations'!$L$1:$M$11,2,TRUE)</f>
        <v>Platinum</v>
      </c>
    </row>
    <row r="262" spans="1:54">
      <c r="A262">
        <v>1945</v>
      </c>
      <c r="B262">
        <v>1962</v>
      </c>
      <c r="C262">
        <f>2024-B262</f>
        <v>62</v>
      </c>
      <c r="D262" t="str">
        <f>VLOOKUP(B262,Reference!$A$1:$B$125, 2)</f>
        <v>Boomers</v>
      </c>
      <c r="E262" t="s">
        <v>54</v>
      </c>
      <c r="F262" t="str">
        <f>IF(E262="High School", "No College", "College")</f>
        <v>College</v>
      </c>
      <c r="G262" t="s">
        <v>55</v>
      </c>
      <c r="H262">
        <v>71434</v>
      </c>
      <c r="I262">
        <v>71434</v>
      </c>
      <c r="J262" s="4" t="s">
        <v>61</v>
      </c>
      <c r="K262">
        <v>0</v>
      </c>
      <c r="L262">
        <v>1</v>
      </c>
      <c r="M262" t="str">
        <f>IF(OR(K262&gt;0, L262&gt;0), "Parent", "Not Parent")</f>
        <v>Parent</v>
      </c>
      <c r="N262" t="s">
        <v>241</v>
      </c>
      <c r="O262" s="8">
        <v>41916</v>
      </c>
      <c r="P262" s="9">
        <f>O262-N262</f>
        <v>381</v>
      </c>
      <c r="Q262">
        <v>4</v>
      </c>
      <c r="R262" s="9">
        <f>P262-Q262</f>
        <v>377</v>
      </c>
      <c r="S262" s="8">
        <f>O262-R262</f>
        <v>41539</v>
      </c>
      <c r="T262">
        <v>711</v>
      </c>
      <c r="U262">
        <v>36</v>
      </c>
      <c r="V262">
        <v>217</v>
      </c>
      <c r="W262">
        <v>172</v>
      </c>
      <c r="X262">
        <v>96</v>
      </c>
      <c r="Y262">
        <v>168</v>
      </c>
      <c r="Z262">
        <v>1400</v>
      </c>
      <c r="AA262">
        <f>Z262/P262</f>
        <v>3.674540682414698</v>
      </c>
      <c r="AB262" s="11" t="s">
        <v>232</v>
      </c>
      <c r="AC262" t="s">
        <v>59</v>
      </c>
      <c r="AD262">
        <v>3</v>
      </c>
      <c r="AE262" t="str">
        <f>IF(AD262&gt;3, "Prefers Discount", "Discount Indifferent")</f>
        <v>Discount Indifferent</v>
      </c>
      <c r="AF262">
        <v>7</v>
      </c>
      <c r="AG262">
        <v>7</v>
      </c>
      <c r="AH262">
        <v>4</v>
      </c>
      <c r="AI262" t="str">
        <f>INDEX($AF$1:$AH$1,MATCH(MAX(AF262:AH262),AF262:AH262,0))</f>
        <v>Store_Orders</v>
      </c>
      <c r="AJ262">
        <v>4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f>SUM(AK262:AO262)</f>
        <v>2</v>
      </c>
      <c r="AQ262" t="str">
        <f>INDEX($AK$1:$AO$1,MATCH(MAX(AK262:AO262),AK262:AO262,0))</f>
        <v>Converted_on_Camp1</v>
      </c>
      <c r="AR262">
        <v>1</v>
      </c>
      <c r="AS262" t="str">
        <f>IF(OR(AK262&gt;0, AL262&gt;0, AM262&gt;0, AN262&gt;0, AO262&gt;0), "Converted", "Not Converted")</f>
        <v>Converted</v>
      </c>
      <c r="AT262">
        <v>0</v>
      </c>
      <c r="AU262">
        <v>3</v>
      </c>
      <c r="AV262">
        <v>11</v>
      </c>
      <c r="AW262">
        <f>IF(Z262&gt;607, 4, 0)</f>
        <v>4</v>
      </c>
      <c r="AX262">
        <f>IF(AA262&gt;1.6588, 3, 0)</f>
        <v>3</v>
      </c>
      <c r="AY262">
        <f>IF(P262&gt;401, 2, 0)</f>
        <v>0</v>
      </c>
      <c r="AZ262">
        <f>IF(I262&gt;52915.77, 1, 0)</f>
        <v>1</v>
      </c>
      <c r="BA262">
        <f>SUM(AW262:AZ262)</f>
        <v>8</v>
      </c>
      <c r="BB262" t="str">
        <f>VLOOKUP(BA262,'Standard Deviations'!$L$1:$M$11,2,TRUE)</f>
        <v>Platinum</v>
      </c>
    </row>
    <row r="263" spans="1:54">
      <c r="A263">
        <v>9353</v>
      </c>
      <c r="B263">
        <v>1959</v>
      </c>
      <c r="C263">
        <f>2024-B263</f>
        <v>65</v>
      </c>
      <c r="D263" t="str">
        <f>VLOOKUP(B263,Reference!$A$1:$B$125, 2)</f>
        <v>Boomers</v>
      </c>
      <c r="E263" t="s">
        <v>54</v>
      </c>
      <c r="F263" t="str">
        <f>IF(E263="High School", "No College", "College")</f>
        <v>College</v>
      </c>
      <c r="G263" t="s">
        <v>60</v>
      </c>
      <c r="H263">
        <v>62450</v>
      </c>
      <c r="I263">
        <v>62450</v>
      </c>
      <c r="J263" s="4" t="s">
        <v>61</v>
      </c>
      <c r="K263">
        <v>0</v>
      </c>
      <c r="L263">
        <v>1</v>
      </c>
      <c r="M263" t="str">
        <f>IF(OR(K263&gt;0, L263&gt;0), "Parent", "Not Parent")</f>
        <v>Parent</v>
      </c>
      <c r="N263" t="s">
        <v>242</v>
      </c>
      <c r="O263" s="8">
        <v>41916</v>
      </c>
      <c r="P263" s="9">
        <f>O263-N263</f>
        <v>271</v>
      </c>
      <c r="Q263">
        <v>61</v>
      </c>
      <c r="R263" s="9">
        <f>P263-Q263</f>
        <v>210</v>
      </c>
      <c r="S263" s="8">
        <f>O263-R263</f>
        <v>41706</v>
      </c>
      <c r="T263">
        <v>515</v>
      </c>
      <c r="U263">
        <v>47</v>
      </c>
      <c r="V263">
        <v>267</v>
      </c>
      <c r="W263">
        <v>62</v>
      </c>
      <c r="X263">
        <v>66</v>
      </c>
      <c r="Y263">
        <v>38</v>
      </c>
      <c r="Z263">
        <v>995</v>
      </c>
      <c r="AA263">
        <f>Z263/P263</f>
        <v>3.6715867158671585</v>
      </c>
      <c r="AB263" s="14" t="s">
        <v>232</v>
      </c>
      <c r="AC263" s="13" t="s">
        <v>63</v>
      </c>
      <c r="AD263">
        <v>2</v>
      </c>
      <c r="AE263" t="str">
        <f>IF(AD263&gt;3, "Prefers Discount", "Discount Indifferent")</f>
        <v>Discount Indifferent</v>
      </c>
      <c r="AF263">
        <v>4</v>
      </c>
      <c r="AG263">
        <v>5</v>
      </c>
      <c r="AH263">
        <v>5</v>
      </c>
      <c r="AI263" t="str">
        <f>INDEX($AF$1:$AH$1,MATCH(MAX(AF263:AH263),AF263:AH263,0))</f>
        <v>Web_Orders</v>
      </c>
      <c r="AJ263">
        <v>3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f>SUM(AK263:AO263)</f>
        <v>1</v>
      </c>
      <c r="AQ263" t="str">
        <f>INDEX($AK$1:$AO$1,MATCH(MAX(AK263:AO263),AK263:AO263,0))</f>
        <v>Converted_on_Camp4</v>
      </c>
      <c r="AR263">
        <v>1</v>
      </c>
      <c r="AS263" t="str">
        <f>IF(OR(AK263&gt;0, AL263&gt;0, AM263&gt;0, AN263&gt;0, AO263&gt;0), "Converted", "Not Converted")</f>
        <v>Converted</v>
      </c>
      <c r="AT263">
        <v>0</v>
      </c>
      <c r="AU263">
        <v>3</v>
      </c>
      <c r="AV263">
        <v>11</v>
      </c>
      <c r="AW263">
        <f>IF(Z263&gt;607, 4, 0)</f>
        <v>4</v>
      </c>
      <c r="AX263">
        <f>IF(AA263&gt;1.6588, 3, 0)</f>
        <v>3</v>
      </c>
      <c r="AY263">
        <f>IF(P263&gt;401, 2, 0)</f>
        <v>0</v>
      </c>
      <c r="AZ263">
        <f>IF(I263&gt;52915.77, 1, 0)</f>
        <v>1</v>
      </c>
      <c r="BA263">
        <f>SUM(AW263:AZ263)</f>
        <v>8</v>
      </c>
      <c r="BB263" t="str">
        <f>VLOOKUP(BA263,'Standard Deviations'!$L$1:$M$11,2,TRUE)</f>
        <v>Platinum</v>
      </c>
    </row>
    <row r="264" spans="1:54">
      <c r="A264">
        <v>1204</v>
      </c>
      <c r="B264">
        <v>1970</v>
      </c>
      <c r="C264">
        <f>2024-B264</f>
        <v>54</v>
      </c>
      <c r="D264" t="str">
        <f>VLOOKUP(B264,Reference!$A$1:$B$125, 2)</f>
        <v>Gen X</v>
      </c>
      <c r="E264" t="s">
        <v>68</v>
      </c>
      <c r="F264" t="str">
        <f>IF(E264="High School", "No College", "College")</f>
        <v>College</v>
      </c>
      <c r="G264" t="s">
        <v>55</v>
      </c>
      <c r="H264">
        <v>67536</v>
      </c>
      <c r="I264">
        <v>67536</v>
      </c>
      <c r="J264" s="4" t="s">
        <v>61</v>
      </c>
      <c r="K264">
        <v>0</v>
      </c>
      <c r="L264">
        <v>1</v>
      </c>
      <c r="M264" t="str">
        <f>IF(OR(K264&gt;0, L264&gt;0), "Parent", "Not Parent")</f>
        <v>Parent</v>
      </c>
      <c r="N264" t="s">
        <v>224</v>
      </c>
      <c r="O264" s="8">
        <v>41916</v>
      </c>
      <c r="P264" s="9">
        <f>O264-N264</f>
        <v>500</v>
      </c>
      <c r="Q264">
        <v>45</v>
      </c>
      <c r="R264" s="9">
        <f>P264-Q264</f>
        <v>455</v>
      </c>
      <c r="S264" s="8">
        <f>O264-R264</f>
        <v>41461</v>
      </c>
      <c r="T264">
        <v>1253</v>
      </c>
      <c r="U264">
        <v>0</v>
      </c>
      <c r="V264">
        <v>447</v>
      </c>
      <c r="W264">
        <v>23</v>
      </c>
      <c r="X264">
        <v>71</v>
      </c>
      <c r="Y264">
        <v>35</v>
      </c>
      <c r="Z264">
        <v>1829</v>
      </c>
      <c r="AA264">
        <f>Z264/P264</f>
        <v>3.6579999999999999</v>
      </c>
      <c r="AB264" s="11" t="s">
        <v>232</v>
      </c>
      <c r="AC264" t="s">
        <v>59</v>
      </c>
      <c r="AD264">
        <v>3</v>
      </c>
      <c r="AE264" t="str">
        <f>IF(AD264&gt;3, "Prefers Discount", "Discount Indifferent")</f>
        <v>Discount Indifferent</v>
      </c>
      <c r="AF264">
        <v>11</v>
      </c>
      <c r="AG264">
        <v>11</v>
      </c>
      <c r="AH264">
        <v>5</v>
      </c>
      <c r="AI264" t="str">
        <f>INDEX($AF$1:$AH$1,MATCH(MAX(AF264:AH264),AF264:AH264,0))</f>
        <v>Store_Orders</v>
      </c>
      <c r="AJ264">
        <v>8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f>SUM(AK264:AO264)</f>
        <v>1</v>
      </c>
      <c r="AQ264" t="str">
        <f>INDEX($AK$1:$AO$1,MATCH(MAX(AK264:AO264),AK264:AO264,0))</f>
        <v>Converted_on_Camp1</v>
      </c>
      <c r="AR264">
        <v>1</v>
      </c>
      <c r="AS264" t="str">
        <f>IF(OR(AK264&gt;0, AL264&gt;0, AM264&gt;0, AN264&gt;0, AO264&gt;0), "Converted", "Not Converted")</f>
        <v>Converted</v>
      </c>
      <c r="AT264">
        <v>0</v>
      </c>
      <c r="AU264">
        <v>3</v>
      </c>
      <c r="AV264">
        <v>11</v>
      </c>
      <c r="AW264">
        <f>IF(Z264&gt;607, 4, 0)</f>
        <v>4</v>
      </c>
      <c r="AX264">
        <f>IF(AA264&gt;1.6588, 3, 0)</f>
        <v>3</v>
      </c>
      <c r="AY264">
        <f>IF(P264&gt;401, 2, 0)</f>
        <v>2</v>
      </c>
      <c r="AZ264">
        <f>IF(I264&gt;52915.77, 1, 0)</f>
        <v>1</v>
      </c>
      <c r="BA264">
        <f>SUM(AW264:AZ264)</f>
        <v>10</v>
      </c>
      <c r="BB264" t="str">
        <f>VLOOKUP(BA264,'Standard Deviations'!$L$1:$M$11,2,TRUE)</f>
        <v>Diamond</v>
      </c>
    </row>
    <row r="265" spans="1:54">
      <c r="A265">
        <v>11071</v>
      </c>
      <c r="B265">
        <v>1984</v>
      </c>
      <c r="C265">
        <f>2024-B265</f>
        <v>40</v>
      </c>
      <c r="D265" t="str">
        <f>VLOOKUP(B265,Reference!$A$1:$B$125, 2)</f>
        <v>Millennials</v>
      </c>
      <c r="E265" t="s">
        <v>54</v>
      </c>
      <c r="F265" t="str">
        <f>IF(E265="High School", "No College", "College")</f>
        <v>College</v>
      </c>
      <c r="G265" t="s">
        <v>60</v>
      </c>
      <c r="H265">
        <v>79607</v>
      </c>
      <c r="I265">
        <v>79607</v>
      </c>
      <c r="J265" s="4" t="s">
        <v>56</v>
      </c>
      <c r="K265">
        <v>0</v>
      </c>
      <c r="L265">
        <v>0</v>
      </c>
      <c r="M265" t="str">
        <f>IF(OR(K265&gt;0, L265&gt;0), "Parent", "Not Parent")</f>
        <v>Not Parent</v>
      </c>
      <c r="N265" t="s">
        <v>243</v>
      </c>
      <c r="O265" s="8">
        <v>41916</v>
      </c>
      <c r="P265" s="9">
        <f>O265-N265</f>
        <v>531</v>
      </c>
      <c r="Q265">
        <v>37</v>
      </c>
      <c r="R265" s="9">
        <f>P265-Q265</f>
        <v>494</v>
      </c>
      <c r="S265" s="8">
        <f>O265-R265</f>
        <v>41422</v>
      </c>
      <c r="T265">
        <v>450</v>
      </c>
      <c r="U265">
        <v>133</v>
      </c>
      <c r="V265">
        <v>951</v>
      </c>
      <c r="W265">
        <v>173</v>
      </c>
      <c r="X265">
        <v>0</v>
      </c>
      <c r="Y265">
        <v>216</v>
      </c>
      <c r="Z265">
        <v>1923</v>
      </c>
      <c r="AA265">
        <f>Z265/P265</f>
        <v>3.6214689265536721</v>
      </c>
      <c r="AB265" s="11" t="s">
        <v>232</v>
      </c>
      <c r="AC265" t="s">
        <v>59</v>
      </c>
      <c r="AD265">
        <v>1</v>
      </c>
      <c r="AE265" t="str">
        <f>IF(AD265&gt;3, "Prefers Discount", "Discount Indifferent")</f>
        <v>Discount Indifferent</v>
      </c>
      <c r="AF265">
        <v>6</v>
      </c>
      <c r="AG265">
        <v>3</v>
      </c>
      <c r="AH265">
        <v>6</v>
      </c>
      <c r="AI265" t="str">
        <f>INDEX($AF$1:$AH$1,MATCH(MAX(AF265:AH265),AF265:AH265,0))</f>
        <v>Store_Orders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f>SUM(AK265:AO265)</f>
        <v>0</v>
      </c>
      <c r="AQ265" t="s">
        <v>67</v>
      </c>
      <c r="AR265">
        <v>1</v>
      </c>
      <c r="AS265" t="str">
        <f>IF(OR(AK265&gt;0, AL265&gt;0, AM265&gt;0, AN265&gt;0, AO265&gt;0), "Converted", "Not Converted")</f>
        <v>Not Converted</v>
      </c>
      <c r="AT265">
        <v>0</v>
      </c>
      <c r="AU265">
        <v>3</v>
      </c>
      <c r="AV265">
        <v>11</v>
      </c>
      <c r="AW265">
        <f>IF(Z265&gt;607, 4, 0)</f>
        <v>4</v>
      </c>
      <c r="AX265">
        <f>IF(AA265&gt;1.6588, 3, 0)</f>
        <v>3</v>
      </c>
      <c r="AY265">
        <f>IF(P265&gt;401, 2, 0)</f>
        <v>2</v>
      </c>
      <c r="AZ265">
        <f>IF(I265&gt;52915.77, 1, 0)</f>
        <v>1</v>
      </c>
      <c r="BA265">
        <f>SUM(AW265:AZ265)</f>
        <v>10</v>
      </c>
      <c r="BB265" t="str">
        <f>VLOOKUP(BA265,'Standard Deviations'!$L$1:$M$11,2,TRUE)</f>
        <v>Diamond</v>
      </c>
    </row>
    <row r="266" spans="1:54">
      <c r="A266">
        <v>1232</v>
      </c>
      <c r="B266">
        <v>1982</v>
      </c>
      <c r="C266">
        <f>2024-B266</f>
        <v>42</v>
      </c>
      <c r="D266" t="str">
        <f>VLOOKUP(B266,Reference!$A$1:$B$125, 2)</f>
        <v>Millennials</v>
      </c>
      <c r="E266" t="s">
        <v>68</v>
      </c>
      <c r="F266" t="str">
        <f>IF(E266="High School", "No College", "College")</f>
        <v>College</v>
      </c>
      <c r="G266" t="s">
        <v>65</v>
      </c>
      <c r="H266">
        <v>70038</v>
      </c>
      <c r="I266">
        <v>70038</v>
      </c>
      <c r="J266" s="4" t="s">
        <v>61</v>
      </c>
      <c r="K266">
        <v>0</v>
      </c>
      <c r="L266">
        <v>0</v>
      </c>
      <c r="M266" t="str">
        <f>IF(OR(K266&gt;0, L266&gt;0), "Parent", "Not Parent")</f>
        <v>Not Parent</v>
      </c>
      <c r="N266" t="s">
        <v>125</v>
      </c>
      <c r="O266" s="8">
        <v>41916</v>
      </c>
      <c r="P266" s="9">
        <f>O266-N266</f>
        <v>344</v>
      </c>
      <c r="Q266">
        <v>54</v>
      </c>
      <c r="R266" s="9">
        <f>P266-Q266</f>
        <v>290</v>
      </c>
      <c r="S266" s="8">
        <f>O266-R266</f>
        <v>41626</v>
      </c>
      <c r="T266">
        <v>587</v>
      </c>
      <c r="U266">
        <v>54</v>
      </c>
      <c r="V266">
        <v>348</v>
      </c>
      <c r="W266">
        <v>71</v>
      </c>
      <c r="X266">
        <v>54</v>
      </c>
      <c r="Y266">
        <v>130</v>
      </c>
      <c r="Z266">
        <v>1244</v>
      </c>
      <c r="AA266">
        <f>Z266/P266</f>
        <v>3.6162790697674421</v>
      </c>
      <c r="AB266" s="14" t="s">
        <v>232</v>
      </c>
      <c r="AC266" s="13" t="s">
        <v>63</v>
      </c>
      <c r="AD266">
        <v>1</v>
      </c>
      <c r="AE266" t="str">
        <f>IF(AD266&gt;3, "Prefers Discount", "Discount Indifferent")</f>
        <v>Discount Indifferent</v>
      </c>
      <c r="AF266">
        <v>8</v>
      </c>
      <c r="AG266">
        <v>4</v>
      </c>
      <c r="AH266">
        <v>4</v>
      </c>
      <c r="AI266" t="str">
        <f>INDEX($AF$1:$AH$1,MATCH(MAX(AF266:AH266),AF266:AH266,0))</f>
        <v>Store_Orders</v>
      </c>
      <c r="AJ266">
        <v>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f>SUM(AK266:AO266)</f>
        <v>0</v>
      </c>
      <c r="AQ266" t="s">
        <v>67</v>
      </c>
      <c r="AR266">
        <v>0</v>
      </c>
      <c r="AS266" t="str">
        <f>IF(OR(AK266&gt;0, AL266&gt;0, AM266&gt;0, AN266&gt;0, AO266&gt;0), "Converted", "Not Converted")</f>
        <v>Not Converted</v>
      </c>
      <c r="AT266">
        <v>0</v>
      </c>
      <c r="AU266">
        <v>3</v>
      </c>
      <c r="AV266">
        <v>11</v>
      </c>
      <c r="AW266">
        <f>IF(Z266&gt;607, 4, 0)</f>
        <v>4</v>
      </c>
      <c r="AX266">
        <f>IF(AA266&gt;1.6588, 3, 0)</f>
        <v>3</v>
      </c>
      <c r="AY266">
        <f>IF(P266&gt;401, 2, 0)</f>
        <v>0</v>
      </c>
      <c r="AZ266">
        <f>IF(I266&gt;52915.77, 1, 0)</f>
        <v>1</v>
      </c>
      <c r="BA266">
        <f>SUM(AW266:AZ266)</f>
        <v>8</v>
      </c>
      <c r="BB266" t="str">
        <f>VLOOKUP(BA266,'Standard Deviations'!$L$1:$M$11,2,TRUE)</f>
        <v>Platinum</v>
      </c>
    </row>
    <row r="267" spans="1:54">
      <c r="A267">
        <v>2345</v>
      </c>
      <c r="B267">
        <v>1982</v>
      </c>
      <c r="C267">
        <f>2024-B267</f>
        <v>42</v>
      </c>
      <c r="D267" t="str">
        <f>VLOOKUP(B267,Reference!$A$1:$B$125, 2)</f>
        <v>Millennials</v>
      </c>
      <c r="E267" t="s">
        <v>68</v>
      </c>
      <c r="F267" t="str">
        <f>IF(E267="High School", "No College", "College")</f>
        <v>College</v>
      </c>
      <c r="G267" t="s">
        <v>65</v>
      </c>
      <c r="H267">
        <v>70038</v>
      </c>
      <c r="I267">
        <v>70038</v>
      </c>
      <c r="J267" s="4" t="s">
        <v>61</v>
      </c>
      <c r="K267">
        <v>0</v>
      </c>
      <c r="L267">
        <v>0</v>
      </c>
      <c r="M267" t="str">
        <f>IF(OR(K267&gt;0, L267&gt;0), "Parent", "Not Parent")</f>
        <v>Not Parent</v>
      </c>
      <c r="N267" t="s">
        <v>125</v>
      </c>
      <c r="O267" s="8">
        <v>41916</v>
      </c>
      <c r="P267" s="9">
        <f>O267-N267</f>
        <v>344</v>
      </c>
      <c r="Q267">
        <v>54</v>
      </c>
      <c r="R267" s="9">
        <f>P267-Q267</f>
        <v>290</v>
      </c>
      <c r="S267" s="8">
        <f>O267-R267</f>
        <v>41626</v>
      </c>
      <c r="T267">
        <v>587</v>
      </c>
      <c r="U267">
        <v>54</v>
      </c>
      <c r="V267">
        <v>348</v>
      </c>
      <c r="W267">
        <v>71</v>
      </c>
      <c r="X267">
        <v>54</v>
      </c>
      <c r="Y267">
        <v>130</v>
      </c>
      <c r="Z267">
        <v>1244</v>
      </c>
      <c r="AA267">
        <f>Z267/P267</f>
        <v>3.6162790697674421</v>
      </c>
      <c r="AB267" s="14" t="s">
        <v>232</v>
      </c>
      <c r="AC267" s="13" t="s">
        <v>63</v>
      </c>
      <c r="AD267">
        <v>1</v>
      </c>
      <c r="AE267" t="str">
        <f>IF(AD267&gt;3, "Prefers Discount", "Discount Indifferent")</f>
        <v>Discount Indifferent</v>
      </c>
      <c r="AF267">
        <v>8</v>
      </c>
      <c r="AG267">
        <v>4</v>
      </c>
      <c r="AH267">
        <v>4</v>
      </c>
      <c r="AI267" t="str">
        <f>INDEX($AF$1:$AH$1,MATCH(MAX(AF267:AH267),AF267:AH267,0))</f>
        <v>Store_Orders</v>
      </c>
      <c r="AJ267">
        <v>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f>SUM(AK267:AO267)</f>
        <v>0</v>
      </c>
      <c r="AQ267" t="s">
        <v>67</v>
      </c>
      <c r="AR267">
        <v>0</v>
      </c>
      <c r="AS267" t="str">
        <f>IF(OR(AK267&gt;0, AL267&gt;0, AM267&gt;0, AN267&gt;0, AO267&gt;0), "Converted", "Not Converted")</f>
        <v>Not Converted</v>
      </c>
      <c r="AT267">
        <v>0</v>
      </c>
      <c r="AU267">
        <v>3</v>
      </c>
      <c r="AV267">
        <v>11</v>
      </c>
      <c r="AW267">
        <f>IF(Z267&gt;607, 4, 0)</f>
        <v>4</v>
      </c>
      <c r="AX267">
        <f>IF(AA267&gt;1.6588, 3, 0)</f>
        <v>3</v>
      </c>
      <c r="AY267">
        <f>IF(P267&gt;401, 2, 0)</f>
        <v>0</v>
      </c>
      <c r="AZ267">
        <f>IF(I267&gt;52915.77, 1, 0)</f>
        <v>1</v>
      </c>
      <c r="BA267">
        <f>SUM(AW267:AZ267)</f>
        <v>8</v>
      </c>
      <c r="BB267" t="str">
        <f>VLOOKUP(BA267,'Standard Deviations'!$L$1:$M$11,2,TRUE)</f>
        <v>Platinum</v>
      </c>
    </row>
    <row r="268" spans="1:54">
      <c r="A268">
        <v>5080</v>
      </c>
      <c r="B268">
        <v>1993</v>
      </c>
      <c r="C268">
        <f>2024-B268</f>
        <v>31</v>
      </c>
      <c r="D268" t="str">
        <f>VLOOKUP(B268,Reference!$A$1:$B$125, 2)</f>
        <v>Millennials</v>
      </c>
      <c r="E268" t="s">
        <v>54</v>
      </c>
      <c r="F268" t="str">
        <f>IF(E268="High School", "No College", "College")</f>
        <v>College</v>
      </c>
      <c r="G268" t="s">
        <v>60</v>
      </c>
      <c r="H268">
        <v>70515</v>
      </c>
      <c r="I268">
        <v>70515</v>
      </c>
      <c r="J268" s="4" t="s">
        <v>61</v>
      </c>
      <c r="K268">
        <v>0</v>
      </c>
      <c r="L268">
        <v>0</v>
      </c>
      <c r="M268" t="str">
        <f>IF(OR(K268&gt;0, L268&gt;0), "Parent", "Not Parent")</f>
        <v>Not Parent</v>
      </c>
      <c r="N268" t="s">
        <v>244</v>
      </c>
      <c r="O268" s="8">
        <v>41916</v>
      </c>
      <c r="P268" s="9">
        <f>O268-N268</f>
        <v>348</v>
      </c>
      <c r="Q268">
        <v>12</v>
      </c>
      <c r="R268" s="9">
        <f>P268-Q268</f>
        <v>336</v>
      </c>
      <c r="S268" s="8">
        <f>O268-R268</f>
        <v>41580</v>
      </c>
      <c r="T268">
        <v>420</v>
      </c>
      <c r="U268">
        <v>0</v>
      </c>
      <c r="V268">
        <v>452</v>
      </c>
      <c r="W268">
        <v>182</v>
      </c>
      <c r="X268">
        <v>64</v>
      </c>
      <c r="Y268">
        <v>140</v>
      </c>
      <c r="Z268">
        <v>1258</v>
      </c>
      <c r="AA268">
        <f>Z268/P268</f>
        <v>3.6149425287356323</v>
      </c>
      <c r="AB268" s="11" t="s">
        <v>232</v>
      </c>
      <c r="AC268" t="s">
        <v>59</v>
      </c>
      <c r="AD268">
        <v>1</v>
      </c>
      <c r="AE268" t="str">
        <f>IF(AD268&gt;3, "Prefers Discount", "Discount Indifferent")</f>
        <v>Discount Indifferent</v>
      </c>
      <c r="AF268">
        <v>4</v>
      </c>
      <c r="AG268">
        <v>6</v>
      </c>
      <c r="AH268">
        <v>6</v>
      </c>
      <c r="AI268" t="str">
        <f>INDEX($AF$1:$AH$1,MATCH(MAX(AF268:AH268),AF268:AH268,0))</f>
        <v>Web_Orders</v>
      </c>
      <c r="AJ268">
        <v>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f>SUM(AK268:AO268)</f>
        <v>0</v>
      </c>
      <c r="AQ268" t="s">
        <v>67</v>
      </c>
      <c r="AR268">
        <v>1</v>
      </c>
      <c r="AS268" t="str">
        <f>IF(OR(AK268&gt;0, AL268&gt;0, AM268&gt;0, AN268&gt;0, AO268&gt;0), "Converted", "Not Converted")</f>
        <v>Not Converted</v>
      </c>
      <c r="AT268">
        <v>0</v>
      </c>
      <c r="AU268">
        <v>3</v>
      </c>
      <c r="AV268">
        <v>11</v>
      </c>
      <c r="AW268">
        <f>IF(Z268&gt;607, 4, 0)</f>
        <v>4</v>
      </c>
      <c r="AX268">
        <f>IF(AA268&gt;1.6588, 3, 0)</f>
        <v>3</v>
      </c>
      <c r="AY268">
        <f>IF(P268&gt;401, 2, 0)</f>
        <v>0</v>
      </c>
      <c r="AZ268">
        <f>IF(I268&gt;52915.77, 1, 0)</f>
        <v>1</v>
      </c>
      <c r="BA268">
        <f>SUM(AW268:AZ268)</f>
        <v>8</v>
      </c>
      <c r="BB268" t="str">
        <f>VLOOKUP(BA268,'Standard Deviations'!$L$1:$M$11,2,TRUE)</f>
        <v>Platinum</v>
      </c>
    </row>
    <row r="269" spans="1:54">
      <c r="A269">
        <v>5796</v>
      </c>
      <c r="B269">
        <v>1963</v>
      </c>
      <c r="C269">
        <f>2024-B269</f>
        <v>61</v>
      </c>
      <c r="D269" t="str">
        <f>VLOOKUP(B269,Reference!$A$1:$B$125, 2)</f>
        <v>Boomers</v>
      </c>
      <c r="E269" t="s">
        <v>54</v>
      </c>
      <c r="F269" t="str">
        <f>IF(E269="High School", "No College", "College")</f>
        <v>College</v>
      </c>
      <c r="G269" t="s">
        <v>55</v>
      </c>
      <c r="H269">
        <v>77437</v>
      </c>
      <c r="I269">
        <v>77437</v>
      </c>
      <c r="J269" s="4" t="s">
        <v>56</v>
      </c>
      <c r="K269">
        <v>0</v>
      </c>
      <c r="L269">
        <v>0</v>
      </c>
      <c r="M269" t="str">
        <f>IF(OR(K269&gt;0, L269&gt;0), "Parent", "Not Parent")</f>
        <v>Not Parent</v>
      </c>
      <c r="N269" t="s">
        <v>245</v>
      </c>
      <c r="O269" s="8">
        <v>41916</v>
      </c>
      <c r="P269" s="9">
        <f>O269-N269</f>
        <v>312</v>
      </c>
      <c r="Q269">
        <v>70</v>
      </c>
      <c r="R269" s="9">
        <f>P269-Q269</f>
        <v>242</v>
      </c>
      <c r="S269" s="8">
        <f>O269-R269</f>
        <v>41674</v>
      </c>
      <c r="T269">
        <v>560</v>
      </c>
      <c r="U269">
        <v>21</v>
      </c>
      <c r="V269">
        <v>442</v>
      </c>
      <c r="W269">
        <v>29</v>
      </c>
      <c r="X269">
        <v>44</v>
      </c>
      <c r="Y269">
        <v>29</v>
      </c>
      <c r="Z269">
        <v>1125</v>
      </c>
      <c r="AA269">
        <f>Z269/P269</f>
        <v>3.6057692307692308</v>
      </c>
      <c r="AB269" s="14" t="s">
        <v>232</v>
      </c>
      <c r="AC269" s="13" t="s">
        <v>63</v>
      </c>
      <c r="AD269">
        <v>1</v>
      </c>
      <c r="AE269" t="str">
        <f>IF(AD269&gt;3, "Prefers Discount", "Discount Indifferent")</f>
        <v>Discount Indifferent</v>
      </c>
      <c r="AF269">
        <v>13</v>
      </c>
      <c r="AG269">
        <v>4</v>
      </c>
      <c r="AH269">
        <v>5</v>
      </c>
      <c r="AI269" t="str">
        <f>INDEX($AF$1:$AH$1,MATCH(MAX(AF269:AH269),AF269:AH269,0))</f>
        <v>Store_Orders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f>SUM(AK269:AO269)</f>
        <v>1</v>
      </c>
      <c r="AQ269" t="str">
        <f>INDEX($AK$1:$AO$1,MATCH(MAX(AK269:AO269),AK269:AO269,0))</f>
        <v>Converted_on_Camp5</v>
      </c>
      <c r="AR269">
        <v>1</v>
      </c>
      <c r="AS269" t="str">
        <f>IF(OR(AK269&gt;0, AL269&gt;0, AM269&gt;0, AN269&gt;0, AO269&gt;0), "Converted", "Not Converted")</f>
        <v>Converted</v>
      </c>
      <c r="AT269">
        <v>0</v>
      </c>
      <c r="AU269">
        <v>3</v>
      </c>
      <c r="AV269">
        <v>11</v>
      </c>
      <c r="AW269">
        <f>IF(Z269&gt;607, 4, 0)</f>
        <v>4</v>
      </c>
      <c r="AX269">
        <f>IF(AA269&gt;1.6588, 3, 0)</f>
        <v>3</v>
      </c>
      <c r="AY269">
        <f>IF(P269&gt;401, 2, 0)</f>
        <v>0</v>
      </c>
      <c r="AZ269">
        <f>IF(I269&gt;52915.77, 1, 0)</f>
        <v>1</v>
      </c>
      <c r="BA269">
        <f>SUM(AW269:AZ269)</f>
        <v>8</v>
      </c>
      <c r="BB269" t="str">
        <f>VLOOKUP(BA269,'Standard Deviations'!$L$1:$M$11,2,TRUE)</f>
        <v>Platinum</v>
      </c>
    </row>
    <row r="270" spans="1:54">
      <c r="A270">
        <v>697</v>
      </c>
      <c r="B270">
        <v>1969</v>
      </c>
      <c r="C270">
        <f>2024-B270</f>
        <v>55</v>
      </c>
      <c r="D270" t="str">
        <f>VLOOKUP(B270,Reference!$A$1:$B$125, 2)</f>
        <v>Gen X</v>
      </c>
      <c r="E270" t="s">
        <v>54</v>
      </c>
      <c r="F270" t="str">
        <f>IF(E270="High School", "No College", "College")</f>
        <v>College</v>
      </c>
      <c r="G270" t="s">
        <v>65</v>
      </c>
      <c r="H270">
        <v>74918</v>
      </c>
      <c r="I270">
        <v>74918</v>
      </c>
      <c r="J270" s="4" t="s">
        <v>56</v>
      </c>
      <c r="K270">
        <v>0</v>
      </c>
      <c r="L270">
        <v>0</v>
      </c>
      <c r="M270" t="str">
        <f>IF(OR(K270&gt;0, L270&gt;0), "Parent", "Not Parent")</f>
        <v>Not Parent</v>
      </c>
      <c r="N270" t="s">
        <v>246</v>
      </c>
      <c r="O270" s="8">
        <v>41916</v>
      </c>
      <c r="P270" s="9">
        <f>O270-N270</f>
        <v>571</v>
      </c>
      <c r="Q270">
        <v>78</v>
      </c>
      <c r="R270" s="9">
        <f>P270-Q270</f>
        <v>493</v>
      </c>
      <c r="S270" s="8">
        <f>O270-R270</f>
        <v>41423</v>
      </c>
      <c r="T270">
        <v>972</v>
      </c>
      <c r="U270">
        <v>59</v>
      </c>
      <c r="V270">
        <v>913</v>
      </c>
      <c r="W270">
        <v>25</v>
      </c>
      <c r="X270">
        <v>19</v>
      </c>
      <c r="Y270">
        <v>59</v>
      </c>
      <c r="Z270">
        <v>2047</v>
      </c>
      <c r="AA270">
        <f>Z270/P270</f>
        <v>3.584938704028021</v>
      </c>
      <c r="AB270" s="14" t="s">
        <v>232</v>
      </c>
      <c r="AC270" s="13" t="s">
        <v>63</v>
      </c>
      <c r="AD270">
        <v>1</v>
      </c>
      <c r="AE270" t="str">
        <f>IF(AD270&gt;3, "Prefers Discount", "Discount Indifferent")</f>
        <v>Discount Indifferent</v>
      </c>
      <c r="AF270">
        <v>6</v>
      </c>
      <c r="AG270">
        <v>5</v>
      </c>
      <c r="AH270">
        <v>9</v>
      </c>
      <c r="AI270" t="str">
        <f>INDEX($AF$1:$AH$1,MATCH(MAX(AF270:AH270),AF270:AH270,0))</f>
        <v>Catalog_Orders</v>
      </c>
      <c r="AJ270">
        <v>3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f>SUM(AK270:AO270)</f>
        <v>1</v>
      </c>
      <c r="AQ270" t="str">
        <f>INDEX($AK$1:$AO$1,MATCH(MAX(AK270:AO270),AK270:AO270,0))</f>
        <v>Converted_on_Camp5</v>
      </c>
      <c r="AR270">
        <v>1</v>
      </c>
      <c r="AS270" t="str">
        <f>IF(OR(AK270&gt;0, AL270&gt;0, AM270&gt;0, AN270&gt;0, AO270&gt;0), "Converted", "Not Converted")</f>
        <v>Converted</v>
      </c>
      <c r="AT270">
        <v>0</v>
      </c>
      <c r="AU270">
        <v>3</v>
      </c>
      <c r="AV270">
        <v>11</v>
      </c>
      <c r="AW270">
        <f>IF(Z270&gt;607, 4, 0)</f>
        <v>4</v>
      </c>
      <c r="AX270">
        <f>IF(AA270&gt;1.6588, 3, 0)</f>
        <v>3</v>
      </c>
      <c r="AY270">
        <f>IF(P270&gt;401, 2, 0)</f>
        <v>2</v>
      </c>
      <c r="AZ270">
        <f>IF(I270&gt;52915.77, 1, 0)</f>
        <v>1</v>
      </c>
      <c r="BA270">
        <f>SUM(AW270:AZ270)</f>
        <v>10</v>
      </c>
      <c r="BB270" t="str">
        <f>VLOOKUP(BA270,'Standard Deviations'!$L$1:$M$11,2,TRUE)</f>
        <v>Diamond</v>
      </c>
    </row>
    <row r="271" spans="1:54">
      <c r="A271">
        <v>5278</v>
      </c>
      <c r="B271">
        <v>1964</v>
      </c>
      <c r="C271">
        <f>2024-B271</f>
        <v>60</v>
      </c>
      <c r="D271" t="str">
        <f>VLOOKUP(B271,Reference!$A$1:$B$125, 2)</f>
        <v>Boomers</v>
      </c>
      <c r="E271" t="s">
        <v>54</v>
      </c>
      <c r="F271" t="str">
        <f>IF(E271="High School", "No College", "College")</f>
        <v>College</v>
      </c>
      <c r="G271" t="s">
        <v>55</v>
      </c>
      <c r="H271">
        <v>82224</v>
      </c>
      <c r="I271">
        <v>82224</v>
      </c>
      <c r="J271" s="4" t="s">
        <v>56</v>
      </c>
      <c r="K271">
        <v>0</v>
      </c>
      <c r="L271">
        <v>0</v>
      </c>
      <c r="M271" t="str">
        <f>IF(OR(K271&gt;0, L271&gt;0), "Parent", "Not Parent")</f>
        <v>Not Parent</v>
      </c>
      <c r="N271" t="s">
        <v>174</v>
      </c>
      <c r="O271" s="8">
        <v>41916</v>
      </c>
      <c r="P271" s="9">
        <f>O271-N271</f>
        <v>252</v>
      </c>
      <c r="Q271">
        <v>83</v>
      </c>
      <c r="R271" s="9">
        <f>P271-Q271</f>
        <v>169</v>
      </c>
      <c r="S271" s="8">
        <f>O271-R271</f>
        <v>41747</v>
      </c>
      <c r="T271">
        <v>307</v>
      </c>
      <c r="U271">
        <v>26</v>
      </c>
      <c r="V271">
        <v>360</v>
      </c>
      <c r="W271">
        <v>138</v>
      </c>
      <c r="X271">
        <v>31</v>
      </c>
      <c r="Y271">
        <v>40</v>
      </c>
      <c r="Z271">
        <v>902</v>
      </c>
      <c r="AA271">
        <f>Z271/P271</f>
        <v>3.5793650793650795</v>
      </c>
      <c r="AB271" s="14" t="s">
        <v>232</v>
      </c>
      <c r="AC271" s="13" t="s">
        <v>63</v>
      </c>
      <c r="AD271">
        <v>1</v>
      </c>
      <c r="AE271" t="str">
        <f>IF(AD271&gt;3, "Prefers Discount", "Discount Indifferent")</f>
        <v>Discount Indifferent</v>
      </c>
      <c r="AF271">
        <v>5</v>
      </c>
      <c r="AG271">
        <v>6</v>
      </c>
      <c r="AH271">
        <v>9</v>
      </c>
      <c r="AI271" t="str">
        <f>INDEX($AF$1:$AH$1,MATCH(MAX(AF271:AH271),AF271:AH271,0))</f>
        <v>Catalog_Orders</v>
      </c>
      <c r="AJ271">
        <v>3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f>SUM(AK271:AO271)</f>
        <v>1</v>
      </c>
      <c r="AQ271" t="str">
        <f>INDEX($AK$1:$AO$1,MATCH(MAX(AK271:AO271),AK271:AO271,0))</f>
        <v>Converted_on_Camp1</v>
      </c>
      <c r="AR271">
        <v>1</v>
      </c>
      <c r="AS271" t="str">
        <f>IF(OR(AK271&gt;0, AL271&gt;0, AM271&gt;0, AN271&gt;0, AO271&gt;0), "Converted", "Not Converted")</f>
        <v>Converted</v>
      </c>
      <c r="AT271">
        <v>0</v>
      </c>
      <c r="AU271">
        <v>3</v>
      </c>
      <c r="AV271">
        <v>11</v>
      </c>
      <c r="AW271">
        <f>IF(Z271&gt;607, 4, 0)</f>
        <v>4</v>
      </c>
      <c r="AX271">
        <f>IF(AA271&gt;1.6588, 3, 0)</f>
        <v>3</v>
      </c>
      <c r="AY271">
        <f>IF(P271&gt;401, 2, 0)</f>
        <v>0</v>
      </c>
      <c r="AZ271">
        <f>IF(I271&gt;52915.77, 1, 0)</f>
        <v>1</v>
      </c>
      <c r="BA271">
        <f>SUM(AW271:AZ271)</f>
        <v>8</v>
      </c>
      <c r="BB271" t="str">
        <f>VLOOKUP(BA271,'Standard Deviations'!$L$1:$M$11,2,TRUE)</f>
        <v>Platinum</v>
      </c>
    </row>
    <row r="272" spans="1:54">
      <c r="A272">
        <v>3426</v>
      </c>
      <c r="B272">
        <v>1975</v>
      </c>
      <c r="C272">
        <f>2024-B272</f>
        <v>49</v>
      </c>
      <c r="D272" t="str">
        <f>VLOOKUP(B272,Reference!$A$1:$B$125, 2)</f>
        <v>Gen X</v>
      </c>
      <c r="E272" t="s">
        <v>54</v>
      </c>
      <c r="F272" t="str">
        <f>IF(E272="High School", "No College", "College")</f>
        <v>College</v>
      </c>
      <c r="G272" t="s">
        <v>71</v>
      </c>
      <c r="H272">
        <v>70300</v>
      </c>
      <c r="I272">
        <v>70300</v>
      </c>
      <c r="J272" s="4" t="s">
        <v>61</v>
      </c>
      <c r="K272">
        <v>1</v>
      </c>
      <c r="L272">
        <v>0</v>
      </c>
      <c r="M272" t="str">
        <f>IF(OR(K272&gt;0, L272&gt;0), "Parent", "Not Parent")</f>
        <v>Parent</v>
      </c>
      <c r="N272" t="s">
        <v>247</v>
      </c>
      <c r="O272" s="8">
        <v>41916</v>
      </c>
      <c r="P272" s="9">
        <f>O272-N272</f>
        <v>446</v>
      </c>
      <c r="Q272">
        <v>89</v>
      </c>
      <c r="R272" s="9">
        <f>P272-Q272</f>
        <v>357</v>
      </c>
      <c r="S272" s="8">
        <f>O272-R272</f>
        <v>41559</v>
      </c>
      <c r="T272">
        <v>1045</v>
      </c>
      <c r="U272">
        <v>61</v>
      </c>
      <c r="V272">
        <v>338</v>
      </c>
      <c r="W272">
        <v>60</v>
      </c>
      <c r="X272">
        <v>46</v>
      </c>
      <c r="Y272">
        <v>46</v>
      </c>
      <c r="Z272">
        <v>1596</v>
      </c>
      <c r="AA272">
        <f>Z272/P272</f>
        <v>3.5784753363228701</v>
      </c>
      <c r="AB272" s="14" t="s">
        <v>232</v>
      </c>
      <c r="AC272" s="13" t="s">
        <v>63</v>
      </c>
      <c r="AD272">
        <v>3</v>
      </c>
      <c r="AE272" t="str">
        <f>IF(AD272&gt;3, "Prefers Discount", "Discount Indifferent")</f>
        <v>Discount Indifferent</v>
      </c>
      <c r="AF272">
        <v>13</v>
      </c>
      <c r="AG272">
        <v>5</v>
      </c>
      <c r="AH272">
        <v>5</v>
      </c>
      <c r="AI272" t="str">
        <f>INDEX($AF$1:$AH$1,MATCH(MAX(AF272:AH272),AF272:AH272,0))</f>
        <v>Store_Orders</v>
      </c>
      <c r="AJ272">
        <v>8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f>SUM(AK272:AO272)</f>
        <v>0</v>
      </c>
      <c r="AQ272" t="s">
        <v>67</v>
      </c>
      <c r="AR272">
        <v>0</v>
      </c>
      <c r="AS272" t="str">
        <f>IF(OR(AK272&gt;0, AL272&gt;0, AM272&gt;0, AN272&gt;0, AO272&gt;0), "Converted", "Not Converted")</f>
        <v>Not Converted</v>
      </c>
      <c r="AT272">
        <v>0</v>
      </c>
      <c r="AU272">
        <v>3</v>
      </c>
      <c r="AV272">
        <v>11</v>
      </c>
      <c r="AW272">
        <f>IF(Z272&gt;607, 4, 0)</f>
        <v>4</v>
      </c>
      <c r="AX272">
        <f>IF(AA272&gt;1.6588, 3, 0)</f>
        <v>3</v>
      </c>
      <c r="AY272">
        <f>IF(P272&gt;401, 2, 0)</f>
        <v>2</v>
      </c>
      <c r="AZ272">
        <f>IF(I272&gt;52915.77, 1, 0)</f>
        <v>1</v>
      </c>
      <c r="BA272">
        <f>SUM(AW272:AZ272)</f>
        <v>10</v>
      </c>
      <c r="BB272" t="str">
        <f>VLOOKUP(BA272,'Standard Deviations'!$L$1:$M$11,2,TRUE)</f>
        <v>Diamond</v>
      </c>
    </row>
    <row r="273" spans="1:54">
      <c r="A273">
        <v>4137</v>
      </c>
      <c r="B273">
        <v>1948</v>
      </c>
      <c r="C273">
        <f>2024-B273</f>
        <v>76</v>
      </c>
      <c r="D273" t="str">
        <f>VLOOKUP(B273,Reference!$A$1:$B$125, 2)</f>
        <v>Boomers</v>
      </c>
      <c r="E273" t="s">
        <v>54</v>
      </c>
      <c r="F273" t="str">
        <f>IF(E273="High School", "No College", "College")</f>
        <v>College</v>
      </c>
      <c r="G273" t="s">
        <v>65</v>
      </c>
      <c r="H273">
        <v>70666</v>
      </c>
      <c r="I273">
        <v>70666</v>
      </c>
      <c r="J273" s="4" t="s">
        <v>61</v>
      </c>
      <c r="K273">
        <v>0</v>
      </c>
      <c r="L273">
        <v>0</v>
      </c>
      <c r="M273" t="str">
        <f>IF(OR(K273&gt;0, L273&gt;0), "Parent", "Not Parent")</f>
        <v>Not Parent</v>
      </c>
      <c r="N273" t="s">
        <v>248</v>
      </c>
      <c r="O273" s="8">
        <v>41916</v>
      </c>
      <c r="P273" s="9">
        <f>O273-N273</f>
        <v>302</v>
      </c>
      <c r="Q273">
        <v>29</v>
      </c>
      <c r="R273" s="9">
        <f>P273-Q273</f>
        <v>273</v>
      </c>
      <c r="S273" s="8">
        <f>O273-R273</f>
        <v>41643</v>
      </c>
      <c r="T273">
        <v>398</v>
      </c>
      <c r="U273">
        <v>40</v>
      </c>
      <c r="V273">
        <v>367</v>
      </c>
      <c r="W273">
        <v>119</v>
      </c>
      <c r="X273">
        <v>122</v>
      </c>
      <c r="Y273">
        <v>30</v>
      </c>
      <c r="Z273">
        <v>1076</v>
      </c>
      <c r="AA273">
        <f>Z273/P273</f>
        <v>3.5629139072847682</v>
      </c>
      <c r="AB273" s="11" t="s">
        <v>232</v>
      </c>
      <c r="AC273" t="s">
        <v>59</v>
      </c>
      <c r="AD273">
        <v>1</v>
      </c>
      <c r="AE273" t="str">
        <f>IF(AD273&gt;3, "Prefers Discount", "Discount Indifferent")</f>
        <v>Discount Indifferent</v>
      </c>
      <c r="AF273">
        <v>4</v>
      </c>
      <c r="AG273">
        <v>7</v>
      </c>
      <c r="AH273">
        <v>4</v>
      </c>
      <c r="AI273" t="str">
        <f>INDEX($AF$1:$AH$1,MATCH(MAX(AF273:AH273),AF273:AH273,0))</f>
        <v>Web_Orders</v>
      </c>
      <c r="AJ273">
        <v>4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f>SUM(AK273:AO273)</f>
        <v>0</v>
      </c>
      <c r="AQ273" t="s">
        <v>67</v>
      </c>
      <c r="AR273">
        <v>0</v>
      </c>
      <c r="AS273" t="str">
        <f>IF(OR(AK273&gt;0, AL273&gt;0, AM273&gt;0, AN273&gt;0, AO273&gt;0), "Converted", "Not Converted")</f>
        <v>Not Converted</v>
      </c>
      <c r="AT273">
        <v>0</v>
      </c>
      <c r="AU273">
        <v>3</v>
      </c>
      <c r="AV273">
        <v>11</v>
      </c>
      <c r="AW273">
        <f>IF(Z273&gt;607, 4, 0)</f>
        <v>4</v>
      </c>
      <c r="AX273">
        <f>IF(AA273&gt;1.6588, 3, 0)</f>
        <v>3</v>
      </c>
      <c r="AY273">
        <f>IF(P273&gt;401, 2, 0)</f>
        <v>0</v>
      </c>
      <c r="AZ273">
        <f>IF(I273&gt;52915.77, 1, 0)</f>
        <v>1</v>
      </c>
      <c r="BA273">
        <f>SUM(AW273:AZ273)</f>
        <v>8</v>
      </c>
      <c r="BB273" t="str">
        <f>VLOOKUP(BA273,'Standard Deviations'!$L$1:$M$11,2,TRUE)</f>
        <v>Platinum</v>
      </c>
    </row>
    <row r="274" spans="1:54">
      <c r="A274">
        <v>7683</v>
      </c>
      <c r="B274">
        <v>1968</v>
      </c>
      <c r="C274">
        <f>2024-B274</f>
        <v>56</v>
      </c>
      <c r="D274" t="str">
        <f>VLOOKUP(B274,Reference!$A$1:$B$125, 2)</f>
        <v>Gen X</v>
      </c>
      <c r="E274" t="s">
        <v>64</v>
      </c>
      <c r="F274" t="str">
        <f>IF(E274="High School", "No College", "College")</f>
        <v>College</v>
      </c>
      <c r="G274" t="s">
        <v>55</v>
      </c>
      <c r="H274">
        <v>70777</v>
      </c>
      <c r="I274">
        <v>70777</v>
      </c>
      <c r="J274" s="4" t="s">
        <v>61</v>
      </c>
      <c r="K274">
        <v>0</v>
      </c>
      <c r="L274">
        <v>1</v>
      </c>
      <c r="M274" t="str">
        <f>IF(OR(K274&gt;0, L274&gt;0), "Parent", "Not Parent")</f>
        <v>Parent</v>
      </c>
      <c r="N274" t="s">
        <v>249</v>
      </c>
      <c r="O274" s="8">
        <v>41916</v>
      </c>
      <c r="P274" s="9">
        <f>O274-N274</f>
        <v>221</v>
      </c>
      <c r="Q274">
        <v>80</v>
      </c>
      <c r="R274" s="9">
        <f>P274-Q274</f>
        <v>141</v>
      </c>
      <c r="S274" s="8">
        <f>O274-R274</f>
        <v>41775</v>
      </c>
      <c r="T274">
        <v>554</v>
      </c>
      <c r="U274">
        <v>35</v>
      </c>
      <c r="V274">
        <v>113</v>
      </c>
      <c r="W274">
        <v>0</v>
      </c>
      <c r="X274">
        <v>7</v>
      </c>
      <c r="Y274">
        <v>78</v>
      </c>
      <c r="Z274">
        <v>787</v>
      </c>
      <c r="AA274">
        <f>Z274/P274</f>
        <v>3.5610859728506785</v>
      </c>
      <c r="AB274" s="14" t="s">
        <v>232</v>
      </c>
      <c r="AC274" s="13" t="s">
        <v>63</v>
      </c>
      <c r="AD274">
        <v>3</v>
      </c>
      <c r="AE274" t="str">
        <f>IF(AD274&gt;3, "Prefers Discount", "Discount Indifferent")</f>
        <v>Discount Indifferent</v>
      </c>
      <c r="AF274">
        <v>12</v>
      </c>
      <c r="AG274">
        <v>5</v>
      </c>
      <c r="AH274">
        <v>3</v>
      </c>
      <c r="AI274" t="str">
        <f>INDEX($AF$1:$AH$1,MATCH(MAX(AF274:AH274),AF274:AH274,0))</f>
        <v>Store_Orders</v>
      </c>
      <c r="AJ274">
        <v>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f>SUM(AK274:AO274)</f>
        <v>0</v>
      </c>
      <c r="AQ274" t="s">
        <v>67</v>
      </c>
      <c r="AR274">
        <v>0</v>
      </c>
      <c r="AS274" t="str">
        <f>IF(OR(AK274&gt;0, AL274&gt;0, AM274&gt;0, AN274&gt;0, AO274&gt;0), "Converted", "Not Converted")</f>
        <v>Not Converted</v>
      </c>
      <c r="AT274">
        <v>0</v>
      </c>
      <c r="AU274">
        <v>3</v>
      </c>
      <c r="AV274">
        <v>11</v>
      </c>
      <c r="AW274">
        <f>IF(Z274&gt;607, 4, 0)</f>
        <v>4</v>
      </c>
      <c r="AX274">
        <f>IF(AA274&gt;1.6588, 3, 0)</f>
        <v>3</v>
      </c>
      <c r="AY274">
        <f>IF(P274&gt;401, 2, 0)</f>
        <v>0</v>
      </c>
      <c r="AZ274">
        <f>IF(I274&gt;52915.77, 1, 0)</f>
        <v>1</v>
      </c>
      <c r="BA274">
        <f>SUM(AW274:AZ274)</f>
        <v>8</v>
      </c>
      <c r="BB274" t="str">
        <f>VLOOKUP(BA274,'Standard Deviations'!$L$1:$M$11,2,TRUE)</f>
        <v>Platinum</v>
      </c>
    </row>
    <row r="275" spans="1:54">
      <c r="A275">
        <v>3979</v>
      </c>
      <c r="B275">
        <v>1983</v>
      </c>
      <c r="C275">
        <f>2024-B275</f>
        <v>41</v>
      </c>
      <c r="D275" t="str">
        <f>VLOOKUP(B275,Reference!$A$1:$B$125, 2)</f>
        <v>Millennials</v>
      </c>
      <c r="E275" t="s">
        <v>68</v>
      </c>
      <c r="F275" t="str">
        <f>IF(E275="High School", "No College", "College")</f>
        <v>College</v>
      </c>
      <c r="G275" t="s">
        <v>71</v>
      </c>
      <c r="H275">
        <v>90687</v>
      </c>
      <c r="I275">
        <v>90687</v>
      </c>
      <c r="J275" s="4" t="s">
        <v>56</v>
      </c>
      <c r="K275">
        <v>0</v>
      </c>
      <c r="L275">
        <v>0</v>
      </c>
      <c r="M275" t="str">
        <f>IF(OR(K275&gt;0, L275&gt;0), "Parent", "Not Parent")</f>
        <v>Not Parent</v>
      </c>
      <c r="N275" t="s">
        <v>224</v>
      </c>
      <c r="O275" s="8">
        <v>41916</v>
      </c>
      <c r="P275" s="9">
        <f>O275-N275</f>
        <v>500</v>
      </c>
      <c r="Q275">
        <v>98</v>
      </c>
      <c r="R275" s="9">
        <f>P275-Q275</f>
        <v>402</v>
      </c>
      <c r="S275" s="8">
        <f>O275-R275</f>
        <v>41514</v>
      </c>
      <c r="T275">
        <v>982</v>
      </c>
      <c r="U275">
        <v>17</v>
      </c>
      <c r="V275">
        <v>672</v>
      </c>
      <c r="W275">
        <v>23</v>
      </c>
      <c r="X275">
        <v>34</v>
      </c>
      <c r="Y275">
        <v>51</v>
      </c>
      <c r="Z275">
        <v>1779</v>
      </c>
      <c r="AA275">
        <f>Z275/P275</f>
        <v>3.5579999999999998</v>
      </c>
      <c r="AB275" s="14" t="s">
        <v>232</v>
      </c>
      <c r="AC275" s="13" t="s">
        <v>63</v>
      </c>
      <c r="AD275">
        <v>1</v>
      </c>
      <c r="AE275" t="str">
        <f>IF(AD275&gt;3, "Prefers Discount", "Discount Indifferent")</f>
        <v>Discount Indifferent</v>
      </c>
      <c r="AF275">
        <v>8</v>
      </c>
      <c r="AG275">
        <v>6</v>
      </c>
      <c r="AH275">
        <v>2</v>
      </c>
      <c r="AI275" t="str">
        <f>INDEX($AF$1:$AH$1,MATCH(MAX(AF275:AH275),AF275:AH275,0))</f>
        <v>Store_Orders</v>
      </c>
      <c r="AJ275">
        <v>2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f>SUM(AK275:AO275)</f>
        <v>1</v>
      </c>
      <c r="AQ275" t="str">
        <f>INDEX($AK$1:$AO$1,MATCH(MAX(AK275:AO275),AK275:AO275,0))</f>
        <v>Converted_on_Camp5</v>
      </c>
      <c r="AR275">
        <v>1</v>
      </c>
      <c r="AS275" t="str">
        <f>IF(OR(AK275&gt;0, AL275&gt;0, AM275&gt;0, AN275&gt;0, AO275&gt;0), "Converted", "Not Converted")</f>
        <v>Converted</v>
      </c>
      <c r="AT275">
        <v>0</v>
      </c>
      <c r="AU275">
        <v>3</v>
      </c>
      <c r="AV275">
        <v>11</v>
      </c>
      <c r="AW275">
        <f>IF(Z275&gt;607, 4, 0)</f>
        <v>4</v>
      </c>
      <c r="AX275">
        <f>IF(AA275&gt;1.6588, 3, 0)</f>
        <v>3</v>
      </c>
      <c r="AY275">
        <f>IF(P275&gt;401, 2, 0)</f>
        <v>2</v>
      </c>
      <c r="AZ275">
        <f>IF(I275&gt;52915.77, 1, 0)</f>
        <v>1</v>
      </c>
      <c r="BA275">
        <f>SUM(AW275:AZ275)</f>
        <v>10</v>
      </c>
      <c r="BB275" t="str">
        <f>VLOOKUP(BA275,'Standard Deviations'!$L$1:$M$11,2,TRUE)</f>
        <v>Diamond</v>
      </c>
    </row>
    <row r="276" spans="1:54">
      <c r="A276">
        <v>701</v>
      </c>
      <c r="B276">
        <v>1971</v>
      </c>
      <c r="C276">
        <f>2024-B276</f>
        <v>53</v>
      </c>
      <c r="D276" t="str">
        <f>VLOOKUP(B276,Reference!$A$1:$B$125, 2)</f>
        <v>Gen X</v>
      </c>
      <c r="E276" t="s">
        <v>54</v>
      </c>
      <c r="F276" t="str">
        <f>IF(E276="High School", "No College", "College")</f>
        <v>College</v>
      </c>
      <c r="G276" t="s">
        <v>55</v>
      </c>
      <c r="H276">
        <v>73691</v>
      </c>
      <c r="I276">
        <v>73691</v>
      </c>
      <c r="J276" s="4" t="s">
        <v>61</v>
      </c>
      <c r="K276">
        <v>0</v>
      </c>
      <c r="L276">
        <v>1</v>
      </c>
      <c r="M276" t="str">
        <f>IF(OR(K276&gt;0, L276&gt;0), "Parent", "Not Parent")</f>
        <v>Parent</v>
      </c>
      <c r="N276" t="s">
        <v>250</v>
      </c>
      <c r="O276" s="8">
        <v>41916</v>
      </c>
      <c r="P276" s="9">
        <f>O276-N276</f>
        <v>332</v>
      </c>
      <c r="Q276">
        <v>58</v>
      </c>
      <c r="R276" s="9">
        <f>P276-Q276</f>
        <v>274</v>
      </c>
      <c r="S276" s="8">
        <f>O276-R276</f>
        <v>41642</v>
      </c>
      <c r="T276">
        <v>707</v>
      </c>
      <c r="U276">
        <v>21</v>
      </c>
      <c r="V276">
        <v>250</v>
      </c>
      <c r="W276">
        <v>85</v>
      </c>
      <c r="X276">
        <v>43</v>
      </c>
      <c r="Y276">
        <v>73</v>
      </c>
      <c r="Z276">
        <v>1179</v>
      </c>
      <c r="AA276">
        <f>Z276/P276</f>
        <v>3.5512048192771086</v>
      </c>
      <c r="AB276" s="14" t="s">
        <v>232</v>
      </c>
      <c r="AC276" s="13" t="s">
        <v>63</v>
      </c>
      <c r="AD276">
        <v>2</v>
      </c>
      <c r="AE276" t="str">
        <f>IF(AD276&gt;3, "Prefers Discount", "Discount Indifferent")</f>
        <v>Discount Indifferent</v>
      </c>
      <c r="AF276">
        <v>8</v>
      </c>
      <c r="AG276">
        <v>6</v>
      </c>
      <c r="AH276">
        <v>2</v>
      </c>
      <c r="AI276" t="str">
        <f>INDEX($AF$1:$AH$1,MATCH(MAX(AF276:AH276),AF276:AH276,0))</f>
        <v>Store_Orders</v>
      </c>
      <c r="AJ276">
        <v>2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f>SUM(AK276:AO276)</f>
        <v>1</v>
      </c>
      <c r="AQ276" t="str">
        <f>INDEX($AK$1:$AO$1,MATCH(MAX(AK276:AO276),AK276:AO276,0))</f>
        <v>Converted_on_Camp3</v>
      </c>
      <c r="AR276">
        <v>1</v>
      </c>
      <c r="AS276" t="str">
        <f>IF(OR(AK276&gt;0, AL276&gt;0, AM276&gt;0, AN276&gt;0, AO276&gt;0), "Converted", "Not Converted")</f>
        <v>Converted</v>
      </c>
      <c r="AT276">
        <v>0</v>
      </c>
      <c r="AU276">
        <v>3</v>
      </c>
      <c r="AV276">
        <v>11</v>
      </c>
      <c r="AW276">
        <f>IF(Z276&gt;607, 4, 0)</f>
        <v>4</v>
      </c>
      <c r="AX276">
        <f>IF(AA276&gt;1.6588, 3, 0)</f>
        <v>3</v>
      </c>
      <c r="AY276">
        <f>IF(P276&gt;401, 2, 0)</f>
        <v>0</v>
      </c>
      <c r="AZ276">
        <f>IF(I276&gt;52915.77, 1, 0)</f>
        <v>1</v>
      </c>
      <c r="BA276">
        <f>SUM(AW276:AZ276)</f>
        <v>8</v>
      </c>
      <c r="BB276" t="str">
        <f>VLOOKUP(BA276,'Standard Deviations'!$L$1:$M$11,2,TRUE)</f>
        <v>Platinum</v>
      </c>
    </row>
    <row r="277" spans="1:54">
      <c r="A277">
        <v>10505</v>
      </c>
      <c r="B277">
        <v>1960</v>
      </c>
      <c r="C277">
        <f>2024-B277</f>
        <v>64</v>
      </c>
      <c r="D277" t="str">
        <f>VLOOKUP(B277,Reference!$A$1:$B$125, 2)</f>
        <v>Boomers</v>
      </c>
      <c r="E277" t="s">
        <v>64</v>
      </c>
      <c r="F277" t="str">
        <f>IF(E277="High School", "No College", "College")</f>
        <v>College</v>
      </c>
      <c r="G277" t="s">
        <v>65</v>
      </c>
      <c r="H277">
        <v>73113</v>
      </c>
      <c r="I277">
        <v>73113</v>
      </c>
      <c r="J277" s="4" t="s">
        <v>61</v>
      </c>
      <c r="K277">
        <v>0</v>
      </c>
      <c r="L277">
        <v>0</v>
      </c>
      <c r="M277" t="str">
        <f>IF(OR(K277&gt;0, L277&gt;0), "Parent", "Not Parent")</f>
        <v>Not Parent</v>
      </c>
      <c r="N277" t="s">
        <v>251</v>
      </c>
      <c r="O277" s="8">
        <v>41916</v>
      </c>
      <c r="P277" s="9">
        <f>O277-N277</f>
        <v>282</v>
      </c>
      <c r="Q277">
        <v>86</v>
      </c>
      <c r="R277" s="9">
        <f>P277-Q277</f>
        <v>196</v>
      </c>
      <c r="S277" s="8">
        <f>O277-R277</f>
        <v>41720</v>
      </c>
      <c r="T277">
        <v>741</v>
      </c>
      <c r="U277">
        <v>19</v>
      </c>
      <c r="V277">
        <v>154</v>
      </c>
      <c r="W277">
        <v>50</v>
      </c>
      <c r="X277">
        <v>9</v>
      </c>
      <c r="Y277">
        <v>28</v>
      </c>
      <c r="Z277">
        <v>1001</v>
      </c>
      <c r="AA277">
        <f>Z277/P277</f>
        <v>3.5496453900709222</v>
      </c>
      <c r="AB277" s="14" t="s">
        <v>232</v>
      </c>
      <c r="AC277" s="13" t="s">
        <v>63</v>
      </c>
      <c r="AD277">
        <v>1</v>
      </c>
      <c r="AE277" t="str">
        <f>IF(AD277&gt;3, "Prefers Discount", "Discount Indifferent")</f>
        <v>Discount Indifferent</v>
      </c>
      <c r="AF277">
        <v>7</v>
      </c>
      <c r="AG277">
        <v>3</v>
      </c>
      <c r="AH277">
        <v>4</v>
      </c>
      <c r="AI277" t="str">
        <f>INDEX($AF$1:$AH$1,MATCH(MAX(AF277:AH277),AF277:AH277,0))</f>
        <v>Store_Orders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f>SUM(AK277:AO277)</f>
        <v>0</v>
      </c>
      <c r="AQ277" t="s">
        <v>67</v>
      </c>
      <c r="AR277">
        <v>0</v>
      </c>
      <c r="AS277" t="str">
        <f>IF(OR(AK277&gt;0, AL277&gt;0, AM277&gt;0, AN277&gt;0, AO277&gt;0), "Converted", "Not Converted")</f>
        <v>Not Converted</v>
      </c>
      <c r="AT277">
        <v>0</v>
      </c>
      <c r="AU277">
        <v>3</v>
      </c>
      <c r="AV277">
        <v>11</v>
      </c>
      <c r="AW277">
        <f>IF(Z277&gt;607, 4, 0)</f>
        <v>4</v>
      </c>
      <c r="AX277">
        <f>IF(AA277&gt;1.6588, 3, 0)</f>
        <v>3</v>
      </c>
      <c r="AY277">
        <f>IF(P277&gt;401, 2, 0)</f>
        <v>0</v>
      </c>
      <c r="AZ277">
        <f>IF(I277&gt;52915.77, 1, 0)</f>
        <v>1</v>
      </c>
      <c r="BA277">
        <f>SUM(AW277:AZ277)</f>
        <v>8</v>
      </c>
      <c r="BB277" t="str">
        <f>VLOOKUP(BA277,'Standard Deviations'!$L$1:$M$11,2,TRUE)</f>
        <v>Platinum</v>
      </c>
    </row>
    <row r="278" spans="1:54">
      <c r="A278">
        <v>5186</v>
      </c>
      <c r="B278">
        <v>1955</v>
      </c>
      <c r="C278">
        <f>2024-B278</f>
        <v>69</v>
      </c>
      <c r="D278" t="str">
        <f>VLOOKUP(B278,Reference!$A$1:$B$125, 2)</f>
        <v>Boomers</v>
      </c>
      <c r="E278" t="s">
        <v>68</v>
      </c>
      <c r="F278" t="str">
        <f>IF(E278="High School", "No College", "College")</f>
        <v>College</v>
      </c>
      <c r="G278" t="s">
        <v>55</v>
      </c>
      <c r="H278">
        <v>58482</v>
      </c>
      <c r="I278">
        <v>58482</v>
      </c>
      <c r="J278" s="4" t="s">
        <v>61</v>
      </c>
      <c r="K278">
        <v>0</v>
      </c>
      <c r="L278">
        <v>1</v>
      </c>
      <c r="M278" t="str">
        <f>IF(OR(K278&gt;0, L278&gt;0), "Parent", "Not Parent")</f>
        <v>Parent</v>
      </c>
      <c r="N278" t="s">
        <v>126</v>
      </c>
      <c r="O278" s="8">
        <v>41916</v>
      </c>
      <c r="P278" s="9">
        <f>O278-N278</f>
        <v>206</v>
      </c>
      <c r="Q278">
        <v>59</v>
      </c>
      <c r="R278" s="9">
        <f>P278-Q278</f>
        <v>147</v>
      </c>
      <c r="S278" s="8">
        <f>O278-R278</f>
        <v>41769</v>
      </c>
      <c r="T278">
        <v>576</v>
      </c>
      <c r="U278">
        <v>7</v>
      </c>
      <c r="V278">
        <v>115</v>
      </c>
      <c r="W278">
        <v>19</v>
      </c>
      <c r="X278">
        <v>7</v>
      </c>
      <c r="Y278">
        <v>7</v>
      </c>
      <c r="Z278">
        <v>731</v>
      </c>
      <c r="AA278">
        <f>Z278/P278</f>
        <v>3.5485436893203883</v>
      </c>
      <c r="AB278" s="14" t="s">
        <v>232</v>
      </c>
      <c r="AC278" s="13" t="s">
        <v>63</v>
      </c>
      <c r="AD278">
        <v>2</v>
      </c>
      <c r="AE278" t="str">
        <f>IF(AD278&gt;3, "Prefers Discount", "Discount Indifferent")</f>
        <v>Discount Indifferent</v>
      </c>
      <c r="AF278">
        <v>9</v>
      </c>
      <c r="AG278">
        <v>7</v>
      </c>
      <c r="AH278">
        <v>4</v>
      </c>
      <c r="AI278" t="str">
        <f>INDEX($AF$1:$AH$1,MATCH(MAX(AF278:AH278),AF278:AH278,0))</f>
        <v>Store_Orders</v>
      </c>
      <c r="AJ278">
        <v>6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f>SUM(AK278:AO278)</f>
        <v>1</v>
      </c>
      <c r="AQ278" t="str">
        <f>INDEX($AK$1:$AO$1,MATCH(MAX(AK278:AO278),AK278:AO278,0))</f>
        <v>Converted_on_Camp4</v>
      </c>
      <c r="AR278">
        <v>1</v>
      </c>
      <c r="AS278" t="str">
        <f>IF(OR(AK278&gt;0, AL278&gt;0, AM278&gt;0, AN278&gt;0, AO278&gt;0), "Converted", "Not Converted")</f>
        <v>Converted</v>
      </c>
      <c r="AT278">
        <v>0</v>
      </c>
      <c r="AU278">
        <v>3</v>
      </c>
      <c r="AV278">
        <v>11</v>
      </c>
      <c r="AW278">
        <f>IF(Z278&gt;607, 4, 0)</f>
        <v>4</v>
      </c>
      <c r="AX278">
        <f>IF(AA278&gt;1.6588, 3, 0)</f>
        <v>3</v>
      </c>
      <c r="AY278">
        <f>IF(P278&gt;401, 2, 0)</f>
        <v>0</v>
      </c>
      <c r="AZ278">
        <f>IF(I278&gt;52915.77, 1, 0)</f>
        <v>1</v>
      </c>
      <c r="BA278">
        <f>SUM(AW278:AZ278)</f>
        <v>8</v>
      </c>
      <c r="BB278" t="str">
        <f>VLOOKUP(BA278,'Standard Deviations'!$L$1:$M$11,2,TRUE)</f>
        <v>Platinum</v>
      </c>
    </row>
    <row r="279" spans="1:54">
      <c r="A279">
        <v>1927</v>
      </c>
      <c r="B279">
        <v>1973</v>
      </c>
      <c r="C279">
        <f>2024-B279</f>
        <v>51</v>
      </c>
      <c r="D279" t="str">
        <f>VLOOKUP(B279,Reference!$A$1:$B$125, 2)</f>
        <v>Gen X</v>
      </c>
      <c r="E279" t="s">
        <v>74</v>
      </c>
      <c r="F279" t="str">
        <f>IF(E279="High School", "No College", "College")</f>
        <v>College</v>
      </c>
      <c r="G279" t="s">
        <v>65</v>
      </c>
      <c r="H279">
        <v>69401</v>
      </c>
      <c r="I279">
        <v>69401</v>
      </c>
      <c r="J279" s="4" t="s">
        <v>61</v>
      </c>
      <c r="K279">
        <v>0</v>
      </c>
      <c r="L279">
        <v>1</v>
      </c>
      <c r="M279" t="str">
        <f>IF(OR(K279&gt;0, L279&gt;0), "Parent", "Not Parent")</f>
        <v>Parent</v>
      </c>
      <c r="N279" t="s">
        <v>252</v>
      </c>
      <c r="O279" s="8">
        <v>41916</v>
      </c>
      <c r="P279" s="9">
        <f>O279-N279</f>
        <v>195</v>
      </c>
      <c r="Q279">
        <v>41</v>
      </c>
      <c r="R279" s="9">
        <f>P279-Q279</f>
        <v>154</v>
      </c>
      <c r="S279" s="8">
        <f>O279-R279</f>
        <v>41762</v>
      </c>
      <c r="T279">
        <v>399</v>
      </c>
      <c r="U279">
        <v>27</v>
      </c>
      <c r="V279">
        <v>159</v>
      </c>
      <c r="W279">
        <v>58</v>
      </c>
      <c r="X279">
        <v>8</v>
      </c>
      <c r="Y279">
        <v>39</v>
      </c>
      <c r="Z279">
        <v>690</v>
      </c>
      <c r="AA279">
        <f>Z279/P279</f>
        <v>3.5384615384615383</v>
      </c>
      <c r="AB279" s="11" t="s">
        <v>232</v>
      </c>
      <c r="AC279" t="s">
        <v>59</v>
      </c>
      <c r="AD279">
        <v>4</v>
      </c>
      <c r="AE279" t="str">
        <f>IF(AD279&gt;3, "Prefers Discount", "Discount Indifferent")</f>
        <v>Prefers Discount</v>
      </c>
      <c r="AF279">
        <v>5</v>
      </c>
      <c r="AG279">
        <v>4</v>
      </c>
      <c r="AH279">
        <v>4</v>
      </c>
      <c r="AI279" t="str">
        <f>INDEX($AF$1:$AH$1,MATCH(MAX(AF279:AH279),AF279:AH279,0))</f>
        <v>Store_Orders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f>SUM(AK279:AO279)</f>
        <v>0</v>
      </c>
      <c r="AQ279" t="s">
        <v>67</v>
      </c>
      <c r="AR279">
        <v>0</v>
      </c>
      <c r="AS279" t="str">
        <f>IF(OR(AK279&gt;0, AL279&gt;0, AM279&gt;0, AN279&gt;0, AO279&gt;0), "Converted", "Not Converted")</f>
        <v>Not Converted</v>
      </c>
      <c r="AT279">
        <v>0</v>
      </c>
      <c r="AU279">
        <v>3</v>
      </c>
      <c r="AV279">
        <v>11</v>
      </c>
      <c r="AW279">
        <f>IF(Z279&gt;607, 4, 0)</f>
        <v>4</v>
      </c>
      <c r="AX279">
        <f>IF(AA279&gt;1.6588, 3, 0)</f>
        <v>3</v>
      </c>
      <c r="AY279">
        <f>IF(P279&gt;401, 2, 0)</f>
        <v>0</v>
      </c>
      <c r="AZ279">
        <f>IF(I279&gt;52915.77, 1, 0)</f>
        <v>1</v>
      </c>
      <c r="BA279">
        <f>SUM(AW279:AZ279)</f>
        <v>8</v>
      </c>
      <c r="BB279" t="str">
        <f>VLOOKUP(BA279,'Standard Deviations'!$L$1:$M$11,2,TRUE)</f>
        <v>Platinum</v>
      </c>
    </row>
    <row r="280" spans="1:54">
      <c r="A280">
        <v>7646</v>
      </c>
      <c r="B280">
        <v>1989</v>
      </c>
      <c r="C280">
        <f>2024-B280</f>
        <v>35</v>
      </c>
      <c r="D280" t="str">
        <f>VLOOKUP(B280,Reference!$A$1:$B$125, 2)</f>
        <v>Millennials</v>
      </c>
      <c r="E280" t="s">
        <v>54</v>
      </c>
      <c r="F280" t="str">
        <f>IF(E280="High School", "No College", "College")</f>
        <v>College</v>
      </c>
      <c r="G280" t="s">
        <v>60</v>
      </c>
      <c r="H280">
        <v>64449</v>
      </c>
      <c r="I280">
        <v>64449</v>
      </c>
      <c r="J280" s="4" t="s">
        <v>61</v>
      </c>
      <c r="K280">
        <v>1</v>
      </c>
      <c r="L280">
        <v>0</v>
      </c>
      <c r="M280" t="str">
        <f>IF(OR(K280&gt;0, L280&gt;0), "Parent", "Not Parent")</f>
        <v>Parent</v>
      </c>
      <c r="N280" t="s">
        <v>253</v>
      </c>
      <c r="O280" s="8">
        <v>41916</v>
      </c>
      <c r="P280" s="9">
        <f>O280-N280</f>
        <v>228</v>
      </c>
      <c r="Q280">
        <v>70</v>
      </c>
      <c r="R280" s="9">
        <f>P280-Q280</f>
        <v>158</v>
      </c>
      <c r="S280" s="8">
        <f>O280-R280</f>
        <v>41758</v>
      </c>
      <c r="T280">
        <v>218</v>
      </c>
      <c r="U280">
        <v>63</v>
      </c>
      <c r="V280">
        <v>282</v>
      </c>
      <c r="W280">
        <v>137</v>
      </c>
      <c r="X280">
        <v>35</v>
      </c>
      <c r="Y280">
        <v>70</v>
      </c>
      <c r="Z280">
        <v>805</v>
      </c>
      <c r="AA280">
        <f>Z280/P280</f>
        <v>3.5307017543859649</v>
      </c>
      <c r="AB280" s="14" t="s">
        <v>232</v>
      </c>
      <c r="AC280" s="13" t="s">
        <v>63</v>
      </c>
      <c r="AD280">
        <v>4</v>
      </c>
      <c r="AE280" t="str">
        <f>IF(AD280&gt;3, "Prefers Discount", "Discount Indifferent")</f>
        <v>Prefers Discount</v>
      </c>
      <c r="AF280">
        <v>12</v>
      </c>
      <c r="AG280">
        <v>5</v>
      </c>
      <c r="AH280">
        <v>3</v>
      </c>
      <c r="AI280" t="str">
        <f>INDEX($AF$1:$AH$1,MATCH(MAX(AF280:AH280),AF280:AH280,0))</f>
        <v>Store_Orders</v>
      </c>
      <c r="AJ280">
        <v>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f>SUM(AK280:AO280)</f>
        <v>0</v>
      </c>
      <c r="AQ280" t="s">
        <v>67</v>
      </c>
      <c r="AR280">
        <v>0</v>
      </c>
      <c r="AS280" t="str">
        <f>IF(OR(AK280&gt;0, AL280&gt;0, AM280&gt;0, AN280&gt;0, AO280&gt;0), "Converted", "Not Converted")</f>
        <v>Not Converted</v>
      </c>
      <c r="AT280">
        <v>0</v>
      </c>
      <c r="AU280">
        <v>3</v>
      </c>
      <c r="AV280">
        <v>11</v>
      </c>
      <c r="AW280">
        <f>IF(Z280&gt;607, 4, 0)</f>
        <v>4</v>
      </c>
      <c r="AX280">
        <f>IF(AA280&gt;1.6588, 3, 0)</f>
        <v>3</v>
      </c>
      <c r="AY280">
        <f>IF(P280&gt;401, 2, 0)</f>
        <v>0</v>
      </c>
      <c r="AZ280">
        <f>IF(I280&gt;52915.77, 1, 0)</f>
        <v>1</v>
      </c>
      <c r="BA280">
        <f>SUM(AW280:AZ280)</f>
        <v>8</v>
      </c>
      <c r="BB280" t="str">
        <f>VLOOKUP(BA280,'Standard Deviations'!$L$1:$M$11,2,TRUE)</f>
        <v>Platinum</v>
      </c>
    </row>
    <row r="281" spans="1:54">
      <c r="A281">
        <v>3283</v>
      </c>
      <c r="B281">
        <v>1972</v>
      </c>
      <c r="C281">
        <f>2024-B281</f>
        <v>52</v>
      </c>
      <c r="D281" t="str">
        <f>VLOOKUP(B281,Reference!$A$1:$B$125, 2)</f>
        <v>Gen X</v>
      </c>
      <c r="E281" t="s">
        <v>74</v>
      </c>
      <c r="F281" t="str">
        <f>IF(E281="High School", "No College", "College")</f>
        <v>College</v>
      </c>
      <c r="G281" t="s">
        <v>55</v>
      </c>
      <c r="H281">
        <v>70932</v>
      </c>
      <c r="I281">
        <v>70932</v>
      </c>
      <c r="J281" s="4" t="s">
        <v>61</v>
      </c>
      <c r="K281">
        <v>0</v>
      </c>
      <c r="L281">
        <v>1</v>
      </c>
      <c r="M281" t="str">
        <f>IF(OR(K281&gt;0, L281&gt;0), "Parent", "Not Parent")</f>
        <v>Parent</v>
      </c>
      <c r="N281" t="s">
        <v>254</v>
      </c>
      <c r="O281" s="8">
        <v>41916</v>
      </c>
      <c r="P281" s="9">
        <f>O281-N281</f>
        <v>258</v>
      </c>
      <c r="Q281">
        <v>57</v>
      </c>
      <c r="R281" s="9">
        <f>P281-Q281</f>
        <v>201</v>
      </c>
      <c r="S281" s="8">
        <f>O281-R281</f>
        <v>41715</v>
      </c>
      <c r="T281">
        <v>200</v>
      </c>
      <c r="U281">
        <v>193</v>
      </c>
      <c r="V281">
        <v>100</v>
      </c>
      <c r="W281">
        <v>46</v>
      </c>
      <c r="X281">
        <v>185</v>
      </c>
      <c r="Y281">
        <v>185</v>
      </c>
      <c r="Z281">
        <v>909</v>
      </c>
      <c r="AA281">
        <f>Z281/P281</f>
        <v>3.5232558139534884</v>
      </c>
      <c r="AB281" s="14" t="s">
        <v>232</v>
      </c>
      <c r="AC281" s="13" t="s">
        <v>63</v>
      </c>
      <c r="AD281">
        <v>2</v>
      </c>
      <c r="AE281" t="str">
        <f>IF(AD281&gt;3, "Prefers Discount", "Discount Indifferent")</f>
        <v>Discount Indifferent</v>
      </c>
      <c r="AF281">
        <v>12</v>
      </c>
      <c r="AG281">
        <v>6</v>
      </c>
      <c r="AH281">
        <v>2</v>
      </c>
      <c r="AI281" t="str">
        <f>INDEX($AF$1:$AH$1,MATCH(MAX(AF281:AH281),AF281:AH281,0))</f>
        <v>Store_Orders</v>
      </c>
      <c r="AJ281">
        <v>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f>SUM(AK281:AO281)</f>
        <v>0</v>
      </c>
      <c r="AQ281" t="s">
        <v>67</v>
      </c>
      <c r="AR281">
        <v>0</v>
      </c>
      <c r="AS281" t="str">
        <f>IF(OR(AK281&gt;0, AL281&gt;0, AM281&gt;0, AN281&gt;0, AO281&gt;0), "Converted", "Not Converted")</f>
        <v>Not Converted</v>
      </c>
      <c r="AT281">
        <v>0</v>
      </c>
      <c r="AU281">
        <v>3</v>
      </c>
      <c r="AV281">
        <v>11</v>
      </c>
      <c r="AW281">
        <f>IF(Z281&gt;607, 4, 0)</f>
        <v>4</v>
      </c>
      <c r="AX281">
        <f>IF(AA281&gt;1.6588, 3, 0)</f>
        <v>3</v>
      </c>
      <c r="AY281">
        <f>IF(P281&gt;401, 2, 0)</f>
        <v>0</v>
      </c>
      <c r="AZ281">
        <f>IF(I281&gt;52915.77, 1, 0)</f>
        <v>1</v>
      </c>
      <c r="BA281">
        <f>SUM(AW281:AZ281)</f>
        <v>8</v>
      </c>
      <c r="BB281" t="str">
        <f>VLOOKUP(BA281,'Standard Deviations'!$L$1:$M$11,2,TRUE)</f>
        <v>Platinum</v>
      </c>
    </row>
    <row r="282" spans="1:54">
      <c r="A282">
        <v>535</v>
      </c>
      <c r="B282">
        <v>1987</v>
      </c>
      <c r="C282">
        <f>2024-B282</f>
        <v>37</v>
      </c>
      <c r="D282" t="str">
        <f>VLOOKUP(B282,Reference!$A$1:$B$125, 2)</f>
        <v>Millennials</v>
      </c>
      <c r="E282" t="s">
        <v>54</v>
      </c>
      <c r="F282" t="str">
        <f>IF(E282="High School", "No College", "College")</f>
        <v>College</v>
      </c>
      <c r="G282" t="s">
        <v>71</v>
      </c>
      <c r="H282">
        <v>81361</v>
      </c>
      <c r="I282">
        <v>81361</v>
      </c>
      <c r="J282" s="4" t="s">
        <v>56</v>
      </c>
      <c r="K282">
        <v>0</v>
      </c>
      <c r="L282">
        <v>0</v>
      </c>
      <c r="M282" t="str">
        <f>IF(OR(K282&gt;0, L282&gt;0), "Parent", "Not Parent")</f>
        <v>Not Parent</v>
      </c>
      <c r="N282" t="s">
        <v>249</v>
      </c>
      <c r="O282" s="8">
        <v>41916</v>
      </c>
      <c r="P282" s="9">
        <f>O282-N282</f>
        <v>221</v>
      </c>
      <c r="Q282">
        <v>18</v>
      </c>
      <c r="R282" s="9">
        <f>P282-Q282</f>
        <v>203</v>
      </c>
      <c r="S282" s="8">
        <f>O282-R282</f>
        <v>41713</v>
      </c>
      <c r="T282">
        <v>163</v>
      </c>
      <c r="U282">
        <v>23</v>
      </c>
      <c r="V282">
        <v>424</v>
      </c>
      <c r="W282">
        <v>27</v>
      </c>
      <c r="X282">
        <v>65</v>
      </c>
      <c r="Y282">
        <v>76</v>
      </c>
      <c r="Z282">
        <v>778</v>
      </c>
      <c r="AA282">
        <f>Z282/P282</f>
        <v>3.5203619909502262</v>
      </c>
      <c r="AB282" s="11" t="s">
        <v>232</v>
      </c>
      <c r="AC282" t="s">
        <v>59</v>
      </c>
      <c r="AD282">
        <v>1</v>
      </c>
      <c r="AE282" t="str">
        <f>IF(AD282&gt;3, "Prefers Discount", "Discount Indifferent")</f>
        <v>Discount Indifferent</v>
      </c>
      <c r="AF282">
        <v>13</v>
      </c>
      <c r="AG282">
        <v>3</v>
      </c>
      <c r="AH282">
        <v>10</v>
      </c>
      <c r="AI282" t="str">
        <f>INDEX($AF$1:$AH$1,MATCH(MAX(AF282:AH282),AF282:AH282,0))</f>
        <v>Store_Orders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f>SUM(AK282:AO282)</f>
        <v>0</v>
      </c>
      <c r="AQ282" t="s">
        <v>67</v>
      </c>
      <c r="AR282">
        <v>0</v>
      </c>
      <c r="AS282" t="str">
        <f>IF(OR(AK282&gt;0, AL282&gt;0, AM282&gt;0, AN282&gt;0, AO282&gt;0), "Converted", "Not Converted")</f>
        <v>Not Converted</v>
      </c>
      <c r="AT282">
        <v>0</v>
      </c>
      <c r="AU282">
        <v>3</v>
      </c>
      <c r="AV282">
        <v>11</v>
      </c>
      <c r="AW282">
        <f>IF(Z282&gt;607, 4, 0)</f>
        <v>4</v>
      </c>
      <c r="AX282">
        <f>IF(AA282&gt;1.6588, 3, 0)</f>
        <v>3</v>
      </c>
      <c r="AY282">
        <f>IF(P282&gt;401, 2, 0)</f>
        <v>0</v>
      </c>
      <c r="AZ282">
        <f>IF(I282&gt;52915.77, 1, 0)</f>
        <v>1</v>
      </c>
      <c r="BA282">
        <f>SUM(AW282:AZ282)</f>
        <v>8</v>
      </c>
      <c r="BB282" t="str">
        <f>VLOOKUP(BA282,'Standard Deviations'!$L$1:$M$11,2,TRUE)</f>
        <v>Platinum</v>
      </c>
    </row>
    <row r="283" spans="1:54">
      <c r="A283">
        <v>4608</v>
      </c>
      <c r="B283">
        <v>1987</v>
      </c>
      <c r="C283">
        <f>2024-B283</f>
        <v>37</v>
      </c>
      <c r="D283" t="str">
        <f>VLOOKUP(B283,Reference!$A$1:$B$125, 2)</f>
        <v>Millennials</v>
      </c>
      <c r="E283" t="s">
        <v>54</v>
      </c>
      <c r="F283" t="str">
        <f>IF(E283="High School", "No College", "College")</f>
        <v>College</v>
      </c>
      <c r="G283" t="s">
        <v>71</v>
      </c>
      <c r="H283">
        <v>81361</v>
      </c>
      <c r="I283">
        <v>81361</v>
      </c>
      <c r="J283" s="4" t="s">
        <v>56</v>
      </c>
      <c r="K283">
        <v>0</v>
      </c>
      <c r="L283">
        <v>0</v>
      </c>
      <c r="M283" t="str">
        <f>IF(OR(K283&gt;0, L283&gt;0), "Parent", "Not Parent")</f>
        <v>Not Parent</v>
      </c>
      <c r="N283" t="s">
        <v>249</v>
      </c>
      <c r="O283" s="8">
        <v>41916</v>
      </c>
      <c r="P283" s="9">
        <f>O283-N283</f>
        <v>221</v>
      </c>
      <c r="Q283">
        <v>18</v>
      </c>
      <c r="R283" s="9">
        <f>P283-Q283</f>
        <v>203</v>
      </c>
      <c r="S283" s="8">
        <f>O283-R283</f>
        <v>41713</v>
      </c>
      <c r="T283">
        <v>163</v>
      </c>
      <c r="U283">
        <v>23</v>
      </c>
      <c r="V283">
        <v>424</v>
      </c>
      <c r="W283">
        <v>27</v>
      </c>
      <c r="X283">
        <v>65</v>
      </c>
      <c r="Y283">
        <v>76</v>
      </c>
      <c r="Z283">
        <v>778</v>
      </c>
      <c r="AA283">
        <f>Z283/P283</f>
        <v>3.5203619909502262</v>
      </c>
      <c r="AB283" s="11" t="s">
        <v>232</v>
      </c>
      <c r="AC283" t="s">
        <v>59</v>
      </c>
      <c r="AD283">
        <v>1</v>
      </c>
      <c r="AE283" t="str">
        <f>IF(AD283&gt;3, "Prefers Discount", "Discount Indifferent")</f>
        <v>Discount Indifferent</v>
      </c>
      <c r="AF283">
        <v>13</v>
      </c>
      <c r="AG283">
        <v>3</v>
      </c>
      <c r="AH283">
        <v>10</v>
      </c>
      <c r="AI283" t="str">
        <f>INDEX($AF$1:$AH$1,MATCH(MAX(AF283:AH283),AF283:AH283,0))</f>
        <v>Store_Orders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f>SUM(AK283:AO283)</f>
        <v>0</v>
      </c>
      <c r="AQ283" t="s">
        <v>67</v>
      </c>
      <c r="AR283">
        <v>1</v>
      </c>
      <c r="AS283" t="str">
        <f>IF(OR(AK283&gt;0, AL283&gt;0, AM283&gt;0, AN283&gt;0, AO283&gt;0), "Converted", "Not Converted")</f>
        <v>Not Converted</v>
      </c>
      <c r="AT283">
        <v>0</v>
      </c>
      <c r="AU283">
        <v>3</v>
      </c>
      <c r="AV283">
        <v>11</v>
      </c>
      <c r="AW283">
        <f>IF(Z283&gt;607, 4, 0)</f>
        <v>4</v>
      </c>
      <c r="AX283">
        <f>IF(AA283&gt;1.6588, 3, 0)</f>
        <v>3</v>
      </c>
      <c r="AY283">
        <f>IF(P283&gt;401, 2, 0)</f>
        <v>0</v>
      </c>
      <c r="AZ283">
        <f>IF(I283&gt;52915.77, 1, 0)</f>
        <v>1</v>
      </c>
      <c r="BA283">
        <f>SUM(AW283:AZ283)</f>
        <v>8</v>
      </c>
      <c r="BB283" t="str">
        <f>VLOOKUP(BA283,'Standard Deviations'!$L$1:$M$11,2,TRUE)</f>
        <v>Platinum</v>
      </c>
    </row>
    <row r="284" spans="1:54">
      <c r="A284">
        <v>2829</v>
      </c>
      <c r="B284">
        <v>1955</v>
      </c>
      <c r="C284">
        <f>2024-B284</f>
        <v>69</v>
      </c>
      <c r="D284" t="str">
        <f>VLOOKUP(B284,Reference!$A$1:$B$125, 2)</f>
        <v>Boomers</v>
      </c>
      <c r="E284" t="s">
        <v>54</v>
      </c>
      <c r="F284" t="str">
        <f>IF(E284="High School", "No College", "College")</f>
        <v>College</v>
      </c>
      <c r="G284" t="s">
        <v>55</v>
      </c>
      <c r="H284">
        <v>65210</v>
      </c>
      <c r="I284">
        <v>65210</v>
      </c>
      <c r="J284" s="4" t="s">
        <v>61</v>
      </c>
      <c r="K284">
        <v>0</v>
      </c>
      <c r="L284">
        <v>1</v>
      </c>
      <c r="M284" t="str">
        <f>IF(OR(K284&gt;0, L284&gt;0), "Parent", "Not Parent")</f>
        <v>Parent</v>
      </c>
      <c r="N284" t="s">
        <v>81</v>
      </c>
      <c r="O284" s="8">
        <v>41916</v>
      </c>
      <c r="P284" s="9">
        <f>O284-N284</f>
        <v>208</v>
      </c>
      <c r="Q284">
        <v>25</v>
      </c>
      <c r="R284" s="9">
        <f>P284-Q284</f>
        <v>183</v>
      </c>
      <c r="S284" s="8">
        <f>O284-R284</f>
        <v>41733</v>
      </c>
      <c r="T284">
        <v>626</v>
      </c>
      <c r="U284">
        <v>0</v>
      </c>
      <c r="V284">
        <v>70</v>
      </c>
      <c r="W284">
        <v>0</v>
      </c>
      <c r="X284">
        <v>7</v>
      </c>
      <c r="Y284">
        <v>28</v>
      </c>
      <c r="Z284">
        <v>731</v>
      </c>
      <c r="AA284">
        <f>Z284/P284</f>
        <v>3.5144230769230771</v>
      </c>
      <c r="AB284" s="11" t="s">
        <v>232</v>
      </c>
      <c r="AC284" t="s">
        <v>59</v>
      </c>
      <c r="AD284">
        <v>2</v>
      </c>
      <c r="AE284" t="str">
        <f>IF(AD284&gt;3, "Prefers Discount", "Discount Indifferent")</f>
        <v>Discount Indifferent</v>
      </c>
      <c r="AF284">
        <v>8</v>
      </c>
      <c r="AG284">
        <v>9</v>
      </c>
      <c r="AH284">
        <v>3</v>
      </c>
      <c r="AI284" t="str">
        <f>INDEX($AF$1:$AH$1,MATCH(MAX(AF284:AH284),AF284:AH284,0))</f>
        <v>Web_Orders</v>
      </c>
      <c r="AJ284">
        <v>6</v>
      </c>
      <c r="AK284">
        <v>1</v>
      </c>
      <c r="AL284">
        <v>0</v>
      </c>
      <c r="AM284">
        <v>0</v>
      </c>
      <c r="AN284">
        <v>1</v>
      </c>
      <c r="AO284">
        <v>0</v>
      </c>
      <c r="AP284">
        <f>SUM(AK284:AO284)</f>
        <v>2</v>
      </c>
      <c r="AQ284" t="str">
        <f>INDEX($AK$1:$AO$1,MATCH(MAX(AK284:AO284),AK284:AO284,0))</f>
        <v>Converted_on_Camp1</v>
      </c>
      <c r="AR284">
        <v>1</v>
      </c>
      <c r="AS284" t="str">
        <f>IF(OR(AK284&gt;0, AL284&gt;0, AM284&gt;0, AN284&gt;0, AO284&gt;0), "Converted", "Not Converted")</f>
        <v>Converted</v>
      </c>
      <c r="AT284">
        <v>0</v>
      </c>
      <c r="AU284">
        <v>3</v>
      </c>
      <c r="AV284">
        <v>11</v>
      </c>
      <c r="AW284">
        <f>IF(Z284&gt;607, 4, 0)</f>
        <v>4</v>
      </c>
      <c r="AX284">
        <f>IF(AA284&gt;1.6588, 3, 0)</f>
        <v>3</v>
      </c>
      <c r="AY284">
        <f>IF(P284&gt;401, 2, 0)</f>
        <v>0</v>
      </c>
      <c r="AZ284">
        <f>IF(I284&gt;52915.77, 1, 0)</f>
        <v>1</v>
      </c>
      <c r="BA284">
        <f>SUM(AW284:AZ284)</f>
        <v>8</v>
      </c>
      <c r="BB284" t="str">
        <f>VLOOKUP(BA284,'Standard Deviations'!$L$1:$M$11,2,TRUE)</f>
        <v>Platinum</v>
      </c>
    </row>
    <row r="285" spans="1:54">
      <c r="A285">
        <v>9930</v>
      </c>
      <c r="B285">
        <v>1944</v>
      </c>
      <c r="C285">
        <f>2024-B285</f>
        <v>80</v>
      </c>
      <c r="D285" t="str">
        <f>VLOOKUP(B285,Reference!$A$1:$B$125, 2)</f>
        <v>Silent</v>
      </c>
      <c r="E285" t="s">
        <v>68</v>
      </c>
      <c r="F285" t="str">
        <f>IF(E285="High School", "No College", "College")</f>
        <v>College</v>
      </c>
      <c r="G285" t="s">
        <v>60</v>
      </c>
      <c r="H285">
        <v>82716</v>
      </c>
      <c r="I285">
        <v>82716</v>
      </c>
      <c r="J285" s="4" t="s">
        <v>56</v>
      </c>
      <c r="K285">
        <v>0</v>
      </c>
      <c r="L285">
        <v>0</v>
      </c>
      <c r="M285" t="str">
        <f>IF(OR(K285&gt;0, L285&gt;0), "Parent", "Not Parent")</f>
        <v>Not Parent</v>
      </c>
      <c r="N285" t="s">
        <v>255</v>
      </c>
      <c r="O285" s="8">
        <v>41916</v>
      </c>
      <c r="P285" s="9">
        <f>O285-N285</f>
        <v>333</v>
      </c>
      <c r="Q285">
        <v>8</v>
      </c>
      <c r="R285" s="9">
        <f>P285-Q285</f>
        <v>325</v>
      </c>
      <c r="S285" s="8">
        <f>O285-R285</f>
        <v>41591</v>
      </c>
      <c r="T285">
        <v>606</v>
      </c>
      <c r="U285">
        <v>148</v>
      </c>
      <c r="V285">
        <v>228</v>
      </c>
      <c r="W285">
        <v>15</v>
      </c>
      <c r="X285">
        <v>148</v>
      </c>
      <c r="Y285">
        <v>22</v>
      </c>
      <c r="Z285">
        <v>1167</v>
      </c>
      <c r="AA285">
        <f>Z285/P285</f>
        <v>3.5045045045045047</v>
      </c>
      <c r="AB285" s="11" t="s">
        <v>232</v>
      </c>
      <c r="AC285" t="s">
        <v>59</v>
      </c>
      <c r="AD285">
        <v>1</v>
      </c>
      <c r="AE285" t="str">
        <f>IF(AD285&gt;3, "Prefers Discount", "Discount Indifferent")</f>
        <v>Discount Indifferent</v>
      </c>
      <c r="AF285">
        <v>13</v>
      </c>
      <c r="AG285">
        <v>6</v>
      </c>
      <c r="AH285">
        <v>8</v>
      </c>
      <c r="AI285" t="str">
        <f>INDEX($AF$1:$AH$1,MATCH(MAX(AF285:AH285),AF285:AH285,0))</f>
        <v>Store_Orders</v>
      </c>
      <c r="AJ285">
        <v>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f>SUM(AK285:AO285)</f>
        <v>0</v>
      </c>
      <c r="AQ285" t="s">
        <v>67</v>
      </c>
      <c r="AR285">
        <v>0</v>
      </c>
      <c r="AS285" t="str">
        <f>IF(OR(AK285&gt;0, AL285&gt;0, AM285&gt;0, AN285&gt;0, AO285&gt;0), "Converted", "Not Converted")</f>
        <v>Not Converted</v>
      </c>
      <c r="AT285">
        <v>0</v>
      </c>
      <c r="AU285">
        <v>3</v>
      </c>
      <c r="AV285">
        <v>11</v>
      </c>
      <c r="AW285">
        <f>IF(Z285&gt;607, 4, 0)</f>
        <v>4</v>
      </c>
      <c r="AX285">
        <f>IF(AA285&gt;1.6588, 3, 0)</f>
        <v>3</v>
      </c>
      <c r="AY285">
        <f>IF(P285&gt;401, 2, 0)</f>
        <v>0</v>
      </c>
      <c r="AZ285">
        <f>IF(I285&gt;52915.77, 1, 0)</f>
        <v>1</v>
      </c>
      <c r="BA285">
        <f>SUM(AW285:AZ285)</f>
        <v>8</v>
      </c>
      <c r="BB285" t="str">
        <f>VLOOKUP(BA285,'Standard Deviations'!$L$1:$M$11,2,TRUE)</f>
        <v>Platinum</v>
      </c>
    </row>
    <row r="286" spans="1:54">
      <c r="A286">
        <v>9493</v>
      </c>
      <c r="B286">
        <v>1980</v>
      </c>
      <c r="C286">
        <f>2024-B286</f>
        <v>44</v>
      </c>
      <c r="D286" t="str">
        <f>VLOOKUP(B286,Reference!$A$1:$B$125, 2)</f>
        <v>Millennials</v>
      </c>
      <c r="E286" t="s">
        <v>68</v>
      </c>
      <c r="F286" t="str">
        <f>IF(E286="High School", "No College", "College")</f>
        <v>College</v>
      </c>
      <c r="G286" t="s">
        <v>60</v>
      </c>
      <c r="H286">
        <v>76412</v>
      </c>
      <c r="I286">
        <v>76412</v>
      </c>
      <c r="J286" s="4" t="s">
        <v>56</v>
      </c>
      <c r="K286">
        <v>0</v>
      </c>
      <c r="L286">
        <v>0</v>
      </c>
      <c r="M286" t="str">
        <f>IF(OR(K286&gt;0, L286&gt;0), "Parent", "Not Parent")</f>
        <v>Not Parent</v>
      </c>
      <c r="N286" t="s">
        <v>256</v>
      </c>
      <c r="O286" s="8">
        <v>41916</v>
      </c>
      <c r="P286" s="9">
        <f>O286-N286</f>
        <v>517</v>
      </c>
      <c r="Q286">
        <v>15</v>
      </c>
      <c r="R286" s="9">
        <f>P286-Q286</f>
        <v>502</v>
      </c>
      <c r="S286" s="8">
        <f>O286-R286</f>
        <v>41414</v>
      </c>
      <c r="T286">
        <v>840</v>
      </c>
      <c r="U286">
        <v>53</v>
      </c>
      <c r="V286">
        <v>804</v>
      </c>
      <c r="W286">
        <v>23</v>
      </c>
      <c r="X286">
        <v>71</v>
      </c>
      <c r="Y286">
        <v>17</v>
      </c>
      <c r="Z286">
        <v>1808</v>
      </c>
      <c r="AA286">
        <f>Z286/P286</f>
        <v>3.4970986460348161</v>
      </c>
      <c r="AB286" s="11" t="s">
        <v>232</v>
      </c>
      <c r="AC286" t="s">
        <v>59</v>
      </c>
      <c r="AD286">
        <v>1</v>
      </c>
      <c r="AE286" t="str">
        <f>IF(AD286&gt;3, "Prefers Discount", "Discount Indifferent")</f>
        <v>Discount Indifferent</v>
      </c>
      <c r="AF286">
        <v>8</v>
      </c>
      <c r="AG286">
        <v>5</v>
      </c>
      <c r="AH286">
        <v>4</v>
      </c>
      <c r="AI286" t="str">
        <f>INDEX($AF$1:$AH$1,MATCH(MAX(AF286:AH286),AF286:AH286,0))</f>
        <v>Store_Orders</v>
      </c>
      <c r="AJ286">
        <v>3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f>SUM(AK286:AO286)</f>
        <v>2</v>
      </c>
      <c r="AQ286" t="str">
        <f>INDEX($AK$1:$AO$1,MATCH(MAX(AK286:AO286),AK286:AO286,0))</f>
        <v>Converted_on_Camp1</v>
      </c>
      <c r="AR286">
        <v>1</v>
      </c>
      <c r="AS286" t="str">
        <f>IF(OR(AK286&gt;0, AL286&gt;0, AM286&gt;0, AN286&gt;0, AO286&gt;0), "Converted", "Not Converted")</f>
        <v>Converted</v>
      </c>
      <c r="AT286">
        <v>0</v>
      </c>
      <c r="AU286">
        <v>3</v>
      </c>
      <c r="AV286">
        <v>11</v>
      </c>
      <c r="AW286">
        <f>IF(Z286&gt;607, 4, 0)</f>
        <v>4</v>
      </c>
      <c r="AX286">
        <f>IF(AA286&gt;1.6588, 3, 0)</f>
        <v>3</v>
      </c>
      <c r="AY286">
        <f>IF(P286&gt;401, 2, 0)</f>
        <v>2</v>
      </c>
      <c r="AZ286">
        <f>IF(I286&gt;52915.77, 1, 0)</f>
        <v>1</v>
      </c>
      <c r="BA286">
        <f>SUM(AW286:AZ286)</f>
        <v>10</v>
      </c>
      <c r="BB286" t="str">
        <f>VLOOKUP(BA286,'Standard Deviations'!$L$1:$M$11,2,TRUE)</f>
        <v>Diamond</v>
      </c>
    </row>
    <row r="287" spans="1:54">
      <c r="A287">
        <v>8614</v>
      </c>
      <c r="B287">
        <v>1957</v>
      </c>
      <c r="C287">
        <f>2024-B287</f>
        <v>67</v>
      </c>
      <c r="D287" t="str">
        <f>VLOOKUP(B287,Reference!$A$1:$B$125, 2)</f>
        <v>Boomers</v>
      </c>
      <c r="E287" t="s">
        <v>54</v>
      </c>
      <c r="F287" t="str">
        <f>IF(E287="High School", "No College", "College")</f>
        <v>College</v>
      </c>
      <c r="G287" t="s">
        <v>89</v>
      </c>
      <c r="H287">
        <v>65486</v>
      </c>
      <c r="I287">
        <v>65486</v>
      </c>
      <c r="J287" s="4" t="s">
        <v>61</v>
      </c>
      <c r="K287">
        <v>0</v>
      </c>
      <c r="L287">
        <v>1</v>
      </c>
      <c r="M287" t="str">
        <f>IF(OR(K287&gt;0, L287&gt;0), "Parent", "Not Parent")</f>
        <v>Parent</v>
      </c>
      <c r="N287" t="s">
        <v>90</v>
      </c>
      <c r="O287" s="8">
        <v>41916</v>
      </c>
      <c r="P287" s="9">
        <f>O287-N287</f>
        <v>145</v>
      </c>
      <c r="Q287">
        <v>29</v>
      </c>
      <c r="R287" s="9">
        <f>P287-Q287</f>
        <v>116</v>
      </c>
      <c r="S287" s="8">
        <f>O287-R287</f>
        <v>41800</v>
      </c>
      <c r="T287">
        <v>245</v>
      </c>
      <c r="U287">
        <v>19</v>
      </c>
      <c r="V287">
        <v>125</v>
      </c>
      <c r="W287">
        <v>37</v>
      </c>
      <c r="X287">
        <v>67</v>
      </c>
      <c r="Y287">
        <v>14</v>
      </c>
      <c r="Z287">
        <v>507</v>
      </c>
      <c r="AA287">
        <f>Z287/P287</f>
        <v>3.4965517241379311</v>
      </c>
      <c r="AB287" s="11" t="s">
        <v>232</v>
      </c>
      <c r="AC287" t="s">
        <v>59</v>
      </c>
      <c r="AD287">
        <v>1</v>
      </c>
      <c r="AE287" t="str">
        <f>IF(AD287&gt;3, "Prefers Discount", "Discount Indifferent")</f>
        <v>Discount Indifferent</v>
      </c>
      <c r="AF287">
        <v>10</v>
      </c>
      <c r="AG287">
        <v>4</v>
      </c>
      <c r="AH287">
        <v>2</v>
      </c>
      <c r="AI287" t="str">
        <f>INDEX($AF$1:$AH$1,MATCH(MAX(AF287:AH287),AF287:AH287,0))</f>
        <v>Store_Orders</v>
      </c>
      <c r="AJ287">
        <v>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f>SUM(AK287:AO287)</f>
        <v>0</v>
      </c>
      <c r="AQ287" t="s">
        <v>67</v>
      </c>
      <c r="AR287">
        <v>0</v>
      </c>
      <c r="AS287" t="str">
        <f>IF(OR(AK287&gt;0, AL287&gt;0, AM287&gt;0, AN287&gt;0, AO287&gt;0), "Converted", "Not Converted")</f>
        <v>Not Converted</v>
      </c>
      <c r="AT287">
        <v>0</v>
      </c>
      <c r="AU287">
        <v>3</v>
      </c>
      <c r="AV287">
        <v>11</v>
      </c>
      <c r="AW287">
        <f>IF(Z287&gt;607, 4, 0)</f>
        <v>0</v>
      </c>
      <c r="AX287">
        <f>IF(AA287&gt;1.6588, 3, 0)</f>
        <v>3</v>
      </c>
      <c r="AY287">
        <f>IF(P287&gt;401, 2, 0)</f>
        <v>0</v>
      </c>
      <c r="AZ287">
        <f>IF(I287&gt;52915.77, 1, 0)</f>
        <v>1</v>
      </c>
      <c r="BA287">
        <f>SUM(AW287:AZ287)</f>
        <v>4</v>
      </c>
      <c r="BB287" t="str">
        <f>VLOOKUP(BA287,'Standard Deviations'!$L$1:$M$11,2,TRUE)</f>
        <v>Silver</v>
      </c>
    </row>
    <row r="288" spans="1:54">
      <c r="A288">
        <v>7500</v>
      </c>
      <c r="B288">
        <v>1967</v>
      </c>
      <c r="C288">
        <f>2024-B288</f>
        <v>57</v>
      </c>
      <c r="D288" t="str">
        <f>VLOOKUP(B288,Reference!$A$1:$B$125, 2)</f>
        <v>Gen X</v>
      </c>
      <c r="E288" t="s">
        <v>54</v>
      </c>
      <c r="F288" t="str">
        <f>IF(E288="High School", "No College", "College")</f>
        <v>College</v>
      </c>
      <c r="G288" t="s">
        <v>60</v>
      </c>
      <c r="H288">
        <v>79146</v>
      </c>
      <c r="I288">
        <v>79146</v>
      </c>
      <c r="J288" s="4" t="s">
        <v>56</v>
      </c>
      <c r="K288">
        <v>1</v>
      </c>
      <c r="L288">
        <v>1</v>
      </c>
      <c r="M288" t="str">
        <f>IF(OR(K288&gt;0, L288&gt;0), "Parent", "Not Parent")</f>
        <v>Parent</v>
      </c>
      <c r="N288" t="s">
        <v>80</v>
      </c>
      <c r="O288" s="8">
        <v>41916</v>
      </c>
      <c r="P288" s="9">
        <f>O288-N288</f>
        <v>163</v>
      </c>
      <c r="Q288">
        <v>33</v>
      </c>
      <c r="R288" s="9">
        <f>P288-Q288</f>
        <v>130</v>
      </c>
      <c r="S288" s="8">
        <f>O288-R288</f>
        <v>41786</v>
      </c>
      <c r="T288">
        <v>245</v>
      </c>
      <c r="U288">
        <v>16</v>
      </c>
      <c r="V288">
        <v>223</v>
      </c>
      <c r="W288">
        <v>21</v>
      </c>
      <c r="X288">
        <v>43</v>
      </c>
      <c r="Y288">
        <v>16</v>
      </c>
      <c r="Z288">
        <v>564</v>
      </c>
      <c r="AA288">
        <f>Z288/P288</f>
        <v>3.4601226993865031</v>
      </c>
      <c r="AB288" s="11" t="s">
        <v>232</v>
      </c>
      <c r="AC288" t="s">
        <v>59</v>
      </c>
      <c r="AD288">
        <v>2</v>
      </c>
      <c r="AE288" t="str">
        <f>IF(AD288&gt;3, "Prefers Discount", "Discount Indifferent")</f>
        <v>Discount Indifferent</v>
      </c>
      <c r="AF288">
        <v>8</v>
      </c>
      <c r="AG288">
        <v>8</v>
      </c>
      <c r="AH288">
        <v>1</v>
      </c>
      <c r="AI288" t="str">
        <f>INDEX($AF$1:$AH$1,MATCH(MAX(AF288:AH288),AF288:AH288,0))</f>
        <v>Store_Orders</v>
      </c>
      <c r="AJ288">
        <v>6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f>SUM(AK288:AO288)</f>
        <v>0</v>
      </c>
      <c r="AQ288" t="s">
        <v>67</v>
      </c>
      <c r="AR288">
        <v>0</v>
      </c>
      <c r="AS288" t="str">
        <f>IF(OR(AK288&gt;0, AL288&gt;0, AM288&gt;0, AN288&gt;0, AO288&gt;0), "Converted", "Not Converted")</f>
        <v>Not Converted</v>
      </c>
      <c r="AT288">
        <v>0</v>
      </c>
      <c r="AU288">
        <v>3</v>
      </c>
      <c r="AV288">
        <v>11</v>
      </c>
      <c r="AW288">
        <f>IF(Z288&gt;607, 4, 0)</f>
        <v>0</v>
      </c>
      <c r="AX288">
        <f>IF(AA288&gt;1.6588, 3, 0)</f>
        <v>3</v>
      </c>
      <c r="AY288">
        <f>IF(P288&gt;401, 2, 0)</f>
        <v>0</v>
      </c>
      <c r="AZ288">
        <f>IF(I288&gt;52915.77, 1, 0)</f>
        <v>1</v>
      </c>
      <c r="BA288">
        <f>SUM(AW288:AZ288)</f>
        <v>4</v>
      </c>
      <c r="BB288" t="str">
        <f>VLOOKUP(BA288,'Standard Deviations'!$L$1:$M$11,2,TRUE)</f>
        <v>Silver</v>
      </c>
    </row>
    <row r="289" spans="1:54">
      <c r="A289">
        <v>6887</v>
      </c>
      <c r="B289">
        <v>1967</v>
      </c>
      <c r="C289">
        <f>2024-B289</f>
        <v>57</v>
      </c>
      <c r="D289" t="str">
        <f>VLOOKUP(B289,Reference!$A$1:$B$125, 2)</f>
        <v>Gen X</v>
      </c>
      <c r="E289" t="s">
        <v>54</v>
      </c>
      <c r="F289" t="str">
        <f>IF(E289="High School", "No College", "College")</f>
        <v>College</v>
      </c>
      <c r="G289" t="s">
        <v>60</v>
      </c>
      <c r="H289">
        <v>79146</v>
      </c>
      <c r="I289">
        <v>79146</v>
      </c>
      <c r="J289" s="4" t="s">
        <v>56</v>
      </c>
      <c r="K289">
        <v>1</v>
      </c>
      <c r="L289">
        <v>1</v>
      </c>
      <c r="M289" t="str">
        <f>IF(OR(K289&gt;0, L289&gt;0), "Parent", "Not Parent")</f>
        <v>Parent</v>
      </c>
      <c r="N289" t="s">
        <v>80</v>
      </c>
      <c r="O289" s="8">
        <v>41916</v>
      </c>
      <c r="P289" s="9">
        <f>O289-N289</f>
        <v>163</v>
      </c>
      <c r="Q289">
        <v>33</v>
      </c>
      <c r="R289" s="9">
        <f>P289-Q289</f>
        <v>130</v>
      </c>
      <c r="S289" s="8">
        <f>O289-R289</f>
        <v>41786</v>
      </c>
      <c r="T289">
        <v>245</v>
      </c>
      <c r="U289">
        <v>16</v>
      </c>
      <c r="V289">
        <v>223</v>
      </c>
      <c r="W289">
        <v>21</v>
      </c>
      <c r="X289">
        <v>43</v>
      </c>
      <c r="Y289">
        <v>16</v>
      </c>
      <c r="Z289">
        <v>564</v>
      </c>
      <c r="AA289">
        <f>Z289/P289</f>
        <v>3.4601226993865031</v>
      </c>
      <c r="AB289" s="11" t="s">
        <v>232</v>
      </c>
      <c r="AC289" t="s">
        <v>59</v>
      </c>
      <c r="AD289">
        <v>2</v>
      </c>
      <c r="AE289" t="str">
        <f>IF(AD289&gt;3, "Prefers Discount", "Discount Indifferent")</f>
        <v>Discount Indifferent</v>
      </c>
      <c r="AF289">
        <v>8</v>
      </c>
      <c r="AG289">
        <v>8</v>
      </c>
      <c r="AH289">
        <v>1</v>
      </c>
      <c r="AI289" t="str">
        <f>INDEX($AF$1:$AH$1,MATCH(MAX(AF289:AH289),AF289:AH289,0))</f>
        <v>Store_Orders</v>
      </c>
      <c r="AJ289">
        <v>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f>SUM(AK289:AO289)</f>
        <v>0</v>
      </c>
      <c r="AQ289" t="s">
        <v>67</v>
      </c>
      <c r="AR289">
        <v>0</v>
      </c>
      <c r="AS289" t="str">
        <f>IF(OR(AK289&gt;0, AL289&gt;0, AM289&gt;0, AN289&gt;0, AO289&gt;0), "Converted", "Not Converted")</f>
        <v>Not Converted</v>
      </c>
      <c r="AT289">
        <v>0</v>
      </c>
      <c r="AU289">
        <v>3</v>
      </c>
      <c r="AV289">
        <v>11</v>
      </c>
      <c r="AW289">
        <f>IF(Z289&gt;607, 4, 0)</f>
        <v>0</v>
      </c>
      <c r="AX289">
        <f>IF(AA289&gt;1.6588, 3, 0)</f>
        <v>3</v>
      </c>
      <c r="AY289">
        <f>IF(P289&gt;401, 2, 0)</f>
        <v>0</v>
      </c>
      <c r="AZ289">
        <f>IF(I289&gt;52915.77, 1, 0)</f>
        <v>1</v>
      </c>
      <c r="BA289">
        <f>SUM(AW289:AZ289)</f>
        <v>4</v>
      </c>
      <c r="BB289" t="str">
        <f>VLOOKUP(BA289,'Standard Deviations'!$L$1:$M$11,2,TRUE)</f>
        <v>Silver</v>
      </c>
    </row>
    <row r="290" spans="1:54">
      <c r="A290">
        <v>832</v>
      </c>
      <c r="B290">
        <v>1966</v>
      </c>
      <c r="C290">
        <f>2024-B290</f>
        <v>58</v>
      </c>
      <c r="D290" t="str">
        <f>VLOOKUP(B290,Reference!$A$1:$B$125, 2)</f>
        <v>Gen X</v>
      </c>
      <c r="E290" t="s">
        <v>68</v>
      </c>
      <c r="F290" t="str">
        <f>IF(E290="High School", "No College", "College")</f>
        <v>College</v>
      </c>
      <c r="G290" t="s">
        <v>65</v>
      </c>
      <c r="H290">
        <v>65814</v>
      </c>
      <c r="I290">
        <v>65814</v>
      </c>
      <c r="J290" s="4" t="s">
        <v>61</v>
      </c>
      <c r="K290">
        <v>0</v>
      </c>
      <c r="L290">
        <v>1</v>
      </c>
      <c r="M290" t="str">
        <f>IF(OR(K290&gt;0, L290&gt;0), "Parent", "Not Parent")</f>
        <v>Parent</v>
      </c>
      <c r="N290" t="s">
        <v>257</v>
      </c>
      <c r="O290" s="8">
        <v>41916</v>
      </c>
      <c r="P290" s="9">
        <f>O290-N290</f>
        <v>216</v>
      </c>
      <c r="Q290">
        <v>90</v>
      </c>
      <c r="R290" s="9">
        <f>P290-Q290</f>
        <v>126</v>
      </c>
      <c r="S290" s="8">
        <f>O290-R290</f>
        <v>41790</v>
      </c>
      <c r="T290">
        <v>561</v>
      </c>
      <c r="U290">
        <v>14</v>
      </c>
      <c r="V290">
        <v>113</v>
      </c>
      <c r="W290">
        <v>10</v>
      </c>
      <c r="X290">
        <v>14</v>
      </c>
      <c r="Y290">
        <v>35</v>
      </c>
      <c r="Z290">
        <v>747</v>
      </c>
      <c r="AA290">
        <f>Z290/P290</f>
        <v>3.4583333333333335</v>
      </c>
      <c r="AB290" s="14" t="s">
        <v>232</v>
      </c>
      <c r="AC290" s="13" t="s">
        <v>63</v>
      </c>
      <c r="AD290">
        <v>3</v>
      </c>
      <c r="AE290" t="str">
        <f>IF(AD290&gt;3, "Prefers Discount", "Discount Indifferent")</f>
        <v>Discount Indifferent</v>
      </c>
      <c r="AF290">
        <v>10</v>
      </c>
      <c r="AG290">
        <v>8</v>
      </c>
      <c r="AH290">
        <v>2</v>
      </c>
      <c r="AI290" t="str">
        <f>INDEX($AF$1:$AH$1,MATCH(MAX(AF290:AH290),AF290:AH290,0))</f>
        <v>Store_Orders</v>
      </c>
      <c r="AJ290">
        <v>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f>SUM(AK290:AO290)</f>
        <v>0</v>
      </c>
      <c r="AQ290" t="s">
        <v>67</v>
      </c>
      <c r="AR290">
        <v>0</v>
      </c>
      <c r="AS290" t="str">
        <f>IF(OR(AK290&gt;0, AL290&gt;0, AM290&gt;0, AN290&gt;0, AO290&gt;0), "Converted", "Not Converted")</f>
        <v>Not Converted</v>
      </c>
      <c r="AT290">
        <v>0</v>
      </c>
      <c r="AU290">
        <v>3</v>
      </c>
      <c r="AV290">
        <v>11</v>
      </c>
      <c r="AW290">
        <f>IF(Z290&gt;607, 4, 0)</f>
        <v>4</v>
      </c>
      <c r="AX290">
        <f>IF(AA290&gt;1.6588, 3, 0)</f>
        <v>3</v>
      </c>
      <c r="AY290">
        <f>IF(P290&gt;401, 2, 0)</f>
        <v>0</v>
      </c>
      <c r="AZ290">
        <f>IF(I290&gt;52915.77, 1, 0)</f>
        <v>1</v>
      </c>
      <c r="BA290">
        <f>SUM(AW290:AZ290)</f>
        <v>8</v>
      </c>
      <c r="BB290" t="str">
        <f>VLOOKUP(BA290,'Standard Deviations'!$L$1:$M$11,2,TRUE)</f>
        <v>Platinum</v>
      </c>
    </row>
    <row r="291" spans="1:54">
      <c r="A291">
        <v>6072</v>
      </c>
      <c r="B291">
        <v>1970</v>
      </c>
      <c r="C291">
        <f>2024-B291</f>
        <v>54</v>
      </c>
      <c r="D291" t="str">
        <f>VLOOKUP(B291,Reference!$A$1:$B$125, 2)</f>
        <v>Gen X</v>
      </c>
      <c r="E291" t="s">
        <v>64</v>
      </c>
      <c r="F291" t="str">
        <f>IF(E291="High School", "No College", "College")</f>
        <v>College</v>
      </c>
      <c r="G291" t="s">
        <v>60</v>
      </c>
      <c r="H291">
        <v>75345</v>
      </c>
      <c r="I291">
        <v>75345</v>
      </c>
      <c r="J291" s="4" t="s">
        <v>56</v>
      </c>
      <c r="K291">
        <v>0</v>
      </c>
      <c r="L291">
        <v>0</v>
      </c>
      <c r="M291" t="str">
        <f>IF(OR(K291&gt;0, L291&gt;0), "Parent", "Not Parent")</f>
        <v>Not Parent</v>
      </c>
      <c r="N291" t="s">
        <v>258</v>
      </c>
      <c r="O291" s="8">
        <v>41916</v>
      </c>
      <c r="P291" s="9">
        <f>O291-N291</f>
        <v>609</v>
      </c>
      <c r="Q291">
        <v>16</v>
      </c>
      <c r="R291" s="9">
        <f>P291-Q291</f>
        <v>593</v>
      </c>
      <c r="S291" s="8">
        <f>O291-R291</f>
        <v>41323</v>
      </c>
      <c r="T291">
        <v>918</v>
      </c>
      <c r="U291">
        <v>57</v>
      </c>
      <c r="V291">
        <v>842</v>
      </c>
      <c r="W291">
        <v>99</v>
      </c>
      <c r="X291">
        <v>38</v>
      </c>
      <c r="Y291">
        <v>133</v>
      </c>
      <c r="Z291">
        <v>2087</v>
      </c>
      <c r="AA291">
        <f>Z291/P291</f>
        <v>3.4269293924466337</v>
      </c>
      <c r="AB291" s="11" t="s">
        <v>232</v>
      </c>
      <c r="AC291" t="s">
        <v>59</v>
      </c>
      <c r="AD291">
        <v>1</v>
      </c>
      <c r="AE291" t="str">
        <f>IF(AD291&gt;3, "Prefers Discount", "Discount Indifferent")</f>
        <v>Discount Indifferent</v>
      </c>
      <c r="AF291">
        <v>6</v>
      </c>
      <c r="AG291">
        <v>5</v>
      </c>
      <c r="AH291">
        <v>8</v>
      </c>
      <c r="AI291" t="str">
        <f>INDEX($AF$1:$AH$1,MATCH(MAX(AF291:AH291),AF291:AH291,0))</f>
        <v>Catalog_Orders</v>
      </c>
      <c r="AJ291">
        <v>3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f>SUM(AK291:AO291)</f>
        <v>1</v>
      </c>
      <c r="AQ291" t="str">
        <f>INDEX($AK$1:$AO$1,MATCH(MAX(AK291:AO291),AK291:AO291,0))</f>
        <v>Converted_on_Camp1</v>
      </c>
      <c r="AR291">
        <v>1</v>
      </c>
      <c r="AS291" t="str">
        <f>IF(OR(AK291&gt;0, AL291&gt;0, AM291&gt;0, AN291&gt;0, AO291&gt;0), "Converted", "Not Converted")</f>
        <v>Converted</v>
      </c>
      <c r="AT291">
        <v>0</v>
      </c>
      <c r="AU291">
        <v>3</v>
      </c>
      <c r="AV291">
        <v>11</v>
      </c>
      <c r="AW291">
        <f>IF(Z291&gt;607, 4, 0)</f>
        <v>4</v>
      </c>
      <c r="AX291">
        <f>IF(AA291&gt;1.6588, 3, 0)</f>
        <v>3</v>
      </c>
      <c r="AY291">
        <f>IF(P291&gt;401, 2, 0)</f>
        <v>2</v>
      </c>
      <c r="AZ291">
        <f>IF(I291&gt;52915.77, 1, 0)</f>
        <v>1</v>
      </c>
      <c r="BA291">
        <f>SUM(AW291:AZ291)</f>
        <v>10</v>
      </c>
      <c r="BB291" t="str">
        <f>VLOOKUP(BA291,'Standard Deviations'!$L$1:$M$11,2,TRUE)</f>
        <v>Diamond</v>
      </c>
    </row>
    <row r="292" spans="1:54">
      <c r="A292">
        <v>11088</v>
      </c>
      <c r="B292">
        <v>1971</v>
      </c>
      <c r="C292">
        <f>2024-B292</f>
        <v>53</v>
      </c>
      <c r="D292" t="str">
        <f>VLOOKUP(B292,Reference!$A$1:$B$125, 2)</f>
        <v>Gen X</v>
      </c>
      <c r="E292" t="s">
        <v>68</v>
      </c>
      <c r="F292" t="str">
        <f>IF(E292="High School", "No College", "College")</f>
        <v>College</v>
      </c>
      <c r="G292" t="s">
        <v>65</v>
      </c>
      <c r="H292">
        <v>78642</v>
      </c>
      <c r="I292">
        <v>78642</v>
      </c>
      <c r="J292" s="4" t="s">
        <v>56</v>
      </c>
      <c r="K292">
        <v>0</v>
      </c>
      <c r="L292">
        <v>1</v>
      </c>
      <c r="M292" t="str">
        <f>IF(OR(K292&gt;0, L292&gt;0), "Parent", "Not Parent")</f>
        <v>Parent</v>
      </c>
      <c r="N292" t="s">
        <v>243</v>
      </c>
      <c r="O292" s="8">
        <v>41916</v>
      </c>
      <c r="P292" s="9">
        <f>O292-N292</f>
        <v>531</v>
      </c>
      <c r="Q292">
        <v>83</v>
      </c>
      <c r="R292" s="9">
        <f>P292-Q292</f>
        <v>448</v>
      </c>
      <c r="S292" s="8">
        <f>O292-R292</f>
        <v>41468</v>
      </c>
      <c r="T292">
        <v>1396</v>
      </c>
      <c r="U292">
        <v>0</v>
      </c>
      <c r="V292">
        <v>322</v>
      </c>
      <c r="W292">
        <v>46</v>
      </c>
      <c r="X292">
        <v>35</v>
      </c>
      <c r="Y292">
        <v>17</v>
      </c>
      <c r="Z292">
        <v>1816</v>
      </c>
      <c r="AA292">
        <f>Z292/P292</f>
        <v>3.4199623352165727</v>
      </c>
      <c r="AB292" s="14" t="s">
        <v>232</v>
      </c>
      <c r="AC292" s="13" t="s">
        <v>63</v>
      </c>
      <c r="AD292">
        <v>1</v>
      </c>
      <c r="AE292" t="str">
        <f>IF(AD292&gt;3, "Prefers Discount", "Discount Indifferent")</f>
        <v>Discount Indifferent</v>
      </c>
      <c r="AF292">
        <v>4</v>
      </c>
      <c r="AG292">
        <v>4</v>
      </c>
      <c r="AH292">
        <v>9</v>
      </c>
      <c r="AI292" t="str">
        <f>INDEX($AF$1:$AH$1,MATCH(MAX(AF292:AH292),AF292:AH292,0))</f>
        <v>Catalog_Orders</v>
      </c>
      <c r="AJ292">
        <v>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f>SUM(AK292:AO292)</f>
        <v>0</v>
      </c>
      <c r="AQ292" t="s">
        <v>67</v>
      </c>
      <c r="AR292">
        <v>0</v>
      </c>
      <c r="AS292" t="str">
        <f>IF(OR(AK292&gt;0, AL292&gt;0, AM292&gt;0, AN292&gt;0, AO292&gt;0), "Converted", "Not Converted")</f>
        <v>Not Converted</v>
      </c>
      <c r="AT292">
        <v>0</v>
      </c>
      <c r="AU292">
        <v>3</v>
      </c>
      <c r="AV292">
        <v>11</v>
      </c>
      <c r="AW292">
        <f>IF(Z292&gt;607, 4, 0)</f>
        <v>4</v>
      </c>
      <c r="AX292">
        <f>IF(AA292&gt;1.6588, 3, 0)</f>
        <v>3</v>
      </c>
      <c r="AY292">
        <f>IF(P292&gt;401, 2, 0)</f>
        <v>2</v>
      </c>
      <c r="AZ292">
        <f>IF(I292&gt;52915.77, 1, 0)</f>
        <v>1</v>
      </c>
      <c r="BA292">
        <f>SUM(AW292:AZ292)</f>
        <v>10</v>
      </c>
      <c r="BB292" t="str">
        <f>VLOOKUP(BA292,'Standard Deviations'!$L$1:$M$11,2,TRUE)</f>
        <v>Diamond</v>
      </c>
    </row>
    <row r="293" spans="1:54">
      <c r="A293">
        <v>11176</v>
      </c>
      <c r="B293">
        <v>1970</v>
      </c>
      <c r="C293">
        <f>2024-B293</f>
        <v>54</v>
      </c>
      <c r="D293" t="str">
        <f>VLOOKUP(B293,Reference!$A$1:$B$125, 2)</f>
        <v>Gen X</v>
      </c>
      <c r="E293" t="s">
        <v>68</v>
      </c>
      <c r="F293" t="str">
        <f>IF(E293="High School", "No College", "College")</f>
        <v>College</v>
      </c>
      <c r="G293" t="s">
        <v>65</v>
      </c>
      <c r="H293">
        <v>65968</v>
      </c>
      <c r="I293">
        <v>65968</v>
      </c>
      <c r="J293" s="4" t="s">
        <v>61</v>
      </c>
      <c r="K293">
        <v>0</v>
      </c>
      <c r="L293">
        <v>1</v>
      </c>
      <c r="M293" t="str">
        <f>IF(OR(K293&gt;0, L293&gt;0), "Parent", "Not Parent")</f>
        <v>Parent</v>
      </c>
      <c r="N293" t="s">
        <v>90</v>
      </c>
      <c r="O293" s="8">
        <v>41916</v>
      </c>
      <c r="P293" s="9">
        <f>O293-N293</f>
        <v>145</v>
      </c>
      <c r="Q293">
        <v>12</v>
      </c>
      <c r="R293" s="9">
        <f>P293-Q293</f>
        <v>133</v>
      </c>
      <c r="S293" s="8">
        <f>O293-R293</f>
        <v>41783</v>
      </c>
      <c r="T293">
        <v>376</v>
      </c>
      <c r="U293">
        <v>9</v>
      </c>
      <c r="V293">
        <v>83</v>
      </c>
      <c r="W293">
        <v>19</v>
      </c>
      <c r="X293">
        <v>4</v>
      </c>
      <c r="Y293">
        <v>4</v>
      </c>
      <c r="Z293">
        <v>495</v>
      </c>
      <c r="AA293">
        <f>Z293/P293</f>
        <v>3.4137931034482758</v>
      </c>
      <c r="AB293" s="11" t="s">
        <v>232</v>
      </c>
      <c r="AC293" t="s">
        <v>59</v>
      </c>
      <c r="AD293">
        <v>2</v>
      </c>
      <c r="AE293" t="str">
        <f>IF(AD293&gt;3, "Prefers Discount", "Discount Indifferent")</f>
        <v>Discount Indifferent</v>
      </c>
      <c r="AF293">
        <v>7</v>
      </c>
      <c r="AG293">
        <v>5</v>
      </c>
      <c r="AH293">
        <v>4</v>
      </c>
      <c r="AI293" t="str">
        <f>INDEX($AF$1:$AH$1,MATCH(MAX(AF293:AH293),AF293:AH293,0))</f>
        <v>Store_Orders</v>
      </c>
      <c r="AJ293">
        <v>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f>SUM(AK293:AO293)</f>
        <v>0</v>
      </c>
      <c r="AQ293" t="s">
        <v>67</v>
      </c>
      <c r="AR293">
        <v>0</v>
      </c>
      <c r="AS293" t="str">
        <f>IF(OR(AK293&gt;0, AL293&gt;0, AM293&gt;0, AN293&gt;0, AO293&gt;0), "Converted", "Not Converted")</f>
        <v>Not Converted</v>
      </c>
      <c r="AT293">
        <v>0</v>
      </c>
      <c r="AU293">
        <v>3</v>
      </c>
      <c r="AV293">
        <v>11</v>
      </c>
      <c r="AW293">
        <f>IF(Z293&gt;607, 4, 0)</f>
        <v>0</v>
      </c>
      <c r="AX293">
        <f>IF(AA293&gt;1.6588, 3, 0)</f>
        <v>3</v>
      </c>
      <c r="AY293">
        <f>IF(P293&gt;401, 2, 0)</f>
        <v>0</v>
      </c>
      <c r="AZ293">
        <f>IF(I293&gt;52915.77, 1, 0)</f>
        <v>1</v>
      </c>
      <c r="BA293">
        <f>SUM(AW293:AZ293)</f>
        <v>4</v>
      </c>
      <c r="BB293" t="str">
        <f>VLOOKUP(BA293,'Standard Deviations'!$L$1:$M$11,2,TRUE)</f>
        <v>Silver</v>
      </c>
    </row>
    <row r="294" spans="1:54">
      <c r="A294">
        <v>6694</v>
      </c>
      <c r="B294">
        <v>1964</v>
      </c>
      <c r="C294">
        <f>2024-B294</f>
        <v>60</v>
      </c>
      <c r="D294" t="str">
        <f>VLOOKUP(B294,Reference!$A$1:$B$125, 2)</f>
        <v>Boomers</v>
      </c>
      <c r="E294" t="s">
        <v>54</v>
      </c>
      <c r="F294" t="str">
        <f>IF(E294="High School", "No College", "College")</f>
        <v>College</v>
      </c>
      <c r="G294" t="s">
        <v>55</v>
      </c>
      <c r="H294">
        <v>75236</v>
      </c>
      <c r="I294">
        <v>75236</v>
      </c>
      <c r="J294" s="4" t="s">
        <v>56</v>
      </c>
      <c r="K294">
        <v>0</v>
      </c>
      <c r="L294">
        <v>1</v>
      </c>
      <c r="M294" t="str">
        <f>IF(OR(K294&gt;0, L294&gt;0), "Parent", "Not Parent")</f>
        <v>Parent</v>
      </c>
      <c r="N294" t="s">
        <v>145</v>
      </c>
      <c r="O294" s="8">
        <v>41916</v>
      </c>
      <c r="P294" s="9">
        <f>O294-N294</f>
        <v>313</v>
      </c>
      <c r="Q294">
        <v>27</v>
      </c>
      <c r="R294" s="9">
        <f>P294-Q294</f>
        <v>286</v>
      </c>
      <c r="S294" s="8">
        <f>O294-R294</f>
        <v>41630</v>
      </c>
      <c r="T294">
        <v>438</v>
      </c>
      <c r="U294">
        <v>66</v>
      </c>
      <c r="V294">
        <v>400</v>
      </c>
      <c r="W294">
        <v>12</v>
      </c>
      <c r="X294">
        <v>38</v>
      </c>
      <c r="Y294">
        <v>114</v>
      </c>
      <c r="Z294">
        <v>1068</v>
      </c>
      <c r="AA294">
        <f>Z294/P294</f>
        <v>3.4121405750798721</v>
      </c>
      <c r="AB294" s="11" t="s">
        <v>232</v>
      </c>
      <c r="AC294" t="s">
        <v>59</v>
      </c>
      <c r="AD294">
        <v>1</v>
      </c>
      <c r="AE294" t="str">
        <f>IF(AD294&gt;3, "Prefers Discount", "Discount Indifferent")</f>
        <v>Discount Indifferent</v>
      </c>
      <c r="AF294">
        <v>13</v>
      </c>
      <c r="AG294">
        <v>8</v>
      </c>
      <c r="AH294">
        <v>3</v>
      </c>
      <c r="AI294" t="str">
        <f>INDEX($AF$1:$AH$1,MATCH(MAX(AF294:AH294),AF294:AH294,0))</f>
        <v>Store_Orders</v>
      </c>
      <c r="AJ294">
        <v>4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f>SUM(AK294:AO294)</f>
        <v>0</v>
      </c>
      <c r="AQ294" t="s">
        <v>67</v>
      </c>
      <c r="AR294">
        <v>0</v>
      </c>
      <c r="AS294" t="str">
        <f>IF(OR(AK294&gt;0, AL294&gt;0, AM294&gt;0, AN294&gt;0, AO294&gt;0), "Converted", "Not Converted")</f>
        <v>Not Converted</v>
      </c>
      <c r="AT294">
        <v>0</v>
      </c>
      <c r="AU294">
        <v>3</v>
      </c>
      <c r="AV294">
        <v>11</v>
      </c>
      <c r="AW294">
        <f>IF(Z294&gt;607, 4, 0)</f>
        <v>4</v>
      </c>
      <c r="AX294">
        <f>IF(AA294&gt;1.6588, 3, 0)</f>
        <v>3</v>
      </c>
      <c r="AY294">
        <f>IF(P294&gt;401, 2, 0)</f>
        <v>0</v>
      </c>
      <c r="AZ294">
        <f>IF(I294&gt;52915.77, 1, 0)</f>
        <v>1</v>
      </c>
      <c r="BA294">
        <f>SUM(AW294:AZ294)</f>
        <v>8</v>
      </c>
      <c r="BB294" t="str">
        <f>VLOOKUP(BA294,'Standard Deviations'!$L$1:$M$11,2,TRUE)</f>
        <v>Platinum</v>
      </c>
    </row>
    <row r="295" spans="1:54">
      <c r="A295">
        <v>2125</v>
      </c>
      <c r="B295">
        <v>1959</v>
      </c>
      <c r="C295">
        <f>2024-B295</f>
        <v>65</v>
      </c>
      <c r="D295" t="str">
        <f>VLOOKUP(B295,Reference!$A$1:$B$125, 2)</f>
        <v>Boomers</v>
      </c>
      <c r="E295" t="s">
        <v>54</v>
      </c>
      <c r="F295" t="str">
        <f>IF(E295="High School", "No College", "College")</f>
        <v>College</v>
      </c>
      <c r="G295" t="s">
        <v>71</v>
      </c>
      <c r="H295">
        <v>63033</v>
      </c>
      <c r="I295">
        <v>63033</v>
      </c>
      <c r="J295" s="4" t="s">
        <v>61</v>
      </c>
      <c r="K295">
        <v>0</v>
      </c>
      <c r="L295">
        <v>0</v>
      </c>
      <c r="M295" t="str">
        <f>IF(OR(K295&gt;0, L295&gt;0), "Parent", "Not Parent")</f>
        <v>Not Parent</v>
      </c>
      <c r="N295" t="s">
        <v>172</v>
      </c>
      <c r="O295" s="8">
        <v>41916</v>
      </c>
      <c r="P295" s="9">
        <f>O295-N295</f>
        <v>323</v>
      </c>
      <c r="Q295">
        <v>82</v>
      </c>
      <c r="R295" s="9">
        <f>P295-Q295</f>
        <v>241</v>
      </c>
      <c r="S295" s="8">
        <f>O295-R295</f>
        <v>41675</v>
      </c>
      <c r="T295">
        <v>194</v>
      </c>
      <c r="U295">
        <v>61</v>
      </c>
      <c r="V295">
        <v>480</v>
      </c>
      <c r="W295">
        <v>225</v>
      </c>
      <c r="X295">
        <v>112</v>
      </c>
      <c r="Y295">
        <v>30</v>
      </c>
      <c r="Z295">
        <v>1102</v>
      </c>
      <c r="AA295">
        <f>Z295/P295</f>
        <v>3.4117647058823528</v>
      </c>
      <c r="AB295" s="14" t="s">
        <v>232</v>
      </c>
      <c r="AC295" s="13" t="s">
        <v>63</v>
      </c>
      <c r="AD295">
        <v>1</v>
      </c>
      <c r="AE295" t="str">
        <f>IF(AD295&gt;3, "Prefers Discount", "Discount Indifferent")</f>
        <v>Discount Indifferent</v>
      </c>
      <c r="AF295">
        <v>8</v>
      </c>
      <c r="AG295">
        <v>3</v>
      </c>
      <c r="AH295">
        <v>4</v>
      </c>
      <c r="AI295" t="str">
        <f>INDEX($AF$1:$AH$1,MATCH(MAX(AF295:AH295),AF295:AH295,0))</f>
        <v>Store_Orders</v>
      </c>
      <c r="AJ295">
        <v>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f>SUM(AK295:AO295)</f>
        <v>0</v>
      </c>
      <c r="AQ295" t="s">
        <v>67</v>
      </c>
      <c r="AR295">
        <v>0</v>
      </c>
      <c r="AS295" t="str">
        <f>IF(OR(AK295&gt;0, AL295&gt;0, AM295&gt;0, AN295&gt;0, AO295&gt;0), "Converted", "Not Converted")</f>
        <v>Not Converted</v>
      </c>
      <c r="AT295">
        <v>0</v>
      </c>
      <c r="AU295">
        <v>3</v>
      </c>
      <c r="AV295">
        <v>11</v>
      </c>
      <c r="AW295">
        <f>IF(Z295&gt;607, 4, 0)</f>
        <v>4</v>
      </c>
      <c r="AX295">
        <f>IF(AA295&gt;1.6588, 3, 0)</f>
        <v>3</v>
      </c>
      <c r="AY295">
        <f>IF(P295&gt;401, 2, 0)</f>
        <v>0</v>
      </c>
      <c r="AZ295">
        <f>IF(I295&gt;52915.77, 1, 0)</f>
        <v>1</v>
      </c>
      <c r="BA295">
        <f>SUM(AW295:AZ295)</f>
        <v>8</v>
      </c>
      <c r="BB295" t="str">
        <f>VLOOKUP(BA295,'Standard Deviations'!$L$1:$M$11,2,TRUE)</f>
        <v>Platinum</v>
      </c>
    </row>
    <row r="296" spans="1:54">
      <c r="A296">
        <v>5718</v>
      </c>
      <c r="B296">
        <v>1950</v>
      </c>
      <c r="C296">
        <f>2024-B296</f>
        <v>74</v>
      </c>
      <c r="D296" t="str">
        <f>VLOOKUP(B296,Reference!$A$1:$B$125, 2)</f>
        <v>Boomers</v>
      </c>
      <c r="E296" t="s">
        <v>54</v>
      </c>
      <c r="F296" t="str">
        <f>IF(E296="High School", "No College", "College")</f>
        <v>College</v>
      </c>
      <c r="G296" t="s">
        <v>55</v>
      </c>
      <c r="H296">
        <v>80763</v>
      </c>
      <c r="I296">
        <v>80763</v>
      </c>
      <c r="J296" s="4" t="s">
        <v>56</v>
      </c>
      <c r="K296">
        <v>0</v>
      </c>
      <c r="L296">
        <v>0</v>
      </c>
      <c r="M296" t="str">
        <f>IF(OR(K296&gt;0, L296&gt;0), "Parent", "Not Parent")</f>
        <v>Not Parent</v>
      </c>
      <c r="N296" t="s">
        <v>259</v>
      </c>
      <c r="O296" s="8">
        <v>41916</v>
      </c>
      <c r="P296" s="9">
        <f>O296-N296</f>
        <v>415</v>
      </c>
      <c r="Q296">
        <v>17</v>
      </c>
      <c r="R296" s="9">
        <f>P296-Q296</f>
        <v>398</v>
      </c>
      <c r="S296" s="8">
        <f>O296-R296</f>
        <v>41518</v>
      </c>
      <c r="T296">
        <v>674</v>
      </c>
      <c r="U296">
        <v>168</v>
      </c>
      <c r="V296">
        <v>108</v>
      </c>
      <c r="W296">
        <v>192</v>
      </c>
      <c r="X296">
        <v>42</v>
      </c>
      <c r="Y296">
        <v>231</v>
      </c>
      <c r="Z296">
        <v>1415</v>
      </c>
      <c r="AA296">
        <f>Z296/P296</f>
        <v>3.4096385542168677</v>
      </c>
      <c r="AB296" s="11" t="s">
        <v>232</v>
      </c>
      <c r="AC296" t="s">
        <v>59</v>
      </c>
      <c r="AD296">
        <v>1</v>
      </c>
      <c r="AE296" t="str">
        <f>IF(AD296&gt;3, "Prefers Discount", "Discount Indifferent")</f>
        <v>Discount Indifferent</v>
      </c>
      <c r="AF296">
        <v>6</v>
      </c>
      <c r="AG296">
        <v>5</v>
      </c>
      <c r="AH296">
        <v>11</v>
      </c>
      <c r="AI296" t="str">
        <f>INDEX($AF$1:$AH$1,MATCH(MAX(AF296:AH296),AF296:AH296,0))</f>
        <v>Catalog_Orders</v>
      </c>
      <c r="AJ296">
        <v>3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f>SUM(AK296:AO296)</f>
        <v>2</v>
      </c>
      <c r="AQ296" t="str">
        <f>INDEX($AK$1:$AO$1,MATCH(MAX(AK296:AO296),AK296:AO296,0))</f>
        <v>Converted_on_Camp1</v>
      </c>
      <c r="AR296">
        <v>1</v>
      </c>
      <c r="AS296" t="str">
        <f>IF(OR(AK296&gt;0, AL296&gt;0, AM296&gt;0, AN296&gt;0, AO296&gt;0), "Converted", "Not Converted")</f>
        <v>Converted</v>
      </c>
      <c r="AT296">
        <v>0</v>
      </c>
      <c r="AU296">
        <v>3</v>
      </c>
      <c r="AV296">
        <v>11</v>
      </c>
      <c r="AW296">
        <f>IF(Z296&gt;607, 4, 0)</f>
        <v>4</v>
      </c>
      <c r="AX296">
        <f>IF(AA296&gt;1.6588, 3, 0)</f>
        <v>3</v>
      </c>
      <c r="AY296">
        <f>IF(P296&gt;401, 2, 0)</f>
        <v>2</v>
      </c>
      <c r="AZ296">
        <f>IF(I296&gt;52915.77, 1, 0)</f>
        <v>1</v>
      </c>
      <c r="BA296">
        <f>SUM(AW296:AZ296)</f>
        <v>10</v>
      </c>
      <c r="BB296" t="str">
        <f>VLOOKUP(BA296,'Standard Deviations'!$L$1:$M$11,2,TRUE)</f>
        <v>Diamond</v>
      </c>
    </row>
    <row r="297" spans="1:54">
      <c r="A297">
        <v>10163</v>
      </c>
      <c r="B297">
        <v>1984</v>
      </c>
      <c r="C297">
        <f>2024-B297</f>
        <v>40</v>
      </c>
      <c r="D297" t="str">
        <f>VLOOKUP(B297,Reference!$A$1:$B$125, 2)</f>
        <v>Millennials</v>
      </c>
      <c r="E297" t="s">
        <v>68</v>
      </c>
      <c r="F297" t="str">
        <f>IF(E297="High School", "No College", "College")</f>
        <v>College</v>
      </c>
      <c r="G297" t="s">
        <v>60</v>
      </c>
      <c r="H297">
        <v>82733</v>
      </c>
      <c r="I297">
        <v>82733</v>
      </c>
      <c r="J297" s="4" t="s">
        <v>56</v>
      </c>
      <c r="K297">
        <v>0</v>
      </c>
      <c r="L297">
        <v>0</v>
      </c>
      <c r="M297" t="str">
        <f>IF(OR(K297&gt;0, L297&gt;0), "Parent", "Not Parent")</f>
        <v>Not Parent</v>
      </c>
      <c r="N297" t="s">
        <v>260</v>
      </c>
      <c r="O297" s="8">
        <v>41916</v>
      </c>
      <c r="P297" s="9">
        <f>O297-N297</f>
        <v>389</v>
      </c>
      <c r="Q297">
        <v>28</v>
      </c>
      <c r="R297" s="9">
        <f>P297-Q297</f>
        <v>361</v>
      </c>
      <c r="S297" s="8">
        <f>O297-R297</f>
        <v>41555</v>
      </c>
      <c r="T297">
        <v>712</v>
      </c>
      <c r="U297">
        <v>50</v>
      </c>
      <c r="V297">
        <v>420</v>
      </c>
      <c r="W297">
        <v>65</v>
      </c>
      <c r="X297">
        <v>38</v>
      </c>
      <c r="Y297">
        <v>38</v>
      </c>
      <c r="Z297">
        <v>1323</v>
      </c>
      <c r="AA297">
        <f>Z297/P297</f>
        <v>3.4010282776349614</v>
      </c>
      <c r="AB297" s="11" t="s">
        <v>232</v>
      </c>
      <c r="AC297" t="s">
        <v>59</v>
      </c>
      <c r="AD297">
        <v>1</v>
      </c>
      <c r="AE297" t="str">
        <f>IF(AD297&gt;3, "Prefers Discount", "Discount Indifferent")</f>
        <v>Discount Indifferent</v>
      </c>
      <c r="AF297">
        <v>7</v>
      </c>
      <c r="AG297">
        <v>8</v>
      </c>
      <c r="AH297">
        <v>4</v>
      </c>
      <c r="AI297" t="str">
        <f>INDEX($AF$1:$AH$1,MATCH(MAX(AF297:AH297),AF297:AH297,0))</f>
        <v>Web_Orders</v>
      </c>
      <c r="AJ297">
        <v>4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f>SUM(AK297:AO297)</f>
        <v>0</v>
      </c>
      <c r="AQ297" t="s">
        <v>67</v>
      </c>
      <c r="AR297">
        <v>1</v>
      </c>
      <c r="AS297" t="str">
        <f>IF(OR(AK297&gt;0, AL297&gt;0, AM297&gt;0, AN297&gt;0, AO297&gt;0), "Converted", "Not Converted")</f>
        <v>Not Converted</v>
      </c>
      <c r="AT297">
        <v>0</v>
      </c>
      <c r="AU297">
        <v>3</v>
      </c>
      <c r="AV297">
        <v>11</v>
      </c>
      <c r="AW297">
        <f>IF(Z297&gt;607, 4, 0)</f>
        <v>4</v>
      </c>
      <c r="AX297">
        <f>IF(AA297&gt;1.6588, 3, 0)</f>
        <v>3</v>
      </c>
      <c r="AY297">
        <f>IF(P297&gt;401, 2, 0)</f>
        <v>0</v>
      </c>
      <c r="AZ297">
        <f>IF(I297&gt;52915.77, 1, 0)</f>
        <v>1</v>
      </c>
      <c r="BA297">
        <f>SUM(AW297:AZ297)</f>
        <v>8</v>
      </c>
      <c r="BB297" t="str">
        <f>VLOOKUP(BA297,'Standard Deviations'!$L$1:$M$11,2,TRUE)</f>
        <v>Platinum</v>
      </c>
    </row>
    <row r="298" spans="1:54">
      <c r="A298">
        <v>5156</v>
      </c>
      <c r="B298">
        <v>1970</v>
      </c>
      <c r="C298">
        <f>2024-B298</f>
        <v>54</v>
      </c>
      <c r="D298" t="str">
        <f>VLOOKUP(B298,Reference!$A$1:$B$125, 2)</f>
        <v>Gen X</v>
      </c>
      <c r="E298" t="s">
        <v>74</v>
      </c>
      <c r="F298" t="str">
        <f>IF(E298="High School", "No College", "College")</f>
        <v>College</v>
      </c>
      <c r="G298" t="s">
        <v>55</v>
      </c>
      <c r="H298">
        <v>62466</v>
      </c>
      <c r="I298">
        <v>62466</v>
      </c>
      <c r="J298" s="4" t="s">
        <v>61</v>
      </c>
      <c r="K298">
        <v>0</v>
      </c>
      <c r="L298">
        <v>1</v>
      </c>
      <c r="M298" t="str">
        <f>IF(OR(K298&gt;0, L298&gt;0), "Parent", "Not Parent")</f>
        <v>Parent</v>
      </c>
      <c r="N298" t="s">
        <v>123</v>
      </c>
      <c r="O298" s="8">
        <v>41916</v>
      </c>
      <c r="P298" s="9">
        <f>O298-N298</f>
        <v>262</v>
      </c>
      <c r="Q298">
        <v>13</v>
      </c>
      <c r="R298" s="9">
        <f>P298-Q298</f>
        <v>249</v>
      </c>
      <c r="S298" s="8">
        <f>O298-R298</f>
        <v>41667</v>
      </c>
      <c r="T298">
        <v>129</v>
      </c>
      <c r="U298">
        <v>129</v>
      </c>
      <c r="V298">
        <v>259</v>
      </c>
      <c r="W298">
        <v>168</v>
      </c>
      <c r="X298">
        <v>121</v>
      </c>
      <c r="Y298">
        <v>83</v>
      </c>
      <c r="Z298">
        <v>889</v>
      </c>
      <c r="AA298">
        <f>Z298/P298</f>
        <v>3.3931297709923665</v>
      </c>
      <c r="AB298" s="11" t="s">
        <v>232</v>
      </c>
      <c r="AC298" t="s">
        <v>59</v>
      </c>
      <c r="AD298">
        <v>5</v>
      </c>
      <c r="AE298" t="str">
        <f>IF(AD298&gt;3, "Prefers Discount", "Discount Indifferent")</f>
        <v>Prefers Discount</v>
      </c>
      <c r="AF298">
        <v>12</v>
      </c>
      <c r="AG298">
        <v>6</v>
      </c>
      <c r="AH298">
        <v>3</v>
      </c>
      <c r="AI298" t="str">
        <f>INDEX($AF$1:$AH$1,MATCH(MAX(AF298:AH298),AF298:AH298,0))</f>
        <v>Store_Orders</v>
      </c>
      <c r="AJ298">
        <v>4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f>SUM(AK298:AO298)</f>
        <v>0</v>
      </c>
      <c r="AQ298" t="s">
        <v>67</v>
      </c>
      <c r="AR298">
        <v>0</v>
      </c>
      <c r="AS298" t="str">
        <f>IF(OR(AK298&gt;0, AL298&gt;0, AM298&gt;0, AN298&gt;0, AO298&gt;0), "Converted", "Not Converted")</f>
        <v>Not Converted</v>
      </c>
      <c r="AT298">
        <v>0</v>
      </c>
      <c r="AU298">
        <v>3</v>
      </c>
      <c r="AV298">
        <v>11</v>
      </c>
      <c r="AW298">
        <f>IF(Z298&gt;607, 4, 0)</f>
        <v>4</v>
      </c>
      <c r="AX298">
        <f>IF(AA298&gt;1.6588, 3, 0)</f>
        <v>3</v>
      </c>
      <c r="AY298">
        <f>IF(P298&gt;401, 2, 0)</f>
        <v>0</v>
      </c>
      <c r="AZ298">
        <f>IF(I298&gt;52915.77, 1, 0)</f>
        <v>1</v>
      </c>
      <c r="BA298">
        <f>SUM(AW298:AZ298)</f>
        <v>8</v>
      </c>
      <c r="BB298" t="str">
        <f>VLOOKUP(BA298,'Standard Deviations'!$L$1:$M$11,2,TRUE)</f>
        <v>Platinum</v>
      </c>
    </row>
    <row r="299" spans="1:54">
      <c r="A299">
        <v>10681</v>
      </c>
      <c r="B299">
        <v>1970</v>
      </c>
      <c r="C299">
        <f>2024-B299</f>
        <v>54</v>
      </c>
      <c r="D299" t="str">
        <f>VLOOKUP(B299,Reference!$A$1:$B$125, 2)</f>
        <v>Gen X</v>
      </c>
      <c r="E299" t="s">
        <v>74</v>
      </c>
      <c r="F299" t="str">
        <f>IF(E299="High School", "No College", "College")</f>
        <v>College</v>
      </c>
      <c r="G299" t="s">
        <v>55</v>
      </c>
      <c r="H299">
        <v>62466</v>
      </c>
      <c r="I299">
        <v>62466</v>
      </c>
      <c r="J299" s="4" t="s">
        <v>61</v>
      </c>
      <c r="K299">
        <v>0</v>
      </c>
      <c r="L299">
        <v>1</v>
      </c>
      <c r="M299" t="str">
        <f>IF(OR(K299&gt;0, L299&gt;0), "Parent", "Not Parent")</f>
        <v>Parent</v>
      </c>
      <c r="N299" t="s">
        <v>123</v>
      </c>
      <c r="O299" s="8">
        <v>41916</v>
      </c>
      <c r="P299" s="9">
        <f>O299-N299</f>
        <v>262</v>
      </c>
      <c r="Q299">
        <v>13</v>
      </c>
      <c r="R299" s="9">
        <f>P299-Q299</f>
        <v>249</v>
      </c>
      <c r="S299" s="8">
        <f>O299-R299</f>
        <v>41667</v>
      </c>
      <c r="T299">
        <v>129</v>
      </c>
      <c r="U299">
        <v>129</v>
      </c>
      <c r="V299">
        <v>259</v>
      </c>
      <c r="W299">
        <v>168</v>
      </c>
      <c r="X299">
        <v>121</v>
      </c>
      <c r="Y299">
        <v>83</v>
      </c>
      <c r="Z299">
        <v>889</v>
      </c>
      <c r="AA299">
        <f>Z299/P299</f>
        <v>3.3931297709923665</v>
      </c>
      <c r="AB299" s="11" t="s">
        <v>232</v>
      </c>
      <c r="AC299" t="s">
        <v>59</v>
      </c>
      <c r="AD299">
        <v>5</v>
      </c>
      <c r="AE299" t="str">
        <f>IF(AD299&gt;3, "Prefers Discount", "Discount Indifferent")</f>
        <v>Prefers Discount</v>
      </c>
      <c r="AF299">
        <v>12</v>
      </c>
      <c r="AG299">
        <v>6</v>
      </c>
      <c r="AH299">
        <v>3</v>
      </c>
      <c r="AI299" t="str">
        <f>INDEX($AF$1:$AH$1,MATCH(MAX(AF299:AH299),AF299:AH299,0))</f>
        <v>Store_Orders</v>
      </c>
      <c r="AJ299">
        <v>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f>SUM(AK299:AO299)</f>
        <v>0</v>
      </c>
      <c r="AQ299" t="s">
        <v>67</v>
      </c>
      <c r="AR299">
        <v>0</v>
      </c>
      <c r="AS299" t="str">
        <f>IF(OR(AK299&gt;0, AL299&gt;0, AM299&gt;0, AN299&gt;0, AO299&gt;0), "Converted", "Not Converted")</f>
        <v>Not Converted</v>
      </c>
      <c r="AT299">
        <v>0</v>
      </c>
      <c r="AU299">
        <v>3</v>
      </c>
      <c r="AV299">
        <v>11</v>
      </c>
      <c r="AW299">
        <f>IF(Z299&gt;607, 4, 0)</f>
        <v>4</v>
      </c>
      <c r="AX299">
        <f>IF(AA299&gt;1.6588, 3, 0)</f>
        <v>3</v>
      </c>
      <c r="AY299">
        <f>IF(P299&gt;401, 2, 0)</f>
        <v>0</v>
      </c>
      <c r="AZ299">
        <f>IF(I299&gt;52915.77, 1, 0)</f>
        <v>1</v>
      </c>
      <c r="BA299">
        <f>SUM(AW299:AZ299)</f>
        <v>8</v>
      </c>
      <c r="BB299" t="str">
        <f>VLOOKUP(BA299,'Standard Deviations'!$L$1:$M$11,2,TRUE)</f>
        <v>Platinum</v>
      </c>
    </row>
    <row r="300" spans="1:54">
      <c r="A300">
        <v>2295</v>
      </c>
      <c r="B300">
        <v>1954</v>
      </c>
      <c r="C300">
        <f>2024-B300</f>
        <v>70</v>
      </c>
      <c r="D300" t="str">
        <f>VLOOKUP(B300,Reference!$A$1:$B$125, 2)</f>
        <v>Boomers</v>
      </c>
      <c r="E300" t="s">
        <v>68</v>
      </c>
      <c r="F300" t="str">
        <f>IF(E300="High School", "No College", "College")</f>
        <v>College</v>
      </c>
      <c r="G300" t="s">
        <v>55</v>
      </c>
      <c r="H300">
        <v>62670</v>
      </c>
      <c r="I300">
        <v>62670</v>
      </c>
      <c r="J300" s="4" t="s">
        <v>61</v>
      </c>
      <c r="K300">
        <v>0</v>
      </c>
      <c r="L300">
        <v>1</v>
      </c>
      <c r="M300" t="str">
        <f>IF(OR(K300&gt;0, L300&gt;0), "Parent", "Not Parent")</f>
        <v>Parent</v>
      </c>
      <c r="N300" t="s">
        <v>176</v>
      </c>
      <c r="O300" s="8">
        <v>41916</v>
      </c>
      <c r="P300" s="9">
        <f>O300-N300</f>
        <v>244</v>
      </c>
      <c r="Q300">
        <v>57</v>
      </c>
      <c r="R300" s="9">
        <f>P300-Q300</f>
        <v>187</v>
      </c>
      <c r="S300" s="8">
        <f>O300-R300</f>
        <v>41729</v>
      </c>
      <c r="T300">
        <v>539</v>
      </c>
      <c r="U300">
        <v>30</v>
      </c>
      <c r="V300">
        <v>92</v>
      </c>
      <c r="W300">
        <v>80</v>
      </c>
      <c r="X300">
        <v>46</v>
      </c>
      <c r="Y300">
        <v>38</v>
      </c>
      <c r="Z300">
        <v>825</v>
      </c>
      <c r="AA300">
        <f>Z300/P300</f>
        <v>3.3811475409836067</v>
      </c>
      <c r="AB300" s="14" t="s">
        <v>232</v>
      </c>
      <c r="AC300" s="13" t="s">
        <v>63</v>
      </c>
      <c r="AD300">
        <v>1</v>
      </c>
      <c r="AE300" t="str">
        <f>IF(AD300&gt;3, "Prefers Discount", "Discount Indifferent")</f>
        <v>Discount Indifferent</v>
      </c>
      <c r="AF300">
        <v>13</v>
      </c>
      <c r="AG300">
        <v>5</v>
      </c>
      <c r="AH300">
        <v>3</v>
      </c>
      <c r="AI300" t="str">
        <f>INDEX($AF$1:$AH$1,MATCH(MAX(AF300:AH300),AF300:AH300,0))</f>
        <v>Store_Orders</v>
      </c>
      <c r="AJ300">
        <v>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f>SUM(AK300:AO300)</f>
        <v>0</v>
      </c>
      <c r="AQ300" t="s">
        <v>67</v>
      </c>
      <c r="AR300">
        <v>0</v>
      </c>
      <c r="AS300" t="str">
        <f>IF(OR(AK300&gt;0, AL300&gt;0, AM300&gt;0, AN300&gt;0, AO300&gt;0), "Converted", "Not Converted")</f>
        <v>Not Converted</v>
      </c>
      <c r="AT300">
        <v>0</v>
      </c>
      <c r="AU300">
        <v>3</v>
      </c>
      <c r="AV300">
        <v>11</v>
      </c>
      <c r="AW300">
        <f>IF(Z300&gt;607, 4, 0)</f>
        <v>4</v>
      </c>
      <c r="AX300">
        <f>IF(AA300&gt;1.6588, 3, 0)</f>
        <v>3</v>
      </c>
      <c r="AY300">
        <f>IF(P300&gt;401, 2, 0)</f>
        <v>0</v>
      </c>
      <c r="AZ300">
        <f>IF(I300&gt;52915.77, 1, 0)</f>
        <v>1</v>
      </c>
      <c r="BA300">
        <f>SUM(AW300:AZ300)</f>
        <v>8</v>
      </c>
      <c r="BB300" t="str">
        <f>VLOOKUP(BA300,'Standard Deviations'!$L$1:$M$11,2,TRUE)</f>
        <v>Platinum</v>
      </c>
    </row>
    <row r="301" spans="1:54">
      <c r="A301">
        <v>254</v>
      </c>
      <c r="B301">
        <v>1955</v>
      </c>
      <c r="C301">
        <f>2024-B301</f>
        <v>69</v>
      </c>
      <c r="D301" t="str">
        <f>VLOOKUP(B301,Reference!$A$1:$B$125, 2)</f>
        <v>Boomers</v>
      </c>
      <c r="E301" t="s">
        <v>54</v>
      </c>
      <c r="F301" t="str">
        <f>IF(E301="High School", "No College", "College")</f>
        <v>College</v>
      </c>
      <c r="G301" t="s">
        <v>65</v>
      </c>
      <c r="H301">
        <v>53863</v>
      </c>
      <c r="I301">
        <v>53863</v>
      </c>
      <c r="J301" s="4" t="s">
        <v>61</v>
      </c>
      <c r="K301">
        <v>0</v>
      </c>
      <c r="L301">
        <v>1</v>
      </c>
      <c r="M301" t="str">
        <f>IF(OR(K301&gt;0, L301&gt;0), "Parent", "Not Parent")</f>
        <v>Parent</v>
      </c>
      <c r="N301" t="s">
        <v>261</v>
      </c>
      <c r="O301" s="8">
        <v>41916</v>
      </c>
      <c r="P301" s="9">
        <f>O301-N301</f>
        <v>140</v>
      </c>
      <c r="Q301">
        <v>4</v>
      </c>
      <c r="R301" s="9">
        <f>P301-Q301</f>
        <v>136</v>
      </c>
      <c r="S301" s="8">
        <f>O301-R301</f>
        <v>41780</v>
      </c>
      <c r="T301">
        <v>399</v>
      </c>
      <c r="U301">
        <v>4</v>
      </c>
      <c r="V301">
        <v>30</v>
      </c>
      <c r="W301">
        <v>6</v>
      </c>
      <c r="X301">
        <v>4</v>
      </c>
      <c r="Y301">
        <v>30</v>
      </c>
      <c r="Z301">
        <v>473</v>
      </c>
      <c r="AA301">
        <f>Z301/P301</f>
        <v>3.3785714285714286</v>
      </c>
      <c r="AB301" s="11" t="s">
        <v>232</v>
      </c>
      <c r="AC301" t="s">
        <v>59</v>
      </c>
      <c r="AD301">
        <v>3</v>
      </c>
      <c r="AE301" t="str">
        <f>IF(AD301&gt;3, "Prefers Discount", "Discount Indifferent")</f>
        <v>Discount Indifferent</v>
      </c>
      <c r="AF301">
        <v>7</v>
      </c>
      <c r="AG301">
        <v>7</v>
      </c>
      <c r="AH301">
        <v>1</v>
      </c>
      <c r="AI301" t="str">
        <f>INDEX($AF$1:$AH$1,MATCH(MAX(AF301:AH301),AF301:AH301,0))</f>
        <v>Store_Orders</v>
      </c>
      <c r="AJ301">
        <v>7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f>SUM(AK301:AO301)</f>
        <v>1</v>
      </c>
      <c r="AQ301" t="str">
        <f>INDEX($AK$1:$AO$1,MATCH(MAX(AK301:AO301),AK301:AO301,0))</f>
        <v>Converted_on_Camp4</v>
      </c>
      <c r="AR301">
        <v>1</v>
      </c>
      <c r="AS301" t="str">
        <f>IF(OR(AK301&gt;0, AL301&gt;0, AM301&gt;0, AN301&gt;0, AO301&gt;0), "Converted", "Not Converted")</f>
        <v>Converted</v>
      </c>
      <c r="AT301">
        <v>0</v>
      </c>
      <c r="AU301">
        <v>3</v>
      </c>
      <c r="AV301">
        <v>11</v>
      </c>
      <c r="AW301">
        <f>IF(Z301&gt;607, 4, 0)</f>
        <v>0</v>
      </c>
      <c r="AX301">
        <f>IF(AA301&gt;1.6588, 3, 0)</f>
        <v>3</v>
      </c>
      <c r="AY301">
        <f>IF(P301&gt;401, 2, 0)</f>
        <v>0</v>
      </c>
      <c r="AZ301">
        <f>IF(I301&gt;52915.77, 1, 0)</f>
        <v>1</v>
      </c>
      <c r="BA301">
        <f>SUM(AW301:AZ301)</f>
        <v>4</v>
      </c>
      <c r="BB301" t="str">
        <f>VLOOKUP(BA301,'Standard Deviations'!$L$1:$M$11,2,TRUE)</f>
        <v>Silver</v>
      </c>
    </row>
    <row r="302" spans="1:54">
      <c r="A302">
        <v>3919</v>
      </c>
      <c r="B302">
        <v>1976</v>
      </c>
      <c r="C302">
        <f>2024-B302</f>
        <v>48</v>
      </c>
      <c r="D302" t="str">
        <f>VLOOKUP(B302,Reference!$A$1:$B$125, 2)</f>
        <v>Gen X</v>
      </c>
      <c r="E302" t="s">
        <v>64</v>
      </c>
      <c r="F302" t="str">
        <f>IF(E302="High School", "No College", "College")</f>
        <v>College</v>
      </c>
      <c r="G302" t="s">
        <v>60</v>
      </c>
      <c r="H302">
        <v>72309</v>
      </c>
      <c r="I302">
        <v>72309</v>
      </c>
      <c r="J302" s="4" t="s">
        <v>61</v>
      </c>
      <c r="K302">
        <v>0</v>
      </c>
      <c r="L302">
        <v>0</v>
      </c>
      <c r="M302" t="str">
        <f>IF(OR(K302&gt;0, L302&gt;0), "Parent", "Not Parent")</f>
        <v>Not Parent</v>
      </c>
      <c r="N302" t="s">
        <v>262</v>
      </c>
      <c r="O302" s="8">
        <v>41916</v>
      </c>
      <c r="P302" s="9">
        <f>O302-N302</f>
        <v>572</v>
      </c>
      <c r="Q302">
        <v>64</v>
      </c>
      <c r="R302" s="9">
        <f>P302-Q302</f>
        <v>508</v>
      </c>
      <c r="S302" s="8">
        <f>O302-R302</f>
        <v>41408</v>
      </c>
      <c r="T302">
        <v>960</v>
      </c>
      <c r="U302">
        <v>0</v>
      </c>
      <c r="V302">
        <v>883</v>
      </c>
      <c r="W302">
        <v>50</v>
      </c>
      <c r="X302">
        <v>38</v>
      </c>
      <c r="Y302">
        <v>0</v>
      </c>
      <c r="Z302">
        <v>1931</v>
      </c>
      <c r="AA302">
        <f>Z302/P302</f>
        <v>3.3758741258741258</v>
      </c>
      <c r="AB302" s="14" t="s">
        <v>232</v>
      </c>
      <c r="AC302" s="13" t="s">
        <v>63</v>
      </c>
      <c r="AD302">
        <v>1</v>
      </c>
      <c r="AE302" t="str">
        <f>IF(AD302&gt;3, "Prefers Discount", "Discount Indifferent")</f>
        <v>Discount Indifferent</v>
      </c>
      <c r="AF302">
        <v>8</v>
      </c>
      <c r="AG302">
        <v>5</v>
      </c>
      <c r="AH302">
        <v>6</v>
      </c>
      <c r="AI302" t="str">
        <f>INDEX($AF$1:$AH$1,MATCH(MAX(AF302:AH302),AF302:AH302,0))</f>
        <v>Store_Orders</v>
      </c>
      <c r="AJ302">
        <v>3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f>SUM(AK302:AO302)</f>
        <v>1</v>
      </c>
      <c r="AQ302" t="str">
        <f>INDEX($AK$1:$AO$1,MATCH(MAX(AK302:AO302),AK302:AO302,0))</f>
        <v>Converted_on_Camp1</v>
      </c>
      <c r="AR302">
        <v>1</v>
      </c>
      <c r="AS302" t="str">
        <f>IF(OR(AK302&gt;0, AL302&gt;0, AM302&gt;0, AN302&gt;0, AO302&gt;0), "Converted", "Not Converted")</f>
        <v>Converted</v>
      </c>
      <c r="AT302">
        <v>0</v>
      </c>
      <c r="AU302">
        <v>3</v>
      </c>
      <c r="AV302">
        <v>11</v>
      </c>
      <c r="AW302">
        <f>IF(Z302&gt;607, 4, 0)</f>
        <v>4</v>
      </c>
      <c r="AX302">
        <f>IF(AA302&gt;1.6588, 3, 0)</f>
        <v>3</v>
      </c>
      <c r="AY302">
        <f>IF(P302&gt;401, 2, 0)</f>
        <v>2</v>
      </c>
      <c r="AZ302">
        <f>IF(I302&gt;52915.77, 1, 0)</f>
        <v>1</v>
      </c>
      <c r="BA302">
        <f>SUM(AW302:AZ302)</f>
        <v>10</v>
      </c>
      <c r="BB302" t="str">
        <f>VLOOKUP(BA302,'Standard Deviations'!$L$1:$M$11,2,TRUE)</f>
        <v>Diamond</v>
      </c>
    </row>
    <row r="303" spans="1:54">
      <c r="A303">
        <v>9121</v>
      </c>
      <c r="B303">
        <v>1972</v>
      </c>
      <c r="C303">
        <f>2024-B303</f>
        <v>52</v>
      </c>
      <c r="D303" t="str">
        <f>VLOOKUP(B303,Reference!$A$1:$B$125, 2)</f>
        <v>Gen X</v>
      </c>
      <c r="E303" t="s">
        <v>54</v>
      </c>
      <c r="F303" t="str">
        <f>IF(E303="High School", "No College", "College")</f>
        <v>College</v>
      </c>
      <c r="G303" t="s">
        <v>55</v>
      </c>
      <c r="H303">
        <v>80134</v>
      </c>
      <c r="I303">
        <v>80134</v>
      </c>
      <c r="J303" s="4" t="s">
        <v>56</v>
      </c>
      <c r="K303">
        <v>1</v>
      </c>
      <c r="L303">
        <v>0</v>
      </c>
      <c r="M303" t="str">
        <f>IF(OR(K303&gt;0, L303&gt;0), "Parent", "Not Parent")</f>
        <v>Parent</v>
      </c>
      <c r="N303" t="s">
        <v>238</v>
      </c>
      <c r="O303" s="8">
        <v>41916</v>
      </c>
      <c r="P303" s="9">
        <f>O303-N303</f>
        <v>502</v>
      </c>
      <c r="Q303">
        <v>40</v>
      </c>
      <c r="R303" s="9">
        <f>P303-Q303</f>
        <v>462</v>
      </c>
      <c r="S303" s="8">
        <f>O303-R303</f>
        <v>41454</v>
      </c>
      <c r="T303">
        <v>1218</v>
      </c>
      <c r="U303">
        <v>16</v>
      </c>
      <c r="V303">
        <v>272</v>
      </c>
      <c r="W303">
        <v>104</v>
      </c>
      <c r="X303">
        <v>0</v>
      </c>
      <c r="Y303">
        <v>80</v>
      </c>
      <c r="Z303">
        <v>1690</v>
      </c>
      <c r="AA303">
        <f>Z303/P303</f>
        <v>3.3665338645418328</v>
      </c>
      <c r="AB303" s="11" t="s">
        <v>232</v>
      </c>
      <c r="AC303" t="s">
        <v>59</v>
      </c>
      <c r="AD303">
        <v>2</v>
      </c>
      <c r="AE303" t="str">
        <f>IF(AD303&gt;3, "Prefers Discount", "Discount Indifferent")</f>
        <v>Discount Indifferent</v>
      </c>
      <c r="AF303">
        <v>6</v>
      </c>
      <c r="AG303">
        <v>5</v>
      </c>
      <c r="AH303">
        <v>3</v>
      </c>
      <c r="AI303" t="str">
        <f>INDEX($AF$1:$AH$1,MATCH(MAX(AF303:AH303),AF303:AH303,0))</f>
        <v>Store_Orders</v>
      </c>
      <c r="AJ303">
        <v>6</v>
      </c>
      <c r="AK303">
        <v>1</v>
      </c>
      <c r="AL303">
        <v>0</v>
      </c>
      <c r="AM303">
        <v>0</v>
      </c>
      <c r="AN303">
        <v>1</v>
      </c>
      <c r="AO303">
        <v>1</v>
      </c>
      <c r="AP303">
        <f>SUM(AK303:AO303)</f>
        <v>3</v>
      </c>
      <c r="AQ303" t="str">
        <f>INDEX($AK$1:$AO$1,MATCH(MAX(AK303:AO303),AK303:AO303,0))</f>
        <v>Converted_on_Camp1</v>
      </c>
      <c r="AR303">
        <v>1</v>
      </c>
      <c r="AS303" t="str">
        <f>IF(OR(AK303&gt;0, AL303&gt;0, AM303&gt;0, AN303&gt;0, AO303&gt;0), "Converted", "Not Converted")</f>
        <v>Converted</v>
      </c>
      <c r="AT303">
        <v>0</v>
      </c>
      <c r="AU303">
        <v>3</v>
      </c>
      <c r="AV303">
        <v>11</v>
      </c>
      <c r="AW303">
        <f>IF(Z303&gt;607, 4, 0)</f>
        <v>4</v>
      </c>
      <c r="AX303">
        <f>IF(AA303&gt;1.6588, 3, 0)</f>
        <v>3</v>
      </c>
      <c r="AY303">
        <f>IF(P303&gt;401, 2, 0)</f>
        <v>2</v>
      </c>
      <c r="AZ303">
        <f>IF(I303&gt;52915.77, 1, 0)</f>
        <v>1</v>
      </c>
      <c r="BA303">
        <f>SUM(AW303:AZ303)</f>
        <v>10</v>
      </c>
      <c r="BB303" t="str">
        <f>VLOOKUP(BA303,'Standard Deviations'!$L$1:$M$11,2,TRUE)</f>
        <v>Diamond</v>
      </c>
    </row>
    <row r="304" spans="1:54">
      <c r="A304">
        <v>2176</v>
      </c>
      <c r="B304">
        <v>1972</v>
      </c>
      <c r="C304">
        <f>2024-B304</f>
        <v>52</v>
      </c>
      <c r="D304" t="str">
        <f>VLOOKUP(B304,Reference!$A$1:$B$125, 2)</f>
        <v>Gen X</v>
      </c>
      <c r="E304" t="s">
        <v>54</v>
      </c>
      <c r="F304" t="str">
        <f>IF(E304="High School", "No College", "College")</f>
        <v>College</v>
      </c>
      <c r="G304" t="s">
        <v>55</v>
      </c>
      <c r="H304">
        <v>80134</v>
      </c>
      <c r="I304">
        <v>80134</v>
      </c>
      <c r="J304" s="4" t="s">
        <v>56</v>
      </c>
      <c r="K304">
        <v>1</v>
      </c>
      <c r="L304">
        <v>0</v>
      </c>
      <c r="M304" t="str">
        <f>IF(OR(K304&gt;0, L304&gt;0), "Parent", "Not Parent")</f>
        <v>Parent</v>
      </c>
      <c r="N304" t="s">
        <v>238</v>
      </c>
      <c r="O304" s="8">
        <v>41916</v>
      </c>
      <c r="P304" s="9">
        <f>O304-N304</f>
        <v>502</v>
      </c>
      <c r="Q304">
        <v>40</v>
      </c>
      <c r="R304" s="9">
        <f>P304-Q304</f>
        <v>462</v>
      </c>
      <c r="S304" s="8">
        <f>O304-R304</f>
        <v>41454</v>
      </c>
      <c r="T304">
        <v>1218</v>
      </c>
      <c r="U304">
        <v>16</v>
      </c>
      <c r="V304">
        <v>272</v>
      </c>
      <c r="W304">
        <v>104</v>
      </c>
      <c r="X304">
        <v>0</v>
      </c>
      <c r="Y304">
        <v>80</v>
      </c>
      <c r="Z304">
        <v>1690</v>
      </c>
      <c r="AA304">
        <f>Z304/P304</f>
        <v>3.3665338645418328</v>
      </c>
      <c r="AB304" s="11" t="s">
        <v>232</v>
      </c>
      <c r="AC304" t="s">
        <v>59</v>
      </c>
      <c r="AD304">
        <v>2</v>
      </c>
      <c r="AE304" t="str">
        <f>IF(AD304&gt;3, "Prefers Discount", "Discount Indifferent")</f>
        <v>Discount Indifferent</v>
      </c>
      <c r="AF304">
        <v>6</v>
      </c>
      <c r="AG304">
        <v>5</v>
      </c>
      <c r="AH304">
        <v>3</v>
      </c>
      <c r="AI304" t="str">
        <f>INDEX($AF$1:$AH$1,MATCH(MAX(AF304:AH304),AF304:AH304,0))</f>
        <v>Store_Orders</v>
      </c>
      <c r="AJ304">
        <v>6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f>SUM(AK304:AO304)</f>
        <v>3</v>
      </c>
      <c r="AQ304" t="str">
        <f>INDEX($AK$1:$AO$1,MATCH(MAX(AK304:AO304),AK304:AO304,0))</f>
        <v>Converted_on_Camp1</v>
      </c>
      <c r="AR304">
        <v>1</v>
      </c>
      <c r="AS304" t="str">
        <f>IF(OR(AK304&gt;0, AL304&gt;0, AM304&gt;0, AN304&gt;0, AO304&gt;0), "Converted", "Not Converted")</f>
        <v>Converted</v>
      </c>
      <c r="AT304">
        <v>0</v>
      </c>
      <c r="AU304">
        <v>3</v>
      </c>
      <c r="AV304">
        <v>11</v>
      </c>
      <c r="AW304">
        <f>IF(Z304&gt;607, 4, 0)</f>
        <v>4</v>
      </c>
      <c r="AX304">
        <f>IF(AA304&gt;1.6588, 3, 0)</f>
        <v>3</v>
      </c>
      <c r="AY304">
        <f>IF(P304&gt;401, 2, 0)</f>
        <v>2</v>
      </c>
      <c r="AZ304">
        <f>IF(I304&gt;52915.77, 1, 0)</f>
        <v>1</v>
      </c>
      <c r="BA304">
        <f>SUM(AW304:AZ304)</f>
        <v>10</v>
      </c>
      <c r="BB304" t="str">
        <f>VLOOKUP(BA304,'Standard Deviations'!$L$1:$M$11,2,TRUE)</f>
        <v>Diamond</v>
      </c>
    </row>
    <row r="305" spans="1:54">
      <c r="A305">
        <v>4084</v>
      </c>
      <c r="B305">
        <v>1975</v>
      </c>
      <c r="C305">
        <f>2024-B305</f>
        <v>49</v>
      </c>
      <c r="D305" t="str">
        <f>VLOOKUP(B305,Reference!$A$1:$B$125, 2)</f>
        <v>Gen X</v>
      </c>
      <c r="E305" t="s">
        <v>54</v>
      </c>
      <c r="F305" t="str">
        <f>IF(E305="High School", "No College", "College")</f>
        <v>College</v>
      </c>
      <c r="G305" t="s">
        <v>65</v>
      </c>
      <c r="H305">
        <v>60934</v>
      </c>
      <c r="I305">
        <v>60934</v>
      </c>
      <c r="J305" s="4" t="s">
        <v>61</v>
      </c>
      <c r="K305">
        <v>0</v>
      </c>
      <c r="L305">
        <v>1</v>
      </c>
      <c r="M305" t="str">
        <f>IF(OR(K305&gt;0, L305&gt;0), "Parent", "Not Parent")</f>
        <v>Parent</v>
      </c>
      <c r="N305" t="s">
        <v>263</v>
      </c>
      <c r="O305" s="8">
        <v>41916</v>
      </c>
      <c r="P305" s="9">
        <f>O305-N305</f>
        <v>260</v>
      </c>
      <c r="Q305">
        <v>41</v>
      </c>
      <c r="R305" s="9">
        <f>P305-Q305</f>
        <v>219</v>
      </c>
      <c r="S305" s="8">
        <f>O305-R305</f>
        <v>41697</v>
      </c>
      <c r="T305">
        <v>224</v>
      </c>
      <c r="U305">
        <v>155</v>
      </c>
      <c r="V305">
        <v>155</v>
      </c>
      <c r="W305">
        <v>192</v>
      </c>
      <c r="X305">
        <v>93</v>
      </c>
      <c r="Y305">
        <v>54</v>
      </c>
      <c r="Z305">
        <v>873</v>
      </c>
      <c r="AA305">
        <f>Z305/P305</f>
        <v>3.3576923076923078</v>
      </c>
      <c r="AB305" s="11" t="s">
        <v>232</v>
      </c>
      <c r="AC305" t="s">
        <v>59</v>
      </c>
      <c r="AD305">
        <v>2</v>
      </c>
      <c r="AE305" t="str">
        <f>IF(AD305&gt;3, "Prefers Discount", "Discount Indifferent")</f>
        <v>Discount Indifferent</v>
      </c>
      <c r="AF305">
        <v>11</v>
      </c>
      <c r="AG305">
        <v>6</v>
      </c>
      <c r="AH305">
        <v>4</v>
      </c>
      <c r="AI305" t="str">
        <f>INDEX($AF$1:$AH$1,MATCH(MAX(AF305:AH305),AF305:AH305,0))</f>
        <v>Store_Orders</v>
      </c>
      <c r="AJ305">
        <v>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f>SUM(AK305:AO305)</f>
        <v>0</v>
      </c>
      <c r="AQ305" t="s">
        <v>67</v>
      </c>
      <c r="AR305">
        <v>0</v>
      </c>
      <c r="AS305" t="str">
        <f>IF(OR(AK305&gt;0, AL305&gt;0, AM305&gt;0, AN305&gt;0, AO305&gt;0), "Converted", "Not Converted")</f>
        <v>Not Converted</v>
      </c>
      <c r="AT305">
        <v>0</v>
      </c>
      <c r="AU305">
        <v>3</v>
      </c>
      <c r="AV305">
        <v>11</v>
      </c>
      <c r="AW305">
        <f>IF(Z305&gt;607, 4, 0)</f>
        <v>4</v>
      </c>
      <c r="AX305">
        <f>IF(AA305&gt;1.6588, 3, 0)</f>
        <v>3</v>
      </c>
      <c r="AY305">
        <f>IF(P305&gt;401, 2, 0)</f>
        <v>0</v>
      </c>
      <c r="AZ305">
        <f>IF(I305&gt;52915.77, 1, 0)</f>
        <v>1</v>
      </c>
      <c r="BA305">
        <f>SUM(AW305:AZ305)</f>
        <v>8</v>
      </c>
      <c r="BB305" t="str">
        <f>VLOOKUP(BA305,'Standard Deviations'!$L$1:$M$11,2,TRUE)</f>
        <v>Platinum</v>
      </c>
    </row>
    <row r="306" spans="1:54">
      <c r="A306">
        <v>8643</v>
      </c>
      <c r="B306">
        <v>1971</v>
      </c>
      <c r="C306">
        <f>2024-B306</f>
        <v>53</v>
      </c>
      <c r="D306" t="str">
        <f>VLOOKUP(B306,Reference!$A$1:$B$125, 2)</f>
        <v>Gen X</v>
      </c>
      <c r="E306" t="s">
        <v>54</v>
      </c>
      <c r="F306" t="str">
        <f>IF(E306="High School", "No College", "College")</f>
        <v>College</v>
      </c>
      <c r="G306" t="s">
        <v>65</v>
      </c>
      <c r="H306">
        <v>69930</v>
      </c>
      <c r="I306">
        <v>69930</v>
      </c>
      <c r="J306" s="4" t="s">
        <v>61</v>
      </c>
      <c r="K306">
        <v>0</v>
      </c>
      <c r="L306">
        <v>0</v>
      </c>
      <c r="M306" t="str">
        <f>IF(OR(K306&gt;0, L306&gt;0), "Parent", "Not Parent")</f>
        <v>Not Parent</v>
      </c>
      <c r="N306" t="s">
        <v>264</v>
      </c>
      <c r="O306" s="8">
        <v>41916</v>
      </c>
      <c r="P306" s="9">
        <f>O306-N306</f>
        <v>496</v>
      </c>
      <c r="Q306">
        <v>21</v>
      </c>
      <c r="R306" s="9">
        <f>P306-Q306</f>
        <v>475</v>
      </c>
      <c r="S306" s="8">
        <f>O306-R306</f>
        <v>41441</v>
      </c>
      <c r="T306">
        <v>252</v>
      </c>
      <c r="U306">
        <v>98</v>
      </c>
      <c r="V306">
        <v>827</v>
      </c>
      <c r="W306">
        <v>219</v>
      </c>
      <c r="X306">
        <v>70</v>
      </c>
      <c r="Y306">
        <v>196</v>
      </c>
      <c r="Z306">
        <v>1662</v>
      </c>
      <c r="AA306">
        <f>Z306/P306</f>
        <v>3.350806451612903</v>
      </c>
      <c r="AB306" s="11" t="s">
        <v>232</v>
      </c>
      <c r="AC306" t="s">
        <v>59</v>
      </c>
      <c r="AD306">
        <v>1</v>
      </c>
      <c r="AE306" t="str">
        <f>IF(AD306&gt;3, "Prefers Discount", "Discount Indifferent")</f>
        <v>Discount Indifferent</v>
      </c>
      <c r="AF306">
        <v>12</v>
      </c>
      <c r="AG306">
        <v>4</v>
      </c>
      <c r="AH306">
        <v>5</v>
      </c>
      <c r="AI306" t="str">
        <f>INDEX($AF$1:$AH$1,MATCH(MAX(AF306:AH306),AF306:AH306,0))</f>
        <v>Store_Orders</v>
      </c>
      <c r="AJ306">
        <v>3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f>SUM(AK306:AO306)</f>
        <v>0</v>
      </c>
      <c r="AQ306" t="s">
        <v>67</v>
      </c>
      <c r="AR306">
        <v>0</v>
      </c>
      <c r="AS306" t="str">
        <f>IF(OR(AK306&gt;0, AL306&gt;0, AM306&gt;0, AN306&gt;0, AO306&gt;0), "Converted", "Not Converted")</f>
        <v>Not Converted</v>
      </c>
      <c r="AT306">
        <v>0</v>
      </c>
      <c r="AU306">
        <v>3</v>
      </c>
      <c r="AV306">
        <v>11</v>
      </c>
      <c r="AW306">
        <f>IF(Z306&gt;607, 4, 0)</f>
        <v>4</v>
      </c>
      <c r="AX306">
        <f>IF(AA306&gt;1.6588, 3, 0)</f>
        <v>3</v>
      </c>
      <c r="AY306">
        <f>IF(P306&gt;401, 2, 0)</f>
        <v>2</v>
      </c>
      <c r="AZ306">
        <f>IF(I306&gt;52915.77, 1, 0)</f>
        <v>1</v>
      </c>
      <c r="BA306">
        <f>SUM(AW306:AZ306)</f>
        <v>10</v>
      </c>
      <c r="BB306" t="str">
        <f>VLOOKUP(BA306,'Standard Deviations'!$L$1:$M$11,2,TRUE)</f>
        <v>Diamond</v>
      </c>
    </row>
    <row r="307" spans="1:54">
      <c r="A307">
        <v>1958</v>
      </c>
      <c r="B307">
        <v>1973</v>
      </c>
      <c r="C307">
        <f>2024-B307</f>
        <v>51</v>
      </c>
      <c r="D307" t="str">
        <f>VLOOKUP(B307,Reference!$A$1:$B$125, 2)</f>
        <v>Gen X</v>
      </c>
      <c r="E307" t="s">
        <v>68</v>
      </c>
      <c r="F307" t="str">
        <f>IF(E307="High School", "No College", "College")</f>
        <v>College</v>
      </c>
      <c r="G307" t="s">
        <v>65</v>
      </c>
      <c r="H307">
        <v>55012</v>
      </c>
      <c r="I307">
        <v>55012</v>
      </c>
      <c r="J307" s="4" t="s">
        <v>61</v>
      </c>
      <c r="K307">
        <v>0</v>
      </c>
      <c r="L307">
        <v>1</v>
      </c>
      <c r="M307" t="str">
        <f>IF(OR(K307&gt;0, L307&gt;0), "Parent", "Not Parent")</f>
        <v>Parent</v>
      </c>
      <c r="N307" t="s">
        <v>99</v>
      </c>
      <c r="O307" s="8">
        <v>41916</v>
      </c>
      <c r="P307" s="9">
        <f>O307-N307</f>
        <v>197</v>
      </c>
      <c r="Q307">
        <v>85</v>
      </c>
      <c r="R307" s="9">
        <f>P307-Q307</f>
        <v>112</v>
      </c>
      <c r="S307" s="8">
        <f>O307-R307</f>
        <v>41804</v>
      </c>
      <c r="T307">
        <v>582</v>
      </c>
      <c r="U307">
        <v>0</v>
      </c>
      <c r="V307">
        <v>65</v>
      </c>
      <c r="W307">
        <v>0</v>
      </c>
      <c r="X307">
        <v>0</v>
      </c>
      <c r="Y307">
        <v>13</v>
      </c>
      <c r="Z307">
        <v>660</v>
      </c>
      <c r="AA307">
        <f>Z307/P307</f>
        <v>3.3502538071065988</v>
      </c>
      <c r="AB307" s="14" t="s">
        <v>232</v>
      </c>
      <c r="AC307" s="13" t="s">
        <v>63</v>
      </c>
      <c r="AD307">
        <v>6</v>
      </c>
      <c r="AE307" t="str">
        <f>IF(AD307&gt;3, "Prefers Discount", "Discount Indifferent")</f>
        <v>Prefers Discount</v>
      </c>
      <c r="AF307">
        <v>9</v>
      </c>
      <c r="AG307">
        <v>8</v>
      </c>
      <c r="AH307">
        <v>2</v>
      </c>
      <c r="AI307" t="str">
        <f>INDEX($AF$1:$AH$1,MATCH(MAX(AF307:AH307),AF307:AH307,0))</f>
        <v>Store_Orders</v>
      </c>
      <c r="AJ307">
        <v>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f>SUM(AK307:AO307)</f>
        <v>0</v>
      </c>
      <c r="AQ307" t="s">
        <v>67</v>
      </c>
      <c r="AR307">
        <v>0</v>
      </c>
      <c r="AS307" t="str">
        <f>IF(OR(AK307&gt;0, AL307&gt;0, AM307&gt;0, AN307&gt;0, AO307&gt;0), "Converted", "Not Converted")</f>
        <v>Not Converted</v>
      </c>
      <c r="AT307">
        <v>0</v>
      </c>
      <c r="AU307">
        <v>3</v>
      </c>
      <c r="AV307">
        <v>11</v>
      </c>
      <c r="AW307">
        <f>IF(Z307&gt;607, 4, 0)</f>
        <v>4</v>
      </c>
      <c r="AX307">
        <f>IF(AA307&gt;1.6588, 3, 0)</f>
        <v>3</v>
      </c>
      <c r="AY307">
        <f>IF(P307&gt;401, 2, 0)</f>
        <v>0</v>
      </c>
      <c r="AZ307">
        <f>IF(I307&gt;52915.77, 1, 0)</f>
        <v>1</v>
      </c>
      <c r="BA307">
        <f>SUM(AW307:AZ307)</f>
        <v>8</v>
      </c>
      <c r="BB307" t="str">
        <f>VLOOKUP(BA307,'Standard Deviations'!$L$1:$M$11,2,TRUE)</f>
        <v>Platinum</v>
      </c>
    </row>
    <row r="308" spans="1:54">
      <c r="A308">
        <v>9907</v>
      </c>
      <c r="B308">
        <v>1969</v>
      </c>
      <c r="C308">
        <f>2024-B308</f>
        <v>55</v>
      </c>
      <c r="D308" t="str">
        <f>VLOOKUP(B308,Reference!$A$1:$B$125, 2)</f>
        <v>Gen X</v>
      </c>
      <c r="E308" t="s">
        <v>64</v>
      </c>
      <c r="F308" t="str">
        <f>IF(E308="High School", "No College", "College")</f>
        <v>College</v>
      </c>
      <c r="G308" t="s">
        <v>65</v>
      </c>
      <c r="H308">
        <v>66476</v>
      </c>
      <c r="I308">
        <v>66476</v>
      </c>
      <c r="J308" s="4" t="s">
        <v>61</v>
      </c>
      <c r="K308">
        <v>0</v>
      </c>
      <c r="L308">
        <v>1</v>
      </c>
      <c r="M308" t="str">
        <f>IF(OR(K308&gt;0, L308&gt;0), "Parent", "Not Parent")</f>
        <v>Parent</v>
      </c>
      <c r="N308" t="s">
        <v>265</v>
      </c>
      <c r="O308" s="8">
        <v>41916</v>
      </c>
      <c r="P308" s="9">
        <f>O308-N308</f>
        <v>304</v>
      </c>
      <c r="Q308">
        <v>80</v>
      </c>
      <c r="R308" s="9">
        <f>P308-Q308</f>
        <v>224</v>
      </c>
      <c r="S308" s="8">
        <f>O308-R308</f>
        <v>41692</v>
      </c>
      <c r="T308">
        <v>742</v>
      </c>
      <c r="U308">
        <v>28</v>
      </c>
      <c r="V308">
        <v>152</v>
      </c>
      <c r="W308">
        <v>25</v>
      </c>
      <c r="X308">
        <v>9</v>
      </c>
      <c r="Y308">
        <v>57</v>
      </c>
      <c r="Z308">
        <v>1013</v>
      </c>
      <c r="AA308">
        <f>Z308/P308</f>
        <v>3.3322368421052633</v>
      </c>
      <c r="AB308" s="14" t="s">
        <v>232</v>
      </c>
      <c r="AC308" s="13" t="s">
        <v>63</v>
      </c>
      <c r="AD308">
        <v>2</v>
      </c>
      <c r="AE308" t="str">
        <f>IF(AD308&gt;3, "Prefers Discount", "Discount Indifferent")</f>
        <v>Discount Indifferent</v>
      </c>
      <c r="AF308">
        <v>10</v>
      </c>
      <c r="AG308">
        <v>6</v>
      </c>
      <c r="AH308">
        <v>8</v>
      </c>
      <c r="AI308" t="str">
        <f>INDEX($AF$1:$AH$1,MATCH(MAX(AF308:AH308),AF308:AH308,0))</f>
        <v>Store_Orders</v>
      </c>
      <c r="AJ308">
        <v>4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f>SUM(AK308:AO308)</f>
        <v>0</v>
      </c>
      <c r="AQ308" t="s">
        <v>67</v>
      </c>
      <c r="AR308">
        <v>0</v>
      </c>
      <c r="AS308" t="str">
        <f>IF(OR(AK308&gt;0, AL308&gt;0, AM308&gt;0, AN308&gt;0, AO308&gt;0), "Converted", "Not Converted")</f>
        <v>Not Converted</v>
      </c>
      <c r="AT308">
        <v>0</v>
      </c>
      <c r="AU308">
        <v>3</v>
      </c>
      <c r="AV308">
        <v>11</v>
      </c>
      <c r="AW308">
        <f>IF(Z308&gt;607, 4, 0)</f>
        <v>4</v>
      </c>
      <c r="AX308">
        <f>IF(AA308&gt;1.6588, 3, 0)</f>
        <v>3</v>
      </c>
      <c r="AY308">
        <f>IF(P308&gt;401, 2, 0)</f>
        <v>0</v>
      </c>
      <c r="AZ308">
        <f>IF(I308&gt;52915.77, 1, 0)</f>
        <v>1</v>
      </c>
      <c r="BA308">
        <f>SUM(AW308:AZ308)</f>
        <v>8</v>
      </c>
      <c r="BB308" t="str">
        <f>VLOOKUP(BA308,'Standard Deviations'!$L$1:$M$11,2,TRUE)</f>
        <v>Platinum</v>
      </c>
    </row>
    <row r="309" spans="1:54">
      <c r="A309">
        <v>8235</v>
      </c>
      <c r="B309">
        <v>1956</v>
      </c>
      <c r="C309">
        <f>2024-B309</f>
        <v>68</v>
      </c>
      <c r="D309" t="str">
        <f>VLOOKUP(B309,Reference!$A$1:$B$125, 2)</f>
        <v>Boomers</v>
      </c>
      <c r="E309" t="s">
        <v>64</v>
      </c>
      <c r="F309" t="str">
        <f>IF(E309="High School", "No College", "College")</f>
        <v>College</v>
      </c>
      <c r="G309" t="s">
        <v>65</v>
      </c>
      <c r="H309">
        <v>69245</v>
      </c>
      <c r="I309">
        <v>69245</v>
      </c>
      <c r="J309" s="4" t="s">
        <v>61</v>
      </c>
      <c r="K309">
        <v>0</v>
      </c>
      <c r="L309">
        <v>1</v>
      </c>
      <c r="M309" t="str">
        <f>IF(OR(K309&gt;0, L309&gt;0), "Parent", "Not Parent")</f>
        <v>Parent</v>
      </c>
      <c r="N309" t="s">
        <v>129</v>
      </c>
      <c r="O309" s="8">
        <v>41916</v>
      </c>
      <c r="P309" s="9">
        <f>O309-N309</f>
        <v>253</v>
      </c>
      <c r="Q309">
        <v>8</v>
      </c>
      <c r="R309" s="9">
        <f>P309-Q309</f>
        <v>245</v>
      </c>
      <c r="S309" s="8">
        <f>O309-R309</f>
        <v>41671</v>
      </c>
      <c r="T309">
        <v>428</v>
      </c>
      <c r="U309">
        <v>30</v>
      </c>
      <c r="V309">
        <v>214</v>
      </c>
      <c r="W309">
        <v>80</v>
      </c>
      <c r="X309">
        <v>30</v>
      </c>
      <c r="Y309">
        <v>61</v>
      </c>
      <c r="Z309">
        <v>843</v>
      </c>
      <c r="AA309">
        <f>Z309/P309</f>
        <v>3.3320158102766797</v>
      </c>
      <c r="AB309" s="11" t="s">
        <v>232</v>
      </c>
      <c r="AC309" t="s">
        <v>59</v>
      </c>
      <c r="AD309">
        <v>2</v>
      </c>
      <c r="AE309" t="str">
        <f>IF(AD309&gt;3, "Prefers Discount", "Discount Indifferent")</f>
        <v>Discount Indifferent</v>
      </c>
      <c r="AF309">
        <v>10</v>
      </c>
      <c r="AG309">
        <v>6</v>
      </c>
      <c r="AH309">
        <v>5</v>
      </c>
      <c r="AI309" t="str">
        <f>INDEX($AF$1:$AH$1,MATCH(MAX(AF309:AH309),AF309:AH309,0))</f>
        <v>Store_Orders</v>
      </c>
      <c r="AJ309">
        <v>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f>SUM(AK309:AO309)</f>
        <v>0</v>
      </c>
      <c r="AQ309" t="s">
        <v>67</v>
      </c>
      <c r="AR309">
        <v>0</v>
      </c>
      <c r="AS309" t="str">
        <f>IF(OR(AK309&gt;0, AL309&gt;0, AM309&gt;0, AN309&gt;0, AO309&gt;0), "Converted", "Not Converted")</f>
        <v>Not Converted</v>
      </c>
      <c r="AT309">
        <v>0</v>
      </c>
      <c r="AU309">
        <v>3</v>
      </c>
      <c r="AV309">
        <v>11</v>
      </c>
      <c r="AW309">
        <f>IF(Z309&gt;607, 4, 0)</f>
        <v>4</v>
      </c>
      <c r="AX309">
        <f>IF(AA309&gt;1.6588, 3, 0)</f>
        <v>3</v>
      </c>
      <c r="AY309">
        <f>IF(P309&gt;401, 2, 0)</f>
        <v>0</v>
      </c>
      <c r="AZ309">
        <f>IF(I309&gt;52915.77, 1, 0)</f>
        <v>1</v>
      </c>
      <c r="BA309">
        <f>SUM(AW309:AZ309)</f>
        <v>8</v>
      </c>
      <c r="BB309" t="str">
        <f>VLOOKUP(BA309,'Standard Deviations'!$L$1:$M$11,2,TRUE)</f>
        <v>Platinum</v>
      </c>
    </row>
    <row r="310" spans="1:54">
      <c r="A310">
        <v>7960</v>
      </c>
      <c r="B310">
        <v>1962</v>
      </c>
      <c r="C310">
        <f>2024-B310</f>
        <v>62</v>
      </c>
      <c r="D310" t="str">
        <f>VLOOKUP(B310,Reference!$A$1:$B$125, 2)</f>
        <v>Boomers</v>
      </c>
      <c r="E310" t="s">
        <v>74</v>
      </c>
      <c r="F310" t="str">
        <f>IF(E310="High School", "No College", "College")</f>
        <v>College</v>
      </c>
      <c r="G310" t="s">
        <v>65</v>
      </c>
      <c r="H310">
        <v>82122</v>
      </c>
      <c r="I310">
        <v>82122</v>
      </c>
      <c r="J310" s="4" t="s">
        <v>56</v>
      </c>
      <c r="K310">
        <v>0</v>
      </c>
      <c r="L310">
        <v>0</v>
      </c>
      <c r="M310" t="str">
        <f>IF(OR(K310&gt;0, L310&gt;0), "Parent", "Not Parent")</f>
        <v>Not Parent</v>
      </c>
      <c r="N310" t="s">
        <v>259</v>
      </c>
      <c r="O310" s="8">
        <v>41916</v>
      </c>
      <c r="P310" s="9">
        <f>O310-N310</f>
        <v>415</v>
      </c>
      <c r="Q310">
        <v>89</v>
      </c>
      <c r="R310" s="9">
        <f>P310-Q310</f>
        <v>326</v>
      </c>
      <c r="S310" s="8">
        <f>O310-R310</f>
        <v>41590</v>
      </c>
      <c r="T310">
        <v>734</v>
      </c>
      <c r="U310">
        <v>22</v>
      </c>
      <c r="V310">
        <v>350</v>
      </c>
      <c r="W310">
        <v>151</v>
      </c>
      <c r="X310">
        <v>25</v>
      </c>
      <c r="Y310">
        <v>100</v>
      </c>
      <c r="Z310">
        <v>1382</v>
      </c>
      <c r="AA310">
        <f>Z310/P310</f>
        <v>3.330120481927711</v>
      </c>
      <c r="AB310" s="14" t="s">
        <v>232</v>
      </c>
      <c r="AC310" s="13" t="s">
        <v>63</v>
      </c>
      <c r="AD310">
        <v>1</v>
      </c>
      <c r="AE310" t="str">
        <f>IF(AD310&gt;3, "Prefers Discount", "Discount Indifferent")</f>
        <v>Discount Indifferent</v>
      </c>
      <c r="AF310">
        <v>13</v>
      </c>
      <c r="AG310">
        <v>3</v>
      </c>
      <c r="AH310">
        <v>9</v>
      </c>
      <c r="AI310" t="str">
        <f>INDEX($AF$1:$AH$1,MATCH(MAX(AF310:AH310),AF310:AH310,0))</f>
        <v>Store_Orders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f>SUM(AK310:AO310)</f>
        <v>1</v>
      </c>
      <c r="AQ310" t="str">
        <f>INDEX($AK$1:$AO$1,MATCH(MAX(AK310:AO310),AK310:AO310,0))</f>
        <v>Converted_on_Camp5</v>
      </c>
      <c r="AR310">
        <v>1</v>
      </c>
      <c r="AS310" t="str">
        <f>IF(OR(AK310&gt;0, AL310&gt;0, AM310&gt;0, AN310&gt;0, AO310&gt;0), "Converted", "Not Converted")</f>
        <v>Converted</v>
      </c>
      <c r="AT310">
        <v>0</v>
      </c>
      <c r="AU310">
        <v>3</v>
      </c>
      <c r="AV310">
        <v>11</v>
      </c>
      <c r="AW310">
        <f>IF(Z310&gt;607, 4, 0)</f>
        <v>4</v>
      </c>
      <c r="AX310">
        <f>IF(AA310&gt;1.6588, 3, 0)</f>
        <v>3</v>
      </c>
      <c r="AY310">
        <f>IF(P310&gt;401, 2, 0)</f>
        <v>2</v>
      </c>
      <c r="AZ310">
        <f>IF(I310&gt;52915.77, 1, 0)</f>
        <v>1</v>
      </c>
      <c r="BA310">
        <f>SUM(AW310:AZ310)</f>
        <v>10</v>
      </c>
      <c r="BB310" t="str">
        <f>VLOOKUP(BA310,'Standard Deviations'!$L$1:$M$11,2,TRUE)</f>
        <v>Diamond</v>
      </c>
    </row>
    <row r="311" spans="1:54">
      <c r="A311">
        <v>6637</v>
      </c>
      <c r="B311">
        <v>1988</v>
      </c>
      <c r="C311">
        <f>2024-B311</f>
        <v>36</v>
      </c>
      <c r="D311" t="str">
        <f>VLOOKUP(B311,Reference!$A$1:$B$125, 2)</f>
        <v>Millennials</v>
      </c>
      <c r="E311" t="s">
        <v>54</v>
      </c>
      <c r="F311" t="str">
        <f>IF(E311="High School", "No College", "College")</f>
        <v>College</v>
      </c>
      <c r="G311" t="s">
        <v>60</v>
      </c>
      <c r="H311">
        <v>66951</v>
      </c>
      <c r="I311">
        <v>66951</v>
      </c>
      <c r="J311" s="4" t="s">
        <v>61</v>
      </c>
      <c r="K311">
        <v>0</v>
      </c>
      <c r="L311">
        <v>0</v>
      </c>
      <c r="M311" t="str">
        <f>IF(OR(K311&gt;0, L311&gt;0), "Parent", "Not Parent")</f>
        <v>Not Parent</v>
      </c>
      <c r="N311" t="s">
        <v>266</v>
      </c>
      <c r="O311" s="8">
        <v>41916</v>
      </c>
      <c r="P311" s="9">
        <f>O311-N311</f>
        <v>336</v>
      </c>
      <c r="Q311">
        <v>46</v>
      </c>
      <c r="R311" s="9">
        <f>P311-Q311</f>
        <v>290</v>
      </c>
      <c r="S311" s="8">
        <f>O311-R311</f>
        <v>41626</v>
      </c>
      <c r="T311">
        <v>277</v>
      </c>
      <c r="U311">
        <v>162</v>
      </c>
      <c r="V311">
        <v>305</v>
      </c>
      <c r="W311">
        <v>173</v>
      </c>
      <c r="X311">
        <v>76</v>
      </c>
      <c r="Y311">
        <v>124</v>
      </c>
      <c r="Z311">
        <v>1117</v>
      </c>
      <c r="AA311">
        <f>Z311/P311</f>
        <v>3.3244047619047619</v>
      </c>
      <c r="AB311" s="11" t="s">
        <v>232</v>
      </c>
      <c r="AC311" t="s">
        <v>59</v>
      </c>
      <c r="AD311">
        <v>1</v>
      </c>
      <c r="AE311" t="str">
        <f>IF(AD311&gt;3, "Prefers Discount", "Discount Indifferent")</f>
        <v>Discount Indifferent</v>
      </c>
      <c r="AF311">
        <v>7</v>
      </c>
      <c r="AG311">
        <v>3</v>
      </c>
      <c r="AH311">
        <v>4</v>
      </c>
      <c r="AI311" t="str">
        <f>INDEX($AF$1:$AH$1,MATCH(MAX(AF311:AH311),AF311:AH311,0))</f>
        <v>Store_Orders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f>SUM(AK311:AO311)</f>
        <v>0</v>
      </c>
      <c r="AQ311" t="s">
        <v>67</v>
      </c>
      <c r="AR311">
        <v>0</v>
      </c>
      <c r="AS311" t="str">
        <f>IF(OR(AK311&gt;0, AL311&gt;0, AM311&gt;0, AN311&gt;0, AO311&gt;0), "Converted", "Not Converted")</f>
        <v>Not Converted</v>
      </c>
      <c r="AT311">
        <v>0</v>
      </c>
      <c r="AU311">
        <v>3</v>
      </c>
      <c r="AV311">
        <v>11</v>
      </c>
      <c r="AW311">
        <f>IF(Z311&gt;607, 4, 0)</f>
        <v>4</v>
      </c>
      <c r="AX311">
        <f>IF(AA311&gt;1.6588, 3, 0)</f>
        <v>3</v>
      </c>
      <c r="AY311">
        <f>IF(P311&gt;401, 2, 0)</f>
        <v>0</v>
      </c>
      <c r="AZ311">
        <f>IF(I311&gt;52915.77, 1, 0)</f>
        <v>1</v>
      </c>
      <c r="BA311">
        <f>SUM(AW311:AZ311)</f>
        <v>8</v>
      </c>
      <c r="BB311" t="str">
        <f>VLOOKUP(BA311,'Standard Deviations'!$L$1:$M$11,2,TRUE)</f>
        <v>Platinum</v>
      </c>
    </row>
    <row r="312" spans="1:54">
      <c r="A312">
        <v>3690</v>
      </c>
      <c r="B312">
        <v>1986</v>
      </c>
      <c r="C312">
        <f>2024-B312</f>
        <v>38</v>
      </c>
      <c r="D312" t="str">
        <f>VLOOKUP(B312,Reference!$A$1:$B$125, 2)</f>
        <v>Millennials</v>
      </c>
      <c r="E312" t="s">
        <v>64</v>
      </c>
      <c r="F312" t="str">
        <f>IF(E312="High School", "No College", "College")</f>
        <v>College</v>
      </c>
      <c r="G312" t="s">
        <v>55</v>
      </c>
      <c r="H312">
        <v>80141</v>
      </c>
      <c r="I312">
        <v>80141</v>
      </c>
      <c r="J312" s="4" t="s">
        <v>56</v>
      </c>
      <c r="K312">
        <v>0</v>
      </c>
      <c r="L312">
        <v>0</v>
      </c>
      <c r="M312" t="str">
        <f>IF(OR(K312&gt;0, L312&gt;0), "Parent", "Not Parent")</f>
        <v>Not Parent</v>
      </c>
      <c r="N312" t="s">
        <v>267</v>
      </c>
      <c r="O312" s="8">
        <v>41916</v>
      </c>
      <c r="P312" s="9">
        <f>O312-N312</f>
        <v>631</v>
      </c>
      <c r="Q312">
        <v>20</v>
      </c>
      <c r="R312" s="9">
        <f>P312-Q312</f>
        <v>611</v>
      </c>
      <c r="S312" s="8">
        <f>O312-R312</f>
        <v>41305</v>
      </c>
      <c r="T312">
        <v>1184</v>
      </c>
      <c r="U312">
        <v>102</v>
      </c>
      <c r="V312">
        <v>673</v>
      </c>
      <c r="W312">
        <v>52</v>
      </c>
      <c r="X312">
        <v>40</v>
      </c>
      <c r="Y312">
        <v>40</v>
      </c>
      <c r="Z312">
        <v>2091</v>
      </c>
      <c r="AA312">
        <f>Z312/P312</f>
        <v>3.3137876386687797</v>
      </c>
      <c r="AB312" s="11" t="s">
        <v>232</v>
      </c>
      <c r="AC312" t="s">
        <v>59</v>
      </c>
      <c r="AD312">
        <v>1</v>
      </c>
      <c r="AE312" t="str">
        <f>IF(AD312&gt;3, "Prefers Discount", "Discount Indifferent")</f>
        <v>Discount Indifferent</v>
      </c>
      <c r="AF312">
        <v>10</v>
      </c>
      <c r="AG312">
        <v>7</v>
      </c>
      <c r="AH312">
        <v>4</v>
      </c>
      <c r="AI312" t="str">
        <f>INDEX($AF$1:$AH$1,MATCH(MAX(AF312:AH312),AF312:AH312,0))</f>
        <v>Store_Orders</v>
      </c>
      <c r="AJ312">
        <v>6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f>SUM(AK312:AO312)</f>
        <v>1</v>
      </c>
      <c r="AQ312" t="str">
        <f>INDEX($AK$1:$AO$1,MATCH(MAX(AK312:AO312),AK312:AO312,0))</f>
        <v>Converted_on_Camp5</v>
      </c>
      <c r="AR312">
        <v>1</v>
      </c>
      <c r="AS312" t="str">
        <f>IF(OR(AK312&gt;0, AL312&gt;0, AM312&gt;0, AN312&gt;0, AO312&gt;0), "Converted", "Not Converted")</f>
        <v>Converted</v>
      </c>
      <c r="AT312">
        <v>0</v>
      </c>
      <c r="AU312">
        <v>3</v>
      </c>
      <c r="AV312">
        <v>11</v>
      </c>
      <c r="AW312">
        <f>IF(Z312&gt;607, 4, 0)</f>
        <v>4</v>
      </c>
      <c r="AX312">
        <f>IF(AA312&gt;1.6588, 3, 0)</f>
        <v>3</v>
      </c>
      <c r="AY312">
        <f>IF(P312&gt;401, 2, 0)</f>
        <v>2</v>
      </c>
      <c r="AZ312">
        <f>IF(I312&gt;52915.77, 1, 0)</f>
        <v>1</v>
      </c>
      <c r="BA312">
        <f>SUM(AW312:AZ312)</f>
        <v>10</v>
      </c>
      <c r="BB312" t="str">
        <f>VLOOKUP(BA312,'Standard Deviations'!$L$1:$M$11,2,TRUE)</f>
        <v>Diamond</v>
      </c>
    </row>
    <row r="313" spans="1:54">
      <c r="A313">
        <v>819</v>
      </c>
      <c r="B313">
        <v>1945</v>
      </c>
      <c r="C313">
        <f>2024-B313</f>
        <v>79</v>
      </c>
      <c r="D313" t="str">
        <f>VLOOKUP(B313,Reference!$A$1:$B$125, 2)</f>
        <v>Silent</v>
      </c>
      <c r="E313" t="s">
        <v>54</v>
      </c>
      <c r="F313" t="str">
        <f>IF(E313="High School", "No College", "College")</f>
        <v>College</v>
      </c>
      <c r="G313" t="s">
        <v>89</v>
      </c>
      <c r="H313">
        <v>63285</v>
      </c>
      <c r="I313">
        <v>63285</v>
      </c>
      <c r="J313" s="4" t="s">
        <v>61</v>
      </c>
      <c r="K313">
        <v>0</v>
      </c>
      <c r="L313">
        <v>0</v>
      </c>
      <c r="M313" t="str">
        <f>IF(OR(K313&gt;0, L313&gt;0), "Parent", "Not Parent")</f>
        <v>Not Parent</v>
      </c>
      <c r="N313" t="s">
        <v>255</v>
      </c>
      <c r="O313" s="8">
        <v>41916</v>
      </c>
      <c r="P313" s="9">
        <f>O313-N313</f>
        <v>333</v>
      </c>
      <c r="Q313">
        <v>84</v>
      </c>
      <c r="R313" s="9">
        <f>P313-Q313</f>
        <v>249</v>
      </c>
      <c r="S313" s="8">
        <f>O313-R313</f>
        <v>41667</v>
      </c>
      <c r="T313">
        <v>508</v>
      </c>
      <c r="U313">
        <v>124</v>
      </c>
      <c r="V313">
        <v>249</v>
      </c>
      <c r="W313">
        <v>50</v>
      </c>
      <c r="X313">
        <v>38</v>
      </c>
      <c r="Y313">
        <v>134</v>
      </c>
      <c r="Z313">
        <v>1103</v>
      </c>
      <c r="AA313">
        <f>Z313/P313</f>
        <v>3.3123123123123124</v>
      </c>
      <c r="AB313" s="14" t="s">
        <v>232</v>
      </c>
      <c r="AC313" s="13" t="s">
        <v>63</v>
      </c>
      <c r="AD313">
        <v>1</v>
      </c>
      <c r="AE313" t="str">
        <f>IF(AD313&gt;3, "Prefers Discount", "Discount Indifferent")</f>
        <v>Discount Indifferent</v>
      </c>
      <c r="AF313">
        <v>13</v>
      </c>
      <c r="AG313">
        <v>6</v>
      </c>
      <c r="AH313">
        <v>5</v>
      </c>
      <c r="AI313" t="str">
        <f>INDEX($AF$1:$AH$1,MATCH(MAX(AF313:AH313),AF313:AH313,0))</f>
        <v>Store_Orders</v>
      </c>
      <c r="AJ313">
        <v>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f>SUM(AK313:AO313)</f>
        <v>0</v>
      </c>
      <c r="AQ313" t="s">
        <v>67</v>
      </c>
      <c r="AR313">
        <v>0</v>
      </c>
      <c r="AS313" t="str">
        <f>IF(OR(AK313&gt;0, AL313&gt;0, AM313&gt;0, AN313&gt;0, AO313&gt;0), "Converted", "Not Converted")</f>
        <v>Not Converted</v>
      </c>
      <c r="AT313">
        <v>0</v>
      </c>
      <c r="AU313">
        <v>3</v>
      </c>
      <c r="AV313">
        <v>11</v>
      </c>
      <c r="AW313">
        <f>IF(Z313&gt;607, 4, 0)</f>
        <v>4</v>
      </c>
      <c r="AX313">
        <f>IF(AA313&gt;1.6588, 3, 0)</f>
        <v>3</v>
      </c>
      <c r="AY313">
        <f>IF(P313&gt;401, 2, 0)</f>
        <v>0</v>
      </c>
      <c r="AZ313">
        <f>IF(I313&gt;52915.77, 1, 0)</f>
        <v>1</v>
      </c>
      <c r="BA313">
        <f>SUM(AW313:AZ313)</f>
        <v>8</v>
      </c>
      <c r="BB313" t="str">
        <f>VLOOKUP(BA313,'Standard Deviations'!$L$1:$M$11,2,TRUE)</f>
        <v>Platinum</v>
      </c>
    </row>
    <row r="314" spans="1:54">
      <c r="A314">
        <v>3179</v>
      </c>
      <c r="B314">
        <v>1980</v>
      </c>
      <c r="C314">
        <f>2024-B314</f>
        <v>44</v>
      </c>
      <c r="D314" t="str">
        <f>VLOOKUP(B314,Reference!$A$1:$B$125, 2)</f>
        <v>Millennials</v>
      </c>
      <c r="E314" t="s">
        <v>54</v>
      </c>
      <c r="F314" t="str">
        <f>IF(E314="High School", "No College", "College")</f>
        <v>College</v>
      </c>
      <c r="G314" t="s">
        <v>60</v>
      </c>
      <c r="H314">
        <v>81741</v>
      </c>
      <c r="I314">
        <v>81741</v>
      </c>
      <c r="J314" s="4" t="s">
        <v>56</v>
      </c>
      <c r="K314">
        <v>0</v>
      </c>
      <c r="L314">
        <v>0</v>
      </c>
      <c r="M314" t="str">
        <f>IF(OR(K314&gt;0, L314&gt;0), "Parent", "Not Parent")</f>
        <v>Not Parent</v>
      </c>
      <c r="N314" t="s">
        <v>268</v>
      </c>
      <c r="O314" s="8">
        <v>41916</v>
      </c>
      <c r="P314" s="9">
        <f>O314-N314</f>
        <v>475</v>
      </c>
      <c r="Q314">
        <v>75</v>
      </c>
      <c r="R314" s="9">
        <f>P314-Q314</f>
        <v>400</v>
      </c>
      <c r="S314" s="8">
        <f>O314-R314</f>
        <v>41516</v>
      </c>
      <c r="T314">
        <v>249</v>
      </c>
      <c r="U314">
        <v>153</v>
      </c>
      <c r="V314">
        <v>940</v>
      </c>
      <c r="W314">
        <v>58</v>
      </c>
      <c r="X314">
        <v>134</v>
      </c>
      <c r="Y314">
        <v>38</v>
      </c>
      <c r="Z314">
        <v>1572</v>
      </c>
      <c r="AA314">
        <f>Z314/P314</f>
        <v>3.3094736842105261</v>
      </c>
      <c r="AB314" s="14" t="s">
        <v>232</v>
      </c>
      <c r="AC314" s="13" t="s">
        <v>63</v>
      </c>
      <c r="AD314">
        <v>0</v>
      </c>
      <c r="AE314" t="str">
        <f>IF(AD314&gt;3, "Prefers Discount", "Discount Indifferent")</f>
        <v>Discount Indifferent</v>
      </c>
      <c r="AF314">
        <v>7</v>
      </c>
      <c r="AG314">
        <v>6</v>
      </c>
      <c r="AH314">
        <v>6</v>
      </c>
      <c r="AI314" t="str">
        <f>INDEX($AF$1:$AH$1,MATCH(MAX(AF314:AH314),AF314:AH314,0))</f>
        <v>Store_Orders</v>
      </c>
      <c r="AJ314">
        <v>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f>SUM(AK314:AO314)</f>
        <v>0</v>
      </c>
      <c r="AQ314" t="s">
        <v>67</v>
      </c>
      <c r="AR314">
        <v>0</v>
      </c>
      <c r="AS314" t="str">
        <f>IF(OR(AK314&gt;0, AL314&gt;0, AM314&gt;0, AN314&gt;0, AO314&gt;0), "Converted", "Not Converted")</f>
        <v>Not Converted</v>
      </c>
      <c r="AT314">
        <v>0</v>
      </c>
      <c r="AU314">
        <v>3</v>
      </c>
      <c r="AV314">
        <v>11</v>
      </c>
      <c r="AW314">
        <f>IF(Z314&gt;607, 4, 0)</f>
        <v>4</v>
      </c>
      <c r="AX314">
        <f>IF(AA314&gt;1.6588, 3, 0)</f>
        <v>3</v>
      </c>
      <c r="AY314">
        <f>IF(P314&gt;401, 2, 0)</f>
        <v>2</v>
      </c>
      <c r="AZ314">
        <f>IF(I314&gt;52915.77, 1, 0)</f>
        <v>1</v>
      </c>
      <c r="BA314">
        <f>SUM(AW314:AZ314)</f>
        <v>10</v>
      </c>
      <c r="BB314" t="str">
        <f>VLOOKUP(BA314,'Standard Deviations'!$L$1:$M$11,2,TRUE)</f>
        <v>Diamond</v>
      </c>
    </row>
    <row r="315" spans="1:54">
      <c r="A315">
        <v>4931</v>
      </c>
      <c r="B315">
        <v>1977</v>
      </c>
      <c r="C315">
        <f>2024-B315</f>
        <v>47</v>
      </c>
      <c r="D315" t="str">
        <f>VLOOKUP(B315,Reference!$A$1:$B$125, 2)</f>
        <v>Gen X</v>
      </c>
      <c r="E315" t="s">
        <v>54</v>
      </c>
      <c r="F315" t="str">
        <f>IF(E315="High School", "No College", "College")</f>
        <v>College</v>
      </c>
      <c r="G315" t="s">
        <v>65</v>
      </c>
      <c r="H315">
        <v>157146</v>
      </c>
      <c r="I315">
        <v>157146</v>
      </c>
      <c r="J315" t="s">
        <v>101</v>
      </c>
      <c r="K315">
        <v>0</v>
      </c>
      <c r="L315">
        <v>0</v>
      </c>
      <c r="M315" t="str">
        <f>IF(OR(K315&gt;0, L315&gt;0), "Parent", "Not Parent")</f>
        <v>Not Parent</v>
      </c>
      <c r="N315" t="s">
        <v>269</v>
      </c>
      <c r="O315" s="8">
        <v>41916</v>
      </c>
      <c r="P315" s="9">
        <f>O315-N315</f>
        <v>523</v>
      </c>
      <c r="Q315">
        <v>13</v>
      </c>
      <c r="R315" s="9">
        <f>P315-Q315</f>
        <v>510</v>
      </c>
      <c r="S315" s="8">
        <f>O315-R315</f>
        <v>41406</v>
      </c>
      <c r="T315">
        <v>1</v>
      </c>
      <c r="U315">
        <v>0</v>
      </c>
      <c r="V315">
        <v>1725</v>
      </c>
      <c r="W315">
        <v>2</v>
      </c>
      <c r="X315">
        <v>1</v>
      </c>
      <c r="Y315">
        <v>1</v>
      </c>
      <c r="Z315">
        <v>1730</v>
      </c>
      <c r="AA315">
        <f>Z315/P315</f>
        <v>3.3078393881453154</v>
      </c>
      <c r="AB315" s="11" t="s">
        <v>232</v>
      </c>
      <c r="AC315" t="s">
        <v>59</v>
      </c>
      <c r="AD315">
        <v>0</v>
      </c>
      <c r="AE315" t="str">
        <f>IF(AD315&gt;3, "Prefers Discount", "Discount Indifferent")</f>
        <v>Discount Indifferent</v>
      </c>
      <c r="AF315">
        <v>0</v>
      </c>
      <c r="AG315">
        <v>0</v>
      </c>
      <c r="AH315">
        <v>28</v>
      </c>
      <c r="AI315" t="str">
        <f>INDEX($AF$1:$AH$1,MATCH(MAX(AF315:AH315),AF315:AH315,0))</f>
        <v>Catalog_Orders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f>SUM(AK315:AO315)</f>
        <v>0</v>
      </c>
      <c r="AQ315" t="s">
        <v>67</v>
      </c>
      <c r="AR315">
        <v>0</v>
      </c>
      <c r="AS315" t="str">
        <f>IF(OR(AK315&gt;0, AL315&gt;0, AM315&gt;0, AN315&gt;0, AO315&gt;0), "Converted", "Not Converted")</f>
        <v>Not Converted</v>
      </c>
      <c r="AT315">
        <v>0</v>
      </c>
      <c r="AU315">
        <v>3</v>
      </c>
      <c r="AV315">
        <v>11</v>
      </c>
      <c r="AW315">
        <f>IF(Z315&gt;607, 4, 0)</f>
        <v>4</v>
      </c>
      <c r="AX315">
        <f>IF(AA315&gt;1.6588, 3, 0)</f>
        <v>3</v>
      </c>
      <c r="AY315">
        <f>IF(P315&gt;401, 2, 0)</f>
        <v>2</v>
      </c>
      <c r="AZ315">
        <f>IF(I315&gt;52915.77, 1, 0)</f>
        <v>1</v>
      </c>
      <c r="BA315">
        <f>SUM(AW315:AZ315)</f>
        <v>10</v>
      </c>
      <c r="BB315" t="str">
        <f>VLOOKUP(BA315,'Standard Deviations'!$L$1:$M$11,2,TRUE)</f>
        <v>Diamond</v>
      </c>
    </row>
    <row r="316" spans="1:54">
      <c r="A316">
        <v>5147</v>
      </c>
      <c r="B316">
        <v>1948</v>
      </c>
      <c r="C316">
        <f>2024-B316</f>
        <v>76</v>
      </c>
      <c r="D316" t="str">
        <f>VLOOKUP(B316,Reference!$A$1:$B$125, 2)</f>
        <v>Boomers</v>
      </c>
      <c r="E316" t="s">
        <v>54</v>
      </c>
      <c r="F316" t="str">
        <f>IF(E316="High School", "No College", "College")</f>
        <v>College</v>
      </c>
      <c r="G316" t="s">
        <v>60</v>
      </c>
      <c r="H316">
        <v>90842</v>
      </c>
      <c r="I316">
        <v>90842</v>
      </c>
      <c r="J316" s="4" t="s">
        <v>56</v>
      </c>
      <c r="K316">
        <v>0</v>
      </c>
      <c r="L316">
        <v>0</v>
      </c>
      <c r="M316" t="str">
        <f>IF(OR(K316&gt;0, L316&gt;0), "Parent", "Not Parent")</f>
        <v>Not Parent</v>
      </c>
      <c r="N316" t="s">
        <v>270</v>
      </c>
      <c r="O316" s="8">
        <v>41916</v>
      </c>
      <c r="P316" s="9">
        <f>O316-N316</f>
        <v>432</v>
      </c>
      <c r="Q316">
        <v>57</v>
      </c>
      <c r="R316" s="9">
        <f>P316-Q316</f>
        <v>375</v>
      </c>
      <c r="S316" s="8">
        <f>O316-R316</f>
        <v>41541</v>
      </c>
      <c r="T316">
        <v>774</v>
      </c>
      <c r="U316">
        <v>70</v>
      </c>
      <c r="V316">
        <v>118</v>
      </c>
      <c r="W316">
        <v>182</v>
      </c>
      <c r="X316">
        <v>187</v>
      </c>
      <c r="Y316">
        <v>93</v>
      </c>
      <c r="Z316">
        <v>1424</v>
      </c>
      <c r="AA316">
        <f>Z316/P316</f>
        <v>3.2962962962962963</v>
      </c>
      <c r="AB316" s="14" t="s">
        <v>232</v>
      </c>
      <c r="AC316" s="13" t="s">
        <v>63</v>
      </c>
      <c r="AD316">
        <v>1</v>
      </c>
      <c r="AE316" t="str">
        <f>IF(AD316&gt;3, "Prefers Discount", "Discount Indifferent")</f>
        <v>Discount Indifferent</v>
      </c>
      <c r="AF316">
        <v>13</v>
      </c>
      <c r="AG316">
        <v>4</v>
      </c>
      <c r="AH316">
        <v>9</v>
      </c>
      <c r="AI316" t="str">
        <f>INDEX($AF$1:$AH$1,MATCH(MAX(AF316:AH316),AF316:AH316,0))</f>
        <v>Store_Orders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f>SUM(AK316:AO316)</f>
        <v>0</v>
      </c>
      <c r="AQ316" t="s">
        <v>67</v>
      </c>
      <c r="AR316">
        <v>0</v>
      </c>
      <c r="AS316" t="str">
        <f>IF(OR(AK316&gt;0, AL316&gt;0, AM316&gt;0, AN316&gt;0, AO316&gt;0), "Converted", "Not Converted")</f>
        <v>Not Converted</v>
      </c>
      <c r="AT316">
        <v>0</v>
      </c>
      <c r="AU316">
        <v>3</v>
      </c>
      <c r="AV316">
        <v>11</v>
      </c>
      <c r="AW316">
        <f>IF(Z316&gt;607, 4, 0)</f>
        <v>4</v>
      </c>
      <c r="AX316">
        <f>IF(AA316&gt;1.6588, 3, 0)</f>
        <v>3</v>
      </c>
      <c r="AY316">
        <f>IF(P316&gt;401, 2, 0)</f>
        <v>2</v>
      </c>
      <c r="AZ316">
        <f>IF(I316&gt;52915.77, 1, 0)</f>
        <v>1</v>
      </c>
      <c r="BA316">
        <f>SUM(AW316:AZ316)</f>
        <v>10</v>
      </c>
      <c r="BB316" t="str">
        <f>VLOOKUP(BA316,'Standard Deviations'!$L$1:$M$11,2,TRUE)</f>
        <v>Diamond</v>
      </c>
    </row>
    <row r="317" spans="1:54">
      <c r="A317">
        <v>4339</v>
      </c>
      <c r="B317">
        <v>1970</v>
      </c>
      <c r="C317">
        <f>2024-B317</f>
        <v>54</v>
      </c>
      <c r="D317" t="str">
        <f>VLOOKUP(B317,Reference!$A$1:$B$125, 2)</f>
        <v>Gen X</v>
      </c>
      <c r="E317" t="s">
        <v>68</v>
      </c>
      <c r="F317" t="str">
        <f>IF(E317="High School", "No College", "College")</f>
        <v>College</v>
      </c>
      <c r="G317" t="s">
        <v>55</v>
      </c>
      <c r="H317">
        <v>67353</v>
      </c>
      <c r="I317">
        <v>67353</v>
      </c>
      <c r="J317" s="4" t="s">
        <v>61</v>
      </c>
      <c r="K317">
        <v>0</v>
      </c>
      <c r="L317">
        <v>1</v>
      </c>
      <c r="M317" t="str">
        <f>IF(OR(K317&gt;0, L317&gt;0), "Parent", "Not Parent")</f>
        <v>Parent</v>
      </c>
      <c r="N317" t="s">
        <v>161</v>
      </c>
      <c r="O317" s="8">
        <v>41916</v>
      </c>
      <c r="P317" s="9">
        <f>O317-N317</f>
        <v>277</v>
      </c>
      <c r="Q317">
        <v>37</v>
      </c>
      <c r="R317" s="9">
        <f>P317-Q317</f>
        <v>240</v>
      </c>
      <c r="S317" s="8">
        <f>O317-R317</f>
        <v>41676</v>
      </c>
      <c r="T317">
        <v>702</v>
      </c>
      <c r="U317">
        <v>17</v>
      </c>
      <c r="V317">
        <v>151</v>
      </c>
      <c r="W317">
        <v>0</v>
      </c>
      <c r="X317">
        <v>8</v>
      </c>
      <c r="Y317">
        <v>35</v>
      </c>
      <c r="Z317">
        <v>913</v>
      </c>
      <c r="AA317">
        <f>Z317/P317</f>
        <v>3.2960288808664262</v>
      </c>
      <c r="AB317" s="11" t="s">
        <v>232</v>
      </c>
      <c r="AC317" t="s">
        <v>59</v>
      </c>
      <c r="AD317">
        <v>5</v>
      </c>
      <c r="AE317" t="str">
        <f>IF(AD317&gt;3, "Prefers Discount", "Discount Indifferent")</f>
        <v>Prefers Discount</v>
      </c>
      <c r="AF317">
        <v>12</v>
      </c>
      <c r="AG317">
        <v>5</v>
      </c>
      <c r="AH317">
        <v>6</v>
      </c>
      <c r="AI317" t="str">
        <f>INDEX($AF$1:$AH$1,MATCH(MAX(AF317:AH317),AF317:AH317,0))</f>
        <v>Store_Orders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f>SUM(AK317:AO317)</f>
        <v>0</v>
      </c>
      <c r="AQ317" t="s">
        <v>67</v>
      </c>
      <c r="AR317">
        <v>0</v>
      </c>
      <c r="AS317" t="str">
        <f>IF(OR(AK317&gt;0, AL317&gt;0, AM317&gt;0, AN317&gt;0, AO317&gt;0), "Converted", "Not Converted")</f>
        <v>Not Converted</v>
      </c>
      <c r="AT317">
        <v>0</v>
      </c>
      <c r="AU317">
        <v>3</v>
      </c>
      <c r="AV317">
        <v>11</v>
      </c>
      <c r="AW317">
        <f>IF(Z317&gt;607, 4, 0)</f>
        <v>4</v>
      </c>
      <c r="AX317">
        <f>IF(AA317&gt;1.6588, 3, 0)</f>
        <v>3</v>
      </c>
      <c r="AY317">
        <f>IF(P317&gt;401, 2, 0)</f>
        <v>0</v>
      </c>
      <c r="AZ317">
        <f>IF(I317&gt;52915.77, 1, 0)</f>
        <v>1</v>
      </c>
      <c r="BA317">
        <f>SUM(AW317:AZ317)</f>
        <v>8</v>
      </c>
      <c r="BB317" t="str">
        <f>VLOOKUP(BA317,'Standard Deviations'!$L$1:$M$11,2,TRUE)</f>
        <v>Platinum</v>
      </c>
    </row>
    <row r="318" spans="1:54">
      <c r="A318">
        <v>7999</v>
      </c>
      <c r="B318">
        <v>1955</v>
      </c>
      <c r="C318">
        <f>2024-B318</f>
        <v>69</v>
      </c>
      <c r="D318" t="str">
        <f>VLOOKUP(B318,Reference!$A$1:$B$125, 2)</f>
        <v>Boomers</v>
      </c>
      <c r="E318" t="s">
        <v>68</v>
      </c>
      <c r="F318" t="str">
        <f>IF(E318="High School", "No College", "College")</f>
        <v>College</v>
      </c>
      <c r="G318" t="s">
        <v>65</v>
      </c>
      <c r="H318">
        <v>75261</v>
      </c>
      <c r="I318">
        <v>75261</v>
      </c>
      <c r="J318" s="4" t="s">
        <v>56</v>
      </c>
      <c r="K318">
        <v>0</v>
      </c>
      <c r="L318">
        <v>0</v>
      </c>
      <c r="M318" t="str">
        <f>IF(OR(K318&gt;0, L318&gt;0), "Parent", "Not Parent")</f>
        <v>Not Parent</v>
      </c>
      <c r="N318" t="s">
        <v>271</v>
      </c>
      <c r="O318" s="8">
        <v>41916</v>
      </c>
      <c r="P318" s="9">
        <f>O318-N318</f>
        <v>529</v>
      </c>
      <c r="Q318">
        <v>17</v>
      </c>
      <c r="R318" s="9">
        <f>P318-Q318</f>
        <v>512</v>
      </c>
      <c r="S318" s="8">
        <f>O318-R318</f>
        <v>41404</v>
      </c>
      <c r="T318">
        <v>1239</v>
      </c>
      <c r="U318">
        <v>17</v>
      </c>
      <c r="V318">
        <v>413</v>
      </c>
      <c r="W318">
        <v>23</v>
      </c>
      <c r="X318">
        <v>34</v>
      </c>
      <c r="Y318">
        <v>17</v>
      </c>
      <c r="Z318">
        <v>1743</v>
      </c>
      <c r="AA318">
        <f>Z318/P318</f>
        <v>3.2948960302457468</v>
      </c>
      <c r="AB318" s="11" t="s">
        <v>232</v>
      </c>
      <c r="AC318" t="s">
        <v>59</v>
      </c>
      <c r="AD318">
        <v>1</v>
      </c>
      <c r="AE318" t="str">
        <f>IF(AD318&gt;3, "Prefers Discount", "Discount Indifferent")</f>
        <v>Discount Indifferent</v>
      </c>
      <c r="AF318">
        <v>5</v>
      </c>
      <c r="AG318">
        <v>5</v>
      </c>
      <c r="AH318">
        <v>6</v>
      </c>
      <c r="AI318" t="str">
        <f>INDEX($AF$1:$AH$1,MATCH(MAX(AF318:AH318),AF318:AH318,0))</f>
        <v>Catalog_Orders</v>
      </c>
      <c r="AJ318">
        <v>2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f>SUM(AK318:AO318)</f>
        <v>2</v>
      </c>
      <c r="AQ318" t="str">
        <f>INDEX($AK$1:$AO$1,MATCH(MAX(AK318:AO318),AK318:AO318,0))</f>
        <v>Converted_on_Camp4</v>
      </c>
      <c r="AR318">
        <v>1</v>
      </c>
      <c r="AS318" t="str">
        <f>IF(OR(AK318&gt;0, AL318&gt;0, AM318&gt;0, AN318&gt;0, AO318&gt;0), "Converted", "Not Converted")</f>
        <v>Converted</v>
      </c>
      <c r="AT318">
        <v>0</v>
      </c>
      <c r="AU318">
        <v>3</v>
      </c>
      <c r="AV318">
        <v>11</v>
      </c>
      <c r="AW318">
        <f>IF(Z318&gt;607, 4, 0)</f>
        <v>4</v>
      </c>
      <c r="AX318">
        <f>IF(AA318&gt;1.6588, 3, 0)</f>
        <v>3</v>
      </c>
      <c r="AY318">
        <f>IF(P318&gt;401, 2, 0)</f>
        <v>2</v>
      </c>
      <c r="AZ318">
        <f>IF(I318&gt;52915.77, 1, 0)</f>
        <v>1</v>
      </c>
      <c r="BA318">
        <f>SUM(AW318:AZ318)</f>
        <v>10</v>
      </c>
      <c r="BB318" t="str">
        <f>VLOOKUP(BA318,'Standard Deviations'!$L$1:$M$11,2,TRUE)</f>
        <v>Diamond</v>
      </c>
    </row>
    <row r="319" spans="1:54">
      <c r="A319">
        <v>6292</v>
      </c>
      <c r="B319">
        <v>1986</v>
      </c>
      <c r="C319">
        <f>2024-B319</f>
        <v>38</v>
      </c>
      <c r="D319" t="str">
        <f>VLOOKUP(B319,Reference!$A$1:$B$125, 2)</f>
        <v>Millennials</v>
      </c>
      <c r="E319" t="s">
        <v>68</v>
      </c>
      <c r="F319" t="str">
        <f>IF(E319="High School", "No College", "College")</f>
        <v>College</v>
      </c>
      <c r="G319" t="s">
        <v>55</v>
      </c>
      <c r="H319">
        <v>82333</v>
      </c>
      <c r="I319">
        <v>82333</v>
      </c>
      <c r="J319" s="4" t="s">
        <v>56</v>
      </c>
      <c r="K319">
        <v>0</v>
      </c>
      <c r="L319">
        <v>0</v>
      </c>
      <c r="M319" t="str">
        <f>IF(OR(K319&gt;0, L319&gt;0), "Parent", "Not Parent")</f>
        <v>Not Parent</v>
      </c>
      <c r="N319" t="s">
        <v>272</v>
      </c>
      <c r="O319" s="8">
        <v>41916</v>
      </c>
      <c r="P319" s="9">
        <f>O319-N319</f>
        <v>553</v>
      </c>
      <c r="Q319">
        <v>60</v>
      </c>
      <c r="R319" s="9">
        <f>P319-Q319</f>
        <v>493</v>
      </c>
      <c r="S319" s="8">
        <f>O319-R319</f>
        <v>41423</v>
      </c>
      <c r="T319">
        <v>1311</v>
      </c>
      <c r="U319">
        <v>0</v>
      </c>
      <c r="V319">
        <v>359</v>
      </c>
      <c r="W319">
        <v>46</v>
      </c>
      <c r="X319">
        <v>89</v>
      </c>
      <c r="Y319">
        <v>17</v>
      </c>
      <c r="Z319">
        <v>1822</v>
      </c>
      <c r="AA319">
        <f>Z319/P319</f>
        <v>3.2947558770343579</v>
      </c>
      <c r="AB319" s="14" t="s">
        <v>232</v>
      </c>
      <c r="AC319" s="13" t="s">
        <v>63</v>
      </c>
      <c r="AD319">
        <v>1</v>
      </c>
      <c r="AE319" t="str">
        <f>IF(AD319&gt;3, "Prefers Discount", "Discount Indifferent")</f>
        <v>Discount Indifferent</v>
      </c>
      <c r="AF319">
        <v>10</v>
      </c>
      <c r="AG319">
        <v>4</v>
      </c>
      <c r="AH319">
        <v>3</v>
      </c>
      <c r="AI319" t="str">
        <f>INDEX($AF$1:$AH$1,MATCH(MAX(AF319:AH319),AF319:AH319,0))</f>
        <v>Store_Orders</v>
      </c>
      <c r="AJ319">
        <v>2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f>SUM(AK319:AO319)</f>
        <v>1</v>
      </c>
      <c r="AQ319" t="str">
        <f>INDEX($AK$1:$AO$1,MATCH(MAX(AK319:AO319),AK319:AO319,0))</f>
        <v>Converted_on_Camp5</v>
      </c>
      <c r="AR319">
        <v>1</v>
      </c>
      <c r="AS319" t="str">
        <f>IF(OR(AK319&gt;0, AL319&gt;0, AM319&gt;0, AN319&gt;0, AO319&gt;0), "Converted", "Not Converted")</f>
        <v>Converted</v>
      </c>
      <c r="AT319">
        <v>0</v>
      </c>
      <c r="AU319">
        <v>3</v>
      </c>
      <c r="AV319">
        <v>11</v>
      </c>
      <c r="AW319">
        <f>IF(Z319&gt;607, 4, 0)</f>
        <v>4</v>
      </c>
      <c r="AX319">
        <f>IF(AA319&gt;1.6588, 3, 0)</f>
        <v>3</v>
      </c>
      <c r="AY319">
        <f>IF(P319&gt;401, 2, 0)</f>
        <v>2</v>
      </c>
      <c r="AZ319">
        <f>IF(I319&gt;52915.77, 1, 0)</f>
        <v>1</v>
      </c>
      <c r="BA319">
        <f>SUM(AW319:AZ319)</f>
        <v>10</v>
      </c>
      <c r="BB319" t="str">
        <f>VLOOKUP(BA319,'Standard Deviations'!$L$1:$M$11,2,TRUE)</f>
        <v>Diamond</v>
      </c>
    </row>
    <row r="320" spans="1:54">
      <c r="A320">
        <v>3725</v>
      </c>
      <c r="B320">
        <v>1961</v>
      </c>
      <c r="C320">
        <f>2024-B320</f>
        <v>63</v>
      </c>
      <c r="D320" t="str">
        <f>VLOOKUP(B320,Reference!$A$1:$B$125, 2)</f>
        <v>Boomers</v>
      </c>
      <c r="E320" t="s">
        <v>68</v>
      </c>
      <c r="F320" t="str">
        <f>IF(E320="High School", "No College", "College")</f>
        <v>College</v>
      </c>
      <c r="G320" t="s">
        <v>60</v>
      </c>
      <c r="H320">
        <v>84865</v>
      </c>
      <c r="I320">
        <v>84865</v>
      </c>
      <c r="J320" s="4" t="s">
        <v>56</v>
      </c>
      <c r="K320">
        <v>0</v>
      </c>
      <c r="L320">
        <v>0</v>
      </c>
      <c r="M320" t="str">
        <f>IF(OR(K320&gt;0, L320&gt;0), "Parent", "Not Parent")</f>
        <v>Not Parent</v>
      </c>
      <c r="N320" t="s">
        <v>273</v>
      </c>
      <c r="O320" s="8">
        <v>41916</v>
      </c>
      <c r="P320" s="9">
        <f>O320-N320</f>
        <v>513</v>
      </c>
      <c r="Q320">
        <v>1</v>
      </c>
      <c r="R320" s="9">
        <f>P320-Q320</f>
        <v>512</v>
      </c>
      <c r="S320" s="8">
        <f>O320-R320</f>
        <v>41404</v>
      </c>
      <c r="T320">
        <v>1248</v>
      </c>
      <c r="U320">
        <v>16</v>
      </c>
      <c r="V320">
        <v>349</v>
      </c>
      <c r="W320">
        <v>43</v>
      </c>
      <c r="X320">
        <v>16</v>
      </c>
      <c r="Y320">
        <v>16</v>
      </c>
      <c r="Z320">
        <v>1688</v>
      </c>
      <c r="AA320">
        <f>Z320/P320</f>
        <v>3.2904483430799218</v>
      </c>
      <c r="AB320" s="11" t="s">
        <v>232</v>
      </c>
      <c r="AC320" t="s">
        <v>59</v>
      </c>
      <c r="AD320">
        <v>1</v>
      </c>
      <c r="AE320" t="str">
        <f>IF(AD320&gt;3, "Prefers Discount", "Discount Indifferent")</f>
        <v>Discount Indifferent</v>
      </c>
      <c r="AF320">
        <v>9</v>
      </c>
      <c r="AG320">
        <v>2</v>
      </c>
      <c r="AH320">
        <v>4</v>
      </c>
      <c r="AI320" t="str">
        <f>INDEX($AF$1:$AH$1,MATCH(MAX(AF320:AH320),AF320:AH320,0))</f>
        <v>Store_Orders</v>
      </c>
      <c r="AJ320">
        <v>4</v>
      </c>
      <c r="AK320">
        <v>1</v>
      </c>
      <c r="AL320">
        <v>1</v>
      </c>
      <c r="AM320">
        <v>0</v>
      </c>
      <c r="AN320">
        <v>1</v>
      </c>
      <c r="AO320">
        <v>1</v>
      </c>
      <c r="AP320">
        <f>SUM(AK320:AO320)</f>
        <v>4</v>
      </c>
      <c r="AQ320" t="str">
        <f>INDEX($AK$1:$AO$1,MATCH(MAX(AK320:AO320),AK320:AO320,0))</f>
        <v>Converted_on_Camp1</v>
      </c>
      <c r="AR320">
        <v>1</v>
      </c>
      <c r="AS320" t="str">
        <f>IF(OR(AK320&gt;0, AL320&gt;0, AM320&gt;0, AN320&gt;0, AO320&gt;0), "Converted", "Not Converted")</f>
        <v>Converted</v>
      </c>
      <c r="AT320">
        <v>0</v>
      </c>
      <c r="AU320">
        <v>3</v>
      </c>
      <c r="AV320">
        <v>11</v>
      </c>
      <c r="AW320">
        <f>IF(Z320&gt;607, 4, 0)</f>
        <v>4</v>
      </c>
      <c r="AX320">
        <f>IF(AA320&gt;1.6588, 3, 0)</f>
        <v>3</v>
      </c>
      <c r="AY320">
        <f>IF(P320&gt;401, 2, 0)</f>
        <v>2</v>
      </c>
      <c r="AZ320">
        <f>IF(I320&gt;52915.77, 1, 0)</f>
        <v>1</v>
      </c>
      <c r="BA320">
        <f>SUM(AW320:AZ320)</f>
        <v>10</v>
      </c>
      <c r="BB320" t="str">
        <f>VLOOKUP(BA320,'Standard Deviations'!$L$1:$M$11,2,TRUE)</f>
        <v>Diamond</v>
      </c>
    </row>
    <row r="321" spans="1:54">
      <c r="A321">
        <v>4637</v>
      </c>
      <c r="B321">
        <v>1954</v>
      </c>
      <c r="C321">
        <f>2024-B321</f>
        <v>70</v>
      </c>
      <c r="D321" t="str">
        <f>VLOOKUP(B321,Reference!$A$1:$B$125, 2)</f>
        <v>Boomers</v>
      </c>
      <c r="E321" t="s">
        <v>68</v>
      </c>
      <c r="F321" t="str">
        <f>IF(E321="High School", "No College", "College")</f>
        <v>College</v>
      </c>
      <c r="G321" t="s">
        <v>60</v>
      </c>
      <c r="H321">
        <v>74637</v>
      </c>
      <c r="I321">
        <v>74637</v>
      </c>
      <c r="J321" s="4" t="s">
        <v>56</v>
      </c>
      <c r="K321">
        <v>0</v>
      </c>
      <c r="L321">
        <v>0</v>
      </c>
      <c r="M321" t="str">
        <f>IF(OR(K321&gt;0, L321&gt;0), "Parent", "Not Parent")</f>
        <v>Not Parent</v>
      </c>
      <c r="N321" t="s">
        <v>274</v>
      </c>
      <c r="O321" s="8">
        <v>41916</v>
      </c>
      <c r="P321" s="9">
        <f>O321-N321</f>
        <v>504</v>
      </c>
      <c r="Q321">
        <v>73</v>
      </c>
      <c r="R321" s="9">
        <f>P321-Q321</f>
        <v>431</v>
      </c>
      <c r="S321" s="8">
        <f>O321-R321</f>
        <v>41485</v>
      </c>
      <c r="T321">
        <v>960</v>
      </c>
      <c r="U321">
        <v>64</v>
      </c>
      <c r="V321">
        <v>464</v>
      </c>
      <c r="W321">
        <v>146</v>
      </c>
      <c r="X321">
        <v>0</v>
      </c>
      <c r="Y321">
        <v>16</v>
      </c>
      <c r="Z321">
        <v>1650</v>
      </c>
      <c r="AA321">
        <f>Z321/P321</f>
        <v>3.2738095238095237</v>
      </c>
      <c r="AB321" s="14" t="s">
        <v>232</v>
      </c>
      <c r="AC321" s="13" t="s">
        <v>63</v>
      </c>
      <c r="AD321">
        <v>1</v>
      </c>
      <c r="AE321" t="str">
        <f>IF(AD321&gt;3, "Prefers Discount", "Discount Indifferent")</f>
        <v>Discount Indifferent</v>
      </c>
      <c r="AF321">
        <v>9</v>
      </c>
      <c r="AG321">
        <v>6</v>
      </c>
      <c r="AH321">
        <v>9</v>
      </c>
      <c r="AI321" t="str">
        <f>INDEX($AF$1:$AH$1,MATCH(MAX(AF321:AH321),AF321:AH321,0))</f>
        <v>Store_Orders</v>
      </c>
      <c r="AJ321">
        <v>3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f>SUM(AK321:AO321)</f>
        <v>1</v>
      </c>
      <c r="AQ321" t="str">
        <f>INDEX($AK$1:$AO$1,MATCH(MAX(AK321:AO321),AK321:AO321,0))</f>
        <v>Converted_on_Camp1</v>
      </c>
      <c r="AR321">
        <v>1</v>
      </c>
      <c r="AS321" t="str">
        <f>IF(OR(AK321&gt;0, AL321&gt;0, AM321&gt;0, AN321&gt;0, AO321&gt;0), "Converted", "Not Converted")</f>
        <v>Converted</v>
      </c>
      <c r="AT321">
        <v>0</v>
      </c>
      <c r="AU321">
        <v>3</v>
      </c>
      <c r="AV321">
        <v>11</v>
      </c>
      <c r="AW321">
        <f>IF(Z321&gt;607, 4, 0)</f>
        <v>4</v>
      </c>
      <c r="AX321">
        <f>IF(AA321&gt;1.6588, 3, 0)</f>
        <v>3</v>
      </c>
      <c r="AY321">
        <f>IF(P321&gt;401, 2, 0)</f>
        <v>2</v>
      </c>
      <c r="AZ321">
        <f>IF(I321&gt;52915.77, 1, 0)</f>
        <v>1</v>
      </c>
      <c r="BA321">
        <f>SUM(AW321:AZ321)</f>
        <v>10</v>
      </c>
      <c r="BB321" t="str">
        <f>VLOOKUP(BA321,'Standard Deviations'!$L$1:$M$11,2,TRUE)</f>
        <v>Diamond</v>
      </c>
    </row>
    <row r="322" spans="1:54">
      <c r="A322">
        <v>4687</v>
      </c>
      <c r="B322">
        <v>1958</v>
      </c>
      <c r="C322">
        <f>2024-B322</f>
        <v>66</v>
      </c>
      <c r="D322" t="str">
        <f>VLOOKUP(B322,Reference!$A$1:$B$125, 2)</f>
        <v>Boomers</v>
      </c>
      <c r="E322" t="s">
        <v>64</v>
      </c>
      <c r="F322" t="str">
        <f>IF(E322="High School", "No College", "College")</f>
        <v>College</v>
      </c>
      <c r="G322" t="s">
        <v>55</v>
      </c>
      <c r="H322">
        <v>80739</v>
      </c>
      <c r="I322">
        <v>80739</v>
      </c>
      <c r="J322" s="4" t="s">
        <v>56</v>
      </c>
      <c r="K322">
        <v>0</v>
      </c>
      <c r="L322">
        <v>0</v>
      </c>
      <c r="M322" t="str">
        <f>IF(OR(K322&gt;0, L322&gt;0), "Parent", "Not Parent")</f>
        <v>Not Parent</v>
      </c>
      <c r="N322" t="s">
        <v>275</v>
      </c>
      <c r="O322" s="8">
        <v>41916</v>
      </c>
      <c r="P322" s="9">
        <f>O322-N322</f>
        <v>499</v>
      </c>
      <c r="Q322">
        <v>92</v>
      </c>
      <c r="R322" s="9">
        <f>P322-Q322</f>
        <v>407</v>
      </c>
      <c r="S322" s="8">
        <f>O322-R322</f>
        <v>41509</v>
      </c>
      <c r="T322">
        <v>674</v>
      </c>
      <c r="U322">
        <v>92</v>
      </c>
      <c r="V322">
        <v>736</v>
      </c>
      <c r="W322">
        <v>39</v>
      </c>
      <c r="X322">
        <v>0</v>
      </c>
      <c r="Y322">
        <v>92</v>
      </c>
      <c r="Z322">
        <v>1633</v>
      </c>
      <c r="AA322">
        <f>Z322/P322</f>
        <v>3.2725450901803605</v>
      </c>
      <c r="AB322" s="14" t="s">
        <v>232</v>
      </c>
      <c r="AC322" s="13" t="s">
        <v>63</v>
      </c>
      <c r="AD322">
        <v>1</v>
      </c>
      <c r="AE322" t="str">
        <f>IF(AD322&gt;3, "Prefers Discount", "Discount Indifferent")</f>
        <v>Discount Indifferent</v>
      </c>
      <c r="AF322">
        <v>9</v>
      </c>
      <c r="AG322">
        <v>3</v>
      </c>
      <c r="AH322">
        <v>11</v>
      </c>
      <c r="AI322" t="str">
        <f>INDEX($AF$1:$AH$1,MATCH(MAX(AF322:AH322),AF322:AH322,0))</f>
        <v>Catalog_Orders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f>SUM(AK322:AO322)</f>
        <v>0</v>
      </c>
      <c r="AQ322" t="s">
        <v>67</v>
      </c>
      <c r="AR322">
        <v>0</v>
      </c>
      <c r="AS322" t="str">
        <f>IF(OR(AK322&gt;0, AL322&gt;0, AM322&gt;0, AN322&gt;0, AO322&gt;0), "Converted", "Not Converted")</f>
        <v>Not Converted</v>
      </c>
      <c r="AT322">
        <v>0</v>
      </c>
      <c r="AU322">
        <v>3</v>
      </c>
      <c r="AV322">
        <v>11</v>
      </c>
      <c r="AW322">
        <f>IF(Z322&gt;607, 4, 0)</f>
        <v>4</v>
      </c>
      <c r="AX322">
        <f>IF(AA322&gt;1.6588, 3, 0)</f>
        <v>3</v>
      </c>
      <c r="AY322">
        <f>IF(P322&gt;401, 2, 0)</f>
        <v>2</v>
      </c>
      <c r="AZ322">
        <f>IF(I322&gt;52915.77, 1, 0)</f>
        <v>1</v>
      </c>
      <c r="BA322">
        <f>SUM(AW322:AZ322)</f>
        <v>10</v>
      </c>
      <c r="BB322" t="str">
        <f>VLOOKUP(BA322,'Standard Deviations'!$L$1:$M$11,2,TRUE)</f>
        <v>Diamond</v>
      </c>
    </row>
    <row r="323" spans="1:54">
      <c r="A323">
        <v>10936</v>
      </c>
      <c r="B323">
        <v>1965</v>
      </c>
      <c r="C323">
        <f>2024-B323</f>
        <v>59</v>
      </c>
      <c r="D323" t="str">
        <f>VLOOKUP(B323,Reference!$A$1:$B$125, 2)</f>
        <v>Gen X</v>
      </c>
      <c r="E323" t="s">
        <v>54</v>
      </c>
      <c r="F323" t="str">
        <f>IF(E323="High School", "No College", "College")</f>
        <v>College</v>
      </c>
      <c r="G323" t="s">
        <v>55</v>
      </c>
      <c r="H323">
        <v>72190</v>
      </c>
      <c r="I323">
        <v>72190</v>
      </c>
      <c r="J323" s="4" t="s">
        <v>61</v>
      </c>
      <c r="K323">
        <v>0</v>
      </c>
      <c r="L323">
        <v>0</v>
      </c>
      <c r="M323" t="str">
        <f>IF(OR(K323&gt;0, L323&gt;0), "Parent", "Not Parent")</f>
        <v>Not Parent</v>
      </c>
      <c r="N323" t="s">
        <v>276</v>
      </c>
      <c r="O323" s="8">
        <v>41916</v>
      </c>
      <c r="P323" s="9">
        <f>O323-N323</f>
        <v>598</v>
      </c>
      <c r="Q323">
        <v>79</v>
      </c>
      <c r="R323" s="9">
        <f>P323-Q323</f>
        <v>519</v>
      </c>
      <c r="S323" s="8">
        <f>O323-R323</f>
        <v>41397</v>
      </c>
      <c r="T323">
        <v>597</v>
      </c>
      <c r="U323">
        <v>166</v>
      </c>
      <c r="V323">
        <v>597</v>
      </c>
      <c r="W323">
        <v>172</v>
      </c>
      <c r="X323">
        <v>166</v>
      </c>
      <c r="Y323">
        <v>249</v>
      </c>
      <c r="Z323">
        <v>1947</v>
      </c>
      <c r="AA323">
        <f>Z323/P323</f>
        <v>3.2558528428093645</v>
      </c>
      <c r="AB323" s="14" t="s">
        <v>232</v>
      </c>
      <c r="AC323" s="13" t="s">
        <v>63</v>
      </c>
      <c r="AD323">
        <v>1</v>
      </c>
      <c r="AE323" t="str">
        <f>IF(AD323&gt;3, "Prefers Discount", "Discount Indifferent")</f>
        <v>Discount Indifferent</v>
      </c>
      <c r="AF323">
        <v>4</v>
      </c>
      <c r="AG323">
        <v>5</v>
      </c>
      <c r="AH323">
        <v>6</v>
      </c>
      <c r="AI323" t="str">
        <f>INDEX($AF$1:$AH$1,MATCH(MAX(AF323:AH323),AF323:AH323,0))</f>
        <v>Catalog_Orders</v>
      </c>
      <c r="AJ323">
        <v>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f>SUM(AK323:AO323)</f>
        <v>0</v>
      </c>
      <c r="AQ323" t="s">
        <v>67</v>
      </c>
      <c r="AR323">
        <v>0</v>
      </c>
      <c r="AS323" t="str">
        <f>IF(OR(AK323&gt;0, AL323&gt;0, AM323&gt;0, AN323&gt;0, AO323&gt;0), "Converted", "Not Converted")</f>
        <v>Not Converted</v>
      </c>
      <c r="AT323">
        <v>0</v>
      </c>
      <c r="AU323">
        <v>3</v>
      </c>
      <c r="AV323">
        <v>11</v>
      </c>
      <c r="AW323">
        <f>IF(Z323&gt;607, 4, 0)</f>
        <v>4</v>
      </c>
      <c r="AX323">
        <f>IF(AA323&gt;1.6588, 3, 0)</f>
        <v>3</v>
      </c>
      <c r="AY323">
        <f>IF(P323&gt;401, 2, 0)</f>
        <v>2</v>
      </c>
      <c r="AZ323">
        <f>IF(I323&gt;52915.77, 1, 0)</f>
        <v>1</v>
      </c>
      <c r="BA323">
        <f>SUM(AW323:AZ323)</f>
        <v>10</v>
      </c>
      <c r="BB323" t="str">
        <f>VLOOKUP(BA323,'Standard Deviations'!$L$1:$M$11,2,TRUE)</f>
        <v>Diamond</v>
      </c>
    </row>
    <row r="324" spans="1:54">
      <c r="A324">
        <v>11084</v>
      </c>
      <c r="B324">
        <v>1976</v>
      </c>
      <c r="C324">
        <f>2024-B324</f>
        <v>48</v>
      </c>
      <c r="D324" t="str">
        <f>VLOOKUP(B324,Reference!$A$1:$B$125, 2)</f>
        <v>Gen X</v>
      </c>
      <c r="E324" t="s">
        <v>64</v>
      </c>
      <c r="F324" t="str">
        <f>IF(E324="High School", "No College", "College")</f>
        <v>College</v>
      </c>
      <c r="G324" t="s">
        <v>65</v>
      </c>
      <c r="H324">
        <v>65104</v>
      </c>
      <c r="I324">
        <v>65104</v>
      </c>
      <c r="J324" s="4" t="s">
        <v>61</v>
      </c>
      <c r="K324">
        <v>0</v>
      </c>
      <c r="L324">
        <v>1</v>
      </c>
      <c r="M324" t="str">
        <f>IF(OR(K324&gt;0, L324&gt;0), "Parent", "Not Parent")</f>
        <v>Parent</v>
      </c>
      <c r="N324" t="s">
        <v>277</v>
      </c>
      <c r="O324" s="8">
        <v>41916</v>
      </c>
      <c r="P324" s="9">
        <f>O324-N324</f>
        <v>324</v>
      </c>
      <c r="Q324">
        <v>4</v>
      </c>
      <c r="R324" s="9">
        <f>P324-Q324</f>
        <v>320</v>
      </c>
      <c r="S324" s="8">
        <f>O324-R324</f>
        <v>41596</v>
      </c>
      <c r="T324">
        <v>738</v>
      </c>
      <c r="U324">
        <v>0</v>
      </c>
      <c r="V324">
        <v>232</v>
      </c>
      <c r="W324">
        <v>13</v>
      </c>
      <c r="X324">
        <v>20</v>
      </c>
      <c r="Y324">
        <v>50</v>
      </c>
      <c r="Z324">
        <v>1053</v>
      </c>
      <c r="AA324">
        <f>Z324/P324</f>
        <v>3.25</v>
      </c>
      <c r="AB324" s="11" t="s">
        <v>232</v>
      </c>
      <c r="AC324" t="s">
        <v>59</v>
      </c>
      <c r="AD324">
        <v>2</v>
      </c>
      <c r="AE324" t="str">
        <f>IF(AD324&gt;3, "Prefers Discount", "Discount Indifferent")</f>
        <v>Discount Indifferent</v>
      </c>
      <c r="AF324">
        <v>7</v>
      </c>
      <c r="AG324">
        <v>3</v>
      </c>
      <c r="AH324">
        <v>5</v>
      </c>
      <c r="AI324" t="str">
        <f>INDEX($AF$1:$AH$1,MATCH(MAX(AF324:AH324),AF324:AH324,0))</f>
        <v>Store_Orders</v>
      </c>
      <c r="AJ324">
        <v>7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f>SUM(AK324:AO324)</f>
        <v>0</v>
      </c>
      <c r="AQ324" t="s">
        <v>67</v>
      </c>
      <c r="AR324">
        <v>1</v>
      </c>
      <c r="AS324" t="str">
        <f>IF(OR(AK324&gt;0, AL324&gt;0, AM324&gt;0, AN324&gt;0, AO324&gt;0), "Converted", "Not Converted")</f>
        <v>Not Converted</v>
      </c>
      <c r="AT324">
        <v>0</v>
      </c>
      <c r="AU324">
        <v>3</v>
      </c>
      <c r="AV324">
        <v>11</v>
      </c>
      <c r="AW324">
        <f>IF(Z324&gt;607, 4, 0)</f>
        <v>4</v>
      </c>
      <c r="AX324">
        <f>IF(AA324&gt;1.6588, 3, 0)</f>
        <v>3</v>
      </c>
      <c r="AY324">
        <f>IF(P324&gt;401, 2, 0)</f>
        <v>0</v>
      </c>
      <c r="AZ324">
        <f>IF(I324&gt;52915.77, 1, 0)</f>
        <v>1</v>
      </c>
      <c r="BA324">
        <f>SUM(AW324:AZ324)</f>
        <v>8</v>
      </c>
      <c r="BB324" t="str">
        <f>VLOOKUP(BA324,'Standard Deviations'!$L$1:$M$11,2,TRUE)</f>
        <v>Platinum</v>
      </c>
    </row>
    <row r="325" spans="1:54">
      <c r="A325">
        <v>5172</v>
      </c>
      <c r="B325">
        <v>1976</v>
      </c>
      <c r="C325">
        <f>2024-B325</f>
        <v>48</v>
      </c>
      <c r="D325" t="str">
        <f>VLOOKUP(B325,Reference!$A$1:$B$125, 2)</f>
        <v>Gen X</v>
      </c>
      <c r="E325" t="s">
        <v>64</v>
      </c>
      <c r="F325" t="str">
        <f>IF(E325="High School", "No College", "College")</f>
        <v>College</v>
      </c>
      <c r="G325" t="s">
        <v>65</v>
      </c>
      <c r="H325">
        <v>65104</v>
      </c>
      <c r="I325">
        <v>65104</v>
      </c>
      <c r="J325" s="4" t="s">
        <v>61</v>
      </c>
      <c r="K325">
        <v>0</v>
      </c>
      <c r="L325">
        <v>1</v>
      </c>
      <c r="M325" t="str">
        <f>IF(OR(K325&gt;0, L325&gt;0), "Parent", "Not Parent")</f>
        <v>Parent</v>
      </c>
      <c r="N325" t="s">
        <v>277</v>
      </c>
      <c r="O325" s="8">
        <v>41916</v>
      </c>
      <c r="P325" s="9">
        <f>O325-N325</f>
        <v>324</v>
      </c>
      <c r="Q325">
        <v>4</v>
      </c>
      <c r="R325" s="9">
        <f>P325-Q325</f>
        <v>320</v>
      </c>
      <c r="S325" s="8">
        <f>O325-R325</f>
        <v>41596</v>
      </c>
      <c r="T325">
        <v>738</v>
      </c>
      <c r="U325">
        <v>0</v>
      </c>
      <c r="V325">
        <v>232</v>
      </c>
      <c r="W325">
        <v>13</v>
      </c>
      <c r="X325">
        <v>20</v>
      </c>
      <c r="Y325">
        <v>50</v>
      </c>
      <c r="Z325">
        <v>1053</v>
      </c>
      <c r="AA325">
        <f>Z325/P325</f>
        <v>3.25</v>
      </c>
      <c r="AB325" s="11" t="s">
        <v>232</v>
      </c>
      <c r="AC325" t="s">
        <v>59</v>
      </c>
      <c r="AD325">
        <v>2</v>
      </c>
      <c r="AE325" t="str">
        <f>IF(AD325&gt;3, "Prefers Discount", "Discount Indifferent")</f>
        <v>Discount Indifferent</v>
      </c>
      <c r="AF325">
        <v>7</v>
      </c>
      <c r="AG325">
        <v>3</v>
      </c>
      <c r="AH325">
        <v>5</v>
      </c>
      <c r="AI325" t="str">
        <f>INDEX($AF$1:$AH$1,MATCH(MAX(AF325:AH325),AF325:AH325,0))</f>
        <v>Store_Orders</v>
      </c>
      <c r="AJ325">
        <v>7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f>SUM(AK325:AO325)</f>
        <v>0</v>
      </c>
      <c r="AQ325" t="s">
        <v>67</v>
      </c>
      <c r="AR325">
        <v>0</v>
      </c>
      <c r="AS325" t="str">
        <f>IF(OR(AK325&gt;0, AL325&gt;0, AM325&gt;0, AN325&gt;0, AO325&gt;0), "Converted", "Not Converted")</f>
        <v>Not Converted</v>
      </c>
      <c r="AT325">
        <v>0</v>
      </c>
      <c r="AU325">
        <v>3</v>
      </c>
      <c r="AV325">
        <v>11</v>
      </c>
      <c r="AW325">
        <f>IF(Z325&gt;607, 4, 0)</f>
        <v>4</v>
      </c>
      <c r="AX325">
        <f>IF(AA325&gt;1.6588, 3, 0)</f>
        <v>3</v>
      </c>
      <c r="AY325">
        <f>IF(P325&gt;401, 2, 0)</f>
        <v>0</v>
      </c>
      <c r="AZ325">
        <f>IF(I325&gt;52915.77, 1, 0)</f>
        <v>1</v>
      </c>
      <c r="BA325">
        <f>SUM(AW325:AZ325)</f>
        <v>8</v>
      </c>
      <c r="BB325" t="str">
        <f>VLOOKUP(BA325,'Standard Deviations'!$L$1:$M$11,2,TRUE)</f>
        <v>Platinum</v>
      </c>
    </row>
    <row r="326" spans="1:54">
      <c r="A326">
        <v>9336</v>
      </c>
      <c r="B326">
        <v>1969</v>
      </c>
      <c r="C326">
        <f>2024-B326</f>
        <v>55</v>
      </c>
      <c r="D326" t="str">
        <f>VLOOKUP(B326,Reference!$A$1:$B$125, 2)</f>
        <v>Gen X</v>
      </c>
      <c r="E326" t="s">
        <v>68</v>
      </c>
      <c r="F326" t="str">
        <f>IF(E326="High School", "No College", "College")</f>
        <v>College</v>
      </c>
      <c r="G326" t="s">
        <v>89</v>
      </c>
      <c r="H326">
        <v>62187</v>
      </c>
      <c r="I326">
        <v>62187</v>
      </c>
      <c r="J326" s="4" t="s">
        <v>61</v>
      </c>
      <c r="K326">
        <v>0</v>
      </c>
      <c r="L326">
        <v>1</v>
      </c>
      <c r="M326" t="str">
        <f>IF(OR(K326&gt;0, L326&gt;0), "Parent", "Not Parent")</f>
        <v>Parent</v>
      </c>
      <c r="N326" t="s">
        <v>278</v>
      </c>
      <c r="O326" s="8">
        <v>41916</v>
      </c>
      <c r="P326" s="9">
        <f>O326-N326</f>
        <v>196</v>
      </c>
      <c r="Q326">
        <v>38</v>
      </c>
      <c r="R326" s="9">
        <f>P326-Q326</f>
        <v>158</v>
      </c>
      <c r="S326" s="8">
        <f>O326-R326</f>
        <v>41758</v>
      </c>
      <c r="T326">
        <v>512</v>
      </c>
      <c r="U326">
        <v>0</v>
      </c>
      <c r="V326">
        <v>83</v>
      </c>
      <c r="W326">
        <v>0</v>
      </c>
      <c r="X326">
        <v>0</v>
      </c>
      <c r="Y326">
        <v>41</v>
      </c>
      <c r="Z326">
        <v>636</v>
      </c>
      <c r="AA326">
        <f>Z326/P326</f>
        <v>3.2448979591836733</v>
      </c>
      <c r="AB326" s="11" t="s">
        <v>232</v>
      </c>
      <c r="AC326" t="s">
        <v>59</v>
      </c>
      <c r="AD326">
        <v>3</v>
      </c>
      <c r="AE326" t="str">
        <f>IF(AD326&gt;3, "Prefers Discount", "Discount Indifferent")</f>
        <v>Discount Indifferent</v>
      </c>
      <c r="AF326">
        <v>10</v>
      </c>
      <c r="AG326">
        <v>6</v>
      </c>
      <c r="AH326">
        <v>2</v>
      </c>
      <c r="AI326" t="str">
        <f>INDEX($AF$1:$AH$1,MATCH(MAX(AF326:AH326),AF326:AH326,0))</f>
        <v>Store_Orders</v>
      </c>
      <c r="AJ326">
        <v>4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f>SUM(AK326:AO326)</f>
        <v>0</v>
      </c>
      <c r="AQ326" t="s">
        <v>67</v>
      </c>
      <c r="AR326">
        <v>0</v>
      </c>
      <c r="AS326" t="str">
        <f>IF(OR(AK326&gt;0, AL326&gt;0, AM326&gt;0, AN326&gt;0, AO326&gt;0), "Converted", "Not Converted")</f>
        <v>Not Converted</v>
      </c>
      <c r="AT326">
        <v>0</v>
      </c>
      <c r="AU326">
        <v>3</v>
      </c>
      <c r="AV326">
        <v>11</v>
      </c>
      <c r="AW326">
        <f>IF(Z326&gt;607, 4, 0)</f>
        <v>4</v>
      </c>
      <c r="AX326">
        <f>IF(AA326&gt;1.6588, 3, 0)</f>
        <v>3</v>
      </c>
      <c r="AY326">
        <f>IF(P326&gt;401, 2, 0)</f>
        <v>0</v>
      </c>
      <c r="AZ326">
        <f>IF(I326&gt;52915.77, 1, 0)</f>
        <v>1</v>
      </c>
      <c r="BA326">
        <f>SUM(AW326:AZ326)</f>
        <v>8</v>
      </c>
      <c r="BB326" t="str">
        <f>VLOOKUP(BA326,'Standard Deviations'!$L$1:$M$11,2,TRUE)</f>
        <v>Platinum</v>
      </c>
    </row>
    <row r="327" spans="1:54">
      <c r="A327">
        <v>8314</v>
      </c>
      <c r="B327">
        <v>1982</v>
      </c>
      <c r="C327">
        <f>2024-B327</f>
        <v>42</v>
      </c>
      <c r="D327" t="str">
        <f>VLOOKUP(B327,Reference!$A$1:$B$125, 2)</f>
        <v>Millennials</v>
      </c>
      <c r="E327" t="s">
        <v>54</v>
      </c>
      <c r="F327" t="str">
        <f>IF(E327="High School", "No College", "College")</f>
        <v>College</v>
      </c>
      <c r="G327" t="s">
        <v>55</v>
      </c>
      <c r="H327">
        <v>79908</v>
      </c>
      <c r="I327">
        <v>79908</v>
      </c>
      <c r="J327" s="4" t="s">
        <v>56</v>
      </c>
      <c r="K327">
        <v>0</v>
      </c>
      <c r="L327">
        <v>0</v>
      </c>
      <c r="M327" t="str">
        <f>IF(OR(K327&gt;0, L327&gt;0), "Parent", "Not Parent")</f>
        <v>Not Parent</v>
      </c>
      <c r="N327" t="s">
        <v>279</v>
      </c>
      <c r="O327" s="8">
        <v>41916</v>
      </c>
      <c r="P327" s="9">
        <f>O327-N327</f>
        <v>547</v>
      </c>
      <c r="Q327">
        <v>30</v>
      </c>
      <c r="R327" s="9">
        <f>P327-Q327</f>
        <v>517</v>
      </c>
      <c r="S327" s="8">
        <f>O327-R327</f>
        <v>41399</v>
      </c>
      <c r="T327">
        <v>557</v>
      </c>
      <c r="U327">
        <v>129</v>
      </c>
      <c r="V327">
        <v>761</v>
      </c>
      <c r="W327">
        <v>29</v>
      </c>
      <c r="X327">
        <v>185</v>
      </c>
      <c r="Y327">
        <v>111</v>
      </c>
      <c r="Z327">
        <v>1772</v>
      </c>
      <c r="AA327">
        <f>Z327/P327</f>
        <v>3.2394881170018284</v>
      </c>
      <c r="AB327" s="11" t="s">
        <v>232</v>
      </c>
      <c r="AC327" t="s">
        <v>59</v>
      </c>
      <c r="AD327">
        <v>1</v>
      </c>
      <c r="AE327" t="str">
        <f>IF(AD327&gt;3, "Prefers Discount", "Discount Indifferent")</f>
        <v>Discount Indifferent</v>
      </c>
      <c r="AF327">
        <v>7</v>
      </c>
      <c r="AG327">
        <v>5</v>
      </c>
      <c r="AH327">
        <v>6</v>
      </c>
      <c r="AI327" t="str">
        <f>INDEX($AF$1:$AH$1,MATCH(MAX(AF327:AH327),AF327:AH327,0))</f>
        <v>Store_Orders</v>
      </c>
      <c r="AJ327">
        <v>2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f>SUM(AK327:AO327)</f>
        <v>1</v>
      </c>
      <c r="AQ327" t="str">
        <f>INDEX($AK$1:$AO$1,MATCH(MAX(AK327:AO327),AK327:AO327,0))</f>
        <v>Converted_on_Camp5</v>
      </c>
      <c r="AR327">
        <v>1</v>
      </c>
      <c r="AS327" t="str">
        <f>IF(OR(AK327&gt;0, AL327&gt;0, AM327&gt;0, AN327&gt;0, AO327&gt;0), "Converted", "Not Converted")</f>
        <v>Converted</v>
      </c>
      <c r="AT327">
        <v>0</v>
      </c>
      <c r="AU327">
        <v>3</v>
      </c>
      <c r="AV327">
        <v>11</v>
      </c>
      <c r="AW327">
        <f>IF(Z327&gt;607, 4, 0)</f>
        <v>4</v>
      </c>
      <c r="AX327">
        <f>IF(AA327&gt;1.6588, 3, 0)</f>
        <v>3</v>
      </c>
      <c r="AY327">
        <f>IF(P327&gt;401, 2, 0)</f>
        <v>2</v>
      </c>
      <c r="AZ327">
        <f>IF(I327&gt;52915.77, 1, 0)</f>
        <v>1</v>
      </c>
      <c r="BA327">
        <f>SUM(AW327:AZ327)</f>
        <v>10</v>
      </c>
      <c r="BB327" t="str">
        <f>VLOOKUP(BA327,'Standard Deviations'!$L$1:$M$11,2,TRUE)</f>
        <v>Diamond</v>
      </c>
    </row>
    <row r="328" spans="1:54">
      <c r="A328">
        <v>8727</v>
      </c>
      <c r="B328">
        <v>1978</v>
      </c>
      <c r="C328">
        <f>2024-B328</f>
        <v>46</v>
      </c>
      <c r="D328" t="str">
        <f>VLOOKUP(B328,Reference!$A$1:$B$125, 2)</f>
        <v>Gen X</v>
      </c>
      <c r="E328" t="s">
        <v>54</v>
      </c>
      <c r="F328" t="str">
        <f>IF(E328="High School", "No College", "College")</f>
        <v>College</v>
      </c>
      <c r="G328" t="s">
        <v>71</v>
      </c>
      <c r="H328">
        <v>63693</v>
      </c>
      <c r="I328">
        <v>63693</v>
      </c>
      <c r="J328" s="4" t="s">
        <v>61</v>
      </c>
      <c r="K328">
        <v>0</v>
      </c>
      <c r="L328">
        <v>1</v>
      </c>
      <c r="M328" t="str">
        <f>IF(OR(K328&gt;0, L328&gt;0), "Parent", "Not Parent")</f>
        <v>Parent</v>
      </c>
      <c r="N328" t="s">
        <v>280</v>
      </c>
      <c r="O328" s="8">
        <v>41916</v>
      </c>
      <c r="P328" s="9">
        <f>O328-N328</f>
        <v>355</v>
      </c>
      <c r="Q328">
        <v>63</v>
      </c>
      <c r="R328" s="9">
        <f>P328-Q328</f>
        <v>292</v>
      </c>
      <c r="S328" s="8">
        <f>O328-R328</f>
        <v>41624</v>
      </c>
      <c r="T328">
        <v>587</v>
      </c>
      <c r="U328">
        <v>43</v>
      </c>
      <c r="V328">
        <v>337</v>
      </c>
      <c r="W328">
        <v>42</v>
      </c>
      <c r="X328">
        <v>87</v>
      </c>
      <c r="Y328">
        <v>54</v>
      </c>
      <c r="Z328">
        <v>1150</v>
      </c>
      <c r="AA328">
        <f>Z328/P328</f>
        <v>3.23943661971831</v>
      </c>
      <c r="AB328" s="14" t="s">
        <v>232</v>
      </c>
      <c r="AC328" s="13" t="s">
        <v>63</v>
      </c>
      <c r="AD328">
        <v>3</v>
      </c>
      <c r="AE328" t="str">
        <f>IF(AD328&gt;3, "Prefers Discount", "Discount Indifferent")</f>
        <v>Discount Indifferent</v>
      </c>
      <c r="AF328">
        <v>9</v>
      </c>
      <c r="AG328">
        <v>11</v>
      </c>
      <c r="AH328">
        <v>6</v>
      </c>
      <c r="AI328" t="str">
        <f>INDEX($AF$1:$AH$1,MATCH(MAX(AF328:AH328),AF328:AH328,0))</f>
        <v>Web_Orders</v>
      </c>
      <c r="AJ328">
        <v>6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f>SUM(AK328:AO328)</f>
        <v>0</v>
      </c>
      <c r="AQ328" t="s">
        <v>67</v>
      </c>
      <c r="AR328">
        <v>0</v>
      </c>
      <c r="AS328" t="str">
        <f>IF(OR(AK328&gt;0, AL328&gt;0, AM328&gt;0, AN328&gt;0, AO328&gt;0), "Converted", "Not Converted")</f>
        <v>Not Converted</v>
      </c>
      <c r="AT328">
        <v>0</v>
      </c>
      <c r="AU328">
        <v>3</v>
      </c>
      <c r="AV328">
        <v>11</v>
      </c>
      <c r="AW328">
        <f>IF(Z328&gt;607, 4, 0)</f>
        <v>4</v>
      </c>
      <c r="AX328">
        <f>IF(AA328&gt;1.6588, 3, 0)</f>
        <v>3</v>
      </c>
      <c r="AY328">
        <f>IF(P328&gt;401, 2, 0)</f>
        <v>0</v>
      </c>
      <c r="AZ328">
        <f>IF(I328&gt;52915.77, 1, 0)</f>
        <v>1</v>
      </c>
      <c r="BA328">
        <f>SUM(AW328:AZ328)</f>
        <v>8</v>
      </c>
      <c r="BB328" t="str">
        <f>VLOOKUP(BA328,'Standard Deviations'!$L$1:$M$11,2,TRUE)</f>
        <v>Platinum</v>
      </c>
    </row>
    <row r="329" spans="1:54">
      <c r="A329">
        <v>3056</v>
      </c>
      <c r="B329">
        <v>1978</v>
      </c>
      <c r="C329">
        <f>2024-B329</f>
        <v>46</v>
      </c>
      <c r="D329" t="str">
        <f>VLOOKUP(B329,Reference!$A$1:$B$125, 2)</f>
        <v>Gen X</v>
      </c>
      <c r="E329" t="s">
        <v>54</v>
      </c>
      <c r="F329" t="str">
        <f>IF(E329="High School", "No College", "College")</f>
        <v>College</v>
      </c>
      <c r="G329" t="s">
        <v>71</v>
      </c>
      <c r="H329">
        <v>63693</v>
      </c>
      <c r="I329">
        <v>63693</v>
      </c>
      <c r="J329" s="4" t="s">
        <v>61</v>
      </c>
      <c r="K329">
        <v>0</v>
      </c>
      <c r="L329">
        <v>1</v>
      </c>
      <c r="M329" t="str">
        <f>IF(OR(K329&gt;0, L329&gt;0), "Parent", "Not Parent")</f>
        <v>Parent</v>
      </c>
      <c r="N329" t="s">
        <v>280</v>
      </c>
      <c r="O329" s="8">
        <v>41916</v>
      </c>
      <c r="P329" s="9">
        <f>O329-N329</f>
        <v>355</v>
      </c>
      <c r="Q329">
        <v>63</v>
      </c>
      <c r="R329" s="9">
        <f>P329-Q329</f>
        <v>292</v>
      </c>
      <c r="S329" s="8">
        <f>O329-R329</f>
        <v>41624</v>
      </c>
      <c r="T329">
        <v>587</v>
      </c>
      <c r="U329">
        <v>43</v>
      </c>
      <c r="V329">
        <v>337</v>
      </c>
      <c r="W329">
        <v>42</v>
      </c>
      <c r="X329">
        <v>87</v>
      </c>
      <c r="Y329">
        <v>54</v>
      </c>
      <c r="Z329">
        <v>1150</v>
      </c>
      <c r="AA329">
        <f>Z329/P329</f>
        <v>3.23943661971831</v>
      </c>
      <c r="AB329" s="14" t="s">
        <v>232</v>
      </c>
      <c r="AC329" s="13" t="s">
        <v>63</v>
      </c>
      <c r="AD329">
        <v>3</v>
      </c>
      <c r="AE329" t="str">
        <f>IF(AD329&gt;3, "Prefers Discount", "Discount Indifferent")</f>
        <v>Discount Indifferent</v>
      </c>
      <c r="AF329">
        <v>9</v>
      </c>
      <c r="AG329">
        <v>11</v>
      </c>
      <c r="AH329">
        <v>6</v>
      </c>
      <c r="AI329" t="str">
        <f>INDEX($AF$1:$AH$1,MATCH(MAX(AF329:AH329),AF329:AH329,0))</f>
        <v>Web_Orders</v>
      </c>
      <c r="AJ329">
        <v>6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f>SUM(AK329:AO329)</f>
        <v>0</v>
      </c>
      <c r="AQ329" t="s">
        <v>67</v>
      </c>
      <c r="AR329">
        <v>0</v>
      </c>
      <c r="AS329" t="str">
        <f>IF(OR(AK329&gt;0, AL329&gt;0, AM329&gt;0, AN329&gt;0, AO329&gt;0), "Converted", "Not Converted")</f>
        <v>Not Converted</v>
      </c>
      <c r="AT329">
        <v>0</v>
      </c>
      <c r="AU329">
        <v>3</v>
      </c>
      <c r="AV329">
        <v>11</v>
      </c>
      <c r="AW329">
        <f>IF(Z329&gt;607, 4, 0)</f>
        <v>4</v>
      </c>
      <c r="AX329">
        <f>IF(AA329&gt;1.6588, 3, 0)</f>
        <v>3</v>
      </c>
      <c r="AY329">
        <f>IF(P329&gt;401, 2, 0)</f>
        <v>0</v>
      </c>
      <c r="AZ329">
        <f>IF(I329&gt;52915.77, 1, 0)</f>
        <v>1</v>
      </c>
      <c r="BA329">
        <f>SUM(AW329:AZ329)</f>
        <v>8</v>
      </c>
      <c r="BB329" t="str">
        <f>VLOOKUP(BA329,'Standard Deviations'!$L$1:$M$11,2,TRUE)</f>
        <v>Platinum</v>
      </c>
    </row>
    <row r="330" spans="1:54">
      <c r="A330">
        <v>1772</v>
      </c>
      <c r="B330">
        <v>1975</v>
      </c>
      <c r="C330">
        <f>2024-B330</f>
        <v>49</v>
      </c>
      <c r="D330" t="str">
        <f>VLOOKUP(B330,Reference!$A$1:$B$125, 2)</f>
        <v>Gen X</v>
      </c>
      <c r="E330" t="s">
        <v>68</v>
      </c>
      <c r="F330" t="str">
        <f>IF(E330="High School", "No College", "College")</f>
        <v>College</v>
      </c>
      <c r="G330" t="s">
        <v>55</v>
      </c>
      <c r="H330">
        <v>79174</v>
      </c>
      <c r="I330">
        <v>79174</v>
      </c>
      <c r="J330" s="4" t="s">
        <v>56</v>
      </c>
      <c r="K330">
        <v>0</v>
      </c>
      <c r="L330">
        <v>0</v>
      </c>
      <c r="M330" t="str">
        <f>IF(OR(K330&gt;0, L330&gt;0), "Parent", "Not Parent")</f>
        <v>Not Parent</v>
      </c>
      <c r="N330" t="s">
        <v>267</v>
      </c>
      <c r="O330" s="8">
        <v>41916</v>
      </c>
      <c r="P330" s="9">
        <f>O330-N330</f>
        <v>631</v>
      </c>
      <c r="Q330">
        <v>2</v>
      </c>
      <c r="R330" s="9">
        <f>P330-Q330</f>
        <v>629</v>
      </c>
      <c r="S330" s="8">
        <f>O330-R330</f>
        <v>41287</v>
      </c>
      <c r="T330">
        <v>1074</v>
      </c>
      <c r="U330">
        <v>37</v>
      </c>
      <c r="V330">
        <v>518</v>
      </c>
      <c r="W330">
        <v>193</v>
      </c>
      <c r="X330">
        <v>92</v>
      </c>
      <c r="Y330">
        <v>129</v>
      </c>
      <c r="Z330">
        <v>2043</v>
      </c>
      <c r="AA330">
        <f>Z330/P330</f>
        <v>3.2377179080824088</v>
      </c>
      <c r="AB330" s="11" t="s">
        <v>232</v>
      </c>
      <c r="AC330" t="s">
        <v>59</v>
      </c>
      <c r="AD330">
        <v>1</v>
      </c>
      <c r="AE330" t="str">
        <f>IF(AD330&gt;3, "Prefers Discount", "Discount Indifferent")</f>
        <v>Discount Indifferent</v>
      </c>
      <c r="AF330">
        <v>7</v>
      </c>
      <c r="AG330">
        <v>5</v>
      </c>
      <c r="AH330">
        <v>6</v>
      </c>
      <c r="AI330" t="str">
        <f>INDEX($AF$1:$AH$1,MATCH(MAX(AF330:AH330),AF330:AH330,0))</f>
        <v>Store_Orders</v>
      </c>
      <c r="AJ330">
        <v>2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f>SUM(AK330:AO330)</f>
        <v>2</v>
      </c>
      <c r="AQ330" t="str">
        <f>INDEX($AK$1:$AO$1,MATCH(MAX(AK330:AO330),AK330:AO330,0))</f>
        <v>Converted_on_Camp1</v>
      </c>
      <c r="AR330">
        <v>1</v>
      </c>
      <c r="AS330" t="str">
        <f>IF(OR(AK330&gt;0, AL330&gt;0, AM330&gt;0, AN330&gt;0, AO330&gt;0), "Converted", "Not Converted")</f>
        <v>Converted</v>
      </c>
      <c r="AT330">
        <v>0</v>
      </c>
      <c r="AU330">
        <v>3</v>
      </c>
      <c r="AV330">
        <v>11</v>
      </c>
      <c r="AW330">
        <f>IF(Z330&gt;607, 4, 0)</f>
        <v>4</v>
      </c>
      <c r="AX330">
        <f>IF(AA330&gt;1.6588, 3, 0)</f>
        <v>3</v>
      </c>
      <c r="AY330">
        <f>IF(P330&gt;401, 2, 0)</f>
        <v>2</v>
      </c>
      <c r="AZ330">
        <f>IF(I330&gt;52915.77, 1, 0)</f>
        <v>1</v>
      </c>
      <c r="BA330">
        <f>SUM(AW330:AZ330)</f>
        <v>10</v>
      </c>
      <c r="BB330" t="str">
        <f>VLOOKUP(BA330,'Standard Deviations'!$L$1:$M$11,2,TRUE)</f>
        <v>Diamond</v>
      </c>
    </row>
    <row r="331" spans="1:54">
      <c r="A331">
        <v>1992</v>
      </c>
      <c r="B331">
        <v>1964</v>
      </c>
      <c r="C331">
        <f>2024-B331</f>
        <v>60</v>
      </c>
      <c r="D331" t="str">
        <f>VLOOKUP(B331,Reference!$A$1:$B$125, 2)</f>
        <v>Boomers</v>
      </c>
      <c r="E331" t="s">
        <v>54</v>
      </c>
      <c r="F331" t="str">
        <f>IF(E331="High School", "No College", "College")</f>
        <v>College</v>
      </c>
      <c r="G331" t="s">
        <v>55</v>
      </c>
      <c r="H331">
        <v>60597</v>
      </c>
      <c r="I331">
        <v>60597</v>
      </c>
      <c r="J331" s="4" t="s">
        <v>61</v>
      </c>
      <c r="K331">
        <v>0</v>
      </c>
      <c r="L331">
        <v>1</v>
      </c>
      <c r="M331" t="str">
        <f>IF(OR(K331&gt;0, L331&gt;0), "Parent", "Not Parent")</f>
        <v>Parent</v>
      </c>
      <c r="N331" t="s">
        <v>281</v>
      </c>
      <c r="O331" s="8">
        <v>41916</v>
      </c>
      <c r="P331" s="9">
        <f>O331-N331</f>
        <v>276</v>
      </c>
      <c r="Q331">
        <v>2</v>
      </c>
      <c r="R331" s="9">
        <f>P331-Q331</f>
        <v>274</v>
      </c>
      <c r="S331" s="8">
        <f>O331-R331</f>
        <v>41642</v>
      </c>
      <c r="T331">
        <v>522</v>
      </c>
      <c r="U331">
        <v>0</v>
      </c>
      <c r="V331">
        <v>257</v>
      </c>
      <c r="W331">
        <v>32</v>
      </c>
      <c r="X331">
        <v>16</v>
      </c>
      <c r="Y331">
        <v>66</v>
      </c>
      <c r="Z331">
        <v>893</v>
      </c>
      <c r="AA331">
        <f>Z331/P331</f>
        <v>3.2355072463768115</v>
      </c>
      <c r="AB331" s="11" t="s">
        <v>232</v>
      </c>
      <c r="AC331" t="s">
        <v>59</v>
      </c>
      <c r="AD331">
        <v>4</v>
      </c>
      <c r="AE331" t="str">
        <f>IF(AD331&gt;3, "Prefers Discount", "Discount Indifferent")</f>
        <v>Prefers Discount</v>
      </c>
      <c r="AF331">
        <v>8</v>
      </c>
      <c r="AG331">
        <v>2</v>
      </c>
      <c r="AH331">
        <v>2</v>
      </c>
      <c r="AI331" t="str">
        <f>INDEX($AF$1:$AH$1,MATCH(MAX(AF331:AH331),AF331:AH331,0))</f>
        <v>Store_Orders</v>
      </c>
      <c r="AJ331">
        <v>7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f>SUM(AK331:AO331)</f>
        <v>1</v>
      </c>
      <c r="AQ331" t="str">
        <f>INDEX($AK$1:$AO$1,MATCH(MAX(AK331:AO331),AK331:AO331,0))</f>
        <v>Converted_on_Camp1</v>
      </c>
      <c r="AR331">
        <v>1</v>
      </c>
      <c r="AS331" t="str">
        <f>IF(OR(AK331&gt;0, AL331&gt;0, AM331&gt;0, AN331&gt;0, AO331&gt;0), "Converted", "Not Converted")</f>
        <v>Converted</v>
      </c>
      <c r="AT331">
        <v>0</v>
      </c>
      <c r="AU331">
        <v>3</v>
      </c>
      <c r="AV331">
        <v>11</v>
      </c>
      <c r="AW331">
        <f>IF(Z331&gt;607, 4, 0)</f>
        <v>4</v>
      </c>
      <c r="AX331">
        <f>IF(AA331&gt;1.6588, 3, 0)</f>
        <v>3</v>
      </c>
      <c r="AY331">
        <f>IF(P331&gt;401, 2, 0)</f>
        <v>0</v>
      </c>
      <c r="AZ331">
        <f>IF(I331&gt;52915.77, 1, 0)</f>
        <v>1</v>
      </c>
      <c r="BA331">
        <f>SUM(AW331:AZ331)</f>
        <v>8</v>
      </c>
      <c r="BB331" t="str">
        <f>VLOOKUP(BA331,'Standard Deviations'!$L$1:$M$11,2,TRUE)</f>
        <v>Platinum</v>
      </c>
    </row>
    <row r="332" spans="1:54">
      <c r="A332">
        <v>2075</v>
      </c>
      <c r="B332">
        <v>1969</v>
      </c>
      <c r="C332">
        <f>2024-B332</f>
        <v>55</v>
      </c>
      <c r="D332" t="str">
        <f>VLOOKUP(B332,Reference!$A$1:$B$125, 2)</f>
        <v>Gen X</v>
      </c>
      <c r="E332" t="s">
        <v>54</v>
      </c>
      <c r="F332" t="str">
        <f>IF(E332="High School", "No College", "College")</f>
        <v>College</v>
      </c>
      <c r="G332" t="s">
        <v>55</v>
      </c>
      <c r="H332">
        <v>72460</v>
      </c>
      <c r="I332">
        <v>72460</v>
      </c>
      <c r="J332" s="4" t="s">
        <v>61</v>
      </c>
      <c r="K332">
        <v>0</v>
      </c>
      <c r="L332">
        <v>0</v>
      </c>
      <c r="M332" t="str">
        <f>IF(OR(K332&gt;0, L332&gt;0), "Parent", "Not Parent")</f>
        <v>Not Parent</v>
      </c>
      <c r="N332" t="s">
        <v>277</v>
      </c>
      <c r="O332" s="8">
        <v>41916</v>
      </c>
      <c r="P332" s="9">
        <f>O332-N332</f>
        <v>324</v>
      </c>
      <c r="Q332">
        <v>56</v>
      </c>
      <c r="R332" s="9">
        <f>P332-Q332</f>
        <v>268</v>
      </c>
      <c r="S332" s="8">
        <f>O332-R332</f>
        <v>41648</v>
      </c>
      <c r="T332">
        <v>377</v>
      </c>
      <c r="U332">
        <v>10</v>
      </c>
      <c r="V332">
        <v>540</v>
      </c>
      <c r="W332">
        <v>80</v>
      </c>
      <c r="X332">
        <v>30</v>
      </c>
      <c r="Y332">
        <v>10</v>
      </c>
      <c r="Z332">
        <v>1047</v>
      </c>
      <c r="AA332">
        <f>Z332/P332</f>
        <v>3.2314814814814814</v>
      </c>
      <c r="AB332" s="14" t="s">
        <v>232</v>
      </c>
      <c r="AC332" s="13" t="s">
        <v>63</v>
      </c>
      <c r="AD332">
        <v>1</v>
      </c>
      <c r="AE332" t="str">
        <f>IF(AD332&gt;3, "Prefers Discount", "Discount Indifferent")</f>
        <v>Discount Indifferent</v>
      </c>
      <c r="AF332">
        <v>7</v>
      </c>
      <c r="AG332">
        <v>3</v>
      </c>
      <c r="AH332">
        <v>5</v>
      </c>
      <c r="AI332" t="str">
        <f>INDEX($AF$1:$AH$1,MATCH(MAX(AF332:AH332),AF332:AH332,0))</f>
        <v>Store_Orders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f>SUM(AK332:AO332)</f>
        <v>0</v>
      </c>
      <c r="AQ332" t="s">
        <v>67</v>
      </c>
      <c r="AR332">
        <v>0</v>
      </c>
      <c r="AS332" t="str">
        <f>IF(OR(AK332&gt;0, AL332&gt;0, AM332&gt;0, AN332&gt;0, AO332&gt;0), "Converted", "Not Converted")</f>
        <v>Not Converted</v>
      </c>
      <c r="AT332">
        <v>0</v>
      </c>
      <c r="AU332">
        <v>3</v>
      </c>
      <c r="AV332">
        <v>11</v>
      </c>
      <c r="AW332">
        <f>IF(Z332&gt;607, 4, 0)</f>
        <v>4</v>
      </c>
      <c r="AX332">
        <f>IF(AA332&gt;1.6588, 3, 0)</f>
        <v>3</v>
      </c>
      <c r="AY332">
        <f>IF(P332&gt;401, 2, 0)</f>
        <v>0</v>
      </c>
      <c r="AZ332">
        <f>IF(I332&gt;52915.77, 1, 0)</f>
        <v>1</v>
      </c>
      <c r="BA332">
        <f>SUM(AW332:AZ332)</f>
        <v>8</v>
      </c>
      <c r="BB332" t="str">
        <f>VLOOKUP(BA332,'Standard Deviations'!$L$1:$M$11,2,TRUE)</f>
        <v>Platinum</v>
      </c>
    </row>
    <row r="333" spans="1:54">
      <c r="A333">
        <v>6565</v>
      </c>
      <c r="B333">
        <v>1949</v>
      </c>
      <c r="C333">
        <f>2024-B333</f>
        <v>75</v>
      </c>
      <c r="D333" t="str">
        <f>VLOOKUP(B333,Reference!$A$1:$B$125, 2)</f>
        <v>Boomers</v>
      </c>
      <c r="E333" t="s">
        <v>64</v>
      </c>
      <c r="F333" t="str">
        <f>IF(E333="High School", "No College", "College")</f>
        <v>College</v>
      </c>
      <c r="G333" t="s">
        <v>55</v>
      </c>
      <c r="H333">
        <v>76995</v>
      </c>
      <c r="I333">
        <v>76995</v>
      </c>
      <c r="J333" s="4" t="s">
        <v>56</v>
      </c>
      <c r="K333">
        <v>0</v>
      </c>
      <c r="L333">
        <v>1</v>
      </c>
      <c r="M333" t="str">
        <f>IF(OR(K333&gt;0, L333&gt;0), "Parent", "Not Parent")</f>
        <v>Parent</v>
      </c>
      <c r="N333" t="s">
        <v>282</v>
      </c>
      <c r="O333" s="8">
        <v>41916</v>
      </c>
      <c r="P333" s="9">
        <f>O333-N333</f>
        <v>555</v>
      </c>
      <c r="Q333">
        <v>91</v>
      </c>
      <c r="R333" s="9">
        <f>P333-Q333</f>
        <v>464</v>
      </c>
      <c r="S333" s="8">
        <f>O333-R333</f>
        <v>41452</v>
      </c>
      <c r="T333">
        <v>1012</v>
      </c>
      <c r="U333">
        <v>80</v>
      </c>
      <c r="V333">
        <v>498</v>
      </c>
      <c r="W333">
        <v>0</v>
      </c>
      <c r="X333">
        <v>16</v>
      </c>
      <c r="Y333">
        <v>176</v>
      </c>
      <c r="Z333">
        <v>1782</v>
      </c>
      <c r="AA333">
        <f>Z333/P333</f>
        <v>3.2108108108108109</v>
      </c>
      <c r="AB333" s="14" t="s">
        <v>232</v>
      </c>
      <c r="AC333" s="13" t="s">
        <v>63</v>
      </c>
      <c r="AD333">
        <v>2</v>
      </c>
      <c r="AE333" t="str">
        <f>IF(AD333&gt;3, "Prefers Discount", "Discount Indifferent")</f>
        <v>Discount Indifferent</v>
      </c>
      <c r="AF333">
        <v>9</v>
      </c>
      <c r="AG333">
        <v>11</v>
      </c>
      <c r="AH333">
        <v>4</v>
      </c>
      <c r="AI333" t="str">
        <f>INDEX($AF$1:$AH$1,MATCH(MAX(AF333:AH333),AF333:AH333,0))</f>
        <v>Web_Orders</v>
      </c>
      <c r="AJ333">
        <v>5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f>SUM(AK333:AO333)</f>
        <v>1</v>
      </c>
      <c r="AQ333" t="str">
        <f>INDEX($AK$1:$AO$1,MATCH(MAX(AK333:AO333),AK333:AO333,0))</f>
        <v>Converted_on_Camp1</v>
      </c>
      <c r="AR333">
        <v>1</v>
      </c>
      <c r="AS333" t="str">
        <f>IF(OR(AK333&gt;0, AL333&gt;0, AM333&gt;0, AN333&gt;0, AO333&gt;0), "Converted", "Not Converted")</f>
        <v>Converted</v>
      </c>
      <c r="AT333">
        <v>0</v>
      </c>
      <c r="AU333">
        <v>3</v>
      </c>
      <c r="AV333">
        <v>11</v>
      </c>
      <c r="AW333">
        <f>IF(Z333&gt;607, 4, 0)</f>
        <v>4</v>
      </c>
      <c r="AX333">
        <f>IF(AA333&gt;1.6588, 3, 0)</f>
        <v>3</v>
      </c>
      <c r="AY333">
        <f>IF(P333&gt;401, 2, 0)</f>
        <v>2</v>
      </c>
      <c r="AZ333">
        <f>IF(I333&gt;52915.77, 1, 0)</f>
        <v>1</v>
      </c>
      <c r="BA333">
        <f>SUM(AW333:AZ333)</f>
        <v>10</v>
      </c>
      <c r="BB333" t="str">
        <f>VLOOKUP(BA333,'Standard Deviations'!$L$1:$M$11,2,TRUE)</f>
        <v>Diamond</v>
      </c>
    </row>
    <row r="334" spans="1:54">
      <c r="A334">
        <v>7313</v>
      </c>
      <c r="B334">
        <v>1949</v>
      </c>
      <c r="C334">
        <f>2024-B334</f>
        <v>75</v>
      </c>
      <c r="D334" t="str">
        <f>VLOOKUP(B334,Reference!$A$1:$B$125, 2)</f>
        <v>Boomers</v>
      </c>
      <c r="E334" t="s">
        <v>74</v>
      </c>
      <c r="F334" t="str">
        <f>IF(E334="High School", "No College", "College")</f>
        <v>College</v>
      </c>
      <c r="G334" t="s">
        <v>89</v>
      </c>
      <c r="H334">
        <v>74859</v>
      </c>
      <c r="I334">
        <v>74859</v>
      </c>
      <c r="J334" s="4" t="s">
        <v>56</v>
      </c>
      <c r="K334">
        <v>0</v>
      </c>
      <c r="L334">
        <v>0</v>
      </c>
      <c r="M334" t="str">
        <f>IF(OR(K334&gt;0, L334&gt;0), "Parent", "Not Parent")</f>
        <v>Not Parent</v>
      </c>
      <c r="N334" t="s">
        <v>219</v>
      </c>
      <c r="O334" s="8">
        <v>41916</v>
      </c>
      <c r="P334" s="9">
        <f>O334-N334</f>
        <v>488</v>
      </c>
      <c r="Q334">
        <v>63</v>
      </c>
      <c r="R334" s="9">
        <f>P334-Q334</f>
        <v>425</v>
      </c>
      <c r="S334" s="8">
        <f>O334-R334</f>
        <v>41491</v>
      </c>
      <c r="T334">
        <v>570</v>
      </c>
      <c r="U334">
        <v>73</v>
      </c>
      <c r="V334">
        <v>614</v>
      </c>
      <c r="W334">
        <v>133</v>
      </c>
      <c r="X334">
        <v>102</v>
      </c>
      <c r="Y334">
        <v>73</v>
      </c>
      <c r="Z334">
        <v>1565</v>
      </c>
      <c r="AA334">
        <f>Z334/P334</f>
        <v>3.206967213114754</v>
      </c>
      <c r="AB334" s="14" t="s">
        <v>232</v>
      </c>
      <c r="AC334" s="13" t="s">
        <v>63</v>
      </c>
      <c r="AD334">
        <v>1</v>
      </c>
      <c r="AE334" t="str">
        <f>IF(AD334&gt;3, "Prefers Discount", "Discount Indifferent")</f>
        <v>Discount Indifferent</v>
      </c>
      <c r="AF334">
        <v>11</v>
      </c>
      <c r="AG334">
        <v>6</v>
      </c>
      <c r="AH334">
        <v>5</v>
      </c>
      <c r="AI334" t="str">
        <f>INDEX($AF$1:$AH$1,MATCH(MAX(AF334:AH334),AF334:AH334,0))</f>
        <v>Store_Orders</v>
      </c>
      <c r="AJ334">
        <v>3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f>SUM(AK334:AO334)</f>
        <v>1</v>
      </c>
      <c r="AQ334" t="str">
        <f>INDEX($AK$1:$AO$1,MATCH(MAX(AK334:AO334),AK334:AO334,0))</f>
        <v>Converted_on_Camp1</v>
      </c>
      <c r="AR334">
        <v>1</v>
      </c>
      <c r="AS334" t="str">
        <f>IF(OR(AK334&gt;0, AL334&gt;0, AM334&gt;0, AN334&gt;0, AO334&gt;0), "Converted", "Not Converted")</f>
        <v>Converted</v>
      </c>
      <c r="AT334">
        <v>0</v>
      </c>
      <c r="AU334">
        <v>3</v>
      </c>
      <c r="AV334">
        <v>11</v>
      </c>
      <c r="AW334">
        <f>IF(Z334&gt;607, 4, 0)</f>
        <v>4</v>
      </c>
      <c r="AX334">
        <f>IF(AA334&gt;1.6588, 3, 0)</f>
        <v>3</v>
      </c>
      <c r="AY334">
        <f>IF(P334&gt;401, 2, 0)</f>
        <v>2</v>
      </c>
      <c r="AZ334">
        <f>IF(I334&gt;52915.77, 1, 0)</f>
        <v>1</v>
      </c>
      <c r="BA334">
        <f>SUM(AW334:AZ334)</f>
        <v>10</v>
      </c>
      <c r="BB334" t="str">
        <f>VLOOKUP(BA334,'Standard Deviations'!$L$1:$M$11,2,TRUE)</f>
        <v>Diamond</v>
      </c>
    </row>
    <row r="335" spans="1:54">
      <c r="A335">
        <v>2254</v>
      </c>
      <c r="B335">
        <v>1983</v>
      </c>
      <c r="C335">
        <f>2024-B335</f>
        <v>41</v>
      </c>
      <c r="D335" t="str">
        <f>VLOOKUP(B335,Reference!$A$1:$B$125, 2)</f>
        <v>Millennials</v>
      </c>
      <c r="E335" t="s">
        <v>54</v>
      </c>
      <c r="F335" t="str">
        <f>IF(E335="High School", "No College", "College")</f>
        <v>College</v>
      </c>
      <c r="G335" t="s">
        <v>55</v>
      </c>
      <c r="H335">
        <v>69520</v>
      </c>
      <c r="I335">
        <v>69520</v>
      </c>
      <c r="J335" s="4" t="s">
        <v>61</v>
      </c>
      <c r="K335">
        <v>0</v>
      </c>
      <c r="L335">
        <v>0</v>
      </c>
      <c r="M335" t="str">
        <f>IF(OR(K335&gt;0, L335&gt;0), "Parent", "Not Parent")</f>
        <v>Not Parent</v>
      </c>
      <c r="N335" t="s">
        <v>283</v>
      </c>
      <c r="O335" s="8">
        <v>41916</v>
      </c>
      <c r="P335" s="9">
        <f>O335-N335</f>
        <v>454</v>
      </c>
      <c r="Q335">
        <v>95</v>
      </c>
      <c r="R335" s="9">
        <f>P335-Q335</f>
        <v>359</v>
      </c>
      <c r="S335" s="8">
        <f>O335-R335</f>
        <v>41557</v>
      </c>
      <c r="T335">
        <v>627</v>
      </c>
      <c r="U335">
        <v>120</v>
      </c>
      <c r="V335">
        <v>414</v>
      </c>
      <c r="W335">
        <v>121</v>
      </c>
      <c r="X335">
        <v>80</v>
      </c>
      <c r="Y335">
        <v>93</v>
      </c>
      <c r="Z335">
        <v>1455</v>
      </c>
      <c r="AA335">
        <f>Z335/P335</f>
        <v>3.2048458149779737</v>
      </c>
      <c r="AB335" s="14" t="s">
        <v>232</v>
      </c>
      <c r="AC335" s="13" t="s">
        <v>63</v>
      </c>
      <c r="AD335">
        <v>1</v>
      </c>
      <c r="AE335" t="str">
        <f>IF(AD335&gt;3, "Prefers Discount", "Discount Indifferent")</f>
        <v>Discount Indifferent</v>
      </c>
      <c r="AF335">
        <v>5</v>
      </c>
      <c r="AG335">
        <v>9</v>
      </c>
      <c r="AH335">
        <v>6</v>
      </c>
      <c r="AI335" t="str">
        <f>INDEX($AF$1:$AH$1,MATCH(MAX(AF335:AH335),AF335:AH335,0))</f>
        <v>Web_Orders</v>
      </c>
      <c r="AJ335">
        <v>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f>SUM(AK335:AO335)</f>
        <v>0</v>
      </c>
      <c r="AQ335" t="s">
        <v>67</v>
      </c>
      <c r="AR335">
        <v>0</v>
      </c>
      <c r="AS335" t="str">
        <f>IF(OR(AK335&gt;0, AL335&gt;0, AM335&gt;0, AN335&gt;0, AO335&gt;0), "Converted", "Not Converted")</f>
        <v>Not Converted</v>
      </c>
      <c r="AT335">
        <v>0</v>
      </c>
      <c r="AU335">
        <v>3</v>
      </c>
      <c r="AV335">
        <v>11</v>
      </c>
      <c r="AW335">
        <f>IF(Z335&gt;607, 4, 0)</f>
        <v>4</v>
      </c>
      <c r="AX335">
        <f>IF(AA335&gt;1.6588, 3, 0)</f>
        <v>3</v>
      </c>
      <c r="AY335">
        <f>IF(P335&gt;401, 2, 0)</f>
        <v>2</v>
      </c>
      <c r="AZ335">
        <f>IF(I335&gt;52915.77, 1, 0)</f>
        <v>1</v>
      </c>
      <c r="BA335">
        <f>SUM(AW335:AZ335)</f>
        <v>10</v>
      </c>
      <c r="BB335" t="str">
        <f>VLOOKUP(BA335,'Standard Deviations'!$L$1:$M$11,2,TRUE)</f>
        <v>Diamond</v>
      </c>
    </row>
    <row r="336" spans="1:54">
      <c r="A336">
        <v>5453</v>
      </c>
      <c r="B336">
        <v>1956</v>
      </c>
      <c r="C336">
        <f>2024-B336</f>
        <v>68</v>
      </c>
      <c r="D336" t="str">
        <f>VLOOKUP(B336,Reference!$A$1:$B$125, 2)</f>
        <v>Boomers</v>
      </c>
      <c r="E336" t="s">
        <v>64</v>
      </c>
      <c r="F336" t="str">
        <f>IF(E336="High School", "No College", "College")</f>
        <v>College</v>
      </c>
      <c r="G336" t="s">
        <v>55</v>
      </c>
      <c r="H336">
        <v>90226</v>
      </c>
      <c r="I336">
        <v>90226</v>
      </c>
      <c r="J336" s="4" t="s">
        <v>56</v>
      </c>
      <c r="K336">
        <v>0</v>
      </c>
      <c r="L336">
        <v>0</v>
      </c>
      <c r="M336" t="str">
        <f>IF(OR(K336&gt;0, L336&gt;0), "Parent", "Not Parent")</f>
        <v>Not Parent</v>
      </c>
      <c r="N336" t="s">
        <v>284</v>
      </c>
      <c r="O336" s="8">
        <v>41916</v>
      </c>
      <c r="P336" s="9">
        <f>O336-N336</f>
        <v>738</v>
      </c>
      <c r="Q336">
        <v>26</v>
      </c>
      <c r="R336" s="9">
        <f>P336-Q336</f>
        <v>712</v>
      </c>
      <c r="S336" s="8">
        <f>O336-R336</f>
        <v>41204</v>
      </c>
      <c r="T336">
        <v>1083</v>
      </c>
      <c r="U336">
        <v>108</v>
      </c>
      <c r="V336">
        <v>649</v>
      </c>
      <c r="W336">
        <v>253</v>
      </c>
      <c r="X336">
        <v>151</v>
      </c>
      <c r="Y336">
        <v>108</v>
      </c>
      <c r="Z336">
        <v>2352</v>
      </c>
      <c r="AA336">
        <f>Z336/P336</f>
        <v>3.1869918699186992</v>
      </c>
      <c r="AB336" s="11" t="s">
        <v>232</v>
      </c>
      <c r="AC336" t="s">
        <v>59</v>
      </c>
      <c r="AD336">
        <v>1</v>
      </c>
      <c r="AE336" t="str">
        <f>IF(AD336&gt;3, "Prefers Discount", "Discount Indifferent")</f>
        <v>Discount Indifferent</v>
      </c>
      <c r="AF336">
        <v>12</v>
      </c>
      <c r="AG336">
        <v>4</v>
      </c>
      <c r="AH336">
        <v>7</v>
      </c>
      <c r="AI336" t="str">
        <f>INDEX($AF$1:$AH$1,MATCH(MAX(AF336:AH336),AF336:AH336,0))</f>
        <v>Store_Orders</v>
      </c>
      <c r="AJ336">
        <v>2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f>SUM(AK336:AO336)</f>
        <v>1</v>
      </c>
      <c r="AQ336" t="str">
        <f>INDEX($AK$1:$AO$1,MATCH(MAX(AK336:AO336),AK336:AO336,0))</f>
        <v>Converted_on_Camp1</v>
      </c>
      <c r="AR336">
        <v>1</v>
      </c>
      <c r="AS336" t="str">
        <f>IF(OR(AK336&gt;0, AL336&gt;0, AM336&gt;0, AN336&gt;0, AO336&gt;0), "Converted", "Not Converted")</f>
        <v>Converted</v>
      </c>
      <c r="AT336">
        <v>0</v>
      </c>
      <c r="AU336">
        <v>3</v>
      </c>
      <c r="AV336">
        <v>11</v>
      </c>
      <c r="AW336">
        <f>IF(Z336&gt;607, 4, 0)</f>
        <v>4</v>
      </c>
      <c r="AX336">
        <f>IF(AA336&gt;1.6588, 3, 0)</f>
        <v>3</v>
      </c>
      <c r="AY336">
        <f>IF(P336&gt;401, 2, 0)</f>
        <v>2</v>
      </c>
      <c r="AZ336">
        <f>IF(I336&gt;52915.77, 1, 0)</f>
        <v>1</v>
      </c>
      <c r="BA336">
        <f>SUM(AW336:AZ336)</f>
        <v>10</v>
      </c>
      <c r="BB336" t="str">
        <f>VLOOKUP(BA336,'Standard Deviations'!$L$1:$M$11,2,TRUE)</f>
        <v>Diamond</v>
      </c>
    </row>
    <row r="337" spans="1:54">
      <c r="A337">
        <v>4646</v>
      </c>
      <c r="B337">
        <v>1951</v>
      </c>
      <c r="C337">
        <f>2024-B337</f>
        <v>73</v>
      </c>
      <c r="D337" t="str">
        <f>VLOOKUP(B337,Reference!$A$1:$B$125, 2)</f>
        <v>Boomers</v>
      </c>
      <c r="E337" t="s">
        <v>74</v>
      </c>
      <c r="F337" t="str">
        <f>IF(E337="High School", "No College", "College")</f>
        <v>College</v>
      </c>
      <c r="G337" t="s">
        <v>55</v>
      </c>
      <c r="H337">
        <v>78497</v>
      </c>
      <c r="I337">
        <v>78497</v>
      </c>
      <c r="J337" s="4" t="s">
        <v>56</v>
      </c>
      <c r="K337">
        <v>0</v>
      </c>
      <c r="L337">
        <v>0</v>
      </c>
      <c r="M337" t="str">
        <f>IF(OR(K337&gt;0, L337&gt;0), "Parent", "Not Parent")</f>
        <v>Not Parent</v>
      </c>
      <c r="N337" t="s">
        <v>285</v>
      </c>
      <c r="O337" s="8">
        <v>41916</v>
      </c>
      <c r="P337" s="9">
        <f>O337-N337</f>
        <v>307</v>
      </c>
      <c r="Q337">
        <v>44</v>
      </c>
      <c r="R337" s="9">
        <f>P337-Q337</f>
        <v>263</v>
      </c>
      <c r="S337" s="8">
        <f>O337-R337</f>
        <v>41653</v>
      </c>
      <c r="T337">
        <v>207</v>
      </c>
      <c r="U337">
        <v>26</v>
      </c>
      <c r="V337">
        <v>447</v>
      </c>
      <c r="W337">
        <v>75</v>
      </c>
      <c r="X337">
        <v>0</v>
      </c>
      <c r="Y337">
        <v>223</v>
      </c>
      <c r="Z337">
        <v>978</v>
      </c>
      <c r="AA337">
        <f>Z337/P337</f>
        <v>3.1856677524429968</v>
      </c>
      <c r="AB337" s="11" t="s">
        <v>232</v>
      </c>
      <c r="AC337" t="s">
        <v>59</v>
      </c>
      <c r="AD337">
        <v>1</v>
      </c>
      <c r="AE337" t="str">
        <f>IF(AD337&gt;3, "Prefers Discount", "Discount Indifferent")</f>
        <v>Discount Indifferent</v>
      </c>
      <c r="AF337">
        <v>12</v>
      </c>
      <c r="AG337">
        <v>5</v>
      </c>
      <c r="AH337">
        <v>7</v>
      </c>
      <c r="AI337" t="str">
        <f>INDEX($AF$1:$AH$1,MATCH(MAX(AF337:AH337),AF337:AH337,0))</f>
        <v>Store_Orders</v>
      </c>
      <c r="AJ337">
        <v>2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f>SUM(AK337:AO337)</f>
        <v>1</v>
      </c>
      <c r="AQ337" t="str">
        <f>INDEX($AK$1:$AO$1,MATCH(MAX(AK337:AO337),AK337:AO337,0))</f>
        <v>Converted_on_Camp1</v>
      </c>
      <c r="AR337">
        <v>1</v>
      </c>
      <c r="AS337" t="str">
        <f>IF(OR(AK337&gt;0, AL337&gt;0, AM337&gt;0, AN337&gt;0, AO337&gt;0), "Converted", "Not Converted")</f>
        <v>Converted</v>
      </c>
      <c r="AT337">
        <v>0</v>
      </c>
      <c r="AU337">
        <v>3</v>
      </c>
      <c r="AV337">
        <v>11</v>
      </c>
      <c r="AW337">
        <f>IF(Z337&gt;607, 4, 0)</f>
        <v>4</v>
      </c>
      <c r="AX337">
        <f>IF(AA337&gt;1.6588, 3, 0)</f>
        <v>3</v>
      </c>
      <c r="AY337">
        <f>IF(P337&gt;401, 2, 0)</f>
        <v>0</v>
      </c>
      <c r="AZ337">
        <f>IF(I337&gt;52915.77, 1, 0)</f>
        <v>1</v>
      </c>
      <c r="BA337">
        <f>SUM(AW337:AZ337)</f>
        <v>8</v>
      </c>
      <c r="BB337" t="str">
        <f>VLOOKUP(BA337,'Standard Deviations'!$L$1:$M$11,2,TRUE)</f>
        <v>Platinum</v>
      </c>
    </row>
    <row r="338" spans="1:54">
      <c r="A338">
        <v>6935</v>
      </c>
      <c r="B338">
        <v>1951</v>
      </c>
      <c r="C338">
        <f>2024-B338</f>
        <v>73</v>
      </c>
      <c r="D338" t="str">
        <f>VLOOKUP(B338,Reference!$A$1:$B$125, 2)</f>
        <v>Boomers</v>
      </c>
      <c r="E338" t="s">
        <v>74</v>
      </c>
      <c r="F338" t="str">
        <f>IF(E338="High School", "No College", "College")</f>
        <v>College</v>
      </c>
      <c r="G338" t="s">
        <v>55</v>
      </c>
      <c r="H338">
        <v>78497</v>
      </c>
      <c r="I338">
        <v>78497</v>
      </c>
      <c r="J338" s="4" t="s">
        <v>56</v>
      </c>
      <c r="K338">
        <v>0</v>
      </c>
      <c r="L338">
        <v>0</v>
      </c>
      <c r="M338" t="str">
        <f>IF(OR(K338&gt;0, L338&gt;0), "Parent", "Not Parent")</f>
        <v>Not Parent</v>
      </c>
      <c r="N338" t="s">
        <v>285</v>
      </c>
      <c r="O338" s="8">
        <v>41916</v>
      </c>
      <c r="P338" s="9">
        <f>O338-N338</f>
        <v>307</v>
      </c>
      <c r="Q338">
        <v>44</v>
      </c>
      <c r="R338" s="9">
        <f>P338-Q338</f>
        <v>263</v>
      </c>
      <c r="S338" s="8">
        <f>O338-R338</f>
        <v>41653</v>
      </c>
      <c r="T338">
        <v>207</v>
      </c>
      <c r="U338">
        <v>26</v>
      </c>
      <c r="V338">
        <v>447</v>
      </c>
      <c r="W338">
        <v>75</v>
      </c>
      <c r="X338">
        <v>0</v>
      </c>
      <c r="Y338">
        <v>223</v>
      </c>
      <c r="Z338">
        <v>978</v>
      </c>
      <c r="AA338">
        <f>Z338/P338</f>
        <v>3.1856677524429968</v>
      </c>
      <c r="AB338" s="11" t="s">
        <v>232</v>
      </c>
      <c r="AC338" t="s">
        <v>59</v>
      </c>
      <c r="AD338">
        <v>1</v>
      </c>
      <c r="AE338" t="str">
        <f>IF(AD338&gt;3, "Prefers Discount", "Discount Indifferent")</f>
        <v>Discount Indifferent</v>
      </c>
      <c r="AF338">
        <v>12</v>
      </c>
      <c r="AG338">
        <v>5</v>
      </c>
      <c r="AH338">
        <v>7</v>
      </c>
      <c r="AI338" t="str">
        <f>INDEX($AF$1:$AH$1,MATCH(MAX(AF338:AH338),AF338:AH338,0))</f>
        <v>Store_Orders</v>
      </c>
      <c r="AJ338">
        <v>2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f>SUM(AK338:AO338)</f>
        <v>1</v>
      </c>
      <c r="AQ338" t="str">
        <f>INDEX($AK$1:$AO$1,MATCH(MAX(AK338:AO338),AK338:AO338,0))</f>
        <v>Converted_on_Camp1</v>
      </c>
      <c r="AR338">
        <v>1</v>
      </c>
      <c r="AS338" t="str">
        <f>IF(OR(AK338&gt;0, AL338&gt;0, AM338&gt;0, AN338&gt;0, AO338&gt;0), "Converted", "Not Converted")</f>
        <v>Converted</v>
      </c>
      <c r="AT338">
        <v>0</v>
      </c>
      <c r="AU338">
        <v>3</v>
      </c>
      <c r="AV338">
        <v>11</v>
      </c>
      <c r="AW338">
        <f>IF(Z338&gt;607, 4, 0)</f>
        <v>4</v>
      </c>
      <c r="AX338">
        <f>IF(AA338&gt;1.6588, 3, 0)</f>
        <v>3</v>
      </c>
      <c r="AY338">
        <f>IF(P338&gt;401, 2, 0)</f>
        <v>0</v>
      </c>
      <c r="AZ338">
        <f>IF(I338&gt;52915.77, 1, 0)</f>
        <v>1</v>
      </c>
      <c r="BA338">
        <f>SUM(AW338:AZ338)</f>
        <v>8</v>
      </c>
      <c r="BB338" t="str">
        <f>VLOOKUP(BA338,'Standard Deviations'!$L$1:$M$11,2,TRUE)</f>
        <v>Platinum</v>
      </c>
    </row>
    <row r="339" spans="1:54">
      <c r="A339">
        <v>3503</v>
      </c>
      <c r="B339">
        <v>1950</v>
      </c>
      <c r="C339">
        <f>2024-B339</f>
        <v>74</v>
      </c>
      <c r="D339" t="str">
        <f>VLOOKUP(B339,Reference!$A$1:$B$125, 2)</f>
        <v>Boomers</v>
      </c>
      <c r="E339" t="s">
        <v>54</v>
      </c>
      <c r="F339" t="str">
        <f>IF(E339="High School", "No College", "College")</f>
        <v>College</v>
      </c>
      <c r="G339" t="s">
        <v>71</v>
      </c>
      <c r="H339">
        <v>82460</v>
      </c>
      <c r="I339">
        <v>82460</v>
      </c>
      <c r="J339" s="4" t="s">
        <v>56</v>
      </c>
      <c r="K339">
        <v>0</v>
      </c>
      <c r="L339">
        <v>0</v>
      </c>
      <c r="M339" t="str">
        <f>IF(OR(K339&gt;0, L339&gt;0), "Parent", "Not Parent")</f>
        <v>Not Parent</v>
      </c>
      <c r="N339" t="s">
        <v>286</v>
      </c>
      <c r="O339" s="8">
        <v>41916</v>
      </c>
      <c r="P339" s="9">
        <f>O339-N339</f>
        <v>306</v>
      </c>
      <c r="Q339">
        <v>78</v>
      </c>
      <c r="R339" s="9">
        <f>P339-Q339</f>
        <v>228</v>
      </c>
      <c r="S339" s="8">
        <f>O339-R339</f>
        <v>41688</v>
      </c>
      <c r="T339">
        <v>255</v>
      </c>
      <c r="U339">
        <v>47</v>
      </c>
      <c r="V339">
        <v>573</v>
      </c>
      <c r="W339">
        <v>52</v>
      </c>
      <c r="X339">
        <v>32</v>
      </c>
      <c r="Y339">
        <v>15</v>
      </c>
      <c r="Z339">
        <v>974</v>
      </c>
      <c r="AA339">
        <f>Z339/P339</f>
        <v>3.1830065359477122</v>
      </c>
      <c r="AB339" s="14" t="s">
        <v>232</v>
      </c>
      <c r="AC339" s="13" t="s">
        <v>63</v>
      </c>
      <c r="AD339">
        <v>1</v>
      </c>
      <c r="AE339" t="str">
        <f>IF(AD339&gt;3, "Prefers Discount", "Discount Indifferent")</f>
        <v>Discount Indifferent</v>
      </c>
      <c r="AF339">
        <v>6</v>
      </c>
      <c r="AG339">
        <v>5</v>
      </c>
      <c r="AH339">
        <v>3</v>
      </c>
      <c r="AI339" t="str">
        <f>INDEX($AF$1:$AH$1,MATCH(MAX(AF339:AH339),AF339:AH339,0))</f>
        <v>Store_Orders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f>SUM(AK339:AO339)</f>
        <v>0</v>
      </c>
      <c r="AQ339" t="s">
        <v>67</v>
      </c>
      <c r="AR339">
        <v>0</v>
      </c>
      <c r="AS339" t="str">
        <f>IF(OR(AK339&gt;0, AL339&gt;0, AM339&gt;0, AN339&gt;0, AO339&gt;0), "Converted", "Not Converted")</f>
        <v>Not Converted</v>
      </c>
      <c r="AT339">
        <v>0</v>
      </c>
      <c r="AU339">
        <v>3</v>
      </c>
      <c r="AV339">
        <v>11</v>
      </c>
      <c r="AW339">
        <f>IF(Z339&gt;607, 4, 0)</f>
        <v>4</v>
      </c>
      <c r="AX339">
        <f>IF(AA339&gt;1.6588, 3, 0)</f>
        <v>3</v>
      </c>
      <c r="AY339">
        <f>IF(P339&gt;401, 2, 0)</f>
        <v>0</v>
      </c>
      <c r="AZ339">
        <f>IF(I339&gt;52915.77, 1, 0)</f>
        <v>1</v>
      </c>
      <c r="BA339">
        <f>SUM(AW339:AZ339)</f>
        <v>8</v>
      </c>
      <c r="BB339" t="str">
        <f>VLOOKUP(BA339,'Standard Deviations'!$L$1:$M$11,2,TRUE)</f>
        <v>Platinum</v>
      </c>
    </row>
    <row r="340" spans="1:54">
      <c r="A340">
        <v>5204</v>
      </c>
      <c r="B340">
        <v>1971</v>
      </c>
      <c r="C340">
        <f>2024-B340</f>
        <v>53</v>
      </c>
      <c r="D340" t="str">
        <f>VLOOKUP(B340,Reference!$A$1:$B$125, 2)</f>
        <v>Gen X</v>
      </c>
      <c r="E340" t="s">
        <v>54</v>
      </c>
      <c r="F340" t="str">
        <f>IF(E340="High School", "No College", "College")</f>
        <v>College</v>
      </c>
      <c r="G340" t="s">
        <v>65</v>
      </c>
      <c r="H340">
        <v>74538</v>
      </c>
      <c r="I340">
        <v>74538</v>
      </c>
      <c r="J340" s="4" t="s">
        <v>56</v>
      </c>
      <c r="K340">
        <v>0</v>
      </c>
      <c r="L340">
        <v>0</v>
      </c>
      <c r="M340" t="str">
        <f>IF(OR(K340&gt;0, L340&gt;0), "Parent", "Not Parent")</f>
        <v>Not Parent</v>
      </c>
      <c r="N340" t="s">
        <v>287</v>
      </c>
      <c r="O340" s="8">
        <v>41916</v>
      </c>
      <c r="P340" s="9">
        <f>O340-N340</f>
        <v>462</v>
      </c>
      <c r="Q340">
        <v>21</v>
      </c>
      <c r="R340" s="9">
        <f>P340-Q340</f>
        <v>441</v>
      </c>
      <c r="S340" s="8">
        <f>O340-R340</f>
        <v>41475</v>
      </c>
      <c r="T340">
        <v>380</v>
      </c>
      <c r="U340">
        <v>98</v>
      </c>
      <c r="V340">
        <v>733</v>
      </c>
      <c r="W340">
        <v>110</v>
      </c>
      <c r="X340">
        <v>112</v>
      </c>
      <c r="Y340">
        <v>28</v>
      </c>
      <c r="Z340">
        <v>1461</v>
      </c>
      <c r="AA340">
        <f>Z340/P340</f>
        <v>3.1623376623376624</v>
      </c>
      <c r="AB340" s="11" t="s">
        <v>232</v>
      </c>
      <c r="AC340" t="s">
        <v>59</v>
      </c>
      <c r="AD340">
        <v>1</v>
      </c>
      <c r="AE340" t="str">
        <f>IF(AD340&gt;3, "Prefers Discount", "Discount Indifferent")</f>
        <v>Discount Indifferent</v>
      </c>
      <c r="AF340">
        <v>5</v>
      </c>
      <c r="AG340">
        <v>8</v>
      </c>
      <c r="AH340">
        <v>8</v>
      </c>
      <c r="AI340" t="str">
        <f>INDEX($AF$1:$AH$1,MATCH(MAX(AF340:AH340),AF340:AH340,0))</f>
        <v>Web_Orders</v>
      </c>
      <c r="AJ340">
        <v>3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f>SUM(AK340:AO340)</f>
        <v>1</v>
      </c>
      <c r="AQ340" t="str">
        <f>INDEX($AK$1:$AO$1,MATCH(MAX(AK340:AO340),AK340:AO340,0))</f>
        <v>Converted_on_Camp5</v>
      </c>
      <c r="AR340">
        <v>1</v>
      </c>
      <c r="AS340" t="str">
        <f>IF(OR(AK340&gt;0, AL340&gt;0, AM340&gt;0, AN340&gt;0, AO340&gt;0), "Converted", "Not Converted")</f>
        <v>Converted</v>
      </c>
      <c r="AT340">
        <v>0</v>
      </c>
      <c r="AU340">
        <v>3</v>
      </c>
      <c r="AV340">
        <v>11</v>
      </c>
      <c r="AW340">
        <f>IF(Z340&gt;607, 4, 0)</f>
        <v>4</v>
      </c>
      <c r="AX340">
        <f>IF(AA340&gt;1.6588, 3, 0)</f>
        <v>3</v>
      </c>
      <c r="AY340">
        <f>IF(P340&gt;401, 2, 0)</f>
        <v>2</v>
      </c>
      <c r="AZ340">
        <f>IF(I340&gt;52915.77, 1, 0)</f>
        <v>1</v>
      </c>
      <c r="BA340">
        <f>SUM(AW340:AZ340)</f>
        <v>10</v>
      </c>
      <c r="BB340" t="str">
        <f>VLOOKUP(BA340,'Standard Deviations'!$L$1:$M$11,2,TRUE)</f>
        <v>Diamond</v>
      </c>
    </row>
    <row r="341" spans="1:54">
      <c r="A341">
        <v>7627</v>
      </c>
      <c r="B341">
        <v>1975</v>
      </c>
      <c r="C341">
        <f>2024-B341</f>
        <v>49</v>
      </c>
      <c r="D341" t="str">
        <f>VLOOKUP(B341,Reference!$A$1:$B$125, 2)</f>
        <v>Gen X</v>
      </c>
      <c r="E341" t="s">
        <v>64</v>
      </c>
      <c r="F341" t="str">
        <f>IF(E341="High School", "No College", "College")</f>
        <v>College</v>
      </c>
      <c r="G341" t="s">
        <v>55</v>
      </c>
      <c r="H341">
        <v>92163</v>
      </c>
      <c r="I341">
        <v>92163</v>
      </c>
      <c r="J341" s="4" t="s">
        <v>56</v>
      </c>
      <c r="K341">
        <v>0</v>
      </c>
      <c r="L341">
        <v>0</v>
      </c>
      <c r="M341" t="str">
        <f>IF(OR(K341&gt;0, L341&gt;0), "Parent", "Not Parent")</f>
        <v>Not Parent</v>
      </c>
      <c r="N341" t="s">
        <v>288</v>
      </c>
      <c r="O341" s="8">
        <v>41916</v>
      </c>
      <c r="P341" s="9">
        <f>O341-N341</f>
        <v>661</v>
      </c>
      <c r="Q341">
        <v>25</v>
      </c>
      <c r="R341" s="9">
        <f>P341-Q341</f>
        <v>636</v>
      </c>
      <c r="S341" s="8">
        <f>O341-R341</f>
        <v>41280</v>
      </c>
      <c r="T341">
        <v>817</v>
      </c>
      <c r="U341">
        <v>183</v>
      </c>
      <c r="V341">
        <v>797</v>
      </c>
      <c r="W341">
        <v>106</v>
      </c>
      <c r="X341">
        <v>163</v>
      </c>
      <c r="Y341">
        <v>20</v>
      </c>
      <c r="Z341">
        <v>2086</v>
      </c>
      <c r="AA341">
        <f>Z341/P341</f>
        <v>3.1558245083207264</v>
      </c>
      <c r="AB341" s="11" t="s">
        <v>232</v>
      </c>
      <c r="AC341" t="s">
        <v>59</v>
      </c>
      <c r="AD341">
        <v>0</v>
      </c>
      <c r="AE341" t="str">
        <f>IF(AD341&gt;3, "Prefers Discount", "Discount Indifferent")</f>
        <v>Discount Indifferent</v>
      </c>
      <c r="AF341">
        <v>5</v>
      </c>
      <c r="AG341">
        <v>5</v>
      </c>
      <c r="AH341">
        <v>11</v>
      </c>
      <c r="AI341" t="str">
        <f>INDEX($AF$1:$AH$1,MATCH(MAX(AF341:AH341),AF341:AH341,0))</f>
        <v>Catalog_Orders</v>
      </c>
      <c r="AJ341">
        <v>2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f>SUM(AK341:AO341)</f>
        <v>2</v>
      </c>
      <c r="AQ341" t="str">
        <f>INDEX($AK$1:$AO$1,MATCH(MAX(AK341:AO341),AK341:AO341,0))</f>
        <v>Converted_on_Camp1</v>
      </c>
      <c r="AR341">
        <v>1</v>
      </c>
      <c r="AS341" t="str">
        <f>IF(OR(AK341&gt;0, AL341&gt;0, AM341&gt;0, AN341&gt;0, AO341&gt;0), "Converted", "Not Converted")</f>
        <v>Converted</v>
      </c>
      <c r="AT341">
        <v>0</v>
      </c>
      <c r="AU341">
        <v>3</v>
      </c>
      <c r="AV341">
        <v>11</v>
      </c>
      <c r="AW341">
        <f>IF(Z341&gt;607, 4, 0)</f>
        <v>4</v>
      </c>
      <c r="AX341">
        <f>IF(AA341&gt;1.6588, 3, 0)</f>
        <v>3</v>
      </c>
      <c r="AY341">
        <f>IF(P341&gt;401, 2, 0)</f>
        <v>2</v>
      </c>
      <c r="AZ341">
        <f>IF(I341&gt;52915.77, 1, 0)</f>
        <v>1</v>
      </c>
      <c r="BA341">
        <f>SUM(AW341:AZ341)</f>
        <v>10</v>
      </c>
      <c r="BB341" t="str">
        <f>VLOOKUP(BA341,'Standard Deviations'!$L$1:$M$11,2,TRUE)</f>
        <v>Diamond</v>
      </c>
    </row>
    <row r="342" spans="1:54">
      <c r="A342">
        <v>4002</v>
      </c>
      <c r="B342">
        <v>1960</v>
      </c>
      <c r="C342">
        <f>2024-B342</f>
        <v>64</v>
      </c>
      <c r="D342" t="str">
        <f>VLOOKUP(B342,Reference!$A$1:$B$125, 2)</f>
        <v>Boomers</v>
      </c>
      <c r="E342" t="s">
        <v>68</v>
      </c>
      <c r="F342" t="str">
        <f>IF(E342="High School", "No College", "College")</f>
        <v>College</v>
      </c>
      <c r="G342" t="s">
        <v>55</v>
      </c>
      <c r="H342">
        <v>77037</v>
      </c>
      <c r="I342">
        <v>77037</v>
      </c>
      <c r="J342" s="4" t="s">
        <v>56</v>
      </c>
      <c r="K342">
        <v>0</v>
      </c>
      <c r="L342">
        <v>1</v>
      </c>
      <c r="M342" t="str">
        <f>IF(OR(K342&gt;0, L342&gt;0), "Parent", "Not Parent")</f>
        <v>Parent</v>
      </c>
      <c r="N342" t="s">
        <v>289</v>
      </c>
      <c r="O342" s="8">
        <v>41916</v>
      </c>
      <c r="P342" s="9">
        <f>O342-N342</f>
        <v>356</v>
      </c>
      <c r="Q342">
        <v>3</v>
      </c>
      <c r="R342" s="9">
        <f>P342-Q342</f>
        <v>353</v>
      </c>
      <c r="S342" s="8">
        <f>O342-R342</f>
        <v>41563</v>
      </c>
      <c r="T342">
        <v>463</v>
      </c>
      <c r="U342">
        <v>96</v>
      </c>
      <c r="V342">
        <v>333</v>
      </c>
      <c r="W342">
        <v>168</v>
      </c>
      <c r="X342">
        <v>53</v>
      </c>
      <c r="Y342">
        <v>10</v>
      </c>
      <c r="Z342">
        <v>1123</v>
      </c>
      <c r="AA342">
        <f>Z342/P342</f>
        <v>3.154494382022472</v>
      </c>
      <c r="AB342" s="11" t="s">
        <v>232</v>
      </c>
      <c r="AC342" t="s">
        <v>59</v>
      </c>
      <c r="AD342">
        <v>1</v>
      </c>
      <c r="AE342" t="str">
        <f>IF(AD342&gt;3, "Prefers Discount", "Discount Indifferent")</f>
        <v>Discount Indifferent</v>
      </c>
      <c r="AF342">
        <v>12</v>
      </c>
      <c r="AG342">
        <v>7</v>
      </c>
      <c r="AH342">
        <v>7</v>
      </c>
      <c r="AI342" t="str">
        <f>INDEX($AF$1:$AH$1,MATCH(MAX(AF342:AH342),AF342:AH342,0))</f>
        <v>Store_Orders</v>
      </c>
      <c r="AJ342">
        <v>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f>SUM(AK342:AO342)</f>
        <v>0</v>
      </c>
      <c r="AQ342" t="s">
        <v>67</v>
      </c>
      <c r="AR342">
        <v>0</v>
      </c>
      <c r="AS342" t="str">
        <f>IF(OR(AK342&gt;0, AL342&gt;0, AM342&gt;0, AN342&gt;0, AO342&gt;0), "Converted", "Not Converted")</f>
        <v>Not Converted</v>
      </c>
      <c r="AT342">
        <v>0</v>
      </c>
      <c r="AU342">
        <v>3</v>
      </c>
      <c r="AV342">
        <v>11</v>
      </c>
      <c r="AW342">
        <f>IF(Z342&gt;607, 4, 0)</f>
        <v>4</v>
      </c>
      <c r="AX342">
        <f>IF(AA342&gt;1.6588, 3, 0)</f>
        <v>3</v>
      </c>
      <c r="AY342">
        <f>IF(P342&gt;401, 2, 0)</f>
        <v>0</v>
      </c>
      <c r="AZ342">
        <f>IF(I342&gt;52915.77, 1, 0)</f>
        <v>1</v>
      </c>
      <c r="BA342">
        <f>SUM(AW342:AZ342)</f>
        <v>8</v>
      </c>
      <c r="BB342" t="str">
        <f>VLOOKUP(BA342,'Standard Deviations'!$L$1:$M$11,2,TRUE)</f>
        <v>Platinum</v>
      </c>
    </row>
    <row r="343" spans="1:54">
      <c r="A343">
        <v>9220</v>
      </c>
      <c r="B343">
        <v>1971</v>
      </c>
      <c r="C343">
        <f>2024-B343</f>
        <v>53</v>
      </c>
      <c r="D343" t="str">
        <f>VLOOKUP(B343,Reference!$A$1:$B$125, 2)</f>
        <v>Gen X</v>
      </c>
      <c r="E343" t="s">
        <v>54</v>
      </c>
      <c r="F343" t="str">
        <f>IF(E343="High School", "No College", "College")</f>
        <v>College</v>
      </c>
      <c r="G343" t="s">
        <v>60</v>
      </c>
      <c r="H343">
        <v>91700</v>
      </c>
      <c r="I343">
        <v>91700</v>
      </c>
      <c r="J343" s="4" t="s">
        <v>56</v>
      </c>
      <c r="K343">
        <v>0</v>
      </c>
      <c r="L343">
        <v>0</v>
      </c>
      <c r="M343" t="str">
        <f>IF(OR(K343&gt;0, L343&gt;0), "Parent", "Not Parent")</f>
        <v>Not Parent</v>
      </c>
      <c r="N343" t="s">
        <v>290</v>
      </c>
      <c r="O343" s="8">
        <v>41916</v>
      </c>
      <c r="P343" s="9">
        <f>O343-N343</f>
        <v>625</v>
      </c>
      <c r="Q343">
        <v>58</v>
      </c>
      <c r="R343" s="9">
        <f>P343-Q343</f>
        <v>567</v>
      </c>
      <c r="S343" s="8">
        <f>O343-R343</f>
        <v>41349</v>
      </c>
      <c r="T343">
        <v>576</v>
      </c>
      <c r="U343">
        <v>172</v>
      </c>
      <c r="V343">
        <v>961</v>
      </c>
      <c r="W343">
        <v>125</v>
      </c>
      <c r="X343">
        <v>115</v>
      </c>
      <c r="Y343">
        <v>19</v>
      </c>
      <c r="Z343">
        <v>1968</v>
      </c>
      <c r="AA343">
        <f>Z343/P343</f>
        <v>3.1488</v>
      </c>
      <c r="AB343" s="14" t="s">
        <v>232</v>
      </c>
      <c r="AC343" s="13" t="s">
        <v>63</v>
      </c>
      <c r="AD343">
        <v>1</v>
      </c>
      <c r="AE343" t="str">
        <f>IF(AD343&gt;3, "Prefers Discount", "Discount Indifferent")</f>
        <v>Discount Indifferent</v>
      </c>
      <c r="AF343">
        <v>5</v>
      </c>
      <c r="AG343">
        <v>8</v>
      </c>
      <c r="AH343">
        <v>6</v>
      </c>
      <c r="AI343" t="str">
        <f>INDEX($AF$1:$AH$1,MATCH(MAX(AF343:AH343),AF343:AH343,0))</f>
        <v>Web_Orders</v>
      </c>
      <c r="AJ343">
        <v>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f>SUM(AK343:AO343)</f>
        <v>0</v>
      </c>
      <c r="AQ343" t="s">
        <v>67</v>
      </c>
      <c r="AR343">
        <v>1</v>
      </c>
      <c r="AS343" t="str">
        <f>IF(OR(AK343&gt;0, AL343&gt;0, AM343&gt;0, AN343&gt;0, AO343&gt;0), "Converted", "Not Converted")</f>
        <v>Not Converted</v>
      </c>
      <c r="AT343">
        <v>0</v>
      </c>
      <c r="AU343">
        <v>3</v>
      </c>
      <c r="AV343">
        <v>11</v>
      </c>
      <c r="AW343">
        <f>IF(Z343&gt;607, 4, 0)</f>
        <v>4</v>
      </c>
      <c r="AX343">
        <f>IF(AA343&gt;1.6588, 3, 0)</f>
        <v>3</v>
      </c>
      <c r="AY343">
        <f>IF(P343&gt;401, 2, 0)</f>
        <v>2</v>
      </c>
      <c r="AZ343">
        <f>IF(I343&gt;52915.77, 1, 0)</f>
        <v>1</v>
      </c>
      <c r="BA343">
        <f>SUM(AW343:AZ343)</f>
        <v>10</v>
      </c>
      <c r="BB343" t="str">
        <f>VLOOKUP(BA343,'Standard Deviations'!$L$1:$M$11,2,TRUE)</f>
        <v>Diamond</v>
      </c>
    </row>
    <row r="344" spans="1:54">
      <c r="A344">
        <v>7366</v>
      </c>
      <c r="B344">
        <v>1982</v>
      </c>
      <c r="C344">
        <f>2024-B344</f>
        <v>42</v>
      </c>
      <c r="D344" t="str">
        <f>VLOOKUP(B344,Reference!$A$1:$B$125, 2)</f>
        <v>Millennials</v>
      </c>
      <c r="E344" t="s">
        <v>64</v>
      </c>
      <c r="F344" t="str">
        <f>IF(E344="High School", "No College", "College")</f>
        <v>College</v>
      </c>
      <c r="G344" t="s">
        <v>60</v>
      </c>
      <c r="H344">
        <v>75777</v>
      </c>
      <c r="I344">
        <v>75777</v>
      </c>
      <c r="J344" s="4" t="s">
        <v>56</v>
      </c>
      <c r="K344">
        <v>0</v>
      </c>
      <c r="L344">
        <v>0</v>
      </c>
      <c r="M344" t="str">
        <f>IF(OR(K344&gt;0, L344&gt;0), "Parent", "Not Parent")</f>
        <v>Not Parent</v>
      </c>
      <c r="N344" t="s">
        <v>291</v>
      </c>
      <c r="O344" s="8">
        <v>41916</v>
      </c>
      <c r="P344" s="9">
        <f>O344-N344</f>
        <v>457</v>
      </c>
      <c r="Q344">
        <v>12</v>
      </c>
      <c r="R344" s="9">
        <f>P344-Q344</f>
        <v>445</v>
      </c>
      <c r="S344" s="8">
        <f>O344-R344</f>
        <v>41471</v>
      </c>
      <c r="T344">
        <v>712</v>
      </c>
      <c r="U344">
        <v>26</v>
      </c>
      <c r="V344">
        <v>538</v>
      </c>
      <c r="W344">
        <v>69</v>
      </c>
      <c r="X344">
        <v>13</v>
      </c>
      <c r="Y344">
        <v>80</v>
      </c>
      <c r="Z344">
        <v>1438</v>
      </c>
      <c r="AA344">
        <f>Z344/P344</f>
        <v>3.1466083150984683</v>
      </c>
      <c r="AB344" s="11" t="s">
        <v>232</v>
      </c>
      <c r="AC344" t="s">
        <v>59</v>
      </c>
      <c r="AD344">
        <v>1</v>
      </c>
      <c r="AE344" t="str">
        <f>IF(AD344&gt;3, "Prefers Discount", "Discount Indifferent")</f>
        <v>Discount Indifferent</v>
      </c>
      <c r="AF344">
        <v>11</v>
      </c>
      <c r="AG344">
        <v>3</v>
      </c>
      <c r="AH344">
        <v>6</v>
      </c>
      <c r="AI344" t="str">
        <f>INDEX($AF$1:$AH$1,MATCH(MAX(AF344:AH344),AF344:AH344,0))</f>
        <v>Store_Orders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f>SUM(AK344:AO344)</f>
        <v>2</v>
      </c>
      <c r="AQ344" t="str">
        <f>INDEX($AK$1:$AO$1,MATCH(MAX(AK344:AO344),AK344:AO344,0))</f>
        <v>Converted_on_Camp4</v>
      </c>
      <c r="AR344">
        <v>1</v>
      </c>
      <c r="AS344" t="str">
        <f>IF(OR(AK344&gt;0, AL344&gt;0, AM344&gt;0, AN344&gt;0, AO344&gt;0), "Converted", "Not Converted")</f>
        <v>Converted</v>
      </c>
      <c r="AT344">
        <v>0</v>
      </c>
      <c r="AU344">
        <v>3</v>
      </c>
      <c r="AV344">
        <v>11</v>
      </c>
      <c r="AW344">
        <f>IF(Z344&gt;607, 4, 0)</f>
        <v>4</v>
      </c>
      <c r="AX344">
        <f>IF(AA344&gt;1.6588, 3, 0)</f>
        <v>3</v>
      </c>
      <c r="AY344">
        <f>IF(P344&gt;401, 2, 0)</f>
        <v>2</v>
      </c>
      <c r="AZ344">
        <f>IF(I344&gt;52915.77, 1, 0)</f>
        <v>1</v>
      </c>
      <c r="BA344">
        <f>SUM(AW344:AZ344)</f>
        <v>10</v>
      </c>
      <c r="BB344" t="str">
        <f>VLOOKUP(BA344,'Standard Deviations'!$L$1:$M$11,2,TRUE)</f>
        <v>Diamond</v>
      </c>
    </row>
    <row r="345" spans="1:54">
      <c r="A345">
        <v>6853</v>
      </c>
      <c r="B345">
        <v>1982</v>
      </c>
      <c r="C345">
        <f>2024-B345</f>
        <v>42</v>
      </c>
      <c r="D345" t="str">
        <f>VLOOKUP(B345,Reference!$A$1:$B$125, 2)</f>
        <v>Millennials</v>
      </c>
      <c r="E345" t="s">
        <v>64</v>
      </c>
      <c r="F345" t="str">
        <f>IF(E345="High School", "No College", "College")</f>
        <v>College</v>
      </c>
      <c r="G345" t="s">
        <v>60</v>
      </c>
      <c r="H345">
        <v>75777</v>
      </c>
      <c r="I345">
        <v>75777</v>
      </c>
      <c r="J345" s="4" t="s">
        <v>56</v>
      </c>
      <c r="K345">
        <v>0</v>
      </c>
      <c r="L345">
        <v>0</v>
      </c>
      <c r="M345" t="str">
        <f>IF(OR(K345&gt;0, L345&gt;0), "Parent", "Not Parent")</f>
        <v>Not Parent</v>
      </c>
      <c r="N345" t="s">
        <v>291</v>
      </c>
      <c r="O345" s="8">
        <v>41916</v>
      </c>
      <c r="P345" s="9">
        <f>O345-N345</f>
        <v>457</v>
      </c>
      <c r="Q345">
        <v>12</v>
      </c>
      <c r="R345" s="9">
        <f>P345-Q345</f>
        <v>445</v>
      </c>
      <c r="S345" s="8">
        <f>O345-R345</f>
        <v>41471</v>
      </c>
      <c r="T345">
        <v>712</v>
      </c>
      <c r="U345">
        <v>26</v>
      </c>
      <c r="V345">
        <v>538</v>
      </c>
      <c r="W345">
        <v>69</v>
      </c>
      <c r="X345">
        <v>13</v>
      </c>
      <c r="Y345">
        <v>80</v>
      </c>
      <c r="Z345">
        <v>1438</v>
      </c>
      <c r="AA345">
        <f>Z345/P345</f>
        <v>3.1466083150984683</v>
      </c>
      <c r="AB345" s="11" t="s">
        <v>232</v>
      </c>
      <c r="AC345" t="s">
        <v>59</v>
      </c>
      <c r="AD345">
        <v>1</v>
      </c>
      <c r="AE345" t="str">
        <f>IF(AD345&gt;3, "Prefers Discount", "Discount Indifferent")</f>
        <v>Discount Indifferent</v>
      </c>
      <c r="AF345">
        <v>11</v>
      </c>
      <c r="AG345">
        <v>3</v>
      </c>
      <c r="AH345">
        <v>6</v>
      </c>
      <c r="AI345" t="str">
        <f>INDEX($AF$1:$AH$1,MATCH(MAX(AF345:AH345),AF345:AH345,0))</f>
        <v>Store_Orders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f>SUM(AK345:AO345)</f>
        <v>2</v>
      </c>
      <c r="AQ345" t="str">
        <f>INDEX($AK$1:$AO$1,MATCH(MAX(AK345:AO345),AK345:AO345,0))</f>
        <v>Converted_on_Camp4</v>
      </c>
      <c r="AR345">
        <v>1</v>
      </c>
      <c r="AS345" t="str">
        <f>IF(OR(AK345&gt;0, AL345&gt;0, AM345&gt;0, AN345&gt;0, AO345&gt;0), "Converted", "Not Converted")</f>
        <v>Converted</v>
      </c>
      <c r="AT345">
        <v>0</v>
      </c>
      <c r="AU345">
        <v>3</v>
      </c>
      <c r="AV345">
        <v>11</v>
      </c>
      <c r="AW345">
        <f>IF(Z345&gt;607, 4, 0)</f>
        <v>4</v>
      </c>
      <c r="AX345">
        <f>IF(AA345&gt;1.6588, 3, 0)</f>
        <v>3</v>
      </c>
      <c r="AY345">
        <f>IF(P345&gt;401, 2, 0)</f>
        <v>2</v>
      </c>
      <c r="AZ345">
        <f>IF(I345&gt;52915.77, 1, 0)</f>
        <v>1</v>
      </c>
      <c r="BA345">
        <f>SUM(AW345:AZ345)</f>
        <v>10</v>
      </c>
      <c r="BB345" t="str">
        <f>VLOOKUP(BA345,'Standard Deviations'!$L$1:$M$11,2,TRUE)</f>
        <v>Diamond</v>
      </c>
    </row>
    <row r="346" spans="1:54">
      <c r="A346">
        <v>7053</v>
      </c>
      <c r="B346">
        <v>1966</v>
      </c>
      <c r="C346">
        <f>2024-B346</f>
        <v>58</v>
      </c>
      <c r="D346" t="str">
        <f>VLOOKUP(B346,Reference!$A$1:$B$125, 2)</f>
        <v>Gen X</v>
      </c>
      <c r="E346" t="s">
        <v>68</v>
      </c>
      <c r="F346" t="str">
        <f>IF(E346="High School", "No College", "College")</f>
        <v>College</v>
      </c>
      <c r="G346" t="s">
        <v>60</v>
      </c>
      <c r="H346">
        <v>78420</v>
      </c>
      <c r="I346">
        <v>78420</v>
      </c>
      <c r="J346" s="4" t="s">
        <v>56</v>
      </c>
      <c r="K346">
        <v>0</v>
      </c>
      <c r="L346">
        <v>0</v>
      </c>
      <c r="M346" t="str">
        <f>IF(OR(K346&gt;0, L346&gt;0), "Parent", "Not Parent")</f>
        <v>Not Parent</v>
      </c>
      <c r="N346" t="s">
        <v>287</v>
      </c>
      <c r="O346" s="8">
        <v>41916</v>
      </c>
      <c r="P346" s="9">
        <f>O346-N346</f>
        <v>462</v>
      </c>
      <c r="Q346">
        <v>75</v>
      </c>
      <c r="R346" s="9">
        <f>P346-Q346</f>
        <v>387</v>
      </c>
      <c r="S346" s="8">
        <f>O346-R346</f>
        <v>41529</v>
      </c>
      <c r="T346">
        <v>604</v>
      </c>
      <c r="U346">
        <v>28</v>
      </c>
      <c r="V346">
        <v>674</v>
      </c>
      <c r="W346">
        <v>91</v>
      </c>
      <c r="X346">
        <v>28</v>
      </c>
      <c r="Y346">
        <v>28</v>
      </c>
      <c r="Z346">
        <v>1453</v>
      </c>
      <c r="AA346">
        <f>Z346/P346</f>
        <v>3.1450216450216448</v>
      </c>
      <c r="AB346" s="14" t="s">
        <v>232</v>
      </c>
      <c r="AC346" s="13" t="s">
        <v>63</v>
      </c>
      <c r="AD346">
        <v>1</v>
      </c>
      <c r="AE346" t="str">
        <f>IF(AD346&gt;3, "Prefers Discount", "Discount Indifferent")</f>
        <v>Discount Indifferent</v>
      </c>
      <c r="AF346">
        <v>8</v>
      </c>
      <c r="AG346">
        <v>3</v>
      </c>
      <c r="AH346">
        <v>10</v>
      </c>
      <c r="AI346" t="str">
        <f>INDEX($AF$1:$AH$1,MATCH(MAX(AF346:AH346),AF346:AH346,0))</f>
        <v>Catalog_Orders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f>SUM(AK346:AO346)</f>
        <v>0</v>
      </c>
      <c r="AQ346" t="s">
        <v>67</v>
      </c>
      <c r="AR346">
        <v>0</v>
      </c>
      <c r="AS346" t="str">
        <f>IF(OR(AK346&gt;0, AL346&gt;0, AM346&gt;0, AN346&gt;0, AO346&gt;0), "Converted", "Not Converted")</f>
        <v>Not Converted</v>
      </c>
      <c r="AT346">
        <v>0</v>
      </c>
      <c r="AU346">
        <v>3</v>
      </c>
      <c r="AV346">
        <v>11</v>
      </c>
      <c r="AW346">
        <f>IF(Z346&gt;607, 4, 0)</f>
        <v>4</v>
      </c>
      <c r="AX346">
        <f>IF(AA346&gt;1.6588, 3, 0)</f>
        <v>3</v>
      </c>
      <c r="AY346">
        <f>IF(P346&gt;401, 2, 0)</f>
        <v>2</v>
      </c>
      <c r="AZ346">
        <f>IF(I346&gt;52915.77, 1, 0)</f>
        <v>1</v>
      </c>
      <c r="BA346">
        <f>SUM(AW346:AZ346)</f>
        <v>10</v>
      </c>
      <c r="BB346" t="str">
        <f>VLOOKUP(BA346,'Standard Deviations'!$L$1:$M$11,2,TRUE)</f>
        <v>Diamond</v>
      </c>
    </row>
    <row r="347" spans="1:54">
      <c r="A347">
        <v>9499</v>
      </c>
      <c r="B347">
        <v>1954</v>
      </c>
      <c r="C347">
        <f>2024-B347</f>
        <v>70</v>
      </c>
      <c r="D347" t="str">
        <f>VLOOKUP(B347,Reference!$A$1:$B$125, 2)</f>
        <v>Boomers</v>
      </c>
      <c r="E347" t="s">
        <v>54</v>
      </c>
      <c r="F347" t="str">
        <f>IF(E347="High School", "No College", "College")</f>
        <v>College</v>
      </c>
      <c r="G347" t="s">
        <v>55</v>
      </c>
      <c r="H347">
        <v>93404</v>
      </c>
      <c r="I347">
        <v>93404</v>
      </c>
      <c r="J347" s="4" t="s">
        <v>56</v>
      </c>
      <c r="K347">
        <v>1</v>
      </c>
      <c r="L347">
        <v>2</v>
      </c>
      <c r="M347" t="str">
        <f>IF(OR(K347&gt;0, L347&gt;0), "Parent", "Not Parent")</f>
        <v>Parent</v>
      </c>
      <c r="N347" t="s">
        <v>292</v>
      </c>
      <c r="O347" s="8">
        <v>41916</v>
      </c>
      <c r="P347" s="9">
        <f>O347-N347</f>
        <v>515</v>
      </c>
      <c r="Q347">
        <v>97</v>
      </c>
      <c r="R347" s="9">
        <f>P347-Q347</f>
        <v>418</v>
      </c>
      <c r="S347" s="8">
        <f>O347-R347</f>
        <v>41498</v>
      </c>
      <c r="T347">
        <v>1279</v>
      </c>
      <c r="U347">
        <v>15</v>
      </c>
      <c r="V347">
        <v>287</v>
      </c>
      <c r="W347">
        <v>20</v>
      </c>
      <c r="X347">
        <v>0</v>
      </c>
      <c r="Y347">
        <v>15</v>
      </c>
      <c r="Z347">
        <v>1616</v>
      </c>
      <c r="AA347">
        <f>Z347/P347</f>
        <v>3.1378640776699029</v>
      </c>
      <c r="AB347" s="14" t="s">
        <v>232</v>
      </c>
      <c r="AC347" s="13" t="s">
        <v>63</v>
      </c>
      <c r="AD347">
        <v>3</v>
      </c>
      <c r="AE347" t="str">
        <f>IF(AD347&gt;3, "Prefers Discount", "Discount Indifferent")</f>
        <v>Discount Indifferent</v>
      </c>
      <c r="AF347">
        <v>7</v>
      </c>
      <c r="AG347">
        <v>3</v>
      </c>
      <c r="AH347">
        <v>4</v>
      </c>
      <c r="AI347" t="str">
        <f>INDEX($AF$1:$AH$1,MATCH(MAX(AF347:AH347),AF347:AH347,0))</f>
        <v>Store_Orders</v>
      </c>
      <c r="AJ347">
        <v>5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f>SUM(AK347:AO347)</f>
        <v>2</v>
      </c>
      <c r="AQ347" t="str">
        <f>INDEX($AK$1:$AO$1,MATCH(MAX(AK347:AO347),AK347:AO347,0))</f>
        <v>Converted_on_Camp4</v>
      </c>
      <c r="AR347">
        <v>1</v>
      </c>
      <c r="AS347" t="str">
        <f>IF(OR(AK347&gt;0, AL347&gt;0, AM347&gt;0, AN347&gt;0, AO347&gt;0), "Converted", "Not Converted")</f>
        <v>Converted</v>
      </c>
      <c r="AT347">
        <v>0</v>
      </c>
      <c r="AU347">
        <v>3</v>
      </c>
      <c r="AV347">
        <v>11</v>
      </c>
      <c r="AW347">
        <f>IF(Z347&gt;607, 4, 0)</f>
        <v>4</v>
      </c>
      <c r="AX347">
        <f>IF(AA347&gt;1.6588, 3, 0)</f>
        <v>3</v>
      </c>
      <c r="AY347">
        <f>IF(P347&gt;401, 2, 0)</f>
        <v>2</v>
      </c>
      <c r="AZ347">
        <f>IF(I347&gt;52915.77, 1, 0)</f>
        <v>1</v>
      </c>
      <c r="BA347">
        <f>SUM(AW347:AZ347)</f>
        <v>10</v>
      </c>
      <c r="BB347" t="str">
        <f>VLOOKUP(BA347,'Standard Deviations'!$L$1:$M$11,2,TRUE)</f>
        <v>Diamond</v>
      </c>
    </row>
    <row r="348" spans="1:54">
      <c r="A348">
        <v>10701</v>
      </c>
      <c r="B348">
        <v>1973</v>
      </c>
      <c r="C348">
        <f>2024-B348</f>
        <v>51</v>
      </c>
      <c r="D348" t="str">
        <f>VLOOKUP(B348,Reference!$A$1:$B$125, 2)</f>
        <v>Gen X</v>
      </c>
      <c r="E348" t="s">
        <v>54</v>
      </c>
      <c r="F348" t="str">
        <f>IF(E348="High School", "No College", "College")</f>
        <v>College</v>
      </c>
      <c r="G348" t="s">
        <v>55</v>
      </c>
      <c r="H348">
        <v>65308</v>
      </c>
      <c r="I348">
        <v>65308</v>
      </c>
      <c r="J348" s="4" t="s">
        <v>61</v>
      </c>
      <c r="K348">
        <v>0</v>
      </c>
      <c r="L348">
        <v>0</v>
      </c>
      <c r="M348" t="str">
        <f>IF(OR(K348&gt;0, L348&gt;0), "Parent", "Not Parent")</f>
        <v>Not Parent</v>
      </c>
      <c r="N348" t="s">
        <v>293</v>
      </c>
      <c r="O348" s="8">
        <v>41916</v>
      </c>
      <c r="P348" s="9">
        <f>O348-N348</f>
        <v>388</v>
      </c>
      <c r="Q348">
        <v>60</v>
      </c>
      <c r="R348" s="9">
        <f>P348-Q348</f>
        <v>328</v>
      </c>
      <c r="S348" s="8">
        <f>O348-R348</f>
        <v>41588</v>
      </c>
      <c r="T348">
        <v>713</v>
      </c>
      <c r="U348">
        <v>0</v>
      </c>
      <c r="V348">
        <v>264</v>
      </c>
      <c r="W348">
        <v>120</v>
      </c>
      <c r="X348">
        <v>80</v>
      </c>
      <c r="Y348">
        <v>34</v>
      </c>
      <c r="Z348">
        <v>1211</v>
      </c>
      <c r="AA348">
        <f>Z348/P348</f>
        <v>3.1211340206185567</v>
      </c>
      <c r="AB348" s="14" t="s">
        <v>232</v>
      </c>
      <c r="AC348" s="13" t="s">
        <v>63</v>
      </c>
      <c r="AD348">
        <v>1</v>
      </c>
      <c r="AE348" t="str">
        <f>IF(AD348&gt;3, "Prefers Discount", "Discount Indifferent")</f>
        <v>Discount Indifferent</v>
      </c>
      <c r="AF348">
        <v>12</v>
      </c>
      <c r="AG348">
        <v>7</v>
      </c>
      <c r="AH348">
        <v>8</v>
      </c>
      <c r="AI348" t="str">
        <f>INDEX($AF$1:$AH$1,MATCH(MAX(AF348:AH348),AF348:AH348,0))</f>
        <v>Store_Orders</v>
      </c>
      <c r="AJ348">
        <v>4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f>SUM(AK348:AO348)</f>
        <v>2</v>
      </c>
      <c r="AQ348" t="str">
        <f>INDEX($AK$1:$AO$1,MATCH(MAX(AK348:AO348),AK348:AO348,0))</f>
        <v>Converted_on_Camp1</v>
      </c>
      <c r="AR348">
        <v>1</v>
      </c>
      <c r="AS348" t="str">
        <f>IF(OR(AK348&gt;0, AL348&gt;0, AM348&gt;0, AN348&gt;0, AO348&gt;0), "Converted", "Not Converted")</f>
        <v>Converted</v>
      </c>
      <c r="AT348">
        <v>0</v>
      </c>
      <c r="AU348">
        <v>3</v>
      </c>
      <c r="AV348">
        <v>11</v>
      </c>
      <c r="AW348">
        <f>IF(Z348&gt;607, 4, 0)</f>
        <v>4</v>
      </c>
      <c r="AX348">
        <f>IF(AA348&gt;1.6588, 3, 0)</f>
        <v>3</v>
      </c>
      <c r="AY348">
        <f>IF(P348&gt;401, 2, 0)</f>
        <v>0</v>
      </c>
      <c r="AZ348">
        <f>IF(I348&gt;52915.77, 1, 0)</f>
        <v>1</v>
      </c>
      <c r="BA348">
        <f>SUM(AW348:AZ348)</f>
        <v>8</v>
      </c>
      <c r="BB348" t="str">
        <f>VLOOKUP(BA348,'Standard Deviations'!$L$1:$M$11,2,TRUE)</f>
        <v>Platinum</v>
      </c>
    </row>
    <row r="349" spans="1:54">
      <c r="A349">
        <v>2324</v>
      </c>
      <c r="B349">
        <v>1972</v>
      </c>
      <c r="C349">
        <f>2024-B349</f>
        <v>52</v>
      </c>
      <c r="D349" t="str">
        <f>VLOOKUP(B349,Reference!$A$1:$B$125, 2)</f>
        <v>Gen X</v>
      </c>
      <c r="E349" t="s">
        <v>54</v>
      </c>
      <c r="F349" t="str">
        <f>IF(E349="High School", "No College", "College")</f>
        <v>College</v>
      </c>
      <c r="G349" t="s">
        <v>65</v>
      </c>
      <c r="H349">
        <v>77044</v>
      </c>
      <c r="I349">
        <v>77044</v>
      </c>
      <c r="J349" s="4" t="s">
        <v>56</v>
      </c>
      <c r="K349">
        <v>0</v>
      </c>
      <c r="L349">
        <v>1</v>
      </c>
      <c r="M349" t="str">
        <f>IF(OR(K349&gt;0, L349&gt;0), "Parent", "Not Parent")</f>
        <v>Parent</v>
      </c>
      <c r="N349" t="s">
        <v>294</v>
      </c>
      <c r="O349" s="8">
        <v>41916</v>
      </c>
      <c r="P349" s="9">
        <f>O349-N349</f>
        <v>342</v>
      </c>
      <c r="Q349">
        <v>12</v>
      </c>
      <c r="R349" s="9">
        <f>P349-Q349</f>
        <v>330</v>
      </c>
      <c r="S349" s="8">
        <f>O349-R349</f>
        <v>41586</v>
      </c>
      <c r="T349">
        <v>625</v>
      </c>
      <c r="U349">
        <v>38</v>
      </c>
      <c r="V349">
        <v>242</v>
      </c>
      <c r="W349">
        <v>50</v>
      </c>
      <c r="X349">
        <v>34</v>
      </c>
      <c r="Y349">
        <v>76</v>
      </c>
      <c r="Z349">
        <v>1065</v>
      </c>
      <c r="AA349">
        <f>Z349/P349</f>
        <v>3.1140350877192984</v>
      </c>
      <c r="AB349" s="11" t="s">
        <v>232</v>
      </c>
      <c r="AC349" t="s">
        <v>59</v>
      </c>
      <c r="AD349">
        <v>2</v>
      </c>
      <c r="AE349" t="str">
        <f>IF(AD349&gt;3, "Prefers Discount", "Discount Indifferent")</f>
        <v>Discount Indifferent</v>
      </c>
      <c r="AF349">
        <v>11</v>
      </c>
      <c r="AG349">
        <v>7</v>
      </c>
      <c r="AH349">
        <v>11</v>
      </c>
      <c r="AI349" t="str">
        <f>INDEX($AF$1:$AH$1,MATCH(MAX(AF349:AH349),AF349:AH349,0))</f>
        <v>Store_Orders</v>
      </c>
      <c r="AJ349">
        <v>4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f>SUM(AK349:AO349)</f>
        <v>1</v>
      </c>
      <c r="AQ349" t="str">
        <f>INDEX($AK$1:$AO$1,MATCH(MAX(AK349:AO349),AK349:AO349,0))</f>
        <v>Converted_on_Camp3</v>
      </c>
      <c r="AR349">
        <v>1</v>
      </c>
      <c r="AS349" t="str">
        <f>IF(OR(AK349&gt;0, AL349&gt;0, AM349&gt;0, AN349&gt;0, AO349&gt;0), "Converted", "Not Converted")</f>
        <v>Converted</v>
      </c>
      <c r="AT349">
        <v>0</v>
      </c>
      <c r="AU349">
        <v>3</v>
      </c>
      <c r="AV349">
        <v>11</v>
      </c>
      <c r="AW349">
        <f>IF(Z349&gt;607, 4, 0)</f>
        <v>4</v>
      </c>
      <c r="AX349">
        <f>IF(AA349&gt;1.6588, 3, 0)</f>
        <v>3</v>
      </c>
      <c r="AY349">
        <f>IF(P349&gt;401, 2, 0)</f>
        <v>0</v>
      </c>
      <c r="AZ349">
        <f>IF(I349&gt;52915.77, 1, 0)</f>
        <v>1</v>
      </c>
      <c r="BA349">
        <f>SUM(AW349:AZ349)</f>
        <v>8</v>
      </c>
      <c r="BB349" t="str">
        <f>VLOOKUP(BA349,'Standard Deviations'!$L$1:$M$11,2,TRUE)</f>
        <v>Platinum</v>
      </c>
    </row>
    <row r="350" spans="1:54">
      <c r="A350">
        <v>1650</v>
      </c>
      <c r="B350">
        <v>1960</v>
      </c>
      <c r="C350">
        <f>2024-B350</f>
        <v>64</v>
      </c>
      <c r="D350" t="str">
        <f>VLOOKUP(B350,Reference!$A$1:$B$125, 2)</f>
        <v>Boomers</v>
      </c>
      <c r="E350" t="s">
        <v>64</v>
      </c>
      <c r="F350" t="str">
        <f>IF(E350="High School", "No College", "College")</f>
        <v>College</v>
      </c>
      <c r="G350" t="s">
        <v>55</v>
      </c>
      <c r="H350">
        <v>81843</v>
      </c>
      <c r="I350">
        <v>81843</v>
      </c>
      <c r="J350" s="4" t="s">
        <v>56</v>
      </c>
      <c r="K350">
        <v>0</v>
      </c>
      <c r="L350">
        <v>0</v>
      </c>
      <c r="M350" t="str">
        <f>IF(OR(K350&gt;0, L350&gt;0), "Parent", "Not Parent")</f>
        <v>Not Parent</v>
      </c>
      <c r="N350" t="s">
        <v>295</v>
      </c>
      <c r="O350" s="8">
        <v>41916</v>
      </c>
      <c r="P350" s="9">
        <f>O350-N350</f>
        <v>530</v>
      </c>
      <c r="Q350">
        <v>13</v>
      </c>
      <c r="R350" s="9">
        <f>P350-Q350</f>
        <v>517</v>
      </c>
      <c r="S350" s="8">
        <f>O350-R350</f>
        <v>41399</v>
      </c>
      <c r="T350">
        <v>779</v>
      </c>
      <c r="U350">
        <v>86</v>
      </c>
      <c r="V350">
        <v>537</v>
      </c>
      <c r="W350">
        <v>34</v>
      </c>
      <c r="X350">
        <v>69</v>
      </c>
      <c r="Y350">
        <v>138</v>
      </c>
      <c r="Z350">
        <v>1643</v>
      </c>
      <c r="AA350">
        <f>Z350/P350</f>
        <v>3.1</v>
      </c>
      <c r="AB350" s="11" t="s">
        <v>232</v>
      </c>
      <c r="AC350" t="s">
        <v>59</v>
      </c>
      <c r="AD350">
        <v>1</v>
      </c>
      <c r="AE350" t="str">
        <f>IF(AD350&gt;3, "Prefers Discount", "Discount Indifferent")</f>
        <v>Discount Indifferent</v>
      </c>
      <c r="AF350">
        <v>12</v>
      </c>
      <c r="AG350">
        <v>5</v>
      </c>
      <c r="AH350">
        <v>9</v>
      </c>
      <c r="AI350" t="str">
        <f>INDEX($AF$1:$AH$1,MATCH(MAX(AF350:AH350),AF350:AH350,0))</f>
        <v>Store_Orders</v>
      </c>
      <c r="AJ350">
        <v>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f>SUM(AK350:AO350)</f>
        <v>0</v>
      </c>
      <c r="AQ350" t="s">
        <v>67</v>
      </c>
      <c r="AR350">
        <v>0</v>
      </c>
      <c r="AS350" t="str">
        <f>IF(OR(AK350&gt;0, AL350&gt;0, AM350&gt;0, AN350&gt;0, AO350&gt;0), "Converted", "Not Converted")</f>
        <v>Not Converted</v>
      </c>
      <c r="AT350">
        <v>0</v>
      </c>
      <c r="AU350">
        <v>3</v>
      </c>
      <c r="AV350">
        <v>11</v>
      </c>
      <c r="AW350">
        <f>IF(Z350&gt;607, 4, 0)</f>
        <v>4</v>
      </c>
      <c r="AX350">
        <f>IF(AA350&gt;1.6588, 3, 0)</f>
        <v>3</v>
      </c>
      <c r="AY350">
        <f>IF(P350&gt;401, 2, 0)</f>
        <v>2</v>
      </c>
      <c r="AZ350">
        <f>IF(I350&gt;52915.77, 1, 0)</f>
        <v>1</v>
      </c>
      <c r="BA350">
        <f>SUM(AW350:AZ350)</f>
        <v>10</v>
      </c>
      <c r="BB350" t="str">
        <f>VLOOKUP(BA350,'Standard Deviations'!$L$1:$M$11,2,TRUE)</f>
        <v>Diamond</v>
      </c>
    </row>
    <row r="351" spans="1:54">
      <c r="A351">
        <v>10584</v>
      </c>
      <c r="B351">
        <v>1976</v>
      </c>
      <c r="C351">
        <f>2024-B351</f>
        <v>48</v>
      </c>
      <c r="D351" t="str">
        <f>VLOOKUP(B351,Reference!$A$1:$B$125, 2)</f>
        <v>Gen X</v>
      </c>
      <c r="E351" t="s">
        <v>54</v>
      </c>
      <c r="F351" t="str">
        <f>IF(E351="High School", "No College", "College")</f>
        <v>College</v>
      </c>
      <c r="G351" t="s">
        <v>55</v>
      </c>
      <c r="H351">
        <v>65665</v>
      </c>
      <c r="I351">
        <v>65665</v>
      </c>
      <c r="J351" s="4" t="s">
        <v>61</v>
      </c>
      <c r="K351">
        <v>0</v>
      </c>
      <c r="L351">
        <v>1</v>
      </c>
      <c r="M351" t="str">
        <f>IF(OR(K351&gt;0, L351&gt;0), "Parent", "Not Parent")</f>
        <v>Parent</v>
      </c>
      <c r="N351" t="s">
        <v>286</v>
      </c>
      <c r="O351" s="8">
        <v>41916</v>
      </c>
      <c r="P351" s="9">
        <f>O351-N351</f>
        <v>306</v>
      </c>
      <c r="Q351">
        <v>77</v>
      </c>
      <c r="R351" s="9">
        <f>P351-Q351</f>
        <v>229</v>
      </c>
      <c r="S351" s="8">
        <f>O351-R351</f>
        <v>41687</v>
      </c>
      <c r="T351">
        <v>225</v>
      </c>
      <c r="U351">
        <v>162</v>
      </c>
      <c r="V351">
        <v>387</v>
      </c>
      <c r="W351">
        <v>106</v>
      </c>
      <c r="X351">
        <v>36</v>
      </c>
      <c r="Y351">
        <v>29</v>
      </c>
      <c r="Z351">
        <v>945</v>
      </c>
      <c r="AA351">
        <f>Z351/P351</f>
        <v>3.0882352941176472</v>
      </c>
      <c r="AB351" s="14" t="s">
        <v>232</v>
      </c>
      <c r="AC351" s="13" t="s">
        <v>63</v>
      </c>
      <c r="AD351">
        <v>1</v>
      </c>
      <c r="AE351" t="str">
        <f>IF(AD351&gt;3, "Prefers Discount", "Discount Indifferent")</f>
        <v>Discount Indifferent</v>
      </c>
      <c r="AF351">
        <v>8</v>
      </c>
      <c r="AG351">
        <v>5</v>
      </c>
      <c r="AH351">
        <v>10</v>
      </c>
      <c r="AI351" t="str">
        <f>INDEX($AF$1:$AH$1,MATCH(MAX(AF351:AH351),AF351:AH351,0))</f>
        <v>Catalog_Orders</v>
      </c>
      <c r="AJ351">
        <v>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f>SUM(AK351:AO351)</f>
        <v>0</v>
      </c>
      <c r="AQ351" t="s">
        <v>67</v>
      </c>
      <c r="AR351">
        <v>0</v>
      </c>
      <c r="AS351" t="str">
        <f>IF(OR(AK351&gt;0, AL351&gt;0, AM351&gt;0, AN351&gt;0, AO351&gt;0), "Converted", "Not Converted")</f>
        <v>Not Converted</v>
      </c>
      <c r="AT351">
        <v>0</v>
      </c>
      <c r="AU351">
        <v>3</v>
      </c>
      <c r="AV351">
        <v>11</v>
      </c>
      <c r="AW351">
        <f>IF(Z351&gt;607, 4, 0)</f>
        <v>4</v>
      </c>
      <c r="AX351">
        <f>IF(AA351&gt;1.6588, 3, 0)</f>
        <v>3</v>
      </c>
      <c r="AY351">
        <f>IF(P351&gt;401, 2, 0)</f>
        <v>0</v>
      </c>
      <c r="AZ351">
        <f>IF(I351&gt;52915.77, 1, 0)</f>
        <v>1</v>
      </c>
      <c r="BA351">
        <f>SUM(AW351:AZ351)</f>
        <v>8</v>
      </c>
      <c r="BB351" t="str">
        <f>VLOOKUP(BA351,'Standard Deviations'!$L$1:$M$11,2,TRUE)</f>
        <v>Platinum</v>
      </c>
    </row>
    <row r="352" spans="1:54">
      <c r="A352">
        <v>3560</v>
      </c>
      <c r="B352">
        <v>1952</v>
      </c>
      <c r="C352">
        <f>2024-B352</f>
        <v>72</v>
      </c>
      <c r="D352" t="str">
        <f>VLOOKUP(B352,Reference!$A$1:$B$125, 2)</f>
        <v>Boomers</v>
      </c>
      <c r="E352" t="s">
        <v>54</v>
      </c>
      <c r="F352" t="str">
        <f>IF(E352="High School", "No College", "College")</f>
        <v>College</v>
      </c>
      <c r="G352" t="s">
        <v>65</v>
      </c>
      <c r="H352">
        <v>83844</v>
      </c>
      <c r="I352">
        <v>83844</v>
      </c>
      <c r="J352" s="4" t="s">
        <v>56</v>
      </c>
      <c r="K352">
        <v>0</v>
      </c>
      <c r="L352">
        <v>0</v>
      </c>
      <c r="M352" t="str">
        <f>IF(OR(K352&gt;0, L352&gt;0), "Parent", "Not Parent")</f>
        <v>Not Parent</v>
      </c>
      <c r="N352" t="s">
        <v>296</v>
      </c>
      <c r="O352" s="8">
        <v>41916</v>
      </c>
      <c r="P352" s="9">
        <f>O352-N352</f>
        <v>510</v>
      </c>
      <c r="Q352">
        <v>57</v>
      </c>
      <c r="R352" s="9">
        <f>P352-Q352</f>
        <v>453</v>
      </c>
      <c r="S352" s="8">
        <f>O352-R352</f>
        <v>41463</v>
      </c>
      <c r="T352">
        <v>901</v>
      </c>
      <c r="U352">
        <v>31</v>
      </c>
      <c r="V352">
        <v>345</v>
      </c>
      <c r="W352">
        <v>75</v>
      </c>
      <c r="X352">
        <v>31</v>
      </c>
      <c r="Y352">
        <v>191</v>
      </c>
      <c r="Z352">
        <v>1574</v>
      </c>
      <c r="AA352">
        <f>Z352/P352</f>
        <v>3.0862745098039217</v>
      </c>
      <c r="AB352" s="14" t="s">
        <v>232</v>
      </c>
      <c r="AC352" s="13" t="s">
        <v>63</v>
      </c>
      <c r="AD352">
        <v>1</v>
      </c>
      <c r="AE352" t="str">
        <f>IF(AD352&gt;3, "Prefers Discount", "Discount Indifferent")</f>
        <v>Discount Indifferent</v>
      </c>
      <c r="AF352">
        <v>11</v>
      </c>
      <c r="AG352">
        <v>4</v>
      </c>
      <c r="AH352">
        <v>4</v>
      </c>
      <c r="AI352" t="str">
        <f>INDEX($AF$1:$AH$1,MATCH(MAX(AF352:AH352),AF352:AH352,0))</f>
        <v>Store_Orders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f>SUM(AK352:AO352)</f>
        <v>1</v>
      </c>
      <c r="AQ352" t="str">
        <f>INDEX($AK$1:$AO$1,MATCH(MAX(AK352:AO352),AK352:AO352,0))</f>
        <v>Converted_on_Camp5</v>
      </c>
      <c r="AR352">
        <v>1</v>
      </c>
      <c r="AS352" t="str">
        <f>IF(OR(AK352&gt;0, AL352&gt;0, AM352&gt;0, AN352&gt;0, AO352&gt;0), "Converted", "Not Converted")</f>
        <v>Converted</v>
      </c>
      <c r="AT352">
        <v>0</v>
      </c>
      <c r="AU352">
        <v>3</v>
      </c>
      <c r="AV352">
        <v>11</v>
      </c>
      <c r="AW352">
        <f>IF(Z352&gt;607, 4, 0)</f>
        <v>4</v>
      </c>
      <c r="AX352">
        <f>IF(AA352&gt;1.6588, 3, 0)</f>
        <v>3</v>
      </c>
      <c r="AY352">
        <f>IF(P352&gt;401, 2, 0)</f>
        <v>2</v>
      </c>
      <c r="AZ352">
        <f>IF(I352&gt;52915.77, 1, 0)</f>
        <v>1</v>
      </c>
      <c r="BA352">
        <f>SUM(AW352:AZ352)</f>
        <v>10</v>
      </c>
      <c r="BB352" t="str">
        <f>VLOOKUP(BA352,'Standard Deviations'!$L$1:$M$11,2,TRUE)</f>
        <v>Diamond</v>
      </c>
    </row>
    <row r="353" spans="1:54">
      <c r="A353">
        <v>241</v>
      </c>
      <c r="B353">
        <v>1952</v>
      </c>
      <c r="C353">
        <f>2024-B353</f>
        <v>72</v>
      </c>
      <c r="D353" t="str">
        <f>VLOOKUP(B353,Reference!$A$1:$B$125, 2)</f>
        <v>Boomers</v>
      </c>
      <c r="E353" t="s">
        <v>54</v>
      </c>
      <c r="F353" t="str">
        <f>IF(E353="High School", "No College", "College")</f>
        <v>College</v>
      </c>
      <c r="G353" t="s">
        <v>65</v>
      </c>
      <c r="H353">
        <v>83844</v>
      </c>
      <c r="I353">
        <v>83844</v>
      </c>
      <c r="J353" s="4" t="s">
        <v>56</v>
      </c>
      <c r="K353">
        <v>0</v>
      </c>
      <c r="L353">
        <v>0</v>
      </c>
      <c r="M353" t="str">
        <f>IF(OR(K353&gt;0, L353&gt;0), "Parent", "Not Parent")</f>
        <v>Not Parent</v>
      </c>
      <c r="N353" t="s">
        <v>296</v>
      </c>
      <c r="O353" s="8">
        <v>41916</v>
      </c>
      <c r="P353" s="9">
        <f>O353-N353</f>
        <v>510</v>
      </c>
      <c r="Q353">
        <v>57</v>
      </c>
      <c r="R353" s="9">
        <f>P353-Q353</f>
        <v>453</v>
      </c>
      <c r="S353" s="8">
        <f>O353-R353</f>
        <v>41463</v>
      </c>
      <c r="T353">
        <v>901</v>
      </c>
      <c r="U353">
        <v>31</v>
      </c>
      <c r="V353">
        <v>345</v>
      </c>
      <c r="W353">
        <v>75</v>
      </c>
      <c r="X353">
        <v>31</v>
      </c>
      <c r="Y353">
        <v>191</v>
      </c>
      <c r="Z353">
        <v>1574</v>
      </c>
      <c r="AA353">
        <f>Z353/P353</f>
        <v>3.0862745098039217</v>
      </c>
      <c r="AB353" s="14" t="s">
        <v>232</v>
      </c>
      <c r="AC353" s="13" t="s">
        <v>63</v>
      </c>
      <c r="AD353">
        <v>1</v>
      </c>
      <c r="AE353" t="str">
        <f>IF(AD353&gt;3, "Prefers Discount", "Discount Indifferent")</f>
        <v>Discount Indifferent</v>
      </c>
      <c r="AF353">
        <v>11</v>
      </c>
      <c r="AG353">
        <v>4</v>
      </c>
      <c r="AH353">
        <v>4</v>
      </c>
      <c r="AI353" t="str">
        <f>INDEX($AF$1:$AH$1,MATCH(MAX(AF353:AH353),AF353:AH353,0))</f>
        <v>Store_Orders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f>SUM(AK353:AO353)</f>
        <v>1</v>
      </c>
      <c r="AQ353" t="str">
        <f>INDEX($AK$1:$AO$1,MATCH(MAX(AK353:AO353),AK353:AO353,0))</f>
        <v>Converted_on_Camp5</v>
      </c>
      <c r="AR353">
        <v>1</v>
      </c>
      <c r="AS353" t="str">
        <f>IF(OR(AK353&gt;0, AL353&gt;0, AM353&gt;0, AN353&gt;0, AO353&gt;0), "Converted", "Not Converted")</f>
        <v>Converted</v>
      </c>
      <c r="AT353">
        <v>0</v>
      </c>
      <c r="AU353">
        <v>3</v>
      </c>
      <c r="AV353">
        <v>11</v>
      </c>
      <c r="AW353">
        <f>IF(Z353&gt;607, 4, 0)</f>
        <v>4</v>
      </c>
      <c r="AX353">
        <f>IF(AA353&gt;1.6588, 3, 0)</f>
        <v>3</v>
      </c>
      <c r="AY353">
        <f>IF(P353&gt;401, 2, 0)</f>
        <v>2</v>
      </c>
      <c r="AZ353">
        <f>IF(I353&gt;52915.77, 1, 0)</f>
        <v>1</v>
      </c>
      <c r="BA353">
        <f>SUM(AW353:AZ353)</f>
        <v>10</v>
      </c>
      <c r="BB353" t="str">
        <f>VLOOKUP(BA353,'Standard Deviations'!$L$1:$M$11,2,TRUE)</f>
        <v>Diamond</v>
      </c>
    </row>
    <row r="354" spans="1:54">
      <c r="A354">
        <v>7521</v>
      </c>
      <c r="B354">
        <v>1952</v>
      </c>
      <c r="C354">
        <f>2024-B354</f>
        <v>72</v>
      </c>
      <c r="D354" t="str">
        <f>VLOOKUP(B354,Reference!$A$1:$B$125, 2)</f>
        <v>Boomers</v>
      </c>
      <c r="E354" t="s">
        <v>54</v>
      </c>
      <c r="F354" t="str">
        <f>IF(E354="High School", "No College", "College")</f>
        <v>College</v>
      </c>
      <c r="G354" t="s">
        <v>65</v>
      </c>
      <c r="H354">
        <v>83844</v>
      </c>
      <c r="I354">
        <v>83844</v>
      </c>
      <c r="J354" s="4" t="s">
        <v>56</v>
      </c>
      <c r="K354">
        <v>0</v>
      </c>
      <c r="L354">
        <v>0</v>
      </c>
      <c r="M354" t="str">
        <f>IF(OR(K354&gt;0, L354&gt;0), "Parent", "Not Parent")</f>
        <v>Not Parent</v>
      </c>
      <c r="N354" t="s">
        <v>296</v>
      </c>
      <c r="O354" s="8">
        <v>41916</v>
      </c>
      <c r="P354" s="9">
        <f>O354-N354</f>
        <v>510</v>
      </c>
      <c r="Q354">
        <v>57</v>
      </c>
      <c r="R354" s="9">
        <f>P354-Q354</f>
        <v>453</v>
      </c>
      <c r="S354" s="8">
        <f>O354-R354</f>
        <v>41463</v>
      </c>
      <c r="T354">
        <v>901</v>
      </c>
      <c r="U354">
        <v>31</v>
      </c>
      <c r="V354">
        <v>345</v>
      </c>
      <c r="W354">
        <v>75</v>
      </c>
      <c r="X354">
        <v>31</v>
      </c>
      <c r="Y354">
        <v>191</v>
      </c>
      <c r="Z354">
        <v>1574</v>
      </c>
      <c r="AA354">
        <f>Z354/P354</f>
        <v>3.0862745098039217</v>
      </c>
      <c r="AB354" s="14" t="s">
        <v>232</v>
      </c>
      <c r="AC354" s="13" t="s">
        <v>63</v>
      </c>
      <c r="AD354">
        <v>1</v>
      </c>
      <c r="AE354" t="str">
        <f>IF(AD354&gt;3, "Prefers Discount", "Discount Indifferent")</f>
        <v>Discount Indifferent</v>
      </c>
      <c r="AF354">
        <v>11</v>
      </c>
      <c r="AG354">
        <v>4</v>
      </c>
      <c r="AH354">
        <v>4</v>
      </c>
      <c r="AI354" t="str">
        <f>INDEX($AF$1:$AH$1,MATCH(MAX(AF354:AH354),AF354:AH354,0))</f>
        <v>Store_Orders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f>SUM(AK354:AO354)</f>
        <v>1</v>
      </c>
      <c r="AQ354" t="str">
        <f>INDEX($AK$1:$AO$1,MATCH(MAX(AK354:AO354),AK354:AO354,0))</f>
        <v>Converted_on_Camp5</v>
      </c>
      <c r="AR354">
        <v>1</v>
      </c>
      <c r="AS354" t="str">
        <f>IF(OR(AK354&gt;0, AL354&gt;0, AM354&gt;0, AN354&gt;0, AO354&gt;0), "Converted", "Not Converted")</f>
        <v>Converted</v>
      </c>
      <c r="AT354">
        <v>0</v>
      </c>
      <c r="AU354">
        <v>3</v>
      </c>
      <c r="AV354">
        <v>11</v>
      </c>
      <c r="AW354">
        <f>IF(Z354&gt;607, 4, 0)</f>
        <v>4</v>
      </c>
      <c r="AX354">
        <f>IF(AA354&gt;1.6588, 3, 0)</f>
        <v>3</v>
      </c>
      <c r="AY354">
        <f>IF(P354&gt;401, 2, 0)</f>
        <v>2</v>
      </c>
      <c r="AZ354">
        <f>IF(I354&gt;52915.77, 1, 0)</f>
        <v>1</v>
      </c>
      <c r="BA354">
        <f>SUM(AW354:AZ354)</f>
        <v>10</v>
      </c>
      <c r="BB354" t="str">
        <f>VLOOKUP(BA354,'Standard Deviations'!$L$1:$M$11,2,TRUE)</f>
        <v>Diamond</v>
      </c>
    </row>
    <row r="355" spans="1:54">
      <c r="A355">
        <v>5909</v>
      </c>
      <c r="B355">
        <v>1964</v>
      </c>
      <c r="C355">
        <f>2024-B355</f>
        <v>60</v>
      </c>
      <c r="D355" t="str">
        <f>VLOOKUP(B355,Reference!$A$1:$B$125, 2)</f>
        <v>Boomers</v>
      </c>
      <c r="E355" t="s">
        <v>54</v>
      </c>
      <c r="F355" t="str">
        <f>IF(E355="High School", "No College", "College")</f>
        <v>College</v>
      </c>
      <c r="G355" t="s">
        <v>55</v>
      </c>
      <c r="H355">
        <v>58512</v>
      </c>
      <c r="I355">
        <v>58512</v>
      </c>
      <c r="J355" s="4" t="s">
        <v>61</v>
      </c>
      <c r="K355">
        <v>0</v>
      </c>
      <c r="L355">
        <v>1</v>
      </c>
      <c r="M355" t="str">
        <f>IF(OR(K355&gt;0, L355&gt;0), "Parent", "Not Parent")</f>
        <v>Parent</v>
      </c>
      <c r="N355" t="s">
        <v>209</v>
      </c>
      <c r="O355" s="8">
        <v>41916</v>
      </c>
      <c r="P355" s="9">
        <f>O355-N355</f>
        <v>380</v>
      </c>
      <c r="Q355">
        <v>25</v>
      </c>
      <c r="R355" s="9">
        <f>P355-Q355</f>
        <v>355</v>
      </c>
      <c r="S355" s="8">
        <f>O355-R355</f>
        <v>41561</v>
      </c>
      <c r="T355">
        <v>895</v>
      </c>
      <c r="U355">
        <v>10</v>
      </c>
      <c r="V355">
        <v>101</v>
      </c>
      <c r="W355">
        <v>13</v>
      </c>
      <c r="X355">
        <v>0</v>
      </c>
      <c r="Y355">
        <v>152</v>
      </c>
      <c r="Z355">
        <v>1171</v>
      </c>
      <c r="AA355">
        <f>Z355/P355</f>
        <v>3.081578947368421</v>
      </c>
      <c r="AB355" s="11" t="s">
        <v>232</v>
      </c>
      <c r="AC355" t="s">
        <v>59</v>
      </c>
      <c r="AD355">
        <v>5</v>
      </c>
      <c r="AE355" t="str">
        <f>IF(AD355&gt;3, "Prefers Discount", "Discount Indifferent")</f>
        <v>Prefers Discount</v>
      </c>
      <c r="AF355">
        <v>8</v>
      </c>
      <c r="AG355">
        <v>3</v>
      </c>
      <c r="AH355">
        <v>4</v>
      </c>
      <c r="AI355" t="str">
        <f>INDEX($AF$1:$AH$1,MATCH(MAX(AF355:AH355),AF355:AH355,0))</f>
        <v>Store_Orders</v>
      </c>
      <c r="AJ355">
        <v>8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f>SUM(AK355:AO355)</f>
        <v>0</v>
      </c>
      <c r="AQ355" t="s">
        <v>67</v>
      </c>
      <c r="AR355">
        <v>0</v>
      </c>
      <c r="AS355" t="str">
        <f>IF(OR(AK355&gt;0, AL355&gt;0, AM355&gt;0, AN355&gt;0, AO355&gt;0), "Converted", "Not Converted")</f>
        <v>Not Converted</v>
      </c>
      <c r="AT355">
        <v>0</v>
      </c>
      <c r="AU355">
        <v>3</v>
      </c>
      <c r="AV355">
        <v>11</v>
      </c>
      <c r="AW355">
        <f>IF(Z355&gt;607, 4, 0)</f>
        <v>4</v>
      </c>
      <c r="AX355">
        <f>IF(AA355&gt;1.6588, 3, 0)</f>
        <v>3</v>
      </c>
      <c r="AY355">
        <f>IF(P355&gt;401, 2, 0)</f>
        <v>0</v>
      </c>
      <c r="AZ355">
        <f>IF(I355&gt;52915.77, 1, 0)</f>
        <v>1</v>
      </c>
      <c r="BA355">
        <f>SUM(AW355:AZ355)</f>
        <v>8</v>
      </c>
      <c r="BB355" t="str">
        <f>VLOOKUP(BA355,'Standard Deviations'!$L$1:$M$11,2,TRUE)</f>
        <v>Platinum</v>
      </c>
    </row>
    <row r="356" spans="1:54">
      <c r="A356">
        <v>9597</v>
      </c>
      <c r="B356">
        <v>1969</v>
      </c>
      <c r="C356">
        <f>2024-B356</f>
        <v>55</v>
      </c>
      <c r="D356" t="str">
        <f>VLOOKUP(B356,Reference!$A$1:$B$125, 2)</f>
        <v>Gen X</v>
      </c>
      <c r="E356" t="s">
        <v>54</v>
      </c>
      <c r="F356" t="str">
        <f>IF(E356="High School", "No College", "College")</f>
        <v>College</v>
      </c>
      <c r="G356" t="s">
        <v>55</v>
      </c>
      <c r="H356">
        <v>73448</v>
      </c>
      <c r="I356">
        <v>73448</v>
      </c>
      <c r="J356" s="4" t="s">
        <v>61</v>
      </c>
      <c r="K356">
        <v>0</v>
      </c>
      <c r="L356">
        <v>0</v>
      </c>
      <c r="M356" t="str">
        <f>IF(OR(K356&gt;0, L356&gt;0), "Parent", "Not Parent")</f>
        <v>Not Parent</v>
      </c>
      <c r="N356" t="s">
        <v>179</v>
      </c>
      <c r="O356" s="8">
        <v>41916</v>
      </c>
      <c r="P356" s="9">
        <f>O356-N356</f>
        <v>236</v>
      </c>
      <c r="Q356">
        <v>10</v>
      </c>
      <c r="R356" s="9">
        <f>P356-Q356</f>
        <v>226</v>
      </c>
      <c r="S356" s="8">
        <f>O356-R356</f>
        <v>41690</v>
      </c>
      <c r="T356">
        <v>236</v>
      </c>
      <c r="U356">
        <v>106</v>
      </c>
      <c r="V356">
        <v>189</v>
      </c>
      <c r="W356">
        <v>23</v>
      </c>
      <c r="X356">
        <v>41</v>
      </c>
      <c r="Y356">
        <v>130</v>
      </c>
      <c r="Z356">
        <v>725</v>
      </c>
      <c r="AA356">
        <f>Z356/P356</f>
        <v>3.0720338983050848</v>
      </c>
      <c r="AB356" s="11" t="s">
        <v>232</v>
      </c>
      <c r="AC356" t="s">
        <v>59</v>
      </c>
      <c r="AD356">
        <v>1</v>
      </c>
      <c r="AE356" t="str">
        <f>IF(AD356&gt;3, "Prefers Discount", "Discount Indifferent")</f>
        <v>Discount Indifferent</v>
      </c>
      <c r="AF356">
        <v>9</v>
      </c>
      <c r="AG356">
        <v>7</v>
      </c>
      <c r="AH356">
        <v>2</v>
      </c>
      <c r="AI356" t="str">
        <f>INDEX($AF$1:$AH$1,MATCH(MAX(AF356:AH356),AF356:AH356,0))</f>
        <v>Store_Orders</v>
      </c>
      <c r="AJ356">
        <v>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f>SUM(AK356:AO356)</f>
        <v>0</v>
      </c>
      <c r="AQ356" t="s">
        <v>67</v>
      </c>
      <c r="AR356">
        <v>0</v>
      </c>
      <c r="AS356" t="str">
        <f>IF(OR(AK356&gt;0, AL356&gt;0, AM356&gt;0, AN356&gt;0, AO356&gt;0), "Converted", "Not Converted")</f>
        <v>Not Converted</v>
      </c>
      <c r="AT356">
        <v>0</v>
      </c>
      <c r="AU356">
        <v>3</v>
      </c>
      <c r="AV356">
        <v>11</v>
      </c>
      <c r="AW356">
        <f>IF(Z356&gt;607, 4, 0)</f>
        <v>4</v>
      </c>
      <c r="AX356">
        <f>IF(AA356&gt;1.6588, 3, 0)</f>
        <v>3</v>
      </c>
      <c r="AY356">
        <f>IF(P356&gt;401, 2, 0)</f>
        <v>0</v>
      </c>
      <c r="AZ356">
        <f>IF(I356&gt;52915.77, 1, 0)</f>
        <v>1</v>
      </c>
      <c r="BA356">
        <f>SUM(AW356:AZ356)</f>
        <v>8</v>
      </c>
      <c r="BB356" t="str">
        <f>VLOOKUP(BA356,'Standard Deviations'!$L$1:$M$11,2,TRUE)</f>
        <v>Platinum</v>
      </c>
    </row>
    <row r="357" spans="1:54">
      <c r="A357">
        <v>5136</v>
      </c>
      <c r="B357">
        <v>1973</v>
      </c>
      <c r="C357">
        <f>2024-B357</f>
        <v>51</v>
      </c>
      <c r="D357" t="str">
        <f>VLOOKUP(B357,Reference!$A$1:$B$125, 2)</f>
        <v>Gen X</v>
      </c>
      <c r="E357" t="s">
        <v>54</v>
      </c>
      <c r="F357" t="str">
        <f>IF(E357="High School", "No College", "College")</f>
        <v>College</v>
      </c>
      <c r="G357" t="s">
        <v>60</v>
      </c>
      <c r="H357">
        <v>65333</v>
      </c>
      <c r="I357">
        <v>65333</v>
      </c>
      <c r="J357" s="4" t="s">
        <v>61</v>
      </c>
      <c r="K357">
        <v>0</v>
      </c>
      <c r="L357">
        <v>1</v>
      </c>
      <c r="M357" t="str">
        <f>IF(OR(K357&gt;0, L357&gt;0), "Parent", "Not Parent")</f>
        <v>Parent</v>
      </c>
      <c r="N357" t="s">
        <v>263</v>
      </c>
      <c r="O357" s="8">
        <v>41916</v>
      </c>
      <c r="P357" s="9">
        <f>O357-N357</f>
        <v>260</v>
      </c>
      <c r="Q357">
        <v>58</v>
      </c>
      <c r="R357" s="9">
        <f>P357-Q357</f>
        <v>202</v>
      </c>
      <c r="S357" s="8">
        <f>O357-R357</f>
        <v>41714</v>
      </c>
      <c r="T357">
        <v>654</v>
      </c>
      <c r="U357">
        <v>7</v>
      </c>
      <c r="V357">
        <v>92</v>
      </c>
      <c r="W357">
        <v>0</v>
      </c>
      <c r="X357">
        <v>15</v>
      </c>
      <c r="Y357">
        <v>30</v>
      </c>
      <c r="Z357">
        <v>798</v>
      </c>
      <c r="AA357">
        <f>Z357/P357</f>
        <v>3.0692307692307694</v>
      </c>
      <c r="AB357" s="14" t="s">
        <v>232</v>
      </c>
      <c r="AC357" s="13" t="s">
        <v>63</v>
      </c>
      <c r="AD357">
        <v>7</v>
      </c>
      <c r="AE357" t="str">
        <f>IF(AD357&gt;3, "Prefers Discount", "Discount Indifferent")</f>
        <v>Prefers Discount</v>
      </c>
      <c r="AF357">
        <v>8</v>
      </c>
      <c r="AG357">
        <v>9</v>
      </c>
      <c r="AH357">
        <v>4</v>
      </c>
      <c r="AI357" t="str">
        <f>INDEX($AF$1:$AH$1,MATCH(MAX(AF357:AH357),AF357:AH357,0))</f>
        <v>Web_Orders</v>
      </c>
      <c r="AJ357">
        <v>6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f>SUM(AK357:AO357)</f>
        <v>2</v>
      </c>
      <c r="AQ357" t="str">
        <f>INDEX($AK$1:$AO$1,MATCH(MAX(AK357:AO357),AK357:AO357,0))</f>
        <v>Converted_on_Camp4</v>
      </c>
      <c r="AR357">
        <v>1</v>
      </c>
      <c r="AS357" t="str">
        <f>IF(OR(AK357&gt;0, AL357&gt;0, AM357&gt;0, AN357&gt;0, AO357&gt;0), "Converted", "Not Converted")</f>
        <v>Converted</v>
      </c>
      <c r="AT357">
        <v>0</v>
      </c>
      <c r="AU357">
        <v>3</v>
      </c>
      <c r="AV357">
        <v>11</v>
      </c>
      <c r="AW357">
        <f>IF(Z357&gt;607, 4, 0)</f>
        <v>4</v>
      </c>
      <c r="AX357">
        <f>IF(AA357&gt;1.6588, 3, 0)</f>
        <v>3</v>
      </c>
      <c r="AY357">
        <f>IF(P357&gt;401, 2, 0)</f>
        <v>0</v>
      </c>
      <c r="AZ357">
        <f>IF(I357&gt;52915.77, 1, 0)</f>
        <v>1</v>
      </c>
      <c r="BA357">
        <f>SUM(AW357:AZ357)</f>
        <v>8</v>
      </c>
      <c r="BB357" t="str">
        <f>VLOOKUP(BA357,'Standard Deviations'!$L$1:$M$11,2,TRUE)</f>
        <v>Platinum</v>
      </c>
    </row>
    <row r="358" spans="1:54">
      <c r="A358">
        <v>2004</v>
      </c>
      <c r="B358">
        <v>1969</v>
      </c>
      <c r="C358">
        <f>2024-B358</f>
        <v>55</v>
      </c>
      <c r="D358" t="str">
        <f>VLOOKUP(B358,Reference!$A$1:$B$125, 2)</f>
        <v>Gen X</v>
      </c>
      <c r="E358" t="s">
        <v>54</v>
      </c>
      <c r="F358" t="str">
        <f>IF(E358="High School", "No College", "College")</f>
        <v>College</v>
      </c>
      <c r="G358" t="s">
        <v>60</v>
      </c>
      <c r="H358">
        <v>72679</v>
      </c>
      <c r="I358">
        <v>72679</v>
      </c>
      <c r="J358" s="4" t="s">
        <v>61</v>
      </c>
      <c r="K358">
        <v>0</v>
      </c>
      <c r="L358">
        <v>1</v>
      </c>
      <c r="M358" t="str">
        <f>IF(OR(K358&gt;0, L358&gt;0), "Parent", "Not Parent")</f>
        <v>Parent</v>
      </c>
      <c r="N358" t="s">
        <v>241</v>
      </c>
      <c r="O358" s="8">
        <v>41916</v>
      </c>
      <c r="P358" s="9">
        <f>O358-N358</f>
        <v>381</v>
      </c>
      <c r="Q358">
        <v>65</v>
      </c>
      <c r="R358" s="9">
        <f>P358-Q358</f>
        <v>316</v>
      </c>
      <c r="S358" s="8">
        <f>O358-R358</f>
        <v>41600</v>
      </c>
      <c r="T358">
        <v>619</v>
      </c>
      <c r="U358">
        <v>54</v>
      </c>
      <c r="V358">
        <v>260</v>
      </c>
      <c r="W358">
        <v>127</v>
      </c>
      <c r="X358">
        <v>54</v>
      </c>
      <c r="Y358">
        <v>54</v>
      </c>
      <c r="Z358">
        <v>1168</v>
      </c>
      <c r="AA358">
        <f>Z358/P358</f>
        <v>3.0656167979002626</v>
      </c>
      <c r="AB358" s="14" t="s">
        <v>232</v>
      </c>
      <c r="AC358" s="13" t="s">
        <v>63</v>
      </c>
      <c r="AD358">
        <v>1</v>
      </c>
      <c r="AE358" t="str">
        <f>IF(AD358&gt;3, "Prefers Discount", "Discount Indifferent")</f>
        <v>Discount Indifferent</v>
      </c>
      <c r="AF358">
        <v>5</v>
      </c>
      <c r="AG358">
        <v>4</v>
      </c>
      <c r="AH358">
        <v>7</v>
      </c>
      <c r="AI358" t="str">
        <f>INDEX($AF$1:$AH$1,MATCH(MAX(AF358:AH358),AF358:AH358,0))</f>
        <v>Catalog_Orders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f>SUM(AK358:AO358)</f>
        <v>0</v>
      </c>
      <c r="AQ358" t="s">
        <v>67</v>
      </c>
      <c r="AR358">
        <v>0</v>
      </c>
      <c r="AS358" t="str">
        <f>IF(OR(AK358&gt;0, AL358&gt;0, AM358&gt;0, AN358&gt;0, AO358&gt;0), "Converted", "Not Converted")</f>
        <v>Not Converted</v>
      </c>
      <c r="AT358">
        <v>0</v>
      </c>
      <c r="AU358">
        <v>3</v>
      </c>
      <c r="AV358">
        <v>11</v>
      </c>
      <c r="AW358">
        <f>IF(Z358&gt;607, 4, 0)</f>
        <v>4</v>
      </c>
      <c r="AX358">
        <f>IF(AA358&gt;1.6588, 3, 0)</f>
        <v>3</v>
      </c>
      <c r="AY358">
        <f>IF(P358&gt;401, 2, 0)</f>
        <v>0</v>
      </c>
      <c r="AZ358">
        <f>IF(I358&gt;52915.77, 1, 0)</f>
        <v>1</v>
      </c>
      <c r="BA358">
        <f>SUM(AW358:AZ358)</f>
        <v>8</v>
      </c>
      <c r="BB358" t="str">
        <f>VLOOKUP(BA358,'Standard Deviations'!$L$1:$M$11,2,TRUE)</f>
        <v>Platinum</v>
      </c>
    </row>
    <row r="359" spans="1:54">
      <c r="A359">
        <v>7503</v>
      </c>
      <c r="B359">
        <v>1976</v>
      </c>
      <c r="C359">
        <f>2024-B359</f>
        <v>48</v>
      </c>
      <c r="D359" t="str">
        <f>VLOOKUP(B359,Reference!$A$1:$B$125, 2)</f>
        <v>Gen X</v>
      </c>
      <c r="E359" t="s">
        <v>54</v>
      </c>
      <c r="F359" t="str">
        <f>IF(E359="High School", "No College", "College")</f>
        <v>College</v>
      </c>
      <c r="G359" t="s">
        <v>60</v>
      </c>
      <c r="H359">
        <v>75825</v>
      </c>
      <c r="I359">
        <v>75825</v>
      </c>
      <c r="J359" s="4" t="s">
        <v>56</v>
      </c>
      <c r="K359">
        <v>0</v>
      </c>
      <c r="L359">
        <v>0</v>
      </c>
      <c r="M359" t="str">
        <f>IF(OR(K359&gt;0, L359&gt;0), "Parent", "Not Parent")</f>
        <v>Not Parent</v>
      </c>
      <c r="N359" t="s">
        <v>297</v>
      </c>
      <c r="O359" s="8">
        <v>41916</v>
      </c>
      <c r="P359" s="9">
        <f>O359-N359</f>
        <v>722</v>
      </c>
      <c r="Q359">
        <v>40</v>
      </c>
      <c r="R359" s="9">
        <f>P359-Q359</f>
        <v>682</v>
      </c>
      <c r="S359" s="8">
        <f>O359-R359</f>
        <v>41234</v>
      </c>
      <c r="T359">
        <v>1032</v>
      </c>
      <c r="U359">
        <v>105</v>
      </c>
      <c r="V359">
        <v>779</v>
      </c>
      <c r="W359">
        <v>137</v>
      </c>
      <c r="X359">
        <v>105</v>
      </c>
      <c r="Y359">
        <v>51</v>
      </c>
      <c r="Z359">
        <v>2209</v>
      </c>
      <c r="AA359">
        <f>Z359/P359</f>
        <v>3.0595567867036011</v>
      </c>
      <c r="AB359" s="11" t="s">
        <v>232</v>
      </c>
      <c r="AC359" t="s">
        <v>59</v>
      </c>
      <c r="AD359">
        <v>0</v>
      </c>
      <c r="AE359" t="str">
        <f>IF(AD359&gt;3, "Prefers Discount", "Discount Indifferent")</f>
        <v>Discount Indifferent</v>
      </c>
      <c r="AF359">
        <v>9</v>
      </c>
      <c r="AG359">
        <v>5</v>
      </c>
      <c r="AH359">
        <v>8</v>
      </c>
      <c r="AI359" t="str">
        <f>INDEX($AF$1:$AH$1,MATCH(MAX(AF359:AH359),AF359:AH359,0))</f>
        <v>Store_Orders</v>
      </c>
      <c r="AJ359">
        <v>4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f>SUM(AK359:AO359)</f>
        <v>1</v>
      </c>
      <c r="AQ359" t="str">
        <f>INDEX($AK$1:$AO$1,MATCH(MAX(AK359:AO359),AK359:AO359,0))</f>
        <v>Converted_on_Camp3</v>
      </c>
      <c r="AR359">
        <v>1</v>
      </c>
      <c r="AS359" t="str">
        <f>IF(OR(AK359&gt;0, AL359&gt;0, AM359&gt;0, AN359&gt;0, AO359&gt;0), "Converted", "Not Converted")</f>
        <v>Converted</v>
      </c>
      <c r="AT359">
        <v>0</v>
      </c>
      <c r="AU359">
        <v>3</v>
      </c>
      <c r="AV359">
        <v>11</v>
      </c>
      <c r="AW359">
        <f>IF(Z359&gt;607, 4, 0)</f>
        <v>4</v>
      </c>
      <c r="AX359">
        <f>IF(AA359&gt;1.6588, 3, 0)</f>
        <v>3</v>
      </c>
      <c r="AY359">
        <f>IF(P359&gt;401, 2, 0)</f>
        <v>2</v>
      </c>
      <c r="AZ359">
        <f>IF(I359&gt;52915.77, 1, 0)</f>
        <v>1</v>
      </c>
      <c r="BA359">
        <f>SUM(AW359:AZ359)</f>
        <v>10</v>
      </c>
      <c r="BB359" t="str">
        <f>VLOOKUP(BA359,'Standard Deviations'!$L$1:$M$11,2,TRUE)</f>
        <v>Diamond</v>
      </c>
    </row>
    <row r="360" spans="1:54">
      <c r="A360">
        <v>7725</v>
      </c>
      <c r="B360">
        <v>1965</v>
      </c>
      <c r="C360">
        <f>2024-B360</f>
        <v>59</v>
      </c>
      <c r="D360" t="str">
        <f>VLOOKUP(B360,Reference!$A$1:$B$125, 2)</f>
        <v>Gen X</v>
      </c>
      <c r="E360" t="s">
        <v>74</v>
      </c>
      <c r="F360" t="str">
        <f>IF(E360="High School", "No College", "College")</f>
        <v>College</v>
      </c>
      <c r="G360" t="s">
        <v>55</v>
      </c>
      <c r="H360">
        <v>76800</v>
      </c>
      <c r="I360">
        <v>76800</v>
      </c>
      <c r="J360" s="4" t="s">
        <v>56</v>
      </c>
      <c r="K360">
        <v>0</v>
      </c>
      <c r="L360">
        <v>0</v>
      </c>
      <c r="M360" t="str">
        <f>IF(OR(K360&gt;0, L360&gt;0), "Parent", "Not Parent")</f>
        <v>Not Parent</v>
      </c>
      <c r="N360" t="s">
        <v>298</v>
      </c>
      <c r="O360" s="8">
        <v>41916</v>
      </c>
      <c r="P360" s="9">
        <f>O360-N360</f>
        <v>210</v>
      </c>
      <c r="Q360">
        <v>33</v>
      </c>
      <c r="R360" s="9">
        <f>P360-Q360</f>
        <v>177</v>
      </c>
      <c r="S360" s="8">
        <f>O360-R360</f>
        <v>41739</v>
      </c>
      <c r="T360">
        <v>173</v>
      </c>
      <c r="U360">
        <v>26</v>
      </c>
      <c r="V360">
        <v>255</v>
      </c>
      <c r="W360">
        <v>35</v>
      </c>
      <c r="X360">
        <v>71</v>
      </c>
      <c r="Y360">
        <v>81</v>
      </c>
      <c r="Z360">
        <v>641</v>
      </c>
      <c r="AA360">
        <f>Z360/P360</f>
        <v>3.0523809523809522</v>
      </c>
      <c r="AB360" s="11" t="s">
        <v>232</v>
      </c>
      <c r="AC360" t="s">
        <v>59</v>
      </c>
      <c r="AD360">
        <v>1</v>
      </c>
      <c r="AE360" t="str">
        <f>IF(AD360&gt;3, "Prefers Discount", "Discount Indifferent")</f>
        <v>Discount Indifferent</v>
      </c>
      <c r="AF360">
        <v>7</v>
      </c>
      <c r="AG360">
        <v>4</v>
      </c>
      <c r="AH360">
        <v>4</v>
      </c>
      <c r="AI360" t="str">
        <f>INDEX($AF$1:$AH$1,MATCH(MAX(AF360:AH360),AF360:AH360,0))</f>
        <v>Store_Orders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f>SUM(AK360:AO360)</f>
        <v>0</v>
      </c>
      <c r="AQ360" t="s">
        <v>67</v>
      </c>
      <c r="AR360">
        <v>0</v>
      </c>
      <c r="AS360" t="str">
        <f>IF(OR(AK360&gt;0, AL360&gt;0, AM360&gt;0, AN360&gt;0, AO360&gt;0), "Converted", "Not Converted")</f>
        <v>Not Converted</v>
      </c>
      <c r="AT360">
        <v>0</v>
      </c>
      <c r="AU360">
        <v>3</v>
      </c>
      <c r="AV360">
        <v>11</v>
      </c>
      <c r="AW360">
        <f>IF(Z360&gt;607, 4, 0)</f>
        <v>4</v>
      </c>
      <c r="AX360">
        <f>IF(AA360&gt;1.6588, 3, 0)</f>
        <v>3</v>
      </c>
      <c r="AY360">
        <f>IF(P360&gt;401, 2, 0)</f>
        <v>0</v>
      </c>
      <c r="AZ360">
        <f>IF(I360&gt;52915.77, 1, 0)</f>
        <v>1</v>
      </c>
      <c r="BA360">
        <f>SUM(AW360:AZ360)</f>
        <v>8</v>
      </c>
      <c r="BB360" t="str">
        <f>VLOOKUP(BA360,'Standard Deviations'!$L$1:$M$11,2,TRUE)</f>
        <v>Platinum</v>
      </c>
    </row>
    <row r="361" spans="1:54">
      <c r="A361">
        <v>9504</v>
      </c>
      <c r="B361">
        <v>1949</v>
      </c>
      <c r="C361">
        <f>2024-B361</f>
        <v>75</v>
      </c>
      <c r="D361" t="str">
        <f>VLOOKUP(B361,Reference!$A$1:$B$125, 2)</f>
        <v>Boomers</v>
      </c>
      <c r="E361" t="s">
        <v>64</v>
      </c>
      <c r="F361" t="str">
        <f>IF(E361="High School", "No College", "College")</f>
        <v>College</v>
      </c>
      <c r="G361" t="s">
        <v>55</v>
      </c>
      <c r="H361">
        <v>81698</v>
      </c>
      <c r="I361">
        <v>81698</v>
      </c>
      <c r="J361" s="4" t="s">
        <v>56</v>
      </c>
      <c r="K361">
        <v>0</v>
      </c>
      <c r="L361">
        <v>0</v>
      </c>
      <c r="M361" t="str">
        <f>IF(OR(K361&gt;0, L361&gt;0), "Parent", "Not Parent")</f>
        <v>Not Parent</v>
      </c>
      <c r="N361" t="s">
        <v>250</v>
      </c>
      <c r="O361" s="8">
        <v>41916</v>
      </c>
      <c r="P361" s="9">
        <f>O361-N361</f>
        <v>332</v>
      </c>
      <c r="Q361">
        <v>4</v>
      </c>
      <c r="R361" s="9">
        <f>P361-Q361</f>
        <v>328</v>
      </c>
      <c r="S361" s="8">
        <f>O361-R361</f>
        <v>41588</v>
      </c>
      <c r="T361">
        <v>179</v>
      </c>
      <c r="U361">
        <v>28</v>
      </c>
      <c r="V361">
        <v>520</v>
      </c>
      <c r="W361">
        <v>111</v>
      </c>
      <c r="X361">
        <v>123</v>
      </c>
      <c r="Y361">
        <v>47</v>
      </c>
      <c r="Z361">
        <v>1008</v>
      </c>
      <c r="AA361">
        <f>Z361/P361</f>
        <v>3.036144578313253</v>
      </c>
      <c r="AB361" s="11" t="s">
        <v>232</v>
      </c>
      <c r="AC361" t="s">
        <v>59</v>
      </c>
      <c r="AD361">
        <v>1</v>
      </c>
      <c r="AE361" t="str">
        <f>IF(AD361&gt;3, "Prefers Discount", "Discount Indifferent")</f>
        <v>Discount Indifferent</v>
      </c>
      <c r="AF361">
        <v>13</v>
      </c>
      <c r="AG361">
        <v>3</v>
      </c>
      <c r="AH361">
        <v>8</v>
      </c>
      <c r="AI361" t="str">
        <f>INDEX($AF$1:$AH$1,MATCH(MAX(AF361:AH361),AF361:AH361,0))</f>
        <v>Store_Orders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f>SUM(AK361:AO361)</f>
        <v>0</v>
      </c>
      <c r="AQ361" t="s">
        <v>67</v>
      </c>
      <c r="AR361">
        <v>1</v>
      </c>
      <c r="AS361" t="str">
        <f>IF(OR(AK361&gt;0, AL361&gt;0, AM361&gt;0, AN361&gt;0, AO361&gt;0), "Converted", "Not Converted")</f>
        <v>Not Converted</v>
      </c>
      <c r="AT361">
        <v>0</v>
      </c>
      <c r="AU361">
        <v>3</v>
      </c>
      <c r="AV361">
        <v>11</v>
      </c>
      <c r="AW361">
        <f>IF(Z361&gt;607, 4, 0)</f>
        <v>4</v>
      </c>
      <c r="AX361">
        <f>IF(AA361&gt;1.6588, 3, 0)</f>
        <v>3</v>
      </c>
      <c r="AY361">
        <f>IF(P361&gt;401, 2, 0)</f>
        <v>0</v>
      </c>
      <c r="AZ361">
        <f>IF(I361&gt;52915.77, 1, 0)</f>
        <v>1</v>
      </c>
      <c r="BA361">
        <f>SUM(AW361:AZ361)</f>
        <v>8</v>
      </c>
      <c r="BB361" t="str">
        <f>VLOOKUP(BA361,'Standard Deviations'!$L$1:$M$11,2,TRUE)</f>
        <v>Platinum</v>
      </c>
    </row>
    <row r="362" spans="1:54">
      <c r="A362">
        <v>9743</v>
      </c>
      <c r="B362">
        <v>1955</v>
      </c>
      <c r="C362">
        <f>2024-B362</f>
        <v>69</v>
      </c>
      <c r="D362" t="str">
        <f>VLOOKUP(B362,Reference!$A$1:$B$125, 2)</f>
        <v>Boomers</v>
      </c>
      <c r="E362" t="s">
        <v>54</v>
      </c>
      <c r="F362" t="str">
        <f>IF(E362="High School", "No College", "College")</f>
        <v>College</v>
      </c>
      <c r="G362" t="s">
        <v>55</v>
      </c>
      <c r="H362">
        <v>76998</v>
      </c>
      <c r="I362">
        <v>76998</v>
      </c>
      <c r="J362" s="4" t="s">
        <v>56</v>
      </c>
      <c r="K362">
        <v>0</v>
      </c>
      <c r="L362">
        <v>1</v>
      </c>
      <c r="M362" t="str">
        <f>IF(OR(K362&gt;0, L362&gt;0), "Parent", "Not Parent")</f>
        <v>Parent</v>
      </c>
      <c r="N362" t="s">
        <v>267</v>
      </c>
      <c r="O362" s="8">
        <v>41916</v>
      </c>
      <c r="P362" s="9">
        <f>O362-N362</f>
        <v>631</v>
      </c>
      <c r="Q362">
        <v>85</v>
      </c>
      <c r="R362" s="9">
        <f>P362-Q362</f>
        <v>546</v>
      </c>
      <c r="S362" s="8">
        <f>O362-R362</f>
        <v>41370</v>
      </c>
      <c r="T362">
        <v>1449</v>
      </c>
      <c r="U362">
        <v>89</v>
      </c>
      <c r="V362">
        <v>161</v>
      </c>
      <c r="W362">
        <v>69</v>
      </c>
      <c r="X362">
        <v>35</v>
      </c>
      <c r="Y362">
        <v>107</v>
      </c>
      <c r="Z362">
        <v>1910</v>
      </c>
      <c r="AA362">
        <f>Z362/P362</f>
        <v>3.0269413629160065</v>
      </c>
      <c r="AB362" s="14" t="s">
        <v>232</v>
      </c>
      <c r="AC362" s="13" t="s">
        <v>63</v>
      </c>
      <c r="AD362">
        <v>2</v>
      </c>
      <c r="AE362" t="str">
        <f>IF(AD362&gt;3, "Prefers Discount", "Discount Indifferent")</f>
        <v>Discount Indifferent</v>
      </c>
      <c r="AF362">
        <v>8</v>
      </c>
      <c r="AG362">
        <v>11</v>
      </c>
      <c r="AH362">
        <v>8</v>
      </c>
      <c r="AI362" t="str">
        <f>INDEX($AF$1:$AH$1,MATCH(MAX(AF362:AH362),AF362:AH362,0))</f>
        <v>Web_Orders</v>
      </c>
      <c r="AJ362">
        <v>6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f>SUM(AK362:AO362)</f>
        <v>1</v>
      </c>
      <c r="AQ362" t="str">
        <f>INDEX($AK$1:$AO$1,MATCH(MAX(AK362:AO362),AK362:AO362,0))</f>
        <v>Converted_on_Camp5</v>
      </c>
      <c r="AR362">
        <v>1</v>
      </c>
      <c r="AS362" t="str">
        <f>IF(OR(AK362&gt;0, AL362&gt;0, AM362&gt;0, AN362&gt;0, AO362&gt;0), "Converted", "Not Converted")</f>
        <v>Converted</v>
      </c>
      <c r="AT362">
        <v>0</v>
      </c>
      <c r="AU362">
        <v>3</v>
      </c>
      <c r="AV362">
        <v>11</v>
      </c>
      <c r="AW362">
        <f>IF(Z362&gt;607, 4, 0)</f>
        <v>4</v>
      </c>
      <c r="AX362">
        <f>IF(AA362&gt;1.6588, 3, 0)</f>
        <v>3</v>
      </c>
      <c r="AY362">
        <f>IF(P362&gt;401, 2, 0)</f>
        <v>2</v>
      </c>
      <c r="AZ362">
        <f>IF(I362&gt;52915.77, 1, 0)</f>
        <v>1</v>
      </c>
      <c r="BA362">
        <f>SUM(AW362:AZ362)</f>
        <v>10</v>
      </c>
      <c r="BB362" t="str">
        <f>VLOOKUP(BA362,'Standard Deviations'!$L$1:$M$11,2,TRUE)</f>
        <v>Diamond</v>
      </c>
    </row>
    <row r="363" spans="1:54">
      <c r="A363">
        <v>2471</v>
      </c>
      <c r="B363">
        <v>1965</v>
      </c>
      <c r="C363">
        <f>2024-B363</f>
        <v>59</v>
      </c>
      <c r="D363" t="str">
        <f>VLOOKUP(B363,Reference!$A$1:$B$125, 2)</f>
        <v>Gen X</v>
      </c>
      <c r="E363" t="s">
        <v>54</v>
      </c>
      <c r="F363" t="str">
        <f>IF(E363="High School", "No College", "College")</f>
        <v>College</v>
      </c>
      <c r="G363" t="s">
        <v>55</v>
      </c>
      <c r="H363">
        <v>61482</v>
      </c>
      <c r="I363">
        <v>61482</v>
      </c>
      <c r="J363" s="4" t="s">
        <v>61</v>
      </c>
      <c r="K363">
        <v>0</v>
      </c>
      <c r="L363">
        <v>0</v>
      </c>
      <c r="M363" t="str">
        <f>IF(OR(K363&gt;0, L363&gt;0), "Parent", "Not Parent")</f>
        <v>Not Parent</v>
      </c>
      <c r="N363" t="s">
        <v>77</v>
      </c>
      <c r="O363" s="8">
        <v>41916</v>
      </c>
      <c r="P363" s="9">
        <f>O363-N363</f>
        <v>99</v>
      </c>
      <c r="Q363">
        <v>39</v>
      </c>
      <c r="R363" s="9">
        <f>P363-Q363</f>
        <v>60</v>
      </c>
      <c r="S363" s="8">
        <f>O363-R363</f>
        <v>41856</v>
      </c>
      <c r="T363">
        <v>48</v>
      </c>
      <c r="U363">
        <v>58</v>
      </c>
      <c r="V363">
        <v>68</v>
      </c>
      <c r="W363">
        <v>16</v>
      </c>
      <c r="X363">
        <v>66</v>
      </c>
      <c r="Y363">
        <v>43</v>
      </c>
      <c r="Z363">
        <v>299</v>
      </c>
      <c r="AA363">
        <f>Z363/P363</f>
        <v>3.0202020202020203</v>
      </c>
      <c r="AB363" s="11" t="s">
        <v>232</v>
      </c>
      <c r="AC363" t="s">
        <v>59</v>
      </c>
      <c r="AD363">
        <v>1</v>
      </c>
      <c r="AE363" t="str">
        <f>IF(AD363&gt;3, "Prefers Discount", "Discount Indifferent")</f>
        <v>Discount Indifferent</v>
      </c>
      <c r="AF363">
        <v>6</v>
      </c>
      <c r="AG363">
        <v>3</v>
      </c>
      <c r="AH363">
        <v>2</v>
      </c>
      <c r="AI363" t="str">
        <f>INDEX($AF$1:$AH$1,MATCH(MAX(AF363:AH363),AF363:AH363,0))</f>
        <v>Store_Orders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f>SUM(AK363:AO363)</f>
        <v>0</v>
      </c>
      <c r="AQ363" t="s">
        <v>67</v>
      </c>
      <c r="AR363">
        <v>0</v>
      </c>
      <c r="AS363" t="str">
        <f>IF(OR(AK363&gt;0, AL363&gt;0, AM363&gt;0, AN363&gt;0, AO363&gt;0), "Converted", "Not Converted")</f>
        <v>Not Converted</v>
      </c>
      <c r="AT363">
        <v>0</v>
      </c>
      <c r="AU363">
        <v>3</v>
      </c>
      <c r="AV363">
        <v>11</v>
      </c>
      <c r="AW363">
        <f>IF(Z363&gt;607, 4, 0)</f>
        <v>0</v>
      </c>
      <c r="AX363">
        <f>IF(AA363&gt;1.6588, 3, 0)</f>
        <v>3</v>
      </c>
      <c r="AY363">
        <f>IF(P363&gt;401, 2, 0)</f>
        <v>0</v>
      </c>
      <c r="AZ363">
        <f>IF(I363&gt;52915.77, 1, 0)</f>
        <v>1</v>
      </c>
      <c r="BA363">
        <f>SUM(AW363:AZ363)</f>
        <v>4</v>
      </c>
      <c r="BB363" t="str">
        <f>VLOOKUP(BA363,'Standard Deviations'!$L$1:$M$11,2,TRUE)</f>
        <v>Silver</v>
      </c>
    </row>
    <row r="364" spans="1:54">
      <c r="A364">
        <v>9185</v>
      </c>
      <c r="B364">
        <v>1966</v>
      </c>
      <c r="C364">
        <f>2024-B364</f>
        <v>58</v>
      </c>
      <c r="D364" t="str">
        <f>VLOOKUP(B364,Reference!$A$1:$B$125, 2)</f>
        <v>Gen X</v>
      </c>
      <c r="E364" t="s">
        <v>68</v>
      </c>
      <c r="F364" t="str">
        <f>IF(E364="High School", "No College", "College")</f>
        <v>College</v>
      </c>
      <c r="G364" t="s">
        <v>60</v>
      </c>
      <c r="H364">
        <v>69759</v>
      </c>
      <c r="I364">
        <v>69759</v>
      </c>
      <c r="J364" s="4" t="s">
        <v>61</v>
      </c>
      <c r="K364">
        <v>0</v>
      </c>
      <c r="L364">
        <v>0</v>
      </c>
      <c r="M364" t="str">
        <f>IF(OR(K364&gt;0, L364&gt;0), "Parent", "Not Parent")</f>
        <v>Not Parent</v>
      </c>
      <c r="N364" t="s">
        <v>144</v>
      </c>
      <c r="O364" s="8">
        <v>41916</v>
      </c>
      <c r="P364" s="9">
        <f>O364-N364</f>
        <v>341</v>
      </c>
      <c r="Q364">
        <v>38</v>
      </c>
      <c r="R364" s="9">
        <f>P364-Q364</f>
        <v>303</v>
      </c>
      <c r="S364" s="8">
        <f>O364-R364</f>
        <v>41613</v>
      </c>
      <c r="T364">
        <v>452</v>
      </c>
      <c r="U364">
        <v>20</v>
      </c>
      <c r="V364">
        <v>514</v>
      </c>
      <c r="W364">
        <v>13</v>
      </c>
      <c r="X364">
        <v>30</v>
      </c>
      <c r="Y364">
        <v>0</v>
      </c>
      <c r="Z364">
        <v>1029</v>
      </c>
      <c r="AA364">
        <f>Z364/P364</f>
        <v>3.0175953079178885</v>
      </c>
      <c r="AB364" s="11" t="s">
        <v>232</v>
      </c>
      <c r="AC364" t="s">
        <v>59</v>
      </c>
      <c r="AD364">
        <v>3</v>
      </c>
      <c r="AE364" t="str">
        <f>IF(AD364&gt;3, "Prefers Discount", "Discount Indifferent")</f>
        <v>Discount Indifferent</v>
      </c>
      <c r="AF364">
        <v>5</v>
      </c>
      <c r="AG364">
        <v>4</v>
      </c>
      <c r="AH364">
        <v>6</v>
      </c>
      <c r="AI364" t="str">
        <f>INDEX($AF$1:$AH$1,MATCH(MAX(AF364:AH364),AF364:AH364,0))</f>
        <v>Catalog_Orders</v>
      </c>
      <c r="AJ364">
        <v>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f>SUM(AK364:AO364)</f>
        <v>0</v>
      </c>
      <c r="AQ364" t="s">
        <v>67</v>
      </c>
      <c r="AR364">
        <v>1</v>
      </c>
      <c r="AS364" t="str">
        <f>IF(OR(AK364&gt;0, AL364&gt;0, AM364&gt;0, AN364&gt;0, AO364&gt;0), "Converted", "Not Converted")</f>
        <v>Not Converted</v>
      </c>
      <c r="AT364">
        <v>0</v>
      </c>
      <c r="AU364">
        <v>3</v>
      </c>
      <c r="AV364">
        <v>11</v>
      </c>
      <c r="AW364">
        <f>IF(Z364&gt;607, 4, 0)</f>
        <v>4</v>
      </c>
      <c r="AX364">
        <f>IF(AA364&gt;1.6588, 3, 0)</f>
        <v>3</v>
      </c>
      <c r="AY364">
        <f>IF(P364&gt;401, 2, 0)</f>
        <v>0</v>
      </c>
      <c r="AZ364">
        <f>IF(I364&gt;52915.77, 1, 0)</f>
        <v>1</v>
      </c>
      <c r="BA364">
        <f>SUM(AW364:AZ364)</f>
        <v>8</v>
      </c>
      <c r="BB364" t="str">
        <f>VLOOKUP(BA364,'Standard Deviations'!$L$1:$M$11,2,TRUE)</f>
        <v>Platinum</v>
      </c>
    </row>
    <row r="365" spans="1:54">
      <c r="A365">
        <v>3667</v>
      </c>
      <c r="B365">
        <v>1969</v>
      </c>
      <c r="C365">
        <f>2024-B365</f>
        <v>55</v>
      </c>
      <c r="D365" t="str">
        <f>VLOOKUP(B365,Reference!$A$1:$B$125, 2)</f>
        <v>Gen X</v>
      </c>
      <c r="E365" t="s">
        <v>54</v>
      </c>
      <c r="F365" t="str">
        <f>IF(E365="High School", "No College", "College")</f>
        <v>College</v>
      </c>
      <c r="G365" t="s">
        <v>55</v>
      </c>
      <c r="H365">
        <v>80952</v>
      </c>
      <c r="I365">
        <v>80952</v>
      </c>
      <c r="J365" s="4" t="s">
        <v>56</v>
      </c>
      <c r="K365">
        <v>0</v>
      </c>
      <c r="L365">
        <v>0</v>
      </c>
      <c r="M365" t="str">
        <f>IF(OR(K365&gt;0, L365&gt;0), "Parent", "Not Parent")</f>
        <v>Not Parent</v>
      </c>
      <c r="N365" t="s">
        <v>299</v>
      </c>
      <c r="O365" s="8">
        <v>41916</v>
      </c>
      <c r="P365" s="9">
        <f>O365-N365</f>
        <v>583</v>
      </c>
      <c r="Q365">
        <v>20</v>
      </c>
      <c r="R365" s="9">
        <f>P365-Q365</f>
        <v>563</v>
      </c>
      <c r="S365" s="8">
        <f>O365-R365</f>
        <v>41353</v>
      </c>
      <c r="T365">
        <v>778</v>
      </c>
      <c r="U365">
        <v>178</v>
      </c>
      <c r="V365">
        <v>689</v>
      </c>
      <c r="W365">
        <v>41</v>
      </c>
      <c r="X365">
        <v>27</v>
      </c>
      <c r="Y365">
        <v>44</v>
      </c>
      <c r="Z365">
        <v>1757</v>
      </c>
      <c r="AA365">
        <f>Z365/P365</f>
        <v>3.0137221269296739</v>
      </c>
      <c r="AB365" s="11" t="s">
        <v>232</v>
      </c>
      <c r="AC365" t="s">
        <v>59</v>
      </c>
      <c r="AD365">
        <v>1</v>
      </c>
      <c r="AE365" t="str">
        <f>IF(AD365&gt;3, "Prefers Discount", "Discount Indifferent")</f>
        <v>Discount Indifferent</v>
      </c>
      <c r="AF365">
        <v>11</v>
      </c>
      <c r="AG365">
        <v>8</v>
      </c>
      <c r="AH365">
        <v>5</v>
      </c>
      <c r="AI365" t="str">
        <f>INDEX($AF$1:$AH$1,MATCH(MAX(AF365:AH365),AF365:AH365,0))</f>
        <v>Store_Orders</v>
      </c>
      <c r="AJ365">
        <v>8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f>SUM(AK365:AO365)</f>
        <v>3</v>
      </c>
      <c r="AQ365" t="str">
        <f>INDEX($AK$1:$AO$1,MATCH(MAX(AK365:AO365),AK365:AO365,0))</f>
        <v>Converted_on_Camp1</v>
      </c>
      <c r="AR365">
        <v>1</v>
      </c>
      <c r="AS365" t="str">
        <f>IF(OR(AK365&gt;0, AL365&gt;0, AM365&gt;0, AN365&gt;0, AO365&gt;0), "Converted", "Not Converted")</f>
        <v>Converted</v>
      </c>
      <c r="AT365">
        <v>0</v>
      </c>
      <c r="AU365">
        <v>3</v>
      </c>
      <c r="AV365">
        <v>11</v>
      </c>
      <c r="AW365">
        <f>IF(Z365&gt;607, 4, 0)</f>
        <v>4</v>
      </c>
      <c r="AX365">
        <f>IF(AA365&gt;1.6588, 3, 0)</f>
        <v>3</v>
      </c>
      <c r="AY365">
        <f>IF(P365&gt;401, 2, 0)</f>
        <v>2</v>
      </c>
      <c r="AZ365">
        <f>IF(I365&gt;52915.77, 1, 0)</f>
        <v>1</v>
      </c>
      <c r="BA365">
        <f>SUM(AW365:AZ365)</f>
        <v>10</v>
      </c>
      <c r="BB365" t="str">
        <f>VLOOKUP(BA365,'Standard Deviations'!$L$1:$M$11,2,TRUE)</f>
        <v>Diamond</v>
      </c>
    </row>
    <row r="366" spans="1:54">
      <c r="A366">
        <v>7972</v>
      </c>
      <c r="B366">
        <v>1955</v>
      </c>
      <c r="C366">
        <f>2024-B366</f>
        <v>69</v>
      </c>
      <c r="D366" t="str">
        <f>VLOOKUP(B366,Reference!$A$1:$B$125, 2)</f>
        <v>Boomers</v>
      </c>
      <c r="E366" t="s">
        <v>54</v>
      </c>
      <c r="F366" t="str">
        <f>IF(E366="High School", "No College", "College")</f>
        <v>College</v>
      </c>
      <c r="G366" t="s">
        <v>60</v>
      </c>
      <c r="H366">
        <v>72906</v>
      </c>
      <c r="I366">
        <v>72906</v>
      </c>
      <c r="J366" s="4" t="s">
        <v>61</v>
      </c>
      <c r="K366">
        <v>0</v>
      </c>
      <c r="L366">
        <v>0</v>
      </c>
      <c r="M366" t="str">
        <f>IF(OR(K366&gt;0, L366&gt;0), "Parent", "Not Parent")</f>
        <v>Not Parent</v>
      </c>
      <c r="N366" t="s">
        <v>201</v>
      </c>
      <c r="O366" s="8">
        <v>41916</v>
      </c>
      <c r="P366" s="9">
        <f>O366-N366</f>
        <v>382</v>
      </c>
      <c r="Q366">
        <v>79</v>
      </c>
      <c r="R366" s="9">
        <f>P366-Q366</f>
        <v>303</v>
      </c>
      <c r="S366" s="8">
        <f>O366-R366</f>
        <v>41613</v>
      </c>
      <c r="T366">
        <v>400</v>
      </c>
      <c r="U366">
        <v>32</v>
      </c>
      <c r="V366">
        <v>519</v>
      </c>
      <c r="W366">
        <v>71</v>
      </c>
      <c r="X366">
        <v>75</v>
      </c>
      <c r="Y366">
        <v>54</v>
      </c>
      <c r="Z366">
        <v>1151</v>
      </c>
      <c r="AA366">
        <f>Z366/P366</f>
        <v>3.0130890052356021</v>
      </c>
      <c r="AB366" s="14" t="s">
        <v>232</v>
      </c>
      <c r="AC366" s="13" t="s">
        <v>63</v>
      </c>
      <c r="AD366">
        <v>1</v>
      </c>
      <c r="AE366" t="str">
        <f>IF(AD366&gt;3, "Prefers Discount", "Discount Indifferent")</f>
        <v>Discount Indifferent</v>
      </c>
      <c r="AF366">
        <v>9</v>
      </c>
      <c r="AG366">
        <v>3</v>
      </c>
      <c r="AH366">
        <v>4</v>
      </c>
      <c r="AI366" t="str">
        <f>INDEX($AF$1:$AH$1,MATCH(MAX(AF366:AH366),AF366:AH366,0))</f>
        <v>Store_Orders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f>SUM(AK366:AO366)</f>
        <v>0</v>
      </c>
      <c r="AQ366" t="s">
        <v>67</v>
      </c>
      <c r="AR366">
        <v>0</v>
      </c>
      <c r="AS366" t="str">
        <f>IF(OR(AK366&gt;0, AL366&gt;0, AM366&gt;0, AN366&gt;0, AO366&gt;0), "Converted", "Not Converted")</f>
        <v>Not Converted</v>
      </c>
      <c r="AT366">
        <v>0</v>
      </c>
      <c r="AU366">
        <v>3</v>
      </c>
      <c r="AV366">
        <v>11</v>
      </c>
      <c r="AW366">
        <f>IF(Z366&gt;607, 4, 0)</f>
        <v>4</v>
      </c>
      <c r="AX366">
        <f>IF(AA366&gt;1.6588, 3, 0)</f>
        <v>3</v>
      </c>
      <c r="AY366">
        <f>IF(P366&gt;401, 2, 0)</f>
        <v>0</v>
      </c>
      <c r="AZ366">
        <f>IF(I366&gt;52915.77, 1, 0)</f>
        <v>1</v>
      </c>
      <c r="BA366">
        <f>SUM(AW366:AZ366)</f>
        <v>8</v>
      </c>
      <c r="BB366" t="str">
        <f>VLOOKUP(BA366,'Standard Deviations'!$L$1:$M$11,2,TRUE)</f>
        <v>Platinum</v>
      </c>
    </row>
    <row r="367" spans="1:54">
      <c r="A367">
        <v>10057</v>
      </c>
      <c r="B367">
        <v>1951</v>
      </c>
      <c r="C367">
        <f>2024-B367</f>
        <v>73</v>
      </c>
      <c r="D367" t="str">
        <f>VLOOKUP(B367,Reference!$A$1:$B$125, 2)</f>
        <v>Boomers</v>
      </c>
      <c r="E367" t="s">
        <v>54</v>
      </c>
      <c r="F367" t="str">
        <f>IF(E367="High School", "No College", "College")</f>
        <v>College</v>
      </c>
      <c r="G367" t="s">
        <v>60</v>
      </c>
      <c r="H367">
        <v>72282</v>
      </c>
      <c r="I367">
        <v>72282</v>
      </c>
      <c r="J367" s="4" t="s">
        <v>61</v>
      </c>
      <c r="K367">
        <v>0</v>
      </c>
      <c r="L367">
        <v>0</v>
      </c>
      <c r="M367" t="str">
        <f>IF(OR(K367&gt;0, L367&gt;0), "Parent", "Not Parent")</f>
        <v>Not Parent</v>
      </c>
      <c r="N367" t="s">
        <v>300</v>
      </c>
      <c r="O367" s="8">
        <v>41916</v>
      </c>
      <c r="P367" s="9">
        <f>O367-N367</f>
        <v>442</v>
      </c>
      <c r="Q367">
        <v>70</v>
      </c>
      <c r="R367" s="9">
        <f>P367-Q367</f>
        <v>372</v>
      </c>
      <c r="S367" s="8">
        <f>O367-R367</f>
        <v>41544</v>
      </c>
      <c r="T367">
        <v>503</v>
      </c>
      <c r="U367">
        <v>27</v>
      </c>
      <c r="V367">
        <v>419</v>
      </c>
      <c r="W367">
        <v>90</v>
      </c>
      <c r="X367">
        <v>139</v>
      </c>
      <c r="Y367">
        <v>153</v>
      </c>
      <c r="Z367">
        <v>1331</v>
      </c>
      <c r="AA367">
        <f>Z367/P367</f>
        <v>3.0113122171945701</v>
      </c>
      <c r="AB367" s="14" t="s">
        <v>232</v>
      </c>
      <c r="AC367" s="13" t="s">
        <v>63</v>
      </c>
      <c r="AD367">
        <v>1</v>
      </c>
      <c r="AE367" t="str">
        <f>IF(AD367&gt;3, "Prefers Discount", "Discount Indifferent")</f>
        <v>Discount Indifferent</v>
      </c>
      <c r="AF367">
        <v>9</v>
      </c>
      <c r="AG367">
        <v>5</v>
      </c>
      <c r="AH367">
        <v>7</v>
      </c>
      <c r="AI367" t="str">
        <f>INDEX($AF$1:$AH$1,MATCH(MAX(AF367:AH367),AF367:AH367,0))</f>
        <v>Store_Orders</v>
      </c>
      <c r="AJ367">
        <v>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f>SUM(AK367:AO367)</f>
        <v>0</v>
      </c>
      <c r="AQ367" t="s">
        <v>67</v>
      </c>
      <c r="AR367">
        <v>1</v>
      </c>
      <c r="AS367" t="str">
        <f>IF(OR(AK367&gt;0, AL367&gt;0, AM367&gt;0, AN367&gt;0, AO367&gt;0), "Converted", "Not Converted")</f>
        <v>Not Converted</v>
      </c>
      <c r="AT367">
        <v>0</v>
      </c>
      <c r="AU367">
        <v>3</v>
      </c>
      <c r="AV367">
        <v>11</v>
      </c>
      <c r="AW367">
        <f>IF(Z367&gt;607, 4, 0)</f>
        <v>4</v>
      </c>
      <c r="AX367">
        <f>IF(AA367&gt;1.6588, 3, 0)</f>
        <v>3</v>
      </c>
      <c r="AY367">
        <f>IF(P367&gt;401, 2, 0)</f>
        <v>2</v>
      </c>
      <c r="AZ367">
        <f>IF(I367&gt;52915.77, 1, 0)</f>
        <v>1</v>
      </c>
      <c r="BA367">
        <f>SUM(AW367:AZ367)</f>
        <v>10</v>
      </c>
      <c r="BB367" t="str">
        <f>VLOOKUP(BA367,'Standard Deviations'!$L$1:$M$11,2,TRUE)</f>
        <v>Diamond</v>
      </c>
    </row>
    <row r="368" spans="1:54">
      <c r="A368">
        <v>2730</v>
      </c>
      <c r="B368">
        <v>1955</v>
      </c>
      <c r="C368">
        <f>2024-B368</f>
        <v>69</v>
      </c>
      <c r="D368" t="str">
        <f>VLOOKUP(B368,Reference!$A$1:$B$125, 2)</f>
        <v>Boomers</v>
      </c>
      <c r="E368" t="s">
        <v>54</v>
      </c>
      <c r="F368" t="str">
        <f>IF(E368="High School", "No College", "College")</f>
        <v>College</v>
      </c>
      <c r="G368" t="s">
        <v>60</v>
      </c>
      <c r="H368">
        <v>80317</v>
      </c>
      <c r="I368">
        <v>80317</v>
      </c>
      <c r="J368" s="4" t="s">
        <v>56</v>
      </c>
      <c r="K368">
        <v>0</v>
      </c>
      <c r="L368">
        <v>0</v>
      </c>
      <c r="M368" t="str">
        <f>IF(OR(K368&gt;0, L368&gt;0), "Parent", "Not Parent")</f>
        <v>Not Parent</v>
      </c>
      <c r="N368" t="s">
        <v>301</v>
      </c>
      <c r="O368" s="8">
        <v>41916</v>
      </c>
      <c r="P368" s="9">
        <f>O368-N368</f>
        <v>410</v>
      </c>
      <c r="Q368">
        <v>64</v>
      </c>
      <c r="R368" s="9">
        <f>P368-Q368</f>
        <v>346</v>
      </c>
      <c r="S368" s="8">
        <f>O368-R368</f>
        <v>41570</v>
      </c>
      <c r="T368">
        <v>536</v>
      </c>
      <c r="U368">
        <v>11</v>
      </c>
      <c r="V368">
        <v>387</v>
      </c>
      <c r="W368">
        <v>149</v>
      </c>
      <c r="X368">
        <v>91</v>
      </c>
      <c r="Y368">
        <v>57</v>
      </c>
      <c r="Z368">
        <v>1231</v>
      </c>
      <c r="AA368">
        <f>Z368/P368</f>
        <v>3.0024390243902439</v>
      </c>
      <c r="AB368" s="14" t="s">
        <v>232</v>
      </c>
      <c r="AC368" s="13" t="s">
        <v>63</v>
      </c>
      <c r="AD368">
        <v>1</v>
      </c>
      <c r="AE368" t="str">
        <f>IF(AD368&gt;3, "Prefers Discount", "Discount Indifferent")</f>
        <v>Discount Indifferent</v>
      </c>
      <c r="AF368">
        <v>10</v>
      </c>
      <c r="AG368">
        <v>3</v>
      </c>
      <c r="AH368">
        <v>4</v>
      </c>
      <c r="AI368" t="str">
        <f>INDEX($AF$1:$AH$1,MATCH(MAX(AF368:AH368),AF368:AH368,0))</f>
        <v>Store_Orders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f>SUM(AK368:AO368)</f>
        <v>0</v>
      </c>
      <c r="AQ368" t="s">
        <v>67</v>
      </c>
      <c r="AR368">
        <v>0</v>
      </c>
      <c r="AS368" t="str">
        <f>IF(OR(AK368&gt;0, AL368&gt;0, AM368&gt;0, AN368&gt;0, AO368&gt;0), "Converted", "Not Converted")</f>
        <v>Not Converted</v>
      </c>
      <c r="AT368">
        <v>0</v>
      </c>
      <c r="AU368">
        <v>3</v>
      </c>
      <c r="AV368">
        <v>11</v>
      </c>
      <c r="AW368">
        <f>IF(Z368&gt;607, 4, 0)</f>
        <v>4</v>
      </c>
      <c r="AX368">
        <f>IF(AA368&gt;1.6588, 3, 0)</f>
        <v>3</v>
      </c>
      <c r="AY368">
        <f>IF(P368&gt;401, 2, 0)</f>
        <v>2</v>
      </c>
      <c r="AZ368">
        <f>IF(I368&gt;52915.77, 1, 0)</f>
        <v>1</v>
      </c>
      <c r="BA368">
        <f>SUM(AW368:AZ368)</f>
        <v>10</v>
      </c>
      <c r="BB368" t="str">
        <f>VLOOKUP(BA368,'Standard Deviations'!$L$1:$M$11,2,TRUE)</f>
        <v>Diamond</v>
      </c>
    </row>
    <row r="369" spans="1:54">
      <c r="A369">
        <v>3336</v>
      </c>
      <c r="B369">
        <v>1948</v>
      </c>
      <c r="C369">
        <f>2024-B369</f>
        <v>76</v>
      </c>
      <c r="D369" t="str">
        <f>VLOOKUP(B369,Reference!$A$1:$B$125, 2)</f>
        <v>Boomers</v>
      </c>
      <c r="E369" t="s">
        <v>68</v>
      </c>
      <c r="F369" t="str">
        <f>IF(E369="High School", "No College", "College")</f>
        <v>College</v>
      </c>
      <c r="G369" t="s">
        <v>65</v>
      </c>
      <c r="H369">
        <v>66375</v>
      </c>
      <c r="I369">
        <v>66375</v>
      </c>
      <c r="J369" s="4" t="s">
        <v>61</v>
      </c>
      <c r="K369">
        <v>0</v>
      </c>
      <c r="L369">
        <v>1</v>
      </c>
      <c r="M369" t="str">
        <f>IF(OR(K369&gt;0, L369&gt;0), "Parent", "Not Parent")</f>
        <v>Parent</v>
      </c>
      <c r="N369" t="s">
        <v>191</v>
      </c>
      <c r="O369" s="8">
        <v>41916</v>
      </c>
      <c r="P369" s="9">
        <f>O369-N369</f>
        <v>317</v>
      </c>
      <c r="Q369">
        <v>96</v>
      </c>
      <c r="R369" s="9">
        <f>P369-Q369</f>
        <v>221</v>
      </c>
      <c r="S369" s="8">
        <f>O369-R369</f>
        <v>41695</v>
      </c>
      <c r="T369">
        <v>712</v>
      </c>
      <c r="U369">
        <v>0</v>
      </c>
      <c r="V369">
        <v>45</v>
      </c>
      <c r="W369">
        <v>0</v>
      </c>
      <c r="X369">
        <v>0</v>
      </c>
      <c r="Y369">
        <v>191</v>
      </c>
      <c r="Z369">
        <v>948</v>
      </c>
      <c r="AA369">
        <f>Z369/P369</f>
        <v>2.9905362776025237</v>
      </c>
      <c r="AB369" s="14" t="s">
        <v>232</v>
      </c>
      <c r="AC369" s="13" t="s">
        <v>63</v>
      </c>
      <c r="AD369">
        <v>3</v>
      </c>
      <c r="AE369" t="str">
        <f>IF(AD369&gt;3, "Prefers Discount", "Discount Indifferent")</f>
        <v>Discount Indifferent</v>
      </c>
      <c r="AF369">
        <v>5</v>
      </c>
      <c r="AG369">
        <v>2</v>
      </c>
      <c r="AH369">
        <v>4</v>
      </c>
      <c r="AI369" t="str">
        <f>INDEX($AF$1:$AH$1,MATCH(MAX(AF369:AH369),AF369:AH369,0))</f>
        <v>Store_Orders</v>
      </c>
      <c r="AJ369">
        <v>7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f>SUM(AK369:AO369)</f>
        <v>1</v>
      </c>
      <c r="AQ369" t="str">
        <f>INDEX($AK$1:$AO$1,MATCH(MAX(AK369:AO369),AK369:AO369,0))</f>
        <v>Converted_on_Camp3</v>
      </c>
      <c r="AR369">
        <v>1</v>
      </c>
      <c r="AS369" t="str">
        <f>IF(OR(AK369&gt;0, AL369&gt;0, AM369&gt;0, AN369&gt;0, AO369&gt;0), "Converted", "Not Converted")</f>
        <v>Converted</v>
      </c>
      <c r="AT369">
        <v>0</v>
      </c>
      <c r="AU369">
        <v>3</v>
      </c>
      <c r="AV369">
        <v>11</v>
      </c>
      <c r="AW369">
        <f>IF(Z369&gt;607, 4, 0)</f>
        <v>4</v>
      </c>
      <c r="AX369">
        <f>IF(AA369&gt;1.6588, 3, 0)</f>
        <v>3</v>
      </c>
      <c r="AY369">
        <f>IF(P369&gt;401, 2, 0)</f>
        <v>0</v>
      </c>
      <c r="AZ369">
        <f>IF(I369&gt;52915.77, 1, 0)</f>
        <v>1</v>
      </c>
      <c r="BA369">
        <f>SUM(AW369:AZ369)</f>
        <v>8</v>
      </c>
      <c r="BB369" t="str">
        <f>VLOOKUP(BA369,'Standard Deviations'!$L$1:$M$11,2,TRUE)</f>
        <v>Platinum</v>
      </c>
    </row>
    <row r="370" spans="1:54">
      <c r="A370">
        <v>10196</v>
      </c>
      <c r="B370">
        <v>1978</v>
      </c>
      <c r="C370">
        <f>2024-B370</f>
        <v>46</v>
      </c>
      <c r="D370" t="str">
        <f>VLOOKUP(B370,Reference!$A$1:$B$125, 2)</f>
        <v>Gen X</v>
      </c>
      <c r="E370" t="s">
        <v>54</v>
      </c>
      <c r="F370" t="str">
        <f>IF(E370="High School", "No College", "College")</f>
        <v>College</v>
      </c>
      <c r="G370" t="s">
        <v>55</v>
      </c>
      <c r="H370">
        <v>71427</v>
      </c>
      <c r="I370">
        <v>71427</v>
      </c>
      <c r="J370" s="4" t="s">
        <v>61</v>
      </c>
      <c r="K370">
        <v>2</v>
      </c>
      <c r="L370">
        <v>0</v>
      </c>
      <c r="M370" t="str">
        <f>IF(OR(K370&gt;0, L370&gt;0), "Parent", "Not Parent")</f>
        <v>Parent</v>
      </c>
      <c r="N370" t="s">
        <v>126</v>
      </c>
      <c r="O370" s="8">
        <v>41916</v>
      </c>
      <c r="P370" s="9">
        <f>O370-N370</f>
        <v>206</v>
      </c>
      <c r="Q370">
        <v>26</v>
      </c>
      <c r="R370" s="9">
        <f>P370-Q370</f>
        <v>180</v>
      </c>
      <c r="S370" s="8">
        <f>O370-R370</f>
        <v>41736</v>
      </c>
      <c r="T370">
        <v>212</v>
      </c>
      <c r="U370">
        <v>123</v>
      </c>
      <c r="V370">
        <v>177</v>
      </c>
      <c r="W370">
        <v>15</v>
      </c>
      <c r="X370">
        <v>64</v>
      </c>
      <c r="Y370">
        <v>23</v>
      </c>
      <c r="Z370">
        <v>614</v>
      </c>
      <c r="AA370">
        <f>Z370/P370</f>
        <v>2.9805825242718447</v>
      </c>
      <c r="AB370" s="11" t="s">
        <v>232</v>
      </c>
      <c r="AC370" t="s">
        <v>59</v>
      </c>
      <c r="AD370">
        <v>2</v>
      </c>
      <c r="AE370" t="str">
        <f>IF(AD370&gt;3, "Prefers Discount", "Discount Indifferent")</f>
        <v>Discount Indifferent</v>
      </c>
      <c r="AF370">
        <v>8</v>
      </c>
      <c r="AG370">
        <v>8</v>
      </c>
      <c r="AH370">
        <v>2</v>
      </c>
      <c r="AI370" t="str">
        <f>INDEX($AF$1:$AH$1,MATCH(MAX(AF370:AH370),AF370:AH370,0))</f>
        <v>Store_Orders</v>
      </c>
      <c r="AJ370">
        <v>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f>SUM(AK370:AO370)</f>
        <v>0</v>
      </c>
      <c r="AQ370" t="s">
        <v>67</v>
      </c>
      <c r="AR370">
        <v>0</v>
      </c>
      <c r="AS370" t="str">
        <f>IF(OR(AK370&gt;0, AL370&gt;0, AM370&gt;0, AN370&gt;0, AO370&gt;0), "Converted", "Not Converted")</f>
        <v>Not Converted</v>
      </c>
      <c r="AT370">
        <v>0</v>
      </c>
      <c r="AU370">
        <v>3</v>
      </c>
      <c r="AV370">
        <v>11</v>
      </c>
      <c r="AW370">
        <f>IF(Z370&gt;607, 4, 0)</f>
        <v>4</v>
      </c>
      <c r="AX370">
        <f>IF(AA370&gt;1.6588, 3, 0)</f>
        <v>3</v>
      </c>
      <c r="AY370">
        <f>IF(P370&gt;401, 2, 0)</f>
        <v>0</v>
      </c>
      <c r="AZ370">
        <f>IF(I370&gt;52915.77, 1, 0)</f>
        <v>1</v>
      </c>
      <c r="BA370">
        <f>SUM(AW370:AZ370)</f>
        <v>8</v>
      </c>
      <c r="BB370" t="str">
        <f>VLOOKUP(BA370,'Standard Deviations'!$L$1:$M$11,2,TRUE)</f>
        <v>Platinum</v>
      </c>
    </row>
    <row r="371" spans="1:54">
      <c r="A371">
        <v>8923</v>
      </c>
      <c r="B371">
        <v>1973</v>
      </c>
      <c r="C371">
        <f>2024-B371</f>
        <v>51</v>
      </c>
      <c r="D371" t="str">
        <f>VLOOKUP(B371,Reference!$A$1:$B$125, 2)</f>
        <v>Gen X</v>
      </c>
      <c r="E371" t="s">
        <v>54</v>
      </c>
      <c r="F371" t="str">
        <f>IF(E371="High School", "No College", "College")</f>
        <v>College</v>
      </c>
      <c r="G371" t="s">
        <v>60</v>
      </c>
      <c r="H371">
        <v>83917</v>
      </c>
      <c r="I371">
        <v>83917</v>
      </c>
      <c r="J371" s="4" t="s">
        <v>56</v>
      </c>
      <c r="K371">
        <v>0</v>
      </c>
      <c r="L371">
        <v>0</v>
      </c>
      <c r="M371" t="str">
        <f>IF(OR(K371&gt;0, L371&gt;0), "Parent", "Not Parent")</f>
        <v>Not Parent</v>
      </c>
      <c r="N371" t="s">
        <v>302</v>
      </c>
      <c r="O371" s="8">
        <v>41916</v>
      </c>
      <c r="P371" s="9">
        <f>O371-N371</f>
        <v>534</v>
      </c>
      <c r="Q371">
        <v>12</v>
      </c>
      <c r="R371" s="9">
        <f>P371-Q371</f>
        <v>522</v>
      </c>
      <c r="S371" s="8">
        <f>O371-R371</f>
        <v>41394</v>
      </c>
      <c r="T371">
        <v>514</v>
      </c>
      <c r="U371">
        <v>22</v>
      </c>
      <c r="V371">
        <v>732</v>
      </c>
      <c r="W371">
        <v>42</v>
      </c>
      <c r="X371">
        <v>198</v>
      </c>
      <c r="Y371">
        <v>79</v>
      </c>
      <c r="Z371">
        <v>1587</v>
      </c>
      <c r="AA371">
        <f>Z371/P371</f>
        <v>2.9719101123595504</v>
      </c>
      <c r="AB371" s="11" t="s">
        <v>232</v>
      </c>
      <c r="AC371" t="s">
        <v>59</v>
      </c>
      <c r="AD371">
        <v>1</v>
      </c>
      <c r="AE371" t="str">
        <f>IF(AD371&gt;3, "Prefers Discount", "Discount Indifferent")</f>
        <v>Discount Indifferent</v>
      </c>
      <c r="AF371">
        <v>7</v>
      </c>
      <c r="AG371">
        <v>6</v>
      </c>
      <c r="AH371">
        <v>7</v>
      </c>
      <c r="AI371" t="str">
        <f>INDEX($AF$1:$AH$1,MATCH(MAX(AF371:AH371),AF371:AH371,0))</f>
        <v>Store_Orders</v>
      </c>
      <c r="AJ371">
        <v>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f>SUM(AK371:AO371)</f>
        <v>0</v>
      </c>
      <c r="AQ371" t="s">
        <v>67</v>
      </c>
      <c r="AR371">
        <v>1</v>
      </c>
      <c r="AS371" t="str">
        <f>IF(OR(AK371&gt;0, AL371&gt;0, AM371&gt;0, AN371&gt;0, AO371&gt;0), "Converted", "Not Converted")</f>
        <v>Not Converted</v>
      </c>
      <c r="AT371">
        <v>0</v>
      </c>
      <c r="AU371">
        <v>3</v>
      </c>
      <c r="AV371">
        <v>11</v>
      </c>
      <c r="AW371">
        <f>IF(Z371&gt;607, 4, 0)</f>
        <v>4</v>
      </c>
      <c r="AX371">
        <f>IF(AA371&gt;1.6588, 3, 0)</f>
        <v>3</v>
      </c>
      <c r="AY371">
        <f>IF(P371&gt;401, 2, 0)</f>
        <v>2</v>
      </c>
      <c r="AZ371">
        <f>IF(I371&gt;52915.77, 1, 0)</f>
        <v>1</v>
      </c>
      <c r="BA371">
        <f>SUM(AW371:AZ371)</f>
        <v>10</v>
      </c>
      <c r="BB371" t="str">
        <f>VLOOKUP(BA371,'Standard Deviations'!$L$1:$M$11,2,TRUE)</f>
        <v>Diamond</v>
      </c>
    </row>
    <row r="372" spans="1:54">
      <c r="A372">
        <v>10619</v>
      </c>
      <c r="B372">
        <v>1994</v>
      </c>
      <c r="C372">
        <f>2024-B372</f>
        <v>30</v>
      </c>
      <c r="D372" t="str">
        <f>VLOOKUP(B372,Reference!$A$1:$B$125, 2)</f>
        <v>Millennials</v>
      </c>
      <c r="E372" t="s">
        <v>54</v>
      </c>
      <c r="F372" t="str">
        <f>IF(E372="High School", "No College", "College")</f>
        <v>College</v>
      </c>
      <c r="G372" t="s">
        <v>60</v>
      </c>
      <c r="H372">
        <v>95529</v>
      </c>
      <c r="I372">
        <v>95529</v>
      </c>
      <c r="J372" s="4" t="s">
        <v>56</v>
      </c>
      <c r="K372">
        <v>0</v>
      </c>
      <c r="L372">
        <v>0</v>
      </c>
      <c r="M372" t="str">
        <f>IF(OR(K372&gt;0, L372&gt;0), "Parent", "Not Parent")</f>
        <v>Not Parent</v>
      </c>
      <c r="N372" t="s">
        <v>303</v>
      </c>
      <c r="O372" s="8">
        <v>41916</v>
      </c>
      <c r="P372" s="9">
        <f>O372-N372</f>
        <v>670</v>
      </c>
      <c r="Q372">
        <v>29</v>
      </c>
      <c r="R372" s="9">
        <f>P372-Q372</f>
        <v>641</v>
      </c>
      <c r="S372" s="8">
        <f>O372-R372</f>
        <v>41275</v>
      </c>
      <c r="T372">
        <v>770</v>
      </c>
      <c r="U372">
        <v>29</v>
      </c>
      <c r="V372">
        <v>890</v>
      </c>
      <c r="W372">
        <v>250</v>
      </c>
      <c r="X372">
        <v>27</v>
      </c>
      <c r="Y372">
        <v>24</v>
      </c>
      <c r="Z372">
        <v>1990</v>
      </c>
      <c r="AA372">
        <f>Z372/P372</f>
        <v>2.9701492537313432</v>
      </c>
      <c r="AB372" s="11" t="s">
        <v>232</v>
      </c>
      <c r="AC372" t="s">
        <v>59</v>
      </c>
      <c r="AD372">
        <v>1</v>
      </c>
      <c r="AE372" t="str">
        <f>IF(AD372&gt;3, "Prefers Discount", "Discount Indifferent")</f>
        <v>Discount Indifferent</v>
      </c>
      <c r="AF372">
        <v>7</v>
      </c>
      <c r="AG372">
        <v>7</v>
      </c>
      <c r="AH372">
        <v>3</v>
      </c>
      <c r="AI372" t="str">
        <f>INDEX($AF$1:$AH$1,MATCH(MAX(AF372:AH372),AF372:AH372,0))</f>
        <v>Store_Orders</v>
      </c>
      <c r="AJ372">
        <v>3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f>SUM(AK372:AO372)</f>
        <v>1</v>
      </c>
      <c r="AQ372" t="str">
        <f>INDEX($AK$1:$AO$1,MATCH(MAX(AK372:AO372),AK372:AO372,0))</f>
        <v>Converted_on_Camp5</v>
      </c>
      <c r="AR372">
        <v>1</v>
      </c>
      <c r="AS372" t="str">
        <f>IF(OR(AK372&gt;0, AL372&gt;0, AM372&gt;0, AN372&gt;0, AO372&gt;0), "Converted", "Not Converted")</f>
        <v>Converted</v>
      </c>
      <c r="AT372">
        <v>0</v>
      </c>
      <c r="AU372">
        <v>3</v>
      </c>
      <c r="AV372">
        <v>11</v>
      </c>
      <c r="AW372">
        <f>IF(Z372&gt;607, 4, 0)</f>
        <v>4</v>
      </c>
      <c r="AX372">
        <f>IF(AA372&gt;1.6588, 3, 0)</f>
        <v>3</v>
      </c>
      <c r="AY372">
        <f>IF(P372&gt;401, 2, 0)</f>
        <v>2</v>
      </c>
      <c r="AZ372">
        <f>IF(I372&gt;52915.77, 1, 0)</f>
        <v>1</v>
      </c>
      <c r="BA372">
        <f>SUM(AW372:AZ372)</f>
        <v>10</v>
      </c>
      <c r="BB372" t="str">
        <f>VLOOKUP(BA372,'Standard Deviations'!$L$1:$M$11,2,TRUE)</f>
        <v>Diamond</v>
      </c>
    </row>
    <row r="373" spans="1:54">
      <c r="A373">
        <v>1328</v>
      </c>
      <c r="B373">
        <v>1982</v>
      </c>
      <c r="C373">
        <f>2024-B373</f>
        <v>42</v>
      </c>
      <c r="D373" t="str">
        <f>VLOOKUP(B373,Reference!$A$1:$B$125, 2)</f>
        <v>Millennials</v>
      </c>
      <c r="E373" t="s">
        <v>74</v>
      </c>
      <c r="F373" t="str">
        <f>IF(E373="High School", "No College", "College")</f>
        <v>College</v>
      </c>
      <c r="G373" t="s">
        <v>55</v>
      </c>
      <c r="H373">
        <v>57937</v>
      </c>
      <c r="I373">
        <v>57937</v>
      </c>
      <c r="J373" s="4" t="s">
        <v>61</v>
      </c>
      <c r="K373">
        <v>0</v>
      </c>
      <c r="L373">
        <v>1</v>
      </c>
      <c r="M373" t="str">
        <f>IF(OR(K373&gt;0, L373&gt;0), "Parent", "Not Parent")</f>
        <v>Parent</v>
      </c>
      <c r="N373" t="s">
        <v>304</v>
      </c>
      <c r="O373" s="8">
        <v>41916</v>
      </c>
      <c r="P373" s="9">
        <f>O373-N373</f>
        <v>230</v>
      </c>
      <c r="Q373">
        <v>56</v>
      </c>
      <c r="R373" s="9">
        <f>P373-Q373</f>
        <v>174</v>
      </c>
      <c r="S373" s="8">
        <f>O373-R373</f>
        <v>41742</v>
      </c>
      <c r="T373">
        <v>261</v>
      </c>
      <c r="U373">
        <v>42</v>
      </c>
      <c r="V373">
        <v>144</v>
      </c>
      <c r="W373">
        <v>55</v>
      </c>
      <c r="X373">
        <v>48</v>
      </c>
      <c r="Y373">
        <v>133</v>
      </c>
      <c r="Z373">
        <v>683</v>
      </c>
      <c r="AA373">
        <f>Z373/P373</f>
        <v>2.9695652173913043</v>
      </c>
      <c r="AB373" s="14" t="s">
        <v>232</v>
      </c>
      <c r="AC373" s="13" t="s">
        <v>63</v>
      </c>
      <c r="AD373">
        <v>3</v>
      </c>
      <c r="AE373" t="str">
        <f>IF(AD373&gt;3, "Prefers Discount", "Discount Indifferent")</f>
        <v>Discount Indifferent</v>
      </c>
      <c r="AF373">
        <v>9</v>
      </c>
      <c r="AG373">
        <v>4</v>
      </c>
      <c r="AH373">
        <v>4</v>
      </c>
      <c r="AI373" t="str">
        <f>INDEX($AF$1:$AH$1,MATCH(MAX(AF373:AH373),AF373:AH373,0))</f>
        <v>Store_Orders</v>
      </c>
      <c r="AJ373">
        <v>3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f>SUM(AK373:AO373)</f>
        <v>0</v>
      </c>
      <c r="AQ373" t="s">
        <v>67</v>
      </c>
      <c r="AR373">
        <v>0</v>
      </c>
      <c r="AS373" t="str">
        <f>IF(OR(AK373&gt;0, AL373&gt;0, AM373&gt;0, AN373&gt;0, AO373&gt;0), "Converted", "Not Converted")</f>
        <v>Not Converted</v>
      </c>
      <c r="AT373">
        <v>0</v>
      </c>
      <c r="AU373">
        <v>3</v>
      </c>
      <c r="AV373">
        <v>11</v>
      </c>
      <c r="AW373">
        <f>IF(Z373&gt;607, 4, 0)</f>
        <v>4</v>
      </c>
      <c r="AX373">
        <f>IF(AA373&gt;1.6588, 3, 0)</f>
        <v>3</v>
      </c>
      <c r="AY373">
        <f>IF(P373&gt;401, 2, 0)</f>
        <v>0</v>
      </c>
      <c r="AZ373">
        <f>IF(I373&gt;52915.77, 1, 0)</f>
        <v>1</v>
      </c>
      <c r="BA373">
        <f>SUM(AW373:AZ373)</f>
        <v>8</v>
      </c>
      <c r="BB373" t="str">
        <f>VLOOKUP(BA373,'Standard Deviations'!$L$1:$M$11,2,TRUE)</f>
        <v>Platinum</v>
      </c>
    </row>
    <row r="374" spans="1:54">
      <c r="A374">
        <v>10678</v>
      </c>
      <c r="B374">
        <v>1959</v>
      </c>
      <c r="C374">
        <f>2024-B374</f>
        <v>65</v>
      </c>
      <c r="D374" t="str">
        <f>VLOOKUP(B374,Reference!$A$1:$B$125, 2)</f>
        <v>Boomers</v>
      </c>
      <c r="E374" t="s">
        <v>54</v>
      </c>
      <c r="F374" t="str">
        <f>IF(E374="High School", "No College", "College")</f>
        <v>College</v>
      </c>
      <c r="G374" t="s">
        <v>65</v>
      </c>
      <c r="H374">
        <v>71232</v>
      </c>
      <c r="I374">
        <v>71232</v>
      </c>
      <c r="J374" s="4" t="s">
        <v>61</v>
      </c>
      <c r="K374">
        <v>0</v>
      </c>
      <c r="L374">
        <v>1</v>
      </c>
      <c r="M374" t="str">
        <f>IF(OR(K374&gt;0, L374&gt;0), "Parent", "Not Parent")</f>
        <v>Parent</v>
      </c>
      <c r="N374" t="s">
        <v>164</v>
      </c>
      <c r="O374" s="8">
        <v>41916</v>
      </c>
      <c r="P374" s="9">
        <f>O374-N374</f>
        <v>310</v>
      </c>
      <c r="Q374">
        <v>91</v>
      </c>
      <c r="R374" s="9">
        <f>P374-Q374</f>
        <v>219</v>
      </c>
      <c r="S374" s="8">
        <f>O374-R374</f>
        <v>41697</v>
      </c>
      <c r="T374">
        <v>653</v>
      </c>
      <c r="U374">
        <v>17</v>
      </c>
      <c r="V374">
        <v>170</v>
      </c>
      <c r="W374">
        <v>34</v>
      </c>
      <c r="X374">
        <v>26</v>
      </c>
      <c r="Y374">
        <v>17</v>
      </c>
      <c r="Z374">
        <v>917</v>
      </c>
      <c r="AA374">
        <f>Z374/P374</f>
        <v>2.9580645161290322</v>
      </c>
      <c r="AB374" s="14" t="s">
        <v>232</v>
      </c>
      <c r="AC374" s="13" t="s">
        <v>63</v>
      </c>
      <c r="AD374">
        <v>2</v>
      </c>
      <c r="AE374" t="str">
        <f>IF(AD374&gt;3, "Prefers Discount", "Discount Indifferent")</f>
        <v>Discount Indifferent</v>
      </c>
      <c r="AF374">
        <v>10</v>
      </c>
      <c r="AG374">
        <v>11</v>
      </c>
      <c r="AH374">
        <v>2</v>
      </c>
      <c r="AI374" t="str">
        <f>INDEX($AF$1:$AH$1,MATCH(MAX(AF374:AH374),AF374:AH374,0))</f>
        <v>Web_Orders</v>
      </c>
      <c r="AJ374">
        <v>7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f>SUM(AK374:AO374)</f>
        <v>0</v>
      </c>
      <c r="AQ374" t="s">
        <v>67</v>
      </c>
      <c r="AR374">
        <v>0</v>
      </c>
      <c r="AS374" t="str">
        <f>IF(OR(AK374&gt;0, AL374&gt;0, AM374&gt;0, AN374&gt;0, AO374&gt;0), "Converted", "Not Converted")</f>
        <v>Not Converted</v>
      </c>
      <c r="AT374">
        <v>0</v>
      </c>
      <c r="AU374">
        <v>3</v>
      </c>
      <c r="AV374">
        <v>11</v>
      </c>
      <c r="AW374">
        <f>IF(Z374&gt;607, 4, 0)</f>
        <v>4</v>
      </c>
      <c r="AX374">
        <f>IF(AA374&gt;1.6588, 3, 0)</f>
        <v>3</v>
      </c>
      <c r="AY374">
        <f>IF(P374&gt;401, 2, 0)</f>
        <v>0</v>
      </c>
      <c r="AZ374">
        <f>IF(I374&gt;52915.77, 1, 0)</f>
        <v>1</v>
      </c>
      <c r="BA374">
        <f>SUM(AW374:AZ374)</f>
        <v>8</v>
      </c>
      <c r="BB374" t="str">
        <f>VLOOKUP(BA374,'Standard Deviations'!$L$1:$M$11,2,TRUE)</f>
        <v>Platinum</v>
      </c>
    </row>
    <row r="375" spans="1:54">
      <c r="A375">
        <v>1361</v>
      </c>
      <c r="B375">
        <v>1974</v>
      </c>
      <c r="C375">
        <f>2024-B375</f>
        <v>50</v>
      </c>
      <c r="D375" t="str">
        <f>VLOOKUP(B375,Reference!$A$1:$B$125, 2)</f>
        <v>Gen X</v>
      </c>
      <c r="E375" t="s">
        <v>64</v>
      </c>
      <c r="F375" t="str">
        <f>IF(E375="High School", "No College", "College")</f>
        <v>College</v>
      </c>
      <c r="G375" t="s">
        <v>55</v>
      </c>
      <c r="H375">
        <v>82584</v>
      </c>
      <c r="I375">
        <v>82584</v>
      </c>
      <c r="J375" s="4" t="s">
        <v>56</v>
      </c>
      <c r="K375">
        <v>0</v>
      </c>
      <c r="L375">
        <v>0</v>
      </c>
      <c r="M375" t="str">
        <f>IF(OR(K375&gt;0, L375&gt;0), "Parent", "Not Parent")</f>
        <v>Not Parent</v>
      </c>
      <c r="N375" t="s">
        <v>305</v>
      </c>
      <c r="O375" s="8">
        <v>41916</v>
      </c>
      <c r="P375" s="9">
        <f>O375-N375</f>
        <v>487</v>
      </c>
      <c r="Q375">
        <v>26</v>
      </c>
      <c r="R375" s="9">
        <f>P375-Q375</f>
        <v>461</v>
      </c>
      <c r="S375" s="8">
        <f>O375-R375</f>
        <v>41455</v>
      </c>
      <c r="T375">
        <v>1076</v>
      </c>
      <c r="U375">
        <v>68</v>
      </c>
      <c r="V375">
        <v>103</v>
      </c>
      <c r="W375">
        <v>29</v>
      </c>
      <c r="X375">
        <v>91</v>
      </c>
      <c r="Y375">
        <v>68</v>
      </c>
      <c r="Z375">
        <v>1435</v>
      </c>
      <c r="AA375">
        <f>Z375/P375</f>
        <v>2.9466119096509242</v>
      </c>
      <c r="AB375" s="11" t="s">
        <v>232</v>
      </c>
      <c r="AC375" t="s">
        <v>59</v>
      </c>
      <c r="AD375">
        <v>1</v>
      </c>
      <c r="AE375" t="str">
        <f>IF(AD375&gt;3, "Prefers Discount", "Discount Indifferent")</f>
        <v>Discount Indifferent</v>
      </c>
      <c r="AF375">
        <v>8</v>
      </c>
      <c r="AG375">
        <v>3</v>
      </c>
      <c r="AH375">
        <v>4</v>
      </c>
      <c r="AI375" t="str">
        <f>INDEX($AF$1:$AH$1,MATCH(MAX(AF375:AH375),AF375:AH375,0))</f>
        <v>Store_Orders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f>SUM(AK375:AO375)</f>
        <v>2</v>
      </c>
      <c r="AQ375" t="str">
        <f>INDEX($AK$1:$AO$1,MATCH(MAX(AK375:AO375),AK375:AO375,0))</f>
        <v>Converted_on_Camp4</v>
      </c>
      <c r="AR375">
        <v>1</v>
      </c>
      <c r="AS375" t="str">
        <f>IF(OR(AK375&gt;0, AL375&gt;0, AM375&gt;0, AN375&gt;0, AO375&gt;0), "Converted", "Not Converted")</f>
        <v>Converted</v>
      </c>
      <c r="AT375">
        <v>0</v>
      </c>
      <c r="AU375">
        <v>3</v>
      </c>
      <c r="AV375">
        <v>11</v>
      </c>
      <c r="AW375">
        <f>IF(Z375&gt;607, 4, 0)</f>
        <v>4</v>
      </c>
      <c r="AX375">
        <f>IF(AA375&gt;1.6588, 3, 0)</f>
        <v>3</v>
      </c>
      <c r="AY375">
        <f>IF(P375&gt;401, 2, 0)</f>
        <v>2</v>
      </c>
      <c r="AZ375">
        <f>IF(I375&gt;52915.77, 1, 0)</f>
        <v>1</v>
      </c>
      <c r="BA375">
        <f>SUM(AW375:AZ375)</f>
        <v>10</v>
      </c>
      <c r="BB375" t="str">
        <f>VLOOKUP(BA375,'Standard Deviations'!$L$1:$M$11,2,TRUE)</f>
        <v>Diamond</v>
      </c>
    </row>
    <row r="376" spans="1:54">
      <c r="A376">
        <v>5989</v>
      </c>
      <c r="B376">
        <v>1959</v>
      </c>
      <c r="C376">
        <f>2024-B376</f>
        <v>65</v>
      </c>
      <c r="D376" t="str">
        <f>VLOOKUP(B376,Reference!$A$1:$B$125, 2)</f>
        <v>Boomers</v>
      </c>
      <c r="E376" t="s">
        <v>74</v>
      </c>
      <c r="F376" t="str">
        <f>IF(E376="High School", "No College", "College")</f>
        <v>College</v>
      </c>
      <c r="G376" t="s">
        <v>71</v>
      </c>
      <c r="H376">
        <v>78353</v>
      </c>
      <c r="I376">
        <v>78353</v>
      </c>
      <c r="J376" s="4" t="s">
        <v>56</v>
      </c>
      <c r="K376">
        <v>0</v>
      </c>
      <c r="L376">
        <v>1</v>
      </c>
      <c r="M376" t="str">
        <f>IF(OR(K376&gt;0, L376&gt;0), "Parent", "Not Parent")</f>
        <v>Parent</v>
      </c>
      <c r="N376" t="s">
        <v>306</v>
      </c>
      <c r="O376" s="8">
        <v>41916</v>
      </c>
      <c r="P376" s="9">
        <f>O376-N376</f>
        <v>536</v>
      </c>
      <c r="Q376">
        <v>51</v>
      </c>
      <c r="R376" s="9">
        <f>P376-Q376</f>
        <v>485</v>
      </c>
      <c r="S376" s="8">
        <f>O376-R376</f>
        <v>41431</v>
      </c>
      <c r="T376">
        <v>752</v>
      </c>
      <c r="U376">
        <v>122</v>
      </c>
      <c r="V376">
        <v>476</v>
      </c>
      <c r="W376">
        <v>39</v>
      </c>
      <c r="X376">
        <v>153</v>
      </c>
      <c r="Y376">
        <v>34</v>
      </c>
      <c r="Z376">
        <v>1576</v>
      </c>
      <c r="AA376">
        <f>Z376/P376</f>
        <v>2.9402985074626864</v>
      </c>
      <c r="AB376" s="14" t="s">
        <v>232</v>
      </c>
      <c r="AC376" s="13" t="s">
        <v>63</v>
      </c>
      <c r="AD376">
        <v>1</v>
      </c>
      <c r="AE376" t="str">
        <f>IF(AD376&gt;3, "Prefers Discount", "Discount Indifferent")</f>
        <v>Discount Indifferent</v>
      </c>
      <c r="AF376">
        <v>11</v>
      </c>
      <c r="AG376">
        <v>10</v>
      </c>
      <c r="AH376">
        <v>2</v>
      </c>
      <c r="AI376" t="str">
        <f>INDEX($AF$1:$AH$1,MATCH(MAX(AF376:AH376),AF376:AH376,0))</f>
        <v>Store_Orders</v>
      </c>
      <c r="AJ376">
        <v>8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f>SUM(AK376:AO376)</f>
        <v>0</v>
      </c>
      <c r="AQ376" t="s">
        <v>67</v>
      </c>
      <c r="AR376">
        <v>0</v>
      </c>
      <c r="AS376" t="str">
        <f>IF(OR(AK376&gt;0, AL376&gt;0, AM376&gt;0, AN376&gt;0, AO376&gt;0), "Converted", "Not Converted")</f>
        <v>Not Converted</v>
      </c>
      <c r="AT376">
        <v>0</v>
      </c>
      <c r="AU376">
        <v>3</v>
      </c>
      <c r="AV376">
        <v>11</v>
      </c>
      <c r="AW376">
        <f>IF(Z376&gt;607, 4, 0)</f>
        <v>4</v>
      </c>
      <c r="AX376">
        <f>IF(AA376&gt;1.6588, 3, 0)</f>
        <v>3</v>
      </c>
      <c r="AY376">
        <f>IF(P376&gt;401, 2, 0)</f>
        <v>2</v>
      </c>
      <c r="AZ376">
        <f>IF(I376&gt;52915.77, 1, 0)</f>
        <v>1</v>
      </c>
      <c r="BA376">
        <f>SUM(AW376:AZ376)</f>
        <v>10</v>
      </c>
      <c r="BB376" t="str">
        <f>VLOOKUP(BA376,'Standard Deviations'!$L$1:$M$11,2,TRUE)</f>
        <v>Diamond</v>
      </c>
    </row>
    <row r="377" spans="1:54">
      <c r="A377">
        <v>7274</v>
      </c>
      <c r="B377">
        <v>1957</v>
      </c>
      <c r="C377">
        <f>2024-B377</f>
        <v>67</v>
      </c>
      <c r="D377" t="str">
        <f>VLOOKUP(B377,Reference!$A$1:$B$125, 2)</f>
        <v>Boomers</v>
      </c>
      <c r="E377" t="s">
        <v>54</v>
      </c>
      <c r="F377" t="str">
        <f>IF(E377="High School", "No College", "College")</f>
        <v>College</v>
      </c>
      <c r="G377" t="s">
        <v>55</v>
      </c>
      <c r="H377">
        <v>78618</v>
      </c>
      <c r="I377">
        <v>78618</v>
      </c>
      <c r="J377" s="4" t="s">
        <v>56</v>
      </c>
      <c r="K377">
        <v>0</v>
      </c>
      <c r="L377">
        <v>0</v>
      </c>
      <c r="M377" t="str">
        <f>IF(OR(K377&gt;0, L377&gt;0), "Parent", "Not Parent")</f>
        <v>Not Parent</v>
      </c>
      <c r="N377" t="s">
        <v>307</v>
      </c>
      <c r="O377" s="8">
        <v>41916</v>
      </c>
      <c r="P377" s="9">
        <f>O377-N377</f>
        <v>736</v>
      </c>
      <c r="Q377">
        <v>87</v>
      </c>
      <c r="R377" s="9">
        <f>P377-Q377</f>
        <v>649</v>
      </c>
      <c r="S377" s="8">
        <f>O377-R377</f>
        <v>41267</v>
      </c>
      <c r="T377">
        <v>736</v>
      </c>
      <c r="U377">
        <v>163</v>
      </c>
      <c r="V377">
        <v>818</v>
      </c>
      <c r="W377">
        <v>212</v>
      </c>
      <c r="X377">
        <v>163</v>
      </c>
      <c r="Y377">
        <v>61</v>
      </c>
      <c r="Z377">
        <v>2153</v>
      </c>
      <c r="AA377">
        <f>Z377/P377</f>
        <v>2.9252717391304346</v>
      </c>
      <c r="AB377" s="14" t="s">
        <v>232</v>
      </c>
      <c r="AC377" s="13" t="s">
        <v>63</v>
      </c>
      <c r="AD377">
        <v>1</v>
      </c>
      <c r="AE377" t="str">
        <f>IF(AD377&gt;3, "Prefers Discount", "Discount Indifferent")</f>
        <v>Discount Indifferent</v>
      </c>
      <c r="AF377">
        <v>10</v>
      </c>
      <c r="AG377">
        <v>4</v>
      </c>
      <c r="AH377">
        <v>7</v>
      </c>
      <c r="AI377" t="str">
        <f>INDEX($AF$1:$AH$1,MATCH(MAX(AF377:AH377),AF377:AH377,0))</f>
        <v>Store_Orders</v>
      </c>
      <c r="AJ377">
        <v>2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f>SUM(AK377:AO377)</f>
        <v>1</v>
      </c>
      <c r="AQ377" t="str">
        <f>INDEX($AK$1:$AO$1,MATCH(MAX(AK377:AO377),AK377:AO377,0))</f>
        <v>Converted_on_Camp4</v>
      </c>
      <c r="AR377">
        <v>1</v>
      </c>
      <c r="AS377" t="str">
        <f>IF(OR(AK377&gt;0, AL377&gt;0, AM377&gt;0, AN377&gt;0, AO377&gt;0), "Converted", "Not Converted")</f>
        <v>Converted</v>
      </c>
      <c r="AT377">
        <v>0</v>
      </c>
      <c r="AU377">
        <v>3</v>
      </c>
      <c r="AV377">
        <v>11</v>
      </c>
      <c r="AW377">
        <f>IF(Z377&gt;607, 4, 0)</f>
        <v>4</v>
      </c>
      <c r="AX377">
        <f>IF(AA377&gt;1.6588, 3, 0)</f>
        <v>3</v>
      </c>
      <c r="AY377">
        <f>IF(P377&gt;401, 2, 0)</f>
        <v>2</v>
      </c>
      <c r="AZ377">
        <f>IF(I377&gt;52915.77, 1, 0)</f>
        <v>1</v>
      </c>
      <c r="BA377">
        <f>SUM(AW377:AZ377)</f>
        <v>10</v>
      </c>
      <c r="BB377" t="str">
        <f>VLOOKUP(BA377,'Standard Deviations'!$L$1:$M$11,2,TRUE)</f>
        <v>Diamond</v>
      </c>
    </row>
    <row r="378" spans="1:54">
      <c r="A378">
        <v>10965</v>
      </c>
      <c r="B378">
        <v>1955</v>
      </c>
      <c r="C378">
        <f>2024-B378</f>
        <v>69</v>
      </c>
      <c r="D378" t="str">
        <f>VLOOKUP(B378,Reference!$A$1:$B$125, 2)</f>
        <v>Boomers</v>
      </c>
      <c r="E378" t="s">
        <v>54</v>
      </c>
      <c r="F378" t="str">
        <f>IF(E378="High School", "No College", "College")</f>
        <v>College</v>
      </c>
      <c r="G378" t="s">
        <v>65</v>
      </c>
      <c r="H378">
        <v>76005</v>
      </c>
      <c r="I378">
        <v>76005</v>
      </c>
      <c r="J378" s="4" t="s">
        <v>56</v>
      </c>
      <c r="K378">
        <v>0</v>
      </c>
      <c r="L378">
        <v>0</v>
      </c>
      <c r="M378" t="str">
        <f>IF(OR(K378&gt;0, L378&gt;0), "Parent", "Not Parent")</f>
        <v>Not Parent</v>
      </c>
      <c r="N378" t="s">
        <v>308</v>
      </c>
      <c r="O378" s="8">
        <v>41916</v>
      </c>
      <c r="P378" s="9">
        <f>O378-N378</f>
        <v>589</v>
      </c>
      <c r="Q378">
        <v>72</v>
      </c>
      <c r="R378" s="9">
        <f>P378-Q378</f>
        <v>517</v>
      </c>
      <c r="S378" s="8">
        <f>O378-R378</f>
        <v>41399</v>
      </c>
      <c r="T378">
        <v>983</v>
      </c>
      <c r="U378">
        <v>20</v>
      </c>
      <c r="V378">
        <v>389</v>
      </c>
      <c r="W378">
        <v>240</v>
      </c>
      <c r="X378">
        <v>50</v>
      </c>
      <c r="Y378">
        <v>40</v>
      </c>
      <c r="Z378">
        <v>1722</v>
      </c>
      <c r="AA378">
        <f>Z378/P378</f>
        <v>2.9235993208828521</v>
      </c>
      <c r="AB378" s="14" t="s">
        <v>232</v>
      </c>
      <c r="AC378" s="13" t="s">
        <v>63</v>
      </c>
      <c r="AD378">
        <v>1</v>
      </c>
      <c r="AE378" t="str">
        <f>IF(AD378&gt;3, "Prefers Discount", "Discount Indifferent")</f>
        <v>Discount Indifferent</v>
      </c>
      <c r="AF378">
        <v>13</v>
      </c>
      <c r="AG378">
        <v>3</v>
      </c>
      <c r="AH378">
        <v>5</v>
      </c>
      <c r="AI378" t="str">
        <f>INDEX($AF$1:$AH$1,MATCH(MAX(AF378:AH378),AF378:AH378,0))</f>
        <v>Store_Orders</v>
      </c>
      <c r="AJ378">
        <v>6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f>SUM(AK378:AO378)</f>
        <v>1</v>
      </c>
      <c r="AQ378" t="str">
        <f>INDEX($AK$1:$AO$1,MATCH(MAX(AK378:AO378),AK378:AO378,0))</f>
        <v>Converted_on_Camp1</v>
      </c>
      <c r="AR378">
        <v>1</v>
      </c>
      <c r="AS378" t="str">
        <f>IF(OR(AK378&gt;0, AL378&gt;0, AM378&gt;0, AN378&gt;0, AO378&gt;0), "Converted", "Not Converted")</f>
        <v>Converted</v>
      </c>
      <c r="AT378">
        <v>0</v>
      </c>
      <c r="AU378">
        <v>3</v>
      </c>
      <c r="AV378">
        <v>11</v>
      </c>
      <c r="AW378">
        <f>IF(Z378&gt;607, 4, 0)</f>
        <v>4</v>
      </c>
      <c r="AX378">
        <f>IF(AA378&gt;1.6588, 3, 0)</f>
        <v>3</v>
      </c>
      <c r="AY378">
        <f>IF(P378&gt;401, 2, 0)</f>
        <v>2</v>
      </c>
      <c r="AZ378">
        <f>IF(I378&gt;52915.77, 1, 0)</f>
        <v>1</v>
      </c>
      <c r="BA378">
        <f>SUM(AW378:AZ378)</f>
        <v>10</v>
      </c>
      <c r="BB378" t="str">
        <f>VLOOKUP(BA378,'Standard Deviations'!$L$1:$M$11,2,TRUE)</f>
        <v>Diamond</v>
      </c>
    </row>
    <row r="379" spans="1:54">
      <c r="A379">
        <v>2109</v>
      </c>
      <c r="B379">
        <v>1990</v>
      </c>
      <c r="C379">
        <f>2024-B379</f>
        <v>34</v>
      </c>
      <c r="D379" t="str">
        <f>VLOOKUP(B379,Reference!$A$1:$B$125, 2)</f>
        <v>Millennials</v>
      </c>
      <c r="E379" t="s">
        <v>54</v>
      </c>
      <c r="F379" t="str">
        <f>IF(E379="High School", "No College", "College")</f>
        <v>College</v>
      </c>
      <c r="G379" t="s">
        <v>60</v>
      </c>
      <c r="H379">
        <v>96843</v>
      </c>
      <c r="I379">
        <v>96843</v>
      </c>
      <c r="J379" t="s">
        <v>101</v>
      </c>
      <c r="K379">
        <v>0</v>
      </c>
      <c r="L379">
        <v>0</v>
      </c>
      <c r="M379" t="str">
        <f>IF(OR(K379&gt;0, L379&gt;0), "Parent", "Not Parent")</f>
        <v>Not Parent</v>
      </c>
      <c r="N379" t="s">
        <v>271</v>
      </c>
      <c r="O379" s="8">
        <v>41916</v>
      </c>
      <c r="P379" s="9">
        <f>O379-N379</f>
        <v>529</v>
      </c>
      <c r="Q379">
        <v>60</v>
      </c>
      <c r="R379" s="9">
        <f>P379-Q379</f>
        <v>469</v>
      </c>
      <c r="S379" s="8">
        <f>O379-R379</f>
        <v>41447</v>
      </c>
      <c r="T379">
        <v>448</v>
      </c>
      <c r="U379">
        <v>71</v>
      </c>
      <c r="V379">
        <v>951</v>
      </c>
      <c r="W379">
        <v>40</v>
      </c>
      <c r="X379">
        <v>17</v>
      </c>
      <c r="Y379">
        <v>17</v>
      </c>
      <c r="Z379">
        <v>1544</v>
      </c>
      <c r="AA379">
        <f>Z379/P379</f>
        <v>2.9187145557655954</v>
      </c>
      <c r="AB379" s="14" t="s">
        <v>232</v>
      </c>
      <c r="AC379" s="13" t="s">
        <v>63</v>
      </c>
      <c r="AD379">
        <v>1</v>
      </c>
      <c r="AE379" t="str">
        <f>IF(AD379&gt;3, "Prefers Discount", "Discount Indifferent")</f>
        <v>Discount Indifferent</v>
      </c>
      <c r="AF379">
        <v>10</v>
      </c>
      <c r="AG379">
        <v>6</v>
      </c>
      <c r="AH379">
        <v>11</v>
      </c>
      <c r="AI379" t="str">
        <f>INDEX($AF$1:$AH$1,MATCH(MAX(AF379:AH379),AF379:AH379,0))</f>
        <v>Catalog_Orders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f>SUM(AK379:AO379)</f>
        <v>1</v>
      </c>
      <c r="AQ379" t="str">
        <f>INDEX($AK$1:$AO$1,MATCH(MAX(AK379:AO379),AK379:AO379,0))</f>
        <v>Converted_on_Camp5</v>
      </c>
      <c r="AR379">
        <v>1</v>
      </c>
      <c r="AS379" t="str">
        <f>IF(OR(AK379&gt;0, AL379&gt;0, AM379&gt;0, AN379&gt;0, AO379&gt;0), "Converted", "Not Converted")</f>
        <v>Converted</v>
      </c>
      <c r="AT379">
        <v>0</v>
      </c>
      <c r="AU379">
        <v>3</v>
      </c>
      <c r="AV379">
        <v>11</v>
      </c>
      <c r="AW379">
        <f>IF(Z379&gt;607, 4, 0)</f>
        <v>4</v>
      </c>
      <c r="AX379">
        <f>IF(AA379&gt;1.6588, 3, 0)</f>
        <v>3</v>
      </c>
      <c r="AY379">
        <f>IF(P379&gt;401, 2, 0)</f>
        <v>2</v>
      </c>
      <c r="AZ379">
        <f>IF(I379&gt;52915.77, 1, 0)</f>
        <v>1</v>
      </c>
      <c r="BA379">
        <f>SUM(AW379:AZ379)</f>
        <v>10</v>
      </c>
      <c r="BB379" t="str">
        <f>VLOOKUP(BA379,'Standard Deviations'!$L$1:$M$11,2,TRUE)</f>
        <v>Diamond</v>
      </c>
    </row>
    <row r="380" spans="1:54">
      <c r="A380">
        <v>2886</v>
      </c>
      <c r="B380">
        <v>1971</v>
      </c>
      <c r="C380">
        <f>2024-B380</f>
        <v>53</v>
      </c>
      <c r="D380" t="str">
        <f>VLOOKUP(B380,Reference!$A$1:$B$125, 2)</f>
        <v>Gen X</v>
      </c>
      <c r="E380" t="s">
        <v>64</v>
      </c>
      <c r="F380" t="str">
        <f>IF(E380="High School", "No College", "College")</f>
        <v>College</v>
      </c>
      <c r="G380" t="s">
        <v>71</v>
      </c>
      <c r="H380">
        <v>74290</v>
      </c>
      <c r="I380">
        <v>74290</v>
      </c>
      <c r="J380" s="4" t="s">
        <v>56</v>
      </c>
      <c r="K380">
        <v>0</v>
      </c>
      <c r="L380">
        <v>1</v>
      </c>
      <c r="M380" t="str">
        <f>IF(OR(K380&gt;0, L380&gt;0), "Parent", "Not Parent")</f>
        <v>Parent</v>
      </c>
      <c r="N380" t="s">
        <v>309</v>
      </c>
      <c r="O380" s="8">
        <v>41916</v>
      </c>
      <c r="P380" s="9">
        <f>O380-N380</f>
        <v>418</v>
      </c>
      <c r="Q380">
        <v>70</v>
      </c>
      <c r="R380" s="9">
        <f>P380-Q380</f>
        <v>348</v>
      </c>
      <c r="S380" s="8">
        <f>O380-R380</f>
        <v>41568</v>
      </c>
      <c r="T380">
        <v>1121</v>
      </c>
      <c r="U380">
        <v>0</v>
      </c>
      <c r="V380">
        <v>72</v>
      </c>
      <c r="W380">
        <v>0</v>
      </c>
      <c r="X380">
        <v>12</v>
      </c>
      <c r="Y380">
        <v>12</v>
      </c>
      <c r="Z380">
        <v>1217</v>
      </c>
      <c r="AA380">
        <f>Z380/P380</f>
        <v>2.9114832535885169</v>
      </c>
      <c r="AB380" s="14" t="s">
        <v>232</v>
      </c>
      <c r="AC380" s="13" t="s">
        <v>63</v>
      </c>
      <c r="AD380">
        <v>4</v>
      </c>
      <c r="AE380" t="str">
        <f>IF(AD380&gt;3, "Prefers Discount", "Discount Indifferent")</f>
        <v>Prefers Discount</v>
      </c>
      <c r="AF380">
        <v>10</v>
      </c>
      <c r="AG380">
        <v>10</v>
      </c>
      <c r="AH380">
        <v>8</v>
      </c>
      <c r="AI380" t="str">
        <f>INDEX($AF$1:$AH$1,MATCH(MAX(AF380:AH380),AF380:AH380,0))</f>
        <v>Store_Orders</v>
      </c>
      <c r="AJ380">
        <v>6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f>SUM(AK380:AO380)</f>
        <v>2</v>
      </c>
      <c r="AQ380" t="str">
        <f>INDEX($AK$1:$AO$1,MATCH(MAX(AK380:AO380),AK380:AO380,0))</f>
        <v>Converted_on_Camp1</v>
      </c>
      <c r="AR380">
        <v>1</v>
      </c>
      <c r="AS380" t="str">
        <f>IF(OR(AK380&gt;0, AL380&gt;0, AM380&gt;0, AN380&gt;0, AO380&gt;0), "Converted", "Not Converted")</f>
        <v>Converted</v>
      </c>
      <c r="AT380">
        <v>0</v>
      </c>
      <c r="AU380">
        <v>3</v>
      </c>
      <c r="AV380">
        <v>11</v>
      </c>
      <c r="AW380">
        <f>IF(Z380&gt;607, 4, 0)</f>
        <v>4</v>
      </c>
      <c r="AX380">
        <f>IF(AA380&gt;1.6588, 3, 0)</f>
        <v>3</v>
      </c>
      <c r="AY380">
        <f>IF(P380&gt;401, 2, 0)</f>
        <v>2</v>
      </c>
      <c r="AZ380">
        <f>IF(I380&gt;52915.77, 1, 0)</f>
        <v>1</v>
      </c>
      <c r="BA380">
        <f>SUM(AW380:AZ380)</f>
        <v>10</v>
      </c>
      <c r="BB380" t="str">
        <f>VLOOKUP(BA380,'Standard Deviations'!$L$1:$M$11,2,TRUE)</f>
        <v>Diamond</v>
      </c>
    </row>
    <row r="381" spans="1:54">
      <c r="A381">
        <v>1544</v>
      </c>
      <c r="B381">
        <v>1967</v>
      </c>
      <c r="C381">
        <f>2024-B381</f>
        <v>57</v>
      </c>
      <c r="D381" t="str">
        <f>VLOOKUP(B381,Reference!$A$1:$B$125, 2)</f>
        <v>Gen X</v>
      </c>
      <c r="E381" t="s">
        <v>64</v>
      </c>
      <c r="F381" t="str">
        <f>IF(E381="High School", "No College", "College")</f>
        <v>College</v>
      </c>
      <c r="G381" t="s">
        <v>71</v>
      </c>
      <c r="H381">
        <v>81380</v>
      </c>
      <c r="I381">
        <v>81380</v>
      </c>
      <c r="J381" s="4" t="s">
        <v>56</v>
      </c>
      <c r="K381">
        <v>0</v>
      </c>
      <c r="L381">
        <v>0</v>
      </c>
      <c r="M381" t="str">
        <f>IF(OR(K381&gt;0, L381&gt;0), "Parent", "Not Parent")</f>
        <v>Not Parent</v>
      </c>
      <c r="N381" t="s">
        <v>310</v>
      </c>
      <c r="O381" s="8">
        <v>41916</v>
      </c>
      <c r="P381" s="9">
        <f>O381-N381</f>
        <v>651</v>
      </c>
      <c r="Q381">
        <v>51</v>
      </c>
      <c r="R381" s="9">
        <f>P381-Q381</f>
        <v>600</v>
      </c>
      <c r="S381" s="8">
        <f>O381-R381</f>
        <v>41316</v>
      </c>
      <c r="T381">
        <v>741</v>
      </c>
      <c r="U381">
        <v>68</v>
      </c>
      <c r="V381">
        <v>689</v>
      </c>
      <c r="W381">
        <v>224</v>
      </c>
      <c r="X381">
        <v>68</v>
      </c>
      <c r="Y381">
        <v>103</v>
      </c>
      <c r="Z381">
        <v>1893</v>
      </c>
      <c r="AA381">
        <f>Z381/P381</f>
        <v>2.9078341013824884</v>
      </c>
      <c r="AB381" s="14" t="s">
        <v>232</v>
      </c>
      <c r="AC381" s="13" t="s">
        <v>63</v>
      </c>
      <c r="AD381">
        <v>1</v>
      </c>
      <c r="AE381" t="str">
        <f>IF(AD381&gt;3, "Prefers Discount", "Discount Indifferent")</f>
        <v>Discount Indifferent</v>
      </c>
      <c r="AF381">
        <v>10</v>
      </c>
      <c r="AG381">
        <v>4</v>
      </c>
      <c r="AH381">
        <v>2</v>
      </c>
      <c r="AI381" t="str">
        <f>INDEX($AF$1:$AH$1,MATCH(MAX(AF381:AH381),AF381:AH381,0))</f>
        <v>Store_Orders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f>SUM(AK381:AO381)</f>
        <v>0</v>
      </c>
      <c r="AQ381" t="s">
        <v>67</v>
      </c>
      <c r="AR381">
        <v>0</v>
      </c>
      <c r="AS381" t="str">
        <f>IF(OR(AK381&gt;0, AL381&gt;0, AM381&gt;0, AN381&gt;0, AO381&gt;0), "Converted", "Not Converted")</f>
        <v>Not Converted</v>
      </c>
      <c r="AT381">
        <v>0</v>
      </c>
      <c r="AU381">
        <v>3</v>
      </c>
      <c r="AV381">
        <v>11</v>
      </c>
      <c r="AW381">
        <f>IF(Z381&gt;607, 4, 0)</f>
        <v>4</v>
      </c>
      <c r="AX381">
        <f>IF(AA381&gt;1.6588, 3, 0)</f>
        <v>3</v>
      </c>
      <c r="AY381">
        <f>IF(P381&gt;401, 2, 0)</f>
        <v>2</v>
      </c>
      <c r="AZ381">
        <f>IF(I381&gt;52915.77, 1, 0)</f>
        <v>1</v>
      </c>
      <c r="BA381">
        <f>SUM(AW381:AZ381)</f>
        <v>10</v>
      </c>
      <c r="BB381" t="str">
        <f>VLOOKUP(BA381,'Standard Deviations'!$L$1:$M$11,2,TRUE)</f>
        <v>Diamond</v>
      </c>
    </row>
    <row r="382" spans="1:54">
      <c r="A382">
        <v>821</v>
      </c>
      <c r="B382">
        <v>1992</v>
      </c>
      <c r="C382">
        <f>2024-B382</f>
        <v>32</v>
      </c>
      <c r="D382" t="str">
        <f>VLOOKUP(B382,Reference!$A$1:$B$125, 2)</f>
        <v>Millennials</v>
      </c>
      <c r="E382" t="s">
        <v>64</v>
      </c>
      <c r="F382" t="str">
        <f>IF(E382="High School", "No College", "College")</f>
        <v>College</v>
      </c>
      <c r="G382" t="s">
        <v>60</v>
      </c>
      <c r="H382">
        <v>92859</v>
      </c>
      <c r="I382">
        <v>92859</v>
      </c>
      <c r="J382" s="4" t="s">
        <v>56</v>
      </c>
      <c r="K382">
        <v>0</v>
      </c>
      <c r="L382">
        <v>0</v>
      </c>
      <c r="M382" t="str">
        <f>IF(OR(K382&gt;0, L382&gt;0), "Parent", "Not Parent")</f>
        <v>Not Parent</v>
      </c>
      <c r="N382" t="s">
        <v>311</v>
      </c>
      <c r="O382" s="8">
        <v>41916</v>
      </c>
      <c r="P382" s="9">
        <f>O382-N382</f>
        <v>715</v>
      </c>
      <c r="Q382">
        <v>46</v>
      </c>
      <c r="R382" s="9">
        <f>P382-Q382</f>
        <v>669</v>
      </c>
      <c r="S382" s="8">
        <f>O382-R382</f>
        <v>41247</v>
      </c>
      <c r="T382">
        <v>962</v>
      </c>
      <c r="U382">
        <v>61</v>
      </c>
      <c r="V382">
        <v>921</v>
      </c>
      <c r="W382">
        <v>52</v>
      </c>
      <c r="X382">
        <v>61</v>
      </c>
      <c r="Y382">
        <v>20</v>
      </c>
      <c r="Z382">
        <v>2077</v>
      </c>
      <c r="AA382">
        <f>Z382/P382</f>
        <v>2.9048951048951048</v>
      </c>
      <c r="AB382" s="11" t="s">
        <v>232</v>
      </c>
      <c r="AC382" t="s">
        <v>59</v>
      </c>
      <c r="AD382">
        <v>1</v>
      </c>
      <c r="AE382" t="str">
        <f>IF(AD382&gt;3, "Prefers Discount", "Discount Indifferent")</f>
        <v>Discount Indifferent</v>
      </c>
      <c r="AF382">
        <v>12</v>
      </c>
      <c r="AG382">
        <v>5</v>
      </c>
      <c r="AH382">
        <v>4</v>
      </c>
      <c r="AI382" t="str">
        <f>INDEX($AF$1:$AH$1,MATCH(MAX(AF382:AH382),AF382:AH382,0))</f>
        <v>Store_Orders</v>
      </c>
      <c r="AJ382">
        <v>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f>SUM(AK382:AO382)</f>
        <v>0</v>
      </c>
      <c r="AQ382" t="s">
        <v>67</v>
      </c>
      <c r="AR382">
        <v>0</v>
      </c>
      <c r="AS382" t="str">
        <f>IF(OR(AK382&gt;0, AL382&gt;0, AM382&gt;0, AN382&gt;0, AO382&gt;0), "Converted", "Not Converted")</f>
        <v>Not Converted</v>
      </c>
      <c r="AT382">
        <v>0</v>
      </c>
      <c r="AU382">
        <v>3</v>
      </c>
      <c r="AV382">
        <v>11</v>
      </c>
      <c r="AW382">
        <f>IF(Z382&gt;607, 4, 0)</f>
        <v>4</v>
      </c>
      <c r="AX382">
        <f>IF(AA382&gt;1.6588, 3, 0)</f>
        <v>3</v>
      </c>
      <c r="AY382">
        <f>IF(P382&gt;401, 2, 0)</f>
        <v>2</v>
      </c>
      <c r="AZ382">
        <f>IF(I382&gt;52915.77, 1, 0)</f>
        <v>1</v>
      </c>
      <c r="BA382">
        <f>SUM(AW382:AZ382)</f>
        <v>10</v>
      </c>
      <c r="BB382" t="str">
        <f>VLOOKUP(BA382,'Standard Deviations'!$L$1:$M$11,2,TRUE)</f>
        <v>Diamond</v>
      </c>
    </row>
    <row r="383" spans="1:54">
      <c r="A383">
        <v>6262</v>
      </c>
      <c r="B383">
        <v>1962</v>
      </c>
      <c r="C383">
        <f>2024-B383</f>
        <v>62</v>
      </c>
      <c r="D383" t="str">
        <f>VLOOKUP(B383,Reference!$A$1:$B$125, 2)</f>
        <v>Boomers</v>
      </c>
      <c r="E383" t="s">
        <v>64</v>
      </c>
      <c r="F383" t="str">
        <f>IF(E383="High School", "No College", "College")</f>
        <v>College</v>
      </c>
      <c r="G383" t="s">
        <v>60</v>
      </c>
      <c r="H383">
        <v>72217</v>
      </c>
      <c r="I383">
        <v>72217</v>
      </c>
      <c r="J383" s="4" t="s">
        <v>61</v>
      </c>
      <c r="K383">
        <v>0</v>
      </c>
      <c r="L383">
        <v>0</v>
      </c>
      <c r="M383" t="str">
        <f>IF(OR(K383&gt;0, L383&gt;0), "Parent", "Not Parent")</f>
        <v>Not Parent</v>
      </c>
      <c r="N383" t="s">
        <v>312</v>
      </c>
      <c r="O383" s="8">
        <v>41916</v>
      </c>
      <c r="P383" s="9">
        <f>O383-N383</f>
        <v>542</v>
      </c>
      <c r="Q383">
        <v>93</v>
      </c>
      <c r="R383" s="9">
        <f>P383-Q383</f>
        <v>449</v>
      </c>
      <c r="S383" s="8">
        <f>O383-R383</f>
        <v>41467</v>
      </c>
      <c r="T383">
        <v>816</v>
      </c>
      <c r="U383">
        <v>42</v>
      </c>
      <c r="V383">
        <v>450</v>
      </c>
      <c r="W383">
        <v>55</v>
      </c>
      <c r="X383">
        <v>56</v>
      </c>
      <c r="Y383">
        <v>154</v>
      </c>
      <c r="Z383">
        <v>1573</v>
      </c>
      <c r="AA383">
        <f>Z383/P383</f>
        <v>2.9022140221402215</v>
      </c>
      <c r="AB383" s="14" t="s">
        <v>232</v>
      </c>
      <c r="AC383" s="13" t="s">
        <v>63</v>
      </c>
      <c r="AD383">
        <v>1</v>
      </c>
      <c r="AE383" t="str">
        <f>IF(AD383&gt;3, "Prefers Discount", "Discount Indifferent")</f>
        <v>Discount Indifferent</v>
      </c>
      <c r="AF383">
        <v>8</v>
      </c>
      <c r="AG383">
        <v>3</v>
      </c>
      <c r="AH383">
        <v>10</v>
      </c>
      <c r="AI383" t="str">
        <f>INDEX($AF$1:$AH$1,MATCH(MAX(AF383:AH383),AF383:AH383,0))</f>
        <v>Catalog_Orders</v>
      </c>
      <c r="AJ383">
        <v>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f>SUM(AK383:AO383)</f>
        <v>0</v>
      </c>
      <c r="AQ383" t="s">
        <v>67</v>
      </c>
      <c r="AR383">
        <v>0</v>
      </c>
      <c r="AS383" t="str">
        <f>IF(OR(AK383&gt;0, AL383&gt;0, AM383&gt;0, AN383&gt;0, AO383&gt;0), "Converted", "Not Converted")</f>
        <v>Not Converted</v>
      </c>
      <c r="AT383">
        <v>0</v>
      </c>
      <c r="AU383">
        <v>3</v>
      </c>
      <c r="AV383">
        <v>11</v>
      </c>
      <c r="AW383">
        <f>IF(Z383&gt;607, 4, 0)</f>
        <v>4</v>
      </c>
      <c r="AX383">
        <f>IF(AA383&gt;1.6588, 3, 0)</f>
        <v>3</v>
      </c>
      <c r="AY383">
        <f>IF(P383&gt;401, 2, 0)</f>
        <v>2</v>
      </c>
      <c r="AZ383">
        <f>IF(I383&gt;52915.77, 1, 0)</f>
        <v>1</v>
      </c>
      <c r="BA383">
        <f>SUM(AW383:AZ383)</f>
        <v>10</v>
      </c>
      <c r="BB383" t="str">
        <f>VLOOKUP(BA383,'Standard Deviations'!$L$1:$M$11,2,TRUE)</f>
        <v>Diamond</v>
      </c>
    </row>
    <row r="384" spans="1:54">
      <c r="A384">
        <v>2150</v>
      </c>
      <c r="B384">
        <v>1958</v>
      </c>
      <c r="C384">
        <f>2024-B384</f>
        <v>66</v>
      </c>
      <c r="D384" t="str">
        <f>VLOOKUP(B384,Reference!$A$1:$B$125, 2)</f>
        <v>Boomers</v>
      </c>
      <c r="E384" t="s">
        <v>68</v>
      </c>
      <c r="F384" t="str">
        <f>IF(E384="High School", "No College", "College")</f>
        <v>College</v>
      </c>
      <c r="G384" t="s">
        <v>89</v>
      </c>
      <c r="H384">
        <v>80995</v>
      </c>
      <c r="I384">
        <v>80995</v>
      </c>
      <c r="J384" s="4" t="s">
        <v>56</v>
      </c>
      <c r="K384">
        <v>0</v>
      </c>
      <c r="L384">
        <v>1</v>
      </c>
      <c r="M384" t="str">
        <f>IF(OR(K384&gt;0, L384&gt;0), "Parent", "Not Parent")</f>
        <v>Parent</v>
      </c>
      <c r="N384" t="s">
        <v>313</v>
      </c>
      <c r="O384" s="8">
        <v>41916</v>
      </c>
      <c r="P384" s="9">
        <f>O384-N384</f>
        <v>511</v>
      </c>
      <c r="Q384">
        <v>83</v>
      </c>
      <c r="R384" s="9">
        <f>P384-Q384</f>
        <v>428</v>
      </c>
      <c r="S384" s="8">
        <f>O384-R384</f>
        <v>41488</v>
      </c>
      <c r="T384">
        <v>860</v>
      </c>
      <c r="U384">
        <v>28</v>
      </c>
      <c r="V384">
        <v>409</v>
      </c>
      <c r="W384">
        <v>73</v>
      </c>
      <c r="X384">
        <v>56</v>
      </c>
      <c r="Y384">
        <v>56</v>
      </c>
      <c r="Z384">
        <v>1482</v>
      </c>
      <c r="AA384">
        <f>Z384/P384</f>
        <v>2.9001956947162428</v>
      </c>
      <c r="AB384" s="14" t="s">
        <v>232</v>
      </c>
      <c r="AC384" s="13" t="s">
        <v>63</v>
      </c>
      <c r="AD384">
        <v>1</v>
      </c>
      <c r="AE384" t="str">
        <f>IF(AD384&gt;3, "Prefers Discount", "Discount Indifferent")</f>
        <v>Discount Indifferent</v>
      </c>
      <c r="AF384">
        <v>4</v>
      </c>
      <c r="AG384">
        <v>8</v>
      </c>
      <c r="AH384">
        <v>9</v>
      </c>
      <c r="AI384" t="str">
        <f>INDEX($AF$1:$AH$1,MATCH(MAX(AF384:AH384),AF384:AH384,0))</f>
        <v>Catalog_Orders</v>
      </c>
      <c r="AJ384">
        <v>4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f>SUM(AK384:AO384)</f>
        <v>0</v>
      </c>
      <c r="AQ384" t="s">
        <v>67</v>
      </c>
      <c r="AR384">
        <v>0</v>
      </c>
      <c r="AS384" t="str">
        <f>IF(OR(AK384&gt;0, AL384&gt;0, AM384&gt;0, AN384&gt;0, AO384&gt;0), "Converted", "Not Converted")</f>
        <v>Not Converted</v>
      </c>
      <c r="AT384">
        <v>0</v>
      </c>
      <c r="AU384">
        <v>3</v>
      </c>
      <c r="AV384">
        <v>11</v>
      </c>
      <c r="AW384">
        <f>IF(Z384&gt;607, 4, 0)</f>
        <v>4</v>
      </c>
      <c r="AX384">
        <f>IF(AA384&gt;1.6588, 3, 0)</f>
        <v>3</v>
      </c>
      <c r="AY384">
        <f>IF(P384&gt;401, 2, 0)</f>
        <v>2</v>
      </c>
      <c r="AZ384">
        <f>IF(I384&gt;52915.77, 1, 0)</f>
        <v>1</v>
      </c>
      <c r="BA384">
        <f>SUM(AW384:AZ384)</f>
        <v>10</v>
      </c>
      <c r="BB384" t="str">
        <f>VLOOKUP(BA384,'Standard Deviations'!$L$1:$M$11,2,TRUE)</f>
        <v>Diamond</v>
      </c>
    </row>
    <row r="385" spans="1:54">
      <c r="A385">
        <v>6349</v>
      </c>
      <c r="B385">
        <v>1987</v>
      </c>
      <c r="C385">
        <f>2024-B385</f>
        <v>37</v>
      </c>
      <c r="D385" t="str">
        <f>VLOOKUP(B385,Reference!$A$1:$B$125, 2)</f>
        <v>Millennials</v>
      </c>
      <c r="E385" t="s">
        <v>64</v>
      </c>
      <c r="F385" t="str">
        <f>IF(E385="High School", "No College", "College")</f>
        <v>College</v>
      </c>
      <c r="G385" t="s">
        <v>71</v>
      </c>
      <c r="H385">
        <v>61787</v>
      </c>
      <c r="I385">
        <v>61787</v>
      </c>
      <c r="J385" s="4" t="s">
        <v>61</v>
      </c>
      <c r="K385">
        <v>0</v>
      </c>
      <c r="L385">
        <v>0</v>
      </c>
      <c r="M385" t="str">
        <f>IF(OR(K385&gt;0, L385&gt;0), "Parent", "Not Parent")</f>
        <v>Not Parent</v>
      </c>
      <c r="N385" t="s">
        <v>314</v>
      </c>
      <c r="O385" s="8">
        <v>41916</v>
      </c>
      <c r="P385" s="9">
        <f>O385-N385</f>
        <v>455</v>
      </c>
      <c r="Q385">
        <v>71</v>
      </c>
      <c r="R385" s="9">
        <f>P385-Q385</f>
        <v>384</v>
      </c>
      <c r="S385" s="8">
        <f>O385-R385</f>
        <v>41532</v>
      </c>
      <c r="T385">
        <v>621</v>
      </c>
      <c r="U385">
        <v>73</v>
      </c>
      <c r="V385">
        <v>414</v>
      </c>
      <c r="W385">
        <v>78</v>
      </c>
      <c r="X385">
        <v>48</v>
      </c>
      <c r="Y385">
        <v>85</v>
      </c>
      <c r="Z385">
        <v>1319</v>
      </c>
      <c r="AA385">
        <f>Z385/P385</f>
        <v>2.8989010989010988</v>
      </c>
      <c r="AB385" s="14" t="s">
        <v>232</v>
      </c>
      <c r="AC385" s="13" t="s">
        <v>63</v>
      </c>
      <c r="AD385">
        <v>1</v>
      </c>
      <c r="AE385" t="str">
        <f>IF(AD385&gt;3, "Prefers Discount", "Discount Indifferent")</f>
        <v>Discount Indifferent</v>
      </c>
      <c r="AF385">
        <v>6</v>
      </c>
      <c r="AG385">
        <v>8</v>
      </c>
      <c r="AH385">
        <v>4</v>
      </c>
      <c r="AI385" t="str">
        <f>INDEX($AF$1:$AH$1,MATCH(MAX(AF385:AH385),AF385:AH385,0))</f>
        <v>Web_Orders</v>
      </c>
      <c r="AJ385">
        <v>5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f>SUM(AK385:AO385)</f>
        <v>0</v>
      </c>
      <c r="AQ385" t="s">
        <v>67</v>
      </c>
      <c r="AR385">
        <v>0</v>
      </c>
      <c r="AS385" t="str">
        <f>IF(OR(AK385&gt;0, AL385&gt;0, AM385&gt;0, AN385&gt;0, AO385&gt;0), "Converted", "Not Converted")</f>
        <v>Not Converted</v>
      </c>
      <c r="AT385">
        <v>0</v>
      </c>
      <c r="AU385">
        <v>3</v>
      </c>
      <c r="AV385">
        <v>11</v>
      </c>
      <c r="AW385">
        <f>IF(Z385&gt;607, 4, 0)</f>
        <v>4</v>
      </c>
      <c r="AX385">
        <f>IF(AA385&gt;1.6588, 3, 0)</f>
        <v>3</v>
      </c>
      <c r="AY385">
        <f>IF(P385&gt;401, 2, 0)</f>
        <v>2</v>
      </c>
      <c r="AZ385">
        <f>IF(I385&gt;52915.77, 1, 0)</f>
        <v>1</v>
      </c>
      <c r="BA385">
        <f>SUM(AW385:AZ385)</f>
        <v>10</v>
      </c>
      <c r="BB385" t="str">
        <f>VLOOKUP(BA385,'Standard Deviations'!$L$1:$M$11,2,TRUE)</f>
        <v>Diamond</v>
      </c>
    </row>
    <row r="386" spans="1:54">
      <c r="A386">
        <v>9560</v>
      </c>
      <c r="B386">
        <v>1965</v>
      </c>
      <c r="C386">
        <f>2024-B386</f>
        <v>59</v>
      </c>
      <c r="D386" t="str">
        <f>VLOOKUP(B386,Reference!$A$1:$B$125, 2)</f>
        <v>Gen X</v>
      </c>
      <c r="E386" t="s">
        <v>54</v>
      </c>
      <c r="F386" t="str">
        <f>IF(E386="High School", "No College", "College")</f>
        <v>College</v>
      </c>
      <c r="G386" t="s">
        <v>65</v>
      </c>
      <c r="H386">
        <v>83003</v>
      </c>
      <c r="I386">
        <v>83003</v>
      </c>
      <c r="J386" s="4" t="s">
        <v>56</v>
      </c>
      <c r="K386">
        <v>0</v>
      </c>
      <c r="L386">
        <v>0</v>
      </c>
      <c r="M386" t="str">
        <f>IF(OR(K386&gt;0, L386&gt;0), "Parent", "Not Parent")</f>
        <v>Not Parent</v>
      </c>
      <c r="N386" t="s">
        <v>229</v>
      </c>
      <c r="O386" s="8">
        <v>41916</v>
      </c>
      <c r="P386" s="9">
        <f>O386-N386</f>
        <v>580</v>
      </c>
      <c r="Q386">
        <v>18</v>
      </c>
      <c r="R386" s="9">
        <f>P386-Q386</f>
        <v>562</v>
      </c>
      <c r="S386" s="8">
        <f>O386-R386</f>
        <v>41354</v>
      </c>
      <c r="T386">
        <v>856</v>
      </c>
      <c r="U386">
        <v>61</v>
      </c>
      <c r="V386">
        <v>570</v>
      </c>
      <c r="W386">
        <v>40</v>
      </c>
      <c r="X386">
        <v>25</v>
      </c>
      <c r="Y386">
        <v>122</v>
      </c>
      <c r="Z386">
        <v>1674</v>
      </c>
      <c r="AA386">
        <f>Z386/P386</f>
        <v>2.886206896551724</v>
      </c>
      <c r="AB386" s="11" t="s">
        <v>232</v>
      </c>
      <c r="AC386" t="s">
        <v>59</v>
      </c>
      <c r="AD386">
        <v>1</v>
      </c>
      <c r="AE386" t="str">
        <f>IF(AD386&gt;3, "Prefers Discount", "Discount Indifferent")</f>
        <v>Discount Indifferent</v>
      </c>
      <c r="AF386">
        <v>8</v>
      </c>
      <c r="AG386">
        <v>7</v>
      </c>
      <c r="AH386">
        <v>6</v>
      </c>
      <c r="AI386" t="str">
        <f>INDEX($AF$1:$AH$1,MATCH(MAX(AF386:AH386),AF386:AH386,0))</f>
        <v>Store_Orders</v>
      </c>
      <c r="AJ386">
        <v>3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f>SUM(AK386:AO386)</f>
        <v>1</v>
      </c>
      <c r="AQ386" t="str">
        <f>INDEX($AK$1:$AO$1,MATCH(MAX(AK386:AO386),AK386:AO386,0))</f>
        <v>Converted_on_Camp5</v>
      </c>
      <c r="AR386">
        <v>1</v>
      </c>
      <c r="AS386" t="str">
        <f>IF(OR(AK386&gt;0, AL386&gt;0, AM386&gt;0, AN386&gt;0, AO386&gt;0), "Converted", "Not Converted")</f>
        <v>Converted</v>
      </c>
      <c r="AT386">
        <v>0</v>
      </c>
      <c r="AU386">
        <v>3</v>
      </c>
      <c r="AV386">
        <v>11</v>
      </c>
      <c r="AW386">
        <f>IF(Z386&gt;607, 4, 0)</f>
        <v>4</v>
      </c>
      <c r="AX386">
        <f>IF(AA386&gt;1.6588, 3, 0)</f>
        <v>3</v>
      </c>
      <c r="AY386">
        <f>IF(P386&gt;401, 2, 0)</f>
        <v>2</v>
      </c>
      <c r="AZ386">
        <f>IF(I386&gt;52915.77, 1, 0)</f>
        <v>1</v>
      </c>
      <c r="BA386">
        <f>SUM(AW386:AZ386)</f>
        <v>10</v>
      </c>
      <c r="BB386" t="str">
        <f>VLOOKUP(BA386,'Standard Deviations'!$L$1:$M$11,2,TRUE)</f>
        <v>Diamond</v>
      </c>
    </row>
    <row r="387" spans="1:54">
      <c r="A387">
        <v>5077</v>
      </c>
      <c r="B387">
        <v>1979</v>
      </c>
      <c r="C387">
        <f>2024-B387</f>
        <v>45</v>
      </c>
      <c r="D387" t="str">
        <f>VLOOKUP(B387,Reference!$A$1:$B$125, 2)</f>
        <v>Gen X</v>
      </c>
      <c r="E387" t="s">
        <v>54</v>
      </c>
      <c r="F387" t="str">
        <f>IF(E387="High School", "No College", "College")</f>
        <v>College</v>
      </c>
      <c r="G387" t="s">
        <v>65</v>
      </c>
      <c r="H387">
        <v>77298</v>
      </c>
      <c r="I387">
        <v>77298</v>
      </c>
      <c r="J387" s="4" t="s">
        <v>56</v>
      </c>
      <c r="K387">
        <v>0</v>
      </c>
      <c r="L387">
        <v>1</v>
      </c>
      <c r="M387" t="str">
        <f>IF(OR(K387&gt;0, L387&gt;0), "Parent", "Not Parent")</f>
        <v>Parent</v>
      </c>
      <c r="N387" t="s">
        <v>266</v>
      </c>
      <c r="O387" s="8">
        <v>41916</v>
      </c>
      <c r="P387" s="9">
        <f>O387-N387</f>
        <v>336</v>
      </c>
      <c r="Q387">
        <v>46</v>
      </c>
      <c r="R387" s="9">
        <f>P387-Q387</f>
        <v>290</v>
      </c>
      <c r="S387" s="8">
        <f>O387-R387</f>
        <v>41626</v>
      </c>
      <c r="T387">
        <v>425</v>
      </c>
      <c r="U387">
        <v>115</v>
      </c>
      <c r="V387">
        <v>292</v>
      </c>
      <c r="W387">
        <v>23</v>
      </c>
      <c r="X387">
        <v>35</v>
      </c>
      <c r="Y387">
        <v>79</v>
      </c>
      <c r="Z387">
        <v>969</v>
      </c>
      <c r="AA387">
        <f>Z387/P387</f>
        <v>2.8839285714285716</v>
      </c>
      <c r="AB387" s="11" t="s">
        <v>232</v>
      </c>
      <c r="AC387" t="s">
        <v>59</v>
      </c>
      <c r="AD387">
        <v>1</v>
      </c>
      <c r="AE387" t="str">
        <f>IF(AD387&gt;3, "Prefers Discount", "Discount Indifferent")</f>
        <v>Discount Indifferent</v>
      </c>
      <c r="AF387">
        <v>11</v>
      </c>
      <c r="AG387">
        <v>6</v>
      </c>
      <c r="AH387">
        <v>6</v>
      </c>
      <c r="AI387" t="str">
        <f>INDEX($AF$1:$AH$1,MATCH(MAX(AF387:AH387),AF387:AH387,0))</f>
        <v>Store_Orders</v>
      </c>
      <c r="AJ387">
        <v>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f>SUM(AK387:AO387)</f>
        <v>0</v>
      </c>
      <c r="AQ387" t="s">
        <v>67</v>
      </c>
      <c r="AR387">
        <v>0</v>
      </c>
      <c r="AS387" t="str">
        <f>IF(OR(AK387&gt;0, AL387&gt;0, AM387&gt;0, AN387&gt;0, AO387&gt;0), "Converted", "Not Converted")</f>
        <v>Not Converted</v>
      </c>
      <c r="AT387">
        <v>0</v>
      </c>
      <c r="AU387">
        <v>3</v>
      </c>
      <c r="AV387">
        <v>11</v>
      </c>
      <c r="AW387">
        <f>IF(Z387&gt;607, 4, 0)</f>
        <v>4</v>
      </c>
      <c r="AX387">
        <f>IF(AA387&gt;1.6588, 3, 0)</f>
        <v>3</v>
      </c>
      <c r="AY387">
        <f>IF(P387&gt;401, 2, 0)</f>
        <v>0</v>
      </c>
      <c r="AZ387">
        <f>IF(I387&gt;52915.77, 1, 0)</f>
        <v>1</v>
      </c>
      <c r="BA387">
        <f>SUM(AW387:AZ387)</f>
        <v>8</v>
      </c>
      <c r="BB387" t="str">
        <f>VLOOKUP(BA387,'Standard Deviations'!$L$1:$M$11,2,TRUE)</f>
        <v>Platinum</v>
      </c>
    </row>
    <row r="388" spans="1:54">
      <c r="A388">
        <v>6173</v>
      </c>
      <c r="B388">
        <v>1979</v>
      </c>
      <c r="C388">
        <f>2024-B388</f>
        <v>45</v>
      </c>
      <c r="D388" t="str">
        <f>VLOOKUP(B388,Reference!$A$1:$B$125, 2)</f>
        <v>Gen X</v>
      </c>
      <c r="E388" t="s">
        <v>54</v>
      </c>
      <c r="F388" t="str">
        <f>IF(E388="High School", "No College", "College")</f>
        <v>College</v>
      </c>
      <c r="G388" t="s">
        <v>65</v>
      </c>
      <c r="H388">
        <v>77298</v>
      </c>
      <c r="I388">
        <v>77298</v>
      </c>
      <c r="J388" s="4" t="s">
        <v>56</v>
      </c>
      <c r="K388">
        <v>0</v>
      </c>
      <c r="L388">
        <v>1</v>
      </c>
      <c r="M388" t="str">
        <f>IF(OR(K388&gt;0, L388&gt;0), "Parent", "Not Parent")</f>
        <v>Parent</v>
      </c>
      <c r="N388" t="s">
        <v>266</v>
      </c>
      <c r="O388" s="8">
        <v>41916</v>
      </c>
      <c r="P388" s="9">
        <f>O388-N388</f>
        <v>336</v>
      </c>
      <c r="Q388">
        <v>46</v>
      </c>
      <c r="R388" s="9">
        <f>P388-Q388</f>
        <v>290</v>
      </c>
      <c r="S388" s="8">
        <f>O388-R388</f>
        <v>41626</v>
      </c>
      <c r="T388">
        <v>425</v>
      </c>
      <c r="U388">
        <v>115</v>
      </c>
      <c r="V388">
        <v>292</v>
      </c>
      <c r="W388">
        <v>23</v>
      </c>
      <c r="X388">
        <v>35</v>
      </c>
      <c r="Y388">
        <v>79</v>
      </c>
      <c r="Z388">
        <v>969</v>
      </c>
      <c r="AA388">
        <f>Z388/P388</f>
        <v>2.8839285714285716</v>
      </c>
      <c r="AB388" s="11" t="s">
        <v>232</v>
      </c>
      <c r="AC388" t="s">
        <v>59</v>
      </c>
      <c r="AD388">
        <v>1</v>
      </c>
      <c r="AE388" t="str">
        <f>IF(AD388&gt;3, "Prefers Discount", "Discount Indifferent")</f>
        <v>Discount Indifferent</v>
      </c>
      <c r="AF388">
        <v>11</v>
      </c>
      <c r="AG388">
        <v>6</v>
      </c>
      <c r="AH388">
        <v>6</v>
      </c>
      <c r="AI388" t="str">
        <f>INDEX($AF$1:$AH$1,MATCH(MAX(AF388:AH388),AF388:AH388,0))</f>
        <v>Store_Orders</v>
      </c>
      <c r="AJ388">
        <v>3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f>SUM(AK388:AO388)</f>
        <v>0</v>
      </c>
      <c r="AQ388" t="s">
        <v>67</v>
      </c>
      <c r="AR388">
        <v>0</v>
      </c>
      <c r="AS388" t="str">
        <f>IF(OR(AK388&gt;0, AL388&gt;0, AM388&gt;0, AN388&gt;0, AO388&gt;0), "Converted", "Not Converted")</f>
        <v>Not Converted</v>
      </c>
      <c r="AT388">
        <v>0</v>
      </c>
      <c r="AU388">
        <v>3</v>
      </c>
      <c r="AV388">
        <v>11</v>
      </c>
      <c r="AW388">
        <f>IF(Z388&gt;607, 4, 0)</f>
        <v>4</v>
      </c>
      <c r="AX388">
        <f>IF(AA388&gt;1.6588, 3, 0)</f>
        <v>3</v>
      </c>
      <c r="AY388">
        <f>IF(P388&gt;401, 2, 0)</f>
        <v>0</v>
      </c>
      <c r="AZ388">
        <f>IF(I388&gt;52915.77, 1, 0)</f>
        <v>1</v>
      </c>
      <c r="BA388">
        <f>SUM(AW388:AZ388)</f>
        <v>8</v>
      </c>
      <c r="BB388" t="str">
        <f>VLOOKUP(BA388,'Standard Deviations'!$L$1:$M$11,2,TRUE)</f>
        <v>Platinum</v>
      </c>
    </row>
    <row r="389" spans="1:54">
      <c r="A389">
        <v>4452</v>
      </c>
      <c r="B389">
        <v>1957</v>
      </c>
      <c r="C389">
        <f>2024-B389</f>
        <v>67</v>
      </c>
      <c r="D389" t="str">
        <f>VLOOKUP(B389,Reference!$A$1:$B$125, 2)</f>
        <v>Boomers</v>
      </c>
      <c r="E389" t="s">
        <v>54</v>
      </c>
      <c r="F389" t="str">
        <f>IF(E389="High School", "No College", "College")</f>
        <v>College</v>
      </c>
      <c r="G389" t="s">
        <v>60</v>
      </c>
      <c r="H389">
        <v>50388</v>
      </c>
      <c r="I389">
        <v>50388</v>
      </c>
      <c r="J389" s="4" t="s">
        <v>175</v>
      </c>
      <c r="K389">
        <v>0</v>
      </c>
      <c r="L389">
        <v>1</v>
      </c>
      <c r="M389" t="str">
        <f>IF(OR(K389&gt;0, L389&gt;0), "Parent", "Not Parent")</f>
        <v>Parent</v>
      </c>
      <c r="N389" t="s">
        <v>315</v>
      </c>
      <c r="O389" s="8">
        <v>41916</v>
      </c>
      <c r="P389" s="9">
        <f>O389-N389</f>
        <v>129</v>
      </c>
      <c r="Q389">
        <v>3</v>
      </c>
      <c r="R389" s="9">
        <f>P389-Q389</f>
        <v>126</v>
      </c>
      <c r="S389" s="8">
        <f>O389-R389</f>
        <v>41790</v>
      </c>
      <c r="T389">
        <v>292</v>
      </c>
      <c r="U389">
        <v>6</v>
      </c>
      <c r="V389">
        <v>37</v>
      </c>
      <c r="W389">
        <v>0</v>
      </c>
      <c r="X389">
        <v>3</v>
      </c>
      <c r="Y389">
        <v>34</v>
      </c>
      <c r="Z389">
        <v>372</v>
      </c>
      <c r="AA389">
        <f>Z389/P389</f>
        <v>2.8837209302325579</v>
      </c>
      <c r="AB389" s="11" t="s">
        <v>232</v>
      </c>
      <c r="AC389" t="s">
        <v>59</v>
      </c>
      <c r="AD389">
        <v>4</v>
      </c>
      <c r="AE389" t="str">
        <f>IF(AD389&gt;3, "Prefers Discount", "Discount Indifferent")</f>
        <v>Prefers Discount</v>
      </c>
      <c r="AF389">
        <v>6</v>
      </c>
      <c r="AG389">
        <v>6</v>
      </c>
      <c r="AH389">
        <v>1</v>
      </c>
      <c r="AI389" t="str">
        <f>INDEX($AF$1:$AH$1,MATCH(MAX(AF389:AH389),AF389:AH389,0))</f>
        <v>Store_Orders</v>
      </c>
      <c r="AJ389">
        <v>7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f>SUM(AK389:AO389)</f>
        <v>2</v>
      </c>
      <c r="AQ389" t="str">
        <f>INDEX($AK$1:$AO$1,MATCH(MAX(AK389:AO389),AK389:AO389,0))</f>
        <v>Converted_on_Camp1</v>
      </c>
      <c r="AR389">
        <v>1</v>
      </c>
      <c r="AS389" t="str">
        <f>IF(OR(AK389&gt;0, AL389&gt;0, AM389&gt;0, AN389&gt;0, AO389&gt;0), "Converted", "Not Converted")</f>
        <v>Converted</v>
      </c>
      <c r="AT389">
        <v>0</v>
      </c>
      <c r="AU389">
        <v>3</v>
      </c>
      <c r="AV389">
        <v>11</v>
      </c>
      <c r="AW389">
        <f>IF(Z389&gt;607, 4, 0)</f>
        <v>0</v>
      </c>
      <c r="AX389">
        <f>IF(AA389&gt;1.6588, 3, 0)</f>
        <v>3</v>
      </c>
      <c r="AY389">
        <f>IF(P389&gt;401, 2, 0)</f>
        <v>0</v>
      </c>
      <c r="AZ389">
        <f>IF(I389&gt;52915.77, 1, 0)</f>
        <v>0</v>
      </c>
      <c r="BA389">
        <f>SUM(AW389:AZ389)</f>
        <v>3</v>
      </c>
      <c r="BB389" t="str">
        <f>VLOOKUP(BA389,'Standard Deviations'!$L$1:$M$11,2,TRUE)</f>
        <v>Silver</v>
      </c>
    </row>
    <row r="390" spans="1:54">
      <c r="A390">
        <v>10766</v>
      </c>
      <c r="B390">
        <v>1964</v>
      </c>
      <c r="C390">
        <f>2024-B390</f>
        <v>60</v>
      </c>
      <c r="D390" t="str">
        <f>VLOOKUP(B390,Reference!$A$1:$B$125, 2)</f>
        <v>Boomers</v>
      </c>
      <c r="E390" t="s">
        <v>68</v>
      </c>
      <c r="F390" t="str">
        <f>IF(E390="High School", "No College", "College")</f>
        <v>College</v>
      </c>
      <c r="G390" t="s">
        <v>55</v>
      </c>
      <c r="H390">
        <v>65526</v>
      </c>
      <c r="I390">
        <v>65526</v>
      </c>
      <c r="J390" s="4" t="s">
        <v>61</v>
      </c>
      <c r="K390">
        <v>0</v>
      </c>
      <c r="L390">
        <v>1</v>
      </c>
      <c r="M390" t="str">
        <f>IF(OR(K390&gt;0, L390&gt;0), "Parent", "Not Parent")</f>
        <v>Parent</v>
      </c>
      <c r="N390" t="s">
        <v>316</v>
      </c>
      <c r="O390" s="8">
        <v>41916</v>
      </c>
      <c r="P390" s="9">
        <f>O390-N390</f>
        <v>176</v>
      </c>
      <c r="Q390">
        <v>22</v>
      </c>
      <c r="R390" s="9">
        <f>P390-Q390</f>
        <v>154</v>
      </c>
      <c r="S390" s="8">
        <f>O390-R390</f>
        <v>41762</v>
      </c>
      <c r="T390">
        <v>397</v>
      </c>
      <c r="U390">
        <v>19</v>
      </c>
      <c r="V390">
        <v>69</v>
      </c>
      <c r="W390">
        <v>12</v>
      </c>
      <c r="X390">
        <v>0</v>
      </c>
      <c r="Y390">
        <v>9</v>
      </c>
      <c r="Z390">
        <v>506</v>
      </c>
      <c r="AA390">
        <f>Z390/P390</f>
        <v>2.875</v>
      </c>
      <c r="AB390" s="11" t="s">
        <v>232</v>
      </c>
      <c r="AC390" t="s">
        <v>59</v>
      </c>
      <c r="AD390">
        <v>1</v>
      </c>
      <c r="AE390" t="str">
        <f>IF(AD390&gt;3, "Prefers Discount", "Discount Indifferent")</f>
        <v>Discount Indifferent</v>
      </c>
      <c r="AF390">
        <v>8</v>
      </c>
      <c r="AG390">
        <v>4</v>
      </c>
      <c r="AH390">
        <v>4</v>
      </c>
      <c r="AI390" t="str">
        <f>INDEX($AF$1:$AH$1,MATCH(MAX(AF390:AH390),AF390:AH390,0))</f>
        <v>Store_Orders</v>
      </c>
      <c r="AJ390">
        <v>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f>SUM(AK390:AO390)</f>
        <v>0</v>
      </c>
      <c r="AQ390" t="s">
        <v>67</v>
      </c>
      <c r="AR390">
        <v>0</v>
      </c>
      <c r="AS390" t="str">
        <f>IF(OR(AK390&gt;0, AL390&gt;0, AM390&gt;0, AN390&gt;0, AO390&gt;0), "Converted", "Not Converted")</f>
        <v>Not Converted</v>
      </c>
      <c r="AT390">
        <v>0</v>
      </c>
      <c r="AU390">
        <v>3</v>
      </c>
      <c r="AV390">
        <v>11</v>
      </c>
      <c r="AW390">
        <f>IF(Z390&gt;607, 4, 0)</f>
        <v>0</v>
      </c>
      <c r="AX390">
        <f>IF(AA390&gt;1.6588, 3, 0)</f>
        <v>3</v>
      </c>
      <c r="AY390">
        <f>IF(P390&gt;401, 2, 0)</f>
        <v>0</v>
      </c>
      <c r="AZ390">
        <f>IF(I390&gt;52915.77, 1, 0)</f>
        <v>1</v>
      </c>
      <c r="BA390">
        <f>SUM(AW390:AZ390)</f>
        <v>4</v>
      </c>
      <c r="BB390" t="str">
        <f>VLOOKUP(BA390,'Standard Deviations'!$L$1:$M$11,2,TRUE)</f>
        <v>Silver</v>
      </c>
    </row>
    <row r="391" spans="1:54">
      <c r="A391">
        <v>9971</v>
      </c>
      <c r="B391">
        <v>1964</v>
      </c>
      <c r="C391">
        <f>2024-B391</f>
        <v>60</v>
      </c>
      <c r="D391" t="str">
        <f>VLOOKUP(B391,Reference!$A$1:$B$125, 2)</f>
        <v>Boomers</v>
      </c>
      <c r="E391" t="s">
        <v>68</v>
      </c>
      <c r="F391" t="str">
        <f>IF(E391="High School", "No College", "College")</f>
        <v>College</v>
      </c>
      <c r="G391" t="s">
        <v>55</v>
      </c>
      <c r="H391">
        <v>65526</v>
      </c>
      <c r="I391">
        <v>65526</v>
      </c>
      <c r="J391" s="4" t="s">
        <v>61</v>
      </c>
      <c r="K391">
        <v>0</v>
      </c>
      <c r="L391">
        <v>1</v>
      </c>
      <c r="M391" t="str">
        <f>IF(OR(K391&gt;0, L391&gt;0), "Parent", "Not Parent")</f>
        <v>Parent</v>
      </c>
      <c r="N391" t="s">
        <v>316</v>
      </c>
      <c r="O391" s="8">
        <v>41916</v>
      </c>
      <c r="P391" s="9">
        <f>O391-N391</f>
        <v>176</v>
      </c>
      <c r="Q391">
        <v>22</v>
      </c>
      <c r="R391" s="9">
        <f>P391-Q391</f>
        <v>154</v>
      </c>
      <c r="S391" s="8">
        <f>O391-R391</f>
        <v>41762</v>
      </c>
      <c r="T391">
        <v>397</v>
      </c>
      <c r="U391">
        <v>19</v>
      </c>
      <c r="V391">
        <v>69</v>
      </c>
      <c r="W391">
        <v>12</v>
      </c>
      <c r="X391">
        <v>0</v>
      </c>
      <c r="Y391">
        <v>9</v>
      </c>
      <c r="Z391">
        <v>506</v>
      </c>
      <c r="AA391">
        <f>Z391/P391</f>
        <v>2.875</v>
      </c>
      <c r="AB391" s="11" t="s">
        <v>232</v>
      </c>
      <c r="AC391" t="s">
        <v>59</v>
      </c>
      <c r="AD391">
        <v>1</v>
      </c>
      <c r="AE391" t="str">
        <f>IF(AD391&gt;3, "Prefers Discount", "Discount Indifferent")</f>
        <v>Discount Indifferent</v>
      </c>
      <c r="AF391">
        <v>8</v>
      </c>
      <c r="AG391">
        <v>4</v>
      </c>
      <c r="AH391">
        <v>4</v>
      </c>
      <c r="AI391" t="str">
        <f>INDEX($AF$1:$AH$1,MATCH(MAX(AF391:AH391),AF391:AH391,0))</f>
        <v>Store_Orders</v>
      </c>
      <c r="AJ391">
        <v>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f>SUM(AK391:AO391)</f>
        <v>0</v>
      </c>
      <c r="AQ391" t="s">
        <v>67</v>
      </c>
      <c r="AR391">
        <v>0</v>
      </c>
      <c r="AS391" t="str">
        <f>IF(OR(AK391&gt;0, AL391&gt;0, AM391&gt;0, AN391&gt;0, AO391&gt;0), "Converted", "Not Converted")</f>
        <v>Not Converted</v>
      </c>
      <c r="AT391">
        <v>0</v>
      </c>
      <c r="AU391">
        <v>3</v>
      </c>
      <c r="AV391">
        <v>11</v>
      </c>
      <c r="AW391">
        <f>IF(Z391&gt;607, 4, 0)</f>
        <v>0</v>
      </c>
      <c r="AX391">
        <f>IF(AA391&gt;1.6588, 3, 0)</f>
        <v>3</v>
      </c>
      <c r="AY391">
        <f>IF(P391&gt;401, 2, 0)</f>
        <v>0</v>
      </c>
      <c r="AZ391">
        <f>IF(I391&gt;52915.77, 1, 0)</f>
        <v>1</v>
      </c>
      <c r="BA391">
        <f>SUM(AW391:AZ391)</f>
        <v>4</v>
      </c>
      <c r="BB391" t="str">
        <f>VLOOKUP(BA391,'Standard Deviations'!$L$1:$M$11,2,TRUE)</f>
        <v>Silver</v>
      </c>
    </row>
    <row r="392" spans="1:54">
      <c r="A392">
        <v>1357</v>
      </c>
      <c r="B392">
        <v>1970</v>
      </c>
      <c r="C392">
        <f>2024-B392</f>
        <v>54</v>
      </c>
      <c r="D392" t="str">
        <f>VLOOKUP(B392,Reference!$A$1:$B$125, 2)</f>
        <v>Gen X</v>
      </c>
      <c r="E392" t="s">
        <v>54</v>
      </c>
      <c r="F392" t="str">
        <f>IF(E392="High School", "No College", "College")</f>
        <v>College</v>
      </c>
      <c r="G392" t="s">
        <v>65</v>
      </c>
      <c r="H392">
        <v>74854</v>
      </c>
      <c r="I392">
        <v>74854</v>
      </c>
      <c r="J392" s="4" t="s">
        <v>56</v>
      </c>
      <c r="K392">
        <v>1</v>
      </c>
      <c r="L392">
        <v>2</v>
      </c>
      <c r="M392" t="str">
        <f>IF(OR(K392&gt;0, L392&gt;0), "Parent", "Not Parent")</f>
        <v>Parent</v>
      </c>
      <c r="N392" t="s">
        <v>317</v>
      </c>
      <c r="O392" s="8">
        <v>41916</v>
      </c>
      <c r="P392" s="9">
        <f>O392-N392</f>
        <v>544</v>
      </c>
      <c r="Q392">
        <v>90</v>
      </c>
      <c r="R392" s="9">
        <f>P392-Q392</f>
        <v>454</v>
      </c>
      <c r="S392" s="8">
        <f>O392-R392</f>
        <v>41462</v>
      </c>
      <c r="T392">
        <v>856</v>
      </c>
      <c r="U392">
        <v>59</v>
      </c>
      <c r="V392">
        <v>487</v>
      </c>
      <c r="W392">
        <v>58</v>
      </c>
      <c r="X392">
        <v>29</v>
      </c>
      <c r="Y392">
        <v>73</v>
      </c>
      <c r="Z392">
        <v>1562</v>
      </c>
      <c r="AA392">
        <f>Z392/P392</f>
        <v>2.8713235294117645</v>
      </c>
      <c r="AB392" s="14" t="s">
        <v>232</v>
      </c>
      <c r="AC392" s="13" t="s">
        <v>63</v>
      </c>
      <c r="AD392">
        <v>7</v>
      </c>
      <c r="AE392" t="str">
        <f>IF(AD392&gt;3, "Prefers Discount", "Discount Indifferent")</f>
        <v>Prefers Discount</v>
      </c>
      <c r="AF392">
        <v>5</v>
      </c>
      <c r="AG392">
        <v>2</v>
      </c>
      <c r="AH392">
        <v>5</v>
      </c>
      <c r="AI392" t="str">
        <f>INDEX($AF$1:$AH$1,MATCH(MAX(AF392:AH392),AF392:AH392,0))</f>
        <v>Store_Orders</v>
      </c>
      <c r="AJ392">
        <v>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f>SUM(AK392:AO392)</f>
        <v>0</v>
      </c>
      <c r="AQ392" t="s">
        <v>67</v>
      </c>
      <c r="AR392">
        <v>0</v>
      </c>
      <c r="AS392" t="str">
        <f>IF(OR(AK392&gt;0, AL392&gt;0, AM392&gt;0, AN392&gt;0, AO392&gt;0), "Converted", "Not Converted")</f>
        <v>Not Converted</v>
      </c>
      <c r="AT392">
        <v>0</v>
      </c>
      <c r="AU392">
        <v>3</v>
      </c>
      <c r="AV392">
        <v>11</v>
      </c>
      <c r="AW392">
        <f>IF(Z392&gt;607, 4, 0)</f>
        <v>4</v>
      </c>
      <c r="AX392">
        <f>IF(AA392&gt;1.6588, 3, 0)</f>
        <v>3</v>
      </c>
      <c r="AY392">
        <f>IF(P392&gt;401, 2, 0)</f>
        <v>2</v>
      </c>
      <c r="AZ392">
        <f>IF(I392&gt;52915.77, 1, 0)</f>
        <v>1</v>
      </c>
      <c r="BA392">
        <f>SUM(AW392:AZ392)</f>
        <v>10</v>
      </c>
      <c r="BB392" t="str">
        <f>VLOOKUP(BA392,'Standard Deviations'!$L$1:$M$11,2,TRUE)</f>
        <v>Diamond</v>
      </c>
    </row>
    <row r="393" spans="1:54">
      <c r="A393">
        <v>2579</v>
      </c>
      <c r="B393">
        <v>1957</v>
      </c>
      <c r="C393">
        <f>2024-B393</f>
        <v>67</v>
      </c>
      <c r="D393" t="str">
        <f>VLOOKUP(B393,Reference!$A$1:$B$125, 2)</f>
        <v>Boomers</v>
      </c>
      <c r="E393" t="s">
        <v>54</v>
      </c>
      <c r="F393" t="str">
        <f>IF(E393="High School", "No College", "College")</f>
        <v>College</v>
      </c>
      <c r="G393" t="s">
        <v>55</v>
      </c>
      <c r="H393">
        <v>71113</v>
      </c>
      <c r="I393">
        <v>71113</v>
      </c>
      <c r="J393" s="4" t="s">
        <v>61</v>
      </c>
      <c r="K393">
        <v>0</v>
      </c>
      <c r="L393">
        <v>1</v>
      </c>
      <c r="M393" t="str">
        <f>IF(OR(K393&gt;0, L393&gt;0), "Parent", "Not Parent")</f>
        <v>Parent</v>
      </c>
      <c r="N393" t="s">
        <v>318</v>
      </c>
      <c r="O393" s="8">
        <v>41916</v>
      </c>
      <c r="P393" s="9">
        <f>O393-N393</f>
        <v>291</v>
      </c>
      <c r="Q393">
        <v>95</v>
      </c>
      <c r="R393" s="9">
        <f>P393-Q393</f>
        <v>196</v>
      </c>
      <c r="S393" s="8">
        <f>O393-R393</f>
        <v>41720</v>
      </c>
      <c r="T393">
        <v>495</v>
      </c>
      <c r="U393">
        <v>33</v>
      </c>
      <c r="V393">
        <v>255</v>
      </c>
      <c r="W393">
        <v>11</v>
      </c>
      <c r="X393">
        <v>33</v>
      </c>
      <c r="Y393">
        <v>8</v>
      </c>
      <c r="Z393">
        <v>835</v>
      </c>
      <c r="AA393">
        <f>Z393/P393</f>
        <v>2.8694158075601375</v>
      </c>
      <c r="AB393" s="14" t="s">
        <v>232</v>
      </c>
      <c r="AC393" s="13" t="s">
        <v>63</v>
      </c>
      <c r="AD393">
        <v>4</v>
      </c>
      <c r="AE393" t="str">
        <f>IF(AD393&gt;3, "Prefers Discount", "Discount Indifferent")</f>
        <v>Prefers Discount</v>
      </c>
      <c r="AF393">
        <v>9</v>
      </c>
      <c r="AG393">
        <v>6</v>
      </c>
      <c r="AH393">
        <v>7</v>
      </c>
      <c r="AI393" t="str">
        <f>INDEX($AF$1:$AH$1,MATCH(MAX(AF393:AH393),AF393:AH393,0))</f>
        <v>Store_Orders</v>
      </c>
      <c r="AJ393">
        <v>4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f>SUM(AK393:AO393)</f>
        <v>0</v>
      </c>
      <c r="AQ393" t="s">
        <v>67</v>
      </c>
      <c r="AR393">
        <v>0</v>
      </c>
      <c r="AS393" t="str">
        <f>IF(OR(AK393&gt;0, AL393&gt;0, AM393&gt;0, AN393&gt;0, AO393&gt;0), "Converted", "Not Converted")</f>
        <v>Not Converted</v>
      </c>
      <c r="AT393">
        <v>0</v>
      </c>
      <c r="AU393">
        <v>3</v>
      </c>
      <c r="AV393">
        <v>11</v>
      </c>
      <c r="AW393">
        <f>IF(Z393&gt;607, 4, 0)</f>
        <v>4</v>
      </c>
      <c r="AX393">
        <f>IF(AA393&gt;1.6588, 3, 0)</f>
        <v>3</v>
      </c>
      <c r="AY393">
        <f>IF(P393&gt;401, 2, 0)</f>
        <v>0</v>
      </c>
      <c r="AZ393">
        <f>IF(I393&gt;52915.77, 1, 0)</f>
        <v>1</v>
      </c>
      <c r="BA393">
        <f>SUM(AW393:AZ393)</f>
        <v>8</v>
      </c>
      <c r="BB393" t="str">
        <f>VLOOKUP(BA393,'Standard Deviations'!$L$1:$M$11,2,TRUE)</f>
        <v>Platinum</v>
      </c>
    </row>
    <row r="394" spans="1:54">
      <c r="A394">
        <v>1411</v>
      </c>
      <c r="B394">
        <v>1952</v>
      </c>
      <c r="C394">
        <f>2024-B394</f>
        <v>72</v>
      </c>
      <c r="D394" t="str">
        <f>VLOOKUP(B394,Reference!$A$1:$B$125, 2)</f>
        <v>Boomers</v>
      </c>
      <c r="E394" t="s">
        <v>54</v>
      </c>
      <c r="F394" t="str">
        <f>IF(E394="High School", "No College", "College")</f>
        <v>College</v>
      </c>
      <c r="G394" t="s">
        <v>71</v>
      </c>
      <c r="H394">
        <v>82623</v>
      </c>
      <c r="I394">
        <v>82623</v>
      </c>
      <c r="J394" s="4" t="s">
        <v>56</v>
      </c>
      <c r="K394">
        <v>0</v>
      </c>
      <c r="L394">
        <v>0</v>
      </c>
      <c r="M394" t="str">
        <f>IF(OR(K394&gt;0, L394&gt;0), "Parent", "Not Parent")</f>
        <v>Not Parent</v>
      </c>
      <c r="N394" t="s">
        <v>195</v>
      </c>
      <c r="O394" s="8">
        <v>41916</v>
      </c>
      <c r="P394" s="9">
        <f>O394-N394</f>
        <v>328</v>
      </c>
      <c r="Q394">
        <v>58</v>
      </c>
      <c r="R394" s="9">
        <f>P394-Q394</f>
        <v>270</v>
      </c>
      <c r="S394" s="8">
        <f>O394-R394</f>
        <v>41646</v>
      </c>
      <c r="T394">
        <v>204</v>
      </c>
      <c r="U394">
        <v>34</v>
      </c>
      <c r="V394">
        <v>204</v>
      </c>
      <c r="W394">
        <v>172</v>
      </c>
      <c r="X394">
        <v>153</v>
      </c>
      <c r="Y394">
        <v>173</v>
      </c>
      <c r="Z394">
        <v>940</v>
      </c>
      <c r="AA394">
        <f>Z394/P394</f>
        <v>2.8658536585365852</v>
      </c>
      <c r="AB394" s="14" t="s">
        <v>232</v>
      </c>
      <c r="AC394" s="13" t="s">
        <v>63</v>
      </c>
      <c r="AD394">
        <v>1</v>
      </c>
      <c r="AE394" t="str">
        <f>IF(AD394&gt;3, "Prefers Discount", "Discount Indifferent")</f>
        <v>Discount Indifferent</v>
      </c>
      <c r="AF394">
        <v>4</v>
      </c>
      <c r="AG394">
        <v>2</v>
      </c>
      <c r="AH394">
        <v>9</v>
      </c>
      <c r="AI394" t="str">
        <f>INDEX($AF$1:$AH$1,MATCH(MAX(AF394:AH394),AF394:AH394,0))</f>
        <v>Catalog_Orders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f>SUM(AK394:AO394)</f>
        <v>0</v>
      </c>
      <c r="AQ394" t="s">
        <v>67</v>
      </c>
      <c r="AR394">
        <v>0</v>
      </c>
      <c r="AS394" t="str">
        <f>IF(OR(AK394&gt;0, AL394&gt;0, AM394&gt;0, AN394&gt;0, AO394&gt;0), "Converted", "Not Converted")</f>
        <v>Not Converted</v>
      </c>
      <c r="AT394">
        <v>0</v>
      </c>
      <c r="AU394">
        <v>3</v>
      </c>
      <c r="AV394">
        <v>11</v>
      </c>
      <c r="AW394">
        <f>IF(Z394&gt;607, 4, 0)</f>
        <v>4</v>
      </c>
      <c r="AX394">
        <f>IF(AA394&gt;1.6588, 3, 0)</f>
        <v>3</v>
      </c>
      <c r="AY394">
        <f>IF(P394&gt;401, 2, 0)</f>
        <v>0</v>
      </c>
      <c r="AZ394">
        <f>IF(I394&gt;52915.77, 1, 0)</f>
        <v>1</v>
      </c>
      <c r="BA394">
        <f>SUM(AW394:AZ394)</f>
        <v>8</v>
      </c>
      <c r="BB394" t="str">
        <f>VLOOKUP(BA394,'Standard Deviations'!$L$1:$M$11,2,TRUE)</f>
        <v>Platinum</v>
      </c>
    </row>
    <row r="395" spans="1:54">
      <c r="A395">
        <v>6260</v>
      </c>
      <c r="B395">
        <v>1955</v>
      </c>
      <c r="C395">
        <f>2024-B395</f>
        <v>69</v>
      </c>
      <c r="D395" t="str">
        <f>VLOOKUP(B395,Reference!$A$1:$B$125, 2)</f>
        <v>Boomers</v>
      </c>
      <c r="E395" t="s">
        <v>64</v>
      </c>
      <c r="F395" t="str">
        <f>IF(E395="High School", "No College", "College")</f>
        <v>College</v>
      </c>
      <c r="G395" t="s">
        <v>65</v>
      </c>
      <c r="H395">
        <v>82384</v>
      </c>
      <c r="I395">
        <v>82384</v>
      </c>
      <c r="J395" s="4" t="s">
        <v>56</v>
      </c>
      <c r="K395">
        <v>0</v>
      </c>
      <c r="L395">
        <v>0</v>
      </c>
      <c r="M395" t="str">
        <f>IF(OR(K395&gt;0, L395&gt;0), "Parent", "Not Parent")</f>
        <v>Not Parent</v>
      </c>
      <c r="N395" t="s">
        <v>319</v>
      </c>
      <c r="O395" s="8">
        <v>41916</v>
      </c>
      <c r="P395" s="9">
        <f>O395-N395</f>
        <v>684</v>
      </c>
      <c r="Q395">
        <v>55</v>
      </c>
      <c r="R395" s="9">
        <f>P395-Q395</f>
        <v>629</v>
      </c>
      <c r="S395" s="8">
        <f>O395-R395</f>
        <v>41287</v>
      </c>
      <c r="T395">
        <v>984</v>
      </c>
      <c r="U395">
        <v>51</v>
      </c>
      <c r="V395">
        <v>432</v>
      </c>
      <c r="W395">
        <v>180</v>
      </c>
      <c r="X395">
        <v>120</v>
      </c>
      <c r="Y395">
        <v>190</v>
      </c>
      <c r="Z395">
        <v>1957</v>
      </c>
      <c r="AA395">
        <f>Z395/P395</f>
        <v>2.8611111111111112</v>
      </c>
      <c r="AB395" s="14" t="s">
        <v>232</v>
      </c>
      <c r="AC395" s="13" t="s">
        <v>63</v>
      </c>
      <c r="AD395">
        <v>1</v>
      </c>
      <c r="AE395" t="str">
        <f>IF(AD395&gt;3, "Prefers Discount", "Discount Indifferent")</f>
        <v>Discount Indifferent</v>
      </c>
      <c r="AF395">
        <v>13</v>
      </c>
      <c r="AG395">
        <v>3</v>
      </c>
      <c r="AH395">
        <v>10</v>
      </c>
      <c r="AI395" t="str">
        <f>INDEX($AF$1:$AH$1,MATCH(MAX(AF395:AH395),AF395:AH395,0))</f>
        <v>Store_Orders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f>SUM(AK395:AO395)</f>
        <v>1</v>
      </c>
      <c r="AQ395" t="str">
        <f>INDEX($AK$1:$AO$1,MATCH(MAX(AK395:AO395),AK395:AO395,0))</f>
        <v>Converted_on_Camp5</v>
      </c>
      <c r="AR395">
        <v>1</v>
      </c>
      <c r="AS395" t="str">
        <f>IF(OR(AK395&gt;0, AL395&gt;0, AM395&gt;0, AN395&gt;0, AO395&gt;0), "Converted", "Not Converted")</f>
        <v>Converted</v>
      </c>
      <c r="AT395">
        <v>0</v>
      </c>
      <c r="AU395">
        <v>3</v>
      </c>
      <c r="AV395">
        <v>11</v>
      </c>
      <c r="AW395">
        <f>IF(Z395&gt;607, 4, 0)</f>
        <v>4</v>
      </c>
      <c r="AX395">
        <f>IF(AA395&gt;1.6588, 3, 0)</f>
        <v>3</v>
      </c>
      <c r="AY395">
        <f>IF(P395&gt;401, 2, 0)</f>
        <v>2</v>
      </c>
      <c r="AZ395">
        <f>IF(I395&gt;52915.77, 1, 0)</f>
        <v>1</v>
      </c>
      <c r="BA395">
        <f>SUM(AW395:AZ395)</f>
        <v>10</v>
      </c>
      <c r="BB395" t="str">
        <f>VLOOKUP(BA395,'Standard Deviations'!$L$1:$M$11,2,TRUE)</f>
        <v>Diamond</v>
      </c>
    </row>
    <row r="396" spans="1:54">
      <c r="A396">
        <v>5236</v>
      </c>
      <c r="B396">
        <v>1979</v>
      </c>
      <c r="C396">
        <f>2024-B396</f>
        <v>45</v>
      </c>
      <c r="D396" t="str">
        <f>VLOOKUP(B396,Reference!$A$1:$B$125, 2)</f>
        <v>Gen X</v>
      </c>
      <c r="E396" t="s">
        <v>54</v>
      </c>
      <c r="F396" t="str">
        <f>IF(E396="High School", "No College", "College")</f>
        <v>College</v>
      </c>
      <c r="G396" t="s">
        <v>65</v>
      </c>
      <c r="H396">
        <v>77568</v>
      </c>
      <c r="I396">
        <v>77568</v>
      </c>
      <c r="J396" s="4" t="s">
        <v>56</v>
      </c>
      <c r="K396">
        <v>0</v>
      </c>
      <c r="L396">
        <v>1</v>
      </c>
      <c r="M396" t="str">
        <f>IF(OR(K396&gt;0, L396&gt;0), "Parent", "Not Parent")</f>
        <v>Parent</v>
      </c>
      <c r="N396" t="s">
        <v>320</v>
      </c>
      <c r="O396" s="8">
        <v>41916</v>
      </c>
      <c r="P396" s="9">
        <f>O396-N396</f>
        <v>770</v>
      </c>
      <c r="Q396">
        <v>30</v>
      </c>
      <c r="R396" s="9">
        <f>P396-Q396</f>
        <v>740</v>
      </c>
      <c r="S396" s="8">
        <f>O396-R396</f>
        <v>41176</v>
      </c>
      <c r="T396">
        <v>1230</v>
      </c>
      <c r="U396">
        <v>0</v>
      </c>
      <c r="V396">
        <v>396</v>
      </c>
      <c r="W396">
        <v>232</v>
      </c>
      <c r="X396">
        <v>178</v>
      </c>
      <c r="Y396">
        <v>158</v>
      </c>
      <c r="Z396">
        <v>2194</v>
      </c>
      <c r="AA396">
        <f>Z396/P396</f>
        <v>2.8493506493506495</v>
      </c>
      <c r="AB396" s="11" t="s">
        <v>232</v>
      </c>
      <c r="AC396" t="s">
        <v>59</v>
      </c>
      <c r="AD396">
        <v>1</v>
      </c>
      <c r="AE396" t="str">
        <f>IF(AD396&gt;3, "Prefers Discount", "Discount Indifferent")</f>
        <v>Discount Indifferent</v>
      </c>
      <c r="AF396">
        <v>8</v>
      </c>
      <c r="AG396">
        <v>10</v>
      </c>
      <c r="AH396">
        <v>2</v>
      </c>
      <c r="AI396" t="str">
        <f>INDEX($AF$1:$AH$1,MATCH(MAX(AF396:AH396),AF396:AH396,0))</f>
        <v>Web_Orders</v>
      </c>
      <c r="AJ396">
        <v>5</v>
      </c>
      <c r="AK396">
        <v>1</v>
      </c>
      <c r="AL396">
        <v>0</v>
      </c>
      <c r="AM396">
        <v>0</v>
      </c>
      <c r="AN396">
        <v>1</v>
      </c>
      <c r="AO396">
        <v>1</v>
      </c>
      <c r="AP396">
        <f>SUM(AK396:AO396)</f>
        <v>3</v>
      </c>
      <c r="AQ396" t="str">
        <f>INDEX($AK$1:$AO$1,MATCH(MAX(AK396:AO396),AK396:AO396,0))</f>
        <v>Converted_on_Camp1</v>
      </c>
      <c r="AR396">
        <v>1</v>
      </c>
      <c r="AS396" t="str">
        <f>IF(OR(AK396&gt;0, AL396&gt;0, AM396&gt;0, AN396&gt;0, AO396&gt;0), "Converted", "Not Converted")</f>
        <v>Converted</v>
      </c>
      <c r="AT396">
        <v>0</v>
      </c>
      <c r="AU396">
        <v>3</v>
      </c>
      <c r="AV396">
        <v>11</v>
      </c>
      <c r="AW396">
        <f>IF(Z396&gt;607, 4, 0)</f>
        <v>4</v>
      </c>
      <c r="AX396">
        <f>IF(AA396&gt;1.6588, 3, 0)</f>
        <v>3</v>
      </c>
      <c r="AY396">
        <f>IF(P396&gt;401, 2, 0)</f>
        <v>2</v>
      </c>
      <c r="AZ396">
        <f>IF(I396&gt;52915.77, 1, 0)</f>
        <v>1</v>
      </c>
      <c r="BA396">
        <f>SUM(AW396:AZ396)</f>
        <v>10</v>
      </c>
      <c r="BB396" t="str">
        <f>VLOOKUP(BA396,'Standard Deviations'!$L$1:$M$11,2,TRUE)</f>
        <v>Diamond</v>
      </c>
    </row>
    <row r="397" spans="1:54">
      <c r="A397">
        <v>2975</v>
      </c>
      <c r="B397">
        <v>1976</v>
      </c>
      <c r="C397">
        <f>2024-B397</f>
        <v>48</v>
      </c>
      <c r="D397" t="str">
        <f>VLOOKUP(B397,Reference!$A$1:$B$125, 2)</f>
        <v>Gen X</v>
      </c>
      <c r="E397" t="s">
        <v>54</v>
      </c>
      <c r="F397" t="str">
        <f>IF(E397="High School", "No College", "College")</f>
        <v>College</v>
      </c>
      <c r="G397" t="s">
        <v>65</v>
      </c>
      <c r="H397">
        <v>85606</v>
      </c>
      <c r="I397">
        <v>85606</v>
      </c>
      <c r="J397" s="4" t="s">
        <v>56</v>
      </c>
      <c r="K397">
        <v>0</v>
      </c>
      <c r="L397">
        <v>1</v>
      </c>
      <c r="M397" t="str">
        <f>IF(OR(K397&gt;0, L397&gt;0), "Parent", "Not Parent")</f>
        <v>Parent</v>
      </c>
      <c r="N397" t="s">
        <v>321</v>
      </c>
      <c r="O397" s="8">
        <v>41916</v>
      </c>
      <c r="P397" s="9">
        <f>O397-N397</f>
        <v>691</v>
      </c>
      <c r="Q397">
        <v>89</v>
      </c>
      <c r="R397" s="9">
        <f>P397-Q397</f>
        <v>602</v>
      </c>
      <c r="S397" s="8">
        <f>O397-R397</f>
        <v>41314</v>
      </c>
      <c r="T397">
        <v>717</v>
      </c>
      <c r="U397">
        <v>42</v>
      </c>
      <c r="V397">
        <v>864</v>
      </c>
      <c r="W397">
        <v>219</v>
      </c>
      <c r="X397">
        <v>30</v>
      </c>
      <c r="Y397">
        <v>84</v>
      </c>
      <c r="Z397">
        <v>1956</v>
      </c>
      <c r="AA397">
        <f>Z397/P397</f>
        <v>2.8306801736613605</v>
      </c>
      <c r="AB397" s="14" t="s">
        <v>232</v>
      </c>
      <c r="AC397" s="13" t="s">
        <v>63</v>
      </c>
      <c r="AD397">
        <v>2</v>
      </c>
      <c r="AE397" t="str">
        <f>IF(AD397&gt;3, "Prefers Discount", "Discount Indifferent")</f>
        <v>Discount Indifferent</v>
      </c>
      <c r="AF397">
        <v>9</v>
      </c>
      <c r="AG397">
        <v>6</v>
      </c>
      <c r="AH397">
        <v>7</v>
      </c>
      <c r="AI397" t="str">
        <f>INDEX($AF$1:$AH$1,MATCH(MAX(AF397:AH397),AF397:AH397,0))</f>
        <v>Store_Orders</v>
      </c>
      <c r="AJ397">
        <v>3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f>SUM(AK397:AO397)</f>
        <v>1</v>
      </c>
      <c r="AQ397" t="str">
        <f>INDEX($AK$1:$AO$1,MATCH(MAX(AK397:AO397),AK397:AO397,0))</f>
        <v>Converted_on_Camp1</v>
      </c>
      <c r="AR397">
        <v>1</v>
      </c>
      <c r="AS397" t="str">
        <f>IF(OR(AK397&gt;0, AL397&gt;0, AM397&gt;0, AN397&gt;0, AO397&gt;0), "Converted", "Not Converted")</f>
        <v>Converted</v>
      </c>
      <c r="AT397">
        <v>0</v>
      </c>
      <c r="AU397">
        <v>3</v>
      </c>
      <c r="AV397">
        <v>11</v>
      </c>
      <c r="AW397">
        <f>IF(Z397&gt;607, 4, 0)</f>
        <v>4</v>
      </c>
      <c r="AX397">
        <f>IF(AA397&gt;1.6588, 3, 0)</f>
        <v>3</v>
      </c>
      <c r="AY397">
        <f>IF(P397&gt;401, 2, 0)</f>
        <v>2</v>
      </c>
      <c r="AZ397">
        <f>IF(I397&gt;52915.77, 1, 0)</f>
        <v>1</v>
      </c>
      <c r="BA397">
        <f>SUM(AW397:AZ397)</f>
        <v>10</v>
      </c>
      <c r="BB397" t="str">
        <f>VLOOKUP(BA397,'Standard Deviations'!$L$1:$M$11,2,TRUE)</f>
        <v>Diamond</v>
      </c>
    </row>
    <row r="398" spans="1:54">
      <c r="A398">
        <v>7279</v>
      </c>
      <c r="B398">
        <v>1969</v>
      </c>
      <c r="C398">
        <f>2024-B398</f>
        <v>55</v>
      </c>
      <c r="D398" t="str">
        <f>VLOOKUP(B398,Reference!$A$1:$B$125, 2)</f>
        <v>Gen X</v>
      </c>
      <c r="E398" t="s">
        <v>68</v>
      </c>
      <c r="F398" t="str">
        <f>IF(E398="High School", "No College", "College")</f>
        <v>College</v>
      </c>
      <c r="G398" t="s">
        <v>65</v>
      </c>
      <c r="H398">
        <v>69476</v>
      </c>
      <c r="I398">
        <v>69476</v>
      </c>
      <c r="J398" s="4" t="s">
        <v>61</v>
      </c>
      <c r="K398">
        <v>0</v>
      </c>
      <c r="L398">
        <v>0</v>
      </c>
      <c r="M398" t="str">
        <f>IF(OR(K398&gt;0, L398&gt;0), "Parent", "Not Parent")</f>
        <v>Not Parent</v>
      </c>
      <c r="N398" t="s">
        <v>240</v>
      </c>
      <c r="O398" s="8">
        <v>41916</v>
      </c>
      <c r="P398" s="9">
        <f>O398-N398</f>
        <v>369</v>
      </c>
      <c r="Q398">
        <v>3</v>
      </c>
      <c r="R398" s="9">
        <f>P398-Q398</f>
        <v>366</v>
      </c>
      <c r="S398" s="8">
        <f>O398-R398</f>
        <v>41550</v>
      </c>
      <c r="T398">
        <v>260</v>
      </c>
      <c r="U398">
        <v>86</v>
      </c>
      <c r="V398">
        <v>559</v>
      </c>
      <c r="W398">
        <v>63</v>
      </c>
      <c r="X398">
        <v>9</v>
      </c>
      <c r="Y398">
        <v>67</v>
      </c>
      <c r="Z398">
        <v>1044</v>
      </c>
      <c r="AA398">
        <f>Z398/P398</f>
        <v>2.8292682926829267</v>
      </c>
      <c r="AB398" s="11" t="s">
        <v>232</v>
      </c>
      <c r="AC398" t="s">
        <v>59</v>
      </c>
      <c r="AD398">
        <v>1</v>
      </c>
      <c r="AE398" t="str">
        <f>IF(AD398&gt;3, "Prefers Discount", "Discount Indifferent")</f>
        <v>Discount Indifferent</v>
      </c>
      <c r="AF398">
        <v>4</v>
      </c>
      <c r="AG398">
        <v>4</v>
      </c>
      <c r="AH398">
        <v>6</v>
      </c>
      <c r="AI398" t="str">
        <f>INDEX($AF$1:$AH$1,MATCH(MAX(AF398:AH398),AF398:AH398,0))</f>
        <v>Catalog_Orders</v>
      </c>
      <c r="AJ398">
        <v>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f>SUM(AK398:AO398)</f>
        <v>0</v>
      </c>
      <c r="AQ398" t="s">
        <v>67</v>
      </c>
      <c r="AR398">
        <v>0</v>
      </c>
      <c r="AS398" t="str">
        <f>IF(OR(AK398&gt;0, AL398&gt;0, AM398&gt;0, AN398&gt;0, AO398&gt;0), "Converted", "Not Converted")</f>
        <v>Not Converted</v>
      </c>
      <c r="AT398">
        <v>0</v>
      </c>
      <c r="AU398">
        <v>3</v>
      </c>
      <c r="AV398">
        <v>11</v>
      </c>
      <c r="AW398">
        <f>IF(Z398&gt;607, 4, 0)</f>
        <v>4</v>
      </c>
      <c r="AX398">
        <f>IF(AA398&gt;1.6588, 3, 0)</f>
        <v>3</v>
      </c>
      <c r="AY398">
        <f>IF(P398&gt;401, 2, 0)</f>
        <v>0</v>
      </c>
      <c r="AZ398">
        <f>IF(I398&gt;52915.77, 1, 0)</f>
        <v>1</v>
      </c>
      <c r="BA398">
        <f>SUM(AW398:AZ398)</f>
        <v>8</v>
      </c>
      <c r="BB398" t="str">
        <f>VLOOKUP(BA398,'Standard Deviations'!$L$1:$M$11,2,TRUE)</f>
        <v>Platinum</v>
      </c>
    </row>
    <row r="399" spans="1:54">
      <c r="A399">
        <v>3403</v>
      </c>
      <c r="B399">
        <v>1958</v>
      </c>
      <c r="C399">
        <f>2024-B399</f>
        <v>66</v>
      </c>
      <c r="D399" t="str">
        <f>VLOOKUP(B399,Reference!$A$1:$B$125, 2)</f>
        <v>Boomers</v>
      </c>
      <c r="E399" t="s">
        <v>68</v>
      </c>
      <c r="F399" t="str">
        <f>IF(E399="High School", "No College", "College")</f>
        <v>College</v>
      </c>
      <c r="G399" t="s">
        <v>65</v>
      </c>
      <c r="H399">
        <v>78952</v>
      </c>
      <c r="I399">
        <v>78952</v>
      </c>
      <c r="J399" s="4" t="s">
        <v>56</v>
      </c>
      <c r="K399">
        <v>0</v>
      </c>
      <c r="L399">
        <v>1</v>
      </c>
      <c r="M399" t="str">
        <f>IF(OR(K399&gt;0, L399&gt;0), "Parent", "Not Parent")</f>
        <v>Parent</v>
      </c>
      <c r="N399" t="s">
        <v>322</v>
      </c>
      <c r="O399" s="8">
        <v>41916</v>
      </c>
      <c r="P399" s="9">
        <f>O399-N399</f>
        <v>740</v>
      </c>
      <c r="Q399">
        <v>11</v>
      </c>
      <c r="R399" s="9">
        <f>P399-Q399</f>
        <v>729</v>
      </c>
      <c r="S399" s="8">
        <f>O399-R399</f>
        <v>41187</v>
      </c>
      <c r="T399">
        <v>1170</v>
      </c>
      <c r="U399">
        <v>19</v>
      </c>
      <c r="V399">
        <v>594</v>
      </c>
      <c r="W399">
        <v>99</v>
      </c>
      <c r="X399">
        <v>76</v>
      </c>
      <c r="Y399">
        <v>134</v>
      </c>
      <c r="Z399">
        <v>2092</v>
      </c>
      <c r="AA399">
        <f>Z399/P399</f>
        <v>2.827027027027027</v>
      </c>
      <c r="AB399" s="11" t="s">
        <v>232</v>
      </c>
      <c r="AC399" t="s">
        <v>59</v>
      </c>
      <c r="AD399">
        <v>2</v>
      </c>
      <c r="AE399" t="str">
        <f>IF(AD399&gt;3, "Prefers Discount", "Discount Indifferent")</f>
        <v>Discount Indifferent</v>
      </c>
      <c r="AF399">
        <v>12</v>
      </c>
      <c r="AG399">
        <v>2</v>
      </c>
      <c r="AH399">
        <v>5</v>
      </c>
      <c r="AI399" t="str">
        <f>INDEX($AF$1:$AH$1,MATCH(MAX(AF399:AH399),AF399:AH399,0))</f>
        <v>Store_Orders</v>
      </c>
      <c r="AJ399">
        <v>6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f>SUM(AK399:AO399)</f>
        <v>0</v>
      </c>
      <c r="AQ399" t="s">
        <v>67</v>
      </c>
      <c r="AR399">
        <v>0</v>
      </c>
      <c r="AS399" t="str">
        <f>IF(OR(AK399&gt;0, AL399&gt;0, AM399&gt;0, AN399&gt;0, AO399&gt;0), "Converted", "Not Converted")</f>
        <v>Not Converted</v>
      </c>
      <c r="AT399">
        <v>0</v>
      </c>
      <c r="AU399">
        <v>3</v>
      </c>
      <c r="AV399">
        <v>11</v>
      </c>
      <c r="AW399">
        <f>IF(Z399&gt;607, 4, 0)</f>
        <v>4</v>
      </c>
      <c r="AX399">
        <f>IF(AA399&gt;1.6588, 3, 0)</f>
        <v>3</v>
      </c>
      <c r="AY399">
        <f>IF(P399&gt;401, 2, 0)</f>
        <v>2</v>
      </c>
      <c r="AZ399">
        <f>IF(I399&gt;52915.77, 1, 0)</f>
        <v>1</v>
      </c>
      <c r="BA399">
        <f>SUM(AW399:AZ399)</f>
        <v>10</v>
      </c>
      <c r="BB399" t="str">
        <f>VLOOKUP(BA399,'Standard Deviations'!$L$1:$M$11,2,TRUE)</f>
        <v>Diamond</v>
      </c>
    </row>
    <row r="400" spans="1:54">
      <c r="A400">
        <v>6945</v>
      </c>
      <c r="B400">
        <v>1952</v>
      </c>
      <c r="C400">
        <f>2024-B400</f>
        <v>72</v>
      </c>
      <c r="D400" t="str">
        <f>VLOOKUP(B400,Reference!$A$1:$B$125, 2)</f>
        <v>Boomers</v>
      </c>
      <c r="E400" t="s">
        <v>54</v>
      </c>
      <c r="F400" t="str">
        <f>IF(E400="High School", "No College", "College")</f>
        <v>College</v>
      </c>
      <c r="G400" t="s">
        <v>60</v>
      </c>
      <c r="H400">
        <v>84574</v>
      </c>
      <c r="I400">
        <v>84574</v>
      </c>
      <c r="J400" s="4" t="s">
        <v>56</v>
      </c>
      <c r="K400">
        <v>0</v>
      </c>
      <c r="L400">
        <v>0</v>
      </c>
      <c r="M400" t="str">
        <f>IF(OR(K400&gt;0, L400&gt;0), "Parent", "Not Parent")</f>
        <v>Not Parent</v>
      </c>
      <c r="N400" t="s">
        <v>305</v>
      </c>
      <c r="O400" s="8">
        <v>41916</v>
      </c>
      <c r="P400" s="9">
        <f>O400-N400</f>
        <v>487</v>
      </c>
      <c r="Q400">
        <v>72</v>
      </c>
      <c r="R400" s="9">
        <f>P400-Q400</f>
        <v>415</v>
      </c>
      <c r="S400" s="8">
        <f>O400-R400</f>
        <v>41501</v>
      </c>
      <c r="T400">
        <v>387</v>
      </c>
      <c r="U400">
        <v>20</v>
      </c>
      <c r="V400">
        <v>713</v>
      </c>
      <c r="W400">
        <v>38</v>
      </c>
      <c r="X400">
        <v>54</v>
      </c>
      <c r="Y400">
        <v>163</v>
      </c>
      <c r="Z400">
        <v>1375</v>
      </c>
      <c r="AA400">
        <f>Z400/P400</f>
        <v>2.8234086242299794</v>
      </c>
      <c r="AB400" s="14" t="s">
        <v>232</v>
      </c>
      <c r="AC400" s="13" t="s">
        <v>63</v>
      </c>
      <c r="AD400">
        <v>1</v>
      </c>
      <c r="AE400" t="str">
        <f>IF(AD400&gt;3, "Prefers Discount", "Discount Indifferent")</f>
        <v>Discount Indifferent</v>
      </c>
      <c r="AF400">
        <v>11</v>
      </c>
      <c r="AG400">
        <v>9</v>
      </c>
      <c r="AH400">
        <v>11</v>
      </c>
      <c r="AI400" t="str">
        <f>INDEX($AF$1:$AH$1,MATCH(MAX(AF400:AH400),AF400:AH400,0))</f>
        <v>Store_Orders</v>
      </c>
      <c r="AJ400">
        <v>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f>SUM(AK400:AO400)</f>
        <v>0</v>
      </c>
      <c r="AQ400" t="s">
        <v>67</v>
      </c>
      <c r="AR400">
        <v>0</v>
      </c>
      <c r="AS400" t="str">
        <f>IF(OR(AK400&gt;0, AL400&gt;0, AM400&gt;0, AN400&gt;0, AO400&gt;0), "Converted", "Not Converted")</f>
        <v>Not Converted</v>
      </c>
      <c r="AT400">
        <v>0</v>
      </c>
      <c r="AU400">
        <v>3</v>
      </c>
      <c r="AV400">
        <v>11</v>
      </c>
      <c r="AW400">
        <f>IF(Z400&gt;607, 4, 0)</f>
        <v>4</v>
      </c>
      <c r="AX400">
        <f>IF(AA400&gt;1.6588, 3, 0)</f>
        <v>3</v>
      </c>
      <c r="AY400">
        <f>IF(P400&gt;401, 2, 0)</f>
        <v>2</v>
      </c>
      <c r="AZ400">
        <f>IF(I400&gt;52915.77, 1, 0)</f>
        <v>1</v>
      </c>
      <c r="BA400">
        <f>SUM(AW400:AZ400)</f>
        <v>10</v>
      </c>
      <c r="BB400" t="str">
        <f>VLOOKUP(BA400,'Standard Deviations'!$L$1:$M$11,2,TRUE)</f>
        <v>Diamond</v>
      </c>
    </row>
    <row r="401" spans="1:54">
      <c r="A401">
        <v>5955</v>
      </c>
      <c r="B401">
        <v>1962</v>
      </c>
      <c r="C401">
        <f>2024-B401</f>
        <v>62</v>
      </c>
      <c r="D401" t="str">
        <f>VLOOKUP(B401,Reference!$A$1:$B$125, 2)</f>
        <v>Boomers</v>
      </c>
      <c r="E401" t="s">
        <v>54</v>
      </c>
      <c r="F401" t="str">
        <f>IF(E401="High School", "No College", "College")</f>
        <v>College</v>
      </c>
      <c r="G401" t="s">
        <v>65</v>
      </c>
      <c r="H401">
        <v>72025</v>
      </c>
      <c r="I401">
        <v>72025</v>
      </c>
      <c r="J401" s="4" t="s">
        <v>61</v>
      </c>
      <c r="K401">
        <v>0</v>
      </c>
      <c r="L401">
        <v>0</v>
      </c>
      <c r="M401" t="str">
        <f>IF(OR(K401&gt;0, L401&gt;0), "Parent", "Not Parent")</f>
        <v>Not Parent</v>
      </c>
      <c r="N401" t="s">
        <v>323</v>
      </c>
      <c r="O401" s="8">
        <v>41916</v>
      </c>
      <c r="P401" s="9">
        <f>O401-N401</f>
        <v>686</v>
      </c>
      <c r="Q401">
        <v>27</v>
      </c>
      <c r="R401" s="9">
        <f>P401-Q401</f>
        <v>659</v>
      </c>
      <c r="S401" s="8">
        <f>O401-R401</f>
        <v>41257</v>
      </c>
      <c r="T401">
        <v>833</v>
      </c>
      <c r="U401">
        <v>33</v>
      </c>
      <c r="V401">
        <v>549</v>
      </c>
      <c r="W401">
        <v>151</v>
      </c>
      <c r="X401">
        <v>133</v>
      </c>
      <c r="Y401">
        <v>233</v>
      </c>
      <c r="Z401">
        <v>1932</v>
      </c>
      <c r="AA401">
        <f>Z401/P401</f>
        <v>2.8163265306122449</v>
      </c>
      <c r="AB401" s="11" t="s">
        <v>232</v>
      </c>
      <c r="AC401" t="s">
        <v>59</v>
      </c>
      <c r="AD401">
        <v>1</v>
      </c>
      <c r="AE401" t="str">
        <f>IF(AD401&gt;3, "Prefers Discount", "Discount Indifferent")</f>
        <v>Discount Indifferent</v>
      </c>
      <c r="AF401">
        <v>8</v>
      </c>
      <c r="AG401">
        <v>4</v>
      </c>
      <c r="AH401">
        <v>3</v>
      </c>
      <c r="AI401" t="str">
        <f>INDEX($AF$1:$AH$1,MATCH(MAX(AF401:AH401),AF401:AH401,0))</f>
        <v>Store_Orders</v>
      </c>
      <c r="AJ401">
        <v>3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f>SUM(AK401:AO401)</f>
        <v>0</v>
      </c>
      <c r="AQ401" t="s">
        <v>67</v>
      </c>
      <c r="AR401">
        <v>0</v>
      </c>
      <c r="AS401" t="str">
        <f>IF(OR(AK401&gt;0, AL401&gt;0, AM401&gt;0, AN401&gt;0, AO401&gt;0), "Converted", "Not Converted")</f>
        <v>Not Converted</v>
      </c>
      <c r="AT401">
        <v>0</v>
      </c>
      <c r="AU401">
        <v>3</v>
      </c>
      <c r="AV401">
        <v>11</v>
      </c>
      <c r="AW401">
        <f>IF(Z401&gt;607, 4, 0)</f>
        <v>4</v>
      </c>
      <c r="AX401">
        <f>IF(AA401&gt;1.6588, 3, 0)</f>
        <v>3</v>
      </c>
      <c r="AY401">
        <f>IF(P401&gt;401, 2, 0)</f>
        <v>2</v>
      </c>
      <c r="AZ401">
        <f>IF(I401&gt;52915.77, 1, 0)</f>
        <v>1</v>
      </c>
      <c r="BA401">
        <f>SUM(AW401:AZ401)</f>
        <v>10</v>
      </c>
      <c r="BB401" t="str">
        <f>VLOOKUP(BA401,'Standard Deviations'!$L$1:$M$11,2,TRUE)</f>
        <v>Diamond</v>
      </c>
    </row>
    <row r="402" spans="1:54">
      <c r="A402">
        <v>3830</v>
      </c>
      <c r="B402">
        <v>1953</v>
      </c>
      <c r="C402">
        <f>2024-B402</f>
        <v>71</v>
      </c>
      <c r="D402" t="str">
        <f>VLOOKUP(B402,Reference!$A$1:$B$125, 2)</f>
        <v>Boomers</v>
      </c>
      <c r="E402" t="s">
        <v>64</v>
      </c>
      <c r="F402" t="str">
        <f>IF(E402="High School", "No College", "College")</f>
        <v>College</v>
      </c>
      <c r="G402" t="s">
        <v>55</v>
      </c>
      <c r="H402">
        <v>59354</v>
      </c>
      <c r="I402">
        <v>59354</v>
      </c>
      <c r="J402" s="4" t="s">
        <v>61</v>
      </c>
      <c r="K402">
        <v>0</v>
      </c>
      <c r="L402">
        <v>2</v>
      </c>
      <c r="M402" t="str">
        <f>IF(OR(K402&gt;0, L402&gt;0), "Parent", "Not Parent")</f>
        <v>Parent</v>
      </c>
      <c r="N402" t="s">
        <v>80</v>
      </c>
      <c r="O402" s="8">
        <v>41916</v>
      </c>
      <c r="P402" s="9">
        <f>O402-N402</f>
        <v>163</v>
      </c>
      <c r="Q402">
        <v>59</v>
      </c>
      <c r="R402" s="9">
        <f>P402-Q402</f>
        <v>104</v>
      </c>
      <c r="S402" s="8">
        <f>O402-R402</f>
        <v>41812</v>
      </c>
      <c r="T402">
        <v>295</v>
      </c>
      <c r="U402">
        <v>21</v>
      </c>
      <c r="V402">
        <v>78</v>
      </c>
      <c r="W402">
        <v>39</v>
      </c>
      <c r="X402">
        <v>13</v>
      </c>
      <c r="Y402">
        <v>13</v>
      </c>
      <c r="Z402">
        <v>459</v>
      </c>
      <c r="AA402">
        <f>Z402/P402</f>
        <v>2.8159509202453989</v>
      </c>
      <c r="AB402" s="14" t="s">
        <v>232</v>
      </c>
      <c r="AC402" s="13" t="s">
        <v>63</v>
      </c>
      <c r="AD402">
        <v>1</v>
      </c>
      <c r="AE402" t="str">
        <f>IF(AD402&gt;3, "Prefers Discount", "Discount Indifferent")</f>
        <v>Discount Indifferent</v>
      </c>
      <c r="AF402">
        <v>7</v>
      </c>
      <c r="AG402">
        <v>4</v>
      </c>
      <c r="AH402">
        <v>4</v>
      </c>
      <c r="AI402" t="str">
        <f>INDEX($AF$1:$AH$1,MATCH(MAX(AF402:AH402),AF402:AH402,0))</f>
        <v>Store_Orders</v>
      </c>
      <c r="AJ402">
        <v>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f>SUM(AK402:AO402)</f>
        <v>0</v>
      </c>
      <c r="AQ402" t="s">
        <v>67</v>
      </c>
      <c r="AR402">
        <v>0</v>
      </c>
      <c r="AS402" t="str">
        <f>IF(OR(AK402&gt;0, AL402&gt;0, AM402&gt;0, AN402&gt;0, AO402&gt;0), "Converted", "Not Converted")</f>
        <v>Not Converted</v>
      </c>
      <c r="AT402">
        <v>0</v>
      </c>
      <c r="AU402">
        <v>3</v>
      </c>
      <c r="AV402">
        <v>11</v>
      </c>
      <c r="AW402">
        <f>IF(Z402&gt;607, 4, 0)</f>
        <v>0</v>
      </c>
      <c r="AX402">
        <f>IF(AA402&gt;1.6588, 3, 0)</f>
        <v>3</v>
      </c>
      <c r="AY402">
        <f>IF(P402&gt;401, 2, 0)</f>
        <v>0</v>
      </c>
      <c r="AZ402">
        <f>IF(I402&gt;52915.77, 1, 0)</f>
        <v>1</v>
      </c>
      <c r="BA402">
        <f>SUM(AW402:AZ402)</f>
        <v>4</v>
      </c>
      <c r="BB402" t="str">
        <f>VLOOKUP(BA402,'Standard Deviations'!$L$1:$M$11,2,TRUE)</f>
        <v>Silver</v>
      </c>
    </row>
    <row r="403" spans="1:54">
      <c r="A403">
        <v>7214</v>
      </c>
      <c r="B403">
        <v>1957</v>
      </c>
      <c r="C403">
        <f>2024-B403</f>
        <v>67</v>
      </c>
      <c r="D403" t="str">
        <f>VLOOKUP(B403,Reference!$A$1:$B$125, 2)</f>
        <v>Boomers</v>
      </c>
      <c r="E403" t="s">
        <v>54</v>
      </c>
      <c r="F403" t="str">
        <f>IF(E403="High School", "No College", "College")</f>
        <v>College</v>
      </c>
      <c r="G403" t="s">
        <v>55</v>
      </c>
      <c r="H403">
        <v>62187</v>
      </c>
      <c r="I403">
        <v>62187</v>
      </c>
      <c r="J403" s="4" t="s">
        <v>61</v>
      </c>
      <c r="K403">
        <v>0</v>
      </c>
      <c r="L403">
        <v>0</v>
      </c>
      <c r="M403" t="str">
        <f>IF(OR(K403&gt;0, L403&gt;0), "Parent", "Not Parent")</f>
        <v>Not Parent</v>
      </c>
      <c r="N403" t="s">
        <v>324</v>
      </c>
      <c r="O403" s="8">
        <v>41916</v>
      </c>
      <c r="P403" s="9">
        <f>O403-N403</f>
        <v>456</v>
      </c>
      <c r="Q403">
        <v>49</v>
      </c>
      <c r="R403" s="9">
        <f>P403-Q403</f>
        <v>407</v>
      </c>
      <c r="S403" s="8">
        <f>O403-R403</f>
        <v>41509</v>
      </c>
      <c r="T403">
        <v>792</v>
      </c>
      <c r="U403">
        <v>0</v>
      </c>
      <c r="V403">
        <v>275</v>
      </c>
      <c r="W403">
        <v>45</v>
      </c>
      <c r="X403">
        <v>45</v>
      </c>
      <c r="Y403">
        <v>126</v>
      </c>
      <c r="Z403">
        <v>1283</v>
      </c>
      <c r="AA403">
        <f>Z403/P403</f>
        <v>2.8135964912280702</v>
      </c>
      <c r="AB403" s="14" t="s">
        <v>232</v>
      </c>
      <c r="AC403" s="13" t="s">
        <v>63</v>
      </c>
      <c r="AD403">
        <v>1</v>
      </c>
      <c r="AE403" t="str">
        <f>IF(AD403&gt;3, "Prefers Discount", "Discount Indifferent")</f>
        <v>Discount Indifferent</v>
      </c>
      <c r="AF403">
        <v>5</v>
      </c>
      <c r="AG403">
        <v>4</v>
      </c>
      <c r="AH403">
        <v>8</v>
      </c>
      <c r="AI403" t="str">
        <f>INDEX($AF$1:$AH$1,MATCH(MAX(AF403:AH403),AF403:AH403,0))</f>
        <v>Catalog_Orders</v>
      </c>
      <c r="AJ403">
        <v>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f>SUM(AK403:AO403)</f>
        <v>0</v>
      </c>
      <c r="AQ403" t="s">
        <v>67</v>
      </c>
      <c r="AR403">
        <v>0</v>
      </c>
      <c r="AS403" t="str">
        <f>IF(OR(AK403&gt;0, AL403&gt;0, AM403&gt;0, AN403&gt;0, AO403&gt;0), "Converted", "Not Converted")</f>
        <v>Not Converted</v>
      </c>
      <c r="AT403">
        <v>0</v>
      </c>
      <c r="AU403">
        <v>3</v>
      </c>
      <c r="AV403">
        <v>11</v>
      </c>
      <c r="AW403">
        <f>IF(Z403&gt;607, 4, 0)</f>
        <v>4</v>
      </c>
      <c r="AX403">
        <f>IF(AA403&gt;1.6588, 3, 0)</f>
        <v>3</v>
      </c>
      <c r="AY403">
        <f>IF(P403&gt;401, 2, 0)</f>
        <v>2</v>
      </c>
      <c r="AZ403">
        <f>IF(I403&gt;52915.77, 1, 0)</f>
        <v>1</v>
      </c>
      <c r="BA403">
        <f>SUM(AW403:AZ403)</f>
        <v>10</v>
      </c>
      <c r="BB403" t="str">
        <f>VLOOKUP(BA403,'Standard Deviations'!$L$1:$M$11,2,TRUE)</f>
        <v>Diamond</v>
      </c>
    </row>
    <row r="404" spans="1:54">
      <c r="A404">
        <v>9826</v>
      </c>
      <c r="B404">
        <v>1972</v>
      </c>
      <c r="C404">
        <f>2024-B404</f>
        <v>52</v>
      </c>
      <c r="D404" t="str">
        <f>VLOOKUP(B404,Reference!$A$1:$B$125, 2)</f>
        <v>Gen X</v>
      </c>
      <c r="E404" t="s">
        <v>68</v>
      </c>
      <c r="F404" t="str">
        <f>IF(E404="High School", "No College", "College")</f>
        <v>College</v>
      </c>
      <c r="G404" t="s">
        <v>60</v>
      </c>
      <c r="H404">
        <v>86857</v>
      </c>
      <c r="I404">
        <v>86857</v>
      </c>
      <c r="J404" s="4" t="s">
        <v>56</v>
      </c>
      <c r="K404">
        <v>0</v>
      </c>
      <c r="L404">
        <v>0</v>
      </c>
      <c r="M404" t="str">
        <f>IF(OR(K404&gt;0, L404&gt;0), "Parent", "Not Parent")</f>
        <v>Not Parent</v>
      </c>
      <c r="N404" t="s">
        <v>325</v>
      </c>
      <c r="O404" s="8">
        <v>41916</v>
      </c>
      <c r="P404" s="9">
        <f>O404-N404</f>
        <v>752</v>
      </c>
      <c r="Q404">
        <v>96</v>
      </c>
      <c r="R404" s="9">
        <f>P404-Q404</f>
        <v>656</v>
      </c>
      <c r="S404" s="8">
        <f>O404-R404</f>
        <v>41260</v>
      </c>
      <c r="T404">
        <v>899</v>
      </c>
      <c r="U404">
        <v>102</v>
      </c>
      <c r="V404">
        <v>838</v>
      </c>
      <c r="W404">
        <v>133</v>
      </c>
      <c r="X404">
        <v>102</v>
      </c>
      <c r="Y404">
        <v>40</v>
      </c>
      <c r="Z404">
        <v>2114</v>
      </c>
      <c r="AA404">
        <f>Z404/P404</f>
        <v>2.8111702127659575</v>
      </c>
      <c r="AB404" s="14" t="s">
        <v>232</v>
      </c>
      <c r="AC404" s="13" t="s">
        <v>63</v>
      </c>
      <c r="AD404">
        <v>1</v>
      </c>
      <c r="AE404" t="str">
        <f>IF(AD404&gt;3, "Prefers Discount", "Discount Indifferent")</f>
        <v>Discount Indifferent</v>
      </c>
      <c r="AF404">
        <v>10</v>
      </c>
      <c r="AG404">
        <v>5</v>
      </c>
      <c r="AH404">
        <v>6</v>
      </c>
      <c r="AI404" t="str">
        <f>INDEX($AF$1:$AH$1,MATCH(MAX(AF404:AH404),AF404:AH404,0))</f>
        <v>Store_Orders</v>
      </c>
      <c r="AJ404">
        <v>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f>SUM(AK404:AO404)</f>
        <v>0</v>
      </c>
      <c r="AQ404" t="s">
        <v>67</v>
      </c>
      <c r="AR404">
        <v>1</v>
      </c>
      <c r="AS404" t="str">
        <f>IF(OR(AK404&gt;0, AL404&gt;0, AM404&gt;0, AN404&gt;0, AO404&gt;0), "Converted", "Not Converted")</f>
        <v>Not Converted</v>
      </c>
      <c r="AT404">
        <v>0</v>
      </c>
      <c r="AU404">
        <v>3</v>
      </c>
      <c r="AV404">
        <v>11</v>
      </c>
      <c r="AW404">
        <f>IF(Z404&gt;607, 4, 0)</f>
        <v>4</v>
      </c>
      <c r="AX404">
        <f>IF(AA404&gt;1.6588, 3, 0)</f>
        <v>3</v>
      </c>
      <c r="AY404">
        <f>IF(P404&gt;401, 2, 0)</f>
        <v>2</v>
      </c>
      <c r="AZ404">
        <f>IF(I404&gt;52915.77, 1, 0)</f>
        <v>1</v>
      </c>
      <c r="BA404">
        <f>SUM(AW404:AZ404)</f>
        <v>10</v>
      </c>
      <c r="BB404" t="str">
        <f>VLOOKUP(BA404,'Standard Deviations'!$L$1:$M$11,2,TRUE)</f>
        <v>Diamond</v>
      </c>
    </row>
    <row r="405" spans="1:54">
      <c r="A405">
        <v>5830</v>
      </c>
      <c r="B405">
        <v>1972</v>
      </c>
      <c r="C405">
        <f>2024-B405</f>
        <v>52</v>
      </c>
      <c r="D405" t="str">
        <f>VLOOKUP(B405,Reference!$A$1:$B$125, 2)</f>
        <v>Gen X</v>
      </c>
      <c r="E405" t="s">
        <v>68</v>
      </c>
      <c r="F405" t="str">
        <f>IF(E405="High School", "No College", "College")</f>
        <v>College</v>
      </c>
      <c r="G405" t="s">
        <v>60</v>
      </c>
      <c r="H405">
        <v>86857</v>
      </c>
      <c r="I405">
        <v>86857</v>
      </c>
      <c r="J405" s="4" t="s">
        <v>56</v>
      </c>
      <c r="K405">
        <v>0</v>
      </c>
      <c r="L405">
        <v>0</v>
      </c>
      <c r="M405" t="str">
        <f>IF(OR(K405&gt;0, L405&gt;0), "Parent", "Not Parent")</f>
        <v>Not Parent</v>
      </c>
      <c r="N405" t="s">
        <v>325</v>
      </c>
      <c r="O405" s="8">
        <v>41916</v>
      </c>
      <c r="P405" s="9">
        <f>O405-N405</f>
        <v>752</v>
      </c>
      <c r="Q405">
        <v>96</v>
      </c>
      <c r="R405" s="9">
        <f>P405-Q405</f>
        <v>656</v>
      </c>
      <c r="S405" s="8">
        <f>O405-R405</f>
        <v>41260</v>
      </c>
      <c r="T405">
        <v>899</v>
      </c>
      <c r="U405">
        <v>102</v>
      </c>
      <c r="V405">
        <v>838</v>
      </c>
      <c r="W405">
        <v>133</v>
      </c>
      <c r="X405">
        <v>102</v>
      </c>
      <c r="Y405">
        <v>40</v>
      </c>
      <c r="Z405">
        <v>2114</v>
      </c>
      <c r="AA405">
        <f>Z405/P405</f>
        <v>2.8111702127659575</v>
      </c>
      <c r="AB405" s="14" t="s">
        <v>232</v>
      </c>
      <c r="AC405" s="13" t="s">
        <v>63</v>
      </c>
      <c r="AD405">
        <v>1</v>
      </c>
      <c r="AE405" t="str">
        <f>IF(AD405&gt;3, "Prefers Discount", "Discount Indifferent")</f>
        <v>Discount Indifferent</v>
      </c>
      <c r="AF405">
        <v>10</v>
      </c>
      <c r="AG405">
        <v>5</v>
      </c>
      <c r="AH405">
        <v>6</v>
      </c>
      <c r="AI405" t="str">
        <f>INDEX($AF$1:$AH$1,MATCH(MAX(AF405:AH405),AF405:AH405,0))</f>
        <v>Store_Orders</v>
      </c>
      <c r="AJ405">
        <v>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f>SUM(AK405:AO405)</f>
        <v>0</v>
      </c>
      <c r="AQ405" t="s">
        <v>67</v>
      </c>
      <c r="AR405">
        <v>1</v>
      </c>
      <c r="AS405" t="str">
        <f>IF(OR(AK405&gt;0, AL405&gt;0, AM405&gt;0, AN405&gt;0, AO405&gt;0), "Converted", "Not Converted")</f>
        <v>Not Converted</v>
      </c>
      <c r="AT405">
        <v>0</v>
      </c>
      <c r="AU405">
        <v>3</v>
      </c>
      <c r="AV405">
        <v>11</v>
      </c>
      <c r="AW405">
        <f>IF(Z405&gt;607, 4, 0)</f>
        <v>4</v>
      </c>
      <c r="AX405">
        <f>IF(AA405&gt;1.6588, 3, 0)</f>
        <v>3</v>
      </c>
      <c r="AY405">
        <f>IF(P405&gt;401, 2, 0)</f>
        <v>2</v>
      </c>
      <c r="AZ405">
        <f>IF(I405&gt;52915.77, 1, 0)</f>
        <v>1</v>
      </c>
      <c r="BA405">
        <f>SUM(AW405:AZ405)</f>
        <v>10</v>
      </c>
      <c r="BB405" t="str">
        <f>VLOOKUP(BA405,'Standard Deviations'!$L$1:$M$11,2,TRUE)</f>
        <v>Diamond</v>
      </c>
    </row>
    <row r="406" spans="1:54">
      <c r="A406">
        <v>9212</v>
      </c>
      <c r="B406">
        <v>1962</v>
      </c>
      <c r="C406">
        <f>2024-B406</f>
        <v>62</v>
      </c>
      <c r="D406" t="str">
        <f>VLOOKUP(B406,Reference!$A$1:$B$125, 2)</f>
        <v>Boomers</v>
      </c>
      <c r="E406" t="s">
        <v>64</v>
      </c>
      <c r="F406" t="str">
        <f>IF(E406="High School", "No College", "College")</f>
        <v>College</v>
      </c>
      <c r="G406" t="s">
        <v>55</v>
      </c>
      <c r="H406">
        <v>72828</v>
      </c>
      <c r="I406">
        <v>72828</v>
      </c>
      <c r="J406" s="4" t="s">
        <v>61</v>
      </c>
      <c r="K406">
        <v>0</v>
      </c>
      <c r="L406">
        <v>1</v>
      </c>
      <c r="M406" t="str">
        <f>IF(OR(K406&gt;0, L406&gt;0), "Parent", "Not Parent")</f>
        <v>Parent</v>
      </c>
      <c r="N406" t="s">
        <v>326</v>
      </c>
      <c r="O406" s="8">
        <v>41916</v>
      </c>
      <c r="P406" s="9">
        <f>O406-N406</f>
        <v>597</v>
      </c>
      <c r="Q406">
        <v>17</v>
      </c>
      <c r="R406" s="9">
        <f>P406-Q406</f>
        <v>580</v>
      </c>
      <c r="S406" s="8">
        <f>O406-R406</f>
        <v>41336</v>
      </c>
      <c r="T406">
        <v>1205</v>
      </c>
      <c r="U406">
        <v>0</v>
      </c>
      <c r="V406">
        <v>235</v>
      </c>
      <c r="W406">
        <v>19</v>
      </c>
      <c r="X406">
        <v>14</v>
      </c>
      <c r="Y406">
        <v>205</v>
      </c>
      <c r="Z406">
        <v>1678</v>
      </c>
      <c r="AA406">
        <f>Z406/P406</f>
        <v>2.8107202680067003</v>
      </c>
      <c r="AB406" s="11" t="s">
        <v>232</v>
      </c>
      <c r="AC406" t="s">
        <v>59</v>
      </c>
      <c r="AD406">
        <v>6</v>
      </c>
      <c r="AE406" t="str">
        <f>IF(AD406&gt;3, "Prefers Discount", "Discount Indifferent")</f>
        <v>Prefers Discount</v>
      </c>
      <c r="AF406">
        <v>13</v>
      </c>
      <c r="AG406">
        <v>6</v>
      </c>
      <c r="AH406">
        <v>3</v>
      </c>
      <c r="AI406" t="str">
        <f>INDEX($AF$1:$AH$1,MATCH(MAX(AF406:AH406),AF406:AH406,0))</f>
        <v>Store_Orders</v>
      </c>
      <c r="AJ406">
        <v>7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f>SUM(AK406:AO406)</f>
        <v>0</v>
      </c>
      <c r="AQ406" t="s">
        <v>67</v>
      </c>
      <c r="AR406">
        <v>0</v>
      </c>
      <c r="AS406" t="str">
        <f>IF(OR(AK406&gt;0, AL406&gt;0, AM406&gt;0, AN406&gt;0, AO406&gt;0), "Converted", "Not Converted")</f>
        <v>Not Converted</v>
      </c>
      <c r="AT406">
        <v>0</v>
      </c>
      <c r="AU406">
        <v>3</v>
      </c>
      <c r="AV406">
        <v>11</v>
      </c>
      <c r="AW406">
        <f>IF(Z406&gt;607, 4, 0)</f>
        <v>4</v>
      </c>
      <c r="AX406">
        <f>IF(AA406&gt;1.6588, 3, 0)</f>
        <v>3</v>
      </c>
      <c r="AY406">
        <f>IF(P406&gt;401, 2, 0)</f>
        <v>2</v>
      </c>
      <c r="AZ406">
        <f>IF(I406&gt;52915.77, 1, 0)</f>
        <v>1</v>
      </c>
      <c r="BA406">
        <f>SUM(AW406:AZ406)</f>
        <v>10</v>
      </c>
      <c r="BB406" t="str">
        <f>VLOOKUP(BA406,'Standard Deviations'!$L$1:$M$11,2,TRUE)</f>
        <v>Diamond</v>
      </c>
    </row>
    <row r="407" spans="1:54">
      <c r="A407">
        <v>6721</v>
      </c>
      <c r="B407">
        <v>1951</v>
      </c>
      <c r="C407">
        <f>2024-B407</f>
        <v>73</v>
      </c>
      <c r="D407" t="str">
        <f>VLOOKUP(B407,Reference!$A$1:$B$125, 2)</f>
        <v>Boomers</v>
      </c>
      <c r="E407" t="s">
        <v>54</v>
      </c>
      <c r="F407" t="str">
        <f>IF(E407="High School", "No College", "College")</f>
        <v>College</v>
      </c>
      <c r="G407" t="s">
        <v>55</v>
      </c>
      <c r="H407">
        <v>71965</v>
      </c>
      <c r="I407">
        <v>71965</v>
      </c>
      <c r="J407" s="4" t="s">
        <v>61</v>
      </c>
      <c r="K407">
        <v>0</v>
      </c>
      <c r="L407">
        <v>1</v>
      </c>
      <c r="M407" t="str">
        <f>IF(OR(K407&gt;0, L407&gt;0), "Parent", "Not Parent")</f>
        <v>Parent</v>
      </c>
      <c r="N407" t="s">
        <v>270</v>
      </c>
      <c r="O407" s="8">
        <v>41916</v>
      </c>
      <c r="P407" s="9">
        <f>O407-N407</f>
        <v>432</v>
      </c>
      <c r="Q407">
        <v>21</v>
      </c>
      <c r="R407" s="9">
        <f>P407-Q407</f>
        <v>411</v>
      </c>
      <c r="S407" s="8">
        <f>O407-R407</f>
        <v>41505</v>
      </c>
      <c r="T407">
        <v>572</v>
      </c>
      <c r="U407">
        <v>19</v>
      </c>
      <c r="V407">
        <v>286</v>
      </c>
      <c r="W407">
        <v>50</v>
      </c>
      <c r="X407">
        <v>38</v>
      </c>
      <c r="Y407">
        <v>248</v>
      </c>
      <c r="Z407">
        <v>1213</v>
      </c>
      <c r="AA407">
        <f>Z407/P407</f>
        <v>2.8078703703703702</v>
      </c>
      <c r="AB407" s="11" t="s">
        <v>232</v>
      </c>
      <c r="AC407" t="s">
        <v>59</v>
      </c>
      <c r="AD407">
        <v>3</v>
      </c>
      <c r="AE407" t="str">
        <f>IF(AD407&gt;3, "Prefers Discount", "Discount Indifferent")</f>
        <v>Discount Indifferent</v>
      </c>
      <c r="AF407">
        <v>5</v>
      </c>
      <c r="AG407">
        <v>6</v>
      </c>
      <c r="AH407">
        <v>3</v>
      </c>
      <c r="AI407" t="str">
        <f>INDEX($AF$1:$AH$1,MATCH(MAX(AF407:AH407),AF407:AH407,0))</f>
        <v>Web_Orders</v>
      </c>
      <c r="AJ407">
        <v>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f>SUM(AK407:AO407)</f>
        <v>0</v>
      </c>
      <c r="AQ407" t="s">
        <v>67</v>
      </c>
      <c r="AR407">
        <v>0</v>
      </c>
      <c r="AS407" t="str">
        <f>IF(OR(AK407&gt;0, AL407&gt;0, AM407&gt;0, AN407&gt;0, AO407&gt;0), "Converted", "Not Converted")</f>
        <v>Not Converted</v>
      </c>
      <c r="AT407">
        <v>0</v>
      </c>
      <c r="AU407">
        <v>3</v>
      </c>
      <c r="AV407">
        <v>11</v>
      </c>
      <c r="AW407">
        <f>IF(Z407&gt;607, 4, 0)</f>
        <v>4</v>
      </c>
      <c r="AX407">
        <f>IF(AA407&gt;1.6588, 3, 0)</f>
        <v>3</v>
      </c>
      <c r="AY407">
        <f>IF(P407&gt;401, 2, 0)</f>
        <v>2</v>
      </c>
      <c r="AZ407">
        <f>IF(I407&gt;52915.77, 1, 0)</f>
        <v>1</v>
      </c>
      <c r="BA407">
        <f>SUM(AW407:AZ407)</f>
        <v>10</v>
      </c>
      <c r="BB407" t="str">
        <f>VLOOKUP(BA407,'Standard Deviations'!$L$1:$M$11,2,TRUE)</f>
        <v>Diamond</v>
      </c>
    </row>
    <row r="408" spans="1:54">
      <c r="A408">
        <v>4418</v>
      </c>
      <c r="B408">
        <v>1983</v>
      </c>
      <c r="C408">
        <f>2024-B408</f>
        <v>41</v>
      </c>
      <c r="D408" t="str">
        <f>VLOOKUP(B408,Reference!$A$1:$B$125, 2)</f>
        <v>Millennials</v>
      </c>
      <c r="E408" t="s">
        <v>64</v>
      </c>
      <c r="F408" t="str">
        <f>IF(E408="High School", "No College", "College")</f>
        <v>College</v>
      </c>
      <c r="G408" t="s">
        <v>60</v>
      </c>
      <c r="H408">
        <v>89616</v>
      </c>
      <c r="I408">
        <v>89616</v>
      </c>
      <c r="J408" s="4" t="s">
        <v>56</v>
      </c>
      <c r="K408">
        <v>0</v>
      </c>
      <c r="L408">
        <v>0</v>
      </c>
      <c r="M408" t="str">
        <f>IF(OR(K408&gt;0, L408&gt;0), "Parent", "Not Parent")</f>
        <v>Not Parent</v>
      </c>
      <c r="N408" t="s">
        <v>327</v>
      </c>
      <c r="O408" s="8">
        <v>41916</v>
      </c>
      <c r="P408" s="9">
        <f>O408-N408</f>
        <v>586</v>
      </c>
      <c r="Q408">
        <v>36</v>
      </c>
      <c r="R408" s="9">
        <f>P408-Q408</f>
        <v>550</v>
      </c>
      <c r="S408" s="8">
        <f>O408-R408</f>
        <v>41366</v>
      </c>
      <c r="T408">
        <v>671</v>
      </c>
      <c r="U408">
        <v>47</v>
      </c>
      <c r="V408">
        <v>655</v>
      </c>
      <c r="W408">
        <v>145</v>
      </c>
      <c r="X408">
        <v>111</v>
      </c>
      <c r="Y408">
        <v>15</v>
      </c>
      <c r="Z408">
        <v>1644</v>
      </c>
      <c r="AA408">
        <f>Z408/P408</f>
        <v>2.8054607508532423</v>
      </c>
      <c r="AB408" s="11" t="s">
        <v>232</v>
      </c>
      <c r="AC408" t="s">
        <v>59</v>
      </c>
      <c r="AD408">
        <v>1</v>
      </c>
      <c r="AE408" t="str">
        <f>IF(AD408&gt;3, "Prefers Discount", "Discount Indifferent")</f>
        <v>Discount Indifferent</v>
      </c>
      <c r="AF408">
        <v>12</v>
      </c>
      <c r="AG408">
        <v>7</v>
      </c>
      <c r="AH408">
        <v>5</v>
      </c>
      <c r="AI408" t="str">
        <f>INDEX($AF$1:$AH$1,MATCH(MAX(AF408:AH408),AF408:AH408,0))</f>
        <v>Store_Orders</v>
      </c>
      <c r="AJ408">
        <v>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f>SUM(AK408:AO408)</f>
        <v>0</v>
      </c>
      <c r="AQ408" t="s">
        <v>67</v>
      </c>
      <c r="AR408">
        <v>1</v>
      </c>
      <c r="AS408" t="str">
        <f>IF(OR(AK408&gt;0, AL408&gt;0, AM408&gt;0, AN408&gt;0, AO408&gt;0), "Converted", "Not Converted")</f>
        <v>Not Converted</v>
      </c>
      <c r="AT408">
        <v>0</v>
      </c>
      <c r="AU408">
        <v>3</v>
      </c>
      <c r="AV408">
        <v>11</v>
      </c>
      <c r="AW408">
        <f>IF(Z408&gt;607, 4, 0)</f>
        <v>4</v>
      </c>
      <c r="AX408">
        <f>IF(AA408&gt;1.6588, 3, 0)</f>
        <v>3</v>
      </c>
      <c r="AY408">
        <f>IF(P408&gt;401, 2, 0)</f>
        <v>2</v>
      </c>
      <c r="AZ408">
        <f>IF(I408&gt;52915.77, 1, 0)</f>
        <v>1</v>
      </c>
      <c r="BA408">
        <f>SUM(AW408:AZ408)</f>
        <v>10</v>
      </c>
      <c r="BB408" t="str">
        <f>VLOOKUP(BA408,'Standard Deviations'!$L$1:$M$11,2,TRUE)</f>
        <v>Diamond</v>
      </c>
    </row>
    <row r="409" spans="1:54">
      <c r="A409">
        <v>10870</v>
      </c>
      <c r="B409">
        <v>1967</v>
      </c>
      <c r="C409">
        <f>2024-B409</f>
        <v>57</v>
      </c>
      <c r="D409" t="str">
        <f>VLOOKUP(B409,Reference!$A$1:$B$125, 2)</f>
        <v>Gen X</v>
      </c>
      <c r="E409" t="s">
        <v>54</v>
      </c>
      <c r="F409" t="str">
        <f>IF(E409="High School", "No College", "College")</f>
        <v>College</v>
      </c>
      <c r="G409" t="s">
        <v>55</v>
      </c>
      <c r="H409">
        <v>61223</v>
      </c>
      <c r="I409">
        <v>61223</v>
      </c>
      <c r="J409" s="4" t="s">
        <v>61</v>
      </c>
      <c r="K409">
        <v>0</v>
      </c>
      <c r="L409">
        <v>1</v>
      </c>
      <c r="M409" t="str">
        <f>IF(OR(K409&gt;0, L409&gt;0), "Parent", "Not Parent")</f>
        <v>Parent</v>
      </c>
      <c r="N409" t="s">
        <v>328</v>
      </c>
      <c r="O409" s="8">
        <v>41916</v>
      </c>
      <c r="P409" s="9">
        <f>O409-N409</f>
        <v>478</v>
      </c>
      <c r="Q409">
        <v>46</v>
      </c>
      <c r="R409" s="9">
        <f>P409-Q409</f>
        <v>432</v>
      </c>
      <c r="S409" s="8">
        <f>O409-R409</f>
        <v>41484</v>
      </c>
      <c r="T409">
        <v>709</v>
      </c>
      <c r="U409">
        <v>43</v>
      </c>
      <c r="V409">
        <v>182</v>
      </c>
      <c r="W409">
        <v>42</v>
      </c>
      <c r="X409">
        <v>118</v>
      </c>
      <c r="Y409">
        <v>247</v>
      </c>
      <c r="Z409">
        <v>1341</v>
      </c>
      <c r="AA409">
        <f>Z409/P409</f>
        <v>2.8054393305439329</v>
      </c>
      <c r="AB409" s="11" t="s">
        <v>232</v>
      </c>
      <c r="AC409" t="s">
        <v>59</v>
      </c>
      <c r="AD409">
        <v>2</v>
      </c>
      <c r="AE409" t="str">
        <f>IF(AD409&gt;3, "Prefers Discount", "Discount Indifferent")</f>
        <v>Discount Indifferent</v>
      </c>
      <c r="AF409">
        <v>4</v>
      </c>
      <c r="AG409">
        <v>9</v>
      </c>
      <c r="AH409">
        <v>3</v>
      </c>
      <c r="AI409" t="str">
        <f>INDEX($AF$1:$AH$1,MATCH(MAX(AF409:AH409),AF409:AH409,0))</f>
        <v>Web_Orders</v>
      </c>
      <c r="AJ409">
        <v>5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f>SUM(AK409:AO409)</f>
        <v>0</v>
      </c>
      <c r="AQ409" t="s">
        <v>67</v>
      </c>
      <c r="AR409">
        <v>0</v>
      </c>
      <c r="AS409" t="str">
        <f>IF(OR(AK409&gt;0, AL409&gt;0, AM409&gt;0, AN409&gt;0, AO409&gt;0), "Converted", "Not Converted")</f>
        <v>Not Converted</v>
      </c>
      <c r="AT409">
        <v>0</v>
      </c>
      <c r="AU409">
        <v>3</v>
      </c>
      <c r="AV409">
        <v>11</v>
      </c>
      <c r="AW409">
        <f>IF(Z409&gt;607, 4, 0)</f>
        <v>4</v>
      </c>
      <c r="AX409">
        <f>IF(AA409&gt;1.6588, 3, 0)</f>
        <v>3</v>
      </c>
      <c r="AY409">
        <f>IF(P409&gt;401, 2, 0)</f>
        <v>2</v>
      </c>
      <c r="AZ409">
        <f>IF(I409&gt;52915.77, 1, 0)</f>
        <v>1</v>
      </c>
      <c r="BA409">
        <f>SUM(AW409:AZ409)</f>
        <v>10</v>
      </c>
      <c r="BB409" t="str">
        <f>VLOOKUP(BA409,'Standard Deviations'!$L$1:$M$11,2,TRUE)</f>
        <v>Diamond</v>
      </c>
    </row>
    <row r="410" spans="1:54">
      <c r="A410">
        <v>5407</v>
      </c>
      <c r="B410">
        <v>1954</v>
      </c>
      <c r="C410">
        <f>2024-B410</f>
        <v>70</v>
      </c>
      <c r="D410" t="str">
        <f>VLOOKUP(B410,Reference!$A$1:$B$125, 2)</f>
        <v>Boomers</v>
      </c>
      <c r="E410" t="s">
        <v>54</v>
      </c>
      <c r="F410" t="str">
        <f>IF(E410="High School", "No College", "College")</f>
        <v>College</v>
      </c>
      <c r="G410" t="s">
        <v>65</v>
      </c>
      <c r="H410">
        <v>53103</v>
      </c>
      <c r="I410">
        <v>53103</v>
      </c>
      <c r="J410" s="4" t="s">
        <v>61</v>
      </c>
      <c r="K410">
        <v>0</v>
      </c>
      <c r="L410">
        <v>1</v>
      </c>
      <c r="M410" t="str">
        <f>IF(OR(K410&gt;0, L410&gt;0), "Parent", "Not Parent")</f>
        <v>Parent</v>
      </c>
      <c r="N410" t="s">
        <v>220</v>
      </c>
      <c r="O410" s="8">
        <v>41916</v>
      </c>
      <c r="P410" s="9">
        <f>O410-N410</f>
        <v>387</v>
      </c>
      <c r="Q410">
        <v>70</v>
      </c>
      <c r="R410" s="9">
        <f>P410-Q410</f>
        <v>317</v>
      </c>
      <c r="S410" s="8">
        <f>O410-R410</f>
        <v>41599</v>
      </c>
      <c r="T410">
        <v>729</v>
      </c>
      <c r="U410">
        <v>17</v>
      </c>
      <c r="V410">
        <v>133</v>
      </c>
      <c r="W410">
        <v>11</v>
      </c>
      <c r="X410">
        <v>0</v>
      </c>
      <c r="Y410">
        <v>195</v>
      </c>
      <c r="Z410">
        <v>1085</v>
      </c>
      <c r="AA410">
        <f>Z410/P410</f>
        <v>2.8036175710594313</v>
      </c>
      <c r="AB410" s="14" t="s">
        <v>232</v>
      </c>
      <c r="AC410" s="13" t="s">
        <v>63</v>
      </c>
      <c r="AD410">
        <v>5</v>
      </c>
      <c r="AE410" t="str">
        <f>IF(AD410&gt;3, "Prefers Discount", "Discount Indifferent")</f>
        <v>Prefers Discount</v>
      </c>
      <c r="AF410">
        <v>7</v>
      </c>
      <c r="AG410">
        <v>10</v>
      </c>
      <c r="AH410">
        <v>6</v>
      </c>
      <c r="AI410" t="str">
        <f>INDEX($AF$1:$AH$1,MATCH(MAX(AF410:AH410),AF410:AH410,0))</f>
        <v>Web_Orders</v>
      </c>
      <c r="AJ410">
        <v>7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f>SUM(AK410:AO410)</f>
        <v>1</v>
      </c>
      <c r="AQ410" t="str">
        <f>INDEX($AK$1:$AO$1,MATCH(MAX(AK410:AO410),AK410:AO410,0))</f>
        <v>Converted_on_Camp3</v>
      </c>
      <c r="AR410">
        <v>1</v>
      </c>
      <c r="AS410" t="str">
        <f>IF(OR(AK410&gt;0, AL410&gt;0, AM410&gt;0, AN410&gt;0, AO410&gt;0), "Converted", "Not Converted")</f>
        <v>Converted</v>
      </c>
      <c r="AT410">
        <v>0</v>
      </c>
      <c r="AU410">
        <v>3</v>
      </c>
      <c r="AV410">
        <v>11</v>
      </c>
      <c r="AW410">
        <f>IF(Z410&gt;607, 4, 0)</f>
        <v>4</v>
      </c>
      <c r="AX410">
        <f>IF(AA410&gt;1.6588, 3, 0)</f>
        <v>3</v>
      </c>
      <c r="AY410">
        <f>IF(P410&gt;401, 2, 0)</f>
        <v>0</v>
      </c>
      <c r="AZ410">
        <f>IF(I410&gt;52915.77, 1, 0)</f>
        <v>1</v>
      </c>
      <c r="BA410">
        <f>SUM(AW410:AZ410)</f>
        <v>8</v>
      </c>
      <c r="BB410" t="str">
        <f>VLOOKUP(BA410,'Standard Deviations'!$L$1:$M$11,2,TRUE)</f>
        <v>Platinum</v>
      </c>
    </row>
    <row r="411" spans="1:54">
      <c r="A411">
        <v>6982</v>
      </c>
      <c r="B411">
        <v>1976</v>
      </c>
      <c r="C411">
        <f>2024-B411</f>
        <v>48</v>
      </c>
      <c r="D411" t="str">
        <f>VLOOKUP(B411,Reference!$A$1:$B$125, 2)</f>
        <v>Gen X</v>
      </c>
      <c r="E411" t="s">
        <v>54</v>
      </c>
      <c r="F411" t="str">
        <f>IF(E411="High School", "No College", "College")</f>
        <v>College</v>
      </c>
      <c r="G411" t="s">
        <v>55</v>
      </c>
      <c r="H411">
        <v>74068</v>
      </c>
      <c r="I411">
        <v>74068</v>
      </c>
      <c r="J411" s="4" t="s">
        <v>61</v>
      </c>
      <c r="K411">
        <v>0</v>
      </c>
      <c r="L411">
        <v>0</v>
      </c>
      <c r="M411" t="str">
        <f>IF(OR(K411&gt;0, L411&gt;0), "Parent", "Not Parent")</f>
        <v>Not Parent</v>
      </c>
      <c r="N411" t="s">
        <v>329</v>
      </c>
      <c r="O411" s="8">
        <v>41916</v>
      </c>
      <c r="P411" s="9">
        <f>O411-N411</f>
        <v>564</v>
      </c>
      <c r="Q411">
        <v>14</v>
      </c>
      <c r="R411" s="9">
        <f>P411-Q411</f>
        <v>550</v>
      </c>
      <c r="S411" s="8">
        <f>O411-R411</f>
        <v>41366</v>
      </c>
      <c r="T411">
        <v>783</v>
      </c>
      <c r="U411">
        <v>30</v>
      </c>
      <c r="V411">
        <v>537</v>
      </c>
      <c r="W411">
        <v>140</v>
      </c>
      <c r="X411">
        <v>76</v>
      </c>
      <c r="Y411">
        <v>15</v>
      </c>
      <c r="Z411">
        <v>1581</v>
      </c>
      <c r="AA411">
        <f>Z411/P411</f>
        <v>2.8031914893617023</v>
      </c>
      <c r="AB411" s="11" t="s">
        <v>232</v>
      </c>
      <c r="AC411" t="s">
        <v>59</v>
      </c>
      <c r="AD411">
        <v>1</v>
      </c>
      <c r="AE411" t="str">
        <f>IF(AD411&gt;3, "Prefers Discount", "Discount Indifferent")</f>
        <v>Discount Indifferent</v>
      </c>
      <c r="AF411">
        <v>9</v>
      </c>
      <c r="AG411">
        <v>4</v>
      </c>
      <c r="AH411">
        <v>10</v>
      </c>
      <c r="AI411" t="str">
        <f>INDEX($AF$1:$AH$1,MATCH(MAX(AF411:AH411),AF411:AH411,0))</f>
        <v>Catalog_Orders</v>
      </c>
      <c r="AJ411">
        <v>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f>SUM(AK411:AO411)</f>
        <v>0</v>
      </c>
      <c r="AQ411" t="s">
        <v>67</v>
      </c>
      <c r="AR411">
        <v>0</v>
      </c>
      <c r="AS411" t="str">
        <f>IF(OR(AK411&gt;0, AL411&gt;0, AM411&gt;0, AN411&gt;0, AO411&gt;0), "Converted", "Not Converted")</f>
        <v>Not Converted</v>
      </c>
      <c r="AT411">
        <v>0</v>
      </c>
      <c r="AU411">
        <v>3</v>
      </c>
      <c r="AV411">
        <v>11</v>
      </c>
      <c r="AW411">
        <f>IF(Z411&gt;607, 4, 0)</f>
        <v>4</v>
      </c>
      <c r="AX411">
        <f>IF(AA411&gt;1.6588, 3, 0)</f>
        <v>3</v>
      </c>
      <c r="AY411">
        <f>IF(P411&gt;401, 2, 0)</f>
        <v>2</v>
      </c>
      <c r="AZ411">
        <f>IF(I411&gt;52915.77, 1, 0)</f>
        <v>1</v>
      </c>
      <c r="BA411">
        <f>SUM(AW411:AZ411)</f>
        <v>10</v>
      </c>
      <c r="BB411" t="str">
        <f>VLOOKUP(BA411,'Standard Deviations'!$L$1:$M$11,2,TRUE)</f>
        <v>Diamond</v>
      </c>
    </row>
    <row r="412" spans="1:54">
      <c r="A412">
        <v>3483</v>
      </c>
      <c r="B412">
        <v>1958</v>
      </c>
      <c r="C412">
        <f>2024-B412</f>
        <v>66</v>
      </c>
      <c r="D412" t="str">
        <f>VLOOKUP(B412,Reference!$A$1:$B$125, 2)</f>
        <v>Boomers</v>
      </c>
      <c r="E412" t="s">
        <v>54</v>
      </c>
      <c r="F412" t="str">
        <f>IF(E412="High School", "No College", "College")</f>
        <v>College</v>
      </c>
      <c r="G412" t="s">
        <v>55</v>
      </c>
      <c r="H412">
        <v>48192</v>
      </c>
      <c r="I412">
        <v>48192</v>
      </c>
      <c r="J412" s="4" t="s">
        <v>175</v>
      </c>
      <c r="K412">
        <v>0</v>
      </c>
      <c r="L412">
        <v>0</v>
      </c>
      <c r="M412" t="str">
        <f>IF(OR(K412&gt;0, L412&gt;0), "Parent", "Not Parent")</f>
        <v>Not Parent</v>
      </c>
      <c r="N412" t="s">
        <v>330</v>
      </c>
      <c r="O412" s="8">
        <v>41916</v>
      </c>
      <c r="P412" s="9">
        <f>O412-N412</f>
        <v>546</v>
      </c>
      <c r="Q412">
        <v>76</v>
      </c>
      <c r="R412" s="9">
        <f>P412-Q412</f>
        <v>470</v>
      </c>
      <c r="S412" s="8">
        <f>O412-R412</f>
        <v>41446</v>
      </c>
      <c r="T412">
        <v>1039</v>
      </c>
      <c r="U412">
        <v>43</v>
      </c>
      <c r="V412">
        <v>204</v>
      </c>
      <c r="W412">
        <v>153</v>
      </c>
      <c r="X412">
        <v>58</v>
      </c>
      <c r="Y412">
        <v>29</v>
      </c>
      <c r="Z412">
        <v>1526</v>
      </c>
      <c r="AA412">
        <f>Z412/P412</f>
        <v>2.7948717948717947</v>
      </c>
      <c r="AB412" s="14" t="s">
        <v>232</v>
      </c>
      <c r="AC412" s="13" t="s">
        <v>63</v>
      </c>
      <c r="AD412">
        <v>3</v>
      </c>
      <c r="AE412" t="str">
        <f>IF(AD412&gt;3, "Prefers Discount", "Discount Indifferent")</f>
        <v>Discount Indifferent</v>
      </c>
      <c r="AF412">
        <v>12</v>
      </c>
      <c r="AG412">
        <v>2</v>
      </c>
      <c r="AH412">
        <v>8</v>
      </c>
      <c r="AI412" t="str">
        <f>INDEX($AF$1:$AH$1,MATCH(MAX(AF412:AH412),AF412:AH412,0))</f>
        <v>Store_Orders</v>
      </c>
      <c r="AJ412">
        <v>8</v>
      </c>
      <c r="AK412">
        <v>1</v>
      </c>
      <c r="AL412">
        <v>1</v>
      </c>
      <c r="AM412">
        <v>0</v>
      </c>
      <c r="AN412">
        <v>1</v>
      </c>
      <c r="AO412">
        <v>0</v>
      </c>
      <c r="AP412">
        <f>SUM(AK412:AO412)</f>
        <v>3</v>
      </c>
      <c r="AQ412" t="str">
        <f>INDEX($AK$1:$AO$1,MATCH(MAX(AK412:AO412),AK412:AO412,0))</f>
        <v>Converted_on_Camp1</v>
      </c>
      <c r="AR412">
        <v>1</v>
      </c>
      <c r="AS412" t="str">
        <f>IF(OR(AK412&gt;0, AL412&gt;0, AM412&gt;0, AN412&gt;0, AO412&gt;0), "Converted", "Not Converted")</f>
        <v>Converted</v>
      </c>
      <c r="AT412">
        <v>0</v>
      </c>
      <c r="AU412">
        <v>3</v>
      </c>
      <c r="AV412">
        <v>11</v>
      </c>
      <c r="AW412">
        <f>IF(Z412&gt;607, 4, 0)</f>
        <v>4</v>
      </c>
      <c r="AX412">
        <f>IF(AA412&gt;1.6588, 3, 0)</f>
        <v>3</v>
      </c>
      <c r="AY412">
        <f>IF(P412&gt;401, 2, 0)</f>
        <v>2</v>
      </c>
      <c r="AZ412">
        <f>IF(I412&gt;52915.77, 1, 0)</f>
        <v>0</v>
      </c>
      <c r="BA412">
        <f>SUM(AW412:AZ412)</f>
        <v>9</v>
      </c>
      <c r="BB412" t="str">
        <f>VLOOKUP(BA412,'Standard Deviations'!$L$1:$M$11,2,TRUE)</f>
        <v>Diamond</v>
      </c>
    </row>
    <row r="413" spans="1:54">
      <c r="A413">
        <v>1103</v>
      </c>
      <c r="B413">
        <v>1976</v>
      </c>
      <c r="C413">
        <f>2024-B413</f>
        <v>48</v>
      </c>
      <c r="D413" t="str">
        <f>VLOOKUP(B413,Reference!$A$1:$B$125, 2)</f>
        <v>Gen X</v>
      </c>
      <c r="E413" t="s">
        <v>64</v>
      </c>
      <c r="F413" t="str">
        <f>IF(E413="High School", "No College", "College")</f>
        <v>College</v>
      </c>
      <c r="G413" t="s">
        <v>55</v>
      </c>
      <c r="H413">
        <v>81929</v>
      </c>
      <c r="I413">
        <v>81929</v>
      </c>
      <c r="J413" s="4" t="s">
        <v>56</v>
      </c>
      <c r="K413">
        <v>1</v>
      </c>
      <c r="L413">
        <v>0</v>
      </c>
      <c r="M413" t="str">
        <f>IF(OR(K413&gt;0, L413&gt;0), "Parent", "Not Parent")</f>
        <v>Parent</v>
      </c>
      <c r="N413" t="s">
        <v>331</v>
      </c>
      <c r="O413" s="8">
        <v>41916</v>
      </c>
      <c r="P413" s="9">
        <f>O413-N413</f>
        <v>735</v>
      </c>
      <c r="Q413">
        <v>60</v>
      </c>
      <c r="R413" s="9">
        <f>P413-Q413</f>
        <v>675</v>
      </c>
      <c r="S413" s="8">
        <f>O413-R413</f>
        <v>41241</v>
      </c>
      <c r="T413">
        <v>1486</v>
      </c>
      <c r="U413">
        <v>55</v>
      </c>
      <c r="V413">
        <v>278</v>
      </c>
      <c r="W413">
        <v>49</v>
      </c>
      <c r="X413">
        <v>0</v>
      </c>
      <c r="Y413">
        <v>185</v>
      </c>
      <c r="Z413">
        <v>2053</v>
      </c>
      <c r="AA413">
        <f>Z413/P413</f>
        <v>2.7931972789115647</v>
      </c>
      <c r="AB413" s="14" t="s">
        <v>232</v>
      </c>
      <c r="AC413" s="13" t="s">
        <v>63</v>
      </c>
      <c r="AD413">
        <v>2</v>
      </c>
      <c r="AE413" t="str">
        <f>IF(AD413&gt;3, "Prefers Discount", "Discount Indifferent")</f>
        <v>Discount Indifferent</v>
      </c>
      <c r="AF413">
        <v>10</v>
      </c>
      <c r="AG413">
        <v>4</v>
      </c>
      <c r="AH413">
        <v>4</v>
      </c>
      <c r="AI413" t="str">
        <f>INDEX($AF$1:$AH$1,MATCH(MAX(AF413:AH413),AF413:AH413,0))</f>
        <v>Store_Orders</v>
      </c>
      <c r="AJ413">
        <v>6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f>SUM(AK413:AO413)</f>
        <v>2</v>
      </c>
      <c r="AQ413" t="str">
        <f>INDEX($AK$1:$AO$1,MATCH(MAX(AK413:AO413),AK413:AO413,0))</f>
        <v>Converted_on_Camp3</v>
      </c>
      <c r="AR413">
        <v>1</v>
      </c>
      <c r="AS413" t="str">
        <f>IF(OR(AK413&gt;0, AL413&gt;0, AM413&gt;0, AN413&gt;0, AO413&gt;0), "Converted", "Not Converted")</f>
        <v>Converted</v>
      </c>
      <c r="AT413">
        <v>0</v>
      </c>
      <c r="AU413">
        <v>3</v>
      </c>
      <c r="AV413">
        <v>11</v>
      </c>
      <c r="AW413">
        <f>IF(Z413&gt;607, 4, 0)</f>
        <v>4</v>
      </c>
      <c r="AX413">
        <f>IF(AA413&gt;1.6588, 3, 0)</f>
        <v>3</v>
      </c>
      <c r="AY413">
        <f>IF(P413&gt;401, 2, 0)</f>
        <v>2</v>
      </c>
      <c r="AZ413">
        <f>IF(I413&gt;52915.77, 1, 0)</f>
        <v>1</v>
      </c>
      <c r="BA413">
        <f>SUM(AW413:AZ413)</f>
        <v>10</v>
      </c>
      <c r="BB413" t="str">
        <f>VLOOKUP(BA413,'Standard Deviations'!$L$1:$M$11,2,TRUE)</f>
        <v>Diamond</v>
      </c>
    </row>
    <row r="414" spans="1:54">
      <c r="A414">
        <v>7881</v>
      </c>
      <c r="B414">
        <v>1946</v>
      </c>
      <c r="C414">
        <f>2024-B414</f>
        <v>78</v>
      </c>
      <c r="D414" t="str">
        <f>VLOOKUP(B414,Reference!$A$1:$B$125, 2)</f>
        <v>Boomers</v>
      </c>
      <c r="E414" t="s">
        <v>64</v>
      </c>
      <c r="F414" t="str">
        <f>IF(E414="High School", "No College", "College")</f>
        <v>College</v>
      </c>
      <c r="G414" t="s">
        <v>55</v>
      </c>
      <c r="H414">
        <v>66835</v>
      </c>
      <c r="I414">
        <v>66835</v>
      </c>
      <c r="J414" s="4" t="s">
        <v>61</v>
      </c>
      <c r="K414">
        <v>0</v>
      </c>
      <c r="L414">
        <v>0</v>
      </c>
      <c r="M414" t="str">
        <f>IF(OR(K414&gt;0, L414&gt;0), "Parent", "Not Parent")</f>
        <v>Not Parent</v>
      </c>
      <c r="N414" t="s">
        <v>183</v>
      </c>
      <c r="O414" s="8">
        <v>41916</v>
      </c>
      <c r="P414" s="9">
        <f>O414-N414</f>
        <v>371</v>
      </c>
      <c r="Q414">
        <v>21</v>
      </c>
      <c r="R414" s="9">
        <f>P414-Q414</f>
        <v>350</v>
      </c>
      <c r="S414" s="8">
        <f>O414-R414</f>
        <v>41566</v>
      </c>
      <c r="T414">
        <v>620</v>
      </c>
      <c r="U414">
        <v>26</v>
      </c>
      <c r="V414">
        <v>195</v>
      </c>
      <c r="W414">
        <v>34</v>
      </c>
      <c r="X414">
        <v>17</v>
      </c>
      <c r="Y414">
        <v>141</v>
      </c>
      <c r="Z414">
        <v>1033</v>
      </c>
      <c r="AA414">
        <f>Z414/P414</f>
        <v>2.7843665768194068</v>
      </c>
      <c r="AB414" s="11" t="s">
        <v>232</v>
      </c>
      <c r="AC414" t="s">
        <v>59</v>
      </c>
      <c r="AD414">
        <v>1</v>
      </c>
      <c r="AE414" t="str">
        <f>IF(AD414&gt;3, "Prefers Discount", "Discount Indifferent")</f>
        <v>Discount Indifferent</v>
      </c>
      <c r="AF414">
        <v>13</v>
      </c>
      <c r="AG414">
        <v>6</v>
      </c>
      <c r="AH414">
        <v>4</v>
      </c>
      <c r="AI414" t="str">
        <f>INDEX($AF$1:$AH$1,MATCH(MAX(AF414:AH414),AF414:AH414,0))</f>
        <v>Store_Orders</v>
      </c>
      <c r="AJ414">
        <v>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f>SUM(AK414:AO414)</f>
        <v>0</v>
      </c>
      <c r="AQ414" t="s">
        <v>67</v>
      </c>
      <c r="AR414">
        <v>0</v>
      </c>
      <c r="AS414" t="str">
        <f>IF(OR(AK414&gt;0, AL414&gt;0, AM414&gt;0, AN414&gt;0, AO414&gt;0), "Converted", "Not Converted")</f>
        <v>Not Converted</v>
      </c>
      <c r="AT414">
        <v>0</v>
      </c>
      <c r="AU414">
        <v>3</v>
      </c>
      <c r="AV414">
        <v>11</v>
      </c>
      <c r="AW414">
        <f>IF(Z414&gt;607, 4, 0)</f>
        <v>4</v>
      </c>
      <c r="AX414">
        <f>IF(AA414&gt;1.6588, 3, 0)</f>
        <v>3</v>
      </c>
      <c r="AY414">
        <f>IF(P414&gt;401, 2, 0)</f>
        <v>0</v>
      </c>
      <c r="AZ414">
        <f>IF(I414&gt;52915.77, 1, 0)</f>
        <v>1</v>
      </c>
      <c r="BA414">
        <f>SUM(AW414:AZ414)</f>
        <v>8</v>
      </c>
      <c r="BB414" t="str">
        <f>VLOOKUP(BA414,'Standard Deviations'!$L$1:$M$11,2,TRUE)</f>
        <v>Platinum</v>
      </c>
    </row>
    <row r="415" spans="1:54">
      <c r="A415">
        <v>10562</v>
      </c>
      <c r="B415">
        <v>1946</v>
      </c>
      <c r="C415">
        <f>2024-B415</f>
        <v>78</v>
      </c>
      <c r="D415" t="str">
        <f>VLOOKUP(B415,Reference!$A$1:$B$125, 2)</f>
        <v>Boomers</v>
      </c>
      <c r="E415" t="s">
        <v>64</v>
      </c>
      <c r="F415" t="str">
        <f>IF(E415="High School", "No College", "College")</f>
        <v>College</v>
      </c>
      <c r="G415" t="s">
        <v>55</v>
      </c>
      <c r="H415">
        <v>66835</v>
      </c>
      <c r="I415">
        <v>66835</v>
      </c>
      <c r="J415" s="4" t="s">
        <v>61</v>
      </c>
      <c r="K415">
        <v>0</v>
      </c>
      <c r="L415">
        <v>0</v>
      </c>
      <c r="M415" t="str">
        <f>IF(OR(K415&gt;0, L415&gt;0), "Parent", "Not Parent")</f>
        <v>Not Parent</v>
      </c>
      <c r="N415" t="s">
        <v>183</v>
      </c>
      <c r="O415" s="8">
        <v>41916</v>
      </c>
      <c r="P415" s="9">
        <f>O415-N415</f>
        <v>371</v>
      </c>
      <c r="Q415">
        <v>21</v>
      </c>
      <c r="R415" s="9">
        <f>P415-Q415</f>
        <v>350</v>
      </c>
      <c r="S415" s="8">
        <f>O415-R415</f>
        <v>41566</v>
      </c>
      <c r="T415">
        <v>620</v>
      </c>
      <c r="U415">
        <v>26</v>
      </c>
      <c r="V415">
        <v>195</v>
      </c>
      <c r="W415">
        <v>34</v>
      </c>
      <c r="X415">
        <v>17</v>
      </c>
      <c r="Y415">
        <v>141</v>
      </c>
      <c r="Z415">
        <v>1033</v>
      </c>
      <c r="AA415">
        <f>Z415/P415</f>
        <v>2.7843665768194068</v>
      </c>
      <c r="AB415" s="11" t="s">
        <v>232</v>
      </c>
      <c r="AC415" t="s">
        <v>59</v>
      </c>
      <c r="AD415">
        <v>1</v>
      </c>
      <c r="AE415" t="str">
        <f>IF(AD415&gt;3, "Prefers Discount", "Discount Indifferent")</f>
        <v>Discount Indifferent</v>
      </c>
      <c r="AF415">
        <v>13</v>
      </c>
      <c r="AG415">
        <v>6</v>
      </c>
      <c r="AH415">
        <v>4</v>
      </c>
      <c r="AI415" t="str">
        <f>INDEX($AF$1:$AH$1,MATCH(MAX(AF415:AH415),AF415:AH415,0))</f>
        <v>Store_Orders</v>
      </c>
      <c r="AJ415">
        <v>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f>SUM(AK415:AO415)</f>
        <v>0</v>
      </c>
      <c r="AQ415" t="s">
        <v>67</v>
      </c>
      <c r="AR415">
        <v>0</v>
      </c>
      <c r="AS415" t="str">
        <f>IF(OR(AK415&gt;0, AL415&gt;0, AM415&gt;0, AN415&gt;0, AO415&gt;0), "Converted", "Not Converted")</f>
        <v>Not Converted</v>
      </c>
      <c r="AT415">
        <v>0</v>
      </c>
      <c r="AU415">
        <v>3</v>
      </c>
      <c r="AV415">
        <v>11</v>
      </c>
      <c r="AW415">
        <f>IF(Z415&gt;607, 4, 0)</f>
        <v>4</v>
      </c>
      <c r="AX415">
        <f>IF(AA415&gt;1.6588, 3, 0)</f>
        <v>3</v>
      </c>
      <c r="AY415">
        <f>IF(P415&gt;401, 2, 0)</f>
        <v>0</v>
      </c>
      <c r="AZ415">
        <f>IF(I415&gt;52915.77, 1, 0)</f>
        <v>1</v>
      </c>
      <c r="BA415">
        <f>SUM(AW415:AZ415)</f>
        <v>8</v>
      </c>
      <c r="BB415" t="str">
        <f>VLOOKUP(BA415,'Standard Deviations'!$L$1:$M$11,2,TRUE)</f>
        <v>Platinum</v>
      </c>
    </row>
    <row r="416" spans="1:54">
      <c r="A416">
        <v>590</v>
      </c>
      <c r="B416">
        <v>1970</v>
      </c>
      <c r="C416">
        <f>2024-B416</f>
        <v>54</v>
      </c>
      <c r="D416" t="str">
        <f>VLOOKUP(B416,Reference!$A$1:$B$125, 2)</f>
        <v>Gen X</v>
      </c>
      <c r="E416" t="s">
        <v>64</v>
      </c>
      <c r="F416" t="str">
        <f>IF(E416="High School", "No College", "College")</f>
        <v>College</v>
      </c>
      <c r="G416" t="s">
        <v>71</v>
      </c>
      <c r="H416">
        <v>78579</v>
      </c>
      <c r="I416">
        <v>78579</v>
      </c>
      <c r="J416" s="4" t="s">
        <v>56</v>
      </c>
      <c r="K416">
        <v>0</v>
      </c>
      <c r="L416">
        <v>0</v>
      </c>
      <c r="M416" t="str">
        <f>IF(OR(K416&gt;0, L416&gt;0), "Parent", "Not Parent")</f>
        <v>Not Parent</v>
      </c>
      <c r="N416" t="s">
        <v>310</v>
      </c>
      <c r="O416" s="8">
        <v>41916</v>
      </c>
      <c r="P416" s="9">
        <f>O416-N416</f>
        <v>651</v>
      </c>
      <c r="Q416">
        <v>35</v>
      </c>
      <c r="R416" s="9">
        <f>P416-Q416</f>
        <v>616</v>
      </c>
      <c r="S416" s="8">
        <f>O416-R416</f>
        <v>41300</v>
      </c>
      <c r="T416">
        <v>816</v>
      </c>
      <c r="U416">
        <v>66</v>
      </c>
      <c r="V416">
        <v>549</v>
      </c>
      <c r="W416">
        <v>216</v>
      </c>
      <c r="X416">
        <v>66</v>
      </c>
      <c r="Y416">
        <v>99</v>
      </c>
      <c r="Z416">
        <v>1812</v>
      </c>
      <c r="AA416">
        <f>Z416/P416</f>
        <v>2.7834101382488479</v>
      </c>
      <c r="AB416" s="11" t="s">
        <v>232</v>
      </c>
      <c r="AC416" t="s">
        <v>59</v>
      </c>
      <c r="AD416">
        <v>1</v>
      </c>
      <c r="AE416" t="str">
        <f>IF(AD416&gt;3, "Prefers Discount", "Discount Indifferent")</f>
        <v>Discount Indifferent</v>
      </c>
      <c r="AF416">
        <v>4</v>
      </c>
      <c r="AG416">
        <v>5</v>
      </c>
      <c r="AH416">
        <v>6</v>
      </c>
      <c r="AI416" t="str">
        <f>INDEX($AF$1:$AH$1,MATCH(MAX(AF416:AH416),AF416:AH416,0))</f>
        <v>Catalog_Orders</v>
      </c>
      <c r="AJ416">
        <v>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f>SUM(AK416:AO416)</f>
        <v>0</v>
      </c>
      <c r="AQ416" t="s">
        <v>67</v>
      </c>
      <c r="AR416">
        <v>1</v>
      </c>
      <c r="AS416" t="str">
        <f>IF(OR(AK416&gt;0, AL416&gt;0, AM416&gt;0, AN416&gt;0, AO416&gt;0), "Converted", "Not Converted")</f>
        <v>Not Converted</v>
      </c>
      <c r="AT416">
        <v>0</v>
      </c>
      <c r="AU416">
        <v>3</v>
      </c>
      <c r="AV416">
        <v>11</v>
      </c>
      <c r="AW416">
        <f>IF(Z416&gt;607, 4, 0)</f>
        <v>4</v>
      </c>
      <c r="AX416">
        <f>IF(AA416&gt;1.6588, 3, 0)</f>
        <v>3</v>
      </c>
      <c r="AY416">
        <f>IF(P416&gt;401, 2, 0)</f>
        <v>2</v>
      </c>
      <c r="AZ416">
        <f>IF(I416&gt;52915.77, 1, 0)</f>
        <v>1</v>
      </c>
      <c r="BA416">
        <f>SUM(AW416:AZ416)</f>
        <v>10</v>
      </c>
      <c r="BB416" t="str">
        <f>VLOOKUP(BA416,'Standard Deviations'!$L$1:$M$11,2,TRUE)</f>
        <v>Diamond</v>
      </c>
    </row>
    <row r="417" spans="1:54">
      <c r="A417">
        <v>8867</v>
      </c>
      <c r="B417">
        <v>1988</v>
      </c>
      <c r="C417">
        <f>2024-B417</f>
        <v>36</v>
      </c>
      <c r="D417" t="str">
        <f>VLOOKUP(B417,Reference!$A$1:$B$125, 2)</f>
        <v>Millennials</v>
      </c>
      <c r="E417" t="s">
        <v>68</v>
      </c>
      <c r="F417" t="str">
        <f>IF(E417="High School", "No College", "College")</f>
        <v>College</v>
      </c>
      <c r="G417" t="s">
        <v>55</v>
      </c>
      <c r="H417">
        <v>67546</v>
      </c>
      <c r="I417">
        <v>67546</v>
      </c>
      <c r="J417" s="4" t="s">
        <v>61</v>
      </c>
      <c r="K417">
        <v>0</v>
      </c>
      <c r="L417">
        <v>0</v>
      </c>
      <c r="M417" t="str">
        <f>IF(OR(K417&gt;0, L417&gt;0), "Parent", "Not Parent")</f>
        <v>Not Parent</v>
      </c>
      <c r="N417" t="s">
        <v>332</v>
      </c>
      <c r="O417" s="8">
        <v>41916</v>
      </c>
      <c r="P417" s="9">
        <f>O417-N417</f>
        <v>764</v>
      </c>
      <c r="Q417">
        <v>90</v>
      </c>
      <c r="R417" s="9">
        <f>P417-Q417</f>
        <v>674</v>
      </c>
      <c r="S417" s="8">
        <f>O417-R417</f>
        <v>41242</v>
      </c>
      <c r="T417">
        <v>864</v>
      </c>
      <c r="U417">
        <v>134</v>
      </c>
      <c r="V417">
        <v>768</v>
      </c>
      <c r="W417">
        <v>150</v>
      </c>
      <c r="X417">
        <v>38</v>
      </c>
      <c r="Y417">
        <v>172</v>
      </c>
      <c r="Z417">
        <v>2126</v>
      </c>
      <c r="AA417">
        <f>Z417/P417</f>
        <v>2.7827225130890052</v>
      </c>
      <c r="AB417" s="14" t="s">
        <v>232</v>
      </c>
      <c r="AC417" s="13" t="s">
        <v>63</v>
      </c>
      <c r="AD417">
        <v>1</v>
      </c>
      <c r="AE417" t="str">
        <f>IF(AD417&gt;3, "Prefers Discount", "Discount Indifferent")</f>
        <v>Discount Indifferent</v>
      </c>
      <c r="AF417">
        <v>5</v>
      </c>
      <c r="AG417">
        <v>4</v>
      </c>
      <c r="AH417">
        <v>10</v>
      </c>
      <c r="AI417" t="str">
        <f>INDEX($AF$1:$AH$1,MATCH(MAX(AF417:AH417),AF417:AH417,0))</f>
        <v>Catalog_Orders</v>
      </c>
      <c r="AJ417">
        <v>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f>SUM(AK417:AO417)</f>
        <v>0</v>
      </c>
      <c r="AQ417" t="s">
        <v>67</v>
      </c>
      <c r="AR417">
        <v>0</v>
      </c>
      <c r="AS417" t="str">
        <f>IF(OR(AK417&gt;0, AL417&gt;0, AM417&gt;0, AN417&gt;0, AO417&gt;0), "Converted", "Not Converted")</f>
        <v>Not Converted</v>
      </c>
      <c r="AT417">
        <v>0</v>
      </c>
      <c r="AU417">
        <v>3</v>
      </c>
      <c r="AV417">
        <v>11</v>
      </c>
      <c r="AW417">
        <f>IF(Z417&gt;607, 4, 0)</f>
        <v>4</v>
      </c>
      <c r="AX417">
        <f>IF(AA417&gt;1.6588, 3, 0)</f>
        <v>3</v>
      </c>
      <c r="AY417">
        <f>IF(P417&gt;401, 2, 0)</f>
        <v>2</v>
      </c>
      <c r="AZ417">
        <f>IF(I417&gt;52915.77, 1, 0)</f>
        <v>1</v>
      </c>
      <c r="BA417">
        <f>SUM(AW417:AZ417)</f>
        <v>10</v>
      </c>
      <c r="BB417" t="str">
        <f>VLOOKUP(BA417,'Standard Deviations'!$L$1:$M$11,2,TRUE)</f>
        <v>Diamond</v>
      </c>
    </row>
    <row r="418" spans="1:54">
      <c r="A418">
        <v>2747</v>
      </c>
      <c r="B418">
        <v>1988</v>
      </c>
      <c r="C418">
        <f>2024-B418</f>
        <v>36</v>
      </c>
      <c r="D418" t="str">
        <f>VLOOKUP(B418,Reference!$A$1:$B$125, 2)</f>
        <v>Millennials</v>
      </c>
      <c r="E418" t="s">
        <v>68</v>
      </c>
      <c r="F418" t="str">
        <f>IF(E418="High School", "No College", "College")</f>
        <v>College</v>
      </c>
      <c r="G418" t="s">
        <v>55</v>
      </c>
      <c r="H418">
        <v>67546</v>
      </c>
      <c r="I418">
        <v>67546</v>
      </c>
      <c r="J418" s="4" t="s">
        <v>61</v>
      </c>
      <c r="K418">
        <v>0</v>
      </c>
      <c r="L418">
        <v>0</v>
      </c>
      <c r="M418" t="str">
        <f>IF(OR(K418&gt;0, L418&gt;0), "Parent", "Not Parent")</f>
        <v>Not Parent</v>
      </c>
      <c r="N418" t="s">
        <v>332</v>
      </c>
      <c r="O418" s="8">
        <v>41916</v>
      </c>
      <c r="P418" s="9">
        <f>O418-N418</f>
        <v>764</v>
      </c>
      <c r="Q418">
        <v>90</v>
      </c>
      <c r="R418" s="9">
        <f>P418-Q418</f>
        <v>674</v>
      </c>
      <c r="S418" s="8">
        <f>O418-R418</f>
        <v>41242</v>
      </c>
      <c r="T418">
        <v>864</v>
      </c>
      <c r="U418">
        <v>134</v>
      </c>
      <c r="V418">
        <v>768</v>
      </c>
      <c r="W418">
        <v>150</v>
      </c>
      <c r="X418">
        <v>38</v>
      </c>
      <c r="Y418">
        <v>172</v>
      </c>
      <c r="Z418">
        <v>2126</v>
      </c>
      <c r="AA418">
        <f>Z418/P418</f>
        <v>2.7827225130890052</v>
      </c>
      <c r="AB418" s="14" t="s">
        <v>232</v>
      </c>
      <c r="AC418" s="13" t="s">
        <v>63</v>
      </c>
      <c r="AD418">
        <v>1</v>
      </c>
      <c r="AE418" t="str">
        <f>IF(AD418&gt;3, "Prefers Discount", "Discount Indifferent")</f>
        <v>Discount Indifferent</v>
      </c>
      <c r="AF418">
        <v>5</v>
      </c>
      <c r="AG418">
        <v>4</v>
      </c>
      <c r="AH418">
        <v>10</v>
      </c>
      <c r="AI418" t="str">
        <f>INDEX($AF$1:$AH$1,MATCH(MAX(AF418:AH418),AF418:AH418,0))</f>
        <v>Catalog_Orders</v>
      </c>
      <c r="AJ418">
        <v>3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f>SUM(AK418:AO418)</f>
        <v>0</v>
      </c>
      <c r="AQ418" t="s">
        <v>67</v>
      </c>
      <c r="AR418">
        <v>0</v>
      </c>
      <c r="AS418" t="str">
        <f>IF(OR(AK418&gt;0, AL418&gt;0, AM418&gt;0, AN418&gt;0, AO418&gt;0), "Converted", "Not Converted")</f>
        <v>Not Converted</v>
      </c>
      <c r="AT418">
        <v>0</v>
      </c>
      <c r="AU418">
        <v>3</v>
      </c>
      <c r="AV418">
        <v>11</v>
      </c>
      <c r="AW418">
        <f>IF(Z418&gt;607, 4, 0)</f>
        <v>4</v>
      </c>
      <c r="AX418">
        <f>IF(AA418&gt;1.6588, 3, 0)</f>
        <v>3</v>
      </c>
      <c r="AY418">
        <f>IF(P418&gt;401, 2, 0)</f>
        <v>2</v>
      </c>
      <c r="AZ418">
        <f>IF(I418&gt;52915.77, 1, 0)</f>
        <v>1</v>
      </c>
      <c r="BA418">
        <f>SUM(AW418:AZ418)</f>
        <v>10</v>
      </c>
      <c r="BB418" t="str">
        <f>VLOOKUP(BA418,'Standard Deviations'!$L$1:$M$11,2,TRUE)</f>
        <v>Diamond</v>
      </c>
    </row>
    <row r="419" spans="1:54">
      <c r="A419">
        <v>1628</v>
      </c>
      <c r="B419">
        <v>1971</v>
      </c>
      <c r="C419">
        <f>2024-B419</f>
        <v>53</v>
      </c>
      <c r="D419" t="str">
        <f>VLOOKUP(B419,Reference!$A$1:$B$125, 2)</f>
        <v>Gen X</v>
      </c>
      <c r="E419" t="s">
        <v>54</v>
      </c>
      <c r="F419" t="str">
        <f>IF(E419="High School", "No College", "College")</f>
        <v>College</v>
      </c>
      <c r="G419" t="s">
        <v>65</v>
      </c>
      <c r="H419">
        <v>71796</v>
      </c>
      <c r="I419">
        <v>71796</v>
      </c>
      <c r="J419" s="4" t="s">
        <v>61</v>
      </c>
      <c r="K419">
        <v>0</v>
      </c>
      <c r="L419">
        <v>0</v>
      </c>
      <c r="M419" t="str">
        <f>IF(OR(K419&gt;0, L419&gt;0), "Parent", "Not Parent")</f>
        <v>Not Parent</v>
      </c>
      <c r="N419" t="s">
        <v>333</v>
      </c>
      <c r="O419" s="8">
        <v>41916</v>
      </c>
      <c r="P419" s="9">
        <f>O419-N419</f>
        <v>345</v>
      </c>
      <c r="Q419">
        <v>54</v>
      </c>
      <c r="R419" s="9">
        <f>P419-Q419</f>
        <v>291</v>
      </c>
      <c r="S419" s="8">
        <f>O419-R419</f>
        <v>41625</v>
      </c>
      <c r="T419">
        <v>354</v>
      </c>
      <c r="U419">
        <v>21</v>
      </c>
      <c r="V419">
        <v>311</v>
      </c>
      <c r="W419">
        <v>167</v>
      </c>
      <c r="X419">
        <v>75</v>
      </c>
      <c r="Y419">
        <v>32</v>
      </c>
      <c r="Z419">
        <v>960</v>
      </c>
      <c r="AA419">
        <f>Z419/P419</f>
        <v>2.7826086956521738</v>
      </c>
      <c r="AB419" s="14" t="s">
        <v>232</v>
      </c>
      <c r="AC419" s="13" t="s">
        <v>63</v>
      </c>
      <c r="AD419">
        <v>1</v>
      </c>
      <c r="AE419" t="str">
        <f>IF(AD419&gt;3, "Prefers Discount", "Discount Indifferent")</f>
        <v>Discount Indifferent</v>
      </c>
      <c r="AF419">
        <v>4</v>
      </c>
      <c r="AG419">
        <v>9</v>
      </c>
      <c r="AH419">
        <v>3</v>
      </c>
      <c r="AI419" t="str">
        <f>INDEX($AF$1:$AH$1,MATCH(MAX(AF419:AH419),AF419:AH419,0))</f>
        <v>Web_Orders</v>
      </c>
      <c r="AJ419">
        <v>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f>SUM(AK419:AO419)</f>
        <v>0</v>
      </c>
      <c r="AQ419" t="s">
        <v>67</v>
      </c>
      <c r="AR419">
        <v>0</v>
      </c>
      <c r="AS419" t="str">
        <f>IF(OR(AK419&gt;0, AL419&gt;0, AM419&gt;0, AN419&gt;0, AO419&gt;0), "Converted", "Not Converted")</f>
        <v>Not Converted</v>
      </c>
      <c r="AT419">
        <v>0</v>
      </c>
      <c r="AU419">
        <v>3</v>
      </c>
      <c r="AV419">
        <v>11</v>
      </c>
      <c r="AW419">
        <f>IF(Z419&gt;607, 4, 0)</f>
        <v>4</v>
      </c>
      <c r="AX419">
        <f>IF(AA419&gt;1.6588, 3, 0)</f>
        <v>3</v>
      </c>
      <c r="AY419">
        <f>IF(P419&gt;401, 2, 0)</f>
        <v>0</v>
      </c>
      <c r="AZ419">
        <f>IF(I419&gt;52915.77, 1, 0)</f>
        <v>1</v>
      </c>
      <c r="BA419">
        <f>SUM(AW419:AZ419)</f>
        <v>8</v>
      </c>
      <c r="BB419" t="str">
        <f>VLOOKUP(BA419,'Standard Deviations'!$L$1:$M$11,2,TRUE)</f>
        <v>Platinum</v>
      </c>
    </row>
    <row r="420" spans="1:54">
      <c r="A420">
        <v>3799</v>
      </c>
      <c r="B420">
        <v>1955</v>
      </c>
      <c r="C420">
        <f>2024-B420</f>
        <v>69</v>
      </c>
      <c r="D420" t="str">
        <f>VLOOKUP(B420,Reference!$A$1:$B$125, 2)</f>
        <v>Boomers</v>
      </c>
      <c r="E420" t="s">
        <v>54</v>
      </c>
      <c r="F420" t="str">
        <f>IF(E420="High School", "No College", "College")</f>
        <v>College</v>
      </c>
      <c r="G420" t="s">
        <v>55</v>
      </c>
      <c r="H420">
        <v>67225</v>
      </c>
      <c r="I420">
        <v>67225</v>
      </c>
      <c r="J420" s="4" t="s">
        <v>61</v>
      </c>
      <c r="K420">
        <v>0</v>
      </c>
      <c r="L420">
        <v>1</v>
      </c>
      <c r="M420" t="str">
        <f>IF(OR(K420&gt;0, L420&gt;0), "Parent", "Not Parent")</f>
        <v>Parent</v>
      </c>
      <c r="N420" t="s">
        <v>245</v>
      </c>
      <c r="O420" s="8">
        <v>41916</v>
      </c>
      <c r="P420" s="9">
        <f>O420-N420</f>
        <v>312</v>
      </c>
      <c r="Q420">
        <v>4</v>
      </c>
      <c r="R420" s="9">
        <f>P420-Q420</f>
        <v>308</v>
      </c>
      <c r="S420" s="8">
        <f>O420-R420</f>
        <v>41608</v>
      </c>
      <c r="T420">
        <v>315</v>
      </c>
      <c r="U420">
        <v>35</v>
      </c>
      <c r="V420">
        <v>322</v>
      </c>
      <c r="W420">
        <v>46</v>
      </c>
      <c r="X420">
        <v>7</v>
      </c>
      <c r="Y420">
        <v>143</v>
      </c>
      <c r="Z420">
        <v>868</v>
      </c>
      <c r="AA420">
        <f>Z420/P420</f>
        <v>2.7820512820512819</v>
      </c>
      <c r="AB420" s="11" t="s">
        <v>232</v>
      </c>
      <c r="AC420" t="s">
        <v>59</v>
      </c>
      <c r="AD420">
        <v>3</v>
      </c>
      <c r="AE420" t="str">
        <f>IF(AD420&gt;3, "Prefers Discount", "Discount Indifferent")</f>
        <v>Discount Indifferent</v>
      </c>
      <c r="AF420">
        <v>11</v>
      </c>
      <c r="AG420">
        <v>7</v>
      </c>
      <c r="AH420">
        <v>2</v>
      </c>
      <c r="AI420" t="str">
        <f>INDEX($AF$1:$AH$1,MATCH(MAX(AF420:AH420),AF420:AH420,0))</f>
        <v>Store_Orders</v>
      </c>
      <c r="AJ420">
        <v>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f>SUM(AK420:AO420)</f>
        <v>0</v>
      </c>
      <c r="AQ420" t="s">
        <v>67</v>
      </c>
      <c r="AR420">
        <v>0</v>
      </c>
      <c r="AS420" t="str">
        <f>IF(OR(AK420&gt;0, AL420&gt;0, AM420&gt;0, AN420&gt;0, AO420&gt;0), "Converted", "Not Converted")</f>
        <v>Not Converted</v>
      </c>
      <c r="AT420">
        <v>0</v>
      </c>
      <c r="AU420">
        <v>3</v>
      </c>
      <c r="AV420">
        <v>11</v>
      </c>
      <c r="AW420">
        <f>IF(Z420&gt;607, 4, 0)</f>
        <v>4</v>
      </c>
      <c r="AX420">
        <f>IF(AA420&gt;1.6588, 3, 0)</f>
        <v>3</v>
      </c>
      <c r="AY420">
        <f>IF(P420&gt;401, 2, 0)</f>
        <v>0</v>
      </c>
      <c r="AZ420">
        <f>IF(I420&gt;52915.77, 1, 0)</f>
        <v>1</v>
      </c>
      <c r="BA420">
        <f>SUM(AW420:AZ420)</f>
        <v>8</v>
      </c>
      <c r="BB420" t="str">
        <f>VLOOKUP(BA420,'Standard Deviations'!$L$1:$M$11,2,TRUE)</f>
        <v>Platinum</v>
      </c>
    </row>
    <row r="421" spans="1:54">
      <c r="A421">
        <v>4611</v>
      </c>
      <c r="B421">
        <v>1970</v>
      </c>
      <c r="C421">
        <f>2024-B421</f>
        <v>54</v>
      </c>
      <c r="D421" t="str">
        <f>VLOOKUP(B421,Reference!$A$1:$B$125, 2)</f>
        <v>Gen X</v>
      </c>
      <c r="E421" t="s">
        <v>54</v>
      </c>
      <c r="F421" t="str">
        <f>IF(E421="High School", "No College", "College")</f>
        <v>College</v>
      </c>
      <c r="G421" t="s">
        <v>65</v>
      </c>
      <c r="H421">
        <v>105471</v>
      </c>
      <c r="I421">
        <v>105471</v>
      </c>
      <c r="J421" t="s">
        <v>101</v>
      </c>
      <c r="K421">
        <v>0</v>
      </c>
      <c r="L421">
        <v>0</v>
      </c>
      <c r="M421" t="str">
        <f>IF(OR(K421&gt;0, L421&gt;0), "Parent", "Not Parent")</f>
        <v>Not Parent</v>
      </c>
      <c r="N421" t="s">
        <v>334</v>
      </c>
      <c r="O421" s="8">
        <v>41916</v>
      </c>
      <c r="P421" s="9">
        <f>O421-N421</f>
        <v>621</v>
      </c>
      <c r="Q421">
        <v>36</v>
      </c>
      <c r="R421" s="9">
        <f>P421-Q421</f>
        <v>585</v>
      </c>
      <c r="S421" s="8">
        <f>O421-R421</f>
        <v>41331</v>
      </c>
      <c r="T421">
        <v>1009</v>
      </c>
      <c r="U421">
        <v>181</v>
      </c>
      <c r="V421">
        <v>104</v>
      </c>
      <c r="W421">
        <v>202</v>
      </c>
      <c r="X421">
        <v>21</v>
      </c>
      <c r="Y421">
        <v>207</v>
      </c>
      <c r="Z421">
        <v>1724</v>
      </c>
      <c r="AA421">
        <f>Z421/P421</f>
        <v>2.7761674718196456</v>
      </c>
      <c r="AB421" s="11" t="s">
        <v>232</v>
      </c>
      <c r="AC421" t="s">
        <v>59</v>
      </c>
      <c r="AD421">
        <v>0</v>
      </c>
      <c r="AE421" t="str">
        <f>IF(AD421&gt;3, "Prefers Discount", "Discount Indifferent")</f>
        <v>Discount Indifferent</v>
      </c>
      <c r="AF421">
        <v>13</v>
      </c>
      <c r="AG421">
        <v>9</v>
      </c>
      <c r="AH421">
        <v>8</v>
      </c>
      <c r="AI421" t="str">
        <f>INDEX($AF$1:$AH$1,MATCH(MAX(AF421:AH421),AF421:AH421,0))</f>
        <v>Store_Orders</v>
      </c>
      <c r="AJ421">
        <v>3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f>SUM(AK421:AO421)</f>
        <v>2</v>
      </c>
      <c r="AQ421" t="str">
        <f>INDEX($AK$1:$AO$1,MATCH(MAX(AK421:AO421),AK421:AO421,0))</f>
        <v>Converted_on_Camp1</v>
      </c>
      <c r="AR421">
        <v>1</v>
      </c>
      <c r="AS421" t="str">
        <f>IF(OR(AK421&gt;0, AL421&gt;0, AM421&gt;0, AN421&gt;0, AO421&gt;0), "Converted", "Not Converted")</f>
        <v>Converted</v>
      </c>
      <c r="AT421">
        <v>0</v>
      </c>
      <c r="AU421">
        <v>3</v>
      </c>
      <c r="AV421">
        <v>11</v>
      </c>
      <c r="AW421">
        <f>IF(Z421&gt;607, 4, 0)</f>
        <v>4</v>
      </c>
      <c r="AX421">
        <f>IF(AA421&gt;1.6588, 3, 0)</f>
        <v>3</v>
      </c>
      <c r="AY421">
        <f>IF(P421&gt;401, 2, 0)</f>
        <v>2</v>
      </c>
      <c r="AZ421">
        <f>IF(I421&gt;52915.77, 1, 0)</f>
        <v>1</v>
      </c>
      <c r="BA421">
        <f>SUM(AW421:AZ421)</f>
        <v>10</v>
      </c>
      <c r="BB421" t="str">
        <f>VLOOKUP(BA421,'Standard Deviations'!$L$1:$M$11,2,TRUE)</f>
        <v>Diamond</v>
      </c>
    </row>
    <row r="422" spans="1:54">
      <c r="A422">
        <v>5628</v>
      </c>
      <c r="B422">
        <v>1982</v>
      </c>
      <c r="C422">
        <f>2024-B422</f>
        <v>42</v>
      </c>
      <c r="D422" t="str">
        <f>VLOOKUP(B422,Reference!$A$1:$B$125, 2)</f>
        <v>Millennials</v>
      </c>
      <c r="E422" t="s">
        <v>54</v>
      </c>
      <c r="F422" t="str">
        <f>IF(E422="High School", "No College", "College")</f>
        <v>College</v>
      </c>
      <c r="G422" t="s">
        <v>65</v>
      </c>
      <c r="H422">
        <v>61416</v>
      </c>
      <c r="I422">
        <v>61416</v>
      </c>
      <c r="J422" s="4" t="s">
        <v>61</v>
      </c>
      <c r="K422">
        <v>0</v>
      </c>
      <c r="L422">
        <v>0</v>
      </c>
      <c r="M422" t="str">
        <f>IF(OR(K422&gt;0, L422&gt;0), "Parent", "Not Parent")</f>
        <v>Not Parent</v>
      </c>
      <c r="N422" t="s">
        <v>335</v>
      </c>
      <c r="O422" s="8">
        <v>41916</v>
      </c>
      <c r="P422" s="9">
        <f>O422-N422</f>
        <v>603</v>
      </c>
      <c r="Q422">
        <v>25</v>
      </c>
      <c r="R422" s="9">
        <f>P422-Q422</f>
        <v>578</v>
      </c>
      <c r="S422" s="8">
        <f>O422-R422</f>
        <v>41338</v>
      </c>
      <c r="T422">
        <v>848</v>
      </c>
      <c r="U422">
        <v>154</v>
      </c>
      <c r="V422">
        <v>323</v>
      </c>
      <c r="W422">
        <v>201</v>
      </c>
      <c r="X422">
        <v>61</v>
      </c>
      <c r="Y422">
        <v>78</v>
      </c>
      <c r="Z422">
        <v>1665</v>
      </c>
      <c r="AA422">
        <f>Z422/P422</f>
        <v>2.7611940298507465</v>
      </c>
      <c r="AB422" s="11" t="s">
        <v>232</v>
      </c>
      <c r="AC422" t="s">
        <v>59</v>
      </c>
      <c r="AD422">
        <v>1</v>
      </c>
      <c r="AE422" t="str">
        <f>IF(AD422&gt;3, "Prefers Discount", "Discount Indifferent")</f>
        <v>Discount Indifferent</v>
      </c>
      <c r="AF422">
        <v>10</v>
      </c>
      <c r="AG422">
        <v>10</v>
      </c>
      <c r="AH422">
        <v>3</v>
      </c>
      <c r="AI422" t="str">
        <f>INDEX($AF$1:$AH$1,MATCH(MAX(AF422:AH422),AF422:AH422,0))</f>
        <v>Store_Orders</v>
      </c>
      <c r="AJ422">
        <v>6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f>SUM(AK422:AO422)</f>
        <v>1</v>
      </c>
      <c r="AQ422" t="str">
        <f>INDEX($AK$1:$AO$1,MATCH(MAX(AK422:AO422),AK422:AO422,0))</f>
        <v>Converted_on_Camp3</v>
      </c>
      <c r="AR422">
        <v>1</v>
      </c>
      <c r="AS422" t="str">
        <f>IF(OR(AK422&gt;0, AL422&gt;0, AM422&gt;0, AN422&gt;0, AO422&gt;0), "Converted", "Not Converted")</f>
        <v>Converted</v>
      </c>
      <c r="AT422">
        <v>0</v>
      </c>
      <c r="AU422">
        <v>3</v>
      </c>
      <c r="AV422">
        <v>11</v>
      </c>
      <c r="AW422">
        <f>IF(Z422&gt;607, 4, 0)</f>
        <v>4</v>
      </c>
      <c r="AX422">
        <f>IF(AA422&gt;1.6588, 3, 0)</f>
        <v>3</v>
      </c>
      <c r="AY422">
        <f>IF(P422&gt;401, 2, 0)</f>
        <v>2</v>
      </c>
      <c r="AZ422">
        <f>IF(I422&gt;52915.77, 1, 0)</f>
        <v>1</v>
      </c>
      <c r="BA422">
        <f>SUM(AW422:AZ422)</f>
        <v>10</v>
      </c>
      <c r="BB422" t="str">
        <f>VLOOKUP(BA422,'Standard Deviations'!$L$1:$M$11,2,TRUE)</f>
        <v>Diamond</v>
      </c>
    </row>
    <row r="423" spans="1:54">
      <c r="A423">
        <v>4947</v>
      </c>
      <c r="B423">
        <v>1966</v>
      </c>
      <c r="C423">
        <f>2024-B423</f>
        <v>58</v>
      </c>
      <c r="D423" t="str">
        <f>VLOOKUP(B423,Reference!$A$1:$B$125, 2)</f>
        <v>Gen X</v>
      </c>
      <c r="E423" t="s">
        <v>74</v>
      </c>
      <c r="F423" t="str">
        <f>IF(E423="High School", "No College", "College")</f>
        <v>College</v>
      </c>
      <c r="G423" t="s">
        <v>60</v>
      </c>
      <c r="H423">
        <v>89572</v>
      </c>
      <c r="I423">
        <v>89572</v>
      </c>
      <c r="J423" s="4" t="s">
        <v>56</v>
      </c>
      <c r="K423">
        <v>0</v>
      </c>
      <c r="L423">
        <v>0</v>
      </c>
      <c r="M423" t="str">
        <f>IF(OR(K423&gt;0, L423&gt;0), "Parent", "Not Parent")</f>
        <v>Not Parent</v>
      </c>
      <c r="N423" t="s">
        <v>336</v>
      </c>
      <c r="O423" s="8">
        <v>41916</v>
      </c>
      <c r="P423" s="9">
        <f>O423-N423</f>
        <v>749</v>
      </c>
      <c r="Q423">
        <v>44</v>
      </c>
      <c r="R423" s="9">
        <f>P423-Q423</f>
        <v>705</v>
      </c>
      <c r="S423" s="8">
        <f>O423-R423</f>
        <v>41211</v>
      </c>
      <c r="T423">
        <v>606</v>
      </c>
      <c r="U423">
        <v>24</v>
      </c>
      <c r="V423">
        <v>974</v>
      </c>
      <c r="W423">
        <v>197</v>
      </c>
      <c r="X423">
        <v>194</v>
      </c>
      <c r="Y423">
        <v>64</v>
      </c>
      <c r="Z423">
        <v>2059</v>
      </c>
      <c r="AA423">
        <f>Z423/P423</f>
        <v>2.7489986648865155</v>
      </c>
      <c r="AB423" s="11" t="s">
        <v>232</v>
      </c>
      <c r="AC423" t="s">
        <v>59</v>
      </c>
      <c r="AD423">
        <v>1</v>
      </c>
      <c r="AE423" t="str">
        <f>IF(AD423&gt;3, "Prefers Discount", "Discount Indifferent")</f>
        <v>Discount Indifferent</v>
      </c>
      <c r="AF423">
        <v>9</v>
      </c>
      <c r="AG423">
        <v>7</v>
      </c>
      <c r="AH423">
        <v>7</v>
      </c>
      <c r="AI423" t="str">
        <f>INDEX($AF$1:$AH$1,MATCH(MAX(AF423:AH423),AF423:AH423,0))</f>
        <v>Store_Orders</v>
      </c>
      <c r="AJ423">
        <v>4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f>SUM(AK423:AO423)</f>
        <v>2</v>
      </c>
      <c r="AQ423" t="str">
        <f>INDEX($AK$1:$AO$1,MATCH(MAX(AK423:AO423),AK423:AO423,0))</f>
        <v>Converted_on_Camp1</v>
      </c>
      <c r="AR423">
        <v>1</v>
      </c>
      <c r="AS423" t="str">
        <f>IF(OR(AK423&gt;0, AL423&gt;0, AM423&gt;0, AN423&gt;0, AO423&gt;0), "Converted", "Not Converted")</f>
        <v>Converted</v>
      </c>
      <c r="AT423">
        <v>0</v>
      </c>
      <c r="AU423">
        <v>3</v>
      </c>
      <c r="AV423">
        <v>11</v>
      </c>
      <c r="AW423">
        <f>IF(Z423&gt;607, 4, 0)</f>
        <v>4</v>
      </c>
      <c r="AX423">
        <f>IF(AA423&gt;1.6588, 3, 0)</f>
        <v>3</v>
      </c>
      <c r="AY423">
        <f>IF(P423&gt;401, 2, 0)</f>
        <v>2</v>
      </c>
      <c r="AZ423">
        <f>IF(I423&gt;52915.77, 1, 0)</f>
        <v>1</v>
      </c>
      <c r="BA423">
        <f>SUM(AW423:AZ423)</f>
        <v>10</v>
      </c>
      <c r="BB423" t="str">
        <f>VLOOKUP(BA423,'Standard Deviations'!$L$1:$M$11,2,TRUE)</f>
        <v>Diamond</v>
      </c>
    </row>
    <row r="424" spans="1:54">
      <c r="A424">
        <v>3867</v>
      </c>
      <c r="B424">
        <v>1947</v>
      </c>
      <c r="C424">
        <f>2024-B424</f>
        <v>77</v>
      </c>
      <c r="D424" t="str">
        <f>VLOOKUP(B424,Reference!$A$1:$B$125, 2)</f>
        <v>Boomers</v>
      </c>
      <c r="E424" t="s">
        <v>68</v>
      </c>
      <c r="F424" t="str">
        <f>IF(E424="High School", "No College", "College")</f>
        <v>College</v>
      </c>
      <c r="G424" t="s">
        <v>65</v>
      </c>
      <c r="H424">
        <v>73059</v>
      </c>
      <c r="I424">
        <v>73059</v>
      </c>
      <c r="J424" s="4" t="s">
        <v>61</v>
      </c>
      <c r="K424">
        <v>0</v>
      </c>
      <c r="L424">
        <v>1</v>
      </c>
      <c r="M424" t="str">
        <f>IF(OR(K424&gt;0, L424&gt;0), "Parent", "Not Parent")</f>
        <v>Parent</v>
      </c>
      <c r="N424" t="s">
        <v>337</v>
      </c>
      <c r="O424" s="8">
        <v>41916</v>
      </c>
      <c r="P424" s="9">
        <f>O424-N424</f>
        <v>399</v>
      </c>
      <c r="Q424">
        <v>36</v>
      </c>
      <c r="R424" s="9">
        <f>P424-Q424</f>
        <v>363</v>
      </c>
      <c r="S424" s="8">
        <f>O424-R424</f>
        <v>41553</v>
      </c>
      <c r="T424">
        <v>410</v>
      </c>
      <c r="U424">
        <v>112</v>
      </c>
      <c r="V424">
        <v>420</v>
      </c>
      <c r="W424">
        <v>0</v>
      </c>
      <c r="X424">
        <v>82</v>
      </c>
      <c r="Y424">
        <v>71</v>
      </c>
      <c r="Z424">
        <v>1095</v>
      </c>
      <c r="AA424">
        <f>Z424/P424</f>
        <v>2.744360902255639</v>
      </c>
      <c r="AB424" s="11" t="s">
        <v>232</v>
      </c>
      <c r="AC424" t="s">
        <v>59</v>
      </c>
      <c r="AD424">
        <v>1</v>
      </c>
      <c r="AE424" t="str">
        <f>IF(AD424&gt;3, "Prefers Discount", "Discount Indifferent")</f>
        <v>Discount Indifferent</v>
      </c>
      <c r="AF424">
        <v>13</v>
      </c>
      <c r="AG424">
        <v>9</v>
      </c>
      <c r="AH424">
        <v>3</v>
      </c>
      <c r="AI424" t="str">
        <f>INDEX($AF$1:$AH$1,MATCH(MAX(AF424:AH424),AF424:AH424,0))</f>
        <v>Store_Orders</v>
      </c>
      <c r="AJ424">
        <v>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f>SUM(AK424:AO424)</f>
        <v>0</v>
      </c>
      <c r="AQ424" t="s">
        <v>67</v>
      </c>
      <c r="AR424">
        <v>0</v>
      </c>
      <c r="AS424" t="str">
        <f>IF(OR(AK424&gt;0, AL424&gt;0, AM424&gt;0, AN424&gt;0, AO424&gt;0), "Converted", "Not Converted")</f>
        <v>Not Converted</v>
      </c>
      <c r="AT424">
        <v>0</v>
      </c>
      <c r="AU424">
        <v>3</v>
      </c>
      <c r="AV424">
        <v>11</v>
      </c>
      <c r="AW424">
        <f>IF(Z424&gt;607, 4, 0)</f>
        <v>4</v>
      </c>
      <c r="AX424">
        <f>IF(AA424&gt;1.6588, 3, 0)</f>
        <v>3</v>
      </c>
      <c r="AY424">
        <f>IF(P424&gt;401, 2, 0)</f>
        <v>0</v>
      </c>
      <c r="AZ424">
        <f>IF(I424&gt;52915.77, 1, 0)</f>
        <v>1</v>
      </c>
      <c r="BA424">
        <f>SUM(AW424:AZ424)</f>
        <v>8</v>
      </c>
      <c r="BB424" t="str">
        <f>VLOOKUP(BA424,'Standard Deviations'!$L$1:$M$11,2,TRUE)</f>
        <v>Platinum</v>
      </c>
    </row>
    <row r="425" spans="1:54">
      <c r="A425">
        <v>3859</v>
      </c>
      <c r="B425">
        <v>1947</v>
      </c>
      <c r="C425">
        <f>2024-B425</f>
        <v>77</v>
      </c>
      <c r="D425" t="str">
        <f>VLOOKUP(B425,Reference!$A$1:$B$125, 2)</f>
        <v>Boomers</v>
      </c>
      <c r="E425" t="s">
        <v>68</v>
      </c>
      <c r="F425" t="str">
        <f>IF(E425="High School", "No College", "College")</f>
        <v>College</v>
      </c>
      <c r="G425" t="s">
        <v>65</v>
      </c>
      <c r="H425">
        <v>73059</v>
      </c>
      <c r="I425">
        <v>73059</v>
      </c>
      <c r="J425" s="4" t="s">
        <v>61</v>
      </c>
      <c r="K425">
        <v>0</v>
      </c>
      <c r="L425">
        <v>1</v>
      </c>
      <c r="M425" t="str">
        <f>IF(OR(K425&gt;0, L425&gt;0), "Parent", "Not Parent")</f>
        <v>Parent</v>
      </c>
      <c r="N425" t="s">
        <v>337</v>
      </c>
      <c r="O425" s="8">
        <v>41916</v>
      </c>
      <c r="P425" s="9">
        <f>O425-N425</f>
        <v>399</v>
      </c>
      <c r="Q425">
        <v>36</v>
      </c>
      <c r="R425" s="9">
        <f>P425-Q425</f>
        <v>363</v>
      </c>
      <c r="S425" s="8">
        <f>O425-R425</f>
        <v>41553</v>
      </c>
      <c r="T425">
        <v>410</v>
      </c>
      <c r="U425">
        <v>112</v>
      </c>
      <c r="V425">
        <v>420</v>
      </c>
      <c r="W425">
        <v>0</v>
      </c>
      <c r="X425">
        <v>82</v>
      </c>
      <c r="Y425">
        <v>71</v>
      </c>
      <c r="Z425">
        <v>1095</v>
      </c>
      <c r="AA425">
        <f>Z425/P425</f>
        <v>2.744360902255639</v>
      </c>
      <c r="AB425" s="11" t="s">
        <v>232</v>
      </c>
      <c r="AC425" t="s">
        <v>59</v>
      </c>
      <c r="AD425">
        <v>1</v>
      </c>
      <c r="AE425" t="str">
        <f>IF(AD425&gt;3, "Prefers Discount", "Discount Indifferent")</f>
        <v>Discount Indifferent</v>
      </c>
      <c r="AF425">
        <v>13</v>
      </c>
      <c r="AG425">
        <v>9</v>
      </c>
      <c r="AH425">
        <v>3</v>
      </c>
      <c r="AI425" t="str">
        <f>INDEX($AF$1:$AH$1,MATCH(MAX(AF425:AH425),AF425:AH425,0))</f>
        <v>Store_Orders</v>
      </c>
      <c r="AJ425">
        <v>4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f>SUM(AK425:AO425)</f>
        <v>0</v>
      </c>
      <c r="AQ425" t="s">
        <v>67</v>
      </c>
      <c r="AR425">
        <v>0</v>
      </c>
      <c r="AS425" t="str">
        <f>IF(OR(AK425&gt;0, AL425&gt;0, AM425&gt;0, AN425&gt;0, AO425&gt;0), "Converted", "Not Converted")</f>
        <v>Not Converted</v>
      </c>
      <c r="AT425">
        <v>0</v>
      </c>
      <c r="AU425">
        <v>3</v>
      </c>
      <c r="AV425">
        <v>11</v>
      </c>
      <c r="AW425">
        <f>IF(Z425&gt;607, 4, 0)</f>
        <v>4</v>
      </c>
      <c r="AX425">
        <f>IF(AA425&gt;1.6588, 3, 0)</f>
        <v>3</v>
      </c>
      <c r="AY425">
        <f>IF(P425&gt;401, 2, 0)</f>
        <v>0</v>
      </c>
      <c r="AZ425">
        <f>IF(I425&gt;52915.77, 1, 0)</f>
        <v>1</v>
      </c>
      <c r="BA425">
        <f>SUM(AW425:AZ425)</f>
        <v>8</v>
      </c>
      <c r="BB425" t="str">
        <f>VLOOKUP(BA425,'Standard Deviations'!$L$1:$M$11,2,TRUE)</f>
        <v>Platinum</v>
      </c>
    </row>
    <row r="426" spans="1:54">
      <c r="A426">
        <v>3967</v>
      </c>
      <c r="B426">
        <v>1971</v>
      </c>
      <c r="C426">
        <f>2024-B426</f>
        <v>53</v>
      </c>
      <c r="D426" t="str">
        <f>VLOOKUP(B426,Reference!$A$1:$B$125, 2)</f>
        <v>Gen X</v>
      </c>
      <c r="E426" t="s">
        <v>68</v>
      </c>
      <c r="F426" t="str">
        <f>IF(E426="High School", "No College", "College")</f>
        <v>College</v>
      </c>
      <c r="G426" t="s">
        <v>55</v>
      </c>
      <c r="H426">
        <v>78931</v>
      </c>
      <c r="I426">
        <v>78931</v>
      </c>
      <c r="J426" s="4" t="s">
        <v>56</v>
      </c>
      <c r="K426">
        <v>0</v>
      </c>
      <c r="L426">
        <v>0</v>
      </c>
      <c r="M426" t="str">
        <f>IF(OR(K426&gt;0, L426&gt;0), "Parent", "Not Parent")</f>
        <v>Not Parent</v>
      </c>
      <c r="N426" t="s">
        <v>125</v>
      </c>
      <c r="O426" s="8">
        <v>41916</v>
      </c>
      <c r="P426" s="9">
        <f>O426-N426</f>
        <v>344</v>
      </c>
      <c r="Q426">
        <v>19</v>
      </c>
      <c r="R426" s="9">
        <f>P426-Q426</f>
        <v>325</v>
      </c>
      <c r="S426" s="8">
        <f>O426-R426</f>
        <v>41591</v>
      </c>
      <c r="T426">
        <v>331</v>
      </c>
      <c r="U426">
        <v>197</v>
      </c>
      <c r="V426">
        <v>170</v>
      </c>
      <c r="W426">
        <v>58</v>
      </c>
      <c r="X426">
        <v>152</v>
      </c>
      <c r="Y426">
        <v>35</v>
      </c>
      <c r="Z426">
        <v>943</v>
      </c>
      <c r="AA426">
        <f>Z426/P426</f>
        <v>2.7412790697674421</v>
      </c>
      <c r="AB426" s="11" t="s">
        <v>232</v>
      </c>
      <c r="AC426" t="s">
        <v>59</v>
      </c>
      <c r="AD426">
        <v>1</v>
      </c>
      <c r="AE426" t="str">
        <f>IF(AD426&gt;3, "Prefers Discount", "Discount Indifferent")</f>
        <v>Discount Indifferent</v>
      </c>
      <c r="AF426">
        <v>13</v>
      </c>
      <c r="AG426">
        <v>2</v>
      </c>
      <c r="AH426">
        <v>8</v>
      </c>
      <c r="AI426" t="str">
        <f>INDEX($AF$1:$AH$1,MATCH(MAX(AF426:AH426),AF426:AH426,0))</f>
        <v>Store_Orders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f>SUM(AK426:AO426)</f>
        <v>0</v>
      </c>
      <c r="AQ426" t="s">
        <v>67</v>
      </c>
      <c r="AR426">
        <v>0</v>
      </c>
      <c r="AS426" t="str">
        <f>IF(OR(AK426&gt;0, AL426&gt;0, AM426&gt;0, AN426&gt;0, AO426&gt;0), "Converted", "Not Converted")</f>
        <v>Not Converted</v>
      </c>
      <c r="AT426">
        <v>0</v>
      </c>
      <c r="AU426">
        <v>3</v>
      </c>
      <c r="AV426">
        <v>11</v>
      </c>
      <c r="AW426">
        <f>IF(Z426&gt;607, 4, 0)</f>
        <v>4</v>
      </c>
      <c r="AX426">
        <f>IF(AA426&gt;1.6588, 3, 0)</f>
        <v>3</v>
      </c>
      <c r="AY426">
        <f>IF(P426&gt;401, 2, 0)</f>
        <v>0</v>
      </c>
      <c r="AZ426">
        <f>IF(I426&gt;52915.77, 1, 0)</f>
        <v>1</v>
      </c>
      <c r="BA426">
        <f>SUM(AW426:AZ426)</f>
        <v>8</v>
      </c>
      <c r="BB426" t="str">
        <f>VLOOKUP(BA426,'Standard Deviations'!$L$1:$M$11,2,TRUE)</f>
        <v>Platinum</v>
      </c>
    </row>
    <row r="427" spans="1:54">
      <c r="A427">
        <v>2181</v>
      </c>
      <c r="B427">
        <v>1970</v>
      </c>
      <c r="C427">
        <f>2024-B427</f>
        <v>54</v>
      </c>
      <c r="D427" t="str">
        <f>VLOOKUP(B427,Reference!$A$1:$B$125, 2)</f>
        <v>Gen X</v>
      </c>
      <c r="E427" t="s">
        <v>54</v>
      </c>
      <c r="F427" t="str">
        <f>IF(E427="High School", "No College", "College")</f>
        <v>College</v>
      </c>
      <c r="G427" t="s">
        <v>55</v>
      </c>
      <c r="H427">
        <v>70617</v>
      </c>
      <c r="I427">
        <v>70617</v>
      </c>
      <c r="J427" s="4" t="s">
        <v>61</v>
      </c>
      <c r="K427">
        <v>0</v>
      </c>
      <c r="L427">
        <v>0</v>
      </c>
      <c r="M427" t="str">
        <f>IF(OR(K427&gt;0, L427&gt;0), "Parent", "Not Parent")</f>
        <v>Not Parent</v>
      </c>
      <c r="N427" t="s">
        <v>338</v>
      </c>
      <c r="O427" s="8">
        <v>41916</v>
      </c>
      <c r="P427" s="9">
        <f>O427-N427</f>
        <v>468</v>
      </c>
      <c r="Q427">
        <v>45</v>
      </c>
      <c r="R427" s="9">
        <f>P427-Q427</f>
        <v>423</v>
      </c>
      <c r="S427" s="8">
        <f>O427-R427</f>
        <v>41493</v>
      </c>
      <c r="T427">
        <v>353</v>
      </c>
      <c r="U427">
        <v>61</v>
      </c>
      <c r="V427">
        <v>753</v>
      </c>
      <c r="W427">
        <v>40</v>
      </c>
      <c r="X427">
        <v>46</v>
      </c>
      <c r="Y427">
        <v>27</v>
      </c>
      <c r="Z427">
        <v>1280</v>
      </c>
      <c r="AA427">
        <f>Z427/P427</f>
        <v>2.7350427350427351</v>
      </c>
      <c r="AB427" s="11" t="s">
        <v>232</v>
      </c>
      <c r="AC427" t="s">
        <v>59</v>
      </c>
      <c r="AD427">
        <v>1</v>
      </c>
      <c r="AE427" t="str">
        <f>IF(AD427&gt;3, "Prefers Discount", "Discount Indifferent")</f>
        <v>Discount Indifferent</v>
      </c>
      <c r="AF427">
        <v>7</v>
      </c>
      <c r="AG427">
        <v>3</v>
      </c>
      <c r="AH427">
        <v>3</v>
      </c>
      <c r="AI427" t="str">
        <f>INDEX($AF$1:$AH$1,MATCH(MAX(AF427:AH427),AF427:AH427,0))</f>
        <v>Store_Orders</v>
      </c>
      <c r="AJ427">
        <v>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f>SUM(AK427:AO427)</f>
        <v>0</v>
      </c>
      <c r="AQ427" t="s">
        <v>67</v>
      </c>
      <c r="AR427">
        <v>0</v>
      </c>
      <c r="AS427" t="str">
        <f>IF(OR(AK427&gt;0, AL427&gt;0, AM427&gt;0, AN427&gt;0, AO427&gt;0), "Converted", "Not Converted")</f>
        <v>Not Converted</v>
      </c>
      <c r="AT427">
        <v>0</v>
      </c>
      <c r="AU427">
        <v>3</v>
      </c>
      <c r="AV427">
        <v>11</v>
      </c>
      <c r="AW427">
        <f>IF(Z427&gt;607, 4, 0)</f>
        <v>4</v>
      </c>
      <c r="AX427">
        <f>IF(AA427&gt;1.6588, 3, 0)</f>
        <v>3</v>
      </c>
      <c r="AY427">
        <f>IF(P427&gt;401, 2, 0)</f>
        <v>2</v>
      </c>
      <c r="AZ427">
        <f>IF(I427&gt;52915.77, 1, 0)</f>
        <v>1</v>
      </c>
      <c r="BA427">
        <f>SUM(AW427:AZ427)</f>
        <v>10</v>
      </c>
      <c r="BB427" t="str">
        <f>VLOOKUP(BA427,'Standard Deviations'!$L$1:$M$11,2,TRUE)</f>
        <v>Diamond</v>
      </c>
    </row>
    <row r="428" spans="1:54">
      <c r="A428">
        <v>4543</v>
      </c>
      <c r="B428">
        <v>1980</v>
      </c>
      <c r="C428">
        <f>2024-B428</f>
        <v>44</v>
      </c>
      <c r="D428" t="str">
        <f>VLOOKUP(B428,Reference!$A$1:$B$125, 2)</f>
        <v>Millennials</v>
      </c>
      <c r="E428" t="s">
        <v>54</v>
      </c>
      <c r="F428" t="str">
        <f>IF(E428="High School", "No College", "College")</f>
        <v>College</v>
      </c>
      <c r="G428" t="s">
        <v>55</v>
      </c>
      <c r="H428">
        <v>82497</v>
      </c>
      <c r="I428">
        <v>82497</v>
      </c>
      <c r="J428" s="4" t="s">
        <v>56</v>
      </c>
      <c r="K428">
        <v>0</v>
      </c>
      <c r="L428">
        <v>0</v>
      </c>
      <c r="M428" t="str">
        <f>IF(OR(K428&gt;0, L428&gt;0), "Parent", "Not Parent")</f>
        <v>Not Parent</v>
      </c>
      <c r="N428" t="s">
        <v>339</v>
      </c>
      <c r="O428" s="8">
        <v>41916</v>
      </c>
      <c r="P428" s="9">
        <f>O428-N428</f>
        <v>703</v>
      </c>
      <c r="Q428">
        <v>32</v>
      </c>
      <c r="R428" s="9">
        <f>P428-Q428</f>
        <v>671</v>
      </c>
      <c r="S428" s="8">
        <f>O428-R428</f>
        <v>41245</v>
      </c>
      <c r="T428">
        <v>777</v>
      </c>
      <c r="U428">
        <v>129</v>
      </c>
      <c r="V428">
        <v>573</v>
      </c>
      <c r="W428">
        <v>216</v>
      </c>
      <c r="X428">
        <v>21</v>
      </c>
      <c r="Y428">
        <v>203</v>
      </c>
      <c r="Z428">
        <v>1919</v>
      </c>
      <c r="AA428">
        <f>Z428/P428</f>
        <v>2.7297297297297298</v>
      </c>
      <c r="AB428" s="11" t="s">
        <v>232</v>
      </c>
      <c r="AC428" t="s">
        <v>59</v>
      </c>
      <c r="AD428">
        <v>1</v>
      </c>
      <c r="AE428" t="str">
        <f>IF(AD428&gt;3, "Prefers Discount", "Discount Indifferent")</f>
        <v>Discount Indifferent</v>
      </c>
      <c r="AF428">
        <v>9</v>
      </c>
      <c r="AG428">
        <v>2</v>
      </c>
      <c r="AH428">
        <v>7</v>
      </c>
      <c r="AI428" t="str">
        <f>INDEX($AF$1:$AH$1,MATCH(MAX(AF428:AH428),AF428:AH428,0))</f>
        <v>Store_Orders</v>
      </c>
      <c r="AJ428">
        <v>4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f>SUM(AK428:AO428)</f>
        <v>1</v>
      </c>
      <c r="AQ428" t="str">
        <f>INDEX($AK$1:$AO$1,MATCH(MAX(AK428:AO428),AK428:AO428,0))</f>
        <v>Converted_on_Camp5</v>
      </c>
      <c r="AR428">
        <v>1</v>
      </c>
      <c r="AS428" t="str">
        <f>IF(OR(AK428&gt;0, AL428&gt;0, AM428&gt;0, AN428&gt;0, AO428&gt;0), "Converted", "Not Converted")</f>
        <v>Converted</v>
      </c>
      <c r="AT428">
        <v>0</v>
      </c>
      <c r="AU428">
        <v>3</v>
      </c>
      <c r="AV428">
        <v>11</v>
      </c>
      <c r="AW428">
        <f>IF(Z428&gt;607, 4, 0)</f>
        <v>4</v>
      </c>
      <c r="AX428">
        <f>IF(AA428&gt;1.6588, 3, 0)</f>
        <v>3</v>
      </c>
      <c r="AY428">
        <f>IF(P428&gt;401, 2, 0)</f>
        <v>2</v>
      </c>
      <c r="AZ428">
        <f>IF(I428&gt;52915.77, 1, 0)</f>
        <v>1</v>
      </c>
      <c r="BA428">
        <f>SUM(AW428:AZ428)</f>
        <v>10</v>
      </c>
      <c r="BB428" t="str">
        <f>VLOOKUP(BA428,'Standard Deviations'!$L$1:$M$11,2,TRUE)</f>
        <v>Diamond</v>
      </c>
    </row>
    <row r="429" spans="1:54">
      <c r="A429">
        <v>8402</v>
      </c>
      <c r="B429">
        <v>1953</v>
      </c>
      <c r="C429">
        <f>2024-B429</f>
        <v>71</v>
      </c>
      <c r="D429" t="str">
        <f>VLOOKUP(B429,Reference!$A$1:$B$125, 2)</f>
        <v>Boomers</v>
      </c>
      <c r="E429" t="s">
        <v>64</v>
      </c>
      <c r="F429" t="str">
        <f>IF(E429="High School", "No College", "College")</f>
        <v>College</v>
      </c>
      <c r="G429" t="s">
        <v>55</v>
      </c>
      <c r="H429">
        <v>67087</v>
      </c>
      <c r="I429">
        <v>67087</v>
      </c>
      <c r="J429" s="4" t="s">
        <v>61</v>
      </c>
      <c r="K429">
        <v>0</v>
      </c>
      <c r="L429">
        <v>1</v>
      </c>
      <c r="M429" t="str">
        <f>IF(OR(K429&gt;0, L429&gt;0), "Parent", "Not Parent")</f>
        <v>Parent</v>
      </c>
      <c r="N429" t="s">
        <v>318</v>
      </c>
      <c r="O429" s="8">
        <v>41916</v>
      </c>
      <c r="P429" s="9">
        <f>O429-N429</f>
        <v>291</v>
      </c>
      <c r="Q429">
        <v>40</v>
      </c>
      <c r="R429" s="9">
        <f>P429-Q429</f>
        <v>251</v>
      </c>
      <c r="S429" s="8">
        <f>O429-R429</f>
        <v>41665</v>
      </c>
      <c r="T429">
        <v>329</v>
      </c>
      <c r="U429">
        <v>35</v>
      </c>
      <c r="V429">
        <v>222</v>
      </c>
      <c r="W429">
        <v>130</v>
      </c>
      <c r="X429">
        <v>35</v>
      </c>
      <c r="Y429">
        <v>43</v>
      </c>
      <c r="Z429">
        <v>794</v>
      </c>
      <c r="AA429">
        <f>Z429/P429</f>
        <v>2.7285223367697595</v>
      </c>
      <c r="AB429" s="11" t="s">
        <v>232</v>
      </c>
      <c r="AC429" t="s">
        <v>59</v>
      </c>
      <c r="AD429">
        <v>2</v>
      </c>
      <c r="AE429" t="str">
        <f>IF(AD429&gt;3, "Prefers Discount", "Discount Indifferent")</f>
        <v>Discount Indifferent</v>
      </c>
      <c r="AF429">
        <v>8</v>
      </c>
      <c r="AG429">
        <v>7</v>
      </c>
      <c r="AH429">
        <v>5</v>
      </c>
      <c r="AI429" t="str">
        <f>INDEX($AF$1:$AH$1,MATCH(MAX(AF429:AH429),AF429:AH429,0))</f>
        <v>Store_Orders</v>
      </c>
      <c r="AJ429">
        <v>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f>SUM(AK429:AO429)</f>
        <v>0</v>
      </c>
      <c r="AQ429" t="s">
        <v>67</v>
      </c>
      <c r="AR429">
        <v>0</v>
      </c>
      <c r="AS429" t="str">
        <f>IF(OR(AK429&gt;0, AL429&gt;0, AM429&gt;0, AN429&gt;0, AO429&gt;0), "Converted", "Not Converted")</f>
        <v>Not Converted</v>
      </c>
      <c r="AT429">
        <v>0</v>
      </c>
      <c r="AU429">
        <v>3</v>
      </c>
      <c r="AV429">
        <v>11</v>
      </c>
      <c r="AW429">
        <f>IF(Z429&gt;607, 4, 0)</f>
        <v>4</v>
      </c>
      <c r="AX429">
        <f>IF(AA429&gt;1.6588, 3, 0)</f>
        <v>3</v>
      </c>
      <c r="AY429">
        <f>IF(P429&gt;401, 2, 0)</f>
        <v>0</v>
      </c>
      <c r="AZ429">
        <f>IF(I429&gt;52915.77, 1, 0)</f>
        <v>1</v>
      </c>
      <c r="BA429">
        <f>SUM(AW429:AZ429)</f>
        <v>8</v>
      </c>
      <c r="BB429" t="str">
        <f>VLOOKUP(BA429,'Standard Deviations'!$L$1:$M$11,2,TRUE)</f>
        <v>Platinum</v>
      </c>
    </row>
    <row r="430" spans="1:54">
      <c r="A430">
        <v>7631</v>
      </c>
      <c r="B430">
        <v>1978</v>
      </c>
      <c r="C430">
        <f>2024-B430</f>
        <v>46</v>
      </c>
      <c r="D430" t="str">
        <f>VLOOKUP(B430,Reference!$A$1:$B$125, 2)</f>
        <v>Gen X</v>
      </c>
      <c r="E430" t="s">
        <v>64</v>
      </c>
      <c r="F430" t="str">
        <f>IF(E430="High School", "No College", "College")</f>
        <v>College</v>
      </c>
      <c r="G430" t="s">
        <v>65</v>
      </c>
      <c r="H430">
        <v>61346</v>
      </c>
      <c r="I430">
        <v>61346</v>
      </c>
      <c r="J430" s="4" t="s">
        <v>61</v>
      </c>
      <c r="K430">
        <v>1</v>
      </c>
      <c r="L430">
        <v>0</v>
      </c>
      <c r="M430" t="str">
        <f>IF(OR(K430&gt;0, L430&gt;0), "Parent", "Not Parent")</f>
        <v>Parent</v>
      </c>
      <c r="N430" t="s">
        <v>199</v>
      </c>
      <c r="O430" s="8">
        <v>41916</v>
      </c>
      <c r="P430" s="9">
        <f>O430-N430</f>
        <v>363</v>
      </c>
      <c r="Q430">
        <v>34</v>
      </c>
      <c r="R430" s="9">
        <f>P430-Q430</f>
        <v>329</v>
      </c>
      <c r="S430" s="8">
        <f>O430-R430</f>
        <v>41587</v>
      </c>
      <c r="T430">
        <v>562</v>
      </c>
      <c r="U430">
        <v>58</v>
      </c>
      <c r="V430">
        <v>168</v>
      </c>
      <c r="W430">
        <v>43</v>
      </c>
      <c r="X430">
        <v>16</v>
      </c>
      <c r="Y430">
        <v>142</v>
      </c>
      <c r="Z430">
        <v>989</v>
      </c>
      <c r="AA430">
        <f>Z430/P430</f>
        <v>2.724517906336088</v>
      </c>
      <c r="AB430" s="11" t="s">
        <v>232</v>
      </c>
      <c r="AC430" t="s">
        <v>59</v>
      </c>
      <c r="AD430">
        <v>1</v>
      </c>
      <c r="AE430" t="str">
        <f>IF(AD430&gt;3, "Prefers Discount", "Discount Indifferent")</f>
        <v>Discount Indifferent</v>
      </c>
      <c r="AF430">
        <v>10</v>
      </c>
      <c r="AG430">
        <v>5</v>
      </c>
      <c r="AH430">
        <v>7</v>
      </c>
      <c r="AI430" t="str">
        <f>INDEX($AF$1:$AH$1,MATCH(MAX(AF430:AH430),AF430:AH430,0))</f>
        <v>Store_Orders</v>
      </c>
      <c r="AJ430">
        <v>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f>SUM(AK430:AO430)</f>
        <v>0</v>
      </c>
      <c r="AQ430" t="s">
        <v>67</v>
      </c>
      <c r="AR430">
        <v>0</v>
      </c>
      <c r="AS430" t="str">
        <f>IF(OR(AK430&gt;0, AL430&gt;0, AM430&gt;0, AN430&gt;0, AO430&gt;0), "Converted", "Not Converted")</f>
        <v>Not Converted</v>
      </c>
      <c r="AT430">
        <v>0</v>
      </c>
      <c r="AU430">
        <v>3</v>
      </c>
      <c r="AV430">
        <v>11</v>
      </c>
      <c r="AW430">
        <f>IF(Z430&gt;607, 4, 0)</f>
        <v>4</v>
      </c>
      <c r="AX430">
        <f>IF(AA430&gt;1.6588, 3, 0)</f>
        <v>3</v>
      </c>
      <c r="AY430">
        <f>IF(P430&gt;401, 2, 0)</f>
        <v>0</v>
      </c>
      <c r="AZ430">
        <f>IF(I430&gt;52915.77, 1, 0)</f>
        <v>1</v>
      </c>
      <c r="BA430">
        <f>SUM(AW430:AZ430)</f>
        <v>8</v>
      </c>
      <c r="BB430" t="str">
        <f>VLOOKUP(BA430,'Standard Deviations'!$L$1:$M$11,2,TRUE)</f>
        <v>Platinum</v>
      </c>
    </row>
    <row r="431" spans="1:54">
      <c r="A431">
        <v>2565</v>
      </c>
      <c r="B431">
        <v>1955</v>
      </c>
      <c r="C431">
        <f>2024-B431</f>
        <v>69</v>
      </c>
      <c r="D431" t="str">
        <f>VLOOKUP(B431,Reference!$A$1:$B$125, 2)</f>
        <v>Boomers</v>
      </c>
      <c r="E431" t="s">
        <v>64</v>
      </c>
      <c r="F431" t="str">
        <f>IF(E431="High School", "No College", "College")</f>
        <v>College</v>
      </c>
      <c r="G431" t="s">
        <v>71</v>
      </c>
      <c r="H431">
        <v>70638</v>
      </c>
      <c r="I431">
        <v>70638</v>
      </c>
      <c r="J431" s="4" t="s">
        <v>61</v>
      </c>
      <c r="K431">
        <v>0</v>
      </c>
      <c r="L431">
        <v>0</v>
      </c>
      <c r="M431" t="str">
        <f>IF(OR(K431&gt;0, L431&gt;0), "Parent", "Not Parent")</f>
        <v>Not Parent</v>
      </c>
      <c r="N431" t="s">
        <v>340</v>
      </c>
      <c r="O431" s="8">
        <v>41916</v>
      </c>
      <c r="P431" s="9">
        <f>O431-N431</f>
        <v>490</v>
      </c>
      <c r="Q431">
        <v>69</v>
      </c>
      <c r="R431" s="9">
        <f>P431-Q431</f>
        <v>421</v>
      </c>
      <c r="S431" s="8">
        <f>O431-R431</f>
        <v>41495</v>
      </c>
      <c r="T431">
        <v>1016</v>
      </c>
      <c r="U431">
        <v>12</v>
      </c>
      <c r="V431">
        <v>215</v>
      </c>
      <c r="W431">
        <v>16</v>
      </c>
      <c r="X431">
        <v>12</v>
      </c>
      <c r="Y431">
        <v>63</v>
      </c>
      <c r="Z431">
        <v>1334</v>
      </c>
      <c r="AA431">
        <f>Z431/P431</f>
        <v>2.7224489795918365</v>
      </c>
      <c r="AB431" s="14" t="s">
        <v>232</v>
      </c>
      <c r="AC431" s="13" t="s">
        <v>63</v>
      </c>
      <c r="AD431">
        <v>1</v>
      </c>
      <c r="AE431" t="str">
        <f>IF(AD431&gt;3, "Prefers Discount", "Discount Indifferent")</f>
        <v>Discount Indifferent</v>
      </c>
      <c r="AF431">
        <v>10</v>
      </c>
      <c r="AG431">
        <v>4</v>
      </c>
      <c r="AH431">
        <v>5</v>
      </c>
      <c r="AI431" t="str">
        <f>INDEX($AF$1:$AH$1,MATCH(MAX(AF431:AH431),AF431:AH431,0))</f>
        <v>Store_Orders</v>
      </c>
      <c r="AJ431">
        <v>3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f>SUM(AK431:AO431)</f>
        <v>1</v>
      </c>
      <c r="AQ431" t="str">
        <f>INDEX($AK$1:$AO$1,MATCH(MAX(AK431:AO431),AK431:AO431,0))</f>
        <v>Converted_on_Camp4</v>
      </c>
      <c r="AR431">
        <v>1</v>
      </c>
      <c r="AS431" t="str">
        <f>IF(OR(AK431&gt;0, AL431&gt;0, AM431&gt;0, AN431&gt;0, AO431&gt;0), "Converted", "Not Converted")</f>
        <v>Converted</v>
      </c>
      <c r="AT431">
        <v>0</v>
      </c>
      <c r="AU431">
        <v>3</v>
      </c>
      <c r="AV431">
        <v>11</v>
      </c>
      <c r="AW431">
        <f>IF(Z431&gt;607, 4, 0)</f>
        <v>4</v>
      </c>
      <c r="AX431">
        <f>IF(AA431&gt;1.6588, 3, 0)</f>
        <v>3</v>
      </c>
      <c r="AY431">
        <f>IF(P431&gt;401, 2, 0)</f>
        <v>2</v>
      </c>
      <c r="AZ431">
        <f>IF(I431&gt;52915.77, 1, 0)</f>
        <v>1</v>
      </c>
      <c r="BA431">
        <f>SUM(AW431:AZ431)</f>
        <v>10</v>
      </c>
      <c r="BB431" t="str">
        <f>VLOOKUP(BA431,'Standard Deviations'!$L$1:$M$11,2,TRUE)</f>
        <v>Diamond</v>
      </c>
    </row>
    <row r="432" spans="1:54">
      <c r="A432">
        <v>5376</v>
      </c>
      <c r="B432">
        <v>1979</v>
      </c>
      <c r="C432">
        <f>2024-B432</f>
        <v>45</v>
      </c>
      <c r="D432" t="str">
        <f>VLOOKUP(B432,Reference!$A$1:$B$125, 2)</f>
        <v>Gen X</v>
      </c>
      <c r="E432" t="s">
        <v>54</v>
      </c>
      <c r="F432" t="str">
        <f>IF(E432="High School", "No College", "College")</f>
        <v>College</v>
      </c>
      <c r="G432" t="s">
        <v>55</v>
      </c>
      <c r="H432">
        <v>2447</v>
      </c>
      <c r="I432">
        <v>29364</v>
      </c>
      <c r="J432" s="4" t="s">
        <v>341</v>
      </c>
      <c r="K432">
        <v>1</v>
      </c>
      <c r="L432">
        <v>0</v>
      </c>
      <c r="M432" t="str">
        <f>IF(OR(K432&gt;0, L432&gt;0), "Parent", "Not Parent")</f>
        <v>Parent</v>
      </c>
      <c r="N432" t="s">
        <v>342</v>
      </c>
      <c r="O432" s="8">
        <v>41916</v>
      </c>
      <c r="P432" s="9">
        <f>O432-N432</f>
        <v>636</v>
      </c>
      <c r="Q432">
        <v>42</v>
      </c>
      <c r="R432" s="9">
        <f>P432-Q432</f>
        <v>594</v>
      </c>
      <c r="S432" s="8">
        <f>O432-R432</f>
        <v>41322</v>
      </c>
      <c r="T432">
        <v>1</v>
      </c>
      <c r="U432">
        <v>1</v>
      </c>
      <c r="V432">
        <v>1725</v>
      </c>
      <c r="W432">
        <v>1</v>
      </c>
      <c r="X432">
        <v>1</v>
      </c>
      <c r="Y432">
        <v>1</v>
      </c>
      <c r="Z432">
        <v>1730</v>
      </c>
      <c r="AA432">
        <f>Z432/P432</f>
        <v>2.7201257861635222</v>
      </c>
      <c r="AB432" s="11" t="s">
        <v>232</v>
      </c>
      <c r="AC432" t="s">
        <v>59</v>
      </c>
      <c r="AD432">
        <v>15</v>
      </c>
      <c r="AE432" t="str">
        <f>IF(AD432&gt;3, "Prefers Discount", "Discount Indifferent")</f>
        <v>Prefers Discount</v>
      </c>
      <c r="AF432">
        <v>0</v>
      </c>
      <c r="AG432">
        <v>0</v>
      </c>
      <c r="AH432">
        <v>28</v>
      </c>
      <c r="AI432" t="str">
        <f>INDEX($AF$1:$AH$1,MATCH(MAX(AF432:AH432),AF432:AH432,0))</f>
        <v>Catalog_Orders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f>SUM(AK432:AO432)</f>
        <v>0</v>
      </c>
      <c r="AQ432" t="s">
        <v>67</v>
      </c>
      <c r="AR432">
        <v>0</v>
      </c>
      <c r="AS432" t="str">
        <f>IF(OR(AK432&gt;0, AL432&gt;0, AM432&gt;0, AN432&gt;0, AO432&gt;0), "Converted", "Not Converted")</f>
        <v>Not Converted</v>
      </c>
      <c r="AT432">
        <v>0</v>
      </c>
      <c r="AU432">
        <v>3</v>
      </c>
      <c r="AV432">
        <v>11</v>
      </c>
      <c r="AW432">
        <f>IF(Z432&gt;607, 4, 0)</f>
        <v>4</v>
      </c>
      <c r="AX432">
        <f>IF(AA432&gt;1.6588, 3, 0)</f>
        <v>3</v>
      </c>
      <c r="AY432">
        <f>IF(P432&gt;401, 2, 0)</f>
        <v>2</v>
      </c>
      <c r="AZ432">
        <f>IF(I432&gt;52915.77, 1, 0)</f>
        <v>0</v>
      </c>
      <c r="BA432">
        <f>SUM(AW432:AZ432)</f>
        <v>9</v>
      </c>
      <c r="BB432" t="str">
        <f>VLOOKUP(BA432,'Standard Deviations'!$L$1:$M$11,2,TRUE)</f>
        <v>Diamond</v>
      </c>
    </row>
    <row r="433" spans="1:54">
      <c r="A433">
        <v>6658</v>
      </c>
      <c r="B433">
        <v>1972</v>
      </c>
      <c r="C433">
        <f>2024-B433</f>
        <v>52</v>
      </c>
      <c r="D433" t="str">
        <f>VLOOKUP(B433,Reference!$A$1:$B$125, 2)</f>
        <v>Gen X</v>
      </c>
      <c r="E433" t="s">
        <v>54</v>
      </c>
      <c r="F433" t="str">
        <f>IF(E433="High School", "No College", "College")</f>
        <v>College</v>
      </c>
      <c r="G433" t="s">
        <v>65</v>
      </c>
      <c r="H433">
        <v>59868</v>
      </c>
      <c r="I433">
        <v>59868</v>
      </c>
      <c r="J433" s="4" t="s">
        <v>61</v>
      </c>
      <c r="K433">
        <v>0</v>
      </c>
      <c r="L433">
        <v>1</v>
      </c>
      <c r="M433" t="str">
        <f>IF(OR(K433&gt;0, L433&gt;0), "Parent", "Not Parent")</f>
        <v>Parent</v>
      </c>
      <c r="N433" t="s">
        <v>343</v>
      </c>
      <c r="O433" s="8">
        <v>41916</v>
      </c>
      <c r="P433" s="9">
        <f>O433-N433</f>
        <v>439</v>
      </c>
      <c r="Q433">
        <v>37</v>
      </c>
      <c r="R433" s="9">
        <f>P433-Q433</f>
        <v>402</v>
      </c>
      <c r="S433" s="8">
        <f>O433-R433</f>
        <v>41514</v>
      </c>
      <c r="T433">
        <v>771</v>
      </c>
      <c r="U433">
        <v>51</v>
      </c>
      <c r="V433">
        <v>154</v>
      </c>
      <c r="W433">
        <v>54</v>
      </c>
      <c r="X433">
        <v>10</v>
      </c>
      <c r="Y433">
        <v>154</v>
      </c>
      <c r="Z433">
        <v>1194</v>
      </c>
      <c r="AA433">
        <f>Z433/P433</f>
        <v>2.7198177676537587</v>
      </c>
      <c r="AB433" s="11" t="s">
        <v>232</v>
      </c>
      <c r="AC433" t="s">
        <v>59</v>
      </c>
      <c r="AD433">
        <v>7</v>
      </c>
      <c r="AE433" t="str">
        <f>IF(AD433&gt;3, "Prefers Discount", "Discount Indifferent")</f>
        <v>Prefers Discount</v>
      </c>
      <c r="AF433">
        <v>12</v>
      </c>
      <c r="AG433">
        <v>11</v>
      </c>
      <c r="AH433">
        <v>2</v>
      </c>
      <c r="AI433" t="str">
        <f>INDEX($AF$1:$AH$1,MATCH(MAX(AF433:AH433),AF433:AH433,0))</f>
        <v>Store_Orders</v>
      </c>
      <c r="AJ433">
        <v>6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f>SUM(AK433:AO433)</f>
        <v>0</v>
      </c>
      <c r="AQ433" t="s">
        <v>67</v>
      </c>
      <c r="AR433">
        <v>0</v>
      </c>
      <c r="AS433" t="str">
        <f>IF(OR(AK433&gt;0, AL433&gt;0, AM433&gt;0, AN433&gt;0, AO433&gt;0), "Converted", "Not Converted")</f>
        <v>Not Converted</v>
      </c>
      <c r="AT433">
        <v>0</v>
      </c>
      <c r="AU433">
        <v>3</v>
      </c>
      <c r="AV433">
        <v>11</v>
      </c>
      <c r="AW433">
        <f>IF(Z433&gt;607, 4, 0)</f>
        <v>4</v>
      </c>
      <c r="AX433">
        <f>IF(AA433&gt;1.6588, 3, 0)</f>
        <v>3</v>
      </c>
      <c r="AY433">
        <f>IF(P433&gt;401, 2, 0)</f>
        <v>2</v>
      </c>
      <c r="AZ433">
        <f>IF(I433&gt;52915.77, 1, 0)</f>
        <v>1</v>
      </c>
      <c r="BA433">
        <f>SUM(AW433:AZ433)</f>
        <v>10</v>
      </c>
      <c r="BB433" t="str">
        <f>VLOOKUP(BA433,'Standard Deviations'!$L$1:$M$11,2,TRUE)</f>
        <v>Diamond</v>
      </c>
    </row>
    <row r="434" spans="1:54">
      <c r="A434">
        <v>3749</v>
      </c>
      <c r="B434">
        <v>1973</v>
      </c>
      <c r="C434">
        <f>2024-B434</f>
        <v>51</v>
      </c>
      <c r="D434" t="str">
        <f>VLOOKUP(B434,Reference!$A$1:$B$125, 2)</f>
        <v>Gen X</v>
      </c>
      <c r="E434" t="s">
        <v>54</v>
      </c>
      <c r="F434" t="str">
        <f>IF(E434="High School", "No College", "College")</f>
        <v>College</v>
      </c>
      <c r="G434" t="s">
        <v>65</v>
      </c>
      <c r="H434">
        <v>73926</v>
      </c>
      <c r="I434">
        <v>73926</v>
      </c>
      <c r="J434" s="4" t="s">
        <v>61</v>
      </c>
      <c r="K434">
        <v>0</v>
      </c>
      <c r="L434">
        <v>0</v>
      </c>
      <c r="M434" t="str">
        <f>IF(OR(K434&gt;0, L434&gt;0), "Parent", "Not Parent")</f>
        <v>Not Parent</v>
      </c>
      <c r="N434" t="s">
        <v>344</v>
      </c>
      <c r="O434" s="8">
        <v>41916</v>
      </c>
      <c r="P434" s="9">
        <f>O434-N434</f>
        <v>581</v>
      </c>
      <c r="Q434">
        <v>54</v>
      </c>
      <c r="R434" s="9">
        <f>P434-Q434</f>
        <v>527</v>
      </c>
      <c r="S434" s="8">
        <f>O434-R434</f>
        <v>41389</v>
      </c>
      <c r="T434">
        <v>627</v>
      </c>
      <c r="U434">
        <v>91</v>
      </c>
      <c r="V434">
        <v>597</v>
      </c>
      <c r="W434">
        <v>159</v>
      </c>
      <c r="X434">
        <v>91</v>
      </c>
      <c r="Y434">
        <v>15</v>
      </c>
      <c r="Z434">
        <v>1580</v>
      </c>
      <c r="AA434">
        <f>Z434/P434</f>
        <v>2.7194492254733218</v>
      </c>
      <c r="AB434" s="14" t="s">
        <v>232</v>
      </c>
      <c r="AC434" s="13" t="s">
        <v>63</v>
      </c>
      <c r="AD434">
        <v>1</v>
      </c>
      <c r="AE434" t="str">
        <f>IF(AD434&gt;3, "Prefers Discount", "Discount Indifferent")</f>
        <v>Discount Indifferent</v>
      </c>
      <c r="AF434">
        <v>12</v>
      </c>
      <c r="AG434">
        <v>6</v>
      </c>
      <c r="AH434">
        <v>5</v>
      </c>
      <c r="AI434" t="str">
        <f>INDEX($AF$1:$AH$1,MATCH(MAX(AF434:AH434),AF434:AH434,0))</f>
        <v>Store_Orders</v>
      </c>
      <c r="AJ434">
        <v>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f>SUM(AK434:AO434)</f>
        <v>0</v>
      </c>
      <c r="AQ434" t="s">
        <v>67</v>
      </c>
      <c r="AR434">
        <v>0</v>
      </c>
      <c r="AS434" t="str">
        <f>IF(OR(AK434&gt;0, AL434&gt;0, AM434&gt;0, AN434&gt;0, AO434&gt;0), "Converted", "Not Converted")</f>
        <v>Not Converted</v>
      </c>
      <c r="AT434">
        <v>0</v>
      </c>
      <c r="AU434">
        <v>3</v>
      </c>
      <c r="AV434">
        <v>11</v>
      </c>
      <c r="AW434">
        <f>IF(Z434&gt;607, 4, 0)</f>
        <v>4</v>
      </c>
      <c r="AX434">
        <f>IF(AA434&gt;1.6588, 3, 0)</f>
        <v>3</v>
      </c>
      <c r="AY434">
        <f>IF(P434&gt;401, 2, 0)</f>
        <v>2</v>
      </c>
      <c r="AZ434">
        <f>IF(I434&gt;52915.77, 1, 0)</f>
        <v>1</v>
      </c>
      <c r="BA434">
        <f>SUM(AW434:AZ434)</f>
        <v>10</v>
      </c>
      <c r="BB434" t="str">
        <f>VLOOKUP(BA434,'Standard Deviations'!$L$1:$M$11,2,TRUE)</f>
        <v>Diamond</v>
      </c>
    </row>
    <row r="435" spans="1:54">
      <c r="A435">
        <v>4530</v>
      </c>
      <c r="B435">
        <v>1948</v>
      </c>
      <c r="C435">
        <f>2024-B435</f>
        <v>76</v>
      </c>
      <c r="D435" t="str">
        <f>VLOOKUP(B435,Reference!$A$1:$B$125, 2)</f>
        <v>Boomers</v>
      </c>
      <c r="E435" t="s">
        <v>64</v>
      </c>
      <c r="F435" t="str">
        <f>IF(E435="High School", "No College", "College")</f>
        <v>College</v>
      </c>
      <c r="G435" t="s">
        <v>89</v>
      </c>
      <c r="H435">
        <v>78427</v>
      </c>
      <c r="I435">
        <v>78427</v>
      </c>
      <c r="J435" s="4" t="s">
        <v>56</v>
      </c>
      <c r="K435">
        <v>0</v>
      </c>
      <c r="L435">
        <v>0</v>
      </c>
      <c r="M435" t="str">
        <f>IF(OR(K435&gt;0, L435&gt;0), "Parent", "Not Parent")</f>
        <v>Not Parent</v>
      </c>
      <c r="N435" t="s">
        <v>345</v>
      </c>
      <c r="O435" s="8">
        <v>41916</v>
      </c>
      <c r="P435" s="9">
        <f>O435-N435</f>
        <v>710</v>
      </c>
      <c r="Q435">
        <v>36</v>
      </c>
      <c r="R435" s="9">
        <f>P435-Q435</f>
        <v>674</v>
      </c>
      <c r="S435" s="8">
        <f>O435-R435</f>
        <v>41242</v>
      </c>
      <c r="T435">
        <v>972</v>
      </c>
      <c r="U435">
        <v>19</v>
      </c>
      <c r="V435">
        <v>595</v>
      </c>
      <c r="W435">
        <v>180</v>
      </c>
      <c r="X435">
        <v>26</v>
      </c>
      <c r="Y435">
        <v>138</v>
      </c>
      <c r="Z435">
        <v>1930</v>
      </c>
      <c r="AA435">
        <f>Z435/P435</f>
        <v>2.7183098591549295</v>
      </c>
      <c r="AB435" s="11" t="s">
        <v>232</v>
      </c>
      <c r="AC435" t="s">
        <v>59</v>
      </c>
      <c r="AD435">
        <v>3</v>
      </c>
      <c r="AE435" t="str">
        <f>IF(AD435&gt;3, "Prefers Discount", "Discount Indifferent")</f>
        <v>Discount Indifferent</v>
      </c>
      <c r="AF435">
        <v>10</v>
      </c>
      <c r="AG435">
        <v>3</v>
      </c>
      <c r="AH435">
        <v>7</v>
      </c>
      <c r="AI435" t="str">
        <f>INDEX($AF$1:$AH$1,MATCH(MAX(AF435:AH435),AF435:AH435,0))</f>
        <v>Store_Orders</v>
      </c>
      <c r="AJ435">
        <v>3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f>SUM(AK435:AO435)</f>
        <v>1</v>
      </c>
      <c r="AQ435" t="str">
        <f>INDEX($AK$1:$AO$1,MATCH(MAX(AK435:AO435),AK435:AO435,0))</f>
        <v>Converted_on_Camp1</v>
      </c>
      <c r="AR435">
        <v>1</v>
      </c>
      <c r="AS435" t="str">
        <f>IF(OR(AK435&gt;0, AL435&gt;0, AM435&gt;0, AN435&gt;0, AO435&gt;0), "Converted", "Not Converted")</f>
        <v>Converted</v>
      </c>
      <c r="AT435">
        <v>0</v>
      </c>
      <c r="AU435">
        <v>3</v>
      </c>
      <c r="AV435">
        <v>11</v>
      </c>
      <c r="AW435">
        <f>IF(Z435&gt;607, 4, 0)</f>
        <v>4</v>
      </c>
      <c r="AX435">
        <f>IF(AA435&gt;1.6588, 3, 0)</f>
        <v>3</v>
      </c>
      <c r="AY435">
        <f>IF(P435&gt;401, 2, 0)</f>
        <v>2</v>
      </c>
      <c r="AZ435">
        <f>IF(I435&gt;52915.77, 1, 0)</f>
        <v>1</v>
      </c>
      <c r="BA435">
        <f>SUM(AW435:AZ435)</f>
        <v>10</v>
      </c>
      <c r="BB435" t="str">
        <f>VLOOKUP(BA435,'Standard Deviations'!$L$1:$M$11,2,TRUE)</f>
        <v>Diamond</v>
      </c>
    </row>
    <row r="436" spans="1:54">
      <c r="A436">
        <v>6255</v>
      </c>
      <c r="B436">
        <v>1952</v>
      </c>
      <c r="C436">
        <f>2024-B436</f>
        <v>72</v>
      </c>
      <c r="D436" t="str">
        <f>VLOOKUP(B436,Reference!$A$1:$B$125, 2)</f>
        <v>Boomers</v>
      </c>
      <c r="E436" t="s">
        <v>64</v>
      </c>
      <c r="F436" t="str">
        <f>IF(E436="High School", "No College", "College")</f>
        <v>College</v>
      </c>
      <c r="G436" t="s">
        <v>65</v>
      </c>
      <c r="H436">
        <v>70545</v>
      </c>
      <c r="I436">
        <v>70545</v>
      </c>
      <c r="J436" s="4" t="s">
        <v>61</v>
      </c>
      <c r="K436">
        <v>0</v>
      </c>
      <c r="L436">
        <v>1</v>
      </c>
      <c r="M436" t="str">
        <f>IF(OR(K436&gt;0, L436&gt;0), "Parent", "Not Parent")</f>
        <v>Parent</v>
      </c>
      <c r="N436" t="s">
        <v>149</v>
      </c>
      <c r="O436" s="8">
        <v>41916</v>
      </c>
      <c r="P436" s="9">
        <f>O436-N436</f>
        <v>123</v>
      </c>
      <c r="Q436">
        <v>29</v>
      </c>
      <c r="R436" s="9">
        <f>P436-Q436</f>
        <v>94</v>
      </c>
      <c r="S436" s="8">
        <f>O436-R436</f>
        <v>41822</v>
      </c>
      <c r="T436">
        <v>138</v>
      </c>
      <c r="U436">
        <v>39</v>
      </c>
      <c r="V436">
        <v>63</v>
      </c>
      <c r="W436">
        <v>55</v>
      </c>
      <c r="X436">
        <v>18</v>
      </c>
      <c r="Y436">
        <v>21</v>
      </c>
      <c r="Z436">
        <v>334</v>
      </c>
      <c r="AA436">
        <f>Z436/P436</f>
        <v>2.7154471544715446</v>
      </c>
      <c r="AB436" s="11" t="s">
        <v>232</v>
      </c>
      <c r="AC436" t="s">
        <v>59</v>
      </c>
      <c r="AD436">
        <v>1</v>
      </c>
      <c r="AE436" t="str">
        <f>IF(AD436&gt;3, "Prefers Discount", "Discount Indifferent")</f>
        <v>Discount Indifferent</v>
      </c>
      <c r="AF436">
        <v>7</v>
      </c>
      <c r="AG436">
        <v>4</v>
      </c>
      <c r="AH436">
        <v>1</v>
      </c>
      <c r="AI436" t="str">
        <f>INDEX($AF$1:$AH$1,MATCH(MAX(AF436:AH436),AF436:AH436,0))</f>
        <v>Store_Orders</v>
      </c>
      <c r="AJ436">
        <v>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f>SUM(AK436:AO436)</f>
        <v>0</v>
      </c>
      <c r="AQ436" t="s">
        <v>67</v>
      </c>
      <c r="AR436">
        <v>0</v>
      </c>
      <c r="AS436" t="str">
        <f>IF(OR(AK436&gt;0, AL436&gt;0, AM436&gt;0, AN436&gt;0, AO436&gt;0), "Converted", "Not Converted")</f>
        <v>Not Converted</v>
      </c>
      <c r="AT436">
        <v>0</v>
      </c>
      <c r="AU436">
        <v>3</v>
      </c>
      <c r="AV436">
        <v>11</v>
      </c>
      <c r="AW436">
        <f>IF(Z436&gt;607, 4, 0)</f>
        <v>0</v>
      </c>
      <c r="AX436">
        <f>IF(AA436&gt;1.6588, 3, 0)</f>
        <v>3</v>
      </c>
      <c r="AY436">
        <f>IF(P436&gt;401, 2, 0)</f>
        <v>0</v>
      </c>
      <c r="AZ436">
        <f>IF(I436&gt;52915.77, 1, 0)</f>
        <v>1</v>
      </c>
      <c r="BA436">
        <f>SUM(AW436:AZ436)</f>
        <v>4</v>
      </c>
      <c r="BB436" t="str">
        <f>VLOOKUP(BA436,'Standard Deviations'!$L$1:$M$11,2,TRUE)</f>
        <v>Silver</v>
      </c>
    </row>
    <row r="437" spans="1:54">
      <c r="A437">
        <v>4910</v>
      </c>
      <c r="B437">
        <v>1967</v>
      </c>
      <c r="C437">
        <f>2024-B437</f>
        <v>57</v>
      </c>
      <c r="D437" t="str">
        <f>VLOOKUP(B437,Reference!$A$1:$B$125, 2)</f>
        <v>Gen X</v>
      </c>
      <c r="E437" t="s">
        <v>54</v>
      </c>
      <c r="F437" t="str">
        <f>IF(E437="High School", "No College", "College")</f>
        <v>College</v>
      </c>
      <c r="G437" t="s">
        <v>71</v>
      </c>
      <c r="H437">
        <v>68743</v>
      </c>
      <c r="I437">
        <v>68743</v>
      </c>
      <c r="J437" s="4" t="s">
        <v>61</v>
      </c>
      <c r="K437">
        <v>0</v>
      </c>
      <c r="L437">
        <v>0</v>
      </c>
      <c r="M437" t="str">
        <f>IF(OR(K437&gt;0, L437&gt;0), "Parent", "Not Parent")</f>
        <v>Not Parent</v>
      </c>
      <c r="N437" t="s">
        <v>346</v>
      </c>
      <c r="O437" s="8">
        <v>41916</v>
      </c>
      <c r="P437" s="9">
        <f>O437-N437</f>
        <v>765</v>
      </c>
      <c r="Q437">
        <v>81</v>
      </c>
      <c r="R437" s="9">
        <f>P437-Q437</f>
        <v>684</v>
      </c>
      <c r="S437" s="8">
        <f>O437-R437</f>
        <v>41232</v>
      </c>
      <c r="T437">
        <v>1132</v>
      </c>
      <c r="U437">
        <v>134</v>
      </c>
      <c r="V437">
        <v>384</v>
      </c>
      <c r="W437">
        <v>175</v>
      </c>
      <c r="X437">
        <v>134</v>
      </c>
      <c r="Y437">
        <v>115</v>
      </c>
      <c r="Z437">
        <v>2074</v>
      </c>
      <c r="AA437">
        <f>Z437/P437</f>
        <v>2.7111111111111112</v>
      </c>
      <c r="AB437" s="14" t="s">
        <v>232</v>
      </c>
      <c r="AC437" s="13" t="s">
        <v>63</v>
      </c>
      <c r="AD437">
        <v>1</v>
      </c>
      <c r="AE437" t="str">
        <f>IF(AD437&gt;3, "Prefers Discount", "Discount Indifferent")</f>
        <v>Discount Indifferent</v>
      </c>
      <c r="AF437">
        <v>13</v>
      </c>
      <c r="AG437">
        <v>11</v>
      </c>
      <c r="AH437">
        <v>5</v>
      </c>
      <c r="AI437" t="str">
        <f>INDEX($AF$1:$AH$1,MATCH(MAX(AF437:AH437),AF437:AH437,0))</f>
        <v>Store_Orders</v>
      </c>
      <c r="AJ437">
        <v>7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f>SUM(AK437:AO437)</f>
        <v>0</v>
      </c>
      <c r="AQ437" t="s">
        <v>67</v>
      </c>
      <c r="AR437">
        <v>0</v>
      </c>
      <c r="AS437" t="str">
        <f>IF(OR(AK437&gt;0, AL437&gt;0, AM437&gt;0, AN437&gt;0, AO437&gt;0), "Converted", "Not Converted")</f>
        <v>Not Converted</v>
      </c>
      <c r="AT437">
        <v>0</v>
      </c>
      <c r="AU437">
        <v>3</v>
      </c>
      <c r="AV437">
        <v>11</v>
      </c>
      <c r="AW437">
        <f>IF(Z437&gt;607, 4, 0)</f>
        <v>4</v>
      </c>
      <c r="AX437">
        <f>IF(AA437&gt;1.6588, 3, 0)</f>
        <v>3</v>
      </c>
      <c r="AY437">
        <f>IF(P437&gt;401, 2, 0)</f>
        <v>2</v>
      </c>
      <c r="AZ437">
        <f>IF(I437&gt;52915.77, 1, 0)</f>
        <v>1</v>
      </c>
      <c r="BA437">
        <f>SUM(AW437:AZ437)</f>
        <v>10</v>
      </c>
      <c r="BB437" t="str">
        <f>VLOOKUP(BA437,'Standard Deviations'!$L$1:$M$11,2,TRUE)</f>
        <v>Diamond</v>
      </c>
    </row>
    <row r="438" spans="1:54">
      <c r="A438">
        <v>3698</v>
      </c>
      <c r="B438">
        <v>1983</v>
      </c>
      <c r="C438">
        <f>2024-B438</f>
        <v>41</v>
      </c>
      <c r="D438" t="str">
        <f>VLOOKUP(B438,Reference!$A$1:$B$125, 2)</f>
        <v>Millennials</v>
      </c>
      <c r="E438" t="s">
        <v>54</v>
      </c>
      <c r="F438" t="str">
        <f>IF(E438="High School", "No College", "College")</f>
        <v>College</v>
      </c>
      <c r="G438" t="s">
        <v>65</v>
      </c>
      <c r="H438">
        <v>78687</v>
      </c>
      <c r="I438">
        <v>78687</v>
      </c>
      <c r="J438" s="4" t="s">
        <v>56</v>
      </c>
      <c r="K438">
        <v>0</v>
      </c>
      <c r="L438">
        <v>0</v>
      </c>
      <c r="M438" t="str">
        <f>IF(OR(K438&gt;0, L438&gt;0), "Parent", "Not Parent")</f>
        <v>Not Parent</v>
      </c>
      <c r="N438" t="s">
        <v>347</v>
      </c>
      <c r="O438" s="8">
        <v>41916</v>
      </c>
      <c r="P438" s="9">
        <f>O438-N438</f>
        <v>786</v>
      </c>
      <c r="Q438">
        <v>13</v>
      </c>
      <c r="R438" s="9">
        <f>P438-Q438</f>
        <v>773</v>
      </c>
      <c r="S438" s="8">
        <f>O438-R438</f>
        <v>41143</v>
      </c>
      <c r="T438">
        <v>817</v>
      </c>
      <c r="U438">
        <v>185</v>
      </c>
      <c r="V438">
        <v>687</v>
      </c>
      <c r="W438">
        <v>145</v>
      </c>
      <c r="X438">
        <v>55</v>
      </c>
      <c r="Y438">
        <v>241</v>
      </c>
      <c r="Z438">
        <v>2130</v>
      </c>
      <c r="AA438">
        <f>Z438/P438</f>
        <v>2.7099236641221376</v>
      </c>
      <c r="AB438" s="11" t="s">
        <v>232</v>
      </c>
      <c r="AC438" t="s">
        <v>59</v>
      </c>
      <c r="AD438">
        <v>1</v>
      </c>
      <c r="AE438" t="str">
        <f>IF(AD438&gt;3, "Prefers Discount", "Discount Indifferent")</f>
        <v>Discount Indifferent</v>
      </c>
      <c r="AF438">
        <v>8</v>
      </c>
      <c r="AG438">
        <v>4</v>
      </c>
      <c r="AH438">
        <v>6</v>
      </c>
      <c r="AI438" t="str">
        <f>INDEX($AF$1:$AH$1,MATCH(MAX(AF438:AH438),AF438:AH438,0))</f>
        <v>Store_Orders</v>
      </c>
      <c r="AJ438">
        <v>2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f>SUM(AK438:AO438)</f>
        <v>1</v>
      </c>
      <c r="AQ438" t="str">
        <f>INDEX($AK$1:$AO$1,MATCH(MAX(AK438:AO438),AK438:AO438,0))</f>
        <v>Converted_on_Camp5</v>
      </c>
      <c r="AR438">
        <v>1</v>
      </c>
      <c r="AS438" t="str">
        <f>IF(OR(AK438&gt;0, AL438&gt;0, AM438&gt;0, AN438&gt;0, AO438&gt;0), "Converted", "Not Converted")</f>
        <v>Converted</v>
      </c>
      <c r="AT438">
        <v>0</v>
      </c>
      <c r="AU438">
        <v>3</v>
      </c>
      <c r="AV438">
        <v>11</v>
      </c>
      <c r="AW438">
        <f>IF(Z438&gt;607, 4, 0)</f>
        <v>4</v>
      </c>
      <c r="AX438">
        <f>IF(AA438&gt;1.6588, 3, 0)</f>
        <v>3</v>
      </c>
      <c r="AY438">
        <f>IF(P438&gt;401, 2, 0)</f>
        <v>2</v>
      </c>
      <c r="AZ438">
        <f>IF(I438&gt;52915.77, 1, 0)</f>
        <v>1</v>
      </c>
      <c r="BA438">
        <f>SUM(AW438:AZ438)</f>
        <v>10</v>
      </c>
      <c r="BB438" t="str">
        <f>VLOOKUP(BA438,'Standard Deviations'!$L$1:$M$11,2,TRUE)</f>
        <v>Diamond</v>
      </c>
    </row>
    <row r="439" spans="1:54">
      <c r="A439">
        <v>7732</v>
      </c>
      <c r="B439">
        <v>1978</v>
      </c>
      <c r="C439">
        <f>2024-B439</f>
        <v>46</v>
      </c>
      <c r="D439" t="str">
        <f>VLOOKUP(B439,Reference!$A$1:$B$125, 2)</f>
        <v>Gen X</v>
      </c>
      <c r="E439" t="s">
        <v>54</v>
      </c>
      <c r="F439" t="str">
        <f>IF(E439="High School", "No College", "College")</f>
        <v>College</v>
      </c>
      <c r="G439" t="s">
        <v>55</v>
      </c>
      <c r="H439">
        <v>64813</v>
      </c>
      <c r="I439">
        <v>64813</v>
      </c>
      <c r="J439" s="4" t="s">
        <v>61</v>
      </c>
      <c r="K439">
        <v>1</v>
      </c>
      <c r="L439">
        <v>0</v>
      </c>
      <c r="M439" t="str">
        <f>IF(OR(K439&gt;0, L439&gt;0), "Parent", "Not Parent")</f>
        <v>Parent</v>
      </c>
      <c r="N439" t="s">
        <v>348</v>
      </c>
      <c r="O439" s="8">
        <v>41916</v>
      </c>
      <c r="P439" s="9">
        <f>O439-N439</f>
        <v>275</v>
      </c>
      <c r="Q439">
        <v>81</v>
      </c>
      <c r="R439" s="9">
        <f>P439-Q439</f>
        <v>194</v>
      </c>
      <c r="S439" s="8">
        <f>O439-R439</f>
        <v>41722</v>
      </c>
      <c r="T439">
        <v>293</v>
      </c>
      <c r="U439">
        <v>0</v>
      </c>
      <c r="V439">
        <v>124</v>
      </c>
      <c r="W439">
        <v>179</v>
      </c>
      <c r="X439">
        <v>97</v>
      </c>
      <c r="Y439">
        <v>52</v>
      </c>
      <c r="Z439">
        <v>745</v>
      </c>
      <c r="AA439">
        <f>Z439/P439</f>
        <v>2.709090909090909</v>
      </c>
      <c r="AB439" s="14" t="s">
        <v>232</v>
      </c>
      <c r="AC439" s="13" t="s">
        <v>63</v>
      </c>
      <c r="AD439">
        <v>1</v>
      </c>
      <c r="AE439" t="str">
        <f>IF(AD439&gt;3, "Prefers Discount", "Discount Indifferent")</f>
        <v>Discount Indifferent</v>
      </c>
      <c r="AF439">
        <v>10</v>
      </c>
      <c r="AG439">
        <v>7</v>
      </c>
      <c r="AH439">
        <v>2</v>
      </c>
      <c r="AI439" t="str">
        <f>INDEX($AF$1:$AH$1,MATCH(MAX(AF439:AH439),AF439:AH439,0))</f>
        <v>Store_Orders</v>
      </c>
      <c r="AJ439">
        <v>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f>SUM(AK439:AO439)</f>
        <v>0</v>
      </c>
      <c r="AQ439" t="s">
        <v>67</v>
      </c>
      <c r="AR439">
        <v>0</v>
      </c>
      <c r="AS439" t="str">
        <f>IF(OR(AK439&gt;0, AL439&gt;0, AM439&gt;0, AN439&gt;0, AO439&gt;0), "Converted", "Not Converted")</f>
        <v>Not Converted</v>
      </c>
      <c r="AT439">
        <v>0</v>
      </c>
      <c r="AU439">
        <v>3</v>
      </c>
      <c r="AV439">
        <v>11</v>
      </c>
      <c r="AW439">
        <f>IF(Z439&gt;607, 4, 0)</f>
        <v>4</v>
      </c>
      <c r="AX439">
        <f>IF(AA439&gt;1.6588, 3, 0)</f>
        <v>3</v>
      </c>
      <c r="AY439">
        <f>IF(P439&gt;401, 2, 0)</f>
        <v>0</v>
      </c>
      <c r="AZ439">
        <f>IF(I439&gt;52915.77, 1, 0)</f>
        <v>1</v>
      </c>
      <c r="BA439">
        <f>SUM(AW439:AZ439)</f>
        <v>8</v>
      </c>
      <c r="BB439" t="str">
        <f>VLOOKUP(BA439,'Standard Deviations'!$L$1:$M$11,2,TRUE)</f>
        <v>Platinum</v>
      </c>
    </row>
    <row r="440" spans="1:54">
      <c r="A440">
        <v>9145</v>
      </c>
      <c r="B440">
        <v>1972</v>
      </c>
      <c r="C440">
        <f>2024-B440</f>
        <v>52</v>
      </c>
      <c r="D440" t="str">
        <f>VLOOKUP(B440,Reference!$A$1:$B$125, 2)</f>
        <v>Gen X</v>
      </c>
      <c r="E440" t="s">
        <v>54</v>
      </c>
      <c r="F440" t="str">
        <f>IF(E440="High School", "No College", "College")</f>
        <v>College</v>
      </c>
      <c r="G440" t="s">
        <v>60</v>
      </c>
      <c r="H440">
        <v>72504</v>
      </c>
      <c r="I440">
        <v>72504</v>
      </c>
      <c r="J440" s="4" t="s">
        <v>61</v>
      </c>
      <c r="K440">
        <v>0</v>
      </c>
      <c r="L440">
        <v>1</v>
      </c>
      <c r="M440" t="str">
        <f>IF(OR(K440&gt;0, L440&gt;0), "Parent", "Not Parent")</f>
        <v>Parent</v>
      </c>
      <c r="N440" t="s">
        <v>330</v>
      </c>
      <c r="O440" s="8">
        <v>41916</v>
      </c>
      <c r="P440" s="9">
        <f>O440-N440</f>
        <v>546</v>
      </c>
      <c r="Q440">
        <v>43</v>
      </c>
      <c r="R440" s="9">
        <f>P440-Q440</f>
        <v>503</v>
      </c>
      <c r="S440" s="8">
        <f>O440-R440</f>
        <v>41413</v>
      </c>
      <c r="T440">
        <v>604</v>
      </c>
      <c r="U440">
        <v>26</v>
      </c>
      <c r="V440">
        <v>470</v>
      </c>
      <c r="W440">
        <v>123</v>
      </c>
      <c r="X440">
        <v>161</v>
      </c>
      <c r="Y440">
        <v>94</v>
      </c>
      <c r="Z440">
        <v>1478</v>
      </c>
      <c r="AA440">
        <f>Z440/P440</f>
        <v>2.7069597069597071</v>
      </c>
      <c r="AB440" s="11" t="s">
        <v>232</v>
      </c>
      <c r="AC440" t="s">
        <v>59</v>
      </c>
      <c r="AD440">
        <v>2</v>
      </c>
      <c r="AE440" t="str">
        <f>IF(AD440&gt;3, "Prefers Discount", "Discount Indifferent")</f>
        <v>Discount Indifferent</v>
      </c>
      <c r="AF440">
        <v>6</v>
      </c>
      <c r="AG440">
        <v>5</v>
      </c>
      <c r="AH440">
        <v>9</v>
      </c>
      <c r="AI440" t="str">
        <f>INDEX($AF$1:$AH$1,MATCH(MAX(AF440:AH440),AF440:AH440,0))</f>
        <v>Catalog_Orders</v>
      </c>
      <c r="AJ440">
        <v>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f>SUM(AK440:AO440)</f>
        <v>0</v>
      </c>
      <c r="AQ440" t="s">
        <v>67</v>
      </c>
      <c r="AR440">
        <v>0</v>
      </c>
      <c r="AS440" t="str">
        <f>IF(OR(AK440&gt;0, AL440&gt;0, AM440&gt;0, AN440&gt;0, AO440&gt;0), "Converted", "Not Converted")</f>
        <v>Not Converted</v>
      </c>
      <c r="AT440">
        <v>0</v>
      </c>
      <c r="AU440">
        <v>3</v>
      </c>
      <c r="AV440">
        <v>11</v>
      </c>
      <c r="AW440">
        <f>IF(Z440&gt;607, 4, 0)</f>
        <v>4</v>
      </c>
      <c r="AX440">
        <f>IF(AA440&gt;1.6588, 3, 0)</f>
        <v>3</v>
      </c>
      <c r="AY440">
        <f>IF(P440&gt;401, 2, 0)</f>
        <v>2</v>
      </c>
      <c r="AZ440">
        <f>IF(I440&gt;52915.77, 1, 0)</f>
        <v>1</v>
      </c>
      <c r="BA440">
        <f>SUM(AW440:AZ440)</f>
        <v>10</v>
      </c>
      <c r="BB440" t="str">
        <f>VLOOKUP(BA440,'Standard Deviations'!$L$1:$M$11,2,TRUE)</f>
        <v>Diamond</v>
      </c>
    </row>
    <row r="441" spans="1:54">
      <c r="A441">
        <v>3254</v>
      </c>
      <c r="B441">
        <v>1971</v>
      </c>
      <c r="C441">
        <f>2024-B441</f>
        <v>53</v>
      </c>
      <c r="D441" t="str">
        <f>VLOOKUP(B441,Reference!$A$1:$B$125, 2)</f>
        <v>Gen X</v>
      </c>
      <c r="E441" t="s">
        <v>54</v>
      </c>
      <c r="F441" t="str">
        <f>IF(E441="High School", "No College", "College")</f>
        <v>College</v>
      </c>
      <c r="G441" t="s">
        <v>55</v>
      </c>
      <c r="H441">
        <v>70886</v>
      </c>
      <c r="I441">
        <v>70886</v>
      </c>
      <c r="J441" s="4" t="s">
        <v>61</v>
      </c>
      <c r="K441">
        <v>1</v>
      </c>
      <c r="L441">
        <v>0</v>
      </c>
      <c r="M441" t="str">
        <f>IF(OR(K441&gt;0, L441&gt;0), "Parent", "Not Parent")</f>
        <v>Parent</v>
      </c>
      <c r="N441" t="s">
        <v>280</v>
      </c>
      <c r="O441" s="8">
        <v>41916</v>
      </c>
      <c r="P441" s="9">
        <f>O441-N441</f>
        <v>355</v>
      </c>
      <c r="Q441">
        <v>65</v>
      </c>
      <c r="R441" s="9">
        <f>P441-Q441</f>
        <v>290</v>
      </c>
      <c r="S441" s="8">
        <f>O441-R441</f>
        <v>41626</v>
      </c>
      <c r="T441">
        <v>407</v>
      </c>
      <c r="U441">
        <v>70</v>
      </c>
      <c r="V441">
        <v>239</v>
      </c>
      <c r="W441">
        <v>103</v>
      </c>
      <c r="X441">
        <v>88</v>
      </c>
      <c r="Y441">
        <v>53</v>
      </c>
      <c r="Z441">
        <v>960</v>
      </c>
      <c r="AA441">
        <f>Z441/P441</f>
        <v>2.704225352112676</v>
      </c>
      <c r="AB441" s="14" t="s">
        <v>232</v>
      </c>
      <c r="AC441" s="13" t="s">
        <v>63</v>
      </c>
      <c r="AD441">
        <v>1</v>
      </c>
      <c r="AE441" t="str">
        <f>IF(AD441&gt;3, "Prefers Discount", "Discount Indifferent")</f>
        <v>Discount Indifferent</v>
      </c>
      <c r="AF441">
        <v>4</v>
      </c>
      <c r="AG441">
        <v>5</v>
      </c>
      <c r="AH441">
        <v>4</v>
      </c>
      <c r="AI441" t="str">
        <f>INDEX($AF$1:$AH$1,MATCH(MAX(AF441:AH441),AF441:AH441,0))</f>
        <v>Web_Orders</v>
      </c>
      <c r="AJ441">
        <v>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f>SUM(AK441:AO441)</f>
        <v>0</v>
      </c>
      <c r="AQ441" t="s">
        <v>67</v>
      </c>
      <c r="AR441">
        <v>0</v>
      </c>
      <c r="AS441" t="str">
        <f>IF(OR(AK441&gt;0, AL441&gt;0, AM441&gt;0, AN441&gt;0, AO441&gt;0), "Converted", "Not Converted")</f>
        <v>Not Converted</v>
      </c>
      <c r="AT441">
        <v>0</v>
      </c>
      <c r="AU441">
        <v>3</v>
      </c>
      <c r="AV441">
        <v>11</v>
      </c>
      <c r="AW441">
        <f>IF(Z441&gt;607, 4, 0)</f>
        <v>4</v>
      </c>
      <c r="AX441">
        <f>IF(AA441&gt;1.6588, 3, 0)</f>
        <v>3</v>
      </c>
      <c r="AY441">
        <f>IF(P441&gt;401, 2, 0)</f>
        <v>0</v>
      </c>
      <c r="AZ441">
        <f>IF(I441&gt;52915.77, 1, 0)</f>
        <v>1</v>
      </c>
      <c r="BA441">
        <f>SUM(AW441:AZ441)</f>
        <v>8</v>
      </c>
      <c r="BB441" t="str">
        <f>VLOOKUP(BA441,'Standard Deviations'!$L$1:$M$11,2,TRUE)</f>
        <v>Platinum</v>
      </c>
    </row>
    <row r="442" spans="1:54">
      <c r="A442">
        <v>7849</v>
      </c>
      <c r="B442">
        <v>1970</v>
      </c>
      <c r="C442">
        <f>2024-B442</f>
        <v>54</v>
      </c>
      <c r="D442" t="str">
        <f>VLOOKUP(B442,Reference!$A$1:$B$125, 2)</f>
        <v>Gen X</v>
      </c>
      <c r="E442" t="s">
        <v>68</v>
      </c>
      <c r="F442" t="str">
        <f>IF(E442="High School", "No College", "College")</f>
        <v>College</v>
      </c>
      <c r="G442" t="s">
        <v>55</v>
      </c>
      <c r="H442">
        <v>80336</v>
      </c>
      <c r="I442">
        <v>80336</v>
      </c>
      <c r="J442" s="4" t="s">
        <v>56</v>
      </c>
      <c r="K442">
        <v>0</v>
      </c>
      <c r="L442">
        <v>0</v>
      </c>
      <c r="M442" t="str">
        <f>IF(OR(K442&gt;0, L442&gt;0), "Parent", "Not Parent")</f>
        <v>Not Parent</v>
      </c>
      <c r="N442" t="s">
        <v>349</v>
      </c>
      <c r="O442" s="8">
        <v>41916</v>
      </c>
      <c r="P442" s="9">
        <f>O442-N442</f>
        <v>390</v>
      </c>
      <c r="Q442">
        <v>12</v>
      </c>
      <c r="R442" s="9">
        <f>P442-Q442</f>
        <v>378</v>
      </c>
      <c r="S442" s="8">
        <f>O442-R442</f>
        <v>41538</v>
      </c>
      <c r="T442">
        <v>209</v>
      </c>
      <c r="U442">
        <v>19</v>
      </c>
      <c r="V442">
        <v>456</v>
      </c>
      <c r="W442">
        <v>160</v>
      </c>
      <c r="X442">
        <v>142</v>
      </c>
      <c r="Y442">
        <v>66</v>
      </c>
      <c r="Z442">
        <v>1052</v>
      </c>
      <c r="AA442">
        <f>Z442/P442</f>
        <v>2.6974358974358976</v>
      </c>
      <c r="AB442" s="11" t="s">
        <v>232</v>
      </c>
      <c r="AC442" t="s">
        <v>59</v>
      </c>
      <c r="AD442">
        <v>1</v>
      </c>
      <c r="AE442" t="str">
        <f>IF(AD442&gt;3, "Prefers Discount", "Discount Indifferent")</f>
        <v>Discount Indifferent</v>
      </c>
      <c r="AF442">
        <v>13</v>
      </c>
      <c r="AG442">
        <v>2</v>
      </c>
      <c r="AH442">
        <v>9</v>
      </c>
      <c r="AI442" t="str">
        <f>INDEX($AF$1:$AH$1,MATCH(MAX(AF442:AH442),AF442:AH442,0))</f>
        <v>Store_Orders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f>SUM(AK442:AO442)</f>
        <v>0</v>
      </c>
      <c r="AQ442" t="s">
        <v>67</v>
      </c>
      <c r="AR442">
        <v>0</v>
      </c>
      <c r="AS442" t="str">
        <f>IF(OR(AK442&gt;0, AL442&gt;0, AM442&gt;0, AN442&gt;0, AO442&gt;0), "Converted", "Not Converted")</f>
        <v>Not Converted</v>
      </c>
      <c r="AT442">
        <v>0</v>
      </c>
      <c r="AU442">
        <v>3</v>
      </c>
      <c r="AV442">
        <v>11</v>
      </c>
      <c r="AW442">
        <f>IF(Z442&gt;607, 4, 0)</f>
        <v>4</v>
      </c>
      <c r="AX442">
        <f>IF(AA442&gt;1.6588, 3, 0)</f>
        <v>3</v>
      </c>
      <c r="AY442">
        <f>IF(P442&gt;401, 2, 0)</f>
        <v>0</v>
      </c>
      <c r="AZ442">
        <f>IF(I442&gt;52915.77, 1, 0)</f>
        <v>1</v>
      </c>
      <c r="BA442">
        <f>SUM(AW442:AZ442)</f>
        <v>8</v>
      </c>
      <c r="BB442" t="str">
        <f>VLOOKUP(BA442,'Standard Deviations'!$L$1:$M$11,2,TRUE)</f>
        <v>Platinum</v>
      </c>
    </row>
    <row r="443" spans="1:54">
      <c r="A443">
        <v>10556</v>
      </c>
      <c r="B443">
        <v>1959</v>
      </c>
      <c r="C443">
        <f>2024-B443</f>
        <v>65</v>
      </c>
      <c r="D443" t="str">
        <f>VLOOKUP(B443,Reference!$A$1:$B$125, 2)</f>
        <v>Boomers</v>
      </c>
      <c r="E443" t="s">
        <v>54</v>
      </c>
      <c r="F443" t="str">
        <f>IF(E443="High School", "No College", "College")</f>
        <v>College</v>
      </c>
      <c r="G443" t="s">
        <v>55</v>
      </c>
      <c r="H443">
        <v>54984</v>
      </c>
      <c r="I443">
        <v>54984</v>
      </c>
      <c r="J443" s="4" t="s">
        <v>61</v>
      </c>
      <c r="K443">
        <v>0</v>
      </c>
      <c r="L443">
        <v>1</v>
      </c>
      <c r="M443" t="str">
        <f>IF(OR(K443&gt;0, L443&gt;0), "Parent", "Not Parent")</f>
        <v>Parent</v>
      </c>
      <c r="N443" t="s">
        <v>122</v>
      </c>
      <c r="O443" s="8">
        <v>41916</v>
      </c>
      <c r="P443" s="9">
        <f>O443-N443</f>
        <v>133</v>
      </c>
      <c r="Q443">
        <v>51</v>
      </c>
      <c r="R443" s="9">
        <f>P443-Q443</f>
        <v>82</v>
      </c>
      <c r="S443" s="8">
        <f>O443-R443</f>
        <v>41834</v>
      </c>
      <c r="T443">
        <v>173</v>
      </c>
      <c r="U443">
        <v>13</v>
      </c>
      <c r="V443">
        <v>131</v>
      </c>
      <c r="W443">
        <v>32</v>
      </c>
      <c r="X443">
        <v>3</v>
      </c>
      <c r="Y443">
        <v>6</v>
      </c>
      <c r="Z443">
        <v>358</v>
      </c>
      <c r="AA443">
        <f>Z443/P443</f>
        <v>2.6917293233082709</v>
      </c>
      <c r="AB443" s="14" t="s">
        <v>232</v>
      </c>
      <c r="AC443" s="13" t="s">
        <v>63</v>
      </c>
      <c r="AD443">
        <v>4</v>
      </c>
      <c r="AE443" t="str">
        <f>IF(AD443&gt;3, "Prefers Discount", "Discount Indifferent")</f>
        <v>Prefers Discount</v>
      </c>
      <c r="AF443">
        <v>6</v>
      </c>
      <c r="AG443">
        <v>6</v>
      </c>
      <c r="AH443">
        <v>1</v>
      </c>
      <c r="AI443" t="str">
        <f>INDEX($AF$1:$AH$1,MATCH(MAX(AF443:AH443),AF443:AH443,0))</f>
        <v>Store_Orders</v>
      </c>
      <c r="AJ443">
        <v>7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f>SUM(AK443:AO443)</f>
        <v>1</v>
      </c>
      <c r="AQ443" t="str">
        <f>INDEX($AK$1:$AO$1,MATCH(MAX(AK443:AO443),AK443:AO443,0))</f>
        <v>Converted_on_Camp1</v>
      </c>
      <c r="AR443">
        <v>1</v>
      </c>
      <c r="AS443" t="str">
        <f>IF(OR(AK443&gt;0, AL443&gt;0, AM443&gt;0, AN443&gt;0, AO443&gt;0), "Converted", "Not Converted")</f>
        <v>Converted</v>
      </c>
      <c r="AT443">
        <v>0</v>
      </c>
      <c r="AU443">
        <v>3</v>
      </c>
      <c r="AV443">
        <v>11</v>
      </c>
      <c r="AW443">
        <f>IF(Z443&gt;607, 4, 0)</f>
        <v>0</v>
      </c>
      <c r="AX443">
        <f>IF(AA443&gt;1.6588, 3, 0)</f>
        <v>3</v>
      </c>
      <c r="AY443">
        <f>IF(P443&gt;401, 2, 0)</f>
        <v>0</v>
      </c>
      <c r="AZ443">
        <f>IF(I443&gt;52915.77, 1, 0)</f>
        <v>1</v>
      </c>
      <c r="BA443">
        <f>SUM(AW443:AZ443)</f>
        <v>4</v>
      </c>
      <c r="BB443" t="str">
        <f>VLOOKUP(BA443,'Standard Deviations'!$L$1:$M$11,2,TRUE)</f>
        <v>Silver</v>
      </c>
    </row>
    <row r="444" spans="1:54">
      <c r="A444">
        <v>3104</v>
      </c>
      <c r="B444">
        <v>1961</v>
      </c>
      <c r="C444">
        <f>2024-B444</f>
        <v>63</v>
      </c>
      <c r="D444" t="str">
        <f>VLOOKUP(B444,Reference!$A$1:$B$125, 2)</f>
        <v>Boomers</v>
      </c>
      <c r="E444" t="s">
        <v>54</v>
      </c>
      <c r="F444" t="str">
        <f>IF(E444="High School", "No College", "College")</f>
        <v>College</v>
      </c>
      <c r="G444" t="s">
        <v>60</v>
      </c>
      <c r="H444">
        <v>82332</v>
      </c>
      <c r="I444">
        <v>82332</v>
      </c>
      <c r="J444" s="4" t="s">
        <v>56</v>
      </c>
      <c r="K444">
        <v>0</v>
      </c>
      <c r="L444">
        <v>0</v>
      </c>
      <c r="M444" t="str">
        <f>IF(OR(K444&gt;0, L444&gt;0), "Parent", "Not Parent")</f>
        <v>Not Parent</v>
      </c>
      <c r="N444" t="s">
        <v>350</v>
      </c>
      <c r="O444" s="8">
        <v>41916</v>
      </c>
      <c r="P444" s="9">
        <f>O444-N444</f>
        <v>747</v>
      </c>
      <c r="Q444">
        <v>89</v>
      </c>
      <c r="R444" s="9">
        <f>P444-Q444</f>
        <v>658</v>
      </c>
      <c r="S444" s="8">
        <f>O444-R444</f>
        <v>41258</v>
      </c>
      <c r="T444">
        <v>830</v>
      </c>
      <c r="U444">
        <v>59</v>
      </c>
      <c r="V444">
        <v>968</v>
      </c>
      <c r="W444">
        <v>51</v>
      </c>
      <c r="X444">
        <v>79</v>
      </c>
      <c r="Y444">
        <v>19</v>
      </c>
      <c r="Z444">
        <v>2006</v>
      </c>
      <c r="AA444">
        <f>Z444/P444</f>
        <v>2.6854082998661313</v>
      </c>
      <c r="AB444" s="14" t="s">
        <v>232</v>
      </c>
      <c r="AC444" s="13" t="s">
        <v>63</v>
      </c>
      <c r="AD444">
        <v>1</v>
      </c>
      <c r="AE444" t="str">
        <f>IF(AD444&gt;3, "Prefers Discount", "Discount Indifferent")</f>
        <v>Discount Indifferent</v>
      </c>
      <c r="AF444">
        <v>12</v>
      </c>
      <c r="AG444">
        <v>5</v>
      </c>
      <c r="AH444">
        <v>3</v>
      </c>
      <c r="AI444" t="str">
        <f>INDEX($AF$1:$AH$1,MATCH(MAX(AF444:AH444),AF444:AH444,0))</f>
        <v>Store_Orders</v>
      </c>
      <c r="AJ444">
        <v>2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f>SUM(AK444:AO444)</f>
        <v>1</v>
      </c>
      <c r="AQ444" t="str">
        <f>INDEX($AK$1:$AO$1,MATCH(MAX(AK444:AO444),AK444:AO444,0))</f>
        <v>Converted_on_Camp5</v>
      </c>
      <c r="AR444">
        <v>1</v>
      </c>
      <c r="AS444" t="str">
        <f>IF(OR(AK444&gt;0, AL444&gt;0, AM444&gt;0, AN444&gt;0, AO444&gt;0), "Converted", "Not Converted")</f>
        <v>Converted</v>
      </c>
      <c r="AT444">
        <v>0</v>
      </c>
      <c r="AU444">
        <v>3</v>
      </c>
      <c r="AV444">
        <v>11</v>
      </c>
      <c r="AW444">
        <f>IF(Z444&gt;607, 4, 0)</f>
        <v>4</v>
      </c>
      <c r="AX444">
        <f>IF(AA444&gt;1.6588, 3, 0)</f>
        <v>3</v>
      </c>
      <c r="AY444">
        <f>IF(P444&gt;401, 2, 0)</f>
        <v>2</v>
      </c>
      <c r="AZ444">
        <f>IF(I444&gt;52915.77, 1, 0)</f>
        <v>1</v>
      </c>
      <c r="BA444">
        <f>SUM(AW444:AZ444)</f>
        <v>10</v>
      </c>
      <c r="BB444" t="str">
        <f>VLOOKUP(BA444,'Standard Deviations'!$L$1:$M$11,2,TRUE)</f>
        <v>Diamond</v>
      </c>
    </row>
    <row r="445" spans="1:54">
      <c r="A445">
        <v>7030</v>
      </c>
      <c r="B445">
        <v>1955</v>
      </c>
      <c r="C445">
        <f>2024-B445</f>
        <v>69</v>
      </c>
      <c r="D445" t="str">
        <f>VLOOKUP(B445,Reference!$A$1:$B$125, 2)</f>
        <v>Boomers</v>
      </c>
      <c r="E445" t="s">
        <v>68</v>
      </c>
      <c r="F445" t="str">
        <f>IF(E445="High School", "No College", "College")</f>
        <v>College</v>
      </c>
      <c r="G445" t="s">
        <v>55</v>
      </c>
      <c r="H445">
        <v>66465</v>
      </c>
      <c r="I445">
        <v>66465</v>
      </c>
      <c r="J445" s="4" t="s">
        <v>61</v>
      </c>
      <c r="K445">
        <v>0</v>
      </c>
      <c r="L445">
        <v>1</v>
      </c>
      <c r="M445" t="str">
        <f>IF(OR(K445&gt;0, L445&gt;0), "Parent", "Not Parent")</f>
        <v>Parent</v>
      </c>
      <c r="N445" t="s">
        <v>272</v>
      </c>
      <c r="O445" s="8">
        <v>41916</v>
      </c>
      <c r="P445" s="9">
        <f>O445-N445</f>
        <v>553</v>
      </c>
      <c r="Q445">
        <v>1</v>
      </c>
      <c r="R445" s="9">
        <f>P445-Q445</f>
        <v>552</v>
      </c>
      <c r="S445" s="8">
        <f>O445-R445</f>
        <v>41364</v>
      </c>
      <c r="T445">
        <v>1200</v>
      </c>
      <c r="U445">
        <v>0</v>
      </c>
      <c r="V445">
        <v>204</v>
      </c>
      <c r="W445">
        <v>38</v>
      </c>
      <c r="X445">
        <v>29</v>
      </c>
      <c r="Y445">
        <v>14</v>
      </c>
      <c r="Z445">
        <v>1485</v>
      </c>
      <c r="AA445">
        <f>Z445/P445</f>
        <v>2.6853526220614827</v>
      </c>
      <c r="AB445" s="11" t="s">
        <v>232</v>
      </c>
      <c r="AC445" t="s">
        <v>59</v>
      </c>
      <c r="AD445">
        <v>3</v>
      </c>
      <c r="AE445" t="str">
        <f>IF(AD445&gt;3, "Prefers Discount", "Discount Indifferent")</f>
        <v>Discount Indifferent</v>
      </c>
      <c r="AF445">
        <v>12</v>
      </c>
      <c r="AG445">
        <v>11</v>
      </c>
      <c r="AH445">
        <v>9</v>
      </c>
      <c r="AI445" t="str">
        <f>INDEX($AF$1:$AH$1,MATCH(MAX(AF445:AH445),AF445:AH445,0))</f>
        <v>Store_Orders</v>
      </c>
      <c r="AJ445">
        <v>6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f>SUM(AK445:AO445)</f>
        <v>1</v>
      </c>
      <c r="AQ445" t="str">
        <f>INDEX($AK$1:$AO$1,MATCH(MAX(AK445:AO445),AK445:AO445,0))</f>
        <v>Converted_on_Camp1</v>
      </c>
      <c r="AR445">
        <v>1</v>
      </c>
      <c r="AS445" t="str">
        <f>IF(OR(AK445&gt;0, AL445&gt;0, AM445&gt;0, AN445&gt;0, AO445&gt;0), "Converted", "Not Converted")</f>
        <v>Converted</v>
      </c>
      <c r="AT445">
        <v>0</v>
      </c>
      <c r="AU445">
        <v>3</v>
      </c>
      <c r="AV445">
        <v>11</v>
      </c>
      <c r="AW445">
        <f>IF(Z445&gt;607, 4, 0)</f>
        <v>4</v>
      </c>
      <c r="AX445">
        <f>IF(AA445&gt;1.6588, 3, 0)</f>
        <v>3</v>
      </c>
      <c r="AY445">
        <f>IF(P445&gt;401, 2, 0)</f>
        <v>2</v>
      </c>
      <c r="AZ445">
        <f>IF(I445&gt;52915.77, 1, 0)</f>
        <v>1</v>
      </c>
      <c r="BA445">
        <f>SUM(AW445:AZ445)</f>
        <v>10</v>
      </c>
      <c r="BB445" t="str">
        <f>VLOOKUP(BA445,'Standard Deviations'!$L$1:$M$11,2,TRUE)</f>
        <v>Diamond</v>
      </c>
    </row>
    <row r="446" spans="1:54">
      <c r="A446">
        <v>10590</v>
      </c>
      <c r="B446">
        <v>1956</v>
      </c>
      <c r="C446">
        <f>2024-B446</f>
        <v>68</v>
      </c>
      <c r="D446" t="str">
        <f>VLOOKUP(B446,Reference!$A$1:$B$125, 2)</f>
        <v>Boomers</v>
      </c>
      <c r="E446" t="s">
        <v>68</v>
      </c>
      <c r="F446" t="str">
        <f>IF(E446="High School", "No College", "College")</f>
        <v>College</v>
      </c>
      <c r="G446" t="s">
        <v>65</v>
      </c>
      <c r="H446">
        <v>76542</v>
      </c>
      <c r="I446">
        <v>76542</v>
      </c>
      <c r="J446" s="4" t="s">
        <v>56</v>
      </c>
      <c r="K446">
        <v>0</v>
      </c>
      <c r="L446">
        <v>0</v>
      </c>
      <c r="M446" t="str">
        <f>IF(OR(K446&gt;0, L446&gt;0), "Parent", "Not Parent")</f>
        <v>Not Parent</v>
      </c>
      <c r="N446" t="s">
        <v>272</v>
      </c>
      <c r="O446" s="8">
        <v>41916</v>
      </c>
      <c r="P446" s="9">
        <f>O446-N446</f>
        <v>553</v>
      </c>
      <c r="Q446">
        <v>91</v>
      </c>
      <c r="R446" s="9">
        <f>P446-Q446</f>
        <v>462</v>
      </c>
      <c r="S446" s="8">
        <f>O446-R446</f>
        <v>41454</v>
      </c>
      <c r="T446">
        <v>794</v>
      </c>
      <c r="U446">
        <v>73</v>
      </c>
      <c r="V446">
        <v>573</v>
      </c>
      <c r="W446">
        <v>0</v>
      </c>
      <c r="X446">
        <v>29</v>
      </c>
      <c r="Y446">
        <v>14</v>
      </c>
      <c r="Z446">
        <v>1483</v>
      </c>
      <c r="AA446">
        <f>Z446/P446</f>
        <v>2.6817359855334537</v>
      </c>
      <c r="AB446" s="14" t="s">
        <v>232</v>
      </c>
      <c r="AC446" s="13" t="s">
        <v>63</v>
      </c>
      <c r="AD446">
        <v>1</v>
      </c>
      <c r="AE446" t="str">
        <f>IF(AD446&gt;3, "Prefers Discount", "Discount Indifferent")</f>
        <v>Discount Indifferent</v>
      </c>
      <c r="AF446">
        <v>10</v>
      </c>
      <c r="AG446">
        <v>4</v>
      </c>
      <c r="AH446">
        <v>8</v>
      </c>
      <c r="AI446" t="str">
        <f>INDEX($AF$1:$AH$1,MATCH(MAX(AF446:AH446),AF446:AH446,0))</f>
        <v>Store_Orders</v>
      </c>
      <c r="AJ446">
        <v>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f>SUM(AK446:AO446)</f>
        <v>0</v>
      </c>
      <c r="AQ446" t="s">
        <v>67</v>
      </c>
      <c r="AR446">
        <v>0</v>
      </c>
      <c r="AS446" t="str">
        <f>IF(OR(AK446&gt;0, AL446&gt;0, AM446&gt;0, AN446&gt;0, AO446&gt;0), "Converted", "Not Converted")</f>
        <v>Not Converted</v>
      </c>
      <c r="AT446">
        <v>0</v>
      </c>
      <c r="AU446">
        <v>3</v>
      </c>
      <c r="AV446">
        <v>11</v>
      </c>
      <c r="AW446">
        <f>IF(Z446&gt;607, 4, 0)</f>
        <v>4</v>
      </c>
      <c r="AX446">
        <f>IF(AA446&gt;1.6588, 3, 0)</f>
        <v>3</v>
      </c>
      <c r="AY446">
        <f>IF(P446&gt;401, 2, 0)</f>
        <v>2</v>
      </c>
      <c r="AZ446">
        <f>IF(I446&gt;52915.77, 1, 0)</f>
        <v>1</v>
      </c>
      <c r="BA446">
        <f>SUM(AW446:AZ446)</f>
        <v>10</v>
      </c>
      <c r="BB446" t="str">
        <f>VLOOKUP(BA446,'Standard Deviations'!$L$1:$M$11,2,TRUE)</f>
        <v>Diamond</v>
      </c>
    </row>
    <row r="447" spans="1:54">
      <c r="A447">
        <v>7919</v>
      </c>
      <c r="B447">
        <v>1976</v>
      </c>
      <c r="C447">
        <f>2024-B447</f>
        <v>48</v>
      </c>
      <c r="D447" t="str">
        <f>VLOOKUP(B447,Reference!$A$1:$B$125, 2)</f>
        <v>Gen X</v>
      </c>
      <c r="E447" t="s">
        <v>68</v>
      </c>
      <c r="F447" t="str">
        <f>IF(E447="High School", "No College", "College")</f>
        <v>College</v>
      </c>
      <c r="G447" t="s">
        <v>65</v>
      </c>
      <c r="H447">
        <v>72335</v>
      </c>
      <c r="I447">
        <v>72335</v>
      </c>
      <c r="J447" s="4" t="s">
        <v>61</v>
      </c>
      <c r="K447">
        <v>0</v>
      </c>
      <c r="L447">
        <v>0</v>
      </c>
      <c r="M447" t="str">
        <f>IF(OR(K447&gt;0, L447&gt;0), "Parent", "Not Parent")</f>
        <v>Not Parent</v>
      </c>
      <c r="N447" t="s">
        <v>351</v>
      </c>
      <c r="O447" s="8">
        <v>41916</v>
      </c>
      <c r="P447" s="9">
        <f>O447-N447</f>
        <v>782</v>
      </c>
      <c r="Q447">
        <v>2</v>
      </c>
      <c r="R447" s="9">
        <f>P447-Q447</f>
        <v>780</v>
      </c>
      <c r="S447" s="8">
        <f>O447-R447</f>
        <v>41136</v>
      </c>
      <c r="T447">
        <v>1285</v>
      </c>
      <c r="U447">
        <v>105</v>
      </c>
      <c r="V447">
        <v>653</v>
      </c>
      <c r="W447">
        <v>28</v>
      </c>
      <c r="X447">
        <v>21</v>
      </c>
      <c r="Y447">
        <v>0</v>
      </c>
      <c r="Z447">
        <v>2092</v>
      </c>
      <c r="AA447">
        <f>Z447/P447</f>
        <v>2.6751918158567776</v>
      </c>
      <c r="AB447" s="11" t="s">
        <v>232</v>
      </c>
      <c r="AC447" t="s">
        <v>59</v>
      </c>
      <c r="AD447">
        <v>1</v>
      </c>
      <c r="AE447" t="str">
        <f>IF(AD447&gt;3, "Prefers Discount", "Discount Indifferent")</f>
        <v>Discount Indifferent</v>
      </c>
      <c r="AF447">
        <v>8</v>
      </c>
      <c r="AG447">
        <v>10</v>
      </c>
      <c r="AH447">
        <v>4</v>
      </c>
      <c r="AI447" t="str">
        <f>INDEX($AF$1:$AH$1,MATCH(MAX(AF447:AH447),AF447:AH447,0))</f>
        <v>Web_Orders</v>
      </c>
      <c r="AJ447">
        <v>8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f>SUM(AK447:AO447)</f>
        <v>0</v>
      </c>
      <c r="AQ447" t="s">
        <v>67</v>
      </c>
      <c r="AR447">
        <v>1</v>
      </c>
      <c r="AS447" t="str">
        <f>IF(OR(AK447&gt;0, AL447&gt;0, AM447&gt;0, AN447&gt;0, AO447&gt;0), "Converted", "Not Converted")</f>
        <v>Not Converted</v>
      </c>
      <c r="AT447">
        <v>0</v>
      </c>
      <c r="AU447">
        <v>3</v>
      </c>
      <c r="AV447">
        <v>11</v>
      </c>
      <c r="AW447">
        <f>IF(Z447&gt;607, 4, 0)</f>
        <v>4</v>
      </c>
      <c r="AX447">
        <f>IF(AA447&gt;1.6588, 3, 0)</f>
        <v>3</v>
      </c>
      <c r="AY447">
        <f>IF(P447&gt;401, 2, 0)</f>
        <v>2</v>
      </c>
      <c r="AZ447">
        <f>IF(I447&gt;52915.77, 1, 0)</f>
        <v>1</v>
      </c>
      <c r="BA447">
        <f>SUM(AW447:AZ447)</f>
        <v>10</v>
      </c>
      <c r="BB447" t="str">
        <f>VLOOKUP(BA447,'Standard Deviations'!$L$1:$M$11,2,TRUE)</f>
        <v>Diamond</v>
      </c>
    </row>
    <row r="448" spans="1:54">
      <c r="A448">
        <v>5125</v>
      </c>
      <c r="B448">
        <v>1960</v>
      </c>
      <c r="C448">
        <f>2024-B448</f>
        <v>64</v>
      </c>
      <c r="D448" t="str">
        <f>VLOOKUP(B448,Reference!$A$1:$B$125, 2)</f>
        <v>Boomers</v>
      </c>
      <c r="E448" t="s">
        <v>54</v>
      </c>
      <c r="F448" t="str">
        <f>IF(E448="High School", "No College", "College")</f>
        <v>College</v>
      </c>
      <c r="G448" t="s">
        <v>55</v>
      </c>
      <c r="H448">
        <v>79530</v>
      </c>
      <c r="I448">
        <v>79530</v>
      </c>
      <c r="J448" s="4" t="s">
        <v>56</v>
      </c>
      <c r="K448">
        <v>0</v>
      </c>
      <c r="L448">
        <v>0</v>
      </c>
      <c r="M448" t="str">
        <f>IF(OR(K448&gt;0, L448&gt;0), "Parent", "Not Parent")</f>
        <v>Not Parent</v>
      </c>
      <c r="N448" t="s">
        <v>352</v>
      </c>
      <c r="O448" s="8">
        <v>41916</v>
      </c>
      <c r="P448" s="9">
        <f>O448-N448</f>
        <v>505</v>
      </c>
      <c r="Q448">
        <v>64</v>
      </c>
      <c r="R448" s="9">
        <f>P448-Q448</f>
        <v>441</v>
      </c>
      <c r="S448" s="8">
        <f>O448-R448</f>
        <v>41475</v>
      </c>
      <c r="T448">
        <v>333</v>
      </c>
      <c r="U448">
        <v>0</v>
      </c>
      <c r="V448">
        <v>815</v>
      </c>
      <c r="W448">
        <v>129</v>
      </c>
      <c r="X448">
        <v>42</v>
      </c>
      <c r="Y448">
        <v>29</v>
      </c>
      <c r="Z448">
        <v>1348</v>
      </c>
      <c r="AA448">
        <f>Z448/P448</f>
        <v>2.6693069306930695</v>
      </c>
      <c r="AB448" s="14" t="s">
        <v>232</v>
      </c>
      <c r="AC448" s="13" t="s">
        <v>63</v>
      </c>
      <c r="AD448">
        <v>1</v>
      </c>
      <c r="AE448" t="str">
        <f>IF(AD448&gt;3, "Prefers Discount", "Discount Indifferent")</f>
        <v>Discount Indifferent</v>
      </c>
      <c r="AF448">
        <v>11</v>
      </c>
      <c r="AG448">
        <v>4</v>
      </c>
      <c r="AH448">
        <v>10</v>
      </c>
      <c r="AI448" t="str">
        <f>INDEX($AF$1:$AH$1,MATCH(MAX(AF448:AH448),AF448:AH448,0))</f>
        <v>Store_Orders</v>
      </c>
      <c r="AJ448">
        <v>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f>SUM(AK448:AO448)</f>
        <v>0</v>
      </c>
      <c r="AQ448" t="s">
        <v>67</v>
      </c>
      <c r="AR448">
        <v>0</v>
      </c>
      <c r="AS448" t="str">
        <f>IF(OR(AK448&gt;0, AL448&gt;0, AM448&gt;0, AN448&gt;0, AO448&gt;0), "Converted", "Not Converted")</f>
        <v>Not Converted</v>
      </c>
      <c r="AT448">
        <v>0</v>
      </c>
      <c r="AU448">
        <v>3</v>
      </c>
      <c r="AV448">
        <v>11</v>
      </c>
      <c r="AW448">
        <f>IF(Z448&gt;607, 4, 0)</f>
        <v>4</v>
      </c>
      <c r="AX448">
        <f>IF(AA448&gt;1.6588, 3, 0)</f>
        <v>3</v>
      </c>
      <c r="AY448">
        <f>IF(P448&gt;401, 2, 0)</f>
        <v>2</v>
      </c>
      <c r="AZ448">
        <f>IF(I448&gt;52915.77, 1, 0)</f>
        <v>1</v>
      </c>
      <c r="BA448">
        <f>SUM(AW448:AZ448)</f>
        <v>10</v>
      </c>
      <c r="BB448" t="str">
        <f>VLOOKUP(BA448,'Standard Deviations'!$L$1:$M$11,2,TRUE)</f>
        <v>Diamond</v>
      </c>
    </row>
    <row r="449" spans="1:54">
      <c r="A449">
        <v>6977</v>
      </c>
      <c r="B449">
        <v>1974</v>
      </c>
      <c r="C449">
        <f>2024-B449</f>
        <v>50</v>
      </c>
      <c r="D449" t="str">
        <f>VLOOKUP(B449,Reference!$A$1:$B$125, 2)</f>
        <v>Gen X</v>
      </c>
      <c r="E449" t="s">
        <v>54</v>
      </c>
      <c r="F449" t="str">
        <f>IF(E449="High School", "No College", "College")</f>
        <v>College</v>
      </c>
      <c r="G449" t="s">
        <v>65</v>
      </c>
      <c r="H449">
        <v>75702</v>
      </c>
      <c r="I449">
        <v>75702</v>
      </c>
      <c r="J449" s="4" t="s">
        <v>56</v>
      </c>
      <c r="K449">
        <v>0</v>
      </c>
      <c r="L449">
        <v>1</v>
      </c>
      <c r="M449" t="str">
        <f>IF(OR(K449&gt;0, L449&gt;0), "Parent", "Not Parent")</f>
        <v>Parent</v>
      </c>
      <c r="N449" t="s">
        <v>353</v>
      </c>
      <c r="O449" s="8">
        <v>41916</v>
      </c>
      <c r="P449" s="9">
        <f>O449-N449</f>
        <v>720</v>
      </c>
      <c r="Q449">
        <v>87</v>
      </c>
      <c r="R449" s="9">
        <f>P449-Q449</f>
        <v>633</v>
      </c>
      <c r="S449" s="8">
        <f>O449-R449</f>
        <v>41283</v>
      </c>
      <c r="T449">
        <v>1073</v>
      </c>
      <c r="U449">
        <v>0</v>
      </c>
      <c r="V449">
        <v>629</v>
      </c>
      <c r="W449">
        <v>145</v>
      </c>
      <c r="X449">
        <v>37</v>
      </c>
      <c r="Y449">
        <v>37</v>
      </c>
      <c r="Z449">
        <v>1921</v>
      </c>
      <c r="AA449">
        <f>Z449/P449</f>
        <v>2.6680555555555556</v>
      </c>
      <c r="AB449" s="14" t="s">
        <v>232</v>
      </c>
      <c r="AC449" s="13" t="s">
        <v>63</v>
      </c>
      <c r="AD449">
        <v>1</v>
      </c>
      <c r="AE449" t="str">
        <f>IF(AD449&gt;3, "Prefers Discount", "Discount Indifferent")</f>
        <v>Discount Indifferent</v>
      </c>
      <c r="AF449">
        <v>13</v>
      </c>
      <c r="AG449">
        <v>10</v>
      </c>
      <c r="AH449">
        <v>5</v>
      </c>
      <c r="AI449" t="str">
        <f>INDEX($AF$1:$AH$1,MATCH(MAX(AF449:AH449),AF449:AH449,0))</f>
        <v>Store_Orders</v>
      </c>
      <c r="AJ449">
        <v>6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f>SUM(AK449:AO449)</f>
        <v>1</v>
      </c>
      <c r="AQ449" t="str">
        <f>INDEX($AK$1:$AO$1,MATCH(MAX(AK449:AO449),AK449:AO449,0))</f>
        <v>Converted_on_Camp5</v>
      </c>
      <c r="AR449">
        <v>1</v>
      </c>
      <c r="AS449" t="str">
        <f>IF(OR(AK449&gt;0, AL449&gt;0, AM449&gt;0, AN449&gt;0, AO449&gt;0), "Converted", "Not Converted")</f>
        <v>Converted</v>
      </c>
      <c r="AT449">
        <v>0</v>
      </c>
      <c r="AU449">
        <v>3</v>
      </c>
      <c r="AV449">
        <v>11</v>
      </c>
      <c r="AW449">
        <f>IF(Z449&gt;607, 4, 0)</f>
        <v>4</v>
      </c>
      <c r="AX449">
        <f>IF(AA449&gt;1.6588, 3, 0)</f>
        <v>3</v>
      </c>
      <c r="AY449">
        <f>IF(P449&gt;401, 2, 0)</f>
        <v>2</v>
      </c>
      <c r="AZ449">
        <f>IF(I449&gt;52915.77, 1, 0)</f>
        <v>1</v>
      </c>
      <c r="BA449">
        <f>SUM(AW449:AZ449)</f>
        <v>10</v>
      </c>
      <c r="BB449" t="str">
        <f>VLOOKUP(BA449,'Standard Deviations'!$L$1:$M$11,2,TRUE)</f>
        <v>Diamond</v>
      </c>
    </row>
    <row r="450" spans="1:54">
      <c r="A450">
        <v>8601</v>
      </c>
      <c r="B450">
        <v>1980</v>
      </c>
      <c r="C450">
        <f>2024-B450</f>
        <v>44</v>
      </c>
      <c r="D450" t="str">
        <f>VLOOKUP(B450,Reference!$A$1:$B$125, 2)</f>
        <v>Millennials</v>
      </c>
      <c r="E450" t="s">
        <v>54</v>
      </c>
      <c r="F450" t="str">
        <f>IF(E450="High School", "No College", "College")</f>
        <v>College</v>
      </c>
      <c r="G450" t="s">
        <v>55</v>
      </c>
      <c r="H450">
        <v>80011</v>
      </c>
      <c r="I450">
        <v>80011</v>
      </c>
      <c r="J450" s="4" t="s">
        <v>56</v>
      </c>
      <c r="K450">
        <v>0</v>
      </c>
      <c r="L450">
        <v>1</v>
      </c>
      <c r="M450" t="str">
        <f>IF(OR(K450&gt;0, L450&gt;0), "Parent", "Not Parent")</f>
        <v>Parent</v>
      </c>
      <c r="N450" t="s">
        <v>269</v>
      </c>
      <c r="O450" s="8">
        <v>41916</v>
      </c>
      <c r="P450" s="9">
        <f>O450-N450</f>
        <v>523</v>
      </c>
      <c r="Q450">
        <v>3</v>
      </c>
      <c r="R450" s="9">
        <f>P450-Q450</f>
        <v>520</v>
      </c>
      <c r="S450" s="8">
        <f>O450-R450</f>
        <v>41396</v>
      </c>
      <c r="T450">
        <v>421</v>
      </c>
      <c r="U450">
        <v>76</v>
      </c>
      <c r="V450">
        <v>536</v>
      </c>
      <c r="W450">
        <v>82</v>
      </c>
      <c r="X450">
        <v>178</v>
      </c>
      <c r="Y450">
        <v>102</v>
      </c>
      <c r="Z450">
        <v>1395</v>
      </c>
      <c r="AA450">
        <f>Z450/P450</f>
        <v>2.667304015296367</v>
      </c>
      <c r="AB450" s="11" t="s">
        <v>232</v>
      </c>
      <c r="AC450" t="s">
        <v>59</v>
      </c>
      <c r="AD450">
        <v>2</v>
      </c>
      <c r="AE450" t="str">
        <f>IF(AD450&gt;3, "Prefers Discount", "Discount Indifferent")</f>
        <v>Discount Indifferent</v>
      </c>
      <c r="AF450">
        <v>5</v>
      </c>
      <c r="AG450">
        <v>8</v>
      </c>
      <c r="AH450">
        <v>6</v>
      </c>
      <c r="AI450" t="str">
        <f>INDEX($AF$1:$AH$1,MATCH(MAX(AF450:AH450),AF450:AH450,0))</f>
        <v>Web_Orders</v>
      </c>
      <c r="AJ450">
        <v>4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f>SUM(AK450:AO450)</f>
        <v>0</v>
      </c>
      <c r="AQ450" t="s">
        <v>67</v>
      </c>
      <c r="AR450">
        <v>0</v>
      </c>
      <c r="AS450" t="str">
        <f>IF(OR(AK450&gt;0, AL450&gt;0, AM450&gt;0, AN450&gt;0, AO450&gt;0), "Converted", "Not Converted")</f>
        <v>Not Converted</v>
      </c>
      <c r="AT450">
        <v>0</v>
      </c>
      <c r="AU450">
        <v>3</v>
      </c>
      <c r="AV450">
        <v>11</v>
      </c>
      <c r="AW450">
        <f>IF(Z450&gt;607, 4, 0)</f>
        <v>4</v>
      </c>
      <c r="AX450">
        <f>IF(AA450&gt;1.6588, 3, 0)</f>
        <v>3</v>
      </c>
      <c r="AY450">
        <f>IF(P450&gt;401, 2, 0)</f>
        <v>2</v>
      </c>
      <c r="AZ450">
        <f>IF(I450&gt;52915.77, 1, 0)</f>
        <v>1</v>
      </c>
      <c r="BA450">
        <f>SUM(AW450:AZ450)</f>
        <v>10</v>
      </c>
      <c r="BB450" t="str">
        <f>VLOOKUP(BA450,'Standard Deviations'!$L$1:$M$11,2,TRUE)</f>
        <v>Diamond</v>
      </c>
    </row>
    <row r="451" spans="1:54">
      <c r="A451">
        <v>4603</v>
      </c>
      <c r="B451">
        <v>1960</v>
      </c>
      <c r="C451">
        <f>2024-B451</f>
        <v>64</v>
      </c>
      <c r="D451" t="str">
        <f>VLOOKUP(B451,Reference!$A$1:$B$125, 2)</f>
        <v>Boomers</v>
      </c>
      <c r="E451" t="s">
        <v>68</v>
      </c>
      <c r="F451" t="str">
        <f>IF(E451="High School", "No College", "College")</f>
        <v>College</v>
      </c>
      <c r="G451" t="s">
        <v>55</v>
      </c>
      <c r="H451">
        <v>65695</v>
      </c>
      <c r="I451">
        <v>65695</v>
      </c>
      <c r="J451" s="4" t="s">
        <v>61</v>
      </c>
      <c r="K451">
        <v>0</v>
      </c>
      <c r="L451">
        <v>1</v>
      </c>
      <c r="M451" t="str">
        <f>IF(OR(K451&gt;0, L451&gt;0), "Parent", "Not Parent")</f>
        <v>Parent</v>
      </c>
      <c r="N451" t="s">
        <v>354</v>
      </c>
      <c r="O451" s="8">
        <v>41916</v>
      </c>
      <c r="P451" s="9">
        <f>O451-N451</f>
        <v>246</v>
      </c>
      <c r="Q451">
        <v>50</v>
      </c>
      <c r="R451" s="9">
        <f>P451-Q451</f>
        <v>196</v>
      </c>
      <c r="S451" s="8">
        <f>O451-R451</f>
        <v>41720</v>
      </c>
      <c r="T451">
        <v>371</v>
      </c>
      <c r="U451">
        <v>32</v>
      </c>
      <c r="V451">
        <v>189</v>
      </c>
      <c r="W451">
        <v>0</v>
      </c>
      <c r="X451">
        <v>58</v>
      </c>
      <c r="Y451">
        <v>6</v>
      </c>
      <c r="Z451">
        <v>656</v>
      </c>
      <c r="AA451">
        <f>Z451/P451</f>
        <v>2.6666666666666665</v>
      </c>
      <c r="AB451" s="14" t="s">
        <v>232</v>
      </c>
      <c r="AC451" s="13" t="s">
        <v>63</v>
      </c>
      <c r="AD451">
        <v>2</v>
      </c>
      <c r="AE451" t="str">
        <f>IF(AD451&gt;3, "Prefers Discount", "Discount Indifferent")</f>
        <v>Discount Indifferent</v>
      </c>
      <c r="AF451">
        <v>10</v>
      </c>
      <c r="AG451">
        <v>5</v>
      </c>
      <c r="AH451">
        <v>4</v>
      </c>
      <c r="AI451" t="str">
        <f>INDEX($AF$1:$AH$1,MATCH(MAX(AF451:AH451),AF451:AH451,0))</f>
        <v>Store_Orders</v>
      </c>
      <c r="AJ451">
        <v>4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f>SUM(AK451:AO451)</f>
        <v>0</v>
      </c>
      <c r="AQ451" t="s">
        <v>67</v>
      </c>
      <c r="AR451">
        <v>0</v>
      </c>
      <c r="AS451" t="str">
        <f>IF(OR(AK451&gt;0, AL451&gt;0, AM451&gt;0, AN451&gt;0, AO451&gt;0), "Converted", "Not Converted")</f>
        <v>Not Converted</v>
      </c>
      <c r="AT451">
        <v>0</v>
      </c>
      <c r="AU451">
        <v>3</v>
      </c>
      <c r="AV451">
        <v>11</v>
      </c>
      <c r="AW451">
        <f>IF(Z451&gt;607, 4, 0)</f>
        <v>4</v>
      </c>
      <c r="AX451">
        <f>IF(AA451&gt;1.6588, 3, 0)</f>
        <v>3</v>
      </c>
      <c r="AY451">
        <f>IF(P451&gt;401, 2, 0)</f>
        <v>0</v>
      </c>
      <c r="AZ451">
        <f>IF(I451&gt;52915.77, 1, 0)</f>
        <v>1</v>
      </c>
      <c r="BA451">
        <f>SUM(AW451:AZ451)</f>
        <v>8</v>
      </c>
      <c r="BB451" t="str">
        <f>VLOOKUP(BA451,'Standard Deviations'!$L$1:$M$11,2,TRUE)</f>
        <v>Platinum</v>
      </c>
    </row>
    <row r="452" spans="1:54">
      <c r="A452">
        <v>9362</v>
      </c>
      <c r="B452">
        <v>1965</v>
      </c>
      <c r="C452">
        <f>2024-B452</f>
        <v>59</v>
      </c>
      <c r="D452" t="str">
        <f>VLOOKUP(B452,Reference!$A$1:$B$125, 2)</f>
        <v>Gen X</v>
      </c>
      <c r="E452" t="s">
        <v>54</v>
      </c>
      <c r="F452" t="str">
        <f>IF(E452="High School", "No College", "College")</f>
        <v>College</v>
      </c>
      <c r="G452" t="s">
        <v>60</v>
      </c>
      <c r="H452">
        <v>69263</v>
      </c>
      <c r="I452">
        <v>69263</v>
      </c>
      <c r="J452" s="4" t="s">
        <v>61</v>
      </c>
      <c r="K452">
        <v>0</v>
      </c>
      <c r="L452">
        <v>1</v>
      </c>
      <c r="M452" t="str">
        <f>IF(OR(K452&gt;0, L452&gt;0), "Parent", "Not Parent")</f>
        <v>Parent</v>
      </c>
      <c r="N452" t="s">
        <v>108</v>
      </c>
      <c r="O452" s="8">
        <v>41916</v>
      </c>
      <c r="P452" s="9">
        <f>O452-N452</f>
        <v>213</v>
      </c>
      <c r="Q452">
        <v>14</v>
      </c>
      <c r="R452" s="9">
        <f>P452-Q452</f>
        <v>199</v>
      </c>
      <c r="S452" s="8">
        <f>O452-R452</f>
        <v>41717</v>
      </c>
      <c r="T452">
        <v>492</v>
      </c>
      <c r="U452">
        <v>5</v>
      </c>
      <c r="V452">
        <v>32</v>
      </c>
      <c r="W452">
        <v>13</v>
      </c>
      <c r="X452">
        <v>5</v>
      </c>
      <c r="Y452">
        <v>21</v>
      </c>
      <c r="Z452">
        <v>568</v>
      </c>
      <c r="AA452">
        <f>Z452/P452</f>
        <v>2.6666666666666665</v>
      </c>
      <c r="AB452" s="11" t="s">
        <v>232</v>
      </c>
      <c r="AC452" t="s">
        <v>59</v>
      </c>
      <c r="AD452">
        <v>1</v>
      </c>
      <c r="AE452" t="str">
        <f>IF(AD452&gt;3, "Prefers Discount", "Discount Indifferent")</f>
        <v>Discount Indifferent</v>
      </c>
      <c r="AF452">
        <v>7</v>
      </c>
      <c r="AG452">
        <v>9</v>
      </c>
      <c r="AH452">
        <v>1</v>
      </c>
      <c r="AI452" t="str">
        <f>INDEX($AF$1:$AH$1,MATCH(MAX(AF452:AH452),AF452:AH452,0))</f>
        <v>Web_Orders</v>
      </c>
      <c r="AJ452">
        <v>6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f>SUM(AK452:AO452)</f>
        <v>1</v>
      </c>
      <c r="AQ452" t="str">
        <f>INDEX($AK$1:$AO$1,MATCH(MAX(AK452:AO452),AK452:AO452,0))</f>
        <v>Converted_on_Camp4</v>
      </c>
      <c r="AR452">
        <v>1</v>
      </c>
      <c r="AS452" t="str">
        <f>IF(OR(AK452&gt;0, AL452&gt;0, AM452&gt;0, AN452&gt;0, AO452&gt;0), "Converted", "Not Converted")</f>
        <v>Converted</v>
      </c>
      <c r="AT452">
        <v>0</v>
      </c>
      <c r="AU452">
        <v>3</v>
      </c>
      <c r="AV452">
        <v>11</v>
      </c>
      <c r="AW452">
        <f>IF(Z452&gt;607, 4, 0)</f>
        <v>0</v>
      </c>
      <c r="AX452">
        <f>IF(AA452&gt;1.6588, 3, 0)</f>
        <v>3</v>
      </c>
      <c r="AY452">
        <f>IF(P452&gt;401, 2, 0)</f>
        <v>0</v>
      </c>
      <c r="AZ452">
        <f>IF(I452&gt;52915.77, 1, 0)</f>
        <v>1</v>
      </c>
      <c r="BA452">
        <f>SUM(AW452:AZ452)</f>
        <v>4</v>
      </c>
      <c r="BB452" t="str">
        <f>VLOOKUP(BA452,'Standard Deviations'!$L$1:$M$11,2,TRUE)</f>
        <v>Silver</v>
      </c>
    </row>
    <row r="453" spans="1:54">
      <c r="A453">
        <v>4856</v>
      </c>
      <c r="B453">
        <v>1957</v>
      </c>
      <c r="C453">
        <f>2024-B453</f>
        <v>67</v>
      </c>
      <c r="D453" t="str">
        <f>VLOOKUP(B453,Reference!$A$1:$B$125, 2)</f>
        <v>Boomers</v>
      </c>
      <c r="E453" t="s">
        <v>74</v>
      </c>
      <c r="F453" t="str">
        <f>IF(E453="High School", "No College", "College")</f>
        <v>College</v>
      </c>
      <c r="G453" t="s">
        <v>55</v>
      </c>
      <c r="H453">
        <v>82347</v>
      </c>
      <c r="I453">
        <v>82347</v>
      </c>
      <c r="J453" s="4" t="s">
        <v>56</v>
      </c>
      <c r="K453">
        <v>0</v>
      </c>
      <c r="L453">
        <v>0</v>
      </c>
      <c r="M453" t="str">
        <f>IF(OR(K453&gt;0, L453&gt;0), "Parent", "Not Parent")</f>
        <v>Not Parent</v>
      </c>
      <c r="N453" t="s">
        <v>355</v>
      </c>
      <c r="O453" s="8">
        <v>41916</v>
      </c>
      <c r="P453" s="9">
        <f>O453-N453</f>
        <v>697</v>
      </c>
      <c r="Q453">
        <v>38</v>
      </c>
      <c r="R453" s="9">
        <f>P453-Q453</f>
        <v>659</v>
      </c>
      <c r="S453" s="8">
        <f>O453-R453</f>
        <v>41257</v>
      </c>
      <c r="T453">
        <v>556</v>
      </c>
      <c r="U453">
        <v>54</v>
      </c>
      <c r="V453">
        <v>845</v>
      </c>
      <c r="W453">
        <v>202</v>
      </c>
      <c r="X453">
        <v>133</v>
      </c>
      <c r="Y453">
        <v>63</v>
      </c>
      <c r="Z453">
        <v>1853</v>
      </c>
      <c r="AA453">
        <f>Z453/P453</f>
        <v>2.6585365853658538</v>
      </c>
      <c r="AB453" s="11" t="s">
        <v>232</v>
      </c>
      <c r="AC453" t="s">
        <v>59</v>
      </c>
      <c r="AD453">
        <v>1</v>
      </c>
      <c r="AE453" t="str">
        <f>IF(AD453&gt;3, "Prefers Discount", "Discount Indifferent")</f>
        <v>Discount Indifferent</v>
      </c>
      <c r="AF453">
        <v>10</v>
      </c>
      <c r="AG453">
        <v>7</v>
      </c>
      <c r="AH453">
        <v>7</v>
      </c>
      <c r="AI453" t="str">
        <f>INDEX($AF$1:$AH$1,MATCH(MAX(AF453:AH453),AF453:AH453,0))</f>
        <v>Store_Orders</v>
      </c>
      <c r="AJ453">
        <v>3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f>SUM(AK453:AO453)</f>
        <v>2</v>
      </c>
      <c r="AQ453" t="str">
        <f>INDEX($AK$1:$AO$1,MATCH(MAX(AK453:AO453),AK453:AO453,0))</f>
        <v>Converted_on_Camp1</v>
      </c>
      <c r="AR453">
        <v>1</v>
      </c>
      <c r="AS453" t="str">
        <f>IF(OR(AK453&gt;0, AL453&gt;0, AM453&gt;0, AN453&gt;0, AO453&gt;0), "Converted", "Not Converted")</f>
        <v>Converted</v>
      </c>
      <c r="AT453">
        <v>0</v>
      </c>
      <c r="AU453">
        <v>3</v>
      </c>
      <c r="AV453">
        <v>11</v>
      </c>
      <c r="AW453">
        <f>IF(Z453&gt;607, 4, 0)</f>
        <v>4</v>
      </c>
      <c r="AX453">
        <f>IF(AA453&gt;1.6588, 3, 0)</f>
        <v>3</v>
      </c>
      <c r="AY453">
        <f>IF(P453&gt;401, 2, 0)</f>
        <v>2</v>
      </c>
      <c r="AZ453">
        <f>IF(I453&gt;52915.77, 1, 0)</f>
        <v>1</v>
      </c>
      <c r="BA453">
        <f>SUM(AW453:AZ453)</f>
        <v>10</v>
      </c>
      <c r="BB453" t="str">
        <f>VLOOKUP(BA453,'Standard Deviations'!$L$1:$M$11,2,TRUE)</f>
        <v>Diamond</v>
      </c>
    </row>
    <row r="454" spans="1:54">
      <c r="A454">
        <v>8722</v>
      </c>
      <c r="B454">
        <v>1957</v>
      </c>
      <c r="C454">
        <f>2024-B454</f>
        <v>67</v>
      </c>
      <c r="D454" t="str">
        <f>VLOOKUP(B454,Reference!$A$1:$B$125, 2)</f>
        <v>Boomers</v>
      </c>
      <c r="E454" t="s">
        <v>74</v>
      </c>
      <c r="F454" t="str">
        <f>IF(E454="High School", "No College", "College")</f>
        <v>College</v>
      </c>
      <c r="G454" t="s">
        <v>55</v>
      </c>
      <c r="H454">
        <v>82347</v>
      </c>
      <c r="I454">
        <v>82347</v>
      </c>
      <c r="J454" s="4" t="s">
        <v>56</v>
      </c>
      <c r="K454">
        <v>0</v>
      </c>
      <c r="L454">
        <v>0</v>
      </c>
      <c r="M454" t="str">
        <f>IF(OR(K454&gt;0, L454&gt;0), "Parent", "Not Parent")</f>
        <v>Not Parent</v>
      </c>
      <c r="N454" t="s">
        <v>355</v>
      </c>
      <c r="O454" s="8">
        <v>41916</v>
      </c>
      <c r="P454" s="9">
        <f>O454-N454</f>
        <v>697</v>
      </c>
      <c r="Q454">
        <v>38</v>
      </c>
      <c r="R454" s="9">
        <f>P454-Q454</f>
        <v>659</v>
      </c>
      <c r="S454" s="8">
        <f>O454-R454</f>
        <v>41257</v>
      </c>
      <c r="T454">
        <v>556</v>
      </c>
      <c r="U454">
        <v>54</v>
      </c>
      <c r="V454">
        <v>845</v>
      </c>
      <c r="W454">
        <v>202</v>
      </c>
      <c r="X454">
        <v>133</v>
      </c>
      <c r="Y454">
        <v>63</v>
      </c>
      <c r="Z454">
        <v>1853</v>
      </c>
      <c r="AA454">
        <f>Z454/P454</f>
        <v>2.6585365853658538</v>
      </c>
      <c r="AB454" s="11" t="s">
        <v>232</v>
      </c>
      <c r="AC454" t="s">
        <v>59</v>
      </c>
      <c r="AD454">
        <v>1</v>
      </c>
      <c r="AE454" t="str">
        <f>IF(AD454&gt;3, "Prefers Discount", "Discount Indifferent")</f>
        <v>Discount Indifferent</v>
      </c>
      <c r="AF454">
        <v>10</v>
      </c>
      <c r="AG454">
        <v>7</v>
      </c>
      <c r="AH454">
        <v>7</v>
      </c>
      <c r="AI454" t="str">
        <f>INDEX($AF$1:$AH$1,MATCH(MAX(AF454:AH454),AF454:AH454,0))</f>
        <v>Store_Orders</v>
      </c>
      <c r="AJ454">
        <v>3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f>SUM(AK454:AO454)</f>
        <v>2</v>
      </c>
      <c r="AQ454" t="str">
        <f>INDEX($AK$1:$AO$1,MATCH(MAX(AK454:AO454),AK454:AO454,0))</f>
        <v>Converted_on_Camp1</v>
      </c>
      <c r="AR454">
        <v>1</v>
      </c>
      <c r="AS454" t="str">
        <f>IF(OR(AK454&gt;0, AL454&gt;0, AM454&gt;0, AN454&gt;0, AO454&gt;0), "Converted", "Not Converted")</f>
        <v>Converted</v>
      </c>
      <c r="AT454">
        <v>0</v>
      </c>
      <c r="AU454">
        <v>3</v>
      </c>
      <c r="AV454">
        <v>11</v>
      </c>
      <c r="AW454">
        <f>IF(Z454&gt;607, 4, 0)</f>
        <v>4</v>
      </c>
      <c r="AX454">
        <f>IF(AA454&gt;1.6588, 3, 0)</f>
        <v>3</v>
      </c>
      <c r="AY454">
        <f>IF(P454&gt;401, 2, 0)</f>
        <v>2</v>
      </c>
      <c r="AZ454">
        <f>IF(I454&gt;52915.77, 1, 0)</f>
        <v>1</v>
      </c>
      <c r="BA454">
        <f>SUM(AW454:AZ454)</f>
        <v>10</v>
      </c>
      <c r="BB454" t="str">
        <f>VLOOKUP(BA454,'Standard Deviations'!$L$1:$M$11,2,TRUE)</f>
        <v>Diamond</v>
      </c>
    </row>
    <row r="455" spans="1:54">
      <c r="A455">
        <v>3759</v>
      </c>
      <c r="B455">
        <v>1958</v>
      </c>
      <c r="C455">
        <f>2024-B455</f>
        <v>66</v>
      </c>
      <c r="D455" t="str">
        <f>VLOOKUP(B455,Reference!$A$1:$B$125, 2)</f>
        <v>Boomers</v>
      </c>
      <c r="E455" t="s">
        <v>54</v>
      </c>
      <c r="F455" t="str">
        <f>IF(E455="High School", "No College", "College")</f>
        <v>College</v>
      </c>
      <c r="G455" t="s">
        <v>65</v>
      </c>
      <c r="H455">
        <v>65196</v>
      </c>
      <c r="I455">
        <v>65196</v>
      </c>
      <c r="J455" s="4" t="s">
        <v>61</v>
      </c>
      <c r="K455">
        <v>0</v>
      </c>
      <c r="L455">
        <v>2</v>
      </c>
      <c r="M455" t="str">
        <f>IF(OR(K455&gt;0, L455&gt;0), "Parent", "Not Parent")</f>
        <v>Parent</v>
      </c>
      <c r="N455" t="s">
        <v>356</v>
      </c>
      <c r="O455" s="8">
        <v>41916</v>
      </c>
      <c r="P455" s="9">
        <f>O455-N455</f>
        <v>436</v>
      </c>
      <c r="Q455">
        <v>34</v>
      </c>
      <c r="R455" s="9">
        <f>P455-Q455</f>
        <v>402</v>
      </c>
      <c r="S455" s="8">
        <f>O455-R455</f>
        <v>41514</v>
      </c>
      <c r="T455">
        <v>743</v>
      </c>
      <c r="U455">
        <v>19</v>
      </c>
      <c r="V455">
        <v>181</v>
      </c>
      <c r="W455">
        <v>12</v>
      </c>
      <c r="X455">
        <v>0</v>
      </c>
      <c r="Y455">
        <v>200</v>
      </c>
      <c r="Z455">
        <v>1155</v>
      </c>
      <c r="AA455">
        <f>Z455/P455</f>
        <v>2.6490825688073394</v>
      </c>
      <c r="AB455" s="11" t="s">
        <v>232</v>
      </c>
      <c r="AC455" t="s">
        <v>59</v>
      </c>
      <c r="AD455">
        <v>2</v>
      </c>
      <c r="AE455" t="str">
        <f>IF(AD455&gt;3, "Prefers Discount", "Discount Indifferent")</f>
        <v>Discount Indifferent</v>
      </c>
      <c r="AF455">
        <v>11</v>
      </c>
      <c r="AG455">
        <v>7</v>
      </c>
      <c r="AH455">
        <v>6</v>
      </c>
      <c r="AI455" t="str">
        <f>INDEX($AF$1:$AH$1,MATCH(MAX(AF455:AH455),AF455:AH455,0))</f>
        <v>Store_Orders</v>
      </c>
      <c r="AJ455">
        <v>5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f>SUM(AK455:AO455)</f>
        <v>1</v>
      </c>
      <c r="AQ455" t="str">
        <f>INDEX($AK$1:$AO$1,MATCH(MAX(AK455:AO455),AK455:AO455,0))</f>
        <v>Converted_on_Camp3</v>
      </c>
      <c r="AR455">
        <v>1</v>
      </c>
      <c r="AS455" t="str">
        <f>IF(OR(AK455&gt;0, AL455&gt;0, AM455&gt;0, AN455&gt;0, AO455&gt;0), "Converted", "Not Converted")</f>
        <v>Converted</v>
      </c>
      <c r="AT455">
        <v>0</v>
      </c>
      <c r="AU455">
        <v>3</v>
      </c>
      <c r="AV455">
        <v>11</v>
      </c>
      <c r="AW455">
        <f>IF(Z455&gt;607, 4, 0)</f>
        <v>4</v>
      </c>
      <c r="AX455">
        <f>IF(AA455&gt;1.6588, 3, 0)</f>
        <v>3</v>
      </c>
      <c r="AY455">
        <f>IF(P455&gt;401, 2, 0)</f>
        <v>2</v>
      </c>
      <c r="AZ455">
        <f>IF(I455&gt;52915.77, 1, 0)</f>
        <v>1</v>
      </c>
      <c r="BA455">
        <f>SUM(AW455:AZ455)</f>
        <v>10</v>
      </c>
      <c r="BB455" t="str">
        <f>VLOOKUP(BA455,'Standard Deviations'!$L$1:$M$11,2,TRUE)</f>
        <v>Diamond</v>
      </c>
    </row>
    <row r="456" spans="1:54">
      <c r="A456">
        <v>2891</v>
      </c>
      <c r="B456">
        <v>1963</v>
      </c>
      <c r="C456">
        <f>2024-B456</f>
        <v>61</v>
      </c>
      <c r="D456" t="str">
        <f>VLOOKUP(B456,Reference!$A$1:$B$125, 2)</f>
        <v>Boomers</v>
      </c>
      <c r="E456" t="s">
        <v>54</v>
      </c>
      <c r="F456" t="str">
        <f>IF(E456="High School", "No College", "College")</f>
        <v>College</v>
      </c>
      <c r="G456" t="s">
        <v>71</v>
      </c>
      <c r="H456">
        <v>68118</v>
      </c>
      <c r="I456">
        <v>68118</v>
      </c>
      <c r="J456" s="4" t="s">
        <v>61</v>
      </c>
      <c r="K456">
        <v>0</v>
      </c>
      <c r="L456">
        <v>1</v>
      </c>
      <c r="M456" t="str">
        <f>IF(OR(K456&gt;0, L456&gt;0), "Parent", "Not Parent")</f>
        <v>Parent</v>
      </c>
      <c r="N456" t="s">
        <v>357</v>
      </c>
      <c r="O456" s="8">
        <v>41916</v>
      </c>
      <c r="P456" s="9">
        <f>O456-N456</f>
        <v>351</v>
      </c>
      <c r="Q456">
        <v>51</v>
      </c>
      <c r="R456" s="9">
        <f>P456-Q456</f>
        <v>300</v>
      </c>
      <c r="S456" s="8">
        <f>O456-R456</f>
        <v>41616</v>
      </c>
      <c r="T456">
        <v>595</v>
      </c>
      <c r="U456">
        <v>23</v>
      </c>
      <c r="V456">
        <v>123</v>
      </c>
      <c r="W456">
        <v>10</v>
      </c>
      <c r="X456">
        <v>23</v>
      </c>
      <c r="Y456">
        <v>154</v>
      </c>
      <c r="Z456">
        <v>928</v>
      </c>
      <c r="AA456">
        <f>Z456/P456</f>
        <v>2.6438746438746437</v>
      </c>
      <c r="AB456" s="14" t="s">
        <v>232</v>
      </c>
      <c r="AC456" s="13" t="s">
        <v>63</v>
      </c>
      <c r="AD456">
        <v>2</v>
      </c>
      <c r="AE456" t="str">
        <f>IF(AD456&gt;3, "Prefers Discount", "Discount Indifferent")</f>
        <v>Discount Indifferent</v>
      </c>
      <c r="AF456">
        <v>4</v>
      </c>
      <c r="AG456">
        <v>8</v>
      </c>
      <c r="AH456">
        <v>9</v>
      </c>
      <c r="AI456" t="str">
        <f>INDEX($AF$1:$AH$1,MATCH(MAX(AF456:AH456),AF456:AH456,0))</f>
        <v>Catalog_Orders</v>
      </c>
      <c r="AJ456">
        <v>6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f>SUM(AK456:AO456)</f>
        <v>0</v>
      </c>
      <c r="AQ456" t="s">
        <v>67</v>
      </c>
      <c r="AR456">
        <v>0</v>
      </c>
      <c r="AS456" t="str">
        <f>IF(OR(AK456&gt;0, AL456&gt;0, AM456&gt;0, AN456&gt;0, AO456&gt;0), "Converted", "Not Converted")</f>
        <v>Not Converted</v>
      </c>
      <c r="AT456">
        <v>0</v>
      </c>
      <c r="AU456">
        <v>3</v>
      </c>
      <c r="AV456">
        <v>11</v>
      </c>
      <c r="AW456">
        <f>IF(Z456&gt;607, 4, 0)</f>
        <v>4</v>
      </c>
      <c r="AX456">
        <f>IF(AA456&gt;1.6588, 3, 0)</f>
        <v>3</v>
      </c>
      <c r="AY456">
        <f>IF(P456&gt;401, 2, 0)</f>
        <v>0</v>
      </c>
      <c r="AZ456">
        <f>IF(I456&gt;52915.77, 1, 0)</f>
        <v>1</v>
      </c>
      <c r="BA456">
        <f>SUM(AW456:AZ456)</f>
        <v>8</v>
      </c>
      <c r="BB456" t="str">
        <f>VLOOKUP(BA456,'Standard Deviations'!$L$1:$M$11,2,TRUE)</f>
        <v>Platinum</v>
      </c>
    </row>
    <row r="457" spans="1:54">
      <c r="A457">
        <v>5011</v>
      </c>
      <c r="B457">
        <v>1963</v>
      </c>
      <c r="C457">
        <f>2024-B457</f>
        <v>61</v>
      </c>
      <c r="D457" t="str">
        <f>VLOOKUP(B457,Reference!$A$1:$B$125, 2)</f>
        <v>Boomers</v>
      </c>
      <c r="E457" t="s">
        <v>54</v>
      </c>
      <c r="F457" t="str">
        <f>IF(E457="High School", "No College", "College")</f>
        <v>College</v>
      </c>
      <c r="G457" t="s">
        <v>71</v>
      </c>
      <c r="H457">
        <v>68118</v>
      </c>
      <c r="I457">
        <v>68118</v>
      </c>
      <c r="J457" s="4" t="s">
        <v>61</v>
      </c>
      <c r="K457">
        <v>0</v>
      </c>
      <c r="L457">
        <v>1</v>
      </c>
      <c r="M457" t="str">
        <f>IF(OR(K457&gt;0, L457&gt;0), "Parent", "Not Parent")</f>
        <v>Parent</v>
      </c>
      <c r="N457" t="s">
        <v>357</v>
      </c>
      <c r="O457" s="8">
        <v>41916</v>
      </c>
      <c r="P457" s="9">
        <f>O457-N457</f>
        <v>351</v>
      </c>
      <c r="Q457">
        <v>51</v>
      </c>
      <c r="R457" s="9">
        <f>P457-Q457</f>
        <v>300</v>
      </c>
      <c r="S457" s="8">
        <f>O457-R457</f>
        <v>41616</v>
      </c>
      <c r="T457">
        <v>595</v>
      </c>
      <c r="U457">
        <v>23</v>
      </c>
      <c r="V457">
        <v>123</v>
      </c>
      <c r="W457">
        <v>10</v>
      </c>
      <c r="X457">
        <v>23</v>
      </c>
      <c r="Y457">
        <v>154</v>
      </c>
      <c r="Z457">
        <v>928</v>
      </c>
      <c r="AA457">
        <f>Z457/P457</f>
        <v>2.6438746438746437</v>
      </c>
      <c r="AB457" s="14" t="s">
        <v>232</v>
      </c>
      <c r="AC457" s="13" t="s">
        <v>63</v>
      </c>
      <c r="AD457">
        <v>2</v>
      </c>
      <c r="AE457" t="str">
        <f>IF(AD457&gt;3, "Prefers Discount", "Discount Indifferent")</f>
        <v>Discount Indifferent</v>
      </c>
      <c r="AF457">
        <v>4</v>
      </c>
      <c r="AG457">
        <v>8</v>
      </c>
      <c r="AH457">
        <v>9</v>
      </c>
      <c r="AI457" t="str">
        <f>INDEX($AF$1:$AH$1,MATCH(MAX(AF457:AH457),AF457:AH457,0))</f>
        <v>Catalog_Orders</v>
      </c>
      <c r="AJ457">
        <v>6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f>SUM(AK457:AO457)</f>
        <v>0</v>
      </c>
      <c r="AQ457" t="s">
        <v>67</v>
      </c>
      <c r="AR457">
        <v>0</v>
      </c>
      <c r="AS457" t="str">
        <f>IF(OR(AK457&gt;0, AL457&gt;0, AM457&gt;0, AN457&gt;0, AO457&gt;0), "Converted", "Not Converted")</f>
        <v>Not Converted</v>
      </c>
      <c r="AT457">
        <v>0</v>
      </c>
      <c r="AU457">
        <v>3</v>
      </c>
      <c r="AV457">
        <v>11</v>
      </c>
      <c r="AW457">
        <f>IF(Z457&gt;607, 4, 0)</f>
        <v>4</v>
      </c>
      <c r="AX457">
        <f>IF(AA457&gt;1.6588, 3, 0)</f>
        <v>3</v>
      </c>
      <c r="AY457">
        <f>IF(P457&gt;401, 2, 0)</f>
        <v>0</v>
      </c>
      <c r="AZ457">
        <f>IF(I457&gt;52915.77, 1, 0)</f>
        <v>1</v>
      </c>
      <c r="BA457">
        <f>SUM(AW457:AZ457)</f>
        <v>8</v>
      </c>
      <c r="BB457" t="str">
        <f>VLOOKUP(BA457,'Standard Deviations'!$L$1:$M$11,2,TRUE)</f>
        <v>Platinum</v>
      </c>
    </row>
    <row r="458" spans="1:54">
      <c r="A458">
        <v>7431</v>
      </c>
      <c r="B458">
        <v>1991</v>
      </c>
      <c r="C458">
        <f>2024-B458</f>
        <v>33</v>
      </c>
      <c r="D458" t="str">
        <f>VLOOKUP(B458,Reference!$A$1:$B$125, 2)</f>
        <v>Millennials</v>
      </c>
      <c r="E458" t="s">
        <v>68</v>
      </c>
      <c r="F458" t="str">
        <f>IF(E458="High School", "No College", "College")</f>
        <v>College</v>
      </c>
      <c r="G458" t="s">
        <v>60</v>
      </c>
      <c r="H458">
        <v>68126</v>
      </c>
      <c r="I458">
        <v>68126</v>
      </c>
      <c r="J458" s="4" t="s">
        <v>61</v>
      </c>
      <c r="K458">
        <v>0</v>
      </c>
      <c r="L458">
        <v>0</v>
      </c>
      <c r="M458" t="str">
        <f>IF(OR(K458&gt;0, L458&gt;0), "Parent", "Not Parent")</f>
        <v>Not Parent</v>
      </c>
      <c r="N458" t="s">
        <v>358</v>
      </c>
      <c r="O458" s="8">
        <v>41916</v>
      </c>
      <c r="P458" s="9">
        <f>O458-N458</f>
        <v>693</v>
      </c>
      <c r="Q458">
        <v>40</v>
      </c>
      <c r="R458" s="9">
        <f>P458-Q458</f>
        <v>653</v>
      </c>
      <c r="S458" s="8">
        <f>O458-R458</f>
        <v>41263</v>
      </c>
      <c r="T458">
        <v>1332</v>
      </c>
      <c r="U458">
        <v>17</v>
      </c>
      <c r="V458">
        <v>311</v>
      </c>
      <c r="W458">
        <v>23</v>
      </c>
      <c r="X458">
        <v>51</v>
      </c>
      <c r="Y458">
        <v>86</v>
      </c>
      <c r="Z458">
        <v>1820</v>
      </c>
      <c r="AA458">
        <f>Z458/P458</f>
        <v>2.6262626262626263</v>
      </c>
      <c r="AB458" s="11" t="s">
        <v>232</v>
      </c>
      <c r="AC458" t="s">
        <v>59</v>
      </c>
      <c r="AD458">
        <v>1</v>
      </c>
      <c r="AE458" t="str">
        <f>IF(AD458&gt;3, "Prefers Discount", "Discount Indifferent")</f>
        <v>Discount Indifferent</v>
      </c>
      <c r="AF458">
        <v>5</v>
      </c>
      <c r="AG458">
        <v>7</v>
      </c>
      <c r="AH458">
        <v>4</v>
      </c>
      <c r="AI458" t="str">
        <f>INDEX($AF$1:$AH$1,MATCH(MAX(AF458:AH458),AF458:AH458,0))</f>
        <v>Web_Orders</v>
      </c>
      <c r="AJ458">
        <v>9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f>SUM(AK458:AO458)</f>
        <v>1</v>
      </c>
      <c r="AQ458" t="str">
        <f>INDEX($AK$1:$AO$1,MATCH(MAX(AK458:AO458),AK458:AO458,0))</f>
        <v>Converted_on_Camp4</v>
      </c>
      <c r="AR458">
        <v>1</v>
      </c>
      <c r="AS458" t="str">
        <f>IF(OR(AK458&gt;0, AL458&gt;0, AM458&gt;0, AN458&gt;0, AO458&gt;0), "Converted", "Not Converted")</f>
        <v>Converted</v>
      </c>
      <c r="AT458">
        <v>0</v>
      </c>
      <c r="AU458">
        <v>3</v>
      </c>
      <c r="AV458">
        <v>11</v>
      </c>
      <c r="AW458">
        <f>IF(Z458&gt;607, 4, 0)</f>
        <v>4</v>
      </c>
      <c r="AX458">
        <f>IF(AA458&gt;1.6588, 3, 0)</f>
        <v>3</v>
      </c>
      <c r="AY458">
        <f>IF(P458&gt;401, 2, 0)</f>
        <v>2</v>
      </c>
      <c r="AZ458">
        <f>IF(I458&gt;52915.77, 1, 0)</f>
        <v>1</v>
      </c>
      <c r="BA458">
        <f>SUM(AW458:AZ458)</f>
        <v>10</v>
      </c>
      <c r="BB458" t="str">
        <f>VLOOKUP(BA458,'Standard Deviations'!$L$1:$M$11,2,TRUE)</f>
        <v>Diamond</v>
      </c>
    </row>
    <row r="459" spans="1:54">
      <c r="A459">
        <v>2995</v>
      </c>
      <c r="B459">
        <v>1957</v>
      </c>
      <c r="C459">
        <f>2024-B459</f>
        <v>67</v>
      </c>
      <c r="D459" t="str">
        <f>VLOOKUP(B459,Reference!$A$1:$B$125, 2)</f>
        <v>Boomers</v>
      </c>
      <c r="E459" t="s">
        <v>64</v>
      </c>
      <c r="F459" t="str">
        <f>IF(E459="High School", "No College", "College")</f>
        <v>College</v>
      </c>
      <c r="G459" t="s">
        <v>65</v>
      </c>
      <c r="H459">
        <v>66636</v>
      </c>
      <c r="I459">
        <v>66636</v>
      </c>
      <c r="J459" s="4" t="s">
        <v>61</v>
      </c>
      <c r="K459">
        <v>0</v>
      </c>
      <c r="L459">
        <v>0</v>
      </c>
      <c r="M459" t="str">
        <f>IF(OR(K459&gt;0, L459&gt;0), "Parent", "Not Parent")</f>
        <v>Not Parent</v>
      </c>
      <c r="N459" t="s">
        <v>210</v>
      </c>
      <c r="O459" s="8">
        <v>41916</v>
      </c>
      <c r="P459" s="9">
        <f>O459-N459</f>
        <v>413</v>
      </c>
      <c r="Q459">
        <v>64</v>
      </c>
      <c r="R459" s="9">
        <f>P459-Q459</f>
        <v>349</v>
      </c>
      <c r="S459" s="8">
        <f>O459-R459</f>
        <v>41567</v>
      </c>
      <c r="T459">
        <v>291</v>
      </c>
      <c r="U459">
        <v>10</v>
      </c>
      <c r="V459">
        <v>689</v>
      </c>
      <c r="W459">
        <v>84</v>
      </c>
      <c r="X459">
        <v>10</v>
      </c>
      <c r="Y459">
        <v>0</v>
      </c>
      <c r="Z459">
        <v>1084</v>
      </c>
      <c r="AA459">
        <f>Z459/P459</f>
        <v>2.6246973365617432</v>
      </c>
      <c r="AB459" s="14" t="s">
        <v>232</v>
      </c>
      <c r="AC459" s="13" t="s">
        <v>63</v>
      </c>
      <c r="AD459">
        <v>1</v>
      </c>
      <c r="AE459" t="str">
        <f>IF(AD459&gt;3, "Prefers Discount", "Discount Indifferent")</f>
        <v>Discount Indifferent</v>
      </c>
      <c r="AF459">
        <v>9</v>
      </c>
      <c r="AG459">
        <v>3</v>
      </c>
      <c r="AH459">
        <v>4</v>
      </c>
      <c r="AI459" t="str">
        <f>INDEX($AF$1:$AH$1,MATCH(MAX(AF459:AH459),AF459:AH459,0))</f>
        <v>Store_Orders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f>SUM(AK459:AO459)</f>
        <v>0</v>
      </c>
      <c r="AQ459" t="s">
        <v>67</v>
      </c>
      <c r="AR459">
        <v>0</v>
      </c>
      <c r="AS459" t="str">
        <f>IF(OR(AK459&gt;0, AL459&gt;0, AM459&gt;0, AN459&gt;0, AO459&gt;0), "Converted", "Not Converted")</f>
        <v>Not Converted</v>
      </c>
      <c r="AT459">
        <v>0</v>
      </c>
      <c r="AU459">
        <v>3</v>
      </c>
      <c r="AV459">
        <v>11</v>
      </c>
      <c r="AW459">
        <f>IF(Z459&gt;607, 4, 0)</f>
        <v>4</v>
      </c>
      <c r="AX459">
        <f>IF(AA459&gt;1.6588, 3, 0)</f>
        <v>3</v>
      </c>
      <c r="AY459">
        <f>IF(P459&gt;401, 2, 0)</f>
        <v>2</v>
      </c>
      <c r="AZ459">
        <f>IF(I459&gt;52915.77, 1, 0)</f>
        <v>1</v>
      </c>
      <c r="BA459">
        <f>SUM(AW459:AZ459)</f>
        <v>10</v>
      </c>
      <c r="BB459" t="str">
        <f>VLOOKUP(BA459,'Standard Deviations'!$L$1:$M$11,2,TRUE)</f>
        <v>Diamond</v>
      </c>
    </row>
    <row r="460" spans="1:54">
      <c r="A460">
        <v>1685</v>
      </c>
      <c r="B460">
        <v>1967</v>
      </c>
      <c r="C460">
        <f>2024-B460</f>
        <v>57</v>
      </c>
      <c r="D460" t="str">
        <f>VLOOKUP(B460,Reference!$A$1:$B$125, 2)</f>
        <v>Gen X</v>
      </c>
      <c r="E460" t="s">
        <v>68</v>
      </c>
      <c r="F460" t="str">
        <f>IF(E460="High School", "No College", "College")</f>
        <v>College</v>
      </c>
      <c r="G460" t="s">
        <v>65</v>
      </c>
      <c r="H460">
        <v>62981</v>
      </c>
      <c r="I460">
        <v>62981</v>
      </c>
      <c r="J460" s="4" t="s">
        <v>61</v>
      </c>
      <c r="K460">
        <v>0</v>
      </c>
      <c r="L460">
        <v>0</v>
      </c>
      <c r="M460" t="str">
        <f>IF(OR(K460&gt;0, L460&gt;0), "Parent", "Not Parent")</f>
        <v>Not Parent</v>
      </c>
      <c r="N460" t="s">
        <v>359</v>
      </c>
      <c r="O460" s="8">
        <v>41916</v>
      </c>
      <c r="P460" s="9">
        <f>O460-N460</f>
        <v>566</v>
      </c>
      <c r="Q460">
        <v>21</v>
      </c>
      <c r="R460" s="9">
        <f>P460-Q460</f>
        <v>545</v>
      </c>
      <c r="S460" s="8">
        <f>O460-R460</f>
        <v>41371</v>
      </c>
      <c r="T460">
        <v>796</v>
      </c>
      <c r="U460">
        <v>14</v>
      </c>
      <c r="V460">
        <v>590</v>
      </c>
      <c r="W460">
        <v>38</v>
      </c>
      <c r="X460">
        <v>44</v>
      </c>
      <c r="Y460">
        <v>0</v>
      </c>
      <c r="Z460">
        <v>1482</v>
      </c>
      <c r="AA460">
        <f>Z460/P460</f>
        <v>2.6183745583038869</v>
      </c>
      <c r="AB460" s="11" t="s">
        <v>232</v>
      </c>
      <c r="AC460" t="s">
        <v>59</v>
      </c>
      <c r="AD460">
        <v>1</v>
      </c>
      <c r="AE460" t="str">
        <f>IF(AD460&gt;3, "Prefers Discount", "Discount Indifferent")</f>
        <v>Discount Indifferent</v>
      </c>
      <c r="AF460">
        <v>13</v>
      </c>
      <c r="AG460">
        <v>4</v>
      </c>
      <c r="AH460">
        <v>5</v>
      </c>
      <c r="AI460" t="str">
        <f>INDEX($AF$1:$AH$1,MATCH(MAX(AF460:AH460),AF460:AH460,0))</f>
        <v>Store_Orders</v>
      </c>
      <c r="AJ460">
        <v>3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f>SUM(AK460:AO460)</f>
        <v>1</v>
      </c>
      <c r="AQ460" t="str">
        <f>INDEX($AK$1:$AO$1,MATCH(MAX(AK460:AO460),AK460:AO460,0))</f>
        <v>Converted_on_Camp4</v>
      </c>
      <c r="AR460">
        <v>1</v>
      </c>
      <c r="AS460" t="str">
        <f>IF(OR(AK460&gt;0, AL460&gt;0, AM460&gt;0, AN460&gt;0, AO460&gt;0), "Converted", "Not Converted")</f>
        <v>Converted</v>
      </c>
      <c r="AT460">
        <v>0</v>
      </c>
      <c r="AU460">
        <v>3</v>
      </c>
      <c r="AV460">
        <v>11</v>
      </c>
      <c r="AW460">
        <f>IF(Z460&gt;607, 4, 0)</f>
        <v>4</v>
      </c>
      <c r="AX460">
        <f>IF(AA460&gt;1.6588, 3, 0)</f>
        <v>3</v>
      </c>
      <c r="AY460">
        <f>IF(P460&gt;401, 2, 0)</f>
        <v>2</v>
      </c>
      <c r="AZ460">
        <f>IF(I460&gt;52915.77, 1, 0)</f>
        <v>1</v>
      </c>
      <c r="BA460">
        <f>SUM(AW460:AZ460)</f>
        <v>10</v>
      </c>
      <c r="BB460" t="str">
        <f>VLOOKUP(BA460,'Standard Deviations'!$L$1:$M$11,2,TRUE)</f>
        <v>Diamond</v>
      </c>
    </row>
    <row r="461" spans="1:54">
      <c r="A461">
        <v>6071</v>
      </c>
      <c r="B461">
        <v>1989</v>
      </c>
      <c r="C461">
        <f>2024-B461</f>
        <v>35</v>
      </c>
      <c r="D461" t="str">
        <f>VLOOKUP(B461,Reference!$A$1:$B$125, 2)</f>
        <v>Millennials</v>
      </c>
      <c r="E461" t="s">
        <v>54</v>
      </c>
      <c r="F461" t="str">
        <f>IF(E461="High School", "No College", "College")</f>
        <v>College</v>
      </c>
      <c r="G461" t="s">
        <v>60</v>
      </c>
      <c r="H461">
        <v>81217</v>
      </c>
      <c r="I461">
        <v>81217</v>
      </c>
      <c r="J461" s="4" t="s">
        <v>56</v>
      </c>
      <c r="K461">
        <v>0</v>
      </c>
      <c r="L461">
        <v>0</v>
      </c>
      <c r="M461" t="str">
        <f>IF(OR(K461&gt;0, L461&gt;0), "Parent", "Not Parent")</f>
        <v>Not Parent</v>
      </c>
      <c r="N461" t="s">
        <v>300</v>
      </c>
      <c r="O461" s="8">
        <v>41916</v>
      </c>
      <c r="P461" s="9">
        <f>O461-N461</f>
        <v>442</v>
      </c>
      <c r="Q461">
        <v>77</v>
      </c>
      <c r="R461" s="9">
        <f>P461-Q461</f>
        <v>365</v>
      </c>
      <c r="S461" s="8">
        <f>O461-R461</f>
        <v>41551</v>
      </c>
      <c r="T461">
        <v>493</v>
      </c>
      <c r="U461">
        <v>70</v>
      </c>
      <c r="V461">
        <v>324</v>
      </c>
      <c r="W461">
        <v>146</v>
      </c>
      <c r="X461">
        <v>40</v>
      </c>
      <c r="Y461">
        <v>84</v>
      </c>
      <c r="Z461">
        <v>1157</v>
      </c>
      <c r="AA461">
        <f>Z461/P461</f>
        <v>2.6176470588235294</v>
      </c>
      <c r="AB461" s="14" t="s">
        <v>232</v>
      </c>
      <c r="AC461" s="13" t="s">
        <v>63</v>
      </c>
      <c r="AD461">
        <v>1</v>
      </c>
      <c r="AE461" t="str">
        <f>IF(AD461&gt;3, "Prefers Discount", "Discount Indifferent")</f>
        <v>Discount Indifferent</v>
      </c>
      <c r="AF461">
        <v>11</v>
      </c>
      <c r="AG461">
        <v>3</v>
      </c>
      <c r="AH461">
        <v>7</v>
      </c>
      <c r="AI461" t="str">
        <f>INDEX($AF$1:$AH$1,MATCH(MAX(AF461:AH461),AF461:AH461,0))</f>
        <v>Store_Orders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f>SUM(AK461:AO461)</f>
        <v>0</v>
      </c>
      <c r="AQ461" t="s">
        <v>67</v>
      </c>
      <c r="AR461">
        <v>0</v>
      </c>
      <c r="AS461" t="str">
        <f>IF(OR(AK461&gt;0, AL461&gt;0, AM461&gt;0, AN461&gt;0, AO461&gt;0), "Converted", "Not Converted")</f>
        <v>Not Converted</v>
      </c>
      <c r="AT461">
        <v>0</v>
      </c>
      <c r="AU461">
        <v>3</v>
      </c>
      <c r="AV461">
        <v>11</v>
      </c>
      <c r="AW461">
        <f>IF(Z461&gt;607, 4, 0)</f>
        <v>4</v>
      </c>
      <c r="AX461">
        <f>IF(AA461&gt;1.6588, 3, 0)</f>
        <v>3</v>
      </c>
      <c r="AY461">
        <f>IF(P461&gt;401, 2, 0)</f>
        <v>2</v>
      </c>
      <c r="AZ461">
        <f>IF(I461&gt;52915.77, 1, 0)</f>
        <v>1</v>
      </c>
      <c r="BA461">
        <f>SUM(AW461:AZ461)</f>
        <v>10</v>
      </c>
      <c r="BB461" t="str">
        <f>VLOOKUP(BA461,'Standard Deviations'!$L$1:$M$11,2,TRUE)</f>
        <v>Diamond</v>
      </c>
    </row>
    <row r="462" spans="1:54">
      <c r="A462">
        <v>295</v>
      </c>
      <c r="B462">
        <v>1989</v>
      </c>
      <c r="C462">
        <f>2024-B462</f>
        <v>35</v>
      </c>
      <c r="D462" t="str">
        <f>VLOOKUP(B462,Reference!$A$1:$B$125, 2)</f>
        <v>Millennials</v>
      </c>
      <c r="E462" t="s">
        <v>54</v>
      </c>
      <c r="F462" t="str">
        <f>IF(E462="High School", "No College", "College")</f>
        <v>College</v>
      </c>
      <c r="G462" t="s">
        <v>60</v>
      </c>
      <c r="H462">
        <v>81217</v>
      </c>
      <c r="I462">
        <v>81217</v>
      </c>
      <c r="J462" s="4" t="s">
        <v>56</v>
      </c>
      <c r="K462">
        <v>0</v>
      </c>
      <c r="L462">
        <v>0</v>
      </c>
      <c r="M462" t="str">
        <f>IF(OR(K462&gt;0, L462&gt;0), "Parent", "Not Parent")</f>
        <v>Not Parent</v>
      </c>
      <c r="N462" t="s">
        <v>300</v>
      </c>
      <c r="O462" s="8">
        <v>41916</v>
      </c>
      <c r="P462" s="9">
        <f>O462-N462</f>
        <v>442</v>
      </c>
      <c r="Q462">
        <v>77</v>
      </c>
      <c r="R462" s="9">
        <f>P462-Q462</f>
        <v>365</v>
      </c>
      <c r="S462" s="8">
        <f>O462-R462</f>
        <v>41551</v>
      </c>
      <c r="T462">
        <v>493</v>
      </c>
      <c r="U462">
        <v>70</v>
      </c>
      <c r="V462">
        <v>324</v>
      </c>
      <c r="W462">
        <v>146</v>
      </c>
      <c r="X462">
        <v>40</v>
      </c>
      <c r="Y462">
        <v>84</v>
      </c>
      <c r="Z462">
        <v>1157</v>
      </c>
      <c r="AA462">
        <f>Z462/P462</f>
        <v>2.6176470588235294</v>
      </c>
      <c r="AB462" s="14" t="s">
        <v>232</v>
      </c>
      <c r="AC462" s="13" t="s">
        <v>63</v>
      </c>
      <c r="AD462">
        <v>1</v>
      </c>
      <c r="AE462" t="str">
        <f>IF(AD462&gt;3, "Prefers Discount", "Discount Indifferent")</f>
        <v>Discount Indifferent</v>
      </c>
      <c r="AF462">
        <v>11</v>
      </c>
      <c r="AG462">
        <v>3</v>
      </c>
      <c r="AH462">
        <v>7</v>
      </c>
      <c r="AI462" t="str">
        <f>INDEX($AF$1:$AH$1,MATCH(MAX(AF462:AH462),AF462:AH462,0))</f>
        <v>Store_Orders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f>SUM(AK462:AO462)</f>
        <v>0</v>
      </c>
      <c r="AQ462" t="s">
        <v>67</v>
      </c>
      <c r="AR462">
        <v>0</v>
      </c>
      <c r="AS462" t="str">
        <f>IF(OR(AK462&gt;0, AL462&gt;0, AM462&gt;0, AN462&gt;0, AO462&gt;0), "Converted", "Not Converted")</f>
        <v>Not Converted</v>
      </c>
      <c r="AT462">
        <v>0</v>
      </c>
      <c r="AU462">
        <v>3</v>
      </c>
      <c r="AV462">
        <v>11</v>
      </c>
      <c r="AW462">
        <f>IF(Z462&gt;607, 4, 0)</f>
        <v>4</v>
      </c>
      <c r="AX462">
        <f>IF(AA462&gt;1.6588, 3, 0)</f>
        <v>3</v>
      </c>
      <c r="AY462">
        <f>IF(P462&gt;401, 2, 0)</f>
        <v>2</v>
      </c>
      <c r="AZ462">
        <f>IF(I462&gt;52915.77, 1, 0)</f>
        <v>1</v>
      </c>
      <c r="BA462">
        <f>SUM(AW462:AZ462)</f>
        <v>10</v>
      </c>
      <c r="BB462" t="str">
        <f>VLOOKUP(BA462,'Standard Deviations'!$L$1:$M$11,2,TRUE)</f>
        <v>Diamond</v>
      </c>
    </row>
    <row r="463" spans="1:54">
      <c r="A463">
        <v>2797</v>
      </c>
      <c r="B463">
        <v>1977</v>
      </c>
      <c r="C463">
        <f>2024-B463</f>
        <v>47</v>
      </c>
      <c r="D463" t="str">
        <f>VLOOKUP(B463,Reference!$A$1:$B$125, 2)</f>
        <v>Gen X</v>
      </c>
      <c r="E463" t="s">
        <v>54</v>
      </c>
      <c r="F463" t="str">
        <f>IF(E463="High School", "No College", "College")</f>
        <v>College</v>
      </c>
      <c r="G463" t="s">
        <v>55</v>
      </c>
      <c r="H463">
        <v>72117</v>
      </c>
      <c r="I463">
        <v>72117</v>
      </c>
      <c r="J463" s="4" t="s">
        <v>61</v>
      </c>
      <c r="K463">
        <v>0</v>
      </c>
      <c r="L463">
        <v>1</v>
      </c>
      <c r="M463" t="str">
        <f>IF(OR(K463&gt;0, L463&gt;0), "Parent", "Not Parent")</f>
        <v>Parent</v>
      </c>
      <c r="N463" t="s">
        <v>301</v>
      </c>
      <c r="O463" s="8">
        <v>41916</v>
      </c>
      <c r="P463" s="9">
        <f>O463-N463</f>
        <v>410</v>
      </c>
      <c r="Q463">
        <v>34</v>
      </c>
      <c r="R463" s="9">
        <f>P463-Q463</f>
        <v>376</v>
      </c>
      <c r="S463" s="8">
        <f>O463-R463</f>
        <v>41540</v>
      </c>
      <c r="T463">
        <v>707</v>
      </c>
      <c r="U463">
        <v>20</v>
      </c>
      <c r="V463">
        <v>171</v>
      </c>
      <c r="W463">
        <v>65</v>
      </c>
      <c r="X463">
        <v>60</v>
      </c>
      <c r="Y463">
        <v>50</v>
      </c>
      <c r="Z463">
        <v>1073</v>
      </c>
      <c r="AA463">
        <f>Z463/P463</f>
        <v>2.6170731707317074</v>
      </c>
      <c r="AB463" s="11" t="s">
        <v>232</v>
      </c>
      <c r="AC463" t="s">
        <v>59</v>
      </c>
      <c r="AD463">
        <v>1</v>
      </c>
      <c r="AE463" t="str">
        <f>IF(AD463&gt;3, "Prefers Discount", "Discount Indifferent")</f>
        <v>Discount Indifferent</v>
      </c>
      <c r="AF463">
        <v>9</v>
      </c>
      <c r="AG463">
        <v>9</v>
      </c>
      <c r="AH463">
        <v>7</v>
      </c>
      <c r="AI463" t="str">
        <f>INDEX($AF$1:$AH$1,MATCH(MAX(AF463:AH463),AF463:AH463,0))</f>
        <v>Store_Orders</v>
      </c>
      <c r="AJ463">
        <v>5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f>SUM(AK463:AO463)</f>
        <v>0</v>
      </c>
      <c r="AQ463" t="s">
        <v>67</v>
      </c>
      <c r="AR463">
        <v>0</v>
      </c>
      <c r="AS463" t="str">
        <f>IF(OR(AK463&gt;0, AL463&gt;0, AM463&gt;0, AN463&gt;0, AO463&gt;0), "Converted", "Not Converted")</f>
        <v>Not Converted</v>
      </c>
      <c r="AT463">
        <v>0</v>
      </c>
      <c r="AU463">
        <v>3</v>
      </c>
      <c r="AV463">
        <v>11</v>
      </c>
      <c r="AW463">
        <f>IF(Z463&gt;607, 4, 0)</f>
        <v>4</v>
      </c>
      <c r="AX463">
        <f>IF(AA463&gt;1.6588, 3, 0)</f>
        <v>3</v>
      </c>
      <c r="AY463">
        <f>IF(P463&gt;401, 2, 0)</f>
        <v>2</v>
      </c>
      <c r="AZ463">
        <f>IF(I463&gt;52915.77, 1, 0)</f>
        <v>1</v>
      </c>
      <c r="BA463">
        <f>SUM(AW463:AZ463)</f>
        <v>10</v>
      </c>
      <c r="BB463" t="str">
        <f>VLOOKUP(BA463,'Standard Deviations'!$L$1:$M$11,2,TRUE)</f>
        <v>Diamond</v>
      </c>
    </row>
    <row r="464" spans="1:54">
      <c r="A464">
        <v>17</v>
      </c>
      <c r="B464">
        <v>1971</v>
      </c>
      <c r="C464">
        <f>2024-B464</f>
        <v>53</v>
      </c>
      <c r="D464" t="str">
        <f>VLOOKUP(B464,Reference!$A$1:$B$125, 2)</f>
        <v>Gen X</v>
      </c>
      <c r="E464" t="s">
        <v>68</v>
      </c>
      <c r="F464" t="str">
        <f>IF(E464="High School", "No College", "College")</f>
        <v>College</v>
      </c>
      <c r="G464" t="s">
        <v>55</v>
      </c>
      <c r="H464">
        <v>60491</v>
      </c>
      <c r="I464">
        <v>60491</v>
      </c>
      <c r="J464" s="4" t="s">
        <v>61</v>
      </c>
      <c r="K464">
        <v>0</v>
      </c>
      <c r="L464">
        <v>1</v>
      </c>
      <c r="M464" t="str">
        <f>IF(OR(K464&gt;0, L464&gt;0), "Parent", "Not Parent")</f>
        <v>Parent</v>
      </c>
      <c r="N464" t="s">
        <v>360</v>
      </c>
      <c r="O464" s="8">
        <v>41916</v>
      </c>
      <c r="P464" s="9">
        <f>O464-N464</f>
        <v>393</v>
      </c>
      <c r="Q464">
        <v>81</v>
      </c>
      <c r="R464" s="9">
        <f>P464-Q464</f>
        <v>312</v>
      </c>
      <c r="S464" s="8">
        <f>O464-R464</f>
        <v>41604</v>
      </c>
      <c r="T464">
        <v>637</v>
      </c>
      <c r="U464">
        <v>47</v>
      </c>
      <c r="V464">
        <v>237</v>
      </c>
      <c r="W464">
        <v>12</v>
      </c>
      <c r="X464">
        <v>19</v>
      </c>
      <c r="Y464">
        <v>76</v>
      </c>
      <c r="Z464">
        <v>1028</v>
      </c>
      <c r="AA464">
        <f>Z464/P464</f>
        <v>2.6157760814249365</v>
      </c>
      <c r="AB464" s="14" t="s">
        <v>232</v>
      </c>
      <c r="AC464" s="13" t="s">
        <v>63</v>
      </c>
      <c r="AD464">
        <v>4</v>
      </c>
      <c r="AE464" t="str">
        <f>IF(AD464&gt;3, "Prefers Discount", "Discount Indifferent")</f>
        <v>Prefers Discount</v>
      </c>
      <c r="AF464">
        <v>7</v>
      </c>
      <c r="AG464">
        <v>6</v>
      </c>
      <c r="AH464">
        <v>11</v>
      </c>
      <c r="AI464" t="str">
        <f>INDEX($AF$1:$AH$1,MATCH(MAX(AF464:AH464),AF464:AH464,0))</f>
        <v>Catalog_Orders</v>
      </c>
      <c r="AJ464">
        <v>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f>SUM(AK464:AO464)</f>
        <v>0</v>
      </c>
      <c r="AQ464" t="s">
        <v>67</v>
      </c>
      <c r="AR464">
        <v>0</v>
      </c>
      <c r="AS464" t="str">
        <f>IF(OR(AK464&gt;0, AL464&gt;0, AM464&gt;0, AN464&gt;0, AO464&gt;0), "Converted", "Not Converted")</f>
        <v>Not Converted</v>
      </c>
      <c r="AT464">
        <v>0</v>
      </c>
      <c r="AU464">
        <v>3</v>
      </c>
      <c r="AV464">
        <v>11</v>
      </c>
      <c r="AW464">
        <f>IF(Z464&gt;607, 4, 0)</f>
        <v>4</v>
      </c>
      <c r="AX464">
        <f>IF(AA464&gt;1.6588, 3, 0)</f>
        <v>3</v>
      </c>
      <c r="AY464">
        <f>IF(P464&gt;401, 2, 0)</f>
        <v>0</v>
      </c>
      <c r="AZ464">
        <f>IF(I464&gt;52915.77, 1, 0)</f>
        <v>1</v>
      </c>
      <c r="BA464">
        <f>SUM(AW464:AZ464)</f>
        <v>8</v>
      </c>
      <c r="BB464" t="str">
        <f>VLOOKUP(BA464,'Standard Deviations'!$L$1:$M$11,2,TRUE)</f>
        <v>Platinum</v>
      </c>
    </row>
    <row r="465" spans="1:54">
      <c r="A465">
        <v>3170</v>
      </c>
      <c r="B465">
        <v>1957</v>
      </c>
      <c r="C465">
        <f>2024-B465</f>
        <v>67</v>
      </c>
      <c r="D465" t="str">
        <f>VLOOKUP(B465,Reference!$A$1:$B$125, 2)</f>
        <v>Boomers</v>
      </c>
      <c r="E465" t="s">
        <v>64</v>
      </c>
      <c r="F465" t="str">
        <f>IF(E465="High School", "No College", "College")</f>
        <v>College</v>
      </c>
      <c r="G465" t="s">
        <v>65</v>
      </c>
      <c r="H465">
        <v>68148</v>
      </c>
      <c r="I465">
        <v>68148</v>
      </c>
      <c r="J465" s="4" t="s">
        <v>61</v>
      </c>
      <c r="K465">
        <v>0</v>
      </c>
      <c r="L465">
        <v>0</v>
      </c>
      <c r="M465" t="str">
        <f>IF(OR(K465&gt;0, L465&gt;0), "Parent", "Not Parent")</f>
        <v>Not Parent</v>
      </c>
      <c r="N465" t="s">
        <v>337</v>
      </c>
      <c r="O465" s="8">
        <v>41916</v>
      </c>
      <c r="P465" s="9">
        <f>O465-N465</f>
        <v>399</v>
      </c>
      <c r="Q465">
        <v>86</v>
      </c>
      <c r="R465" s="9">
        <f>P465-Q465</f>
        <v>313</v>
      </c>
      <c r="S465" s="8">
        <f>O465-R465</f>
        <v>41603</v>
      </c>
      <c r="T465">
        <v>389</v>
      </c>
      <c r="U465">
        <v>66</v>
      </c>
      <c r="V465">
        <v>408</v>
      </c>
      <c r="W465">
        <v>37</v>
      </c>
      <c r="X465">
        <v>57</v>
      </c>
      <c r="Y465">
        <v>85</v>
      </c>
      <c r="Z465">
        <v>1042</v>
      </c>
      <c r="AA465">
        <f>Z465/P465</f>
        <v>2.611528822055138</v>
      </c>
      <c r="AB465" s="14" t="s">
        <v>232</v>
      </c>
      <c r="AC465" s="13" t="s">
        <v>63</v>
      </c>
      <c r="AD465">
        <v>1</v>
      </c>
      <c r="AE465" t="str">
        <f>IF(AD465&gt;3, "Prefers Discount", "Discount Indifferent")</f>
        <v>Discount Indifferent</v>
      </c>
      <c r="AF465">
        <v>6</v>
      </c>
      <c r="AG465">
        <v>4</v>
      </c>
      <c r="AH465">
        <v>4</v>
      </c>
      <c r="AI465" t="str">
        <f>INDEX($AF$1:$AH$1,MATCH(MAX(AF465:AH465),AF465:AH465,0))</f>
        <v>Store_Orders</v>
      </c>
      <c r="AJ465">
        <v>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f>SUM(AK465:AO465)</f>
        <v>0</v>
      </c>
      <c r="AQ465" t="s">
        <v>67</v>
      </c>
      <c r="AR465">
        <v>0</v>
      </c>
      <c r="AS465" t="str">
        <f>IF(OR(AK465&gt;0, AL465&gt;0, AM465&gt;0, AN465&gt;0, AO465&gt;0), "Converted", "Not Converted")</f>
        <v>Not Converted</v>
      </c>
      <c r="AT465">
        <v>0</v>
      </c>
      <c r="AU465">
        <v>3</v>
      </c>
      <c r="AV465">
        <v>11</v>
      </c>
      <c r="AW465">
        <f>IF(Z465&gt;607, 4, 0)</f>
        <v>4</v>
      </c>
      <c r="AX465">
        <f>IF(AA465&gt;1.6588, 3, 0)</f>
        <v>3</v>
      </c>
      <c r="AY465">
        <f>IF(P465&gt;401, 2, 0)</f>
        <v>0</v>
      </c>
      <c r="AZ465">
        <f>IF(I465&gt;52915.77, 1, 0)</f>
        <v>1</v>
      </c>
      <c r="BA465">
        <f>SUM(AW465:AZ465)</f>
        <v>8</v>
      </c>
      <c r="BB465" t="str">
        <f>VLOOKUP(BA465,'Standard Deviations'!$L$1:$M$11,2,TRUE)</f>
        <v>Platinum</v>
      </c>
    </row>
    <row r="466" spans="1:54">
      <c r="A466">
        <v>8690</v>
      </c>
      <c r="B466">
        <v>1962</v>
      </c>
      <c r="C466">
        <f>2024-B466</f>
        <v>62</v>
      </c>
      <c r="D466" t="str">
        <f>VLOOKUP(B466,Reference!$A$1:$B$125, 2)</f>
        <v>Boomers</v>
      </c>
      <c r="E466" t="s">
        <v>54</v>
      </c>
      <c r="F466" t="str">
        <f>IF(E466="High School", "No College", "College")</f>
        <v>College</v>
      </c>
      <c r="G466" t="s">
        <v>55</v>
      </c>
      <c r="H466">
        <v>86111</v>
      </c>
      <c r="I466">
        <v>86111</v>
      </c>
      <c r="J466" s="4" t="s">
        <v>56</v>
      </c>
      <c r="K466">
        <v>0</v>
      </c>
      <c r="L466">
        <v>0</v>
      </c>
      <c r="M466" t="str">
        <f>IF(OR(K466&gt;0, L466&gt;0), "Parent", "Not Parent")</f>
        <v>Not Parent</v>
      </c>
      <c r="N466" t="s">
        <v>361</v>
      </c>
      <c r="O466" s="8">
        <v>41916</v>
      </c>
      <c r="P466" s="9">
        <f>O466-N466</f>
        <v>533</v>
      </c>
      <c r="Q466">
        <v>73</v>
      </c>
      <c r="R466" s="9">
        <f>P466-Q466</f>
        <v>460</v>
      </c>
      <c r="S466" s="8">
        <f>O466-R466</f>
        <v>41456</v>
      </c>
      <c r="T466">
        <v>399</v>
      </c>
      <c r="U466">
        <v>28</v>
      </c>
      <c r="V466">
        <v>756</v>
      </c>
      <c r="W466">
        <v>36</v>
      </c>
      <c r="X466">
        <v>40</v>
      </c>
      <c r="Y466">
        <v>126</v>
      </c>
      <c r="Z466">
        <v>1385</v>
      </c>
      <c r="AA466">
        <f>Z466/P466</f>
        <v>2.5984990619136958</v>
      </c>
      <c r="AB466" s="14" t="s">
        <v>232</v>
      </c>
      <c r="AC466" s="13" t="s">
        <v>63</v>
      </c>
      <c r="AD466">
        <v>1</v>
      </c>
      <c r="AE466" t="str">
        <f>IF(AD466&gt;3, "Prefers Discount", "Discount Indifferent")</f>
        <v>Discount Indifferent</v>
      </c>
      <c r="AF466">
        <v>10</v>
      </c>
      <c r="AG466">
        <v>5</v>
      </c>
      <c r="AH466">
        <v>7</v>
      </c>
      <c r="AI466" t="str">
        <f>INDEX($AF$1:$AH$1,MATCH(MAX(AF466:AH466),AF466:AH466,0))</f>
        <v>Store_Orders</v>
      </c>
      <c r="AJ466">
        <v>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f>SUM(AK466:AO466)</f>
        <v>0</v>
      </c>
      <c r="AQ466" t="s">
        <v>67</v>
      </c>
      <c r="AR466">
        <v>0</v>
      </c>
      <c r="AS466" t="str">
        <f>IF(OR(AK466&gt;0, AL466&gt;0, AM466&gt;0, AN466&gt;0, AO466&gt;0), "Converted", "Not Converted")</f>
        <v>Not Converted</v>
      </c>
      <c r="AT466">
        <v>0</v>
      </c>
      <c r="AU466">
        <v>3</v>
      </c>
      <c r="AV466">
        <v>11</v>
      </c>
      <c r="AW466">
        <f>IF(Z466&gt;607, 4, 0)</f>
        <v>4</v>
      </c>
      <c r="AX466">
        <f>IF(AA466&gt;1.6588, 3, 0)</f>
        <v>3</v>
      </c>
      <c r="AY466">
        <f>IF(P466&gt;401, 2, 0)</f>
        <v>2</v>
      </c>
      <c r="AZ466">
        <f>IF(I466&gt;52915.77, 1, 0)</f>
        <v>1</v>
      </c>
      <c r="BA466">
        <f>SUM(AW466:AZ466)</f>
        <v>10</v>
      </c>
      <c r="BB466" t="str">
        <f>VLOOKUP(BA466,'Standard Deviations'!$L$1:$M$11,2,TRUE)</f>
        <v>Diamond</v>
      </c>
    </row>
    <row r="467" spans="1:54">
      <c r="A467">
        <v>5153</v>
      </c>
      <c r="B467">
        <v>1967</v>
      </c>
      <c r="C467">
        <f>2024-B467</f>
        <v>57</v>
      </c>
      <c r="D467" t="str">
        <f>VLOOKUP(B467,Reference!$A$1:$B$125, 2)</f>
        <v>Gen X</v>
      </c>
      <c r="E467" t="s">
        <v>68</v>
      </c>
      <c r="F467" t="str">
        <f>IF(E467="High School", "No College", "College")</f>
        <v>College</v>
      </c>
      <c r="G467" t="s">
        <v>55</v>
      </c>
      <c r="H467">
        <v>77766</v>
      </c>
      <c r="I467">
        <v>77766</v>
      </c>
      <c r="J467" s="4" t="s">
        <v>56</v>
      </c>
      <c r="K467">
        <v>0</v>
      </c>
      <c r="L467">
        <v>1</v>
      </c>
      <c r="M467" t="str">
        <f>IF(OR(K467&gt;0, L467&gt;0), "Parent", "Not Parent")</f>
        <v>Parent</v>
      </c>
      <c r="N467" t="s">
        <v>308</v>
      </c>
      <c r="O467" s="8">
        <v>41916</v>
      </c>
      <c r="P467" s="9">
        <f>O467-N467</f>
        <v>589</v>
      </c>
      <c r="Q467">
        <v>97</v>
      </c>
      <c r="R467" s="9">
        <f>P467-Q467</f>
        <v>492</v>
      </c>
      <c r="S467" s="8">
        <f>O467-R467</f>
        <v>41424</v>
      </c>
      <c r="T467">
        <v>1004</v>
      </c>
      <c r="U467">
        <v>59</v>
      </c>
      <c r="V467">
        <v>265</v>
      </c>
      <c r="W467">
        <v>115</v>
      </c>
      <c r="X467">
        <v>59</v>
      </c>
      <c r="Y467">
        <v>27</v>
      </c>
      <c r="Z467">
        <v>1529</v>
      </c>
      <c r="AA467">
        <f>Z467/P467</f>
        <v>2.5959252971137521</v>
      </c>
      <c r="AB467" s="14" t="s">
        <v>232</v>
      </c>
      <c r="AC467" s="13" t="s">
        <v>63</v>
      </c>
      <c r="AD467">
        <v>2</v>
      </c>
      <c r="AE467" t="str">
        <f>IF(AD467&gt;3, "Prefers Discount", "Discount Indifferent")</f>
        <v>Discount Indifferent</v>
      </c>
      <c r="AF467">
        <v>11</v>
      </c>
      <c r="AG467">
        <v>11</v>
      </c>
      <c r="AH467">
        <v>10</v>
      </c>
      <c r="AI467" t="str">
        <f>INDEX($AF$1:$AH$1,MATCH(MAX(AF467:AH467),AF467:AH467,0))</f>
        <v>Store_Orders</v>
      </c>
      <c r="AJ467">
        <v>6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f>SUM(AK467:AO467)</f>
        <v>1</v>
      </c>
      <c r="AQ467" t="str">
        <f>INDEX($AK$1:$AO$1,MATCH(MAX(AK467:AO467),AK467:AO467,0))</f>
        <v>Converted_on_Camp3</v>
      </c>
      <c r="AR467">
        <v>1</v>
      </c>
      <c r="AS467" t="str">
        <f>IF(OR(AK467&gt;0, AL467&gt;0, AM467&gt;0, AN467&gt;0, AO467&gt;0), "Converted", "Not Converted")</f>
        <v>Converted</v>
      </c>
      <c r="AT467">
        <v>0</v>
      </c>
      <c r="AU467">
        <v>3</v>
      </c>
      <c r="AV467">
        <v>11</v>
      </c>
      <c r="AW467">
        <f>IF(Z467&gt;607, 4, 0)</f>
        <v>4</v>
      </c>
      <c r="AX467">
        <f>IF(AA467&gt;1.6588, 3, 0)</f>
        <v>3</v>
      </c>
      <c r="AY467">
        <f>IF(P467&gt;401, 2, 0)</f>
        <v>2</v>
      </c>
      <c r="AZ467">
        <f>IF(I467&gt;52915.77, 1, 0)</f>
        <v>1</v>
      </c>
      <c r="BA467">
        <f>SUM(AW467:AZ467)</f>
        <v>10</v>
      </c>
      <c r="BB467" t="str">
        <f>VLOOKUP(BA467,'Standard Deviations'!$L$1:$M$11,2,TRUE)</f>
        <v>Diamond</v>
      </c>
    </row>
    <row r="468" spans="1:54">
      <c r="A468">
        <v>4127</v>
      </c>
      <c r="B468">
        <v>1967</v>
      </c>
      <c r="C468">
        <f>2024-B468</f>
        <v>57</v>
      </c>
      <c r="D468" t="str">
        <f>VLOOKUP(B468,Reference!$A$1:$B$125, 2)</f>
        <v>Gen X</v>
      </c>
      <c r="E468" t="s">
        <v>68</v>
      </c>
      <c r="F468" t="str">
        <f>IF(E468="High School", "No College", "College")</f>
        <v>College</v>
      </c>
      <c r="G468" t="s">
        <v>55</v>
      </c>
      <c r="H468">
        <v>77766</v>
      </c>
      <c r="I468">
        <v>77766</v>
      </c>
      <c r="J468" s="4" t="s">
        <v>56</v>
      </c>
      <c r="K468">
        <v>0</v>
      </c>
      <c r="L468">
        <v>1</v>
      </c>
      <c r="M468" t="str">
        <f>IF(OR(K468&gt;0, L468&gt;0), "Parent", "Not Parent")</f>
        <v>Parent</v>
      </c>
      <c r="N468" t="s">
        <v>308</v>
      </c>
      <c r="O468" s="8">
        <v>41916</v>
      </c>
      <c r="P468" s="9">
        <f>O468-N468</f>
        <v>589</v>
      </c>
      <c r="Q468">
        <v>97</v>
      </c>
      <c r="R468" s="9">
        <f>P468-Q468</f>
        <v>492</v>
      </c>
      <c r="S468" s="8">
        <f>O468-R468</f>
        <v>41424</v>
      </c>
      <c r="T468">
        <v>1004</v>
      </c>
      <c r="U468">
        <v>59</v>
      </c>
      <c r="V468">
        <v>265</v>
      </c>
      <c r="W468">
        <v>115</v>
      </c>
      <c r="X468">
        <v>59</v>
      </c>
      <c r="Y468">
        <v>27</v>
      </c>
      <c r="Z468">
        <v>1529</v>
      </c>
      <c r="AA468">
        <f>Z468/P468</f>
        <v>2.5959252971137521</v>
      </c>
      <c r="AB468" s="14" t="s">
        <v>232</v>
      </c>
      <c r="AC468" s="13" t="s">
        <v>63</v>
      </c>
      <c r="AD468">
        <v>2</v>
      </c>
      <c r="AE468" t="str">
        <f>IF(AD468&gt;3, "Prefers Discount", "Discount Indifferent")</f>
        <v>Discount Indifferent</v>
      </c>
      <c r="AF468">
        <v>11</v>
      </c>
      <c r="AG468">
        <v>11</v>
      </c>
      <c r="AH468">
        <v>10</v>
      </c>
      <c r="AI468" t="str">
        <f>INDEX($AF$1:$AH$1,MATCH(MAX(AF468:AH468),AF468:AH468,0))</f>
        <v>Store_Orders</v>
      </c>
      <c r="AJ468">
        <v>6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f>SUM(AK468:AO468)</f>
        <v>1</v>
      </c>
      <c r="AQ468" t="str">
        <f>INDEX($AK$1:$AO$1,MATCH(MAX(AK468:AO468),AK468:AO468,0))</f>
        <v>Converted_on_Camp3</v>
      </c>
      <c r="AR468">
        <v>1</v>
      </c>
      <c r="AS468" t="str">
        <f>IF(OR(AK468&gt;0, AL468&gt;0, AM468&gt;0, AN468&gt;0, AO468&gt;0), "Converted", "Not Converted")</f>
        <v>Converted</v>
      </c>
      <c r="AT468">
        <v>0</v>
      </c>
      <c r="AU468">
        <v>3</v>
      </c>
      <c r="AV468">
        <v>11</v>
      </c>
      <c r="AW468">
        <f>IF(Z468&gt;607, 4, 0)</f>
        <v>4</v>
      </c>
      <c r="AX468">
        <f>IF(AA468&gt;1.6588, 3, 0)</f>
        <v>3</v>
      </c>
      <c r="AY468">
        <f>IF(P468&gt;401, 2, 0)</f>
        <v>2</v>
      </c>
      <c r="AZ468">
        <f>IF(I468&gt;52915.77, 1, 0)</f>
        <v>1</v>
      </c>
      <c r="BA468">
        <f>SUM(AW468:AZ468)</f>
        <v>10</v>
      </c>
      <c r="BB468" t="str">
        <f>VLOOKUP(BA468,'Standard Deviations'!$L$1:$M$11,2,TRUE)</f>
        <v>Diamond</v>
      </c>
    </row>
    <row r="469" spans="1:54">
      <c r="A469">
        <v>1584</v>
      </c>
      <c r="B469">
        <v>1977</v>
      </c>
      <c r="C469">
        <f>2024-B469</f>
        <v>47</v>
      </c>
      <c r="D469" t="str">
        <f>VLOOKUP(B469,Reference!$A$1:$B$125, 2)</f>
        <v>Gen X</v>
      </c>
      <c r="E469" t="s">
        <v>54</v>
      </c>
      <c r="F469" t="str">
        <f>IF(E469="High School", "No College", "College")</f>
        <v>College</v>
      </c>
      <c r="G469" t="s">
        <v>55</v>
      </c>
      <c r="H469">
        <v>41443</v>
      </c>
      <c r="I469">
        <v>41443</v>
      </c>
      <c r="J469" s="4" t="s">
        <v>175</v>
      </c>
      <c r="K469">
        <v>1</v>
      </c>
      <c r="L469">
        <v>0</v>
      </c>
      <c r="M469" t="str">
        <f>IF(OR(K469&gt;0, L469&gt;0), "Parent", "Not Parent")</f>
        <v>Parent</v>
      </c>
      <c r="N469" t="s">
        <v>362</v>
      </c>
      <c r="O469" s="8">
        <v>41916</v>
      </c>
      <c r="P469" s="9">
        <f>O469-N469</f>
        <v>186</v>
      </c>
      <c r="Q469">
        <v>79</v>
      </c>
      <c r="R469" s="9">
        <f>P469-Q469</f>
        <v>107</v>
      </c>
      <c r="S469" s="8">
        <f>O469-R469</f>
        <v>41809</v>
      </c>
      <c r="T469">
        <v>171</v>
      </c>
      <c r="U469">
        <v>7</v>
      </c>
      <c r="V469">
        <v>171</v>
      </c>
      <c r="W469">
        <v>25</v>
      </c>
      <c r="X469">
        <v>19</v>
      </c>
      <c r="Y469">
        <v>89</v>
      </c>
      <c r="Z469">
        <v>482</v>
      </c>
      <c r="AA469">
        <f>Z469/P469</f>
        <v>2.5913978494623655</v>
      </c>
      <c r="AB469" s="14" t="s">
        <v>232</v>
      </c>
      <c r="AC469" s="13" t="s">
        <v>63</v>
      </c>
      <c r="AD469">
        <v>6</v>
      </c>
      <c r="AE469" t="str">
        <f>IF(AD469&gt;3, "Prefers Discount", "Discount Indifferent")</f>
        <v>Prefers Discount</v>
      </c>
      <c r="AF469">
        <v>5</v>
      </c>
      <c r="AG469">
        <v>8</v>
      </c>
      <c r="AH469">
        <v>1</v>
      </c>
      <c r="AI469" t="str">
        <f>INDEX($AF$1:$AH$1,MATCH(MAX(AF469:AH469),AF469:AH469,0))</f>
        <v>Web_Orders</v>
      </c>
      <c r="AJ469">
        <v>8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f>SUM(AK469:AO469)</f>
        <v>0</v>
      </c>
      <c r="AQ469" t="s">
        <v>67</v>
      </c>
      <c r="AR469">
        <v>0</v>
      </c>
      <c r="AS469" t="str">
        <f>IF(OR(AK469&gt;0, AL469&gt;0, AM469&gt;0, AN469&gt;0, AO469&gt;0), "Converted", "Not Converted")</f>
        <v>Not Converted</v>
      </c>
      <c r="AT469">
        <v>0</v>
      </c>
      <c r="AU469">
        <v>3</v>
      </c>
      <c r="AV469">
        <v>11</v>
      </c>
      <c r="AW469">
        <f>IF(Z469&gt;607, 4, 0)</f>
        <v>0</v>
      </c>
      <c r="AX469">
        <f>IF(AA469&gt;1.6588, 3, 0)</f>
        <v>3</v>
      </c>
      <c r="AY469">
        <f>IF(P469&gt;401, 2, 0)</f>
        <v>0</v>
      </c>
      <c r="AZ469">
        <f>IF(I469&gt;52915.77, 1, 0)</f>
        <v>0</v>
      </c>
      <c r="BA469">
        <f>SUM(AW469:AZ469)</f>
        <v>3</v>
      </c>
      <c r="BB469" t="str">
        <f>VLOOKUP(BA469,'Standard Deviations'!$L$1:$M$11,2,TRUE)</f>
        <v>Silver</v>
      </c>
    </row>
    <row r="470" spans="1:54">
      <c r="A470">
        <v>3968</v>
      </c>
      <c r="B470">
        <v>1970</v>
      </c>
      <c r="C470">
        <f>2024-B470</f>
        <v>54</v>
      </c>
      <c r="D470" t="str">
        <f>VLOOKUP(B470,Reference!$A$1:$B$125, 2)</f>
        <v>Gen X</v>
      </c>
      <c r="E470" t="s">
        <v>74</v>
      </c>
      <c r="F470" t="str">
        <f>IF(E470="High School", "No College", "College")</f>
        <v>College</v>
      </c>
      <c r="G470" t="s">
        <v>71</v>
      </c>
      <c r="H470">
        <v>65706</v>
      </c>
      <c r="I470">
        <v>65706</v>
      </c>
      <c r="J470" s="4" t="s">
        <v>61</v>
      </c>
      <c r="K470">
        <v>0</v>
      </c>
      <c r="L470">
        <v>0</v>
      </c>
      <c r="M470" t="str">
        <f>IF(OR(K470&gt;0, L470&gt;0), "Parent", "Not Parent")</f>
        <v>Not Parent</v>
      </c>
      <c r="N470" t="s">
        <v>363</v>
      </c>
      <c r="O470" s="8">
        <v>41916</v>
      </c>
      <c r="P470" s="9">
        <f>O470-N470</f>
        <v>463</v>
      </c>
      <c r="Q470">
        <v>77</v>
      </c>
      <c r="R470" s="9">
        <f>P470-Q470</f>
        <v>386</v>
      </c>
      <c r="S470" s="8">
        <f>O470-R470</f>
        <v>41530</v>
      </c>
      <c r="T470">
        <v>918</v>
      </c>
      <c r="U470">
        <v>10</v>
      </c>
      <c r="V470">
        <v>129</v>
      </c>
      <c r="W470">
        <v>13</v>
      </c>
      <c r="X470">
        <v>0</v>
      </c>
      <c r="Y470">
        <v>129</v>
      </c>
      <c r="Z470">
        <v>1199</v>
      </c>
      <c r="AA470">
        <f>Z470/P470</f>
        <v>2.5896328293736501</v>
      </c>
      <c r="AB470" s="14" t="s">
        <v>232</v>
      </c>
      <c r="AC470" s="13" t="s">
        <v>63</v>
      </c>
      <c r="AD470">
        <v>1</v>
      </c>
      <c r="AE470" t="str">
        <f>IF(AD470&gt;3, "Prefers Discount", "Discount Indifferent")</f>
        <v>Discount Indifferent</v>
      </c>
      <c r="AF470">
        <v>12</v>
      </c>
      <c r="AG470">
        <v>11</v>
      </c>
      <c r="AH470">
        <v>3</v>
      </c>
      <c r="AI470" t="str">
        <f>INDEX($AF$1:$AH$1,MATCH(MAX(AF470:AH470),AF470:AH470,0))</f>
        <v>Store_Orders</v>
      </c>
      <c r="AJ470">
        <v>7</v>
      </c>
      <c r="AK470">
        <v>0</v>
      </c>
      <c r="AL470">
        <v>1</v>
      </c>
      <c r="AM470">
        <v>0</v>
      </c>
      <c r="AN470">
        <v>1</v>
      </c>
      <c r="AO470">
        <v>1</v>
      </c>
      <c r="AP470">
        <f>SUM(AK470:AO470)</f>
        <v>3</v>
      </c>
      <c r="AQ470" t="str">
        <f>INDEX($AK$1:$AO$1,MATCH(MAX(AK470:AO470),AK470:AO470,0))</f>
        <v>Converted_on_Camp2</v>
      </c>
      <c r="AR470">
        <v>1</v>
      </c>
      <c r="AS470" t="str">
        <f>IF(OR(AK470&gt;0, AL470&gt;0, AM470&gt;0, AN470&gt;0, AO470&gt;0), "Converted", "Not Converted")</f>
        <v>Converted</v>
      </c>
      <c r="AT470">
        <v>0</v>
      </c>
      <c r="AU470">
        <v>3</v>
      </c>
      <c r="AV470">
        <v>11</v>
      </c>
      <c r="AW470">
        <f>IF(Z470&gt;607, 4, 0)</f>
        <v>4</v>
      </c>
      <c r="AX470">
        <f>IF(AA470&gt;1.6588, 3, 0)</f>
        <v>3</v>
      </c>
      <c r="AY470">
        <f>IF(P470&gt;401, 2, 0)</f>
        <v>2</v>
      </c>
      <c r="AZ470">
        <f>IF(I470&gt;52915.77, 1, 0)</f>
        <v>1</v>
      </c>
      <c r="BA470">
        <f>SUM(AW470:AZ470)</f>
        <v>10</v>
      </c>
      <c r="BB470" t="str">
        <f>VLOOKUP(BA470,'Standard Deviations'!$L$1:$M$11,2,TRUE)</f>
        <v>Diamond</v>
      </c>
    </row>
    <row r="471" spans="1:54">
      <c r="A471">
        <v>9305</v>
      </c>
      <c r="B471">
        <v>1976</v>
      </c>
      <c r="C471">
        <f>2024-B471</f>
        <v>48</v>
      </c>
      <c r="D471" t="str">
        <f>VLOOKUP(B471,Reference!$A$1:$B$125, 2)</f>
        <v>Gen X</v>
      </c>
      <c r="E471" t="s">
        <v>74</v>
      </c>
      <c r="F471" t="str">
        <f>IF(E471="High School", "No College", "College")</f>
        <v>College</v>
      </c>
      <c r="G471" t="s">
        <v>60</v>
      </c>
      <c r="H471">
        <v>79689</v>
      </c>
      <c r="I471">
        <v>79689</v>
      </c>
      <c r="J471" s="4" t="s">
        <v>56</v>
      </c>
      <c r="K471">
        <v>0</v>
      </c>
      <c r="L471">
        <v>0</v>
      </c>
      <c r="M471" t="str">
        <f>IF(OR(K471&gt;0, L471&gt;0), "Parent", "Not Parent")</f>
        <v>Not Parent</v>
      </c>
      <c r="N471" t="s">
        <v>296</v>
      </c>
      <c r="O471" s="8">
        <v>41916</v>
      </c>
      <c r="P471" s="9">
        <f>O471-N471</f>
        <v>510</v>
      </c>
      <c r="Q471">
        <v>65</v>
      </c>
      <c r="R471" s="9">
        <f>P471-Q471</f>
        <v>445</v>
      </c>
      <c r="S471" s="8">
        <f>O471-R471</f>
        <v>41471</v>
      </c>
      <c r="T471">
        <v>311</v>
      </c>
      <c r="U471">
        <v>26</v>
      </c>
      <c r="V471">
        <v>640</v>
      </c>
      <c r="W471">
        <v>180</v>
      </c>
      <c r="X471">
        <v>37</v>
      </c>
      <c r="Y471">
        <v>121</v>
      </c>
      <c r="Z471">
        <v>1315</v>
      </c>
      <c r="AA471">
        <f>Z471/P471</f>
        <v>2.5784313725490198</v>
      </c>
      <c r="AB471" s="14" t="s">
        <v>232</v>
      </c>
      <c r="AC471" s="13" t="s">
        <v>63</v>
      </c>
      <c r="AD471">
        <v>1</v>
      </c>
      <c r="AE471" t="str">
        <f>IF(AD471&gt;3, "Prefers Discount", "Discount Indifferent")</f>
        <v>Discount Indifferent</v>
      </c>
      <c r="AF471">
        <v>13</v>
      </c>
      <c r="AG471">
        <v>4</v>
      </c>
      <c r="AH471">
        <v>9</v>
      </c>
      <c r="AI471" t="str">
        <f>INDEX($AF$1:$AH$1,MATCH(MAX(AF471:AH471),AF471:AH471,0))</f>
        <v>Store_Orders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f>SUM(AK471:AO471)</f>
        <v>0</v>
      </c>
      <c r="AQ471" t="s">
        <v>67</v>
      </c>
      <c r="AR471">
        <v>0</v>
      </c>
      <c r="AS471" t="str">
        <f>IF(OR(AK471&gt;0, AL471&gt;0, AM471&gt;0, AN471&gt;0, AO471&gt;0), "Converted", "Not Converted")</f>
        <v>Not Converted</v>
      </c>
      <c r="AT471">
        <v>0</v>
      </c>
      <c r="AU471">
        <v>3</v>
      </c>
      <c r="AV471">
        <v>11</v>
      </c>
      <c r="AW471">
        <f>IF(Z471&gt;607, 4, 0)</f>
        <v>4</v>
      </c>
      <c r="AX471">
        <f>IF(AA471&gt;1.6588, 3, 0)</f>
        <v>3</v>
      </c>
      <c r="AY471">
        <f>IF(P471&gt;401, 2, 0)</f>
        <v>2</v>
      </c>
      <c r="AZ471">
        <f>IF(I471&gt;52915.77, 1, 0)</f>
        <v>1</v>
      </c>
      <c r="BA471">
        <f>SUM(AW471:AZ471)</f>
        <v>10</v>
      </c>
      <c r="BB471" t="str">
        <f>VLOOKUP(BA471,'Standard Deviations'!$L$1:$M$11,2,TRUE)</f>
        <v>Diamond</v>
      </c>
    </row>
    <row r="472" spans="1:54">
      <c r="A472">
        <v>1990</v>
      </c>
      <c r="B472">
        <v>1974</v>
      </c>
      <c r="C472">
        <f>2024-B472</f>
        <v>50</v>
      </c>
      <c r="D472" t="str">
        <f>VLOOKUP(B472,Reference!$A$1:$B$125, 2)</f>
        <v>Gen X</v>
      </c>
      <c r="E472" t="s">
        <v>68</v>
      </c>
      <c r="F472" t="str">
        <f>IF(E472="High School", "No College", "College")</f>
        <v>College</v>
      </c>
      <c r="G472" t="s">
        <v>60</v>
      </c>
      <c r="H472">
        <v>63159</v>
      </c>
      <c r="I472">
        <v>63159</v>
      </c>
      <c r="J472" s="4" t="s">
        <v>61</v>
      </c>
      <c r="K472">
        <v>0</v>
      </c>
      <c r="L472">
        <v>0</v>
      </c>
      <c r="M472" t="str">
        <f>IF(OR(K472&gt;0, L472&gt;0), "Parent", "Not Parent")</f>
        <v>Not Parent</v>
      </c>
      <c r="N472" t="s">
        <v>364</v>
      </c>
      <c r="O472" s="8">
        <v>41916</v>
      </c>
      <c r="P472" s="9">
        <f>O472-N472</f>
        <v>698</v>
      </c>
      <c r="Q472">
        <v>74</v>
      </c>
      <c r="R472" s="9">
        <f>P472-Q472</f>
        <v>624</v>
      </c>
      <c r="S472" s="8">
        <f>O472-R472</f>
        <v>41292</v>
      </c>
      <c r="T472">
        <v>965</v>
      </c>
      <c r="U472">
        <v>34</v>
      </c>
      <c r="V472">
        <v>586</v>
      </c>
      <c r="W472">
        <v>89</v>
      </c>
      <c r="X472">
        <v>86</v>
      </c>
      <c r="Y472">
        <v>37</v>
      </c>
      <c r="Z472">
        <v>1797</v>
      </c>
      <c r="AA472">
        <f>Z472/P472</f>
        <v>2.5744985673352434</v>
      </c>
      <c r="AB472" s="14" t="s">
        <v>232</v>
      </c>
      <c r="AC472" s="13" t="s">
        <v>63</v>
      </c>
      <c r="AD472">
        <v>1</v>
      </c>
      <c r="AE472" t="str">
        <f>IF(AD472&gt;3, "Prefers Discount", "Discount Indifferent")</f>
        <v>Discount Indifferent</v>
      </c>
      <c r="AF472">
        <v>8</v>
      </c>
      <c r="AG472">
        <v>3</v>
      </c>
      <c r="AH472">
        <v>5</v>
      </c>
      <c r="AI472" t="str">
        <f>INDEX($AF$1:$AH$1,MATCH(MAX(AF472:AH472),AF472:AH472,0))</f>
        <v>Store_Orders</v>
      </c>
      <c r="AJ472">
        <v>3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f>SUM(AK472:AO472)</f>
        <v>1</v>
      </c>
      <c r="AQ472" t="str">
        <f>INDEX($AK$1:$AO$1,MATCH(MAX(AK472:AO472),AK472:AO472,0))</f>
        <v>Converted_on_Camp3</v>
      </c>
      <c r="AR472">
        <v>1</v>
      </c>
      <c r="AS472" t="str">
        <f>IF(OR(AK472&gt;0, AL472&gt;0, AM472&gt;0, AN472&gt;0, AO472&gt;0), "Converted", "Not Converted")</f>
        <v>Converted</v>
      </c>
      <c r="AT472">
        <v>0</v>
      </c>
      <c r="AU472">
        <v>3</v>
      </c>
      <c r="AV472">
        <v>11</v>
      </c>
      <c r="AW472">
        <f>IF(Z472&gt;607, 4, 0)</f>
        <v>4</v>
      </c>
      <c r="AX472">
        <f>IF(AA472&gt;1.6588, 3, 0)</f>
        <v>3</v>
      </c>
      <c r="AY472">
        <f>IF(P472&gt;401, 2, 0)</f>
        <v>2</v>
      </c>
      <c r="AZ472">
        <f>IF(I472&gt;52915.77, 1, 0)</f>
        <v>1</v>
      </c>
      <c r="BA472">
        <f>SUM(AW472:AZ472)</f>
        <v>10</v>
      </c>
      <c r="BB472" t="str">
        <f>VLOOKUP(BA472,'Standard Deviations'!$L$1:$M$11,2,TRUE)</f>
        <v>Diamond</v>
      </c>
    </row>
    <row r="473" spans="1:54">
      <c r="A473">
        <v>6543</v>
      </c>
      <c r="B473">
        <v>1945</v>
      </c>
      <c r="C473">
        <f>2024-B473</f>
        <v>79</v>
      </c>
      <c r="D473" t="str">
        <f>VLOOKUP(B473,Reference!$A$1:$B$125, 2)</f>
        <v>Silent</v>
      </c>
      <c r="E473" t="s">
        <v>64</v>
      </c>
      <c r="F473" t="str">
        <f>IF(E473="High School", "No College", "College")</f>
        <v>College</v>
      </c>
      <c r="G473" t="s">
        <v>65</v>
      </c>
      <c r="H473">
        <v>62847</v>
      </c>
      <c r="I473">
        <v>62847</v>
      </c>
      <c r="J473" s="4" t="s">
        <v>61</v>
      </c>
      <c r="K473">
        <v>0</v>
      </c>
      <c r="L473">
        <v>0</v>
      </c>
      <c r="M473" t="str">
        <f>IF(OR(K473&gt;0, L473&gt;0), "Parent", "Not Parent")</f>
        <v>Not Parent</v>
      </c>
      <c r="N473" t="s">
        <v>365</v>
      </c>
      <c r="O473" s="8">
        <v>41916</v>
      </c>
      <c r="P473" s="9">
        <f>O473-N473</f>
        <v>627</v>
      </c>
      <c r="Q473">
        <v>45</v>
      </c>
      <c r="R473" s="9">
        <f>P473-Q473</f>
        <v>582</v>
      </c>
      <c r="S473" s="8">
        <f>O473-R473</f>
        <v>41334</v>
      </c>
      <c r="T473">
        <v>521</v>
      </c>
      <c r="U473">
        <v>168</v>
      </c>
      <c r="V473">
        <v>706</v>
      </c>
      <c r="W473">
        <v>80</v>
      </c>
      <c r="X473">
        <v>76</v>
      </c>
      <c r="Y473">
        <v>61</v>
      </c>
      <c r="Z473">
        <v>1612</v>
      </c>
      <c r="AA473">
        <f>Z473/P473</f>
        <v>2.5709728867623602</v>
      </c>
      <c r="AB473" s="11" t="s">
        <v>232</v>
      </c>
      <c r="AC473" t="s">
        <v>59</v>
      </c>
      <c r="AD473">
        <v>1</v>
      </c>
      <c r="AE473" t="str">
        <f>IF(AD473&gt;3, "Prefers Discount", "Discount Indifferent")</f>
        <v>Discount Indifferent</v>
      </c>
      <c r="AF473">
        <v>4</v>
      </c>
      <c r="AG473">
        <v>3</v>
      </c>
      <c r="AH473">
        <v>6</v>
      </c>
      <c r="AI473" t="str">
        <f>INDEX($AF$1:$AH$1,MATCH(MAX(AF473:AH473),AF473:AH473,0))</f>
        <v>Catalog_Orders</v>
      </c>
      <c r="AJ473">
        <v>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f>SUM(AK473:AO473)</f>
        <v>0</v>
      </c>
      <c r="AQ473" t="s">
        <v>67</v>
      </c>
      <c r="AR473">
        <v>0</v>
      </c>
      <c r="AS473" t="str">
        <f>IF(OR(AK473&gt;0, AL473&gt;0, AM473&gt;0, AN473&gt;0, AO473&gt;0), "Converted", "Not Converted")</f>
        <v>Not Converted</v>
      </c>
      <c r="AT473">
        <v>0</v>
      </c>
      <c r="AU473">
        <v>3</v>
      </c>
      <c r="AV473">
        <v>11</v>
      </c>
      <c r="AW473">
        <f>IF(Z473&gt;607, 4, 0)</f>
        <v>4</v>
      </c>
      <c r="AX473">
        <f>IF(AA473&gt;1.6588, 3, 0)</f>
        <v>3</v>
      </c>
      <c r="AY473">
        <f>IF(P473&gt;401, 2, 0)</f>
        <v>2</v>
      </c>
      <c r="AZ473">
        <f>IF(I473&gt;52915.77, 1, 0)</f>
        <v>1</v>
      </c>
      <c r="BA473">
        <f>SUM(AW473:AZ473)</f>
        <v>10</v>
      </c>
      <c r="BB473" t="str">
        <f>VLOOKUP(BA473,'Standard Deviations'!$L$1:$M$11,2,TRUE)</f>
        <v>Diamond</v>
      </c>
    </row>
    <row r="474" spans="1:54">
      <c r="A474">
        <v>9697</v>
      </c>
      <c r="B474">
        <v>1951</v>
      </c>
      <c r="C474">
        <f>2024-B474</f>
        <v>73</v>
      </c>
      <c r="D474" t="str">
        <f>VLOOKUP(B474,Reference!$A$1:$B$125, 2)</f>
        <v>Boomers</v>
      </c>
      <c r="E474" t="s">
        <v>54</v>
      </c>
      <c r="F474" t="str">
        <f>IF(E474="High School", "No College", "College")</f>
        <v>College</v>
      </c>
      <c r="G474" t="s">
        <v>55</v>
      </c>
      <c r="H474">
        <v>53790</v>
      </c>
      <c r="I474">
        <v>53790</v>
      </c>
      <c r="J474" s="4" t="s">
        <v>61</v>
      </c>
      <c r="K474">
        <v>0</v>
      </c>
      <c r="L474">
        <v>2</v>
      </c>
      <c r="M474" t="str">
        <f>IF(OR(K474&gt;0, L474&gt;0), "Parent", "Not Parent")</f>
        <v>Parent</v>
      </c>
      <c r="N474" t="s">
        <v>366</v>
      </c>
      <c r="O474" s="8">
        <v>41916</v>
      </c>
      <c r="P474" s="9">
        <f>O474-N474</f>
        <v>212</v>
      </c>
      <c r="Q474">
        <v>86</v>
      </c>
      <c r="R474" s="9">
        <f>P474-Q474</f>
        <v>126</v>
      </c>
      <c r="S474" s="8">
        <f>O474-R474</f>
        <v>41790</v>
      </c>
      <c r="T474">
        <v>335</v>
      </c>
      <c r="U474">
        <v>42</v>
      </c>
      <c r="V474">
        <v>127</v>
      </c>
      <c r="W474">
        <v>28</v>
      </c>
      <c r="X474">
        <v>5</v>
      </c>
      <c r="Y474">
        <v>5</v>
      </c>
      <c r="Z474">
        <v>542</v>
      </c>
      <c r="AA474">
        <f>Z474/P474</f>
        <v>2.5566037735849059</v>
      </c>
      <c r="AB474" s="14" t="s">
        <v>232</v>
      </c>
      <c r="AC474" s="13" t="s">
        <v>63</v>
      </c>
      <c r="AD474">
        <v>3</v>
      </c>
      <c r="AE474" t="str">
        <f>IF(AD474&gt;3, "Prefers Discount", "Discount Indifferent")</f>
        <v>Discount Indifferent</v>
      </c>
      <c r="AF474">
        <v>8</v>
      </c>
      <c r="AG474">
        <v>7</v>
      </c>
      <c r="AH474">
        <v>2</v>
      </c>
      <c r="AI474" t="str">
        <f>INDEX($AF$1:$AH$1,MATCH(MAX(AF474:AH474),AF474:AH474,0))</f>
        <v>Store_Orders</v>
      </c>
      <c r="AJ474">
        <v>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f>SUM(AK474:AO474)</f>
        <v>0</v>
      </c>
      <c r="AQ474" t="s">
        <v>67</v>
      </c>
      <c r="AR474">
        <v>0</v>
      </c>
      <c r="AS474" t="str">
        <f>IF(OR(AK474&gt;0, AL474&gt;0, AM474&gt;0, AN474&gt;0, AO474&gt;0), "Converted", "Not Converted")</f>
        <v>Not Converted</v>
      </c>
      <c r="AT474">
        <v>0</v>
      </c>
      <c r="AU474">
        <v>3</v>
      </c>
      <c r="AV474">
        <v>11</v>
      </c>
      <c r="AW474">
        <f>IF(Z474&gt;607, 4, 0)</f>
        <v>0</v>
      </c>
      <c r="AX474">
        <f>IF(AA474&gt;1.6588, 3, 0)</f>
        <v>3</v>
      </c>
      <c r="AY474">
        <f>IF(P474&gt;401, 2, 0)</f>
        <v>0</v>
      </c>
      <c r="AZ474">
        <f>IF(I474&gt;52915.77, 1, 0)</f>
        <v>1</v>
      </c>
      <c r="BA474">
        <f>SUM(AW474:AZ474)</f>
        <v>4</v>
      </c>
      <c r="BB474" t="str">
        <f>VLOOKUP(BA474,'Standard Deviations'!$L$1:$M$11,2,TRUE)</f>
        <v>Silver</v>
      </c>
    </row>
    <row r="475" spans="1:54">
      <c r="A475">
        <v>9699</v>
      </c>
      <c r="B475">
        <v>1966</v>
      </c>
      <c r="C475">
        <f>2024-B475</f>
        <v>58</v>
      </c>
      <c r="D475" t="str">
        <f>VLOOKUP(B475,Reference!$A$1:$B$125, 2)</f>
        <v>Gen X</v>
      </c>
      <c r="E475" t="s">
        <v>54</v>
      </c>
      <c r="F475" t="str">
        <f>IF(E475="High School", "No College", "College")</f>
        <v>College</v>
      </c>
      <c r="G475" t="s">
        <v>71</v>
      </c>
      <c r="H475">
        <v>67272</v>
      </c>
      <c r="I475">
        <v>67272</v>
      </c>
      <c r="J475" s="4" t="s">
        <v>61</v>
      </c>
      <c r="K475">
        <v>0</v>
      </c>
      <c r="L475">
        <v>1</v>
      </c>
      <c r="M475" t="str">
        <f>IF(OR(K475&gt;0, L475&gt;0), "Parent", "Not Parent")</f>
        <v>Parent</v>
      </c>
      <c r="N475" t="s">
        <v>367</v>
      </c>
      <c r="O475" s="8">
        <v>41916</v>
      </c>
      <c r="P475" s="9">
        <f>O475-N475</f>
        <v>287</v>
      </c>
      <c r="Q475">
        <v>12</v>
      </c>
      <c r="R475" s="9">
        <f>P475-Q475</f>
        <v>275</v>
      </c>
      <c r="S475" s="8">
        <f>O475-R475</f>
        <v>41641</v>
      </c>
      <c r="T475">
        <v>357</v>
      </c>
      <c r="U475">
        <v>35</v>
      </c>
      <c r="V475">
        <v>271</v>
      </c>
      <c r="W475">
        <v>28</v>
      </c>
      <c r="X475">
        <v>28</v>
      </c>
      <c r="Y475">
        <v>14</v>
      </c>
      <c r="Z475">
        <v>733</v>
      </c>
      <c r="AA475">
        <f>Z475/P475</f>
        <v>2.5540069686411151</v>
      </c>
      <c r="AB475" s="11" t="s">
        <v>232</v>
      </c>
      <c r="AC475" t="s">
        <v>59</v>
      </c>
      <c r="AD475">
        <v>3</v>
      </c>
      <c r="AE475" t="str">
        <f>IF(AD475&gt;3, "Prefers Discount", "Discount Indifferent")</f>
        <v>Discount Indifferent</v>
      </c>
      <c r="AF475">
        <v>12</v>
      </c>
      <c r="AG475">
        <v>6</v>
      </c>
      <c r="AH475">
        <v>2</v>
      </c>
      <c r="AI475" t="str">
        <f>INDEX($AF$1:$AH$1,MATCH(MAX(AF475:AH475),AF475:AH475,0))</f>
        <v>Store_Orders</v>
      </c>
      <c r="AJ475">
        <v>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f>SUM(AK475:AO475)</f>
        <v>0</v>
      </c>
      <c r="AQ475" t="s">
        <v>67</v>
      </c>
      <c r="AR475">
        <v>0</v>
      </c>
      <c r="AS475" t="str">
        <f>IF(OR(AK475&gt;0, AL475&gt;0, AM475&gt;0, AN475&gt;0, AO475&gt;0), "Converted", "Not Converted")</f>
        <v>Not Converted</v>
      </c>
      <c r="AT475">
        <v>0</v>
      </c>
      <c r="AU475">
        <v>3</v>
      </c>
      <c r="AV475">
        <v>11</v>
      </c>
      <c r="AW475">
        <f>IF(Z475&gt;607, 4, 0)</f>
        <v>4</v>
      </c>
      <c r="AX475">
        <f>IF(AA475&gt;1.6588, 3, 0)</f>
        <v>3</v>
      </c>
      <c r="AY475">
        <f>IF(P475&gt;401, 2, 0)</f>
        <v>0</v>
      </c>
      <c r="AZ475">
        <f>IF(I475&gt;52915.77, 1, 0)</f>
        <v>1</v>
      </c>
      <c r="BA475">
        <f>SUM(AW475:AZ475)</f>
        <v>8</v>
      </c>
      <c r="BB475" t="str">
        <f>VLOOKUP(BA475,'Standard Deviations'!$L$1:$M$11,2,TRUE)</f>
        <v>Platinum</v>
      </c>
    </row>
    <row r="476" spans="1:54">
      <c r="A476">
        <v>9797</v>
      </c>
      <c r="B476">
        <v>1956</v>
      </c>
      <c r="C476">
        <f>2024-B476</f>
        <v>68</v>
      </c>
      <c r="D476" t="str">
        <f>VLOOKUP(B476,Reference!$A$1:$B$125, 2)</f>
        <v>Boomers</v>
      </c>
      <c r="E476" t="s">
        <v>54</v>
      </c>
      <c r="F476" t="str">
        <f>IF(E476="High School", "No College", "College")</f>
        <v>College</v>
      </c>
      <c r="G476" t="s">
        <v>55</v>
      </c>
      <c r="H476">
        <v>58116</v>
      </c>
      <c r="I476">
        <v>58116</v>
      </c>
      <c r="J476" s="4" t="s">
        <v>61</v>
      </c>
      <c r="K476">
        <v>0</v>
      </c>
      <c r="L476">
        <v>1</v>
      </c>
      <c r="M476" t="str">
        <f>IF(OR(K476&gt;0, L476&gt;0), "Parent", "Not Parent")</f>
        <v>Parent</v>
      </c>
      <c r="N476" t="s">
        <v>368</v>
      </c>
      <c r="O476" s="8">
        <v>41916</v>
      </c>
      <c r="P476" s="9">
        <f>O476-N476</f>
        <v>174</v>
      </c>
      <c r="Q476">
        <v>38</v>
      </c>
      <c r="R476" s="9">
        <f>P476-Q476</f>
        <v>136</v>
      </c>
      <c r="S476" s="8">
        <f>O476-R476</f>
        <v>41780</v>
      </c>
      <c r="T476">
        <v>228</v>
      </c>
      <c r="U476">
        <v>19</v>
      </c>
      <c r="V476">
        <v>130</v>
      </c>
      <c r="W476">
        <v>4</v>
      </c>
      <c r="X476">
        <v>11</v>
      </c>
      <c r="Y476">
        <v>51</v>
      </c>
      <c r="Z476">
        <v>443</v>
      </c>
      <c r="AA476">
        <f>Z476/P476</f>
        <v>2.5459770114942528</v>
      </c>
      <c r="AB476" s="11" t="s">
        <v>232</v>
      </c>
      <c r="AC476" t="s">
        <v>59</v>
      </c>
      <c r="AD476">
        <v>2</v>
      </c>
      <c r="AE476" t="str">
        <f>IF(AD476&gt;3, "Prefers Discount", "Discount Indifferent")</f>
        <v>Discount Indifferent</v>
      </c>
      <c r="AF476">
        <v>8</v>
      </c>
      <c r="AG476">
        <v>3</v>
      </c>
      <c r="AH476">
        <v>3</v>
      </c>
      <c r="AI476" t="str">
        <f>INDEX($AF$1:$AH$1,MATCH(MAX(AF476:AH476),AF476:AH476,0))</f>
        <v>Store_Orders</v>
      </c>
      <c r="AJ476">
        <v>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f>SUM(AK476:AO476)</f>
        <v>0</v>
      </c>
      <c r="AQ476" t="s">
        <v>67</v>
      </c>
      <c r="AR476">
        <v>0</v>
      </c>
      <c r="AS476" t="str">
        <f>IF(OR(AK476&gt;0, AL476&gt;0, AM476&gt;0, AN476&gt;0, AO476&gt;0), "Converted", "Not Converted")</f>
        <v>Not Converted</v>
      </c>
      <c r="AT476">
        <v>0</v>
      </c>
      <c r="AU476">
        <v>3</v>
      </c>
      <c r="AV476">
        <v>11</v>
      </c>
      <c r="AW476">
        <f>IF(Z476&gt;607, 4, 0)</f>
        <v>0</v>
      </c>
      <c r="AX476">
        <f>IF(AA476&gt;1.6588, 3, 0)</f>
        <v>3</v>
      </c>
      <c r="AY476">
        <f>IF(P476&gt;401, 2, 0)</f>
        <v>0</v>
      </c>
      <c r="AZ476">
        <f>IF(I476&gt;52915.77, 1, 0)</f>
        <v>1</v>
      </c>
      <c r="BA476">
        <f>SUM(AW476:AZ476)</f>
        <v>4</v>
      </c>
      <c r="BB476" t="str">
        <f>VLOOKUP(BA476,'Standard Deviations'!$L$1:$M$11,2,TRUE)</f>
        <v>Silver</v>
      </c>
    </row>
    <row r="477" spans="1:54">
      <c r="A477">
        <v>3074</v>
      </c>
      <c r="B477">
        <v>1984</v>
      </c>
      <c r="C477">
        <f>2024-B477</f>
        <v>40</v>
      </c>
      <c r="D477" t="str">
        <f>VLOOKUP(B477,Reference!$A$1:$B$125, 2)</f>
        <v>Millennials</v>
      </c>
      <c r="E477" t="s">
        <v>68</v>
      </c>
      <c r="F477" t="str">
        <f>IF(E477="High School", "No College", "College")</f>
        <v>College</v>
      </c>
      <c r="G477" t="s">
        <v>55</v>
      </c>
      <c r="H477">
        <v>70643</v>
      </c>
      <c r="I477">
        <v>70643</v>
      </c>
      <c r="J477" s="4" t="s">
        <v>61</v>
      </c>
      <c r="K477">
        <v>0</v>
      </c>
      <c r="L477">
        <v>0</v>
      </c>
      <c r="M477" t="str">
        <f>IF(OR(K477&gt;0, L477&gt;0), "Parent", "Not Parent")</f>
        <v>Not Parent</v>
      </c>
      <c r="N477" t="s">
        <v>369</v>
      </c>
      <c r="O477" s="8">
        <v>41916</v>
      </c>
      <c r="P477" s="9">
        <f>O477-N477</f>
        <v>719</v>
      </c>
      <c r="Q477">
        <v>66</v>
      </c>
      <c r="R477" s="9">
        <f>P477-Q477</f>
        <v>653</v>
      </c>
      <c r="S477" s="8">
        <f>O477-R477</f>
        <v>41263</v>
      </c>
      <c r="T477">
        <v>1218</v>
      </c>
      <c r="U477">
        <v>107</v>
      </c>
      <c r="V477">
        <v>304</v>
      </c>
      <c r="W477">
        <v>23</v>
      </c>
      <c r="X477">
        <v>143</v>
      </c>
      <c r="Y477">
        <v>33</v>
      </c>
      <c r="Z477">
        <v>1828</v>
      </c>
      <c r="AA477">
        <f>Z477/P477</f>
        <v>2.5424200278164117</v>
      </c>
      <c r="AB477" s="14" t="s">
        <v>232</v>
      </c>
      <c r="AC477" s="13" t="s">
        <v>63</v>
      </c>
      <c r="AD477">
        <v>1</v>
      </c>
      <c r="AE477" t="str">
        <f>IF(AD477&gt;3, "Prefers Discount", "Discount Indifferent")</f>
        <v>Discount Indifferent</v>
      </c>
      <c r="AF477">
        <v>4</v>
      </c>
      <c r="AG477">
        <v>5</v>
      </c>
      <c r="AH477">
        <v>8</v>
      </c>
      <c r="AI477" t="str">
        <f>INDEX($AF$1:$AH$1,MATCH(MAX(AF477:AH477),AF477:AH477,0))</f>
        <v>Catalog_Orders</v>
      </c>
      <c r="AJ477">
        <v>6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f>SUM(AK477:AO477)</f>
        <v>0</v>
      </c>
      <c r="AQ477" t="s">
        <v>67</v>
      </c>
      <c r="AR477">
        <v>1</v>
      </c>
      <c r="AS477" t="str">
        <f>IF(OR(AK477&gt;0, AL477&gt;0, AM477&gt;0, AN477&gt;0, AO477&gt;0), "Converted", "Not Converted")</f>
        <v>Not Converted</v>
      </c>
      <c r="AT477">
        <v>0</v>
      </c>
      <c r="AU477">
        <v>3</v>
      </c>
      <c r="AV477">
        <v>11</v>
      </c>
      <c r="AW477">
        <f>IF(Z477&gt;607, 4, 0)</f>
        <v>4</v>
      </c>
      <c r="AX477">
        <f>IF(AA477&gt;1.6588, 3, 0)</f>
        <v>3</v>
      </c>
      <c r="AY477">
        <f>IF(P477&gt;401, 2, 0)</f>
        <v>2</v>
      </c>
      <c r="AZ477">
        <f>IF(I477&gt;52915.77, 1, 0)</f>
        <v>1</v>
      </c>
      <c r="BA477">
        <f>SUM(AW477:AZ477)</f>
        <v>10</v>
      </c>
      <c r="BB477" t="str">
        <f>VLOOKUP(BA477,'Standard Deviations'!$L$1:$M$11,2,TRUE)</f>
        <v>Diamond</v>
      </c>
    </row>
    <row r="478" spans="1:54">
      <c r="A478">
        <v>5602</v>
      </c>
      <c r="B478">
        <v>1989</v>
      </c>
      <c r="C478">
        <f>2024-B478</f>
        <v>35</v>
      </c>
      <c r="D478" t="str">
        <f>VLOOKUP(B478,Reference!$A$1:$B$125, 2)</f>
        <v>Millennials</v>
      </c>
      <c r="E478" t="s">
        <v>68</v>
      </c>
      <c r="F478" t="str">
        <f>IF(E478="High School", "No College", "College")</f>
        <v>College</v>
      </c>
      <c r="G478" t="s">
        <v>65</v>
      </c>
      <c r="H478">
        <v>66973</v>
      </c>
      <c r="I478">
        <v>66973</v>
      </c>
      <c r="J478" s="4" t="s">
        <v>61</v>
      </c>
      <c r="K478">
        <v>0</v>
      </c>
      <c r="L478">
        <v>0</v>
      </c>
      <c r="M478" t="str">
        <f>IF(OR(K478&gt;0, L478&gt;0), "Parent", "Not Parent")</f>
        <v>Not Parent</v>
      </c>
      <c r="N478" t="s">
        <v>352</v>
      </c>
      <c r="O478" s="8">
        <v>41916</v>
      </c>
      <c r="P478" s="9">
        <f>O478-N478</f>
        <v>505</v>
      </c>
      <c r="Q478">
        <v>98</v>
      </c>
      <c r="R478" s="9">
        <f>P478-Q478</f>
        <v>407</v>
      </c>
      <c r="S478" s="8">
        <f>O478-R478</f>
        <v>41509</v>
      </c>
      <c r="T478">
        <v>466</v>
      </c>
      <c r="U478">
        <v>22</v>
      </c>
      <c r="V478">
        <v>432</v>
      </c>
      <c r="W478">
        <v>147</v>
      </c>
      <c r="X478">
        <v>113</v>
      </c>
      <c r="Y478">
        <v>102</v>
      </c>
      <c r="Z478">
        <v>1282</v>
      </c>
      <c r="AA478">
        <f>Z478/P478</f>
        <v>2.5386138613861386</v>
      </c>
      <c r="AB478" s="14" t="s">
        <v>232</v>
      </c>
      <c r="AC478" s="13" t="s">
        <v>63</v>
      </c>
      <c r="AD478">
        <v>1</v>
      </c>
      <c r="AE478" t="str">
        <f>IF(AD478&gt;3, "Prefers Discount", "Discount Indifferent")</f>
        <v>Discount Indifferent</v>
      </c>
      <c r="AF478">
        <v>12</v>
      </c>
      <c r="AG478">
        <v>8</v>
      </c>
      <c r="AH478">
        <v>7</v>
      </c>
      <c r="AI478" t="str">
        <f>INDEX($AF$1:$AH$1,MATCH(MAX(AF478:AH478),AF478:AH478,0))</f>
        <v>Store_Orders</v>
      </c>
      <c r="AJ478">
        <v>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f>SUM(AK478:AO478)</f>
        <v>0</v>
      </c>
      <c r="AQ478" t="s">
        <v>67</v>
      </c>
      <c r="AR478">
        <v>0</v>
      </c>
      <c r="AS478" t="str">
        <f>IF(OR(AK478&gt;0, AL478&gt;0, AM478&gt;0, AN478&gt;0, AO478&gt;0), "Converted", "Not Converted")</f>
        <v>Not Converted</v>
      </c>
      <c r="AT478">
        <v>0</v>
      </c>
      <c r="AU478">
        <v>3</v>
      </c>
      <c r="AV478">
        <v>11</v>
      </c>
      <c r="AW478">
        <f>IF(Z478&gt;607, 4, 0)</f>
        <v>4</v>
      </c>
      <c r="AX478">
        <f>IF(AA478&gt;1.6588, 3, 0)</f>
        <v>3</v>
      </c>
      <c r="AY478">
        <f>IF(P478&gt;401, 2, 0)</f>
        <v>2</v>
      </c>
      <c r="AZ478">
        <f>IF(I478&gt;52915.77, 1, 0)</f>
        <v>1</v>
      </c>
      <c r="BA478">
        <f>SUM(AW478:AZ478)</f>
        <v>10</v>
      </c>
      <c r="BB478" t="str">
        <f>VLOOKUP(BA478,'Standard Deviations'!$L$1:$M$11,2,TRUE)</f>
        <v>Diamond</v>
      </c>
    </row>
    <row r="479" spans="1:54">
      <c r="A479">
        <v>10092</v>
      </c>
      <c r="B479">
        <v>1954</v>
      </c>
      <c r="C479">
        <f>2024-B479</f>
        <v>70</v>
      </c>
      <c r="D479" t="str">
        <f>VLOOKUP(B479,Reference!$A$1:$B$125, 2)</f>
        <v>Boomers</v>
      </c>
      <c r="E479" t="s">
        <v>54</v>
      </c>
      <c r="F479" t="str">
        <f>IF(E479="High School", "No College", "College")</f>
        <v>College</v>
      </c>
      <c r="G479" t="s">
        <v>71</v>
      </c>
      <c r="H479">
        <v>70044</v>
      </c>
      <c r="I479">
        <v>70044</v>
      </c>
      <c r="J479" s="4" t="s">
        <v>61</v>
      </c>
      <c r="K479">
        <v>0</v>
      </c>
      <c r="L479">
        <v>1</v>
      </c>
      <c r="M479" t="str">
        <f>IF(OR(K479&gt;0, L479&gt;0), "Parent", "Not Parent")</f>
        <v>Parent</v>
      </c>
      <c r="N479" t="s">
        <v>370</v>
      </c>
      <c r="O479" s="8">
        <v>41916</v>
      </c>
      <c r="P479" s="9">
        <f>O479-N479</f>
        <v>593</v>
      </c>
      <c r="Q479">
        <v>46</v>
      </c>
      <c r="R479" s="9">
        <f>P479-Q479</f>
        <v>547</v>
      </c>
      <c r="S479" s="8">
        <f>O479-R479</f>
        <v>41369</v>
      </c>
      <c r="T479">
        <v>1073</v>
      </c>
      <c r="U479">
        <v>0</v>
      </c>
      <c r="V479">
        <v>250</v>
      </c>
      <c r="W479">
        <v>153</v>
      </c>
      <c r="X479">
        <v>14</v>
      </c>
      <c r="Y479">
        <v>14</v>
      </c>
      <c r="Z479">
        <v>1504</v>
      </c>
      <c r="AA479">
        <f>Z479/P479</f>
        <v>2.536256323777403</v>
      </c>
      <c r="AB479" s="11" t="s">
        <v>232</v>
      </c>
      <c r="AC479" t="s">
        <v>59</v>
      </c>
      <c r="AD479">
        <v>4</v>
      </c>
      <c r="AE479" t="str">
        <f>IF(AD479&gt;3, "Prefers Discount", "Discount Indifferent")</f>
        <v>Prefers Discount</v>
      </c>
      <c r="AF479">
        <v>5</v>
      </c>
      <c r="AG479">
        <v>7</v>
      </c>
      <c r="AH479">
        <v>10</v>
      </c>
      <c r="AI479" t="str">
        <f>INDEX($AF$1:$AH$1,MATCH(MAX(AF479:AH479),AF479:AH479,0))</f>
        <v>Catalog_Orders</v>
      </c>
      <c r="AJ479">
        <v>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f>SUM(AK479:AO479)</f>
        <v>0</v>
      </c>
      <c r="AQ479" t="s">
        <v>67</v>
      </c>
      <c r="AR479">
        <v>0</v>
      </c>
      <c r="AS479" t="str">
        <f>IF(OR(AK479&gt;0, AL479&gt;0, AM479&gt;0, AN479&gt;0, AO479&gt;0), "Converted", "Not Converted")</f>
        <v>Not Converted</v>
      </c>
      <c r="AT479">
        <v>0</v>
      </c>
      <c r="AU479">
        <v>3</v>
      </c>
      <c r="AV479">
        <v>11</v>
      </c>
      <c r="AW479">
        <f>IF(Z479&gt;607, 4, 0)</f>
        <v>4</v>
      </c>
      <c r="AX479">
        <f>IF(AA479&gt;1.6588, 3, 0)</f>
        <v>3</v>
      </c>
      <c r="AY479">
        <f>IF(P479&gt;401, 2, 0)</f>
        <v>2</v>
      </c>
      <c r="AZ479">
        <f>IF(I479&gt;52915.77, 1, 0)</f>
        <v>1</v>
      </c>
      <c r="BA479">
        <f>SUM(AW479:AZ479)</f>
        <v>10</v>
      </c>
      <c r="BB479" t="str">
        <f>VLOOKUP(BA479,'Standard Deviations'!$L$1:$M$11,2,TRUE)</f>
        <v>Diamond</v>
      </c>
    </row>
    <row r="480" spans="1:54">
      <c r="A480">
        <v>10156</v>
      </c>
      <c r="B480">
        <v>1975</v>
      </c>
      <c r="C480">
        <f>2024-B480</f>
        <v>49</v>
      </c>
      <c r="D480" t="str">
        <f>VLOOKUP(B480,Reference!$A$1:$B$125, 2)</f>
        <v>Gen X</v>
      </c>
      <c r="E480" t="s">
        <v>54</v>
      </c>
      <c r="F480" t="str">
        <f>IF(E480="High School", "No College", "College")</f>
        <v>College</v>
      </c>
      <c r="G480" t="s">
        <v>60</v>
      </c>
      <c r="H480">
        <v>84196</v>
      </c>
      <c r="I480">
        <v>84196</v>
      </c>
      <c r="J480" s="4" t="s">
        <v>56</v>
      </c>
      <c r="K480">
        <v>0</v>
      </c>
      <c r="L480">
        <v>1</v>
      </c>
      <c r="M480" t="str">
        <f>IF(OR(K480&gt;0, L480&gt;0), "Parent", "Not Parent")</f>
        <v>Parent</v>
      </c>
      <c r="N480" t="s">
        <v>219</v>
      </c>
      <c r="O480" s="8">
        <v>41916</v>
      </c>
      <c r="P480" s="9">
        <f>O480-N480</f>
        <v>488</v>
      </c>
      <c r="Q480">
        <v>56</v>
      </c>
      <c r="R480" s="9">
        <f>P480-Q480</f>
        <v>432</v>
      </c>
      <c r="S480" s="8">
        <f>O480-R480</f>
        <v>41484</v>
      </c>
      <c r="T480">
        <v>215</v>
      </c>
      <c r="U480">
        <v>63</v>
      </c>
      <c r="V480">
        <v>507</v>
      </c>
      <c r="W480">
        <v>231</v>
      </c>
      <c r="X480">
        <v>31</v>
      </c>
      <c r="Y480">
        <v>190</v>
      </c>
      <c r="Z480">
        <v>1237</v>
      </c>
      <c r="AA480">
        <f>Z480/P480</f>
        <v>2.5348360655737703</v>
      </c>
      <c r="AB480" s="14" t="s">
        <v>232</v>
      </c>
      <c r="AC480" s="13" t="s">
        <v>63</v>
      </c>
      <c r="AD480">
        <v>1</v>
      </c>
      <c r="AE480" t="str">
        <f>IF(AD480&gt;3, "Prefers Discount", "Discount Indifferent")</f>
        <v>Discount Indifferent</v>
      </c>
      <c r="AF480">
        <v>7</v>
      </c>
      <c r="AG480">
        <v>8</v>
      </c>
      <c r="AH480">
        <v>4</v>
      </c>
      <c r="AI480" t="str">
        <f>INDEX($AF$1:$AH$1,MATCH(MAX(AF480:AH480),AF480:AH480,0))</f>
        <v>Web_Orders</v>
      </c>
      <c r="AJ480">
        <v>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f>SUM(AK480:AO480)</f>
        <v>0</v>
      </c>
      <c r="AQ480" t="s">
        <v>67</v>
      </c>
      <c r="AR480">
        <v>0</v>
      </c>
      <c r="AS480" t="str">
        <f>IF(OR(AK480&gt;0, AL480&gt;0, AM480&gt;0, AN480&gt;0, AO480&gt;0), "Converted", "Not Converted")</f>
        <v>Not Converted</v>
      </c>
      <c r="AT480">
        <v>0</v>
      </c>
      <c r="AU480">
        <v>3</v>
      </c>
      <c r="AV480">
        <v>11</v>
      </c>
      <c r="AW480">
        <f>IF(Z480&gt;607, 4, 0)</f>
        <v>4</v>
      </c>
      <c r="AX480">
        <f>IF(AA480&gt;1.6588, 3, 0)</f>
        <v>3</v>
      </c>
      <c r="AY480">
        <f>IF(P480&gt;401, 2, 0)</f>
        <v>2</v>
      </c>
      <c r="AZ480">
        <f>IF(I480&gt;52915.77, 1, 0)</f>
        <v>1</v>
      </c>
      <c r="BA480">
        <f>SUM(AW480:AZ480)</f>
        <v>10</v>
      </c>
      <c r="BB480" t="str">
        <f>VLOOKUP(BA480,'Standard Deviations'!$L$1:$M$11,2,TRUE)</f>
        <v>Diamond</v>
      </c>
    </row>
    <row r="481" spans="1:54">
      <c r="A481">
        <v>4286</v>
      </c>
      <c r="B481">
        <v>1970</v>
      </c>
      <c r="C481">
        <f>2024-B481</f>
        <v>54</v>
      </c>
      <c r="D481" t="str">
        <f>VLOOKUP(B481,Reference!$A$1:$B$125, 2)</f>
        <v>Gen X</v>
      </c>
      <c r="E481" t="s">
        <v>68</v>
      </c>
      <c r="F481" t="str">
        <f>IF(E481="High School", "No College", "College")</f>
        <v>College</v>
      </c>
      <c r="G481" t="s">
        <v>60</v>
      </c>
      <c r="H481">
        <v>57642</v>
      </c>
      <c r="I481">
        <v>57642</v>
      </c>
      <c r="J481" s="4" t="s">
        <v>61</v>
      </c>
      <c r="K481">
        <v>0</v>
      </c>
      <c r="L481">
        <v>1</v>
      </c>
      <c r="M481" t="str">
        <f>IF(OR(K481&gt;0, L481&gt;0), "Parent", "Not Parent")</f>
        <v>Parent</v>
      </c>
      <c r="N481" t="s">
        <v>371</v>
      </c>
      <c r="O481" s="8">
        <v>41916</v>
      </c>
      <c r="P481" s="9">
        <f>O481-N481</f>
        <v>268</v>
      </c>
      <c r="Q481">
        <v>24</v>
      </c>
      <c r="R481" s="9">
        <f>P481-Q481</f>
        <v>244</v>
      </c>
      <c r="S481" s="8">
        <f>O481-R481</f>
        <v>41672</v>
      </c>
      <c r="T481">
        <v>580</v>
      </c>
      <c r="U481">
        <v>6</v>
      </c>
      <c r="V481">
        <v>58</v>
      </c>
      <c r="W481">
        <v>8</v>
      </c>
      <c r="X481">
        <v>0</v>
      </c>
      <c r="Y481">
        <v>27</v>
      </c>
      <c r="Z481">
        <v>679</v>
      </c>
      <c r="AA481">
        <f>Z481/P481</f>
        <v>2.533582089552239</v>
      </c>
      <c r="AB481" s="11" t="s">
        <v>232</v>
      </c>
      <c r="AC481" t="s">
        <v>59</v>
      </c>
      <c r="AD481">
        <v>3</v>
      </c>
      <c r="AE481" t="str">
        <f>IF(AD481&gt;3, "Prefers Discount", "Discount Indifferent")</f>
        <v>Discount Indifferent</v>
      </c>
      <c r="AF481">
        <v>6</v>
      </c>
      <c r="AG481">
        <v>7</v>
      </c>
      <c r="AH481">
        <v>6</v>
      </c>
      <c r="AI481" t="str">
        <f>INDEX($AF$1:$AH$1,MATCH(MAX(AF481:AH481),AF481:AH481,0))</f>
        <v>Web_Orders</v>
      </c>
      <c r="AJ481">
        <v>4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f>SUM(AK481:AO481)</f>
        <v>1</v>
      </c>
      <c r="AQ481" t="str">
        <f>INDEX($AK$1:$AO$1,MATCH(MAX(AK481:AO481),AK481:AO481,0))</f>
        <v>Converted_on_Camp3</v>
      </c>
      <c r="AR481">
        <v>1</v>
      </c>
      <c r="AS481" t="str">
        <f>IF(OR(AK481&gt;0, AL481&gt;0, AM481&gt;0, AN481&gt;0, AO481&gt;0), "Converted", "Not Converted")</f>
        <v>Converted</v>
      </c>
      <c r="AT481">
        <v>0</v>
      </c>
      <c r="AU481">
        <v>3</v>
      </c>
      <c r="AV481">
        <v>11</v>
      </c>
      <c r="AW481">
        <f>IF(Z481&gt;607, 4, 0)</f>
        <v>4</v>
      </c>
      <c r="AX481">
        <f>IF(AA481&gt;1.6588, 3, 0)</f>
        <v>3</v>
      </c>
      <c r="AY481">
        <f>IF(P481&gt;401, 2, 0)</f>
        <v>0</v>
      </c>
      <c r="AZ481">
        <f>IF(I481&gt;52915.77, 1, 0)</f>
        <v>1</v>
      </c>
      <c r="BA481">
        <f>SUM(AW481:AZ481)</f>
        <v>8</v>
      </c>
      <c r="BB481" t="str">
        <f>VLOOKUP(BA481,'Standard Deviations'!$L$1:$M$11,2,TRUE)</f>
        <v>Platinum</v>
      </c>
    </row>
    <row r="482" spans="1:54">
      <c r="A482">
        <v>8015</v>
      </c>
      <c r="B482">
        <v>1962</v>
      </c>
      <c r="C482">
        <f>2024-B482</f>
        <v>62</v>
      </c>
      <c r="D482" t="str">
        <f>VLOOKUP(B482,Reference!$A$1:$B$125, 2)</f>
        <v>Boomers</v>
      </c>
      <c r="E482" t="s">
        <v>68</v>
      </c>
      <c r="F482" t="str">
        <f>IF(E482="High School", "No College", "College")</f>
        <v>College</v>
      </c>
      <c r="G482" t="s">
        <v>71</v>
      </c>
      <c r="H482">
        <v>85696</v>
      </c>
      <c r="I482">
        <v>85696</v>
      </c>
      <c r="J482" s="4" t="s">
        <v>56</v>
      </c>
      <c r="K482">
        <v>0</v>
      </c>
      <c r="L482">
        <v>0</v>
      </c>
      <c r="M482" t="str">
        <f>IF(OR(K482&gt;0, L482&gt;0), "Parent", "Not Parent")</f>
        <v>Not Parent</v>
      </c>
      <c r="N482" t="s">
        <v>372</v>
      </c>
      <c r="O482" s="8">
        <v>41916</v>
      </c>
      <c r="P482" s="9">
        <f>O482-N482</f>
        <v>519</v>
      </c>
      <c r="Q482">
        <v>88</v>
      </c>
      <c r="R482" s="9">
        <f>P482-Q482</f>
        <v>431</v>
      </c>
      <c r="S482" s="8">
        <f>O482-R482</f>
        <v>41485</v>
      </c>
      <c r="T482">
        <v>714</v>
      </c>
      <c r="U482">
        <v>76</v>
      </c>
      <c r="V482">
        <v>395</v>
      </c>
      <c r="W482">
        <v>116</v>
      </c>
      <c r="X482">
        <v>0</v>
      </c>
      <c r="Y482">
        <v>12</v>
      </c>
      <c r="Z482">
        <v>1313</v>
      </c>
      <c r="AA482">
        <f>Z482/P482</f>
        <v>2.5298651252408479</v>
      </c>
      <c r="AB482" s="14" t="s">
        <v>232</v>
      </c>
      <c r="AC482" s="13" t="s">
        <v>63</v>
      </c>
      <c r="AD482">
        <v>1</v>
      </c>
      <c r="AE482" t="str">
        <f>IF(AD482&gt;3, "Prefers Discount", "Discount Indifferent")</f>
        <v>Discount Indifferent</v>
      </c>
      <c r="AF482">
        <v>9</v>
      </c>
      <c r="AG482">
        <v>4</v>
      </c>
      <c r="AH482">
        <v>6</v>
      </c>
      <c r="AI482" t="str">
        <f>INDEX($AF$1:$AH$1,MATCH(MAX(AF482:AH482),AF482:AH482,0))</f>
        <v>Store_Orders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f>SUM(AK482:AO482)</f>
        <v>0</v>
      </c>
      <c r="AQ482" t="s">
        <v>67</v>
      </c>
      <c r="AR482">
        <v>1</v>
      </c>
      <c r="AS482" t="str">
        <f>IF(OR(AK482&gt;0, AL482&gt;0, AM482&gt;0, AN482&gt;0, AO482&gt;0), "Converted", "Not Converted")</f>
        <v>Not Converted</v>
      </c>
      <c r="AT482">
        <v>0</v>
      </c>
      <c r="AU482">
        <v>3</v>
      </c>
      <c r="AV482">
        <v>11</v>
      </c>
      <c r="AW482">
        <f>IF(Z482&gt;607, 4, 0)</f>
        <v>4</v>
      </c>
      <c r="AX482">
        <f>IF(AA482&gt;1.6588, 3, 0)</f>
        <v>3</v>
      </c>
      <c r="AY482">
        <f>IF(P482&gt;401, 2, 0)</f>
        <v>2</v>
      </c>
      <c r="AZ482">
        <f>IF(I482&gt;52915.77, 1, 0)</f>
        <v>1</v>
      </c>
      <c r="BA482">
        <f>SUM(AW482:AZ482)</f>
        <v>10</v>
      </c>
      <c r="BB482" t="str">
        <f>VLOOKUP(BA482,'Standard Deviations'!$L$1:$M$11,2,TRUE)</f>
        <v>Diamond</v>
      </c>
    </row>
    <row r="483" spans="1:54">
      <c r="A483">
        <v>1745</v>
      </c>
      <c r="B483">
        <v>1962</v>
      </c>
      <c r="C483">
        <f>2024-B483</f>
        <v>62</v>
      </c>
      <c r="D483" t="str">
        <f>VLOOKUP(B483,Reference!$A$1:$B$125, 2)</f>
        <v>Boomers</v>
      </c>
      <c r="E483" t="s">
        <v>68</v>
      </c>
      <c r="F483" t="str">
        <f>IF(E483="High School", "No College", "College")</f>
        <v>College</v>
      </c>
      <c r="G483" t="s">
        <v>71</v>
      </c>
      <c r="H483">
        <v>85696</v>
      </c>
      <c r="I483">
        <v>85696</v>
      </c>
      <c r="J483" s="4" t="s">
        <v>56</v>
      </c>
      <c r="K483">
        <v>0</v>
      </c>
      <c r="L483">
        <v>0</v>
      </c>
      <c r="M483" t="str">
        <f>IF(OR(K483&gt;0, L483&gt;0), "Parent", "Not Parent")</f>
        <v>Not Parent</v>
      </c>
      <c r="N483" t="s">
        <v>372</v>
      </c>
      <c r="O483" s="8">
        <v>41916</v>
      </c>
      <c r="P483" s="9">
        <f>O483-N483</f>
        <v>519</v>
      </c>
      <c r="Q483">
        <v>88</v>
      </c>
      <c r="R483" s="9">
        <f>P483-Q483</f>
        <v>431</v>
      </c>
      <c r="S483" s="8">
        <f>O483-R483</f>
        <v>41485</v>
      </c>
      <c r="T483">
        <v>714</v>
      </c>
      <c r="U483">
        <v>76</v>
      </c>
      <c r="V483">
        <v>395</v>
      </c>
      <c r="W483">
        <v>116</v>
      </c>
      <c r="X483">
        <v>0</v>
      </c>
      <c r="Y483">
        <v>12</v>
      </c>
      <c r="Z483">
        <v>1313</v>
      </c>
      <c r="AA483">
        <f>Z483/P483</f>
        <v>2.5298651252408479</v>
      </c>
      <c r="AB483" s="14" t="s">
        <v>232</v>
      </c>
      <c r="AC483" s="13" t="s">
        <v>63</v>
      </c>
      <c r="AD483">
        <v>1</v>
      </c>
      <c r="AE483" t="str">
        <f>IF(AD483&gt;3, "Prefers Discount", "Discount Indifferent")</f>
        <v>Discount Indifferent</v>
      </c>
      <c r="AF483">
        <v>9</v>
      </c>
      <c r="AG483">
        <v>4</v>
      </c>
      <c r="AH483">
        <v>6</v>
      </c>
      <c r="AI483" t="str">
        <f>INDEX($AF$1:$AH$1,MATCH(MAX(AF483:AH483),AF483:AH483,0))</f>
        <v>Store_Orders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f>SUM(AK483:AO483)</f>
        <v>0</v>
      </c>
      <c r="AQ483" t="s">
        <v>67</v>
      </c>
      <c r="AR483">
        <v>1</v>
      </c>
      <c r="AS483" t="str">
        <f>IF(OR(AK483&gt;0, AL483&gt;0, AM483&gt;0, AN483&gt;0, AO483&gt;0), "Converted", "Not Converted")</f>
        <v>Not Converted</v>
      </c>
      <c r="AT483">
        <v>0</v>
      </c>
      <c r="AU483">
        <v>3</v>
      </c>
      <c r="AV483">
        <v>11</v>
      </c>
      <c r="AW483">
        <f>IF(Z483&gt;607, 4, 0)</f>
        <v>4</v>
      </c>
      <c r="AX483">
        <f>IF(AA483&gt;1.6588, 3, 0)</f>
        <v>3</v>
      </c>
      <c r="AY483">
        <f>IF(P483&gt;401, 2, 0)</f>
        <v>2</v>
      </c>
      <c r="AZ483">
        <f>IF(I483&gt;52915.77, 1, 0)</f>
        <v>1</v>
      </c>
      <c r="BA483">
        <f>SUM(AW483:AZ483)</f>
        <v>10</v>
      </c>
      <c r="BB483" t="str">
        <f>VLOOKUP(BA483,'Standard Deviations'!$L$1:$M$11,2,TRUE)</f>
        <v>Diamond</v>
      </c>
    </row>
    <row r="484" spans="1:54">
      <c r="A484">
        <v>2712</v>
      </c>
      <c r="B484">
        <v>1956</v>
      </c>
      <c r="C484">
        <f>2024-B484</f>
        <v>68</v>
      </c>
      <c r="D484" t="str">
        <f>VLOOKUP(B484,Reference!$A$1:$B$125, 2)</f>
        <v>Boomers</v>
      </c>
      <c r="E484" t="s">
        <v>54</v>
      </c>
      <c r="F484" t="str">
        <f>IF(E484="High School", "No College", "College")</f>
        <v>College</v>
      </c>
      <c r="G484" t="s">
        <v>55</v>
      </c>
      <c r="H484">
        <v>71866</v>
      </c>
      <c r="I484">
        <v>71866</v>
      </c>
      <c r="J484" s="4" t="s">
        <v>61</v>
      </c>
      <c r="K484">
        <v>0</v>
      </c>
      <c r="L484">
        <v>1</v>
      </c>
      <c r="M484" t="str">
        <f>IF(OR(K484&gt;0, L484&gt;0), "Parent", "Not Parent")</f>
        <v>Parent</v>
      </c>
      <c r="N484" t="s">
        <v>235</v>
      </c>
      <c r="O484" s="8">
        <v>41916</v>
      </c>
      <c r="P484" s="9">
        <f>O484-N484</f>
        <v>283</v>
      </c>
      <c r="Q484">
        <v>85</v>
      </c>
      <c r="R484" s="9">
        <f>P484-Q484</f>
        <v>198</v>
      </c>
      <c r="S484" s="8">
        <f>O484-R484</f>
        <v>41718</v>
      </c>
      <c r="T484">
        <v>184</v>
      </c>
      <c r="U484">
        <v>178</v>
      </c>
      <c r="V484">
        <v>178</v>
      </c>
      <c r="W484">
        <v>103</v>
      </c>
      <c r="X484">
        <v>39</v>
      </c>
      <c r="Y484">
        <v>33</v>
      </c>
      <c r="Z484">
        <v>715</v>
      </c>
      <c r="AA484">
        <f>Z484/P484</f>
        <v>2.5265017667844525</v>
      </c>
      <c r="AB484" s="14" t="s">
        <v>232</v>
      </c>
      <c r="AC484" s="13" t="s">
        <v>63</v>
      </c>
      <c r="AD484">
        <v>1</v>
      </c>
      <c r="AE484" t="str">
        <f>IF(AD484&gt;3, "Prefers Discount", "Discount Indifferent")</f>
        <v>Discount Indifferent</v>
      </c>
      <c r="AF484">
        <v>10</v>
      </c>
      <c r="AG484">
        <v>6</v>
      </c>
      <c r="AH484">
        <v>3</v>
      </c>
      <c r="AI484" t="str">
        <f>INDEX($AF$1:$AH$1,MATCH(MAX(AF484:AH484),AF484:AH484,0))</f>
        <v>Store_Orders</v>
      </c>
      <c r="AJ484">
        <v>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f>SUM(AK484:AO484)</f>
        <v>0</v>
      </c>
      <c r="AQ484" t="s">
        <v>67</v>
      </c>
      <c r="AR484">
        <v>0</v>
      </c>
      <c r="AS484" t="str">
        <f>IF(OR(AK484&gt;0, AL484&gt;0, AM484&gt;0, AN484&gt;0, AO484&gt;0), "Converted", "Not Converted")</f>
        <v>Not Converted</v>
      </c>
      <c r="AT484">
        <v>0</v>
      </c>
      <c r="AU484">
        <v>3</v>
      </c>
      <c r="AV484">
        <v>11</v>
      </c>
      <c r="AW484">
        <f>IF(Z484&gt;607, 4, 0)</f>
        <v>4</v>
      </c>
      <c r="AX484">
        <f>IF(AA484&gt;1.6588, 3, 0)</f>
        <v>3</v>
      </c>
      <c r="AY484">
        <f>IF(P484&gt;401, 2, 0)</f>
        <v>0</v>
      </c>
      <c r="AZ484">
        <f>IF(I484&gt;52915.77, 1, 0)</f>
        <v>1</v>
      </c>
      <c r="BA484">
        <f>SUM(AW484:AZ484)</f>
        <v>8</v>
      </c>
      <c r="BB484" t="str">
        <f>VLOOKUP(BA484,'Standard Deviations'!$L$1:$M$11,2,TRUE)</f>
        <v>Platinum</v>
      </c>
    </row>
    <row r="485" spans="1:54">
      <c r="A485">
        <v>6184</v>
      </c>
      <c r="B485">
        <v>1969</v>
      </c>
      <c r="C485">
        <f>2024-B485</f>
        <v>55</v>
      </c>
      <c r="D485" t="str">
        <f>VLOOKUP(B485,Reference!$A$1:$B$125, 2)</f>
        <v>Gen X</v>
      </c>
      <c r="E485" t="s">
        <v>68</v>
      </c>
      <c r="F485" t="str">
        <f>IF(E485="High School", "No College", "College")</f>
        <v>College</v>
      </c>
      <c r="G485" t="s">
        <v>55</v>
      </c>
      <c r="H485">
        <v>68462</v>
      </c>
      <c r="I485">
        <v>68462</v>
      </c>
      <c r="J485" s="4" t="s">
        <v>61</v>
      </c>
      <c r="K485">
        <v>0</v>
      </c>
      <c r="L485">
        <v>0</v>
      </c>
      <c r="M485" t="str">
        <f>IF(OR(K485&gt;0, L485&gt;0), "Parent", "Not Parent")</f>
        <v>Not Parent</v>
      </c>
      <c r="N485" t="s">
        <v>288</v>
      </c>
      <c r="O485" s="8">
        <v>41916</v>
      </c>
      <c r="P485" s="9">
        <f>O485-N485</f>
        <v>661</v>
      </c>
      <c r="Q485">
        <v>6</v>
      </c>
      <c r="R485" s="9">
        <f>P485-Q485</f>
        <v>655</v>
      </c>
      <c r="S485" s="8">
        <f>O485-R485</f>
        <v>41261</v>
      </c>
      <c r="T485">
        <v>561</v>
      </c>
      <c r="U485">
        <v>64</v>
      </c>
      <c r="V485">
        <v>785</v>
      </c>
      <c r="W485">
        <v>84</v>
      </c>
      <c r="X485">
        <v>128</v>
      </c>
      <c r="Y485">
        <v>48</v>
      </c>
      <c r="Z485">
        <v>1670</v>
      </c>
      <c r="AA485">
        <f>Z485/P485</f>
        <v>2.5264750378214824</v>
      </c>
      <c r="AB485" s="11" t="s">
        <v>232</v>
      </c>
      <c r="AC485" t="s">
        <v>59</v>
      </c>
      <c r="AD485">
        <v>1</v>
      </c>
      <c r="AE485" t="str">
        <f>IF(AD485&gt;3, "Prefers Discount", "Discount Indifferent")</f>
        <v>Discount Indifferent</v>
      </c>
      <c r="AF485">
        <v>8</v>
      </c>
      <c r="AG485">
        <v>3</v>
      </c>
      <c r="AH485">
        <v>3</v>
      </c>
      <c r="AI485" t="str">
        <f>INDEX($AF$1:$AH$1,MATCH(MAX(AF485:AH485),AF485:AH485,0))</f>
        <v>Store_Orders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f>SUM(AK485:AO485)</f>
        <v>0</v>
      </c>
      <c r="AQ485" t="s">
        <v>67</v>
      </c>
      <c r="AR485">
        <v>0</v>
      </c>
      <c r="AS485" t="str">
        <f>IF(OR(AK485&gt;0, AL485&gt;0, AM485&gt;0, AN485&gt;0, AO485&gt;0), "Converted", "Not Converted")</f>
        <v>Not Converted</v>
      </c>
      <c r="AT485">
        <v>0</v>
      </c>
      <c r="AU485">
        <v>3</v>
      </c>
      <c r="AV485">
        <v>11</v>
      </c>
      <c r="AW485">
        <f>IF(Z485&gt;607, 4, 0)</f>
        <v>4</v>
      </c>
      <c r="AX485">
        <f>IF(AA485&gt;1.6588, 3, 0)</f>
        <v>3</v>
      </c>
      <c r="AY485">
        <f>IF(P485&gt;401, 2, 0)</f>
        <v>2</v>
      </c>
      <c r="AZ485">
        <f>IF(I485&gt;52915.77, 1, 0)</f>
        <v>1</v>
      </c>
      <c r="BA485">
        <f>SUM(AW485:AZ485)</f>
        <v>10</v>
      </c>
      <c r="BB485" t="str">
        <f>VLOOKUP(BA485,'Standard Deviations'!$L$1:$M$11,2,TRUE)</f>
        <v>Diamond</v>
      </c>
    </row>
    <row r="486" spans="1:54">
      <c r="A486">
        <v>4200</v>
      </c>
      <c r="B486">
        <v>1970</v>
      </c>
      <c r="C486">
        <f>2024-B486</f>
        <v>54</v>
      </c>
      <c r="D486" t="str">
        <f>VLOOKUP(B486,Reference!$A$1:$B$125, 2)</f>
        <v>Gen X</v>
      </c>
      <c r="E486" t="s">
        <v>64</v>
      </c>
      <c r="F486" t="str">
        <f>IF(E486="High School", "No College", "College")</f>
        <v>College</v>
      </c>
      <c r="G486" t="s">
        <v>55</v>
      </c>
      <c r="H486">
        <v>44159</v>
      </c>
      <c r="I486">
        <v>44159</v>
      </c>
      <c r="J486" s="4" t="s">
        <v>175</v>
      </c>
      <c r="K486">
        <v>1</v>
      </c>
      <c r="L486">
        <v>0</v>
      </c>
      <c r="M486" t="str">
        <f>IF(OR(K486&gt;0, L486&gt;0), "Parent", "Not Parent")</f>
        <v>Parent</v>
      </c>
      <c r="N486" t="s">
        <v>57</v>
      </c>
      <c r="O486" s="8">
        <v>41916</v>
      </c>
      <c r="P486" s="9">
        <f>O486-N486</f>
        <v>109</v>
      </c>
      <c r="Q486">
        <v>85</v>
      </c>
      <c r="R486" s="9">
        <f>P486-Q486</f>
        <v>24</v>
      </c>
      <c r="S486" s="8">
        <f>O486-R486</f>
        <v>41892</v>
      </c>
      <c r="T486">
        <v>167</v>
      </c>
      <c r="U486">
        <v>2</v>
      </c>
      <c r="V486">
        <v>62</v>
      </c>
      <c r="W486">
        <v>24</v>
      </c>
      <c r="X486">
        <v>13</v>
      </c>
      <c r="Y486">
        <v>7</v>
      </c>
      <c r="Z486">
        <v>275</v>
      </c>
      <c r="AA486">
        <f>Z486/P486</f>
        <v>2.522935779816514</v>
      </c>
      <c r="AB486" s="14" t="s">
        <v>232</v>
      </c>
      <c r="AC486" s="13" t="s">
        <v>63</v>
      </c>
      <c r="AD486">
        <v>4</v>
      </c>
      <c r="AE486" t="str">
        <f>IF(AD486&gt;3, "Prefers Discount", "Discount Indifferent")</f>
        <v>Prefers Discount</v>
      </c>
      <c r="AF486">
        <v>6</v>
      </c>
      <c r="AG486">
        <v>4</v>
      </c>
      <c r="AH486">
        <v>1</v>
      </c>
      <c r="AI486" t="str">
        <f>INDEX($AF$1:$AH$1,MATCH(MAX(AF486:AH486),AF486:AH486,0))</f>
        <v>Store_Orders</v>
      </c>
      <c r="AJ486">
        <v>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f>SUM(AK486:AO486)</f>
        <v>0</v>
      </c>
      <c r="AQ486" t="s">
        <v>67</v>
      </c>
      <c r="AR486">
        <v>0</v>
      </c>
      <c r="AS486" t="str">
        <f>IF(OR(AK486&gt;0, AL486&gt;0, AM486&gt;0, AN486&gt;0, AO486&gt;0), "Converted", "Not Converted")</f>
        <v>Not Converted</v>
      </c>
      <c r="AT486">
        <v>0</v>
      </c>
      <c r="AU486">
        <v>3</v>
      </c>
      <c r="AV486">
        <v>11</v>
      </c>
      <c r="AW486">
        <f>IF(Z486&gt;607, 4, 0)</f>
        <v>0</v>
      </c>
      <c r="AX486">
        <f>IF(AA486&gt;1.6588, 3, 0)</f>
        <v>3</v>
      </c>
      <c r="AY486">
        <f>IF(P486&gt;401, 2, 0)</f>
        <v>0</v>
      </c>
      <c r="AZ486">
        <f>IF(I486&gt;52915.77, 1, 0)</f>
        <v>0</v>
      </c>
      <c r="BA486">
        <f>SUM(AW486:AZ486)</f>
        <v>3</v>
      </c>
      <c r="BB486" t="str">
        <f>VLOOKUP(BA486,'Standard Deviations'!$L$1:$M$11,2,TRUE)</f>
        <v>Silver</v>
      </c>
    </row>
    <row r="487" spans="1:54">
      <c r="A487">
        <v>9058</v>
      </c>
      <c r="B487">
        <v>1955</v>
      </c>
      <c r="C487">
        <f>2024-B487</f>
        <v>69</v>
      </c>
      <c r="D487" t="str">
        <f>VLOOKUP(B487,Reference!$A$1:$B$125, 2)</f>
        <v>Boomers</v>
      </c>
      <c r="E487" t="s">
        <v>54</v>
      </c>
      <c r="F487" t="str">
        <f>IF(E487="High School", "No College", "College")</f>
        <v>College</v>
      </c>
      <c r="G487" t="s">
        <v>89</v>
      </c>
      <c r="H487">
        <v>79800</v>
      </c>
      <c r="I487">
        <v>79800</v>
      </c>
      <c r="J487" s="4" t="s">
        <v>56</v>
      </c>
      <c r="K487">
        <v>0</v>
      </c>
      <c r="L487">
        <v>0</v>
      </c>
      <c r="M487" t="str">
        <f>IF(OR(K487&gt;0, L487&gt;0), "Parent", "Not Parent")</f>
        <v>Not Parent</v>
      </c>
      <c r="N487" t="s">
        <v>373</v>
      </c>
      <c r="O487" s="8">
        <v>41916</v>
      </c>
      <c r="P487" s="9">
        <f>O487-N487</f>
        <v>741</v>
      </c>
      <c r="Q487">
        <v>65</v>
      </c>
      <c r="R487" s="9">
        <f>P487-Q487</f>
        <v>676</v>
      </c>
      <c r="S487" s="8">
        <f>O487-R487</f>
        <v>41240</v>
      </c>
      <c r="T487">
        <v>1060</v>
      </c>
      <c r="U487">
        <v>21</v>
      </c>
      <c r="V487">
        <v>530</v>
      </c>
      <c r="W487">
        <v>32</v>
      </c>
      <c r="X487">
        <v>0</v>
      </c>
      <c r="Y487">
        <v>224</v>
      </c>
      <c r="Z487">
        <v>1867</v>
      </c>
      <c r="AA487">
        <f>Z487/P487</f>
        <v>2.5195681511470984</v>
      </c>
      <c r="AB487" s="14" t="s">
        <v>232</v>
      </c>
      <c r="AC487" s="13" t="s">
        <v>63</v>
      </c>
      <c r="AD487">
        <v>1</v>
      </c>
      <c r="AE487" t="str">
        <f>IF(AD487&gt;3, "Prefers Discount", "Discount Indifferent")</f>
        <v>Discount Indifferent</v>
      </c>
      <c r="AF487">
        <v>5</v>
      </c>
      <c r="AG487">
        <v>5</v>
      </c>
      <c r="AH487">
        <v>11</v>
      </c>
      <c r="AI487" t="str">
        <f>INDEX($AF$1:$AH$1,MATCH(MAX(AF487:AH487),AF487:AH487,0))</f>
        <v>Catalog_Orders</v>
      </c>
      <c r="AJ487">
        <v>3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f>SUM(AK487:AO487)</f>
        <v>3</v>
      </c>
      <c r="AQ487" t="str">
        <f>INDEX($AK$1:$AO$1,MATCH(MAX(AK487:AO487),AK487:AO487,0))</f>
        <v>Converted_on_Camp1</v>
      </c>
      <c r="AR487">
        <v>1</v>
      </c>
      <c r="AS487" t="str">
        <f>IF(OR(AK487&gt;0, AL487&gt;0, AM487&gt;0, AN487&gt;0, AO487&gt;0), "Converted", "Not Converted")</f>
        <v>Converted</v>
      </c>
      <c r="AT487">
        <v>0</v>
      </c>
      <c r="AU487">
        <v>3</v>
      </c>
      <c r="AV487">
        <v>11</v>
      </c>
      <c r="AW487">
        <f>IF(Z487&gt;607, 4, 0)</f>
        <v>4</v>
      </c>
      <c r="AX487">
        <f>IF(AA487&gt;1.6588, 3, 0)</f>
        <v>3</v>
      </c>
      <c r="AY487">
        <f>IF(P487&gt;401, 2, 0)</f>
        <v>2</v>
      </c>
      <c r="AZ487">
        <f>IF(I487&gt;52915.77, 1, 0)</f>
        <v>1</v>
      </c>
      <c r="BA487">
        <f>SUM(AW487:AZ487)</f>
        <v>10</v>
      </c>
      <c r="BB487" t="str">
        <f>VLOOKUP(BA487,'Standard Deviations'!$L$1:$M$11,2,TRUE)</f>
        <v>Diamond</v>
      </c>
    </row>
    <row r="488" spans="1:54">
      <c r="A488">
        <v>10281</v>
      </c>
      <c r="B488">
        <v>1970</v>
      </c>
      <c r="C488">
        <f>2024-B488</f>
        <v>54</v>
      </c>
      <c r="D488" t="str">
        <f>VLOOKUP(B488,Reference!$A$1:$B$125, 2)</f>
        <v>Gen X</v>
      </c>
      <c r="E488" t="s">
        <v>54</v>
      </c>
      <c r="F488" t="str">
        <f>IF(E488="High School", "No College", "College")</f>
        <v>College</v>
      </c>
      <c r="G488" t="s">
        <v>71</v>
      </c>
      <c r="H488">
        <v>64713</v>
      </c>
      <c r="I488">
        <v>64713</v>
      </c>
      <c r="J488" s="4" t="s">
        <v>61</v>
      </c>
      <c r="K488">
        <v>1</v>
      </c>
      <c r="L488">
        <v>0</v>
      </c>
      <c r="M488" t="str">
        <f>IF(OR(K488&gt;0, L488&gt;0), "Parent", "Not Parent")</f>
        <v>Parent</v>
      </c>
      <c r="N488" t="s">
        <v>374</v>
      </c>
      <c r="O488" s="8">
        <v>41916</v>
      </c>
      <c r="P488" s="9">
        <f>O488-N488</f>
        <v>239</v>
      </c>
      <c r="Q488">
        <v>11</v>
      </c>
      <c r="R488" s="9">
        <f>P488-Q488</f>
        <v>228</v>
      </c>
      <c r="S488" s="8">
        <f>O488-R488</f>
        <v>41688</v>
      </c>
      <c r="T488">
        <v>180</v>
      </c>
      <c r="U488">
        <v>60</v>
      </c>
      <c r="V488">
        <v>241</v>
      </c>
      <c r="W488">
        <v>13</v>
      </c>
      <c r="X488">
        <v>54</v>
      </c>
      <c r="Y488">
        <v>54</v>
      </c>
      <c r="Z488">
        <v>602</v>
      </c>
      <c r="AA488">
        <f>Z488/P488</f>
        <v>2.518828451882845</v>
      </c>
      <c r="AB488" s="11" t="s">
        <v>232</v>
      </c>
      <c r="AC488" t="s">
        <v>59</v>
      </c>
      <c r="AD488">
        <v>2</v>
      </c>
      <c r="AE488" t="str">
        <f>IF(AD488&gt;3, "Prefers Discount", "Discount Indifferent")</f>
        <v>Discount Indifferent</v>
      </c>
      <c r="AF488">
        <v>7</v>
      </c>
      <c r="AG488">
        <v>5</v>
      </c>
      <c r="AH488">
        <v>5</v>
      </c>
      <c r="AI488" t="str">
        <f>INDEX($AF$1:$AH$1,MATCH(MAX(AF488:AH488),AF488:AH488,0))</f>
        <v>Store_Orders</v>
      </c>
      <c r="AJ488">
        <v>4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f>SUM(AK488:AO488)</f>
        <v>0</v>
      </c>
      <c r="AQ488" t="s">
        <v>67</v>
      </c>
      <c r="AR488">
        <v>1</v>
      </c>
      <c r="AS488" t="str">
        <f>IF(OR(AK488&gt;0, AL488&gt;0, AM488&gt;0, AN488&gt;0, AO488&gt;0), "Converted", "Not Converted")</f>
        <v>Not Converted</v>
      </c>
      <c r="AT488">
        <v>0</v>
      </c>
      <c r="AU488">
        <v>3</v>
      </c>
      <c r="AV488">
        <v>11</v>
      </c>
      <c r="AW488">
        <f>IF(Z488&gt;607, 4, 0)</f>
        <v>0</v>
      </c>
      <c r="AX488">
        <f>IF(AA488&gt;1.6588, 3, 0)</f>
        <v>3</v>
      </c>
      <c r="AY488">
        <f>IF(P488&gt;401, 2, 0)</f>
        <v>0</v>
      </c>
      <c r="AZ488">
        <f>IF(I488&gt;52915.77, 1, 0)</f>
        <v>1</v>
      </c>
      <c r="BA488">
        <f>SUM(AW488:AZ488)</f>
        <v>4</v>
      </c>
      <c r="BB488" t="str">
        <f>VLOOKUP(BA488,'Standard Deviations'!$L$1:$M$11,2,TRUE)</f>
        <v>Silver</v>
      </c>
    </row>
    <row r="489" spans="1:54">
      <c r="A489">
        <v>9855</v>
      </c>
      <c r="B489">
        <v>1952</v>
      </c>
      <c r="C489">
        <f>2024-B489</f>
        <v>72</v>
      </c>
      <c r="D489" t="str">
        <f>VLOOKUP(B489,Reference!$A$1:$B$125, 2)</f>
        <v>Boomers</v>
      </c>
      <c r="E489" t="s">
        <v>68</v>
      </c>
      <c r="F489" t="str">
        <f>IF(E489="High School", "No College", "College")</f>
        <v>College</v>
      </c>
      <c r="G489" t="s">
        <v>60</v>
      </c>
      <c r="H489">
        <v>62000</v>
      </c>
      <c r="I489">
        <v>62000</v>
      </c>
      <c r="J489" s="4" t="s">
        <v>61</v>
      </c>
      <c r="K489">
        <v>0</v>
      </c>
      <c r="L489">
        <v>1</v>
      </c>
      <c r="M489" t="str">
        <f>IF(OR(K489&gt;0, L489&gt;0), "Parent", "Not Parent")</f>
        <v>Parent</v>
      </c>
      <c r="N489" t="s">
        <v>375</v>
      </c>
      <c r="O489" s="8">
        <v>41916</v>
      </c>
      <c r="P489" s="9">
        <f>O489-N489</f>
        <v>405</v>
      </c>
      <c r="Q489">
        <v>25</v>
      </c>
      <c r="R489" s="9">
        <f>P489-Q489</f>
        <v>380</v>
      </c>
      <c r="S489" s="8">
        <f>O489-R489</f>
        <v>41536</v>
      </c>
      <c r="T489">
        <v>899</v>
      </c>
      <c r="U489">
        <v>0</v>
      </c>
      <c r="V489">
        <v>101</v>
      </c>
      <c r="W489">
        <v>0</v>
      </c>
      <c r="X489">
        <v>0</v>
      </c>
      <c r="Y489">
        <v>20</v>
      </c>
      <c r="Z489">
        <v>1020</v>
      </c>
      <c r="AA489">
        <f>Z489/P489</f>
        <v>2.5185185185185186</v>
      </c>
      <c r="AB489" s="11" t="s">
        <v>232</v>
      </c>
      <c r="AC489" t="s">
        <v>59</v>
      </c>
      <c r="AD489">
        <v>1</v>
      </c>
      <c r="AE489" t="str">
        <f>IF(AD489&gt;3, "Prefers Discount", "Discount Indifferent")</f>
        <v>Discount Indifferent</v>
      </c>
      <c r="AF489">
        <v>13</v>
      </c>
      <c r="AG489">
        <v>6</v>
      </c>
      <c r="AH489">
        <v>6</v>
      </c>
      <c r="AI489" t="str">
        <f>INDEX($AF$1:$AH$1,MATCH(MAX(AF489:AH489),AF489:AH489,0))</f>
        <v>Store_Orders</v>
      </c>
      <c r="AJ489">
        <v>4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f>SUM(AK489:AO489)</f>
        <v>1</v>
      </c>
      <c r="AQ489" t="str">
        <f>INDEX($AK$1:$AO$1,MATCH(MAX(AK489:AO489),AK489:AO489,0))</f>
        <v>Converted_on_Camp1</v>
      </c>
      <c r="AR489">
        <v>1</v>
      </c>
      <c r="AS489" t="str">
        <f>IF(OR(AK489&gt;0, AL489&gt;0, AM489&gt;0, AN489&gt;0, AO489&gt;0), "Converted", "Not Converted")</f>
        <v>Converted</v>
      </c>
      <c r="AT489">
        <v>0</v>
      </c>
      <c r="AU489">
        <v>3</v>
      </c>
      <c r="AV489">
        <v>11</v>
      </c>
      <c r="AW489">
        <f>IF(Z489&gt;607, 4, 0)</f>
        <v>4</v>
      </c>
      <c r="AX489">
        <f>IF(AA489&gt;1.6588, 3, 0)</f>
        <v>3</v>
      </c>
      <c r="AY489">
        <f>IF(P489&gt;401, 2, 0)</f>
        <v>2</v>
      </c>
      <c r="AZ489">
        <f>IF(I489&gt;52915.77, 1, 0)</f>
        <v>1</v>
      </c>
      <c r="BA489">
        <f>SUM(AW489:AZ489)</f>
        <v>10</v>
      </c>
      <c r="BB489" t="str">
        <f>VLOOKUP(BA489,'Standard Deviations'!$L$1:$M$11,2,TRUE)</f>
        <v>Diamond</v>
      </c>
    </row>
    <row r="490" spans="1:54">
      <c r="A490">
        <v>4216</v>
      </c>
      <c r="B490">
        <v>1981</v>
      </c>
      <c r="C490">
        <f>2024-B490</f>
        <v>43</v>
      </c>
      <c r="D490" t="str">
        <f>VLOOKUP(B490,Reference!$A$1:$B$125, 2)</f>
        <v>Millennials</v>
      </c>
      <c r="E490" t="s">
        <v>54</v>
      </c>
      <c r="F490" t="str">
        <f>IF(E490="High School", "No College", "College")</f>
        <v>College</v>
      </c>
      <c r="G490" t="s">
        <v>60</v>
      </c>
      <c r="H490">
        <v>91065</v>
      </c>
      <c r="I490">
        <v>91065</v>
      </c>
      <c r="J490" s="4" t="s">
        <v>56</v>
      </c>
      <c r="K490">
        <v>0</v>
      </c>
      <c r="L490">
        <v>0</v>
      </c>
      <c r="M490" t="str">
        <f>IF(OR(K490&gt;0, L490&gt;0), "Parent", "Not Parent")</f>
        <v>Not Parent</v>
      </c>
      <c r="N490" t="s">
        <v>308</v>
      </c>
      <c r="O490" s="8">
        <v>41916</v>
      </c>
      <c r="P490" s="9">
        <f>O490-N490</f>
        <v>589</v>
      </c>
      <c r="Q490">
        <v>33</v>
      </c>
      <c r="R490" s="9">
        <f>P490-Q490</f>
        <v>556</v>
      </c>
      <c r="S490" s="8">
        <f>O490-R490</f>
        <v>41360</v>
      </c>
      <c r="T490">
        <v>822</v>
      </c>
      <c r="U490">
        <v>114</v>
      </c>
      <c r="V490">
        <v>108</v>
      </c>
      <c r="W490">
        <v>179</v>
      </c>
      <c r="X490">
        <v>137</v>
      </c>
      <c r="Y490">
        <v>114</v>
      </c>
      <c r="Z490">
        <v>1474</v>
      </c>
      <c r="AA490">
        <f>Z490/P490</f>
        <v>2.5025466893039048</v>
      </c>
      <c r="AB490" s="11" t="s">
        <v>232</v>
      </c>
      <c r="AC490" t="s">
        <v>59</v>
      </c>
      <c r="AD490">
        <v>1</v>
      </c>
      <c r="AE490" t="str">
        <f>IF(AD490&gt;3, "Prefers Discount", "Discount Indifferent")</f>
        <v>Discount Indifferent</v>
      </c>
      <c r="AF490">
        <v>9</v>
      </c>
      <c r="AG490">
        <v>7</v>
      </c>
      <c r="AH490">
        <v>9</v>
      </c>
      <c r="AI490" t="str">
        <f>INDEX($AF$1:$AH$1,MATCH(MAX(AF490:AH490),AF490:AH490,0))</f>
        <v>Store_Orders</v>
      </c>
      <c r="AJ490">
        <v>3</v>
      </c>
      <c r="AK490">
        <v>1</v>
      </c>
      <c r="AL490">
        <v>0</v>
      </c>
      <c r="AM490">
        <v>0</v>
      </c>
      <c r="AN490">
        <v>0</v>
      </c>
      <c r="AO490">
        <v>1</v>
      </c>
      <c r="AP490">
        <f>SUM(AK490:AO490)</f>
        <v>2</v>
      </c>
      <c r="AQ490" t="str">
        <f>INDEX($AK$1:$AO$1,MATCH(MAX(AK490:AO490),AK490:AO490,0))</f>
        <v>Converted_on_Camp1</v>
      </c>
      <c r="AR490">
        <v>1</v>
      </c>
      <c r="AS490" t="str">
        <f>IF(OR(AK490&gt;0, AL490&gt;0, AM490&gt;0, AN490&gt;0, AO490&gt;0), "Converted", "Not Converted")</f>
        <v>Converted</v>
      </c>
      <c r="AT490">
        <v>0</v>
      </c>
      <c r="AU490">
        <v>3</v>
      </c>
      <c r="AV490">
        <v>11</v>
      </c>
      <c r="AW490">
        <f>IF(Z490&gt;607, 4, 0)</f>
        <v>4</v>
      </c>
      <c r="AX490">
        <f>IF(AA490&gt;1.6588, 3, 0)</f>
        <v>3</v>
      </c>
      <c r="AY490">
        <f>IF(P490&gt;401, 2, 0)</f>
        <v>2</v>
      </c>
      <c r="AZ490">
        <f>IF(I490&gt;52915.77, 1, 0)</f>
        <v>1</v>
      </c>
      <c r="BA490">
        <f>SUM(AW490:AZ490)</f>
        <v>10</v>
      </c>
      <c r="BB490" t="str">
        <f>VLOOKUP(BA490,'Standard Deviations'!$L$1:$M$11,2,TRUE)</f>
        <v>Diamond</v>
      </c>
    </row>
    <row r="491" spans="1:54">
      <c r="A491">
        <v>9386</v>
      </c>
      <c r="B491">
        <v>1962</v>
      </c>
      <c r="C491">
        <f>2024-B491</f>
        <v>62</v>
      </c>
      <c r="D491" t="str">
        <f>VLOOKUP(B491,Reference!$A$1:$B$125, 2)</f>
        <v>Boomers</v>
      </c>
      <c r="E491" t="s">
        <v>54</v>
      </c>
      <c r="F491" t="str">
        <f>IF(E491="High School", "No College", "College")</f>
        <v>College</v>
      </c>
      <c r="G491" t="s">
        <v>65</v>
      </c>
      <c r="H491">
        <v>50127</v>
      </c>
      <c r="I491">
        <v>50127</v>
      </c>
      <c r="J491" s="4" t="s">
        <v>175</v>
      </c>
      <c r="K491">
        <v>0</v>
      </c>
      <c r="L491">
        <v>1</v>
      </c>
      <c r="M491" t="str">
        <f>IF(OR(K491&gt;0, L491&gt;0), "Parent", "Not Parent")</f>
        <v>Parent</v>
      </c>
      <c r="N491" t="s">
        <v>69</v>
      </c>
      <c r="O491" s="8">
        <v>41916</v>
      </c>
      <c r="P491" s="9">
        <f>O491-N491</f>
        <v>128</v>
      </c>
      <c r="Q491">
        <v>88</v>
      </c>
      <c r="R491" s="9">
        <f>P491-Q491</f>
        <v>40</v>
      </c>
      <c r="S491" s="8">
        <f>O491-R491</f>
        <v>41876</v>
      </c>
      <c r="T491">
        <v>274</v>
      </c>
      <c r="U491">
        <v>0</v>
      </c>
      <c r="V491">
        <v>21</v>
      </c>
      <c r="W491">
        <v>4</v>
      </c>
      <c r="X491">
        <v>6</v>
      </c>
      <c r="Y491">
        <v>15</v>
      </c>
      <c r="Z491">
        <v>320</v>
      </c>
      <c r="AA491">
        <f>Z491/P491</f>
        <v>2.5</v>
      </c>
      <c r="AB491" s="14" t="s">
        <v>232</v>
      </c>
      <c r="AC491" s="13" t="s">
        <v>63</v>
      </c>
      <c r="AD491">
        <v>1</v>
      </c>
      <c r="AE491" t="str">
        <f>IF(AD491&gt;3, "Prefers Discount", "Discount Indifferent")</f>
        <v>Discount Indifferent</v>
      </c>
      <c r="AF491">
        <v>6</v>
      </c>
      <c r="AG491">
        <v>5</v>
      </c>
      <c r="AH491">
        <v>1</v>
      </c>
      <c r="AI491" t="str">
        <f>INDEX($AF$1:$AH$1,MATCH(MAX(AF491:AH491),AF491:AH491,0))</f>
        <v>Store_Orders</v>
      </c>
      <c r="AJ491">
        <v>6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f>SUM(AK491:AO491)</f>
        <v>1</v>
      </c>
      <c r="AQ491" t="str">
        <f>INDEX($AK$1:$AO$1,MATCH(MAX(AK491:AO491),AK491:AO491,0))</f>
        <v>Converted_on_Camp4</v>
      </c>
      <c r="AR491">
        <v>1</v>
      </c>
      <c r="AS491" t="str">
        <f>IF(OR(AK491&gt;0, AL491&gt;0, AM491&gt;0, AN491&gt;0, AO491&gt;0), "Converted", "Not Converted")</f>
        <v>Converted</v>
      </c>
      <c r="AT491">
        <v>0</v>
      </c>
      <c r="AU491">
        <v>3</v>
      </c>
      <c r="AV491">
        <v>11</v>
      </c>
      <c r="AW491">
        <f>IF(Z491&gt;607, 4, 0)</f>
        <v>0</v>
      </c>
      <c r="AX491">
        <f>IF(AA491&gt;1.6588, 3, 0)</f>
        <v>3</v>
      </c>
      <c r="AY491">
        <f>IF(P491&gt;401, 2, 0)</f>
        <v>0</v>
      </c>
      <c r="AZ491">
        <f>IF(I491&gt;52915.77, 1, 0)</f>
        <v>0</v>
      </c>
      <c r="BA491">
        <f>SUM(AW491:AZ491)</f>
        <v>3</v>
      </c>
      <c r="BB491" t="str">
        <f>VLOOKUP(BA491,'Standard Deviations'!$L$1:$M$11,2,TRUE)</f>
        <v>Silver</v>
      </c>
    </row>
    <row r="492" spans="1:54">
      <c r="A492">
        <v>2021</v>
      </c>
      <c r="B492">
        <v>1975</v>
      </c>
      <c r="C492">
        <f>2024-B492</f>
        <v>49</v>
      </c>
      <c r="D492" t="str">
        <f>VLOOKUP(B492,Reference!$A$1:$B$125, 2)</f>
        <v>Gen X</v>
      </c>
      <c r="E492" t="s">
        <v>54</v>
      </c>
      <c r="F492" t="str">
        <f>IF(E492="High School", "No College", "College")</f>
        <v>College</v>
      </c>
      <c r="G492" t="s">
        <v>55</v>
      </c>
      <c r="H492">
        <v>61456</v>
      </c>
      <c r="I492">
        <v>61456</v>
      </c>
      <c r="J492" s="4" t="s">
        <v>61</v>
      </c>
      <c r="K492">
        <v>0</v>
      </c>
      <c r="L492">
        <v>1</v>
      </c>
      <c r="M492" t="str">
        <f>IF(OR(K492&gt;0, L492&gt;0), "Parent", "Not Parent")</f>
        <v>Parent</v>
      </c>
      <c r="N492" t="s">
        <v>376</v>
      </c>
      <c r="O492" s="8">
        <v>41916</v>
      </c>
      <c r="P492" s="9">
        <f>O492-N492</f>
        <v>556</v>
      </c>
      <c r="Q492">
        <v>47</v>
      </c>
      <c r="R492" s="9">
        <f>P492-Q492</f>
        <v>509</v>
      </c>
      <c r="S492" s="8">
        <f>O492-R492</f>
        <v>41407</v>
      </c>
      <c r="T492">
        <v>563</v>
      </c>
      <c r="U492">
        <v>76</v>
      </c>
      <c r="V492">
        <v>384</v>
      </c>
      <c r="W492">
        <v>84</v>
      </c>
      <c r="X492">
        <v>192</v>
      </c>
      <c r="Y492">
        <v>89</v>
      </c>
      <c r="Z492">
        <v>1388</v>
      </c>
      <c r="AA492">
        <f>Z492/P492</f>
        <v>2.4964028776978417</v>
      </c>
      <c r="AB492" s="11" t="s">
        <v>232</v>
      </c>
      <c r="AC492" t="s">
        <v>59</v>
      </c>
      <c r="AD492">
        <v>4</v>
      </c>
      <c r="AE492" t="str">
        <f>IF(AD492&gt;3, "Prefers Discount", "Discount Indifferent")</f>
        <v>Prefers Discount</v>
      </c>
      <c r="AF492">
        <v>13</v>
      </c>
      <c r="AG492">
        <v>6</v>
      </c>
      <c r="AH492">
        <v>10</v>
      </c>
      <c r="AI492" t="str">
        <f>INDEX($AF$1:$AH$1,MATCH(MAX(AF492:AH492),AF492:AH492,0))</f>
        <v>Store_Orders</v>
      </c>
      <c r="AJ492">
        <v>4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f>SUM(AK492:AO492)</f>
        <v>0</v>
      </c>
      <c r="AQ492" t="s">
        <v>67</v>
      </c>
      <c r="AR492">
        <v>0</v>
      </c>
      <c r="AS492" t="str">
        <f>IF(OR(AK492&gt;0, AL492&gt;0, AM492&gt;0, AN492&gt;0, AO492&gt;0), "Converted", "Not Converted")</f>
        <v>Not Converted</v>
      </c>
      <c r="AT492">
        <v>0</v>
      </c>
      <c r="AU492">
        <v>3</v>
      </c>
      <c r="AV492">
        <v>11</v>
      </c>
      <c r="AW492">
        <f>IF(Z492&gt;607, 4, 0)</f>
        <v>4</v>
      </c>
      <c r="AX492">
        <f>IF(AA492&gt;1.6588, 3, 0)</f>
        <v>3</v>
      </c>
      <c r="AY492">
        <f>IF(P492&gt;401, 2, 0)</f>
        <v>2</v>
      </c>
      <c r="AZ492">
        <f>IF(I492&gt;52915.77, 1, 0)</f>
        <v>1</v>
      </c>
      <c r="BA492">
        <f>SUM(AW492:AZ492)</f>
        <v>10</v>
      </c>
      <c r="BB492" t="str">
        <f>VLOOKUP(BA492,'Standard Deviations'!$L$1:$M$11,2,TRUE)</f>
        <v>Diamond</v>
      </c>
    </row>
    <row r="493" spans="1:54">
      <c r="A493">
        <v>9595</v>
      </c>
      <c r="B493">
        <v>1961</v>
      </c>
      <c r="C493">
        <f>2024-B493</f>
        <v>63</v>
      </c>
      <c r="D493" t="str">
        <f>VLOOKUP(B493,Reference!$A$1:$B$125, 2)</f>
        <v>Boomers</v>
      </c>
      <c r="E493" t="s">
        <v>54</v>
      </c>
      <c r="F493" t="str">
        <f>IF(E493="High School", "No College", "College")</f>
        <v>College</v>
      </c>
      <c r="G493" t="s">
        <v>65</v>
      </c>
      <c r="H493">
        <v>64260</v>
      </c>
      <c r="I493">
        <v>64260</v>
      </c>
      <c r="J493" s="4" t="s">
        <v>61</v>
      </c>
      <c r="K493">
        <v>0</v>
      </c>
      <c r="L493">
        <v>0</v>
      </c>
      <c r="M493" t="str">
        <f>IF(OR(K493&gt;0, L493&gt;0), "Parent", "Not Parent")</f>
        <v>Not Parent</v>
      </c>
      <c r="N493" t="s">
        <v>267</v>
      </c>
      <c r="O493" s="8">
        <v>41916</v>
      </c>
      <c r="P493" s="9">
        <f>O493-N493</f>
        <v>631</v>
      </c>
      <c r="Q493">
        <v>1</v>
      </c>
      <c r="R493" s="9">
        <f>P493-Q493</f>
        <v>630</v>
      </c>
      <c r="S493" s="8">
        <f>O493-R493</f>
        <v>41286</v>
      </c>
      <c r="T493">
        <v>539</v>
      </c>
      <c r="U493">
        <v>169</v>
      </c>
      <c r="V493">
        <v>816</v>
      </c>
      <c r="W493">
        <v>20</v>
      </c>
      <c r="X493">
        <v>0</v>
      </c>
      <c r="Y493">
        <v>30</v>
      </c>
      <c r="Z493">
        <v>1574</v>
      </c>
      <c r="AA493">
        <f>Z493/P493</f>
        <v>2.4944532488114106</v>
      </c>
      <c r="AB493" s="11" t="s">
        <v>232</v>
      </c>
      <c r="AC493" t="s">
        <v>59</v>
      </c>
      <c r="AD493">
        <v>1</v>
      </c>
      <c r="AE493" t="str">
        <f>IF(AD493&gt;3, "Prefers Discount", "Discount Indifferent")</f>
        <v>Discount Indifferent</v>
      </c>
      <c r="AF493">
        <v>4</v>
      </c>
      <c r="AG493">
        <v>4</v>
      </c>
      <c r="AH493">
        <v>5</v>
      </c>
      <c r="AI493" t="str">
        <f>INDEX($AF$1:$AH$1,MATCH(MAX(AF493:AH493),AF493:AH493,0))</f>
        <v>Catalog_Orders</v>
      </c>
      <c r="AJ493">
        <v>3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f>SUM(AK493:AO493)</f>
        <v>0</v>
      </c>
      <c r="AQ493" t="s">
        <v>67</v>
      </c>
      <c r="AR493">
        <v>1</v>
      </c>
      <c r="AS493" t="str">
        <f>IF(OR(AK493&gt;0, AL493&gt;0, AM493&gt;0, AN493&gt;0, AO493&gt;0), "Converted", "Not Converted")</f>
        <v>Not Converted</v>
      </c>
      <c r="AT493">
        <v>0</v>
      </c>
      <c r="AU493">
        <v>3</v>
      </c>
      <c r="AV493">
        <v>11</v>
      </c>
      <c r="AW493">
        <f>IF(Z493&gt;607, 4, 0)</f>
        <v>4</v>
      </c>
      <c r="AX493">
        <f>IF(AA493&gt;1.6588, 3, 0)</f>
        <v>3</v>
      </c>
      <c r="AY493">
        <f>IF(P493&gt;401, 2, 0)</f>
        <v>2</v>
      </c>
      <c r="AZ493">
        <f>IF(I493&gt;52915.77, 1, 0)</f>
        <v>1</v>
      </c>
      <c r="BA493">
        <f>SUM(AW493:AZ493)</f>
        <v>10</v>
      </c>
      <c r="BB493" t="str">
        <f>VLOOKUP(BA493,'Standard Deviations'!$L$1:$M$11,2,TRUE)</f>
        <v>Diamond</v>
      </c>
    </row>
    <row r="494" spans="1:54">
      <c r="A494">
        <v>9029</v>
      </c>
      <c r="B494">
        <v>1972</v>
      </c>
      <c r="C494">
        <f>2024-B494</f>
        <v>52</v>
      </c>
      <c r="D494" t="str">
        <f>VLOOKUP(B494,Reference!$A$1:$B$125, 2)</f>
        <v>Gen X</v>
      </c>
      <c r="E494" t="s">
        <v>68</v>
      </c>
      <c r="F494" t="str">
        <f>IF(E494="High School", "No College", "College")</f>
        <v>College</v>
      </c>
      <c r="G494" t="s">
        <v>55</v>
      </c>
      <c r="H494">
        <v>70116</v>
      </c>
      <c r="I494">
        <v>70116</v>
      </c>
      <c r="J494" s="4" t="s">
        <v>61</v>
      </c>
      <c r="K494">
        <v>0</v>
      </c>
      <c r="L494">
        <v>0</v>
      </c>
      <c r="M494" t="str">
        <f>IF(OR(K494&gt;0, L494&gt;0), "Parent", "Not Parent")</f>
        <v>Not Parent</v>
      </c>
      <c r="N494" t="s">
        <v>377</v>
      </c>
      <c r="O494" s="8">
        <v>41916</v>
      </c>
      <c r="P494" s="9">
        <f>O494-N494</f>
        <v>616</v>
      </c>
      <c r="Q494">
        <v>73</v>
      </c>
      <c r="R494" s="9">
        <f>P494-Q494</f>
        <v>543</v>
      </c>
      <c r="S494" s="8">
        <f>O494-R494</f>
        <v>41373</v>
      </c>
      <c r="T494">
        <v>707</v>
      </c>
      <c r="U494">
        <v>44</v>
      </c>
      <c r="V494">
        <v>603</v>
      </c>
      <c r="W494">
        <v>95</v>
      </c>
      <c r="X494">
        <v>58</v>
      </c>
      <c r="Y494">
        <v>29</v>
      </c>
      <c r="Z494">
        <v>1536</v>
      </c>
      <c r="AA494">
        <f>Z494/P494</f>
        <v>2.4935064935064934</v>
      </c>
      <c r="AB494" s="14" t="s">
        <v>232</v>
      </c>
      <c r="AC494" s="13" t="s">
        <v>63</v>
      </c>
      <c r="AD494">
        <v>1</v>
      </c>
      <c r="AE494" t="str">
        <f>IF(AD494&gt;3, "Prefers Discount", "Discount Indifferent")</f>
        <v>Discount Indifferent</v>
      </c>
      <c r="AF494">
        <v>12</v>
      </c>
      <c r="AG494">
        <v>2</v>
      </c>
      <c r="AH494">
        <v>8</v>
      </c>
      <c r="AI494" t="str">
        <f>INDEX($AF$1:$AH$1,MATCH(MAX(AF494:AH494),AF494:AH494,0))</f>
        <v>Store_Orders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f>SUM(AK494:AO494)</f>
        <v>0</v>
      </c>
      <c r="AQ494" t="s">
        <v>67</v>
      </c>
      <c r="AR494">
        <v>0</v>
      </c>
      <c r="AS494" t="str">
        <f>IF(OR(AK494&gt;0, AL494&gt;0, AM494&gt;0, AN494&gt;0, AO494&gt;0), "Converted", "Not Converted")</f>
        <v>Not Converted</v>
      </c>
      <c r="AT494">
        <v>0</v>
      </c>
      <c r="AU494">
        <v>3</v>
      </c>
      <c r="AV494">
        <v>11</v>
      </c>
      <c r="AW494">
        <f>IF(Z494&gt;607, 4, 0)</f>
        <v>4</v>
      </c>
      <c r="AX494">
        <f>IF(AA494&gt;1.6588, 3, 0)</f>
        <v>3</v>
      </c>
      <c r="AY494">
        <f>IF(P494&gt;401, 2, 0)</f>
        <v>2</v>
      </c>
      <c r="AZ494">
        <f>IF(I494&gt;52915.77, 1, 0)</f>
        <v>1</v>
      </c>
      <c r="BA494">
        <f>SUM(AW494:AZ494)</f>
        <v>10</v>
      </c>
      <c r="BB494" t="str">
        <f>VLOOKUP(BA494,'Standard Deviations'!$L$1:$M$11,2,TRUE)</f>
        <v>Diamond</v>
      </c>
    </row>
    <row r="495" spans="1:54">
      <c r="A495">
        <v>5341</v>
      </c>
      <c r="B495">
        <v>1962</v>
      </c>
      <c r="C495">
        <f>2024-B495</f>
        <v>62</v>
      </c>
      <c r="D495" t="str">
        <f>VLOOKUP(B495,Reference!$A$1:$B$125, 2)</f>
        <v>Boomers</v>
      </c>
      <c r="E495" t="s">
        <v>74</v>
      </c>
      <c r="F495" t="str">
        <f>IF(E495="High School", "No College", "College")</f>
        <v>College</v>
      </c>
      <c r="G495" t="s">
        <v>71</v>
      </c>
      <c r="H495">
        <v>81975</v>
      </c>
      <c r="I495">
        <v>81975</v>
      </c>
      <c r="J495" s="4" t="s">
        <v>56</v>
      </c>
      <c r="K495">
        <v>0</v>
      </c>
      <c r="L495">
        <v>1</v>
      </c>
      <c r="M495" t="str">
        <f>IF(OR(K495&gt;0, L495&gt;0), "Parent", "Not Parent")</f>
        <v>Parent</v>
      </c>
      <c r="N495" t="s">
        <v>378</v>
      </c>
      <c r="O495" s="8">
        <v>41916</v>
      </c>
      <c r="P495" s="9">
        <f>O495-N495</f>
        <v>637</v>
      </c>
      <c r="Q495">
        <v>2</v>
      </c>
      <c r="R495" s="9">
        <f>P495-Q495</f>
        <v>635</v>
      </c>
      <c r="S495" s="8">
        <f>O495-R495</f>
        <v>41281</v>
      </c>
      <c r="T495">
        <v>983</v>
      </c>
      <c r="U495">
        <v>76</v>
      </c>
      <c r="V495">
        <v>184</v>
      </c>
      <c r="W495">
        <v>180</v>
      </c>
      <c r="X495">
        <v>138</v>
      </c>
      <c r="Y495">
        <v>27</v>
      </c>
      <c r="Z495">
        <v>1588</v>
      </c>
      <c r="AA495">
        <f>Z495/P495</f>
        <v>2.4929356357927785</v>
      </c>
      <c r="AB495" s="11" t="s">
        <v>232</v>
      </c>
      <c r="AC495" t="s">
        <v>59</v>
      </c>
      <c r="AD495">
        <v>1</v>
      </c>
      <c r="AE495" t="str">
        <f>IF(AD495&gt;3, "Prefers Discount", "Discount Indifferent")</f>
        <v>Discount Indifferent</v>
      </c>
      <c r="AF495">
        <v>4</v>
      </c>
      <c r="AG495">
        <v>6</v>
      </c>
      <c r="AH495">
        <v>3</v>
      </c>
      <c r="AI495" t="str">
        <f>INDEX($AF$1:$AH$1,MATCH(MAX(AF495:AH495),AF495:AH495,0))</f>
        <v>Web_Orders</v>
      </c>
      <c r="AJ495">
        <v>7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f>SUM(AK495:AO495)</f>
        <v>1</v>
      </c>
      <c r="AQ495" t="str">
        <f>INDEX($AK$1:$AO$1,MATCH(MAX(AK495:AO495),AK495:AO495,0))</f>
        <v>Converted_on_Camp5</v>
      </c>
      <c r="AR495">
        <v>1</v>
      </c>
      <c r="AS495" t="str">
        <f>IF(OR(AK495&gt;0, AL495&gt;0, AM495&gt;0, AN495&gt;0, AO495&gt;0), "Converted", "Not Converted")</f>
        <v>Converted</v>
      </c>
      <c r="AT495">
        <v>0</v>
      </c>
      <c r="AU495">
        <v>3</v>
      </c>
      <c r="AV495">
        <v>11</v>
      </c>
      <c r="AW495">
        <f>IF(Z495&gt;607, 4, 0)</f>
        <v>4</v>
      </c>
      <c r="AX495">
        <f>IF(AA495&gt;1.6588, 3, 0)</f>
        <v>3</v>
      </c>
      <c r="AY495">
        <f>IF(P495&gt;401, 2, 0)</f>
        <v>2</v>
      </c>
      <c r="AZ495">
        <f>IF(I495&gt;52915.77, 1, 0)</f>
        <v>1</v>
      </c>
      <c r="BA495">
        <f>SUM(AW495:AZ495)</f>
        <v>10</v>
      </c>
      <c r="BB495" t="str">
        <f>VLOOKUP(BA495,'Standard Deviations'!$L$1:$M$11,2,TRUE)</f>
        <v>Diamond</v>
      </c>
    </row>
    <row r="496" spans="1:54">
      <c r="A496">
        <v>6320</v>
      </c>
      <c r="B496">
        <v>1976</v>
      </c>
      <c r="C496">
        <f>2024-B496</f>
        <v>48</v>
      </c>
      <c r="D496" t="str">
        <f>VLOOKUP(B496,Reference!$A$1:$B$125, 2)</f>
        <v>Gen X</v>
      </c>
      <c r="E496" t="s">
        <v>64</v>
      </c>
      <c r="F496" t="str">
        <f>IF(E496="High School", "No College", "College")</f>
        <v>College</v>
      </c>
      <c r="G496" t="s">
        <v>60</v>
      </c>
      <c r="H496">
        <v>70893</v>
      </c>
      <c r="I496">
        <v>70893</v>
      </c>
      <c r="J496" s="4" t="s">
        <v>61</v>
      </c>
      <c r="K496">
        <v>0</v>
      </c>
      <c r="L496">
        <v>0</v>
      </c>
      <c r="M496" t="str">
        <f>IF(OR(K496&gt;0, L496&gt;0), "Parent", "Not Parent")</f>
        <v>Not Parent</v>
      </c>
      <c r="N496" t="s">
        <v>379</v>
      </c>
      <c r="O496" s="8">
        <v>41916</v>
      </c>
      <c r="P496" s="9">
        <f>O496-N496</f>
        <v>605</v>
      </c>
      <c r="Q496">
        <v>42</v>
      </c>
      <c r="R496" s="9">
        <f>P496-Q496</f>
        <v>563</v>
      </c>
      <c r="S496" s="8">
        <f>O496-R496</f>
        <v>41353</v>
      </c>
      <c r="T496">
        <v>768</v>
      </c>
      <c r="U496">
        <v>44</v>
      </c>
      <c r="V496">
        <v>561</v>
      </c>
      <c r="W496">
        <v>77</v>
      </c>
      <c r="X496">
        <v>44</v>
      </c>
      <c r="Y496">
        <v>14</v>
      </c>
      <c r="Z496">
        <v>1508</v>
      </c>
      <c r="AA496">
        <f>Z496/P496</f>
        <v>2.4925619834710742</v>
      </c>
      <c r="AB496" s="11" t="s">
        <v>232</v>
      </c>
      <c r="AC496" t="s">
        <v>59</v>
      </c>
      <c r="AD496">
        <v>1</v>
      </c>
      <c r="AE496" t="str">
        <f>IF(AD496&gt;3, "Prefers Discount", "Discount Indifferent")</f>
        <v>Discount Indifferent</v>
      </c>
      <c r="AF496">
        <v>10</v>
      </c>
      <c r="AG496">
        <v>6</v>
      </c>
      <c r="AH496">
        <v>6</v>
      </c>
      <c r="AI496" t="str">
        <f>INDEX($AF$1:$AH$1,MATCH(MAX(AF496:AH496),AF496:AH496,0))</f>
        <v>Store_Orders</v>
      </c>
      <c r="AJ496">
        <v>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f>SUM(AK496:AO496)</f>
        <v>0</v>
      </c>
      <c r="AQ496" t="s">
        <v>67</v>
      </c>
      <c r="AR496">
        <v>0</v>
      </c>
      <c r="AS496" t="str">
        <f>IF(OR(AK496&gt;0, AL496&gt;0, AM496&gt;0, AN496&gt;0, AO496&gt;0), "Converted", "Not Converted")</f>
        <v>Not Converted</v>
      </c>
      <c r="AT496">
        <v>0</v>
      </c>
      <c r="AU496">
        <v>3</v>
      </c>
      <c r="AV496">
        <v>11</v>
      </c>
      <c r="AW496">
        <f>IF(Z496&gt;607, 4, 0)</f>
        <v>4</v>
      </c>
      <c r="AX496">
        <f>IF(AA496&gt;1.6588, 3, 0)</f>
        <v>3</v>
      </c>
      <c r="AY496">
        <f>IF(P496&gt;401, 2, 0)</f>
        <v>2</v>
      </c>
      <c r="AZ496">
        <f>IF(I496&gt;52915.77, 1, 0)</f>
        <v>1</v>
      </c>
      <c r="BA496">
        <f>SUM(AW496:AZ496)</f>
        <v>10</v>
      </c>
      <c r="BB496" t="str">
        <f>VLOOKUP(BA496,'Standard Deviations'!$L$1:$M$11,2,TRUE)</f>
        <v>Diamond</v>
      </c>
    </row>
    <row r="497" spans="1:54">
      <c r="A497">
        <v>4207</v>
      </c>
      <c r="B497">
        <v>1981</v>
      </c>
      <c r="C497">
        <f>2024-B497</f>
        <v>43</v>
      </c>
      <c r="D497" t="str">
        <f>VLOOKUP(B497,Reference!$A$1:$B$125, 2)</f>
        <v>Millennials</v>
      </c>
      <c r="E497" t="s">
        <v>68</v>
      </c>
      <c r="F497" t="str">
        <f>IF(E497="High School", "No College", "College")</f>
        <v>College</v>
      </c>
      <c r="G497" t="s">
        <v>55</v>
      </c>
      <c r="H497">
        <v>87171</v>
      </c>
      <c r="I497">
        <v>87171</v>
      </c>
      <c r="J497" s="4" t="s">
        <v>56</v>
      </c>
      <c r="K497">
        <v>0</v>
      </c>
      <c r="L497">
        <v>0</v>
      </c>
      <c r="M497" t="str">
        <f>IF(OR(K497&gt;0, L497&gt;0), "Parent", "Not Parent")</f>
        <v>Not Parent</v>
      </c>
      <c r="N497" t="s">
        <v>226</v>
      </c>
      <c r="O497" s="8">
        <v>41916</v>
      </c>
      <c r="P497" s="9">
        <f>O497-N497</f>
        <v>521</v>
      </c>
      <c r="Q497">
        <v>27</v>
      </c>
      <c r="R497" s="9">
        <f>P497-Q497</f>
        <v>494</v>
      </c>
      <c r="S497" s="8">
        <f>O497-R497</f>
        <v>41422</v>
      </c>
      <c r="T497">
        <v>1001</v>
      </c>
      <c r="U497">
        <v>44</v>
      </c>
      <c r="V497">
        <v>107</v>
      </c>
      <c r="W497">
        <v>58</v>
      </c>
      <c r="X497">
        <v>44</v>
      </c>
      <c r="Y497">
        <v>44</v>
      </c>
      <c r="Z497">
        <v>1298</v>
      </c>
      <c r="AA497">
        <f>Z497/P497</f>
        <v>2.4913627639155469</v>
      </c>
      <c r="AB497" s="11" t="s">
        <v>232</v>
      </c>
      <c r="AC497" t="s">
        <v>59</v>
      </c>
      <c r="AD497">
        <v>1</v>
      </c>
      <c r="AE497" t="str">
        <f>IF(AD497&gt;3, "Prefers Discount", "Discount Indifferent")</f>
        <v>Discount Indifferent</v>
      </c>
      <c r="AF497">
        <v>11</v>
      </c>
      <c r="AG497">
        <v>6</v>
      </c>
      <c r="AH497">
        <v>7</v>
      </c>
      <c r="AI497" t="str">
        <f>INDEX($AF$1:$AH$1,MATCH(MAX(AF497:AH497),AF497:AH497,0))</f>
        <v>Store_Orders</v>
      </c>
      <c r="AJ497">
        <v>2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f>SUM(AK497:AO497)</f>
        <v>2</v>
      </c>
      <c r="AQ497" t="str">
        <f>INDEX($AK$1:$AO$1,MATCH(MAX(AK497:AO497),AK497:AO497,0))</f>
        <v>Converted_on_Camp3</v>
      </c>
      <c r="AR497">
        <v>1</v>
      </c>
      <c r="AS497" t="str">
        <f>IF(OR(AK497&gt;0, AL497&gt;0, AM497&gt;0, AN497&gt;0, AO497&gt;0), "Converted", "Not Converted")</f>
        <v>Converted</v>
      </c>
      <c r="AT497">
        <v>0</v>
      </c>
      <c r="AU497">
        <v>3</v>
      </c>
      <c r="AV497">
        <v>11</v>
      </c>
      <c r="AW497">
        <f>IF(Z497&gt;607, 4, 0)</f>
        <v>4</v>
      </c>
      <c r="AX497">
        <f>IF(AA497&gt;1.6588, 3, 0)</f>
        <v>3</v>
      </c>
      <c r="AY497">
        <f>IF(P497&gt;401, 2, 0)</f>
        <v>2</v>
      </c>
      <c r="AZ497">
        <f>IF(I497&gt;52915.77, 1, 0)</f>
        <v>1</v>
      </c>
      <c r="BA497">
        <f>SUM(AW497:AZ497)</f>
        <v>10</v>
      </c>
      <c r="BB497" t="str">
        <f>VLOOKUP(BA497,'Standard Deviations'!$L$1:$M$11,2,TRUE)</f>
        <v>Diamond</v>
      </c>
    </row>
    <row r="498" spans="1:54">
      <c r="A498">
        <v>5331</v>
      </c>
      <c r="B498">
        <v>1977</v>
      </c>
      <c r="C498">
        <f>2024-B498</f>
        <v>47</v>
      </c>
      <c r="D498" t="str">
        <f>VLOOKUP(B498,Reference!$A$1:$B$125, 2)</f>
        <v>Gen X</v>
      </c>
      <c r="E498" t="s">
        <v>54</v>
      </c>
      <c r="F498" t="str">
        <f>IF(E498="High School", "No College", "College")</f>
        <v>College</v>
      </c>
      <c r="G498" t="s">
        <v>55</v>
      </c>
      <c r="H498">
        <v>74985</v>
      </c>
      <c r="I498">
        <v>74985</v>
      </c>
      <c r="J498" s="4" t="s">
        <v>56</v>
      </c>
      <c r="K498">
        <v>0</v>
      </c>
      <c r="L498">
        <v>0</v>
      </c>
      <c r="M498" t="str">
        <f>IF(OR(K498&gt;0, L498&gt;0), "Parent", "Not Parent")</f>
        <v>Not Parent</v>
      </c>
      <c r="N498" t="s">
        <v>380</v>
      </c>
      <c r="O498" s="8">
        <v>41916</v>
      </c>
      <c r="P498" s="9">
        <f>O498-N498</f>
        <v>753</v>
      </c>
      <c r="Q498">
        <v>8</v>
      </c>
      <c r="R498" s="9">
        <f>P498-Q498</f>
        <v>745</v>
      </c>
      <c r="S498" s="8">
        <f>O498-R498</f>
        <v>41171</v>
      </c>
      <c r="T498">
        <v>587</v>
      </c>
      <c r="U498">
        <v>51</v>
      </c>
      <c r="V498">
        <v>898</v>
      </c>
      <c r="W498">
        <v>247</v>
      </c>
      <c r="X498">
        <v>0</v>
      </c>
      <c r="Y498">
        <v>86</v>
      </c>
      <c r="Z498">
        <v>1869</v>
      </c>
      <c r="AA498">
        <f>Z498/P498</f>
        <v>2.4820717131474104</v>
      </c>
      <c r="AB498" s="11" t="s">
        <v>232</v>
      </c>
      <c r="AC498" t="s">
        <v>59</v>
      </c>
      <c r="AD498">
        <v>1</v>
      </c>
      <c r="AE498" t="str">
        <f>IF(AD498&gt;3, "Prefers Discount", "Discount Indifferent")</f>
        <v>Discount Indifferent</v>
      </c>
      <c r="AF498">
        <v>7</v>
      </c>
      <c r="AG498">
        <v>3</v>
      </c>
      <c r="AH498">
        <v>6</v>
      </c>
      <c r="AI498" t="str">
        <f>INDEX($AF$1:$AH$1,MATCH(MAX(AF498:AH498),AF498:AH498,0))</f>
        <v>Store_Orders</v>
      </c>
      <c r="AJ498">
        <v>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f>SUM(AK498:AO498)</f>
        <v>0</v>
      </c>
      <c r="AQ498" t="s">
        <v>67</v>
      </c>
      <c r="AR498">
        <v>0</v>
      </c>
      <c r="AS498" t="str">
        <f>IF(OR(AK498&gt;0, AL498&gt;0, AM498&gt;0, AN498&gt;0, AO498&gt;0), "Converted", "Not Converted")</f>
        <v>Not Converted</v>
      </c>
      <c r="AT498">
        <v>0</v>
      </c>
      <c r="AU498">
        <v>3</v>
      </c>
      <c r="AV498">
        <v>11</v>
      </c>
      <c r="AW498">
        <f>IF(Z498&gt;607, 4, 0)</f>
        <v>4</v>
      </c>
      <c r="AX498">
        <f>IF(AA498&gt;1.6588, 3, 0)</f>
        <v>3</v>
      </c>
      <c r="AY498">
        <f>IF(P498&gt;401, 2, 0)</f>
        <v>2</v>
      </c>
      <c r="AZ498">
        <f>IF(I498&gt;52915.77, 1, 0)</f>
        <v>1</v>
      </c>
      <c r="BA498">
        <f>SUM(AW498:AZ498)</f>
        <v>10</v>
      </c>
      <c r="BB498" t="str">
        <f>VLOOKUP(BA498,'Standard Deviations'!$L$1:$M$11,2,TRUE)</f>
        <v>Diamond</v>
      </c>
    </row>
    <row r="499" spans="1:54">
      <c r="A499">
        <v>10095</v>
      </c>
      <c r="B499">
        <v>1975</v>
      </c>
      <c r="C499">
        <f>2024-B499</f>
        <v>49</v>
      </c>
      <c r="D499" t="str">
        <f>VLOOKUP(B499,Reference!$A$1:$B$125, 2)</f>
        <v>Gen X</v>
      </c>
      <c r="E499" t="s">
        <v>68</v>
      </c>
      <c r="F499" t="str">
        <f>IF(E499="High School", "No College", "College")</f>
        <v>College</v>
      </c>
      <c r="G499" t="s">
        <v>71</v>
      </c>
      <c r="H499">
        <v>74165</v>
      </c>
      <c r="I499">
        <v>74165</v>
      </c>
      <c r="J499" s="4" t="s">
        <v>61</v>
      </c>
      <c r="K499">
        <v>0</v>
      </c>
      <c r="L499">
        <v>0</v>
      </c>
      <c r="M499" t="str">
        <f>IF(OR(K499&gt;0, L499&gt;0), "Parent", "Not Parent")</f>
        <v>Not Parent</v>
      </c>
      <c r="N499" t="s">
        <v>226</v>
      </c>
      <c r="O499" s="8">
        <v>41916</v>
      </c>
      <c r="P499" s="9">
        <f>O499-N499</f>
        <v>521</v>
      </c>
      <c r="Q499">
        <v>9</v>
      </c>
      <c r="R499" s="9">
        <f>P499-Q499</f>
        <v>512</v>
      </c>
      <c r="S499" s="8">
        <f>O499-R499</f>
        <v>41404</v>
      </c>
      <c r="T499">
        <v>1001</v>
      </c>
      <c r="U499">
        <v>12</v>
      </c>
      <c r="V499">
        <v>240</v>
      </c>
      <c r="W499">
        <v>16</v>
      </c>
      <c r="X499">
        <v>12</v>
      </c>
      <c r="Y499">
        <v>12</v>
      </c>
      <c r="Z499">
        <v>1293</v>
      </c>
      <c r="AA499">
        <f>Z499/P499</f>
        <v>2.4817658349328213</v>
      </c>
      <c r="AB499" s="11" t="s">
        <v>232</v>
      </c>
      <c r="AC499" t="s">
        <v>59</v>
      </c>
      <c r="AD499">
        <v>1</v>
      </c>
      <c r="AE499" t="str">
        <f>IF(AD499&gt;3, "Prefers Discount", "Discount Indifferent")</f>
        <v>Discount Indifferent</v>
      </c>
      <c r="AF499">
        <v>10</v>
      </c>
      <c r="AG499">
        <v>5</v>
      </c>
      <c r="AH499">
        <v>4</v>
      </c>
      <c r="AI499" t="str">
        <f>INDEX($AF$1:$AH$1,MATCH(MAX(AF499:AH499),AF499:AH499,0))</f>
        <v>Store_Orders</v>
      </c>
      <c r="AJ499">
        <v>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f>SUM(AK499:AO499)</f>
        <v>0</v>
      </c>
      <c r="AQ499" t="s">
        <v>67</v>
      </c>
      <c r="AR499">
        <v>0</v>
      </c>
      <c r="AS499" t="str">
        <f>IF(OR(AK499&gt;0, AL499&gt;0, AM499&gt;0, AN499&gt;0, AO499&gt;0), "Converted", "Not Converted")</f>
        <v>Not Converted</v>
      </c>
      <c r="AT499">
        <v>0</v>
      </c>
      <c r="AU499">
        <v>3</v>
      </c>
      <c r="AV499">
        <v>11</v>
      </c>
      <c r="AW499">
        <f>IF(Z499&gt;607, 4, 0)</f>
        <v>4</v>
      </c>
      <c r="AX499">
        <f>IF(AA499&gt;1.6588, 3, 0)</f>
        <v>3</v>
      </c>
      <c r="AY499">
        <f>IF(P499&gt;401, 2, 0)</f>
        <v>2</v>
      </c>
      <c r="AZ499">
        <f>IF(I499&gt;52915.77, 1, 0)</f>
        <v>1</v>
      </c>
      <c r="BA499">
        <f>SUM(AW499:AZ499)</f>
        <v>10</v>
      </c>
      <c r="BB499" t="str">
        <f>VLOOKUP(BA499,'Standard Deviations'!$L$1:$M$11,2,TRUE)</f>
        <v>Diamond</v>
      </c>
    </row>
    <row r="500" spans="1:54">
      <c r="A500">
        <v>246</v>
      </c>
      <c r="B500">
        <v>1965</v>
      </c>
      <c r="C500">
        <f>2024-B500</f>
        <v>59</v>
      </c>
      <c r="D500" t="str">
        <f>VLOOKUP(B500,Reference!$A$1:$B$125, 2)</f>
        <v>Gen X</v>
      </c>
      <c r="E500" t="s">
        <v>54</v>
      </c>
      <c r="F500" t="str">
        <f>IF(E500="High School", "No College", "College")</f>
        <v>College</v>
      </c>
      <c r="G500" t="s">
        <v>55</v>
      </c>
      <c r="H500">
        <v>66480</v>
      </c>
      <c r="I500">
        <v>66480</v>
      </c>
      <c r="J500" s="4" t="s">
        <v>61</v>
      </c>
      <c r="K500">
        <v>1</v>
      </c>
      <c r="L500">
        <v>1</v>
      </c>
      <c r="M500" t="str">
        <f>IF(OR(K500&gt;0, L500&gt;0), "Parent", "Not Parent")</f>
        <v>Parent</v>
      </c>
      <c r="N500" t="s">
        <v>156</v>
      </c>
      <c r="O500" s="8">
        <v>41916</v>
      </c>
      <c r="P500" s="9">
        <f>O500-N500</f>
        <v>126</v>
      </c>
      <c r="Q500">
        <v>71</v>
      </c>
      <c r="R500" s="9">
        <f>P500-Q500</f>
        <v>55</v>
      </c>
      <c r="S500" s="8">
        <f>O500-R500</f>
        <v>41861</v>
      </c>
      <c r="T500">
        <v>199</v>
      </c>
      <c r="U500">
        <v>9</v>
      </c>
      <c r="V500">
        <v>57</v>
      </c>
      <c r="W500">
        <v>20</v>
      </c>
      <c r="X500">
        <v>21</v>
      </c>
      <c r="Y500">
        <v>6</v>
      </c>
      <c r="Z500">
        <v>312</v>
      </c>
      <c r="AA500">
        <f>Z500/P500</f>
        <v>2.4761904761904763</v>
      </c>
      <c r="AB500" s="14" t="s">
        <v>232</v>
      </c>
      <c r="AC500" s="13" t="s">
        <v>63</v>
      </c>
      <c r="AD500">
        <v>7</v>
      </c>
      <c r="AE500" t="str">
        <f>IF(AD500&gt;3, "Prefers Discount", "Discount Indifferent")</f>
        <v>Prefers Discount</v>
      </c>
      <c r="AF500">
        <v>7</v>
      </c>
      <c r="AG500">
        <v>4</v>
      </c>
      <c r="AH500">
        <v>1</v>
      </c>
      <c r="AI500" t="str">
        <f>INDEX($AF$1:$AH$1,MATCH(MAX(AF500:AH500),AF500:AH500,0))</f>
        <v>Store_Orders</v>
      </c>
      <c r="AJ500">
        <v>4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f>SUM(AK500:AO500)</f>
        <v>0</v>
      </c>
      <c r="AQ500" t="s">
        <v>67</v>
      </c>
      <c r="AR500">
        <v>0</v>
      </c>
      <c r="AS500" t="str">
        <f>IF(OR(AK500&gt;0, AL500&gt;0, AM500&gt;0, AN500&gt;0, AO500&gt;0), "Converted", "Not Converted")</f>
        <v>Not Converted</v>
      </c>
      <c r="AT500">
        <v>0</v>
      </c>
      <c r="AU500">
        <v>3</v>
      </c>
      <c r="AV500">
        <v>11</v>
      </c>
      <c r="AW500">
        <f>IF(Z500&gt;607, 4, 0)</f>
        <v>0</v>
      </c>
      <c r="AX500">
        <f>IF(AA500&gt;1.6588, 3, 0)</f>
        <v>3</v>
      </c>
      <c r="AY500">
        <f>IF(P500&gt;401, 2, 0)</f>
        <v>0</v>
      </c>
      <c r="AZ500">
        <f>IF(I500&gt;52915.77, 1, 0)</f>
        <v>1</v>
      </c>
      <c r="BA500">
        <f>SUM(AW500:AZ500)</f>
        <v>4</v>
      </c>
      <c r="BB500" t="str">
        <f>VLOOKUP(BA500,'Standard Deviations'!$L$1:$M$11,2,TRUE)</f>
        <v>Silver</v>
      </c>
    </row>
    <row r="501" spans="1:54">
      <c r="A501">
        <v>5031</v>
      </c>
      <c r="B501">
        <v>1974</v>
      </c>
      <c r="C501">
        <f>2024-B501</f>
        <v>50</v>
      </c>
      <c r="D501" t="str">
        <f>VLOOKUP(B501,Reference!$A$1:$B$125, 2)</f>
        <v>Gen X</v>
      </c>
      <c r="E501" t="s">
        <v>54</v>
      </c>
      <c r="F501" t="str">
        <f>IF(E501="High School", "No College", "College")</f>
        <v>College</v>
      </c>
      <c r="G501" t="s">
        <v>65</v>
      </c>
      <c r="H501">
        <v>83145</v>
      </c>
      <c r="I501">
        <v>83145</v>
      </c>
      <c r="J501" s="4" t="s">
        <v>56</v>
      </c>
      <c r="K501">
        <v>0</v>
      </c>
      <c r="L501">
        <v>0</v>
      </c>
      <c r="M501" t="str">
        <f>IF(OR(K501&gt;0, L501&gt;0), "Parent", "Not Parent")</f>
        <v>Not Parent</v>
      </c>
      <c r="N501" t="s">
        <v>381</v>
      </c>
      <c r="O501" s="8">
        <v>41916</v>
      </c>
      <c r="P501" s="9">
        <f>O501-N501</f>
        <v>742</v>
      </c>
      <c r="Q501">
        <v>14</v>
      </c>
      <c r="R501" s="9">
        <f>P501-Q501</f>
        <v>728</v>
      </c>
      <c r="S501" s="8">
        <f>O501-R501</f>
        <v>41188</v>
      </c>
      <c r="T501">
        <v>777</v>
      </c>
      <c r="U501">
        <v>35</v>
      </c>
      <c r="V501">
        <v>731</v>
      </c>
      <c r="W501">
        <v>39</v>
      </c>
      <c r="X501">
        <v>137</v>
      </c>
      <c r="Y501">
        <v>114</v>
      </c>
      <c r="Z501">
        <v>1833</v>
      </c>
      <c r="AA501">
        <f>Z501/P501</f>
        <v>2.4703504043126685</v>
      </c>
      <c r="AB501" s="11" t="s">
        <v>232</v>
      </c>
      <c r="AC501" t="s">
        <v>59</v>
      </c>
      <c r="AD501">
        <v>1</v>
      </c>
      <c r="AE501" t="str">
        <f>IF(AD501&gt;3, "Prefers Discount", "Discount Indifferent")</f>
        <v>Discount Indifferent</v>
      </c>
      <c r="AF501">
        <v>11</v>
      </c>
      <c r="AG501">
        <v>5</v>
      </c>
      <c r="AH501">
        <v>9</v>
      </c>
      <c r="AI501" t="str">
        <f>INDEX($AF$1:$AH$1,MATCH(MAX(AF501:AH501),AF501:AH501,0))</f>
        <v>Store_Orders</v>
      </c>
      <c r="AJ501">
        <v>2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f>SUM(AK501:AO501)</f>
        <v>1</v>
      </c>
      <c r="AQ501" t="str">
        <f>INDEX($AK$1:$AO$1,MATCH(MAX(AK501:AO501),AK501:AO501,0))</f>
        <v>Converted_on_Camp5</v>
      </c>
      <c r="AR501">
        <v>1</v>
      </c>
      <c r="AS501" t="str">
        <f>IF(OR(AK501&gt;0, AL501&gt;0, AM501&gt;0, AN501&gt;0, AO501&gt;0), "Converted", "Not Converted")</f>
        <v>Converted</v>
      </c>
      <c r="AT501">
        <v>0</v>
      </c>
      <c r="AU501">
        <v>3</v>
      </c>
      <c r="AV501">
        <v>11</v>
      </c>
      <c r="AW501">
        <f>IF(Z501&gt;607, 4, 0)</f>
        <v>4</v>
      </c>
      <c r="AX501">
        <f>IF(AA501&gt;1.6588, 3, 0)</f>
        <v>3</v>
      </c>
      <c r="AY501">
        <f>IF(P501&gt;401, 2, 0)</f>
        <v>2</v>
      </c>
      <c r="AZ501">
        <f>IF(I501&gt;52915.77, 1, 0)</f>
        <v>1</v>
      </c>
      <c r="BA501">
        <f>SUM(AW501:AZ501)</f>
        <v>10</v>
      </c>
      <c r="BB501" t="str">
        <f>VLOOKUP(BA501,'Standard Deviations'!$L$1:$M$11,2,TRUE)</f>
        <v>Diamond</v>
      </c>
    </row>
    <row r="502" spans="1:54">
      <c r="A502">
        <v>7143</v>
      </c>
      <c r="B502">
        <v>1955</v>
      </c>
      <c r="C502">
        <f>2024-B502</f>
        <v>69</v>
      </c>
      <c r="D502" t="str">
        <f>VLOOKUP(B502,Reference!$A$1:$B$125, 2)</f>
        <v>Boomers</v>
      </c>
      <c r="E502" t="s">
        <v>74</v>
      </c>
      <c r="F502" t="str">
        <f>IF(E502="High School", "No College", "College")</f>
        <v>College</v>
      </c>
      <c r="G502" t="s">
        <v>65</v>
      </c>
      <c r="H502">
        <v>74805</v>
      </c>
      <c r="I502">
        <v>74805</v>
      </c>
      <c r="J502" s="4" t="s">
        <v>56</v>
      </c>
      <c r="K502">
        <v>0</v>
      </c>
      <c r="L502">
        <v>1</v>
      </c>
      <c r="M502" t="str">
        <f>IF(OR(K502&gt;0, L502&gt;0), "Parent", "Not Parent")</f>
        <v>Parent</v>
      </c>
      <c r="N502" t="s">
        <v>250</v>
      </c>
      <c r="O502" s="8">
        <v>41916</v>
      </c>
      <c r="P502" s="9">
        <f>O502-N502</f>
        <v>332</v>
      </c>
      <c r="Q502">
        <v>14</v>
      </c>
      <c r="R502" s="9">
        <f>P502-Q502</f>
        <v>318</v>
      </c>
      <c r="S502" s="8">
        <f>O502-R502</f>
        <v>41598</v>
      </c>
      <c r="T502">
        <v>209</v>
      </c>
      <c r="U502">
        <v>162</v>
      </c>
      <c r="V502">
        <v>209</v>
      </c>
      <c r="W502">
        <v>41</v>
      </c>
      <c r="X502">
        <v>162</v>
      </c>
      <c r="Y502">
        <v>37</v>
      </c>
      <c r="Z502">
        <v>820</v>
      </c>
      <c r="AA502">
        <f>Z502/P502</f>
        <v>2.4698795180722892</v>
      </c>
      <c r="AB502" s="11" t="s">
        <v>232</v>
      </c>
      <c r="AC502" t="s">
        <v>59</v>
      </c>
      <c r="AD502">
        <v>5</v>
      </c>
      <c r="AE502" t="str">
        <f>IF(AD502&gt;3, "Prefers Discount", "Discount Indifferent")</f>
        <v>Prefers Discount</v>
      </c>
      <c r="AF502">
        <v>10</v>
      </c>
      <c r="AG502">
        <v>4</v>
      </c>
      <c r="AH502">
        <v>7</v>
      </c>
      <c r="AI502" t="str">
        <f>INDEX($AF$1:$AH$1,MATCH(MAX(AF502:AH502),AF502:AH502,0))</f>
        <v>Store_Orders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f>SUM(AK502:AO502)</f>
        <v>0</v>
      </c>
      <c r="AQ502" t="s">
        <v>67</v>
      </c>
      <c r="AR502">
        <v>0</v>
      </c>
      <c r="AS502" t="str">
        <f>IF(OR(AK502&gt;0, AL502&gt;0, AM502&gt;0, AN502&gt;0, AO502&gt;0), "Converted", "Not Converted")</f>
        <v>Not Converted</v>
      </c>
      <c r="AT502">
        <v>0</v>
      </c>
      <c r="AU502">
        <v>3</v>
      </c>
      <c r="AV502">
        <v>11</v>
      </c>
      <c r="AW502">
        <f>IF(Z502&gt;607, 4, 0)</f>
        <v>4</v>
      </c>
      <c r="AX502">
        <f>IF(AA502&gt;1.6588, 3, 0)</f>
        <v>3</v>
      </c>
      <c r="AY502">
        <f>IF(P502&gt;401, 2, 0)</f>
        <v>0</v>
      </c>
      <c r="AZ502">
        <f>IF(I502&gt;52915.77, 1, 0)</f>
        <v>1</v>
      </c>
      <c r="BA502">
        <f>SUM(AW502:AZ502)</f>
        <v>8</v>
      </c>
      <c r="BB502" t="str">
        <f>VLOOKUP(BA502,'Standard Deviations'!$L$1:$M$11,2,TRUE)</f>
        <v>Platinum</v>
      </c>
    </row>
    <row r="503" spans="1:54">
      <c r="A503">
        <v>1859</v>
      </c>
      <c r="B503">
        <v>1972</v>
      </c>
      <c r="C503">
        <f>2024-B503</f>
        <v>52</v>
      </c>
      <c r="D503" t="str">
        <f>VLOOKUP(B503,Reference!$A$1:$B$125, 2)</f>
        <v>Gen X</v>
      </c>
      <c r="E503" t="s">
        <v>64</v>
      </c>
      <c r="F503" t="str">
        <f>IF(E503="High School", "No College", "College")</f>
        <v>College</v>
      </c>
      <c r="G503" t="s">
        <v>55</v>
      </c>
      <c r="H503">
        <v>75251</v>
      </c>
      <c r="I503">
        <v>75251</v>
      </c>
      <c r="J503" s="4" t="s">
        <v>56</v>
      </c>
      <c r="K503">
        <v>0</v>
      </c>
      <c r="L503">
        <v>0</v>
      </c>
      <c r="M503" t="str">
        <f>IF(OR(K503&gt;0, L503&gt;0), "Parent", "Not Parent")</f>
        <v>Not Parent</v>
      </c>
      <c r="N503" t="s">
        <v>382</v>
      </c>
      <c r="O503" s="8">
        <v>41916</v>
      </c>
      <c r="P503" s="9">
        <f>O503-N503</f>
        <v>768</v>
      </c>
      <c r="Q503">
        <v>34</v>
      </c>
      <c r="R503" s="9">
        <f>P503-Q503</f>
        <v>734</v>
      </c>
      <c r="S503" s="8">
        <f>O503-R503</f>
        <v>41182</v>
      </c>
      <c r="T503">
        <v>721</v>
      </c>
      <c r="U503">
        <v>111</v>
      </c>
      <c r="V503">
        <v>925</v>
      </c>
      <c r="W503">
        <v>97</v>
      </c>
      <c r="X503">
        <v>18</v>
      </c>
      <c r="Y503">
        <v>18</v>
      </c>
      <c r="Z503">
        <v>1890</v>
      </c>
      <c r="AA503">
        <f>Z503/P503</f>
        <v>2.4609375</v>
      </c>
      <c r="AB503" s="11" t="s">
        <v>232</v>
      </c>
      <c r="AC503" t="s">
        <v>59</v>
      </c>
      <c r="AD503">
        <v>1</v>
      </c>
      <c r="AE503" t="str">
        <f>IF(AD503&gt;3, "Prefers Discount", "Discount Indifferent")</f>
        <v>Discount Indifferent</v>
      </c>
      <c r="AF503">
        <v>5</v>
      </c>
      <c r="AG503">
        <v>7</v>
      </c>
      <c r="AH503">
        <v>6</v>
      </c>
      <c r="AI503" t="str">
        <f>INDEX($AF$1:$AH$1,MATCH(MAX(AF503:AH503),AF503:AH503,0))</f>
        <v>Web_Orders</v>
      </c>
      <c r="AJ503">
        <v>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f>SUM(AK503:AO503)</f>
        <v>0</v>
      </c>
      <c r="AQ503" t="s">
        <v>67</v>
      </c>
      <c r="AR503">
        <v>1</v>
      </c>
      <c r="AS503" t="str">
        <f>IF(OR(AK503&gt;0, AL503&gt;0, AM503&gt;0, AN503&gt;0, AO503&gt;0), "Converted", "Not Converted")</f>
        <v>Not Converted</v>
      </c>
      <c r="AT503">
        <v>0</v>
      </c>
      <c r="AU503">
        <v>3</v>
      </c>
      <c r="AV503">
        <v>11</v>
      </c>
      <c r="AW503">
        <f>IF(Z503&gt;607, 4, 0)</f>
        <v>4</v>
      </c>
      <c r="AX503">
        <f>IF(AA503&gt;1.6588, 3, 0)</f>
        <v>3</v>
      </c>
      <c r="AY503">
        <f>IF(P503&gt;401, 2, 0)</f>
        <v>2</v>
      </c>
      <c r="AZ503">
        <f>IF(I503&gt;52915.77, 1, 0)</f>
        <v>1</v>
      </c>
      <c r="BA503">
        <f>SUM(AW503:AZ503)</f>
        <v>10</v>
      </c>
      <c r="BB503" t="str">
        <f>VLOOKUP(BA503,'Standard Deviations'!$L$1:$M$11,2,TRUE)</f>
        <v>Diamond</v>
      </c>
    </row>
    <row r="504" spans="1:54">
      <c r="A504">
        <v>4299</v>
      </c>
      <c r="B504">
        <v>1960</v>
      </c>
      <c r="C504">
        <f>2024-B504</f>
        <v>64</v>
      </c>
      <c r="D504" t="str">
        <f>VLOOKUP(B504,Reference!$A$1:$B$125, 2)</f>
        <v>Boomers</v>
      </c>
      <c r="E504" t="s">
        <v>54</v>
      </c>
      <c r="F504" t="str">
        <f>IF(E504="High School", "No College", "College")</f>
        <v>College</v>
      </c>
      <c r="G504" t="s">
        <v>65</v>
      </c>
      <c r="H504">
        <v>70971</v>
      </c>
      <c r="I504">
        <v>70971</v>
      </c>
      <c r="J504" s="4" t="s">
        <v>61</v>
      </c>
      <c r="K504">
        <v>0</v>
      </c>
      <c r="L504">
        <v>1</v>
      </c>
      <c r="M504" t="str">
        <f>IF(OR(K504&gt;0, L504&gt;0), "Parent", "Not Parent")</f>
        <v>Parent</v>
      </c>
      <c r="N504" t="s">
        <v>383</v>
      </c>
      <c r="O504" s="8">
        <v>41916</v>
      </c>
      <c r="P504" s="9">
        <f>O504-N504</f>
        <v>743</v>
      </c>
      <c r="Q504">
        <v>28</v>
      </c>
      <c r="R504" s="9">
        <f>P504-Q504</f>
        <v>715</v>
      </c>
      <c r="S504" s="8">
        <f>O504-R504</f>
        <v>41201</v>
      </c>
      <c r="T504">
        <v>1001</v>
      </c>
      <c r="U504">
        <v>17</v>
      </c>
      <c r="V504">
        <v>572</v>
      </c>
      <c r="W504">
        <v>93</v>
      </c>
      <c r="X504">
        <v>125</v>
      </c>
      <c r="Y504">
        <v>17</v>
      </c>
      <c r="Z504">
        <v>1825</v>
      </c>
      <c r="AA504">
        <f>Z504/P504</f>
        <v>2.4562584118438764</v>
      </c>
      <c r="AB504" s="11" t="s">
        <v>232</v>
      </c>
      <c r="AC504" t="s">
        <v>59</v>
      </c>
      <c r="AD504">
        <v>7</v>
      </c>
      <c r="AE504" t="str">
        <f>IF(AD504&gt;3, "Prefers Discount", "Discount Indifferent")</f>
        <v>Prefers Discount</v>
      </c>
      <c r="AF504">
        <v>5</v>
      </c>
      <c r="AG504">
        <v>11</v>
      </c>
      <c r="AH504">
        <v>11</v>
      </c>
      <c r="AI504" t="str">
        <f>INDEX($AF$1:$AH$1,MATCH(MAX(AF504:AH504),AF504:AH504,0))</f>
        <v>Web_Orders</v>
      </c>
      <c r="AJ504">
        <v>7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f>SUM(AK504:AO504)</f>
        <v>0</v>
      </c>
      <c r="AQ504" t="s">
        <v>67</v>
      </c>
      <c r="AR504">
        <v>1</v>
      </c>
      <c r="AS504" t="str">
        <f>IF(OR(AK504&gt;0, AL504&gt;0, AM504&gt;0, AN504&gt;0, AO504&gt;0), "Converted", "Not Converted")</f>
        <v>Not Converted</v>
      </c>
      <c r="AT504">
        <v>0</v>
      </c>
      <c r="AU504">
        <v>3</v>
      </c>
      <c r="AV504">
        <v>11</v>
      </c>
      <c r="AW504">
        <f>IF(Z504&gt;607, 4, 0)</f>
        <v>4</v>
      </c>
      <c r="AX504">
        <f>IF(AA504&gt;1.6588, 3, 0)</f>
        <v>3</v>
      </c>
      <c r="AY504">
        <f>IF(P504&gt;401, 2, 0)</f>
        <v>2</v>
      </c>
      <c r="AZ504">
        <f>IF(I504&gt;52915.77, 1, 0)</f>
        <v>1</v>
      </c>
      <c r="BA504">
        <f>SUM(AW504:AZ504)</f>
        <v>10</v>
      </c>
      <c r="BB504" t="str">
        <f>VLOOKUP(BA504,'Standard Deviations'!$L$1:$M$11,2,TRUE)</f>
        <v>Diamond</v>
      </c>
    </row>
    <row r="505" spans="1:54">
      <c r="A505">
        <v>7851</v>
      </c>
      <c r="B505">
        <v>1949</v>
      </c>
      <c r="C505">
        <f>2024-B505</f>
        <v>75</v>
      </c>
      <c r="D505" t="str">
        <f>VLOOKUP(B505,Reference!$A$1:$B$125, 2)</f>
        <v>Boomers</v>
      </c>
      <c r="E505" t="s">
        <v>54</v>
      </c>
      <c r="F505" t="str">
        <f>IF(E505="High School", "No College", "College")</f>
        <v>College</v>
      </c>
      <c r="G505" t="s">
        <v>89</v>
      </c>
      <c r="H505">
        <v>70165</v>
      </c>
      <c r="I505">
        <v>70165</v>
      </c>
      <c r="J505" s="4" t="s">
        <v>61</v>
      </c>
      <c r="K505">
        <v>0</v>
      </c>
      <c r="L505">
        <v>0</v>
      </c>
      <c r="M505" t="str">
        <f>IF(OR(K505&gt;0, L505&gt;0), "Parent", "Not Parent")</f>
        <v>Not Parent</v>
      </c>
      <c r="N505" t="s">
        <v>384</v>
      </c>
      <c r="O505" s="8">
        <v>41916</v>
      </c>
      <c r="P505" s="9">
        <f>O505-N505</f>
        <v>377</v>
      </c>
      <c r="Q505">
        <v>60</v>
      </c>
      <c r="R505" s="9">
        <f>P505-Q505</f>
        <v>317</v>
      </c>
      <c r="S505" s="8">
        <f>O505-R505</f>
        <v>41599</v>
      </c>
      <c r="T505">
        <v>161</v>
      </c>
      <c r="U505">
        <v>0</v>
      </c>
      <c r="V505">
        <v>253</v>
      </c>
      <c r="W505">
        <v>199</v>
      </c>
      <c r="X505">
        <v>191</v>
      </c>
      <c r="Y505">
        <v>122</v>
      </c>
      <c r="Z505">
        <v>926</v>
      </c>
      <c r="AA505">
        <f>Z505/P505</f>
        <v>2.4562334217506629</v>
      </c>
      <c r="AB505" s="14" t="s">
        <v>232</v>
      </c>
      <c r="AC505" s="13" t="s">
        <v>63</v>
      </c>
      <c r="AD505">
        <v>1</v>
      </c>
      <c r="AE505" t="str">
        <f>IF(AD505&gt;3, "Prefers Discount", "Discount Indifferent")</f>
        <v>Discount Indifferent</v>
      </c>
      <c r="AF505">
        <v>11</v>
      </c>
      <c r="AG505">
        <v>3</v>
      </c>
      <c r="AH505">
        <v>7</v>
      </c>
      <c r="AI505" t="str">
        <f>INDEX($AF$1:$AH$1,MATCH(MAX(AF505:AH505),AF505:AH505,0))</f>
        <v>Store_Orders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f>SUM(AK505:AO505)</f>
        <v>0</v>
      </c>
      <c r="AQ505" t="s">
        <v>67</v>
      </c>
      <c r="AR505">
        <v>0</v>
      </c>
      <c r="AS505" t="str">
        <f>IF(OR(AK505&gt;0, AL505&gt;0, AM505&gt;0, AN505&gt;0, AO505&gt;0), "Converted", "Not Converted")</f>
        <v>Not Converted</v>
      </c>
      <c r="AT505">
        <v>0</v>
      </c>
      <c r="AU505">
        <v>3</v>
      </c>
      <c r="AV505">
        <v>11</v>
      </c>
      <c r="AW505">
        <f>IF(Z505&gt;607, 4, 0)</f>
        <v>4</v>
      </c>
      <c r="AX505">
        <f>IF(AA505&gt;1.6588, 3, 0)</f>
        <v>3</v>
      </c>
      <c r="AY505">
        <f>IF(P505&gt;401, 2, 0)</f>
        <v>0</v>
      </c>
      <c r="AZ505">
        <f>IF(I505&gt;52915.77, 1, 0)</f>
        <v>1</v>
      </c>
      <c r="BA505">
        <f>SUM(AW505:AZ505)</f>
        <v>8</v>
      </c>
      <c r="BB505" t="str">
        <f>VLOOKUP(BA505,'Standard Deviations'!$L$1:$M$11,2,TRUE)</f>
        <v>Platinum</v>
      </c>
    </row>
    <row r="506" spans="1:54">
      <c r="A506">
        <v>5332</v>
      </c>
      <c r="B506">
        <v>1960</v>
      </c>
      <c r="C506">
        <f>2024-B506</f>
        <v>64</v>
      </c>
      <c r="D506" t="str">
        <f>VLOOKUP(B506,Reference!$A$1:$B$125, 2)</f>
        <v>Boomers</v>
      </c>
      <c r="E506" t="s">
        <v>74</v>
      </c>
      <c r="F506" t="str">
        <f>IF(E506="High School", "No College", "College")</f>
        <v>College</v>
      </c>
      <c r="G506" t="s">
        <v>55</v>
      </c>
      <c r="H506">
        <v>82504</v>
      </c>
      <c r="I506">
        <v>82504</v>
      </c>
      <c r="J506" s="4" t="s">
        <v>56</v>
      </c>
      <c r="K506">
        <v>0</v>
      </c>
      <c r="L506">
        <v>0</v>
      </c>
      <c r="M506" t="str">
        <f>IF(OR(K506&gt;0, L506&gt;0), "Parent", "Not Parent")</f>
        <v>Not Parent</v>
      </c>
      <c r="N506" t="s">
        <v>155</v>
      </c>
      <c r="O506" s="8">
        <v>41916</v>
      </c>
      <c r="P506" s="9">
        <f>O506-N506</f>
        <v>434</v>
      </c>
      <c r="Q506">
        <v>2</v>
      </c>
      <c r="R506" s="9">
        <f>P506-Q506</f>
        <v>432</v>
      </c>
      <c r="S506" s="8">
        <f>O506-R506</f>
        <v>41484</v>
      </c>
      <c r="T506">
        <v>362</v>
      </c>
      <c r="U506">
        <v>50</v>
      </c>
      <c r="V506">
        <v>431</v>
      </c>
      <c r="W506">
        <v>134</v>
      </c>
      <c r="X506">
        <v>35</v>
      </c>
      <c r="Y506">
        <v>54</v>
      </c>
      <c r="Z506">
        <v>1066</v>
      </c>
      <c r="AA506">
        <f>Z506/P506</f>
        <v>2.4562211981566819</v>
      </c>
      <c r="AB506" s="11" t="s">
        <v>232</v>
      </c>
      <c r="AC506" t="s">
        <v>59</v>
      </c>
      <c r="AD506">
        <v>1</v>
      </c>
      <c r="AE506" t="str">
        <f>IF(AD506&gt;3, "Prefers Discount", "Discount Indifferent")</f>
        <v>Discount Indifferent</v>
      </c>
      <c r="AF506">
        <v>7</v>
      </c>
      <c r="AG506">
        <v>3</v>
      </c>
      <c r="AH506">
        <v>6</v>
      </c>
      <c r="AI506" t="str">
        <f>INDEX($AF$1:$AH$1,MATCH(MAX(AF506:AH506),AF506:AH506,0))</f>
        <v>Store_Orders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f>SUM(AK506:AO506)</f>
        <v>0</v>
      </c>
      <c r="AQ506" t="s">
        <v>67</v>
      </c>
      <c r="AR506">
        <v>0</v>
      </c>
      <c r="AS506" t="str">
        <f>IF(OR(AK506&gt;0, AL506&gt;0, AM506&gt;0, AN506&gt;0, AO506&gt;0), "Converted", "Not Converted")</f>
        <v>Not Converted</v>
      </c>
      <c r="AT506">
        <v>0</v>
      </c>
      <c r="AU506">
        <v>3</v>
      </c>
      <c r="AV506">
        <v>11</v>
      </c>
      <c r="AW506">
        <f>IF(Z506&gt;607, 4, 0)</f>
        <v>4</v>
      </c>
      <c r="AX506">
        <f>IF(AA506&gt;1.6588, 3, 0)</f>
        <v>3</v>
      </c>
      <c r="AY506">
        <f>IF(P506&gt;401, 2, 0)</f>
        <v>2</v>
      </c>
      <c r="AZ506">
        <f>IF(I506&gt;52915.77, 1, 0)</f>
        <v>1</v>
      </c>
      <c r="BA506">
        <f>SUM(AW506:AZ506)</f>
        <v>10</v>
      </c>
      <c r="BB506" t="str">
        <f>VLOOKUP(BA506,'Standard Deviations'!$L$1:$M$11,2,TRUE)</f>
        <v>Diamond</v>
      </c>
    </row>
    <row r="507" spans="1:54">
      <c r="A507">
        <v>7613</v>
      </c>
      <c r="B507">
        <v>1974</v>
      </c>
      <c r="C507">
        <f>2024-B507</f>
        <v>50</v>
      </c>
      <c r="D507" t="str">
        <f>VLOOKUP(B507,Reference!$A$1:$B$125, 2)</f>
        <v>Gen X</v>
      </c>
      <c r="E507" t="s">
        <v>74</v>
      </c>
      <c r="F507" t="str">
        <f>IF(E507="High School", "No College", "College")</f>
        <v>College</v>
      </c>
      <c r="G507" t="s">
        <v>65</v>
      </c>
      <c r="H507">
        <v>49669</v>
      </c>
      <c r="I507">
        <v>49669</v>
      </c>
      <c r="J507" s="4" t="s">
        <v>175</v>
      </c>
      <c r="K507">
        <v>1</v>
      </c>
      <c r="L507">
        <v>0</v>
      </c>
      <c r="M507" t="str">
        <f>IF(OR(K507&gt;0, L507&gt;0), "Parent", "Not Parent")</f>
        <v>Parent</v>
      </c>
      <c r="N507" t="s">
        <v>122</v>
      </c>
      <c r="O507" s="8">
        <v>41916</v>
      </c>
      <c r="P507" s="9">
        <f>O507-N507</f>
        <v>133</v>
      </c>
      <c r="Q507">
        <v>97</v>
      </c>
      <c r="R507" s="9">
        <f>P507-Q507</f>
        <v>36</v>
      </c>
      <c r="S507" s="8">
        <f>O507-R507</f>
        <v>41880</v>
      </c>
      <c r="T507">
        <v>166</v>
      </c>
      <c r="U507">
        <v>5</v>
      </c>
      <c r="V507">
        <v>107</v>
      </c>
      <c r="W507">
        <v>11</v>
      </c>
      <c r="X507">
        <v>8</v>
      </c>
      <c r="Y507">
        <v>29</v>
      </c>
      <c r="Z507">
        <v>326</v>
      </c>
      <c r="AA507">
        <f>Z507/P507</f>
        <v>2.4511278195488724</v>
      </c>
      <c r="AB507" s="14" t="s">
        <v>232</v>
      </c>
      <c r="AC507" s="13" t="s">
        <v>63</v>
      </c>
      <c r="AD507">
        <v>2</v>
      </c>
      <c r="AE507" t="str">
        <f>IF(AD507&gt;3, "Prefers Discount", "Discount Indifferent")</f>
        <v>Discount Indifferent</v>
      </c>
      <c r="AF507">
        <v>6</v>
      </c>
      <c r="AG507">
        <v>5</v>
      </c>
      <c r="AH507">
        <v>1</v>
      </c>
      <c r="AI507" t="str">
        <f>INDEX($AF$1:$AH$1,MATCH(MAX(AF507:AH507),AF507:AH507,0))</f>
        <v>Store_Orders</v>
      </c>
      <c r="AJ507">
        <v>6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f>SUM(AK507:AO507)</f>
        <v>0</v>
      </c>
      <c r="AQ507" t="s">
        <v>67</v>
      </c>
      <c r="AR507">
        <v>0</v>
      </c>
      <c r="AS507" t="str">
        <f>IF(OR(AK507&gt;0, AL507&gt;0, AM507&gt;0, AN507&gt;0, AO507&gt;0), "Converted", "Not Converted")</f>
        <v>Not Converted</v>
      </c>
      <c r="AT507">
        <v>0</v>
      </c>
      <c r="AU507">
        <v>3</v>
      </c>
      <c r="AV507">
        <v>11</v>
      </c>
      <c r="AW507">
        <f>IF(Z507&gt;607, 4, 0)</f>
        <v>0</v>
      </c>
      <c r="AX507">
        <f>IF(AA507&gt;1.6588, 3, 0)</f>
        <v>3</v>
      </c>
      <c r="AY507">
        <f>IF(P507&gt;401, 2, 0)</f>
        <v>0</v>
      </c>
      <c r="AZ507">
        <f>IF(I507&gt;52915.77, 1, 0)</f>
        <v>0</v>
      </c>
      <c r="BA507">
        <f>SUM(AW507:AZ507)</f>
        <v>3</v>
      </c>
      <c r="BB507" t="str">
        <f>VLOOKUP(BA507,'Standard Deviations'!$L$1:$M$11,2,TRUE)</f>
        <v>Silver</v>
      </c>
    </row>
    <row r="508" spans="1:54">
      <c r="A508">
        <v>8537</v>
      </c>
      <c r="B508">
        <v>1949</v>
      </c>
      <c r="C508">
        <f>2024-B508</f>
        <v>75</v>
      </c>
      <c r="D508" t="str">
        <f>VLOOKUP(B508,Reference!$A$1:$B$125, 2)</f>
        <v>Boomers</v>
      </c>
      <c r="E508" t="s">
        <v>54</v>
      </c>
      <c r="F508" t="str">
        <f>IF(E508="High School", "No College", "College")</f>
        <v>College</v>
      </c>
      <c r="G508" t="s">
        <v>89</v>
      </c>
      <c r="H508">
        <v>72643</v>
      </c>
      <c r="I508">
        <v>72643</v>
      </c>
      <c r="J508" s="4" t="s">
        <v>61</v>
      </c>
      <c r="K508">
        <v>0</v>
      </c>
      <c r="L508">
        <v>0</v>
      </c>
      <c r="M508" t="str">
        <f>IF(OR(K508&gt;0, L508&gt;0), "Parent", "Not Parent")</f>
        <v>Not Parent</v>
      </c>
      <c r="N508" t="s">
        <v>385</v>
      </c>
      <c r="O508" s="8">
        <v>41916</v>
      </c>
      <c r="P508" s="9">
        <f>O508-N508</f>
        <v>584</v>
      </c>
      <c r="Q508">
        <v>60</v>
      </c>
      <c r="R508" s="9">
        <f>P508-Q508</f>
        <v>524</v>
      </c>
      <c r="S508" s="8">
        <f>O508-R508</f>
        <v>41392</v>
      </c>
      <c r="T508">
        <v>526</v>
      </c>
      <c r="U508">
        <v>80</v>
      </c>
      <c r="V508">
        <v>553</v>
      </c>
      <c r="W508">
        <v>123</v>
      </c>
      <c r="X508">
        <v>94</v>
      </c>
      <c r="Y508">
        <v>53</v>
      </c>
      <c r="Z508">
        <v>1429</v>
      </c>
      <c r="AA508">
        <f>Z508/P508</f>
        <v>2.4469178082191783</v>
      </c>
      <c r="AB508" s="14" t="s">
        <v>232</v>
      </c>
      <c r="AC508" s="13" t="s">
        <v>63</v>
      </c>
      <c r="AD508">
        <v>1</v>
      </c>
      <c r="AE508" t="str">
        <f>IF(AD508&gt;3, "Prefers Discount", "Discount Indifferent")</f>
        <v>Discount Indifferent</v>
      </c>
      <c r="AF508">
        <v>7</v>
      </c>
      <c r="AG508">
        <v>3</v>
      </c>
      <c r="AH508">
        <v>10</v>
      </c>
      <c r="AI508" t="str">
        <f>INDEX($AF$1:$AH$1,MATCH(MAX(AF508:AH508),AF508:AH508,0))</f>
        <v>Catalog_Orders</v>
      </c>
      <c r="AJ508">
        <v>2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f>SUM(AK508:AO508)</f>
        <v>1</v>
      </c>
      <c r="AQ508" t="str">
        <f>INDEX($AK$1:$AO$1,MATCH(MAX(AK508:AO508),AK508:AO508,0))</f>
        <v>Converted_on_Camp1</v>
      </c>
      <c r="AR508">
        <v>1</v>
      </c>
      <c r="AS508" t="str">
        <f>IF(OR(AK508&gt;0, AL508&gt;0, AM508&gt;0, AN508&gt;0, AO508&gt;0), "Converted", "Not Converted")</f>
        <v>Converted</v>
      </c>
      <c r="AT508">
        <v>0</v>
      </c>
      <c r="AU508">
        <v>3</v>
      </c>
      <c r="AV508">
        <v>11</v>
      </c>
      <c r="AW508">
        <f>IF(Z508&gt;607, 4, 0)</f>
        <v>4</v>
      </c>
      <c r="AX508">
        <f>IF(AA508&gt;1.6588, 3, 0)</f>
        <v>3</v>
      </c>
      <c r="AY508">
        <f>IF(P508&gt;401, 2, 0)</f>
        <v>2</v>
      </c>
      <c r="AZ508">
        <f>IF(I508&gt;52915.77, 1, 0)</f>
        <v>1</v>
      </c>
      <c r="BA508">
        <f>SUM(AW508:AZ508)</f>
        <v>10</v>
      </c>
      <c r="BB508" t="str">
        <f>VLOOKUP(BA508,'Standard Deviations'!$L$1:$M$11,2,TRUE)</f>
        <v>Diamond</v>
      </c>
    </row>
    <row r="509" spans="1:54">
      <c r="A509">
        <v>9451</v>
      </c>
      <c r="B509">
        <v>1965</v>
      </c>
      <c r="C509">
        <f>2024-B509</f>
        <v>59</v>
      </c>
      <c r="D509" t="str">
        <f>VLOOKUP(B509,Reference!$A$1:$B$125, 2)</f>
        <v>Gen X</v>
      </c>
      <c r="E509" t="s">
        <v>54</v>
      </c>
      <c r="F509" t="str">
        <f>IF(E509="High School", "No College", "College")</f>
        <v>College</v>
      </c>
      <c r="G509" t="s">
        <v>55</v>
      </c>
      <c r="H509">
        <v>73538</v>
      </c>
      <c r="I509">
        <v>73538</v>
      </c>
      <c r="J509" s="4" t="s">
        <v>61</v>
      </c>
      <c r="K509">
        <v>0</v>
      </c>
      <c r="L509">
        <v>1</v>
      </c>
      <c r="M509" t="str">
        <f>IF(OR(K509&gt;0, L509&gt;0), "Parent", "Not Parent")</f>
        <v>Parent</v>
      </c>
      <c r="N509" t="s">
        <v>386</v>
      </c>
      <c r="O509" s="8">
        <v>41916</v>
      </c>
      <c r="P509" s="9">
        <f>O509-N509</f>
        <v>678</v>
      </c>
      <c r="Q509">
        <v>92</v>
      </c>
      <c r="R509" s="9">
        <f>P509-Q509</f>
        <v>586</v>
      </c>
      <c r="S509" s="8">
        <f>O509-R509</f>
        <v>41330</v>
      </c>
      <c r="T509">
        <v>811</v>
      </c>
      <c r="U509">
        <v>76</v>
      </c>
      <c r="V509">
        <v>428</v>
      </c>
      <c r="W509">
        <v>99</v>
      </c>
      <c r="X509">
        <v>137</v>
      </c>
      <c r="Y509">
        <v>107</v>
      </c>
      <c r="Z509">
        <v>1658</v>
      </c>
      <c r="AA509">
        <f>Z509/P509</f>
        <v>2.4454277286135695</v>
      </c>
      <c r="AB509" s="14" t="s">
        <v>232</v>
      </c>
      <c r="AC509" s="13" t="s">
        <v>63</v>
      </c>
      <c r="AD509">
        <v>3</v>
      </c>
      <c r="AE509" t="str">
        <f>IF(AD509&gt;3, "Prefers Discount", "Discount Indifferent")</f>
        <v>Discount Indifferent</v>
      </c>
      <c r="AF509">
        <v>9</v>
      </c>
      <c r="AG509">
        <v>10</v>
      </c>
      <c r="AH509">
        <v>4</v>
      </c>
      <c r="AI509" t="str">
        <f>INDEX($AF$1:$AH$1,MATCH(MAX(AF509:AH509),AF509:AH509,0))</f>
        <v>Web_Orders</v>
      </c>
      <c r="AJ509">
        <v>7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f>SUM(AK509:AO509)</f>
        <v>0</v>
      </c>
      <c r="AQ509" t="s">
        <v>67</v>
      </c>
      <c r="AR509">
        <v>0</v>
      </c>
      <c r="AS509" t="str">
        <f>IF(OR(AK509&gt;0, AL509&gt;0, AM509&gt;0, AN509&gt;0, AO509&gt;0), "Converted", "Not Converted")</f>
        <v>Not Converted</v>
      </c>
      <c r="AT509">
        <v>0</v>
      </c>
      <c r="AU509">
        <v>3</v>
      </c>
      <c r="AV509">
        <v>11</v>
      </c>
      <c r="AW509">
        <f>IF(Z509&gt;607, 4, 0)</f>
        <v>4</v>
      </c>
      <c r="AX509">
        <f>IF(AA509&gt;1.6588, 3, 0)</f>
        <v>3</v>
      </c>
      <c r="AY509">
        <f>IF(P509&gt;401, 2, 0)</f>
        <v>2</v>
      </c>
      <c r="AZ509">
        <f>IF(I509&gt;52915.77, 1, 0)</f>
        <v>1</v>
      </c>
      <c r="BA509">
        <f>SUM(AW509:AZ509)</f>
        <v>10</v>
      </c>
      <c r="BB509" t="str">
        <f>VLOOKUP(BA509,'Standard Deviations'!$L$1:$M$11,2,TRUE)</f>
        <v>Diamond</v>
      </c>
    </row>
    <row r="510" spans="1:54">
      <c r="A510">
        <v>9260</v>
      </c>
      <c r="B510">
        <v>1945</v>
      </c>
      <c r="C510">
        <f>2024-B510</f>
        <v>79</v>
      </c>
      <c r="D510" t="str">
        <f>VLOOKUP(B510,Reference!$A$1:$B$125, 2)</f>
        <v>Silent</v>
      </c>
      <c r="E510" t="s">
        <v>68</v>
      </c>
      <c r="F510" t="str">
        <f>IF(E510="High School", "No College", "College")</f>
        <v>College</v>
      </c>
      <c r="G510" t="s">
        <v>55</v>
      </c>
      <c r="H510">
        <v>70356</v>
      </c>
      <c r="I510">
        <v>70356</v>
      </c>
      <c r="J510" s="4" t="s">
        <v>61</v>
      </c>
      <c r="K510">
        <v>0</v>
      </c>
      <c r="L510">
        <v>0</v>
      </c>
      <c r="M510" t="str">
        <f>IF(OR(K510&gt;0, L510&gt;0), "Parent", "Not Parent")</f>
        <v>Not Parent</v>
      </c>
      <c r="N510" t="s">
        <v>364</v>
      </c>
      <c r="O510" s="8">
        <v>41916</v>
      </c>
      <c r="P510" s="9">
        <f>O510-N510</f>
        <v>698</v>
      </c>
      <c r="Q510">
        <v>20</v>
      </c>
      <c r="R510" s="9">
        <f>P510-Q510</f>
        <v>678</v>
      </c>
      <c r="S510" s="8">
        <f>O510-R510</f>
        <v>41238</v>
      </c>
      <c r="T510">
        <v>1349</v>
      </c>
      <c r="U510">
        <v>16</v>
      </c>
      <c r="V510">
        <v>249</v>
      </c>
      <c r="W510">
        <v>43</v>
      </c>
      <c r="X510">
        <v>16</v>
      </c>
      <c r="Y510">
        <v>33</v>
      </c>
      <c r="Z510">
        <v>1706</v>
      </c>
      <c r="AA510">
        <f>Z510/P510</f>
        <v>2.4441260744985671</v>
      </c>
      <c r="AB510" s="11" t="s">
        <v>232</v>
      </c>
      <c r="AC510" t="s">
        <v>59</v>
      </c>
      <c r="AD510">
        <v>2</v>
      </c>
      <c r="AE510" t="str">
        <f>IF(AD510&gt;3, "Prefers Discount", "Discount Indifferent")</f>
        <v>Discount Indifferent</v>
      </c>
      <c r="AF510">
        <v>9</v>
      </c>
      <c r="AG510">
        <v>10</v>
      </c>
      <c r="AH510">
        <v>6</v>
      </c>
      <c r="AI510" t="str">
        <f>INDEX($AF$1:$AH$1,MATCH(MAX(AF510:AH510),AF510:AH510,0))</f>
        <v>Web_Orders</v>
      </c>
      <c r="AJ510">
        <v>6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f>SUM(AK510:AO510)</f>
        <v>0</v>
      </c>
      <c r="AQ510" t="s">
        <v>67</v>
      </c>
      <c r="AR510">
        <v>0</v>
      </c>
      <c r="AS510" t="str">
        <f>IF(OR(AK510&gt;0, AL510&gt;0, AM510&gt;0, AN510&gt;0, AO510&gt;0), "Converted", "Not Converted")</f>
        <v>Not Converted</v>
      </c>
      <c r="AT510">
        <v>0</v>
      </c>
      <c r="AU510">
        <v>3</v>
      </c>
      <c r="AV510">
        <v>11</v>
      </c>
      <c r="AW510">
        <f>IF(Z510&gt;607, 4, 0)</f>
        <v>4</v>
      </c>
      <c r="AX510">
        <f>IF(AA510&gt;1.6588, 3, 0)</f>
        <v>3</v>
      </c>
      <c r="AY510">
        <f>IF(P510&gt;401, 2, 0)</f>
        <v>2</v>
      </c>
      <c r="AZ510">
        <f>IF(I510&gt;52915.77, 1, 0)</f>
        <v>1</v>
      </c>
      <c r="BA510">
        <f>SUM(AW510:AZ510)</f>
        <v>10</v>
      </c>
      <c r="BB510" t="str">
        <f>VLOOKUP(BA510,'Standard Deviations'!$L$1:$M$11,2,TRUE)</f>
        <v>Diamond</v>
      </c>
    </row>
    <row r="511" spans="1:54">
      <c r="A511">
        <v>8717</v>
      </c>
      <c r="B511">
        <v>1975</v>
      </c>
      <c r="C511">
        <f>2024-B511</f>
        <v>49</v>
      </c>
      <c r="D511" t="str">
        <f>VLOOKUP(B511,Reference!$A$1:$B$125, 2)</f>
        <v>Gen X</v>
      </c>
      <c r="E511" t="s">
        <v>68</v>
      </c>
      <c r="F511" t="str">
        <f>IF(E511="High School", "No College", "College")</f>
        <v>College</v>
      </c>
      <c r="G511" t="s">
        <v>55</v>
      </c>
      <c r="H511">
        <v>80427</v>
      </c>
      <c r="I511">
        <v>80427</v>
      </c>
      <c r="J511" s="4" t="s">
        <v>56</v>
      </c>
      <c r="K511">
        <v>0</v>
      </c>
      <c r="L511">
        <v>1</v>
      </c>
      <c r="M511" t="str">
        <f>IF(OR(K511&gt;0, L511&gt;0), "Parent", "Not Parent")</f>
        <v>Parent</v>
      </c>
      <c r="N511" t="s">
        <v>325</v>
      </c>
      <c r="O511" s="8">
        <v>41916</v>
      </c>
      <c r="P511" s="9">
        <f>O511-N511</f>
        <v>752</v>
      </c>
      <c r="Q511">
        <v>56</v>
      </c>
      <c r="R511" s="9">
        <f>P511-Q511</f>
        <v>696</v>
      </c>
      <c r="S511" s="8">
        <f>O511-R511</f>
        <v>41220</v>
      </c>
      <c r="T511">
        <v>1149</v>
      </c>
      <c r="U511">
        <v>71</v>
      </c>
      <c r="V511">
        <v>449</v>
      </c>
      <c r="W511">
        <v>69</v>
      </c>
      <c r="X511">
        <v>71</v>
      </c>
      <c r="Y511">
        <v>26</v>
      </c>
      <c r="Z511">
        <v>1835</v>
      </c>
      <c r="AA511">
        <f>Z511/P511</f>
        <v>2.4401595744680851</v>
      </c>
      <c r="AB511" s="14" t="s">
        <v>232</v>
      </c>
      <c r="AC511" s="13" t="s">
        <v>63</v>
      </c>
      <c r="AD511">
        <v>1</v>
      </c>
      <c r="AE511" t="str">
        <f>IF(AD511&gt;3, "Prefers Discount", "Discount Indifferent")</f>
        <v>Discount Indifferent</v>
      </c>
      <c r="AF511">
        <v>8</v>
      </c>
      <c r="AG511">
        <v>11</v>
      </c>
      <c r="AH511">
        <v>8</v>
      </c>
      <c r="AI511" t="str">
        <f>INDEX($AF$1:$AH$1,MATCH(MAX(AF511:AH511),AF511:AH511,0))</f>
        <v>Web_Orders</v>
      </c>
      <c r="AJ511">
        <v>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f>SUM(AK511:AO511)</f>
        <v>0</v>
      </c>
      <c r="AQ511" t="s">
        <v>67</v>
      </c>
      <c r="AR511">
        <v>0</v>
      </c>
      <c r="AS511" t="str">
        <f>IF(OR(AK511&gt;0, AL511&gt;0, AM511&gt;0, AN511&gt;0, AO511&gt;0), "Converted", "Not Converted")</f>
        <v>Not Converted</v>
      </c>
      <c r="AT511">
        <v>0</v>
      </c>
      <c r="AU511">
        <v>3</v>
      </c>
      <c r="AV511">
        <v>11</v>
      </c>
      <c r="AW511">
        <f>IF(Z511&gt;607, 4, 0)</f>
        <v>4</v>
      </c>
      <c r="AX511">
        <f>IF(AA511&gt;1.6588, 3, 0)</f>
        <v>3</v>
      </c>
      <c r="AY511">
        <f>IF(P511&gt;401, 2, 0)</f>
        <v>2</v>
      </c>
      <c r="AZ511">
        <f>IF(I511&gt;52915.77, 1, 0)</f>
        <v>1</v>
      </c>
      <c r="BA511">
        <f>SUM(AW511:AZ511)</f>
        <v>10</v>
      </c>
      <c r="BB511" t="str">
        <f>VLOOKUP(BA511,'Standard Deviations'!$L$1:$M$11,2,TRUE)</f>
        <v>Diamond</v>
      </c>
    </row>
    <row r="512" spans="1:54">
      <c r="A512">
        <v>10711</v>
      </c>
      <c r="B512">
        <v>1945</v>
      </c>
      <c r="C512">
        <f>2024-B512</f>
        <v>79</v>
      </c>
      <c r="D512" t="str">
        <f>VLOOKUP(B512,Reference!$A$1:$B$125, 2)</f>
        <v>Silent</v>
      </c>
      <c r="E512" t="s">
        <v>54</v>
      </c>
      <c r="F512" t="str">
        <f>IF(E512="High School", "No College", "College")</f>
        <v>College</v>
      </c>
      <c r="G512" t="s">
        <v>55</v>
      </c>
      <c r="H512">
        <v>69755</v>
      </c>
      <c r="I512">
        <v>69755</v>
      </c>
      <c r="J512" s="4" t="s">
        <v>61</v>
      </c>
      <c r="K512">
        <v>0</v>
      </c>
      <c r="L512">
        <v>0</v>
      </c>
      <c r="M512" t="str">
        <f>IF(OR(K512&gt;0, L512&gt;0), "Parent", "Not Parent")</f>
        <v>Not Parent</v>
      </c>
      <c r="N512" t="s">
        <v>236</v>
      </c>
      <c r="O512" s="8">
        <v>41916</v>
      </c>
      <c r="P512" s="9">
        <f>O512-N512</f>
        <v>367</v>
      </c>
      <c r="Q512">
        <v>23</v>
      </c>
      <c r="R512" s="9">
        <f>P512-Q512</f>
        <v>344</v>
      </c>
      <c r="S512" s="8">
        <f>O512-R512</f>
        <v>41572</v>
      </c>
      <c r="T512">
        <v>217</v>
      </c>
      <c r="U512">
        <v>77</v>
      </c>
      <c r="V512">
        <v>373</v>
      </c>
      <c r="W512">
        <v>111</v>
      </c>
      <c r="X512">
        <v>23</v>
      </c>
      <c r="Y512">
        <v>93</v>
      </c>
      <c r="Z512">
        <v>894</v>
      </c>
      <c r="AA512">
        <f>Z512/P512</f>
        <v>2.4359673024523163</v>
      </c>
      <c r="AB512" s="11" t="s">
        <v>232</v>
      </c>
      <c r="AC512" t="s">
        <v>59</v>
      </c>
      <c r="AD512">
        <v>1</v>
      </c>
      <c r="AE512" t="str">
        <f>IF(AD512&gt;3, "Prefers Discount", "Discount Indifferent")</f>
        <v>Discount Indifferent</v>
      </c>
      <c r="AF512">
        <v>12</v>
      </c>
      <c r="AG512">
        <v>3</v>
      </c>
      <c r="AH512">
        <v>6</v>
      </c>
      <c r="AI512" t="str">
        <f>INDEX($AF$1:$AH$1,MATCH(MAX(AF512:AH512),AF512:AH512,0))</f>
        <v>Store_Orders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f>SUM(AK512:AO512)</f>
        <v>0</v>
      </c>
      <c r="AQ512" t="s">
        <v>67</v>
      </c>
      <c r="AR512">
        <v>0</v>
      </c>
      <c r="AS512" t="str">
        <f>IF(OR(AK512&gt;0, AL512&gt;0, AM512&gt;0, AN512&gt;0, AO512&gt;0), "Converted", "Not Converted")</f>
        <v>Not Converted</v>
      </c>
      <c r="AT512">
        <v>0</v>
      </c>
      <c r="AU512">
        <v>3</v>
      </c>
      <c r="AV512">
        <v>11</v>
      </c>
      <c r="AW512">
        <f>IF(Z512&gt;607, 4, 0)</f>
        <v>4</v>
      </c>
      <c r="AX512">
        <f>IF(AA512&gt;1.6588, 3, 0)</f>
        <v>3</v>
      </c>
      <c r="AY512">
        <f>IF(P512&gt;401, 2, 0)</f>
        <v>0</v>
      </c>
      <c r="AZ512">
        <f>IF(I512&gt;52915.77, 1, 0)</f>
        <v>1</v>
      </c>
      <c r="BA512">
        <f>SUM(AW512:AZ512)</f>
        <v>8</v>
      </c>
      <c r="BB512" t="str">
        <f>VLOOKUP(BA512,'Standard Deviations'!$L$1:$M$11,2,TRUE)</f>
        <v>Platinum</v>
      </c>
    </row>
    <row r="513" spans="1:54">
      <c r="A513">
        <v>9153</v>
      </c>
      <c r="B513">
        <v>1964</v>
      </c>
      <c r="C513">
        <f>2024-B513</f>
        <v>60</v>
      </c>
      <c r="D513" t="str">
        <f>VLOOKUP(B513,Reference!$A$1:$B$125, 2)</f>
        <v>Boomers</v>
      </c>
      <c r="E513" t="s">
        <v>68</v>
      </c>
      <c r="F513" t="str">
        <f>IF(E513="High School", "No College", "College")</f>
        <v>College</v>
      </c>
      <c r="G513" t="s">
        <v>55</v>
      </c>
      <c r="H513">
        <v>59304</v>
      </c>
      <c r="I513">
        <v>59304</v>
      </c>
      <c r="J513" s="4" t="s">
        <v>61</v>
      </c>
      <c r="K513">
        <v>0</v>
      </c>
      <c r="L513">
        <v>1</v>
      </c>
      <c r="M513" t="str">
        <f>IF(OR(K513&gt;0, L513&gt;0), "Parent", "Not Parent")</f>
        <v>Parent</v>
      </c>
      <c r="N513" t="s">
        <v>270</v>
      </c>
      <c r="O513" s="8">
        <v>41916</v>
      </c>
      <c r="P513" s="9">
        <f>O513-N513</f>
        <v>432</v>
      </c>
      <c r="Q513">
        <v>81</v>
      </c>
      <c r="R513" s="9">
        <f>P513-Q513</f>
        <v>351</v>
      </c>
      <c r="S513" s="8">
        <f>O513-R513</f>
        <v>41565</v>
      </c>
      <c r="T513">
        <v>418</v>
      </c>
      <c r="U513">
        <v>61</v>
      </c>
      <c r="V513">
        <v>428</v>
      </c>
      <c r="W513">
        <v>80</v>
      </c>
      <c r="X513">
        <v>51</v>
      </c>
      <c r="Y513">
        <v>10</v>
      </c>
      <c r="Z513">
        <v>1048</v>
      </c>
      <c r="AA513">
        <f>Z513/P513</f>
        <v>2.425925925925926</v>
      </c>
      <c r="AB513" s="14" t="s">
        <v>232</v>
      </c>
      <c r="AC513" s="13" t="s">
        <v>63</v>
      </c>
      <c r="AD513">
        <v>3</v>
      </c>
      <c r="AE513" t="str">
        <f>IF(AD513&gt;3, "Prefers Discount", "Discount Indifferent")</f>
        <v>Discount Indifferent</v>
      </c>
      <c r="AF513">
        <v>10</v>
      </c>
      <c r="AG513">
        <v>7</v>
      </c>
      <c r="AH513">
        <v>8</v>
      </c>
      <c r="AI513" t="str">
        <f>INDEX($AF$1:$AH$1,MATCH(MAX(AF513:AH513),AF513:AH513,0))</f>
        <v>Store_Orders</v>
      </c>
      <c r="AJ513">
        <v>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f>SUM(AK513:AO513)</f>
        <v>0</v>
      </c>
      <c r="AQ513" t="s">
        <v>67</v>
      </c>
      <c r="AR513">
        <v>0</v>
      </c>
      <c r="AS513" t="str">
        <f>IF(OR(AK513&gt;0, AL513&gt;0, AM513&gt;0, AN513&gt;0, AO513&gt;0), "Converted", "Not Converted")</f>
        <v>Not Converted</v>
      </c>
      <c r="AT513">
        <v>0</v>
      </c>
      <c r="AU513">
        <v>3</v>
      </c>
      <c r="AV513">
        <v>11</v>
      </c>
      <c r="AW513">
        <f>IF(Z513&gt;607, 4, 0)</f>
        <v>4</v>
      </c>
      <c r="AX513">
        <f>IF(AA513&gt;1.6588, 3, 0)</f>
        <v>3</v>
      </c>
      <c r="AY513">
        <f>IF(P513&gt;401, 2, 0)</f>
        <v>2</v>
      </c>
      <c r="AZ513">
        <f>IF(I513&gt;52915.77, 1, 0)</f>
        <v>1</v>
      </c>
      <c r="BA513">
        <f>SUM(AW513:AZ513)</f>
        <v>10</v>
      </c>
      <c r="BB513" t="str">
        <f>VLOOKUP(BA513,'Standard Deviations'!$L$1:$M$11,2,TRUE)</f>
        <v>Diamond</v>
      </c>
    </row>
    <row r="514" spans="1:54">
      <c r="A514">
        <v>10099</v>
      </c>
      <c r="B514">
        <v>1984</v>
      </c>
      <c r="C514">
        <f>2024-B514</f>
        <v>40</v>
      </c>
      <c r="D514" t="str">
        <f>VLOOKUP(B514,Reference!$A$1:$B$125, 2)</f>
        <v>Millennials</v>
      </c>
      <c r="E514" t="s">
        <v>54</v>
      </c>
      <c r="F514" t="str">
        <f>IF(E514="High School", "No College", "College")</f>
        <v>College</v>
      </c>
      <c r="G514" t="s">
        <v>55</v>
      </c>
      <c r="H514">
        <v>55434</v>
      </c>
      <c r="I514">
        <v>55434</v>
      </c>
      <c r="J514" s="4" t="s">
        <v>61</v>
      </c>
      <c r="K514">
        <v>1</v>
      </c>
      <c r="L514">
        <v>0</v>
      </c>
      <c r="M514" t="str">
        <f>IF(OR(K514&gt;0, L514&gt;0), "Parent", "Not Parent")</f>
        <v>Parent</v>
      </c>
      <c r="N514" t="s">
        <v>387</v>
      </c>
      <c r="O514" s="8">
        <v>41916</v>
      </c>
      <c r="P514" s="9">
        <f>O514-N514</f>
        <v>364</v>
      </c>
      <c r="Q514">
        <v>21</v>
      </c>
      <c r="R514" s="9">
        <f>P514-Q514</f>
        <v>343</v>
      </c>
      <c r="S514" s="8">
        <f>O514-R514</f>
        <v>41573</v>
      </c>
      <c r="T514">
        <v>238</v>
      </c>
      <c r="U514">
        <v>115</v>
      </c>
      <c r="V514">
        <v>215</v>
      </c>
      <c r="W514">
        <v>169</v>
      </c>
      <c r="X514">
        <v>69</v>
      </c>
      <c r="Y514">
        <v>76</v>
      </c>
      <c r="Z514">
        <v>882</v>
      </c>
      <c r="AA514">
        <f>Z514/P514</f>
        <v>2.4230769230769229</v>
      </c>
      <c r="AB514" s="11" t="s">
        <v>232</v>
      </c>
      <c r="AC514" t="s">
        <v>59</v>
      </c>
      <c r="AD514">
        <v>3</v>
      </c>
      <c r="AE514" t="str">
        <f>IF(AD514&gt;3, "Prefers Discount", "Discount Indifferent")</f>
        <v>Discount Indifferent</v>
      </c>
      <c r="AF514">
        <v>13</v>
      </c>
      <c r="AG514">
        <v>5</v>
      </c>
      <c r="AH514">
        <v>3</v>
      </c>
      <c r="AI514" t="str">
        <f>INDEX($AF$1:$AH$1,MATCH(MAX(AF514:AH514),AF514:AH514,0))</f>
        <v>Store_Orders</v>
      </c>
      <c r="AJ514">
        <v>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f>SUM(AK514:AO514)</f>
        <v>0</v>
      </c>
      <c r="AQ514" t="s">
        <v>67</v>
      </c>
      <c r="AR514">
        <v>0</v>
      </c>
      <c r="AS514" t="str">
        <f>IF(OR(AK514&gt;0, AL514&gt;0, AM514&gt;0, AN514&gt;0, AO514&gt;0), "Converted", "Not Converted")</f>
        <v>Not Converted</v>
      </c>
      <c r="AT514">
        <v>0</v>
      </c>
      <c r="AU514">
        <v>3</v>
      </c>
      <c r="AV514">
        <v>11</v>
      </c>
      <c r="AW514">
        <f>IF(Z514&gt;607, 4, 0)</f>
        <v>4</v>
      </c>
      <c r="AX514">
        <f>IF(AA514&gt;1.6588, 3, 0)</f>
        <v>3</v>
      </c>
      <c r="AY514">
        <f>IF(P514&gt;401, 2, 0)</f>
        <v>0</v>
      </c>
      <c r="AZ514">
        <f>IF(I514&gt;52915.77, 1, 0)</f>
        <v>1</v>
      </c>
      <c r="BA514">
        <f>SUM(AW514:AZ514)</f>
        <v>8</v>
      </c>
      <c r="BB514" t="str">
        <f>VLOOKUP(BA514,'Standard Deviations'!$L$1:$M$11,2,TRUE)</f>
        <v>Platinum</v>
      </c>
    </row>
    <row r="515" spans="1:54">
      <c r="A515">
        <v>4702</v>
      </c>
      <c r="B515">
        <v>1964</v>
      </c>
      <c r="C515">
        <f>2024-B515</f>
        <v>60</v>
      </c>
      <c r="D515" t="str">
        <f>VLOOKUP(B515,Reference!$A$1:$B$125, 2)</f>
        <v>Boomers</v>
      </c>
      <c r="E515" t="s">
        <v>54</v>
      </c>
      <c r="F515" t="str">
        <f>IF(E515="High School", "No College", "College")</f>
        <v>College</v>
      </c>
      <c r="G515" t="s">
        <v>60</v>
      </c>
      <c r="H515">
        <v>61839</v>
      </c>
      <c r="I515">
        <v>61839</v>
      </c>
      <c r="J515" s="4" t="s">
        <v>61</v>
      </c>
      <c r="K515">
        <v>0</v>
      </c>
      <c r="L515">
        <v>0</v>
      </c>
      <c r="M515" t="str">
        <f>IF(OR(K515&gt;0, L515&gt;0), "Parent", "Not Parent")</f>
        <v>Not Parent</v>
      </c>
      <c r="N515" t="s">
        <v>388</v>
      </c>
      <c r="O515" s="8">
        <v>41916</v>
      </c>
      <c r="P515" s="9">
        <f>O515-N515</f>
        <v>783</v>
      </c>
      <c r="Q515">
        <v>20</v>
      </c>
      <c r="R515" s="9">
        <f>P515-Q515</f>
        <v>763</v>
      </c>
      <c r="S515" s="8">
        <f>O515-R515</f>
        <v>41153</v>
      </c>
      <c r="T515">
        <v>1000</v>
      </c>
      <c r="U515">
        <v>155</v>
      </c>
      <c r="V515">
        <v>379</v>
      </c>
      <c r="W515">
        <v>224</v>
      </c>
      <c r="X515">
        <v>17</v>
      </c>
      <c r="Y515">
        <v>120</v>
      </c>
      <c r="Z515">
        <v>1895</v>
      </c>
      <c r="AA515">
        <f>Z515/P515</f>
        <v>2.4201787994891442</v>
      </c>
      <c r="AB515" s="11" t="s">
        <v>232</v>
      </c>
      <c r="AC515" t="s">
        <v>59</v>
      </c>
      <c r="AD515">
        <v>1</v>
      </c>
      <c r="AE515" t="str">
        <f>IF(AD515&gt;3, "Prefers Discount", "Discount Indifferent")</f>
        <v>Discount Indifferent</v>
      </c>
      <c r="AF515">
        <v>4</v>
      </c>
      <c r="AG515">
        <v>4</v>
      </c>
      <c r="AH515">
        <v>8</v>
      </c>
      <c r="AI515" t="str">
        <f>INDEX($AF$1:$AH$1,MATCH(MAX(AF515:AH515),AF515:AH515,0))</f>
        <v>Catalog_Orders</v>
      </c>
      <c r="AJ515">
        <v>8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f>SUM(AK515:AO515)</f>
        <v>0</v>
      </c>
      <c r="AQ515" t="s">
        <v>67</v>
      </c>
      <c r="AR515">
        <v>0</v>
      </c>
      <c r="AS515" t="str">
        <f>IF(OR(AK515&gt;0, AL515&gt;0, AM515&gt;0, AN515&gt;0, AO515&gt;0), "Converted", "Not Converted")</f>
        <v>Not Converted</v>
      </c>
      <c r="AT515">
        <v>0</v>
      </c>
      <c r="AU515">
        <v>3</v>
      </c>
      <c r="AV515">
        <v>11</v>
      </c>
      <c r="AW515">
        <f>IF(Z515&gt;607, 4, 0)</f>
        <v>4</v>
      </c>
      <c r="AX515">
        <f>IF(AA515&gt;1.6588, 3, 0)</f>
        <v>3</v>
      </c>
      <c r="AY515">
        <f>IF(P515&gt;401, 2, 0)</f>
        <v>2</v>
      </c>
      <c r="AZ515">
        <f>IF(I515&gt;52915.77, 1, 0)</f>
        <v>1</v>
      </c>
      <c r="BA515">
        <f>SUM(AW515:AZ515)</f>
        <v>10</v>
      </c>
      <c r="BB515" t="str">
        <f>VLOOKUP(BA515,'Standard Deviations'!$L$1:$M$11,2,TRUE)</f>
        <v>Diamond</v>
      </c>
    </row>
    <row r="516" spans="1:54">
      <c r="A516">
        <v>10634</v>
      </c>
      <c r="B516">
        <v>1951</v>
      </c>
      <c r="C516">
        <f>2024-B516</f>
        <v>73</v>
      </c>
      <c r="D516" t="str">
        <f>VLOOKUP(B516,Reference!$A$1:$B$125, 2)</f>
        <v>Boomers</v>
      </c>
      <c r="E516" t="s">
        <v>64</v>
      </c>
      <c r="F516" t="str">
        <f>IF(E516="High School", "No College", "College")</f>
        <v>College</v>
      </c>
      <c r="G516" t="s">
        <v>55</v>
      </c>
      <c r="H516">
        <v>59412</v>
      </c>
      <c r="I516">
        <v>59412</v>
      </c>
      <c r="J516" s="4" t="s">
        <v>61</v>
      </c>
      <c r="K516">
        <v>0</v>
      </c>
      <c r="L516">
        <v>0</v>
      </c>
      <c r="M516" t="str">
        <f>IF(OR(K516&gt;0, L516&gt;0), "Parent", "Not Parent")</f>
        <v>Not Parent</v>
      </c>
      <c r="N516" t="s">
        <v>389</v>
      </c>
      <c r="O516" s="8">
        <v>41916</v>
      </c>
      <c r="P516" s="9">
        <f>O516-N516</f>
        <v>168</v>
      </c>
      <c r="Q516">
        <v>56</v>
      </c>
      <c r="R516" s="9">
        <f>P516-Q516</f>
        <v>112</v>
      </c>
      <c r="S516" s="8">
        <f>O516-R516</f>
        <v>41804</v>
      </c>
      <c r="T516">
        <v>90</v>
      </c>
      <c r="U516">
        <v>67</v>
      </c>
      <c r="V516">
        <v>165</v>
      </c>
      <c r="W516">
        <v>30</v>
      </c>
      <c r="X516">
        <v>43</v>
      </c>
      <c r="Y516">
        <v>11</v>
      </c>
      <c r="Z516">
        <v>406</v>
      </c>
      <c r="AA516">
        <f>Z516/P516</f>
        <v>2.4166666666666665</v>
      </c>
      <c r="AB516" s="14" t="s">
        <v>232</v>
      </c>
      <c r="AC516" s="13" t="s">
        <v>63</v>
      </c>
      <c r="AD516">
        <v>1</v>
      </c>
      <c r="AE516" t="str">
        <f>IF(AD516&gt;3, "Prefers Discount", "Discount Indifferent")</f>
        <v>Discount Indifferent</v>
      </c>
      <c r="AF516">
        <v>8</v>
      </c>
      <c r="AG516">
        <v>4</v>
      </c>
      <c r="AH516">
        <v>2</v>
      </c>
      <c r="AI516" t="str">
        <f>INDEX($AF$1:$AH$1,MATCH(MAX(AF516:AH516),AF516:AH516,0))</f>
        <v>Store_Orders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f>SUM(AK516:AO516)</f>
        <v>0</v>
      </c>
      <c r="AQ516" t="s">
        <v>67</v>
      </c>
      <c r="AR516">
        <v>0</v>
      </c>
      <c r="AS516" t="str">
        <f>IF(OR(AK516&gt;0, AL516&gt;0, AM516&gt;0, AN516&gt;0, AO516&gt;0), "Converted", "Not Converted")</f>
        <v>Not Converted</v>
      </c>
      <c r="AT516">
        <v>0</v>
      </c>
      <c r="AU516">
        <v>3</v>
      </c>
      <c r="AV516">
        <v>11</v>
      </c>
      <c r="AW516">
        <f>IF(Z516&gt;607, 4, 0)</f>
        <v>0</v>
      </c>
      <c r="AX516">
        <f>IF(AA516&gt;1.6588, 3, 0)</f>
        <v>3</v>
      </c>
      <c r="AY516">
        <f>IF(P516&gt;401, 2, 0)</f>
        <v>0</v>
      </c>
      <c r="AZ516">
        <f>IF(I516&gt;52915.77, 1, 0)</f>
        <v>1</v>
      </c>
      <c r="BA516">
        <f>SUM(AW516:AZ516)</f>
        <v>4</v>
      </c>
      <c r="BB516" t="str">
        <f>VLOOKUP(BA516,'Standard Deviations'!$L$1:$M$11,2,TRUE)</f>
        <v>Silver</v>
      </c>
    </row>
    <row r="517" spans="1:54">
      <c r="A517">
        <v>10513</v>
      </c>
      <c r="B517">
        <v>1992</v>
      </c>
      <c r="C517">
        <f>2024-B517</f>
        <v>32</v>
      </c>
      <c r="D517" t="str">
        <f>VLOOKUP(B517,Reference!$A$1:$B$125, 2)</f>
        <v>Millennials</v>
      </c>
      <c r="E517" t="s">
        <v>54</v>
      </c>
      <c r="F517" t="str">
        <f>IF(E517="High School", "No College", "College")</f>
        <v>College</v>
      </c>
      <c r="G517" t="s">
        <v>65</v>
      </c>
      <c r="H517">
        <v>63207</v>
      </c>
      <c r="I517">
        <v>63207</v>
      </c>
      <c r="J517" s="4" t="s">
        <v>61</v>
      </c>
      <c r="K517">
        <v>0</v>
      </c>
      <c r="L517">
        <v>0</v>
      </c>
      <c r="M517" t="str">
        <f>IF(OR(K517&gt;0, L517&gt;0), "Parent", "Not Parent")</f>
        <v>Not Parent</v>
      </c>
      <c r="N517" t="s">
        <v>390</v>
      </c>
      <c r="O517" s="8">
        <v>41916</v>
      </c>
      <c r="P517" s="9">
        <f>O517-N517</f>
        <v>622</v>
      </c>
      <c r="Q517">
        <v>68</v>
      </c>
      <c r="R517" s="9">
        <f>P517-Q517</f>
        <v>554</v>
      </c>
      <c r="S517" s="8">
        <f>O517-R517</f>
        <v>41362</v>
      </c>
      <c r="T517">
        <v>438</v>
      </c>
      <c r="U517">
        <v>169</v>
      </c>
      <c r="V517">
        <v>565</v>
      </c>
      <c r="W517">
        <v>91</v>
      </c>
      <c r="X517">
        <v>169</v>
      </c>
      <c r="Y517">
        <v>70</v>
      </c>
      <c r="Z517">
        <v>1502</v>
      </c>
      <c r="AA517">
        <f>Z517/P517</f>
        <v>2.414790996784566</v>
      </c>
      <c r="AB517" s="14" t="s">
        <v>232</v>
      </c>
      <c r="AC517" s="13" t="s">
        <v>63</v>
      </c>
      <c r="AD517">
        <v>1</v>
      </c>
      <c r="AE517" t="str">
        <f>IF(AD517&gt;3, "Prefers Discount", "Discount Indifferent")</f>
        <v>Discount Indifferent</v>
      </c>
      <c r="AF517">
        <v>6</v>
      </c>
      <c r="AG517">
        <v>2</v>
      </c>
      <c r="AH517">
        <v>3</v>
      </c>
      <c r="AI517" t="str">
        <f>INDEX($AF$1:$AH$1,MATCH(MAX(AF517:AH517),AF517:AH517,0))</f>
        <v>Store_Orders</v>
      </c>
      <c r="AJ517">
        <v>7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f>SUM(AK517:AO517)</f>
        <v>1</v>
      </c>
      <c r="AQ517" t="str">
        <f>INDEX($AK$1:$AO$1,MATCH(MAX(AK517:AO517),AK517:AO517,0))</f>
        <v>Converted_on_Camp1</v>
      </c>
      <c r="AR517">
        <v>1</v>
      </c>
      <c r="AS517" t="str">
        <f>IF(OR(AK517&gt;0, AL517&gt;0, AM517&gt;0, AN517&gt;0, AO517&gt;0), "Converted", "Not Converted")</f>
        <v>Converted</v>
      </c>
      <c r="AT517">
        <v>0</v>
      </c>
      <c r="AU517">
        <v>3</v>
      </c>
      <c r="AV517">
        <v>11</v>
      </c>
      <c r="AW517">
        <f>IF(Z517&gt;607, 4, 0)</f>
        <v>4</v>
      </c>
      <c r="AX517">
        <f>IF(AA517&gt;1.6588, 3, 0)</f>
        <v>3</v>
      </c>
      <c r="AY517">
        <f>IF(P517&gt;401, 2, 0)</f>
        <v>2</v>
      </c>
      <c r="AZ517">
        <f>IF(I517&gt;52915.77, 1, 0)</f>
        <v>1</v>
      </c>
      <c r="BA517">
        <f>SUM(AW517:AZ517)</f>
        <v>10</v>
      </c>
      <c r="BB517" t="str">
        <f>VLOOKUP(BA517,'Standard Deviations'!$L$1:$M$11,2,TRUE)</f>
        <v>Diamond</v>
      </c>
    </row>
    <row r="518" spans="1:54">
      <c r="A518">
        <v>8584</v>
      </c>
      <c r="B518">
        <v>1952</v>
      </c>
      <c r="C518">
        <f>2024-B518</f>
        <v>72</v>
      </c>
      <c r="D518" t="str">
        <f>VLOOKUP(B518,Reference!$A$1:$B$125, 2)</f>
        <v>Boomers</v>
      </c>
      <c r="E518" t="s">
        <v>68</v>
      </c>
      <c r="F518" t="str">
        <f>IF(E518="High School", "No College", "College")</f>
        <v>College</v>
      </c>
      <c r="G518" t="s">
        <v>65</v>
      </c>
      <c r="H518">
        <v>85431</v>
      </c>
      <c r="I518">
        <v>85431</v>
      </c>
      <c r="J518" s="4" t="s">
        <v>56</v>
      </c>
      <c r="K518">
        <v>0</v>
      </c>
      <c r="L518">
        <v>0</v>
      </c>
      <c r="M518" t="str">
        <f>IF(OR(K518&gt;0, L518&gt;0), "Parent", "Not Parent")</f>
        <v>Not Parent</v>
      </c>
      <c r="N518" t="s">
        <v>391</v>
      </c>
      <c r="O518" s="8">
        <v>41916</v>
      </c>
      <c r="P518" s="9">
        <f>O518-N518</f>
        <v>483</v>
      </c>
      <c r="Q518">
        <v>54</v>
      </c>
      <c r="R518" s="9">
        <f>P518-Q518</f>
        <v>429</v>
      </c>
      <c r="S518" s="8">
        <f>O518-R518</f>
        <v>41487</v>
      </c>
      <c r="T518">
        <v>376</v>
      </c>
      <c r="U518">
        <v>53</v>
      </c>
      <c r="V518">
        <v>462</v>
      </c>
      <c r="W518">
        <v>168</v>
      </c>
      <c r="X518">
        <v>53</v>
      </c>
      <c r="Y518">
        <v>53</v>
      </c>
      <c r="Z518">
        <v>1165</v>
      </c>
      <c r="AA518">
        <f>Z518/P518</f>
        <v>2.4120082815734989</v>
      </c>
      <c r="AB518" s="14" t="s">
        <v>232</v>
      </c>
      <c r="AC518" s="13" t="s">
        <v>63</v>
      </c>
      <c r="AD518">
        <v>1</v>
      </c>
      <c r="AE518" t="str">
        <f>IF(AD518&gt;3, "Prefers Discount", "Discount Indifferent")</f>
        <v>Discount Indifferent</v>
      </c>
      <c r="AF518">
        <v>7</v>
      </c>
      <c r="AG518">
        <v>2</v>
      </c>
      <c r="AH518">
        <v>7</v>
      </c>
      <c r="AI518" t="str">
        <f>INDEX($AF$1:$AH$1,MATCH(MAX(AF518:AH518),AF518:AH518,0))</f>
        <v>Store_Orders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f>SUM(AK518:AO518)</f>
        <v>0</v>
      </c>
      <c r="AQ518" t="s">
        <v>67</v>
      </c>
      <c r="AR518">
        <v>0</v>
      </c>
      <c r="AS518" t="str">
        <f>IF(OR(AK518&gt;0, AL518&gt;0, AM518&gt;0, AN518&gt;0, AO518&gt;0), "Converted", "Not Converted")</f>
        <v>Not Converted</v>
      </c>
      <c r="AT518">
        <v>0</v>
      </c>
      <c r="AU518">
        <v>3</v>
      </c>
      <c r="AV518">
        <v>11</v>
      </c>
      <c r="AW518">
        <f>IF(Z518&gt;607, 4, 0)</f>
        <v>4</v>
      </c>
      <c r="AX518">
        <f>IF(AA518&gt;1.6588, 3, 0)</f>
        <v>3</v>
      </c>
      <c r="AY518">
        <f>IF(P518&gt;401, 2, 0)</f>
        <v>2</v>
      </c>
      <c r="AZ518">
        <f>IF(I518&gt;52915.77, 1, 0)</f>
        <v>1</v>
      </c>
      <c r="BA518">
        <f>SUM(AW518:AZ518)</f>
        <v>10</v>
      </c>
      <c r="BB518" t="str">
        <f>VLOOKUP(BA518,'Standard Deviations'!$L$1:$M$11,2,TRUE)</f>
        <v>Diamond</v>
      </c>
    </row>
    <row r="519" spans="1:54">
      <c r="A519">
        <v>7072</v>
      </c>
      <c r="B519">
        <v>1973</v>
      </c>
      <c r="C519">
        <f>2024-B519</f>
        <v>51</v>
      </c>
      <c r="D519" t="str">
        <f>VLOOKUP(B519,Reference!$A$1:$B$125, 2)</f>
        <v>Gen X</v>
      </c>
      <c r="E519" t="s">
        <v>54</v>
      </c>
      <c r="F519" t="str">
        <f>IF(E519="High School", "No College", "College")</f>
        <v>College</v>
      </c>
      <c r="G519" t="s">
        <v>55</v>
      </c>
      <c r="H519">
        <v>67432</v>
      </c>
      <c r="I519">
        <v>67432</v>
      </c>
      <c r="J519" s="4" t="s">
        <v>61</v>
      </c>
      <c r="K519">
        <v>0</v>
      </c>
      <c r="L519">
        <v>1</v>
      </c>
      <c r="M519" t="str">
        <f>IF(OR(K519&gt;0, L519&gt;0), "Parent", "Not Parent")</f>
        <v>Parent</v>
      </c>
      <c r="N519" t="s">
        <v>392</v>
      </c>
      <c r="O519" s="8">
        <v>41916</v>
      </c>
      <c r="P519" s="9">
        <f>O519-N519</f>
        <v>554</v>
      </c>
      <c r="Q519">
        <v>69</v>
      </c>
      <c r="R519" s="9">
        <f>P519-Q519</f>
        <v>485</v>
      </c>
      <c r="S519" s="8">
        <f>O519-R519</f>
        <v>41431</v>
      </c>
      <c r="T519">
        <v>432</v>
      </c>
      <c r="U519">
        <v>79</v>
      </c>
      <c r="V519">
        <v>341</v>
      </c>
      <c r="W519">
        <v>177</v>
      </c>
      <c r="X519">
        <v>136</v>
      </c>
      <c r="Y519">
        <v>170</v>
      </c>
      <c r="Z519">
        <v>1335</v>
      </c>
      <c r="AA519">
        <f>Z519/P519</f>
        <v>2.4097472924187726</v>
      </c>
      <c r="AB519" s="14" t="s">
        <v>232</v>
      </c>
      <c r="AC519" s="13" t="s">
        <v>63</v>
      </c>
      <c r="AD519">
        <v>2</v>
      </c>
      <c r="AE519" t="str">
        <f>IF(AD519&gt;3, "Prefers Discount", "Discount Indifferent")</f>
        <v>Discount Indifferent</v>
      </c>
      <c r="AF519">
        <v>4</v>
      </c>
      <c r="AG519">
        <v>8</v>
      </c>
      <c r="AH519">
        <v>5</v>
      </c>
      <c r="AI519" t="str">
        <f>INDEX($AF$1:$AH$1,MATCH(MAX(AF519:AH519),AF519:AH519,0))</f>
        <v>Web_Orders</v>
      </c>
      <c r="AJ519">
        <v>4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f>SUM(AK519:AO519)</f>
        <v>0</v>
      </c>
      <c r="AQ519" t="s">
        <v>67</v>
      </c>
      <c r="AR519">
        <v>0</v>
      </c>
      <c r="AS519" t="str">
        <f>IF(OR(AK519&gt;0, AL519&gt;0, AM519&gt;0, AN519&gt;0, AO519&gt;0), "Converted", "Not Converted")</f>
        <v>Not Converted</v>
      </c>
      <c r="AT519">
        <v>0</v>
      </c>
      <c r="AU519">
        <v>3</v>
      </c>
      <c r="AV519">
        <v>11</v>
      </c>
      <c r="AW519">
        <f>IF(Z519&gt;607, 4, 0)</f>
        <v>4</v>
      </c>
      <c r="AX519">
        <f>IF(AA519&gt;1.6588, 3, 0)</f>
        <v>3</v>
      </c>
      <c r="AY519">
        <f>IF(P519&gt;401, 2, 0)</f>
        <v>2</v>
      </c>
      <c r="AZ519">
        <f>IF(I519&gt;52915.77, 1, 0)</f>
        <v>1</v>
      </c>
      <c r="BA519">
        <f>SUM(AW519:AZ519)</f>
        <v>10</v>
      </c>
      <c r="BB519" t="str">
        <f>VLOOKUP(BA519,'Standard Deviations'!$L$1:$M$11,2,TRUE)</f>
        <v>Diamond</v>
      </c>
    </row>
    <row r="520" spans="1:54">
      <c r="A520">
        <v>8375</v>
      </c>
      <c r="B520">
        <v>1968</v>
      </c>
      <c r="C520">
        <f>2024-B520</f>
        <v>56</v>
      </c>
      <c r="D520" t="str">
        <f>VLOOKUP(B520,Reference!$A$1:$B$125, 2)</f>
        <v>Gen X</v>
      </c>
      <c r="E520" t="s">
        <v>68</v>
      </c>
      <c r="F520" t="str">
        <f>IF(E520="High School", "No College", "College")</f>
        <v>College</v>
      </c>
      <c r="G520" t="s">
        <v>55</v>
      </c>
      <c r="H520">
        <v>55954</v>
      </c>
      <c r="I520">
        <v>55954</v>
      </c>
      <c r="J520" s="4" t="s">
        <v>61</v>
      </c>
      <c r="K520">
        <v>0</v>
      </c>
      <c r="L520">
        <v>1</v>
      </c>
      <c r="M520" t="str">
        <f>IF(OR(K520&gt;0, L520&gt;0), "Parent", "Not Parent")</f>
        <v>Parent</v>
      </c>
      <c r="N520" t="s">
        <v>147</v>
      </c>
      <c r="O520" s="8">
        <v>41916</v>
      </c>
      <c r="P520" s="9">
        <f>O520-N520</f>
        <v>215</v>
      </c>
      <c r="Q520">
        <v>63</v>
      </c>
      <c r="R520" s="9">
        <f>P520-Q520</f>
        <v>152</v>
      </c>
      <c r="S520" s="8">
        <f>O520-R520</f>
        <v>41764</v>
      </c>
      <c r="T520">
        <v>447</v>
      </c>
      <c r="U520">
        <v>0</v>
      </c>
      <c r="V520">
        <v>28</v>
      </c>
      <c r="W520">
        <v>0</v>
      </c>
      <c r="X520">
        <v>0</v>
      </c>
      <c r="Y520">
        <v>43</v>
      </c>
      <c r="Z520">
        <v>518</v>
      </c>
      <c r="AA520">
        <f>Z520/P520</f>
        <v>2.4093023255813955</v>
      </c>
      <c r="AB520" s="14" t="s">
        <v>232</v>
      </c>
      <c r="AC520" s="13" t="s">
        <v>63</v>
      </c>
      <c r="AD520">
        <v>3</v>
      </c>
      <c r="AE520" t="str">
        <f>IF(AD520&gt;3, "Prefers Discount", "Discount Indifferent")</f>
        <v>Discount Indifferent</v>
      </c>
      <c r="AF520">
        <v>6</v>
      </c>
      <c r="AG520">
        <v>8</v>
      </c>
      <c r="AH520">
        <v>2</v>
      </c>
      <c r="AI520" t="str">
        <f>INDEX($AF$1:$AH$1,MATCH(MAX(AF520:AH520),AF520:AH520,0))</f>
        <v>Web_Orders</v>
      </c>
      <c r="AJ520">
        <v>7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f>SUM(AK520:AO520)</f>
        <v>0</v>
      </c>
      <c r="AQ520" t="s">
        <v>67</v>
      </c>
      <c r="AR520">
        <v>0</v>
      </c>
      <c r="AS520" t="str">
        <f>IF(OR(AK520&gt;0, AL520&gt;0, AM520&gt;0, AN520&gt;0, AO520&gt;0), "Converted", "Not Converted")</f>
        <v>Not Converted</v>
      </c>
      <c r="AT520">
        <v>0</v>
      </c>
      <c r="AU520">
        <v>3</v>
      </c>
      <c r="AV520">
        <v>11</v>
      </c>
      <c r="AW520">
        <f>IF(Z520&gt;607, 4, 0)</f>
        <v>0</v>
      </c>
      <c r="AX520">
        <f>IF(AA520&gt;1.6588, 3, 0)</f>
        <v>3</v>
      </c>
      <c r="AY520">
        <f>IF(P520&gt;401, 2, 0)</f>
        <v>0</v>
      </c>
      <c r="AZ520">
        <f>IF(I520&gt;52915.77, 1, 0)</f>
        <v>1</v>
      </c>
      <c r="BA520">
        <f>SUM(AW520:AZ520)</f>
        <v>4</v>
      </c>
      <c r="BB520" t="str">
        <f>VLOOKUP(BA520,'Standard Deviations'!$L$1:$M$11,2,TRUE)</f>
        <v>Silver</v>
      </c>
    </row>
    <row r="521" spans="1:54">
      <c r="A521">
        <v>3491</v>
      </c>
      <c r="B521">
        <v>1975</v>
      </c>
      <c r="C521">
        <f>2024-B521</f>
        <v>49</v>
      </c>
      <c r="D521" t="str">
        <f>VLOOKUP(B521,Reference!$A$1:$B$125, 2)</f>
        <v>Gen X</v>
      </c>
      <c r="E521" t="s">
        <v>54</v>
      </c>
      <c r="F521" t="str">
        <f>IF(E521="High School", "No College", "College")</f>
        <v>College</v>
      </c>
      <c r="G521" t="s">
        <v>65</v>
      </c>
      <c r="H521">
        <v>55914</v>
      </c>
      <c r="I521">
        <v>55914</v>
      </c>
      <c r="J521" s="4" t="s">
        <v>61</v>
      </c>
      <c r="K521">
        <v>0</v>
      </c>
      <c r="L521">
        <v>1</v>
      </c>
      <c r="M521" t="str">
        <f>IF(OR(K521&gt;0, L521&gt;0), "Parent", "Not Parent")</f>
        <v>Parent</v>
      </c>
      <c r="N521" t="s">
        <v>269</v>
      </c>
      <c r="O521" s="8">
        <v>41916</v>
      </c>
      <c r="P521" s="9">
        <f>O521-N521</f>
        <v>523</v>
      </c>
      <c r="Q521">
        <v>32</v>
      </c>
      <c r="R521" s="9">
        <f>P521-Q521</f>
        <v>491</v>
      </c>
      <c r="S521" s="8">
        <f>O521-R521</f>
        <v>41425</v>
      </c>
      <c r="T521">
        <v>384</v>
      </c>
      <c r="U521">
        <v>60</v>
      </c>
      <c r="V521">
        <v>364</v>
      </c>
      <c r="W521">
        <v>119</v>
      </c>
      <c r="X521">
        <v>101</v>
      </c>
      <c r="Y521">
        <v>232</v>
      </c>
      <c r="Z521">
        <v>1260</v>
      </c>
      <c r="AA521">
        <f>Z521/P521</f>
        <v>2.4091778202676863</v>
      </c>
      <c r="AB521" s="11" t="s">
        <v>232</v>
      </c>
      <c r="AC521" t="s">
        <v>59</v>
      </c>
      <c r="AD521">
        <v>4</v>
      </c>
      <c r="AE521" t="str">
        <f>IF(AD521&gt;3, "Prefers Discount", "Discount Indifferent")</f>
        <v>Prefers Discount</v>
      </c>
      <c r="AF521">
        <v>8</v>
      </c>
      <c r="AG521">
        <v>11</v>
      </c>
      <c r="AH521">
        <v>6</v>
      </c>
      <c r="AI521" t="str">
        <f>INDEX($AF$1:$AH$1,MATCH(MAX(AF521:AH521),AF521:AH521,0))</f>
        <v>Web_Orders</v>
      </c>
      <c r="AJ521">
        <v>7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f>SUM(AK521:AO521)</f>
        <v>0</v>
      </c>
      <c r="AQ521" t="s">
        <v>67</v>
      </c>
      <c r="AR521">
        <v>0</v>
      </c>
      <c r="AS521" t="str">
        <f>IF(OR(AK521&gt;0, AL521&gt;0, AM521&gt;0, AN521&gt;0, AO521&gt;0), "Converted", "Not Converted")</f>
        <v>Not Converted</v>
      </c>
      <c r="AT521">
        <v>0</v>
      </c>
      <c r="AU521">
        <v>3</v>
      </c>
      <c r="AV521">
        <v>11</v>
      </c>
      <c r="AW521">
        <f>IF(Z521&gt;607, 4, 0)</f>
        <v>4</v>
      </c>
      <c r="AX521">
        <f>IF(AA521&gt;1.6588, 3, 0)</f>
        <v>3</v>
      </c>
      <c r="AY521">
        <f>IF(P521&gt;401, 2, 0)</f>
        <v>2</v>
      </c>
      <c r="AZ521">
        <f>IF(I521&gt;52915.77, 1, 0)</f>
        <v>1</v>
      </c>
      <c r="BA521">
        <f>SUM(AW521:AZ521)</f>
        <v>10</v>
      </c>
      <c r="BB521" t="str">
        <f>VLOOKUP(BA521,'Standard Deviations'!$L$1:$M$11,2,TRUE)</f>
        <v>Diamond</v>
      </c>
    </row>
    <row r="522" spans="1:54">
      <c r="A522">
        <v>2611</v>
      </c>
      <c r="B522">
        <v>1959</v>
      </c>
      <c r="C522">
        <f>2024-B522</f>
        <v>65</v>
      </c>
      <c r="D522" t="str">
        <f>VLOOKUP(B522,Reference!$A$1:$B$125, 2)</f>
        <v>Boomers</v>
      </c>
      <c r="E522" t="s">
        <v>64</v>
      </c>
      <c r="F522" t="str">
        <f>IF(E522="High School", "No College", "College")</f>
        <v>College</v>
      </c>
      <c r="G522" t="s">
        <v>65</v>
      </c>
      <c r="H522">
        <v>82576</v>
      </c>
      <c r="I522">
        <v>82576</v>
      </c>
      <c r="J522" s="4" t="s">
        <v>56</v>
      </c>
      <c r="K522">
        <v>0</v>
      </c>
      <c r="L522">
        <v>0</v>
      </c>
      <c r="M522" t="str">
        <f>IF(OR(K522&gt;0, L522&gt;0), "Parent", "Not Parent")</f>
        <v>Not Parent</v>
      </c>
      <c r="N522" t="s">
        <v>393</v>
      </c>
      <c r="O522" s="8">
        <v>41916</v>
      </c>
      <c r="P522" s="9">
        <f>O522-N522</f>
        <v>794</v>
      </c>
      <c r="Q522">
        <v>66</v>
      </c>
      <c r="R522" s="9">
        <f>P522-Q522</f>
        <v>728</v>
      </c>
      <c r="S522" s="8">
        <f>O522-R522</f>
        <v>41188</v>
      </c>
      <c r="T522">
        <v>1206</v>
      </c>
      <c r="U522">
        <v>55</v>
      </c>
      <c r="V522">
        <v>445</v>
      </c>
      <c r="W522">
        <v>168</v>
      </c>
      <c r="X522">
        <v>18</v>
      </c>
      <c r="Y522">
        <v>18</v>
      </c>
      <c r="Z522">
        <v>1910</v>
      </c>
      <c r="AA522">
        <f>Z522/P522</f>
        <v>2.4055415617128464</v>
      </c>
      <c r="AB522" s="14" t="s">
        <v>232</v>
      </c>
      <c r="AC522" s="13" t="s">
        <v>63</v>
      </c>
      <c r="AD522">
        <v>1</v>
      </c>
      <c r="AE522" t="str">
        <f>IF(AD522&gt;3, "Prefers Discount", "Discount Indifferent")</f>
        <v>Discount Indifferent</v>
      </c>
      <c r="AF522">
        <v>12</v>
      </c>
      <c r="AG522">
        <v>2</v>
      </c>
      <c r="AH522">
        <v>4</v>
      </c>
      <c r="AI522" t="str">
        <f>INDEX($AF$1:$AH$1,MATCH(MAX(AF522:AH522),AF522:AH522,0))</f>
        <v>Store_Orders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f>SUM(AK522:AO522)</f>
        <v>1</v>
      </c>
      <c r="AQ522" t="str">
        <f>INDEX($AK$1:$AO$1,MATCH(MAX(AK522:AO522),AK522:AO522,0))</f>
        <v>Converted_on_Camp5</v>
      </c>
      <c r="AR522">
        <v>1</v>
      </c>
      <c r="AS522" t="str">
        <f>IF(OR(AK522&gt;0, AL522&gt;0, AM522&gt;0, AN522&gt;0, AO522&gt;0), "Converted", "Not Converted")</f>
        <v>Converted</v>
      </c>
      <c r="AT522">
        <v>0</v>
      </c>
      <c r="AU522">
        <v>3</v>
      </c>
      <c r="AV522">
        <v>11</v>
      </c>
      <c r="AW522">
        <f>IF(Z522&gt;607, 4, 0)</f>
        <v>4</v>
      </c>
      <c r="AX522">
        <f>IF(AA522&gt;1.6588, 3, 0)</f>
        <v>3</v>
      </c>
      <c r="AY522">
        <f>IF(P522&gt;401, 2, 0)</f>
        <v>2</v>
      </c>
      <c r="AZ522">
        <f>IF(I522&gt;52915.77, 1, 0)</f>
        <v>1</v>
      </c>
      <c r="BA522">
        <f>SUM(AW522:AZ522)</f>
        <v>10</v>
      </c>
      <c r="BB522" t="str">
        <f>VLOOKUP(BA522,'Standard Deviations'!$L$1:$M$11,2,TRUE)</f>
        <v>Diamond</v>
      </c>
    </row>
    <row r="523" spans="1:54">
      <c r="A523">
        <v>6810</v>
      </c>
      <c r="B523">
        <v>1983</v>
      </c>
      <c r="C523">
        <f>2024-B523</f>
        <v>41</v>
      </c>
      <c r="D523" t="str">
        <f>VLOOKUP(B523,Reference!$A$1:$B$125, 2)</f>
        <v>Millennials</v>
      </c>
      <c r="E523" t="s">
        <v>54</v>
      </c>
      <c r="F523" t="str">
        <f>IF(E523="High School", "No College", "College")</f>
        <v>College</v>
      </c>
      <c r="G523" t="s">
        <v>71</v>
      </c>
      <c r="H523">
        <v>82025</v>
      </c>
      <c r="I523">
        <v>82025</v>
      </c>
      <c r="J523" s="4" t="s">
        <v>56</v>
      </c>
      <c r="K523">
        <v>0</v>
      </c>
      <c r="L523">
        <v>0</v>
      </c>
      <c r="M523" t="str">
        <f>IF(OR(K523&gt;0, L523&gt;0), "Parent", "Not Parent")</f>
        <v>Not Parent</v>
      </c>
      <c r="N523" t="s">
        <v>394</v>
      </c>
      <c r="O523" s="8">
        <v>41916</v>
      </c>
      <c r="P523" s="9">
        <f>O523-N523</f>
        <v>494</v>
      </c>
      <c r="Q523">
        <v>76</v>
      </c>
      <c r="R523" s="9">
        <f>P523-Q523</f>
        <v>418</v>
      </c>
      <c r="S523" s="8">
        <f>O523-R523</f>
        <v>41498</v>
      </c>
      <c r="T523">
        <v>267</v>
      </c>
      <c r="U523">
        <v>98</v>
      </c>
      <c r="V523">
        <v>606</v>
      </c>
      <c r="W523">
        <v>48</v>
      </c>
      <c r="X523">
        <v>70</v>
      </c>
      <c r="Y523">
        <v>98</v>
      </c>
      <c r="Z523">
        <v>1187</v>
      </c>
      <c r="AA523">
        <f>Z523/P523</f>
        <v>2.402834008097166</v>
      </c>
      <c r="AB523" s="14" t="s">
        <v>232</v>
      </c>
      <c r="AC523" s="13" t="s">
        <v>63</v>
      </c>
      <c r="AD523">
        <v>1</v>
      </c>
      <c r="AE523" t="str">
        <f>IF(AD523&gt;3, "Prefers Discount", "Discount Indifferent")</f>
        <v>Discount Indifferent</v>
      </c>
      <c r="AF523">
        <v>6</v>
      </c>
      <c r="AG523">
        <v>3</v>
      </c>
      <c r="AH523">
        <v>2</v>
      </c>
      <c r="AI523" t="str">
        <f>INDEX($AF$1:$AH$1,MATCH(MAX(AF523:AH523),AF523:AH523,0))</f>
        <v>Store_Orders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f>SUM(AK523:AO523)</f>
        <v>1</v>
      </c>
      <c r="AQ523" t="str">
        <f>INDEX($AK$1:$AO$1,MATCH(MAX(AK523:AO523),AK523:AO523,0))</f>
        <v>Converted_on_Camp5</v>
      </c>
      <c r="AR523">
        <v>1</v>
      </c>
      <c r="AS523" t="str">
        <f>IF(OR(AK523&gt;0, AL523&gt;0, AM523&gt;0, AN523&gt;0, AO523&gt;0), "Converted", "Not Converted")</f>
        <v>Converted</v>
      </c>
      <c r="AT523">
        <v>0</v>
      </c>
      <c r="AU523">
        <v>3</v>
      </c>
      <c r="AV523">
        <v>11</v>
      </c>
      <c r="AW523">
        <f>IF(Z523&gt;607, 4, 0)</f>
        <v>4</v>
      </c>
      <c r="AX523">
        <f>IF(AA523&gt;1.6588, 3, 0)</f>
        <v>3</v>
      </c>
      <c r="AY523">
        <f>IF(P523&gt;401, 2, 0)</f>
        <v>2</v>
      </c>
      <c r="AZ523">
        <f>IF(I523&gt;52915.77, 1, 0)</f>
        <v>1</v>
      </c>
      <c r="BA523">
        <f>SUM(AW523:AZ523)</f>
        <v>10</v>
      </c>
      <c r="BB523" t="str">
        <f>VLOOKUP(BA523,'Standard Deviations'!$L$1:$M$11,2,TRUE)</f>
        <v>Diamond</v>
      </c>
    </row>
    <row r="524" spans="1:54">
      <c r="A524">
        <v>5302</v>
      </c>
      <c r="B524">
        <v>1986</v>
      </c>
      <c r="C524">
        <f>2024-B524</f>
        <v>38</v>
      </c>
      <c r="D524" t="str">
        <f>VLOOKUP(B524,Reference!$A$1:$B$125, 2)</f>
        <v>Millennials</v>
      </c>
      <c r="E524" t="s">
        <v>54</v>
      </c>
      <c r="F524" t="str">
        <f>IF(E524="High School", "No College", "College")</f>
        <v>College</v>
      </c>
      <c r="G524" t="s">
        <v>65</v>
      </c>
      <c r="H524">
        <v>78394</v>
      </c>
      <c r="I524">
        <v>78394</v>
      </c>
      <c r="J524" s="4" t="s">
        <v>56</v>
      </c>
      <c r="K524">
        <v>0</v>
      </c>
      <c r="L524">
        <v>0</v>
      </c>
      <c r="M524" t="str">
        <f>IF(OR(K524&gt;0, L524&gt;0), "Parent", "Not Parent")</f>
        <v>Not Parent</v>
      </c>
      <c r="N524" t="s">
        <v>395</v>
      </c>
      <c r="O524" s="8">
        <v>41916</v>
      </c>
      <c r="P524" s="9">
        <f>O524-N524</f>
        <v>596</v>
      </c>
      <c r="Q524">
        <v>13</v>
      </c>
      <c r="R524" s="9">
        <f>P524-Q524</f>
        <v>583</v>
      </c>
      <c r="S524" s="8">
        <f>O524-R524</f>
        <v>41333</v>
      </c>
      <c r="T524">
        <v>298</v>
      </c>
      <c r="U524">
        <v>27</v>
      </c>
      <c r="V524">
        <v>697</v>
      </c>
      <c r="W524">
        <v>216</v>
      </c>
      <c r="X524">
        <v>24</v>
      </c>
      <c r="Y524">
        <v>166</v>
      </c>
      <c r="Z524">
        <v>1428</v>
      </c>
      <c r="AA524">
        <f>Z524/P524</f>
        <v>2.3959731543624163</v>
      </c>
      <c r="AB524" s="11" t="s">
        <v>232</v>
      </c>
      <c r="AC524" t="s">
        <v>59</v>
      </c>
      <c r="AD524">
        <v>1</v>
      </c>
      <c r="AE524" t="str">
        <f>IF(AD524&gt;3, "Prefers Discount", "Discount Indifferent")</f>
        <v>Discount Indifferent</v>
      </c>
      <c r="AF524">
        <v>5</v>
      </c>
      <c r="AG524">
        <v>4</v>
      </c>
      <c r="AH524">
        <v>6</v>
      </c>
      <c r="AI524" t="str">
        <f>INDEX($AF$1:$AH$1,MATCH(MAX(AF524:AH524),AF524:AH524,0))</f>
        <v>Catalog_Orders</v>
      </c>
      <c r="AJ524">
        <v>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f>SUM(AK524:AO524)</f>
        <v>0</v>
      </c>
      <c r="AQ524" t="s">
        <v>67</v>
      </c>
      <c r="AR524">
        <v>1</v>
      </c>
      <c r="AS524" t="str">
        <f>IF(OR(AK524&gt;0, AL524&gt;0, AM524&gt;0, AN524&gt;0, AO524&gt;0), "Converted", "Not Converted")</f>
        <v>Not Converted</v>
      </c>
      <c r="AT524">
        <v>0</v>
      </c>
      <c r="AU524">
        <v>3</v>
      </c>
      <c r="AV524">
        <v>11</v>
      </c>
      <c r="AW524">
        <f>IF(Z524&gt;607, 4, 0)</f>
        <v>4</v>
      </c>
      <c r="AX524">
        <f>IF(AA524&gt;1.6588, 3, 0)</f>
        <v>3</v>
      </c>
      <c r="AY524">
        <f>IF(P524&gt;401, 2, 0)</f>
        <v>2</v>
      </c>
      <c r="AZ524">
        <f>IF(I524&gt;52915.77, 1, 0)</f>
        <v>1</v>
      </c>
      <c r="BA524">
        <f>SUM(AW524:AZ524)</f>
        <v>10</v>
      </c>
      <c r="BB524" t="str">
        <f>VLOOKUP(BA524,'Standard Deviations'!$L$1:$M$11,2,TRUE)</f>
        <v>Diamond</v>
      </c>
    </row>
    <row r="525" spans="1:54">
      <c r="A525">
        <v>380</v>
      </c>
      <c r="B525">
        <v>1954</v>
      </c>
      <c r="C525">
        <f>2024-B525</f>
        <v>70</v>
      </c>
      <c r="D525" t="str">
        <f>VLOOKUP(B525,Reference!$A$1:$B$125, 2)</f>
        <v>Boomers</v>
      </c>
      <c r="E525" t="s">
        <v>54</v>
      </c>
      <c r="F525" t="str">
        <f>IF(E525="High School", "No College", "College")</f>
        <v>College</v>
      </c>
      <c r="G525" t="s">
        <v>71</v>
      </c>
      <c r="H525">
        <v>64497</v>
      </c>
      <c r="I525">
        <v>64497</v>
      </c>
      <c r="J525" s="4" t="s">
        <v>61</v>
      </c>
      <c r="K525">
        <v>0</v>
      </c>
      <c r="L525">
        <v>1</v>
      </c>
      <c r="M525" t="str">
        <f>IF(OR(K525&gt;0, L525&gt;0), "Parent", "Not Parent")</f>
        <v>Parent</v>
      </c>
      <c r="N525" t="s">
        <v>396</v>
      </c>
      <c r="O525" s="8">
        <v>41916</v>
      </c>
      <c r="P525" s="9">
        <f>O525-N525</f>
        <v>754</v>
      </c>
      <c r="Q525">
        <v>17</v>
      </c>
      <c r="R525" s="9">
        <f>P525-Q525</f>
        <v>737</v>
      </c>
      <c r="S525" s="8">
        <f>O525-R525</f>
        <v>41179</v>
      </c>
      <c r="T525">
        <v>1170</v>
      </c>
      <c r="U525">
        <v>48</v>
      </c>
      <c r="V525">
        <v>320</v>
      </c>
      <c r="W525">
        <v>42</v>
      </c>
      <c r="X525">
        <v>32</v>
      </c>
      <c r="Y525">
        <v>192</v>
      </c>
      <c r="Z525">
        <v>1804</v>
      </c>
      <c r="AA525">
        <f>Z525/P525</f>
        <v>2.3925729442970822</v>
      </c>
      <c r="AB525" s="11" t="s">
        <v>232</v>
      </c>
      <c r="AC525" t="s">
        <v>59</v>
      </c>
      <c r="AD525">
        <v>5</v>
      </c>
      <c r="AE525" t="str">
        <f>IF(AD525&gt;3, "Prefers Discount", "Discount Indifferent")</f>
        <v>Prefers Discount</v>
      </c>
      <c r="AF525">
        <v>9</v>
      </c>
      <c r="AG525">
        <v>11</v>
      </c>
      <c r="AH525">
        <v>4</v>
      </c>
      <c r="AI525" t="str">
        <f>INDEX($AF$1:$AH$1,MATCH(MAX(AF525:AH525),AF525:AH525,0))</f>
        <v>Web_Orders</v>
      </c>
      <c r="AJ525">
        <v>8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f>SUM(AK525:AO525)</f>
        <v>1</v>
      </c>
      <c r="AQ525" t="str">
        <f>INDEX($AK$1:$AO$1,MATCH(MAX(AK525:AO525),AK525:AO525,0))</f>
        <v>Converted_on_Camp3</v>
      </c>
      <c r="AR525">
        <v>1</v>
      </c>
      <c r="AS525" t="str">
        <f>IF(OR(AK525&gt;0, AL525&gt;0, AM525&gt;0, AN525&gt;0, AO525&gt;0), "Converted", "Not Converted")</f>
        <v>Converted</v>
      </c>
      <c r="AT525">
        <v>0</v>
      </c>
      <c r="AU525">
        <v>3</v>
      </c>
      <c r="AV525">
        <v>11</v>
      </c>
      <c r="AW525">
        <f>IF(Z525&gt;607, 4, 0)</f>
        <v>4</v>
      </c>
      <c r="AX525">
        <f>IF(AA525&gt;1.6588, 3, 0)</f>
        <v>3</v>
      </c>
      <c r="AY525">
        <f>IF(P525&gt;401, 2, 0)</f>
        <v>2</v>
      </c>
      <c r="AZ525">
        <f>IF(I525&gt;52915.77, 1, 0)</f>
        <v>1</v>
      </c>
      <c r="BA525">
        <f>SUM(AW525:AZ525)</f>
        <v>10</v>
      </c>
      <c r="BB525" t="str">
        <f>VLOOKUP(BA525,'Standard Deviations'!$L$1:$M$11,2,TRUE)</f>
        <v>Diamond</v>
      </c>
    </row>
    <row r="526" spans="1:54">
      <c r="A526">
        <v>7233</v>
      </c>
      <c r="B526">
        <v>1972</v>
      </c>
      <c r="C526">
        <f>2024-B526</f>
        <v>52</v>
      </c>
      <c r="D526" t="str">
        <f>VLOOKUP(B526,Reference!$A$1:$B$125, 2)</f>
        <v>Gen X</v>
      </c>
      <c r="E526" t="s">
        <v>54</v>
      </c>
      <c r="F526" t="str">
        <f>IF(E526="High School", "No College", "College")</f>
        <v>College</v>
      </c>
      <c r="G526" t="s">
        <v>55</v>
      </c>
      <c r="H526">
        <v>69209</v>
      </c>
      <c r="I526">
        <v>69209</v>
      </c>
      <c r="J526" s="4" t="s">
        <v>61</v>
      </c>
      <c r="K526">
        <v>0</v>
      </c>
      <c r="L526">
        <v>0</v>
      </c>
      <c r="M526" t="str">
        <f>IF(OR(K526&gt;0, L526&gt;0), "Parent", "Not Parent")</f>
        <v>Not Parent</v>
      </c>
      <c r="N526" t="s">
        <v>350</v>
      </c>
      <c r="O526" s="8">
        <v>41916</v>
      </c>
      <c r="P526" s="9">
        <f>O526-N526</f>
        <v>747</v>
      </c>
      <c r="Q526">
        <v>4</v>
      </c>
      <c r="R526" s="9">
        <f>P526-Q526</f>
        <v>743</v>
      </c>
      <c r="S526" s="8">
        <f>O526-R526</f>
        <v>41173</v>
      </c>
      <c r="T526">
        <v>496</v>
      </c>
      <c r="U526">
        <v>32</v>
      </c>
      <c r="V526">
        <v>849</v>
      </c>
      <c r="W526">
        <v>229</v>
      </c>
      <c r="X526">
        <v>48</v>
      </c>
      <c r="Y526">
        <v>128</v>
      </c>
      <c r="Z526">
        <v>1782</v>
      </c>
      <c r="AA526">
        <f>Z526/P526</f>
        <v>2.3855421686746987</v>
      </c>
      <c r="AB526" s="11" t="s">
        <v>232</v>
      </c>
      <c r="AC526" t="s">
        <v>59</v>
      </c>
      <c r="AD526">
        <v>2</v>
      </c>
      <c r="AE526" t="str">
        <f>IF(AD526&gt;3, "Prefers Discount", "Discount Indifferent")</f>
        <v>Discount Indifferent</v>
      </c>
      <c r="AF526">
        <v>6</v>
      </c>
      <c r="AG526">
        <v>5</v>
      </c>
      <c r="AH526">
        <v>3</v>
      </c>
      <c r="AI526" t="str">
        <f>INDEX($AF$1:$AH$1,MATCH(MAX(AF526:AH526),AF526:AH526,0))</f>
        <v>Store_Orders</v>
      </c>
      <c r="AJ526">
        <v>4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f>SUM(AK526:AO526)</f>
        <v>1</v>
      </c>
      <c r="AQ526" t="str">
        <f>INDEX($AK$1:$AO$1,MATCH(MAX(AK526:AO526),AK526:AO526,0))</f>
        <v>Converted_on_Camp1</v>
      </c>
      <c r="AR526">
        <v>1</v>
      </c>
      <c r="AS526" t="str">
        <f>IF(OR(AK526&gt;0, AL526&gt;0, AM526&gt;0, AN526&gt;0, AO526&gt;0), "Converted", "Not Converted")</f>
        <v>Converted</v>
      </c>
      <c r="AT526">
        <v>0</v>
      </c>
      <c r="AU526">
        <v>3</v>
      </c>
      <c r="AV526">
        <v>11</v>
      </c>
      <c r="AW526">
        <f>IF(Z526&gt;607, 4, 0)</f>
        <v>4</v>
      </c>
      <c r="AX526">
        <f>IF(AA526&gt;1.6588, 3, 0)</f>
        <v>3</v>
      </c>
      <c r="AY526">
        <f>IF(P526&gt;401, 2, 0)</f>
        <v>2</v>
      </c>
      <c r="AZ526">
        <f>IF(I526&gt;52915.77, 1, 0)</f>
        <v>1</v>
      </c>
      <c r="BA526">
        <f>SUM(AW526:AZ526)</f>
        <v>10</v>
      </c>
      <c r="BB526" t="str">
        <f>VLOOKUP(BA526,'Standard Deviations'!$L$1:$M$11,2,TRUE)</f>
        <v>Diamond</v>
      </c>
    </row>
    <row r="527" spans="1:54">
      <c r="A527">
        <v>7899</v>
      </c>
      <c r="B527">
        <v>1952</v>
      </c>
      <c r="C527">
        <f>2024-B527</f>
        <v>72</v>
      </c>
      <c r="D527" t="str">
        <f>VLOOKUP(B527,Reference!$A$1:$B$125, 2)</f>
        <v>Boomers</v>
      </c>
      <c r="E527" t="s">
        <v>68</v>
      </c>
      <c r="F527" t="str">
        <f>IF(E527="High School", "No College", "College")</f>
        <v>College</v>
      </c>
      <c r="G527" t="s">
        <v>55</v>
      </c>
      <c r="H527">
        <v>77610</v>
      </c>
      <c r="I527">
        <v>77610</v>
      </c>
      <c r="J527" s="4" t="s">
        <v>56</v>
      </c>
      <c r="K527">
        <v>0</v>
      </c>
      <c r="L527">
        <v>1</v>
      </c>
      <c r="M527" t="str">
        <f>IF(OR(K527&gt;0, L527&gt;0), "Parent", "Not Parent")</f>
        <v>Parent</v>
      </c>
      <c r="N527" t="s">
        <v>397</v>
      </c>
      <c r="O527" s="8">
        <v>41916</v>
      </c>
      <c r="P527" s="9">
        <f>O527-N527</f>
        <v>705</v>
      </c>
      <c r="Q527">
        <v>70</v>
      </c>
      <c r="R527" s="9">
        <f>P527-Q527</f>
        <v>635</v>
      </c>
      <c r="S527" s="8">
        <f>O527-R527</f>
        <v>41281</v>
      </c>
      <c r="T527">
        <v>1245</v>
      </c>
      <c r="U527">
        <v>33</v>
      </c>
      <c r="V527">
        <v>332</v>
      </c>
      <c r="W527">
        <v>21</v>
      </c>
      <c r="X527">
        <v>33</v>
      </c>
      <c r="Y527">
        <v>16</v>
      </c>
      <c r="Z527">
        <v>1680</v>
      </c>
      <c r="AA527">
        <f>Z527/P527</f>
        <v>2.3829787234042552</v>
      </c>
      <c r="AB527" s="14" t="s">
        <v>232</v>
      </c>
      <c r="AC527" s="13" t="s">
        <v>63</v>
      </c>
      <c r="AD527">
        <v>2</v>
      </c>
      <c r="AE527" t="str">
        <f>IF(AD527&gt;3, "Prefers Discount", "Discount Indifferent")</f>
        <v>Discount Indifferent</v>
      </c>
      <c r="AF527">
        <v>4</v>
      </c>
      <c r="AG527">
        <v>4</v>
      </c>
      <c r="AH527">
        <v>7</v>
      </c>
      <c r="AI527" t="str">
        <f>INDEX($AF$1:$AH$1,MATCH(MAX(AF527:AH527),AF527:AH527,0))</f>
        <v>Catalog_Orders</v>
      </c>
      <c r="AJ527">
        <v>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f>SUM(AK527:AO527)</f>
        <v>0</v>
      </c>
      <c r="AQ527" t="s">
        <v>67</v>
      </c>
      <c r="AR527">
        <v>0</v>
      </c>
      <c r="AS527" t="str">
        <f>IF(OR(AK527&gt;0, AL527&gt;0, AM527&gt;0, AN527&gt;0, AO527&gt;0), "Converted", "Not Converted")</f>
        <v>Not Converted</v>
      </c>
      <c r="AT527">
        <v>0</v>
      </c>
      <c r="AU527">
        <v>3</v>
      </c>
      <c r="AV527">
        <v>11</v>
      </c>
      <c r="AW527">
        <f>IF(Z527&gt;607, 4, 0)</f>
        <v>4</v>
      </c>
      <c r="AX527">
        <f>IF(AA527&gt;1.6588, 3, 0)</f>
        <v>3</v>
      </c>
      <c r="AY527">
        <f>IF(P527&gt;401, 2, 0)</f>
        <v>2</v>
      </c>
      <c r="AZ527">
        <f>IF(I527&gt;52915.77, 1, 0)</f>
        <v>1</v>
      </c>
      <c r="BA527">
        <f>SUM(AW527:AZ527)</f>
        <v>10</v>
      </c>
      <c r="BB527" t="str">
        <f>VLOOKUP(BA527,'Standard Deviations'!$L$1:$M$11,2,TRUE)</f>
        <v>Diamond</v>
      </c>
    </row>
    <row r="528" spans="1:54">
      <c r="A528">
        <v>7165</v>
      </c>
      <c r="B528">
        <v>1972</v>
      </c>
      <c r="C528">
        <f>2024-B528</f>
        <v>52</v>
      </c>
      <c r="D528" t="str">
        <f>VLOOKUP(B528,Reference!$A$1:$B$125, 2)</f>
        <v>Gen X</v>
      </c>
      <c r="E528" t="s">
        <v>54</v>
      </c>
      <c r="F528" t="str">
        <f>IF(E528="High School", "No College", "College")</f>
        <v>College</v>
      </c>
      <c r="G528" t="s">
        <v>65</v>
      </c>
      <c r="H528">
        <v>64474</v>
      </c>
      <c r="I528">
        <v>64474</v>
      </c>
      <c r="J528" s="4" t="s">
        <v>61</v>
      </c>
      <c r="K528">
        <v>0</v>
      </c>
      <c r="L528">
        <v>1</v>
      </c>
      <c r="M528" t="str">
        <f>IF(OR(K528&gt;0, L528&gt;0), "Parent", "Not Parent")</f>
        <v>Parent</v>
      </c>
      <c r="N528" t="s">
        <v>398</v>
      </c>
      <c r="O528" s="8">
        <v>41916</v>
      </c>
      <c r="P528" s="9">
        <f>O528-N528</f>
        <v>347</v>
      </c>
      <c r="Q528">
        <v>59</v>
      </c>
      <c r="R528" s="9">
        <f>P528-Q528</f>
        <v>288</v>
      </c>
      <c r="S528" s="8">
        <f>O528-R528</f>
        <v>41628</v>
      </c>
      <c r="T528">
        <v>381</v>
      </c>
      <c r="U528">
        <v>35</v>
      </c>
      <c r="V528">
        <v>172</v>
      </c>
      <c r="W528">
        <v>56</v>
      </c>
      <c r="X528">
        <v>86</v>
      </c>
      <c r="Y528">
        <v>93</v>
      </c>
      <c r="Z528">
        <v>823</v>
      </c>
      <c r="AA528">
        <f>Z528/P528</f>
        <v>2.3717579250720462</v>
      </c>
      <c r="AB528" s="14" t="s">
        <v>232</v>
      </c>
      <c r="AC528" s="13" t="s">
        <v>63</v>
      </c>
      <c r="AD528">
        <v>2</v>
      </c>
      <c r="AE528" t="str">
        <f>IF(AD528&gt;3, "Prefers Discount", "Discount Indifferent")</f>
        <v>Discount Indifferent</v>
      </c>
      <c r="AF528">
        <v>10</v>
      </c>
      <c r="AG528">
        <v>8</v>
      </c>
      <c r="AH528">
        <v>2</v>
      </c>
      <c r="AI528" t="str">
        <f>INDEX($AF$1:$AH$1,MATCH(MAX(AF528:AH528),AF528:AH528,0))</f>
        <v>Store_Orders</v>
      </c>
      <c r="AJ528">
        <v>5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f>SUM(AK528:AO528)</f>
        <v>0</v>
      </c>
      <c r="AQ528" t="s">
        <v>67</v>
      </c>
      <c r="AR528">
        <v>0</v>
      </c>
      <c r="AS528" t="str">
        <f>IF(OR(AK528&gt;0, AL528&gt;0, AM528&gt;0, AN528&gt;0, AO528&gt;0), "Converted", "Not Converted")</f>
        <v>Not Converted</v>
      </c>
      <c r="AT528">
        <v>0</v>
      </c>
      <c r="AU528">
        <v>3</v>
      </c>
      <c r="AV528">
        <v>11</v>
      </c>
      <c r="AW528">
        <f>IF(Z528&gt;607, 4, 0)</f>
        <v>4</v>
      </c>
      <c r="AX528">
        <f>IF(AA528&gt;1.6588, 3, 0)</f>
        <v>3</v>
      </c>
      <c r="AY528">
        <f>IF(P528&gt;401, 2, 0)</f>
        <v>0</v>
      </c>
      <c r="AZ528">
        <f>IF(I528&gt;52915.77, 1, 0)</f>
        <v>1</v>
      </c>
      <c r="BA528">
        <f>SUM(AW528:AZ528)</f>
        <v>8</v>
      </c>
      <c r="BB528" t="str">
        <f>VLOOKUP(BA528,'Standard Deviations'!$L$1:$M$11,2,TRUE)</f>
        <v>Platinum</v>
      </c>
    </row>
    <row r="529" spans="1:54">
      <c r="A529">
        <v>143</v>
      </c>
      <c r="B529">
        <v>1970</v>
      </c>
      <c r="C529">
        <f>2024-B529</f>
        <v>54</v>
      </c>
      <c r="D529" t="str">
        <f>VLOOKUP(B529,Reference!$A$1:$B$125, 2)</f>
        <v>Gen X</v>
      </c>
      <c r="E529" t="s">
        <v>54</v>
      </c>
      <c r="F529" t="str">
        <f>IF(E529="High School", "No College", "College")</f>
        <v>College</v>
      </c>
      <c r="G529" t="s">
        <v>60</v>
      </c>
      <c r="H529">
        <v>61209</v>
      </c>
      <c r="I529">
        <v>61209</v>
      </c>
      <c r="J529" s="4" t="s">
        <v>61</v>
      </c>
      <c r="K529">
        <v>0</v>
      </c>
      <c r="L529">
        <v>0</v>
      </c>
      <c r="M529" t="str">
        <f>IF(OR(K529&gt;0, L529&gt;0), "Parent", "Not Parent")</f>
        <v>Not Parent</v>
      </c>
      <c r="N529" t="s">
        <v>375</v>
      </c>
      <c r="O529" s="8">
        <v>41916</v>
      </c>
      <c r="P529" s="9">
        <f>O529-N529</f>
        <v>405</v>
      </c>
      <c r="Q529">
        <v>73</v>
      </c>
      <c r="R529" s="9">
        <f>P529-Q529</f>
        <v>332</v>
      </c>
      <c r="S529" s="8">
        <f>O529-R529</f>
        <v>41584</v>
      </c>
      <c r="T529">
        <v>466</v>
      </c>
      <c r="U529">
        <v>0</v>
      </c>
      <c r="V529">
        <v>224</v>
      </c>
      <c r="W529">
        <v>119</v>
      </c>
      <c r="X529">
        <v>49</v>
      </c>
      <c r="Y529">
        <v>99</v>
      </c>
      <c r="Z529">
        <v>957</v>
      </c>
      <c r="AA529">
        <f>Z529/P529</f>
        <v>2.3629629629629632</v>
      </c>
      <c r="AB529" s="14" t="s">
        <v>232</v>
      </c>
      <c r="AC529" s="13" t="s">
        <v>63</v>
      </c>
      <c r="AD529">
        <v>1</v>
      </c>
      <c r="AE529" t="str">
        <f>IF(AD529&gt;3, "Prefers Discount", "Discount Indifferent")</f>
        <v>Discount Indifferent</v>
      </c>
      <c r="AF529">
        <v>4</v>
      </c>
      <c r="AG529">
        <v>5</v>
      </c>
      <c r="AH529">
        <v>3</v>
      </c>
      <c r="AI529" t="str">
        <f>INDEX($AF$1:$AH$1,MATCH(MAX(AF529:AH529),AF529:AH529,0))</f>
        <v>Web_Orders</v>
      </c>
      <c r="AJ529">
        <v>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f>SUM(AK529:AO529)</f>
        <v>0</v>
      </c>
      <c r="AQ529" t="s">
        <v>67</v>
      </c>
      <c r="AR529">
        <v>0</v>
      </c>
      <c r="AS529" t="str">
        <f>IF(OR(AK529&gt;0, AL529&gt;0, AM529&gt;0, AN529&gt;0, AO529&gt;0), "Converted", "Not Converted")</f>
        <v>Not Converted</v>
      </c>
      <c r="AT529">
        <v>0</v>
      </c>
      <c r="AU529">
        <v>3</v>
      </c>
      <c r="AV529">
        <v>11</v>
      </c>
      <c r="AW529">
        <f>IF(Z529&gt;607, 4, 0)</f>
        <v>4</v>
      </c>
      <c r="AX529">
        <f>IF(AA529&gt;1.6588, 3, 0)</f>
        <v>3</v>
      </c>
      <c r="AY529">
        <f>IF(P529&gt;401, 2, 0)</f>
        <v>2</v>
      </c>
      <c r="AZ529">
        <f>IF(I529&gt;52915.77, 1, 0)</f>
        <v>1</v>
      </c>
      <c r="BA529">
        <f>SUM(AW529:AZ529)</f>
        <v>10</v>
      </c>
      <c r="BB529" t="str">
        <f>VLOOKUP(BA529,'Standard Deviations'!$L$1:$M$11,2,TRUE)</f>
        <v>Diamond</v>
      </c>
    </row>
    <row r="530" spans="1:54">
      <c r="A530">
        <v>4943</v>
      </c>
      <c r="B530">
        <v>1953</v>
      </c>
      <c r="C530">
        <f>2024-B530</f>
        <v>71</v>
      </c>
      <c r="D530" t="str">
        <f>VLOOKUP(B530,Reference!$A$1:$B$125, 2)</f>
        <v>Boomers</v>
      </c>
      <c r="E530" t="s">
        <v>54</v>
      </c>
      <c r="F530" t="str">
        <f>IF(E530="High School", "No College", "College")</f>
        <v>College</v>
      </c>
      <c r="G530" t="s">
        <v>55</v>
      </c>
      <c r="H530">
        <v>70503</v>
      </c>
      <c r="I530">
        <v>70503</v>
      </c>
      <c r="J530" s="4" t="s">
        <v>61</v>
      </c>
      <c r="K530">
        <v>0</v>
      </c>
      <c r="L530">
        <v>0</v>
      </c>
      <c r="M530" t="str">
        <f>IF(OR(K530&gt;0, L530&gt;0), "Parent", "Not Parent")</f>
        <v>Not Parent</v>
      </c>
      <c r="N530" t="s">
        <v>399</v>
      </c>
      <c r="O530" s="8">
        <v>41916</v>
      </c>
      <c r="P530" s="9">
        <f>O530-N530</f>
        <v>734</v>
      </c>
      <c r="Q530">
        <v>73</v>
      </c>
      <c r="R530" s="9">
        <f>P530-Q530</f>
        <v>661</v>
      </c>
      <c r="S530" s="8">
        <f>O530-R530</f>
        <v>41255</v>
      </c>
      <c r="T530">
        <v>1379</v>
      </c>
      <c r="U530">
        <v>33</v>
      </c>
      <c r="V530">
        <v>216</v>
      </c>
      <c r="W530">
        <v>0</v>
      </c>
      <c r="X530">
        <v>33</v>
      </c>
      <c r="Y530">
        <v>66</v>
      </c>
      <c r="Z530">
        <v>1727</v>
      </c>
      <c r="AA530">
        <f>Z530/P530</f>
        <v>2.3528610354223432</v>
      </c>
      <c r="AB530" s="14" t="s">
        <v>232</v>
      </c>
      <c r="AC530" s="13" t="s">
        <v>63</v>
      </c>
      <c r="AD530">
        <v>1</v>
      </c>
      <c r="AE530" t="str">
        <f>IF(AD530&gt;3, "Prefers Discount", "Discount Indifferent")</f>
        <v>Discount Indifferent</v>
      </c>
      <c r="AF530">
        <v>9</v>
      </c>
      <c r="AG530">
        <v>2</v>
      </c>
      <c r="AH530">
        <v>4</v>
      </c>
      <c r="AI530" t="str">
        <f>INDEX($AF$1:$AH$1,MATCH(MAX(AF530:AH530),AF530:AH530,0))</f>
        <v>Store_Orders</v>
      </c>
      <c r="AJ530">
        <v>6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f>SUM(AK530:AO530)</f>
        <v>2</v>
      </c>
      <c r="AQ530" t="str">
        <f>INDEX($AK$1:$AO$1,MATCH(MAX(AK530:AO530),AK530:AO530,0))</f>
        <v>Converted_on_Camp4</v>
      </c>
      <c r="AR530">
        <v>1</v>
      </c>
      <c r="AS530" t="str">
        <f>IF(OR(AK530&gt;0, AL530&gt;0, AM530&gt;0, AN530&gt;0, AO530&gt;0), "Converted", "Not Converted")</f>
        <v>Converted</v>
      </c>
      <c r="AT530">
        <v>0</v>
      </c>
      <c r="AU530">
        <v>3</v>
      </c>
      <c r="AV530">
        <v>11</v>
      </c>
      <c r="AW530">
        <f>IF(Z530&gt;607, 4, 0)</f>
        <v>4</v>
      </c>
      <c r="AX530">
        <f>IF(AA530&gt;1.6588, 3, 0)</f>
        <v>3</v>
      </c>
      <c r="AY530">
        <f>IF(P530&gt;401, 2, 0)</f>
        <v>2</v>
      </c>
      <c r="AZ530">
        <f>IF(I530&gt;52915.77, 1, 0)</f>
        <v>1</v>
      </c>
      <c r="BA530">
        <f>SUM(AW530:AZ530)</f>
        <v>10</v>
      </c>
      <c r="BB530" t="str">
        <f>VLOOKUP(BA530,'Standard Deviations'!$L$1:$M$11,2,TRUE)</f>
        <v>Diamond</v>
      </c>
    </row>
    <row r="531" spans="1:54">
      <c r="A531">
        <v>5667</v>
      </c>
      <c r="B531">
        <v>1964</v>
      </c>
      <c r="C531">
        <f>2024-B531</f>
        <v>60</v>
      </c>
      <c r="D531" t="str">
        <f>VLOOKUP(B531,Reference!$A$1:$B$125, 2)</f>
        <v>Boomers</v>
      </c>
      <c r="E531" t="s">
        <v>68</v>
      </c>
      <c r="F531" t="str">
        <f>IF(E531="High School", "No College", "College")</f>
        <v>College</v>
      </c>
      <c r="G531" t="s">
        <v>55</v>
      </c>
      <c r="H531">
        <v>60896</v>
      </c>
      <c r="I531">
        <v>60896</v>
      </c>
      <c r="J531" s="4" t="s">
        <v>61</v>
      </c>
      <c r="K531">
        <v>0</v>
      </c>
      <c r="L531">
        <v>1</v>
      </c>
      <c r="M531" t="str">
        <f>IF(OR(K531&gt;0, L531&gt;0), "Parent", "Not Parent")</f>
        <v>Parent</v>
      </c>
      <c r="N531" t="s">
        <v>400</v>
      </c>
      <c r="O531" s="8">
        <v>41916</v>
      </c>
      <c r="P531" s="9">
        <f>O531-N531</f>
        <v>723</v>
      </c>
      <c r="Q531">
        <v>90</v>
      </c>
      <c r="R531" s="9">
        <f>P531-Q531</f>
        <v>633</v>
      </c>
      <c r="S531" s="8">
        <f>O531-R531</f>
        <v>41283</v>
      </c>
      <c r="T531">
        <v>1013</v>
      </c>
      <c r="U531">
        <v>30</v>
      </c>
      <c r="V531">
        <v>399</v>
      </c>
      <c r="W531">
        <v>60</v>
      </c>
      <c r="X531">
        <v>46</v>
      </c>
      <c r="Y531">
        <v>153</v>
      </c>
      <c r="Z531">
        <v>1701</v>
      </c>
      <c r="AA531">
        <f>Z531/P531</f>
        <v>2.3526970954356847</v>
      </c>
      <c r="AB531" s="14" t="s">
        <v>232</v>
      </c>
      <c r="AC531" s="13" t="s">
        <v>63</v>
      </c>
      <c r="AD531">
        <v>3</v>
      </c>
      <c r="AE531" t="str">
        <f>IF(AD531&gt;3, "Prefers Discount", "Discount Indifferent")</f>
        <v>Discount Indifferent</v>
      </c>
      <c r="AF531">
        <v>4</v>
      </c>
      <c r="AG531">
        <v>9</v>
      </c>
      <c r="AH531">
        <v>10</v>
      </c>
      <c r="AI531" t="str">
        <f>INDEX($AF$1:$AH$1,MATCH(MAX(AF531:AH531),AF531:AH531,0))</f>
        <v>Catalog_Orders</v>
      </c>
      <c r="AJ531">
        <v>6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f>SUM(AK531:AO531)</f>
        <v>0</v>
      </c>
      <c r="AQ531" t="s">
        <v>67</v>
      </c>
      <c r="AR531">
        <v>1</v>
      </c>
      <c r="AS531" t="str">
        <f>IF(OR(AK531&gt;0, AL531&gt;0, AM531&gt;0, AN531&gt;0, AO531&gt;0), "Converted", "Not Converted")</f>
        <v>Not Converted</v>
      </c>
      <c r="AT531">
        <v>0</v>
      </c>
      <c r="AU531">
        <v>3</v>
      </c>
      <c r="AV531">
        <v>11</v>
      </c>
      <c r="AW531">
        <f>IF(Z531&gt;607, 4, 0)</f>
        <v>4</v>
      </c>
      <c r="AX531">
        <f>IF(AA531&gt;1.6588, 3, 0)</f>
        <v>3</v>
      </c>
      <c r="AY531">
        <f>IF(P531&gt;401, 2, 0)</f>
        <v>2</v>
      </c>
      <c r="AZ531">
        <f>IF(I531&gt;52915.77, 1, 0)</f>
        <v>1</v>
      </c>
      <c r="BA531">
        <f>SUM(AW531:AZ531)</f>
        <v>10</v>
      </c>
      <c r="BB531" t="str">
        <f>VLOOKUP(BA531,'Standard Deviations'!$L$1:$M$11,2,TRUE)</f>
        <v>Diamond</v>
      </c>
    </row>
    <row r="532" spans="1:54">
      <c r="A532">
        <v>2793</v>
      </c>
      <c r="B532">
        <v>1976</v>
      </c>
      <c r="C532">
        <f>2024-B532</f>
        <v>48</v>
      </c>
      <c r="D532" t="str">
        <f>VLOOKUP(B532,Reference!$A$1:$B$125, 2)</f>
        <v>Gen X</v>
      </c>
      <c r="E532" t="s">
        <v>68</v>
      </c>
      <c r="F532" t="str">
        <f>IF(E532="High School", "No College", "College")</f>
        <v>College</v>
      </c>
      <c r="G532" t="s">
        <v>71</v>
      </c>
      <c r="H532">
        <v>70179</v>
      </c>
      <c r="I532">
        <v>70179</v>
      </c>
      <c r="J532" s="4" t="s">
        <v>61</v>
      </c>
      <c r="K532">
        <v>0</v>
      </c>
      <c r="L532">
        <v>1</v>
      </c>
      <c r="M532" t="str">
        <f>IF(OR(K532&gt;0, L532&gt;0), "Parent", "Not Parent")</f>
        <v>Parent</v>
      </c>
      <c r="N532" t="s">
        <v>401</v>
      </c>
      <c r="O532" s="8">
        <v>41916</v>
      </c>
      <c r="P532" s="9">
        <f>O532-N532</f>
        <v>440</v>
      </c>
      <c r="Q532">
        <v>10</v>
      </c>
      <c r="R532" s="9">
        <f>P532-Q532</f>
        <v>430</v>
      </c>
      <c r="S532" s="8">
        <f>O532-R532</f>
        <v>41486</v>
      </c>
      <c r="T532">
        <v>532</v>
      </c>
      <c r="U532">
        <v>88</v>
      </c>
      <c r="V532">
        <v>168</v>
      </c>
      <c r="W532">
        <v>69</v>
      </c>
      <c r="X532">
        <v>44</v>
      </c>
      <c r="Y532">
        <v>133</v>
      </c>
      <c r="Z532">
        <v>1034</v>
      </c>
      <c r="AA532">
        <f>Z532/P532</f>
        <v>2.35</v>
      </c>
      <c r="AB532" s="11" t="s">
        <v>232</v>
      </c>
      <c r="AC532" t="s">
        <v>59</v>
      </c>
      <c r="AD532">
        <v>3</v>
      </c>
      <c r="AE532" t="str">
        <f>IF(AD532&gt;3, "Prefers Discount", "Discount Indifferent")</f>
        <v>Discount Indifferent</v>
      </c>
      <c r="AF532">
        <v>13</v>
      </c>
      <c r="AG532">
        <v>7</v>
      </c>
      <c r="AH532">
        <v>3</v>
      </c>
      <c r="AI532" t="str">
        <f>INDEX($AF$1:$AH$1,MATCH(MAX(AF532:AH532),AF532:AH532,0))</f>
        <v>Store_Orders</v>
      </c>
      <c r="AJ532">
        <v>5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f>SUM(AK532:AO532)</f>
        <v>0</v>
      </c>
      <c r="AQ532" t="s">
        <v>67</v>
      </c>
      <c r="AR532">
        <v>0</v>
      </c>
      <c r="AS532" t="str">
        <f>IF(OR(AK532&gt;0, AL532&gt;0, AM532&gt;0, AN532&gt;0, AO532&gt;0), "Converted", "Not Converted")</f>
        <v>Not Converted</v>
      </c>
      <c r="AT532">
        <v>0</v>
      </c>
      <c r="AU532">
        <v>3</v>
      </c>
      <c r="AV532">
        <v>11</v>
      </c>
      <c r="AW532">
        <f>IF(Z532&gt;607, 4, 0)</f>
        <v>4</v>
      </c>
      <c r="AX532">
        <f>IF(AA532&gt;1.6588, 3, 0)</f>
        <v>3</v>
      </c>
      <c r="AY532">
        <f>IF(P532&gt;401, 2, 0)</f>
        <v>2</v>
      </c>
      <c r="AZ532">
        <f>IF(I532&gt;52915.77, 1, 0)</f>
        <v>1</v>
      </c>
      <c r="BA532">
        <f>SUM(AW532:AZ532)</f>
        <v>10</v>
      </c>
      <c r="BB532" t="str">
        <f>VLOOKUP(BA532,'Standard Deviations'!$L$1:$M$11,2,TRUE)</f>
        <v>Diamond</v>
      </c>
    </row>
    <row r="533" spans="1:54">
      <c r="A533">
        <v>1071</v>
      </c>
      <c r="B533">
        <v>1976</v>
      </c>
      <c r="C533">
        <f>2024-B533</f>
        <v>48</v>
      </c>
      <c r="D533" t="str">
        <f>VLOOKUP(B533,Reference!$A$1:$B$125, 2)</f>
        <v>Gen X</v>
      </c>
      <c r="E533" t="s">
        <v>68</v>
      </c>
      <c r="F533" t="str">
        <f>IF(E533="High School", "No College", "College")</f>
        <v>College</v>
      </c>
      <c r="G533" t="s">
        <v>71</v>
      </c>
      <c r="H533">
        <v>70179</v>
      </c>
      <c r="I533">
        <v>70179</v>
      </c>
      <c r="J533" s="4" t="s">
        <v>61</v>
      </c>
      <c r="K533">
        <v>0</v>
      </c>
      <c r="L533">
        <v>1</v>
      </c>
      <c r="M533" t="str">
        <f>IF(OR(K533&gt;0, L533&gt;0), "Parent", "Not Parent")</f>
        <v>Parent</v>
      </c>
      <c r="N533" t="s">
        <v>401</v>
      </c>
      <c r="O533" s="8">
        <v>41916</v>
      </c>
      <c r="P533" s="9">
        <f>O533-N533</f>
        <v>440</v>
      </c>
      <c r="Q533">
        <v>10</v>
      </c>
      <c r="R533" s="9">
        <f>P533-Q533</f>
        <v>430</v>
      </c>
      <c r="S533" s="8">
        <f>O533-R533</f>
        <v>41486</v>
      </c>
      <c r="T533">
        <v>532</v>
      </c>
      <c r="U533">
        <v>88</v>
      </c>
      <c r="V533">
        <v>168</v>
      </c>
      <c r="W533">
        <v>69</v>
      </c>
      <c r="X533">
        <v>44</v>
      </c>
      <c r="Y533">
        <v>133</v>
      </c>
      <c r="Z533">
        <v>1034</v>
      </c>
      <c r="AA533">
        <f>Z533/P533</f>
        <v>2.35</v>
      </c>
      <c r="AB533" s="11" t="s">
        <v>232</v>
      </c>
      <c r="AC533" t="s">
        <v>59</v>
      </c>
      <c r="AD533">
        <v>3</v>
      </c>
      <c r="AE533" t="str">
        <f>IF(AD533&gt;3, "Prefers Discount", "Discount Indifferent")</f>
        <v>Discount Indifferent</v>
      </c>
      <c r="AF533">
        <v>13</v>
      </c>
      <c r="AG533">
        <v>7</v>
      </c>
      <c r="AH533">
        <v>3</v>
      </c>
      <c r="AI533" t="str">
        <f>INDEX($AF$1:$AH$1,MATCH(MAX(AF533:AH533),AF533:AH533,0))</f>
        <v>Store_Orders</v>
      </c>
      <c r="AJ533">
        <v>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f>SUM(AK533:AO533)</f>
        <v>0</v>
      </c>
      <c r="AQ533" t="s">
        <v>67</v>
      </c>
      <c r="AR533">
        <v>0</v>
      </c>
      <c r="AS533" t="str">
        <f>IF(OR(AK533&gt;0, AL533&gt;0, AM533&gt;0, AN533&gt;0, AO533&gt;0), "Converted", "Not Converted")</f>
        <v>Not Converted</v>
      </c>
      <c r="AT533">
        <v>0</v>
      </c>
      <c r="AU533">
        <v>3</v>
      </c>
      <c r="AV533">
        <v>11</v>
      </c>
      <c r="AW533">
        <f>IF(Z533&gt;607, 4, 0)</f>
        <v>4</v>
      </c>
      <c r="AX533">
        <f>IF(AA533&gt;1.6588, 3, 0)</f>
        <v>3</v>
      </c>
      <c r="AY533">
        <f>IF(P533&gt;401, 2, 0)</f>
        <v>2</v>
      </c>
      <c r="AZ533">
        <f>IF(I533&gt;52915.77, 1, 0)</f>
        <v>1</v>
      </c>
      <c r="BA533">
        <f>SUM(AW533:AZ533)</f>
        <v>10</v>
      </c>
      <c r="BB533" t="str">
        <f>VLOOKUP(BA533,'Standard Deviations'!$L$1:$M$11,2,TRUE)</f>
        <v>Diamond</v>
      </c>
    </row>
    <row r="534" spans="1:54">
      <c r="A534">
        <v>4406</v>
      </c>
      <c r="B534">
        <v>1970</v>
      </c>
      <c r="C534">
        <f>2024-B534</f>
        <v>54</v>
      </c>
      <c r="D534" t="str">
        <f>VLOOKUP(B534,Reference!$A$1:$B$125, 2)</f>
        <v>Gen X</v>
      </c>
      <c r="E534" t="s">
        <v>54</v>
      </c>
      <c r="F534" t="str">
        <f>IF(E534="High School", "No College", "College")</f>
        <v>College</v>
      </c>
      <c r="G534" t="s">
        <v>65</v>
      </c>
      <c r="H534">
        <v>67419</v>
      </c>
      <c r="I534">
        <v>67419</v>
      </c>
      <c r="J534" s="4" t="s">
        <v>61</v>
      </c>
      <c r="K534">
        <v>0</v>
      </c>
      <c r="L534">
        <v>1</v>
      </c>
      <c r="M534" t="str">
        <f>IF(OR(K534&gt;0, L534&gt;0), "Parent", "Not Parent")</f>
        <v>Parent</v>
      </c>
      <c r="N534" t="s">
        <v>402</v>
      </c>
      <c r="O534" s="8">
        <v>41916</v>
      </c>
      <c r="P534" s="9">
        <f>O534-N534</f>
        <v>626</v>
      </c>
      <c r="Q534">
        <v>29</v>
      </c>
      <c r="R534" s="9">
        <f>P534-Q534</f>
        <v>597</v>
      </c>
      <c r="S534" s="8">
        <f>O534-R534</f>
        <v>41319</v>
      </c>
      <c r="T534">
        <v>846</v>
      </c>
      <c r="U534">
        <v>84</v>
      </c>
      <c r="V534">
        <v>352</v>
      </c>
      <c r="W534">
        <v>91</v>
      </c>
      <c r="X534">
        <v>56</v>
      </c>
      <c r="Y534">
        <v>42</v>
      </c>
      <c r="Z534">
        <v>1471</v>
      </c>
      <c r="AA534">
        <f>Z534/P534</f>
        <v>2.3498402555910545</v>
      </c>
      <c r="AB534" s="11" t="s">
        <v>232</v>
      </c>
      <c r="AC534" t="s">
        <v>59</v>
      </c>
      <c r="AD534">
        <v>4</v>
      </c>
      <c r="AE534" t="str">
        <f>IF(AD534&gt;3, "Prefers Discount", "Discount Indifferent")</f>
        <v>Prefers Discount</v>
      </c>
      <c r="AF534">
        <v>8</v>
      </c>
      <c r="AG534">
        <v>9</v>
      </c>
      <c r="AH534">
        <v>4</v>
      </c>
      <c r="AI534" t="str">
        <f>INDEX($AF$1:$AH$1,MATCH(MAX(AF534:AH534),AF534:AH534,0))</f>
        <v>Web_Orders</v>
      </c>
      <c r="AJ534">
        <v>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f>SUM(AK534:AO534)</f>
        <v>0</v>
      </c>
      <c r="AQ534" t="s">
        <v>67</v>
      </c>
      <c r="AR534">
        <v>0</v>
      </c>
      <c r="AS534" t="str">
        <f>IF(OR(AK534&gt;0, AL534&gt;0, AM534&gt;0, AN534&gt;0, AO534&gt;0), "Converted", "Not Converted")</f>
        <v>Not Converted</v>
      </c>
      <c r="AT534">
        <v>0</v>
      </c>
      <c r="AU534">
        <v>3</v>
      </c>
      <c r="AV534">
        <v>11</v>
      </c>
      <c r="AW534">
        <f>IF(Z534&gt;607, 4, 0)</f>
        <v>4</v>
      </c>
      <c r="AX534">
        <f>IF(AA534&gt;1.6588, 3, 0)</f>
        <v>3</v>
      </c>
      <c r="AY534">
        <f>IF(P534&gt;401, 2, 0)</f>
        <v>2</v>
      </c>
      <c r="AZ534">
        <f>IF(I534&gt;52915.77, 1, 0)</f>
        <v>1</v>
      </c>
      <c r="BA534">
        <f>SUM(AW534:AZ534)</f>
        <v>10</v>
      </c>
      <c r="BB534" t="str">
        <f>VLOOKUP(BA534,'Standard Deviations'!$L$1:$M$11,2,TRUE)</f>
        <v>Diamond</v>
      </c>
    </row>
    <row r="535" spans="1:54">
      <c r="A535">
        <v>5831</v>
      </c>
      <c r="B535">
        <v>1967</v>
      </c>
      <c r="C535">
        <f>2024-B535</f>
        <v>57</v>
      </c>
      <c r="D535" t="str">
        <f>VLOOKUP(B535,Reference!$A$1:$B$125, 2)</f>
        <v>Gen X</v>
      </c>
      <c r="E535" t="s">
        <v>54</v>
      </c>
      <c r="F535" t="str">
        <f>IF(E535="High School", "No College", "College")</f>
        <v>College</v>
      </c>
      <c r="G535" t="s">
        <v>55</v>
      </c>
      <c r="H535">
        <v>77870</v>
      </c>
      <c r="I535">
        <v>77870</v>
      </c>
      <c r="J535" s="4" t="s">
        <v>56</v>
      </c>
      <c r="K535">
        <v>0</v>
      </c>
      <c r="L535">
        <v>1</v>
      </c>
      <c r="M535" t="str">
        <f>IF(OR(K535&gt;0, L535&gt;0), "Parent", "Not Parent")</f>
        <v>Parent</v>
      </c>
      <c r="N535" t="s">
        <v>403</v>
      </c>
      <c r="O535" s="8">
        <v>41916</v>
      </c>
      <c r="P535" s="9">
        <f>O535-N535</f>
        <v>773</v>
      </c>
      <c r="Q535">
        <v>93</v>
      </c>
      <c r="R535" s="9">
        <f>P535-Q535</f>
        <v>680</v>
      </c>
      <c r="S535" s="8">
        <f>O535-R535</f>
        <v>41236</v>
      </c>
      <c r="T535">
        <v>1017</v>
      </c>
      <c r="U535">
        <v>50</v>
      </c>
      <c r="V535">
        <v>500</v>
      </c>
      <c r="W535">
        <v>65</v>
      </c>
      <c r="X535">
        <v>50</v>
      </c>
      <c r="Y535">
        <v>133</v>
      </c>
      <c r="Z535">
        <v>1815</v>
      </c>
      <c r="AA535">
        <f>Z535/P535</f>
        <v>2.347994825355757</v>
      </c>
      <c r="AB535" s="14" t="s">
        <v>232</v>
      </c>
      <c r="AC535" s="13" t="s">
        <v>63</v>
      </c>
      <c r="AD535">
        <v>3</v>
      </c>
      <c r="AE535" t="str">
        <f>IF(AD535&gt;3, "Prefers Discount", "Discount Indifferent")</f>
        <v>Discount Indifferent</v>
      </c>
      <c r="AF535">
        <v>5</v>
      </c>
      <c r="AG535">
        <v>5</v>
      </c>
      <c r="AH535">
        <v>5</v>
      </c>
      <c r="AI535" t="str">
        <f>INDEX($AF$1:$AH$1,MATCH(MAX(AF535:AH535),AF535:AH535,0))</f>
        <v>Store_Orders</v>
      </c>
      <c r="AJ535">
        <v>8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f>SUM(AK535:AO535)</f>
        <v>2</v>
      </c>
      <c r="AQ535" t="str">
        <f>INDEX($AK$1:$AO$1,MATCH(MAX(AK535:AO535),AK535:AO535,0))</f>
        <v>Converted_on_Camp1</v>
      </c>
      <c r="AR535">
        <v>1</v>
      </c>
      <c r="AS535" t="str">
        <f>IF(OR(AK535&gt;0, AL535&gt;0, AM535&gt;0, AN535&gt;0, AO535&gt;0), "Converted", "Not Converted")</f>
        <v>Converted</v>
      </c>
      <c r="AT535">
        <v>0</v>
      </c>
      <c r="AU535">
        <v>3</v>
      </c>
      <c r="AV535">
        <v>11</v>
      </c>
      <c r="AW535">
        <f>IF(Z535&gt;607, 4, 0)</f>
        <v>4</v>
      </c>
      <c r="AX535">
        <f>IF(AA535&gt;1.6588, 3, 0)</f>
        <v>3</v>
      </c>
      <c r="AY535">
        <f>IF(P535&gt;401, 2, 0)</f>
        <v>2</v>
      </c>
      <c r="AZ535">
        <f>IF(I535&gt;52915.77, 1, 0)</f>
        <v>1</v>
      </c>
      <c r="BA535">
        <f>SUM(AW535:AZ535)</f>
        <v>10</v>
      </c>
      <c r="BB535" t="str">
        <f>VLOOKUP(BA535,'Standard Deviations'!$L$1:$M$11,2,TRUE)</f>
        <v>Diamond</v>
      </c>
    </row>
    <row r="536" spans="1:54">
      <c r="A536">
        <v>3138</v>
      </c>
      <c r="B536">
        <v>1956</v>
      </c>
      <c r="C536">
        <f>2024-B536</f>
        <v>68</v>
      </c>
      <c r="D536" t="str">
        <f>VLOOKUP(B536,Reference!$A$1:$B$125, 2)</f>
        <v>Boomers</v>
      </c>
      <c r="E536" t="s">
        <v>54</v>
      </c>
      <c r="F536" t="str">
        <f>IF(E536="High School", "No College", "College")</f>
        <v>College</v>
      </c>
      <c r="G536" t="s">
        <v>60</v>
      </c>
      <c r="H536">
        <v>91249</v>
      </c>
      <c r="I536">
        <v>91249</v>
      </c>
      <c r="J536" s="4" t="s">
        <v>56</v>
      </c>
      <c r="K536">
        <v>0</v>
      </c>
      <c r="L536">
        <v>0</v>
      </c>
      <c r="M536" t="str">
        <f>IF(OR(K536&gt;0, L536&gt;0), "Parent", "Not Parent")</f>
        <v>Not Parent</v>
      </c>
      <c r="N536" t="s">
        <v>404</v>
      </c>
      <c r="O536" s="8">
        <v>41916</v>
      </c>
      <c r="P536" s="9">
        <f>O536-N536</f>
        <v>714</v>
      </c>
      <c r="Q536">
        <v>84</v>
      </c>
      <c r="R536" s="9">
        <f>P536-Q536</f>
        <v>630</v>
      </c>
      <c r="S536" s="8">
        <f>O536-R536</f>
        <v>41286</v>
      </c>
      <c r="T536">
        <v>1324</v>
      </c>
      <c r="U536">
        <v>27</v>
      </c>
      <c r="V536">
        <v>119</v>
      </c>
      <c r="W536">
        <v>71</v>
      </c>
      <c r="X536">
        <v>108</v>
      </c>
      <c r="Y536">
        <v>27</v>
      </c>
      <c r="Z536">
        <v>1676</v>
      </c>
      <c r="AA536">
        <f>Z536/P536</f>
        <v>2.3473389355742298</v>
      </c>
      <c r="AB536" s="14" t="s">
        <v>232</v>
      </c>
      <c r="AC536" s="13" t="s">
        <v>63</v>
      </c>
      <c r="AD536">
        <v>0</v>
      </c>
      <c r="AE536" t="str">
        <f>IF(AD536&gt;3, "Prefers Discount", "Discount Indifferent")</f>
        <v>Discount Indifferent</v>
      </c>
      <c r="AF536">
        <v>6</v>
      </c>
      <c r="AG536">
        <v>7</v>
      </c>
      <c r="AH536">
        <v>9</v>
      </c>
      <c r="AI536" t="str">
        <f>INDEX($AF$1:$AH$1,MATCH(MAX(AF536:AH536),AF536:AH536,0))</f>
        <v>Catalog_Orders</v>
      </c>
      <c r="AJ536">
        <v>4</v>
      </c>
      <c r="AK536">
        <v>1</v>
      </c>
      <c r="AL536">
        <v>1</v>
      </c>
      <c r="AM536">
        <v>0</v>
      </c>
      <c r="AN536">
        <v>1</v>
      </c>
      <c r="AO536">
        <v>1</v>
      </c>
      <c r="AP536">
        <f>SUM(AK536:AO536)</f>
        <v>4</v>
      </c>
      <c r="AQ536" t="str">
        <f>INDEX($AK$1:$AO$1,MATCH(MAX(AK536:AO536),AK536:AO536,0))</f>
        <v>Converted_on_Camp1</v>
      </c>
      <c r="AR536">
        <v>1</v>
      </c>
      <c r="AS536" t="str">
        <f>IF(OR(AK536&gt;0, AL536&gt;0, AM536&gt;0, AN536&gt;0, AO536&gt;0), "Converted", "Not Converted")</f>
        <v>Converted</v>
      </c>
      <c r="AT536">
        <v>0</v>
      </c>
      <c r="AU536">
        <v>3</v>
      </c>
      <c r="AV536">
        <v>11</v>
      </c>
      <c r="AW536">
        <f>IF(Z536&gt;607, 4, 0)</f>
        <v>4</v>
      </c>
      <c r="AX536">
        <f>IF(AA536&gt;1.6588, 3, 0)</f>
        <v>3</v>
      </c>
      <c r="AY536">
        <f>IF(P536&gt;401, 2, 0)</f>
        <v>2</v>
      </c>
      <c r="AZ536">
        <f>IF(I536&gt;52915.77, 1, 0)</f>
        <v>1</v>
      </c>
      <c r="BA536">
        <f>SUM(AW536:AZ536)</f>
        <v>10</v>
      </c>
      <c r="BB536" t="str">
        <f>VLOOKUP(BA536,'Standard Deviations'!$L$1:$M$11,2,TRUE)</f>
        <v>Diamond</v>
      </c>
    </row>
    <row r="537" spans="1:54">
      <c r="A537">
        <v>6409</v>
      </c>
      <c r="B537">
        <v>1967</v>
      </c>
      <c r="C537">
        <f>2024-B537</f>
        <v>57</v>
      </c>
      <c r="D537" t="str">
        <f>VLOOKUP(B537,Reference!$A$1:$B$125, 2)</f>
        <v>Gen X</v>
      </c>
      <c r="E537" t="s">
        <v>54</v>
      </c>
      <c r="F537" t="str">
        <f>IF(E537="High School", "No College", "College")</f>
        <v>College</v>
      </c>
      <c r="G537" t="s">
        <v>71</v>
      </c>
      <c r="H537">
        <v>57136</v>
      </c>
      <c r="I537">
        <v>57136</v>
      </c>
      <c r="J537" s="4" t="s">
        <v>61</v>
      </c>
      <c r="K537">
        <v>0</v>
      </c>
      <c r="L537">
        <v>0</v>
      </c>
      <c r="M537" t="str">
        <f>IF(OR(K537&gt;0, L537&gt;0), "Parent", "Not Parent")</f>
        <v>Not Parent</v>
      </c>
      <c r="N537" t="s">
        <v>274</v>
      </c>
      <c r="O537" s="8">
        <v>41916</v>
      </c>
      <c r="P537" s="9">
        <f>O537-N537</f>
        <v>504</v>
      </c>
      <c r="Q537">
        <v>18</v>
      </c>
      <c r="R537" s="9">
        <f>P537-Q537</f>
        <v>486</v>
      </c>
      <c r="S537" s="8">
        <f>O537-R537</f>
        <v>41430</v>
      </c>
      <c r="T537">
        <v>267</v>
      </c>
      <c r="U537">
        <v>140</v>
      </c>
      <c r="V537">
        <v>599</v>
      </c>
      <c r="W537">
        <v>34</v>
      </c>
      <c r="X537">
        <v>12</v>
      </c>
      <c r="Y537">
        <v>127</v>
      </c>
      <c r="Z537">
        <v>1179</v>
      </c>
      <c r="AA537">
        <f>Z537/P537</f>
        <v>2.3392857142857144</v>
      </c>
      <c r="AB537" s="11" t="s">
        <v>232</v>
      </c>
      <c r="AC537" t="s">
        <v>59</v>
      </c>
      <c r="AD537">
        <v>1</v>
      </c>
      <c r="AE537" t="str">
        <f>IF(AD537&gt;3, "Prefers Discount", "Discount Indifferent")</f>
        <v>Discount Indifferent</v>
      </c>
      <c r="AF537">
        <v>7</v>
      </c>
      <c r="AG537">
        <v>7</v>
      </c>
      <c r="AH537">
        <v>5</v>
      </c>
      <c r="AI537" t="str">
        <f>INDEX($AF$1:$AH$1,MATCH(MAX(AF537:AH537),AF537:AH537,0))</f>
        <v>Store_Orders</v>
      </c>
      <c r="AJ537">
        <v>6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f>SUM(AK537:AO537)</f>
        <v>0</v>
      </c>
      <c r="AQ537" t="s">
        <v>67</v>
      </c>
      <c r="AR537">
        <v>1</v>
      </c>
      <c r="AS537" t="str">
        <f>IF(OR(AK537&gt;0, AL537&gt;0, AM537&gt;0, AN537&gt;0, AO537&gt;0), "Converted", "Not Converted")</f>
        <v>Not Converted</v>
      </c>
      <c r="AT537">
        <v>0</v>
      </c>
      <c r="AU537">
        <v>3</v>
      </c>
      <c r="AV537">
        <v>11</v>
      </c>
      <c r="AW537">
        <f>IF(Z537&gt;607, 4, 0)</f>
        <v>4</v>
      </c>
      <c r="AX537">
        <f>IF(AA537&gt;1.6588, 3, 0)</f>
        <v>3</v>
      </c>
      <c r="AY537">
        <f>IF(P537&gt;401, 2, 0)</f>
        <v>2</v>
      </c>
      <c r="AZ537">
        <f>IF(I537&gt;52915.77, 1, 0)</f>
        <v>1</v>
      </c>
      <c r="BA537">
        <f>SUM(AW537:AZ537)</f>
        <v>10</v>
      </c>
      <c r="BB537" t="str">
        <f>VLOOKUP(BA537,'Standard Deviations'!$L$1:$M$11,2,TRUE)</f>
        <v>Diamond</v>
      </c>
    </row>
    <row r="538" spans="1:54">
      <c r="A538">
        <v>10240</v>
      </c>
      <c r="B538">
        <v>1949</v>
      </c>
      <c r="C538">
        <f>2024-B538</f>
        <v>75</v>
      </c>
      <c r="D538" t="str">
        <f>VLOOKUP(B538,Reference!$A$1:$B$125, 2)</f>
        <v>Boomers</v>
      </c>
      <c r="E538" t="s">
        <v>54</v>
      </c>
      <c r="F538" t="str">
        <f>IF(E538="High School", "No College", "College")</f>
        <v>College</v>
      </c>
      <c r="G538" t="s">
        <v>65</v>
      </c>
      <c r="H538">
        <v>69372</v>
      </c>
      <c r="I538">
        <v>69372</v>
      </c>
      <c r="J538" s="4" t="s">
        <v>61</v>
      </c>
      <c r="K538">
        <v>0</v>
      </c>
      <c r="L538">
        <v>0</v>
      </c>
      <c r="M538" t="str">
        <f>IF(OR(K538&gt;0, L538&gt;0), "Parent", "Not Parent")</f>
        <v>Not Parent</v>
      </c>
      <c r="N538" t="s">
        <v>405</v>
      </c>
      <c r="O538" s="8">
        <v>41916</v>
      </c>
      <c r="P538" s="9">
        <f>O538-N538</f>
        <v>592</v>
      </c>
      <c r="Q538">
        <v>10</v>
      </c>
      <c r="R538" s="9">
        <f>P538-Q538</f>
        <v>582</v>
      </c>
      <c r="S538" s="8">
        <f>O538-R538</f>
        <v>41334</v>
      </c>
      <c r="T538">
        <v>997</v>
      </c>
      <c r="U538">
        <v>26</v>
      </c>
      <c r="V538">
        <v>269</v>
      </c>
      <c r="W538">
        <v>34</v>
      </c>
      <c r="X538">
        <v>13</v>
      </c>
      <c r="Y538">
        <v>42</v>
      </c>
      <c r="Z538">
        <v>1381</v>
      </c>
      <c r="AA538">
        <f>Z538/P538</f>
        <v>2.3327702702702702</v>
      </c>
      <c r="AB538" s="11" t="s">
        <v>232</v>
      </c>
      <c r="AC538" t="s">
        <v>59</v>
      </c>
      <c r="AD538">
        <v>1</v>
      </c>
      <c r="AE538" t="str">
        <f>IF(AD538&gt;3, "Prefers Discount", "Discount Indifferent")</f>
        <v>Discount Indifferent</v>
      </c>
      <c r="AF538">
        <v>6</v>
      </c>
      <c r="AG538">
        <v>10</v>
      </c>
      <c r="AH538">
        <v>4</v>
      </c>
      <c r="AI538" t="str">
        <f>INDEX($AF$1:$AH$1,MATCH(MAX(AF538:AH538),AF538:AH538,0))</f>
        <v>Web_Orders</v>
      </c>
      <c r="AJ538">
        <v>4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f>SUM(AK538:AO538)</f>
        <v>2</v>
      </c>
      <c r="AQ538" t="str">
        <f>INDEX($AK$1:$AO$1,MATCH(MAX(AK538:AO538),AK538:AO538,0))</f>
        <v>Converted_on_Camp4</v>
      </c>
      <c r="AR538">
        <v>1</v>
      </c>
      <c r="AS538" t="str">
        <f>IF(OR(AK538&gt;0, AL538&gt;0, AM538&gt;0, AN538&gt;0, AO538&gt;0), "Converted", "Not Converted")</f>
        <v>Converted</v>
      </c>
      <c r="AT538">
        <v>0</v>
      </c>
      <c r="AU538">
        <v>3</v>
      </c>
      <c r="AV538">
        <v>11</v>
      </c>
      <c r="AW538">
        <f>IF(Z538&gt;607, 4, 0)</f>
        <v>4</v>
      </c>
      <c r="AX538">
        <f>IF(AA538&gt;1.6588, 3, 0)</f>
        <v>3</v>
      </c>
      <c r="AY538">
        <f>IF(P538&gt;401, 2, 0)</f>
        <v>2</v>
      </c>
      <c r="AZ538">
        <f>IF(I538&gt;52915.77, 1, 0)</f>
        <v>1</v>
      </c>
      <c r="BA538">
        <f>SUM(AW538:AZ538)</f>
        <v>10</v>
      </c>
      <c r="BB538" t="str">
        <f>VLOOKUP(BA538,'Standard Deviations'!$L$1:$M$11,2,TRUE)</f>
        <v>Diamond</v>
      </c>
    </row>
    <row r="539" spans="1:54">
      <c r="A539">
        <v>9596</v>
      </c>
      <c r="B539">
        <v>1980</v>
      </c>
      <c r="C539">
        <f>2024-B539</f>
        <v>44</v>
      </c>
      <c r="D539" t="str">
        <f>VLOOKUP(B539,Reference!$A$1:$B$125, 2)</f>
        <v>Millennials</v>
      </c>
      <c r="E539" t="s">
        <v>68</v>
      </c>
      <c r="F539" t="str">
        <f>IF(E539="High School", "No College", "College")</f>
        <v>College</v>
      </c>
      <c r="G539" t="s">
        <v>60</v>
      </c>
      <c r="H539">
        <v>65295</v>
      </c>
      <c r="I539">
        <v>65295</v>
      </c>
      <c r="J539" s="4" t="s">
        <v>61</v>
      </c>
      <c r="K539">
        <v>0</v>
      </c>
      <c r="L539">
        <v>0</v>
      </c>
      <c r="M539" t="str">
        <f>IF(OR(K539&gt;0, L539&gt;0), "Parent", "Not Parent")</f>
        <v>Not Parent</v>
      </c>
      <c r="N539" t="s">
        <v>168</v>
      </c>
      <c r="O539" s="8">
        <v>41916</v>
      </c>
      <c r="P539" s="9">
        <f>O539-N539</f>
        <v>285</v>
      </c>
      <c r="Q539">
        <v>19</v>
      </c>
      <c r="R539" s="9">
        <f>P539-Q539</f>
        <v>266</v>
      </c>
      <c r="S539" s="8">
        <f>O539-R539</f>
        <v>41650</v>
      </c>
      <c r="T539">
        <v>365</v>
      </c>
      <c r="U539">
        <v>32</v>
      </c>
      <c r="V539">
        <v>117</v>
      </c>
      <c r="W539">
        <v>34</v>
      </c>
      <c r="X539">
        <v>110</v>
      </c>
      <c r="Y539">
        <v>6</v>
      </c>
      <c r="Z539">
        <v>664</v>
      </c>
      <c r="AA539">
        <f>Z539/P539</f>
        <v>2.3298245614035089</v>
      </c>
      <c r="AB539" s="11" t="s">
        <v>232</v>
      </c>
      <c r="AC539" t="s">
        <v>59</v>
      </c>
      <c r="AD539">
        <v>1</v>
      </c>
      <c r="AE539" t="str">
        <f>IF(AD539&gt;3, "Prefers Discount", "Discount Indifferent")</f>
        <v>Discount Indifferent</v>
      </c>
      <c r="AF539">
        <v>13</v>
      </c>
      <c r="AG539">
        <v>3</v>
      </c>
      <c r="AH539">
        <v>3</v>
      </c>
      <c r="AI539" t="str">
        <f>INDEX($AF$1:$AH$1,MATCH(MAX(AF539:AH539),AF539:AH539,0))</f>
        <v>Store_Orders</v>
      </c>
      <c r="AJ539">
        <v>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f>SUM(AK539:AO539)</f>
        <v>0</v>
      </c>
      <c r="AQ539" t="s">
        <v>67</v>
      </c>
      <c r="AR539">
        <v>0</v>
      </c>
      <c r="AS539" t="str">
        <f>IF(OR(AK539&gt;0, AL539&gt;0, AM539&gt;0, AN539&gt;0, AO539&gt;0), "Converted", "Not Converted")</f>
        <v>Not Converted</v>
      </c>
      <c r="AT539">
        <v>0</v>
      </c>
      <c r="AU539">
        <v>3</v>
      </c>
      <c r="AV539">
        <v>11</v>
      </c>
      <c r="AW539">
        <f>IF(Z539&gt;607, 4, 0)</f>
        <v>4</v>
      </c>
      <c r="AX539">
        <f>IF(AA539&gt;1.6588, 3, 0)</f>
        <v>3</v>
      </c>
      <c r="AY539">
        <f>IF(P539&gt;401, 2, 0)</f>
        <v>0</v>
      </c>
      <c r="AZ539">
        <f>IF(I539&gt;52915.77, 1, 0)</f>
        <v>1</v>
      </c>
      <c r="BA539">
        <f>SUM(AW539:AZ539)</f>
        <v>8</v>
      </c>
      <c r="BB539" t="str">
        <f>VLOOKUP(BA539,'Standard Deviations'!$L$1:$M$11,2,TRUE)</f>
        <v>Platinum</v>
      </c>
    </row>
    <row r="540" spans="1:54">
      <c r="A540">
        <v>1453</v>
      </c>
      <c r="B540">
        <v>1943</v>
      </c>
      <c r="C540">
        <f>2024-B540</f>
        <v>81</v>
      </c>
      <c r="D540" t="str">
        <f>VLOOKUP(B540,Reference!$A$1:$B$125, 2)</f>
        <v>Silent</v>
      </c>
      <c r="E540" t="s">
        <v>68</v>
      </c>
      <c r="F540" t="str">
        <f>IF(E540="High School", "No College", "College")</f>
        <v>College</v>
      </c>
      <c r="G540" t="s">
        <v>89</v>
      </c>
      <c r="H540">
        <v>57513</v>
      </c>
      <c r="I540">
        <v>57513</v>
      </c>
      <c r="J540" s="4" t="s">
        <v>61</v>
      </c>
      <c r="K540">
        <v>0</v>
      </c>
      <c r="L540">
        <v>0</v>
      </c>
      <c r="M540" t="str">
        <f>IF(OR(K540&gt;0, L540&gt;0), "Parent", "Not Parent")</f>
        <v>Not Parent</v>
      </c>
      <c r="N540" t="s">
        <v>314</v>
      </c>
      <c r="O540" s="8">
        <v>41916</v>
      </c>
      <c r="P540" s="9">
        <f>O540-N540</f>
        <v>455</v>
      </c>
      <c r="Q540">
        <v>59</v>
      </c>
      <c r="R540" s="9">
        <f>P540-Q540</f>
        <v>396</v>
      </c>
      <c r="S540" s="8">
        <f>O540-R540</f>
        <v>41520</v>
      </c>
      <c r="T540">
        <v>735</v>
      </c>
      <c r="U540">
        <v>40</v>
      </c>
      <c r="V540">
        <v>183</v>
      </c>
      <c r="W540">
        <v>52</v>
      </c>
      <c r="X540">
        <v>20</v>
      </c>
      <c r="Y540">
        <v>30</v>
      </c>
      <c r="Z540">
        <v>1060</v>
      </c>
      <c r="AA540">
        <f>Z540/P540</f>
        <v>2.3296703296703298</v>
      </c>
      <c r="AB540" s="14" t="s">
        <v>232</v>
      </c>
      <c r="AC540" s="13" t="s">
        <v>63</v>
      </c>
      <c r="AD540">
        <v>2</v>
      </c>
      <c r="AE540" t="str">
        <f>IF(AD540&gt;3, "Prefers Discount", "Discount Indifferent")</f>
        <v>Discount Indifferent</v>
      </c>
      <c r="AF540">
        <v>13</v>
      </c>
      <c r="AG540">
        <v>9</v>
      </c>
 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f>SUM(AK540:AO540)</f>
        <v>0</v>
      </c>
      <c r="AQ540" t="s">
        <v>67</v>
      </c>
      <c r="AR540">
        <v>0</v>
      </c>
      <c r="AS540" t="str">
        <f>IF(OR(AK540&gt;0, AL540&gt;0, AM540&gt;0, AN540&gt;0, AO540&gt;0), "Converted", "Not Converted")</f>
        <v>Not Converted</v>
      </c>
      <c r="AT540">
        <v>0</v>
      </c>
      <c r="AU540">
        <v>3</v>
      </c>
      <c r="AV540">
        <v>11</v>
      </c>
      <c r="AW540">
        <f>IF(Z540&gt;607, 4, 0)</f>
        <v>4</v>
      </c>
      <c r="AX540">
        <f>IF(AA540&gt;1.6588, 3, 0)</f>
        <v>3</v>
      </c>
      <c r="AY540">
        <f>IF(P540&gt;401, 2, 0)</f>
        <v>2</v>
      </c>
      <c r="AZ540">
        <f>IF(I540&gt;52915.77, 1, 0)</f>
        <v>1</v>
      </c>
      <c r="BA540">
        <f>SUM(AW540:AZ540)</f>
        <v>10</v>
      </c>
      <c r="BB540" t="str">
        <f>VLOOKUP(BA540,'Standard Deviations'!$L$1:$M$11,2,TRUE)</f>
        <v>Diamond</v>
      </c>
    </row>
    <row r="541" spans="1:54">
      <c r="A541">
        <v>8957</v>
      </c>
      <c r="B541">
        <v>1952</v>
      </c>
      <c r="C541">
        <f>2024-B541</f>
        <v>72</v>
      </c>
      <c r="D541" t="str">
        <f>VLOOKUP(B541,Reference!$A$1:$B$125, 2)</f>
        <v>Boomers</v>
      </c>
      <c r="E541" t="s">
        <v>74</v>
      </c>
      <c r="F541" t="str">
        <f>IF(E541="High School", "No College", "College")</f>
        <v>College</v>
      </c>
      <c r="G541" t="s">
        <v>60</v>
      </c>
      <c r="H541">
        <v>64831</v>
      </c>
      <c r="I541">
        <v>64831</v>
      </c>
      <c r="J541" s="4" t="s">
        <v>61</v>
      </c>
      <c r="K541">
        <v>1</v>
      </c>
      <c r="L541">
        <v>1</v>
      </c>
      <c r="M541" t="str">
        <f>IF(OR(K541&gt;0, L541&gt;0), "Parent", "Not Parent")</f>
        <v>Parent</v>
      </c>
      <c r="N541" t="s">
        <v>406</v>
      </c>
      <c r="O541" s="8">
        <v>41916</v>
      </c>
      <c r="P541" s="9">
        <f>O541-N541</f>
        <v>481</v>
      </c>
      <c r="Q541">
        <v>51</v>
      </c>
      <c r="R541" s="9">
        <f>P541-Q541</f>
        <v>430</v>
      </c>
      <c r="S541" s="8">
        <f>O541-R541</f>
        <v>41486</v>
      </c>
      <c r="T541">
        <v>480</v>
      </c>
      <c r="U541">
        <v>86</v>
      </c>
      <c r="V541">
        <v>249</v>
      </c>
      <c r="W541">
        <v>75</v>
      </c>
      <c r="X541">
        <v>86</v>
      </c>
      <c r="Y541">
        <v>144</v>
      </c>
      <c r="Z541">
        <v>1120</v>
      </c>
      <c r="AA541">
        <f>Z541/P541</f>
        <v>2.3284823284823286</v>
      </c>
      <c r="AB541" s="14" t="s">
        <v>232</v>
      </c>
      <c r="AC541" s="13" t="s">
        <v>63</v>
      </c>
      <c r="AD541">
        <v>8</v>
      </c>
      <c r="AE541" t="str">
        <f>IF(AD541&gt;3, "Prefers Discount", "Discount Indifferent")</f>
        <v>Prefers Discount</v>
      </c>
      <c r="AF541">
        <v>5</v>
      </c>
      <c r="AG541">
        <v>6</v>
      </c>
      <c r="AH541">
        <v>3</v>
      </c>
      <c r="AI541" t="str">
        <f>INDEX($AF$1:$AH$1,MATCH(MAX(AF541:AH541),AF541:AH541,0))</f>
        <v>Web_Orders</v>
      </c>
      <c r="AJ541">
        <v>6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f>SUM(AK541:AO541)</f>
        <v>0</v>
      </c>
      <c r="AQ541" t="s">
        <v>67</v>
      </c>
      <c r="AR541">
        <v>0</v>
      </c>
      <c r="AS541" t="str">
        <f>IF(OR(AK541&gt;0, AL541&gt;0, AM541&gt;0, AN541&gt;0, AO541&gt;0), "Converted", "Not Converted")</f>
        <v>Not Converted</v>
      </c>
      <c r="AT541">
        <v>0</v>
      </c>
      <c r="AU541">
        <v>3</v>
      </c>
      <c r="AV541">
        <v>11</v>
      </c>
      <c r="AW541">
        <f>IF(Z541&gt;607, 4, 0)</f>
        <v>4</v>
      </c>
      <c r="AX541">
        <f>IF(AA541&gt;1.6588, 3, 0)</f>
        <v>3</v>
      </c>
      <c r="AY541">
        <f>IF(P541&gt;401, 2, 0)</f>
        <v>2</v>
      </c>
      <c r="AZ541">
        <f>IF(I541&gt;52915.77, 1, 0)</f>
        <v>1</v>
      </c>
      <c r="BA541">
        <f>SUM(AW541:AZ541)</f>
        <v>10</v>
      </c>
      <c r="BB541" t="str">
        <f>VLOOKUP(BA541,'Standard Deviations'!$L$1:$M$11,2,TRUE)</f>
        <v>Diamond</v>
      </c>
    </row>
    <row r="542" spans="1:54">
      <c r="A542">
        <v>257</v>
      </c>
      <c r="B542">
        <v>1959</v>
      </c>
      <c r="C542">
        <f>2024-B542</f>
        <v>65</v>
      </c>
      <c r="D542" t="str">
        <f>VLOOKUP(B542,Reference!$A$1:$B$125, 2)</f>
        <v>Boomers</v>
      </c>
      <c r="E542" t="s">
        <v>68</v>
      </c>
      <c r="F542" t="str">
        <f>IF(E542="High School", "No College", "College")</f>
        <v>College</v>
      </c>
      <c r="G542" t="s">
        <v>55</v>
      </c>
      <c r="H542">
        <v>75032</v>
      </c>
      <c r="I542">
        <v>75032</v>
      </c>
      <c r="J542" s="4" t="s">
        <v>56</v>
      </c>
      <c r="K542">
        <v>0</v>
      </c>
      <c r="L542">
        <v>1</v>
      </c>
      <c r="M542" t="str">
        <f>IF(OR(K542&gt;0, L542&gt;0), "Parent", "Not Parent")</f>
        <v>Parent</v>
      </c>
      <c r="N542" t="s">
        <v>407</v>
      </c>
      <c r="O542" s="8">
        <v>41916</v>
      </c>
      <c r="P542" s="9">
        <f>O542-N542</f>
        <v>524</v>
      </c>
      <c r="Q542">
        <v>74</v>
      </c>
      <c r="R542" s="9">
        <f>P542-Q542</f>
        <v>450</v>
      </c>
      <c r="S542" s="8">
        <f>O542-R542</f>
        <v>41466</v>
      </c>
      <c r="T542">
        <v>952</v>
      </c>
      <c r="U542">
        <v>12</v>
      </c>
      <c r="V542">
        <v>180</v>
      </c>
      <c r="W542">
        <v>47</v>
      </c>
      <c r="X542">
        <v>12</v>
      </c>
      <c r="Y542">
        <v>12</v>
      </c>
      <c r="Z542">
        <v>1215</v>
      </c>
      <c r="AA542">
        <f>Z542/P542</f>
        <v>2.3187022900763359</v>
      </c>
      <c r="AB542" s="14" t="s">
        <v>232</v>
      </c>
      <c r="AC542" s="13" t="s">
        <v>63</v>
      </c>
      <c r="AD542">
        <v>2</v>
      </c>
      <c r="AE542" t="str">
        <f>IF(AD542&gt;3, "Prefers Discount", "Discount Indifferent")</f>
        <v>Discount Indifferent</v>
      </c>
      <c r="AF542">
        <v>9</v>
      </c>
      <c r="AG542">
        <v>5</v>
      </c>
      <c r="AH542">
        <v>4</v>
      </c>
      <c r="AI542" t="str">
        <f>INDEX($AF$1:$AH$1,MATCH(MAX(AF542:AH542),AF542:AH542,0))</f>
        <v>Store_Orders</v>
      </c>
      <c r="AJ542">
        <v>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f>SUM(AK542:AO542)</f>
        <v>0</v>
      </c>
      <c r="AQ542" t="s">
        <v>67</v>
      </c>
      <c r="AR542">
        <v>0</v>
      </c>
      <c r="AS542" t="str">
        <f>IF(OR(AK542&gt;0, AL542&gt;0, AM542&gt;0, AN542&gt;0, AO542&gt;0), "Converted", "Not Converted")</f>
        <v>Not Converted</v>
      </c>
      <c r="AT542">
        <v>0</v>
      </c>
      <c r="AU542">
        <v>3</v>
      </c>
      <c r="AV542">
        <v>11</v>
      </c>
      <c r="AW542">
        <f>IF(Z542&gt;607, 4, 0)</f>
        <v>4</v>
      </c>
      <c r="AX542">
        <f>IF(AA542&gt;1.6588, 3, 0)</f>
        <v>3</v>
      </c>
      <c r="AY542">
        <f>IF(P542&gt;401, 2, 0)</f>
        <v>2</v>
      </c>
      <c r="AZ542">
        <f>IF(I542&gt;52915.77, 1, 0)</f>
        <v>1</v>
      </c>
      <c r="BA542">
        <f>SUM(AW542:AZ542)</f>
        <v>10</v>
      </c>
      <c r="BB542" t="str">
        <f>VLOOKUP(BA542,'Standard Deviations'!$L$1:$M$11,2,TRUE)</f>
        <v>Diamond</v>
      </c>
    </row>
    <row r="543" spans="1:54">
      <c r="A543">
        <v>2223</v>
      </c>
      <c r="B543">
        <v>1965</v>
      </c>
      <c r="C543">
        <f>2024-B543</f>
        <v>59</v>
      </c>
      <c r="D543" t="str">
        <f>VLOOKUP(B543,Reference!$A$1:$B$125, 2)</f>
        <v>Gen X</v>
      </c>
      <c r="E543" t="s">
        <v>74</v>
      </c>
      <c r="F543" t="str">
        <f>IF(E543="High School", "No College", "College")</f>
        <v>College</v>
      </c>
      <c r="G543" t="s">
        <v>71</v>
      </c>
      <c r="H543">
        <v>64176</v>
      </c>
      <c r="I543">
        <v>64176</v>
      </c>
      <c r="J543" s="4" t="s">
        <v>61</v>
      </c>
      <c r="K543">
        <v>0</v>
      </c>
      <c r="L543">
        <v>1</v>
      </c>
      <c r="M543" t="str">
        <f>IF(OR(K543&gt;0, L543&gt;0), "Parent", "Not Parent")</f>
        <v>Parent</v>
      </c>
      <c r="N543" t="s">
        <v>408</v>
      </c>
      <c r="O543" s="8">
        <v>41916</v>
      </c>
      <c r="P543" s="9">
        <f>O543-N543</f>
        <v>792</v>
      </c>
      <c r="Q543">
        <v>52</v>
      </c>
      <c r="R543" s="9">
        <f>P543-Q543</f>
        <v>740</v>
      </c>
      <c r="S543" s="8">
        <f>O543-R543</f>
        <v>41176</v>
      </c>
      <c r="T543">
        <v>1215</v>
      </c>
      <c r="U543">
        <v>33</v>
      </c>
      <c r="V543">
        <v>249</v>
      </c>
      <c r="W543">
        <v>64</v>
      </c>
      <c r="X543">
        <v>116</v>
      </c>
      <c r="Y543">
        <v>149</v>
      </c>
      <c r="Z543">
        <v>1826</v>
      </c>
      <c r="AA543">
        <f>Z543/P543</f>
        <v>2.3055555555555554</v>
      </c>
      <c r="AB543" s="14" t="s">
        <v>232</v>
      </c>
      <c r="AC543" s="13" t="s">
        <v>63</v>
      </c>
      <c r="AD543">
        <v>8</v>
      </c>
      <c r="AE543" t="str">
        <f>IF(AD543&gt;3, "Prefers Discount", "Discount Indifferent")</f>
        <v>Prefers Discount</v>
      </c>
      <c r="AF543">
        <v>8</v>
      </c>
      <c r="AG543">
        <v>8</v>
      </c>
      <c r="AH543">
        <v>9</v>
      </c>
      <c r="AI543" t="str">
        <f>INDEX($AF$1:$AH$1,MATCH(MAX(AF543:AH543),AF543:AH543,0))</f>
        <v>Catalog_Orders</v>
      </c>
      <c r="AJ543">
        <v>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f>SUM(AK543:AO543)</f>
        <v>0</v>
      </c>
      <c r="AQ543" t="s">
        <v>67</v>
      </c>
      <c r="AR543">
        <v>0</v>
      </c>
      <c r="AS543" t="str">
        <f>IF(OR(AK543&gt;0, AL543&gt;0, AM543&gt;0, AN543&gt;0, AO543&gt;0), "Converted", "Not Converted")</f>
        <v>Not Converted</v>
      </c>
      <c r="AT543">
        <v>0</v>
      </c>
      <c r="AU543">
        <v>3</v>
      </c>
      <c r="AV543">
        <v>11</v>
      </c>
      <c r="AW543">
        <f>IF(Z543&gt;607, 4, 0)</f>
        <v>4</v>
      </c>
      <c r="AX543">
        <f>IF(AA543&gt;1.6588, 3, 0)</f>
        <v>3</v>
      </c>
      <c r="AY543">
        <f>IF(P543&gt;401, 2, 0)</f>
        <v>2</v>
      </c>
      <c r="AZ543">
        <f>IF(I543&gt;52915.77, 1, 0)</f>
        <v>1</v>
      </c>
      <c r="BA543">
        <f>SUM(AW543:AZ543)</f>
        <v>10</v>
      </c>
      <c r="BB543" t="str">
        <f>VLOOKUP(BA543,'Standard Deviations'!$L$1:$M$11,2,TRUE)</f>
        <v>Diamond</v>
      </c>
    </row>
    <row r="544" spans="1:54">
      <c r="A544">
        <v>7396</v>
      </c>
      <c r="B544">
        <v>1966</v>
      </c>
      <c r="C544">
        <f>2024-B544</f>
        <v>58</v>
      </c>
      <c r="D544" t="str">
        <f>VLOOKUP(B544,Reference!$A$1:$B$125, 2)</f>
        <v>Gen X</v>
      </c>
      <c r="E544" t="s">
        <v>54</v>
      </c>
      <c r="F544" t="str">
        <f>IF(E544="High School", "No College", "College")</f>
        <v>College</v>
      </c>
      <c r="G544" t="s">
        <v>55</v>
      </c>
      <c r="H544">
        <v>80398</v>
      </c>
      <c r="I544">
        <v>80398</v>
      </c>
      <c r="J544" s="4" t="s">
        <v>56</v>
      </c>
      <c r="K544">
        <v>0</v>
      </c>
      <c r="L544">
        <v>0</v>
      </c>
      <c r="M544" t="str">
        <f>IF(OR(K544&gt;0, L544&gt;0), "Parent", "Not Parent")</f>
        <v>Not Parent</v>
      </c>
      <c r="N544" t="s">
        <v>358</v>
      </c>
      <c r="O544" s="8">
        <v>41916</v>
      </c>
      <c r="P544" s="9">
        <f>O544-N544</f>
        <v>693</v>
      </c>
      <c r="Q544">
        <v>92</v>
      </c>
      <c r="R544" s="9">
        <f>P544-Q544</f>
        <v>601</v>
      </c>
      <c r="S544" s="8">
        <f>O544-R544</f>
        <v>41315</v>
      </c>
      <c r="T544">
        <v>342</v>
      </c>
      <c r="U544">
        <v>51</v>
      </c>
      <c r="V544">
        <v>936</v>
      </c>
      <c r="W544">
        <v>207</v>
      </c>
      <c r="X544">
        <v>35</v>
      </c>
      <c r="Y544">
        <v>26</v>
      </c>
      <c r="Z544">
        <v>1597</v>
      </c>
      <c r="AA544">
        <f>Z544/P544</f>
        <v>2.3044733044733046</v>
      </c>
      <c r="AB544" s="14" t="s">
        <v>232</v>
      </c>
      <c r="AC544" s="13" t="s">
        <v>63</v>
      </c>
      <c r="AD544">
        <v>1</v>
      </c>
      <c r="AE544" t="str">
        <f>IF(AD544&gt;3, "Prefers Discount", "Discount Indifferent")</f>
        <v>Discount Indifferent</v>
      </c>
      <c r="AF544">
        <v>12</v>
      </c>
      <c r="AG544">
        <v>5</v>
      </c>
      <c r="AH544">
        <v>8</v>
      </c>
      <c r="AI544" t="str">
        <f>INDEX($AF$1:$AH$1,MATCH(MAX(AF544:AH544),AF544:AH544,0))</f>
        <v>Store_Orders</v>
      </c>
      <c r="AJ544">
        <v>3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f>SUM(AK544:AO544)</f>
        <v>1</v>
      </c>
      <c r="AQ544" t="str">
        <f>INDEX($AK$1:$AO$1,MATCH(MAX(AK544:AO544),AK544:AO544,0))</f>
        <v>Converted_on_Camp5</v>
      </c>
      <c r="AR544">
        <v>1</v>
      </c>
      <c r="AS544" t="str">
        <f>IF(OR(AK544&gt;0, AL544&gt;0, AM544&gt;0, AN544&gt;0, AO544&gt;0), "Converted", "Not Converted")</f>
        <v>Converted</v>
      </c>
      <c r="AT544">
        <v>0</v>
      </c>
      <c r="AU544">
        <v>3</v>
      </c>
      <c r="AV544">
        <v>11</v>
      </c>
      <c r="AW544">
        <f>IF(Z544&gt;607, 4, 0)</f>
        <v>4</v>
      </c>
      <c r="AX544">
        <f>IF(AA544&gt;1.6588, 3, 0)</f>
        <v>3</v>
      </c>
      <c r="AY544">
        <f>IF(P544&gt;401, 2, 0)</f>
        <v>2</v>
      </c>
      <c r="AZ544">
        <f>IF(I544&gt;52915.77, 1, 0)</f>
        <v>1</v>
      </c>
      <c r="BA544">
        <f>SUM(AW544:AZ544)</f>
        <v>10</v>
      </c>
      <c r="BB544" t="str">
        <f>VLOOKUP(BA544,'Standard Deviations'!$L$1:$M$11,2,TRUE)</f>
        <v>Diamond</v>
      </c>
    </row>
    <row r="545" spans="1:54">
      <c r="A545">
        <v>4483</v>
      </c>
      <c r="B545">
        <v>1993</v>
      </c>
      <c r="C545">
        <f>2024-B545</f>
        <v>31</v>
      </c>
      <c r="D545" t="str">
        <f>VLOOKUP(B545,Reference!$A$1:$B$125, 2)</f>
        <v>Millennials</v>
      </c>
      <c r="E545" t="s">
        <v>54</v>
      </c>
      <c r="F545" t="str">
        <f>IF(E545="High School", "No College", "College")</f>
        <v>College</v>
      </c>
      <c r="G545" t="s">
        <v>60</v>
      </c>
      <c r="H545">
        <v>72354</v>
      </c>
      <c r="I545">
        <v>72354</v>
      </c>
      <c r="J545" s="4" t="s">
        <v>61</v>
      </c>
      <c r="K545">
        <v>0</v>
      </c>
      <c r="L545">
        <v>0</v>
      </c>
      <c r="M545" t="str">
        <f>IF(OR(K545&gt;0, L545&gt;0), "Parent", "Not Parent")</f>
        <v>Not Parent</v>
      </c>
      <c r="N545" t="s">
        <v>409</v>
      </c>
      <c r="O545" s="8">
        <v>41916</v>
      </c>
      <c r="P545" s="9">
        <f>O545-N545</f>
        <v>535</v>
      </c>
      <c r="Q545">
        <v>67</v>
      </c>
      <c r="R545" s="9">
        <f>P545-Q545</f>
        <v>468</v>
      </c>
      <c r="S545" s="8">
        <f>O545-R545</f>
        <v>41448</v>
      </c>
      <c r="T545">
        <v>315</v>
      </c>
      <c r="U545">
        <v>26</v>
      </c>
      <c r="V545">
        <v>473</v>
      </c>
      <c r="W545">
        <v>220</v>
      </c>
      <c r="X545">
        <v>12</v>
      </c>
      <c r="Y545">
        <v>182</v>
      </c>
      <c r="Z545">
        <v>1228</v>
      </c>
      <c r="AA545">
        <f>Z545/P545</f>
        <v>2.2953271028037383</v>
      </c>
      <c r="AB545" s="14" t="s">
        <v>232</v>
      </c>
      <c r="AC545" s="13" t="s">
        <v>63</v>
      </c>
      <c r="AD545">
        <v>1</v>
      </c>
      <c r="AE545" t="str">
        <f>IF(AD545&gt;3, "Prefers Discount", "Discount Indifferent")</f>
        <v>Discount Indifferent</v>
      </c>
      <c r="AF545">
        <v>6</v>
      </c>
      <c r="AG545">
        <v>2</v>
      </c>
      <c r="AH545">
        <v>10</v>
      </c>
      <c r="AI545" t="str">
        <f>INDEX($AF$1:$AH$1,MATCH(MAX(AF545:AH545),AF545:AH545,0))</f>
        <v>Catalog_Orders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f>SUM(AK545:AO545)</f>
        <v>0</v>
      </c>
      <c r="AQ545" t="s">
        <v>67</v>
      </c>
      <c r="AR545">
        <v>0</v>
      </c>
      <c r="AS545" t="str">
        <f>IF(OR(AK545&gt;0, AL545&gt;0, AM545&gt;0, AN545&gt;0, AO545&gt;0), "Converted", "Not Converted")</f>
        <v>Not Converted</v>
      </c>
      <c r="AT545">
        <v>0</v>
      </c>
      <c r="AU545">
        <v>3</v>
      </c>
      <c r="AV545">
        <v>11</v>
      </c>
      <c r="AW545">
        <f>IF(Z545&gt;607, 4, 0)</f>
        <v>4</v>
      </c>
      <c r="AX545">
        <f>IF(AA545&gt;1.6588, 3, 0)</f>
        <v>3</v>
      </c>
      <c r="AY545">
        <f>IF(P545&gt;401, 2, 0)</f>
        <v>2</v>
      </c>
      <c r="AZ545">
        <f>IF(I545&gt;52915.77, 1, 0)</f>
        <v>1</v>
      </c>
      <c r="BA545">
        <f>SUM(AW545:AZ545)</f>
        <v>10</v>
      </c>
      <c r="BB545" t="str">
        <f>VLOOKUP(BA545,'Standard Deviations'!$L$1:$M$11,2,TRUE)</f>
        <v>Diamond</v>
      </c>
    </row>
    <row r="546" spans="1:54">
      <c r="A546">
        <v>7000</v>
      </c>
      <c r="B546">
        <v>1972</v>
      </c>
      <c r="C546">
        <f>2024-B546</f>
        <v>52</v>
      </c>
      <c r="D546" t="str">
        <f>VLOOKUP(B546,Reference!$A$1:$B$125, 2)</f>
        <v>Gen X</v>
      </c>
      <c r="E546" t="s">
        <v>74</v>
      </c>
      <c r="F546" t="str">
        <f>IF(E546="High School", "No College", "College")</f>
        <v>College</v>
      </c>
      <c r="G546" t="s">
        <v>60</v>
      </c>
      <c r="H546">
        <v>65704</v>
      </c>
      <c r="I546">
        <v>65704</v>
      </c>
      <c r="J546" s="4" t="s">
        <v>61</v>
      </c>
      <c r="K546">
        <v>0</v>
      </c>
      <c r="L546">
        <v>0</v>
      </c>
      <c r="M546" t="str">
        <f>IF(OR(K546&gt;0, L546&gt;0), "Parent", "Not Parent")</f>
        <v>Not Parent</v>
      </c>
      <c r="N546" t="s">
        <v>289</v>
      </c>
      <c r="O546" s="8">
        <v>41916</v>
      </c>
      <c r="P546" s="9">
        <f>O546-N546</f>
        <v>356</v>
      </c>
      <c r="Q546">
        <v>18</v>
      </c>
      <c r="R546" s="9">
        <f>P546-Q546</f>
        <v>338</v>
      </c>
      <c r="S546" s="8">
        <f>O546-R546</f>
        <v>41578</v>
      </c>
      <c r="T546">
        <v>279</v>
      </c>
      <c r="U546">
        <v>172</v>
      </c>
      <c r="V546">
        <v>74</v>
      </c>
      <c r="W546">
        <v>38</v>
      </c>
      <c r="X546">
        <v>8</v>
      </c>
      <c r="Y546">
        <v>246</v>
      </c>
      <c r="Z546">
        <v>817</v>
      </c>
      <c r="AA546">
        <f>Z546/P546</f>
        <v>2.2949438202247192</v>
      </c>
      <c r="AB546" s="11" t="s">
        <v>232</v>
      </c>
      <c r="AC546" t="s">
        <v>59</v>
      </c>
      <c r="AD546">
        <v>1</v>
      </c>
      <c r="AE546" t="str">
        <f>IF(AD546&gt;3, "Prefers Discount", "Discount Indifferent")</f>
        <v>Discount Indifferent</v>
      </c>
      <c r="AF546">
        <v>10</v>
      </c>
      <c r="AG546">
        <v>2</v>
      </c>
      <c r="AH546">
        <v>10</v>
      </c>
      <c r="AI546" t="str">
        <f>INDEX($AF$1:$AH$1,MATCH(MAX(AF546:AH546),AF546:AH546,0))</f>
        <v>Store_Orders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f>SUM(AK546:AO546)</f>
        <v>0</v>
      </c>
      <c r="AQ546" t="s">
        <v>67</v>
      </c>
      <c r="AR546">
        <v>0</v>
      </c>
      <c r="AS546" t="str">
        <f>IF(OR(AK546&gt;0, AL546&gt;0, AM546&gt;0, AN546&gt;0, AO546&gt;0), "Converted", "Not Converted")</f>
        <v>Not Converted</v>
      </c>
      <c r="AT546">
        <v>0</v>
      </c>
      <c r="AU546">
        <v>3</v>
      </c>
      <c r="AV546">
        <v>11</v>
      </c>
      <c r="AW546">
        <f>IF(Z546&gt;607, 4, 0)</f>
        <v>4</v>
      </c>
      <c r="AX546">
        <f>IF(AA546&gt;1.6588, 3, 0)</f>
        <v>3</v>
      </c>
      <c r="AY546">
        <f>IF(P546&gt;401, 2, 0)</f>
        <v>0</v>
      </c>
      <c r="AZ546">
        <f>IF(I546&gt;52915.77, 1, 0)</f>
        <v>1</v>
      </c>
      <c r="BA546">
        <f>SUM(AW546:AZ546)</f>
        <v>8</v>
      </c>
      <c r="BB546" t="str">
        <f>VLOOKUP(BA546,'Standard Deviations'!$L$1:$M$11,2,TRUE)</f>
        <v>Platinum</v>
      </c>
    </row>
    <row r="547" spans="1:54">
      <c r="A547">
        <v>3197</v>
      </c>
      <c r="B547">
        <v>1980</v>
      </c>
      <c r="C547">
        <f>2024-B547</f>
        <v>44</v>
      </c>
      <c r="D547" t="str">
        <f>VLOOKUP(B547,Reference!$A$1:$B$125, 2)</f>
        <v>Millennials</v>
      </c>
      <c r="E547" t="s">
        <v>54</v>
      </c>
      <c r="F547" t="str">
        <f>IF(E547="High School", "No College", "College")</f>
        <v>College</v>
      </c>
      <c r="G547" t="s">
        <v>55</v>
      </c>
      <c r="H547">
        <v>77353</v>
      </c>
      <c r="I547">
        <v>77353</v>
      </c>
      <c r="J547" s="4" t="s">
        <v>56</v>
      </c>
      <c r="K547">
        <v>0</v>
      </c>
      <c r="L547">
        <v>1</v>
      </c>
      <c r="M547" t="str">
        <f>IF(OR(K547&gt;0, L547&gt;0), "Parent", "Not Parent")</f>
        <v>Parent</v>
      </c>
      <c r="N547" t="s">
        <v>134</v>
      </c>
      <c r="O547" s="8">
        <v>41916</v>
      </c>
      <c r="P547" s="9">
        <f>O547-N547</f>
        <v>292</v>
      </c>
      <c r="Q547">
        <v>38</v>
      </c>
      <c r="R547" s="9">
        <f>P547-Q547</f>
        <v>254</v>
      </c>
      <c r="S547" s="8">
        <f>O547-R547</f>
        <v>41662</v>
      </c>
      <c r="T547">
        <v>275</v>
      </c>
      <c r="U547">
        <v>59</v>
      </c>
      <c r="V547">
        <v>107</v>
      </c>
      <c r="W547">
        <v>69</v>
      </c>
      <c r="X547">
        <v>101</v>
      </c>
      <c r="Y547">
        <v>59</v>
      </c>
      <c r="Z547">
        <v>670</v>
      </c>
      <c r="AA547">
        <f>Z547/P547</f>
        <v>2.2945205479452055</v>
      </c>
      <c r="AB547" s="11" t="s">
        <v>232</v>
      </c>
      <c r="AC547" t="s">
        <v>59</v>
      </c>
      <c r="AD547">
        <v>2</v>
      </c>
      <c r="AE547" t="str">
        <f>IF(AD547&gt;3, "Prefers Discount", "Discount Indifferent")</f>
        <v>Discount Indifferent</v>
      </c>
      <c r="AF547">
        <v>8</v>
      </c>
      <c r="AG547">
        <v>6</v>
      </c>
      <c r="AH547">
        <v>4</v>
      </c>
      <c r="AI547" t="str">
        <f>INDEX($AF$1:$AH$1,MATCH(MAX(AF547:AH547),AF547:AH547,0))</f>
        <v>Store_Orders</v>
      </c>
      <c r="AJ547">
        <v>4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f>SUM(AK547:AO547)</f>
        <v>0</v>
      </c>
      <c r="AQ547" t="s">
        <v>67</v>
      </c>
      <c r="AR547">
        <v>0</v>
      </c>
      <c r="AS547" t="str">
        <f>IF(OR(AK547&gt;0, AL547&gt;0, AM547&gt;0, AN547&gt;0, AO547&gt;0), "Converted", "Not Converted")</f>
        <v>Not Converted</v>
      </c>
      <c r="AT547">
        <v>0</v>
      </c>
      <c r="AU547">
        <v>3</v>
      </c>
      <c r="AV547">
        <v>11</v>
      </c>
      <c r="AW547">
        <f>IF(Z547&gt;607, 4, 0)</f>
        <v>4</v>
      </c>
      <c r="AX547">
        <f>IF(AA547&gt;1.6588, 3, 0)</f>
        <v>3</v>
      </c>
      <c r="AY547">
        <f>IF(P547&gt;401, 2, 0)</f>
        <v>0</v>
      </c>
      <c r="AZ547">
        <f>IF(I547&gt;52915.77, 1, 0)</f>
        <v>1</v>
      </c>
      <c r="BA547">
        <f>SUM(AW547:AZ547)</f>
        <v>8</v>
      </c>
      <c r="BB547" t="str">
        <f>VLOOKUP(BA547,'Standard Deviations'!$L$1:$M$11,2,TRUE)</f>
        <v>Platinum</v>
      </c>
    </row>
    <row r="548" spans="1:54">
      <c r="A548">
        <v>5633</v>
      </c>
      <c r="B548">
        <v>1980</v>
      </c>
      <c r="C548">
        <f>2024-B548</f>
        <v>44</v>
      </c>
      <c r="D548" t="str">
        <f>VLOOKUP(B548,Reference!$A$1:$B$125, 2)</f>
        <v>Millennials</v>
      </c>
      <c r="E548" t="s">
        <v>54</v>
      </c>
      <c r="F548" t="str">
        <f>IF(E548="High School", "No College", "College")</f>
        <v>College</v>
      </c>
      <c r="G548" t="s">
        <v>55</v>
      </c>
      <c r="H548">
        <v>50183</v>
      </c>
      <c r="I548">
        <v>50183</v>
      </c>
      <c r="J548" s="4" t="s">
        <v>175</v>
      </c>
      <c r="K548">
        <v>1</v>
      </c>
      <c r="L548">
        <v>1</v>
      </c>
      <c r="M548" t="str">
        <f>IF(OR(K548&gt;0, L548&gt;0), "Parent", "Not Parent")</f>
        <v>Parent</v>
      </c>
      <c r="N548" t="s">
        <v>84</v>
      </c>
      <c r="O548" s="8">
        <v>41916</v>
      </c>
      <c r="P548" s="9">
        <f>O548-N548</f>
        <v>101</v>
      </c>
      <c r="Q548">
        <v>47</v>
      </c>
      <c r="R548" s="9">
        <f>P548-Q548</f>
        <v>54</v>
      </c>
      <c r="S548" s="8">
        <f>O548-R548</f>
        <v>41862</v>
      </c>
      <c r="T548">
        <v>97</v>
      </c>
      <c r="U548">
        <v>12</v>
      </c>
      <c r="V548">
        <v>84</v>
      </c>
      <c r="W548">
        <v>13</v>
      </c>
      <c r="X548">
        <v>10</v>
      </c>
      <c r="Y548">
        <v>15</v>
      </c>
      <c r="Z548">
        <v>231</v>
      </c>
      <c r="AA548">
        <f>Z548/P548</f>
        <v>2.2871287128712869</v>
      </c>
      <c r="AB548" s="11" t="s">
        <v>232</v>
      </c>
      <c r="AC548" t="s">
        <v>59</v>
      </c>
      <c r="AD548">
        <v>7</v>
      </c>
      <c r="AE548" t="str">
        <f>IF(AD548&gt;3, "Prefers Discount", "Discount Indifferent")</f>
        <v>Prefers Discount</v>
      </c>
      <c r="AF548">
        <v>6</v>
      </c>
      <c r="AG548">
        <v>3</v>
      </c>
      <c r="AH548">
        <v>1</v>
      </c>
      <c r="AI548" t="str">
        <f>INDEX($AF$1:$AH$1,MATCH(MAX(AF548:AH548),AF548:AH548,0))</f>
        <v>Store_Orders</v>
      </c>
      <c r="AJ548">
        <v>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f>SUM(AK548:AO548)</f>
        <v>0</v>
      </c>
      <c r="AQ548" t="s">
        <v>67</v>
      </c>
      <c r="AR548">
        <v>0</v>
      </c>
      <c r="AS548" t="str">
        <f>IF(OR(AK548&gt;0, AL548&gt;0, AM548&gt;0, AN548&gt;0, AO548&gt;0), "Converted", "Not Converted")</f>
        <v>Not Converted</v>
      </c>
      <c r="AT548">
        <v>0</v>
      </c>
      <c r="AU548">
        <v>3</v>
      </c>
      <c r="AV548">
        <v>11</v>
      </c>
      <c r="AW548">
        <f>IF(Z548&gt;607, 4, 0)</f>
        <v>0</v>
      </c>
      <c r="AX548">
        <f>IF(AA548&gt;1.6588, 3, 0)</f>
        <v>3</v>
      </c>
      <c r="AY548">
        <f>IF(P548&gt;401, 2, 0)</f>
        <v>0</v>
      </c>
      <c r="AZ548">
        <f>IF(I548&gt;52915.77, 1, 0)</f>
        <v>0</v>
      </c>
      <c r="BA548">
        <f>SUM(AW548:AZ548)</f>
        <v>3</v>
      </c>
      <c r="BB548" t="str">
        <f>VLOOKUP(BA548,'Standard Deviations'!$L$1:$M$11,2,TRUE)</f>
        <v>Silver</v>
      </c>
    </row>
    <row r="549" spans="1:54">
      <c r="A549">
        <v>6050</v>
      </c>
      <c r="B549">
        <v>1975</v>
      </c>
      <c r="C549">
        <f>2024-B549</f>
        <v>49</v>
      </c>
      <c r="D549" t="str">
        <f>VLOOKUP(B549,Reference!$A$1:$B$125, 2)</f>
        <v>Gen X</v>
      </c>
      <c r="E549" t="s">
        <v>74</v>
      </c>
      <c r="F549" t="str">
        <f>IF(E549="High School", "No College", "College")</f>
        <v>College</v>
      </c>
      <c r="G549" t="s">
        <v>55</v>
      </c>
      <c r="H549">
        <v>57036</v>
      </c>
      <c r="I549">
        <v>57036</v>
      </c>
      <c r="J549" s="4" t="s">
        <v>61</v>
      </c>
      <c r="K549">
        <v>0</v>
      </c>
      <c r="L549">
        <v>1</v>
      </c>
      <c r="M549" t="str">
        <f>IF(OR(K549&gt;0, L549&gt;0), "Parent", "Not Parent")</f>
        <v>Parent</v>
      </c>
      <c r="N549" t="s">
        <v>410</v>
      </c>
      <c r="O549" s="8">
        <v>41916</v>
      </c>
      <c r="P549" s="9">
        <f>O549-N549</f>
        <v>662</v>
      </c>
      <c r="Q549">
        <v>33</v>
      </c>
      <c r="R549" s="9">
        <f>P549-Q549</f>
        <v>629</v>
      </c>
      <c r="S549" s="8">
        <f>O549-R549</f>
        <v>41287</v>
      </c>
      <c r="T549">
        <v>1171</v>
      </c>
      <c r="U549">
        <v>43</v>
      </c>
      <c r="V549">
        <v>219</v>
      </c>
      <c r="W549">
        <v>19</v>
      </c>
      <c r="X549">
        <v>14</v>
      </c>
      <c r="Y549">
        <v>47</v>
      </c>
      <c r="Z549">
        <v>1513</v>
      </c>
      <c r="AA549">
        <f>Z549/P549</f>
        <v>2.285498489425982</v>
      </c>
      <c r="AB549" s="11" t="s">
        <v>232</v>
      </c>
      <c r="AC549" t="s">
        <v>59</v>
      </c>
      <c r="AD549">
        <v>4</v>
      </c>
      <c r="AE549" t="str">
        <f>IF(AD549&gt;3, "Prefers Discount", "Discount Indifferent")</f>
        <v>Prefers Discount</v>
      </c>
      <c r="AF549">
        <v>13</v>
      </c>
      <c r="AG549">
        <v>6</v>
      </c>
      <c r="AH549">
        <v>3</v>
      </c>
      <c r="AI549" t="str">
        <f>INDEX($AF$1:$AH$1,MATCH(MAX(AF549:AH549),AF549:AH549,0))</f>
        <v>Store_Orders</v>
      </c>
      <c r="AJ549">
        <v>9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f>SUM(AK549:AO549)</f>
        <v>1</v>
      </c>
      <c r="AQ549" t="str">
        <f>INDEX($AK$1:$AO$1,MATCH(MAX(AK549:AO549),AK549:AO549,0))</f>
        <v>Converted_on_Camp3</v>
      </c>
      <c r="AR549">
        <v>1</v>
      </c>
      <c r="AS549" t="str">
        <f>IF(OR(AK549&gt;0, AL549&gt;0, AM549&gt;0, AN549&gt;0, AO549&gt;0), "Converted", "Not Converted")</f>
        <v>Converted</v>
      </c>
      <c r="AT549">
        <v>0</v>
      </c>
      <c r="AU549">
        <v>3</v>
      </c>
      <c r="AV549">
        <v>11</v>
      </c>
      <c r="AW549">
        <f>IF(Z549&gt;607, 4, 0)</f>
        <v>4</v>
      </c>
      <c r="AX549">
        <f>IF(AA549&gt;1.6588, 3, 0)</f>
        <v>3</v>
      </c>
      <c r="AY549">
        <f>IF(P549&gt;401, 2, 0)</f>
        <v>2</v>
      </c>
      <c r="AZ549">
        <f>IF(I549&gt;52915.77, 1, 0)</f>
        <v>1</v>
      </c>
      <c r="BA549">
        <f>SUM(AW549:AZ549)</f>
        <v>10</v>
      </c>
      <c r="BB549" t="str">
        <f>VLOOKUP(BA549,'Standard Deviations'!$L$1:$M$11,2,TRUE)</f>
        <v>Diamond</v>
      </c>
    </row>
    <row r="550" spans="1:54">
      <c r="A550">
        <v>6988</v>
      </c>
      <c r="B550">
        <v>1986</v>
      </c>
      <c r="C550">
        <f>2024-B550</f>
        <v>38</v>
      </c>
      <c r="D550" t="str">
        <f>VLOOKUP(B550,Reference!$A$1:$B$125, 2)</f>
        <v>Millennials</v>
      </c>
      <c r="E550" t="s">
        <v>54</v>
      </c>
      <c r="F550" t="str">
        <f>IF(E550="High School", "No College", "College")</f>
        <v>College</v>
      </c>
      <c r="G550" t="s">
        <v>55</v>
      </c>
      <c r="H550">
        <v>71952</v>
      </c>
      <c r="I550">
        <v>71952</v>
      </c>
      <c r="J550" s="4" t="s">
        <v>61</v>
      </c>
      <c r="K550">
        <v>1</v>
      </c>
      <c r="L550">
        <v>0</v>
      </c>
      <c r="M550" t="str">
        <f>IF(OR(K550&gt;0, L550&gt;0), "Parent", "Not Parent")</f>
        <v>Parent</v>
      </c>
      <c r="N550" t="s">
        <v>411</v>
      </c>
      <c r="O550" s="8">
        <v>41916</v>
      </c>
      <c r="P550" s="9">
        <f>O550-N550</f>
        <v>632</v>
      </c>
      <c r="Q550">
        <v>93</v>
      </c>
      <c r="R550" s="9">
        <f>P550-Q550</f>
        <v>539</v>
      </c>
      <c r="S550" s="8">
        <f>O550-R550</f>
        <v>41377</v>
      </c>
      <c r="T550">
        <v>656</v>
      </c>
      <c r="U550">
        <v>80</v>
      </c>
      <c r="V550">
        <v>455</v>
      </c>
      <c r="W550">
        <v>52</v>
      </c>
      <c r="X550">
        <v>107</v>
      </c>
      <c r="Y550">
        <v>93</v>
      </c>
      <c r="Z550">
        <v>1443</v>
      </c>
      <c r="AA550">
        <f>Z550/P550</f>
        <v>2.2832278481012658</v>
      </c>
      <c r="AB550" s="14" t="s">
        <v>232</v>
      </c>
      <c r="AC550" s="13" t="s">
        <v>63</v>
      </c>
      <c r="AD550">
        <v>2</v>
      </c>
      <c r="AE550" t="str">
        <f>IF(AD550&gt;3, "Prefers Discount", "Discount Indifferent")</f>
        <v>Discount Indifferent</v>
      </c>
      <c r="AF550">
        <v>8</v>
      </c>
      <c r="AG550">
        <v>8</v>
      </c>
      <c r="AH550">
        <v>4</v>
      </c>
      <c r="AI550" t="str">
        <f>INDEX($AF$1:$AH$1,MATCH(MAX(AF550:AH550),AF550:AH550,0))</f>
        <v>Store_Orders</v>
      </c>
      <c r="AJ550">
        <v>4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f>SUM(AK550:AO550)</f>
        <v>2</v>
      </c>
      <c r="AQ550" t="str">
        <f>INDEX($AK$1:$AO$1,MATCH(MAX(AK550:AO550),AK550:AO550,0))</f>
        <v>Converted_on_Camp3</v>
      </c>
      <c r="AR550">
        <v>1</v>
      </c>
      <c r="AS550" t="str">
        <f>IF(OR(AK550&gt;0, AL550&gt;0, AM550&gt;0, AN550&gt;0, AO550&gt;0), "Converted", "Not Converted")</f>
        <v>Converted</v>
      </c>
      <c r="AT550">
        <v>0</v>
      </c>
      <c r="AU550">
        <v>3</v>
      </c>
      <c r="AV550">
        <v>11</v>
      </c>
      <c r="AW550">
        <f>IF(Z550&gt;607, 4, 0)</f>
        <v>4</v>
      </c>
      <c r="AX550">
        <f>IF(AA550&gt;1.6588, 3, 0)</f>
        <v>3</v>
      </c>
      <c r="AY550">
        <f>IF(P550&gt;401, 2, 0)</f>
        <v>2</v>
      </c>
      <c r="AZ550">
        <f>IF(I550&gt;52915.77, 1, 0)</f>
        <v>1</v>
      </c>
      <c r="BA550">
        <f>SUM(AW550:AZ550)</f>
        <v>10</v>
      </c>
      <c r="BB550" t="str">
        <f>VLOOKUP(BA550,'Standard Deviations'!$L$1:$M$11,2,TRUE)</f>
        <v>Diamond</v>
      </c>
    </row>
    <row r="551" spans="1:54">
      <c r="A551">
        <v>175</v>
      </c>
      <c r="B551">
        <v>1986</v>
      </c>
      <c r="C551">
        <f>2024-B551</f>
        <v>38</v>
      </c>
      <c r="D551" t="str">
        <f>VLOOKUP(B551,Reference!$A$1:$B$125, 2)</f>
        <v>Millennials</v>
      </c>
      <c r="E551" t="s">
        <v>54</v>
      </c>
      <c r="F551" t="str">
        <f>IF(E551="High School", "No College", "College")</f>
        <v>College</v>
      </c>
      <c r="G551" t="s">
        <v>55</v>
      </c>
      <c r="H551">
        <v>71952</v>
      </c>
      <c r="I551">
        <v>71952</v>
      </c>
      <c r="J551" s="4" t="s">
        <v>61</v>
      </c>
      <c r="K551">
        <v>1</v>
      </c>
      <c r="L551">
        <v>0</v>
      </c>
      <c r="M551" t="str">
        <f>IF(OR(K551&gt;0, L551&gt;0), "Parent", "Not Parent")</f>
        <v>Parent</v>
      </c>
      <c r="N551" t="s">
        <v>411</v>
      </c>
      <c r="O551" s="8">
        <v>41916</v>
      </c>
      <c r="P551" s="9">
        <f>O551-N551</f>
        <v>632</v>
      </c>
      <c r="Q551">
        <v>93</v>
      </c>
      <c r="R551" s="9">
        <f>P551-Q551</f>
        <v>539</v>
      </c>
      <c r="S551" s="8">
        <f>O551-R551</f>
        <v>41377</v>
      </c>
      <c r="T551">
        <v>656</v>
      </c>
      <c r="U551">
        <v>80</v>
      </c>
      <c r="V551">
        <v>455</v>
      </c>
      <c r="W551">
        <v>52</v>
      </c>
      <c r="X551">
        <v>107</v>
      </c>
      <c r="Y551">
        <v>93</v>
      </c>
      <c r="Z551">
        <v>1443</v>
      </c>
      <c r="AA551">
        <f>Z551/P551</f>
        <v>2.2832278481012658</v>
      </c>
      <c r="AB551" s="14" t="s">
        <v>232</v>
      </c>
      <c r="AC551" s="13" t="s">
        <v>63</v>
      </c>
      <c r="AD551">
        <v>2</v>
      </c>
      <c r="AE551" t="str">
        <f>IF(AD551&gt;3, "Prefers Discount", "Discount Indifferent")</f>
        <v>Discount Indifferent</v>
      </c>
      <c r="AF551">
        <v>8</v>
      </c>
      <c r="AG551">
        <v>8</v>
      </c>
      <c r="AH551">
        <v>4</v>
      </c>
      <c r="AI551" t="str">
        <f>INDEX($AF$1:$AH$1,MATCH(MAX(AF551:AH551),AF551:AH551,0))</f>
        <v>Store_Orders</v>
      </c>
      <c r="AJ551">
        <v>4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f>SUM(AK551:AO551)</f>
        <v>2</v>
      </c>
      <c r="AQ551" t="str">
        <f>INDEX($AK$1:$AO$1,MATCH(MAX(AK551:AO551),AK551:AO551,0))</f>
        <v>Converted_on_Camp3</v>
      </c>
      <c r="AR551">
        <v>1</v>
      </c>
      <c r="AS551" t="str">
        <f>IF(OR(AK551&gt;0, AL551&gt;0, AM551&gt;0, AN551&gt;0, AO551&gt;0), "Converted", "Not Converted")</f>
        <v>Converted</v>
      </c>
      <c r="AT551">
        <v>0</v>
      </c>
      <c r="AU551">
        <v>3</v>
      </c>
      <c r="AV551">
        <v>11</v>
      </c>
      <c r="AW551">
        <f>IF(Z551&gt;607, 4, 0)</f>
        <v>4</v>
      </c>
      <c r="AX551">
        <f>IF(AA551&gt;1.6588, 3, 0)</f>
        <v>3</v>
      </c>
      <c r="AY551">
        <f>IF(P551&gt;401, 2, 0)</f>
        <v>2</v>
      </c>
      <c r="AZ551">
        <f>IF(I551&gt;52915.77, 1, 0)</f>
        <v>1</v>
      </c>
      <c r="BA551">
        <f>SUM(AW551:AZ551)</f>
        <v>10</v>
      </c>
      <c r="BB551" t="str">
        <f>VLOOKUP(BA551,'Standard Deviations'!$L$1:$M$11,2,TRUE)</f>
        <v>Diamond</v>
      </c>
    </row>
    <row r="552" spans="1:54">
      <c r="A552">
        <v>9799</v>
      </c>
      <c r="B552">
        <v>1968</v>
      </c>
      <c r="C552">
        <f>2024-B552</f>
        <v>56</v>
      </c>
      <c r="D552" t="str">
        <f>VLOOKUP(B552,Reference!$A$1:$B$125, 2)</f>
        <v>Gen X</v>
      </c>
      <c r="E552" t="s">
        <v>68</v>
      </c>
      <c r="F552" t="str">
        <f>IF(E552="High School", "No College", "College")</f>
        <v>College</v>
      </c>
      <c r="G552" t="s">
        <v>71</v>
      </c>
      <c r="H552">
        <v>83664</v>
      </c>
      <c r="I552">
        <v>83664</v>
      </c>
      <c r="J552" s="4" t="s">
        <v>56</v>
      </c>
      <c r="K552">
        <v>1</v>
      </c>
      <c r="L552">
        <v>1</v>
      </c>
      <c r="M552" t="str">
        <f>IF(OR(K552&gt;0, L552&gt;0), "Parent", "Not Parent")</f>
        <v>Parent</v>
      </c>
      <c r="N552" t="s">
        <v>412</v>
      </c>
      <c r="O552" s="8">
        <v>41916</v>
      </c>
      <c r="P552" s="9">
        <f>O552-N552</f>
        <v>514</v>
      </c>
      <c r="Q552">
        <v>57</v>
      </c>
      <c r="R552" s="9">
        <f>P552-Q552</f>
        <v>457</v>
      </c>
      <c r="S552" s="8">
        <f>O552-R552</f>
        <v>41459</v>
      </c>
      <c r="T552">
        <v>866</v>
      </c>
      <c r="U552">
        <v>21</v>
      </c>
      <c r="V552">
        <v>151</v>
      </c>
      <c r="W552">
        <v>28</v>
      </c>
      <c r="X552">
        <v>21</v>
      </c>
      <c r="Y552">
        <v>86</v>
      </c>
      <c r="Z552">
        <v>1173</v>
      </c>
      <c r="AA552">
        <f>Z552/P552</f>
        <v>2.282101167315175</v>
      </c>
      <c r="AB552" s="14" t="s">
        <v>232</v>
      </c>
      <c r="AC552" s="13" t="s">
        <v>63</v>
      </c>
      <c r="AD552">
        <v>3</v>
      </c>
      <c r="AE552" t="str">
        <f>IF(AD552&gt;3, "Prefers Discount", "Discount Indifferent")</f>
        <v>Discount Indifferent</v>
      </c>
      <c r="AF552">
        <v>12</v>
      </c>
      <c r="AG552">
        <v>2</v>
      </c>
      <c r="AH552">
        <v>2</v>
      </c>
      <c r="AI552" t="str">
        <f>INDEX($AF$1:$AH$1,MATCH(MAX(AF552:AH552),AF552:AH552,0))</f>
        <v>Store_Orders</v>
      </c>
      <c r="AJ552">
        <v>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f>SUM(AK552:AO552)</f>
        <v>0</v>
      </c>
      <c r="AQ552" t="s">
        <v>67</v>
      </c>
      <c r="AR552">
        <v>0</v>
      </c>
      <c r="AS552" t="str">
        <f>IF(OR(AK552&gt;0, AL552&gt;0, AM552&gt;0, AN552&gt;0, AO552&gt;0), "Converted", "Not Converted")</f>
        <v>Not Converted</v>
      </c>
      <c r="AT552">
        <v>0</v>
      </c>
      <c r="AU552">
        <v>3</v>
      </c>
      <c r="AV552">
        <v>11</v>
      </c>
      <c r="AW552">
        <f>IF(Z552&gt;607, 4, 0)</f>
        <v>4</v>
      </c>
      <c r="AX552">
        <f>IF(AA552&gt;1.6588, 3, 0)</f>
        <v>3</v>
      </c>
      <c r="AY552">
        <f>IF(P552&gt;401, 2, 0)</f>
        <v>2</v>
      </c>
      <c r="AZ552">
        <f>IF(I552&gt;52915.77, 1, 0)</f>
        <v>1</v>
      </c>
      <c r="BA552">
        <f>SUM(AW552:AZ552)</f>
        <v>10</v>
      </c>
      <c r="BB552" t="str">
        <f>VLOOKUP(BA552,'Standard Deviations'!$L$1:$M$11,2,TRUE)</f>
        <v>Diamond</v>
      </c>
    </row>
    <row r="553" spans="1:54">
      <c r="A553">
        <v>4741</v>
      </c>
      <c r="B553">
        <v>1974</v>
      </c>
      <c r="C553">
        <f>2024-B553</f>
        <v>50</v>
      </c>
      <c r="D553" t="str">
        <f>VLOOKUP(B553,Reference!$A$1:$B$125, 2)</f>
        <v>Gen X</v>
      </c>
      <c r="E553" t="s">
        <v>74</v>
      </c>
      <c r="F553" t="str">
        <f>IF(E553="High School", "No College", "College")</f>
        <v>College</v>
      </c>
      <c r="G553" t="s">
        <v>55</v>
      </c>
      <c r="H553">
        <v>65463</v>
      </c>
      <c r="I553">
        <v>65463</v>
      </c>
      <c r="J553" s="4" t="s">
        <v>61</v>
      </c>
      <c r="K553">
        <v>1</v>
      </c>
      <c r="L553">
        <v>0</v>
      </c>
      <c r="M553" t="str">
        <f>IF(OR(K553&gt;0, L553&gt;0), "Parent", "Not Parent")</f>
        <v>Parent</v>
      </c>
      <c r="N553" t="s">
        <v>413</v>
      </c>
      <c r="O553" s="8">
        <v>41916</v>
      </c>
      <c r="P553" s="9">
        <f>O553-N553</f>
        <v>247</v>
      </c>
      <c r="Q553">
        <v>17</v>
      </c>
      <c r="R553" s="9">
        <f>P553-Q553</f>
        <v>230</v>
      </c>
      <c r="S553" s="8">
        <f>O553-R553</f>
        <v>41686</v>
      </c>
      <c r="T553">
        <v>391</v>
      </c>
      <c r="U553">
        <v>32</v>
      </c>
      <c r="V553">
        <v>70</v>
      </c>
      <c r="W553">
        <v>21</v>
      </c>
      <c r="X553">
        <v>32</v>
      </c>
      <c r="Y553">
        <v>16</v>
      </c>
      <c r="Z553">
        <v>562</v>
      </c>
      <c r="AA553">
        <f>Z553/P553</f>
        <v>2.2753036437246963</v>
      </c>
      <c r="AB553" s="11" t="s">
        <v>232</v>
      </c>
      <c r="AC553" t="s">
        <v>59</v>
      </c>
      <c r="AD553">
        <v>2</v>
      </c>
      <c r="AE553" t="str">
        <f>IF(AD553&gt;3, "Prefers Discount", "Discount Indifferent")</f>
        <v>Discount Indifferent</v>
      </c>
      <c r="AF553">
        <v>9</v>
      </c>
      <c r="AG553">
        <v>6</v>
      </c>
      <c r="AH553">
        <v>2</v>
      </c>
      <c r="AI553" t="str">
        <f>INDEX($AF$1:$AH$1,MATCH(MAX(AF553:AH553),AF553:AH553,0))</f>
        <v>Store_Orders</v>
      </c>
      <c r="AJ553">
        <v>5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f>SUM(AK553:AO553)</f>
        <v>1</v>
      </c>
      <c r="AQ553" t="str">
        <f>INDEX($AK$1:$AO$1,MATCH(MAX(AK553:AO553),AK553:AO553,0))</f>
        <v>Converted_on_Camp4</v>
      </c>
      <c r="AR553">
        <v>1</v>
      </c>
      <c r="AS553" t="str">
        <f>IF(OR(AK553&gt;0, AL553&gt;0, AM553&gt;0, AN553&gt;0, AO553&gt;0), "Converted", "Not Converted")</f>
        <v>Converted</v>
      </c>
      <c r="AT553">
        <v>0</v>
      </c>
      <c r="AU553">
        <v>3</v>
      </c>
      <c r="AV553">
        <v>11</v>
      </c>
      <c r="AW553">
        <f>IF(Z553&gt;607, 4, 0)</f>
        <v>0</v>
      </c>
      <c r="AX553">
        <f>IF(AA553&gt;1.6588, 3, 0)</f>
        <v>3</v>
      </c>
      <c r="AY553">
        <f>IF(P553&gt;401, 2, 0)</f>
        <v>0</v>
      </c>
      <c r="AZ553">
        <f>IF(I553&gt;52915.77, 1, 0)</f>
        <v>1</v>
      </c>
      <c r="BA553">
        <f>SUM(AW553:AZ553)</f>
        <v>4</v>
      </c>
      <c r="BB553" t="str">
        <f>VLOOKUP(BA553,'Standard Deviations'!$L$1:$M$11,2,TRUE)</f>
        <v>Silver</v>
      </c>
    </row>
    <row r="554" spans="1:54">
      <c r="A554">
        <v>4058</v>
      </c>
      <c r="B554">
        <v>1955</v>
      </c>
      <c r="C554">
        <f>2024-B554</f>
        <v>69</v>
      </c>
      <c r="D554" t="str">
        <f>VLOOKUP(B554,Reference!$A$1:$B$125, 2)</f>
        <v>Boomers</v>
      </c>
      <c r="E554" t="s">
        <v>68</v>
      </c>
      <c r="F554" t="str">
        <f>IF(E554="High School", "No College", "College")</f>
        <v>College</v>
      </c>
      <c r="G554" t="s">
        <v>60</v>
      </c>
      <c r="H554">
        <v>61284</v>
      </c>
      <c r="I554">
        <v>61284</v>
      </c>
      <c r="J554" s="4" t="s">
        <v>61</v>
      </c>
      <c r="K554">
        <v>0</v>
      </c>
      <c r="L554">
        <v>0</v>
      </c>
      <c r="M554" t="str">
        <f>IF(OR(K554&gt;0, L554&gt;0), "Parent", "Not Parent")</f>
        <v>Not Parent</v>
      </c>
      <c r="N554" t="s">
        <v>414</v>
      </c>
      <c r="O554" s="8">
        <v>41916</v>
      </c>
      <c r="P554" s="9">
        <f>O554-N554</f>
        <v>357</v>
      </c>
      <c r="Q554">
        <v>76</v>
      </c>
      <c r="R554" s="9">
        <f>P554-Q554</f>
        <v>281</v>
      </c>
      <c r="S554" s="8">
        <f>O554-R554</f>
        <v>41635</v>
      </c>
      <c r="T554">
        <v>618</v>
      </c>
      <c r="U554">
        <v>15</v>
      </c>
      <c r="V554">
        <v>106</v>
      </c>
      <c r="W554">
        <v>20</v>
      </c>
      <c r="X554">
        <v>7</v>
      </c>
      <c r="Y554">
        <v>45</v>
      </c>
      <c r="Z554">
        <v>811</v>
      </c>
      <c r="AA554">
        <f>Z554/P554</f>
        <v>2.2717086834733893</v>
      </c>
      <c r="AB554" s="14" t="s">
        <v>232</v>
      </c>
      <c r="AC554" s="13" t="s">
        <v>63</v>
      </c>
      <c r="AD554">
        <v>1</v>
      </c>
      <c r="AE554" t="str">
        <f>IF(AD554&gt;3, "Prefers Discount", "Discount Indifferent")</f>
        <v>Discount Indifferent</v>
      </c>
      <c r="AF554">
        <v>8</v>
      </c>
      <c r="AG554">
        <v>11</v>
      </c>
      <c r="AH554">
        <v>2</v>
      </c>
      <c r="AI554" t="str">
        <f>INDEX($AF$1:$AH$1,MATCH(MAX(AF554:AH554),AF554:AH554,0))</f>
        <v>Web_Orders</v>
      </c>
      <c r="AJ554">
        <v>6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f>SUM(AK554:AO554)</f>
        <v>1</v>
      </c>
      <c r="AQ554" t="str">
        <f>INDEX($AK$1:$AO$1,MATCH(MAX(AK554:AO554),AK554:AO554,0))</f>
        <v>Converted_on_Camp4</v>
      </c>
      <c r="AR554">
        <v>1</v>
      </c>
      <c r="AS554" t="str">
        <f>IF(OR(AK554&gt;0, AL554&gt;0, AM554&gt;0, AN554&gt;0, AO554&gt;0), "Converted", "Not Converted")</f>
        <v>Converted</v>
      </c>
      <c r="AT554">
        <v>0</v>
      </c>
      <c r="AU554">
        <v>3</v>
      </c>
      <c r="AV554">
        <v>11</v>
      </c>
      <c r="AW554">
        <f>IF(Z554&gt;607, 4, 0)</f>
        <v>4</v>
      </c>
      <c r="AX554">
        <f>IF(AA554&gt;1.6588, 3, 0)</f>
        <v>3</v>
      </c>
      <c r="AY554">
        <f>IF(P554&gt;401, 2, 0)</f>
        <v>0</v>
      </c>
      <c r="AZ554">
        <f>IF(I554&gt;52915.77, 1, 0)</f>
        <v>1</v>
      </c>
      <c r="BA554">
        <f>SUM(AW554:AZ554)</f>
        <v>8</v>
      </c>
      <c r="BB554" t="str">
        <f>VLOOKUP(BA554,'Standard Deviations'!$L$1:$M$11,2,TRUE)</f>
        <v>Platinum</v>
      </c>
    </row>
    <row r="555" spans="1:54">
      <c r="A555">
        <v>6059</v>
      </c>
      <c r="B555">
        <v>1953</v>
      </c>
      <c r="C555">
        <f>2024-B555</f>
        <v>71</v>
      </c>
      <c r="D555" t="str">
        <f>VLOOKUP(B555,Reference!$A$1:$B$125, 2)</f>
        <v>Boomers</v>
      </c>
      <c r="E555" t="s">
        <v>68</v>
      </c>
      <c r="F555" t="str">
        <f>IF(E555="High School", "No College", "College")</f>
        <v>College</v>
      </c>
      <c r="G555" t="s">
        <v>65</v>
      </c>
      <c r="H555">
        <v>64504</v>
      </c>
      <c r="I555">
        <v>64504</v>
      </c>
      <c r="J555" s="4" t="s">
        <v>61</v>
      </c>
      <c r="K555">
        <v>1</v>
      </c>
      <c r="L555">
        <v>2</v>
      </c>
      <c r="M555" t="str">
        <f>IF(OR(K555&gt;0, L555&gt;0), "Parent", "Not Parent")</f>
        <v>Parent</v>
      </c>
      <c r="N555" t="s">
        <v>217</v>
      </c>
      <c r="O555" s="8">
        <v>41916</v>
      </c>
      <c r="P555" s="9">
        <f>O555-N555</f>
        <v>579</v>
      </c>
      <c r="Q555">
        <v>81</v>
      </c>
      <c r="R555" s="9">
        <f>P555-Q555</f>
        <v>498</v>
      </c>
      <c r="S555" s="8">
        <f>O555-R555</f>
        <v>41418</v>
      </c>
      <c r="T555">
        <v>986</v>
      </c>
      <c r="U555">
        <v>36</v>
      </c>
      <c r="V555">
        <v>168</v>
      </c>
      <c r="W555">
        <v>16</v>
      </c>
      <c r="X555">
        <v>0</v>
      </c>
      <c r="Y555">
        <v>108</v>
      </c>
      <c r="Z555">
        <v>1314</v>
      </c>
      <c r="AA555">
        <f>Z555/P555</f>
        <v>2.2694300518134716</v>
      </c>
      <c r="AB555" s="14" t="s">
        <v>232</v>
      </c>
      <c r="AC555" s="13" t="s">
        <v>63</v>
      </c>
      <c r="AD555">
        <v>7</v>
      </c>
      <c r="AE555" t="str">
        <f>IF(AD555&gt;3, "Prefers Discount", "Discount Indifferent")</f>
        <v>Prefers Discount</v>
      </c>
      <c r="AF555">
        <v>4</v>
      </c>
      <c r="AG555">
        <v>11</v>
      </c>
      <c r="AH555">
        <v>3</v>
      </c>
      <c r="AI555" t="str">
        <f>INDEX($AF$1:$AH$1,MATCH(MAX(AF555:AH555),AF555:AH555,0))</f>
        <v>Web_Orders</v>
      </c>
      <c r="AJ555">
        <v>7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f>SUM(AK555:AO555)</f>
        <v>0</v>
      </c>
      <c r="AQ555" t="s">
        <v>67</v>
      </c>
      <c r="AR555">
        <v>1</v>
      </c>
      <c r="AS555" t="str">
        <f>IF(OR(AK555&gt;0, AL555&gt;0, AM555&gt;0, AN555&gt;0, AO555&gt;0), "Converted", "Not Converted")</f>
        <v>Not Converted</v>
      </c>
      <c r="AT555">
        <v>0</v>
      </c>
      <c r="AU555">
        <v>3</v>
      </c>
      <c r="AV555">
        <v>11</v>
      </c>
      <c r="AW555">
        <f>IF(Z555&gt;607, 4, 0)</f>
        <v>4</v>
      </c>
      <c r="AX555">
        <f>IF(AA555&gt;1.6588, 3, 0)</f>
        <v>3</v>
      </c>
      <c r="AY555">
        <f>IF(P555&gt;401, 2, 0)</f>
        <v>2</v>
      </c>
      <c r="AZ555">
        <f>IF(I555&gt;52915.77, 1, 0)</f>
        <v>1</v>
      </c>
      <c r="BA555">
        <f>SUM(AW555:AZ555)</f>
        <v>10</v>
      </c>
      <c r="BB555" t="str">
        <f>VLOOKUP(BA555,'Standard Deviations'!$L$1:$M$11,2,TRUE)</f>
        <v>Diamond</v>
      </c>
    </row>
    <row r="556" spans="1:54">
      <c r="A556">
        <v>10479</v>
      </c>
      <c r="B556">
        <v>1975</v>
      </c>
      <c r="C556">
        <f>2024-B556</f>
        <v>49</v>
      </c>
      <c r="D556" t="str">
        <f>VLOOKUP(B556,Reference!$A$1:$B$125, 2)</f>
        <v>Gen X</v>
      </c>
      <c r="E556" t="s">
        <v>68</v>
      </c>
      <c r="F556" t="str">
        <f>IF(E556="High School", "No College", "College")</f>
        <v>College</v>
      </c>
      <c r="G556" t="s">
        <v>55</v>
      </c>
      <c r="H556">
        <v>76618</v>
      </c>
      <c r="I556">
        <v>76618</v>
      </c>
      <c r="J556" s="4" t="s">
        <v>56</v>
      </c>
      <c r="K556">
        <v>0</v>
      </c>
      <c r="L556">
        <v>0</v>
      </c>
      <c r="M556" t="str">
        <f>IF(OR(K556&gt;0, L556&gt;0), "Parent", "Not Parent")</f>
        <v>Not Parent</v>
      </c>
      <c r="N556" t="s">
        <v>415</v>
      </c>
      <c r="O556" s="8">
        <v>41916</v>
      </c>
      <c r="P556" s="9">
        <f>O556-N556</f>
        <v>666</v>
      </c>
      <c r="Q556">
        <v>64</v>
      </c>
      <c r="R556" s="9">
        <f>P556-Q556</f>
        <v>602</v>
      </c>
      <c r="S556" s="8">
        <f>O556-R556</f>
        <v>41314</v>
      </c>
      <c r="T556">
        <v>749</v>
      </c>
      <c r="U556">
        <v>40</v>
      </c>
      <c r="V556">
        <v>294</v>
      </c>
      <c r="W556">
        <v>121</v>
      </c>
      <c r="X556">
        <v>160</v>
      </c>
      <c r="Y556">
        <v>147</v>
      </c>
      <c r="Z556">
        <v>1511</v>
      </c>
      <c r="AA556">
        <f>Z556/P556</f>
        <v>2.2687687687687688</v>
      </c>
      <c r="AB556" s="14" t="s">
        <v>232</v>
      </c>
      <c r="AC556" s="13" t="s">
        <v>63</v>
      </c>
      <c r="AD556">
        <v>1</v>
      </c>
      <c r="AE556" t="str">
        <f>IF(AD556&gt;3, "Prefers Discount", "Discount Indifferent")</f>
        <v>Discount Indifferent</v>
      </c>
      <c r="AF556">
        <v>5</v>
      </c>
      <c r="AG556">
        <v>3</v>
      </c>
      <c r="AH556">
        <v>2</v>
      </c>
      <c r="AI556" t="str">
        <f>INDEX($AF$1:$AH$1,MATCH(MAX(AF556:AH556),AF556:AH556,0))</f>
        <v>Store_Orders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f>SUM(AK556:AO556)</f>
        <v>0</v>
      </c>
      <c r="AQ556" t="s">
        <v>67</v>
      </c>
      <c r="AR556">
        <v>0</v>
      </c>
      <c r="AS556" t="str">
        <f>IF(OR(AK556&gt;0, AL556&gt;0, AM556&gt;0, AN556&gt;0, AO556&gt;0), "Converted", "Not Converted")</f>
        <v>Not Converted</v>
      </c>
      <c r="AT556">
        <v>0</v>
      </c>
      <c r="AU556">
        <v>3</v>
      </c>
      <c r="AV556">
        <v>11</v>
      </c>
      <c r="AW556">
        <f>IF(Z556&gt;607, 4, 0)</f>
        <v>4</v>
      </c>
      <c r="AX556">
        <f>IF(AA556&gt;1.6588, 3, 0)</f>
        <v>3</v>
      </c>
      <c r="AY556">
        <f>IF(P556&gt;401, 2, 0)</f>
        <v>2</v>
      </c>
      <c r="AZ556">
        <f>IF(I556&gt;52915.77, 1, 0)</f>
        <v>1</v>
      </c>
      <c r="BA556">
        <f>SUM(AW556:AZ556)</f>
        <v>10</v>
      </c>
      <c r="BB556" t="str">
        <f>VLOOKUP(BA556,'Standard Deviations'!$L$1:$M$11,2,TRUE)</f>
        <v>Diamond</v>
      </c>
    </row>
    <row r="557" spans="1:54">
      <c r="A557">
        <v>8427</v>
      </c>
      <c r="B557">
        <v>1956</v>
      </c>
      <c r="C557">
        <f>2024-B557</f>
        <v>68</v>
      </c>
      <c r="D557" t="str">
        <f>VLOOKUP(B557,Reference!$A$1:$B$125, 2)</f>
        <v>Boomers</v>
      </c>
      <c r="E557" t="s">
        <v>64</v>
      </c>
      <c r="F557" t="str">
        <f>IF(E557="High School", "No College", "College")</f>
        <v>College</v>
      </c>
      <c r="G557" t="s">
        <v>60</v>
      </c>
      <c r="H557">
        <v>64857</v>
      </c>
      <c r="I557">
        <v>64857</v>
      </c>
      <c r="J557" s="4" t="s">
        <v>61</v>
      </c>
      <c r="K557">
        <v>0</v>
      </c>
      <c r="L557">
        <v>0</v>
      </c>
      <c r="M557" t="str">
        <f>IF(OR(K557&gt;0, L557&gt;0), "Parent", "Not Parent")</f>
        <v>Not Parent</v>
      </c>
      <c r="N557" t="s">
        <v>416</v>
      </c>
      <c r="O557" s="8">
        <v>41916</v>
      </c>
      <c r="P557" s="9">
        <f>O557-N557</f>
        <v>680</v>
      </c>
      <c r="Q557">
        <v>78</v>
      </c>
      <c r="R557" s="9">
        <f>P557-Q557</f>
        <v>602</v>
      </c>
      <c r="S557" s="8">
        <f>O557-R557</f>
        <v>41314</v>
      </c>
      <c r="T557">
        <v>556</v>
      </c>
      <c r="U557">
        <v>14</v>
      </c>
      <c r="V557">
        <v>717</v>
      </c>
      <c r="W557">
        <v>210</v>
      </c>
      <c r="X557">
        <v>0</v>
      </c>
      <c r="Y557">
        <v>43</v>
      </c>
      <c r="Z557">
        <v>1540</v>
      </c>
      <c r="AA557">
        <f>Z557/P557</f>
        <v>2.2647058823529411</v>
      </c>
      <c r="AB557" s="14" t="s">
        <v>232</v>
      </c>
      <c r="AC557" s="13" t="s">
        <v>63</v>
      </c>
      <c r="AD557">
        <v>1</v>
      </c>
      <c r="AE557" t="str">
        <f>IF(AD557&gt;3, "Prefers Discount", "Discount Indifferent")</f>
        <v>Discount Indifferent</v>
      </c>
      <c r="AF557">
        <v>10</v>
      </c>
      <c r="AG557">
        <v>7</v>
      </c>
      <c r="AH557">
        <v>5</v>
      </c>
      <c r="AI557" t="str">
        <f>INDEX($AF$1:$AH$1,MATCH(MAX(AF557:AH557),AF557:AH557,0))</f>
        <v>Store_Orders</v>
      </c>
      <c r="AJ557">
        <v>4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f>SUM(AK557:AO557)</f>
        <v>0</v>
      </c>
      <c r="AQ557" t="s">
        <v>67</v>
      </c>
      <c r="AR557">
        <v>0</v>
      </c>
      <c r="AS557" t="str">
        <f>IF(OR(AK557&gt;0, AL557&gt;0, AM557&gt;0, AN557&gt;0, AO557&gt;0), "Converted", "Not Converted")</f>
        <v>Not Converted</v>
      </c>
      <c r="AT557">
        <v>0</v>
      </c>
      <c r="AU557">
        <v>3</v>
      </c>
      <c r="AV557">
        <v>11</v>
      </c>
      <c r="AW557">
        <f>IF(Z557&gt;607, 4, 0)</f>
        <v>4</v>
      </c>
      <c r="AX557">
        <f>IF(AA557&gt;1.6588, 3, 0)</f>
        <v>3</v>
      </c>
      <c r="AY557">
        <f>IF(P557&gt;401, 2, 0)</f>
        <v>2</v>
      </c>
      <c r="AZ557">
        <f>IF(I557&gt;52915.77, 1, 0)</f>
        <v>1</v>
      </c>
      <c r="BA557">
        <f>SUM(AW557:AZ557)</f>
        <v>10</v>
      </c>
      <c r="BB557" t="str">
        <f>VLOOKUP(BA557,'Standard Deviations'!$L$1:$M$11,2,TRUE)</f>
        <v>Diamond</v>
      </c>
    </row>
    <row r="558" spans="1:54">
      <c r="A558">
        <v>217</v>
      </c>
      <c r="B558">
        <v>1956</v>
      </c>
      <c r="C558">
        <f>2024-B558</f>
        <v>68</v>
      </c>
      <c r="D558" t="str">
        <f>VLOOKUP(B558,Reference!$A$1:$B$125, 2)</f>
        <v>Boomers</v>
      </c>
      <c r="E558" t="s">
        <v>64</v>
      </c>
      <c r="F558" t="str">
        <f>IF(E558="High School", "No College", "College")</f>
        <v>College</v>
      </c>
      <c r="G558" t="s">
        <v>60</v>
      </c>
      <c r="H558">
        <v>64857</v>
      </c>
      <c r="I558">
        <v>64857</v>
      </c>
      <c r="J558" s="4" t="s">
        <v>61</v>
      </c>
      <c r="K558">
        <v>0</v>
      </c>
      <c r="L558">
        <v>0</v>
      </c>
      <c r="M558" t="str">
        <f>IF(OR(K558&gt;0, L558&gt;0), "Parent", "Not Parent")</f>
        <v>Not Parent</v>
      </c>
      <c r="N558" t="s">
        <v>416</v>
      </c>
      <c r="O558" s="8">
        <v>41916</v>
      </c>
      <c r="P558" s="9">
        <f>O558-N558</f>
        <v>680</v>
      </c>
      <c r="Q558">
        <v>78</v>
      </c>
      <c r="R558" s="9">
        <f>P558-Q558</f>
        <v>602</v>
      </c>
      <c r="S558" s="8">
        <f>O558-R558</f>
        <v>41314</v>
      </c>
      <c r="T558">
        <v>556</v>
      </c>
      <c r="U558">
        <v>14</v>
      </c>
      <c r="V558">
        <v>717</v>
      </c>
      <c r="W558">
        <v>210</v>
      </c>
      <c r="X558">
        <v>0</v>
      </c>
      <c r="Y558">
        <v>43</v>
      </c>
      <c r="Z558">
        <v>1540</v>
      </c>
      <c r="AA558">
        <f>Z558/P558</f>
        <v>2.2647058823529411</v>
      </c>
      <c r="AB558" s="14" t="s">
        <v>232</v>
      </c>
      <c r="AC558" s="13" t="s">
        <v>63</v>
      </c>
      <c r="AD558">
        <v>1</v>
      </c>
      <c r="AE558" t="str">
        <f>IF(AD558&gt;3, "Prefers Discount", "Discount Indifferent")</f>
        <v>Discount Indifferent</v>
      </c>
      <c r="AF558">
        <v>10</v>
      </c>
      <c r="AG558">
        <v>7</v>
      </c>
      <c r="AH558">
        <v>5</v>
      </c>
      <c r="AI558" t="str">
        <f>INDEX($AF$1:$AH$1,MATCH(MAX(AF558:AH558),AF558:AH558,0))</f>
        <v>Store_Orders</v>
      </c>
      <c r="AJ558">
        <v>4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f>SUM(AK558:AO558)</f>
        <v>0</v>
      </c>
      <c r="AQ558" t="s">
        <v>67</v>
      </c>
      <c r="AR558">
        <v>0</v>
      </c>
      <c r="AS558" t="str">
        <f>IF(OR(AK558&gt;0, AL558&gt;0, AM558&gt;0, AN558&gt;0, AO558&gt;0), "Converted", "Not Converted")</f>
        <v>Not Converted</v>
      </c>
      <c r="AT558">
        <v>0</v>
      </c>
      <c r="AU558">
        <v>3</v>
      </c>
      <c r="AV558">
        <v>11</v>
      </c>
      <c r="AW558">
        <f>IF(Z558&gt;607, 4, 0)</f>
        <v>4</v>
      </c>
      <c r="AX558">
        <f>IF(AA558&gt;1.6588, 3, 0)</f>
        <v>3</v>
      </c>
      <c r="AY558">
        <f>IF(P558&gt;401, 2, 0)</f>
        <v>2</v>
      </c>
      <c r="AZ558">
        <f>IF(I558&gt;52915.77, 1, 0)</f>
        <v>1</v>
      </c>
      <c r="BA558">
        <f>SUM(AW558:AZ558)</f>
        <v>10</v>
      </c>
      <c r="BB558" t="str">
        <f>VLOOKUP(BA558,'Standard Deviations'!$L$1:$M$11,2,TRUE)</f>
        <v>Diamond</v>
      </c>
    </row>
    <row r="559" spans="1:54">
      <c r="A559">
        <v>3107</v>
      </c>
      <c r="B559">
        <v>1976</v>
      </c>
      <c r="C559">
        <f>2024-B559</f>
        <v>48</v>
      </c>
      <c r="D559" t="str">
        <f>VLOOKUP(B559,Reference!$A$1:$B$125, 2)</f>
        <v>Gen X</v>
      </c>
      <c r="E559" t="s">
        <v>54</v>
      </c>
      <c r="F559" t="str">
        <f>IF(E559="High School", "No College", "College")</f>
        <v>College</v>
      </c>
      <c r="G559" t="s">
        <v>65</v>
      </c>
      <c r="H559">
        <v>71322</v>
      </c>
      <c r="I559">
        <v>71322</v>
      </c>
      <c r="J559" s="4" t="s">
        <v>61</v>
      </c>
      <c r="K559">
        <v>0</v>
      </c>
      <c r="L559">
        <v>1</v>
      </c>
      <c r="M559" t="str">
        <f>IF(OR(K559&gt;0, L559&gt;0), "Parent", "Not Parent")</f>
        <v>Parent</v>
      </c>
      <c r="N559" t="s">
        <v>73</v>
      </c>
      <c r="O559" s="8">
        <v>41916</v>
      </c>
      <c r="P559" s="9">
        <f>O559-N559</f>
        <v>155</v>
      </c>
      <c r="Q559">
        <v>31</v>
      </c>
      <c r="R559" s="9">
        <f>P559-Q559</f>
        <v>124</v>
      </c>
      <c r="S559" s="8">
        <f>O559-R559</f>
        <v>41792</v>
      </c>
      <c r="T559">
        <v>121</v>
      </c>
      <c r="U559">
        <v>24</v>
      </c>
      <c r="V559">
        <v>124</v>
      </c>
      <c r="W559">
        <v>24</v>
      </c>
      <c r="X559">
        <v>15</v>
      </c>
      <c r="Y559">
        <v>42</v>
      </c>
      <c r="Z559">
        <v>350</v>
      </c>
      <c r="AA559">
        <f>Z559/P559</f>
        <v>2.2580645161290325</v>
      </c>
      <c r="AB559" s="11" t="s">
        <v>232</v>
      </c>
      <c r="AC559" t="s">
        <v>59</v>
      </c>
      <c r="AD559">
        <v>1</v>
      </c>
      <c r="AE559" t="str">
        <f>IF(AD559&gt;3, "Prefers Discount", "Discount Indifferent")</f>
        <v>Discount Indifferent</v>
      </c>
      <c r="AF559">
        <v>7</v>
      </c>
      <c r="AG559">
        <v>4</v>
      </c>
      <c r="AH559">
        <v>1</v>
      </c>
      <c r="AI559" t="str">
        <f>INDEX($AF$1:$AH$1,MATCH(MAX(AF559:AH559),AF559:AH559,0))</f>
        <v>Store_Orders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f>SUM(AK559:AO559)</f>
        <v>0</v>
      </c>
      <c r="AQ559" t="s">
        <v>67</v>
      </c>
      <c r="AR559">
        <v>0</v>
      </c>
      <c r="AS559" t="str">
        <f>IF(OR(AK559&gt;0, AL559&gt;0, AM559&gt;0, AN559&gt;0, AO559&gt;0), "Converted", "Not Converted")</f>
        <v>Not Converted</v>
      </c>
      <c r="AT559">
        <v>0</v>
      </c>
      <c r="AU559">
        <v>3</v>
      </c>
      <c r="AV559">
        <v>11</v>
      </c>
      <c r="AW559">
        <f>IF(Z559&gt;607, 4, 0)</f>
        <v>0</v>
      </c>
      <c r="AX559">
        <f>IF(AA559&gt;1.6588, 3, 0)</f>
        <v>3</v>
      </c>
      <c r="AY559">
        <f>IF(P559&gt;401, 2, 0)</f>
        <v>0</v>
      </c>
      <c r="AZ559">
        <f>IF(I559&gt;52915.77, 1, 0)</f>
        <v>1</v>
      </c>
      <c r="BA559">
        <f>SUM(AW559:AZ559)</f>
        <v>4</v>
      </c>
      <c r="BB559" t="str">
        <f>VLOOKUP(BA559,'Standard Deviations'!$L$1:$M$11,2,TRUE)</f>
        <v>Silver</v>
      </c>
    </row>
    <row r="560" spans="1:54">
      <c r="A560">
        <v>3389</v>
      </c>
      <c r="B560">
        <v>1970</v>
      </c>
      <c r="C560">
        <f>2024-B560</f>
        <v>54</v>
      </c>
      <c r="D560" t="str">
        <f>VLOOKUP(B560,Reference!$A$1:$B$125, 2)</f>
        <v>Gen X</v>
      </c>
      <c r="E560" t="s">
        <v>54</v>
      </c>
      <c r="F560" t="str">
        <f>IF(E560="High School", "No College", "College")</f>
        <v>College</v>
      </c>
      <c r="G560" t="s">
        <v>55</v>
      </c>
      <c r="H560">
        <v>69016</v>
      </c>
      <c r="I560">
        <v>69016</v>
      </c>
      <c r="J560" s="4" t="s">
        <v>61</v>
      </c>
      <c r="K560">
        <v>0</v>
      </c>
      <c r="L560">
        <v>1</v>
      </c>
      <c r="M560" t="str">
        <f>IF(OR(K560&gt;0, L560&gt;0), "Parent", "Not Parent")</f>
        <v>Parent</v>
      </c>
      <c r="N560" t="s">
        <v>417</v>
      </c>
      <c r="O560" s="8">
        <v>41916</v>
      </c>
      <c r="P560" s="9">
        <f>O560-N560</f>
        <v>681</v>
      </c>
      <c r="Q560">
        <v>61</v>
      </c>
      <c r="R560" s="9">
        <f>P560-Q560</f>
        <v>620</v>
      </c>
      <c r="S560" s="8">
        <f>O560-R560</f>
        <v>41296</v>
      </c>
      <c r="T560">
        <v>726</v>
      </c>
      <c r="U560">
        <v>53</v>
      </c>
      <c r="V560">
        <v>363</v>
      </c>
      <c r="W560">
        <v>123</v>
      </c>
      <c r="X560">
        <v>107</v>
      </c>
      <c r="Y560">
        <v>161</v>
      </c>
      <c r="Z560">
        <v>1533</v>
      </c>
      <c r="AA560">
        <f>Z560/P560</f>
        <v>2.251101321585903</v>
      </c>
      <c r="AB560" s="14" t="s">
        <v>232</v>
      </c>
      <c r="AC560" s="13" t="s">
        <v>63</v>
      </c>
      <c r="AD560">
        <v>4</v>
      </c>
      <c r="AE560" t="str">
        <f>IF(AD560&gt;3, "Prefers Discount", "Discount Indifferent")</f>
        <v>Prefers Discount</v>
      </c>
      <c r="AF560">
        <v>13</v>
      </c>
      <c r="AG560">
        <v>8</v>
      </c>
      <c r="AH560">
        <v>9</v>
      </c>
      <c r="AI560" t="str">
        <f>INDEX($AF$1:$AH$1,MATCH(MAX(AF560:AH560),AF560:AH560,0))</f>
        <v>Store_Orders</v>
      </c>
      <c r="AJ560">
        <v>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f>SUM(AK560:AO560)</f>
        <v>0</v>
      </c>
      <c r="AQ560" t="s">
        <v>67</v>
      </c>
      <c r="AR560">
        <v>0</v>
      </c>
      <c r="AS560" t="str">
        <f>IF(OR(AK560&gt;0, AL560&gt;0, AM560&gt;0, AN560&gt;0, AO560&gt;0), "Converted", "Not Converted")</f>
        <v>Not Converted</v>
      </c>
      <c r="AT560">
        <v>0</v>
      </c>
      <c r="AU560">
        <v>3</v>
      </c>
      <c r="AV560">
        <v>11</v>
      </c>
      <c r="AW560">
        <f>IF(Z560&gt;607, 4, 0)</f>
        <v>4</v>
      </c>
      <c r="AX560">
        <f>IF(AA560&gt;1.6588, 3, 0)</f>
        <v>3</v>
      </c>
      <c r="AY560">
        <f>IF(P560&gt;401, 2, 0)</f>
        <v>2</v>
      </c>
      <c r="AZ560">
        <f>IF(I560&gt;52915.77, 1, 0)</f>
        <v>1</v>
      </c>
      <c r="BA560">
        <f>SUM(AW560:AZ560)</f>
        <v>10</v>
      </c>
      <c r="BB560" t="str">
        <f>VLOOKUP(BA560,'Standard Deviations'!$L$1:$M$11,2,TRUE)</f>
        <v>Diamond</v>
      </c>
    </row>
    <row r="561" spans="1:54">
      <c r="A561">
        <v>1212</v>
      </c>
      <c r="B561">
        <v>1973</v>
      </c>
      <c r="C561">
        <f>2024-B561</f>
        <v>51</v>
      </c>
      <c r="D561" t="str">
        <f>VLOOKUP(B561,Reference!$A$1:$B$125, 2)</f>
        <v>Gen X</v>
      </c>
      <c r="E561" t="s">
        <v>54</v>
      </c>
      <c r="F561" t="str">
        <f>IF(E561="High School", "No College", "College")</f>
        <v>College</v>
      </c>
      <c r="G561" t="s">
        <v>55</v>
      </c>
      <c r="H561">
        <v>52845</v>
      </c>
      <c r="I561">
        <v>52845</v>
      </c>
      <c r="J561" s="4" t="s">
        <v>175</v>
      </c>
      <c r="K561">
        <v>1</v>
      </c>
      <c r="L561">
        <v>0</v>
      </c>
      <c r="M561" t="str">
        <f>IF(OR(K561&gt;0, L561&gt;0), "Parent", "Not Parent")</f>
        <v>Parent</v>
      </c>
      <c r="N561" t="s">
        <v>418</v>
      </c>
      <c r="O561" s="8">
        <v>41916</v>
      </c>
      <c r="P561" s="9">
        <f>O561-N561</f>
        <v>417</v>
      </c>
      <c r="Q561">
        <v>7</v>
      </c>
      <c r="R561" s="9">
        <f>P561-Q561</f>
        <v>410</v>
      </c>
      <c r="S561" s="8">
        <f>O561-R561</f>
        <v>41506</v>
      </c>
      <c r="T561">
        <v>384</v>
      </c>
      <c r="U561">
        <v>25</v>
      </c>
      <c r="V561">
        <v>292</v>
      </c>
      <c r="W561">
        <v>130</v>
      </c>
      <c r="X561">
        <v>41</v>
      </c>
      <c r="Y561">
        <v>64</v>
      </c>
      <c r="Z561">
        <v>936</v>
      </c>
      <c r="AA561">
        <f>Z561/P561</f>
        <v>2.2446043165467624</v>
      </c>
      <c r="AB561" s="11" t="s">
        <v>232</v>
      </c>
      <c r="AC561" t="s">
        <v>59</v>
      </c>
      <c r="AD561">
        <v>3</v>
      </c>
      <c r="AE561" t="str">
        <f>IF(AD561&gt;3, "Prefers Discount", "Discount Indifferent")</f>
        <v>Discount Indifferent</v>
      </c>
      <c r="AF561">
        <v>6</v>
      </c>
      <c r="AG561">
        <v>8</v>
      </c>
      <c r="AH561">
        <v>8</v>
      </c>
      <c r="AI561" t="str">
        <f>INDEX($AF$1:$AH$1,MATCH(MAX(AF561:AH561),AF561:AH561,0))</f>
        <v>Web_Orders</v>
      </c>
      <c r="AJ561">
        <v>6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f>SUM(AK561:AO561)</f>
        <v>1</v>
      </c>
      <c r="AQ561" t="str">
        <f>INDEX($AK$1:$AO$1,MATCH(MAX(AK561:AO561),AK561:AO561,0))</f>
        <v>Converted_on_Camp3</v>
      </c>
      <c r="AR561">
        <v>1</v>
      </c>
      <c r="AS561" t="str">
        <f>IF(OR(AK561&gt;0, AL561&gt;0, AM561&gt;0, AN561&gt;0, AO561&gt;0), "Converted", "Not Converted")</f>
        <v>Converted</v>
      </c>
      <c r="AT561">
        <v>0</v>
      </c>
      <c r="AU561">
        <v>3</v>
      </c>
      <c r="AV561">
        <v>11</v>
      </c>
      <c r="AW561">
        <f>IF(Z561&gt;607, 4, 0)</f>
        <v>4</v>
      </c>
      <c r="AX561">
        <f>IF(AA561&gt;1.6588, 3, 0)</f>
        <v>3</v>
      </c>
      <c r="AY561">
        <f>IF(P561&gt;401, 2, 0)</f>
        <v>2</v>
      </c>
      <c r="AZ561">
        <f>IF(I561&gt;52915.77, 1, 0)</f>
        <v>0</v>
      </c>
      <c r="BA561">
        <f>SUM(AW561:AZ561)</f>
        <v>9</v>
      </c>
      <c r="BB561" t="str">
        <f>VLOOKUP(BA561,'Standard Deviations'!$L$1:$M$11,2,TRUE)</f>
        <v>Diamond</v>
      </c>
    </row>
    <row r="562" spans="1:54">
      <c r="A562">
        <v>10177</v>
      </c>
      <c r="B562">
        <v>1954</v>
      </c>
      <c r="C562">
        <f>2024-B562</f>
        <v>70</v>
      </c>
      <c r="D562" t="str">
        <f>VLOOKUP(B562,Reference!$A$1:$B$125, 2)</f>
        <v>Boomers</v>
      </c>
      <c r="E562" t="s">
        <v>54</v>
      </c>
      <c r="F562" t="str">
        <f>IF(E562="High School", "No College", "College")</f>
        <v>College</v>
      </c>
      <c r="G562" t="s">
        <v>71</v>
      </c>
      <c r="H562">
        <v>72071</v>
      </c>
      <c r="I562">
        <v>72071</v>
      </c>
      <c r="J562" s="4" t="s">
        <v>61</v>
      </c>
      <c r="K562">
        <v>0</v>
      </c>
      <c r="L562">
        <v>1</v>
      </c>
      <c r="M562" t="str">
        <f>IF(OR(K562&gt;0, L562&gt;0), "Parent", "Not Parent")</f>
        <v>Parent</v>
      </c>
      <c r="N562" t="s">
        <v>326</v>
      </c>
      <c r="O562" s="8">
        <v>41916</v>
      </c>
      <c r="P562" s="9">
        <f>O562-N562</f>
        <v>597</v>
      </c>
      <c r="Q562">
        <v>4</v>
      </c>
      <c r="R562" s="9">
        <f>P562-Q562</f>
        <v>593</v>
      </c>
      <c r="S562" s="8">
        <f>O562-R562</f>
        <v>41323</v>
      </c>
      <c r="T562">
        <v>531</v>
      </c>
      <c r="U562">
        <v>69</v>
      </c>
      <c r="V562">
        <v>300</v>
      </c>
      <c r="W562">
        <v>150</v>
      </c>
      <c r="X562">
        <v>138</v>
      </c>
      <c r="Y562">
        <v>150</v>
      </c>
      <c r="Z562">
        <v>1338</v>
      </c>
      <c r="AA562">
        <f>Z562/P562</f>
        <v>2.2412060301507539</v>
      </c>
      <c r="AB562" s="11" t="s">
        <v>232</v>
      </c>
      <c r="AC562" t="s">
        <v>59</v>
      </c>
      <c r="AD562">
        <v>3</v>
      </c>
      <c r="AE562" t="str">
        <f>IF(AD562&gt;3, "Prefers Discount", "Discount Indifferent")</f>
        <v>Discount Indifferent</v>
      </c>
      <c r="AF562">
        <v>8</v>
      </c>
      <c r="AG562">
        <v>5</v>
      </c>
      <c r="AH562">
        <v>4</v>
      </c>
      <c r="AI562" t="str">
        <f>INDEX($AF$1:$AH$1,MATCH(MAX(AF562:AH562),AF562:AH562,0))</f>
        <v>Store_Orders</v>
      </c>
      <c r="AJ562">
        <v>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f>SUM(AK562:AO562)</f>
        <v>0</v>
      </c>
      <c r="AQ562" t="s">
        <v>67</v>
      </c>
      <c r="AR562">
        <v>0</v>
      </c>
      <c r="AS562" t="str">
        <f>IF(OR(AK562&gt;0, AL562&gt;0, AM562&gt;0, AN562&gt;0, AO562&gt;0), "Converted", "Not Converted")</f>
        <v>Not Converted</v>
      </c>
      <c r="AT562">
        <v>0</v>
      </c>
      <c r="AU562">
        <v>3</v>
      </c>
      <c r="AV562">
        <v>11</v>
      </c>
      <c r="AW562">
        <f>IF(Z562&gt;607, 4, 0)</f>
        <v>4</v>
      </c>
      <c r="AX562">
        <f>IF(AA562&gt;1.6588, 3, 0)</f>
        <v>3</v>
      </c>
      <c r="AY562">
        <f>IF(P562&gt;401, 2, 0)</f>
        <v>2</v>
      </c>
      <c r="AZ562">
        <f>IF(I562&gt;52915.77, 1, 0)</f>
        <v>1</v>
      </c>
      <c r="BA562">
        <f>SUM(AW562:AZ562)</f>
        <v>10</v>
      </c>
      <c r="BB562" t="str">
        <f>VLOOKUP(BA562,'Standard Deviations'!$L$1:$M$11,2,TRUE)</f>
        <v>Diamond</v>
      </c>
    </row>
    <row r="563" spans="1:54">
      <c r="A563">
        <v>2429</v>
      </c>
      <c r="B563">
        <v>1954</v>
      </c>
      <c r="C563">
        <f>2024-B563</f>
        <v>70</v>
      </c>
      <c r="D563" t="str">
        <f>VLOOKUP(B563,Reference!$A$1:$B$125, 2)</f>
        <v>Boomers</v>
      </c>
      <c r="E563" t="s">
        <v>54</v>
      </c>
      <c r="F563" t="str">
        <f>IF(E563="High School", "No College", "College")</f>
        <v>College</v>
      </c>
      <c r="G563" t="s">
        <v>71</v>
      </c>
      <c r="H563">
        <v>72071</v>
      </c>
      <c r="I563">
        <v>72071</v>
      </c>
      <c r="J563" s="4" t="s">
        <v>61</v>
      </c>
      <c r="K563">
        <v>0</v>
      </c>
      <c r="L563">
        <v>1</v>
      </c>
      <c r="M563" t="str">
        <f>IF(OR(K563&gt;0, L563&gt;0), "Parent", "Not Parent")</f>
        <v>Parent</v>
      </c>
      <c r="N563" t="s">
        <v>326</v>
      </c>
      <c r="O563" s="8">
        <v>41916</v>
      </c>
      <c r="P563" s="9">
        <f>O563-N563</f>
        <v>597</v>
      </c>
      <c r="Q563">
        <v>4</v>
      </c>
      <c r="R563" s="9">
        <f>P563-Q563</f>
        <v>593</v>
      </c>
      <c r="S563" s="8">
        <f>O563-R563</f>
        <v>41323</v>
      </c>
      <c r="T563">
        <v>531</v>
      </c>
      <c r="U563">
        <v>69</v>
      </c>
      <c r="V563">
        <v>300</v>
      </c>
      <c r="W563">
        <v>150</v>
      </c>
      <c r="X563">
        <v>138</v>
      </c>
      <c r="Y563">
        <v>150</v>
      </c>
      <c r="Z563">
        <v>1338</v>
      </c>
      <c r="AA563">
        <f>Z563/P563</f>
        <v>2.2412060301507539</v>
      </c>
      <c r="AB563" s="11" t="s">
        <v>232</v>
      </c>
      <c r="AC563" t="s">
        <v>59</v>
      </c>
      <c r="AD563">
        <v>3</v>
      </c>
      <c r="AE563" t="str">
        <f>IF(AD563&gt;3, "Prefers Discount", "Discount Indifferent")</f>
        <v>Discount Indifferent</v>
      </c>
      <c r="AF563">
        <v>8</v>
      </c>
      <c r="AG563">
        <v>5</v>
      </c>
      <c r="AH563">
        <v>4</v>
      </c>
      <c r="AI563" t="str">
        <f>INDEX($AF$1:$AH$1,MATCH(MAX(AF563:AH563),AF563:AH563,0))</f>
        <v>Store_Orders</v>
      </c>
      <c r="AJ563">
        <v>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f>SUM(AK563:AO563)</f>
        <v>0</v>
      </c>
      <c r="AQ563" t="s">
        <v>67</v>
      </c>
      <c r="AR563">
        <v>0</v>
      </c>
      <c r="AS563" t="str">
        <f>IF(OR(AK563&gt;0, AL563&gt;0, AM563&gt;0, AN563&gt;0, AO563&gt;0), "Converted", "Not Converted")</f>
        <v>Not Converted</v>
      </c>
      <c r="AT563">
        <v>0</v>
      </c>
      <c r="AU563">
        <v>3</v>
      </c>
      <c r="AV563">
        <v>11</v>
      </c>
      <c r="AW563">
        <f>IF(Z563&gt;607, 4, 0)</f>
        <v>4</v>
      </c>
      <c r="AX563">
        <f>IF(AA563&gt;1.6588, 3, 0)</f>
        <v>3</v>
      </c>
      <c r="AY563">
        <f>IF(P563&gt;401, 2, 0)</f>
        <v>2</v>
      </c>
      <c r="AZ563">
        <f>IF(I563&gt;52915.77, 1, 0)</f>
        <v>1</v>
      </c>
      <c r="BA563">
        <f>SUM(AW563:AZ563)</f>
        <v>10</v>
      </c>
      <c r="BB563" t="str">
        <f>VLOOKUP(BA563,'Standard Deviations'!$L$1:$M$11,2,TRUE)</f>
        <v>Diamond</v>
      </c>
    </row>
    <row r="564" spans="1:54">
      <c r="A564">
        <v>2407</v>
      </c>
      <c r="B564">
        <v>1982</v>
      </c>
      <c r="C564">
        <f>2024-B564</f>
        <v>42</v>
      </c>
      <c r="D564" t="str">
        <f>VLOOKUP(B564,Reference!$A$1:$B$125, 2)</f>
        <v>Millennials</v>
      </c>
      <c r="E564" t="s">
        <v>54</v>
      </c>
      <c r="F564" t="str">
        <f>IF(E564="High School", "No College", "College")</f>
        <v>College</v>
      </c>
      <c r="G564" t="s">
        <v>55</v>
      </c>
      <c r="H564">
        <v>69109</v>
      </c>
      <c r="I564">
        <v>69109</v>
      </c>
      <c r="J564" s="4" t="s">
        <v>61</v>
      </c>
      <c r="K564">
        <v>0</v>
      </c>
      <c r="L564">
        <v>0</v>
      </c>
      <c r="M564" t="str">
        <f>IF(OR(K564&gt;0, L564&gt;0), "Parent", "Not Parent")</f>
        <v>Not Parent</v>
      </c>
      <c r="N564" t="s">
        <v>419</v>
      </c>
      <c r="O564" s="8">
        <v>41916</v>
      </c>
      <c r="P564" s="9">
        <f>O564-N564</f>
        <v>694</v>
      </c>
      <c r="Q564">
        <v>10</v>
      </c>
      <c r="R564" s="9">
        <f>P564-Q564</f>
        <v>684</v>
      </c>
      <c r="S564" s="8">
        <f>O564-R564</f>
        <v>41232</v>
      </c>
      <c r="T564">
        <v>823</v>
      </c>
      <c r="U564">
        <v>25</v>
      </c>
      <c r="V564">
        <v>459</v>
      </c>
      <c r="W564">
        <v>124</v>
      </c>
      <c r="X564">
        <v>29</v>
      </c>
      <c r="Y564">
        <v>95</v>
      </c>
      <c r="Z564">
        <v>1555</v>
      </c>
      <c r="AA564">
        <f>Z564/P564</f>
        <v>2.2406340057636887</v>
      </c>
      <c r="AB564" s="11" t="s">
        <v>232</v>
      </c>
      <c r="AC564" t="s">
        <v>59</v>
      </c>
      <c r="AD564">
        <v>1</v>
      </c>
      <c r="AE564" t="str">
        <f>IF(AD564&gt;3, "Prefers Discount", "Discount Indifferent")</f>
        <v>Discount Indifferent</v>
      </c>
      <c r="AF564">
        <v>7</v>
      </c>
      <c r="AG564">
        <v>6</v>
      </c>
      <c r="AH564">
        <v>6</v>
      </c>
      <c r="AI564" t="str">
        <f>INDEX($AF$1:$AH$1,MATCH(MAX(AF564:AH564),AF564:AH564,0))</f>
        <v>Store_Orders</v>
      </c>
      <c r="AJ564">
        <v>4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f>SUM(AK564:AO564)</f>
        <v>1</v>
      </c>
      <c r="AQ564" t="str">
        <f>INDEX($AK$1:$AO$1,MATCH(MAX(AK564:AO564),AK564:AO564,0))</f>
        <v>Converted_on_Camp5</v>
      </c>
      <c r="AR564">
        <v>1</v>
      </c>
      <c r="AS564" t="str">
        <f>IF(OR(AK564&gt;0, AL564&gt;0, AM564&gt;0, AN564&gt;0, AO564&gt;0), "Converted", "Not Converted")</f>
        <v>Converted</v>
      </c>
      <c r="AT564">
        <v>0</v>
      </c>
      <c r="AU564">
        <v>3</v>
      </c>
      <c r="AV564">
        <v>11</v>
      </c>
      <c r="AW564">
        <f>IF(Z564&gt;607, 4, 0)</f>
        <v>4</v>
      </c>
      <c r="AX564">
        <f>IF(AA564&gt;1.6588, 3, 0)</f>
        <v>3</v>
      </c>
      <c r="AY564">
        <f>IF(P564&gt;401, 2, 0)</f>
        <v>2</v>
      </c>
      <c r="AZ564">
        <f>IF(I564&gt;52915.77, 1, 0)</f>
        <v>1</v>
      </c>
      <c r="BA564">
        <f>SUM(AW564:AZ564)</f>
        <v>10</v>
      </c>
      <c r="BB564" t="str">
        <f>VLOOKUP(BA564,'Standard Deviations'!$L$1:$M$11,2,TRUE)</f>
        <v>Diamond</v>
      </c>
    </row>
    <row r="565" spans="1:54">
      <c r="A565">
        <v>9064</v>
      </c>
      <c r="B565">
        <v>1982</v>
      </c>
      <c r="C565">
        <f>2024-B565</f>
        <v>42</v>
      </c>
      <c r="D565" t="str">
        <f>VLOOKUP(B565,Reference!$A$1:$B$125, 2)</f>
        <v>Millennials</v>
      </c>
      <c r="E565" t="s">
        <v>54</v>
      </c>
      <c r="F565" t="str">
        <f>IF(E565="High School", "No College", "College")</f>
        <v>College</v>
      </c>
      <c r="G565" t="s">
        <v>55</v>
      </c>
      <c r="H565">
        <v>69109</v>
      </c>
      <c r="I565">
        <v>69109</v>
      </c>
      <c r="J565" s="4" t="s">
        <v>61</v>
      </c>
      <c r="K565">
        <v>0</v>
      </c>
      <c r="L565">
        <v>0</v>
      </c>
      <c r="M565" t="str">
        <f>IF(OR(K565&gt;0, L565&gt;0), "Parent", "Not Parent")</f>
        <v>Not Parent</v>
      </c>
      <c r="N565" t="s">
        <v>419</v>
      </c>
      <c r="O565" s="8">
        <v>41916</v>
      </c>
      <c r="P565" s="9">
        <f>O565-N565</f>
        <v>694</v>
      </c>
      <c r="Q565">
        <v>10</v>
      </c>
      <c r="R565" s="9">
        <f>P565-Q565</f>
        <v>684</v>
      </c>
      <c r="S565" s="8">
        <f>O565-R565</f>
        <v>41232</v>
      </c>
      <c r="T565">
        <v>823</v>
      </c>
      <c r="U565">
        <v>25</v>
      </c>
      <c r="V565">
        <v>459</v>
      </c>
      <c r="W565">
        <v>124</v>
      </c>
      <c r="X565">
        <v>29</v>
      </c>
      <c r="Y565">
        <v>95</v>
      </c>
      <c r="Z565">
        <v>1555</v>
      </c>
      <c r="AA565">
        <f>Z565/P565</f>
        <v>2.2406340057636887</v>
      </c>
      <c r="AB565" s="11" t="s">
        <v>232</v>
      </c>
      <c r="AC565" t="s">
        <v>59</v>
      </c>
      <c r="AD565">
        <v>1</v>
      </c>
      <c r="AE565" t="str">
        <f>IF(AD565&gt;3, "Prefers Discount", "Discount Indifferent")</f>
        <v>Discount Indifferent</v>
      </c>
      <c r="AF565">
        <v>7</v>
      </c>
      <c r="AG565">
        <v>6</v>
      </c>
      <c r="AH565">
        <v>6</v>
      </c>
      <c r="AI565" t="str">
        <f>INDEX($AF$1:$AH$1,MATCH(MAX(AF565:AH565),AF565:AH565,0))</f>
        <v>Store_Orders</v>
      </c>
      <c r="AJ565">
        <v>4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f>SUM(AK565:AO565)</f>
        <v>1</v>
      </c>
      <c r="AQ565" t="str">
        <f>INDEX($AK$1:$AO$1,MATCH(MAX(AK565:AO565),AK565:AO565,0))</f>
        <v>Converted_on_Camp5</v>
      </c>
      <c r="AR565">
        <v>1</v>
      </c>
      <c r="AS565" t="str">
        <f>IF(OR(AK565&gt;0, AL565&gt;0, AM565&gt;0, AN565&gt;0, AO565&gt;0), "Converted", "Not Converted")</f>
        <v>Converted</v>
      </c>
      <c r="AT565">
        <v>0</v>
      </c>
      <c r="AU565">
        <v>3</v>
      </c>
      <c r="AV565">
        <v>11</v>
      </c>
      <c r="AW565">
        <f>IF(Z565&gt;607, 4, 0)</f>
        <v>4</v>
      </c>
      <c r="AX565">
        <f>IF(AA565&gt;1.6588, 3, 0)</f>
        <v>3</v>
      </c>
      <c r="AY565">
        <f>IF(P565&gt;401, 2, 0)</f>
        <v>2</v>
      </c>
      <c r="AZ565">
        <f>IF(I565&gt;52915.77, 1, 0)</f>
        <v>1</v>
      </c>
      <c r="BA565">
        <f>SUM(AW565:AZ565)</f>
        <v>10</v>
      </c>
      <c r="BB565" t="str">
        <f>VLOOKUP(BA565,'Standard Deviations'!$L$1:$M$11,2,TRUE)</f>
        <v>Diamond</v>
      </c>
    </row>
    <row r="566" spans="1:54">
      <c r="A566">
        <v>531</v>
      </c>
      <c r="B566">
        <v>1954</v>
      </c>
      <c r="C566">
        <f>2024-B566</f>
        <v>70</v>
      </c>
      <c r="D566" t="str">
        <f>VLOOKUP(B566,Reference!$A$1:$B$125, 2)</f>
        <v>Boomers</v>
      </c>
      <c r="E566" t="s">
        <v>68</v>
      </c>
      <c r="F566" t="str">
        <f>IF(E566="High School", "No College", "College")</f>
        <v>College</v>
      </c>
      <c r="G566" t="s">
        <v>71</v>
      </c>
      <c r="H566">
        <v>57333</v>
      </c>
      <c r="I566">
        <v>57333</v>
      </c>
      <c r="J566" s="4" t="s">
        <v>61</v>
      </c>
      <c r="K566">
        <v>0</v>
      </c>
      <c r="L566">
        <v>1</v>
      </c>
      <c r="M566" t="str">
        <f>IF(OR(K566&gt;0, L566&gt;0), "Parent", "Not Parent")</f>
        <v>Parent</v>
      </c>
      <c r="N566" t="s">
        <v>381</v>
      </c>
      <c r="O566" s="8">
        <v>41916</v>
      </c>
      <c r="P566" s="9">
        <f>O566-N566</f>
        <v>742</v>
      </c>
      <c r="Q566">
        <v>55</v>
      </c>
      <c r="R566" s="9">
        <f>P566-Q566</f>
        <v>687</v>
      </c>
      <c r="S566" s="8">
        <f>O566-R566</f>
        <v>41229</v>
      </c>
      <c r="T566">
        <v>941</v>
      </c>
      <c r="U566">
        <v>14</v>
      </c>
      <c r="V566">
        <v>397</v>
      </c>
      <c r="W566">
        <v>76</v>
      </c>
      <c r="X566">
        <v>58</v>
      </c>
      <c r="Y566">
        <v>176</v>
      </c>
      <c r="Z566">
        <v>1662</v>
      </c>
      <c r="AA566">
        <f>Z566/P566</f>
        <v>2.2398921832884096</v>
      </c>
      <c r="AB566" s="14" t="s">
        <v>232</v>
      </c>
      <c r="AC566" s="13" t="s">
        <v>63</v>
      </c>
      <c r="AD566">
        <v>11</v>
      </c>
      <c r="AE566" t="str">
        <f>IF(AD566&gt;3, "Prefers Discount", "Discount Indifferent")</f>
        <v>Prefers Discount</v>
      </c>
      <c r="AF566">
        <v>9</v>
      </c>
      <c r="AG566">
        <v>8</v>
      </c>
      <c r="AH566">
        <v>5</v>
      </c>
      <c r="AI566" t="str">
        <f>INDEX($AF$1:$AH$1,MATCH(MAX(AF566:AH566),AF566:AH566,0))</f>
        <v>Store_Orders</v>
      </c>
      <c r="AJ566">
        <v>6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f>SUM(AK566:AO566)</f>
        <v>0</v>
      </c>
      <c r="AQ566" t="s">
        <v>67</v>
      </c>
      <c r="AR566">
        <v>1</v>
      </c>
      <c r="AS566" t="str">
        <f>IF(OR(AK566&gt;0, AL566&gt;0, AM566&gt;0, AN566&gt;0, AO566&gt;0), "Converted", "Not Converted")</f>
        <v>Not Converted</v>
      </c>
      <c r="AT566">
        <v>0</v>
      </c>
      <c r="AU566">
        <v>3</v>
      </c>
      <c r="AV566">
        <v>11</v>
      </c>
      <c r="AW566">
        <f>IF(Z566&gt;607, 4, 0)</f>
        <v>4</v>
      </c>
      <c r="AX566">
        <f>IF(AA566&gt;1.6588, 3, 0)</f>
        <v>3</v>
      </c>
      <c r="AY566">
        <f>IF(P566&gt;401, 2, 0)</f>
        <v>2</v>
      </c>
      <c r="AZ566">
        <f>IF(I566&gt;52915.77, 1, 0)</f>
        <v>1</v>
      </c>
      <c r="BA566">
        <f>SUM(AW566:AZ566)</f>
        <v>10</v>
      </c>
      <c r="BB566" t="str">
        <f>VLOOKUP(BA566,'Standard Deviations'!$L$1:$M$11,2,TRUE)</f>
        <v>Diamond</v>
      </c>
    </row>
    <row r="567" spans="1:54">
      <c r="A567">
        <v>940</v>
      </c>
      <c r="B567">
        <v>1987</v>
      </c>
      <c r="C567">
        <f>2024-B567</f>
        <v>37</v>
      </c>
      <c r="D567" t="str">
        <f>VLOOKUP(B567,Reference!$A$1:$B$125, 2)</f>
        <v>Millennials</v>
      </c>
      <c r="E567" t="s">
        <v>54</v>
      </c>
      <c r="F567" t="str">
        <f>IF(E567="High School", "No College", "College")</f>
        <v>College</v>
      </c>
      <c r="G567" t="s">
        <v>60</v>
      </c>
      <c r="H567">
        <v>57100</v>
      </c>
      <c r="I567">
        <v>57100</v>
      </c>
      <c r="J567" s="4" t="s">
        <v>61</v>
      </c>
      <c r="K567">
        <v>1</v>
      </c>
      <c r="L567">
        <v>0</v>
      </c>
      <c r="M567" t="str">
        <f>IF(OR(K567&gt;0, L567&gt;0), "Parent", "Not Parent")</f>
        <v>Parent</v>
      </c>
      <c r="N567" t="s">
        <v>76</v>
      </c>
      <c r="O567" s="8">
        <v>41916</v>
      </c>
      <c r="P567" s="9">
        <f>O567-N567</f>
        <v>139</v>
      </c>
      <c r="Q567">
        <v>9</v>
      </c>
      <c r="R567" s="9">
        <f>P567-Q567</f>
        <v>130</v>
      </c>
      <c r="S567" s="8">
        <f>O567-R567</f>
        <v>41786</v>
      </c>
      <c r="T567">
        <v>158</v>
      </c>
      <c r="U567">
        <v>11</v>
      </c>
      <c r="V567">
        <v>99</v>
      </c>
      <c r="W567">
        <v>15</v>
      </c>
      <c r="X567">
        <v>11</v>
      </c>
      <c r="Y567">
        <v>17</v>
      </c>
      <c r="Z567">
        <v>311</v>
      </c>
      <c r="AA567">
        <f>Z567/P567</f>
        <v>2.2374100719424459</v>
      </c>
      <c r="AB567" s="11" t="s">
        <v>232</v>
      </c>
      <c r="AC567" t="s">
        <v>59</v>
      </c>
      <c r="AD567">
        <v>2</v>
      </c>
      <c r="AE567" t="str">
        <f>IF(AD567&gt;3, "Prefers Discount", "Discount Indifferent")</f>
        <v>Discount Indifferent</v>
      </c>
      <c r="AF567">
        <v>7</v>
      </c>
      <c r="AG567">
        <v>3</v>
      </c>
      <c r="AH567">
        <v>2</v>
      </c>
      <c r="AI567" t="str">
        <f>INDEX($AF$1:$AH$1,MATCH(MAX(AF567:AH567),AF567:AH567,0))</f>
        <v>Store_Orders</v>
      </c>
      <c r="AJ567">
        <v>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f>SUM(AK567:AO567)</f>
        <v>0</v>
      </c>
      <c r="AQ567" t="s">
        <v>67</v>
      </c>
      <c r="AR567">
        <v>0</v>
      </c>
      <c r="AS567" t="str">
        <f>IF(OR(AK567&gt;0, AL567&gt;0, AM567&gt;0, AN567&gt;0, AO567&gt;0), "Converted", "Not Converted")</f>
        <v>Not Converted</v>
      </c>
      <c r="AT567">
        <v>0</v>
      </c>
      <c r="AU567">
        <v>3</v>
      </c>
      <c r="AV567">
        <v>11</v>
      </c>
      <c r="AW567">
        <f>IF(Z567&gt;607, 4, 0)</f>
        <v>0</v>
      </c>
      <c r="AX567">
        <f>IF(AA567&gt;1.6588, 3, 0)</f>
        <v>3</v>
      </c>
      <c r="AY567">
        <f>IF(P567&gt;401, 2, 0)</f>
        <v>0</v>
      </c>
      <c r="AZ567">
        <f>IF(I567&gt;52915.77, 1, 0)</f>
        <v>1</v>
      </c>
      <c r="BA567">
        <f>SUM(AW567:AZ567)</f>
        <v>4</v>
      </c>
      <c r="BB567" t="str">
        <f>VLOOKUP(BA567,'Standard Deviations'!$L$1:$M$11,2,TRUE)</f>
        <v>Silver</v>
      </c>
    </row>
    <row r="568" spans="1:54">
      <c r="A568">
        <v>9495</v>
      </c>
      <c r="B568">
        <v>1982</v>
      </c>
      <c r="C568">
        <f>2024-B568</f>
        <v>42</v>
      </c>
      <c r="D568" t="str">
        <f>VLOOKUP(B568,Reference!$A$1:$B$125, 2)</f>
        <v>Millennials</v>
      </c>
      <c r="E568" t="s">
        <v>54</v>
      </c>
      <c r="F568" t="str">
        <f>IF(E568="High School", "No College", "College")</f>
        <v>College</v>
      </c>
      <c r="G568" t="s">
        <v>65</v>
      </c>
      <c r="H568">
        <v>71853</v>
      </c>
      <c r="I568">
        <v>71853</v>
      </c>
      <c r="J568" s="4" t="s">
        <v>61</v>
      </c>
      <c r="K568">
        <v>0</v>
      </c>
      <c r="L568">
        <v>0</v>
      </c>
      <c r="M568" t="str">
        <f>IF(OR(K568&gt;0, L568&gt;0), "Parent", "Not Parent")</f>
        <v>Not Parent</v>
      </c>
      <c r="N568" t="s">
        <v>412</v>
      </c>
      <c r="O568" s="8">
        <v>41916</v>
      </c>
      <c r="P568" s="9">
        <f>O568-N568</f>
        <v>514</v>
      </c>
      <c r="Q568">
        <v>29</v>
      </c>
      <c r="R568" s="9">
        <f>P568-Q568</f>
        <v>485</v>
      </c>
      <c r="S568" s="8">
        <f>O568-R568</f>
        <v>41431</v>
      </c>
      <c r="T568">
        <v>358</v>
      </c>
      <c r="U568">
        <v>108</v>
      </c>
      <c r="V568">
        <v>413</v>
      </c>
      <c r="W568">
        <v>141</v>
      </c>
      <c r="X568">
        <v>97</v>
      </c>
      <c r="Y568">
        <v>32</v>
      </c>
      <c r="Z568">
        <v>1149</v>
      </c>
      <c r="AA568">
        <f>Z568/P568</f>
        <v>2.2354085603112841</v>
      </c>
      <c r="AB568" s="11" t="s">
        <v>232</v>
      </c>
      <c r="AC568" t="s">
        <v>59</v>
      </c>
      <c r="AD568">
        <v>1</v>
      </c>
      <c r="AE568" t="str">
        <f>IF(AD568&gt;3, "Prefers Discount", "Discount Indifferent")</f>
        <v>Discount Indifferent</v>
      </c>
      <c r="AF568">
        <v>6</v>
      </c>
      <c r="AG568">
        <v>2</v>
      </c>
      <c r="AH568">
        <v>8</v>
      </c>
      <c r="AI568" t="str">
        <f>INDEX($AF$1:$AH$1,MATCH(MAX(AF568:AH568),AF568:AH568,0))</f>
        <v>Catalog_Orders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f>SUM(AK568:AO568)</f>
        <v>0</v>
      </c>
      <c r="AQ568" t="s">
        <v>67</v>
      </c>
      <c r="AR568">
        <v>0</v>
      </c>
      <c r="AS568" t="str">
        <f>IF(OR(AK568&gt;0, AL568&gt;0, AM568&gt;0, AN568&gt;0, AO568&gt;0), "Converted", "Not Converted")</f>
        <v>Not Converted</v>
      </c>
      <c r="AT568">
        <v>0</v>
      </c>
      <c r="AU568">
        <v>3</v>
      </c>
      <c r="AV568">
        <v>11</v>
      </c>
      <c r="AW568">
        <f>IF(Z568&gt;607, 4, 0)</f>
        <v>4</v>
      </c>
      <c r="AX568">
        <f>IF(AA568&gt;1.6588, 3, 0)</f>
        <v>3</v>
      </c>
      <c r="AY568">
        <f>IF(P568&gt;401, 2, 0)</f>
        <v>2</v>
      </c>
      <c r="AZ568">
        <f>IF(I568&gt;52915.77, 1, 0)</f>
        <v>1</v>
      </c>
      <c r="BA568">
        <f>SUM(AW568:AZ568)</f>
        <v>10</v>
      </c>
      <c r="BB568" t="str">
        <f>VLOOKUP(BA568,'Standard Deviations'!$L$1:$M$11,2,TRUE)</f>
        <v>Diamond</v>
      </c>
    </row>
    <row r="569" spans="1:54">
      <c r="A569">
        <v>2631</v>
      </c>
      <c r="B569">
        <v>1982</v>
      </c>
      <c r="C569">
        <f>2024-B569</f>
        <v>42</v>
      </c>
      <c r="D569" t="str">
        <f>VLOOKUP(B569,Reference!$A$1:$B$125, 2)</f>
        <v>Millennials</v>
      </c>
      <c r="E569" t="s">
        <v>54</v>
      </c>
      <c r="F569" t="str">
        <f>IF(E569="High School", "No College", "College")</f>
        <v>College</v>
      </c>
      <c r="G569" t="s">
        <v>65</v>
      </c>
      <c r="H569">
        <v>71853</v>
      </c>
      <c r="I569">
        <v>71853</v>
      </c>
      <c r="J569" s="4" t="s">
        <v>61</v>
      </c>
      <c r="K569">
        <v>0</v>
      </c>
      <c r="L569">
        <v>0</v>
      </c>
      <c r="M569" t="str">
        <f>IF(OR(K569&gt;0, L569&gt;0), "Parent", "Not Parent")</f>
        <v>Not Parent</v>
      </c>
      <c r="N569" t="s">
        <v>412</v>
      </c>
      <c r="O569" s="8">
        <v>41916</v>
      </c>
      <c r="P569" s="9">
        <f>O569-N569</f>
        <v>514</v>
      </c>
      <c r="Q569">
        <v>29</v>
      </c>
      <c r="R569" s="9">
        <f>P569-Q569</f>
        <v>485</v>
      </c>
      <c r="S569" s="8">
        <f>O569-R569</f>
        <v>41431</v>
      </c>
      <c r="T569">
        <v>358</v>
      </c>
      <c r="U569">
        <v>108</v>
      </c>
      <c r="V569">
        <v>413</v>
      </c>
      <c r="W569">
        <v>141</v>
      </c>
      <c r="X569">
        <v>97</v>
      </c>
      <c r="Y569">
        <v>32</v>
      </c>
      <c r="Z569">
        <v>1149</v>
      </c>
      <c r="AA569">
        <f>Z569/P569</f>
        <v>2.2354085603112841</v>
      </c>
      <c r="AB569" s="11" t="s">
        <v>232</v>
      </c>
      <c r="AC569" t="s">
        <v>59</v>
      </c>
      <c r="AD569">
        <v>1</v>
      </c>
      <c r="AE569" t="str">
        <f>IF(AD569&gt;3, "Prefers Discount", "Discount Indifferent")</f>
        <v>Discount Indifferent</v>
      </c>
      <c r="AF569">
        <v>6</v>
      </c>
      <c r="AG569">
        <v>2</v>
      </c>
      <c r="AH569">
        <v>8</v>
      </c>
      <c r="AI569" t="str">
        <f>INDEX($AF$1:$AH$1,MATCH(MAX(AF569:AH569),AF569:AH569,0))</f>
        <v>Catalog_Orders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f>SUM(AK569:AO569)</f>
        <v>0</v>
      </c>
      <c r="AQ569" t="s">
        <v>67</v>
      </c>
      <c r="AR569">
        <v>0</v>
      </c>
      <c r="AS569" t="str">
        <f>IF(OR(AK569&gt;0, AL569&gt;0, AM569&gt;0, AN569&gt;0, AO569&gt;0), "Converted", "Not Converted")</f>
        <v>Not Converted</v>
      </c>
      <c r="AT569">
        <v>0</v>
      </c>
      <c r="AU569">
        <v>3</v>
      </c>
      <c r="AV569">
        <v>11</v>
      </c>
      <c r="AW569">
        <f>IF(Z569&gt;607, 4, 0)</f>
        <v>4</v>
      </c>
      <c r="AX569">
        <f>IF(AA569&gt;1.6588, 3, 0)</f>
        <v>3</v>
      </c>
      <c r="AY569">
        <f>IF(P569&gt;401, 2, 0)</f>
        <v>2</v>
      </c>
      <c r="AZ569">
        <f>IF(I569&gt;52915.77, 1, 0)</f>
        <v>1</v>
      </c>
      <c r="BA569">
        <f>SUM(AW569:AZ569)</f>
        <v>10</v>
      </c>
      <c r="BB569" t="str">
        <f>VLOOKUP(BA569,'Standard Deviations'!$L$1:$M$11,2,TRUE)</f>
        <v>Diamond</v>
      </c>
    </row>
    <row r="570" spans="1:54">
      <c r="A570">
        <v>3828</v>
      </c>
      <c r="B570">
        <v>1951</v>
      </c>
      <c r="C570">
        <f>2024-B570</f>
        <v>73</v>
      </c>
      <c r="D570" t="str">
        <f>VLOOKUP(B570,Reference!$A$1:$B$125, 2)</f>
        <v>Boomers</v>
      </c>
      <c r="E570" t="s">
        <v>54</v>
      </c>
      <c r="F570" t="str">
        <f>IF(E570="High School", "No College", "College")</f>
        <v>College</v>
      </c>
      <c r="G570" t="s">
        <v>55</v>
      </c>
      <c r="H570">
        <v>71107</v>
      </c>
      <c r="I570">
        <v>71107</v>
      </c>
      <c r="J570" s="4" t="s">
        <v>61</v>
      </c>
      <c r="K570">
        <v>0</v>
      </c>
      <c r="L570">
        <v>1</v>
      </c>
      <c r="M570" t="str">
        <f>IF(OR(K570&gt;0, L570&gt;0), "Parent", "Not Parent")</f>
        <v>Parent</v>
      </c>
      <c r="N570" t="s">
        <v>420</v>
      </c>
      <c r="O570" s="8">
        <v>41916</v>
      </c>
      <c r="P570" s="9">
        <f>O570-N570</f>
        <v>594</v>
      </c>
      <c r="Q570">
        <v>61</v>
      </c>
      <c r="R570" s="9">
        <f>P570-Q570</f>
        <v>533</v>
      </c>
      <c r="S570" s="8">
        <f>O570-R570</f>
        <v>41383</v>
      </c>
      <c r="T570">
        <v>533</v>
      </c>
      <c r="U570">
        <v>10</v>
      </c>
      <c r="V570">
        <v>217</v>
      </c>
      <c r="W570">
        <v>198</v>
      </c>
      <c r="X570">
        <v>174</v>
      </c>
      <c r="Y570">
        <v>195</v>
      </c>
      <c r="Z570">
        <v>1327</v>
      </c>
      <c r="AA570">
        <f>Z570/P570</f>
        <v>2.234006734006734</v>
      </c>
      <c r="AB570" s="14" t="s">
        <v>232</v>
      </c>
      <c r="AC570" s="13" t="s">
        <v>63</v>
      </c>
      <c r="AD570">
        <v>2</v>
      </c>
      <c r="AE570" t="str">
        <f>IF(AD570&gt;3, "Prefers Discount", "Discount Indifferent")</f>
        <v>Discount Indifferent</v>
      </c>
      <c r="AF570">
        <v>13</v>
      </c>
      <c r="AG570">
        <v>7</v>
      </c>
      <c r="AH570">
        <v>6</v>
      </c>
      <c r="AI570" t="str">
        <f>INDEX($AF$1:$AH$1,MATCH(MAX(AF570:AH570),AF570:AH570,0))</f>
        <v>Store_Orders</v>
      </c>
      <c r="AJ570">
        <v>4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f>SUM(AK570:AO570)</f>
        <v>0</v>
      </c>
      <c r="AQ570" t="s">
        <v>67</v>
      </c>
      <c r="AR570">
        <v>0</v>
      </c>
      <c r="AS570" t="str">
        <f>IF(OR(AK570&gt;0, AL570&gt;0, AM570&gt;0, AN570&gt;0, AO570&gt;0), "Converted", "Not Converted")</f>
        <v>Not Converted</v>
      </c>
      <c r="AT570">
        <v>0</v>
      </c>
      <c r="AU570">
        <v>3</v>
      </c>
      <c r="AV570">
        <v>11</v>
      </c>
      <c r="AW570">
        <f>IF(Z570&gt;607, 4, 0)</f>
        <v>4</v>
      </c>
      <c r="AX570">
        <f>IF(AA570&gt;1.6588, 3, 0)</f>
        <v>3</v>
      </c>
      <c r="AY570">
        <f>IF(P570&gt;401, 2, 0)</f>
        <v>2</v>
      </c>
      <c r="AZ570">
        <f>IF(I570&gt;52915.77, 1, 0)</f>
        <v>1</v>
      </c>
      <c r="BA570">
        <f>SUM(AW570:AZ570)</f>
        <v>10</v>
      </c>
      <c r="BB570" t="str">
        <f>VLOOKUP(BA570,'Standard Deviations'!$L$1:$M$11,2,TRUE)</f>
        <v>Diamond</v>
      </c>
    </row>
    <row r="571" spans="1:54">
      <c r="A571">
        <v>8534</v>
      </c>
      <c r="B571">
        <v>1952</v>
      </c>
      <c r="C571">
        <f>2024-B571</f>
        <v>72</v>
      </c>
      <c r="D571" t="str">
        <f>VLOOKUP(B571,Reference!$A$1:$B$125, 2)</f>
        <v>Boomers</v>
      </c>
      <c r="E571" t="s">
        <v>54</v>
      </c>
      <c r="F571" t="str">
        <f>IF(E571="High School", "No College", "College")</f>
        <v>College</v>
      </c>
      <c r="G571" t="s">
        <v>55</v>
      </c>
      <c r="H571">
        <v>67433</v>
      </c>
      <c r="I571">
        <v>67433</v>
      </c>
      <c r="J571" s="4" t="s">
        <v>61</v>
      </c>
      <c r="K571">
        <v>0</v>
      </c>
      <c r="L571">
        <v>2</v>
      </c>
      <c r="M571" t="str">
        <f>IF(OR(K571&gt;0, L571&gt;0), "Parent", "Not Parent")</f>
        <v>Parent</v>
      </c>
      <c r="N571" t="s">
        <v>421</v>
      </c>
      <c r="O571" s="8">
        <v>41916</v>
      </c>
      <c r="P571" s="9">
        <f>O571-N571</f>
        <v>445</v>
      </c>
      <c r="Q571">
        <v>51</v>
      </c>
      <c r="R571" s="9">
        <f>P571-Q571</f>
        <v>394</v>
      </c>
      <c r="S571" s="8">
        <f>O571-R571</f>
        <v>41522</v>
      </c>
      <c r="T571">
        <v>615</v>
      </c>
      <c r="U571">
        <v>28</v>
      </c>
      <c r="V571">
        <v>259</v>
      </c>
      <c r="W571">
        <v>12</v>
      </c>
      <c r="X571">
        <v>48</v>
      </c>
      <c r="Y571">
        <v>30</v>
      </c>
      <c r="Z571">
        <v>992</v>
      </c>
      <c r="AA571">
        <f>Z571/P571</f>
        <v>2.2292134831460673</v>
      </c>
      <c r="AB571" s="14" t="s">
        <v>232</v>
      </c>
      <c r="AC571" s="13" t="s">
        <v>63</v>
      </c>
      <c r="AD571">
        <v>4</v>
      </c>
      <c r="AE571" t="str">
        <f>IF(AD571&gt;3, "Prefers Discount", "Discount Indifferent")</f>
        <v>Prefers Discount</v>
      </c>
      <c r="AF571">
        <v>13</v>
      </c>
      <c r="AG571">
        <v>6</v>
      </c>
      <c r="AH571">
        <v>5</v>
      </c>
      <c r="AI571" t="str">
        <f>INDEX($AF$1:$AH$1,MATCH(MAX(AF571:AH571),AF571:AH571,0))</f>
        <v>Store_Orders</v>
      </c>
      <c r="AJ571">
        <v>4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f>SUM(AK571:AO571)</f>
        <v>1</v>
      </c>
      <c r="AQ571" t="str">
        <f>INDEX($AK$1:$AO$1,MATCH(MAX(AK571:AO571),AK571:AO571,0))</f>
        <v>Converted_on_Camp4</v>
      </c>
      <c r="AR571">
        <v>1</v>
      </c>
      <c r="AS571" t="str">
        <f>IF(OR(AK571&gt;0, AL571&gt;0, AM571&gt;0, AN571&gt;0, AO571&gt;0), "Converted", "Not Converted")</f>
        <v>Converted</v>
      </c>
      <c r="AT571">
        <v>0</v>
      </c>
      <c r="AU571">
        <v>3</v>
      </c>
      <c r="AV571">
        <v>11</v>
      </c>
      <c r="AW571">
        <f>IF(Z571&gt;607, 4, 0)</f>
        <v>4</v>
      </c>
      <c r="AX571">
        <f>IF(AA571&gt;1.6588, 3, 0)</f>
        <v>3</v>
      </c>
      <c r="AY571">
        <f>IF(P571&gt;401, 2, 0)</f>
        <v>2</v>
      </c>
      <c r="AZ571">
        <f>IF(I571&gt;52915.77, 1, 0)</f>
        <v>1</v>
      </c>
      <c r="BA571">
        <f>SUM(AW571:AZ571)</f>
        <v>10</v>
      </c>
      <c r="BB571" t="str">
        <f>VLOOKUP(BA571,'Standard Deviations'!$L$1:$M$11,2,TRUE)</f>
        <v>Diamond</v>
      </c>
    </row>
    <row r="572" spans="1:54">
      <c r="A572">
        <v>1891</v>
      </c>
      <c r="B572">
        <v>1980</v>
      </c>
      <c r="C572">
        <f>2024-B572</f>
        <v>44</v>
      </c>
      <c r="D572" t="str">
        <f>VLOOKUP(B572,Reference!$A$1:$B$125, 2)</f>
        <v>Millennials</v>
      </c>
      <c r="E572" t="s">
        <v>64</v>
      </c>
      <c r="F572" t="str">
        <f>IF(E572="High School", "No College", "College")</f>
        <v>College</v>
      </c>
      <c r="G572" t="s">
        <v>71</v>
      </c>
      <c r="H572">
        <v>78789</v>
      </c>
      <c r="I572">
        <v>78789</v>
      </c>
      <c r="J572" s="4" t="s">
        <v>56</v>
      </c>
      <c r="K572">
        <v>0</v>
      </c>
      <c r="L572">
        <v>0</v>
      </c>
      <c r="M572" t="str">
        <f>IF(OR(K572&gt;0, L572&gt;0), "Parent", "Not Parent")</f>
        <v>Not Parent</v>
      </c>
      <c r="N572" t="s">
        <v>422</v>
      </c>
      <c r="O572" s="8">
        <v>41916</v>
      </c>
      <c r="P572" s="9">
        <f>O572-N572</f>
        <v>787</v>
      </c>
      <c r="Q572">
        <v>12</v>
      </c>
      <c r="R572" s="9">
        <f>P572-Q572</f>
        <v>775</v>
      </c>
      <c r="S572" s="8">
        <f>O572-R572</f>
        <v>41141</v>
      </c>
      <c r="T572">
        <v>667</v>
      </c>
      <c r="U572">
        <v>50</v>
      </c>
      <c r="V572">
        <v>850</v>
      </c>
      <c r="W572">
        <v>21</v>
      </c>
      <c r="X572">
        <v>83</v>
      </c>
      <c r="Y572">
        <v>83</v>
      </c>
      <c r="Z572">
        <v>1754</v>
      </c>
      <c r="AA572">
        <f>Z572/P572</f>
        <v>2.2287166454891993</v>
      </c>
      <c r="AB572" s="11" t="s">
        <v>232</v>
      </c>
      <c r="AC572" t="s">
        <v>59</v>
      </c>
      <c r="AD572">
        <v>1</v>
      </c>
      <c r="AE572" t="str">
        <f>IF(AD572&gt;3, "Prefers Discount", "Discount Indifferent")</f>
        <v>Discount Indifferent</v>
      </c>
      <c r="AF572">
        <v>5</v>
      </c>
      <c r="AG572">
        <v>4</v>
      </c>
      <c r="AH572">
        <v>6</v>
      </c>
      <c r="AI572" t="str">
        <f>INDEX($AF$1:$AH$1,MATCH(MAX(AF572:AH572),AF572:AH572,0))</f>
        <v>Catalog_Orders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f>SUM(AK572:AO572)</f>
        <v>0</v>
      </c>
      <c r="AQ572" t="s">
        <v>67</v>
      </c>
      <c r="AR572">
        <v>1</v>
      </c>
      <c r="AS572" t="str">
        <f>IF(OR(AK572&gt;0, AL572&gt;0, AM572&gt;0, AN572&gt;0, AO572&gt;0), "Converted", "Not Converted")</f>
        <v>Not Converted</v>
      </c>
      <c r="AT572">
        <v>0</v>
      </c>
      <c r="AU572">
        <v>3</v>
      </c>
      <c r="AV572">
        <v>11</v>
      </c>
      <c r="AW572">
        <f>IF(Z572&gt;607, 4, 0)</f>
        <v>4</v>
      </c>
      <c r="AX572">
        <f>IF(AA572&gt;1.6588, 3, 0)</f>
        <v>3</v>
      </c>
      <c r="AY572">
        <f>IF(P572&gt;401, 2, 0)</f>
        <v>2</v>
      </c>
      <c r="AZ572">
        <f>IF(I572&gt;52915.77, 1, 0)</f>
        <v>1</v>
      </c>
      <c r="BA572">
        <f>SUM(AW572:AZ572)</f>
        <v>10</v>
      </c>
      <c r="BB572" t="str">
        <f>VLOOKUP(BA572,'Standard Deviations'!$L$1:$M$11,2,TRUE)</f>
        <v>Diamond</v>
      </c>
    </row>
    <row r="573" spans="1:54">
      <c r="A573">
        <v>460</v>
      </c>
      <c r="B573">
        <v>1972</v>
      </c>
      <c r="C573">
        <f>2024-B573</f>
        <v>52</v>
      </c>
      <c r="D573" t="str">
        <f>VLOOKUP(B573,Reference!$A$1:$B$125, 2)</f>
        <v>Gen X</v>
      </c>
      <c r="E573" t="s">
        <v>68</v>
      </c>
      <c r="F573" t="str">
        <f>IF(E573="High School", "No College", "College")</f>
        <v>College</v>
      </c>
      <c r="G573" t="s">
        <v>55</v>
      </c>
      <c r="H573">
        <v>79930</v>
      </c>
      <c r="I573">
        <v>79930</v>
      </c>
      <c r="J573" s="4" t="s">
        <v>56</v>
      </c>
      <c r="K573">
        <v>0</v>
      </c>
      <c r="L573">
        <v>0</v>
      </c>
      <c r="M573" t="str">
        <f>IF(OR(K573&gt;0, L573&gt;0), "Parent", "Not Parent")</f>
        <v>Not Parent</v>
      </c>
      <c r="N573" t="s">
        <v>422</v>
      </c>
      <c r="O573" s="8">
        <v>41916</v>
      </c>
      <c r="P573" s="9">
        <f>O573-N573</f>
        <v>787</v>
      </c>
      <c r="Q573">
        <v>72</v>
      </c>
      <c r="R573" s="9">
        <f>P573-Q573</f>
        <v>715</v>
      </c>
      <c r="S573" s="8">
        <f>O573-R573</f>
        <v>41201</v>
      </c>
      <c r="T573">
        <v>792</v>
      </c>
      <c r="U573">
        <v>86</v>
      </c>
      <c r="V573">
        <v>740</v>
      </c>
      <c r="W573">
        <v>67</v>
      </c>
      <c r="X573">
        <v>51</v>
      </c>
      <c r="Y573">
        <v>17</v>
      </c>
      <c r="Z573">
        <v>1753</v>
      </c>
      <c r="AA573">
        <f>Z573/P573</f>
        <v>2.227445997458704</v>
      </c>
      <c r="AB573" s="14" t="s">
        <v>232</v>
      </c>
      <c r="AC573" s="13" t="s">
        <v>63</v>
      </c>
      <c r="AD573">
        <v>1</v>
      </c>
      <c r="AE573" t="str">
        <f>IF(AD573&gt;3, "Prefers Discount", "Discount Indifferent")</f>
        <v>Discount Indifferent</v>
      </c>
      <c r="AF573">
        <v>8</v>
      </c>
      <c r="AG573">
        <v>3</v>
      </c>
      <c r="AH573">
        <v>5</v>
      </c>
      <c r="AI573" t="str">
        <f>INDEX($AF$1:$AH$1,MATCH(MAX(AF573:AH573),AF573:AH573,0))</f>
        <v>Store_Orders</v>
      </c>
      <c r="AJ573">
        <v>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f>SUM(AK573:AO573)</f>
        <v>0</v>
      </c>
      <c r="AQ573" t="s">
        <v>67</v>
      </c>
      <c r="AR573">
        <v>0</v>
      </c>
      <c r="AS573" t="str">
        <f>IF(OR(AK573&gt;0, AL573&gt;0, AM573&gt;0, AN573&gt;0, AO573&gt;0), "Converted", "Not Converted")</f>
        <v>Not Converted</v>
      </c>
      <c r="AT573">
        <v>0</v>
      </c>
      <c r="AU573">
        <v>3</v>
      </c>
      <c r="AV573">
        <v>11</v>
      </c>
      <c r="AW573">
        <f>IF(Z573&gt;607, 4, 0)</f>
        <v>4</v>
      </c>
      <c r="AX573">
        <f>IF(AA573&gt;1.6588, 3, 0)</f>
        <v>3</v>
      </c>
      <c r="AY573">
        <f>IF(P573&gt;401, 2, 0)</f>
        <v>2</v>
      </c>
      <c r="AZ573">
        <f>IF(I573&gt;52915.77, 1, 0)</f>
        <v>1</v>
      </c>
      <c r="BA573">
        <f>SUM(AW573:AZ573)</f>
        <v>10</v>
      </c>
      <c r="BB573" t="str">
        <f>VLOOKUP(BA573,'Standard Deviations'!$L$1:$M$11,2,TRUE)</f>
        <v>Diamond</v>
      </c>
    </row>
    <row r="574" spans="1:54">
      <c r="A574">
        <v>4184</v>
      </c>
      <c r="B574">
        <v>1950</v>
      </c>
      <c r="C574">
        <f>2024-B574</f>
        <v>74</v>
      </c>
      <c r="D574" t="str">
        <f>VLOOKUP(B574,Reference!$A$1:$B$125, 2)</f>
        <v>Boomers</v>
      </c>
      <c r="E574" t="s">
        <v>68</v>
      </c>
      <c r="F574" t="str">
        <f>IF(E574="High School", "No College", "College")</f>
        <v>College</v>
      </c>
      <c r="G574" t="s">
        <v>65</v>
      </c>
      <c r="H574">
        <v>52157</v>
      </c>
      <c r="I574">
        <v>52157</v>
      </c>
      <c r="J574" s="4" t="s">
        <v>175</v>
      </c>
      <c r="K574">
        <v>0</v>
      </c>
      <c r="L574">
        <v>1</v>
      </c>
      <c r="M574" t="str">
        <f>IF(OR(K574&gt;0, L574&gt;0), "Parent", "Not Parent")</f>
        <v>Parent</v>
      </c>
      <c r="N574" t="s">
        <v>72</v>
      </c>
      <c r="O574" s="8">
        <v>41916</v>
      </c>
      <c r="P574" s="9">
        <f>O574-N574</f>
        <v>119</v>
      </c>
      <c r="Q574">
        <v>48</v>
      </c>
      <c r="R574" s="9">
        <f>P574-Q574</f>
        <v>71</v>
      </c>
      <c r="S574" s="8">
        <f>O574-R574</f>
        <v>41845</v>
      </c>
      <c r="T574">
        <v>189</v>
      </c>
      <c r="U574">
        <v>2</v>
      </c>
      <c r="V574">
        <v>29</v>
      </c>
      <c r="W574">
        <v>3</v>
      </c>
      <c r="X574">
        <v>2</v>
      </c>
      <c r="Y574">
        <v>40</v>
      </c>
      <c r="Z574">
        <v>265</v>
      </c>
      <c r="AA574">
        <f>Z574/P574</f>
        <v>2.2268907563025211</v>
      </c>
      <c r="AB574" s="14" t="s">
        <v>232</v>
      </c>
      <c r="AC574" s="13" t="s">
        <v>63</v>
      </c>
      <c r="AD574">
        <v>2</v>
      </c>
      <c r="AE574" t="str">
        <f>IF(AD574&gt;3, "Prefers Discount", "Discount Indifferent")</f>
        <v>Discount Indifferent</v>
      </c>
      <c r="AF574">
        <v>5</v>
      </c>
      <c r="AG574">
        <v>3</v>
      </c>
      <c r="AH574">
        <v>2</v>
      </c>
      <c r="AI574" t="str">
        <f>INDEX($AF$1:$AH$1,MATCH(MAX(AF574:AH574),AF574:AH574,0))</f>
        <v>Store_Orders</v>
      </c>
      <c r="AJ574">
        <v>4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f>SUM(AK574:AO574)</f>
        <v>0</v>
      </c>
      <c r="AQ574" t="s">
        <v>67</v>
      </c>
      <c r="AR574">
        <v>0</v>
      </c>
      <c r="AS574" t="str">
        <f>IF(OR(AK574&gt;0, AL574&gt;0, AM574&gt;0, AN574&gt;0, AO574&gt;0), "Converted", "Not Converted")</f>
        <v>Not Converted</v>
      </c>
      <c r="AT574">
        <v>0</v>
      </c>
      <c r="AU574">
        <v>3</v>
      </c>
      <c r="AV574">
        <v>11</v>
      </c>
      <c r="AW574">
        <f>IF(Z574&gt;607, 4, 0)</f>
        <v>0</v>
      </c>
      <c r="AX574">
        <f>IF(AA574&gt;1.6588, 3, 0)</f>
        <v>3</v>
      </c>
      <c r="AY574">
        <f>IF(P574&gt;401, 2, 0)</f>
        <v>0</v>
      </c>
      <c r="AZ574">
        <f>IF(I574&gt;52915.77, 1, 0)</f>
        <v>0</v>
      </c>
      <c r="BA574">
        <f>SUM(AW574:AZ574)</f>
        <v>3</v>
      </c>
      <c r="BB574" t="str">
        <f>VLOOKUP(BA574,'Standard Deviations'!$L$1:$M$11,2,TRUE)</f>
        <v>Silver</v>
      </c>
    </row>
    <row r="575" spans="1:54">
      <c r="A575">
        <v>8278</v>
      </c>
      <c r="B575">
        <v>1990</v>
      </c>
      <c r="C575">
        <f>2024-B575</f>
        <v>34</v>
      </c>
      <c r="D575" t="str">
        <f>VLOOKUP(B575,Reference!$A$1:$B$125, 2)</f>
        <v>Millennials</v>
      </c>
      <c r="E575" t="s">
        <v>68</v>
      </c>
      <c r="F575" t="str">
        <f>IF(E575="High School", "No College", "College")</f>
        <v>College</v>
      </c>
      <c r="G575" t="s">
        <v>55</v>
      </c>
      <c r="H575">
        <v>74214</v>
      </c>
      <c r="I575">
        <v>74214</v>
      </c>
      <c r="J575" s="4" t="s">
        <v>61</v>
      </c>
      <c r="K575">
        <v>0</v>
      </c>
      <c r="L575">
        <v>0</v>
      </c>
      <c r="M575" t="str">
        <f>IF(OR(K575&gt;0, L575&gt;0), "Parent", "Not Parent")</f>
        <v>Not Parent</v>
      </c>
      <c r="N575" t="s">
        <v>423</v>
      </c>
      <c r="O575" s="8">
        <v>41916</v>
      </c>
      <c r="P575" s="9">
        <f>O575-N575</f>
        <v>769</v>
      </c>
      <c r="Q575">
        <v>3</v>
      </c>
      <c r="R575" s="9">
        <f>P575-Q575</f>
        <v>766</v>
      </c>
      <c r="S575" s="8">
        <f>O575-R575</f>
        <v>41150</v>
      </c>
      <c r="T575">
        <v>863</v>
      </c>
      <c r="U575">
        <v>83</v>
      </c>
      <c r="V575">
        <v>547</v>
      </c>
      <c r="W575">
        <v>86</v>
      </c>
      <c r="X575">
        <v>99</v>
      </c>
      <c r="Y575">
        <v>33</v>
      </c>
      <c r="Z575">
        <v>1711</v>
      </c>
      <c r="AA575">
        <f>Z575/P575</f>
        <v>2.224967490247074</v>
      </c>
      <c r="AB575" s="11" t="s">
        <v>232</v>
      </c>
      <c r="AC575" t="s">
        <v>59</v>
      </c>
      <c r="AD575">
        <v>1</v>
      </c>
      <c r="AE575" t="str">
        <f>IF(AD575&gt;3, "Prefers Discount", "Discount Indifferent")</f>
        <v>Discount Indifferent</v>
      </c>
      <c r="AF575">
        <v>5</v>
      </c>
      <c r="AG575">
        <v>8</v>
      </c>
      <c r="AH575">
        <v>2</v>
      </c>
      <c r="AI575" t="str">
        <f>INDEX($AF$1:$AH$1,MATCH(MAX(AF575:AH575),AF575:AH575,0))</f>
        <v>Web_Orders</v>
      </c>
      <c r="AJ575">
        <v>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f>SUM(AK575:AO575)</f>
        <v>0</v>
      </c>
      <c r="AQ575" t="s">
        <v>67</v>
      </c>
      <c r="AR575">
        <v>0</v>
      </c>
      <c r="AS575" t="str">
        <f>IF(OR(AK575&gt;0, AL575&gt;0, AM575&gt;0, AN575&gt;0, AO575&gt;0), "Converted", "Not Converted")</f>
        <v>Not Converted</v>
      </c>
      <c r="AT575">
        <v>0</v>
      </c>
      <c r="AU575">
        <v>3</v>
      </c>
      <c r="AV575">
        <v>11</v>
      </c>
      <c r="AW575">
        <f>IF(Z575&gt;607, 4, 0)</f>
        <v>4</v>
      </c>
      <c r="AX575">
        <f>IF(AA575&gt;1.6588, 3, 0)</f>
        <v>3</v>
      </c>
      <c r="AY575">
        <f>IF(P575&gt;401, 2, 0)</f>
        <v>2</v>
      </c>
      <c r="AZ575">
        <f>IF(I575&gt;52915.77, 1, 0)</f>
        <v>1</v>
      </c>
      <c r="BA575">
        <f>SUM(AW575:AZ575)</f>
        <v>10</v>
      </c>
      <c r="BB575" t="str">
        <f>VLOOKUP(BA575,'Standard Deviations'!$L$1:$M$11,2,TRUE)</f>
        <v>Diamond</v>
      </c>
    </row>
    <row r="576" spans="1:54">
      <c r="A576">
        <v>961</v>
      </c>
      <c r="B576">
        <v>1972</v>
      </c>
      <c r="C576">
        <f>2024-B576</f>
        <v>52</v>
      </c>
      <c r="D576" t="str">
        <f>VLOOKUP(B576,Reference!$A$1:$B$125, 2)</f>
        <v>Gen X</v>
      </c>
      <c r="E576" t="s">
        <v>54</v>
      </c>
      <c r="F576" t="str">
        <f>IF(E576="High School", "No College", "College")</f>
        <v>College</v>
      </c>
      <c r="G576" t="s">
        <v>55</v>
      </c>
      <c r="H576">
        <v>74716</v>
      </c>
      <c r="I576">
        <v>74716</v>
      </c>
      <c r="J576" s="4" t="s">
        <v>56</v>
      </c>
      <c r="K576">
        <v>0</v>
      </c>
      <c r="L576">
        <v>1</v>
      </c>
      <c r="M576" t="str">
        <f>IF(OR(K576&gt;0, L576&gt;0), "Parent", "Not Parent")</f>
        <v>Parent</v>
      </c>
      <c r="N576" t="s">
        <v>220</v>
      </c>
      <c r="O576" s="8">
        <v>41916</v>
      </c>
      <c r="P576" s="9">
        <f>O576-N576</f>
        <v>387</v>
      </c>
      <c r="Q576">
        <v>92</v>
      </c>
      <c r="R576" s="9">
        <f>P576-Q576</f>
        <v>295</v>
      </c>
      <c r="S576" s="8">
        <f>O576-R576</f>
        <v>41621</v>
      </c>
      <c r="T576">
        <v>133</v>
      </c>
      <c r="U576">
        <v>27</v>
      </c>
      <c r="V576">
        <v>421</v>
      </c>
      <c r="W576">
        <v>13</v>
      </c>
      <c r="X576">
        <v>195</v>
      </c>
      <c r="Y576">
        <v>71</v>
      </c>
      <c r="Z576">
        <v>860</v>
      </c>
      <c r="AA576">
        <f>Z576/P576</f>
        <v>2.2222222222222223</v>
      </c>
      <c r="AB576" s="14" t="s">
        <v>232</v>
      </c>
      <c r="AC576" s="13" t="s">
        <v>63</v>
      </c>
      <c r="AD576">
        <v>2</v>
      </c>
      <c r="AE576" t="str">
        <f>IF(AD576&gt;3, "Prefers Discount", "Discount Indifferent")</f>
        <v>Discount Indifferent</v>
      </c>
      <c r="AF576">
        <v>5</v>
      </c>
      <c r="AG576">
        <v>7</v>
      </c>
      <c r="AH576">
        <v>3</v>
      </c>
      <c r="AI576" t="str">
        <f>INDEX($AF$1:$AH$1,MATCH(MAX(AF576:AH576),AF576:AH576,0))</f>
        <v>Web_Orders</v>
      </c>
      <c r="AJ576">
        <v>4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f>SUM(AK576:AO576)</f>
        <v>0</v>
      </c>
      <c r="AQ576" t="s">
        <v>67</v>
      </c>
      <c r="AR576">
        <v>0</v>
      </c>
      <c r="AS576" t="str">
        <f>IF(OR(AK576&gt;0, AL576&gt;0, AM576&gt;0, AN576&gt;0, AO576&gt;0), "Converted", "Not Converted")</f>
        <v>Not Converted</v>
      </c>
      <c r="AT576">
        <v>0</v>
      </c>
      <c r="AU576">
        <v>3</v>
      </c>
      <c r="AV576">
        <v>11</v>
      </c>
      <c r="AW576">
        <f>IF(Z576&gt;607, 4, 0)</f>
        <v>4</v>
      </c>
      <c r="AX576">
        <f>IF(AA576&gt;1.6588, 3, 0)</f>
        <v>3</v>
      </c>
      <c r="AY576">
        <f>IF(P576&gt;401, 2, 0)</f>
        <v>0</v>
      </c>
      <c r="AZ576">
        <f>IF(I576&gt;52915.77, 1, 0)</f>
        <v>1</v>
      </c>
      <c r="BA576">
        <f>SUM(AW576:AZ576)</f>
        <v>8</v>
      </c>
      <c r="BB576" t="str">
        <f>VLOOKUP(BA576,'Standard Deviations'!$L$1:$M$11,2,TRUE)</f>
        <v>Platinum</v>
      </c>
    </row>
    <row r="577" spans="1:54">
      <c r="A577">
        <v>5794</v>
      </c>
      <c r="B577">
        <v>1974</v>
      </c>
      <c r="C577">
        <f>2024-B577</f>
        <v>50</v>
      </c>
      <c r="D577" t="str">
        <f>VLOOKUP(B577,Reference!$A$1:$B$125, 2)</f>
        <v>Gen X</v>
      </c>
      <c r="E577" t="s">
        <v>68</v>
      </c>
      <c r="F577" t="str">
        <f>IF(E577="High School", "No College", "College")</f>
        <v>College</v>
      </c>
      <c r="G577" t="s">
        <v>55</v>
      </c>
      <c r="H577">
        <v>46374</v>
      </c>
      <c r="I577">
        <v>46374</v>
      </c>
      <c r="J577" s="4" t="s">
        <v>175</v>
      </c>
      <c r="K577">
        <v>0</v>
      </c>
      <c r="L577">
        <v>1</v>
      </c>
      <c r="M577" t="str">
        <f>IF(OR(K577&gt;0, L577&gt;0), "Parent", "Not Parent")</f>
        <v>Parent</v>
      </c>
      <c r="N577" t="s">
        <v>94</v>
      </c>
      <c r="O577" s="8">
        <v>41916</v>
      </c>
      <c r="P577" s="9">
        <f>O577-N577</f>
        <v>201</v>
      </c>
      <c r="Q577">
        <v>1</v>
      </c>
      <c r="R577" s="9">
        <f>P577-Q577</f>
        <v>200</v>
      </c>
      <c r="S577" s="8">
        <f>O577-R577</f>
        <v>41716</v>
      </c>
      <c r="T577">
        <v>408</v>
      </c>
      <c r="U577">
        <v>0</v>
      </c>
      <c r="V577">
        <v>21</v>
      </c>
      <c r="W577">
        <v>0</v>
      </c>
      <c r="X577">
        <v>0</v>
      </c>
      <c r="Y577">
        <v>17</v>
      </c>
      <c r="Z577">
        <v>446</v>
      </c>
      <c r="AA577">
        <f>Z577/P577</f>
        <v>2.2189054726368158</v>
      </c>
      <c r="AB577" s="11" t="s">
        <v>232</v>
      </c>
      <c r="AC577" t="s">
        <v>59</v>
      </c>
      <c r="AD577">
        <v>3</v>
      </c>
      <c r="AE577" t="str">
        <f>IF(AD577&gt;3, "Prefers Discount", "Discount Indifferent")</f>
        <v>Discount Indifferent</v>
      </c>
      <c r="AF577">
        <v>7</v>
      </c>
      <c r="AG577">
        <v>7</v>
      </c>
      <c r="AH577">
        <v>1</v>
      </c>
      <c r="AI577" t="str">
        <f>INDEX($AF$1:$AH$1,MATCH(MAX(AF577:AH577),AF577:AH577,0))</f>
        <v>Store_Orders</v>
      </c>
      <c r="AJ577">
        <v>8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f>SUM(AK577:AO577)</f>
        <v>2</v>
      </c>
      <c r="AQ577" t="str">
        <f>INDEX($AK$1:$AO$1,MATCH(MAX(AK577:AO577),AK577:AO577,0))</f>
        <v>Converted_on_Camp1</v>
      </c>
      <c r="AR577">
        <v>1</v>
      </c>
      <c r="AS577" t="str">
        <f>IF(OR(AK577&gt;0, AL577&gt;0, AM577&gt;0, AN577&gt;0, AO577&gt;0), "Converted", "Not Converted")</f>
        <v>Converted</v>
      </c>
      <c r="AT577">
        <v>0</v>
      </c>
      <c r="AU577">
        <v>3</v>
      </c>
      <c r="AV577">
        <v>11</v>
      </c>
      <c r="AW577">
        <f>IF(Z577&gt;607, 4, 0)</f>
        <v>0</v>
      </c>
      <c r="AX577">
        <f>IF(AA577&gt;1.6588, 3, 0)</f>
        <v>3</v>
      </c>
      <c r="AY577">
        <f>IF(P577&gt;401, 2, 0)</f>
        <v>0</v>
      </c>
      <c r="AZ577">
        <f>IF(I577&gt;52915.77, 1, 0)</f>
        <v>0</v>
      </c>
      <c r="BA577">
        <f>SUM(AW577:AZ577)</f>
        <v>3</v>
      </c>
      <c r="BB577" t="str">
        <f>VLOOKUP(BA577,'Standard Deviations'!$L$1:$M$11,2,TRUE)</f>
        <v>Silver</v>
      </c>
    </row>
    <row r="578" spans="1:54">
      <c r="A578">
        <v>7441</v>
      </c>
      <c r="B578">
        <v>1973</v>
      </c>
      <c r="C578">
        <f>2024-B578</f>
        <v>51</v>
      </c>
      <c r="D578" t="str">
        <f>VLOOKUP(B578,Reference!$A$1:$B$125, 2)</f>
        <v>Gen X</v>
      </c>
      <c r="E578" t="s">
        <v>54</v>
      </c>
      <c r="F578" t="str">
        <f>IF(E578="High School", "No College", "College")</f>
        <v>College</v>
      </c>
      <c r="G578" t="s">
        <v>71</v>
      </c>
      <c r="H578">
        <v>71128</v>
      </c>
      <c r="I578">
        <v>71128</v>
      </c>
      <c r="J578" s="4" t="s">
        <v>61</v>
      </c>
      <c r="K578">
        <v>1</v>
      </c>
      <c r="L578">
        <v>0</v>
      </c>
      <c r="M578" t="str">
        <f>IF(OR(K578&gt;0, L578&gt;0), "Parent", "Not Parent")</f>
        <v>Parent</v>
      </c>
      <c r="N578" t="s">
        <v>424</v>
      </c>
      <c r="O578" s="8">
        <v>41916</v>
      </c>
      <c r="P578" s="9">
        <f>O578-N578</f>
        <v>728</v>
      </c>
      <c r="Q578">
        <v>80</v>
      </c>
      <c r="R578" s="9">
        <f>P578-Q578</f>
        <v>648</v>
      </c>
      <c r="S578" s="8">
        <f>O578-R578</f>
        <v>41268</v>
      </c>
      <c r="T578">
        <v>958</v>
      </c>
      <c r="U578">
        <v>159</v>
      </c>
      <c r="V578">
        <v>447</v>
      </c>
      <c r="W578">
        <v>20</v>
      </c>
      <c r="X578">
        <v>0</v>
      </c>
      <c r="Y578">
        <v>31</v>
      </c>
      <c r="Z578">
        <v>1615</v>
      </c>
      <c r="AA578">
        <f>Z578/P578</f>
        <v>2.2184065934065935</v>
      </c>
      <c r="AB578" s="14" t="s">
        <v>232</v>
      </c>
      <c r="AC578" s="13" t="s">
        <v>63</v>
      </c>
      <c r="AD578">
        <v>3</v>
      </c>
      <c r="AE578" t="str">
        <f>IF(AD578&gt;3, "Prefers Discount", "Discount Indifferent")</f>
        <v>Discount Indifferent</v>
      </c>
      <c r="AF578">
        <v>12</v>
      </c>
      <c r="AG578">
        <v>2</v>
      </c>
      <c r="AH578">
        <v>10</v>
      </c>
      <c r="AI578" t="str">
        <f>INDEX($AF$1:$AH$1,MATCH(MAX(AF578:AH578),AF578:AH578,0))</f>
        <v>Store_Orders</v>
      </c>
      <c r="AJ578">
        <v>7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f>SUM(AK578:AO578)</f>
        <v>0</v>
      </c>
      <c r="AQ578" t="s">
        <v>67</v>
      </c>
      <c r="AR578">
        <v>0</v>
      </c>
      <c r="AS578" t="str">
        <f>IF(OR(AK578&gt;0, AL578&gt;0, AM578&gt;0, AN578&gt;0, AO578&gt;0), "Converted", "Not Converted")</f>
        <v>Not Converted</v>
      </c>
      <c r="AT578">
        <v>0</v>
      </c>
      <c r="AU578">
        <v>3</v>
      </c>
      <c r="AV578">
        <v>11</v>
      </c>
      <c r="AW578">
        <f>IF(Z578&gt;607, 4, 0)</f>
        <v>4</v>
      </c>
      <c r="AX578">
        <f>IF(AA578&gt;1.6588, 3, 0)</f>
        <v>3</v>
      </c>
      <c r="AY578">
        <f>IF(P578&gt;401, 2, 0)</f>
        <v>2</v>
      </c>
      <c r="AZ578">
        <f>IF(I578&gt;52915.77, 1, 0)</f>
        <v>1</v>
      </c>
      <c r="BA578">
        <f>SUM(AW578:AZ578)</f>
        <v>10</v>
      </c>
      <c r="BB578" t="str">
        <f>VLOOKUP(BA578,'Standard Deviations'!$L$1:$M$11,2,TRUE)</f>
        <v>Diamond</v>
      </c>
    </row>
    <row r="579" spans="1:54">
      <c r="A579">
        <v>9370</v>
      </c>
      <c r="B579">
        <v>1945</v>
      </c>
      <c r="C579">
        <f>2024-B579</f>
        <v>79</v>
      </c>
      <c r="D579" t="str">
        <f>VLOOKUP(B579,Reference!$A$1:$B$125, 2)</f>
        <v>Silent</v>
      </c>
      <c r="E579" t="s">
        <v>68</v>
      </c>
      <c r="F579" t="str">
        <f>IF(E579="High School", "No College", "College")</f>
        <v>College</v>
      </c>
      <c r="G579" t="s">
        <v>55</v>
      </c>
      <c r="H579">
        <v>65846</v>
      </c>
      <c r="I579">
        <v>65846</v>
      </c>
      <c r="J579" s="4" t="s">
        <v>61</v>
      </c>
      <c r="K579">
        <v>0</v>
      </c>
      <c r="L579">
        <v>0</v>
      </c>
      <c r="M579" t="str">
        <f>IF(OR(K579&gt;0, L579&gt;0), "Parent", "Not Parent")</f>
        <v>Not Parent</v>
      </c>
      <c r="N579" t="s">
        <v>352</v>
      </c>
      <c r="O579" s="8">
        <v>41916</v>
      </c>
      <c r="P579" s="9">
        <f>O579-N579</f>
        <v>505</v>
      </c>
      <c r="Q579">
        <v>68</v>
      </c>
      <c r="R579" s="9">
        <f>P579-Q579</f>
        <v>437</v>
      </c>
      <c r="S579" s="8">
        <f>O579-R579</f>
        <v>41479</v>
      </c>
      <c r="T579">
        <v>562</v>
      </c>
      <c r="U579">
        <v>81</v>
      </c>
      <c r="V579">
        <v>276</v>
      </c>
      <c r="W579">
        <v>80</v>
      </c>
      <c r="X579">
        <v>40</v>
      </c>
      <c r="Y579">
        <v>81</v>
      </c>
      <c r="Z579">
        <v>1120</v>
      </c>
      <c r="AA579">
        <f>Z579/P579</f>
        <v>2.217821782178218</v>
      </c>
      <c r="AB579" s="14" t="s">
        <v>232</v>
      </c>
      <c r="AC579" s="13" t="s">
        <v>63</v>
      </c>
      <c r="AD579">
        <v>1</v>
      </c>
      <c r="AE579" t="str">
        <f>IF(AD579&gt;3, "Prefers Discount", "Discount Indifferent")</f>
        <v>Discount Indifferent</v>
      </c>
      <c r="AF579">
        <v>6</v>
      </c>
      <c r="AG579">
        <v>6</v>
      </c>
      <c r="AH579">
        <v>3</v>
      </c>
      <c r="AI579" t="str">
        <f>INDEX($AF$1:$AH$1,MATCH(MAX(AF579:AH579),AF579:AH579,0))</f>
        <v>Store_Orders</v>
      </c>
      <c r="AJ579">
        <v>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f>SUM(AK579:AO579)</f>
        <v>0</v>
      </c>
      <c r="AQ579" t="s">
        <v>67</v>
      </c>
      <c r="AR579">
        <v>0</v>
      </c>
      <c r="AS579" t="str">
        <f>IF(OR(AK579&gt;0, AL579&gt;0, AM579&gt;0, AN579&gt;0, AO579&gt;0), "Converted", "Not Converted")</f>
        <v>Not Converted</v>
      </c>
      <c r="AT579">
        <v>0</v>
      </c>
      <c r="AU579">
        <v>3</v>
      </c>
      <c r="AV579">
        <v>11</v>
      </c>
      <c r="AW579">
        <f>IF(Z579&gt;607, 4, 0)</f>
        <v>4</v>
      </c>
      <c r="AX579">
        <f>IF(AA579&gt;1.6588, 3, 0)</f>
        <v>3</v>
      </c>
      <c r="AY579">
        <f>IF(P579&gt;401, 2, 0)</f>
        <v>2</v>
      </c>
      <c r="AZ579">
        <f>IF(I579&gt;52915.77, 1, 0)</f>
        <v>1</v>
      </c>
      <c r="BA579">
        <f>SUM(AW579:AZ579)</f>
        <v>10</v>
      </c>
      <c r="BB579" t="str">
        <f>VLOOKUP(BA579,'Standard Deviations'!$L$1:$M$11,2,TRUE)</f>
        <v>Diamond</v>
      </c>
    </row>
    <row r="580" spans="1:54">
      <c r="A580">
        <v>8233</v>
      </c>
      <c r="B580">
        <v>1950</v>
      </c>
      <c r="C580">
        <f>2024-B580</f>
        <v>74</v>
      </c>
      <c r="D580" t="str">
        <f>VLOOKUP(B580,Reference!$A$1:$B$125, 2)</f>
        <v>Boomers</v>
      </c>
      <c r="E580" t="s">
        <v>64</v>
      </c>
      <c r="F580" t="str">
        <f>IF(E580="High School", "No College", "College")</f>
        <v>College</v>
      </c>
      <c r="G580" t="s">
        <v>89</v>
      </c>
      <c r="H580">
        <v>64866</v>
      </c>
      <c r="I580">
        <v>64866</v>
      </c>
      <c r="J580" s="4" t="s">
        <v>61</v>
      </c>
      <c r="K580">
        <v>0</v>
      </c>
      <c r="L580">
        <v>1</v>
      </c>
      <c r="M580" t="str">
        <f>IF(OR(K580&gt;0, L580&gt;0), "Parent", "Not Parent")</f>
        <v>Parent</v>
      </c>
      <c r="N580" t="s">
        <v>187</v>
      </c>
      <c r="O580" s="8">
        <v>41916</v>
      </c>
      <c r="P580" s="9">
        <f>O580-N580</f>
        <v>251</v>
      </c>
      <c r="Q580">
        <v>9</v>
      </c>
      <c r="R580" s="9">
        <f>P580-Q580</f>
        <v>242</v>
      </c>
      <c r="S580" s="8">
        <f>O580-R580</f>
        <v>41674</v>
      </c>
      <c r="T580">
        <v>508</v>
      </c>
      <c r="U580">
        <v>5</v>
      </c>
      <c r="V580">
        <v>21</v>
      </c>
      <c r="W580">
        <v>7</v>
      </c>
      <c r="X580">
        <v>5</v>
      </c>
      <c r="Y580">
        <v>10</v>
      </c>
      <c r="Z580">
        <v>556</v>
      </c>
      <c r="AA580">
        <f>Z580/P580</f>
        <v>2.2151394422310755</v>
      </c>
      <c r="AB580" s="11" t="s">
        <v>232</v>
      </c>
      <c r="AC580" t="s">
        <v>59</v>
      </c>
      <c r="AD580">
        <v>4</v>
      </c>
      <c r="AE580" t="str">
        <f>IF(AD580&gt;3, "Prefers Discount", "Discount Indifferent")</f>
        <v>Prefers Discount</v>
      </c>
      <c r="AF580">
        <v>7</v>
      </c>
      <c r="AG580">
        <v>7</v>
      </c>
      <c r="AH580">
        <v>3</v>
      </c>
      <c r="AI580" t="str">
        <f>INDEX($AF$1:$AH$1,MATCH(MAX(AF580:AH580),AF580:AH580,0))</f>
        <v>Store_Orders</v>
      </c>
      <c r="AJ580">
        <v>5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f>SUM(AK580:AO580)</f>
        <v>1</v>
      </c>
      <c r="AQ580" t="str">
        <f>INDEX($AK$1:$AO$1,MATCH(MAX(AK580:AO580),AK580:AO580,0))</f>
        <v>Converted_on_Camp4</v>
      </c>
      <c r="AR580">
        <v>1</v>
      </c>
      <c r="AS580" t="str">
        <f>IF(OR(AK580&gt;0, AL580&gt;0, AM580&gt;0, AN580&gt;0, AO580&gt;0), "Converted", "Not Converted")</f>
        <v>Converted</v>
      </c>
      <c r="AT580">
        <v>0</v>
      </c>
      <c r="AU580">
        <v>3</v>
      </c>
      <c r="AV580">
        <v>11</v>
      </c>
      <c r="AW580">
        <f>IF(Z580&gt;607, 4, 0)</f>
        <v>0</v>
      </c>
      <c r="AX580">
        <f>IF(AA580&gt;1.6588, 3, 0)</f>
        <v>3</v>
      </c>
      <c r="AY580">
        <f>IF(P580&gt;401, 2, 0)</f>
        <v>0</v>
      </c>
      <c r="AZ580">
        <f>IF(I580&gt;52915.77, 1, 0)</f>
        <v>1</v>
      </c>
      <c r="BA580">
        <f>SUM(AW580:AZ580)</f>
        <v>4</v>
      </c>
      <c r="BB580" t="str">
        <f>VLOOKUP(BA580,'Standard Deviations'!$L$1:$M$11,2,TRUE)</f>
        <v>Silver</v>
      </c>
    </row>
    <row r="581" spans="1:54">
      <c r="A581">
        <v>8925</v>
      </c>
      <c r="B581">
        <v>1965</v>
      </c>
      <c r="C581">
        <f>2024-B581</f>
        <v>59</v>
      </c>
      <c r="D581" t="str">
        <f>VLOOKUP(B581,Reference!$A$1:$B$125, 2)</f>
        <v>Gen X</v>
      </c>
      <c r="E581" t="s">
        <v>64</v>
      </c>
      <c r="F581" t="str">
        <f>IF(E581="High School", "No College", "College")</f>
        <v>College</v>
      </c>
      <c r="G581" t="s">
        <v>55</v>
      </c>
      <c r="H581">
        <v>70053</v>
      </c>
      <c r="I581">
        <v>70053</v>
      </c>
      <c r="J581" s="4" t="s">
        <v>61</v>
      </c>
      <c r="K581">
        <v>0</v>
      </c>
      <c r="L581">
        <v>1</v>
      </c>
      <c r="M581" t="str">
        <f>IF(OR(K581&gt;0, L581&gt;0), "Parent", "Not Parent")</f>
        <v>Parent</v>
      </c>
      <c r="N581" t="s">
        <v>186</v>
      </c>
      <c r="O581" s="8">
        <v>41916</v>
      </c>
      <c r="P581" s="9">
        <f>O581-N581</f>
        <v>458</v>
      </c>
      <c r="Q581">
        <v>38</v>
      </c>
      <c r="R581" s="9">
        <f>P581-Q581</f>
        <v>420</v>
      </c>
      <c r="S581" s="8">
        <f>O581-R581</f>
        <v>41496</v>
      </c>
      <c r="T581">
        <v>512</v>
      </c>
      <c r="U581">
        <v>53</v>
      </c>
      <c r="V581">
        <v>98</v>
      </c>
      <c r="W581">
        <v>81</v>
      </c>
      <c r="X581">
        <v>179</v>
      </c>
      <c r="Y581">
        <v>89</v>
      </c>
      <c r="Z581">
        <v>1012</v>
      </c>
      <c r="AA581">
        <f>Z581/P581</f>
        <v>2.2096069868995634</v>
      </c>
      <c r="AB581" s="11" t="s">
        <v>232</v>
      </c>
      <c r="AC581" t="s">
        <v>59</v>
      </c>
      <c r="AD581">
        <v>3</v>
      </c>
      <c r="AE581" t="str">
        <f>IF(AD581&gt;3, "Prefers Discount", "Discount Indifferent")</f>
        <v>Discount Indifferent</v>
      </c>
      <c r="AF581">
        <v>10</v>
      </c>
      <c r="AG581">
        <v>8</v>
      </c>
      <c r="AH581">
        <v>5</v>
      </c>
      <c r="AI581" t="str">
        <f>INDEX($AF$1:$AH$1,MATCH(MAX(AF581:AH581),AF581:AH581,0))</f>
        <v>Store_Orders</v>
      </c>
      <c r="AJ581">
        <v>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f>SUM(AK581:AO581)</f>
        <v>0</v>
      </c>
      <c r="AQ581" t="s">
        <v>67</v>
      </c>
      <c r="AR581">
        <v>0</v>
      </c>
      <c r="AS581" t="str">
        <f>IF(OR(AK581&gt;0, AL581&gt;0, AM581&gt;0, AN581&gt;0, AO581&gt;0), "Converted", "Not Converted")</f>
        <v>Not Converted</v>
      </c>
      <c r="AT581">
        <v>0</v>
      </c>
      <c r="AU581">
        <v>3</v>
      </c>
      <c r="AV581">
        <v>11</v>
      </c>
      <c r="AW581">
        <f>IF(Z581&gt;607, 4, 0)</f>
        <v>4</v>
      </c>
      <c r="AX581">
        <f>IF(AA581&gt;1.6588, 3, 0)</f>
        <v>3</v>
      </c>
      <c r="AY581">
        <f>IF(P581&gt;401, 2, 0)</f>
        <v>2</v>
      </c>
      <c r="AZ581">
        <f>IF(I581&gt;52915.77, 1, 0)</f>
        <v>1</v>
      </c>
      <c r="BA581">
        <f>SUM(AW581:AZ581)</f>
        <v>10</v>
      </c>
      <c r="BB581" t="str">
        <f>VLOOKUP(BA581,'Standard Deviations'!$L$1:$M$11,2,TRUE)</f>
        <v>Diamond</v>
      </c>
    </row>
    <row r="582" spans="1:54">
      <c r="A582">
        <v>11112</v>
      </c>
      <c r="B582">
        <v>1966</v>
      </c>
      <c r="C582">
        <f>2024-B582</f>
        <v>58</v>
      </c>
      <c r="D582" t="str">
        <f>VLOOKUP(B582,Reference!$A$1:$B$125, 2)</f>
        <v>Gen X</v>
      </c>
      <c r="E582" t="s">
        <v>54</v>
      </c>
      <c r="F582" t="str">
        <f>IF(E582="High School", "No College", "College")</f>
        <v>College</v>
      </c>
      <c r="G582" t="s">
        <v>65</v>
      </c>
      <c r="H582">
        <v>70713</v>
      </c>
      <c r="I582">
        <v>70713</v>
      </c>
      <c r="J582" s="4" t="s">
        <v>61</v>
      </c>
      <c r="K582">
        <v>0</v>
      </c>
      <c r="L582">
        <v>1</v>
      </c>
      <c r="M582" t="str">
        <f>IF(OR(K582&gt;0, L582&gt;0), "Parent", "Not Parent")</f>
        <v>Parent</v>
      </c>
      <c r="N582" t="s">
        <v>303</v>
      </c>
      <c r="O582" s="8">
        <v>41916</v>
      </c>
      <c r="P582" s="9">
        <f>O582-N582</f>
        <v>670</v>
      </c>
      <c r="Q582">
        <v>23</v>
      </c>
      <c r="R582" s="9">
        <f>P582-Q582</f>
        <v>647</v>
      </c>
      <c r="S582" s="8">
        <f>O582-R582</f>
        <v>41269</v>
      </c>
      <c r="T582">
        <v>736</v>
      </c>
      <c r="U582">
        <v>114</v>
      </c>
      <c r="V582">
        <v>279</v>
      </c>
      <c r="W582">
        <v>82</v>
      </c>
      <c r="X582">
        <v>76</v>
      </c>
      <c r="Y582">
        <v>190</v>
      </c>
      <c r="Z582">
        <v>1477</v>
      </c>
      <c r="AA582">
        <f>Z582/P582</f>
        <v>2.2044776119402987</v>
      </c>
      <c r="AB582" s="11" t="s">
        <v>232</v>
      </c>
      <c r="AC582" t="s">
        <v>59</v>
      </c>
      <c r="AD582">
        <v>6</v>
      </c>
      <c r="AE582" t="str">
        <f>IF(AD582&gt;3, "Prefers Discount", "Discount Indifferent")</f>
        <v>Prefers Discount</v>
      </c>
      <c r="AF582">
        <v>8</v>
      </c>
      <c r="AG582">
        <v>5</v>
      </c>
      <c r="AH582">
        <v>6</v>
      </c>
      <c r="AI582" t="str">
        <f>INDEX($AF$1:$AH$1,MATCH(MAX(AF582:AH582),AF582:AH582,0))</f>
        <v>Store_Orders</v>
      </c>
      <c r="AJ582">
        <v>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f>SUM(AK582:AO582)</f>
        <v>0</v>
      </c>
      <c r="AQ582" t="s">
        <v>67</v>
      </c>
      <c r="AR582">
        <v>0</v>
      </c>
      <c r="AS582" t="str">
        <f>IF(OR(AK582&gt;0, AL582&gt;0, AM582&gt;0, AN582&gt;0, AO582&gt;0), "Converted", "Not Converted")</f>
        <v>Not Converted</v>
      </c>
      <c r="AT582">
        <v>0</v>
      </c>
      <c r="AU582">
        <v>3</v>
      </c>
      <c r="AV582">
        <v>11</v>
      </c>
      <c r="AW582">
        <f>IF(Z582&gt;607, 4, 0)</f>
        <v>4</v>
      </c>
      <c r="AX582">
        <f>IF(AA582&gt;1.6588, 3, 0)</f>
        <v>3</v>
      </c>
      <c r="AY582">
        <f>IF(P582&gt;401, 2, 0)</f>
        <v>2</v>
      </c>
      <c r="AZ582">
        <f>IF(I582&gt;52915.77, 1, 0)</f>
        <v>1</v>
      </c>
      <c r="BA582">
        <f>SUM(AW582:AZ582)</f>
        <v>10</v>
      </c>
      <c r="BB582" t="str">
        <f>VLOOKUP(BA582,'Standard Deviations'!$L$1:$M$11,2,TRUE)</f>
        <v>Diamond</v>
      </c>
    </row>
    <row r="583" spans="1:54">
      <c r="A583">
        <v>5687</v>
      </c>
      <c r="B583">
        <v>1980</v>
      </c>
      <c r="C583">
        <f>2024-B583</f>
        <v>44</v>
      </c>
      <c r="D583" t="str">
        <f>VLOOKUP(B583,Reference!$A$1:$B$125, 2)</f>
        <v>Millennials</v>
      </c>
      <c r="E583" t="s">
        <v>54</v>
      </c>
      <c r="F583" t="str">
        <f>IF(E583="High School", "No College", "College")</f>
        <v>College</v>
      </c>
      <c r="G583" t="s">
        <v>71</v>
      </c>
      <c r="H583">
        <v>81702</v>
      </c>
      <c r="I583">
        <v>81702</v>
      </c>
      <c r="J583" s="4" t="s">
        <v>56</v>
      </c>
      <c r="K583">
        <v>0</v>
      </c>
      <c r="L583">
        <v>0</v>
      </c>
      <c r="M583" t="str">
        <f>IF(OR(K583&gt;0, L583&gt;0), "Parent", "Not Parent")</f>
        <v>Not Parent</v>
      </c>
      <c r="N583" t="s">
        <v>373</v>
      </c>
      <c r="O583" s="8">
        <v>41916</v>
      </c>
      <c r="P583" s="9">
        <f>O583-N583</f>
        <v>741</v>
      </c>
      <c r="Q583">
        <v>98</v>
      </c>
      <c r="R583" s="9">
        <f>P583-Q583</f>
        <v>643</v>
      </c>
      <c r="S583" s="8">
        <f>O583-R583</f>
        <v>41273</v>
      </c>
      <c r="T583">
        <v>563</v>
      </c>
      <c r="U583">
        <v>50</v>
      </c>
      <c r="V583">
        <v>774</v>
      </c>
      <c r="W583">
        <v>28</v>
      </c>
      <c r="X583">
        <v>31</v>
      </c>
      <c r="Y583">
        <v>187</v>
      </c>
      <c r="Z583">
        <v>1633</v>
      </c>
      <c r="AA583">
        <f>Z583/P583</f>
        <v>2.2037786774628878</v>
      </c>
      <c r="AB583" s="14" t="s">
        <v>232</v>
      </c>
      <c r="AC583" s="13" t="s">
        <v>63</v>
      </c>
      <c r="AD583">
        <v>1</v>
      </c>
      <c r="AE583" t="str">
        <f>IF(AD583&gt;3, "Prefers Discount", "Discount Indifferent")</f>
        <v>Discount Indifferent</v>
      </c>
      <c r="AF583">
        <v>12</v>
      </c>
      <c r="AG583">
        <v>7</v>
      </c>
      <c r="AH583">
        <v>7</v>
      </c>
      <c r="AI583" t="str">
        <f>INDEX($AF$1:$AH$1,MATCH(MAX(AF583:AH583),AF583:AH583,0))</f>
        <v>Store_Orders</v>
      </c>
      <c r="AJ583">
        <v>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f>SUM(AK583:AO583)</f>
        <v>0</v>
      </c>
      <c r="AQ583" t="s">
        <v>67</v>
      </c>
      <c r="AR583">
        <v>0</v>
      </c>
      <c r="AS583" t="str">
        <f>IF(OR(AK583&gt;0, AL583&gt;0, AM583&gt;0, AN583&gt;0, AO583&gt;0), "Converted", "Not Converted")</f>
        <v>Not Converted</v>
      </c>
      <c r="AT583">
        <v>0</v>
      </c>
      <c r="AU583">
        <v>3</v>
      </c>
      <c r="AV583">
        <v>11</v>
      </c>
      <c r="AW583">
        <f>IF(Z583&gt;607, 4, 0)</f>
        <v>4</v>
      </c>
      <c r="AX583">
        <f>IF(AA583&gt;1.6588, 3, 0)</f>
        <v>3</v>
      </c>
      <c r="AY583">
        <f>IF(P583&gt;401, 2, 0)</f>
        <v>2</v>
      </c>
      <c r="AZ583">
        <f>IF(I583&gt;52915.77, 1, 0)</f>
        <v>1</v>
      </c>
      <c r="BA583">
        <f>SUM(AW583:AZ583)</f>
        <v>10</v>
      </c>
      <c r="BB583" t="str">
        <f>VLOOKUP(BA583,'Standard Deviations'!$L$1:$M$11,2,TRUE)</f>
        <v>Diamond</v>
      </c>
    </row>
    <row r="584" spans="1:54">
      <c r="A584">
        <v>2379</v>
      </c>
      <c r="B584">
        <v>1953</v>
      </c>
      <c r="C584">
        <f>2024-B584</f>
        <v>71</v>
      </c>
      <c r="D584" t="str">
        <f>VLOOKUP(B584,Reference!$A$1:$B$125, 2)</f>
        <v>Boomers</v>
      </c>
      <c r="E584" t="s">
        <v>54</v>
      </c>
      <c r="F584" t="str">
        <f>IF(E584="High School", "No College", "College")</f>
        <v>College</v>
      </c>
      <c r="G584" t="s">
        <v>60</v>
      </c>
      <c r="H584">
        <v>69267</v>
      </c>
      <c r="I584">
        <v>69267</v>
      </c>
      <c r="J584" s="4" t="s">
        <v>61</v>
      </c>
      <c r="K584">
        <v>0</v>
      </c>
      <c r="L584">
        <v>0</v>
      </c>
      <c r="M584" t="str">
        <f>IF(OR(K584&gt;0, L584&gt;0), "Parent", "Not Parent")</f>
        <v>Not Parent</v>
      </c>
      <c r="N584" t="s">
        <v>381</v>
      </c>
      <c r="O584" s="8">
        <v>41916</v>
      </c>
      <c r="P584" s="9">
        <f>O584-N584</f>
        <v>742</v>
      </c>
      <c r="Q584">
        <v>31</v>
      </c>
      <c r="R584" s="9">
        <f>P584-Q584</f>
        <v>711</v>
      </c>
      <c r="S584" s="8">
        <f>O584-R584</f>
        <v>41205</v>
      </c>
      <c r="T584">
        <v>778</v>
      </c>
      <c r="U584">
        <v>44</v>
      </c>
      <c r="V584">
        <v>499</v>
      </c>
      <c r="W584">
        <v>95</v>
      </c>
      <c r="X584">
        <v>73</v>
      </c>
      <c r="Y584">
        <v>146</v>
      </c>
      <c r="Z584">
        <v>1635</v>
      </c>
      <c r="AA584">
        <f>Z584/P584</f>
        <v>2.2035040431266846</v>
      </c>
      <c r="AB584" s="11" t="s">
        <v>232</v>
      </c>
      <c r="AC584" t="s">
        <v>59</v>
      </c>
      <c r="AD584">
        <v>2</v>
      </c>
      <c r="AE584" t="str">
        <f>IF(AD584&gt;3, "Prefers Discount", "Discount Indifferent")</f>
        <v>Discount Indifferent</v>
      </c>
      <c r="AF584">
        <v>5</v>
      </c>
      <c r="AG584">
        <v>3</v>
      </c>
      <c r="AH584">
        <v>4</v>
      </c>
      <c r="AI584" t="str">
        <f>INDEX($AF$1:$AH$1,MATCH(MAX(AF584:AH584),AF584:AH584,0))</f>
        <v>Store_Orders</v>
      </c>
      <c r="AJ584">
        <v>7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f>SUM(AK584:AO584)</f>
        <v>0</v>
      </c>
      <c r="AQ584" t="s">
        <v>67</v>
      </c>
      <c r="AR584">
        <v>1</v>
      </c>
      <c r="AS584" t="str">
        <f>IF(OR(AK584&gt;0, AL584&gt;0, AM584&gt;0, AN584&gt;0, AO584&gt;0), "Converted", "Not Converted")</f>
        <v>Not Converted</v>
      </c>
      <c r="AT584">
        <v>0</v>
      </c>
      <c r="AU584">
        <v>3</v>
      </c>
      <c r="AV584">
        <v>11</v>
      </c>
      <c r="AW584">
        <f>IF(Z584&gt;607, 4, 0)</f>
        <v>4</v>
      </c>
      <c r="AX584">
        <f>IF(AA584&gt;1.6588, 3, 0)</f>
        <v>3</v>
      </c>
      <c r="AY584">
        <f>IF(P584&gt;401, 2, 0)</f>
        <v>2</v>
      </c>
      <c r="AZ584">
        <f>IF(I584&gt;52915.77, 1, 0)</f>
        <v>1</v>
      </c>
      <c r="BA584">
        <f>SUM(AW584:AZ584)</f>
        <v>10</v>
      </c>
      <c r="BB584" t="str">
        <f>VLOOKUP(BA584,'Standard Deviations'!$L$1:$M$11,2,TRUE)</f>
        <v>Diamond</v>
      </c>
    </row>
    <row r="585" spans="1:54">
      <c r="A585">
        <v>9240</v>
      </c>
      <c r="B585">
        <v>1971</v>
      </c>
      <c r="C585">
        <f>2024-B585</f>
        <v>53</v>
      </c>
      <c r="D585" t="str">
        <f>VLOOKUP(B585,Reference!$A$1:$B$125, 2)</f>
        <v>Gen X</v>
      </c>
      <c r="E585" t="s">
        <v>68</v>
      </c>
      <c r="F585" t="str">
        <f>IF(E585="High School", "No College", "College")</f>
        <v>College</v>
      </c>
      <c r="G585" t="s">
        <v>60</v>
      </c>
      <c r="H585">
        <v>60504</v>
      </c>
      <c r="I585">
        <v>60504</v>
      </c>
      <c r="J585" s="4" t="s">
        <v>61</v>
      </c>
      <c r="K585">
        <v>0</v>
      </c>
      <c r="L585">
        <v>1</v>
      </c>
      <c r="M585" t="str">
        <f>IF(OR(K585&gt;0, L585&gt;0), "Parent", "Not Parent")</f>
        <v>Parent</v>
      </c>
      <c r="N585" t="s">
        <v>374</v>
      </c>
      <c r="O585" s="8">
        <v>41916</v>
      </c>
      <c r="P585" s="9">
        <f>O585-N585</f>
        <v>239</v>
      </c>
      <c r="Q585">
        <v>73</v>
      </c>
      <c r="R585" s="9">
        <f>P585-Q585</f>
        <v>166</v>
      </c>
      <c r="S585" s="8">
        <f>O585-R585</f>
        <v>41750</v>
      </c>
      <c r="T585">
        <v>458</v>
      </c>
      <c r="U585">
        <v>0</v>
      </c>
      <c r="V585">
        <v>24</v>
      </c>
      <c r="W585">
        <v>6</v>
      </c>
      <c r="X585">
        <v>4</v>
      </c>
      <c r="Y585">
        <v>34</v>
      </c>
      <c r="Z585">
        <v>526</v>
      </c>
      <c r="AA585">
        <f>Z585/P585</f>
        <v>2.2008368200836821</v>
      </c>
      <c r="AB585" s="14" t="s">
        <v>232</v>
      </c>
      <c r="AC585" s="13" t="s">
        <v>63</v>
      </c>
      <c r="AD585">
        <v>2</v>
      </c>
      <c r="AE585" t="str">
        <f>IF(AD585&gt;3, "Prefers Discount", "Discount Indifferent")</f>
        <v>Discount Indifferent</v>
      </c>
      <c r="AF585">
        <v>8</v>
      </c>
      <c r="AG585">
        <v>6</v>
      </c>
      <c r="AH585">
        <v>2</v>
      </c>
      <c r="AI585" t="str">
        <f>INDEX($AF$1:$AH$1,MATCH(MAX(AF585:AH585),AF585:AH585,0))</f>
        <v>Store_Orders</v>
      </c>
      <c r="AJ585">
        <v>6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f>SUM(AK585:AO585)</f>
        <v>0</v>
      </c>
      <c r="AQ585" t="s">
        <v>67</v>
      </c>
      <c r="AR585">
        <v>0</v>
      </c>
      <c r="AS585" t="str">
        <f>IF(OR(AK585&gt;0, AL585&gt;0, AM585&gt;0, AN585&gt;0, AO585&gt;0), "Converted", "Not Converted")</f>
        <v>Not Converted</v>
      </c>
      <c r="AT585">
        <v>0</v>
      </c>
      <c r="AU585">
        <v>3</v>
      </c>
      <c r="AV585">
        <v>11</v>
      </c>
      <c r="AW585">
        <f>IF(Z585&gt;607, 4, 0)</f>
        <v>0</v>
      </c>
      <c r="AX585">
        <f>IF(AA585&gt;1.6588, 3, 0)</f>
        <v>3</v>
      </c>
      <c r="AY585">
        <f>IF(P585&gt;401, 2, 0)</f>
        <v>0</v>
      </c>
      <c r="AZ585">
        <f>IF(I585&gt;52915.77, 1, 0)</f>
        <v>1</v>
      </c>
      <c r="BA585">
        <f>SUM(AW585:AZ585)</f>
        <v>4</v>
      </c>
      <c r="BB585" t="str">
        <f>VLOOKUP(BA585,'Standard Deviations'!$L$1:$M$11,2,TRUE)</f>
        <v>Silver</v>
      </c>
    </row>
    <row r="586" spans="1:54">
      <c r="A586">
        <v>10319</v>
      </c>
      <c r="B586">
        <v>1971</v>
      </c>
      <c r="C586">
        <f>2024-B586</f>
        <v>53</v>
      </c>
      <c r="D586" t="str">
        <f>VLOOKUP(B586,Reference!$A$1:$B$125, 2)</f>
        <v>Gen X</v>
      </c>
      <c r="E586" t="s">
        <v>54</v>
      </c>
      <c r="F586" t="str">
        <f>IF(E586="High School", "No College", "College")</f>
        <v>College</v>
      </c>
      <c r="G586" t="s">
        <v>55</v>
      </c>
      <c r="H586">
        <v>66303</v>
      </c>
      <c r="I586">
        <v>66303</v>
      </c>
      <c r="J586" s="4" t="s">
        <v>61</v>
      </c>
      <c r="K586">
        <v>0</v>
      </c>
      <c r="L586">
        <v>1</v>
      </c>
      <c r="M586" t="str">
        <f>IF(OR(K586&gt;0, L586&gt;0), "Parent", "Not Parent")</f>
        <v>Parent</v>
      </c>
      <c r="N586" t="s">
        <v>425</v>
      </c>
      <c r="O586" s="8">
        <v>41916</v>
      </c>
      <c r="P586" s="9">
        <f>O586-N586</f>
        <v>585</v>
      </c>
      <c r="Q586">
        <v>56</v>
      </c>
      <c r="R586" s="9">
        <f>P586-Q586</f>
        <v>529</v>
      </c>
      <c r="S586" s="8">
        <f>O586-R586</f>
        <v>41387</v>
      </c>
      <c r="T586">
        <v>1090</v>
      </c>
      <c r="U586">
        <v>12</v>
      </c>
      <c r="V586">
        <v>96</v>
      </c>
      <c r="W586">
        <v>16</v>
      </c>
      <c r="X586">
        <v>12</v>
      </c>
      <c r="Y586">
        <v>60</v>
      </c>
      <c r="Z586">
        <v>1286</v>
      </c>
      <c r="AA586">
        <f>Z586/P586</f>
        <v>2.1982905982905985</v>
      </c>
      <c r="AB586" s="14" t="s">
        <v>232</v>
      </c>
      <c r="AC586" s="13" t="s">
        <v>63</v>
      </c>
      <c r="AD586">
        <v>4</v>
      </c>
      <c r="AE586" t="str">
        <f>IF(AD586&gt;3, "Prefers Discount", "Discount Indifferent")</f>
        <v>Prefers Discount</v>
      </c>
      <c r="AF586">
        <v>11</v>
      </c>
      <c r="AG586">
        <v>3</v>
      </c>
      <c r="AH586">
        <v>4</v>
      </c>
      <c r="AI586" t="str">
        <f>INDEX($AF$1:$AH$1,MATCH(MAX(AF586:AH586),AF586:AH586,0))</f>
        <v>Store_Orders</v>
      </c>
      <c r="AJ586">
        <v>8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f>SUM(AK586:AO586)</f>
        <v>1</v>
      </c>
      <c r="AQ586" t="str">
        <f>INDEX($AK$1:$AO$1,MATCH(MAX(AK586:AO586),AK586:AO586,0))</f>
        <v>Converted_on_Camp4</v>
      </c>
      <c r="AR586">
        <v>1</v>
      </c>
      <c r="AS586" t="str">
        <f>IF(OR(AK586&gt;0, AL586&gt;0, AM586&gt;0, AN586&gt;0, AO586&gt;0), "Converted", "Not Converted")</f>
        <v>Converted</v>
      </c>
      <c r="AT586">
        <v>0</v>
      </c>
      <c r="AU586">
        <v>3</v>
      </c>
      <c r="AV586">
        <v>11</v>
      </c>
      <c r="AW586">
        <f>IF(Z586&gt;607, 4, 0)</f>
        <v>4</v>
      </c>
      <c r="AX586">
        <f>IF(AA586&gt;1.6588, 3, 0)</f>
        <v>3</v>
      </c>
      <c r="AY586">
        <f>IF(P586&gt;401, 2, 0)</f>
        <v>2</v>
      </c>
      <c r="AZ586">
        <f>IF(I586&gt;52915.77, 1, 0)</f>
        <v>1</v>
      </c>
      <c r="BA586">
        <f>SUM(AW586:AZ586)</f>
        <v>10</v>
      </c>
      <c r="BB586" t="str">
        <f>VLOOKUP(BA586,'Standard Deviations'!$L$1:$M$11,2,TRUE)</f>
        <v>Diamond</v>
      </c>
    </row>
    <row r="587" spans="1:54">
      <c r="A587">
        <v>10814</v>
      </c>
      <c r="B587">
        <v>1947</v>
      </c>
      <c r="C587">
        <f>2024-B587</f>
        <v>77</v>
      </c>
      <c r="D587" t="str">
        <f>VLOOKUP(B587,Reference!$A$1:$B$125, 2)</f>
        <v>Boomers</v>
      </c>
      <c r="E587" t="s">
        <v>54</v>
      </c>
      <c r="F587" t="str">
        <f>IF(E587="High School", "No College", "College")</f>
        <v>College</v>
      </c>
      <c r="G587" t="s">
        <v>65</v>
      </c>
      <c r="H587">
        <v>70321</v>
      </c>
      <c r="I587">
        <v>70321</v>
      </c>
      <c r="J587" s="4" t="s">
        <v>61</v>
      </c>
      <c r="K587">
        <v>0</v>
      </c>
      <c r="L587">
        <v>0</v>
      </c>
      <c r="M587" t="str">
        <f>IF(OR(K587&gt;0, L587&gt;0), "Parent", "Not Parent")</f>
        <v>Not Parent</v>
      </c>
      <c r="N587" t="s">
        <v>402</v>
      </c>
      <c r="O587" s="8">
        <v>41916</v>
      </c>
      <c r="P587" s="9">
        <f>O587-N587</f>
        <v>626</v>
      </c>
      <c r="Q587">
        <v>6</v>
      </c>
      <c r="R587" s="9">
        <f>P587-Q587</f>
        <v>620</v>
      </c>
      <c r="S587" s="8">
        <f>O587-R587</f>
        <v>41296</v>
      </c>
      <c r="T587">
        <v>303</v>
      </c>
      <c r="U587">
        <v>23</v>
      </c>
      <c r="V587">
        <v>751</v>
      </c>
      <c r="W587">
        <v>82</v>
      </c>
      <c r="X587">
        <v>26</v>
      </c>
      <c r="Y587">
        <v>191</v>
      </c>
      <c r="Z587">
        <v>1376</v>
      </c>
      <c r="AA587">
        <f>Z587/P587</f>
        <v>2.1980830670926519</v>
      </c>
      <c r="AB587" s="11" t="s">
        <v>232</v>
      </c>
      <c r="AC587" t="s">
        <v>59</v>
      </c>
      <c r="AD587">
        <v>1</v>
      </c>
      <c r="AE587" t="str">
        <f>IF(AD587&gt;3, "Prefers Discount", "Discount Indifferent")</f>
        <v>Discount Indifferent</v>
      </c>
      <c r="AF587">
        <v>13</v>
      </c>
      <c r="AG587">
        <v>6</v>
      </c>
      <c r="AH587">
        <v>5</v>
      </c>
      <c r="AI587" t="str">
        <f>INDEX($AF$1:$AH$1,MATCH(MAX(AF587:AH587),AF587:AH587,0))</f>
        <v>Store_Orders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f>SUM(AK587:AO587)</f>
        <v>0</v>
      </c>
      <c r="AQ587" t="s">
        <v>67</v>
      </c>
      <c r="AR587">
        <v>1</v>
      </c>
      <c r="AS587" t="str">
        <f>IF(OR(AK587&gt;0, AL587&gt;0, AM587&gt;0, AN587&gt;0, AO587&gt;0), "Converted", "Not Converted")</f>
        <v>Not Converted</v>
      </c>
      <c r="AT587">
        <v>0</v>
      </c>
      <c r="AU587">
        <v>3</v>
      </c>
      <c r="AV587">
        <v>11</v>
      </c>
      <c r="AW587">
        <f>IF(Z587&gt;607, 4, 0)</f>
        <v>4</v>
      </c>
      <c r="AX587">
        <f>IF(AA587&gt;1.6588, 3, 0)</f>
        <v>3</v>
      </c>
      <c r="AY587">
        <f>IF(P587&gt;401, 2, 0)</f>
        <v>2</v>
      </c>
      <c r="AZ587">
        <f>IF(I587&gt;52915.77, 1, 0)</f>
        <v>1</v>
      </c>
      <c r="BA587">
        <f>SUM(AW587:AZ587)</f>
        <v>10</v>
      </c>
      <c r="BB587" t="str">
        <f>VLOOKUP(BA587,'Standard Deviations'!$L$1:$M$11,2,TRUE)</f>
        <v>Diamond</v>
      </c>
    </row>
    <row r="588" spans="1:54">
      <c r="A588">
        <v>4518</v>
      </c>
      <c r="B588">
        <v>1979</v>
      </c>
      <c r="C588">
        <f>2024-B588</f>
        <v>45</v>
      </c>
      <c r="D588" t="str">
        <f>VLOOKUP(B588,Reference!$A$1:$B$125, 2)</f>
        <v>Gen X</v>
      </c>
      <c r="E588" t="s">
        <v>54</v>
      </c>
      <c r="F588" t="str">
        <f>IF(E588="High School", "No College", "College")</f>
        <v>College</v>
      </c>
      <c r="G588" t="s">
        <v>65</v>
      </c>
      <c r="H588">
        <v>85693</v>
      </c>
      <c r="I588">
        <v>85693</v>
      </c>
      <c r="J588" s="4" t="s">
        <v>56</v>
      </c>
      <c r="K588">
        <v>0</v>
      </c>
      <c r="L588">
        <v>1</v>
      </c>
      <c r="M588" t="str">
        <f>IF(OR(K588&gt;0, L588&gt;0), "Parent", "Not Parent")</f>
        <v>Parent</v>
      </c>
      <c r="N588" t="s">
        <v>426</v>
      </c>
      <c r="O588" s="8">
        <v>41916</v>
      </c>
      <c r="P588" s="9">
        <f>O588-N588</f>
        <v>532</v>
      </c>
      <c r="Q588">
        <v>59</v>
      </c>
      <c r="R588" s="9">
        <f>P588-Q588</f>
        <v>473</v>
      </c>
      <c r="S588" s="8">
        <f>O588-R588</f>
        <v>41443</v>
      </c>
      <c r="T588">
        <v>386</v>
      </c>
      <c r="U588">
        <v>172</v>
      </c>
      <c r="V588">
        <v>183</v>
      </c>
      <c r="W588">
        <v>185</v>
      </c>
      <c r="X588">
        <v>132</v>
      </c>
      <c r="Y588">
        <v>111</v>
      </c>
      <c r="Z588">
        <v>1169</v>
      </c>
      <c r="AA588">
        <f>Z588/P588</f>
        <v>2.1973684210526314</v>
      </c>
      <c r="AB588" s="14" t="s">
        <v>232</v>
      </c>
      <c r="AC588" s="13" t="s">
        <v>63</v>
      </c>
      <c r="AD588">
        <v>2</v>
      </c>
      <c r="AE588" t="str">
        <f>IF(AD588&gt;3, "Prefers Discount", "Discount Indifferent")</f>
        <v>Discount Indifferent</v>
      </c>
      <c r="AF588">
        <v>11</v>
      </c>
      <c r="AG588">
        <v>9</v>
      </c>
      <c r="AH588">
        <v>5</v>
      </c>
      <c r="AI588" t="str">
        <f>INDEX($AF$1:$AH$1,MATCH(MAX(AF588:AH588),AF588:AH588,0))</f>
        <v>Store_Orders</v>
      </c>
      <c r="AJ588">
        <v>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f>SUM(AK588:AO588)</f>
        <v>0</v>
      </c>
      <c r="AQ588" t="s">
        <v>67</v>
      </c>
      <c r="AR588">
        <v>0</v>
      </c>
      <c r="AS588" t="str">
        <f>IF(OR(AK588&gt;0, AL588&gt;0, AM588&gt;0, AN588&gt;0, AO588&gt;0), "Converted", "Not Converted")</f>
        <v>Not Converted</v>
      </c>
      <c r="AT588">
        <v>0</v>
      </c>
      <c r="AU588">
        <v>3</v>
      </c>
      <c r="AV588">
        <v>11</v>
      </c>
      <c r="AW588">
        <f>IF(Z588&gt;607, 4, 0)</f>
        <v>4</v>
      </c>
      <c r="AX588">
        <f>IF(AA588&gt;1.6588, 3, 0)</f>
        <v>3</v>
      </c>
      <c r="AY588">
        <f>IF(P588&gt;401, 2, 0)</f>
        <v>2</v>
      </c>
      <c r="AZ588">
        <f>IF(I588&gt;52915.77, 1, 0)</f>
        <v>1</v>
      </c>
      <c r="BA588">
        <f>SUM(AW588:AZ588)</f>
        <v>10</v>
      </c>
      <c r="BB588" t="str">
        <f>VLOOKUP(BA588,'Standard Deviations'!$L$1:$M$11,2,TRUE)</f>
        <v>Diamond</v>
      </c>
    </row>
    <row r="589" spans="1:54">
      <c r="A589">
        <v>9265</v>
      </c>
      <c r="B589">
        <v>1953</v>
      </c>
      <c r="C589">
        <f>2024-B589</f>
        <v>71</v>
      </c>
      <c r="D589" t="str">
        <f>VLOOKUP(B589,Reference!$A$1:$B$125, 2)</f>
        <v>Boomers</v>
      </c>
      <c r="E589" t="s">
        <v>54</v>
      </c>
      <c r="F589" t="str">
        <f>IF(E589="High School", "No College", "College")</f>
        <v>College</v>
      </c>
      <c r="G589" t="s">
        <v>55</v>
      </c>
      <c r="H589">
        <v>75027</v>
      </c>
      <c r="I589">
        <v>75027</v>
      </c>
      <c r="J589" s="4" t="s">
        <v>56</v>
      </c>
      <c r="K589">
        <v>0</v>
      </c>
      <c r="L589">
        <v>1</v>
      </c>
      <c r="M589" t="str">
        <f>IF(OR(K589&gt;0, L589&gt;0), "Parent", "Not Parent")</f>
        <v>Parent</v>
      </c>
      <c r="N589" t="s">
        <v>427</v>
      </c>
      <c r="O589" s="8">
        <v>41916</v>
      </c>
      <c r="P589" s="9">
        <f>O589-N589</f>
        <v>633</v>
      </c>
      <c r="Q589">
        <v>74</v>
      </c>
      <c r="R589" s="9">
        <f>P589-Q589</f>
        <v>559</v>
      </c>
      <c r="S589" s="8">
        <f>O589-R589</f>
        <v>41357</v>
      </c>
      <c r="T589">
        <v>925</v>
      </c>
      <c r="U589">
        <v>64</v>
      </c>
      <c r="V589">
        <v>179</v>
      </c>
      <c r="W589">
        <v>133</v>
      </c>
      <c r="X589">
        <v>12</v>
      </c>
      <c r="Y589">
        <v>77</v>
      </c>
      <c r="Z589">
        <v>1390</v>
      </c>
      <c r="AA589">
        <f>Z589/P589</f>
        <v>2.1958925750394944</v>
      </c>
      <c r="AB589" s="14" t="s">
        <v>232</v>
      </c>
      <c r="AC589" s="13" t="s">
        <v>63</v>
      </c>
      <c r="AD589">
        <v>2</v>
      </c>
      <c r="AE589" t="str">
        <f>IF(AD589&gt;3, "Prefers Discount", "Discount Indifferent")</f>
        <v>Discount Indifferent</v>
      </c>
      <c r="AF589">
        <v>6</v>
      </c>
      <c r="AG589">
        <v>9</v>
      </c>
      <c r="AH589">
        <v>4</v>
      </c>
      <c r="AI589" t="str">
        <f>INDEX($AF$1:$AH$1,MATCH(MAX(AF589:AH589),AF589:AH589,0))</f>
        <v>Web_Orders</v>
      </c>
      <c r="AJ589">
        <v>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f>SUM(AK589:AO589)</f>
        <v>0</v>
      </c>
      <c r="AQ589" t="s">
        <v>67</v>
      </c>
      <c r="AR589">
        <v>0</v>
      </c>
      <c r="AS589" t="str">
        <f>IF(OR(AK589&gt;0, AL589&gt;0, AM589&gt;0, AN589&gt;0, AO589&gt;0), "Converted", "Not Converted")</f>
        <v>Not Converted</v>
      </c>
      <c r="AT589">
        <v>0</v>
      </c>
      <c r="AU589">
        <v>3</v>
      </c>
      <c r="AV589">
        <v>11</v>
      </c>
      <c r="AW589">
        <f>IF(Z589&gt;607, 4, 0)</f>
        <v>4</v>
      </c>
      <c r="AX589">
        <f>IF(AA589&gt;1.6588, 3, 0)</f>
        <v>3</v>
      </c>
      <c r="AY589">
        <f>IF(P589&gt;401, 2, 0)</f>
        <v>2</v>
      </c>
      <c r="AZ589">
        <f>IF(I589&gt;52915.77, 1, 0)</f>
        <v>1</v>
      </c>
      <c r="BA589">
        <f>SUM(AW589:AZ589)</f>
        <v>10</v>
      </c>
      <c r="BB589" t="str">
        <f>VLOOKUP(BA589,'Standard Deviations'!$L$1:$M$11,2,TRUE)</f>
        <v>Diamond</v>
      </c>
    </row>
    <row r="590" spans="1:54">
      <c r="A590">
        <v>6142</v>
      </c>
      <c r="B590">
        <v>1943</v>
      </c>
      <c r="C590">
        <f>2024-B590</f>
        <v>81</v>
      </c>
      <c r="D590" t="str">
        <f>VLOOKUP(B590,Reference!$A$1:$B$125, 2)</f>
        <v>Silent</v>
      </c>
      <c r="E590" t="s">
        <v>64</v>
      </c>
      <c r="F590" t="str">
        <f>IF(E590="High School", "No College", "College")</f>
        <v>College</v>
      </c>
      <c r="G590" t="s">
        <v>55</v>
      </c>
      <c r="H590">
        <v>65073</v>
      </c>
      <c r="I590">
        <v>65073</v>
      </c>
      <c r="J590" s="4" t="s">
        <v>61</v>
      </c>
      <c r="K590">
        <v>0</v>
      </c>
      <c r="L590">
        <v>0</v>
      </c>
      <c r="M590" t="str">
        <f>IF(OR(K590&gt;0, L590&gt;0), "Parent", "Not Parent")</f>
        <v>Not Parent</v>
      </c>
      <c r="N590" t="s">
        <v>301</v>
      </c>
      <c r="O590" s="8">
        <v>41916</v>
      </c>
      <c r="P590" s="9">
        <f>O590-N590</f>
        <v>410</v>
      </c>
      <c r="Q590">
        <v>65</v>
      </c>
      <c r="R590" s="9">
        <f>P590-Q590</f>
        <v>345</v>
      </c>
      <c r="S590" s="8">
        <f>O590-R590</f>
        <v>41571</v>
      </c>
      <c r="T590">
        <v>629</v>
      </c>
      <c r="U590">
        <v>17</v>
      </c>
      <c r="V590">
        <v>177</v>
      </c>
      <c r="W590">
        <v>69</v>
      </c>
      <c r="X590">
        <v>0</v>
      </c>
      <c r="Y590">
        <v>8</v>
      </c>
      <c r="Z590">
        <v>900</v>
      </c>
      <c r="AA590">
        <f>Z590/P590</f>
        <v>2.1951219512195124</v>
      </c>
      <c r="AB590" s="14" t="s">
        <v>232</v>
      </c>
      <c r="AC590" s="13" t="s">
        <v>63</v>
      </c>
      <c r="AD590">
        <v>1</v>
      </c>
      <c r="AE590" t="str">
        <f>IF(AD590&gt;3, "Prefers Discount", "Discount Indifferent")</f>
        <v>Discount Indifferent</v>
      </c>
      <c r="AF590">
        <v>5</v>
      </c>
      <c r="AG590">
        <v>5</v>
      </c>
      <c r="AH590">
        <v>3</v>
      </c>
      <c r="AI590" t="str">
        <f>INDEX($AF$1:$AH$1,MATCH(MAX(AF590:AH590),AF590:AH590,0))</f>
        <v>Store_Orders</v>
      </c>
      <c r="AJ590">
        <v>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f>SUM(AK590:AO590)</f>
        <v>0</v>
      </c>
      <c r="AQ590" t="s">
        <v>67</v>
      </c>
      <c r="AR590">
        <v>0</v>
      </c>
      <c r="AS590" t="str">
        <f>IF(OR(AK590&gt;0, AL590&gt;0, AM590&gt;0, AN590&gt;0, AO590&gt;0), "Converted", "Not Converted")</f>
        <v>Not Converted</v>
      </c>
      <c r="AT590">
        <v>1</v>
      </c>
      <c r="AU590">
        <v>3</v>
      </c>
      <c r="AV590">
        <v>11</v>
      </c>
      <c r="AW590">
        <f>IF(Z590&gt;607, 4, 0)</f>
        <v>4</v>
      </c>
      <c r="AX590">
        <f>IF(AA590&gt;1.6588, 3, 0)</f>
        <v>3</v>
      </c>
      <c r="AY590">
        <f>IF(P590&gt;401, 2, 0)</f>
        <v>2</v>
      </c>
      <c r="AZ590">
        <f>IF(I590&gt;52915.77, 1, 0)</f>
        <v>1</v>
      </c>
      <c r="BA590">
        <f>SUM(AW590:AZ590)</f>
        <v>10</v>
      </c>
      <c r="BB590" t="str">
        <f>VLOOKUP(BA590,'Standard Deviations'!$L$1:$M$11,2,TRUE)</f>
        <v>Diamond</v>
      </c>
    </row>
    <row r="591" spans="1:54">
      <c r="A591">
        <v>4837</v>
      </c>
      <c r="B591">
        <v>1965</v>
      </c>
      <c r="C591">
        <f>2024-B591</f>
        <v>59</v>
      </c>
      <c r="D591" t="str">
        <f>VLOOKUP(B591,Reference!$A$1:$B$125, 2)</f>
        <v>Gen X</v>
      </c>
      <c r="E591" t="s">
        <v>68</v>
      </c>
      <c r="F591" t="str">
        <f>IF(E591="High School", "No College", "College")</f>
        <v>College</v>
      </c>
      <c r="G591" t="s">
        <v>55</v>
      </c>
      <c r="H591">
        <v>71322</v>
      </c>
      <c r="I591">
        <v>71322</v>
      </c>
      <c r="J591" s="4" t="s">
        <v>61</v>
      </c>
      <c r="K591">
        <v>0</v>
      </c>
      <c r="L591">
        <v>1</v>
      </c>
      <c r="M591" t="str">
        <f>IF(OR(K591&gt;0, L591&gt;0), "Parent", "Not Parent")</f>
        <v>Parent</v>
      </c>
      <c r="N591" t="s">
        <v>213</v>
      </c>
      <c r="O591" s="8">
        <v>41916</v>
      </c>
      <c r="P591" s="9">
        <f>O591-N591</f>
        <v>595</v>
      </c>
      <c r="Q591">
        <v>57</v>
      </c>
      <c r="R591" s="9">
        <f>P591-Q591</f>
        <v>538</v>
      </c>
      <c r="S591" s="8">
        <f>O591-R591</f>
        <v>41378</v>
      </c>
      <c r="T591">
        <v>753</v>
      </c>
      <c r="U591">
        <v>43</v>
      </c>
      <c r="V591">
        <v>226</v>
      </c>
      <c r="W591">
        <v>69</v>
      </c>
      <c r="X591">
        <v>10</v>
      </c>
      <c r="Y591">
        <v>204</v>
      </c>
      <c r="Z591">
        <v>1305</v>
      </c>
      <c r="AA591">
        <f>Z591/P591</f>
        <v>2.1932773109243699</v>
      </c>
      <c r="AB591" s="14" t="s">
        <v>232</v>
      </c>
      <c r="AC591" s="13" t="s">
        <v>63</v>
      </c>
      <c r="AD591">
        <v>2</v>
      </c>
      <c r="AE591" t="str">
        <f>IF(AD591&gt;3, "Prefers Discount", "Discount Indifferent")</f>
        <v>Discount Indifferent</v>
      </c>
      <c r="AF591">
        <v>13</v>
      </c>
      <c r="AG591">
        <v>8</v>
      </c>
      <c r="AH591">
        <v>5</v>
      </c>
      <c r="AI591" t="str">
        <f>INDEX($AF$1:$AH$1,MATCH(MAX(AF591:AH591),AF591:AH591,0))</f>
        <v>Store_Orders</v>
      </c>
      <c r="AJ591">
        <v>4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f>SUM(AK591:AO591)</f>
        <v>0</v>
      </c>
      <c r="AQ591" t="s">
        <v>67</v>
      </c>
      <c r="AR591">
        <v>0</v>
      </c>
      <c r="AS591" t="str">
        <f>IF(OR(AK591&gt;0, AL591&gt;0, AM591&gt;0, AN591&gt;0, AO591&gt;0), "Converted", "Not Converted")</f>
        <v>Not Converted</v>
      </c>
      <c r="AT591">
        <v>0</v>
      </c>
      <c r="AU591">
        <v>3</v>
      </c>
      <c r="AV591">
        <v>11</v>
      </c>
      <c r="AW591">
        <f>IF(Z591&gt;607, 4, 0)</f>
        <v>4</v>
      </c>
      <c r="AX591">
        <f>IF(AA591&gt;1.6588, 3, 0)</f>
        <v>3</v>
      </c>
      <c r="AY591">
        <f>IF(P591&gt;401, 2, 0)</f>
        <v>2</v>
      </c>
      <c r="AZ591">
        <f>IF(I591&gt;52915.77, 1, 0)</f>
        <v>1</v>
      </c>
      <c r="BA591">
        <f>SUM(AW591:AZ591)</f>
        <v>10</v>
      </c>
      <c r="BB591" t="str">
        <f>VLOOKUP(BA591,'Standard Deviations'!$L$1:$M$11,2,TRUE)</f>
        <v>Diamond</v>
      </c>
    </row>
    <row r="592" spans="1:54">
      <c r="A592">
        <v>6605</v>
      </c>
      <c r="B592">
        <v>1944</v>
      </c>
      <c r="C592">
        <f>2024-B592</f>
        <v>80</v>
      </c>
      <c r="D592" t="str">
        <f>VLOOKUP(B592,Reference!$A$1:$B$125, 2)</f>
        <v>Silent</v>
      </c>
      <c r="E592" t="s">
        <v>68</v>
      </c>
      <c r="F592" t="str">
        <f>IF(E592="High School", "No College", "College")</f>
        <v>College</v>
      </c>
      <c r="G592" t="s">
        <v>71</v>
      </c>
      <c r="H592">
        <v>55614</v>
      </c>
      <c r="I592">
        <v>55614</v>
      </c>
      <c r="J592" s="4" t="s">
        <v>61</v>
      </c>
      <c r="K592">
        <v>0</v>
      </c>
      <c r="L592">
        <v>0</v>
      </c>
      <c r="M592" t="str">
        <f>IF(OR(K592&gt;0, L592&gt;0), "Parent", "Not Parent")</f>
        <v>Not Parent</v>
      </c>
      <c r="N592" t="s">
        <v>211</v>
      </c>
      <c r="O592" s="8">
        <v>41916</v>
      </c>
      <c r="P592" s="9">
        <f>O592-N592</f>
        <v>311</v>
      </c>
      <c r="Q592">
        <v>85</v>
      </c>
      <c r="R592" s="9">
        <f>P592-Q592</f>
        <v>226</v>
      </c>
      <c r="S592" s="8">
        <f>O592-R592</f>
        <v>41690</v>
      </c>
      <c r="T592">
        <v>504</v>
      </c>
      <c r="U592">
        <v>13</v>
      </c>
      <c r="V592">
        <v>131</v>
      </c>
      <c r="W592">
        <v>8</v>
      </c>
      <c r="X592">
        <v>0</v>
      </c>
      <c r="Y592">
        <v>26</v>
      </c>
      <c r="Z592">
        <v>682</v>
      </c>
      <c r="AA592">
        <f>Z592/P592</f>
        <v>2.192926045016077</v>
      </c>
      <c r="AB592" s="14" t="s">
        <v>232</v>
      </c>
      <c r="AC592" s="13" t="s">
        <v>63</v>
      </c>
      <c r="AD592">
        <v>1</v>
      </c>
      <c r="AE592" t="str">
        <f>IF(AD592&gt;3, "Prefers Discount", "Discount Indifferent")</f>
        <v>Discount Indifferent</v>
      </c>
      <c r="AF592">
        <v>6</v>
      </c>
      <c r="AG592">
        <v>9</v>
      </c>
      <c r="AH592">
        <v>4</v>
      </c>
      <c r="AI592" t="str">
        <f>INDEX($AF$1:$AH$1,MATCH(MAX(AF592:AH592),AF592:AH592,0))</f>
        <v>Web_Orders</v>
      </c>
      <c r="AJ592">
        <v>7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f>SUM(AK592:AO592)</f>
        <v>1</v>
      </c>
      <c r="AQ592" t="str">
        <f>INDEX($AK$1:$AO$1,MATCH(MAX(AK592:AO592),AK592:AO592,0))</f>
        <v>Converted_on_Camp4</v>
      </c>
      <c r="AR592">
        <v>1</v>
      </c>
      <c r="AS592" t="str">
        <f>IF(OR(AK592&gt;0, AL592&gt;0, AM592&gt;0, AN592&gt;0, AO592&gt;0), "Converted", "Not Converted")</f>
        <v>Converted</v>
      </c>
      <c r="AT592">
        <v>0</v>
      </c>
      <c r="AU592">
        <v>3</v>
      </c>
      <c r="AV592">
        <v>11</v>
      </c>
      <c r="AW592">
        <f>IF(Z592&gt;607, 4, 0)</f>
        <v>4</v>
      </c>
      <c r="AX592">
        <f>IF(AA592&gt;1.6588, 3, 0)</f>
        <v>3</v>
      </c>
      <c r="AY592">
        <f>IF(P592&gt;401, 2, 0)</f>
        <v>0</v>
      </c>
      <c r="AZ592">
        <f>IF(I592&gt;52915.77, 1, 0)</f>
        <v>1</v>
      </c>
      <c r="BA592">
        <f>SUM(AW592:AZ592)</f>
        <v>8</v>
      </c>
      <c r="BB592" t="str">
        <f>VLOOKUP(BA592,'Standard Deviations'!$L$1:$M$11,2,TRUE)</f>
        <v>Platinum</v>
      </c>
    </row>
    <row r="593" spans="1:54">
      <c r="A593">
        <v>8602</v>
      </c>
      <c r="B593">
        <v>1964</v>
      </c>
      <c r="C593">
        <f>2024-B593</f>
        <v>60</v>
      </c>
      <c r="D593" t="str">
        <f>VLOOKUP(B593,Reference!$A$1:$B$125, 2)</f>
        <v>Boomers</v>
      </c>
      <c r="E593" t="s">
        <v>54</v>
      </c>
      <c r="F593" t="str">
        <f>IF(E593="High School", "No College", "College")</f>
        <v>College</v>
      </c>
      <c r="G593" t="s">
        <v>71</v>
      </c>
      <c r="H593">
        <v>69932</v>
      </c>
      <c r="I593">
        <v>69932</v>
      </c>
      <c r="J593" s="4" t="s">
        <v>61</v>
      </c>
      <c r="K593">
        <v>0</v>
      </c>
      <c r="L593">
        <v>1</v>
      </c>
      <c r="M593" t="str">
        <f>IF(OR(K593&gt;0, L593&gt;0), "Parent", "Not Parent")</f>
        <v>Parent</v>
      </c>
      <c r="N593" t="s">
        <v>428</v>
      </c>
      <c r="O593" s="8">
        <v>41916</v>
      </c>
      <c r="P593" s="9">
        <f>O593-N593</f>
        <v>479</v>
      </c>
      <c r="Q593">
        <v>97</v>
      </c>
      <c r="R593" s="9">
        <f>P593-Q593</f>
        <v>382</v>
      </c>
      <c r="S593" s="8">
        <f>O593-R593</f>
        <v>41534</v>
      </c>
      <c r="T593">
        <v>412</v>
      </c>
      <c r="U593">
        <v>172</v>
      </c>
      <c r="V593">
        <v>153</v>
      </c>
      <c r="W593">
        <v>150</v>
      </c>
      <c r="X593">
        <v>105</v>
      </c>
      <c r="Y593">
        <v>57</v>
      </c>
      <c r="Z593">
        <v>1049</v>
      </c>
      <c r="AA593">
        <f>Z593/P593</f>
        <v>2.1899791231732775</v>
      </c>
      <c r="AB593" s="14" t="s">
        <v>232</v>
      </c>
      <c r="AC593" s="13" t="s">
        <v>63</v>
      </c>
      <c r="AD593">
        <v>2</v>
      </c>
      <c r="AE593" t="str">
        <f>IF(AD593&gt;3, "Prefers Discount", "Discount Indifferent")</f>
        <v>Discount Indifferent</v>
      </c>
      <c r="AF593">
        <v>11</v>
      </c>
      <c r="AG593">
        <v>7</v>
      </c>
      <c r="AH593">
        <v>6</v>
      </c>
      <c r="AI593" t="str">
        <f>INDEX($AF$1:$AH$1,MATCH(MAX(AF593:AH593),AF593:AH593,0))</f>
        <v>Store_Orders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f>SUM(AK593:AO593)</f>
        <v>0</v>
      </c>
      <c r="AQ593" t="s">
        <v>67</v>
      </c>
      <c r="AR593">
        <v>0</v>
      </c>
      <c r="AS593" t="str">
        <f>IF(OR(AK593&gt;0, AL593&gt;0, AM593&gt;0, AN593&gt;0, AO593&gt;0), "Converted", "Not Converted")</f>
        <v>Not Converted</v>
      </c>
      <c r="AT593">
        <v>0</v>
      </c>
      <c r="AU593">
        <v>3</v>
      </c>
      <c r="AV593">
        <v>11</v>
      </c>
      <c r="AW593">
        <f>IF(Z593&gt;607, 4, 0)</f>
        <v>4</v>
      </c>
      <c r="AX593">
        <f>IF(AA593&gt;1.6588, 3, 0)</f>
        <v>3</v>
      </c>
      <c r="AY593">
        <f>IF(P593&gt;401, 2, 0)</f>
        <v>2</v>
      </c>
      <c r="AZ593">
        <f>IF(I593&gt;52915.77, 1, 0)</f>
        <v>1</v>
      </c>
      <c r="BA593">
        <f>SUM(AW593:AZ593)</f>
        <v>10</v>
      </c>
      <c r="BB593" t="str">
        <f>VLOOKUP(BA593,'Standard Deviations'!$L$1:$M$11,2,TRUE)</f>
        <v>Diamond</v>
      </c>
    </row>
    <row r="594" spans="1:54">
      <c r="A594">
        <v>6749</v>
      </c>
      <c r="B594">
        <v>1966</v>
      </c>
      <c r="C594">
        <f>2024-B594</f>
        <v>58</v>
      </c>
      <c r="D594" t="str">
        <f>VLOOKUP(B594,Reference!$A$1:$B$125, 2)</f>
        <v>Gen X</v>
      </c>
      <c r="E594" t="s">
        <v>54</v>
      </c>
      <c r="F594" t="str">
        <f>IF(E594="High School", "No College", "College")</f>
        <v>College</v>
      </c>
      <c r="G594" t="s">
        <v>60</v>
      </c>
      <c r="H594">
        <v>86358</v>
      </c>
      <c r="I594">
        <v>86358</v>
      </c>
      <c r="J594" s="4" t="s">
        <v>56</v>
      </c>
      <c r="K594">
        <v>1</v>
      </c>
      <c r="L594">
        <v>1</v>
      </c>
      <c r="M594" t="str">
        <f>IF(OR(K594&gt;0, L594&gt;0), "Parent", "Not Parent")</f>
        <v>Parent</v>
      </c>
      <c r="N594" t="s">
        <v>422</v>
      </c>
      <c r="O594" s="8">
        <v>41916</v>
      </c>
      <c r="P594" s="9">
        <f>O594-N594</f>
        <v>787</v>
      </c>
      <c r="Q594">
        <v>78</v>
      </c>
      <c r="R594" s="9">
        <f>P594-Q594</f>
        <v>709</v>
      </c>
      <c r="S594" s="8">
        <f>O594-R594</f>
        <v>41207</v>
      </c>
      <c r="T594">
        <v>957</v>
      </c>
      <c r="U594">
        <v>47</v>
      </c>
      <c r="V594">
        <v>494</v>
      </c>
      <c r="W594">
        <v>82</v>
      </c>
      <c r="X594">
        <v>47</v>
      </c>
      <c r="Y594">
        <v>95</v>
      </c>
      <c r="Z594">
        <v>1722</v>
      </c>
      <c r="AA594">
        <f>Z594/P594</f>
        <v>2.1880559085133418</v>
      </c>
      <c r="AB594" s="14" t="s">
        <v>232</v>
      </c>
      <c r="AC594" s="13" t="s">
        <v>63</v>
      </c>
      <c r="AD594">
        <v>4</v>
      </c>
      <c r="AE594" t="str">
        <f>IF(AD594&gt;3, "Prefers Discount", "Discount Indifferent")</f>
        <v>Prefers Discount</v>
      </c>
      <c r="AF594">
        <v>6</v>
      </c>
      <c r="AG594">
        <v>5</v>
      </c>
      <c r="AH594">
        <v>3</v>
      </c>
      <c r="AI594" t="str">
        <f>INDEX($AF$1:$AH$1,MATCH(MAX(AF594:AH594),AF594:AH594,0))</f>
        <v>Store_Orders</v>
      </c>
      <c r="AJ594">
        <v>8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f>SUM(AK594:AO594)</f>
        <v>0</v>
      </c>
      <c r="AQ594" t="s">
        <v>67</v>
      </c>
      <c r="AR594">
        <v>0</v>
      </c>
      <c r="AS594" t="str">
        <f>IF(OR(AK594&gt;0, AL594&gt;0, AM594&gt;0, AN594&gt;0, AO594&gt;0), "Converted", "Not Converted")</f>
        <v>Not Converted</v>
      </c>
      <c r="AT594">
        <v>0</v>
      </c>
      <c r="AU594">
        <v>3</v>
      </c>
      <c r="AV594">
        <v>11</v>
      </c>
      <c r="AW594">
        <f>IF(Z594&gt;607, 4, 0)</f>
        <v>4</v>
      </c>
      <c r="AX594">
        <f>IF(AA594&gt;1.6588, 3, 0)</f>
        <v>3</v>
      </c>
      <c r="AY594">
        <f>IF(P594&gt;401, 2, 0)</f>
        <v>2</v>
      </c>
      <c r="AZ594">
        <f>IF(I594&gt;52915.77, 1, 0)</f>
        <v>1</v>
      </c>
      <c r="BA594">
        <f>SUM(AW594:AZ594)</f>
        <v>10</v>
      </c>
      <c r="BB594" t="str">
        <f>VLOOKUP(BA594,'Standard Deviations'!$L$1:$M$11,2,TRUE)</f>
        <v>Diamond</v>
      </c>
    </row>
    <row r="595" spans="1:54">
      <c r="A595">
        <v>9274</v>
      </c>
      <c r="B595">
        <v>1961</v>
      </c>
      <c r="C595">
        <f>2024-B595</f>
        <v>63</v>
      </c>
      <c r="D595" t="str">
        <f>VLOOKUP(B595,Reference!$A$1:$B$125, 2)</f>
        <v>Boomers</v>
      </c>
      <c r="E595" t="s">
        <v>64</v>
      </c>
      <c r="F595" t="str">
        <f>IF(E595="High School", "No College", "College")</f>
        <v>College</v>
      </c>
      <c r="G595" t="s">
        <v>55</v>
      </c>
      <c r="H595">
        <v>80950</v>
      </c>
      <c r="I595">
        <v>80950</v>
      </c>
      <c r="J595" s="4" t="s">
        <v>56</v>
      </c>
      <c r="K595">
        <v>0</v>
      </c>
      <c r="L595">
        <v>0</v>
      </c>
      <c r="M595" t="str">
        <f>IF(OR(K595&gt;0, L595&gt;0), "Parent", "Not Parent")</f>
        <v>Not Parent</v>
      </c>
      <c r="N595" t="s">
        <v>282</v>
      </c>
      <c r="O595" s="8">
        <v>41916</v>
      </c>
      <c r="P595" s="9">
        <f>O595-N595</f>
        <v>555</v>
      </c>
      <c r="Q595">
        <v>44</v>
      </c>
      <c r="R595" s="9">
        <f>P595-Q595</f>
        <v>511</v>
      </c>
      <c r="S595" s="8">
        <f>O595-R595</f>
        <v>41405</v>
      </c>
      <c r="T595">
        <v>525</v>
      </c>
      <c r="U595">
        <v>147</v>
      </c>
      <c r="V595">
        <v>112</v>
      </c>
      <c r="W595">
        <v>219</v>
      </c>
      <c r="X595">
        <v>147</v>
      </c>
      <c r="Y595">
        <v>63</v>
      </c>
      <c r="Z595">
        <v>1213</v>
      </c>
      <c r="AA595">
        <f>Z595/P595</f>
        <v>2.1855855855855855</v>
      </c>
      <c r="AB595" s="11" t="s">
        <v>232</v>
      </c>
      <c r="AC595" t="s">
        <v>59</v>
      </c>
      <c r="AD595">
        <v>1</v>
      </c>
      <c r="AE595" t="str">
        <f>IF(AD595&gt;3, "Prefers Discount", "Discount Indifferent")</f>
        <v>Discount Indifferent</v>
      </c>
      <c r="AF595">
        <v>9</v>
      </c>
      <c r="AG595">
        <v>6</v>
      </c>
      <c r="AH595">
        <v>7</v>
      </c>
      <c r="AI595" t="str">
        <f>INDEX($AF$1:$AH$1,MATCH(MAX(AF595:AH595),AF595:AH595,0))</f>
        <v>Store_Orders</v>
      </c>
      <c r="AJ595">
        <v>2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f>SUM(AK595:AO595)</f>
        <v>1</v>
      </c>
      <c r="AQ595" t="str">
        <f>INDEX($AK$1:$AO$1,MATCH(MAX(AK595:AO595),AK595:AO595,0))</f>
        <v>Converted_on_Camp1</v>
      </c>
      <c r="AR595">
        <v>1</v>
      </c>
      <c r="AS595" t="str">
        <f>IF(OR(AK595&gt;0, AL595&gt;0, AM595&gt;0, AN595&gt;0, AO595&gt;0), "Converted", "Not Converted")</f>
        <v>Converted</v>
      </c>
      <c r="AT595">
        <v>0</v>
      </c>
      <c r="AU595">
        <v>3</v>
      </c>
      <c r="AV595">
        <v>11</v>
      </c>
      <c r="AW595">
        <f>IF(Z595&gt;607, 4, 0)</f>
        <v>4</v>
      </c>
      <c r="AX595">
        <f>IF(AA595&gt;1.6588, 3, 0)</f>
        <v>3</v>
      </c>
      <c r="AY595">
        <f>IF(P595&gt;401, 2, 0)</f>
        <v>2</v>
      </c>
      <c r="AZ595">
        <f>IF(I595&gt;52915.77, 1, 0)</f>
        <v>1</v>
      </c>
      <c r="BA595">
        <f>SUM(AW595:AZ595)</f>
        <v>10</v>
      </c>
      <c r="BB595" t="str">
        <f>VLOOKUP(BA595,'Standard Deviations'!$L$1:$M$11,2,TRUE)</f>
        <v>Diamond</v>
      </c>
    </row>
    <row r="596" spans="1:54">
      <c r="A596">
        <v>10127</v>
      </c>
      <c r="B596">
        <v>1965</v>
      </c>
      <c r="C596">
        <f>2024-B596</f>
        <v>59</v>
      </c>
      <c r="D596" t="str">
        <f>VLOOKUP(B596,Reference!$A$1:$B$125, 2)</f>
        <v>Gen X</v>
      </c>
      <c r="E596" t="s">
        <v>54</v>
      </c>
      <c r="F596" t="str">
        <f>IF(E596="High School", "No College", "College")</f>
        <v>College</v>
      </c>
      <c r="G596" t="s">
        <v>55</v>
      </c>
      <c r="H596">
        <v>58692</v>
      </c>
      <c r="I596">
        <v>58692</v>
      </c>
      <c r="J596" s="4" t="s">
        <v>61</v>
      </c>
      <c r="K596">
        <v>0</v>
      </c>
      <c r="L596">
        <v>1</v>
      </c>
      <c r="M596" t="str">
        <f>IF(OR(K596&gt;0, L596&gt;0), "Parent", "Not Parent")</f>
        <v>Parent</v>
      </c>
      <c r="N596" t="s">
        <v>429</v>
      </c>
      <c r="O596" s="8">
        <v>41916</v>
      </c>
      <c r="P596" s="9">
        <f>O596-N596</f>
        <v>181</v>
      </c>
      <c r="Q596">
        <v>21</v>
      </c>
      <c r="R596" s="9">
        <f>P596-Q596</f>
        <v>160</v>
      </c>
      <c r="S596" s="8">
        <f>O596-R596</f>
        <v>41756</v>
      </c>
      <c r="T596">
        <v>301</v>
      </c>
      <c r="U596">
        <v>11</v>
      </c>
      <c r="V596">
        <v>61</v>
      </c>
      <c r="W596">
        <v>4</v>
      </c>
      <c r="X596">
        <v>7</v>
      </c>
      <c r="Y596">
        <v>11</v>
      </c>
      <c r="Z596">
        <v>395</v>
      </c>
      <c r="AA596">
        <f>Z596/P596</f>
        <v>2.1823204419889501</v>
      </c>
      <c r="AB596" s="11" t="s">
        <v>232</v>
      </c>
      <c r="AC596" t="s">
        <v>59</v>
      </c>
      <c r="AD596">
        <v>1</v>
      </c>
      <c r="AE596" t="str">
        <f>IF(AD596&gt;3, "Prefers Discount", "Discount Indifferent")</f>
        <v>Discount Indifferent</v>
      </c>
      <c r="AF596">
        <v>4</v>
      </c>
      <c r="AG596">
        <v>8</v>
      </c>
      <c r="AH596">
        <v>2</v>
      </c>
      <c r="AI596" t="str">
        <f>INDEX($AF$1:$AH$1,MATCH(MAX(AF596:AH596),AF596:AH596,0))</f>
        <v>Web_Orders</v>
      </c>
      <c r="AJ596">
        <v>7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f>SUM(AK596:AO596)</f>
        <v>0</v>
      </c>
      <c r="AQ596" t="s">
        <v>67</v>
      </c>
      <c r="AR596">
        <v>0</v>
      </c>
      <c r="AS596" t="str">
        <f>IF(OR(AK596&gt;0, AL596&gt;0, AM596&gt;0, AN596&gt;0, AO596&gt;0), "Converted", "Not Converted")</f>
        <v>Not Converted</v>
      </c>
      <c r="AT596">
        <v>0</v>
      </c>
      <c r="AU596">
        <v>3</v>
      </c>
      <c r="AV596">
        <v>11</v>
      </c>
      <c r="AW596">
        <f>IF(Z596&gt;607, 4, 0)</f>
        <v>0</v>
      </c>
      <c r="AX596">
        <f>IF(AA596&gt;1.6588, 3, 0)</f>
        <v>3</v>
      </c>
      <c r="AY596">
        <f>IF(P596&gt;401, 2, 0)</f>
        <v>0</v>
      </c>
      <c r="AZ596">
        <f>IF(I596&gt;52915.77, 1, 0)</f>
        <v>1</v>
      </c>
      <c r="BA596">
        <f>SUM(AW596:AZ596)</f>
        <v>4</v>
      </c>
      <c r="BB596" t="str">
        <f>VLOOKUP(BA596,'Standard Deviations'!$L$1:$M$11,2,TRUE)</f>
        <v>Silver</v>
      </c>
    </row>
    <row r="597" spans="1:54">
      <c r="A597">
        <v>7987</v>
      </c>
      <c r="B597">
        <v>1969</v>
      </c>
      <c r="C597">
        <f>2024-B597</f>
        <v>55</v>
      </c>
      <c r="D597" t="str">
        <f>VLOOKUP(B597,Reference!$A$1:$B$125, 2)</f>
        <v>Gen X</v>
      </c>
      <c r="E597" t="s">
        <v>54</v>
      </c>
      <c r="F597" t="str">
        <f>IF(E597="High School", "No College", "College")</f>
        <v>College</v>
      </c>
      <c r="G597" t="s">
        <v>55</v>
      </c>
      <c r="H597">
        <v>65747</v>
      </c>
      <c r="I597">
        <v>65747</v>
      </c>
      <c r="J597" s="4" t="s">
        <v>61</v>
      </c>
      <c r="K597">
        <v>0</v>
      </c>
      <c r="L597">
        <v>1</v>
      </c>
      <c r="M597" t="str">
        <f>IF(OR(K597&gt;0, L597&gt;0), "Parent", "Not Parent")</f>
        <v>Parent</v>
      </c>
      <c r="N597" t="s">
        <v>430</v>
      </c>
      <c r="O597" s="8">
        <v>41916</v>
      </c>
      <c r="P597" s="9">
        <f>O597-N597</f>
        <v>211</v>
      </c>
      <c r="Q597">
        <v>96</v>
      </c>
      <c r="R597" s="9">
        <f>P597-Q597</f>
        <v>115</v>
      </c>
      <c r="S597" s="8">
        <f>O597-R597</f>
        <v>41801</v>
      </c>
      <c r="T597">
        <v>346</v>
      </c>
      <c r="U597">
        <v>17</v>
      </c>
      <c r="V597">
        <v>48</v>
      </c>
      <c r="W597">
        <v>23</v>
      </c>
      <c r="X597">
        <v>13</v>
      </c>
      <c r="Y597">
        <v>13</v>
      </c>
      <c r="Z597">
        <v>460</v>
      </c>
      <c r="AA597">
        <f>Z597/P597</f>
        <v>2.1800947867298577</v>
      </c>
      <c r="AB597" s="14" t="s">
        <v>232</v>
      </c>
      <c r="AC597" s="13" t="s">
        <v>63</v>
      </c>
      <c r="AD597">
        <v>4</v>
      </c>
      <c r="AE597" t="str">
        <f>IF(AD597&gt;3, "Prefers Discount", "Discount Indifferent")</f>
        <v>Prefers Discount</v>
      </c>
      <c r="AF597">
        <v>6</v>
      </c>
      <c r="AG597">
        <v>8</v>
      </c>
      <c r="AH597">
        <v>1</v>
      </c>
      <c r="AI597" t="str">
        <f>INDEX($AF$1:$AH$1,MATCH(MAX(AF597:AH597),AF597:AH597,0))</f>
        <v>Web_Orders</v>
      </c>
      <c r="AJ597">
        <v>6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f>SUM(AK597:AO597)</f>
        <v>1</v>
      </c>
      <c r="AQ597" t="str">
        <f>INDEX($AK$1:$AO$1,MATCH(MAX(AK597:AO597),AK597:AO597,0))</f>
        <v>Converted_on_Camp4</v>
      </c>
      <c r="AR597">
        <v>1</v>
      </c>
      <c r="AS597" t="str">
        <f>IF(OR(AK597&gt;0, AL597&gt;0, AM597&gt;0, AN597&gt;0, AO597&gt;0), "Converted", "Not Converted")</f>
        <v>Converted</v>
      </c>
      <c r="AT597">
        <v>0</v>
      </c>
      <c r="AU597">
        <v>3</v>
      </c>
      <c r="AV597">
        <v>11</v>
      </c>
      <c r="AW597">
        <f>IF(Z597&gt;607, 4, 0)</f>
        <v>0</v>
      </c>
      <c r="AX597">
        <f>IF(AA597&gt;1.6588, 3, 0)</f>
        <v>3</v>
      </c>
      <c r="AY597">
        <f>IF(P597&gt;401, 2, 0)</f>
        <v>0</v>
      </c>
      <c r="AZ597">
        <f>IF(I597&gt;52915.77, 1, 0)</f>
        <v>1</v>
      </c>
      <c r="BA597">
        <f>SUM(AW597:AZ597)</f>
        <v>4</v>
      </c>
      <c r="BB597" t="str">
        <f>VLOOKUP(BA597,'Standard Deviations'!$L$1:$M$11,2,TRUE)</f>
        <v>Silver</v>
      </c>
    </row>
    <row r="598" spans="1:54">
      <c r="A598">
        <v>9209</v>
      </c>
      <c r="B598">
        <v>1971</v>
      </c>
      <c r="C598">
        <f>2024-B598</f>
        <v>53</v>
      </c>
      <c r="D598" t="str">
        <f>VLOOKUP(B598,Reference!$A$1:$B$125, 2)</f>
        <v>Gen X</v>
      </c>
      <c r="E598" t="s">
        <v>64</v>
      </c>
      <c r="F598" t="str">
        <f>IF(E598="High School", "No College", "College")</f>
        <v>College</v>
      </c>
      <c r="G598" t="s">
        <v>65</v>
      </c>
      <c r="H598">
        <v>80573</v>
      </c>
      <c r="I598">
        <v>80573</v>
      </c>
      <c r="J598" s="4" t="s">
        <v>56</v>
      </c>
      <c r="K598">
        <v>0</v>
      </c>
      <c r="L598">
        <v>0</v>
      </c>
      <c r="M598" t="str">
        <f>IF(OR(K598&gt;0, L598&gt;0), "Parent", "Not Parent")</f>
        <v>Not Parent</v>
      </c>
      <c r="N598" t="s">
        <v>353</v>
      </c>
      <c r="O598" s="8">
        <v>41916</v>
      </c>
      <c r="P598" s="9">
        <f>O598-N598</f>
        <v>720</v>
      </c>
      <c r="Q598">
        <v>85</v>
      </c>
      <c r="R598" s="9">
        <f>P598-Q598</f>
        <v>635</v>
      </c>
      <c r="S598" s="8">
        <f>O598-R598</f>
        <v>41281</v>
      </c>
      <c r="T598">
        <v>829</v>
      </c>
      <c r="U598">
        <v>138</v>
      </c>
      <c r="V598">
        <v>430</v>
      </c>
      <c r="W598">
        <v>60</v>
      </c>
      <c r="X598">
        <v>92</v>
      </c>
      <c r="Y598">
        <v>15</v>
      </c>
      <c r="Z598">
        <v>1564</v>
      </c>
      <c r="AA598">
        <f>Z598/P598</f>
        <v>2.1722222222222221</v>
      </c>
      <c r="AB598" s="14" t="s">
        <v>232</v>
      </c>
      <c r="AC598" s="13" t="s">
        <v>63</v>
      </c>
      <c r="AD598">
        <v>1</v>
      </c>
      <c r="AE598" t="str">
        <f>IF(AD598&gt;3, "Prefers Discount", "Discount Indifferent")</f>
        <v>Discount Indifferent</v>
      </c>
      <c r="AF598">
        <v>13</v>
      </c>
      <c r="AG598">
        <v>4</v>
      </c>
      <c r="AH598">
        <v>6</v>
      </c>
      <c r="AI598" t="str">
        <f>INDEX($AF$1:$AH$1,MATCH(MAX(AF598:AH598),AF598:AH598,0))</f>
        <v>Store_Orders</v>
      </c>
      <c r="AJ598">
        <v>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f>SUM(AK598:AO598)</f>
        <v>0</v>
      </c>
      <c r="AQ598" t="s">
        <v>67</v>
      </c>
      <c r="AR598">
        <v>0</v>
      </c>
      <c r="AS598" t="str">
        <f>IF(OR(AK598&gt;0, AL598&gt;0, AM598&gt;0, AN598&gt;0, AO598&gt;0), "Converted", "Not Converted")</f>
        <v>Not Converted</v>
      </c>
      <c r="AT598">
        <v>0</v>
      </c>
      <c r="AU598">
        <v>3</v>
      </c>
      <c r="AV598">
        <v>11</v>
      </c>
      <c r="AW598">
        <f>IF(Z598&gt;607, 4, 0)</f>
        <v>4</v>
      </c>
      <c r="AX598">
        <f>IF(AA598&gt;1.6588, 3, 0)</f>
        <v>3</v>
      </c>
      <c r="AY598">
        <f>IF(P598&gt;401, 2, 0)</f>
        <v>2</v>
      </c>
      <c r="AZ598">
        <f>IF(I598&gt;52915.77, 1, 0)</f>
        <v>1</v>
      </c>
      <c r="BA598">
        <f>SUM(AW598:AZ598)</f>
        <v>10</v>
      </c>
      <c r="BB598" t="str">
        <f>VLOOKUP(BA598,'Standard Deviations'!$L$1:$M$11,2,TRUE)</f>
        <v>Diamond</v>
      </c>
    </row>
    <row r="599" spans="1:54">
      <c r="A599">
        <v>6417</v>
      </c>
      <c r="B599">
        <v>1971</v>
      </c>
      <c r="C599">
        <f>2024-B599</f>
        <v>53</v>
      </c>
      <c r="D599" t="str">
        <f>VLOOKUP(B599,Reference!$A$1:$B$125, 2)</f>
        <v>Gen X</v>
      </c>
      <c r="E599" t="s">
        <v>64</v>
      </c>
      <c r="F599" t="str">
        <f>IF(E599="High School", "No College", "College")</f>
        <v>College</v>
      </c>
      <c r="G599" t="s">
        <v>65</v>
      </c>
      <c r="H599">
        <v>80573</v>
      </c>
      <c r="I599">
        <v>80573</v>
      </c>
      <c r="J599" s="4" t="s">
        <v>56</v>
      </c>
      <c r="K599">
        <v>0</v>
      </c>
      <c r="L599">
        <v>0</v>
      </c>
      <c r="M599" t="str">
        <f>IF(OR(K599&gt;0, L599&gt;0), "Parent", "Not Parent")</f>
        <v>Not Parent</v>
      </c>
      <c r="N599" t="s">
        <v>353</v>
      </c>
      <c r="O599" s="8">
        <v>41916</v>
      </c>
      <c r="P599" s="9">
        <f>O599-N599</f>
        <v>720</v>
      </c>
      <c r="Q599">
        <v>85</v>
      </c>
      <c r="R599" s="9">
        <f>P599-Q599</f>
        <v>635</v>
      </c>
      <c r="S599" s="8">
        <f>O599-R599</f>
        <v>41281</v>
      </c>
      <c r="T599">
        <v>829</v>
      </c>
      <c r="U599">
        <v>138</v>
      </c>
      <c r="V599">
        <v>430</v>
      </c>
      <c r="W599">
        <v>60</v>
      </c>
      <c r="X599">
        <v>92</v>
      </c>
      <c r="Y599">
        <v>15</v>
      </c>
      <c r="Z599">
        <v>1564</v>
      </c>
      <c r="AA599">
        <f>Z599/P599</f>
        <v>2.1722222222222221</v>
      </c>
      <c r="AB599" s="14" t="s">
        <v>232</v>
      </c>
      <c r="AC599" s="13" t="s">
        <v>63</v>
      </c>
      <c r="AD599">
        <v>1</v>
      </c>
      <c r="AE599" t="str">
        <f>IF(AD599&gt;3, "Prefers Discount", "Discount Indifferent")</f>
        <v>Discount Indifferent</v>
      </c>
      <c r="AF599">
        <v>13</v>
      </c>
      <c r="AG599">
        <v>4</v>
      </c>
      <c r="AH599">
        <v>6</v>
      </c>
      <c r="AI599" t="str">
        <f>INDEX($AF$1:$AH$1,MATCH(MAX(AF599:AH599),AF599:AH599,0))</f>
        <v>Store_Orders</v>
      </c>
      <c r="AJ599">
        <v>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f>SUM(AK599:AO599)</f>
        <v>0</v>
      </c>
      <c r="AQ599" t="s">
        <v>67</v>
      </c>
      <c r="AR599">
        <v>0</v>
      </c>
      <c r="AS599" t="str">
        <f>IF(OR(AK599&gt;0, AL599&gt;0, AM599&gt;0, AN599&gt;0, AO599&gt;0), "Converted", "Not Converted")</f>
        <v>Not Converted</v>
      </c>
      <c r="AT599">
        <v>0</v>
      </c>
      <c r="AU599">
        <v>3</v>
      </c>
      <c r="AV599">
        <v>11</v>
      </c>
      <c r="AW599">
        <f>IF(Z599&gt;607, 4, 0)</f>
        <v>4</v>
      </c>
      <c r="AX599">
        <f>IF(AA599&gt;1.6588, 3, 0)</f>
        <v>3</v>
      </c>
      <c r="AY599">
        <f>IF(P599&gt;401, 2, 0)</f>
        <v>2</v>
      </c>
      <c r="AZ599">
        <f>IF(I599&gt;52915.77, 1, 0)</f>
        <v>1</v>
      </c>
      <c r="BA599">
        <f>SUM(AW599:AZ599)</f>
        <v>10</v>
      </c>
      <c r="BB599" t="str">
        <f>VLOOKUP(BA599,'Standard Deviations'!$L$1:$M$11,2,TRUE)</f>
        <v>Diamond</v>
      </c>
    </row>
    <row r="600" spans="1:54">
      <c r="A600">
        <v>6318</v>
      </c>
      <c r="B600">
        <v>1988</v>
      </c>
      <c r="C600">
        <f>2024-B600</f>
        <v>36</v>
      </c>
      <c r="D600" t="str">
        <f>VLOOKUP(B600,Reference!$A$1:$B$125, 2)</f>
        <v>Millennials</v>
      </c>
      <c r="E600" t="s">
        <v>54</v>
      </c>
      <c r="F600" t="str">
        <f>IF(E600="High School", "No College", "College")</f>
        <v>College</v>
      </c>
      <c r="G600" t="s">
        <v>55</v>
      </c>
      <c r="H600">
        <v>68487</v>
      </c>
      <c r="I600">
        <v>68487</v>
      </c>
      <c r="J600" s="4" t="s">
        <v>61</v>
      </c>
      <c r="K600">
        <v>0</v>
      </c>
      <c r="L600">
        <v>0</v>
      </c>
      <c r="M600" t="str">
        <f>IF(OR(K600&gt;0, L600&gt;0), "Parent", "Not Parent")</f>
        <v>Not Parent</v>
      </c>
      <c r="N600" t="s">
        <v>431</v>
      </c>
      <c r="O600" s="8">
        <v>41916</v>
      </c>
      <c r="P600" s="9">
        <f>O600-N600</f>
        <v>629</v>
      </c>
      <c r="Q600">
        <v>48</v>
      </c>
      <c r="R600" s="9">
        <f>P600-Q600</f>
        <v>581</v>
      </c>
      <c r="S600" s="8">
        <f>O600-R600</f>
        <v>41335</v>
      </c>
      <c r="T600">
        <v>758</v>
      </c>
      <c r="U600">
        <v>12</v>
      </c>
      <c r="V600">
        <v>385</v>
      </c>
      <c r="W600">
        <v>33</v>
      </c>
      <c r="X600">
        <v>89</v>
      </c>
      <c r="Y600">
        <v>89</v>
      </c>
      <c r="Z600">
        <v>1366</v>
      </c>
      <c r="AA600">
        <f>Z600/P600</f>
        <v>2.1717011128775834</v>
      </c>
      <c r="AB600" s="14" t="s">
        <v>232</v>
      </c>
      <c r="AC600" s="13" t="s">
        <v>63</v>
      </c>
      <c r="AD600">
        <v>1</v>
      </c>
      <c r="AE600" t="str">
        <f>IF(AD600&gt;3, "Prefers Discount", "Discount Indifferent")</f>
        <v>Discount Indifferent</v>
      </c>
      <c r="AF600">
        <v>13</v>
      </c>
      <c r="AG600">
        <v>9</v>
      </c>
      <c r="AH600">
        <v>7</v>
      </c>
      <c r="AI600" t="str">
        <f>INDEX($AF$1:$AH$1,MATCH(MAX(AF600:AH600),AF600:AH600,0))</f>
        <v>Store_Orders</v>
      </c>
      <c r="AJ600">
        <v>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f>SUM(AK600:AO600)</f>
        <v>0</v>
      </c>
      <c r="AQ600" t="s">
        <v>67</v>
      </c>
      <c r="AR600">
        <v>0</v>
      </c>
      <c r="AS600" t="str">
        <f>IF(OR(AK600&gt;0, AL600&gt;0, AM600&gt;0, AN600&gt;0, AO600&gt;0), "Converted", "Not Converted")</f>
        <v>Not Converted</v>
      </c>
      <c r="AT600">
        <v>0</v>
      </c>
      <c r="AU600">
        <v>3</v>
      </c>
      <c r="AV600">
        <v>11</v>
      </c>
      <c r="AW600">
        <f>IF(Z600&gt;607, 4, 0)</f>
        <v>4</v>
      </c>
      <c r="AX600">
        <f>IF(AA600&gt;1.6588, 3, 0)</f>
        <v>3</v>
      </c>
      <c r="AY600">
        <f>IF(P600&gt;401, 2, 0)</f>
        <v>2</v>
      </c>
      <c r="AZ600">
        <f>IF(I600&gt;52915.77, 1, 0)</f>
        <v>1</v>
      </c>
      <c r="BA600">
        <f>SUM(AW600:AZ600)</f>
        <v>10</v>
      </c>
      <c r="BB600" t="str">
        <f>VLOOKUP(BA600,'Standard Deviations'!$L$1:$M$11,2,TRUE)</f>
        <v>Diamond</v>
      </c>
    </row>
    <row r="601" spans="1:54">
      <c r="A601">
        <v>5396</v>
      </c>
      <c r="B601">
        <v>1988</v>
      </c>
      <c r="C601">
        <f>2024-B601</f>
        <v>36</v>
      </c>
      <c r="D601" t="str">
        <f>VLOOKUP(B601,Reference!$A$1:$B$125, 2)</f>
        <v>Millennials</v>
      </c>
      <c r="E601" t="s">
        <v>54</v>
      </c>
      <c r="F601" t="str">
        <f>IF(E601="High School", "No College", "College")</f>
        <v>College</v>
      </c>
      <c r="G601" t="s">
        <v>55</v>
      </c>
      <c r="H601">
        <v>68487</v>
      </c>
      <c r="I601">
        <v>68487</v>
      </c>
      <c r="J601" s="4" t="s">
        <v>61</v>
      </c>
      <c r="K601">
        <v>0</v>
      </c>
      <c r="L601">
        <v>0</v>
      </c>
      <c r="M601" t="str">
        <f>IF(OR(K601&gt;0, L601&gt;0), "Parent", "Not Parent")</f>
        <v>Not Parent</v>
      </c>
      <c r="N601" t="s">
        <v>431</v>
      </c>
      <c r="O601" s="8">
        <v>41916</v>
      </c>
      <c r="P601" s="9">
        <f>O601-N601</f>
        <v>629</v>
      </c>
      <c r="Q601">
        <v>48</v>
      </c>
      <c r="R601" s="9">
        <f>P601-Q601</f>
        <v>581</v>
      </c>
      <c r="S601" s="8">
        <f>O601-R601</f>
        <v>41335</v>
      </c>
      <c r="T601">
        <v>758</v>
      </c>
      <c r="U601">
        <v>12</v>
      </c>
      <c r="V601">
        <v>385</v>
      </c>
      <c r="W601">
        <v>33</v>
      </c>
      <c r="X601">
        <v>89</v>
      </c>
      <c r="Y601">
        <v>89</v>
      </c>
      <c r="Z601">
        <v>1366</v>
      </c>
      <c r="AA601">
        <f>Z601/P601</f>
        <v>2.1717011128775834</v>
      </c>
      <c r="AB601" s="14" t="s">
        <v>232</v>
      </c>
      <c r="AC601" s="13" t="s">
        <v>63</v>
      </c>
      <c r="AD601">
        <v>1</v>
      </c>
      <c r="AE601" t="str">
        <f>IF(AD601&gt;3, "Prefers Discount", "Discount Indifferent")</f>
        <v>Discount Indifferent</v>
      </c>
      <c r="AF601">
        <v>13</v>
      </c>
      <c r="AG601">
        <v>9</v>
      </c>
      <c r="AH601">
        <v>7</v>
      </c>
      <c r="AI601" t="str">
        <f>INDEX($AF$1:$AH$1,MATCH(MAX(AF601:AH601),AF601:AH601,0))</f>
        <v>Store_Orders</v>
      </c>
      <c r="AJ601">
        <v>4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f>SUM(AK601:AO601)</f>
        <v>0</v>
      </c>
      <c r="AQ601" t="s">
        <v>67</v>
      </c>
      <c r="AR601">
        <v>0</v>
      </c>
      <c r="AS601" t="str">
        <f>IF(OR(AK601&gt;0, AL601&gt;0, AM601&gt;0, AN601&gt;0, AO601&gt;0), "Converted", "Not Converted")</f>
        <v>Not Converted</v>
      </c>
      <c r="AT601">
        <v>0</v>
      </c>
      <c r="AU601">
        <v>3</v>
      </c>
      <c r="AV601">
        <v>11</v>
      </c>
      <c r="AW601">
        <f>IF(Z601&gt;607, 4, 0)</f>
        <v>4</v>
      </c>
      <c r="AX601">
        <f>IF(AA601&gt;1.6588, 3, 0)</f>
        <v>3</v>
      </c>
      <c r="AY601">
        <f>IF(P601&gt;401, 2, 0)</f>
        <v>2</v>
      </c>
      <c r="AZ601">
        <f>IF(I601&gt;52915.77, 1, 0)</f>
        <v>1</v>
      </c>
      <c r="BA601">
        <f>SUM(AW601:AZ601)</f>
        <v>10</v>
      </c>
      <c r="BB601" t="str">
        <f>VLOOKUP(BA601,'Standard Deviations'!$L$1:$M$11,2,TRUE)</f>
        <v>Diamond</v>
      </c>
    </row>
    <row r="602" spans="1:54">
      <c r="A602">
        <v>8932</v>
      </c>
      <c r="B602">
        <v>1969</v>
      </c>
      <c r="C602">
        <f>2024-B602</f>
        <v>55</v>
      </c>
      <c r="D602" t="str">
        <f>VLOOKUP(B602,Reference!$A$1:$B$125, 2)</f>
        <v>Gen X</v>
      </c>
      <c r="E602" t="s">
        <v>64</v>
      </c>
      <c r="F602" t="str">
        <f>IF(E602="High School", "No College", "College")</f>
        <v>College</v>
      </c>
      <c r="G602" t="s">
        <v>65</v>
      </c>
      <c r="H602">
        <v>65176</v>
      </c>
      <c r="I602">
        <v>65176</v>
      </c>
      <c r="J602" s="4" t="s">
        <v>61</v>
      </c>
      <c r="K602">
        <v>0</v>
      </c>
      <c r="L602">
        <v>1</v>
      </c>
      <c r="M602" t="str">
        <f>IF(OR(K602&gt;0, L602&gt;0), "Parent", "Not Parent")</f>
        <v>Parent</v>
      </c>
      <c r="N602" t="s">
        <v>397</v>
      </c>
      <c r="O602" s="8">
        <v>41916</v>
      </c>
      <c r="P602" s="9">
        <f>O602-N602</f>
        <v>705</v>
      </c>
      <c r="Q602">
        <v>57</v>
      </c>
      <c r="R602" s="9">
        <f>P602-Q602</f>
        <v>648</v>
      </c>
      <c r="S602" s="8">
        <f>O602-R602</f>
        <v>41268</v>
      </c>
      <c r="T602">
        <v>960</v>
      </c>
      <c r="U602">
        <v>28</v>
      </c>
      <c r="V602">
        <v>183</v>
      </c>
      <c r="W602">
        <v>220</v>
      </c>
      <c r="X602">
        <v>70</v>
      </c>
      <c r="Y602">
        <v>70</v>
      </c>
      <c r="Z602">
        <v>1531</v>
      </c>
      <c r="AA602">
        <f>Z602/P602</f>
        <v>2.171631205673759</v>
      </c>
      <c r="AB602" s="14" t="s">
        <v>232</v>
      </c>
      <c r="AC602" s="13" t="s">
        <v>63</v>
      </c>
      <c r="AD602">
        <v>4</v>
      </c>
      <c r="AE602" t="str">
        <f>IF(AD602&gt;3, "Prefers Discount", "Discount Indifferent")</f>
        <v>Prefers Discount</v>
      </c>
      <c r="AF602">
        <v>6</v>
      </c>
      <c r="AG602">
        <v>9</v>
      </c>
      <c r="AH602">
        <v>6</v>
      </c>
      <c r="AI602" t="str">
        <f>INDEX($AF$1:$AH$1,MATCH(MAX(AF602:AH602),AF602:AH602,0))</f>
        <v>Web_Orders</v>
      </c>
      <c r="AJ602">
        <v>6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f>SUM(AK602:AO602)</f>
        <v>0</v>
      </c>
      <c r="AQ602" t="s">
        <v>67</v>
      </c>
      <c r="AR602">
        <v>0</v>
      </c>
      <c r="AS602" t="str">
        <f>IF(OR(AK602&gt;0, AL602&gt;0, AM602&gt;0, AN602&gt;0, AO602&gt;0), "Converted", "Not Converted")</f>
        <v>Not Converted</v>
      </c>
      <c r="AT602">
        <v>0</v>
      </c>
      <c r="AU602">
        <v>3</v>
      </c>
      <c r="AV602">
        <v>11</v>
      </c>
      <c r="AW602">
        <f>IF(Z602&gt;607, 4, 0)</f>
        <v>4</v>
      </c>
      <c r="AX602">
        <f>IF(AA602&gt;1.6588, 3, 0)</f>
        <v>3</v>
      </c>
      <c r="AY602">
        <f>IF(P602&gt;401, 2, 0)</f>
        <v>2</v>
      </c>
      <c r="AZ602">
        <f>IF(I602&gt;52915.77, 1, 0)</f>
        <v>1</v>
      </c>
      <c r="BA602">
        <f>SUM(AW602:AZ602)</f>
        <v>10</v>
      </c>
      <c r="BB602" t="str">
        <f>VLOOKUP(BA602,'Standard Deviations'!$L$1:$M$11,2,TRUE)</f>
        <v>Diamond</v>
      </c>
    </row>
    <row r="603" spans="1:54">
      <c r="A603">
        <v>1501</v>
      </c>
      <c r="B603">
        <v>1982</v>
      </c>
      <c r="C603">
        <f>2024-B603</f>
        <v>42</v>
      </c>
      <c r="D603" t="str">
        <f>VLOOKUP(B603,Reference!$A$1:$B$125, 2)</f>
        <v>Millennials</v>
      </c>
      <c r="E603" t="s">
        <v>68</v>
      </c>
      <c r="F603" t="str">
        <f>IF(E603="High School", "No College", "College")</f>
        <v>College</v>
      </c>
      <c r="G603" t="s">
        <v>55</v>
      </c>
      <c r="H603">
        <v>160803</v>
      </c>
      <c r="I603">
        <v>160803</v>
      </c>
      <c r="J603" t="s">
        <v>101</v>
      </c>
      <c r="K603">
        <v>0</v>
      </c>
      <c r="L603">
        <v>0</v>
      </c>
      <c r="M603" t="str">
        <f>IF(OR(K603&gt;0, L603&gt;0), "Parent", "Not Parent")</f>
        <v>Not Parent</v>
      </c>
      <c r="N603" t="s">
        <v>432</v>
      </c>
      <c r="O603" s="8">
        <v>41916</v>
      </c>
      <c r="P603" s="9">
        <f>O603-N603</f>
        <v>791</v>
      </c>
      <c r="Q603">
        <v>21</v>
      </c>
      <c r="R603" s="9">
        <f>P603-Q603</f>
        <v>770</v>
      </c>
      <c r="S603" s="8">
        <f>O603-R603</f>
        <v>41146</v>
      </c>
      <c r="T603">
        <v>55</v>
      </c>
      <c r="U603">
        <v>16</v>
      </c>
      <c r="V603">
        <v>1622</v>
      </c>
      <c r="W603">
        <v>17</v>
      </c>
      <c r="X603">
        <v>3</v>
      </c>
      <c r="Y603">
        <v>4</v>
      </c>
      <c r="Z603">
        <v>1717</v>
      </c>
      <c r="AA603">
        <f>Z603/P603</f>
        <v>2.170670037926675</v>
      </c>
      <c r="AB603" s="11" t="s">
        <v>232</v>
      </c>
      <c r="AC603" t="s">
        <v>59</v>
      </c>
      <c r="AD603">
        <v>15</v>
      </c>
      <c r="AE603" t="str">
        <f>IF(AD603&gt;3, "Prefers Discount", "Discount Indifferent")</f>
        <v>Prefers Discount</v>
      </c>
      <c r="AF603">
        <v>1</v>
      </c>
      <c r="AG603">
        <v>0</v>
      </c>
      <c r="AH603">
        <v>28</v>
      </c>
      <c r="AI603" t="str">
        <f>INDEX($AF$1:$AH$1,MATCH(MAX(AF603:AH603),AF603:AH603,0))</f>
        <v>Catalog_Orders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f>SUM(AK603:AO603)</f>
        <v>0</v>
      </c>
      <c r="AQ603" t="s">
        <v>67</v>
      </c>
      <c r="AR603">
        <v>0</v>
      </c>
      <c r="AS603" t="str">
        <f>IF(OR(AK603&gt;0, AL603&gt;0, AM603&gt;0, AN603&gt;0, AO603&gt;0), "Converted", "Not Converted")</f>
        <v>Not Converted</v>
      </c>
      <c r="AT603">
        <v>0</v>
      </c>
      <c r="AU603">
        <v>3</v>
      </c>
      <c r="AV603">
        <v>11</v>
      </c>
      <c r="AW603">
        <f>IF(Z603&gt;607, 4, 0)</f>
        <v>4</v>
      </c>
      <c r="AX603">
        <f>IF(AA603&gt;1.6588, 3, 0)</f>
        <v>3</v>
      </c>
      <c r="AY603">
        <f>IF(P603&gt;401, 2, 0)</f>
        <v>2</v>
      </c>
      <c r="AZ603">
        <f>IF(I603&gt;52915.77, 1, 0)</f>
        <v>1</v>
      </c>
      <c r="BA603">
        <f>SUM(AW603:AZ603)</f>
        <v>10</v>
      </c>
      <c r="BB603" t="str">
        <f>VLOOKUP(BA603,'Standard Deviations'!$L$1:$M$11,2,TRUE)</f>
        <v>Diamond</v>
      </c>
    </row>
    <row r="604" spans="1:54">
      <c r="A604">
        <v>2937</v>
      </c>
      <c r="B604">
        <v>1974</v>
      </c>
      <c r="C604">
        <f>2024-B604</f>
        <v>50</v>
      </c>
      <c r="D604" t="str">
        <f>VLOOKUP(B604,Reference!$A$1:$B$125, 2)</f>
        <v>Gen X</v>
      </c>
      <c r="E604" t="s">
        <v>68</v>
      </c>
      <c r="F604" t="str">
        <f>IF(E604="High School", "No College", "College")</f>
        <v>College</v>
      </c>
      <c r="G604" t="s">
        <v>60</v>
      </c>
      <c r="H604">
        <v>68352</v>
      </c>
      <c r="I604">
        <v>68352</v>
      </c>
      <c r="J604" s="4" t="s">
        <v>61</v>
      </c>
      <c r="K604">
        <v>0</v>
      </c>
      <c r="L604">
        <v>1</v>
      </c>
      <c r="M604" t="str">
        <f>IF(OR(K604&gt;0, L604&gt;0), "Parent", "Not Parent")</f>
        <v>Parent</v>
      </c>
      <c r="N604" t="s">
        <v>223</v>
      </c>
      <c r="O604" s="8">
        <v>41916</v>
      </c>
      <c r="P604" s="9">
        <f>O604-N604</f>
        <v>402</v>
      </c>
      <c r="Q604">
        <v>47</v>
      </c>
      <c r="R604" s="9">
        <f>P604-Q604</f>
        <v>355</v>
      </c>
      <c r="S604" s="8">
        <f>O604-R604</f>
        <v>41561</v>
      </c>
      <c r="T604">
        <v>614</v>
      </c>
      <c r="U604">
        <v>16</v>
      </c>
      <c r="V604">
        <v>132</v>
      </c>
      <c r="W604">
        <v>43</v>
      </c>
      <c r="X604">
        <v>33</v>
      </c>
      <c r="Y604">
        <v>33</v>
      </c>
      <c r="Z604">
        <v>871</v>
      </c>
      <c r="AA604">
        <f>Z604/P604</f>
        <v>2.1666666666666665</v>
      </c>
      <c r="AB604" s="11" t="s">
        <v>232</v>
      </c>
      <c r="AC604" t="s">
        <v>59</v>
      </c>
      <c r="AD604">
        <v>3</v>
      </c>
      <c r="AE604" t="str">
        <f>IF(AD604&gt;3, "Prefers Discount", "Discount Indifferent")</f>
        <v>Discount Indifferent</v>
      </c>
      <c r="AF604">
        <v>9</v>
      </c>
      <c r="AG604">
        <v>8</v>
      </c>
      <c r="AH604">
        <v>5</v>
      </c>
      <c r="AI604" t="str">
        <f>INDEX($AF$1:$AH$1,MATCH(MAX(AF604:AH604),AF604:AH604,0))</f>
        <v>Store_Orders</v>
      </c>
      <c r="AJ604">
        <v>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f>SUM(AK604:AO604)</f>
        <v>0</v>
      </c>
      <c r="AQ604" t="s">
        <v>67</v>
      </c>
      <c r="AR604">
        <v>0</v>
      </c>
      <c r="AS604" t="str">
        <f>IF(OR(AK604&gt;0, AL604&gt;0, AM604&gt;0, AN604&gt;0, AO604&gt;0), "Converted", "Not Converted")</f>
        <v>Not Converted</v>
      </c>
      <c r="AT604">
        <v>0</v>
      </c>
      <c r="AU604">
        <v>3</v>
      </c>
      <c r="AV604">
        <v>11</v>
      </c>
      <c r="AW604">
        <f>IF(Z604&gt;607, 4, 0)</f>
        <v>4</v>
      </c>
      <c r="AX604">
        <f>IF(AA604&gt;1.6588, 3, 0)</f>
        <v>3</v>
      </c>
      <c r="AY604">
        <f>IF(P604&gt;401, 2, 0)</f>
        <v>2</v>
      </c>
      <c r="AZ604">
        <f>IF(I604&gt;52915.77, 1, 0)</f>
        <v>1</v>
      </c>
      <c r="BA604">
        <f>SUM(AW604:AZ604)</f>
        <v>10</v>
      </c>
      <c r="BB604" t="str">
        <f>VLOOKUP(BA604,'Standard Deviations'!$L$1:$M$11,2,TRUE)</f>
        <v>Diamond</v>
      </c>
    </row>
    <row r="605" spans="1:54">
      <c r="A605">
        <v>9750</v>
      </c>
      <c r="B605">
        <v>1961</v>
      </c>
      <c r="C605">
        <f>2024-B605</f>
        <v>63</v>
      </c>
      <c r="D605" t="str">
        <f>VLOOKUP(B605,Reference!$A$1:$B$125, 2)</f>
        <v>Boomers</v>
      </c>
      <c r="E605" t="s">
        <v>68</v>
      </c>
      <c r="F605" t="str">
        <f>IF(E605="High School", "No College", "College")</f>
        <v>College</v>
      </c>
      <c r="G605" t="s">
        <v>71</v>
      </c>
      <c r="H605">
        <v>64325</v>
      </c>
      <c r="I605">
        <v>64325</v>
      </c>
      <c r="J605" s="4" t="s">
        <v>61</v>
      </c>
      <c r="K605">
        <v>0</v>
      </c>
      <c r="L605">
        <v>1</v>
      </c>
      <c r="M605" t="str">
        <f>IF(OR(K605&gt;0, L605&gt;0), "Parent", "Not Parent")</f>
        <v>Parent</v>
      </c>
      <c r="N605" t="s">
        <v>433</v>
      </c>
      <c r="O605" s="8">
        <v>41916</v>
      </c>
      <c r="P605" s="9">
        <f>O605-N605</f>
        <v>604</v>
      </c>
      <c r="Q605">
        <v>41</v>
      </c>
      <c r="R605" s="9">
        <f>P605-Q605</f>
        <v>563</v>
      </c>
      <c r="S605" s="8">
        <f>O605-R605</f>
        <v>41353</v>
      </c>
      <c r="T605">
        <v>731</v>
      </c>
      <c r="U605">
        <v>60</v>
      </c>
      <c r="V605">
        <v>353</v>
      </c>
      <c r="W605">
        <v>78</v>
      </c>
      <c r="X605">
        <v>12</v>
      </c>
      <c r="Y605">
        <v>73</v>
      </c>
      <c r="Z605">
        <v>1307</v>
      </c>
      <c r="AA605">
        <f>Z605/P605</f>
        <v>2.1639072847682117</v>
      </c>
      <c r="AB605" s="11" t="s">
        <v>232</v>
      </c>
      <c r="AC605" t="s">
        <v>59</v>
      </c>
      <c r="AD605">
        <v>5</v>
      </c>
      <c r="AE605" t="str">
        <f>IF(AD605&gt;3, "Prefers Discount", "Discount Indifferent")</f>
        <v>Prefers Discount</v>
      </c>
      <c r="AF605">
        <v>5</v>
      </c>
      <c r="AG605">
        <v>10</v>
      </c>
      <c r="AH605">
        <v>3</v>
      </c>
      <c r="AI605" t="str">
        <f>INDEX($AF$1:$AH$1,MATCH(MAX(AF605:AH605),AF605:AH605,0))</f>
        <v>Web_Orders</v>
      </c>
      <c r="AJ605">
        <v>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f>SUM(AK605:AO605)</f>
        <v>0</v>
      </c>
      <c r="AQ605" t="s">
        <v>67</v>
      </c>
      <c r="AR605">
        <v>0</v>
      </c>
      <c r="AS605" t="str">
        <f>IF(OR(AK605&gt;0, AL605&gt;0, AM605&gt;0, AN605&gt;0, AO605&gt;0), "Converted", "Not Converted")</f>
        <v>Not Converted</v>
      </c>
      <c r="AT605">
        <v>0</v>
      </c>
      <c r="AU605">
        <v>3</v>
      </c>
      <c r="AV605">
        <v>11</v>
      </c>
      <c r="AW605">
        <f>IF(Z605&gt;607, 4, 0)</f>
        <v>4</v>
      </c>
      <c r="AX605">
        <f>IF(AA605&gt;1.6588, 3, 0)</f>
        <v>3</v>
      </c>
      <c r="AY605">
        <f>IF(P605&gt;401, 2, 0)</f>
        <v>2</v>
      </c>
      <c r="AZ605">
        <f>IF(I605&gt;52915.77, 1, 0)</f>
        <v>1</v>
      </c>
      <c r="BA605">
        <f>SUM(AW605:AZ605)</f>
        <v>10</v>
      </c>
      <c r="BB605" t="str">
        <f>VLOOKUP(BA605,'Standard Deviations'!$L$1:$M$11,2,TRUE)</f>
        <v>Diamond</v>
      </c>
    </row>
    <row r="606" spans="1:54">
      <c r="A606">
        <v>3599</v>
      </c>
      <c r="B606">
        <v>1970</v>
      </c>
      <c r="C606">
        <f>2024-B606</f>
        <v>54</v>
      </c>
      <c r="D606" t="str">
        <f>VLOOKUP(B606,Reference!$A$1:$B$125, 2)</f>
        <v>Gen X</v>
      </c>
      <c r="E606" t="s">
        <v>54</v>
      </c>
      <c r="F606" t="str">
        <f>IF(E606="High School", "No College", "College")</f>
        <v>College</v>
      </c>
      <c r="G606" t="s">
        <v>55</v>
      </c>
      <c r="H606">
        <v>63684</v>
      </c>
      <c r="I606">
        <v>63684</v>
      </c>
      <c r="J606" s="4" t="s">
        <v>61</v>
      </c>
      <c r="K606">
        <v>0</v>
      </c>
      <c r="L606">
        <v>1</v>
      </c>
      <c r="M606" t="str">
        <f>IF(OR(K606&gt;0, L606&gt;0), "Parent", "Not Parent")</f>
        <v>Parent</v>
      </c>
      <c r="N606" t="s">
        <v>434</v>
      </c>
      <c r="O606" s="8">
        <v>41916</v>
      </c>
      <c r="P606" s="9">
        <f>O606-N606</f>
        <v>677</v>
      </c>
      <c r="Q606">
        <v>61</v>
      </c>
      <c r="R606" s="9">
        <f>P606-Q606</f>
        <v>616</v>
      </c>
      <c r="S606" s="8">
        <f>O606-R606</f>
        <v>41300</v>
      </c>
      <c r="T606">
        <v>575</v>
      </c>
      <c r="U606">
        <v>80</v>
      </c>
      <c r="V606">
        <v>428</v>
      </c>
      <c r="W606">
        <v>208</v>
      </c>
      <c r="X606">
        <v>93</v>
      </c>
      <c r="Y606">
        <v>80</v>
      </c>
      <c r="Z606">
        <v>1464</v>
      </c>
      <c r="AA606">
        <f>Z606/P606</f>
        <v>2.1624815361890692</v>
      </c>
      <c r="AB606" s="14" t="s">
        <v>232</v>
      </c>
      <c r="AC606" s="13" t="s">
        <v>63</v>
      </c>
      <c r="AD606">
        <v>3</v>
      </c>
      <c r="AE606" t="str">
        <f>IF(AD606&gt;3, "Prefers Discount", "Discount Indifferent")</f>
        <v>Discount Indifferent</v>
      </c>
      <c r="AF606">
        <v>8</v>
      </c>
      <c r="AG606">
        <v>8</v>
      </c>
      <c r="AH606">
        <v>4</v>
      </c>
      <c r="AI606" t="str">
        <f>INDEX($AF$1:$AH$1,MATCH(MAX(AF606:AH606),AF606:AH606,0))</f>
        <v>Store_Orders</v>
      </c>
      <c r="AJ606">
        <v>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f>SUM(AK606:AO606)</f>
        <v>0</v>
      </c>
      <c r="AQ606" t="s">
        <v>67</v>
      </c>
      <c r="AR606">
        <v>0</v>
      </c>
      <c r="AS606" t="str">
        <f>IF(OR(AK606&gt;0, AL606&gt;0, AM606&gt;0, AN606&gt;0, AO606&gt;0), "Converted", "Not Converted")</f>
        <v>Not Converted</v>
      </c>
      <c r="AT606">
        <v>0</v>
      </c>
      <c r="AU606">
        <v>3</v>
      </c>
      <c r="AV606">
        <v>11</v>
      </c>
      <c r="AW606">
        <f>IF(Z606&gt;607, 4, 0)</f>
        <v>4</v>
      </c>
      <c r="AX606">
        <f>IF(AA606&gt;1.6588, 3, 0)</f>
        <v>3</v>
      </c>
      <c r="AY606">
        <f>IF(P606&gt;401, 2, 0)</f>
        <v>2</v>
      </c>
      <c r="AZ606">
        <f>IF(I606&gt;52915.77, 1, 0)</f>
        <v>1</v>
      </c>
      <c r="BA606">
        <f>SUM(AW606:AZ606)</f>
        <v>10</v>
      </c>
      <c r="BB606" t="str">
        <f>VLOOKUP(BA606,'Standard Deviations'!$L$1:$M$11,2,TRUE)</f>
        <v>Diamond</v>
      </c>
    </row>
    <row r="607" spans="1:54">
      <c r="A607">
        <v>7381</v>
      </c>
      <c r="B607">
        <v>1968</v>
      </c>
      <c r="C607">
        <f>2024-B607</f>
        <v>56</v>
      </c>
      <c r="D607" t="str">
        <f>VLOOKUP(B607,Reference!$A$1:$B$125, 2)</f>
        <v>Gen X</v>
      </c>
      <c r="E607" t="s">
        <v>54</v>
      </c>
      <c r="F607" t="str">
        <f>IF(E607="High School", "No College", "College")</f>
        <v>College</v>
      </c>
      <c r="G607" t="s">
        <v>71</v>
      </c>
      <c r="H607">
        <v>75693</v>
      </c>
      <c r="I607">
        <v>75693</v>
      </c>
      <c r="J607" s="4" t="s">
        <v>56</v>
      </c>
      <c r="K607">
        <v>0</v>
      </c>
      <c r="L607">
        <v>0</v>
      </c>
      <c r="M607" t="str">
        <f>IF(OR(K607&gt;0, L607&gt;0), "Parent", "Not Parent")</f>
        <v>Not Parent</v>
      </c>
      <c r="N607" t="s">
        <v>435</v>
      </c>
      <c r="O607" s="8">
        <v>41916</v>
      </c>
      <c r="P607" s="9">
        <f>O607-N607</f>
        <v>667</v>
      </c>
      <c r="Q607">
        <v>10</v>
      </c>
      <c r="R607" s="9">
        <f>P607-Q607</f>
        <v>657</v>
      </c>
      <c r="S607" s="8">
        <f>O607-R607</f>
        <v>41259</v>
      </c>
      <c r="T607">
        <v>797</v>
      </c>
      <c r="U607">
        <v>153</v>
      </c>
      <c r="V607">
        <v>293</v>
      </c>
      <c r="W607">
        <v>72</v>
      </c>
      <c r="X607">
        <v>97</v>
      </c>
      <c r="Y607">
        <v>30</v>
      </c>
      <c r="Z607">
        <v>1442</v>
      </c>
      <c r="AA607">
        <f>Z607/P607</f>
        <v>2.1619190404797601</v>
      </c>
      <c r="AB607" s="11" t="s">
        <v>232</v>
      </c>
      <c r="AC607" t="s">
        <v>59</v>
      </c>
      <c r="AD607">
        <v>1</v>
      </c>
      <c r="AE607" t="str">
        <f>IF(AD607&gt;3, "Prefers Discount", "Discount Indifferent")</f>
        <v>Discount Indifferent</v>
      </c>
      <c r="AF607">
        <v>6</v>
      </c>
      <c r="AG607">
        <v>11</v>
      </c>
      <c r="AH607">
        <v>4</v>
      </c>
      <c r="AI607" t="str">
        <f>INDEX($AF$1:$AH$1,MATCH(MAX(AF607:AH607),AF607:AH607,0))</f>
        <v>Web_Orders</v>
      </c>
      <c r="AJ607">
        <v>4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f>SUM(AK607:AO607)</f>
        <v>3</v>
      </c>
      <c r="AQ607" t="str">
        <f>INDEX($AK$1:$AO$1,MATCH(MAX(AK607:AO607),AK607:AO607,0))</f>
        <v>Converted_on_Camp1</v>
      </c>
      <c r="AR607">
        <v>1</v>
      </c>
      <c r="AS607" t="str">
        <f>IF(OR(AK607&gt;0, AL607&gt;0, AM607&gt;0, AN607&gt;0, AO607&gt;0), "Converted", "Not Converted")</f>
        <v>Converted</v>
      </c>
      <c r="AT607">
        <v>0</v>
      </c>
      <c r="AU607">
        <v>3</v>
      </c>
      <c r="AV607">
        <v>11</v>
      </c>
      <c r="AW607">
        <f>IF(Z607&gt;607, 4, 0)</f>
        <v>4</v>
      </c>
      <c r="AX607">
        <f>IF(AA607&gt;1.6588, 3, 0)</f>
        <v>3</v>
      </c>
      <c r="AY607">
        <f>IF(P607&gt;401, 2, 0)</f>
        <v>2</v>
      </c>
      <c r="AZ607">
        <f>IF(I607&gt;52915.77, 1, 0)</f>
        <v>1</v>
      </c>
      <c r="BA607">
        <f>SUM(AW607:AZ607)</f>
        <v>10</v>
      </c>
      <c r="BB607" t="str">
        <f>VLOOKUP(BA607,'Standard Deviations'!$L$1:$M$11,2,TRUE)</f>
        <v>Diamond</v>
      </c>
    </row>
    <row r="608" spans="1:54">
      <c r="A608">
        <v>4114</v>
      </c>
      <c r="B608">
        <v>1964</v>
      </c>
      <c r="C608">
        <f>2024-B608</f>
        <v>60</v>
      </c>
      <c r="D608" t="str">
        <f>VLOOKUP(B608,Reference!$A$1:$B$125, 2)</f>
        <v>Boomers</v>
      </c>
      <c r="E608" t="s">
        <v>64</v>
      </c>
      <c r="F608" t="str">
        <f>IF(E608="High School", "No College", "College")</f>
        <v>College</v>
      </c>
      <c r="G608" t="s">
        <v>55</v>
      </c>
      <c r="H608">
        <v>79143</v>
      </c>
      <c r="I608">
        <v>79143</v>
      </c>
      <c r="J608" s="4" t="s">
        <v>56</v>
      </c>
      <c r="K608">
        <v>0</v>
      </c>
      <c r="L608">
        <v>0</v>
      </c>
      <c r="M608" t="str">
        <f>IF(OR(K608&gt;0, L608&gt;0), "Parent", "Not Parent")</f>
        <v>Not Parent</v>
      </c>
      <c r="N608" t="s">
        <v>436</v>
      </c>
      <c r="O608" s="8">
        <v>41916</v>
      </c>
      <c r="P608" s="9">
        <f>O608-N608</f>
        <v>784</v>
      </c>
      <c r="Q608">
        <v>2</v>
      </c>
      <c r="R608" s="9">
        <f>P608-Q608</f>
        <v>782</v>
      </c>
      <c r="S608" s="8">
        <f>O608-R608</f>
        <v>41134</v>
      </c>
      <c r="T608">
        <v>650</v>
      </c>
      <c r="U608">
        <v>37</v>
      </c>
      <c r="V608">
        <v>780</v>
      </c>
      <c r="W608">
        <v>27</v>
      </c>
      <c r="X608">
        <v>167</v>
      </c>
      <c r="Y608">
        <v>32</v>
      </c>
      <c r="Z608">
        <v>1693</v>
      </c>
      <c r="AA608">
        <f>Z608/P608</f>
        <v>2.1594387755102042</v>
      </c>
      <c r="AB608" s="11" t="s">
        <v>232</v>
      </c>
      <c r="AC608" t="s">
        <v>59</v>
      </c>
      <c r="AD608">
        <v>1</v>
      </c>
      <c r="AE608" t="str">
        <f>IF(AD608&gt;3, "Prefers Discount", "Discount Indifferent")</f>
        <v>Discount Indifferent</v>
      </c>
      <c r="AF608">
        <v>13</v>
      </c>
      <c r="AG608">
        <v>6</v>
      </c>
      <c r="AH608">
        <v>9</v>
      </c>
      <c r="AI608" t="str">
        <f>INDEX($AF$1:$AH$1,MATCH(MAX(AF608:AH608),AF608:AH608,0))</f>
        <v>Store_Orders</v>
      </c>
      <c r="AJ608">
        <v>3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f>SUM(AK608:AO608)</f>
        <v>0</v>
      </c>
      <c r="AQ608" t="s">
        <v>67</v>
      </c>
      <c r="AR608">
        <v>0</v>
      </c>
      <c r="AS608" t="str">
        <f>IF(OR(AK608&gt;0, AL608&gt;0, AM608&gt;0, AN608&gt;0, AO608&gt;0), "Converted", "Not Converted")</f>
        <v>Not Converted</v>
      </c>
      <c r="AT608">
        <v>0</v>
      </c>
      <c r="AU608">
        <v>3</v>
      </c>
      <c r="AV608">
        <v>11</v>
      </c>
      <c r="AW608">
        <f>IF(Z608&gt;607, 4, 0)</f>
        <v>4</v>
      </c>
      <c r="AX608">
        <f>IF(AA608&gt;1.6588, 3, 0)</f>
        <v>3</v>
      </c>
      <c r="AY608">
        <f>IF(P608&gt;401, 2, 0)</f>
        <v>2</v>
      </c>
      <c r="AZ608">
        <f>IF(I608&gt;52915.77, 1, 0)</f>
        <v>1</v>
      </c>
      <c r="BA608">
        <f>SUM(AW608:AZ608)</f>
        <v>10</v>
      </c>
      <c r="BB608" t="str">
        <f>VLOOKUP(BA608,'Standard Deviations'!$L$1:$M$11,2,TRUE)</f>
        <v>Diamond</v>
      </c>
    </row>
    <row r="609" spans="1:54">
      <c r="A609">
        <v>5544</v>
      </c>
      <c r="B609">
        <v>1970</v>
      </c>
      <c r="C609">
        <f>2024-B609</f>
        <v>54</v>
      </c>
      <c r="D609" t="str">
        <f>VLOOKUP(B609,Reference!$A$1:$B$125, 2)</f>
        <v>Gen X</v>
      </c>
      <c r="E609" t="s">
        <v>54</v>
      </c>
      <c r="F609" t="str">
        <f>IF(E609="High School", "No College", "College")</f>
        <v>College</v>
      </c>
      <c r="G609" t="s">
        <v>60</v>
      </c>
      <c r="H609">
        <v>67384</v>
      </c>
      <c r="I609">
        <v>67384</v>
      </c>
      <c r="J609" s="4" t="s">
        <v>61</v>
      </c>
      <c r="K609">
        <v>0</v>
      </c>
      <c r="L609">
        <v>1</v>
      </c>
      <c r="M609" t="str">
        <f>IF(OR(K609&gt;0, L609&gt;0), "Parent", "Not Parent")</f>
        <v>Parent</v>
      </c>
      <c r="N609" t="s">
        <v>358</v>
      </c>
      <c r="O609" s="8">
        <v>41916</v>
      </c>
      <c r="P609" s="9">
        <f>O609-N609</f>
        <v>693</v>
      </c>
      <c r="Q609">
        <v>32</v>
      </c>
      <c r="R609" s="9">
        <f>P609-Q609</f>
        <v>661</v>
      </c>
      <c r="S609" s="8">
        <f>O609-R609</f>
        <v>41255</v>
      </c>
      <c r="T609">
        <v>957</v>
      </c>
      <c r="U609">
        <v>40</v>
      </c>
      <c r="V609">
        <v>175</v>
      </c>
      <c r="W609">
        <v>158</v>
      </c>
      <c r="X609">
        <v>53</v>
      </c>
      <c r="Y609">
        <v>107</v>
      </c>
      <c r="Z609">
        <v>1490</v>
      </c>
      <c r="AA609">
        <f>Z609/P609</f>
        <v>2.15007215007215</v>
      </c>
      <c r="AB609" s="11" t="s">
        <v>232</v>
      </c>
      <c r="AC609" t="s">
        <v>59</v>
      </c>
      <c r="AD609">
        <v>2</v>
      </c>
      <c r="AE609" t="str">
        <f>IF(AD609&gt;3, "Prefers Discount", "Discount Indifferent")</f>
        <v>Discount Indifferent</v>
      </c>
      <c r="AF609">
        <v>5</v>
      </c>
      <c r="AG609">
        <v>7</v>
      </c>
      <c r="AH609">
        <v>8</v>
      </c>
      <c r="AI609" t="str">
        <f>INDEX($AF$1:$AH$1,MATCH(MAX(AF609:AH609),AF609:AH609,0))</f>
        <v>Catalog_Orders</v>
      </c>
      <c r="AJ609">
        <v>5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f>SUM(AK609:AO609)</f>
        <v>1</v>
      </c>
      <c r="AQ609" t="str">
        <f>INDEX($AK$1:$AO$1,MATCH(MAX(AK609:AO609),AK609:AO609,0))</f>
        <v>Converted_on_Camp4</v>
      </c>
      <c r="AR609">
        <v>1</v>
      </c>
      <c r="AS609" t="str">
        <f>IF(OR(AK609&gt;0, AL609&gt;0, AM609&gt;0, AN609&gt;0, AO609&gt;0), "Converted", "Not Converted")</f>
        <v>Converted</v>
      </c>
      <c r="AT609">
        <v>0</v>
      </c>
      <c r="AU609">
        <v>3</v>
      </c>
      <c r="AV609">
        <v>11</v>
      </c>
      <c r="AW609">
        <f>IF(Z609&gt;607, 4, 0)</f>
        <v>4</v>
      </c>
      <c r="AX609">
        <f>IF(AA609&gt;1.6588, 3, 0)</f>
        <v>3</v>
      </c>
      <c r="AY609">
        <f>IF(P609&gt;401, 2, 0)</f>
        <v>2</v>
      </c>
      <c r="AZ609">
        <f>IF(I609&gt;52915.77, 1, 0)</f>
        <v>1</v>
      </c>
      <c r="BA609">
        <f>SUM(AW609:AZ609)</f>
        <v>10</v>
      </c>
      <c r="BB609" t="str">
        <f>VLOOKUP(BA609,'Standard Deviations'!$L$1:$M$11,2,TRUE)</f>
        <v>Diamond</v>
      </c>
    </row>
    <row r="610" spans="1:54">
      <c r="A610">
        <v>4619</v>
      </c>
      <c r="B610">
        <v>1945</v>
      </c>
      <c r="C610">
        <f>2024-B610</f>
        <v>79</v>
      </c>
      <c r="D610" t="str">
        <f>VLOOKUP(B610,Reference!$A$1:$B$125, 2)</f>
        <v>Silent</v>
      </c>
      <c r="E610" t="s">
        <v>68</v>
      </c>
      <c r="F610" t="str">
        <f>IF(E610="High School", "No College", "College")</f>
        <v>College</v>
      </c>
      <c r="G610" t="s">
        <v>60</v>
      </c>
      <c r="H610">
        <v>113734</v>
      </c>
      <c r="I610">
        <v>113734</v>
      </c>
      <c r="J610" t="s">
        <v>101</v>
      </c>
      <c r="K610">
        <v>0</v>
      </c>
      <c r="L610">
        <v>0</v>
      </c>
      <c r="M610" t="str">
        <f>IF(OR(K610&gt;0, L610&gt;0), "Parent", "Not Parent")</f>
        <v>Not Parent</v>
      </c>
      <c r="N610" t="s">
        <v>315</v>
      </c>
      <c r="O610" s="8">
        <v>41916</v>
      </c>
      <c r="P610" s="9">
        <f>O610-N610</f>
        <v>129</v>
      </c>
      <c r="Q610">
        <v>9</v>
      </c>
      <c r="R610" s="9">
        <f>P610-Q610</f>
        <v>120</v>
      </c>
      <c r="S610" s="8">
        <f>O610-R610</f>
        <v>41796</v>
      </c>
      <c r="T610">
        <v>6</v>
      </c>
      <c r="U610">
        <v>2</v>
      </c>
      <c r="V610">
        <v>3</v>
      </c>
      <c r="W610">
        <v>1</v>
      </c>
      <c r="X610">
        <v>262</v>
      </c>
      <c r="Y610">
        <v>3</v>
      </c>
      <c r="Z610">
        <v>277</v>
      </c>
      <c r="AA610">
        <f>Z610/P610</f>
        <v>2.1472868217054262</v>
      </c>
      <c r="AB610" s="11" t="s">
        <v>232</v>
      </c>
      <c r="AC610" t="s">
        <v>59</v>
      </c>
      <c r="AD610">
        <v>0</v>
      </c>
      <c r="AE610" t="str">
        <f>IF(AD610&gt;3, "Prefers Discount", "Discount Indifferent")</f>
        <v>Discount Indifferent</v>
      </c>
      <c r="AF610">
        <v>0</v>
      </c>
      <c r="AG610">
        <v>27</v>
      </c>
      <c r="AH610">
        <v>0</v>
      </c>
      <c r="AI610" t="str">
        <f>INDEX($AF$1:$AH$1,MATCH(MAX(AF610:AH610),AF610:AH610,0))</f>
        <v>Web_Orders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f>SUM(AK610:AO610)</f>
        <v>0</v>
      </c>
      <c r="AQ610" t="s">
        <v>67</v>
      </c>
      <c r="AR610">
        <v>0</v>
      </c>
      <c r="AS610" t="str">
        <f>IF(OR(AK610&gt;0, AL610&gt;0, AM610&gt;0, AN610&gt;0, AO610&gt;0), "Converted", "Not Converted")</f>
        <v>Not Converted</v>
      </c>
      <c r="AT610">
        <v>0</v>
      </c>
      <c r="AU610">
        <v>3</v>
      </c>
      <c r="AV610">
        <v>11</v>
      </c>
      <c r="AW610">
        <f>IF(Z610&gt;607, 4, 0)</f>
        <v>0</v>
      </c>
      <c r="AX610">
        <f>IF(AA610&gt;1.6588, 3, 0)</f>
        <v>3</v>
      </c>
      <c r="AY610">
        <f>IF(P610&gt;401, 2, 0)</f>
        <v>0</v>
      </c>
      <c r="AZ610">
        <f>IF(I610&gt;52915.77, 1, 0)</f>
        <v>1</v>
      </c>
      <c r="BA610">
        <f>SUM(AW610:AZ610)</f>
        <v>4</v>
      </c>
      <c r="BB610" t="str">
        <f>VLOOKUP(BA610,'Standard Deviations'!$L$1:$M$11,2,TRUE)</f>
        <v>Silver</v>
      </c>
    </row>
    <row r="611" spans="1:54">
      <c r="A611">
        <v>10159</v>
      </c>
      <c r="B611">
        <v>1970</v>
      </c>
      <c r="C611">
        <f>2024-B611</f>
        <v>54</v>
      </c>
      <c r="D611" t="str">
        <f>VLOOKUP(B611,Reference!$A$1:$B$125, 2)</f>
        <v>Gen X</v>
      </c>
      <c r="E611" t="s">
        <v>54</v>
      </c>
      <c r="F611" t="str">
        <f>IF(E611="High School", "No College", "College")</f>
        <v>College</v>
      </c>
      <c r="G611" t="s">
        <v>71</v>
      </c>
      <c r="H611">
        <v>58710</v>
      </c>
      <c r="I611">
        <v>58710</v>
      </c>
      <c r="J611" s="4" t="s">
        <v>61</v>
      </c>
      <c r="K611">
        <v>0</v>
      </c>
      <c r="L611">
        <v>1</v>
      </c>
      <c r="M611" t="str">
        <f>IF(OR(K611&gt;0, L611&gt;0), "Parent", "Not Parent")</f>
        <v>Parent</v>
      </c>
      <c r="N611" t="s">
        <v>437</v>
      </c>
      <c r="O611" s="8">
        <v>41916</v>
      </c>
      <c r="P611" s="9">
        <f>O611-N611</f>
        <v>552</v>
      </c>
      <c r="Q611">
        <v>77</v>
      </c>
      <c r="R611" s="9">
        <f>P611-Q611</f>
        <v>475</v>
      </c>
      <c r="S611" s="8">
        <f>O611-R611</f>
        <v>41441</v>
      </c>
      <c r="T611">
        <v>440</v>
      </c>
      <c r="U611">
        <v>81</v>
      </c>
      <c r="V611">
        <v>368</v>
      </c>
      <c r="W611">
        <v>0</v>
      </c>
      <c r="X611">
        <v>122</v>
      </c>
      <c r="Y611">
        <v>174</v>
      </c>
      <c r="Z611">
        <v>1185</v>
      </c>
      <c r="AA611">
        <f>Z611/P611</f>
        <v>2.1467391304347827</v>
      </c>
      <c r="AB611" s="14" t="s">
        <v>232</v>
      </c>
      <c r="AC611" s="13" t="s">
        <v>63</v>
      </c>
      <c r="AD611">
        <v>6</v>
      </c>
      <c r="AE611" t="str">
        <f>IF(AD611&gt;3, "Prefers Discount", "Discount Indifferent")</f>
        <v>Prefers Discount</v>
      </c>
      <c r="AF611">
        <v>9</v>
      </c>
      <c r="AG611">
        <v>11</v>
      </c>
      <c r="AH611">
        <v>5</v>
      </c>
      <c r="AI611" t="str">
        <f>INDEX($AF$1:$AH$1,MATCH(MAX(AF611:AH611),AF611:AH611,0))</f>
        <v>Web_Orders</v>
      </c>
      <c r="AJ611">
        <v>6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f>SUM(AK611:AO611)</f>
        <v>0</v>
      </c>
      <c r="AQ611" t="s">
        <v>67</v>
      </c>
      <c r="AR611">
        <v>0</v>
      </c>
      <c r="AS611" t="str">
        <f>IF(OR(AK611&gt;0, AL611&gt;0, AM611&gt;0, AN611&gt;0, AO611&gt;0), "Converted", "Not Converted")</f>
        <v>Not Converted</v>
      </c>
      <c r="AT611">
        <v>0</v>
      </c>
      <c r="AU611">
        <v>3</v>
      </c>
      <c r="AV611">
        <v>11</v>
      </c>
      <c r="AW611">
        <f>IF(Z611&gt;607, 4, 0)</f>
        <v>4</v>
      </c>
      <c r="AX611">
        <f>IF(AA611&gt;1.6588, 3, 0)</f>
        <v>3</v>
      </c>
      <c r="AY611">
        <f>IF(P611&gt;401, 2, 0)</f>
        <v>2</v>
      </c>
      <c r="AZ611">
        <f>IF(I611&gt;52915.77, 1, 0)</f>
        <v>1</v>
      </c>
      <c r="BA611">
        <f>SUM(AW611:AZ611)</f>
        <v>10</v>
      </c>
      <c r="BB611" t="str">
        <f>VLOOKUP(BA611,'Standard Deviations'!$L$1:$M$11,2,TRUE)</f>
        <v>Diamond</v>
      </c>
    </row>
    <row r="612" spans="1:54">
      <c r="A612">
        <v>8890</v>
      </c>
      <c r="B612">
        <v>1971</v>
      </c>
      <c r="C612">
        <f>2024-B612</f>
        <v>53</v>
      </c>
      <c r="D612" t="str">
        <f>VLOOKUP(B612,Reference!$A$1:$B$125, 2)</f>
        <v>Gen X</v>
      </c>
      <c r="E612" t="s">
        <v>68</v>
      </c>
      <c r="F612" t="str">
        <f>IF(E612="High School", "No College", "College")</f>
        <v>College</v>
      </c>
      <c r="G612" t="s">
        <v>71</v>
      </c>
      <c r="H612">
        <v>65808</v>
      </c>
      <c r="I612">
        <v>65808</v>
      </c>
      <c r="J612" s="4" t="s">
        <v>61</v>
      </c>
      <c r="K612">
        <v>1</v>
      </c>
      <c r="L612">
        <v>1</v>
      </c>
      <c r="M612" t="str">
        <f>IF(OR(K612&gt;0, L612&gt;0), "Parent", "Not Parent")</f>
        <v>Parent</v>
      </c>
      <c r="N612" t="s">
        <v>438</v>
      </c>
      <c r="O612" s="8">
        <v>41916</v>
      </c>
      <c r="P612" s="9">
        <f>O612-N612</f>
        <v>127</v>
      </c>
      <c r="Q612">
        <v>1</v>
      </c>
      <c r="R612" s="9">
        <f>P612-Q612</f>
        <v>126</v>
      </c>
      <c r="S612" s="8">
        <f>O612-R612</f>
        <v>41790</v>
      </c>
      <c r="T612">
        <v>155</v>
      </c>
      <c r="U612">
        <v>7</v>
      </c>
      <c r="V612">
        <v>80</v>
      </c>
      <c r="W612">
        <v>13</v>
      </c>
      <c r="X612">
        <v>7</v>
      </c>
      <c r="Y612">
        <v>10</v>
      </c>
      <c r="Z612">
        <v>272</v>
      </c>
      <c r="AA612">
        <f>Z612/P612</f>
        <v>2.1417322834645671</v>
      </c>
      <c r="AB612" s="11" t="s">
        <v>232</v>
      </c>
      <c r="AC612" t="s">
        <v>59</v>
      </c>
      <c r="AD612">
        <v>3</v>
      </c>
      <c r="AE612" t="str">
        <f>IF(AD612&gt;3, "Prefers Discount", "Discount Indifferent")</f>
        <v>Discount Indifferent</v>
      </c>
      <c r="AF612">
        <v>5</v>
      </c>
      <c r="AG612">
        <v>5</v>
      </c>
      <c r="AH612">
        <v>1</v>
      </c>
      <c r="AI612" t="str">
        <f>INDEX($AF$1:$AH$1,MATCH(MAX(AF612:AH612),AF612:AH612,0))</f>
        <v>Store_Orders</v>
      </c>
      <c r="AJ612">
        <v>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f>SUM(AK612:AO612)</f>
        <v>0</v>
      </c>
      <c r="AQ612" t="s">
        <v>67</v>
      </c>
      <c r="AR612">
        <v>0</v>
      </c>
      <c r="AS612" t="str">
        <f>IF(OR(AK612&gt;0, AL612&gt;0, AM612&gt;0, AN612&gt;0, AO612&gt;0), "Converted", "Not Converted")</f>
        <v>Not Converted</v>
      </c>
      <c r="AT612">
        <v>0</v>
      </c>
      <c r="AU612">
        <v>3</v>
      </c>
      <c r="AV612">
        <v>11</v>
      </c>
      <c r="AW612">
        <f>IF(Z612&gt;607, 4, 0)</f>
        <v>0</v>
      </c>
      <c r="AX612">
        <f>IF(AA612&gt;1.6588, 3, 0)</f>
        <v>3</v>
      </c>
      <c r="AY612">
        <f>IF(P612&gt;401, 2, 0)</f>
        <v>0</v>
      </c>
      <c r="AZ612">
        <f>IF(I612&gt;52915.77, 1, 0)</f>
        <v>1</v>
      </c>
      <c r="BA612">
        <f>SUM(AW612:AZ612)</f>
        <v>4</v>
      </c>
      <c r="BB612" t="str">
        <f>VLOOKUP(BA612,'Standard Deviations'!$L$1:$M$11,2,TRUE)</f>
        <v>Silver</v>
      </c>
    </row>
    <row r="613" spans="1:54">
      <c r="A613">
        <v>1456</v>
      </c>
      <c r="B613">
        <v>1979</v>
      </c>
      <c r="C613">
        <f>2024-B613</f>
        <v>45</v>
      </c>
      <c r="D613" t="str">
        <f>VLOOKUP(B613,Reference!$A$1:$B$125, 2)</f>
        <v>Gen X</v>
      </c>
      <c r="E613" t="s">
        <v>54</v>
      </c>
      <c r="F613" t="str">
        <f>IF(E613="High School", "No College", "College")</f>
        <v>College</v>
      </c>
      <c r="G613" t="s">
        <v>60</v>
      </c>
      <c r="H613">
        <v>60474</v>
      </c>
      <c r="I613">
        <v>60474</v>
      </c>
      <c r="J613" s="4" t="s">
        <v>61</v>
      </c>
      <c r="K613">
        <v>0</v>
      </c>
      <c r="L613">
        <v>1</v>
      </c>
      <c r="M613" t="str">
        <f>IF(OR(K613&gt;0, L613&gt;0), "Parent", "Not Parent")</f>
        <v>Parent</v>
      </c>
      <c r="N613" t="s">
        <v>439</v>
      </c>
      <c r="O613" s="8">
        <v>41916</v>
      </c>
      <c r="P613" s="9">
        <f>O613-N613</f>
        <v>551</v>
      </c>
      <c r="Q613">
        <v>25</v>
      </c>
      <c r="R613" s="9">
        <f>P613-Q613</f>
        <v>526</v>
      </c>
      <c r="S613" s="8">
        <f>O613-R613</f>
        <v>41390</v>
      </c>
      <c r="T613">
        <v>265</v>
      </c>
      <c r="U613">
        <v>199</v>
      </c>
      <c r="V613">
        <v>303</v>
      </c>
      <c r="W613">
        <v>234</v>
      </c>
      <c r="X613">
        <v>9</v>
      </c>
      <c r="Y613">
        <v>170</v>
      </c>
      <c r="Z613">
        <v>1180</v>
      </c>
      <c r="AA613">
        <f>Z613/P613</f>
        <v>2.1415607985480944</v>
      </c>
      <c r="AB613" s="11" t="s">
        <v>232</v>
      </c>
      <c r="AC613" t="s">
        <v>59</v>
      </c>
      <c r="AD613">
        <v>7</v>
      </c>
      <c r="AE613" t="str">
        <f>IF(AD613&gt;3, "Prefers Discount", "Discount Indifferent")</f>
        <v>Prefers Discount</v>
      </c>
      <c r="AF613">
        <v>12</v>
      </c>
      <c r="AG613">
        <v>10</v>
      </c>
      <c r="AH613">
        <v>2</v>
      </c>
      <c r="AI613" t="str">
        <f>INDEX($AF$1:$AH$1,MATCH(MAX(AF613:AH613),AF613:AH613,0))</f>
        <v>Store_Orders</v>
      </c>
      <c r="AJ613">
        <v>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f>SUM(AK613:AO613)</f>
        <v>0</v>
      </c>
      <c r="AQ613" t="s">
        <v>67</v>
      </c>
      <c r="AR613">
        <v>0</v>
      </c>
      <c r="AS613" t="str">
        <f>IF(OR(AK613&gt;0, AL613&gt;0, AM613&gt;0, AN613&gt;0, AO613&gt;0), "Converted", "Not Converted")</f>
        <v>Not Converted</v>
      </c>
      <c r="AT613">
        <v>0</v>
      </c>
      <c r="AU613">
        <v>3</v>
      </c>
      <c r="AV613">
        <v>11</v>
      </c>
      <c r="AW613">
        <f>IF(Z613&gt;607, 4, 0)</f>
        <v>4</v>
      </c>
      <c r="AX613">
        <f>IF(AA613&gt;1.6588, 3, 0)</f>
        <v>3</v>
      </c>
      <c r="AY613">
        <f>IF(P613&gt;401, 2, 0)</f>
        <v>2</v>
      </c>
      <c r="AZ613">
        <f>IF(I613&gt;52915.77, 1, 0)</f>
        <v>1</v>
      </c>
      <c r="BA613">
        <f>SUM(AW613:AZ613)</f>
        <v>10</v>
      </c>
      <c r="BB613" t="str">
        <f>VLOOKUP(BA613,'Standard Deviations'!$L$1:$M$11,2,TRUE)</f>
        <v>Diamond</v>
      </c>
    </row>
    <row r="614" spans="1:54">
      <c r="A614">
        <v>2849</v>
      </c>
      <c r="B614">
        <v>1979</v>
      </c>
      <c r="C614">
        <f>2024-B614</f>
        <v>45</v>
      </c>
      <c r="D614" t="str">
        <f>VLOOKUP(B614,Reference!$A$1:$B$125, 2)</f>
        <v>Gen X</v>
      </c>
      <c r="E614" t="s">
        <v>54</v>
      </c>
      <c r="F614" t="str">
        <f>IF(E614="High School", "No College", "College")</f>
        <v>College</v>
      </c>
      <c r="G614" t="s">
        <v>60</v>
      </c>
      <c r="H614">
        <v>60474</v>
      </c>
      <c r="I614">
        <v>60474</v>
      </c>
      <c r="J614" s="4" t="s">
        <v>61</v>
      </c>
      <c r="K614">
        <v>0</v>
      </c>
      <c r="L614">
        <v>1</v>
      </c>
      <c r="M614" t="str">
        <f>IF(OR(K614&gt;0, L614&gt;0), "Parent", "Not Parent")</f>
        <v>Parent</v>
      </c>
      <c r="N614" t="s">
        <v>439</v>
      </c>
      <c r="O614" s="8">
        <v>41916</v>
      </c>
      <c r="P614" s="9">
        <f>O614-N614</f>
        <v>551</v>
      </c>
      <c r="Q614">
        <v>25</v>
      </c>
      <c r="R614" s="9">
        <f>P614-Q614</f>
        <v>526</v>
      </c>
      <c r="S614" s="8">
        <f>O614-R614</f>
        <v>41390</v>
      </c>
      <c r="T614">
        <v>265</v>
      </c>
      <c r="U614">
        <v>199</v>
      </c>
      <c r="V614">
        <v>303</v>
      </c>
      <c r="W614">
        <v>234</v>
      </c>
      <c r="X614">
        <v>9</v>
      </c>
      <c r="Y614">
        <v>170</v>
      </c>
      <c r="Z614">
        <v>1180</v>
      </c>
      <c r="AA614">
        <f>Z614/P614</f>
        <v>2.1415607985480944</v>
      </c>
      <c r="AB614" s="11" t="s">
        <v>232</v>
      </c>
      <c r="AC614" t="s">
        <v>59</v>
      </c>
      <c r="AD614">
        <v>7</v>
      </c>
      <c r="AE614" t="str">
        <f>IF(AD614&gt;3, "Prefers Discount", "Discount Indifferent")</f>
        <v>Prefers Discount</v>
      </c>
      <c r="AF614">
        <v>12</v>
      </c>
      <c r="AG614">
        <v>10</v>
      </c>
      <c r="AH614">
        <v>2</v>
      </c>
      <c r="AI614" t="str">
        <f>INDEX($AF$1:$AH$1,MATCH(MAX(AF614:AH614),AF614:AH614,0))</f>
        <v>Store_Orders</v>
      </c>
      <c r="AJ614">
        <v>7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f>SUM(AK614:AO614)</f>
        <v>0</v>
      </c>
      <c r="AQ614" t="s">
        <v>67</v>
      </c>
      <c r="AR614">
        <v>0</v>
      </c>
      <c r="AS614" t="str">
        <f>IF(OR(AK614&gt;0, AL614&gt;0, AM614&gt;0, AN614&gt;0, AO614&gt;0), "Converted", "Not Converted")</f>
        <v>Not Converted</v>
      </c>
      <c r="AT614">
        <v>0</v>
      </c>
      <c r="AU614">
        <v>3</v>
      </c>
      <c r="AV614">
        <v>11</v>
      </c>
      <c r="AW614">
        <f>IF(Z614&gt;607, 4, 0)</f>
        <v>4</v>
      </c>
      <c r="AX614">
        <f>IF(AA614&gt;1.6588, 3, 0)</f>
        <v>3</v>
      </c>
      <c r="AY614">
        <f>IF(P614&gt;401, 2, 0)</f>
        <v>2</v>
      </c>
      <c r="AZ614">
        <f>IF(I614&gt;52915.77, 1, 0)</f>
        <v>1</v>
      </c>
      <c r="BA614">
        <f>SUM(AW614:AZ614)</f>
        <v>10</v>
      </c>
      <c r="BB614" t="str">
        <f>VLOOKUP(BA614,'Standard Deviations'!$L$1:$M$11,2,TRUE)</f>
        <v>Diamond</v>
      </c>
    </row>
    <row r="615" spans="1:54">
      <c r="A615">
        <v>8732</v>
      </c>
      <c r="B615">
        <v>1969</v>
      </c>
      <c r="C615">
        <f>2024-B615</f>
        <v>55</v>
      </c>
      <c r="D615" t="str">
        <f>VLOOKUP(B615,Reference!$A$1:$B$125, 2)</f>
        <v>Gen X</v>
      </c>
      <c r="E615" t="s">
        <v>64</v>
      </c>
      <c r="F615" t="str">
        <f>IF(E615="High School", "No College", "College")</f>
        <v>College</v>
      </c>
      <c r="G615" t="s">
        <v>89</v>
      </c>
      <c r="H615">
        <v>67369</v>
      </c>
      <c r="I615">
        <v>67369</v>
      </c>
      <c r="J615" s="4" t="s">
        <v>61</v>
      </c>
      <c r="K615">
        <v>0</v>
      </c>
      <c r="L615">
        <v>1</v>
      </c>
      <c r="M615" t="str">
        <f>IF(OR(K615&gt;0, L615&gt;0), "Parent", "Not Parent")</f>
        <v>Parent</v>
      </c>
      <c r="N615" t="s">
        <v>323</v>
      </c>
      <c r="O615" s="8">
        <v>41916</v>
      </c>
      <c r="P615" s="9">
        <f>O615-N615</f>
        <v>686</v>
      </c>
      <c r="Q615">
        <v>81</v>
      </c>
      <c r="R615" s="9">
        <f>P615-Q615</f>
        <v>605</v>
      </c>
      <c r="S615" s="8">
        <f>O615-R615</f>
        <v>41311</v>
      </c>
      <c r="T615">
        <v>1298</v>
      </c>
      <c r="U615">
        <v>0</v>
      </c>
      <c r="V615">
        <v>70</v>
      </c>
      <c r="W615">
        <v>37</v>
      </c>
      <c r="X615">
        <v>14</v>
      </c>
      <c r="Y615">
        <v>42</v>
      </c>
      <c r="Z615">
        <v>1461</v>
      </c>
      <c r="AA615">
        <f>Z615/P615</f>
        <v>2.129737609329446</v>
      </c>
      <c r="AB615" s="14" t="s">
        <v>232</v>
      </c>
      <c r="AC615" s="13" t="s">
        <v>63</v>
      </c>
      <c r="AD615">
        <v>4</v>
      </c>
      <c r="AE615" t="str">
        <f>IF(AD615&gt;3, "Prefers Discount", "Discount Indifferent")</f>
        <v>Prefers Discount</v>
      </c>
      <c r="AF615">
        <v>10</v>
      </c>
      <c r="AG615">
        <v>7</v>
      </c>
      <c r="AH615">
        <v>4</v>
      </c>
      <c r="AI615" t="str">
        <f>INDEX($AF$1:$AH$1,MATCH(MAX(AF615:AH615),AF615:AH615,0))</f>
        <v>Store_Orders</v>
      </c>
      <c r="AJ615">
        <v>4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f>SUM(AK615:AO615)</f>
        <v>2</v>
      </c>
      <c r="AQ615" t="str">
        <f>INDEX($AK$1:$AO$1,MATCH(MAX(AK615:AO615),AK615:AO615,0))</f>
        <v>Converted_on_Camp4</v>
      </c>
      <c r="AR615">
        <v>1</v>
      </c>
      <c r="AS615" t="str">
        <f>IF(OR(AK615&gt;0, AL615&gt;0, AM615&gt;0, AN615&gt;0, AO615&gt;0), "Converted", "Not Converted")</f>
        <v>Converted</v>
      </c>
      <c r="AT615">
        <v>0</v>
      </c>
      <c r="AU615">
        <v>3</v>
      </c>
      <c r="AV615">
        <v>11</v>
      </c>
      <c r="AW615">
        <f>IF(Z615&gt;607, 4, 0)</f>
        <v>4</v>
      </c>
      <c r="AX615">
        <f>IF(AA615&gt;1.6588, 3, 0)</f>
        <v>3</v>
      </c>
      <c r="AY615">
        <f>IF(P615&gt;401, 2, 0)</f>
        <v>2</v>
      </c>
      <c r="AZ615">
        <f>IF(I615&gt;52915.77, 1, 0)</f>
        <v>1</v>
      </c>
      <c r="BA615">
        <f>SUM(AW615:AZ615)</f>
        <v>10</v>
      </c>
      <c r="BB615" t="str">
        <f>VLOOKUP(BA615,'Standard Deviations'!$L$1:$M$11,2,TRUE)</f>
        <v>Diamond</v>
      </c>
    </row>
    <row r="616" spans="1:54">
      <c r="A616">
        <v>5524</v>
      </c>
      <c r="B616">
        <v>1957</v>
      </c>
      <c r="C616">
        <f>2024-B616</f>
        <v>67</v>
      </c>
      <c r="D616" t="str">
        <f>VLOOKUP(B616,Reference!$A$1:$B$125, 2)</f>
        <v>Boomers</v>
      </c>
      <c r="E616" t="s">
        <v>54</v>
      </c>
      <c r="F616" t="str">
        <f>IF(E616="High School", "No College", "College")</f>
        <v>College</v>
      </c>
      <c r="G616" t="s">
        <v>60</v>
      </c>
      <c r="H616">
        <v>58138</v>
      </c>
      <c r="I616">
        <v>58138</v>
      </c>
      <c r="J616" s="4" t="s">
        <v>61</v>
      </c>
      <c r="K616">
        <v>0</v>
      </c>
      <c r="L616">
        <v>0</v>
      </c>
      <c r="M616" t="str">
        <f>IF(OR(K616&gt;0, L616&gt;0), "Parent", "Not Parent")</f>
        <v>Not Parent</v>
      </c>
      <c r="N616" t="s">
        <v>440</v>
      </c>
      <c r="O616" s="8">
        <v>41916</v>
      </c>
      <c r="P616" s="9">
        <f>O616-N616</f>
        <v>760</v>
      </c>
      <c r="Q616">
        <v>58</v>
      </c>
      <c r="R616" s="9">
        <f>P616-Q616</f>
        <v>702</v>
      </c>
      <c r="S616" s="8">
        <f>O616-R616</f>
        <v>41214</v>
      </c>
      <c r="T616">
        <v>635</v>
      </c>
      <c r="U616">
        <v>88</v>
      </c>
      <c r="V616">
        <v>546</v>
      </c>
      <c r="W616">
        <v>172</v>
      </c>
      <c r="X616">
        <v>88</v>
      </c>
      <c r="Y616">
        <v>88</v>
      </c>
      <c r="Z616">
        <v>1617</v>
      </c>
      <c r="AA616">
        <f>Z616/P616</f>
        <v>2.1276315789473683</v>
      </c>
      <c r="AB616" s="14" t="s">
        <v>232</v>
      </c>
      <c r="AC616" s="13" t="s">
        <v>63</v>
      </c>
      <c r="AD616">
        <v>3</v>
      </c>
      <c r="AE616" t="str">
        <f>IF(AD616&gt;3, "Prefers Discount", "Discount Indifferent")</f>
        <v>Discount Indifferent</v>
      </c>
      <c r="AF616">
        <v>4</v>
      </c>
      <c r="AG616">
        <v>8</v>
      </c>
      <c r="AH616">
        <v>10</v>
      </c>
      <c r="AI616" t="str">
        <f>INDEX($AF$1:$AH$1,MATCH(MAX(AF616:AH616),AF616:AH616,0))</f>
        <v>Catalog_Orders</v>
      </c>
      <c r="AJ616">
        <v>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f>SUM(AK616:AO616)</f>
        <v>0</v>
      </c>
      <c r="AQ616" t="s">
        <v>67</v>
      </c>
      <c r="AR616">
        <v>1</v>
      </c>
      <c r="AS616" t="str">
        <f>IF(OR(AK616&gt;0, AL616&gt;0, AM616&gt;0, AN616&gt;0, AO616&gt;0), "Converted", "Not Converted")</f>
        <v>Not Converted</v>
      </c>
      <c r="AT616">
        <v>0</v>
      </c>
      <c r="AU616">
        <v>3</v>
      </c>
      <c r="AV616">
        <v>11</v>
      </c>
      <c r="AW616">
        <f>IF(Z616&gt;607, 4, 0)</f>
        <v>4</v>
      </c>
      <c r="AX616">
        <f>IF(AA616&gt;1.6588, 3, 0)</f>
        <v>3</v>
      </c>
      <c r="AY616">
        <f>IF(P616&gt;401, 2, 0)</f>
        <v>2</v>
      </c>
      <c r="AZ616">
        <f>IF(I616&gt;52915.77, 1, 0)</f>
        <v>1</v>
      </c>
      <c r="BA616">
        <f>SUM(AW616:AZ616)</f>
        <v>10</v>
      </c>
      <c r="BB616" t="str">
        <f>VLOOKUP(BA616,'Standard Deviations'!$L$1:$M$11,2,TRUE)</f>
        <v>Diamond</v>
      </c>
    </row>
    <row r="617" spans="1:54">
      <c r="A617">
        <v>10091</v>
      </c>
      <c r="B617">
        <v>1956</v>
      </c>
      <c r="C617">
        <f>2024-B617</f>
        <v>68</v>
      </c>
      <c r="D617" t="str">
        <f>VLOOKUP(B617,Reference!$A$1:$B$125, 2)</f>
        <v>Boomers</v>
      </c>
      <c r="E617" t="s">
        <v>54</v>
      </c>
      <c r="F617" t="str">
        <f>IF(E617="High School", "No College", "College")</f>
        <v>College</v>
      </c>
      <c r="G617" t="s">
        <v>60</v>
      </c>
      <c r="H617">
        <v>60230</v>
      </c>
      <c r="I617">
        <v>60230</v>
      </c>
      <c r="J617" s="4" t="s">
        <v>61</v>
      </c>
      <c r="K617">
        <v>0</v>
      </c>
      <c r="L617">
        <v>1</v>
      </c>
      <c r="M617" t="str">
        <f>IF(OR(K617&gt;0, L617&gt;0), "Parent", "Not Parent")</f>
        <v>Parent</v>
      </c>
      <c r="N617" t="s">
        <v>238</v>
      </c>
      <c r="O617" s="8">
        <v>41916</v>
      </c>
      <c r="P617" s="9">
        <f>O617-N617</f>
        <v>502</v>
      </c>
      <c r="Q617">
        <v>78</v>
      </c>
      <c r="R617" s="9">
        <f>P617-Q617</f>
        <v>424</v>
      </c>
      <c r="S617" s="8">
        <f>O617-R617</f>
        <v>41492</v>
      </c>
      <c r="T617">
        <v>520</v>
      </c>
      <c r="U617">
        <v>20</v>
      </c>
      <c r="V617">
        <v>367</v>
      </c>
      <c r="W617">
        <v>39</v>
      </c>
      <c r="X617">
        <v>81</v>
      </c>
      <c r="Y617">
        <v>40</v>
      </c>
      <c r="Z617">
        <v>1067</v>
      </c>
      <c r="AA617">
        <f>Z617/P617</f>
        <v>2.1254980079681274</v>
      </c>
      <c r="AB617" s="14" t="s">
        <v>232</v>
      </c>
      <c r="AC617" s="13" t="s">
        <v>63</v>
      </c>
      <c r="AD617">
        <v>2</v>
      </c>
      <c r="AE617" t="str">
        <f>IF(AD617&gt;3, "Prefers Discount", "Discount Indifferent")</f>
        <v>Discount Indifferent</v>
      </c>
      <c r="AF617">
        <v>6</v>
      </c>
      <c r="AG617">
        <v>6</v>
      </c>
      <c r="AH617">
        <v>3</v>
      </c>
      <c r="AI617" t="str">
        <f>INDEX($AF$1:$AH$1,MATCH(MAX(AF617:AH617),AF617:AH617,0))</f>
        <v>Store_Orders</v>
      </c>
      <c r="AJ617">
        <v>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f>SUM(AK617:AO617)</f>
        <v>0</v>
      </c>
      <c r="AQ617" t="s">
        <v>67</v>
      </c>
      <c r="AR617">
        <v>0</v>
      </c>
      <c r="AS617" t="str">
        <f>IF(OR(AK617&gt;0, AL617&gt;0, AM617&gt;0, AN617&gt;0, AO617&gt;0), "Converted", "Not Converted")</f>
        <v>Not Converted</v>
      </c>
      <c r="AT617">
        <v>0</v>
      </c>
      <c r="AU617">
        <v>3</v>
      </c>
      <c r="AV617">
        <v>11</v>
      </c>
      <c r="AW617">
        <f>IF(Z617&gt;607, 4, 0)</f>
        <v>4</v>
      </c>
      <c r="AX617">
        <f>IF(AA617&gt;1.6588, 3, 0)</f>
        <v>3</v>
      </c>
      <c r="AY617">
        <f>IF(P617&gt;401, 2, 0)</f>
        <v>2</v>
      </c>
      <c r="AZ617">
        <f>IF(I617&gt;52915.77, 1, 0)</f>
        <v>1</v>
      </c>
      <c r="BA617">
        <f>SUM(AW617:AZ617)</f>
        <v>10</v>
      </c>
      <c r="BB617" t="str">
        <f>VLOOKUP(BA617,'Standard Deviations'!$L$1:$M$11,2,TRUE)</f>
        <v>Diamond</v>
      </c>
    </row>
    <row r="618" spans="1:54">
      <c r="A618">
        <v>1672</v>
      </c>
      <c r="B618">
        <v>1974</v>
      </c>
      <c r="C618">
        <f>2024-B618</f>
        <v>50</v>
      </c>
      <c r="D618" t="str">
        <f>VLOOKUP(B618,Reference!$A$1:$B$125, 2)</f>
        <v>Gen X</v>
      </c>
      <c r="E618" t="s">
        <v>68</v>
      </c>
      <c r="F618" t="str">
        <f>IF(E618="High School", "No College", "College")</f>
        <v>College</v>
      </c>
      <c r="G618" t="s">
        <v>65</v>
      </c>
      <c r="H618">
        <v>65640</v>
      </c>
      <c r="I618">
        <v>65640</v>
      </c>
      <c r="J618" s="4" t="s">
        <v>61</v>
      </c>
      <c r="K618">
        <v>0</v>
      </c>
      <c r="L618">
        <v>1</v>
      </c>
      <c r="M618" t="str">
        <f>IF(OR(K618&gt;0, L618&gt;0), "Parent", "Not Parent")</f>
        <v>Parent</v>
      </c>
      <c r="N618" t="s">
        <v>103</v>
      </c>
      <c r="O618" s="8">
        <v>41916</v>
      </c>
      <c r="P618" s="9">
        <f>O618-N618</f>
        <v>217</v>
      </c>
      <c r="Q618">
        <v>74</v>
      </c>
      <c r="R618" s="9">
        <f>P618-Q618</f>
        <v>143</v>
      </c>
      <c r="S618" s="8">
        <f>O618-R618</f>
        <v>41773</v>
      </c>
      <c r="T618">
        <v>204</v>
      </c>
      <c r="U618">
        <v>7</v>
      </c>
      <c r="V618">
        <v>149</v>
      </c>
      <c r="W618">
        <v>20</v>
      </c>
      <c r="X618">
        <v>15</v>
      </c>
      <c r="Y618">
        <v>66</v>
      </c>
      <c r="Z618">
        <v>461</v>
      </c>
      <c r="AA618">
        <f>Z618/P618</f>
        <v>2.1244239631336406</v>
      </c>
      <c r="AB618" s="14" t="s">
        <v>232</v>
      </c>
      <c r="AC618" s="13" t="s">
        <v>63</v>
      </c>
      <c r="AD618">
        <v>1</v>
      </c>
      <c r="AE618" t="str">
        <f>IF(AD618&gt;3, "Prefers Discount", "Discount Indifferent")</f>
        <v>Discount Indifferent</v>
      </c>
      <c r="AF618">
        <v>8</v>
      </c>
      <c r="AG618">
        <v>5</v>
      </c>
      <c r="AH618">
        <v>1</v>
      </c>
      <c r="AI618" t="str">
        <f>INDEX($AF$1:$AH$1,MATCH(MAX(AF618:AH618),AF618:AH618,0))</f>
        <v>Store_Orders</v>
      </c>
      <c r="AJ618">
        <v>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f>SUM(AK618:AO618)</f>
        <v>0</v>
      </c>
      <c r="AQ618" t="s">
        <v>67</v>
      </c>
      <c r="AR618">
        <v>0</v>
      </c>
      <c r="AS618" t="str">
        <f>IF(OR(AK618&gt;0, AL618&gt;0, AM618&gt;0, AN618&gt;0, AO618&gt;0), "Converted", "Not Converted")</f>
        <v>Not Converted</v>
      </c>
      <c r="AT618">
        <v>0</v>
      </c>
      <c r="AU618">
        <v>3</v>
      </c>
      <c r="AV618">
        <v>11</v>
      </c>
      <c r="AW618">
        <f>IF(Z618&gt;607, 4, 0)</f>
        <v>0</v>
      </c>
      <c r="AX618">
        <f>IF(AA618&gt;1.6588, 3, 0)</f>
        <v>3</v>
      </c>
      <c r="AY618">
        <f>IF(P618&gt;401, 2, 0)</f>
        <v>0</v>
      </c>
      <c r="AZ618">
        <f>IF(I618&gt;52915.77, 1, 0)</f>
        <v>1</v>
      </c>
      <c r="BA618">
        <f>SUM(AW618:AZ618)</f>
        <v>4</v>
      </c>
      <c r="BB618" t="str">
        <f>VLOOKUP(BA618,'Standard Deviations'!$L$1:$M$11,2,TRUE)</f>
        <v>Silver</v>
      </c>
    </row>
    <row r="619" spans="1:54">
      <c r="A619">
        <v>10675</v>
      </c>
      <c r="B619">
        <v>1956</v>
      </c>
      <c r="C619">
        <f>2024-B619</f>
        <v>68</v>
      </c>
      <c r="D619" t="str">
        <f>VLOOKUP(B619,Reference!$A$1:$B$125, 2)</f>
        <v>Boomers</v>
      </c>
      <c r="E619" t="s">
        <v>68</v>
      </c>
      <c r="F619" t="str">
        <f>IF(E619="High School", "No College", "College")</f>
        <v>College</v>
      </c>
      <c r="G619" t="s">
        <v>55</v>
      </c>
      <c r="H619">
        <v>66334</v>
      </c>
      <c r="I619">
        <v>66334</v>
      </c>
      <c r="J619" s="4" t="s">
        <v>61</v>
      </c>
      <c r="K619">
        <v>0</v>
      </c>
      <c r="L619">
        <v>1</v>
      </c>
      <c r="M619" t="str">
        <f>IF(OR(K619&gt;0, L619&gt;0), "Parent", "Not Parent")</f>
        <v>Parent</v>
      </c>
      <c r="N619" t="s">
        <v>441</v>
      </c>
      <c r="O619" s="8">
        <v>41916</v>
      </c>
      <c r="P619" s="9">
        <f>O619-N619</f>
        <v>549</v>
      </c>
      <c r="Q619">
        <v>82</v>
      </c>
      <c r="R619" s="9">
        <f>P619-Q619</f>
        <v>467</v>
      </c>
      <c r="S619" s="8">
        <f>O619-R619</f>
        <v>41449</v>
      </c>
      <c r="T619">
        <v>909</v>
      </c>
      <c r="U619">
        <v>11</v>
      </c>
      <c r="V619">
        <v>218</v>
      </c>
      <c r="W619">
        <v>0</v>
      </c>
      <c r="X619">
        <v>0</v>
      </c>
      <c r="Y619">
        <v>23</v>
      </c>
      <c r="Z619">
        <v>1161</v>
      </c>
      <c r="AA619">
        <f>Z619/P619</f>
        <v>2.1147540983606556</v>
      </c>
      <c r="AB619" s="14" t="s">
        <v>232</v>
      </c>
      <c r="AC619" s="13" t="s">
        <v>63</v>
      </c>
      <c r="AD619">
        <v>2</v>
      </c>
      <c r="AE619" t="str">
        <f>IF(AD619&gt;3, "Prefers Discount", "Discount Indifferent")</f>
        <v>Discount Indifferent</v>
      </c>
      <c r="AF619">
        <v>5</v>
      </c>
      <c r="AG619">
        <v>9</v>
      </c>
      <c r="AH619">
        <v>3</v>
      </c>
      <c r="AI619" t="str">
        <f>INDEX($AF$1:$AH$1,MATCH(MAX(AF619:AH619),AF619:AH619,0))</f>
        <v>Web_Orders</v>
      </c>
      <c r="AJ619">
        <v>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f>SUM(AK619:AO619)</f>
        <v>0</v>
      </c>
      <c r="AQ619" t="s">
        <v>67</v>
      </c>
      <c r="AR619">
        <v>1</v>
      </c>
      <c r="AS619" t="str">
        <f>IF(OR(AK619&gt;0, AL619&gt;0, AM619&gt;0, AN619&gt;0, AO619&gt;0), "Converted", "Not Converted")</f>
        <v>Not Converted</v>
      </c>
      <c r="AT619">
        <v>0</v>
      </c>
      <c r="AU619">
        <v>3</v>
      </c>
      <c r="AV619">
        <v>11</v>
      </c>
      <c r="AW619">
        <f>IF(Z619&gt;607, 4, 0)</f>
        <v>4</v>
      </c>
      <c r="AX619">
        <f>IF(AA619&gt;1.6588, 3, 0)</f>
        <v>3</v>
      </c>
      <c r="AY619">
        <f>IF(P619&gt;401, 2, 0)</f>
        <v>2</v>
      </c>
      <c r="AZ619">
        <f>IF(I619&gt;52915.77, 1, 0)</f>
        <v>1</v>
      </c>
      <c r="BA619">
        <f>SUM(AW619:AZ619)</f>
        <v>10</v>
      </c>
      <c r="BB619" t="str">
        <f>VLOOKUP(BA619,'Standard Deviations'!$L$1:$M$11,2,TRUE)</f>
        <v>Diamond</v>
      </c>
    </row>
    <row r="620" spans="1:54">
      <c r="A620">
        <v>6606</v>
      </c>
      <c r="B620">
        <v>1969</v>
      </c>
      <c r="C620">
        <f>2024-B620</f>
        <v>55</v>
      </c>
      <c r="D620" t="str">
        <f>VLOOKUP(B620,Reference!$A$1:$B$125, 2)</f>
        <v>Gen X</v>
      </c>
      <c r="E620" t="s">
        <v>64</v>
      </c>
      <c r="F620" t="str">
        <f>IF(E620="High School", "No College", "College")</f>
        <v>College</v>
      </c>
      <c r="G620" t="s">
        <v>55</v>
      </c>
      <c r="H620">
        <v>70091</v>
      </c>
      <c r="I620">
        <v>70091</v>
      </c>
      <c r="J620" s="4" t="s">
        <v>61</v>
      </c>
      <c r="K620">
        <v>1</v>
      </c>
      <c r="L620">
        <v>0</v>
      </c>
      <c r="M620" t="str">
        <f>IF(OR(K620&gt;0, L620&gt;0), "Parent", "Not Parent")</f>
        <v>Parent</v>
      </c>
      <c r="N620" t="s">
        <v>437</v>
      </c>
      <c r="O620" s="8">
        <v>41916</v>
      </c>
      <c r="P620" s="9">
        <f>O620-N620</f>
        <v>552</v>
      </c>
      <c r="Q620">
        <v>11</v>
      </c>
      <c r="R620" s="9">
        <f>P620-Q620</f>
        <v>541</v>
      </c>
      <c r="S620" s="8">
        <f>O620-R620</f>
        <v>41375</v>
      </c>
      <c r="T620">
        <v>964</v>
      </c>
      <c r="U620">
        <v>34</v>
      </c>
      <c r="V620">
        <v>137</v>
      </c>
      <c r="W620">
        <v>15</v>
      </c>
      <c r="X620">
        <v>0</v>
      </c>
      <c r="Y620">
        <v>11</v>
      </c>
      <c r="Z620">
        <v>1161</v>
      </c>
      <c r="AA620">
        <f>Z620/P620</f>
        <v>2.1032608695652173</v>
      </c>
      <c r="AB620" s="11" t="s">
        <v>232</v>
      </c>
      <c r="AC620" t="s">
        <v>59</v>
      </c>
      <c r="AD620">
        <v>2</v>
      </c>
      <c r="AE620" t="str">
        <f>IF(AD620&gt;3, "Prefers Discount", "Discount Indifferent")</f>
        <v>Discount Indifferent</v>
      </c>
      <c r="AF620">
        <v>10</v>
      </c>
      <c r="AG620">
        <v>5</v>
      </c>
      <c r="AH620">
        <v>2</v>
      </c>
      <c r="AI620" t="str">
        <f>INDEX($AF$1:$AH$1,MATCH(MAX(AF620:AH620),AF620:AH620,0))</f>
        <v>Store_Orders</v>
      </c>
      <c r="AJ620">
        <v>8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f>SUM(AK620:AO620)</f>
        <v>1</v>
      </c>
      <c r="AQ620" t="str">
        <f>INDEX($AK$1:$AO$1,MATCH(MAX(AK620:AO620),AK620:AO620,0))</f>
        <v>Converted_on_Camp4</v>
      </c>
      <c r="AR620">
        <v>1</v>
      </c>
      <c r="AS620" t="str">
        <f>IF(OR(AK620&gt;0, AL620&gt;0, AM620&gt;0, AN620&gt;0, AO620&gt;0), "Converted", "Not Converted")</f>
        <v>Converted</v>
      </c>
      <c r="AT620">
        <v>0</v>
      </c>
      <c r="AU620">
        <v>3</v>
      </c>
      <c r="AV620">
        <v>11</v>
      </c>
      <c r="AW620">
        <f>IF(Z620&gt;607, 4, 0)</f>
        <v>4</v>
      </c>
      <c r="AX620">
        <f>IF(AA620&gt;1.6588, 3, 0)</f>
        <v>3</v>
      </c>
      <c r="AY620">
        <f>IF(P620&gt;401, 2, 0)</f>
        <v>2</v>
      </c>
      <c r="AZ620">
        <f>IF(I620&gt;52915.77, 1, 0)</f>
        <v>1</v>
      </c>
      <c r="BA620">
        <f>SUM(AW620:AZ620)</f>
        <v>10</v>
      </c>
      <c r="BB620" t="str">
        <f>VLOOKUP(BA620,'Standard Deviations'!$L$1:$M$11,2,TRUE)</f>
        <v>Diamond</v>
      </c>
    </row>
    <row r="621" spans="1:54">
      <c r="A621">
        <v>10858</v>
      </c>
      <c r="B621">
        <v>1975</v>
      </c>
      <c r="C621">
        <f>2024-B621</f>
        <v>49</v>
      </c>
      <c r="D621" t="str">
        <f>VLOOKUP(B621,Reference!$A$1:$B$125, 2)</f>
        <v>Gen X</v>
      </c>
      <c r="E621" t="s">
        <v>54</v>
      </c>
      <c r="F621" t="str">
        <f>IF(E621="High School", "No College", "College")</f>
        <v>College</v>
      </c>
      <c r="G621" t="s">
        <v>65</v>
      </c>
      <c r="H621">
        <v>76532</v>
      </c>
      <c r="I621">
        <v>76532</v>
      </c>
      <c r="J621" s="4" t="s">
        <v>56</v>
      </c>
      <c r="K621">
        <v>1</v>
      </c>
      <c r="L621">
        <v>1</v>
      </c>
      <c r="M621" t="str">
        <f>IF(OR(K621&gt;0, L621&gt;0), "Parent", "Not Parent")</f>
        <v>Parent</v>
      </c>
      <c r="N621" t="s">
        <v>349</v>
      </c>
      <c r="O621" s="8">
        <v>41916</v>
      </c>
      <c r="P621" s="9">
        <f>O621-N621</f>
        <v>390</v>
      </c>
      <c r="Q621">
        <v>38</v>
      </c>
      <c r="R621" s="9">
        <f>P621-Q621</f>
        <v>352</v>
      </c>
      <c r="S621" s="8">
        <f>O621-R621</f>
        <v>41564</v>
      </c>
      <c r="T621">
        <v>355</v>
      </c>
      <c r="U621">
        <v>30</v>
      </c>
      <c r="V621">
        <v>177</v>
      </c>
      <c r="W621">
        <v>90</v>
      </c>
      <c r="X621">
        <v>138</v>
      </c>
      <c r="Y621">
        <v>30</v>
      </c>
      <c r="Z621">
        <v>820</v>
      </c>
      <c r="AA621">
        <f>Z621/P621</f>
        <v>2.1025641025641026</v>
      </c>
      <c r="AB621" s="11" t="s">
        <v>232</v>
      </c>
      <c r="AC621" t="s">
        <v>59</v>
      </c>
      <c r="AD621">
        <v>4</v>
      </c>
      <c r="AE621" t="str">
        <f>IF(AD621&gt;3, "Prefers Discount", "Discount Indifferent")</f>
        <v>Prefers Discount</v>
      </c>
      <c r="AF621">
        <v>7</v>
      </c>
      <c r="AG621">
        <v>9</v>
      </c>
      <c r="AH621">
        <v>5</v>
      </c>
      <c r="AI621" t="str">
        <f>INDEX($AF$1:$AH$1,MATCH(MAX(AF621:AH621),AF621:AH621,0))</f>
        <v>Web_Orders</v>
      </c>
      <c r="AJ621">
        <v>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f>SUM(AK621:AO621)</f>
        <v>0</v>
      </c>
      <c r="AQ621" t="s">
        <v>67</v>
      </c>
      <c r="AR621">
        <v>0</v>
      </c>
      <c r="AS621" t="str">
        <f>IF(OR(AK621&gt;0, AL621&gt;0, AM621&gt;0, AN621&gt;0, AO621&gt;0), "Converted", "Not Converted")</f>
        <v>Not Converted</v>
      </c>
      <c r="AT621">
        <v>0</v>
      </c>
      <c r="AU621">
        <v>3</v>
      </c>
      <c r="AV621">
        <v>11</v>
      </c>
      <c r="AW621">
        <f>IF(Z621&gt;607, 4, 0)</f>
        <v>4</v>
      </c>
      <c r="AX621">
        <f>IF(AA621&gt;1.6588, 3, 0)</f>
        <v>3</v>
      </c>
      <c r="AY621">
        <f>IF(P621&gt;401, 2, 0)</f>
        <v>0</v>
      </c>
      <c r="AZ621">
        <f>IF(I621&gt;52915.77, 1, 0)</f>
        <v>1</v>
      </c>
      <c r="BA621">
        <f>SUM(AW621:AZ621)</f>
        <v>8</v>
      </c>
      <c r="BB621" t="str">
        <f>VLOOKUP(BA621,'Standard Deviations'!$L$1:$M$11,2,TRUE)</f>
        <v>Platinum</v>
      </c>
    </row>
    <row r="622" spans="1:54">
      <c r="A622">
        <v>10868</v>
      </c>
      <c r="B622">
        <v>1951</v>
      </c>
      <c r="C622">
        <f>2024-B622</f>
        <v>73</v>
      </c>
      <c r="D622" t="str">
        <f>VLOOKUP(B622,Reference!$A$1:$B$125, 2)</f>
        <v>Boomers</v>
      </c>
      <c r="E622" t="s">
        <v>54</v>
      </c>
      <c r="F622" t="str">
        <f>IF(E622="High School", "No College", "College")</f>
        <v>College</v>
      </c>
      <c r="G622" t="s">
        <v>89</v>
      </c>
      <c r="H622">
        <v>70792</v>
      </c>
      <c r="I622">
        <v>70792</v>
      </c>
      <c r="J622" s="4" t="s">
        <v>61</v>
      </c>
      <c r="K622">
        <v>0</v>
      </c>
      <c r="L622">
        <v>0</v>
      </c>
      <c r="M622" t="str">
        <f>IF(OR(K622&gt;0, L622&gt;0), "Parent", "Not Parent")</f>
        <v>Not Parent</v>
      </c>
      <c r="N622" t="s">
        <v>379</v>
      </c>
      <c r="O622" s="8">
        <v>41916</v>
      </c>
      <c r="P622" s="9">
        <f>O622-N622</f>
        <v>605</v>
      </c>
      <c r="Q622">
        <v>82</v>
      </c>
      <c r="R622" s="9">
        <f>P622-Q622</f>
        <v>523</v>
      </c>
      <c r="S622" s="8">
        <f>O622-R622</f>
        <v>41393</v>
      </c>
      <c r="T622">
        <v>344</v>
      </c>
      <c r="U622">
        <v>45</v>
      </c>
      <c r="V622">
        <v>654</v>
      </c>
      <c r="W622">
        <v>104</v>
      </c>
      <c r="X622">
        <v>11</v>
      </c>
      <c r="Y622">
        <v>114</v>
      </c>
      <c r="Z622">
        <v>1272</v>
      </c>
      <c r="AA622">
        <f>Z622/P622</f>
        <v>2.1024793388429752</v>
      </c>
      <c r="AB622" s="14" t="s">
        <v>232</v>
      </c>
      <c r="AC622" s="13" t="s">
        <v>63</v>
      </c>
      <c r="AD622">
        <v>2</v>
      </c>
      <c r="AE622" t="str">
        <f>IF(AD622&gt;3, "Prefers Discount", "Discount Indifferent")</f>
        <v>Discount Indifferent</v>
      </c>
      <c r="AF622">
        <v>10</v>
      </c>
      <c r="AG622">
        <v>3</v>
      </c>
      <c r="AH622">
        <v>4</v>
      </c>
      <c r="AI622" t="str">
        <f>INDEX($AF$1:$AH$1,MATCH(MAX(AF622:AH622),AF622:AH622,0))</f>
        <v>Store_Orders</v>
      </c>
      <c r="AJ622">
        <v>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f>SUM(AK622:AO622)</f>
        <v>0</v>
      </c>
      <c r="AQ622" t="s">
        <v>67</v>
      </c>
      <c r="AR622">
        <v>0</v>
      </c>
      <c r="AS622" t="str">
        <f>IF(OR(AK622&gt;0, AL622&gt;0, AM622&gt;0, AN622&gt;0, AO622&gt;0), "Converted", "Not Converted")</f>
        <v>Not Converted</v>
      </c>
      <c r="AT622">
        <v>0</v>
      </c>
      <c r="AU622">
        <v>3</v>
      </c>
      <c r="AV622">
        <v>11</v>
      </c>
      <c r="AW622">
        <f>IF(Z622&gt;607, 4, 0)</f>
        <v>4</v>
      </c>
      <c r="AX622">
        <f>IF(AA622&gt;1.6588, 3, 0)</f>
        <v>3</v>
      </c>
      <c r="AY622">
        <f>IF(P622&gt;401, 2, 0)</f>
        <v>2</v>
      </c>
      <c r="AZ622">
        <f>IF(I622&gt;52915.77, 1, 0)</f>
        <v>1</v>
      </c>
      <c r="BA622">
        <f>SUM(AW622:AZ622)</f>
        <v>10</v>
      </c>
      <c r="BB622" t="str">
        <f>VLOOKUP(BA622,'Standard Deviations'!$L$1:$M$11,2,TRUE)</f>
        <v>Diamond</v>
      </c>
    </row>
    <row r="623" spans="1:54">
      <c r="A623">
        <v>3262</v>
      </c>
      <c r="B623">
        <v>1958</v>
      </c>
      <c r="C623">
        <f>2024-B623</f>
        <v>66</v>
      </c>
      <c r="D623" t="str">
        <f>VLOOKUP(B623,Reference!$A$1:$B$125, 2)</f>
        <v>Boomers</v>
      </c>
      <c r="E623" t="s">
        <v>54</v>
      </c>
      <c r="F623" t="str">
        <f>IF(E623="High School", "No College", "College")</f>
        <v>College</v>
      </c>
      <c r="G623" t="s">
        <v>60</v>
      </c>
      <c r="H623">
        <v>68281</v>
      </c>
      <c r="I623">
        <v>68281</v>
      </c>
      <c r="J623" s="4" t="s">
        <v>61</v>
      </c>
      <c r="K623">
        <v>0</v>
      </c>
      <c r="L623">
        <v>0</v>
      </c>
      <c r="M623" t="str">
        <f>IF(OR(K623&gt;0, L623&gt;0), "Parent", "Not Parent")</f>
        <v>Not Parent</v>
      </c>
      <c r="N623" t="s">
        <v>442</v>
      </c>
      <c r="O623" s="8">
        <v>41916</v>
      </c>
      <c r="P623" s="9">
        <f>O623-N623</f>
        <v>788</v>
      </c>
      <c r="Q623">
        <v>31</v>
      </c>
      <c r="R623" s="9">
        <f>P623-Q623</f>
        <v>757</v>
      </c>
      <c r="S623" s="8">
        <f>O623-R623</f>
        <v>41159</v>
      </c>
      <c r="T623">
        <v>995</v>
      </c>
      <c r="U623">
        <v>112</v>
      </c>
      <c r="V623">
        <v>417</v>
      </c>
      <c r="W623">
        <v>42</v>
      </c>
      <c r="X623">
        <v>48</v>
      </c>
      <c r="Y623">
        <v>41</v>
      </c>
      <c r="Z623">
        <v>1655</v>
      </c>
      <c r="AA623">
        <f>Z623/P623</f>
        <v>2.1002538071065988</v>
      </c>
      <c r="AB623" s="11" t="s">
        <v>232</v>
      </c>
      <c r="AC623" t="s">
        <v>59</v>
      </c>
      <c r="AD623">
        <v>1</v>
      </c>
      <c r="AE623" t="str">
        <f>IF(AD623&gt;3, "Prefers Discount", "Discount Indifferent")</f>
        <v>Discount Indifferent</v>
      </c>
      <c r="AF623">
        <v>13</v>
      </c>
      <c r="AG623">
        <v>2</v>
      </c>
      <c r="AH623">
        <v>9</v>
      </c>
      <c r="AI623" t="str">
        <f>INDEX($AF$1:$AH$1,MATCH(MAX(AF623:AH623),AF623:AH623,0))</f>
        <v>Store_Orders</v>
      </c>
      <c r="AJ623">
        <v>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f>SUM(AK623:AO623)</f>
        <v>0</v>
      </c>
      <c r="AQ623" t="s">
        <v>67</v>
      </c>
      <c r="AR623">
        <v>1</v>
      </c>
      <c r="AS623" t="str">
        <f>IF(OR(AK623&gt;0, AL623&gt;0, AM623&gt;0, AN623&gt;0, AO623&gt;0), "Converted", "Not Converted")</f>
        <v>Not Converted</v>
      </c>
      <c r="AT623">
        <v>0</v>
      </c>
      <c r="AU623">
        <v>3</v>
      </c>
      <c r="AV623">
        <v>11</v>
      </c>
      <c r="AW623">
        <f>IF(Z623&gt;607, 4, 0)</f>
        <v>4</v>
      </c>
      <c r="AX623">
        <f>IF(AA623&gt;1.6588, 3, 0)</f>
        <v>3</v>
      </c>
      <c r="AY623">
        <f>IF(P623&gt;401, 2, 0)</f>
        <v>2</v>
      </c>
      <c r="AZ623">
        <f>IF(I623&gt;52915.77, 1, 0)</f>
        <v>1</v>
      </c>
      <c r="BA623">
        <f>SUM(AW623:AZ623)</f>
        <v>10</v>
      </c>
      <c r="BB623" t="str">
        <f>VLOOKUP(BA623,'Standard Deviations'!$L$1:$M$11,2,TRUE)</f>
        <v>Diamond</v>
      </c>
    </row>
    <row r="624" spans="1:54">
      <c r="A624">
        <v>6906</v>
      </c>
      <c r="B624">
        <v>1953</v>
      </c>
      <c r="C624">
        <f>2024-B624</f>
        <v>71</v>
      </c>
      <c r="D624" t="str">
        <f>VLOOKUP(B624,Reference!$A$1:$B$125, 2)</f>
        <v>Boomers</v>
      </c>
      <c r="E624" t="s">
        <v>64</v>
      </c>
      <c r="F624" t="str">
        <f>IF(E624="High School", "No College", "College")</f>
        <v>College</v>
      </c>
      <c r="G624" t="s">
        <v>89</v>
      </c>
      <c r="H624">
        <v>84953</v>
      </c>
      <c r="I624">
        <v>84953</v>
      </c>
      <c r="J624" s="4" t="s">
        <v>56</v>
      </c>
      <c r="K624">
        <v>0</v>
      </c>
      <c r="L624">
        <v>0</v>
      </c>
      <c r="M624" t="str">
        <f>IF(OR(K624&gt;0, L624&gt;0), "Parent", "Not Parent")</f>
        <v>Not Parent</v>
      </c>
      <c r="N624" t="s">
        <v>219</v>
      </c>
      <c r="O624" s="8">
        <v>41916</v>
      </c>
      <c r="P624" s="9">
        <f>O624-N624</f>
        <v>488</v>
      </c>
      <c r="Q624">
        <v>73</v>
      </c>
      <c r="R624" s="9">
        <f>P624-Q624</f>
        <v>415</v>
      </c>
      <c r="S624" s="8">
        <f>O624-R624</f>
        <v>41501</v>
      </c>
      <c r="T624">
        <v>167</v>
      </c>
      <c r="U624">
        <v>48</v>
      </c>
      <c r="V624">
        <v>602</v>
      </c>
      <c r="W624">
        <v>63</v>
      </c>
      <c r="X624">
        <v>72</v>
      </c>
      <c r="Y624">
        <v>72</v>
      </c>
      <c r="Z624">
        <v>1024</v>
      </c>
      <c r="AA624">
        <f>Z624/P624</f>
        <v>2.098360655737705</v>
      </c>
      <c r="AB624" s="14" t="s">
        <v>232</v>
      </c>
      <c r="AC624" s="13" t="s">
        <v>63</v>
      </c>
      <c r="AD624">
        <v>1</v>
      </c>
      <c r="AE624" t="str">
        <f>IF(AD624&gt;3, "Prefers Discount", "Discount Indifferent")</f>
        <v>Discount Indifferent</v>
      </c>
      <c r="AF624">
        <v>4</v>
      </c>
      <c r="AG624">
        <v>3</v>
      </c>
      <c r="AH624">
        <v>10</v>
      </c>
      <c r="AI624" t="str">
        <f>INDEX($AF$1:$AH$1,MATCH(MAX(AF624:AH624),AF624:AH624,0))</f>
        <v>Catalog_Orders</v>
      </c>
      <c r="AJ624">
        <v>2</v>
      </c>
      <c r="AK624">
        <v>1</v>
      </c>
      <c r="AL624">
        <v>0</v>
      </c>
      <c r="AM624">
        <v>0</v>
      </c>
      <c r="AN624">
        <v>1</v>
      </c>
      <c r="AO624">
        <v>1</v>
      </c>
      <c r="AP624">
        <f>SUM(AK624:AO624)</f>
        <v>3</v>
      </c>
      <c r="AQ624" t="str">
        <f>INDEX($AK$1:$AO$1,MATCH(MAX(AK624:AO624),AK624:AO624,0))</f>
        <v>Converted_on_Camp1</v>
      </c>
      <c r="AR624">
        <v>1</v>
      </c>
      <c r="AS624" t="str">
        <f>IF(OR(AK624&gt;0, AL624&gt;0, AM624&gt;0, AN624&gt;0, AO624&gt;0), "Converted", "Not Converted")</f>
        <v>Converted</v>
      </c>
      <c r="AT624">
        <v>0</v>
      </c>
      <c r="AU624">
        <v>3</v>
      </c>
      <c r="AV624">
        <v>11</v>
      </c>
      <c r="AW624">
        <f>IF(Z624&gt;607, 4, 0)</f>
        <v>4</v>
      </c>
      <c r="AX624">
        <f>IF(AA624&gt;1.6588, 3, 0)</f>
        <v>3</v>
      </c>
      <c r="AY624">
        <f>IF(P624&gt;401, 2, 0)</f>
        <v>2</v>
      </c>
      <c r="AZ624">
        <f>IF(I624&gt;52915.77, 1, 0)</f>
        <v>1</v>
      </c>
      <c r="BA624">
        <f>SUM(AW624:AZ624)</f>
        <v>10</v>
      </c>
      <c r="BB624" t="str">
        <f>VLOOKUP(BA624,'Standard Deviations'!$L$1:$M$11,2,TRUE)</f>
        <v>Diamond</v>
      </c>
    </row>
    <row r="625" spans="1:54">
      <c r="A625">
        <v>9166</v>
      </c>
      <c r="B625">
        <v>1968</v>
      </c>
      <c r="C625">
        <f>2024-B625</f>
        <v>56</v>
      </c>
      <c r="D625" t="str">
        <f>VLOOKUP(B625,Reference!$A$1:$B$125, 2)</f>
        <v>Gen X</v>
      </c>
      <c r="E625" t="s">
        <v>54</v>
      </c>
      <c r="F625" t="str">
        <f>IF(E625="High School", "No College", "College")</f>
        <v>College</v>
      </c>
      <c r="G625" t="s">
        <v>55</v>
      </c>
      <c r="H625">
        <v>63967</v>
      </c>
      <c r="I625">
        <v>63967</v>
      </c>
      <c r="J625" s="4" t="s">
        <v>61</v>
      </c>
      <c r="K625">
        <v>0</v>
      </c>
      <c r="L625">
        <v>1</v>
      </c>
      <c r="M625" t="str">
        <f>IF(OR(K625&gt;0, L625&gt;0), "Parent", "Not Parent")</f>
        <v>Parent</v>
      </c>
      <c r="N625" t="s">
        <v>443</v>
      </c>
      <c r="O625" s="8">
        <v>41916</v>
      </c>
      <c r="P625" s="9">
        <f>O625-N625</f>
        <v>421</v>
      </c>
      <c r="Q625">
        <v>57</v>
      </c>
      <c r="R625" s="9">
        <f>P625-Q625</f>
        <v>364</v>
      </c>
      <c r="S625" s="8">
        <f>O625-R625</f>
        <v>41552</v>
      </c>
      <c r="T625">
        <v>387</v>
      </c>
      <c r="U625">
        <v>84</v>
      </c>
      <c r="V625">
        <v>141</v>
      </c>
      <c r="W625">
        <v>73</v>
      </c>
      <c r="X625">
        <v>35</v>
      </c>
      <c r="Y625">
        <v>162</v>
      </c>
      <c r="Z625">
        <v>882</v>
      </c>
      <c r="AA625">
        <f>Z625/P625</f>
        <v>2.0950118764845604</v>
      </c>
      <c r="AB625" s="14" t="s">
        <v>232</v>
      </c>
      <c r="AC625" s="13" t="s">
        <v>63</v>
      </c>
      <c r="AD625">
        <v>3</v>
      </c>
      <c r="AE625" t="str">
        <f>IF(AD625&gt;3, "Prefers Discount", "Discount Indifferent")</f>
        <v>Discount Indifferent</v>
      </c>
      <c r="AF625">
        <v>12</v>
      </c>
      <c r="AG625">
        <v>4</v>
      </c>
      <c r="AH625">
        <v>4</v>
      </c>
      <c r="AI625" t="str">
        <f>INDEX($AF$1:$AH$1,MATCH(MAX(AF625:AH625),AF625:AH625,0))</f>
        <v>Store_Orders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f>SUM(AK625:AO625)</f>
        <v>0</v>
      </c>
      <c r="AQ625" t="s">
        <v>67</v>
      </c>
      <c r="AR625">
        <v>0</v>
      </c>
      <c r="AS625" t="str">
        <f>IF(OR(AK625&gt;0, AL625&gt;0, AM625&gt;0, AN625&gt;0, AO625&gt;0), "Converted", "Not Converted")</f>
        <v>Not Converted</v>
      </c>
      <c r="AT625">
        <v>0</v>
      </c>
      <c r="AU625">
        <v>3</v>
      </c>
      <c r="AV625">
        <v>11</v>
      </c>
      <c r="AW625">
        <f>IF(Z625&gt;607, 4, 0)</f>
        <v>4</v>
      </c>
      <c r="AX625">
        <f>IF(AA625&gt;1.6588, 3, 0)</f>
        <v>3</v>
      </c>
      <c r="AY625">
        <f>IF(P625&gt;401, 2, 0)</f>
        <v>2</v>
      </c>
      <c r="AZ625">
        <f>IF(I625&gt;52915.77, 1, 0)</f>
        <v>1</v>
      </c>
      <c r="BA625">
        <f>SUM(AW625:AZ625)</f>
        <v>10</v>
      </c>
      <c r="BB625" t="str">
        <f>VLOOKUP(BA625,'Standard Deviations'!$L$1:$M$11,2,TRUE)</f>
        <v>Diamond</v>
      </c>
    </row>
    <row r="626" spans="1:54">
      <c r="A626">
        <v>9937</v>
      </c>
      <c r="B626">
        <v>1979</v>
      </c>
      <c r="C626">
        <f>2024-B626</f>
        <v>45</v>
      </c>
      <c r="D626" t="str">
        <f>VLOOKUP(B626,Reference!$A$1:$B$125, 2)</f>
        <v>Gen X</v>
      </c>
      <c r="E626" t="s">
        <v>54</v>
      </c>
      <c r="F626" t="str">
        <f>IF(E626="High School", "No College", "College")</f>
        <v>College</v>
      </c>
      <c r="G626" t="s">
        <v>60</v>
      </c>
      <c r="H626">
        <v>70337</v>
      </c>
      <c r="I626">
        <v>70337</v>
      </c>
      <c r="J626" s="4" t="s">
        <v>61</v>
      </c>
      <c r="K626">
        <v>0</v>
      </c>
      <c r="L626">
        <v>0</v>
      </c>
      <c r="M626" t="str">
        <f>IF(OR(K626&gt;0, L626&gt;0), "Parent", "Not Parent")</f>
        <v>Not Parent</v>
      </c>
      <c r="N626" t="s">
        <v>348</v>
      </c>
      <c r="O626" s="8">
        <v>41916</v>
      </c>
      <c r="P626" s="9">
        <f>O626-N626</f>
        <v>275</v>
      </c>
      <c r="Q626">
        <v>75</v>
      </c>
      <c r="R626" s="9">
        <f>P626-Q626</f>
        <v>200</v>
      </c>
      <c r="S626" s="8">
        <f>O626-R626</f>
        <v>41716</v>
      </c>
      <c r="T626">
        <v>187</v>
      </c>
      <c r="U626">
        <v>81</v>
      </c>
      <c r="V626">
        <v>149</v>
      </c>
      <c r="W626">
        <v>25</v>
      </c>
      <c r="X626">
        <v>43</v>
      </c>
      <c r="Y626">
        <v>91</v>
      </c>
      <c r="Z626">
        <v>576</v>
      </c>
      <c r="AA626">
        <f>Z626/P626</f>
        <v>2.0945454545454547</v>
      </c>
      <c r="AB626" s="14" t="s">
        <v>232</v>
      </c>
      <c r="AC626" s="13" t="s">
        <v>63</v>
      </c>
      <c r="AD626">
        <v>1</v>
      </c>
      <c r="AE626" t="str">
        <f>IF(AD626&gt;3, "Prefers Discount", "Discount Indifferent")</f>
        <v>Discount Indifferent</v>
      </c>
      <c r="AF626">
        <v>12</v>
      </c>
      <c r="AG626">
        <v>2</v>
      </c>
      <c r="AH626">
        <v>2</v>
      </c>
      <c r="AI626" t="str">
        <f>INDEX($AF$1:$AH$1,MATCH(MAX(AF626:AH626),AF626:AH626,0))</f>
        <v>Store_Orders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f>SUM(AK626:AO626)</f>
        <v>0</v>
      </c>
      <c r="AQ626" t="s">
        <v>67</v>
      </c>
      <c r="AR626">
        <v>0</v>
      </c>
      <c r="AS626" t="str">
        <f>IF(OR(AK626&gt;0, AL626&gt;0, AM626&gt;0, AN626&gt;0, AO626&gt;0), "Converted", "Not Converted")</f>
        <v>Not Converted</v>
      </c>
      <c r="AT626">
        <v>0</v>
      </c>
      <c r="AU626">
        <v>3</v>
      </c>
      <c r="AV626">
        <v>11</v>
      </c>
      <c r="AW626">
        <f>IF(Z626&gt;607, 4, 0)</f>
        <v>0</v>
      </c>
      <c r="AX626">
        <f>IF(AA626&gt;1.6588, 3, 0)</f>
        <v>3</v>
      </c>
      <c r="AY626">
        <f>IF(P626&gt;401, 2, 0)</f>
        <v>0</v>
      </c>
      <c r="AZ626">
        <f>IF(I626&gt;52915.77, 1, 0)</f>
        <v>1</v>
      </c>
      <c r="BA626">
        <f>SUM(AW626:AZ626)</f>
        <v>4</v>
      </c>
      <c r="BB626" t="str">
        <f>VLOOKUP(BA626,'Standard Deviations'!$L$1:$M$11,2,TRUE)</f>
        <v>Silver</v>
      </c>
    </row>
    <row r="627" spans="1:54">
      <c r="A627">
        <v>9463</v>
      </c>
      <c r="B627">
        <v>1959</v>
      </c>
      <c r="C627">
        <f>2024-B627</f>
        <v>65</v>
      </c>
      <c r="D627" t="str">
        <f>VLOOKUP(B627,Reference!$A$1:$B$125, 2)</f>
        <v>Boomers</v>
      </c>
      <c r="E627" t="s">
        <v>54</v>
      </c>
      <c r="F627" t="str">
        <f>IF(E627="High School", "No College", "College")</f>
        <v>College</v>
      </c>
      <c r="G627" t="s">
        <v>65</v>
      </c>
      <c r="H627">
        <v>71706</v>
      </c>
      <c r="I627">
        <v>71706</v>
      </c>
      <c r="J627" s="4" t="s">
        <v>61</v>
      </c>
      <c r="K627">
        <v>0</v>
      </c>
      <c r="L627">
        <v>1</v>
      </c>
      <c r="M627" t="str">
        <f>IF(OR(K627&gt;0, L627&gt;0), "Parent", "Not Parent")</f>
        <v>Parent</v>
      </c>
      <c r="N627" t="s">
        <v>444</v>
      </c>
      <c r="O627" s="8">
        <v>41916</v>
      </c>
      <c r="P627" s="9">
        <f>O627-N627</f>
        <v>690</v>
      </c>
      <c r="Q627">
        <v>16</v>
      </c>
      <c r="R627" s="9">
        <f>P627-Q627</f>
        <v>674</v>
      </c>
      <c r="S627" s="8">
        <f>O627-R627</f>
        <v>41242</v>
      </c>
      <c r="T627">
        <v>931</v>
      </c>
      <c r="U627">
        <v>56</v>
      </c>
      <c r="V627">
        <v>253</v>
      </c>
      <c r="W627">
        <v>91</v>
      </c>
      <c r="X627">
        <v>98</v>
      </c>
      <c r="Y627">
        <v>14</v>
      </c>
      <c r="Z627">
        <v>1443</v>
      </c>
      <c r="AA627">
        <f>Z627/P627</f>
        <v>2.0913043478260871</v>
      </c>
      <c r="AB627" s="11" t="s">
        <v>232</v>
      </c>
      <c r="AC627" t="s">
        <v>59</v>
      </c>
      <c r="AD627">
        <v>4</v>
      </c>
      <c r="AE627" t="str">
        <f>IF(AD627&gt;3, "Prefers Discount", "Discount Indifferent")</f>
        <v>Prefers Discount</v>
      </c>
      <c r="AF627">
        <v>7</v>
      </c>
      <c r="AG627">
        <v>9</v>
      </c>
      <c r="AH627">
        <v>5</v>
      </c>
      <c r="AI627" t="str">
        <f>INDEX($AF$1:$AH$1,MATCH(MAX(AF627:AH627),AF627:AH627,0))</f>
        <v>Web_Orders</v>
      </c>
      <c r="AJ627">
        <v>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f>SUM(AK627:AO627)</f>
        <v>0</v>
      </c>
      <c r="AQ627" t="s">
        <v>67</v>
      </c>
      <c r="AR627">
        <v>0</v>
      </c>
      <c r="AS627" t="str">
        <f>IF(OR(AK627&gt;0, AL627&gt;0, AM627&gt;0, AN627&gt;0, AO627&gt;0), "Converted", "Not Converted")</f>
        <v>Not Converted</v>
      </c>
      <c r="AT627">
        <v>0</v>
      </c>
      <c r="AU627">
        <v>3</v>
      </c>
      <c r="AV627">
        <v>11</v>
      </c>
      <c r="AW627">
        <f>IF(Z627&gt;607, 4, 0)</f>
        <v>4</v>
      </c>
      <c r="AX627">
        <f>IF(AA627&gt;1.6588, 3, 0)</f>
        <v>3</v>
      </c>
      <c r="AY627">
        <f>IF(P627&gt;401, 2, 0)</f>
        <v>2</v>
      </c>
      <c r="AZ627">
        <f>IF(I627&gt;52915.77, 1, 0)</f>
        <v>1</v>
      </c>
      <c r="BA627">
        <f>SUM(AW627:AZ627)</f>
        <v>10</v>
      </c>
      <c r="BB627" t="str">
        <f>VLOOKUP(BA627,'Standard Deviations'!$L$1:$M$11,2,TRUE)</f>
        <v>Diamond</v>
      </c>
    </row>
    <row r="628" spans="1:54">
      <c r="A628">
        <v>850</v>
      </c>
      <c r="B628">
        <v>1968</v>
      </c>
      <c r="C628">
        <f>2024-B628</f>
        <v>56</v>
      </c>
      <c r="D628" t="str">
        <f>VLOOKUP(B628,Reference!$A$1:$B$125, 2)</f>
        <v>Gen X</v>
      </c>
      <c r="E628" t="s">
        <v>54</v>
      </c>
      <c r="F628" t="str">
        <f>IF(E628="High School", "No College", "College")</f>
        <v>College</v>
      </c>
      <c r="G628" t="s">
        <v>60</v>
      </c>
      <c r="H628">
        <v>70566</v>
      </c>
      <c r="I628">
        <v>70566</v>
      </c>
      <c r="J628" s="4" t="s">
        <v>61</v>
      </c>
      <c r="K628">
        <v>0</v>
      </c>
      <c r="L628">
        <v>1</v>
      </c>
      <c r="M628" t="str">
        <f>IF(OR(K628&gt;0, L628&gt;0), "Parent", "Not Parent")</f>
        <v>Parent</v>
      </c>
      <c r="N628" t="s">
        <v>199</v>
      </c>
      <c r="O628" s="8">
        <v>41916</v>
      </c>
      <c r="P628" s="9">
        <f>O628-N628</f>
        <v>363</v>
      </c>
      <c r="Q628">
        <v>4</v>
      </c>
      <c r="R628" s="9">
        <f>P628-Q628</f>
        <v>359</v>
      </c>
      <c r="S628" s="8">
        <f>O628-R628</f>
        <v>41557</v>
      </c>
      <c r="T628">
        <v>381</v>
      </c>
      <c r="U628">
        <v>28</v>
      </c>
      <c r="V628">
        <v>215</v>
      </c>
      <c r="W628">
        <v>84</v>
      </c>
      <c r="X628">
        <v>28</v>
      </c>
      <c r="Y628">
        <v>21</v>
      </c>
      <c r="Z628">
        <v>757</v>
      </c>
      <c r="AA628">
        <f>Z628/P628</f>
        <v>2.0853994490358128</v>
      </c>
      <c r="AB628" s="11" t="s">
        <v>232</v>
      </c>
      <c r="AC628" t="s">
        <v>59</v>
      </c>
      <c r="AD628">
        <v>2</v>
      </c>
      <c r="AE628" t="str">
        <f>IF(AD628&gt;3, "Prefers Discount", "Discount Indifferent")</f>
        <v>Discount Indifferent</v>
      </c>
      <c r="AF628">
        <v>9</v>
      </c>
      <c r="AG628">
        <v>6</v>
      </c>
      <c r="AH628">
        <v>5</v>
      </c>
      <c r="AI628" t="str">
        <f>INDEX($AF$1:$AH$1,MATCH(MAX(AF628:AH628),AF628:AH628,0))</f>
        <v>Store_Orders</v>
      </c>
      <c r="AJ628">
        <v>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f>SUM(AK628:AO628)</f>
        <v>0</v>
      </c>
      <c r="AQ628" t="s">
        <v>67</v>
      </c>
      <c r="AR628">
        <v>0</v>
      </c>
      <c r="AS628" t="str">
        <f>IF(OR(AK628&gt;0, AL628&gt;0, AM628&gt;0, AN628&gt;0, AO628&gt;0), "Converted", "Not Converted")</f>
        <v>Not Converted</v>
      </c>
      <c r="AT628">
        <v>0</v>
      </c>
      <c r="AU628">
        <v>3</v>
      </c>
      <c r="AV628">
        <v>11</v>
      </c>
      <c r="AW628">
        <f>IF(Z628&gt;607, 4, 0)</f>
        <v>4</v>
      </c>
      <c r="AX628">
        <f>IF(AA628&gt;1.6588, 3, 0)</f>
        <v>3</v>
      </c>
      <c r="AY628">
        <f>IF(P628&gt;401, 2, 0)</f>
        <v>0</v>
      </c>
      <c r="AZ628">
        <f>IF(I628&gt;52915.77, 1, 0)</f>
        <v>1</v>
      </c>
      <c r="BA628">
        <f>SUM(AW628:AZ628)</f>
        <v>8</v>
      </c>
      <c r="BB628" t="str">
        <f>VLOOKUP(BA628,'Standard Deviations'!$L$1:$M$11,2,TRUE)</f>
        <v>Platinum</v>
      </c>
    </row>
    <row r="629" spans="1:54">
      <c r="A629">
        <v>291</v>
      </c>
      <c r="B629">
        <v>1970</v>
      </c>
      <c r="C629">
        <f>2024-B629</f>
        <v>54</v>
      </c>
      <c r="D629" t="str">
        <f>VLOOKUP(B629,Reference!$A$1:$B$125, 2)</f>
        <v>Gen X</v>
      </c>
      <c r="E629" t="s">
        <v>54</v>
      </c>
      <c r="F629" t="str">
        <f>IF(E629="High School", "No College", "College")</f>
        <v>College</v>
      </c>
      <c r="G629" t="s">
        <v>55</v>
      </c>
      <c r="H629">
        <v>72940</v>
      </c>
      <c r="I629">
        <v>72940</v>
      </c>
      <c r="J629" s="4" t="s">
        <v>61</v>
      </c>
      <c r="K629">
        <v>0</v>
      </c>
      <c r="L629">
        <v>0</v>
      </c>
      <c r="M629" t="str">
        <f>IF(OR(K629&gt;0, L629&gt;0), "Parent", "Not Parent")</f>
        <v>Not Parent</v>
      </c>
      <c r="N629" t="s">
        <v>445</v>
      </c>
      <c r="O629" s="8">
        <v>41916</v>
      </c>
      <c r="P629" s="9">
        <f>O629-N629</f>
        <v>472</v>
      </c>
      <c r="Q629">
        <v>13</v>
      </c>
      <c r="R629" s="9">
        <f>P629-Q629</f>
        <v>459</v>
      </c>
      <c r="S629" s="8">
        <f>O629-R629</f>
        <v>41457</v>
      </c>
      <c r="T629">
        <v>182</v>
      </c>
      <c r="U629">
        <v>74</v>
      </c>
      <c r="V629">
        <v>298</v>
      </c>
      <c r="W629">
        <v>162</v>
      </c>
      <c r="X629">
        <v>149</v>
      </c>
      <c r="Y629">
        <v>116</v>
      </c>
      <c r="Z629">
        <v>981</v>
      </c>
      <c r="AA629">
        <f>Z629/P629</f>
        <v>2.0783898305084745</v>
      </c>
      <c r="AB629" s="11" t="s">
        <v>232</v>
      </c>
      <c r="AC629" t="s">
        <v>59</v>
      </c>
      <c r="AD629">
        <v>1</v>
      </c>
      <c r="AE629" t="str">
        <f>IF(AD629&gt;3, "Prefers Discount", "Discount Indifferent")</f>
        <v>Discount Indifferent</v>
      </c>
      <c r="AF629">
        <v>6</v>
      </c>
      <c r="AG629">
        <v>3</v>
      </c>
      <c r="AH629">
        <v>3</v>
      </c>
      <c r="AI629" t="str">
        <f>INDEX($AF$1:$AH$1,MATCH(MAX(AF629:AH629),AF629:AH629,0))</f>
        <v>Store_Orders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f>SUM(AK629:AO629)</f>
        <v>0</v>
      </c>
      <c r="AQ629" t="s">
        <v>67</v>
      </c>
      <c r="AR629">
        <v>0</v>
      </c>
      <c r="AS629" t="str">
        <f>IF(OR(AK629&gt;0, AL629&gt;0, AM629&gt;0, AN629&gt;0, AO629&gt;0), "Converted", "Not Converted")</f>
        <v>Not Converted</v>
      </c>
      <c r="AT629">
        <v>0</v>
      </c>
      <c r="AU629">
        <v>3</v>
      </c>
      <c r="AV629">
        <v>11</v>
      </c>
      <c r="AW629">
        <f>IF(Z629&gt;607, 4, 0)</f>
        <v>4</v>
      </c>
      <c r="AX629">
        <f>IF(AA629&gt;1.6588, 3, 0)</f>
        <v>3</v>
      </c>
      <c r="AY629">
        <f>IF(P629&gt;401, 2, 0)</f>
        <v>2</v>
      </c>
      <c r="AZ629">
        <f>IF(I629&gt;52915.77, 1, 0)</f>
        <v>1</v>
      </c>
      <c r="BA629">
        <f>SUM(AW629:AZ629)</f>
        <v>10</v>
      </c>
      <c r="BB629" t="str">
        <f>VLOOKUP(BA629,'Standard Deviations'!$L$1:$M$11,2,TRUE)</f>
        <v>Diamond</v>
      </c>
    </row>
    <row r="630" spans="1:54">
      <c r="A630">
        <v>5782</v>
      </c>
      <c r="B630">
        <v>1982</v>
      </c>
      <c r="C630">
        <f>2024-B630</f>
        <v>42</v>
      </c>
      <c r="D630" t="str">
        <f>VLOOKUP(B630,Reference!$A$1:$B$125, 2)</f>
        <v>Millennials</v>
      </c>
      <c r="E630" t="s">
        <v>74</v>
      </c>
      <c r="F630" t="str">
        <f>IF(E630="High School", "No College", "College")</f>
        <v>College</v>
      </c>
      <c r="G630" t="s">
        <v>65</v>
      </c>
      <c r="H630">
        <v>58582</v>
      </c>
      <c r="I630">
        <v>58582</v>
      </c>
      <c r="J630" s="4" t="s">
        <v>61</v>
      </c>
      <c r="K630">
        <v>0</v>
      </c>
      <c r="L630">
        <v>1</v>
      </c>
      <c r="M630" t="str">
        <f>IF(OR(K630&gt;0, L630&gt;0), "Parent", "Not Parent")</f>
        <v>Parent</v>
      </c>
      <c r="N630" t="s">
        <v>183</v>
      </c>
      <c r="O630" s="8">
        <v>41916</v>
      </c>
      <c r="P630" s="9">
        <f>O630-N630</f>
        <v>371</v>
      </c>
      <c r="Q630">
        <v>15</v>
      </c>
      <c r="R630" s="9">
        <f>P630-Q630</f>
        <v>356</v>
      </c>
      <c r="S630" s="8">
        <f>O630-R630</f>
        <v>41560</v>
      </c>
      <c r="T630">
        <v>402</v>
      </c>
      <c r="U630">
        <v>35</v>
      </c>
      <c r="V630">
        <v>106</v>
      </c>
      <c r="W630">
        <v>101</v>
      </c>
      <c r="X630">
        <v>77</v>
      </c>
      <c r="Y630">
        <v>42</v>
      </c>
      <c r="Z630">
        <v>763</v>
      </c>
      <c r="AA630">
        <f>Z630/P630</f>
        <v>2.0566037735849059</v>
      </c>
      <c r="AB630" s="11" t="s">
        <v>232</v>
      </c>
      <c r="AC630" t="s">
        <v>59</v>
      </c>
      <c r="AD630">
        <v>2</v>
      </c>
      <c r="AE630" t="str">
        <f>IF(AD630&gt;3, "Prefers Discount", "Discount Indifferent")</f>
        <v>Discount Indifferent</v>
      </c>
      <c r="AF630">
        <v>9</v>
      </c>
      <c r="AG630">
        <v>9</v>
      </c>
      <c r="AH630">
        <v>2</v>
      </c>
      <c r="AI630" t="str">
        <f>INDEX($AF$1:$AH$1,MATCH(MAX(AF630:AH630),AF630:AH630,0))</f>
        <v>Store_Orders</v>
      </c>
      <c r="AJ630">
        <v>5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f>SUM(AK630:AO630)</f>
        <v>1</v>
      </c>
      <c r="AQ630" t="str">
        <f>INDEX($AK$1:$AO$1,MATCH(MAX(AK630:AO630),AK630:AO630,0))</f>
        <v>Converted_on_Camp4</v>
      </c>
      <c r="AR630">
        <v>1</v>
      </c>
      <c r="AS630" t="str">
        <f>IF(OR(AK630&gt;0, AL630&gt;0, AM630&gt;0, AN630&gt;0, AO630&gt;0), "Converted", "Not Converted")</f>
        <v>Converted</v>
      </c>
      <c r="AT630">
        <v>0</v>
      </c>
      <c r="AU630">
        <v>3</v>
      </c>
      <c r="AV630">
        <v>11</v>
      </c>
      <c r="AW630">
        <f>IF(Z630&gt;607, 4, 0)</f>
        <v>4</v>
      </c>
      <c r="AX630">
        <f>IF(AA630&gt;1.6588, 3, 0)</f>
        <v>3</v>
      </c>
      <c r="AY630">
        <f>IF(P630&gt;401, 2, 0)</f>
        <v>0</v>
      </c>
      <c r="AZ630">
        <f>IF(I630&gt;52915.77, 1, 0)</f>
        <v>1</v>
      </c>
      <c r="BA630">
        <f>SUM(AW630:AZ630)</f>
        <v>8</v>
      </c>
      <c r="BB630" t="str">
        <f>VLOOKUP(BA630,'Standard Deviations'!$L$1:$M$11,2,TRUE)</f>
        <v>Platinum</v>
      </c>
    </row>
    <row r="631" spans="1:54">
      <c r="A631">
        <v>1031</v>
      </c>
      <c r="B631">
        <v>1989</v>
      </c>
      <c r="C631">
        <f>2024-B631</f>
        <v>35</v>
      </c>
      <c r="D631" t="str">
        <f>VLOOKUP(B631,Reference!$A$1:$B$125, 2)</f>
        <v>Millennials</v>
      </c>
      <c r="E631" t="s">
        <v>74</v>
      </c>
      <c r="F631" t="str">
        <f>IF(E631="High School", "No College", "College")</f>
        <v>College</v>
      </c>
      <c r="G631" t="s">
        <v>55</v>
      </c>
      <c r="H631">
        <v>85710</v>
      </c>
      <c r="I631">
        <v>85710</v>
      </c>
      <c r="J631" s="4" t="s">
        <v>56</v>
      </c>
      <c r="K631">
        <v>0</v>
      </c>
      <c r="L631">
        <v>0</v>
      </c>
      <c r="M631" t="str">
        <f>IF(OR(K631&gt;0, L631&gt;0), "Parent", "Not Parent")</f>
        <v>Not Parent</v>
      </c>
      <c r="N631" t="s">
        <v>256</v>
      </c>
      <c r="O631" s="8">
        <v>41916</v>
      </c>
      <c r="P631" s="9">
        <f>O631-N631</f>
        <v>517</v>
      </c>
      <c r="Q631">
        <v>5</v>
      </c>
      <c r="R631" s="9">
        <f>P631-Q631</f>
        <v>512</v>
      </c>
      <c r="S631" s="8">
        <f>O631-R631</f>
        <v>41404</v>
      </c>
      <c r="T631">
        <v>600</v>
      </c>
      <c r="U631">
        <v>20</v>
      </c>
      <c r="V631">
        <v>350</v>
      </c>
      <c r="W631">
        <v>29</v>
      </c>
      <c r="X631">
        <v>30</v>
      </c>
      <c r="Y631">
        <v>33</v>
      </c>
      <c r="Z631">
        <v>1062</v>
      </c>
      <c r="AA631">
        <f>Z631/P631</f>
        <v>2.0541586073500966</v>
      </c>
      <c r="AB631" s="11" t="s">
        <v>232</v>
      </c>
      <c r="AC631" t="s">
        <v>59</v>
      </c>
      <c r="AD631">
        <v>1</v>
      </c>
      <c r="AE631" t="str">
        <f>IF(AD631&gt;3, "Prefers Discount", "Discount Indifferent")</f>
        <v>Discount Indifferent</v>
      </c>
      <c r="AF631">
        <v>10</v>
      </c>
      <c r="AG631">
        <v>6</v>
      </c>
      <c r="AH631">
        <v>9</v>
      </c>
      <c r="AI631" t="str">
        <f>INDEX($AF$1:$AH$1,MATCH(MAX(AF631:AH631),AF631:AH631,0))</f>
        <v>Store_Orders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f>SUM(AK631:AO631)</f>
        <v>1</v>
      </c>
      <c r="AQ631" t="str">
        <f>INDEX($AK$1:$AO$1,MATCH(MAX(AK631:AO631),AK631:AO631,0))</f>
        <v>Converted_on_Camp5</v>
      </c>
      <c r="AR631">
        <v>1</v>
      </c>
      <c r="AS631" t="str">
        <f>IF(OR(AK631&gt;0, AL631&gt;0, AM631&gt;0, AN631&gt;0, AO631&gt;0), "Converted", "Not Converted")</f>
        <v>Converted</v>
      </c>
      <c r="AT631">
        <v>0</v>
      </c>
      <c r="AU631">
        <v>3</v>
      </c>
      <c r="AV631">
        <v>11</v>
      </c>
      <c r="AW631">
        <f>IF(Z631&gt;607, 4, 0)</f>
        <v>4</v>
      </c>
      <c r="AX631">
        <f>IF(AA631&gt;1.6588, 3, 0)</f>
        <v>3</v>
      </c>
      <c r="AY631">
        <f>IF(P631&gt;401, 2, 0)</f>
        <v>2</v>
      </c>
      <c r="AZ631">
        <f>IF(I631&gt;52915.77, 1, 0)</f>
        <v>1</v>
      </c>
      <c r="BA631">
        <f>SUM(AW631:AZ631)</f>
        <v>10</v>
      </c>
      <c r="BB631" t="str">
        <f>VLOOKUP(BA631,'Standard Deviations'!$L$1:$M$11,2,TRUE)</f>
        <v>Diamond</v>
      </c>
    </row>
    <row r="632" spans="1:54">
      <c r="A632">
        <v>528</v>
      </c>
      <c r="B632">
        <v>1978</v>
      </c>
      <c r="C632">
        <f>2024-B632</f>
        <v>46</v>
      </c>
      <c r="D632" t="str">
        <f>VLOOKUP(B632,Reference!$A$1:$B$125, 2)</f>
        <v>Gen X</v>
      </c>
      <c r="E632" t="s">
        <v>54</v>
      </c>
      <c r="F632" t="str">
        <f>IF(E632="High School", "No College", "College")</f>
        <v>College</v>
      </c>
      <c r="G632" t="s">
        <v>55</v>
      </c>
      <c r="H632">
        <v>65819</v>
      </c>
      <c r="I632">
        <v>65819</v>
      </c>
      <c r="J632" s="4" t="s">
        <v>61</v>
      </c>
      <c r="K632">
        <v>0</v>
      </c>
      <c r="L632">
        <v>0</v>
      </c>
      <c r="M632" t="str">
        <f>IF(OR(K632&gt;0, L632&gt;0), "Parent", "Not Parent")</f>
        <v>Not Parent</v>
      </c>
      <c r="N632" t="s">
        <v>446</v>
      </c>
      <c r="O632" s="8">
        <v>41916</v>
      </c>
      <c r="P632" s="9">
        <f>O632-N632</f>
        <v>674</v>
      </c>
      <c r="Q632">
        <v>99</v>
      </c>
      <c r="R632" s="9">
        <f>P632-Q632</f>
        <v>575</v>
      </c>
      <c r="S632" s="8">
        <f>O632-R632</f>
        <v>41341</v>
      </c>
      <c r="T632">
        <v>267</v>
      </c>
      <c r="U632">
        <v>38</v>
      </c>
      <c r="V632">
        <v>701</v>
      </c>
      <c r="W632">
        <v>149</v>
      </c>
      <c r="X632">
        <v>165</v>
      </c>
      <c r="Y632">
        <v>63</v>
      </c>
      <c r="Z632">
        <v>1383</v>
      </c>
      <c r="AA632">
        <f>Z632/P632</f>
        <v>2.0519287833827895</v>
      </c>
      <c r="AB632" s="14" t="s">
        <v>232</v>
      </c>
      <c r="AC632" s="13" t="s">
        <v>63</v>
      </c>
      <c r="AD632">
        <v>1</v>
      </c>
      <c r="AE632" t="str">
        <f>IF(AD632&gt;3, "Prefers Discount", "Discount Indifferent")</f>
        <v>Discount Indifferent</v>
      </c>
      <c r="AF632">
        <v>10</v>
      </c>
      <c r="AG632">
        <v>5</v>
      </c>
      <c r="AH632">
        <v>4</v>
      </c>
      <c r="AI632" t="str">
        <f>INDEX($AF$1:$AH$1,MATCH(MAX(AF632:AH632),AF632:AH632,0))</f>
        <v>Store_Orders</v>
      </c>
      <c r="AJ632">
        <v>3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f>SUM(AK632:AO632)</f>
        <v>0</v>
      </c>
      <c r="AQ632" t="s">
        <v>67</v>
      </c>
      <c r="AR632">
        <v>0</v>
      </c>
      <c r="AS632" t="str">
        <f>IF(OR(AK632&gt;0, AL632&gt;0, AM632&gt;0, AN632&gt;0, AO632&gt;0), "Converted", "Not Converted")</f>
        <v>Not Converted</v>
      </c>
      <c r="AT632">
        <v>0</v>
      </c>
      <c r="AU632">
        <v>3</v>
      </c>
      <c r="AV632">
        <v>11</v>
      </c>
      <c r="AW632">
        <f>IF(Z632&gt;607, 4, 0)</f>
        <v>4</v>
      </c>
      <c r="AX632">
        <f>IF(AA632&gt;1.6588, 3, 0)</f>
        <v>3</v>
      </c>
      <c r="AY632">
        <f>IF(P632&gt;401, 2, 0)</f>
        <v>2</v>
      </c>
      <c r="AZ632">
        <f>IF(I632&gt;52915.77, 1, 0)</f>
        <v>1</v>
      </c>
      <c r="BA632">
        <f>SUM(AW632:AZ632)</f>
        <v>10</v>
      </c>
      <c r="BB632" t="str">
        <f>VLOOKUP(BA632,'Standard Deviations'!$L$1:$M$11,2,TRUE)</f>
        <v>Diamond</v>
      </c>
    </row>
    <row r="633" spans="1:54">
      <c r="A633">
        <v>7540</v>
      </c>
      <c r="B633">
        <v>1952</v>
      </c>
      <c r="C633">
        <f>2024-B633</f>
        <v>72</v>
      </c>
      <c r="D633" t="str">
        <f>VLOOKUP(B633,Reference!$A$1:$B$125, 2)</f>
        <v>Boomers</v>
      </c>
      <c r="E633" t="s">
        <v>54</v>
      </c>
      <c r="F633" t="str">
        <f>IF(E633="High School", "No College", "College")</f>
        <v>College</v>
      </c>
      <c r="G633" t="s">
        <v>55</v>
      </c>
      <c r="H633">
        <v>50300</v>
      </c>
      <c r="I633">
        <v>50300</v>
      </c>
      <c r="J633" s="4" t="s">
        <v>175</v>
      </c>
      <c r="K633">
        <v>0</v>
      </c>
      <c r="L633">
        <v>1</v>
      </c>
      <c r="M633" t="str">
        <f>IF(OR(K633&gt;0, L633&gt;0), "Parent", "Not Parent")</f>
        <v>Parent</v>
      </c>
      <c r="N633" t="s">
        <v>447</v>
      </c>
      <c r="O633" s="8">
        <v>41916</v>
      </c>
      <c r="P633" s="9">
        <f>O633-N633</f>
        <v>132</v>
      </c>
      <c r="Q633">
        <v>52</v>
      </c>
      <c r="R633" s="9">
        <f>P633-Q633</f>
        <v>80</v>
      </c>
      <c r="S633" s="8">
        <f>O633-R633</f>
        <v>41836</v>
      </c>
      <c r="T633">
        <v>143</v>
      </c>
      <c r="U633">
        <v>15</v>
      </c>
      <c r="V633">
        <v>60</v>
      </c>
      <c r="W633">
        <v>24</v>
      </c>
      <c r="X633">
        <v>23</v>
      </c>
      <c r="Y633">
        <v>5</v>
      </c>
      <c r="Z633">
        <v>270</v>
      </c>
      <c r="AA633">
        <f>Z633/P633</f>
        <v>2.0454545454545454</v>
      </c>
      <c r="AB633" s="14" t="s">
        <v>232</v>
      </c>
      <c r="AC633" s="13" t="s">
        <v>63</v>
      </c>
      <c r="AD633">
        <v>2</v>
      </c>
      <c r="AE633" t="str">
        <f>IF(AD633&gt;3, "Prefers Discount", "Discount Indifferent")</f>
        <v>Discount Indifferent</v>
      </c>
      <c r="AF633">
        <v>8</v>
      </c>
      <c r="AG633">
        <v>2</v>
      </c>
      <c r="AH633">
        <v>1</v>
      </c>
      <c r="AI633" t="str">
        <f>INDEX($AF$1:$AH$1,MATCH(MAX(AF633:AH633),AF633:AH633,0))</f>
        <v>Store_Orders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f>SUM(AK633:AO633)</f>
        <v>0</v>
      </c>
      <c r="AQ633" t="s">
        <v>67</v>
      </c>
      <c r="AR633">
        <v>0</v>
      </c>
      <c r="AS633" t="str">
        <f>IF(OR(AK633&gt;0, AL633&gt;0, AM633&gt;0, AN633&gt;0, AO633&gt;0), "Converted", "Not Converted")</f>
        <v>Not Converted</v>
      </c>
      <c r="AT633">
        <v>0</v>
      </c>
      <c r="AU633">
        <v>3</v>
      </c>
      <c r="AV633">
        <v>11</v>
      </c>
      <c r="AW633">
        <f>IF(Z633&gt;607, 4, 0)</f>
        <v>0</v>
      </c>
      <c r="AX633">
        <f>IF(AA633&gt;1.6588, 3, 0)</f>
        <v>3</v>
      </c>
      <c r="AY633">
        <f>IF(P633&gt;401, 2, 0)</f>
        <v>0</v>
      </c>
      <c r="AZ633">
        <f>IF(I633&gt;52915.77, 1, 0)</f>
        <v>0</v>
      </c>
      <c r="BA633">
        <f>SUM(AW633:AZ633)</f>
        <v>3</v>
      </c>
      <c r="BB633" t="str">
        <f>VLOOKUP(BA633,'Standard Deviations'!$L$1:$M$11,2,TRUE)</f>
        <v>Silver</v>
      </c>
    </row>
    <row r="634" spans="1:54">
      <c r="A634">
        <v>4047</v>
      </c>
      <c r="B634">
        <v>1954</v>
      </c>
      <c r="C634">
        <f>2024-B634</f>
        <v>70</v>
      </c>
      <c r="D634" t="str">
        <f>VLOOKUP(B634,Reference!$A$1:$B$125, 2)</f>
        <v>Boomers</v>
      </c>
      <c r="E634" t="s">
        <v>68</v>
      </c>
      <c r="F634" t="str">
        <f>IF(E634="High School", "No College", "College")</f>
        <v>College</v>
      </c>
      <c r="G634" t="s">
        <v>55</v>
      </c>
      <c r="H634">
        <v>65324</v>
      </c>
      <c r="I634">
        <v>65324</v>
      </c>
      <c r="J634" s="4" t="s">
        <v>61</v>
      </c>
      <c r="K634">
        <v>0</v>
      </c>
      <c r="L634">
        <v>1</v>
      </c>
      <c r="M634" t="str">
        <f>IF(OR(K634&gt;0, L634&gt;0), "Parent", "Not Parent")</f>
        <v>Parent</v>
      </c>
      <c r="N634" t="s">
        <v>448</v>
      </c>
      <c r="O634" s="8">
        <v>41916</v>
      </c>
      <c r="P634" s="9">
        <f>O634-N634</f>
        <v>266</v>
      </c>
      <c r="Q634">
        <v>0</v>
      </c>
      <c r="R634" s="9">
        <f>P634-Q634</f>
        <v>266</v>
      </c>
      <c r="S634" s="8">
        <f>O634-R634</f>
        <v>41650</v>
      </c>
      <c r="T634">
        <v>384</v>
      </c>
      <c r="U634">
        <v>0</v>
      </c>
      <c r="V634">
        <v>102</v>
      </c>
      <c r="W634">
        <v>21</v>
      </c>
      <c r="X634">
        <v>32</v>
      </c>
      <c r="Y634">
        <v>5</v>
      </c>
      <c r="Z634">
        <v>544</v>
      </c>
      <c r="AA634">
        <f>Z634/P634</f>
        <v>2.0451127819548871</v>
      </c>
      <c r="AB634" s="11" t="s">
        <v>232</v>
      </c>
      <c r="AC634" t="s">
        <v>59</v>
      </c>
      <c r="AD634">
        <v>3</v>
      </c>
      <c r="AE634" t="str">
        <f>IF(AD634&gt;3, "Prefers Discount", "Discount Indifferent")</f>
        <v>Discount Indifferent</v>
      </c>
      <c r="AF634">
        <v>9</v>
      </c>
      <c r="AG634">
        <v>6</v>
      </c>
      <c r="AH634">
        <v>2</v>
      </c>
      <c r="AI634" t="str">
        <f>INDEX($AF$1:$AH$1,MATCH(MAX(AF634:AH634),AF634:AH634,0))</f>
        <v>Store_Orders</v>
      </c>
      <c r="AJ634">
        <v>4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f>SUM(AK634:AO634)</f>
        <v>0</v>
      </c>
      <c r="AQ634" t="s">
        <v>67</v>
      </c>
      <c r="AR634">
        <v>0</v>
      </c>
      <c r="AS634" t="str">
        <f>IF(OR(AK634&gt;0, AL634&gt;0, AM634&gt;0, AN634&gt;0, AO634&gt;0), "Converted", "Not Converted")</f>
        <v>Not Converted</v>
      </c>
      <c r="AT634">
        <v>0</v>
      </c>
      <c r="AU634">
        <v>3</v>
      </c>
      <c r="AV634">
        <v>11</v>
      </c>
      <c r="AW634">
        <f>IF(Z634&gt;607, 4, 0)</f>
        <v>0</v>
      </c>
      <c r="AX634">
        <f>IF(AA634&gt;1.6588, 3, 0)</f>
        <v>3</v>
      </c>
      <c r="AY634">
        <f>IF(P634&gt;401, 2, 0)</f>
        <v>0</v>
      </c>
      <c r="AZ634">
        <f>IF(I634&gt;52915.77, 1, 0)</f>
        <v>1</v>
      </c>
      <c r="BA634">
        <f>SUM(AW634:AZ634)</f>
        <v>4</v>
      </c>
      <c r="BB634" t="str">
        <f>VLOOKUP(BA634,'Standard Deviations'!$L$1:$M$11,2,TRUE)</f>
        <v>Silver</v>
      </c>
    </row>
    <row r="635" spans="1:54">
      <c r="A635">
        <v>9477</v>
      </c>
      <c r="B635">
        <v>1954</v>
      </c>
      <c r="C635">
        <f>2024-B635</f>
        <v>70</v>
      </c>
      <c r="D635" t="str">
        <f>VLOOKUP(B635,Reference!$A$1:$B$125, 2)</f>
        <v>Boomers</v>
      </c>
      <c r="E635" t="s">
        <v>68</v>
      </c>
      <c r="F635" t="str">
        <f>IF(E635="High School", "No College", "College")</f>
        <v>College</v>
      </c>
      <c r="G635" t="s">
        <v>55</v>
      </c>
      <c r="H635">
        <v>65324</v>
      </c>
      <c r="I635">
        <v>65324</v>
      </c>
      <c r="J635" s="4" t="s">
        <v>61</v>
      </c>
      <c r="K635">
        <v>0</v>
      </c>
      <c r="L635">
        <v>1</v>
      </c>
      <c r="M635" t="str">
        <f>IF(OR(K635&gt;0, L635&gt;0), "Parent", "Not Parent")</f>
        <v>Parent</v>
      </c>
      <c r="N635" t="s">
        <v>448</v>
      </c>
      <c r="O635" s="8">
        <v>41916</v>
      </c>
      <c r="P635" s="9">
        <f>O635-N635</f>
        <v>266</v>
      </c>
      <c r="Q635">
        <v>0</v>
      </c>
      <c r="R635" s="9">
        <f>P635-Q635</f>
        <v>266</v>
      </c>
      <c r="S635" s="8">
        <f>O635-R635</f>
        <v>41650</v>
      </c>
      <c r="T635">
        <v>384</v>
      </c>
      <c r="U635">
        <v>0</v>
      </c>
      <c r="V635">
        <v>102</v>
      </c>
      <c r="W635">
        <v>21</v>
      </c>
      <c r="X635">
        <v>32</v>
      </c>
      <c r="Y635">
        <v>5</v>
      </c>
      <c r="Z635">
        <v>544</v>
      </c>
      <c r="AA635">
        <f>Z635/P635</f>
        <v>2.0451127819548871</v>
      </c>
      <c r="AB635" s="11" t="s">
        <v>232</v>
      </c>
      <c r="AC635" t="s">
        <v>59</v>
      </c>
      <c r="AD635">
        <v>3</v>
      </c>
      <c r="AE635" t="str">
        <f>IF(AD635&gt;3, "Prefers Discount", "Discount Indifferent")</f>
        <v>Discount Indifferent</v>
      </c>
      <c r="AF635">
        <v>9</v>
      </c>
      <c r="AG635">
        <v>6</v>
      </c>
      <c r="AH635">
        <v>2</v>
      </c>
      <c r="AI635" t="str">
        <f>INDEX($AF$1:$AH$1,MATCH(MAX(AF635:AH635),AF635:AH635,0))</f>
        <v>Store_Orders</v>
      </c>
      <c r="AJ635">
        <v>4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f>SUM(AK635:AO635)</f>
        <v>0</v>
      </c>
      <c r="AQ635" t="s">
        <v>67</v>
      </c>
      <c r="AR635">
        <v>0</v>
      </c>
      <c r="AS635" t="str">
        <f>IF(OR(AK635&gt;0, AL635&gt;0, AM635&gt;0, AN635&gt;0, AO635&gt;0), "Converted", "Not Converted")</f>
        <v>Not Converted</v>
      </c>
      <c r="AT635">
        <v>0</v>
      </c>
      <c r="AU635">
        <v>3</v>
      </c>
      <c r="AV635">
        <v>11</v>
      </c>
      <c r="AW635">
        <f>IF(Z635&gt;607, 4, 0)</f>
        <v>0</v>
      </c>
      <c r="AX635">
        <f>IF(AA635&gt;1.6588, 3, 0)</f>
        <v>3</v>
      </c>
      <c r="AY635">
        <f>IF(P635&gt;401, 2, 0)</f>
        <v>0</v>
      </c>
      <c r="AZ635">
        <f>IF(I635&gt;52915.77, 1, 0)</f>
        <v>1</v>
      </c>
      <c r="BA635">
        <f>SUM(AW635:AZ635)</f>
        <v>4</v>
      </c>
      <c r="BB635" t="str">
        <f>VLOOKUP(BA635,'Standard Deviations'!$L$1:$M$11,2,TRUE)</f>
        <v>Silver</v>
      </c>
    </row>
    <row r="636" spans="1:54">
      <c r="A636">
        <v>3422</v>
      </c>
      <c r="B636">
        <v>1975</v>
      </c>
      <c r="C636">
        <f>2024-B636</f>
        <v>49</v>
      </c>
      <c r="D636" t="str">
        <f>VLOOKUP(B636,Reference!$A$1:$B$125, 2)</f>
        <v>Gen X</v>
      </c>
      <c r="E636" t="s">
        <v>54</v>
      </c>
      <c r="F636" t="str">
        <f>IF(E636="High School", "No College", "College")</f>
        <v>College</v>
      </c>
      <c r="G636" t="s">
        <v>55</v>
      </c>
      <c r="H636">
        <v>76068</v>
      </c>
      <c r="I636">
        <v>76068</v>
      </c>
      <c r="J636" s="4" t="s">
        <v>56</v>
      </c>
      <c r="K636">
        <v>0</v>
      </c>
      <c r="L636">
        <v>1</v>
      </c>
      <c r="M636" t="str">
        <f>IF(OR(K636&gt;0, L636&gt;0), "Parent", "Not Parent")</f>
        <v>Parent</v>
      </c>
      <c r="N636" t="s">
        <v>446</v>
      </c>
      <c r="O636" s="8">
        <v>41916</v>
      </c>
      <c r="P636" s="9">
        <f>O636-N636</f>
        <v>674</v>
      </c>
      <c r="Q636">
        <v>67</v>
      </c>
      <c r="R636" s="9">
        <f>P636-Q636</f>
        <v>607</v>
      </c>
      <c r="S636" s="8">
        <f>O636-R636</f>
        <v>41309</v>
      </c>
      <c r="T636">
        <v>1115</v>
      </c>
      <c r="U636">
        <v>12</v>
      </c>
      <c r="V636">
        <v>128</v>
      </c>
      <c r="W636">
        <v>33</v>
      </c>
      <c r="X636">
        <v>12</v>
      </c>
      <c r="Y636">
        <v>76</v>
      </c>
      <c r="Z636">
        <v>1376</v>
      </c>
      <c r="AA636">
        <f>Z636/P636</f>
        <v>2.0415430267062313</v>
      </c>
      <c r="AB636" s="14" t="s">
        <v>232</v>
      </c>
      <c r="AC636" s="13" t="s">
        <v>63</v>
      </c>
      <c r="AD636">
        <v>1</v>
      </c>
      <c r="AE636" t="str">
        <f>IF(AD636&gt;3, "Prefers Discount", "Discount Indifferent")</f>
        <v>Discount Indifferent</v>
      </c>
      <c r="AF636">
        <v>4</v>
      </c>
      <c r="AG636">
        <v>2</v>
      </c>
      <c r="AH636">
        <v>3</v>
      </c>
      <c r="AI636" t="str">
        <f>INDEX($AF$1:$AH$1,MATCH(MAX(AF636:AH636),AF636:AH636,0))</f>
        <v>Store_Orders</v>
      </c>
      <c r="AJ636">
        <v>6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f>SUM(AK636:AO636)</f>
        <v>2</v>
      </c>
      <c r="AQ636" t="str">
        <f>INDEX($AK$1:$AO$1,MATCH(MAX(AK636:AO636),AK636:AO636,0))</f>
        <v>Converted_on_Camp2</v>
      </c>
      <c r="AR636">
        <v>1</v>
      </c>
      <c r="AS636" t="str">
        <f>IF(OR(AK636&gt;0, AL636&gt;0, AM636&gt;0, AN636&gt;0, AO636&gt;0), "Converted", "Not Converted")</f>
        <v>Converted</v>
      </c>
      <c r="AT636">
        <v>0</v>
      </c>
      <c r="AU636">
        <v>3</v>
      </c>
      <c r="AV636">
        <v>11</v>
      </c>
      <c r="AW636">
        <f>IF(Z636&gt;607, 4, 0)</f>
        <v>4</v>
      </c>
      <c r="AX636">
        <f>IF(AA636&gt;1.6588, 3, 0)</f>
        <v>3</v>
      </c>
      <c r="AY636">
        <f>IF(P636&gt;401, 2, 0)</f>
        <v>2</v>
      </c>
      <c r="AZ636">
        <f>IF(I636&gt;52915.77, 1, 0)</f>
        <v>1</v>
      </c>
      <c r="BA636">
        <f>SUM(AW636:AZ636)</f>
        <v>10</v>
      </c>
      <c r="BB636" t="str">
        <f>VLOOKUP(BA636,'Standard Deviations'!$L$1:$M$11,2,TRUE)</f>
        <v>Diamond</v>
      </c>
    </row>
    <row r="637" spans="1:54">
      <c r="A637">
        <v>5596</v>
      </c>
      <c r="B637">
        <v>1956</v>
      </c>
      <c r="C637">
        <f>2024-B637</f>
        <v>68</v>
      </c>
      <c r="D637" t="str">
        <f>VLOOKUP(B637,Reference!$A$1:$B$125, 2)</f>
        <v>Boomers</v>
      </c>
      <c r="E637" t="s">
        <v>74</v>
      </c>
      <c r="F637" t="str">
        <f>IF(E637="High School", "No College", "College")</f>
        <v>College</v>
      </c>
      <c r="G637" t="s">
        <v>65</v>
      </c>
      <c r="H637">
        <v>58821</v>
      </c>
      <c r="I637">
        <v>58821</v>
      </c>
      <c r="J637" s="4" t="s">
        <v>61</v>
      </c>
      <c r="K637">
        <v>0</v>
      </c>
      <c r="L637">
        <v>1</v>
      </c>
      <c r="M637" t="str">
        <f>IF(OR(K637&gt;0, L637&gt;0), "Parent", "Not Parent")</f>
        <v>Parent</v>
      </c>
      <c r="N637" t="s">
        <v>414</v>
      </c>
      <c r="O637" s="8">
        <v>41916</v>
      </c>
      <c r="P637" s="9">
        <f>O637-N637</f>
        <v>357</v>
      </c>
      <c r="Q637">
        <v>44</v>
      </c>
      <c r="R637" s="9">
        <f>P637-Q637</f>
        <v>313</v>
      </c>
      <c r="S637" s="8">
        <f>O637-R637</f>
        <v>41603</v>
      </c>
      <c r="T637">
        <v>513</v>
      </c>
      <c r="U637">
        <v>14</v>
      </c>
      <c r="V637">
        <v>154</v>
      </c>
      <c r="W637">
        <v>19</v>
      </c>
      <c r="X637">
        <v>0</v>
      </c>
      <c r="Y637">
        <v>28</v>
      </c>
      <c r="Z637">
        <v>728</v>
      </c>
      <c r="AA637">
        <f>Z637/P637</f>
        <v>2.0392156862745097</v>
      </c>
      <c r="AB637" s="11" t="s">
        <v>232</v>
      </c>
      <c r="AC637" t="s">
        <v>59</v>
      </c>
      <c r="AD637">
        <v>1</v>
      </c>
      <c r="AE637" t="str">
        <f>IF(AD637&gt;3, "Prefers Discount", "Discount Indifferent")</f>
        <v>Discount Indifferent</v>
      </c>
      <c r="AF637">
        <v>9</v>
      </c>
      <c r="AG637">
        <v>9</v>
      </c>
      <c r="AH637">
        <v>2</v>
      </c>
      <c r="AI637" t="str">
        <f>INDEX($AF$1:$AH$1,MATCH(MAX(AF637:AH637),AF637:AH637,0))</f>
        <v>Store_Orders</v>
      </c>
      <c r="AJ637">
        <v>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f>SUM(AK637:AO637)</f>
        <v>0</v>
      </c>
      <c r="AQ637" t="s">
        <v>67</v>
      </c>
      <c r="AR637">
        <v>0</v>
      </c>
      <c r="AS637" t="str">
        <f>IF(OR(AK637&gt;0, AL637&gt;0, AM637&gt;0, AN637&gt;0, AO637&gt;0), "Converted", "Not Converted")</f>
        <v>Not Converted</v>
      </c>
      <c r="AT637">
        <v>0</v>
      </c>
      <c r="AU637">
        <v>3</v>
      </c>
      <c r="AV637">
        <v>11</v>
      </c>
      <c r="AW637">
        <f>IF(Z637&gt;607, 4, 0)</f>
        <v>4</v>
      </c>
      <c r="AX637">
        <f>IF(AA637&gt;1.6588, 3, 0)</f>
        <v>3</v>
      </c>
      <c r="AY637">
        <f>IF(P637&gt;401, 2, 0)</f>
        <v>0</v>
      </c>
      <c r="AZ637">
        <f>IF(I637&gt;52915.77, 1, 0)</f>
        <v>1</v>
      </c>
      <c r="BA637">
        <f>SUM(AW637:AZ637)</f>
        <v>8</v>
      </c>
      <c r="BB637" t="str">
        <f>VLOOKUP(BA637,'Standard Deviations'!$L$1:$M$11,2,TRUE)</f>
        <v>Platinum</v>
      </c>
    </row>
    <row r="638" spans="1:54">
      <c r="A638">
        <v>10089</v>
      </c>
      <c r="B638">
        <v>1974</v>
      </c>
      <c r="C638">
        <f>2024-B638</f>
        <v>50</v>
      </c>
      <c r="D638" t="str">
        <f>VLOOKUP(B638,Reference!$A$1:$B$125, 2)</f>
        <v>Gen X</v>
      </c>
      <c r="E638" t="s">
        <v>54</v>
      </c>
      <c r="F638" t="str">
        <f>IF(E638="High School", "No College", "College")</f>
        <v>College</v>
      </c>
      <c r="G638" t="s">
        <v>71</v>
      </c>
      <c r="H638">
        <v>102692</v>
      </c>
      <c r="I638">
        <v>102692</v>
      </c>
      <c r="J638" t="s">
        <v>101</v>
      </c>
      <c r="K638">
        <v>0</v>
      </c>
      <c r="L638">
        <v>0</v>
      </c>
      <c r="M638" t="str">
        <f>IF(OR(K638&gt;0, L638&gt;0), "Parent", "Not Parent")</f>
        <v>Not Parent</v>
      </c>
      <c r="N638" t="s">
        <v>279</v>
      </c>
      <c r="O638" s="8">
        <v>41916</v>
      </c>
      <c r="P638" s="9">
        <f>O638-N638</f>
        <v>547</v>
      </c>
      <c r="Q638">
        <v>5</v>
      </c>
      <c r="R638" s="9">
        <f>P638-Q638</f>
        <v>542</v>
      </c>
      <c r="S638" s="8">
        <f>O638-R638</f>
        <v>41374</v>
      </c>
      <c r="T638">
        <v>168</v>
      </c>
      <c r="U638">
        <v>148</v>
      </c>
      <c r="V638">
        <v>444</v>
      </c>
      <c r="W638">
        <v>32</v>
      </c>
      <c r="X638">
        <v>172</v>
      </c>
      <c r="Y638">
        <v>148</v>
      </c>
      <c r="Z638">
        <v>1112</v>
      </c>
      <c r="AA638">
        <f>Z638/P638</f>
        <v>2.0329067641681902</v>
      </c>
      <c r="AB638" s="11" t="s">
        <v>232</v>
      </c>
      <c r="AC638" t="s">
        <v>59</v>
      </c>
      <c r="AD638">
        <v>1</v>
      </c>
      <c r="AE638" t="str">
        <f>IF(AD638&gt;3, "Prefers Discount", "Discount Indifferent")</f>
        <v>Discount Indifferent</v>
      </c>
      <c r="AF638">
        <v>13</v>
      </c>
      <c r="AG638">
        <v>6</v>
      </c>
      <c r="AH638">
        <v>9</v>
      </c>
      <c r="AI638" t="str">
        <f>INDEX($AF$1:$AH$1,MATCH(MAX(AF638:AH638),AF638:AH638,0))</f>
        <v>Store_Orders</v>
      </c>
      <c r="AJ638">
        <v>2</v>
      </c>
      <c r="AK638">
        <v>1</v>
      </c>
      <c r="AL638">
        <v>1</v>
      </c>
      <c r="AM638">
        <v>0</v>
      </c>
      <c r="AN638">
        <v>1</v>
      </c>
      <c r="AO638">
        <v>1</v>
      </c>
      <c r="AP638">
        <f>SUM(AK638:AO638)</f>
        <v>4</v>
      </c>
      <c r="AQ638" t="str">
        <f>INDEX($AK$1:$AO$1,MATCH(MAX(AK638:AO638),AK638:AO638,0))</f>
        <v>Converted_on_Camp1</v>
      </c>
      <c r="AR638">
        <v>1</v>
      </c>
      <c r="AS638" t="str">
        <f>IF(OR(AK638&gt;0, AL638&gt;0, AM638&gt;0, AN638&gt;0, AO638&gt;0), "Converted", "Not Converted")</f>
        <v>Converted</v>
      </c>
      <c r="AT638">
        <v>0</v>
      </c>
      <c r="AU638">
        <v>3</v>
      </c>
      <c r="AV638">
        <v>11</v>
      </c>
      <c r="AW638">
        <f>IF(Z638&gt;607, 4, 0)</f>
        <v>4</v>
      </c>
      <c r="AX638">
        <f>IF(AA638&gt;1.6588, 3, 0)</f>
        <v>3</v>
      </c>
      <c r="AY638">
        <f>IF(P638&gt;401, 2, 0)</f>
        <v>2</v>
      </c>
      <c r="AZ638">
        <f>IF(I638&gt;52915.77, 1, 0)</f>
        <v>1</v>
      </c>
      <c r="BA638">
        <f>SUM(AW638:AZ638)</f>
        <v>10</v>
      </c>
      <c r="BB638" t="str">
        <f>VLOOKUP(BA638,'Standard Deviations'!$L$1:$M$11,2,TRUE)</f>
        <v>Diamond</v>
      </c>
    </row>
    <row r="639" spans="1:54">
      <c r="A639">
        <v>2131</v>
      </c>
      <c r="B639">
        <v>1959</v>
      </c>
      <c r="C639">
        <f>2024-B639</f>
        <v>65</v>
      </c>
      <c r="D639" t="str">
        <f>VLOOKUP(B639,Reference!$A$1:$B$125, 2)</f>
        <v>Boomers</v>
      </c>
      <c r="E639" t="s">
        <v>68</v>
      </c>
      <c r="F639" t="str">
        <f>IF(E639="High School", "No College", "College")</f>
        <v>College</v>
      </c>
      <c r="G639" t="s">
        <v>71</v>
      </c>
      <c r="H639">
        <v>62859</v>
      </c>
      <c r="I639">
        <v>62859</v>
      </c>
      <c r="J639" s="4" t="s">
        <v>61</v>
      </c>
      <c r="K639">
        <v>0</v>
      </c>
      <c r="L639">
        <v>1</v>
      </c>
      <c r="M639" t="str">
        <f>IF(OR(K639&gt;0, L639&gt;0), "Parent", "Not Parent")</f>
        <v>Parent</v>
      </c>
      <c r="N639" t="s">
        <v>449</v>
      </c>
      <c r="O639" s="8">
        <v>41916</v>
      </c>
      <c r="P639" s="9">
        <f>O639-N639</f>
        <v>643</v>
      </c>
      <c r="Q639">
        <v>37</v>
      </c>
      <c r="R639" s="9">
        <f>P639-Q639</f>
        <v>606</v>
      </c>
      <c r="S639" s="8">
        <f>O639-R639</f>
        <v>41310</v>
      </c>
      <c r="T639">
        <v>1063</v>
      </c>
      <c r="U639">
        <v>89</v>
      </c>
      <c r="V639">
        <v>102</v>
      </c>
      <c r="W639">
        <v>16</v>
      </c>
      <c r="X639">
        <v>12</v>
      </c>
      <c r="Y639">
        <v>25</v>
      </c>
      <c r="Z639">
        <v>1307</v>
      </c>
      <c r="AA639">
        <f>Z639/P639</f>
        <v>2.0326594090202179</v>
      </c>
      <c r="AB639" s="11" t="s">
        <v>232</v>
      </c>
      <c r="AC639" t="s">
        <v>59</v>
      </c>
      <c r="AD639">
        <v>4</v>
      </c>
      <c r="AE639" t="str">
        <f>IF(AD639&gt;3, "Prefers Discount", "Discount Indifferent")</f>
        <v>Prefers Discount</v>
      </c>
      <c r="AF639">
        <v>6</v>
      </c>
      <c r="AG639">
        <v>9</v>
      </c>
      <c r="AH639">
        <v>4</v>
      </c>
      <c r="AI639" t="str">
        <f>INDEX($AF$1:$AH$1,MATCH(MAX(AF639:AH639),AF639:AH639,0))</f>
        <v>Web_Orders</v>
      </c>
      <c r="AJ639">
        <v>6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f>SUM(AK639:AO639)</f>
        <v>0</v>
      </c>
      <c r="AQ639" t="s">
        <v>67</v>
      </c>
      <c r="AR639">
        <v>0</v>
      </c>
      <c r="AS639" t="str">
        <f>IF(OR(AK639&gt;0, AL639&gt;0, AM639&gt;0, AN639&gt;0, AO639&gt;0), "Converted", "Not Converted")</f>
        <v>Not Converted</v>
      </c>
      <c r="AT639">
        <v>0</v>
      </c>
      <c r="AU639">
        <v>3</v>
      </c>
      <c r="AV639">
        <v>11</v>
      </c>
      <c r="AW639">
        <f>IF(Z639&gt;607, 4, 0)</f>
        <v>4</v>
      </c>
      <c r="AX639">
        <f>IF(AA639&gt;1.6588, 3, 0)</f>
        <v>3</v>
      </c>
      <c r="AY639">
        <f>IF(P639&gt;401, 2, 0)</f>
        <v>2</v>
      </c>
      <c r="AZ639">
        <f>IF(I639&gt;52915.77, 1, 0)</f>
        <v>1</v>
      </c>
      <c r="BA639">
        <f>SUM(AW639:AZ639)</f>
        <v>10</v>
      </c>
      <c r="BB639" t="str">
        <f>VLOOKUP(BA639,'Standard Deviations'!$L$1:$M$11,2,TRUE)</f>
        <v>Diamond</v>
      </c>
    </row>
    <row r="640" spans="1:54">
      <c r="A640">
        <v>6422</v>
      </c>
      <c r="B640">
        <v>1954</v>
      </c>
      <c r="C640">
        <f>2024-B640</f>
        <v>70</v>
      </c>
      <c r="D640" t="str">
        <f>VLOOKUP(B640,Reference!$A$1:$B$125, 2)</f>
        <v>Boomers</v>
      </c>
      <c r="E640" t="s">
        <v>54</v>
      </c>
      <c r="F640" t="str">
        <f>IF(E640="High School", "No College", "College")</f>
        <v>College</v>
      </c>
      <c r="G640" t="s">
        <v>55</v>
      </c>
      <c r="H640">
        <v>86718</v>
      </c>
      <c r="I640">
        <v>86718</v>
      </c>
      <c r="J640" s="4" t="s">
        <v>56</v>
      </c>
      <c r="K640">
        <v>0</v>
      </c>
      <c r="L640">
        <v>0</v>
      </c>
      <c r="M640" t="str">
        <f>IF(OR(K640&gt;0, L640&gt;0), "Parent", "Not Parent")</f>
        <v>Not Parent</v>
      </c>
      <c r="N640" t="s">
        <v>290</v>
      </c>
      <c r="O640" s="8">
        <v>41916</v>
      </c>
      <c r="P640" s="9">
        <f>O640-N640</f>
        <v>625</v>
      </c>
      <c r="Q640">
        <v>20</v>
      </c>
      <c r="R640" s="9">
        <f>P640-Q640</f>
        <v>605</v>
      </c>
      <c r="S640" s="8">
        <f>O640-R640</f>
        <v>41311</v>
      </c>
      <c r="T640">
        <v>344</v>
      </c>
      <c r="U640">
        <v>189</v>
      </c>
      <c r="V640">
        <v>482</v>
      </c>
      <c r="W640">
        <v>50</v>
      </c>
      <c r="X640">
        <v>33</v>
      </c>
      <c r="Y640">
        <v>172</v>
      </c>
      <c r="Z640">
        <v>1270</v>
      </c>
      <c r="AA640">
        <f>Z640/P640</f>
        <v>2.032</v>
      </c>
      <c r="AB640" s="11" t="s">
        <v>232</v>
      </c>
      <c r="AC640" t="s">
        <v>59</v>
      </c>
      <c r="AD640">
        <v>1</v>
      </c>
      <c r="AE640" t="str">
        <f>IF(AD640&gt;3, "Prefers Discount", "Discount Indifferent")</f>
        <v>Discount Indifferent</v>
      </c>
      <c r="AF640">
        <v>5</v>
      </c>
      <c r="AG640">
        <v>5</v>
      </c>
      <c r="AH640">
        <v>6</v>
      </c>
      <c r="AI640" t="str">
        <f>INDEX($AF$1:$AH$1,MATCH(MAX(AF640:AH640),AF640:AH640,0))</f>
        <v>Catalog_Orders</v>
      </c>
      <c r="AJ640">
        <v>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f>SUM(AK640:AO640)</f>
        <v>0</v>
      </c>
      <c r="AQ640" t="s">
        <v>67</v>
      </c>
      <c r="AR640">
        <v>0</v>
      </c>
      <c r="AS640" t="str">
        <f>IF(OR(AK640&gt;0, AL640&gt;0, AM640&gt;0, AN640&gt;0, AO640&gt;0), "Converted", "Not Converted")</f>
        <v>Not Converted</v>
      </c>
      <c r="AT640">
        <v>0</v>
      </c>
      <c r="AU640">
        <v>3</v>
      </c>
      <c r="AV640">
        <v>11</v>
      </c>
      <c r="AW640">
        <f>IF(Z640&gt;607, 4, 0)</f>
        <v>4</v>
      </c>
      <c r="AX640">
        <f>IF(AA640&gt;1.6588, 3, 0)</f>
        <v>3</v>
      </c>
      <c r="AY640">
        <f>IF(P640&gt;401, 2, 0)</f>
        <v>2</v>
      </c>
      <c r="AZ640">
        <f>IF(I640&gt;52915.77, 1, 0)</f>
        <v>1</v>
      </c>
      <c r="BA640">
        <f>SUM(AW640:AZ640)</f>
        <v>10</v>
      </c>
      <c r="BB640" t="str">
        <f>VLOOKUP(BA640,'Standard Deviations'!$L$1:$M$11,2,TRUE)</f>
        <v>Diamond</v>
      </c>
    </row>
    <row r="641" spans="1:54">
      <c r="A641">
        <v>3507</v>
      </c>
      <c r="B641">
        <v>1970</v>
      </c>
      <c r="C641">
        <f>2024-B641</f>
        <v>54</v>
      </c>
      <c r="D641" t="str">
        <f>VLOOKUP(B641,Reference!$A$1:$B$125, 2)</f>
        <v>Gen X</v>
      </c>
      <c r="E641" t="s">
        <v>54</v>
      </c>
      <c r="F641" t="str">
        <f>IF(E641="High School", "No College", "College")</f>
        <v>College</v>
      </c>
      <c r="G641" t="s">
        <v>60</v>
      </c>
      <c r="H641">
        <v>76467</v>
      </c>
      <c r="I641">
        <v>76467</v>
      </c>
      <c r="J641" s="4" t="s">
        <v>56</v>
      </c>
      <c r="K641">
        <v>1</v>
      </c>
      <c r="L641">
        <v>0</v>
      </c>
      <c r="M641" t="str">
        <f>IF(OR(K641&gt;0, L641&gt;0), "Parent", "Not Parent")</f>
        <v>Parent</v>
      </c>
      <c r="N641" t="s">
        <v>450</v>
      </c>
      <c r="O641" s="8">
        <v>41916</v>
      </c>
      <c r="P641" s="9">
        <f>O641-N641</f>
        <v>778</v>
      </c>
      <c r="Q641">
        <v>44</v>
      </c>
      <c r="R641" s="9">
        <f>P641-Q641</f>
        <v>734</v>
      </c>
      <c r="S641" s="8">
        <f>O641-R641</f>
        <v>41182</v>
      </c>
      <c r="T641">
        <v>676</v>
      </c>
      <c r="U641">
        <v>161</v>
      </c>
      <c r="V641">
        <v>426</v>
      </c>
      <c r="W641">
        <v>210</v>
      </c>
      <c r="X641">
        <v>44</v>
      </c>
      <c r="Y641">
        <v>58</v>
      </c>
      <c r="Z641">
        <v>1575</v>
      </c>
      <c r="AA641">
        <f>Z641/P641</f>
        <v>2.024421593830334</v>
      </c>
      <c r="AB641" s="11" t="s">
        <v>232</v>
      </c>
      <c r="AC641" t="s">
        <v>59</v>
      </c>
      <c r="AD641">
        <v>2</v>
      </c>
      <c r="AE641" t="str">
        <f>IF(AD641&gt;3, "Prefers Discount", "Discount Indifferent")</f>
        <v>Discount Indifferent</v>
      </c>
      <c r="AF641">
        <v>5</v>
      </c>
      <c r="AG641">
        <v>2</v>
      </c>
      <c r="AH641">
        <v>5</v>
      </c>
      <c r="AI641" t="str">
        <f>INDEX($AF$1:$AH$1,MATCH(MAX(AF641:AH641),AF641:AH641,0))</f>
        <v>Store_Orders</v>
      </c>
      <c r="AJ641">
        <v>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f>SUM(AK641:AO641)</f>
        <v>0</v>
      </c>
      <c r="AQ641" t="s">
        <v>67</v>
      </c>
      <c r="AR641">
        <v>1</v>
      </c>
      <c r="AS641" t="str">
        <f>IF(OR(AK641&gt;0, AL641&gt;0, AM641&gt;0, AN641&gt;0, AO641&gt;0), "Converted", "Not Converted")</f>
        <v>Not Converted</v>
      </c>
      <c r="AT641">
        <v>0</v>
      </c>
      <c r="AU641">
        <v>3</v>
      </c>
      <c r="AV641">
        <v>11</v>
      </c>
      <c r="AW641">
        <f>IF(Z641&gt;607, 4, 0)</f>
        <v>4</v>
      </c>
      <c r="AX641">
        <f>IF(AA641&gt;1.6588, 3, 0)</f>
        <v>3</v>
      </c>
      <c r="AY641">
        <f>IF(P641&gt;401, 2, 0)</f>
        <v>2</v>
      </c>
      <c r="AZ641">
        <f>IF(I641&gt;52915.77, 1, 0)</f>
        <v>1</v>
      </c>
      <c r="BA641">
        <f>SUM(AW641:AZ641)</f>
        <v>10</v>
      </c>
      <c r="BB641" t="str">
        <f>VLOOKUP(BA641,'Standard Deviations'!$L$1:$M$11,2,TRUE)</f>
        <v>Diamond</v>
      </c>
    </row>
    <row r="642" spans="1:54">
      <c r="A642">
        <v>8755</v>
      </c>
      <c r="B642">
        <v>1946</v>
      </c>
      <c r="C642">
        <f>2024-B642</f>
        <v>78</v>
      </c>
      <c r="D642" t="str">
        <f>VLOOKUP(B642,Reference!$A$1:$B$125, 2)</f>
        <v>Boomers</v>
      </c>
      <c r="E642" t="s">
        <v>64</v>
      </c>
      <c r="F642" t="str">
        <f>IF(E642="High School", "No College", "College")</f>
        <v>College</v>
      </c>
      <c r="G642" t="s">
        <v>55</v>
      </c>
      <c r="H642">
        <v>68657</v>
      </c>
      <c r="I642">
        <v>68657</v>
      </c>
      <c r="J642" s="4" t="s">
        <v>61</v>
      </c>
      <c r="K642">
        <v>0</v>
      </c>
      <c r="L642">
        <v>0</v>
      </c>
      <c r="M642" t="str">
        <f>IF(OR(K642&gt;0, L642&gt;0), "Parent", "Not Parent")</f>
        <v>Not Parent</v>
      </c>
      <c r="N642" t="s">
        <v>451</v>
      </c>
      <c r="O642" s="8">
        <v>41916</v>
      </c>
      <c r="P642" s="9">
        <f>O642-N642</f>
        <v>591</v>
      </c>
      <c r="Q642">
        <v>4</v>
      </c>
      <c r="R642" s="9">
        <f>P642-Q642</f>
        <v>587</v>
      </c>
      <c r="S642" s="8">
        <f>O642-R642</f>
        <v>41329</v>
      </c>
      <c r="T642">
        <v>482</v>
      </c>
      <c r="U642">
        <v>34</v>
      </c>
      <c r="V642">
        <v>471</v>
      </c>
      <c r="W642">
        <v>119</v>
      </c>
      <c r="X642">
        <v>68</v>
      </c>
      <c r="Y642">
        <v>22</v>
      </c>
      <c r="Z642">
        <v>1196</v>
      </c>
      <c r="AA642">
        <f>Z642/P642</f>
        <v>2.0236886632825719</v>
      </c>
      <c r="AB642" s="11" t="s">
        <v>232</v>
      </c>
      <c r="AC642" t="s">
        <v>59</v>
      </c>
      <c r="AD642">
        <v>1</v>
      </c>
      <c r="AE642" t="str">
        <f>IF(AD642&gt;3, "Prefers Discount", "Discount Indifferent")</f>
        <v>Discount Indifferent</v>
      </c>
      <c r="AF642">
        <v>9</v>
      </c>
      <c r="AG642">
        <v>3</v>
      </c>
      <c r="AH642">
        <v>5</v>
      </c>
      <c r="AI642" t="str">
        <f>INDEX($AF$1:$AH$1,MATCH(MAX(AF642:AH642),AF642:AH642,0))</f>
        <v>Store_Orders</v>
      </c>
      <c r="AJ642">
        <v>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f>SUM(AK642:AO642)</f>
        <v>0</v>
      </c>
      <c r="AQ642" t="s">
        <v>67</v>
      </c>
      <c r="AR642">
        <v>0</v>
      </c>
      <c r="AS642" t="str">
        <f>IF(OR(AK642&gt;0, AL642&gt;0, AM642&gt;0, AN642&gt;0, AO642&gt;0), "Converted", "Not Converted")</f>
        <v>Not Converted</v>
      </c>
      <c r="AT642">
        <v>0</v>
      </c>
      <c r="AU642">
        <v>3</v>
      </c>
      <c r="AV642">
        <v>11</v>
      </c>
      <c r="AW642">
        <f>IF(Z642&gt;607, 4, 0)</f>
        <v>4</v>
      </c>
      <c r="AX642">
        <f>IF(AA642&gt;1.6588, 3, 0)</f>
        <v>3</v>
      </c>
      <c r="AY642">
        <f>IF(P642&gt;401, 2, 0)</f>
        <v>2</v>
      </c>
      <c r="AZ642">
        <f>IF(I642&gt;52915.77, 1, 0)</f>
        <v>1</v>
      </c>
      <c r="BA642">
        <f>SUM(AW642:AZ642)</f>
        <v>10</v>
      </c>
      <c r="BB642" t="str">
        <f>VLOOKUP(BA642,'Standard Deviations'!$L$1:$M$11,2,TRUE)</f>
        <v>Diamond</v>
      </c>
    </row>
    <row r="643" spans="1:54">
      <c r="A643">
        <v>2574</v>
      </c>
      <c r="B643">
        <v>1977</v>
      </c>
      <c r="C643">
        <f>2024-B643</f>
        <v>47</v>
      </c>
      <c r="D643" t="str">
        <f>VLOOKUP(B643,Reference!$A$1:$B$125, 2)</f>
        <v>Gen X</v>
      </c>
      <c r="E643" t="s">
        <v>68</v>
      </c>
      <c r="F643" t="str">
        <f>IF(E643="High School", "No College", "College")</f>
        <v>College</v>
      </c>
      <c r="G643" t="s">
        <v>55</v>
      </c>
      <c r="H643">
        <v>61996</v>
      </c>
      <c r="I643">
        <v>61996</v>
      </c>
      <c r="J643" s="4" t="s">
        <v>61</v>
      </c>
      <c r="K643">
        <v>0</v>
      </c>
      <c r="L643">
        <v>1</v>
      </c>
      <c r="M643" t="str">
        <f>IF(OR(K643&gt;0, L643&gt;0), "Parent", "Not Parent")</f>
        <v>Parent</v>
      </c>
      <c r="N643" t="s">
        <v>452</v>
      </c>
      <c r="O643" s="8">
        <v>41916</v>
      </c>
      <c r="P643" s="9">
        <f>O643-N643</f>
        <v>611</v>
      </c>
      <c r="Q643">
        <v>27</v>
      </c>
      <c r="R643" s="9">
        <f>P643-Q643</f>
        <v>584</v>
      </c>
      <c r="S643" s="8">
        <f>O643-R643</f>
        <v>41332</v>
      </c>
      <c r="T643">
        <v>1050</v>
      </c>
      <c r="U643">
        <v>12</v>
      </c>
      <c r="V643">
        <v>144</v>
      </c>
      <c r="W643">
        <v>0</v>
      </c>
      <c r="X643">
        <v>0</v>
      </c>
      <c r="Y643">
        <v>24</v>
      </c>
      <c r="Z643">
        <v>1230</v>
      </c>
      <c r="AA643">
        <f>Z643/P643</f>
        <v>2.0130932896890346</v>
      </c>
      <c r="AB643" s="11" t="s">
        <v>232</v>
      </c>
      <c r="AC643" t="s">
        <v>59</v>
      </c>
      <c r="AD643">
        <v>3</v>
      </c>
      <c r="AE643" t="str">
        <f>IF(AD643&gt;3, "Prefers Discount", "Discount Indifferent")</f>
        <v>Discount Indifferent</v>
      </c>
      <c r="AF643">
        <v>8</v>
      </c>
      <c r="AG643">
        <v>6</v>
      </c>
      <c r="AH643">
        <v>4</v>
      </c>
      <c r="AI643" t="str">
        <f>INDEX($AF$1:$AH$1,MATCH(MAX(AF643:AH643),AF643:AH643,0))</f>
        <v>Store_Orders</v>
      </c>
      <c r="AJ643">
        <v>5</v>
      </c>
      <c r="AK643">
        <v>1</v>
      </c>
      <c r="AL643">
        <v>1</v>
      </c>
      <c r="AM643">
        <v>0</v>
      </c>
      <c r="AN643">
        <v>1</v>
      </c>
      <c r="AO643">
        <v>0</v>
      </c>
      <c r="AP643">
        <f>SUM(AK643:AO643)</f>
        <v>3</v>
      </c>
      <c r="AQ643" t="str">
        <f>INDEX($AK$1:$AO$1,MATCH(MAX(AK643:AO643),AK643:AO643,0))</f>
        <v>Converted_on_Camp1</v>
      </c>
      <c r="AR643">
        <v>1</v>
      </c>
      <c r="AS643" t="str">
        <f>IF(OR(AK643&gt;0, AL643&gt;0, AM643&gt;0, AN643&gt;0, AO643&gt;0), "Converted", "Not Converted")</f>
        <v>Converted</v>
      </c>
      <c r="AT643">
        <v>0</v>
      </c>
      <c r="AU643">
        <v>3</v>
      </c>
      <c r="AV643">
        <v>11</v>
      </c>
      <c r="AW643">
        <f>IF(Z643&gt;607, 4, 0)</f>
        <v>4</v>
      </c>
      <c r="AX643">
        <f>IF(AA643&gt;1.6588, 3, 0)</f>
        <v>3</v>
      </c>
      <c r="AY643">
        <f>IF(P643&gt;401, 2, 0)</f>
        <v>2</v>
      </c>
      <c r="AZ643">
        <f>IF(I643&gt;52915.77, 1, 0)</f>
        <v>1</v>
      </c>
      <c r="BA643">
        <f>SUM(AW643:AZ643)</f>
        <v>10</v>
      </c>
      <c r="BB643" t="str">
        <f>VLOOKUP(BA643,'Standard Deviations'!$L$1:$M$11,2,TRUE)</f>
        <v>Diamond</v>
      </c>
    </row>
    <row r="644" spans="1:54">
      <c r="A644">
        <v>2304</v>
      </c>
      <c r="B644">
        <v>1963</v>
      </c>
      <c r="C644">
        <f>2024-B644</f>
        <v>61</v>
      </c>
      <c r="D644" t="str">
        <f>VLOOKUP(B644,Reference!$A$1:$B$125, 2)</f>
        <v>Boomers</v>
      </c>
      <c r="E644" t="s">
        <v>68</v>
      </c>
      <c r="F644" t="str">
        <f>IF(E644="High School", "No College", "College")</f>
        <v>College</v>
      </c>
      <c r="G644" t="s">
        <v>65</v>
      </c>
      <c r="H644">
        <v>66313</v>
      </c>
      <c r="I644">
        <v>66313</v>
      </c>
      <c r="J644" s="4" t="s">
        <v>61</v>
      </c>
      <c r="K644">
        <v>0</v>
      </c>
      <c r="L644">
        <v>1</v>
      </c>
      <c r="M644" t="str">
        <f>IF(OR(K644&gt;0, L644&gt;0), "Parent", "Not Parent")</f>
        <v>Parent</v>
      </c>
      <c r="N644" t="s">
        <v>453</v>
      </c>
      <c r="O644" s="8">
        <v>41916</v>
      </c>
      <c r="P644" s="9">
        <f>O644-N644</f>
        <v>383</v>
      </c>
      <c r="Q644">
        <v>86</v>
      </c>
      <c r="R644" s="9">
        <f>P644-Q644</f>
        <v>297</v>
      </c>
      <c r="S644" s="8">
        <f>O644-R644</f>
        <v>41619</v>
      </c>
      <c r="T644">
        <v>625</v>
      </c>
      <c r="U644">
        <v>7</v>
      </c>
      <c r="V644">
        <v>99</v>
      </c>
      <c r="W644">
        <v>10</v>
      </c>
      <c r="X644">
        <v>22</v>
      </c>
      <c r="Y644">
        <v>7</v>
      </c>
      <c r="Z644">
        <v>770</v>
      </c>
      <c r="AA644">
        <f>Z644/P644</f>
        <v>2.0104438642297651</v>
      </c>
      <c r="AB644" s="14" t="s">
        <v>232</v>
      </c>
      <c r="AC644" s="13" t="s">
        <v>63</v>
      </c>
      <c r="AD644">
        <v>2</v>
      </c>
      <c r="AE644" t="str">
        <f>IF(AD644&gt;3, "Prefers Discount", "Discount Indifferent")</f>
        <v>Discount Indifferent</v>
      </c>
      <c r="AF644">
        <v>12</v>
      </c>
      <c r="AG644">
        <v>6</v>
      </c>
      <c r="AH644">
        <v>3</v>
      </c>
      <c r="AI644" t="str">
        <f>INDEX($AF$1:$AH$1,MATCH(MAX(AF644:AH644),AF644:AH644,0))</f>
        <v>Store_Orders</v>
      </c>
      <c r="AJ644">
        <v>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f>SUM(AK644:AO644)</f>
        <v>0</v>
      </c>
      <c r="AQ644" t="s">
        <v>67</v>
      </c>
      <c r="AR644">
        <v>0</v>
      </c>
      <c r="AS644" t="str">
        <f>IF(OR(AK644&gt;0, AL644&gt;0, AM644&gt;0, AN644&gt;0, AO644&gt;0), "Converted", "Not Converted")</f>
        <v>Not Converted</v>
      </c>
      <c r="AT644">
        <v>0</v>
      </c>
      <c r="AU644">
        <v>3</v>
      </c>
      <c r="AV644">
        <v>11</v>
      </c>
      <c r="AW644">
        <f>IF(Z644&gt;607, 4, 0)</f>
        <v>4</v>
      </c>
      <c r="AX644">
        <f>IF(AA644&gt;1.6588, 3, 0)</f>
        <v>3</v>
      </c>
      <c r="AY644">
        <f>IF(P644&gt;401, 2, 0)</f>
        <v>0</v>
      </c>
      <c r="AZ644">
        <f>IF(I644&gt;52915.77, 1, 0)</f>
        <v>1</v>
      </c>
      <c r="BA644">
        <f>SUM(AW644:AZ644)</f>
        <v>8</v>
      </c>
      <c r="BB644" t="str">
        <f>VLOOKUP(BA644,'Standard Deviations'!$L$1:$M$11,2,TRUE)</f>
        <v>Platinum</v>
      </c>
    </row>
    <row r="645" spans="1:54">
      <c r="A645">
        <v>6583</v>
      </c>
      <c r="B645">
        <v>1955</v>
      </c>
      <c r="C645">
        <f>2024-B645</f>
        <v>69</v>
      </c>
      <c r="D645" t="str">
        <f>VLOOKUP(B645,Reference!$A$1:$B$125, 2)</f>
        <v>Boomers</v>
      </c>
      <c r="E645" t="s">
        <v>74</v>
      </c>
      <c r="F645" t="str">
        <f>IF(E645="High School", "No College", "College")</f>
        <v>College</v>
      </c>
      <c r="G645" t="s">
        <v>55</v>
      </c>
      <c r="H645">
        <v>72635</v>
      </c>
      <c r="I645">
        <v>72635</v>
      </c>
      <c r="J645" s="4" t="s">
        <v>61</v>
      </c>
      <c r="K645">
        <v>0</v>
      </c>
      <c r="L645">
        <v>0</v>
      </c>
      <c r="M645" t="str">
        <f>IF(OR(K645&gt;0, L645&gt;0), "Parent", "Not Parent")</f>
        <v>Not Parent</v>
      </c>
      <c r="N645" t="s">
        <v>219</v>
      </c>
      <c r="O645" s="8">
        <v>41916</v>
      </c>
      <c r="P645" s="9">
        <f>O645-N645</f>
        <v>488</v>
      </c>
      <c r="Q645">
        <v>54</v>
      </c>
      <c r="R645" s="9">
        <f>P645-Q645</f>
        <v>434</v>
      </c>
      <c r="S645" s="8">
        <f>O645-R645</f>
        <v>41482</v>
      </c>
      <c r="T645">
        <v>390</v>
      </c>
      <c r="U645">
        <v>22</v>
      </c>
      <c r="V645">
        <v>323</v>
      </c>
      <c r="W645">
        <v>104</v>
      </c>
      <c r="X645">
        <v>35</v>
      </c>
      <c r="Y645">
        <v>107</v>
      </c>
      <c r="Z645">
        <v>981</v>
      </c>
      <c r="AA645">
        <f>Z645/P645</f>
        <v>2.0102459016393444</v>
      </c>
      <c r="AB645" s="14" t="s">
        <v>232</v>
      </c>
      <c r="AC645" s="13" t="s">
        <v>63</v>
      </c>
      <c r="AD645">
        <v>1</v>
      </c>
      <c r="AE645" t="str">
        <f>IF(AD645&gt;3, "Prefers Discount", "Discount Indifferent")</f>
        <v>Discount Indifferent</v>
      </c>
      <c r="AF645">
        <v>6</v>
      </c>
      <c r="AG645">
        <v>6</v>
      </c>
      <c r="AH645">
        <v>8</v>
      </c>
      <c r="AI645" t="str">
        <f>INDEX($AF$1:$AH$1,MATCH(MAX(AF645:AH645),AF645:AH645,0))</f>
        <v>Catalog_Orders</v>
      </c>
      <c r="AJ645">
        <v>3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f>SUM(AK645:AO645)</f>
        <v>1</v>
      </c>
      <c r="AQ645" t="str">
        <f>INDEX($AK$1:$AO$1,MATCH(MAX(AK645:AO645),AK645:AO645,0))</f>
        <v>Converted_on_Camp1</v>
      </c>
      <c r="AR645">
        <v>1</v>
      </c>
      <c r="AS645" t="str">
        <f>IF(OR(AK645&gt;0, AL645&gt;0, AM645&gt;0, AN645&gt;0, AO645&gt;0), "Converted", "Not Converted")</f>
        <v>Converted</v>
      </c>
      <c r="AT645">
        <v>0</v>
      </c>
      <c r="AU645">
        <v>3</v>
      </c>
      <c r="AV645">
        <v>11</v>
      </c>
      <c r="AW645">
        <f>IF(Z645&gt;607, 4, 0)</f>
        <v>4</v>
      </c>
      <c r="AX645">
        <f>IF(AA645&gt;1.6588, 3, 0)</f>
        <v>3</v>
      </c>
      <c r="AY645">
        <f>IF(P645&gt;401, 2, 0)</f>
        <v>2</v>
      </c>
      <c r="AZ645">
        <f>IF(I645&gt;52915.77, 1, 0)</f>
        <v>1</v>
      </c>
      <c r="BA645">
        <f>SUM(AW645:AZ645)</f>
        <v>10</v>
      </c>
      <c r="BB645" t="str">
        <f>VLOOKUP(BA645,'Standard Deviations'!$L$1:$M$11,2,TRUE)</f>
        <v>Diamond</v>
      </c>
    </row>
    <row r="646" spans="1:54">
      <c r="A646">
        <v>3433</v>
      </c>
      <c r="B646">
        <v>1955</v>
      </c>
      <c r="C646">
        <f>2024-B646</f>
        <v>69</v>
      </c>
      <c r="D646" t="str">
        <f>VLOOKUP(B646,Reference!$A$1:$B$125, 2)</f>
        <v>Boomers</v>
      </c>
      <c r="E646" t="s">
        <v>74</v>
      </c>
      <c r="F646" t="str">
        <f>IF(E646="High School", "No College", "College")</f>
        <v>College</v>
      </c>
      <c r="G646" t="s">
        <v>55</v>
      </c>
      <c r="H646">
        <v>72635</v>
      </c>
      <c r="I646">
        <v>72635</v>
      </c>
      <c r="J646" s="4" t="s">
        <v>61</v>
      </c>
      <c r="K646">
        <v>0</v>
      </c>
      <c r="L646">
        <v>0</v>
      </c>
      <c r="M646" t="str">
        <f>IF(OR(K646&gt;0, L646&gt;0), "Parent", "Not Parent")</f>
        <v>Not Parent</v>
      </c>
      <c r="N646" t="s">
        <v>219</v>
      </c>
      <c r="O646" s="8">
        <v>41916</v>
      </c>
      <c r="P646" s="9">
        <f>O646-N646</f>
        <v>488</v>
      </c>
      <c r="Q646">
        <v>54</v>
      </c>
      <c r="R646" s="9">
        <f>P646-Q646</f>
        <v>434</v>
      </c>
      <c r="S646" s="8">
        <f>O646-R646</f>
        <v>41482</v>
      </c>
      <c r="T646">
        <v>390</v>
      </c>
      <c r="U646">
        <v>22</v>
      </c>
      <c r="V646">
        <v>323</v>
      </c>
      <c r="W646">
        <v>104</v>
      </c>
      <c r="X646">
        <v>35</v>
      </c>
      <c r="Y646">
        <v>107</v>
      </c>
      <c r="Z646">
        <v>981</v>
      </c>
      <c r="AA646">
        <f>Z646/P646</f>
        <v>2.0102459016393444</v>
      </c>
      <c r="AB646" s="14" t="s">
        <v>232</v>
      </c>
      <c r="AC646" s="13" t="s">
        <v>63</v>
      </c>
      <c r="AD646">
        <v>1</v>
      </c>
      <c r="AE646" t="str">
        <f>IF(AD646&gt;3, "Prefers Discount", "Discount Indifferent")</f>
        <v>Discount Indifferent</v>
      </c>
      <c r="AF646">
        <v>6</v>
      </c>
      <c r="AG646">
        <v>6</v>
      </c>
      <c r="AH646">
        <v>8</v>
      </c>
      <c r="AI646" t="str">
        <f>INDEX($AF$1:$AH$1,MATCH(MAX(AF646:AH646),AF646:AH646,0))</f>
        <v>Catalog_Orders</v>
      </c>
      <c r="AJ646">
        <v>3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f>SUM(AK646:AO646)</f>
        <v>1</v>
      </c>
      <c r="AQ646" t="str">
        <f>INDEX($AK$1:$AO$1,MATCH(MAX(AK646:AO646),AK646:AO646,0))</f>
        <v>Converted_on_Camp1</v>
      </c>
      <c r="AR646">
        <v>1</v>
      </c>
      <c r="AS646" t="str">
        <f>IF(OR(AK646&gt;0, AL646&gt;0, AM646&gt;0, AN646&gt;0, AO646&gt;0), "Converted", "Not Converted")</f>
        <v>Converted</v>
      </c>
      <c r="AT646">
        <v>0</v>
      </c>
      <c r="AU646">
        <v>3</v>
      </c>
      <c r="AV646">
        <v>11</v>
      </c>
      <c r="AW646">
        <f>IF(Z646&gt;607, 4, 0)</f>
        <v>4</v>
      </c>
      <c r="AX646">
        <f>IF(AA646&gt;1.6588, 3, 0)</f>
        <v>3</v>
      </c>
      <c r="AY646">
        <f>IF(P646&gt;401, 2, 0)</f>
        <v>2</v>
      </c>
      <c r="AZ646">
        <f>IF(I646&gt;52915.77, 1, 0)</f>
        <v>1</v>
      </c>
      <c r="BA646">
        <f>SUM(AW646:AZ646)</f>
        <v>10</v>
      </c>
      <c r="BB646" t="str">
        <f>VLOOKUP(BA646,'Standard Deviations'!$L$1:$M$11,2,TRUE)</f>
        <v>Diamond</v>
      </c>
    </row>
    <row r="647" spans="1:54">
      <c r="A647">
        <v>10486</v>
      </c>
      <c r="B647">
        <v>1948</v>
      </c>
      <c r="C647">
        <f>2024-B647</f>
        <v>76</v>
      </c>
      <c r="D647" t="str">
        <f>VLOOKUP(B647,Reference!$A$1:$B$125, 2)</f>
        <v>Boomers</v>
      </c>
      <c r="E647" t="s">
        <v>54</v>
      </c>
      <c r="F647" t="str">
        <f>IF(E647="High School", "No College", "College")</f>
        <v>College</v>
      </c>
      <c r="G647" t="s">
        <v>55</v>
      </c>
      <c r="H647">
        <v>77142</v>
      </c>
      <c r="I647">
        <v>77142</v>
      </c>
      <c r="J647" s="4" t="s">
        <v>56</v>
      </c>
      <c r="K647">
        <v>0</v>
      </c>
      <c r="L647">
        <v>0</v>
      </c>
      <c r="M647" t="str">
        <f>IF(OR(K647&gt;0, L647&gt;0), "Parent", "Not Parent")</f>
        <v>Not Parent</v>
      </c>
      <c r="N647" t="s">
        <v>454</v>
      </c>
      <c r="O647" s="8">
        <v>41916</v>
      </c>
      <c r="P647" s="9">
        <f>O647-N647</f>
        <v>493</v>
      </c>
      <c r="Q647">
        <v>54</v>
      </c>
      <c r="R647" s="9">
        <f>P647-Q647</f>
        <v>439</v>
      </c>
      <c r="S647" s="8">
        <f>O647-R647</f>
        <v>41477</v>
      </c>
      <c r="T647">
        <v>476</v>
      </c>
      <c r="U647">
        <v>75</v>
      </c>
      <c r="V647">
        <v>162</v>
      </c>
      <c r="W647">
        <v>29</v>
      </c>
      <c r="X647">
        <v>151</v>
      </c>
      <c r="Y647">
        <v>97</v>
      </c>
      <c r="Z647">
        <v>990</v>
      </c>
      <c r="AA647">
        <f>Z647/P647</f>
        <v>2.0081135902636915</v>
      </c>
      <c r="AB647" s="14" t="s">
        <v>232</v>
      </c>
      <c r="AC647" s="13" t="s">
        <v>63</v>
      </c>
      <c r="AD647">
        <v>1</v>
      </c>
      <c r="AE647" t="str">
        <f>IF(AD647&gt;3, "Prefers Discount", "Discount Indifferent")</f>
        <v>Discount Indifferent</v>
      </c>
      <c r="AF647">
        <v>8</v>
      </c>
      <c r="AG647">
        <v>4</v>
      </c>
      <c r="AH647">
        <v>4</v>
      </c>
      <c r="AI647" t="str">
        <f>INDEX($AF$1:$AH$1,MATCH(MAX(AF647:AH647),AF647:AH647,0))</f>
        <v>Store_Orders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f>SUM(AK647:AO647)</f>
        <v>0</v>
      </c>
      <c r="AQ647" t="s">
        <v>67</v>
      </c>
      <c r="AR647">
        <v>0</v>
      </c>
      <c r="AS647" t="str">
        <f>IF(OR(AK647&gt;0, AL647&gt;0, AM647&gt;0, AN647&gt;0, AO647&gt;0), "Converted", "Not Converted")</f>
        <v>Not Converted</v>
      </c>
      <c r="AT647">
        <v>0</v>
      </c>
      <c r="AU647">
        <v>3</v>
      </c>
      <c r="AV647">
        <v>11</v>
      </c>
      <c r="AW647">
        <f>IF(Z647&gt;607, 4, 0)</f>
        <v>4</v>
      </c>
      <c r="AX647">
        <f>IF(AA647&gt;1.6588, 3, 0)</f>
        <v>3</v>
      </c>
      <c r="AY647">
        <f>IF(P647&gt;401, 2, 0)</f>
        <v>2</v>
      </c>
      <c r="AZ647">
        <f>IF(I647&gt;52915.77, 1, 0)</f>
        <v>1</v>
      </c>
      <c r="BA647">
        <f>SUM(AW647:AZ647)</f>
        <v>10</v>
      </c>
      <c r="BB647" t="str">
        <f>VLOOKUP(BA647,'Standard Deviations'!$L$1:$M$11,2,TRUE)</f>
        <v>Diamond</v>
      </c>
    </row>
    <row r="648" spans="1:54">
      <c r="A648">
        <v>8204</v>
      </c>
      <c r="B648">
        <v>1971</v>
      </c>
      <c r="C648">
        <f>2024-B648</f>
        <v>53</v>
      </c>
      <c r="D648" t="str">
        <f>VLOOKUP(B648,Reference!$A$1:$B$125, 2)</f>
        <v>Gen X</v>
      </c>
      <c r="E648" t="s">
        <v>74</v>
      </c>
      <c r="F648" t="str">
        <f>IF(E648="High School", "No College", "College")</f>
        <v>College</v>
      </c>
      <c r="G648" t="s">
        <v>55</v>
      </c>
      <c r="H648">
        <v>78041</v>
      </c>
      <c r="I648">
        <v>78041</v>
      </c>
      <c r="J648" s="4" t="s">
        <v>56</v>
      </c>
      <c r="K648">
        <v>0</v>
      </c>
      <c r="L648">
        <v>0</v>
      </c>
      <c r="M648" t="str">
        <f>IF(OR(K648&gt;0, L648&gt;0), "Parent", "Not Parent")</f>
        <v>Not Parent</v>
      </c>
      <c r="N648" t="s">
        <v>455</v>
      </c>
      <c r="O648" s="8">
        <v>41916</v>
      </c>
      <c r="P648" s="9">
        <f>O648-N648</f>
        <v>657</v>
      </c>
      <c r="Q648">
        <v>93</v>
      </c>
      <c r="R648" s="9">
        <f>P648-Q648</f>
        <v>564</v>
      </c>
      <c r="S648" s="8">
        <f>O648-R648</f>
        <v>41352</v>
      </c>
      <c r="T648">
        <v>482</v>
      </c>
      <c r="U648">
        <v>35</v>
      </c>
      <c r="V648">
        <v>553</v>
      </c>
      <c r="W648">
        <v>72</v>
      </c>
      <c r="X648">
        <v>160</v>
      </c>
      <c r="Y648">
        <v>17</v>
      </c>
      <c r="Z648">
        <v>1319</v>
      </c>
      <c r="AA648">
        <f>Z648/P648</f>
        <v>2.0076103500761033</v>
      </c>
      <c r="AB648" s="14" t="s">
        <v>232</v>
      </c>
      <c r="AC648" s="13" t="s">
        <v>63</v>
      </c>
      <c r="AD648">
        <v>1</v>
      </c>
      <c r="AE648" t="str">
        <f>IF(AD648&gt;3, "Prefers Discount", "Discount Indifferent")</f>
        <v>Discount Indifferent</v>
      </c>
      <c r="AF648">
        <v>9</v>
      </c>
      <c r="AG648">
        <v>4</v>
      </c>
      <c r="AH648">
        <v>4</v>
      </c>
      <c r="AI648" t="str">
        <f>INDEX($AF$1:$AH$1,MATCH(MAX(AF648:AH648),AF648:AH648,0))</f>
        <v>Store_Orders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f>SUM(AK648:AO648)</f>
        <v>0</v>
      </c>
      <c r="AQ648" t="s">
        <v>67</v>
      </c>
      <c r="AR648">
        <v>0</v>
      </c>
      <c r="AS648" t="str">
        <f>IF(OR(AK648&gt;0, AL648&gt;0, AM648&gt;0, AN648&gt;0, AO648&gt;0), "Converted", "Not Converted")</f>
        <v>Not Converted</v>
      </c>
      <c r="AT648">
        <v>0</v>
      </c>
      <c r="AU648">
        <v>3</v>
      </c>
      <c r="AV648">
        <v>11</v>
      </c>
      <c r="AW648">
        <f>IF(Z648&gt;607, 4, 0)</f>
        <v>4</v>
      </c>
      <c r="AX648">
        <f>IF(AA648&gt;1.6588, 3, 0)</f>
        <v>3</v>
      </c>
      <c r="AY648">
        <f>IF(P648&gt;401, 2, 0)</f>
        <v>2</v>
      </c>
      <c r="AZ648">
        <f>IF(I648&gt;52915.77, 1, 0)</f>
        <v>1</v>
      </c>
      <c r="BA648">
        <f>SUM(AW648:AZ648)</f>
        <v>10</v>
      </c>
      <c r="BB648" t="str">
        <f>VLOOKUP(BA648,'Standard Deviations'!$L$1:$M$11,2,TRUE)</f>
        <v>Diamond</v>
      </c>
    </row>
    <row r="649" spans="1:54">
      <c r="A649">
        <v>1907</v>
      </c>
      <c r="B649">
        <v>1950</v>
      </c>
      <c r="C649">
        <f>2024-B649</f>
        <v>74</v>
      </c>
      <c r="D649" t="str">
        <f>VLOOKUP(B649,Reference!$A$1:$B$125, 2)</f>
        <v>Boomers</v>
      </c>
      <c r="E649" t="s">
        <v>64</v>
      </c>
      <c r="F649" t="str">
        <f>IF(E649="High School", "No College", "College")</f>
        <v>College</v>
      </c>
      <c r="G649" t="s">
        <v>71</v>
      </c>
      <c r="H649">
        <v>63120</v>
      </c>
      <c r="I649">
        <v>63120</v>
      </c>
      <c r="J649" s="4" t="s">
        <v>61</v>
      </c>
      <c r="K649">
        <v>0</v>
      </c>
      <c r="L649">
        <v>1</v>
      </c>
      <c r="M649" t="str">
        <f>IF(OR(K649&gt;0, L649&gt;0), "Parent", "Not Parent")</f>
        <v>Parent</v>
      </c>
      <c r="N649" t="s">
        <v>307</v>
      </c>
      <c r="O649" s="8">
        <v>41916</v>
      </c>
      <c r="P649" s="9">
        <f>O649-N649</f>
        <v>736</v>
      </c>
      <c r="Q649">
        <v>53</v>
      </c>
      <c r="R649" s="9">
        <f>P649-Q649</f>
        <v>683</v>
      </c>
      <c r="S649" s="8">
        <f>O649-R649</f>
        <v>41233</v>
      </c>
      <c r="T649">
        <v>965</v>
      </c>
      <c r="U649">
        <v>69</v>
      </c>
      <c r="V649">
        <v>279</v>
      </c>
      <c r="W649">
        <v>54</v>
      </c>
      <c r="X649">
        <v>41</v>
      </c>
      <c r="Y649">
        <v>69</v>
      </c>
      <c r="Z649">
        <v>1477</v>
      </c>
      <c r="AA649">
        <f>Z649/P649</f>
        <v>2.0067934782608696</v>
      </c>
      <c r="AB649" s="14" t="s">
        <v>232</v>
      </c>
      <c r="AC649" s="13" t="s">
        <v>63</v>
      </c>
      <c r="AD649">
        <v>5</v>
      </c>
      <c r="AE649" t="str">
        <f>IF(AD649&gt;3, "Prefers Discount", "Discount Indifferent")</f>
        <v>Prefers Discount</v>
      </c>
      <c r="AF649">
        <v>9</v>
      </c>
      <c r="AG649">
        <v>8</v>
      </c>
      <c r="AH649">
        <v>4</v>
      </c>
      <c r="AI649" t="str">
        <f>INDEX($AF$1:$AH$1,MATCH(MAX(AF649:AH649),AF649:AH649,0))</f>
        <v>Store_Orders</v>
      </c>
      <c r="AJ649">
        <v>7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f>SUM(AK649:AO649)</f>
        <v>0</v>
      </c>
      <c r="AQ649" t="s">
        <v>67</v>
      </c>
      <c r="AR649">
        <v>1</v>
      </c>
      <c r="AS649" t="str">
        <f>IF(OR(AK649&gt;0, AL649&gt;0, AM649&gt;0, AN649&gt;0, AO649&gt;0), "Converted", "Not Converted")</f>
        <v>Not Converted</v>
      </c>
      <c r="AT649">
        <v>0</v>
      </c>
      <c r="AU649">
        <v>3</v>
      </c>
      <c r="AV649">
        <v>11</v>
      </c>
      <c r="AW649">
        <f>IF(Z649&gt;607, 4, 0)</f>
        <v>4</v>
      </c>
      <c r="AX649">
        <f>IF(AA649&gt;1.6588, 3, 0)</f>
        <v>3</v>
      </c>
      <c r="AY649">
        <f>IF(P649&gt;401, 2, 0)</f>
        <v>2</v>
      </c>
      <c r="AZ649">
        <f>IF(I649&gt;52915.77, 1, 0)</f>
        <v>1</v>
      </c>
      <c r="BA649">
        <f>SUM(AW649:AZ649)</f>
        <v>10</v>
      </c>
      <c r="BB649" t="str">
        <f>VLOOKUP(BA649,'Standard Deviations'!$L$1:$M$11,2,TRUE)</f>
        <v>Diamond</v>
      </c>
    </row>
    <row r="650" spans="1:54">
      <c r="A650">
        <v>10314</v>
      </c>
      <c r="B650">
        <v>1948</v>
      </c>
      <c r="C650">
        <f>2024-B650</f>
        <v>76</v>
      </c>
      <c r="D650" t="str">
        <f>VLOOKUP(B650,Reference!$A$1:$B$125, 2)</f>
        <v>Boomers</v>
      </c>
      <c r="E650" t="s">
        <v>68</v>
      </c>
      <c r="F650" t="str">
        <f>IF(E650="High School", "No College", "College")</f>
        <v>College</v>
      </c>
      <c r="G650" t="s">
        <v>55</v>
      </c>
      <c r="H650">
        <v>83837</v>
      </c>
      <c r="I650">
        <v>83837</v>
      </c>
      <c r="J650" s="4" t="s">
        <v>56</v>
      </c>
      <c r="K650">
        <v>0</v>
      </c>
      <c r="L650">
        <v>0</v>
      </c>
      <c r="M650" t="str">
        <f>IF(OR(K650&gt;0, L650&gt;0), "Parent", "Not Parent")</f>
        <v>Not Parent</v>
      </c>
      <c r="N650" t="s">
        <v>455</v>
      </c>
      <c r="O650" s="8">
        <v>41916</v>
      </c>
      <c r="P650" s="9">
        <f>O650-N650</f>
        <v>657</v>
      </c>
      <c r="Q650">
        <v>79</v>
      </c>
      <c r="R650" s="9">
        <f>P650-Q650</f>
        <v>578</v>
      </c>
      <c r="S650" s="8">
        <f>O650-R650</f>
        <v>41338</v>
      </c>
      <c r="T650">
        <v>847</v>
      </c>
      <c r="U650">
        <v>66</v>
      </c>
      <c r="V650">
        <v>119</v>
      </c>
      <c r="W650">
        <v>86</v>
      </c>
      <c r="X650">
        <v>89</v>
      </c>
      <c r="Y650">
        <v>111</v>
      </c>
      <c r="Z650">
        <v>1318</v>
      </c>
      <c r="AA650">
        <f>Z650/P650</f>
        <v>2.006088280060883</v>
      </c>
      <c r="AB650" s="14" t="s">
        <v>232</v>
      </c>
      <c r="AC650" s="13" t="s">
        <v>63</v>
      </c>
      <c r="AD650">
        <v>1</v>
      </c>
      <c r="AE650" t="str">
        <f>IF(AD650&gt;3, "Prefers Discount", "Discount Indifferent")</f>
        <v>Discount Indifferent</v>
      </c>
      <c r="AF650">
        <v>5</v>
      </c>
      <c r="AG650">
        <v>9</v>
      </c>
      <c r="AH650">
        <v>10</v>
      </c>
      <c r="AI650" t="str">
        <f>INDEX($AF$1:$AH$1,MATCH(MAX(AF650:AH650),AF650:AH650,0))</f>
        <v>Catalog_Orders</v>
      </c>
      <c r="AJ650">
        <v>4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f>SUM(AK650:AO650)</f>
        <v>2</v>
      </c>
      <c r="AQ650" t="str">
        <f>INDEX($AK$1:$AO$1,MATCH(MAX(AK650:AO650),AK650:AO650,0))</f>
        <v>Converted_on_Camp1</v>
      </c>
      <c r="AR650">
        <v>1</v>
      </c>
      <c r="AS650" t="str">
        <f>IF(OR(AK650&gt;0, AL650&gt;0, AM650&gt;0, AN650&gt;0, AO650&gt;0), "Converted", "Not Converted")</f>
        <v>Converted</v>
      </c>
      <c r="AT650">
        <v>0</v>
      </c>
      <c r="AU650">
        <v>3</v>
      </c>
      <c r="AV650">
        <v>11</v>
      </c>
      <c r="AW650">
        <f>IF(Z650&gt;607, 4, 0)</f>
        <v>4</v>
      </c>
      <c r="AX650">
        <f>IF(AA650&gt;1.6588, 3, 0)</f>
        <v>3</v>
      </c>
      <c r="AY650">
        <f>IF(P650&gt;401, 2, 0)</f>
        <v>2</v>
      </c>
      <c r="AZ650">
        <f>IF(I650&gt;52915.77, 1, 0)</f>
        <v>1</v>
      </c>
      <c r="BA650">
        <f>SUM(AW650:AZ650)</f>
        <v>10</v>
      </c>
      <c r="BB650" t="str">
        <f>VLOOKUP(BA650,'Standard Deviations'!$L$1:$M$11,2,TRUE)</f>
        <v>Diamond</v>
      </c>
    </row>
    <row r="651" spans="1:54">
      <c r="A651">
        <v>7793</v>
      </c>
      <c r="B651">
        <v>1976</v>
      </c>
      <c r="C651">
        <f>2024-B651</f>
        <v>48</v>
      </c>
      <c r="D651" t="str">
        <f>VLOOKUP(B651,Reference!$A$1:$B$125, 2)</f>
        <v>Gen X</v>
      </c>
      <c r="E651" t="s">
        <v>54</v>
      </c>
      <c r="F651" t="str">
        <f>IF(E651="High School", "No College", "College")</f>
        <v>College</v>
      </c>
      <c r="G651" t="s">
        <v>65</v>
      </c>
      <c r="H651">
        <v>62061</v>
      </c>
      <c r="I651">
        <v>62061</v>
      </c>
      <c r="J651" s="4" t="s">
        <v>61</v>
      </c>
      <c r="K651">
        <v>0</v>
      </c>
      <c r="L651">
        <v>1</v>
      </c>
      <c r="M651" t="str">
        <f>IF(OR(K651&gt;0, L651&gt;0), "Parent", "Not Parent")</f>
        <v>Parent</v>
      </c>
      <c r="N651" t="s">
        <v>337</v>
      </c>
      <c r="O651" s="8">
        <v>41916</v>
      </c>
      <c r="P651" s="9">
        <f>O651-N651</f>
        <v>399</v>
      </c>
      <c r="Q651">
        <v>12</v>
      </c>
      <c r="R651" s="9">
        <f>P651-Q651</f>
        <v>387</v>
      </c>
      <c r="S651" s="8">
        <f>O651-R651</f>
        <v>41529</v>
      </c>
      <c r="T651">
        <v>641</v>
      </c>
      <c r="U651">
        <v>7</v>
      </c>
      <c r="V651">
        <v>84</v>
      </c>
      <c r="W651">
        <v>0</v>
      </c>
      <c r="X651">
        <v>30</v>
      </c>
      <c r="Y651">
        <v>38</v>
      </c>
      <c r="Z651">
        <v>800</v>
      </c>
      <c r="AA651">
        <f>Z651/P651</f>
        <v>2.0050125313283207</v>
      </c>
      <c r="AB651" s="11" t="s">
        <v>232</v>
      </c>
      <c r="AC651" t="s">
        <v>59</v>
      </c>
      <c r="AD651">
        <v>3</v>
      </c>
      <c r="AE651" t="str">
        <f>IF(AD651&gt;3, "Prefers Discount", "Discount Indifferent")</f>
        <v>Discount Indifferent</v>
      </c>
      <c r="AF651">
        <v>7</v>
      </c>
      <c r="AG651">
        <v>10</v>
      </c>
      <c r="AH651">
        <v>4</v>
      </c>
      <c r="AI651" t="str">
        <f>INDEX($AF$1:$AH$1,MATCH(MAX(AF651:AH651),AF651:AH651,0))</f>
        <v>Web_Orders</v>
      </c>
      <c r="AJ651">
        <v>6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f>SUM(AK651:AO651)</f>
        <v>1</v>
      </c>
      <c r="AQ651" t="str">
        <f>INDEX($AK$1:$AO$1,MATCH(MAX(AK651:AO651),AK651:AO651,0))</f>
        <v>Converted_on_Camp4</v>
      </c>
      <c r="AR651">
        <v>1</v>
      </c>
      <c r="AS651" t="str">
        <f>IF(OR(AK651&gt;0, AL651&gt;0, AM651&gt;0, AN651&gt;0, AO651&gt;0), "Converted", "Not Converted")</f>
        <v>Converted</v>
      </c>
      <c r="AT651">
        <v>0</v>
      </c>
      <c r="AU651">
        <v>3</v>
      </c>
      <c r="AV651">
        <v>11</v>
      </c>
      <c r="AW651">
        <f>IF(Z651&gt;607, 4, 0)</f>
        <v>4</v>
      </c>
      <c r="AX651">
        <f>IF(AA651&gt;1.6588, 3, 0)</f>
        <v>3</v>
      </c>
      <c r="AY651">
        <f>IF(P651&gt;401, 2, 0)</f>
        <v>0</v>
      </c>
      <c r="AZ651">
        <f>IF(I651&gt;52915.77, 1, 0)</f>
        <v>1</v>
      </c>
      <c r="BA651">
        <f>SUM(AW651:AZ651)</f>
        <v>8</v>
      </c>
      <c r="BB651" t="str">
        <f>VLOOKUP(BA651,'Standard Deviations'!$L$1:$M$11,2,TRUE)</f>
        <v>Platinum</v>
      </c>
    </row>
    <row r="652" spans="1:54">
      <c r="A652">
        <v>3233</v>
      </c>
      <c r="B652">
        <v>1965</v>
      </c>
      <c r="C652">
        <f>2024-B652</f>
        <v>59</v>
      </c>
      <c r="D652" t="str">
        <f>VLOOKUP(B652,Reference!$A$1:$B$125, 2)</f>
        <v>Gen X</v>
      </c>
      <c r="E652" t="s">
        <v>68</v>
      </c>
      <c r="F652" t="str">
        <f>IF(E652="High School", "No College", "College")</f>
        <v>College</v>
      </c>
      <c r="G652" t="s">
        <v>55</v>
      </c>
      <c r="H652">
        <v>62745</v>
      </c>
      <c r="I652">
        <v>62745</v>
      </c>
      <c r="J652" s="4" t="s">
        <v>61</v>
      </c>
      <c r="K652">
        <v>0</v>
      </c>
      <c r="L652">
        <v>1</v>
      </c>
      <c r="M652" t="str">
        <f>IF(OR(K652&gt;0, L652&gt;0), "Parent", "Not Parent")</f>
        <v>Parent</v>
      </c>
      <c r="N652" t="s">
        <v>456</v>
      </c>
      <c r="O652" s="8">
        <v>41916</v>
      </c>
      <c r="P652" s="9">
        <f>O652-N652</f>
        <v>560</v>
      </c>
      <c r="Q652">
        <v>89</v>
      </c>
      <c r="R652" s="9">
        <f>P652-Q652</f>
        <v>471</v>
      </c>
      <c r="S652" s="8">
        <f>O652-R652</f>
        <v>41445</v>
      </c>
      <c r="T652">
        <v>562</v>
      </c>
      <c r="U652">
        <v>21</v>
      </c>
      <c r="V652">
        <v>464</v>
      </c>
      <c r="W652">
        <v>28</v>
      </c>
      <c r="X652">
        <v>10</v>
      </c>
      <c r="Y652">
        <v>32</v>
      </c>
      <c r="Z652">
        <v>1117</v>
      </c>
      <c r="AA652">
        <f>Z652/P652</f>
        <v>1.9946428571428572</v>
      </c>
      <c r="AB652" s="14" t="s">
        <v>232</v>
      </c>
      <c r="AC652" s="13" t="s">
        <v>63</v>
      </c>
      <c r="AD652">
        <v>3</v>
      </c>
      <c r="AE652" t="str">
        <f>IF(AD652&gt;3, "Prefers Discount", "Discount Indifferent")</f>
        <v>Discount Indifferent</v>
      </c>
      <c r="AF652">
        <v>11</v>
      </c>
      <c r="AG652">
        <v>7</v>
      </c>
      <c r="AH652">
        <v>8</v>
      </c>
      <c r="AI652" t="str">
        <f>INDEX($AF$1:$AH$1,MATCH(MAX(AF652:AH652),AF652:AH652,0))</f>
        <v>Store_Orders</v>
      </c>
      <c r="AJ652">
        <v>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f>SUM(AK652:AO652)</f>
        <v>0</v>
      </c>
      <c r="AQ652" t="s">
        <v>67</v>
      </c>
      <c r="AR652">
        <v>0</v>
      </c>
      <c r="AS652" t="str">
        <f>IF(OR(AK652&gt;0, AL652&gt;0, AM652&gt;0, AN652&gt;0, AO652&gt;0), "Converted", "Not Converted")</f>
        <v>Not Converted</v>
      </c>
      <c r="AT652">
        <v>0</v>
      </c>
      <c r="AU652">
        <v>3</v>
      </c>
      <c r="AV652">
        <v>11</v>
      </c>
      <c r="AW652">
        <f>IF(Z652&gt;607, 4, 0)</f>
        <v>4</v>
      </c>
      <c r="AX652">
        <f>IF(AA652&gt;1.6588, 3, 0)</f>
        <v>3</v>
      </c>
      <c r="AY652">
        <f>IF(P652&gt;401, 2, 0)</f>
        <v>2</v>
      </c>
      <c r="AZ652">
        <f>IF(I652&gt;52915.77, 1, 0)</f>
        <v>1</v>
      </c>
      <c r="BA652">
        <f>SUM(AW652:AZ652)</f>
        <v>10</v>
      </c>
      <c r="BB652" t="str">
        <f>VLOOKUP(BA652,'Standard Deviations'!$L$1:$M$11,2,TRUE)</f>
        <v>Diamond</v>
      </c>
    </row>
    <row r="653" spans="1:54">
      <c r="A653">
        <v>7215</v>
      </c>
      <c r="B653">
        <v>1983</v>
      </c>
      <c r="C653">
        <f>2024-B653</f>
        <v>41</v>
      </c>
      <c r="D653" t="str">
        <f>VLOOKUP(B653,Reference!$A$1:$B$125, 2)</f>
        <v>Millennials</v>
      </c>
      <c r="E653" t="s">
        <v>54</v>
      </c>
      <c r="F653" t="str">
        <f>IF(E653="High School", "No College", "College")</f>
        <v>College</v>
      </c>
      <c r="G653" t="s">
        <v>60</v>
      </c>
      <c r="H653">
        <v>101970</v>
      </c>
      <c r="I653">
        <v>101970</v>
      </c>
      <c r="J653" t="s">
        <v>101</v>
      </c>
      <c r="K653">
        <v>0</v>
      </c>
      <c r="L653">
        <v>0</v>
      </c>
      <c r="M653" t="str">
        <f>IF(OR(K653&gt;0, L653&gt;0), "Parent", "Not Parent")</f>
        <v>Not Parent</v>
      </c>
      <c r="N653" t="s">
        <v>246</v>
      </c>
      <c r="O653" s="8">
        <v>41916</v>
      </c>
      <c r="P653" s="9">
        <f>O653-N653</f>
        <v>571</v>
      </c>
      <c r="Q653">
        <v>69</v>
      </c>
      <c r="R653" s="9">
        <f>P653-Q653</f>
        <v>502</v>
      </c>
      <c r="S653" s="8">
        <f>O653-R653</f>
        <v>41414</v>
      </c>
      <c r="T653">
        <v>722</v>
      </c>
      <c r="U653">
        <v>27</v>
      </c>
      <c r="V653">
        <v>102</v>
      </c>
      <c r="W653">
        <v>44</v>
      </c>
      <c r="X653">
        <v>72</v>
      </c>
      <c r="Y653">
        <v>168</v>
      </c>
      <c r="Z653">
        <v>1135</v>
      </c>
      <c r="AA653">
        <f>Z653/P653</f>
        <v>1.9877408056042032</v>
      </c>
      <c r="AB653" s="14" t="s">
        <v>232</v>
      </c>
      <c r="AC653" s="13" t="s">
        <v>63</v>
      </c>
      <c r="AD653">
        <v>0</v>
      </c>
      <c r="AE653" t="str">
        <f>IF(AD653&gt;3, "Prefers Discount", "Discount Indifferent")</f>
        <v>Discount Indifferent</v>
      </c>
      <c r="AF653">
        <v>13</v>
      </c>
      <c r="AG653">
        <v>6</v>
      </c>
      <c r="AH653">
        <v>8</v>
      </c>
      <c r="AI653" t="str">
        <f>INDEX($AF$1:$AH$1,MATCH(MAX(AF653:AH653),AF653:AH653,0))</f>
        <v>Store_Orders</v>
      </c>
      <c r="AJ653">
        <v>2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f>SUM(AK653:AO653)</f>
        <v>3</v>
      </c>
      <c r="AQ653" t="str">
        <f>INDEX($AK$1:$AO$1,MATCH(MAX(AK653:AO653),AK653:AO653,0))</f>
        <v>Converted_on_Camp1</v>
      </c>
      <c r="AR653">
        <v>1</v>
      </c>
      <c r="AS653" t="str">
        <f>IF(OR(AK653&gt;0, AL653&gt;0, AM653&gt;0, AN653&gt;0, AO653&gt;0), "Converted", "Not Converted")</f>
        <v>Converted</v>
      </c>
      <c r="AT653">
        <v>0</v>
      </c>
      <c r="AU653">
        <v>3</v>
      </c>
      <c r="AV653">
        <v>11</v>
      </c>
      <c r="AW653">
        <f>IF(Z653&gt;607, 4, 0)</f>
        <v>4</v>
      </c>
      <c r="AX653">
        <f>IF(AA653&gt;1.6588, 3, 0)</f>
        <v>3</v>
      </c>
      <c r="AY653">
        <f>IF(P653&gt;401, 2, 0)</f>
        <v>2</v>
      </c>
      <c r="AZ653">
        <f>IF(I653&gt;52915.77, 1, 0)</f>
        <v>1</v>
      </c>
      <c r="BA653">
        <f>SUM(AW653:AZ653)</f>
        <v>10</v>
      </c>
      <c r="BB653" t="str">
        <f>VLOOKUP(BA653,'Standard Deviations'!$L$1:$M$11,2,TRUE)</f>
        <v>Diamond</v>
      </c>
    </row>
    <row r="654" spans="1:54">
      <c r="A654">
        <v>3661</v>
      </c>
      <c r="B654">
        <v>1995</v>
      </c>
      <c r="C654">
        <f>2024-B654</f>
        <v>29</v>
      </c>
      <c r="D654" t="str">
        <f>VLOOKUP(B654,Reference!$A$1:$B$125, 2)</f>
        <v>Gen Z</v>
      </c>
      <c r="E654" t="s">
        <v>74</v>
      </c>
      <c r="F654" t="str">
        <f>IF(E654="High School", "No College", "College")</f>
        <v>College</v>
      </c>
      <c r="G654" t="s">
        <v>60</v>
      </c>
      <c r="H654">
        <v>80617</v>
      </c>
      <c r="I654">
        <v>80617</v>
      </c>
      <c r="J654" s="4" t="s">
        <v>56</v>
      </c>
      <c r="K654">
        <v>0</v>
      </c>
      <c r="L654">
        <v>0</v>
      </c>
      <c r="M654" t="str">
        <f>IF(OR(K654&gt;0, L654&gt;0), "Parent", "Not Parent")</f>
        <v>Not Parent</v>
      </c>
      <c r="N654" t="s">
        <v>297</v>
      </c>
      <c r="O654" s="8">
        <v>41916</v>
      </c>
      <c r="P654" s="9">
        <f>O654-N654</f>
        <v>722</v>
      </c>
      <c r="Q654">
        <v>42</v>
      </c>
      <c r="R654" s="9">
        <f>P654-Q654</f>
        <v>680</v>
      </c>
      <c r="S654" s="8">
        <f>O654-R654</f>
        <v>41236</v>
      </c>
      <c r="T654">
        <v>594</v>
      </c>
      <c r="U654">
        <v>51</v>
      </c>
      <c r="V654">
        <v>631</v>
      </c>
      <c r="W654">
        <v>72</v>
      </c>
      <c r="X654">
        <v>55</v>
      </c>
      <c r="Y654">
        <v>32</v>
      </c>
      <c r="Z654">
        <v>1435</v>
      </c>
      <c r="AA654">
        <f>Z654/P654</f>
        <v>1.9875346260387812</v>
      </c>
      <c r="AB654" s="11" t="s">
        <v>232</v>
      </c>
      <c r="AC654" t="s">
        <v>59</v>
      </c>
      <c r="AD654">
        <v>1</v>
      </c>
      <c r="AE654" t="str">
        <f>IF(AD654&gt;3, "Prefers Discount", "Discount Indifferent")</f>
        <v>Discount Indifferent</v>
      </c>
      <c r="AF654">
        <v>8</v>
      </c>
      <c r="AG654">
        <v>4</v>
      </c>
      <c r="AH654">
        <v>6</v>
      </c>
      <c r="AI654" t="str">
        <f>INDEX($AF$1:$AH$1,MATCH(MAX(AF654:AH654),AF654:AH654,0))</f>
        <v>Store_Orders</v>
      </c>
      <c r="AJ654">
        <v>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f>SUM(AK654:AO654)</f>
        <v>0</v>
      </c>
      <c r="AQ654" t="s">
        <v>67</v>
      </c>
      <c r="AR654">
        <v>0</v>
      </c>
      <c r="AS654" t="str">
        <f>IF(OR(AK654&gt;0, AL654&gt;0, AM654&gt;0, AN654&gt;0, AO654&gt;0), "Converted", "Not Converted")</f>
        <v>Not Converted</v>
      </c>
      <c r="AT654">
        <v>0</v>
      </c>
      <c r="AU654">
        <v>3</v>
      </c>
      <c r="AV654">
        <v>11</v>
      </c>
      <c r="AW654">
        <f>IF(Z654&gt;607, 4, 0)</f>
        <v>4</v>
      </c>
      <c r="AX654">
        <f>IF(AA654&gt;1.6588, 3, 0)</f>
        <v>3</v>
      </c>
      <c r="AY654">
        <f>IF(P654&gt;401, 2, 0)</f>
        <v>2</v>
      </c>
      <c r="AZ654">
        <f>IF(I654&gt;52915.77, 1, 0)</f>
        <v>1</v>
      </c>
      <c r="BA654">
        <f>SUM(AW654:AZ654)</f>
        <v>10</v>
      </c>
      <c r="BB654" t="str">
        <f>VLOOKUP(BA654,'Standard Deviations'!$L$1:$M$11,2,TRUE)</f>
        <v>Diamond</v>
      </c>
    </row>
    <row r="655" spans="1:54">
      <c r="A655">
        <v>10383</v>
      </c>
      <c r="B655">
        <v>1966</v>
      </c>
      <c r="C655">
        <f>2024-B655</f>
        <v>58</v>
      </c>
      <c r="D655" t="str">
        <f>VLOOKUP(B655,Reference!$A$1:$B$125, 2)</f>
        <v>Gen X</v>
      </c>
      <c r="E655" t="s">
        <v>54</v>
      </c>
      <c r="F655" t="str">
        <f>IF(E655="High School", "No College", "College")</f>
        <v>College</v>
      </c>
      <c r="G655" t="s">
        <v>71</v>
      </c>
      <c r="H655">
        <v>70287</v>
      </c>
      <c r="I655">
        <v>70287</v>
      </c>
      <c r="J655" s="4" t="s">
        <v>61</v>
      </c>
      <c r="K655">
        <v>0</v>
      </c>
      <c r="L655">
        <v>0</v>
      </c>
      <c r="M655" t="str">
        <f>IF(OR(K655&gt;0, L655&gt;0), "Parent", "Not Parent")</f>
        <v>Not Parent</v>
      </c>
      <c r="N655" t="s">
        <v>457</v>
      </c>
      <c r="O655" s="8">
        <v>41916</v>
      </c>
      <c r="P655" s="9">
        <f>O655-N655</f>
        <v>550</v>
      </c>
      <c r="Q655">
        <v>30</v>
      </c>
      <c r="R655" s="9">
        <f>P655-Q655</f>
        <v>520</v>
      </c>
      <c r="S655" s="8">
        <f>O655-R655</f>
        <v>41396</v>
      </c>
      <c r="T655">
        <v>295</v>
      </c>
      <c r="U655">
        <v>35</v>
      </c>
      <c r="V655">
        <v>482</v>
      </c>
      <c r="W655">
        <v>121</v>
      </c>
      <c r="X655">
        <v>120</v>
      </c>
      <c r="Y655">
        <v>40</v>
      </c>
      <c r="Z655">
        <v>1093</v>
      </c>
      <c r="AA655">
        <f>Z655/P655</f>
        <v>1.9872727272727273</v>
      </c>
      <c r="AB655" s="11" t="s">
        <v>232</v>
      </c>
      <c r="AC655" t="s">
        <v>59</v>
      </c>
      <c r="AD655">
        <v>1</v>
      </c>
      <c r="AE655" t="str">
        <f>IF(AD655&gt;3, "Prefers Discount", "Discount Indifferent")</f>
        <v>Discount Indifferent</v>
      </c>
      <c r="AF655">
        <v>10</v>
      </c>
      <c r="AG655">
        <v>5</v>
      </c>
      <c r="AH655">
        <v>5</v>
      </c>
      <c r="AI655" t="str">
        <f>INDEX($AF$1:$AH$1,MATCH(MAX(AF655:AH655),AF655:AH655,0))</f>
        <v>Store_Orders</v>
      </c>
      <c r="AJ655">
        <v>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f>SUM(AK655:AO655)</f>
        <v>0</v>
      </c>
      <c r="AQ655" t="s">
        <v>67</v>
      </c>
      <c r="AR655">
        <v>1</v>
      </c>
      <c r="AS655" t="str">
        <f>IF(OR(AK655&gt;0, AL655&gt;0, AM655&gt;0, AN655&gt;0, AO655&gt;0), "Converted", "Not Converted")</f>
        <v>Not Converted</v>
      </c>
      <c r="AT655">
        <v>0</v>
      </c>
      <c r="AU655">
        <v>3</v>
      </c>
      <c r="AV655">
        <v>11</v>
      </c>
      <c r="AW655">
        <f>IF(Z655&gt;607, 4, 0)</f>
        <v>4</v>
      </c>
      <c r="AX655">
        <f>IF(AA655&gt;1.6588, 3, 0)</f>
        <v>3</v>
      </c>
      <c r="AY655">
        <f>IF(P655&gt;401, 2, 0)</f>
        <v>2</v>
      </c>
      <c r="AZ655">
        <f>IF(I655&gt;52915.77, 1, 0)</f>
        <v>1</v>
      </c>
      <c r="BA655">
        <f>SUM(AW655:AZ655)</f>
        <v>10</v>
      </c>
      <c r="BB655" t="str">
        <f>VLOOKUP(BA655,'Standard Deviations'!$L$1:$M$11,2,TRUE)</f>
        <v>Diamond</v>
      </c>
    </row>
    <row r="656" spans="1:54">
      <c r="A656">
        <v>1168</v>
      </c>
      <c r="B656">
        <v>1978</v>
      </c>
      <c r="C656">
        <f>2024-B656</f>
        <v>46</v>
      </c>
      <c r="D656" t="str">
        <f>VLOOKUP(B656,Reference!$A$1:$B$125, 2)</f>
        <v>Gen X</v>
      </c>
      <c r="E656" t="s">
        <v>68</v>
      </c>
      <c r="F656" t="str">
        <f>IF(E656="High School", "No College", "College")</f>
        <v>College</v>
      </c>
      <c r="G656" t="s">
        <v>55</v>
      </c>
      <c r="H656">
        <v>72159</v>
      </c>
      <c r="I656">
        <v>72159</v>
      </c>
      <c r="J656" s="4" t="s">
        <v>61</v>
      </c>
      <c r="K656">
        <v>0</v>
      </c>
      <c r="L656">
        <v>0</v>
      </c>
      <c r="M656" t="str">
        <f>IF(OR(K656&gt;0, L656&gt;0), "Parent", "Not Parent")</f>
        <v>Not Parent</v>
      </c>
      <c r="N656" t="s">
        <v>397</v>
      </c>
      <c r="O656" s="8">
        <v>41916</v>
      </c>
      <c r="P656" s="9">
        <f>O656-N656</f>
        <v>705</v>
      </c>
      <c r="Q656">
        <v>62</v>
      </c>
      <c r="R656" s="9">
        <f>P656-Q656</f>
        <v>643</v>
      </c>
      <c r="S656" s="8">
        <f>O656-R656</f>
        <v>41273</v>
      </c>
      <c r="T656">
        <v>322</v>
      </c>
      <c r="U656">
        <v>53</v>
      </c>
      <c r="V656">
        <v>899</v>
      </c>
      <c r="W656">
        <v>34</v>
      </c>
      <c r="X656">
        <v>40</v>
      </c>
      <c r="Y656">
        <v>53</v>
      </c>
      <c r="Z656">
        <v>1401</v>
      </c>
      <c r="AA656">
        <f>Z656/P656</f>
        <v>1.9872340425531916</v>
      </c>
      <c r="AB656" s="14" t="s">
        <v>232</v>
      </c>
      <c r="AC656" s="13" t="s">
        <v>63</v>
      </c>
      <c r="AD656">
        <v>1</v>
      </c>
      <c r="AE656" t="str">
        <f>IF(AD656&gt;3, "Prefers Discount", "Discount Indifferent")</f>
        <v>Discount Indifferent</v>
      </c>
      <c r="AF656">
        <v>10</v>
      </c>
      <c r="AG656">
        <v>4</v>
      </c>
      <c r="AH656">
        <v>6</v>
      </c>
      <c r="AI656" t="str">
        <f>INDEX($AF$1:$AH$1,MATCH(MAX(AF656:AH656),AF656:AH656,0))</f>
        <v>Store_Orders</v>
      </c>
      <c r="AJ656">
        <v>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f>SUM(AK656:AO656)</f>
        <v>0</v>
      </c>
      <c r="AQ656" t="s">
        <v>67</v>
      </c>
      <c r="AR656">
        <v>0</v>
      </c>
      <c r="AS656" t="str">
        <f>IF(OR(AK656&gt;0, AL656&gt;0, AM656&gt;0, AN656&gt;0, AO656&gt;0), "Converted", "Not Converted")</f>
        <v>Not Converted</v>
      </c>
      <c r="AT656">
        <v>0</v>
      </c>
      <c r="AU656">
        <v>3</v>
      </c>
      <c r="AV656">
        <v>11</v>
      </c>
      <c r="AW656">
        <f>IF(Z656&gt;607, 4, 0)</f>
        <v>4</v>
      </c>
      <c r="AX656">
        <f>IF(AA656&gt;1.6588, 3, 0)</f>
        <v>3</v>
      </c>
      <c r="AY656">
        <f>IF(P656&gt;401, 2, 0)</f>
        <v>2</v>
      </c>
      <c r="AZ656">
        <f>IF(I656&gt;52915.77, 1, 0)</f>
        <v>1</v>
      </c>
      <c r="BA656">
        <f>SUM(AW656:AZ656)</f>
        <v>10</v>
      </c>
      <c r="BB656" t="str">
        <f>VLOOKUP(BA656,'Standard Deviations'!$L$1:$M$11,2,TRUE)</f>
        <v>Diamond</v>
      </c>
    </row>
    <row r="657" spans="1:54">
      <c r="A657">
        <v>5896</v>
      </c>
      <c r="B657">
        <v>1987</v>
      </c>
      <c r="C657">
        <f>2024-B657</f>
        <v>37</v>
      </c>
      <c r="D657" t="str">
        <f>VLOOKUP(B657,Reference!$A$1:$B$125, 2)</f>
        <v>Millennials</v>
      </c>
      <c r="E657" t="s">
        <v>64</v>
      </c>
      <c r="F657" t="str">
        <f>IF(E657="High School", "No College", "College")</f>
        <v>College</v>
      </c>
      <c r="G657" t="s">
        <v>55</v>
      </c>
      <c r="H657">
        <v>73395</v>
      </c>
      <c r="I657">
        <v>73395</v>
      </c>
      <c r="J657" s="4" t="s">
        <v>61</v>
      </c>
      <c r="K657">
        <v>0</v>
      </c>
      <c r="L657">
        <v>0</v>
      </c>
      <c r="M657" t="str">
        <f>IF(OR(K657&gt;0, L657&gt;0), "Parent", "Not Parent")</f>
        <v>Not Parent</v>
      </c>
      <c r="N657" t="s">
        <v>159</v>
      </c>
      <c r="O657" s="8">
        <v>41916</v>
      </c>
      <c r="P657" s="9">
        <f>O657-N657</f>
        <v>200</v>
      </c>
      <c r="Q657">
        <v>94</v>
      </c>
      <c r="R657" s="9">
        <f>P657-Q657</f>
        <v>106</v>
      </c>
      <c r="S657" s="8">
        <f>O657-R657</f>
        <v>41810</v>
      </c>
      <c r="T657">
        <v>272</v>
      </c>
      <c r="U657">
        <v>7</v>
      </c>
      <c r="V657">
        <v>80</v>
      </c>
      <c r="W657">
        <v>20</v>
      </c>
      <c r="X657">
        <v>7</v>
      </c>
      <c r="Y657">
        <v>11</v>
      </c>
      <c r="Z657">
        <v>397</v>
      </c>
      <c r="AA657">
        <f>Z657/P657</f>
        <v>1.9850000000000001</v>
      </c>
      <c r="AB657" s="14" t="s">
        <v>232</v>
      </c>
      <c r="AC657" s="13" t="s">
        <v>63</v>
      </c>
      <c r="AD657">
        <v>1</v>
      </c>
      <c r="AE657" t="str">
        <f>IF(AD657&gt;3, "Prefers Discount", "Discount Indifferent")</f>
        <v>Discount Indifferent</v>
      </c>
      <c r="AF657">
        <v>6</v>
      </c>
      <c r="AG657">
        <v>4</v>
      </c>
      <c r="AH657">
        <v>4</v>
      </c>
      <c r="AI657" t="str">
        <f>INDEX($AF$1:$AH$1,MATCH(MAX(AF657:AH657),AF657:AH657,0))</f>
        <v>Store_Orders</v>
      </c>
      <c r="AJ657">
        <v>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f>SUM(AK657:AO657)</f>
        <v>0</v>
      </c>
      <c r="AQ657" t="s">
        <v>67</v>
      </c>
      <c r="AR657">
        <v>0</v>
      </c>
      <c r="AS657" t="str">
        <f>IF(OR(AK657&gt;0, AL657&gt;0, AM657&gt;0, AN657&gt;0, AO657&gt;0), "Converted", "Not Converted")</f>
        <v>Not Converted</v>
      </c>
      <c r="AT657">
        <v>0</v>
      </c>
      <c r="AU657">
        <v>3</v>
      </c>
      <c r="AV657">
        <v>11</v>
      </c>
      <c r="AW657">
        <f>IF(Z657&gt;607, 4, 0)</f>
        <v>0</v>
      </c>
      <c r="AX657">
        <f>IF(AA657&gt;1.6588, 3, 0)</f>
        <v>3</v>
      </c>
      <c r="AY657">
        <f>IF(P657&gt;401, 2, 0)</f>
        <v>0</v>
      </c>
      <c r="AZ657">
        <f>IF(I657&gt;52915.77, 1, 0)</f>
        <v>1</v>
      </c>
      <c r="BA657">
        <f>SUM(AW657:AZ657)</f>
        <v>4</v>
      </c>
      <c r="BB657" t="str">
        <f>VLOOKUP(BA657,'Standard Deviations'!$L$1:$M$11,2,TRUE)</f>
        <v>Silver</v>
      </c>
    </row>
    <row r="658" spans="1:54">
      <c r="A658">
        <v>1245</v>
      </c>
      <c r="B658">
        <v>1966</v>
      </c>
      <c r="C658">
        <f>2024-B658</f>
        <v>58</v>
      </c>
      <c r="D658" t="str">
        <f>VLOOKUP(B658,Reference!$A$1:$B$125, 2)</f>
        <v>Gen X</v>
      </c>
      <c r="E658" t="s">
        <v>54</v>
      </c>
      <c r="F658" t="str">
        <f>IF(E658="High School", "No College", "College")</f>
        <v>College</v>
      </c>
      <c r="G658" t="s">
        <v>60</v>
      </c>
      <c r="H658">
        <v>63810</v>
      </c>
      <c r="I658">
        <v>63810</v>
      </c>
      <c r="J658" s="4" t="s">
        <v>61</v>
      </c>
      <c r="K658">
        <v>0</v>
      </c>
      <c r="L658">
        <v>1</v>
      </c>
      <c r="M658" t="str">
        <f>IF(OR(K658&gt;0, L658&gt;0), "Parent", "Not Parent")</f>
        <v>Parent</v>
      </c>
      <c r="N658" t="s">
        <v>458</v>
      </c>
      <c r="O658" s="8">
        <v>41916</v>
      </c>
      <c r="P658" s="9">
        <f>O658-N658</f>
        <v>692</v>
      </c>
      <c r="Q658">
        <v>45</v>
      </c>
      <c r="R658" s="9">
        <f>P658-Q658</f>
        <v>647</v>
      </c>
      <c r="S658" s="8">
        <f>O658-R658</f>
        <v>41269</v>
      </c>
      <c r="T658">
        <v>977</v>
      </c>
      <c r="U658">
        <v>12</v>
      </c>
      <c r="V658">
        <v>253</v>
      </c>
      <c r="W658">
        <v>16</v>
      </c>
      <c r="X658">
        <v>12</v>
      </c>
      <c r="Y658">
        <v>101</v>
      </c>
      <c r="Z658">
        <v>1371</v>
      </c>
      <c r="AA658">
        <f>Z658/P658</f>
        <v>1.98121387283237</v>
      </c>
      <c r="AB658" s="11" t="s">
        <v>232</v>
      </c>
      <c r="AC658" t="s">
        <v>59</v>
      </c>
      <c r="AD658">
        <v>4</v>
      </c>
      <c r="AE658" t="str">
        <f>IF(AD658&gt;3, "Prefers Discount", "Discount Indifferent")</f>
        <v>Prefers Discount</v>
      </c>
      <c r="AF658">
        <v>12</v>
      </c>
      <c r="AG658">
        <v>4</v>
      </c>
      <c r="AH658">
        <v>3</v>
      </c>
      <c r="AI658" t="str">
        <f>INDEX($AF$1:$AH$1,MATCH(MAX(AF658:AH658),AF658:AH658,0))</f>
        <v>Store_Orders</v>
      </c>
      <c r="AJ658">
        <v>8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f>SUM(AK658:AO658)</f>
        <v>1</v>
      </c>
      <c r="AQ658" t="str">
        <f>INDEX($AK$1:$AO$1,MATCH(MAX(AK658:AO658),AK658:AO658,0))</f>
        <v>Converted_on_Camp4</v>
      </c>
      <c r="AR658">
        <v>1</v>
      </c>
      <c r="AS658" t="str">
        <f>IF(OR(AK658&gt;0, AL658&gt;0, AM658&gt;0, AN658&gt;0, AO658&gt;0), "Converted", "Not Converted")</f>
        <v>Converted</v>
      </c>
      <c r="AT658">
        <v>0</v>
      </c>
      <c r="AU658">
        <v>3</v>
      </c>
      <c r="AV658">
        <v>11</v>
      </c>
      <c r="AW658">
        <f>IF(Z658&gt;607, 4, 0)</f>
        <v>4</v>
      </c>
      <c r="AX658">
        <f>IF(AA658&gt;1.6588, 3, 0)</f>
        <v>3</v>
      </c>
      <c r="AY658">
        <f>IF(P658&gt;401, 2, 0)</f>
        <v>2</v>
      </c>
      <c r="AZ658">
        <f>IF(I658&gt;52915.77, 1, 0)</f>
        <v>1</v>
      </c>
      <c r="BA658">
        <f>SUM(AW658:AZ658)</f>
        <v>10</v>
      </c>
      <c r="BB658" t="str">
        <f>VLOOKUP(BA658,'Standard Deviations'!$L$1:$M$11,2,TRUE)</f>
        <v>Diamond</v>
      </c>
    </row>
    <row r="659" spans="1:54">
      <c r="A659">
        <v>2561</v>
      </c>
      <c r="B659">
        <v>1966</v>
      </c>
      <c r="C659">
        <f>2024-B659</f>
        <v>58</v>
      </c>
      <c r="D659" t="str">
        <f>VLOOKUP(B659,Reference!$A$1:$B$125, 2)</f>
        <v>Gen X</v>
      </c>
      <c r="E659" t="s">
        <v>54</v>
      </c>
      <c r="F659" t="str">
        <f>IF(E659="High School", "No College", "College")</f>
        <v>College</v>
      </c>
      <c r="G659" t="s">
        <v>60</v>
      </c>
      <c r="H659">
        <v>63810</v>
      </c>
      <c r="I659">
        <v>63810</v>
      </c>
      <c r="J659" s="4" t="s">
        <v>61</v>
      </c>
      <c r="K659">
        <v>0</v>
      </c>
      <c r="L659">
        <v>1</v>
      </c>
      <c r="M659" t="str">
        <f>IF(OR(K659&gt;0, L659&gt;0), "Parent", "Not Parent")</f>
        <v>Parent</v>
      </c>
      <c r="N659" t="s">
        <v>458</v>
      </c>
      <c r="O659" s="8">
        <v>41916</v>
      </c>
      <c r="P659" s="9">
        <f>O659-N659</f>
        <v>692</v>
      </c>
      <c r="Q659">
        <v>45</v>
      </c>
      <c r="R659" s="9">
        <f>P659-Q659</f>
        <v>647</v>
      </c>
      <c r="S659" s="8">
        <f>O659-R659</f>
        <v>41269</v>
      </c>
      <c r="T659">
        <v>977</v>
      </c>
      <c r="U659">
        <v>12</v>
      </c>
      <c r="V659">
        <v>253</v>
      </c>
      <c r="W659">
        <v>16</v>
      </c>
      <c r="X659">
        <v>12</v>
      </c>
      <c r="Y659">
        <v>101</v>
      </c>
      <c r="Z659">
        <v>1371</v>
      </c>
      <c r="AA659">
        <f>Z659/P659</f>
        <v>1.98121387283237</v>
      </c>
      <c r="AB659" s="11" t="s">
        <v>232</v>
      </c>
      <c r="AC659" t="s">
        <v>59</v>
      </c>
      <c r="AD659">
        <v>4</v>
      </c>
      <c r="AE659" t="str">
        <f>IF(AD659&gt;3, "Prefers Discount", "Discount Indifferent")</f>
        <v>Prefers Discount</v>
      </c>
      <c r="AF659">
        <v>12</v>
      </c>
      <c r="AG659">
        <v>4</v>
      </c>
      <c r="AH659">
        <v>3</v>
      </c>
      <c r="AI659" t="str">
        <f>INDEX($AF$1:$AH$1,MATCH(MAX(AF659:AH659),AF659:AH659,0))</f>
        <v>Store_Orders</v>
      </c>
      <c r="AJ659">
        <v>8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f>SUM(AK659:AO659)</f>
        <v>1</v>
      </c>
      <c r="AQ659" t="str">
        <f>INDEX($AK$1:$AO$1,MATCH(MAX(AK659:AO659),AK659:AO659,0))</f>
        <v>Converted_on_Camp4</v>
      </c>
      <c r="AR659">
        <v>1</v>
      </c>
      <c r="AS659" t="str">
        <f>IF(OR(AK659&gt;0, AL659&gt;0, AM659&gt;0, AN659&gt;0, AO659&gt;0), "Converted", "Not Converted")</f>
        <v>Converted</v>
      </c>
      <c r="AT659">
        <v>0</v>
      </c>
      <c r="AU659">
        <v>3</v>
      </c>
      <c r="AV659">
        <v>11</v>
      </c>
      <c r="AW659">
        <f>IF(Z659&gt;607, 4, 0)</f>
        <v>4</v>
      </c>
      <c r="AX659">
        <f>IF(AA659&gt;1.6588, 3, 0)</f>
        <v>3</v>
      </c>
      <c r="AY659">
        <f>IF(P659&gt;401, 2, 0)</f>
        <v>2</v>
      </c>
      <c r="AZ659">
        <f>IF(I659&gt;52915.77, 1, 0)</f>
        <v>1</v>
      </c>
      <c r="BA659">
        <f>SUM(AW659:AZ659)</f>
        <v>10</v>
      </c>
      <c r="BB659" t="str">
        <f>VLOOKUP(BA659,'Standard Deviations'!$L$1:$M$11,2,TRUE)</f>
        <v>Diamond</v>
      </c>
    </row>
    <row r="660" spans="1:54">
      <c r="A660">
        <v>1829</v>
      </c>
      <c r="B660">
        <v>1961</v>
      </c>
      <c r="C660">
        <f>2024-B660</f>
        <v>63</v>
      </c>
      <c r="D660" t="str">
        <f>VLOOKUP(B660,Reference!$A$1:$B$125, 2)</f>
        <v>Boomers</v>
      </c>
      <c r="E660" t="s">
        <v>68</v>
      </c>
      <c r="F660" t="str">
        <f>IF(E660="High School", "No College", "College")</f>
        <v>College</v>
      </c>
      <c r="G660" t="s">
        <v>71</v>
      </c>
      <c r="H660">
        <v>54959</v>
      </c>
      <c r="I660">
        <v>54959</v>
      </c>
      <c r="J660" s="4" t="s">
        <v>61</v>
      </c>
      <c r="K660">
        <v>0</v>
      </c>
      <c r="L660">
        <v>1</v>
      </c>
      <c r="M660" t="str">
        <f>IF(OR(K660&gt;0, L660&gt;0), "Parent", "Not Parent")</f>
        <v>Parent</v>
      </c>
      <c r="N660" t="s">
        <v>459</v>
      </c>
      <c r="O660" s="8">
        <v>41916</v>
      </c>
      <c r="P660" s="9">
        <f>O660-N660</f>
        <v>623</v>
      </c>
      <c r="Q660">
        <v>55</v>
      </c>
      <c r="R660" s="9">
        <f>P660-Q660</f>
        <v>568</v>
      </c>
      <c r="S660" s="8">
        <f>O660-R660</f>
        <v>41348</v>
      </c>
      <c r="T660">
        <v>1148</v>
      </c>
      <c r="U660">
        <v>0</v>
      </c>
      <c r="V660">
        <v>60</v>
      </c>
      <c r="W660">
        <v>0</v>
      </c>
      <c r="X660">
        <v>0</v>
      </c>
      <c r="Y660">
        <v>24</v>
      </c>
      <c r="Z660">
        <v>1232</v>
      </c>
      <c r="AA660">
        <f>Z660/P660</f>
        <v>1.9775280898876404</v>
      </c>
      <c r="AB660" s="14" t="s">
        <v>232</v>
      </c>
      <c r="AC660" s="13" t="s">
        <v>63</v>
      </c>
      <c r="AD660">
        <v>3</v>
      </c>
      <c r="AE660" t="str">
        <f>IF(AD660&gt;3, "Prefers Discount", "Discount Indifferent")</f>
        <v>Discount Indifferent</v>
      </c>
      <c r="AF660">
        <v>4</v>
      </c>
      <c r="AG660">
        <v>9</v>
      </c>
      <c r="AH660">
        <v>5</v>
      </c>
      <c r="AI660" t="str">
        <f>INDEX($AF$1:$AH$1,MATCH(MAX(AF660:AH660),AF660:AH660,0))</f>
        <v>Web_Orders</v>
      </c>
      <c r="AJ660">
        <v>7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f>SUM(AK660:AO660)</f>
        <v>1</v>
      </c>
      <c r="AQ660" t="str">
        <f>INDEX($AK$1:$AO$1,MATCH(MAX(AK660:AO660),AK660:AO660,0))</f>
        <v>Converted_on_Camp4</v>
      </c>
      <c r="AR660">
        <v>1</v>
      </c>
      <c r="AS660" t="str">
        <f>IF(OR(AK660&gt;0, AL660&gt;0, AM660&gt;0, AN660&gt;0, AO660&gt;0), "Converted", "Not Converted")</f>
        <v>Converted</v>
      </c>
      <c r="AT660">
        <v>0</v>
      </c>
      <c r="AU660">
        <v>3</v>
      </c>
      <c r="AV660">
        <v>11</v>
      </c>
      <c r="AW660">
        <f>IF(Z660&gt;607, 4, 0)</f>
        <v>4</v>
      </c>
      <c r="AX660">
        <f>IF(AA660&gt;1.6588, 3, 0)</f>
        <v>3</v>
      </c>
      <c r="AY660">
        <f>IF(P660&gt;401, 2, 0)</f>
        <v>2</v>
      </c>
      <c r="AZ660">
        <f>IF(I660&gt;52915.77, 1, 0)</f>
        <v>1</v>
      </c>
      <c r="BA660">
        <f>SUM(AW660:AZ660)</f>
        <v>10</v>
      </c>
      <c r="BB660" t="str">
        <f>VLOOKUP(BA660,'Standard Deviations'!$L$1:$M$11,2,TRUE)</f>
        <v>Diamond</v>
      </c>
    </row>
    <row r="661" spans="1:54">
      <c r="A661">
        <v>375</v>
      </c>
      <c r="B661">
        <v>1954</v>
      </c>
      <c r="C661">
        <f>2024-B661</f>
        <v>70</v>
      </c>
      <c r="D661" t="str">
        <f>VLOOKUP(B661,Reference!$A$1:$B$125, 2)</f>
        <v>Boomers</v>
      </c>
      <c r="E661" t="s">
        <v>54</v>
      </c>
      <c r="F661" t="str">
        <f>IF(E661="High School", "No College", "College")</f>
        <v>College</v>
      </c>
      <c r="G661" t="s">
        <v>71</v>
      </c>
      <c r="H661">
        <v>76773</v>
      </c>
      <c r="I661">
        <v>76773</v>
      </c>
      <c r="J661" s="4" t="s">
        <v>56</v>
      </c>
      <c r="K661">
        <v>0</v>
      </c>
      <c r="L661">
        <v>0</v>
      </c>
      <c r="M661" t="str">
        <f>IF(OR(K661&gt;0, L661&gt;0), "Parent", "Not Parent")</f>
        <v>Not Parent</v>
      </c>
      <c r="N661" t="s">
        <v>327</v>
      </c>
      <c r="O661" s="8">
        <v>41916</v>
      </c>
      <c r="P661" s="9">
        <f>O661-N661</f>
        <v>586</v>
      </c>
      <c r="Q661">
        <v>79</v>
      </c>
      <c r="R661" s="9">
        <f>P661-Q661</f>
        <v>507</v>
      </c>
      <c r="S661" s="8">
        <f>O661-R661</f>
        <v>41409</v>
      </c>
      <c r="T661">
        <v>516</v>
      </c>
      <c r="U661">
        <v>56</v>
      </c>
      <c r="V661">
        <v>449</v>
      </c>
      <c r="W661">
        <v>86</v>
      </c>
      <c r="X661">
        <v>33</v>
      </c>
      <c r="Y661">
        <v>16</v>
      </c>
      <c r="Z661">
        <v>1156</v>
      </c>
      <c r="AA661">
        <f>Z661/P661</f>
        <v>1.9726962457337884</v>
      </c>
      <c r="AB661" s="14" t="s">
        <v>232</v>
      </c>
      <c r="AC661" s="13" t="s">
        <v>63</v>
      </c>
      <c r="AD661">
        <v>1</v>
      </c>
      <c r="AE661" t="str">
        <f>IF(AD661&gt;3, "Prefers Discount", "Discount Indifferent")</f>
        <v>Discount Indifferent</v>
      </c>
      <c r="AF661">
        <v>11</v>
      </c>
      <c r="AG661">
        <v>2</v>
      </c>
      <c r="AH661">
        <v>2</v>
      </c>
      <c r="AI661" t="str">
        <f>INDEX($AF$1:$AH$1,MATCH(MAX(AF661:AH661),AF661:AH661,0))</f>
        <v>Store_Orders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f>SUM(AK661:AO661)</f>
        <v>0</v>
      </c>
      <c r="AQ661" t="s">
        <v>67</v>
      </c>
      <c r="AR661">
        <v>0</v>
      </c>
      <c r="AS661" t="str">
        <f>IF(OR(AK661&gt;0, AL661&gt;0, AM661&gt;0, AN661&gt;0, AO661&gt;0), "Converted", "Not Converted")</f>
        <v>Not Converted</v>
      </c>
      <c r="AT661">
        <v>0</v>
      </c>
      <c r="AU661">
        <v>3</v>
      </c>
      <c r="AV661">
        <v>11</v>
      </c>
      <c r="AW661">
        <f>IF(Z661&gt;607, 4, 0)</f>
        <v>4</v>
      </c>
      <c r="AX661">
        <f>IF(AA661&gt;1.6588, 3, 0)</f>
        <v>3</v>
      </c>
      <c r="AY661">
        <f>IF(P661&gt;401, 2, 0)</f>
        <v>2</v>
      </c>
      <c r="AZ661">
        <f>IF(I661&gt;52915.77, 1, 0)</f>
        <v>1</v>
      </c>
      <c r="BA661">
        <f>SUM(AW661:AZ661)</f>
        <v>10</v>
      </c>
      <c r="BB661" t="str">
        <f>VLOOKUP(BA661,'Standard Deviations'!$L$1:$M$11,2,TRUE)</f>
        <v>Diamond</v>
      </c>
    </row>
    <row r="662" spans="1:54">
      <c r="A662">
        <v>3520</v>
      </c>
      <c r="B662">
        <v>1990</v>
      </c>
      <c r="C662">
        <f>2024-B662</f>
        <v>34</v>
      </c>
      <c r="D662" t="str">
        <f>VLOOKUP(B662,Reference!$A$1:$B$125, 2)</f>
        <v>Millennials</v>
      </c>
      <c r="E662" t="s">
        <v>64</v>
      </c>
      <c r="F662" t="str">
        <f>IF(E662="High School", "No College", "College")</f>
        <v>College</v>
      </c>
      <c r="G662" t="s">
        <v>60</v>
      </c>
      <c r="H662">
        <v>91172</v>
      </c>
      <c r="I662">
        <v>91172</v>
      </c>
      <c r="J662" s="4" t="s">
        <v>56</v>
      </c>
      <c r="K662">
        <v>0</v>
      </c>
      <c r="L662">
        <v>0</v>
      </c>
      <c r="M662" t="str">
        <f>IF(OR(K662&gt;0, L662&gt;0), "Parent", "Not Parent")</f>
        <v>Not Parent</v>
      </c>
      <c r="N662" t="s">
        <v>376</v>
      </c>
      <c r="O662" s="8">
        <v>41916</v>
      </c>
      <c r="P662" s="9">
        <f>O662-N662</f>
        <v>556</v>
      </c>
      <c r="Q662">
        <v>94</v>
      </c>
      <c r="R662" s="9">
        <f>P662-Q662</f>
        <v>462</v>
      </c>
      <c r="S662" s="8">
        <f>O662-R662</f>
        <v>41454</v>
      </c>
      <c r="T662">
        <v>162</v>
      </c>
      <c r="U662">
        <v>28</v>
      </c>
      <c r="V662">
        <v>818</v>
      </c>
      <c r="W662">
        <v>0</v>
      </c>
      <c r="X662">
        <v>28</v>
      </c>
      <c r="Y662">
        <v>56</v>
      </c>
      <c r="Z662">
        <v>1092</v>
      </c>
      <c r="AA662">
        <f>Z662/P662</f>
        <v>1.9640287769784173</v>
      </c>
      <c r="AB662" s="14" t="s">
        <v>232</v>
      </c>
      <c r="AC662" s="13" t="s">
        <v>63</v>
      </c>
      <c r="AD662">
        <v>0</v>
      </c>
      <c r="AE662" t="str">
        <f>IF(AD662&gt;3, "Prefers Discount", "Discount Indifferent")</f>
        <v>Discount Indifferent</v>
      </c>
      <c r="AF662">
        <v>7</v>
      </c>
      <c r="AG662">
        <v>4</v>
      </c>
      <c r="AH662">
        <v>3</v>
      </c>
      <c r="AI662" t="str">
        <f>INDEX($AF$1:$AH$1,MATCH(MAX(AF662:AH662),AF662:AH662,0))</f>
        <v>Store_Orders</v>
      </c>
      <c r="AJ662">
        <v>3</v>
      </c>
      <c r="AK662">
        <v>1</v>
      </c>
      <c r="AL662">
        <v>1</v>
      </c>
      <c r="AM662">
        <v>1</v>
      </c>
      <c r="AN662">
        <v>0</v>
      </c>
      <c r="AO662">
        <v>1</v>
      </c>
      <c r="AP662">
        <f>SUM(AK662:AO662)</f>
        <v>4</v>
      </c>
      <c r="AQ662" t="str">
        <f>INDEX($AK$1:$AO$1,MATCH(MAX(AK662:AO662),AK662:AO662,0))</f>
        <v>Converted_on_Camp1</v>
      </c>
      <c r="AR662">
        <v>1</v>
      </c>
      <c r="AS662" t="str">
        <f>IF(OR(AK662&gt;0, AL662&gt;0, AM662&gt;0, AN662&gt;0, AO662&gt;0), "Converted", "Not Converted")</f>
        <v>Converted</v>
      </c>
      <c r="AT662">
        <v>0</v>
      </c>
      <c r="AU662">
        <v>3</v>
      </c>
      <c r="AV662">
        <v>11</v>
      </c>
      <c r="AW662">
        <f>IF(Z662&gt;607, 4, 0)</f>
        <v>4</v>
      </c>
      <c r="AX662">
        <f>IF(AA662&gt;1.6588, 3, 0)</f>
        <v>3</v>
      </c>
      <c r="AY662">
        <f>IF(P662&gt;401, 2, 0)</f>
        <v>2</v>
      </c>
      <c r="AZ662">
        <f>IF(I662&gt;52915.77, 1, 0)</f>
        <v>1</v>
      </c>
      <c r="BA662">
        <f>SUM(AW662:AZ662)</f>
        <v>10</v>
      </c>
      <c r="BB662" t="str">
        <f>VLOOKUP(BA662,'Standard Deviations'!$L$1:$M$11,2,TRUE)</f>
        <v>Diamond</v>
      </c>
    </row>
    <row r="663" spans="1:54">
      <c r="A663">
        <v>5682</v>
      </c>
      <c r="B663">
        <v>1953</v>
      </c>
      <c r="C663">
        <f>2024-B663</f>
        <v>71</v>
      </c>
      <c r="D663" t="str">
        <f>VLOOKUP(B663,Reference!$A$1:$B$125, 2)</f>
        <v>Boomers</v>
      </c>
      <c r="E663" t="s">
        <v>68</v>
      </c>
      <c r="F663" t="str">
        <f>IF(E663="High School", "No College", "College")</f>
        <v>College</v>
      </c>
      <c r="G663" t="s">
        <v>60</v>
      </c>
      <c r="H663">
        <v>64108</v>
      </c>
      <c r="I663">
        <v>64108</v>
      </c>
      <c r="J663" s="4" t="s">
        <v>61</v>
      </c>
      <c r="K663">
        <v>0</v>
      </c>
      <c r="L663">
        <v>1</v>
      </c>
      <c r="M663" t="str">
        <f>IF(OR(K663&gt;0, L663&gt;0), "Parent", "Not Parent")</f>
        <v>Parent</v>
      </c>
      <c r="N663" t="s">
        <v>456</v>
      </c>
      <c r="O663" s="8">
        <v>41916</v>
      </c>
      <c r="P663" s="9">
        <f>O663-N663</f>
        <v>560</v>
      </c>
      <c r="Q663">
        <v>8</v>
      </c>
      <c r="R663" s="9">
        <f>P663-Q663</f>
        <v>552</v>
      </c>
      <c r="S663" s="8">
        <f>O663-R663</f>
        <v>41364</v>
      </c>
      <c r="T663">
        <v>948</v>
      </c>
      <c r="U663">
        <v>10</v>
      </c>
      <c r="V663">
        <v>86</v>
      </c>
      <c r="W663">
        <v>13</v>
      </c>
      <c r="X663">
        <v>21</v>
      </c>
      <c r="Y663">
        <v>21</v>
      </c>
      <c r="Z663">
        <v>1099</v>
      </c>
      <c r="AA663">
        <f>Z663/P663</f>
        <v>1.9624999999999999</v>
      </c>
      <c r="AB663" s="11" t="s">
        <v>232</v>
      </c>
      <c r="AC663" t="s">
        <v>59</v>
      </c>
      <c r="AD663">
        <v>4</v>
      </c>
      <c r="AE663" t="str">
        <f>IF(AD663&gt;3, "Prefers Discount", "Discount Indifferent")</f>
        <v>Prefers Discount</v>
      </c>
      <c r="AF663">
        <v>11</v>
      </c>
      <c r="AG663">
        <v>6</v>
      </c>
      <c r="AH663">
        <v>9</v>
      </c>
      <c r="AI663" t="str">
        <f>INDEX($AF$1:$AH$1,MATCH(MAX(AF663:AH663),AF663:AH663,0))</f>
        <v>Store_Orders</v>
      </c>
      <c r="AJ663">
        <v>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f>SUM(AK663:AO663)</f>
        <v>0</v>
      </c>
      <c r="AQ663" t="s">
        <v>67</v>
      </c>
      <c r="AR663">
        <v>0</v>
      </c>
      <c r="AS663" t="str">
        <f>IF(OR(AK663&gt;0, AL663&gt;0, AM663&gt;0, AN663&gt;0, AO663&gt;0), "Converted", "Not Converted")</f>
        <v>Not Converted</v>
      </c>
      <c r="AT663">
        <v>0</v>
      </c>
      <c r="AU663">
        <v>3</v>
      </c>
      <c r="AV663">
        <v>11</v>
      </c>
      <c r="AW663">
        <f>IF(Z663&gt;607, 4, 0)</f>
        <v>4</v>
      </c>
      <c r="AX663">
        <f>IF(AA663&gt;1.6588, 3, 0)</f>
        <v>3</v>
      </c>
      <c r="AY663">
        <f>IF(P663&gt;401, 2, 0)</f>
        <v>2</v>
      </c>
      <c r="AZ663">
        <f>IF(I663&gt;52915.77, 1, 0)</f>
        <v>1</v>
      </c>
      <c r="BA663">
        <f>SUM(AW663:AZ663)</f>
        <v>10</v>
      </c>
      <c r="BB663" t="str">
        <f>VLOOKUP(BA663,'Standard Deviations'!$L$1:$M$11,2,TRUE)</f>
        <v>Diamond</v>
      </c>
    </row>
    <row r="664" spans="1:54">
      <c r="A664">
        <v>9365</v>
      </c>
      <c r="B664">
        <v>1976</v>
      </c>
      <c r="C664">
        <f>2024-B664</f>
        <v>48</v>
      </c>
      <c r="D664" t="str">
        <f>VLOOKUP(B664,Reference!$A$1:$B$125, 2)</f>
        <v>Gen X</v>
      </c>
      <c r="E664" t="s">
        <v>68</v>
      </c>
      <c r="F664" t="str">
        <f>IF(E664="High School", "No College", "College")</f>
        <v>College</v>
      </c>
      <c r="G664" t="s">
        <v>60</v>
      </c>
      <c r="H664">
        <v>60000</v>
      </c>
      <c r="I664">
        <v>60000</v>
      </c>
      <c r="J664" s="4" t="s">
        <v>61</v>
      </c>
      <c r="K664">
        <v>0</v>
      </c>
      <c r="L664">
        <v>1</v>
      </c>
      <c r="M664" t="str">
        <f>IF(OR(K664&gt;0, L664&gt;0), "Parent", "Not Parent")</f>
        <v>Parent</v>
      </c>
      <c r="N664" t="s">
        <v>310</v>
      </c>
      <c r="O664" s="8">
        <v>41916</v>
      </c>
      <c r="P664" s="9">
        <f>O664-N664</f>
        <v>651</v>
      </c>
      <c r="Q664">
        <v>57</v>
      </c>
      <c r="R664" s="9">
        <f>P664-Q664</f>
        <v>594</v>
      </c>
      <c r="S664" s="8">
        <f>O664-R664</f>
        <v>41322</v>
      </c>
      <c r="T664">
        <v>1048</v>
      </c>
      <c r="U664">
        <v>0</v>
      </c>
      <c r="V664">
        <v>217</v>
      </c>
      <c r="W664">
        <v>0</v>
      </c>
      <c r="X664">
        <v>0</v>
      </c>
      <c r="Y664">
        <v>12</v>
      </c>
      <c r="Z664">
        <v>1277</v>
      </c>
      <c r="AA664">
        <f>Z664/P664</f>
        <v>1.9615975422427034</v>
      </c>
      <c r="AB664" s="14" t="s">
        <v>232</v>
      </c>
      <c r="AC664" s="13" t="s">
        <v>63</v>
      </c>
      <c r="AD664">
        <v>5</v>
      </c>
      <c r="AE664" t="str">
        <f>IF(AD664&gt;3, "Prefers Discount", "Discount Indifferent")</f>
        <v>Prefers Discount</v>
      </c>
      <c r="AF664">
        <v>5</v>
      </c>
      <c r="AG664">
        <v>11</v>
      </c>
      <c r="AH664">
        <v>3</v>
      </c>
      <c r="AI664" t="str">
        <f>INDEX($AF$1:$AH$1,MATCH(MAX(AF664:AH664),AF664:AH664,0))</f>
        <v>Web_Orders</v>
      </c>
      <c r="AJ664">
        <v>6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f>SUM(AK664:AO664)</f>
        <v>0</v>
      </c>
      <c r="AQ664" t="s">
        <v>67</v>
      </c>
      <c r="AR664">
        <v>0</v>
      </c>
      <c r="AS664" t="str">
        <f>IF(OR(AK664&gt;0, AL664&gt;0, AM664&gt;0, AN664&gt;0, AO664&gt;0), "Converted", "Not Converted")</f>
        <v>Not Converted</v>
      </c>
      <c r="AT664">
        <v>0</v>
      </c>
      <c r="AU664">
        <v>3</v>
      </c>
      <c r="AV664">
        <v>11</v>
      </c>
      <c r="AW664">
        <f>IF(Z664&gt;607, 4, 0)</f>
        <v>4</v>
      </c>
      <c r="AX664">
        <f>IF(AA664&gt;1.6588, 3, 0)</f>
        <v>3</v>
      </c>
      <c r="AY664">
        <f>IF(P664&gt;401, 2, 0)</f>
        <v>2</v>
      </c>
      <c r="AZ664">
        <f>IF(I664&gt;52915.77, 1, 0)</f>
        <v>1</v>
      </c>
      <c r="BA664">
        <f>SUM(AW664:AZ664)</f>
        <v>10</v>
      </c>
      <c r="BB664" t="str">
        <f>VLOOKUP(BA664,'Standard Deviations'!$L$1:$M$11,2,TRUE)</f>
        <v>Diamond</v>
      </c>
    </row>
    <row r="665" spans="1:54">
      <c r="A665">
        <v>10172</v>
      </c>
      <c r="B665">
        <v>1988</v>
      </c>
      <c r="C665">
        <f>2024-B665</f>
        <v>36</v>
      </c>
      <c r="D665" t="str">
        <f>VLOOKUP(B665,Reference!$A$1:$B$125, 2)</f>
        <v>Millennials</v>
      </c>
      <c r="E665" t="s">
        <v>54</v>
      </c>
      <c r="F665" t="str">
        <f>IF(E665="High School", "No College", "College")</f>
        <v>College</v>
      </c>
      <c r="G665" t="s">
        <v>60</v>
      </c>
      <c r="H665">
        <v>68655</v>
      </c>
      <c r="I665">
        <v>68655</v>
      </c>
      <c r="J665" s="4" t="s">
        <v>61</v>
      </c>
      <c r="K665">
        <v>0</v>
      </c>
      <c r="L665">
        <v>0</v>
      </c>
      <c r="M665" t="str">
        <f>IF(OR(K665&gt;0, L665&gt;0), "Parent", "Not Parent")</f>
        <v>Not Parent</v>
      </c>
      <c r="N665" t="s">
        <v>460</v>
      </c>
      <c r="O665" s="8">
        <v>41916</v>
      </c>
      <c r="P665" s="9">
        <f>O665-N665</f>
        <v>785</v>
      </c>
      <c r="Q665">
        <v>95</v>
      </c>
      <c r="R665" s="9">
        <f>P665-Q665</f>
        <v>690</v>
      </c>
      <c r="S665" s="8">
        <f>O665-R665</f>
        <v>41226</v>
      </c>
      <c r="T665">
        <v>456</v>
      </c>
      <c r="U665">
        <v>19</v>
      </c>
      <c r="V665">
        <v>832</v>
      </c>
      <c r="W665">
        <v>75</v>
      </c>
      <c r="X665">
        <v>118</v>
      </c>
      <c r="Y665">
        <v>38</v>
      </c>
      <c r="Z665">
        <v>1538</v>
      </c>
      <c r="AA665">
        <f>Z665/P665</f>
        <v>1.9592356687898089</v>
      </c>
      <c r="AB665" s="14" t="s">
        <v>232</v>
      </c>
      <c r="AC665" s="13" t="s">
        <v>63</v>
      </c>
      <c r="AD665">
        <v>1</v>
      </c>
      <c r="AE665" t="str">
        <f>IF(AD665&gt;3, "Prefers Discount", "Discount Indifferent")</f>
        <v>Discount Indifferent</v>
      </c>
      <c r="AF665">
        <v>11</v>
      </c>
      <c r="AG665">
        <v>4</v>
      </c>
      <c r="AH665">
        <v>5</v>
      </c>
      <c r="AI665" t="str">
        <f>INDEX($AF$1:$AH$1,MATCH(MAX(AF665:AH665),AF665:AH665,0))</f>
        <v>Store_Orders</v>
      </c>
      <c r="AJ665">
        <v>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f>SUM(AK665:AO665)</f>
        <v>0</v>
      </c>
      <c r="AQ665" t="s">
        <v>67</v>
      </c>
      <c r="AR665">
        <v>0</v>
      </c>
      <c r="AS665" t="str">
        <f>IF(OR(AK665&gt;0, AL665&gt;0, AM665&gt;0, AN665&gt;0, AO665&gt;0), "Converted", "Not Converted")</f>
        <v>Not Converted</v>
      </c>
      <c r="AT665">
        <v>0</v>
      </c>
      <c r="AU665">
        <v>3</v>
      </c>
      <c r="AV665">
        <v>11</v>
      </c>
      <c r="AW665">
        <f>IF(Z665&gt;607, 4, 0)</f>
        <v>4</v>
      </c>
      <c r="AX665">
        <f>IF(AA665&gt;1.6588, 3, 0)</f>
        <v>3</v>
      </c>
      <c r="AY665">
        <f>IF(P665&gt;401, 2, 0)</f>
        <v>2</v>
      </c>
      <c r="AZ665">
        <f>IF(I665&gt;52915.77, 1, 0)</f>
        <v>1</v>
      </c>
      <c r="BA665">
        <f>SUM(AW665:AZ665)</f>
        <v>10</v>
      </c>
      <c r="BB665" t="str">
        <f>VLOOKUP(BA665,'Standard Deviations'!$L$1:$M$11,2,TRUE)</f>
        <v>Diamond</v>
      </c>
    </row>
    <row r="666" spans="1:54">
      <c r="A666">
        <v>6729</v>
      </c>
      <c r="B666">
        <v>1988</v>
      </c>
      <c r="C666">
        <f>2024-B666</f>
        <v>36</v>
      </c>
      <c r="D666" t="str">
        <f>VLOOKUP(B666,Reference!$A$1:$B$125, 2)</f>
        <v>Millennials</v>
      </c>
      <c r="E666" t="s">
        <v>54</v>
      </c>
      <c r="F666" t="str">
        <f>IF(E666="High School", "No College", "College")</f>
        <v>College</v>
      </c>
      <c r="G666" t="s">
        <v>60</v>
      </c>
      <c r="H666">
        <v>68655</v>
      </c>
      <c r="I666">
        <v>68655</v>
      </c>
      <c r="J666" s="4" t="s">
        <v>61</v>
      </c>
      <c r="K666">
        <v>0</v>
      </c>
      <c r="L666">
        <v>0</v>
      </c>
      <c r="M666" t="str">
        <f>IF(OR(K666&gt;0, L666&gt;0), "Parent", "Not Parent")</f>
        <v>Not Parent</v>
      </c>
      <c r="N666" t="s">
        <v>460</v>
      </c>
      <c r="O666" s="8">
        <v>41916</v>
      </c>
      <c r="P666" s="9">
        <f>O666-N666</f>
        <v>785</v>
      </c>
      <c r="Q666">
        <v>95</v>
      </c>
      <c r="R666" s="9">
        <f>P666-Q666</f>
        <v>690</v>
      </c>
      <c r="S666" s="8">
        <f>O666-R666</f>
        <v>41226</v>
      </c>
      <c r="T666">
        <v>456</v>
      </c>
      <c r="U666">
        <v>19</v>
      </c>
      <c r="V666">
        <v>832</v>
      </c>
      <c r="W666">
        <v>75</v>
      </c>
      <c r="X666">
        <v>118</v>
      </c>
      <c r="Y666">
        <v>38</v>
      </c>
      <c r="Z666">
        <v>1538</v>
      </c>
      <c r="AA666">
        <f>Z666/P666</f>
        <v>1.9592356687898089</v>
      </c>
      <c r="AB666" s="14" t="s">
        <v>232</v>
      </c>
      <c r="AC666" s="13" t="s">
        <v>63</v>
      </c>
      <c r="AD666">
        <v>1</v>
      </c>
      <c r="AE666" t="str">
        <f>IF(AD666&gt;3, "Prefers Discount", "Discount Indifferent")</f>
        <v>Discount Indifferent</v>
      </c>
      <c r="AF666">
        <v>11</v>
      </c>
      <c r="AG666">
        <v>4</v>
      </c>
      <c r="AH666">
        <v>5</v>
      </c>
      <c r="AI666" t="str">
        <f>INDEX($AF$1:$AH$1,MATCH(MAX(AF666:AH666),AF666:AH666,0))</f>
        <v>Store_Orders</v>
      </c>
      <c r="AJ666">
        <v>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f>SUM(AK666:AO666)</f>
        <v>0</v>
      </c>
      <c r="AQ666" t="s">
        <v>67</v>
      </c>
      <c r="AR666">
        <v>0</v>
      </c>
      <c r="AS666" t="str">
        <f>IF(OR(AK666&gt;0, AL666&gt;0, AM666&gt;0, AN666&gt;0, AO666&gt;0), "Converted", "Not Converted")</f>
        <v>Not Converted</v>
      </c>
      <c r="AT666">
        <v>0</v>
      </c>
      <c r="AU666">
        <v>3</v>
      </c>
      <c r="AV666">
        <v>11</v>
      </c>
      <c r="AW666">
        <f>IF(Z666&gt;607, 4, 0)</f>
        <v>4</v>
      </c>
      <c r="AX666">
        <f>IF(AA666&gt;1.6588, 3, 0)</f>
        <v>3</v>
      </c>
      <c r="AY666">
        <f>IF(P666&gt;401, 2, 0)</f>
        <v>2</v>
      </c>
      <c r="AZ666">
        <f>IF(I666&gt;52915.77, 1, 0)</f>
        <v>1</v>
      </c>
      <c r="BA666">
        <f>SUM(AW666:AZ666)</f>
        <v>10</v>
      </c>
      <c r="BB666" t="str">
        <f>VLOOKUP(BA666,'Standard Deviations'!$L$1:$M$11,2,TRUE)</f>
        <v>Diamond</v>
      </c>
    </row>
    <row r="667" spans="1:54">
      <c r="A667">
        <v>9292</v>
      </c>
      <c r="B667">
        <v>1952</v>
      </c>
      <c r="C667">
        <f>2024-B667</f>
        <v>72</v>
      </c>
      <c r="D667" t="str">
        <f>VLOOKUP(B667,Reference!$A$1:$B$125, 2)</f>
        <v>Boomers</v>
      </c>
      <c r="E667" t="s">
        <v>54</v>
      </c>
      <c r="F667" t="str">
        <f>IF(E667="High School", "No College", "College")</f>
        <v>College</v>
      </c>
      <c r="G667" t="s">
        <v>55</v>
      </c>
      <c r="H667">
        <v>81795</v>
      </c>
      <c r="I667">
        <v>81795</v>
      </c>
      <c r="J667" s="4" t="s">
        <v>56</v>
      </c>
      <c r="K667">
        <v>0</v>
      </c>
      <c r="L667">
        <v>0</v>
      </c>
      <c r="M667" t="str">
        <f>IF(OR(K667&gt;0, L667&gt;0), "Parent", "Not Parent")</f>
        <v>Not Parent</v>
      </c>
      <c r="N667" t="s">
        <v>461</v>
      </c>
      <c r="O667" s="8">
        <v>41916</v>
      </c>
      <c r="P667" s="9">
        <f>O667-N667</f>
        <v>708</v>
      </c>
      <c r="Q667">
        <v>74</v>
      </c>
      <c r="R667" s="9">
        <f>P667-Q667</f>
        <v>634</v>
      </c>
      <c r="S667" s="8">
        <f>O667-R667</f>
        <v>41282</v>
      </c>
      <c r="T667">
        <v>324</v>
      </c>
      <c r="U667">
        <v>132</v>
      </c>
      <c r="V667">
        <v>693</v>
      </c>
      <c r="W667">
        <v>27</v>
      </c>
      <c r="X667">
        <v>118</v>
      </c>
      <c r="Y667">
        <v>88</v>
      </c>
      <c r="Z667">
        <v>1382</v>
      </c>
      <c r="AA667">
        <f>Z667/P667</f>
        <v>1.9519774011299436</v>
      </c>
      <c r="AB667" s="14" t="s">
        <v>232</v>
      </c>
      <c r="AC667" s="13" t="s">
        <v>63</v>
      </c>
      <c r="AD667">
        <v>1</v>
      </c>
      <c r="AE667" t="str">
        <f>IF(AD667&gt;3, "Prefers Discount", "Discount Indifferent")</f>
        <v>Discount Indifferent</v>
      </c>
      <c r="AF667">
        <v>7</v>
      </c>
      <c r="AG667">
        <v>4</v>
      </c>
      <c r="AH667">
        <v>11</v>
      </c>
      <c r="AI667" t="str">
        <f>INDEX($AF$1:$AH$1,MATCH(MAX(AF667:AH667),AF667:AH667,0))</f>
        <v>Catalog_Orders</v>
      </c>
      <c r="AJ667">
        <v>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f>SUM(AK667:AO667)</f>
        <v>0</v>
      </c>
      <c r="AQ667" t="s">
        <v>67</v>
      </c>
      <c r="AR667">
        <v>0</v>
      </c>
      <c r="AS667" t="str">
        <f>IF(OR(AK667&gt;0, AL667&gt;0, AM667&gt;0, AN667&gt;0, AO667&gt;0), "Converted", "Not Converted")</f>
        <v>Not Converted</v>
      </c>
      <c r="AT667">
        <v>0</v>
      </c>
      <c r="AU667">
        <v>3</v>
      </c>
      <c r="AV667">
        <v>11</v>
      </c>
      <c r="AW667">
        <f>IF(Z667&gt;607, 4, 0)</f>
        <v>4</v>
      </c>
      <c r="AX667">
        <f>IF(AA667&gt;1.6588, 3, 0)</f>
        <v>3</v>
      </c>
      <c r="AY667">
        <f>IF(P667&gt;401, 2, 0)</f>
        <v>2</v>
      </c>
      <c r="AZ667">
        <f>IF(I667&gt;52915.77, 1, 0)</f>
        <v>1</v>
      </c>
      <c r="BA667">
        <f>SUM(AW667:AZ667)</f>
        <v>10</v>
      </c>
      <c r="BB667" t="str">
        <f>VLOOKUP(BA667,'Standard Deviations'!$L$1:$M$11,2,TRUE)</f>
        <v>Diamond</v>
      </c>
    </row>
    <row r="668" spans="1:54">
      <c r="A668">
        <v>8395</v>
      </c>
      <c r="B668">
        <v>1961</v>
      </c>
      <c r="C668">
        <f>2024-B668</f>
        <v>63</v>
      </c>
      <c r="D668" t="str">
        <f>VLOOKUP(B668,Reference!$A$1:$B$125, 2)</f>
        <v>Boomers</v>
      </c>
      <c r="E668" t="s">
        <v>54</v>
      </c>
      <c r="F668" t="str">
        <f>IF(E668="High School", "No College", "College")</f>
        <v>College</v>
      </c>
      <c r="G668" t="s">
        <v>60</v>
      </c>
      <c r="H668">
        <v>82014</v>
      </c>
      <c r="I668">
        <v>82014</v>
      </c>
      <c r="J668" s="4" t="s">
        <v>56</v>
      </c>
      <c r="K668">
        <v>0</v>
      </c>
      <c r="L668">
        <v>0</v>
      </c>
      <c r="M668" t="str">
        <f>IF(OR(K668&gt;0, L668&gt;0), "Parent", "Not Parent")</f>
        <v>Not Parent</v>
      </c>
      <c r="N668" t="s">
        <v>462</v>
      </c>
      <c r="O668" s="8">
        <v>41916</v>
      </c>
      <c r="P668" s="9">
        <f>O668-N668</f>
        <v>775</v>
      </c>
      <c r="Q668">
        <v>48</v>
      </c>
      <c r="R668" s="9">
        <f>P668-Q668</f>
        <v>727</v>
      </c>
      <c r="S668" s="8">
        <f>O668-R668</f>
        <v>41189</v>
      </c>
      <c r="T668">
        <v>980</v>
      </c>
      <c r="U668">
        <v>37</v>
      </c>
      <c r="V668">
        <v>265</v>
      </c>
      <c r="W668">
        <v>35</v>
      </c>
      <c r="X668">
        <v>163</v>
      </c>
      <c r="Y668">
        <v>31</v>
      </c>
      <c r="Z668">
        <v>1511</v>
      </c>
      <c r="AA668">
        <f>Z668/P668</f>
        <v>1.9496774193548387</v>
      </c>
      <c r="AB668" s="14" t="s">
        <v>232</v>
      </c>
      <c r="AC668" s="13" t="s">
        <v>63</v>
      </c>
      <c r="AD668">
        <v>1</v>
      </c>
      <c r="AE668" t="str">
        <f>IF(AD668&gt;3, "Prefers Discount", "Discount Indifferent")</f>
        <v>Discount Indifferent</v>
      </c>
      <c r="AF668">
        <v>12</v>
      </c>
      <c r="AG668">
        <v>3</v>
      </c>
      <c r="AH668">
        <v>6</v>
      </c>
      <c r="AI668" t="str">
        <f>INDEX($AF$1:$AH$1,MATCH(MAX(AF668:AH668),AF668:AH668,0))</f>
        <v>Store_Orders</v>
      </c>
      <c r="AJ668">
        <v>6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f>SUM(AK668:AO668)</f>
        <v>0</v>
      </c>
      <c r="AQ668" t="s">
        <v>67</v>
      </c>
      <c r="AR668">
        <v>1</v>
      </c>
      <c r="AS668" t="str">
        <f>IF(OR(AK668&gt;0, AL668&gt;0, AM668&gt;0, AN668&gt;0, AO668&gt;0), "Converted", "Not Converted")</f>
        <v>Not Converted</v>
      </c>
      <c r="AT668">
        <v>0</v>
      </c>
      <c r="AU668">
        <v>3</v>
      </c>
      <c r="AV668">
        <v>11</v>
      </c>
      <c r="AW668">
        <f>IF(Z668&gt;607, 4, 0)</f>
        <v>4</v>
      </c>
      <c r="AX668">
        <f>IF(AA668&gt;1.6588, 3, 0)</f>
        <v>3</v>
      </c>
      <c r="AY668">
        <f>IF(P668&gt;401, 2, 0)</f>
        <v>2</v>
      </c>
      <c r="AZ668">
        <f>IF(I668&gt;52915.77, 1, 0)</f>
        <v>1</v>
      </c>
      <c r="BA668">
        <f>SUM(AW668:AZ668)</f>
        <v>10</v>
      </c>
      <c r="BB668" t="str">
        <f>VLOOKUP(BA668,'Standard Deviations'!$L$1:$M$11,2,TRUE)</f>
        <v>Diamond</v>
      </c>
    </row>
    <row r="669" spans="1:54">
      <c r="A669">
        <v>310</v>
      </c>
      <c r="B669">
        <v>1970</v>
      </c>
      <c r="C669">
        <f>2024-B669</f>
        <v>54</v>
      </c>
      <c r="D669" t="str">
        <f>VLOOKUP(B669,Reference!$A$1:$B$125, 2)</f>
        <v>Gen X</v>
      </c>
      <c r="E669" t="s">
        <v>64</v>
      </c>
      <c r="F669" t="str">
        <f>IF(E669="High School", "No College", "College")</f>
        <v>College</v>
      </c>
      <c r="G669" t="s">
        <v>55</v>
      </c>
      <c r="H669">
        <v>61872</v>
      </c>
      <c r="I669">
        <v>61872</v>
      </c>
      <c r="J669" s="4" t="s">
        <v>61</v>
      </c>
      <c r="K669">
        <v>0</v>
      </c>
      <c r="L669">
        <v>1</v>
      </c>
      <c r="M669" t="str">
        <f>IF(OR(K669&gt;0, L669&gt;0), "Parent", "Not Parent")</f>
        <v>Parent</v>
      </c>
      <c r="N669" t="s">
        <v>463</v>
      </c>
      <c r="O669" s="8">
        <v>41916</v>
      </c>
      <c r="P669" s="9">
        <f>O669-N669</f>
        <v>295</v>
      </c>
      <c r="Q669">
        <v>81</v>
      </c>
      <c r="R669" s="9">
        <f>P669-Q669</f>
        <v>214</v>
      </c>
      <c r="S669" s="8">
        <f>O669-R669</f>
        <v>41702</v>
      </c>
      <c r="T669">
        <v>330</v>
      </c>
      <c r="U669">
        <v>5</v>
      </c>
      <c r="V669">
        <v>159</v>
      </c>
      <c r="W669">
        <v>36</v>
      </c>
      <c r="X669">
        <v>27</v>
      </c>
      <c r="Y669">
        <v>16</v>
      </c>
      <c r="Z669">
        <v>573</v>
      </c>
      <c r="AA669">
        <f>Z669/P669</f>
        <v>1.9423728813559322</v>
      </c>
      <c r="AB669" s="14" t="s">
        <v>232</v>
      </c>
      <c r="AC669" s="13" t="s">
        <v>63</v>
      </c>
      <c r="AD669">
        <v>4</v>
      </c>
      <c r="AE669" t="str">
        <f>IF(AD669&gt;3, "Prefers Discount", "Discount Indifferent")</f>
        <v>Prefers Discount</v>
      </c>
      <c r="AF669">
        <v>9</v>
      </c>
      <c r="AG669">
        <v>4</v>
      </c>
      <c r="AH669">
        <v>4</v>
      </c>
      <c r="AI669" t="str">
        <f>INDEX($AF$1:$AH$1,MATCH(MAX(AF669:AH669),AF669:AH669,0))</f>
        <v>Store_Orders</v>
      </c>
      <c r="AJ669">
        <v>4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f>SUM(AK669:AO669)</f>
        <v>0</v>
      </c>
      <c r="AQ669" t="s">
        <v>67</v>
      </c>
      <c r="AR669">
        <v>0</v>
      </c>
      <c r="AS669" t="str">
        <f>IF(OR(AK669&gt;0, AL669&gt;0, AM669&gt;0, AN669&gt;0, AO669&gt;0), "Converted", "Not Converted")</f>
        <v>Not Converted</v>
      </c>
      <c r="AT669">
        <v>0</v>
      </c>
      <c r="AU669">
        <v>3</v>
      </c>
      <c r="AV669">
        <v>11</v>
      </c>
      <c r="AW669">
        <f>IF(Z669&gt;607, 4, 0)</f>
        <v>0</v>
      </c>
      <c r="AX669">
        <f>IF(AA669&gt;1.6588, 3, 0)</f>
        <v>3</v>
      </c>
      <c r="AY669">
        <f>IF(P669&gt;401, 2, 0)</f>
        <v>0</v>
      </c>
      <c r="AZ669">
        <f>IF(I669&gt;52915.77, 1, 0)</f>
        <v>1</v>
      </c>
      <c r="BA669">
        <f>SUM(AW669:AZ669)</f>
        <v>4</v>
      </c>
      <c r="BB669" t="str">
        <f>VLOOKUP(BA669,'Standard Deviations'!$L$1:$M$11,2,TRUE)</f>
        <v>Silver</v>
      </c>
    </row>
    <row r="670" spans="1:54">
      <c r="A670">
        <v>9760</v>
      </c>
      <c r="B670">
        <v>1963</v>
      </c>
      <c r="C670">
        <f>2024-B670</f>
        <v>61</v>
      </c>
      <c r="D670" t="str">
        <f>VLOOKUP(B670,Reference!$A$1:$B$125, 2)</f>
        <v>Boomers</v>
      </c>
      <c r="E670" t="s">
        <v>68</v>
      </c>
      <c r="F670" t="str">
        <f>IF(E670="High School", "No College", "College")</f>
        <v>College</v>
      </c>
      <c r="G670" t="s">
        <v>89</v>
      </c>
      <c r="H670">
        <v>52278</v>
      </c>
      <c r="I670">
        <v>52278</v>
      </c>
      <c r="J670" s="4" t="s">
        <v>175</v>
      </c>
      <c r="K670">
        <v>0</v>
      </c>
      <c r="L670">
        <v>1</v>
      </c>
      <c r="M670" t="str">
        <f>IF(OR(K670&gt;0, L670&gt;0), "Parent", "Not Parent")</f>
        <v>Parent</v>
      </c>
      <c r="N670" t="s">
        <v>464</v>
      </c>
      <c r="O670" s="8">
        <v>41916</v>
      </c>
      <c r="P670" s="9">
        <f>O670-N670</f>
        <v>617</v>
      </c>
      <c r="Q670">
        <v>24</v>
      </c>
      <c r="R670" s="9">
        <f>P670-Q670</f>
        <v>593</v>
      </c>
      <c r="S670" s="8">
        <f>O670-R670</f>
        <v>41323</v>
      </c>
      <c r="T670">
        <v>953</v>
      </c>
      <c r="U670">
        <v>0</v>
      </c>
      <c r="V670">
        <v>71</v>
      </c>
      <c r="W670">
        <v>0</v>
      </c>
      <c r="X670">
        <v>0</v>
      </c>
      <c r="Y670">
        <v>174</v>
      </c>
      <c r="Z670">
        <v>1198</v>
      </c>
      <c r="AA670">
        <f>Z670/P670</f>
        <v>1.9416531604538088</v>
      </c>
      <c r="AB670" s="11" t="s">
        <v>232</v>
      </c>
      <c r="AC670" t="s">
        <v>59</v>
      </c>
      <c r="AD670">
        <v>6</v>
      </c>
      <c r="AE670" t="str">
        <f>IF(AD670&gt;3, "Prefers Discount", "Discount Indifferent")</f>
        <v>Prefers Discount</v>
      </c>
      <c r="AF670">
        <v>10</v>
      </c>
      <c r="AG670">
        <v>10</v>
      </c>
      <c r="AH670">
        <v>5</v>
      </c>
      <c r="AI670" t="str">
        <f>INDEX($AF$1:$AH$1,MATCH(MAX(AF670:AH670),AF670:AH670,0))</f>
        <v>Store_Orders</v>
      </c>
      <c r="AJ670">
        <v>8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f>SUM(AK670:AO670)</f>
        <v>0</v>
      </c>
      <c r="AQ670" t="s">
        <v>67</v>
      </c>
      <c r="AR670">
        <v>1</v>
      </c>
      <c r="AS670" t="str">
        <f>IF(OR(AK670&gt;0, AL670&gt;0, AM670&gt;0, AN670&gt;0, AO670&gt;0), "Converted", "Not Converted")</f>
        <v>Not Converted</v>
      </c>
      <c r="AT670">
        <v>0</v>
      </c>
      <c r="AU670">
        <v>3</v>
      </c>
      <c r="AV670">
        <v>11</v>
      </c>
      <c r="AW670">
        <f>IF(Z670&gt;607, 4, 0)</f>
        <v>4</v>
      </c>
      <c r="AX670">
        <f>IF(AA670&gt;1.6588, 3, 0)</f>
        <v>3</v>
      </c>
      <c r="AY670">
        <f>IF(P670&gt;401, 2, 0)</f>
        <v>2</v>
      </c>
      <c r="AZ670">
        <f>IF(I670&gt;52915.77, 1, 0)</f>
        <v>0</v>
      </c>
      <c r="BA670">
        <f>SUM(AW670:AZ670)</f>
        <v>9</v>
      </c>
      <c r="BB670" t="str">
        <f>VLOOKUP(BA670,'Standard Deviations'!$L$1:$M$11,2,TRUE)</f>
        <v>Diamond</v>
      </c>
    </row>
    <row r="671" spans="1:54">
      <c r="A671">
        <v>7101</v>
      </c>
      <c r="B671">
        <v>1963</v>
      </c>
      <c r="C671">
        <f>2024-B671</f>
        <v>61</v>
      </c>
      <c r="D671" t="str">
        <f>VLOOKUP(B671,Reference!$A$1:$B$125, 2)</f>
        <v>Boomers</v>
      </c>
      <c r="E671" t="s">
        <v>68</v>
      </c>
      <c r="F671" t="str">
        <f>IF(E671="High School", "No College", "College")</f>
        <v>College</v>
      </c>
      <c r="G671" t="s">
        <v>89</v>
      </c>
      <c r="H671">
        <v>52278</v>
      </c>
      <c r="I671">
        <v>52278</v>
      </c>
      <c r="J671" s="4" t="s">
        <v>175</v>
      </c>
      <c r="K671">
        <v>0</v>
      </c>
      <c r="L671">
        <v>1</v>
      </c>
      <c r="M671" t="str">
        <f>IF(OR(K671&gt;0, L671&gt;0), "Parent", "Not Parent")</f>
        <v>Parent</v>
      </c>
      <c r="N671" t="s">
        <v>464</v>
      </c>
      <c r="O671" s="8">
        <v>41916</v>
      </c>
      <c r="P671" s="9">
        <f>O671-N671</f>
        <v>617</v>
      </c>
      <c r="Q671">
        <v>24</v>
      </c>
      <c r="R671" s="9">
        <f>P671-Q671</f>
        <v>593</v>
      </c>
      <c r="S671" s="8">
        <f>O671-R671</f>
        <v>41323</v>
      </c>
      <c r="T671">
        <v>953</v>
      </c>
      <c r="U671">
        <v>0</v>
      </c>
      <c r="V671">
        <v>71</v>
      </c>
      <c r="W671">
        <v>0</v>
      </c>
      <c r="X671">
        <v>0</v>
      </c>
      <c r="Y671">
        <v>174</v>
      </c>
      <c r="Z671">
        <v>1198</v>
      </c>
      <c r="AA671">
        <f>Z671/P671</f>
        <v>1.9416531604538088</v>
      </c>
      <c r="AB671" s="11" t="s">
        <v>232</v>
      </c>
      <c r="AC671" t="s">
        <v>59</v>
      </c>
      <c r="AD671">
        <v>6</v>
      </c>
      <c r="AE671" t="str">
        <f>IF(AD671&gt;3, "Prefers Discount", "Discount Indifferent")</f>
        <v>Prefers Discount</v>
      </c>
      <c r="AF671">
        <v>10</v>
      </c>
      <c r="AG671">
        <v>10</v>
      </c>
      <c r="AH671">
        <v>5</v>
      </c>
      <c r="AI671" t="str">
        <f>INDEX($AF$1:$AH$1,MATCH(MAX(AF671:AH671),AF671:AH671,0))</f>
        <v>Store_Orders</v>
      </c>
      <c r="AJ671">
        <v>8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f>SUM(AK671:AO671)</f>
        <v>0</v>
      </c>
      <c r="AQ671" t="s">
        <v>67</v>
      </c>
      <c r="AR671">
        <v>0</v>
      </c>
      <c r="AS671" t="str">
        <f>IF(OR(AK671&gt;0, AL671&gt;0, AM671&gt;0, AN671&gt;0, AO671&gt;0), "Converted", "Not Converted")</f>
        <v>Not Converted</v>
      </c>
      <c r="AT671">
        <v>0</v>
      </c>
      <c r="AU671">
        <v>3</v>
      </c>
      <c r="AV671">
        <v>11</v>
      </c>
      <c r="AW671">
        <f>IF(Z671&gt;607, 4, 0)</f>
        <v>4</v>
      </c>
      <c r="AX671">
        <f>IF(AA671&gt;1.6588, 3, 0)</f>
        <v>3</v>
      </c>
      <c r="AY671">
        <f>IF(P671&gt;401, 2, 0)</f>
        <v>2</v>
      </c>
      <c r="AZ671">
        <f>IF(I671&gt;52915.77, 1, 0)</f>
        <v>0</v>
      </c>
      <c r="BA671">
        <f>SUM(AW671:AZ671)</f>
        <v>9</v>
      </c>
      <c r="BB671" t="str">
        <f>VLOOKUP(BA671,'Standard Deviations'!$L$1:$M$11,2,TRUE)</f>
        <v>Diamond</v>
      </c>
    </row>
    <row r="672" spans="1:54">
      <c r="A672">
        <v>2114</v>
      </c>
      <c r="B672">
        <v>1946</v>
      </c>
      <c r="C672">
        <f>2024-B672</f>
        <v>78</v>
      </c>
      <c r="D672" t="str">
        <f>VLOOKUP(B672,Reference!$A$1:$B$125, 2)</f>
        <v>Boomers</v>
      </c>
      <c r="E672" t="s">
        <v>68</v>
      </c>
      <c r="F672" t="str">
        <f>IF(E672="High School", "No College", "College")</f>
        <v>College</v>
      </c>
      <c r="G672" t="s">
        <v>60</v>
      </c>
      <c r="H672">
        <v>82800</v>
      </c>
      <c r="I672">
        <v>82800</v>
      </c>
      <c r="J672" s="4" t="s">
        <v>56</v>
      </c>
      <c r="K672">
        <v>0</v>
      </c>
      <c r="L672">
        <v>0</v>
      </c>
      <c r="M672" t="str">
        <f>IF(OR(K672&gt;0, L672&gt;0), "Parent", "Not Parent")</f>
        <v>Not Parent</v>
      </c>
      <c r="N672" t="s">
        <v>465</v>
      </c>
      <c r="O672" s="8">
        <v>41916</v>
      </c>
      <c r="P672" s="9">
        <f>O672-N672</f>
        <v>679</v>
      </c>
      <c r="Q672">
        <v>23</v>
      </c>
      <c r="R672" s="9">
        <f>P672-Q672</f>
        <v>656</v>
      </c>
      <c r="S672" s="8">
        <f>O672-R672</f>
        <v>41260</v>
      </c>
      <c r="T672">
        <v>1006</v>
      </c>
      <c r="U672">
        <v>22</v>
      </c>
      <c r="V672">
        <v>115</v>
      </c>
      <c r="W672">
        <v>59</v>
      </c>
      <c r="X672">
        <v>68</v>
      </c>
      <c r="Y672">
        <v>45</v>
      </c>
      <c r="Z672">
        <v>1315</v>
      </c>
      <c r="AA672">
        <f>Z672/P672</f>
        <v>1.9366715758468336</v>
      </c>
      <c r="AB672" s="11" t="s">
        <v>232</v>
      </c>
      <c r="AC672" t="s">
        <v>59</v>
      </c>
      <c r="AD672">
        <v>1</v>
      </c>
      <c r="AE672" t="str">
        <f>IF(AD672&gt;3, "Prefers Discount", "Discount Indifferent")</f>
        <v>Discount Indifferent</v>
      </c>
      <c r="AF672">
        <v>12</v>
      </c>
      <c r="AG672">
        <v>7</v>
      </c>
      <c r="AH672">
        <v>6</v>
      </c>
      <c r="AI672" t="str">
        <f>INDEX($AF$1:$AH$1,MATCH(MAX(AF672:AH672),AF672:AH672,0))</f>
        <v>Store_Orders</v>
      </c>
      <c r="AJ672">
        <v>3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f>SUM(AK672:AO672)</f>
        <v>2</v>
      </c>
      <c r="AQ672" t="str">
        <f>INDEX($AK$1:$AO$1,MATCH(MAX(AK672:AO672),AK672:AO672,0))</f>
        <v>Converted_on_Camp1</v>
      </c>
      <c r="AR672">
        <v>1</v>
      </c>
      <c r="AS672" t="str">
        <f>IF(OR(AK672&gt;0, AL672&gt;0, AM672&gt;0, AN672&gt;0, AO672&gt;0), "Converted", "Not Converted")</f>
        <v>Converted</v>
      </c>
      <c r="AT672">
        <v>0</v>
      </c>
      <c r="AU672">
        <v>3</v>
      </c>
      <c r="AV672">
        <v>11</v>
      </c>
      <c r="AW672">
        <f>IF(Z672&gt;607, 4, 0)</f>
        <v>4</v>
      </c>
      <c r="AX672">
        <f>IF(AA672&gt;1.6588, 3, 0)</f>
        <v>3</v>
      </c>
      <c r="AY672">
        <f>IF(P672&gt;401, 2, 0)</f>
        <v>2</v>
      </c>
      <c r="AZ672">
        <f>IF(I672&gt;52915.77, 1, 0)</f>
        <v>1</v>
      </c>
      <c r="BA672">
        <f>SUM(AW672:AZ672)</f>
        <v>10</v>
      </c>
      <c r="BB672" t="str">
        <f>VLOOKUP(BA672,'Standard Deviations'!$L$1:$M$11,2,TRUE)</f>
        <v>Diamond</v>
      </c>
    </row>
    <row r="673" spans="1:54">
      <c r="A673">
        <v>4261</v>
      </c>
      <c r="B673">
        <v>1946</v>
      </c>
      <c r="C673">
        <f>2024-B673</f>
        <v>78</v>
      </c>
      <c r="D673" t="str">
        <f>VLOOKUP(B673,Reference!$A$1:$B$125, 2)</f>
        <v>Boomers</v>
      </c>
      <c r="E673" t="s">
        <v>68</v>
      </c>
      <c r="F673" t="str">
        <f>IF(E673="High School", "No College", "College")</f>
        <v>College</v>
      </c>
      <c r="G673" t="s">
        <v>60</v>
      </c>
      <c r="H673">
        <v>82800</v>
      </c>
      <c r="I673">
        <v>82800</v>
      </c>
      <c r="J673" s="4" t="s">
        <v>56</v>
      </c>
      <c r="K673">
        <v>0</v>
      </c>
      <c r="L673">
        <v>0</v>
      </c>
      <c r="M673" t="str">
        <f>IF(OR(K673&gt;0, L673&gt;0), "Parent", "Not Parent")</f>
        <v>Not Parent</v>
      </c>
      <c r="N673" t="s">
        <v>465</v>
      </c>
      <c r="O673" s="8">
        <v>41916</v>
      </c>
      <c r="P673" s="9">
        <f>O673-N673</f>
        <v>679</v>
      </c>
      <c r="Q673">
        <v>23</v>
      </c>
      <c r="R673" s="9">
        <f>P673-Q673</f>
        <v>656</v>
      </c>
      <c r="S673" s="8">
        <f>O673-R673</f>
        <v>41260</v>
      </c>
      <c r="T673">
        <v>1006</v>
      </c>
      <c r="U673">
        <v>22</v>
      </c>
      <c r="V673">
        <v>115</v>
      </c>
      <c r="W673">
        <v>59</v>
      </c>
      <c r="X673">
        <v>68</v>
      </c>
      <c r="Y673">
        <v>45</v>
      </c>
      <c r="Z673">
        <v>1315</v>
      </c>
      <c r="AA673">
        <f>Z673/P673</f>
        <v>1.9366715758468336</v>
      </c>
      <c r="AB673" s="11" t="s">
        <v>232</v>
      </c>
      <c r="AC673" t="s">
        <v>59</v>
      </c>
      <c r="AD673">
        <v>1</v>
      </c>
      <c r="AE673" t="str">
        <f>IF(AD673&gt;3, "Prefers Discount", "Discount Indifferent")</f>
        <v>Discount Indifferent</v>
      </c>
      <c r="AF673">
        <v>12</v>
      </c>
      <c r="AG673">
        <v>7</v>
      </c>
      <c r="AH673">
        <v>6</v>
      </c>
      <c r="AI673" t="str">
        <f>INDEX($AF$1:$AH$1,MATCH(MAX(AF673:AH673),AF673:AH673,0))</f>
        <v>Store_Orders</v>
      </c>
      <c r="AJ673">
        <v>3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f>SUM(AK673:AO673)</f>
        <v>2</v>
      </c>
      <c r="AQ673" t="str">
        <f>INDEX($AK$1:$AO$1,MATCH(MAX(AK673:AO673),AK673:AO673,0))</f>
        <v>Converted_on_Camp1</v>
      </c>
      <c r="AR673">
        <v>1</v>
      </c>
      <c r="AS673" t="str">
        <f>IF(OR(AK673&gt;0, AL673&gt;0, AM673&gt;0, AN673&gt;0, AO673&gt;0), "Converted", "Not Converted")</f>
        <v>Converted</v>
      </c>
      <c r="AT673">
        <v>0</v>
      </c>
      <c r="AU673">
        <v>3</v>
      </c>
      <c r="AV673">
        <v>11</v>
      </c>
      <c r="AW673">
        <f>IF(Z673&gt;607, 4, 0)</f>
        <v>4</v>
      </c>
      <c r="AX673">
        <f>IF(AA673&gt;1.6588, 3, 0)</f>
        <v>3</v>
      </c>
      <c r="AY673">
        <f>IF(P673&gt;401, 2, 0)</f>
        <v>2</v>
      </c>
      <c r="AZ673">
        <f>IF(I673&gt;52915.77, 1, 0)</f>
        <v>1</v>
      </c>
      <c r="BA673">
        <f>SUM(AW673:AZ673)</f>
        <v>10</v>
      </c>
      <c r="BB673" t="str">
        <f>VLOOKUP(BA673,'Standard Deviations'!$L$1:$M$11,2,TRUE)</f>
        <v>Diamond</v>
      </c>
    </row>
    <row r="674" spans="1:54">
      <c r="A674">
        <v>1867</v>
      </c>
      <c r="B674">
        <v>1957</v>
      </c>
      <c r="C674">
        <f>2024-B674</f>
        <v>67</v>
      </c>
      <c r="D674" t="str">
        <f>VLOOKUP(B674,Reference!$A$1:$B$125, 2)</f>
        <v>Boomers</v>
      </c>
      <c r="E674" t="s">
        <v>54</v>
      </c>
      <c r="F674" t="str">
        <f>IF(E674="High School", "No College", "College")</f>
        <v>College</v>
      </c>
      <c r="G674" t="s">
        <v>60</v>
      </c>
      <c r="H674">
        <v>64849</v>
      </c>
      <c r="I674">
        <v>64849</v>
      </c>
      <c r="J674" s="4" t="s">
        <v>61</v>
      </c>
      <c r="K674">
        <v>0</v>
      </c>
      <c r="L674">
        <v>0</v>
      </c>
      <c r="M674" t="str">
        <f>IF(OR(K674&gt;0, L674&gt;0), "Parent", "Not Parent")</f>
        <v>Not Parent</v>
      </c>
      <c r="N674" t="s">
        <v>444</v>
      </c>
      <c r="O674" s="8">
        <v>41916</v>
      </c>
      <c r="P674" s="9">
        <f>O674-N674</f>
        <v>690</v>
      </c>
      <c r="Q674">
        <v>42</v>
      </c>
      <c r="R674" s="9">
        <f>P674-Q674</f>
        <v>648</v>
      </c>
      <c r="S674" s="8">
        <f>O674-R674</f>
        <v>41268</v>
      </c>
      <c r="T674">
        <v>652</v>
      </c>
      <c r="U674">
        <v>48</v>
      </c>
      <c r="V674">
        <v>350</v>
      </c>
      <c r="W674">
        <v>94</v>
      </c>
      <c r="X674">
        <v>84</v>
      </c>
      <c r="Y674">
        <v>108</v>
      </c>
      <c r="Z674">
        <v>1336</v>
      </c>
      <c r="AA674">
        <f>Z674/P674</f>
        <v>1.9362318840579711</v>
      </c>
      <c r="AB674" s="11" t="s">
        <v>232</v>
      </c>
      <c r="AC674" t="s">
        <v>59</v>
      </c>
      <c r="AD674">
        <v>1</v>
      </c>
      <c r="AE674" t="str">
        <f>IF(AD674&gt;3, "Prefers Discount", "Discount Indifferent")</f>
        <v>Discount Indifferent</v>
      </c>
      <c r="AF674">
        <v>6</v>
      </c>
      <c r="AG674">
        <v>9</v>
      </c>
      <c r="AH674">
        <v>3</v>
      </c>
      <c r="AI674" t="str">
        <f>INDEX($AF$1:$AH$1,MATCH(MAX(AF674:AH674),AF674:AH674,0))</f>
        <v>Web_Orders</v>
      </c>
      <c r="AJ674">
        <v>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f>SUM(AK674:AO674)</f>
        <v>0</v>
      </c>
      <c r="AQ674" t="s">
        <v>67</v>
      </c>
      <c r="AR674">
        <v>1</v>
      </c>
      <c r="AS674" t="str">
        <f>IF(OR(AK674&gt;0, AL674&gt;0, AM674&gt;0, AN674&gt;0, AO674&gt;0), "Converted", "Not Converted")</f>
        <v>Not Converted</v>
      </c>
      <c r="AT674">
        <v>0</v>
      </c>
      <c r="AU674">
        <v>3</v>
      </c>
      <c r="AV674">
        <v>11</v>
      </c>
      <c r="AW674">
        <f>IF(Z674&gt;607, 4, 0)</f>
        <v>4</v>
      </c>
      <c r="AX674">
        <f>IF(AA674&gt;1.6588, 3, 0)</f>
        <v>3</v>
      </c>
      <c r="AY674">
        <f>IF(P674&gt;401, 2, 0)</f>
        <v>2</v>
      </c>
      <c r="AZ674">
        <f>IF(I674&gt;52915.77, 1, 0)</f>
        <v>1</v>
      </c>
      <c r="BA674">
        <f>SUM(AW674:AZ674)</f>
        <v>10</v>
      </c>
      <c r="BB674" t="str">
        <f>VLOOKUP(BA674,'Standard Deviations'!$L$1:$M$11,2,TRUE)</f>
        <v>Diamond</v>
      </c>
    </row>
    <row r="675" spans="1:54">
      <c r="A675">
        <v>760</v>
      </c>
      <c r="B675">
        <v>1975</v>
      </c>
      <c r="C675">
        <f>2024-B675</f>
        <v>49</v>
      </c>
      <c r="D675" t="str">
        <f>VLOOKUP(B675,Reference!$A$1:$B$125, 2)</f>
        <v>Gen X</v>
      </c>
      <c r="E675" t="s">
        <v>68</v>
      </c>
      <c r="F675" t="str">
        <f>IF(E675="High School", "No College", "College")</f>
        <v>College</v>
      </c>
      <c r="G675" t="s">
        <v>71</v>
      </c>
      <c r="H675">
        <v>60554</v>
      </c>
      <c r="I675">
        <v>60554</v>
      </c>
      <c r="J675" s="4" t="s">
        <v>61</v>
      </c>
      <c r="K675">
        <v>1</v>
      </c>
      <c r="L675">
        <v>0</v>
      </c>
      <c r="M675" t="str">
        <f>IF(OR(K675&gt;0, L675&gt;0), "Parent", "Not Parent")</f>
        <v>Parent</v>
      </c>
      <c r="N675" t="s">
        <v>443</v>
      </c>
      <c r="O675" s="8">
        <v>41916</v>
      </c>
      <c r="P675" s="9">
        <f>O675-N675</f>
        <v>421</v>
      </c>
      <c r="Q675">
        <v>8</v>
      </c>
      <c r="R675" s="9">
        <f>P675-Q675</f>
        <v>413</v>
      </c>
      <c r="S675" s="8">
        <f>O675-R675</f>
        <v>41503</v>
      </c>
      <c r="T675">
        <v>588</v>
      </c>
      <c r="U675">
        <v>7</v>
      </c>
      <c r="V675">
        <v>76</v>
      </c>
      <c r="W675">
        <v>110</v>
      </c>
      <c r="X675">
        <v>15</v>
      </c>
      <c r="Y675">
        <v>15</v>
      </c>
      <c r="Z675">
        <v>811</v>
      </c>
      <c r="AA675">
        <f>Z675/P675</f>
        <v>1.9263657957244655</v>
      </c>
      <c r="AB675" s="11" t="s">
        <v>232</v>
      </c>
      <c r="AC675" t="s">
        <v>59</v>
      </c>
      <c r="AD675">
        <v>2</v>
      </c>
      <c r="AE675" t="str">
        <f>IF(AD675&gt;3, "Prefers Discount", "Discount Indifferent")</f>
        <v>Discount Indifferent</v>
      </c>
      <c r="AF675">
        <v>9</v>
      </c>
      <c r="AG675">
        <v>8</v>
      </c>
      <c r="AH675">
        <v>4</v>
      </c>
      <c r="AI675" t="str">
        <f>INDEX($AF$1:$AH$1,MATCH(MAX(AF675:AH675),AF675:AH675,0))</f>
        <v>Store_Orders</v>
      </c>
      <c r="AJ675">
        <v>6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f>SUM(AK675:AO675)</f>
        <v>0</v>
      </c>
      <c r="AQ675" t="s">
        <v>67</v>
      </c>
      <c r="AR675">
        <v>0</v>
      </c>
      <c r="AS675" t="str">
        <f>IF(OR(AK675&gt;0, AL675&gt;0, AM675&gt;0, AN675&gt;0, AO675&gt;0), "Converted", "Not Converted")</f>
        <v>Not Converted</v>
      </c>
      <c r="AT675">
        <v>0</v>
      </c>
      <c r="AU675">
        <v>3</v>
      </c>
      <c r="AV675">
        <v>11</v>
      </c>
      <c r="AW675">
        <f>IF(Z675&gt;607, 4, 0)</f>
        <v>4</v>
      </c>
      <c r="AX675">
        <f>IF(AA675&gt;1.6588, 3, 0)</f>
        <v>3</v>
      </c>
      <c r="AY675">
        <f>IF(P675&gt;401, 2, 0)</f>
        <v>2</v>
      </c>
      <c r="AZ675">
        <f>IF(I675&gt;52915.77, 1, 0)</f>
        <v>1</v>
      </c>
      <c r="BA675">
        <f>SUM(AW675:AZ675)</f>
        <v>10</v>
      </c>
      <c r="BB675" t="str">
        <f>VLOOKUP(BA675,'Standard Deviations'!$L$1:$M$11,2,TRUE)</f>
        <v>Diamond</v>
      </c>
    </row>
    <row r="676" spans="1:54">
      <c r="A676">
        <v>7118</v>
      </c>
      <c r="B676">
        <v>1957</v>
      </c>
      <c r="C676">
        <f>2024-B676</f>
        <v>67</v>
      </c>
      <c r="D676" t="str">
        <f>VLOOKUP(B676,Reference!$A$1:$B$125, 2)</f>
        <v>Boomers</v>
      </c>
      <c r="E676" t="s">
        <v>54</v>
      </c>
      <c r="F676" t="str">
        <f>IF(E676="High School", "No College", "College")</f>
        <v>College</v>
      </c>
      <c r="G676" t="s">
        <v>55</v>
      </c>
      <c r="H676">
        <v>73803</v>
      </c>
      <c r="I676">
        <v>73803</v>
      </c>
      <c r="J676" s="4" t="s">
        <v>61</v>
      </c>
      <c r="K676">
        <v>0</v>
      </c>
      <c r="L676">
        <v>1</v>
      </c>
      <c r="M676" t="str">
        <f>IF(OR(K676&gt;0, L676&gt;0), "Parent", "Not Parent")</f>
        <v>Parent</v>
      </c>
      <c r="N676" t="s">
        <v>393</v>
      </c>
      <c r="O676" s="8">
        <v>41916</v>
      </c>
      <c r="P676" s="9">
        <f>O676-N676</f>
        <v>794</v>
      </c>
      <c r="Q676">
        <v>61</v>
      </c>
      <c r="R676" s="9">
        <f>P676-Q676</f>
        <v>733</v>
      </c>
      <c r="S676" s="8">
        <f>O676-R676</f>
        <v>41183</v>
      </c>
      <c r="T676">
        <v>833</v>
      </c>
      <c r="U676">
        <v>80</v>
      </c>
      <c r="V676">
        <v>363</v>
      </c>
      <c r="W676">
        <v>52</v>
      </c>
      <c r="X676">
        <v>26</v>
      </c>
      <c r="Y676">
        <v>174</v>
      </c>
      <c r="Z676">
        <v>1528</v>
      </c>
      <c r="AA676">
        <f>Z676/P676</f>
        <v>1.9244332493702772</v>
      </c>
      <c r="AB676" s="14" t="s">
        <v>232</v>
      </c>
      <c r="AC676" s="13" t="s">
        <v>63</v>
      </c>
      <c r="AD676">
        <v>2</v>
      </c>
      <c r="AE676" t="str">
        <f>IF(AD676&gt;3, "Prefers Discount", "Discount Indifferent")</f>
        <v>Discount Indifferent</v>
      </c>
      <c r="AF676">
        <v>6</v>
      </c>
      <c r="AG676">
        <v>9</v>
      </c>
      <c r="AH676">
        <v>5</v>
      </c>
      <c r="AI676" t="str">
        <f>INDEX($AF$1:$AH$1,MATCH(MAX(AF676:AH676),AF676:AH676,0))</f>
        <v>Web_Orders</v>
      </c>
      <c r="AJ676">
        <v>6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f>SUM(AK676:AO676)</f>
        <v>1</v>
      </c>
      <c r="AQ676" t="str">
        <f>INDEX($AK$1:$AO$1,MATCH(MAX(AK676:AO676),AK676:AO676,0))</f>
        <v>Converted_on_Camp3</v>
      </c>
      <c r="AR676">
        <v>1</v>
      </c>
      <c r="AS676" t="str">
        <f>IF(OR(AK676&gt;0, AL676&gt;0, AM676&gt;0, AN676&gt;0, AO676&gt;0), "Converted", "Not Converted")</f>
        <v>Converted</v>
      </c>
      <c r="AT676">
        <v>0</v>
      </c>
      <c r="AU676">
        <v>3</v>
      </c>
      <c r="AV676">
        <v>11</v>
      </c>
      <c r="AW676">
        <f>IF(Z676&gt;607, 4, 0)</f>
        <v>4</v>
      </c>
      <c r="AX676">
        <f>IF(AA676&gt;1.6588, 3, 0)</f>
        <v>3</v>
      </c>
      <c r="AY676">
        <f>IF(P676&gt;401, 2, 0)</f>
        <v>2</v>
      </c>
      <c r="AZ676">
        <f>IF(I676&gt;52915.77, 1, 0)</f>
        <v>1</v>
      </c>
      <c r="BA676">
        <f>SUM(AW676:AZ676)</f>
        <v>10</v>
      </c>
      <c r="BB676" t="str">
        <f>VLOOKUP(BA676,'Standard Deviations'!$L$1:$M$11,2,TRUE)</f>
        <v>Diamond</v>
      </c>
    </row>
    <row r="677" spans="1:54">
      <c r="A677">
        <v>9977</v>
      </c>
      <c r="B677">
        <v>1973</v>
      </c>
      <c r="C677">
        <f>2024-B677</f>
        <v>51</v>
      </c>
      <c r="D677" t="str">
        <f>VLOOKUP(B677,Reference!$A$1:$B$125, 2)</f>
        <v>Gen X</v>
      </c>
      <c r="E677" t="s">
        <v>54</v>
      </c>
      <c r="F677" t="str">
        <f>IF(E677="High School", "No College", "College")</f>
        <v>College</v>
      </c>
      <c r="G677" t="s">
        <v>71</v>
      </c>
      <c r="H677">
        <v>78901</v>
      </c>
      <c r="I677">
        <v>78901</v>
      </c>
      <c r="J677" s="4" t="s">
        <v>56</v>
      </c>
      <c r="K677">
        <v>0</v>
      </c>
      <c r="L677">
        <v>1</v>
      </c>
      <c r="M677" t="str">
        <f>IF(OR(K677&gt;0, L677&gt;0), "Parent", "Not Parent")</f>
        <v>Parent</v>
      </c>
      <c r="N677" t="s">
        <v>201</v>
      </c>
      <c r="O677" s="8">
        <v>41916</v>
      </c>
      <c r="P677" s="9">
        <f>O677-N677</f>
        <v>382</v>
      </c>
      <c r="Q677">
        <v>99</v>
      </c>
      <c r="R677" s="9">
        <f>P677-Q677</f>
        <v>283</v>
      </c>
      <c r="S677" s="8">
        <f>O677-R677</f>
        <v>41633</v>
      </c>
      <c r="T677">
        <v>321</v>
      </c>
      <c r="U677">
        <v>11</v>
      </c>
      <c r="V677">
        <v>309</v>
      </c>
      <c r="W677">
        <v>33</v>
      </c>
      <c r="X677">
        <v>26</v>
      </c>
      <c r="Y677">
        <v>34</v>
      </c>
      <c r="Z677">
        <v>734</v>
      </c>
      <c r="AA677">
        <f>Z677/P677</f>
        <v>1.9214659685863875</v>
      </c>
      <c r="AB677" s="14" t="s">
        <v>232</v>
      </c>
      <c r="AC677" s="13" t="s">
        <v>63</v>
      </c>
      <c r="AD677">
        <v>3</v>
      </c>
      <c r="AE677" t="str">
        <f>IF(AD677&gt;3, "Prefers Discount", "Discount Indifferent")</f>
        <v>Discount Indifferent</v>
      </c>
      <c r="AF677">
        <v>5</v>
      </c>
      <c r="AG677">
        <v>9</v>
      </c>
      <c r="AH677">
        <v>3</v>
      </c>
      <c r="AI677" t="str">
        <f>INDEX($AF$1:$AH$1,MATCH(MAX(AF677:AH677),AF677:AH677,0))</f>
        <v>Web_Orders</v>
      </c>
      <c r="AJ677">
        <v>4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f>SUM(AK677:AO677)</f>
        <v>0</v>
      </c>
      <c r="AQ677" t="s">
        <v>67</v>
      </c>
      <c r="AR677">
        <v>0</v>
      </c>
      <c r="AS677" t="str">
        <f>IF(OR(AK677&gt;0, AL677&gt;0, AM677&gt;0, AN677&gt;0, AO677&gt;0), "Converted", "Not Converted")</f>
        <v>Not Converted</v>
      </c>
      <c r="AT677">
        <v>0</v>
      </c>
      <c r="AU677">
        <v>3</v>
      </c>
      <c r="AV677">
        <v>11</v>
      </c>
      <c r="AW677">
        <f>IF(Z677&gt;607, 4, 0)</f>
        <v>4</v>
      </c>
      <c r="AX677">
        <f>IF(AA677&gt;1.6588, 3, 0)</f>
        <v>3</v>
      </c>
      <c r="AY677">
        <f>IF(P677&gt;401, 2, 0)</f>
        <v>0</v>
      </c>
      <c r="AZ677">
        <f>IF(I677&gt;52915.77, 1, 0)</f>
        <v>1</v>
      </c>
      <c r="BA677">
        <f>SUM(AW677:AZ677)</f>
        <v>8</v>
      </c>
      <c r="BB677" t="str">
        <f>VLOOKUP(BA677,'Standard Deviations'!$L$1:$M$11,2,TRUE)</f>
        <v>Platinum</v>
      </c>
    </row>
    <row r="678" spans="1:54">
      <c r="A678">
        <v>6445</v>
      </c>
      <c r="B678">
        <v>1967</v>
      </c>
      <c r="C678">
        <f>2024-B678</f>
        <v>57</v>
      </c>
      <c r="D678" t="str">
        <f>VLOOKUP(B678,Reference!$A$1:$B$125, 2)</f>
        <v>Gen X</v>
      </c>
      <c r="E678" t="s">
        <v>54</v>
      </c>
      <c r="F678" t="str">
        <f>IF(E678="High School", "No College", "College")</f>
        <v>College</v>
      </c>
      <c r="G678" t="s">
        <v>65</v>
      </c>
      <c r="H678">
        <v>66825</v>
      </c>
      <c r="I678">
        <v>66825</v>
      </c>
      <c r="J678" s="4" t="s">
        <v>61</v>
      </c>
      <c r="K678">
        <v>0</v>
      </c>
      <c r="L678">
        <v>0</v>
      </c>
      <c r="M678" t="str">
        <f>IF(OR(K678&gt;0, L678&gt;0), "Parent", "Not Parent")</f>
        <v>Not Parent</v>
      </c>
      <c r="N678" t="s">
        <v>466</v>
      </c>
      <c r="O678" s="8">
        <v>41916</v>
      </c>
      <c r="P678" s="9">
        <f>O678-N678</f>
        <v>447</v>
      </c>
      <c r="Q678">
        <v>73</v>
      </c>
      <c r="R678" s="9">
        <f>P678-Q678</f>
        <v>374</v>
      </c>
      <c r="S678" s="8">
        <f>O678-R678</f>
        <v>41542</v>
      </c>
      <c r="T678">
        <v>243</v>
      </c>
      <c r="U678">
        <v>101</v>
      </c>
      <c r="V678">
        <v>405</v>
      </c>
      <c r="W678">
        <v>29</v>
      </c>
      <c r="X678">
        <v>40</v>
      </c>
      <c r="Y678">
        <v>40</v>
      </c>
      <c r="Z678">
        <v>858</v>
      </c>
      <c r="AA678">
        <f>Z678/P678</f>
        <v>1.919463087248322</v>
      </c>
      <c r="AB678" s="14" t="s">
        <v>232</v>
      </c>
      <c r="AC678" s="13" t="s">
        <v>63</v>
      </c>
      <c r="AD678">
        <v>1</v>
      </c>
      <c r="AE678" t="str">
        <f>IF(AD678&gt;3, "Prefers Discount", "Discount Indifferent")</f>
        <v>Discount Indifferent</v>
      </c>
      <c r="AF678">
        <v>6</v>
      </c>
      <c r="AG678">
        <v>4</v>
      </c>
      <c r="AH678">
        <v>5</v>
      </c>
      <c r="AI678" t="str">
        <f>INDEX($AF$1:$AH$1,MATCH(MAX(AF678:AH678),AF678:AH678,0))</f>
        <v>Store_Orders</v>
      </c>
      <c r="AJ678">
        <v>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f>SUM(AK678:AO678)</f>
        <v>0</v>
      </c>
      <c r="AQ678" t="s">
        <v>67</v>
      </c>
      <c r="AR678">
        <v>0</v>
      </c>
      <c r="AS678" t="str">
        <f>IF(OR(AK678&gt;0, AL678&gt;0, AM678&gt;0, AN678&gt;0, AO678&gt;0), "Converted", "Not Converted")</f>
        <v>Not Converted</v>
      </c>
      <c r="AT678">
        <v>0</v>
      </c>
      <c r="AU678">
        <v>3</v>
      </c>
      <c r="AV678">
        <v>11</v>
      </c>
      <c r="AW678">
        <f>IF(Z678&gt;607, 4, 0)</f>
        <v>4</v>
      </c>
      <c r="AX678">
        <f>IF(AA678&gt;1.6588, 3, 0)</f>
        <v>3</v>
      </c>
      <c r="AY678">
        <f>IF(P678&gt;401, 2, 0)</f>
        <v>2</v>
      </c>
      <c r="AZ678">
        <f>IF(I678&gt;52915.77, 1, 0)</f>
        <v>1</v>
      </c>
      <c r="BA678">
        <f>SUM(AW678:AZ678)</f>
        <v>10</v>
      </c>
      <c r="BB678" t="str">
        <f>VLOOKUP(BA678,'Standard Deviations'!$L$1:$M$11,2,TRUE)</f>
        <v>Diamond</v>
      </c>
    </row>
    <row r="679" spans="1:54">
      <c r="A679">
        <v>4480</v>
      </c>
      <c r="B679">
        <v>1973</v>
      </c>
      <c r="C679">
        <f>2024-B679</f>
        <v>51</v>
      </c>
      <c r="D679" t="str">
        <f>VLOOKUP(B679,Reference!$A$1:$B$125, 2)</f>
        <v>Gen X</v>
      </c>
      <c r="E679" t="s">
        <v>64</v>
      </c>
      <c r="F679" t="str">
        <f>IF(E679="High School", "No College", "College")</f>
        <v>College</v>
      </c>
      <c r="G679" t="s">
        <v>55</v>
      </c>
      <c r="H679">
        <v>60432</v>
      </c>
      <c r="I679">
        <v>60432</v>
      </c>
      <c r="J679" s="4" t="s">
        <v>61</v>
      </c>
      <c r="K679">
        <v>0</v>
      </c>
      <c r="L679">
        <v>1</v>
      </c>
      <c r="M679" t="str">
        <f>IF(OR(K679&gt;0, L679&gt;0), "Parent", "Not Parent")</f>
        <v>Parent</v>
      </c>
      <c r="N679" t="s">
        <v>189</v>
      </c>
      <c r="O679" s="8">
        <v>41916</v>
      </c>
      <c r="P679" s="9">
        <f>O679-N679</f>
        <v>209</v>
      </c>
      <c r="Q679">
        <v>61</v>
      </c>
      <c r="R679" s="9">
        <f>P679-Q679</f>
        <v>148</v>
      </c>
      <c r="S679" s="8">
        <f>O679-R679</f>
        <v>41768</v>
      </c>
      <c r="T679">
        <v>365</v>
      </c>
      <c r="U679">
        <v>3</v>
      </c>
      <c r="V679">
        <v>15</v>
      </c>
      <c r="W679">
        <v>4</v>
      </c>
      <c r="X679">
        <v>3</v>
      </c>
      <c r="Y679">
        <v>11</v>
      </c>
      <c r="Z679">
        <v>401</v>
      </c>
      <c r="AA679">
        <f>Z679/P679</f>
        <v>1.9186602870813396</v>
      </c>
      <c r="AB679" s="14" t="s">
        <v>232</v>
      </c>
      <c r="AC679" s="13" t="s">
        <v>63</v>
      </c>
      <c r="AD679">
        <v>5</v>
      </c>
      <c r="AE679" t="str">
        <f>IF(AD679&gt;3, "Prefers Discount", "Discount Indifferent")</f>
        <v>Prefers Discount</v>
      </c>
      <c r="AF679">
        <v>5</v>
      </c>
      <c r="AG679">
        <v>7</v>
      </c>
      <c r="AH679">
        <v>2</v>
      </c>
      <c r="AI679" t="str">
        <f>INDEX($AF$1:$AH$1,MATCH(MAX(AF679:AH679),AF679:AH679,0))</f>
        <v>Web_Orders</v>
      </c>
      <c r="AJ679">
        <v>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f>SUM(AK679:AO679)</f>
        <v>0</v>
      </c>
      <c r="AQ679" t="s">
        <v>67</v>
      </c>
      <c r="AR679">
        <v>0</v>
      </c>
      <c r="AS679" t="str">
        <f>IF(OR(AK679&gt;0, AL679&gt;0, AM679&gt;0, AN679&gt;0, AO679&gt;0), "Converted", "Not Converted")</f>
        <v>Not Converted</v>
      </c>
      <c r="AT679">
        <v>0</v>
      </c>
      <c r="AU679">
        <v>3</v>
      </c>
      <c r="AV679">
        <v>11</v>
      </c>
      <c r="AW679">
        <f>IF(Z679&gt;607, 4, 0)</f>
        <v>0</v>
      </c>
      <c r="AX679">
        <f>IF(AA679&gt;1.6588, 3, 0)</f>
        <v>3</v>
      </c>
      <c r="AY679">
        <f>IF(P679&gt;401, 2, 0)</f>
        <v>0</v>
      </c>
      <c r="AZ679">
        <f>IF(I679&gt;52915.77, 1, 0)</f>
        <v>1</v>
      </c>
      <c r="BA679">
        <f>SUM(AW679:AZ679)</f>
        <v>4</v>
      </c>
      <c r="BB679" t="str">
        <f>VLOOKUP(BA679,'Standard Deviations'!$L$1:$M$11,2,TRUE)</f>
        <v>Silver</v>
      </c>
    </row>
    <row r="680" spans="1:54">
      <c r="A680">
        <v>7022</v>
      </c>
      <c r="B680">
        <v>1971</v>
      </c>
      <c r="C680">
        <f>2024-B680</f>
        <v>53</v>
      </c>
      <c r="D680" t="str">
        <f>VLOOKUP(B680,Reference!$A$1:$B$125, 2)</f>
        <v>Gen X</v>
      </c>
      <c r="E680" t="s">
        <v>54</v>
      </c>
      <c r="F680" t="str">
        <f>IF(E680="High School", "No College", "College")</f>
        <v>College</v>
      </c>
      <c r="G680" t="s">
        <v>55</v>
      </c>
      <c r="H680">
        <v>76445</v>
      </c>
      <c r="I680">
        <v>76445</v>
      </c>
      <c r="J680" s="4" t="s">
        <v>56</v>
      </c>
      <c r="K680">
        <v>1</v>
      </c>
      <c r="L680">
        <v>0</v>
      </c>
      <c r="M680" t="str">
        <f>IF(OR(K680&gt;0, L680&gt;0), "Parent", "Not Parent")</f>
        <v>Parent</v>
      </c>
      <c r="N680" t="s">
        <v>307</v>
      </c>
      <c r="O680" s="8">
        <v>41916</v>
      </c>
      <c r="P680" s="9">
        <f>O680-N680</f>
        <v>736</v>
      </c>
      <c r="Q680">
        <v>2</v>
      </c>
      <c r="R680" s="9">
        <f>P680-Q680</f>
        <v>734</v>
      </c>
      <c r="S680" s="8">
        <f>O680-R680</f>
        <v>41182</v>
      </c>
      <c r="T680">
        <v>739</v>
      </c>
      <c r="U680">
        <v>107</v>
      </c>
      <c r="V680">
        <v>309</v>
      </c>
      <c r="W680">
        <v>140</v>
      </c>
      <c r="X680">
        <v>80</v>
      </c>
      <c r="Y680">
        <v>35</v>
      </c>
      <c r="Z680">
        <v>1410</v>
      </c>
      <c r="AA680">
        <f>Z680/P680</f>
        <v>1.9157608695652173</v>
      </c>
      <c r="AB680" s="11" t="s">
        <v>232</v>
      </c>
      <c r="AC680" t="s">
        <v>59</v>
      </c>
      <c r="AD680">
        <v>1</v>
      </c>
      <c r="AE680" t="str">
        <f>IF(AD680&gt;3, "Prefers Discount", "Discount Indifferent")</f>
        <v>Discount Indifferent</v>
      </c>
      <c r="AF680">
        <v>13</v>
      </c>
      <c r="AG680">
        <v>2</v>
      </c>
      <c r="AH680">
        <v>5</v>
      </c>
      <c r="AI680" t="str">
        <f>INDEX($AF$1:$AH$1,MATCH(MAX(AF680:AH680),AF680:AH680,0))</f>
        <v>Store_Orders</v>
      </c>
      <c r="AJ680">
        <v>6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f>SUM(AK680:AO680)</f>
        <v>0</v>
      </c>
      <c r="AQ680" t="s">
        <v>67</v>
      </c>
      <c r="AR680">
        <v>0</v>
      </c>
      <c r="AS680" t="str">
        <f>IF(OR(AK680&gt;0, AL680&gt;0, AM680&gt;0, AN680&gt;0, AO680&gt;0), "Converted", "Not Converted")</f>
        <v>Not Converted</v>
      </c>
      <c r="AT680">
        <v>0</v>
      </c>
      <c r="AU680">
        <v>3</v>
      </c>
      <c r="AV680">
        <v>11</v>
      </c>
      <c r="AW680">
        <f>IF(Z680&gt;607, 4, 0)</f>
        <v>4</v>
      </c>
      <c r="AX680">
        <f>IF(AA680&gt;1.6588, 3, 0)</f>
        <v>3</v>
      </c>
      <c r="AY680">
        <f>IF(P680&gt;401, 2, 0)</f>
        <v>2</v>
      </c>
      <c r="AZ680">
        <f>IF(I680&gt;52915.77, 1, 0)</f>
        <v>1</v>
      </c>
      <c r="BA680">
        <f>SUM(AW680:AZ680)</f>
        <v>10</v>
      </c>
      <c r="BB680" t="str">
        <f>VLOOKUP(BA680,'Standard Deviations'!$L$1:$M$11,2,TRUE)</f>
        <v>Diamond</v>
      </c>
    </row>
    <row r="681" spans="1:54">
      <c r="A681">
        <v>3767</v>
      </c>
      <c r="B681">
        <v>1968</v>
      </c>
      <c r="C681">
        <f>2024-B681</f>
        <v>56</v>
      </c>
      <c r="D681" t="str">
        <f>VLOOKUP(B681,Reference!$A$1:$B$125, 2)</f>
        <v>Gen X</v>
      </c>
      <c r="E681" t="s">
        <v>54</v>
      </c>
      <c r="F681" t="str">
        <f>IF(E681="High School", "No College", "College")</f>
        <v>College</v>
      </c>
      <c r="G681" t="s">
        <v>55</v>
      </c>
      <c r="H681">
        <v>61314</v>
      </c>
      <c r="I681">
        <v>61314</v>
      </c>
      <c r="J681" s="4" t="s">
        <v>61</v>
      </c>
      <c r="K681">
        <v>0</v>
      </c>
      <c r="L681">
        <v>1</v>
      </c>
      <c r="M681" t="str">
        <f>IF(OR(K681&gt;0, L681&gt;0), "Parent", "Not Parent")</f>
        <v>Parent</v>
      </c>
      <c r="N681" t="s">
        <v>467</v>
      </c>
      <c r="O681" s="8">
        <v>41916</v>
      </c>
      <c r="P681" s="9">
        <f>O681-N681</f>
        <v>527</v>
      </c>
      <c r="Q681">
        <v>1</v>
      </c>
      <c r="R681" s="9">
        <f>P681-Q681</f>
        <v>526</v>
      </c>
      <c r="S681" s="8">
        <f>O681-R681</f>
        <v>41390</v>
      </c>
      <c r="T681">
        <v>378</v>
      </c>
      <c r="U681">
        <v>0</v>
      </c>
      <c r="V681">
        <v>189</v>
      </c>
      <c r="W681">
        <v>97</v>
      </c>
      <c r="X681">
        <v>172</v>
      </c>
      <c r="Y681">
        <v>172</v>
      </c>
      <c r="Z681">
        <v>1008</v>
      </c>
      <c r="AA681">
        <f>Z681/P681</f>
        <v>1.9127134724857684</v>
      </c>
      <c r="AB681" s="11" t="s">
        <v>232</v>
      </c>
      <c r="AC681" t="s">
        <v>59</v>
      </c>
      <c r="AD681">
        <v>2</v>
      </c>
      <c r="AE681" t="str">
        <f>IF(AD681&gt;3, "Prefers Discount", "Discount Indifferent")</f>
        <v>Discount Indifferent</v>
      </c>
      <c r="AF681">
        <v>12</v>
      </c>
      <c r="AG681">
        <v>5</v>
      </c>
      <c r="AH681">
        <v>5</v>
      </c>
      <c r="AI681" t="str">
        <f>INDEX($AF$1:$AH$1,MATCH(MAX(AF681:AH681),AF681:AH681,0))</f>
        <v>Store_Orders</v>
      </c>
      <c r="AJ681">
        <v>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f>SUM(AK681:AO681)</f>
        <v>0</v>
      </c>
      <c r="AQ681" t="s">
        <v>67</v>
      </c>
      <c r="AR681">
        <v>0</v>
      </c>
      <c r="AS681" t="str">
        <f>IF(OR(AK681&gt;0, AL681&gt;0, AM681&gt;0, AN681&gt;0, AO681&gt;0), "Converted", "Not Converted")</f>
        <v>Not Converted</v>
      </c>
      <c r="AT681">
        <v>0</v>
      </c>
      <c r="AU681">
        <v>3</v>
      </c>
      <c r="AV681">
        <v>11</v>
      </c>
      <c r="AW681">
        <f>IF(Z681&gt;607, 4, 0)</f>
        <v>4</v>
      </c>
      <c r="AX681">
        <f>IF(AA681&gt;1.6588, 3, 0)</f>
        <v>3</v>
      </c>
      <c r="AY681">
        <f>IF(P681&gt;401, 2, 0)</f>
        <v>2</v>
      </c>
      <c r="AZ681">
        <f>IF(I681&gt;52915.77, 1, 0)</f>
        <v>1</v>
      </c>
      <c r="BA681">
        <f>SUM(AW681:AZ681)</f>
        <v>10</v>
      </c>
      <c r="BB681" t="str">
        <f>VLOOKUP(BA681,'Standard Deviations'!$L$1:$M$11,2,TRUE)</f>
        <v>Diamond</v>
      </c>
    </row>
    <row r="682" spans="1:54">
      <c r="A682">
        <v>9308</v>
      </c>
      <c r="B682">
        <v>1954</v>
      </c>
      <c r="C682">
        <f>2024-B682</f>
        <v>70</v>
      </c>
      <c r="D682" t="str">
        <f>VLOOKUP(B682,Reference!$A$1:$B$125, 2)</f>
        <v>Boomers</v>
      </c>
      <c r="E682" t="s">
        <v>54</v>
      </c>
      <c r="F682" t="str">
        <f>IF(E682="High School", "No College", "College")</f>
        <v>College</v>
      </c>
      <c r="G682" t="s">
        <v>55</v>
      </c>
      <c r="H682">
        <v>62820</v>
      </c>
      <c r="I682">
        <v>62820</v>
      </c>
      <c r="J682" s="4" t="s">
        <v>61</v>
      </c>
      <c r="K682">
        <v>0</v>
      </c>
      <c r="L682">
        <v>0</v>
      </c>
      <c r="M682" t="str">
        <f>IF(OR(K682&gt;0, L682&gt;0), "Parent", "Not Parent")</f>
        <v>Not Parent</v>
      </c>
      <c r="N682" t="s">
        <v>313</v>
      </c>
      <c r="O682" s="8">
        <v>41916</v>
      </c>
      <c r="P682" s="9">
        <f>O682-N682</f>
        <v>511</v>
      </c>
      <c r="Q682">
        <v>51</v>
      </c>
      <c r="R682" s="9">
        <f>P682-Q682</f>
        <v>460</v>
      </c>
      <c r="S682" s="8">
        <f>O682-R682</f>
        <v>41456</v>
      </c>
      <c r="T682">
        <v>398</v>
      </c>
      <c r="U682">
        <v>61</v>
      </c>
      <c r="V682">
        <v>265</v>
      </c>
      <c r="W682">
        <v>138</v>
      </c>
      <c r="X682">
        <v>61</v>
      </c>
      <c r="Y682">
        <v>53</v>
      </c>
      <c r="Z682">
        <v>976</v>
      </c>
      <c r="AA682">
        <f>Z682/P682</f>
        <v>1.9099804305283756</v>
      </c>
      <c r="AB682" s="14" t="s">
        <v>232</v>
      </c>
      <c r="AC682" s="13" t="s">
        <v>63</v>
      </c>
      <c r="AD682">
        <v>1</v>
      </c>
      <c r="AE682" t="str">
        <f>IF(AD682&gt;3, "Prefers Discount", "Discount Indifferent")</f>
        <v>Discount Indifferent</v>
      </c>
      <c r="AF682">
        <v>6</v>
      </c>
      <c r="AG682">
        <v>3</v>
      </c>
      <c r="AH682">
        <v>4</v>
      </c>
      <c r="AI682" t="str">
        <f>INDEX($AF$1:$AH$1,MATCH(MAX(AF682:AH682),AF682:AH682,0))</f>
        <v>Store_Orders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f>SUM(AK682:AO682)</f>
        <v>0</v>
      </c>
      <c r="AQ682" t="s">
        <v>67</v>
      </c>
      <c r="AR682">
        <v>0</v>
      </c>
      <c r="AS682" t="str">
        <f>IF(OR(AK682&gt;0, AL682&gt;0, AM682&gt;0, AN682&gt;0, AO682&gt;0), "Converted", "Not Converted")</f>
        <v>Not Converted</v>
      </c>
      <c r="AT682">
        <v>0</v>
      </c>
      <c r="AU682">
        <v>3</v>
      </c>
      <c r="AV682">
        <v>11</v>
      </c>
      <c r="AW682">
        <f>IF(Z682&gt;607, 4, 0)</f>
        <v>4</v>
      </c>
      <c r="AX682">
        <f>IF(AA682&gt;1.6588, 3, 0)</f>
        <v>3</v>
      </c>
      <c r="AY682">
        <f>IF(P682&gt;401, 2, 0)</f>
        <v>2</v>
      </c>
      <c r="AZ682">
        <f>IF(I682&gt;52915.77, 1, 0)</f>
        <v>1</v>
      </c>
      <c r="BA682">
        <f>SUM(AW682:AZ682)</f>
        <v>10</v>
      </c>
      <c r="BB682" t="str">
        <f>VLOOKUP(BA682,'Standard Deviations'!$L$1:$M$11,2,TRUE)</f>
        <v>Diamond</v>
      </c>
    </row>
    <row r="683" spans="1:54">
      <c r="A683">
        <v>544</v>
      </c>
      <c r="B683">
        <v>1954</v>
      </c>
      <c r="C683">
        <f>2024-B683</f>
        <v>70</v>
      </c>
      <c r="D683" t="str">
        <f>VLOOKUP(B683,Reference!$A$1:$B$125, 2)</f>
        <v>Boomers</v>
      </c>
      <c r="E683" t="s">
        <v>54</v>
      </c>
      <c r="F683" t="str">
        <f>IF(E683="High School", "No College", "College")</f>
        <v>College</v>
      </c>
      <c r="G683" t="s">
        <v>55</v>
      </c>
      <c r="H683">
        <v>62820</v>
      </c>
      <c r="I683">
        <v>62820</v>
      </c>
      <c r="J683" s="4" t="s">
        <v>61</v>
      </c>
      <c r="K683">
        <v>0</v>
      </c>
      <c r="L683">
        <v>0</v>
      </c>
      <c r="M683" t="str">
        <f>IF(OR(K683&gt;0, L683&gt;0), "Parent", "Not Parent")</f>
        <v>Not Parent</v>
      </c>
      <c r="N683" t="s">
        <v>313</v>
      </c>
      <c r="O683" s="8">
        <v>41916</v>
      </c>
      <c r="P683" s="9">
        <f>O683-N683</f>
        <v>511</v>
      </c>
      <c r="Q683">
        <v>51</v>
      </c>
      <c r="R683" s="9">
        <f>P683-Q683</f>
        <v>460</v>
      </c>
      <c r="S683" s="8">
        <f>O683-R683</f>
        <v>41456</v>
      </c>
      <c r="T683">
        <v>398</v>
      </c>
      <c r="U683">
        <v>61</v>
      </c>
      <c r="V683">
        <v>265</v>
      </c>
      <c r="W683">
        <v>138</v>
      </c>
      <c r="X683">
        <v>61</v>
      </c>
      <c r="Y683">
        <v>53</v>
      </c>
      <c r="Z683">
        <v>976</v>
      </c>
      <c r="AA683">
        <f>Z683/P683</f>
        <v>1.9099804305283756</v>
      </c>
      <c r="AB683" s="14" t="s">
        <v>232</v>
      </c>
      <c r="AC683" s="13" t="s">
        <v>63</v>
      </c>
      <c r="AD683">
        <v>1</v>
      </c>
      <c r="AE683" t="str">
        <f>IF(AD683&gt;3, "Prefers Discount", "Discount Indifferent")</f>
        <v>Discount Indifferent</v>
      </c>
      <c r="AF683">
        <v>6</v>
      </c>
      <c r="AG683">
        <v>3</v>
      </c>
      <c r="AH683">
        <v>4</v>
      </c>
      <c r="AI683" t="str">
        <f>INDEX($AF$1:$AH$1,MATCH(MAX(AF683:AH683),AF683:AH683,0))</f>
        <v>Store_Orders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f>SUM(AK683:AO683)</f>
        <v>0</v>
      </c>
      <c r="AQ683" t="s">
        <v>67</v>
      </c>
      <c r="AR683">
        <v>0</v>
      </c>
      <c r="AS683" t="str">
        <f>IF(OR(AK683&gt;0, AL683&gt;0, AM683&gt;0, AN683&gt;0, AO683&gt;0), "Converted", "Not Converted")</f>
        <v>Not Converted</v>
      </c>
      <c r="AT683">
        <v>0</v>
      </c>
      <c r="AU683">
        <v>3</v>
      </c>
      <c r="AV683">
        <v>11</v>
      </c>
      <c r="AW683">
        <f>IF(Z683&gt;607, 4, 0)</f>
        <v>4</v>
      </c>
      <c r="AX683">
        <f>IF(AA683&gt;1.6588, 3, 0)</f>
        <v>3</v>
      </c>
      <c r="AY683">
        <f>IF(P683&gt;401, 2, 0)</f>
        <v>2</v>
      </c>
      <c r="AZ683">
        <f>IF(I683&gt;52915.77, 1, 0)</f>
        <v>1</v>
      </c>
      <c r="BA683">
        <f>SUM(AW683:AZ683)</f>
        <v>10</v>
      </c>
      <c r="BB683" t="str">
        <f>VLOOKUP(BA683,'Standard Deviations'!$L$1:$M$11,2,TRUE)</f>
        <v>Diamond</v>
      </c>
    </row>
    <row r="684" spans="1:54">
      <c r="A684">
        <v>4607</v>
      </c>
      <c r="B684">
        <v>1959</v>
      </c>
      <c r="C684">
        <f>2024-B684</f>
        <v>65</v>
      </c>
      <c r="D684" t="str">
        <f>VLOOKUP(B684,Reference!$A$1:$B$125, 2)</f>
        <v>Boomers</v>
      </c>
      <c r="E684" t="s">
        <v>54</v>
      </c>
      <c r="F684" t="str">
        <f>IF(E684="High School", "No College", "College")</f>
        <v>College</v>
      </c>
      <c r="G684" t="s">
        <v>65</v>
      </c>
      <c r="H684">
        <v>71367</v>
      </c>
      <c r="I684">
        <v>71367</v>
      </c>
      <c r="J684" s="4" t="s">
        <v>61</v>
      </c>
      <c r="K684">
        <v>0</v>
      </c>
      <c r="L684">
        <v>0</v>
      </c>
      <c r="M684" t="str">
        <f>IF(OR(K684&gt;0, L684&gt;0), "Parent", "Not Parent")</f>
        <v>Not Parent</v>
      </c>
      <c r="N684" t="s">
        <v>468</v>
      </c>
      <c r="O684" s="8">
        <v>41916</v>
      </c>
      <c r="P684" s="9">
        <f>O684-N684</f>
        <v>407</v>
      </c>
      <c r="Q684">
        <v>24</v>
      </c>
      <c r="R684" s="9">
        <f>P684-Q684</f>
        <v>383</v>
      </c>
      <c r="S684" s="8">
        <f>O684-R684</f>
        <v>41533</v>
      </c>
      <c r="T684">
        <v>227</v>
      </c>
      <c r="U684">
        <v>23</v>
      </c>
      <c r="V684">
        <v>389</v>
      </c>
      <c r="W684">
        <v>42</v>
      </c>
      <c r="X684">
        <v>21</v>
      </c>
      <c r="Y684">
        <v>75</v>
      </c>
      <c r="Z684">
        <v>777</v>
      </c>
      <c r="AA684">
        <f>Z684/P684</f>
        <v>1.9090909090909092</v>
      </c>
      <c r="AB684" s="11" t="s">
        <v>232</v>
      </c>
      <c r="AC684" t="s">
        <v>59</v>
      </c>
      <c r="AD684">
        <v>1</v>
      </c>
      <c r="AE684" t="str">
        <f>IF(AD684&gt;3, "Prefers Discount", "Discount Indifferent")</f>
        <v>Discount Indifferent</v>
      </c>
      <c r="AF684">
        <v>7</v>
      </c>
      <c r="AG684">
        <v>4</v>
      </c>
      <c r="AH684">
        <v>5</v>
      </c>
      <c r="AI684" t="str">
        <f>INDEX($AF$1:$AH$1,MATCH(MAX(AF684:AH684),AF684:AH684,0))</f>
        <v>Store_Orders</v>
      </c>
      <c r="AJ684">
        <v>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f>SUM(AK684:AO684)</f>
        <v>0</v>
      </c>
      <c r="AQ684" t="s">
        <v>67</v>
      </c>
      <c r="AR684">
        <v>0</v>
      </c>
      <c r="AS684" t="str">
        <f>IF(OR(AK684&gt;0, AL684&gt;0, AM684&gt;0, AN684&gt;0, AO684&gt;0), "Converted", "Not Converted")</f>
        <v>Not Converted</v>
      </c>
      <c r="AT684">
        <v>0</v>
      </c>
      <c r="AU684">
        <v>3</v>
      </c>
      <c r="AV684">
        <v>11</v>
      </c>
      <c r="AW684">
        <f>IF(Z684&gt;607, 4, 0)</f>
        <v>4</v>
      </c>
      <c r="AX684">
        <f>IF(AA684&gt;1.6588, 3, 0)</f>
        <v>3</v>
      </c>
      <c r="AY684">
        <f>IF(P684&gt;401, 2, 0)</f>
        <v>2</v>
      </c>
      <c r="AZ684">
        <f>IF(I684&gt;52915.77, 1, 0)</f>
        <v>1</v>
      </c>
      <c r="BA684">
        <f>SUM(AW684:AZ684)</f>
        <v>10</v>
      </c>
      <c r="BB684" t="str">
        <f>VLOOKUP(BA684,'Standard Deviations'!$L$1:$M$11,2,TRUE)</f>
        <v>Diamond</v>
      </c>
    </row>
    <row r="685" spans="1:54">
      <c r="A685">
        <v>4944</v>
      </c>
      <c r="B685">
        <v>1959</v>
      </c>
      <c r="C685">
        <f>2024-B685</f>
        <v>65</v>
      </c>
      <c r="D685" t="str">
        <f>VLOOKUP(B685,Reference!$A$1:$B$125, 2)</f>
        <v>Boomers</v>
      </c>
      <c r="E685" t="s">
        <v>54</v>
      </c>
      <c r="F685" t="str">
        <f>IF(E685="High School", "No College", "College")</f>
        <v>College</v>
      </c>
      <c r="G685" t="s">
        <v>65</v>
      </c>
      <c r="H685">
        <v>71367</v>
      </c>
      <c r="I685">
        <v>71367</v>
      </c>
      <c r="J685" s="4" t="s">
        <v>61</v>
      </c>
      <c r="K685">
        <v>0</v>
      </c>
      <c r="L685">
        <v>0</v>
      </c>
      <c r="M685" t="str">
        <f>IF(OR(K685&gt;0, L685&gt;0), "Parent", "Not Parent")</f>
        <v>Not Parent</v>
      </c>
      <c r="N685" t="s">
        <v>468</v>
      </c>
      <c r="O685" s="8">
        <v>41916</v>
      </c>
      <c r="P685" s="9">
        <f>O685-N685</f>
        <v>407</v>
      </c>
      <c r="Q685">
        <v>24</v>
      </c>
      <c r="R685" s="9">
        <f>P685-Q685</f>
        <v>383</v>
      </c>
      <c r="S685" s="8">
        <f>O685-R685</f>
        <v>41533</v>
      </c>
      <c r="T685">
        <v>227</v>
      </c>
      <c r="U685">
        <v>23</v>
      </c>
      <c r="V685">
        <v>389</v>
      </c>
      <c r="W685">
        <v>42</v>
      </c>
      <c r="X685">
        <v>21</v>
      </c>
      <c r="Y685">
        <v>75</v>
      </c>
      <c r="Z685">
        <v>777</v>
      </c>
      <c r="AA685">
        <f>Z685/P685</f>
        <v>1.9090909090909092</v>
      </c>
      <c r="AB685" s="11" t="s">
        <v>232</v>
      </c>
      <c r="AC685" t="s">
        <v>59</v>
      </c>
      <c r="AD685">
        <v>1</v>
      </c>
      <c r="AE685" t="str">
        <f>IF(AD685&gt;3, "Prefers Discount", "Discount Indifferent")</f>
        <v>Discount Indifferent</v>
      </c>
      <c r="AF685">
        <v>7</v>
      </c>
      <c r="AG685">
        <v>4</v>
      </c>
      <c r="AH685">
        <v>5</v>
      </c>
      <c r="AI685" t="str">
        <f>INDEX($AF$1:$AH$1,MATCH(MAX(AF685:AH685),AF685:AH685,0))</f>
        <v>Store_Orders</v>
      </c>
      <c r="AJ685">
        <v>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f>SUM(AK685:AO685)</f>
        <v>0</v>
      </c>
      <c r="AQ685" t="s">
        <v>67</v>
      </c>
      <c r="AR685">
        <v>0</v>
      </c>
      <c r="AS685" t="str">
        <f>IF(OR(AK685&gt;0, AL685&gt;0, AM685&gt;0, AN685&gt;0, AO685&gt;0), "Converted", "Not Converted")</f>
        <v>Not Converted</v>
      </c>
      <c r="AT685">
        <v>0</v>
      </c>
      <c r="AU685">
        <v>3</v>
      </c>
      <c r="AV685">
        <v>11</v>
      </c>
      <c r="AW685">
        <f>IF(Z685&gt;607, 4, 0)</f>
        <v>4</v>
      </c>
      <c r="AX685">
        <f>IF(AA685&gt;1.6588, 3, 0)</f>
        <v>3</v>
      </c>
      <c r="AY685">
        <f>IF(P685&gt;401, 2, 0)</f>
        <v>2</v>
      </c>
      <c r="AZ685">
        <f>IF(I685&gt;52915.77, 1, 0)</f>
        <v>1</v>
      </c>
      <c r="BA685">
        <f>SUM(AW685:AZ685)</f>
        <v>10</v>
      </c>
      <c r="BB685" t="str">
        <f>VLOOKUP(BA685,'Standard Deviations'!$L$1:$M$11,2,TRUE)</f>
        <v>Diamond</v>
      </c>
    </row>
    <row r="686" spans="1:54">
      <c r="A686">
        <v>8310</v>
      </c>
      <c r="B686">
        <v>1964</v>
      </c>
      <c r="C686">
        <f>2024-B686</f>
        <v>60</v>
      </c>
      <c r="D686" t="str">
        <f>VLOOKUP(B686,Reference!$A$1:$B$125, 2)</f>
        <v>Boomers</v>
      </c>
      <c r="E686" t="s">
        <v>54</v>
      </c>
      <c r="F686" t="str">
        <f>IF(E686="High School", "No College", "College")</f>
        <v>College</v>
      </c>
      <c r="G686" t="s">
        <v>65</v>
      </c>
      <c r="H686">
        <v>68142</v>
      </c>
      <c r="I686">
        <v>68142</v>
      </c>
      <c r="J686" s="4" t="s">
        <v>61</v>
      </c>
      <c r="K686">
        <v>0</v>
      </c>
      <c r="L686">
        <v>1</v>
      </c>
      <c r="M686" t="str">
        <f>IF(OR(K686&gt;0, L686&gt;0), "Parent", "Not Parent")</f>
        <v>Parent</v>
      </c>
      <c r="N686" t="s">
        <v>469</v>
      </c>
      <c r="O686" s="8">
        <v>41916</v>
      </c>
      <c r="P686" s="9">
        <f>O686-N686</f>
        <v>766</v>
      </c>
      <c r="Q686">
        <v>96</v>
      </c>
      <c r="R686" s="9">
        <f>P686-Q686</f>
        <v>670</v>
      </c>
      <c r="S686" s="8">
        <f>O686-R686</f>
        <v>41246</v>
      </c>
      <c r="T686">
        <v>897</v>
      </c>
      <c r="U686">
        <v>126</v>
      </c>
      <c r="V686">
        <v>196</v>
      </c>
      <c r="W686">
        <v>91</v>
      </c>
      <c r="X686">
        <v>112</v>
      </c>
      <c r="Y686">
        <v>37</v>
      </c>
      <c r="Z686">
        <v>1459</v>
      </c>
      <c r="AA686">
        <f>Z686/P686</f>
        <v>1.9046997389033942</v>
      </c>
      <c r="AB686" s="14" t="s">
        <v>232</v>
      </c>
      <c r="AC686" s="13" t="s">
        <v>63</v>
      </c>
      <c r="AD686">
        <v>3</v>
      </c>
      <c r="AE686" t="str">
        <f>IF(AD686&gt;3, "Prefers Discount", "Discount Indifferent")</f>
        <v>Discount Indifferent</v>
      </c>
      <c r="AF686">
        <v>7</v>
      </c>
      <c r="AG686">
        <v>10</v>
      </c>
      <c r="AH686">
        <v>4</v>
      </c>
      <c r="AI686" t="str">
        <f>INDEX($AF$1:$AH$1,MATCH(MAX(AF686:AH686),AF686:AH686,0))</f>
        <v>Web_Orders</v>
      </c>
      <c r="AJ686">
        <v>6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f>SUM(AK686:AO686)</f>
        <v>0</v>
      </c>
      <c r="AQ686" t="s">
        <v>67</v>
      </c>
      <c r="AR686">
        <v>0</v>
      </c>
      <c r="AS686" t="str">
        <f>IF(OR(AK686&gt;0, AL686&gt;0, AM686&gt;0, AN686&gt;0, AO686&gt;0), "Converted", "Not Converted")</f>
        <v>Not Converted</v>
      </c>
      <c r="AT686">
        <v>0</v>
      </c>
      <c r="AU686">
        <v>3</v>
      </c>
      <c r="AV686">
        <v>11</v>
      </c>
      <c r="AW686">
        <f>IF(Z686&gt;607, 4, 0)</f>
        <v>4</v>
      </c>
      <c r="AX686">
        <f>IF(AA686&gt;1.6588, 3, 0)</f>
        <v>3</v>
      </c>
      <c r="AY686">
        <f>IF(P686&gt;401, 2, 0)</f>
        <v>2</v>
      </c>
      <c r="AZ686">
        <f>IF(I686&gt;52915.77, 1, 0)</f>
        <v>1</v>
      </c>
      <c r="BA686">
        <f>SUM(AW686:AZ686)</f>
        <v>10</v>
      </c>
      <c r="BB686" t="str">
        <f>VLOOKUP(BA686,'Standard Deviations'!$L$1:$M$11,2,TRUE)</f>
        <v>Diamond</v>
      </c>
    </row>
    <row r="687" spans="1:54">
      <c r="A687">
        <v>10888</v>
      </c>
      <c r="B687">
        <v>1961</v>
      </c>
      <c r="C687">
        <f>2024-B687</f>
        <v>63</v>
      </c>
      <c r="D687" t="str">
        <f>VLOOKUP(B687,Reference!$A$1:$B$125, 2)</f>
        <v>Boomers</v>
      </c>
      <c r="E687" t="s">
        <v>54</v>
      </c>
      <c r="F687" t="str">
        <f>IF(E687="High School", "No College", "College")</f>
        <v>College</v>
      </c>
      <c r="G687" t="s">
        <v>60</v>
      </c>
      <c r="H687">
        <v>45938</v>
      </c>
      <c r="I687">
        <v>45938</v>
      </c>
      <c r="J687" s="4" t="s">
        <v>175</v>
      </c>
      <c r="K687">
        <v>0</v>
      </c>
      <c r="L687">
        <v>0</v>
      </c>
      <c r="M687" t="str">
        <f>IF(OR(K687&gt;0, L687&gt;0), "Parent", "Not Parent")</f>
        <v>Not Parent</v>
      </c>
      <c r="N687" t="s">
        <v>470</v>
      </c>
      <c r="O687" s="8">
        <v>41916</v>
      </c>
      <c r="P687" s="9">
        <f>O687-N687</f>
        <v>335</v>
      </c>
      <c r="Q687">
        <v>46</v>
      </c>
      <c r="R687" s="9">
        <f>P687-Q687</f>
        <v>289</v>
      </c>
      <c r="S687" s="8">
        <f>O687-R687</f>
        <v>41627</v>
      </c>
      <c r="T687">
        <v>273</v>
      </c>
      <c r="U687">
        <v>11</v>
      </c>
      <c r="V687">
        <v>178</v>
      </c>
      <c r="W687">
        <v>62</v>
      </c>
      <c r="X687">
        <v>83</v>
      </c>
      <c r="Y687">
        <v>29</v>
      </c>
      <c r="Z687">
        <v>636</v>
      </c>
      <c r="AA687">
        <f>Z687/P687</f>
        <v>1.8985074626865672</v>
      </c>
      <c r="AB687" s="11" t="s">
        <v>232</v>
      </c>
      <c r="AC687" t="s">
        <v>59</v>
      </c>
      <c r="AD687">
        <v>2</v>
      </c>
      <c r="AE687" t="str">
        <f>IF(AD687&gt;3, "Prefers Discount", "Discount Indifferent")</f>
        <v>Discount Indifferent</v>
      </c>
      <c r="AF687">
        <v>6</v>
      </c>
      <c r="AG687">
        <v>8</v>
      </c>
      <c r="AH687">
        <v>4</v>
      </c>
      <c r="AI687" t="str">
        <f>INDEX($AF$1:$AH$1,MATCH(MAX(AF687:AH687),AF687:AH687,0))</f>
        <v>Web_Orders</v>
      </c>
      <c r="AJ687">
        <v>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f>SUM(AK687:AO687)</f>
        <v>0</v>
      </c>
      <c r="AQ687" t="s">
        <v>67</v>
      </c>
      <c r="AR687">
        <v>0</v>
      </c>
      <c r="AS687" t="str">
        <f>IF(OR(AK687&gt;0, AL687&gt;0, AM687&gt;0, AN687&gt;0, AO687&gt;0), "Converted", "Not Converted")</f>
        <v>Not Converted</v>
      </c>
      <c r="AT687">
        <v>0</v>
      </c>
      <c r="AU687">
        <v>3</v>
      </c>
      <c r="AV687">
        <v>11</v>
      </c>
      <c r="AW687">
        <f>IF(Z687&gt;607, 4, 0)</f>
        <v>4</v>
      </c>
      <c r="AX687">
        <f>IF(AA687&gt;1.6588, 3, 0)</f>
        <v>3</v>
      </c>
      <c r="AY687">
        <f>IF(P687&gt;401, 2, 0)</f>
        <v>0</v>
      </c>
      <c r="AZ687">
        <f>IF(I687&gt;52915.77, 1, 0)</f>
        <v>0</v>
      </c>
      <c r="BA687">
        <f>SUM(AW687:AZ687)</f>
        <v>7</v>
      </c>
      <c r="BB687" t="str">
        <f>VLOOKUP(BA687,'Standard Deviations'!$L$1:$M$11,2,TRUE)</f>
        <v>Platinum</v>
      </c>
    </row>
    <row r="688" spans="1:54">
      <c r="A688">
        <v>6566</v>
      </c>
      <c r="B688">
        <v>1954</v>
      </c>
      <c r="C688">
        <f>2024-B688</f>
        <v>70</v>
      </c>
      <c r="D688" t="str">
        <f>VLOOKUP(B688,Reference!$A$1:$B$125, 2)</f>
        <v>Boomers</v>
      </c>
      <c r="E688" t="s">
        <v>68</v>
      </c>
      <c r="F688" t="str">
        <f>IF(E688="High School", "No College", "College")</f>
        <v>College</v>
      </c>
      <c r="G688" t="s">
        <v>55</v>
      </c>
      <c r="H688">
        <v>72550</v>
      </c>
      <c r="I688">
        <v>72550</v>
      </c>
      <c r="J688" s="4" t="s">
        <v>61</v>
      </c>
      <c r="K688">
        <v>1</v>
      </c>
      <c r="L688">
        <v>1</v>
      </c>
      <c r="M688" t="str">
        <f>IF(OR(K688&gt;0, L688&gt;0), "Parent", "Not Parent")</f>
        <v>Parent</v>
      </c>
      <c r="N688" t="s">
        <v>471</v>
      </c>
      <c r="O688" s="8">
        <v>41916</v>
      </c>
      <c r="P688" s="9">
        <f>O688-N688</f>
        <v>695</v>
      </c>
      <c r="Q688">
        <v>39</v>
      </c>
      <c r="R688" s="9">
        <f>P688-Q688</f>
        <v>656</v>
      </c>
      <c r="S688" s="8">
        <f>O688-R688</f>
        <v>41260</v>
      </c>
      <c r="T688">
        <v>826</v>
      </c>
      <c r="U688">
        <v>50</v>
      </c>
      <c r="V688">
        <v>317</v>
      </c>
      <c r="W688">
        <v>50</v>
      </c>
      <c r="X688">
        <v>38</v>
      </c>
      <c r="Y688">
        <v>38</v>
      </c>
      <c r="Z688">
        <v>1319</v>
      </c>
      <c r="AA688">
        <f>Z688/P688</f>
        <v>1.8978417266187051</v>
      </c>
      <c r="AB688" s="11" t="s">
        <v>232</v>
      </c>
      <c r="AC688" t="s">
        <v>59</v>
      </c>
      <c r="AD688">
        <v>9</v>
      </c>
      <c r="AE688" t="str">
        <f>IF(AD688&gt;3, "Prefers Discount", "Discount Indifferent")</f>
        <v>Prefers Discount</v>
      </c>
      <c r="AF688">
        <v>12</v>
      </c>
      <c r="AG688">
        <v>5</v>
      </c>
      <c r="AH688">
        <v>2</v>
      </c>
      <c r="AI688" t="str">
        <f>INDEX($AF$1:$AH$1,MATCH(MAX(AF688:AH688),AF688:AH688,0))</f>
        <v>Store_Orders</v>
      </c>
      <c r="AJ688">
        <v>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f>SUM(AK688:AO688)</f>
        <v>0</v>
      </c>
      <c r="AQ688" t="s">
        <v>67</v>
      </c>
      <c r="AR688">
        <v>0</v>
      </c>
      <c r="AS688" t="str">
        <f>IF(OR(AK688&gt;0, AL688&gt;0, AM688&gt;0, AN688&gt;0, AO688&gt;0), "Converted", "Not Converted")</f>
        <v>Not Converted</v>
      </c>
      <c r="AT688">
        <v>0</v>
      </c>
      <c r="AU688">
        <v>3</v>
      </c>
      <c r="AV688">
        <v>11</v>
      </c>
      <c r="AW688">
        <f>IF(Z688&gt;607, 4, 0)</f>
        <v>4</v>
      </c>
      <c r="AX688">
        <f>IF(AA688&gt;1.6588, 3, 0)</f>
        <v>3</v>
      </c>
      <c r="AY688">
        <f>IF(P688&gt;401, 2, 0)</f>
        <v>2</v>
      </c>
      <c r="AZ688">
        <f>IF(I688&gt;52915.77, 1, 0)</f>
        <v>1</v>
      </c>
      <c r="BA688">
        <f>SUM(AW688:AZ688)</f>
        <v>10</v>
      </c>
      <c r="BB688" t="str">
        <f>VLOOKUP(BA688,'Standard Deviations'!$L$1:$M$11,2,TRUE)</f>
        <v>Diamond</v>
      </c>
    </row>
    <row r="689" spans="1:54">
      <c r="A689">
        <v>4141</v>
      </c>
      <c r="B689">
        <v>1965</v>
      </c>
      <c r="C689">
        <f>2024-B689</f>
        <v>59</v>
      </c>
      <c r="D689" t="str">
        <f>VLOOKUP(B689,Reference!$A$1:$B$125, 2)</f>
        <v>Gen X</v>
      </c>
      <c r="E689" t="s">
        <v>54</v>
      </c>
      <c r="F689" t="str">
        <f>IF(E689="High School", "No College", "College")</f>
        <v>College</v>
      </c>
      <c r="G689" t="s">
        <v>65</v>
      </c>
      <c r="H689">
        <v>71613</v>
      </c>
      <c r="I689">
        <v>71613</v>
      </c>
      <c r="J689" s="4" t="s">
        <v>61</v>
      </c>
      <c r="K689">
        <v>0</v>
      </c>
      <c r="L689">
        <v>0</v>
      </c>
      <c r="M689" t="str">
        <f>IF(OR(K689&gt;0, L689&gt;0), "Parent", "Not Parent")</f>
        <v>Not Parent</v>
      </c>
      <c r="N689" t="s">
        <v>472</v>
      </c>
      <c r="O689" s="8">
        <v>41916</v>
      </c>
      <c r="P689" s="9">
        <f>O689-N689</f>
        <v>409</v>
      </c>
      <c r="Q689">
        <v>26</v>
      </c>
      <c r="R689" s="9">
        <f>P689-Q689</f>
        <v>383</v>
      </c>
      <c r="S689" s="8">
        <f>O689-R689</f>
        <v>41533</v>
      </c>
      <c r="T689">
        <v>426</v>
      </c>
      <c r="U689">
        <v>49</v>
      </c>
      <c r="V689">
        <v>127</v>
      </c>
      <c r="W689">
        <v>111</v>
      </c>
      <c r="X689">
        <v>21</v>
      </c>
      <c r="Y689">
        <v>42</v>
      </c>
      <c r="Z689">
        <v>776</v>
      </c>
      <c r="AA689">
        <f>Z689/P689</f>
        <v>1.8973105134474328</v>
      </c>
      <c r="AB689" s="11" t="s">
        <v>232</v>
      </c>
      <c r="AC689" t="s">
        <v>59</v>
      </c>
      <c r="AD689">
        <v>1</v>
      </c>
      <c r="AE689" t="str">
        <f>IF(AD689&gt;3, "Prefers Discount", "Discount Indifferent")</f>
        <v>Discount Indifferent</v>
      </c>
      <c r="AF689">
        <v>10</v>
      </c>
      <c r="AG689">
        <v>8</v>
      </c>
      <c r="AH689">
        <v>2</v>
      </c>
      <c r="AI689" t="str">
        <f>INDEX($AF$1:$AH$1,MATCH(MAX(AF689:AH689),AF689:AH689,0))</f>
        <v>Store_Orders</v>
      </c>
      <c r="AJ689">
        <v>4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f>SUM(AK689:AO689)</f>
        <v>0</v>
      </c>
      <c r="AQ689" t="s">
        <v>67</v>
      </c>
      <c r="AR689">
        <v>0</v>
      </c>
      <c r="AS689" t="str">
        <f>IF(OR(AK689&gt;0, AL689&gt;0, AM689&gt;0, AN689&gt;0, AO689&gt;0), "Converted", "Not Converted")</f>
        <v>Not Converted</v>
      </c>
      <c r="AT689">
        <v>0</v>
      </c>
      <c r="AU689">
        <v>3</v>
      </c>
      <c r="AV689">
        <v>11</v>
      </c>
      <c r="AW689">
        <f>IF(Z689&gt;607, 4, 0)</f>
        <v>4</v>
      </c>
      <c r="AX689">
        <f>IF(AA689&gt;1.6588, 3, 0)</f>
        <v>3</v>
      </c>
      <c r="AY689">
        <f>IF(P689&gt;401, 2, 0)</f>
        <v>2</v>
      </c>
      <c r="AZ689">
        <f>IF(I689&gt;52915.77, 1, 0)</f>
        <v>1</v>
      </c>
      <c r="BA689">
        <f>SUM(AW689:AZ689)</f>
        <v>10</v>
      </c>
      <c r="BB689" t="str">
        <f>VLOOKUP(BA689,'Standard Deviations'!$L$1:$M$11,2,TRUE)</f>
        <v>Diamond</v>
      </c>
    </row>
    <row r="690" spans="1:54">
      <c r="A690">
        <v>1524</v>
      </c>
      <c r="B690">
        <v>1983</v>
      </c>
      <c r="C690">
        <f>2024-B690</f>
        <v>41</v>
      </c>
      <c r="D690" t="str">
        <f>VLOOKUP(B690,Reference!$A$1:$B$125, 2)</f>
        <v>Millennials</v>
      </c>
      <c r="E690" t="s">
        <v>74</v>
      </c>
      <c r="F690" t="str">
        <f>IF(E690="High School", "No College", "College")</f>
        <v>College</v>
      </c>
      <c r="G690" t="s">
        <v>60</v>
      </c>
      <c r="H690">
        <v>81698</v>
      </c>
      <c r="I690">
        <v>81698</v>
      </c>
      <c r="J690" s="4" t="s">
        <v>56</v>
      </c>
      <c r="K690">
        <v>0</v>
      </c>
      <c r="L690">
        <v>0</v>
      </c>
      <c r="M690" t="str">
        <f>IF(OR(K690&gt;0, L690&gt;0), "Parent", "Not Parent")</f>
        <v>Not Parent</v>
      </c>
      <c r="N690" t="s">
        <v>473</v>
      </c>
      <c r="O690" s="8">
        <v>41916</v>
      </c>
      <c r="P690" s="9">
        <f>O690-N690</f>
        <v>582</v>
      </c>
      <c r="Q690">
        <v>1</v>
      </c>
      <c r="R690" s="9">
        <f>P690-Q690</f>
        <v>581</v>
      </c>
      <c r="S690" s="8">
        <f>O690-R690</f>
        <v>41335</v>
      </c>
      <c r="T690">
        <v>709</v>
      </c>
      <c r="U690">
        <v>45</v>
      </c>
      <c r="V690">
        <v>115</v>
      </c>
      <c r="W690">
        <v>30</v>
      </c>
      <c r="X690">
        <v>160</v>
      </c>
      <c r="Y690">
        <v>45</v>
      </c>
      <c r="Z690">
        <v>1104</v>
      </c>
      <c r="AA690">
        <f>Z690/P690</f>
        <v>1.8969072164948453</v>
      </c>
      <c r="AB690" s="11" t="s">
        <v>232</v>
      </c>
      <c r="AC690" t="s">
        <v>59</v>
      </c>
      <c r="AD690">
        <v>1</v>
      </c>
      <c r="AE690" t="str">
        <f>IF(AD690&gt;3, "Prefers Discount", "Discount Indifferent")</f>
        <v>Discount Indifferent</v>
      </c>
      <c r="AF690">
        <v>5</v>
      </c>
      <c r="AG690">
        <v>8</v>
      </c>
      <c r="AH690">
        <v>2</v>
      </c>
      <c r="AI690" t="str">
        <f>INDEX($AF$1:$AH$1,MATCH(MAX(AF690:AH690),AF690:AH690,0))</f>
        <v>Web_Orders</v>
      </c>
      <c r="AJ690">
        <v>5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f>SUM(AK690:AO690)</f>
        <v>1</v>
      </c>
      <c r="AQ690" t="str">
        <f>INDEX($AK$1:$AO$1,MATCH(MAX(AK690:AO690),AK690:AO690,0))</f>
        <v>Converted_on_Camp1</v>
      </c>
      <c r="AR690">
        <v>1</v>
      </c>
      <c r="AS690" t="str">
        <f>IF(OR(AK690&gt;0, AL690&gt;0, AM690&gt;0, AN690&gt;0, AO690&gt;0), "Converted", "Not Converted")</f>
        <v>Converted</v>
      </c>
      <c r="AT690">
        <v>0</v>
      </c>
      <c r="AU690">
        <v>3</v>
      </c>
      <c r="AV690">
        <v>11</v>
      </c>
      <c r="AW690">
        <f>IF(Z690&gt;607, 4, 0)</f>
        <v>4</v>
      </c>
      <c r="AX690">
        <f>IF(AA690&gt;1.6588, 3, 0)</f>
        <v>3</v>
      </c>
      <c r="AY690">
        <f>IF(P690&gt;401, 2, 0)</f>
        <v>2</v>
      </c>
      <c r="AZ690">
        <f>IF(I690&gt;52915.77, 1, 0)</f>
        <v>1</v>
      </c>
      <c r="BA690">
        <f>SUM(AW690:AZ690)</f>
        <v>10</v>
      </c>
      <c r="BB690" t="str">
        <f>VLOOKUP(BA690,'Standard Deviations'!$L$1:$M$11,2,TRUE)</f>
        <v>Diamond</v>
      </c>
    </row>
    <row r="691" spans="1:54">
      <c r="A691">
        <v>7476</v>
      </c>
      <c r="B691">
        <v>1964</v>
      </c>
      <c r="C691">
        <f>2024-B691</f>
        <v>60</v>
      </c>
      <c r="D691" t="str">
        <f>VLOOKUP(B691,Reference!$A$1:$B$125, 2)</f>
        <v>Boomers</v>
      </c>
      <c r="E691" t="s">
        <v>64</v>
      </c>
      <c r="F691" t="str">
        <f>IF(E691="High School", "No College", "College")</f>
        <v>College</v>
      </c>
      <c r="G691" t="s">
        <v>60</v>
      </c>
      <c r="H691">
        <v>63972</v>
      </c>
      <c r="I691">
        <v>63972</v>
      </c>
      <c r="J691" s="4" t="s">
        <v>61</v>
      </c>
      <c r="K691">
        <v>0</v>
      </c>
      <c r="L691">
        <v>1</v>
      </c>
      <c r="M691" t="str">
        <f>IF(OR(K691&gt;0, L691&gt;0), "Parent", "Not Parent")</f>
        <v>Parent</v>
      </c>
      <c r="N691" t="s">
        <v>474</v>
      </c>
      <c r="O691" s="8">
        <v>41916</v>
      </c>
      <c r="P691" s="9">
        <f>O691-N691</f>
        <v>671</v>
      </c>
      <c r="Q691">
        <v>93</v>
      </c>
      <c r="R691" s="9">
        <f>P691-Q691</f>
        <v>578</v>
      </c>
      <c r="S691" s="8">
        <f>O691-R691</f>
        <v>41338</v>
      </c>
      <c r="T691">
        <v>928</v>
      </c>
      <c r="U691">
        <v>63</v>
      </c>
      <c r="V691">
        <v>254</v>
      </c>
      <c r="W691">
        <v>0</v>
      </c>
      <c r="X691">
        <v>12</v>
      </c>
      <c r="Y691">
        <v>12</v>
      </c>
      <c r="Z691">
        <v>1269</v>
      </c>
      <c r="AA691">
        <f>Z691/P691</f>
        <v>1.8912071535022354</v>
      </c>
      <c r="AB691" s="14" t="s">
        <v>232</v>
      </c>
      <c r="AC691" s="13" t="s">
        <v>63</v>
      </c>
      <c r="AD691">
        <v>4</v>
      </c>
      <c r="AE691" t="str">
        <f>IF(AD691&gt;3, "Prefers Discount", "Discount Indifferent")</f>
        <v>Prefers Discount</v>
      </c>
      <c r="AF691">
        <v>10</v>
      </c>
      <c r="AG691">
        <v>5</v>
      </c>
      <c r="AH691">
        <v>4</v>
      </c>
      <c r="AI691" t="str">
        <f>INDEX($AF$1:$AH$1,MATCH(MAX(AF691:AH691),AF691:AH691,0))</f>
        <v>Store_Orders</v>
      </c>
      <c r="AJ691">
        <v>4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f>SUM(AK691:AO691)</f>
        <v>1</v>
      </c>
      <c r="AQ691" t="str">
        <f>INDEX($AK$1:$AO$1,MATCH(MAX(AK691:AO691),AK691:AO691,0))</f>
        <v>Converted_on_Camp4</v>
      </c>
      <c r="AR691">
        <v>1</v>
      </c>
      <c r="AS691" t="str">
        <f>IF(OR(AK691&gt;0, AL691&gt;0, AM691&gt;0, AN691&gt;0, AO691&gt;0), "Converted", "Not Converted")</f>
        <v>Converted</v>
      </c>
      <c r="AT691">
        <v>0</v>
      </c>
      <c r="AU691">
        <v>3</v>
      </c>
      <c r="AV691">
        <v>11</v>
      </c>
      <c r="AW691">
        <f>IF(Z691&gt;607, 4, 0)</f>
        <v>4</v>
      </c>
      <c r="AX691">
        <f>IF(AA691&gt;1.6588, 3, 0)</f>
        <v>3</v>
      </c>
      <c r="AY691">
        <f>IF(P691&gt;401, 2, 0)</f>
        <v>2</v>
      </c>
      <c r="AZ691">
        <f>IF(I691&gt;52915.77, 1, 0)</f>
        <v>1</v>
      </c>
      <c r="BA691">
        <f>SUM(AW691:AZ691)</f>
        <v>10</v>
      </c>
      <c r="BB691" t="str">
        <f>VLOOKUP(BA691,'Standard Deviations'!$L$1:$M$11,2,TRUE)</f>
        <v>Diamond</v>
      </c>
    </row>
    <row r="692" spans="1:54">
      <c r="A692">
        <v>5519</v>
      </c>
      <c r="B692">
        <v>1956</v>
      </c>
      <c r="C692">
        <f>2024-B692</f>
        <v>68</v>
      </c>
      <c r="D692" t="str">
        <f>VLOOKUP(B692,Reference!$A$1:$B$125, 2)</f>
        <v>Boomers</v>
      </c>
      <c r="E692" t="s">
        <v>54</v>
      </c>
      <c r="F692" t="str">
        <f>IF(E692="High School", "No College", "College")</f>
        <v>College</v>
      </c>
      <c r="G692" t="s">
        <v>65</v>
      </c>
      <c r="H692">
        <v>64090</v>
      </c>
      <c r="I692">
        <v>64090</v>
      </c>
      <c r="J692" s="4" t="s">
        <v>61</v>
      </c>
      <c r="K692">
        <v>0</v>
      </c>
      <c r="L692">
        <v>1</v>
      </c>
      <c r="M692" t="str">
        <f>IF(OR(K692&gt;0, L692&gt;0), "Parent", "Not Parent")</f>
        <v>Parent</v>
      </c>
      <c r="N692" t="s">
        <v>193</v>
      </c>
      <c r="O692" s="8">
        <v>41916</v>
      </c>
      <c r="P692" s="9">
        <f>O692-N692</f>
        <v>423</v>
      </c>
      <c r="Q692">
        <v>8</v>
      </c>
      <c r="R692" s="9">
        <f>P692-Q692</f>
        <v>415</v>
      </c>
      <c r="S692" s="8">
        <f>O692-R692</f>
        <v>41501</v>
      </c>
      <c r="T692">
        <v>316</v>
      </c>
      <c r="U692">
        <v>58</v>
      </c>
      <c r="V692">
        <v>161</v>
      </c>
      <c r="W692">
        <v>76</v>
      </c>
      <c r="X692">
        <v>51</v>
      </c>
      <c r="Y692">
        <v>135</v>
      </c>
      <c r="Z692">
        <v>797</v>
      </c>
      <c r="AA692">
        <f>Z692/P692</f>
        <v>1.884160756501182</v>
      </c>
      <c r="AB692" s="11" t="s">
        <v>232</v>
      </c>
      <c r="AC692" t="s">
        <v>59</v>
      </c>
      <c r="AD692">
        <v>1</v>
      </c>
      <c r="AE692" t="str">
        <f>IF(AD692&gt;3, "Prefers Discount", "Discount Indifferent")</f>
        <v>Discount Indifferent</v>
      </c>
      <c r="AF692">
        <v>4</v>
      </c>
      <c r="AG692">
        <v>6</v>
      </c>
      <c r="AH692">
        <v>9</v>
      </c>
      <c r="AI692" t="str">
        <f>INDEX($AF$1:$AH$1,MATCH(MAX(AF692:AH692),AF692:AH692,0))</f>
        <v>Catalog_Orders</v>
      </c>
      <c r="AJ692">
        <v>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f>SUM(AK692:AO692)</f>
        <v>0</v>
      </c>
      <c r="AQ692" t="s">
        <v>67</v>
      </c>
      <c r="AR692">
        <v>1</v>
      </c>
      <c r="AS692" t="str">
        <f>IF(OR(AK692&gt;0, AL692&gt;0, AM692&gt;0, AN692&gt;0, AO692&gt;0), "Converted", "Not Converted")</f>
        <v>Not Converted</v>
      </c>
      <c r="AT692">
        <v>0</v>
      </c>
      <c r="AU692">
        <v>3</v>
      </c>
      <c r="AV692">
        <v>11</v>
      </c>
      <c r="AW692">
        <f>IF(Z692&gt;607, 4, 0)</f>
        <v>4</v>
      </c>
      <c r="AX692">
        <f>IF(AA692&gt;1.6588, 3, 0)</f>
        <v>3</v>
      </c>
      <c r="AY692">
        <f>IF(P692&gt;401, 2, 0)</f>
        <v>2</v>
      </c>
      <c r="AZ692">
        <f>IF(I692&gt;52915.77, 1, 0)</f>
        <v>1</v>
      </c>
      <c r="BA692">
        <f>SUM(AW692:AZ692)</f>
        <v>10</v>
      </c>
      <c r="BB692" t="str">
        <f>VLOOKUP(BA692,'Standard Deviations'!$L$1:$M$11,2,TRUE)</f>
        <v>Diamond</v>
      </c>
    </row>
    <row r="693" spans="1:54">
      <c r="A693">
        <v>4974</v>
      </c>
      <c r="B693">
        <v>1970</v>
      </c>
      <c r="C693">
        <f>2024-B693</f>
        <v>54</v>
      </c>
      <c r="D693" t="str">
        <f>VLOOKUP(B693,Reference!$A$1:$B$125, 2)</f>
        <v>Gen X</v>
      </c>
      <c r="E693" t="s">
        <v>54</v>
      </c>
      <c r="F693" t="str">
        <f>IF(E693="High School", "No College", "College")</f>
        <v>College</v>
      </c>
      <c r="G693" t="s">
        <v>60</v>
      </c>
      <c r="H693">
        <v>83273</v>
      </c>
      <c r="I693">
        <v>83273</v>
      </c>
      <c r="J693" s="4" t="s">
        <v>56</v>
      </c>
      <c r="K693">
        <v>1</v>
      </c>
      <c r="L693">
        <v>2</v>
      </c>
      <c r="M693" t="str">
        <f>IF(OR(K693&gt;0, L693&gt;0), "Parent", "Not Parent")</f>
        <v>Parent</v>
      </c>
      <c r="N693" t="s">
        <v>475</v>
      </c>
      <c r="O693" s="8">
        <v>41916</v>
      </c>
      <c r="P693" s="9">
        <f>O693-N693</f>
        <v>739</v>
      </c>
      <c r="Q693">
        <v>98</v>
      </c>
      <c r="R693" s="9">
        <f>P693-Q693</f>
        <v>641</v>
      </c>
      <c r="S693" s="8">
        <f>O693-R693</f>
        <v>41275</v>
      </c>
      <c r="T693">
        <v>433</v>
      </c>
      <c r="U693">
        <v>89</v>
      </c>
      <c r="V693">
        <v>650</v>
      </c>
      <c r="W693">
        <v>16</v>
      </c>
      <c r="X693">
        <v>102</v>
      </c>
      <c r="Y693">
        <v>102</v>
      </c>
      <c r="Z693">
        <v>1392</v>
      </c>
      <c r="AA693">
        <f>Z693/P693</f>
        <v>1.8836265223274695</v>
      </c>
      <c r="AB693" s="14" t="s">
        <v>232</v>
      </c>
      <c r="AC693" s="13" t="s">
        <v>63</v>
      </c>
      <c r="AD693">
        <v>10</v>
      </c>
      <c r="AE693" t="str">
        <f>IF(AD693&gt;3, "Prefers Discount", "Discount Indifferent")</f>
        <v>Prefers Discount</v>
      </c>
      <c r="AF693">
        <v>9</v>
      </c>
      <c r="AG693">
        <v>4</v>
      </c>
      <c r="AH693">
        <v>6</v>
      </c>
      <c r="AI693" t="str">
        <f>INDEX($AF$1:$AH$1,MATCH(MAX(AF693:AH693),AF693:AH693,0))</f>
        <v>Store_Orders</v>
      </c>
      <c r="AJ693">
        <v>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f>SUM(AK693:AO693)</f>
        <v>0</v>
      </c>
      <c r="AQ693" t="s">
        <v>67</v>
      </c>
      <c r="AR693">
        <v>0</v>
      </c>
      <c r="AS693" t="str">
        <f>IF(OR(AK693&gt;0, AL693&gt;0, AM693&gt;0, AN693&gt;0, AO693&gt;0), "Converted", "Not Converted")</f>
        <v>Not Converted</v>
      </c>
      <c r="AT693">
        <v>0</v>
      </c>
      <c r="AU693">
        <v>3</v>
      </c>
      <c r="AV693">
        <v>11</v>
      </c>
      <c r="AW693">
        <f>IF(Z693&gt;607, 4, 0)</f>
        <v>4</v>
      </c>
      <c r="AX693">
        <f>IF(AA693&gt;1.6588, 3, 0)</f>
        <v>3</v>
      </c>
      <c r="AY693">
        <f>IF(P693&gt;401, 2, 0)</f>
        <v>2</v>
      </c>
      <c r="AZ693">
        <f>IF(I693&gt;52915.77, 1, 0)</f>
        <v>1</v>
      </c>
      <c r="BA693">
        <f>SUM(AW693:AZ693)</f>
        <v>10</v>
      </c>
      <c r="BB693" t="str">
        <f>VLOOKUP(BA693,'Standard Deviations'!$L$1:$M$11,2,TRUE)</f>
        <v>Diamond</v>
      </c>
    </row>
    <row r="694" spans="1:54">
      <c r="A694">
        <v>6912</v>
      </c>
      <c r="B694">
        <v>1967</v>
      </c>
      <c r="C694">
        <f>2024-B694</f>
        <v>57</v>
      </c>
      <c r="D694" t="str">
        <f>VLOOKUP(B694,Reference!$A$1:$B$125, 2)</f>
        <v>Gen X</v>
      </c>
      <c r="E694" t="s">
        <v>68</v>
      </c>
      <c r="F694" t="str">
        <f>IF(E694="High School", "No College", "College")</f>
        <v>College</v>
      </c>
      <c r="G694" t="s">
        <v>55</v>
      </c>
      <c r="H694">
        <v>63246</v>
      </c>
      <c r="I694">
        <v>63246</v>
      </c>
      <c r="J694" s="4" t="s">
        <v>61</v>
      </c>
      <c r="K694">
        <v>0</v>
      </c>
      <c r="L694">
        <v>2</v>
      </c>
      <c r="M694" t="str">
        <f>IF(OR(K694&gt;0, L694&gt;0), "Parent", "Not Parent")</f>
        <v>Parent</v>
      </c>
      <c r="N694" t="s">
        <v>301</v>
      </c>
      <c r="O694" s="8">
        <v>41916</v>
      </c>
      <c r="P694" s="9">
        <f>O694-N694</f>
        <v>410</v>
      </c>
      <c r="Q694">
        <v>60</v>
      </c>
      <c r="R694" s="9">
        <f>P694-Q694</f>
        <v>350</v>
      </c>
      <c r="S694" s="8">
        <f>O694-R694</f>
        <v>41566</v>
      </c>
      <c r="T694">
        <v>593</v>
      </c>
      <c r="U694">
        <v>30</v>
      </c>
      <c r="V694">
        <v>91</v>
      </c>
      <c r="W694">
        <v>29</v>
      </c>
      <c r="X694">
        <v>22</v>
      </c>
      <c r="Y694">
        <v>7</v>
      </c>
      <c r="Z694">
        <v>772</v>
      </c>
      <c r="AA694">
        <f>Z694/P694</f>
        <v>1.8829268292682926</v>
      </c>
      <c r="AB694" s="14" t="s">
        <v>232</v>
      </c>
      <c r="AC694" s="13" t="s">
        <v>63</v>
      </c>
      <c r="AD694">
        <v>1</v>
      </c>
      <c r="AE694" t="str">
        <f>IF(AD694&gt;3, "Prefers Discount", "Discount Indifferent")</f>
        <v>Discount Indifferent</v>
      </c>
      <c r="AF694">
        <v>12</v>
      </c>
      <c r="AG694">
        <v>6</v>
      </c>
      <c r="AH694">
        <v>3</v>
      </c>
      <c r="AI694" t="str">
        <f>INDEX($AF$1:$AH$1,MATCH(MAX(AF694:AH694),AF694:AH694,0))</f>
        <v>Store_Orders</v>
      </c>
      <c r="AJ694">
        <v>4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f>SUM(AK694:AO694)</f>
        <v>0</v>
      </c>
      <c r="AQ694" t="s">
        <v>67</v>
      </c>
      <c r="AR694">
        <v>0</v>
      </c>
      <c r="AS694" t="str">
        <f>IF(OR(AK694&gt;0, AL694&gt;0, AM694&gt;0, AN694&gt;0, AO694&gt;0), "Converted", "Not Converted")</f>
        <v>Not Converted</v>
      </c>
      <c r="AT694">
        <v>0</v>
      </c>
      <c r="AU694">
        <v>3</v>
      </c>
      <c r="AV694">
        <v>11</v>
      </c>
      <c r="AW694">
        <f>IF(Z694&gt;607, 4, 0)</f>
        <v>4</v>
      </c>
      <c r="AX694">
        <f>IF(AA694&gt;1.6588, 3, 0)</f>
        <v>3</v>
      </c>
      <c r="AY694">
        <f>IF(P694&gt;401, 2, 0)</f>
        <v>2</v>
      </c>
      <c r="AZ694">
        <f>IF(I694&gt;52915.77, 1, 0)</f>
        <v>1</v>
      </c>
      <c r="BA694">
        <f>SUM(AW694:AZ694)</f>
        <v>10</v>
      </c>
      <c r="BB694" t="str">
        <f>VLOOKUP(BA694,'Standard Deviations'!$L$1:$M$11,2,TRUE)</f>
        <v>Diamond</v>
      </c>
    </row>
    <row r="695" spans="1:54">
      <c r="A695">
        <v>9904</v>
      </c>
      <c r="B695">
        <v>1956</v>
      </c>
      <c r="C695">
        <f>2024-B695</f>
        <v>68</v>
      </c>
      <c r="D695" t="str">
        <f>VLOOKUP(B695,Reference!$A$1:$B$125, 2)</f>
        <v>Boomers</v>
      </c>
      <c r="E695" t="s">
        <v>54</v>
      </c>
      <c r="F695" t="str">
        <f>IF(E695="High School", "No College", "College")</f>
        <v>College</v>
      </c>
      <c r="G695" t="s">
        <v>55</v>
      </c>
      <c r="H695">
        <v>71391</v>
      </c>
      <c r="I695">
        <v>71391</v>
      </c>
      <c r="J695" s="4" t="s">
        <v>61</v>
      </c>
      <c r="K695">
        <v>0</v>
      </c>
      <c r="L695">
        <v>1</v>
      </c>
      <c r="M695" t="str">
        <f>IF(OR(K695&gt;0, L695&gt;0), "Parent", "Not Parent")</f>
        <v>Parent</v>
      </c>
      <c r="N695" t="s">
        <v>392</v>
      </c>
      <c r="O695" s="8">
        <v>41916</v>
      </c>
      <c r="P695" s="9">
        <f>O695-N695</f>
        <v>554</v>
      </c>
      <c r="Q695">
        <v>50</v>
      </c>
      <c r="R695" s="9">
        <f>P695-Q695</f>
        <v>504</v>
      </c>
      <c r="S695" s="8">
        <f>O695-R695</f>
        <v>41412</v>
      </c>
      <c r="T695">
        <v>336</v>
      </c>
      <c r="U695">
        <v>123</v>
      </c>
      <c r="V695">
        <v>274</v>
      </c>
      <c r="W695">
        <v>46</v>
      </c>
      <c r="X695">
        <v>123</v>
      </c>
      <c r="Y695">
        <v>141</v>
      </c>
      <c r="Z695">
        <v>1043</v>
      </c>
      <c r="AA695">
        <f>Z695/P695</f>
        <v>1.8826714801444044</v>
      </c>
      <c r="AB695" s="14" t="s">
        <v>232</v>
      </c>
      <c r="AC695" s="13" t="s">
        <v>63</v>
      </c>
      <c r="AD695">
        <v>5</v>
      </c>
      <c r="AE695" t="str">
        <f>IF(AD695&gt;3, "Prefers Discount", "Discount Indifferent")</f>
        <v>Prefers Discount</v>
      </c>
      <c r="AF695">
        <v>12</v>
      </c>
      <c r="AG695">
        <v>6</v>
      </c>
      <c r="AH695">
        <v>5</v>
      </c>
      <c r="AI695" t="str">
        <f>INDEX($AF$1:$AH$1,MATCH(MAX(AF695:AH695),AF695:AH695,0))</f>
        <v>Store_Orders</v>
      </c>
      <c r="AJ695">
        <v>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f>SUM(AK695:AO695)</f>
        <v>0</v>
      </c>
      <c r="AQ695" t="s">
        <v>67</v>
      </c>
      <c r="AR695">
        <v>0</v>
      </c>
      <c r="AS695" t="str">
        <f>IF(OR(AK695&gt;0, AL695&gt;0, AM695&gt;0, AN695&gt;0, AO695&gt;0), "Converted", "Not Converted")</f>
        <v>Not Converted</v>
      </c>
      <c r="AT695">
        <v>0</v>
      </c>
      <c r="AU695">
        <v>3</v>
      </c>
      <c r="AV695">
        <v>11</v>
      </c>
      <c r="AW695">
        <f>IF(Z695&gt;607, 4, 0)</f>
        <v>4</v>
      </c>
      <c r="AX695">
        <f>IF(AA695&gt;1.6588, 3, 0)</f>
        <v>3</v>
      </c>
      <c r="AY695">
        <f>IF(P695&gt;401, 2, 0)</f>
        <v>2</v>
      </c>
      <c r="AZ695">
        <f>IF(I695&gt;52915.77, 1, 0)</f>
        <v>1</v>
      </c>
      <c r="BA695">
        <f>SUM(AW695:AZ695)</f>
        <v>10</v>
      </c>
      <c r="BB695" t="str">
        <f>VLOOKUP(BA695,'Standard Deviations'!$L$1:$M$11,2,TRUE)</f>
        <v>Diamond</v>
      </c>
    </row>
    <row r="696" spans="1:54">
      <c r="A696">
        <v>7801</v>
      </c>
      <c r="B696">
        <v>1959</v>
      </c>
      <c r="C696">
        <f>2024-B696</f>
        <v>65</v>
      </c>
      <c r="D696" t="str">
        <f>VLOOKUP(B696,Reference!$A$1:$B$125, 2)</f>
        <v>Boomers</v>
      </c>
      <c r="E696" t="s">
        <v>54</v>
      </c>
      <c r="F696" t="str">
        <f>IF(E696="High School", "No College", "College")</f>
        <v>College</v>
      </c>
      <c r="G696" t="s">
        <v>65</v>
      </c>
      <c r="H696">
        <v>54753</v>
      </c>
      <c r="I696">
        <v>54753</v>
      </c>
      <c r="J696" s="4" t="s">
        <v>61</v>
      </c>
      <c r="K696">
        <v>0</v>
      </c>
      <c r="L696">
        <v>1</v>
      </c>
      <c r="M696" t="str">
        <f>IF(OR(K696&gt;0, L696&gt;0), "Parent", "Not Parent")</f>
        <v>Parent</v>
      </c>
      <c r="N696" t="s">
        <v>220</v>
      </c>
      <c r="O696" s="8">
        <v>41916</v>
      </c>
      <c r="P696" s="9">
        <f>O696-N696</f>
        <v>387</v>
      </c>
      <c r="Q696">
        <v>87</v>
      </c>
      <c r="R696" s="9">
        <f>P696-Q696</f>
        <v>300</v>
      </c>
      <c r="S696" s="8">
        <f>O696-R696</f>
        <v>41616</v>
      </c>
      <c r="T696">
        <v>197</v>
      </c>
      <c r="U696">
        <v>107</v>
      </c>
      <c r="V696">
        <v>227</v>
      </c>
      <c r="W696">
        <v>7</v>
      </c>
      <c r="X696">
        <v>59</v>
      </c>
      <c r="Y696">
        <v>131</v>
      </c>
      <c r="Z696">
        <v>728</v>
      </c>
      <c r="AA696">
        <f>Z696/P696</f>
        <v>1.8811369509043927</v>
      </c>
      <c r="AB696" s="14" t="s">
        <v>232</v>
      </c>
      <c r="AC696" s="13" t="s">
        <v>63</v>
      </c>
      <c r="AD696">
        <v>3</v>
      </c>
      <c r="AE696" t="str">
        <f>IF(AD696&gt;3, "Prefers Discount", "Discount Indifferent")</f>
        <v>Discount Indifferent</v>
      </c>
      <c r="AF696">
        <v>11</v>
      </c>
      <c r="AG696">
        <v>5</v>
      </c>
      <c r="AH696">
        <v>2</v>
      </c>
      <c r="AI696" t="str">
        <f>INDEX($AF$1:$AH$1,MATCH(MAX(AF696:AH696),AF696:AH696,0))</f>
        <v>Store_Orders</v>
      </c>
      <c r="AJ696">
        <v>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f>SUM(AK696:AO696)</f>
        <v>0</v>
      </c>
      <c r="AQ696" t="s">
        <v>67</v>
      </c>
      <c r="AR696">
        <v>0</v>
      </c>
      <c r="AS696" t="str">
        <f>IF(OR(AK696&gt;0, AL696&gt;0, AM696&gt;0, AN696&gt;0, AO696&gt;0), "Converted", "Not Converted")</f>
        <v>Not Converted</v>
      </c>
      <c r="AT696">
        <v>0</v>
      </c>
      <c r="AU696">
        <v>3</v>
      </c>
      <c r="AV696">
        <v>11</v>
      </c>
      <c r="AW696">
        <f>IF(Z696&gt;607, 4, 0)</f>
        <v>4</v>
      </c>
      <c r="AX696">
        <f>IF(AA696&gt;1.6588, 3, 0)</f>
        <v>3</v>
      </c>
      <c r="AY696">
        <f>IF(P696&gt;401, 2, 0)</f>
        <v>0</v>
      </c>
      <c r="AZ696">
        <f>IF(I696&gt;52915.77, 1, 0)</f>
        <v>1</v>
      </c>
      <c r="BA696">
        <f>SUM(AW696:AZ696)</f>
        <v>8</v>
      </c>
      <c r="BB696" t="str">
        <f>VLOOKUP(BA696,'Standard Deviations'!$L$1:$M$11,2,TRUE)</f>
        <v>Platinum</v>
      </c>
    </row>
    <row r="697" spans="1:54">
      <c r="A697">
        <v>6461</v>
      </c>
      <c r="B697">
        <v>1969</v>
      </c>
      <c r="C697">
        <f>2024-B697</f>
        <v>55</v>
      </c>
      <c r="D697" t="str">
        <f>VLOOKUP(B697,Reference!$A$1:$B$125, 2)</f>
        <v>Gen X</v>
      </c>
      <c r="E697" t="s">
        <v>64</v>
      </c>
      <c r="F697" t="str">
        <f>IF(E697="High School", "No College", "College")</f>
        <v>College</v>
      </c>
      <c r="G697" t="s">
        <v>60</v>
      </c>
      <c r="H697">
        <v>62772</v>
      </c>
      <c r="I697">
        <v>62772</v>
      </c>
      <c r="J697" s="4" t="s">
        <v>61</v>
      </c>
      <c r="K697">
        <v>0</v>
      </c>
      <c r="L697">
        <v>1</v>
      </c>
      <c r="M697" t="str">
        <f>IF(OR(K697&gt;0, L697&gt;0), "Parent", "Not Parent")</f>
        <v>Parent</v>
      </c>
      <c r="N697" t="s">
        <v>476</v>
      </c>
      <c r="O697" s="8">
        <v>41916</v>
      </c>
      <c r="P697" s="9">
        <f>O697-N697</f>
        <v>503</v>
      </c>
      <c r="Q697">
        <v>74</v>
      </c>
      <c r="R697" s="9">
        <f>P697-Q697</f>
        <v>429</v>
      </c>
      <c r="S697" s="8">
        <f>O697-R697</f>
        <v>41487</v>
      </c>
      <c r="T697">
        <v>581</v>
      </c>
      <c r="U697">
        <v>49</v>
      </c>
      <c r="V697">
        <v>157</v>
      </c>
      <c r="W697">
        <v>43</v>
      </c>
      <c r="X697">
        <v>8</v>
      </c>
      <c r="Y697">
        <v>108</v>
      </c>
      <c r="Z697">
        <v>946</v>
      </c>
      <c r="AA697">
        <f>Z697/P697</f>
        <v>1.8807157057654076</v>
      </c>
      <c r="AB697" s="14" t="s">
        <v>232</v>
      </c>
      <c r="AC697" s="13" t="s">
        <v>63</v>
      </c>
      <c r="AD697">
        <v>1</v>
      </c>
      <c r="AE697" t="str">
        <f>IF(AD697&gt;3, "Prefers Discount", "Discount Indifferent")</f>
        <v>Discount Indifferent</v>
      </c>
      <c r="AF697">
        <v>11</v>
      </c>
      <c r="AG697">
        <v>5</v>
      </c>
      <c r="AH697">
        <v>6</v>
      </c>
      <c r="AI697" t="str">
        <f>INDEX($AF$1:$AH$1,MATCH(MAX(AF697:AH697),AF697:AH697,0))</f>
        <v>Store_Orders</v>
      </c>
      <c r="AJ697">
        <v>2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f>SUM(AK697:AO697)</f>
        <v>1</v>
      </c>
      <c r="AQ697" t="str">
        <f>INDEX($AK$1:$AO$1,MATCH(MAX(AK697:AO697),AK697:AO697,0))</f>
        <v>Converted_on_Camp4</v>
      </c>
      <c r="AR697">
        <v>1</v>
      </c>
      <c r="AS697" t="str">
        <f>IF(OR(AK697&gt;0, AL697&gt;0, AM697&gt;0, AN697&gt;0, AO697&gt;0), "Converted", "Not Converted")</f>
        <v>Converted</v>
      </c>
      <c r="AT697">
        <v>0</v>
      </c>
      <c r="AU697">
        <v>3</v>
      </c>
      <c r="AV697">
        <v>11</v>
      </c>
      <c r="AW697">
        <f>IF(Z697&gt;607, 4, 0)</f>
        <v>4</v>
      </c>
      <c r="AX697">
        <f>IF(AA697&gt;1.6588, 3, 0)</f>
        <v>3</v>
      </c>
      <c r="AY697">
        <f>IF(P697&gt;401, 2, 0)</f>
        <v>2</v>
      </c>
      <c r="AZ697">
        <f>IF(I697&gt;52915.77, 1, 0)</f>
        <v>1</v>
      </c>
      <c r="BA697">
        <f>SUM(AW697:AZ697)</f>
        <v>10</v>
      </c>
      <c r="BB697" t="str">
        <f>VLOOKUP(BA697,'Standard Deviations'!$L$1:$M$11,2,TRUE)</f>
        <v>Diamond</v>
      </c>
    </row>
    <row r="698" spans="1:54">
      <c r="A698">
        <v>7966</v>
      </c>
      <c r="B698">
        <v>1959</v>
      </c>
      <c r="C698">
        <f>2024-B698</f>
        <v>65</v>
      </c>
      <c r="D698" t="str">
        <f>VLOOKUP(B698,Reference!$A$1:$B$125, 2)</f>
        <v>Boomers</v>
      </c>
      <c r="E698" t="s">
        <v>54</v>
      </c>
      <c r="F698" t="str">
        <f>IF(E698="High School", "No College", "College")</f>
        <v>College</v>
      </c>
      <c r="G698" t="s">
        <v>60</v>
      </c>
      <c r="H698">
        <v>80982</v>
      </c>
      <c r="I698">
        <v>80982</v>
      </c>
      <c r="J698" s="4" t="s">
        <v>56</v>
      </c>
      <c r="K698">
        <v>1</v>
      </c>
      <c r="L698">
        <v>1</v>
      </c>
      <c r="M698" t="str">
        <f>IF(OR(K698&gt;0, L698&gt;0), "Parent", "Not Parent")</f>
        <v>Parent</v>
      </c>
      <c r="N698" t="s">
        <v>477</v>
      </c>
      <c r="O698" s="8">
        <v>41916</v>
      </c>
      <c r="P698" s="9">
        <f>O698-N698</f>
        <v>634</v>
      </c>
      <c r="Q698">
        <v>48</v>
      </c>
      <c r="R698" s="9">
        <f>P698-Q698</f>
        <v>586</v>
      </c>
      <c r="S698" s="8">
        <f>O698-R698</f>
        <v>41330</v>
      </c>
      <c r="T698">
        <v>505</v>
      </c>
      <c r="U698">
        <v>137</v>
      </c>
      <c r="V698">
        <v>401</v>
      </c>
      <c r="W698">
        <v>104</v>
      </c>
      <c r="X698">
        <v>22</v>
      </c>
      <c r="Y698">
        <v>22</v>
      </c>
      <c r="Z698">
        <v>1191</v>
      </c>
      <c r="AA698">
        <f>Z698/P698</f>
        <v>1.8785488958990537</v>
      </c>
      <c r="AB698" s="14" t="s">
        <v>232</v>
      </c>
      <c r="AC698" s="13" t="s">
        <v>63</v>
      </c>
      <c r="AD698">
        <v>3</v>
      </c>
      <c r="AE698" t="str">
        <f>IF(AD698&gt;3, "Prefers Discount", "Discount Indifferent")</f>
        <v>Discount Indifferent</v>
      </c>
      <c r="AF698">
        <v>11</v>
      </c>
      <c r="AG698">
        <v>11</v>
      </c>
      <c r="AH698">
        <v>5</v>
      </c>
      <c r="AI698" t="str">
        <f>INDEX($AF$1:$AH$1,MATCH(MAX(AF698:AH698),AF698:AH698,0))</f>
        <v>Store_Orders</v>
      </c>
      <c r="AJ698">
        <v>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f>SUM(AK698:AO698)</f>
        <v>0</v>
      </c>
      <c r="AQ698" t="s">
        <v>67</v>
      </c>
      <c r="AR698">
        <v>0</v>
      </c>
      <c r="AS698" t="str">
        <f>IF(OR(AK698&gt;0, AL698&gt;0, AM698&gt;0, AN698&gt;0, AO698&gt;0), "Converted", "Not Converted")</f>
        <v>Not Converted</v>
      </c>
      <c r="AT698">
        <v>1</v>
      </c>
      <c r="AU698">
        <v>3</v>
      </c>
      <c r="AV698">
        <v>11</v>
      </c>
      <c r="AW698">
        <f>IF(Z698&gt;607, 4, 0)</f>
        <v>4</v>
      </c>
      <c r="AX698">
        <f>IF(AA698&gt;1.6588, 3, 0)</f>
        <v>3</v>
      </c>
      <c r="AY698">
        <f>IF(P698&gt;401, 2, 0)</f>
        <v>2</v>
      </c>
      <c r="AZ698">
        <f>IF(I698&gt;52915.77, 1, 0)</f>
        <v>1</v>
      </c>
      <c r="BA698">
        <f>SUM(AW698:AZ698)</f>
        <v>10</v>
      </c>
      <c r="BB698" t="str">
        <f>VLOOKUP(BA698,'Standard Deviations'!$L$1:$M$11,2,TRUE)</f>
        <v>Diamond</v>
      </c>
    </row>
    <row r="699" spans="1:54">
      <c r="A699">
        <v>9284</v>
      </c>
      <c r="B699">
        <v>1958</v>
      </c>
      <c r="C699">
        <f>2024-B699</f>
        <v>66</v>
      </c>
      <c r="D699" t="str">
        <f>VLOOKUP(B699,Reference!$A$1:$B$125, 2)</f>
        <v>Boomers</v>
      </c>
      <c r="E699" t="s">
        <v>54</v>
      </c>
      <c r="F699" t="str">
        <f>IF(E699="High School", "No College", "College")</f>
        <v>College</v>
      </c>
      <c r="G699" t="s">
        <v>65</v>
      </c>
      <c r="H699">
        <v>53977</v>
      </c>
      <c r="I699">
        <v>53977</v>
      </c>
      <c r="J699" s="4" t="s">
        <v>61</v>
      </c>
      <c r="K699">
        <v>0</v>
      </c>
      <c r="L699">
        <v>1</v>
      </c>
      <c r="M699" t="str">
        <f>IF(OR(K699&gt;0, L699&gt;0), "Parent", "Not Parent")</f>
        <v>Parent</v>
      </c>
      <c r="N699" t="s">
        <v>391</v>
      </c>
      <c r="O699" s="8">
        <v>41916</v>
      </c>
      <c r="P699" s="9">
        <f>O699-N699</f>
        <v>483</v>
      </c>
      <c r="Q699">
        <v>21</v>
      </c>
      <c r="R699" s="9">
        <f>P699-Q699</f>
        <v>462</v>
      </c>
      <c r="S699" s="8">
        <f>O699-R699</f>
        <v>41454</v>
      </c>
      <c r="T699">
        <v>620</v>
      </c>
      <c r="U699">
        <v>16</v>
      </c>
      <c r="V699">
        <v>165</v>
      </c>
      <c r="W699">
        <v>0</v>
      </c>
      <c r="X699">
        <v>24</v>
      </c>
      <c r="Y699">
        <v>82</v>
      </c>
      <c r="Z699">
        <v>907</v>
      </c>
      <c r="AA699">
        <f>Z699/P699</f>
        <v>1.8778467908902692</v>
      </c>
      <c r="AB699" s="11" t="s">
        <v>232</v>
      </c>
      <c r="AC699" t="s">
        <v>59</v>
      </c>
      <c r="AD699">
        <v>5</v>
      </c>
      <c r="AE699" t="str">
        <f>IF(AD699&gt;3, "Prefers Discount", "Discount Indifferent")</f>
        <v>Prefers Discount</v>
      </c>
      <c r="AF699">
        <v>12</v>
      </c>
      <c r="AG699">
        <v>5</v>
      </c>
      <c r="AH699">
        <v>5</v>
      </c>
      <c r="AI699" t="str">
        <f>INDEX($AF$1:$AH$1,MATCH(MAX(AF699:AH699),AF699:AH699,0))</f>
        <v>Store_Orders</v>
      </c>
      <c r="AJ699">
        <v>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f>SUM(AK699:AO699)</f>
        <v>0</v>
      </c>
      <c r="AQ699" t="s">
        <v>67</v>
      </c>
      <c r="AR699">
        <v>0</v>
      </c>
      <c r="AS699" t="str">
        <f>IF(OR(AK699&gt;0, AL699&gt;0, AM699&gt;0, AN699&gt;0, AO699&gt;0), "Converted", "Not Converted")</f>
        <v>Not Converted</v>
      </c>
      <c r="AT699">
        <v>0</v>
      </c>
      <c r="AU699">
        <v>3</v>
      </c>
      <c r="AV699">
        <v>11</v>
      </c>
      <c r="AW699">
        <f>IF(Z699&gt;607, 4, 0)</f>
        <v>4</v>
      </c>
      <c r="AX699">
        <f>IF(AA699&gt;1.6588, 3, 0)</f>
        <v>3</v>
      </c>
      <c r="AY699">
        <f>IF(P699&gt;401, 2, 0)</f>
        <v>2</v>
      </c>
      <c r="AZ699">
        <f>IF(I699&gt;52915.77, 1, 0)</f>
        <v>1</v>
      </c>
      <c r="BA699">
        <f>SUM(AW699:AZ699)</f>
        <v>10</v>
      </c>
      <c r="BB699" t="str">
        <f>VLOOKUP(BA699,'Standard Deviations'!$L$1:$M$11,2,TRUE)</f>
        <v>Diamond</v>
      </c>
    </row>
    <row r="700" spans="1:54">
      <c r="A700">
        <v>10128</v>
      </c>
      <c r="B700">
        <v>1958</v>
      </c>
      <c r="C700">
        <f>2024-B700</f>
        <v>66</v>
      </c>
      <c r="D700" t="str">
        <f>VLOOKUP(B700,Reference!$A$1:$B$125, 2)</f>
        <v>Boomers</v>
      </c>
      <c r="E700" t="s">
        <v>54</v>
      </c>
      <c r="F700" t="str">
        <f>IF(E700="High School", "No College", "College")</f>
        <v>College</v>
      </c>
      <c r="G700" t="s">
        <v>65</v>
      </c>
      <c r="H700">
        <v>53977</v>
      </c>
      <c r="I700">
        <v>53977</v>
      </c>
      <c r="J700" s="4" t="s">
        <v>61</v>
      </c>
      <c r="K700">
        <v>0</v>
      </c>
      <c r="L700">
        <v>1</v>
      </c>
      <c r="M700" t="str">
        <f>IF(OR(K700&gt;0, L700&gt;0), "Parent", "Not Parent")</f>
        <v>Parent</v>
      </c>
      <c r="N700" t="s">
        <v>391</v>
      </c>
      <c r="O700" s="8">
        <v>41916</v>
      </c>
      <c r="P700" s="9">
        <f>O700-N700</f>
        <v>483</v>
      </c>
      <c r="Q700">
        <v>21</v>
      </c>
      <c r="R700" s="9">
        <f>P700-Q700</f>
        <v>462</v>
      </c>
      <c r="S700" s="8">
        <f>O700-R700</f>
        <v>41454</v>
      </c>
      <c r="T700">
        <v>620</v>
      </c>
      <c r="U700">
        <v>16</v>
      </c>
      <c r="V700">
        <v>165</v>
      </c>
      <c r="W700">
        <v>0</v>
      </c>
      <c r="X700">
        <v>24</v>
      </c>
      <c r="Y700">
        <v>82</v>
      </c>
      <c r="Z700">
        <v>907</v>
      </c>
      <c r="AA700">
        <f>Z700/P700</f>
        <v>1.8778467908902692</v>
      </c>
      <c r="AB700" s="11" t="s">
        <v>232</v>
      </c>
      <c r="AC700" t="s">
        <v>59</v>
      </c>
      <c r="AD700">
        <v>5</v>
      </c>
      <c r="AE700" t="str">
        <f>IF(AD700&gt;3, "Prefers Discount", "Discount Indifferent")</f>
        <v>Prefers Discount</v>
      </c>
      <c r="AF700">
        <v>12</v>
      </c>
      <c r="AG700">
        <v>5</v>
      </c>
      <c r="AH700">
        <v>5</v>
      </c>
      <c r="AI700" t="str">
        <f>INDEX($AF$1:$AH$1,MATCH(MAX(AF700:AH700),AF700:AH700,0))</f>
        <v>Store_Orders</v>
      </c>
      <c r="AJ700">
        <v>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f>SUM(AK700:AO700)</f>
        <v>0</v>
      </c>
      <c r="AQ700" t="s">
        <v>67</v>
      </c>
      <c r="AR700">
        <v>0</v>
      </c>
      <c r="AS700" t="str">
        <f>IF(OR(AK700&gt;0, AL700&gt;0, AM700&gt;0, AN700&gt;0, AO700&gt;0), "Converted", "Not Converted")</f>
        <v>Not Converted</v>
      </c>
      <c r="AT700">
        <v>0</v>
      </c>
      <c r="AU700">
        <v>3</v>
      </c>
      <c r="AV700">
        <v>11</v>
      </c>
      <c r="AW700">
        <f>IF(Z700&gt;607, 4, 0)</f>
        <v>4</v>
      </c>
      <c r="AX700">
        <f>IF(AA700&gt;1.6588, 3, 0)</f>
        <v>3</v>
      </c>
      <c r="AY700">
        <f>IF(P700&gt;401, 2, 0)</f>
        <v>2</v>
      </c>
      <c r="AZ700">
        <f>IF(I700&gt;52915.77, 1, 0)</f>
        <v>1</v>
      </c>
      <c r="BA700">
        <f>SUM(AW700:AZ700)</f>
        <v>10</v>
      </c>
      <c r="BB700" t="str">
        <f>VLOOKUP(BA700,'Standard Deviations'!$L$1:$M$11,2,TRUE)</f>
        <v>Diamond</v>
      </c>
    </row>
    <row r="701" spans="1:54">
      <c r="A701">
        <v>5140</v>
      </c>
      <c r="B701">
        <v>1985</v>
      </c>
      <c r="C701">
        <f>2024-B701</f>
        <v>39</v>
      </c>
      <c r="D701" t="str">
        <f>VLOOKUP(B701,Reference!$A$1:$B$125, 2)</f>
        <v>Millennials</v>
      </c>
      <c r="E701" t="s">
        <v>68</v>
      </c>
      <c r="F701" t="str">
        <f>IF(E701="High School", "No College", "College")</f>
        <v>College</v>
      </c>
      <c r="G701" t="s">
        <v>55</v>
      </c>
      <c r="H701">
        <v>64355</v>
      </c>
      <c r="I701">
        <v>64355</v>
      </c>
      <c r="J701" s="4" t="s">
        <v>61</v>
      </c>
      <c r="K701">
        <v>1</v>
      </c>
      <c r="L701">
        <v>0</v>
      </c>
      <c r="M701" t="str">
        <f>IF(OR(K701&gt;0, L701&gt;0), "Parent", "Not Parent")</f>
        <v>Parent</v>
      </c>
      <c r="N701" t="s">
        <v>478</v>
      </c>
      <c r="O701" s="8">
        <v>41916</v>
      </c>
      <c r="P701" s="9">
        <f>O701-N701</f>
        <v>771</v>
      </c>
      <c r="Q701">
        <v>66</v>
      </c>
      <c r="R701" s="9">
        <f>P701-Q701</f>
        <v>705</v>
      </c>
      <c r="S701" s="8">
        <f>O701-R701</f>
        <v>41211</v>
      </c>
      <c r="T701">
        <v>1047</v>
      </c>
      <c r="U701">
        <v>0</v>
      </c>
      <c r="V701">
        <v>140</v>
      </c>
      <c r="W701">
        <v>67</v>
      </c>
      <c r="X701">
        <v>38</v>
      </c>
      <c r="Y701">
        <v>153</v>
      </c>
      <c r="Z701">
        <v>1445</v>
      </c>
      <c r="AA701">
        <f>Z701/P701</f>
        <v>1.874189364461738</v>
      </c>
      <c r="AB701" s="14" t="s">
        <v>232</v>
      </c>
      <c r="AC701" s="13" t="s">
        <v>63</v>
      </c>
      <c r="AD701">
        <v>2</v>
      </c>
      <c r="AE701" t="str">
        <f>IF(AD701&gt;3, "Prefers Discount", "Discount Indifferent")</f>
        <v>Discount Indifferent</v>
      </c>
      <c r="AF701">
        <v>12</v>
      </c>
      <c r="AG701">
        <v>4</v>
      </c>
      <c r="AH701">
        <v>3</v>
      </c>
      <c r="AI701" t="str">
        <f>INDEX($AF$1:$AH$1,MATCH(MAX(AF701:AH701),AF701:AH701,0))</f>
        <v>Store_Orders</v>
      </c>
      <c r="AJ701">
        <v>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f>SUM(AK701:AO701)</f>
        <v>0</v>
      </c>
      <c r="AQ701" t="s">
        <v>67</v>
      </c>
      <c r="AR701">
        <v>0</v>
      </c>
      <c r="AS701" t="str">
        <f>IF(OR(AK701&gt;0, AL701&gt;0, AM701&gt;0, AN701&gt;0, AO701&gt;0), "Converted", "Not Converted")</f>
        <v>Not Converted</v>
      </c>
      <c r="AT701">
        <v>0</v>
      </c>
      <c r="AU701">
        <v>3</v>
      </c>
      <c r="AV701">
        <v>11</v>
      </c>
      <c r="AW701">
        <f>IF(Z701&gt;607, 4, 0)</f>
        <v>4</v>
      </c>
      <c r="AX701">
        <f>IF(AA701&gt;1.6588, 3, 0)</f>
        <v>3</v>
      </c>
      <c r="AY701">
        <f>IF(P701&gt;401, 2, 0)</f>
        <v>2</v>
      </c>
      <c r="AZ701">
        <f>IF(I701&gt;52915.77, 1, 0)</f>
        <v>1</v>
      </c>
      <c r="BA701">
        <f>SUM(AW701:AZ701)</f>
        <v>10</v>
      </c>
      <c r="BB701" t="str">
        <f>VLOOKUP(BA701,'Standard Deviations'!$L$1:$M$11,2,TRUE)</f>
        <v>Diamond</v>
      </c>
    </row>
    <row r="702" spans="1:54">
      <c r="A702">
        <v>2570</v>
      </c>
      <c r="B702">
        <v>1968</v>
      </c>
      <c r="C702">
        <f>2024-B702</f>
        <v>56</v>
      </c>
      <c r="D702" t="str">
        <f>VLOOKUP(B702,Reference!$A$1:$B$125, 2)</f>
        <v>Gen X</v>
      </c>
      <c r="E702" t="s">
        <v>54</v>
      </c>
      <c r="F702" t="str">
        <f>IF(E702="High School", "No College", "College")</f>
        <v>College</v>
      </c>
      <c r="G702" t="s">
        <v>65</v>
      </c>
      <c r="H702">
        <v>56534</v>
      </c>
      <c r="I702">
        <v>56534</v>
      </c>
      <c r="J702" s="4" t="s">
        <v>61</v>
      </c>
      <c r="K702">
        <v>0</v>
      </c>
      <c r="L702">
        <v>1</v>
      </c>
      <c r="M702" t="str">
        <f>IF(OR(K702&gt;0, L702&gt;0), "Parent", "Not Parent")</f>
        <v>Parent</v>
      </c>
      <c r="N702" t="s">
        <v>479</v>
      </c>
      <c r="O702" s="8">
        <v>41916</v>
      </c>
      <c r="P702" s="9">
        <f>O702-N702</f>
        <v>438</v>
      </c>
      <c r="Q702">
        <v>35</v>
      </c>
      <c r="R702" s="9">
        <f>P702-Q702</f>
        <v>403</v>
      </c>
      <c r="S702" s="8">
        <f>O702-R702</f>
        <v>41513</v>
      </c>
      <c r="T702">
        <v>691</v>
      </c>
      <c r="U702">
        <v>7</v>
      </c>
      <c r="V702">
        <v>61</v>
      </c>
      <c r="W702">
        <v>10</v>
      </c>
      <c r="X702">
        <v>0</v>
      </c>
      <c r="Y702">
        <v>46</v>
      </c>
      <c r="Z702">
        <v>815</v>
      </c>
      <c r="AA702">
        <f>Z702/P702</f>
        <v>1.860730593607306</v>
      </c>
      <c r="AB702" s="11" t="s">
        <v>232</v>
      </c>
      <c r="AC702" t="s">
        <v>59</v>
      </c>
      <c r="AD702">
        <v>4</v>
      </c>
      <c r="AE702" t="str">
        <f>IF(AD702&gt;3, "Prefers Discount", "Discount Indifferent")</f>
        <v>Prefers Discount</v>
      </c>
      <c r="AF702">
        <v>7</v>
      </c>
      <c r="AG702">
        <v>10</v>
      </c>
      <c r="AH702">
        <v>4</v>
      </c>
      <c r="AI702" t="str">
        <f>INDEX($AF$1:$AH$1,MATCH(MAX(AF702:AH702),AF702:AH702,0))</f>
        <v>Web_Orders</v>
      </c>
      <c r="AJ702">
        <v>8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f>SUM(AK702:AO702)</f>
        <v>2</v>
      </c>
      <c r="AQ702" t="str">
        <f>INDEX($AK$1:$AO$1,MATCH(MAX(AK702:AO702),AK702:AO702,0))</f>
        <v>Converted_on_Camp2</v>
      </c>
      <c r="AR702">
        <v>1</v>
      </c>
      <c r="AS702" t="str">
        <f>IF(OR(AK702&gt;0, AL702&gt;0, AM702&gt;0, AN702&gt;0, AO702&gt;0), "Converted", "Not Converted")</f>
        <v>Converted</v>
      </c>
      <c r="AT702">
        <v>0</v>
      </c>
      <c r="AU702">
        <v>3</v>
      </c>
      <c r="AV702">
        <v>11</v>
      </c>
      <c r="AW702">
        <f>IF(Z702&gt;607, 4, 0)</f>
        <v>4</v>
      </c>
      <c r="AX702">
        <f>IF(AA702&gt;1.6588, 3, 0)</f>
        <v>3</v>
      </c>
      <c r="AY702">
        <f>IF(P702&gt;401, 2, 0)</f>
        <v>2</v>
      </c>
      <c r="AZ702">
        <f>IF(I702&gt;52915.77, 1, 0)</f>
        <v>1</v>
      </c>
      <c r="BA702">
        <f>SUM(AW702:AZ702)</f>
        <v>10</v>
      </c>
      <c r="BB702" t="str">
        <f>VLOOKUP(BA702,'Standard Deviations'!$L$1:$M$11,2,TRUE)</f>
        <v>Diamond</v>
      </c>
    </row>
    <row r="703" spans="1:54">
      <c r="A703">
        <v>6055</v>
      </c>
      <c r="B703">
        <v>1979</v>
      </c>
      <c r="C703">
        <f>2024-B703</f>
        <v>45</v>
      </c>
      <c r="D703" t="str">
        <f>VLOOKUP(B703,Reference!$A$1:$B$125, 2)</f>
        <v>Gen X</v>
      </c>
      <c r="E703" t="s">
        <v>54</v>
      </c>
      <c r="F703" t="str">
        <f>IF(E703="High School", "No College", "College")</f>
        <v>College</v>
      </c>
      <c r="G703" t="s">
        <v>55</v>
      </c>
      <c r="H703">
        <v>71626</v>
      </c>
      <c r="I703">
        <v>71626</v>
      </c>
      <c r="J703" s="4" t="s">
        <v>61</v>
      </c>
      <c r="K703">
        <v>0</v>
      </c>
      <c r="L703">
        <v>0</v>
      </c>
      <c r="M703" t="str">
        <f>IF(OR(K703&gt;0, L703&gt;0), "Parent", "Not Parent")</f>
        <v>Not Parent</v>
      </c>
      <c r="N703" t="s">
        <v>480</v>
      </c>
      <c r="O703" s="8">
        <v>41916</v>
      </c>
      <c r="P703" s="9">
        <f>O703-N703</f>
        <v>702</v>
      </c>
      <c r="Q703">
        <v>94</v>
      </c>
      <c r="R703" s="9">
        <f>P703-Q703</f>
        <v>608</v>
      </c>
      <c r="S703" s="8">
        <f>O703-R703</f>
        <v>41308</v>
      </c>
      <c r="T703">
        <v>546</v>
      </c>
      <c r="U703">
        <v>72</v>
      </c>
      <c r="V703">
        <v>376</v>
      </c>
      <c r="W703">
        <v>94</v>
      </c>
      <c r="X703">
        <v>145</v>
      </c>
      <c r="Y703">
        <v>72</v>
      </c>
      <c r="Z703">
        <v>1305</v>
      </c>
      <c r="AA703">
        <f>Z703/P703</f>
        <v>1.858974358974359</v>
      </c>
      <c r="AB703" s="14" t="s">
        <v>232</v>
      </c>
      <c r="AC703" s="13" t="s">
        <v>63</v>
      </c>
      <c r="AD703">
        <v>1</v>
      </c>
      <c r="AE703" t="str">
        <f>IF(AD703&gt;3, "Prefers Discount", "Discount Indifferent")</f>
        <v>Discount Indifferent</v>
      </c>
      <c r="AF703">
        <v>8</v>
      </c>
      <c r="AG703">
        <v>5</v>
      </c>
      <c r="AH703">
        <v>5</v>
      </c>
      <c r="AI703" t="str">
        <f>INDEX($AF$1:$AH$1,MATCH(MAX(AF703:AH703),AF703:AH703,0))</f>
        <v>Store_Orders</v>
      </c>
      <c r="AJ703">
        <v>3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f>SUM(AK703:AO703)</f>
        <v>1</v>
      </c>
      <c r="AQ703" t="str">
        <f>INDEX($AK$1:$AO$1,MATCH(MAX(AK703:AO703),AK703:AO703,0))</f>
        <v>Converted_on_Camp4</v>
      </c>
      <c r="AR703">
        <v>1</v>
      </c>
      <c r="AS703" t="str">
        <f>IF(OR(AK703&gt;0, AL703&gt;0, AM703&gt;0, AN703&gt;0, AO703&gt;0), "Converted", "Not Converted")</f>
        <v>Converted</v>
      </c>
      <c r="AT703">
        <v>0</v>
      </c>
      <c r="AU703">
        <v>3</v>
      </c>
      <c r="AV703">
        <v>11</v>
      </c>
      <c r="AW703">
        <f>IF(Z703&gt;607, 4, 0)</f>
        <v>4</v>
      </c>
      <c r="AX703">
        <f>IF(AA703&gt;1.6588, 3, 0)</f>
        <v>3</v>
      </c>
      <c r="AY703">
        <f>IF(P703&gt;401, 2, 0)</f>
        <v>2</v>
      </c>
      <c r="AZ703">
        <f>IF(I703&gt;52915.77, 1, 0)</f>
        <v>1</v>
      </c>
      <c r="BA703">
        <f>SUM(AW703:AZ703)</f>
        <v>10</v>
      </c>
      <c r="BB703" t="str">
        <f>VLOOKUP(BA703,'Standard Deviations'!$L$1:$M$11,2,TRUE)</f>
        <v>Diamond</v>
      </c>
    </row>
    <row r="704" spans="1:54">
      <c r="A704">
        <v>9645</v>
      </c>
      <c r="B704">
        <v>1968</v>
      </c>
      <c r="C704">
        <f>2024-B704</f>
        <v>56</v>
      </c>
      <c r="D704" t="str">
        <f>VLOOKUP(B704,Reference!$A$1:$B$125, 2)</f>
        <v>Gen X</v>
      </c>
      <c r="E704" t="s">
        <v>54</v>
      </c>
      <c r="F704" t="str">
        <f>IF(E704="High School", "No College", "College")</f>
        <v>College</v>
      </c>
      <c r="G704" t="s">
        <v>55</v>
      </c>
      <c r="H704">
        <v>64590</v>
      </c>
      <c r="I704">
        <v>64590</v>
      </c>
      <c r="J704" s="4" t="s">
        <v>61</v>
      </c>
      <c r="K704">
        <v>0</v>
      </c>
      <c r="L704">
        <v>0</v>
      </c>
      <c r="M704" t="str">
        <f>IF(OR(K704&gt;0, L704&gt;0), "Parent", "Not Parent")</f>
        <v>Not Parent</v>
      </c>
      <c r="N704" t="s">
        <v>353</v>
      </c>
      <c r="O704" s="8">
        <v>41916</v>
      </c>
      <c r="P704" s="9">
        <f>O704-N704</f>
        <v>720</v>
      </c>
      <c r="Q704">
        <v>98</v>
      </c>
      <c r="R704" s="9">
        <f>P704-Q704</f>
        <v>622</v>
      </c>
      <c r="S704" s="8">
        <f>O704-R704</f>
        <v>41294</v>
      </c>
      <c r="T704">
        <v>920</v>
      </c>
      <c r="U704">
        <v>138</v>
      </c>
      <c r="V704">
        <v>168</v>
      </c>
      <c r="W704">
        <v>36</v>
      </c>
      <c r="X704">
        <v>46</v>
      </c>
      <c r="Y704">
        <v>30</v>
      </c>
      <c r="Z704">
        <v>1338</v>
      </c>
      <c r="AA704">
        <f>Z704/P704</f>
        <v>1.8583333333333334</v>
      </c>
      <c r="AB704" s="14" t="s">
        <v>232</v>
      </c>
      <c r="AC704" s="13" t="s">
        <v>63</v>
      </c>
      <c r="AD704">
        <v>1</v>
      </c>
      <c r="AE704" t="str">
        <f>IF(AD704&gt;3, "Prefers Discount", "Discount Indifferent")</f>
        <v>Discount Indifferent</v>
      </c>
      <c r="AF704">
        <v>10</v>
      </c>
      <c r="AG704">
        <v>9</v>
      </c>
      <c r="AH704">
        <v>4</v>
      </c>
      <c r="AI704" t="str">
        <f>INDEX($AF$1:$AH$1,MATCH(MAX(AF704:AH704),AF704:AH704,0))</f>
        <v>Store_Orders</v>
      </c>
      <c r="AJ704">
        <v>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f>SUM(AK704:AO704)</f>
        <v>0</v>
      </c>
      <c r="AQ704" t="s">
        <v>67</v>
      </c>
      <c r="AR704">
        <v>0</v>
      </c>
      <c r="AS704" t="str">
        <f>IF(OR(AK704&gt;0, AL704&gt;0, AM704&gt;0, AN704&gt;0, AO704&gt;0), "Converted", "Not Converted")</f>
        <v>Not Converted</v>
      </c>
      <c r="AT704">
        <v>0</v>
      </c>
      <c r="AU704">
        <v>3</v>
      </c>
      <c r="AV704">
        <v>11</v>
      </c>
      <c r="AW704">
        <f>IF(Z704&gt;607, 4, 0)</f>
        <v>4</v>
      </c>
      <c r="AX704">
        <f>IF(AA704&gt;1.6588, 3, 0)</f>
        <v>3</v>
      </c>
      <c r="AY704">
        <f>IF(P704&gt;401, 2, 0)</f>
        <v>2</v>
      </c>
      <c r="AZ704">
        <f>IF(I704&gt;52915.77, 1, 0)</f>
        <v>1</v>
      </c>
      <c r="BA704">
        <f>SUM(AW704:AZ704)</f>
        <v>10</v>
      </c>
      <c r="BB704" t="str">
        <f>VLOOKUP(BA704,'Standard Deviations'!$L$1:$M$11,2,TRUE)</f>
        <v>Diamond</v>
      </c>
    </row>
    <row r="705" spans="1:54">
      <c r="A705">
        <v>4507</v>
      </c>
      <c r="B705">
        <v>1952</v>
      </c>
      <c r="C705">
        <f>2024-B705</f>
        <v>72</v>
      </c>
      <c r="D705" t="str">
        <f>VLOOKUP(B705,Reference!$A$1:$B$125, 2)</f>
        <v>Boomers</v>
      </c>
      <c r="E705" t="s">
        <v>54</v>
      </c>
      <c r="F705" t="str">
        <f>IF(E705="High School", "No College", "College")</f>
        <v>College</v>
      </c>
      <c r="G705" t="s">
        <v>60</v>
      </c>
      <c r="H705">
        <v>72228</v>
      </c>
      <c r="I705">
        <v>72228</v>
      </c>
      <c r="J705" s="4" t="s">
        <v>61</v>
      </c>
      <c r="K705">
        <v>0</v>
      </c>
      <c r="L705">
        <v>0</v>
      </c>
      <c r="M705" t="str">
        <f>IF(OR(K705&gt;0, L705&gt;0), "Parent", "Not Parent")</f>
        <v>Not Parent</v>
      </c>
      <c r="N705" t="s">
        <v>481</v>
      </c>
      <c r="O705" s="8">
        <v>41916</v>
      </c>
      <c r="P705" s="9">
        <f>O705-N705</f>
        <v>676</v>
      </c>
      <c r="Q705">
        <v>87</v>
      </c>
      <c r="R705" s="9">
        <f>P705-Q705</f>
        <v>589</v>
      </c>
      <c r="S705" s="8">
        <f>O705-R705</f>
        <v>41327</v>
      </c>
      <c r="T705">
        <v>631</v>
      </c>
      <c r="U705">
        <v>28</v>
      </c>
      <c r="V705">
        <v>491</v>
      </c>
      <c r="W705">
        <v>30</v>
      </c>
      <c r="X705">
        <v>14</v>
      </c>
      <c r="Y705">
        <v>56</v>
      </c>
      <c r="Z705">
        <v>1250</v>
      </c>
      <c r="AA705">
        <f>Z705/P705</f>
        <v>1.849112426035503</v>
      </c>
      <c r="AB705" s="14" t="s">
        <v>232</v>
      </c>
      <c r="AC705" s="13" t="s">
        <v>63</v>
      </c>
      <c r="AD705">
        <v>1</v>
      </c>
      <c r="AE705" t="str">
        <f>IF(AD705&gt;3, "Prefers Discount", "Discount Indifferent")</f>
        <v>Discount Indifferent</v>
      </c>
      <c r="AF705">
        <v>8</v>
      </c>
      <c r="AG705">
        <v>6</v>
      </c>
      <c r="AH705">
        <v>7</v>
      </c>
      <c r="AI705" t="str">
        <f>INDEX($AF$1:$AH$1,MATCH(MAX(AF705:AH705),AF705:AH705,0))</f>
        <v>Store_Orders</v>
      </c>
      <c r="AJ705">
        <v>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f>SUM(AK705:AO705)</f>
        <v>0</v>
      </c>
      <c r="AQ705" t="s">
        <v>67</v>
      </c>
      <c r="AR705">
        <v>0</v>
      </c>
      <c r="AS705" t="str">
        <f>IF(OR(AK705&gt;0, AL705&gt;0, AM705&gt;0, AN705&gt;0, AO705&gt;0), "Converted", "Not Converted")</f>
        <v>Not Converted</v>
      </c>
      <c r="AT705">
        <v>0</v>
      </c>
      <c r="AU705">
        <v>3</v>
      </c>
      <c r="AV705">
        <v>11</v>
      </c>
      <c r="AW705">
        <f>IF(Z705&gt;607, 4, 0)</f>
        <v>4</v>
      </c>
      <c r="AX705">
        <f>IF(AA705&gt;1.6588, 3, 0)</f>
        <v>3</v>
      </c>
      <c r="AY705">
        <f>IF(P705&gt;401, 2, 0)</f>
        <v>2</v>
      </c>
      <c r="AZ705">
        <f>IF(I705&gt;52915.77, 1, 0)</f>
        <v>1</v>
      </c>
      <c r="BA705">
        <f>SUM(AW705:AZ705)</f>
        <v>10</v>
      </c>
      <c r="BB705" t="str">
        <f>VLOOKUP(BA705,'Standard Deviations'!$L$1:$M$11,2,TRUE)</f>
        <v>Diamond</v>
      </c>
    </row>
    <row r="706" spans="1:54">
      <c r="A706">
        <v>7446</v>
      </c>
      <c r="B706">
        <v>1967</v>
      </c>
      <c r="C706">
        <f>2024-B706</f>
        <v>57</v>
      </c>
      <c r="D706" t="str">
        <f>VLOOKUP(B706,Reference!$A$1:$B$125, 2)</f>
        <v>Gen X</v>
      </c>
      <c r="E706" t="s">
        <v>64</v>
      </c>
      <c r="F706" t="str">
        <f>IF(E706="High School", "No College", "College")</f>
        <v>College</v>
      </c>
      <c r="G706" t="s">
        <v>65</v>
      </c>
      <c r="H706">
        <v>62513</v>
      </c>
      <c r="I706">
        <v>62513</v>
      </c>
      <c r="J706" s="4" t="s">
        <v>61</v>
      </c>
      <c r="K706">
        <v>0</v>
      </c>
      <c r="L706">
        <v>1</v>
      </c>
      <c r="M706" t="str">
        <f>IF(OR(K706&gt;0, L706&gt;0), "Parent", "Not Parent")</f>
        <v>Parent</v>
      </c>
      <c r="N706" t="s">
        <v>349</v>
      </c>
      <c r="O706" s="8">
        <v>41916</v>
      </c>
      <c r="P706" s="9">
        <f>O706-N706</f>
        <v>390</v>
      </c>
      <c r="Q706">
        <v>16</v>
      </c>
      <c r="R706" s="9">
        <f>P706-Q706</f>
        <v>374</v>
      </c>
      <c r="S706" s="8">
        <f>O706-R706</f>
        <v>41542</v>
      </c>
      <c r="T706">
        <v>520</v>
      </c>
      <c r="U706">
        <v>42</v>
      </c>
      <c r="V706">
        <v>98</v>
      </c>
      <c r="W706">
        <v>0</v>
      </c>
      <c r="X706">
        <v>42</v>
      </c>
      <c r="Y706">
        <v>14</v>
      </c>
      <c r="Z706">
        <v>716</v>
      </c>
      <c r="AA706">
        <f>Z706/P706</f>
        <v>1.8358974358974358</v>
      </c>
      <c r="AB706" s="11" t="s">
        <v>232</v>
      </c>
      <c r="AC706" t="s">
        <v>59</v>
      </c>
      <c r="AD706">
        <v>2</v>
      </c>
      <c r="AE706" t="str">
        <f>IF(AD706&gt;3, "Prefers Discount", "Discount Indifferent")</f>
        <v>Discount Indifferent</v>
      </c>
      <c r="AF706">
        <v>10</v>
      </c>
      <c r="AG706">
        <v>6</v>
      </c>
      <c r="AH706">
        <v>4</v>
      </c>
      <c r="AI706" t="str">
        <f>INDEX($AF$1:$AH$1,MATCH(MAX(AF706:AH706),AF706:AH706,0))</f>
        <v>Store_Orders</v>
      </c>
      <c r="AJ706">
        <v>6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f>SUM(AK706:AO706)</f>
        <v>0</v>
      </c>
      <c r="AQ706" t="s">
        <v>67</v>
      </c>
      <c r="AR706">
        <v>0</v>
      </c>
      <c r="AS706" t="str">
        <f>IF(OR(AK706&gt;0, AL706&gt;0, AM706&gt;0, AN706&gt;0, AO706&gt;0), "Converted", "Not Converted")</f>
        <v>Not Converted</v>
      </c>
      <c r="AT706">
        <v>0</v>
      </c>
      <c r="AU706">
        <v>3</v>
      </c>
      <c r="AV706">
        <v>11</v>
      </c>
      <c r="AW706">
        <f>IF(Z706&gt;607, 4, 0)</f>
        <v>4</v>
      </c>
      <c r="AX706">
        <f>IF(AA706&gt;1.6588, 3, 0)</f>
        <v>3</v>
      </c>
      <c r="AY706">
        <f>IF(P706&gt;401, 2, 0)</f>
        <v>0</v>
      </c>
      <c r="AZ706">
        <f>IF(I706&gt;52915.77, 1, 0)</f>
        <v>1</v>
      </c>
      <c r="BA706">
        <f>SUM(AW706:AZ706)</f>
        <v>8</v>
      </c>
      <c r="BB706" t="str">
        <f>VLOOKUP(BA706,'Standard Deviations'!$L$1:$M$11,2,TRUE)</f>
        <v>Platinum</v>
      </c>
    </row>
    <row r="707" spans="1:54">
      <c r="A707">
        <v>1081</v>
      </c>
      <c r="B707">
        <v>1957</v>
      </c>
      <c r="C707">
        <f>2024-B707</f>
        <v>67</v>
      </c>
      <c r="D707" t="str">
        <f>VLOOKUP(B707,Reference!$A$1:$B$125, 2)</f>
        <v>Boomers</v>
      </c>
      <c r="E707" t="s">
        <v>68</v>
      </c>
      <c r="F707" t="str">
        <f>IF(E707="High School", "No College", "College")</f>
        <v>College</v>
      </c>
      <c r="G707" t="s">
        <v>55</v>
      </c>
      <c r="H707">
        <v>75283</v>
      </c>
      <c r="I707">
        <v>75283</v>
      </c>
      <c r="J707" s="4" t="s">
        <v>56</v>
      </c>
      <c r="K707">
        <v>1</v>
      </c>
      <c r="L707">
        <v>2</v>
      </c>
      <c r="M707" t="str">
        <f>IF(OR(K707&gt;0, L707&gt;0), "Parent", "Not Parent")</f>
        <v>Parent</v>
      </c>
      <c r="N707" t="s">
        <v>376</v>
      </c>
      <c r="O707" s="8">
        <v>41916</v>
      </c>
      <c r="P707" s="9">
        <f>O707-N707</f>
        <v>556</v>
      </c>
      <c r="Q707">
        <v>26</v>
      </c>
      <c r="R707" s="9">
        <f>P707-Q707</f>
        <v>530</v>
      </c>
      <c r="S707" s="8">
        <f>O707-R707</f>
        <v>41386</v>
      </c>
      <c r="T707">
        <v>733</v>
      </c>
      <c r="U707">
        <v>9</v>
      </c>
      <c r="V707">
        <v>180</v>
      </c>
      <c r="W707">
        <v>12</v>
      </c>
      <c r="X707">
        <v>19</v>
      </c>
      <c r="Y707">
        <v>66</v>
      </c>
      <c r="Z707">
        <v>1019</v>
      </c>
      <c r="AA707">
        <f>Z707/P707</f>
        <v>1.8327338129496402</v>
      </c>
      <c r="AB707" s="11" t="s">
        <v>232</v>
      </c>
      <c r="AC707" t="s">
        <v>59</v>
      </c>
      <c r="AD707">
        <v>11</v>
      </c>
      <c r="AE707" t="str">
        <f>IF(AD707&gt;3, "Prefers Discount", "Discount Indifferent")</f>
        <v>Prefers Discount</v>
      </c>
      <c r="AF707">
        <v>5</v>
      </c>
      <c r="AG707">
        <v>6</v>
      </c>
      <c r="AH707">
        <v>3</v>
      </c>
      <c r="AI707" t="str">
        <f>INDEX($AF$1:$AH$1,MATCH(MAX(AF707:AH707),AF707:AH707,0))</f>
        <v>Web_Orders</v>
      </c>
      <c r="AJ707">
        <v>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f>SUM(AK707:AO707)</f>
        <v>0</v>
      </c>
      <c r="AQ707" t="s">
        <v>67</v>
      </c>
      <c r="AR707">
        <v>0</v>
      </c>
      <c r="AS707" t="str">
        <f>IF(OR(AK707&gt;0, AL707&gt;0, AM707&gt;0, AN707&gt;0, AO707&gt;0), "Converted", "Not Converted")</f>
        <v>Not Converted</v>
      </c>
      <c r="AT707">
        <v>0</v>
      </c>
      <c r="AU707">
        <v>3</v>
      </c>
      <c r="AV707">
        <v>11</v>
      </c>
      <c r="AW707">
        <f>IF(Z707&gt;607, 4, 0)</f>
        <v>4</v>
      </c>
      <c r="AX707">
        <f>IF(AA707&gt;1.6588, 3, 0)</f>
        <v>3</v>
      </c>
      <c r="AY707">
        <f>IF(P707&gt;401, 2, 0)</f>
        <v>2</v>
      </c>
      <c r="AZ707">
        <f>IF(I707&gt;52915.77, 1, 0)</f>
        <v>1</v>
      </c>
      <c r="BA707">
        <f>SUM(AW707:AZ707)</f>
        <v>10</v>
      </c>
      <c r="BB707" t="str">
        <f>VLOOKUP(BA707,'Standard Deviations'!$L$1:$M$11,2,TRUE)</f>
        <v>Diamond</v>
      </c>
    </row>
    <row r="708" spans="1:54">
      <c r="A708">
        <v>2350</v>
      </c>
      <c r="B708">
        <v>1972</v>
      </c>
      <c r="C708">
        <f>2024-B708</f>
        <v>52</v>
      </c>
      <c r="D708" t="str">
        <f>VLOOKUP(B708,Reference!$A$1:$B$125, 2)</f>
        <v>Gen X</v>
      </c>
      <c r="E708" t="s">
        <v>54</v>
      </c>
      <c r="F708" t="str">
        <f>IF(E708="High School", "No College", "College")</f>
        <v>College</v>
      </c>
      <c r="G708" t="s">
        <v>55</v>
      </c>
      <c r="H708">
        <v>59666</v>
      </c>
      <c r="I708">
        <v>59666</v>
      </c>
      <c r="J708" s="4" t="s">
        <v>61</v>
      </c>
      <c r="K708">
        <v>1</v>
      </c>
      <c r="L708">
        <v>1</v>
      </c>
      <c r="M708" t="str">
        <f>IF(OR(K708&gt;0, L708&gt;0), "Parent", "Not Parent")</f>
        <v>Parent</v>
      </c>
      <c r="N708" t="s">
        <v>482</v>
      </c>
      <c r="O708" s="8">
        <v>41916</v>
      </c>
      <c r="P708" s="9">
        <f>O708-N708</f>
        <v>561</v>
      </c>
      <c r="Q708">
        <v>87</v>
      </c>
      <c r="R708" s="9">
        <f>P708-Q708</f>
        <v>474</v>
      </c>
      <c r="S708" s="8">
        <f>O708-R708</f>
        <v>41442</v>
      </c>
      <c r="T708">
        <v>623</v>
      </c>
      <c r="U708">
        <v>53</v>
      </c>
      <c r="V708">
        <v>178</v>
      </c>
      <c r="W708">
        <v>23</v>
      </c>
      <c r="X708">
        <v>17</v>
      </c>
      <c r="Y708">
        <v>133</v>
      </c>
      <c r="Z708">
        <v>1027</v>
      </c>
      <c r="AA708">
        <f>Z708/P708</f>
        <v>1.8306595365418894</v>
      </c>
      <c r="AB708" s="14" t="s">
        <v>232</v>
      </c>
      <c r="AC708" s="13" t="s">
        <v>63</v>
      </c>
      <c r="AD708">
        <v>7</v>
      </c>
      <c r="AE708" t="str">
        <f>IF(AD708&gt;3, "Prefers Discount", "Discount Indifferent")</f>
        <v>Prefers Discount</v>
      </c>
      <c r="AF708">
        <v>8</v>
      </c>
      <c r="AG708">
        <v>3</v>
      </c>
      <c r="AH708">
        <v>2</v>
      </c>
      <c r="AI708" t="str">
        <f>INDEX($AF$1:$AH$1,MATCH(MAX(AF708:AH708),AF708:AH708,0))</f>
        <v>Store_Orders</v>
      </c>
      <c r="AJ708">
        <v>8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f>SUM(AK708:AO708)</f>
        <v>1</v>
      </c>
      <c r="AQ708" t="str">
        <f>INDEX($AK$1:$AO$1,MATCH(MAX(AK708:AO708),AK708:AO708,0))</f>
        <v>Converted_on_Camp4</v>
      </c>
      <c r="AR708">
        <v>1</v>
      </c>
      <c r="AS708" t="str">
        <f>IF(OR(AK708&gt;0, AL708&gt;0, AM708&gt;0, AN708&gt;0, AO708&gt;0), "Converted", "Not Converted")</f>
        <v>Converted</v>
      </c>
      <c r="AT708">
        <v>0</v>
      </c>
      <c r="AU708">
        <v>3</v>
      </c>
      <c r="AV708">
        <v>11</v>
      </c>
      <c r="AW708">
        <f>IF(Z708&gt;607, 4, 0)</f>
        <v>4</v>
      </c>
      <c r="AX708">
        <f>IF(AA708&gt;1.6588, 3, 0)</f>
        <v>3</v>
      </c>
      <c r="AY708">
        <f>IF(P708&gt;401, 2, 0)</f>
        <v>2</v>
      </c>
      <c r="AZ708">
        <f>IF(I708&gt;52915.77, 1, 0)</f>
        <v>1</v>
      </c>
      <c r="BA708">
        <f>SUM(AW708:AZ708)</f>
        <v>10</v>
      </c>
      <c r="BB708" t="str">
        <f>VLOOKUP(BA708,'Standard Deviations'!$L$1:$M$11,2,TRUE)</f>
        <v>Diamond</v>
      </c>
    </row>
    <row r="709" spans="1:54">
      <c r="A709">
        <v>4405</v>
      </c>
      <c r="B709">
        <v>1956</v>
      </c>
      <c r="C709">
        <f>2024-B709</f>
        <v>68</v>
      </c>
      <c r="D709" t="str">
        <f>VLOOKUP(B709,Reference!$A$1:$B$125, 2)</f>
        <v>Boomers</v>
      </c>
      <c r="E709" t="s">
        <v>64</v>
      </c>
      <c r="F709" t="str">
        <f>IF(E709="High School", "No College", "College")</f>
        <v>College</v>
      </c>
      <c r="G709" t="s">
        <v>55</v>
      </c>
      <c r="H709">
        <v>63915</v>
      </c>
      <c r="I709">
        <v>63915</v>
      </c>
      <c r="J709" s="4" t="s">
        <v>61</v>
      </c>
      <c r="K709">
        <v>0</v>
      </c>
      <c r="L709">
        <v>2</v>
      </c>
      <c r="M709" t="str">
        <f>IF(OR(K709&gt;0, L709&gt;0), "Parent", "Not Parent")</f>
        <v>Parent</v>
      </c>
      <c r="N709" t="s">
        <v>483</v>
      </c>
      <c r="O709" s="8">
        <v>41916</v>
      </c>
      <c r="P709" s="9">
        <f>O709-N709</f>
        <v>431</v>
      </c>
      <c r="Q709">
        <v>2</v>
      </c>
      <c r="R709" s="9">
        <f>P709-Q709</f>
        <v>429</v>
      </c>
      <c r="S709" s="8">
        <f>O709-R709</f>
        <v>41487</v>
      </c>
      <c r="T709">
        <v>622</v>
      </c>
      <c r="U709">
        <v>7</v>
      </c>
      <c r="V709">
        <v>115</v>
      </c>
      <c r="W709">
        <v>30</v>
      </c>
      <c r="X709">
        <v>0</v>
      </c>
      <c r="Y709">
        <v>15</v>
      </c>
      <c r="Z709">
        <v>789</v>
      </c>
      <c r="AA709">
        <f>Z709/P709</f>
        <v>1.8306264501160092</v>
      </c>
      <c r="AB709" s="11" t="s">
        <v>232</v>
      </c>
      <c r="AC709" t="s">
        <v>59</v>
      </c>
      <c r="AD709">
        <v>2</v>
      </c>
      <c r="AE709" t="str">
        <f>IF(AD709&gt;3, "Prefers Discount", "Discount Indifferent")</f>
        <v>Discount Indifferent</v>
      </c>
      <c r="AF709">
        <v>12</v>
      </c>
      <c r="AG709">
        <v>6</v>
      </c>
      <c r="AH709">
        <v>3</v>
      </c>
      <c r="AI709" t="str">
        <f>INDEX($AF$1:$AH$1,MATCH(MAX(AF709:AH709),AF709:AH709,0))</f>
        <v>Store_Orders</v>
      </c>
      <c r="AJ709">
        <v>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f>SUM(AK709:AO709)</f>
        <v>0</v>
      </c>
      <c r="AQ709" t="s">
        <v>67</v>
      </c>
      <c r="AR709">
        <v>0</v>
      </c>
      <c r="AS709" t="str">
        <f>IF(OR(AK709&gt;0, AL709&gt;0, AM709&gt;0, AN709&gt;0, AO709&gt;0), "Converted", "Not Converted")</f>
        <v>Not Converted</v>
      </c>
      <c r="AT709">
        <v>0</v>
      </c>
      <c r="AU709">
        <v>3</v>
      </c>
      <c r="AV709">
        <v>11</v>
      </c>
      <c r="AW709">
        <f>IF(Z709&gt;607, 4, 0)</f>
        <v>4</v>
      </c>
      <c r="AX709">
        <f>IF(AA709&gt;1.6588, 3, 0)</f>
        <v>3</v>
      </c>
      <c r="AY709">
        <f>IF(P709&gt;401, 2, 0)</f>
        <v>2</v>
      </c>
      <c r="AZ709">
        <f>IF(I709&gt;52915.77, 1, 0)</f>
        <v>1</v>
      </c>
      <c r="BA709">
        <f>SUM(AW709:AZ709)</f>
        <v>10</v>
      </c>
      <c r="BB709" t="str">
        <f>VLOOKUP(BA709,'Standard Deviations'!$L$1:$M$11,2,TRUE)</f>
        <v>Diamond</v>
      </c>
    </row>
    <row r="710" spans="1:54">
      <c r="A710">
        <v>10343</v>
      </c>
      <c r="B710">
        <v>1991</v>
      </c>
      <c r="C710">
        <f>2024-B710</f>
        <v>33</v>
      </c>
      <c r="D710" t="str">
        <f>VLOOKUP(B710,Reference!$A$1:$B$125, 2)</f>
        <v>Millennials</v>
      </c>
      <c r="E710" t="s">
        <v>74</v>
      </c>
      <c r="F710" t="str">
        <f>IF(E710="High School", "No College", "College")</f>
        <v>College</v>
      </c>
      <c r="G710" t="s">
        <v>60</v>
      </c>
      <c r="H710">
        <v>61618</v>
      </c>
      <c r="I710">
        <v>61618</v>
      </c>
      <c r="J710" s="4" t="s">
        <v>61</v>
      </c>
      <c r="K710">
        <v>0</v>
      </c>
      <c r="L710">
        <v>0</v>
      </c>
      <c r="M710" t="str">
        <f>IF(OR(K710&gt;0, L710&gt;0), "Parent", "Not Parent")</f>
        <v>Not Parent</v>
      </c>
      <c r="N710" t="s">
        <v>331</v>
      </c>
      <c r="O710" s="8">
        <v>41916</v>
      </c>
      <c r="P710" s="9">
        <f>O710-N710</f>
        <v>735</v>
      </c>
      <c r="Q710">
        <v>27</v>
      </c>
      <c r="R710" s="9">
        <f>P710-Q710</f>
        <v>708</v>
      </c>
      <c r="S710" s="8">
        <f>O710-R710</f>
        <v>41208</v>
      </c>
      <c r="T710">
        <v>605</v>
      </c>
      <c r="U710">
        <v>91</v>
      </c>
      <c r="V710">
        <v>399</v>
      </c>
      <c r="W710">
        <v>0</v>
      </c>
      <c r="X710">
        <v>45</v>
      </c>
      <c r="Y710">
        <v>205</v>
      </c>
      <c r="Z710">
        <v>1345</v>
      </c>
      <c r="AA710">
        <f>Z710/P710</f>
        <v>1.8299319727891157</v>
      </c>
      <c r="AB710" s="11" t="s">
        <v>232</v>
      </c>
      <c r="AC710" t="s">
        <v>59</v>
      </c>
      <c r="AD710">
        <v>2</v>
      </c>
      <c r="AE710" t="str">
        <f>IF(AD710&gt;3, "Prefers Discount", "Discount Indifferent")</f>
        <v>Discount Indifferent</v>
      </c>
      <c r="AF710">
        <v>8</v>
      </c>
      <c r="AG710">
        <v>3</v>
      </c>
      <c r="AH710">
        <v>6</v>
      </c>
      <c r="AI710" t="str">
        <f>INDEX($AF$1:$AH$1,MATCH(MAX(AF710:AH710),AF710:AH710,0))</f>
        <v>Store_Orders</v>
      </c>
      <c r="AJ710">
        <v>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f>SUM(AK710:AO710)</f>
        <v>0</v>
      </c>
      <c r="AQ710" t="s">
        <v>67</v>
      </c>
      <c r="AR710">
        <v>0</v>
      </c>
      <c r="AS710" t="str">
        <f>IF(OR(AK710&gt;0, AL710&gt;0, AM710&gt;0, AN710&gt;0, AO710&gt;0), "Converted", "Not Converted")</f>
        <v>Not Converted</v>
      </c>
      <c r="AT710">
        <v>0</v>
      </c>
      <c r="AU710">
        <v>3</v>
      </c>
      <c r="AV710">
        <v>11</v>
      </c>
      <c r="AW710">
        <f>IF(Z710&gt;607, 4, 0)</f>
        <v>4</v>
      </c>
      <c r="AX710">
        <f>IF(AA710&gt;1.6588, 3, 0)</f>
        <v>3</v>
      </c>
      <c r="AY710">
        <f>IF(P710&gt;401, 2, 0)</f>
        <v>2</v>
      </c>
      <c r="AZ710">
        <f>IF(I710&gt;52915.77, 1, 0)</f>
        <v>1</v>
      </c>
      <c r="BA710">
        <f>SUM(AW710:AZ710)</f>
        <v>10</v>
      </c>
      <c r="BB710" t="str">
        <f>VLOOKUP(BA710,'Standard Deviations'!$L$1:$M$11,2,TRUE)</f>
        <v>Diamond</v>
      </c>
    </row>
    <row r="711" spans="1:54">
      <c r="A711">
        <v>4427</v>
      </c>
      <c r="B711">
        <v>1995</v>
      </c>
      <c r="C711">
        <f>2024-B711</f>
        <v>29</v>
      </c>
      <c r="D711" t="str">
        <f>VLOOKUP(B711,Reference!$A$1:$B$125, 2)</f>
        <v>Gen Z</v>
      </c>
      <c r="E711" t="s">
        <v>74</v>
      </c>
      <c r="F711" t="str">
        <f>IF(E711="High School", "No College", "College")</f>
        <v>College</v>
      </c>
      <c r="G711" t="s">
        <v>60</v>
      </c>
      <c r="H711">
        <v>83257</v>
      </c>
      <c r="I711">
        <v>83257</v>
      </c>
      <c r="J711" s="4" t="s">
        <v>56</v>
      </c>
      <c r="K711">
        <v>0</v>
      </c>
      <c r="L711">
        <v>0</v>
      </c>
      <c r="M711" t="str">
        <f>IF(OR(K711&gt;0, L711&gt;0), "Parent", "Not Parent")</f>
        <v>Not Parent</v>
      </c>
      <c r="N711" t="s">
        <v>484</v>
      </c>
      <c r="O711" s="8">
        <v>41916</v>
      </c>
      <c r="P711" s="9">
        <f>O711-N711</f>
        <v>746</v>
      </c>
      <c r="Q711">
        <v>56</v>
      </c>
      <c r="R711" s="9">
        <f>P711-Q711</f>
        <v>690</v>
      </c>
      <c r="S711" s="8">
        <f>O711-R711</f>
        <v>41226</v>
      </c>
      <c r="T711">
        <v>536</v>
      </c>
      <c r="U711">
        <v>27</v>
      </c>
      <c r="V711">
        <v>590</v>
      </c>
      <c r="W711">
        <v>38</v>
      </c>
      <c r="X711">
        <v>107</v>
      </c>
      <c r="Y711">
        <v>67</v>
      </c>
      <c r="Z711">
        <v>1365</v>
      </c>
      <c r="AA711">
        <f>Z711/P711</f>
        <v>1.8297587131367292</v>
      </c>
      <c r="AB711" s="14" t="s">
        <v>232</v>
      </c>
      <c r="AC711" s="13" t="s">
        <v>63</v>
      </c>
      <c r="AD711">
        <v>1</v>
      </c>
      <c r="AE711" t="str">
        <f>IF(AD711&gt;3, "Prefers Discount", "Discount Indifferent")</f>
        <v>Discount Indifferent</v>
      </c>
      <c r="AF711">
        <v>12</v>
      </c>
      <c r="AG711">
        <v>5</v>
      </c>
      <c r="AH711">
        <v>10</v>
      </c>
      <c r="AI711" t="str">
        <f>INDEX($AF$1:$AH$1,MATCH(MAX(AF711:AH711),AF711:AH711,0))</f>
        <v>Store_Orders</v>
      </c>
      <c r="AJ711">
        <v>6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f>SUM(AK711:AO711)</f>
        <v>2</v>
      </c>
      <c r="AQ711" t="str">
        <f>INDEX($AK$1:$AO$1,MATCH(MAX(AK711:AO711),AK711:AO711,0))</f>
        <v>Converted_on_Camp3</v>
      </c>
      <c r="AR711">
        <v>1</v>
      </c>
      <c r="AS711" t="str">
        <f>IF(OR(AK711&gt;0, AL711&gt;0, AM711&gt;0, AN711&gt;0, AO711&gt;0), "Converted", "Not Converted")</f>
        <v>Converted</v>
      </c>
      <c r="AT711">
        <v>1</v>
      </c>
      <c r="AU711">
        <v>3</v>
      </c>
      <c r="AV711">
        <v>11</v>
      </c>
      <c r="AW711">
        <f>IF(Z711&gt;607, 4, 0)</f>
        <v>4</v>
      </c>
      <c r="AX711">
        <f>IF(AA711&gt;1.6588, 3, 0)</f>
        <v>3</v>
      </c>
      <c r="AY711">
        <f>IF(P711&gt;401, 2, 0)</f>
        <v>2</v>
      </c>
      <c r="AZ711">
        <f>IF(I711&gt;52915.77, 1, 0)</f>
        <v>1</v>
      </c>
      <c r="BA711">
        <f>SUM(AW711:AZ711)</f>
        <v>10</v>
      </c>
      <c r="BB711" t="str">
        <f>VLOOKUP(BA711,'Standard Deviations'!$L$1:$M$11,2,TRUE)</f>
        <v>Diamond</v>
      </c>
    </row>
    <row r="712" spans="1:54">
      <c r="A712">
        <v>10507</v>
      </c>
      <c r="B712">
        <v>1977</v>
      </c>
      <c r="C712">
        <f>2024-B712</f>
        <v>47</v>
      </c>
      <c r="D712" t="str">
        <f>VLOOKUP(B712,Reference!$A$1:$B$125, 2)</f>
        <v>Gen X</v>
      </c>
      <c r="E712" t="s">
        <v>74</v>
      </c>
      <c r="F712" t="str">
        <f>IF(E712="High School", "No College", "College")</f>
        <v>College</v>
      </c>
      <c r="G712" t="s">
        <v>71</v>
      </c>
      <c r="H712">
        <v>59601</v>
      </c>
      <c r="I712">
        <v>59601</v>
      </c>
      <c r="J712" s="4" t="s">
        <v>61</v>
      </c>
      <c r="K712">
        <v>0</v>
      </c>
      <c r="L712">
        <v>1</v>
      </c>
      <c r="M712" t="str">
        <f>IF(OR(K712&gt;0, L712&gt;0), "Parent", "Not Parent")</f>
        <v>Parent</v>
      </c>
      <c r="N712" t="s">
        <v>356</v>
      </c>
      <c r="O712" s="8">
        <v>41916</v>
      </c>
      <c r="P712" s="9">
        <f>O712-N712</f>
        <v>436</v>
      </c>
      <c r="Q712">
        <v>14</v>
      </c>
      <c r="R712" s="9">
        <f>P712-Q712</f>
        <v>422</v>
      </c>
      <c r="S712" s="8">
        <f>O712-R712</f>
        <v>41494</v>
      </c>
      <c r="T712">
        <v>691</v>
      </c>
      <c r="U712">
        <v>7</v>
      </c>
      <c r="V712">
        <v>69</v>
      </c>
      <c r="W712">
        <v>0</v>
      </c>
      <c r="X712">
        <v>7</v>
      </c>
      <c r="Y712">
        <v>23</v>
      </c>
      <c r="Z712">
        <v>797</v>
      </c>
      <c r="AA712">
        <f>Z712/P712</f>
        <v>1.8279816513761469</v>
      </c>
      <c r="AB712" s="11" t="s">
        <v>232</v>
      </c>
      <c r="AC712" t="s">
        <v>59</v>
      </c>
      <c r="AD712">
        <v>4</v>
      </c>
      <c r="AE712" t="str">
        <f>IF(AD712&gt;3, "Prefers Discount", "Discount Indifferent")</f>
        <v>Prefers Discount</v>
      </c>
      <c r="AF712">
        <v>7</v>
      </c>
      <c r="AG712">
        <v>2</v>
      </c>
      <c r="AH712">
        <v>2</v>
      </c>
      <c r="AI712" t="str">
        <f>INDEX($AF$1:$AH$1,MATCH(MAX(AF712:AH712),AF712:AH712,0))</f>
        <v>Store_Orders</v>
      </c>
      <c r="AJ712">
        <v>8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f>SUM(AK712:AO712)</f>
        <v>1</v>
      </c>
      <c r="AQ712" t="str">
        <f>INDEX($AK$1:$AO$1,MATCH(MAX(AK712:AO712),AK712:AO712,0))</f>
        <v>Converted_on_Camp4</v>
      </c>
      <c r="AR712">
        <v>1</v>
      </c>
      <c r="AS712" t="str">
        <f>IF(OR(AK712&gt;0, AL712&gt;0, AM712&gt;0, AN712&gt;0, AO712&gt;0), "Converted", "Not Converted")</f>
        <v>Converted</v>
      </c>
      <c r="AT712">
        <v>0</v>
      </c>
      <c r="AU712">
        <v>3</v>
      </c>
      <c r="AV712">
        <v>11</v>
      </c>
      <c r="AW712">
        <f>IF(Z712&gt;607, 4, 0)</f>
        <v>4</v>
      </c>
      <c r="AX712">
        <f>IF(AA712&gt;1.6588, 3, 0)</f>
        <v>3</v>
      </c>
      <c r="AY712">
        <f>IF(P712&gt;401, 2, 0)</f>
        <v>2</v>
      </c>
      <c r="AZ712">
        <f>IF(I712&gt;52915.77, 1, 0)</f>
        <v>1</v>
      </c>
      <c r="BA712">
        <f>SUM(AW712:AZ712)</f>
        <v>10</v>
      </c>
      <c r="BB712" t="str">
        <f>VLOOKUP(BA712,'Standard Deviations'!$L$1:$M$11,2,TRUE)</f>
        <v>Diamond</v>
      </c>
    </row>
    <row r="713" spans="1:54">
      <c r="A713">
        <v>4609</v>
      </c>
      <c r="B713">
        <v>1966</v>
      </c>
      <c r="C713">
        <f>2024-B713</f>
        <v>58</v>
      </c>
      <c r="D713" t="str">
        <f>VLOOKUP(B713,Reference!$A$1:$B$125, 2)</f>
        <v>Gen X</v>
      </c>
      <c r="E713" t="s">
        <v>68</v>
      </c>
      <c r="F713" t="str">
        <f>IF(E713="High School", "No College", "College")</f>
        <v>College</v>
      </c>
      <c r="G713" t="s">
        <v>55</v>
      </c>
      <c r="H713">
        <v>57705</v>
      </c>
      <c r="I713">
        <v>57705</v>
      </c>
      <c r="J713" s="4" t="s">
        <v>61</v>
      </c>
      <c r="K713">
        <v>0</v>
      </c>
      <c r="L713">
        <v>1</v>
      </c>
      <c r="M713" t="str">
        <f>IF(OR(K713&gt;0, L713&gt;0), "Parent", "Not Parent")</f>
        <v>Parent</v>
      </c>
      <c r="N713" t="s">
        <v>448</v>
      </c>
      <c r="O713" s="8">
        <v>41916</v>
      </c>
      <c r="P713" s="9">
        <f>O713-N713</f>
        <v>266</v>
      </c>
      <c r="Q713">
        <v>14</v>
      </c>
      <c r="R713" s="9">
        <f>P713-Q713</f>
        <v>252</v>
      </c>
      <c r="S713" s="8">
        <f>O713-R713</f>
        <v>41664</v>
      </c>
      <c r="T713">
        <v>383</v>
      </c>
      <c r="U713">
        <v>0</v>
      </c>
      <c r="V713">
        <v>53</v>
      </c>
      <c r="W713">
        <v>6</v>
      </c>
      <c r="X713">
        <v>4</v>
      </c>
      <c r="Y713">
        <v>40</v>
      </c>
      <c r="Z713">
        <v>486</v>
      </c>
      <c r="AA713">
        <f>Z713/P713</f>
        <v>1.8270676691729324</v>
      </c>
      <c r="AB713" s="11" t="s">
        <v>232</v>
      </c>
      <c r="AC713" t="s">
        <v>59</v>
      </c>
      <c r="AD713">
        <v>3</v>
      </c>
      <c r="AE713" t="str">
        <f>IF(AD713&gt;3, "Prefers Discount", "Discount Indifferent")</f>
        <v>Discount Indifferent</v>
      </c>
      <c r="AF713">
        <v>6</v>
      </c>
      <c r="AG713">
        <v>8</v>
      </c>
      <c r="AH713">
        <v>1</v>
      </c>
      <c r="AI713" t="str">
        <f>INDEX($AF$1:$AH$1,MATCH(MAX(AF713:AH713),AF713:AH713,0))</f>
        <v>Web_Orders</v>
      </c>
      <c r="AJ713">
        <v>6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f>SUM(AK713:AO713)</f>
        <v>0</v>
      </c>
      <c r="AQ713" t="s">
        <v>67</v>
      </c>
      <c r="AR713">
        <v>0</v>
      </c>
      <c r="AS713" t="str">
        <f>IF(OR(AK713&gt;0, AL713&gt;0, AM713&gt;0, AN713&gt;0, AO713&gt;0), "Converted", "Not Converted")</f>
        <v>Not Converted</v>
      </c>
      <c r="AT713">
        <v>0</v>
      </c>
      <c r="AU713">
        <v>3</v>
      </c>
      <c r="AV713">
        <v>11</v>
      </c>
      <c r="AW713">
        <f>IF(Z713&gt;607, 4, 0)</f>
        <v>0</v>
      </c>
      <c r="AX713">
        <f>IF(AA713&gt;1.6588, 3, 0)</f>
        <v>3</v>
      </c>
      <c r="AY713">
        <f>IF(P713&gt;401, 2, 0)</f>
        <v>0</v>
      </c>
      <c r="AZ713">
        <f>IF(I713&gt;52915.77, 1, 0)</f>
        <v>1</v>
      </c>
      <c r="BA713">
        <f>SUM(AW713:AZ713)</f>
        <v>4</v>
      </c>
      <c r="BB713" t="str">
        <f>VLOOKUP(BA713,'Standard Deviations'!$L$1:$M$11,2,TRUE)</f>
        <v>Silver</v>
      </c>
    </row>
    <row r="714" spans="1:54">
      <c r="A714">
        <v>8969</v>
      </c>
      <c r="B714">
        <v>1977</v>
      </c>
      <c r="C714">
        <f>2024-B714</f>
        <v>47</v>
      </c>
      <c r="D714" t="str">
        <f>VLOOKUP(B714,Reference!$A$1:$B$125, 2)</f>
        <v>Gen X</v>
      </c>
      <c r="E714" t="s">
        <v>54</v>
      </c>
      <c r="F714" t="str">
        <f>IF(E714="High School", "No College", "College")</f>
        <v>College</v>
      </c>
      <c r="G714" t="s">
        <v>55</v>
      </c>
      <c r="H714">
        <v>71855</v>
      </c>
      <c r="I714">
        <v>71855</v>
      </c>
      <c r="J714" s="4" t="s">
        <v>61</v>
      </c>
      <c r="K714">
        <v>0</v>
      </c>
      <c r="L714">
        <v>1</v>
      </c>
      <c r="M714" t="str">
        <f>IF(OR(K714&gt;0, L714&gt;0), "Parent", "Not Parent")</f>
        <v>Parent</v>
      </c>
      <c r="N714" t="s">
        <v>402</v>
      </c>
      <c r="O714" s="8">
        <v>41916</v>
      </c>
      <c r="P714" s="9">
        <f>O714-N714</f>
        <v>626</v>
      </c>
      <c r="Q714">
        <v>59</v>
      </c>
      <c r="R714" s="9">
        <f>P714-Q714</f>
        <v>567</v>
      </c>
      <c r="S714" s="8">
        <f>O714-R714</f>
        <v>41349</v>
      </c>
      <c r="T714">
        <v>548</v>
      </c>
      <c r="U714">
        <v>31</v>
      </c>
      <c r="V714">
        <v>422</v>
      </c>
      <c r="W714">
        <v>0</v>
      </c>
      <c r="X714">
        <v>112</v>
      </c>
      <c r="Y714">
        <v>28</v>
      </c>
      <c r="Z714">
        <v>1141</v>
      </c>
      <c r="AA714">
        <f>Z714/P714</f>
        <v>1.8226837060702876</v>
      </c>
      <c r="AB714" s="14" t="s">
        <v>232</v>
      </c>
      <c r="AC714" s="13" t="s">
        <v>63</v>
      </c>
      <c r="AD714">
        <v>4</v>
      </c>
      <c r="AE714" t="str">
        <f>IF(AD714&gt;3, "Prefers Discount", "Discount Indifferent")</f>
        <v>Prefers Discount</v>
      </c>
      <c r="AF714">
        <v>11</v>
      </c>
      <c r="AG714">
        <v>5</v>
      </c>
      <c r="AH714">
        <v>5</v>
      </c>
      <c r="AI714" t="str">
        <f>INDEX($AF$1:$AH$1,MATCH(MAX(AF714:AH714),AF714:AH714,0))</f>
        <v>Store_Orders</v>
      </c>
      <c r="AJ714">
        <v>3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f>SUM(AK714:AO714)</f>
        <v>0</v>
      </c>
      <c r="AQ714" t="s">
        <v>67</v>
      </c>
      <c r="AR714">
        <v>0</v>
      </c>
      <c r="AS714" t="str">
        <f>IF(OR(AK714&gt;0, AL714&gt;0, AM714&gt;0, AN714&gt;0, AO714&gt;0), "Converted", "Not Converted")</f>
        <v>Not Converted</v>
      </c>
      <c r="AT714">
        <v>0</v>
      </c>
      <c r="AU714">
        <v>3</v>
      </c>
      <c r="AV714">
        <v>11</v>
      </c>
      <c r="AW714">
        <f>IF(Z714&gt;607, 4, 0)</f>
        <v>4</v>
      </c>
      <c r="AX714">
        <f>IF(AA714&gt;1.6588, 3, 0)</f>
        <v>3</v>
      </c>
      <c r="AY714">
        <f>IF(P714&gt;401, 2, 0)</f>
        <v>2</v>
      </c>
      <c r="AZ714">
        <f>IF(I714&gt;52915.77, 1, 0)</f>
        <v>1</v>
      </c>
      <c r="BA714">
        <f>SUM(AW714:AZ714)</f>
        <v>10</v>
      </c>
      <c r="BB714" t="str">
        <f>VLOOKUP(BA714,'Standard Deviations'!$L$1:$M$11,2,TRUE)</f>
        <v>Diamond</v>
      </c>
    </row>
    <row r="715" spans="1:54">
      <c r="A715">
        <v>8707</v>
      </c>
      <c r="B715">
        <v>1956</v>
      </c>
      <c r="C715">
        <f>2024-B715</f>
        <v>68</v>
      </c>
      <c r="D715" t="str">
        <f>VLOOKUP(B715,Reference!$A$1:$B$125, 2)</f>
        <v>Boomers</v>
      </c>
      <c r="E715" t="s">
        <v>54</v>
      </c>
      <c r="F715" t="str">
        <f>IF(E715="High School", "No College", "College")</f>
        <v>College</v>
      </c>
      <c r="G715" t="s">
        <v>55</v>
      </c>
      <c r="H715">
        <v>79456</v>
      </c>
      <c r="I715">
        <v>79456</v>
      </c>
      <c r="J715" s="4" t="s">
        <v>56</v>
      </c>
      <c r="K715">
        <v>0</v>
      </c>
      <c r="L715">
        <v>0</v>
      </c>
      <c r="M715" t="str">
        <f>IF(OR(K715&gt;0, L715&gt;0), "Parent", "Not Parent")</f>
        <v>Not Parent</v>
      </c>
      <c r="N715" t="s">
        <v>403</v>
      </c>
      <c r="O715" s="8">
        <v>41916</v>
      </c>
      <c r="P715" s="9">
        <f>O715-N715</f>
        <v>773</v>
      </c>
      <c r="Q715">
        <v>12</v>
      </c>
      <c r="R715" s="9">
        <f>P715-Q715</f>
        <v>761</v>
      </c>
      <c r="S715" s="8">
        <f>O715-R715</f>
        <v>41155</v>
      </c>
      <c r="T715">
        <v>565</v>
      </c>
      <c r="U715">
        <v>42</v>
      </c>
      <c r="V715">
        <v>548</v>
      </c>
      <c r="W715">
        <v>64</v>
      </c>
      <c r="X715">
        <v>83</v>
      </c>
      <c r="Y715">
        <v>99</v>
      </c>
      <c r="Z715">
        <v>1401</v>
      </c>
      <c r="AA715">
        <f>Z715/P715</f>
        <v>1.8124191461836998</v>
      </c>
      <c r="AB715" s="11" t="s">
        <v>232</v>
      </c>
      <c r="AC715" t="s">
        <v>59</v>
      </c>
      <c r="AD715">
        <v>1</v>
      </c>
      <c r="AE715" t="str">
        <f>IF(AD715&gt;3, "Prefers Discount", "Discount Indifferent")</f>
        <v>Discount Indifferent</v>
      </c>
      <c r="AF715">
        <v>4</v>
      </c>
      <c r="AG715">
        <v>5</v>
      </c>
      <c r="AH715">
        <v>6</v>
      </c>
      <c r="AI715" t="str">
        <f>INDEX($AF$1:$AH$1,MATCH(MAX(AF715:AH715),AF715:AH715,0))</f>
        <v>Catalog_Orders</v>
      </c>
      <c r="AJ715">
        <v>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f>SUM(AK715:AO715)</f>
        <v>0</v>
      </c>
      <c r="AQ715" t="s">
        <v>67</v>
      </c>
      <c r="AR715">
        <v>1</v>
      </c>
      <c r="AS715" t="str">
        <f>IF(OR(AK715&gt;0, AL715&gt;0, AM715&gt;0, AN715&gt;0, AO715&gt;0), "Converted", "Not Converted")</f>
        <v>Not Converted</v>
      </c>
      <c r="AT715">
        <v>0</v>
      </c>
      <c r="AU715">
        <v>3</v>
      </c>
      <c r="AV715">
        <v>11</v>
      </c>
      <c r="AW715">
        <f>IF(Z715&gt;607, 4, 0)</f>
        <v>4</v>
      </c>
      <c r="AX715">
        <f>IF(AA715&gt;1.6588, 3, 0)</f>
        <v>3</v>
      </c>
      <c r="AY715">
        <f>IF(P715&gt;401, 2, 0)</f>
        <v>2</v>
      </c>
      <c r="AZ715">
        <f>IF(I715&gt;52915.77, 1, 0)</f>
        <v>1</v>
      </c>
      <c r="BA715">
        <f>SUM(AW715:AZ715)</f>
        <v>10</v>
      </c>
      <c r="BB715" t="str">
        <f>VLOOKUP(BA715,'Standard Deviations'!$L$1:$M$11,2,TRUE)</f>
        <v>Diamond</v>
      </c>
    </row>
    <row r="716" spans="1:54">
      <c r="A716">
        <v>3584</v>
      </c>
      <c r="B716">
        <v>1955</v>
      </c>
      <c r="C716">
        <f>2024-B716</f>
        <v>69</v>
      </c>
      <c r="D716" t="str">
        <f>VLOOKUP(B716,Reference!$A$1:$B$125, 2)</f>
        <v>Boomers</v>
      </c>
      <c r="E716" t="s">
        <v>68</v>
      </c>
      <c r="F716" t="str">
        <f>IF(E716="High School", "No College", "College")</f>
        <v>College</v>
      </c>
      <c r="G716" t="s">
        <v>60</v>
      </c>
      <c r="H716">
        <v>49667</v>
      </c>
      <c r="I716">
        <v>49667</v>
      </c>
      <c r="J716" s="4" t="s">
        <v>175</v>
      </c>
      <c r="K716">
        <v>0</v>
      </c>
      <c r="L716">
        <v>0</v>
      </c>
      <c r="M716" t="str">
        <f>IF(OR(K716&gt;0, L716&gt;0), "Parent", "Not Parent")</f>
        <v>Not Parent</v>
      </c>
      <c r="N716" t="s">
        <v>462</v>
      </c>
      <c r="O716" s="8">
        <v>41916</v>
      </c>
      <c r="P716" s="9">
        <f>O716-N716</f>
        <v>775</v>
      </c>
      <c r="Q716">
        <v>35</v>
      </c>
      <c r="R716" s="9">
        <f>P716-Q716</f>
        <v>740</v>
      </c>
      <c r="S716" s="8">
        <f>O716-R716</f>
        <v>41176</v>
      </c>
      <c r="T716">
        <v>1181</v>
      </c>
      <c r="U716">
        <v>26</v>
      </c>
      <c r="V716">
        <v>120</v>
      </c>
      <c r="W716">
        <v>17</v>
      </c>
      <c r="X716">
        <v>13</v>
      </c>
      <c r="Y716">
        <v>39</v>
      </c>
      <c r="Z716">
        <v>1396</v>
      </c>
      <c r="AA716">
        <f>Z716/P716</f>
        <v>1.8012903225806451</v>
      </c>
      <c r="AB716" s="11" t="s">
        <v>232</v>
      </c>
      <c r="AC716" t="s">
        <v>59</v>
      </c>
      <c r="AD716">
        <v>2</v>
      </c>
      <c r="AE716" t="str">
        <f>IF(AD716&gt;3, "Prefers Discount", "Discount Indifferent")</f>
        <v>Discount Indifferent</v>
      </c>
      <c r="AF716">
        <v>5</v>
      </c>
      <c r="AG716">
        <v>5</v>
      </c>
      <c r="AH716">
        <v>10</v>
      </c>
      <c r="AI716" t="str">
        <f>INDEX($AF$1:$AH$1,MATCH(MAX(AF716:AH716),AF716:AH716,0))</f>
        <v>Catalog_Orders</v>
      </c>
      <c r="AJ716">
        <v>8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f>SUM(AK716:AO716)</f>
        <v>1</v>
      </c>
      <c r="AQ716" t="str">
        <f>INDEX($AK$1:$AO$1,MATCH(MAX(AK716:AO716),AK716:AO716,0))</f>
        <v>Converted_on_Camp3</v>
      </c>
      <c r="AR716">
        <v>1</v>
      </c>
      <c r="AS716" t="str">
        <f>IF(OR(AK716&gt;0, AL716&gt;0, AM716&gt;0, AN716&gt;0, AO716&gt;0), "Converted", "Not Converted")</f>
        <v>Converted</v>
      </c>
      <c r="AT716">
        <v>0</v>
      </c>
      <c r="AU716">
        <v>3</v>
      </c>
      <c r="AV716">
        <v>11</v>
      </c>
      <c r="AW716">
        <f>IF(Z716&gt;607, 4, 0)</f>
        <v>4</v>
      </c>
      <c r="AX716">
        <f>IF(AA716&gt;1.6588, 3, 0)</f>
        <v>3</v>
      </c>
      <c r="AY716">
        <f>IF(P716&gt;401, 2, 0)</f>
        <v>2</v>
      </c>
      <c r="AZ716">
        <f>IF(I716&gt;52915.77, 1, 0)</f>
        <v>0</v>
      </c>
      <c r="BA716">
        <f>SUM(AW716:AZ716)</f>
        <v>9</v>
      </c>
      <c r="BB716" t="str">
        <f>VLOOKUP(BA716,'Standard Deviations'!$L$1:$M$11,2,TRUE)</f>
        <v>Diamond</v>
      </c>
    </row>
    <row r="717" spans="1:54">
      <c r="A717">
        <v>1911</v>
      </c>
      <c r="B717">
        <v>1987</v>
      </c>
      <c r="C717">
        <f>2024-B717</f>
        <v>37</v>
      </c>
      <c r="D717" t="str">
        <f>VLOOKUP(B717,Reference!$A$1:$B$125, 2)</f>
        <v>Millennials</v>
      </c>
      <c r="E717" t="s">
        <v>54</v>
      </c>
      <c r="F717" t="str">
        <f>IF(E717="High School", "No College", "College")</f>
        <v>College</v>
      </c>
      <c r="G717" t="s">
        <v>65</v>
      </c>
      <c r="H717">
        <v>67430</v>
      </c>
      <c r="I717">
        <v>67430</v>
      </c>
      <c r="J717" s="4" t="s">
        <v>61</v>
      </c>
      <c r="K717">
        <v>0</v>
      </c>
      <c r="L717">
        <v>0</v>
      </c>
      <c r="M717" t="str">
        <f>IF(OR(K717&gt;0, L717&gt;0), "Parent", "Not Parent")</f>
        <v>Not Parent</v>
      </c>
      <c r="N717" t="s">
        <v>485</v>
      </c>
      <c r="O717" s="8">
        <v>41916</v>
      </c>
      <c r="P717" s="9">
        <f>O717-N717</f>
        <v>759</v>
      </c>
      <c r="Q717">
        <v>6</v>
      </c>
      <c r="R717" s="9">
        <f>P717-Q717</f>
        <v>753</v>
      </c>
      <c r="S717" s="8">
        <f>O717-R717</f>
        <v>41163</v>
      </c>
      <c r="T717">
        <v>595</v>
      </c>
      <c r="U717">
        <v>97</v>
      </c>
      <c r="V717">
        <v>291</v>
      </c>
      <c r="W717">
        <v>127</v>
      </c>
      <c r="X717">
        <v>133</v>
      </c>
      <c r="Y717">
        <v>121</v>
      </c>
      <c r="Z717">
        <v>1364</v>
      </c>
      <c r="AA717">
        <f>Z717/P717</f>
        <v>1.7971014492753623</v>
      </c>
      <c r="AB717" s="11" t="s">
        <v>232</v>
      </c>
      <c r="AC717" t="s">
        <v>59</v>
      </c>
      <c r="AD717">
        <v>1</v>
      </c>
      <c r="AE717" t="str">
        <f>IF(AD717&gt;3, "Prefers Discount", "Discount Indifferent")</f>
        <v>Discount Indifferent</v>
      </c>
      <c r="AF717">
        <v>12</v>
      </c>
      <c r="AG717">
        <v>11</v>
      </c>
      <c r="AH717">
        <v>5</v>
      </c>
      <c r="AI717" t="str">
        <f>INDEX($AF$1:$AH$1,MATCH(MAX(AF717:AH717),AF717:AH717,0))</f>
        <v>Store_Orders</v>
      </c>
      <c r="AJ717">
        <v>6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f>SUM(AK717:AO717)</f>
        <v>0</v>
      </c>
      <c r="AQ717" t="s">
        <v>67</v>
      </c>
      <c r="AR717">
        <v>0</v>
      </c>
      <c r="AS717" t="str">
        <f>IF(OR(AK717&gt;0, AL717&gt;0, AM717&gt;0, AN717&gt;0, AO717&gt;0), "Converted", "Not Converted")</f>
        <v>Not Converted</v>
      </c>
      <c r="AT717">
        <v>0</v>
      </c>
      <c r="AU717">
        <v>3</v>
      </c>
      <c r="AV717">
        <v>11</v>
      </c>
      <c r="AW717">
        <f>IF(Z717&gt;607, 4, 0)</f>
        <v>4</v>
      </c>
      <c r="AX717">
        <f>IF(AA717&gt;1.6588, 3, 0)</f>
        <v>3</v>
      </c>
      <c r="AY717">
        <f>IF(P717&gt;401, 2, 0)</f>
        <v>2</v>
      </c>
      <c r="AZ717">
        <f>IF(I717&gt;52915.77, 1, 0)</f>
        <v>1</v>
      </c>
      <c r="BA717">
        <f>SUM(AW717:AZ717)</f>
        <v>10</v>
      </c>
      <c r="BB717" t="str">
        <f>VLOOKUP(BA717,'Standard Deviations'!$L$1:$M$11,2,TRUE)</f>
        <v>Diamond</v>
      </c>
    </row>
    <row r="718" spans="1:54">
      <c r="A718">
        <v>5841</v>
      </c>
      <c r="B718">
        <v>1966</v>
      </c>
      <c r="C718">
        <f>2024-B718</f>
        <v>58</v>
      </c>
      <c r="D718" t="str">
        <f>VLOOKUP(B718,Reference!$A$1:$B$125, 2)</f>
        <v>Gen X</v>
      </c>
      <c r="E718" t="s">
        <v>54</v>
      </c>
      <c r="F718" t="str">
        <f>IF(E718="High School", "No College", "College")</f>
        <v>College</v>
      </c>
      <c r="G718" t="s">
        <v>65</v>
      </c>
      <c r="H718">
        <v>60894</v>
      </c>
      <c r="I718">
        <v>60894</v>
      </c>
      <c r="J718" s="4" t="s">
        <v>61</v>
      </c>
      <c r="K718">
        <v>0</v>
      </c>
      <c r="L718">
        <v>1</v>
      </c>
      <c r="M718" t="str">
        <f>IF(OR(K718&gt;0, L718&gt;0), "Parent", "Not Parent")</f>
        <v>Parent</v>
      </c>
      <c r="N718" t="s">
        <v>363</v>
      </c>
      <c r="O718" s="8">
        <v>41916</v>
      </c>
      <c r="P718" s="9">
        <f>O718-N718</f>
        <v>463</v>
      </c>
      <c r="Q718">
        <v>61</v>
      </c>
      <c r="R718" s="9">
        <f>P718-Q718</f>
        <v>402</v>
      </c>
      <c r="S718" s="8">
        <f>O718-R718</f>
        <v>41514</v>
      </c>
      <c r="T718">
        <v>606</v>
      </c>
      <c r="U718">
        <v>7</v>
      </c>
      <c r="V718">
        <v>155</v>
      </c>
      <c r="W718">
        <v>10</v>
      </c>
      <c r="X718">
        <v>0</v>
      </c>
      <c r="Y718">
        <v>54</v>
      </c>
      <c r="Z718">
        <v>832</v>
      </c>
      <c r="AA718">
        <f>Z718/P718</f>
        <v>1.7969762419006479</v>
      </c>
      <c r="AB718" s="14" t="s">
        <v>232</v>
      </c>
      <c r="AC718" s="13" t="s">
        <v>63</v>
      </c>
      <c r="AD718">
        <v>5</v>
      </c>
      <c r="AE718" t="str">
        <f>IF(AD718&gt;3, "Prefers Discount", "Discount Indifferent")</f>
        <v>Prefers Discount</v>
      </c>
      <c r="AF718">
        <v>8</v>
      </c>
      <c r="AG718">
        <v>10</v>
      </c>
      <c r="AH718">
        <v>3</v>
      </c>
      <c r="AI718" t="str">
        <f>INDEX($AF$1:$AH$1,MATCH(MAX(AF718:AH718),AF718:AH718,0))</f>
        <v>Web_Orders</v>
      </c>
      <c r="AJ718">
        <v>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f>SUM(AK718:AO718)</f>
        <v>0</v>
      </c>
      <c r="AQ718" t="s">
        <v>67</v>
      </c>
      <c r="AR718">
        <v>0</v>
      </c>
      <c r="AS718" t="str">
        <f>IF(OR(AK718&gt;0, AL718&gt;0, AM718&gt;0, AN718&gt;0, AO718&gt;0), "Converted", "Not Converted")</f>
        <v>Not Converted</v>
      </c>
      <c r="AT718">
        <v>0</v>
      </c>
      <c r="AU718">
        <v>3</v>
      </c>
      <c r="AV718">
        <v>11</v>
      </c>
      <c r="AW718">
        <f>IF(Z718&gt;607, 4, 0)</f>
        <v>4</v>
      </c>
      <c r="AX718">
        <f>IF(AA718&gt;1.6588, 3, 0)</f>
        <v>3</v>
      </c>
      <c r="AY718">
        <f>IF(P718&gt;401, 2, 0)</f>
        <v>2</v>
      </c>
      <c r="AZ718">
        <f>IF(I718&gt;52915.77, 1, 0)</f>
        <v>1</v>
      </c>
      <c r="BA718">
        <f>SUM(AW718:AZ718)</f>
        <v>10</v>
      </c>
      <c r="BB718" t="str">
        <f>VLOOKUP(BA718,'Standard Deviations'!$L$1:$M$11,2,TRUE)</f>
        <v>Diamond</v>
      </c>
    </row>
    <row r="719" spans="1:54">
      <c r="A719">
        <v>640</v>
      </c>
      <c r="B719">
        <v>1951</v>
      </c>
      <c r="C719">
        <f>2024-B719</f>
        <v>73</v>
      </c>
      <c r="D719" t="str">
        <f>VLOOKUP(B719,Reference!$A$1:$B$125, 2)</f>
        <v>Boomers</v>
      </c>
      <c r="E719" t="s">
        <v>54</v>
      </c>
      <c r="F719" t="str">
        <f>IF(E719="High School", "No College", "College")</f>
        <v>College</v>
      </c>
      <c r="G719" t="s">
        <v>55</v>
      </c>
      <c r="H719">
        <v>57304</v>
      </c>
      <c r="I719">
        <v>57304</v>
      </c>
      <c r="J719" s="4" t="s">
        <v>61</v>
      </c>
      <c r="K719">
        <v>0</v>
      </c>
      <c r="L719">
        <v>1</v>
      </c>
      <c r="M719" t="str">
        <f>IF(OR(K719&gt;0, L719&gt;0), "Parent", "Not Parent")</f>
        <v>Parent</v>
      </c>
      <c r="N719" t="s">
        <v>262</v>
      </c>
      <c r="O719" s="8">
        <v>41916</v>
      </c>
      <c r="P719" s="9">
        <f>O719-N719</f>
        <v>572</v>
      </c>
      <c r="Q719">
        <v>61</v>
      </c>
      <c r="R719" s="9">
        <f>P719-Q719</f>
        <v>511</v>
      </c>
      <c r="S719" s="8">
        <f>O719-R719</f>
        <v>41405</v>
      </c>
      <c r="T719">
        <v>356</v>
      </c>
      <c r="U719">
        <v>80</v>
      </c>
      <c r="V719">
        <v>329</v>
      </c>
      <c r="W719">
        <v>138</v>
      </c>
      <c r="X719">
        <v>17</v>
      </c>
      <c r="Y719">
        <v>106</v>
      </c>
      <c r="Z719">
        <v>1026</v>
      </c>
      <c r="AA719">
        <f>Z719/P719</f>
        <v>1.7937062937062938</v>
      </c>
      <c r="AB719" s="14" t="s">
        <v>232</v>
      </c>
      <c r="AC719" s="13" t="s">
        <v>63</v>
      </c>
      <c r="AD719">
        <v>2</v>
      </c>
      <c r="AE719" t="str">
        <f>IF(AD719&gt;3, "Prefers Discount", "Discount Indifferent")</f>
        <v>Discount Indifferent</v>
      </c>
      <c r="AF719">
        <v>10</v>
      </c>
      <c r="AG719">
        <v>7</v>
      </c>
      <c r="AH719">
        <v>6</v>
      </c>
      <c r="AI719" t="str">
        <f>INDEX($AF$1:$AH$1,MATCH(MAX(AF719:AH719),AF719:AH719,0))</f>
        <v>Store_Orders</v>
      </c>
      <c r="AJ719">
        <v>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f>SUM(AK719:AO719)</f>
        <v>0</v>
      </c>
      <c r="AQ719" t="s">
        <v>67</v>
      </c>
      <c r="AR719">
        <v>0</v>
      </c>
      <c r="AS719" t="str">
        <f>IF(OR(AK719&gt;0, AL719&gt;0, AM719&gt;0, AN719&gt;0, AO719&gt;0), "Converted", "Not Converted")</f>
        <v>Not Converted</v>
      </c>
      <c r="AT719">
        <v>0</v>
      </c>
      <c r="AU719">
        <v>3</v>
      </c>
      <c r="AV719">
        <v>11</v>
      </c>
      <c r="AW719">
        <f>IF(Z719&gt;607, 4, 0)</f>
        <v>4</v>
      </c>
      <c r="AX719">
        <f>IF(AA719&gt;1.6588, 3, 0)</f>
        <v>3</v>
      </c>
      <c r="AY719">
        <f>IF(P719&gt;401, 2, 0)</f>
        <v>2</v>
      </c>
      <c r="AZ719">
        <f>IF(I719&gt;52915.77, 1, 0)</f>
        <v>1</v>
      </c>
      <c r="BA719">
        <f>SUM(AW719:AZ719)</f>
        <v>10</v>
      </c>
      <c r="BB719" t="str">
        <f>VLOOKUP(BA719,'Standard Deviations'!$L$1:$M$11,2,TRUE)</f>
        <v>Diamond</v>
      </c>
    </row>
    <row r="720" spans="1:54">
      <c r="A720">
        <v>8920</v>
      </c>
      <c r="B720">
        <v>1967</v>
      </c>
      <c r="C720">
        <f>2024-B720</f>
        <v>57</v>
      </c>
      <c r="D720" t="str">
        <f>VLOOKUP(B720,Reference!$A$1:$B$125, 2)</f>
        <v>Gen X</v>
      </c>
      <c r="E720" t="s">
        <v>64</v>
      </c>
      <c r="F720" t="str">
        <f>IF(E720="High School", "No College", "College")</f>
        <v>College</v>
      </c>
      <c r="G720" t="s">
        <v>60</v>
      </c>
      <c r="H720">
        <v>59235</v>
      </c>
      <c r="I720">
        <v>59235</v>
      </c>
      <c r="J720" s="4" t="s">
        <v>61</v>
      </c>
      <c r="K720">
        <v>1</v>
      </c>
      <c r="L720">
        <v>0</v>
      </c>
      <c r="M720" t="str">
        <f>IF(OR(K720&gt;0, L720&gt;0), "Parent", "Not Parent")</f>
        <v>Parent</v>
      </c>
      <c r="N720" t="s">
        <v>486</v>
      </c>
      <c r="O720" s="8">
        <v>41916</v>
      </c>
      <c r="P720" s="9">
        <f>O720-N720</f>
        <v>630</v>
      </c>
      <c r="Q720">
        <v>4</v>
      </c>
      <c r="R720" s="9">
        <f>P720-Q720</f>
        <v>626</v>
      </c>
      <c r="S720" s="8">
        <f>O720-R720</f>
        <v>41290</v>
      </c>
      <c r="T720">
        <v>448</v>
      </c>
      <c r="U720">
        <v>40</v>
      </c>
      <c r="V720">
        <v>469</v>
      </c>
      <c r="W720">
        <v>80</v>
      </c>
      <c r="X720">
        <v>0</v>
      </c>
      <c r="Y720">
        <v>91</v>
      </c>
      <c r="Z720">
        <v>1128</v>
      </c>
      <c r="AA720">
        <f>Z720/P720</f>
        <v>1.7904761904761906</v>
      </c>
      <c r="AB720" s="11" t="s">
        <v>232</v>
      </c>
      <c r="AC720" t="s">
        <v>59</v>
      </c>
      <c r="AD720">
        <v>3</v>
      </c>
      <c r="AE720" t="str">
        <f>IF(AD720&gt;3, "Prefers Discount", "Discount Indifferent")</f>
        <v>Discount Indifferent</v>
      </c>
      <c r="AF720">
        <v>12</v>
      </c>
      <c r="AG720">
        <v>11</v>
      </c>
      <c r="AH720">
        <v>2</v>
      </c>
      <c r="AI720" t="str">
        <f>INDEX($AF$1:$AH$1,MATCH(MAX(AF720:AH720),AF720:AH720,0))</f>
        <v>Store_Orders</v>
      </c>
      <c r="AJ720">
        <v>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f>SUM(AK720:AO720)</f>
        <v>0</v>
      </c>
      <c r="AQ720" t="s">
        <v>67</v>
      </c>
      <c r="AR720">
        <v>0</v>
      </c>
      <c r="AS720" t="str">
        <f>IF(OR(AK720&gt;0, AL720&gt;0, AM720&gt;0, AN720&gt;0, AO720&gt;0), "Converted", "Not Converted")</f>
        <v>Not Converted</v>
      </c>
      <c r="AT720">
        <v>0</v>
      </c>
      <c r="AU720">
        <v>3</v>
      </c>
      <c r="AV720">
        <v>11</v>
      </c>
      <c r="AW720">
        <f>IF(Z720&gt;607, 4, 0)</f>
        <v>4</v>
      </c>
      <c r="AX720">
        <f>IF(AA720&gt;1.6588, 3, 0)</f>
        <v>3</v>
      </c>
      <c r="AY720">
        <f>IF(P720&gt;401, 2, 0)</f>
        <v>2</v>
      </c>
      <c r="AZ720">
        <f>IF(I720&gt;52915.77, 1, 0)</f>
        <v>1</v>
      </c>
      <c r="BA720">
        <f>SUM(AW720:AZ720)</f>
        <v>10</v>
      </c>
      <c r="BB720" t="str">
        <f>VLOOKUP(BA720,'Standard Deviations'!$L$1:$M$11,2,TRUE)</f>
        <v>Diamond</v>
      </c>
    </row>
    <row r="721" spans="1:54">
      <c r="A721">
        <v>5847</v>
      </c>
      <c r="B721">
        <v>1969</v>
      </c>
      <c r="C721">
        <f>2024-B721</f>
        <v>55</v>
      </c>
      <c r="D721" t="str">
        <f>VLOOKUP(B721,Reference!$A$1:$B$125, 2)</f>
        <v>Gen X</v>
      </c>
      <c r="E721" t="s">
        <v>54</v>
      </c>
      <c r="F721" t="str">
        <f>IF(E721="High School", "No College", "College")</f>
        <v>College</v>
      </c>
      <c r="G721" t="s">
        <v>71</v>
      </c>
      <c r="H721">
        <v>69901</v>
      </c>
      <c r="I721">
        <v>69901</v>
      </c>
      <c r="J721" s="4" t="s">
        <v>61</v>
      </c>
      <c r="K721">
        <v>0</v>
      </c>
      <c r="L721">
        <v>1</v>
      </c>
      <c r="M721" t="str">
        <f>IF(OR(K721&gt;0, L721&gt;0), "Parent", "Not Parent")</f>
        <v>Parent</v>
      </c>
      <c r="N721" t="s">
        <v>454</v>
      </c>
      <c r="O721" s="8">
        <v>41916</v>
      </c>
      <c r="P721" s="9">
        <f>O721-N721</f>
        <v>493</v>
      </c>
      <c r="Q721">
        <v>95</v>
      </c>
      <c r="R721" s="9">
        <f>P721-Q721</f>
        <v>398</v>
      </c>
      <c r="S721" s="8">
        <f>O721-R721</f>
        <v>41518</v>
      </c>
      <c r="T721">
        <v>312</v>
      </c>
      <c r="U721">
        <v>21</v>
      </c>
      <c r="V721">
        <v>206</v>
      </c>
      <c r="W721">
        <v>102</v>
      </c>
      <c r="X721">
        <v>92</v>
      </c>
      <c r="Y721">
        <v>149</v>
      </c>
      <c r="Z721">
        <v>882</v>
      </c>
      <c r="AA721">
        <f>Z721/P721</f>
        <v>1.7890466531440161</v>
      </c>
      <c r="AB721" s="14" t="s">
        <v>232</v>
      </c>
      <c r="AC721" s="13" t="s">
        <v>63</v>
      </c>
      <c r="AD721">
        <v>3</v>
      </c>
      <c r="AE721" t="str">
        <f>IF(AD721&gt;3, "Prefers Discount", "Discount Indifferent")</f>
        <v>Discount Indifferent</v>
      </c>
      <c r="AF721">
        <v>10</v>
      </c>
      <c r="AG721">
        <v>7</v>
      </c>
      <c r="AH721">
        <v>3</v>
      </c>
      <c r="AI721" t="str">
        <f>INDEX($AF$1:$AH$1,MATCH(MAX(AF721:AH721),AF721:AH721,0))</f>
        <v>Store_Orders</v>
      </c>
      <c r="AJ721">
        <v>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f>SUM(AK721:AO721)</f>
        <v>0</v>
      </c>
      <c r="AQ721" t="s">
        <v>67</v>
      </c>
      <c r="AR721">
        <v>0</v>
      </c>
      <c r="AS721" t="str">
        <f>IF(OR(AK721&gt;0, AL721&gt;0, AM721&gt;0, AN721&gt;0, AO721&gt;0), "Converted", "Not Converted")</f>
        <v>Not Converted</v>
      </c>
      <c r="AT721">
        <v>0</v>
      </c>
      <c r="AU721">
        <v>3</v>
      </c>
      <c r="AV721">
        <v>11</v>
      </c>
      <c r="AW721">
        <f>IF(Z721&gt;607, 4, 0)</f>
        <v>4</v>
      </c>
      <c r="AX721">
        <f>IF(AA721&gt;1.6588, 3, 0)</f>
        <v>3</v>
      </c>
      <c r="AY721">
        <f>IF(P721&gt;401, 2, 0)</f>
        <v>2</v>
      </c>
      <c r="AZ721">
        <f>IF(I721&gt;52915.77, 1, 0)</f>
        <v>1</v>
      </c>
      <c r="BA721">
        <f>SUM(AW721:AZ721)</f>
        <v>10</v>
      </c>
      <c r="BB721" t="str">
        <f>VLOOKUP(BA721,'Standard Deviations'!$L$1:$M$11,2,TRUE)</f>
        <v>Diamond</v>
      </c>
    </row>
    <row r="722" spans="1:54">
      <c r="A722">
        <v>2926</v>
      </c>
      <c r="B722">
        <v>1952</v>
      </c>
      <c r="C722">
        <f>2024-B722</f>
        <v>72</v>
      </c>
      <c r="D722" t="str">
        <f>VLOOKUP(B722,Reference!$A$1:$B$125, 2)</f>
        <v>Boomers</v>
      </c>
      <c r="E722" t="s">
        <v>64</v>
      </c>
      <c r="F722" t="str">
        <f>IF(E722="High School", "No College", "College")</f>
        <v>College</v>
      </c>
      <c r="G722" t="s">
        <v>65</v>
      </c>
      <c r="H722">
        <v>55951</v>
      </c>
      <c r="I722">
        <v>55951</v>
      </c>
      <c r="J722" s="4" t="s">
        <v>61</v>
      </c>
      <c r="K722">
        <v>0</v>
      </c>
      <c r="L722">
        <v>1</v>
      </c>
      <c r="M722" t="str">
        <f>IF(OR(K722&gt;0, L722&gt;0), "Parent", "Not Parent")</f>
        <v>Parent</v>
      </c>
      <c r="N722" t="s">
        <v>487</v>
      </c>
      <c r="O722" s="8">
        <v>41916</v>
      </c>
      <c r="P722" s="9">
        <f>O722-N722</f>
        <v>772</v>
      </c>
      <c r="Q722">
        <v>62</v>
      </c>
      <c r="R722" s="9">
        <f>P722-Q722</f>
        <v>710</v>
      </c>
      <c r="S722" s="8">
        <f>O722-R722</f>
        <v>41206</v>
      </c>
      <c r="T722">
        <v>1241</v>
      </c>
      <c r="U722">
        <v>0</v>
      </c>
      <c r="V722">
        <v>80</v>
      </c>
      <c r="W722">
        <v>0</v>
      </c>
      <c r="X722">
        <v>13</v>
      </c>
      <c r="Y722">
        <v>40</v>
      </c>
      <c r="Z722">
        <v>1374</v>
      </c>
      <c r="AA722">
        <f>Z722/P722</f>
        <v>1.7797927461139897</v>
      </c>
      <c r="AB722" s="14" t="s">
        <v>232</v>
      </c>
      <c r="AC722" s="13" t="s">
        <v>63</v>
      </c>
      <c r="AD722">
        <v>3</v>
      </c>
      <c r="AE722" t="str">
        <f>IF(AD722&gt;3, "Prefers Discount", "Discount Indifferent")</f>
        <v>Discount Indifferent</v>
      </c>
      <c r="AF722">
        <v>11</v>
      </c>
      <c r="AG722">
        <v>3</v>
      </c>
      <c r="AH722">
        <v>6</v>
      </c>
      <c r="AI722" t="str">
        <f>INDEX($AF$1:$AH$1,MATCH(MAX(AF722:AH722),AF722:AH722,0))</f>
        <v>Store_Orders</v>
      </c>
      <c r="AJ722">
        <v>8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f>SUM(AK722:AO722)</f>
        <v>2</v>
      </c>
      <c r="AQ722" t="str">
        <f>INDEX($AK$1:$AO$1,MATCH(MAX(AK722:AO722),AK722:AO722,0))</f>
        <v>Converted_on_Camp2</v>
      </c>
      <c r="AR722">
        <v>1</v>
      </c>
      <c r="AS722" t="str">
        <f>IF(OR(AK722&gt;0, AL722&gt;0, AM722&gt;0, AN722&gt;0, AO722&gt;0), "Converted", "Not Converted")</f>
        <v>Converted</v>
      </c>
      <c r="AT722">
        <v>0</v>
      </c>
      <c r="AU722">
        <v>3</v>
      </c>
      <c r="AV722">
        <v>11</v>
      </c>
      <c r="AW722">
        <f>IF(Z722&gt;607, 4, 0)</f>
        <v>4</v>
      </c>
      <c r="AX722">
        <f>IF(AA722&gt;1.6588, 3, 0)</f>
        <v>3</v>
      </c>
      <c r="AY722">
        <f>IF(P722&gt;401, 2, 0)</f>
        <v>2</v>
      </c>
      <c r="AZ722">
        <f>IF(I722&gt;52915.77, 1, 0)</f>
        <v>1</v>
      </c>
      <c r="BA722">
        <f>SUM(AW722:AZ722)</f>
        <v>10</v>
      </c>
      <c r="BB722" t="str">
        <f>VLOOKUP(BA722,'Standard Deviations'!$L$1:$M$11,2,TRUE)</f>
        <v>Diamond</v>
      </c>
    </row>
    <row r="723" spans="1:54">
      <c r="A723">
        <v>2798</v>
      </c>
      <c r="B723">
        <v>1977</v>
      </c>
      <c r="C723">
        <f>2024-B723</f>
        <v>47</v>
      </c>
      <c r="D723" t="str">
        <f>VLOOKUP(B723,Reference!$A$1:$B$125, 2)</f>
        <v>Gen X</v>
      </c>
      <c r="E723" t="s">
        <v>68</v>
      </c>
      <c r="F723" t="str">
        <f>IF(E723="High School", "No College", "College")</f>
        <v>College</v>
      </c>
      <c r="G723" t="s">
        <v>65</v>
      </c>
      <c r="H723">
        <v>102160</v>
      </c>
      <c r="I723">
        <v>102160</v>
      </c>
      <c r="J723" t="s">
        <v>101</v>
      </c>
      <c r="K723">
        <v>0</v>
      </c>
      <c r="L723">
        <v>0</v>
      </c>
      <c r="M723" t="str">
        <f>IF(OR(K723&gt;0, L723&gt;0), "Parent", "Not Parent")</f>
        <v>Not Parent</v>
      </c>
      <c r="N723" t="s">
        <v>488</v>
      </c>
      <c r="O723" s="8">
        <v>41916</v>
      </c>
      <c r="P723" s="9">
        <f>O723-N723</f>
        <v>701</v>
      </c>
      <c r="Q723">
        <v>54</v>
      </c>
      <c r="R723" s="9">
        <f>P723-Q723</f>
        <v>647</v>
      </c>
      <c r="S723" s="8">
        <f>O723-R723</f>
        <v>41269</v>
      </c>
      <c r="T723">
        <v>763</v>
      </c>
      <c r="U723">
        <v>29</v>
      </c>
      <c r="V723">
        <v>138</v>
      </c>
      <c r="W723">
        <v>76</v>
      </c>
      <c r="X723">
        <v>176</v>
      </c>
      <c r="Y723">
        <v>58</v>
      </c>
      <c r="Z723">
        <v>1240</v>
      </c>
      <c r="AA723">
        <f>Z723/P723</f>
        <v>1.7689015691868759</v>
      </c>
      <c r="AB723" s="14" t="s">
        <v>232</v>
      </c>
      <c r="AC723" s="13" t="s">
        <v>63</v>
      </c>
      <c r="AD723">
        <v>0</v>
      </c>
      <c r="AE723" t="str">
        <f>IF(AD723&gt;3, "Prefers Discount", "Discount Indifferent")</f>
        <v>Discount Indifferent</v>
      </c>
      <c r="AF723">
        <v>10</v>
      </c>
      <c r="AG723">
        <v>7</v>
      </c>
      <c r="AH723">
        <v>9</v>
      </c>
      <c r="AI723" t="str">
        <f>INDEX($AF$1:$AH$1,MATCH(MAX(AF723:AH723),AF723:AH723,0))</f>
        <v>Store_Orders</v>
      </c>
      <c r="AJ723">
        <v>4</v>
      </c>
      <c r="AK723">
        <v>1</v>
      </c>
      <c r="AL723">
        <v>0</v>
      </c>
      <c r="AM723">
        <v>0</v>
      </c>
      <c r="AN723">
        <v>1</v>
      </c>
      <c r="AO723">
        <v>1</v>
      </c>
      <c r="AP723">
        <f>SUM(AK723:AO723)</f>
        <v>3</v>
      </c>
      <c r="AQ723" t="str">
        <f>INDEX($AK$1:$AO$1,MATCH(MAX(AK723:AO723),AK723:AO723,0))</f>
        <v>Converted_on_Camp1</v>
      </c>
      <c r="AR723">
        <v>1</v>
      </c>
      <c r="AS723" t="str">
        <f>IF(OR(AK723&gt;0, AL723&gt;0, AM723&gt;0, AN723&gt;0, AO723&gt;0), "Converted", "Not Converted")</f>
        <v>Converted</v>
      </c>
      <c r="AT723">
        <v>0</v>
      </c>
      <c r="AU723">
        <v>3</v>
      </c>
      <c r="AV723">
        <v>11</v>
      </c>
      <c r="AW723">
        <f>IF(Z723&gt;607, 4, 0)</f>
        <v>4</v>
      </c>
      <c r="AX723">
        <f>IF(AA723&gt;1.6588, 3, 0)</f>
        <v>3</v>
      </c>
      <c r="AY723">
        <f>IF(P723&gt;401, 2, 0)</f>
        <v>2</v>
      </c>
      <c r="AZ723">
        <f>IF(I723&gt;52915.77, 1, 0)</f>
        <v>1</v>
      </c>
      <c r="BA723">
        <f>SUM(AW723:AZ723)</f>
        <v>10</v>
      </c>
      <c r="BB723" t="str">
        <f>VLOOKUP(BA723,'Standard Deviations'!$L$1:$M$11,2,TRUE)</f>
        <v>Diamond</v>
      </c>
    </row>
    <row r="724" spans="1:54">
      <c r="A724">
        <v>4673</v>
      </c>
      <c r="B724">
        <v>1963</v>
      </c>
      <c r="C724">
        <f>2024-B724</f>
        <v>61</v>
      </c>
      <c r="D724" t="str">
        <f>VLOOKUP(B724,Reference!$A$1:$B$125, 2)</f>
        <v>Boomers</v>
      </c>
      <c r="E724" t="s">
        <v>68</v>
      </c>
      <c r="F724" t="str">
        <f>IF(E724="High School", "No College", "College")</f>
        <v>College</v>
      </c>
      <c r="G724" t="s">
        <v>55</v>
      </c>
      <c r="H724">
        <v>81300</v>
      </c>
      <c r="I724">
        <v>81300</v>
      </c>
      <c r="J724" s="4" t="s">
        <v>56</v>
      </c>
      <c r="K724">
        <v>0</v>
      </c>
      <c r="L724">
        <v>1</v>
      </c>
      <c r="M724" t="str">
        <f>IF(OR(K724&gt;0, L724&gt;0), "Parent", "Not Parent")</f>
        <v>Parent</v>
      </c>
      <c r="N724" t="s">
        <v>489</v>
      </c>
      <c r="O724" s="8">
        <v>41916</v>
      </c>
      <c r="P724" s="9">
        <f>O724-N724</f>
        <v>704</v>
      </c>
      <c r="Q724">
        <v>17</v>
      </c>
      <c r="R724" s="9">
        <f>P724-Q724</f>
        <v>687</v>
      </c>
      <c r="S724" s="8">
        <f>O724-R724</f>
        <v>41229</v>
      </c>
      <c r="T724">
        <v>1004</v>
      </c>
      <c r="U724">
        <v>12</v>
      </c>
      <c r="V724">
        <v>145</v>
      </c>
      <c r="W724">
        <v>32</v>
      </c>
      <c r="X724">
        <v>12</v>
      </c>
      <c r="Y724">
        <v>36</v>
      </c>
      <c r="Z724">
        <v>1241</v>
      </c>
      <c r="AA724">
        <f>Z724/P724</f>
        <v>1.7627840909090908</v>
      </c>
      <c r="AB724" s="11" t="s">
        <v>232</v>
      </c>
      <c r="AC724" t="s">
        <v>59</v>
      </c>
      <c r="AD724">
        <v>3</v>
      </c>
      <c r="AE724" t="str">
        <f>IF(AD724&gt;3, "Prefers Discount", "Discount Indifferent")</f>
        <v>Discount Indifferent</v>
      </c>
      <c r="AF724">
        <v>5</v>
      </c>
      <c r="AG724">
        <v>10</v>
      </c>
      <c r="AH724">
        <v>3</v>
      </c>
      <c r="AI724" t="str">
        <f>INDEX($AF$1:$AH$1,MATCH(MAX(AF724:AH724),AF724:AH724,0))</f>
        <v>Web_Orders</v>
      </c>
      <c r="AJ724">
        <v>5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f>SUM(AK724:AO724)</f>
        <v>1</v>
      </c>
      <c r="AQ724" t="str">
        <f>INDEX($AK$1:$AO$1,MATCH(MAX(AK724:AO724),AK724:AO724,0))</f>
        <v>Converted_on_Camp1</v>
      </c>
      <c r="AR724">
        <v>1</v>
      </c>
      <c r="AS724" t="str">
        <f>IF(OR(AK724&gt;0, AL724&gt;0, AM724&gt;0, AN724&gt;0, AO724&gt;0), "Converted", "Not Converted")</f>
        <v>Converted</v>
      </c>
      <c r="AT724">
        <v>0</v>
      </c>
      <c r="AU724">
        <v>3</v>
      </c>
      <c r="AV724">
        <v>11</v>
      </c>
      <c r="AW724">
        <f>IF(Z724&gt;607, 4, 0)</f>
        <v>4</v>
      </c>
      <c r="AX724">
        <f>IF(AA724&gt;1.6588, 3, 0)</f>
        <v>3</v>
      </c>
      <c r="AY724">
        <f>IF(P724&gt;401, 2, 0)</f>
        <v>2</v>
      </c>
      <c r="AZ724">
        <f>IF(I724&gt;52915.77, 1, 0)</f>
        <v>1</v>
      </c>
      <c r="BA724">
        <f>SUM(AW724:AZ724)</f>
        <v>10</v>
      </c>
      <c r="BB724" t="str">
        <f>VLOOKUP(BA724,'Standard Deviations'!$L$1:$M$11,2,TRUE)</f>
        <v>Diamond</v>
      </c>
    </row>
    <row r="725" spans="1:54">
      <c r="A725">
        <v>4477</v>
      </c>
      <c r="B725">
        <v>1958</v>
      </c>
      <c r="C725">
        <f>2024-B725</f>
        <v>66</v>
      </c>
      <c r="D725" t="str">
        <f>VLOOKUP(B725,Reference!$A$1:$B$125, 2)</f>
        <v>Boomers</v>
      </c>
      <c r="E725" t="s">
        <v>54</v>
      </c>
      <c r="F725" t="str">
        <f>IF(E725="High School", "No College", "College")</f>
        <v>College</v>
      </c>
      <c r="G725" t="s">
        <v>65</v>
      </c>
      <c r="H725">
        <v>69096</v>
      </c>
      <c r="I725">
        <v>69096</v>
      </c>
      <c r="J725" s="4" t="s">
        <v>61</v>
      </c>
      <c r="K725">
        <v>0</v>
      </c>
      <c r="L725">
        <v>1</v>
      </c>
      <c r="M725" t="str">
        <f>IF(OR(K725&gt;0, L725&gt;0), "Parent", "Not Parent")</f>
        <v>Parent</v>
      </c>
      <c r="N725" t="s">
        <v>143</v>
      </c>
      <c r="O725" s="8">
        <v>41916</v>
      </c>
      <c r="P725" s="9">
        <f>O725-N725</f>
        <v>372</v>
      </c>
      <c r="Q725">
        <v>4</v>
      </c>
      <c r="R725" s="9">
        <f>P725-Q725</f>
        <v>368</v>
      </c>
      <c r="S725" s="8">
        <f>O725-R725</f>
        <v>41548</v>
      </c>
      <c r="T725">
        <v>247</v>
      </c>
      <c r="U725">
        <v>49</v>
      </c>
      <c r="V725">
        <v>159</v>
      </c>
      <c r="W725">
        <v>7</v>
      </c>
      <c r="X725">
        <v>82</v>
      </c>
      <c r="Y725">
        <v>109</v>
      </c>
      <c r="Z725">
        <v>653</v>
      </c>
      <c r="AA725">
        <f>Z725/P725</f>
        <v>1.7553763440860215</v>
      </c>
      <c r="AB725" s="11" t="s">
        <v>232</v>
      </c>
      <c r="AC725" t="s">
        <v>59</v>
      </c>
      <c r="AD725">
        <v>1</v>
      </c>
      <c r="AE725" t="str">
        <f>IF(AD725&gt;3, "Prefers Discount", "Discount Indifferent")</f>
        <v>Discount Indifferent</v>
      </c>
      <c r="AF725">
        <v>10</v>
      </c>
      <c r="AG725">
        <v>5</v>
      </c>
      <c r="AH725">
        <v>2</v>
      </c>
      <c r="AI725" t="str">
        <f>INDEX($AF$1:$AH$1,MATCH(MAX(AF725:AH725),AF725:AH725,0))</f>
        <v>Store_Orders</v>
      </c>
      <c r="AJ725">
        <v>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f>SUM(AK725:AO725)</f>
        <v>0</v>
      </c>
      <c r="AQ725" t="s">
        <v>67</v>
      </c>
      <c r="AR725">
        <v>0</v>
      </c>
      <c r="AS725" t="str">
        <f>IF(OR(AK725&gt;0, AL725&gt;0, AM725&gt;0, AN725&gt;0, AO725&gt;0), "Converted", "Not Converted")</f>
        <v>Not Converted</v>
      </c>
      <c r="AT725">
        <v>0</v>
      </c>
      <c r="AU725">
        <v>3</v>
      </c>
      <c r="AV725">
        <v>11</v>
      </c>
      <c r="AW725">
        <f>IF(Z725&gt;607, 4, 0)</f>
        <v>4</v>
      </c>
      <c r="AX725">
        <f>IF(AA725&gt;1.6588, 3, 0)</f>
        <v>3</v>
      </c>
      <c r="AY725">
        <f>IF(P725&gt;401, 2, 0)</f>
        <v>0</v>
      </c>
      <c r="AZ725">
        <f>IF(I725&gt;52915.77, 1, 0)</f>
        <v>1</v>
      </c>
      <c r="BA725">
        <f>SUM(AW725:AZ725)</f>
        <v>8</v>
      </c>
      <c r="BB725" t="str">
        <f>VLOOKUP(BA725,'Standard Deviations'!$L$1:$M$11,2,TRUE)</f>
        <v>Platinum</v>
      </c>
    </row>
    <row r="726" spans="1:54">
      <c r="A726">
        <v>1570</v>
      </c>
      <c r="B726">
        <v>1951</v>
      </c>
      <c r="C726">
        <f>2024-B726</f>
        <v>73</v>
      </c>
      <c r="D726" t="str">
        <f>VLOOKUP(B726,Reference!$A$1:$B$125, 2)</f>
        <v>Boomers</v>
      </c>
      <c r="E726" t="s">
        <v>68</v>
      </c>
      <c r="F726" t="str">
        <f>IF(E726="High School", "No College", "College")</f>
        <v>College</v>
      </c>
      <c r="G726" t="s">
        <v>65</v>
      </c>
      <c r="H726">
        <v>69702</v>
      </c>
      <c r="I726">
        <v>69702</v>
      </c>
      <c r="J726" s="4" t="s">
        <v>61</v>
      </c>
      <c r="K726">
        <v>0</v>
      </c>
      <c r="L726">
        <v>1</v>
      </c>
      <c r="M726" t="str">
        <f>IF(OR(K726&gt;0, L726&gt;0), "Parent", "Not Parent")</f>
        <v>Parent</v>
      </c>
      <c r="N726" t="s">
        <v>405</v>
      </c>
      <c r="O726" s="8">
        <v>41916</v>
      </c>
      <c r="P726" s="9">
        <f>O726-N726</f>
        <v>592</v>
      </c>
      <c r="Q726">
        <v>8</v>
      </c>
      <c r="R726" s="9">
        <f>P726-Q726</f>
        <v>584</v>
      </c>
      <c r="S726" s="8">
        <f>O726-R726</f>
        <v>41332</v>
      </c>
      <c r="T726">
        <v>664</v>
      </c>
      <c r="U726">
        <v>9</v>
      </c>
      <c r="V726">
        <v>240</v>
      </c>
      <c r="W726">
        <v>50</v>
      </c>
      <c r="X726">
        <v>19</v>
      </c>
      <c r="Y726">
        <v>57</v>
      </c>
      <c r="Z726">
        <v>1039</v>
      </c>
      <c r="AA726">
        <f>Z726/P726</f>
        <v>1.7550675675675675</v>
      </c>
      <c r="AB726" s="11" t="s">
        <v>232</v>
      </c>
      <c r="AC726" t="s">
        <v>59</v>
      </c>
      <c r="AD726">
        <v>2</v>
      </c>
      <c r="AE726" t="str">
        <f>IF(AD726&gt;3, "Prefers Discount", "Discount Indifferent")</f>
        <v>Discount Indifferent</v>
      </c>
      <c r="AF726">
        <v>10</v>
      </c>
      <c r="AG726">
        <v>7</v>
      </c>
      <c r="AH726">
        <v>7</v>
      </c>
      <c r="AI726" t="str">
        <f>INDEX($AF$1:$AH$1,MATCH(MAX(AF726:AH726),AF726:AH726,0))</f>
        <v>Store_Orders</v>
      </c>
      <c r="AJ726">
        <v>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f>SUM(AK726:AO726)</f>
        <v>0</v>
      </c>
      <c r="AQ726" t="s">
        <v>67</v>
      </c>
      <c r="AR726">
        <v>0</v>
      </c>
      <c r="AS726" t="str">
        <f>IF(OR(AK726&gt;0, AL726&gt;0, AM726&gt;0, AN726&gt;0, AO726&gt;0), "Converted", "Not Converted")</f>
        <v>Not Converted</v>
      </c>
      <c r="AT726">
        <v>0</v>
      </c>
      <c r="AU726">
        <v>3</v>
      </c>
      <c r="AV726">
        <v>11</v>
      </c>
      <c r="AW726">
        <f>IF(Z726&gt;607, 4, 0)</f>
        <v>4</v>
      </c>
      <c r="AX726">
        <f>IF(AA726&gt;1.6588, 3, 0)</f>
        <v>3</v>
      </c>
      <c r="AY726">
        <f>IF(P726&gt;401, 2, 0)</f>
        <v>2</v>
      </c>
      <c r="AZ726">
        <f>IF(I726&gt;52915.77, 1, 0)</f>
        <v>1</v>
      </c>
      <c r="BA726">
        <f>SUM(AW726:AZ726)</f>
        <v>10</v>
      </c>
      <c r="BB726" t="str">
        <f>VLOOKUP(BA726,'Standard Deviations'!$L$1:$M$11,2,TRUE)</f>
        <v>Diamond</v>
      </c>
    </row>
    <row r="727" spans="1:54">
      <c r="A727">
        <v>9167</v>
      </c>
      <c r="B727">
        <v>1956</v>
      </c>
      <c r="C727">
        <f>2024-B727</f>
        <v>68</v>
      </c>
      <c r="D727" t="str">
        <f>VLOOKUP(B727,Reference!$A$1:$B$125, 2)</f>
        <v>Boomers</v>
      </c>
      <c r="E727" t="s">
        <v>54</v>
      </c>
      <c r="F727" t="str">
        <f>IF(E727="High School", "No College", "College")</f>
        <v>College</v>
      </c>
      <c r="G727" t="s">
        <v>55</v>
      </c>
      <c r="H727">
        <v>67131</v>
      </c>
      <c r="I727">
        <v>67131</v>
      </c>
      <c r="J727" s="4" t="s">
        <v>61</v>
      </c>
      <c r="K727">
        <v>0</v>
      </c>
      <c r="L727">
        <v>1</v>
      </c>
      <c r="M727" t="str">
        <f>IF(OR(K727&gt;0, L727&gt;0), "Parent", "Not Parent")</f>
        <v>Parent</v>
      </c>
      <c r="N727" t="s">
        <v>490</v>
      </c>
      <c r="O727" s="8">
        <v>41916</v>
      </c>
      <c r="P727" s="9">
        <f>O727-N727</f>
        <v>557</v>
      </c>
      <c r="Q727">
        <v>72</v>
      </c>
      <c r="R727" s="9">
        <f>P727-Q727</f>
        <v>485</v>
      </c>
      <c r="S727" s="8">
        <f>O727-R727</f>
        <v>41431</v>
      </c>
      <c r="T727">
        <v>465</v>
      </c>
      <c r="U727">
        <v>71</v>
      </c>
      <c r="V727">
        <v>250</v>
      </c>
      <c r="W727">
        <v>93</v>
      </c>
      <c r="X727">
        <v>35</v>
      </c>
      <c r="Y727">
        <v>62</v>
      </c>
      <c r="Z727">
        <v>976</v>
      </c>
      <c r="AA727">
        <f>Z727/P727</f>
        <v>1.7522441651705565</v>
      </c>
      <c r="AB727" s="14" t="s">
        <v>232</v>
      </c>
      <c r="AC727" s="13" t="s">
        <v>63</v>
      </c>
      <c r="AD727">
        <v>3</v>
      </c>
      <c r="AE727" t="str">
        <f>IF(AD727&gt;3, "Prefers Discount", "Discount Indifferent")</f>
        <v>Discount Indifferent</v>
      </c>
      <c r="AF727">
        <v>12</v>
      </c>
      <c r="AG727">
        <v>9</v>
      </c>
      <c r="AH727">
        <v>2</v>
      </c>
      <c r="AI727" t="str">
        <f>INDEX($AF$1:$AH$1,MATCH(MAX(AF727:AH727),AF727:AH727,0))</f>
        <v>Store_Orders</v>
      </c>
      <c r="AJ727">
        <v>6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f>SUM(AK727:AO727)</f>
        <v>0</v>
      </c>
      <c r="AQ727" t="s">
        <v>67</v>
      </c>
      <c r="AR727">
        <v>0</v>
      </c>
      <c r="AS727" t="str">
        <f>IF(OR(AK727&gt;0, AL727&gt;0, AM727&gt;0, AN727&gt;0, AO727&gt;0), "Converted", "Not Converted")</f>
        <v>Not Converted</v>
      </c>
      <c r="AT727">
        <v>0</v>
      </c>
      <c r="AU727">
        <v>3</v>
      </c>
      <c r="AV727">
        <v>11</v>
      </c>
      <c r="AW727">
        <f>IF(Z727&gt;607, 4, 0)</f>
        <v>4</v>
      </c>
      <c r="AX727">
        <f>IF(AA727&gt;1.6588, 3, 0)</f>
        <v>3</v>
      </c>
      <c r="AY727">
        <f>IF(P727&gt;401, 2, 0)</f>
        <v>2</v>
      </c>
      <c r="AZ727">
        <f>IF(I727&gt;52915.77, 1, 0)</f>
        <v>1</v>
      </c>
      <c r="BA727">
        <f>SUM(AW727:AZ727)</f>
        <v>10</v>
      </c>
      <c r="BB727" t="str">
        <f>VLOOKUP(BA727,'Standard Deviations'!$L$1:$M$11,2,TRUE)</f>
        <v>Diamond</v>
      </c>
    </row>
    <row r="728" spans="1:54">
      <c r="A728">
        <v>238</v>
      </c>
      <c r="B728">
        <v>1967</v>
      </c>
      <c r="C728">
        <f>2024-B728</f>
        <v>57</v>
      </c>
      <c r="D728" t="str">
        <f>VLOOKUP(B728,Reference!$A$1:$B$125, 2)</f>
        <v>Gen X</v>
      </c>
      <c r="E728" t="s">
        <v>74</v>
      </c>
      <c r="F728" t="str">
        <f>IF(E728="High School", "No College", "College")</f>
        <v>College</v>
      </c>
      <c r="G728" t="s">
        <v>65</v>
      </c>
      <c r="H728">
        <v>67309</v>
      </c>
      <c r="I728">
        <v>67309</v>
      </c>
      <c r="J728" s="4" t="s">
        <v>61</v>
      </c>
      <c r="K728">
        <v>1</v>
      </c>
      <c r="L728">
        <v>1</v>
      </c>
      <c r="M728" t="str">
        <f>IF(OR(K728&gt;0, L728&gt;0), "Parent", "Not Parent")</f>
        <v>Parent</v>
      </c>
      <c r="N728" t="s">
        <v>491</v>
      </c>
      <c r="O728" s="8">
        <v>41916</v>
      </c>
      <c r="P728" s="9">
        <f>O728-N728</f>
        <v>619</v>
      </c>
      <c r="Q728">
        <v>76</v>
      </c>
      <c r="R728" s="9">
        <f>P728-Q728</f>
        <v>543</v>
      </c>
      <c r="S728" s="8">
        <f>O728-R728</f>
        <v>41373</v>
      </c>
      <c r="T728">
        <v>515</v>
      </c>
      <c r="U728">
        <v>47</v>
      </c>
      <c r="V728">
        <v>181</v>
      </c>
      <c r="W728">
        <v>149</v>
      </c>
      <c r="X728">
        <v>95</v>
      </c>
      <c r="Y728">
        <v>95</v>
      </c>
      <c r="Z728">
        <v>1082</v>
      </c>
      <c r="AA728">
        <f>Z728/P728</f>
        <v>1.7479806138933764</v>
      </c>
      <c r="AB728" s="14" t="s">
        <v>232</v>
      </c>
      <c r="AC728" s="13" t="s">
        <v>63</v>
      </c>
      <c r="AD728">
        <v>15</v>
      </c>
      <c r="AE728" t="str">
        <f>IF(AD728&gt;3, "Prefers Discount", "Discount Indifferent")</f>
        <v>Prefers Discount</v>
      </c>
      <c r="AF728">
        <v>9</v>
      </c>
      <c r="AG728">
        <v>9</v>
      </c>
      <c r="AH728">
        <v>6</v>
      </c>
      <c r="AI728" t="str">
        <f>INDEX($AF$1:$AH$1,MATCH(MAX(AF728:AH728),AF728:AH728,0))</f>
        <v>Store_Orders</v>
      </c>
      <c r="AJ728">
        <v>7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f>SUM(AK728:AO728)</f>
        <v>0</v>
      </c>
      <c r="AQ728" t="s">
        <v>67</v>
      </c>
      <c r="AR728">
        <v>0</v>
      </c>
      <c r="AS728" t="str">
        <f>IF(OR(AK728&gt;0, AL728&gt;0, AM728&gt;0, AN728&gt;0, AO728&gt;0), "Converted", "Not Converted")</f>
        <v>Not Converted</v>
      </c>
      <c r="AT728">
        <v>0</v>
      </c>
      <c r="AU728">
        <v>3</v>
      </c>
      <c r="AV728">
        <v>11</v>
      </c>
      <c r="AW728">
        <f>IF(Z728&gt;607, 4, 0)</f>
        <v>4</v>
      </c>
      <c r="AX728">
        <f>IF(AA728&gt;1.6588, 3, 0)</f>
        <v>3</v>
      </c>
      <c r="AY728">
        <f>IF(P728&gt;401, 2, 0)</f>
        <v>2</v>
      </c>
      <c r="AZ728">
        <f>IF(I728&gt;52915.77, 1, 0)</f>
        <v>1</v>
      </c>
      <c r="BA728">
        <f>SUM(AW728:AZ728)</f>
        <v>10</v>
      </c>
      <c r="BB728" t="str">
        <f>VLOOKUP(BA728,'Standard Deviations'!$L$1:$M$11,2,TRUE)</f>
        <v>Diamond</v>
      </c>
    </row>
    <row r="729" spans="1:54">
      <c r="A729">
        <v>10648</v>
      </c>
      <c r="B729">
        <v>1982</v>
      </c>
      <c r="C729">
        <f>2024-B729</f>
        <v>42</v>
      </c>
      <c r="D729" t="str">
        <f>VLOOKUP(B729,Reference!$A$1:$B$125, 2)</f>
        <v>Millennials</v>
      </c>
      <c r="E729" t="s">
        <v>74</v>
      </c>
      <c r="F729" t="str">
        <f>IF(E729="High School", "No College", "College")</f>
        <v>College</v>
      </c>
      <c r="G729" t="s">
        <v>65</v>
      </c>
      <c r="H729">
        <v>66664</v>
      </c>
      <c r="I729">
        <v>66664</v>
      </c>
      <c r="J729" s="4" t="s">
        <v>61</v>
      </c>
      <c r="K729">
        <v>0</v>
      </c>
      <c r="L729">
        <v>0</v>
      </c>
      <c r="M729" t="str">
        <f>IF(OR(K729&gt;0, L729&gt;0), "Parent", "Not Parent")</f>
        <v>Not Parent</v>
      </c>
      <c r="N729" t="s">
        <v>475</v>
      </c>
      <c r="O729" s="8">
        <v>41916</v>
      </c>
      <c r="P729" s="9">
        <f>O729-N729</f>
        <v>739</v>
      </c>
      <c r="Q729">
        <v>78</v>
      </c>
      <c r="R729" s="9">
        <f>P729-Q729</f>
        <v>661</v>
      </c>
      <c r="S729" s="8">
        <f>O729-R729</f>
        <v>41255</v>
      </c>
      <c r="T729">
        <v>398</v>
      </c>
      <c r="U729">
        <v>96</v>
      </c>
      <c r="V729">
        <v>447</v>
      </c>
      <c r="W729">
        <v>220</v>
      </c>
      <c r="X729">
        <v>96</v>
      </c>
      <c r="Y729">
        <v>32</v>
      </c>
      <c r="Z729">
        <v>1289</v>
      </c>
      <c r="AA729">
        <f>Z729/P729</f>
        <v>1.7442489851150202</v>
      </c>
      <c r="AB729" s="14" t="s">
        <v>232</v>
      </c>
      <c r="AC729" s="13" t="s">
        <v>63</v>
      </c>
      <c r="AD729">
        <v>1</v>
      </c>
      <c r="AE729" t="str">
        <f>IF(AD729&gt;3, "Prefers Discount", "Discount Indifferent")</f>
        <v>Discount Indifferent</v>
      </c>
      <c r="AF729">
        <v>6</v>
      </c>
      <c r="AG729">
        <v>5</v>
      </c>
      <c r="AH729">
        <v>7</v>
      </c>
      <c r="AI729" t="str">
        <f>INDEX($AF$1:$AH$1,MATCH(MAX(AF729:AH729),AF729:AH729,0))</f>
        <v>Catalog_Orders</v>
      </c>
      <c r="AJ729">
        <v>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f>SUM(AK729:AO729)</f>
        <v>0</v>
      </c>
      <c r="AQ729" t="s">
        <v>67</v>
      </c>
      <c r="AR729">
        <v>0</v>
      </c>
      <c r="AS729" t="str">
        <f>IF(OR(AK729&gt;0, AL729&gt;0, AM729&gt;0, AN729&gt;0, AO729&gt;0), "Converted", "Not Converted")</f>
        <v>Not Converted</v>
      </c>
      <c r="AT729">
        <v>0</v>
      </c>
      <c r="AU729">
        <v>3</v>
      </c>
      <c r="AV729">
        <v>11</v>
      </c>
      <c r="AW729">
        <f>IF(Z729&gt;607, 4, 0)</f>
        <v>4</v>
      </c>
      <c r="AX729">
        <f>IF(AA729&gt;1.6588, 3, 0)</f>
        <v>3</v>
      </c>
      <c r="AY729">
        <f>IF(P729&gt;401, 2, 0)</f>
        <v>2</v>
      </c>
      <c r="AZ729">
        <f>IF(I729&gt;52915.77, 1, 0)</f>
        <v>1</v>
      </c>
      <c r="BA729">
        <f>SUM(AW729:AZ729)</f>
        <v>10</v>
      </c>
      <c r="BB729" t="str">
        <f>VLOOKUP(BA729,'Standard Deviations'!$L$1:$M$11,2,TRUE)</f>
        <v>Diamond</v>
      </c>
    </row>
    <row r="730" spans="1:54">
      <c r="A730">
        <v>5120</v>
      </c>
      <c r="B730">
        <v>1982</v>
      </c>
      <c r="C730">
        <f>2024-B730</f>
        <v>42</v>
      </c>
      <c r="D730" t="str">
        <f>VLOOKUP(B730,Reference!$A$1:$B$125, 2)</f>
        <v>Millennials</v>
      </c>
      <c r="E730" t="s">
        <v>74</v>
      </c>
      <c r="F730" t="str">
        <f>IF(E730="High School", "No College", "College")</f>
        <v>College</v>
      </c>
      <c r="G730" t="s">
        <v>65</v>
      </c>
      <c r="H730">
        <v>66664</v>
      </c>
      <c r="I730">
        <v>66664</v>
      </c>
      <c r="J730" s="4" t="s">
        <v>61</v>
      </c>
      <c r="K730">
        <v>0</v>
      </c>
      <c r="L730">
        <v>0</v>
      </c>
      <c r="M730" t="str">
        <f>IF(OR(K730&gt;0, L730&gt;0), "Parent", "Not Parent")</f>
        <v>Not Parent</v>
      </c>
      <c r="N730" t="s">
        <v>475</v>
      </c>
      <c r="O730" s="8">
        <v>41916</v>
      </c>
      <c r="P730" s="9">
        <f>O730-N730</f>
        <v>739</v>
      </c>
      <c r="Q730">
        <v>78</v>
      </c>
      <c r="R730" s="9">
        <f>P730-Q730</f>
        <v>661</v>
      </c>
      <c r="S730" s="8">
        <f>O730-R730</f>
        <v>41255</v>
      </c>
      <c r="T730">
        <v>398</v>
      </c>
      <c r="U730">
        <v>96</v>
      </c>
      <c r="V730">
        <v>447</v>
      </c>
      <c r="W730">
        <v>220</v>
      </c>
      <c r="X730">
        <v>96</v>
      </c>
      <c r="Y730">
        <v>32</v>
      </c>
      <c r="Z730">
        <v>1289</v>
      </c>
      <c r="AA730">
        <f>Z730/P730</f>
        <v>1.7442489851150202</v>
      </c>
      <c r="AB730" s="14" t="s">
        <v>232</v>
      </c>
      <c r="AC730" s="13" t="s">
        <v>63</v>
      </c>
      <c r="AD730">
        <v>1</v>
      </c>
      <c r="AE730" t="str">
        <f>IF(AD730&gt;3, "Prefers Discount", "Discount Indifferent")</f>
        <v>Discount Indifferent</v>
      </c>
      <c r="AF730">
        <v>6</v>
      </c>
      <c r="AG730">
        <v>5</v>
      </c>
      <c r="AH730">
        <v>7</v>
      </c>
      <c r="AI730" t="str">
        <f>INDEX($AF$1:$AH$1,MATCH(MAX(AF730:AH730),AF730:AH730,0))</f>
        <v>Catalog_Orders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f>SUM(AK730:AO730)</f>
        <v>0</v>
      </c>
      <c r="AQ730" t="s">
        <v>67</v>
      </c>
      <c r="AR730">
        <v>0</v>
      </c>
      <c r="AS730" t="str">
        <f>IF(OR(AK730&gt;0, AL730&gt;0, AM730&gt;0, AN730&gt;0, AO730&gt;0), "Converted", "Not Converted")</f>
        <v>Not Converted</v>
      </c>
      <c r="AT730">
        <v>0</v>
      </c>
      <c r="AU730">
        <v>3</v>
      </c>
      <c r="AV730">
        <v>11</v>
      </c>
      <c r="AW730">
        <f>IF(Z730&gt;607, 4, 0)</f>
        <v>4</v>
      </c>
      <c r="AX730">
        <f>IF(AA730&gt;1.6588, 3, 0)</f>
        <v>3</v>
      </c>
      <c r="AY730">
        <f>IF(P730&gt;401, 2, 0)</f>
        <v>2</v>
      </c>
      <c r="AZ730">
        <f>IF(I730&gt;52915.77, 1, 0)</f>
        <v>1</v>
      </c>
      <c r="BA730">
        <f>SUM(AW730:AZ730)</f>
        <v>10</v>
      </c>
      <c r="BB730" t="str">
        <f>VLOOKUP(BA730,'Standard Deviations'!$L$1:$M$11,2,TRUE)</f>
        <v>Diamond</v>
      </c>
    </row>
    <row r="731" spans="1:54">
      <c r="A731">
        <v>10476</v>
      </c>
      <c r="B731">
        <v>1958</v>
      </c>
      <c r="C731">
        <f>2024-B731</f>
        <v>66</v>
      </c>
      <c r="D731" t="str">
        <f>VLOOKUP(B731,Reference!$A$1:$B$125, 2)</f>
        <v>Boomers</v>
      </c>
      <c r="E731" t="s">
        <v>54</v>
      </c>
      <c r="F731" t="str">
        <f>IF(E731="High School", "No College", "College")</f>
        <v>College</v>
      </c>
      <c r="G731" t="s">
        <v>55</v>
      </c>
      <c r="H731">
        <v>67267</v>
      </c>
      <c r="I731">
        <v>67267</v>
      </c>
      <c r="J731" s="4" t="s">
        <v>61</v>
      </c>
      <c r="K731">
        <v>0</v>
      </c>
      <c r="L731">
        <v>1</v>
      </c>
      <c r="M731" t="str">
        <f>IF(OR(K731&gt;0, L731&gt;0), "Parent", "Not Parent")</f>
        <v>Parent</v>
      </c>
      <c r="N731" t="s">
        <v>96</v>
      </c>
      <c r="O731" s="8">
        <v>41916</v>
      </c>
      <c r="P731" s="9">
        <f>O731-N731</f>
        <v>144</v>
      </c>
      <c r="Q731">
        <v>0</v>
      </c>
      <c r="R731" s="9">
        <f>P731-Q731</f>
        <v>144</v>
      </c>
      <c r="S731" s="8">
        <f>O731-R731</f>
        <v>41772</v>
      </c>
      <c r="T731">
        <v>134</v>
      </c>
      <c r="U731">
        <v>11</v>
      </c>
      <c r="V731">
        <v>59</v>
      </c>
      <c r="W731">
        <v>15</v>
      </c>
      <c r="X731">
        <v>2</v>
      </c>
      <c r="Y731">
        <v>30</v>
      </c>
      <c r="Z731">
        <v>251</v>
      </c>
      <c r="AA731">
        <f>Z731/P731</f>
        <v>1.7430555555555556</v>
      </c>
      <c r="AB731" s="11" t="s">
        <v>232</v>
      </c>
      <c r="AC731" t="s">
        <v>59</v>
      </c>
      <c r="AD731">
        <v>1</v>
      </c>
      <c r="AE731" t="str">
        <f>IF(AD731&gt;3, "Prefers Discount", "Discount Indifferent")</f>
        <v>Discount Indifferent</v>
      </c>
      <c r="AF731">
        <v>5</v>
      </c>
      <c r="AG731">
        <v>3</v>
      </c>
      <c r="AH731">
        <v>2</v>
      </c>
      <c r="AI731" t="str">
        <f>INDEX($AF$1:$AH$1,MATCH(MAX(AF731:AH731),AF731:AH731,0))</f>
        <v>Store_Orders</v>
      </c>
      <c r="AJ731">
        <v>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f>SUM(AK731:AO731)</f>
        <v>0</v>
      </c>
      <c r="AQ731" t="s">
        <v>67</v>
      </c>
      <c r="AR731">
        <v>0</v>
      </c>
      <c r="AS731" t="str">
        <f>IF(OR(AK731&gt;0, AL731&gt;0, AM731&gt;0, AN731&gt;0, AO731&gt;0), "Converted", "Not Converted")</f>
        <v>Not Converted</v>
      </c>
      <c r="AT731">
        <v>0</v>
      </c>
      <c r="AU731">
        <v>3</v>
      </c>
      <c r="AV731">
        <v>11</v>
      </c>
      <c r="AW731">
        <f>IF(Z731&gt;607, 4, 0)</f>
        <v>0</v>
      </c>
      <c r="AX731">
        <f>IF(AA731&gt;1.6588, 3, 0)</f>
        <v>3</v>
      </c>
      <c r="AY731">
        <f>IF(P731&gt;401, 2, 0)</f>
        <v>0</v>
      </c>
      <c r="AZ731">
        <f>IF(I731&gt;52915.77, 1, 0)</f>
        <v>1</v>
      </c>
      <c r="BA731">
        <f>SUM(AW731:AZ731)</f>
        <v>4</v>
      </c>
      <c r="BB731" t="str">
        <f>VLOOKUP(BA731,'Standard Deviations'!$L$1:$M$11,2,TRUE)</f>
        <v>Silver</v>
      </c>
    </row>
    <row r="732" spans="1:54">
      <c r="A732">
        <v>3673</v>
      </c>
      <c r="B732">
        <v>1971</v>
      </c>
      <c r="C732">
        <f>2024-B732</f>
        <v>53</v>
      </c>
      <c r="D732" t="str">
        <f>VLOOKUP(B732,Reference!$A$1:$B$125, 2)</f>
        <v>Gen X</v>
      </c>
      <c r="E732" t="s">
        <v>54</v>
      </c>
      <c r="F732" t="str">
        <f>IF(E732="High School", "No College", "College")</f>
        <v>College</v>
      </c>
      <c r="G732" t="s">
        <v>60</v>
      </c>
      <c r="H732">
        <v>55239</v>
      </c>
      <c r="I732">
        <v>55239</v>
      </c>
      <c r="J732" s="4" t="s">
        <v>61</v>
      </c>
      <c r="K732">
        <v>0</v>
      </c>
      <c r="L732">
        <v>1</v>
      </c>
      <c r="M732" t="str">
        <f>IF(OR(K732&gt;0, L732&gt;0), "Parent", "Not Parent")</f>
        <v>Parent</v>
      </c>
      <c r="N732" t="s">
        <v>466</v>
      </c>
      <c r="O732" s="8">
        <v>41916</v>
      </c>
      <c r="P732" s="9">
        <f>O732-N732</f>
        <v>447</v>
      </c>
      <c r="Q732">
        <v>59</v>
      </c>
      <c r="R732" s="9">
        <f>P732-Q732</f>
        <v>388</v>
      </c>
      <c r="S732" s="8">
        <f>O732-R732</f>
        <v>41528</v>
      </c>
      <c r="T732">
        <v>371</v>
      </c>
      <c r="U732">
        <v>17</v>
      </c>
      <c r="V732">
        <v>238</v>
      </c>
      <c r="W732">
        <v>23</v>
      </c>
      <c r="X732">
        <v>24</v>
      </c>
      <c r="Y732">
        <v>106</v>
      </c>
      <c r="Z732">
        <v>779</v>
      </c>
      <c r="AA732">
        <f>Z732/P732</f>
        <v>1.7427293064876956</v>
      </c>
      <c r="AB732" s="14" t="s">
        <v>232</v>
      </c>
      <c r="AC732" s="13" t="s">
        <v>63</v>
      </c>
      <c r="AD732">
        <v>3</v>
      </c>
      <c r="AE732" t="str">
        <f>IF(AD732&gt;3, "Prefers Discount", "Discount Indifferent")</f>
        <v>Discount Indifferent</v>
      </c>
      <c r="AF732">
        <v>11</v>
      </c>
      <c r="AG732">
        <v>7</v>
      </c>
      <c r="AH732">
        <v>5</v>
      </c>
      <c r="AI732" t="str">
        <f>INDEX($AF$1:$AH$1,MATCH(MAX(AF732:AH732),AF732:AH732,0))</f>
        <v>Store_Orders</v>
      </c>
      <c r="AJ732">
        <v>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f>SUM(AK732:AO732)</f>
        <v>0</v>
      </c>
      <c r="AQ732" t="s">
        <v>67</v>
      </c>
      <c r="AR732">
        <v>0</v>
      </c>
      <c r="AS732" t="str">
        <f>IF(OR(AK732&gt;0, AL732&gt;0, AM732&gt;0, AN732&gt;0, AO732&gt;0), "Converted", "Not Converted")</f>
        <v>Not Converted</v>
      </c>
      <c r="AT732">
        <v>0</v>
      </c>
      <c r="AU732">
        <v>3</v>
      </c>
      <c r="AV732">
        <v>11</v>
      </c>
      <c r="AW732">
        <f>IF(Z732&gt;607, 4, 0)</f>
        <v>4</v>
      </c>
      <c r="AX732">
        <f>IF(AA732&gt;1.6588, 3, 0)</f>
        <v>3</v>
      </c>
      <c r="AY732">
        <f>IF(P732&gt;401, 2, 0)</f>
        <v>2</v>
      </c>
      <c r="AZ732">
        <f>IF(I732&gt;52915.77, 1, 0)</f>
        <v>1</v>
      </c>
      <c r="BA732">
        <f>SUM(AW732:AZ732)</f>
        <v>10</v>
      </c>
      <c r="BB732" t="str">
        <f>VLOOKUP(BA732,'Standard Deviations'!$L$1:$M$11,2,TRUE)</f>
        <v>Diamond</v>
      </c>
    </row>
    <row r="733" spans="1:54">
      <c r="A733">
        <v>10379</v>
      </c>
      <c r="B733">
        <v>1962</v>
      </c>
      <c r="C733">
        <f>2024-B733</f>
        <v>62</v>
      </c>
      <c r="D733" t="str">
        <f>VLOOKUP(B733,Reference!$A$1:$B$125, 2)</f>
        <v>Boomers</v>
      </c>
      <c r="E733" t="s">
        <v>64</v>
      </c>
      <c r="F733" t="str">
        <f>IF(E733="High School", "No College", "College")</f>
        <v>College</v>
      </c>
      <c r="G733" t="s">
        <v>60</v>
      </c>
      <c r="H733">
        <v>59247</v>
      </c>
      <c r="I733">
        <v>59247</v>
      </c>
      <c r="J733" s="4" t="s">
        <v>61</v>
      </c>
      <c r="K733">
        <v>0</v>
      </c>
      <c r="L733">
        <v>2</v>
      </c>
      <c r="M733" t="str">
        <f>IF(OR(K733&gt;0, L733&gt;0), "Parent", "Not Parent")</f>
        <v>Parent</v>
      </c>
      <c r="N733" t="s">
        <v>492</v>
      </c>
      <c r="O733" s="8">
        <v>41916</v>
      </c>
      <c r="P733" s="9">
        <f>O733-N733</f>
        <v>330</v>
      </c>
      <c r="Q733">
        <v>87</v>
      </c>
      <c r="R733" s="9">
        <f>P733-Q733</f>
        <v>243</v>
      </c>
      <c r="S733" s="8">
        <f>O733-R733</f>
        <v>41673</v>
      </c>
      <c r="T733">
        <v>327</v>
      </c>
      <c r="U733">
        <v>9</v>
      </c>
      <c r="V733">
        <v>122</v>
      </c>
      <c r="W733">
        <v>19</v>
      </c>
      <c r="X733">
        <v>14</v>
      </c>
      <c r="Y733">
        <v>83</v>
      </c>
      <c r="Z733">
        <v>574</v>
      </c>
      <c r="AA733">
        <f>Z733/P733</f>
        <v>1.7393939393939395</v>
      </c>
      <c r="AB733" s="14" t="s">
        <v>232</v>
      </c>
      <c r="AC733" s="13" t="s">
        <v>63</v>
      </c>
      <c r="AD733">
        <v>5</v>
      </c>
      <c r="AE733" t="str">
        <f>IF(AD733&gt;3, "Prefers Discount", "Discount Indifferent")</f>
        <v>Prefers Discount</v>
      </c>
      <c r="AF733">
        <v>9</v>
      </c>
      <c r="AG733">
        <v>5</v>
      </c>
      <c r="AH733">
        <v>2</v>
      </c>
      <c r="AI733" t="str">
        <f>INDEX($AF$1:$AH$1,MATCH(MAX(AF733:AH733),AF733:AH733,0))</f>
        <v>Store_Orders</v>
      </c>
      <c r="AJ733">
        <v>6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f>SUM(AK733:AO733)</f>
        <v>0</v>
      </c>
      <c r="AQ733" t="s">
        <v>67</v>
      </c>
      <c r="AR733">
        <v>0</v>
      </c>
      <c r="AS733" t="str">
        <f>IF(OR(AK733&gt;0, AL733&gt;0, AM733&gt;0, AN733&gt;0, AO733&gt;0), "Converted", "Not Converted")</f>
        <v>Not Converted</v>
      </c>
      <c r="AT733">
        <v>0</v>
      </c>
      <c r="AU733">
        <v>3</v>
      </c>
      <c r="AV733">
        <v>11</v>
      </c>
      <c r="AW733">
        <f>IF(Z733&gt;607, 4, 0)</f>
        <v>0</v>
      </c>
      <c r="AX733">
        <f>IF(AA733&gt;1.6588, 3, 0)</f>
        <v>3</v>
      </c>
      <c r="AY733">
        <f>IF(P733&gt;401, 2, 0)</f>
        <v>0</v>
      </c>
      <c r="AZ733">
        <f>IF(I733&gt;52915.77, 1, 0)</f>
        <v>1</v>
      </c>
      <c r="BA733">
        <f>SUM(AW733:AZ733)</f>
        <v>4</v>
      </c>
      <c r="BB733" t="str">
        <f>VLOOKUP(BA733,'Standard Deviations'!$L$1:$M$11,2,TRUE)</f>
        <v>Silver</v>
      </c>
    </row>
    <row r="734" spans="1:54">
      <c r="A734">
        <v>4945</v>
      </c>
      <c r="B734">
        <v>1953</v>
      </c>
      <c r="C734">
        <f>2024-B734</f>
        <v>71</v>
      </c>
      <c r="D734" t="str">
        <f>VLOOKUP(B734,Reference!$A$1:$B$125, 2)</f>
        <v>Boomers</v>
      </c>
      <c r="E734" t="s">
        <v>54</v>
      </c>
      <c r="F734" t="str">
        <f>IF(E734="High School", "No College", "College")</f>
        <v>College</v>
      </c>
      <c r="G734" t="s">
        <v>89</v>
      </c>
      <c r="H734">
        <v>53653</v>
      </c>
      <c r="I734">
        <v>53653</v>
      </c>
      <c r="J734" s="4" t="s">
        <v>61</v>
      </c>
      <c r="K734">
        <v>0</v>
      </c>
      <c r="L734">
        <v>0</v>
      </c>
      <c r="M734" t="str">
        <f>IF(OR(K734&gt;0, L734&gt;0), "Parent", "Not Parent")</f>
        <v>Not Parent</v>
      </c>
      <c r="N734" t="s">
        <v>493</v>
      </c>
      <c r="O734" s="8">
        <v>41916</v>
      </c>
      <c r="P734" s="9">
        <f>O734-N734</f>
        <v>696</v>
      </c>
      <c r="Q734">
        <v>29</v>
      </c>
      <c r="R734" s="9">
        <f>P734-Q734</f>
        <v>667</v>
      </c>
      <c r="S734" s="8">
        <f>O734-R734</f>
        <v>41249</v>
      </c>
      <c r="T734">
        <v>815</v>
      </c>
      <c r="U734">
        <v>10</v>
      </c>
      <c r="V734">
        <v>239</v>
      </c>
      <c r="W734">
        <v>28</v>
      </c>
      <c r="X734">
        <v>10</v>
      </c>
      <c r="Y734">
        <v>108</v>
      </c>
      <c r="Z734">
        <v>1210</v>
      </c>
      <c r="AA734">
        <f>Z734/P734</f>
        <v>1.7385057471264367</v>
      </c>
      <c r="AB734" s="11" t="s">
        <v>232</v>
      </c>
      <c r="AC734" t="s">
        <v>59</v>
      </c>
      <c r="AD734">
        <v>2</v>
      </c>
      <c r="AE734" t="str">
        <f>IF(AD734&gt;3, "Prefers Discount", "Discount Indifferent")</f>
        <v>Discount Indifferent</v>
      </c>
      <c r="AF734">
        <v>12</v>
      </c>
      <c r="AG734">
        <v>10</v>
      </c>
      <c r="AH734">
        <v>4</v>
      </c>
      <c r="AI734" t="str">
        <f>INDEX($AF$1:$AH$1,MATCH(MAX(AF734:AH734),AF734:AH734,0))</f>
        <v>Store_Orders</v>
      </c>
      <c r="AJ734">
        <v>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f>SUM(AK734:AO734)</f>
        <v>0</v>
      </c>
      <c r="AQ734" t="s">
        <v>67</v>
      </c>
      <c r="AR734">
        <v>0</v>
      </c>
      <c r="AS734" t="str">
        <f>IF(OR(AK734&gt;0, AL734&gt;0, AM734&gt;0, AN734&gt;0, AO734&gt;0), "Converted", "Not Converted")</f>
        <v>Not Converted</v>
      </c>
      <c r="AT734">
        <v>0</v>
      </c>
      <c r="AU734">
        <v>3</v>
      </c>
      <c r="AV734">
        <v>11</v>
      </c>
      <c r="AW734">
        <f>IF(Z734&gt;607, 4, 0)</f>
        <v>4</v>
      </c>
      <c r="AX734">
        <f>IF(AA734&gt;1.6588, 3, 0)</f>
        <v>3</v>
      </c>
      <c r="AY734">
        <f>IF(P734&gt;401, 2, 0)</f>
        <v>2</v>
      </c>
      <c r="AZ734">
        <f>IF(I734&gt;52915.77, 1, 0)</f>
        <v>1</v>
      </c>
      <c r="BA734">
        <f>SUM(AW734:AZ734)</f>
        <v>10</v>
      </c>
      <c r="BB734" t="str">
        <f>VLOOKUP(BA734,'Standard Deviations'!$L$1:$M$11,2,TRUE)</f>
        <v>Diamond</v>
      </c>
    </row>
    <row r="735" spans="1:54">
      <c r="A735">
        <v>9707</v>
      </c>
      <c r="B735">
        <v>1969</v>
      </c>
      <c r="C735">
        <f>2024-B735</f>
        <v>55</v>
      </c>
      <c r="D735" t="str">
        <f>VLOOKUP(B735,Reference!$A$1:$B$125, 2)</f>
        <v>Gen X</v>
      </c>
      <c r="E735" t="s">
        <v>68</v>
      </c>
      <c r="F735" t="str">
        <f>IF(E735="High School", "No College", "College")</f>
        <v>College</v>
      </c>
      <c r="G735" t="s">
        <v>55</v>
      </c>
      <c r="H735">
        <v>55212</v>
      </c>
      <c r="I735">
        <v>55212</v>
      </c>
      <c r="J735" s="4" t="s">
        <v>61</v>
      </c>
      <c r="K735">
        <v>0</v>
      </c>
      <c r="L735">
        <v>1</v>
      </c>
      <c r="M735" t="str">
        <f>IF(OR(K735&gt;0, L735&gt;0), "Parent", "Not Parent")</f>
        <v>Parent</v>
      </c>
      <c r="N735" t="s">
        <v>416</v>
      </c>
      <c r="O735" s="8">
        <v>41916</v>
      </c>
      <c r="P735" s="9">
        <f>O735-N735</f>
        <v>680</v>
      </c>
      <c r="Q735">
        <v>65</v>
      </c>
      <c r="R735" s="9">
        <f>P735-Q735</f>
        <v>615</v>
      </c>
      <c r="S735" s="8">
        <f>O735-R735</f>
        <v>41301</v>
      </c>
      <c r="T735">
        <v>1103</v>
      </c>
      <c r="U735">
        <v>0</v>
      </c>
      <c r="V735">
        <v>45</v>
      </c>
      <c r="W735">
        <v>0</v>
      </c>
      <c r="X735">
        <v>0</v>
      </c>
      <c r="Y735">
        <v>34</v>
      </c>
      <c r="Z735">
        <v>1182</v>
      </c>
      <c r="AA735">
        <f>Z735/P735</f>
        <v>1.7382352941176471</v>
      </c>
      <c r="AB735" s="14" t="s">
        <v>232</v>
      </c>
      <c r="AC735" s="13" t="s">
        <v>63</v>
      </c>
      <c r="AD735">
        <v>3</v>
      </c>
      <c r="AE735" t="str">
        <f>IF(AD735&gt;3, "Prefers Discount", "Discount Indifferent")</f>
        <v>Discount Indifferent</v>
      </c>
      <c r="AF735">
        <v>11</v>
      </c>
      <c r="AG735">
        <v>4</v>
      </c>
      <c r="AH735">
        <v>2</v>
      </c>
      <c r="AI735" t="str">
        <f>INDEX($AF$1:$AH$1,MATCH(MAX(AF735:AH735),AF735:AH735,0))</f>
        <v>Store_Orders</v>
      </c>
      <c r="AJ735">
        <v>8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f>SUM(AK735:AO735)</f>
        <v>2</v>
      </c>
      <c r="AQ735" t="str">
        <f>INDEX($AK$1:$AO$1,MATCH(MAX(AK735:AO735),AK735:AO735,0))</f>
        <v>Converted_on_Camp2</v>
      </c>
      <c r="AR735">
        <v>1</v>
      </c>
      <c r="AS735" t="str">
        <f>IF(OR(AK735&gt;0, AL735&gt;0, AM735&gt;0, AN735&gt;0, AO735&gt;0), "Converted", "Not Converted")</f>
        <v>Converted</v>
      </c>
      <c r="AT735">
        <v>0</v>
      </c>
      <c r="AU735">
        <v>3</v>
      </c>
      <c r="AV735">
        <v>11</v>
      </c>
      <c r="AW735">
        <f>IF(Z735&gt;607, 4, 0)</f>
        <v>4</v>
      </c>
      <c r="AX735">
        <f>IF(AA735&gt;1.6588, 3, 0)</f>
        <v>3</v>
      </c>
      <c r="AY735">
        <f>IF(P735&gt;401, 2, 0)</f>
        <v>2</v>
      </c>
      <c r="AZ735">
        <f>IF(I735&gt;52915.77, 1, 0)</f>
        <v>1</v>
      </c>
      <c r="BA735">
        <f>SUM(AW735:AZ735)</f>
        <v>10</v>
      </c>
      <c r="BB735" t="str">
        <f>VLOOKUP(BA735,'Standard Deviations'!$L$1:$M$11,2,TRUE)</f>
        <v>Diamond</v>
      </c>
    </row>
    <row r="736" spans="1:54">
      <c r="A736">
        <v>10872</v>
      </c>
      <c r="B736">
        <v>1969</v>
      </c>
      <c r="C736">
        <f>2024-B736</f>
        <v>55</v>
      </c>
      <c r="D736" t="str">
        <f>VLOOKUP(B736,Reference!$A$1:$B$125, 2)</f>
        <v>Gen X</v>
      </c>
      <c r="E736" t="s">
        <v>68</v>
      </c>
      <c r="F736" t="str">
        <f>IF(E736="High School", "No College", "College")</f>
        <v>College</v>
      </c>
      <c r="G736" t="s">
        <v>55</v>
      </c>
      <c r="H736">
        <v>55212</v>
      </c>
      <c r="I736">
        <v>55212</v>
      </c>
      <c r="J736" s="4" t="s">
        <v>61</v>
      </c>
      <c r="K736">
        <v>0</v>
      </c>
      <c r="L736">
        <v>1</v>
      </c>
      <c r="M736" t="str">
        <f>IF(OR(K736&gt;0, L736&gt;0), "Parent", "Not Parent")</f>
        <v>Parent</v>
      </c>
      <c r="N736" t="s">
        <v>416</v>
      </c>
      <c r="O736" s="8">
        <v>41916</v>
      </c>
      <c r="P736" s="9">
        <f>O736-N736</f>
        <v>680</v>
      </c>
      <c r="Q736">
        <v>65</v>
      </c>
      <c r="R736" s="9">
        <f>P736-Q736</f>
        <v>615</v>
      </c>
      <c r="S736" s="8">
        <f>O736-R736</f>
        <v>41301</v>
      </c>
      <c r="T736">
        <v>1103</v>
      </c>
      <c r="U736">
        <v>0</v>
      </c>
      <c r="V736">
        <v>45</v>
      </c>
      <c r="W736">
        <v>0</v>
      </c>
      <c r="X736">
        <v>0</v>
      </c>
      <c r="Y736">
        <v>34</v>
      </c>
      <c r="Z736">
        <v>1182</v>
      </c>
      <c r="AA736">
        <f>Z736/P736</f>
        <v>1.7382352941176471</v>
      </c>
      <c r="AB736" s="14" t="s">
        <v>232</v>
      </c>
      <c r="AC736" s="13" t="s">
        <v>63</v>
      </c>
      <c r="AD736">
        <v>3</v>
      </c>
      <c r="AE736" t="str">
        <f>IF(AD736&gt;3, "Prefers Discount", "Discount Indifferent")</f>
        <v>Discount Indifferent</v>
      </c>
      <c r="AF736">
        <v>11</v>
      </c>
      <c r="AG736">
        <v>4</v>
      </c>
      <c r="AH736">
        <v>2</v>
      </c>
      <c r="AI736" t="str">
        <f>INDEX($AF$1:$AH$1,MATCH(MAX(AF736:AH736),AF736:AH736,0))</f>
        <v>Store_Orders</v>
      </c>
      <c r="AJ736">
        <v>8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f>SUM(AK736:AO736)</f>
        <v>2</v>
      </c>
      <c r="AQ736" t="str">
        <f>INDEX($AK$1:$AO$1,MATCH(MAX(AK736:AO736),AK736:AO736,0))</f>
        <v>Converted_on_Camp2</v>
      </c>
      <c r="AR736">
        <v>1</v>
      </c>
      <c r="AS736" t="str">
        <f>IF(OR(AK736&gt;0, AL736&gt;0, AM736&gt;0, AN736&gt;0, AO736&gt;0), "Converted", "Not Converted")</f>
        <v>Converted</v>
      </c>
      <c r="AT736">
        <v>0</v>
      </c>
      <c r="AU736">
        <v>3</v>
      </c>
      <c r="AV736">
        <v>11</v>
      </c>
      <c r="AW736">
        <f>IF(Z736&gt;607, 4, 0)</f>
        <v>4</v>
      </c>
      <c r="AX736">
        <f>IF(AA736&gt;1.6588, 3, 0)</f>
        <v>3</v>
      </c>
      <c r="AY736">
        <f>IF(P736&gt;401, 2, 0)</f>
        <v>2</v>
      </c>
      <c r="AZ736">
        <f>IF(I736&gt;52915.77, 1, 0)</f>
        <v>1</v>
      </c>
      <c r="BA736">
        <f>SUM(AW736:AZ736)</f>
        <v>10</v>
      </c>
      <c r="BB736" t="str">
        <f>VLOOKUP(BA736,'Standard Deviations'!$L$1:$M$11,2,TRUE)</f>
        <v>Diamond</v>
      </c>
    </row>
    <row r="737" spans="1:54">
      <c r="A737">
        <v>3523</v>
      </c>
      <c r="B737">
        <v>1962</v>
      </c>
      <c r="C737">
        <f>2024-B737</f>
        <v>62</v>
      </c>
      <c r="D737" t="str">
        <f>VLOOKUP(B737,Reference!$A$1:$B$125, 2)</f>
        <v>Boomers</v>
      </c>
      <c r="E737" t="s">
        <v>54</v>
      </c>
      <c r="F737" t="str">
        <f>IF(E737="High School", "No College", "College")</f>
        <v>College</v>
      </c>
      <c r="G737" t="s">
        <v>65</v>
      </c>
      <c r="H737">
        <v>75072</v>
      </c>
      <c r="I737">
        <v>75072</v>
      </c>
      <c r="J737" s="4" t="s">
        <v>56</v>
      </c>
      <c r="K737">
        <v>0</v>
      </c>
      <c r="L737">
        <v>1</v>
      </c>
      <c r="M737" t="str">
        <f>IF(OR(K737&gt;0, L737&gt;0), "Parent", "Not Parent")</f>
        <v>Parent</v>
      </c>
      <c r="N737" t="s">
        <v>491</v>
      </c>
      <c r="O737" s="8">
        <v>41916</v>
      </c>
      <c r="P737" s="9">
        <f>O737-N737</f>
        <v>619</v>
      </c>
      <c r="Q737">
        <v>83</v>
      </c>
      <c r="R737" s="9">
        <f>P737-Q737</f>
        <v>536</v>
      </c>
      <c r="S737" s="8">
        <f>O737-R737</f>
        <v>41380</v>
      </c>
      <c r="T737">
        <v>583</v>
      </c>
      <c r="U737">
        <v>34</v>
      </c>
      <c r="V737">
        <v>309</v>
      </c>
      <c r="W737">
        <v>0</v>
      </c>
      <c r="X737">
        <v>22</v>
      </c>
      <c r="Y737">
        <v>125</v>
      </c>
      <c r="Z737">
        <v>1073</v>
      </c>
      <c r="AA737">
        <f>Z737/P737</f>
        <v>1.7334410339256865</v>
      </c>
      <c r="AB737" s="14" t="s">
        <v>232</v>
      </c>
      <c r="AC737" s="13" t="s">
        <v>63</v>
      </c>
      <c r="AD737">
        <v>2</v>
      </c>
      <c r="AE737" t="str">
        <f>IF(AD737&gt;3, "Prefers Discount", "Discount Indifferent")</f>
        <v>Discount Indifferent</v>
      </c>
      <c r="AF737">
        <v>8</v>
      </c>
      <c r="AG737">
        <v>5</v>
      </c>
      <c r="AH737">
        <v>4</v>
      </c>
      <c r="AI737" t="str">
        <f>INDEX($AF$1:$AH$1,MATCH(MAX(AF737:AH737),AF737:AH737,0))</f>
        <v>Store_Orders</v>
      </c>
      <c r="AJ737">
        <v>3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f>SUM(AK737:AO737)</f>
        <v>0</v>
      </c>
      <c r="AQ737" t="s">
        <v>67</v>
      </c>
      <c r="AR737">
        <v>0</v>
      </c>
      <c r="AS737" t="str">
        <f>IF(OR(AK737&gt;0, AL737&gt;0, AM737&gt;0, AN737&gt;0, AO737&gt;0), "Converted", "Not Converted")</f>
        <v>Not Converted</v>
      </c>
      <c r="AT737">
        <v>0</v>
      </c>
      <c r="AU737">
        <v>3</v>
      </c>
      <c r="AV737">
        <v>11</v>
      </c>
      <c r="AW737">
        <f>IF(Z737&gt;607, 4, 0)</f>
        <v>4</v>
      </c>
      <c r="AX737">
        <f>IF(AA737&gt;1.6588, 3, 0)</f>
        <v>3</v>
      </c>
      <c r="AY737">
        <f>IF(P737&gt;401, 2, 0)</f>
        <v>2</v>
      </c>
      <c r="AZ737">
        <f>IF(I737&gt;52915.77, 1, 0)</f>
        <v>1</v>
      </c>
      <c r="BA737">
        <f>SUM(AW737:AZ737)</f>
        <v>10</v>
      </c>
      <c r="BB737" t="str">
        <f>VLOOKUP(BA737,'Standard Deviations'!$L$1:$M$11,2,TRUE)</f>
        <v>Diamond</v>
      </c>
    </row>
    <row r="738" spans="1:54">
      <c r="A738">
        <v>8985</v>
      </c>
      <c r="B738">
        <v>1964</v>
      </c>
      <c r="C738">
        <f>2024-B738</f>
        <v>60</v>
      </c>
      <c r="D738" t="str">
        <f>VLOOKUP(B738,Reference!$A$1:$B$125, 2)</f>
        <v>Boomers</v>
      </c>
      <c r="E738" t="s">
        <v>74</v>
      </c>
      <c r="F738" t="str">
        <f>IF(E738="High School", "No College", "College")</f>
        <v>College</v>
      </c>
      <c r="G738" t="s">
        <v>65</v>
      </c>
      <c r="H738">
        <v>68316</v>
      </c>
      <c r="I738">
        <v>68316</v>
      </c>
      <c r="J738" s="4" t="s">
        <v>61</v>
      </c>
      <c r="K738">
        <v>0</v>
      </c>
      <c r="L738">
        <v>1</v>
      </c>
      <c r="M738" t="str">
        <f>IF(OR(K738&gt;0, L738&gt;0), "Parent", "Not Parent")</f>
        <v>Parent</v>
      </c>
      <c r="N738" t="s">
        <v>494</v>
      </c>
      <c r="O738" s="8">
        <v>41916</v>
      </c>
      <c r="P738" s="9">
        <f>O738-N738</f>
        <v>699</v>
      </c>
      <c r="Q738">
        <v>54</v>
      </c>
      <c r="R738" s="9">
        <f>P738-Q738</f>
        <v>645</v>
      </c>
      <c r="S738" s="8">
        <f>O738-R738</f>
        <v>41271</v>
      </c>
      <c r="T738">
        <v>806</v>
      </c>
      <c r="U738">
        <v>80</v>
      </c>
      <c r="V738">
        <v>161</v>
      </c>
      <c r="W738">
        <v>120</v>
      </c>
      <c r="X738">
        <v>11</v>
      </c>
      <c r="Y738">
        <v>33</v>
      </c>
      <c r="Z738">
        <v>1211</v>
      </c>
      <c r="AA738">
        <f>Z738/P738</f>
        <v>1.7324749642346209</v>
      </c>
      <c r="AB738" s="14" t="s">
        <v>232</v>
      </c>
      <c r="AC738" s="13" t="s">
        <v>63</v>
      </c>
      <c r="AD738">
        <v>5</v>
      </c>
      <c r="AE738" t="str">
        <f>IF(AD738&gt;3, "Prefers Discount", "Discount Indifferent")</f>
        <v>Prefers Discount</v>
      </c>
      <c r="AF738">
        <v>10</v>
      </c>
      <c r="AG738">
        <v>10</v>
      </c>
      <c r="AH738">
        <v>7</v>
      </c>
      <c r="AI738" t="str">
        <f>INDEX($AF$1:$AH$1,MATCH(MAX(AF738:AH738),AF738:AH738,0))</f>
        <v>Store_Orders</v>
      </c>
      <c r="AJ738">
        <v>6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f>SUM(AK738:AO738)</f>
        <v>0</v>
      </c>
      <c r="AQ738" t="s">
        <v>67</v>
      </c>
      <c r="AR738">
        <v>0</v>
      </c>
      <c r="AS738" t="str">
        <f>IF(OR(AK738&gt;0, AL738&gt;0, AM738&gt;0, AN738&gt;0, AO738&gt;0), "Converted", "Not Converted")</f>
        <v>Not Converted</v>
      </c>
      <c r="AT738">
        <v>0</v>
      </c>
      <c r="AU738">
        <v>3</v>
      </c>
      <c r="AV738">
        <v>11</v>
      </c>
      <c r="AW738">
        <f>IF(Z738&gt;607, 4, 0)</f>
        <v>4</v>
      </c>
      <c r="AX738">
        <f>IF(AA738&gt;1.6588, 3, 0)</f>
        <v>3</v>
      </c>
      <c r="AY738">
        <f>IF(P738&gt;401, 2, 0)</f>
        <v>2</v>
      </c>
      <c r="AZ738">
        <f>IF(I738&gt;52915.77, 1, 0)</f>
        <v>1</v>
      </c>
      <c r="BA738">
        <f>SUM(AW738:AZ738)</f>
        <v>10</v>
      </c>
      <c r="BB738" t="str">
        <f>VLOOKUP(BA738,'Standard Deviations'!$L$1:$M$11,2,TRUE)</f>
        <v>Diamond</v>
      </c>
    </row>
    <row r="739" spans="1:54">
      <c r="A739">
        <v>9224</v>
      </c>
      <c r="B739">
        <v>1972</v>
      </c>
      <c r="C739">
        <f>2024-B739</f>
        <v>52</v>
      </c>
      <c r="D739" t="str">
        <f>VLOOKUP(B739,Reference!$A$1:$B$125, 2)</f>
        <v>Gen X</v>
      </c>
      <c r="E739" t="s">
        <v>68</v>
      </c>
      <c r="F739" t="str">
        <f>IF(E739="High School", "No College", "College")</f>
        <v>College</v>
      </c>
      <c r="G739" t="s">
        <v>60</v>
      </c>
      <c r="H739">
        <v>55260</v>
      </c>
      <c r="I739">
        <v>55260</v>
      </c>
      <c r="J739" s="4" t="s">
        <v>61</v>
      </c>
      <c r="K739">
        <v>0</v>
      </c>
      <c r="L739">
        <v>1</v>
      </c>
      <c r="M739" t="str">
        <f>IF(OR(K739&gt;0, L739&gt;0), "Parent", "Not Parent")</f>
        <v>Parent</v>
      </c>
      <c r="N739" t="s">
        <v>288</v>
      </c>
      <c r="O739" s="8">
        <v>41916</v>
      </c>
      <c r="P739" s="9">
        <f>O739-N739</f>
        <v>661</v>
      </c>
      <c r="Q739">
        <v>81</v>
      </c>
      <c r="R739" s="9">
        <f>P739-Q739</f>
        <v>580</v>
      </c>
      <c r="S739" s="8">
        <f>O739-R739</f>
        <v>41336</v>
      </c>
      <c r="T739">
        <v>825</v>
      </c>
      <c r="U739">
        <v>8</v>
      </c>
      <c r="V739">
        <v>53</v>
      </c>
      <c r="W739">
        <v>11</v>
      </c>
      <c r="X739">
        <v>0</v>
      </c>
      <c r="Y739">
        <v>242</v>
      </c>
      <c r="Z739">
        <v>1139</v>
      </c>
      <c r="AA739">
        <f>Z739/P739</f>
        <v>1.7231467473524962</v>
      </c>
      <c r="AB739" s="14" t="s">
        <v>232</v>
      </c>
      <c r="AC739" s="13" t="s">
        <v>63</v>
      </c>
      <c r="AD739">
        <v>2</v>
      </c>
      <c r="AE739" t="str">
        <f>IF(AD739&gt;3, "Prefers Discount", "Discount Indifferent")</f>
        <v>Discount Indifferent</v>
      </c>
      <c r="AF739">
        <v>5</v>
      </c>
      <c r="AG739">
        <v>8</v>
      </c>
      <c r="AH739">
        <v>10</v>
      </c>
      <c r="AI739" t="str">
        <f>INDEX($AF$1:$AH$1,MATCH(MAX(AF739:AH739),AF739:AH739,0))</f>
        <v>Catalog_Orders</v>
      </c>
      <c r="AJ739">
        <v>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f>SUM(AK739:AO739)</f>
        <v>0</v>
      </c>
      <c r="AQ739" t="s">
        <v>67</v>
      </c>
      <c r="AR739">
        <v>0</v>
      </c>
      <c r="AS739" t="str">
        <f>IF(OR(AK739&gt;0, AL739&gt;0, AM739&gt;0, AN739&gt;0, AO739&gt;0), "Converted", "Not Converted")</f>
        <v>Not Converted</v>
      </c>
      <c r="AT739">
        <v>0</v>
      </c>
      <c r="AU739">
        <v>3</v>
      </c>
      <c r="AV739">
        <v>11</v>
      </c>
      <c r="AW739">
        <f>IF(Z739&gt;607, 4, 0)</f>
        <v>4</v>
      </c>
      <c r="AX739">
        <f>IF(AA739&gt;1.6588, 3, 0)</f>
        <v>3</v>
      </c>
      <c r="AY739">
        <f>IF(P739&gt;401, 2, 0)</f>
        <v>2</v>
      </c>
      <c r="AZ739">
        <f>IF(I739&gt;52915.77, 1, 0)</f>
        <v>1</v>
      </c>
      <c r="BA739">
        <f>SUM(AW739:AZ739)</f>
        <v>10</v>
      </c>
      <c r="BB739" t="str">
        <f>VLOOKUP(BA739,'Standard Deviations'!$L$1:$M$11,2,TRUE)</f>
        <v>Diamond</v>
      </c>
    </row>
    <row r="740" spans="1:54">
      <c r="A740">
        <v>5543</v>
      </c>
      <c r="B740">
        <v>1966</v>
      </c>
      <c r="C740">
        <f>2024-B740</f>
        <v>58</v>
      </c>
      <c r="D740" t="str">
        <f>VLOOKUP(B740,Reference!$A$1:$B$125, 2)</f>
        <v>Gen X</v>
      </c>
      <c r="E740" t="s">
        <v>54</v>
      </c>
      <c r="F740" t="str">
        <f>IF(E740="High School", "No College", "College")</f>
        <v>College</v>
      </c>
      <c r="G740" t="s">
        <v>65</v>
      </c>
      <c r="H740">
        <v>57811</v>
      </c>
      <c r="I740">
        <v>57811</v>
      </c>
      <c r="J740" s="4" t="s">
        <v>61</v>
      </c>
      <c r="K740">
        <v>0</v>
      </c>
      <c r="L740">
        <v>1</v>
      </c>
      <c r="M740" t="str">
        <f>IF(OR(K740&gt;0, L740&gt;0), "Parent", "Not Parent")</f>
        <v>Parent</v>
      </c>
      <c r="N740" t="s">
        <v>495</v>
      </c>
      <c r="O740" s="8">
        <v>41916</v>
      </c>
      <c r="P740" s="9">
        <f>O740-N740</f>
        <v>467</v>
      </c>
      <c r="Q740">
        <v>49</v>
      </c>
      <c r="R740" s="9">
        <f>P740-Q740</f>
        <v>418</v>
      </c>
      <c r="S740" s="8">
        <f>O740-R740</f>
        <v>41498</v>
      </c>
      <c r="T740">
        <v>545</v>
      </c>
      <c r="U740">
        <v>7</v>
      </c>
      <c r="V740">
        <v>114</v>
      </c>
      <c r="W740">
        <v>37</v>
      </c>
      <c r="X740">
        <v>21</v>
      </c>
      <c r="Y740">
        <v>78</v>
      </c>
      <c r="Z740">
        <v>802</v>
      </c>
      <c r="AA740">
        <f>Z740/P740</f>
        <v>1.7173447537473234</v>
      </c>
      <c r="AB740" s="14" t="s">
        <v>232</v>
      </c>
      <c r="AC740" s="13" t="s">
        <v>63</v>
      </c>
      <c r="AD740">
        <v>5</v>
      </c>
      <c r="AE740" t="str">
        <f>IF(AD740&gt;3, "Prefers Discount", "Discount Indifferent")</f>
        <v>Prefers Discount</v>
      </c>
      <c r="AF740">
        <v>11</v>
      </c>
      <c r="AG740">
        <v>7</v>
      </c>
      <c r="AH740">
        <v>2</v>
      </c>
      <c r="AI740" t="str">
        <f>INDEX($AF$1:$AH$1,MATCH(MAX(AF740:AH740),AF740:AH740,0))</f>
        <v>Store_Orders</v>
      </c>
      <c r="AJ740">
        <v>5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f>SUM(AK740:AO740)</f>
        <v>1</v>
      </c>
      <c r="AQ740" t="str">
        <f>INDEX($AK$1:$AO$1,MATCH(MAX(AK740:AO740),AK740:AO740,0))</f>
        <v>Converted_on_Camp4</v>
      </c>
      <c r="AR740">
        <v>1</v>
      </c>
      <c r="AS740" t="str">
        <f>IF(OR(AK740&gt;0, AL740&gt;0, AM740&gt;0, AN740&gt;0, AO740&gt;0), "Converted", "Not Converted")</f>
        <v>Converted</v>
      </c>
      <c r="AT740">
        <v>0</v>
      </c>
      <c r="AU740">
        <v>3</v>
      </c>
      <c r="AV740">
        <v>11</v>
      </c>
      <c r="AW740">
        <f>IF(Z740&gt;607, 4, 0)</f>
        <v>4</v>
      </c>
      <c r="AX740">
        <f>IF(AA740&gt;1.6588, 3, 0)</f>
        <v>3</v>
      </c>
      <c r="AY740">
        <f>IF(P740&gt;401, 2, 0)</f>
        <v>2</v>
      </c>
      <c r="AZ740">
        <f>IF(I740&gt;52915.77, 1, 0)</f>
        <v>1</v>
      </c>
      <c r="BA740">
        <f>SUM(AW740:AZ740)</f>
        <v>10</v>
      </c>
      <c r="BB740" t="str">
        <f>VLOOKUP(BA740,'Standard Deviations'!$L$1:$M$11,2,TRUE)</f>
        <v>Diamond</v>
      </c>
    </row>
    <row r="741" spans="1:54">
      <c r="A741">
        <v>4391</v>
      </c>
      <c r="B741">
        <v>1968</v>
      </c>
      <c r="C741">
        <f>2024-B741</f>
        <v>56</v>
      </c>
      <c r="D741" t="str">
        <f>VLOOKUP(B741,Reference!$A$1:$B$125, 2)</f>
        <v>Gen X</v>
      </c>
      <c r="E741" t="s">
        <v>64</v>
      </c>
      <c r="F741" t="str">
        <f>IF(E741="High School", "No College", "College")</f>
        <v>College</v>
      </c>
      <c r="G741" t="s">
        <v>71</v>
      </c>
      <c r="H741">
        <v>63841</v>
      </c>
      <c r="I741">
        <v>63841</v>
      </c>
      <c r="J741" s="4" t="s">
        <v>61</v>
      </c>
      <c r="K741">
        <v>0</v>
      </c>
      <c r="L741">
        <v>1</v>
      </c>
      <c r="M741" t="str">
        <f>IF(OR(K741&gt;0, L741&gt;0), "Parent", "Not Parent")</f>
        <v>Parent</v>
      </c>
      <c r="N741" t="s">
        <v>243</v>
      </c>
      <c r="O741" s="8">
        <v>41916</v>
      </c>
      <c r="P741" s="9">
        <f>O741-N741</f>
        <v>531</v>
      </c>
      <c r="Q741">
        <v>64</v>
      </c>
      <c r="R741" s="9">
        <f>P741-Q741</f>
        <v>467</v>
      </c>
      <c r="S741" s="8">
        <f>O741-R741</f>
        <v>41449</v>
      </c>
      <c r="T741">
        <v>635</v>
      </c>
      <c r="U741">
        <v>15</v>
      </c>
      <c r="V741">
        <v>100</v>
      </c>
      <c r="W741">
        <v>20</v>
      </c>
      <c r="X741">
        <v>7</v>
      </c>
      <c r="Y741">
        <v>131</v>
      </c>
      <c r="Z741">
        <v>908</v>
      </c>
      <c r="AA741">
        <f>Z741/P741</f>
        <v>1.7099811676082863</v>
      </c>
      <c r="AB741" s="14" t="s">
        <v>232</v>
      </c>
      <c r="AC741" s="13" t="s">
        <v>63</v>
      </c>
      <c r="AD741">
        <v>1</v>
      </c>
      <c r="AE741" t="str">
        <f>IF(AD741&gt;3, "Prefers Discount", "Discount Indifferent")</f>
        <v>Discount Indifferent</v>
      </c>
      <c r="AF741">
        <v>9</v>
      </c>
      <c r="AG741">
        <v>9</v>
      </c>
      <c r="AH741">
        <v>3</v>
      </c>
      <c r="AI741" t="str">
        <f>INDEX($AF$1:$AH$1,MATCH(MAX(AF741:AH741),AF741:AH741,0))</f>
        <v>Store_Orders</v>
      </c>
      <c r="AJ741">
        <v>6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f>SUM(AK741:AO741)</f>
        <v>0</v>
      </c>
      <c r="AQ741" t="s">
        <v>67</v>
      </c>
      <c r="AR741">
        <v>0</v>
      </c>
      <c r="AS741" t="str">
        <f>IF(OR(AK741&gt;0, AL741&gt;0, AM741&gt;0, AN741&gt;0, AO741&gt;0), "Converted", "Not Converted")</f>
        <v>Not Converted</v>
      </c>
      <c r="AT741">
        <v>0</v>
      </c>
      <c r="AU741">
        <v>3</v>
      </c>
      <c r="AV741">
        <v>11</v>
      </c>
      <c r="AW741">
        <f>IF(Z741&gt;607, 4, 0)</f>
        <v>4</v>
      </c>
      <c r="AX741">
        <f>IF(AA741&gt;1.6588, 3, 0)</f>
        <v>3</v>
      </c>
      <c r="AY741">
        <f>IF(P741&gt;401, 2, 0)</f>
        <v>2</v>
      </c>
      <c r="AZ741">
        <f>IF(I741&gt;52915.77, 1, 0)</f>
        <v>1</v>
      </c>
      <c r="BA741">
        <f>SUM(AW741:AZ741)</f>
        <v>10</v>
      </c>
      <c r="BB741" t="str">
        <f>VLOOKUP(BA741,'Standard Deviations'!$L$1:$M$11,2,TRUE)</f>
        <v>Diamond</v>
      </c>
    </row>
    <row r="742" spans="1:54">
      <c r="A742">
        <v>6283</v>
      </c>
      <c r="B742">
        <v>1968</v>
      </c>
      <c r="C742">
        <f>2024-B742</f>
        <v>56</v>
      </c>
      <c r="D742" t="str">
        <f>VLOOKUP(B742,Reference!$A$1:$B$125, 2)</f>
        <v>Gen X</v>
      </c>
      <c r="E742" t="s">
        <v>64</v>
      </c>
      <c r="F742" t="str">
        <f>IF(E742="High School", "No College", "College")</f>
        <v>College</v>
      </c>
      <c r="G742" t="s">
        <v>71</v>
      </c>
      <c r="H742">
        <v>63841</v>
      </c>
      <c r="I742">
        <v>63841</v>
      </c>
      <c r="J742" s="4" t="s">
        <v>61</v>
      </c>
      <c r="K742">
        <v>0</v>
      </c>
      <c r="L742">
        <v>1</v>
      </c>
      <c r="M742" t="str">
        <f>IF(OR(K742&gt;0, L742&gt;0), "Parent", "Not Parent")</f>
        <v>Parent</v>
      </c>
      <c r="N742" t="s">
        <v>243</v>
      </c>
      <c r="O742" s="8">
        <v>41916</v>
      </c>
      <c r="P742" s="9">
        <f>O742-N742</f>
        <v>531</v>
      </c>
      <c r="Q742">
        <v>64</v>
      </c>
      <c r="R742" s="9">
        <f>P742-Q742</f>
        <v>467</v>
      </c>
      <c r="S742" s="8">
        <f>O742-R742</f>
        <v>41449</v>
      </c>
      <c r="T742">
        <v>635</v>
      </c>
      <c r="U742">
        <v>15</v>
      </c>
      <c r="V742">
        <v>100</v>
      </c>
      <c r="W742">
        <v>20</v>
      </c>
      <c r="X742">
        <v>7</v>
      </c>
      <c r="Y742">
        <v>131</v>
      </c>
      <c r="Z742">
        <v>908</v>
      </c>
      <c r="AA742">
        <f>Z742/P742</f>
        <v>1.7099811676082863</v>
      </c>
      <c r="AB742" s="14" t="s">
        <v>232</v>
      </c>
      <c r="AC742" s="13" t="s">
        <v>63</v>
      </c>
      <c r="AD742">
        <v>1</v>
      </c>
      <c r="AE742" t="str">
        <f>IF(AD742&gt;3, "Prefers Discount", "Discount Indifferent")</f>
        <v>Discount Indifferent</v>
      </c>
      <c r="AF742">
        <v>9</v>
      </c>
      <c r="AG742">
        <v>9</v>
      </c>
      <c r="AH742">
        <v>3</v>
      </c>
      <c r="AI742" t="str">
        <f>INDEX($AF$1:$AH$1,MATCH(MAX(AF742:AH742),AF742:AH742,0))</f>
        <v>Store_Orders</v>
      </c>
      <c r="AJ742">
        <v>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f>SUM(AK742:AO742)</f>
        <v>0</v>
      </c>
      <c r="AQ742" t="s">
        <v>67</v>
      </c>
      <c r="AR742">
        <v>0</v>
      </c>
      <c r="AS742" t="str">
        <f>IF(OR(AK742&gt;0, AL742&gt;0, AM742&gt;0, AN742&gt;0, AO742&gt;0), "Converted", "Not Converted")</f>
        <v>Not Converted</v>
      </c>
      <c r="AT742">
        <v>0</v>
      </c>
      <c r="AU742">
        <v>3</v>
      </c>
      <c r="AV742">
        <v>11</v>
      </c>
      <c r="AW742">
        <f>IF(Z742&gt;607, 4, 0)</f>
        <v>4</v>
      </c>
      <c r="AX742">
        <f>IF(AA742&gt;1.6588, 3, 0)</f>
        <v>3</v>
      </c>
      <c r="AY742">
        <f>IF(P742&gt;401, 2, 0)</f>
        <v>2</v>
      </c>
      <c r="AZ742">
        <f>IF(I742&gt;52915.77, 1, 0)</f>
        <v>1</v>
      </c>
      <c r="BA742">
        <f>SUM(AW742:AZ742)</f>
        <v>10</v>
      </c>
      <c r="BB742" t="str">
        <f>VLOOKUP(BA742,'Standard Deviations'!$L$1:$M$11,2,TRUE)</f>
        <v>Diamond</v>
      </c>
    </row>
    <row r="743" spans="1:54">
      <c r="A743">
        <v>3421</v>
      </c>
      <c r="B743">
        <v>1968</v>
      </c>
      <c r="C743">
        <f>2024-B743</f>
        <v>56</v>
      </c>
      <c r="D743" t="str">
        <f>VLOOKUP(B743,Reference!$A$1:$B$125, 2)</f>
        <v>Gen X</v>
      </c>
      <c r="E743" t="s">
        <v>64</v>
      </c>
      <c r="F743" t="str">
        <f>IF(E743="High School", "No College", "College")</f>
        <v>College</v>
      </c>
      <c r="G743" t="s">
        <v>71</v>
      </c>
      <c r="H743">
        <v>63841</v>
      </c>
      <c r="I743">
        <v>63841</v>
      </c>
      <c r="J743" s="4" t="s">
        <v>61</v>
      </c>
      <c r="K743">
        <v>0</v>
      </c>
      <c r="L743">
        <v>1</v>
      </c>
      <c r="M743" t="str">
        <f>IF(OR(K743&gt;0, L743&gt;0), "Parent", "Not Parent")</f>
        <v>Parent</v>
      </c>
      <c r="N743" t="s">
        <v>243</v>
      </c>
      <c r="O743" s="8">
        <v>41916</v>
      </c>
      <c r="P743" s="9">
        <f>O743-N743</f>
        <v>531</v>
      </c>
      <c r="Q743">
        <v>64</v>
      </c>
      <c r="R743" s="9">
        <f>P743-Q743</f>
        <v>467</v>
      </c>
      <c r="S743" s="8">
        <f>O743-R743</f>
        <v>41449</v>
      </c>
      <c r="T743">
        <v>635</v>
      </c>
      <c r="U743">
        <v>15</v>
      </c>
      <c r="V743">
        <v>100</v>
      </c>
      <c r="W743">
        <v>20</v>
      </c>
      <c r="X743">
        <v>7</v>
      </c>
      <c r="Y743">
        <v>131</v>
      </c>
      <c r="Z743">
        <v>908</v>
      </c>
      <c r="AA743">
        <f>Z743/P743</f>
        <v>1.7099811676082863</v>
      </c>
      <c r="AB743" s="14" t="s">
        <v>232</v>
      </c>
      <c r="AC743" s="13" t="s">
        <v>63</v>
      </c>
      <c r="AD743">
        <v>1</v>
      </c>
      <c r="AE743" t="str">
        <f>IF(AD743&gt;3, "Prefers Discount", "Discount Indifferent")</f>
        <v>Discount Indifferent</v>
      </c>
      <c r="AF743">
        <v>9</v>
      </c>
      <c r="AG743">
        <v>9</v>
      </c>
      <c r="AH743">
        <v>3</v>
      </c>
      <c r="AI743" t="str">
        <f>INDEX($AF$1:$AH$1,MATCH(MAX(AF743:AH743),AF743:AH743,0))</f>
        <v>Store_Orders</v>
      </c>
      <c r="AJ743">
        <v>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f>SUM(AK743:AO743)</f>
        <v>0</v>
      </c>
      <c r="AQ743" t="s">
        <v>67</v>
      </c>
      <c r="AR743">
        <v>0</v>
      </c>
      <c r="AS743" t="str">
        <f>IF(OR(AK743&gt;0, AL743&gt;0, AM743&gt;0, AN743&gt;0, AO743&gt;0), "Converted", "Not Converted")</f>
        <v>Not Converted</v>
      </c>
      <c r="AT743">
        <v>0</v>
      </c>
      <c r="AU743">
        <v>3</v>
      </c>
      <c r="AV743">
        <v>11</v>
      </c>
      <c r="AW743">
        <f>IF(Z743&gt;607, 4, 0)</f>
        <v>4</v>
      </c>
      <c r="AX743">
        <f>IF(AA743&gt;1.6588, 3, 0)</f>
        <v>3</v>
      </c>
      <c r="AY743">
        <f>IF(P743&gt;401, 2, 0)</f>
        <v>2</v>
      </c>
      <c r="AZ743">
        <f>IF(I743&gt;52915.77, 1, 0)</f>
        <v>1</v>
      </c>
      <c r="BA743">
        <f>SUM(AW743:AZ743)</f>
        <v>10</v>
      </c>
      <c r="BB743" t="str">
        <f>VLOOKUP(BA743,'Standard Deviations'!$L$1:$M$11,2,TRUE)</f>
        <v>Diamond</v>
      </c>
    </row>
    <row r="744" spans="1:54">
      <c r="A744">
        <v>10061</v>
      </c>
      <c r="B744">
        <v>1950</v>
      </c>
      <c r="C744">
        <f>2024-B744</f>
        <v>74</v>
      </c>
      <c r="D744" t="str">
        <f>VLOOKUP(B744,Reference!$A$1:$B$125, 2)</f>
        <v>Boomers</v>
      </c>
      <c r="E744" t="s">
        <v>54</v>
      </c>
      <c r="F744" t="str">
        <f>IF(E744="High School", "No College", "College")</f>
        <v>College</v>
      </c>
      <c r="G744" t="s">
        <v>55</v>
      </c>
      <c r="H744">
        <v>59462</v>
      </c>
      <c r="I744">
        <v>59462</v>
      </c>
      <c r="J744" s="4" t="s">
        <v>61</v>
      </c>
      <c r="K744">
        <v>0</v>
      </c>
      <c r="L744">
        <v>1</v>
      </c>
      <c r="M744" t="str">
        <f>IF(OR(K744&gt;0, L744&gt;0), "Parent", "Not Parent")</f>
        <v>Parent</v>
      </c>
      <c r="N744" t="s">
        <v>378</v>
      </c>
      <c r="O744" s="8">
        <v>41916</v>
      </c>
      <c r="P744" s="9">
        <f>O744-N744</f>
        <v>637</v>
      </c>
      <c r="Q744">
        <v>29</v>
      </c>
      <c r="R744" s="9">
        <f>P744-Q744</f>
        <v>608</v>
      </c>
      <c r="S744" s="8">
        <f>O744-R744</f>
        <v>41308</v>
      </c>
      <c r="T744">
        <v>724</v>
      </c>
      <c r="U744">
        <v>17</v>
      </c>
      <c r="V744">
        <v>143</v>
      </c>
      <c r="W744">
        <v>0</v>
      </c>
      <c r="X744">
        <v>8</v>
      </c>
      <c r="Y744">
        <v>196</v>
      </c>
      <c r="Z744">
        <v>1088</v>
      </c>
      <c r="AA744">
        <f>Z744/P744</f>
        <v>1.7080062794348509</v>
      </c>
      <c r="AB744" s="11" t="s">
        <v>232</v>
      </c>
      <c r="AC744" t="s">
        <v>59</v>
      </c>
      <c r="AD744">
        <v>2</v>
      </c>
      <c r="AE744" t="str">
        <f>IF(AD744&gt;3, "Prefers Discount", "Discount Indifferent")</f>
        <v>Discount Indifferent</v>
      </c>
      <c r="AF744">
        <v>12</v>
      </c>
      <c r="AG744">
        <v>9</v>
      </c>
      <c r="AH744">
        <v>2</v>
      </c>
      <c r="AI744" t="str">
        <f>INDEX($AF$1:$AH$1,MATCH(MAX(AF744:AH744),AF744:AH744,0))</f>
        <v>Store_Orders</v>
      </c>
      <c r="AJ744">
        <v>7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f>SUM(AK744:AO744)</f>
        <v>0</v>
      </c>
      <c r="AQ744" t="s">
        <v>67</v>
      </c>
      <c r="AR744">
        <v>0</v>
      </c>
      <c r="AS744" t="str">
        <f>IF(OR(AK744&gt;0, AL744&gt;0, AM744&gt;0, AN744&gt;0, AO744&gt;0), "Converted", "Not Converted")</f>
        <v>Not Converted</v>
      </c>
      <c r="AT744">
        <v>0</v>
      </c>
      <c r="AU744">
        <v>3</v>
      </c>
      <c r="AV744">
        <v>11</v>
      </c>
      <c r="AW744">
        <f>IF(Z744&gt;607, 4, 0)</f>
        <v>4</v>
      </c>
      <c r="AX744">
        <f>IF(AA744&gt;1.6588, 3, 0)</f>
        <v>3</v>
      </c>
      <c r="AY744">
        <f>IF(P744&gt;401, 2, 0)</f>
        <v>2</v>
      </c>
      <c r="AZ744">
        <f>IF(I744&gt;52915.77, 1, 0)</f>
        <v>1</v>
      </c>
      <c r="BA744">
        <f>SUM(AW744:AZ744)</f>
        <v>10</v>
      </c>
      <c r="BB744" t="str">
        <f>VLOOKUP(BA744,'Standard Deviations'!$L$1:$M$11,2,TRUE)</f>
        <v>Diamond</v>
      </c>
    </row>
    <row r="745" spans="1:54">
      <c r="A745">
        <v>9780</v>
      </c>
      <c r="B745">
        <v>1971</v>
      </c>
      <c r="C745">
        <f>2024-B745</f>
        <v>53</v>
      </c>
      <c r="D745" t="str">
        <f>VLOOKUP(B745,Reference!$A$1:$B$125, 2)</f>
        <v>Gen X</v>
      </c>
      <c r="E745" t="s">
        <v>64</v>
      </c>
      <c r="F745" t="str">
        <f>IF(E745="High School", "No College", "College")</f>
        <v>College</v>
      </c>
      <c r="G745" t="s">
        <v>65</v>
      </c>
      <c r="H745">
        <v>71499</v>
      </c>
      <c r="I745">
        <v>71499</v>
      </c>
      <c r="J745" s="4" t="s">
        <v>61</v>
      </c>
      <c r="K745">
        <v>0</v>
      </c>
      <c r="L745">
        <v>1</v>
      </c>
      <c r="M745" t="str">
        <f>IF(OR(K745&gt;0, L745&gt;0), "Parent", "Not Parent")</f>
        <v>Parent</v>
      </c>
      <c r="N745" t="s">
        <v>496</v>
      </c>
      <c r="O745" s="8">
        <v>41916</v>
      </c>
      <c r="P745" s="9">
        <f>O745-N745</f>
        <v>466</v>
      </c>
      <c r="Q745">
        <v>12</v>
      </c>
      <c r="R745" s="9">
        <f>P745-Q745</f>
        <v>454</v>
      </c>
      <c r="S745" s="8">
        <f>O745-R745</f>
        <v>41462</v>
      </c>
      <c r="T745">
        <v>465</v>
      </c>
      <c r="U745">
        <v>25</v>
      </c>
      <c r="V745">
        <v>132</v>
      </c>
      <c r="W745">
        <v>136</v>
      </c>
      <c r="X745">
        <v>0</v>
      </c>
      <c r="Y745">
        <v>37</v>
      </c>
      <c r="Z745">
        <v>795</v>
      </c>
      <c r="AA745">
        <f>Z745/P745</f>
        <v>1.7060085836909871</v>
      </c>
      <c r="AB745" s="11" t="s">
        <v>232</v>
      </c>
      <c r="AC745" t="s">
        <v>59</v>
      </c>
      <c r="AD745">
        <v>2</v>
      </c>
      <c r="AE745" t="str">
        <f>IF(AD745&gt;3, "Prefers Discount", "Discount Indifferent")</f>
        <v>Discount Indifferent</v>
      </c>
      <c r="AF745">
        <v>13</v>
      </c>
      <c r="AG745">
        <v>8</v>
      </c>
      <c r="AH745">
        <v>3</v>
      </c>
      <c r="AI745" t="str">
        <f>INDEX($AF$1:$AH$1,MATCH(MAX(AF745:AH745),AF745:AH745,0))</f>
        <v>Store_Orders</v>
      </c>
      <c r="AJ745">
        <v>4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f>SUM(AK745:AO745)</f>
        <v>0</v>
      </c>
      <c r="AQ745" t="s">
        <v>67</v>
      </c>
      <c r="AR745">
        <v>0</v>
      </c>
      <c r="AS745" t="str">
        <f>IF(OR(AK745&gt;0, AL745&gt;0, AM745&gt;0, AN745&gt;0, AO745&gt;0), "Converted", "Not Converted")</f>
        <v>Not Converted</v>
      </c>
      <c r="AT745">
        <v>0</v>
      </c>
      <c r="AU745">
        <v>3</v>
      </c>
      <c r="AV745">
        <v>11</v>
      </c>
      <c r="AW745">
        <f>IF(Z745&gt;607, 4, 0)</f>
        <v>4</v>
      </c>
      <c r="AX745">
        <f>IF(AA745&gt;1.6588, 3, 0)</f>
        <v>3</v>
      </c>
      <c r="AY745">
        <f>IF(P745&gt;401, 2, 0)</f>
        <v>2</v>
      </c>
      <c r="AZ745">
        <f>IF(I745&gt;52915.77, 1, 0)</f>
        <v>1</v>
      </c>
      <c r="BA745">
        <f>SUM(AW745:AZ745)</f>
        <v>10</v>
      </c>
      <c r="BB745" t="str">
        <f>VLOOKUP(BA745,'Standard Deviations'!$L$1:$M$11,2,TRUE)</f>
        <v>Diamond</v>
      </c>
    </row>
    <row r="746" spans="1:54">
      <c r="A746">
        <v>3202</v>
      </c>
      <c r="B746">
        <v>1987</v>
      </c>
      <c r="C746">
        <f>2024-B746</f>
        <v>37</v>
      </c>
      <c r="D746" t="str">
        <f>VLOOKUP(B746,Reference!$A$1:$B$125, 2)</f>
        <v>Millennials</v>
      </c>
      <c r="E746" t="s">
        <v>68</v>
      </c>
      <c r="F746" t="str">
        <f>IF(E746="High School", "No College", "College")</f>
        <v>College</v>
      </c>
      <c r="G746" t="s">
        <v>55</v>
      </c>
      <c r="H746">
        <v>51563</v>
      </c>
      <c r="I746">
        <v>51563</v>
      </c>
      <c r="J746" s="4" t="s">
        <v>175</v>
      </c>
      <c r="K746">
        <v>0</v>
      </c>
      <c r="L746">
        <v>0</v>
      </c>
      <c r="M746" t="str">
        <f>IF(OR(K746&gt;0, L746&gt;0), "Parent", "Not Parent")</f>
        <v>Not Parent</v>
      </c>
      <c r="N746" t="s">
        <v>497</v>
      </c>
      <c r="O746" s="8">
        <v>41916</v>
      </c>
      <c r="P746" s="9">
        <f>O746-N746</f>
        <v>733</v>
      </c>
      <c r="Q746">
        <v>60</v>
      </c>
      <c r="R746" s="9">
        <f>P746-Q746</f>
        <v>673</v>
      </c>
      <c r="S746" s="8">
        <f>O746-R746</f>
        <v>41243</v>
      </c>
      <c r="T746">
        <v>1166</v>
      </c>
      <c r="U746">
        <v>0</v>
      </c>
      <c r="V746">
        <v>48</v>
      </c>
      <c r="W746">
        <v>0</v>
      </c>
      <c r="X746">
        <v>0</v>
      </c>
      <c r="Y746">
        <v>36</v>
      </c>
      <c r="Z746">
        <v>1250</v>
      </c>
      <c r="AA746">
        <f>Z746/P746</f>
        <v>1.7053206002728514</v>
      </c>
      <c r="AB746" s="14" t="s">
        <v>232</v>
      </c>
      <c r="AC746" s="13" t="s">
        <v>63</v>
      </c>
      <c r="AD746">
        <v>1</v>
      </c>
      <c r="AE746" t="str">
        <f>IF(AD746&gt;3, "Prefers Discount", "Discount Indifferent")</f>
        <v>Discount Indifferent</v>
      </c>
      <c r="AF746">
        <v>10</v>
      </c>
      <c r="AG746">
        <v>4</v>
      </c>
      <c r="AH746">
        <v>4</v>
      </c>
      <c r="AI746" t="str">
        <f>INDEX($AF$1:$AH$1,MATCH(MAX(AF746:AH746),AF746:AH746,0))</f>
        <v>Store_Orders</v>
      </c>
      <c r="AJ746">
        <v>8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f>SUM(AK746:AO746)</f>
        <v>2</v>
      </c>
      <c r="AQ746" t="str">
        <f>INDEX($AK$1:$AO$1,MATCH(MAX(AK746:AO746),AK746:AO746,0))</f>
        <v>Converted_on_Camp4</v>
      </c>
      <c r="AR746">
        <v>1</v>
      </c>
      <c r="AS746" t="str">
        <f>IF(OR(AK746&gt;0, AL746&gt;0, AM746&gt;0, AN746&gt;0, AO746&gt;0), "Converted", "Not Converted")</f>
        <v>Converted</v>
      </c>
      <c r="AT746">
        <v>0</v>
      </c>
      <c r="AU746">
        <v>3</v>
      </c>
      <c r="AV746">
        <v>11</v>
      </c>
      <c r="AW746">
        <f>IF(Z746&gt;607, 4, 0)</f>
        <v>4</v>
      </c>
      <c r="AX746">
        <f>IF(AA746&gt;1.6588, 3, 0)</f>
        <v>3</v>
      </c>
      <c r="AY746">
        <f>IF(P746&gt;401, 2, 0)</f>
        <v>2</v>
      </c>
      <c r="AZ746">
        <f>IF(I746&gt;52915.77, 1, 0)</f>
        <v>0</v>
      </c>
      <c r="BA746">
        <f>SUM(AW746:AZ746)</f>
        <v>9</v>
      </c>
      <c r="BB746" t="str">
        <f>VLOOKUP(BA746,'Standard Deviations'!$L$1:$M$11,2,TRUE)</f>
        <v>Diamond</v>
      </c>
    </row>
    <row r="747" spans="1:54">
      <c r="A747">
        <v>5564</v>
      </c>
      <c r="B747">
        <v>1969</v>
      </c>
      <c r="C747">
        <f>2024-B747</f>
        <v>55</v>
      </c>
      <c r="D747" t="str">
        <f>VLOOKUP(B747,Reference!$A$1:$B$125, 2)</f>
        <v>Gen X</v>
      </c>
      <c r="E747" t="s">
        <v>54</v>
      </c>
      <c r="F747" t="str">
        <f>IF(E747="High School", "No College", "College")</f>
        <v>College</v>
      </c>
      <c r="G747" t="s">
        <v>65</v>
      </c>
      <c r="H747">
        <v>62882</v>
      </c>
      <c r="I747">
        <v>62882</v>
      </c>
      <c r="J747" s="4" t="s">
        <v>61</v>
      </c>
      <c r="K747">
        <v>0</v>
      </c>
      <c r="L747">
        <v>1</v>
      </c>
      <c r="M747" t="str">
        <f>IF(OR(K747&gt;0, L747&gt;0), "Parent", "Not Parent")</f>
        <v>Parent</v>
      </c>
      <c r="N747" t="s">
        <v>347</v>
      </c>
      <c r="O747" s="8">
        <v>41916</v>
      </c>
      <c r="P747" s="9">
        <f>O747-N747</f>
        <v>786</v>
      </c>
      <c r="Q747">
        <v>26</v>
      </c>
      <c r="R747" s="9">
        <f>P747-Q747</f>
        <v>760</v>
      </c>
      <c r="S747" s="8">
        <f>O747-R747</f>
        <v>41156</v>
      </c>
      <c r="T747">
        <v>509</v>
      </c>
      <c r="U747">
        <v>133</v>
      </c>
      <c r="V747">
        <v>497</v>
      </c>
      <c r="W747">
        <v>78</v>
      </c>
      <c r="X747">
        <v>24</v>
      </c>
      <c r="Y747">
        <v>97</v>
      </c>
      <c r="Z747">
        <v>1338</v>
      </c>
      <c r="AA747">
        <f>Z747/P747</f>
        <v>1.7022900763358779</v>
      </c>
      <c r="AB747" s="11" t="s">
        <v>232</v>
      </c>
      <c r="AC747" t="s">
        <v>59</v>
      </c>
      <c r="AD747">
        <v>2</v>
      </c>
      <c r="AE747" t="str">
        <f>IF(AD747&gt;3, "Prefers Discount", "Discount Indifferent")</f>
        <v>Discount Indifferent</v>
      </c>
      <c r="AF747">
        <v>6</v>
      </c>
      <c r="AG747">
        <v>7</v>
      </c>
      <c r="AH747">
        <v>5</v>
      </c>
      <c r="AI747" t="str">
        <f>INDEX($AF$1:$AH$1,MATCH(MAX(AF747:AH747),AF747:AH747,0))</f>
        <v>Web_Orders</v>
      </c>
      <c r="AJ747">
        <v>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f>SUM(AK747:AO747)</f>
        <v>0</v>
      </c>
      <c r="AQ747" t="s">
        <v>67</v>
      </c>
      <c r="AR747">
        <v>0</v>
      </c>
      <c r="AS747" t="str">
        <f>IF(OR(AK747&gt;0, AL747&gt;0, AM747&gt;0, AN747&gt;0, AO747&gt;0), "Converted", "Not Converted")</f>
        <v>Not Converted</v>
      </c>
      <c r="AT747">
        <v>0</v>
      </c>
      <c r="AU747">
        <v>3</v>
      </c>
      <c r="AV747">
        <v>11</v>
      </c>
      <c r="AW747">
        <f>IF(Z747&gt;607, 4, 0)</f>
        <v>4</v>
      </c>
      <c r="AX747">
        <f>IF(AA747&gt;1.6588, 3, 0)</f>
        <v>3</v>
      </c>
      <c r="AY747">
        <f>IF(P747&gt;401, 2, 0)</f>
        <v>2</v>
      </c>
      <c r="AZ747">
        <f>IF(I747&gt;52915.77, 1, 0)</f>
        <v>1</v>
      </c>
      <c r="BA747">
        <f>SUM(AW747:AZ747)</f>
        <v>10</v>
      </c>
      <c r="BB747" t="str">
        <f>VLOOKUP(BA747,'Standard Deviations'!$L$1:$M$11,2,TRUE)</f>
        <v>Diamond</v>
      </c>
    </row>
    <row r="748" spans="1:54">
      <c r="A748">
        <v>11013</v>
      </c>
      <c r="B748">
        <v>1987</v>
      </c>
      <c r="C748">
        <f>2024-B748</f>
        <v>37</v>
      </c>
      <c r="D748" t="str">
        <f>VLOOKUP(B748,Reference!$A$1:$B$125, 2)</f>
        <v>Millennials</v>
      </c>
      <c r="E748" t="s">
        <v>54</v>
      </c>
      <c r="F748" t="str">
        <f>IF(E748="High School", "No College", "College")</f>
        <v>College</v>
      </c>
      <c r="G748" t="s">
        <v>65</v>
      </c>
      <c r="H748">
        <v>67605</v>
      </c>
      <c r="I748">
        <v>67605</v>
      </c>
      <c r="J748" s="4" t="s">
        <v>61</v>
      </c>
      <c r="K748">
        <v>0</v>
      </c>
      <c r="L748">
        <v>0</v>
      </c>
      <c r="M748" t="str">
        <f>IF(OR(K748&gt;0, L748&gt;0), "Parent", "Not Parent")</f>
        <v>Not Parent</v>
      </c>
      <c r="N748" t="s">
        <v>437</v>
      </c>
      <c r="O748" s="8">
        <v>41916</v>
      </c>
      <c r="P748" s="9">
        <f>O748-N748</f>
        <v>552</v>
      </c>
      <c r="Q748">
        <v>84</v>
      </c>
      <c r="R748" s="9">
        <f>P748-Q748</f>
        <v>468</v>
      </c>
      <c r="S748" s="8">
        <f>O748-R748</f>
        <v>41448</v>
      </c>
      <c r="T748">
        <v>336</v>
      </c>
      <c r="U748">
        <v>28</v>
      </c>
      <c r="V748">
        <v>282</v>
      </c>
      <c r="W748">
        <v>184</v>
      </c>
      <c r="X748">
        <v>54</v>
      </c>
      <c r="Y748">
        <v>54</v>
      </c>
      <c r="Z748">
        <v>938</v>
      </c>
      <c r="AA748">
        <f>Z748/P748</f>
        <v>1.6992753623188406</v>
      </c>
      <c r="AB748" s="14" t="s">
        <v>232</v>
      </c>
      <c r="AC748" s="13" t="s">
        <v>63</v>
      </c>
      <c r="AD748">
        <v>1</v>
      </c>
      <c r="AE748" t="str">
        <f>IF(AD748&gt;3, "Prefers Discount", "Discount Indifferent")</f>
        <v>Discount Indifferent</v>
      </c>
      <c r="AF748">
        <v>6</v>
      </c>
      <c r="AG748">
        <v>2</v>
      </c>
      <c r="AH748">
        <v>8</v>
      </c>
      <c r="AI748" t="str">
        <f>INDEX($AF$1:$AH$1,MATCH(MAX(AF748:AH748),AF748:AH748,0))</f>
        <v>Catalog_Orders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f>SUM(AK748:AO748)</f>
        <v>0</v>
      </c>
      <c r="AQ748" t="s">
        <v>67</v>
      </c>
      <c r="AR748">
        <v>0</v>
      </c>
      <c r="AS748" t="str">
        <f>IF(OR(AK748&gt;0, AL748&gt;0, AM748&gt;0, AN748&gt;0, AO748&gt;0), "Converted", "Not Converted")</f>
        <v>Not Converted</v>
      </c>
      <c r="AT748">
        <v>0</v>
      </c>
      <c r="AU748">
        <v>3</v>
      </c>
      <c r="AV748">
        <v>11</v>
      </c>
      <c r="AW748">
        <f>IF(Z748&gt;607, 4, 0)</f>
        <v>4</v>
      </c>
      <c r="AX748">
        <f>IF(AA748&gt;1.6588, 3, 0)</f>
        <v>3</v>
      </c>
      <c r="AY748">
        <f>IF(P748&gt;401, 2, 0)</f>
        <v>2</v>
      </c>
      <c r="AZ748">
        <f>IF(I748&gt;52915.77, 1, 0)</f>
        <v>1</v>
      </c>
      <c r="BA748">
        <f>SUM(AW748:AZ748)</f>
        <v>10</v>
      </c>
      <c r="BB748" t="str">
        <f>VLOOKUP(BA748,'Standard Deviations'!$L$1:$M$11,2,TRUE)</f>
        <v>Diamond</v>
      </c>
    </row>
    <row r="749" spans="1:54">
      <c r="A749">
        <v>4320</v>
      </c>
      <c r="B749">
        <v>1979</v>
      </c>
      <c r="C749">
        <f>2024-B749</f>
        <v>45</v>
      </c>
      <c r="D749" t="str">
        <f>VLOOKUP(B749,Reference!$A$1:$B$125, 2)</f>
        <v>Gen X</v>
      </c>
      <c r="E749" t="s">
        <v>54</v>
      </c>
      <c r="F749" t="str">
        <f>IF(E749="High School", "No College", "College")</f>
        <v>College</v>
      </c>
      <c r="G749" t="s">
        <v>60</v>
      </c>
      <c r="H749">
        <v>60152</v>
      </c>
      <c r="I749">
        <v>60152</v>
      </c>
      <c r="J749" s="4" t="s">
        <v>61</v>
      </c>
      <c r="K749">
        <v>0</v>
      </c>
      <c r="L749">
        <v>1</v>
      </c>
      <c r="M749" t="str">
        <f>IF(OR(K749&gt;0, L749&gt;0), "Parent", "Not Parent")</f>
        <v>Parent</v>
      </c>
      <c r="N749" t="s">
        <v>282</v>
      </c>
      <c r="O749" s="8">
        <v>41916</v>
      </c>
      <c r="P749" s="9">
        <f>O749-N749</f>
        <v>555</v>
      </c>
      <c r="Q749">
        <v>6</v>
      </c>
      <c r="R749" s="9">
        <f>P749-Q749</f>
        <v>549</v>
      </c>
      <c r="S749" s="8">
        <f>O749-R749</f>
        <v>41367</v>
      </c>
      <c r="T749">
        <v>325</v>
      </c>
      <c r="U749">
        <v>83</v>
      </c>
      <c r="V749">
        <v>300</v>
      </c>
      <c r="W749">
        <v>86</v>
      </c>
      <c r="X749">
        <v>58</v>
      </c>
      <c r="Y749">
        <v>91</v>
      </c>
      <c r="Z749">
        <v>943</v>
      </c>
      <c r="AA749">
        <f>Z749/P749</f>
        <v>1.6990990990990991</v>
      </c>
      <c r="AB749" s="11" t="s">
        <v>232</v>
      </c>
      <c r="AC749" t="s">
        <v>59</v>
      </c>
      <c r="AD749">
        <v>1</v>
      </c>
      <c r="AE749" t="str">
        <f>IF(AD749&gt;3, "Prefers Discount", "Discount Indifferent")</f>
        <v>Discount Indifferent</v>
      </c>
      <c r="AF749">
        <v>12</v>
      </c>
      <c r="AG749">
        <v>6</v>
      </c>
      <c r="AH749">
        <v>4</v>
      </c>
      <c r="AI749" t="str">
        <f>INDEX($AF$1:$AH$1,MATCH(MAX(AF749:AH749),AF749:AH749,0))</f>
        <v>Store_Orders</v>
      </c>
      <c r="AJ749">
        <v>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f>SUM(AK749:AO749)</f>
        <v>0</v>
      </c>
      <c r="AQ749" t="s">
        <v>67</v>
      </c>
      <c r="AR749">
        <v>0</v>
      </c>
      <c r="AS749" t="str">
        <f>IF(OR(AK749&gt;0, AL749&gt;0, AM749&gt;0, AN749&gt;0, AO749&gt;0), "Converted", "Not Converted")</f>
        <v>Not Converted</v>
      </c>
      <c r="AT749">
        <v>0</v>
      </c>
      <c r="AU749">
        <v>3</v>
      </c>
      <c r="AV749">
        <v>11</v>
      </c>
      <c r="AW749">
        <f>IF(Z749&gt;607, 4, 0)</f>
        <v>4</v>
      </c>
      <c r="AX749">
        <f>IF(AA749&gt;1.6588, 3, 0)</f>
        <v>3</v>
      </c>
      <c r="AY749">
        <f>IF(P749&gt;401, 2, 0)</f>
        <v>2</v>
      </c>
      <c r="AZ749">
        <f>IF(I749&gt;52915.77, 1, 0)</f>
        <v>1</v>
      </c>
      <c r="BA749">
        <f>SUM(AW749:AZ749)</f>
        <v>10</v>
      </c>
      <c r="BB749" t="str">
        <f>VLOOKUP(BA749,'Standard Deviations'!$L$1:$M$11,2,TRUE)</f>
        <v>Diamond</v>
      </c>
    </row>
    <row r="750" spans="1:54">
      <c r="A750">
        <v>1184</v>
      </c>
      <c r="B750">
        <v>1968</v>
      </c>
      <c r="C750">
        <f>2024-B750</f>
        <v>56</v>
      </c>
      <c r="D750" t="str">
        <f>VLOOKUP(B750,Reference!$A$1:$B$125, 2)</f>
        <v>Gen X</v>
      </c>
      <c r="E750" t="s">
        <v>68</v>
      </c>
      <c r="F750" t="str">
        <f>IF(E750="High School", "No College", "College")</f>
        <v>College</v>
      </c>
      <c r="G750" t="s">
        <v>71</v>
      </c>
      <c r="H750">
        <v>69674</v>
      </c>
      <c r="I750">
        <v>69674</v>
      </c>
      <c r="J750" s="4" t="s">
        <v>61</v>
      </c>
      <c r="K750">
        <v>0</v>
      </c>
      <c r="L750">
        <v>2</v>
      </c>
      <c r="M750" t="str">
        <f>IF(OR(K750&gt;0, L750&gt;0), "Parent", "Not Parent")</f>
        <v>Parent</v>
      </c>
      <c r="N750" t="s">
        <v>224</v>
      </c>
      <c r="O750" s="8">
        <v>41916</v>
      </c>
      <c r="P750" s="9">
        <f>O750-N750</f>
        <v>500</v>
      </c>
      <c r="Q750">
        <v>46</v>
      </c>
      <c r="R750" s="9">
        <f>P750-Q750</f>
        <v>454</v>
      </c>
      <c r="S750" s="8">
        <f>O750-R750</f>
        <v>41462</v>
      </c>
      <c r="T750">
        <v>554</v>
      </c>
      <c r="U750">
        <v>41</v>
      </c>
      <c r="V750">
        <v>215</v>
      </c>
      <c r="W750">
        <v>11</v>
      </c>
      <c r="X750">
        <v>0</v>
      </c>
      <c r="Y750">
        <v>24</v>
      </c>
      <c r="Z750">
        <v>845</v>
      </c>
      <c r="AA750">
        <f>Z750/P750</f>
        <v>1.69</v>
      </c>
      <c r="AB750" s="11" t="s">
        <v>232</v>
      </c>
      <c r="AC750" t="s">
        <v>59</v>
      </c>
      <c r="AD750">
        <v>3</v>
      </c>
      <c r="AE750" t="str">
        <f>IF(AD750&gt;3, "Prefers Discount", "Discount Indifferent")</f>
        <v>Discount Indifferent</v>
      </c>
      <c r="AF750">
        <v>10</v>
      </c>
      <c r="AG750">
        <v>10</v>
      </c>
      <c r="AH750">
        <v>2</v>
      </c>
      <c r="AI750" t="str">
        <f>INDEX($AF$1:$AH$1,MATCH(MAX(AF750:AH750),AF750:AH750,0))</f>
        <v>Store_Orders</v>
      </c>
      <c r="AJ750">
        <v>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f>SUM(AK750:AO750)</f>
        <v>0</v>
      </c>
      <c r="AQ750" t="s">
        <v>67</v>
      </c>
      <c r="AR750">
        <v>0</v>
      </c>
      <c r="AS750" t="str">
        <f>IF(OR(AK750&gt;0, AL750&gt;0, AM750&gt;0, AN750&gt;0, AO750&gt;0), "Converted", "Not Converted")</f>
        <v>Not Converted</v>
      </c>
      <c r="AT750">
        <v>0</v>
      </c>
      <c r="AU750">
        <v>3</v>
      </c>
      <c r="AV750">
        <v>11</v>
      </c>
      <c r="AW750">
        <f>IF(Z750&gt;607, 4, 0)</f>
        <v>4</v>
      </c>
      <c r="AX750">
        <f>IF(AA750&gt;1.6588, 3, 0)</f>
        <v>3</v>
      </c>
      <c r="AY750">
        <f>IF(P750&gt;401, 2, 0)</f>
        <v>2</v>
      </c>
      <c r="AZ750">
        <f>IF(I750&gt;52915.77, 1, 0)</f>
        <v>1</v>
      </c>
      <c r="BA750">
        <f>SUM(AW750:AZ750)</f>
        <v>10</v>
      </c>
      <c r="BB750" t="str">
        <f>VLOOKUP(BA750,'Standard Deviations'!$L$1:$M$11,2,TRUE)</f>
        <v>Diamond</v>
      </c>
    </row>
    <row r="751" spans="1:54">
      <c r="A751">
        <v>10524</v>
      </c>
      <c r="B751">
        <v>1963</v>
      </c>
      <c r="C751">
        <f>2024-B751</f>
        <v>61</v>
      </c>
      <c r="D751" t="str">
        <f>VLOOKUP(B751,Reference!$A$1:$B$125, 2)</f>
        <v>Boomers</v>
      </c>
      <c r="E751" t="s">
        <v>64</v>
      </c>
      <c r="F751" t="str">
        <f>IF(E751="High School", "No College", "College")</f>
        <v>College</v>
      </c>
      <c r="G751" t="s">
        <v>71</v>
      </c>
      <c r="H751">
        <v>49476</v>
      </c>
      <c r="I751">
        <v>49476</v>
      </c>
      <c r="J751" s="4" t="s">
        <v>175</v>
      </c>
      <c r="K751">
        <v>0</v>
      </c>
      <c r="L751">
        <v>1</v>
      </c>
      <c r="M751" t="str">
        <f>IF(OR(K751&gt;0, L751&gt;0), "Parent", "Not Parent")</f>
        <v>Parent</v>
      </c>
      <c r="N751" t="s">
        <v>498</v>
      </c>
      <c r="O751" s="8">
        <v>41916</v>
      </c>
      <c r="P751" s="9">
        <f>O751-N751</f>
        <v>471</v>
      </c>
      <c r="Q751">
        <v>29</v>
      </c>
      <c r="R751" s="9">
        <f>P751-Q751</f>
        <v>442</v>
      </c>
      <c r="S751" s="8">
        <f>O751-R751</f>
        <v>41474</v>
      </c>
      <c r="T751">
        <v>386</v>
      </c>
      <c r="U751">
        <v>23</v>
      </c>
      <c r="V751">
        <v>95</v>
      </c>
      <c r="W751">
        <v>54</v>
      </c>
      <c r="X751">
        <v>41</v>
      </c>
      <c r="Y751">
        <v>196</v>
      </c>
      <c r="Z751">
        <v>795</v>
      </c>
      <c r="AA751">
        <f>Z751/P751</f>
        <v>1.6878980891719746</v>
      </c>
      <c r="AB751" s="11" t="s">
        <v>232</v>
      </c>
      <c r="AC751" t="s">
        <v>59</v>
      </c>
      <c r="AD751">
        <v>4</v>
      </c>
      <c r="AE751" t="str">
        <f>IF(AD751&gt;3, "Prefers Discount", "Discount Indifferent")</f>
        <v>Prefers Discount</v>
      </c>
      <c r="AF751">
        <v>5</v>
      </c>
      <c r="AG751">
        <v>2</v>
      </c>
      <c r="AH751">
        <v>11</v>
      </c>
      <c r="AI751" t="str">
        <f>INDEX($AF$1:$AH$1,MATCH(MAX(AF751:AH751),AF751:AH751,0))</f>
        <v>Catalog_Orders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f>SUM(AK751:AO751)</f>
        <v>0</v>
      </c>
      <c r="AQ751" t="s">
        <v>67</v>
      </c>
      <c r="AR751">
        <v>0</v>
      </c>
      <c r="AS751" t="str">
        <f>IF(OR(AK751&gt;0, AL751&gt;0, AM751&gt;0, AN751&gt;0, AO751&gt;0), "Converted", "Not Converted")</f>
        <v>Not Converted</v>
      </c>
      <c r="AT751">
        <v>0</v>
      </c>
      <c r="AU751">
        <v>3</v>
      </c>
      <c r="AV751">
        <v>11</v>
      </c>
      <c r="AW751">
        <f>IF(Z751&gt;607, 4, 0)</f>
        <v>4</v>
      </c>
      <c r="AX751">
        <f>IF(AA751&gt;1.6588, 3, 0)</f>
        <v>3</v>
      </c>
      <c r="AY751">
        <f>IF(P751&gt;401, 2, 0)</f>
        <v>2</v>
      </c>
      <c r="AZ751">
        <f>IF(I751&gt;52915.77, 1, 0)</f>
        <v>0</v>
      </c>
      <c r="BA751">
        <f>SUM(AW751:AZ751)</f>
        <v>9</v>
      </c>
      <c r="BB751" t="str">
        <f>VLOOKUP(BA751,'Standard Deviations'!$L$1:$M$11,2,TRUE)</f>
        <v>Diamond</v>
      </c>
    </row>
    <row r="752" spans="1:54">
      <c r="A752">
        <v>1631</v>
      </c>
      <c r="B752">
        <v>1965</v>
      </c>
      <c r="C752">
        <f>2024-B752</f>
        <v>59</v>
      </c>
      <c r="D752" t="str">
        <f>VLOOKUP(B752,Reference!$A$1:$B$125, 2)</f>
        <v>Gen X</v>
      </c>
      <c r="E752" t="s">
        <v>68</v>
      </c>
      <c r="F752" t="str">
        <f>IF(E752="High School", "No College", "College")</f>
        <v>College</v>
      </c>
      <c r="G752" t="s">
        <v>65</v>
      </c>
      <c r="H752">
        <v>65220</v>
      </c>
      <c r="I752">
        <v>65220</v>
      </c>
      <c r="J752" s="4" t="s">
        <v>61</v>
      </c>
      <c r="K752">
        <v>0</v>
      </c>
      <c r="L752">
        <v>0</v>
      </c>
      <c r="M752" t="str">
        <f>IF(OR(K752&gt;0, L752&gt;0), "Parent", "Not Parent")</f>
        <v>Not Parent</v>
      </c>
      <c r="N752" t="s">
        <v>499</v>
      </c>
      <c r="O752" s="8">
        <v>41916</v>
      </c>
      <c r="P752" s="9">
        <f>O752-N752</f>
        <v>761</v>
      </c>
      <c r="Q752">
        <v>3</v>
      </c>
      <c r="R752" s="9">
        <f>P752-Q752</f>
        <v>758</v>
      </c>
      <c r="S752" s="8">
        <f>O752-R752</f>
        <v>41158</v>
      </c>
      <c r="T752">
        <v>890</v>
      </c>
      <c r="U752">
        <v>63</v>
      </c>
      <c r="V752">
        <v>292</v>
      </c>
      <c r="W752">
        <v>0</v>
      </c>
      <c r="X752">
        <v>25</v>
      </c>
      <c r="Y752">
        <v>12</v>
      </c>
      <c r="Z752">
        <v>1282</v>
      </c>
      <c r="AA752">
        <f>Z752/P752</f>
        <v>1.6846254927726676</v>
      </c>
      <c r="AB752" s="11" t="s">
        <v>232</v>
      </c>
      <c r="AC752" t="s">
        <v>59</v>
      </c>
      <c r="AD752">
        <v>4</v>
      </c>
      <c r="AE752" t="str">
        <f>IF(AD752&gt;3, "Prefers Discount", "Discount Indifferent")</f>
        <v>Prefers Discount</v>
      </c>
      <c r="AF752">
        <v>7</v>
      </c>
      <c r="AG752">
        <v>8</v>
      </c>
      <c r="AH752">
        <v>4</v>
      </c>
      <c r="AI752" t="str">
        <f>INDEX($AF$1:$AH$1,MATCH(MAX(AF752:AH752),AF752:AH752,0))</f>
        <v>Web_Orders</v>
      </c>
      <c r="AJ752">
        <v>6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f>SUM(AK752:AO752)</f>
        <v>0</v>
      </c>
      <c r="AQ752" t="s">
        <v>67</v>
      </c>
      <c r="AR752">
        <v>1</v>
      </c>
      <c r="AS752" t="str">
        <f>IF(OR(AK752&gt;0, AL752&gt;0, AM752&gt;0, AN752&gt;0, AO752&gt;0), "Converted", "Not Converted")</f>
        <v>Not Converted</v>
      </c>
      <c r="AT752">
        <v>0</v>
      </c>
      <c r="AU752">
        <v>3</v>
      </c>
      <c r="AV752">
        <v>11</v>
      </c>
      <c r="AW752">
        <f>IF(Z752&gt;607, 4, 0)</f>
        <v>4</v>
      </c>
      <c r="AX752">
        <f>IF(AA752&gt;1.6588, 3, 0)</f>
        <v>3</v>
      </c>
      <c r="AY752">
        <f>IF(P752&gt;401, 2, 0)</f>
        <v>2</v>
      </c>
      <c r="AZ752">
        <f>IF(I752&gt;52915.77, 1, 0)</f>
        <v>1</v>
      </c>
      <c r="BA752">
        <f>SUM(AW752:AZ752)</f>
        <v>10</v>
      </c>
      <c r="BB752" t="str">
        <f>VLOOKUP(BA752,'Standard Deviations'!$L$1:$M$11,2,TRUE)</f>
        <v>Diamond</v>
      </c>
    </row>
    <row r="753" spans="1:54">
      <c r="A753">
        <v>2807</v>
      </c>
      <c r="B753">
        <v>1969</v>
      </c>
      <c r="C753">
        <f>2024-B753</f>
        <v>55</v>
      </c>
      <c r="D753" t="str">
        <f>VLOOKUP(B753,Reference!$A$1:$B$125, 2)</f>
        <v>Gen X</v>
      </c>
      <c r="E753" t="s">
        <v>54</v>
      </c>
      <c r="F753" t="str">
        <f>IF(E753="High School", "No College", "College")</f>
        <v>College</v>
      </c>
      <c r="G753" t="s">
        <v>55</v>
      </c>
      <c r="H753">
        <v>56796</v>
      </c>
      <c r="I753">
        <v>56796</v>
      </c>
      <c r="J753" s="4" t="s">
        <v>61</v>
      </c>
      <c r="K753">
        <v>0</v>
      </c>
      <c r="L753">
        <v>1</v>
      </c>
      <c r="M753" t="str">
        <f>IF(OR(K753&gt;0, L753&gt;0), "Parent", "Not Parent")</f>
        <v>Parent</v>
      </c>
      <c r="N753" t="s">
        <v>213</v>
      </c>
      <c r="O753" s="8">
        <v>41916</v>
      </c>
      <c r="P753" s="9">
        <f>O753-N753</f>
        <v>595</v>
      </c>
      <c r="Q753">
        <v>24</v>
      </c>
      <c r="R753" s="9">
        <f>P753-Q753</f>
        <v>571</v>
      </c>
      <c r="S753" s="8">
        <f>O753-R753</f>
        <v>41345</v>
      </c>
      <c r="T753">
        <v>656</v>
      </c>
      <c r="U753">
        <v>38</v>
      </c>
      <c r="V753">
        <v>161</v>
      </c>
      <c r="W753">
        <v>62</v>
      </c>
      <c r="X753">
        <v>47</v>
      </c>
      <c r="Y753">
        <v>37</v>
      </c>
      <c r="Z753">
        <v>1001</v>
      </c>
      <c r="AA753">
        <f>Z753/P753</f>
        <v>1.6823529411764706</v>
      </c>
      <c r="AB753" s="11" t="s">
        <v>232</v>
      </c>
      <c r="AC753" t="s">
        <v>59</v>
      </c>
      <c r="AD753">
        <v>3</v>
      </c>
      <c r="AE753" t="str">
        <f>IF(AD753&gt;3, "Prefers Discount", "Discount Indifferent")</f>
        <v>Discount Indifferent</v>
      </c>
      <c r="AF753">
        <v>7</v>
      </c>
      <c r="AG753">
        <v>8</v>
      </c>
      <c r="AH753">
        <v>9</v>
      </c>
      <c r="AI753" t="str">
        <f>INDEX($AF$1:$AH$1,MATCH(MAX(AF753:AH753),AF753:AH753,0))</f>
        <v>Catalog_Orders</v>
      </c>
      <c r="AJ753">
        <v>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f>SUM(AK753:AO753)</f>
        <v>0</v>
      </c>
      <c r="AQ753" t="s">
        <v>67</v>
      </c>
      <c r="AR753">
        <v>0</v>
      </c>
      <c r="AS753" t="str">
        <f>IF(OR(AK753&gt;0, AL753&gt;0, AM753&gt;0, AN753&gt;0, AO753&gt;0), "Converted", "Not Converted")</f>
        <v>Not Converted</v>
      </c>
      <c r="AT753">
        <v>0</v>
      </c>
      <c r="AU753">
        <v>3</v>
      </c>
      <c r="AV753">
        <v>11</v>
      </c>
      <c r="AW753">
        <f>IF(Z753&gt;607, 4, 0)</f>
        <v>4</v>
      </c>
      <c r="AX753">
        <f>IF(AA753&gt;1.6588, 3, 0)</f>
        <v>3</v>
      </c>
      <c r="AY753">
        <f>IF(P753&gt;401, 2, 0)</f>
        <v>2</v>
      </c>
      <c r="AZ753">
        <f>IF(I753&gt;52915.77, 1, 0)</f>
        <v>1</v>
      </c>
      <c r="BA753">
        <f>SUM(AW753:AZ753)</f>
        <v>10</v>
      </c>
      <c r="BB753" t="str">
        <f>VLOOKUP(BA753,'Standard Deviations'!$L$1:$M$11,2,TRUE)</f>
        <v>Diamond</v>
      </c>
    </row>
    <row r="754" spans="1:54">
      <c r="A754">
        <v>1052</v>
      </c>
      <c r="B754">
        <v>1969</v>
      </c>
      <c r="C754">
        <f>2024-B754</f>
        <v>55</v>
      </c>
      <c r="D754" t="str">
        <f>VLOOKUP(B754,Reference!$A$1:$B$125, 2)</f>
        <v>Gen X</v>
      </c>
      <c r="E754" t="s">
        <v>54</v>
      </c>
      <c r="F754" t="str">
        <f>IF(E754="High School", "No College", "College")</f>
        <v>College</v>
      </c>
      <c r="G754" t="s">
        <v>55</v>
      </c>
      <c r="H754">
        <v>56796</v>
      </c>
      <c r="I754">
        <v>56796</v>
      </c>
      <c r="J754" s="4" t="s">
        <v>61</v>
      </c>
      <c r="K754">
        <v>0</v>
      </c>
      <c r="L754">
        <v>1</v>
      </c>
      <c r="M754" t="str">
        <f>IF(OR(K754&gt;0, L754&gt;0), "Parent", "Not Parent")</f>
        <v>Parent</v>
      </c>
      <c r="N754" t="s">
        <v>213</v>
      </c>
      <c r="O754" s="8">
        <v>41916</v>
      </c>
      <c r="P754" s="9">
        <f>O754-N754</f>
        <v>595</v>
      </c>
      <c r="Q754">
        <v>24</v>
      </c>
      <c r="R754" s="9">
        <f>P754-Q754</f>
        <v>571</v>
      </c>
      <c r="S754" s="8">
        <f>O754-R754</f>
        <v>41345</v>
      </c>
      <c r="T754">
        <v>656</v>
      </c>
      <c r="U754">
        <v>38</v>
      </c>
      <c r="V754">
        <v>161</v>
      </c>
      <c r="W754">
        <v>62</v>
      </c>
      <c r="X754">
        <v>47</v>
      </c>
      <c r="Y754">
        <v>37</v>
      </c>
      <c r="Z754">
        <v>1001</v>
      </c>
      <c r="AA754">
        <f>Z754/P754</f>
        <v>1.6823529411764706</v>
      </c>
      <c r="AB754" s="11" t="s">
        <v>232</v>
      </c>
      <c r="AC754" t="s">
        <v>59</v>
      </c>
      <c r="AD754">
        <v>3</v>
      </c>
      <c r="AE754" t="str">
        <f>IF(AD754&gt;3, "Prefers Discount", "Discount Indifferent")</f>
        <v>Discount Indifferent</v>
      </c>
      <c r="AF754">
        <v>7</v>
      </c>
      <c r="AG754">
        <v>8</v>
      </c>
      <c r="AH754">
        <v>9</v>
      </c>
      <c r="AI754" t="str">
        <f>INDEX($AF$1:$AH$1,MATCH(MAX(AF754:AH754),AF754:AH754,0))</f>
        <v>Catalog_Orders</v>
      </c>
      <c r="AJ754">
        <v>7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f>SUM(AK754:AO754)</f>
        <v>0</v>
      </c>
      <c r="AQ754" t="s">
        <v>67</v>
      </c>
      <c r="AR754">
        <v>0</v>
      </c>
      <c r="AS754" t="str">
        <f>IF(OR(AK754&gt;0, AL754&gt;0, AM754&gt;0, AN754&gt;0, AO754&gt;0), "Converted", "Not Converted")</f>
        <v>Not Converted</v>
      </c>
      <c r="AT754">
        <v>0</v>
      </c>
      <c r="AU754">
        <v>3</v>
      </c>
      <c r="AV754">
        <v>11</v>
      </c>
      <c r="AW754">
        <f>IF(Z754&gt;607, 4, 0)</f>
        <v>4</v>
      </c>
      <c r="AX754">
        <f>IF(AA754&gt;1.6588, 3, 0)</f>
        <v>3</v>
      </c>
      <c r="AY754">
        <f>IF(P754&gt;401, 2, 0)</f>
        <v>2</v>
      </c>
      <c r="AZ754">
        <f>IF(I754&gt;52915.77, 1, 0)</f>
        <v>1</v>
      </c>
      <c r="BA754">
        <f>SUM(AW754:AZ754)</f>
        <v>10</v>
      </c>
      <c r="BB754" t="str">
        <f>VLOOKUP(BA754,'Standard Deviations'!$L$1:$M$11,2,TRUE)</f>
        <v>Diamond</v>
      </c>
    </row>
    <row r="755" spans="1:54">
      <c r="A755">
        <v>3762</v>
      </c>
      <c r="B755">
        <v>1986</v>
      </c>
      <c r="C755">
        <f>2024-B755</f>
        <v>38</v>
      </c>
      <c r="D755" t="str">
        <f>VLOOKUP(B755,Reference!$A$1:$B$125, 2)</f>
        <v>Millennials</v>
      </c>
      <c r="E755" t="s">
        <v>68</v>
      </c>
      <c r="F755" t="str">
        <f>IF(E755="High School", "No College", "College")</f>
        <v>College</v>
      </c>
      <c r="G755" t="s">
        <v>60</v>
      </c>
      <c r="H755">
        <v>69867</v>
      </c>
      <c r="I755">
        <v>69867</v>
      </c>
      <c r="J755" s="4" t="s">
        <v>61</v>
      </c>
      <c r="K755">
        <v>0</v>
      </c>
      <c r="L755">
        <v>0</v>
      </c>
      <c r="M755" t="str">
        <f>IF(OR(K755&gt;0, L755&gt;0), "Parent", "Not Parent")</f>
        <v>Not Parent</v>
      </c>
      <c r="N755" t="s">
        <v>457</v>
      </c>
      <c r="O755" s="8">
        <v>41916</v>
      </c>
      <c r="P755" s="9">
        <f>O755-N755</f>
        <v>550</v>
      </c>
      <c r="Q755">
        <v>30</v>
      </c>
      <c r="R755" s="9">
        <f>P755-Q755</f>
        <v>520</v>
      </c>
      <c r="S755" s="8">
        <f>O755-R755</f>
        <v>41396</v>
      </c>
      <c r="T755">
        <v>196</v>
      </c>
      <c r="U755">
        <v>0</v>
      </c>
      <c r="V755">
        <v>512</v>
      </c>
      <c r="W755">
        <v>33</v>
      </c>
      <c r="X755">
        <v>130</v>
      </c>
      <c r="Y755">
        <v>54</v>
      </c>
      <c r="Z755">
        <v>925</v>
      </c>
      <c r="AA755">
        <f>Z755/P755</f>
        <v>1.6818181818181819</v>
      </c>
      <c r="AB755" s="11" t="s">
        <v>232</v>
      </c>
      <c r="AC755" t="s">
        <v>59</v>
      </c>
      <c r="AD755">
        <v>1</v>
      </c>
      <c r="AE755" t="str">
        <f>IF(AD755&gt;3, "Prefers Discount", "Discount Indifferent")</f>
        <v>Discount Indifferent</v>
      </c>
      <c r="AF755">
        <v>8</v>
      </c>
      <c r="AG755">
        <v>3</v>
      </c>
      <c r="AH755">
        <v>5</v>
      </c>
      <c r="AI755" t="str">
        <f>INDEX($AF$1:$AH$1,MATCH(MAX(AF755:AH755),AF755:AH755,0))</f>
        <v>Store_Orders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f>SUM(AK755:AO755)</f>
        <v>1</v>
      </c>
      <c r="AQ755" t="str">
        <f>INDEX($AK$1:$AO$1,MATCH(MAX(AK755:AO755),AK755:AO755,0))</f>
        <v>Converted_on_Camp1</v>
      </c>
      <c r="AR755">
        <v>1</v>
      </c>
      <c r="AS755" t="str">
        <f>IF(OR(AK755&gt;0, AL755&gt;0, AM755&gt;0, AN755&gt;0, AO755&gt;0), "Converted", "Not Converted")</f>
        <v>Converted</v>
      </c>
      <c r="AT755">
        <v>0</v>
      </c>
      <c r="AU755">
        <v>3</v>
      </c>
      <c r="AV755">
        <v>11</v>
      </c>
      <c r="AW755">
        <f>IF(Z755&gt;607, 4, 0)</f>
        <v>4</v>
      </c>
      <c r="AX755">
        <f>IF(AA755&gt;1.6588, 3, 0)</f>
        <v>3</v>
      </c>
      <c r="AY755">
        <f>IF(P755&gt;401, 2, 0)</f>
        <v>2</v>
      </c>
      <c r="AZ755">
        <f>IF(I755&gt;52915.77, 1, 0)</f>
        <v>1</v>
      </c>
      <c r="BA755">
        <f>SUM(AW755:AZ755)</f>
        <v>10</v>
      </c>
      <c r="BB755" t="str">
        <f>VLOOKUP(BA755,'Standard Deviations'!$L$1:$M$11,2,TRUE)</f>
        <v>Diamond</v>
      </c>
    </row>
    <row r="756" spans="1:54">
      <c r="A756">
        <v>11056</v>
      </c>
      <c r="B756">
        <v>1974</v>
      </c>
      <c r="C756">
        <f>2024-B756</f>
        <v>50</v>
      </c>
      <c r="D756" t="str">
        <f>VLOOKUP(B756,Reference!$A$1:$B$125, 2)</f>
        <v>Gen X</v>
      </c>
      <c r="E756" t="s">
        <v>54</v>
      </c>
      <c r="F756" t="str">
        <f>IF(E756="High School", "No College", "College")</f>
        <v>College</v>
      </c>
      <c r="G756" t="s">
        <v>55</v>
      </c>
      <c r="H756">
        <v>72099</v>
      </c>
      <c r="I756">
        <v>72099</v>
      </c>
      <c r="J756" s="4" t="s">
        <v>61</v>
      </c>
      <c r="K756">
        <v>0</v>
      </c>
      <c r="L756">
        <v>0</v>
      </c>
      <c r="M756" t="str">
        <f>IF(OR(K756&gt;0, L756&gt;0), "Parent", "Not Parent")</f>
        <v>Not Parent</v>
      </c>
      <c r="N756" t="s">
        <v>500</v>
      </c>
      <c r="O756" s="8">
        <v>41916</v>
      </c>
      <c r="P756" s="9">
        <f>O756-N756</f>
        <v>707</v>
      </c>
      <c r="Q756">
        <v>18</v>
      </c>
      <c r="R756" s="9">
        <f>P756-Q756</f>
        <v>689</v>
      </c>
      <c r="S756" s="8">
        <f>O756-R756</f>
        <v>41227</v>
      </c>
      <c r="T756">
        <v>546</v>
      </c>
      <c r="U756">
        <v>91</v>
      </c>
      <c r="V756">
        <v>410</v>
      </c>
      <c r="W756">
        <v>119</v>
      </c>
      <c r="X756">
        <v>0</v>
      </c>
      <c r="Y756">
        <v>22</v>
      </c>
      <c r="Z756">
        <v>1188</v>
      </c>
      <c r="AA756">
        <f>Z756/P756</f>
        <v>1.6803394625176804</v>
      </c>
      <c r="AB756" s="11" t="s">
        <v>232</v>
      </c>
      <c r="AC756" t="s">
        <v>59</v>
      </c>
      <c r="AD756">
        <v>1</v>
      </c>
      <c r="AE756" t="str">
        <f>IF(AD756&gt;3, "Prefers Discount", "Discount Indifferent")</f>
        <v>Discount Indifferent</v>
      </c>
      <c r="AF756">
        <v>10</v>
      </c>
      <c r="AG756">
        <v>3</v>
      </c>
      <c r="AH756">
        <v>4</v>
      </c>
      <c r="AI756" t="str">
        <f>INDEX($AF$1:$AH$1,MATCH(MAX(AF756:AH756),AF756:AH756,0))</f>
        <v>Store_Orders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f>SUM(AK756:AO756)</f>
        <v>0</v>
      </c>
      <c r="AQ756" t="s">
        <v>67</v>
      </c>
      <c r="AR756">
        <v>0</v>
      </c>
      <c r="AS756" t="str">
        <f>IF(OR(AK756&gt;0, AL756&gt;0, AM756&gt;0, AN756&gt;0, AO756&gt;0), "Converted", "Not Converted")</f>
        <v>Not Converted</v>
      </c>
      <c r="AT756">
        <v>0</v>
      </c>
      <c r="AU756">
        <v>3</v>
      </c>
      <c r="AV756">
        <v>11</v>
      </c>
      <c r="AW756">
        <f>IF(Z756&gt;607, 4, 0)</f>
        <v>4</v>
      </c>
      <c r="AX756">
        <f>IF(AA756&gt;1.6588, 3, 0)</f>
        <v>3</v>
      </c>
      <c r="AY756">
        <f>IF(P756&gt;401, 2, 0)</f>
        <v>2</v>
      </c>
      <c r="AZ756">
        <f>IF(I756&gt;52915.77, 1, 0)</f>
        <v>1</v>
      </c>
      <c r="BA756">
        <f>SUM(AW756:AZ756)</f>
        <v>10</v>
      </c>
      <c r="BB756" t="str">
        <f>VLOOKUP(BA756,'Standard Deviations'!$L$1:$M$11,2,TRUE)</f>
        <v>Diamond</v>
      </c>
    </row>
    <row r="757" spans="1:54">
      <c r="A757">
        <v>3852</v>
      </c>
      <c r="B757">
        <v>1961</v>
      </c>
      <c r="C757">
        <f>2024-B757</f>
        <v>63</v>
      </c>
      <c r="D757" t="str">
        <f>VLOOKUP(B757,Reference!$A$1:$B$125, 2)</f>
        <v>Boomers</v>
      </c>
      <c r="E757" t="s">
        <v>64</v>
      </c>
      <c r="F757" t="str">
        <f>IF(E757="High School", "No College", "College")</f>
        <v>College</v>
      </c>
      <c r="G757" t="s">
        <v>65</v>
      </c>
      <c r="H757">
        <v>74881</v>
      </c>
      <c r="I757">
        <v>74881</v>
      </c>
      <c r="J757" s="4" t="s">
        <v>56</v>
      </c>
      <c r="K757">
        <v>1</v>
      </c>
      <c r="L757">
        <v>1</v>
      </c>
      <c r="M757" t="str">
        <f>IF(OR(K757&gt;0, L757&gt;0), "Parent", "Not Parent")</f>
        <v>Parent</v>
      </c>
      <c r="N757" t="s">
        <v>501</v>
      </c>
      <c r="O757" s="8">
        <v>41916</v>
      </c>
      <c r="P757" s="9">
        <f>O757-N757</f>
        <v>575</v>
      </c>
      <c r="Q757">
        <v>48</v>
      </c>
      <c r="R757" s="9">
        <f>P757-Q757</f>
        <v>527</v>
      </c>
      <c r="S757" s="8">
        <f>O757-R757</f>
        <v>41389</v>
      </c>
      <c r="T757">
        <v>505</v>
      </c>
      <c r="U757">
        <v>72</v>
      </c>
      <c r="V757">
        <v>270</v>
      </c>
      <c r="W757">
        <v>36</v>
      </c>
      <c r="X757">
        <v>27</v>
      </c>
      <c r="Y757">
        <v>54</v>
      </c>
      <c r="Z757">
        <v>964</v>
      </c>
      <c r="AA757">
        <f>Z757/P757</f>
        <v>1.6765217391304348</v>
      </c>
      <c r="AB757" s="14" t="s">
        <v>232</v>
      </c>
      <c r="AC757" s="13" t="s">
        <v>63</v>
      </c>
      <c r="AD757">
        <v>4</v>
      </c>
      <c r="AE757" t="str">
        <f>IF(AD757&gt;3, "Prefers Discount", "Discount Indifferent")</f>
        <v>Prefers Discount</v>
      </c>
      <c r="AF757">
        <v>12</v>
      </c>
      <c r="AG757">
        <v>9</v>
      </c>
      <c r="AH757">
        <v>2</v>
      </c>
      <c r="AI757" t="str">
        <f>INDEX($AF$1:$AH$1,MATCH(MAX(AF757:AH757),AF757:AH757,0))</f>
        <v>Store_Orders</v>
      </c>
      <c r="AJ757">
        <v>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f>SUM(AK757:AO757)</f>
        <v>0</v>
      </c>
      <c r="AQ757" t="s">
        <v>67</v>
      </c>
      <c r="AR757">
        <v>0</v>
      </c>
      <c r="AS757" t="str">
        <f>IF(OR(AK757&gt;0, AL757&gt;0, AM757&gt;0, AN757&gt;0, AO757&gt;0), "Converted", "Not Converted")</f>
        <v>Not Converted</v>
      </c>
      <c r="AT757">
        <v>0</v>
      </c>
      <c r="AU757">
        <v>3</v>
      </c>
      <c r="AV757">
        <v>11</v>
      </c>
      <c r="AW757">
        <f>IF(Z757&gt;607, 4, 0)</f>
        <v>4</v>
      </c>
      <c r="AX757">
        <f>IF(AA757&gt;1.6588, 3, 0)</f>
        <v>3</v>
      </c>
      <c r="AY757">
        <f>IF(P757&gt;401, 2, 0)</f>
        <v>2</v>
      </c>
      <c r="AZ757">
        <f>IF(I757&gt;52915.77, 1, 0)</f>
        <v>1</v>
      </c>
      <c r="BA757">
        <f>SUM(AW757:AZ757)</f>
        <v>10</v>
      </c>
      <c r="BB757" t="str">
        <f>VLOOKUP(BA757,'Standard Deviations'!$L$1:$M$11,2,TRUE)</f>
        <v>Diamond</v>
      </c>
    </row>
    <row r="758" spans="1:54">
      <c r="A758">
        <v>1000</v>
      </c>
      <c r="B758">
        <v>1961</v>
      </c>
      <c r="C758">
        <f>2024-B758</f>
        <v>63</v>
      </c>
      <c r="D758" t="str">
        <f>VLOOKUP(B758,Reference!$A$1:$B$125, 2)</f>
        <v>Boomers</v>
      </c>
      <c r="E758" t="s">
        <v>64</v>
      </c>
      <c r="F758" t="str">
        <f>IF(E758="High School", "No College", "College")</f>
        <v>College</v>
      </c>
      <c r="G758" t="s">
        <v>65</v>
      </c>
      <c r="H758">
        <v>74881</v>
      </c>
      <c r="I758">
        <v>74881</v>
      </c>
      <c r="J758" s="4" t="s">
        <v>56</v>
      </c>
      <c r="K758">
        <v>1</v>
      </c>
      <c r="L758">
        <v>1</v>
      </c>
      <c r="M758" t="str">
        <f>IF(OR(K758&gt;0, L758&gt;0), "Parent", "Not Parent")</f>
        <v>Parent</v>
      </c>
      <c r="N758" t="s">
        <v>501</v>
      </c>
      <c r="O758" s="8">
        <v>41916</v>
      </c>
      <c r="P758" s="9">
        <f>O758-N758</f>
        <v>575</v>
      </c>
      <c r="Q758">
        <v>48</v>
      </c>
      <c r="R758" s="9">
        <f>P758-Q758</f>
        <v>527</v>
      </c>
      <c r="S758" s="8">
        <f>O758-R758</f>
        <v>41389</v>
      </c>
      <c r="T758">
        <v>505</v>
      </c>
      <c r="U758">
        <v>72</v>
      </c>
      <c r="V758">
        <v>270</v>
      </c>
      <c r="W758">
        <v>36</v>
      </c>
      <c r="X758">
        <v>27</v>
      </c>
      <c r="Y758">
        <v>54</v>
      </c>
      <c r="Z758">
        <v>964</v>
      </c>
      <c r="AA758">
        <f>Z758/P758</f>
        <v>1.6765217391304348</v>
      </c>
      <c r="AB758" s="14" t="s">
        <v>232</v>
      </c>
      <c r="AC758" s="13" t="s">
        <v>63</v>
      </c>
      <c r="AD758">
        <v>4</v>
      </c>
      <c r="AE758" t="str">
        <f>IF(AD758&gt;3, "Prefers Discount", "Discount Indifferent")</f>
        <v>Prefers Discount</v>
      </c>
      <c r="AF758">
        <v>12</v>
      </c>
      <c r="AG758">
        <v>9</v>
      </c>
      <c r="AH758">
        <v>2</v>
      </c>
      <c r="AI758" t="str">
        <f>INDEX($AF$1:$AH$1,MATCH(MAX(AF758:AH758),AF758:AH758,0))</f>
        <v>Store_Orders</v>
      </c>
      <c r="AJ758">
        <v>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f>SUM(AK758:AO758)</f>
        <v>0</v>
      </c>
      <c r="AQ758" t="s">
        <v>67</v>
      </c>
      <c r="AR758">
        <v>0</v>
      </c>
      <c r="AS758" t="str">
        <f>IF(OR(AK758&gt;0, AL758&gt;0, AM758&gt;0, AN758&gt;0, AO758&gt;0), "Converted", "Not Converted")</f>
        <v>Not Converted</v>
      </c>
      <c r="AT758">
        <v>0</v>
      </c>
      <c r="AU758">
        <v>3</v>
      </c>
      <c r="AV758">
        <v>11</v>
      </c>
      <c r="AW758">
        <f>IF(Z758&gt;607, 4, 0)</f>
        <v>4</v>
      </c>
      <c r="AX758">
        <f>IF(AA758&gt;1.6588, 3, 0)</f>
        <v>3</v>
      </c>
      <c r="AY758">
        <f>IF(P758&gt;401, 2, 0)</f>
        <v>2</v>
      </c>
      <c r="AZ758">
        <f>IF(I758&gt;52915.77, 1, 0)</f>
        <v>1</v>
      </c>
      <c r="BA758">
        <f>SUM(AW758:AZ758)</f>
        <v>10</v>
      </c>
      <c r="BB758" t="str">
        <f>VLOOKUP(BA758,'Standard Deviations'!$L$1:$M$11,2,TRUE)</f>
        <v>Diamond</v>
      </c>
    </row>
    <row r="759" spans="1:54">
      <c r="A759">
        <v>4743</v>
      </c>
      <c r="B759">
        <v>1969</v>
      </c>
      <c r="C759">
        <f>2024-B759</f>
        <v>55</v>
      </c>
      <c r="D759" t="str">
        <f>VLOOKUP(B759,Reference!$A$1:$B$125, 2)</f>
        <v>Gen X</v>
      </c>
      <c r="E759" t="s">
        <v>68</v>
      </c>
      <c r="F759" t="str">
        <f>IF(E759="High School", "No College", "College")</f>
        <v>College</v>
      </c>
      <c r="G759" t="s">
        <v>55</v>
      </c>
      <c r="H759">
        <v>56242</v>
      </c>
      <c r="I759">
        <v>56242</v>
      </c>
      <c r="J759" s="4" t="s">
        <v>61</v>
      </c>
      <c r="K759">
        <v>0</v>
      </c>
      <c r="L759">
        <v>1</v>
      </c>
      <c r="M759" t="str">
        <f>IF(OR(K759&gt;0, L759&gt;0), "Parent", "Not Parent")</f>
        <v>Parent</v>
      </c>
      <c r="N759" t="s">
        <v>229</v>
      </c>
      <c r="O759" s="8">
        <v>41916</v>
      </c>
      <c r="P759" s="9">
        <f>O759-N759</f>
        <v>580</v>
      </c>
      <c r="Q759">
        <v>72</v>
      </c>
      <c r="R759" s="9">
        <f>P759-Q759</f>
        <v>508</v>
      </c>
      <c r="S759" s="8">
        <f>O759-R759</f>
        <v>41408</v>
      </c>
      <c r="T759">
        <v>689</v>
      </c>
      <c r="U759">
        <v>8</v>
      </c>
      <c r="V759">
        <v>167</v>
      </c>
      <c r="W759">
        <v>11</v>
      </c>
      <c r="X759">
        <v>8</v>
      </c>
      <c r="Y759">
        <v>88</v>
      </c>
      <c r="Z759">
        <v>971</v>
      </c>
      <c r="AA759">
        <f>Z759/P759</f>
        <v>1.6741379310344828</v>
      </c>
      <c r="AB759" s="14" t="s">
        <v>232</v>
      </c>
      <c r="AC759" s="13" t="s">
        <v>63</v>
      </c>
      <c r="AD759">
        <v>5</v>
      </c>
      <c r="AE759" t="str">
        <f>IF(AD759&gt;3, "Prefers Discount", "Discount Indifferent")</f>
        <v>Prefers Discount</v>
      </c>
      <c r="AF759">
        <v>11</v>
      </c>
      <c r="AG759">
        <v>8</v>
      </c>
      <c r="AH759">
        <v>4</v>
      </c>
      <c r="AI759" t="str">
        <f>INDEX($AF$1:$AH$1,MATCH(MAX(AF759:AH759),AF759:AH759,0))</f>
        <v>Store_Orders</v>
      </c>
      <c r="AJ759">
        <v>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f>SUM(AK759:AO759)</f>
        <v>0</v>
      </c>
      <c r="AQ759" t="s">
        <v>67</v>
      </c>
      <c r="AR759">
        <v>0</v>
      </c>
      <c r="AS759" t="str">
        <f>IF(OR(AK759&gt;0, AL759&gt;0, AM759&gt;0, AN759&gt;0, AO759&gt;0), "Converted", "Not Converted")</f>
        <v>Not Converted</v>
      </c>
      <c r="AT759">
        <v>0</v>
      </c>
      <c r="AU759">
        <v>3</v>
      </c>
      <c r="AV759">
        <v>11</v>
      </c>
      <c r="AW759">
        <f>IF(Z759&gt;607, 4, 0)</f>
        <v>4</v>
      </c>
      <c r="AX759">
        <f>IF(AA759&gt;1.6588, 3, 0)</f>
        <v>3</v>
      </c>
      <c r="AY759">
        <f>IF(P759&gt;401, 2, 0)</f>
        <v>2</v>
      </c>
      <c r="AZ759">
        <f>IF(I759&gt;52915.77, 1, 0)</f>
        <v>1</v>
      </c>
      <c r="BA759">
        <f>SUM(AW759:AZ759)</f>
        <v>10</v>
      </c>
      <c r="BB759" t="str">
        <f>VLOOKUP(BA759,'Standard Deviations'!$L$1:$M$11,2,TRUE)</f>
        <v>Diamond</v>
      </c>
    </row>
    <row r="760" spans="1:54">
      <c r="A760">
        <v>10676</v>
      </c>
      <c r="B760">
        <v>1982</v>
      </c>
      <c r="C760">
        <f>2024-B760</f>
        <v>42</v>
      </c>
      <c r="D760" t="str">
        <f>VLOOKUP(B760,Reference!$A$1:$B$125, 2)</f>
        <v>Millennials</v>
      </c>
      <c r="E760" t="s">
        <v>54</v>
      </c>
      <c r="F760" t="str">
        <f>IF(E760="High School", "No College", "College")</f>
        <v>College</v>
      </c>
      <c r="G760" t="s">
        <v>55</v>
      </c>
      <c r="H760">
        <v>63211</v>
      </c>
      <c r="I760">
        <v>63211</v>
      </c>
      <c r="J760" s="4" t="s">
        <v>61</v>
      </c>
      <c r="K760">
        <v>0</v>
      </c>
      <c r="L760">
        <v>0</v>
      </c>
      <c r="M760" t="str">
        <f>IF(OR(K760&gt;0, L760&gt;0), "Parent", "Not Parent")</f>
        <v>Not Parent</v>
      </c>
      <c r="N760" t="s">
        <v>488</v>
      </c>
      <c r="O760" s="8">
        <v>41916</v>
      </c>
      <c r="P760" s="9">
        <f>O760-N760</f>
        <v>701</v>
      </c>
      <c r="Q760">
        <v>3</v>
      </c>
      <c r="R760" s="9">
        <f>P760-Q760</f>
        <v>698</v>
      </c>
      <c r="S760" s="8">
        <f>O760-R760</f>
        <v>41218</v>
      </c>
      <c r="T760">
        <v>145</v>
      </c>
      <c r="U760">
        <v>193</v>
      </c>
      <c r="V760">
        <v>459</v>
      </c>
      <c r="W760">
        <v>205</v>
      </c>
      <c r="X760">
        <v>26</v>
      </c>
      <c r="Y760">
        <v>145</v>
      </c>
      <c r="Z760">
        <v>1173</v>
      </c>
      <c r="AA760">
        <f>Z760/P760</f>
        <v>1.6733238231098431</v>
      </c>
      <c r="AB760" s="11" t="s">
        <v>232</v>
      </c>
      <c r="AC760" t="s">
        <v>59</v>
      </c>
      <c r="AD760">
        <v>2</v>
      </c>
      <c r="AE760" t="str">
        <f>IF(AD760&gt;3, "Prefers Discount", "Discount Indifferent")</f>
        <v>Discount Indifferent</v>
      </c>
      <c r="AF760">
        <v>7</v>
      </c>
      <c r="AG760">
        <v>3</v>
      </c>
      <c r="AH760">
        <v>8</v>
      </c>
      <c r="AI760" t="str">
        <f>INDEX($AF$1:$AH$1,MATCH(MAX(AF760:AH760),AF760:AH760,0))</f>
        <v>Catalog_Orders</v>
      </c>
      <c r="AJ760">
        <v>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f>SUM(AK760:AO760)</f>
        <v>0</v>
      </c>
      <c r="AQ760" t="s">
        <v>67</v>
      </c>
      <c r="AR760">
        <v>1</v>
      </c>
      <c r="AS760" t="str">
        <f>IF(OR(AK760&gt;0, AL760&gt;0, AM760&gt;0, AN760&gt;0, AO760&gt;0), "Converted", "Not Converted")</f>
        <v>Not Converted</v>
      </c>
      <c r="AT760">
        <v>0</v>
      </c>
      <c r="AU760">
        <v>3</v>
      </c>
      <c r="AV760">
        <v>11</v>
      </c>
      <c r="AW760">
        <f>IF(Z760&gt;607, 4, 0)</f>
        <v>4</v>
      </c>
      <c r="AX760">
        <f>IF(AA760&gt;1.6588, 3, 0)</f>
        <v>3</v>
      </c>
      <c r="AY760">
        <f>IF(P760&gt;401, 2, 0)</f>
        <v>2</v>
      </c>
      <c r="AZ760">
        <f>IF(I760&gt;52915.77, 1, 0)</f>
        <v>1</v>
      </c>
      <c r="BA760">
        <f>SUM(AW760:AZ760)</f>
        <v>10</v>
      </c>
      <c r="BB760" t="str">
        <f>VLOOKUP(BA760,'Standard Deviations'!$L$1:$M$11,2,TRUE)</f>
        <v>Diamond</v>
      </c>
    </row>
    <row r="761" spans="1:54">
      <c r="A761">
        <v>4990</v>
      </c>
      <c r="B761">
        <v>1954</v>
      </c>
      <c r="C761">
        <f>2024-B761</f>
        <v>70</v>
      </c>
      <c r="D761" t="str">
        <f>VLOOKUP(B761,Reference!$A$1:$B$125, 2)</f>
        <v>Boomers</v>
      </c>
      <c r="E761" t="s">
        <v>54</v>
      </c>
      <c r="F761" t="str">
        <f>IF(E761="High School", "No College", "College")</f>
        <v>College</v>
      </c>
      <c r="G761" t="s">
        <v>55</v>
      </c>
      <c r="H761">
        <v>59111</v>
      </c>
      <c r="I761">
        <v>59111</v>
      </c>
      <c r="J761" s="4" t="s">
        <v>61</v>
      </c>
      <c r="K761">
        <v>0</v>
      </c>
      <c r="L761">
        <v>0</v>
      </c>
      <c r="M761" t="str">
        <f>IF(OR(K761&gt;0, L761&gt;0), "Parent", "Not Parent")</f>
        <v>Not Parent</v>
      </c>
      <c r="N761" t="s">
        <v>502</v>
      </c>
      <c r="O761" s="8">
        <v>41916</v>
      </c>
      <c r="P761" s="9">
        <f>O761-N761</f>
        <v>520</v>
      </c>
      <c r="Q761">
        <v>90</v>
      </c>
      <c r="R761" s="9">
        <f>P761-Q761</f>
        <v>430</v>
      </c>
      <c r="S761" s="8">
        <f>O761-R761</f>
        <v>41486</v>
      </c>
      <c r="T761">
        <v>524</v>
      </c>
      <c r="U761">
        <v>0</v>
      </c>
      <c r="V761">
        <v>134</v>
      </c>
      <c r="W761">
        <v>28</v>
      </c>
      <c r="X761">
        <v>28</v>
      </c>
      <c r="Y761">
        <v>155</v>
      </c>
      <c r="Z761">
        <v>869</v>
      </c>
      <c r="AA761">
        <f>Z761/P761</f>
        <v>1.6711538461538462</v>
      </c>
      <c r="AB761" s="14" t="s">
        <v>232</v>
      </c>
      <c r="AC761" s="13" t="s">
        <v>63</v>
      </c>
      <c r="AD761">
        <v>1</v>
      </c>
      <c r="AE761" t="str">
        <f>IF(AD761&gt;3, "Prefers Discount", "Discount Indifferent")</f>
        <v>Discount Indifferent</v>
      </c>
      <c r="AF761">
        <v>8</v>
      </c>
      <c r="AG761">
        <v>11</v>
      </c>
      <c r="AH761">
        <v>1</v>
      </c>
      <c r="AI761" t="str">
        <f>INDEX($AF$1:$AH$1,MATCH(MAX(AF761:AH761),AF761:AH761,0))</f>
        <v>Web_Orders</v>
      </c>
      <c r="AJ761">
        <v>7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f>SUM(AK761:AO761)</f>
        <v>0</v>
      </c>
      <c r="AQ761" t="s">
        <v>67</v>
      </c>
      <c r="AR761">
        <v>0</v>
      </c>
      <c r="AS761" t="str">
        <f>IF(OR(AK761&gt;0, AL761&gt;0, AM761&gt;0, AN761&gt;0, AO761&gt;0), "Converted", "Not Converted")</f>
        <v>Not Converted</v>
      </c>
      <c r="AT761">
        <v>0</v>
      </c>
      <c r="AU761">
        <v>3</v>
      </c>
      <c r="AV761">
        <v>11</v>
      </c>
      <c r="AW761">
        <f>IF(Z761&gt;607, 4, 0)</f>
        <v>4</v>
      </c>
      <c r="AX761">
        <f>IF(AA761&gt;1.6588, 3, 0)</f>
        <v>3</v>
      </c>
      <c r="AY761">
        <f>IF(P761&gt;401, 2, 0)</f>
        <v>2</v>
      </c>
      <c r="AZ761">
        <f>IF(I761&gt;52915.77, 1, 0)</f>
        <v>1</v>
      </c>
      <c r="BA761">
        <f>SUM(AW761:AZ761)</f>
        <v>10</v>
      </c>
      <c r="BB761" t="str">
        <f>VLOOKUP(BA761,'Standard Deviations'!$L$1:$M$11,2,TRUE)</f>
        <v>Diamond</v>
      </c>
    </row>
    <row r="762" spans="1:54">
      <c r="A762">
        <v>3870</v>
      </c>
      <c r="B762">
        <v>1978</v>
      </c>
      <c r="C762">
        <f>2024-B762</f>
        <v>46</v>
      </c>
      <c r="D762" t="str">
        <f>VLOOKUP(B762,Reference!$A$1:$B$125, 2)</f>
        <v>Gen X</v>
      </c>
      <c r="E762" t="s">
        <v>74</v>
      </c>
      <c r="F762" t="str">
        <f>IF(E762="High School", "No College", "College")</f>
        <v>College</v>
      </c>
      <c r="G762" t="s">
        <v>65</v>
      </c>
      <c r="H762">
        <v>63855</v>
      </c>
      <c r="I762">
        <v>63855</v>
      </c>
      <c r="J762" s="4" t="s">
        <v>61</v>
      </c>
      <c r="K762">
        <v>0</v>
      </c>
      <c r="L762">
        <v>0</v>
      </c>
      <c r="M762" t="str">
        <f>IF(OR(K762&gt;0, L762&gt;0), "Parent", "Not Parent")</f>
        <v>Not Parent</v>
      </c>
      <c r="N762" t="s">
        <v>503</v>
      </c>
      <c r="O762" s="8">
        <v>41916</v>
      </c>
      <c r="P762" s="9">
        <f>O762-N762</f>
        <v>602</v>
      </c>
      <c r="Q762">
        <v>28</v>
      </c>
      <c r="R762" s="9">
        <f>P762-Q762</f>
        <v>574</v>
      </c>
      <c r="S762" s="8">
        <f>O762-R762</f>
        <v>41342</v>
      </c>
      <c r="T762">
        <v>359</v>
      </c>
      <c r="U762">
        <v>35</v>
      </c>
      <c r="V762">
        <v>314</v>
      </c>
      <c r="W762">
        <v>93</v>
      </c>
      <c r="X762">
        <v>116</v>
      </c>
      <c r="Y762">
        <v>89</v>
      </c>
      <c r="Z762">
        <v>1006</v>
      </c>
      <c r="AA762">
        <f>Z762/P762</f>
        <v>1.6710963455149501</v>
      </c>
      <c r="AB762" s="11" t="s">
        <v>232</v>
      </c>
      <c r="AC762" t="s">
        <v>59</v>
      </c>
      <c r="AD762">
        <v>1</v>
      </c>
      <c r="AE762" t="str">
        <f>IF(AD762&gt;3, "Prefers Discount", "Discount Indifferent")</f>
        <v>Discount Indifferent</v>
      </c>
      <c r="AF762">
        <v>13</v>
      </c>
      <c r="AG762">
        <v>7</v>
      </c>
      <c r="AH762">
        <v>3</v>
      </c>
      <c r="AI762" t="str">
        <f>INDEX($AF$1:$AH$1,MATCH(MAX(AF762:AH762),AF762:AH762,0))</f>
        <v>Store_Orders</v>
      </c>
      <c r="AJ762">
        <v>4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f>SUM(AK762:AO762)</f>
        <v>0</v>
      </c>
      <c r="AQ762" t="s">
        <v>67</v>
      </c>
      <c r="AR762">
        <v>0</v>
      </c>
      <c r="AS762" t="str">
        <f>IF(OR(AK762&gt;0, AL762&gt;0, AM762&gt;0, AN762&gt;0, AO762&gt;0), "Converted", "Not Converted")</f>
        <v>Not Converted</v>
      </c>
      <c r="AT762">
        <v>0</v>
      </c>
      <c r="AU762">
        <v>3</v>
      </c>
      <c r="AV762">
        <v>11</v>
      </c>
      <c r="AW762">
        <f>IF(Z762&gt;607, 4, 0)</f>
        <v>4</v>
      </c>
      <c r="AX762">
        <f>IF(AA762&gt;1.6588, 3, 0)</f>
        <v>3</v>
      </c>
      <c r="AY762">
        <f>IF(P762&gt;401, 2, 0)</f>
        <v>2</v>
      </c>
      <c r="AZ762">
        <f>IF(I762&gt;52915.77, 1, 0)</f>
        <v>1</v>
      </c>
      <c r="BA762">
        <f>SUM(AW762:AZ762)</f>
        <v>10</v>
      </c>
      <c r="BB762" t="str">
        <f>VLOOKUP(BA762,'Standard Deviations'!$L$1:$M$11,2,TRUE)</f>
        <v>Diamond</v>
      </c>
    </row>
    <row r="763" spans="1:54">
      <c r="A763">
        <v>2276</v>
      </c>
      <c r="B763">
        <v>1955</v>
      </c>
      <c r="C763">
        <f>2024-B763</f>
        <v>69</v>
      </c>
      <c r="D763" t="str">
        <f>VLOOKUP(B763,Reference!$A$1:$B$125, 2)</f>
        <v>Boomers</v>
      </c>
      <c r="E763" t="s">
        <v>54</v>
      </c>
      <c r="F763" t="str">
        <f>IF(E763="High School", "No College", "College")</f>
        <v>College</v>
      </c>
      <c r="G763" t="s">
        <v>60</v>
      </c>
      <c r="H763">
        <v>57959</v>
      </c>
      <c r="I763">
        <v>57959</v>
      </c>
      <c r="J763" s="4" t="s">
        <v>61</v>
      </c>
      <c r="K763">
        <v>0</v>
      </c>
      <c r="L763">
        <v>1</v>
      </c>
      <c r="M763" t="str">
        <f>IF(OR(K763&gt;0, L763&gt;0), "Parent", "Not Parent")</f>
        <v>Parent</v>
      </c>
      <c r="N763" t="s">
        <v>502</v>
      </c>
      <c r="O763" s="8">
        <v>41916</v>
      </c>
      <c r="P763" s="9">
        <f>O763-N763</f>
        <v>520</v>
      </c>
      <c r="Q763">
        <v>71</v>
      </c>
      <c r="R763" s="9">
        <f>P763-Q763</f>
        <v>449</v>
      </c>
      <c r="S763" s="8">
        <f>O763-R763</f>
        <v>41467</v>
      </c>
      <c r="T763">
        <v>430</v>
      </c>
      <c r="U763">
        <v>16</v>
      </c>
      <c r="V763">
        <v>322</v>
      </c>
      <c r="W763">
        <v>43</v>
      </c>
      <c r="X763">
        <v>24</v>
      </c>
      <c r="Y763">
        <v>33</v>
      </c>
      <c r="Z763">
        <v>868</v>
      </c>
      <c r="AA763">
        <f>Z763/P763</f>
        <v>1.6692307692307693</v>
      </c>
      <c r="AB763" s="14" t="s">
        <v>232</v>
      </c>
      <c r="AC763" s="13" t="s">
        <v>63</v>
      </c>
      <c r="AD763">
        <v>5</v>
      </c>
      <c r="AE763" t="str">
        <f>IF(AD763&gt;3, "Prefers Discount", "Discount Indifferent")</f>
        <v>Prefers Discount</v>
      </c>
      <c r="AF763">
        <v>11</v>
      </c>
      <c r="AG763">
        <v>4</v>
      </c>
      <c r="AH763">
        <v>7</v>
      </c>
      <c r="AI763" t="str">
        <f>INDEX($AF$1:$AH$1,MATCH(MAX(AF763:AH763),AF763:AH763,0))</f>
        <v>Store_Orders</v>
      </c>
      <c r="AJ763">
        <v>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f>SUM(AK763:AO763)</f>
        <v>0</v>
      </c>
      <c r="AQ763" t="s">
        <v>67</v>
      </c>
      <c r="AR763">
        <v>0</v>
      </c>
      <c r="AS763" t="str">
        <f>IF(OR(AK763&gt;0, AL763&gt;0, AM763&gt;0, AN763&gt;0, AO763&gt;0), "Converted", "Not Converted")</f>
        <v>Not Converted</v>
      </c>
      <c r="AT763">
        <v>0</v>
      </c>
      <c r="AU763">
        <v>3</v>
      </c>
      <c r="AV763">
        <v>11</v>
      </c>
      <c r="AW763">
        <f>IF(Z763&gt;607, 4, 0)</f>
        <v>4</v>
      </c>
      <c r="AX763">
        <f>IF(AA763&gt;1.6588, 3, 0)</f>
        <v>3</v>
      </c>
      <c r="AY763">
        <f>IF(P763&gt;401, 2, 0)</f>
        <v>2</v>
      </c>
      <c r="AZ763">
        <f>IF(I763&gt;52915.77, 1, 0)</f>
        <v>1</v>
      </c>
      <c r="BA763">
        <f>SUM(AW763:AZ763)</f>
        <v>10</v>
      </c>
      <c r="BB763" t="str">
        <f>VLOOKUP(BA763,'Standard Deviations'!$L$1:$M$11,2,TRUE)</f>
        <v>Diamond</v>
      </c>
    </row>
    <row r="764" spans="1:54">
      <c r="A764">
        <v>1402</v>
      </c>
      <c r="B764">
        <v>1954</v>
      </c>
      <c r="C764">
        <f>2024-B764</f>
        <v>70</v>
      </c>
      <c r="D764" t="str">
        <f>VLOOKUP(B764,Reference!$A$1:$B$125, 2)</f>
        <v>Boomers</v>
      </c>
      <c r="E764" t="s">
        <v>64</v>
      </c>
      <c r="F764" t="str">
        <f>IF(E764="High School", "No College", "College")</f>
        <v>College</v>
      </c>
      <c r="G764" t="s">
        <v>55</v>
      </c>
      <c r="H764">
        <v>66991</v>
      </c>
      <c r="I764">
        <v>66991</v>
      </c>
      <c r="J764" s="4" t="s">
        <v>61</v>
      </c>
      <c r="K764">
        <v>0</v>
      </c>
      <c r="L764">
        <v>0</v>
      </c>
      <c r="M764" t="str">
        <f>IF(OR(K764&gt;0, L764&gt;0), "Parent", "Not Parent")</f>
        <v>Not Parent</v>
      </c>
      <c r="N764" t="s">
        <v>380</v>
      </c>
      <c r="O764" s="8">
        <v>41916</v>
      </c>
      <c r="P764" s="9">
        <f>O764-N764</f>
        <v>753</v>
      </c>
      <c r="Q764">
        <v>1</v>
      </c>
      <c r="R764" s="9">
        <f>P764-Q764</f>
        <v>752</v>
      </c>
      <c r="S764" s="8">
        <f>O764-R764</f>
        <v>41164</v>
      </c>
      <c r="T764">
        <v>496</v>
      </c>
      <c r="U764">
        <v>36</v>
      </c>
      <c r="V764">
        <v>460</v>
      </c>
      <c r="W764">
        <v>189</v>
      </c>
      <c r="X764">
        <v>60</v>
      </c>
      <c r="Y764">
        <v>12</v>
      </c>
      <c r="Z764">
        <v>1253</v>
      </c>
      <c r="AA764">
        <f>Z764/P764</f>
        <v>1.6640106241699868</v>
      </c>
      <c r="AB764" s="11" t="s">
        <v>232</v>
      </c>
      <c r="AC764" t="s">
        <v>59</v>
      </c>
      <c r="AD764">
        <v>3</v>
      </c>
      <c r="AE764" t="str">
        <f>IF(AD764&gt;3, "Prefers Discount", "Discount Indifferent")</f>
        <v>Discount Indifferent</v>
      </c>
      <c r="AF764">
        <v>6</v>
      </c>
      <c r="AG764">
        <v>4</v>
      </c>
      <c r="AH764">
        <v>8</v>
      </c>
      <c r="AI764" t="str">
        <f>INDEX($AF$1:$AH$1,MATCH(MAX(AF764:AH764),AF764:AH764,0))</f>
        <v>Catalog_Orders</v>
      </c>
      <c r="AJ764">
        <v>3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f>SUM(AK764:AO764)</f>
        <v>0</v>
      </c>
      <c r="AQ764" t="s">
        <v>67</v>
      </c>
      <c r="AR764">
        <v>0</v>
      </c>
      <c r="AS764" t="str">
        <f>IF(OR(AK764&gt;0, AL764&gt;0, AM764&gt;0, AN764&gt;0, AO764&gt;0), "Converted", "Not Converted")</f>
        <v>Not Converted</v>
      </c>
      <c r="AT764">
        <v>0</v>
      </c>
      <c r="AU764">
        <v>3</v>
      </c>
      <c r="AV764">
        <v>11</v>
      </c>
      <c r="AW764">
        <f>IF(Z764&gt;607, 4, 0)</f>
        <v>4</v>
      </c>
      <c r="AX764">
        <f>IF(AA764&gt;1.6588, 3, 0)</f>
        <v>3</v>
      </c>
      <c r="AY764">
        <f>IF(P764&gt;401, 2, 0)</f>
        <v>2</v>
      </c>
      <c r="AZ764">
        <f>IF(I764&gt;52915.77, 1, 0)</f>
        <v>1</v>
      </c>
      <c r="BA764">
        <f>SUM(AW764:AZ764)</f>
        <v>10</v>
      </c>
      <c r="BB764" t="str">
        <f>VLOOKUP(BA764,'Standard Deviations'!$L$1:$M$11,2,TRUE)</f>
        <v>Diamond</v>
      </c>
    </row>
    <row r="765" spans="1:54">
      <c r="A765">
        <v>269</v>
      </c>
      <c r="B765">
        <v>1963</v>
      </c>
      <c r="C765">
        <f>2024-B765</f>
        <v>61</v>
      </c>
      <c r="D765" t="str">
        <f>VLOOKUP(B765,Reference!$A$1:$B$125, 2)</f>
        <v>Boomers</v>
      </c>
      <c r="E765" t="s">
        <v>68</v>
      </c>
      <c r="F765" t="str">
        <f>IF(E765="High School", "No College", "College")</f>
        <v>College</v>
      </c>
      <c r="G765" t="s">
        <v>60</v>
      </c>
      <c r="H765">
        <v>46757</v>
      </c>
      <c r="I765">
        <v>46757</v>
      </c>
      <c r="J765" s="4" t="s">
        <v>175</v>
      </c>
      <c r="K765">
        <v>0</v>
      </c>
      <c r="L765">
        <v>1</v>
      </c>
      <c r="M765" t="str">
        <f>IF(OR(K765&gt;0, L765&gt;0), "Parent", "Not Parent")</f>
        <v>Parent</v>
      </c>
      <c r="N765" t="s">
        <v>504</v>
      </c>
      <c r="O765" s="8">
        <v>41916</v>
      </c>
      <c r="P765" s="9">
        <f>O765-N765</f>
        <v>687</v>
      </c>
      <c r="Q765">
        <v>71</v>
      </c>
      <c r="R765" s="9">
        <f>P765-Q765</f>
        <v>616</v>
      </c>
      <c r="S765" s="8">
        <f>O765-R765</f>
        <v>41300</v>
      </c>
      <c r="T765">
        <v>777</v>
      </c>
      <c r="U765">
        <v>30</v>
      </c>
      <c r="V765">
        <v>163</v>
      </c>
      <c r="W765">
        <v>0</v>
      </c>
      <c r="X765">
        <v>51</v>
      </c>
      <c r="Y765">
        <v>122</v>
      </c>
      <c r="Z765">
        <v>1143</v>
      </c>
      <c r="AA765">
        <f>Z765/P765</f>
        <v>1.6637554585152838</v>
      </c>
      <c r="AB765" s="14" t="s">
        <v>232</v>
      </c>
      <c r="AC765" s="13" t="s">
        <v>63</v>
      </c>
      <c r="AD765">
        <v>6</v>
      </c>
      <c r="AE765" t="str">
        <f>IF(AD765&gt;3, "Prefers Discount", "Discount Indifferent")</f>
        <v>Prefers Discount</v>
      </c>
      <c r="AF765">
        <v>7</v>
      </c>
      <c r="AG765">
        <v>4</v>
      </c>
      <c r="AH765">
        <v>4</v>
      </c>
      <c r="AI765" t="str">
        <f>INDEX($AF$1:$AH$1,MATCH(MAX(AF765:AH765),AF765:AH765,0))</f>
        <v>Store_Orders</v>
      </c>
      <c r="AJ765">
        <v>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f>SUM(AK765:AO765)</f>
        <v>0</v>
      </c>
      <c r="AQ765" t="s">
        <v>67</v>
      </c>
      <c r="AR765">
        <v>0</v>
      </c>
      <c r="AS765" t="str">
        <f>IF(OR(AK765&gt;0, AL765&gt;0, AM765&gt;0, AN765&gt;0, AO765&gt;0), "Converted", "Not Converted")</f>
        <v>Not Converted</v>
      </c>
      <c r="AT765">
        <v>0</v>
      </c>
      <c r="AU765">
        <v>3</v>
      </c>
      <c r="AV765">
        <v>11</v>
      </c>
      <c r="AW765">
        <f>IF(Z765&gt;607, 4, 0)</f>
        <v>4</v>
      </c>
      <c r="AX765">
        <f>IF(AA765&gt;1.6588, 3, 0)</f>
        <v>3</v>
      </c>
      <c r="AY765">
        <f>IF(P765&gt;401, 2, 0)</f>
        <v>2</v>
      </c>
      <c r="AZ765">
        <f>IF(I765&gt;52915.77, 1, 0)</f>
        <v>0</v>
      </c>
      <c r="BA765">
        <f>SUM(AW765:AZ765)</f>
        <v>9</v>
      </c>
      <c r="BB765" t="str">
        <f>VLOOKUP(BA765,'Standard Deviations'!$L$1:$M$11,2,TRUE)</f>
        <v>Diamond</v>
      </c>
    </row>
    <row r="766" spans="1:54">
      <c r="A766">
        <v>7250</v>
      </c>
      <c r="B766">
        <v>1978</v>
      </c>
      <c r="C766">
        <f>2024-B766</f>
        <v>46</v>
      </c>
      <c r="D766" t="str">
        <f>VLOOKUP(B766,Reference!$A$1:$B$125, 2)</f>
        <v>Gen X</v>
      </c>
      <c r="E766" t="s">
        <v>54</v>
      </c>
      <c r="F766" t="str">
        <f>IF(E766="High School", "No College", "College")</f>
        <v>College</v>
      </c>
      <c r="G766" t="s">
        <v>65</v>
      </c>
      <c r="H766">
        <v>57867</v>
      </c>
      <c r="I766">
        <v>57867</v>
      </c>
      <c r="J766" s="4" t="s">
        <v>61</v>
      </c>
      <c r="K766">
        <v>1</v>
      </c>
      <c r="L766">
        <v>0</v>
      </c>
      <c r="M766" t="str">
        <f>IF(OR(K766&gt;0, L766&gt;0), "Parent", "Not Parent")</f>
        <v>Parent</v>
      </c>
      <c r="N766" t="s">
        <v>181</v>
      </c>
      <c r="O766" s="8">
        <v>41916</v>
      </c>
      <c r="P766" s="9">
        <f>O766-N766</f>
        <v>368</v>
      </c>
      <c r="Q766">
        <v>48</v>
      </c>
      <c r="R766" s="9">
        <f>P766-Q766</f>
        <v>320</v>
      </c>
      <c r="S766" s="8">
        <f>O766-R766</f>
        <v>41596</v>
      </c>
      <c r="T766">
        <v>344</v>
      </c>
      <c r="U766">
        <v>35</v>
      </c>
      <c r="V766">
        <v>178</v>
      </c>
      <c r="W766">
        <v>15</v>
      </c>
      <c r="X766">
        <v>23</v>
      </c>
      <c r="Y766">
        <v>17</v>
      </c>
      <c r="Z766">
        <v>612</v>
      </c>
      <c r="AA766">
        <f>Z766/P766</f>
        <v>1.6630434782608696</v>
      </c>
      <c r="AB766" s="14" t="s">
        <v>232</v>
      </c>
      <c r="AC766" s="13" t="s">
        <v>63</v>
      </c>
      <c r="AD766">
        <v>7</v>
      </c>
      <c r="AE766" t="str">
        <f>IF(AD766&gt;3, "Prefers Discount", "Discount Indifferent")</f>
        <v>Prefers Discount</v>
      </c>
      <c r="AF766">
        <v>9</v>
      </c>
      <c r="AG766">
        <v>7</v>
      </c>
      <c r="AH766">
        <v>2</v>
      </c>
      <c r="AI766" t="str">
        <f>INDEX($AF$1:$AH$1,MATCH(MAX(AF766:AH766),AF766:AH766,0))</f>
        <v>Store_Orders</v>
      </c>
      <c r="AJ766">
        <v>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f>SUM(AK766:AO766)</f>
        <v>0</v>
      </c>
      <c r="AQ766" t="s">
        <v>67</v>
      </c>
      <c r="AR766">
        <v>0</v>
      </c>
      <c r="AS766" t="str">
        <f>IF(OR(AK766&gt;0, AL766&gt;0, AM766&gt;0, AN766&gt;0, AO766&gt;0), "Converted", "Not Converted")</f>
        <v>Not Converted</v>
      </c>
      <c r="AT766">
        <v>0</v>
      </c>
      <c r="AU766">
        <v>3</v>
      </c>
      <c r="AV766">
        <v>11</v>
      </c>
      <c r="AW766">
        <f>IF(Z766&gt;607, 4, 0)</f>
        <v>4</v>
      </c>
      <c r="AX766">
        <f>IF(AA766&gt;1.6588, 3, 0)</f>
        <v>3</v>
      </c>
      <c r="AY766">
        <f>IF(P766&gt;401, 2, 0)</f>
        <v>0</v>
      </c>
      <c r="AZ766">
        <f>IF(I766&gt;52915.77, 1, 0)</f>
        <v>1</v>
      </c>
      <c r="BA766">
        <f>SUM(AW766:AZ766)</f>
        <v>8</v>
      </c>
      <c r="BB766" t="str">
        <f>VLOOKUP(BA766,'Standard Deviations'!$L$1:$M$11,2,TRUE)</f>
        <v>Platinum</v>
      </c>
    </row>
    <row r="767" spans="1:54">
      <c r="A767">
        <v>709</v>
      </c>
      <c r="B767">
        <v>1952</v>
      </c>
      <c r="C767">
        <f>2024-B767</f>
        <v>72</v>
      </c>
      <c r="D767" t="str">
        <f>VLOOKUP(B767,Reference!$A$1:$B$125, 2)</f>
        <v>Boomers</v>
      </c>
      <c r="E767" t="s">
        <v>54</v>
      </c>
      <c r="F767" t="str">
        <f>IF(E767="High School", "No College", "College")</f>
        <v>College</v>
      </c>
      <c r="G767" t="s">
        <v>71</v>
      </c>
      <c r="H767">
        <v>51537</v>
      </c>
      <c r="I767">
        <v>51537</v>
      </c>
      <c r="J767" s="4" t="s">
        <v>175</v>
      </c>
      <c r="K767">
        <v>0</v>
      </c>
      <c r="L767">
        <v>1</v>
      </c>
      <c r="M767" t="str">
        <f>IF(OR(K767&gt;0, L767&gt;0), "Parent", "Not Parent")</f>
        <v>Parent</v>
      </c>
      <c r="N767" t="s">
        <v>505</v>
      </c>
      <c r="O767" s="8">
        <v>41916</v>
      </c>
      <c r="P767" s="9">
        <f>O767-N767</f>
        <v>664</v>
      </c>
      <c r="Q767">
        <v>27</v>
      </c>
      <c r="R767" s="9">
        <f>P767-Q767</f>
        <v>637</v>
      </c>
      <c r="S767" s="8">
        <f>O767-R767</f>
        <v>41279</v>
      </c>
      <c r="T767">
        <v>787</v>
      </c>
      <c r="U767">
        <v>20</v>
      </c>
      <c r="V767">
        <v>204</v>
      </c>
      <c r="W767">
        <v>0</v>
      </c>
      <c r="X767">
        <v>0</v>
      </c>
      <c r="Y767">
        <v>92</v>
      </c>
      <c r="Z767">
        <v>1103</v>
      </c>
      <c r="AA767">
        <f>Z767/P767</f>
        <v>1.661144578313253</v>
      </c>
      <c r="AB767" s="11" t="s">
        <v>232</v>
      </c>
      <c r="AC767" t="s">
        <v>59</v>
      </c>
      <c r="AD767">
        <v>3</v>
      </c>
      <c r="AE767" t="str">
        <f>IF(AD767&gt;3, "Prefers Discount", "Discount Indifferent")</f>
        <v>Discount Indifferent</v>
      </c>
      <c r="AF767">
        <v>11</v>
      </c>
      <c r="AG767">
        <v>2</v>
      </c>
      <c r="AH767">
        <v>2</v>
      </c>
      <c r="AI767" t="str">
        <f>INDEX($AF$1:$AH$1,MATCH(MAX(AF767:AH767),AF767:AH767,0))</f>
        <v>Store_Orders</v>
      </c>
      <c r="AJ767">
        <v>8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f>SUM(AK767:AO767)</f>
        <v>0</v>
      </c>
      <c r="AQ767" t="s">
        <v>67</v>
      </c>
      <c r="AR767">
        <v>0</v>
      </c>
      <c r="AS767" t="str">
        <f>IF(OR(AK767&gt;0, AL767&gt;0, AM767&gt;0, AN767&gt;0, AO767&gt;0), "Converted", "Not Converted")</f>
        <v>Not Converted</v>
      </c>
      <c r="AT767">
        <v>0</v>
      </c>
      <c r="AU767">
        <v>3</v>
      </c>
      <c r="AV767">
        <v>11</v>
      </c>
      <c r="AW767">
        <f>IF(Z767&gt;607, 4, 0)</f>
        <v>4</v>
      </c>
      <c r="AX767">
        <f>IF(AA767&gt;1.6588, 3, 0)</f>
        <v>3</v>
      </c>
      <c r="AY767">
        <f>IF(P767&gt;401, 2, 0)</f>
        <v>2</v>
      </c>
      <c r="AZ767">
        <f>IF(I767&gt;52915.77, 1, 0)</f>
        <v>0</v>
      </c>
      <c r="BA767">
        <f>SUM(AW767:AZ767)</f>
        <v>9</v>
      </c>
      <c r="BB767" t="str">
        <f>VLOOKUP(BA767,'Standard Deviations'!$L$1:$M$11,2,TRUE)</f>
        <v>Diamond</v>
      </c>
    </row>
    <row r="768" spans="1:54">
      <c r="A768">
        <v>3298</v>
      </c>
      <c r="B768">
        <v>1956</v>
      </c>
      <c r="C768">
        <f>2024-B768</f>
        <v>68</v>
      </c>
      <c r="D768" t="str">
        <f>VLOOKUP(B768,Reference!$A$1:$B$125, 2)</f>
        <v>Boomers</v>
      </c>
      <c r="E768" t="s">
        <v>64</v>
      </c>
      <c r="F768" t="str">
        <f>IF(E768="High School", "No College", "College")</f>
        <v>College</v>
      </c>
      <c r="G768" t="s">
        <v>55</v>
      </c>
      <c r="H768">
        <v>52973</v>
      </c>
      <c r="I768">
        <v>52973</v>
      </c>
      <c r="J768" s="4" t="s">
        <v>61</v>
      </c>
      <c r="K768">
        <v>0</v>
      </c>
      <c r="L768">
        <v>1</v>
      </c>
      <c r="M768" t="str">
        <f>IF(OR(K768&gt;0, L768&gt;0), "Parent", "Not Parent")</f>
        <v>Parent</v>
      </c>
      <c r="N768" t="s">
        <v>471</v>
      </c>
      <c r="O768" s="8">
        <v>41916</v>
      </c>
      <c r="P768" s="9">
        <f>O768-N768</f>
        <v>695</v>
      </c>
      <c r="Q768">
        <v>92</v>
      </c>
      <c r="R768" s="9">
        <f>P768-Q768</f>
        <v>603</v>
      </c>
      <c r="S768" s="8">
        <f>O768-R768</f>
        <v>41313</v>
      </c>
      <c r="T768">
        <v>856</v>
      </c>
      <c r="U768">
        <v>0</v>
      </c>
      <c r="V768">
        <v>76</v>
      </c>
      <c r="W768">
        <v>12</v>
      </c>
      <c r="X768">
        <v>9</v>
      </c>
      <c r="Y768">
        <v>199</v>
      </c>
      <c r="Z768">
        <v>1152</v>
      </c>
      <c r="AA768">
        <f>Z768/P768</f>
        <v>1.6575539568345323</v>
      </c>
      <c r="AB768" s="14" t="s">
        <v>506</v>
      </c>
      <c r="AC768" s="13" t="s">
        <v>63</v>
      </c>
      <c r="AD768">
        <v>7</v>
      </c>
      <c r="AE768" t="str">
        <f>IF(AD768&gt;3, "Prefers Discount", "Discount Indifferent")</f>
        <v>Prefers Discount</v>
      </c>
      <c r="AF768">
        <v>9</v>
      </c>
      <c r="AG768">
        <v>9</v>
      </c>
      <c r="AH768">
        <v>6</v>
      </c>
      <c r="AI768" t="str">
        <f>INDEX($AF$1:$AH$1,MATCH(MAX(AF768:AH768),AF768:AH768,0))</f>
        <v>Store_Orders</v>
      </c>
      <c r="AJ768">
        <v>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f>SUM(AK768:AO768)</f>
        <v>0</v>
      </c>
      <c r="AQ768" t="s">
        <v>67</v>
      </c>
      <c r="AR768">
        <v>0</v>
      </c>
      <c r="AS768" t="str">
        <f>IF(OR(AK768&gt;0, AL768&gt;0, AM768&gt;0, AN768&gt;0, AO768&gt;0), "Converted", "Not Converted")</f>
        <v>Not Converted</v>
      </c>
      <c r="AT768">
        <v>0</v>
      </c>
      <c r="AU768">
        <v>3</v>
      </c>
      <c r="AV768">
        <v>11</v>
      </c>
      <c r="AW768">
        <f>IF(Z768&gt;607, 4, 0)</f>
        <v>4</v>
      </c>
      <c r="AX768">
        <f>IF(AA768&gt;1.6588, 3, 0)</f>
        <v>0</v>
      </c>
      <c r="AY768">
        <f>IF(P768&gt;401, 2, 0)</f>
        <v>2</v>
      </c>
      <c r="AZ768">
        <f>IF(I768&gt;52915.77, 1, 0)</f>
        <v>1</v>
      </c>
      <c r="BA768">
        <f>SUM(AW768:AZ768)</f>
        <v>7</v>
      </c>
      <c r="BB768" t="str">
        <f>VLOOKUP(BA768,'Standard Deviations'!$L$1:$M$11,2,TRUE)</f>
        <v>Platinum</v>
      </c>
    </row>
    <row r="769" spans="1:54">
      <c r="A769">
        <v>9449</v>
      </c>
      <c r="B769">
        <v>1958</v>
      </c>
      <c r="C769">
        <f>2024-B769</f>
        <v>66</v>
      </c>
      <c r="D769" t="str">
        <f>VLOOKUP(B769,Reference!$A$1:$B$125, 2)</f>
        <v>Boomers</v>
      </c>
      <c r="E769" t="s">
        <v>68</v>
      </c>
      <c r="F769" t="str">
        <f>IF(E769="High School", "No College", "College")</f>
        <v>College</v>
      </c>
      <c r="G769" t="s">
        <v>60</v>
      </c>
      <c r="H769">
        <v>79761</v>
      </c>
      <c r="I769">
        <v>79761</v>
      </c>
      <c r="J769" s="4" t="s">
        <v>56</v>
      </c>
      <c r="K769">
        <v>0</v>
      </c>
      <c r="L769">
        <v>1</v>
      </c>
      <c r="M769" t="str">
        <f>IF(OR(K769&gt;0, L769&gt;0), "Parent", "Not Parent")</f>
        <v>Parent</v>
      </c>
      <c r="N769" t="s">
        <v>197</v>
      </c>
      <c r="O769" s="8">
        <v>41916</v>
      </c>
      <c r="P769" s="9">
        <f>O769-N769</f>
        <v>365</v>
      </c>
      <c r="Q769">
        <v>32</v>
      </c>
      <c r="R769" s="9">
        <f>P769-Q769</f>
        <v>333</v>
      </c>
      <c r="S769" s="8">
        <f>O769-R769</f>
        <v>41583</v>
      </c>
      <c r="T769">
        <v>415</v>
      </c>
      <c r="U769">
        <v>5</v>
      </c>
      <c r="V769">
        <v>124</v>
      </c>
      <c r="W769">
        <v>15</v>
      </c>
      <c r="X769">
        <v>35</v>
      </c>
      <c r="Y769">
        <v>11</v>
      </c>
      <c r="Z769">
        <v>605</v>
      </c>
      <c r="AA769">
        <f>Z769/P769</f>
        <v>1.6575342465753424</v>
      </c>
      <c r="AB769" s="11" t="s">
        <v>506</v>
      </c>
      <c r="AC769" t="s">
        <v>59</v>
      </c>
      <c r="AD769">
        <v>1</v>
      </c>
      <c r="AE769" t="str">
        <f>IF(AD769&gt;3, "Prefers Discount", "Discount Indifferent")</f>
        <v>Discount Indifferent</v>
      </c>
      <c r="AF769">
        <v>11</v>
      </c>
      <c r="AG769">
        <v>5</v>
      </c>
      <c r="AH769">
        <v>2</v>
      </c>
      <c r="AI769" t="str">
        <f>INDEX($AF$1:$AH$1,MATCH(MAX(AF769:AH769),AF769:AH769,0))</f>
        <v>Store_Orders</v>
      </c>
      <c r="AJ769">
        <v>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f>SUM(AK769:AO769)</f>
        <v>0</v>
      </c>
      <c r="AQ769" t="s">
        <v>67</v>
      </c>
      <c r="AR769">
        <v>0</v>
      </c>
      <c r="AS769" t="str">
        <f>IF(OR(AK769&gt;0, AL769&gt;0, AM769&gt;0, AN769&gt;0, AO769&gt;0), "Converted", "Not Converted")</f>
        <v>Not Converted</v>
      </c>
      <c r="AT769">
        <v>0</v>
      </c>
      <c r="AU769">
        <v>3</v>
      </c>
      <c r="AV769">
        <v>11</v>
      </c>
      <c r="AW769">
        <f>IF(Z769&gt;607, 4, 0)</f>
        <v>0</v>
      </c>
      <c r="AX769">
        <f>IF(AA769&gt;1.6588, 3, 0)</f>
        <v>0</v>
      </c>
      <c r="AY769">
        <f>IF(P769&gt;401, 2, 0)</f>
        <v>0</v>
      </c>
      <c r="AZ769">
        <f>IF(I769&gt;52915.77, 1, 0)</f>
        <v>1</v>
      </c>
      <c r="BA769">
        <f>SUM(AW769:AZ769)</f>
        <v>1</v>
      </c>
      <c r="BB769" t="str">
        <f>VLOOKUP(BA769,'Standard Deviations'!$L$1:$M$11,2,TRUE)</f>
        <v>Bronze</v>
      </c>
    </row>
    <row r="770" spans="1:54">
      <c r="A770">
        <v>6200</v>
      </c>
      <c r="B770">
        <v>1951</v>
      </c>
      <c r="C770">
        <f>2024-B770</f>
        <v>73</v>
      </c>
      <c r="D770" t="str">
        <f>VLOOKUP(B770,Reference!$A$1:$B$125, 2)</f>
        <v>Boomers</v>
      </c>
      <c r="E770" t="s">
        <v>54</v>
      </c>
      <c r="F770" t="str">
        <f>IF(E770="High School", "No College", "College")</f>
        <v>College</v>
      </c>
      <c r="G770" t="s">
        <v>55</v>
      </c>
      <c r="H770">
        <v>75903</v>
      </c>
      <c r="I770">
        <v>75903</v>
      </c>
      <c r="J770" s="4" t="s">
        <v>56</v>
      </c>
      <c r="K770">
        <v>0</v>
      </c>
      <c r="L770">
        <v>1</v>
      </c>
      <c r="M770" t="str">
        <f>IF(OR(K770&gt;0, L770&gt;0), "Parent", "Not Parent")</f>
        <v>Parent</v>
      </c>
      <c r="N770" t="s">
        <v>317</v>
      </c>
      <c r="O770" s="8">
        <v>41916</v>
      </c>
      <c r="P770" s="9">
        <f>O770-N770</f>
        <v>544</v>
      </c>
      <c r="Q770">
        <v>50</v>
      </c>
      <c r="R770" s="9">
        <f>P770-Q770</f>
        <v>494</v>
      </c>
      <c r="S770" s="8">
        <f>O770-R770</f>
        <v>41422</v>
      </c>
      <c r="T770">
        <v>340</v>
      </c>
      <c r="U770">
        <v>108</v>
      </c>
      <c r="V770">
        <v>185</v>
      </c>
      <c r="W770">
        <v>130</v>
      </c>
      <c r="X770">
        <v>38</v>
      </c>
      <c r="Y770">
        <v>100</v>
      </c>
      <c r="Z770">
        <v>901</v>
      </c>
      <c r="AA770">
        <f>Z770/P770</f>
        <v>1.65625</v>
      </c>
      <c r="AB770" s="14" t="s">
        <v>506</v>
      </c>
      <c r="AC770" s="13" t="s">
        <v>63</v>
      </c>
      <c r="AD770">
        <v>2</v>
      </c>
      <c r="AE770" t="str">
        <f>IF(AD770&gt;3, "Prefers Discount", "Discount Indifferent")</f>
        <v>Discount Indifferent</v>
      </c>
      <c r="AF770">
        <v>9</v>
      </c>
      <c r="AG770">
        <v>6</v>
      </c>
      <c r="AH770">
        <v>6</v>
      </c>
      <c r="AI770" t="str">
        <f>INDEX($AF$1:$AH$1,MATCH(MAX(AF770:AH770),AF770:AH770,0))</f>
        <v>Store_Orders</v>
      </c>
      <c r="AJ770">
        <v>3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f>SUM(AK770:AO770)</f>
        <v>0</v>
      </c>
      <c r="AQ770" t="s">
        <v>67</v>
      </c>
      <c r="AR770">
        <v>0</v>
      </c>
      <c r="AS770" t="str">
        <f>IF(OR(AK770&gt;0, AL770&gt;0, AM770&gt;0, AN770&gt;0, AO770&gt;0), "Converted", "Not Converted")</f>
        <v>Not Converted</v>
      </c>
      <c r="AT770">
        <v>0</v>
      </c>
      <c r="AU770">
        <v>3</v>
      </c>
      <c r="AV770">
        <v>11</v>
      </c>
      <c r="AW770">
        <f>IF(Z770&gt;607, 4, 0)</f>
        <v>4</v>
      </c>
      <c r="AX770">
        <f>IF(AA770&gt;1.6588, 3, 0)</f>
        <v>0</v>
      </c>
      <c r="AY770">
        <f>IF(P770&gt;401, 2, 0)</f>
        <v>2</v>
      </c>
      <c r="AZ770">
        <f>IF(I770&gt;52915.77, 1, 0)</f>
        <v>1</v>
      </c>
      <c r="BA770">
        <f>SUM(AW770:AZ770)</f>
        <v>7</v>
      </c>
      <c r="BB770" t="str">
        <f>VLOOKUP(BA770,'Standard Deviations'!$L$1:$M$11,2,TRUE)</f>
        <v>Platinum</v>
      </c>
    </row>
    <row r="771" spans="1:54">
      <c r="A771">
        <v>10582</v>
      </c>
      <c r="B771">
        <v>1979</v>
      </c>
      <c r="C771">
        <f>2024-B771</f>
        <v>45</v>
      </c>
      <c r="D771" t="str">
        <f>VLOOKUP(B771,Reference!$A$1:$B$125, 2)</f>
        <v>Gen X</v>
      </c>
      <c r="E771" t="s">
        <v>54</v>
      </c>
      <c r="F771" t="str">
        <f>IF(E771="High School", "No College", "College")</f>
        <v>College</v>
      </c>
      <c r="G771" t="s">
        <v>55</v>
      </c>
      <c r="H771">
        <v>72063</v>
      </c>
      <c r="I771">
        <v>72063</v>
      </c>
      <c r="J771" s="4" t="s">
        <v>61</v>
      </c>
      <c r="K771">
        <v>0</v>
      </c>
      <c r="L771">
        <v>1</v>
      </c>
      <c r="M771" t="str">
        <f>IF(OR(K771&gt;0, L771&gt;0), "Parent", "Not Parent")</f>
        <v>Parent</v>
      </c>
      <c r="N771" t="s">
        <v>186</v>
      </c>
      <c r="O771" s="8">
        <v>41916</v>
      </c>
      <c r="P771" s="9">
        <f>O771-N771</f>
        <v>458</v>
      </c>
      <c r="Q771">
        <v>3</v>
      </c>
      <c r="R771" s="9">
        <f>P771-Q771</f>
        <v>455</v>
      </c>
      <c r="S771" s="8">
        <f>O771-R771</f>
        <v>41461</v>
      </c>
      <c r="T771">
        <v>180</v>
      </c>
      <c r="U771">
        <v>32</v>
      </c>
      <c r="V771">
        <v>348</v>
      </c>
      <c r="W771">
        <v>76</v>
      </c>
      <c r="X771">
        <v>32</v>
      </c>
      <c r="Y771">
        <v>90</v>
      </c>
      <c r="Z771">
        <v>758</v>
      </c>
      <c r="AA771">
        <f>Z771/P771</f>
        <v>1.6550218340611353</v>
      </c>
      <c r="AB771" s="11" t="s">
        <v>506</v>
      </c>
      <c r="AC771" t="s">
        <v>59</v>
      </c>
      <c r="AD771">
        <v>2</v>
      </c>
      <c r="AE771" t="str">
        <f>IF(AD771&gt;3, "Prefers Discount", "Discount Indifferent")</f>
        <v>Discount Indifferent</v>
      </c>
      <c r="AF771">
        <v>12</v>
      </c>
      <c r="AG771">
        <v>5</v>
      </c>
      <c r="AH771">
        <v>2</v>
      </c>
      <c r="AI771" t="str">
        <f>INDEX($AF$1:$AH$1,MATCH(MAX(AF771:AH771),AF771:AH771,0))</f>
        <v>Store_Orders</v>
      </c>
      <c r="AJ771">
        <v>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f>SUM(AK771:AO771)</f>
        <v>0</v>
      </c>
      <c r="AQ771" t="s">
        <v>67</v>
      </c>
      <c r="AR771">
        <v>0</v>
      </c>
      <c r="AS771" t="str">
        <f>IF(OR(AK771&gt;0, AL771&gt;0, AM771&gt;0, AN771&gt;0, AO771&gt;0), "Converted", "Not Converted")</f>
        <v>Not Converted</v>
      </c>
      <c r="AT771">
        <v>0</v>
      </c>
      <c r="AU771">
        <v>3</v>
      </c>
      <c r="AV771">
        <v>11</v>
      </c>
      <c r="AW771">
        <f>IF(Z771&gt;607, 4, 0)</f>
        <v>4</v>
      </c>
      <c r="AX771">
        <f>IF(AA771&gt;1.6588, 3, 0)</f>
        <v>0</v>
      </c>
      <c r="AY771">
        <f>IF(P771&gt;401, 2, 0)</f>
        <v>2</v>
      </c>
      <c r="AZ771">
        <f>IF(I771&gt;52915.77, 1, 0)</f>
        <v>1</v>
      </c>
      <c r="BA771">
        <f>SUM(AW771:AZ771)</f>
        <v>7</v>
      </c>
      <c r="BB771" t="str">
        <f>VLOOKUP(BA771,'Standard Deviations'!$L$1:$M$11,2,TRUE)</f>
        <v>Platinum</v>
      </c>
    </row>
    <row r="772" spans="1:54">
      <c r="A772">
        <v>10660</v>
      </c>
      <c r="B772">
        <v>1957</v>
      </c>
      <c r="C772">
        <f>2024-B772</f>
        <v>67</v>
      </c>
      <c r="D772" t="str">
        <f>VLOOKUP(B772,Reference!$A$1:$B$125, 2)</f>
        <v>Boomers</v>
      </c>
      <c r="E772" t="s">
        <v>64</v>
      </c>
      <c r="F772" t="str">
        <f>IF(E772="High School", "No College", "College")</f>
        <v>College</v>
      </c>
      <c r="G772" t="s">
        <v>55</v>
      </c>
      <c r="H772">
        <v>66726</v>
      </c>
      <c r="I772">
        <v>66726</v>
      </c>
      <c r="J772" s="4" t="s">
        <v>61</v>
      </c>
      <c r="K772">
        <v>1</v>
      </c>
      <c r="L772">
        <v>1</v>
      </c>
      <c r="M772" t="str">
        <f>IF(OR(K772&gt;0, L772&gt;0), "Parent", "Not Parent")</f>
        <v>Parent</v>
      </c>
      <c r="N772" t="s">
        <v>507</v>
      </c>
      <c r="O772" s="8">
        <v>41916</v>
      </c>
      <c r="P772" s="9">
        <f>O772-N772</f>
        <v>265</v>
      </c>
      <c r="Q772">
        <v>61</v>
      </c>
      <c r="R772" s="9">
        <f>P772-Q772</f>
        <v>204</v>
      </c>
      <c r="S772" s="8">
        <f>O772-R772</f>
        <v>41712</v>
      </c>
      <c r="T772">
        <v>349</v>
      </c>
      <c r="U772">
        <v>7</v>
      </c>
      <c r="V772">
        <v>35</v>
      </c>
      <c r="W772">
        <v>0</v>
      </c>
      <c r="X772">
        <v>0</v>
      </c>
      <c r="Y772">
        <v>47</v>
      </c>
      <c r="Z772">
        <v>438</v>
      </c>
      <c r="AA772">
        <f>Z772/P772</f>
        <v>1.6528301886792454</v>
      </c>
      <c r="AB772" s="14" t="s">
        <v>506</v>
      </c>
      <c r="AC772" s="13" t="s">
        <v>63</v>
      </c>
      <c r="AD772">
        <v>3</v>
      </c>
      <c r="AE772" t="str">
        <f>IF(AD772&gt;3, "Prefers Discount", "Discount Indifferent")</f>
        <v>Discount Indifferent</v>
      </c>
      <c r="AF772">
        <v>4</v>
      </c>
      <c r="AG772">
        <v>8</v>
      </c>
      <c r="AH772">
        <v>2</v>
      </c>
      <c r="AI772" t="str">
        <f>INDEX($AF$1:$AH$1,MATCH(MAX(AF772:AH772),AF772:AH772,0))</f>
        <v>Web_Orders</v>
      </c>
      <c r="AJ772">
        <v>7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f>SUM(AK772:AO772)</f>
        <v>1</v>
      </c>
      <c r="AQ772" t="str">
        <f>INDEX($AK$1:$AO$1,MATCH(MAX(AK772:AO772),AK772:AO772,0))</f>
        <v>Converted_on_Camp4</v>
      </c>
      <c r="AR772">
        <v>1</v>
      </c>
      <c r="AS772" t="str">
        <f>IF(OR(AK772&gt;0, AL772&gt;0, AM772&gt;0, AN772&gt;0, AO772&gt;0), "Converted", "Not Converted")</f>
        <v>Converted</v>
      </c>
      <c r="AT772">
        <v>0</v>
      </c>
      <c r="AU772">
        <v>3</v>
      </c>
      <c r="AV772">
        <v>11</v>
      </c>
      <c r="AW772">
        <f>IF(Z772&gt;607, 4, 0)</f>
        <v>0</v>
      </c>
      <c r="AX772">
        <f>IF(AA772&gt;1.6588, 3, 0)</f>
        <v>0</v>
      </c>
      <c r="AY772">
        <f>IF(P772&gt;401, 2, 0)</f>
        <v>0</v>
      </c>
      <c r="AZ772">
        <f>IF(I772&gt;52915.77, 1, 0)</f>
        <v>1</v>
      </c>
      <c r="BA772">
        <f>SUM(AW772:AZ772)</f>
        <v>1</v>
      </c>
      <c r="BB772" t="str">
        <f>VLOOKUP(BA772,'Standard Deviations'!$L$1:$M$11,2,TRUE)</f>
        <v>Bronze</v>
      </c>
    </row>
    <row r="773" spans="1:54">
      <c r="A773">
        <v>454</v>
      </c>
      <c r="B773">
        <v>1980</v>
      </c>
      <c r="C773">
        <f>2024-B773</f>
        <v>44</v>
      </c>
      <c r="D773" t="str">
        <f>VLOOKUP(B773,Reference!$A$1:$B$125, 2)</f>
        <v>Millennials</v>
      </c>
      <c r="E773" t="s">
        <v>54</v>
      </c>
      <c r="F773" t="str">
        <f>IF(E773="High School", "No College", "College")</f>
        <v>College</v>
      </c>
      <c r="G773" t="s">
        <v>65</v>
      </c>
      <c r="H773">
        <v>69508</v>
      </c>
      <c r="I773">
        <v>69508</v>
      </c>
      <c r="J773" s="4" t="s">
        <v>61</v>
      </c>
      <c r="K773">
        <v>1</v>
      </c>
      <c r="L773">
        <v>0</v>
      </c>
      <c r="M773" t="str">
        <f>IF(OR(K773&gt;0, L773&gt;0), "Parent", "Not Parent")</f>
        <v>Parent</v>
      </c>
      <c r="N773" t="s">
        <v>508</v>
      </c>
      <c r="O773" s="8">
        <v>41916</v>
      </c>
      <c r="P773" s="9">
        <f>O773-N773</f>
        <v>689</v>
      </c>
      <c r="Q773">
        <v>48</v>
      </c>
      <c r="R773" s="9">
        <f>P773-Q773</f>
        <v>641</v>
      </c>
      <c r="S773" s="8">
        <f>O773-R773</f>
        <v>41275</v>
      </c>
      <c r="T773">
        <v>824</v>
      </c>
      <c r="U773">
        <v>32</v>
      </c>
      <c r="V773">
        <v>162</v>
      </c>
      <c r="W773">
        <v>42</v>
      </c>
      <c r="X773">
        <v>32</v>
      </c>
      <c r="Y773">
        <v>43</v>
      </c>
      <c r="Z773">
        <v>1135</v>
      </c>
      <c r="AA773">
        <f>Z773/P773</f>
        <v>1.6473149492017416</v>
      </c>
      <c r="AB773" s="11" t="s">
        <v>506</v>
      </c>
      <c r="AC773" t="s">
        <v>59</v>
      </c>
      <c r="AD773">
        <v>2</v>
      </c>
      <c r="AE773" t="str">
        <f>IF(AD773&gt;3, "Prefers Discount", "Discount Indifferent")</f>
        <v>Discount Indifferent</v>
      </c>
      <c r="AF773">
        <v>11</v>
      </c>
      <c r="AG773">
        <v>11</v>
      </c>
      <c r="AH773">
        <v>4</v>
      </c>
      <c r="AI773" t="str">
        <f>INDEX($AF$1:$AH$1,MATCH(MAX(AF773:AH773),AF773:AH773,0))</f>
        <v>Store_Orders</v>
      </c>
      <c r="AJ773">
        <v>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f>SUM(AK773:AO773)</f>
        <v>0</v>
      </c>
      <c r="AQ773" t="s">
        <v>67</v>
      </c>
      <c r="AR773">
        <v>0</v>
      </c>
      <c r="AS773" t="str">
        <f>IF(OR(AK773&gt;0, AL773&gt;0, AM773&gt;0, AN773&gt;0, AO773&gt;0), "Converted", "Not Converted")</f>
        <v>Not Converted</v>
      </c>
      <c r="AT773">
        <v>0</v>
      </c>
      <c r="AU773">
        <v>3</v>
      </c>
      <c r="AV773">
        <v>11</v>
      </c>
      <c r="AW773">
        <f>IF(Z773&gt;607, 4, 0)</f>
        <v>4</v>
      </c>
      <c r="AX773">
        <f>IF(AA773&gt;1.6588, 3, 0)</f>
        <v>0</v>
      </c>
      <c r="AY773">
        <f>IF(P773&gt;401, 2, 0)</f>
        <v>2</v>
      </c>
      <c r="AZ773">
        <f>IF(I773&gt;52915.77, 1, 0)</f>
        <v>1</v>
      </c>
      <c r="BA773">
        <f>SUM(AW773:AZ773)</f>
        <v>7</v>
      </c>
      <c r="BB773" t="str">
        <f>VLOOKUP(BA773,'Standard Deviations'!$L$1:$M$11,2,TRUE)</f>
        <v>Platinum</v>
      </c>
    </row>
    <row r="774" spans="1:54">
      <c r="A774">
        <v>7079</v>
      </c>
      <c r="B774">
        <v>1962</v>
      </c>
      <c r="C774">
        <f>2024-B774</f>
        <v>62</v>
      </c>
      <c r="D774" t="str">
        <f>VLOOKUP(B774,Reference!$A$1:$B$125, 2)</f>
        <v>Boomers</v>
      </c>
      <c r="E774" t="s">
        <v>54</v>
      </c>
      <c r="F774" t="str">
        <f>IF(E774="High School", "No College", "College")</f>
        <v>College</v>
      </c>
      <c r="G774" t="s">
        <v>71</v>
      </c>
      <c r="H774">
        <v>63887</v>
      </c>
      <c r="I774">
        <v>63887</v>
      </c>
      <c r="J774" s="4" t="s">
        <v>61</v>
      </c>
      <c r="K774">
        <v>0</v>
      </c>
      <c r="L774">
        <v>1</v>
      </c>
      <c r="M774" t="str">
        <f>IF(OR(K774&gt;0, L774&gt;0), "Parent", "Not Parent")</f>
        <v>Parent</v>
      </c>
      <c r="N774" t="s">
        <v>509</v>
      </c>
      <c r="O774" s="8">
        <v>41916</v>
      </c>
      <c r="P774" s="9">
        <f>O774-N774</f>
        <v>756</v>
      </c>
      <c r="Q774">
        <v>38</v>
      </c>
      <c r="R774" s="9">
        <f>P774-Q774</f>
        <v>718</v>
      </c>
      <c r="S774" s="8">
        <f>O774-R774</f>
        <v>41198</v>
      </c>
      <c r="T774">
        <v>897</v>
      </c>
      <c r="U774">
        <v>23</v>
      </c>
      <c r="V774">
        <v>207</v>
      </c>
      <c r="W774">
        <v>15</v>
      </c>
      <c r="X774">
        <v>11</v>
      </c>
      <c r="Y774">
        <v>92</v>
      </c>
      <c r="Z774">
        <v>1245</v>
      </c>
      <c r="AA774">
        <f>Z774/P774</f>
        <v>1.6468253968253967</v>
      </c>
      <c r="AB774" s="11" t="s">
        <v>506</v>
      </c>
      <c r="AC774" t="s">
        <v>59</v>
      </c>
      <c r="AD774">
        <v>5</v>
      </c>
      <c r="AE774" t="str">
        <f>IF(AD774&gt;3, "Prefers Discount", "Discount Indifferent")</f>
        <v>Prefers Discount</v>
      </c>
      <c r="AF774">
        <v>12</v>
      </c>
      <c r="AG774">
        <v>9</v>
      </c>
      <c r="AH774">
        <v>6</v>
      </c>
      <c r="AI774" t="str">
        <f>INDEX($AF$1:$AH$1,MATCH(MAX(AF774:AH774),AF774:AH774,0))</f>
        <v>Store_Orders</v>
      </c>
      <c r="AJ774">
        <v>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f>SUM(AK774:AO774)</f>
        <v>0</v>
      </c>
      <c r="AQ774" t="s">
        <v>67</v>
      </c>
      <c r="AR774">
        <v>0</v>
      </c>
      <c r="AS774" t="str">
        <f>IF(OR(AK774&gt;0, AL774&gt;0, AM774&gt;0, AN774&gt;0, AO774&gt;0), "Converted", "Not Converted")</f>
        <v>Not Converted</v>
      </c>
      <c r="AT774">
        <v>0</v>
      </c>
      <c r="AU774">
        <v>3</v>
      </c>
      <c r="AV774">
        <v>11</v>
      </c>
      <c r="AW774">
        <f>IF(Z774&gt;607, 4, 0)</f>
        <v>4</v>
      </c>
      <c r="AX774">
        <f>IF(AA774&gt;1.6588, 3, 0)</f>
        <v>0</v>
      </c>
      <c r="AY774">
        <f>IF(P774&gt;401, 2, 0)</f>
        <v>2</v>
      </c>
      <c r="AZ774">
        <f>IF(I774&gt;52915.77, 1, 0)</f>
        <v>1</v>
      </c>
      <c r="BA774">
        <f>SUM(AW774:AZ774)</f>
        <v>7</v>
      </c>
      <c r="BB774" t="str">
        <f>VLOOKUP(BA774,'Standard Deviations'!$L$1:$M$11,2,TRUE)</f>
        <v>Platinum</v>
      </c>
    </row>
    <row r="775" spans="1:54">
      <c r="A775">
        <v>6281</v>
      </c>
      <c r="B775">
        <v>1966</v>
      </c>
      <c r="C775">
        <f>2024-B775</f>
        <v>58</v>
      </c>
      <c r="D775" t="str">
        <f>VLOOKUP(B775,Reference!$A$1:$B$125, 2)</f>
        <v>Gen X</v>
      </c>
      <c r="E775" t="s">
        <v>54</v>
      </c>
      <c r="F775" t="str">
        <f>IF(E775="High School", "No College", "College")</f>
        <v>College</v>
      </c>
      <c r="G775" t="s">
        <v>71</v>
      </c>
      <c r="H775">
        <v>55686</v>
      </c>
      <c r="I775">
        <v>55686</v>
      </c>
      <c r="J775" s="4" t="s">
        <v>61</v>
      </c>
      <c r="K775">
        <v>0</v>
      </c>
      <c r="L775">
        <v>1</v>
      </c>
      <c r="M775" t="str">
        <f>IF(OR(K775&gt;0, L775&gt;0), "Parent", "Not Parent")</f>
        <v>Parent</v>
      </c>
      <c r="N775" t="s">
        <v>326</v>
      </c>
      <c r="O775" s="8">
        <v>41916</v>
      </c>
      <c r="P775" s="9">
        <f>O775-N775</f>
        <v>597</v>
      </c>
      <c r="Q775">
        <v>27</v>
      </c>
      <c r="R775" s="9">
        <f>P775-Q775</f>
        <v>570</v>
      </c>
      <c r="S775" s="8">
        <f>O775-R775</f>
        <v>41346</v>
      </c>
      <c r="T775">
        <v>673</v>
      </c>
      <c r="U775">
        <v>0</v>
      </c>
      <c r="V775">
        <v>199</v>
      </c>
      <c r="W775">
        <v>37</v>
      </c>
      <c r="X775">
        <v>47</v>
      </c>
      <c r="Y775">
        <v>26</v>
      </c>
      <c r="Z775">
        <v>982</v>
      </c>
      <c r="AA775">
        <f>Z775/P775</f>
        <v>1.6448911222780569</v>
      </c>
      <c r="AB775" s="11" t="s">
        <v>506</v>
      </c>
      <c r="AC775" t="s">
        <v>59</v>
      </c>
      <c r="AD775">
        <v>2</v>
      </c>
      <c r="AE775" t="str">
        <f>IF(AD775&gt;3, "Prefers Discount", "Discount Indifferent")</f>
        <v>Discount Indifferent</v>
      </c>
      <c r="AF775">
        <v>5</v>
      </c>
      <c r="AG775">
        <v>6</v>
      </c>
      <c r="AH775">
        <v>3</v>
      </c>
      <c r="AI775" t="str">
        <f>INDEX($AF$1:$AH$1,MATCH(MAX(AF775:AH775),AF775:AH775,0))</f>
        <v>Web_Orders</v>
      </c>
      <c r="AJ775">
        <v>4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f>SUM(AK775:AO775)</f>
        <v>1</v>
      </c>
      <c r="AQ775" t="str">
        <f>INDEX($AK$1:$AO$1,MATCH(MAX(AK775:AO775),AK775:AO775,0))</f>
        <v>Converted_on_Camp3</v>
      </c>
      <c r="AR775">
        <v>1</v>
      </c>
      <c r="AS775" t="str">
        <f>IF(OR(AK775&gt;0, AL775&gt;0, AM775&gt;0, AN775&gt;0, AO775&gt;0), "Converted", "Not Converted")</f>
        <v>Converted</v>
      </c>
      <c r="AT775">
        <v>0</v>
      </c>
      <c r="AU775">
        <v>3</v>
      </c>
      <c r="AV775">
        <v>11</v>
      </c>
      <c r="AW775">
        <f>IF(Z775&gt;607, 4, 0)</f>
        <v>4</v>
      </c>
      <c r="AX775">
        <f>IF(AA775&gt;1.6588, 3, 0)</f>
        <v>0</v>
      </c>
      <c r="AY775">
        <f>IF(P775&gt;401, 2, 0)</f>
        <v>2</v>
      </c>
      <c r="AZ775">
        <f>IF(I775&gt;52915.77, 1, 0)</f>
        <v>1</v>
      </c>
      <c r="BA775">
        <f>SUM(AW775:AZ775)</f>
        <v>7</v>
      </c>
      <c r="BB775" t="str">
        <f>VLOOKUP(BA775,'Standard Deviations'!$L$1:$M$11,2,TRUE)</f>
        <v>Platinum</v>
      </c>
    </row>
    <row r="776" spans="1:54">
      <c r="A776">
        <v>4128</v>
      </c>
      <c r="B776">
        <v>1962</v>
      </c>
      <c r="C776">
        <f>2024-B776</f>
        <v>62</v>
      </c>
      <c r="D776" t="str">
        <f>VLOOKUP(B776,Reference!$A$1:$B$125, 2)</f>
        <v>Boomers</v>
      </c>
      <c r="E776" t="s">
        <v>68</v>
      </c>
      <c r="F776" t="str">
        <f>IF(E776="High School", "No College", "College")</f>
        <v>College</v>
      </c>
      <c r="G776" t="s">
        <v>65</v>
      </c>
      <c r="H776">
        <v>56067</v>
      </c>
      <c r="I776">
        <v>56067</v>
      </c>
      <c r="J776" s="4" t="s">
        <v>61</v>
      </c>
      <c r="K776">
        <v>0</v>
      </c>
      <c r="L776">
        <v>1</v>
      </c>
      <c r="M776" t="str">
        <f>IF(OR(K776&gt;0, L776&gt;0), "Parent", "Not Parent")</f>
        <v>Parent</v>
      </c>
      <c r="N776" t="s">
        <v>510</v>
      </c>
      <c r="O776" s="8">
        <v>41916</v>
      </c>
      <c r="P776" s="9">
        <f>O776-N776</f>
        <v>441</v>
      </c>
      <c r="Q776">
        <v>51</v>
      </c>
      <c r="R776" s="9">
        <f>P776-Q776</f>
        <v>390</v>
      </c>
      <c r="S776" s="8">
        <f>O776-R776</f>
        <v>41526</v>
      </c>
      <c r="T776">
        <v>517</v>
      </c>
      <c r="U776">
        <v>12</v>
      </c>
      <c r="V776">
        <v>54</v>
      </c>
      <c r="W776">
        <v>16</v>
      </c>
      <c r="X776">
        <v>6</v>
      </c>
      <c r="Y776">
        <v>120</v>
      </c>
      <c r="Z776">
        <v>725</v>
      </c>
      <c r="AA776">
        <f>Z776/P776</f>
        <v>1.6439909297052153</v>
      </c>
      <c r="AB776" s="14" t="s">
        <v>506</v>
      </c>
      <c r="AC776" s="13" t="s">
        <v>63</v>
      </c>
      <c r="AD776">
        <v>2</v>
      </c>
      <c r="AE776" t="str">
        <f>IF(AD776&gt;3, "Prefers Discount", "Discount Indifferent")</f>
        <v>Discount Indifferent</v>
      </c>
      <c r="AF776">
        <v>7</v>
      </c>
      <c r="AG776">
        <v>7</v>
      </c>
      <c r="AH776">
        <v>4</v>
      </c>
      <c r="AI776" t="str">
        <f>INDEX($AF$1:$AH$1,MATCH(MAX(AF776:AH776),AF776:AH776,0))</f>
        <v>Store_Orders</v>
      </c>
      <c r="AJ776">
        <v>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f>SUM(AK776:AO776)</f>
        <v>0</v>
      </c>
      <c r="AQ776" t="s">
        <v>67</v>
      </c>
      <c r="AR776">
        <v>0</v>
      </c>
      <c r="AS776" t="str">
        <f>IF(OR(AK776&gt;0, AL776&gt;0, AM776&gt;0, AN776&gt;0, AO776&gt;0), "Converted", "Not Converted")</f>
        <v>Not Converted</v>
      </c>
      <c r="AT776">
        <v>0</v>
      </c>
      <c r="AU776">
        <v>3</v>
      </c>
      <c r="AV776">
        <v>11</v>
      </c>
      <c r="AW776">
        <f>IF(Z776&gt;607, 4, 0)</f>
        <v>4</v>
      </c>
      <c r="AX776">
        <f>IF(AA776&gt;1.6588, 3, 0)</f>
        <v>0</v>
      </c>
      <c r="AY776">
        <f>IF(P776&gt;401, 2, 0)</f>
        <v>2</v>
      </c>
      <c r="AZ776">
        <f>IF(I776&gt;52915.77, 1, 0)</f>
        <v>1</v>
      </c>
      <c r="BA776">
        <f>SUM(AW776:AZ776)</f>
        <v>7</v>
      </c>
      <c r="BB776" t="str">
        <f>VLOOKUP(BA776,'Standard Deviations'!$L$1:$M$11,2,TRUE)</f>
        <v>Platinum</v>
      </c>
    </row>
    <row r="777" spans="1:54">
      <c r="A777">
        <v>2320</v>
      </c>
      <c r="B777">
        <v>1978</v>
      </c>
      <c r="C777">
        <f>2024-B777</f>
        <v>46</v>
      </c>
      <c r="D777" t="str">
        <f>VLOOKUP(B777,Reference!$A$1:$B$125, 2)</f>
        <v>Gen X</v>
      </c>
      <c r="E777" t="s">
        <v>74</v>
      </c>
      <c r="F777" t="str">
        <f>IF(E777="High School", "No College", "College")</f>
        <v>College</v>
      </c>
      <c r="G777" t="s">
        <v>55</v>
      </c>
      <c r="H777">
        <v>47025</v>
      </c>
      <c r="I777">
        <v>47025</v>
      </c>
      <c r="J777" s="4" t="s">
        <v>175</v>
      </c>
      <c r="K777">
        <v>0</v>
      </c>
      <c r="L777">
        <v>1</v>
      </c>
      <c r="M777" t="str">
        <f>IF(OR(K777&gt;0, L777&gt;0), "Parent", "Not Parent")</f>
        <v>Parent</v>
      </c>
      <c r="N777" t="s">
        <v>220</v>
      </c>
      <c r="O777" s="8">
        <v>41916</v>
      </c>
      <c r="P777" s="9">
        <f>O777-N777</f>
        <v>387</v>
      </c>
      <c r="Q777">
        <v>98</v>
      </c>
      <c r="R777" s="9">
        <f>P777-Q777</f>
        <v>289</v>
      </c>
      <c r="S777" s="8">
        <f>O777-R777</f>
        <v>41627</v>
      </c>
      <c r="T777">
        <v>508</v>
      </c>
      <c r="U777">
        <v>11</v>
      </c>
      <c r="V777">
        <v>59</v>
      </c>
      <c r="W777">
        <v>23</v>
      </c>
      <c r="X777">
        <v>5</v>
      </c>
      <c r="Y777">
        <v>29</v>
      </c>
      <c r="Z777">
        <v>635</v>
      </c>
      <c r="AA777">
        <f>Z777/P777</f>
        <v>1.6408268733850129</v>
      </c>
      <c r="AB777" s="14" t="s">
        <v>506</v>
      </c>
      <c r="AC777" s="13" t="s">
        <v>63</v>
      </c>
      <c r="AD777">
        <v>5</v>
      </c>
      <c r="AE777" t="str">
        <f>IF(AD777&gt;3, "Prefers Discount", "Discount Indifferent")</f>
        <v>Prefers Discount</v>
      </c>
      <c r="AF777">
        <v>6</v>
      </c>
      <c r="AG777">
        <v>11</v>
      </c>
      <c r="AH777">
        <v>1</v>
      </c>
      <c r="AI777" t="str">
        <f>INDEX($AF$1:$AH$1,MATCH(MAX(AF777:AH777),AF777:AH777,0))</f>
        <v>Web_Orders</v>
      </c>
      <c r="AJ777">
        <v>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f>SUM(AK777:AO777)</f>
        <v>0</v>
      </c>
      <c r="AQ777" t="s">
        <v>67</v>
      </c>
      <c r="AR777">
        <v>0</v>
      </c>
      <c r="AS777" t="str">
        <f>IF(OR(AK777&gt;0, AL777&gt;0, AM777&gt;0, AN777&gt;0, AO777&gt;0), "Converted", "Not Converted")</f>
        <v>Not Converted</v>
      </c>
      <c r="AT777">
        <v>0</v>
      </c>
      <c r="AU777">
        <v>3</v>
      </c>
      <c r="AV777">
        <v>11</v>
      </c>
      <c r="AW777">
        <f>IF(Z777&gt;607, 4, 0)</f>
        <v>4</v>
      </c>
      <c r="AX777">
        <f>IF(AA777&gt;1.6588, 3, 0)</f>
        <v>0</v>
      </c>
      <c r="AY777">
        <f>IF(P777&gt;401, 2, 0)</f>
        <v>0</v>
      </c>
      <c r="AZ777">
        <f>IF(I777&gt;52915.77, 1, 0)</f>
        <v>0</v>
      </c>
      <c r="BA777">
        <f>SUM(AW777:AZ777)</f>
        <v>4</v>
      </c>
      <c r="BB777" t="str">
        <f>VLOOKUP(BA777,'Standard Deviations'!$L$1:$M$11,2,TRUE)</f>
        <v>Silver</v>
      </c>
    </row>
    <row r="778" spans="1:54">
      <c r="A778">
        <v>178</v>
      </c>
      <c r="B778">
        <v>1956</v>
      </c>
      <c r="C778">
        <f>2024-B778</f>
        <v>68</v>
      </c>
      <c r="D778" t="str">
        <f>VLOOKUP(B778,Reference!$A$1:$B$125, 2)</f>
        <v>Boomers</v>
      </c>
      <c r="E778" t="s">
        <v>54</v>
      </c>
      <c r="F778" t="str">
        <f>IF(E778="High School", "No College", "College")</f>
        <v>College</v>
      </c>
      <c r="G778" t="s">
        <v>55</v>
      </c>
      <c r="H778">
        <v>62503</v>
      </c>
      <c r="I778">
        <v>62503</v>
      </c>
      <c r="J778" s="4" t="s">
        <v>61</v>
      </c>
      <c r="K778">
        <v>0</v>
      </c>
      <c r="L778">
        <v>1</v>
      </c>
      <c r="M778" t="str">
        <f>IF(OR(K778&gt;0, L778&gt;0), "Parent", "Not Parent")</f>
        <v>Parent</v>
      </c>
      <c r="N778" t="s">
        <v>370</v>
      </c>
      <c r="O778" s="8">
        <v>41916</v>
      </c>
      <c r="P778" s="9">
        <f>O778-N778</f>
        <v>593</v>
      </c>
      <c r="Q778">
        <v>40</v>
      </c>
      <c r="R778" s="9">
        <f>P778-Q778</f>
        <v>553</v>
      </c>
      <c r="S778" s="8">
        <f>O778-R778</f>
        <v>41363</v>
      </c>
      <c r="T778">
        <v>478</v>
      </c>
      <c r="U778">
        <v>0</v>
      </c>
      <c r="V778">
        <v>193</v>
      </c>
      <c r="W778">
        <v>110</v>
      </c>
      <c r="X778">
        <v>75</v>
      </c>
      <c r="Y778">
        <v>117</v>
      </c>
      <c r="Z778">
        <v>973</v>
      </c>
      <c r="AA778">
        <f>Z778/P778</f>
        <v>1.6408094435075886</v>
      </c>
      <c r="AB778" s="11" t="s">
        <v>506</v>
      </c>
      <c r="AC778" t="s">
        <v>59</v>
      </c>
      <c r="AD778">
        <v>4</v>
      </c>
      <c r="AE778" t="str">
        <f>IF(AD778&gt;3, "Prefers Discount", "Discount Indifferent")</f>
        <v>Prefers Discount</v>
      </c>
      <c r="AF778">
        <v>11</v>
      </c>
      <c r="AG778">
        <v>8</v>
      </c>
      <c r="AH778">
        <v>3</v>
      </c>
      <c r="AI778" t="str">
        <f>INDEX($AF$1:$AH$1,MATCH(MAX(AF778:AH778),AF778:AH778,0))</f>
        <v>Store_Orders</v>
      </c>
      <c r="AJ778">
        <v>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f>SUM(AK778:AO778)</f>
        <v>0</v>
      </c>
      <c r="AQ778" t="s">
        <v>67</v>
      </c>
      <c r="AR778">
        <v>0</v>
      </c>
      <c r="AS778" t="str">
        <f>IF(OR(AK778&gt;0, AL778&gt;0, AM778&gt;0, AN778&gt;0, AO778&gt;0), "Converted", "Not Converted")</f>
        <v>Not Converted</v>
      </c>
      <c r="AT778">
        <v>0</v>
      </c>
      <c r="AU778">
        <v>3</v>
      </c>
      <c r="AV778">
        <v>11</v>
      </c>
      <c r="AW778">
        <f>IF(Z778&gt;607, 4, 0)</f>
        <v>4</v>
      </c>
      <c r="AX778">
        <f>IF(AA778&gt;1.6588, 3, 0)</f>
        <v>0</v>
      </c>
      <c r="AY778">
        <f>IF(P778&gt;401, 2, 0)</f>
        <v>2</v>
      </c>
      <c r="AZ778">
        <f>IF(I778&gt;52915.77, 1, 0)</f>
        <v>1</v>
      </c>
      <c r="BA778">
        <f>SUM(AW778:AZ778)</f>
        <v>7</v>
      </c>
      <c r="BB778" t="str">
        <f>VLOOKUP(BA778,'Standard Deviations'!$L$1:$M$11,2,TRUE)</f>
        <v>Platinum</v>
      </c>
    </row>
    <row r="779" spans="1:54">
      <c r="A779">
        <v>1351</v>
      </c>
      <c r="B779">
        <v>1956</v>
      </c>
      <c r="C779">
        <f>2024-B779</f>
        <v>68</v>
      </c>
      <c r="D779" t="str">
        <f>VLOOKUP(B779,Reference!$A$1:$B$125, 2)</f>
        <v>Boomers</v>
      </c>
      <c r="E779" t="s">
        <v>64</v>
      </c>
      <c r="F779" t="str">
        <f>IF(E779="High School", "No College", "College")</f>
        <v>College</v>
      </c>
      <c r="G779" t="s">
        <v>65</v>
      </c>
      <c r="H779">
        <v>58656</v>
      </c>
      <c r="I779">
        <v>58656</v>
      </c>
      <c r="J779" s="4" t="s">
        <v>61</v>
      </c>
      <c r="K779">
        <v>0</v>
      </c>
      <c r="L779">
        <v>1</v>
      </c>
      <c r="M779" t="str">
        <f>IF(OR(K779&gt;0, L779&gt;0), "Parent", "Not Parent")</f>
        <v>Parent</v>
      </c>
      <c r="N779" t="s">
        <v>511</v>
      </c>
      <c r="O779" s="8">
        <v>41916</v>
      </c>
      <c r="P779" s="9">
        <f>O779-N779</f>
        <v>744</v>
      </c>
      <c r="Q779">
        <v>25</v>
      </c>
      <c r="R779" s="9">
        <f>P779-Q779</f>
        <v>719</v>
      </c>
      <c r="S779" s="8">
        <f>O779-R779</f>
        <v>41197</v>
      </c>
      <c r="T779">
        <v>962</v>
      </c>
      <c r="U779">
        <v>12</v>
      </c>
      <c r="V779">
        <v>194</v>
      </c>
      <c r="W779">
        <v>16</v>
      </c>
      <c r="X779">
        <v>24</v>
      </c>
      <c r="Y779">
        <v>12</v>
      </c>
      <c r="Z779">
        <v>1220</v>
      </c>
      <c r="AA779">
        <f>Z779/P779</f>
        <v>1.6397849462365592</v>
      </c>
      <c r="AB779" s="11" t="s">
        <v>506</v>
      </c>
      <c r="AC779" t="s">
        <v>59</v>
      </c>
      <c r="AD779">
        <v>4</v>
      </c>
      <c r="AE779" t="str">
        <f>IF(AD779&gt;3, "Prefers Discount", "Discount Indifferent")</f>
        <v>Prefers Discount</v>
      </c>
      <c r="AF779">
        <v>13</v>
      </c>
      <c r="AG779">
        <v>7</v>
      </c>
      <c r="AH779">
        <v>8</v>
      </c>
      <c r="AI779" t="str">
        <f>INDEX($AF$1:$AH$1,MATCH(MAX(AF779:AH779),AF779:AH779,0))</f>
        <v>Store_Orders</v>
      </c>
      <c r="AJ779">
        <v>6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f>SUM(AK779:AO779)</f>
        <v>1</v>
      </c>
      <c r="AQ779" t="str">
        <f>INDEX($AK$1:$AO$1,MATCH(MAX(AK779:AO779),AK779:AO779,0))</f>
        <v>Converted_on_Camp5</v>
      </c>
      <c r="AR779">
        <v>1</v>
      </c>
      <c r="AS779" t="str">
        <f>IF(OR(AK779&gt;0, AL779&gt;0, AM779&gt;0, AN779&gt;0, AO779&gt;0), "Converted", "Not Converted")</f>
        <v>Converted</v>
      </c>
      <c r="AT779">
        <v>0</v>
      </c>
      <c r="AU779">
        <v>3</v>
      </c>
      <c r="AV779">
        <v>11</v>
      </c>
      <c r="AW779">
        <f>IF(Z779&gt;607, 4, 0)</f>
        <v>4</v>
      </c>
      <c r="AX779">
        <f>IF(AA779&gt;1.6588, 3, 0)</f>
        <v>0</v>
      </c>
      <c r="AY779">
        <f>IF(P779&gt;401, 2, 0)</f>
        <v>2</v>
      </c>
      <c r="AZ779">
        <f>IF(I779&gt;52915.77, 1, 0)</f>
        <v>1</v>
      </c>
      <c r="BA779">
        <f>SUM(AW779:AZ779)</f>
        <v>7</v>
      </c>
      <c r="BB779" t="str">
        <f>VLOOKUP(BA779,'Standard Deviations'!$L$1:$M$11,2,TRUE)</f>
        <v>Platinum</v>
      </c>
    </row>
    <row r="780" spans="1:54">
      <c r="A780">
        <v>5324</v>
      </c>
      <c r="B780">
        <v>1981</v>
      </c>
      <c r="C780">
        <f>2024-B780</f>
        <v>43</v>
      </c>
      <c r="D780" t="str">
        <f>VLOOKUP(B780,Reference!$A$1:$B$125, 2)</f>
        <v>Millennials</v>
      </c>
      <c r="E780" t="s">
        <v>68</v>
      </c>
      <c r="F780" t="str">
        <f>IF(E780="High School", "No College", "College")</f>
        <v>College</v>
      </c>
      <c r="G780" t="s">
        <v>55</v>
      </c>
      <c r="H780">
        <v>58293</v>
      </c>
      <c r="I780">
        <v>58293</v>
      </c>
      <c r="J780" s="4" t="s">
        <v>61</v>
      </c>
      <c r="K780">
        <v>1</v>
      </c>
      <c r="L780">
        <v>0</v>
      </c>
      <c r="M780" t="str">
        <f>IF(OR(K780&gt;0, L780&gt;0), "Parent", "Not Parent")</f>
        <v>Parent</v>
      </c>
      <c r="N780" t="s">
        <v>254</v>
      </c>
      <c r="O780" s="8">
        <v>41916</v>
      </c>
      <c r="P780" s="9">
        <f>O780-N780</f>
        <v>258</v>
      </c>
      <c r="Q780">
        <v>94</v>
      </c>
      <c r="R780" s="9">
        <f>P780-Q780</f>
        <v>164</v>
      </c>
      <c r="S780" s="8">
        <f>O780-R780</f>
        <v>41752</v>
      </c>
      <c r="T780">
        <v>173</v>
      </c>
      <c r="U780">
        <v>43</v>
      </c>
      <c r="V780">
        <v>118</v>
      </c>
      <c r="W780">
        <v>46</v>
      </c>
      <c r="X780">
        <v>27</v>
      </c>
      <c r="Y780">
        <v>15</v>
      </c>
      <c r="Z780">
        <v>422</v>
      </c>
      <c r="AA780">
        <f>Z780/P780</f>
        <v>1.6356589147286822</v>
      </c>
      <c r="AB780" s="14" t="s">
        <v>506</v>
      </c>
      <c r="AC780" s="13" t="s">
        <v>63</v>
      </c>
      <c r="AD780">
        <v>5</v>
      </c>
      <c r="AE780" t="str">
        <f>IF(AD780&gt;3, "Prefers Discount", "Discount Indifferent")</f>
        <v>Prefers Discount</v>
      </c>
      <c r="AF780">
        <v>6</v>
      </c>
      <c r="AG780">
        <v>5</v>
      </c>
      <c r="AH780">
        <v>3</v>
      </c>
      <c r="AI780" t="str">
        <f>INDEX($AF$1:$AH$1,MATCH(MAX(AF780:AH780),AF780:AH780,0))</f>
        <v>Store_Orders</v>
      </c>
      <c r="AJ780">
        <v>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f>SUM(AK780:AO780)</f>
        <v>0</v>
      </c>
      <c r="AQ780" t="s">
        <v>67</v>
      </c>
      <c r="AR780">
        <v>0</v>
      </c>
      <c r="AS780" t="str">
        <f>IF(OR(AK780&gt;0, AL780&gt;0, AM780&gt;0, AN780&gt;0, AO780&gt;0), "Converted", "Not Converted")</f>
        <v>Not Converted</v>
      </c>
      <c r="AT780">
        <v>0</v>
      </c>
      <c r="AU780">
        <v>3</v>
      </c>
      <c r="AV780">
        <v>11</v>
      </c>
      <c r="AW780">
        <f>IF(Z780&gt;607, 4, 0)</f>
        <v>0</v>
      </c>
      <c r="AX780">
        <f>IF(AA780&gt;1.6588, 3, 0)</f>
        <v>0</v>
      </c>
      <c r="AY780">
        <f>IF(P780&gt;401, 2, 0)</f>
        <v>0</v>
      </c>
      <c r="AZ780">
        <f>IF(I780&gt;52915.77, 1, 0)</f>
        <v>1</v>
      </c>
      <c r="BA780">
        <f>SUM(AW780:AZ780)</f>
        <v>1</v>
      </c>
      <c r="BB780" t="str">
        <f>VLOOKUP(BA780,'Standard Deviations'!$L$1:$M$11,2,TRUE)</f>
        <v>Bronze</v>
      </c>
    </row>
    <row r="781" spans="1:54">
      <c r="A781">
        <v>1513</v>
      </c>
      <c r="B781">
        <v>1979</v>
      </c>
      <c r="C781">
        <f>2024-B781</f>
        <v>45</v>
      </c>
      <c r="D781" t="str">
        <f>VLOOKUP(B781,Reference!$A$1:$B$125, 2)</f>
        <v>Gen X</v>
      </c>
      <c r="E781" t="s">
        <v>74</v>
      </c>
      <c r="F781" t="str">
        <f>IF(E781="High School", "No College", "College")</f>
        <v>College</v>
      </c>
      <c r="G781" t="s">
        <v>65</v>
      </c>
      <c r="H781">
        <v>60839</v>
      </c>
      <c r="I781">
        <v>60839</v>
      </c>
      <c r="J781" s="4" t="s">
        <v>61</v>
      </c>
      <c r="K781">
        <v>1</v>
      </c>
      <c r="L781">
        <v>1</v>
      </c>
      <c r="M781" t="str">
        <f>IF(OR(K781&gt;0, L781&gt;0), "Parent", "Not Parent")</f>
        <v>Parent</v>
      </c>
      <c r="N781" t="s">
        <v>512</v>
      </c>
      <c r="O781" s="8">
        <v>41916</v>
      </c>
      <c r="P781" s="9">
        <f>O781-N781</f>
        <v>767</v>
      </c>
      <c r="Q781">
        <v>72</v>
      </c>
      <c r="R781" s="9">
        <f>P781-Q781</f>
        <v>695</v>
      </c>
      <c r="S781" s="8">
        <f>O781-R781</f>
        <v>41221</v>
      </c>
      <c r="T781">
        <v>600</v>
      </c>
      <c r="U781">
        <v>21</v>
      </c>
      <c r="V781">
        <v>128</v>
      </c>
      <c r="W781">
        <v>223</v>
      </c>
      <c r="X781">
        <v>150</v>
      </c>
      <c r="Y781">
        <v>128</v>
      </c>
      <c r="Z781">
        <v>1250</v>
      </c>
      <c r="AA781">
        <f>Z781/P781</f>
        <v>1.6297262059973925</v>
      </c>
      <c r="AB781" s="14" t="s">
        <v>506</v>
      </c>
      <c r="AC781" s="13" t="s">
        <v>63</v>
      </c>
      <c r="AD781">
        <v>13</v>
      </c>
      <c r="AE781" t="str">
        <f>IF(AD781&gt;3, "Prefers Discount", "Discount Indifferent")</f>
        <v>Prefers Discount</v>
      </c>
      <c r="AF781">
        <v>12</v>
      </c>
      <c r="AG781">
        <v>2</v>
      </c>
      <c r="AH781">
        <v>2</v>
      </c>
      <c r="AI781" t="str">
        <f>INDEX($AF$1:$AH$1,MATCH(MAX(AF781:AH781),AF781:AH781,0))</f>
        <v>Store_Orders</v>
      </c>
      <c r="AJ781">
        <v>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f>SUM(AK781:AO781)</f>
        <v>0</v>
      </c>
      <c r="AQ781" t="s">
        <v>67</v>
      </c>
      <c r="AR781">
        <v>0</v>
      </c>
      <c r="AS781" t="str">
        <f>IF(OR(AK781&gt;0, AL781&gt;0, AM781&gt;0, AN781&gt;0, AO781&gt;0), "Converted", "Not Converted")</f>
        <v>Not Converted</v>
      </c>
      <c r="AT781">
        <v>0</v>
      </c>
      <c r="AU781">
        <v>3</v>
      </c>
      <c r="AV781">
        <v>11</v>
      </c>
      <c r="AW781">
        <f>IF(Z781&gt;607, 4, 0)</f>
        <v>4</v>
      </c>
      <c r="AX781">
        <f>IF(AA781&gt;1.6588, 3, 0)</f>
        <v>0</v>
      </c>
      <c r="AY781">
        <f>IF(P781&gt;401, 2, 0)</f>
        <v>2</v>
      </c>
      <c r="AZ781">
        <f>IF(I781&gt;52915.77, 1, 0)</f>
        <v>1</v>
      </c>
      <c r="BA781">
        <f>SUM(AW781:AZ781)</f>
        <v>7</v>
      </c>
      <c r="BB781" t="str">
        <f>VLOOKUP(BA781,'Standard Deviations'!$L$1:$M$11,2,TRUE)</f>
        <v>Platinum</v>
      </c>
    </row>
    <row r="782" spans="1:54">
      <c r="A782">
        <v>3945</v>
      </c>
      <c r="B782">
        <v>1947</v>
      </c>
      <c r="C782">
        <f>2024-B782</f>
        <v>77</v>
      </c>
      <c r="D782" t="str">
        <f>VLOOKUP(B782,Reference!$A$1:$B$125, 2)</f>
        <v>Boomers</v>
      </c>
      <c r="E782" t="s">
        <v>68</v>
      </c>
      <c r="F782" t="str">
        <f>IF(E782="High School", "No College", "College")</f>
        <v>College</v>
      </c>
      <c r="G782" t="s">
        <v>89</v>
      </c>
      <c r="H782">
        <v>68117</v>
      </c>
      <c r="I782">
        <v>68117</v>
      </c>
      <c r="J782" s="4" t="s">
        <v>61</v>
      </c>
      <c r="K782">
        <v>0</v>
      </c>
      <c r="L782">
        <v>1</v>
      </c>
      <c r="M782" t="str">
        <f>IF(OR(K782&gt;0, L782&gt;0), "Parent", "Not Parent")</f>
        <v>Parent</v>
      </c>
      <c r="N782" t="s">
        <v>222</v>
      </c>
      <c r="O782" s="8">
        <v>41916</v>
      </c>
      <c r="P782" s="9">
        <f>O782-N782</f>
        <v>573</v>
      </c>
      <c r="Q782">
        <v>80</v>
      </c>
      <c r="R782" s="9">
        <f>P782-Q782</f>
        <v>493</v>
      </c>
      <c r="S782" s="8">
        <f>O782-R782</f>
        <v>41423</v>
      </c>
      <c r="T782">
        <v>618</v>
      </c>
      <c r="U782">
        <v>44</v>
      </c>
      <c r="V782">
        <v>215</v>
      </c>
      <c r="W782">
        <v>0</v>
      </c>
      <c r="X782">
        <v>17</v>
      </c>
      <c r="Y782">
        <v>36</v>
      </c>
      <c r="Z782">
        <v>930</v>
      </c>
      <c r="AA782">
        <f>Z782/P782</f>
        <v>1.6230366492146597</v>
      </c>
      <c r="AB782" s="14" t="s">
        <v>506</v>
      </c>
      <c r="AC782" s="13" t="s">
        <v>63</v>
      </c>
      <c r="AD782">
        <v>2</v>
      </c>
      <c r="AE782" t="str">
        <f>IF(AD782&gt;3, "Prefers Discount", "Discount Indifferent")</f>
        <v>Discount Indifferent</v>
      </c>
      <c r="AF782">
        <v>4</v>
      </c>
      <c r="AG782">
        <v>11</v>
      </c>
      <c r="AH782">
        <v>8</v>
      </c>
      <c r="AI782" t="str">
        <f>INDEX($AF$1:$AH$1,MATCH(MAX(AF782:AH782),AF782:AH782,0))</f>
        <v>Web_Orders</v>
      </c>
      <c r="AJ782">
        <v>6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f>SUM(AK782:AO782)</f>
        <v>1</v>
      </c>
      <c r="AQ782" t="str">
        <f>INDEX($AK$1:$AO$1,MATCH(MAX(AK782:AO782),AK782:AO782,0))</f>
        <v>Converted_on_Camp3</v>
      </c>
      <c r="AR782">
        <v>1</v>
      </c>
      <c r="AS782" t="str">
        <f>IF(OR(AK782&gt;0, AL782&gt;0, AM782&gt;0, AN782&gt;0, AO782&gt;0), "Converted", "Not Converted")</f>
        <v>Converted</v>
      </c>
      <c r="AT782">
        <v>0</v>
      </c>
      <c r="AU782">
        <v>3</v>
      </c>
      <c r="AV782">
        <v>11</v>
      </c>
      <c r="AW782">
        <f>IF(Z782&gt;607, 4, 0)</f>
        <v>4</v>
      </c>
      <c r="AX782">
        <f>IF(AA782&gt;1.6588, 3, 0)</f>
        <v>0</v>
      </c>
      <c r="AY782">
        <f>IF(P782&gt;401, 2, 0)</f>
        <v>2</v>
      </c>
      <c r="AZ782">
        <f>IF(I782&gt;52915.77, 1, 0)</f>
        <v>1</v>
      </c>
      <c r="BA782">
        <f>SUM(AW782:AZ782)</f>
        <v>7</v>
      </c>
      <c r="BB782" t="str">
        <f>VLOOKUP(BA782,'Standard Deviations'!$L$1:$M$11,2,TRUE)</f>
        <v>Platinum</v>
      </c>
    </row>
    <row r="783" spans="1:54">
      <c r="A783">
        <v>25</v>
      </c>
      <c r="B783">
        <v>1958</v>
      </c>
      <c r="C783">
        <f>2024-B783</f>
        <v>66</v>
      </c>
      <c r="D783" t="str">
        <f>VLOOKUP(B783,Reference!$A$1:$B$125, 2)</f>
        <v>Boomers</v>
      </c>
      <c r="E783" t="s">
        <v>54</v>
      </c>
      <c r="F783" t="str">
        <f>IF(E783="High School", "No College", "College")</f>
        <v>College</v>
      </c>
      <c r="G783" t="s">
        <v>55</v>
      </c>
      <c r="H783">
        <v>65148</v>
      </c>
      <c r="I783">
        <v>65148</v>
      </c>
      <c r="J783" s="4" t="s">
        <v>61</v>
      </c>
      <c r="K783">
        <v>0</v>
      </c>
      <c r="L783">
        <v>1</v>
      </c>
      <c r="M783" t="str">
        <f>IF(OR(K783&gt;0, L783&gt;0), "Parent", "Not Parent")</f>
        <v>Parent</v>
      </c>
      <c r="N783" t="s">
        <v>504</v>
      </c>
      <c r="O783" s="8">
        <v>41916</v>
      </c>
      <c r="P783" s="9">
        <f>O783-N783</f>
        <v>687</v>
      </c>
      <c r="Q783">
        <v>9</v>
      </c>
      <c r="R783" s="9">
        <f>P783-Q783</f>
        <v>678</v>
      </c>
      <c r="S783" s="8">
        <f>O783-R783</f>
        <v>41238</v>
      </c>
      <c r="T783">
        <v>460</v>
      </c>
      <c r="U783">
        <v>35</v>
      </c>
      <c r="V783">
        <v>422</v>
      </c>
      <c r="W783">
        <v>33</v>
      </c>
      <c r="X783">
        <v>12</v>
      </c>
      <c r="Y783">
        <v>153</v>
      </c>
      <c r="Z783">
        <v>1115</v>
      </c>
      <c r="AA783">
        <f>Z783/P783</f>
        <v>1.6229985443959243</v>
      </c>
      <c r="AB783" s="11" t="s">
        <v>506</v>
      </c>
      <c r="AC783" t="s">
        <v>59</v>
      </c>
      <c r="AD783">
        <v>2</v>
      </c>
      <c r="AE783" t="str">
        <f>IF(AD783&gt;3, "Prefers Discount", "Discount Indifferent")</f>
        <v>Discount Indifferent</v>
      </c>
      <c r="AF783">
        <v>7</v>
      </c>
      <c r="AG783">
        <v>6</v>
      </c>
      <c r="AH783">
        <v>6</v>
      </c>
      <c r="AI783" t="str">
        <f>INDEX($AF$1:$AH$1,MATCH(MAX(AF783:AH783),AF783:AH783,0))</f>
        <v>Store_Orders</v>
      </c>
      <c r="AJ783">
        <v>4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f>SUM(AK783:AO783)</f>
        <v>0</v>
      </c>
      <c r="AQ783" t="s">
        <v>67</v>
      </c>
      <c r="AR783">
        <v>0</v>
      </c>
      <c r="AS783" t="str">
        <f>IF(OR(AK783&gt;0, AL783&gt;0, AM783&gt;0, AN783&gt;0, AO783&gt;0), "Converted", "Not Converted")</f>
        <v>Not Converted</v>
      </c>
      <c r="AT783">
        <v>0</v>
      </c>
      <c r="AU783">
        <v>3</v>
      </c>
      <c r="AV783">
        <v>11</v>
      </c>
      <c r="AW783">
        <f>IF(Z783&gt;607, 4, 0)</f>
        <v>4</v>
      </c>
      <c r="AX783">
        <f>IF(AA783&gt;1.6588, 3, 0)</f>
        <v>0</v>
      </c>
      <c r="AY783">
        <f>IF(P783&gt;401, 2, 0)</f>
        <v>2</v>
      </c>
      <c r="AZ783">
        <f>IF(I783&gt;52915.77, 1, 0)</f>
        <v>1</v>
      </c>
      <c r="BA783">
        <f>SUM(AW783:AZ783)</f>
        <v>7</v>
      </c>
      <c r="BB783" t="str">
        <f>VLOOKUP(BA783,'Standard Deviations'!$L$1:$M$11,2,TRUE)</f>
        <v>Platinum</v>
      </c>
    </row>
    <row r="784" spans="1:54">
      <c r="A784">
        <v>6295</v>
      </c>
      <c r="B784">
        <v>1977</v>
      </c>
      <c r="C784">
        <f>2024-B784</f>
        <v>47</v>
      </c>
      <c r="D784" t="str">
        <f>VLOOKUP(B784,Reference!$A$1:$B$125, 2)</f>
        <v>Gen X</v>
      </c>
      <c r="E784" t="s">
        <v>54</v>
      </c>
      <c r="F784" t="str">
        <f>IF(E784="High School", "No College", "College")</f>
        <v>College</v>
      </c>
      <c r="G784" t="s">
        <v>55</v>
      </c>
      <c r="H784">
        <v>54233</v>
      </c>
      <c r="I784">
        <v>54233</v>
      </c>
      <c r="J784" s="4" t="s">
        <v>61</v>
      </c>
      <c r="K784">
        <v>0</v>
      </c>
      <c r="L784">
        <v>1</v>
      </c>
      <c r="M784" t="str">
        <f>IF(OR(K784&gt;0, L784&gt;0), "Parent", "Not Parent")</f>
        <v>Parent</v>
      </c>
      <c r="N784" t="s">
        <v>513</v>
      </c>
      <c r="O784" s="8">
        <v>41916</v>
      </c>
      <c r="P784" s="9">
        <f>O784-N784</f>
        <v>607</v>
      </c>
      <c r="Q784">
        <v>46</v>
      </c>
      <c r="R784" s="9">
        <f>P784-Q784</f>
        <v>561</v>
      </c>
      <c r="S784" s="8">
        <f>O784-R784</f>
        <v>41355</v>
      </c>
      <c r="T784">
        <v>652</v>
      </c>
      <c r="U784">
        <v>8</v>
      </c>
      <c r="V784">
        <v>158</v>
      </c>
      <c r="W784">
        <v>21</v>
      </c>
      <c r="X784">
        <v>0</v>
      </c>
      <c r="Y784">
        <v>142</v>
      </c>
      <c r="Z784">
        <v>981</v>
      </c>
      <c r="AA784">
        <f>Z784/P784</f>
        <v>1.616144975288303</v>
      </c>
      <c r="AB784" s="11" t="s">
        <v>506</v>
      </c>
      <c r="AC784" t="s">
        <v>59</v>
      </c>
      <c r="AD784">
        <v>4</v>
      </c>
      <c r="AE784" t="str">
        <f>IF(AD784&gt;3, "Prefers Discount", "Discount Indifferent")</f>
        <v>Prefers Discount</v>
      </c>
      <c r="AF784">
        <v>5</v>
      </c>
      <c r="AG784">
        <v>11</v>
      </c>
      <c r="AH784">
        <v>6</v>
      </c>
      <c r="AI784" t="str">
        <f>INDEX($AF$1:$AH$1,MATCH(MAX(AF784:AH784),AF784:AH784,0))</f>
        <v>Web_Orders</v>
      </c>
      <c r="AJ784">
        <v>8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f>SUM(AK784:AO784)</f>
        <v>0</v>
      </c>
      <c r="AQ784" t="s">
        <v>67</v>
      </c>
      <c r="AR784">
        <v>0</v>
      </c>
      <c r="AS784" t="str">
        <f>IF(OR(AK784&gt;0, AL784&gt;0, AM784&gt;0, AN784&gt;0, AO784&gt;0), "Converted", "Not Converted")</f>
        <v>Not Converted</v>
      </c>
      <c r="AT784">
        <v>0</v>
      </c>
      <c r="AU784">
        <v>3</v>
      </c>
      <c r="AV784">
        <v>11</v>
      </c>
      <c r="AW784">
        <f>IF(Z784&gt;607, 4, 0)</f>
        <v>4</v>
      </c>
      <c r="AX784">
        <f>IF(AA784&gt;1.6588, 3, 0)</f>
        <v>0</v>
      </c>
      <c r="AY784">
        <f>IF(P784&gt;401, 2, 0)</f>
        <v>2</v>
      </c>
      <c r="AZ784">
        <f>IF(I784&gt;52915.77, 1, 0)</f>
        <v>1</v>
      </c>
      <c r="BA784">
        <f>SUM(AW784:AZ784)</f>
        <v>7</v>
      </c>
      <c r="BB784" t="str">
        <f>VLOOKUP(BA784,'Standard Deviations'!$L$1:$M$11,2,TRUE)</f>
        <v>Platinum</v>
      </c>
    </row>
    <row r="785" spans="1:54">
      <c r="A785">
        <v>9723</v>
      </c>
      <c r="B785">
        <v>1960</v>
      </c>
      <c r="C785">
        <f>2024-B785</f>
        <v>64</v>
      </c>
      <c r="D785" t="str">
        <f>VLOOKUP(B785,Reference!$A$1:$B$125, 2)</f>
        <v>Boomers</v>
      </c>
      <c r="E785" t="s">
        <v>54</v>
      </c>
      <c r="F785" t="str">
        <f>IF(E785="High School", "No College", "College")</f>
        <v>College</v>
      </c>
      <c r="G785" t="s">
        <v>55</v>
      </c>
      <c r="H785">
        <v>67716</v>
      </c>
      <c r="I785">
        <v>67716</v>
      </c>
      <c r="J785" s="4" t="s">
        <v>61</v>
      </c>
      <c r="K785">
        <v>0</v>
      </c>
      <c r="L785">
        <v>1</v>
      </c>
      <c r="M785" t="str">
        <f>IF(OR(K785&gt;0, L785&gt;0), "Parent", "Not Parent")</f>
        <v>Parent</v>
      </c>
      <c r="N785" t="s">
        <v>411</v>
      </c>
      <c r="O785" s="8">
        <v>41916</v>
      </c>
      <c r="P785" s="9">
        <f>O785-N785</f>
        <v>632</v>
      </c>
      <c r="Q785">
        <v>8</v>
      </c>
      <c r="R785" s="9">
        <f>P785-Q785</f>
        <v>624</v>
      </c>
      <c r="S785" s="8">
        <f>O785-R785</f>
        <v>41292</v>
      </c>
      <c r="T785">
        <v>530</v>
      </c>
      <c r="U785">
        <v>142</v>
      </c>
      <c r="V785">
        <v>217</v>
      </c>
      <c r="W785">
        <v>62</v>
      </c>
      <c r="X785">
        <v>9</v>
      </c>
      <c r="Y785">
        <v>56</v>
      </c>
      <c r="Z785">
        <v>1016</v>
      </c>
      <c r="AA785">
        <f>Z785/P785</f>
        <v>1.6075949367088607</v>
      </c>
      <c r="AB785" s="11" t="s">
        <v>506</v>
      </c>
      <c r="AC785" t="s">
        <v>59</v>
      </c>
      <c r="AD785">
        <v>4</v>
      </c>
      <c r="AE785" t="str">
        <f>IF(AD785&gt;3, "Prefers Discount", "Discount Indifferent")</f>
        <v>Prefers Discount</v>
      </c>
      <c r="AF785">
        <v>13</v>
      </c>
      <c r="AG785">
        <v>7</v>
      </c>
      <c r="AH785">
        <v>4</v>
      </c>
      <c r="AI785" t="str">
        <f>INDEX($AF$1:$AH$1,MATCH(MAX(AF785:AH785),AF785:AH785,0))</f>
        <v>Store_Orders</v>
      </c>
      <c r="AJ785">
        <v>5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f>SUM(AK785:AO785)</f>
        <v>1</v>
      </c>
      <c r="AQ785" t="str">
        <f>INDEX($AK$1:$AO$1,MATCH(MAX(AK785:AO785),AK785:AO785,0))</f>
        <v>Converted_on_Camp4</v>
      </c>
      <c r="AR785">
        <v>1</v>
      </c>
      <c r="AS785" t="str">
        <f>IF(OR(AK785&gt;0, AL785&gt;0, AM785&gt;0, AN785&gt;0, AO785&gt;0), "Converted", "Not Converted")</f>
        <v>Converted</v>
      </c>
      <c r="AT785">
        <v>0</v>
      </c>
      <c r="AU785">
        <v>3</v>
      </c>
      <c r="AV785">
        <v>11</v>
      </c>
      <c r="AW785">
        <f>IF(Z785&gt;607, 4, 0)</f>
        <v>4</v>
      </c>
      <c r="AX785">
        <f>IF(AA785&gt;1.6588, 3, 0)</f>
        <v>0</v>
      </c>
      <c r="AY785">
        <f>IF(P785&gt;401, 2, 0)</f>
        <v>2</v>
      </c>
      <c r="AZ785">
        <f>IF(I785&gt;52915.77, 1, 0)</f>
        <v>1</v>
      </c>
      <c r="BA785">
        <f>SUM(AW785:AZ785)</f>
        <v>7</v>
      </c>
      <c r="BB785" t="str">
        <f>VLOOKUP(BA785,'Standard Deviations'!$L$1:$M$11,2,TRUE)</f>
        <v>Platinum</v>
      </c>
    </row>
    <row r="786" spans="1:54">
      <c r="A786">
        <v>873</v>
      </c>
      <c r="B786">
        <v>1949</v>
      </c>
      <c r="C786">
        <f>2024-B786</f>
        <v>75</v>
      </c>
      <c r="D786" t="str">
        <f>VLOOKUP(B786,Reference!$A$1:$B$125, 2)</f>
        <v>Boomers</v>
      </c>
      <c r="E786" t="s">
        <v>64</v>
      </c>
      <c r="F786" t="str">
        <f>IF(E786="High School", "No College", "College")</f>
        <v>College</v>
      </c>
      <c r="G786" t="s">
        <v>55</v>
      </c>
      <c r="H786">
        <v>62845</v>
      </c>
      <c r="I786">
        <v>62845</v>
      </c>
      <c r="J786" s="4" t="s">
        <v>61</v>
      </c>
      <c r="K786">
        <v>1</v>
      </c>
      <c r="L786">
        <v>1</v>
      </c>
      <c r="M786" t="str">
        <f>IF(OR(K786&gt;0, L786&gt;0), "Parent", "Not Parent")</f>
        <v>Parent</v>
      </c>
      <c r="N786" t="s">
        <v>497</v>
      </c>
      <c r="O786" s="8">
        <v>41916</v>
      </c>
      <c r="P786" s="9">
        <f>O786-N786</f>
        <v>733</v>
      </c>
      <c r="Q786">
        <v>3</v>
      </c>
      <c r="R786" s="9">
        <f>P786-Q786</f>
        <v>730</v>
      </c>
      <c r="S786" s="8">
        <f>O786-R786</f>
        <v>41186</v>
      </c>
      <c r="T786">
        <v>1099</v>
      </c>
      <c r="U786">
        <v>0</v>
      </c>
      <c r="V786">
        <v>45</v>
      </c>
      <c r="W786">
        <v>0</v>
      </c>
      <c r="X786">
        <v>0</v>
      </c>
      <c r="Y786">
        <v>34</v>
      </c>
      <c r="Z786">
        <v>1178</v>
      </c>
      <c r="AA786">
        <f>Z786/P786</f>
        <v>1.6070941336971352</v>
      </c>
      <c r="AB786" s="11" t="s">
        <v>506</v>
      </c>
      <c r="AC786" t="s">
        <v>59</v>
      </c>
      <c r="AD786">
        <v>11</v>
      </c>
      <c r="AE786" t="str">
        <f>IF(AD786&gt;3, "Prefers Discount", "Discount Indifferent")</f>
        <v>Prefers Discount</v>
      </c>
      <c r="AF786">
        <v>10</v>
      </c>
      <c r="AG786">
        <v>3</v>
      </c>
      <c r="AH786">
        <v>4</v>
      </c>
      <c r="AI786" t="str">
        <f>INDEX($AF$1:$AH$1,MATCH(MAX(AF786:AH786),AF786:AH786,0))</f>
        <v>Store_Orders</v>
      </c>
      <c r="AJ786">
        <v>8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f>SUM(AK786:AO786)</f>
        <v>1</v>
      </c>
      <c r="AQ786" t="str">
        <f>INDEX($AK$1:$AO$1,MATCH(MAX(AK786:AO786),AK786:AO786,0))</f>
        <v>Converted_on_Camp4</v>
      </c>
      <c r="AR786">
        <v>1</v>
      </c>
      <c r="AS786" t="str">
        <f>IF(OR(AK786&gt;0, AL786&gt;0, AM786&gt;0, AN786&gt;0, AO786&gt;0), "Converted", "Not Converted")</f>
        <v>Converted</v>
      </c>
      <c r="AT786">
        <v>0</v>
      </c>
      <c r="AU786">
        <v>3</v>
      </c>
      <c r="AV786">
        <v>11</v>
      </c>
      <c r="AW786">
        <f>IF(Z786&gt;607, 4, 0)</f>
        <v>4</v>
      </c>
      <c r="AX786">
        <f>IF(AA786&gt;1.6588, 3, 0)</f>
        <v>0</v>
      </c>
      <c r="AY786">
        <f>IF(P786&gt;401, 2, 0)</f>
        <v>2</v>
      </c>
      <c r="AZ786">
        <f>IF(I786&gt;52915.77, 1, 0)</f>
        <v>1</v>
      </c>
      <c r="BA786">
        <f>SUM(AW786:AZ786)</f>
        <v>7</v>
      </c>
      <c r="BB786" t="str">
        <f>VLOOKUP(BA786,'Standard Deviations'!$L$1:$M$11,2,TRUE)</f>
        <v>Platinum</v>
      </c>
    </row>
    <row r="787" spans="1:54">
      <c r="A787">
        <v>4491</v>
      </c>
      <c r="B787">
        <v>1949</v>
      </c>
      <c r="C787">
        <f>2024-B787</f>
        <v>75</v>
      </c>
      <c r="D787" t="str">
        <f>VLOOKUP(B787,Reference!$A$1:$B$125, 2)</f>
        <v>Boomers</v>
      </c>
      <c r="E787" t="s">
        <v>64</v>
      </c>
      <c r="F787" t="str">
        <f>IF(E787="High School", "No College", "College")</f>
        <v>College</v>
      </c>
      <c r="G787" t="s">
        <v>55</v>
      </c>
      <c r="H787">
        <v>62845</v>
      </c>
      <c r="I787">
        <v>62845</v>
      </c>
      <c r="J787" s="4" t="s">
        <v>61</v>
      </c>
      <c r="K787">
        <v>1</v>
      </c>
      <c r="L787">
        <v>1</v>
      </c>
      <c r="M787" t="str">
        <f>IF(OR(K787&gt;0, L787&gt;0), "Parent", "Not Parent")</f>
        <v>Parent</v>
      </c>
      <c r="N787" t="s">
        <v>497</v>
      </c>
      <c r="O787" s="8">
        <v>41916</v>
      </c>
      <c r="P787" s="9">
        <f>O787-N787</f>
        <v>733</v>
      </c>
      <c r="Q787">
        <v>3</v>
      </c>
      <c r="R787" s="9">
        <f>P787-Q787</f>
        <v>730</v>
      </c>
      <c r="S787" s="8">
        <f>O787-R787</f>
        <v>41186</v>
      </c>
      <c r="T787">
        <v>1099</v>
      </c>
      <c r="U787">
        <v>0</v>
      </c>
      <c r="V787">
        <v>45</v>
      </c>
      <c r="W787">
        <v>0</v>
      </c>
      <c r="X787">
        <v>0</v>
      </c>
      <c r="Y787">
        <v>34</v>
      </c>
      <c r="Z787">
        <v>1178</v>
      </c>
      <c r="AA787">
        <f>Z787/P787</f>
        <v>1.6070941336971352</v>
      </c>
      <c r="AB787" s="11" t="s">
        <v>506</v>
      </c>
      <c r="AC787" t="s">
        <v>59</v>
      </c>
      <c r="AD787">
        <v>11</v>
      </c>
      <c r="AE787" t="str">
        <f>IF(AD787&gt;3, "Prefers Discount", "Discount Indifferent")</f>
        <v>Prefers Discount</v>
      </c>
      <c r="AF787">
        <v>10</v>
      </c>
      <c r="AG787">
        <v>3</v>
      </c>
      <c r="AH787">
        <v>4</v>
      </c>
      <c r="AI787" t="str">
        <f>INDEX($AF$1:$AH$1,MATCH(MAX(AF787:AH787),AF787:AH787,0))</f>
        <v>Store_Orders</v>
      </c>
      <c r="AJ787">
        <v>8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f>SUM(AK787:AO787)</f>
        <v>1</v>
      </c>
      <c r="AQ787" t="str">
        <f>INDEX($AK$1:$AO$1,MATCH(MAX(AK787:AO787),AK787:AO787,0))</f>
        <v>Converted_on_Camp4</v>
      </c>
      <c r="AR787">
        <v>1</v>
      </c>
      <c r="AS787" t="str">
        <f>IF(OR(AK787&gt;0, AL787&gt;0, AM787&gt;0, AN787&gt;0, AO787&gt;0), "Converted", "Not Converted")</f>
        <v>Converted</v>
      </c>
      <c r="AT787">
        <v>0</v>
      </c>
      <c r="AU787">
        <v>3</v>
      </c>
      <c r="AV787">
        <v>11</v>
      </c>
      <c r="AW787">
        <f>IF(Z787&gt;607, 4, 0)</f>
        <v>4</v>
      </c>
      <c r="AX787">
        <f>IF(AA787&gt;1.6588, 3, 0)</f>
        <v>0</v>
      </c>
      <c r="AY787">
        <f>IF(P787&gt;401, 2, 0)</f>
        <v>2</v>
      </c>
      <c r="AZ787">
        <f>IF(I787&gt;52915.77, 1, 0)</f>
        <v>1</v>
      </c>
      <c r="BA787">
        <f>SUM(AW787:AZ787)</f>
        <v>7</v>
      </c>
      <c r="BB787" t="str">
        <f>VLOOKUP(BA787,'Standard Deviations'!$L$1:$M$11,2,TRUE)</f>
        <v>Platinum</v>
      </c>
    </row>
    <row r="788" spans="1:54">
      <c r="A788">
        <v>2931</v>
      </c>
      <c r="B788">
        <v>1978</v>
      </c>
      <c r="C788">
        <f>2024-B788</f>
        <v>46</v>
      </c>
      <c r="D788" t="str">
        <f>VLOOKUP(B788,Reference!$A$1:$B$125, 2)</f>
        <v>Gen X</v>
      </c>
      <c r="E788" t="s">
        <v>54</v>
      </c>
      <c r="F788" t="str">
        <f>IF(E788="High School", "No College", "College")</f>
        <v>College</v>
      </c>
      <c r="G788" t="s">
        <v>71</v>
      </c>
      <c r="H788">
        <v>71847</v>
      </c>
      <c r="I788">
        <v>71847</v>
      </c>
      <c r="J788" s="4" t="s">
        <v>61</v>
      </c>
      <c r="K788">
        <v>0</v>
      </c>
      <c r="L788">
        <v>0</v>
      </c>
      <c r="M788" t="str">
        <f>IF(OR(K788&gt;0, L788&gt;0), "Parent", "Not Parent")</f>
        <v>Not Parent</v>
      </c>
      <c r="N788" t="s">
        <v>383</v>
      </c>
      <c r="O788" s="8">
        <v>41916</v>
      </c>
      <c r="P788" s="9">
        <f>O788-N788</f>
        <v>743</v>
      </c>
      <c r="Q788">
        <v>95</v>
      </c>
      <c r="R788" s="9">
        <f>P788-Q788</f>
        <v>648</v>
      </c>
      <c r="S788" s="8">
        <f>O788-R788</f>
        <v>41268</v>
      </c>
      <c r="T788">
        <v>737</v>
      </c>
      <c r="U788">
        <v>21</v>
      </c>
      <c r="V788">
        <v>106</v>
      </c>
      <c r="W788">
        <v>55</v>
      </c>
      <c r="X788">
        <v>63</v>
      </c>
      <c r="Y788">
        <v>210</v>
      </c>
      <c r="Z788">
        <v>1192</v>
      </c>
      <c r="AA788">
        <f>Z788/P788</f>
        <v>1.604306864064603</v>
      </c>
      <c r="AB788" s="14" t="s">
        <v>506</v>
      </c>
      <c r="AC788" s="13" t="s">
        <v>63</v>
      </c>
      <c r="AD788">
        <v>0</v>
      </c>
      <c r="AE788" t="str">
        <f>IF(AD788&gt;3, "Prefers Discount", "Discount Indifferent")</f>
        <v>Discount Indifferent</v>
      </c>
      <c r="AF788">
        <v>9</v>
      </c>
      <c r="AG788">
        <v>6</v>
      </c>
      <c r="AH788">
        <v>7</v>
      </c>
      <c r="AI788" t="str">
        <f>INDEX($AF$1:$AH$1,MATCH(MAX(AF788:AH788),AF788:AH788,0))</f>
        <v>Store_Orders</v>
      </c>
      <c r="AJ788">
        <v>3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f>SUM(AK788:AO788)</f>
        <v>1</v>
      </c>
      <c r="AQ788" t="str">
        <f>INDEX($AK$1:$AO$1,MATCH(MAX(AK788:AO788),AK788:AO788,0))</f>
        <v>Converted_on_Camp1</v>
      </c>
      <c r="AR788">
        <v>1</v>
      </c>
      <c r="AS788" t="str">
        <f>IF(OR(AK788&gt;0, AL788&gt;0, AM788&gt;0, AN788&gt;0, AO788&gt;0), "Converted", "Not Converted")</f>
        <v>Converted</v>
      </c>
      <c r="AT788">
        <v>0</v>
      </c>
      <c r="AU788">
        <v>3</v>
      </c>
      <c r="AV788">
        <v>11</v>
      </c>
      <c r="AW788">
        <f>IF(Z788&gt;607, 4, 0)</f>
        <v>4</v>
      </c>
      <c r="AX788">
        <f>IF(AA788&gt;1.6588, 3, 0)</f>
        <v>0</v>
      </c>
      <c r="AY788">
        <f>IF(P788&gt;401, 2, 0)</f>
        <v>2</v>
      </c>
      <c r="AZ788">
        <f>IF(I788&gt;52915.77, 1, 0)</f>
        <v>1</v>
      </c>
      <c r="BA788">
        <f>SUM(AW788:AZ788)</f>
        <v>7</v>
      </c>
      <c r="BB788" t="str">
        <f>VLOOKUP(BA788,'Standard Deviations'!$L$1:$M$11,2,TRUE)</f>
        <v>Platinum</v>
      </c>
    </row>
    <row r="789" spans="1:54">
      <c r="A789">
        <v>2118</v>
      </c>
      <c r="B789">
        <v>1964</v>
      </c>
      <c r="C789">
        <f>2024-B789</f>
        <v>60</v>
      </c>
      <c r="D789" t="str">
        <f>VLOOKUP(B789,Reference!$A$1:$B$125, 2)</f>
        <v>Boomers</v>
      </c>
      <c r="E789" t="s">
        <v>74</v>
      </c>
      <c r="F789" t="str">
        <f>IF(E789="High School", "No College", "College")</f>
        <v>College</v>
      </c>
      <c r="G789" t="s">
        <v>55</v>
      </c>
      <c r="H789">
        <v>62905</v>
      </c>
      <c r="I789">
        <v>62905</v>
      </c>
      <c r="J789" s="4" t="s">
        <v>61</v>
      </c>
      <c r="K789">
        <v>0</v>
      </c>
      <c r="L789">
        <v>1</v>
      </c>
      <c r="M789" t="str">
        <f>IF(OR(K789&gt;0, L789&gt;0), "Parent", "Not Parent")</f>
        <v>Parent</v>
      </c>
      <c r="N789" t="s">
        <v>260</v>
      </c>
      <c r="O789" s="8">
        <v>41916</v>
      </c>
      <c r="P789" s="9">
        <f>O789-N789</f>
        <v>389</v>
      </c>
      <c r="Q789">
        <v>68</v>
      </c>
      <c r="R789" s="9">
        <f>P789-Q789</f>
        <v>321</v>
      </c>
      <c r="S789" s="8">
        <f>O789-R789</f>
        <v>41595</v>
      </c>
      <c r="T789">
        <v>166</v>
      </c>
      <c r="U789">
        <v>75</v>
      </c>
      <c r="V789">
        <v>96</v>
      </c>
      <c r="W789">
        <v>119</v>
      </c>
      <c r="X789">
        <v>107</v>
      </c>
      <c r="Y789">
        <v>59</v>
      </c>
      <c r="Z789">
        <v>622</v>
      </c>
      <c r="AA789">
        <f>Z789/P789</f>
        <v>1.5989717223650386</v>
      </c>
      <c r="AB789" s="14" t="s">
        <v>506</v>
      </c>
      <c r="AC789" s="13" t="s">
        <v>63</v>
      </c>
      <c r="AD789">
        <v>3</v>
      </c>
      <c r="AE789" t="str">
        <f>IF(AD789&gt;3, "Prefers Discount", "Discount Indifferent")</f>
        <v>Discount Indifferent</v>
      </c>
      <c r="AF789">
        <v>8</v>
      </c>
      <c r="AG789">
        <v>7</v>
      </c>
      <c r="AH789">
        <v>2</v>
      </c>
      <c r="AI789" t="str">
        <f>INDEX($AF$1:$AH$1,MATCH(MAX(AF789:AH789),AF789:AH789,0))</f>
        <v>Store_Orders</v>
      </c>
      <c r="AJ789">
        <v>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f>SUM(AK789:AO789)</f>
        <v>0</v>
      </c>
      <c r="AQ789" t="s">
        <v>67</v>
      </c>
      <c r="AR789">
        <v>0</v>
      </c>
      <c r="AS789" t="str">
        <f>IF(OR(AK789&gt;0, AL789&gt;0, AM789&gt;0, AN789&gt;0, AO789&gt;0), "Converted", "Not Converted")</f>
        <v>Not Converted</v>
      </c>
      <c r="AT789">
        <v>0</v>
      </c>
      <c r="AU789">
        <v>3</v>
      </c>
      <c r="AV789">
        <v>11</v>
      </c>
      <c r="AW789">
        <f>IF(Z789&gt;607, 4, 0)</f>
        <v>4</v>
      </c>
      <c r="AX789">
        <f>IF(AA789&gt;1.6588, 3, 0)</f>
        <v>0</v>
      </c>
      <c r="AY789">
        <f>IF(P789&gt;401, 2, 0)</f>
        <v>0</v>
      </c>
      <c r="AZ789">
        <f>IF(I789&gt;52915.77, 1, 0)</f>
        <v>1</v>
      </c>
      <c r="BA789">
        <f>SUM(AW789:AZ789)</f>
        <v>5</v>
      </c>
      <c r="BB789" t="str">
        <f>VLOOKUP(BA789,'Standard Deviations'!$L$1:$M$11,2,TRUE)</f>
        <v>Gold</v>
      </c>
    </row>
    <row r="790" spans="1:54">
      <c r="A790">
        <v>9120</v>
      </c>
      <c r="B790">
        <v>1962</v>
      </c>
      <c r="C790">
        <f>2024-B790</f>
        <v>62</v>
      </c>
      <c r="D790" t="str">
        <f>VLOOKUP(B790,Reference!$A$1:$B$125, 2)</f>
        <v>Boomers</v>
      </c>
      <c r="E790" t="s">
        <v>54</v>
      </c>
      <c r="F790" t="str">
        <f>IF(E790="High School", "No College", "College")</f>
        <v>College</v>
      </c>
      <c r="G790" t="s">
        <v>60</v>
      </c>
      <c r="H790">
        <v>66565</v>
      </c>
      <c r="I790">
        <v>66565</v>
      </c>
      <c r="J790" s="4" t="s">
        <v>61</v>
      </c>
      <c r="K790">
        <v>0</v>
      </c>
      <c r="L790">
        <v>1</v>
      </c>
      <c r="M790" t="str">
        <f>IF(OR(K790&gt;0, L790&gt;0), "Parent", "Not Parent")</f>
        <v>Parent</v>
      </c>
      <c r="N790" t="s">
        <v>514</v>
      </c>
      <c r="O790" s="8">
        <v>41916</v>
      </c>
      <c r="P790" s="9">
        <f>O790-N790</f>
        <v>668</v>
      </c>
      <c r="Q790">
        <v>80</v>
      </c>
      <c r="R790" s="9">
        <f>P790-Q790</f>
        <v>588</v>
      </c>
      <c r="S790" s="8">
        <f>O790-R790</f>
        <v>41328</v>
      </c>
      <c r="T790">
        <v>747</v>
      </c>
      <c r="U790">
        <v>10</v>
      </c>
      <c r="V790">
        <v>161</v>
      </c>
      <c r="W790">
        <v>65</v>
      </c>
      <c r="X790">
        <v>40</v>
      </c>
      <c r="Y790">
        <v>42</v>
      </c>
      <c r="Z790">
        <v>1065</v>
      </c>
      <c r="AA790">
        <f>Z790/P790</f>
        <v>1.5943113772455091</v>
      </c>
      <c r="AB790" s="14" t="s">
        <v>506</v>
      </c>
      <c r="AC790" s="13" t="s">
        <v>63</v>
      </c>
      <c r="AD790">
        <v>4</v>
      </c>
      <c r="AE790" t="str">
        <f>IF(AD790&gt;3, "Prefers Discount", "Discount Indifferent")</f>
        <v>Prefers Discount</v>
      </c>
      <c r="AF790">
        <v>9</v>
      </c>
      <c r="AG790">
        <v>4</v>
      </c>
      <c r="AH790">
        <v>2</v>
      </c>
      <c r="AI790" t="str">
        <f>INDEX($AF$1:$AH$1,MATCH(MAX(AF790:AH790),AF790:AH790,0))</f>
        <v>Store_Orders</v>
      </c>
      <c r="AJ790">
        <v>8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f>SUM(AK790:AO790)</f>
        <v>0</v>
      </c>
      <c r="AQ790" t="s">
        <v>67</v>
      </c>
      <c r="AR790">
        <v>0</v>
      </c>
      <c r="AS790" t="str">
        <f>IF(OR(AK790&gt;0, AL790&gt;0, AM790&gt;0, AN790&gt;0, AO790&gt;0), "Converted", "Not Converted")</f>
        <v>Not Converted</v>
      </c>
      <c r="AT790">
        <v>0</v>
      </c>
      <c r="AU790">
        <v>3</v>
      </c>
      <c r="AV790">
        <v>11</v>
      </c>
      <c r="AW790">
        <f>IF(Z790&gt;607, 4, 0)</f>
        <v>4</v>
      </c>
      <c r="AX790">
        <f>IF(AA790&gt;1.6588, 3, 0)</f>
        <v>0</v>
      </c>
      <c r="AY790">
        <f>IF(P790&gt;401, 2, 0)</f>
        <v>2</v>
      </c>
      <c r="AZ790">
        <f>IF(I790&gt;52915.77, 1, 0)</f>
        <v>1</v>
      </c>
      <c r="BA790">
        <f>SUM(AW790:AZ790)</f>
        <v>7</v>
      </c>
      <c r="BB790" t="str">
        <f>VLOOKUP(BA790,'Standard Deviations'!$L$1:$M$11,2,TRUE)</f>
        <v>Platinum</v>
      </c>
    </row>
    <row r="791" spans="1:54">
      <c r="A791">
        <v>1378</v>
      </c>
      <c r="B791">
        <v>1972</v>
      </c>
      <c r="C791">
        <f>2024-B791</f>
        <v>52</v>
      </c>
      <c r="D791" t="str">
        <f>VLOOKUP(B791,Reference!$A$1:$B$125, 2)</f>
        <v>Gen X</v>
      </c>
      <c r="E791" t="s">
        <v>74</v>
      </c>
      <c r="F791" t="str">
        <f>IF(E791="High School", "No College", "College")</f>
        <v>College</v>
      </c>
      <c r="G791" t="s">
        <v>65</v>
      </c>
      <c r="H791">
        <v>50334</v>
      </c>
      <c r="I791">
        <v>50334</v>
      </c>
      <c r="J791" s="4" t="s">
        <v>175</v>
      </c>
      <c r="K791">
        <v>0</v>
      </c>
      <c r="L791">
        <v>1</v>
      </c>
      <c r="M791" t="str">
        <f>IF(OR(K791&gt;0, L791&gt;0), "Parent", "Not Parent")</f>
        <v>Parent</v>
      </c>
      <c r="N791" t="s">
        <v>515</v>
      </c>
      <c r="O791" s="8">
        <v>41916</v>
      </c>
      <c r="P791" s="9">
        <f>O791-N791</f>
        <v>437</v>
      </c>
      <c r="Q791">
        <v>24</v>
      </c>
      <c r="R791" s="9">
        <f>P791-Q791</f>
        <v>413</v>
      </c>
      <c r="S791" s="8">
        <f>O791-R791</f>
        <v>41503</v>
      </c>
      <c r="T791">
        <v>284</v>
      </c>
      <c r="U791">
        <v>16</v>
      </c>
      <c r="V791">
        <v>160</v>
      </c>
      <c r="W791">
        <v>84</v>
      </c>
      <c r="X791">
        <v>16</v>
      </c>
      <c r="Y791">
        <v>134</v>
      </c>
      <c r="Z791">
        <v>694</v>
      </c>
      <c r="AA791">
        <f>Z791/P791</f>
        <v>1.5881006864988558</v>
      </c>
      <c r="AB791" s="11" t="s">
        <v>506</v>
      </c>
      <c r="AC791" t="s">
        <v>59</v>
      </c>
      <c r="AD791">
        <v>6</v>
      </c>
      <c r="AE791" t="str">
        <f>IF(AD791&gt;3, "Prefers Discount", "Discount Indifferent")</f>
        <v>Prefers Discount</v>
      </c>
      <c r="AF791">
        <v>6</v>
      </c>
      <c r="AG791">
        <v>7</v>
      </c>
      <c r="AH791">
        <v>4</v>
      </c>
      <c r="AI791" t="str">
        <f>INDEX($AF$1:$AH$1,MATCH(MAX(AF791:AH791),AF791:AH791,0))</f>
        <v>Web_Orders</v>
      </c>
      <c r="AJ791">
        <v>6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f>SUM(AK791:AO791)</f>
        <v>0</v>
      </c>
      <c r="AQ791" t="s">
        <v>67</v>
      </c>
      <c r="AR791">
        <v>0</v>
      </c>
      <c r="AS791" t="str">
        <f>IF(OR(AK791&gt;0, AL791&gt;0, AM791&gt;0, AN791&gt;0, AO791&gt;0), "Converted", "Not Converted")</f>
        <v>Not Converted</v>
      </c>
      <c r="AT791">
        <v>0</v>
      </c>
      <c r="AU791">
        <v>3</v>
      </c>
      <c r="AV791">
        <v>11</v>
      </c>
      <c r="AW791">
        <f>IF(Z791&gt;607, 4, 0)</f>
        <v>4</v>
      </c>
      <c r="AX791">
        <f>IF(AA791&gt;1.6588, 3, 0)</f>
        <v>0</v>
      </c>
      <c r="AY791">
        <f>IF(P791&gt;401, 2, 0)</f>
        <v>2</v>
      </c>
      <c r="AZ791">
        <f>IF(I791&gt;52915.77, 1, 0)</f>
        <v>0</v>
      </c>
      <c r="BA791">
        <f>SUM(AW791:AZ791)</f>
        <v>6</v>
      </c>
      <c r="BB791" t="str">
        <f>VLOOKUP(BA791,'Standard Deviations'!$L$1:$M$11,2,TRUE)</f>
        <v>Gold</v>
      </c>
    </row>
    <row r="792" spans="1:54">
      <c r="A792">
        <v>5057</v>
      </c>
      <c r="B792">
        <v>1961</v>
      </c>
      <c r="C792">
        <f>2024-B792</f>
        <v>63</v>
      </c>
      <c r="D792" t="str">
        <f>VLOOKUP(B792,Reference!$A$1:$B$125, 2)</f>
        <v>Boomers</v>
      </c>
      <c r="E792" t="s">
        <v>64</v>
      </c>
      <c r="F792" t="str">
        <f>IF(E792="High School", "No College", "College")</f>
        <v>College</v>
      </c>
      <c r="G792" t="s">
        <v>55</v>
      </c>
      <c r="H792">
        <v>61794</v>
      </c>
      <c r="I792">
        <v>61794</v>
      </c>
      <c r="J792" s="4" t="s">
        <v>61</v>
      </c>
      <c r="K792">
        <v>0</v>
      </c>
      <c r="L792">
        <v>1</v>
      </c>
      <c r="M792" t="str">
        <f>IF(OR(K792&gt;0, L792&gt;0), "Parent", "Not Parent")</f>
        <v>Parent</v>
      </c>
      <c r="N792" t="s">
        <v>516</v>
      </c>
      <c r="O792" s="8">
        <v>41916</v>
      </c>
      <c r="P792" s="9">
        <f>O792-N792</f>
        <v>385</v>
      </c>
      <c r="Q792">
        <v>74</v>
      </c>
      <c r="R792" s="9">
        <f>P792-Q792</f>
        <v>311</v>
      </c>
      <c r="S792" s="8">
        <f>O792-R792</f>
        <v>41605</v>
      </c>
      <c r="T792">
        <v>264</v>
      </c>
      <c r="U792">
        <v>47</v>
      </c>
      <c r="V792">
        <v>188</v>
      </c>
      <c r="W792">
        <v>54</v>
      </c>
      <c r="X792">
        <v>47</v>
      </c>
      <c r="Y792">
        <v>11</v>
      </c>
      <c r="Z792">
        <v>611</v>
      </c>
      <c r="AA792">
        <f>Z792/P792</f>
        <v>1.587012987012987</v>
      </c>
      <c r="AB792" s="14" t="s">
        <v>506</v>
      </c>
      <c r="AC792" s="13" t="s">
        <v>63</v>
      </c>
      <c r="AD792">
        <v>2</v>
      </c>
      <c r="AE792" t="str">
        <f>IF(AD792&gt;3, "Prefers Discount", "Discount Indifferent")</f>
        <v>Discount Indifferent</v>
      </c>
      <c r="AF792">
        <v>10</v>
      </c>
      <c r="AG792">
        <v>4</v>
      </c>
      <c r="AH792">
        <v>4</v>
      </c>
      <c r="AI792" t="str">
        <f>INDEX($AF$1:$AH$1,MATCH(MAX(AF792:AH792),AF792:AH792,0))</f>
        <v>Store_Orders</v>
      </c>
      <c r="AJ792">
        <v>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f>SUM(AK792:AO792)</f>
        <v>0</v>
      </c>
      <c r="AQ792" t="s">
        <v>67</v>
      </c>
      <c r="AR792">
        <v>0</v>
      </c>
      <c r="AS792" t="str">
        <f>IF(OR(AK792&gt;0, AL792&gt;0, AM792&gt;0, AN792&gt;0, AO792&gt;0), "Converted", "Not Converted")</f>
        <v>Not Converted</v>
      </c>
      <c r="AT792">
        <v>0</v>
      </c>
      <c r="AU792">
        <v>3</v>
      </c>
      <c r="AV792">
        <v>11</v>
      </c>
      <c r="AW792">
        <f>IF(Z792&gt;607, 4, 0)</f>
        <v>4</v>
      </c>
      <c r="AX792">
        <f>IF(AA792&gt;1.6588, 3, 0)</f>
        <v>0</v>
      </c>
      <c r="AY792">
        <f>IF(P792&gt;401, 2, 0)</f>
        <v>0</v>
      </c>
      <c r="AZ792">
        <f>IF(I792&gt;52915.77, 1, 0)</f>
        <v>1</v>
      </c>
      <c r="BA792">
        <f>SUM(AW792:AZ792)</f>
        <v>5</v>
      </c>
      <c r="BB792" t="str">
        <f>VLOOKUP(BA792,'Standard Deviations'!$L$1:$M$11,2,TRUE)</f>
        <v>Gold</v>
      </c>
    </row>
    <row r="793" spans="1:54">
      <c r="A793">
        <v>9516</v>
      </c>
      <c r="B793">
        <v>1971</v>
      </c>
      <c r="C793">
        <f>2024-B793</f>
        <v>53</v>
      </c>
      <c r="D793" t="str">
        <f>VLOOKUP(B793,Reference!$A$1:$B$125, 2)</f>
        <v>Gen X</v>
      </c>
      <c r="E793" t="s">
        <v>74</v>
      </c>
      <c r="F793" t="str">
        <f>IF(E793="High School", "No College", "College")</f>
        <v>College</v>
      </c>
      <c r="G793" t="s">
        <v>71</v>
      </c>
      <c r="H793">
        <v>49118</v>
      </c>
      <c r="I793">
        <v>49118</v>
      </c>
      <c r="J793" s="4" t="s">
        <v>175</v>
      </c>
      <c r="K793">
        <v>0</v>
      </c>
      <c r="L793">
        <v>0</v>
      </c>
      <c r="M793" t="str">
        <f>IF(OR(K793&gt;0, L793&gt;0), "Parent", "Not Parent")</f>
        <v>Not Parent</v>
      </c>
      <c r="N793" t="s">
        <v>517</v>
      </c>
      <c r="O793" s="8">
        <v>41916</v>
      </c>
      <c r="P793" s="9">
        <f>O793-N793</f>
        <v>777</v>
      </c>
      <c r="Q793">
        <v>90</v>
      </c>
      <c r="R793" s="9">
        <f>P793-Q793</f>
        <v>687</v>
      </c>
      <c r="S793" s="8">
        <f>O793-R793</f>
        <v>41229</v>
      </c>
      <c r="T793">
        <v>620</v>
      </c>
      <c r="U793">
        <v>54</v>
      </c>
      <c r="V793">
        <v>239</v>
      </c>
      <c r="W793">
        <v>99</v>
      </c>
      <c r="X793">
        <v>98</v>
      </c>
      <c r="Y793">
        <v>119</v>
      </c>
      <c r="Z793">
        <v>1229</v>
      </c>
      <c r="AA793">
        <f>Z793/P793</f>
        <v>1.5817245817245817</v>
      </c>
      <c r="AB793" s="14" t="s">
        <v>506</v>
      </c>
      <c r="AC793" s="13" t="s">
        <v>63</v>
      </c>
      <c r="AD793">
        <v>2</v>
      </c>
      <c r="AE793" t="str">
        <f>IF(AD793&gt;3, "Prefers Discount", "Discount Indifferent")</f>
        <v>Discount Indifferent</v>
      </c>
      <c r="AF793">
        <v>10</v>
      </c>
      <c r="AG793">
        <v>9</v>
      </c>
      <c r="AH793">
        <v>7</v>
      </c>
      <c r="AI793" t="str">
        <f>INDEX($AF$1:$AH$1,MATCH(MAX(AF793:AH793),AF793:AH793,0))</f>
        <v>Store_Orders</v>
      </c>
      <c r="AJ793">
        <v>7</v>
      </c>
      <c r="AK793">
        <v>0</v>
      </c>
      <c r="AL793">
        <v>1</v>
      </c>
      <c r="AM793">
        <v>0</v>
      </c>
      <c r="AN793">
        <v>1</v>
      </c>
      <c r="AO793">
        <v>0</v>
      </c>
      <c r="AP793">
        <f>SUM(AK793:AO793)</f>
        <v>2</v>
      </c>
      <c r="AQ793" t="str">
        <f>INDEX($AK$1:$AO$1,MATCH(MAX(AK793:AO793),AK793:AO793,0))</f>
        <v>Converted_on_Camp2</v>
      </c>
      <c r="AR793">
        <v>1</v>
      </c>
      <c r="AS793" t="str">
        <f>IF(OR(AK793&gt;0, AL793&gt;0, AM793&gt;0, AN793&gt;0, AO793&gt;0), "Converted", "Not Converted")</f>
        <v>Converted</v>
      </c>
      <c r="AT793">
        <v>0</v>
      </c>
      <c r="AU793">
        <v>3</v>
      </c>
      <c r="AV793">
        <v>11</v>
      </c>
      <c r="AW793">
        <f>IF(Z793&gt;607, 4, 0)</f>
        <v>4</v>
      </c>
      <c r="AX793">
        <f>IF(AA793&gt;1.6588, 3, 0)</f>
        <v>0</v>
      </c>
      <c r="AY793">
        <f>IF(P793&gt;401, 2, 0)</f>
        <v>2</v>
      </c>
      <c r="AZ793">
        <f>IF(I793&gt;52915.77, 1, 0)</f>
        <v>0</v>
      </c>
      <c r="BA793">
        <f>SUM(AW793:AZ793)</f>
        <v>6</v>
      </c>
      <c r="BB793" t="str">
        <f>VLOOKUP(BA793,'Standard Deviations'!$L$1:$M$11,2,TRUE)</f>
        <v>Gold</v>
      </c>
    </row>
    <row r="794" spans="1:54">
      <c r="A794">
        <v>5562</v>
      </c>
      <c r="B794">
        <v>1974</v>
      </c>
      <c r="C794">
        <f>2024-B794</f>
        <v>50</v>
      </c>
      <c r="D794" t="str">
        <f>VLOOKUP(B794,Reference!$A$1:$B$125, 2)</f>
        <v>Gen X</v>
      </c>
      <c r="E794" t="s">
        <v>54</v>
      </c>
      <c r="F794" t="str">
        <f>IF(E794="High School", "No College", "College")</f>
        <v>College</v>
      </c>
      <c r="G794" t="s">
        <v>55</v>
      </c>
      <c r="H794">
        <v>60093</v>
      </c>
      <c r="I794">
        <v>60093</v>
      </c>
      <c r="J794" s="4" t="s">
        <v>61</v>
      </c>
      <c r="K794">
        <v>0</v>
      </c>
      <c r="L794">
        <v>1</v>
      </c>
      <c r="M794" t="str">
        <f>IF(OR(K794&gt;0, L794&gt;0), "Parent", "Not Parent")</f>
        <v>Parent</v>
      </c>
      <c r="N794" t="s">
        <v>518</v>
      </c>
      <c r="O794" s="8">
        <v>41916</v>
      </c>
      <c r="P794" s="9">
        <f>O794-N794</f>
        <v>465</v>
      </c>
      <c r="Q794">
        <v>92</v>
      </c>
      <c r="R794" s="9">
        <f>P794-Q794</f>
        <v>373</v>
      </c>
      <c r="S794" s="8">
        <f>O794-R794</f>
        <v>41543</v>
      </c>
      <c r="T794">
        <v>502</v>
      </c>
      <c r="U794">
        <v>12</v>
      </c>
      <c r="V794">
        <v>109</v>
      </c>
      <c r="W794">
        <v>16</v>
      </c>
      <c r="X794">
        <v>6</v>
      </c>
      <c r="Y794">
        <v>90</v>
      </c>
      <c r="Z794">
        <v>735</v>
      </c>
      <c r="AA794">
        <f>Z794/P794</f>
        <v>1.5806451612903225</v>
      </c>
      <c r="AB794" s="14" t="s">
        <v>506</v>
      </c>
      <c r="AC794" s="13" t="s">
        <v>63</v>
      </c>
      <c r="AD794">
        <v>2</v>
      </c>
      <c r="AE794" t="str">
        <f>IF(AD794&gt;3, "Prefers Discount", "Discount Indifferent")</f>
        <v>Discount Indifferent</v>
      </c>
      <c r="AF794">
        <v>10</v>
      </c>
      <c r="AG794">
        <v>7</v>
      </c>
      <c r="AH794">
        <v>2</v>
      </c>
      <c r="AI794" t="str">
        <f>INDEX($AF$1:$AH$1,MATCH(MAX(AF794:AH794),AF794:AH794,0))</f>
        <v>Store_Orders</v>
      </c>
      <c r="AJ794">
        <v>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f>SUM(AK794:AO794)</f>
        <v>0</v>
      </c>
      <c r="AQ794" t="s">
        <v>67</v>
      </c>
      <c r="AR794">
        <v>0</v>
      </c>
      <c r="AS794" t="str">
        <f>IF(OR(AK794&gt;0, AL794&gt;0, AM794&gt;0, AN794&gt;0, AO794&gt;0), "Converted", "Not Converted")</f>
        <v>Not Converted</v>
      </c>
      <c r="AT794">
        <v>0</v>
      </c>
      <c r="AU794">
        <v>3</v>
      </c>
      <c r="AV794">
        <v>11</v>
      </c>
      <c r="AW794">
        <f>IF(Z794&gt;607, 4, 0)</f>
        <v>4</v>
      </c>
      <c r="AX794">
        <f>IF(AA794&gt;1.6588, 3, 0)</f>
        <v>0</v>
      </c>
      <c r="AY794">
        <f>IF(P794&gt;401, 2, 0)</f>
        <v>2</v>
      </c>
      <c r="AZ794">
        <f>IF(I794&gt;52915.77, 1, 0)</f>
        <v>1</v>
      </c>
      <c r="BA794">
        <f>SUM(AW794:AZ794)</f>
        <v>7</v>
      </c>
      <c r="BB794" t="str">
        <f>VLOOKUP(BA794,'Standard Deviations'!$L$1:$M$11,2,TRUE)</f>
        <v>Platinum</v>
      </c>
    </row>
    <row r="795" spans="1:54">
      <c r="A795">
        <v>1518</v>
      </c>
      <c r="B795">
        <v>1965</v>
      </c>
      <c r="C795">
        <f>2024-B795</f>
        <v>59</v>
      </c>
      <c r="D795" t="str">
        <f>VLOOKUP(B795,Reference!$A$1:$B$125, 2)</f>
        <v>Gen X</v>
      </c>
      <c r="E795" t="s">
        <v>64</v>
      </c>
      <c r="F795" t="str">
        <f>IF(E795="High School", "No College", "College")</f>
        <v>College</v>
      </c>
      <c r="G795" t="s">
        <v>55</v>
      </c>
      <c r="H795">
        <v>62694</v>
      </c>
      <c r="I795">
        <v>62694</v>
      </c>
      <c r="J795" s="4" t="s">
        <v>61</v>
      </c>
      <c r="K795">
        <v>1</v>
      </c>
      <c r="L795">
        <v>1</v>
      </c>
      <c r="M795" t="str">
        <f>IF(OR(K795&gt;0, L795&gt;0), "Parent", "Not Parent")</f>
        <v>Parent</v>
      </c>
      <c r="N795" t="s">
        <v>519</v>
      </c>
      <c r="O795" s="8">
        <v>41916</v>
      </c>
      <c r="P795" s="9">
        <f>O795-N795</f>
        <v>474</v>
      </c>
      <c r="Q795">
        <v>29</v>
      </c>
      <c r="R795" s="9">
        <f>P795-Q795</f>
        <v>445</v>
      </c>
      <c r="S795" s="8">
        <f>O795-R795</f>
        <v>41471</v>
      </c>
      <c r="T795">
        <v>379</v>
      </c>
      <c r="U795">
        <v>6</v>
      </c>
      <c r="V795">
        <v>157</v>
      </c>
      <c r="W795">
        <v>25</v>
      </c>
      <c r="X795">
        <v>91</v>
      </c>
      <c r="Y795">
        <v>91</v>
      </c>
      <c r="Z795">
        <v>749</v>
      </c>
      <c r="AA795">
        <f>Z795/P795</f>
        <v>1.5801687763713079</v>
      </c>
      <c r="AB795" s="11" t="s">
        <v>506</v>
      </c>
      <c r="AC795" t="s">
        <v>59</v>
      </c>
      <c r="AD795">
        <v>5</v>
      </c>
      <c r="AE795" t="str">
        <f>IF(AD795&gt;3, "Prefers Discount", "Discount Indifferent")</f>
        <v>Prefers Discount</v>
      </c>
      <c r="AF795">
        <v>7</v>
      </c>
      <c r="AG795">
        <v>9</v>
      </c>
      <c r="AH795">
        <v>3</v>
      </c>
      <c r="AI795" t="str">
        <f>INDEX($AF$1:$AH$1,MATCH(MAX(AF795:AH795),AF795:AH795,0))</f>
        <v>Web_Orders</v>
      </c>
      <c r="AJ795">
        <v>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f>SUM(AK795:AO795)</f>
        <v>0</v>
      </c>
      <c r="AQ795" t="s">
        <v>67</v>
      </c>
      <c r="AR795">
        <v>0</v>
      </c>
      <c r="AS795" t="str">
        <f>IF(OR(AK795&gt;0, AL795&gt;0, AM795&gt;0, AN795&gt;0, AO795&gt;0), "Converted", "Not Converted")</f>
        <v>Not Converted</v>
      </c>
      <c r="AT795">
        <v>0</v>
      </c>
      <c r="AU795">
        <v>3</v>
      </c>
      <c r="AV795">
        <v>11</v>
      </c>
      <c r="AW795">
        <f>IF(Z795&gt;607, 4, 0)</f>
        <v>4</v>
      </c>
      <c r="AX795">
        <f>IF(AA795&gt;1.6588, 3, 0)</f>
        <v>0</v>
      </c>
      <c r="AY795">
        <f>IF(P795&gt;401, 2, 0)</f>
        <v>2</v>
      </c>
      <c r="AZ795">
        <f>IF(I795&gt;52915.77, 1, 0)</f>
        <v>1</v>
      </c>
      <c r="BA795">
        <f>SUM(AW795:AZ795)</f>
        <v>7</v>
      </c>
      <c r="BB795" t="str">
        <f>VLOOKUP(BA795,'Standard Deviations'!$L$1:$M$11,2,TRUE)</f>
        <v>Platinum</v>
      </c>
    </row>
    <row r="796" spans="1:54">
      <c r="A796">
        <v>3478</v>
      </c>
      <c r="B796">
        <v>1971</v>
      </c>
      <c r="C796">
        <f>2024-B796</f>
        <v>53</v>
      </c>
      <c r="D796" t="str">
        <f>VLOOKUP(B796,Reference!$A$1:$B$125, 2)</f>
        <v>Gen X</v>
      </c>
      <c r="E796" t="s">
        <v>68</v>
      </c>
      <c r="F796" t="str">
        <f>IF(E796="High School", "No College", "College")</f>
        <v>College</v>
      </c>
      <c r="G796" t="s">
        <v>55</v>
      </c>
      <c r="H796">
        <v>60585</v>
      </c>
      <c r="I796">
        <v>60585</v>
      </c>
      <c r="J796" s="4" t="s">
        <v>61</v>
      </c>
      <c r="K796">
        <v>1</v>
      </c>
      <c r="L796">
        <v>1</v>
      </c>
      <c r="M796" t="str">
        <f>IF(OR(K796&gt;0, L796&gt;0), "Parent", "Not Parent")</f>
        <v>Parent</v>
      </c>
      <c r="N796" t="s">
        <v>495</v>
      </c>
      <c r="O796" s="8">
        <v>41916</v>
      </c>
      <c r="P796" s="9">
        <f>O796-N796</f>
        <v>467</v>
      </c>
      <c r="Q796">
        <v>17</v>
      </c>
      <c r="R796" s="9">
        <f>P796-Q796</f>
        <v>450</v>
      </c>
      <c r="S796" s="8">
        <f>O796-R796</f>
        <v>41466</v>
      </c>
      <c r="T796">
        <v>267</v>
      </c>
      <c r="U796">
        <v>42</v>
      </c>
      <c r="V796">
        <v>309</v>
      </c>
      <c r="W796">
        <v>55</v>
      </c>
      <c r="X796">
        <v>42</v>
      </c>
      <c r="Y796">
        <v>21</v>
      </c>
      <c r="Z796">
        <v>736</v>
      </c>
      <c r="AA796">
        <f>Z796/P796</f>
        <v>1.5760171306209849</v>
      </c>
      <c r="AB796" s="11" t="s">
        <v>506</v>
      </c>
      <c r="AC796" t="s">
        <v>59</v>
      </c>
      <c r="AD796">
        <v>10</v>
      </c>
      <c r="AE796" t="str">
        <f>IF(AD796&gt;3, "Prefers Discount", "Discount Indifferent")</f>
        <v>Prefers Discount</v>
      </c>
      <c r="AF796">
        <v>9</v>
      </c>
      <c r="AG796">
        <v>7</v>
      </c>
      <c r="AH796">
        <v>4</v>
      </c>
      <c r="AI796" t="str">
        <f>INDEX($AF$1:$AH$1,MATCH(MAX(AF796:AH796),AF796:AH796,0))</f>
        <v>Store_Orders</v>
      </c>
      <c r="AJ796">
        <v>5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f>SUM(AK796:AO796)</f>
        <v>0</v>
      </c>
      <c r="AQ796" t="s">
        <v>67</v>
      </c>
      <c r="AR796">
        <v>1</v>
      </c>
      <c r="AS796" t="str">
        <f>IF(OR(AK796&gt;0, AL796&gt;0, AM796&gt;0, AN796&gt;0, AO796&gt;0), "Converted", "Not Converted")</f>
        <v>Not Converted</v>
      </c>
      <c r="AT796">
        <v>0</v>
      </c>
      <c r="AU796">
        <v>3</v>
      </c>
      <c r="AV796">
        <v>11</v>
      </c>
      <c r="AW796">
        <f>IF(Z796&gt;607, 4, 0)</f>
        <v>4</v>
      </c>
      <c r="AX796">
        <f>IF(AA796&gt;1.6588, 3, 0)</f>
        <v>0</v>
      </c>
      <c r="AY796">
        <f>IF(P796&gt;401, 2, 0)</f>
        <v>2</v>
      </c>
      <c r="AZ796">
        <f>IF(I796&gt;52915.77, 1, 0)</f>
        <v>1</v>
      </c>
      <c r="BA796">
        <f>SUM(AW796:AZ796)</f>
        <v>7</v>
      </c>
      <c r="BB796" t="str">
        <f>VLOOKUP(BA796,'Standard Deviations'!$L$1:$M$11,2,TRUE)</f>
        <v>Platinum</v>
      </c>
    </row>
    <row r="797" spans="1:54">
      <c r="A797">
        <v>9256</v>
      </c>
      <c r="B797">
        <v>1971</v>
      </c>
      <c r="C797">
        <f>2024-B797</f>
        <v>53</v>
      </c>
      <c r="D797" t="str">
        <f>VLOOKUP(B797,Reference!$A$1:$B$125, 2)</f>
        <v>Gen X</v>
      </c>
      <c r="E797" t="s">
        <v>54</v>
      </c>
      <c r="F797" t="str">
        <f>IF(E797="High School", "No College", "College")</f>
        <v>College</v>
      </c>
      <c r="G797" t="s">
        <v>60</v>
      </c>
      <c r="H797">
        <v>58350</v>
      </c>
      <c r="I797">
        <v>58350</v>
      </c>
      <c r="J797" s="4" t="s">
        <v>61</v>
      </c>
      <c r="K797">
        <v>0</v>
      </c>
      <c r="L797">
        <v>1</v>
      </c>
      <c r="M797" t="str">
        <f>IF(OR(K797&gt;0, L797&gt;0), "Parent", "Not Parent")</f>
        <v>Parent</v>
      </c>
      <c r="N797" t="s">
        <v>520</v>
      </c>
      <c r="O797" s="8">
        <v>41916</v>
      </c>
      <c r="P797" s="9">
        <f>O797-N797</f>
        <v>638</v>
      </c>
      <c r="Q797">
        <v>5</v>
      </c>
      <c r="R797" s="9">
        <f>P797-Q797</f>
        <v>633</v>
      </c>
      <c r="S797" s="8">
        <f>O797-R797</f>
        <v>41283</v>
      </c>
      <c r="T797">
        <v>493</v>
      </c>
      <c r="U797">
        <v>26</v>
      </c>
      <c r="V797">
        <v>206</v>
      </c>
      <c r="W797">
        <v>116</v>
      </c>
      <c r="X797">
        <v>80</v>
      </c>
      <c r="Y797">
        <v>80</v>
      </c>
      <c r="Z797">
        <v>1001</v>
      </c>
      <c r="AA797">
        <f>Z797/P797</f>
        <v>1.5689655172413792</v>
      </c>
      <c r="AB797" s="11" t="s">
        <v>506</v>
      </c>
      <c r="AC797" t="s">
        <v>59</v>
      </c>
      <c r="AD797">
        <v>4</v>
      </c>
      <c r="AE797" t="str">
        <f>IF(AD797&gt;3, "Prefers Discount", "Discount Indifferent")</f>
        <v>Prefers Discount</v>
      </c>
      <c r="AF797">
        <v>12</v>
      </c>
      <c r="AG797">
        <v>8</v>
      </c>
      <c r="AH797">
        <v>3</v>
      </c>
      <c r="AI797" t="str">
        <f>INDEX($AF$1:$AH$1,MATCH(MAX(AF797:AH797),AF797:AH797,0))</f>
        <v>Store_Orders</v>
      </c>
      <c r="AJ797">
        <v>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f>SUM(AK797:AO797)</f>
        <v>0</v>
      </c>
      <c r="AQ797" t="s">
        <v>67</v>
      </c>
      <c r="AR797">
        <v>0</v>
      </c>
      <c r="AS797" t="str">
        <f>IF(OR(AK797&gt;0, AL797&gt;0, AM797&gt;0, AN797&gt;0, AO797&gt;0), "Converted", "Not Converted")</f>
        <v>Not Converted</v>
      </c>
      <c r="AT797">
        <v>0</v>
      </c>
      <c r="AU797">
        <v>3</v>
      </c>
      <c r="AV797">
        <v>11</v>
      </c>
      <c r="AW797">
        <f>IF(Z797&gt;607, 4, 0)</f>
        <v>4</v>
      </c>
      <c r="AX797">
        <f>IF(AA797&gt;1.6588, 3, 0)</f>
        <v>0</v>
      </c>
      <c r="AY797">
        <f>IF(P797&gt;401, 2, 0)</f>
        <v>2</v>
      </c>
      <c r="AZ797">
        <f>IF(I797&gt;52915.77, 1, 0)</f>
        <v>1</v>
      </c>
      <c r="BA797">
        <f>SUM(AW797:AZ797)</f>
        <v>7</v>
      </c>
      <c r="BB797" t="str">
        <f>VLOOKUP(BA797,'Standard Deviations'!$L$1:$M$11,2,TRUE)</f>
        <v>Platinum</v>
      </c>
    </row>
    <row r="798" spans="1:54">
      <c r="A798">
        <v>1717</v>
      </c>
      <c r="B798">
        <v>1988</v>
      </c>
      <c r="C798">
        <f>2024-B798</f>
        <v>36</v>
      </c>
      <c r="D798" t="str">
        <f>VLOOKUP(B798,Reference!$A$1:$B$125, 2)</f>
        <v>Millennials</v>
      </c>
      <c r="E798" t="s">
        <v>54</v>
      </c>
      <c r="F798" t="str">
        <f>IF(E798="High School", "No College", "College")</f>
        <v>College</v>
      </c>
      <c r="G798" t="s">
        <v>60</v>
      </c>
      <c r="H798">
        <v>39747</v>
      </c>
      <c r="I798">
        <v>39747</v>
      </c>
      <c r="J798" s="4" t="s">
        <v>175</v>
      </c>
      <c r="K798">
        <v>1</v>
      </c>
      <c r="L798">
        <v>0</v>
      </c>
      <c r="M798" t="str">
        <f>IF(OR(K798&gt;0, L798&gt;0), "Parent", "Not Parent")</f>
        <v>Parent</v>
      </c>
      <c r="N798" t="s">
        <v>368</v>
      </c>
      <c r="O798" s="8">
        <v>41916</v>
      </c>
      <c r="P798" s="9">
        <f>O798-N798</f>
        <v>174</v>
      </c>
      <c r="Q798">
        <v>43</v>
      </c>
      <c r="R798" s="9">
        <f>P798-Q798</f>
        <v>131</v>
      </c>
      <c r="S798" s="8">
        <f>O798-R798</f>
        <v>41785</v>
      </c>
      <c r="T798">
        <v>80</v>
      </c>
      <c r="U798">
        <v>15</v>
      </c>
      <c r="V798">
        <v>93</v>
      </c>
      <c r="W798">
        <v>20</v>
      </c>
      <c r="X798">
        <v>13</v>
      </c>
      <c r="Y798">
        <v>52</v>
      </c>
      <c r="Z798">
        <v>273</v>
      </c>
      <c r="AA798">
        <f>Z798/P798</f>
        <v>1.5689655172413792</v>
      </c>
      <c r="AB798" s="11" t="s">
        <v>506</v>
      </c>
      <c r="AC798" t="s">
        <v>59</v>
      </c>
      <c r="AD798">
        <v>3</v>
      </c>
      <c r="AE798" t="str">
        <f>IF(AD798&gt;3, "Prefers Discount", "Discount Indifferent")</f>
        <v>Discount Indifferent</v>
      </c>
      <c r="AF798">
        <v>4</v>
      </c>
      <c r="AG798">
        <v>5</v>
      </c>
      <c r="AH798">
        <v>1</v>
      </c>
      <c r="AI798" t="str">
        <f>INDEX($AF$1:$AH$1,MATCH(MAX(AF798:AH798),AF798:AH798,0))</f>
        <v>Web_Orders</v>
      </c>
      <c r="AJ798">
        <v>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f>SUM(AK798:AO798)</f>
        <v>0</v>
      </c>
      <c r="AQ798" t="s">
        <v>67</v>
      </c>
      <c r="AR798">
        <v>0</v>
      </c>
      <c r="AS798" t="str">
        <f>IF(OR(AK798&gt;0, AL798&gt;0, AM798&gt;0, AN798&gt;0, AO798&gt;0), "Converted", "Not Converted")</f>
        <v>Not Converted</v>
      </c>
      <c r="AT798">
        <v>0</v>
      </c>
      <c r="AU798">
        <v>3</v>
      </c>
      <c r="AV798">
        <v>11</v>
      </c>
      <c r="AW798">
        <f>IF(Z798&gt;607, 4, 0)</f>
        <v>0</v>
      </c>
      <c r="AX798">
        <f>IF(AA798&gt;1.6588, 3, 0)</f>
        <v>0</v>
      </c>
      <c r="AY798">
        <f>IF(P798&gt;401, 2, 0)</f>
        <v>0</v>
      </c>
      <c r="AZ798">
        <f>IF(I798&gt;52915.77, 1, 0)</f>
        <v>0</v>
      </c>
      <c r="BA798">
        <f>SUM(AW798:AZ798)</f>
        <v>0</v>
      </c>
      <c r="BB798" t="str">
        <f>VLOOKUP(BA798,'Standard Deviations'!$L$1:$M$11,2,TRUE)</f>
        <v>No Tier</v>
      </c>
    </row>
    <row r="799" spans="1:54">
      <c r="A799">
        <v>1008</v>
      </c>
      <c r="B799">
        <v>1981</v>
      </c>
      <c r="C799">
        <f>2024-B799</f>
        <v>43</v>
      </c>
      <c r="D799" t="str">
        <f>VLOOKUP(B799,Reference!$A$1:$B$125, 2)</f>
        <v>Millennials</v>
      </c>
      <c r="E799" t="s">
        <v>68</v>
      </c>
      <c r="F799" t="str">
        <f>IF(E799="High School", "No College", "College")</f>
        <v>College</v>
      </c>
      <c r="G799" t="s">
        <v>65</v>
      </c>
      <c r="H799">
        <v>44953</v>
      </c>
      <c r="I799">
        <v>44953</v>
      </c>
      <c r="J799" s="4" t="s">
        <v>175</v>
      </c>
      <c r="K799">
        <v>0</v>
      </c>
      <c r="L799">
        <v>0</v>
      </c>
      <c r="M799" t="str">
        <f>IF(OR(K799&gt;0, L799&gt;0), "Parent", "Not Parent")</f>
        <v>Not Parent</v>
      </c>
      <c r="N799" t="s">
        <v>521</v>
      </c>
      <c r="O799" s="8">
        <v>41916</v>
      </c>
      <c r="P799" s="9">
        <f>O799-N799</f>
        <v>652</v>
      </c>
      <c r="Q799">
        <v>31</v>
      </c>
      <c r="R799" s="9">
        <f>P799-Q799</f>
        <v>621</v>
      </c>
      <c r="S799" s="8">
        <f>O799-R799</f>
        <v>41295</v>
      </c>
      <c r="T799">
        <v>728</v>
      </c>
      <c r="U799">
        <v>17</v>
      </c>
      <c r="V799">
        <v>133</v>
      </c>
      <c r="W799">
        <v>11</v>
      </c>
      <c r="X799">
        <v>8</v>
      </c>
      <c r="Y799">
        <v>124</v>
      </c>
      <c r="Z799">
        <v>1021</v>
      </c>
      <c r="AA799">
        <f>Z799/P799</f>
        <v>1.5659509202453987</v>
      </c>
      <c r="AB799" s="11" t="s">
        <v>506</v>
      </c>
      <c r="AC799" t="s">
        <v>59</v>
      </c>
      <c r="AD799">
        <v>1</v>
      </c>
      <c r="AE799" t="str">
        <f>IF(AD799&gt;3, "Prefers Discount", "Discount Indifferent")</f>
        <v>Discount Indifferent</v>
      </c>
      <c r="AF799">
        <v>13</v>
      </c>
      <c r="AG799">
        <v>7</v>
      </c>
      <c r="AH799">
        <v>3</v>
      </c>
      <c r="AI799" t="str">
        <f>INDEX($AF$1:$AH$1,MATCH(MAX(AF799:AH799),AF799:AH799,0))</f>
        <v>Store_Orders</v>
      </c>
      <c r="AJ799">
        <v>6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f>SUM(AK799:AO799)</f>
        <v>1</v>
      </c>
      <c r="AQ799" t="str">
        <f>INDEX($AK$1:$AO$1,MATCH(MAX(AK799:AO799),AK799:AO799,0))</f>
        <v>Converted_on_Camp3</v>
      </c>
      <c r="AR799">
        <v>1</v>
      </c>
      <c r="AS799" t="str">
        <f>IF(OR(AK799&gt;0, AL799&gt;0, AM799&gt;0, AN799&gt;0, AO799&gt;0), "Converted", "Not Converted")</f>
        <v>Converted</v>
      </c>
      <c r="AT799">
        <v>0</v>
      </c>
      <c r="AU799">
        <v>3</v>
      </c>
      <c r="AV799">
        <v>11</v>
      </c>
      <c r="AW799">
        <f>IF(Z799&gt;607, 4, 0)</f>
        <v>4</v>
      </c>
      <c r="AX799">
        <f>IF(AA799&gt;1.6588, 3, 0)</f>
        <v>0</v>
      </c>
      <c r="AY799">
        <f>IF(P799&gt;401, 2, 0)</f>
        <v>2</v>
      </c>
      <c r="AZ799">
        <f>IF(I799&gt;52915.77, 1, 0)</f>
        <v>0</v>
      </c>
      <c r="BA799">
        <f>SUM(AW799:AZ799)</f>
        <v>6</v>
      </c>
      <c r="BB799" t="str">
        <f>VLOOKUP(BA799,'Standard Deviations'!$L$1:$M$11,2,TRUE)</f>
        <v>Gold</v>
      </c>
    </row>
    <row r="800" spans="1:54">
      <c r="A800">
        <v>7129</v>
      </c>
      <c r="B800">
        <v>1962</v>
      </c>
      <c r="C800">
        <f>2024-B800</f>
        <v>62</v>
      </c>
      <c r="D800" t="str">
        <f>VLOOKUP(B800,Reference!$A$1:$B$125, 2)</f>
        <v>Boomers</v>
      </c>
      <c r="E800" t="s">
        <v>68</v>
      </c>
      <c r="F800" t="str">
        <f>IF(E800="High School", "No College", "College")</f>
        <v>College</v>
      </c>
      <c r="G800" t="s">
        <v>55</v>
      </c>
      <c r="H800">
        <v>54693</v>
      </c>
      <c r="I800">
        <v>54693</v>
      </c>
      <c r="J800" s="4" t="s">
        <v>61</v>
      </c>
      <c r="K800">
        <v>0</v>
      </c>
      <c r="L800">
        <v>1</v>
      </c>
      <c r="M800" t="str">
        <f>IF(OR(K800&gt;0, L800&gt;0), "Parent", "Not Parent")</f>
        <v>Parent</v>
      </c>
      <c r="N800" t="s">
        <v>420</v>
      </c>
      <c r="O800" s="8">
        <v>41916</v>
      </c>
      <c r="P800" s="9">
        <f>O800-N800</f>
        <v>594</v>
      </c>
      <c r="Q800">
        <v>72</v>
      </c>
      <c r="R800" s="9">
        <f>P800-Q800</f>
        <v>522</v>
      </c>
      <c r="S800" s="8">
        <f>O800-R800</f>
        <v>41394</v>
      </c>
      <c r="T800">
        <v>686</v>
      </c>
      <c r="U800">
        <v>17</v>
      </c>
      <c r="V800">
        <v>142</v>
      </c>
      <c r="W800">
        <v>23</v>
      </c>
      <c r="X800">
        <v>26</v>
      </c>
      <c r="Y800">
        <v>35</v>
      </c>
      <c r="Z800">
        <v>929</v>
      </c>
      <c r="AA800">
        <f>Z800/P800</f>
        <v>1.563973063973064</v>
      </c>
      <c r="AB800" s="14" t="s">
        <v>506</v>
      </c>
      <c r="AC800" s="13" t="s">
        <v>63</v>
      </c>
      <c r="AD800">
        <v>8</v>
      </c>
      <c r="AE800" t="str">
        <f>IF(AD800&gt;3, "Prefers Discount", "Discount Indifferent")</f>
        <v>Prefers Discount</v>
      </c>
      <c r="AF800">
        <v>13</v>
      </c>
      <c r="AG800">
        <v>6</v>
      </c>
      <c r="AH800">
        <v>4</v>
      </c>
      <c r="AI800" t="str">
        <f>INDEX($AF$1:$AH$1,MATCH(MAX(AF800:AH800),AF800:AH800,0))</f>
        <v>Store_Orders</v>
      </c>
      <c r="AJ800">
        <v>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f>SUM(AK800:AO800)</f>
        <v>0</v>
      </c>
      <c r="AQ800" t="s">
        <v>67</v>
      </c>
      <c r="AR800">
        <v>0</v>
      </c>
      <c r="AS800" t="str">
        <f>IF(OR(AK800&gt;0, AL800&gt;0, AM800&gt;0, AN800&gt;0, AO800&gt;0), "Converted", "Not Converted")</f>
        <v>Not Converted</v>
      </c>
      <c r="AT800">
        <v>0</v>
      </c>
      <c r="AU800">
        <v>3</v>
      </c>
      <c r="AV800">
        <v>11</v>
      </c>
      <c r="AW800">
        <f>IF(Z800&gt;607, 4, 0)</f>
        <v>4</v>
      </c>
      <c r="AX800">
        <f>IF(AA800&gt;1.6588, 3, 0)</f>
        <v>0</v>
      </c>
      <c r="AY800">
        <f>IF(P800&gt;401, 2, 0)</f>
        <v>2</v>
      </c>
      <c r="AZ800">
        <f>IF(I800&gt;52915.77, 1, 0)</f>
        <v>1</v>
      </c>
      <c r="BA800">
        <f>SUM(AW800:AZ800)</f>
        <v>7</v>
      </c>
      <c r="BB800" t="str">
        <f>VLOOKUP(BA800,'Standard Deviations'!$L$1:$M$11,2,TRUE)</f>
        <v>Platinum</v>
      </c>
    </row>
    <row r="801" spans="1:54">
      <c r="A801">
        <v>10928</v>
      </c>
      <c r="B801">
        <v>1958</v>
      </c>
      <c r="C801">
        <f>2024-B801</f>
        <v>66</v>
      </c>
      <c r="D801" t="str">
        <f>VLOOKUP(B801,Reference!$A$1:$B$125, 2)</f>
        <v>Boomers</v>
      </c>
      <c r="E801" t="s">
        <v>54</v>
      </c>
      <c r="F801" t="str">
        <f>IF(E801="High School", "No College", "College")</f>
        <v>College</v>
      </c>
      <c r="G801" t="s">
        <v>65</v>
      </c>
      <c r="H801">
        <v>66886</v>
      </c>
      <c r="I801">
        <v>66886</v>
      </c>
      <c r="J801" s="4" t="s">
        <v>61</v>
      </c>
      <c r="K801">
        <v>0</v>
      </c>
      <c r="L801">
        <v>1</v>
      </c>
      <c r="M801" t="str">
        <f>IF(OR(K801&gt;0, L801&gt;0), "Parent", "Not Parent")</f>
        <v>Parent</v>
      </c>
      <c r="N801" t="s">
        <v>453</v>
      </c>
      <c r="O801" s="8">
        <v>41916</v>
      </c>
      <c r="P801" s="9">
        <f>O801-N801</f>
        <v>383</v>
      </c>
      <c r="Q801">
        <v>28</v>
      </c>
      <c r="R801" s="9">
        <f>P801-Q801</f>
        <v>355</v>
      </c>
      <c r="S801" s="8">
        <f>O801-R801</f>
        <v>41561</v>
      </c>
      <c r="T801">
        <v>315</v>
      </c>
      <c r="U801">
        <v>4</v>
      </c>
      <c r="V801">
        <v>62</v>
      </c>
      <c r="W801">
        <v>41</v>
      </c>
      <c r="X801">
        <v>31</v>
      </c>
      <c r="Y801">
        <v>146</v>
      </c>
      <c r="Z801">
        <v>599</v>
      </c>
      <c r="AA801">
        <f>Z801/P801</f>
        <v>1.5639686684073106</v>
      </c>
      <c r="AB801" s="11" t="s">
        <v>506</v>
      </c>
      <c r="AC801" t="s">
        <v>59</v>
      </c>
      <c r="AD801">
        <v>2</v>
      </c>
      <c r="AE801" t="str">
        <f>IF(AD801&gt;3, "Prefers Discount", "Discount Indifferent")</f>
        <v>Discount Indifferent</v>
      </c>
      <c r="AF801">
        <v>7</v>
      </c>
      <c r="AG801">
        <v>7</v>
      </c>
      <c r="AH801">
        <v>1</v>
      </c>
      <c r="AI801" t="str">
        <f>INDEX($AF$1:$AH$1,MATCH(MAX(AF801:AH801),AF801:AH801,0))</f>
        <v>Store_Orders</v>
      </c>
      <c r="AJ801">
        <v>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f>SUM(AK801:AO801)</f>
        <v>0</v>
      </c>
      <c r="AQ801" t="s">
        <v>67</v>
      </c>
      <c r="AR801">
        <v>0</v>
      </c>
      <c r="AS801" t="str">
        <f>IF(OR(AK801&gt;0, AL801&gt;0, AM801&gt;0, AN801&gt;0, AO801&gt;0), "Converted", "Not Converted")</f>
        <v>Not Converted</v>
      </c>
      <c r="AT801">
        <v>0</v>
      </c>
      <c r="AU801">
        <v>3</v>
      </c>
      <c r="AV801">
        <v>11</v>
      </c>
      <c r="AW801">
        <f>IF(Z801&gt;607, 4, 0)</f>
        <v>0</v>
      </c>
      <c r="AX801">
        <f>IF(AA801&gt;1.6588, 3, 0)</f>
        <v>0</v>
      </c>
      <c r="AY801">
        <f>IF(P801&gt;401, 2, 0)</f>
        <v>0</v>
      </c>
      <c r="AZ801">
        <f>IF(I801&gt;52915.77, 1, 0)</f>
        <v>1</v>
      </c>
      <c r="BA801">
        <f>SUM(AW801:AZ801)</f>
        <v>1</v>
      </c>
      <c r="BB801" t="str">
        <f>VLOOKUP(BA801,'Standard Deviations'!$L$1:$M$11,2,TRUE)</f>
        <v>Bronze</v>
      </c>
    </row>
    <row r="802" spans="1:54">
      <c r="A802">
        <v>4012</v>
      </c>
      <c r="B802">
        <v>1972</v>
      </c>
      <c r="C802">
        <f>2024-B802</f>
        <v>52</v>
      </c>
      <c r="D802" t="str">
        <f>VLOOKUP(B802,Reference!$A$1:$B$125, 2)</f>
        <v>Gen X</v>
      </c>
      <c r="E802" t="s">
        <v>68</v>
      </c>
      <c r="F802" t="str">
        <f>IF(E802="High School", "No College", "College")</f>
        <v>College</v>
      </c>
      <c r="G802" t="s">
        <v>65</v>
      </c>
      <c r="H802">
        <v>62220</v>
      </c>
      <c r="I802">
        <v>62220</v>
      </c>
      <c r="J802" s="4" t="s">
        <v>61</v>
      </c>
      <c r="K802">
        <v>0</v>
      </c>
      <c r="L802">
        <v>1</v>
      </c>
      <c r="M802" t="str">
        <f>IF(OR(K802&gt;0, L802&gt;0), "Parent", "Not Parent")</f>
        <v>Parent</v>
      </c>
      <c r="N802" t="s">
        <v>436</v>
      </c>
      <c r="O802" s="8">
        <v>41916</v>
      </c>
      <c r="P802" s="9">
        <f>O802-N802</f>
        <v>784</v>
      </c>
      <c r="Q802">
        <v>55</v>
      </c>
      <c r="R802" s="9">
        <f>P802-Q802</f>
        <v>729</v>
      </c>
      <c r="S802" s="8">
        <f>O802-R802</f>
        <v>41187</v>
      </c>
      <c r="T802">
        <v>799</v>
      </c>
      <c r="U802">
        <v>12</v>
      </c>
      <c r="V802">
        <v>375</v>
      </c>
      <c r="W802">
        <v>16</v>
      </c>
      <c r="X802">
        <v>12</v>
      </c>
      <c r="Y802">
        <v>12</v>
      </c>
      <c r="Z802">
        <v>1226</v>
      </c>
      <c r="AA802">
        <f>Z802/P802</f>
        <v>1.5637755102040816</v>
      </c>
      <c r="AB802" s="14" t="s">
        <v>506</v>
      </c>
      <c r="AC802" s="13" t="s">
        <v>63</v>
      </c>
      <c r="AD802">
        <v>5</v>
      </c>
      <c r="AE802" t="str">
        <f>IF(AD802&gt;3, "Prefers Discount", "Discount Indifferent")</f>
        <v>Prefers Discount</v>
      </c>
      <c r="AF802">
        <v>5</v>
      </c>
      <c r="AG802">
        <v>7</v>
      </c>
      <c r="AH802">
        <v>6</v>
      </c>
      <c r="AI802" t="str">
        <f>INDEX($AF$1:$AH$1,MATCH(MAX(AF802:AH802),AF802:AH802,0))</f>
        <v>Web_Orders</v>
      </c>
      <c r="AJ802">
        <v>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f>SUM(AK802:AO802)</f>
        <v>0</v>
      </c>
      <c r="AQ802" t="s">
        <v>67</v>
      </c>
      <c r="AR802">
        <v>1</v>
      </c>
      <c r="AS802" t="str">
        <f>IF(OR(AK802&gt;0, AL802&gt;0, AM802&gt;0, AN802&gt;0, AO802&gt;0), "Converted", "Not Converted")</f>
        <v>Not Converted</v>
      </c>
      <c r="AT802">
        <v>0</v>
      </c>
      <c r="AU802">
        <v>3</v>
      </c>
      <c r="AV802">
        <v>11</v>
      </c>
      <c r="AW802">
        <f>IF(Z802&gt;607, 4, 0)</f>
        <v>4</v>
      </c>
      <c r="AX802">
        <f>IF(AA802&gt;1.6588, 3, 0)</f>
        <v>0</v>
      </c>
      <c r="AY802">
        <f>IF(P802&gt;401, 2, 0)</f>
        <v>2</v>
      </c>
      <c r="AZ802">
        <f>IF(I802&gt;52915.77, 1, 0)</f>
        <v>1</v>
      </c>
      <c r="BA802">
        <f>SUM(AW802:AZ802)</f>
        <v>7</v>
      </c>
      <c r="BB802" t="str">
        <f>VLOOKUP(BA802,'Standard Deviations'!$L$1:$M$11,2,TRUE)</f>
        <v>Platinum</v>
      </c>
    </row>
    <row r="803" spans="1:54">
      <c r="A803">
        <v>123</v>
      </c>
      <c r="B803">
        <v>1951</v>
      </c>
      <c r="C803">
        <f>2024-B803</f>
        <v>73</v>
      </c>
      <c r="D803" t="str">
        <f>VLOOKUP(B803,Reference!$A$1:$B$125, 2)</f>
        <v>Boomers</v>
      </c>
      <c r="E803" t="s">
        <v>54</v>
      </c>
      <c r="F803" t="str">
        <f>IF(E803="High School", "No College", "College")</f>
        <v>College</v>
      </c>
      <c r="G803" t="s">
        <v>89</v>
      </c>
      <c r="H803">
        <v>67046</v>
      </c>
      <c r="I803">
        <v>67046</v>
      </c>
      <c r="J803" s="4" t="s">
        <v>61</v>
      </c>
      <c r="K803">
        <v>0</v>
      </c>
      <c r="L803">
        <v>1</v>
      </c>
      <c r="M803" t="str">
        <f>IF(OR(K803&gt;0, L803&gt;0), "Parent", "Not Parent")</f>
        <v>Parent</v>
      </c>
      <c r="N803" t="s">
        <v>342</v>
      </c>
      <c r="O803" s="8">
        <v>41916</v>
      </c>
      <c r="P803" s="9">
        <f>O803-N803</f>
        <v>636</v>
      </c>
      <c r="Q803">
        <v>92</v>
      </c>
      <c r="R803" s="9">
        <f>P803-Q803</f>
        <v>544</v>
      </c>
      <c r="S803" s="8">
        <f>O803-R803</f>
        <v>41372</v>
      </c>
      <c r="T803">
        <v>544</v>
      </c>
      <c r="U803">
        <v>35</v>
      </c>
      <c r="V803">
        <v>133</v>
      </c>
      <c r="W803">
        <v>23</v>
      </c>
      <c r="X803">
        <v>151</v>
      </c>
      <c r="Y803">
        <v>107</v>
      </c>
      <c r="Z803">
        <v>993</v>
      </c>
      <c r="AA803">
        <f>Z803/P803</f>
        <v>1.5613207547169812</v>
      </c>
      <c r="AB803" s="14" t="s">
        <v>506</v>
      </c>
      <c r="AC803" s="13" t="s">
        <v>63</v>
      </c>
      <c r="AD803">
        <v>2</v>
      </c>
      <c r="AE803" t="str">
        <f>IF(AD803&gt;3, "Prefers Discount", "Discount Indifferent")</f>
        <v>Discount Indifferent</v>
      </c>
      <c r="AF803">
        <v>4</v>
      </c>
      <c r="AG803">
        <v>4</v>
      </c>
      <c r="AH803">
        <v>5</v>
      </c>
      <c r="AI803" t="str">
        <f>INDEX($AF$1:$AH$1,MATCH(MAX(AF803:AH803),AF803:AH803,0))</f>
        <v>Catalog_Orders</v>
      </c>
      <c r="AJ803">
        <v>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f>SUM(AK803:AO803)</f>
        <v>0</v>
      </c>
      <c r="AQ803" t="s">
        <v>67</v>
      </c>
      <c r="AR803">
        <v>0</v>
      </c>
      <c r="AS803" t="str">
        <f>IF(OR(AK803&gt;0, AL803&gt;0, AM803&gt;0, AN803&gt;0, AO803&gt;0), "Converted", "Not Converted")</f>
        <v>Not Converted</v>
      </c>
      <c r="AT803">
        <v>0</v>
      </c>
      <c r="AU803">
        <v>3</v>
      </c>
      <c r="AV803">
        <v>11</v>
      </c>
      <c r="AW803">
        <f>IF(Z803&gt;607, 4, 0)</f>
        <v>4</v>
      </c>
      <c r="AX803">
        <f>IF(AA803&gt;1.6588, 3, 0)</f>
        <v>0</v>
      </c>
      <c r="AY803">
        <f>IF(P803&gt;401, 2, 0)</f>
        <v>2</v>
      </c>
      <c r="AZ803">
        <f>IF(I803&gt;52915.77, 1, 0)</f>
        <v>1</v>
      </c>
      <c r="BA803">
        <f>SUM(AW803:AZ803)</f>
        <v>7</v>
      </c>
      <c r="BB803" t="str">
        <f>VLOOKUP(BA803,'Standard Deviations'!$L$1:$M$11,2,TRUE)</f>
        <v>Platinum</v>
      </c>
    </row>
    <row r="804" spans="1:54">
      <c r="A804">
        <v>11101</v>
      </c>
      <c r="B804">
        <v>1991</v>
      </c>
      <c r="C804">
        <f>2024-B804</f>
        <v>33</v>
      </c>
      <c r="D804" t="str">
        <f>VLOOKUP(B804,Reference!$A$1:$B$125, 2)</f>
        <v>Millennials</v>
      </c>
      <c r="E804" t="s">
        <v>54</v>
      </c>
      <c r="F804" t="str">
        <f>IF(E804="High School", "No College", "College")</f>
        <v>College</v>
      </c>
      <c r="G804" t="s">
        <v>65</v>
      </c>
      <c r="H804">
        <v>89891</v>
      </c>
      <c r="I804">
        <v>89891</v>
      </c>
      <c r="J804" s="4" t="s">
        <v>56</v>
      </c>
      <c r="K804">
        <v>0</v>
      </c>
      <c r="L804">
        <v>0</v>
      </c>
      <c r="M804" t="str">
        <f>IF(OR(K804&gt;0, L804&gt;0), "Parent", "Not Parent")</f>
        <v>Not Parent</v>
      </c>
      <c r="N804" t="s">
        <v>522</v>
      </c>
      <c r="O804" s="8">
        <v>41916</v>
      </c>
      <c r="P804" s="9">
        <f>O804-N804</f>
        <v>537</v>
      </c>
      <c r="Q804">
        <v>17</v>
      </c>
      <c r="R804" s="9">
        <f>P804-Q804</f>
        <v>520</v>
      </c>
      <c r="S804" s="8">
        <f>O804-R804</f>
        <v>41396</v>
      </c>
      <c r="T804">
        <v>412</v>
      </c>
      <c r="U804">
        <v>22</v>
      </c>
      <c r="V804">
        <v>132</v>
      </c>
      <c r="W804">
        <v>59</v>
      </c>
      <c r="X804">
        <v>28</v>
      </c>
      <c r="Y804">
        <v>183</v>
      </c>
      <c r="Z804">
        <v>836</v>
      </c>
      <c r="AA804">
        <f>Z804/P804</f>
        <v>1.5567970204841712</v>
      </c>
      <c r="AB804" s="11" t="s">
        <v>506</v>
      </c>
      <c r="AC804" t="s">
        <v>59</v>
      </c>
      <c r="AD804">
        <v>1</v>
      </c>
      <c r="AE804" t="str">
        <f>IF(AD804&gt;3, "Prefers Discount", "Discount Indifferent")</f>
        <v>Discount Indifferent</v>
      </c>
      <c r="AF804">
        <v>8</v>
      </c>
      <c r="AG804">
        <v>11</v>
      </c>
      <c r="AH804">
        <v>6</v>
      </c>
      <c r="AI804" t="str">
        <f>INDEX($AF$1:$AH$1,MATCH(MAX(AF804:AH804),AF804:AH804,0))</f>
        <v>Web_Orders</v>
      </c>
      <c r="AJ804">
        <v>4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f>SUM(AK804:AO804)</f>
        <v>1</v>
      </c>
      <c r="AQ804" t="str">
        <f>INDEX($AK$1:$AO$1,MATCH(MAX(AK804:AO804),AK804:AO804,0))</f>
        <v>Converted_on_Camp5</v>
      </c>
      <c r="AR804">
        <v>1</v>
      </c>
      <c r="AS804" t="str">
        <f>IF(OR(AK804&gt;0, AL804&gt;0, AM804&gt;0, AN804&gt;0, AO804&gt;0), "Converted", "Not Converted")</f>
        <v>Converted</v>
      </c>
      <c r="AT804">
        <v>0</v>
      </c>
      <c r="AU804">
        <v>3</v>
      </c>
      <c r="AV804">
        <v>11</v>
      </c>
      <c r="AW804">
        <f>IF(Z804&gt;607, 4, 0)</f>
        <v>4</v>
      </c>
      <c r="AX804">
        <f>IF(AA804&gt;1.6588, 3, 0)</f>
        <v>0</v>
      </c>
      <c r="AY804">
        <f>IF(P804&gt;401, 2, 0)</f>
        <v>2</v>
      </c>
      <c r="AZ804">
        <f>IF(I804&gt;52915.77, 1, 0)</f>
        <v>1</v>
      </c>
      <c r="BA804">
        <f>SUM(AW804:AZ804)</f>
        <v>7</v>
      </c>
      <c r="BB804" t="str">
        <f>VLOOKUP(BA804,'Standard Deviations'!$L$1:$M$11,2,TRUE)</f>
        <v>Platinum</v>
      </c>
    </row>
    <row r="805" spans="1:54">
      <c r="A805">
        <v>7397</v>
      </c>
      <c r="B805">
        <v>1951</v>
      </c>
      <c r="C805">
        <f>2024-B805</f>
        <v>73</v>
      </c>
      <c r="D805" t="str">
        <f>VLOOKUP(B805,Reference!$A$1:$B$125, 2)</f>
        <v>Boomers</v>
      </c>
      <c r="E805" t="s">
        <v>54</v>
      </c>
      <c r="F805" t="str">
        <f>IF(E805="High School", "No College", "College")</f>
        <v>College</v>
      </c>
      <c r="G805" t="s">
        <v>60</v>
      </c>
      <c r="H805">
        <v>49090</v>
      </c>
      <c r="I805">
        <v>49090</v>
      </c>
      <c r="J805" s="4" t="s">
        <v>175</v>
      </c>
      <c r="K805">
        <v>0</v>
      </c>
      <c r="L805">
        <v>1</v>
      </c>
      <c r="M805" t="str">
        <f>IF(OR(K805&gt;0, L805&gt;0), "Parent", "Not Parent")</f>
        <v>Parent</v>
      </c>
      <c r="N805" t="s">
        <v>300</v>
      </c>
      <c r="O805" s="8">
        <v>41916</v>
      </c>
      <c r="P805" s="9">
        <f>O805-N805</f>
        <v>442</v>
      </c>
      <c r="Q805">
        <v>45</v>
      </c>
      <c r="R805" s="9">
        <f>P805-Q805</f>
        <v>397</v>
      </c>
      <c r="S805" s="8">
        <f>O805-R805</f>
        <v>41519</v>
      </c>
      <c r="T805">
        <v>494</v>
      </c>
      <c r="U805">
        <v>5</v>
      </c>
      <c r="V805">
        <v>82</v>
      </c>
      <c r="W805">
        <v>7</v>
      </c>
      <c r="X805">
        <v>0</v>
      </c>
      <c r="Y805">
        <v>100</v>
      </c>
      <c r="Z805">
        <v>688</v>
      </c>
      <c r="AA805">
        <f>Z805/P805</f>
        <v>1.5565610859728507</v>
      </c>
      <c r="AB805" s="11" t="s">
        <v>506</v>
      </c>
      <c r="AC805" t="s">
        <v>59</v>
      </c>
      <c r="AD805">
        <v>3</v>
      </c>
      <c r="AE805" t="str">
        <f>IF(AD805&gt;3, "Prefers Discount", "Discount Indifferent")</f>
        <v>Discount Indifferent</v>
      </c>
      <c r="AF805">
        <v>9</v>
      </c>
      <c r="AG805">
        <v>7</v>
      </c>
      <c r="AH805">
        <v>2</v>
      </c>
      <c r="AI805" t="str">
        <f>INDEX($AF$1:$AH$1,MATCH(MAX(AF805:AH805),AF805:AH805,0))</f>
        <v>Store_Orders</v>
      </c>
      <c r="AJ805">
        <v>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f>SUM(AK805:AO805)</f>
        <v>0</v>
      </c>
      <c r="AQ805" t="s">
        <v>67</v>
      </c>
      <c r="AR805">
        <v>0</v>
      </c>
      <c r="AS805" t="str">
        <f>IF(OR(AK805&gt;0, AL805&gt;0, AM805&gt;0, AN805&gt;0, AO805&gt;0), "Converted", "Not Converted")</f>
        <v>Not Converted</v>
      </c>
      <c r="AT805">
        <v>0</v>
      </c>
      <c r="AU805">
        <v>3</v>
      </c>
      <c r="AV805">
        <v>11</v>
      </c>
      <c r="AW805">
        <f>IF(Z805&gt;607, 4, 0)</f>
        <v>4</v>
      </c>
      <c r="AX805">
        <f>IF(AA805&gt;1.6588, 3, 0)</f>
        <v>0</v>
      </c>
      <c r="AY805">
        <f>IF(P805&gt;401, 2, 0)</f>
        <v>2</v>
      </c>
      <c r="AZ805">
        <f>IF(I805&gt;52915.77, 1, 0)</f>
        <v>0</v>
      </c>
      <c r="BA805">
        <f>SUM(AW805:AZ805)</f>
        <v>6</v>
      </c>
      <c r="BB805" t="str">
        <f>VLOOKUP(BA805,'Standard Deviations'!$L$1:$M$11,2,TRUE)</f>
        <v>Gold</v>
      </c>
    </row>
    <row r="806" spans="1:54">
      <c r="A806">
        <v>3619</v>
      </c>
      <c r="B806">
        <v>1960</v>
      </c>
      <c r="C806">
        <f>2024-B806</f>
        <v>64</v>
      </c>
      <c r="D806" t="str">
        <f>VLOOKUP(B806,Reference!$A$1:$B$125, 2)</f>
        <v>Boomers</v>
      </c>
      <c r="E806" t="s">
        <v>74</v>
      </c>
      <c r="F806" t="str">
        <f>IF(E806="High School", "No College", "College")</f>
        <v>College</v>
      </c>
      <c r="G806" t="s">
        <v>71</v>
      </c>
      <c r="H806">
        <v>87305</v>
      </c>
      <c r="I806">
        <v>87305</v>
      </c>
      <c r="J806" s="4" t="s">
        <v>56</v>
      </c>
      <c r="K806">
        <v>0</v>
      </c>
      <c r="L806">
        <v>0</v>
      </c>
      <c r="M806" t="str">
        <f>IF(OR(K806&gt;0, L806&gt;0), "Parent", "Not Parent")</f>
        <v>Not Parent</v>
      </c>
      <c r="N806" t="s">
        <v>373</v>
      </c>
      <c r="O806" s="8">
        <v>41916</v>
      </c>
      <c r="P806" s="9">
        <f>O806-N806</f>
        <v>741</v>
      </c>
      <c r="Q806">
        <v>19</v>
      </c>
      <c r="R806" s="9">
        <f>P806-Q806</f>
        <v>722</v>
      </c>
      <c r="S806" s="8">
        <f>O806-R806</f>
        <v>41194</v>
      </c>
      <c r="T806">
        <v>345</v>
      </c>
      <c r="U806">
        <v>25</v>
      </c>
      <c r="V806">
        <v>501</v>
      </c>
      <c r="W806">
        <v>63</v>
      </c>
      <c r="X806">
        <v>138</v>
      </c>
      <c r="Y806">
        <v>80</v>
      </c>
      <c r="Z806">
        <v>1152</v>
      </c>
      <c r="AA806">
        <f>Z806/P806</f>
        <v>1.5546558704453441</v>
      </c>
      <c r="AB806" s="11" t="s">
        <v>506</v>
      </c>
      <c r="AC806" t="s">
        <v>59</v>
      </c>
      <c r="AD806">
        <v>1</v>
      </c>
      <c r="AE806" t="str">
        <f>IF(AD806&gt;3, "Prefers Discount", "Discount Indifferent")</f>
        <v>Discount Indifferent</v>
      </c>
      <c r="AF806">
        <v>8</v>
      </c>
      <c r="AG806">
        <v>5</v>
      </c>
      <c r="AH806">
        <v>3</v>
      </c>
      <c r="AI806" t="str">
        <f>INDEX($AF$1:$AH$1,MATCH(MAX(AF806:AH806),AF806:AH806,0))</f>
        <v>Store_Orders</v>
      </c>
      <c r="AJ806">
        <v>2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f>SUM(AK806:AO806)</f>
        <v>1</v>
      </c>
      <c r="AQ806" t="str">
        <f>INDEX($AK$1:$AO$1,MATCH(MAX(AK806:AO806),AK806:AO806,0))</f>
        <v>Converted_on_Camp5</v>
      </c>
      <c r="AR806">
        <v>1</v>
      </c>
      <c r="AS806" t="str">
        <f>IF(OR(AK806&gt;0, AL806&gt;0, AM806&gt;0, AN806&gt;0, AO806&gt;0), "Converted", "Not Converted")</f>
        <v>Converted</v>
      </c>
      <c r="AT806">
        <v>0</v>
      </c>
      <c r="AU806">
        <v>3</v>
      </c>
      <c r="AV806">
        <v>11</v>
      </c>
      <c r="AW806">
        <f>IF(Z806&gt;607, 4, 0)</f>
        <v>4</v>
      </c>
      <c r="AX806">
        <f>IF(AA806&gt;1.6588, 3, 0)</f>
        <v>0</v>
      </c>
      <c r="AY806">
        <f>IF(P806&gt;401, 2, 0)</f>
        <v>2</v>
      </c>
      <c r="AZ806">
        <f>IF(I806&gt;52915.77, 1, 0)</f>
        <v>1</v>
      </c>
      <c r="BA806">
        <f>SUM(AW806:AZ806)</f>
        <v>7</v>
      </c>
      <c r="BB806" t="str">
        <f>VLOOKUP(BA806,'Standard Deviations'!$L$1:$M$11,2,TRUE)</f>
        <v>Platinum</v>
      </c>
    </row>
    <row r="807" spans="1:54">
      <c r="A807">
        <v>10855</v>
      </c>
      <c r="B807">
        <v>1968</v>
      </c>
      <c r="C807">
        <f>2024-B807</f>
        <v>56</v>
      </c>
      <c r="D807" t="str">
        <f>VLOOKUP(B807,Reference!$A$1:$B$125, 2)</f>
        <v>Gen X</v>
      </c>
      <c r="E807" t="s">
        <v>64</v>
      </c>
      <c r="F807" t="str">
        <f>IF(E807="High School", "No College", "College")</f>
        <v>College</v>
      </c>
      <c r="G807" t="s">
        <v>60</v>
      </c>
      <c r="H807">
        <v>50014</v>
      </c>
      <c r="I807">
        <v>50014</v>
      </c>
      <c r="J807" s="4" t="s">
        <v>175</v>
      </c>
      <c r="K807">
        <v>1</v>
      </c>
      <c r="L807">
        <v>0</v>
      </c>
      <c r="M807" t="str">
        <f>IF(OR(K807&gt;0, L807&gt;0), "Parent", "Not Parent")</f>
        <v>Parent</v>
      </c>
      <c r="N807" t="s">
        <v>157</v>
      </c>
      <c r="O807" s="8">
        <v>41916</v>
      </c>
      <c r="P807" s="9">
        <f>O807-N807</f>
        <v>255</v>
      </c>
      <c r="Q807">
        <v>9</v>
      </c>
      <c r="R807" s="9">
        <f>P807-Q807</f>
        <v>246</v>
      </c>
      <c r="S807" s="8">
        <f>O807-R807</f>
        <v>41670</v>
      </c>
      <c r="T807">
        <v>234</v>
      </c>
      <c r="U807">
        <v>14</v>
      </c>
      <c r="V807">
        <v>77</v>
      </c>
      <c r="W807">
        <v>19</v>
      </c>
      <c r="X807">
        <v>10</v>
      </c>
      <c r="Y807">
        <v>42</v>
      </c>
      <c r="Z807">
        <v>396</v>
      </c>
      <c r="AA807">
        <f>Z807/P807</f>
        <v>1.5529411764705883</v>
      </c>
      <c r="AB807" s="11" t="s">
        <v>506</v>
      </c>
      <c r="AC807" t="s">
        <v>59</v>
      </c>
      <c r="AD807">
        <v>2</v>
      </c>
      <c r="AE807" t="str">
        <f>IF(AD807&gt;3, "Prefers Discount", "Discount Indifferent")</f>
        <v>Discount Indifferent</v>
      </c>
      <c r="AF807">
        <v>8</v>
      </c>
      <c r="AG807">
        <v>4</v>
      </c>
      <c r="AH807">
        <v>1</v>
      </c>
      <c r="AI807" t="str">
        <f>INDEX($AF$1:$AH$1,MATCH(MAX(AF807:AH807),AF807:AH807,0))</f>
        <v>Store_Orders</v>
      </c>
      <c r="AJ807">
        <v>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f>SUM(AK807:AO807)</f>
        <v>0</v>
      </c>
      <c r="AQ807" t="s">
        <v>67</v>
      </c>
      <c r="AR807">
        <v>0</v>
      </c>
      <c r="AS807" t="str">
        <f>IF(OR(AK807&gt;0, AL807&gt;0, AM807&gt;0, AN807&gt;0, AO807&gt;0), "Converted", "Not Converted")</f>
        <v>Not Converted</v>
      </c>
      <c r="AT807">
        <v>0</v>
      </c>
      <c r="AU807">
        <v>3</v>
      </c>
      <c r="AV807">
        <v>11</v>
      </c>
      <c r="AW807">
        <f>IF(Z807&gt;607, 4, 0)</f>
        <v>0</v>
      </c>
      <c r="AX807">
        <f>IF(AA807&gt;1.6588, 3, 0)</f>
        <v>0</v>
      </c>
      <c r="AY807">
        <f>IF(P807&gt;401, 2, 0)</f>
        <v>0</v>
      </c>
      <c r="AZ807">
        <f>IF(I807&gt;52915.77, 1, 0)</f>
        <v>0</v>
      </c>
      <c r="BA807">
        <f>SUM(AW807:AZ807)</f>
        <v>0</v>
      </c>
      <c r="BB807" t="str">
        <f>VLOOKUP(BA807,'Standard Deviations'!$L$1:$M$11,2,TRUE)</f>
        <v>No Tier</v>
      </c>
    </row>
    <row r="808" spans="1:54">
      <c r="A808">
        <v>9940</v>
      </c>
      <c r="B808">
        <v>1958</v>
      </c>
      <c r="C808">
        <f>2024-B808</f>
        <v>66</v>
      </c>
      <c r="D808" t="str">
        <f>VLOOKUP(B808,Reference!$A$1:$B$125, 2)</f>
        <v>Boomers</v>
      </c>
      <c r="E808" t="s">
        <v>54</v>
      </c>
      <c r="F808" t="str">
        <f>IF(E808="High School", "No College", "College")</f>
        <v>College</v>
      </c>
      <c r="G808" t="s">
        <v>65</v>
      </c>
      <c r="H808">
        <v>64961</v>
      </c>
      <c r="I808">
        <v>64961</v>
      </c>
      <c r="J808" s="4" t="s">
        <v>61</v>
      </c>
      <c r="K808">
        <v>0</v>
      </c>
      <c r="L808">
        <v>1</v>
      </c>
      <c r="M808" t="str">
        <f>IF(OR(K808&gt;0, L808&gt;0), "Parent", "Not Parent")</f>
        <v>Parent</v>
      </c>
      <c r="N808" t="s">
        <v>523</v>
      </c>
      <c r="O808" s="8">
        <v>41916</v>
      </c>
      <c r="P808" s="9">
        <f>O808-N808</f>
        <v>650</v>
      </c>
      <c r="Q808">
        <v>97</v>
      </c>
      <c r="R808" s="9">
        <f>P808-Q808</f>
        <v>553</v>
      </c>
      <c r="S808" s="8">
        <f>O808-R808</f>
        <v>41363</v>
      </c>
      <c r="T808">
        <v>382</v>
      </c>
      <c r="U808">
        <v>114</v>
      </c>
      <c r="V808">
        <v>276</v>
      </c>
      <c r="W808">
        <v>75</v>
      </c>
      <c r="X808">
        <v>124</v>
      </c>
      <c r="Y808">
        <v>38</v>
      </c>
      <c r="Z808">
        <v>1009</v>
      </c>
      <c r="AA808">
        <f>Z808/P808</f>
        <v>1.5523076923076924</v>
      </c>
      <c r="AB808" s="14" t="s">
        <v>506</v>
      </c>
      <c r="AC808" s="13" t="s">
        <v>63</v>
      </c>
      <c r="AD808">
        <v>2</v>
      </c>
      <c r="AE808" t="str">
        <f>IF(AD808&gt;3, "Prefers Discount", "Discount Indifferent")</f>
        <v>Discount Indifferent</v>
      </c>
      <c r="AF808">
        <v>4</v>
      </c>
      <c r="AG808">
        <v>6</v>
      </c>
      <c r="AH808">
        <v>4</v>
      </c>
      <c r="AI808" t="str">
        <f>INDEX($AF$1:$AH$1,MATCH(MAX(AF808:AH808),AF808:AH808,0))</f>
        <v>Web_Orders</v>
      </c>
      <c r="AJ808">
        <v>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f>SUM(AK808:AO808)</f>
        <v>0</v>
      </c>
      <c r="AQ808" t="s">
        <v>67</v>
      </c>
      <c r="AR808">
        <v>0</v>
      </c>
      <c r="AS808" t="str">
        <f>IF(OR(AK808&gt;0, AL808&gt;0, AM808&gt;0, AN808&gt;0, AO808&gt;0), "Converted", "Not Converted")</f>
        <v>Not Converted</v>
      </c>
      <c r="AT808">
        <v>0</v>
      </c>
      <c r="AU808">
        <v>3</v>
      </c>
      <c r="AV808">
        <v>11</v>
      </c>
      <c r="AW808">
        <f>IF(Z808&gt;607, 4, 0)</f>
        <v>4</v>
      </c>
      <c r="AX808">
        <f>IF(AA808&gt;1.6588, 3, 0)</f>
        <v>0</v>
      </c>
      <c r="AY808">
        <f>IF(P808&gt;401, 2, 0)</f>
        <v>2</v>
      </c>
      <c r="AZ808">
        <f>IF(I808&gt;52915.77, 1, 0)</f>
        <v>1</v>
      </c>
      <c r="BA808">
        <f>SUM(AW808:AZ808)</f>
        <v>7</v>
      </c>
      <c r="BB808" t="str">
        <f>VLOOKUP(BA808,'Standard Deviations'!$L$1:$M$11,2,TRUE)</f>
        <v>Platinum</v>
      </c>
    </row>
    <row r="809" spans="1:54">
      <c r="A809">
        <v>9483</v>
      </c>
      <c r="B809">
        <v>1959</v>
      </c>
      <c r="C809">
        <f>2024-B809</f>
        <v>65</v>
      </c>
      <c r="D809" t="str">
        <f>VLOOKUP(B809,Reference!$A$1:$B$125, 2)</f>
        <v>Boomers</v>
      </c>
      <c r="E809" t="s">
        <v>54</v>
      </c>
      <c r="F809" t="str">
        <f>IF(E809="High School", "No College", "College")</f>
        <v>College</v>
      </c>
      <c r="G809" t="s">
        <v>65</v>
      </c>
      <c r="H809">
        <v>57957</v>
      </c>
      <c r="I809">
        <v>57957</v>
      </c>
      <c r="J809" s="4" t="s">
        <v>61</v>
      </c>
      <c r="K809">
        <v>0</v>
      </c>
      <c r="L809">
        <v>1</v>
      </c>
      <c r="M809" t="str">
        <f>IF(OR(K809&gt;0, L809&gt;0), "Parent", "Not Parent")</f>
        <v>Parent</v>
      </c>
      <c r="N809" t="s">
        <v>204</v>
      </c>
      <c r="O809" s="8">
        <v>41916</v>
      </c>
      <c r="P809" s="9">
        <f>O809-N809</f>
        <v>411</v>
      </c>
      <c r="Q809">
        <v>24</v>
      </c>
      <c r="R809" s="9">
        <f>P809-Q809</f>
        <v>387</v>
      </c>
      <c r="S809" s="8">
        <f>O809-R809</f>
        <v>41529</v>
      </c>
      <c r="T809">
        <v>290</v>
      </c>
      <c r="U809">
        <v>59</v>
      </c>
      <c r="V809">
        <v>177</v>
      </c>
      <c r="W809">
        <v>77</v>
      </c>
      <c r="X809">
        <v>5</v>
      </c>
      <c r="Y809">
        <v>29</v>
      </c>
      <c r="Z809">
        <v>637</v>
      </c>
      <c r="AA809">
        <f>Z809/P809</f>
        <v>1.5498783454987834</v>
      </c>
      <c r="AB809" s="11" t="s">
        <v>506</v>
      </c>
      <c r="AC809" t="s">
        <v>59</v>
      </c>
      <c r="AD809">
        <v>7</v>
      </c>
      <c r="AE809" t="str">
        <f>IF(AD809&gt;3, "Prefers Discount", "Discount Indifferent")</f>
        <v>Prefers Discount</v>
      </c>
      <c r="AF809">
        <v>8</v>
      </c>
      <c r="AG809">
        <v>4</v>
      </c>
      <c r="AH809">
        <v>6</v>
      </c>
      <c r="AI809" t="str">
        <f>INDEX($AF$1:$AH$1,MATCH(MAX(AF809:AH809),AF809:AH809,0))</f>
        <v>Store_Orders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f>SUM(AK809:AO809)</f>
        <v>0</v>
      </c>
      <c r="AQ809" t="s">
        <v>67</v>
      </c>
      <c r="AR809">
        <v>0</v>
      </c>
      <c r="AS809" t="str">
        <f>IF(OR(AK809&gt;0, AL809&gt;0, AM809&gt;0, AN809&gt;0, AO809&gt;0), "Converted", "Not Converted")</f>
        <v>Not Converted</v>
      </c>
      <c r="AT809">
        <v>1</v>
      </c>
      <c r="AU809">
        <v>3</v>
      </c>
      <c r="AV809">
        <v>11</v>
      </c>
      <c r="AW809">
        <f>IF(Z809&gt;607, 4, 0)</f>
        <v>4</v>
      </c>
      <c r="AX809">
        <f>IF(AA809&gt;1.6588, 3, 0)</f>
        <v>0</v>
      </c>
      <c r="AY809">
        <f>IF(P809&gt;401, 2, 0)</f>
        <v>2</v>
      </c>
      <c r="AZ809">
        <f>IF(I809&gt;52915.77, 1, 0)</f>
        <v>1</v>
      </c>
      <c r="BA809">
        <f>SUM(AW809:AZ809)</f>
        <v>7</v>
      </c>
      <c r="BB809" t="str">
        <f>VLOOKUP(BA809,'Standard Deviations'!$L$1:$M$11,2,TRUE)</f>
        <v>Platinum</v>
      </c>
    </row>
    <row r="810" spans="1:54">
      <c r="A810">
        <v>4252</v>
      </c>
      <c r="B810">
        <v>1965</v>
      </c>
      <c r="C810">
        <f>2024-B810</f>
        <v>59</v>
      </c>
      <c r="D810" t="str">
        <f>VLOOKUP(B810,Reference!$A$1:$B$125, 2)</f>
        <v>Gen X</v>
      </c>
      <c r="E810" t="s">
        <v>54</v>
      </c>
      <c r="F810" t="str">
        <f>IF(E810="High School", "No College", "College")</f>
        <v>College</v>
      </c>
      <c r="G810" t="s">
        <v>55</v>
      </c>
      <c r="H810">
        <v>44375</v>
      </c>
      <c r="I810">
        <v>44375</v>
      </c>
      <c r="J810" s="4" t="s">
        <v>175</v>
      </c>
      <c r="K810">
        <v>0</v>
      </c>
      <c r="L810">
        <v>1</v>
      </c>
      <c r="M810" t="str">
        <f>IF(OR(K810&gt;0, L810&gt;0), "Parent", "Not Parent")</f>
        <v>Parent</v>
      </c>
      <c r="N810" t="s">
        <v>252</v>
      </c>
      <c r="O810" s="8">
        <v>41916</v>
      </c>
      <c r="P810" s="9">
        <f>O810-N810</f>
        <v>195</v>
      </c>
      <c r="Q810">
        <v>73</v>
      </c>
      <c r="R810" s="9">
        <f>P810-Q810</f>
        <v>122</v>
      </c>
      <c r="S810" s="8">
        <f>O810-R810</f>
        <v>41794</v>
      </c>
      <c r="T810">
        <v>213</v>
      </c>
      <c r="U810">
        <v>5</v>
      </c>
      <c r="V810">
        <v>28</v>
      </c>
      <c r="W810">
        <v>7</v>
      </c>
      <c r="X810">
        <v>7</v>
      </c>
      <c r="Y810">
        <v>41</v>
      </c>
      <c r="Z810">
        <v>301</v>
      </c>
      <c r="AA810">
        <f>Z810/P810</f>
        <v>1.5435897435897437</v>
      </c>
      <c r="AB810" s="14" t="s">
        <v>506</v>
      </c>
      <c r="AC810" s="13" t="s">
        <v>63</v>
      </c>
      <c r="AD810">
        <v>1</v>
      </c>
      <c r="AE810" t="str">
        <f>IF(AD810&gt;3, "Prefers Discount", "Discount Indifferent")</f>
        <v>Discount Indifferent</v>
      </c>
      <c r="AF810">
        <v>6</v>
      </c>
      <c r="AG810">
        <v>4</v>
      </c>
      <c r="AH810">
        <v>1</v>
      </c>
      <c r="AI810" t="str">
        <f>INDEX($AF$1:$AH$1,MATCH(MAX(AF810:AH810),AF810:AH810,0))</f>
        <v>Store_Orders</v>
      </c>
      <c r="AJ810">
        <v>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f>SUM(AK810:AO810)</f>
        <v>0</v>
      </c>
      <c r="AQ810" t="s">
        <v>67</v>
      </c>
      <c r="AR810">
        <v>0</v>
      </c>
      <c r="AS810" t="str">
        <f>IF(OR(AK810&gt;0, AL810&gt;0, AM810&gt;0, AN810&gt;0, AO810&gt;0), "Converted", "Not Converted")</f>
        <v>Not Converted</v>
      </c>
      <c r="AT810">
        <v>0</v>
      </c>
      <c r="AU810">
        <v>3</v>
      </c>
      <c r="AV810">
        <v>11</v>
      </c>
      <c r="AW810">
        <f>IF(Z810&gt;607, 4, 0)</f>
        <v>0</v>
      </c>
      <c r="AX810">
        <f>IF(AA810&gt;1.6588, 3, 0)</f>
        <v>0</v>
      </c>
      <c r="AY810">
        <f>IF(P810&gt;401, 2, 0)</f>
        <v>0</v>
      </c>
      <c r="AZ810">
        <f>IF(I810&gt;52915.77, 1, 0)</f>
        <v>0</v>
      </c>
      <c r="BA810">
        <f>SUM(AW810:AZ810)</f>
        <v>0</v>
      </c>
      <c r="BB810" t="str">
        <f>VLOOKUP(BA810,'Standard Deviations'!$L$1:$M$11,2,TRUE)</f>
        <v>No Tier</v>
      </c>
    </row>
    <row r="811" spans="1:54">
      <c r="A811">
        <v>8624</v>
      </c>
      <c r="B811">
        <v>1958</v>
      </c>
      <c r="C811">
        <f>2024-B811</f>
        <v>66</v>
      </c>
      <c r="D811" t="str">
        <f>VLOOKUP(B811,Reference!$A$1:$B$125, 2)</f>
        <v>Boomers</v>
      </c>
      <c r="E811" t="s">
        <v>54</v>
      </c>
      <c r="F811" t="str">
        <f>IF(E811="High School", "No College", "College")</f>
        <v>College</v>
      </c>
      <c r="G811" t="s">
        <v>55</v>
      </c>
      <c r="H811">
        <v>81320</v>
      </c>
      <c r="I811">
        <v>81320</v>
      </c>
      <c r="J811" s="4" t="s">
        <v>56</v>
      </c>
      <c r="K811">
        <v>0</v>
      </c>
      <c r="L811">
        <v>0</v>
      </c>
      <c r="M811" t="str">
        <f>IF(OR(K811&gt;0, L811&gt;0), "Parent", "Not Parent")</f>
        <v>Not Parent</v>
      </c>
      <c r="N811" t="s">
        <v>379</v>
      </c>
      <c r="O811" s="8">
        <v>41916</v>
      </c>
      <c r="P811" s="9">
        <f>O811-N811</f>
        <v>605</v>
      </c>
      <c r="Q811">
        <v>61</v>
      </c>
      <c r="R811" s="9">
        <f>P811-Q811</f>
        <v>544</v>
      </c>
      <c r="S811" s="8">
        <f>O811-R811</f>
        <v>41372</v>
      </c>
      <c r="T811">
        <v>183</v>
      </c>
      <c r="U811">
        <v>33</v>
      </c>
      <c r="V811">
        <v>493</v>
      </c>
      <c r="W811">
        <v>59</v>
      </c>
      <c r="X811">
        <v>103</v>
      </c>
      <c r="Y811">
        <v>57</v>
      </c>
      <c r="Z811">
        <v>928</v>
      </c>
      <c r="AA811">
        <f>Z811/P811</f>
        <v>1.5338842975206612</v>
      </c>
      <c r="AB811" s="14" t="s">
        <v>506</v>
      </c>
      <c r="AC811" s="13" t="s">
        <v>63</v>
      </c>
      <c r="AD811">
        <v>1</v>
      </c>
      <c r="AE811" t="str">
        <f>IF(AD811&gt;3, "Prefers Discount", "Discount Indifferent")</f>
        <v>Discount Indifferent</v>
      </c>
      <c r="AF811">
        <v>10</v>
      </c>
      <c r="AG811">
        <v>4</v>
      </c>
      <c r="AH811">
        <v>3</v>
      </c>
      <c r="AI811" t="str">
        <f>INDEX($AF$1:$AH$1,MATCH(MAX(AF811:AH811),AF811:AH811,0))</f>
        <v>Store_Orders</v>
      </c>
      <c r="AJ811">
        <v>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f>SUM(AK811:AO811)</f>
        <v>0</v>
      </c>
      <c r="AQ811" t="s">
        <v>67</v>
      </c>
      <c r="AR811">
        <v>0</v>
      </c>
      <c r="AS811" t="str">
        <f>IF(OR(AK811&gt;0, AL811&gt;0, AM811&gt;0, AN811&gt;0, AO811&gt;0), "Converted", "Not Converted")</f>
        <v>Not Converted</v>
      </c>
      <c r="AT811">
        <v>0</v>
      </c>
      <c r="AU811">
        <v>3</v>
      </c>
      <c r="AV811">
        <v>11</v>
      </c>
      <c r="AW811">
        <f>IF(Z811&gt;607, 4, 0)</f>
        <v>4</v>
      </c>
      <c r="AX811">
        <f>IF(AA811&gt;1.6588, 3, 0)</f>
        <v>0</v>
      </c>
      <c r="AY811">
        <f>IF(P811&gt;401, 2, 0)</f>
        <v>2</v>
      </c>
      <c r="AZ811">
        <f>IF(I811&gt;52915.77, 1, 0)</f>
        <v>1</v>
      </c>
      <c r="BA811">
        <f>SUM(AW811:AZ811)</f>
        <v>7</v>
      </c>
      <c r="BB811" t="str">
        <f>VLOOKUP(BA811,'Standard Deviations'!$L$1:$M$11,2,TRUE)</f>
        <v>Platinum</v>
      </c>
    </row>
    <row r="812" spans="1:54">
      <c r="A812">
        <v>309</v>
      </c>
      <c r="B812">
        <v>1961</v>
      </c>
      <c r="C812">
        <f>2024-B812</f>
        <v>63</v>
      </c>
      <c r="D812" t="str">
        <f>VLOOKUP(B812,Reference!$A$1:$B$125, 2)</f>
        <v>Boomers</v>
      </c>
      <c r="E812" t="s">
        <v>68</v>
      </c>
      <c r="F812" t="str">
        <f>IF(E812="High School", "No College", "College")</f>
        <v>College</v>
      </c>
      <c r="G812" t="s">
        <v>65</v>
      </c>
      <c r="H812">
        <v>63342</v>
      </c>
      <c r="I812">
        <v>63342</v>
      </c>
      <c r="J812" s="4" t="s">
        <v>61</v>
      </c>
      <c r="K812">
        <v>0</v>
      </c>
      <c r="L812">
        <v>1</v>
      </c>
      <c r="M812" t="str">
        <f>IF(OR(K812&gt;0, L812&gt;0), "Parent", "Not Parent")</f>
        <v>Parent</v>
      </c>
      <c r="N812" t="s">
        <v>524</v>
      </c>
      <c r="O812" s="8">
        <v>41916</v>
      </c>
      <c r="P812" s="9">
        <f>O812-N812</f>
        <v>718</v>
      </c>
      <c r="Q812">
        <v>48</v>
      </c>
      <c r="R812" s="9">
        <f>P812-Q812</f>
        <v>670</v>
      </c>
      <c r="S812" s="8">
        <f>O812-R812</f>
        <v>41246</v>
      </c>
      <c r="T812">
        <v>918</v>
      </c>
      <c r="U812">
        <v>21</v>
      </c>
      <c r="V812">
        <v>118</v>
      </c>
      <c r="W812">
        <v>13</v>
      </c>
      <c r="X812">
        <v>10</v>
      </c>
      <c r="Y812">
        <v>21</v>
      </c>
      <c r="Z812">
        <v>1101</v>
      </c>
      <c r="AA812">
        <f>Z812/P812</f>
        <v>1.5334261838440111</v>
      </c>
      <c r="AB812" s="11" t="s">
        <v>506</v>
      </c>
      <c r="AC812" t="s">
        <v>59</v>
      </c>
      <c r="AD812">
        <v>3</v>
      </c>
      <c r="AE812" t="str">
        <f>IF(AD812&gt;3, "Prefers Discount", "Discount Indifferent")</f>
        <v>Discount Indifferent</v>
      </c>
      <c r="AF812">
        <v>5</v>
      </c>
      <c r="AG812">
        <v>8</v>
      </c>
      <c r="AH812">
        <v>3</v>
      </c>
      <c r="AI812" t="str">
        <f>INDEX($AF$1:$AH$1,MATCH(MAX(AF812:AH812),AF812:AH812,0))</f>
        <v>Web_Orders</v>
      </c>
      <c r="AJ812">
        <v>6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f>SUM(AK812:AO812)</f>
        <v>1</v>
      </c>
      <c r="AQ812" t="str">
        <f>INDEX($AK$1:$AO$1,MATCH(MAX(AK812:AO812),AK812:AO812,0))</f>
        <v>Converted_on_Camp4</v>
      </c>
      <c r="AR812">
        <v>1</v>
      </c>
      <c r="AS812" t="str">
        <f>IF(OR(AK812&gt;0, AL812&gt;0, AM812&gt;0, AN812&gt;0, AO812&gt;0), "Converted", "Not Converted")</f>
        <v>Converted</v>
      </c>
      <c r="AT812">
        <v>0</v>
      </c>
      <c r="AU812">
        <v>3</v>
      </c>
      <c r="AV812">
        <v>11</v>
      </c>
      <c r="AW812">
        <f>IF(Z812&gt;607, 4, 0)</f>
        <v>4</v>
      </c>
      <c r="AX812">
        <f>IF(AA812&gt;1.6588, 3, 0)</f>
        <v>0</v>
      </c>
      <c r="AY812">
        <f>IF(P812&gt;401, 2, 0)</f>
        <v>2</v>
      </c>
      <c r="AZ812">
        <f>IF(I812&gt;52915.77, 1, 0)</f>
        <v>1</v>
      </c>
      <c r="BA812">
        <f>SUM(AW812:AZ812)</f>
        <v>7</v>
      </c>
      <c r="BB812" t="str">
        <f>VLOOKUP(BA812,'Standard Deviations'!$L$1:$M$11,2,TRUE)</f>
        <v>Platinum</v>
      </c>
    </row>
    <row r="813" spans="1:54">
      <c r="A813">
        <v>3571</v>
      </c>
      <c r="B813">
        <v>1961</v>
      </c>
      <c r="C813">
        <f>2024-B813</f>
        <v>63</v>
      </c>
      <c r="D813" t="str">
        <f>VLOOKUP(B813,Reference!$A$1:$B$125, 2)</f>
        <v>Boomers</v>
      </c>
      <c r="E813" t="s">
        <v>68</v>
      </c>
      <c r="F813" t="str">
        <f>IF(E813="High School", "No College", "College")</f>
        <v>College</v>
      </c>
      <c r="G813" t="s">
        <v>65</v>
      </c>
      <c r="H813">
        <v>63342</v>
      </c>
      <c r="I813">
        <v>63342</v>
      </c>
      <c r="J813" s="4" t="s">
        <v>61</v>
      </c>
      <c r="K813">
        <v>0</v>
      </c>
      <c r="L813">
        <v>1</v>
      </c>
      <c r="M813" t="str">
        <f>IF(OR(K813&gt;0, L813&gt;0), "Parent", "Not Parent")</f>
        <v>Parent</v>
      </c>
      <c r="N813" t="s">
        <v>524</v>
      </c>
      <c r="O813" s="8">
        <v>41916</v>
      </c>
      <c r="P813" s="9">
        <f>O813-N813</f>
        <v>718</v>
      </c>
      <c r="Q813">
        <v>48</v>
      </c>
      <c r="R813" s="9">
        <f>P813-Q813</f>
        <v>670</v>
      </c>
      <c r="S813" s="8">
        <f>O813-R813</f>
        <v>41246</v>
      </c>
      <c r="T813">
        <v>918</v>
      </c>
      <c r="U813">
        <v>21</v>
      </c>
      <c r="V813">
        <v>118</v>
      </c>
      <c r="W813">
        <v>13</v>
      </c>
      <c r="X813">
        <v>10</v>
      </c>
      <c r="Y813">
        <v>21</v>
      </c>
      <c r="Z813">
        <v>1101</v>
      </c>
      <c r="AA813">
        <f>Z813/P813</f>
        <v>1.5334261838440111</v>
      </c>
      <c r="AB813" s="11" t="s">
        <v>506</v>
      </c>
      <c r="AC813" t="s">
        <v>59</v>
      </c>
      <c r="AD813">
        <v>3</v>
      </c>
      <c r="AE813" t="str">
        <f>IF(AD813&gt;3, "Prefers Discount", "Discount Indifferent")</f>
        <v>Discount Indifferent</v>
      </c>
      <c r="AF813">
        <v>5</v>
      </c>
      <c r="AG813">
        <v>8</v>
      </c>
      <c r="AH813">
        <v>3</v>
      </c>
      <c r="AI813" t="str">
        <f>INDEX($AF$1:$AH$1,MATCH(MAX(AF813:AH813),AF813:AH813,0))</f>
        <v>Web_Orders</v>
      </c>
      <c r="AJ813">
        <v>6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f>SUM(AK813:AO813)</f>
        <v>1</v>
      </c>
      <c r="AQ813" t="str">
        <f>INDEX($AK$1:$AO$1,MATCH(MAX(AK813:AO813),AK813:AO813,0))</f>
        <v>Converted_on_Camp4</v>
      </c>
      <c r="AR813">
        <v>1</v>
      </c>
      <c r="AS813" t="str">
        <f>IF(OR(AK813&gt;0, AL813&gt;0, AM813&gt;0, AN813&gt;0, AO813&gt;0), "Converted", "Not Converted")</f>
        <v>Converted</v>
      </c>
      <c r="AT813">
        <v>0</v>
      </c>
      <c r="AU813">
        <v>3</v>
      </c>
      <c r="AV813">
        <v>11</v>
      </c>
      <c r="AW813">
        <f>IF(Z813&gt;607, 4, 0)</f>
        <v>4</v>
      </c>
      <c r="AX813">
        <f>IF(AA813&gt;1.6588, 3, 0)</f>
        <v>0</v>
      </c>
      <c r="AY813">
        <f>IF(P813&gt;401, 2, 0)</f>
        <v>2</v>
      </c>
      <c r="AZ813">
        <f>IF(I813&gt;52915.77, 1, 0)</f>
        <v>1</v>
      </c>
      <c r="BA813">
        <f>SUM(AW813:AZ813)</f>
        <v>7</v>
      </c>
      <c r="BB813" t="str">
        <f>VLOOKUP(BA813,'Standard Deviations'!$L$1:$M$11,2,TRUE)</f>
        <v>Platinum</v>
      </c>
    </row>
    <row r="814" spans="1:54">
      <c r="A814">
        <v>3445</v>
      </c>
      <c r="B814">
        <v>1956</v>
      </c>
      <c r="C814">
        <f>2024-B814</f>
        <v>68</v>
      </c>
      <c r="D814" t="str">
        <f>VLOOKUP(B814,Reference!$A$1:$B$125, 2)</f>
        <v>Boomers</v>
      </c>
      <c r="E814" t="s">
        <v>54</v>
      </c>
      <c r="F814" t="str">
        <f>IF(E814="High School", "No College", "College")</f>
        <v>College</v>
      </c>
      <c r="G814" t="s">
        <v>60</v>
      </c>
      <c r="H814">
        <v>60714</v>
      </c>
      <c r="I814">
        <v>60714</v>
      </c>
      <c r="J814" s="4" t="s">
        <v>61</v>
      </c>
      <c r="K814">
        <v>0</v>
      </c>
      <c r="L814">
        <v>0</v>
      </c>
      <c r="M814" t="str">
        <f>IF(OR(K814&gt;0, L814&gt;0), "Parent", "Not Parent")</f>
        <v>Not Parent</v>
      </c>
      <c r="N814" t="s">
        <v>290</v>
      </c>
      <c r="O814" s="8">
        <v>41916</v>
      </c>
      <c r="P814" s="9">
        <f>O814-N814</f>
        <v>625</v>
      </c>
      <c r="Q814">
        <v>56</v>
      </c>
      <c r="R814" s="9">
        <f>P814-Q814</f>
        <v>569</v>
      </c>
      <c r="S814" s="8">
        <f>O814-R814</f>
        <v>41347</v>
      </c>
      <c r="T814">
        <v>216</v>
      </c>
      <c r="U814">
        <v>162</v>
      </c>
      <c r="V814">
        <v>224</v>
      </c>
      <c r="W814">
        <v>101</v>
      </c>
      <c r="X814">
        <v>92</v>
      </c>
      <c r="Y814">
        <v>162</v>
      </c>
      <c r="Z814">
        <v>957</v>
      </c>
      <c r="AA814">
        <f>Z814/P814</f>
        <v>1.5311999999999999</v>
      </c>
      <c r="AB814" s="14" t="s">
        <v>506</v>
      </c>
      <c r="AC814" s="13" t="s">
        <v>63</v>
      </c>
      <c r="AD814">
        <v>2</v>
      </c>
      <c r="AE814" t="str">
        <f>IF(AD814&gt;3, "Prefers Discount", "Discount Indifferent")</f>
        <v>Discount Indifferent</v>
      </c>
      <c r="AF814">
        <v>10</v>
      </c>
      <c r="AG814">
        <v>7</v>
      </c>
      <c r="AH814">
        <v>4</v>
      </c>
      <c r="AI814" t="str">
        <f>INDEX($AF$1:$AH$1,MATCH(MAX(AF814:AH814),AF814:AH814,0))</f>
        <v>Store_Orders</v>
      </c>
      <c r="AJ814">
        <v>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f>SUM(AK814:AO814)</f>
        <v>0</v>
      </c>
      <c r="AQ814" t="s">
        <v>67</v>
      </c>
      <c r="AR814">
        <v>1</v>
      </c>
      <c r="AS814" t="str">
        <f>IF(OR(AK814&gt;0, AL814&gt;0, AM814&gt;0, AN814&gt;0, AO814&gt;0), "Converted", "Not Converted")</f>
        <v>Not Converted</v>
      </c>
      <c r="AT814">
        <v>0</v>
      </c>
      <c r="AU814">
        <v>3</v>
      </c>
      <c r="AV814">
        <v>11</v>
      </c>
      <c r="AW814">
        <f>IF(Z814&gt;607, 4, 0)</f>
        <v>4</v>
      </c>
      <c r="AX814">
        <f>IF(AA814&gt;1.6588, 3, 0)</f>
        <v>0</v>
      </c>
      <c r="AY814">
        <f>IF(P814&gt;401, 2, 0)</f>
        <v>2</v>
      </c>
      <c r="AZ814">
        <f>IF(I814&gt;52915.77, 1, 0)</f>
        <v>1</v>
      </c>
      <c r="BA814">
        <f>SUM(AW814:AZ814)</f>
        <v>7</v>
      </c>
      <c r="BB814" t="str">
        <f>VLOOKUP(BA814,'Standard Deviations'!$L$1:$M$11,2,TRUE)</f>
        <v>Platinum</v>
      </c>
    </row>
    <row r="815" spans="1:54">
      <c r="A815">
        <v>6357</v>
      </c>
      <c r="B815">
        <v>1959</v>
      </c>
      <c r="C815">
        <f>2024-B815</f>
        <v>65</v>
      </c>
      <c r="D815" t="str">
        <f>VLOOKUP(B815,Reference!$A$1:$B$125, 2)</f>
        <v>Boomers</v>
      </c>
      <c r="E815" t="s">
        <v>74</v>
      </c>
      <c r="F815" t="str">
        <f>IF(E815="High School", "No College", "College")</f>
        <v>College</v>
      </c>
      <c r="G815" t="s">
        <v>71</v>
      </c>
      <c r="H815">
        <v>59052</v>
      </c>
      <c r="I815">
        <v>59052</v>
      </c>
      <c r="J815" s="4" t="s">
        <v>61</v>
      </c>
      <c r="K815">
        <v>0</v>
      </c>
      <c r="L815">
        <v>1</v>
      </c>
      <c r="M815" t="str">
        <f>IF(OR(K815&gt;0, L815&gt;0), "Parent", "Not Parent")</f>
        <v>Parent</v>
      </c>
      <c r="N815" t="s">
        <v>198</v>
      </c>
      <c r="O815" s="8">
        <v>41916</v>
      </c>
      <c r="P815" s="9">
        <f>O815-N815</f>
        <v>321</v>
      </c>
      <c r="Q815">
        <v>29</v>
      </c>
      <c r="R815" s="9">
        <f>P815-Q815</f>
        <v>292</v>
      </c>
      <c r="S815" s="8">
        <f>O815-R815</f>
        <v>41624</v>
      </c>
      <c r="T815">
        <v>230</v>
      </c>
      <c r="U815">
        <v>35</v>
      </c>
      <c r="V815">
        <v>75</v>
      </c>
      <c r="W815">
        <v>63</v>
      </c>
      <c r="X815">
        <v>57</v>
      </c>
      <c r="Y815">
        <v>31</v>
      </c>
      <c r="Z815">
        <v>491</v>
      </c>
      <c r="AA815">
        <f>Z815/P815</f>
        <v>1.529595015576324</v>
      </c>
      <c r="AB815" s="11" t="s">
        <v>506</v>
      </c>
      <c r="AC815" t="s">
        <v>59</v>
      </c>
      <c r="AD815">
        <v>3</v>
      </c>
      <c r="AE815" t="str">
        <f>IF(AD815&gt;3, "Prefers Discount", "Discount Indifferent")</f>
        <v>Discount Indifferent</v>
      </c>
      <c r="AF815">
        <v>7</v>
      </c>
      <c r="AG815">
        <v>7</v>
      </c>
      <c r="AH815">
        <v>1</v>
      </c>
      <c r="AI815" t="str">
        <f>INDEX($AF$1:$AH$1,MATCH(MAX(AF815:AH815),AF815:AH815,0))</f>
        <v>Store_Orders</v>
      </c>
      <c r="AJ815">
        <v>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f>SUM(AK815:AO815)</f>
        <v>0</v>
      </c>
      <c r="AQ815" t="s">
        <v>67</v>
      </c>
      <c r="AR815">
        <v>0</v>
      </c>
      <c r="AS815" t="str">
        <f>IF(OR(AK815&gt;0, AL815&gt;0, AM815&gt;0, AN815&gt;0, AO815&gt;0), "Converted", "Not Converted")</f>
        <v>Not Converted</v>
      </c>
      <c r="AT815">
        <v>0</v>
      </c>
      <c r="AU815">
        <v>3</v>
      </c>
      <c r="AV815">
        <v>11</v>
      </c>
      <c r="AW815">
        <f>IF(Z815&gt;607, 4, 0)</f>
        <v>0</v>
      </c>
      <c r="AX815">
        <f>IF(AA815&gt;1.6588, 3, 0)</f>
        <v>0</v>
      </c>
      <c r="AY815">
        <f>IF(P815&gt;401, 2, 0)</f>
        <v>0</v>
      </c>
      <c r="AZ815">
        <f>IF(I815&gt;52915.77, 1, 0)</f>
        <v>1</v>
      </c>
      <c r="BA815">
        <f>SUM(AW815:AZ815)</f>
        <v>1</v>
      </c>
      <c r="BB815" t="str">
        <f>VLOOKUP(BA815,'Standard Deviations'!$L$1:$M$11,2,TRUE)</f>
        <v>Bronze</v>
      </c>
    </row>
    <row r="816" spans="1:54">
      <c r="A816">
        <v>1077</v>
      </c>
      <c r="B816">
        <v>1974</v>
      </c>
      <c r="C816">
        <f>2024-B816</f>
        <v>50</v>
      </c>
      <c r="D816" t="str">
        <f>VLOOKUP(B816,Reference!$A$1:$B$125, 2)</f>
        <v>Gen X</v>
      </c>
      <c r="E816" t="s">
        <v>54</v>
      </c>
      <c r="F816" t="str">
        <f>IF(E816="High School", "No College", "College")</f>
        <v>College</v>
      </c>
      <c r="G816" t="s">
        <v>65</v>
      </c>
      <c r="H816">
        <v>56715</v>
      </c>
      <c r="I816">
        <v>56715</v>
      </c>
      <c r="J816" s="4" t="s">
        <v>61</v>
      </c>
      <c r="K816">
        <v>0</v>
      </c>
      <c r="L816">
        <v>0</v>
      </c>
      <c r="M816" t="str">
        <f>IF(OR(K816&gt;0, L816&gt;0), "Parent", "Not Parent")</f>
        <v>Not Parent</v>
      </c>
      <c r="N816" t="s">
        <v>514</v>
      </c>
      <c r="O816" s="8">
        <v>41916</v>
      </c>
      <c r="P816" s="9">
        <f>O816-N816</f>
        <v>668</v>
      </c>
      <c r="Q816">
        <v>52</v>
      </c>
      <c r="R816" s="9">
        <f>P816-Q816</f>
        <v>616</v>
      </c>
      <c r="S816" s="8">
        <f>O816-R816</f>
        <v>41300</v>
      </c>
      <c r="T816">
        <v>258</v>
      </c>
      <c r="U816">
        <v>105</v>
      </c>
      <c r="V816">
        <v>239</v>
      </c>
      <c r="W816">
        <v>237</v>
      </c>
      <c r="X816">
        <v>172</v>
      </c>
      <c r="Y816">
        <v>9</v>
      </c>
      <c r="Z816">
        <v>1020</v>
      </c>
      <c r="AA816">
        <f>Z816/P816</f>
        <v>1.5269461077844311</v>
      </c>
      <c r="AB816" s="14" t="s">
        <v>506</v>
      </c>
      <c r="AC816" s="13" t="s">
        <v>63</v>
      </c>
      <c r="AD816">
        <v>1</v>
      </c>
      <c r="AE816" t="str">
        <f>IF(AD816&gt;3, "Prefers Discount", "Discount Indifferent")</f>
        <v>Discount Indifferent</v>
      </c>
      <c r="AF816">
        <v>4</v>
      </c>
      <c r="AG816">
        <v>7</v>
      </c>
      <c r="AH816">
        <v>3</v>
      </c>
      <c r="AI816" t="str">
        <f>INDEX($AF$1:$AH$1,MATCH(MAX(AF816:AH816),AF816:AH816,0))</f>
        <v>Web_Orders</v>
      </c>
      <c r="AJ816">
        <v>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f>SUM(AK816:AO816)</f>
        <v>0</v>
      </c>
      <c r="AQ816" t="s">
        <v>67</v>
      </c>
      <c r="AR816">
        <v>0</v>
      </c>
      <c r="AS816" t="str">
        <f>IF(OR(AK816&gt;0, AL816&gt;0, AM816&gt;0, AN816&gt;0, AO816&gt;0), "Converted", "Not Converted")</f>
        <v>Not Converted</v>
      </c>
      <c r="AT816">
        <v>0</v>
      </c>
      <c r="AU816">
        <v>3</v>
      </c>
      <c r="AV816">
        <v>11</v>
      </c>
      <c r="AW816">
        <f>IF(Z816&gt;607, 4, 0)</f>
        <v>4</v>
      </c>
      <c r="AX816">
        <f>IF(AA816&gt;1.6588, 3, 0)</f>
        <v>0</v>
      </c>
      <c r="AY816">
        <f>IF(P816&gt;401, 2, 0)</f>
        <v>2</v>
      </c>
      <c r="AZ816">
        <f>IF(I816&gt;52915.77, 1, 0)</f>
        <v>1</v>
      </c>
      <c r="BA816">
        <f>SUM(AW816:AZ816)</f>
        <v>7</v>
      </c>
      <c r="BB816" t="str">
        <f>VLOOKUP(BA816,'Standard Deviations'!$L$1:$M$11,2,TRUE)</f>
        <v>Platinum</v>
      </c>
    </row>
    <row r="817" spans="1:54">
      <c r="A817">
        <v>3412</v>
      </c>
      <c r="B817">
        <v>1951</v>
      </c>
      <c r="C817">
        <f>2024-B817</f>
        <v>73</v>
      </c>
      <c r="D817" t="str">
        <f>VLOOKUP(B817,Reference!$A$1:$B$125, 2)</f>
        <v>Boomers</v>
      </c>
      <c r="E817" t="s">
        <v>64</v>
      </c>
      <c r="F817" t="str">
        <f>IF(E817="High School", "No College", "College")</f>
        <v>College</v>
      </c>
      <c r="G817" t="s">
        <v>55</v>
      </c>
      <c r="H817">
        <v>67381</v>
      </c>
      <c r="I817">
        <v>67381</v>
      </c>
      <c r="J817" s="4" t="s">
        <v>61</v>
      </c>
      <c r="K817">
        <v>0</v>
      </c>
      <c r="L817">
        <v>1</v>
      </c>
      <c r="M817" t="str">
        <f>IF(OR(K817&gt;0, L817&gt;0), "Parent", "Not Parent")</f>
        <v>Parent</v>
      </c>
      <c r="N817" t="s">
        <v>365</v>
      </c>
      <c r="O817" s="8">
        <v>41916</v>
      </c>
      <c r="P817" s="9">
        <f>O817-N817</f>
        <v>627</v>
      </c>
      <c r="Q817">
        <v>67</v>
      </c>
      <c r="R817" s="9">
        <f>P817-Q817</f>
        <v>560</v>
      </c>
      <c r="S817" s="8">
        <f>O817-R817</f>
        <v>41356</v>
      </c>
      <c r="T817">
        <v>815</v>
      </c>
      <c r="U817">
        <v>8</v>
      </c>
      <c r="V817">
        <v>53</v>
      </c>
      <c r="W817">
        <v>11</v>
      </c>
      <c r="X817">
        <v>0</v>
      </c>
      <c r="Y817">
        <v>70</v>
      </c>
      <c r="Z817">
        <v>957</v>
      </c>
      <c r="AA817">
        <f>Z817/P817</f>
        <v>1.5263157894736843</v>
      </c>
      <c r="AB817" s="14" t="s">
        <v>506</v>
      </c>
      <c r="AC817" s="13" t="s">
        <v>63</v>
      </c>
      <c r="AD817">
        <v>4</v>
      </c>
      <c r="AE817" t="str">
        <f>IF(AD817&gt;3, "Prefers Discount", "Discount Indifferent")</f>
        <v>Prefers Discount</v>
      </c>
      <c r="AF817">
        <v>9</v>
      </c>
      <c r="AG817">
        <v>2</v>
      </c>
      <c r="AH817">
        <v>2</v>
      </c>
      <c r="AI817" t="str">
        <f>INDEX($AF$1:$AH$1,MATCH(MAX(AF817:AH817),AF817:AH817,0))</f>
        <v>Store_Orders</v>
      </c>
      <c r="AJ817">
        <v>7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f>SUM(AK817:AO817)</f>
        <v>1</v>
      </c>
      <c r="AQ817" t="str">
        <f>INDEX($AK$1:$AO$1,MATCH(MAX(AK817:AO817),AK817:AO817,0))</f>
        <v>Converted_on_Camp4</v>
      </c>
      <c r="AR817">
        <v>1</v>
      </c>
      <c r="AS817" t="str">
        <f>IF(OR(AK817&gt;0, AL817&gt;0, AM817&gt;0, AN817&gt;0, AO817&gt;0), "Converted", "Not Converted")</f>
        <v>Converted</v>
      </c>
      <c r="AT817">
        <v>0</v>
      </c>
      <c r="AU817">
        <v>3</v>
      </c>
      <c r="AV817">
        <v>11</v>
      </c>
      <c r="AW817">
        <f>IF(Z817&gt;607, 4, 0)</f>
        <v>4</v>
      </c>
      <c r="AX817">
        <f>IF(AA817&gt;1.6588, 3, 0)</f>
        <v>0</v>
      </c>
      <c r="AY817">
        <f>IF(P817&gt;401, 2, 0)</f>
        <v>2</v>
      </c>
      <c r="AZ817">
        <f>IF(I817&gt;52915.77, 1, 0)</f>
        <v>1</v>
      </c>
      <c r="BA817">
        <f>SUM(AW817:AZ817)</f>
        <v>7</v>
      </c>
      <c r="BB817" t="str">
        <f>VLOOKUP(BA817,'Standard Deviations'!$L$1:$M$11,2,TRUE)</f>
        <v>Platinum</v>
      </c>
    </row>
    <row r="818" spans="1:54">
      <c r="A818">
        <v>6312</v>
      </c>
      <c r="B818">
        <v>1959</v>
      </c>
      <c r="C818">
        <f>2024-B818</f>
        <v>65</v>
      </c>
      <c r="D818" t="str">
        <f>VLOOKUP(B818,Reference!$A$1:$B$125, 2)</f>
        <v>Boomers</v>
      </c>
      <c r="E818" t="s">
        <v>54</v>
      </c>
      <c r="F818" t="str">
        <f>IF(E818="High School", "No College", "College")</f>
        <v>College</v>
      </c>
      <c r="G818" t="s">
        <v>55</v>
      </c>
      <c r="H818">
        <v>65031</v>
      </c>
      <c r="I818">
        <v>65031</v>
      </c>
      <c r="J818" s="4" t="s">
        <v>61</v>
      </c>
      <c r="K818">
        <v>0</v>
      </c>
      <c r="L818">
        <v>1</v>
      </c>
      <c r="M818" t="str">
        <f>IF(OR(K818&gt;0, L818&gt;0), "Parent", "Not Parent")</f>
        <v>Parent</v>
      </c>
      <c r="N818" t="s">
        <v>359</v>
      </c>
      <c r="O818" s="8">
        <v>41916</v>
      </c>
      <c r="P818" s="9">
        <f>O818-N818</f>
        <v>566</v>
      </c>
      <c r="Q818">
        <v>29</v>
      </c>
      <c r="R818" s="9">
        <f>P818-Q818</f>
        <v>537</v>
      </c>
      <c r="S818" s="8">
        <f>O818-R818</f>
        <v>41379</v>
      </c>
      <c r="T818">
        <v>258</v>
      </c>
      <c r="U818">
        <v>107</v>
      </c>
      <c r="V818">
        <v>291</v>
      </c>
      <c r="W818">
        <v>84</v>
      </c>
      <c r="X818">
        <v>37</v>
      </c>
      <c r="Y818">
        <v>86</v>
      </c>
      <c r="Z818">
        <v>863</v>
      </c>
      <c r="AA818">
        <f>Z818/P818</f>
        <v>1.5247349823321554</v>
      </c>
      <c r="AB818" s="11" t="s">
        <v>506</v>
      </c>
      <c r="AC818" t="s">
        <v>59</v>
      </c>
      <c r="AD818">
        <v>4</v>
      </c>
      <c r="AE818" t="str">
        <f>IF(AD818&gt;3, "Prefers Discount", "Discount Indifferent")</f>
        <v>Prefers Discount</v>
      </c>
      <c r="AF818">
        <v>13</v>
      </c>
      <c r="AG818">
        <v>10</v>
      </c>
      <c r="AH818">
        <v>3</v>
      </c>
      <c r="AI818" t="str">
        <f>INDEX($AF$1:$AH$1,MATCH(MAX(AF818:AH818),AF818:AH818,0))</f>
        <v>Store_Orders</v>
      </c>
      <c r="AJ818">
        <v>7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f>SUM(AK818:AO818)</f>
        <v>0</v>
      </c>
      <c r="AQ818" t="s">
        <v>67</v>
      </c>
      <c r="AR818">
        <v>0</v>
      </c>
      <c r="AS818" t="str">
        <f>IF(OR(AK818&gt;0, AL818&gt;0, AM818&gt;0, AN818&gt;0, AO818&gt;0), "Converted", "Not Converted")</f>
        <v>Not Converted</v>
      </c>
      <c r="AT818">
        <v>0</v>
      </c>
      <c r="AU818">
        <v>3</v>
      </c>
      <c r="AV818">
        <v>11</v>
      </c>
      <c r="AW818">
        <f>IF(Z818&gt;607, 4, 0)</f>
        <v>4</v>
      </c>
      <c r="AX818">
        <f>IF(AA818&gt;1.6588, 3, 0)</f>
        <v>0</v>
      </c>
      <c r="AY818">
        <f>IF(P818&gt;401, 2, 0)</f>
        <v>2</v>
      </c>
      <c r="AZ818">
        <f>IF(I818&gt;52915.77, 1, 0)</f>
        <v>1</v>
      </c>
      <c r="BA818">
        <f>SUM(AW818:AZ818)</f>
        <v>7</v>
      </c>
      <c r="BB818" t="str">
        <f>VLOOKUP(BA818,'Standard Deviations'!$L$1:$M$11,2,TRUE)</f>
        <v>Platinum</v>
      </c>
    </row>
    <row r="819" spans="1:54">
      <c r="A819">
        <v>3834</v>
      </c>
      <c r="B819">
        <v>1962</v>
      </c>
      <c r="C819">
        <f>2024-B819</f>
        <v>62</v>
      </c>
      <c r="D819" t="str">
        <f>VLOOKUP(B819,Reference!$A$1:$B$125, 2)</f>
        <v>Boomers</v>
      </c>
      <c r="E819" t="s">
        <v>54</v>
      </c>
      <c r="F819" t="str">
        <f>IF(E819="High School", "No College", "College")</f>
        <v>College</v>
      </c>
      <c r="G819" t="s">
        <v>60</v>
      </c>
      <c r="H819">
        <v>69627</v>
      </c>
      <c r="I819">
        <v>69627</v>
      </c>
      <c r="J819" s="4" t="s">
        <v>61</v>
      </c>
      <c r="K819">
        <v>0</v>
      </c>
      <c r="L819">
        <v>1</v>
      </c>
      <c r="M819" t="str">
        <f>IF(OR(K819&gt;0, L819&gt;0), "Parent", "Not Parent")</f>
        <v>Parent</v>
      </c>
      <c r="N819" t="s">
        <v>359</v>
      </c>
      <c r="O819" s="8">
        <v>41916</v>
      </c>
      <c r="P819" s="9">
        <f>O819-N819</f>
        <v>566</v>
      </c>
      <c r="Q819">
        <v>35</v>
      </c>
      <c r="R819" s="9">
        <f>P819-Q819</f>
        <v>531</v>
      </c>
      <c r="S819" s="8">
        <f>O819-R819</f>
        <v>41385</v>
      </c>
      <c r="T819">
        <v>231</v>
      </c>
      <c r="U819">
        <v>161</v>
      </c>
      <c r="V819">
        <v>215</v>
      </c>
      <c r="W819">
        <v>171</v>
      </c>
      <c r="X819">
        <v>30</v>
      </c>
      <c r="Y819">
        <v>53</v>
      </c>
      <c r="Z819">
        <v>861</v>
      </c>
      <c r="AA819">
        <f>Z819/P819</f>
        <v>1.5212014134275618</v>
      </c>
      <c r="AB819" s="11" t="s">
        <v>506</v>
      </c>
      <c r="AC819" t="s">
        <v>59</v>
      </c>
      <c r="AD819">
        <v>2</v>
      </c>
      <c r="AE819" t="str">
        <f>IF(AD819&gt;3, "Prefers Discount", "Discount Indifferent")</f>
        <v>Discount Indifferent</v>
      </c>
      <c r="AF819">
        <v>11</v>
      </c>
      <c r="AG819">
        <v>8</v>
      </c>
      <c r="AH819">
        <v>2</v>
      </c>
      <c r="AI819" t="str">
        <f>INDEX($AF$1:$AH$1,MATCH(MAX(AF819:AH819),AF819:AH819,0))</f>
        <v>Store_Orders</v>
      </c>
      <c r="AJ819">
        <v>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f>SUM(AK819:AO819)</f>
        <v>0</v>
      </c>
      <c r="AQ819" t="s">
        <v>67</v>
      </c>
      <c r="AR819">
        <v>0</v>
      </c>
      <c r="AS819" t="str">
        <f>IF(OR(AK819&gt;0, AL819&gt;0, AM819&gt;0, AN819&gt;0, AO819&gt;0), "Converted", "Not Converted")</f>
        <v>Not Converted</v>
      </c>
      <c r="AT819">
        <v>0</v>
      </c>
      <c r="AU819">
        <v>3</v>
      </c>
      <c r="AV819">
        <v>11</v>
      </c>
      <c r="AW819">
        <f>IF(Z819&gt;607, 4, 0)</f>
        <v>4</v>
      </c>
      <c r="AX819">
        <f>IF(AA819&gt;1.6588, 3, 0)</f>
        <v>0</v>
      </c>
      <c r="AY819">
        <f>IF(P819&gt;401, 2, 0)</f>
        <v>2</v>
      </c>
      <c r="AZ819">
        <f>IF(I819&gt;52915.77, 1, 0)</f>
        <v>1</v>
      </c>
      <c r="BA819">
        <f>SUM(AW819:AZ819)</f>
        <v>7</v>
      </c>
      <c r="BB819" t="str">
        <f>VLOOKUP(BA819,'Standard Deviations'!$L$1:$M$11,2,TRUE)</f>
        <v>Platinum</v>
      </c>
    </row>
    <row r="820" spans="1:54">
      <c r="A820">
        <v>4786</v>
      </c>
      <c r="B820">
        <v>1977</v>
      </c>
      <c r="C820">
        <f>2024-B820</f>
        <v>47</v>
      </c>
      <c r="D820" t="str">
        <f>VLOOKUP(B820,Reference!$A$1:$B$125, 2)</f>
        <v>Gen X</v>
      </c>
      <c r="E820" t="s">
        <v>54</v>
      </c>
      <c r="F820" t="str">
        <f>IF(E820="High School", "No College", "College")</f>
        <v>College</v>
      </c>
      <c r="G820" t="s">
        <v>55</v>
      </c>
      <c r="H820">
        <v>75330</v>
      </c>
      <c r="I820">
        <v>75330</v>
      </c>
      <c r="J820" s="4" t="s">
        <v>56</v>
      </c>
      <c r="K820">
        <v>1</v>
      </c>
      <c r="L820">
        <v>1</v>
      </c>
      <c r="M820" t="str">
        <f>IF(OR(K820&gt;0, L820&gt;0), "Parent", "Not Parent")</f>
        <v>Parent</v>
      </c>
      <c r="N820" t="s">
        <v>525</v>
      </c>
      <c r="O820" s="8">
        <v>41916</v>
      </c>
      <c r="P820" s="9">
        <f>O820-N820</f>
        <v>730</v>
      </c>
      <c r="Q820">
        <v>94</v>
      </c>
      <c r="R820" s="9">
        <f>P820-Q820</f>
        <v>636</v>
      </c>
      <c r="S820" s="8">
        <f>O820-R820</f>
        <v>41280</v>
      </c>
      <c r="T820">
        <v>555</v>
      </c>
      <c r="U820">
        <v>82</v>
      </c>
      <c r="V820">
        <v>257</v>
      </c>
      <c r="W820">
        <v>93</v>
      </c>
      <c r="X820">
        <v>61</v>
      </c>
      <c r="Y820">
        <v>61</v>
      </c>
      <c r="Z820">
        <v>1109</v>
      </c>
      <c r="AA820">
        <f>Z820/P820</f>
        <v>1.5191780821917809</v>
      </c>
      <c r="AB820" s="14" t="s">
        <v>506</v>
      </c>
      <c r="AC820" s="13" t="s">
        <v>63</v>
      </c>
      <c r="AD820">
        <v>4</v>
      </c>
      <c r="AE820" t="str">
        <f>IF(AD820&gt;3, "Prefers Discount", "Discount Indifferent")</f>
        <v>Prefers Discount</v>
      </c>
      <c r="AF820">
        <v>12</v>
      </c>
      <c r="AG820">
        <v>10</v>
      </c>
      <c r="AH820">
        <v>3</v>
      </c>
      <c r="AI820" t="str">
        <f>INDEX($AF$1:$AH$1,MATCH(MAX(AF820:AH820),AF820:AH820,0))</f>
        <v>Store_Orders</v>
      </c>
      <c r="AJ820">
        <v>6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f>SUM(AK820:AO820)</f>
        <v>0</v>
      </c>
      <c r="AQ820" t="s">
        <v>67</v>
      </c>
      <c r="AR820">
        <v>0</v>
      </c>
      <c r="AS820" t="str">
        <f>IF(OR(AK820&gt;0, AL820&gt;0, AM820&gt;0, AN820&gt;0, AO820&gt;0), "Converted", "Not Converted")</f>
        <v>Not Converted</v>
      </c>
      <c r="AT820">
        <v>0</v>
      </c>
      <c r="AU820">
        <v>3</v>
      </c>
      <c r="AV820">
        <v>11</v>
      </c>
      <c r="AW820">
        <f>IF(Z820&gt;607, 4, 0)</f>
        <v>4</v>
      </c>
      <c r="AX820">
        <f>IF(AA820&gt;1.6588, 3, 0)</f>
        <v>0</v>
      </c>
      <c r="AY820">
        <f>IF(P820&gt;401, 2, 0)</f>
        <v>2</v>
      </c>
      <c r="AZ820">
        <f>IF(I820&gt;52915.77, 1, 0)</f>
        <v>1</v>
      </c>
      <c r="BA820">
        <f>SUM(AW820:AZ820)</f>
        <v>7</v>
      </c>
      <c r="BB820" t="str">
        <f>VLOOKUP(BA820,'Standard Deviations'!$L$1:$M$11,2,TRUE)</f>
        <v>Platinum</v>
      </c>
    </row>
    <row r="821" spans="1:54">
      <c r="A821">
        <v>10983</v>
      </c>
      <c r="B821">
        <v>1952</v>
      </c>
      <c r="C821">
        <f>2024-B821</f>
        <v>72</v>
      </c>
      <c r="D821" t="str">
        <f>VLOOKUP(B821,Reference!$A$1:$B$125, 2)</f>
        <v>Boomers</v>
      </c>
      <c r="E821" t="s">
        <v>54</v>
      </c>
      <c r="F821" t="str">
        <f>IF(E821="High School", "No College", "College")</f>
        <v>College</v>
      </c>
      <c r="G821" t="s">
        <v>65</v>
      </c>
      <c r="H821">
        <v>75278</v>
      </c>
      <c r="I821">
        <v>75278</v>
      </c>
      <c r="J821" s="4" t="s">
        <v>56</v>
      </c>
      <c r="K821">
        <v>0</v>
      </c>
      <c r="L821">
        <v>0</v>
      </c>
      <c r="M821" t="str">
        <f>IF(OR(K821&gt;0, L821&gt;0), "Parent", "Not Parent")</f>
        <v>Not Parent</v>
      </c>
      <c r="N821" t="s">
        <v>526</v>
      </c>
      <c r="O821" s="8">
        <v>41916</v>
      </c>
      <c r="P821" s="9">
        <f>O821-N821</f>
        <v>613</v>
      </c>
      <c r="Q821">
        <v>17</v>
      </c>
      <c r="R821" s="9">
        <f>P821-Q821</f>
        <v>596</v>
      </c>
      <c r="S821" s="8">
        <f>O821-R821</f>
        <v>41320</v>
      </c>
      <c r="T821">
        <v>304</v>
      </c>
      <c r="U821">
        <v>98</v>
      </c>
      <c r="V821">
        <v>230</v>
      </c>
      <c r="W821">
        <v>150</v>
      </c>
      <c r="X821">
        <v>74</v>
      </c>
      <c r="Y821">
        <v>74</v>
      </c>
      <c r="Z821">
        <v>930</v>
      </c>
      <c r="AA821">
        <f>Z821/P821</f>
        <v>1.5171288743882545</v>
      </c>
      <c r="AB821" s="11" t="s">
        <v>506</v>
      </c>
      <c r="AC821" t="s">
        <v>59</v>
      </c>
      <c r="AD821">
        <v>1</v>
      </c>
      <c r="AE821" t="str">
        <f>IF(AD821&gt;3, "Prefers Discount", "Discount Indifferent")</f>
        <v>Discount Indifferent</v>
      </c>
      <c r="AF821">
        <v>13</v>
      </c>
      <c r="AG821">
        <v>6</v>
      </c>
      <c r="AH821">
        <v>3</v>
      </c>
      <c r="AI821" t="str">
        <f>INDEX($AF$1:$AH$1,MATCH(MAX(AF821:AH821),AF821:AH821,0))</f>
        <v>Store_Orders</v>
      </c>
      <c r="AJ821">
        <v>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f>SUM(AK821:AO821)</f>
        <v>0</v>
      </c>
      <c r="AQ821" t="s">
        <v>67</v>
      </c>
      <c r="AR821">
        <v>0</v>
      </c>
      <c r="AS821" t="str">
        <f>IF(OR(AK821&gt;0, AL821&gt;0, AM821&gt;0, AN821&gt;0, AO821&gt;0), "Converted", "Not Converted")</f>
        <v>Not Converted</v>
      </c>
      <c r="AT821">
        <v>0</v>
      </c>
      <c r="AU821">
        <v>3</v>
      </c>
      <c r="AV821">
        <v>11</v>
      </c>
      <c r="AW821">
        <f>IF(Z821&gt;607, 4, 0)</f>
        <v>4</v>
      </c>
      <c r="AX821">
        <f>IF(AA821&gt;1.6588, 3, 0)</f>
        <v>0</v>
      </c>
      <c r="AY821">
        <f>IF(P821&gt;401, 2, 0)</f>
        <v>2</v>
      </c>
      <c r="AZ821">
        <f>IF(I821&gt;52915.77, 1, 0)</f>
        <v>1</v>
      </c>
      <c r="BA821">
        <f>SUM(AW821:AZ821)</f>
        <v>7</v>
      </c>
      <c r="BB821" t="str">
        <f>VLOOKUP(BA821,'Standard Deviations'!$L$1:$M$11,2,TRUE)</f>
        <v>Platinum</v>
      </c>
    </row>
    <row r="822" spans="1:54">
      <c r="A822">
        <v>966</v>
      </c>
      <c r="B822">
        <v>1966</v>
      </c>
      <c r="C822">
        <f>2024-B822</f>
        <v>58</v>
      </c>
      <c r="D822" t="str">
        <f>VLOOKUP(B822,Reference!$A$1:$B$125, 2)</f>
        <v>Gen X</v>
      </c>
      <c r="E822" t="s">
        <v>54</v>
      </c>
      <c r="F822" t="str">
        <f>IF(E822="High School", "No College", "College")</f>
        <v>College</v>
      </c>
      <c r="G822" t="s">
        <v>55</v>
      </c>
      <c r="H822">
        <v>44529</v>
      </c>
      <c r="I822">
        <v>44529</v>
      </c>
      <c r="J822" s="4" t="s">
        <v>175</v>
      </c>
      <c r="K822">
        <v>0</v>
      </c>
      <c r="L822">
        <v>1</v>
      </c>
      <c r="M822" t="str">
        <f>IF(OR(K822&gt;0, L822&gt;0), "Parent", "Not Parent")</f>
        <v>Parent</v>
      </c>
      <c r="N822" t="s">
        <v>324</v>
      </c>
      <c r="O822" s="8">
        <v>41916</v>
      </c>
      <c r="P822" s="9">
        <f>O822-N822</f>
        <v>456</v>
      </c>
      <c r="Q822">
        <v>98</v>
      </c>
      <c r="R822" s="9">
        <f>P822-Q822</f>
        <v>358</v>
      </c>
      <c r="S822" s="8">
        <f>O822-R822</f>
        <v>41558</v>
      </c>
      <c r="T822">
        <v>538</v>
      </c>
      <c r="U822">
        <v>13</v>
      </c>
      <c r="V822">
        <v>91</v>
      </c>
      <c r="W822">
        <v>17</v>
      </c>
      <c r="X822">
        <v>6</v>
      </c>
      <c r="Y822">
        <v>26</v>
      </c>
      <c r="Z822">
        <v>691</v>
      </c>
      <c r="AA822">
        <f>Z822/P822</f>
        <v>1.5153508771929824</v>
      </c>
      <c r="AB822" s="14" t="s">
        <v>506</v>
      </c>
      <c r="AC822" s="13" t="s">
        <v>63</v>
      </c>
      <c r="AD822">
        <v>6</v>
      </c>
      <c r="AE822" t="str">
        <f>IF(AD822&gt;3, "Prefers Discount", "Discount Indifferent")</f>
        <v>Prefers Discount</v>
      </c>
      <c r="AF822">
        <v>11</v>
      </c>
      <c r="AG822">
        <v>6</v>
      </c>
      <c r="AH822">
        <v>2</v>
      </c>
      <c r="AI822" t="str">
        <f>INDEX($AF$1:$AH$1,MATCH(MAX(AF822:AH822),AF822:AH822,0))</f>
        <v>Store_Orders</v>
      </c>
      <c r="AJ822">
        <v>5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f>SUM(AK822:AO822)</f>
        <v>1</v>
      </c>
      <c r="AQ822" t="str">
        <f>INDEX($AK$1:$AO$1,MATCH(MAX(AK822:AO822),AK822:AO822,0))</f>
        <v>Converted_on_Camp4</v>
      </c>
      <c r="AR822">
        <v>1</v>
      </c>
      <c r="AS822" t="str">
        <f>IF(OR(AK822&gt;0, AL822&gt;0, AM822&gt;0, AN822&gt;0, AO822&gt;0), "Converted", "Not Converted")</f>
        <v>Converted</v>
      </c>
      <c r="AT822">
        <v>0</v>
      </c>
      <c r="AU822">
        <v>3</v>
      </c>
      <c r="AV822">
        <v>11</v>
      </c>
      <c r="AW822">
        <f>IF(Z822&gt;607, 4, 0)</f>
        <v>4</v>
      </c>
      <c r="AX822">
        <f>IF(AA822&gt;1.6588, 3, 0)</f>
        <v>0</v>
      </c>
      <c r="AY822">
        <f>IF(P822&gt;401, 2, 0)</f>
        <v>2</v>
      </c>
      <c r="AZ822">
        <f>IF(I822&gt;52915.77, 1, 0)</f>
        <v>0</v>
      </c>
      <c r="BA822">
        <f>SUM(AW822:AZ822)</f>
        <v>6</v>
      </c>
      <c r="BB822" t="str">
        <f>VLOOKUP(BA822,'Standard Deviations'!$L$1:$M$11,2,TRUE)</f>
        <v>Gold</v>
      </c>
    </row>
    <row r="823" spans="1:54">
      <c r="A823">
        <v>1079</v>
      </c>
      <c r="B823">
        <v>1971</v>
      </c>
      <c r="C823">
        <f>2024-B823</f>
        <v>53</v>
      </c>
      <c r="D823" t="str">
        <f>VLOOKUP(B823,Reference!$A$1:$B$125, 2)</f>
        <v>Gen X</v>
      </c>
      <c r="E823" t="s">
        <v>68</v>
      </c>
      <c r="F823" t="str">
        <f>IF(E823="High School", "No College", "College")</f>
        <v>College</v>
      </c>
      <c r="G823" t="s">
        <v>55</v>
      </c>
      <c r="H823">
        <v>71969</v>
      </c>
      <c r="I823">
        <v>71969</v>
      </c>
      <c r="J823" s="4" t="s">
        <v>61</v>
      </c>
      <c r="K823">
        <v>0</v>
      </c>
      <c r="L823">
        <v>1</v>
      </c>
      <c r="M823" t="str">
        <f>IF(OR(K823&gt;0, L823&gt;0), "Parent", "Not Parent")</f>
        <v>Parent</v>
      </c>
      <c r="N823" t="s">
        <v>524</v>
      </c>
      <c r="O823" s="8">
        <v>41916</v>
      </c>
      <c r="P823" s="9">
        <f>O823-N823</f>
        <v>718</v>
      </c>
      <c r="Q823">
        <v>59</v>
      </c>
      <c r="R823" s="9">
        <f>P823-Q823</f>
        <v>659</v>
      </c>
      <c r="S823" s="8">
        <f>O823-R823</f>
        <v>41257</v>
      </c>
      <c r="T823">
        <v>1000</v>
      </c>
      <c r="U823">
        <v>0</v>
      </c>
      <c r="V823">
        <v>76</v>
      </c>
      <c r="W823">
        <v>0</v>
      </c>
      <c r="X823">
        <v>0</v>
      </c>
      <c r="Y823">
        <v>10</v>
      </c>
      <c r="Z823">
        <v>1086</v>
      </c>
      <c r="AA823">
        <f>Z823/P823</f>
        <v>1.5125348189415042</v>
      </c>
      <c r="AB823" s="14" t="s">
        <v>506</v>
      </c>
      <c r="AC823" s="13" t="s">
        <v>63</v>
      </c>
      <c r="AD823">
        <v>3</v>
      </c>
      <c r="AE823" t="str">
        <f>IF(AD823&gt;3, "Prefers Discount", "Discount Indifferent")</f>
        <v>Discount Indifferent</v>
      </c>
      <c r="AF823">
        <v>9</v>
      </c>
      <c r="AG823">
        <v>3</v>
      </c>
      <c r="AH823">
        <v>4</v>
      </c>
      <c r="AI823" t="str">
        <f>INDEX($AF$1:$AH$1,MATCH(MAX(AF823:AH823),AF823:AH823,0))</f>
        <v>Store_Orders</v>
      </c>
      <c r="AJ823">
        <v>8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f>SUM(AK823:AO823)</f>
        <v>1</v>
      </c>
      <c r="AQ823" t="str">
        <f>INDEX($AK$1:$AO$1,MATCH(MAX(AK823:AO823),AK823:AO823,0))</f>
        <v>Converted_on_Camp4</v>
      </c>
      <c r="AR823">
        <v>1</v>
      </c>
      <c r="AS823" t="str">
        <f>IF(OR(AK823&gt;0, AL823&gt;0, AM823&gt;0, AN823&gt;0, AO823&gt;0), "Converted", "Not Converted")</f>
        <v>Converted</v>
      </c>
      <c r="AT823">
        <v>0</v>
      </c>
      <c r="AU823">
        <v>3</v>
      </c>
      <c r="AV823">
        <v>11</v>
      </c>
      <c r="AW823">
        <f>IF(Z823&gt;607, 4, 0)</f>
        <v>4</v>
      </c>
      <c r="AX823">
        <f>IF(AA823&gt;1.6588, 3, 0)</f>
        <v>0</v>
      </c>
      <c r="AY823">
        <f>IF(P823&gt;401, 2, 0)</f>
        <v>2</v>
      </c>
      <c r="AZ823">
        <f>IF(I823&gt;52915.77, 1, 0)</f>
        <v>1</v>
      </c>
      <c r="BA823">
        <f>SUM(AW823:AZ823)</f>
        <v>7</v>
      </c>
      <c r="BB823" t="str">
        <f>VLOOKUP(BA823,'Standard Deviations'!$L$1:$M$11,2,TRUE)</f>
        <v>Platinum</v>
      </c>
    </row>
    <row r="824" spans="1:54">
      <c r="A824">
        <v>1440</v>
      </c>
      <c r="B824">
        <v>1978</v>
      </c>
      <c r="C824">
        <f>2024-B824</f>
        <v>46</v>
      </c>
      <c r="D824" t="str">
        <f>VLOOKUP(B824,Reference!$A$1:$B$125, 2)</f>
        <v>Gen X</v>
      </c>
      <c r="E824" t="s">
        <v>74</v>
      </c>
      <c r="F824" t="str">
        <f>IF(E824="High School", "No College", "College")</f>
        <v>College</v>
      </c>
      <c r="G824" t="s">
        <v>65</v>
      </c>
      <c r="H824">
        <v>52513</v>
      </c>
      <c r="I824">
        <v>52513</v>
      </c>
      <c r="J824" s="4" t="s">
        <v>175</v>
      </c>
      <c r="K824">
        <v>0</v>
      </c>
      <c r="L824">
        <v>0</v>
      </c>
      <c r="M824" t="str">
        <f>IF(OR(K824&gt;0, L824&gt;0), "Parent", "Not Parent")</f>
        <v>Not Parent</v>
      </c>
      <c r="N824" t="s">
        <v>440</v>
      </c>
      <c r="O824" s="8">
        <v>41916</v>
      </c>
      <c r="P824" s="9">
        <f>O824-N824</f>
        <v>760</v>
      </c>
      <c r="Q824">
        <v>84</v>
      </c>
      <c r="R824" s="9">
        <f>P824-Q824</f>
        <v>676</v>
      </c>
      <c r="S824" s="8">
        <f>O824-R824</f>
        <v>41240</v>
      </c>
      <c r="T824">
        <v>367</v>
      </c>
      <c r="U824">
        <v>17</v>
      </c>
      <c r="V824">
        <v>241</v>
      </c>
      <c r="W824">
        <v>104</v>
      </c>
      <c r="X824">
        <v>188</v>
      </c>
      <c r="Y824">
        <v>232</v>
      </c>
      <c r="Z824">
        <v>1149</v>
      </c>
      <c r="AA824">
        <f>Z824/P824</f>
        <v>1.5118421052631579</v>
      </c>
      <c r="AB824" s="14" t="s">
        <v>506</v>
      </c>
      <c r="AC824" s="13" t="s">
        <v>63</v>
      </c>
      <c r="AD824">
        <v>2</v>
      </c>
      <c r="AE824" t="str">
        <f>IF(AD824&gt;3, "Prefers Discount", "Discount Indifferent")</f>
        <v>Discount Indifferent</v>
      </c>
      <c r="AF824">
        <v>9</v>
      </c>
      <c r="AG824">
        <v>9</v>
      </c>
      <c r="AH824">
        <v>5</v>
      </c>
      <c r="AI824" t="str">
        <f>INDEX($AF$1:$AH$1,MATCH(MAX(AF824:AH824),AF824:AH824,0))</f>
        <v>Store_Orders</v>
      </c>
      <c r="AJ824">
        <v>7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f>SUM(AK824:AO824)</f>
        <v>0</v>
      </c>
      <c r="AQ824" t="s">
        <v>67</v>
      </c>
      <c r="AR824">
        <v>0</v>
      </c>
      <c r="AS824" t="str">
        <f>IF(OR(AK824&gt;0, AL824&gt;0, AM824&gt;0, AN824&gt;0, AO824&gt;0), "Converted", "Not Converted")</f>
        <v>Not Converted</v>
      </c>
      <c r="AT824">
        <v>0</v>
      </c>
      <c r="AU824">
        <v>3</v>
      </c>
      <c r="AV824">
        <v>11</v>
      </c>
      <c r="AW824">
        <f>IF(Z824&gt;607, 4, 0)</f>
        <v>4</v>
      </c>
      <c r="AX824">
        <f>IF(AA824&gt;1.6588, 3, 0)</f>
        <v>0</v>
      </c>
      <c r="AY824">
        <f>IF(P824&gt;401, 2, 0)</f>
        <v>2</v>
      </c>
      <c r="AZ824">
        <f>IF(I824&gt;52915.77, 1, 0)</f>
        <v>0</v>
      </c>
      <c r="BA824">
        <f>SUM(AW824:AZ824)</f>
        <v>6</v>
      </c>
      <c r="BB824" t="str">
        <f>VLOOKUP(BA824,'Standard Deviations'!$L$1:$M$11,2,TRUE)</f>
        <v>Gold</v>
      </c>
    </row>
    <row r="825" spans="1:54">
      <c r="A825">
        <v>6261</v>
      </c>
      <c r="B825">
        <v>1979</v>
      </c>
      <c r="C825">
        <f>2024-B825</f>
        <v>45</v>
      </c>
      <c r="D825" t="str">
        <f>VLOOKUP(B825,Reference!$A$1:$B$125, 2)</f>
        <v>Gen X</v>
      </c>
      <c r="E825" t="s">
        <v>54</v>
      </c>
      <c r="F825" t="str">
        <f>IF(E825="High School", "No College", "College")</f>
        <v>College</v>
      </c>
      <c r="G825" t="s">
        <v>55</v>
      </c>
      <c r="H825">
        <v>58025</v>
      </c>
      <c r="I825">
        <v>58025</v>
      </c>
      <c r="J825" s="4" t="s">
        <v>61</v>
      </c>
      <c r="K825">
        <v>0</v>
      </c>
      <c r="L825">
        <v>1</v>
      </c>
      <c r="M825" t="str">
        <f>IF(OR(K825&gt;0, L825&gt;0), "Parent", "Not Parent")</f>
        <v>Parent</v>
      </c>
      <c r="N825" t="s">
        <v>245</v>
      </c>
      <c r="O825" s="8">
        <v>41916</v>
      </c>
      <c r="P825" s="9">
        <f>O825-N825</f>
        <v>312</v>
      </c>
      <c r="Q825">
        <v>81</v>
      </c>
      <c r="R825" s="9">
        <f>P825-Q825</f>
        <v>231</v>
      </c>
      <c r="S825" s="8">
        <f>O825-R825</f>
        <v>41685</v>
      </c>
      <c r="T825">
        <v>270</v>
      </c>
      <c r="U825">
        <v>31</v>
      </c>
      <c r="V825">
        <v>88</v>
      </c>
      <c r="W825">
        <v>11</v>
      </c>
      <c r="X825">
        <v>48</v>
      </c>
      <c r="Y825">
        <v>22</v>
      </c>
      <c r="Z825">
        <v>470</v>
      </c>
      <c r="AA825">
        <f>Z825/P825</f>
        <v>1.5064102564102564</v>
      </c>
      <c r="AB825" s="14" t="s">
        <v>506</v>
      </c>
      <c r="AC825" s="13" t="s">
        <v>63</v>
      </c>
      <c r="AD825">
        <v>3</v>
      </c>
      <c r="AE825" t="str">
        <f>IF(AD825&gt;3, "Prefers Discount", "Discount Indifferent")</f>
        <v>Discount Indifferent</v>
      </c>
      <c r="AF825">
        <v>10</v>
      </c>
      <c r="AG825">
        <v>3</v>
      </c>
      <c r="AH825">
        <v>2</v>
      </c>
      <c r="AI825" t="str">
        <f>INDEX($AF$1:$AH$1,MATCH(MAX(AF825:AH825),AF825:AH825,0))</f>
        <v>Store_Orders</v>
      </c>
      <c r="AJ825">
        <v>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f>SUM(AK825:AO825)</f>
        <v>0</v>
      </c>
      <c r="AQ825" t="s">
        <v>67</v>
      </c>
      <c r="AR825">
        <v>0</v>
      </c>
      <c r="AS825" t="str">
        <f>IF(OR(AK825&gt;0, AL825&gt;0, AM825&gt;0, AN825&gt;0, AO825&gt;0), "Converted", "Not Converted")</f>
        <v>Not Converted</v>
      </c>
      <c r="AT825">
        <v>0</v>
      </c>
      <c r="AU825">
        <v>3</v>
      </c>
      <c r="AV825">
        <v>11</v>
      </c>
      <c r="AW825">
        <f>IF(Z825&gt;607, 4, 0)</f>
        <v>0</v>
      </c>
      <c r="AX825">
        <f>IF(AA825&gt;1.6588, 3, 0)</f>
        <v>0</v>
      </c>
      <c r="AY825">
        <f>IF(P825&gt;401, 2, 0)</f>
        <v>0</v>
      </c>
      <c r="AZ825">
        <f>IF(I825&gt;52915.77, 1, 0)</f>
        <v>1</v>
      </c>
      <c r="BA825">
        <f>SUM(AW825:AZ825)</f>
        <v>1</v>
      </c>
      <c r="BB825" t="str">
        <f>VLOOKUP(BA825,'Standard Deviations'!$L$1:$M$11,2,TRUE)</f>
        <v>Bronze</v>
      </c>
    </row>
    <row r="826" spans="1:54">
      <c r="A826">
        <v>796</v>
      </c>
      <c r="B826">
        <v>1965</v>
      </c>
      <c r="C826">
        <f>2024-B826</f>
        <v>59</v>
      </c>
      <c r="D826" t="str">
        <f>VLOOKUP(B826,Reference!$A$1:$B$125, 2)</f>
        <v>Gen X</v>
      </c>
      <c r="E826" t="s">
        <v>74</v>
      </c>
      <c r="F826" t="str">
        <f>IF(E826="High School", "No College", "College")</f>
        <v>College</v>
      </c>
      <c r="G826" t="s">
        <v>71</v>
      </c>
      <c r="H826">
        <v>60161</v>
      </c>
      <c r="I826">
        <v>60161</v>
      </c>
      <c r="J826" s="4" t="s">
        <v>61</v>
      </c>
      <c r="K826">
        <v>0</v>
      </c>
      <c r="L826">
        <v>1</v>
      </c>
      <c r="M826" t="str">
        <f>IF(OR(K826&gt;0, L826&gt;0), "Parent", "Not Parent")</f>
        <v>Parent</v>
      </c>
      <c r="N826" t="s">
        <v>527</v>
      </c>
      <c r="O826" s="8">
        <v>41916</v>
      </c>
      <c r="P826" s="9">
        <f>O826-N826</f>
        <v>711</v>
      </c>
      <c r="Q826">
        <v>17</v>
      </c>
      <c r="R826" s="9">
        <f>P826-Q826</f>
        <v>694</v>
      </c>
      <c r="S826" s="8">
        <f>O826-R826</f>
        <v>41222</v>
      </c>
      <c r="T826">
        <v>584</v>
      </c>
      <c r="U826">
        <v>44</v>
      </c>
      <c r="V826">
        <v>212</v>
      </c>
      <c r="W826">
        <v>46</v>
      </c>
      <c r="X826">
        <v>8</v>
      </c>
      <c r="Y826">
        <v>177</v>
      </c>
      <c r="Z826">
        <v>1071</v>
      </c>
      <c r="AA826">
        <f>Z826/P826</f>
        <v>1.5063291139240507</v>
      </c>
      <c r="AB826" s="11" t="s">
        <v>506</v>
      </c>
      <c r="AC826" t="s">
        <v>59</v>
      </c>
      <c r="AD826">
        <v>3</v>
      </c>
      <c r="AE826" t="str">
        <f>IF(AD826&gt;3, "Prefers Discount", "Discount Indifferent")</f>
        <v>Discount Indifferent</v>
      </c>
      <c r="AF826">
        <v>8</v>
      </c>
      <c r="AG826">
        <v>11</v>
      </c>
      <c r="AH826">
        <v>4</v>
      </c>
      <c r="AI826" t="str">
        <f>INDEX($AF$1:$AH$1,MATCH(MAX(AF826:AH826),AF826:AH826,0))</f>
        <v>Web_Orders</v>
      </c>
      <c r="AJ826">
        <v>8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f>SUM(AK826:AO826)</f>
        <v>0</v>
      </c>
      <c r="AQ826" t="s">
        <v>67</v>
      </c>
      <c r="AR826">
        <v>0</v>
      </c>
      <c r="AS826" t="str">
        <f>IF(OR(AK826&gt;0, AL826&gt;0, AM826&gt;0, AN826&gt;0, AO826&gt;0), "Converted", "Not Converted")</f>
        <v>Not Converted</v>
      </c>
      <c r="AT826">
        <v>0</v>
      </c>
      <c r="AU826">
        <v>3</v>
      </c>
      <c r="AV826">
        <v>11</v>
      </c>
      <c r="AW826">
        <f>IF(Z826&gt;607, 4, 0)</f>
        <v>4</v>
      </c>
      <c r="AX826">
        <f>IF(AA826&gt;1.6588, 3, 0)</f>
        <v>0</v>
      </c>
      <c r="AY826">
        <f>IF(P826&gt;401, 2, 0)</f>
        <v>2</v>
      </c>
      <c r="AZ826">
        <f>IF(I826&gt;52915.77, 1, 0)</f>
        <v>1</v>
      </c>
      <c r="BA826">
        <f>SUM(AW826:AZ826)</f>
        <v>7</v>
      </c>
      <c r="BB826" t="str">
        <f>VLOOKUP(BA826,'Standard Deviations'!$L$1:$M$11,2,TRUE)</f>
        <v>Platinum</v>
      </c>
    </row>
    <row r="827" spans="1:54">
      <c r="A827">
        <v>7706</v>
      </c>
      <c r="B827">
        <v>1975</v>
      </c>
      <c r="C827">
        <f>2024-B827</f>
        <v>49</v>
      </c>
      <c r="D827" t="str">
        <f>VLOOKUP(B827,Reference!$A$1:$B$125, 2)</f>
        <v>Gen X</v>
      </c>
      <c r="E827" t="s">
        <v>74</v>
      </c>
      <c r="F827" t="str">
        <f>IF(E827="High School", "No College", "College")</f>
        <v>College</v>
      </c>
      <c r="G827" t="s">
        <v>65</v>
      </c>
      <c r="H827">
        <v>46772</v>
      </c>
      <c r="I827">
        <v>46772</v>
      </c>
      <c r="J827" s="4" t="s">
        <v>175</v>
      </c>
      <c r="K827">
        <v>0</v>
      </c>
      <c r="L827">
        <v>1</v>
      </c>
      <c r="M827" t="str">
        <f>IF(OR(K827&gt;0, L827&gt;0), "Parent", "Not Parent")</f>
        <v>Parent</v>
      </c>
      <c r="N827" t="s">
        <v>493</v>
      </c>
      <c r="O827" s="8">
        <v>41916</v>
      </c>
      <c r="P827" s="9">
        <f>O827-N827</f>
        <v>696</v>
      </c>
      <c r="Q827">
        <v>88</v>
      </c>
      <c r="R827" s="9">
        <f>P827-Q827</f>
        <v>608</v>
      </c>
      <c r="S827" s="8">
        <f>O827-R827</f>
        <v>41308</v>
      </c>
      <c r="T827">
        <v>350</v>
      </c>
      <c r="U827">
        <v>104</v>
      </c>
      <c r="V827">
        <v>189</v>
      </c>
      <c r="W827">
        <v>197</v>
      </c>
      <c r="X827">
        <v>151</v>
      </c>
      <c r="Y827">
        <v>57</v>
      </c>
      <c r="Z827">
        <v>1048</v>
      </c>
      <c r="AA827">
        <f>Z827/P827</f>
        <v>1.5057471264367817</v>
      </c>
      <c r="AB827" s="14" t="s">
        <v>506</v>
      </c>
      <c r="AC827" s="13" t="s">
        <v>63</v>
      </c>
      <c r="AD827">
        <v>6</v>
      </c>
      <c r="AE827" t="str">
        <f>IF(AD827&gt;3, "Prefers Discount", "Discount Indifferent")</f>
        <v>Prefers Discount</v>
      </c>
      <c r="AF827">
        <v>5</v>
      </c>
      <c r="AG827">
        <v>11</v>
      </c>
      <c r="AH827">
        <v>8</v>
      </c>
      <c r="AI827" t="str">
        <f>INDEX($AF$1:$AH$1,MATCH(MAX(AF827:AH827),AF827:AH827,0))</f>
        <v>Web_Orders</v>
      </c>
      <c r="AJ827">
        <v>8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f>SUM(AK827:AO827)</f>
        <v>1</v>
      </c>
      <c r="AQ827" t="str">
        <f>INDEX($AK$1:$AO$1,MATCH(MAX(AK827:AO827),AK827:AO827,0))</f>
        <v>Converted_on_Camp3</v>
      </c>
      <c r="AR827">
        <v>1</v>
      </c>
      <c r="AS827" t="str">
        <f>IF(OR(AK827&gt;0, AL827&gt;0, AM827&gt;0, AN827&gt;0, AO827&gt;0), "Converted", "Not Converted")</f>
        <v>Converted</v>
      </c>
      <c r="AT827">
        <v>0</v>
      </c>
      <c r="AU827">
        <v>3</v>
      </c>
      <c r="AV827">
        <v>11</v>
      </c>
      <c r="AW827">
        <f>IF(Z827&gt;607, 4, 0)</f>
        <v>4</v>
      </c>
      <c r="AX827">
        <f>IF(AA827&gt;1.6588, 3, 0)</f>
        <v>0</v>
      </c>
      <c r="AY827">
        <f>IF(P827&gt;401, 2, 0)</f>
        <v>2</v>
      </c>
      <c r="AZ827">
        <f>IF(I827&gt;52915.77, 1, 0)</f>
        <v>0</v>
      </c>
      <c r="BA827">
        <f>SUM(AW827:AZ827)</f>
        <v>6</v>
      </c>
      <c r="BB827" t="str">
        <f>VLOOKUP(BA827,'Standard Deviations'!$L$1:$M$11,2,TRUE)</f>
        <v>Gold</v>
      </c>
    </row>
    <row r="828" spans="1:54">
      <c r="A828">
        <v>2674</v>
      </c>
      <c r="B828">
        <v>1958</v>
      </c>
      <c r="C828">
        <f>2024-B828</f>
        <v>66</v>
      </c>
      <c r="D828" t="str">
        <f>VLOOKUP(B828,Reference!$A$1:$B$125, 2)</f>
        <v>Boomers</v>
      </c>
      <c r="E828" t="s">
        <v>64</v>
      </c>
      <c r="F828" t="str">
        <f>IF(E828="High School", "No College", "College")</f>
        <v>College</v>
      </c>
      <c r="G828" t="s">
        <v>60</v>
      </c>
      <c r="H828">
        <v>75154</v>
      </c>
      <c r="I828">
        <v>75154</v>
      </c>
      <c r="J828" s="4" t="s">
        <v>56</v>
      </c>
      <c r="K828">
        <v>0</v>
      </c>
      <c r="L828">
        <v>1</v>
      </c>
      <c r="M828" t="str">
        <f>IF(OR(K828&gt;0, L828&gt;0), "Parent", "Not Parent")</f>
        <v>Parent</v>
      </c>
      <c r="N828" t="s">
        <v>440</v>
      </c>
      <c r="O828" s="8">
        <v>41916</v>
      </c>
      <c r="P828" s="9">
        <f>O828-N828</f>
        <v>760</v>
      </c>
      <c r="Q828">
        <v>79</v>
      </c>
      <c r="R828" s="9">
        <f>P828-Q828</f>
        <v>681</v>
      </c>
      <c r="S828" s="8">
        <f>O828-R828</f>
        <v>41235</v>
      </c>
      <c r="T828">
        <v>543</v>
      </c>
      <c r="U828">
        <v>10</v>
      </c>
      <c r="V828">
        <v>205</v>
      </c>
      <c r="W828">
        <v>160</v>
      </c>
      <c r="X828">
        <v>143</v>
      </c>
      <c r="Y828">
        <v>82</v>
      </c>
      <c r="Z828">
        <v>1143</v>
      </c>
      <c r="AA828">
        <f>Z828/P828</f>
        <v>1.5039473684210527</v>
      </c>
      <c r="AB828" s="14" t="s">
        <v>506</v>
      </c>
      <c r="AC828" s="13" t="s">
        <v>63</v>
      </c>
      <c r="AD828">
        <v>1</v>
      </c>
      <c r="AE828" t="str">
        <f>IF(AD828&gt;3, "Prefers Discount", "Discount Indifferent")</f>
        <v>Discount Indifferent</v>
      </c>
      <c r="AF828">
        <v>6</v>
      </c>
      <c r="AG828">
        <v>6</v>
      </c>
      <c r="AH828">
        <v>3</v>
      </c>
      <c r="AI828" t="str">
        <f>INDEX($AF$1:$AH$1,MATCH(MAX(AF828:AH828),AF828:AH828,0))</f>
        <v>Store_Orders</v>
      </c>
      <c r="AJ828">
        <v>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f>SUM(AK828:AO828)</f>
        <v>0</v>
      </c>
      <c r="AQ828" t="s">
        <v>67</v>
      </c>
      <c r="AR828">
        <v>1</v>
      </c>
      <c r="AS828" t="str">
        <f>IF(OR(AK828&gt;0, AL828&gt;0, AM828&gt;0, AN828&gt;0, AO828&gt;0), "Converted", "Not Converted")</f>
        <v>Not Converted</v>
      </c>
      <c r="AT828">
        <v>0</v>
      </c>
      <c r="AU828">
        <v>3</v>
      </c>
      <c r="AV828">
        <v>11</v>
      </c>
      <c r="AW828">
        <f>IF(Z828&gt;607, 4, 0)</f>
        <v>4</v>
      </c>
      <c r="AX828">
        <f>IF(AA828&gt;1.6588, 3, 0)</f>
        <v>0</v>
      </c>
      <c r="AY828">
        <f>IF(P828&gt;401, 2, 0)</f>
        <v>2</v>
      </c>
      <c r="AZ828">
        <f>IF(I828&gt;52915.77, 1, 0)</f>
        <v>1</v>
      </c>
      <c r="BA828">
        <f>SUM(AW828:AZ828)</f>
        <v>7</v>
      </c>
      <c r="BB828" t="str">
        <f>VLOOKUP(BA828,'Standard Deviations'!$L$1:$M$11,2,TRUE)</f>
        <v>Platinum</v>
      </c>
    </row>
    <row r="829" spans="1:54">
      <c r="A829">
        <v>5948</v>
      </c>
      <c r="B829">
        <v>1975</v>
      </c>
      <c r="C829">
        <f>2024-B829</f>
        <v>49</v>
      </c>
      <c r="D829" t="str">
        <f>VLOOKUP(B829,Reference!$A$1:$B$125, 2)</f>
        <v>Gen X</v>
      </c>
      <c r="E829" t="s">
        <v>54</v>
      </c>
      <c r="F829" t="str">
        <f>IF(E829="High School", "No College", "College")</f>
        <v>College</v>
      </c>
      <c r="G829" t="s">
        <v>60</v>
      </c>
      <c r="H829">
        <v>57338</v>
      </c>
      <c r="I829">
        <v>57338</v>
      </c>
      <c r="J829" s="4" t="s">
        <v>61</v>
      </c>
      <c r="K829">
        <v>0</v>
      </c>
      <c r="L829">
        <v>1</v>
      </c>
      <c r="M829" t="str">
        <f>IF(OR(K829&gt;0, L829&gt;0), "Parent", "Not Parent")</f>
        <v>Parent</v>
      </c>
      <c r="N829" t="s">
        <v>86</v>
      </c>
      <c r="O829" s="8">
        <v>41916</v>
      </c>
      <c r="P829" s="9">
        <f>O829-N829</f>
        <v>158</v>
      </c>
      <c r="Q829">
        <v>96</v>
      </c>
      <c r="R829" s="9">
        <f>P829-Q829</f>
        <v>62</v>
      </c>
      <c r="S829" s="8">
        <f>O829-R829</f>
        <v>41854</v>
      </c>
      <c r="T829">
        <v>143</v>
      </c>
      <c r="U829">
        <v>6</v>
      </c>
      <c r="V829">
        <v>52</v>
      </c>
      <c r="W829">
        <v>11</v>
      </c>
      <c r="X829">
        <v>8</v>
      </c>
      <c r="Y829">
        <v>17</v>
      </c>
      <c r="Z829">
        <v>237</v>
      </c>
      <c r="AA829">
        <f>Z829/P829</f>
        <v>1.5</v>
      </c>
      <c r="AB829" s="14" t="s">
        <v>506</v>
      </c>
      <c r="AC829" s="13" t="s">
        <v>63</v>
      </c>
      <c r="AD829">
        <v>2</v>
      </c>
      <c r="AE829" t="str">
        <f>IF(AD829&gt;3, "Prefers Discount", "Discount Indifferent")</f>
        <v>Discount Indifferent</v>
      </c>
      <c r="AF829">
        <v>5</v>
      </c>
      <c r="AG829">
        <v>4</v>
      </c>
      <c r="AH829">
        <v>1</v>
      </c>
      <c r="AI829" t="str">
        <f>INDEX($AF$1:$AH$1,MATCH(MAX(AF829:AH829),AF829:AH829,0))</f>
        <v>Store_Orders</v>
      </c>
      <c r="AJ829">
        <v>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f>SUM(AK829:AO829)</f>
        <v>0</v>
      </c>
      <c r="AQ829" t="s">
        <v>67</v>
      </c>
      <c r="AR829">
        <v>0</v>
      </c>
      <c r="AS829" t="str">
        <f>IF(OR(AK829&gt;0, AL829&gt;0, AM829&gt;0, AN829&gt;0, AO829&gt;0), "Converted", "Not Converted")</f>
        <v>Not Converted</v>
      </c>
      <c r="AT829">
        <v>0</v>
      </c>
      <c r="AU829">
        <v>3</v>
      </c>
      <c r="AV829">
        <v>11</v>
      </c>
      <c r="AW829">
        <f>IF(Z829&gt;607, 4, 0)</f>
        <v>0</v>
      </c>
      <c r="AX829">
        <f>IF(AA829&gt;1.6588, 3, 0)</f>
        <v>0</v>
      </c>
      <c r="AY829">
        <f>IF(P829&gt;401, 2, 0)</f>
        <v>0</v>
      </c>
      <c r="AZ829">
        <f>IF(I829&gt;52915.77, 1, 0)</f>
        <v>1</v>
      </c>
      <c r="BA829">
        <f>SUM(AW829:AZ829)</f>
        <v>1</v>
      </c>
      <c r="BB829" t="str">
        <f>VLOOKUP(BA829,'Standard Deviations'!$L$1:$M$11,2,TRUE)</f>
        <v>Bronze</v>
      </c>
    </row>
    <row r="830" spans="1:54">
      <c r="A830">
        <v>10897</v>
      </c>
      <c r="B830">
        <v>1974</v>
      </c>
      <c r="C830">
        <f>2024-B830</f>
        <v>50</v>
      </c>
      <c r="D830" t="str">
        <f>VLOOKUP(B830,Reference!$A$1:$B$125, 2)</f>
        <v>Gen X</v>
      </c>
      <c r="E830" t="s">
        <v>54</v>
      </c>
      <c r="F830" t="str">
        <f>IF(E830="High School", "No College", "College")</f>
        <v>College</v>
      </c>
      <c r="G830" t="s">
        <v>55</v>
      </c>
      <c r="H830">
        <v>67445</v>
      </c>
      <c r="I830">
        <v>67445</v>
      </c>
      <c r="J830" s="4" t="s">
        <v>61</v>
      </c>
      <c r="K830">
        <v>0</v>
      </c>
      <c r="L830">
        <v>1</v>
      </c>
      <c r="M830" t="str">
        <f>IF(OR(K830&gt;0, L830&gt;0), "Parent", "Not Parent")</f>
        <v>Parent</v>
      </c>
      <c r="N830" t="s">
        <v>388</v>
      </c>
      <c r="O830" s="8">
        <v>41916</v>
      </c>
      <c r="P830" s="9">
        <f>O830-N830</f>
        <v>783</v>
      </c>
      <c r="Q830">
        <v>63</v>
      </c>
      <c r="R830" s="9">
        <f>P830-Q830</f>
        <v>720</v>
      </c>
      <c r="S830" s="8">
        <f>O830-R830</f>
        <v>41196</v>
      </c>
      <c r="T830">
        <v>757</v>
      </c>
      <c r="U830">
        <v>80</v>
      </c>
      <c r="V830">
        <v>217</v>
      </c>
      <c r="W830">
        <v>29</v>
      </c>
      <c r="X830">
        <v>80</v>
      </c>
      <c r="Y830">
        <v>11</v>
      </c>
      <c r="Z830">
        <v>1174</v>
      </c>
      <c r="AA830">
        <f>Z830/P830</f>
        <v>1.4993614303959131</v>
      </c>
      <c r="AB830" s="14" t="s">
        <v>506</v>
      </c>
      <c r="AC830" s="13" t="s">
        <v>63</v>
      </c>
      <c r="AD830">
        <v>5</v>
      </c>
      <c r="AE830" t="str">
        <f>IF(AD830&gt;3, "Prefers Discount", "Discount Indifferent")</f>
        <v>Prefers Discount</v>
      </c>
      <c r="AF830">
        <v>12</v>
      </c>
      <c r="AG830">
        <v>9</v>
      </c>
      <c r="AH830">
        <v>6</v>
      </c>
      <c r="AI830" t="str">
        <f>INDEX($AF$1:$AH$1,MATCH(MAX(AF830:AH830),AF830:AH830,0))</f>
        <v>Store_Orders</v>
      </c>
      <c r="AJ830">
        <v>6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f>SUM(AK830:AO830)</f>
        <v>0</v>
      </c>
      <c r="AQ830" t="s">
        <v>67</v>
      </c>
      <c r="AR830">
        <v>0</v>
      </c>
      <c r="AS830" t="str">
        <f>IF(OR(AK830&gt;0, AL830&gt;0, AM830&gt;0, AN830&gt;0, AO830&gt;0), "Converted", "Not Converted")</f>
        <v>Not Converted</v>
      </c>
      <c r="AT830">
        <v>0</v>
      </c>
      <c r="AU830">
        <v>3</v>
      </c>
      <c r="AV830">
        <v>11</v>
      </c>
      <c r="AW830">
        <f>IF(Z830&gt;607, 4, 0)</f>
        <v>4</v>
      </c>
      <c r="AX830">
        <f>IF(AA830&gt;1.6588, 3, 0)</f>
        <v>0</v>
      </c>
      <c r="AY830">
        <f>IF(P830&gt;401, 2, 0)</f>
        <v>2</v>
      </c>
      <c r="AZ830">
        <f>IF(I830&gt;52915.77, 1, 0)</f>
        <v>1</v>
      </c>
      <c r="BA830">
        <f>SUM(AW830:AZ830)</f>
        <v>7</v>
      </c>
      <c r="BB830" t="str">
        <f>VLOOKUP(BA830,'Standard Deviations'!$L$1:$M$11,2,TRUE)</f>
        <v>Platinum</v>
      </c>
    </row>
    <row r="831" spans="1:54">
      <c r="A831">
        <v>6661</v>
      </c>
      <c r="B831">
        <v>1974</v>
      </c>
      <c r="C831">
        <f>2024-B831</f>
        <v>50</v>
      </c>
      <c r="D831" t="str">
        <f>VLOOKUP(B831,Reference!$A$1:$B$125, 2)</f>
        <v>Gen X</v>
      </c>
      <c r="E831" t="s">
        <v>54</v>
      </c>
      <c r="F831" t="str">
        <f>IF(E831="High School", "No College", "College")</f>
        <v>College</v>
      </c>
      <c r="G831" t="s">
        <v>55</v>
      </c>
      <c r="H831">
        <v>67445</v>
      </c>
      <c r="I831">
        <v>67445</v>
      </c>
      <c r="J831" s="4" t="s">
        <v>61</v>
      </c>
      <c r="K831">
        <v>0</v>
      </c>
      <c r="L831">
        <v>1</v>
      </c>
      <c r="M831" t="str">
        <f>IF(OR(K831&gt;0, L831&gt;0), "Parent", "Not Parent")</f>
        <v>Parent</v>
      </c>
      <c r="N831" t="s">
        <v>388</v>
      </c>
      <c r="O831" s="8">
        <v>41916</v>
      </c>
      <c r="P831" s="9">
        <f>O831-N831</f>
        <v>783</v>
      </c>
      <c r="Q831">
        <v>63</v>
      </c>
      <c r="R831" s="9">
        <f>P831-Q831</f>
        <v>720</v>
      </c>
      <c r="S831" s="8">
        <f>O831-R831</f>
        <v>41196</v>
      </c>
      <c r="T831">
        <v>757</v>
      </c>
      <c r="U831">
        <v>80</v>
      </c>
      <c r="V831">
        <v>217</v>
      </c>
      <c r="W831">
        <v>29</v>
      </c>
      <c r="X831">
        <v>80</v>
      </c>
      <c r="Y831">
        <v>11</v>
      </c>
      <c r="Z831">
        <v>1174</v>
      </c>
      <c r="AA831">
        <f>Z831/P831</f>
        <v>1.4993614303959131</v>
      </c>
      <c r="AB831" s="14" t="s">
        <v>506</v>
      </c>
      <c r="AC831" s="13" t="s">
        <v>63</v>
      </c>
      <c r="AD831">
        <v>5</v>
      </c>
      <c r="AE831" t="str">
        <f>IF(AD831&gt;3, "Prefers Discount", "Discount Indifferent")</f>
        <v>Prefers Discount</v>
      </c>
      <c r="AF831">
        <v>12</v>
      </c>
      <c r="AG831">
        <v>9</v>
      </c>
      <c r="AH831">
        <v>6</v>
      </c>
      <c r="AI831" t="str">
        <f>INDEX($AF$1:$AH$1,MATCH(MAX(AF831:AH831),AF831:AH831,0))</f>
        <v>Store_Orders</v>
      </c>
      <c r="AJ831">
        <v>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f>SUM(AK831:AO831)</f>
        <v>0</v>
      </c>
      <c r="AQ831" t="s">
        <v>67</v>
      </c>
      <c r="AR831">
        <v>0</v>
      </c>
      <c r="AS831" t="str">
        <f>IF(OR(AK831&gt;0, AL831&gt;0, AM831&gt;0, AN831&gt;0, AO831&gt;0), "Converted", "Not Converted")</f>
        <v>Not Converted</v>
      </c>
      <c r="AT831">
        <v>0</v>
      </c>
      <c r="AU831">
        <v>3</v>
      </c>
      <c r="AV831">
        <v>11</v>
      </c>
      <c r="AW831">
        <f>IF(Z831&gt;607, 4, 0)</f>
        <v>4</v>
      </c>
      <c r="AX831">
        <f>IF(AA831&gt;1.6588, 3, 0)</f>
        <v>0</v>
      </c>
      <c r="AY831">
        <f>IF(P831&gt;401, 2, 0)</f>
        <v>2</v>
      </c>
      <c r="AZ831">
        <f>IF(I831&gt;52915.77, 1, 0)</f>
        <v>1</v>
      </c>
      <c r="BA831">
        <f>SUM(AW831:AZ831)</f>
        <v>7</v>
      </c>
      <c r="BB831" t="str">
        <f>VLOOKUP(BA831,'Standard Deviations'!$L$1:$M$11,2,TRUE)</f>
        <v>Platinum</v>
      </c>
    </row>
    <row r="832" spans="1:54">
      <c r="A832">
        <v>5462</v>
      </c>
      <c r="B832">
        <v>1974</v>
      </c>
      <c r="C832">
        <f>2024-B832</f>
        <v>50</v>
      </c>
      <c r="D832" t="str">
        <f>VLOOKUP(B832,Reference!$A$1:$B$125, 2)</f>
        <v>Gen X</v>
      </c>
      <c r="E832" t="s">
        <v>54</v>
      </c>
      <c r="F832" t="str">
        <f>IF(E832="High School", "No College", "College")</f>
        <v>College</v>
      </c>
      <c r="G832" t="s">
        <v>55</v>
      </c>
      <c r="H832">
        <v>67445</v>
      </c>
      <c r="I832">
        <v>67445</v>
      </c>
      <c r="J832" s="4" t="s">
        <v>61</v>
      </c>
      <c r="K832">
        <v>0</v>
      </c>
      <c r="L832">
        <v>1</v>
      </c>
      <c r="M832" t="str">
        <f>IF(OR(K832&gt;0, L832&gt;0), "Parent", "Not Parent")</f>
        <v>Parent</v>
      </c>
      <c r="N832" t="s">
        <v>388</v>
      </c>
      <c r="O832" s="8">
        <v>41916</v>
      </c>
      <c r="P832" s="9">
        <f>O832-N832</f>
        <v>783</v>
      </c>
      <c r="Q832">
        <v>63</v>
      </c>
      <c r="R832" s="9">
        <f>P832-Q832</f>
        <v>720</v>
      </c>
      <c r="S832" s="8">
        <f>O832-R832</f>
        <v>41196</v>
      </c>
      <c r="T832">
        <v>757</v>
      </c>
      <c r="U832">
        <v>80</v>
      </c>
      <c r="V832">
        <v>217</v>
      </c>
      <c r="W832">
        <v>29</v>
      </c>
      <c r="X832">
        <v>80</v>
      </c>
      <c r="Y832">
        <v>11</v>
      </c>
      <c r="Z832">
        <v>1174</v>
      </c>
      <c r="AA832">
        <f>Z832/P832</f>
        <v>1.4993614303959131</v>
      </c>
      <c r="AB832" s="14" t="s">
        <v>506</v>
      </c>
      <c r="AC832" s="13" t="s">
        <v>63</v>
      </c>
      <c r="AD832">
        <v>5</v>
      </c>
      <c r="AE832" t="str">
        <f>IF(AD832&gt;3, "Prefers Discount", "Discount Indifferent")</f>
        <v>Prefers Discount</v>
      </c>
      <c r="AF832">
        <v>12</v>
      </c>
      <c r="AG832">
        <v>9</v>
      </c>
      <c r="AH832">
        <v>6</v>
      </c>
      <c r="AI832" t="str">
        <f>INDEX($AF$1:$AH$1,MATCH(MAX(AF832:AH832),AF832:AH832,0))</f>
        <v>Store_Orders</v>
      </c>
      <c r="AJ832">
        <v>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f>SUM(AK832:AO832)</f>
        <v>0</v>
      </c>
      <c r="AQ832" t="s">
        <v>67</v>
      </c>
      <c r="AR832">
        <v>0</v>
      </c>
      <c r="AS832" t="str">
        <f>IF(OR(AK832&gt;0, AL832&gt;0, AM832&gt;0, AN832&gt;0, AO832&gt;0), "Converted", "Not Converted")</f>
        <v>Not Converted</v>
      </c>
      <c r="AT832">
        <v>0</v>
      </c>
      <c r="AU832">
        <v>3</v>
      </c>
      <c r="AV832">
        <v>11</v>
      </c>
      <c r="AW832">
        <f>IF(Z832&gt;607, 4, 0)</f>
        <v>4</v>
      </c>
      <c r="AX832">
        <f>IF(AA832&gt;1.6588, 3, 0)</f>
        <v>0</v>
      </c>
      <c r="AY832">
        <f>IF(P832&gt;401, 2, 0)</f>
        <v>2</v>
      </c>
      <c r="AZ832">
        <f>IF(I832&gt;52915.77, 1, 0)</f>
        <v>1</v>
      </c>
      <c r="BA832">
        <f>SUM(AW832:AZ832)</f>
        <v>7</v>
      </c>
      <c r="BB832" t="str">
        <f>VLOOKUP(BA832,'Standard Deviations'!$L$1:$M$11,2,TRUE)</f>
        <v>Platinum</v>
      </c>
    </row>
    <row r="833" spans="1:54">
      <c r="A833">
        <v>10992</v>
      </c>
      <c r="B833">
        <v>1967</v>
      </c>
      <c r="C833">
        <f>2024-B833</f>
        <v>57</v>
      </c>
      <c r="D833" t="str">
        <f>VLOOKUP(B833,Reference!$A$1:$B$125, 2)</f>
        <v>Gen X</v>
      </c>
      <c r="E833" t="s">
        <v>54</v>
      </c>
      <c r="F833" t="str">
        <f>IF(E833="High School", "No College", "College")</f>
        <v>College</v>
      </c>
      <c r="G833" t="s">
        <v>65</v>
      </c>
      <c r="H833">
        <v>75702</v>
      </c>
      <c r="I833">
        <v>75702</v>
      </c>
      <c r="J833" s="4" t="s">
        <v>56</v>
      </c>
      <c r="K833">
        <v>1</v>
      </c>
      <c r="L833">
        <v>1</v>
      </c>
      <c r="M833" t="str">
        <f>IF(OR(K833&gt;0, L833&gt;0), "Parent", "Not Parent")</f>
        <v>Parent</v>
      </c>
      <c r="N833" t="s">
        <v>469</v>
      </c>
      <c r="O833" s="8">
        <v>41916</v>
      </c>
      <c r="P833" s="9">
        <f>O833-N833</f>
        <v>766</v>
      </c>
      <c r="Q833">
        <v>77</v>
      </c>
      <c r="R833" s="9">
        <f>P833-Q833</f>
        <v>689</v>
      </c>
      <c r="S833" s="8">
        <f>O833-R833</f>
        <v>41227</v>
      </c>
      <c r="T833">
        <v>650</v>
      </c>
      <c r="U833">
        <v>28</v>
      </c>
      <c r="V833">
        <v>353</v>
      </c>
      <c r="W833">
        <v>45</v>
      </c>
      <c r="X833">
        <v>42</v>
      </c>
      <c r="Y833">
        <v>30</v>
      </c>
      <c r="Z833">
        <v>1148</v>
      </c>
      <c r="AA833">
        <f>Z833/P833</f>
        <v>1.4986945169712793</v>
      </c>
      <c r="AB833" s="14" t="s">
        <v>506</v>
      </c>
      <c r="AC833" s="13" t="s">
        <v>63</v>
      </c>
      <c r="AD833">
        <v>5</v>
      </c>
      <c r="AE833" t="str">
        <f>IF(AD833&gt;3, "Prefers Discount", "Discount Indifferent")</f>
        <v>Prefers Discount</v>
      </c>
      <c r="AF833">
        <v>11</v>
      </c>
      <c r="AG833">
        <v>4</v>
      </c>
      <c r="AH833">
        <v>6</v>
      </c>
      <c r="AI833" t="str">
        <f>INDEX($AF$1:$AH$1,MATCH(MAX(AF833:AH833),AF833:AH833,0))</f>
        <v>Store_Orders</v>
      </c>
      <c r="AJ833">
        <v>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f>SUM(AK833:AO833)</f>
        <v>0</v>
      </c>
      <c r="AQ833" t="s">
        <v>67</v>
      </c>
      <c r="AR833">
        <v>0</v>
      </c>
      <c r="AS833" t="str">
        <f>IF(OR(AK833&gt;0, AL833&gt;0, AM833&gt;0, AN833&gt;0, AO833&gt;0), "Converted", "Not Converted")</f>
        <v>Not Converted</v>
      </c>
      <c r="AT833">
        <v>0</v>
      </c>
      <c r="AU833">
        <v>3</v>
      </c>
      <c r="AV833">
        <v>11</v>
      </c>
      <c r="AW833">
        <f>IF(Z833&gt;607, 4, 0)</f>
        <v>4</v>
      </c>
      <c r="AX833">
        <f>IF(AA833&gt;1.6588, 3, 0)</f>
        <v>0</v>
      </c>
      <c r="AY833">
        <f>IF(P833&gt;401, 2, 0)</f>
        <v>2</v>
      </c>
      <c r="AZ833">
        <f>IF(I833&gt;52915.77, 1, 0)</f>
        <v>1</v>
      </c>
      <c r="BA833">
        <f>SUM(AW833:AZ833)</f>
        <v>7</v>
      </c>
      <c r="BB833" t="str">
        <f>VLOOKUP(BA833,'Standard Deviations'!$L$1:$M$11,2,TRUE)</f>
        <v>Platinum</v>
      </c>
    </row>
    <row r="834" spans="1:54">
      <c r="A834">
        <v>1142</v>
      </c>
      <c r="B834">
        <v>1953</v>
      </c>
      <c r="C834">
        <f>2024-B834</f>
        <v>71</v>
      </c>
      <c r="D834" t="str">
        <f>VLOOKUP(B834,Reference!$A$1:$B$125, 2)</f>
        <v>Boomers</v>
      </c>
      <c r="E834" t="s">
        <v>68</v>
      </c>
      <c r="F834" t="str">
        <f>IF(E834="High School", "No College", "College")</f>
        <v>College</v>
      </c>
      <c r="G834" t="s">
        <v>55</v>
      </c>
      <c r="H834">
        <v>55707</v>
      </c>
      <c r="I834">
        <v>55707</v>
      </c>
      <c r="J834" s="4" t="s">
        <v>61</v>
      </c>
      <c r="K834">
        <v>0</v>
      </c>
      <c r="L834">
        <v>1</v>
      </c>
      <c r="M834" t="str">
        <f>IF(OR(K834&gt;0, L834&gt;0), "Parent", "Not Parent")</f>
        <v>Parent</v>
      </c>
      <c r="N834" t="s">
        <v>528</v>
      </c>
      <c r="O834" s="8">
        <v>41916</v>
      </c>
      <c r="P834" s="9">
        <f>O834-N834</f>
        <v>286</v>
      </c>
      <c r="Q834">
        <v>91</v>
      </c>
      <c r="R834" s="9">
        <f>P834-Q834</f>
        <v>195</v>
      </c>
      <c r="S834" s="8">
        <f>O834-R834</f>
        <v>41721</v>
      </c>
      <c r="T834">
        <v>208</v>
      </c>
      <c r="U834">
        <v>7</v>
      </c>
      <c r="V834">
        <v>82</v>
      </c>
      <c r="W834">
        <v>30</v>
      </c>
      <c r="X834">
        <v>66</v>
      </c>
      <c r="Y834">
        <v>35</v>
      </c>
      <c r="Z834">
        <v>428</v>
      </c>
      <c r="AA834">
        <f>Z834/P834</f>
        <v>1.4965034965034965</v>
      </c>
      <c r="AB834" s="14" t="s">
        <v>506</v>
      </c>
      <c r="AC834" s="13" t="s">
        <v>63</v>
      </c>
      <c r="AD834">
        <v>2</v>
      </c>
      <c r="AE834" t="str">
        <f>IF(AD834&gt;3, "Prefers Discount", "Discount Indifferent")</f>
        <v>Discount Indifferent</v>
      </c>
      <c r="AF834">
        <v>9</v>
      </c>
      <c r="AG834">
        <v>3</v>
      </c>
      <c r="AH834">
        <v>2</v>
      </c>
      <c r="AI834" t="str">
        <f>INDEX($AF$1:$AH$1,MATCH(MAX(AF834:AH834),AF834:AH834,0))</f>
        <v>Store_Orders</v>
      </c>
      <c r="AJ834">
        <v>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f>SUM(AK834:AO834)</f>
        <v>0</v>
      </c>
      <c r="AQ834" t="s">
        <v>67</v>
      </c>
      <c r="AR834">
        <v>0</v>
      </c>
      <c r="AS834" t="str">
        <f>IF(OR(AK834&gt;0, AL834&gt;0, AM834&gt;0, AN834&gt;0, AO834&gt;0), "Converted", "Not Converted")</f>
        <v>Not Converted</v>
      </c>
      <c r="AT834">
        <v>0</v>
      </c>
      <c r="AU834">
        <v>3</v>
      </c>
      <c r="AV834">
        <v>11</v>
      </c>
      <c r="AW834">
        <f>IF(Z834&gt;607, 4, 0)</f>
        <v>0</v>
      </c>
      <c r="AX834">
        <f>IF(AA834&gt;1.6588, 3, 0)</f>
        <v>0</v>
      </c>
      <c r="AY834">
        <f>IF(P834&gt;401, 2, 0)</f>
        <v>0</v>
      </c>
      <c r="AZ834">
        <f>IF(I834&gt;52915.77, 1, 0)</f>
        <v>1</v>
      </c>
      <c r="BA834">
        <f>SUM(AW834:AZ834)</f>
        <v>1</v>
      </c>
      <c r="BB834" t="str">
        <f>VLOOKUP(BA834,'Standard Deviations'!$L$1:$M$11,2,TRUE)</f>
        <v>Bronze</v>
      </c>
    </row>
    <row r="835" spans="1:54">
      <c r="A835">
        <v>1993</v>
      </c>
      <c r="B835">
        <v>1949</v>
      </c>
      <c r="C835">
        <f>2024-B835</f>
        <v>75</v>
      </c>
      <c r="D835" t="str">
        <f>VLOOKUP(B835,Reference!$A$1:$B$125, 2)</f>
        <v>Boomers</v>
      </c>
      <c r="E835" t="s">
        <v>68</v>
      </c>
      <c r="F835" t="str">
        <f>IF(E835="High School", "No College", "College")</f>
        <v>College</v>
      </c>
      <c r="G835" t="s">
        <v>55</v>
      </c>
      <c r="H835">
        <v>58607</v>
      </c>
      <c r="I835">
        <v>58607</v>
      </c>
      <c r="J835" s="4" t="s">
        <v>61</v>
      </c>
      <c r="K835">
        <v>0</v>
      </c>
      <c r="L835">
        <v>1</v>
      </c>
      <c r="M835" t="str">
        <f>IF(OR(K835&gt;0, L835&gt;0), "Parent", "Not Parent")</f>
        <v>Parent</v>
      </c>
      <c r="N835" t="s">
        <v>523</v>
      </c>
      <c r="O835" s="8">
        <v>41916</v>
      </c>
      <c r="P835" s="9">
        <f>O835-N835</f>
        <v>650</v>
      </c>
      <c r="Q835">
        <v>63</v>
      </c>
      <c r="R835" s="9">
        <f>P835-Q835</f>
        <v>587</v>
      </c>
      <c r="S835" s="8">
        <f>O835-R835</f>
        <v>41329</v>
      </c>
      <c r="T835">
        <v>867</v>
      </c>
      <c r="U835">
        <v>0</v>
      </c>
      <c r="V835">
        <v>86</v>
      </c>
      <c r="W835">
        <v>0</v>
      </c>
      <c r="X835">
        <v>0</v>
      </c>
      <c r="Y835">
        <v>19</v>
      </c>
      <c r="Z835">
        <v>972</v>
      </c>
      <c r="AA835">
        <f>Z835/P835</f>
        <v>1.4953846153846153</v>
      </c>
      <c r="AB835" s="14" t="s">
        <v>506</v>
      </c>
      <c r="AC835" s="13" t="s">
        <v>63</v>
      </c>
      <c r="AD835">
        <v>3</v>
      </c>
      <c r="AE835" t="str">
        <f>IF(AD835&gt;3, "Prefers Discount", "Discount Indifferent")</f>
        <v>Discount Indifferent</v>
      </c>
      <c r="AF835">
        <v>9</v>
      </c>
      <c r="AG835">
        <v>2</v>
      </c>
      <c r="AH835">
        <v>3</v>
      </c>
      <c r="AI835" t="str">
        <f>INDEX($AF$1:$AH$1,MATCH(MAX(AF835:AH835),AF835:AH835,0))</f>
        <v>Store_Orders</v>
      </c>
      <c r="AJ835">
        <v>8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f>SUM(AK835:AO835)</f>
        <v>1</v>
      </c>
      <c r="AQ835" t="str">
        <f>INDEX($AK$1:$AO$1,MATCH(MAX(AK835:AO835),AK835:AO835,0))</f>
        <v>Converted_on_Camp4</v>
      </c>
      <c r="AR835">
        <v>1</v>
      </c>
      <c r="AS835" t="str">
        <f>IF(OR(AK835&gt;0, AL835&gt;0, AM835&gt;0, AN835&gt;0, AO835&gt;0), "Converted", "Not Converted")</f>
        <v>Converted</v>
      </c>
      <c r="AT835">
        <v>0</v>
      </c>
      <c r="AU835">
        <v>3</v>
      </c>
      <c r="AV835">
        <v>11</v>
      </c>
      <c r="AW835">
        <f>IF(Z835&gt;607, 4, 0)</f>
        <v>4</v>
      </c>
      <c r="AX835">
        <f>IF(AA835&gt;1.6588, 3, 0)</f>
        <v>0</v>
      </c>
      <c r="AY835">
        <f>IF(P835&gt;401, 2, 0)</f>
        <v>2</v>
      </c>
      <c r="AZ835">
        <f>IF(I835&gt;52915.77, 1, 0)</f>
        <v>1</v>
      </c>
      <c r="BA835">
        <f>SUM(AW835:AZ835)</f>
        <v>7</v>
      </c>
      <c r="BB835" t="str">
        <f>VLOOKUP(BA835,'Standard Deviations'!$L$1:$M$11,2,TRUE)</f>
        <v>Platinum</v>
      </c>
    </row>
    <row r="836" spans="1:54">
      <c r="A836">
        <v>2683</v>
      </c>
      <c r="B836">
        <v>1969</v>
      </c>
      <c r="C836">
        <f>2024-B836</f>
        <v>55</v>
      </c>
      <c r="D836" t="str">
        <f>VLOOKUP(B836,Reference!$A$1:$B$125, 2)</f>
        <v>Gen X</v>
      </c>
      <c r="E836" t="s">
        <v>54</v>
      </c>
      <c r="F836" t="str">
        <f>IF(E836="High School", "No College", "College")</f>
        <v>College</v>
      </c>
      <c r="G836" t="s">
        <v>55</v>
      </c>
      <c r="H836">
        <v>52413</v>
      </c>
      <c r="I836">
        <v>52413</v>
      </c>
      <c r="J836" s="4" t="s">
        <v>175</v>
      </c>
      <c r="K836">
        <v>0</v>
      </c>
      <c r="L836">
        <v>2</v>
      </c>
      <c r="M836" t="str">
        <f>IF(OR(K836&gt;0, L836&gt;0), "Parent", "Not Parent")</f>
        <v>Parent</v>
      </c>
      <c r="N836" t="s">
        <v>258</v>
      </c>
      <c r="O836" s="8">
        <v>41916</v>
      </c>
      <c r="P836" s="9">
        <f>O836-N836</f>
        <v>609</v>
      </c>
      <c r="Q836">
        <v>56</v>
      </c>
      <c r="R836" s="9">
        <f>P836-Q836</f>
        <v>553</v>
      </c>
      <c r="S836" s="8">
        <f>O836-R836</f>
        <v>41363</v>
      </c>
      <c r="T836">
        <v>295</v>
      </c>
      <c r="U836">
        <v>106</v>
      </c>
      <c r="V836">
        <v>271</v>
      </c>
      <c r="W836">
        <v>75</v>
      </c>
      <c r="X836">
        <v>98</v>
      </c>
      <c r="Y836">
        <v>65</v>
      </c>
      <c r="Z836">
        <v>910</v>
      </c>
      <c r="AA836">
        <f>Z836/P836</f>
        <v>1.4942528735632183</v>
      </c>
      <c r="AB836" s="14" t="s">
        <v>506</v>
      </c>
      <c r="AC836" s="13" t="s">
        <v>63</v>
      </c>
      <c r="AD836">
        <v>4</v>
      </c>
      <c r="AE836" t="str">
        <f>IF(AD836&gt;3, "Prefers Discount", "Discount Indifferent")</f>
        <v>Prefers Discount</v>
      </c>
      <c r="AF836">
        <v>12</v>
      </c>
      <c r="AG836">
        <v>6</v>
      </c>
      <c r="AH836">
        <v>4</v>
      </c>
      <c r="AI836" t="str">
        <f>INDEX($AF$1:$AH$1,MATCH(MAX(AF836:AH836),AF836:AH836,0))</f>
        <v>Store_Orders</v>
      </c>
      <c r="AJ836">
        <v>6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f>SUM(AK836:AO836)</f>
        <v>0</v>
      </c>
      <c r="AQ836" t="s">
        <v>67</v>
      </c>
      <c r="AR836">
        <v>0</v>
      </c>
      <c r="AS836" t="str">
        <f>IF(OR(AK836&gt;0, AL836&gt;0, AM836&gt;0, AN836&gt;0, AO836&gt;0), "Converted", "Not Converted")</f>
        <v>Not Converted</v>
      </c>
      <c r="AT836">
        <v>0</v>
      </c>
      <c r="AU836">
        <v>3</v>
      </c>
      <c r="AV836">
        <v>11</v>
      </c>
      <c r="AW836">
        <f>IF(Z836&gt;607, 4, 0)</f>
        <v>4</v>
      </c>
      <c r="AX836">
        <f>IF(AA836&gt;1.6588, 3, 0)</f>
        <v>0</v>
      </c>
      <c r="AY836">
        <f>IF(P836&gt;401, 2, 0)</f>
        <v>2</v>
      </c>
      <c r="AZ836">
        <f>IF(I836&gt;52915.77, 1, 0)</f>
        <v>0</v>
      </c>
      <c r="BA836">
        <f>SUM(AW836:AZ836)</f>
        <v>6</v>
      </c>
      <c r="BB836" t="str">
        <f>VLOOKUP(BA836,'Standard Deviations'!$L$1:$M$11,2,TRUE)</f>
        <v>Gold</v>
      </c>
    </row>
    <row r="837" spans="1:54">
      <c r="A837">
        <v>5185</v>
      </c>
      <c r="B837">
        <v>1955</v>
      </c>
      <c r="C837">
        <f>2024-B837</f>
        <v>69</v>
      </c>
      <c r="D837" t="str">
        <f>VLOOKUP(B837,Reference!$A$1:$B$125, 2)</f>
        <v>Boomers</v>
      </c>
      <c r="E837" t="s">
        <v>54</v>
      </c>
      <c r="F837" t="str">
        <f>IF(E837="High School", "No College", "College")</f>
        <v>College</v>
      </c>
      <c r="G837" t="s">
        <v>55</v>
      </c>
      <c r="H837">
        <v>74268</v>
      </c>
      <c r="I837">
        <v>74268</v>
      </c>
      <c r="J837" s="4" t="s">
        <v>56</v>
      </c>
      <c r="K837">
        <v>0</v>
      </c>
      <c r="L837">
        <v>0</v>
      </c>
      <c r="M837" t="str">
        <f>IF(OR(K837&gt;0, L837&gt;0), "Parent", "Not Parent")</f>
        <v>Not Parent</v>
      </c>
      <c r="N837" t="s">
        <v>326</v>
      </c>
      <c r="O837" s="8">
        <v>41916</v>
      </c>
      <c r="P837" s="9">
        <f>O837-N837</f>
        <v>597</v>
      </c>
      <c r="Q837">
        <v>83</v>
      </c>
      <c r="R837" s="9">
        <f>P837-Q837</f>
        <v>514</v>
      </c>
      <c r="S837" s="8">
        <f>O837-R837</f>
        <v>41402</v>
      </c>
      <c r="T837">
        <v>199</v>
      </c>
      <c r="U837">
        <v>66</v>
      </c>
      <c r="V837">
        <v>315</v>
      </c>
      <c r="W837">
        <v>97</v>
      </c>
      <c r="X837">
        <v>174</v>
      </c>
      <c r="Y837">
        <v>41</v>
      </c>
      <c r="Z837">
        <v>892</v>
      </c>
      <c r="AA837">
        <f>Z837/P837</f>
        <v>1.4941373534338358</v>
      </c>
      <c r="AB837" s="14" t="s">
        <v>506</v>
      </c>
      <c r="AC837" s="13" t="s">
        <v>63</v>
      </c>
      <c r="AD837">
        <v>1</v>
      </c>
      <c r="AE837" t="str">
        <f>IF(AD837&gt;3, "Prefers Discount", "Discount Indifferent")</f>
        <v>Discount Indifferent</v>
      </c>
      <c r="AF837">
        <v>5</v>
      </c>
      <c r="AG837">
        <v>4</v>
      </c>
      <c r="AH837">
        <v>3</v>
      </c>
      <c r="AI837" t="str">
        <f>INDEX($AF$1:$AH$1,MATCH(MAX(AF837:AH837),AF837:AH837,0))</f>
        <v>Store_Orders</v>
      </c>
      <c r="AJ837">
        <v>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f>SUM(AK837:AO837)</f>
        <v>0</v>
      </c>
      <c r="AQ837" t="s">
        <v>67</v>
      </c>
      <c r="AR837">
        <v>0</v>
      </c>
      <c r="AS837" t="str">
        <f>IF(OR(AK837&gt;0, AL837&gt;0, AM837&gt;0, AN837&gt;0, AO837&gt;0), "Converted", "Not Converted")</f>
        <v>Not Converted</v>
      </c>
      <c r="AT837">
        <v>0</v>
      </c>
      <c r="AU837">
        <v>3</v>
      </c>
      <c r="AV837">
        <v>11</v>
      </c>
      <c r="AW837">
        <f>IF(Z837&gt;607, 4, 0)</f>
        <v>4</v>
      </c>
      <c r="AX837">
        <f>IF(AA837&gt;1.6588, 3, 0)</f>
        <v>0</v>
      </c>
      <c r="AY837">
        <f>IF(P837&gt;401, 2, 0)</f>
        <v>2</v>
      </c>
      <c r="AZ837">
        <f>IF(I837&gt;52915.77, 1, 0)</f>
        <v>1</v>
      </c>
      <c r="BA837">
        <f>SUM(AW837:AZ837)</f>
        <v>7</v>
      </c>
      <c r="BB837" t="str">
        <f>VLOOKUP(BA837,'Standard Deviations'!$L$1:$M$11,2,TRUE)</f>
        <v>Platinum</v>
      </c>
    </row>
    <row r="838" spans="1:54">
      <c r="A838">
        <v>1012</v>
      </c>
      <c r="B838">
        <v>1952</v>
      </c>
      <c r="C838">
        <f>2024-B838</f>
        <v>72</v>
      </c>
      <c r="D838" t="str">
        <f>VLOOKUP(B838,Reference!$A$1:$B$125, 2)</f>
        <v>Boomers</v>
      </c>
      <c r="E838" t="s">
        <v>54</v>
      </c>
      <c r="F838" t="str">
        <f>IF(E838="High School", "No College", "College")</f>
        <v>College</v>
      </c>
      <c r="G838" t="s">
        <v>60</v>
      </c>
      <c r="H838">
        <v>61823</v>
      </c>
      <c r="I838">
        <v>61823</v>
      </c>
      <c r="J838" s="4" t="s">
        <v>61</v>
      </c>
      <c r="K838">
        <v>0</v>
      </c>
      <c r="L838">
        <v>1</v>
      </c>
      <c r="M838" t="str">
        <f>IF(OR(K838&gt;0, L838&gt;0), "Parent", "Not Parent")</f>
        <v>Parent</v>
      </c>
      <c r="N838" t="s">
        <v>370</v>
      </c>
      <c r="O838" s="8">
        <v>41916</v>
      </c>
      <c r="P838" s="9">
        <f>O838-N838</f>
        <v>593</v>
      </c>
      <c r="Q838">
        <v>26</v>
      </c>
      <c r="R838" s="9">
        <f>P838-Q838</f>
        <v>567</v>
      </c>
      <c r="S838" s="8">
        <f>O838-R838</f>
        <v>41349</v>
      </c>
      <c r="T838">
        <v>523</v>
      </c>
      <c r="U838">
        <v>7</v>
      </c>
      <c r="V838">
        <v>134</v>
      </c>
      <c r="W838">
        <v>37</v>
      </c>
      <c r="X838">
        <v>14</v>
      </c>
      <c r="Y838">
        <v>169</v>
      </c>
      <c r="Z838">
        <v>884</v>
      </c>
      <c r="AA838">
        <f>Z838/P838</f>
        <v>1.4907251264755481</v>
      </c>
      <c r="AB838" s="11" t="s">
        <v>506</v>
      </c>
      <c r="AC838" t="s">
        <v>59</v>
      </c>
      <c r="AD838">
        <v>4</v>
      </c>
      <c r="AE838" t="str">
        <f>IF(AD838&gt;3, "Prefers Discount", "Discount Indifferent")</f>
        <v>Prefers Discount</v>
      </c>
      <c r="AF838">
        <v>10</v>
      </c>
      <c r="AG838">
        <v>8</v>
      </c>
      <c r="AH838">
        <v>2</v>
      </c>
      <c r="AI838" t="str">
        <f>INDEX($AF$1:$AH$1,MATCH(MAX(AF838:AH838),AF838:AH838,0))</f>
        <v>Store_Orders</v>
      </c>
      <c r="AJ838">
        <v>7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f>SUM(AK838:AO838)</f>
        <v>0</v>
      </c>
      <c r="AQ838" t="s">
        <v>67</v>
      </c>
      <c r="AR838">
        <v>0</v>
      </c>
      <c r="AS838" t="str">
        <f>IF(OR(AK838&gt;0, AL838&gt;0, AM838&gt;0, AN838&gt;0, AO838&gt;0), "Converted", "Not Converted")</f>
        <v>Not Converted</v>
      </c>
      <c r="AT838">
        <v>0</v>
      </c>
      <c r="AU838">
        <v>3</v>
      </c>
      <c r="AV838">
        <v>11</v>
      </c>
      <c r="AW838">
        <f>IF(Z838&gt;607, 4, 0)</f>
        <v>4</v>
      </c>
      <c r="AX838">
        <f>IF(AA838&gt;1.6588, 3, 0)</f>
        <v>0</v>
      </c>
      <c r="AY838">
        <f>IF(P838&gt;401, 2, 0)</f>
        <v>2</v>
      </c>
      <c r="AZ838">
        <f>IF(I838&gt;52915.77, 1, 0)</f>
        <v>1</v>
      </c>
      <c r="BA838">
        <f>SUM(AW838:AZ838)</f>
        <v>7</v>
      </c>
      <c r="BB838" t="str">
        <f>VLOOKUP(BA838,'Standard Deviations'!$L$1:$M$11,2,TRUE)</f>
        <v>Platinum</v>
      </c>
    </row>
    <row r="839" spans="1:54">
      <c r="A839">
        <v>9988</v>
      </c>
      <c r="B839">
        <v>1976</v>
      </c>
      <c r="C839">
        <f>2024-B839</f>
        <v>48</v>
      </c>
      <c r="D839" t="str">
        <f>VLOOKUP(B839,Reference!$A$1:$B$125, 2)</f>
        <v>Gen X</v>
      </c>
      <c r="E839" t="s">
        <v>64</v>
      </c>
      <c r="F839" t="str">
        <f>IF(E839="High School", "No College", "College")</f>
        <v>College</v>
      </c>
      <c r="G839" t="s">
        <v>60</v>
      </c>
      <c r="H839">
        <v>70379</v>
      </c>
      <c r="I839">
        <v>70379</v>
      </c>
      <c r="J839" s="4" t="s">
        <v>61</v>
      </c>
      <c r="K839">
        <v>0</v>
      </c>
      <c r="L839">
        <v>1</v>
      </c>
      <c r="M839" t="str">
        <f>IF(OR(K839&gt;0, L839&gt;0), "Parent", "Not Parent")</f>
        <v>Parent</v>
      </c>
      <c r="N839" t="s">
        <v>229</v>
      </c>
      <c r="O839" s="8">
        <v>41916</v>
      </c>
      <c r="P839" s="9">
        <f>O839-N839</f>
        <v>580</v>
      </c>
      <c r="Q839">
        <v>84</v>
      </c>
      <c r="R839" s="9">
        <f>P839-Q839</f>
        <v>496</v>
      </c>
      <c r="S839" s="8">
        <f>O839-R839</f>
        <v>41420</v>
      </c>
      <c r="T839">
        <v>553</v>
      </c>
      <c r="U839">
        <v>25</v>
      </c>
      <c r="V839">
        <v>142</v>
      </c>
      <c r="W839">
        <v>65</v>
      </c>
      <c r="X839">
        <v>67</v>
      </c>
      <c r="Y839">
        <v>8</v>
      </c>
      <c r="Z839">
        <v>860</v>
      </c>
      <c r="AA839">
        <f>Z839/P839</f>
        <v>1.4827586206896552</v>
      </c>
      <c r="AB839" s="14" t="s">
        <v>506</v>
      </c>
      <c r="AC839" s="13" t="s">
        <v>63</v>
      </c>
      <c r="AD839">
        <v>3</v>
      </c>
      <c r="AE839" t="str">
        <f>IF(AD839&gt;3, "Prefers Discount", "Discount Indifferent")</f>
        <v>Discount Indifferent</v>
      </c>
      <c r="AF839">
        <v>13</v>
      </c>
      <c r="AG839">
        <v>6</v>
      </c>
      <c r="AH839">
        <v>3</v>
      </c>
      <c r="AI839" t="str">
        <f>INDEX($AF$1:$AH$1,MATCH(MAX(AF839:AH839),AF839:AH839,0))</f>
        <v>Store_Orders</v>
      </c>
      <c r="AJ839">
        <v>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f>SUM(AK839:AO839)</f>
        <v>0</v>
      </c>
      <c r="AQ839" t="s">
        <v>67</v>
      </c>
      <c r="AR839">
        <v>0</v>
      </c>
      <c r="AS839" t="str">
        <f>IF(OR(AK839&gt;0, AL839&gt;0, AM839&gt;0, AN839&gt;0, AO839&gt;0), "Converted", "Not Converted")</f>
        <v>Not Converted</v>
      </c>
      <c r="AT839">
        <v>0</v>
      </c>
      <c r="AU839">
        <v>3</v>
      </c>
      <c r="AV839">
        <v>11</v>
      </c>
      <c r="AW839">
        <f>IF(Z839&gt;607, 4, 0)</f>
        <v>4</v>
      </c>
      <c r="AX839">
        <f>IF(AA839&gt;1.6588, 3, 0)</f>
        <v>0</v>
      </c>
      <c r="AY839">
        <f>IF(P839&gt;401, 2, 0)</f>
        <v>2</v>
      </c>
      <c r="AZ839">
        <f>IF(I839&gt;52915.77, 1, 0)</f>
        <v>1</v>
      </c>
      <c r="BA839">
        <f>SUM(AW839:AZ839)</f>
        <v>7</v>
      </c>
      <c r="BB839" t="str">
        <f>VLOOKUP(BA839,'Standard Deviations'!$L$1:$M$11,2,TRUE)</f>
        <v>Platinum</v>
      </c>
    </row>
    <row r="840" spans="1:54">
      <c r="A840">
        <v>2968</v>
      </c>
      <c r="B840">
        <v>1943</v>
      </c>
      <c r="C840">
        <f>2024-B840</f>
        <v>81</v>
      </c>
      <c r="D840" t="str">
        <f>VLOOKUP(B840,Reference!$A$1:$B$125, 2)</f>
        <v>Silent</v>
      </c>
      <c r="E840" t="s">
        <v>68</v>
      </c>
      <c r="F840" t="str">
        <f>IF(E840="High School", "No College", "College")</f>
        <v>College</v>
      </c>
      <c r="G840" t="s">
        <v>71</v>
      </c>
      <c r="H840">
        <v>48948</v>
      </c>
      <c r="I840">
        <v>48948</v>
      </c>
      <c r="J840" s="4" t="s">
        <v>175</v>
      </c>
      <c r="K840">
        <v>0</v>
      </c>
      <c r="L840">
        <v>0</v>
      </c>
      <c r="M840" t="str">
        <f>IF(OR(K840&gt;0, L840&gt;0), "Parent", "Not Parent")</f>
        <v>Not Parent</v>
      </c>
      <c r="N840" t="s">
        <v>529</v>
      </c>
      <c r="O840" s="8">
        <v>41916</v>
      </c>
      <c r="P840" s="9">
        <f>O840-N840</f>
        <v>610</v>
      </c>
      <c r="Q840">
        <v>53</v>
      </c>
      <c r="R840" s="9">
        <f>P840-Q840</f>
        <v>557</v>
      </c>
      <c r="S840" s="8">
        <f>O840-R840</f>
        <v>41359</v>
      </c>
      <c r="T840">
        <v>437</v>
      </c>
      <c r="U840">
        <v>8</v>
      </c>
      <c r="V840">
        <v>206</v>
      </c>
      <c r="W840">
        <v>160</v>
      </c>
      <c r="X840">
        <v>49</v>
      </c>
      <c r="Y840">
        <v>42</v>
      </c>
      <c r="Z840">
        <v>902</v>
      </c>
      <c r="AA840">
        <f>Z840/P840</f>
        <v>1.478688524590164</v>
      </c>
      <c r="AB840" s="14" t="s">
        <v>506</v>
      </c>
      <c r="AC840" s="13" t="s">
        <v>63</v>
      </c>
      <c r="AD840">
        <v>2</v>
      </c>
      <c r="AE840" t="str">
        <f>IF(AD840&gt;3, "Prefers Discount", "Discount Indifferent")</f>
        <v>Discount Indifferent</v>
      </c>
      <c r="AF840">
        <v>5</v>
      </c>
      <c r="AG840">
        <v>7</v>
      </c>
      <c r="AH840">
        <v>10</v>
      </c>
      <c r="AI840" t="str">
        <f>INDEX($AF$1:$AH$1,MATCH(MAX(AF840:AH840),AF840:AH840,0))</f>
        <v>Catalog_Orders</v>
      </c>
      <c r="AJ840">
        <v>6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f>SUM(AK840:AO840)</f>
        <v>1</v>
      </c>
      <c r="AQ840" t="str">
        <f>INDEX($AK$1:$AO$1,MATCH(MAX(AK840:AO840),AK840:AO840,0))</f>
        <v>Converted_on_Camp3</v>
      </c>
      <c r="AR840">
        <v>1</v>
      </c>
      <c r="AS840" t="str">
        <f>IF(OR(AK840&gt;0, AL840&gt;0, AM840&gt;0, AN840&gt;0, AO840&gt;0), "Converted", "Not Converted")</f>
        <v>Converted</v>
      </c>
      <c r="AT840">
        <v>0</v>
      </c>
      <c r="AU840">
        <v>3</v>
      </c>
      <c r="AV840">
        <v>11</v>
      </c>
      <c r="AW840">
        <f>IF(Z840&gt;607, 4, 0)</f>
        <v>4</v>
      </c>
      <c r="AX840">
        <f>IF(AA840&gt;1.6588, 3, 0)</f>
        <v>0</v>
      </c>
      <c r="AY840">
        <f>IF(P840&gt;401, 2, 0)</f>
        <v>2</v>
      </c>
      <c r="AZ840">
        <f>IF(I840&gt;52915.77, 1, 0)</f>
        <v>0</v>
      </c>
      <c r="BA840">
        <f>SUM(AW840:AZ840)</f>
        <v>6</v>
      </c>
      <c r="BB840" t="str">
        <f>VLOOKUP(BA840,'Standard Deviations'!$L$1:$M$11,2,TRUE)</f>
        <v>Gold</v>
      </c>
    </row>
    <row r="841" spans="1:54">
      <c r="A841">
        <v>8800</v>
      </c>
      <c r="B841">
        <v>1943</v>
      </c>
      <c r="C841">
        <f>2024-B841</f>
        <v>81</v>
      </c>
      <c r="D841" t="str">
        <f>VLOOKUP(B841,Reference!$A$1:$B$125, 2)</f>
        <v>Silent</v>
      </c>
      <c r="E841" t="s">
        <v>68</v>
      </c>
      <c r="F841" t="str">
        <f>IF(E841="High School", "No College", "College")</f>
        <v>College</v>
      </c>
      <c r="G841" t="s">
        <v>71</v>
      </c>
      <c r="H841">
        <v>48948</v>
      </c>
      <c r="I841">
        <v>48948</v>
      </c>
      <c r="J841" s="4" t="s">
        <v>175</v>
      </c>
      <c r="K841">
        <v>0</v>
      </c>
      <c r="L841">
        <v>0</v>
      </c>
      <c r="M841" t="str">
        <f>IF(OR(K841&gt;0, L841&gt;0), "Parent", "Not Parent")</f>
        <v>Not Parent</v>
      </c>
      <c r="N841" t="s">
        <v>529</v>
      </c>
      <c r="O841" s="8">
        <v>41916</v>
      </c>
      <c r="P841" s="9">
        <f>O841-N841</f>
        <v>610</v>
      </c>
      <c r="Q841">
        <v>53</v>
      </c>
      <c r="R841" s="9">
        <f>P841-Q841</f>
        <v>557</v>
      </c>
      <c r="S841" s="8">
        <f>O841-R841</f>
        <v>41359</v>
      </c>
      <c r="T841">
        <v>437</v>
      </c>
      <c r="U841">
        <v>8</v>
      </c>
      <c r="V841">
        <v>206</v>
      </c>
      <c r="W841">
        <v>160</v>
      </c>
      <c r="X841">
        <v>49</v>
      </c>
      <c r="Y841">
        <v>42</v>
      </c>
      <c r="Z841">
        <v>902</v>
      </c>
      <c r="AA841">
        <f>Z841/P841</f>
        <v>1.478688524590164</v>
      </c>
      <c r="AB841" s="14" t="s">
        <v>506</v>
      </c>
      <c r="AC841" s="13" t="s">
        <v>63</v>
      </c>
      <c r="AD841">
        <v>2</v>
      </c>
      <c r="AE841" t="str">
        <f>IF(AD841&gt;3, "Prefers Discount", "Discount Indifferent")</f>
        <v>Discount Indifferent</v>
      </c>
      <c r="AF841">
        <v>5</v>
      </c>
      <c r="AG841">
        <v>7</v>
      </c>
      <c r="AH841">
        <v>10</v>
      </c>
      <c r="AI841" t="str">
        <f>INDEX($AF$1:$AH$1,MATCH(MAX(AF841:AH841),AF841:AH841,0))</f>
        <v>Catalog_Orders</v>
      </c>
      <c r="AJ841">
        <v>6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f>SUM(AK841:AO841)</f>
        <v>1</v>
      </c>
      <c r="AQ841" t="str">
        <f>INDEX($AK$1:$AO$1,MATCH(MAX(AK841:AO841),AK841:AO841,0))</f>
        <v>Converted_on_Camp3</v>
      </c>
      <c r="AR841">
        <v>1</v>
      </c>
      <c r="AS841" t="str">
        <f>IF(OR(AK841&gt;0, AL841&gt;0, AM841&gt;0, AN841&gt;0, AO841&gt;0), "Converted", "Not Converted")</f>
        <v>Converted</v>
      </c>
      <c r="AT841">
        <v>0</v>
      </c>
      <c r="AU841">
        <v>3</v>
      </c>
      <c r="AV841">
        <v>11</v>
      </c>
      <c r="AW841">
        <f>IF(Z841&gt;607, 4, 0)</f>
        <v>4</v>
      </c>
      <c r="AX841">
        <f>IF(AA841&gt;1.6588, 3, 0)</f>
        <v>0</v>
      </c>
      <c r="AY841">
        <f>IF(P841&gt;401, 2, 0)</f>
        <v>2</v>
      </c>
      <c r="AZ841">
        <f>IF(I841&gt;52915.77, 1, 0)</f>
        <v>0</v>
      </c>
      <c r="BA841">
        <f>SUM(AW841:AZ841)</f>
        <v>6</v>
      </c>
      <c r="BB841" t="str">
        <f>VLOOKUP(BA841,'Standard Deviations'!$L$1:$M$11,2,TRUE)</f>
        <v>Gold</v>
      </c>
    </row>
    <row r="842" spans="1:54">
      <c r="A842">
        <v>5114</v>
      </c>
      <c r="B842">
        <v>1965</v>
      </c>
      <c r="C842">
        <f>2024-B842</f>
        <v>59</v>
      </c>
      <c r="D842" t="str">
        <f>VLOOKUP(B842,Reference!$A$1:$B$125, 2)</f>
        <v>Gen X</v>
      </c>
      <c r="E842" t="s">
        <v>64</v>
      </c>
      <c r="F842" t="str">
        <f>IF(E842="High School", "No College", "College")</f>
        <v>College</v>
      </c>
      <c r="G842" t="s">
        <v>55</v>
      </c>
      <c r="H842">
        <v>74806</v>
      </c>
      <c r="I842">
        <v>74806</v>
      </c>
      <c r="J842" s="4" t="s">
        <v>56</v>
      </c>
      <c r="K842">
        <v>0</v>
      </c>
      <c r="L842">
        <v>1</v>
      </c>
      <c r="M842" t="str">
        <f>IF(OR(K842&gt;0, L842&gt;0), "Parent", "Not Parent")</f>
        <v>Parent</v>
      </c>
      <c r="N842" t="s">
        <v>530</v>
      </c>
      <c r="O842" s="8">
        <v>41916</v>
      </c>
      <c r="P842" s="9">
        <f>O842-N842</f>
        <v>654</v>
      </c>
      <c r="Q842">
        <v>1</v>
      </c>
      <c r="R842" s="9">
        <f>P842-Q842</f>
        <v>653</v>
      </c>
      <c r="S842" s="8">
        <f>O842-R842</f>
        <v>41263</v>
      </c>
      <c r="T842">
        <v>670</v>
      </c>
      <c r="U842">
        <v>9</v>
      </c>
      <c r="V842">
        <v>249</v>
      </c>
      <c r="W842">
        <v>0</v>
      </c>
      <c r="X842">
        <v>28</v>
      </c>
      <c r="Y842">
        <v>9</v>
      </c>
      <c r="Z842">
        <v>965</v>
      </c>
      <c r="AA842">
        <f>Z842/P842</f>
        <v>1.4755351681957187</v>
      </c>
      <c r="AB842" s="11" t="s">
        <v>506</v>
      </c>
      <c r="AC842" t="s">
        <v>59</v>
      </c>
      <c r="AD842">
        <v>2</v>
      </c>
      <c r="AE842" t="str">
        <f>IF(AD842&gt;3, "Prefers Discount", "Discount Indifferent")</f>
        <v>Discount Indifferent</v>
      </c>
      <c r="AF842">
        <v>5</v>
      </c>
      <c r="AG842">
        <v>5</v>
      </c>
      <c r="AH842">
        <v>4</v>
      </c>
      <c r="AI842" t="str">
        <f>INDEX($AF$1:$AH$1,MATCH(MAX(AF842:AH842),AF842:AH842,0))</f>
        <v>Store_Orders</v>
      </c>
      <c r="AJ842">
        <v>4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f>SUM(AK842:AO842)</f>
        <v>0</v>
      </c>
      <c r="AQ842" t="s">
        <v>67</v>
      </c>
      <c r="AR842">
        <v>0</v>
      </c>
      <c r="AS842" t="str">
        <f>IF(OR(AK842&gt;0, AL842&gt;0, AM842&gt;0, AN842&gt;0, AO842&gt;0), "Converted", "Not Converted")</f>
        <v>Not Converted</v>
      </c>
      <c r="AT842">
        <v>0</v>
      </c>
      <c r="AU842">
        <v>3</v>
      </c>
      <c r="AV842">
        <v>11</v>
      </c>
      <c r="AW842">
        <f>IF(Z842&gt;607, 4, 0)</f>
        <v>4</v>
      </c>
      <c r="AX842">
        <f>IF(AA842&gt;1.6588, 3, 0)</f>
        <v>0</v>
      </c>
      <c r="AY842">
        <f>IF(P842&gt;401, 2, 0)</f>
        <v>2</v>
      </c>
      <c r="AZ842">
        <f>IF(I842&gt;52915.77, 1, 0)</f>
        <v>1</v>
      </c>
      <c r="BA842">
        <f>SUM(AW842:AZ842)</f>
        <v>7</v>
      </c>
      <c r="BB842" t="str">
        <f>VLOOKUP(BA842,'Standard Deviations'!$L$1:$M$11,2,TRUE)</f>
        <v>Platinum</v>
      </c>
    </row>
    <row r="843" spans="1:54">
      <c r="A843">
        <v>2928</v>
      </c>
      <c r="B843">
        <v>1975</v>
      </c>
      <c r="C843">
        <f>2024-B843</f>
        <v>49</v>
      </c>
      <c r="D843" t="str">
        <f>VLOOKUP(B843,Reference!$A$1:$B$125, 2)</f>
        <v>Gen X</v>
      </c>
      <c r="E843" t="s">
        <v>68</v>
      </c>
      <c r="F843" t="str">
        <f>IF(E843="High School", "No College", "College")</f>
        <v>College</v>
      </c>
      <c r="G843" t="s">
        <v>60</v>
      </c>
      <c r="H843">
        <v>52614</v>
      </c>
      <c r="I843">
        <v>52614</v>
      </c>
      <c r="J843" s="4" t="s">
        <v>175</v>
      </c>
      <c r="K843">
        <v>0</v>
      </c>
      <c r="L843">
        <v>1</v>
      </c>
      <c r="M843" t="str">
        <f>IF(OR(K843&gt;0, L843&gt;0), "Parent", "Not Parent")</f>
        <v>Parent</v>
      </c>
      <c r="N843" t="s">
        <v>531</v>
      </c>
      <c r="O843" s="8">
        <v>41916</v>
      </c>
      <c r="P843" s="9">
        <f>O843-N843</f>
        <v>672</v>
      </c>
      <c r="Q843">
        <v>63</v>
      </c>
      <c r="R843" s="9">
        <f>P843-Q843</f>
        <v>609</v>
      </c>
      <c r="S843" s="8">
        <f>O843-R843</f>
        <v>41307</v>
      </c>
      <c r="T843">
        <v>789</v>
      </c>
      <c r="U843">
        <v>0</v>
      </c>
      <c r="V843">
        <v>142</v>
      </c>
      <c r="W843">
        <v>12</v>
      </c>
      <c r="X843">
        <v>9</v>
      </c>
      <c r="Y843">
        <v>38</v>
      </c>
      <c r="Z843">
        <v>990</v>
      </c>
      <c r="AA843">
        <f>Z843/P843</f>
        <v>1.4732142857142858</v>
      </c>
      <c r="AB843" s="14" t="s">
        <v>506</v>
      </c>
      <c r="AC843" s="13" t="s">
        <v>63</v>
      </c>
      <c r="AD843">
        <v>2</v>
      </c>
      <c r="AE843" t="str">
        <f>IF(AD843&gt;3, "Prefers Discount", "Discount Indifferent")</f>
        <v>Discount Indifferent</v>
      </c>
      <c r="AF843">
        <v>8</v>
      </c>
      <c r="AG843">
        <v>2</v>
      </c>
      <c r="AH843">
        <v>4</v>
      </c>
      <c r="AI843" t="str">
        <f>INDEX($AF$1:$AH$1,MATCH(MAX(AF843:AH843),AF843:AH843,0))</f>
        <v>Store_Orders</v>
      </c>
      <c r="AJ843">
        <v>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f>SUM(AK843:AO843)</f>
        <v>0</v>
      </c>
      <c r="AQ843" t="s">
        <v>67</v>
      </c>
      <c r="AR843">
        <v>0</v>
      </c>
      <c r="AS843" t="str">
        <f>IF(OR(AK843&gt;0, AL843&gt;0, AM843&gt;0, AN843&gt;0, AO843&gt;0), "Converted", "Not Converted")</f>
        <v>Not Converted</v>
      </c>
      <c r="AT843">
        <v>0</v>
      </c>
      <c r="AU843">
        <v>3</v>
      </c>
      <c r="AV843">
        <v>11</v>
      </c>
      <c r="AW843">
        <f>IF(Z843&gt;607, 4, 0)</f>
        <v>4</v>
      </c>
      <c r="AX843">
        <f>IF(AA843&gt;1.6588, 3, 0)</f>
        <v>0</v>
      </c>
      <c r="AY843">
        <f>IF(P843&gt;401, 2, 0)</f>
        <v>2</v>
      </c>
      <c r="AZ843">
        <f>IF(I843&gt;52915.77, 1, 0)</f>
        <v>0</v>
      </c>
      <c r="BA843">
        <f>SUM(AW843:AZ843)</f>
        <v>6</v>
      </c>
      <c r="BB843" t="str">
        <f>VLOOKUP(BA843,'Standard Deviations'!$L$1:$M$11,2,TRUE)</f>
        <v>Gold</v>
      </c>
    </row>
    <row r="844" spans="1:54">
      <c r="A844">
        <v>2920</v>
      </c>
      <c r="B844">
        <v>1975</v>
      </c>
      <c r="C844">
        <f>2024-B844</f>
        <v>49</v>
      </c>
      <c r="D844" t="str">
        <f>VLOOKUP(B844,Reference!$A$1:$B$125, 2)</f>
        <v>Gen X</v>
      </c>
      <c r="E844" t="s">
        <v>68</v>
      </c>
      <c r="F844" t="str">
        <f>IF(E844="High School", "No College", "College")</f>
        <v>College</v>
      </c>
      <c r="G844" t="s">
        <v>60</v>
      </c>
      <c r="H844">
        <v>52614</v>
      </c>
      <c r="I844">
        <v>52614</v>
      </c>
      <c r="J844" s="4" t="s">
        <v>175</v>
      </c>
      <c r="K844">
        <v>0</v>
      </c>
      <c r="L844">
        <v>1</v>
      </c>
      <c r="M844" t="str">
        <f>IF(OR(K844&gt;0, L844&gt;0), "Parent", "Not Parent")</f>
        <v>Parent</v>
      </c>
      <c r="N844" t="s">
        <v>531</v>
      </c>
      <c r="O844" s="8">
        <v>41916</v>
      </c>
      <c r="P844" s="9">
        <f>O844-N844</f>
        <v>672</v>
      </c>
      <c r="Q844">
        <v>63</v>
      </c>
      <c r="R844" s="9">
        <f>P844-Q844</f>
        <v>609</v>
      </c>
      <c r="S844" s="8">
        <f>O844-R844</f>
        <v>41307</v>
      </c>
      <c r="T844">
        <v>789</v>
      </c>
      <c r="U844">
        <v>0</v>
      </c>
      <c r="V844">
        <v>142</v>
      </c>
      <c r="W844">
        <v>12</v>
      </c>
      <c r="X844">
        <v>9</v>
      </c>
      <c r="Y844">
        <v>38</v>
      </c>
      <c r="Z844">
        <v>990</v>
      </c>
      <c r="AA844">
        <f>Z844/P844</f>
        <v>1.4732142857142858</v>
      </c>
      <c r="AB844" s="14" t="s">
        <v>506</v>
      </c>
      <c r="AC844" s="13" t="s">
        <v>63</v>
      </c>
      <c r="AD844">
        <v>2</v>
      </c>
      <c r="AE844" t="str">
        <f>IF(AD844&gt;3, "Prefers Discount", "Discount Indifferent")</f>
        <v>Discount Indifferent</v>
      </c>
      <c r="AF844">
        <v>8</v>
      </c>
      <c r="AG844">
        <v>2</v>
      </c>
      <c r="AH844">
        <v>4</v>
      </c>
      <c r="AI844" t="str">
        <f>INDEX($AF$1:$AH$1,MATCH(MAX(AF844:AH844),AF844:AH844,0))</f>
        <v>Store_Orders</v>
      </c>
      <c r="AJ844">
        <v>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f>SUM(AK844:AO844)</f>
        <v>0</v>
      </c>
      <c r="AQ844" t="s">
        <v>67</v>
      </c>
      <c r="AR844">
        <v>0</v>
      </c>
      <c r="AS844" t="str">
        <f>IF(OR(AK844&gt;0, AL844&gt;0, AM844&gt;0, AN844&gt;0, AO844&gt;0), "Converted", "Not Converted")</f>
        <v>Not Converted</v>
      </c>
      <c r="AT844">
        <v>0</v>
      </c>
      <c r="AU844">
        <v>3</v>
      </c>
      <c r="AV844">
        <v>11</v>
      </c>
      <c r="AW844">
        <f>IF(Z844&gt;607, 4, 0)</f>
        <v>4</v>
      </c>
      <c r="AX844">
        <f>IF(AA844&gt;1.6588, 3, 0)</f>
        <v>0</v>
      </c>
      <c r="AY844">
        <f>IF(P844&gt;401, 2, 0)</f>
        <v>2</v>
      </c>
      <c r="AZ844">
        <f>IF(I844&gt;52915.77, 1, 0)</f>
        <v>0</v>
      </c>
      <c r="BA844">
        <f>SUM(AW844:AZ844)</f>
        <v>6</v>
      </c>
      <c r="BB844" t="str">
        <f>VLOOKUP(BA844,'Standard Deviations'!$L$1:$M$11,2,TRUE)</f>
        <v>Gold</v>
      </c>
    </row>
    <row r="845" spans="1:54">
      <c r="A845">
        <v>2162</v>
      </c>
      <c r="B845">
        <v>1976</v>
      </c>
      <c r="C845">
        <f>2024-B845</f>
        <v>48</v>
      </c>
      <c r="D845" t="str">
        <f>VLOOKUP(B845,Reference!$A$1:$B$125, 2)</f>
        <v>Gen X</v>
      </c>
      <c r="E845" t="s">
        <v>54</v>
      </c>
      <c r="F845" t="str">
        <f>IF(E845="High School", "No College", "College")</f>
        <v>College</v>
      </c>
      <c r="G845" t="s">
        <v>55</v>
      </c>
      <c r="H845">
        <v>56939</v>
      </c>
      <c r="I845">
        <v>56939</v>
      </c>
      <c r="J845" s="4" t="s">
        <v>61</v>
      </c>
      <c r="K845">
        <v>0</v>
      </c>
      <c r="L845">
        <v>1</v>
      </c>
      <c r="M845" t="str">
        <f>IF(OR(K845&gt;0, L845&gt;0), "Parent", "Not Parent")</f>
        <v>Parent</v>
      </c>
      <c r="N845" t="s">
        <v>241</v>
      </c>
      <c r="O845" s="8">
        <v>41916</v>
      </c>
      <c r="P845" s="9">
        <f>O845-N845</f>
        <v>381</v>
      </c>
      <c r="Q845">
        <v>19</v>
      </c>
      <c r="R845" s="9">
        <f>P845-Q845</f>
        <v>362</v>
      </c>
      <c r="S845" s="8">
        <f>O845-R845</f>
        <v>41554</v>
      </c>
      <c r="T845">
        <v>256</v>
      </c>
      <c r="U845">
        <v>34</v>
      </c>
      <c r="V845">
        <v>103</v>
      </c>
      <c r="W845">
        <v>90</v>
      </c>
      <c r="X845">
        <v>29</v>
      </c>
      <c r="Y845">
        <v>49</v>
      </c>
      <c r="Z845">
        <v>561</v>
      </c>
      <c r="AA845">
        <f>Z845/P845</f>
        <v>1.4724409448818898</v>
      </c>
      <c r="AB845" s="11" t="s">
        <v>506</v>
      </c>
      <c r="AC845" t="s">
        <v>59</v>
      </c>
      <c r="AD845">
        <v>2</v>
      </c>
      <c r="AE845" t="str">
        <f>IF(AD845&gt;3, "Prefers Discount", "Discount Indifferent")</f>
        <v>Discount Indifferent</v>
      </c>
      <c r="AF845">
        <v>10</v>
      </c>
      <c r="AG845">
        <v>3</v>
      </c>
      <c r="AH845">
        <v>3</v>
      </c>
      <c r="AI845" t="str">
        <f>INDEX($AF$1:$AH$1,MATCH(MAX(AF845:AH845),AF845:AH845,0))</f>
        <v>Store_Orders</v>
      </c>
      <c r="AJ845">
        <v>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f>SUM(AK845:AO845)</f>
        <v>0</v>
      </c>
      <c r="AQ845" t="s">
        <v>67</v>
      </c>
      <c r="AR845">
        <v>0</v>
      </c>
      <c r="AS845" t="str">
        <f>IF(OR(AK845&gt;0, AL845&gt;0, AM845&gt;0, AN845&gt;0, AO845&gt;0), "Converted", "Not Converted")</f>
        <v>Not Converted</v>
      </c>
      <c r="AT845">
        <v>0</v>
      </c>
      <c r="AU845">
        <v>3</v>
      </c>
      <c r="AV845">
        <v>11</v>
      </c>
      <c r="AW845">
        <f>IF(Z845&gt;607, 4, 0)</f>
        <v>0</v>
      </c>
      <c r="AX845">
        <f>IF(AA845&gt;1.6588, 3, 0)</f>
        <v>0</v>
      </c>
      <c r="AY845">
        <f>IF(P845&gt;401, 2, 0)</f>
        <v>0</v>
      </c>
      <c r="AZ845">
        <f>IF(I845&gt;52915.77, 1, 0)</f>
        <v>1</v>
      </c>
      <c r="BA845">
        <f>SUM(AW845:AZ845)</f>
        <v>1</v>
      </c>
      <c r="BB845" t="str">
        <f>VLOOKUP(BA845,'Standard Deviations'!$L$1:$M$11,2,TRUE)</f>
        <v>Bronze</v>
      </c>
    </row>
    <row r="846" spans="1:54">
      <c r="A846">
        <v>5626</v>
      </c>
      <c r="B846">
        <v>1964</v>
      </c>
      <c r="C846">
        <f>2024-B846</f>
        <v>60</v>
      </c>
      <c r="D846" t="str">
        <f>VLOOKUP(B846,Reference!$A$1:$B$125, 2)</f>
        <v>Boomers</v>
      </c>
      <c r="E846" t="s">
        <v>68</v>
      </c>
      <c r="F846" t="str">
        <f>IF(E846="High School", "No College", "College")</f>
        <v>College</v>
      </c>
      <c r="G846" t="s">
        <v>60</v>
      </c>
      <c r="H846">
        <v>61798</v>
      </c>
      <c r="I846">
        <v>61798</v>
      </c>
      <c r="J846" s="4" t="s">
        <v>61</v>
      </c>
      <c r="K846">
        <v>0</v>
      </c>
      <c r="L846">
        <v>0</v>
      </c>
      <c r="M846" t="str">
        <f>IF(OR(K846&gt;0, L846&gt;0), "Parent", "Not Parent")</f>
        <v>Not Parent</v>
      </c>
      <c r="N846" t="s">
        <v>180</v>
      </c>
      <c r="O846" s="8">
        <v>41916</v>
      </c>
      <c r="P846" s="9">
        <f>O846-N846</f>
        <v>315</v>
      </c>
      <c r="Q846">
        <v>13</v>
      </c>
      <c r="R846" s="9">
        <f>P846-Q846</f>
        <v>302</v>
      </c>
      <c r="S846" s="8">
        <f>O846-R846</f>
        <v>41614</v>
      </c>
      <c r="T846">
        <v>338</v>
      </c>
      <c r="U846">
        <v>4</v>
      </c>
      <c r="V846">
        <v>89</v>
      </c>
      <c r="W846">
        <v>11</v>
      </c>
      <c r="X846">
        <v>8</v>
      </c>
      <c r="Y846">
        <v>13</v>
      </c>
      <c r="Z846">
        <v>463</v>
      </c>
      <c r="AA846">
        <f>Z846/P846</f>
        <v>1.4698412698412699</v>
      </c>
      <c r="AB846" s="11" t="s">
        <v>506</v>
      </c>
      <c r="AC846" t="s">
        <v>59</v>
      </c>
      <c r="AD846">
        <v>1</v>
      </c>
      <c r="AE846" t="str">
        <f>IF(AD846&gt;3, "Prefers Discount", "Discount Indifferent")</f>
        <v>Discount Indifferent</v>
      </c>
      <c r="AF846">
        <v>9</v>
      </c>
      <c r="AG846">
        <v>4</v>
      </c>
      <c r="AH846">
        <v>2</v>
      </c>
      <c r="AI846" t="str">
        <f>INDEX($AF$1:$AH$1,MATCH(MAX(AF846:AH846),AF846:AH846,0))</f>
        <v>Store_Orders</v>
      </c>
      <c r="AJ846">
        <v>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f>SUM(AK846:AO846)</f>
        <v>0</v>
      </c>
      <c r="AQ846" t="s">
        <v>67</v>
      </c>
      <c r="AR846">
        <v>0</v>
      </c>
      <c r="AS846" t="str">
        <f>IF(OR(AK846&gt;0, AL846&gt;0, AM846&gt;0, AN846&gt;0, AO846&gt;0), "Converted", "Not Converted")</f>
        <v>Not Converted</v>
      </c>
      <c r="AT846">
        <v>0</v>
      </c>
      <c r="AU846">
        <v>3</v>
      </c>
      <c r="AV846">
        <v>11</v>
      </c>
      <c r="AW846">
        <f>IF(Z846&gt;607, 4, 0)</f>
        <v>0</v>
      </c>
      <c r="AX846">
        <f>IF(AA846&gt;1.6588, 3, 0)</f>
        <v>0</v>
      </c>
      <c r="AY846">
        <f>IF(P846&gt;401, 2, 0)</f>
        <v>0</v>
      </c>
      <c r="AZ846">
        <f>IF(I846&gt;52915.77, 1, 0)</f>
        <v>1</v>
      </c>
      <c r="BA846">
        <f>SUM(AW846:AZ846)</f>
        <v>1</v>
      </c>
      <c r="BB846" t="str">
        <f>VLOOKUP(BA846,'Standard Deviations'!$L$1:$M$11,2,TRUE)</f>
        <v>Bronze</v>
      </c>
    </row>
    <row r="847" spans="1:54">
      <c r="A847">
        <v>6001</v>
      </c>
      <c r="B847">
        <v>1979</v>
      </c>
      <c r="C847">
        <f>2024-B847</f>
        <v>45</v>
      </c>
      <c r="D847" t="str">
        <f>VLOOKUP(B847,Reference!$A$1:$B$125, 2)</f>
        <v>Gen X</v>
      </c>
      <c r="E847" t="s">
        <v>54</v>
      </c>
      <c r="F847" t="str">
        <f>IF(E847="High School", "No College", "College")</f>
        <v>College</v>
      </c>
      <c r="G847" t="s">
        <v>55</v>
      </c>
      <c r="H847">
        <v>56775</v>
      </c>
      <c r="I847">
        <v>56775</v>
      </c>
      <c r="J847" s="4" t="s">
        <v>61</v>
      </c>
      <c r="K847">
        <v>0</v>
      </c>
      <c r="L847">
        <v>1</v>
      </c>
      <c r="M847" t="str">
        <f>IF(OR(K847&gt;0, L847&gt;0), "Parent", "Not Parent")</f>
        <v>Parent</v>
      </c>
      <c r="N847" t="s">
        <v>532</v>
      </c>
      <c r="O847" s="8">
        <v>41916</v>
      </c>
      <c r="P847" s="9">
        <f>O847-N847</f>
        <v>640</v>
      </c>
      <c r="Q847">
        <v>62</v>
      </c>
      <c r="R847" s="9">
        <f>P847-Q847</f>
        <v>578</v>
      </c>
      <c r="S847" s="8">
        <f>O847-R847</f>
        <v>41338</v>
      </c>
      <c r="T847">
        <v>614</v>
      </c>
      <c r="U847">
        <v>35</v>
      </c>
      <c r="V847">
        <v>160</v>
      </c>
      <c r="W847">
        <v>58</v>
      </c>
      <c r="X847">
        <v>35</v>
      </c>
      <c r="Y847">
        <v>35</v>
      </c>
      <c r="Z847">
        <v>937</v>
      </c>
      <c r="AA847">
        <f>Z847/P847</f>
        <v>1.4640625</v>
      </c>
      <c r="AB847" s="14" t="s">
        <v>506</v>
      </c>
      <c r="AC847" s="13" t="s">
        <v>63</v>
      </c>
      <c r="AD847">
        <v>2</v>
      </c>
      <c r="AE847" t="str">
        <f>IF(AD847&gt;3, "Prefers Discount", "Discount Indifferent")</f>
        <v>Discount Indifferent</v>
      </c>
      <c r="AF847">
        <v>10</v>
      </c>
      <c r="AG847">
        <v>5</v>
      </c>
      <c r="AH847">
        <v>8</v>
      </c>
      <c r="AI847" t="str">
        <f>INDEX($AF$1:$AH$1,MATCH(MAX(AF847:AH847),AF847:AH847,0))</f>
        <v>Store_Orders</v>
      </c>
      <c r="AJ847">
        <v>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f>SUM(AK847:AO847)</f>
        <v>0</v>
      </c>
      <c r="AQ847" t="s">
        <v>67</v>
      </c>
      <c r="AR847">
        <v>0</v>
      </c>
      <c r="AS847" t="str">
        <f>IF(OR(AK847&gt;0, AL847&gt;0, AM847&gt;0, AN847&gt;0, AO847&gt;0), "Converted", "Not Converted")</f>
        <v>Not Converted</v>
      </c>
      <c r="AT847">
        <v>0</v>
      </c>
      <c r="AU847">
        <v>3</v>
      </c>
      <c r="AV847">
        <v>11</v>
      </c>
      <c r="AW847">
        <f>IF(Z847&gt;607, 4, 0)</f>
        <v>4</v>
      </c>
      <c r="AX847">
        <f>IF(AA847&gt;1.6588, 3, 0)</f>
        <v>0</v>
      </c>
      <c r="AY847">
        <f>IF(P847&gt;401, 2, 0)</f>
        <v>2</v>
      </c>
      <c r="AZ847">
        <f>IF(I847&gt;52915.77, 1, 0)</f>
        <v>1</v>
      </c>
      <c r="BA847">
        <f>SUM(AW847:AZ847)</f>
        <v>7</v>
      </c>
      <c r="BB847" t="str">
        <f>VLOOKUP(BA847,'Standard Deviations'!$L$1:$M$11,2,TRUE)</f>
        <v>Platinum</v>
      </c>
    </row>
    <row r="848" spans="1:54">
      <c r="A848">
        <v>1092</v>
      </c>
      <c r="B848">
        <v>1980</v>
      </c>
      <c r="C848">
        <f>2024-B848</f>
        <v>44</v>
      </c>
      <c r="D848" t="str">
        <f>VLOOKUP(B848,Reference!$A$1:$B$125, 2)</f>
        <v>Millennials</v>
      </c>
      <c r="E848" t="s">
        <v>54</v>
      </c>
      <c r="F848" t="str">
        <f>IF(E848="High School", "No College", "College")</f>
        <v>College</v>
      </c>
      <c r="G848" t="s">
        <v>55</v>
      </c>
      <c r="H848">
        <v>61014</v>
      </c>
      <c r="I848">
        <v>61014</v>
      </c>
      <c r="J848" s="4" t="s">
        <v>61</v>
      </c>
      <c r="K848">
        <v>0</v>
      </c>
      <c r="L848">
        <v>1</v>
      </c>
      <c r="M848" t="str">
        <f>IF(OR(K848&gt;0, L848&gt;0), "Parent", "Not Parent")</f>
        <v>Parent</v>
      </c>
      <c r="N848" t="s">
        <v>436</v>
      </c>
      <c r="O848" s="8">
        <v>41916</v>
      </c>
      <c r="P848" s="9">
        <f>O848-N848</f>
        <v>784</v>
      </c>
      <c r="Q848">
        <v>17</v>
      </c>
      <c r="R848" s="9">
        <f>P848-Q848</f>
        <v>767</v>
      </c>
      <c r="S848" s="8">
        <f>O848-R848</f>
        <v>41149</v>
      </c>
      <c r="T848">
        <v>269</v>
      </c>
      <c r="U848">
        <v>129</v>
      </c>
      <c r="V848">
        <v>495</v>
      </c>
      <c r="W848">
        <v>182</v>
      </c>
      <c r="X848">
        <v>43</v>
      </c>
      <c r="Y848">
        <v>29</v>
      </c>
      <c r="Z848">
        <v>1147</v>
      </c>
      <c r="AA848">
        <f>Z848/P848</f>
        <v>1.4630102040816326</v>
      </c>
      <c r="AB848" s="11" t="s">
        <v>506</v>
      </c>
      <c r="AC848" t="s">
        <v>59</v>
      </c>
      <c r="AD848">
        <v>4</v>
      </c>
      <c r="AE848" t="str">
        <f>IF(AD848&gt;3, "Prefers Discount", "Discount Indifferent")</f>
        <v>Prefers Discount</v>
      </c>
      <c r="AF848">
        <v>4</v>
      </c>
      <c r="AG848">
        <v>9</v>
      </c>
      <c r="AH848">
        <v>3</v>
      </c>
      <c r="AI848" t="str">
        <f>INDEX($AF$1:$AH$1,MATCH(MAX(AF848:AH848),AF848:AH848,0))</f>
        <v>Web_Orders</v>
      </c>
      <c r="AJ848">
        <v>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f>SUM(AK848:AO848)</f>
        <v>0</v>
      </c>
      <c r="AQ848" t="s">
        <v>67</v>
      </c>
      <c r="AR848">
        <v>0</v>
      </c>
      <c r="AS848" t="str">
        <f>IF(OR(AK848&gt;0, AL848&gt;0, AM848&gt;0, AN848&gt;0, AO848&gt;0), "Converted", "Not Converted")</f>
        <v>Not Converted</v>
      </c>
      <c r="AT848">
        <v>0</v>
      </c>
      <c r="AU848">
        <v>3</v>
      </c>
      <c r="AV848">
        <v>11</v>
      </c>
      <c r="AW848">
        <f>IF(Z848&gt;607, 4, 0)</f>
        <v>4</v>
      </c>
      <c r="AX848">
        <f>IF(AA848&gt;1.6588, 3, 0)</f>
        <v>0</v>
      </c>
      <c r="AY848">
        <f>IF(P848&gt;401, 2, 0)</f>
        <v>2</v>
      </c>
      <c r="AZ848">
        <f>IF(I848&gt;52915.77, 1, 0)</f>
        <v>1</v>
      </c>
      <c r="BA848">
        <f>SUM(AW848:AZ848)</f>
        <v>7</v>
      </c>
      <c r="BB848" t="str">
        <f>VLOOKUP(BA848,'Standard Deviations'!$L$1:$M$11,2,TRUE)</f>
        <v>Platinum</v>
      </c>
    </row>
    <row r="849" spans="1:54">
      <c r="A849">
        <v>8370</v>
      </c>
      <c r="B849">
        <v>1976</v>
      </c>
      <c r="C849">
        <f>2024-B849</f>
        <v>48</v>
      </c>
      <c r="D849" t="str">
        <f>VLOOKUP(B849,Reference!$A$1:$B$125, 2)</f>
        <v>Gen X</v>
      </c>
      <c r="E849" t="s">
        <v>74</v>
      </c>
      <c r="F849" t="str">
        <f>IF(E849="High School", "No College", "College")</f>
        <v>College</v>
      </c>
      <c r="G849" t="s">
        <v>65</v>
      </c>
      <c r="H849">
        <v>75484</v>
      </c>
      <c r="I849">
        <v>75484</v>
      </c>
      <c r="J849" s="4" t="s">
        <v>56</v>
      </c>
      <c r="K849">
        <v>0</v>
      </c>
      <c r="L849">
        <v>1</v>
      </c>
      <c r="M849" t="str">
        <f>IF(OR(K849&gt;0, L849&gt;0), "Parent", "Not Parent")</f>
        <v>Parent</v>
      </c>
      <c r="N849" t="s">
        <v>533</v>
      </c>
      <c r="O849" s="8">
        <v>41916</v>
      </c>
      <c r="P849" s="9">
        <f>O849-N849</f>
        <v>793</v>
      </c>
      <c r="Q849">
        <v>50</v>
      </c>
      <c r="R849" s="9">
        <f>P849-Q849</f>
        <v>743</v>
      </c>
      <c r="S849" s="8">
        <f>O849-R849</f>
        <v>41173</v>
      </c>
      <c r="T849">
        <v>378</v>
      </c>
      <c r="U849">
        <v>97</v>
      </c>
      <c r="V849">
        <v>259</v>
      </c>
      <c r="W849">
        <v>197</v>
      </c>
      <c r="X849">
        <v>194</v>
      </c>
      <c r="Y849">
        <v>34</v>
      </c>
      <c r="Z849">
        <v>1159</v>
      </c>
      <c r="AA849">
        <f>Z849/P849</f>
        <v>1.4615384615384615</v>
      </c>
      <c r="AB849" s="14" t="s">
        <v>506</v>
      </c>
      <c r="AC849" s="13" t="s">
        <v>63</v>
      </c>
      <c r="AD849">
        <v>2</v>
      </c>
      <c r="AE849" t="str">
        <f>IF(AD849&gt;3, "Prefers Discount", "Discount Indifferent")</f>
        <v>Discount Indifferent</v>
      </c>
      <c r="AF849">
        <v>6</v>
      </c>
      <c r="AG849">
        <v>7</v>
      </c>
      <c r="AH849">
        <v>3</v>
      </c>
      <c r="AI849" t="str">
        <f>INDEX($AF$1:$AH$1,MATCH(MAX(AF849:AH849),AF849:AH849,0))</f>
        <v>Web_Orders</v>
      </c>
      <c r="AJ849">
        <v>4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f>SUM(AK849:AO849)</f>
        <v>0</v>
      </c>
      <c r="AQ849" t="s">
        <v>67</v>
      </c>
      <c r="AR849">
        <v>0</v>
      </c>
      <c r="AS849" t="str">
        <f>IF(OR(AK849&gt;0, AL849&gt;0, AM849&gt;0, AN849&gt;0, AO849&gt;0), "Converted", "Not Converted")</f>
        <v>Not Converted</v>
      </c>
      <c r="AT849">
        <v>0</v>
      </c>
      <c r="AU849">
        <v>3</v>
      </c>
      <c r="AV849">
        <v>11</v>
      </c>
      <c r="AW849">
        <f>IF(Z849&gt;607, 4, 0)</f>
        <v>4</v>
      </c>
      <c r="AX849">
        <f>IF(AA849&gt;1.6588, 3, 0)</f>
        <v>0</v>
      </c>
      <c r="AY849">
        <f>IF(P849&gt;401, 2, 0)</f>
        <v>2</v>
      </c>
      <c r="AZ849">
        <f>IF(I849&gt;52915.77, 1, 0)</f>
        <v>1</v>
      </c>
      <c r="BA849">
        <f>SUM(AW849:AZ849)</f>
        <v>7</v>
      </c>
      <c r="BB849" t="str">
        <f>VLOOKUP(BA849,'Standard Deviations'!$L$1:$M$11,2,TRUE)</f>
        <v>Platinum</v>
      </c>
    </row>
    <row r="850" spans="1:54">
      <c r="A850">
        <v>10420</v>
      </c>
      <c r="B850">
        <v>1955</v>
      </c>
      <c r="C850">
        <f>2024-B850</f>
        <v>69</v>
      </c>
      <c r="D850" t="str">
        <f>VLOOKUP(B850,Reference!$A$1:$B$125, 2)</f>
        <v>Boomers</v>
      </c>
      <c r="E850" t="s">
        <v>64</v>
      </c>
      <c r="F850" t="str">
        <f>IF(E850="High School", "No College", "College")</f>
        <v>College</v>
      </c>
      <c r="G850" t="s">
        <v>71</v>
      </c>
      <c r="H850">
        <v>46390</v>
      </c>
      <c r="I850">
        <v>46390</v>
      </c>
      <c r="J850" s="4" t="s">
        <v>175</v>
      </c>
      <c r="K850">
        <v>0</v>
      </c>
      <c r="L850">
        <v>1</v>
      </c>
      <c r="M850" t="str">
        <f>IF(OR(K850&gt;0, L850&gt;0), "Parent", "Not Parent")</f>
        <v>Parent</v>
      </c>
      <c r="N850" t="s">
        <v>534</v>
      </c>
      <c r="O850" s="8">
        <v>41916</v>
      </c>
      <c r="P850" s="9">
        <f>O850-N850</f>
        <v>152</v>
      </c>
      <c r="Q850">
        <v>56</v>
      </c>
      <c r="R850" s="9">
        <f>P850-Q850</f>
        <v>96</v>
      </c>
      <c r="S850" s="8">
        <f>O850-R850</f>
        <v>41820</v>
      </c>
      <c r="T850">
        <v>95</v>
      </c>
      <c r="U850">
        <v>14</v>
      </c>
      <c r="V850">
        <v>64</v>
      </c>
      <c r="W850">
        <v>2</v>
      </c>
      <c r="X850">
        <v>9</v>
      </c>
      <c r="Y850">
        <v>38</v>
      </c>
      <c r="Z850">
        <v>222</v>
      </c>
      <c r="AA850">
        <f>Z850/P850</f>
        <v>1.4605263157894737</v>
      </c>
      <c r="AB850" s="14" t="s">
        <v>506</v>
      </c>
      <c r="AC850" s="13" t="s">
        <v>63</v>
      </c>
      <c r="AD850">
        <v>1</v>
      </c>
      <c r="AE850" t="str">
        <f>IF(AD850&gt;3, "Prefers Discount", "Discount Indifferent")</f>
        <v>Discount Indifferent</v>
      </c>
      <c r="AF850">
        <v>3</v>
      </c>
      <c r="AG850">
        <v>4</v>
      </c>
      <c r="AH850">
        <v>2</v>
      </c>
      <c r="AI850" t="str">
        <f>INDEX($AF$1:$AH$1,MATCH(MAX(AF850:AH850),AF850:AH850,0))</f>
        <v>Web_Orders</v>
      </c>
      <c r="AJ850">
        <v>7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f>SUM(AK850:AO850)</f>
        <v>0</v>
      </c>
      <c r="AQ850" t="s">
        <v>67</v>
      </c>
      <c r="AR850">
        <v>0</v>
      </c>
      <c r="AS850" t="str">
        <f>IF(OR(AK850&gt;0, AL850&gt;0, AM850&gt;0, AN850&gt;0, AO850&gt;0), "Converted", "Not Converted")</f>
        <v>Not Converted</v>
      </c>
      <c r="AT850">
        <v>0</v>
      </c>
      <c r="AU850">
        <v>3</v>
      </c>
      <c r="AV850">
        <v>11</v>
      </c>
      <c r="AW850">
        <f>IF(Z850&gt;607, 4, 0)</f>
        <v>0</v>
      </c>
      <c r="AX850">
        <f>IF(AA850&gt;1.6588, 3, 0)</f>
        <v>0</v>
      </c>
      <c r="AY850">
        <f>IF(P850&gt;401, 2, 0)</f>
        <v>0</v>
      </c>
      <c r="AZ850">
        <f>IF(I850&gt;52915.77, 1, 0)</f>
        <v>0</v>
      </c>
      <c r="BA850">
        <f>SUM(AW850:AZ850)</f>
        <v>0</v>
      </c>
      <c r="BB850" t="str">
        <f>VLOOKUP(BA850,'Standard Deviations'!$L$1:$M$11,2,TRUE)</f>
        <v>No Tier</v>
      </c>
    </row>
    <row r="851" spans="1:54">
      <c r="A851">
        <v>2802</v>
      </c>
      <c r="B851">
        <v>1992</v>
      </c>
      <c r="C851">
        <f>2024-B851</f>
        <v>32</v>
      </c>
      <c r="D851" t="str">
        <f>VLOOKUP(B851,Reference!$A$1:$B$125, 2)</f>
        <v>Millennials</v>
      </c>
      <c r="E851" t="s">
        <v>74</v>
      </c>
      <c r="F851" t="str">
        <f>IF(E851="High School", "No College", "College")</f>
        <v>College</v>
      </c>
      <c r="G851" t="s">
        <v>55</v>
      </c>
      <c r="H851">
        <v>87000</v>
      </c>
      <c r="I851">
        <v>87000</v>
      </c>
      <c r="J851" s="4" t="s">
        <v>56</v>
      </c>
      <c r="K851">
        <v>0</v>
      </c>
      <c r="L851">
        <v>0</v>
      </c>
      <c r="M851" t="str">
        <f>IF(OR(K851&gt;0, L851&gt;0), "Parent", "Not Parent")</f>
        <v>Not Parent</v>
      </c>
      <c r="N851" t="s">
        <v>535</v>
      </c>
      <c r="O851" s="8">
        <v>41916</v>
      </c>
      <c r="P851" s="9">
        <f>O851-N851</f>
        <v>658</v>
      </c>
      <c r="Q851">
        <v>61</v>
      </c>
      <c r="R851" s="9">
        <f>P851-Q851</f>
        <v>597</v>
      </c>
      <c r="S851" s="8">
        <f>O851-R851</f>
        <v>41319</v>
      </c>
      <c r="T851">
        <v>196</v>
      </c>
      <c r="U851">
        <v>25</v>
      </c>
      <c r="V851">
        <v>607</v>
      </c>
      <c r="W851">
        <v>67</v>
      </c>
      <c r="X851">
        <v>17</v>
      </c>
      <c r="Y851">
        <v>49</v>
      </c>
      <c r="Z851">
        <v>961</v>
      </c>
      <c r="AA851">
        <f>Z851/P851</f>
        <v>1.4604863221884499</v>
      </c>
      <c r="AB851" s="14" t="s">
        <v>506</v>
      </c>
      <c r="AC851" s="13" t="s">
        <v>63</v>
      </c>
      <c r="AD851">
        <v>1</v>
      </c>
      <c r="AE851" t="str">
        <f>IF(AD851&gt;3, "Prefers Discount", "Discount Indifferent")</f>
        <v>Discount Indifferent</v>
      </c>
      <c r="AF851">
        <v>7</v>
      </c>
      <c r="AG851">
        <v>4</v>
      </c>
      <c r="AH851">
        <v>6</v>
      </c>
      <c r="AI851" t="str">
        <f>INDEX($AF$1:$AH$1,MATCH(MAX(AF851:AH851),AF851:AH851,0))</f>
        <v>Store_Orders</v>
      </c>
      <c r="AJ851">
        <v>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f>SUM(AK851:AO851)</f>
        <v>0</v>
      </c>
      <c r="AQ851" t="s">
        <v>67</v>
      </c>
      <c r="AR851">
        <v>0</v>
      </c>
      <c r="AS851" t="str">
        <f>IF(OR(AK851&gt;0, AL851&gt;0, AM851&gt;0, AN851&gt;0, AO851&gt;0), "Converted", "Not Converted")</f>
        <v>Not Converted</v>
      </c>
      <c r="AT851">
        <v>0</v>
      </c>
      <c r="AU851">
        <v>3</v>
      </c>
      <c r="AV851">
        <v>11</v>
      </c>
      <c r="AW851">
        <f>IF(Z851&gt;607, 4, 0)</f>
        <v>4</v>
      </c>
      <c r="AX851">
        <f>IF(AA851&gt;1.6588, 3, 0)</f>
        <v>0</v>
      </c>
      <c r="AY851">
        <f>IF(P851&gt;401, 2, 0)</f>
        <v>2</v>
      </c>
      <c r="AZ851">
        <f>IF(I851&gt;52915.77, 1, 0)</f>
        <v>1</v>
      </c>
      <c r="BA851">
        <f>SUM(AW851:AZ851)</f>
        <v>7</v>
      </c>
      <c r="BB851" t="str">
        <f>VLOOKUP(BA851,'Standard Deviations'!$L$1:$M$11,2,TRUE)</f>
        <v>Platinum</v>
      </c>
    </row>
    <row r="852" spans="1:54">
      <c r="A852">
        <v>902</v>
      </c>
      <c r="B852">
        <v>1980</v>
      </c>
      <c r="C852">
        <f>2024-B852</f>
        <v>44</v>
      </c>
      <c r="D852" t="str">
        <f>VLOOKUP(B852,Reference!$A$1:$B$125, 2)</f>
        <v>Millennials</v>
      </c>
      <c r="E852" t="s">
        <v>54</v>
      </c>
      <c r="F852" t="str">
        <f>IF(E852="High School", "No College", "College")</f>
        <v>College</v>
      </c>
      <c r="G852" t="s">
        <v>65</v>
      </c>
      <c r="H852">
        <v>62994</v>
      </c>
      <c r="I852">
        <v>62994</v>
      </c>
      <c r="J852" s="4" t="s">
        <v>61</v>
      </c>
      <c r="K852">
        <v>1</v>
      </c>
      <c r="L852">
        <v>0</v>
      </c>
      <c r="M852" t="str">
        <f>IF(OR(K852&gt;0, L852&gt;0), "Parent", "Not Parent")</f>
        <v>Parent</v>
      </c>
      <c r="N852" t="s">
        <v>208</v>
      </c>
      <c r="O852" s="8">
        <v>41916</v>
      </c>
      <c r="P852" s="9">
        <f>O852-N852</f>
        <v>214</v>
      </c>
      <c r="Q852">
        <v>74</v>
      </c>
      <c r="R852" s="9">
        <f>P852-Q852</f>
        <v>140</v>
      </c>
      <c r="S852" s="8">
        <f>O852-R852</f>
        <v>41776</v>
      </c>
      <c r="T852">
        <v>224</v>
      </c>
      <c r="U852">
        <v>12</v>
      </c>
      <c r="V852">
        <v>48</v>
      </c>
      <c r="W852">
        <v>4</v>
      </c>
      <c r="X852">
        <v>12</v>
      </c>
      <c r="Y852">
        <v>12</v>
      </c>
      <c r="Z852">
        <v>312</v>
      </c>
      <c r="AA852">
        <f>Z852/P852</f>
        <v>1.4579439252336448</v>
      </c>
      <c r="AB852" s="14" t="s">
        <v>506</v>
      </c>
      <c r="AC852" s="13" t="s">
        <v>63</v>
      </c>
      <c r="AD852">
        <v>1</v>
      </c>
      <c r="AE852" t="str">
        <f>IF(AD852&gt;3, "Prefers Discount", "Discount Indifferent")</f>
        <v>Discount Indifferent</v>
      </c>
      <c r="AF852">
        <v>4</v>
      </c>
      <c r="AG852">
        <v>6</v>
      </c>
      <c r="AH852">
        <v>2</v>
      </c>
      <c r="AI852" t="str">
        <f>INDEX($AF$1:$AH$1,MATCH(MAX(AF852:AH852),AF852:AH852,0))</f>
        <v>Web_Orders</v>
      </c>
      <c r="AJ852">
        <v>6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f>SUM(AK852:AO852)</f>
        <v>0</v>
      </c>
      <c r="AQ852" t="s">
        <v>67</v>
      </c>
      <c r="AR852">
        <v>0</v>
      </c>
      <c r="AS852" t="str">
        <f>IF(OR(AK852&gt;0, AL852&gt;0, AM852&gt;0, AN852&gt;0, AO852&gt;0), "Converted", "Not Converted")</f>
        <v>Not Converted</v>
      </c>
      <c r="AT852">
        <v>0</v>
      </c>
      <c r="AU852">
        <v>3</v>
      </c>
      <c r="AV852">
        <v>11</v>
      </c>
      <c r="AW852">
        <f>IF(Z852&gt;607, 4, 0)</f>
        <v>0</v>
      </c>
      <c r="AX852">
        <f>IF(AA852&gt;1.6588, 3, 0)</f>
        <v>0</v>
      </c>
      <c r="AY852">
        <f>IF(P852&gt;401, 2, 0)</f>
        <v>0</v>
      </c>
      <c r="AZ852">
        <f>IF(I852&gt;52915.77, 1, 0)</f>
        <v>1</v>
      </c>
      <c r="BA852">
        <f>SUM(AW852:AZ852)</f>
        <v>1</v>
      </c>
      <c r="BB852" t="str">
        <f>VLOOKUP(BA852,'Standard Deviations'!$L$1:$M$11,2,TRUE)</f>
        <v>Bronze</v>
      </c>
    </row>
    <row r="853" spans="1:54">
      <c r="A853">
        <v>4640</v>
      </c>
      <c r="B853">
        <v>1967</v>
      </c>
      <c r="C853">
        <f>2024-B853</f>
        <v>57</v>
      </c>
      <c r="D853" t="str">
        <f>VLOOKUP(B853,Reference!$A$1:$B$125, 2)</f>
        <v>Gen X</v>
      </c>
      <c r="E853" t="s">
        <v>54</v>
      </c>
      <c r="F853" t="str">
        <f>IF(E853="High School", "No College", "College")</f>
        <v>College</v>
      </c>
      <c r="G853" t="s">
        <v>71</v>
      </c>
      <c r="H853">
        <v>70647</v>
      </c>
      <c r="I853">
        <v>70647</v>
      </c>
      <c r="J853" s="4" t="s">
        <v>61</v>
      </c>
      <c r="K853">
        <v>0</v>
      </c>
      <c r="L853">
        <v>1</v>
      </c>
      <c r="M853" t="str">
        <f>IF(OR(K853&gt;0, L853&gt;0), "Parent", "Not Parent")</f>
        <v>Parent</v>
      </c>
      <c r="N853" t="s">
        <v>383</v>
      </c>
      <c r="O853" s="8">
        <v>41916</v>
      </c>
      <c r="P853" s="9">
        <f>O853-N853</f>
        <v>743</v>
      </c>
      <c r="Q853">
        <v>65</v>
      </c>
      <c r="R853" s="9">
        <f>P853-Q853</f>
        <v>678</v>
      </c>
      <c r="S853" s="8">
        <f>O853-R853</f>
        <v>41238</v>
      </c>
      <c r="T853">
        <v>561</v>
      </c>
      <c r="U853">
        <v>85</v>
      </c>
      <c r="V853">
        <v>171</v>
      </c>
      <c r="W853">
        <v>25</v>
      </c>
      <c r="X853">
        <v>123</v>
      </c>
      <c r="Y853">
        <v>114</v>
      </c>
      <c r="Z853">
        <v>1079</v>
      </c>
      <c r="AA853">
        <f>Z853/P853</f>
        <v>1.4522207267833109</v>
      </c>
      <c r="AB853" s="14" t="s">
        <v>506</v>
      </c>
      <c r="AC853" s="13" t="s">
        <v>63</v>
      </c>
      <c r="AD853">
        <v>2</v>
      </c>
      <c r="AE853" t="str">
        <f>IF(AD853&gt;3, "Prefers Discount", "Discount Indifferent")</f>
        <v>Discount Indifferent</v>
      </c>
      <c r="AF853">
        <v>13</v>
      </c>
      <c r="AG853">
        <v>4</v>
      </c>
      <c r="AH853">
        <v>7</v>
      </c>
      <c r="AI853" t="str">
        <f>INDEX($AF$1:$AH$1,MATCH(MAX(AF853:AH853),AF853:AH853,0))</f>
        <v>Store_Orders</v>
      </c>
      <c r="AJ853">
        <v>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f>SUM(AK853:AO853)</f>
        <v>0</v>
      </c>
      <c r="AQ853" t="s">
        <v>67</v>
      </c>
      <c r="AR853">
        <v>0</v>
      </c>
      <c r="AS853" t="str">
        <f>IF(OR(AK853&gt;0, AL853&gt;0, AM853&gt;0, AN853&gt;0, AO853&gt;0), "Converted", "Not Converted")</f>
        <v>Not Converted</v>
      </c>
      <c r="AT853">
        <v>0</v>
      </c>
      <c r="AU853">
        <v>3</v>
      </c>
      <c r="AV853">
        <v>11</v>
      </c>
      <c r="AW853">
        <f>IF(Z853&gt;607, 4, 0)</f>
        <v>4</v>
      </c>
      <c r="AX853">
        <f>IF(AA853&gt;1.6588, 3, 0)</f>
        <v>0</v>
      </c>
      <c r="AY853">
        <f>IF(P853&gt;401, 2, 0)</f>
        <v>2</v>
      </c>
      <c r="AZ853">
        <f>IF(I853&gt;52915.77, 1, 0)</f>
        <v>1</v>
      </c>
      <c r="BA853">
        <f>SUM(AW853:AZ853)</f>
        <v>7</v>
      </c>
      <c r="BB853" t="str">
        <f>VLOOKUP(BA853,'Standard Deviations'!$L$1:$M$11,2,TRUE)</f>
        <v>Platinum</v>
      </c>
    </row>
    <row r="854" spans="1:54">
      <c r="A854">
        <v>8091</v>
      </c>
      <c r="B854">
        <v>1956</v>
      </c>
      <c r="C854">
        <f>2024-B854</f>
        <v>68</v>
      </c>
      <c r="D854" t="str">
        <f>VLOOKUP(B854,Reference!$A$1:$B$125, 2)</f>
        <v>Boomers</v>
      </c>
      <c r="E854" t="s">
        <v>54</v>
      </c>
      <c r="F854" t="str">
        <f>IF(E854="High School", "No College", "College")</f>
        <v>College</v>
      </c>
      <c r="G854" t="s">
        <v>55</v>
      </c>
      <c r="H854">
        <v>63943</v>
      </c>
      <c r="I854">
        <v>63943</v>
      </c>
      <c r="J854" s="4" t="s">
        <v>61</v>
      </c>
      <c r="K854">
        <v>0</v>
      </c>
      <c r="L854">
        <v>1</v>
      </c>
      <c r="M854" t="str">
        <f>IF(OR(K854&gt;0, L854&gt;0), "Parent", "Not Parent")</f>
        <v>Parent</v>
      </c>
      <c r="N854" t="s">
        <v>536</v>
      </c>
      <c r="O854" s="8">
        <v>41916</v>
      </c>
      <c r="P854" s="9">
        <f>O854-N854</f>
        <v>762</v>
      </c>
      <c r="Q854">
        <v>50</v>
      </c>
      <c r="R854" s="9">
        <f>P854-Q854</f>
        <v>712</v>
      </c>
      <c r="S854" s="8">
        <f>O854-R854</f>
        <v>41204</v>
      </c>
      <c r="T854">
        <v>423</v>
      </c>
      <c r="U854">
        <v>184</v>
      </c>
      <c r="V854">
        <v>368</v>
      </c>
      <c r="W854">
        <v>13</v>
      </c>
      <c r="X854">
        <v>97</v>
      </c>
      <c r="Y854">
        <v>21</v>
      </c>
      <c r="Z854">
        <v>1106</v>
      </c>
      <c r="AA854">
        <f>Z854/P854</f>
        <v>1.4514435695538057</v>
      </c>
      <c r="AB854" s="14" t="s">
        <v>506</v>
      </c>
      <c r="AC854" s="13" t="s">
        <v>63</v>
      </c>
      <c r="AD854">
        <v>1</v>
      </c>
      <c r="AE854" t="str">
        <f>IF(AD854&gt;3, "Prefers Discount", "Discount Indifferent")</f>
        <v>Discount Indifferent</v>
      </c>
      <c r="AF854">
        <v>6</v>
      </c>
      <c r="AG854">
        <v>6</v>
      </c>
      <c r="AH854">
        <v>4</v>
      </c>
      <c r="AI854" t="str">
        <f>INDEX($AF$1:$AH$1,MATCH(MAX(AF854:AH854),AF854:AH854,0))</f>
        <v>Store_Orders</v>
      </c>
      <c r="AJ854">
        <v>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f>SUM(AK854:AO854)</f>
        <v>0</v>
      </c>
      <c r="AQ854" t="s">
        <v>67</v>
      </c>
      <c r="AR854">
        <v>0</v>
      </c>
      <c r="AS854" t="str">
        <f>IF(OR(AK854&gt;0, AL854&gt;0, AM854&gt;0, AN854&gt;0, AO854&gt;0), "Converted", "Not Converted")</f>
        <v>Not Converted</v>
      </c>
      <c r="AT854">
        <v>0</v>
      </c>
      <c r="AU854">
        <v>3</v>
      </c>
      <c r="AV854">
        <v>11</v>
      </c>
      <c r="AW854">
        <f>IF(Z854&gt;607, 4, 0)</f>
        <v>4</v>
      </c>
      <c r="AX854">
        <f>IF(AA854&gt;1.6588, 3, 0)</f>
        <v>0</v>
      </c>
      <c r="AY854">
        <f>IF(P854&gt;401, 2, 0)</f>
        <v>2</v>
      </c>
      <c r="AZ854">
        <f>IF(I854&gt;52915.77, 1, 0)</f>
        <v>1</v>
      </c>
      <c r="BA854">
        <f>SUM(AW854:AZ854)</f>
        <v>7</v>
      </c>
      <c r="BB854" t="str">
        <f>VLOOKUP(BA854,'Standard Deviations'!$L$1:$M$11,2,TRUE)</f>
        <v>Platinum</v>
      </c>
    </row>
    <row r="855" spans="1:54">
      <c r="A855">
        <v>8041</v>
      </c>
      <c r="B855">
        <v>1971</v>
      </c>
      <c r="C855">
        <f>2024-B855</f>
        <v>53</v>
      </c>
      <c r="D855" t="str">
        <f>VLOOKUP(B855,Reference!$A$1:$B$125, 2)</f>
        <v>Gen X</v>
      </c>
      <c r="E855" t="s">
        <v>68</v>
      </c>
      <c r="F855" t="str">
        <f>IF(E855="High School", "No College", "College")</f>
        <v>College</v>
      </c>
      <c r="G855" t="s">
        <v>89</v>
      </c>
      <c r="H855">
        <v>47111</v>
      </c>
      <c r="I855">
        <v>47111</v>
      </c>
      <c r="J855" s="4" t="s">
        <v>175</v>
      </c>
      <c r="K855">
        <v>0</v>
      </c>
      <c r="L855">
        <v>1</v>
      </c>
      <c r="M855" t="str">
        <f>IF(OR(K855&gt;0, L855&gt;0), "Parent", "Not Parent")</f>
        <v>Parent</v>
      </c>
      <c r="N855" t="s">
        <v>509</v>
      </c>
      <c r="O855" s="8">
        <v>41916</v>
      </c>
      <c r="P855" s="9">
        <f>O855-N855</f>
        <v>756</v>
      </c>
      <c r="Q855">
        <v>35</v>
      </c>
      <c r="R855" s="9">
        <f>P855-Q855</f>
        <v>721</v>
      </c>
      <c r="S855" s="8">
        <f>O855-R855</f>
        <v>41195</v>
      </c>
      <c r="T855">
        <v>595</v>
      </c>
      <c r="U855">
        <v>71</v>
      </c>
      <c r="V855">
        <v>153</v>
      </c>
      <c r="W855">
        <v>120</v>
      </c>
      <c r="X855">
        <v>112</v>
      </c>
      <c r="Y855">
        <v>41</v>
      </c>
      <c r="Z855">
        <v>1092</v>
      </c>
      <c r="AA855">
        <f>Z855/P855</f>
        <v>1.4444444444444444</v>
      </c>
      <c r="AB855" s="11" t="s">
        <v>506</v>
      </c>
      <c r="AC855" t="s">
        <v>59</v>
      </c>
      <c r="AD855">
        <v>6</v>
      </c>
      <c r="AE855" t="str">
        <f>IF(AD855&gt;3, "Prefers Discount", "Discount Indifferent")</f>
        <v>Prefers Discount</v>
      </c>
      <c r="AF855">
        <v>10</v>
      </c>
      <c r="AG855">
        <v>3</v>
      </c>
      <c r="AH855">
        <v>2</v>
      </c>
      <c r="AI855" t="str">
        <f>INDEX($AF$1:$AH$1,MATCH(MAX(AF855:AH855),AF855:AH855,0))</f>
        <v>Store_Orders</v>
      </c>
      <c r="AJ855">
        <v>9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f>SUM(AK855:AO855)</f>
        <v>0</v>
      </c>
      <c r="AQ855" t="s">
        <v>67</v>
      </c>
      <c r="AR855">
        <v>0</v>
      </c>
      <c r="AS855" t="str">
        <f>IF(OR(AK855&gt;0, AL855&gt;0, AM855&gt;0, AN855&gt;0, AO855&gt;0), "Converted", "Not Converted")</f>
        <v>Not Converted</v>
      </c>
      <c r="AT855">
        <v>0</v>
      </c>
      <c r="AU855">
        <v>3</v>
      </c>
      <c r="AV855">
        <v>11</v>
      </c>
      <c r="AW855">
        <f>IF(Z855&gt;607, 4, 0)</f>
        <v>4</v>
      </c>
      <c r="AX855">
        <f>IF(AA855&gt;1.6588, 3, 0)</f>
        <v>0</v>
      </c>
      <c r="AY855">
        <f>IF(P855&gt;401, 2, 0)</f>
        <v>2</v>
      </c>
      <c r="AZ855">
        <f>IF(I855&gt;52915.77, 1, 0)</f>
        <v>0</v>
      </c>
      <c r="BA855">
        <f>SUM(AW855:AZ855)</f>
        <v>6</v>
      </c>
      <c r="BB855" t="str">
        <f>VLOOKUP(BA855,'Standard Deviations'!$L$1:$M$11,2,TRUE)</f>
        <v>Gold</v>
      </c>
    </row>
    <row r="856" spans="1:54">
      <c r="A856">
        <v>9426</v>
      </c>
      <c r="B856">
        <v>1964</v>
      </c>
      <c r="C856">
        <f>2024-B856</f>
        <v>60</v>
      </c>
      <c r="D856" t="str">
        <f>VLOOKUP(B856,Reference!$A$1:$B$125, 2)</f>
        <v>Boomers</v>
      </c>
      <c r="E856" t="s">
        <v>64</v>
      </c>
      <c r="F856" t="str">
        <f>IF(E856="High School", "No College", "College")</f>
        <v>College</v>
      </c>
      <c r="G856" t="s">
        <v>60</v>
      </c>
      <c r="H856">
        <v>58308</v>
      </c>
      <c r="I856">
        <v>58308</v>
      </c>
      <c r="J856" s="4" t="s">
        <v>61</v>
      </c>
      <c r="K856">
        <v>0</v>
      </c>
      <c r="L856">
        <v>1</v>
      </c>
      <c r="M856" t="str">
        <f>IF(OR(K856&gt;0, L856&gt;0), "Parent", "Not Parent")</f>
        <v>Parent</v>
      </c>
      <c r="N856" t="s">
        <v>486</v>
      </c>
      <c r="O856" s="8">
        <v>41916</v>
      </c>
      <c r="P856" s="9">
        <f>O856-N856</f>
        <v>630</v>
      </c>
      <c r="Q856">
        <v>77</v>
      </c>
      <c r="R856" s="9">
        <f>P856-Q856</f>
        <v>553</v>
      </c>
      <c r="S856" s="8">
        <f>O856-R856</f>
        <v>41363</v>
      </c>
      <c r="T856">
        <v>691</v>
      </c>
      <c r="U856">
        <v>0</v>
      </c>
      <c r="V856">
        <v>69</v>
      </c>
      <c r="W856">
        <v>10</v>
      </c>
      <c r="X856">
        <v>0</v>
      </c>
      <c r="Y856">
        <v>130</v>
      </c>
      <c r="Z856">
        <v>900</v>
      </c>
      <c r="AA856">
        <f>Z856/P856</f>
        <v>1.4285714285714286</v>
      </c>
      <c r="AB856" s="14" t="s">
        <v>506</v>
      </c>
      <c r="AC856" s="13" t="s">
        <v>63</v>
      </c>
      <c r="AD856">
        <v>4</v>
      </c>
      <c r="AE856" t="str">
        <f>IF(AD856&gt;3, "Prefers Discount", "Discount Indifferent")</f>
        <v>Prefers Discount</v>
      </c>
      <c r="AF856">
        <v>3</v>
      </c>
      <c r="AG856">
        <v>2</v>
      </c>
      <c r="AH856">
        <v>6</v>
      </c>
      <c r="AI856" t="str">
        <f>INDEX($AF$1:$AH$1,MATCH(MAX(AF856:AH856),AF856:AH856,0))</f>
        <v>Catalog_Orders</v>
      </c>
      <c r="AJ856">
        <v>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f>SUM(AK856:AO856)</f>
        <v>0</v>
      </c>
      <c r="AQ856" t="s">
        <v>67</v>
      </c>
      <c r="AR856">
        <v>0</v>
      </c>
      <c r="AS856" t="str">
        <f>IF(OR(AK856&gt;0, AL856&gt;0, AM856&gt;0, AN856&gt;0, AO856&gt;0), "Converted", "Not Converted")</f>
        <v>Not Converted</v>
      </c>
      <c r="AT856">
        <v>0</v>
      </c>
      <c r="AU856">
        <v>3</v>
      </c>
      <c r="AV856">
        <v>11</v>
      </c>
      <c r="AW856">
        <f>IF(Z856&gt;607, 4, 0)</f>
        <v>4</v>
      </c>
      <c r="AX856">
        <f>IF(AA856&gt;1.6588, 3, 0)</f>
        <v>0</v>
      </c>
      <c r="AY856">
        <f>IF(P856&gt;401, 2, 0)</f>
        <v>2</v>
      </c>
      <c r="AZ856">
        <f>IF(I856&gt;52915.77, 1, 0)</f>
        <v>1</v>
      </c>
      <c r="BA856">
        <f>SUM(AW856:AZ856)</f>
        <v>7</v>
      </c>
      <c r="BB856" t="str">
        <f>VLOOKUP(BA856,'Standard Deviations'!$L$1:$M$11,2,TRUE)</f>
        <v>Platinum</v>
      </c>
    </row>
    <row r="857" spans="1:54">
      <c r="A857">
        <v>1542</v>
      </c>
      <c r="B857">
        <v>1975</v>
      </c>
      <c r="C857">
        <f>2024-B857</f>
        <v>49</v>
      </c>
      <c r="D857" t="str">
        <f>VLOOKUP(B857,Reference!$A$1:$B$125, 2)</f>
        <v>Gen X</v>
      </c>
      <c r="E857" t="s">
        <v>54</v>
      </c>
      <c r="F857" t="str">
        <f>IF(E857="High School", "No College", "College")</f>
        <v>College</v>
      </c>
      <c r="G857" t="s">
        <v>60</v>
      </c>
      <c r="H857">
        <v>56243</v>
      </c>
      <c r="I857">
        <v>56243</v>
      </c>
      <c r="J857" s="4" t="s">
        <v>61</v>
      </c>
      <c r="K857">
        <v>1</v>
      </c>
      <c r="L857">
        <v>2</v>
      </c>
      <c r="M857" t="str">
        <f>IF(OR(K857&gt;0, L857&gt;0), "Parent", "Not Parent")</f>
        <v>Parent</v>
      </c>
      <c r="N857" t="s">
        <v>117</v>
      </c>
      <c r="O857" s="8">
        <v>41916</v>
      </c>
      <c r="P857" s="9">
        <f>O857-N857</f>
        <v>278</v>
      </c>
      <c r="Q857">
        <v>26</v>
      </c>
      <c r="R857" s="9">
        <f>P857-Q857</f>
        <v>252</v>
      </c>
      <c r="S857" s="8">
        <f>O857-R857</f>
        <v>41664</v>
      </c>
      <c r="T857">
        <v>347</v>
      </c>
      <c r="U857">
        <v>0</v>
      </c>
      <c r="V857">
        <v>35</v>
      </c>
      <c r="W857">
        <v>4</v>
      </c>
      <c r="X857">
        <v>3</v>
      </c>
      <c r="Y857">
        <v>7</v>
      </c>
      <c r="Z857">
        <v>396</v>
      </c>
      <c r="AA857">
        <f>Z857/P857</f>
        <v>1.4244604316546763</v>
      </c>
      <c r="AB857" s="11" t="s">
        <v>506</v>
      </c>
      <c r="AC857" t="s">
        <v>59</v>
      </c>
      <c r="AD857">
        <v>6</v>
      </c>
      <c r="AE857" t="str">
        <f>IF(AD857&gt;3, "Prefers Discount", "Discount Indifferent")</f>
        <v>Prefers Discount</v>
      </c>
      <c r="AF857">
        <v>8</v>
      </c>
      <c r="AG857">
        <v>4</v>
      </c>
      <c r="AH857">
        <v>2</v>
      </c>
      <c r="AI857" t="str">
        <f>INDEX($AF$1:$AH$1,MATCH(MAX(AF857:AH857),AF857:AH857,0))</f>
        <v>Store_Orders</v>
      </c>
      <c r="AJ857">
        <v>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f>SUM(AK857:AO857)</f>
        <v>0</v>
      </c>
      <c r="AQ857" t="s">
        <v>67</v>
      </c>
      <c r="AR857">
        <v>0</v>
      </c>
      <c r="AS857" t="str">
        <f>IF(OR(AK857&gt;0, AL857&gt;0, AM857&gt;0, AN857&gt;0, AO857&gt;0), "Converted", "Not Converted")</f>
        <v>Not Converted</v>
      </c>
      <c r="AT857">
        <v>0</v>
      </c>
      <c r="AU857">
        <v>3</v>
      </c>
      <c r="AV857">
        <v>11</v>
      </c>
      <c r="AW857">
        <f>IF(Z857&gt;607, 4, 0)</f>
        <v>0</v>
      </c>
      <c r="AX857">
        <f>IF(AA857&gt;1.6588, 3, 0)</f>
        <v>0</v>
      </c>
      <c r="AY857">
        <f>IF(P857&gt;401, 2, 0)</f>
        <v>0</v>
      </c>
      <c r="AZ857">
        <f>IF(I857&gt;52915.77, 1, 0)</f>
        <v>1</v>
      </c>
      <c r="BA857">
        <f>SUM(AW857:AZ857)</f>
        <v>1</v>
      </c>
      <c r="BB857" t="str">
        <f>VLOOKUP(BA857,'Standard Deviations'!$L$1:$M$11,2,TRUE)</f>
        <v>Bronze</v>
      </c>
    </row>
    <row r="858" spans="1:54">
      <c r="A858">
        <v>3934</v>
      </c>
      <c r="B858">
        <v>1966</v>
      </c>
      <c r="C858">
        <f>2024-B858</f>
        <v>58</v>
      </c>
      <c r="D858" t="str">
        <f>VLOOKUP(B858,Reference!$A$1:$B$125, 2)</f>
        <v>Gen X</v>
      </c>
      <c r="E858" t="s">
        <v>54</v>
      </c>
      <c r="F858" t="str">
        <f>IF(E858="High School", "No College", "College")</f>
        <v>College</v>
      </c>
      <c r="G858" t="s">
        <v>55</v>
      </c>
      <c r="H858">
        <v>61286</v>
      </c>
      <c r="I858">
        <v>61286</v>
      </c>
      <c r="J858" s="4" t="s">
        <v>61</v>
      </c>
      <c r="K858">
        <v>0</v>
      </c>
      <c r="L858">
        <v>1</v>
      </c>
      <c r="M858" t="str">
        <f>IF(OR(K858&gt;0, L858&gt;0), "Parent", "Not Parent")</f>
        <v>Parent</v>
      </c>
      <c r="N858" t="s">
        <v>537</v>
      </c>
      <c r="O858" s="8">
        <v>41916</v>
      </c>
      <c r="P858" s="9">
        <f>O858-N858</f>
        <v>428</v>
      </c>
      <c r="Q858">
        <v>34</v>
      </c>
      <c r="R858" s="9">
        <f>P858-Q858</f>
        <v>394</v>
      </c>
      <c r="S858" s="8">
        <f>O858-R858</f>
        <v>41522</v>
      </c>
      <c r="T858">
        <v>356</v>
      </c>
      <c r="U858">
        <v>0</v>
      </c>
      <c r="V858">
        <v>107</v>
      </c>
      <c r="W858">
        <v>19</v>
      </c>
      <c r="X858">
        <v>9</v>
      </c>
      <c r="Y858">
        <v>117</v>
      </c>
      <c r="Z858">
        <v>608</v>
      </c>
      <c r="AA858">
        <f>Z858/P858</f>
        <v>1.4205607476635513</v>
      </c>
      <c r="AB858" s="11" t="s">
        <v>506</v>
      </c>
      <c r="AC858" t="s">
        <v>59</v>
      </c>
      <c r="AD858">
        <v>2</v>
      </c>
      <c r="AE858" t="str">
        <f>IF(AD858&gt;3, "Prefers Discount", "Discount Indifferent")</f>
        <v>Discount Indifferent</v>
      </c>
      <c r="AF858">
        <v>8</v>
      </c>
      <c r="AG858">
        <v>7</v>
      </c>
      <c r="AH858">
        <v>1</v>
      </c>
      <c r="AI858" t="str">
        <f>INDEX($AF$1:$AH$1,MATCH(MAX(AF858:AH858),AF858:AH858,0))</f>
        <v>Store_Orders</v>
      </c>
      <c r="AJ858">
        <v>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f>SUM(AK858:AO858)</f>
        <v>0</v>
      </c>
      <c r="AQ858" t="s">
        <v>67</v>
      </c>
      <c r="AR858">
        <v>0</v>
      </c>
      <c r="AS858" t="str">
        <f>IF(OR(AK858&gt;0, AL858&gt;0, AM858&gt;0, AN858&gt;0, AO858&gt;0), "Converted", "Not Converted")</f>
        <v>Not Converted</v>
      </c>
      <c r="AT858">
        <v>0</v>
      </c>
      <c r="AU858">
        <v>3</v>
      </c>
      <c r="AV858">
        <v>11</v>
      </c>
      <c r="AW858">
        <f>IF(Z858&gt;607, 4, 0)</f>
        <v>4</v>
      </c>
      <c r="AX858">
        <f>IF(AA858&gt;1.6588, 3, 0)</f>
        <v>0</v>
      </c>
      <c r="AY858">
        <f>IF(P858&gt;401, 2, 0)</f>
        <v>2</v>
      </c>
      <c r="AZ858">
        <f>IF(I858&gt;52915.77, 1, 0)</f>
        <v>1</v>
      </c>
      <c r="BA858">
        <f>SUM(AW858:AZ858)</f>
        <v>7</v>
      </c>
      <c r="BB858" t="str">
        <f>VLOOKUP(BA858,'Standard Deviations'!$L$1:$M$11,2,TRUE)</f>
        <v>Platinum</v>
      </c>
    </row>
    <row r="859" spans="1:54">
      <c r="A859">
        <v>2493</v>
      </c>
      <c r="B859">
        <v>1966</v>
      </c>
      <c r="C859">
        <f>2024-B859</f>
        <v>58</v>
      </c>
      <c r="D859" t="str">
        <f>VLOOKUP(B859,Reference!$A$1:$B$125, 2)</f>
        <v>Gen X</v>
      </c>
      <c r="E859" t="s">
        <v>54</v>
      </c>
      <c r="F859" t="str">
        <f>IF(E859="High School", "No College", "College")</f>
        <v>College</v>
      </c>
      <c r="G859" t="s">
        <v>55</v>
      </c>
      <c r="H859">
        <v>61286</v>
      </c>
      <c r="I859">
        <v>61286</v>
      </c>
      <c r="J859" s="4" t="s">
        <v>61</v>
      </c>
      <c r="K859">
        <v>0</v>
      </c>
      <c r="L859">
        <v>1</v>
      </c>
      <c r="M859" t="str">
        <f>IF(OR(K859&gt;0, L859&gt;0), "Parent", "Not Parent")</f>
        <v>Parent</v>
      </c>
      <c r="N859" t="s">
        <v>537</v>
      </c>
      <c r="O859" s="8">
        <v>41916</v>
      </c>
      <c r="P859" s="9">
        <f>O859-N859</f>
        <v>428</v>
      </c>
      <c r="Q859">
        <v>34</v>
      </c>
      <c r="R859" s="9">
        <f>P859-Q859</f>
        <v>394</v>
      </c>
      <c r="S859" s="8">
        <f>O859-R859</f>
        <v>41522</v>
      </c>
      <c r="T859">
        <v>356</v>
      </c>
      <c r="U859">
        <v>0</v>
      </c>
      <c r="V859">
        <v>107</v>
      </c>
      <c r="W859">
        <v>19</v>
      </c>
      <c r="X859">
        <v>9</v>
      </c>
      <c r="Y859">
        <v>117</v>
      </c>
      <c r="Z859">
        <v>608</v>
      </c>
      <c r="AA859">
        <f>Z859/P859</f>
        <v>1.4205607476635513</v>
      </c>
      <c r="AB859" s="11" t="s">
        <v>506</v>
      </c>
      <c r="AC859" t="s">
        <v>59</v>
      </c>
      <c r="AD859">
        <v>2</v>
      </c>
      <c r="AE859" t="str">
        <f>IF(AD859&gt;3, "Prefers Discount", "Discount Indifferent")</f>
        <v>Discount Indifferent</v>
      </c>
      <c r="AF859">
        <v>8</v>
      </c>
      <c r="AG859">
        <v>7</v>
      </c>
      <c r="AH859">
        <v>1</v>
      </c>
      <c r="AI859" t="str">
        <f>INDEX($AF$1:$AH$1,MATCH(MAX(AF859:AH859),AF859:AH859,0))</f>
        <v>Store_Orders</v>
      </c>
      <c r="AJ859">
        <v>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f>SUM(AK859:AO859)</f>
        <v>0</v>
      </c>
      <c r="AQ859" t="s">
        <v>67</v>
      </c>
      <c r="AR859">
        <v>0</v>
      </c>
      <c r="AS859" t="str">
        <f>IF(OR(AK859&gt;0, AL859&gt;0, AM859&gt;0, AN859&gt;0, AO859&gt;0), "Converted", "Not Converted")</f>
        <v>Not Converted</v>
      </c>
      <c r="AT859">
        <v>0</v>
      </c>
      <c r="AU859">
        <v>3</v>
      </c>
      <c r="AV859">
        <v>11</v>
      </c>
      <c r="AW859">
        <f>IF(Z859&gt;607, 4, 0)</f>
        <v>4</v>
      </c>
      <c r="AX859">
        <f>IF(AA859&gt;1.6588, 3, 0)</f>
        <v>0</v>
      </c>
      <c r="AY859">
        <f>IF(P859&gt;401, 2, 0)</f>
        <v>2</v>
      </c>
      <c r="AZ859">
        <f>IF(I859&gt;52915.77, 1, 0)</f>
        <v>1</v>
      </c>
      <c r="BA859">
        <f>SUM(AW859:AZ859)</f>
        <v>7</v>
      </c>
      <c r="BB859" t="str">
        <f>VLOOKUP(BA859,'Standard Deviations'!$L$1:$M$11,2,TRUE)</f>
        <v>Platinum</v>
      </c>
    </row>
    <row r="860" spans="1:54">
      <c r="A860">
        <v>851</v>
      </c>
      <c r="B860">
        <v>1972</v>
      </c>
      <c r="C860">
        <f>2024-B860</f>
        <v>52</v>
      </c>
      <c r="D860" t="str">
        <f>VLOOKUP(B860,Reference!$A$1:$B$125, 2)</f>
        <v>Gen X</v>
      </c>
      <c r="E860" t="s">
        <v>64</v>
      </c>
      <c r="F860" t="str">
        <f>IF(E860="High School", "No College", "College")</f>
        <v>College</v>
      </c>
      <c r="G860" t="s">
        <v>55</v>
      </c>
      <c r="H860">
        <v>57136</v>
      </c>
      <c r="I860">
        <v>57136</v>
      </c>
      <c r="J860" s="4" t="s">
        <v>61</v>
      </c>
      <c r="K860">
        <v>1</v>
      </c>
      <c r="L860">
        <v>1</v>
      </c>
      <c r="M860" t="str">
        <f>IF(OR(K860&gt;0, L860&gt;0), "Parent", "Not Parent")</f>
        <v>Parent</v>
      </c>
      <c r="N860" t="s">
        <v>225</v>
      </c>
      <c r="O860" s="8">
        <v>41916</v>
      </c>
      <c r="P860" s="9">
        <f>O860-N860</f>
        <v>452</v>
      </c>
      <c r="Q860">
        <v>48</v>
      </c>
      <c r="R860" s="9">
        <f>P860-Q860</f>
        <v>404</v>
      </c>
      <c r="S860" s="8">
        <f>O860-R860</f>
        <v>41512</v>
      </c>
      <c r="T860">
        <v>306</v>
      </c>
      <c r="U860">
        <v>5</v>
      </c>
      <c r="V860">
        <v>109</v>
      </c>
      <c r="W860">
        <v>21</v>
      </c>
      <c r="X860">
        <v>109</v>
      </c>
      <c r="Y860">
        <v>92</v>
      </c>
      <c r="Z860">
        <v>642</v>
      </c>
      <c r="AA860">
        <f>Z860/P860</f>
        <v>1.4203539823008851</v>
      </c>
      <c r="AB860" s="11" t="s">
        <v>506</v>
      </c>
      <c r="AC860" t="s">
        <v>59</v>
      </c>
      <c r="AD860">
        <v>9</v>
      </c>
      <c r="AE860" t="str">
        <f>IF(AD860&gt;3, "Prefers Discount", "Discount Indifferent")</f>
        <v>Prefers Discount</v>
      </c>
      <c r="AF860">
        <v>10</v>
      </c>
      <c r="AG860">
        <v>5</v>
      </c>
      <c r="AH860">
        <v>2</v>
      </c>
      <c r="AI860" t="str">
        <f>INDEX($AF$1:$AH$1,MATCH(MAX(AF860:AH860),AF860:AH860,0))</f>
        <v>Store_Orders</v>
      </c>
      <c r="AJ860">
        <v>6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f>SUM(AK860:AO860)</f>
        <v>0</v>
      </c>
      <c r="AQ860" t="s">
        <v>67</v>
      </c>
      <c r="AR860">
        <v>0</v>
      </c>
      <c r="AS860" t="str">
        <f>IF(OR(AK860&gt;0, AL860&gt;0, AM860&gt;0, AN860&gt;0, AO860&gt;0), "Converted", "Not Converted")</f>
        <v>Not Converted</v>
      </c>
      <c r="AT860">
        <v>0</v>
      </c>
      <c r="AU860">
        <v>3</v>
      </c>
      <c r="AV860">
        <v>11</v>
      </c>
      <c r="AW860">
        <f>IF(Z860&gt;607, 4, 0)</f>
        <v>4</v>
      </c>
      <c r="AX860">
        <f>IF(AA860&gt;1.6588, 3, 0)</f>
        <v>0</v>
      </c>
      <c r="AY860">
        <f>IF(P860&gt;401, 2, 0)</f>
        <v>2</v>
      </c>
      <c r="AZ860">
        <f>IF(I860&gt;52915.77, 1, 0)</f>
        <v>1</v>
      </c>
      <c r="BA860">
        <f>SUM(AW860:AZ860)</f>
        <v>7</v>
      </c>
      <c r="BB860" t="str">
        <f>VLOOKUP(BA860,'Standard Deviations'!$L$1:$M$11,2,TRUE)</f>
        <v>Platinum</v>
      </c>
    </row>
    <row r="861" spans="1:54">
      <c r="A861">
        <v>7342</v>
      </c>
      <c r="B861">
        <v>1961</v>
      </c>
      <c r="C861">
        <f>2024-B861</f>
        <v>63</v>
      </c>
      <c r="D861" t="str">
        <f>VLOOKUP(B861,Reference!$A$1:$B$125, 2)</f>
        <v>Boomers</v>
      </c>
      <c r="E861" t="s">
        <v>74</v>
      </c>
      <c r="F861" t="str">
        <f>IF(E861="High School", "No College", "College")</f>
        <v>College</v>
      </c>
      <c r="G861" t="s">
        <v>89</v>
      </c>
      <c r="H861">
        <v>59184</v>
      </c>
      <c r="I861">
        <v>59184</v>
      </c>
      <c r="J861" s="4" t="s">
        <v>61</v>
      </c>
      <c r="K861">
        <v>0</v>
      </c>
      <c r="L861">
        <v>1</v>
      </c>
      <c r="M861" t="str">
        <f>IF(OR(K861&gt;0, L861&gt;0), "Parent", "Not Parent")</f>
        <v>Parent</v>
      </c>
      <c r="N861" t="s">
        <v>538</v>
      </c>
      <c r="O861" s="8">
        <v>41916</v>
      </c>
      <c r="P861" s="9">
        <f>O861-N861</f>
        <v>755</v>
      </c>
      <c r="Q861">
        <v>6</v>
      </c>
      <c r="R861" s="9">
        <f>P861-Q861</f>
        <v>749</v>
      </c>
      <c r="S861" s="8">
        <f>O861-R861</f>
        <v>41167</v>
      </c>
      <c r="T861">
        <v>341</v>
      </c>
      <c r="U861">
        <v>142</v>
      </c>
      <c r="V861">
        <v>113</v>
      </c>
      <c r="W861">
        <v>259</v>
      </c>
      <c r="X861">
        <v>151</v>
      </c>
      <c r="Y861">
        <v>66</v>
      </c>
      <c r="Z861">
        <v>1072</v>
      </c>
      <c r="AA861">
        <f>Z861/P861</f>
        <v>1.4198675496688742</v>
      </c>
      <c r="AB861" s="11" t="s">
        <v>506</v>
      </c>
      <c r="AC861" t="s">
        <v>59</v>
      </c>
      <c r="AD861">
        <v>3</v>
      </c>
      <c r="AE861" t="str">
        <f>IF(AD861&gt;3, "Prefers Discount", "Discount Indifferent")</f>
        <v>Discount Indifferent</v>
      </c>
      <c r="AF861">
        <v>12</v>
      </c>
      <c r="AG861">
        <v>6</v>
      </c>
      <c r="AH861">
        <v>6</v>
      </c>
      <c r="AI861" t="str">
        <f>INDEX($AF$1:$AH$1,MATCH(MAX(AF861:AH861),AF861:AH861,0))</f>
        <v>Store_Orders</v>
      </c>
      <c r="AJ861">
        <v>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f>SUM(AK861:AO861)</f>
        <v>0</v>
      </c>
      <c r="AQ861" t="s">
        <v>67</v>
      </c>
      <c r="AR861">
        <v>0</v>
      </c>
      <c r="AS861" t="str">
        <f>IF(OR(AK861&gt;0, AL861&gt;0, AM861&gt;0, AN861&gt;0, AO861&gt;0), "Converted", "Not Converted")</f>
        <v>Not Converted</v>
      </c>
      <c r="AT861">
        <v>0</v>
      </c>
      <c r="AU861">
        <v>3</v>
      </c>
      <c r="AV861">
        <v>11</v>
      </c>
      <c r="AW861">
        <f>IF(Z861&gt;607, 4, 0)</f>
        <v>4</v>
      </c>
      <c r="AX861">
        <f>IF(AA861&gt;1.6588, 3, 0)</f>
        <v>0</v>
      </c>
      <c r="AY861">
        <f>IF(P861&gt;401, 2, 0)</f>
        <v>2</v>
      </c>
      <c r="AZ861">
        <f>IF(I861&gt;52915.77, 1, 0)</f>
        <v>1</v>
      </c>
      <c r="BA861">
        <f>SUM(AW861:AZ861)</f>
        <v>7</v>
      </c>
      <c r="BB861" t="str">
        <f>VLOOKUP(BA861,'Standard Deviations'!$L$1:$M$11,2,TRUE)</f>
        <v>Platinum</v>
      </c>
    </row>
    <row r="862" spans="1:54">
      <c r="A862">
        <v>550</v>
      </c>
      <c r="B862">
        <v>1952</v>
      </c>
      <c r="C862">
        <f>2024-B862</f>
        <v>72</v>
      </c>
      <c r="D862" t="str">
        <f>VLOOKUP(B862,Reference!$A$1:$B$125, 2)</f>
        <v>Boomers</v>
      </c>
      <c r="E862" t="s">
        <v>54</v>
      </c>
      <c r="F862" t="str">
        <f>IF(E862="High School", "No College", "College")</f>
        <v>College</v>
      </c>
      <c r="G862" t="s">
        <v>71</v>
      </c>
      <c r="H862">
        <v>62335</v>
      </c>
      <c r="I862">
        <v>62335</v>
      </c>
      <c r="J862" s="4" t="s">
        <v>61</v>
      </c>
      <c r="K862">
        <v>0</v>
      </c>
      <c r="L862">
        <v>1</v>
      </c>
      <c r="M862" t="str">
        <f>IF(OR(K862&gt;0, L862&gt;0), "Parent", "Not Parent")</f>
        <v>Parent</v>
      </c>
      <c r="N862" t="s">
        <v>275</v>
      </c>
      <c r="O862" s="8">
        <v>41916</v>
      </c>
      <c r="P862" s="9">
        <f>O862-N862</f>
        <v>499</v>
      </c>
      <c r="Q862">
        <v>87</v>
      </c>
      <c r="R862" s="9">
        <f>P862-Q862</f>
        <v>412</v>
      </c>
      <c r="S862" s="8">
        <f>O862-R862</f>
        <v>41504</v>
      </c>
      <c r="T862">
        <v>243</v>
      </c>
      <c r="U862">
        <v>131</v>
      </c>
      <c r="V862">
        <v>217</v>
      </c>
      <c r="W862">
        <v>85</v>
      </c>
      <c r="X862">
        <v>6</v>
      </c>
      <c r="Y862">
        <v>26</v>
      </c>
      <c r="Z862">
        <v>708</v>
      </c>
      <c r="AA862">
        <f>Z862/P862</f>
        <v>1.4188376753507015</v>
      </c>
      <c r="AB862" s="14" t="s">
        <v>506</v>
      </c>
      <c r="AC862" s="13" t="s">
        <v>63</v>
      </c>
      <c r="AD862">
        <v>2</v>
      </c>
      <c r="AE862" t="str">
        <f>IF(AD862&gt;3, "Prefers Discount", "Discount Indifferent")</f>
        <v>Discount Indifferent</v>
      </c>
      <c r="AF862">
        <v>13</v>
      </c>
      <c r="AG862">
        <v>3</v>
      </c>
      <c r="AH862">
        <v>3</v>
      </c>
      <c r="AI862" t="str">
        <f>INDEX($AF$1:$AH$1,MATCH(MAX(AF862:AH862),AF862:AH862,0))</f>
        <v>Store_Orders</v>
      </c>
      <c r="AJ862">
        <v>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f>SUM(AK862:AO862)</f>
        <v>0</v>
      </c>
      <c r="AQ862" t="s">
        <v>67</v>
      </c>
      <c r="AR862">
        <v>0</v>
      </c>
      <c r="AS862" t="str">
        <f>IF(OR(AK862&gt;0, AL862&gt;0, AM862&gt;0, AN862&gt;0, AO862&gt;0), "Converted", "Not Converted")</f>
        <v>Not Converted</v>
      </c>
      <c r="AT862">
        <v>0</v>
      </c>
      <c r="AU862">
        <v>3</v>
      </c>
      <c r="AV862">
        <v>11</v>
      </c>
      <c r="AW862">
        <f>IF(Z862&gt;607, 4, 0)</f>
        <v>4</v>
      </c>
      <c r="AX862">
        <f>IF(AA862&gt;1.6588, 3, 0)</f>
        <v>0</v>
      </c>
      <c r="AY862">
        <f>IF(P862&gt;401, 2, 0)</f>
        <v>2</v>
      </c>
      <c r="AZ862">
        <f>IF(I862&gt;52915.77, 1, 0)</f>
        <v>1</v>
      </c>
      <c r="BA862">
        <f>SUM(AW862:AZ862)</f>
        <v>7</v>
      </c>
      <c r="BB862" t="str">
        <f>VLOOKUP(BA862,'Standard Deviations'!$L$1:$M$11,2,TRUE)</f>
        <v>Platinum</v>
      </c>
    </row>
    <row r="863" spans="1:54">
      <c r="A863">
        <v>3732</v>
      </c>
      <c r="B863">
        <v>1955</v>
      </c>
      <c r="C863">
        <f>2024-B863</f>
        <v>69</v>
      </c>
      <c r="D863" t="str">
        <f>VLOOKUP(B863,Reference!$A$1:$B$125, 2)</f>
        <v>Boomers</v>
      </c>
      <c r="E863" t="s">
        <v>64</v>
      </c>
      <c r="F863" t="str">
        <f>IF(E863="High School", "No College", "College")</f>
        <v>College</v>
      </c>
      <c r="G863" t="s">
        <v>55</v>
      </c>
      <c r="H863">
        <v>52750</v>
      </c>
      <c r="I863">
        <v>52750</v>
      </c>
      <c r="J863" s="4" t="s">
        <v>175</v>
      </c>
      <c r="K863">
        <v>0</v>
      </c>
      <c r="L863">
        <v>1</v>
      </c>
      <c r="M863" t="str">
        <f>IF(OR(K863&gt;0, L863&gt;0), "Parent", "Not Parent")</f>
        <v>Parent</v>
      </c>
      <c r="N863" t="s">
        <v>513</v>
      </c>
      <c r="O863" s="8">
        <v>41916</v>
      </c>
      <c r="P863" s="9">
        <f>O863-N863</f>
        <v>607</v>
      </c>
      <c r="Q863">
        <v>72</v>
      </c>
      <c r="R863" s="9">
        <f>P863-Q863</f>
        <v>535</v>
      </c>
      <c r="S863" s="8">
        <f>O863-R863</f>
        <v>41381</v>
      </c>
      <c r="T863">
        <v>393</v>
      </c>
      <c r="U863">
        <v>0</v>
      </c>
      <c r="V863">
        <v>239</v>
      </c>
      <c r="W863">
        <v>90</v>
      </c>
      <c r="X863">
        <v>69</v>
      </c>
      <c r="Y863">
        <v>69</v>
      </c>
      <c r="Z863">
        <v>860</v>
      </c>
      <c r="AA863">
        <f>Z863/P863</f>
        <v>1.4168039538714992</v>
      </c>
      <c r="AB863" s="14" t="s">
        <v>506</v>
      </c>
      <c r="AC863" s="13" t="s">
        <v>63</v>
      </c>
      <c r="AD863">
        <v>6</v>
      </c>
      <c r="AE863" t="str">
        <f>IF(AD863&gt;3, "Prefers Discount", "Discount Indifferent")</f>
        <v>Prefers Discount</v>
      </c>
      <c r="AF863">
        <v>9</v>
      </c>
      <c r="AG863">
        <v>5</v>
      </c>
      <c r="AH863">
        <v>7</v>
      </c>
      <c r="AI863" t="str">
        <f>INDEX($AF$1:$AH$1,MATCH(MAX(AF863:AH863),AF863:AH863,0))</f>
        <v>Store_Orders</v>
      </c>
      <c r="AJ863">
        <v>4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f>SUM(AK863:AO863)</f>
        <v>0</v>
      </c>
      <c r="AQ863" t="s">
        <v>67</v>
      </c>
      <c r="AR863">
        <v>0</v>
      </c>
      <c r="AS863" t="str">
        <f>IF(OR(AK863&gt;0, AL863&gt;0, AM863&gt;0, AN863&gt;0, AO863&gt;0), "Converted", "Not Converted")</f>
        <v>Not Converted</v>
      </c>
      <c r="AT863">
        <v>0</v>
      </c>
      <c r="AU863">
        <v>3</v>
      </c>
      <c r="AV863">
        <v>11</v>
      </c>
      <c r="AW863">
        <f>IF(Z863&gt;607, 4, 0)</f>
        <v>4</v>
      </c>
      <c r="AX863">
        <f>IF(AA863&gt;1.6588, 3, 0)</f>
        <v>0</v>
      </c>
      <c r="AY863">
        <f>IF(P863&gt;401, 2, 0)</f>
        <v>2</v>
      </c>
      <c r="AZ863">
        <f>IF(I863&gt;52915.77, 1, 0)</f>
        <v>0</v>
      </c>
      <c r="BA863">
        <f>SUM(AW863:AZ863)</f>
        <v>6</v>
      </c>
      <c r="BB863" t="str">
        <f>VLOOKUP(BA863,'Standard Deviations'!$L$1:$M$11,2,TRUE)</f>
        <v>Gold</v>
      </c>
    </row>
    <row r="864" spans="1:54">
      <c r="A864">
        <v>6439</v>
      </c>
      <c r="B864">
        <v>1958</v>
      </c>
      <c r="C864">
        <f>2024-B864</f>
        <v>66</v>
      </c>
      <c r="D864" t="str">
        <f>VLOOKUP(B864,Reference!$A$1:$B$125, 2)</f>
        <v>Boomers</v>
      </c>
      <c r="E864" t="s">
        <v>54</v>
      </c>
      <c r="F864" t="str">
        <f>IF(E864="High School", "No College", "College")</f>
        <v>College</v>
      </c>
      <c r="G864" t="s">
        <v>55</v>
      </c>
      <c r="H864">
        <v>61074</v>
      </c>
      <c r="I864">
        <v>61074</v>
      </c>
      <c r="J864" s="4" t="s">
        <v>61</v>
      </c>
      <c r="K864">
        <v>0</v>
      </c>
      <c r="L864">
        <v>1</v>
      </c>
      <c r="M864" t="str">
        <f>IF(OR(K864&gt;0, L864&gt;0), "Parent", "Not Parent")</f>
        <v>Parent</v>
      </c>
      <c r="N864" t="s">
        <v>450</v>
      </c>
      <c r="O864" s="8">
        <v>41916</v>
      </c>
      <c r="P864" s="9">
        <f>O864-N864</f>
        <v>778</v>
      </c>
      <c r="Q864">
        <v>37</v>
      </c>
      <c r="R864" s="9">
        <f>P864-Q864</f>
        <v>741</v>
      </c>
      <c r="S864" s="8">
        <f>O864-R864</f>
        <v>41175</v>
      </c>
      <c r="T864">
        <v>789</v>
      </c>
      <c r="U864">
        <v>0</v>
      </c>
      <c r="V864">
        <v>133</v>
      </c>
      <c r="W864">
        <v>0</v>
      </c>
      <c r="X864">
        <v>28</v>
      </c>
      <c r="Y864">
        <v>152</v>
      </c>
      <c r="Z864">
        <v>1102</v>
      </c>
      <c r="AA864">
        <f>Z864/P864</f>
        <v>1.4164524421593829</v>
      </c>
      <c r="AB864" s="11" t="s">
        <v>506</v>
      </c>
      <c r="AC864" t="s">
        <v>59</v>
      </c>
      <c r="AD864">
        <v>7</v>
      </c>
      <c r="AE864" t="str">
        <f>IF(AD864&gt;3, "Prefers Discount", "Discount Indifferent")</f>
        <v>Prefers Discount</v>
      </c>
      <c r="AF864">
        <v>8</v>
      </c>
      <c r="AG864">
        <v>11</v>
      </c>
      <c r="AH864">
        <v>5</v>
      </c>
      <c r="AI864" t="str">
        <f>INDEX($AF$1:$AH$1,MATCH(MAX(AF864:AH864),AF864:AH864,0))</f>
        <v>Web_Orders</v>
      </c>
      <c r="AJ864">
        <v>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f>SUM(AK864:AO864)</f>
        <v>0</v>
      </c>
      <c r="AQ864" t="s">
        <v>67</v>
      </c>
      <c r="AR864">
        <v>0</v>
      </c>
      <c r="AS864" t="str">
        <f>IF(OR(AK864&gt;0, AL864&gt;0, AM864&gt;0, AN864&gt;0, AO864&gt;0), "Converted", "Not Converted")</f>
        <v>Not Converted</v>
      </c>
      <c r="AT864">
        <v>0</v>
      </c>
      <c r="AU864">
        <v>3</v>
      </c>
      <c r="AV864">
        <v>11</v>
      </c>
      <c r="AW864">
        <f>IF(Z864&gt;607, 4, 0)</f>
        <v>4</v>
      </c>
      <c r="AX864">
        <f>IF(AA864&gt;1.6588, 3, 0)</f>
        <v>0</v>
      </c>
      <c r="AY864">
        <f>IF(P864&gt;401, 2, 0)</f>
        <v>2</v>
      </c>
      <c r="AZ864">
        <f>IF(I864&gt;52915.77, 1, 0)</f>
        <v>1</v>
      </c>
      <c r="BA864">
        <f>SUM(AW864:AZ864)</f>
        <v>7</v>
      </c>
      <c r="BB864" t="str">
        <f>VLOOKUP(BA864,'Standard Deviations'!$L$1:$M$11,2,TRUE)</f>
        <v>Platinum</v>
      </c>
    </row>
    <row r="865" spans="1:54">
      <c r="A865">
        <v>8852</v>
      </c>
      <c r="B865">
        <v>1976</v>
      </c>
      <c r="C865">
        <f>2024-B865</f>
        <v>48</v>
      </c>
      <c r="D865" t="str">
        <f>VLOOKUP(B865,Reference!$A$1:$B$125, 2)</f>
        <v>Gen X</v>
      </c>
      <c r="E865" t="s">
        <v>54</v>
      </c>
      <c r="F865" t="str">
        <f>IF(E865="High School", "No College", "College")</f>
        <v>College</v>
      </c>
      <c r="G865" t="s">
        <v>55</v>
      </c>
      <c r="H865">
        <v>61064</v>
      </c>
      <c r="I865">
        <v>61064</v>
      </c>
      <c r="J865" s="4" t="s">
        <v>61</v>
      </c>
      <c r="K865">
        <v>0</v>
      </c>
      <c r="L865">
        <v>1</v>
      </c>
      <c r="M865" t="str">
        <f>IF(OR(K865&gt;0, L865&gt;0), "Parent", "Not Parent")</f>
        <v>Parent</v>
      </c>
      <c r="N865" t="s">
        <v>332</v>
      </c>
      <c r="O865" s="8">
        <v>41916</v>
      </c>
      <c r="P865" s="9">
        <f>O865-N865</f>
        <v>764</v>
      </c>
      <c r="Q865">
        <v>80</v>
      </c>
      <c r="R865" s="9">
        <f>P865-Q865</f>
        <v>684</v>
      </c>
      <c r="S865" s="8">
        <f>O865-R865</f>
        <v>41232</v>
      </c>
      <c r="T865">
        <v>387</v>
      </c>
      <c r="U865">
        <v>126</v>
      </c>
      <c r="V865">
        <v>342</v>
      </c>
      <c r="W865">
        <v>0</v>
      </c>
      <c r="X865">
        <v>45</v>
      </c>
      <c r="Y865">
        <v>180</v>
      </c>
      <c r="Z865">
        <v>1080</v>
      </c>
      <c r="AA865">
        <f>Z865/P865</f>
        <v>1.4136125654450262</v>
      </c>
      <c r="AB865" s="14" t="s">
        <v>506</v>
      </c>
      <c r="AC865" s="13" t="s">
        <v>63</v>
      </c>
      <c r="AD865">
        <v>5</v>
      </c>
      <c r="AE865" t="str">
        <f>IF(AD865&gt;3, "Prefers Discount", "Discount Indifferent")</f>
        <v>Prefers Discount</v>
      </c>
      <c r="AF865">
        <v>11</v>
      </c>
      <c r="AG865">
        <v>8</v>
      </c>
      <c r="AH865">
        <v>4</v>
      </c>
      <c r="AI865" t="str">
        <f>INDEX($AF$1:$AH$1,MATCH(MAX(AF865:AH865),AF865:AH865,0))</f>
        <v>Store_Orders</v>
      </c>
      <c r="AJ865">
        <v>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f>SUM(AK865:AO865)</f>
        <v>0</v>
      </c>
      <c r="AQ865" t="s">
        <v>67</v>
      </c>
      <c r="AR865">
        <v>0</v>
      </c>
      <c r="AS865" t="str">
        <f>IF(OR(AK865&gt;0, AL865&gt;0, AM865&gt;0, AN865&gt;0, AO865&gt;0), "Converted", "Not Converted")</f>
        <v>Not Converted</v>
      </c>
      <c r="AT865">
        <v>0</v>
      </c>
      <c r="AU865">
        <v>3</v>
      </c>
      <c r="AV865">
        <v>11</v>
      </c>
      <c r="AW865">
        <f>IF(Z865&gt;607, 4, 0)</f>
        <v>4</v>
      </c>
      <c r="AX865">
        <f>IF(AA865&gt;1.6588, 3, 0)</f>
        <v>0</v>
      </c>
      <c r="AY865">
        <f>IF(P865&gt;401, 2, 0)</f>
        <v>2</v>
      </c>
      <c r="AZ865">
        <f>IF(I865&gt;52915.77, 1, 0)</f>
        <v>1</v>
      </c>
      <c r="BA865">
        <f>SUM(AW865:AZ865)</f>
        <v>7</v>
      </c>
      <c r="BB865" t="str">
        <f>VLOOKUP(BA865,'Standard Deviations'!$L$1:$M$11,2,TRUE)</f>
        <v>Platinum</v>
      </c>
    </row>
    <row r="866" spans="1:54">
      <c r="A866">
        <v>4070</v>
      </c>
      <c r="B866">
        <v>1969</v>
      </c>
      <c r="C866">
        <f>2024-B866</f>
        <v>55</v>
      </c>
      <c r="D866" t="str">
        <f>VLOOKUP(B866,Reference!$A$1:$B$125, 2)</f>
        <v>Gen X</v>
      </c>
      <c r="E866" t="s">
        <v>68</v>
      </c>
      <c r="F866" t="str">
        <f>IF(E866="High School", "No College", "College")</f>
        <v>College</v>
      </c>
      <c r="G866" t="s">
        <v>55</v>
      </c>
      <c r="H866">
        <v>94871</v>
      </c>
      <c r="I866">
        <v>94871</v>
      </c>
      <c r="J866" s="4" t="s">
        <v>56</v>
      </c>
      <c r="K866">
        <v>0</v>
      </c>
      <c r="L866">
        <v>2</v>
      </c>
      <c r="M866" t="str">
        <f>IF(OR(K866&gt;0, L866&gt;0), "Parent", "Not Parent")</f>
        <v>Parent</v>
      </c>
      <c r="N866" t="s">
        <v>539</v>
      </c>
      <c r="O866" s="8">
        <v>41916</v>
      </c>
      <c r="P866" s="9">
        <f>O866-N866</f>
        <v>763</v>
      </c>
      <c r="Q866">
        <v>99</v>
      </c>
      <c r="R866" s="9">
        <f>P866-Q866</f>
        <v>664</v>
      </c>
      <c r="S866" s="8">
        <f>O866-R866</f>
        <v>41252</v>
      </c>
      <c r="T866">
        <v>169</v>
      </c>
      <c r="U866">
        <v>24</v>
      </c>
      <c r="V866">
        <v>553</v>
      </c>
      <c r="W866">
        <v>188</v>
      </c>
      <c r="X866">
        <v>0</v>
      </c>
      <c r="Y866">
        <v>144</v>
      </c>
      <c r="Z866">
        <v>1078</v>
      </c>
      <c r="AA866">
        <f>Z866/P866</f>
        <v>1.4128440366972477</v>
      </c>
      <c r="AB866" s="14" t="s">
        <v>506</v>
      </c>
      <c r="AC866" s="13" t="s">
        <v>63</v>
      </c>
      <c r="AD866">
        <v>1</v>
      </c>
      <c r="AE866" t="str">
        <f>IF(AD866&gt;3, "Prefers Discount", "Discount Indifferent")</f>
        <v>Discount Indifferent</v>
      </c>
      <c r="AF866">
        <v>4</v>
      </c>
      <c r="AG866">
        <v>8</v>
      </c>
      <c r="AH866">
        <v>5</v>
      </c>
      <c r="AI866" t="str">
        <f>INDEX($AF$1:$AH$1,MATCH(MAX(AF866:AH866),AF866:AH866,0))</f>
        <v>Web_Orders</v>
      </c>
      <c r="AJ866">
        <v>7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f>SUM(AK866:AO866)</f>
        <v>2</v>
      </c>
      <c r="AQ866" t="str">
        <f>INDEX($AK$1:$AO$1,MATCH(MAX(AK866:AO866),AK866:AO866,0))</f>
        <v>Converted_on_Camp4</v>
      </c>
      <c r="AR866">
        <v>1</v>
      </c>
      <c r="AS866" t="str">
        <f>IF(OR(AK866&gt;0, AL866&gt;0, AM866&gt;0, AN866&gt;0, AO866&gt;0), "Converted", "Not Converted")</f>
        <v>Converted</v>
      </c>
      <c r="AT866">
        <v>0</v>
      </c>
      <c r="AU866">
        <v>3</v>
      </c>
      <c r="AV866">
        <v>11</v>
      </c>
      <c r="AW866">
        <f>IF(Z866&gt;607, 4, 0)</f>
        <v>4</v>
      </c>
      <c r="AX866">
        <f>IF(AA866&gt;1.6588, 3, 0)</f>
        <v>0</v>
      </c>
      <c r="AY866">
        <f>IF(P866&gt;401, 2, 0)</f>
        <v>2</v>
      </c>
      <c r="AZ866">
        <f>IF(I866&gt;52915.77, 1, 0)</f>
        <v>1</v>
      </c>
      <c r="BA866">
        <f>SUM(AW866:AZ866)</f>
        <v>7</v>
      </c>
      <c r="BB866" t="str">
        <f>VLOOKUP(BA866,'Standard Deviations'!$L$1:$M$11,2,TRUE)</f>
        <v>Platinum</v>
      </c>
    </row>
    <row r="867" spans="1:54">
      <c r="A867">
        <v>9999</v>
      </c>
      <c r="B867">
        <v>1965</v>
      </c>
      <c r="C867">
        <f>2024-B867</f>
        <v>59</v>
      </c>
      <c r="D867" t="str">
        <f>VLOOKUP(B867,Reference!$A$1:$B$125, 2)</f>
        <v>Gen X</v>
      </c>
      <c r="E867" t="s">
        <v>54</v>
      </c>
      <c r="F867" t="str">
        <f>IF(E867="High School", "No College", "College")</f>
        <v>College</v>
      </c>
      <c r="G867" t="s">
        <v>65</v>
      </c>
      <c r="H867">
        <v>75276</v>
      </c>
      <c r="I867">
        <v>75276</v>
      </c>
      <c r="J867" s="4" t="s">
        <v>56</v>
      </c>
      <c r="K867">
        <v>0</v>
      </c>
      <c r="L867">
        <v>0</v>
      </c>
      <c r="M867" t="str">
        <f>IF(OR(K867&gt;0, L867&gt;0), "Parent", "Not Parent")</f>
        <v>Not Parent</v>
      </c>
      <c r="N867" t="s">
        <v>540</v>
      </c>
      <c r="O867" s="8">
        <v>41916</v>
      </c>
      <c r="P867" s="9">
        <f>O867-N867</f>
        <v>737</v>
      </c>
      <c r="Q867">
        <v>2</v>
      </c>
      <c r="R867" s="9">
        <f>P867-Q867</f>
        <v>735</v>
      </c>
      <c r="S867" s="8">
        <f>O867-R867</f>
        <v>41181</v>
      </c>
      <c r="T867">
        <v>610</v>
      </c>
      <c r="U867">
        <v>105</v>
      </c>
      <c r="V867">
        <v>125</v>
      </c>
      <c r="W867">
        <v>137</v>
      </c>
      <c r="X867">
        <v>42</v>
      </c>
      <c r="Y867">
        <v>21</v>
      </c>
      <c r="Z867">
        <v>1040</v>
      </c>
      <c r="AA867">
        <f>Z867/P867</f>
        <v>1.4111261872455902</v>
      </c>
      <c r="AB867" s="11" t="s">
        <v>506</v>
      </c>
      <c r="AC867" t="s">
        <v>59</v>
      </c>
      <c r="AD867">
        <v>1</v>
      </c>
      <c r="AE867" t="str">
        <f>IF(AD867&gt;3, "Prefers Discount", "Discount Indifferent")</f>
        <v>Discount Indifferent</v>
      </c>
      <c r="AF867">
        <v>9</v>
      </c>
      <c r="AG867">
        <v>9</v>
      </c>
      <c r="AH867">
        <v>4</v>
      </c>
      <c r="AI867" t="str">
        <f>INDEX($AF$1:$AH$1,MATCH(MAX(AF867:AH867),AF867:AH867,0))</f>
        <v>Store_Orders</v>
      </c>
      <c r="AJ867">
        <v>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f>SUM(AK867:AO867)</f>
        <v>0</v>
      </c>
      <c r="AQ867" t="s">
        <v>67</v>
      </c>
      <c r="AR867">
        <v>0</v>
      </c>
      <c r="AS867" t="str">
        <f>IF(OR(AK867&gt;0, AL867&gt;0, AM867&gt;0, AN867&gt;0, AO867&gt;0), "Converted", "Not Converted")</f>
        <v>Not Converted</v>
      </c>
      <c r="AT867">
        <v>0</v>
      </c>
      <c r="AU867">
        <v>3</v>
      </c>
      <c r="AV867">
        <v>11</v>
      </c>
      <c r="AW867">
        <f>IF(Z867&gt;607, 4, 0)</f>
        <v>4</v>
      </c>
      <c r="AX867">
        <f>IF(AA867&gt;1.6588, 3, 0)</f>
        <v>0</v>
      </c>
      <c r="AY867">
        <f>IF(P867&gt;401, 2, 0)</f>
        <v>2</v>
      </c>
      <c r="AZ867">
        <f>IF(I867&gt;52915.77, 1, 0)</f>
        <v>1</v>
      </c>
      <c r="BA867">
        <f>SUM(AW867:AZ867)</f>
        <v>7</v>
      </c>
      <c r="BB867" t="str">
        <f>VLOOKUP(BA867,'Standard Deviations'!$L$1:$M$11,2,TRUE)</f>
        <v>Platinum</v>
      </c>
    </row>
    <row r="868" spans="1:54">
      <c r="A868">
        <v>7055</v>
      </c>
      <c r="B868">
        <v>1952</v>
      </c>
      <c r="C868">
        <f>2024-B868</f>
        <v>72</v>
      </c>
      <c r="D868" t="str">
        <f>VLOOKUP(B868,Reference!$A$1:$B$125, 2)</f>
        <v>Boomers</v>
      </c>
      <c r="E868" t="s">
        <v>68</v>
      </c>
      <c r="F868" t="str">
        <f>IF(E868="High School", "No College", "College")</f>
        <v>College</v>
      </c>
      <c r="G868" t="s">
        <v>65</v>
      </c>
      <c r="H868">
        <v>61010</v>
      </c>
      <c r="I868">
        <v>61010</v>
      </c>
      <c r="J868" s="4" t="s">
        <v>61</v>
      </c>
      <c r="K868">
        <v>0</v>
      </c>
      <c r="L868">
        <v>1</v>
      </c>
      <c r="M868" t="str">
        <f>IF(OR(K868&gt;0, L868&gt;0), "Parent", "Not Parent")</f>
        <v>Parent</v>
      </c>
      <c r="N868" t="s">
        <v>541</v>
      </c>
      <c r="O868" s="8">
        <v>41916</v>
      </c>
      <c r="P868" s="9">
        <f>O868-N868</f>
        <v>725</v>
      </c>
      <c r="Q868">
        <v>57</v>
      </c>
      <c r="R868" s="9">
        <f>P868-Q868</f>
        <v>668</v>
      </c>
      <c r="S868" s="8">
        <f>O868-R868</f>
        <v>41248</v>
      </c>
      <c r="T868">
        <v>888</v>
      </c>
      <c r="U868">
        <v>0</v>
      </c>
      <c r="V868">
        <v>57</v>
      </c>
      <c r="W868">
        <v>0</v>
      </c>
      <c r="X868">
        <v>0</v>
      </c>
      <c r="Y868">
        <v>76</v>
      </c>
      <c r="Z868">
        <v>1021</v>
      </c>
      <c r="AA868">
        <f>Z868/P868</f>
        <v>1.4082758620689655</v>
      </c>
      <c r="AB868" s="14" t="s">
        <v>506</v>
      </c>
      <c r="AC868" s="13" t="s">
        <v>63</v>
      </c>
      <c r="AD868">
        <v>2</v>
      </c>
      <c r="AE868" t="str">
        <f>IF(AD868&gt;3, "Prefers Discount", "Discount Indifferent")</f>
        <v>Discount Indifferent</v>
      </c>
      <c r="AF868">
        <v>11</v>
      </c>
      <c r="AG868">
        <v>8</v>
      </c>
      <c r="AH868">
        <v>5</v>
      </c>
      <c r="AI868" t="str">
        <f>INDEX($AF$1:$AH$1,MATCH(MAX(AF868:AH868),AF868:AH868,0))</f>
        <v>Store_Orders</v>
      </c>
      <c r="AJ868">
        <v>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f>SUM(AK868:AO868)</f>
        <v>0</v>
      </c>
      <c r="AQ868" t="s">
        <v>67</v>
      </c>
      <c r="AR868">
        <v>0</v>
      </c>
      <c r="AS868" t="str">
        <f>IF(OR(AK868&gt;0, AL868&gt;0, AM868&gt;0, AN868&gt;0, AO868&gt;0), "Converted", "Not Converted")</f>
        <v>Not Converted</v>
      </c>
      <c r="AT868">
        <v>0</v>
      </c>
      <c r="AU868">
        <v>3</v>
      </c>
      <c r="AV868">
        <v>11</v>
      </c>
      <c r="AW868">
        <f>IF(Z868&gt;607, 4, 0)</f>
        <v>4</v>
      </c>
      <c r="AX868">
        <f>IF(AA868&gt;1.6588, 3, 0)</f>
        <v>0</v>
      </c>
      <c r="AY868">
        <f>IF(P868&gt;401, 2, 0)</f>
        <v>2</v>
      </c>
      <c r="AZ868">
        <f>IF(I868&gt;52915.77, 1, 0)</f>
        <v>1</v>
      </c>
      <c r="BA868">
        <f>SUM(AW868:AZ868)</f>
        <v>7</v>
      </c>
      <c r="BB868" t="str">
        <f>VLOOKUP(BA868,'Standard Deviations'!$L$1:$M$11,2,TRUE)</f>
        <v>Platinum</v>
      </c>
    </row>
    <row r="869" spans="1:54">
      <c r="A869">
        <v>3182</v>
      </c>
      <c r="B869">
        <v>1973</v>
      </c>
      <c r="C869">
        <f>2024-B869</f>
        <v>51</v>
      </c>
      <c r="D869" t="str">
        <f>VLOOKUP(B869,Reference!$A$1:$B$125, 2)</f>
        <v>Gen X</v>
      </c>
      <c r="E869" t="s">
        <v>68</v>
      </c>
      <c r="F869" t="str">
        <f>IF(E869="High School", "No College", "College")</f>
        <v>College</v>
      </c>
      <c r="G869" t="s">
        <v>60</v>
      </c>
      <c r="H869">
        <v>46854</v>
      </c>
      <c r="I869">
        <v>46854</v>
      </c>
      <c r="J869" s="4" t="s">
        <v>175</v>
      </c>
      <c r="K869">
        <v>1</v>
      </c>
      <c r="L869">
        <v>1</v>
      </c>
      <c r="M869" t="str">
        <f>IF(OR(K869&gt;0, L869&gt;0), "Parent", "Not Parent")</f>
        <v>Parent</v>
      </c>
      <c r="N869" t="s">
        <v>100</v>
      </c>
      <c r="O869" s="8">
        <v>41916</v>
      </c>
      <c r="P869" s="9">
        <f>O869-N869</f>
        <v>187</v>
      </c>
      <c r="Q869">
        <v>81</v>
      </c>
      <c r="R869" s="9">
        <f>P869-Q869</f>
        <v>106</v>
      </c>
      <c r="S869" s="8">
        <f>O869-R869</f>
        <v>41810</v>
      </c>
      <c r="T869">
        <v>96</v>
      </c>
      <c r="U869">
        <v>1</v>
      </c>
      <c r="V869">
        <v>79</v>
      </c>
      <c r="W869">
        <v>7</v>
      </c>
      <c r="X869">
        <v>1</v>
      </c>
      <c r="Y869">
        <v>79</v>
      </c>
      <c r="Z869">
        <v>263</v>
      </c>
      <c r="AA869">
        <f>Z869/P869</f>
        <v>1.4064171122994653</v>
      </c>
      <c r="AB869" s="14" t="s">
        <v>506</v>
      </c>
      <c r="AC869" s="13" t="s">
        <v>63</v>
      </c>
      <c r="AD869">
        <v>6</v>
      </c>
      <c r="AE869" t="str">
        <f>IF(AD869&gt;3, "Prefers Discount", "Discount Indifferent")</f>
        <v>Prefers Discount</v>
      </c>
      <c r="AF869">
        <v>3</v>
      </c>
      <c r="AG869">
        <v>5</v>
      </c>
      <c r="AH869">
        <v>1</v>
      </c>
      <c r="AI869" t="str">
        <f>INDEX($AF$1:$AH$1,MATCH(MAX(AF869:AH869),AF869:AH869,0))</f>
        <v>Web_Orders</v>
      </c>
      <c r="AJ869">
        <v>8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f>SUM(AK869:AO869)</f>
        <v>1</v>
      </c>
      <c r="AQ869" t="str">
        <f>INDEX($AK$1:$AO$1,MATCH(MAX(AK869:AO869),AK869:AO869,0))</f>
        <v>Converted_on_Camp3</v>
      </c>
      <c r="AR869">
        <v>1</v>
      </c>
      <c r="AS869" t="str">
        <f>IF(OR(AK869&gt;0, AL869&gt;0, AM869&gt;0, AN869&gt;0, AO869&gt;0), "Converted", "Not Converted")</f>
        <v>Converted</v>
      </c>
      <c r="AT869">
        <v>0</v>
      </c>
      <c r="AU869">
        <v>3</v>
      </c>
      <c r="AV869">
        <v>11</v>
      </c>
      <c r="AW869">
        <f>IF(Z869&gt;607, 4, 0)</f>
        <v>0</v>
      </c>
      <c r="AX869">
        <f>IF(AA869&gt;1.6588, 3, 0)</f>
        <v>0</v>
      </c>
      <c r="AY869">
        <f>IF(P869&gt;401, 2, 0)</f>
        <v>0</v>
      </c>
      <c r="AZ869">
        <f>IF(I869&gt;52915.77, 1, 0)</f>
        <v>0</v>
      </c>
      <c r="BA869">
        <f>SUM(AW869:AZ869)</f>
        <v>0</v>
      </c>
      <c r="BB869" t="str">
        <f>VLOOKUP(BA869,'Standard Deviations'!$L$1:$M$11,2,TRUE)</f>
        <v>No Tier</v>
      </c>
    </row>
    <row r="870" spans="1:54">
      <c r="A870">
        <v>6131</v>
      </c>
      <c r="B870">
        <v>1980</v>
      </c>
      <c r="C870">
        <f>2024-B870</f>
        <v>44</v>
      </c>
      <c r="D870" t="str">
        <f>VLOOKUP(B870,Reference!$A$1:$B$125, 2)</f>
        <v>Millennials</v>
      </c>
      <c r="E870" t="s">
        <v>74</v>
      </c>
      <c r="F870" t="str">
        <f>IF(E870="High School", "No College", "College")</f>
        <v>College</v>
      </c>
      <c r="G870" t="s">
        <v>55</v>
      </c>
      <c r="H870">
        <v>70829</v>
      </c>
      <c r="I870">
        <v>70829</v>
      </c>
      <c r="J870" s="4" t="s">
        <v>61</v>
      </c>
      <c r="K870">
        <v>1</v>
      </c>
      <c r="L870">
        <v>1</v>
      </c>
      <c r="M870" t="str">
        <f>IF(OR(K870&gt;0, L870&gt;0), "Parent", "Not Parent")</f>
        <v>Parent</v>
      </c>
      <c r="N870" t="s">
        <v>285</v>
      </c>
      <c r="O870" s="8">
        <v>41916</v>
      </c>
      <c r="P870" s="9">
        <f>O870-N870</f>
        <v>307</v>
      </c>
      <c r="Q870">
        <v>87</v>
      </c>
      <c r="R870" s="9">
        <f>P870-Q870</f>
        <v>220</v>
      </c>
      <c r="S870" s="8">
        <f>O870-R870</f>
        <v>41696</v>
      </c>
      <c r="T870">
        <v>141</v>
      </c>
      <c r="U870">
        <v>70</v>
      </c>
      <c r="V870">
        <v>106</v>
      </c>
      <c r="W870">
        <v>72</v>
      </c>
      <c r="X870">
        <v>19</v>
      </c>
      <c r="Y870">
        <v>23</v>
      </c>
      <c r="Z870">
        <v>431</v>
      </c>
      <c r="AA870">
        <f>Z870/P870</f>
        <v>1.4039087947882736</v>
      </c>
      <c r="AB870" s="14" t="s">
        <v>506</v>
      </c>
      <c r="AC870" s="13" t="s">
        <v>63</v>
      </c>
      <c r="AD870">
        <v>2</v>
      </c>
      <c r="AE870" t="str">
        <f>IF(AD870&gt;3, "Prefers Discount", "Discount Indifferent")</f>
        <v>Discount Indifferent</v>
      </c>
      <c r="AF870">
        <v>8</v>
      </c>
      <c r="AG870">
        <v>4</v>
      </c>
      <c r="AH870">
        <v>2</v>
      </c>
      <c r="AI870" t="str">
        <f>INDEX($AF$1:$AH$1,MATCH(MAX(AF870:AH870),AF870:AH870,0))</f>
        <v>Store_Orders</v>
      </c>
      <c r="AJ870">
        <v>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f>SUM(AK870:AO870)</f>
        <v>0</v>
      </c>
      <c r="AQ870" t="s">
        <v>67</v>
      </c>
      <c r="AR870">
        <v>0</v>
      </c>
      <c r="AS870" t="str">
        <f>IF(OR(AK870&gt;0, AL870&gt;0, AM870&gt;0, AN870&gt;0, AO870&gt;0), "Converted", "Not Converted")</f>
        <v>Not Converted</v>
      </c>
      <c r="AT870">
        <v>0</v>
      </c>
      <c r="AU870">
        <v>3</v>
      </c>
      <c r="AV870">
        <v>11</v>
      </c>
      <c r="AW870">
        <f>IF(Z870&gt;607, 4, 0)</f>
        <v>0</v>
      </c>
      <c r="AX870">
        <f>IF(AA870&gt;1.6588, 3, 0)</f>
        <v>0</v>
      </c>
      <c r="AY870">
        <f>IF(P870&gt;401, 2, 0)</f>
        <v>0</v>
      </c>
      <c r="AZ870">
        <f>IF(I870&gt;52915.77, 1, 0)</f>
        <v>1</v>
      </c>
      <c r="BA870">
        <f>SUM(AW870:AZ870)</f>
        <v>1</v>
      </c>
      <c r="BB870" t="str">
        <f>VLOOKUP(BA870,'Standard Deviations'!$L$1:$M$11,2,TRUE)</f>
        <v>Bronze</v>
      </c>
    </row>
    <row r="871" spans="1:54">
      <c r="A871">
        <v>4440</v>
      </c>
      <c r="B871">
        <v>1964</v>
      </c>
      <c r="C871">
        <f>2024-B871</f>
        <v>60</v>
      </c>
      <c r="D871" t="str">
        <f>VLOOKUP(B871,Reference!$A$1:$B$125, 2)</f>
        <v>Boomers</v>
      </c>
      <c r="E871" t="s">
        <v>64</v>
      </c>
      <c r="F871" t="str">
        <f>IF(E871="High School", "No College", "College")</f>
        <v>College</v>
      </c>
      <c r="G871" t="s">
        <v>55</v>
      </c>
      <c r="H871">
        <v>64100</v>
      </c>
      <c r="I871">
        <v>64100</v>
      </c>
      <c r="J871" s="4" t="s">
        <v>61</v>
      </c>
      <c r="K871">
        <v>0</v>
      </c>
      <c r="L871">
        <v>1</v>
      </c>
      <c r="M871" t="str">
        <f>IF(OR(K871&gt;0, L871&gt;0), "Parent", "Not Parent")</f>
        <v>Parent</v>
      </c>
      <c r="N871" t="s">
        <v>260</v>
      </c>
      <c r="O871" s="8">
        <v>41916</v>
      </c>
      <c r="P871" s="9">
        <f>O871-N871</f>
        <v>389</v>
      </c>
      <c r="Q871">
        <v>93</v>
      </c>
      <c r="R871" s="9">
        <f>P871-Q871</f>
        <v>296</v>
      </c>
      <c r="S871" s="8">
        <f>O871-R871</f>
        <v>41620</v>
      </c>
      <c r="T871">
        <v>509</v>
      </c>
      <c r="U871">
        <v>0</v>
      </c>
      <c r="V871">
        <v>27</v>
      </c>
      <c r="W871">
        <v>0</v>
      </c>
      <c r="X871">
        <v>0</v>
      </c>
      <c r="Y871">
        <v>10</v>
      </c>
      <c r="Z871">
        <v>546</v>
      </c>
      <c r="AA871">
        <f>Z871/P871</f>
        <v>1.4035989717223651</v>
      </c>
      <c r="AB871" s="14" t="s">
        <v>506</v>
      </c>
      <c r="AC871" s="13" t="s">
        <v>63</v>
      </c>
      <c r="AD871">
        <v>1</v>
      </c>
      <c r="AE871" t="str">
        <f>IF(AD871&gt;3, "Prefers Discount", "Discount Indifferent")</f>
        <v>Discount Indifferent</v>
      </c>
      <c r="AF871">
        <v>6</v>
      </c>
      <c r="AG871">
        <v>8</v>
      </c>
      <c r="AH871">
        <v>3</v>
      </c>
      <c r="AI871" t="str">
        <f>INDEX($AF$1:$AH$1,MATCH(MAX(AF871:AH871),AF871:AH871,0))</f>
        <v>Web_Orders</v>
      </c>
      <c r="AJ871">
        <v>7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f>SUM(AK871:AO871)</f>
        <v>1</v>
      </c>
      <c r="AQ871" t="str">
        <f>INDEX($AK$1:$AO$1,MATCH(MAX(AK871:AO871),AK871:AO871,0))</f>
        <v>Converted_on_Camp4</v>
      </c>
      <c r="AR871">
        <v>1</v>
      </c>
      <c r="AS871" t="str">
        <f>IF(OR(AK871&gt;0, AL871&gt;0, AM871&gt;0, AN871&gt;0, AO871&gt;0), "Converted", "Not Converted")</f>
        <v>Converted</v>
      </c>
      <c r="AT871">
        <v>0</v>
      </c>
      <c r="AU871">
        <v>3</v>
      </c>
      <c r="AV871">
        <v>11</v>
      </c>
      <c r="AW871">
        <f>IF(Z871&gt;607, 4, 0)</f>
        <v>0</v>
      </c>
      <c r="AX871">
        <f>IF(AA871&gt;1.6588, 3, 0)</f>
        <v>0</v>
      </c>
      <c r="AY871">
        <f>IF(P871&gt;401, 2, 0)</f>
        <v>0</v>
      </c>
      <c r="AZ871">
        <f>IF(I871&gt;52915.77, 1, 0)</f>
        <v>1</v>
      </c>
      <c r="BA871">
        <f>SUM(AW871:AZ871)</f>
        <v>1</v>
      </c>
      <c r="BB871" t="str">
        <f>VLOOKUP(BA871,'Standard Deviations'!$L$1:$M$11,2,TRUE)</f>
        <v>Bronze</v>
      </c>
    </row>
    <row r="872" spans="1:54">
      <c r="A872">
        <v>9805</v>
      </c>
      <c r="B872">
        <v>1953</v>
      </c>
      <c r="C872">
        <f>2024-B872</f>
        <v>71</v>
      </c>
      <c r="D872" t="str">
        <f>VLOOKUP(B872,Reference!$A$1:$B$125, 2)</f>
        <v>Boomers</v>
      </c>
      <c r="E872" t="s">
        <v>64</v>
      </c>
      <c r="F872" t="str">
        <f>IF(E872="High School", "No College", "College")</f>
        <v>College</v>
      </c>
      <c r="G872" t="s">
        <v>65</v>
      </c>
      <c r="H872">
        <v>56129</v>
      </c>
      <c r="I872">
        <v>56129</v>
      </c>
      <c r="J872" s="4" t="s">
        <v>61</v>
      </c>
      <c r="K872">
        <v>0</v>
      </c>
      <c r="L872">
        <v>1</v>
      </c>
      <c r="M872" t="str">
        <f>IF(OR(K872&gt;0, L872&gt;0), "Parent", "Not Parent")</f>
        <v>Parent</v>
      </c>
      <c r="N872" t="s">
        <v>498</v>
      </c>
      <c r="O872" s="8">
        <v>41916</v>
      </c>
      <c r="P872" s="9">
        <f>O872-N872</f>
        <v>471</v>
      </c>
      <c r="Q872">
        <v>65</v>
      </c>
      <c r="R872" s="9">
        <f>P872-Q872</f>
        <v>406</v>
      </c>
      <c r="S872" s="8">
        <f>O872-R872</f>
        <v>41510</v>
      </c>
      <c r="T872">
        <v>320</v>
      </c>
      <c r="U872">
        <v>48</v>
      </c>
      <c r="V872">
        <v>133</v>
      </c>
      <c r="W872">
        <v>39</v>
      </c>
      <c r="X872">
        <v>72</v>
      </c>
      <c r="Y872">
        <v>48</v>
      </c>
      <c r="Z872">
        <v>660</v>
      </c>
      <c r="AA872">
        <f>Z872/P872</f>
        <v>1.4012738853503184</v>
      </c>
      <c r="AB872" s="14" t="s">
        <v>506</v>
      </c>
      <c r="AC872" s="13" t="s">
        <v>63</v>
      </c>
      <c r="AD872">
        <v>4</v>
      </c>
      <c r="AE872" t="str">
        <f>IF(AD872&gt;3, "Prefers Discount", "Discount Indifferent")</f>
        <v>Prefers Discount</v>
      </c>
      <c r="AF872">
        <v>10</v>
      </c>
      <c r="AG872">
        <v>6</v>
      </c>
      <c r="AH872">
        <v>2</v>
      </c>
      <c r="AI872" t="str">
        <f>INDEX($AF$1:$AH$1,MATCH(MAX(AF872:AH872),AF872:AH872,0))</f>
        <v>Store_Orders</v>
      </c>
      <c r="AJ872">
        <v>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f>SUM(AK872:AO872)</f>
        <v>0</v>
      </c>
      <c r="AQ872" t="s">
        <v>67</v>
      </c>
      <c r="AR872">
        <v>0</v>
      </c>
      <c r="AS872" t="str">
        <f>IF(OR(AK872&gt;0, AL872&gt;0, AM872&gt;0, AN872&gt;0, AO872&gt;0), "Converted", "Not Converted")</f>
        <v>Not Converted</v>
      </c>
      <c r="AT872">
        <v>0</v>
      </c>
      <c r="AU872">
        <v>3</v>
      </c>
      <c r="AV872">
        <v>11</v>
      </c>
      <c r="AW872">
        <f>IF(Z872&gt;607, 4, 0)</f>
        <v>4</v>
      </c>
      <c r="AX872">
        <f>IF(AA872&gt;1.6588, 3, 0)</f>
        <v>0</v>
      </c>
      <c r="AY872">
        <f>IF(P872&gt;401, 2, 0)</f>
        <v>2</v>
      </c>
      <c r="AZ872">
        <f>IF(I872&gt;52915.77, 1, 0)</f>
        <v>1</v>
      </c>
      <c r="BA872">
        <f>SUM(AW872:AZ872)</f>
        <v>7</v>
      </c>
      <c r="BB872" t="str">
        <f>VLOOKUP(BA872,'Standard Deviations'!$L$1:$M$11,2,TRUE)</f>
        <v>Platinum</v>
      </c>
    </row>
    <row r="873" spans="1:54">
      <c r="A873">
        <v>849</v>
      </c>
      <c r="B873">
        <v>1953</v>
      </c>
      <c r="C873">
        <f>2024-B873</f>
        <v>71</v>
      </c>
      <c r="D873" t="str">
        <f>VLOOKUP(B873,Reference!$A$1:$B$125, 2)</f>
        <v>Boomers</v>
      </c>
      <c r="E873" t="s">
        <v>64</v>
      </c>
      <c r="F873" t="str">
        <f>IF(E873="High School", "No College", "College")</f>
        <v>College</v>
      </c>
      <c r="G873" t="s">
        <v>65</v>
      </c>
      <c r="H873">
        <v>56129</v>
      </c>
      <c r="I873">
        <v>56129</v>
      </c>
      <c r="J873" s="4" t="s">
        <v>61</v>
      </c>
      <c r="K873">
        <v>0</v>
      </c>
      <c r="L873">
        <v>1</v>
      </c>
      <c r="M873" t="str">
        <f>IF(OR(K873&gt;0, L873&gt;0), "Parent", "Not Parent")</f>
        <v>Parent</v>
      </c>
      <c r="N873" t="s">
        <v>498</v>
      </c>
      <c r="O873" s="8">
        <v>41916</v>
      </c>
      <c r="P873" s="9">
        <f>O873-N873</f>
        <v>471</v>
      </c>
      <c r="Q873">
        <v>65</v>
      </c>
      <c r="R873" s="9">
        <f>P873-Q873</f>
        <v>406</v>
      </c>
      <c r="S873" s="8">
        <f>O873-R873</f>
        <v>41510</v>
      </c>
      <c r="T873">
        <v>320</v>
      </c>
      <c r="U873">
        <v>48</v>
      </c>
      <c r="V873">
        <v>133</v>
      </c>
      <c r="W873">
        <v>39</v>
      </c>
      <c r="X873">
        <v>72</v>
      </c>
      <c r="Y873">
        <v>48</v>
      </c>
      <c r="Z873">
        <v>660</v>
      </c>
      <c r="AA873">
        <f>Z873/P873</f>
        <v>1.4012738853503184</v>
      </c>
      <c r="AB873" s="14" t="s">
        <v>506</v>
      </c>
      <c r="AC873" s="13" t="s">
        <v>63</v>
      </c>
      <c r="AD873">
        <v>4</v>
      </c>
      <c r="AE873" t="str">
        <f>IF(AD873&gt;3, "Prefers Discount", "Discount Indifferent")</f>
        <v>Prefers Discount</v>
      </c>
      <c r="AF873">
        <v>10</v>
      </c>
      <c r="AG873">
        <v>6</v>
      </c>
      <c r="AH873">
        <v>2</v>
      </c>
      <c r="AI873" t="str">
        <f>INDEX($AF$1:$AH$1,MATCH(MAX(AF873:AH873),AF873:AH873,0))</f>
        <v>Store_Orders</v>
      </c>
      <c r="AJ873">
        <v>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f>SUM(AK873:AO873)</f>
        <v>0</v>
      </c>
      <c r="AQ873" t="s">
        <v>67</v>
      </c>
      <c r="AR873">
        <v>0</v>
      </c>
      <c r="AS873" t="str">
        <f>IF(OR(AK873&gt;0, AL873&gt;0, AM873&gt;0, AN873&gt;0, AO873&gt;0), "Converted", "Not Converted")</f>
        <v>Not Converted</v>
      </c>
      <c r="AT873">
        <v>0</v>
      </c>
      <c r="AU873">
        <v>3</v>
      </c>
      <c r="AV873">
        <v>11</v>
      </c>
      <c r="AW873">
        <f>IF(Z873&gt;607, 4, 0)</f>
        <v>4</v>
      </c>
      <c r="AX873">
        <f>IF(AA873&gt;1.6588, 3, 0)</f>
        <v>0</v>
      </c>
      <c r="AY873">
        <f>IF(P873&gt;401, 2, 0)</f>
        <v>2</v>
      </c>
      <c r="AZ873">
        <f>IF(I873&gt;52915.77, 1, 0)</f>
        <v>1</v>
      </c>
      <c r="BA873">
        <f>SUM(AW873:AZ873)</f>
        <v>7</v>
      </c>
      <c r="BB873" t="str">
        <f>VLOOKUP(BA873,'Standard Deviations'!$L$1:$M$11,2,TRUE)</f>
        <v>Platinum</v>
      </c>
    </row>
    <row r="874" spans="1:54">
      <c r="A874">
        <v>4426</v>
      </c>
      <c r="B874">
        <v>1975</v>
      </c>
      <c r="C874">
        <f>2024-B874</f>
        <v>49</v>
      </c>
      <c r="D874" t="str">
        <f>VLOOKUP(B874,Reference!$A$1:$B$125, 2)</f>
        <v>Gen X</v>
      </c>
      <c r="E874" t="s">
        <v>54</v>
      </c>
      <c r="F874" t="str">
        <f>IF(E874="High School", "No College", "College")</f>
        <v>College</v>
      </c>
      <c r="G874" t="s">
        <v>60</v>
      </c>
      <c r="H874">
        <v>55801</v>
      </c>
      <c r="I874">
        <v>55801</v>
      </c>
      <c r="J874" s="4" t="s">
        <v>61</v>
      </c>
      <c r="K874">
        <v>1</v>
      </c>
      <c r="L874">
        <v>1</v>
      </c>
      <c r="M874" t="str">
        <f>IF(OR(K874&gt;0, L874&gt;0), "Parent", "Not Parent")</f>
        <v>Parent</v>
      </c>
      <c r="N874" t="s">
        <v>384</v>
      </c>
      <c r="O874" s="8">
        <v>41916</v>
      </c>
      <c r="P874" s="9">
        <f>O874-N874</f>
        <v>377</v>
      </c>
      <c r="Q874">
        <v>35</v>
      </c>
      <c r="R874" s="9">
        <f>P874-Q874</f>
        <v>342</v>
      </c>
      <c r="S874" s="8">
        <f>O874-R874</f>
        <v>41574</v>
      </c>
      <c r="T874">
        <v>367</v>
      </c>
      <c r="U874">
        <v>4</v>
      </c>
      <c r="V874">
        <v>51</v>
      </c>
      <c r="W874">
        <v>6</v>
      </c>
      <c r="X874">
        <v>4</v>
      </c>
      <c r="Y874">
        <v>95</v>
      </c>
      <c r="Z874">
        <v>527</v>
      </c>
      <c r="AA874">
        <f>Z874/P874</f>
        <v>1.3978779840848807</v>
      </c>
      <c r="AB874" s="11" t="s">
        <v>506</v>
      </c>
      <c r="AC874" t="s">
        <v>59</v>
      </c>
      <c r="AD874">
        <v>6</v>
      </c>
      <c r="AE874" t="str">
        <f>IF(AD874&gt;3, "Prefers Discount", "Discount Indifferent")</f>
        <v>Prefers Discount</v>
      </c>
      <c r="AF874">
        <v>6</v>
      </c>
      <c r="AG874">
        <v>7</v>
      </c>
      <c r="AH874">
        <v>2</v>
      </c>
      <c r="AI874" t="str">
        <f>INDEX($AF$1:$AH$1,MATCH(MAX(AF874:AH874),AF874:AH874,0))</f>
        <v>Web_Orders</v>
      </c>
      <c r="AJ874">
        <v>7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f>SUM(AK874:AO874)</f>
        <v>1</v>
      </c>
      <c r="AQ874" t="str">
        <f>INDEX($AK$1:$AO$1,MATCH(MAX(AK874:AO874),AK874:AO874,0))</f>
        <v>Converted_on_Camp1</v>
      </c>
      <c r="AR874">
        <v>1</v>
      </c>
      <c r="AS874" t="str">
        <f>IF(OR(AK874&gt;0, AL874&gt;0, AM874&gt;0, AN874&gt;0, AO874&gt;0), "Converted", "Not Converted")</f>
        <v>Converted</v>
      </c>
      <c r="AT874">
        <v>0</v>
      </c>
      <c r="AU874">
        <v>3</v>
      </c>
      <c r="AV874">
        <v>11</v>
      </c>
      <c r="AW874">
        <f>IF(Z874&gt;607, 4, 0)</f>
        <v>0</v>
      </c>
      <c r="AX874">
        <f>IF(AA874&gt;1.6588, 3, 0)</f>
        <v>0</v>
      </c>
      <c r="AY874">
        <f>IF(P874&gt;401, 2, 0)</f>
        <v>0</v>
      </c>
      <c r="AZ874">
        <f>IF(I874&gt;52915.77, 1, 0)</f>
        <v>1</v>
      </c>
      <c r="BA874">
        <f>SUM(AW874:AZ874)</f>
        <v>1</v>
      </c>
      <c r="BB874" t="str">
        <f>VLOOKUP(BA874,'Standard Deviations'!$L$1:$M$11,2,TRUE)</f>
        <v>Bronze</v>
      </c>
    </row>
    <row r="875" spans="1:54">
      <c r="A875">
        <v>6720</v>
      </c>
      <c r="B875">
        <v>1968</v>
      </c>
      <c r="C875">
        <f>2024-B875</f>
        <v>56</v>
      </c>
      <c r="D875" t="str">
        <f>VLOOKUP(B875,Reference!$A$1:$B$125, 2)</f>
        <v>Gen X</v>
      </c>
      <c r="E875" t="s">
        <v>64</v>
      </c>
      <c r="F875" t="str">
        <f>IF(E875="High School", "No College", "College")</f>
        <v>College</v>
      </c>
      <c r="G875" t="s">
        <v>65</v>
      </c>
      <c r="H875">
        <v>43795</v>
      </c>
      <c r="I875">
        <v>43795</v>
      </c>
      <c r="J875" s="4" t="s">
        <v>175</v>
      </c>
      <c r="K875">
        <v>0</v>
      </c>
      <c r="L875">
        <v>1</v>
      </c>
      <c r="M875" t="str">
        <f>IF(OR(K875&gt;0, L875&gt;0), "Parent", "Not Parent")</f>
        <v>Parent</v>
      </c>
      <c r="N875" t="s">
        <v>542</v>
      </c>
      <c r="O875" s="8">
        <v>41916</v>
      </c>
      <c r="P875" s="9">
        <f>O875-N875</f>
        <v>353</v>
      </c>
      <c r="Q875">
        <v>11</v>
      </c>
      <c r="R875" s="9">
        <f>P875-Q875</f>
        <v>342</v>
      </c>
      <c r="S875" s="8">
        <f>O875-R875</f>
        <v>41574</v>
      </c>
      <c r="T875">
        <v>314</v>
      </c>
      <c r="U875">
        <v>11</v>
      </c>
      <c r="V875">
        <v>53</v>
      </c>
      <c r="W875">
        <v>4</v>
      </c>
      <c r="X875">
        <v>3</v>
      </c>
      <c r="Y875">
        <v>107</v>
      </c>
      <c r="Z875">
        <v>492</v>
      </c>
      <c r="AA875">
        <f>Z875/P875</f>
        <v>1.3937677053824362</v>
      </c>
      <c r="AB875" s="11" t="s">
        <v>506</v>
      </c>
      <c r="AC875" t="s">
        <v>59</v>
      </c>
      <c r="AD875">
        <v>3</v>
      </c>
      <c r="AE875" t="str">
        <f>IF(AD875&gt;3, "Prefers Discount", "Discount Indifferent")</f>
        <v>Discount Indifferent</v>
      </c>
      <c r="AF875">
        <v>4</v>
      </c>
      <c r="AG875">
        <v>7</v>
      </c>
      <c r="AH875">
        <v>3</v>
      </c>
      <c r="AI875" t="str">
        <f>INDEX($AF$1:$AH$1,MATCH(MAX(AF875:AH875),AF875:AH875,0))</f>
        <v>Web_Orders</v>
      </c>
      <c r="AJ875">
        <v>7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f>SUM(AK875:AO875)</f>
        <v>1</v>
      </c>
      <c r="AQ875" t="str">
        <f>INDEX($AK$1:$AO$1,MATCH(MAX(AK875:AO875),AK875:AO875,0))</f>
        <v>Converted_on_Camp4</v>
      </c>
      <c r="AR875">
        <v>1</v>
      </c>
      <c r="AS875" t="str">
        <f>IF(OR(AK875&gt;0, AL875&gt;0, AM875&gt;0, AN875&gt;0, AO875&gt;0), "Converted", "Not Converted")</f>
        <v>Converted</v>
      </c>
      <c r="AT875">
        <v>0</v>
      </c>
      <c r="AU875">
        <v>3</v>
      </c>
      <c r="AV875">
        <v>11</v>
      </c>
      <c r="AW875">
        <f>IF(Z875&gt;607, 4, 0)</f>
        <v>0</v>
      </c>
      <c r="AX875">
        <f>IF(AA875&gt;1.6588, 3, 0)</f>
        <v>0</v>
      </c>
      <c r="AY875">
        <f>IF(P875&gt;401, 2, 0)</f>
        <v>0</v>
      </c>
      <c r="AZ875">
        <f>IF(I875&gt;52915.77, 1, 0)</f>
        <v>0</v>
      </c>
      <c r="BA875">
        <f>SUM(AW875:AZ875)</f>
        <v>0</v>
      </c>
      <c r="BB875" t="str">
        <f>VLOOKUP(BA875,'Standard Deviations'!$L$1:$M$11,2,TRUE)</f>
        <v>No Tier</v>
      </c>
    </row>
    <row r="876" spans="1:54">
      <c r="A876">
        <v>6237</v>
      </c>
      <c r="B876">
        <v>1966</v>
      </c>
      <c r="C876">
        <f>2024-B876</f>
        <v>58</v>
      </c>
      <c r="D876" t="str">
        <f>VLOOKUP(B876,Reference!$A$1:$B$125, 2)</f>
        <v>Gen X</v>
      </c>
      <c r="E876" t="s">
        <v>68</v>
      </c>
      <c r="F876" t="str">
        <f>IF(E876="High School", "No College", "College")</f>
        <v>College</v>
      </c>
      <c r="G876" t="s">
        <v>60</v>
      </c>
      <c r="H876">
        <v>7144</v>
      </c>
      <c r="I876">
        <v>85728</v>
      </c>
      <c r="J876" s="4" t="s">
        <v>56</v>
      </c>
      <c r="K876">
        <v>0</v>
      </c>
      <c r="L876">
        <v>2</v>
      </c>
      <c r="M876" t="str">
        <f>IF(OR(K876&gt;0, L876&gt;0), "Parent", "Not Parent")</f>
        <v>Parent</v>
      </c>
      <c r="N876" t="s">
        <v>230</v>
      </c>
      <c r="O876" s="8">
        <v>41916</v>
      </c>
      <c r="P876" s="9">
        <f>O876-N876</f>
        <v>301</v>
      </c>
      <c r="Q876">
        <v>92</v>
      </c>
      <c r="R876" s="9">
        <f>P876-Q876</f>
        <v>209</v>
      </c>
      <c r="S876" s="8">
        <f>O876-R876</f>
        <v>41707</v>
      </c>
      <c r="T876">
        <v>81</v>
      </c>
      <c r="U876">
        <v>4</v>
      </c>
      <c r="V876">
        <v>33</v>
      </c>
      <c r="W876">
        <v>5</v>
      </c>
      <c r="X876">
        <v>2</v>
      </c>
      <c r="Y876">
        <v>291</v>
      </c>
      <c r="Z876">
        <v>416</v>
      </c>
      <c r="AA876">
        <f>Z876/P876</f>
        <v>1.3820598006644518</v>
      </c>
      <c r="AB876" s="14" t="s">
        <v>506</v>
      </c>
      <c r="AC876" s="13" t="s">
        <v>63</v>
      </c>
      <c r="AD876">
        <v>0</v>
      </c>
      <c r="AE876" t="str">
        <f>IF(AD876&gt;3, "Prefers Discount", "Discount Indifferent")</f>
        <v>Discount Indifferent</v>
      </c>
      <c r="AF876">
        <v>1</v>
      </c>
      <c r="AG876">
        <v>23</v>
      </c>
      <c r="AH876">
        <v>1</v>
      </c>
      <c r="AI876" t="str">
        <f>INDEX($AF$1:$AH$1,MATCH(MAX(AF876:AH876),AF876:AH876,0))</f>
        <v>Web_Orders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f>SUM(AK876:AO876)</f>
        <v>0</v>
      </c>
      <c r="AQ876" t="s">
        <v>67</v>
      </c>
      <c r="AR876">
        <v>0</v>
      </c>
      <c r="AS876" t="str">
        <f>IF(OR(AK876&gt;0, AL876&gt;0, AM876&gt;0, AN876&gt;0, AO876&gt;0), "Converted", "Not Converted")</f>
        <v>Not Converted</v>
      </c>
      <c r="AT876">
        <v>0</v>
      </c>
      <c r="AU876">
        <v>3</v>
      </c>
      <c r="AV876">
        <v>11</v>
      </c>
      <c r="AW876">
        <f>IF(Z876&gt;607, 4, 0)</f>
        <v>0</v>
      </c>
      <c r="AX876">
        <f>IF(AA876&gt;1.6588, 3, 0)</f>
        <v>0</v>
      </c>
      <c r="AY876">
        <f>IF(P876&gt;401, 2, 0)</f>
        <v>0</v>
      </c>
      <c r="AZ876">
        <f>IF(I876&gt;52915.77, 1, 0)</f>
        <v>1</v>
      </c>
      <c r="BA876">
        <f>SUM(AW876:AZ876)</f>
        <v>1</v>
      </c>
      <c r="BB876" t="str">
        <f>VLOOKUP(BA876,'Standard Deviations'!$L$1:$M$11,2,TRUE)</f>
        <v>Bronze</v>
      </c>
    </row>
    <row r="877" spans="1:54">
      <c r="A877">
        <v>6202</v>
      </c>
      <c r="B877">
        <v>1960</v>
      </c>
      <c r="C877">
        <f>2024-B877</f>
        <v>64</v>
      </c>
      <c r="D877" t="str">
        <f>VLOOKUP(B877,Reference!$A$1:$B$125, 2)</f>
        <v>Boomers</v>
      </c>
      <c r="E877" t="s">
        <v>54</v>
      </c>
      <c r="F877" t="str">
        <f>IF(E877="High School", "No College", "College")</f>
        <v>College</v>
      </c>
      <c r="G877" t="s">
        <v>65</v>
      </c>
      <c r="H877">
        <v>63381</v>
      </c>
      <c r="I877">
        <v>63381</v>
      </c>
      <c r="J877" s="4" t="s">
        <v>61</v>
      </c>
      <c r="K877">
        <v>0</v>
      </c>
      <c r="L877">
        <v>1</v>
      </c>
      <c r="M877" t="str">
        <f>IF(OR(K877&gt;0, L877&gt;0), "Parent", "Not Parent")</f>
        <v>Parent</v>
      </c>
      <c r="N877" t="s">
        <v>543</v>
      </c>
      <c r="O877" s="8">
        <v>41916</v>
      </c>
      <c r="P877" s="9">
        <f>O877-N877</f>
        <v>729</v>
      </c>
      <c r="Q877">
        <v>78</v>
      </c>
      <c r="R877" s="9">
        <f>P877-Q877</f>
        <v>651</v>
      </c>
      <c r="S877" s="8">
        <f>O877-R877</f>
        <v>41265</v>
      </c>
      <c r="T877">
        <v>571</v>
      </c>
      <c r="U877">
        <v>50</v>
      </c>
      <c r="V877">
        <v>142</v>
      </c>
      <c r="W877">
        <v>33</v>
      </c>
      <c r="X877">
        <v>50</v>
      </c>
      <c r="Y877">
        <v>159</v>
      </c>
      <c r="Z877">
        <v>1005</v>
      </c>
      <c r="AA877">
        <f>Z877/P877</f>
        <v>1.3786008230452675</v>
      </c>
      <c r="AB877" s="14" t="s">
        <v>506</v>
      </c>
      <c r="AC877" s="13" t="s">
        <v>63</v>
      </c>
      <c r="AD877">
        <v>4</v>
      </c>
      <c r="AE877" t="str">
        <f>IF(AD877&gt;3, "Prefers Discount", "Discount Indifferent")</f>
        <v>Prefers Discount</v>
      </c>
      <c r="AF877">
        <v>13</v>
      </c>
      <c r="AG877">
        <v>4</v>
      </c>
      <c r="AH877">
        <v>5</v>
      </c>
      <c r="AI877" t="str">
        <f>INDEX($AF$1:$AH$1,MATCH(MAX(AF877:AH877),AF877:AH877,0))</f>
        <v>Store_Orders</v>
      </c>
      <c r="AJ877">
        <v>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f>SUM(AK877:AO877)</f>
        <v>0</v>
      </c>
      <c r="AQ877" t="s">
        <v>67</v>
      </c>
      <c r="AR877">
        <v>0</v>
      </c>
      <c r="AS877" t="str">
        <f>IF(OR(AK877&gt;0, AL877&gt;0, AM877&gt;0, AN877&gt;0, AO877&gt;0), "Converted", "Not Converted")</f>
        <v>Not Converted</v>
      </c>
      <c r="AT877">
        <v>0</v>
      </c>
      <c r="AU877">
        <v>3</v>
      </c>
      <c r="AV877">
        <v>11</v>
      </c>
      <c r="AW877">
        <f>IF(Z877&gt;607, 4, 0)</f>
        <v>4</v>
      </c>
      <c r="AX877">
        <f>IF(AA877&gt;1.6588, 3, 0)</f>
        <v>0</v>
      </c>
      <c r="AY877">
        <f>IF(P877&gt;401, 2, 0)</f>
        <v>2</v>
      </c>
      <c r="AZ877">
        <f>IF(I877&gt;52915.77, 1, 0)</f>
        <v>1</v>
      </c>
      <c r="BA877">
        <f>SUM(AW877:AZ877)</f>
        <v>7</v>
      </c>
      <c r="BB877" t="str">
        <f>VLOOKUP(BA877,'Standard Deviations'!$L$1:$M$11,2,TRUE)</f>
        <v>Platinum</v>
      </c>
    </row>
    <row r="878" spans="1:54">
      <c r="A878">
        <v>3856</v>
      </c>
      <c r="B878">
        <v>1960</v>
      </c>
      <c r="C878">
        <f>2024-B878</f>
        <v>64</v>
      </c>
      <c r="D878" t="str">
        <f>VLOOKUP(B878,Reference!$A$1:$B$125, 2)</f>
        <v>Boomers</v>
      </c>
      <c r="E878" t="s">
        <v>54</v>
      </c>
      <c r="F878" t="str">
        <f>IF(E878="High School", "No College", "College")</f>
        <v>College</v>
      </c>
      <c r="G878" t="s">
        <v>65</v>
      </c>
      <c r="H878">
        <v>63381</v>
      </c>
      <c r="I878">
        <v>63381</v>
      </c>
      <c r="J878" s="4" t="s">
        <v>61</v>
      </c>
      <c r="K878">
        <v>0</v>
      </c>
      <c r="L878">
        <v>1</v>
      </c>
      <c r="M878" t="str">
        <f>IF(OR(K878&gt;0, L878&gt;0), "Parent", "Not Parent")</f>
        <v>Parent</v>
      </c>
      <c r="N878" t="s">
        <v>543</v>
      </c>
      <c r="O878" s="8">
        <v>41916</v>
      </c>
      <c r="P878" s="9">
        <f>O878-N878</f>
        <v>729</v>
      </c>
      <c r="Q878">
        <v>78</v>
      </c>
      <c r="R878" s="9">
        <f>P878-Q878</f>
        <v>651</v>
      </c>
      <c r="S878" s="8">
        <f>O878-R878</f>
        <v>41265</v>
      </c>
      <c r="T878">
        <v>571</v>
      </c>
      <c r="U878">
        <v>50</v>
      </c>
      <c r="V878">
        <v>142</v>
      </c>
      <c r="W878">
        <v>33</v>
      </c>
      <c r="X878">
        <v>50</v>
      </c>
      <c r="Y878">
        <v>159</v>
      </c>
      <c r="Z878">
        <v>1005</v>
      </c>
      <c r="AA878">
        <f>Z878/P878</f>
        <v>1.3786008230452675</v>
      </c>
      <c r="AB878" s="14" t="s">
        <v>506</v>
      </c>
      <c r="AC878" s="13" t="s">
        <v>63</v>
      </c>
      <c r="AD878">
        <v>4</v>
      </c>
      <c r="AE878" t="str">
        <f>IF(AD878&gt;3, "Prefers Discount", "Discount Indifferent")</f>
        <v>Prefers Discount</v>
      </c>
      <c r="AF878">
        <v>13</v>
      </c>
      <c r="AG878">
        <v>4</v>
      </c>
      <c r="AH878">
        <v>5</v>
      </c>
      <c r="AI878" t="str">
        <f>INDEX($AF$1:$AH$1,MATCH(MAX(AF878:AH878),AF878:AH878,0))</f>
        <v>Store_Orders</v>
      </c>
      <c r="AJ878">
        <v>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f>SUM(AK878:AO878)</f>
        <v>0</v>
      </c>
      <c r="AQ878" t="s">
        <v>67</v>
      </c>
      <c r="AR878">
        <v>0</v>
      </c>
      <c r="AS878" t="str">
        <f>IF(OR(AK878&gt;0, AL878&gt;0, AM878&gt;0, AN878&gt;0, AO878&gt;0), "Converted", "Not Converted")</f>
        <v>Not Converted</v>
      </c>
      <c r="AT878">
        <v>0</v>
      </c>
      <c r="AU878">
        <v>3</v>
      </c>
      <c r="AV878">
        <v>11</v>
      </c>
      <c r="AW878">
        <f>IF(Z878&gt;607, 4, 0)</f>
        <v>4</v>
      </c>
      <c r="AX878">
        <f>IF(AA878&gt;1.6588, 3, 0)</f>
        <v>0</v>
      </c>
      <c r="AY878">
        <f>IF(P878&gt;401, 2, 0)</f>
        <v>2</v>
      </c>
      <c r="AZ878">
        <f>IF(I878&gt;52915.77, 1, 0)</f>
        <v>1</v>
      </c>
      <c r="BA878">
        <f>SUM(AW878:AZ878)</f>
        <v>7</v>
      </c>
      <c r="BB878" t="str">
        <f>VLOOKUP(BA878,'Standard Deviations'!$L$1:$M$11,2,TRUE)</f>
        <v>Platinum</v>
      </c>
    </row>
    <row r="879" spans="1:54">
      <c r="A879">
        <v>4599</v>
      </c>
      <c r="B879">
        <v>1976</v>
      </c>
      <c r="C879">
        <f>2024-B879</f>
        <v>48</v>
      </c>
      <c r="D879" t="str">
        <f>VLOOKUP(B879,Reference!$A$1:$B$125, 2)</f>
        <v>Gen X</v>
      </c>
      <c r="E879" t="s">
        <v>64</v>
      </c>
      <c r="F879" t="str">
        <f>IF(E879="High School", "No College", "College")</f>
        <v>College</v>
      </c>
      <c r="G879" t="s">
        <v>55</v>
      </c>
      <c r="H879">
        <v>49681</v>
      </c>
      <c r="I879">
        <v>49681</v>
      </c>
      <c r="J879" s="4" t="s">
        <v>175</v>
      </c>
      <c r="K879">
        <v>0</v>
      </c>
      <c r="L879">
        <v>2</v>
      </c>
      <c r="M879" t="str">
        <f>IF(OR(K879&gt;0, L879&gt;0), "Parent", "Not Parent")</f>
        <v>Parent</v>
      </c>
      <c r="N879" t="s">
        <v>544</v>
      </c>
      <c r="O879" s="8">
        <v>41916</v>
      </c>
      <c r="P879" s="9">
        <f>O879-N879</f>
        <v>334</v>
      </c>
      <c r="Q879">
        <v>66</v>
      </c>
      <c r="R879" s="9">
        <f>P879-Q879</f>
        <v>268</v>
      </c>
      <c r="S879" s="8">
        <f>O879-R879</f>
        <v>41648</v>
      </c>
      <c r="T879">
        <v>411</v>
      </c>
      <c r="U879">
        <v>0</v>
      </c>
      <c r="V879">
        <v>26</v>
      </c>
      <c r="W879">
        <v>0</v>
      </c>
      <c r="X879">
        <v>0</v>
      </c>
      <c r="Y879">
        <v>21</v>
      </c>
      <c r="Z879">
        <v>458</v>
      </c>
      <c r="AA879">
        <f>Z879/P879</f>
        <v>1.3712574850299402</v>
      </c>
      <c r="AB879" s="14" t="s">
        <v>506</v>
      </c>
      <c r="AC879" s="13" t="s">
        <v>63</v>
      </c>
      <c r="AD879">
        <v>6</v>
      </c>
      <c r="AE879" t="str">
        <f>IF(AD879&gt;3, "Prefers Discount", "Discount Indifferent")</f>
        <v>Prefers Discount</v>
      </c>
      <c r="AF879">
        <v>7</v>
      </c>
      <c r="AG879">
        <v>7</v>
      </c>
      <c r="AH879">
        <v>1</v>
      </c>
      <c r="AI879" t="str">
        <f>INDEX($AF$1:$AH$1,MATCH(MAX(AF879:AH879),AF879:AH879,0))</f>
        <v>Store_Orders</v>
      </c>
      <c r="AJ879">
        <v>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f>SUM(AK879:AO879)</f>
        <v>0</v>
      </c>
      <c r="AQ879" t="s">
        <v>67</v>
      </c>
      <c r="AR879">
        <v>0</v>
      </c>
      <c r="AS879" t="str">
        <f>IF(OR(AK879&gt;0, AL879&gt;0, AM879&gt;0, AN879&gt;0, AO879&gt;0), "Converted", "Not Converted")</f>
        <v>Not Converted</v>
      </c>
      <c r="AT879">
        <v>0</v>
      </c>
      <c r="AU879">
        <v>3</v>
      </c>
      <c r="AV879">
        <v>11</v>
      </c>
      <c r="AW879">
        <f>IF(Z879&gt;607, 4, 0)</f>
        <v>0</v>
      </c>
      <c r="AX879">
        <f>IF(AA879&gt;1.6588, 3, 0)</f>
        <v>0</v>
      </c>
      <c r="AY879">
        <f>IF(P879&gt;401, 2, 0)</f>
        <v>0</v>
      </c>
      <c r="AZ879">
        <f>IF(I879&gt;52915.77, 1, 0)</f>
        <v>0</v>
      </c>
      <c r="BA879">
        <f>SUM(AW879:AZ879)</f>
        <v>0</v>
      </c>
      <c r="BB879" t="str">
        <f>VLOOKUP(BA879,'Standard Deviations'!$L$1:$M$11,2,TRUE)</f>
        <v>No Tier</v>
      </c>
    </row>
    <row r="880" spans="1:54">
      <c r="A880">
        <v>879</v>
      </c>
      <c r="B880">
        <v>1976</v>
      </c>
      <c r="C880">
        <f>2024-B880</f>
        <v>48</v>
      </c>
      <c r="D880" t="str">
        <f>VLOOKUP(B880,Reference!$A$1:$B$125, 2)</f>
        <v>Gen X</v>
      </c>
      <c r="E880" t="s">
        <v>64</v>
      </c>
      <c r="F880" t="str">
        <f>IF(E880="High School", "No College", "College")</f>
        <v>College</v>
      </c>
      <c r="G880" t="s">
        <v>55</v>
      </c>
      <c r="H880">
        <v>49681</v>
      </c>
      <c r="I880">
        <v>49681</v>
      </c>
      <c r="J880" s="4" t="s">
        <v>175</v>
      </c>
      <c r="K880">
        <v>0</v>
      </c>
      <c r="L880">
        <v>2</v>
      </c>
      <c r="M880" t="str">
        <f>IF(OR(K880&gt;0, L880&gt;0), "Parent", "Not Parent")</f>
        <v>Parent</v>
      </c>
      <c r="N880" t="s">
        <v>544</v>
      </c>
      <c r="O880" s="8">
        <v>41916</v>
      </c>
      <c r="P880" s="9">
        <f>O880-N880</f>
        <v>334</v>
      </c>
      <c r="Q880">
        <v>66</v>
      </c>
      <c r="R880" s="9">
        <f>P880-Q880</f>
        <v>268</v>
      </c>
      <c r="S880" s="8">
        <f>O880-R880</f>
        <v>41648</v>
      </c>
      <c r="T880">
        <v>411</v>
      </c>
      <c r="U880">
        <v>0</v>
      </c>
      <c r="V880">
        <v>26</v>
      </c>
      <c r="W880">
        <v>0</v>
      </c>
      <c r="X880">
        <v>0</v>
      </c>
      <c r="Y880">
        <v>21</v>
      </c>
      <c r="Z880">
        <v>458</v>
      </c>
      <c r="AA880">
        <f>Z880/P880</f>
        <v>1.3712574850299402</v>
      </c>
      <c r="AB880" s="14" t="s">
        <v>506</v>
      </c>
      <c r="AC880" s="13" t="s">
        <v>63</v>
      </c>
      <c r="AD880">
        <v>6</v>
      </c>
      <c r="AE880" t="str">
        <f>IF(AD880&gt;3, "Prefers Discount", "Discount Indifferent")</f>
        <v>Prefers Discount</v>
      </c>
      <c r="AF880">
        <v>7</v>
      </c>
      <c r="AG880">
        <v>7</v>
      </c>
      <c r="AH880">
        <v>1</v>
      </c>
      <c r="AI880" t="str">
        <f>INDEX($AF$1:$AH$1,MATCH(MAX(AF880:AH880),AF880:AH880,0))</f>
        <v>Store_Orders</v>
      </c>
      <c r="AJ880">
        <v>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f>SUM(AK880:AO880)</f>
        <v>0</v>
      </c>
      <c r="AQ880" t="s">
        <v>67</v>
      </c>
      <c r="AR880">
        <v>0</v>
      </c>
      <c r="AS880" t="str">
        <f>IF(OR(AK880&gt;0, AL880&gt;0, AM880&gt;0, AN880&gt;0, AO880&gt;0), "Converted", "Not Converted")</f>
        <v>Not Converted</v>
      </c>
      <c r="AT880">
        <v>0</v>
      </c>
      <c r="AU880">
        <v>3</v>
      </c>
      <c r="AV880">
        <v>11</v>
      </c>
      <c r="AW880">
        <f>IF(Z880&gt;607, 4, 0)</f>
        <v>0</v>
      </c>
      <c r="AX880">
        <f>IF(AA880&gt;1.6588, 3, 0)</f>
        <v>0</v>
      </c>
      <c r="AY880">
        <f>IF(P880&gt;401, 2, 0)</f>
        <v>0</v>
      </c>
      <c r="AZ880">
        <f>IF(I880&gt;52915.77, 1, 0)</f>
        <v>0</v>
      </c>
      <c r="BA880">
        <f>SUM(AW880:AZ880)</f>
        <v>0</v>
      </c>
      <c r="BB880" t="str">
        <f>VLOOKUP(BA880,'Standard Deviations'!$L$1:$M$11,2,TRUE)</f>
        <v>No Tier</v>
      </c>
    </row>
    <row r="881" spans="1:54">
      <c r="A881">
        <v>9204</v>
      </c>
      <c r="B881">
        <v>1970</v>
      </c>
      <c r="C881">
        <f>2024-B881</f>
        <v>54</v>
      </c>
      <c r="D881" t="str">
        <f>VLOOKUP(B881,Reference!$A$1:$B$125, 2)</f>
        <v>Gen X</v>
      </c>
      <c r="E881" t="s">
        <v>54</v>
      </c>
      <c r="F881" t="str">
        <f>IF(E881="High School", "No College", "College")</f>
        <v>College</v>
      </c>
      <c r="G881" t="s">
        <v>89</v>
      </c>
      <c r="H881">
        <v>66731</v>
      </c>
      <c r="I881">
        <v>66731</v>
      </c>
      <c r="J881" s="4" t="s">
        <v>61</v>
      </c>
      <c r="K881">
        <v>0</v>
      </c>
      <c r="L881">
        <v>1</v>
      </c>
      <c r="M881" t="str">
        <f>IF(OR(K881&gt;0, L881&gt;0), "Parent", "Not Parent")</f>
        <v>Parent</v>
      </c>
      <c r="N881" t="s">
        <v>325</v>
      </c>
      <c r="O881" s="8">
        <v>41916</v>
      </c>
      <c r="P881" s="9">
        <f>O881-N881</f>
        <v>752</v>
      </c>
      <c r="Q881">
        <v>33</v>
      </c>
      <c r="R881" s="9">
        <f>P881-Q881</f>
        <v>719</v>
      </c>
      <c r="S881" s="8">
        <f>O881-R881</f>
        <v>41197</v>
      </c>
      <c r="T881">
        <v>371</v>
      </c>
      <c r="U881">
        <v>159</v>
      </c>
      <c r="V881">
        <v>194</v>
      </c>
      <c r="W881">
        <v>58</v>
      </c>
      <c r="X881">
        <v>106</v>
      </c>
      <c r="Y881">
        <v>141</v>
      </c>
      <c r="Z881">
        <v>1029</v>
      </c>
      <c r="AA881">
        <f>Z881/P881</f>
        <v>1.3683510638297873</v>
      </c>
      <c r="AB881" s="11" t="s">
        <v>506</v>
      </c>
      <c r="AC881" t="s">
        <v>59</v>
      </c>
      <c r="AD881">
        <v>4</v>
      </c>
      <c r="AE881" t="str">
        <f>IF(AD881&gt;3, "Prefers Discount", "Discount Indifferent")</f>
        <v>Prefers Discount</v>
      </c>
      <c r="AF881">
        <v>6</v>
      </c>
      <c r="AG881">
        <v>4</v>
      </c>
      <c r="AH881">
        <v>3</v>
      </c>
      <c r="AI881" t="str">
        <f>INDEX($AF$1:$AH$1,MATCH(MAX(AF881:AH881),AF881:AH881,0))</f>
        <v>Store_Orders</v>
      </c>
      <c r="AJ881">
        <v>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f>SUM(AK881:AO881)</f>
        <v>0</v>
      </c>
      <c r="AQ881" t="s">
        <v>67</v>
      </c>
      <c r="AR881">
        <v>0</v>
      </c>
      <c r="AS881" t="str">
        <f>IF(OR(AK881&gt;0, AL881&gt;0, AM881&gt;0, AN881&gt;0, AO881&gt;0), "Converted", "Not Converted")</f>
        <v>Not Converted</v>
      </c>
      <c r="AT881">
        <v>0</v>
      </c>
      <c r="AU881">
        <v>3</v>
      </c>
      <c r="AV881">
        <v>11</v>
      </c>
      <c r="AW881">
        <f>IF(Z881&gt;607, 4, 0)</f>
        <v>4</v>
      </c>
      <c r="AX881">
        <f>IF(AA881&gt;1.6588, 3, 0)</f>
        <v>0</v>
      </c>
      <c r="AY881">
        <f>IF(P881&gt;401, 2, 0)</f>
        <v>2</v>
      </c>
      <c r="AZ881">
        <f>IF(I881&gt;52915.77, 1, 0)</f>
        <v>1</v>
      </c>
      <c r="BA881">
        <f>SUM(AW881:AZ881)</f>
        <v>7</v>
      </c>
      <c r="BB881" t="str">
        <f>VLOOKUP(BA881,'Standard Deviations'!$L$1:$M$11,2,TRUE)</f>
        <v>Platinum</v>
      </c>
    </row>
    <row r="882" spans="1:54">
      <c r="A882">
        <v>448</v>
      </c>
      <c r="B882">
        <v>1978</v>
      </c>
      <c r="C882">
        <f>2024-B882</f>
        <v>46</v>
      </c>
      <c r="D882" t="str">
        <f>VLOOKUP(B882,Reference!$A$1:$B$125, 2)</f>
        <v>Gen X</v>
      </c>
      <c r="E882" t="s">
        <v>68</v>
      </c>
      <c r="F882" t="str">
        <f>IF(E882="High School", "No College", "College")</f>
        <v>College</v>
      </c>
      <c r="G882" t="s">
        <v>60</v>
      </c>
      <c r="H882">
        <v>54880</v>
      </c>
      <c r="I882">
        <v>54880</v>
      </c>
      <c r="J882" s="4" t="s">
        <v>61</v>
      </c>
      <c r="K882">
        <v>1</v>
      </c>
      <c r="L882">
        <v>0</v>
      </c>
      <c r="M882" t="str">
        <f>IF(OR(K882&gt;0, L882&gt;0), "Parent", "Not Parent")</f>
        <v>Parent</v>
      </c>
      <c r="N882" t="s">
        <v>473</v>
      </c>
      <c r="O882" s="8">
        <v>41916</v>
      </c>
      <c r="P882" s="9">
        <f>O882-N882</f>
        <v>582</v>
      </c>
      <c r="Q882">
        <v>57</v>
      </c>
      <c r="R882" s="9">
        <f>P882-Q882</f>
        <v>525</v>
      </c>
      <c r="S882" s="8">
        <f>O882-R882</f>
        <v>41391</v>
      </c>
      <c r="T882">
        <v>308</v>
      </c>
      <c r="U882">
        <v>85</v>
      </c>
      <c r="V882">
        <v>137</v>
      </c>
      <c r="W882">
        <v>102</v>
      </c>
      <c r="X882">
        <v>45</v>
      </c>
      <c r="Y882">
        <v>118</v>
      </c>
      <c r="Z882">
        <v>795</v>
      </c>
      <c r="AA882">
        <f>Z882/P882</f>
        <v>1.365979381443299</v>
      </c>
      <c r="AB882" s="14" t="s">
        <v>506</v>
      </c>
      <c r="AC882" s="13" t="s">
        <v>63</v>
      </c>
      <c r="AD882">
        <v>2</v>
      </c>
      <c r="AE882" t="str">
        <f>IF(AD882&gt;3, "Prefers Discount", "Discount Indifferent")</f>
        <v>Discount Indifferent</v>
      </c>
      <c r="AF882">
        <v>11</v>
      </c>
      <c r="AG882">
        <v>6</v>
      </c>
      <c r="AH882">
        <v>2</v>
      </c>
      <c r="AI882" t="str">
        <f>INDEX($AF$1:$AH$1,MATCH(MAX(AF882:AH882),AF882:AH882,0))</f>
        <v>Store_Orders</v>
      </c>
      <c r="AJ882">
        <v>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f>SUM(AK882:AO882)</f>
        <v>0</v>
      </c>
      <c r="AQ882" t="s">
        <v>67</v>
      </c>
      <c r="AR882">
        <v>0</v>
      </c>
      <c r="AS882" t="str">
        <f>IF(OR(AK882&gt;0, AL882&gt;0, AM882&gt;0, AN882&gt;0, AO882&gt;0), "Converted", "Not Converted")</f>
        <v>Not Converted</v>
      </c>
      <c r="AT882">
        <v>0</v>
      </c>
      <c r="AU882">
        <v>3</v>
      </c>
      <c r="AV882">
        <v>11</v>
      </c>
      <c r="AW882">
        <f>IF(Z882&gt;607, 4, 0)</f>
        <v>4</v>
      </c>
      <c r="AX882">
        <f>IF(AA882&gt;1.6588, 3, 0)</f>
        <v>0</v>
      </c>
      <c r="AY882">
        <f>IF(P882&gt;401, 2, 0)</f>
        <v>2</v>
      </c>
      <c r="AZ882">
        <f>IF(I882&gt;52915.77, 1, 0)</f>
        <v>1</v>
      </c>
      <c r="BA882">
        <f>SUM(AW882:AZ882)</f>
        <v>7</v>
      </c>
      <c r="BB882" t="str">
        <f>VLOOKUP(BA882,'Standard Deviations'!$L$1:$M$11,2,TRUE)</f>
        <v>Platinum</v>
      </c>
    </row>
    <row r="883" spans="1:54">
      <c r="A883">
        <v>2072</v>
      </c>
      <c r="B883">
        <v>1969</v>
      </c>
      <c r="C883">
        <f>2024-B883</f>
        <v>55</v>
      </c>
      <c r="D883" t="str">
        <f>VLOOKUP(B883,Reference!$A$1:$B$125, 2)</f>
        <v>Gen X</v>
      </c>
      <c r="E883" t="s">
        <v>68</v>
      </c>
      <c r="F883" t="str">
        <f>IF(E883="High School", "No College", "College")</f>
        <v>College</v>
      </c>
      <c r="G883" t="s">
        <v>65</v>
      </c>
      <c r="H883">
        <v>53374</v>
      </c>
      <c r="I883">
        <v>53374</v>
      </c>
      <c r="J883" s="4" t="s">
        <v>61</v>
      </c>
      <c r="K883">
        <v>0</v>
      </c>
      <c r="L883">
        <v>1</v>
      </c>
      <c r="M883" t="str">
        <f>IF(OR(K883&gt;0, L883&gt;0), "Parent", "Not Parent")</f>
        <v>Parent</v>
      </c>
      <c r="N883" t="s">
        <v>545</v>
      </c>
      <c r="O883" s="8">
        <v>41916</v>
      </c>
      <c r="P883" s="9">
        <f>O883-N883</f>
        <v>779</v>
      </c>
      <c r="Q883">
        <v>34</v>
      </c>
      <c r="R883" s="9">
        <f>P883-Q883</f>
        <v>745</v>
      </c>
      <c r="S883" s="8">
        <f>O883-R883</f>
        <v>41171</v>
      </c>
      <c r="T883">
        <v>896</v>
      </c>
      <c r="U883">
        <v>10</v>
      </c>
      <c r="V883">
        <v>101</v>
      </c>
      <c r="W883">
        <v>13</v>
      </c>
      <c r="X883">
        <v>10</v>
      </c>
      <c r="Y883">
        <v>34</v>
      </c>
      <c r="Z883">
        <v>1064</v>
      </c>
      <c r="AA883">
        <f>Z883/P883</f>
        <v>1.3658536585365855</v>
      </c>
      <c r="AB883" s="11" t="s">
        <v>506</v>
      </c>
      <c r="AC883" t="s">
        <v>59</v>
      </c>
      <c r="AD883">
        <v>6</v>
      </c>
      <c r="AE883" t="str">
        <f>IF(AD883&gt;3, "Prefers Discount", "Discount Indifferent")</f>
        <v>Prefers Discount</v>
      </c>
      <c r="AF883">
        <v>9</v>
      </c>
      <c r="AG883">
        <v>4</v>
      </c>
      <c r="AH883">
        <v>2</v>
      </c>
      <c r="AI883" t="str">
        <f>INDEX($AF$1:$AH$1,MATCH(MAX(AF883:AH883),AF883:AH883,0))</f>
        <v>Store_Orders</v>
      </c>
      <c r="AJ883">
        <v>9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f>SUM(AK883:AO883)</f>
        <v>1</v>
      </c>
      <c r="AQ883" t="str">
        <f>INDEX($AK$1:$AO$1,MATCH(MAX(AK883:AO883),AK883:AO883,0))</f>
        <v>Converted_on_Camp3</v>
      </c>
      <c r="AR883">
        <v>1</v>
      </c>
      <c r="AS883" t="str">
        <f>IF(OR(AK883&gt;0, AL883&gt;0, AM883&gt;0, AN883&gt;0, AO883&gt;0), "Converted", "Not Converted")</f>
        <v>Converted</v>
      </c>
      <c r="AT883">
        <v>0</v>
      </c>
      <c r="AU883">
        <v>3</v>
      </c>
      <c r="AV883">
        <v>11</v>
      </c>
      <c r="AW883">
        <f>IF(Z883&gt;607, 4, 0)</f>
        <v>4</v>
      </c>
      <c r="AX883">
        <f>IF(AA883&gt;1.6588, 3, 0)</f>
        <v>0</v>
      </c>
      <c r="AY883">
        <f>IF(P883&gt;401, 2, 0)</f>
        <v>2</v>
      </c>
      <c r="AZ883">
        <f>IF(I883&gt;52915.77, 1, 0)</f>
        <v>1</v>
      </c>
      <c r="BA883">
        <f>SUM(AW883:AZ883)</f>
        <v>7</v>
      </c>
      <c r="BB883" t="str">
        <f>VLOOKUP(BA883,'Standard Deviations'!$L$1:$M$11,2,TRUE)</f>
        <v>Platinum</v>
      </c>
    </row>
    <row r="884" spans="1:54">
      <c r="A884">
        <v>1951</v>
      </c>
      <c r="B884">
        <v>1981</v>
      </c>
      <c r="C884">
        <f>2024-B884</f>
        <v>43</v>
      </c>
      <c r="D884" t="str">
        <f>VLOOKUP(B884,Reference!$A$1:$B$125, 2)</f>
        <v>Millennials</v>
      </c>
      <c r="E884" t="s">
        <v>546</v>
      </c>
      <c r="F884" t="str">
        <f>IF(E884="High School", "No College", "College")</f>
        <v>No College</v>
      </c>
      <c r="G884" t="s">
        <v>55</v>
      </c>
      <c r="H884">
        <v>34445</v>
      </c>
      <c r="I884">
        <v>34445</v>
      </c>
      <c r="J884" s="4" t="s">
        <v>175</v>
      </c>
      <c r="K884">
        <v>0</v>
      </c>
      <c r="L884">
        <v>0</v>
      </c>
      <c r="M884" t="str">
        <f>IF(OR(K884&gt;0, L884&gt;0), "Parent", "Not Parent")</f>
        <v>Not Parent</v>
      </c>
      <c r="N884" t="s">
        <v>547</v>
      </c>
      <c r="O884" s="8">
        <v>41916</v>
      </c>
      <c r="P884" s="9">
        <f>O884-N884</f>
        <v>615</v>
      </c>
      <c r="Q884">
        <v>92</v>
      </c>
      <c r="R884" s="9">
        <f>P884-Q884</f>
        <v>523</v>
      </c>
      <c r="S884" s="8">
        <f>O884-R884</f>
        <v>41393</v>
      </c>
      <c r="T884">
        <v>228</v>
      </c>
      <c r="U884">
        <v>122</v>
      </c>
      <c r="V884">
        <v>122</v>
      </c>
      <c r="W884">
        <v>208</v>
      </c>
      <c r="X884">
        <v>129</v>
      </c>
      <c r="Y884">
        <v>30</v>
      </c>
      <c r="Z884">
        <v>839</v>
      </c>
      <c r="AA884">
        <f>Z884/P884</f>
        <v>1.3642276422764228</v>
      </c>
      <c r="AB884" s="14" t="s">
        <v>506</v>
      </c>
      <c r="AC884" s="13" t="s">
        <v>63</v>
      </c>
      <c r="AD884">
        <v>6</v>
      </c>
      <c r="AE884" t="str">
        <f>IF(AD884&gt;3, "Prefers Discount", "Discount Indifferent")</f>
        <v>Prefers Discount</v>
      </c>
      <c r="AF884">
        <v>8</v>
      </c>
      <c r="AG884">
        <v>11</v>
      </c>
      <c r="AH884">
        <v>2</v>
      </c>
      <c r="AI884" t="str">
        <f>INDEX($AF$1:$AH$1,MATCH(MAX(AF884:AH884),AF884:AH884,0))</f>
        <v>Web_Orders</v>
      </c>
      <c r="AJ884">
        <v>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f>SUM(AK884:AO884)</f>
        <v>0</v>
      </c>
      <c r="AQ884" t="s">
        <v>67</v>
      </c>
      <c r="AR884">
        <v>0</v>
      </c>
      <c r="AS884" t="str">
        <f>IF(OR(AK884&gt;0, AL884&gt;0, AM884&gt;0, AN884&gt;0, AO884&gt;0), "Converted", "Not Converted")</f>
        <v>Not Converted</v>
      </c>
      <c r="AT884">
        <v>0</v>
      </c>
      <c r="AU884">
        <v>3</v>
      </c>
      <c r="AV884">
        <v>11</v>
      </c>
      <c r="AW884">
        <f>IF(Z884&gt;607, 4, 0)</f>
        <v>4</v>
      </c>
      <c r="AX884">
        <f>IF(AA884&gt;1.6588, 3, 0)</f>
        <v>0</v>
      </c>
      <c r="AY884">
        <f>IF(P884&gt;401, 2, 0)</f>
        <v>2</v>
      </c>
      <c r="AZ884">
        <f>IF(I884&gt;52915.77, 1, 0)</f>
        <v>0</v>
      </c>
      <c r="BA884">
        <f>SUM(AW884:AZ884)</f>
        <v>6</v>
      </c>
      <c r="BB884" t="str">
        <f>VLOOKUP(BA884,'Standard Deviations'!$L$1:$M$11,2,TRUE)</f>
        <v>Gold</v>
      </c>
    </row>
    <row r="885" spans="1:54">
      <c r="A885">
        <v>7822</v>
      </c>
      <c r="B885">
        <v>1976</v>
      </c>
      <c r="C885">
        <f>2024-B885</f>
        <v>48</v>
      </c>
      <c r="D885" t="str">
        <f>VLOOKUP(B885,Reference!$A$1:$B$125, 2)</f>
        <v>Gen X</v>
      </c>
      <c r="E885" t="s">
        <v>54</v>
      </c>
      <c r="F885" t="str">
        <f>IF(E885="High School", "No College", "College")</f>
        <v>College</v>
      </c>
      <c r="G885" t="s">
        <v>65</v>
      </c>
      <c r="H885">
        <v>54058</v>
      </c>
      <c r="I885">
        <v>54058</v>
      </c>
      <c r="J885" s="4" t="s">
        <v>61</v>
      </c>
      <c r="K885">
        <v>0</v>
      </c>
      <c r="L885">
        <v>1</v>
      </c>
      <c r="M885" t="str">
        <f>IF(OR(K885&gt;0, L885&gt;0), "Parent", "Not Parent")</f>
        <v>Parent</v>
      </c>
      <c r="N885" t="s">
        <v>305</v>
      </c>
      <c r="O885" s="8">
        <v>41916</v>
      </c>
      <c r="P885" s="9">
        <f>O885-N885</f>
        <v>487</v>
      </c>
      <c r="Q885">
        <v>56</v>
      </c>
      <c r="R885" s="9">
        <f>P885-Q885</f>
        <v>431</v>
      </c>
      <c r="S885" s="8">
        <f>O885-R885</f>
        <v>41485</v>
      </c>
      <c r="T885">
        <v>198</v>
      </c>
      <c r="U885">
        <v>18</v>
      </c>
      <c r="V885">
        <v>252</v>
      </c>
      <c r="W885">
        <v>32</v>
      </c>
      <c r="X885">
        <v>108</v>
      </c>
      <c r="Y885">
        <v>54</v>
      </c>
      <c r="Z885">
        <v>662</v>
      </c>
      <c r="AA885">
        <f>Z885/P885</f>
        <v>1.3593429158110883</v>
      </c>
      <c r="AB885" s="14" t="s">
        <v>506</v>
      </c>
      <c r="AC885" s="13" t="s">
        <v>63</v>
      </c>
      <c r="AD885">
        <v>2</v>
      </c>
      <c r="AE885" t="str">
        <f>IF(AD885&gt;3, "Prefers Discount", "Discount Indifferent")</f>
        <v>Discount Indifferent</v>
      </c>
      <c r="AF885">
        <v>8</v>
      </c>
      <c r="AG885">
        <v>4</v>
      </c>
      <c r="AH885">
        <v>6</v>
      </c>
      <c r="AI885" t="str">
        <f>INDEX($AF$1:$AH$1,MATCH(MAX(AF885:AH885),AF885:AH885,0))</f>
        <v>Store_Orders</v>
      </c>
      <c r="AJ885">
        <v>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f>SUM(AK885:AO885)</f>
        <v>0</v>
      </c>
      <c r="AQ885" t="s">
        <v>67</v>
      </c>
      <c r="AR885">
        <v>0</v>
      </c>
      <c r="AS885" t="str">
        <f>IF(OR(AK885&gt;0, AL885&gt;0, AM885&gt;0, AN885&gt;0, AO885&gt;0), "Converted", "Not Converted")</f>
        <v>Not Converted</v>
      </c>
      <c r="AT885">
        <v>0</v>
      </c>
      <c r="AU885">
        <v>3</v>
      </c>
      <c r="AV885">
        <v>11</v>
      </c>
      <c r="AW885">
        <f>IF(Z885&gt;607, 4, 0)</f>
        <v>4</v>
      </c>
      <c r="AX885">
        <f>IF(AA885&gt;1.6588, 3, 0)</f>
        <v>0</v>
      </c>
      <c r="AY885">
        <f>IF(P885&gt;401, 2, 0)</f>
        <v>2</v>
      </c>
      <c r="AZ885">
        <f>IF(I885&gt;52915.77, 1, 0)</f>
        <v>1</v>
      </c>
      <c r="BA885">
        <f>SUM(AW885:AZ885)</f>
        <v>7</v>
      </c>
      <c r="BB885" t="str">
        <f>VLOOKUP(BA885,'Standard Deviations'!$L$1:$M$11,2,TRUE)</f>
        <v>Platinum</v>
      </c>
    </row>
    <row r="886" spans="1:54">
      <c r="A886">
        <v>3427</v>
      </c>
      <c r="B886">
        <v>1955</v>
      </c>
      <c r="C886">
        <f>2024-B886</f>
        <v>69</v>
      </c>
      <c r="D886" t="str">
        <f>VLOOKUP(B886,Reference!$A$1:$B$125, 2)</f>
        <v>Boomers</v>
      </c>
      <c r="E886" t="s">
        <v>68</v>
      </c>
      <c r="F886" t="str">
        <f>IF(E886="High School", "No College", "College")</f>
        <v>College</v>
      </c>
      <c r="G886" t="s">
        <v>55</v>
      </c>
      <c r="H886">
        <v>59821</v>
      </c>
      <c r="I886">
        <v>59821</v>
      </c>
      <c r="J886" s="4" t="s">
        <v>61</v>
      </c>
      <c r="K886">
        <v>0</v>
      </c>
      <c r="L886">
        <v>1</v>
      </c>
      <c r="M886" t="str">
        <f>IF(OR(K886&gt;0, L886&gt;0), "Parent", "Not Parent")</f>
        <v>Parent</v>
      </c>
      <c r="N886" t="s">
        <v>548</v>
      </c>
      <c r="O886" s="8">
        <v>41916</v>
      </c>
      <c r="P886" s="9">
        <f>O886-N886</f>
        <v>540</v>
      </c>
      <c r="Q886">
        <v>11</v>
      </c>
      <c r="R886" s="9">
        <f>P886-Q886</f>
        <v>529</v>
      </c>
      <c r="S886" s="8">
        <f>O886-R886</f>
        <v>41387</v>
      </c>
      <c r="T886">
        <v>629</v>
      </c>
      <c r="U886">
        <v>0</v>
      </c>
      <c r="V886">
        <v>70</v>
      </c>
      <c r="W886">
        <v>0</v>
      </c>
      <c r="X886">
        <v>0</v>
      </c>
      <c r="Y886">
        <v>35</v>
      </c>
      <c r="Z886">
        <v>734</v>
      </c>
      <c r="AA886">
        <f>Z886/P886</f>
        <v>1.3592592592592592</v>
      </c>
      <c r="AB886" s="11" t="s">
        <v>506</v>
      </c>
      <c r="AC886" t="s">
        <v>59</v>
      </c>
      <c r="AD886">
        <v>6</v>
      </c>
      <c r="AE886" t="str">
        <f>IF(AD886&gt;3, "Prefers Discount", "Discount Indifferent")</f>
        <v>Prefers Discount</v>
      </c>
      <c r="AF886">
        <v>7</v>
      </c>
      <c r="AG886">
        <v>11</v>
      </c>
      <c r="AH886">
        <v>2</v>
      </c>
      <c r="AI886" t="str">
        <f>INDEX($AF$1:$AH$1,MATCH(MAX(AF886:AH886),AF886:AH886,0))</f>
        <v>Web_Orders</v>
      </c>
      <c r="AJ886">
        <v>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f>SUM(AK886:AO886)</f>
        <v>0</v>
      </c>
      <c r="AQ886" t="s">
        <v>67</v>
      </c>
      <c r="AR886">
        <v>0</v>
      </c>
      <c r="AS886" t="str">
        <f>IF(OR(AK886&gt;0, AL886&gt;0, AM886&gt;0, AN886&gt;0, AO886&gt;0), "Converted", "Not Converted")</f>
        <v>Not Converted</v>
      </c>
      <c r="AT886">
        <v>0</v>
      </c>
      <c r="AU886">
        <v>3</v>
      </c>
      <c r="AV886">
        <v>11</v>
      </c>
      <c r="AW886">
        <f>IF(Z886&gt;607, 4, 0)</f>
        <v>4</v>
      </c>
      <c r="AX886">
        <f>IF(AA886&gt;1.6588, 3, 0)</f>
        <v>0</v>
      </c>
      <c r="AY886">
        <f>IF(P886&gt;401, 2, 0)</f>
        <v>2</v>
      </c>
      <c r="AZ886">
        <f>IF(I886&gt;52915.77, 1, 0)</f>
        <v>1</v>
      </c>
      <c r="BA886">
        <f>SUM(AW886:AZ886)</f>
        <v>7</v>
      </c>
      <c r="BB886" t="str">
        <f>VLOOKUP(BA886,'Standard Deviations'!$L$1:$M$11,2,TRUE)</f>
        <v>Platinum</v>
      </c>
    </row>
    <row r="887" spans="1:54">
      <c r="A887">
        <v>466</v>
      </c>
      <c r="B887">
        <v>1944</v>
      </c>
      <c r="C887">
        <f>2024-B887</f>
        <v>80</v>
      </c>
      <c r="D887" t="str">
        <f>VLOOKUP(B887,Reference!$A$1:$B$125, 2)</f>
        <v>Silent</v>
      </c>
      <c r="E887" t="s">
        <v>54</v>
      </c>
      <c r="F887" t="str">
        <f>IF(E887="High School", "No College", "College")</f>
        <v>College</v>
      </c>
      <c r="G887" t="s">
        <v>55</v>
      </c>
      <c r="H887">
        <v>65275</v>
      </c>
      <c r="I887">
        <v>65275</v>
      </c>
      <c r="J887" s="4" t="s">
        <v>61</v>
      </c>
      <c r="K887">
        <v>0</v>
      </c>
      <c r="L887">
        <v>0</v>
      </c>
      <c r="M887" t="str">
        <f>IF(OR(K887&gt;0, L887&gt;0), "Parent", "Not Parent")</f>
        <v>Not Parent</v>
      </c>
      <c r="N887" t="s">
        <v>441</v>
      </c>
      <c r="O887" s="8">
        <v>41916</v>
      </c>
      <c r="P887" s="9">
        <f>O887-N887</f>
        <v>549</v>
      </c>
      <c r="Q887">
        <v>9</v>
      </c>
      <c r="R887" s="9">
        <f>P887-Q887</f>
        <v>540</v>
      </c>
      <c r="S887" s="8">
        <f>O887-R887</f>
        <v>41376</v>
      </c>
      <c r="T887">
        <v>388</v>
      </c>
      <c r="U887">
        <v>14</v>
      </c>
      <c r="V887">
        <v>218</v>
      </c>
      <c r="W887">
        <v>91</v>
      </c>
      <c r="X887">
        <v>14</v>
      </c>
      <c r="Y887">
        <v>21</v>
      </c>
      <c r="Z887">
        <v>746</v>
      </c>
      <c r="AA887">
        <f>Z887/P887</f>
        <v>1.3588342440801457</v>
      </c>
      <c r="AB887" s="11" t="s">
        <v>506</v>
      </c>
      <c r="AC887" t="s">
        <v>59</v>
      </c>
      <c r="AD887">
        <v>1</v>
      </c>
      <c r="AE887" t="str">
        <f>IF(AD887&gt;3, "Prefers Discount", "Discount Indifferent")</f>
        <v>Discount Indifferent</v>
      </c>
      <c r="AF887">
        <v>13</v>
      </c>
      <c r="AG887">
        <v>4</v>
      </c>
      <c r="AH887">
        <v>3</v>
      </c>
      <c r="AI887" t="str">
        <f>INDEX($AF$1:$AH$1,MATCH(MAX(AF887:AH887),AF887:AH887,0))</f>
        <v>Store_Orders</v>
      </c>
      <c r="AJ887">
        <v>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f>SUM(AK887:AO887)</f>
        <v>0</v>
      </c>
      <c r="AQ887" t="s">
        <v>67</v>
      </c>
      <c r="AR887">
        <v>0</v>
      </c>
      <c r="AS887" t="str">
        <f>IF(OR(AK887&gt;0, AL887&gt;0, AM887&gt;0, AN887&gt;0, AO887&gt;0), "Converted", "Not Converted")</f>
        <v>Not Converted</v>
      </c>
      <c r="AT887">
        <v>0</v>
      </c>
      <c r="AU887">
        <v>3</v>
      </c>
      <c r="AV887">
        <v>11</v>
      </c>
      <c r="AW887">
        <f>IF(Z887&gt;607, 4, 0)</f>
        <v>4</v>
      </c>
      <c r="AX887">
        <f>IF(AA887&gt;1.6588, 3, 0)</f>
        <v>0</v>
      </c>
      <c r="AY887">
        <f>IF(P887&gt;401, 2, 0)</f>
        <v>2</v>
      </c>
      <c r="AZ887">
        <f>IF(I887&gt;52915.77, 1, 0)</f>
        <v>1</v>
      </c>
      <c r="BA887">
        <f>SUM(AW887:AZ887)</f>
        <v>7</v>
      </c>
      <c r="BB887" t="str">
        <f>VLOOKUP(BA887,'Standard Deviations'!$L$1:$M$11,2,TRUE)</f>
        <v>Platinum</v>
      </c>
    </row>
    <row r="888" spans="1:54">
      <c r="A888">
        <v>2882</v>
      </c>
      <c r="B888">
        <v>1975</v>
      </c>
      <c r="C888">
        <f>2024-B888</f>
        <v>49</v>
      </c>
      <c r="D888" t="str">
        <f>VLOOKUP(B888,Reference!$A$1:$B$125, 2)</f>
        <v>Gen X</v>
      </c>
      <c r="E888" t="s">
        <v>74</v>
      </c>
      <c r="F888" t="str">
        <f>IF(E888="High School", "No College", "College")</f>
        <v>College</v>
      </c>
      <c r="G888" t="s">
        <v>71</v>
      </c>
      <c r="H888">
        <v>67893</v>
      </c>
      <c r="I888">
        <v>67893</v>
      </c>
      <c r="J888" s="4" t="s">
        <v>61</v>
      </c>
      <c r="K888">
        <v>0</v>
      </c>
      <c r="L888">
        <v>1</v>
      </c>
      <c r="M888" t="str">
        <f>IF(OR(K888&gt;0, L888&gt;0), "Parent", "Not Parent")</f>
        <v>Parent</v>
      </c>
      <c r="N888" t="s">
        <v>497</v>
      </c>
      <c r="O888" s="8">
        <v>41916</v>
      </c>
      <c r="P888" s="9">
        <f>O888-N888</f>
        <v>733</v>
      </c>
      <c r="Q888">
        <v>31</v>
      </c>
      <c r="R888" s="9">
        <f>P888-Q888</f>
        <v>702</v>
      </c>
      <c r="S888" s="8">
        <f>O888-R888</f>
        <v>41214</v>
      </c>
      <c r="T888">
        <v>711</v>
      </c>
      <c r="U888">
        <v>28</v>
      </c>
      <c r="V888">
        <v>142</v>
      </c>
      <c r="W888">
        <v>49</v>
      </c>
      <c r="X888">
        <v>18</v>
      </c>
      <c r="Y888">
        <v>47</v>
      </c>
      <c r="Z888">
        <v>995</v>
      </c>
      <c r="AA888">
        <f>Z888/P888</f>
        <v>1.3574351978171897</v>
      </c>
      <c r="AB888" s="11" t="s">
        <v>506</v>
      </c>
      <c r="AC888" t="s">
        <v>59</v>
      </c>
      <c r="AD888">
        <v>2</v>
      </c>
      <c r="AE888" t="str">
        <f>IF(AD888&gt;3, "Prefers Discount", "Discount Indifferent")</f>
        <v>Discount Indifferent</v>
      </c>
      <c r="AF888">
        <v>9</v>
      </c>
      <c r="AG888">
        <v>3</v>
      </c>
      <c r="AH888">
        <v>2</v>
      </c>
      <c r="AI888" t="str">
        <f>INDEX($AF$1:$AH$1,MATCH(MAX(AF888:AH888),AF888:AH888,0))</f>
        <v>Store_Orders</v>
      </c>
      <c r="AJ888">
        <v>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f>SUM(AK888:AO888)</f>
        <v>0</v>
      </c>
      <c r="AQ888" t="s">
        <v>67</v>
      </c>
      <c r="AR888">
        <v>0</v>
      </c>
      <c r="AS888" t="str">
        <f>IF(OR(AK888&gt;0, AL888&gt;0, AM888&gt;0, AN888&gt;0, AO888&gt;0), "Converted", "Not Converted")</f>
        <v>Not Converted</v>
      </c>
      <c r="AT888">
        <v>0</v>
      </c>
      <c r="AU888">
        <v>3</v>
      </c>
      <c r="AV888">
        <v>11</v>
      </c>
      <c r="AW888">
        <f>IF(Z888&gt;607, 4, 0)</f>
        <v>4</v>
      </c>
      <c r="AX888">
        <f>IF(AA888&gt;1.6588, 3, 0)</f>
        <v>0</v>
      </c>
      <c r="AY888">
        <f>IF(P888&gt;401, 2, 0)</f>
        <v>2</v>
      </c>
      <c r="AZ888">
        <f>IF(I888&gt;52915.77, 1, 0)</f>
        <v>1</v>
      </c>
      <c r="BA888">
        <f>SUM(AW888:AZ888)</f>
        <v>7</v>
      </c>
      <c r="BB888" t="str">
        <f>VLOOKUP(BA888,'Standard Deviations'!$L$1:$M$11,2,TRUE)</f>
        <v>Platinum</v>
      </c>
    </row>
    <row r="889" spans="1:54">
      <c r="A889">
        <v>9817</v>
      </c>
      <c r="B889">
        <v>1970</v>
      </c>
      <c r="C889">
        <f>2024-B889</f>
        <v>54</v>
      </c>
      <c r="D889" t="str">
        <f>VLOOKUP(B889,Reference!$A$1:$B$125, 2)</f>
        <v>Gen X</v>
      </c>
      <c r="E889" t="s">
        <v>64</v>
      </c>
      <c r="F889" t="str">
        <f>IF(E889="High School", "No College", "College")</f>
        <v>College</v>
      </c>
      <c r="G889" t="s">
        <v>60</v>
      </c>
      <c r="H889">
        <v>44802</v>
      </c>
      <c r="I889">
        <v>44802</v>
      </c>
      <c r="J889" s="4" t="s">
        <v>175</v>
      </c>
      <c r="K889">
        <v>0</v>
      </c>
      <c r="L889">
        <v>0</v>
      </c>
      <c r="M889" t="str">
        <f>IF(OR(K889&gt;0, L889&gt;0), "Parent", "Not Parent")</f>
        <v>Not Parent</v>
      </c>
      <c r="N889" t="s">
        <v>549</v>
      </c>
      <c r="O889" s="8">
        <v>41916</v>
      </c>
      <c r="P889" s="9">
        <f>O889-N889</f>
        <v>774</v>
      </c>
      <c r="Q889">
        <v>71</v>
      </c>
      <c r="R889" s="9">
        <f>P889-Q889</f>
        <v>703</v>
      </c>
      <c r="S889" s="8">
        <f>O889-R889</f>
        <v>41213</v>
      </c>
      <c r="T889">
        <v>853</v>
      </c>
      <c r="U889">
        <v>10</v>
      </c>
      <c r="V889">
        <v>143</v>
      </c>
      <c r="W889">
        <v>13</v>
      </c>
      <c r="X889">
        <v>10</v>
      </c>
      <c r="Y889">
        <v>20</v>
      </c>
      <c r="Z889">
        <v>1049</v>
      </c>
      <c r="AA889">
        <f>Z889/P889</f>
        <v>1.3552971576227391</v>
      </c>
      <c r="AB889" s="14" t="s">
        <v>506</v>
      </c>
      <c r="AC889" s="13" t="s">
        <v>63</v>
      </c>
      <c r="AD889">
        <v>2</v>
      </c>
      <c r="AE889" t="str">
        <f>IF(AD889&gt;3, "Prefers Discount", "Discount Indifferent")</f>
        <v>Discount Indifferent</v>
      </c>
      <c r="AF889">
        <v>12</v>
      </c>
      <c r="AG889">
        <v>9</v>
      </c>
      <c r="AH889">
        <v>4</v>
      </c>
      <c r="AI889" t="str">
        <f>INDEX($AF$1:$AH$1,MATCH(MAX(AF889:AH889),AF889:AH889,0))</f>
        <v>Store_Orders</v>
      </c>
      <c r="AJ889">
        <v>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f>SUM(AK889:AO889)</f>
        <v>0</v>
      </c>
      <c r="AQ889" t="s">
        <v>67</v>
      </c>
      <c r="AR889">
        <v>0</v>
      </c>
      <c r="AS889" t="str">
        <f>IF(OR(AK889&gt;0, AL889&gt;0, AM889&gt;0, AN889&gt;0, AO889&gt;0), "Converted", "Not Converted")</f>
        <v>Not Converted</v>
      </c>
      <c r="AT889">
        <v>0</v>
      </c>
      <c r="AU889">
        <v>3</v>
      </c>
      <c r="AV889">
        <v>11</v>
      </c>
      <c r="AW889">
        <f>IF(Z889&gt;607, 4, 0)</f>
        <v>4</v>
      </c>
      <c r="AX889">
        <f>IF(AA889&gt;1.6588, 3, 0)</f>
        <v>0</v>
      </c>
      <c r="AY889">
        <f>IF(P889&gt;401, 2, 0)</f>
        <v>2</v>
      </c>
      <c r="AZ889">
        <f>IF(I889&gt;52915.77, 1, 0)</f>
        <v>0</v>
      </c>
      <c r="BA889">
        <f>SUM(AW889:AZ889)</f>
        <v>6</v>
      </c>
      <c r="BB889" t="str">
        <f>VLOOKUP(BA889,'Standard Deviations'!$L$1:$M$11,2,TRUE)</f>
        <v>Gold</v>
      </c>
    </row>
    <row r="890" spans="1:54">
      <c r="A890">
        <v>8148</v>
      </c>
      <c r="B890">
        <v>1956</v>
      </c>
      <c r="C890">
        <f>2024-B890</f>
        <v>68</v>
      </c>
      <c r="D890" t="str">
        <f>VLOOKUP(B890,Reference!$A$1:$B$125, 2)</f>
        <v>Boomers</v>
      </c>
      <c r="E890" t="s">
        <v>64</v>
      </c>
      <c r="F890" t="str">
        <f>IF(E890="High School", "No College", "College")</f>
        <v>College</v>
      </c>
      <c r="G890" t="s">
        <v>65</v>
      </c>
      <c r="H890">
        <v>50898</v>
      </c>
      <c r="I890">
        <v>50898</v>
      </c>
      <c r="J890" s="4" t="s">
        <v>175</v>
      </c>
      <c r="K890">
        <v>1</v>
      </c>
      <c r="L890">
        <v>1</v>
      </c>
      <c r="M890" t="str">
        <f>IF(OR(K890&gt;0, L890&gt;0), "Parent", "Not Parent")</f>
        <v>Parent</v>
      </c>
      <c r="N890" t="s">
        <v>477</v>
      </c>
      <c r="O890" s="8">
        <v>41916</v>
      </c>
      <c r="P890" s="9">
        <f>O890-N890</f>
        <v>634</v>
      </c>
      <c r="Q890">
        <v>88</v>
      </c>
      <c r="R890" s="9">
        <f>P890-Q890</f>
        <v>546</v>
      </c>
      <c r="S890" s="8">
        <f>O890-R890</f>
        <v>41370</v>
      </c>
      <c r="T890">
        <v>285</v>
      </c>
      <c r="U890">
        <v>28</v>
      </c>
      <c r="V890">
        <v>242</v>
      </c>
      <c r="W890">
        <v>55</v>
      </c>
      <c r="X890">
        <v>114</v>
      </c>
      <c r="Y890">
        <v>135</v>
      </c>
      <c r="Z890">
        <v>859</v>
      </c>
      <c r="AA890">
        <f>Z890/P890</f>
        <v>1.3548895899053628</v>
      </c>
      <c r="AB890" s="14" t="s">
        <v>506</v>
      </c>
      <c r="AC890" s="13" t="s">
        <v>63</v>
      </c>
      <c r="AD890">
        <v>13</v>
      </c>
      <c r="AE890" t="str">
        <f>IF(AD890&gt;3, "Prefers Discount", "Discount Indifferent")</f>
        <v>Prefers Discount</v>
      </c>
      <c r="AF890">
        <v>12</v>
      </c>
      <c r="AG890">
        <v>6</v>
      </c>
      <c r="AH890">
        <v>2</v>
      </c>
      <c r="AI890" t="str">
        <f>INDEX($AF$1:$AH$1,MATCH(MAX(AF890:AH890),AF890:AH890,0))</f>
        <v>Store_Orders</v>
      </c>
      <c r="AJ890">
        <v>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f>SUM(AK890:AO890)</f>
        <v>0</v>
      </c>
      <c r="AQ890" t="s">
        <v>67</v>
      </c>
      <c r="AR890">
        <v>0</v>
      </c>
      <c r="AS890" t="str">
        <f>IF(OR(AK890&gt;0, AL890&gt;0, AM890&gt;0, AN890&gt;0, AO890&gt;0), "Converted", "Not Converted")</f>
        <v>Not Converted</v>
      </c>
      <c r="AT890">
        <v>0</v>
      </c>
      <c r="AU890">
        <v>3</v>
      </c>
      <c r="AV890">
        <v>11</v>
      </c>
      <c r="AW890">
        <f>IF(Z890&gt;607, 4, 0)</f>
        <v>4</v>
      </c>
      <c r="AX890">
        <f>IF(AA890&gt;1.6588, 3, 0)</f>
        <v>0</v>
      </c>
      <c r="AY890">
        <f>IF(P890&gt;401, 2, 0)</f>
        <v>2</v>
      </c>
      <c r="AZ890">
        <f>IF(I890&gt;52915.77, 1, 0)</f>
        <v>0</v>
      </c>
      <c r="BA890">
        <f>SUM(AW890:AZ890)</f>
        <v>6</v>
      </c>
      <c r="BB890" t="str">
        <f>VLOOKUP(BA890,'Standard Deviations'!$L$1:$M$11,2,TRUE)</f>
        <v>Gold</v>
      </c>
    </row>
    <row r="891" spans="1:54">
      <c r="A891">
        <v>4268</v>
      </c>
      <c r="B891">
        <v>1959</v>
      </c>
      <c r="C891">
        <f>2024-B891</f>
        <v>65</v>
      </c>
      <c r="D891" t="str">
        <f>VLOOKUP(B891,Reference!$A$1:$B$125, 2)</f>
        <v>Boomers</v>
      </c>
      <c r="E891" t="s">
        <v>54</v>
      </c>
      <c r="F891" t="str">
        <f>IF(E891="High School", "No College", "College")</f>
        <v>College</v>
      </c>
      <c r="G891" t="s">
        <v>55</v>
      </c>
      <c r="H891">
        <v>53154</v>
      </c>
      <c r="I891">
        <v>53154</v>
      </c>
      <c r="J891" s="4" t="s">
        <v>61</v>
      </c>
      <c r="K891">
        <v>0</v>
      </c>
      <c r="L891">
        <v>1</v>
      </c>
      <c r="M891" t="str">
        <f>IF(OR(K891&gt;0, L891&gt;0), "Parent", "Not Parent")</f>
        <v>Parent</v>
      </c>
      <c r="N891" t="s">
        <v>93</v>
      </c>
      <c r="O891" s="8">
        <v>41916</v>
      </c>
      <c r="P891" s="9">
        <f>O891-N891</f>
        <v>117</v>
      </c>
      <c r="Q891">
        <v>50</v>
      </c>
      <c r="R891" s="9">
        <f>P891-Q891</f>
        <v>67</v>
      </c>
      <c r="S891" s="8">
        <f>O891-R891</f>
        <v>41849</v>
      </c>
      <c r="T891">
        <v>129</v>
      </c>
      <c r="U891">
        <v>0</v>
      </c>
      <c r="V891">
        <v>21</v>
      </c>
      <c r="W891">
        <v>0</v>
      </c>
      <c r="X891">
        <v>1</v>
      </c>
      <c r="Y891">
        <v>7</v>
      </c>
      <c r="Z891">
        <v>158</v>
      </c>
      <c r="AA891">
        <f>Z891/P891</f>
        <v>1.3504273504273505</v>
      </c>
      <c r="AB891" s="14" t="s">
        <v>506</v>
      </c>
      <c r="AC891" s="13" t="s">
        <v>63</v>
      </c>
      <c r="AD891">
        <v>1</v>
      </c>
      <c r="AE891" t="str">
        <f>IF(AD891&gt;3, "Prefers Discount", "Discount Indifferent")</f>
        <v>Discount Indifferent</v>
      </c>
      <c r="AF891">
        <v>4</v>
      </c>
      <c r="AG891">
        <v>3</v>
      </c>
      <c r="AH891">
        <v>1</v>
      </c>
      <c r="AI891" t="str">
        <f>INDEX($AF$1:$AH$1,MATCH(MAX(AF891:AH891),AF891:AH891,0))</f>
        <v>Store_Orders</v>
      </c>
      <c r="AJ891">
        <v>4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f>SUM(AK891:AO891)</f>
        <v>0</v>
      </c>
      <c r="AQ891" t="s">
        <v>67</v>
      </c>
      <c r="AR891">
        <v>0</v>
      </c>
      <c r="AS891" t="str">
        <f>IF(OR(AK891&gt;0, AL891&gt;0, AM891&gt;0, AN891&gt;0, AO891&gt;0), "Converted", "Not Converted")</f>
        <v>Not Converted</v>
      </c>
      <c r="AT891">
        <v>0</v>
      </c>
      <c r="AU891">
        <v>3</v>
      </c>
      <c r="AV891">
        <v>11</v>
      </c>
      <c r="AW891">
        <f>IF(Z891&gt;607, 4, 0)</f>
        <v>0</v>
      </c>
      <c r="AX891">
        <f>IF(AA891&gt;1.6588, 3, 0)</f>
        <v>0</v>
      </c>
      <c r="AY891">
        <f>IF(P891&gt;401, 2, 0)</f>
        <v>0</v>
      </c>
      <c r="AZ891">
        <f>IF(I891&gt;52915.77, 1, 0)</f>
        <v>1</v>
      </c>
      <c r="BA891">
        <f>SUM(AW891:AZ891)</f>
        <v>1</v>
      </c>
      <c r="BB891" t="str">
        <f>VLOOKUP(BA891,'Standard Deviations'!$L$1:$M$11,2,TRUE)</f>
        <v>Bronze</v>
      </c>
    </row>
    <row r="892" spans="1:54">
      <c r="A892">
        <v>5209</v>
      </c>
      <c r="B892">
        <v>1954</v>
      </c>
      <c r="C892">
        <f>2024-B892</f>
        <v>70</v>
      </c>
      <c r="D892" t="str">
        <f>VLOOKUP(B892,Reference!$A$1:$B$125, 2)</f>
        <v>Boomers</v>
      </c>
      <c r="E892" t="s">
        <v>54</v>
      </c>
      <c r="F892" t="str">
        <f>IF(E892="High School", "No College", "College")</f>
        <v>College</v>
      </c>
      <c r="G892" t="s">
        <v>71</v>
      </c>
      <c r="H892">
        <v>50002</v>
      </c>
      <c r="I892">
        <v>50002</v>
      </c>
      <c r="J892" s="4" t="s">
        <v>175</v>
      </c>
      <c r="K892">
        <v>0</v>
      </c>
      <c r="L892">
        <v>1</v>
      </c>
      <c r="M892" t="str">
        <f>IF(OR(K892&gt;0, L892&gt;0), "Parent", "Not Parent")</f>
        <v>Parent</v>
      </c>
      <c r="N892" t="s">
        <v>519</v>
      </c>
      <c r="O892" s="8">
        <v>41916</v>
      </c>
      <c r="P892" s="9">
        <f>O892-N892</f>
        <v>474</v>
      </c>
      <c r="Q892">
        <v>21</v>
      </c>
      <c r="R892" s="9">
        <f>P892-Q892</f>
        <v>453</v>
      </c>
      <c r="S892" s="8">
        <f>O892-R892</f>
        <v>41463</v>
      </c>
      <c r="T892">
        <v>443</v>
      </c>
      <c r="U892">
        <v>5</v>
      </c>
      <c r="V892">
        <v>71</v>
      </c>
      <c r="W892">
        <v>21</v>
      </c>
      <c r="X892">
        <v>16</v>
      </c>
      <c r="Y892">
        <v>82</v>
      </c>
      <c r="Z892">
        <v>638</v>
      </c>
      <c r="AA892">
        <f>Z892/P892</f>
        <v>1.3459915611814346</v>
      </c>
      <c r="AB892" s="11" t="s">
        <v>506</v>
      </c>
      <c r="AC892" t="s">
        <v>59</v>
      </c>
      <c r="AD892">
        <v>2</v>
      </c>
      <c r="AE892" t="str">
        <f>IF(AD892&gt;3, "Prefers Discount", "Discount Indifferent")</f>
        <v>Discount Indifferent</v>
      </c>
      <c r="AF892">
        <v>7</v>
      </c>
      <c r="AG892">
        <v>8</v>
      </c>
      <c r="AH892">
        <v>2</v>
      </c>
      <c r="AI892" t="str">
        <f>INDEX($AF$1:$AH$1,MATCH(MAX(AF892:AH892),AF892:AH892,0))</f>
        <v>Web_Orders</v>
      </c>
      <c r="AJ892">
        <v>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f>SUM(AK892:AO892)</f>
        <v>0</v>
      </c>
      <c r="AQ892" t="s">
        <v>67</v>
      </c>
      <c r="AR892">
        <v>0</v>
      </c>
      <c r="AS892" t="str">
        <f>IF(OR(AK892&gt;0, AL892&gt;0, AM892&gt;0, AN892&gt;0, AO892&gt;0), "Converted", "Not Converted")</f>
        <v>Not Converted</v>
      </c>
      <c r="AT892">
        <v>0</v>
      </c>
      <c r="AU892">
        <v>3</v>
      </c>
      <c r="AV892">
        <v>11</v>
      </c>
      <c r="AW892">
        <f>IF(Z892&gt;607, 4, 0)</f>
        <v>4</v>
      </c>
      <c r="AX892">
        <f>IF(AA892&gt;1.6588, 3, 0)</f>
        <v>0</v>
      </c>
      <c r="AY892">
        <f>IF(P892&gt;401, 2, 0)</f>
        <v>2</v>
      </c>
      <c r="AZ892">
        <f>IF(I892&gt;52915.77, 1, 0)</f>
        <v>0</v>
      </c>
      <c r="BA892">
        <f>SUM(AW892:AZ892)</f>
        <v>6</v>
      </c>
      <c r="BB892" t="str">
        <f>VLOOKUP(BA892,'Standard Deviations'!$L$1:$M$11,2,TRUE)</f>
        <v>Gold</v>
      </c>
    </row>
    <row r="893" spans="1:54">
      <c r="A893">
        <v>2727</v>
      </c>
      <c r="B893">
        <v>1973</v>
      </c>
      <c r="C893">
        <f>2024-B893</f>
        <v>51</v>
      </c>
      <c r="D893" t="str">
        <f>VLOOKUP(B893,Reference!$A$1:$B$125, 2)</f>
        <v>Gen X</v>
      </c>
      <c r="E893" t="s">
        <v>54</v>
      </c>
      <c r="F893" t="str">
        <f>IF(E893="High School", "No College", "College")</f>
        <v>College</v>
      </c>
      <c r="G893" t="s">
        <v>65</v>
      </c>
      <c r="H893">
        <v>57100</v>
      </c>
      <c r="I893">
        <v>57100</v>
      </c>
      <c r="J893" s="4" t="s">
        <v>61</v>
      </c>
      <c r="K893">
        <v>0</v>
      </c>
      <c r="L893">
        <v>0</v>
      </c>
      <c r="M893" t="str">
        <f>IF(OR(K893&gt;0, L893&gt;0), "Parent", "Not Parent")</f>
        <v>Not Parent</v>
      </c>
      <c r="N893" t="s">
        <v>265</v>
      </c>
      <c r="O893" s="8">
        <v>41916</v>
      </c>
      <c r="P893" s="9">
        <f>O893-N893</f>
        <v>304</v>
      </c>
      <c r="Q893">
        <v>19</v>
      </c>
      <c r="R893" s="9">
        <f>P893-Q893</f>
        <v>285</v>
      </c>
      <c r="S893" s="8">
        <f>O893-R893</f>
        <v>41631</v>
      </c>
      <c r="T893">
        <v>181</v>
      </c>
      <c r="U893">
        <v>21</v>
      </c>
      <c r="V893">
        <v>69</v>
      </c>
      <c r="W893">
        <v>39</v>
      </c>
      <c r="X893">
        <v>3</v>
      </c>
      <c r="Y893">
        <v>96</v>
      </c>
      <c r="Z893">
        <v>409</v>
      </c>
      <c r="AA893">
        <f>Z893/P893</f>
        <v>1.3453947368421053</v>
      </c>
      <c r="AB893" s="11" t="s">
        <v>506</v>
      </c>
      <c r="AC893" t="s">
        <v>59</v>
      </c>
      <c r="AD893">
        <v>1</v>
      </c>
      <c r="AE893" t="str">
        <f>IF(AD893&gt;3, "Prefers Discount", "Discount Indifferent")</f>
        <v>Discount Indifferent</v>
      </c>
      <c r="AF893">
        <v>6</v>
      </c>
      <c r="AG893">
        <v>3</v>
      </c>
      <c r="AH893">
        <v>3</v>
      </c>
      <c r="AI893" t="str">
        <f>INDEX($AF$1:$AH$1,MATCH(MAX(AF893:AH893),AF893:AH893,0))</f>
        <v>Store_Orders</v>
      </c>
      <c r="AJ893">
        <v>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f>SUM(AK893:AO893)</f>
        <v>0</v>
      </c>
      <c r="AQ893" t="s">
        <v>67</v>
      </c>
      <c r="AR893">
        <v>0</v>
      </c>
      <c r="AS893" t="str">
        <f>IF(OR(AK893&gt;0, AL893&gt;0, AM893&gt;0, AN893&gt;0, AO893&gt;0), "Converted", "Not Converted")</f>
        <v>Not Converted</v>
      </c>
      <c r="AT893">
        <v>0</v>
      </c>
      <c r="AU893">
        <v>3</v>
      </c>
      <c r="AV893">
        <v>11</v>
      </c>
      <c r="AW893">
        <f>IF(Z893&gt;607, 4, 0)</f>
        <v>0</v>
      </c>
      <c r="AX893">
        <f>IF(AA893&gt;1.6588, 3, 0)</f>
        <v>0</v>
      </c>
      <c r="AY893">
        <f>IF(P893&gt;401, 2, 0)</f>
        <v>0</v>
      </c>
      <c r="AZ893">
        <f>IF(I893&gt;52915.77, 1, 0)</f>
        <v>1</v>
      </c>
      <c r="BA893">
        <f>SUM(AW893:AZ893)</f>
        <v>1</v>
      </c>
      <c r="BB893" t="str">
        <f>VLOOKUP(BA893,'Standard Deviations'!$L$1:$M$11,2,TRUE)</f>
        <v>Bronze</v>
      </c>
    </row>
    <row r="894" spans="1:54">
      <c r="A894">
        <v>5883</v>
      </c>
      <c r="B894">
        <v>1972</v>
      </c>
      <c r="C894">
        <f>2024-B894</f>
        <v>52</v>
      </c>
      <c r="D894" t="str">
        <f>VLOOKUP(B894,Reference!$A$1:$B$125, 2)</f>
        <v>Gen X</v>
      </c>
      <c r="E894" t="s">
        <v>54</v>
      </c>
      <c r="F894" t="str">
        <f>IF(E894="High School", "No College", "College")</f>
        <v>College</v>
      </c>
      <c r="G894" t="s">
        <v>55</v>
      </c>
      <c r="H894">
        <v>77981</v>
      </c>
      <c r="I894">
        <v>77981</v>
      </c>
      <c r="J894" s="4" t="s">
        <v>56</v>
      </c>
      <c r="K894">
        <v>1</v>
      </c>
      <c r="L894">
        <v>0</v>
      </c>
      <c r="M894" t="str">
        <f>IF(OR(K894&gt;0, L894&gt;0), "Parent", "Not Parent")</f>
        <v>Parent</v>
      </c>
      <c r="N894" t="s">
        <v>264</v>
      </c>
      <c r="O894" s="8">
        <v>41916</v>
      </c>
      <c r="P894" s="9">
        <f>O894-N894</f>
        <v>496</v>
      </c>
      <c r="Q894">
        <v>78</v>
      </c>
      <c r="R894" s="9">
        <f>P894-Q894</f>
        <v>418</v>
      </c>
      <c r="S894" s="8">
        <f>O894-R894</f>
        <v>41498</v>
      </c>
      <c r="T894">
        <v>138</v>
      </c>
      <c r="U894">
        <v>120</v>
      </c>
      <c r="V894">
        <v>204</v>
      </c>
      <c r="W894">
        <v>16</v>
      </c>
      <c r="X894">
        <v>126</v>
      </c>
      <c r="Y894">
        <v>60</v>
      </c>
      <c r="Z894">
        <v>664</v>
      </c>
      <c r="AA894">
        <f>Z894/P894</f>
        <v>1.3387096774193548</v>
      </c>
      <c r="AB894" s="14" t="s">
        <v>506</v>
      </c>
      <c r="AC894" s="13" t="s">
        <v>63</v>
      </c>
      <c r="AD894">
        <v>3</v>
      </c>
      <c r="AE894" t="str">
        <f>IF(AD894&gt;3, "Prefers Discount", "Discount Indifferent")</f>
        <v>Discount Indifferent</v>
      </c>
      <c r="AF894">
        <v>7</v>
      </c>
      <c r="AG894">
        <v>7</v>
      </c>
      <c r="AH894">
        <v>4</v>
      </c>
      <c r="AI894" t="str">
        <f>INDEX($AF$1:$AH$1,MATCH(MAX(AF894:AH894),AF894:AH894,0))</f>
        <v>Store_Orders</v>
      </c>
      <c r="AJ894">
        <v>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f>SUM(AK894:AO894)</f>
        <v>0</v>
      </c>
      <c r="AQ894" t="s">
        <v>67</v>
      </c>
      <c r="AR894">
        <v>0</v>
      </c>
      <c r="AS894" t="str">
        <f>IF(OR(AK894&gt;0, AL894&gt;0, AM894&gt;0, AN894&gt;0, AO894&gt;0), "Converted", "Not Converted")</f>
        <v>Not Converted</v>
      </c>
      <c r="AT894">
        <v>0</v>
      </c>
      <c r="AU894">
        <v>3</v>
      </c>
      <c r="AV894">
        <v>11</v>
      </c>
      <c r="AW894">
        <f>IF(Z894&gt;607, 4, 0)</f>
        <v>4</v>
      </c>
      <c r="AX894">
        <f>IF(AA894&gt;1.6588, 3, 0)</f>
        <v>0</v>
      </c>
      <c r="AY894">
        <f>IF(P894&gt;401, 2, 0)</f>
        <v>2</v>
      </c>
      <c r="AZ894">
        <f>IF(I894&gt;52915.77, 1, 0)</f>
        <v>1</v>
      </c>
      <c r="BA894">
        <f>SUM(AW894:AZ894)</f>
        <v>7</v>
      </c>
      <c r="BB894" t="str">
        <f>VLOOKUP(BA894,'Standard Deviations'!$L$1:$M$11,2,TRUE)</f>
        <v>Platinum</v>
      </c>
    </row>
    <row r="895" spans="1:54">
      <c r="A895">
        <v>5177</v>
      </c>
      <c r="B895">
        <v>1974</v>
      </c>
      <c r="C895">
        <f>2024-B895</f>
        <v>50</v>
      </c>
      <c r="D895" t="str">
        <f>VLOOKUP(B895,Reference!$A$1:$B$125, 2)</f>
        <v>Gen X</v>
      </c>
      <c r="E895" t="s">
        <v>64</v>
      </c>
      <c r="F895" t="str">
        <f>IF(E895="High School", "No College", "College")</f>
        <v>College</v>
      </c>
      <c r="G895" t="s">
        <v>55</v>
      </c>
      <c r="H895">
        <v>58494</v>
      </c>
      <c r="I895">
        <v>58494</v>
      </c>
      <c r="J895" s="4" t="s">
        <v>61</v>
      </c>
      <c r="K895">
        <v>0</v>
      </c>
      <c r="L895">
        <v>1</v>
      </c>
      <c r="M895" t="str">
        <f>IF(OR(K895&gt;0, L895&gt;0), "Parent", "Not Parent")</f>
        <v>Parent</v>
      </c>
      <c r="N895" t="s">
        <v>171</v>
      </c>
      <c r="O895" s="8">
        <v>41916</v>
      </c>
      <c r="P895" s="9">
        <f>O895-N895</f>
        <v>296</v>
      </c>
      <c r="Q895">
        <v>56</v>
      </c>
      <c r="R895" s="9">
        <f>P895-Q895</f>
        <v>240</v>
      </c>
      <c r="S895" s="8">
        <f>O895-R895</f>
        <v>41676</v>
      </c>
      <c r="T895">
        <v>298</v>
      </c>
      <c r="U895">
        <v>7</v>
      </c>
      <c r="V895">
        <v>68</v>
      </c>
      <c r="W895">
        <v>4</v>
      </c>
      <c r="X895">
        <v>0</v>
      </c>
      <c r="Y895">
        <v>19</v>
      </c>
      <c r="Z895">
        <v>396</v>
      </c>
      <c r="AA895">
        <f>Z895/P895</f>
        <v>1.3378378378378379</v>
      </c>
      <c r="AB895" s="14" t="s">
        <v>506</v>
      </c>
      <c r="AC895" s="13" t="s">
        <v>63</v>
      </c>
      <c r="AD895">
        <v>2</v>
      </c>
      <c r="AE895" t="str">
        <f>IF(AD895&gt;3, "Prefers Discount", "Discount Indifferent")</f>
        <v>Discount Indifferent</v>
      </c>
      <c r="AF895">
        <v>6</v>
      </c>
      <c r="AG895">
        <v>6</v>
      </c>
      <c r="AH895">
        <v>2</v>
      </c>
      <c r="AI895" t="str">
        <f>INDEX($AF$1:$AH$1,MATCH(MAX(AF895:AH895),AF895:AH895,0))</f>
        <v>Store_Orders</v>
      </c>
      <c r="AJ895">
        <v>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f>SUM(AK895:AO895)</f>
        <v>0</v>
      </c>
      <c r="AQ895" t="s">
        <v>67</v>
      </c>
      <c r="AR895">
        <v>0</v>
      </c>
      <c r="AS895" t="str">
        <f>IF(OR(AK895&gt;0, AL895&gt;0, AM895&gt;0, AN895&gt;0, AO895&gt;0), "Converted", "Not Converted")</f>
        <v>Not Converted</v>
      </c>
      <c r="AT895">
        <v>0</v>
      </c>
      <c r="AU895">
        <v>3</v>
      </c>
      <c r="AV895">
        <v>11</v>
      </c>
      <c r="AW895">
        <f>IF(Z895&gt;607, 4, 0)</f>
        <v>0</v>
      </c>
      <c r="AX895">
        <f>IF(AA895&gt;1.6588, 3, 0)</f>
        <v>0</v>
      </c>
      <c r="AY895">
        <f>IF(P895&gt;401, 2, 0)</f>
        <v>0</v>
      </c>
      <c r="AZ895">
        <f>IF(I895&gt;52915.77, 1, 0)</f>
        <v>1</v>
      </c>
      <c r="BA895">
        <f>SUM(AW895:AZ895)</f>
        <v>1</v>
      </c>
      <c r="BB895" t="str">
        <f>VLOOKUP(BA895,'Standard Deviations'!$L$1:$M$11,2,TRUE)</f>
        <v>Bronze</v>
      </c>
    </row>
    <row r="896" spans="1:54">
      <c r="A896">
        <v>10722</v>
      </c>
      <c r="B896">
        <v>1973</v>
      </c>
      <c r="C896">
        <f>2024-B896</f>
        <v>51</v>
      </c>
      <c r="D896" t="str">
        <f>VLOOKUP(B896,Reference!$A$1:$B$125, 2)</f>
        <v>Gen X</v>
      </c>
      <c r="E896" t="s">
        <v>54</v>
      </c>
      <c r="F896" t="str">
        <f>IF(E896="High School", "No College", "College")</f>
        <v>College</v>
      </c>
      <c r="G896" t="s">
        <v>65</v>
      </c>
      <c r="H896">
        <v>55593</v>
      </c>
      <c r="I896">
        <v>55593</v>
      </c>
      <c r="J896" s="4" t="s">
        <v>61</v>
      </c>
      <c r="K896">
        <v>0</v>
      </c>
      <c r="L896">
        <v>1</v>
      </c>
      <c r="M896" t="str">
        <f>IF(OR(K896&gt;0, L896&gt;0), "Parent", "Not Parent")</f>
        <v>Parent</v>
      </c>
      <c r="N896" t="s">
        <v>472</v>
      </c>
      <c r="O896" s="8">
        <v>41916</v>
      </c>
      <c r="P896" s="9">
        <f>O896-N896</f>
        <v>409</v>
      </c>
      <c r="Q896">
        <v>63</v>
      </c>
      <c r="R896" s="9">
        <f>P896-Q896</f>
        <v>346</v>
      </c>
      <c r="S896" s="8">
        <f>O896-R896</f>
        <v>41570</v>
      </c>
      <c r="T896">
        <v>293</v>
      </c>
      <c r="U896">
        <v>8</v>
      </c>
      <c r="V896">
        <v>124</v>
      </c>
      <c r="W896">
        <v>11</v>
      </c>
      <c r="X896">
        <v>4</v>
      </c>
      <c r="Y896">
        <v>106</v>
      </c>
      <c r="Z896">
        <v>546</v>
      </c>
      <c r="AA896">
        <f>Z896/P896</f>
        <v>1.3349633251833741</v>
      </c>
      <c r="AB896" s="14" t="s">
        <v>506</v>
      </c>
      <c r="AC896" s="13" t="s">
        <v>63</v>
      </c>
      <c r="AD896">
        <v>2</v>
      </c>
      <c r="AE896" t="str">
        <f>IF(AD896&gt;3, "Prefers Discount", "Discount Indifferent")</f>
        <v>Discount Indifferent</v>
      </c>
      <c r="AF896">
        <v>3</v>
      </c>
      <c r="AG896">
        <v>6</v>
      </c>
      <c r="AH896">
        <v>6</v>
      </c>
      <c r="AI896" t="str">
        <f>INDEX($AF$1:$AH$1,MATCH(MAX(AF896:AH896),AF896:AH896,0))</f>
        <v>Web_Orders</v>
      </c>
      <c r="AJ896">
        <v>6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f>SUM(AK896:AO896)</f>
        <v>1</v>
      </c>
      <c r="AQ896" t="str">
        <f>INDEX($AK$1:$AO$1,MATCH(MAX(AK896:AO896),AK896:AO896,0))</f>
        <v>Converted_on_Camp3</v>
      </c>
      <c r="AR896">
        <v>1</v>
      </c>
      <c r="AS896" t="str">
        <f>IF(OR(AK896&gt;0, AL896&gt;0, AM896&gt;0, AN896&gt;0, AO896&gt;0), "Converted", "Not Converted")</f>
        <v>Converted</v>
      </c>
      <c r="AT896">
        <v>0</v>
      </c>
      <c r="AU896">
        <v>3</v>
      </c>
      <c r="AV896">
        <v>11</v>
      </c>
      <c r="AW896">
        <f>IF(Z896&gt;607, 4, 0)</f>
        <v>0</v>
      </c>
      <c r="AX896">
        <f>IF(AA896&gt;1.6588, 3, 0)</f>
        <v>0</v>
      </c>
      <c r="AY896">
        <f>IF(P896&gt;401, 2, 0)</f>
        <v>2</v>
      </c>
      <c r="AZ896">
        <f>IF(I896&gt;52915.77, 1, 0)</f>
        <v>1</v>
      </c>
      <c r="BA896">
        <f>SUM(AW896:AZ896)</f>
        <v>3</v>
      </c>
      <c r="BB896" t="str">
        <f>VLOOKUP(BA896,'Standard Deviations'!$L$1:$M$11,2,TRUE)</f>
        <v>Silver</v>
      </c>
    </row>
    <row r="897" spans="1:54">
      <c r="A897">
        <v>1459</v>
      </c>
      <c r="B897">
        <v>1966</v>
      </c>
      <c r="C897">
        <f>2024-B897</f>
        <v>58</v>
      </c>
      <c r="D897" t="str">
        <f>VLOOKUP(B897,Reference!$A$1:$B$125, 2)</f>
        <v>Gen X</v>
      </c>
      <c r="E897" t="s">
        <v>68</v>
      </c>
      <c r="F897" t="str">
        <f>IF(E897="High School", "No College", "College")</f>
        <v>College</v>
      </c>
      <c r="G897" t="s">
        <v>55</v>
      </c>
      <c r="H897">
        <v>69063</v>
      </c>
      <c r="I897">
        <v>69063</v>
      </c>
      <c r="J897" s="4" t="s">
        <v>61</v>
      </c>
      <c r="K897">
        <v>0</v>
      </c>
      <c r="L897">
        <v>1</v>
      </c>
      <c r="M897" t="str">
        <f>IF(OR(K897&gt;0, L897&gt;0), "Parent", "Not Parent")</f>
        <v>Parent</v>
      </c>
      <c r="N897" t="s">
        <v>493</v>
      </c>
      <c r="O897" s="8">
        <v>41916</v>
      </c>
      <c r="P897" s="9">
        <f>O897-N897</f>
        <v>696</v>
      </c>
      <c r="Q897">
        <v>16</v>
      </c>
      <c r="R897" s="9">
        <f>P897-Q897</f>
        <v>680</v>
      </c>
      <c r="S897" s="8">
        <f>O897-R897</f>
        <v>41236</v>
      </c>
      <c r="T897">
        <v>666</v>
      </c>
      <c r="U897">
        <v>35</v>
      </c>
      <c r="V897">
        <v>124</v>
      </c>
      <c r="W897">
        <v>69</v>
      </c>
      <c r="X897">
        <v>8</v>
      </c>
      <c r="Y897">
        <v>26</v>
      </c>
      <c r="Z897">
        <v>928</v>
      </c>
      <c r="AA897">
        <f>Z897/P897</f>
        <v>1.3333333333333333</v>
      </c>
      <c r="AB897" s="11" t="s">
        <v>506</v>
      </c>
      <c r="AC897" t="s">
        <v>59</v>
      </c>
      <c r="AD897">
        <v>1</v>
      </c>
      <c r="AE897" t="str">
        <f>IF(AD897&gt;3, "Prefers Discount", "Discount Indifferent")</f>
        <v>Discount Indifferent</v>
      </c>
      <c r="AF897">
        <v>5</v>
      </c>
      <c r="AG897">
        <v>5</v>
      </c>
      <c r="AH897">
        <v>3</v>
      </c>
      <c r="AI897" t="str">
        <f>INDEX($AF$1:$AH$1,MATCH(MAX(AF897:AH897),AF897:AH897,0))</f>
        <v>Store_Orders</v>
      </c>
      <c r="AJ897">
        <v>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f>SUM(AK897:AO897)</f>
        <v>0</v>
      </c>
      <c r="AQ897" t="s">
        <v>67</v>
      </c>
      <c r="AR897">
        <v>0</v>
      </c>
      <c r="AS897" t="str">
        <f>IF(OR(AK897&gt;0, AL897&gt;0, AM897&gt;0, AN897&gt;0, AO897&gt;0), "Converted", "Not Converted")</f>
        <v>Not Converted</v>
      </c>
      <c r="AT897">
        <v>0</v>
      </c>
      <c r="AU897">
        <v>3</v>
      </c>
      <c r="AV897">
        <v>11</v>
      </c>
      <c r="AW897">
        <f>IF(Z897&gt;607, 4, 0)</f>
        <v>4</v>
      </c>
      <c r="AX897">
        <f>IF(AA897&gt;1.6588, 3, 0)</f>
        <v>0</v>
      </c>
      <c r="AY897">
        <f>IF(P897&gt;401, 2, 0)</f>
        <v>2</v>
      </c>
      <c r="AZ897">
        <f>IF(I897&gt;52915.77, 1, 0)</f>
        <v>1</v>
      </c>
      <c r="BA897">
        <f>SUM(AW897:AZ897)</f>
        <v>7</v>
      </c>
      <c r="BB897" t="str">
        <f>VLOOKUP(BA897,'Standard Deviations'!$L$1:$M$11,2,TRUE)</f>
        <v>Platinum</v>
      </c>
    </row>
    <row r="898" spans="1:54">
      <c r="A898">
        <v>6616</v>
      </c>
      <c r="B898">
        <v>1975</v>
      </c>
      <c r="C898">
        <f>2024-B898</f>
        <v>49</v>
      </c>
      <c r="D898" t="str">
        <f>VLOOKUP(B898,Reference!$A$1:$B$125, 2)</f>
        <v>Gen X</v>
      </c>
      <c r="E898" t="s">
        <v>54</v>
      </c>
      <c r="F898" t="str">
        <f>IF(E898="High School", "No College", "College")</f>
        <v>College</v>
      </c>
      <c r="G898" t="s">
        <v>65</v>
      </c>
      <c r="H898">
        <v>59481</v>
      </c>
      <c r="I898">
        <v>59481</v>
      </c>
      <c r="J898" s="4" t="s">
        <v>61</v>
      </c>
      <c r="K898">
        <v>0</v>
      </c>
      <c r="L898">
        <v>1</v>
      </c>
      <c r="M898" t="str">
        <f>IF(OR(K898&gt;0, L898&gt;0), "Parent", "Not Parent")</f>
        <v>Parent</v>
      </c>
      <c r="N898" t="s">
        <v>550</v>
      </c>
      <c r="O898" s="8">
        <v>41916</v>
      </c>
      <c r="P898" s="9">
        <f>O898-N898</f>
        <v>346</v>
      </c>
      <c r="Q898">
        <v>47</v>
      </c>
      <c r="R898" s="9">
        <f>P898-Q898</f>
        <v>299</v>
      </c>
      <c r="S898" s="8">
        <f>O898-R898</f>
        <v>41617</v>
      </c>
      <c r="T898">
        <v>178</v>
      </c>
      <c r="U898">
        <v>3</v>
      </c>
      <c r="V898">
        <v>85</v>
      </c>
      <c r="W898">
        <v>71</v>
      </c>
      <c r="X898">
        <v>66</v>
      </c>
      <c r="Y898">
        <v>58</v>
      </c>
      <c r="Z898">
        <v>461</v>
      </c>
      <c r="AA898">
        <f>Z898/P898</f>
        <v>1.3323699421965318</v>
      </c>
      <c r="AB898" s="11" t="s">
        <v>506</v>
      </c>
      <c r="AC898" t="s">
        <v>59</v>
      </c>
      <c r="AD898">
        <v>2</v>
      </c>
      <c r="AE898" t="str">
        <f>IF(AD898&gt;3, "Prefers Discount", "Discount Indifferent")</f>
        <v>Discount Indifferent</v>
      </c>
      <c r="AF898">
        <v>8</v>
      </c>
      <c r="AG898">
        <v>3</v>
      </c>
      <c r="AH898">
        <v>3</v>
      </c>
      <c r="AI898" t="str">
        <f>INDEX($AF$1:$AH$1,MATCH(MAX(AF898:AH898),AF898:AH898,0))</f>
        <v>Store_Orders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f>SUM(AK898:AO898)</f>
        <v>0</v>
      </c>
      <c r="AQ898" t="s">
        <v>67</v>
      </c>
      <c r="AR898">
        <v>0</v>
      </c>
      <c r="AS898" t="str">
        <f>IF(OR(AK898&gt;0, AL898&gt;0, AM898&gt;0, AN898&gt;0, AO898&gt;0), "Converted", "Not Converted")</f>
        <v>Not Converted</v>
      </c>
      <c r="AT898">
        <v>0</v>
      </c>
      <c r="AU898">
        <v>3</v>
      </c>
      <c r="AV898">
        <v>11</v>
      </c>
      <c r="AW898">
        <f>IF(Z898&gt;607, 4, 0)</f>
        <v>0</v>
      </c>
      <c r="AX898">
        <f>IF(AA898&gt;1.6588, 3, 0)</f>
        <v>0</v>
      </c>
      <c r="AY898">
        <f>IF(P898&gt;401, 2, 0)</f>
        <v>0</v>
      </c>
      <c r="AZ898">
        <f>IF(I898&gt;52915.77, 1, 0)</f>
        <v>1</v>
      </c>
      <c r="BA898">
        <f>SUM(AW898:AZ898)</f>
        <v>1</v>
      </c>
      <c r="BB898" t="str">
        <f>VLOOKUP(BA898,'Standard Deviations'!$L$1:$M$11,2,TRUE)</f>
        <v>Bronze</v>
      </c>
    </row>
    <row r="899" spans="1:54">
      <c r="A899">
        <v>5631</v>
      </c>
      <c r="B899">
        <v>1991</v>
      </c>
      <c r="C899">
        <f>2024-B899</f>
        <v>33</v>
      </c>
      <c r="D899" t="str">
        <f>VLOOKUP(B899,Reference!$A$1:$B$125, 2)</f>
        <v>Millennials</v>
      </c>
      <c r="E899" t="s">
        <v>54</v>
      </c>
      <c r="F899" t="str">
        <f>IF(E899="High School", "No College", "College")</f>
        <v>College</v>
      </c>
      <c r="G899" t="s">
        <v>60</v>
      </c>
      <c r="H899">
        <v>49767</v>
      </c>
      <c r="I899">
        <v>49767</v>
      </c>
      <c r="J899" s="4" t="s">
        <v>175</v>
      </c>
      <c r="K899">
        <v>0</v>
      </c>
      <c r="L899">
        <v>0</v>
      </c>
      <c r="M899" t="str">
        <f>IF(OR(K899&gt;0, L899&gt;0), "Parent", "Not Parent")</f>
        <v>Not Parent</v>
      </c>
      <c r="N899" t="s">
        <v>502</v>
      </c>
      <c r="O899" s="8">
        <v>41916</v>
      </c>
      <c r="P899" s="9">
        <f>O899-N899</f>
        <v>520</v>
      </c>
      <c r="Q899">
        <v>92</v>
      </c>
      <c r="R899" s="9">
        <f>P899-Q899</f>
        <v>428</v>
      </c>
      <c r="S899" s="8">
        <f>O899-R899</f>
        <v>41488</v>
      </c>
      <c r="T899">
        <v>202</v>
      </c>
      <c r="U899">
        <v>47</v>
      </c>
      <c r="V899">
        <v>197</v>
      </c>
      <c r="W899">
        <v>55</v>
      </c>
      <c r="X899">
        <v>42</v>
      </c>
      <c r="Y899">
        <v>149</v>
      </c>
      <c r="Z899">
        <v>692</v>
      </c>
      <c r="AA899">
        <f>Z899/P899</f>
        <v>1.3307692307692307</v>
      </c>
      <c r="AB899" s="14" t="s">
        <v>506</v>
      </c>
      <c r="AC899" s="13" t="s">
        <v>63</v>
      </c>
      <c r="AD899">
        <v>1</v>
      </c>
      <c r="AE899" t="str">
        <f>IF(AD899&gt;3, "Prefers Discount", "Discount Indifferent")</f>
        <v>Discount Indifferent</v>
      </c>
      <c r="AF899">
        <v>8</v>
      </c>
      <c r="AG899">
        <v>5</v>
      </c>
      <c r="AH899">
        <v>4</v>
      </c>
      <c r="AI899" t="str">
        <f>INDEX($AF$1:$AH$1,MATCH(MAX(AF899:AH899),AF899:AH899,0))</f>
        <v>Store_Orders</v>
      </c>
      <c r="AJ899">
        <v>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f>SUM(AK899:AO899)</f>
        <v>0</v>
      </c>
      <c r="AQ899" t="s">
        <v>67</v>
      </c>
      <c r="AR899">
        <v>0</v>
      </c>
      <c r="AS899" t="str">
        <f>IF(OR(AK899&gt;0, AL899&gt;0, AM899&gt;0, AN899&gt;0, AO899&gt;0), "Converted", "Not Converted")</f>
        <v>Not Converted</v>
      </c>
      <c r="AT899">
        <v>0</v>
      </c>
      <c r="AU899">
        <v>3</v>
      </c>
      <c r="AV899">
        <v>11</v>
      </c>
      <c r="AW899">
        <f>IF(Z899&gt;607, 4, 0)</f>
        <v>4</v>
      </c>
      <c r="AX899">
        <f>IF(AA899&gt;1.6588, 3, 0)</f>
        <v>0</v>
      </c>
      <c r="AY899">
        <f>IF(P899&gt;401, 2, 0)</f>
        <v>2</v>
      </c>
      <c r="AZ899">
        <f>IF(I899&gt;52915.77, 1, 0)</f>
        <v>0</v>
      </c>
      <c r="BA899">
        <f>SUM(AW899:AZ899)</f>
        <v>6</v>
      </c>
      <c r="BB899" t="str">
        <f>VLOOKUP(BA899,'Standard Deviations'!$L$1:$M$11,2,TRUE)</f>
        <v>Gold</v>
      </c>
    </row>
    <row r="900" spans="1:54">
      <c r="A900">
        <v>7488</v>
      </c>
      <c r="B900">
        <v>1963</v>
      </c>
      <c r="C900">
        <f>2024-B900</f>
        <v>61</v>
      </c>
      <c r="D900" t="str">
        <f>VLOOKUP(B900,Reference!$A$1:$B$125, 2)</f>
        <v>Boomers</v>
      </c>
      <c r="E900" t="s">
        <v>64</v>
      </c>
      <c r="F900" t="str">
        <f>IF(E900="High School", "No College", "College")</f>
        <v>College</v>
      </c>
      <c r="G900" t="s">
        <v>60</v>
      </c>
      <c r="H900">
        <v>64191</v>
      </c>
      <c r="I900">
        <v>64191</v>
      </c>
      <c r="J900" s="4" t="s">
        <v>61</v>
      </c>
      <c r="K900">
        <v>0</v>
      </c>
      <c r="L900">
        <v>1</v>
      </c>
      <c r="M900" t="str">
        <f>IF(OR(K900&gt;0, L900&gt;0), "Parent", "Not Parent")</f>
        <v>Parent</v>
      </c>
      <c r="N900" t="s">
        <v>551</v>
      </c>
      <c r="O900" s="8">
        <v>41916</v>
      </c>
      <c r="P900" s="9">
        <f>O900-N900</f>
        <v>620</v>
      </c>
      <c r="Q900">
        <v>30</v>
      </c>
      <c r="R900" s="9">
        <f>P900-Q900</f>
        <v>590</v>
      </c>
      <c r="S900" s="8">
        <f>O900-R900</f>
        <v>41326</v>
      </c>
      <c r="T900">
        <v>420</v>
      </c>
      <c r="U900">
        <v>15</v>
      </c>
      <c r="V900">
        <v>186</v>
      </c>
      <c r="W900">
        <v>151</v>
      </c>
      <c r="X900">
        <v>38</v>
      </c>
      <c r="Y900">
        <v>15</v>
      </c>
      <c r="Z900">
        <v>825</v>
      </c>
      <c r="AA900">
        <f>Z900/P900</f>
        <v>1.3306451612903225</v>
      </c>
      <c r="AB900" s="11" t="s">
        <v>506</v>
      </c>
      <c r="AC900" t="s">
        <v>59</v>
      </c>
      <c r="AD900">
        <v>3</v>
      </c>
      <c r="AE900" t="str">
        <f>IF(AD900&gt;3, "Prefers Discount", "Discount Indifferent")</f>
        <v>Discount Indifferent</v>
      </c>
      <c r="AF900">
        <v>13</v>
      </c>
      <c r="AG900">
        <v>5</v>
      </c>
      <c r="AH900">
        <v>3</v>
      </c>
      <c r="AI900" t="str">
        <f>INDEX($AF$1:$AH$1,MATCH(MAX(AF900:AH900),AF900:AH900,0))</f>
        <v>Store_Orders</v>
      </c>
      <c r="AJ900">
        <v>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f>SUM(AK900:AO900)</f>
        <v>0</v>
      </c>
      <c r="AQ900" t="s">
        <v>67</v>
      </c>
      <c r="AR900">
        <v>0</v>
      </c>
      <c r="AS900" t="str">
        <f>IF(OR(AK900&gt;0, AL900&gt;0, AM900&gt;0, AN900&gt;0, AO900&gt;0), "Converted", "Not Converted")</f>
        <v>Not Converted</v>
      </c>
      <c r="AT900">
        <v>0</v>
      </c>
      <c r="AU900">
        <v>3</v>
      </c>
      <c r="AV900">
        <v>11</v>
      </c>
      <c r="AW900">
        <f>IF(Z900&gt;607, 4, 0)</f>
        <v>4</v>
      </c>
      <c r="AX900">
        <f>IF(AA900&gt;1.6588, 3, 0)</f>
        <v>0</v>
      </c>
      <c r="AY900">
        <f>IF(P900&gt;401, 2, 0)</f>
        <v>2</v>
      </c>
      <c r="AZ900">
        <f>IF(I900&gt;52915.77, 1, 0)</f>
        <v>1</v>
      </c>
      <c r="BA900">
        <f>SUM(AW900:AZ900)</f>
        <v>7</v>
      </c>
      <c r="BB900" t="str">
        <f>VLOOKUP(BA900,'Standard Deviations'!$L$1:$M$11,2,TRUE)</f>
        <v>Platinum</v>
      </c>
    </row>
    <row r="901" spans="1:54">
      <c r="A901">
        <v>5863</v>
      </c>
      <c r="B901">
        <v>1953</v>
      </c>
      <c r="C901">
        <f>2024-B901</f>
        <v>71</v>
      </c>
      <c r="D901" t="str">
        <f>VLOOKUP(B901,Reference!$A$1:$B$125, 2)</f>
        <v>Boomers</v>
      </c>
      <c r="E901" t="s">
        <v>54</v>
      </c>
      <c r="F901" t="str">
        <f>IF(E901="High School", "No College", "College")</f>
        <v>College</v>
      </c>
      <c r="G901" t="s">
        <v>55</v>
      </c>
      <c r="H901">
        <v>47703</v>
      </c>
      <c r="I901">
        <v>47703</v>
      </c>
      <c r="J901" s="4" t="s">
        <v>175</v>
      </c>
      <c r="K901">
        <v>0</v>
      </c>
      <c r="L901">
        <v>1</v>
      </c>
      <c r="M901" t="str">
        <f>IF(OR(K901&gt;0, L901&gt;0), "Parent", "Not Parent")</f>
        <v>Parent</v>
      </c>
      <c r="N901" t="s">
        <v>454</v>
      </c>
      <c r="O901" s="8">
        <v>41916</v>
      </c>
      <c r="P901" s="9">
        <f>O901-N901</f>
        <v>493</v>
      </c>
      <c r="Q901">
        <v>95</v>
      </c>
      <c r="R901" s="9">
        <f>P901-Q901</f>
        <v>398</v>
      </c>
      <c r="S901" s="8">
        <f>O901-R901</f>
        <v>41518</v>
      </c>
      <c r="T901">
        <v>359</v>
      </c>
      <c r="U901">
        <v>0</v>
      </c>
      <c r="V901">
        <v>134</v>
      </c>
      <c r="W901">
        <v>13</v>
      </c>
      <c r="X901">
        <v>26</v>
      </c>
      <c r="Y901">
        <v>123</v>
      </c>
      <c r="Z901">
        <v>655</v>
      </c>
      <c r="AA901">
        <f>Z901/P901</f>
        <v>1.3286004056795131</v>
      </c>
      <c r="AB901" s="14" t="s">
        <v>506</v>
      </c>
      <c r="AC901" s="13" t="s">
        <v>63</v>
      </c>
      <c r="AD901">
        <v>4</v>
      </c>
      <c r="AE901" t="str">
        <f>IF(AD901&gt;3, "Prefers Discount", "Discount Indifferent")</f>
        <v>Prefers Discount</v>
      </c>
      <c r="AF901">
        <v>8</v>
      </c>
      <c r="AG901">
        <v>6</v>
      </c>
      <c r="AH901">
        <v>3</v>
      </c>
      <c r="AI901" t="str">
        <f>INDEX($AF$1:$AH$1,MATCH(MAX(AF901:AH901),AF901:AH901,0))</f>
        <v>Store_Orders</v>
      </c>
      <c r="AJ901">
        <v>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f>SUM(AK901:AO901)</f>
        <v>0</v>
      </c>
      <c r="AQ901" t="s">
        <v>67</v>
      </c>
      <c r="AR901">
        <v>0</v>
      </c>
      <c r="AS901" t="str">
        <f>IF(OR(AK901&gt;0, AL901&gt;0, AM901&gt;0, AN901&gt;0, AO901&gt;0), "Converted", "Not Converted")</f>
        <v>Not Converted</v>
      </c>
      <c r="AT901">
        <v>0</v>
      </c>
      <c r="AU901">
        <v>3</v>
      </c>
      <c r="AV901">
        <v>11</v>
      </c>
      <c r="AW901">
        <f>IF(Z901&gt;607, 4, 0)</f>
        <v>4</v>
      </c>
      <c r="AX901">
        <f>IF(AA901&gt;1.6588, 3, 0)</f>
        <v>0</v>
      </c>
      <c r="AY901">
        <f>IF(P901&gt;401, 2, 0)</f>
        <v>2</v>
      </c>
      <c r="AZ901">
        <f>IF(I901&gt;52915.77, 1, 0)</f>
        <v>0</v>
      </c>
      <c r="BA901">
        <f>SUM(AW901:AZ901)</f>
        <v>6</v>
      </c>
      <c r="BB901" t="str">
        <f>VLOOKUP(BA901,'Standard Deviations'!$L$1:$M$11,2,TRUE)</f>
        <v>Gold</v>
      </c>
    </row>
    <row r="902" spans="1:54">
      <c r="A902">
        <v>2853</v>
      </c>
      <c r="B902">
        <v>1980</v>
      </c>
      <c r="C902">
        <f>2024-B902</f>
        <v>44</v>
      </c>
      <c r="D902" t="str">
        <f>VLOOKUP(B902,Reference!$A$1:$B$125, 2)</f>
        <v>Millennials</v>
      </c>
      <c r="E902" t="s">
        <v>54</v>
      </c>
      <c r="F902" t="str">
        <f>IF(E902="High School", "No College", "College")</f>
        <v>College</v>
      </c>
      <c r="G902" t="s">
        <v>60</v>
      </c>
      <c r="H902">
        <v>51766</v>
      </c>
      <c r="I902">
        <v>51766</v>
      </c>
      <c r="J902" s="4" t="s">
        <v>175</v>
      </c>
      <c r="K902">
        <v>1</v>
      </c>
      <c r="L902">
        <v>0</v>
      </c>
      <c r="M902" t="str">
        <f>IF(OR(K902&gt;0, L902&gt;0), "Parent", "Not Parent")</f>
        <v>Parent</v>
      </c>
      <c r="N902" t="s">
        <v>552</v>
      </c>
      <c r="O902" s="8">
        <v>41916</v>
      </c>
      <c r="P902" s="9">
        <f>O902-N902</f>
        <v>207</v>
      </c>
      <c r="Q902">
        <v>74</v>
      </c>
      <c r="R902" s="9">
        <f>P902-Q902</f>
        <v>133</v>
      </c>
      <c r="S902" s="8">
        <f>O902-R902</f>
        <v>41783</v>
      </c>
      <c r="T902">
        <v>60</v>
      </c>
      <c r="U902">
        <v>51</v>
      </c>
      <c r="V902">
        <v>87</v>
      </c>
      <c r="W902">
        <v>6</v>
      </c>
      <c r="X902">
        <v>20</v>
      </c>
      <c r="Y902">
        <v>51</v>
      </c>
      <c r="Z902">
        <v>275</v>
      </c>
      <c r="AA902">
        <f>Z902/P902</f>
        <v>1.3285024154589371</v>
      </c>
      <c r="AB902" s="14" t="s">
        <v>506</v>
      </c>
      <c r="AC902" s="13" t="s">
        <v>63</v>
      </c>
      <c r="AD902">
        <v>2</v>
      </c>
      <c r="AE902" t="str">
        <f>IF(AD902&gt;3, "Prefers Discount", "Discount Indifferent")</f>
        <v>Discount Indifferent</v>
      </c>
      <c r="AF902">
        <v>4</v>
      </c>
      <c r="AG902">
        <v>4</v>
      </c>
      <c r="AH902">
        <v>2</v>
      </c>
      <c r="AI902" t="str">
        <f>INDEX($AF$1:$AH$1,MATCH(MAX(AF902:AH902),AF902:AH902,0))</f>
        <v>Store_Orders</v>
      </c>
      <c r="AJ902">
        <v>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f>SUM(AK902:AO902)</f>
        <v>0</v>
      </c>
      <c r="AQ902" t="s">
        <v>67</v>
      </c>
      <c r="AR902">
        <v>0</v>
      </c>
      <c r="AS902" t="str">
        <f>IF(OR(AK902&gt;0, AL902&gt;0, AM902&gt;0, AN902&gt;0, AO902&gt;0), "Converted", "Not Converted")</f>
        <v>Not Converted</v>
      </c>
      <c r="AT902">
        <v>0</v>
      </c>
      <c r="AU902">
        <v>3</v>
      </c>
      <c r="AV902">
        <v>11</v>
      </c>
      <c r="AW902">
        <f>IF(Z902&gt;607, 4, 0)</f>
        <v>0</v>
      </c>
      <c r="AX902">
        <f>IF(AA902&gt;1.6588, 3, 0)</f>
        <v>0</v>
      </c>
      <c r="AY902">
        <f>IF(P902&gt;401, 2, 0)</f>
        <v>0</v>
      </c>
      <c r="AZ902">
        <f>IF(I902&gt;52915.77, 1, 0)</f>
        <v>0</v>
      </c>
      <c r="BA902">
        <f>SUM(AW902:AZ902)</f>
        <v>0</v>
      </c>
      <c r="BB902" t="str">
        <f>VLOOKUP(BA902,'Standard Deviations'!$L$1:$M$11,2,TRUE)</f>
        <v>No Tier</v>
      </c>
    </row>
    <row r="903" spans="1:54">
      <c r="A903">
        <v>7290</v>
      </c>
      <c r="B903">
        <v>1985</v>
      </c>
      <c r="C903">
        <f>2024-B903</f>
        <v>39</v>
      </c>
      <c r="D903" t="str">
        <f>VLOOKUP(B903,Reference!$A$1:$B$125, 2)</f>
        <v>Millennials</v>
      </c>
      <c r="E903" t="s">
        <v>54</v>
      </c>
      <c r="F903" t="str">
        <f>IF(E903="High School", "No College", "College")</f>
        <v>College</v>
      </c>
      <c r="G903" t="s">
        <v>60</v>
      </c>
      <c r="H903">
        <v>70596</v>
      </c>
      <c r="I903">
        <v>70596</v>
      </c>
      <c r="J903" s="4" t="s">
        <v>61</v>
      </c>
      <c r="K903">
        <v>0</v>
      </c>
      <c r="L903">
        <v>0</v>
      </c>
      <c r="M903" t="str">
        <f>IF(OR(K903&gt;0, L903&gt;0), "Parent", "Not Parent")</f>
        <v>Not Parent</v>
      </c>
      <c r="N903" t="s">
        <v>543</v>
      </c>
      <c r="O903" s="8">
        <v>41916</v>
      </c>
      <c r="P903" s="9">
        <f>O903-N903</f>
        <v>729</v>
      </c>
      <c r="Q903">
        <v>68</v>
      </c>
      <c r="R903" s="9">
        <f>P903-Q903</f>
        <v>661</v>
      </c>
      <c r="S903" s="8">
        <f>O903-R903</f>
        <v>41255</v>
      </c>
      <c r="T903">
        <v>347</v>
      </c>
      <c r="U903">
        <v>44</v>
      </c>
      <c r="V903">
        <v>534</v>
      </c>
      <c r="W903">
        <v>17</v>
      </c>
      <c r="X903">
        <v>0</v>
      </c>
      <c r="Y903">
        <v>26</v>
      </c>
      <c r="Z903">
        <v>968</v>
      </c>
      <c r="AA903">
        <f>Z903/P903</f>
        <v>1.327846364883402</v>
      </c>
      <c r="AB903" s="14" t="s">
        <v>506</v>
      </c>
      <c r="AC903" s="13" t="s">
        <v>63</v>
      </c>
      <c r="AD903">
        <v>1</v>
      </c>
      <c r="AE903" t="str">
        <f>IF(AD903&gt;3, "Prefers Discount", "Discount Indifferent")</f>
        <v>Discount Indifferent</v>
      </c>
      <c r="AF903">
        <v>12</v>
      </c>
      <c r="AG903">
        <v>3</v>
      </c>
      <c r="AH903">
        <v>5</v>
      </c>
      <c r="AI903" t="str">
        <f>INDEX($AF$1:$AH$1,MATCH(MAX(AF903:AH903),AF903:AH903,0))</f>
        <v>Store_Orders</v>
      </c>
      <c r="AJ903">
        <v>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f>SUM(AK903:AO903)</f>
        <v>0</v>
      </c>
      <c r="AQ903" t="s">
        <v>67</v>
      </c>
      <c r="AR903">
        <v>0</v>
      </c>
      <c r="AS903" t="str">
        <f>IF(OR(AK903&gt;0, AL903&gt;0, AM903&gt;0, AN903&gt;0, AO903&gt;0), "Converted", "Not Converted")</f>
        <v>Not Converted</v>
      </c>
      <c r="AT903">
        <v>0</v>
      </c>
      <c r="AU903">
        <v>3</v>
      </c>
      <c r="AV903">
        <v>11</v>
      </c>
      <c r="AW903">
        <f>IF(Z903&gt;607, 4, 0)</f>
        <v>4</v>
      </c>
      <c r="AX903">
        <f>IF(AA903&gt;1.6588, 3, 0)</f>
        <v>0</v>
      </c>
      <c r="AY903">
        <f>IF(P903&gt;401, 2, 0)</f>
        <v>2</v>
      </c>
      <c r="AZ903">
        <f>IF(I903&gt;52915.77, 1, 0)</f>
        <v>1</v>
      </c>
      <c r="BA903">
        <f>SUM(AW903:AZ903)</f>
        <v>7</v>
      </c>
      <c r="BB903" t="str">
        <f>VLOOKUP(BA903,'Standard Deviations'!$L$1:$M$11,2,TRUE)</f>
        <v>Platinum</v>
      </c>
    </row>
    <row r="904" spans="1:54">
      <c r="A904">
        <v>8895</v>
      </c>
      <c r="B904">
        <v>1985</v>
      </c>
      <c r="C904">
        <f>2024-B904</f>
        <v>39</v>
      </c>
      <c r="D904" t="str">
        <f>VLOOKUP(B904,Reference!$A$1:$B$125, 2)</f>
        <v>Millennials</v>
      </c>
      <c r="E904" t="s">
        <v>54</v>
      </c>
      <c r="F904" t="str">
        <f>IF(E904="High School", "No College", "College")</f>
        <v>College</v>
      </c>
      <c r="G904" t="s">
        <v>60</v>
      </c>
      <c r="H904">
        <v>70596</v>
      </c>
      <c r="I904">
        <v>70596</v>
      </c>
      <c r="J904" s="4" t="s">
        <v>61</v>
      </c>
      <c r="K904">
        <v>0</v>
      </c>
      <c r="L904">
        <v>0</v>
      </c>
      <c r="M904" t="str">
        <f>IF(OR(K904&gt;0, L904&gt;0), "Parent", "Not Parent")</f>
        <v>Not Parent</v>
      </c>
      <c r="N904" t="s">
        <v>543</v>
      </c>
      <c r="O904" s="8">
        <v>41916</v>
      </c>
      <c r="P904" s="9">
        <f>O904-N904</f>
        <v>729</v>
      </c>
      <c r="Q904">
        <v>68</v>
      </c>
      <c r="R904" s="9">
        <f>P904-Q904</f>
        <v>661</v>
      </c>
      <c r="S904" s="8">
        <f>O904-R904</f>
        <v>41255</v>
      </c>
      <c r="T904">
        <v>347</v>
      </c>
      <c r="U904">
        <v>44</v>
      </c>
      <c r="V904">
        <v>534</v>
      </c>
      <c r="W904">
        <v>17</v>
      </c>
      <c r="X904">
        <v>0</v>
      </c>
      <c r="Y904">
        <v>26</v>
      </c>
      <c r="Z904">
        <v>968</v>
      </c>
      <c r="AA904">
        <f>Z904/P904</f>
        <v>1.327846364883402</v>
      </c>
      <c r="AB904" s="14" t="s">
        <v>506</v>
      </c>
      <c r="AC904" s="13" t="s">
        <v>63</v>
      </c>
      <c r="AD904">
        <v>1</v>
      </c>
      <c r="AE904" t="str">
        <f>IF(AD904&gt;3, "Prefers Discount", "Discount Indifferent")</f>
        <v>Discount Indifferent</v>
      </c>
      <c r="AF904">
        <v>12</v>
      </c>
      <c r="AG904">
        <v>3</v>
      </c>
      <c r="AH904">
        <v>5</v>
      </c>
      <c r="AI904" t="str">
        <f>INDEX($AF$1:$AH$1,MATCH(MAX(AF904:AH904),AF904:AH904,0))</f>
        <v>Store_Orders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f>SUM(AK904:AO904)</f>
        <v>0</v>
      </c>
      <c r="AQ904" t="s">
        <v>67</v>
      </c>
      <c r="AR904">
        <v>0</v>
      </c>
      <c r="AS904" t="str">
        <f>IF(OR(AK904&gt;0, AL904&gt;0, AM904&gt;0, AN904&gt;0, AO904&gt;0), "Converted", "Not Converted")</f>
        <v>Not Converted</v>
      </c>
      <c r="AT904">
        <v>0</v>
      </c>
      <c r="AU904">
        <v>3</v>
      </c>
      <c r="AV904">
        <v>11</v>
      </c>
      <c r="AW904">
        <f>IF(Z904&gt;607, 4, 0)</f>
        <v>4</v>
      </c>
      <c r="AX904">
        <f>IF(AA904&gt;1.6588, 3, 0)</f>
        <v>0</v>
      </c>
      <c r="AY904">
        <f>IF(P904&gt;401, 2, 0)</f>
        <v>2</v>
      </c>
      <c r="AZ904">
        <f>IF(I904&gt;52915.77, 1, 0)</f>
        <v>1</v>
      </c>
      <c r="BA904">
        <f>SUM(AW904:AZ904)</f>
        <v>7</v>
      </c>
      <c r="BB904" t="str">
        <f>VLOOKUP(BA904,'Standard Deviations'!$L$1:$M$11,2,TRUE)</f>
        <v>Platinum</v>
      </c>
    </row>
    <row r="905" spans="1:54">
      <c r="A905">
        <v>2736</v>
      </c>
      <c r="B905">
        <v>1978</v>
      </c>
      <c r="C905">
        <f>2024-B905</f>
        <v>46</v>
      </c>
      <c r="D905" t="str">
        <f>VLOOKUP(B905,Reference!$A$1:$B$125, 2)</f>
        <v>Gen X</v>
      </c>
      <c r="E905" t="s">
        <v>54</v>
      </c>
      <c r="F905" t="str">
        <f>IF(E905="High School", "No College", "College")</f>
        <v>College</v>
      </c>
      <c r="G905" t="s">
        <v>55</v>
      </c>
      <c r="H905">
        <v>73807</v>
      </c>
      <c r="I905">
        <v>73807</v>
      </c>
      <c r="J905" s="4" t="s">
        <v>61</v>
      </c>
      <c r="K905">
        <v>0</v>
      </c>
      <c r="L905">
        <v>1</v>
      </c>
      <c r="M905" t="str">
        <f>IF(OR(K905&gt;0, L905&gt;0), "Parent", "Not Parent")</f>
        <v>Parent</v>
      </c>
      <c r="N905" t="s">
        <v>532</v>
      </c>
      <c r="O905" s="8">
        <v>41916</v>
      </c>
      <c r="P905" s="9">
        <f>O905-N905</f>
        <v>640</v>
      </c>
      <c r="Q905">
        <v>88</v>
      </c>
      <c r="R905" s="9">
        <f>P905-Q905</f>
        <v>552</v>
      </c>
      <c r="S905" s="8">
        <f>O905-R905</f>
        <v>41364</v>
      </c>
      <c r="T905">
        <v>366</v>
      </c>
      <c r="U905">
        <v>124</v>
      </c>
      <c r="V905">
        <v>156</v>
      </c>
      <c r="W905">
        <v>71</v>
      </c>
      <c r="X905">
        <v>78</v>
      </c>
      <c r="Y905">
        <v>54</v>
      </c>
      <c r="Z905">
        <v>849</v>
      </c>
      <c r="AA905">
        <f>Z905/P905</f>
        <v>1.3265625000000001</v>
      </c>
      <c r="AB905" s="14" t="s">
        <v>506</v>
      </c>
      <c r="AC905" s="13" t="s">
        <v>63</v>
      </c>
      <c r="AD905">
        <v>2</v>
      </c>
      <c r="AE905" t="str">
        <f>IF(AD905&gt;3, "Prefers Discount", "Discount Indifferent")</f>
        <v>Discount Indifferent</v>
      </c>
      <c r="AF905">
        <v>11</v>
      </c>
      <c r="AG905">
        <v>5</v>
      </c>
      <c r="AH905">
        <v>5</v>
      </c>
      <c r="AI905" t="str">
        <f>INDEX($AF$1:$AH$1,MATCH(MAX(AF905:AH905),AF905:AH905,0))</f>
        <v>Store_Orders</v>
      </c>
      <c r="AJ905">
        <v>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f>SUM(AK905:AO905)</f>
        <v>0</v>
      </c>
      <c r="AQ905" t="s">
        <v>67</v>
      </c>
      <c r="AR905">
        <v>0</v>
      </c>
      <c r="AS905" t="str">
        <f>IF(OR(AK905&gt;0, AL905&gt;0, AM905&gt;0, AN905&gt;0, AO905&gt;0), "Converted", "Not Converted")</f>
        <v>Not Converted</v>
      </c>
      <c r="AT905">
        <v>0</v>
      </c>
      <c r="AU905">
        <v>3</v>
      </c>
      <c r="AV905">
        <v>11</v>
      </c>
      <c r="AW905">
        <f>IF(Z905&gt;607, 4, 0)</f>
        <v>4</v>
      </c>
      <c r="AX905">
        <f>IF(AA905&gt;1.6588, 3, 0)</f>
        <v>0</v>
      </c>
      <c r="AY905">
        <f>IF(P905&gt;401, 2, 0)</f>
        <v>2</v>
      </c>
      <c r="AZ905">
        <f>IF(I905&gt;52915.77, 1, 0)</f>
        <v>1</v>
      </c>
      <c r="BA905">
        <f>SUM(AW905:AZ905)</f>
        <v>7</v>
      </c>
      <c r="BB905" t="str">
        <f>VLOOKUP(BA905,'Standard Deviations'!$L$1:$M$11,2,TRUE)</f>
        <v>Platinum</v>
      </c>
    </row>
    <row r="906" spans="1:54">
      <c r="A906">
        <v>10882</v>
      </c>
      <c r="B906">
        <v>1976</v>
      </c>
      <c r="C906">
        <f>2024-B906</f>
        <v>48</v>
      </c>
      <c r="D906" t="str">
        <f>VLOOKUP(B906,Reference!$A$1:$B$125, 2)</f>
        <v>Gen X</v>
      </c>
      <c r="E906" t="s">
        <v>54</v>
      </c>
      <c r="F906" t="str">
        <f>IF(E906="High School", "No College", "College")</f>
        <v>College</v>
      </c>
      <c r="G906" t="s">
        <v>55</v>
      </c>
      <c r="H906">
        <v>53858</v>
      </c>
      <c r="I906">
        <v>53858</v>
      </c>
      <c r="J906" s="4" t="s">
        <v>61</v>
      </c>
      <c r="K906">
        <v>0</v>
      </c>
      <c r="L906">
        <v>1</v>
      </c>
      <c r="M906" t="str">
        <f>IF(OR(K906&gt;0, L906&gt;0), "Parent", "Not Parent")</f>
        <v>Parent</v>
      </c>
      <c r="N906" t="s">
        <v>419</v>
      </c>
      <c r="O906" s="8">
        <v>41916</v>
      </c>
      <c r="P906" s="9">
        <f>O906-N906</f>
        <v>694</v>
      </c>
      <c r="Q906">
        <v>50</v>
      </c>
      <c r="R906" s="9">
        <f>P906-Q906</f>
        <v>644</v>
      </c>
      <c r="S906" s="8">
        <f>O906-R906</f>
        <v>41272</v>
      </c>
      <c r="T906">
        <v>407</v>
      </c>
      <c r="U906">
        <v>53</v>
      </c>
      <c r="V906">
        <v>221</v>
      </c>
      <c r="W906">
        <v>58</v>
      </c>
      <c r="X906">
        <v>150</v>
      </c>
      <c r="Y906">
        <v>26</v>
      </c>
      <c r="Z906">
        <v>915</v>
      </c>
      <c r="AA906">
        <f>Z906/P906</f>
        <v>1.3184438040345821</v>
      </c>
      <c r="AB906" s="14" t="s">
        <v>506</v>
      </c>
      <c r="AC906" s="13" t="s">
        <v>63</v>
      </c>
      <c r="AD906">
        <v>4</v>
      </c>
      <c r="AE906" t="str">
        <f>IF(AD906&gt;3, "Prefers Discount", "Discount Indifferent")</f>
        <v>Prefers Discount</v>
      </c>
      <c r="AF906">
        <v>6</v>
      </c>
      <c r="AG906">
        <v>4</v>
      </c>
      <c r="AH906">
        <v>3</v>
      </c>
      <c r="AI906" t="str">
        <f>INDEX($AF$1:$AH$1,MATCH(MAX(AF906:AH906),AF906:AH906,0))</f>
        <v>Store_Orders</v>
      </c>
      <c r="AJ906">
        <v>4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f>SUM(AK906:AO906)</f>
        <v>0</v>
      </c>
      <c r="AQ906" t="s">
        <v>67</v>
      </c>
      <c r="AR906">
        <v>0</v>
      </c>
      <c r="AS906" t="str">
        <f>IF(OR(AK906&gt;0, AL906&gt;0, AM906&gt;0, AN906&gt;0, AO906&gt;0), "Converted", "Not Converted")</f>
        <v>Not Converted</v>
      </c>
      <c r="AT906">
        <v>0</v>
      </c>
      <c r="AU906">
        <v>3</v>
      </c>
      <c r="AV906">
        <v>11</v>
      </c>
      <c r="AW906">
        <f>IF(Z906&gt;607, 4, 0)</f>
        <v>4</v>
      </c>
      <c r="AX906">
        <f>IF(AA906&gt;1.6588, 3, 0)</f>
        <v>0</v>
      </c>
      <c r="AY906">
        <f>IF(P906&gt;401, 2, 0)</f>
        <v>2</v>
      </c>
      <c r="AZ906">
        <f>IF(I906&gt;52915.77, 1, 0)</f>
        <v>1</v>
      </c>
      <c r="BA906">
        <f>SUM(AW906:AZ906)</f>
        <v>7</v>
      </c>
      <c r="BB906" t="str">
        <f>VLOOKUP(BA906,'Standard Deviations'!$L$1:$M$11,2,TRUE)</f>
        <v>Platinum</v>
      </c>
    </row>
    <row r="907" spans="1:54">
      <c r="A907">
        <v>10307</v>
      </c>
      <c r="B907">
        <v>1956</v>
      </c>
      <c r="C907">
        <f>2024-B907</f>
        <v>68</v>
      </c>
      <c r="D907" t="str">
        <f>VLOOKUP(B907,Reference!$A$1:$B$125, 2)</f>
        <v>Boomers</v>
      </c>
      <c r="E907" t="s">
        <v>54</v>
      </c>
      <c r="F907" t="str">
        <f>IF(E907="High School", "No College", "College")</f>
        <v>College</v>
      </c>
      <c r="G907" t="s">
        <v>55</v>
      </c>
      <c r="H907">
        <v>50387</v>
      </c>
      <c r="I907">
        <v>50387</v>
      </c>
      <c r="J907" s="4" t="s">
        <v>175</v>
      </c>
      <c r="K907">
        <v>0</v>
      </c>
      <c r="L907">
        <v>2</v>
      </c>
      <c r="M907" t="str">
        <f>IF(OR(K907&gt;0, L907&gt;0), "Parent", "Not Parent")</f>
        <v>Parent</v>
      </c>
      <c r="N907" t="s">
        <v>337</v>
      </c>
      <c r="O907" s="8">
        <v>41916</v>
      </c>
      <c r="P907" s="9">
        <f>O907-N907</f>
        <v>399</v>
      </c>
      <c r="Q907">
        <v>91</v>
      </c>
      <c r="R907" s="9">
        <f>P907-Q907</f>
        <v>308</v>
      </c>
      <c r="S907" s="8">
        <f>O907-R907</f>
        <v>41608</v>
      </c>
      <c r="T907">
        <v>369</v>
      </c>
      <c r="U907">
        <v>9</v>
      </c>
      <c r="V907">
        <v>87</v>
      </c>
      <c r="W907">
        <v>12</v>
      </c>
      <c r="X907">
        <v>14</v>
      </c>
      <c r="Y907">
        <v>34</v>
      </c>
      <c r="Z907">
        <v>525</v>
      </c>
      <c r="AA907">
        <f>Z907/P907</f>
        <v>1.3157894736842106</v>
      </c>
      <c r="AB907" s="14" t="s">
        <v>506</v>
      </c>
      <c r="AC907" s="13" t="s">
        <v>63</v>
      </c>
      <c r="AD907">
        <v>3</v>
      </c>
      <c r="AE907" t="str">
        <f>IF(AD907&gt;3, "Prefers Discount", "Discount Indifferent")</f>
        <v>Discount Indifferent</v>
      </c>
      <c r="AF907">
        <v>8</v>
      </c>
      <c r="AG907">
        <v>6</v>
      </c>
      <c r="AH907">
        <v>2</v>
      </c>
      <c r="AI907" t="str">
        <f>INDEX($AF$1:$AH$1,MATCH(MAX(AF907:AH907),AF907:AH907,0))</f>
        <v>Store_Orders</v>
      </c>
      <c r="AJ907">
        <v>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f>SUM(AK907:AO907)</f>
        <v>0</v>
      </c>
      <c r="AQ907" t="s">
        <v>67</v>
      </c>
      <c r="AR907">
        <v>0</v>
      </c>
      <c r="AS907" t="str">
        <f>IF(OR(AK907&gt;0, AL907&gt;0, AM907&gt;0, AN907&gt;0, AO907&gt;0), "Converted", "Not Converted")</f>
        <v>Not Converted</v>
      </c>
      <c r="AT907">
        <v>0</v>
      </c>
      <c r="AU907">
        <v>3</v>
      </c>
      <c r="AV907">
        <v>11</v>
      </c>
      <c r="AW907">
        <f>IF(Z907&gt;607, 4, 0)</f>
        <v>0</v>
      </c>
      <c r="AX907">
        <f>IF(AA907&gt;1.6588, 3, 0)</f>
        <v>0</v>
      </c>
      <c r="AY907">
        <f>IF(P907&gt;401, 2, 0)</f>
        <v>0</v>
      </c>
      <c r="AZ907">
        <f>IF(I907&gt;52915.77, 1, 0)</f>
        <v>0</v>
      </c>
      <c r="BA907">
        <f>SUM(AW907:AZ907)</f>
        <v>0</v>
      </c>
      <c r="BB907" t="str">
        <f>VLOOKUP(BA907,'Standard Deviations'!$L$1:$M$11,2,TRUE)</f>
        <v>No Tier</v>
      </c>
    </row>
    <row r="908" spans="1:54">
      <c r="A908">
        <v>10573</v>
      </c>
      <c r="B908">
        <v>1953</v>
      </c>
      <c r="C908">
        <f>2024-B908</f>
        <v>71</v>
      </c>
      <c r="D908" t="str">
        <f>VLOOKUP(B908,Reference!$A$1:$B$125, 2)</f>
        <v>Boomers</v>
      </c>
      <c r="E908" t="s">
        <v>54</v>
      </c>
      <c r="F908" t="str">
        <f>IF(E908="High School", "No College", "College")</f>
        <v>College</v>
      </c>
      <c r="G908" t="s">
        <v>71</v>
      </c>
      <c r="H908">
        <v>62551</v>
      </c>
      <c r="I908">
        <v>62551</v>
      </c>
      <c r="J908" s="4" t="s">
        <v>61</v>
      </c>
      <c r="K908">
        <v>0</v>
      </c>
      <c r="L908">
        <v>0</v>
      </c>
      <c r="M908" t="str">
        <f>IF(OR(K908&gt;0, L908&gt;0), "Parent", "Not Parent")</f>
        <v>Not Parent</v>
      </c>
      <c r="N908" t="s">
        <v>553</v>
      </c>
      <c r="O908" s="8">
        <v>41916</v>
      </c>
      <c r="P908" s="9">
        <f>O908-N908</f>
        <v>320</v>
      </c>
      <c r="Q908">
        <v>27</v>
      </c>
      <c r="R908" s="9">
        <f>P908-Q908</f>
        <v>293</v>
      </c>
      <c r="S908" s="8">
        <f>O908-R908</f>
        <v>41623</v>
      </c>
      <c r="T908">
        <v>125</v>
      </c>
      <c r="U908">
        <v>16</v>
      </c>
      <c r="V908">
        <v>98</v>
      </c>
      <c r="W908">
        <v>134</v>
      </c>
      <c r="X908">
        <v>21</v>
      </c>
      <c r="Y908">
        <v>27</v>
      </c>
      <c r="Z908">
        <v>421</v>
      </c>
      <c r="AA908">
        <f>Z908/P908</f>
        <v>1.315625</v>
      </c>
      <c r="AB908" s="11" t="s">
        <v>506</v>
      </c>
      <c r="AC908" t="s">
        <v>59</v>
      </c>
      <c r="AD908">
        <v>1</v>
      </c>
      <c r="AE908" t="str">
        <f>IF(AD908&gt;3, "Prefers Discount", "Discount Indifferent")</f>
        <v>Discount Indifferent</v>
      </c>
      <c r="AF908">
        <v>4</v>
      </c>
      <c r="AG908">
        <v>6</v>
      </c>
      <c r="AH908">
        <v>7</v>
      </c>
      <c r="AI908" t="str">
        <f>INDEX($AF$1:$AH$1,MATCH(MAX(AF908:AH908),AF908:AH908,0))</f>
        <v>Catalog_Orders</v>
      </c>
      <c r="AJ908">
        <v>3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f>SUM(AK908:AO908)</f>
        <v>1</v>
      </c>
      <c r="AQ908" t="str">
        <f>INDEX($AK$1:$AO$1,MATCH(MAX(AK908:AO908),AK908:AO908,0))</f>
        <v>Converted_on_Camp3</v>
      </c>
      <c r="AR908">
        <v>1</v>
      </c>
      <c r="AS908" t="str">
        <f>IF(OR(AK908&gt;0, AL908&gt;0, AM908&gt;0, AN908&gt;0, AO908&gt;0), "Converted", "Not Converted")</f>
        <v>Converted</v>
      </c>
      <c r="AT908">
        <v>0</v>
      </c>
      <c r="AU908">
        <v>3</v>
      </c>
      <c r="AV908">
        <v>11</v>
      </c>
      <c r="AW908">
        <f>IF(Z908&gt;607, 4, 0)</f>
        <v>0</v>
      </c>
      <c r="AX908">
        <f>IF(AA908&gt;1.6588, 3, 0)</f>
        <v>0</v>
      </c>
      <c r="AY908">
        <f>IF(P908&gt;401, 2, 0)</f>
        <v>0</v>
      </c>
      <c r="AZ908">
        <f>IF(I908&gt;52915.77, 1, 0)</f>
        <v>1</v>
      </c>
      <c r="BA908">
        <f>SUM(AW908:AZ908)</f>
        <v>1</v>
      </c>
      <c r="BB908" t="str">
        <f>VLOOKUP(BA908,'Standard Deviations'!$L$1:$M$11,2,TRUE)</f>
        <v>Bronze</v>
      </c>
    </row>
    <row r="909" spans="1:54">
      <c r="A909">
        <v>8527</v>
      </c>
      <c r="B909">
        <v>1965</v>
      </c>
      <c r="C909">
        <f>2024-B909</f>
        <v>59</v>
      </c>
      <c r="D909" t="str">
        <f>VLOOKUP(B909,Reference!$A$1:$B$125, 2)</f>
        <v>Gen X</v>
      </c>
      <c r="E909" t="s">
        <v>64</v>
      </c>
      <c r="F909" t="str">
        <f>IF(E909="High School", "No College", "College")</f>
        <v>College</v>
      </c>
      <c r="G909" t="s">
        <v>65</v>
      </c>
      <c r="H909">
        <v>65735</v>
      </c>
      <c r="I909">
        <v>65735</v>
      </c>
      <c r="J909" s="4" t="s">
        <v>61</v>
      </c>
      <c r="K909">
        <v>1</v>
      </c>
      <c r="L909">
        <v>1</v>
      </c>
      <c r="M909" t="str">
        <f>IF(OR(K909&gt;0, L909&gt;0), "Parent", "Not Parent")</f>
        <v>Parent</v>
      </c>
      <c r="N909" t="s">
        <v>230</v>
      </c>
      <c r="O909" s="8">
        <v>41916</v>
      </c>
      <c r="P909" s="9">
        <f>O909-N909</f>
        <v>301</v>
      </c>
      <c r="Q909">
        <v>37</v>
      </c>
      <c r="R909" s="9">
        <f>P909-Q909</f>
        <v>264</v>
      </c>
      <c r="S909" s="8">
        <f>O909-R909</f>
        <v>41652</v>
      </c>
      <c r="T909">
        <v>239</v>
      </c>
      <c r="U909">
        <v>7</v>
      </c>
      <c r="V909">
        <v>119</v>
      </c>
      <c r="W909">
        <v>4</v>
      </c>
      <c r="X909">
        <v>15</v>
      </c>
      <c r="Y909">
        <v>11</v>
      </c>
      <c r="Z909">
        <v>395</v>
      </c>
      <c r="AA909">
        <f>Z909/P909</f>
        <v>1.3122923588039868</v>
      </c>
      <c r="AB909" s="11" t="s">
        <v>506</v>
      </c>
      <c r="AC909" t="s">
        <v>59</v>
      </c>
      <c r="AD909">
        <v>5</v>
      </c>
      <c r="AE909" t="str">
        <f>IF(AD909&gt;3, "Prefers Discount", "Discount Indifferent")</f>
        <v>Prefers Discount</v>
      </c>
      <c r="AF909">
        <v>6</v>
      </c>
      <c r="AG909">
        <v>6</v>
      </c>
      <c r="AH909">
        <v>2</v>
      </c>
      <c r="AI909" t="str">
        <f>INDEX($AF$1:$AH$1,MATCH(MAX(AF909:AH909),AF909:AH909,0))</f>
        <v>Store_Orders</v>
      </c>
      <c r="AJ909">
        <v>7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f>SUM(AK909:AO909)</f>
        <v>0</v>
      </c>
      <c r="AQ909" t="s">
        <v>67</v>
      </c>
      <c r="AR909">
        <v>0</v>
      </c>
      <c r="AS909" t="str">
        <f>IF(OR(AK909&gt;0, AL909&gt;0, AM909&gt;0, AN909&gt;0, AO909&gt;0), "Converted", "Not Converted")</f>
        <v>Not Converted</v>
      </c>
      <c r="AT909">
        <v>0</v>
      </c>
      <c r="AU909">
        <v>3</v>
      </c>
      <c r="AV909">
        <v>11</v>
      </c>
      <c r="AW909">
        <f>IF(Z909&gt;607, 4, 0)</f>
        <v>0</v>
      </c>
      <c r="AX909">
        <f>IF(AA909&gt;1.6588, 3, 0)</f>
        <v>0</v>
      </c>
      <c r="AY909">
        <f>IF(P909&gt;401, 2, 0)</f>
        <v>0</v>
      </c>
      <c r="AZ909">
        <f>IF(I909&gt;52915.77, 1, 0)</f>
        <v>1</v>
      </c>
      <c r="BA909">
        <f>SUM(AW909:AZ909)</f>
        <v>1</v>
      </c>
      <c r="BB909" t="str">
        <f>VLOOKUP(BA909,'Standard Deviations'!$L$1:$M$11,2,TRUE)</f>
        <v>Bronze</v>
      </c>
    </row>
    <row r="910" spans="1:54">
      <c r="A910">
        <v>7119</v>
      </c>
      <c r="B910">
        <v>1982</v>
      </c>
      <c r="C910">
        <f>2024-B910</f>
        <v>42</v>
      </c>
      <c r="D910" t="str">
        <f>VLOOKUP(B910,Reference!$A$1:$B$125, 2)</f>
        <v>Millennials</v>
      </c>
      <c r="E910" t="s">
        <v>54</v>
      </c>
      <c r="F910" t="str">
        <f>IF(E910="High School", "No College", "College")</f>
        <v>College</v>
      </c>
      <c r="G910" t="s">
        <v>60</v>
      </c>
      <c r="H910">
        <v>68627</v>
      </c>
      <c r="I910">
        <v>68627</v>
      </c>
      <c r="J910" s="4" t="s">
        <v>61</v>
      </c>
      <c r="K910">
        <v>0</v>
      </c>
      <c r="L910">
        <v>0</v>
      </c>
      <c r="M910" t="str">
        <f>IF(OR(K910&gt;0, L910&gt;0), "Parent", "Not Parent")</f>
        <v>Not Parent</v>
      </c>
      <c r="N910" t="s">
        <v>486</v>
      </c>
      <c r="O910" s="8">
        <v>41916</v>
      </c>
      <c r="P910" s="9">
        <f>O910-N910</f>
        <v>630</v>
      </c>
      <c r="Q910">
        <v>45</v>
      </c>
      <c r="R910" s="9">
        <f>P910-Q910</f>
        <v>585</v>
      </c>
      <c r="S910" s="8">
        <f>O910-R910</f>
        <v>41331</v>
      </c>
      <c r="T910">
        <v>395</v>
      </c>
      <c r="U910">
        <v>15</v>
      </c>
      <c r="V910">
        <v>263</v>
      </c>
      <c r="W910">
        <v>60</v>
      </c>
      <c r="X910">
        <v>54</v>
      </c>
      <c r="Y910">
        <v>38</v>
      </c>
      <c r="Z910">
        <v>825</v>
      </c>
      <c r="AA910">
        <f>Z910/P910</f>
        <v>1.3095238095238095</v>
      </c>
      <c r="AB910" s="11" t="s">
        <v>506</v>
      </c>
      <c r="AC910" t="s">
        <v>59</v>
      </c>
      <c r="AD910">
        <v>1</v>
      </c>
      <c r="AE910" t="str">
        <f>IF(AD910&gt;3, "Prefers Discount", "Discount Indifferent")</f>
        <v>Discount Indifferent</v>
      </c>
      <c r="AF910">
        <v>6</v>
      </c>
      <c r="AG910">
        <v>2</v>
      </c>
      <c r="AH910">
        <v>3</v>
      </c>
      <c r="AI910" t="str">
        <f>INDEX($AF$1:$AH$1,MATCH(MAX(AF910:AH910),AF910:AH910,0))</f>
        <v>Store_Orders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f>SUM(AK910:AO910)</f>
        <v>0</v>
      </c>
      <c r="AQ910" t="s">
        <v>67</v>
      </c>
      <c r="AR910">
        <v>0</v>
      </c>
      <c r="AS910" t="str">
        <f>IF(OR(AK910&gt;0, AL910&gt;0, AM910&gt;0, AN910&gt;0, AO910&gt;0), "Converted", "Not Converted")</f>
        <v>Not Converted</v>
      </c>
      <c r="AT910">
        <v>0</v>
      </c>
      <c r="AU910">
        <v>3</v>
      </c>
      <c r="AV910">
        <v>11</v>
      </c>
      <c r="AW910">
        <f>IF(Z910&gt;607, 4, 0)</f>
        <v>4</v>
      </c>
      <c r="AX910">
        <f>IF(AA910&gt;1.6588, 3, 0)</f>
        <v>0</v>
      </c>
      <c r="AY910">
        <f>IF(P910&gt;401, 2, 0)</f>
        <v>2</v>
      </c>
      <c r="AZ910">
        <f>IF(I910&gt;52915.77, 1, 0)</f>
        <v>1</v>
      </c>
      <c r="BA910">
        <f>SUM(AW910:AZ910)</f>
        <v>7</v>
      </c>
      <c r="BB910" t="str">
        <f>VLOOKUP(BA910,'Standard Deviations'!$L$1:$M$11,2,TRUE)</f>
        <v>Platinum</v>
      </c>
    </row>
    <row r="911" spans="1:54">
      <c r="A911">
        <v>7698</v>
      </c>
      <c r="B911">
        <v>1976</v>
      </c>
      <c r="C911">
        <f>2024-B911</f>
        <v>48</v>
      </c>
      <c r="D911" t="str">
        <f>VLOOKUP(B911,Reference!$A$1:$B$125, 2)</f>
        <v>Gen X</v>
      </c>
      <c r="E911" t="s">
        <v>68</v>
      </c>
      <c r="F911" t="str">
        <f>IF(E911="High School", "No College", "College")</f>
        <v>College</v>
      </c>
      <c r="G911" t="s">
        <v>55</v>
      </c>
      <c r="H911">
        <v>51650</v>
      </c>
      <c r="I911">
        <v>51650</v>
      </c>
      <c r="J911" s="4" t="s">
        <v>175</v>
      </c>
      <c r="K911">
        <v>0</v>
      </c>
      <c r="L911">
        <v>1</v>
      </c>
      <c r="M911" t="str">
        <f>IF(OR(K911&gt;0, L911&gt;0), "Parent", "Not Parent")</f>
        <v>Parent</v>
      </c>
      <c r="N911" t="s">
        <v>85</v>
      </c>
      <c r="O911" s="8">
        <v>41916</v>
      </c>
      <c r="P911" s="9">
        <f>O911-N911</f>
        <v>146</v>
      </c>
      <c r="Q911">
        <v>81</v>
      </c>
      <c r="R911" s="9">
        <f>P911-Q911</f>
        <v>65</v>
      </c>
      <c r="S911" s="8">
        <f>O911-R911</f>
        <v>41851</v>
      </c>
      <c r="T911">
        <v>152</v>
      </c>
      <c r="U911">
        <v>3</v>
      </c>
      <c r="V911">
        <v>22</v>
      </c>
      <c r="W911">
        <v>2</v>
      </c>
      <c r="X911">
        <v>5</v>
      </c>
      <c r="Y911">
        <v>7</v>
      </c>
      <c r="Z911">
        <v>191</v>
      </c>
      <c r="AA911">
        <f>Z911/P911</f>
        <v>1.3082191780821917</v>
      </c>
      <c r="AB911" s="14" t="s">
        <v>506</v>
      </c>
      <c r="AC911" s="13" t="s">
        <v>63</v>
      </c>
      <c r="AD911">
        <v>1</v>
      </c>
      <c r="AE911" t="str">
        <f>IF(AD911&gt;3, "Prefers Discount", "Discount Indifferent")</f>
        <v>Discount Indifferent</v>
      </c>
      <c r="AF911">
        <v>4</v>
      </c>
      <c r="AG911">
        <v>4</v>
      </c>
      <c r="AH911">
        <v>1</v>
      </c>
      <c r="AI911" t="str">
        <f>INDEX($AF$1:$AH$1,MATCH(MAX(AF911:AH911),AF911:AH911,0))</f>
        <v>Store_Orders</v>
      </c>
      <c r="AJ911">
        <v>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f>SUM(AK911:AO911)</f>
        <v>0</v>
      </c>
      <c r="AQ911" t="s">
        <v>67</v>
      </c>
      <c r="AR911">
        <v>0</v>
      </c>
      <c r="AS911" t="str">
        <f>IF(OR(AK911&gt;0, AL911&gt;0, AM911&gt;0, AN911&gt;0, AO911&gt;0), "Converted", "Not Converted")</f>
        <v>Not Converted</v>
      </c>
      <c r="AT911">
        <v>0</v>
      </c>
      <c r="AU911">
        <v>3</v>
      </c>
      <c r="AV911">
        <v>11</v>
      </c>
      <c r="AW911">
        <f>IF(Z911&gt;607, 4, 0)</f>
        <v>0</v>
      </c>
      <c r="AX911">
        <f>IF(AA911&gt;1.6588, 3, 0)</f>
        <v>0</v>
      </c>
      <c r="AY911">
        <f>IF(P911&gt;401, 2, 0)</f>
        <v>0</v>
      </c>
      <c r="AZ911">
        <f>IF(I911&gt;52915.77, 1, 0)</f>
        <v>0</v>
      </c>
      <c r="BA911">
        <f>SUM(AW911:AZ911)</f>
        <v>0</v>
      </c>
      <c r="BB911" t="str">
        <f>VLOOKUP(BA911,'Standard Deviations'!$L$1:$M$11,2,TRUE)</f>
        <v>No Tier</v>
      </c>
    </row>
    <row r="912" spans="1:54">
      <c r="A912">
        <v>5221</v>
      </c>
      <c r="B912">
        <v>1957</v>
      </c>
      <c r="C912">
        <f>2024-B912</f>
        <v>67</v>
      </c>
      <c r="D912" t="str">
        <f>VLOOKUP(B912,Reference!$A$1:$B$125, 2)</f>
        <v>Boomers</v>
      </c>
      <c r="E912" t="s">
        <v>54</v>
      </c>
      <c r="F912" t="str">
        <f>IF(E912="High School", "No College", "College")</f>
        <v>College</v>
      </c>
      <c r="G912" t="s">
        <v>55</v>
      </c>
      <c r="H912">
        <v>52852</v>
      </c>
      <c r="I912">
        <v>52852</v>
      </c>
      <c r="J912" s="4" t="s">
        <v>175</v>
      </c>
      <c r="K912">
        <v>0</v>
      </c>
      <c r="L912">
        <v>1</v>
      </c>
      <c r="M912" t="str">
        <f>IF(OR(K912&gt;0, L912&gt;0), "Parent", "Not Parent")</f>
        <v>Parent</v>
      </c>
      <c r="N912" t="s">
        <v>531</v>
      </c>
      <c r="O912" s="8">
        <v>41916</v>
      </c>
      <c r="P912" s="9">
        <f>O912-N912</f>
        <v>672</v>
      </c>
      <c r="Q912">
        <v>93</v>
      </c>
      <c r="R912" s="9">
        <f>P912-Q912</f>
        <v>579</v>
      </c>
      <c r="S912" s="8">
        <f>O912-R912</f>
        <v>41337</v>
      </c>
      <c r="T912">
        <v>714</v>
      </c>
      <c r="U912">
        <v>8</v>
      </c>
      <c r="V912">
        <v>99</v>
      </c>
      <c r="W912">
        <v>11</v>
      </c>
      <c r="X912">
        <v>0</v>
      </c>
      <c r="Y912">
        <v>47</v>
      </c>
      <c r="Z912">
        <v>879</v>
      </c>
      <c r="AA912">
        <f>Z912/P912</f>
        <v>1.3080357142857142</v>
      </c>
      <c r="AB912" s="14" t="s">
        <v>506</v>
      </c>
      <c r="AC912" s="13" t="s">
        <v>63</v>
      </c>
      <c r="AD912">
        <v>4</v>
      </c>
      <c r="AE912" t="str">
        <f>IF(AD912&gt;3, "Prefers Discount", "Discount Indifferent")</f>
        <v>Prefers Discount</v>
      </c>
      <c r="AF912">
        <v>5</v>
      </c>
      <c r="AG912">
        <v>10</v>
      </c>
      <c r="AH912">
        <v>7</v>
      </c>
      <c r="AI912" t="str">
        <f>INDEX($AF$1:$AH$1,MATCH(MAX(AF912:AH912),AF912:AH912,0))</f>
        <v>Web_Orders</v>
      </c>
      <c r="AJ912">
        <v>8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f>SUM(AK912:AO912)</f>
        <v>1</v>
      </c>
      <c r="AQ912" t="str">
        <f>INDEX($AK$1:$AO$1,MATCH(MAX(AK912:AO912),AK912:AO912,0))</f>
        <v>Converted_on_Camp3</v>
      </c>
      <c r="AR912">
        <v>1</v>
      </c>
      <c r="AS912" t="str">
        <f>IF(OR(AK912&gt;0, AL912&gt;0, AM912&gt;0, AN912&gt;0, AO912&gt;0), "Converted", "Not Converted")</f>
        <v>Converted</v>
      </c>
      <c r="AT912">
        <v>0</v>
      </c>
      <c r="AU912">
        <v>3</v>
      </c>
      <c r="AV912">
        <v>11</v>
      </c>
      <c r="AW912">
        <f>IF(Z912&gt;607, 4, 0)</f>
        <v>4</v>
      </c>
      <c r="AX912">
        <f>IF(AA912&gt;1.6588, 3, 0)</f>
        <v>0</v>
      </c>
      <c r="AY912">
        <f>IF(P912&gt;401, 2, 0)</f>
        <v>2</v>
      </c>
      <c r="AZ912">
        <f>IF(I912&gt;52915.77, 1, 0)</f>
        <v>0</v>
      </c>
      <c r="BA912">
        <f>SUM(AW912:AZ912)</f>
        <v>6</v>
      </c>
      <c r="BB912" t="str">
        <f>VLOOKUP(BA912,'Standard Deviations'!$L$1:$M$11,2,TRUE)</f>
        <v>Gold</v>
      </c>
    </row>
    <row r="913" spans="1:54">
      <c r="A913">
        <v>5872</v>
      </c>
      <c r="B913">
        <v>1951</v>
      </c>
      <c r="C913">
        <f>2024-B913</f>
        <v>73</v>
      </c>
      <c r="D913" t="str">
        <f>VLOOKUP(B913,Reference!$A$1:$B$125, 2)</f>
        <v>Boomers</v>
      </c>
      <c r="E913" t="s">
        <v>54</v>
      </c>
      <c r="F913" t="str">
        <f>IF(E913="High School", "No College", "College")</f>
        <v>College</v>
      </c>
      <c r="G913" t="s">
        <v>60</v>
      </c>
      <c r="H913">
        <v>60689</v>
      </c>
      <c r="I913">
        <v>60689</v>
      </c>
      <c r="J913" s="4" t="s">
        <v>61</v>
      </c>
      <c r="K913">
        <v>0</v>
      </c>
      <c r="L913">
        <v>1</v>
      </c>
      <c r="M913" t="str">
        <f>IF(OR(K913&gt;0, L913&gt;0), "Parent", "Not Parent")</f>
        <v>Parent</v>
      </c>
      <c r="N913" t="s">
        <v>340</v>
      </c>
      <c r="O913" s="8">
        <v>41916</v>
      </c>
      <c r="P913" s="9">
        <f>O913-N913</f>
        <v>490</v>
      </c>
      <c r="Q913">
        <v>23</v>
      </c>
      <c r="R913" s="9">
        <f>P913-Q913</f>
        <v>467</v>
      </c>
      <c r="S913" s="8">
        <f>O913-R913</f>
        <v>41449</v>
      </c>
      <c r="T913">
        <v>240</v>
      </c>
      <c r="U913">
        <v>90</v>
      </c>
      <c r="V913">
        <v>216</v>
      </c>
      <c r="W913">
        <v>63</v>
      </c>
      <c r="X913">
        <v>6</v>
      </c>
      <c r="Y913">
        <v>24</v>
      </c>
      <c r="Z913">
        <v>639</v>
      </c>
      <c r="AA913">
        <f>Z913/P913</f>
        <v>1.3040816326530613</v>
      </c>
      <c r="AB913" s="11" t="s">
        <v>506</v>
      </c>
      <c r="AC913" t="s">
        <v>59</v>
      </c>
      <c r="AD913">
        <v>4</v>
      </c>
      <c r="AE913" t="str">
        <f>IF(AD913&gt;3, "Prefers Discount", "Discount Indifferent")</f>
        <v>Prefers Discount</v>
      </c>
      <c r="AF913">
        <v>10</v>
      </c>
      <c r="AG913">
        <v>4</v>
      </c>
      <c r="AH913">
        <v>4</v>
      </c>
      <c r="AI913" t="str">
        <f>INDEX($AF$1:$AH$1,MATCH(MAX(AF913:AH913),AF913:AH913,0))</f>
        <v>Store_Orders</v>
      </c>
      <c r="AJ913">
        <v>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f>SUM(AK913:AO913)</f>
        <v>0</v>
      </c>
      <c r="AQ913" t="s">
        <v>67</v>
      </c>
      <c r="AR913">
        <v>0</v>
      </c>
      <c r="AS913" t="str">
        <f>IF(OR(AK913&gt;0, AL913&gt;0, AM913&gt;0, AN913&gt;0, AO913&gt;0), "Converted", "Not Converted")</f>
        <v>Not Converted</v>
      </c>
      <c r="AT913">
        <v>0</v>
      </c>
      <c r="AU913">
        <v>3</v>
      </c>
      <c r="AV913">
        <v>11</v>
      </c>
      <c r="AW913">
        <f>IF(Z913&gt;607, 4, 0)</f>
        <v>4</v>
      </c>
      <c r="AX913">
        <f>IF(AA913&gt;1.6588, 3, 0)</f>
        <v>0</v>
      </c>
      <c r="AY913">
        <f>IF(P913&gt;401, 2, 0)</f>
        <v>2</v>
      </c>
      <c r="AZ913">
        <f>IF(I913&gt;52915.77, 1, 0)</f>
        <v>1</v>
      </c>
      <c r="BA913">
        <f>SUM(AW913:AZ913)</f>
        <v>7</v>
      </c>
      <c r="BB913" t="str">
        <f>VLOOKUP(BA913,'Standard Deviations'!$L$1:$M$11,2,TRUE)</f>
        <v>Platinum</v>
      </c>
    </row>
    <row r="914" spans="1:54">
      <c r="A914">
        <v>9984</v>
      </c>
      <c r="B914">
        <v>1981</v>
      </c>
      <c r="C914">
        <f>2024-B914</f>
        <v>43</v>
      </c>
      <c r="D914" t="str">
        <f>VLOOKUP(B914,Reference!$A$1:$B$125, 2)</f>
        <v>Millennials</v>
      </c>
      <c r="E914" t="s">
        <v>74</v>
      </c>
      <c r="F914" t="str">
        <f>IF(E914="High School", "No College", "College")</f>
        <v>College</v>
      </c>
      <c r="G914" t="s">
        <v>55</v>
      </c>
      <c r="H914">
        <v>56337</v>
      </c>
      <c r="I914">
        <v>56337</v>
      </c>
      <c r="J914" s="4" t="s">
        <v>61</v>
      </c>
      <c r="K914">
        <v>1</v>
      </c>
      <c r="L914">
        <v>1</v>
      </c>
      <c r="M914" t="str">
        <f>IF(OR(K914&gt;0, L914&gt;0), "Parent", "Not Parent")</f>
        <v>Parent</v>
      </c>
      <c r="N914" t="s">
        <v>376</v>
      </c>
      <c r="O914" s="8">
        <v>41916</v>
      </c>
      <c r="P914" s="9">
        <f>O914-N914</f>
        <v>556</v>
      </c>
      <c r="Q914">
        <v>25</v>
      </c>
      <c r="R914" s="9">
        <f>P914-Q914</f>
        <v>531</v>
      </c>
      <c r="S914" s="8">
        <f>O914-R914</f>
        <v>41385</v>
      </c>
      <c r="T914">
        <v>349</v>
      </c>
      <c r="U914">
        <v>16</v>
      </c>
      <c r="V914">
        <v>144</v>
      </c>
      <c r="W914">
        <v>28</v>
      </c>
      <c r="X914">
        <v>5</v>
      </c>
      <c r="Y914">
        <v>182</v>
      </c>
      <c r="Z914">
        <v>724</v>
      </c>
      <c r="AA914">
        <f>Z914/P914</f>
        <v>1.3021582733812949</v>
      </c>
      <c r="AB914" s="11" t="s">
        <v>506</v>
      </c>
      <c r="AC914" t="s">
        <v>59</v>
      </c>
      <c r="AD914">
        <v>5</v>
      </c>
      <c r="AE914" t="str">
        <f>IF(AD914&gt;3, "Prefers Discount", "Discount Indifferent")</f>
        <v>Prefers Discount</v>
      </c>
      <c r="AF914">
        <v>4</v>
      </c>
      <c r="AG914">
        <v>8</v>
      </c>
      <c r="AH914">
        <v>5</v>
      </c>
      <c r="AI914" t="str">
        <f>INDEX($AF$1:$AH$1,MATCH(MAX(AF914:AH914),AF914:AH914,0))</f>
        <v>Web_Orders</v>
      </c>
      <c r="AJ914">
        <v>8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f>SUM(AK914:AO914)</f>
        <v>2</v>
      </c>
      <c r="AQ914" t="str">
        <f>INDEX($AK$1:$AO$1,MATCH(MAX(AK914:AO914),AK914:AO914,0))</f>
        <v>Converted_on_Camp1</v>
      </c>
      <c r="AR914">
        <v>1</v>
      </c>
      <c r="AS914" t="str">
        <f>IF(OR(AK914&gt;0, AL914&gt;0, AM914&gt;0, AN914&gt;0, AO914&gt;0), "Converted", "Not Converted")</f>
        <v>Converted</v>
      </c>
      <c r="AT914">
        <v>0</v>
      </c>
      <c r="AU914">
        <v>3</v>
      </c>
      <c r="AV914">
        <v>11</v>
      </c>
      <c r="AW914">
        <f>IF(Z914&gt;607, 4, 0)</f>
        <v>4</v>
      </c>
      <c r="AX914">
        <f>IF(AA914&gt;1.6588, 3, 0)</f>
        <v>0</v>
      </c>
      <c r="AY914">
        <f>IF(P914&gt;401, 2, 0)</f>
        <v>2</v>
      </c>
      <c r="AZ914">
        <f>IF(I914&gt;52915.77, 1, 0)</f>
        <v>1</v>
      </c>
      <c r="BA914">
        <f>SUM(AW914:AZ914)</f>
        <v>7</v>
      </c>
      <c r="BB914" t="str">
        <f>VLOOKUP(BA914,'Standard Deviations'!$L$1:$M$11,2,TRUE)</f>
        <v>Platinum</v>
      </c>
    </row>
    <row r="915" spans="1:54">
      <c r="A915">
        <v>1381</v>
      </c>
      <c r="B915">
        <v>1982</v>
      </c>
      <c r="C915">
        <f>2024-B915</f>
        <v>42</v>
      </c>
      <c r="D915" t="str">
        <f>VLOOKUP(B915,Reference!$A$1:$B$125, 2)</f>
        <v>Millennials</v>
      </c>
      <c r="E915" t="s">
        <v>68</v>
      </c>
      <c r="F915" t="str">
        <f>IF(E915="High School", "No College", "College")</f>
        <v>College</v>
      </c>
      <c r="G915" t="s">
        <v>60</v>
      </c>
      <c r="H915">
        <v>38513</v>
      </c>
      <c r="I915">
        <v>38513</v>
      </c>
      <c r="J915" s="4" t="s">
        <v>175</v>
      </c>
      <c r="K915">
        <v>1</v>
      </c>
      <c r="L915">
        <v>0</v>
      </c>
      <c r="M915" t="str">
        <f>IF(OR(K915&gt;0, L915&gt;0), "Parent", "Not Parent")</f>
        <v>Parent</v>
      </c>
      <c r="N915" t="s">
        <v>554</v>
      </c>
      <c r="O915" s="8">
        <v>41916</v>
      </c>
      <c r="P915" s="9">
        <f>O915-N915</f>
        <v>249</v>
      </c>
      <c r="Q915">
        <v>20</v>
      </c>
      <c r="R915" s="9">
        <f>P915-Q915</f>
        <v>229</v>
      </c>
      <c r="S915" s="8">
        <f>O915-R915</f>
        <v>41687</v>
      </c>
      <c r="T915">
        <v>172</v>
      </c>
      <c r="U915">
        <v>3</v>
      </c>
      <c r="V915">
        <v>115</v>
      </c>
      <c r="W915">
        <v>16</v>
      </c>
      <c r="X915">
        <v>0</v>
      </c>
      <c r="Y915">
        <v>18</v>
      </c>
      <c r="Z915">
        <v>324</v>
      </c>
      <c r="AA915">
        <f>Z915/P915</f>
        <v>1.3012048192771084</v>
      </c>
      <c r="AB915" s="11" t="s">
        <v>506</v>
      </c>
      <c r="AC915" t="s">
        <v>59</v>
      </c>
      <c r="AD915">
        <v>5</v>
      </c>
      <c r="AE915" t="str">
        <f>IF(AD915&gt;3, "Prefers Discount", "Discount Indifferent")</f>
        <v>Prefers Discount</v>
      </c>
      <c r="AF915">
        <v>5</v>
      </c>
      <c r="AG915">
        <v>6</v>
      </c>
      <c r="AH915">
        <v>1</v>
      </c>
      <c r="AI915" t="str">
        <f>INDEX($AF$1:$AH$1,MATCH(MAX(AF915:AH915),AF915:AH915,0))</f>
        <v>Web_Orders</v>
      </c>
      <c r="AJ915">
        <v>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f>SUM(AK915:AO915)</f>
        <v>0</v>
      </c>
      <c r="AQ915" t="s">
        <v>67</v>
      </c>
      <c r="AR915">
        <v>1</v>
      </c>
      <c r="AS915" t="str">
        <f>IF(OR(AK915&gt;0, AL915&gt;0, AM915&gt;0, AN915&gt;0, AO915&gt;0), "Converted", "Not Converted")</f>
        <v>Not Converted</v>
      </c>
      <c r="AT915">
        <v>0</v>
      </c>
      <c r="AU915">
        <v>3</v>
      </c>
      <c r="AV915">
        <v>11</v>
      </c>
      <c r="AW915">
        <f>IF(Z915&gt;607, 4, 0)</f>
        <v>0</v>
      </c>
      <c r="AX915">
        <f>IF(AA915&gt;1.6588, 3, 0)</f>
        <v>0</v>
      </c>
      <c r="AY915">
        <f>IF(P915&gt;401, 2, 0)</f>
        <v>0</v>
      </c>
      <c r="AZ915">
        <f>IF(I915&gt;52915.77, 1, 0)</f>
        <v>0</v>
      </c>
      <c r="BA915">
        <f>SUM(AW915:AZ915)</f>
        <v>0</v>
      </c>
      <c r="BB915" t="str">
        <f>VLOOKUP(BA915,'Standard Deviations'!$L$1:$M$11,2,TRUE)</f>
        <v>No Tier</v>
      </c>
    </row>
    <row r="916" spans="1:54">
      <c r="A916">
        <v>8581</v>
      </c>
      <c r="B916">
        <v>1971</v>
      </c>
      <c r="C916">
        <f>2024-B916</f>
        <v>53</v>
      </c>
      <c r="D916" t="str">
        <f>VLOOKUP(B916,Reference!$A$1:$B$125, 2)</f>
        <v>Gen X</v>
      </c>
      <c r="E916" t="s">
        <v>64</v>
      </c>
      <c r="F916" t="str">
        <f>IF(E916="High School", "No College", "College")</f>
        <v>College</v>
      </c>
      <c r="G916" t="s">
        <v>55</v>
      </c>
      <c r="H916">
        <v>49505</v>
      </c>
      <c r="I916">
        <v>49505</v>
      </c>
      <c r="J916" s="4" t="s">
        <v>175</v>
      </c>
      <c r="K916">
        <v>1</v>
      </c>
      <c r="L916">
        <v>1</v>
      </c>
      <c r="M916" t="str">
        <f>IF(OR(K916&gt;0, L916&gt;0), "Parent", "Not Parent")</f>
        <v>Parent</v>
      </c>
      <c r="N916" t="s">
        <v>555</v>
      </c>
      <c r="O916" s="8">
        <v>41916</v>
      </c>
      <c r="P916" s="9">
        <f>O916-N916</f>
        <v>578</v>
      </c>
      <c r="Q916">
        <v>4</v>
      </c>
      <c r="R916" s="9">
        <f>P916-Q916</f>
        <v>574</v>
      </c>
      <c r="S916" s="8">
        <f>O916-R916</f>
        <v>41342</v>
      </c>
      <c r="T916">
        <v>604</v>
      </c>
      <c r="U916">
        <v>0</v>
      </c>
      <c r="V916">
        <v>100</v>
      </c>
      <c r="W916">
        <v>19</v>
      </c>
      <c r="X916">
        <v>0</v>
      </c>
      <c r="Y916">
        <v>28</v>
      </c>
      <c r="Z916">
        <v>751</v>
      </c>
      <c r="AA916">
        <f>Z916/P916</f>
        <v>1.2993079584775087</v>
      </c>
      <c r="AB916" s="11" t="s">
        <v>506</v>
      </c>
      <c r="AC916" t="s">
        <v>59</v>
      </c>
      <c r="AD916">
        <v>9</v>
      </c>
      <c r="AE916" t="str">
        <f>IF(AD916&gt;3, "Prefers Discount", "Discount Indifferent")</f>
        <v>Prefers Discount</v>
      </c>
      <c r="AF916">
        <v>8</v>
      </c>
      <c r="AG916">
        <v>10</v>
      </c>
      <c r="AH916">
        <v>2</v>
      </c>
      <c r="AI916" t="str">
        <f>INDEX($AF$1:$AH$1,MATCH(MAX(AF916:AH916),AF916:AH916,0))</f>
        <v>Web_Orders</v>
      </c>
      <c r="AJ916">
        <v>8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f>SUM(AK916:AO916)</f>
        <v>0</v>
      </c>
      <c r="AQ916" t="s">
        <v>67</v>
      </c>
      <c r="AR916">
        <v>0</v>
      </c>
      <c r="AS916" t="str">
        <f>IF(OR(AK916&gt;0, AL916&gt;0, AM916&gt;0, AN916&gt;0, AO916&gt;0), "Converted", "Not Converted")</f>
        <v>Not Converted</v>
      </c>
      <c r="AT916">
        <v>0</v>
      </c>
      <c r="AU916">
        <v>3</v>
      </c>
      <c r="AV916">
        <v>11</v>
      </c>
      <c r="AW916">
        <f>IF(Z916&gt;607, 4, 0)</f>
        <v>4</v>
      </c>
      <c r="AX916">
        <f>IF(AA916&gt;1.6588, 3, 0)</f>
        <v>0</v>
      </c>
      <c r="AY916">
        <f>IF(P916&gt;401, 2, 0)</f>
        <v>2</v>
      </c>
      <c r="AZ916">
        <f>IF(I916&gt;52915.77, 1, 0)</f>
        <v>0</v>
      </c>
      <c r="BA916">
        <f>SUM(AW916:AZ916)</f>
        <v>6</v>
      </c>
      <c r="BB916" t="str">
        <f>VLOOKUP(BA916,'Standard Deviations'!$L$1:$M$11,2,TRUE)</f>
        <v>Gold</v>
      </c>
    </row>
    <row r="917" spans="1:54">
      <c r="A917">
        <v>6905</v>
      </c>
      <c r="B917">
        <v>1994</v>
      </c>
      <c r="C917">
        <f>2024-B917</f>
        <v>30</v>
      </c>
      <c r="D917" t="str">
        <f>VLOOKUP(B917,Reference!$A$1:$B$125, 2)</f>
        <v>Millennials</v>
      </c>
      <c r="E917" t="s">
        <v>54</v>
      </c>
      <c r="F917" t="str">
        <f>IF(E917="High School", "No College", "College")</f>
        <v>College</v>
      </c>
      <c r="G917" t="s">
        <v>65</v>
      </c>
      <c r="H917">
        <v>80685</v>
      </c>
      <c r="I917">
        <v>80685</v>
      </c>
      <c r="J917" s="4" t="s">
        <v>56</v>
      </c>
      <c r="K917">
        <v>0</v>
      </c>
      <c r="L917">
        <v>0</v>
      </c>
      <c r="M917" t="str">
        <f>IF(OR(K917&gt;0, L917&gt;0), "Parent", "Not Parent")</f>
        <v>Not Parent</v>
      </c>
      <c r="N917" t="s">
        <v>403</v>
      </c>
      <c r="O917" s="8">
        <v>41916</v>
      </c>
      <c r="P917" s="9">
        <f>O917-N917</f>
        <v>773</v>
      </c>
      <c r="Q917">
        <v>55</v>
      </c>
      <c r="R917" s="9">
        <f>P917-Q917</f>
        <v>718</v>
      </c>
      <c r="S917" s="8">
        <f>O917-R917</f>
        <v>41198</v>
      </c>
      <c r="T917">
        <v>241</v>
      </c>
      <c r="U917">
        <v>45</v>
      </c>
      <c r="V917">
        <v>604</v>
      </c>
      <c r="W917">
        <v>34</v>
      </c>
      <c r="X917">
        <v>26</v>
      </c>
      <c r="Y917">
        <v>54</v>
      </c>
      <c r="Z917">
        <v>1004</v>
      </c>
      <c r="AA917">
        <f>Z917/P917</f>
        <v>1.2988357050452781</v>
      </c>
      <c r="AB917" s="14" t="s">
        <v>506</v>
      </c>
      <c r="AC917" s="13" t="s">
        <v>63</v>
      </c>
      <c r="AD917">
        <v>1</v>
      </c>
      <c r="AE917" t="str">
        <f>IF(AD917&gt;3, "Prefers Discount", "Discount Indifferent")</f>
        <v>Discount Indifferent</v>
      </c>
      <c r="AF917">
        <v>10</v>
      </c>
      <c r="AG917">
        <v>6</v>
      </c>
      <c r="AH917">
        <v>4</v>
      </c>
      <c r="AI917" t="str">
        <f>INDEX($AF$1:$AH$1,MATCH(MAX(AF917:AH917),AF917:AH917,0))</f>
        <v>Store_Orders</v>
      </c>
      <c r="AJ917">
        <v>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f>SUM(AK917:AO917)</f>
        <v>0</v>
      </c>
      <c r="AQ917" t="s">
        <v>67</v>
      </c>
      <c r="AR917">
        <v>0</v>
      </c>
      <c r="AS917" t="str">
        <f>IF(OR(AK917&gt;0, AL917&gt;0, AM917&gt;0, AN917&gt;0, AO917&gt;0), "Converted", "Not Converted")</f>
        <v>Not Converted</v>
      </c>
      <c r="AT917">
        <v>0</v>
      </c>
      <c r="AU917">
        <v>3</v>
      </c>
      <c r="AV917">
        <v>11</v>
      </c>
      <c r="AW917">
        <f>IF(Z917&gt;607, 4, 0)</f>
        <v>4</v>
      </c>
      <c r="AX917">
        <f>IF(AA917&gt;1.6588, 3, 0)</f>
        <v>0</v>
      </c>
      <c r="AY917">
        <f>IF(P917&gt;401, 2, 0)</f>
        <v>2</v>
      </c>
      <c r="AZ917">
        <f>IF(I917&gt;52915.77, 1, 0)</f>
        <v>1</v>
      </c>
      <c r="BA917">
        <f>SUM(AW917:AZ917)</f>
        <v>7</v>
      </c>
      <c r="BB917" t="str">
        <f>VLOOKUP(BA917,'Standard Deviations'!$L$1:$M$11,2,TRUE)</f>
        <v>Platinum</v>
      </c>
    </row>
    <row r="918" spans="1:54">
      <c r="A918">
        <v>9119</v>
      </c>
      <c r="B918">
        <v>1950</v>
      </c>
      <c r="C918">
        <f>2024-B918</f>
        <v>74</v>
      </c>
      <c r="D918" t="str">
        <f>VLOOKUP(B918,Reference!$A$1:$B$125, 2)</f>
        <v>Boomers</v>
      </c>
      <c r="E918" t="s">
        <v>54</v>
      </c>
      <c r="F918" t="str">
        <f>IF(E918="High School", "No College", "College")</f>
        <v>College</v>
      </c>
      <c r="G918" t="s">
        <v>65</v>
      </c>
      <c r="H918">
        <v>60905</v>
      </c>
      <c r="I918">
        <v>60905</v>
      </c>
      <c r="J918" s="4" t="s">
        <v>61</v>
      </c>
      <c r="K918">
        <v>0</v>
      </c>
      <c r="L918">
        <v>1</v>
      </c>
      <c r="M918" t="str">
        <f>IF(OR(K918&gt;0, L918&gt;0), "Parent", "Not Parent")</f>
        <v>Parent</v>
      </c>
      <c r="N918" t="s">
        <v>148</v>
      </c>
      <c r="O918" s="8">
        <v>41916</v>
      </c>
      <c r="P918" s="9">
        <f>O918-N918</f>
        <v>303</v>
      </c>
      <c r="Q918">
        <v>27</v>
      </c>
      <c r="R918" s="9">
        <f>P918-Q918</f>
        <v>276</v>
      </c>
      <c r="S918" s="8">
        <f>O918-R918</f>
        <v>41640</v>
      </c>
      <c r="T918">
        <v>208</v>
      </c>
      <c r="U918">
        <v>17</v>
      </c>
      <c r="V918">
        <v>76</v>
      </c>
      <c r="W918">
        <v>36</v>
      </c>
      <c r="X918">
        <v>17</v>
      </c>
      <c r="Y918">
        <v>38</v>
      </c>
      <c r="Z918">
        <v>392</v>
      </c>
      <c r="AA918">
        <f>Z918/P918</f>
        <v>1.2937293729372936</v>
      </c>
      <c r="AB918" s="11" t="s">
        <v>506</v>
      </c>
      <c r="AC918" t="s">
        <v>59</v>
      </c>
      <c r="AD918">
        <v>2</v>
      </c>
      <c r="AE918" t="str">
        <f>IF(AD918&gt;3, "Prefers Discount", "Discount Indifferent")</f>
        <v>Discount Indifferent</v>
      </c>
      <c r="AF918">
        <v>7</v>
      </c>
      <c r="AG918">
        <v>3</v>
      </c>
      <c r="AH918">
        <v>3</v>
      </c>
      <c r="AI918" t="str">
        <f>INDEX($AF$1:$AH$1,MATCH(MAX(AF918:AH918),AF918:AH918,0))</f>
        <v>Store_Orders</v>
      </c>
      <c r="AJ918">
        <v>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f>SUM(AK918:AO918)</f>
        <v>0</v>
      </c>
      <c r="AQ918" t="s">
        <v>67</v>
      </c>
      <c r="AR918">
        <v>0</v>
      </c>
      <c r="AS918" t="str">
        <f>IF(OR(AK918&gt;0, AL918&gt;0, AM918&gt;0, AN918&gt;0, AO918&gt;0), "Converted", "Not Converted")</f>
        <v>Not Converted</v>
      </c>
      <c r="AT918">
        <v>0</v>
      </c>
      <c r="AU918">
        <v>3</v>
      </c>
      <c r="AV918">
        <v>11</v>
      </c>
      <c r="AW918">
        <f>IF(Z918&gt;607, 4, 0)</f>
        <v>0</v>
      </c>
      <c r="AX918">
        <f>IF(AA918&gt;1.6588, 3, 0)</f>
        <v>0</v>
      </c>
      <c r="AY918">
        <f>IF(P918&gt;401, 2, 0)</f>
        <v>0</v>
      </c>
      <c r="AZ918">
        <f>IF(I918&gt;52915.77, 1, 0)</f>
        <v>1</v>
      </c>
      <c r="BA918">
        <f>SUM(AW918:AZ918)</f>
        <v>1</v>
      </c>
      <c r="BB918" t="str">
        <f>VLOOKUP(BA918,'Standard Deviations'!$L$1:$M$11,2,TRUE)</f>
        <v>Bronze</v>
      </c>
    </row>
    <row r="919" spans="1:54">
      <c r="A919">
        <v>3498</v>
      </c>
      <c r="B919">
        <v>1976</v>
      </c>
      <c r="C919">
        <f>2024-B919</f>
        <v>48</v>
      </c>
      <c r="D919" t="str">
        <f>VLOOKUP(B919,Reference!$A$1:$B$125, 2)</f>
        <v>Gen X</v>
      </c>
      <c r="E919" t="s">
        <v>68</v>
      </c>
      <c r="F919" t="str">
        <f>IF(E919="High School", "No College", "College")</f>
        <v>College</v>
      </c>
      <c r="G919" t="s">
        <v>55</v>
      </c>
      <c r="H919">
        <v>55424</v>
      </c>
      <c r="I919">
        <v>55424</v>
      </c>
      <c r="J919" s="4" t="s">
        <v>61</v>
      </c>
      <c r="K919">
        <v>0</v>
      </c>
      <c r="L919">
        <v>1</v>
      </c>
      <c r="M919" t="str">
        <f>IF(OR(K919&gt;0, L919&gt;0), "Parent", "Not Parent")</f>
        <v>Parent</v>
      </c>
      <c r="N919" t="s">
        <v>386</v>
      </c>
      <c r="O919" s="8">
        <v>41916</v>
      </c>
      <c r="P919" s="9">
        <f>O919-N919</f>
        <v>678</v>
      </c>
      <c r="Q919">
        <v>6</v>
      </c>
      <c r="R919" s="9">
        <f>P919-Q919</f>
        <v>672</v>
      </c>
      <c r="S919" s="8">
        <f>O919-R919</f>
        <v>41244</v>
      </c>
      <c r="T919">
        <v>462</v>
      </c>
      <c r="U919">
        <v>61</v>
      </c>
      <c r="V919">
        <v>184</v>
      </c>
      <c r="W919">
        <v>10</v>
      </c>
      <c r="X919">
        <v>53</v>
      </c>
      <c r="Y919">
        <v>107</v>
      </c>
      <c r="Z919">
        <v>877</v>
      </c>
      <c r="AA919">
        <f>Z919/P919</f>
        <v>1.2935103244837758</v>
      </c>
      <c r="AB919" s="11" t="s">
        <v>506</v>
      </c>
      <c r="AC919" t="s">
        <v>59</v>
      </c>
      <c r="AD919">
        <v>4</v>
      </c>
      <c r="AE919" t="str">
        <f>IF(AD919&gt;3, "Prefers Discount", "Discount Indifferent")</f>
        <v>Prefers Discount</v>
      </c>
      <c r="AF919">
        <v>9</v>
      </c>
      <c r="AG919">
        <v>7</v>
      </c>
      <c r="AH919">
        <v>5</v>
      </c>
      <c r="AI919" t="str">
        <f>INDEX($AF$1:$AH$1,MATCH(MAX(AF919:AH919),AF919:AH919,0))</f>
        <v>Store_Orders</v>
      </c>
      <c r="AJ919">
        <v>6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f>SUM(AK919:AO919)</f>
        <v>1</v>
      </c>
      <c r="AQ919" t="str">
        <f>INDEX($AK$1:$AO$1,MATCH(MAX(AK919:AO919),AK919:AO919,0))</f>
        <v>Converted_on_Camp3</v>
      </c>
      <c r="AR919">
        <v>1</v>
      </c>
      <c r="AS919" t="str">
        <f>IF(OR(AK919&gt;0, AL919&gt;0, AM919&gt;0, AN919&gt;0, AO919&gt;0), "Converted", "Not Converted")</f>
        <v>Converted</v>
      </c>
      <c r="AT919">
        <v>0</v>
      </c>
      <c r="AU919">
        <v>3</v>
      </c>
      <c r="AV919">
        <v>11</v>
      </c>
      <c r="AW919">
        <f>IF(Z919&gt;607, 4, 0)</f>
        <v>4</v>
      </c>
      <c r="AX919">
        <f>IF(AA919&gt;1.6588, 3, 0)</f>
        <v>0</v>
      </c>
      <c r="AY919">
        <f>IF(P919&gt;401, 2, 0)</f>
        <v>2</v>
      </c>
      <c r="AZ919">
        <f>IF(I919&gt;52915.77, 1, 0)</f>
        <v>1</v>
      </c>
      <c r="BA919">
        <f>SUM(AW919:AZ919)</f>
        <v>7</v>
      </c>
      <c r="BB919" t="str">
        <f>VLOOKUP(BA919,'Standard Deviations'!$L$1:$M$11,2,TRUE)</f>
        <v>Platinum</v>
      </c>
    </row>
    <row r="920" spans="1:54">
      <c r="A920">
        <v>773</v>
      </c>
      <c r="B920">
        <v>1971</v>
      </c>
      <c r="C920">
        <f>2024-B920</f>
        <v>53</v>
      </c>
      <c r="D920" t="str">
        <f>VLOOKUP(B920,Reference!$A$1:$B$125, 2)</f>
        <v>Gen X</v>
      </c>
      <c r="E920" t="s">
        <v>64</v>
      </c>
      <c r="F920" t="str">
        <f>IF(E920="High School", "No College", "College")</f>
        <v>College</v>
      </c>
      <c r="G920" t="s">
        <v>71</v>
      </c>
      <c r="H920">
        <v>42835</v>
      </c>
      <c r="I920">
        <v>42835</v>
      </c>
      <c r="J920" s="4" t="s">
        <v>175</v>
      </c>
      <c r="K920">
        <v>1</v>
      </c>
      <c r="L920">
        <v>1</v>
      </c>
      <c r="M920" t="str">
        <f>IF(OR(K920&gt;0, L920&gt;0), "Parent", "Not Parent")</f>
        <v>Parent</v>
      </c>
      <c r="N920" t="s">
        <v>556</v>
      </c>
      <c r="O920" s="8">
        <v>41916</v>
      </c>
      <c r="P920" s="9">
        <f>O920-N920</f>
        <v>461</v>
      </c>
      <c r="Q920">
        <v>64</v>
      </c>
      <c r="R920" s="9">
        <f>P920-Q920</f>
        <v>397</v>
      </c>
      <c r="S920" s="8">
        <f>O920-R920</f>
        <v>41519</v>
      </c>
      <c r="T920">
        <v>379</v>
      </c>
      <c r="U920">
        <v>4</v>
      </c>
      <c r="V920">
        <v>93</v>
      </c>
      <c r="W920">
        <v>12</v>
      </c>
      <c r="X920">
        <v>9</v>
      </c>
      <c r="Y920">
        <v>98</v>
      </c>
      <c r="Z920">
        <v>595</v>
      </c>
      <c r="AA920">
        <f>Z920/P920</f>
        <v>1.2906724511930585</v>
      </c>
      <c r="AB920" s="14" t="s">
        <v>506</v>
      </c>
      <c r="AC920" s="13" t="s">
        <v>63</v>
      </c>
      <c r="AD920">
        <v>7</v>
      </c>
      <c r="AE920" t="str">
        <f>IF(AD920&gt;3, "Prefers Discount", "Discount Indifferent")</f>
        <v>Prefers Discount</v>
      </c>
      <c r="AF920">
        <v>4</v>
      </c>
      <c r="AG920">
        <v>6</v>
      </c>
      <c r="AH920">
        <v>6</v>
      </c>
      <c r="AI920" t="str">
        <f>INDEX($AF$1:$AH$1,MATCH(MAX(AF920:AH920),AF920:AH920,0))</f>
        <v>Web_Orders</v>
      </c>
      <c r="AJ920">
        <v>6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f>SUM(AK920:AO920)</f>
        <v>0</v>
      </c>
      <c r="AQ920" t="s">
        <v>67</v>
      </c>
      <c r="AR920">
        <v>0</v>
      </c>
      <c r="AS920" t="str">
        <f>IF(OR(AK920&gt;0, AL920&gt;0, AM920&gt;0, AN920&gt;0, AO920&gt;0), "Converted", "Not Converted")</f>
        <v>Not Converted</v>
      </c>
      <c r="AT920">
        <v>0</v>
      </c>
      <c r="AU920">
        <v>3</v>
      </c>
      <c r="AV920">
        <v>11</v>
      </c>
      <c r="AW920">
        <f>IF(Z920&gt;607, 4, 0)</f>
        <v>0</v>
      </c>
      <c r="AX920">
        <f>IF(AA920&gt;1.6588, 3, 0)</f>
        <v>0</v>
      </c>
      <c r="AY920">
        <f>IF(P920&gt;401, 2, 0)</f>
        <v>2</v>
      </c>
      <c r="AZ920">
        <f>IF(I920&gt;52915.77, 1, 0)</f>
        <v>0</v>
      </c>
      <c r="BA920">
        <f>SUM(AW920:AZ920)</f>
        <v>2</v>
      </c>
      <c r="BB920" t="str">
        <f>VLOOKUP(BA920,'Standard Deviations'!$L$1:$M$11,2,TRUE)</f>
        <v>Bronze</v>
      </c>
    </row>
    <row r="921" spans="1:54">
      <c r="A921">
        <v>8911</v>
      </c>
      <c r="B921">
        <v>1967</v>
      </c>
      <c r="C921">
        <f>2024-B921</f>
        <v>57</v>
      </c>
      <c r="D921" t="str">
        <f>VLOOKUP(B921,Reference!$A$1:$B$125, 2)</f>
        <v>Gen X</v>
      </c>
      <c r="E921" t="s">
        <v>68</v>
      </c>
      <c r="F921" t="str">
        <f>IF(E921="High School", "No College", "College")</f>
        <v>College</v>
      </c>
      <c r="G921" t="s">
        <v>55</v>
      </c>
      <c r="H921">
        <v>56320</v>
      </c>
      <c r="I921">
        <v>56320</v>
      </c>
      <c r="J921" s="4" t="s">
        <v>61</v>
      </c>
      <c r="K921">
        <v>0</v>
      </c>
      <c r="L921">
        <v>1</v>
      </c>
      <c r="M921" t="str">
        <f>IF(OR(K921&gt;0, L921&gt;0), "Parent", "Not Parent")</f>
        <v>Parent</v>
      </c>
      <c r="N921" t="s">
        <v>317</v>
      </c>
      <c r="O921" s="8">
        <v>41916</v>
      </c>
      <c r="P921" s="9">
        <f>O921-N921</f>
        <v>544</v>
      </c>
      <c r="Q921">
        <v>11</v>
      </c>
      <c r="R921" s="9">
        <f>P921-Q921</f>
        <v>533</v>
      </c>
      <c r="S921" s="8">
        <f>O921-R921</f>
        <v>41383</v>
      </c>
      <c r="T921">
        <v>201</v>
      </c>
      <c r="U921">
        <v>53</v>
      </c>
      <c r="V921">
        <v>172</v>
      </c>
      <c r="W921">
        <v>116</v>
      </c>
      <c r="X921">
        <v>77</v>
      </c>
      <c r="Y921">
        <v>83</v>
      </c>
      <c r="Z921">
        <v>702</v>
      </c>
      <c r="AA921">
        <f>Z921/P921</f>
        <v>1.2904411764705883</v>
      </c>
      <c r="AB921" s="11" t="s">
        <v>506</v>
      </c>
      <c r="AC921" t="s">
        <v>59</v>
      </c>
      <c r="AD921">
        <v>3</v>
      </c>
      <c r="AE921" t="str">
        <f>IF(AD921&gt;3, "Prefers Discount", "Discount Indifferent")</f>
        <v>Discount Indifferent</v>
      </c>
      <c r="AF921">
        <v>9</v>
      </c>
      <c r="AG921">
        <v>5</v>
      </c>
      <c r="AH921">
        <v>4</v>
      </c>
      <c r="AI921" t="str">
        <f>INDEX($AF$1:$AH$1,MATCH(MAX(AF921:AH921),AF921:AH921,0))</f>
        <v>Store_Orders</v>
      </c>
      <c r="AJ921">
        <v>4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f>SUM(AK921:AO921)</f>
        <v>0</v>
      </c>
      <c r="AQ921" t="s">
        <v>67</v>
      </c>
      <c r="AR921">
        <v>0</v>
      </c>
      <c r="AS921" t="str">
        <f>IF(OR(AK921&gt;0, AL921&gt;0, AM921&gt;0, AN921&gt;0, AO921&gt;0), "Converted", "Not Converted")</f>
        <v>Not Converted</v>
      </c>
      <c r="AT921">
        <v>0</v>
      </c>
      <c r="AU921">
        <v>3</v>
      </c>
      <c r="AV921">
        <v>11</v>
      </c>
      <c r="AW921">
        <f>IF(Z921&gt;607, 4, 0)</f>
        <v>4</v>
      </c>
      <c r="AX921">
        <f>IF(AA921&gt;1.6588, 3, 0)</f>
        <v>0</v>
      </c>
      <c r="AY921">
        <f>IF(P921&gt;401, 2, 0)</f>
        <v>2</v>
      </c>
      <c r="AZ921">
        <f>IF(I921&gt;52915.77, 1, 0)</f>
        <v>1</v>
      </c>
      <c r="BA921">
        <f>SUM(AW921:AZ921)</f>
        <v>7</v>
      </c>
      <c r="BB921" t="str">
        <f>VLOOKUP(BA921,'Standard Deviations'!$L$1:$M$11,2,TRUE)</f>
        <v>Platinum</v>
      </c>
    </row>
    <row r="922" spans="1:54">
      <c r="A922">
        <v>2613</v>
      </c>
      <c r="B922">
        <v>1960</v>
      </c>
      <c r="C922">
        <f>2024-B922</f>
        <v>64</v>
      </c>
      <c r="D922" t="str">
        <f>VLOOKUP(B922,Reference!$A$1:$B$125, 2)</f>
        <v>Boomers</v>
      </c>
      <c r="E922" t="s">
        <v>64</v>
      </c>
      <c r="F922" t="str">
        <f>IF(E922="High School", "No College", "College")</f>
        <v>College</v>
      </c>
      <c r="G922" t="s">
        <v>55</v>
      </c>
      <c r="H922">
        <v>54197</v>
      </c>
      <c r="I922">
        <v>54197</v>
      </c>
      <c r="J922" s="4" t="s">
        <v>61</v>
      </c>
      <c r="K922">
        <v>0</v>
      </c>
      <c r="L922">
        <v>1</v>
      </c>
      <c r="M922" t="str">
        <f>IF(OR(K922&gt;0, L922&gt;0), "Parent", "Not Parent")</f>
        <v>Parent</v>
      </c>
      <c r="N922" t="s">
        <v>97</v>
      </c>
      <c r="O922" s="8">
        <v>41916</v>
      </c>
      <c r="P922" s="9">
        <f>O922-N922</f>
        <v>184</v>
      </c>
      <c r="Q922">
        <v>16</v>
      </c>
      <c r="R922" s="9">
        <f>P922-Q922</f>
        <v>168</v>
      </c>
      <c r="S922" s="8">
        <f>O922-R922</f>
        <v>41748</v>
      </c>
      <c r="T922">
        <v>162</v>
      </c>
      <c r="U922">
        <v>6</v>
      </c>
      <c r="V922">
        <v>37</v>
      </c>
      <c r="W922">
        <v>6</v>
      </c>
      <c r="X922">
        <v>13</v>
      </c>
      <c r="Y922">
        <v>13</v>
      </c>
      <c r="Z922">
        <v>237</v>
      </c>
      <c r="AA922">
        <f>Z922/P922</f>
        <v>1.2880434782608696</v>
      </c>
      <c r="AB922" s="11" t="s">
        <v>506</v>
      </c>
      <c r="AC922" t="s">
        <v>59</v>
      </c>
      <c r="AD922">
        <v>2</v>
      </c>
      <c r="AE922" t="str">
        <f>IF(AD922&gt;3, "Prefers Discount", "Discount Indifferent")</f>
        <v>Discount Indifferent</v>
      </c>
      <c r="AF922">
        <v>6</v>
      </c>
      <c r="AG922">
        <v>1</v>
      </c>
      <c r="AH922">
        <v>3</v>
      </c>
      <c r="AI922" t="str">
        <f>INDEX($AF$1:$AH$1,MATCH(MAX(AF922:AH922),AF922:AH922,0))</f>
        <v>Store_Orders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f>SUM(AK922:AO922)</f>
        <v>0</v>
      </c>
      <c r="AQ922" t="s">
        <v>67</v>
      </c>
      <c r="AR922">
        <v>0</v>
      </c>
      <c r="AS922" t="str">
        <f>IF(OR(AK922&gt;0, AL922&gt;0, AM922&gt;0, AN922&gt;0, AO922&gt;0), "Converted", "Not Converted")</f>
        <v>Not Converted</v>
      </c>
      <c r="AT922">
        <v>0</v>
      </c>
      <c r="AU922">
        <v>3</v>
      </c>
      <c r="AV922">
        <v>11</v>
      </c>
      <c r="AW922">
        <f>IF(Z922&gt;607, 4, 0)</f>
        <v>0</v>
      </c>
      <c r="AX922">
        <f>IF(AA922&gt;1.6588, 3, 0)</f>
        <v>0</v>
      </c>
      <c r="AY922">
        <f>IF(P922&gt;401, 2, 0)</f>
        <v>0</v>
      </c>
      <c r="AZ922">
        <f>IF(I922&gt;52915.77, 1, 0)</f>
        <v>1</v>
      </c>
      <c r="BA922">
        <f>SUM(AW922:AZ922)</f>
        <v>1</v>
      </c>
      <c r="BB922" t="str">
        <f>VLOOKUP(BA922,'Standard Deviations'!$L$1:$M$11,2,TRUE)</f>
        <v>Bronze</v>
      </c>
    </row>
    <row r="923" spans="1:54">
      <c r="A923">
        <v>2552</v>
      </c>
      <c r="B923">
        <v>1955</v>
      </c>
      <c r="C923">
        <f>2024-B923</f>
        <v>69</v>
      </c>
      <c r="D923" t="str">
        <f>VLOOKUP(B923,Reference!$A$1:$B$125, 2)</f>
        <v>Boomers</v>
      </c>
      <c r="E923" t="s">
        <v>68</v>
      </c>
      <c r="F923" t="str">
        <f>IF(E923="High School", "No College", "College")</f>
        <v>College</v>
      </c>
      <c r="G923" t="s">
        <v>60</v>
      </c>
      <c r="H923">
        <v>55521</v>
      </c>
      <c r="I923">
        <v>55521</v>
      </c>
      <c r="J923" s="4" t="s">
        <v>61</v>
      </c>
      <c r="K923">
        <v>1</v>
      </c>
      <c r="L923">
        <v>2</v>
      </c>
      <c r="M923" t="str">
        <f>IF(OR(K923&gt;0, L923&gt;0), "Parent", "Not Parent")</f>
        <v>Parent</v>
      </c>
      <c r="N923" t="s">
        <v>398</v>
      </c>
      <c r="O923" s="8">
        <v>41916</v>
      </c>
      <c r="P923" s="9">
        <f>O923-N923</f>
        <v>347</v>
      </c>
      <c r="Q923">
        <v>11</v>
      </c>
      <c r="R923" s="9">
        <f>P923-Q923</f>
        <v>336</v>
      </c>
      <c r="S923" s="8">
        <f>O923-R923</f>
        <v>41580</v>
      </c>
      <c r="T923">
        <v>416</v>
      </c>
      <c r="U923">
        <v>0</v>
      </c>
      <c r="V923">
        <v>26</v>
      </c>
      <c r="W923">
        <v>0</v>
      </c>
      <c r="X923">
        <v>0</v>
      </c>
      <c r="Y923">
        <v>4</v>
      </c>
      <c r="Z923">
        <v>446</v>
      </c>
      <c r="AA923">
        <f>Z923/P923</f>
        <v>1.2853025936599423</v>
      </c>
      <c r="AB923" s="11" t="s">
        <v>506</v>
      </c>
      <c r="AC923" t="s">
        <v>59</v>
      </c>
      <c r="AD923">
        <v>9</v>
      </c>
      <c r="AE923" t="str">
        <f>IF(AD923&gt;3, "Prefers Discount", "Discount Indifferent")</f>
        <v>Prefers Discount</v>
      </c>
      <c r="AF923">
        <v>6</v>
      </c>
      <c r="AG923">
        <v>6</v>
      </c>
      <c r="AH923">
        <v>3</v>
      </c>
      <c r="AI923" t="str">
        <f>INDEX($AF$1:$AH$1,MATCH(MAX(AF923:AH923),AF923:AH923,0))</f>
        <v>Store_Orders</v>
      </c>
      <c r="AJ923">
        <v>7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f>SUM(AK923:AO923)</f>
        <v>1</v>
      </c>
      <c r="AQ923" t="str">
        <f>INDEX($AK$1:$AO$1,MATCH(MAX(AK923:AO923),AK923:AO923,0))</f>
        <v>Converted_on_Camp4</v>
      </c>
      <c r="AR923">
        <v>1</v>
      </c>
      <c r="AS923" t="str">
        <f>IF(OR(AK923&gt;0, AL923&gt;0, AM923&gt;0, AN923&gt;0, AO923&gt;0), "Converted", "Not Converted")</f>
        <v>Converted</v>
      </c>
      <c r="AT923">
        <v>0</v>
      </c>
      <c r="AU923">
        <v>3</v>
      </c>
      <c r="AV923">
        <v>11</v>
      </c>
      <c r="AW923">
        <f>IF(Z923&gt;607, 4, 0)</f>
        <v>0</v>
      </c>
      <c r="AX923">
        <f>IF(AA923&gt;1.6588, 3, 0)</f>
        <v>0</v>
      </c>
      <c r="AY923">
        <f>IF(P923&gt;401, 2, 0)</f>
        <v>0</v>
      </c>
      <c r="AZ923">
        <f>IF(I923&gt;52915.77, 1, 0)</f>
        <v>1</v>
      </c>
      <c r="BA923">
        <f>SUM(AW923:AZ923)</f>
        <v>1</v>
      </c>
      <c r="BB923" t="str">
        <f>VLOOKUP(BA923,'Standard Deviations'!$L$1:$M$11,2,TRUE)</f>
        <v>Bronze</v>
      </c>
    </row>
    <row r="924" spans="1:54">
      <c r="A924">
        <v>4656</v>
      </c>
      <c r="B924">
        <v>1990</v>
      </c>
      <c r="C924">
        <f>2024-B924</f>
        <v>34</v>
      </c>
      <c r="D924" t="str">
        <f>VLOOKUP(B924,Reference!$A$1:$B$125, 2)</f>
        <v>Millennials</v>
      </c>
      <c r="E924" t="s">
        <v>74</v>
      </c>
      <c r="F924" t="str">
        <f>IF(E924="High School", "No College", "College")</f>
        <v>College</v>
      </c>
      <c r="G924" t="s">
        <v>60</v>
      </c>
      <c r="H924">
        <v>51250</v>
      </c>
      <c r="I924">
        <v>51250</v>
      </c>
      <c r="J924" s="4" t="s">
        <v>175</v>
      </c>
      <c r="K924">
        <v>1</v>
      </c>
      <c r="L924">
        <v>0</v>
      </c>
      <c r="M924" t="str">
        <f>IF(OR(K924&gt;0, L924&gt;0), "Parent", "Not Parent")</f>
        <v>Parent</v>
      </c>
      <c r="N924" t="s">
        <v>272</v>
      </c>
      <c r="O924" s="8">
        <v>41916</v>
      </c>
      <c r="P924" s="9">
        <f>O924-N924</f>
        <v>553</v>
      </c>
      <c r="Q924">
        <v>28</v>
      </c>
      <c r="R924" s="9">
        <f>P924-Q924</f>
        <v>525</v>
      </c>
      <c r="S924" s="8">
        <f>O924-R924</f>
        <v>41391</v>
      </c>
      <c r="T924">
        <v>342</v>
      </c>
      <c r="U924">
        <v>32</v>
      </c>
      <c r="V924">
        <v>230</v>
      </c>
      <c r="W924">
        <v>34</v>
      </c>
      <c r="X924">
        <v>32</v>
      </c>
      <c r="Y924">
        <v>40</v>
      </c>
      <c r="Z924">
        <v>710</v>
      </c>
      <c r="AA924">
        <f>Z924/P924</f>
        <v>1.2839059674502713</v>
      </c>
      <c r="AB924" s="11" t="s">
        <v>506</v>
      </c>
      <c r="AC924" t="s">
        <v>59</v>
      </c>
      <c r="AD924">
        <v>5</v>
      </c>
      <c r="AE924" t="str">
        <f>IF(AD924&gt;3, "Prefers Discount", "Discount Indifferent")</f>
        <v>Prefers Discount</v>
      </c>
      <c r="AF924">
        <v>4</v>
      </c>
      <c r="AG924">
        <v>10</v>
      </c>
      <c r="AH924">
        <v>5</v>
      </c>
      <c r="AI924" t="str">
        <f>INDEX($AF$1:$AH$1,MATCH(MAX(AF924:AH924),AF924:AH924,0))</f>
        <v>Web_Orders</v>
      </c>
      <c r="AJ924">
        <v>9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f>SUM(AK924:AO924)</f>
        <v>1</v>
      </c>
      <c r="AQ924" t="str">
        <f>INDEX($AK$1:$AO$1,MATCH(MAX(AK924:AO924),AK924:AO924,0))</f>
        <v>Converted_on_Camp3</v>
      </c>
      <c r="AR924">
        <v>1</v>
      </c>
      <c r="AS924" t="str">
        <f>IF(OR(AK924&gt;0, AL924&gt;0, AM924&gt;0, AN924&gt;0, AO924&gt;0), "Converted", "Not Converted")</f>
        <v>Converted</v>
      </c>
      <c r="AT924">
        <v>0</v>
      </c>
      <c r="AU924">
        <v>3</v>
      </c>
      <c r="AV924">
        <v>11</v>
      </c>
      <c r="AW924">
        <f>IF(Z924&gt;607, 4, 0)</f>
        <v>4</v>
      </c>
      <c r="AX924">
        <f>IF(AA924&gt;1.6588, 3, 0)</f>
        <v>0</v>
      </c>
      <c r="AY924">
        <f>IF(P924&gt;401, 2, 0)</f>
        <v>2</v>
      </c>
      <c r="AZ924">
        <f>IF(I924&gt;52915.77, 1, 0)</f>
        <v>0</v>
      </c>
      <c r="BA924">
        <f>SUM(AW924:AZ924)</f>
        <v>6</v>
      </c>
      <c r="BB924" t="str">
        <f>VLOOKUP(BA924,'Standard Deviations'!$L$1:$M$11,2,TRUE)</f>
        <v>Gold</v>
      </c>
    </row>
    <row r="925" spans="1:54">
      <c r="A925">
        <v>6233</v>
      </c>
      <c r="B925">
        <v>1976</v>
      </c>
      <c r="C925">
        <f>2024-B925</f>
        <v>48</v>
      </c>
      <c r="D925" t="str">
        <f>VLOOKUP(B925,Reference!$A$1:$B$125, 2)</f>
        <v>Gen X</v>
      </c>
      <c r="E925" t="s">
        <v>54</v>
      </c>
      <c r="F925" t="str">
        <f>IF(E925="High School", "No College", "College")</f>
        <v>College</v>
      </c>
      <c r="G925" t="s">
        <v>55</v>
      </c>
      <c r="H925">
        <v>65991</v>
      </c>
      <c r="I925">
        <v>65991</v>
      </c>
      <c r="J925" s="4" t="s">
        <v>61</v>
      </c>
      <c r="K925">
        <v>0</v>
      </c>
      <c r="L925">
        <v>1</v>
      </c>
      <c r="M925" t="str">
        <f>IF(OR(K925&gt;0, L925&gt;0), "Parent", "Not Parent")</f>
        <v>Parent</v>
      </c>
      <c r="N925" t="s">
        <v>557</v>
      </c>
      <c r="O925" s="8">
        <v>41916</v>
      </c>
      <c r="P925" s="9">
        <f>O925-N925</f>
        <v>757</v>
      </c>
      <c r="Q925">
        <v>21</v>
      </c>
      <c r="R925" s="9">
        <f>P925-Q925</f>
        <v>736</v>
      </c>
      <c r="S925" s="8">
        <f>O925-R925</f>
        <v>41180</v>
      </c>
      <c r="T925">
        <v>507</v>
      </c>
      <c r="U925">
        <v>19</v>
      </c>
      <c r="V925">
        <v>364</v>
      </c>
      <c r="W925">
        <v>25</v>
      </c>
      <c r="X925">
        <v>47</v>
      </c>
      <c r="Y925">
        <v>9</v>
      </c>
      <c r="Z925">
        <v>971</v>
      </c>
      <c r="AA925">
        <f>Z925/P925</f>
        <v>1.2826948480845441</v>
      </c>
      <c r="AB925" s="11" t="s">
        <v>506</v>
      </c>
      <c r="AC925" t="s">
        <v>59</v>
      </c>
      <c r="AD925">
        <v>3</v>
      </c>
      <c r="AE925" t="str">
        <f>IF(AD925&gt;3, "Prefers Discount", "Discount Indifferent")</f>
        <v>Discount Indifferent</v>
      </c>
      <c r="AF925">
        <v>10</v>
      </c>
      <c r="AG925">
        <v>9</v>
      </c>
      <c r="AH925">
        <v>5</v>
      </c>
      <c r="AI925" t="str">
        <f>INDEX($AF$1:$AH$1,MATCH(MAX(AF925:AH925),AF925:AH925,0))</f>
        <v>Store_Orders</v>
      </c>
      <c r="AJ925">
        <v>7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f>SUM(AK925:AO925)</f>
        <v>0</v>
      </c>
      <c r="AQ925" t="s">
        <v>67</v>
      </c>
      <c r="AR925">
        <v>0</v>
      </c>
      <c r="AS925" t="str">
        <f>IF(OR(AK925&gt;0, AL925&gt;0, AM925&gt;0, AN925&gt;0, AO925&gt;0), "Converted", "Not Converted")</f>
        <v>Not Converted</v>
      </c>
      <c r="AT925">
        <v>0</v>
      </c>
      <c r="AU925">
        <v>3</v>
      </c>
      <c r="AV925">
        <v>11</v>
      </c>
      <c r="AW925">
        <f>IF(Z925&gt;607, 4, 0)</f>
        <v>4</v>
      </c>
      <c r="AX925">
        <f>IF(AA925&gt;1.6588, 3, 0)</f>
        <v>0</v>
      </c>
      <c r="AY925">
        <f>IF(P925&gt;401, 2, 0)</f>
        <v>2</v>
      </c>
      <c r="AZ925">
        <f>IF(I925&gt;52915.77, 1, 0)</f>
        <v>1</v>
      </c>
      <c r="BA925">
        <f>SUM(AW925:AZ925)</f>
        <v>7</v>
      </c>
      <c r="BB925" t="str">
        <f>VLOOKUP(BA925,'Standard Deviations'!$L$1:$M$11,2,TRUE)</f>
        <v>Platinum</v>
      </c>
    </row>
    <row r="926" spans="1:54">
      <c r="A926">
        <v>1627</v>
      </c>
      <c r="B926">
        <v>1957</v>
      </c>
      <c r="C926">
        <f>2024-B926</f>
        <v>67</v>
      </c>
      <c r="D926" t="str">
        <f>VLOOKUP(B926,Reference!$A$1:$B$125, 2)</f>
        <v>Boomers</v>
      </c>
      <c r="E926" t="s">
        <v>74</v>
      </c>
      <c r="F926" t="str">
        <f>IF(E926="High School", "No College", "College")</f>
        <v>College</v>
      </c>
      <c r="G926" t="s">
        <v>71</v>
      </c>
      <c r="H926">
        <v>77297</v>
      </c>
      <c r="I926">
        <v>77297</v>
      </c>
      <c r="J926" s="4" t="s">
        <v>56</v>
      </c>
      <c r="K926">
        <v>0</v>
      </c>
      <c r="L926">
        <v>0</v>
      </c>
      <c r="M926" t="str">
        <f>IF(OR(K926&gt;0, L926&gt;0), "Parent", "Not Parent")</f>
        <v>Not Parent</v>
      </c>
      <c r="N926" t="s">
        <v>377</v>
      </c>
      <c r="O926" s="8">
        <v>41916</v>
      </c>
      <c r="P926" s="9">
        <f>O926-N926</f>
        <v>616</v>
      </c>
      <c r="Q926">
        <v>84</v>
      </c>
      <c r="R926" s="9">
        <f>P926-Q926</f>
        <v>532</v>
      </c>
      <c r="S926" s="8">
        <f>O926-R926</f>
        <v>41384</v>
      </c>
      <c r="T926">
        <v>408</v>
      </c>
      <c r="U926">
        <v>61</v>
      </c>
      <c r="V926">
        <v>109</v>
      </c>
      <c r="W926">
        <v>48</v>
      </c>
      <c r="X926">
        <v>122</v>
      </c>
      <c r="Y926">
        <v>41</v>
      </c>
      <c r="Z926">
        <v>789</v>
      </c>
      <c r="AA926">
        <f>Z926/P926</f>
        <v>1.2808441558441559</v>
      </c>
      <c r="AB926" s="14" t="s">
        <v>506</v>
      </c>
      <c r="AC926" s="13" t="s">
        <v>63</v>
      </c>
      <c r="AD926">
        <v>1</v>
      </c>
      <c r="AE926" t="str">
        <f>IF(AD926&gt;3, "Prefers Discount", "Discount Indifferent")</f>
        <v>Discount Indifferent</v>
      </c>
      <c r="AF926">
        <v>9</v>
      </c>
      <c r="AG926">
        <v>5</v>
      </c>
      <c r="AH926">
        <v>7</v>
      </c>
      <c r="AI926" t="str">
        <f>INDEX($AF$1:$AH$1,MATCH(MAX(AF926:AH926),AF926:AH926,0))</f>
        <v>Store_Orders</v>
      </c>
      <c r="AJ926">
        <v>4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f>SUM(AK926:AO926)</f>
        <v>1</v>
      </c>
      <c r="AQ926" t="str">
        <f>INDEX($AK$1:$AO$1,MATCH(MAX(AK926:AO926),AK926:AO926,0))</f>
        <v>Converted_on_Camp1</v>
      </c>
      <c r="AR926">
        <v>1</v>
      </c>
      <c r="AS926" t="str">
        <f>IF(OR(AK926&gt;0, AL926&gt;0, AM926&gt;0, AN926&gt;0, AO926&gt;0), "Converted", "Not Converted")</f>
        <v>Converted</v>
      </c>
      <c r="AT926">
        <v>0</v>
      </c>
      <c r="AU926">
        <v>3</v>
      </c>
      <c r="AV926">
        <v>11</v>
      </c>
      <c r="AW926">
        <f>IF(Z926&gt;607, 4, 0)</f>
        <v>4</v>
      </c>
      <c r="AX926">
        <f>IF(AA926&gt;1.6588, 3, 0)</f>
        <v>0</v>
      </c>
      <c r="AY926">
        <f>IF(P926&gt;401, 2, 0)</f>
        <v>2</v>
      </c>
      <c r="AZ926">
        <f>IF(I926&gt;52915.77, 1, 0)</f>
        <v>1</v>
      </c>
      <c r="BA926">
        <f>SUM(AW926:AZ926)</f>
        <v>7</v>
      </c>
      <c r="BB926" t="str">
        <f>VLOOKUP(BA926,'Standard Deviations'!$L$1:$M$11,2,TRUE)</f>
        <v>Platinum</v>
      </c>
    </row>
    <row r="927" spans="1:54">
      <c r="A927">
        <v>10742</v>
      </c>
      <c r="B927">
        <v>1983</v>
      </c>
      <c r="C927">
        <f>2024-B927</f>
        <v>41</v>
      </c>
      <c r="D927" t="str">
        <f>VLOOKUP(B927,Reference!$A$1:$B$125, 2)</f>
        <v>Millennials</v>
      </c>
      <c r="E927" t="s">
        <v>68</v>
      </c>
      <c r="F927" t="str">
        <f>IF(E927="High School", "No College", "College")</f>
        <v>College</v>
      </c>
      <c r="G927" t="s">
        <v>55</v>
      </c>
      <c r="H927">
        <v>86580</v>
      </c>
      <c r="I927">
        <v>86580</v>
      </c>
      <c r="J927" s="4" t="s">
        <v>56</v>
      </c>
      <c r="K927">
        <v>0</v>
      </c>
      <c r="L927">
        <v>0</v>
      </c>
      <c r="M927" t="str">
        <f>IF(OR(K927&gt;0, L927&gt;0), "Parent", "Not Parent")</f>
        <v>Not Parent</v>
      </c>
      <c r="N927" t="s">
        <v>385</v>
      </c>
      <c r="O927" s="8">
        <v>41916</v>
      </c>
      <c r="P927" s="9">
        <f>O927-N927</f>
        <v>584</v>
      </c>
      <c r="Q927">
        <v>72</v>
      </c>
      <c r="R927" s="9">
        <f>P927-Q927</f>
        <v>512</v>
      </c>
      <c r="S927" s="8">
        <f>O927-R927</f>
        <v>41404</v>
      </c>
      <c r="T927">
        <v>532</v>
      </c>
      <c r="U927">
        <v>21</v>
      </c>
      <c r="V927">
        <v>127</v>
      </c>
      <c r="W927">
        <v>26</v>
      </c>
      <c r="X927">
        <v>20</v>
      </c>
      <c r="Y927">
        <v>20</v>
      </c>
      <c r="Z927">
        <v>746</v>
      </c>
      <c r="AA927">
        <f>Z927/P927</f>
        <v>1.2773972602739727</v>
      </c>
      <c r="AB927" s="14" t="s">
        <v>506</v>
      </c>
      <c r="AC927" s="13" t="s">
        <v>63</v>
      </c>
      <c r="AD927">
        <v>0</v>
      </c>
      <c r="AE927" t="str">
        <f>IF(AD927&gt;3, "Prefers Discount", "Discount Indifferent")</f>
        <v>Discount Indifferent</v>
      </c>
      <c r="AF927">
        <v>5</v>
      </c>
      <c r="AG927">
        <v>4</v>
      </c>
      <c r="AH927">
        <v>2</v>
      </c>
      <c r="AI927" t="str">
        <f>INDEX($AF$1:$AH$1,MATCH(MAX(AF927:AH927),AF927:AH927,0))</f>
        <v>Store_Orders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f>SUM(AK927:AO927)</f>
        <v>1</v>
      </c>
      <c r="AQ927" t="str">
        <f>INDEX($AK$1:$AO$1,MATCH(MAX(AK927:AO927),AK927:AO927,0))</f>
        <v>Converted_on_Camp5</v>
      </c>
      <c r="AR927">
        <v>1</v>
      </c>
      <c r="AS927" t="str">
        <f>IF(OR(AK927&gt;0, AL927&gt;0, AM927&gt;0, AN927&gt;0, AO927&gt;0), "Converted", "Not Converted")</f>
        <v>Converted</v>
      </c>
      <c r="AT927">
        <v>0</v>
      </c>
      <c r="AU927">
        <v>3</v>
      </c>
      <c r="AV927">
        <v>11</v>
      </c>
      <c r="AW927">
        <f>IF(Z927&gt;607, 4, 0)</f>
        <v>4</v>
      </c>
      <c r="AX927">
        <f>IF(AA927&gt;1.6588, 3, 0)</f>
        <v>0</v>
      </c>
      <c r="AY927">
        <f>IF(P927&gt;401, 2, 0)</f>
        <v>2</v>
      </c>
      <c r="AZ927">
        <f>IF(I927&gt;52915.77, 1, 0)</f>
        <v>1</v>
      </c>
      <c r="BA927">
        <f>SUM(AW927:AZ927)</f>
        <v>7</v>
      </c>
      <c r="BB927" t="str">
        <f>VLOOKUP(BA927,'Standard Deviations'!$L$1:$M$11,2,TRUE)</f>
        <v>Platinum</v>
      </c>
    </row>
    <row r="928" spans="1:54">
      <c r="A928">
        <v>10991</v>
      </c>
      <c r="B928">
        <v>1960</v>
      </c>
      <c r="C928">
        <f>2024-B928</f>
        <v>64</v>
      </c>
      <c r="D928" t="str">
        <f>VLOOKUP(B928,Reference!$A$1:$B$125, 2)</f>
        <v>Boomers</v>
      </c>
      <c r="E928" t="s">
        <v>64</v>
      </c>
      <c r="F928" t="str">
        <f>IF(E928="High School", "No College", "College")</f>
        <v>College</v>
      </c>
      <c r="G928" t="s">
        <v>55</v>
      </c>
      <c r="H928">
        <v>89058</v>
      </c>
      <c r="I928">
        <v>89058</v>
      </c>
      <c r="J928" s="4" t="s">
        <v>56</v>
      </c>
      <c r="K928">
        <v>0</v>
      </c>
      <c r="L928">
        <v>0</v>
      </c>
      <c r="M928" t="str">
        <f>IF(OR(K928&gt;0, L928&gt;0), "Parent", "Not Parent")</f>
        <v>Not Parent</v>
      </c>
      <c r="N928" t="s">
        <v>415</v>
      </c>
      <c r="O928" s="8">
        <v>41916</v>
      </c>
      <c r="P928" s="9">
        <f>O928-N928</f>
        <v>666</v>
      </c>
      <c r="Q928">
        <v>18</v>
      </c>
      <c r="R928" s="9">
        <f>P928-Q928</f>
        <v>648</v>
      </c>
      <c r="S928" s="8">
        <f>O928-R928</f>
        <v>41268</v>
      </c>
      <c r="T928">
        <v>454</v>
      </c>
      <c r="U928">
        <v>194</v>
      </c>
      <c r="V928">
        <v>106</v>
      </c>
      <c r="W928">
        <v>31</v>
      </c>
      <c r="X928">
        <v>22</v>
      </c>
      <c r="Y928">
        <v>43</v>
      </c>
      <c r="Z928">
        <v>850</v>
      </c>
      <c r="AA928">
        <f>Z928/P928</f>
        <v>1.2762762762762763</v>
      </c>
      <c r="AB928" s="11" t="s">
        <v>506</v>
      </c>
      <c r="AC928" t="s">
        <v>59</v>
      </c>
      <c r="AD928">
        <v>1</v>
      </c>
      <c r="AE928" t="str">
        <f>IF(AD928&gt;3, "Prefers Discount", "Discount Indifferent")</f>
        <v>Discount Indifferent</v>
      </c>
      <c r="AF928">
        <v>4</v>
      </c>
      <c r="AG928">
        <v>5</v>
      </c>
      <c r="AH928">
        <v>4</v>
      </c>
      <c r="AI928" t="str">
        <f>INDEX($AF$1:$AH$1,MATCH(MAX(AF928:AH928),AF928:AH928,0))</f>
        <v>Web_Orders</v>
      </c>
      <c r="AJ928">
        <v>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f>SUM(AK928:AO928)</f>
        <v>0</v>
      </c>
      <c r="AQ928" t="s">
        <v>67</v>
      </c>
      <c r="AR928">
        <v>0</v>
      </c>
      <c r="AS928" t="str">
        <f>IF(OR(AK928&gt;0, AL928&gt;0, AM928&gt;0, AN928&gt;0, AO928&gt;0), "Converted", "Not Converted")</f>
        <v>Not Converted</v>
      </c>
      <c r="AT928">
        <v>0</v>
      </c>
      <c r="AU928">
        <v>3</v>
      </c>
      <c r="AV928">
        <v>11</v>
      </c>
      <c r="AW928">
        <f>IF(Z928&gt;607, 4, 0)</f>
        <v>4</v>
      </c>
      <c r="AX928">
        <f>IF(AA928&gt;1.6588, 3, 0)</f>
        <v>0</v>
      </c>
      <c r="AY928">
        <f>IF(P928&gt;401, 2, 0)</f>
        <v>2</v>
      </c>
      <c r="AZ928">
        <f>IF(I928&gt;52915.77, 1, 0)</f>
        <v>1</v>
      </c>
      <c r="BA928">
        <f>SUM(AW928:AZ928)</f>
        <v>7</v>
      </c>
      <c r="BB928" t="str">
        <f>VLOOKUP(BA928,'Standard Deviations'!$L$1:$M$11,2,TRUE)</f>
        <v>Platinum</v>
      </c>
    </row>
    <row r="929" spans="1:54">
      <c r="A929">
        <v>9710</v>
      </c>
      <c r="B929">
        <v>1969</v>
      </c>
      <c r="C929">
        <f>2024-B929</f>
        <v>55</v>
      </c>
      <c r="D929" t="str">
        <f>VLOOKUP(B929,Reference!$A$1:$B$125, 2)</f>
        <v>Gen X</v>
      </c>
      <c r="E929" t="s">
        <v>68</v>
      </c>
      <c r="F929" t="str">
        <f>IF(E929="High School", "No College", "College")</f>
        <v>College</v>
      </c>
      <c r="G929" t="s">
        <v>71</v>
      </c>
      <c r="H929">
        <v>58086</v>
      </c>
      <c r="I929">
        <v>58086</v>
      </c>
      <c r="J929" s="4" t="s">
        <v>61</v>
      </c>
      <c r="K929">
        <v>0</v>
      </c>
      <c r="L929">
        <v>1</v>
      </c>
      <c r="M929" t="str">
        <f>IF(OR(K929&gt;0, L929&gt;0), "Parent", "Not Parent")</f>
        <v>Parent</v>
      </c>
      <c r="N929" t="s">
        <v>390</v>
      </c>
      <c r="O929" s="8">
        <v>41916</v>
      </c>
      <c r="P929" s="9">
        <f>O929-N929</f>
        <v>622</v>
      </c>
      <c r="Q929">
        <v>80</v>
      </c>
      <c r="R929" s="9">
        <f>P929-Q929</f>
        <v>542</v>
      </c>
      <c r="S929" s="8">
        <f>O929-R929</f>
        <v>41374</v>
      </c>
      <c r="T929">
        <v>708</v>
      </c>
      <c r="U929">
        <v>7</v>
      </c>
      <c r="V929">
        <v>62</v>
      </c>
      <c r="W929">
        <v>0</v>
      </c>
      <c r="X929">
        <v>0</v>
      </c>
      <c r="Y929">
        <v>15</v>
      </c>
      <c r="Z929">
        <v>792</v>
      </c>
      <c r="AA929">
        <f>Z929/P929</f>
        <v>1.2733118971061093</v>
      </c>
      <c r="AB929" s="14" t="s">
        <v>506</v>
      </c>
      <c r="AC929" s="13" t="s">
        <v>63</v>
      </c>
      <c r="AD929">
        <v>2</v>
      </c>
      <c r="AE929" t="str">
        <f>IF(AD929&gt;3, "Prefers Discount", "Discount Indifferent")</f>
        <v>Discount Indifferent</v>
      </c>
      <c r="AF929">
        <v>7</v>
      </c>
      <c r="AG929">
        <v>11</v>
      </c>
      <c r="AH929">
        <v>3</v>
      </c>
      <c r="AI929" t="str">
        <f>INDEX($AF$1:$AH$1,MATCH(MAX(AF929:AH929),AF929:AH929,0))</f>
        <v>Web_Orders</v>
      </c>
      <c r="AJ929">
        <v>8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f>SUM(AK929:AO929)</f>
        <v>0</v>
      </c>
      <c r="AQ929" t="s">
        <v>67</v>
      </c>
      <c r="AR929">
        <v>0</v>
      </c>
      <c r="AS929" t="str">
        <f>IF(OR(AK929&gt;0, AL929&gt;0, AM929&gt;0, AN929&gt;0, AO929&gt;0), "Converted", "Not Converted")</f>
        <v>Not Converted</v>
      </c>
      <c r="AT929">
        <v>0</v>
      </c>
      <c r="AU929">
        <v>3</v>
      </c>
      <c r="AV929">
        <v>11</v>
      </c>
      <c r="AW929">
        <f>IF(Z929&gt;607, 4, 0)</f>
        <v>4</v>
      </c>
      <c r="AX929">
        <f>IF(AA929&gt;1.6588, 3, 0)</f>
        <v>0</v>
      </c>
      <c r="AY929">
        <f>IF(P929&gt;401, 2, 0)</f>
        <v>2</v>
      </c>
      <c r="AZ929">
        <f>IF(I929&gt;52915.77, 1, 0)</f>
        <v>1</v>
      </c>
      <c r="BA929">
        <f>SUM(AW929:AZ929)</f>
        <v>7</v>
      </c>
      <c r="BB929" t="str">
        <f>VLOOKUP(BA929,'Standard Deviations'!$L$1:$M$11,2,TRUE)</f>
        <v>Platinum</v>
      </c>
    </row>
    <row r="930" spans="1:54">
      <c r="A930">
        <v>10299</v>
      </c>
      <c r="B930">
        <v>1969</v>
      </c>
      <c r="C930">
        <f>2024-B930</f>
        <v>55</v>
      </c>
      <c r="D930" t="str">
        <f>VLOOKUP(B930,Reference!$A$1:$B$125, 2)</f>
        <v>Gen X</v>
      </c>
      <c r="E930" t="s">
        <v>68</v>
      </c>
      <c r="F930" t="str">
        <f>IF(E930="High School", "No College", "College")</f>
        <v>College</v>
      </c>
      <c r="G930" t="s">
        <v>60</v>
      </c>
      <c r="H930">
        <v>48240</v>
      </c>
      <c r="I930">
        <v>48240</v>
      </c>
      <c r="J930" s="4" t="s">
        <v>175</v>
      </c>
      <c r="K930">
        <v>0</v>
      </c>
      <c r="L930">
        <v>0</v>
      </c>
      <c r="M930" t="str">
        <f>IF(OR(K930&gt;0, L930&gt;0), "Parent", "Not Parent")</f>
        <v>Not Parent</v>
      </c>
      <c r="N930" t="s">
        <v>419</v>
      </c>
      <c r="O930" s="8">
        <v>41916</v>
      </c>
      <c r="P930" s="9">
        <f>O930-N930</f>
        <v>694</v>
      </c>
      <c r="Q930">
        <v>73</v>
      </c>
      <c r="R930" s="9">
        <f>P930-Q930</f>
        <v>621</v>
      </c>
      <c r="S930" s="8">
        <f>O930-R930</f>
        <v>41295</v>
      </c>
      <c r="T930">
        <v>389</v>
      </c>
      <c r="U930">
        <v>91</v>
      </c>
      <c r="V930">
        <v>248</v>
      </c>
      <c r="W930">
        <v>64</v>
      </c>
      <c r="X930">
        <v>49</v>
      </c>
      <c r="Y930">
        <v>41</v>
      </c>
      <c r="Z930">
        <v>882</v>
      </c>
      <c r="AA930">
        <f>Z930/P930</f>
        <v>1.2708933717579252</v>
      </c>
      <c r="AB930" s="14" t="s">
        <v>506</v>
      </c>
      <c r="AC930" s="13" t="s">
        <v>63</v>
      </c>
      <c r="AD930">
        <v>3</v>
      </c>
      <c r="AE930" t="str">
        <f>IF(AD930&gt;3, "Prefers Discount", "Discount Indifferent")</f>
        <v>Discount Indifferent</v>
      </c>
      <c r="AF930">
        <v>13</v>
      </c>
      <c r="AG930">
        <v>6</v>
      </c>
      <c r="AH930">
        <v>3</v>
      </c>
      <c r="AI930" t="str">
        <f>INDEX($AF$1:$AH$1,MATCH(MAX(AF930:AH930),AF930:AH930,0))</f>
        <v>Store_Orders</v>
      </c>
      <c r="AJ930">
        <v>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f>SUM(AK930:AO930)</f>
        <v>0</v>
      </c>
      <c r="AQ930" t="s">
        <v>67</v>
      </c>
      <c r="AR930">
        <v>1</v>
      </c>
      <c r="AS930" t="str">
        <f>IF(OR(AK930&gt;0, AL930&gt;0, AM930&gt;0, AN930&gt;0, AO930&gt;0), "Converted", "Not Converted")</f>
        <v>Not Converted</v>
      </c>
      <c r="AT930">
        <v>0</v>
      </c>
      <c r="AU930">
        <v>3</v>
      </c>
      <c r="AV930">
        <v>11</v>
      </c>
      <c r="AW930">
        <f>IF(Z930&gt;607, 4, 0)</f>
        <v>4</v>
      </c>
      <c r="AX930">
        <f>IF(AA930&gt;1.6588, 3, 0)</f>
        <v>0</v>
      </c>
      <c r="AY930">
        <f>IF(P930&gt;401, 2, 0)</f>
        <v>2</v>
      </c>
      <c r="AZ930">
        <f>IF(I930&gt;52915.77, 1, 0)</f>
        <v>0</v>
      </c>
      <c r="BA930">
        <f>SUM(AW930:AZ930)</f>
        <v>6</v>
      </c>
      <c r="BB930" t="str">
        <f>VLOOKUP(BA930,'Standard Deviations'!$L$1:$M$11,2,TRUE)</f>
        <v>Gold</v>
      </c>
    </row>
    <row r="931" spans="1:54">
      <c r="A931">
        <v>6299</v>
      </c>
      <c r="B931">
        <v>1968</v>
      </c>
      <c r="C931">
        <f>2024-B931</f>
        <v>56</v>
      </c>
      <c r="D931" t="str">
        <f>VLOOKUP(B931,Reference!$A$1:$B$125, 2)</f>
        <v>Gen X</v>
      </c>
      <c r="E931" t="s">
        <v>68</v>
      </c>
      <c r="F931" t="str">
        <f>IF(E931="High School", "No College", "College")</f>
        <v>College</v>
      </c>
      <c r="G931" t="s">
        <v>71</v>
      </c>
      <c r="H931">
        <v>42564</v>
      </c>
      <c r="I931">
        <v>42564</v>
      </c>
      <c r="J931" s="4" t="s">
        <v>175</v>
      </c>
      <c r="K931">
        <v>0</v>
      </c>
      <c r="L931">
        <v>1</v>
      </c>
      <c r="M931" t="str">
        <f>IF(OR(K931&gt;0, L931&gt;0), "Parent", "Not Parent")</f>
        <v>Parent</v>
      </c>
      <c r="N931" t="s">
        <v>532</v>
      </c>
      <c r="O931" s="8">
        <v>41916</v>
      </c>
      <c r="P931" s="9">
        <f>O931-N931</f>
        <v>640</v>
      </c>
      <c r="Q931">
        <v>28</v>
      </c>
      <c r="R931" s="9">
        <f>P931-Q931</f>
        <v>612</v>
      </c>
      <c r="S931" s="8">
        <f>O931-R931</f>
        <v>41304</v>
      </c>
      <c r="T931">
        <v>324</v>
      </c>
      <c r="U931">
        <v>48</v>
      </c>
      <c r="V931">
        <v>186</v>
      </c>
      <c r="W931">
        <v>39</v>
      </c>
      <c r="X931">
        <v>18</v>
      </c>
      <c r="Y931">
        <v>198</v>
      </c>
      <c r="Z931">
        <v>813</v>
      </c>
      <c r="AA931">
        <f>Z931/P931</f>
        <v>1.2703125</v>
      </c>
      <c r="AB931" s="11" t="s">
        <v>506</v>
      </c>
      <c r="AC931" t="s">
        <v>59</v>
      </c>
      <c r="AD931">
        <v>6</v>
      </c>
      <c r="AE931" t="str">
        <f>IF(AD931&gt;3, "Prefers Discount", "Discount Indifferent")</f>
        <v>Prefers Discount</v>
      </c>
      <c r="AF931">
        <v>4</v>
      </c>
      <c r="AG931">
        <v>6</v>
      </c>
      <c r="AH931">
        <v>8</v>
      </c>
      <c r="AI931" t="str">
        <f>INDEX($AF$1:$AH$1,MATCH(MAX(AF931:AH931),AF931:AH931,0))</f>
        <v>Catalog_Orders</v>
      </c>
      <c r="AJ931">
        <v>7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f>SUM(AK931:AO931)</f>
        <v>1</v>
      </c>
      <c r="AQ931" t="str">
        <f>INDEX($AK$1:$AO$1,MATCH(MAX(AK931:AO931),AK931:AO931,0))</f>
        <v>Converted_on_Camp3</v>
      </c>
      <c r="AR931">
        <v>1</v>
      </c>
      <c r="AS931" t="str">
        <f>IF(OR(AK931&gt;0, AL931&gt;0, AM931&gt;0, AN931&gt;0, AO931&gt;0), "Converted", "Not Converted")</f>
        <v>Converted</v>
      </c>
      <c r="AT931">
        <v>0</v>
      </c>
      <c r="AU931">
        <v>3</v>
      </c>
      <c r="AV931">
        <v>11</v>
      </c>
      <c r="AW931">
        <f>IF(Z931&gt;607, 4, 0)</f>
        <v>4</v>
      </c>
      <c r="AX931">
        <f>IF(AA931&gt;1.6588, 3, 0)</f>
        <v>0</v>
      </c>
      <c r="AY931">
        <f>IF(P931&gt;401, 2, 0)</f>
        <v>2</v>
      </c>
      <c r="AZ931">
        <f>IF(I931&gt;52915.77, 1, 0)</f>
        <v>0</v>
      </c>
      <c r="BA931">
        <f>SUM(AW931:AZ931)</f>
        <v>6</v>
      </c>
      <c r="BB931" t="str">
        <f>VLOOKUP(BA931,'Standard Deviations'!$L$1:$M$11,2,TRUE)</f>
        <v>Gold</v>
      </c>
    </row>
    <row r="932" spans="1:54">
      <c r="A932">
        <v>4120</v>
      </c>
      <c r="B932">
        <v>1975</v>
      </c>
      <c r="C932">
        <f>2024-B932</f>
        <v>49</v>
      </c>
      <c r="D932" t="str">
        <f>VLOOKUP(B932,Reference!$A$1:$B$125, 2)</f>
        <v>Gen X</v>
      </c>
      <c r="E932" t="s">
        <v>74</v>
      </c>
      <c r="F932" t="str">
        <f>IF(E932="High School", "No College", "College")</f>
        <v>College</v>
      </c>
      <c r="G932" t="s">
        <v>60</v>
      </c>
      <c r="H932">
        <v>49514</v>
      </c>
      <c r="I932">
        <v>49514</v>
      </c>
      <c r="J932" s="4" t="s">
        <v>175</v>
      </c>
      <c r="K932">
        <v>1</v>
      </c>
      <c r="L932">
        <v>0</v>
      </c>
      <c r="M932" t="str">
        <f>IF(OR(K932&gt;0, L932&gt;0), "Parent", "Not Parent")</f>
        <v>Parent</v>
      </c>
      <c r="N932" t="s">
        <v>318</v>
      </c>
      <c r="O932" s="8">
        <v>41916</v>
      </c>
      <c r="P932" s="9">
        <f>O932-N932</f>
        <v>291</v>
      </c>
      <c r="Q932">
        <v>61</v>
      </c>
      <c r="R932" s="9">
        <f>P932-Q932</f>
        <v>230</v>
      </c>
      <c r="S932" s="8">
        <f>O932-R932</f>
        <v>41686</v>
      </c>
      <c r="T932">
        <v>88</v>
      </c>
      <c r="U932">
        <v>39</v>
      </c>
      <c r="V932">
        <v>78</v>
      </c>
      <c r="W932">
        <v>58</v>
      </c>
      <c r="X932">
        <v>13</v>
      </c>
      <c r="Y932">
        <v>93</v>
      </c>
      <c r="Z932">
        <v>369</v>
      </c>
      <c r="AA932">
        <f>Z932/P932</f>
        <v>1.268041237113402</v>
      </c>
      <c r="AB932" s="14" t="s">
        <v>506</v>
      </c>
      <c r="AC932" s="13" t="s">
        <v>63</v>
      </c>
      <c r="AD932">
        <v>2</v>
      </c>
      <c r="AE932" t="str">
        <f>IF(AD932&gt;3, "Prefers Discount", "Discount Indifferent")</f>
        <v>Discount Indifferent</v>
      </c>
      <c r="AF932">
        <v>4</v>
      </c>
      <c r="AG932">
        <v>6</v>
      </c>
      <c r="AH932">
        <v>1</v>
      </c>
      <c r="AI932" t="str">
        <f>INDEX($AF$1:$AH$1,MATCH(MAX(AF932:AH932),AF932:AH932,0))</f>
        <v>Web_Orders</v>
      </c>
      <c r="AJ932">
        <v>7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f>SUM(AK932:AO932)</f>
        <v>0</v>
      </c>
      <c r="AQ932" t="s">
        <v>67</v>
      </c>
      <c r="AR932">
        <v>0</v>
      </c>
      <c r="AS932" t="str">
        <f>IF(OR(AK932&gt;0, AL932&gt;0, AM932&gt;0, AN932&gt;0, AO932&gt;0), "Converted", "Not Converted")</f>
        <v>Not Converted</v>
      </c>
      <c r="AT932">
        <v>0</v>
      </c>
      <c r="AU932">
        <v>3</v>
      </c>
      <c r="AV932">
        <v>11</v>
      </c>
      <c r="AW932">
        <f>IF(Z932&gt;607, 4, 0)</f>
        <v>0</v>
      </c>
      <c r="AX932">
        <f>IF(AA932&gt;1.6588, 3, 0)</f>
        <v>0</v>
      </c>
      <c r="AY932">
        <f>IF(P932&gt;401, 2, 0)</f>
        <v>0</v>
      </c>
      <c r="AZ932">
        <f>IF(I932&gt;52915.77, 1, 0)</f>
        <v>0</v>
      </c>
      <c r="BA932">
        <f>SUM(AW932:AZ932)</f>
        <v>0</v>
      </c>
      <c r="BB932" t="str">
        <f>VLOOKUP(BA932,'Standard Deviations'!$L$1:$M$11,2,TRUE)</f>
        <v>No Tier</v>
      </c>
    </row>
    <row r="933" spans="1:54">
      <c r="A933">
        <v>1272</v>
      </c>
      <c r="B933">
        <v>1965</v>
      </c>
      <c r="C933">
        <f>2024-B933</f>
        <v>59</v>
      </c>
      <c r="D933" t="str">
        <f>VLOOKUP(B933,Reference!$A$1:$B$125, 2)</f>
        <v>Gen X</v>
      </c>
      <c r="E933" t="s">
        <v>64</v>
      </c>
      <c r="F933" t="str">
        <f>IF(E933="High School", "No College", "College")</f>
        <v>College</v>
      </c>
      <c r="G933" t="s">
        <v>60</v>
      </c>
      <c r="H933">
        <v>55250</v>
      </c>
      <c r="I933">
        <v>55250</v>
      </c>
      <c r="J933" s="4" t="s">
        <v>61</v>
      </c>
      <c r="K933">
        <v>0</v>
      </c>
      <c r="L933">
        <v>1</v>
      </c>
      <c r="M933" t="str">
        <f>IF(OR(K933&gt;0, L933&gt;0), "Parent", "Not Parent")</f>
        <v>Parent</v>
      </c>
      <c r="N933" t="s">
        <v>558</v>
      </c>
      <c r="O933" s="8">
        <v>41916</v>
      </c>
      <c r="P933" s="9">
        <f>O933-N933</f>
        <v>713</v>
      </c>
      <c r="Q933">
        <v>49</v>
      </c>
      <c r="R933" s="9">
        <f>P933-Q933</f>
        <v>664</v>
      </c>
      <c r="S933" s="8">
        <f>O933-R933</f>
        <v>41252</v>
      </c>
      <c r="T933">
        <v>664</v>
      </c>
      <c r="U933">
        <v>58</v>
      </c>
      <c r="V933">
        <v>83</v>
      </c>
      <c r="W933">
        <v>32</v>
      </c>
      <c r="X933">
        <v>0</v>
      </c>
      <c r="Y933">
        <v>66</v>
      </c>
      <c r="Z933">
        <v>903</v>
      </c>
      <c r="AA933">
        <f>Z933/P933</f>
        <v>1.2664796633941093</v>
      </c>
      <c r="AB933" s="11" t="s">
        <v>506</v>
      </c>
      <c r="AC933" t="s">
        <v>59</v>
      </c>
      <c r="AD933">
        <v>4</v>
      </c>
      <c r="AE933" t="str">
        <f>IF(AD933&gt;3, "Prefers Discount", "Discount Indifferent")</f>
        <v>Prefers Discount</v>
      </c>
      <c r="AF933">
        <v>10</v>
      </c>
      <c r="AG933">
        <v>7</v>
      </c>
      <c r="AH933">
        <v>5</v>
      </c>
      <c r="AI933" t="str">
        <f>INDEX($AF$1:$AH$1,MATCH(MAX(AF933:AH933),AF933:AH933,0))</f>
        <v>Store_Orders</v>
      </c>
      <c r="AJ933">
        <v>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f>SUM(AK933:AO933)</f>
        <v>0</v>
      </c>
      <c r="AQ933" t="s">
        <v>67</v>
      </c>
      <c r="AR933">
        <v>0</v>
      </c>
      <c r="AS933" t="str">
        <f>IF(OR(AK933&gt;0, AL933&gt;0, AM933&gt;0, AN933&gt;0, AO933&gt;0), "Converted", "Not Converted")</f>
        <v>Not Converted</v>
      </c>
      <c r="AT933">
        <v>0</v>
      </c>
      <c r="AU933">
        <v>3</v>
      </c>
      <c r="AV933">
        <v>11</v>
      </c>
      <c r="AW933">
        <f>IF(Z933&gt;607, 4, 0)</f>
        <v>4</v>
      </c>
      <c r="AX933">
        <f>IF(AA933&gt;1.6588, 3, 0)</f>
        <v>0</v>
      </c>
      <c r="AY933">
        <f>IF(P933&gt;401, 2, 0)</f>
        <v>2</v>
      </c>
      <c r="AZ933">
        <f>IF(I933&gt;52915.77, 1, 0)</f>
        <v>1</v>
      </c>
      <c r="BA933">
        <f>SUM(AW933:AZ933)</f>
        <v>7</v>
      </c>
      <c r="BB933" t="str">
        <f>VLOOKUP(BA933,'Standard Deviations'!$L$1:$M$11,2,TRUE)</f>
        <v>Platinum</v>
      </c>
    </row>
    <row r="934" spans="1:54">
      <c r="A934">
        <v>1490</v>
      </c>
      <c r="B934">
        <v>1962</v>
      </c>
      <c r="C934">
        <f>2024-B934</f>
        <v>62</v>
      </c>
      <c r="D934" t="str">
        <f>VLOOKUP(B934,Reference!$A$1:$B$125, 2)</f>
        <v>Boomers</v>
      </c>
      <c r="E934" t="s">
        <v>54</v>
      </c>
      <c r="F934" t="str">
        <f>IF(E934="High School", "No College", "College")</f>
        <v>College</v>
      </c>
      <c r="G934" t="s">
        <v>55</v>
      </c>
      <c r="H934">
        <v>55759</v>
      </c>
      <c r="I934">
        <v>55759</v>
      </c>
      <c r="J934" s="4" t="s">
        <v>61</v>
      </c>
      <c r="K934">
        <v>0</v>
      </c>
      <c r="L934">
        <v>1</v>
      </c>
      <c r="M934" t="str">
        <f>IF(OR(K934&gt;0, L934&gt;0), "Parent", "Not Parent")</f>
        <v>Parent</v>
      </c>
      <c r="N934" t="s">
        <v>559</v>
      </c>
      <c r="O934" s="8">
        <v>41916</v>
      </c>
      <c r="P934" s="9">
        <f>O934-N934</f>
        <v>675</v>
      </c>
      <c r="Q934">
        <v>84</v>
      </c>
      <c r="R934" s="9">
        <f>P934-Q934</f>
        <v>591</v>
      </c>
      <c r="S934" s="8">
        <f>O934-R934</f>
        <v>41325</v>
      </c>
      <c r="T934">
        <v>675</v>
      </c>
      <c r="U934">
        <v>0</v>
      </c>
      <c r="V934">
        <v>85</v>
      </c>
      <c r="W934">
        <v>10</v>
      </c>
      <c r="X934">
        <v>7</v>
      </c>
      <c r="Y934">
        <v>77</v>
      </c>
      <c r="Z934">
        <v>854</v>
      </c>
      <c r="AA934">
        <f>Z934/P934</f>
        <v>1.2651851851851852</v>
      </c>
      <c r="AB934" s="14" t="s">
        <v>506</v>
      </c>
      <c r="AC934" s="13" t="s">
        <v>63</v>
      </c>
      <c r="AD934">
        <v>5</v>
      </c>
      <c r="AE934" t="str">
        <f>IF(AD934&gt;3, "Prefers Discount", "Discount Indifferent")</f>
        <v>Prefers Discount</v>
      </c>
      <c r="AF934">
        <v>8</v>
      </c>
      <c r="AG934">
        <v>10</v>
      </c>
      <c r="AH934">
        <v>3</v>
      </c>
      <c r="AI934" t="str">
        <f>INDEX($AF$1:$AH$1,MATCH(MAX(AF934:AH934),AF934:AH934,0))</f>
        <v>Web_Orders</v>
      </c>
      <c r="AJ934">
        <v>8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f>SUM(AK934:AO934)</f>
        <v>0</v>
      </c>
      <c r="AQ934" t="s">
        <v>67</v>
      </c>
      <c r="AR934">
        <v>0</v>
      </c>
      <c r="AS934" t="str">
        <f>IF(OR(AK934&gt;0, AL934&gt;0, AM934&gt;0, AN934&gt;0, AO934&gt;0), "Converted", "Not Converted")</f>
        <v>Not Converted</v>
      </c>
      <c r="AT934">
        <v>0</v>
      </c>
      <c r="AU934">
        <v>3</v>
      </c>
      <c r="AV934">
        <v>11</v>
      </c>
      <c r="AW934">
        <f>IF(Z934&gt;607, 4, 0)</f>
        <v>4</v>
      </c>
      <c r="AX934">
        <f>IF(AA934&gt;1.6588, 3, 0)</f>
        <v>0</v>
      </c>
      <c r="AY934">
        <f>IF(P934&gt;401, 2, 0)</f>
        <v>2</v>
      </c>
      <c r="AZ934">
        <f>IF(I934&gt;52915.77, 1, 0)</f>
        <v>1</v>
      </c>
      <c r="BA934">
        <f>SUM(AW934:AZ934)</f>
        <v>7</v>
      </c>
      <c r="BB934" t="str">
        <f>VLOOKUP(BA934,'Standard Deviations'!$L$1:$M$11,2,TRUE)</f>
        <v>Platinum</v>
      </c>
    </row>
    <row r="935" spans="1:54">
      <c r="A935">
        <v>9381</v>
      </c>
      <c r="B935">
        <v>1978</v>
      </c>
      <c r="C935">
        <f>2024-B935</f>
        <v>46</v>
      </c>
      <c r="D935" t="str">
        <f>VLOOKUP(B935,Reference!$A$1:$B$125, 2)</f>
        <v>Gen X</v>
      </c>
      <c r="E935" t="s">
        <v>54</v>
      </c>
      <c r="F935" t="str">
        <f>IF(E935="High School", "No College", "College")</f>
        <v>College</v>
      </c>
      <c r="G935" t="s">
        <v>55</v>
      </c>
      <c r="H935">
        <v>66373</v>
      </c>
      <c r="I935">
        <v>66373</v>
      </c>
      <c r="J935" s="4" t="s">
        <v>61</v>
      </c>
      <c r="K935">
        <v>1</v>
      </c>
      <c r="L935">
        <v>1</v>
      </c>
      <c r="M935" t="str">
        <f>IF(OR(K935&gt;0, L935&gt;0), "Parent", "Not Parent")</f>
        <v>Parent</v>
      </c>
      <c r="N935" t="s">
        <v>428</v>
      </c>
      <c r="O935" s="8">
        <v>41916</v>
      </c>
      <c r="P935" s="9">
        <f>O935-N935</f>
        <v>479</v>
      </c>
      <c r="Q935">
        <v>57</v>
      </c>
      <c r="R935" s="9">
        <f>P935-Q935</f>
        <v>422</v>
      </c>
      <c r="S935" s="8">
        <f>O935-R935</f>
        <v>41494</v>
      </c>
      <c r="T935">
        <v>328</v>
      </c>
      <c r="U935">
        <v>9</v>
      </c>
      <c r="V935">
        <v>124</v>
      </c>
      <c r="W935">
        <v>12</v>
      </c>
      <c r="X935">
        <v>24</v>
      </c>
      <c r="Y935">
        <v>109</v>
      </c>
      <c r="Z935">
        <v>606</v>
      </c>
      <c r="AA935">
        <f>Z935/P935</f>
        <v>1.2651356993736953</v>
      </c>
      <c r="AB935" s="14" t="s">
        <v>506</v>
      </c>
      <c r="AC935" s="13" t="s">
        <v>63</v>
      </c>
      <c r="AD935">
        <v>7</v>
      </c>
      <c r="AE935" t="str">
        <f>IF(AD935&gt;3, "Prefers Discount", "Discount Indifferent")</f>
        <v>Prefers Discount</v>
      </c>
      <c r="AF935">
        <v>10</v>
      </c>
      <c r="AG935">
        <v>4</v>
      </c>
      <c r="AH935">
        <v>2</v>
      </c>
      <c r="AI935" t="str">
        <f>INDEX($AF$1:$AH$1,MATCH(MAX(AF935:AH935),AF935:AH935,0))</f>
        <v>Store_Orders</v>
      </c>
      <c r="AJ935">
        <v>3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f>SUM(AK935:AO935)</f>
        <v>0</v>
      </c>
      <c r="AQ935" t="s">
        <v>67</v>
      </c>
      <c r="AR935">
        <v>0</v>
      </c>
      <c r="AS935" t="str">
        <f>IF(OR(AK935&gt;0, AL935&gt;0, AM935&gt;0, AN935&gt;0, AO935&gt;0), "Converted", "Not Converted")</f>
        <v>Not Converted</v>
      </c>
      <c r="AT935">
        <v>0</v>
      </c>
      <c r="AU935">
        <v>3</v>
      </c>
      <c r="AV935">
        <v>11</v>
      </c>
      <c r="AW935">
        <f>IF(Z935&gt;607, 4, 0)</f>
        <v>0</v>
      </c>
      <c r="AX935">
        <f>IF(AA935&gt;1.6588, 3, 0)</f>
        <v>0</v>
      </c>
      <c r="AY935">
        <f>IF(P935&gt;401, 2, 0)</f>
        <v>2</v>
      </c>
      <c r="AZ935">
        <f>IF(I935&gt;52915.77, 1, 0)</f>
        <v>1</v>
      </c>
      <c r="BA935">
        <f>SUM(AW935:AZ935)</f>
        <v>3</v>
      </c>
      <c r="BB935" t="str">
        <f>VLOOKUP(BA935,'Standard Deviations'!$L$1:$M$11,2,TRUE)</f>
        <v>Silver</v>
      </c>
    </row>
    <row r="936" spans="1:54">
      <c r="A936">
        <v>9384</v>
      </c>
      <c r="B936">
        <v>1978</v>
      </c>
      <c r="C936">
        <f>2024-B936</f>
        <v>46</v>
      </c>
      <c r="D936" t="str">
        <f>VLOOKUP(B936,Reference!$A$1:$B$125, 2)</f>
        <v>Gen X</v>
      </c>
      <c r="E936" t="s">
        <v>54</v>
      </c>
      <c r="F936" t="str">
        <f>IF(E936="High School", "No College", "College")</f>
        <v>College</v>
      </c>
      <c r="G936" t="s">
        <v>55</v>
      </c>
      <c r="H936">
        <v>66373</v>
      </c>
      <c r="I936">
        <v>66373</v>
      </c>
      <c r="J936" s="4" t="s">
        <v>61</v>
      </c>
      <c r="K936">
        <v>1</v>
      </c>
      <c r="L936">
        <v>1</v>
      </c>
      <c r="M936" t="str">
        <f>IF(OR(K936&gt;0, L936&gt;0), "Parent", "Not Parent")</f>
        <v>Parent</v>
      </c>
      <c r="N936" t="s">
        <v>428</v>
      </c>
      <c r="O936" s="8">
        <v>41916</v>
      </c>
      <c r="P936" s="9">
        <f>O936-N936</f>
        <v>479</v>
      </c>
      <c r="Q936">
        <v>57</v>
      </c>
      <c r="R936" s="9">
        <f>P936-Q936</f>
        <v>422</v>
      </c>
      <c r="S936" s="8">
        <f>O936-R936</f>
        <v>41494</v>
      </c>
      <c r="T936">
        <v>328</v>
      </c>
      <c r="U936">
        <v>9</v>
      </c>
      <c r="V936">
        <v>124</v>
      </c>
      <c r="W936">
        <v>12</v>
      </c>
      <c r="X936">
        <v>24</v>
      </c>
      <c r="Y936">
        <v>109</v>
      </c>
      <c r="Z936">
        <v>606</v>
      </c>
      <c r="AA936">
        <f>Z936/P936</f>
        <v>1.2651356993736953</v>
      </c>
      <c r="AB936" s="14" t="s">
        <v>506</v>
      </c>
      <c r="AC936" s="13" t="s">
        <v>63</v>
      </c>
      <c r="AD936">
        <v>7</v>
      </c>
      <c r="AE936" t="str">
        <f>IF(AD936&gt;3, "Prefers Discount", "Discount Indifferent")</f>
        <v>Prefers Discount</v>
      </c>
      <c r="AF936">
        <v>10</v>
      </c>
      <c r="AG936">
        <v>4</v>
      </c>
      <c r="AH936">
        <v>2</v>
      </c>
      <c r="AI936" t="str">
        <f>INDEX($AF$1:$AH$1,MATCH(MAX(AF936:AH936),AF936:AH936,0))</f>
        <v>Store_Orders</v>
      </c>
      <c r="AJ936">
        <v>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f>SUM(AK936:AO936)</f>
        <v>0</v>
      </c>
      <c r="AQ936" t="s">
        <v>67</v>
      </c>
      <c r="AR936">
        <v>0</v>
      </c>
      <c r="AS936" t="str">
        <f>IF(OR(AK936&gt;0, AL936&gt;0, AM936&gt;0, AN936&gt;0, AO936&gt;0), "Converted", "Not Converted")</f>
        <v>Not Converted</v>
      </c>
      <c r="AT936">
        <v>0</v>
      </c>
      <c r="AU936">
        <v>3</v>
      </c>
      <c r="AV936">
        <v>11</v>
      </c>
      <c r="AW936">
        <f>IF(Z936&gt;607, 4, 0)</f>
        <v>0</v>
      </c>
      <c r="AX936">
        <f>IF(AA936&gt;1.6588, 3, 0)</f>
        <v>0</v>
      </c>
      <c r="AY936">
        <f>IF(P936&gt;401, 2, 0)</f>
        <v>2</v>
      </c>
      <c r="AZ936">
        <f>IF(I936&gt;52915.77, 1, 0)</f>
        <v>1</v>
      </c>
      <c r="BA936">
        <f>SUM(AW936:AZ936)</f>
        <v>3</v>
      </c>
      <c r="BB936" t="str">
        <f>VLOOKUP(BA936,'Standard Deviations'!$L$1:$M$11,2,TRUE)</f>
        <v>Silver</v>
      </c>
    </row>
    <row r="937" spans="1:54">
      <c r="A937">
        <v>807</v>
      </c>
      <c r="B937">
        <v>1969</v>
      </c>
      <c r="C937">
        <f>2024-B937</f>
        <v>55</v>
      </c>
      <c r="D937" t="str">
        <f>VLOOKUP(B937,Reference!$A$1:$B$125, 2)</f>
        <v>Gen X</v>
      </c>
      <c r="E937" t="s">
        <v>64</v>
      </c>
      <c r="F937" t="str">
        <f>IF(E937="High School", "No College", "College")</f>
        <v>College</v>
      </c>
      <c r="G937" t="s">
        <v>65</v>
      </c>
      <c r="H937">
        <v>44602</v>
      </c>
      <c r="I937">
        <v>44602</v>
      </c>
      <c r="J937" s="4" t="s">
        <v>175</v>
      </c>
      <c r="K937">
        <v>1</v>
      </c>
      <c r="L937">
        <v>1</v>
      </c>
      <c r="M937" t="str">
        <f>IF(OR(K937&gt;0, L937&gt;0), "Parent", "Not Parent")</f>
        <v>Parent</v>
      </c>
      <c r="N937" t="s">
        <v>188</v>
      </c>
      <c r="O937" s="8">
        <v>41916</v>
      </c>
      <c r="P937" s="9">
        <f>O937-N937</f>
        <v>231</v>
      </c>
      <c r="Q937">
        <v>35</v>
      </c>
      <c r="R937" s="9">
        <f>P937-Q937</f>
        <v>196</v>
      </c>
      <c r="S937" s="8">
        <f>O937-R937</f>
        <v>41720</v>
      </c>
      <c r="T937">
        <v>167</v>
      </c>
      <c r="U937">
        <v>2</v>
      </c>
      <c r="V937">
        <v>89</v>
      </c>
      <c r="W937">
        <v>0</v>
      </c>
      <c r="X937">
        <v>0</v>
      </c>
      <c r="Y937">
        <v>34</v>
      </c>
      <c r="Z937">
        <v>292</v>
      </c>
      <c r="AA937">
        <f>Z937/P937</f>
        <v>1.2640692640692641</v>
      </c>
      <c r="AB937" s="11" t="s">
        <v>506</v>
      </c>
      <c r="AC937" t="s">
        <v>59</v>
      </c>
      <c r="AD937">
        <v>6</v>
      </c>
      <c r="AE937" t="str">
        <f>IF(AD937&gt;3, "Prefers Discount", "Discount Indifferent")</f>
        <v>Prefers Discount</v>
      </c>
      <c r="AF937">
        <v>4</v>
      </c>
      <c r="AG937">
        <v>6</v>
      </c>
      <c r="AH937">
        <v>1</v>
      </c>
      <c r="AI937" t="str">
        <f>INDEX($AF$1:$AH$1,MATCH(MAX(AF937:AH937),AF937:AH937,0))</f>
        <v>Web_Orders</v>
      </c>
      <c r="AJ937">
        <v>8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f>SUM(AK937:AO937)</f>
        <v>0</v>
      </c>
      <c r="AQ937" t="s">
        <v>67</v>
      </c>
      <c r="AR937">
        <v>0</v>
      </c>
      <c r="AS937" t="str">
        <f>IF(OR(AK937&gt;0, AL937&gt;0, AM937&gt;0, AN937&gt;0, AO937&gt;0), "Converted", "Not Converted")</f>
        <v>Not Converted</v>
      </c>
      <c r="AT937">
        <v>0</v>
      </c>
      <c r="AU937">
        <v>3</v>
      </c>
      <c r="AV937">
        <v>11</v>
      </c>
      <c r="AW937">
        <f>IF(Z937&gt;607, 4, 0)</f>
        <v>0</v>
      </c>
      <c r="AX937">
        <f>IF(AA937&gt;1.6588, 3, 0)</f>
        <v>0</v>
      </c>
      <c r="AY937">
        <f>IF(P937&gt;401, 2, 0)</f>
        <v>0</v>
      </c>
      <c r="AZ937">
        <f>IF(I937&gt;52915.77, 1, 0)</f>
        <v>0</v>
      </c>
      <c r="BA937">
        <f>SUM(AW937:AZ937)</f>
        <v>0</v>
      </c>
      <c r="BB937" t="str">
        <f>VLOOKUP(BA937,'Standard Deviations'!$L$1:$M$11,2,TRUE)</f>
        <v>No Tier</v>
      </c>
    </row>
    <row r="938" spans="1:54">
      <c r="A938">
        <v>6518</v>
      </c>
      <c r="B938">
        <v>1951</v>
      </c>
      <c r="C938">
        <f>2024-B938</f>
        <v>73</v>
      </c>
      <c r="D938" t="str">
        <f>VLOOKUP(B938,Reference!$A$1:$B$125, 2)</f>
        <v>Boomers</v>
      </c>
      <c r="E938" t="s">
        <v>68</v>
      </c>
      <c r="F938" t="str">
        <f>IF(E938="High School", "No College", "College")</f>
        <v>College</v>
      </c>
      <c r="G938" t="s">
        <v>89</v>
      </c>
      <c r="H938">
        <v>67680</v>
      </c>
      <c r="I938">
        <v>67680</v>
      </c>
      <c r="J938" s="4" t="s">
        <v>61</v>
      </c>
      <c r="K938">
        <v>0</v>
      </c>
      <c r="L938">
        <v>1</v>
      </c>
      <c r="M938" t="str">
        <f>IF(OR(K938&gt;0, L938&gt;0), "Parent", "Not Parent")</f>
        <v>Parent</v>
      </c>
      <c r="N938" t="s">
        <v>560</v>
      </c>
      <c r="O938" s="8">
        <v>41916</v>
      </c>
      <c r="P938" s="9">
        <f>O938-N938</f>
        <v>480</v>
      </c>
      <c r="Q938">
        <v>8</v>
      </c>
      <c r="R938" s="9">
        <f>P938-Q938</f>
        <v>472</v>
      </c>
      <c r="S938" s="8">
        <f>O938-R938</f>
        <v>41444</v>
      </c>
      <c r="T938">
        <v>546</v>
      </c>
      <c r="U938">
        <v>0</v>
      </c>
      <c r="V938">
        <v>48</v>
      </c>
      <c r="W938">
        <v>0</v>
      </c>
      <c r="X938">
        <v>6</v>
      </c>
      <c r="Y938">
        <v>6</v>
      </c>
      <c r="Z938">
        <v>606</v>
      </c>
      <c r="AA938">
        <f>Z938/P938</f>
        <v>1.2625</v>
      </c>
      <c r="AB938" s="11" t="s">
        <v>506</v>
      </c>
      <c r="AC938" t="s">
        <v>59</v>
      </c>
      <c r="AD938">
        <v>1</v>
      </c>
      <c r="AE938" t="str">
        <f>IF(AD938&gt;3, "Prefers Discount", "Discount Indifferent")</f>
        <v>Discount Indifferent</v>
      </c>
      <c r="AF938">
        <v>8</v>
      </c>
      <c r="AG938">
        <v>7</v>
      </c>
      <c r="AH938">
        <v>3</v>
      </c>
      <c r="AI938" t="str">
        <f>INDEX($AF$1:$AH$1,MATCH(MAX(AF938:AH938),AF938:AH938,0))</f>
        <v>Store_Orders</v>
      </c>
      <c r="AJ938">
        <v>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f>SUM(AK938:AO938)</f>
        <v>0</v>
      </c>
      <c r="AQ938" t="s">
        <v>67</v>
      </c>
      <c r="AR938">
        <v>0</v>
      </c>
      <c r="AS938" t="str">
        <f>IF(OR(AK938&gt;0, AL938&gt;0, AM938&gt;0, AN938&gt;0, AO938&gt;0), "Converted", "Not Converted")</f>
        <v>Not Converted</v>
      </c>
      <c r="AT938">
        <v>0</v>
      </c>
      <c r="AU938">
        <v>3</v>
      </c>
      <c r="AV938">
        <v>11</v>
      </c>
      <c r="AW938">
        <f>IF(Z938&gt;607, 4, 0)</f>
        <v>0</v>
      </c>
      <c r="AX938">
        <f>IF(AA938&gt;1.6588, 3, 0)</f>
        <v>0</v>
      </c>
      <c r="AY938">
        <f>IF(P938&gt;401, 2, 0)</f>
        <v>2</v>
      </c>
      <c r="AZ938">
        <f>IF(I938&gt;52915.77, 1, 0)</f>
        <v>1</v>
      </c>
      <c r="BA938">
        <f>SUM(AW938:AZ938)</f>
        <v>3</v>
      </c>
      <c r="BB938" t="str">
        <f>VLOOKUP(BA938,'Standard Deviations'!$L$1:$M$11,2,TRUE)</f>
        <v>Silver</v>
      </c>
    </row>
    <row r="939" spans="1:54">
      <c r="A939">
        <v>7755</v>
      </c>
      <c r="B939">
        <v>1954</v>
      </c>
      <c r="C939">
        <f>2024-B939</f>
        <v>70</v>
      </c>
      <c r="D939" t="str">
        <f>VLOOKUP(B939,Reference!$A$1:$B$125, 2)</f>
        <v>Boomers</v>
      </c>
      <c r="E939" t="s">
        <v>68</v>
      </c>
      <c r="F939" t="str">
        <f>IF(E939="High School", "No College", "College")</f>
        <v>College</v>
      </c>
      <c r="G939" t="s">
        <v>55</v>
      </c>
      <c r="H939">
        <v>57744</v>
      </c>
      <c r="I939">
        <v>57744</v>
      </c>
      <c r="J939" s="4" t="s">
        <v>61</v>
      </c>
      <c r="K939">
        <v>0</v>
      </c>
      <c r="L939">
        <v>1</v>
      </c>
      <c r="M939" t="str">
        <f>IF(OR(K939&gt;0, L939&gt;0), "Parent", "Not Parent")</f>
        <v>Parent</v>
      </c>
      <c r="N939" t="s">
        <v>561</v>
      </c>
      <c r="O939" s="8">
        <v>41916</v>
      </c>
      <c r="P939" s="9">
        <f>O939-N939</f>
        <v>326</v>
      </c>
      <c r="Q939">
        <v>91</v>
      </c>
      <c r="R939" s="9">
        <f>P939-Q939</f>
        <v>235</v>
      </c>
      <c r="S939" s="8">
        <f>O939-R939</f>
        <v>41681</v>
      </c>
      <c r="T939">
        <v>350</v>
      </c>
      <c r="U939">
        <v>3</v>
      </c>
      <c r="V939">
        <v>39</v>
      </c>
      <c r="W939">
        <v>0</v>
      </c>
      <c r="X939">
        <v>0</v>
      </c>
      <c r="Y939">
        <v>19</v>
      </c>
      <c r="Z939">
        <v>411</v>
      </c>
      <c r="AA939">
        <f>Z939/P939</f>
        <v>1.2607361963190185</v>
      </c>
      <c r="AB939" s="14" t="s">
        <v>506</v>
      </c>
      <c r="AC939" s="13" t="s">
        <v>63</v>
      </c>
      <c r="AD939">
        <v>2</v>
      </c>
      <c r="AE939" t="str">
        <f>IF(AD939&gt;3, "Prefers Discount", "Discount Indifferent")</f>
        <v>Discount Indifferent</v>
      </c>
      <c r="AF939">
        <v>4</v>
      </c>
      <c r="AG939">
        <v>9</v>
      </c>
      <c r="AH939">
        <v>1</v>
      </c>
      <c r="AI939" t="str">
        <f>INDEX($AF$1:$AH$1,MATCH(MAX(AF939:AH939),AF939:AH939,0))</f>
        <v>Web_Orders</v>
      </c>
      <c r="AJ939">
        <v>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f>SUM(AK939:AO939)</f>
        <v>0</v>
      </c>
      <c r="AQ939" t="s">
        <v>67</v>
      </c>
      <c r="AR939">
        <v>0</v>
      </c>
      <c r="AS939" t="str">
        <f>IF(OR(AK939&gt;0, AL939&gt;0, AM939&gt;0, AN939&gt;0, AO939&gt;0), "Converted", "Not Converted")</f>
        <v>Not Converted</v>
      </c>
      <c r="AT939">
        <v>0</v>
      </c>
      <c r="AU939">
        <v>3</v>
      </c>
      <c r="AV939">
        <v>11</v>
      </c>
      <c r="AW939">
        <f>IF(Z939&gt;607, 4, 0)</f>
        <v>0</v>
      </c>
      <c r="AX939">
        <f>IF(AA939&gt;1.6588, 3, 0)</f>
        <v>0</v>
      </c>
      <c r="AY939">
        <f>IF(P939&gt;401, 2, 0)</f>
        <v>0</v>
      </c>
      <c r="AZ939">
        <f>IF(I939&gt;52915.77, 1, 0)</f>
        <v>1</v>
      </c>
      <c r="BA939">
        <f>SUM(AW939:AZ939)</f>
        <v>1</v>
      </c>
      <c r="BB939" t="str">
        <f>VLOOKUP(BA939,'Standard Deviations'!$L$1:$M$11,2,TRUE)</f>
        <v>Bronze</v>
      </c>
    </row>
    <row r="940" spans="1:54">
      <c r="A940">
        <v>4246</v>
      </c>
      <c r="B940">
        <v>1982</v>
      </c>
      <c r="C940">
        <f>2024-B940</f>
        <v>42</v>
      </c>
      <c r="D940" t="str">
        <f>VLOOKUP(B940,Reference!$A$1:$B$125, 2)</f>
        <v>Millennials</v>
      </c>
      <c r="E940" t="s">
        <v>64</v>
      </c>
      <c r="F940" t="str">
        <f>IF(E940="High School", "No College", "College")</f>
        <v>College</v>
      </c>
      <c r="G940" t="s">
        <v>60</v>
      </c>
      <c r="H940">
        <v>6560</v>
      </c>
      <c r="I940">
        <v>78720</v>
      </c>
      <c r="J940" s="4" t="s">
        <v>56</v>
      </c>
      <c r="K940">
        <v>0</v>
      </c>
      <c r="L940">
        <v>0</v>
      </c>
      <c r="M940" t="str">
        <f>IF(OR(K940&gt;0, L940&gt;0), "Parent", "Not Parent")</f>
        <v>Not Parent</v>
      </c>
      <c r="N940" t="s">
        <v>171</v>
      </c>
      <c r="O940" s="8">
        <v>41916</v>
      </c>
      <c r="P940" s="9">
        <f>O940-N940</f>
        <v>296</v>
      </c>
      <c r="Q940">
        <v>2</v>
      </c>
      <c r="R940" s="9">
        <f>P940-Q940</f>
        <v>294</v>
      </c>
      <c r="S940" s="8">
        <f>O940-R940</f>
        <v>41622</v>
      </c>
      <c r="T940">
        <v>67</v>
      </c>
      <c r="U940">
        <v>11</v>
      </c>
      <c r="V940">
        <v>26</v>
      </c>
      <c r="W940">
        <v>4</v>
      </c>
      <c r="X940">
        <v>3</v>
      </c>
      <c r="Y940">
        <v>262</v>
      </c>
      <c r="Z940">
        <v>373</v>
      </c>
      <c r="AA940">
        <f>Z940/P940</f>
        <v>1.2601351351351351</v>
      </c>
      <c r="AB940" s="11" t="s">
        <v>506</v>
      </c>
      <c r="AC940" t="s">
        <v>59</v>
      </c>
      <c r="AD940">
        <v>0</v>
      </c>
      <c r="AE940" t="str">
        <f>IF(AD940&gt;3, "Prefers Discount", "Discount Indifferent")</f>
        <v>Discount Indifferent</v>
      </c>
      <c r="AF940">
        <v>1</v>
      </c>
      <c r="AG940">
        <v>1</v>
      </c>
      <c r="AH940">
        <v>0</v>
      </c>
      <c r="AI940" t="str">
        <f>INDEX($AF$1:$AH$1,MATCH(MAX(AF940:AH940),AF940:AH940,0))</f>
        <v>Store_Orders</v>
      </c>
      <c r="AJ940">
        <v>17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f>SUM(AK940:AO940)</f>
        <v>0</v>
      </c>
      <c r="AQ940" t="s">
        <v>67</v>
      </c>
      <c r="AR940">
        <v>0</v>
      </c>
      <c r="AS940" t="str">
        <f>IF(OR(AK940&gt;0, AL940&gt;0, AM940&gt;0, AN940&gt;0, AO940&gt;0), "Converted", "Not Converted")</f>
        <v>Not Converted</v>
      </c>
      <c r="AT940">
        <v>0</v>
      </c>
      <c r="AU940">
        <v>3</v>
      </c>
      <c r="AV940">
        <v>11</v>
      </c>
      <c r="AW940">
        <f>IF(Z940&gt;607, 4, 0)</f>
        <v>0</v>
      </c>
      <c r="AX940">
        <f>IF(AA940&gt;1.6588, 3, 0)</f>
        <v>0</v>
      </c>
      <c r="AY940">
        <f>IF(P940&gt;401, 2, 0)</f>
        <v>0</v>
      </c>
      <c r="AZ940">
        <f>IF(I940&gt;52915.77, 1, 0)</f>
        <v>1</v>
      </c>
      <c r="BA940">
        <f>SUM(AW940:AZ940)</f>
        <v>1</v>
      </c>
      <c r="BB940" t="str">
        <f>VLOOKUP(BA940,'Standard Deviations'!$L$1:$M$11,2,TRUE)</f>
        <v>Bronze</v>
      </c>
    </row>
    <row r="941" spans="1:54">
      <c r="A941">
        <v>10151</v>
      </c>
      <c r="B941">
        <v>1960</v>
      </c>
      <c r="C941">
        <f>2024-B941</f>
        <v>64</v>
      </c>
      <c r="D941" t="str">
        <f>VLOOKUP(B941,Reference!$A$1:$B$125, 2)</f>
        <v>Boomers</v>
      </c>
      <c r="E941" t="s">
        <v>54</v>
      </c>
      <c r="F941" t="str">
        <f>IF(E941="High School", "No College", "College")</f>
        <v>College</v>
      </c>
      <c r="G941" t="s">
        <v>71</v>
      </c>
      <c r="H941">
        <v>62204</v>
      </c>
      <c r="I941">
        <v>62204</v>
      </c>
      <c r="J941" s="4" t="s">
        <v>61</v>
      </c>
      <c r="K941">
        <v>0</v>
      </c>
      <c r="L941">
        <v>2</v>
      </c>
      <c r="M941" t="str">
        <f>IF(OR(K941&gt;0, L941&gt;0), "Parent", "Not Parent")</f>
        <v>Parent</v>
      </c>
      <c r="N941" t="s">
        <v>325</v>
      </c>
      <c r="O941" s="8">
        <v>41916</v>
      </c>
      <c r="P941" s="9">
        <f>O941-N941</f>
        <v>752</v>
      </c>
      <c r="Q941">
        <v>38</v>
      </c>
      <c r="R941" s="9">
        <f>P941-Q941</f>
        <v>714</v>
      </c>
      <c r="S941" s="8">
        <f>O941-R941</f>
        <v>41202</v>
      </c>
      <c r="T941">
        <v>317</v>
      </c>
      <c r="U941">
        <v>46</v>
      </c>
      <c r="V941">
        <v>247</v>
      </c>
      <c r="W941">
        <v>151</v>
      </c>
      <c r="X941">
        <v>46</v>
      </c>
      <c r="Y941">
        <v>139</v>
      </c>
      <c r="Z941">
        <v>946</v>
      </c>
      <c r="AA941">
        <f>Z941/P941</f>
        <v>1.2579787234042554</v>
      </c>
      <c r="AB941" s="11" t="s">
        <v>506</v>
      </c>
      <c r="AC941" t="s">
        <v>59</v>
      </c>
      <c r="AD941">
        <v>1</v>
      </c>
      <c r="AE941" t="str">
        <f>IF(AD941&gt;3, "Prefers Discount", "Discount Indifferent")</f>
        <v>Discount Indifferent</v>
      </c>
      <c r="AF941">
        <v>12</v>
      </c>
      <c r="AG941">
        <v>4</v>
      </c>
      <c r="AH941">
        <v>5</v>
      </c>
      <c r="AI941" t="str">
        <f>INDEX($AF$1:$AH$1,MATCH(MAX(AF941:AH941),AF941:AH941,0))</f>
        <v>Store_Orders</v>
      </c>
      <c r="AJ941">
        <v>3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f>SUM(AK941:AO941)</f>
        <v>0</v>
      </c>
      <c r="AQ941" t="s">
        <v>67</v>
      </c>
      <c r="AR941">
        <v>0</v>
      </c>
      <c r="AS941" t="str">
        <f>IF(OR(AK941&gt;0, AL941&gt;0, AM941&gt;0, AN941&gt;0, AO941&gt;0), "Converted", "Not Converted")</f>
        <v>Not Converted</v>
      </c>
      <c r="AT941">
        <v>0</v>
      </c>
      <c r="AU941">
        <v>3</v>
      </c>
      <c r="AV941">
        <v>11</v>
      </c>
      <c r="AW941">
        <f>IF(Z941&gt;607, 4, 0)</f>
        <v>4</v>
      </c>
      <c r="AX941">
        <f>IF(AA941&gt;1.6588, 3, 0)</f>
        <v>0</v>
      </c>
      <c r="AY941">
        <f>IF(P941&gt;401, 2, 0)</f>
        <v>2</v>
      </c>
      <c r="AZ941">
        <f>IF(I941&gt;52915.77, 1, 0)</f>
        <v>1</v>
      </c>
      <c r="BA941">
        <f>SUM(AW941:AZ941)</f>
        <v>7</v>
      </c>
      <c r="BB941" t="str">
        <f>VLOOKUP(BA941,'Standard Deviations'!$L$1:$M$11,2,TRUE)</f>
        <v>Platinum</v>
      </c>
    </row>
    <row r="942" spans="1:54">
      <c r="A942">
        <v>9729</v>
      </c>
      <c r="B942">
        <v>1955</v>
      </c>
      <c r="C942">
        <f>2024-B942</f>
        <v>69</v>
      </c>
      <c r="D942" t="str">
        <f>VLOOKUP(B942,Reference!$A$1:$B$125, 2)</f>
        <v>Boomers</v>
      </c>
      <c r="E942" t="s">
        <v>54</v>
      </c>
      <c r="F942" t="str">
        <f>IF(E942="High School", "No College", "College")</f>
        <v>College</v>
      </c>
      <c r="G942" t="s">
        <v>89</v>
      </c>
      <c r="H942">
        <v>58275</v>
      </c>
      <c r="I942">
        <v>58275</v>
      </c>
      <c r="J942" s="4" t="s">
        <v>61</v>
      </c>
      <c r="K942">
        <v>1</v>
      </c>
      <c r="L942">
        <v>1</v>
      </c>
      <c r="M942" t="str">
        <f>IF(OR(K942&gt;0, L942&gt;0), "Parent", "Not Parent")</f>
        <v>Parent</v>
      </c>
      <c r="N942" t="s">
        <v>562</v>
      </c>
      <c r="O942" s="8">
        <v>41916</v>
      </c>
      <c r="P942" s="9">
        <f>O942-N942</f>
        <v>489</v>
      </c>
      <c r="Q942">
        <v>48</v>
      </c>
      <c r="R942" s="9">
        <f>P942-Q942</f>
        <v>441</v>
      </c>
      <c r="S942" s="8">
        <f>O942-R942</f>
        <v>41475</v>
      </c>
      <c r="T942">
        <v>189</v>
      </c>
      <c r="U942">
        <v>10</v>
      </c>
      <c r="V942">
        <v>253</v>
      </c>
      <c r="W942">
        <v>56</v>
      </c>
      <c r="X942">
        <v>43</v>
      </c>
      <c r="Y942">
        <v>64</v>
      </c>
      <c r="Z942">
        <v>615</v>
      </c>
      <c r="AA942">
        <f>Z942/P942</f>
        <v>1.2576687116564418</v>
      </c>
      <c r="AB942" s="11" t="s">
        <v>506</v>
      </c>
      <c r="AC942" t="s">
        <v>59</v>
      </c>
      <c r="AD942">
        <v>6</v>
      </c>
      <c r="AE942" t="str">
        <f>IF(AD942&gt;3, "Prefers Discount", "Discount Indifferent")</f>
        <v>Prefers Discount</v>
      </c>
      <c r="AF942">
        <v>7</v>
      </c>
      <c r="AG942">
        <v>8</v>
      </c>
      <c r="AH942">
        <v>2</v>
      </c>
      <c r="AI942" t="str">
        <f>INDEX($AF$1:$AH$1,MATCH(MAX(AF942:AH942),AF942:AH942,0))</f>
        <v>Web_Orders</v>
      </c>
      <c r="AJ942">
        <v>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f>SUM(AK942:AO942)</f>
        <v>0</v>
      </c>
      <c r="AQ942" t="s">
        <v>67</v>
      </c>
      <c r="AR942">
        <v>0</v>
      </c>
      <c r="AS942" t="str">
        <f>IF(OR(AK942&gt;0, AL942&gt;0, AM942&gt;0, AN942&gt;0, AO942&gt;0), "Converted", "Not Converted")</f>
        <v>Not Converted</v>
      </c>
      <c r="AT942">
        <v>0</v>
      </c>
      <c r="AU942">
        <v>3</v>
      </c>
      <c r="AV942">
        <v>11</v>
      </c>
      <c r="AW942">
        <f>IF(Z942&gt;607, 4, 0)</f>
        <v>4</v>
      </c>
      <c r="AX942">
        <f>IF(AA942&gt;1.6588, 3, 0)</f>
        <v>0</v>
      </c>
      <c r="AY942">
        <f>IF(P942&gt;401, 2, 0)</f>
        <v>2</v>
      </c>
      <c r="AZ942">
        <f>IF(I942&gt;52915.77, 1, 0)</f>
        <v>1</v>
      </c>
      <c r="BA942">
        <f>SUM(AW942:AZ942)</f>
        <v>7</v>
      </c>
      <c r="BB942" t="str">
        <f>VLOOKUP(BA942,'Standard Deviations'!$L$1:$M$11,2,TRUE)</f>
        <v>Platinum</v>
      </c>
    </row>
    <row r="943" spans="1:54">
      <c r="A943">
        <v>8026</v>
      </c>
      <c r="B943">
        <v>1952</v>
      </c>
      <c r="C943">
        <f>2024-B943</f>
        <v>72</v>
      </c>
      <c r="D943" t="str">
        <f>VLOOKUP(B943,Reference!$A$1:$B$125, 2)</f>
        <v>Boomers</v>
      </c>
      <c r="E943" t="s">
        <v>54</v>
      </c>
      <c r="F943" t="str">
        <f>IF(E943="High School", "No College", "College")</f>
        <v>College</v>
      </c>
      <c r="G943" t="s">
        <v>55</v>
      </c>
      <c r="H943">
        <v>62998</v>
      </c>
      <c r="I943">
        <v>62998</v>
      </c>
      <c r="J943" s="4" t="s">
        <v>61</v>
      </c>
      <c r="K943">
        <v>0</v>
      </c>
      <c r="L943">
        <v>1</v>
      </c>
      <c r="M943" t="str">
        <f>IF(OR(K943&gt;0, L943&gt;0), "Parent", "Not Parent")</f>
        <v>Parent</v>
      </c>
      <c r="N943" t="s">
        <v>240</v>
      </c>
      <c r="O943" s="8">
        <v>41916</v>
      </c>
      <c r="P943" s="9">
        <f>O943-N943</f>
        <v>369</v>
      </c>
      <c r="Q943">
        <v>10</v>
      </c>
      <c r="R943" s="9">
        <f>P943-Q943</f>
        <v>359</v>
      </c>
      <c r="S943" s="8">
        <f>O943-R943</f>
        <v>41557</v>
      </c>
      <c r="T943">
        <v>120</v>
      </c>
      <c r="U943">
        <v>58</v>
      </c>
      <c r="V943">
        <v>73</v>
      </c>
      <c r="W943">
        <v>65</v>
      </c>
      <c r="X943">
        <v>89</v>
      </c>
      <c r="Y943">
        <v>58</v>
      </c>
      <c r="Z943">
        <v>463</v>
      </c>
      <c r="AA943">
        <f>Z943/P943</f>
        <v>1.2547425474254743</v>
      </c>
      <c r="AB943" s="11" t="s">
        <v>506</v>
      </c>
      <c r="AC943" t="s">
        <v>59</v>
      </c>
      <c r="AD943">
        <v>5</v>
      </c>
      <c r="AE943" t="str">
        <f>IF(AD943&gt;3, "Prefers Discount", "Discount Indifferent")</f>
        <v>Prefers Discount</v>
      </c>
      <c r="AF943">
        <v>5</v>
      </c>
      <c r="AG943">
        <v>5</v>
      </c>
      <c r="AH943">
        <v>4</v>
      </c>
      <c r="AI943" t="str">
        <f>INDEX($AF$1:$AH$1,MATCH(MAX(AF943:AH943),AF943:AH943,0))</f>
        <v>Store_Orders</v>
      </c>
      <c r="AJ943">
        <v>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f>SUM(AK943:AO943)</f>
        <v>0</v>
      </c>
      <c r="AQ943" t="s">
        <v>67</v>
      </c>
      <c r="AR943">
        <v>0</v>
      </c>
      <c r="AS943" t="str">
        <f>IF(OR(AK943&gt;0, AL943&gt;0, AM943&gt;0, AN943&gt;0, AO943&gt;0), "Converted", "Not Converted")</f>
        <v>Not Converted</v>
      </c>
      <c r="AT943">
        <v>0</v>
      </c>
      <c r="AU943">
        <v>3</v>
      </c>
      <c r="AV943">
        <v>11</v>
      </c>
      <c r="AW943">
        <f>IF(Z943&gt;607, 4, 0)</f>
        <v>0</v>
      </c>
      <c r="AX943">
        <f>IF(AA943&gt;1.6588, 3, 0)</f>
        <v>0</v>
      </c>
      <c r="AY943">
        <f>IF(P943&gt;401, 2, 0)</f>
        <v>0</v>
      </c>
      <c r="AZ943">
        <f>IF(I943&gt;52915.77, 1, 0)</f>
        <v>1</v>
      </c>
      <c r="BA943">
        <f>SUM(AW943:AZ943)</f>
        <v>1</v>
      </c>
      <c r="BB943" t="str">
        <f>VLOOKUP(BA943,'Standard Deviations'!$L$1:$M$11,2,TRUE)</f>
        <v>Bronze</v>
      </c>
    </row>
    <row r="944" spans="1:54">
      <c r="A944">
        <v>2698</v>
      </c>
      <c r="B944">
        <v>1976</v>
      </c>
      <c r="C944">
        <f>2024-B944</f>
        <v>48</v>
      </c>
      <c r="D944" t="str">
        <f>VLOOKUP(B944,Reference!$A$1:$B$125, 2)</f>
        <v>Gen X</v>
      </c>
      <c r="E944" t="s">
        <v>54</v>
      </c>
      <c r="F944" t="str">
        <f>IF(E944="High School", "No College", "College")</f>
        <v>College</v>
      </c>
      <c r="G944" t="s">
        <v>60</v>
      </c>
      <c r="H944">
        <v>47025</v>
      </c>
      <c r="I944">
        <v>47025</v>
      </c>
      <c r="J944" s="4" t="s">
        <v>175</v>
      </c>
      <c r="K944">
        <v>0</v>
      </c>
      <c r="L944">
        <v>1</v>
      </c>
      <c r="M944" t="str">
        <f>IF(OR(K944&gt;0, L944&gt;0), "Parent", "Not Parent")</f>
        <v>Parent</v>
      </c>
      <c r="N944" t="s">
        <v>170</v>
      </c>
      <c r="O944" s="8">
        <v>41916</v>
      </c>
      <c r="P944" s="9">
        <f>O944-N944</f>
        <v>331</v>
      </c>
      <c r="Q944">
        <v>52</v>
      </c>
      <c r="R944" s="9">
        <f>P944-Q944</f>
        <v>279</v>
      </c>
      <c r="S944" s="8">
        <f>O944-R944</f>
        <v>41637</v>
      </c>
      <c r="T944">
        <v>254</v>
      </c>
      <c r="U944">
        <v>7</v>
      </c>
      <c r="V944">
        <v>108</v>
      </c>
      <c r="W944">
        <v>20</v>
      </c>
      <c r="X944">
        <v>0</v>
      </c>
      <c r="Y944">
        <v>26</v>
      </c>
      <c r="Z944">
        <v>415</v>
      </c>
      <c r="AA944">
        <f>Z944/P944</f>
        <v>1.2537764350453173</v>
      </c>
      <c r="AB944" s="14" t="s">
        <v>506</v>
      </c>
      <c r="AC944" s="13" t="s">
        <v>63</v>
      </c>
      <c r="AD944">
        <v>3</v>
      </c>
      <c r="AE944" t="str">
        <f>IF(AD944&gt;3, "Prefers Discount", "Discount Indifferent")</f>
        <v>Discount Indifferent</v>
      </c>
      <c r="AF944">
        <v>5</v>
      </c>
      <c r="AG944">
        <v>6</v>
      </c>
      <c r="AH944">
        <v>3</v>
      </c>
      <c r="AI944" t="str">
        <f>INDEX($AF$1:$AH$1,MATCH(MAX(AF944:AH944),AF944:AH944,0))</f>
        <v>Web_Orders</v>
      </c>
      <c r="AJ944">
        <v>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f>SUM(AK944:AO944)</f>
        <v>0</v>
      </c>
      <c r="AQ944" t="s">
        <v>67</v>
      </c>
      <c r="AR944">
        <v>0</v>
      </c>
      <c r="AS944" t="str">
        <f>IF(OR(AK944&gt;0, AL944&gt;0, AM944&gt;0, AN944&gt;0, AO944&gt;0), "Converted", "Not Converted")</f>
        <v>Not Converted</v>
      </c>
      <c r="AT944">
        <v>0</v>
      </c>
      <c r="AU944">
        <v>3</v>
      </c>
      <c r="AV944">
        <v>11</v>
      </c>
      <c r="AW944">
        <f>IF(Z944&gt;607, 4, 0)</f>
        <v>0</v>
      </c>
      <c r="AX944">
        <f>IF(AA944&gt;1.6588, 3, 0)</f>
        <v>0</v>
      </c>
      <c r="AY944">
        <f>IF(P944&gt;401, 2, 0)</f>
        <v>0</v>
      </c>
      <c r="AZ944">
        <f>IF(I944&gt;52915.77, 1, 0)</f>
        <v>0</v>
      </c>
      <c r="BA944">
        <f>SUM(AW944:AZ944)</f>
        <v>0</v>
      </c>
      <c r="BB944" t="str">
        <f>VLOOKUP(BA944,'Standard Deviations'!$L$1:$M$11,2,TRUE)</f>
        <v>No Tier</v>
      </c>
    </row>
    <row r="945" spans="1:54">
      <c r="A945">
        <v>8897</v>
      </c>
      <c r="B945">
        <v>1965</v>
      </c>
      <c r="C945">
        <f>2024-B945</f>
        <v>59</v>
      </c>
      <c r="D945" t="str">
        <f>VLOOKUP(B945,Reference!$A$1:$B$125, 2)</f>
        <v>Gen X</v>
      </c>
      <c r="E945" t="s">
        <v>54</v>
      </c>
      <c r="F945" t="str">
        <f>IF(E945="High School", "No College", "College")</f>
        <v>College</v>
      </c>
      <c r="G945" t="s">
        <v>60</v>
      </c>
      <c r="H945">
        <v>42720</v>
      </c>
      <c r="I945">
        <v>42720</v>
      </c>
      <c r="J945" s="4" t="s">
        <v>175</v>
      </c>
      <c r="K945">
        <v>1</v>
      </c>
      <c r="L945">
        <v>1</v>
      </c>
      <c r="M945" t="str">
        <f>IF(OR(K945&gt;0, L945&gt;0), "Parent", "Not Parent")</f>
        <v>Parent</v>
      </c>
      <c r="N945" t="s">
        <v>563</v>
      </c>
      <c r="O945" s="8">
        <v>41916</v>
      </c>
      <c r="P945" s="9">
        <f>O945-N945</f>
        <v>528</v>
      </c>
      <c r="Q945">
        <v>9</v>
      </c>
      <c r="R945" s="9">
        <f>P945-Q945</f>
        <v>519</v>
      </c>
      <c r="S945" s="8">
        <f>O945-R945</f>
        <v>41397</v>
      </c>
      <c r="T945">
        <v>392</v>
      </c>
      <c r="U945">
        <v>5</v>
      </c>
      <c r="V945">
        <v>91</v>
      </c>
      <c r="W945">
        <v>28</v>
      </c>
      <c r="X945">
        <v>26</v>
      </c>
      <c r="Y945">
        <v>112</v>
      </c>
      <c r="Z945">
        <v>654</v>
      </c>
      <c r="AA945">
        <f>Z945/P945</f>
        <v>1.2386363636363635</v>
      </c>
      <c r="AB945" s="11" t="s">
        <v>506</v>
      </c>
      <c r="AC945" t="s">
        <v>59</v>
      </c>
      <c r="AD945">
        <v>8</v>
      </c>
      <c r="AE945" t="str">
        <f>IF(AD945&gt;3, "Prefers Discount", "Discount Indifferent")</f>
        <v>Prefers Discount</v>
      </c>
      <c r="AF945">
        <v>7</v>
      </c>
      <c r="AG945">
        <v>7</v>
      </c>
      <c r="AH945">
        <v>3</v>
      </c>
      <c r="AI945" t="str">
        <f>INDEX($AF$1:$AH$1,MATCH(MAX(AF945:AH945),AF945:AH945,0))</f>
        <v>Store_Orders</v>
      </c>
      <c r="AJ945">
        <v>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f>SUM(AK945:AO945)</f>
        <v>0</v>
      </c>
      <c r="AQ945" t="s">
        <v>67</v>
      </c>
      <c r="AR945">
        <v>1</v>
      </c>
      <c r="AS945" t="str">
        <f>IF(OR(AK945&gt;0, AL945&gt;0, AM945&gt;0, AN945&gt;0, AO945&gt;0), "Converted", "Not Converted")</f>
        <v>Not Converted</v>
      </c>
      <c r="AT945">
        <v>0</v>
      </c>
      <c r="AU945">
        <v>3</v>
      </c>
      <c r="AV945">
        <v>11</v>
      </c>
      <c r="AW945">
        <f>IF(Z945&gt;607, 4, 0)</f>
        <v>4</v>
      </c>
      <c r="AX945">
        <f>IF(AA945&gt;1.6588, 3, 0)</f>
        <v>0</v>
      </c>
      <c r="AY945">
        <f>IF(P945&gt;401, 2, 0)</f>
        <v>2</v>
      </c>
      <c r="AZ945">
        <f>IF(I945&gt;52915.77, 1, 0)</f>
        <v>0</v>
      </c>
      <c r="BA945">
        <f>SUM(AW945:AZ945)</f>
        <v>6</v>
      </c>
      <c r="BB945" t="str">
        <f>VLOOKUP(BA945,'Standard Deviations'!$L$1:$M$11,2,TRUE)</f>
        <v>Gold</v>
      </c>
    </row>
    <row r="946" spans="1:54">
      <c r="A946">
        <v>378</v>
      </c>
      <c r="B946">
        <v>1971</v>
      </c>
      <c r="C946">
        <f>2024-B946</f>
        <v>53</v>
      </c>
      <c r="D946" t="str">
        <f>VLOOKUP(B946,Reference!$A$1:$B$125, 2)</f>
        <v>Gen X</v>
      </c>
      <c r="E946" t="s">
        <v>54</v>
      </c>
      <c r="F946" t="str">
        <f>IF(E946="High School", "No College", "College")</f>
        <v>College</v>
      </c>
      <c r="G946" t="s">
        <v>55</v>
      </c>
      <c r="H946">
        <v>52531</v>
      </c>
      <c r="I946">
        <v>52531</v>
      </c>
      <c r="J946" s="4" t="s">
        <v>175</v>
      </c>
      <c r="K946">
        <v>0</v>
      </c>
      <c r="L946">
        <v>0</v>
      </c>
      <c r="M946" t="str">
        <f>IF(OR(K946&gt;0, L946&gt;0), "Parent", "Not Parent")</f>
        <v>Not Parent</v>
      </c>
      <c r="N946" t="s">
        <v>449</v>
      </c>
      <c r="O946" s="8">
        <v>41916</v>
      </c>
      <c r="P946" s="9">
        <f>O946-N946</f>
        <v>643</v>
      </c>
      <c r="Q946">
        <v>68</v>
      </c>
      <c r="R946" s="9">
        <f>P946-Q946</f>
        <v>575</v>
      </c>
      <c r="S946" s="8">
        <f>O946-R946</f>
        <v>41341</v>
      </c>
      <c r="T946">
        <v>283</v>
      </c>
      <c r="U946">
        <v>112</v>
      </c>
      <c r="V946">
        <v>151</v>
      </c>
      <c r="W946">
        <v>51</v>
      </c>
      <c r="X946">
        <v>72</v>
      </c>
      <c r="Y946">
        <v>125</v>
      </c>
      <c r="Z946">
        <v>794</v>
      </c>
      <c r="AA946">
        <f>Z946/P946</f>
        <v>1.234836702954899</v>
      </c>
      <c r="AB946" s="14" t="s">
        <v>506</v>
      </c>
      <c r="AC946" s="13" t="s">
        <v>63</v>
      </c>
      <c r="AD946">
        <v>2</v>
      </c>
      <c r="AE946" t="str">
        <f>IF(AD946&gt;3, "Prefers Discount", "Discount Indifferent")</f>
        <v>Discount Indifferent</v>
      </c>
      <c r="AF946">
        <v>10</v>
      </c>
      <c r="AG946">
        <v>7</v>
      </c>
      <c r="AH946">
        <v>2</v>
      </c>
      <c r="AI946" t="str">
        <f>INDEX($AF$1:$AH$1,MATCH(MAX(AF946:AH946),AF946:AH946,0))</f>
        <v>Store_Orders</v>
      </c>
      <c r="AJ946">
        <v>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f>SUM(AK946:AO946)</f>
        <v>0</v>
      </c>
      <c r="AQ946" t="s">
        <v>67</v>
      </c>
      <c r="AR946">
        <v>0</v>
      </c>
      <c r="AS946" t="str">
        <f>IF(OR(AK946&gt;0, AL946&gt;0, AM946&gt;0, AN946&gt;0, AO946&gt;0), "Converted", "Not Converted")</f>
        <v>Not Converted</v>
      </c>
      <c r="AT946">
        <v>0</v>
      </c>
      <c r="AU946">
        <v>3</v>
      </c>
      <c r="AV946">
        <v>11</v>
      </c>
      <c r="AW946">
        <f>IF(Z946&gt;607, 4, 0)</f>
        <v>4</v>
      </c>
      <c r="AX946">
        <f>IF(AA946&gt;1.6588, 3, 0)</f>
        <v>0</v>
      </c>
      <c r="AY946">
        <f>IF(P946&gt;401, 2, 0)</f>
        <v>2</v>
      </c>
      <c r="AZ946">
        <f>IF(I946&gt;52915.77, 1, 0)</f>
        <v>0</v>
      </c>
      <c r="BA946">
        <f>SUM(AW946:AZ946)</f>
        <v>6</v>
      </c>
      <c r="BB946" t="str">
        <f>VLOOKUP(BA946,'Standard Deviations'!$L$1:$M$11,2,TRUE)</f>
        <v>Gold</v>
      </c>
    </row>
    <row r="947" spans="1:54">
      <c r="A947">
        <v>7922</v>
      </c>
      <c r="B947">
        <v>1951</v>
      </c>
      <c r="C947">
        <f>2024-B947</f>
        <v>73</v>
      </c>
      <c r="D947" t="str">
        <f>VLOOKUP(B947,Reference!$A$1:$B$125, 2)</f>
        <v>Boomers</v>
      </c>
      <c r="E947" t="s">
        <v>68</v>
      </c>
      <c r="F947" t="str">
        <f>IF(E947="High School", "No College", "College")</f>
        <v>College</v>
      </c>
      <c r="G947" t="s">
        <v>60</v>
      </c>
      <c r="H947">
        <v>64950</v>
      </c>
      <c r="I947">
        <v>64950</v>
      </c>
      <c r="J947" s="4" t="s">
        <v>61</v>
      </c>
      <c r="K947">
        <v>0</v>
      </c>
      <c r="L947">
        <v>1</v>
      </c>
      <c r="M947" t="str">
        <f>IF(OR(K947&gt;0, L947&gt;0), "Parent", "Not Parent")</f>
        <v>Parent</v>
      </c>
      <c r="N947" t="s">
        <v>388</v>
      </c>
      <c r="O947" s="8">
        <v>41916</v>
      </c>
      <c r="P947" s="9">
        <f>O947-N947</f>
        <v>783</v>
      </c>
      <c r="Q947">
        <v>29</v>
      </c>
      <c r="R947" s="9">
        <f>P947-Q947</f>
        <v>754</v>
      </c>
      <c r="S947" s="8">
        <f>O947-R947</f>
        <v>41162</v>
      </c>
      <c r="T947">
        <v>819</v>
      </c>
      <c r="U947">
        <v>0</v>
      </c>
      <c r="V947">
        <v>72</v>
      </c>
      <c r="W947">
        <v>12</v>
      </c>
      <c r="X947">
        <v>0</v>
      </c>
      <c r="Y947">
        <v>63</v>
      </c>
      <c r="Z947">
        <v>966</v>
      </c>
      <c r="AA947">
        <f>Z947/P947</f>
        <v>1.2337164750957854</v>
      </c>
      <c r="AB947" s="11" t="s">
        <v>506</v>
      </c>
      <c r="AC947" t="s">
        <v>59</v>
      </c>
      <c r="AD947">
        <v>2</v>
      </c>
      <c r="AE947" t="str">
        <f>IF(AD947&gt;3, "Prefers Discount", "Discount Indifferent")</f>
        <v>Discount Indifferent</v>
      </c>
      <c r="AF947">
        <v>10</v>
      </c>
      <c r="AG947">
        <v>11</v>
      </c>
      <c r="AH947">
        <v>2</v>
      </c>
      <c r="AI947" t="str">
        <f>INDEX($AF$1:$AH$1,MATCH(MAX(AF947:AH947),AF947:AH947,0))</f>
        <v>Web_Orders</v>
      </c>
      <c r="AJ947">
        <v>7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f>SUM(AK947:AO947)</f>
        <v>1</v>
      </c>
      <c r="AQ947" t="str">
        <f>INDEX($AK$1:$AO$1,MATCH(MAX(AK947:AO947),AK947:AO947,0))</f>
        <v>Converted_on_Camp4</v>
      </c>
      <c r="AR947">
        <v>1</v>
      </c>
      <c r="AS947" t="str">
        <f>IF(OR(AK947&gt;0, AL947&gt;0, AM947&gt;0, AN947&gt;0, AO947&gt;0), "Converted", "Not Converted")</f>
        <v>Converted</v>
      </c>
      <c r="AT947">
        <v>0</v>
      </c>
      <c r="AU947">
        <v>3</v>
      </c>
      <c r="AV947">
        <v>11</v>
      </c>
      <c r="AW947">
        <f>IF(Z947&gt;607, 4, 0)</f>
        <v>4</v>
      </c>
      <c r="AX947">
        <f>IF(AA947&gt;1.6588, 3, 0)</f>
        <v>0</v>
      </c>
      <c r="AY947">
        <f>IF(P947&gt;401, 2, 0)</f>
        <v>2</v>
      </c>
      <c r="AZ947">
        <f>IF(I947&gt;52915.77, 1, 0)</f>
        <v>1</v>
      </c>
      <c r="BA947">
        <f>SUM(AW947:AZ947)</f>
        <v>7</v>
      </c>
      <c r="BB947" t="str">
        <f>VLOOKUP(BA947,'Standard Deviations'!$L$1:$M$11,2,TRUE)</f>
        <v>Platinum</v>
      </c>
    </row>
    <row r="948" spans="1:54">
      <c r="A948">
        <v>8952</v>
      </c>
      <c r="B948">
        <v>1953</v>
      </c>
      <c r="C948">
        <f>2024-B948</f>
        <v>71</v>
      </c>
      <c r="D948" t="str">
        <f>VLOOKUP(B948,Reference!$A$1:$B$125, 2)</f>
        <v>Boomers</v>
      </c>
      <c r="E948" t="s">
        <v>64</v>
      </c>
      <c r="F948" t="str">
        <f>IF(E948="High School", "No College", "College")</f>
        <v>College</v>
      </c>
      <c r="G948" t="s">
        <v>55</v>
      </c>
      <c r="H948">
        <v>65569</v>
      </c>
      <c r="I948">
        <v>65569</v>
      </c>
      <c r="J948" s="4" t="s">
        <v>61</v>
      </c>
      <c r="K948">
        <v>0</v>
      </c>
      <c r="L948">
        <v>1</v>
      </c>
      <c r="M948" t="str">
        <f>IF(OR(K948&gt;0, L948&gt;0), "Parent", "Not Parent")</f>
        <v>Parent</v>
      </c>
      <c r="N948" t="s">
        <v>364</v>
      </c>
      <c r="O948" s="8">
        <v>41916</v>
      </c>
      <c r="P948" s="9">
        <f>O948-N948</f>
        <v>698</v>
      </c>
      <c r="Q948">
        <v>96</v>
      </c>
      <c r="R948" s="9">
        <f>P948-Q948</f>
        <v>602</v>
      </c>
      <c r="S948" s="8">
        <f>O948-R948</f>
        <v>41314</v>
      </c>
      <c r="T948">
        <v>397</v>
      </c>
      <c r="U948">
        <v>46</v>
      </c>
      <c r="V948">
        <v>288</v>
      </c>
      <c r="W948">
        <v>20</v>
      </c>
      <c r="X948">
        <v>38</v>
      </c>
      <c r="Y948">
        <v>70</v>
      </c>
      <c r="Z948">
        <v>859</v>
      </c>
      <c r="AA948">
        <f>Z948/P948</f>
        <v>1.2306590257879657</v>
      </c>
      <c r="AB948" s="14" t="s">
        <v>506</v>
      </c>
      <c r="AC948" s="13" t="s">
        <v>63</v>
      </c>
      <c r="AD948">
        <v>2</v>
      </c>
      <c r="AE948" t="str">
        <f>IF(AD948&gt;3, "Prefers Discount", "Discount Indifferent")</f>
        <v>Discount Indifferent</v>
      </c>
      <c r="AF948">
        <v>10</v>
      </c>
      <c r="AG948">
        <v>6</v>
      </c>
      <c r="AH948">
        <v>5</v>
      </c>
      <c r="AI948" t="str">
        <f>INDEX($AF$1:$AH$1,MATCH(MAX(AF948:AH948),AF948:AH948,0))</f>
        <v>Store_Orders</v>
      </c>
      <c r="AJ948">
        <v>3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f>SUM(AK948:AO948)</f>
        <v>0</v>
      </c>
      <c r="AQ948" t="s">
        <v>67</v>
      </c>
      <c r="AR948">
        <v>0</v>
      </c>
      <c r="AS948" t="str">
        <f>IF(OR(AK948&gt;0, AL948&gt;0, AM948&gt;0, AN948&gt;0, AO948&gt;0), "Converted", "Not Converted")</f>
        <v>Not Converted</v>
      </c>
      <c r="AT948">
        <v>0</v>
      </c>
      <c r="AU948">
        <v>3</v>
      </c>
      <c r="AV948">
        <v>11</v>
      </c>
      <c r="AW948">
        <f>IF(Z948&gt;607, 4, 0)</f>
        <v>4</v>
      </c>
      <c r="AX948">
        <f>IF(AA948&gt;1.6588, 3, 0)</f>
        <v>0</v>
      </c>
      <c r="AY948">
        <f>IF(P948&gt;401, 2, 0)</f>
        <v>2</v>
      </c>
      <c r="AZ948">
        <f>IF(I948&gt;52915.77, 1, 0)</f>
        <v>1</v>
      </c>
      <c r="BA948">
        <f>SUM(AW948:AZ948)</f>
        <v>7</v>
      </c>
      <c r="BB948" t="str">
        <f>VLOOKUP(BA948,'Standard Deviations'!$L$1:$M$11,2,TRUE)</f>
        <v>Platinum</v>
      </c>
    </row>
    <row r="949" spans="1:54">
      <c r="A949">
        <v>3136</v>
      </c>
      <c r="B949">
        <v>1962</v>
      </c>
      <c r="C949">
        <f>2024-B949</f>
        <v>62</v>
      </c>
      <c r="D949" t="str">
        <f>VLOOKUP(B949,Reference!$A$1:$B$125, 2)</f>
        <v>Boomers</v>
      </c>
      <c r="E949" t="s">
        <v>64</v>
      </c>
      <c r="F949" t="str">
        <f>IF(E949="High School", "No College", "College")</f>
        <v>College</v>
      </c>
      <c r="G949" t="s">
        <v>71</v>
      </c>
      <c r="H949">
        <v>59432</v>
      </c>
      <c r="I949">
        <v>59432</v>
      </c>
      <c r="J949" s="4" t="s">
        <v>61</v>
      </c>
      <c r="K949">
        <v>0</v>
      </c>
      <c r="L949">
        <v>1</v>
      </c>
      <c r="M949" t="str">
        <f>IF(OR(K949&gt;0, L949&gt;0), "Parent", "Not Parent")</f>
        <v>Parent</v>
      </c>
      <c r="N949" t="s">
        <v>221</v>
      </c>
      <c r="O949" s="8">
        <v>41916</v>
      </c>
      <c r="P949" s="9">
        <f>O949-N949</f>
        <v>539</v>
      </c>
      <c r="Q949">
        <v>88</v>
      </c>
      <c r="R949" s="9">
        <f>P949-Q949</f>
        <v>451</v>
      </c>
      <c r="S949" s="8">
        <f>O949-R949</f>
        <v>41465</v>
      </c>
      <c r="T949">
        <v>317</v>
      </c>
      <c r="U949">
        <v>25</v>
      </c>
      <c r="V949">
        <v>265</v>
      </c>
      <c r="W949">
        <v>25</v>
      </c>
      <c r="X949">
        <v>19</v>
      </c>
      <c r="Y949">
        <v>12</v>
      </c>
      <c r="Z949">
        <v>663</v>
      </c>
      <c r="AA949">
        <f>Z949/P949</f>
        <v>1.2300556586270872</v>
      </c>
      <c r="AB949" s="14" t="s">
        <v>506</v>
      </c>
      <c r="AC949" s="13" t="s">
        <v>63</v>
      </c>
      <c r="AD949">
        <v>3</v>
      </c>
      <c r="AE949" t="str">
        <f>IF(AD949&gt;3, "Prefers Discount", "Discount Indifferent")</f>
        <v>Discount Indifferent</v>
      </c>
      <c r="AF949">
        <v>11</v>
      </c>
      <c r="AG949">
        <v>5</v>
      </c>
      <c r="AH949">
        <v>3</v>
      </c>
      <c r="AI949" t="str">
        <f>INDEX($AF$1:$AH$1,MATCH(MAX(AF949:AH949),AF949:AH949,0))</f>
        <v>Store_Orders</v>
      </c>
      <c r="AJ949">
        <v>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f>SUM(AK949:AO949)</f>
        <v>0</v>
      </c>
      <c r="AQ949" t="s">
        <v>67</v>
      </c>
      <c r="AR949">
        <v>0</v>
      </c>
      <c r="AS949" t="str">
        <f>IF(OR(AK949&gt;0, AL949&gt;0, AM949&gt;0, AN949&gt;0, AO949&gt;0), "Converted", "Not Converted")</f>
        <v>Not Converted</v>
      </c>
      <c r="AT949">
        <v>0</v>
      </c>
      <c r="AU949">
        <v>3</v>
      </c>
      <c r="AV949">
        <v>11</v>
      </c>
      <c r="AW949">
        <f>IF(Z949&gt;607, 4, 0)</f>
        <v>4</v>
      </c>
      <c r="AX949">
        <f>IF(AA949&gt;1.6588, 3, 0)</f>
        <v>0</v>
      </c>
      <c r="AY949">
        <f>IF(P949&gt;401, 2, 0)</f>
        <v>2</v>
      </c>
      <c r="AZ949">
        <f>IF(I949&gt;52915.77, 1, 0)</f>
        <v>1</v>
      </c>
      <c r="BA949">
        <f>SUM(AW949:AZ949)</f>
        <v>7</v>
      </c>
      <c r="BB949" t="str">
        <f>VLOOKUP(BA949,'Standard Deviations'!$L$1:$M$11,2,TRUE)</f>
        <v>Platinum</v>
      </c>
    </row>
    <row r="950" spans="1:54">
      <c r="A950">
        <v>9500</v>
      </c>
      <c r="B950">
        <v>1959</v>
      </c>
      <c r="C950">
        <f>2024-B950</f>
        <v>65</v>
      </c>
      <c r="D950" t="str">
        <f>VLOOKUP(B950,Reference!$A$1:$B$125, 2)</f>
        <v>Boomers</v>
      </c>
      <c r="E950" t="s">
        <v>54</v>
      </c>
      <c r="F950" t="str">
        <f>IF(E950="High School", "No College", "College")</f>
        <v>College</v>
      </c>
      <c r="G950" t="s">
        <v>55</v>
      </c>
      <c r="H950">
        <v>58113</v>
      </c>
      <c r="I950">
        <v>58113</v>
      </c>
      <c r="J950" s="4" t="s">
        <v>61</v>
      </c>
      <c r="K950">
        <v>0</v>
      </c>
      <c r="L950">
        <v>1</v>
      </c>
      <c r="M950" t="str">
        <f>IF(OR(K950&gt;0, L950&gt;0), "Parent", "Not Parent")</f>
        <v>Parent</v>
      </c>
      <c r="N950" t="s">
        <v>464</v>
      </c>
      <c r="O950" s="8">
        <v>41916</v>
      </c>
      <c r="P950" s="9">
        <f>O950-N950</f>
        <v>617</v>
      </c>
      <c r="Q950">
        <v>66</v>
      </c>
      <c r="R950" s="9">
        <f>P950-Q950</f>
        <v>551</v>
      </c>
      <c r="S950" s="8">
        <f>O950-R950</f>
        <v>41365</v>
      </c>
      <c r="T950">
        <v>221</v>
      </c>
      <c r="U950">
        <v>104</v>
      </c>
      <c r="V950">
        <v>169</v>
      </c>
      <c r="W950">
        <v>102</v>
      </c>
      <c r="X950">
        <v>78</v>
      </c>
      <c r="Y950">
        <v>84</v>
      </c>
      <c r="Z950">
        <v>758</v>
      </c>
      <c r="AA950">
        <f>Z950/P950</f>
        <v>1.2285251215559156</v>
      </c>
      <c r="AB950" s="14" t="s">
        <v>506</v>
      </c>
      <c r="AC950" s="13" t="s">
        <v>63</v>
      </c>
      <c r="AD950">
        <v>3</v>
      </c>
      <c r="AE950" t="str">
        <f>IF(AD950&gt;3, "Prefers Discount", "Discount Indifferent")</f>
        <v>Discount Indifferent</v>
      </c>
      <c r="AF950">
        <v>8</v>
      </c>
      <c r="AG950">
        <v>9</v>
      </c>
      <c r="AH950">
        <v>2</v>
      </c>
      <c r="AI950" t="str">
        <f>INDEX($AF$1:$AH$1,MATCH(MAX(AF950:AH950),AF950:AH950,0))</f>
        <v>Web_Orders</v>
      </c>
      <c r="AJ950">
        <v>7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f>SUM(AK950:AO950)</f>
        <v>0</v>
      </c>
      <c r="AQ950" t="s">
        <v>67</v>
      </c>
      <c r="AR950">
        <v>0</v>
      </c>
      <c r="AS950" t="str">
        <f>IF(OR(AK950&gt;0, AL950&gt;0, AM950&gt;0, AN950&gt;0, AO950&gt;0), "Converted", "Not Converted")</f>
        <v>Not Converted</v>
      </c>
      <c r="AT950">
        <v>1</v>
      </c>
      <c r="AU950">
        <v>3</v>
      </c>
      <c r="AV950">
        <v>11</v>
      </c>
      <c r="AW950">
        <f>IF(Z950&gt;607, 4, 0)</f>
        <v>4</v>
      </c>
      <c r="AX950">
        <f>IF(AA950&gt;1.6588, 3, 0)</f>
        <v>0</v>
      </c>
      <c r="AY950">
        <f>IF(P950&gt;401, 2, 0)</f>
        <v>2</v>
      </c>
      <c r="AZ950">
        <f>IF(I950&gt;52915.77, 1, 0)</f>
        <v>1</v>
      </c>
      <c r="BA950">
        <f>SUM(AW950:AZ950)</f>
        <v>7</v>
      </c>
      <c r="BB950" t="str">
        <f>VLOOKUP(BA950,'Standard Deviations'!$L$1:$M$11,2,TRUE)</f>
        <v>Platinum</v>
      </c>
    </row>
    <row r="951" spans="1:54">
      <c r="A951">
        <v>425</v>
      </c>
      <c r="B951">
        <v>1985</v>
      </c>
      <c r="C951">
        <f>2024-B951</f>
        <v>39</v>
      </c>
      <c r="D951" t="str">
        <f>VLOOKUP(B951,Reference!$A$1:$B$125, 2)</f>
        <v>Millennials</v>
      </c>
      <c r="E951" t="s">
        <v>54</v>
      </c>
      <c r="F951" t="str">
        <f>IF(E951="High School", "No College", "College")</f>
        <v>College</v>
      </c>
      <c r="G951" t="s">
        <v>55</v>
      </c>
      <c r="H951">
        <v>55357</v>
      </c>
      <c r="I951">
        <v>55357</v>
      </c>
      <c r="J951" s="4" t="s">
        <v>61</v>
      </c>
      <c r="K951">
        <v>2</v>
      </c>
      <c r="L951">
        <v>0</v>
      </c>
      <c r="M951" t="str">
        <f>IF(OR(K951&gt;0, L951&gt;0), "Parent", "Not Parent")</f>
        <v>Parent</v>
      </c>
      <c r="N951" t="s">
        <v>405</v>
      </c>
      <c r="O951" s="8">
        <v>41916</v>
      </c>
      <c r="P951" s="9">
        <f>O951-N951</f>
        <v>592</v>
      </c>
      <c r="Q951">
        <v>66</v>
      </c>
      <c r="R951" s="9">
        <f>P951-Q951</f>
        <v>526</v>
      </c>
      <c r="S951" s="8">
        <f>O951-R951</f>
        <v>41390</v>
      </c>
      <c r="T951">
        <v>374</v>
      </c>
      <c r="U951">
        <v>64</v>
      </c>
      <c r="V951">
        <v>116</v>
      </c>
      <c r="W951">
        <v>84</v>
      </c>
      <c r="X951">
        <v>25</v>
      </c>
      <c r="Y951">
        <v>64</v>
      </c>
      <c r="Z951">
        <v>727</v>
      </c>
      <c r="AA951">
        <f>Z951/P951</f>
        <v>1.2280405405405406</v>
      </c>
      <c r="AB951" s="14" t="s">
        <v>506</v>
      </c>
      <c r="AC951" s="13" t="s">
        <v>63</v>
      </c>
      <c r="AD951">
        <v>3</v>
      </c>
      <c r="AE951" t="str">
        <f>IF(AD951&gt;3, "Prefers Discount", "Discount Indifferent")</f>
        <v>Discount Indifferent</v>
      </c>
      <c r="AF951">
        <v>11</v>
      </c>
      <c r="AG951">
        <v>6</v>
      </c>
      <c r="AH951">
        <v>2</v>
      </c>
      <c r="AI951" t="str">
        <f>INDEX($AF$1:$AH$1,MATCH(MAX(AF951:AH951),AF951:AH951,0))</f>
        <v>Store_Orders</v>
      </c>
      <c r="AJ951">
        <v>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f>SUM(AK951:AO951)</f>
        <v>0</v>
      </c>
      <c r="AQ951" t="s">
        <v>67</v>
      </c>
      <c r="AR951">
        <v>0</v>
      </c>
      <c r="AS951" t="str">
        <f>IF(OR(AK951&gt;0, AL951&gt;0, AM951&gt;0, AN951&gt;0, AO951&gt;0), "Converted", "Not Converted")</f>
        <v>Not Converted</v>
      </c>
      <c r="AT951">
        <v>0</v>
      </c>
      <c r="AU951">
        <v>3</v>
      </c>
      <c r="AV951">
        <v>11</v>
      </c>
      <c r="AW951">
        <f>IF(Z951&gt;607, 4, 0)</f>
        <v>4</v>
      </c>
      <c r="AX951">
        <f>IF(AA951&gt;1.6588, 3, 0)</f>
        <v>0</v>
      </c>
      <c r="AY951">
        <f>IF(P951&gt;401, 2, 0)</f>
        <v>2</v>
      </c>
      <c r="AZ951">
        <f>IF(I951&gt;52915.77, 1, 0)</f>
        <v>1</v>
      </c>
      <c r="BA951">
        <f>SUM(AW951:AZ951)</f>
        <v>7</v>
      </c>
      <c r="BB951" t="str">
        <f>VLOOKUP(BA951,'Standard Deviations'!$L$1:$M$11,2,TRUE)</f>
        <v>Platinum</v>
      </c>
    </row>
    <row r="952" spans="1:54">
      <c r="A952">
        <v>3281</v>
      </c>
      <c r="B952">
        <v>1960</v>
      </c>
      <c r="C952">
        <f>2024-B952</f>
        <v>64</v>
      </c>
      <c r="D952" t="str">
        <f>VLOOKUP(B952,Reference!$A$1:$B$125, 2)</f>
        <v>Boomers</v>
      </c>
      <c r="E952" t="s">
        <v>68</v>
      </c>
      <c r="F952" t="str">
        <f>IF(E952="High School", "No College", "College")</f>
        <v>College</v>
      </c>
      <c r="G952" t="s">
        <v>55</v>
      </c>
      <c r="H952">
        <v>49154</v>
      </c>
      <c r="I952">
        <v>49154</v>
      </c>
      <c r="J952" s="4" t="s">
        <v>175</v>
      </c>
      <c r="K952">
        <v>1</v>
      </c>
      <c r="L952">
        <v>1</v>
      </c>
      <c r="M952" t="str">
        <f>IF(OR(K952&gt;0, L952&gt;0), "Parent", "Not Parent")</f>
        <v>Parent</v>
      </c>
      <c r="N952" t="s">
        <v>470</v>
      </c>
      <c r="O952" s="8">
        <v>41916</v>
      </c>
      <c r="P952" s="9">
        <f>O952-N952</f>
        <v>335</v>
      </c>
      <c r="Q952">
        <v>69</v>
      </c>
      <c r="R952" s="9">
        <f>P952-Q952</f>
        <v>266</v>
      </c>
      <c r="S952" s="8">
        <f>O952-R952</f>
        <v>41650</v>
      </c>
      <c r="T952">
        <v>206</v>
      </c>
      <c r="U952">
        <v>10</v>
      </c>
      <c r="V952">
        <v>67</v>
      </c>
      <c r="W952">
        <v>30</v>
      </c>
      <c r="X952">
        <v>27</v>
      </c>
      <c r="Y952">
        <v>71</v>
      </c>
      <c r="Z952">
        <v>411</v>
      </c>
      <c r="AA952">
        <f>Z952/P952</f>
        <v>1.2268656716417909</v>
      </c>
      <c r="AB952" s="14" t="s">
        <v>506</v>
      </c>
      <c r="AC952" s="13" t="s">
        <v>63</v>
      </c>
      <c r="AD952">
        <v>6</v>
      </c>
      <c r="AE952" t="str">
        <f>IF(AD952&gt;3, "Prefers Discount", "Discount Indifferent")</f>
        <v>Prefers Discount</v>
      </c>
      <c r="AF952">
        <v>8</v>
      </c>
      <c r="AG952">
        <v>4</v>
      </c>
      <c r="AH952">
        <v>1</v>
      </c>
      <c r="AI952" t="str">
        <f>INDEX($AF$1:$AH$1,MATCH(MAX(AF952:AH952),AF952:AH952,0))</f>
        <v>Store_Orders</v>
      </c>
      <c r="AJ952">
        <v>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f>SUM(AK952:AO952)</f>
        <v>0</v>
      </c>
      <c r="AQ952" t="s">
        <v>67</v>
      </c>
      <c r="AR952">
        <v>0</v>
      </c>
      <c r="AS952" t="str">
        <f>IF(OR(AK952&gt;0, AL952&gt;0, AM952&gt;0, AN952&gt;0, AO952&gt;0), "Converted", "Not Converted")</f>
        <v>Not Converted</v>
      </c>
      <c r="AT952">
        <v>0</v>
      </c>
      <c r="AU952">
        <v>3</v>
      </c>
      <c r="AV952">
        <v>11</v>
      </c>
      <c r="AW952">
        <f>IF(Z952&gt;607, 4, 0)</f>
        <v>0</v>
      </c>
      <c r="AX952">
        <f>IF(AA952&gt;1.6588, 3, 0)</f>
        <v>0</v>
      </c>
      <c r="AY952">
        <f>IF(P952&gt;401, 2, 0)</f>
        <v>0</v>
      </c>
      <c r="AZ952">
        <f>IF(I952&gt;52915.77, 1, 0)</f>
        <v>0</v>
      </c>
      <c r="BA952">
        <f>SUM(AW952:AZ952)</f>
        <v>0</v>
      </c>
      <c r="BB952" t="str">
        <f>VLOOKUP(BA952,'Standard Deviations'!$L$1:$M$11,2,TRUE)</f>
        <v>No Tier</v>
      </c>
    </row>
    <row r="953" spans="1:54">
      <c r="A953">
        <v>7938</v>
      </c>
      <c r="B953">
        <v>1958</v>
      </c>
      <c r="C953">
        <f>2024-B953</f>
        <v>66</v>
      </c>
      <c r="D953" t="str">
        <f>VLOOKUP(B953,Reference!$A$1:$B$125, 2)</f>
        <v>Boomers</v>
      </c>
      <c r="E953" t="s">
        <v>68</v>
      </c>
      <c r="F953" t="str">
        <f>IF(E953="High School", "No College", "College")</f>
        <v>College</v>
      </c>
      <c r="G953" t="s">
        <v>65</v>
      </c>
      <c r="H953">
        <v>51518</v>
      </c>
      <c r="I953">
        <v>51518</v>
      </c>
      <c r="J953" s="4" t="s">
        <v>175</v>
      </c>
      <c r="K953">
        <v>0</v>
      </c>
      <c r="L953">
        <v>1</v>
      </c>
      <c r="M953" t="str">
        <f>IF(OR(K953&gt;0, L953&gt;0), "Parent", "Not Parent")</f>
        <v>Parent</v>
      </c>
      <c r="N953" t="s">
        <v>564</v>
      </c>
      <c r="O953" s="8">
        <v>41916</v>
      </c>
      <c r="P953" s="9">
        <f>O953-N953</f>
        <v>366</v>
      </c>
      <c r="Q953">
        <v>92</v>
      </c>
      <c r="R953" s="9">
        <f>P953-Q953</f>
        <v>274</v>
      </c>
      <c r="S953" s="8">
        <f>O953-R953</f>
        <v>41642</v>
      </c>
      <c r="T953">
        <v>350</v>
      </c>
      <c r="U953">
        <v>8</v>
      </c>
      <c r="V953">
        <v>66</v>
      </c>
      <c r="W953">
        <v>17</v>
      </c>
      <c r="X953">
        <v>4</v>
      </c>
      <c r="Y953">
        <v>4</v>
      </c>
      <c r="Z953">
        <v>449</v>
      </c>
      <c r="AA953">
        <f>Z953/P953</f>
        <v>1.2267759562841529</v>
      </c>
      <c r="AB953" s="14" t="s">
        <v>506</v>
      </c>
      <c r="AC953" s="13" t="s">
        <v>63</v>
      </c>
      <c r="AD953">
        <v>2</v>
      </c>
      <c r="AE953" t="str">
        <f>IF(AD953&gt;3, "Prefers Discount", "Discount Indifferent")</f>
        <v>Discount Indifferent</v>
      </c>
      <c r="AF953">
        <v>10</v>
      </c>
      <c r="AG953">
        <v>3</v>
      </c>
      <c r="AH953">
        <v>2</v>
      </c>
      <c r="AI953" t="str">
        <f>INDEX($AF$1:$AH$1,MATCH(MAX(AF953:AH953),AF953:AH953,0))</f>
        <v>Store_Orders</v>
      </c>
      <c r="AJ953">
        <v>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f>SUM(AK953:AO953)</f>
        <v>0</v>
      </c>
      <c r="AQ953" t="s">
        <v>67</v>
      </c>
      <c r="AR953">
        <v>0</v>
      </c>
      <c r="AS953" t="str">
        <f>IF(OR(AK953&gt;0, AL953&gt;0, AM953&gt;0, AN953&gt;0, AO953&gt;0), "Converted", "Not Converted")</f>
        <v>Not Converted</v>
      </c>
      <c r="AT953">
        <v>0</v>
      </c>
      <c r="AU953">
        <v>3</v>
      </c>
      <c r="AV953">
        <v>11</v>
      </c>
      <c r="AW953">
        <f>IF(Z953&gt;607, 4, 0)</f>
        <v>0</v>
      </c>
      <c r="AX953">
        <f>IF(AA953&gt;1.6588, 3, 0)</f>
        <v>0</v>
      </c>
      <c r="AY953">
        <f>IF(P953&gt;401, 2, 0)</f>
        <v>0</v>
      </c>
      <c r="AZ953">
        <f>IF(I953&gt;52915.77, 1, 0)</f>
        <v>0</v>
      </c>
      <c r="BA953">
        <f>SUM(AW953:AZ953)</f>
        <v>0</v>
      </c>
      <c r="BB953" t="str">
        <f>VLOOKUP(BA953,'Standard Deviations'!$L$1:$M$11,2,TRUE)</f>
        <v>No Tier</v>
      </c>
    </row>
    <row r="954" spans="1:54">
      <c r="A954">
        <v>9949</v>
      </c>
      <c r="B954">
        <v>1976</v>
      </c>
      <c r="C954">
        <f>2024-B954</f>
        <v>48</v>
      </c>
      <c r="D954" t="str">
        <f>VLOOKUP(B954,Reference!$A$1:$B$125, 2)</f>
        <v>Gen X</v>
      </c>
      <c r="E954" t="s">
        <v>54</v>
      </c>
      <c r="F954" t="str">
        <f>IF(E954="High School", "No College", "College")</f>
        <v>College</v>
      </c>
      <c r="G954" t="s">
        <v>55</v>
      </c>
      <c r="H954">
        <v>59809</v>
      </c>
      <c r="I954">
        <v>59809</v>
      </c>
      <c r="J954" s="4" t="s">
        <v>61</v>
      </c>
      <c r="K954">
        <v>0</v>
      </c>
      <c r="L954">
        <v>2</v>
      </c>
      <c r="M954" t="str">
        <f>IF(OR(K954&gt;0, L954&gt;0), "Parent", "Not Parent")</f>
        <v>Parent</v>
      </c>
      <c r="N954" t="s">
        <v>565</v>
      </c>
      <c r="O954" s="8">
        <v>41916</v>
      </c>
      <c r="P954" s="9">
        <f>O954-N954</f>
        <v>716</v>
      </c>
      <c r="Q954">
        <v>36</v>
      </c>
      <c r="R954" s="9">
        <f>P954-Q954</f>
        <v>680</v>
      </c>
      <c r="S954" s="8">
        <f>O954-R954</f>
        <v>41236</v>
      </c>
      <c r="T954">
        <v>598</v>
      </c>
      <c r="U954">
        <v>16</v>
      </c>
      <c r="V954">
        <v>141</v>
      </c>
      <c r="W954">
        <v>32</v>
      </c>
      <c r="X954">
        <v>41</v>
      </c>
      <c r="Y954">
        <v>49</v>
      </c>
      <c r="Z954">
        <v>877</v>
      </c>
      <c r="AA954">
        <f>Z954/P954</f>
        <v>1.2248603351955307</v>
      </c>
      <c r="AB954" s="11" t="s">
        <v>506</v>
      </c>
      <c r="AC954" t="s">
        <v>59</v>
      </c>
      <c r="AD954">
        <v>3</v>
      </c>
      <c r="AE954" t="str">
        <f>IF(AD954&gt;3, "Prefers Discount", "Discount Indifferent")</f>
        <v>Discount Indifferent</v>
      </c>
      <c r="AF954">
        <v>6</v>
      </c>
      <c r="AG954">
        <v>3</v>
      </c>
      <c r="AH954">
        <v>3</v>
      </c>
      <c r="AI954" t="str">
        <f>INDEX($AF$1:$AH$1,MATCH(MAX(AF954:AH954),AF954:AH954,0))</f>
        <v>Store_Orders</v>
      </c>
      <c r="AJ954">
        <v>8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f>SUM(AK954:AO954)</f>
        <v>0</v>
      </c>
      <c r="AQ954" t="s">
        <v>67</v>
      </c>
      <c r="AR954">
        <v>0</v>
      </c>
      <c r="AS954" t="str">
        <f>IF(OR(AK954&gt;0, AL954&gt;0, AM954&gt;0, AN954&gt;0, AO954&gt;0), "Converted", "Not Converted")</f>
        <v>Not Converted</v>
      </c>
      <c r="AT954">
        <v>0</v>
      </c>
      <c r="AU954">
        <v>3</v>
      </c>
      <c r="AV954">
        <v>11</v>
      </c>
      <c r="AW954">
        <f>IF(Z954&gt;607, 4, 0)</f>
        <v>4</v>
      </c>
      <c r="AX954">
        <f>IF(AA954&gt;1.6588, 3, 0)</f>
        <v>0</v>
      </c>
      <c r="AY954">
        <f>IF(P954&gt;401, 2, 0)</f>
        <v>2</v>
      </c>
      <c r="AZ954">
        <f>IF(I954&gt;52915.77, 1, 0)</f>
        <v>1</v>
      </c>
      <c r="BA954">
        <f>SUM(AW954:AZ954)</f>
        <v>7</v>
      </c>
      <c r="BB954" t="str">
        <f>VLOOKUP(BA954,'Standard Deviations'!$L$1:$M$11,2,TRUE)</f>
        <v>Platinum</v>
      </c>
    </row>
    <row r="955" spans="1:54">
      <c r="A955">
        <v>2406</v>
      </c>
      <c r="B955">
        <v>1949</v>
      </c>
      <c r="C955">
        <f>2024-B955</f>
        <v>75</v>
      </c>
      <c r="D955" t="str">
        <f>VLOOKUP(B955,Reference!$A$1:$B$125, 2)</f>
        <v>Boomers</v>
      </c>
      <c r="E955" t="s">
        <v>54</v>
      </c>
      <c r="F955" t="str">
        <f>IF(E955="High School", "No College", "College")</f>
        <v>College</v>
      </c>
      <c r="G955" t="s">
        <v>65</v>
      </c>
      <c r="H955">
        <v>54591</v>
      </c>
      <c r="I955">
        <v>54591</v>
      </c>
      <c r="J955" s="4" t="s">
        <v>61</v>
      </c>
      <c r="K955">
        <v>0</v>
      </c>
      <c r="L955">
        <v>1</v>
      </c>
      <c r="M955" t="str">
        <f>IF(OR(K955&gt;0, L955&gt;0), "Parent", "Not Parent")</f>
        <v>Parent</v>
      </c>
      <c r="N955" t="s">
        <v>566</v>
      </c>
      <c r="O955" s="8">
        <v>41916</v>
      </c>
      <c r="P955" s="9">
        <f>O955-N955</f>
        <v>425</v>
      </c>
      <c r="Q955">
        <v>63</v>
      </c>
      <c r="R955" s="9">
        <f>P955-Q955</f>
        <v>362</v>
      </c>
      <c r="S955" s="8">
        <f>O955-R955</f>
        <v>41554</v>
      </c>
      <c r="T955">
        <v>376</v>
      </c>
      <c r="U955">
        <v>4</v>
      </c>
      <c r="V955">
        <v>94</v>
      </c>
      <c r="W955">
        <v>12</v>
      </c>
      <c r="X955">
        <v>9</v>
      </c>
      <c r="Y955">
        <v>24</v>
      </c>
      <c r="Z955">
        <v>519</v>
      </c>
      <c r="AA955">
        <f>Z955/P955</f>
        <v>1.2211764705882353</v>
      </c>
      <c r="AB955" s="14" t="s">
        <v>506</v>
      </c>
      <c r="AC955" s="13" t="s">
        <v>63</v>
      </c>
      <c r="AD955">
        <v>3</v>
      </c>
      <c r="AE955" t="str">
        <f>IF(AD955&gt;3, "Prefers Discount", "Discount Indifferent")</f>
        <v>Discount Indifferent</v>
      </c>
      <c r="AF955">
        <v>8</v>
      </c>
      <c r="AG955">
        <v>6</v>
      </c>
      <c r="AH955">
        <v>2</v>
      </c>
      <c r="AI955" t="str">
        <f>INDEX($AF$1:$AH$1,MATCH(MAX(AF955:AH955),AF955:AH955,0))</f>
        <v>Store_Orders</v>
      </c>
      <c r="AJ955">
        <v>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f>SUM(AK955:AO955)</f>
        <v>0</v>
      </c>
      <c r="AQ955" t="s">
        <v>67</v>
      </c>
      <c r="AR955">
        <v>0</v>
      </c>
      <c r="AS955" t="str">
        <f>IF(OR(AK955&gt;0, AL955&gt;0, AM955&gt;0, AN955&gt;0, AO955&gt;0), "Converted", "Not Converted")</f>
        <v>Not Converted</v>
      </c>
      <c r="AT955">
        <v>0</v>
      </c>
      <c r="AU955">
        <v>3</v>
      </c>
      <c r="AV955">
        <v>11</v>
      </c>
      <c r="AW955">
        <f>IF(Z955&gt;607, 4, 0)</f>
        <v>0</v>
      </c>
      <c r="AX955">
        <f>IF(AA955&gt;1.6588, 3, 0)</f>
        <v>0</v>
      </c>
      <c r="AY955">
        <f>IF(P955&gt;401, 2, 0)</f>
        <v>2</v>
      </c>
      <c r="AZ955">
        <f>IF(I955&gt;52915.77, 1, 0)</f>
        <v>1</v>
      </c>
      <c r="BA955">
        <f>SUM(AW955:AZ955)</f>
        <v>3</v>
      </c>
      <c r="BB955" t="str">
        <f>VLOOKUP(BA955,'Standard Deviations'!$L$1:$M$11,2,TRUE)</f>
        <v>Silver</v>
      </c>
    </row>
    <row r="956" spans="1:54">
      <c r="A956">
        <v>4554</v>
      </c>
      <c r="B956">
        <v>1965</v>
      </c>
      <c r="C956">
        <f>2024-B956</f>
        <v>59</v>
      </c>
      <c r="D956" t="str">
        <f>VLOOKUP(B956,Reference!$A$1:$B$125, 2)</f>
        <v>Gen X</v>
      </c>
      <c r="E956" t="s">
        <v>54</v>
      </c>
      <c r="F956" t="str">
        <f>IF(E956="High School", "No College", "College")</f>
        <v>College</v>
      </c>
      <c r="G956" t="s">
        <v>65</v>
      </c>
      <c r="H956">
        <v>47009</v>
      </c>
      <c r="I956">
        <v>47009</v>
      </c>
      <c r="J956" s="4" t="s">
        <v>175</v>
      </c>
      <c r="K956">
        <v>0</v>
      </c>
      <c r="L956">
        <v>1</v>
      </c>
      <c r="M956" t="str">
        <f>IF(OR(K956&gt;0, L956&gt;0), "Parent", "Not Parent")</f>
        <v>Parent</v>
      </c>
      <c r="N956" t="s">
        <v>181</v>
      </c>
      <c r="O956" s="8">
        <v>41916</v>
      </c>
      <c r="P956" s="9">
        <f>O956-N956</f>
        <v>368</v>
      </c>
      <c r="Q956">
        <v>89</v>
      </c>
      <c r="R956" s="9">
        <f>P956-Q956</f>
        <v>279</v>
      </c>
      <c r="S956" s="8">
        <f>O956-R956</f>
        <v>41637</v>
      </c>
      <c r="T956">
        <v>171</v>
      </c>
      <c r="U956">
        <v>45</v>
      </c>
      <c r="V956">
        <v>73</v>
      </c>
      <c r="W956">
        <v>59</v>
      </c>
      <c r="X956">
        <v>10</v>
      </c>
      <c r="Y956">
        <v>90</v>
      </c>
      <c r="Z956">
        <v>448</v>
      </c>
      <c r="AA956">
        <f>Z956/P956</f>
        <v>1.2173913043478262</v>
      </c>
      <c r="AB956" s="14" t="s">
        <v>506</v>
      </c>
      <c r="AC956" s="13" t="s">
        <v>63</v>
      </c>
      <c r="AD956">
        <v>4</v>
      </c>
      <c r="AE956" t="str">
        <f>IF(AD956&gt;3, "Prefers Discount", "Discount Indifferent")</f>
        <v>Prefers Discount</v>
      </c>
      <c r="AF956">
        <v>8</v>
      </c>
      <c r="AG956">
        <v>3</v>
      </c>
      <c r="AH956">
        <v>2</v>
      </c>
      <c r="AI956" t="str">
        <f>INDEX($AF$1:$AH$1,MATCH(MAX(AF956:AH956),AF956:AH956,0))</f>
        <v>Store_Orders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f>SUM(AK956:AO956)</f>
        <v>0</v>
      </c>
      <c r="AQ956" t="s">
        <v>67</v>
      </c>
      <c r="AR956">
        <v>0</v>
      </c>
      <c r="AS956" t="str">
        <f>IF(OR(AK956&gt;0, AL956&gt;0, AM956&gt;0, AN956&gt;0, AO956&gt;0), "Converted", "Not Converted")</f>
        <v>Not Converted</v>
      </c>
      <c r="AT956">
        <v>0</v>
      </c>
      <c r="AU956">
        <v>3</v>
      </c>
      <c r="AV956">
        <v>11</v>
      </c>
      <c r="AW956">
        <f>IF(Z956&gt;607, 4, 0)</f>
        <v>0</v>
      </c>
      <c r="AX956">
        <f>IF(AA956&gt;1.6588, 3, 0)</f>
        <v>0</v>
      </c>
      <c r="AY956">
        <f>IF(P956&gt;401, 2, 0)</f>
        <v>0</v>
      </c>
      <c r="AZ956">
        <f>IF(I956&gt;52915.77, 1, 0)</f>
        <v>0</v>
      </c>
      <c r="BA956">
        <f>SUM(AW956:AZ956)</f>
        <v>0</v>
      </c>
      <c r="BB956" t="str">
        <f>VLOOKUP(BA956,'Standard Deviations'!$L$1:$M$11,2,TRUE)</f>
        <v>No Tier</v>
      </c>
    </row>
    <row r="957" spans="1:54">
      <c r="A957">
        <v>8070</v>
      </c>
      <c r="B957">
        <v>1973</v>
      </c>
      <c r="C957">
        <f>2024-B957</f>
        <v>51</v>
      </c>
      <c r="D957" t="str">
        <f>VLOOKUP(B957,Reference!$A$1:$B$125, 2)</f>
        <v>Gen X</v>
      </c>
      <c r="E957" t="s">
        <v>68</v>
      </c>
      <c r="F957" t="str">
        <f>IF(E957="High School", "No College", "College")</f>
        <v>College</v>
      </c>
      <c r="G957" t="s">
        <v>55</v>
      </c>
      <c r="H957">
        <v>54222</v>
      </c>
      <c r="I957">
        <v>54222</v>
      </c>
      <c r="J957" s="4" t="s">
        <v>61</v>
      </c>
      <c r="K957">
        <v>0</v>
      </c>
      <c r="L957">
        <v>1</v>
      </c>
      <c r="M957" t="str">
        <f>IF(OR(K957&gt;0, L957&gt;0), "Parent", "Not Parent")</f>
        <v>Parent</v>
      </c>
      <c r="N957" t="s">
        <v>103</v>
      </c>
      <c r="O957" s="8">
        <v>41916</v>
      </c>
      <c r="P957" s="9">
        <f>O957-N957</f>
        <v>217</v>
      </c>
      <c r="Q957">
        <v>98</v>
      </c>
      <c r="R957" s="9">
        <f>P957-Q957</f>
        <v>119</v>
      </c>
      <c r="S957" s="8">
        <f>O957-R957</f>
        <v>41797</v>
      </c>
      <c r="T957">
        <v>199</v>
      </c>
      <c r="U957">
        <v>12</v>
      </c>
      <c r="V957">
        <v>31</v>
      </c>
      <c r="W957">
        <v>3</v>
      </c>
      <c r="X957">
        <v>12</v>
      </c>
      <c r="Y957">
        <v>7</v>
      </c>
      <c r="Z957">
        <v>264</v>
      </c>
      <c r="AA957">
        <f>Z957/P957</f>
        <v>1.2165898617511521</v>
      </c>
      <c r="AB957" s="14" t="s">
        <v>506</v>
      </c>
      <c r="AC957" s="13" t="s">
        <v>63</v>
      </c>
      <c r="AD957">
        <v>1</v>
      </c>
      <c r="AE957" t="str">
        <f>IF(AD957&gt;3, "Prefers Discount", "Discount Indifferent")</f>
        <v>Discount Indifferent</v>
      </c>
      <c r="AF957">
        <v>5</v>
      </c>
      <c r="AG957">
        <v>3</v>
      </c>
      <c r="AH957">
        <v>3</v>
      </c>
      <c r="AI957" t="str">
        <f>INDEX($AF$1:$AH$1,MATCH(MAX(AF957:AH957),AF957:AH957,0))</f>
        <v>Store_Orders</v>
      </c>
      <c r="AJ957">
        <v>3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f>SUM(AK957:AO957)</f>
        <v>0</v>
      </c>
      <c r="AQ957" t="s">
        <v>67</v>
      </c>
      <c r="AR957">
        <v>0</v>
      </c>
      <c r="AS957" t="str">
        <f>IF(OR(AK957&gt;0, AL957&gt;0, AM957&gt;0, AN957&gt;0, AO957&gt;0), "Converted", "Not Converted")</f>
        <v>Not Converted</v>
      </c>
      <c r="AT957">
        <v>0</v>
      </c>
      <c r="AU957">
        <v>3</v>
      </c>
      <c r="AV957">
        <v>11</v>
      </c>
      <c r="AW957">
        <f>IF(Z957&gt;607, 4, 0)</f>
        <v>0</v>
      </c>
      <c r="AX957">
        <f>IF(AA957&gt;1.6588, 3, 0)</f>
        <v>0</v>
      </c>
      <c r="AY957">
        <f>IF(P957&gt;401, 2, 0)</f>
        <v>0</v>
      </c>
      <c r="AZ957">
        <f>IF(I957&gt;52915.77, 1, 0)</f>
        <v>1</v>
      </c>
      <c r="BA957">
        <f>SUM(AW957:AZ957)</f>
        <v>1</v>
      </c>
      <c r="BB957" t="str">
        <f>VLOOKUP(BA957,'Standard Deviations'!$L$1:$M$11,2,TRUE)</f>
        <v>Bronze</v>
      </c>
    </row>
    <row r="958" spans="1:54">
      <c r="A958">
        <v>3598</v>
      </c>
      <c r="B958">
        <v>1972</v>
      </c>
      <c r="C958">
        <f>2024-B958</f>
        <v>52</v>
      </c>
      <c r="D958" t="str">
        <f>VLOOKUP(B958,Reference!$A$1:$B$125, 2)</f>
        <v>Gen X</v>
      </c>
      <c r="E958" t="s">
        <v>54</v>
      </c>
      <c r="F958" t="str">
        <f>IF(E958="High School", "No College", "College")</f>
        <v>College</v>
      </c>
      <c r="G958" t="s">
        <v>55</v>
      </c>
      <c r="H958">
        <v>62710</v>
      </c>
      <c r="I958">
        <v>62710</v>
      </c>
      <c r="J958" s="4" t="s">
        <v>61</v>
      </c>
      <c r="K958">
        <v>0</v>
      </c>
      <c r="L958">
        <v>1</v>
      </c>
      <c r="M958" t="str">
        <f>IF(OR(K958&gt;0, L958&gt;0), "Parent", "Not Parent")</f>
        <v>Parent</v>
      </c>
      <c r="N958" t="s">
        <v>275</v>
      </c>
      <c r="O958" s="8">
        <v>41916</v>
      </c>
      <c r="P958" s="9">
        <f>O958-N958</f>
        <v>499</v>
      </c>
      <c r="Q958">
        <v>53</v>
      </c>
      <c r="R958" s="9">
        <f>P958-Q958</f>
        <v>446</v>
      </c>
      <c r="S958" s="8">
        <f>O958-R958</f>
        <v>41470</v>
      </c>
      <c r="T958">
        <v>441</v>
      </c>
      <c r="U958">
        <v>35</v>
      </c>
      <c r="V958">
        <v>83</v>
      </c>
      <c r="W958">
        <v>7</v>
      </c>
      <c r="X958">
        <v>29</v>
      </c>
      <c r="Y958">
        <v>11</v>
      </c>
      <c r="Z958">
        <v>606</v>
      </c>
      <c r="AA958">
        <f>Z958/P958</f>
        <v>1.214428857715431</v>
      </c>
      <c r="AB958" s="14" t="s">
        <v>506</v>
      </c>
      <c r="AC958" s="13" t="s">
        <v>63</v>
      </c>
      <c r="AD958">
        <v>4</v>
      </c>
      <c r="AE958" t="str">
        <f>IF(AD958&gt;3, "Prefers Discount", "Discount Indifferent")</f>
        <v>Prefers Discount</v>
      </c>
      <c r="AF958">
        <v>12</v>
      </c>
      <c r="AG958">
        <v>4</v>
      </c>
      <c r="AH958">
        <v>2</v>
      </c>
      <c r="AI958" t="str">
        <f>INDEX($AF$1:$AH$1,MATCH(MAX(AF958:AH958),AF958:AH958,0))</f>
        <v>Store_Orders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f>SUM(AK958:AO958)</f>
        <v>0</v>
      </c>
      <c r="AQ958" t="s">
        <v>67</v>
      </c>
      <c r="AR958">
        <v>0</v>
      </c>
      <c r="AS958" t="str">
        <f>IF(OR(AK958&gt;0, AL958&gt;0, AM958&gt;0, AN958&gt;0, AO958&gt;0), "Converted", "Not Converted")</f>
        <v>Not Converted</v>
      </c>
      <c r="AT958">
        <v>0</v>
      </c>
      <c r="AU958">
        <v>3</v>
      </c>
      <c r="AV958">
        <v>11</v>
      </c>
      <c r="AW958">
        <f>IF(Z958&gt;607, 4, 0)</f>
        <v>0</v>
      </c>
      <c r="AX958">
        <f>IF(AA958&gt;1.6588, 3, 0)</f>
        <v>0</v>
      </c>
      <c r="AY958">
        <f>IF(P958&gt;401, 2, 0)</f>
        <v>2</v>
      </c>
      <c r="AZ958">
        <f>IF(I958&gt;52915.77, 1, 0)</f>
        <v>1</v>
      </c>
      <c r="BA958">
        <f>SUM(AW958:AZ958)</f>
        <v>3</v>
      </c>
      <c r="BB958" t="str">
        <f>VLOOKUP(BA958,'Standard Deviations'!$L$1:$M$11,2,TRUE)</f>
        <v>Silver</v>
      </c>
    </row>
    <row r="959" spans="1:54">
      <c r="A959">
        <v>10951</v>
      </c>
      <c r="B959">
        <v>1968</v>
      </c>
      <c r="C959">
        <f>2024-B959</f>
        <v>56</v>
      </c>
      <c r="D959" t="str">
        <f>VLOOKUP(B959,Reference!$A$1:$B$125, 2)</f>
        <v>Gen X</v>
      </c>
      <c r="E959" t="s">
        <v>54</v>
      </c>
      <c r="F959" t="str">
        <f>IF(E959="High School", "No College", "College")</f>
        <v>College</v>
      </c>
      <c r="G959" t="s">
        <v>55</v>
      </c>
      <c r="H959">
        <v>45688</v>
      </c>
      <c r="I959">
        <v>45688</v>
      </c>
      <c r="J959" s="4" t="s">
        <v>175</v>
      </c>
      <c r="K959">
        <v>0</v>
      </c>
      <c r="L959">
        <v>1</v>
      </c>
      <c r="M959" t="str">
        <f>IF(OR(K959&gt;0, L959&gt;0), "Parent", "Not Parent")</f>
        <v>Parent</v>
      </c>
      <c r="N959" t="s">
        <v>174</v>
      </c>
      <c r="O959" s="8">
        <v>41916</v>
      </c>
      <c r="P959" s="9">
        <f>O959-N959</f>
        <v>252</v>
      </c>
      <c r="Q959">
        <v>20</v>
      </c>
      <c r="R959" s="9">
        <f>P959-Q959</f>
        <v>232</v>
      </c>
      <c r="S959" s="8">
        <f>O959-R959</f>
        <v>41684</v>
      </c>
      <c r="T959">
        <v>279</v>
      </c>
      <c r="U959">
        <v>0</v>
      </c>
      <c r="V959">
        <v>18</v>
      </c>
      <c r="W959">
        <v>0</v>
      </c>
      <c r="X959">
        <v>0</v>
      </c>
      <c r="Y959">
        <v>9</v>
      </c>
      <c r="Z959">
        <v>306</v>
      </c>
      <c r="AA959">
        <f>Z959/P959</f>
        <v>1.2142857142857142</v>
      </c>
      <c r="AB959" s="11" t="s">
        <v>506</v>
      </c>
      <c r="AC959" t="s">
        <v>59</v>
      </c>
      <c r="AD959">
        <v>2</v>
      </c>
      <c r="AE959" t="str">
        <f>IF(AD959&gt;3, "Prefers Discount", "Discount Indifferent")</f>
        <v>Discount Indifferent</v>
      </c>
      <c r="AF959">
        <v>8</v>
      </c>
      <c r="AG959">
        <v>3</v>
      </c>
      <c r="AH959">
        <v>1</v>
      </c>
      <c r="AI959" t="str">
        <f>INDEX($AF$1:$AH$1,MATCH(MAX(AF959:AH959),AF959:AH959,0))</f>
        <v>Store_Orders</v>
      </c>
      <c r="AJ959">
        <v>4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f>SUM(AK959:AO959)</f>
        <v>1</v>
      </c>
      <c r="AQ959" t="str">
        <f>INDEX($AK$1:$AO$1,MATCH(MAX(AK959:AO959),AK959:AO959,0))</f>
        <v>Converted_on_Camp4</v>
      </c>
      <c r="AR959">
        <v>1</v>
      </c>
      <c r="AS959" t="str">
        <f>IF(OR(AK959&gt;0, AL959&gt;0, AM959&gt;0, AN959&gt;0, AO959&gt;0), "Converted", "Not Converted")</f>
        <v>Converted</v>
      </c>
      <c r="AT959">
        <v>0</v>
      </c>
      <c r="AU959">
        <v>3</v>
      </c>
      <c r="AV959">
        <v>11</v>
      </c>
      <c r="AW959">
        <f>IF(Z959&gt;607, 4, 0)</f>
        <v>0</v>
      </c>
      <c r="AX959">
        <f>IF(AA959&gt;1.6588, 3, 0)</f>
        <v>0</v>
      </c>
      <c r="AY959">
        <f>IF(P959&gt;401, 2, 0)</f>
        <v>0</v>
      </c>
      <c r="AZ959">
        <f>IF(I959&gt;52915.77, 1, 0)</f>
        <v>0</v>
      </c>
      <c r="BA959">
        <f>SUM(AW959:AZ959)</f>
        <v>0</v>
      </c>
      <c r="BB959" t="str">
        <f>VLOOKUP(BA959,'Standard Deviations'!$L$1:$M$11,2,TRUE)</f>
        <v>No Tier</v>
      </c>
    </row>
    <row r="960" spans="1:54">
      <c r="A960">
        <v>5272</v>
      </c>
      <c r="B960">
        <v>1965</v>
      </c>
      <c r="C960">
        <f>2024-B960</f>
        <v>59</v>
      </c>
      <c r="D960" t="str">
        <f>VLOOKUP(B960,Reference!$A$1:$B$125, 2)</f>
        <v>Gen X</v>
      </c>
      <c r="E960" t="s">
        <v>64</v>
      </c>
      <c r="F960" t="str">
        <f>IF(E960="High School", "No College", "College")</f>
        <v>College</v>
      </c>
      <c r="G960" t="s">
        <v>55</v>
      </c>
      <c r="H960">
        <v>53843</v>
      </c>
      <c r="I960">
        <v>53843</v>
      </c>
      <c r="J960" s="4" t="s">
        <v>61</v>
      </c>
      <c r="K960">
        <v>0</v>
      </c>
      <c r="L960">
        <v>1</v>
      </c>
      <c r="M960" t="str">
        <f>IF(OR(K960&gt;0, L960&gt;0), "Parent", "Not Parent")</f>
        <v>Parent</v>
      </c>
      <c r="N960" t="s">
        <v>567</v>
      </c>
      <c r="O960" s="8">
        <v>41916</v>
      </c>
      <c r="P960" s="9">
        <f>O960-N960</f>
        <v>464</v>
      </c>
      <c r="Q960">
        <v>64</v>
      </c>
      <c r="R960" s="9">
        <f>P960-Q960</f>
        <v>400</v>
      </c>
      <c r="S960" s="8">
        <f>O960-R960</f>
        <v>41516</v>
      </c>
      <c r="T960">
        <v>378</v>
      </c>
      <c r="U960">
        <v>0</v>
      </c>
      <c r="V960">
        <v>88</v>
      </c>
      <c r="W960">
        <v>19</v>
      </c>
      <c r="X960">
        <v>4</v>
      </c>
      <c r="Y960">
        <v>73</v>
      </c>
      <c r="Z960">
        <v>562</v>
      </c>
      <c r="AA960">
        <f>Z960/P960</f>
        <v>1.2112068965517242</v>
      </c>
      <c r="AB960" s="14" t="s">
        <v>506</v>
      </c>
      <c r="AC960" s="13" t="s">
        <v>63</v>
      </c>
      <c r="AD960">
        <v>4</v>
      </c>
      <c r="AE960" t="str">
        <f>IF(AD960&gt;3, "Prefers Discount", "Discount Indifferent")</f>
        <v>Prefers Discount</v>
      </c>
      <c r="AF960">
        <v>3</v>
      </c>
      <c r="AG960">
        <v>8</v>
      </c>
      <c r="AH960">
        <v>5</v>
      </c>
      <c r="AI960" t="str">
        <f>INDEX($AF$1:$AH$1,MATCH(MAX(AF960:AH960),AF960:AH960,0))</f>
        <v>Web_Orders</v>
      </c>
      <c r="AJ960">
        <v>7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f>SUM(AK960:AO960)</f>
        <v>0</v>
      </c>
      <c r="AQ960" t="s">
        <v>67</v>
      </c>
      <c r="AR960">
        <v>0</v>
      </c>
      <c r="AS960" t="str">
        <f>IF(OR(AK960&gt;0, AL960&gt;0, AM960&gt;0, AN960&gt;0, AO960&gt;0), "Converted", "Not Converted")</f>
        <v>Not Converted</v>
      </c>
      <c r="AT960">
        <v>0</v>
      </c>
      <c r="AU960">
        <v>3</v>
      </c>
      <c r="AV960">
        <v>11</v>
      </c>
      <c r="AW960">
        <f>IF(Z960&gt;607, 4, 0)</f>
        <v>0</v>
      </c>
      <c r="AX960">
        <f>IF(AA960&gt;1.6588, 3, 0)</f>
        <v>0</v>
      </c>
      <c r="AY960">
        <f>IF(P960&gt;401, 2, 0)</f>
        <v>2</v>
      </c>
      <c r="AZ960">
        <f>IF(I960&gt;52915.77, 1, 0)</f>
        <v>1</v>
      </c>
      <c r="BA960">
        <f>SUM(AW960:AZ960)</f>
        <v>3</v>
      </c>
      <c r="BB960" t="str">
        <f>VLOOKUP(BA960,'Standard Deviations'!$L$1:$M$11,2,TRUE)</f>
        <v>Silver</v>
      </c>
    </row>
    <row r="961" spans="1:54">
      <c r="A961">
        <v>4050</v>
      </c>
      <c r="B961">
        <v>1966</v>
      </c>
      <c r="C961">
        <f>2024-B961</f>
        <v>58</v>
      </c>
      <c r="D961" t="str">
        <f>VLOOKUP(B961,Reference!$A$1:$B$125, 2)</f>
        <v>Gen X</v>
      </c>
      <c r="E961" t="s">
        <v>64</v>
      </c>
      <c r="F961" t="str">
        <f>IF(E961="High School", "No College", "College")</f>
        <v>College</v>
      </c>
      <c r="G961" t="s">
        <v>55</v>
      </c>
      <c r="H961">
        <v>49605</v>
      </c>
      <c r="I961">
        <v>49605</v>
      </c>
      <c r="J961" s="4" t="s">
        <v>175</v>
      </c>
      <c r="K961">
        <v>0</v>
      </c>
      <c r="L961">
        <v>0</v>
      </c>
      <c r="M961" t="str">
        <f>IF(OR(K961&gt;0, L961&gt;0), "Parent", "Not Parent")</f>
        <v>Not Parent</v>
      </c>
      <c r="N961" t="s">
        <v>75</v>
      </c>
      <c r="O961" s="8">
        <v>41916</v>
      </c>
      <c r="P961" s="9">
        <f>O961-N961</f>
        <v>105</v>
      </c>
      <c r="Q961">
        <v>65</v>
      </c>
      <c r="R961" s="9">
        <f>P961-Q961</f>
        <v>40</v>
      </c>
      <c r="S961" s="8">
        <f>O961-R961</f>
        <v>41876</v>
      </c>
      <c r="T961">
        <v>42</v>
      </c>
      <c r="U961">
        <v>16</v>
      </c>
      <c r="V961">
        <v>29</v>
      </c>
      <c r="W961">
        <v>12</v>
      </c>
      <c r="X961">
        <v>20</v>
      </c>
      <c r="Y961">
        <v>8</v>
      </c>
      <c r="Z961">
        <v>127</v>
      </c>
      <c r="AA961">
        <f>Z961/P961</f>
        <v>1.2095238095238094</v>
      </c>
      <c r="AB961" s="14" t="s">
        <v>506</v>
      </c>
      <c r="AC961" s="13" t="s">
        <v>63</v>
      </c>
      <c r="AD961">
        <v>1</v>
      </c>
      <c r="AE961" t="str">
        <f>IF(AD961&gt;3, "Prefers Discount", "Discount Indifferent")</f>
        <v>Discount Indifferent</v>
      </c>
      <c r="AF961">
        <v>4</v>
      </c>
      <c r="AG961">
        <v>2</v>
      </c>
      <c r="AH961">
        <v>1</v>
      </c>
      <c r="AI961" t="str">
        <f>INDEX($AF$1:$AH$1,MATCH(MAX(AF961:AH961),AF961:AH961,0))</f>
        <v>Store_Orders</v>
      </c>
      <c r="AJ961">
        <v>3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f>SUM(AK961:AO961)</f>
        <v>0</v>
      </c>
      <c r="AQ961" t="s">
        <v>67</v>
      </c>
      <c r="AR961">
        <v>0</v>
      </c>
      <c r="AS961" t="str">
        <f>IF(OR(AK961&gt;0, AL961&gt;0, AM961&gt;0, AN961&gt;0, AO961&gt;0), "Converted", "Not Converted")</f>
        <v>Not Converted</v>
      </c>
      <c r="AT961">
        <v>0</v>
      </c>
      <c r="AU961">
        <v>3</v>
      </c>
      <c r="AV961">
        <v>11</v>
      </c>
      <c r="AW961">
        <f>IF(Z961&gt;607, 4, 0)</f>
        <v>0</v>
      </c>
      <c r="AX961">
        <f>IF(AA961&gt;1.6588, 3, 0)</f>
        <v>0</v>
      </c>
      <c r="AY961">
        <f>IF(P961&gt;401, 2, 0)</f>
        <v>0</v>
      </c>
      <c r="AZ961">
        <f>IF(I961&gt;52915.77, 1, 0)</f>
        <v>0</v>
      </c>
      <c r="BA961">
        <f>SUM(AW961:AZ961)</f>
        <v>0</v>
      </c>
      <c r="BB961" t="str">
        <f>VLOOKUP(BA961,'Standard Deviations'!$L$1:$M$11,2,TRUE)</f>
        <v>No Tier</v>
      </c>
    </row>
    <row r="962" spans="1:54">
      <c r="A962">
        <v>8132</v>
      </c>
      <c r="B962">
        <v>1975</v>
      </c>
      <c r="C962">
        <f>2024-B962</f>
        <v>49</v>
      </c>
      <c r="D962" t="str">
        <f>VLOOKUP(B962,Reference!$A$1:$B$125, 2)</f>
        <v>Gen X</v>
      </c>
      <c r="E962" t="s">
        <v>68</v>
      </c>
      <c r="F962" t="str">
        <f>IF(E962="High School", "No College", "College")</f>
        <v>College</v>
      </c>
      <c r="G962" t="s">
        <v>55</v>
      </c>
      <c r="H962">
        <v>60631</v>
      </c>
      <c r="I962">
        <v>60631</v>
      </c>
      <c r="J962" s="4" t="s">
        <v>61</v>
      </c>
      <c r="K962">
        <v>1</v>
      </c>
      <c r="L962">
        <v>1</v>
      </c>
      <c r="M962" t="str">
        <f>IF(OR(K962&gt;0, L962&gt;0), "Parent", "Not Parent")</f>
        <v>Parent</v>
      </c>
      <c r="N962" t="s">
        <v>279</v>
      </c>
      <c r="O962" s="8">
        <v>41916</v>
      </c>
      <c r="P962" s="9">
        <f>O962-N962</f>
        <v>547</v>
      </c>
      <c r="Q962">
        <v>88</v>
      </c>
      <c r="R962" s="9">
        <f>P962-Q962</f>
        <v>459</v>
      </c>
      <c r="S962" s="8">
        <f>O962-R962</f>
        <v>41457</v>
      </c>
      <c r="T962">
        <v>565</v>
      </c>
      <c r="U962">
        <v>6</v>
      </c>
      <c r="V962">
        <v>65</v>
      </c>
      <c r="W962">
        <v>0</v>
      </c>
      <c r="X962">
        <v>6</v>
      </c>
      <c r="Y962">
        <v>19</v>
      </c>
      <c r="Z962">
        <v>661</v>
      </c>
      <c r="AA962">
        <f>Z962/P962</f>
        <v>1.2084095063985374</v>
      </c>
      <c r="AB962" s="14" t="s">
        <v>506</v>
      </c>
      <c r="AC962" s="13" t="s">
        <v>63</v>
      </c>
      <c r="AD962">
        <v>5</v>
      </c>
      <c r="AE962" t="str">
        <f>IF(AD962&gt;3, "Prefers Discount", "Discount Indifferent")</f>
        <v>Prefers Discount</v>
      </c>
      <c r="AF962">
        <v>8</v>
      </c>
      <c r="AG962">
        <v>9</v>
      </c>
      <c r="AH962">
        <v>2</v>
      </c>
      <c r="AI962" t="str">
        <f>INDEX($AF$1:$AH$1,MATCH(MAX(AF962:AH962),AF962:AH962,0))</f>
        <v>Web_Orders</v>
      </c>
      <c r="AJ962">
        <v>7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f>SUM(AK962:AO962)</f>
        <v>1</v>
      </c>
      <c r="AQ962" t="str">
        <f>INDEX($AK$1:$AO$1,MATCH(MAX(AK962:AO962),AK962:AO962,0))</f>
        <v>Converted_on_Camp4</v>
      </c>
      <c r="AR962">
        <v>1</v>
      </c>
      <c r="AS962" t="str">
        <f>IF(OR(AK962&gt;0, AL962&gt;0, AM962&gt;0, AN962&gt;0, AO962&gt;0), "Converted", "Not Converted")</f>
        <v>Converted</v>
      </c>
      <c r="AT962">
        <v>0</v>
      </c>
      <c r="AU962">
        <v>3</v>
      </c>
      <c r="AV962">
        <v>11</v>
      </c>
      <c r="AW962">
        <f>IF(Z962&gt;607, 4, 0)</f>
        <v>4</v>
      </c>
      <c r="AX962">
        <f>IF(AA962&gt;1.6588, 3, 0)</f>
        <v>0</v>
      </c>
      <c r="AY962">
        <f>IF(P962&gt;401, 2, 0)</f>
        <v>2</v>
      </c>
      <c r="AZ962">
        <f>IF(I962&gt;52915.77, 1, 0)</f>
        <v>1</v>
      </c>
      <c r="BA962">
        <f>SUM(AW962:AZ962)</f>
        <v>7</v>
      </c>
      <c r="BB962" t="str">
        <f>VLOOKUP(BA962,'Standard Deviations'!$L$1:$M$11,2,TRUE)</f>
        <v>Platinum</v>
      </c>
    </row>
    <row r="963" spans="1:54">
      <c r="A963">
        <v>176</v>
      </c>
      <c r="B963">
        <v>1980</v>
      </c>
      <c r="C963">
        <f>2024-B963</f>
        <v>44</v>
      </c>
      <c r="D963" t="str">
        <f>VLOOKUP(B963,Reference!$A$1:$B$125, 2)</f>
        <v>Millennials</v>
      </c>
      <c r="E963" t="s">
        <v>74</v>
      </c>
      <c r="F963" t="str">
        <f>IF(E963="High School", "No College", "College")</f>
        <v>College</v>
      </c>
      <c r="G963" t="s">
        <v>60</v>
      </c>
      <c r="H963">
        <v>67506</v>
      </c>
      <c r="I963">
        <v>67506</v>
      </c>
      <c r="J963" s="4" t="s">
        <v>61</v>
      </c>
      <c r="K963">
        <v>0</v>
      </c>
      <c r="L963">
        <v>1</v>
      </c>
      <c r="M963" t="str">
        <f>IF(OR(K963&gt;0, L963&gt;0), "Parent", "Not Parent")</f>
        <v>Parent</v>
      </c>
      <c r="N963" t="s">
        <v>348</v>
      </c>
      <c r="O963" s="8">
        <v>41916</v>
      </c>
      <c r="P963" s="9">
        <f>O963-N963</f>
        <v>275</v>
      </c>
      <c r="Q963">
        <v>73</v>
      </c>
      <c r="R963" s="9">
        <f>P963-Q963</f>
        <v>202</v>
      </c>
      <c r="S963" s="8">
        <f>O963-R963</f>
        <v>41714</v>
      </c>
      <c r="T963">
        <v>90</v>
      </c>
      <c r="U963">
        <v>38</v>
      </c>
      <c r="V963">
        <v>67</v>
      </c>
      <c r="W963">
        <v>33</v>
      </c>
      <c r="X963">
        <v>36</v>
      </c>
      <c r="Y963">
        <v>67</v>
      </c>
      <c r="Z963">
        <v>331</v>
      </c>
      <c r="AA963">
        <f>Z963/P963</f>
        <v>1.2036363636363636</v>
      </c>
      <c r="AB963" s="14" t="s">
        <v>506</v>
      </c>
      <c r="AC963" s="13" t="s">
        <v>63</v>
      </c>
      <c r="AD963">
        <v>1</v>
      </c>
      <c r="AE963" t="str">
        <f>IF(AD963&gt;3, "Prefers Discount", "Discount Indifferent")</f>
        <v>Discount Indifferent</v>
      </c>
      <c r="AF963">
        <v>6</v>
      </c>
      <c r="AG963">
        <v>4</v>
      </c>
      <c r="AH963">
        <v>1</v>
      </c>
      <c r="AI963" t="str">
        <f>INDEX($AF$1:$AH$1,MATCH(MAX(AF963:AH963),AF963:AH963,0))</f>
        <v>Store_Orders</v>
      </c>
      <c r="AJ963">
        <v>3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f>SUM(AK963:AO963)</f>
        <v>0</v>
      </c>
      <c r="AQ963" t="s">
        <v>67</v>
      </c>
      <c r="AR963">
        <v>0</v>
      </c>
      <c r="AS963" t="str">
        <f>IF(OR(AK963&gt;0, AL963&gt;0, AM963&gt;0, AN963&gt;0, AO963&gt;0), "Converted", "Not Converted")</f>
        <v>Not Converted</v>
      </c>
      <c r="AT963">
        <v>0</v>
      </c>
      <c r="AU963">
        <v>3</v>
      </c>
      <c r="AV963">
        <v>11</v>
      </c>
      <c r="AW963">
        <f>IF(Z963&gt;607, 4, 0)</f>
        <v>0</v>
      </c>
      <c r="AX963">
        <f>IF(AA963&gt;1.6588, 3, 0)</f>
        <v>0</v>
      </c>
      <c r="AY963">
        <f>IF(P963&gt;401, 2, 0)</f>
        <v>0</v>
      </c>
      <c r="AZ963">
        <f>IF(I963&gt;52915.77, 1, 0)</f>
        <v>1</v>
      </c>
      <c r="BA963">
        <f>SUM(AW963:AZ963)</f>
        <v>1</v>
      </c>
      <c r="BB963" t="str">
        <f>VLOOKUP(BA963,'Standard Deviations'!$L$1:$M$11,2,TRUE)</f>
        <v>Bronze</v>
      </c>
    </row>
    <row r="964" spans="1:54">
      <c r="A964">
        <v>10142</v>
      </c>
      <c r="B964">
        <v>1976</v>
      </c>
      <c r="C964">
        <f>2024-B964</f>
        <v>48</v>
      </c>
      <c r="D964" t="str">
        <f>VLOOKUP(B964,Reference!$A$1:$B$125, 2)</f>
        <v>Gen X</v>
      </c>
      <c r="E964" t="s">
        <v>68</v>
      </c>
      <c r="F964" t="str">
        <f>IF(E964="High School", "No College", "College")</f>
        <v>College</v>
      </c>
      <c r="G964" t="s">
        <v>71</v>
      </c>
      <c r="H964">
        <v>66476</v>
      </c>
      <c r="I964">
        <v>66476</v>
      </c>
      <c r="J964" s="4" t="s">
        <v>61</v>
      </c>
      <c r="K964">
        <v>0</v>
      </c>
      <c r="L964">
        <v>1</v>
      </c>
      <c r="M964" t="str">
        <f>IF(OR(K964&gt;0, L964&gt;0), "Parent", "Not Parent")</f>
        <v>Parent</v>
      </c>
      <c r="N964" t="s">
        <v>568</v>
      </c>
      <c r="O964" s="8">
        <v>41916</v>
      </c>
      <c r="P964" s="9">
        <f>O964-N964</f>
        <v>576</v>
      </c>
      <c r="Q964">
        <v>99</v>
      </c>
      <c r="R964" s="9">
        <f>P964-Q964</f>
        <v>477</v>
      </c>
      <c r="S964" s="8">
        <f>O964-R964</f>
        <v>41439</v>
      </c>
      <c r="T964">
        <v>372</v>
      </c>
      <c r="U964">
        <v>18</v>
      </c>
      <c r="V964">
        <v>126</v>
      </c>
      <c r="W964">
        <v>47</v>
      </c>
      <c r="X964">
        <v>48</v>
      </c>
      <c r="Y964">
        <v>78</v>
      </c>
      <c r="Z964">
        <v>689</v>
      </c>
      <c r="AA964">
        <f>Z964/P964</f>
        <v>1.1961805555555556</v>
      </c>
      <c r="AB964" s="14" t="s">
        <v>506</v>
      </c>
      <c r="AC964" s="13" t="s">
        <v>63</v>
      </c>
      <c r="AD964">
        <v>2</v>
      </c>
      <c r="AE964" t="str">
        <f>IF(AD964&gt;3, "Prefers Discount", "Discount Indifferent")</f>
        <v>Discount Indifferent</v>
      </c>
      <c r="AF964">
        <v>11</v>
      </c>
      <c r="AG964">
        <v>5</v>
      </c>
      <c r="AH964">
        <v>2</v>
      </c>
      <c r="AI964" t="str">
        <f>INDEX($AF$1:$AH$1,MATCH(MAX(AF964:AH964),AF964:AH964,0))</f>
        <v>Store_Orders</v>
      </c>
      <c r="AJ964">
        <v>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f>SUM(AK964:AO964)</f>
        <v>0</v>
      </c>
      <c r="AQ964" t="s">
        <v>67</v>
      </c>
      <c r="AR964">
        <v>0</v>
      </c>
      <c r="AS964" t="str">
        <f>IF(OR(AK964&gt;0, AL964&gt;0, AM964&gt;0, AN964&gt;0, AO964&gt;0), "Converted", "Not Converted")</f>
        <v>Not Converted</v>
      </c>
      <c r="AT964">
        <v>0</v>
      </c>
      <c r="AU964">
        <v>3</v>
      </c>
      <c r="AV964">
        <v>11</v>
      </c>
      <c r="AW964">
        <f>IF(Z964&gt;607, 4, 0)</f>
        <v>4</v>
      </c>
      <c r="AX964">
        <f>IF(AA964&gt;1.6588, 3, 0)</f>
        <v>0</v>
      </c>
      <c r="AY964">
        <f>IF(P964&gt;401, 2, 0)</f>
        <v>2</v>
      </c>
      <c r="AZ964">
        <f>IF(I964&gt;52915.77, 1, 0)</f>
        <v>1</v>
      </c>
      <c r="BA964">
        <f>SUM(AW964:AZ964)</f>
        <v>7</v>
      </c>
      <c r="BB964" t="str">
        <f>VLOOKUP(BA964,'Standard Deviations'!$L$1:$M$11,2,TRUE)</f>
        <v>Platinum</v>
      </c>
    </row>
    <row r="965" spans="1:54">
      <c r="A965">
        <v>232</v>
      </c>
      <c r="B965">
        <v>1965</v>
      </c>
      <c r="C965">
        <f>2024-B965</f>
        <v>59</v>
      </c>
      <c r="D965" t="str">
        <f>VLOOKUP(B965,Reference!$A$1:$B$125, 2)</f>
        <v>Gen X</v>
      </c>
      <c r="E965" t="s">
        <v>54</v>
      </c>
      <c r="F965" t="str">
        <f>IF(E965="High School", "No College", "College")</f>
        <v>College</v>
      </c>
      <c r="G965" t="s">
        <v>60</v>
      </c>
      <c r="H965">
        <v>61559</v>
      </c>
      <c r="I965">
        <v>61559</v>
      </c>
      <c r="J965" s="4" t="s">
        <v>61</v>
      </c>
      <c r="K965">
        <v>0</v>
      </c>
      <c r="L965">
        <v>1</v>
      </c>
      <c r="M965" t="str">
        <f>IF(OR(K965&gt;0, L965&gt;0), "Parent", "Not Parent")</f>
        <v>Parent</v>
      </c>
      <c r="N965" t="s">
        <v>569</v>
      </c>
      <c r="O965" s="8">
        <v>41916</v>
      </c>
      <c r="P965" s="9">
        <f>O965-N965</f>
        <v>444</v>
      </c>
      <c r="Q965">
        <v>8</v>
      </c>
      <c r="R965" s="9">
        <f>P965-Q965</f>
        <v>436</v>
      </c>
      <c r="S965" s="8">
        <f>O965-R965</f>
        <v>41480</v>
      </c>
      <c r="T965">
        <v>279</v>
      </c>
      <c r="U965">
        <v>83</v>
      </c>
      <c r="V965">
        <v>88</v>
      </c>
      <c r="W965">
        <v>32</v>
      </c>
      <c r="X965">
        <v>14</v>
      </c>
      <c r="Y965">
        <v>34</v>
      </c>
      <c r="Z965">
        <v>530</v>
      </c>
      <c r="AA965">
        <f>Z965/P965</f>
        <v>1.1936936936936937</v>
      </c>
      <c r="AB965" s="11" t="s">
        <v>506</v>
      </c>
      <c r="AC965" t="s">
        <v>59</v>
      </c>
      <c r="AD965">
        <v>1</v>
      </c>
      <c r="AE965" t="str">
        <f>IF(AD965&gt;3, "Prefers Discount", "Discount Indifferent")</f>
        <v>Discount Indifferent</v>
      </c>
      <c r="AF965">
        <v>10</v>
      </c>
      <c r="AG965">
        <v>4</v>
      </c>
      <c r="AH965">
        <v>2</v>
      </c>
      <c r="AI965" t="str">
        <f>INDEX($AF$1:$AH$1,MATCH(MAX(AF965:AH965),AF965:AH965,0))</f>
        <v>Store_Orders</v>
      </c>
      <c r="AJ965">
        <v>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f>SUM(AK965:AO965)</f>
        <v>0</v>
      </c>
      <c r="AQ965" t="s">
        <v>67</v>
      </c>
      <c r="AR965">
        <v>0</v>
      </c>
      <c r="AS965" t="str">
        <f>IF(OR(AK965&gt;0, AL965&gt;0, AM965&gt;0, AN965&gt;0, AO965&gt;0), "Converted", "Not Converted")</f>
        <v>Not Converted</v>
      </c>
      <c r="AT965">
        <v>0</v>
      </c>
      <c r="AU965">
        <v>3</v>
      </c>
      <c r="AV965">
        <v>11</v>
      </c>
      <c r="AW965">
        <f>IF(Z965&gt;607, 4, 0)</f>
        <v>0</v>
      </c>
      <c r="AX965">
        <f>IF(AA965&gt;1.6588, 3, 0)</f>
        <v>0</v>
      </c>
      <c r="AY965">
        <f>IF(P965&gt;401, 2, 0)</f>
        <v>2</v>
      </c>
      <c r="AZ965">
        <f>IF(I965&gt;52915.77, 1, 0)</f>
        <v>1</v>
      </c>
      <c r="BA965">
        <f>SUM(AW965:AZ965)</f>
        <v>3</v>
      </c>
      <c r="BB965" t="str">
        <f>VLOOKUP(BA965,'Standard Deviations'!$L$1:$M$11,2,TRUE)</f>
        <v>Silver</v>
      </c>
    </row>
    <row r="966" spans="1:54">
      <c r="A966">
        <v>2426</v>
      </c>
      <c r="B966">
        <v>1964</v>
      </c>
      <c r="C966">
        <f>2024-B966</f>
        <v>60</v>
      </c>
      <c r="D966" t="str">
        <f>VLOOKUP(B966,Reference!$A$1:$B$125, 2)</f>
        <v>Boomers</v>
      </c>
      <c r="E966" t="s">
        <v>68</v>
      </c>
      <c r="F966" t="str">
        <f>IF(E966="High School", "No College", "College")</f>
        <v>College</v>
      </c>
      <c r="G966" t="s">
        <v>71</v>
      </c>
      <c r="H966">
        <v>78825</v>
      </c>
      <c r="I966">
        <v>78825</v>
      </c>
      <c r="J966" s="4" t="s">
        <v>56</v>
      </c>
      <c r="K966">
        <v>0</v>
      </c>
      <c r="L966">
        <v>0</v>
      </c>
      <c r="M966" t="str">
        <f>IF(OR(K966&gt;0, L966&gt;0), "Parent", "Not Parent")</f>
        <v>Not Parent</v>
      </c>
      <c r="N966" t="s">
        <v>570</v>
      </c>
      <c r="O966" s="8">
        <v>41916</v>
      </c>
      <c r="P966" s="9">
        <f>O966-N966</f>
        <v>750</v>
      </c>
      <c r="Q966">
        <v>35</v>
      </c>
      <c r="R966" s="9">
        <f>P966-Q966</f>
        <v>715</v>
      </c>
      <c r="S966" s="8">
        <f>O966-R966</f>
        <v>41201</v>
      </c>
      <c r="T966">
        <v>483</v>
      </c>
      <c r="U966">
        <v>74</v>
      </c>
      <c r="V966">
        <v>114</v>
      </c>
      <c r="W966">
        <v>169</v>
      </c>
      <c r="X966">
        <v>37</v>
      </c>
      <c r="Y966">
        <v>18</v>
      </c>
      <c r="Z966">
        <v>895</v>
      </c>
      <c r="AA966">
        <f>Z966/P966</f>
        <v>1.1933333333333334</v>
      </c>
      <c r="AB966" s="11" t="s">
        <v>506</v>
      </c>
      <c r="AC966" t="s">
        <v>59</v>
      </c>
      <c r="AD966">
        <v>1</v>
      </c>
      <c r="AE966" t="str">
        <f>IF(AD966&gt;3, "Prefers Discount", "Discount Indifferent")</f>
        <v>Discount Indifferent</v>
      </c>
      <c r="AF966">
        <v>13</v>
      </c>
      <c r="AG966">
        <v>5</v>
      </c>
      <c r="AH966">
        <v>10</v>
      </c>
      <c r="AI966" t="str">
        <f>INDEX($AF$1:$AH$1,MATCH(MAX(AF966:AH966),AF966:AH966,0))</f>
        <v>Store_Orders</v>
      </c>
      <c r="AJ966">
        <v>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f>SUM(AK966:AO966)</f>
        <v>0</v>
      </c>
      <c r="AQ966" t="s">
        <v>67</v>
      </c>
      <c r="AR966">
        <v>1</v>
      </c>
      <c r="AS966" t="str">
        <f>IF(OR(AK966&gt;0, AL966&gt;0, AM966&gt;0, AN966&gt;0, AO966&gt;0), "Converted", "Not Converted")</f>
        <v>Not Converted</v>
      </c>
      <c r="AT966">
        <v>0</v>
      </c>
      <c r="AU966">
        <v>3</v>
      </c>
      <c r="AV966">
        <v>11</v>
      </c>
      <c r="AW966">
        <f>IF(Z966&gt;607, 4, 0)</f>
        <v>4</v>
      </c>
      <c r="AX966">
        <f>IF(AA966&gt;1.6588, 3, 0)</f>
        <v>0</v>
      </c>
      <c r="AY966">
        <f>IF(P966&gt;401, 2, 0)</f>
        <v>2</v>
      </c>
      <c r="AZ966">
        <f>IF(I966&gt;52915.77, 1, 0)</f>
        <v>1</v>
      </c>
      <c r="BA966">
        <f>SUM(AW966:AZ966)</f>
        <v>7</v>
      </c>
      <c r="BB966" t="str">
        <f>VLOOKUP(BA966,'Standard Deviations'!$L$1:$M$11,2,TRUE)</f>
        <v>Platinum</v>
      </c>
    </row>
    <row r="967" spans="1:54">
      <c r="A967">
        <v>10664</v>
      </c>
      <c r="B967">
        <v>1949</v>
      </c>
      <c r="C967">
        <f>2024-B967</f>
        <v>75</v>
      </c>
      <c r="D967" t="str">
        <f>VLOOKUP(B967,Reference!$A$1:$B$125, 2)</f>
        <v>Boomers</v>
      </c>
      <c r="E967" t="s">
        <v>64</v>
      </c>
      <c r="F967" t="str">
        <f>IF(E967="High School", "No College", "College")</f>
        <v>College</v>
      </c>
      <c r="G967" t="s">
        <v>89</v>
      </c>
      <c r="H967">
        <v>51529</v>
      </c>
      <c r="I967">
        <v>51529</v>
      </c>
      <c r="J967" s="4" t="s">
        <v>175</v>
      </c>
      <c r="K967">
        <v>0</v>
      </c>
      <c r="L967">
        <v>1</v>
      </c>
      <c r="M967" t="str">
        <f>IF(OR(K967&gt;0, L967&gt;0), "Parent", "Not Parent")</f>
        <v>Parent</v>
      </c>
      <c r="N967" t="s">
        <v>571</v>
      </c>
      <c r="O967" s="8">
        <v>41916</v>
      </c>
      <c r="P967" s="9">
        <f>O967-N967</f>
        <v>392</v>
      </c>
      <c r="Q967">
        <v>14</v>
      </c>
      <c r="R967" s="9">
        <f>P967-Q967</f>
        <v>378</v>
      </c>
      <c r="S967" s="8">
        <f>O967-R967</f>
        <v>41538</v>
      </c>
      <c r="T967">
        <v>400</v>
      </c>
      <c r="U967">
        <v>4</v>
      </c>
      <c r="V967">
        <v>35</v>
      </c>
      <c r="W967">
        <v>6</v>
      </c>
      <c r="X967">
        <v>0</v>
      </c>
      <c r="Y967">
        <v>22</v>
      </c>
      <c r="Z967">
        <v>467</v>
      </c>
      <c r="AA967">
        <f>Z967/P967</f>
        <v>1.1913265306122449</v>
      </c>
      <c r="AB967" s="11" t="s">
        <v>506</v>
      </c>
      <c r="AC967" t="s">
        <v>59</v>
      </c>
      <c r="AD967">
        <v>2</v>
      </c>
      <c r="AE967" t="str">
        <f>IF(AD967&gt;3, "Prefers Discount", "Discount Indifferent")</f>
        <v>Discount Indifferent</v>
      </c>
      <c r="AF967">
        <v>5</v>
      </c>
      <c r="AG967">
        <v>9</v>
      </c>
      <c r="AH967">
        <v>1</v>
      </c>
      <c r="AI967" t="str">
        <f>INDEX($AF$1:$AH$1,MATCH(MAX(AF967:AH967),AF967:AH967,0))</f>
        <v>Web_Orders</v>
      </c>
      <c r="AJ967">
        <v>8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f>SUM(AK967:AO967)</f>
        <v>0</v>
      </c>
      <c r="AQ967" t="s">
        <v>67</v>
      </c>
      <c r="AR967">
        <v>0</v>
      </c>
      <c r="AS967" t="str">
        <f>IF(OR(AK967&gt;0, AL967&gt;0, AM967&gt;0, AN967&gt;0, AO967&gt;0), "Converted", "Not Converted")</f>
        <v>Not Converted</v>
      </c>
      <c r="AT967">
        <v>0</v>
      </c>
      <c r="AU967">
        <v>3</v>
      </c>
      <c r="AV967">
        <v>11</v>
      </c>
      <c r="AW967">
        <f>IF(Z967&gt;607, 4, 0)</f>
        <v>0</v>
      </c>
      <c r="AX967">
        <f>IF(AA967&gt;1.6588, 3, 0)</f>
        <v>0</v>
      </c>
      <c r="AY967">
        <f>IF(P967&gt;401, 2, 0)</f>
        <v>0</v>
      </c>
      <c r="AZ967">
        <f>IF(I967&gt;52915.77, 1, 0)</f>
        <v>0</v>
      </c>
      <c r="BA967">
        <f>SUM(AW967:AZ967)</f>
        <v>0</v>
      </c>
      <c r="BB967" t="str">
        <f>VLOOKUP(BA967,'Standard Deviations'!$L$1:$M$11,2,TRUE)</f>
        <v>No Tier</v>
      </c>
    </row>
    <row r="968" spans="1:54">
      <c r="A968">
        <v>6181</v>
      </c>
      <c r="B968">
        <v>1950</v>
      </c>
      <c r="C968">
        <f>2024-B968</f>
        <v>74</v>
      </c>
      <c r="D968" t="str">
        <f>VLOOKUP(B968,Reference!$A$1:$B$125, 2)</f>
        <v>Boomers</v>
      </c>
      <c r="E968" t="s">
        <v>74</v>
      </c>
      <c r="F968" t="str">
        <f>IF(E968="High School", "No College", "College")</f>
        <v>College</v>
      </c>
      <c r="G968" t="s">
        <v>65</v>
      </c>
      <c r="H968">
        <v>52203</v>
      </c>
      <c r="I968">
        <v>52203</v>
      </c>
      <c r="J968" s="4" t="s">
        <v>175</v>
      </c>
      <c r="K968">
        <v>0</v>
      </c>
      <c r="L968">
        <v>0</v>
      </c>
      <c r="M968" t="str">
        <f>IF(OR(K968&gt;0, L968&gt;0), "Parent", "Not Parent")</f>
        <v>Not Parent</v>
      </c>
      <c r="N968" t="s">
        <v>572</v>
      </c>
      <c r="O968" s="8">
        <v>41916</v>
      </c>
      <c r="P968" s="9">
        <f>O968-N968</f>
        <v>795</v>
      </c>
      <c r="Q968">
        <v>36</v>
      </c>
      <c r="R968" s="9">
        <f>P968-Q968</f>
        <v>759</v>
      </c>
      <c r="S968" s="8">
        <f>O968-R968</f>
        <v>41157</v>
      </c>
      <c r="T968">
        <v>488</v>
      </c>
      <c r="U968">
        <v>21</v>
      </c>
      <c r="V968">
        <v>238</v>
      </c>
      <c r="W968">
        <v>56</v>
      </c>
      <c r="X968">
        <v>108</v>
      </c>
      <c r="Y968">
        <v>28</v>
      </c>
      <c r="Z968">
        <v>939</v>
      </c>
      <c r="AA968">
        <f>Z968/P968</f>
        <v>1.1811320754716981</v>
      </c>
      <c r="AB968" s="11" t="s">
        <v>506</v>
      </c>
      <c r="AC968" t="s">
        <v>59</v>
      </c>
      <c r="AD968">
        <v>1</v>
      </c>
      <c r="AE968" t="str">
        <f>IF(AD968&gt;3, "Prefers Discount", "Discount Indifferent")</f>
        <v>Discount Indifferent</v>
      </c>
      <c r="AF968">
        <v>11</v>
      </c>
      <c r="AG968">
        <v>8</v>
      </c>
      <c r="AH968">
        <v>7</v>
      </c>
      <c r="AI968" t="str">
        <f>INDEX($AF$1:$AH$1,MATCH(MAX(AF968:AH968),AF968:AH968,0))</f>
        <v>Store_Orders</v>
      </c>
      <c r="AJ968">
        <v>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f>SUM(AK968:AO968)</f>
        <v>0</v>
      </c>
      <c r="AQ968" t="s">
        <v>67</v>
      </c>
      <c r="AR968">
        <v>0</v>
      </c>
      <c r="AS968" t="str">
        <f>IF(OR(AK968&gt;0, AL968&gt;0, AM968&gt;0, AN968&gt;0, AO968&gt;0), "Converted", "Not Converted")</f>
        <v>Not Converted</v>
      </c>
      <c r="AT968">
        <v>0</v>
      </c>
      <c r="AU968">
        <v>3</v>
      </c>
      <c r="AV968">
        <v>11</v>
      </c>
      <c r="AW968">
        <f>IF(Z968&gt;607, 4, 0)</f>
        <v>4</v>
      </c>
      <c r="AX968">
        <f>IF(AA968&gt;1.6588, 3, 0)</f>
        <v>0</v>
      </c>
      <c r="AY968">
        <f>IF(P968&gt;401, 2, 0)</f>
        <v>2</v>
      </c>
      <c r="AZ968">
        <f>IF(I968&gt;52915.77, 1, 0)</f>
        <v>0</v>
      </c>
      <c r="BA968">
        <f>SUM(AW968:AZ968)</f>
        <v>6</v>
      </c>
      <c r="BB968" t="str">
        <f>VLOOKUP(BA968,'Standard Deviations'!$L$1:$M$11,2,TRUE)</f>
        <v>Gold</v>
      </c>
    </row>
    <row r="969" spans="1:54">
      <c r="A969">
        <v>4107</v>
      </c>
      <c r="B969">
        <v>1948</v>
      </c>
      <c r="C969">
        <f>2024-B969</f>
        <v>76</v>
      </c>
      <c r="D969" t="str">
        <f>VLOOKUP(B969,Reference!$A$1:$B$125, 2)</f>
        <v>Boomers</v>
      </c>
      <c r="E969" t="s">
        <v>68</v>
      </c>
      <c r="F969" t="str">
        <f>IF(E969="High School", "No College", "College")</f>
        <v>College</v>
      </c>
      <c r="G969" t="s">
        <v>65</v>
      </c>
      <c r="H969">
        <v>46681</v>
      </c>
      <c r="I969">
        <v>46681</v>
      </c>
      <c r="J969" s="4" t="s">
        <v>175</v>
      </c>
      <c r="K969">
        <v>0</v>
      </c>
      <c r="L969">
        <v>2</v>
      </c>
      <c r="M969" t="str">
        <f>IF(OR(K969&gt;0, L969&gt;0), "Parent", "Not Parent")</f>
        <v>Parent</v>
      </c>
      <c r="N969" t="s">
        <v>169</v>
      </c>
      <c r="O969" s="8">
        <v>41916</v>
      </c>
      <c r="P969" s="9">
        <f>O969-N969</f>
        <v>361</v>
      </c>
      <c r="Q969">
        <v>52</v>
      </c>
      <c r="R969" s="9">
        <f>P969-Q969</f>
        <v>309</v>
      </c>
      <c r="S969" s="8">
        <f>O969-R969</f>
        <v>41607</v>
      </c>
      <c r="T969">
        <v>269</v>
      </c>
      <c r="U969">
        <v>15</v>
      </c>
      <c r="V969">
        <v>69</v>
      </c>
      <c r="W969">
        <v>15</v>
      </c>
      <c r="X969">
        <v>19</v>
      </c>
      <c r="Y969">
        <v>38</v>
      </c>
      <c r="Z969">
        <v>425</v>
      </c>
      <c r="AA969">
        <f>Z969/P969</f>
        <v>1.1772853185595569</v>
      </c>
      <c r="AB969" s="14" t="s">
        <v>506</v>
      </c>
      <c r="AC969" s="13" t="s">
        <v>63</v>
      </c>
      <c r="AD969">
        <v>2</v>
      </c>
      <c r="AE969" t="str">
        <f>IF(AD969&gt;3, "Prefers Discount", "Discount Indifferent")</f>
        <v>Discount Indifferent</v>
      </c>
      <c r="AF969">
        <v>4</v>
      </c>
      <c r="AG969">
        <v>4</v>
      </c>
      <c r="AH969">
        <v>6</v>
      </c>
      <c r="AI969" t="str">
        <f>INDEX($AF$1:$AH$1,MATCH(MAX(AF969:AH969),AF969:AH969,0))</f>
        <v>Catalog_Orders</v>
      </c>
      <c r="AJ969">
        <v>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f>SUM(AK969:AO969)</f>
        <v>0</v>
      </c>
      <c r="AQ969" t="s">
        <v>67</v>
      </c>
      <c r="AR969">
        <v>0</v>
      </c>
      <c r="AS969" t="str">
        <f>IF(OR(AK969&gt;0, AL969&gt;0, AM969&gt;0, AN969&gt;0, AO969&gt;0), "Converted", "Not Converted")</f>
        <v>Not Converted</v>
      </c>
      <c r="AT969">
        <v>0</v>
      </c>
      <c r="AU969">
        <v>3</v>
      </c>
      <c r="AV969">
        <v>11</v>
      </c>
      <c r="AW969">
        <f>IF(Z969&gt;607, 4, 0)</f>
        <v>0</v>
      </c>
      <c r="AX969">
        <f>IF(AA969&gt;1.6588, 3, 0)</f>
        <v>0</v>
      </c>
      <c r="AY969">
        <f>IF(P969&gt;401, 2, 0)</f>
        <v>0</v>
      </c>
      <c r="AZ969">
        <f>IF(I969&gt;52915.77, 1, 0)</f>
        <v>0</v>
      </c>
      <c r="BA969">
        <f>SUM(AW969:AZ969)</f>
        <v>0</v>
      </c>
      <c r="BB969" t="str">
        <f>VLOOKUP(BA969,'Standard Deviations'!$L$1:$M$11,2,TRUE)</f>
        <v>No Tier</v>
      </c>
    </row>
    <row r="970" spans="1:54">
      <c r="A970">
        <v>10906</v>
      </c>
      <c r="B970">
        <v>1948</v>
      </c>
      <c r="C970">
        <f>2024-B970</f>
        <v>76</v>
      </c>
      <c r="D970" t="str">
        <f>VLOOKUP(B970,Reference!$A$1:$B$125, 2)</f>
        <v>Boomers</v>
      </c>
      <c r="E970" t="s">
        <v>68</v>
      </c>
      <c r="F970" t="str">
        <f>IF(E970="High School", "No College", "College")</f>
        <v>College</v>
      </c>
      <c r="G970" t="s">
        <v>65</v>
      </c>
      <c r="H970">
        <v>46681</v>
      </c>
      <c r="I970">
        <v>46681</v>
      </c>
      <c r="J970" s="4" t="s">
        <v>175</v>
      </c>
      <c r="K970">
        <v>0</v>
      </c>
      <c r="L970">
        <v>2</v>
      </c>
      <c r="M970" t="str">
        <f>IF(OR(K970&gt;0, L970&gt;0), "Parent", "Not Parent")</f>
        <v>Parent</v>
      </c>
      <c r="N970" t="s">
        <v>169</v>
      </c>
      <c r="O970" s="8">
        <v>41916</v>
      </c>
      <c r="P970" s="9">
        <f>O970-N970</f>
        <v>361</v>
      </c>
      <c r="Q970">
        <v>52</v>
      </c>
      <c r="R970" s="9">
        <f>P970-Q970</f>
        <v>309</v>
      </c>
      <c r="S970" s="8">
        <f>O970-R970</f>
        <v>41607</v>
      </c>
      <c r="T970">
        <v>269</v>
      </c>
      <c r="U970">
        <v>15</v>
      </c>
      <c r="V970">
        <v>69</v>
      </c>
      <c r="W970">
        <v>15</v>
      </c>
      <c r="X970">
        <v>19</v>
      </c>
      <c r="Y970">
        <v>38</v>
      </c>
      <c r="Z970">
        <v>425</v>
      </c>
      <c r="AA970">
        <f>Z970/P970</f>
        <v>1.1772853185595569</v>
      </c>
      <c r="AB970" s="14" t="s">
        <v>506</v>
      </c>
      <c r="AC970" s="13" t="s">
        <v>63</v>
      </c>
      <c r="AD970">
        <v>2</v>
      </c>
      <c r="AE970" t="str">
        <f>IF(AD970&gt;3, "Prefers Discount", "Discount Indifferent")</f>
        <v>Discount Indifferent</v>
      </c>
      <c r="AF970">
        <v>4</v>
      </c>
      <c r="AG970">
        <v>4</v>
      </c>
      <c r="AH970">
        <v>6</v>
      </c>
      <c r="AI970" t="str">
        <f>INDEX($AF$1:$AH$1,MATCH(MAX(AF970:AH970),AF970:AH970,0))</f>
        <v>Catalog_Orders</v>
      </c>
      <c r="AJ970">
        <v>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f>SUM(AK970:AO970)</f>
        <v>0</v>
      </c>
      <c r="AQ970" t="s">
        <v>67</v>
      </c>
      <c r="AR970">
        <v>0</v>
      </c>
      <c r="AS970" t="str">
        <f>IF(OR(AK970&gt;0, AL970&gt;0, AM970&gt;0, AN970&gt;0, AO970&gt;0), "Converted", "Not Converted")</f>
        <v>Not Converted</v>
      </c>
      <c r="AT970">
        <v>0</v>
      </c>
      <c r="AU970">
        <v>3</v>
      </c>
      <c r="AV970">
        <v>11</v>
      </c>
      <c r="AW970">
        <f>IF(Z970&gt;607, 4, 0)</f>
        <v>0</v>
      </c>
      <c r="AX970">
        <f>IF(AA970&gt;1.6588, 3, 0)</f>
        <v>0</v>
      </c>
      <c r="AY970">
        <f>IF(P970&gt;401, 2, 0)</f>
        <v>0</v>
      </c>
      <c r="AZ970">
        <f>IF(I970&gt;52915.77, 1, 0)</f>
        <v>0</v>
      </c>
      <c r="BA970">
        <f>SUM(AW970:AZ970)</f>
        <v>0</v>
      </c>
      <c r="BB970" t="str">
        <f>VLOOKUP(BA970,'Standard Deviations'!$L$1:$M$11,2,TRUE)</f>
        <v>No Tier</v>
      </c>
    </row>
    <row r="971" spans="1:54">
      <c r="A971">
        <v>5935</v>
      </c>
      <c r="B971">
        <v>1956</v>
      </c>
      <c r="C971">
        <f>2024-B971</f>
        <v>68</v>
      </c>
      <c r="D971" t="str">
        <f>VLOOKUP(B971,Reference!$A$1:$B$125, 2)</f>
        <v>Boomers</v>
      </c>
      <c r="E971" t="s">
        <v>64</v>
      </c>
      <c r="F971" t="str">
        <f>IF(E971="High School", "No College", "College")</f>
        <v>College</v>
      </c>
      <c r="G971" t="s">
        <v>60</v>
      </c>
      <c r="H971">
        <v>55284</v>
      </c>
      <c r="I971">
        <v>55284</v>
      </c>
      <c r="J971" s="4" t="s">
        <v>61</v>
      </c>
      <c r="K971">
        <v>0</v>
      </c>
      <c r="L971">
        <v>1</v>
      </c>
      <c r="M971" t="str">
        <f>IF(OR(K971&gt;0, L971&gt;0), "Parent", "Not Parent")</f>
        <v>Parent</v>
      </c>
      <c r="N971" t="s">
        <v>573</v>
      </c>
      <c r="O971" s="8">
        <v>41916</v>
      </c>
      <c r="P971" s="9">
        <f>O971-N971</f>
        <v>649</v>
      </c>
      <c r="Q971">
        <v>60</v>
      </c>
      <c r="R971" s="9">
        <f>P971-Q971</f>
        <v>589</v>
      </c>
      <c r="S971" s="8">
        <f>O971-R971</f>
        <v>41327</v>
      </c>
      <c r="T971">
        <v>547</v>
      </c>
      <c r="U971">
        <v>7</v>
      </c>
      <c r="V971">
        <v>140</v>
      </c>
      <c r="W971">
        <v>0</v>
      </c>
      <c r="X971">
        <v>7</v>
      </c>
      <c r="Y971">
        <v>63</v>
      </c>
      <c r="Z971">
        <v>764</v>
      </c>
      <c r="AA971">
        <f>Z971/P971</f>
        <v>1.1771956856702619</v>
      </c>
      <c r="AB971" s="14" t="s">
        <v>506</v>
      </c>
      <c r="AC971" s="13" t="s">
        <v>63</v>
      </c>
      <c r="AD971">
        <v>3</v>
      </c>
      <c r="AE971" t="str">
        <f>IF(AD971&gt;3, "Prefers Discount", "Discount Indifferent")</f>
        <v>Discount Indifferent</v>
      </c>
      <c r="AF971">
        <v>8</v>
      </c>
      <c r="AG971">
        <v>7</v>
      </c>
      <c r="AH971">
        <v>5</v>
      </c>
      <c r="AI971" t="str">
        <f>INDEX($AF$1:$AH$1,MATCH(MAX(AF971:AH971),AF971:AH971,0))</f>
        <v>Store_Orders</v>
      </c>
      <c r="AJ971">
        <v>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f>SUM(AK971:AO971)</f>
        <v>0</v>
      </c>
      <c r="AQ971" t="s">
        <v>67</v>
      </c>
      <c r="AR971">
        <v>0</v>
      </c>
      <c r="AS971" t="str">
        <f>IF(OR(AK971&gt;0, AL971&gt;0, AM971&gt;0, AN971&gt;0, AO971&gt;0), "Converted", "Not Converted")</f>
        <v>Not Converted</v>
      </c>
      <c r="AT971">
        <v>0</v>
      </c>
      <c r="AU971">
        <v>3</v>
      </c>
      <c r="AV971">
        <v>11</v>
      </c>
      <c r="AW971">
        <f>IF(Z971&gt;607, 4, 0)</f>
        <v>4</v>
      </c>
      <c r="AX971">
        <f>IF(AA971&gt;1.6588, 3, 0)</f>
        <v>0</v>
      </c>
      <c r="AY971">
        <f>IF(P971&gt;401, 2, 0)</f>
        <v>2</v>
      </c>
      <c r="AZ971">
        <f>IF(I971&gt;52915.77, 1, 0)</f>
        <v>1</v>
      </c>
      <c r="BA971">
        <f>SUM(AW971:AZ971)</f>
        <v>7</v>
      </c>
      <c r="BB971" t="str">
        <f>VLOOKUP(BA971,'Standard Deviations'!$L$1:$M$11,2,TRUE)</f>
        <v>Platinum</v>
      </c>
    </row>
    <row r="972" spans="1:54">
      <c r="A972">
        <v>6991</v>
      </c>
      <c r="B972">
        <v>1951</v>
      </c>
      <c r="C972">
        <f>2024-B972</f>
        <v>73</v>
      </c>
      <c r="D972" t="str">
        <f>VLOOKUP(B972,Reference!$A$1:$B$125, 2)</f>
        <v>Boomers</v>
      </c>
      <c r="E972" t="s">
        <v>54</v>
      </c>
      <c r="F972" t="str">
        <f>IF(E972="High School", "No College", "College")</f>
        <v>College</v>
      </c>
      <c r="G972" t="s">
        <v>71</v>
      </c>
      <c r="H972">
        <v>43185</v>
      </c>
      <c r="I972">
        <v>43185</v>
      </c>
      <c r="J972" s="4" t="s">
        <v>175</v>
      </c>
      <c r="K972">
        <v>0</v>
      </c>
      <c r="L972">
        <v>1</v>
      </c>
      <c r="M972" t="str">
        <f>IF(OR(K972&gt;0, L972&gt;0), "Parent", "Not Parent")</f>
        <v>Parent</v>
      </c>
      <c r="N972" t="s">
        <v>312</v>
      </c>
      <c r="O972" s="8">
        <v>41916</v>
      </c>
      <c r="P972" s="9">
        <f>O972-N972</f>
        <v>542</v>
      </c>
      <c r="Q972">
        <v>88</v>
      </c>
      <c r="R972" s="9">
        <f>P972-Q972</f>
        <v>454</v>
      </c>
      <c r="S972" s="8">
        <f>O972-R972</f>
        <v>41462</v>
      </c>
      <c r="T972">
        <v>537</v>
      </c>
      <c r="U972">
        <v>6</v>
      </c>
      <c r="V972">
        <v>42</v>
      </c>
      <c r="W972">
        <v>16</v>
      </c>
      <c r="X972">
        <v>6</v>
      </c>
      <c r="Y972">
        <v>30</v>
      </c>
      <c r="Z972">
        <v>637</v>
      </c>
      <c r="AA972">
        <f>Z972/P972</f>
        <v>1.1752767527675276</v>
      </c>
      <c r="AB972" s="14" t="s">
        <v>506</v>
      </c>
      <c r="AC972" s="13" t="s">
        <v>63</v>
      </c>
      <c r="AD972">
        <v>2</v>
      </c>
      <c r="AE972" t="str">
        <f>IF(AD972&gt;3, "Prefers Discount", "Discount Indifferent")</f>
        <v>Discount Indifferent</v>
      </c>
      <c r="AF972">
        <v>6</v>
      </c>
      <c r="AG972">
        <v>9</v>
      </c>
      <c r="AH972">
        <v>3</v>
      </c>
      <c r="AI972" t="str">
        <f>INDEX($AF$1:$AH$1,MATCH(MAX(AF972:AH972),AF972:AH972,0))</f>
        <v>Web_Orders</v>
      </c>
      <c r="AJ972">
        <v>8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f>SUM(AK972:AO972)</f>
        <v>0</v>
      </c>
      <c r="AQ972" t="s">
        <v>67</v>
      </c>
      <c r="AR972">
        <v>0</v>
      </c>
      <c r="AS972" t="str">
        <f>IF(OR(AK972&gt;0, AL972&gt;0, AM972&gt;0, AN972&gt;0, AO972&gt;0), "Converted", "Not Converted")</f>
        <v>Not Converted</v>
      </c>
      <c r="AT972">
        <v>0</v>
      </c>
      <c r="AU972">
        <v>3</v>
      </c>
      <c r="AV972">
        <v>11</v>
      </c>
      <c r="AW972">
        <f>IF(Z972&gt;607, 4, 0)</f>
        <v>4</v>
      </c>
      <c r="AX972">
        <f>IF(AA972&gt;1.6588, 3, 0)</f>
        <v>0</v>
      </c>
      <c r="AY972">
        <f>IF(P972&gt;401, 2, 0)</f>
        <v>2</v>
      </c>
      <c r="AZ972">
        <f>IF(I972&gt;52915.77, 1, 0)</f>
        <v>0</v>
      </c>
      <c r="BA972">
        <f>SUM(AW972:AZ972)</f>
        <v>6</v>
      </c>
      <c r="BB972" t="str">
        <f>VLOOKUP(BA972,'Standard Deviations'!$L$1:$M$11,2,TRUE)</f>
        <v>Gold</v>
      </c>
    </row>
    <row r="973" spans="1:54">
      <c r="A973">
        <v>1044</v>
      </c>
      <c r="B973">
        <v>1953</v>
      </c>
      <c r="C973">
        <f>2024-B973</f>
        <v>71</v>
      </c>
      <c r="D973" t="str">
        <f>VLOOKUP(B973,Reference!$A$1:$B$125, 2)</f>
        <v>Boomers</v>
      </c>
      <c r="E973" t="s">
        <v>54</v>
      </c>
      <c r="F973" t="str">
        <f>IF(E973="High School", "No College", "College")</f>
        <v>College</v>
      </c>
      <c r="G973" t="s">
        <v>65</v>
      </c>
      <c r="H973">
        <v>58398</v>
      </c>
      <c r="I973">
        <v>58398</v>
      </c>
      <c r="J973" s="4" t="s">
        <v>61</v>
      </c>
      <c r="K973">
        <v>0</v>
      </c>
      <c r="L973">
        <v>0</v>
      </c>
      <c r="M973" t="str">
        <f>IF(OR(K973&gt;0, L973&gt;0), "Parent", "Not Parent")</f>
        <v>Not Parent</v>
      </c>
      <c r="N973" t="s">
        <v>574</v>
      </c>
      <c r="O973" s="8">
        <v>41916</v>
      </c>
      <c r="P973" s="9">
        <f>O973-N973</f>
        <v>508</v>
      </c>
      <c r="Q973">
        <v>44</v>
      </c>
      <c r="R973" s="9">
        <f>P973-Q973</f>
        <v>464</v>
      </c>
      <c r="S973" s="8">
        <f>O973-R973</f>
        <v>41452</v>
      </c>
      <c r="T973">
        <v>299</v>
      </c>
      <c r="U973">
        <v>5</v>
      </c>
      <c r="V973">
        <v>201</v>
      </c>
      <c r="W973">
        <v>21</v>
      </c>
      <c r="X973">
        <v>21</v>
      </c>
      <c r="Y973">
        <v>49</v>
      </c>
      <c r="Z973">
        <v>596</v>
      </c>
      <c r="AA973">
        <f>Z973/P973</f>
        <v>1.1732283464566928</v>
      </c>
      <c r="AB973" s="11" t="s">
        <v>506</v>
      </c>
      <c r="AC973" t="s">
        <v>59</v>
      </c>
      <c r="AD973">
        <v>3</v>
      </c>
      <c r="AE973" t="str">
        <f>IF(AD973&gt;3, "Prefers Discount", "Discount Indifferent")</f>
        <v>Discount Indifferent</v>
      </c>
      <c r="AF973">
        <v>8</v>
      </c>
      <c r="AG973">
        <v>5</v>
      </c>
      <c r="AH973">
        <v>4</v>
      </c>
      <c r="AI973" t="str">
        <f>INDEX($AF$1:$AH$1,MATCH(MAX(AF973:AH973),AF973:AH973,0))</f>
        <v>Store_Orders</v>
      </c>
      <c r="AJ973">
        <v>4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f>SUM(AK973:AO973)</f>
        <v>0</v>
      </c>
      <c r="AQ973" t="s">
        <v>67</v>
      </c>
      <c r="AR973">
        <v>0</v>
      </c>
      <c r="AS973" t="str">
        <f>IF(OR(AK973&gt;0, AL973&gt;0, AM973&gt;0, AN973&gt;0, AO973&gt;0), "Converted", "Not Converted")</f>
        <v>Not Converted</v>
      </c>
      <c r="AT973">
        <v>0</v>
      </c>
      <c r="AU973">
        <v>3</v>
      </c>
      <c r="AV973">
        <v>11</v>
      </c>
      <c r="AW973">
        <f>IF(Z973&gt;607, 4, 0)</f>
        <v>0</v>
      </c>
      <c r="AX973">
        <f>IF(AA973&gt;1.6588, 3, 0)</f>
        <v>0</v>
      </c>
      <c r="AY973">
        <f>IF(P973&gt;401, 2, 0)</f>
        <v>2</v>
      </c>
      <c r="AZ973">
        <f>IF(I973&gt;52915.77, 1, 0)</f>
        <v>1</v>
      </c>
      <c r="BA973">
        <f>SUM(AW973:AZ973)</f>
        <v>3</v>
      </c>
      <c r="BB973" t="str">
        <f>VLOOKUP(BA973,'Standard Deviations'!$L$1:$M$11,2,TRUE)</f>
        <v>Silver</v>
      </c>
    </row>
    <row r="974" spans="1:54">
      <c r="A974">
        <v>907</v>
      </c>
      <c r="B974">
        <v>1975</v>
      </c>
      <c r="C974">
        <f>2024-B974</f>
        <v>49</v>
      </c>
      <c r="D974" t="str">
        <f>VLOOKUP(B974,Reference!$A$1:$B$125, 2)</f>
        <v>Gen X</v>
      </c>
      <c r="E974" t="s">
        <v>54</v>
      </c>
      <c r="F974" t="str">
        <f>IF(E974="High School", "No College", "College")</f>
        <v>College</v>
      </c>
      <c r="G974" t="s">
        <v>55</v>
      </c>
      <c r="H974">
        <v>46149</v>
      </c>
      <c r="I974">
        <v>46149</v>
      </c>
      <c r="J974" s="4" t="s">
        <v>175</v>
      </c>
      <c r="K974">
        <v>0</v>
      </c>
      <c r="L974">
        <v>1</v>
      </c>
      <c r="M974" t="str">
        <f>IF(OR(K974&gt;0, L974&gt;0), "Parent", "Not Parent")</f>
        <v>Parent</v>
      </c>
      <c r="N974" t="s">
        <v>575</v>
      </c>
      <c r="O974" s="8">
        <v>41916</v>
      </c>
      <c r="P974" s="9">
        <f>O974-N974</f>
        <v>309</v>
      </c>
      <c r="Q974">
        <v>36</v>
      </c>
      <c r="R974" s="9">
        <f>P974-Q974</f>
        <v>273</v>
      </c>
      <c r="S974" s="8">
        <f>O974-R974</f>
        <v>41643</v>
      </c>
      <c r="T974">
        <v>254</v>
      </c>
      <c r="U974">
        <v>6</v>
      </c>
      <c r="V974">
        <v>71</v>
      </c>
      <c r="W974">
        <v>4</v>
      </c>
      <c r="X974">
        <v>0</v>
      </c>
      <c r="Y974">
        <v>27</v>
      </c>
      <c r="Z974">
        <v>362</v>
      </c>
      <c r="AA974">
        <f>Z974/P974</f>
        <v>1.1715210355987056</v>
      </c>
      <c r="AB974" s="11" t="s">
        <v>506</v>
      </c>
      <c r="AC974" t="s">
        <v>59</v>
      </c>
      <c r="AD974">
        <v>5</v>
      </c>
      <c r="AE974" t="str">
        <f>IF(AD974&gt;3, "Prefers Discount", "Discount Indifferent")</f>
        <v>Prefers Discount</v>
      </c>
      <c r="AF974">
        <v>7</v>
      </c>
      <c r="AG974">
        <v>5</v>
      </c>
      <c r="AH974">
        <v>1</v>
      </c>
      <c r="AI974" t="str">
        <f>INDEX($AF$1:$AH$1,MATCH(MAX(AF974:AH974),AF974:AH974,0))</f>
        <v>Store_Orders</v>
      </c>
      <c r="AJ974">
        <v>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f>SUM(AK974:AO974)</f>
        <v>0</v>
      </c>
      <c r="AQ974" t="s">
        <v>67</v>
      </c>
      <c r="AR974">
        <v>0</v>
      </c>
      <c r="AS974" t="str">
        <f>IF(OR(AK974&gt;0, AL974&gt;0, AM974&gt;0, AN974&gt;0, AO974&gt;0), "Converted", "Not Converted")</f>
        <v>Not Converted</v>
      </c>
      <c r="AT974">
        <v>0</v>
      </c>
      <c r="AU974">
        <v>3</v>
      </c>
      <c r="AV974">
        <v>11</v>
      </c>
      <c r="AW974">
        <f>IF(Z974&gt;607, 4, 0)</f>
        <v>0</v>
      </c>
      <c r="AX974">
        <f>IF(AA974&gt;1.6588, 3, 0)</f>
        <v>0</v>
      </c>
      <c r="AY974">
        <f>IF(P974&gt;401, 2, 0)</f>
        <v>0</v>
      </c>
      <c r="AZ974">
        <f>IF(I974&gt;52915.77, 1, 0)</f>
        <v>0</v>
      </c>
      <c r="BA974">
        <f>SUM(AW974:AZ974)</f>
        <v>0</v>
      </c>
      <c r="BB974" t="str">
        <f>VLOOKUP(BA974,'Standard Deviations'!$L$1:$M$11,2,TRUE)</f>
        <v>No Tier</v>
      </c>
    </row>
    <row r="975" spans="1:54">
      <c r="A975">
        <v>967</v>
      </c>
      <c r="B975">
        <v>1976</v>
      </c>
      <c r="C975">
        <f>2024-B975</f>
        <v>48</v>
      </c>
      <c r="D975" t="str">
        <f>VLOOKUP(B975,Reference!$A$1:$B$125, 2)</f>
        <v>Gen X</v>
      </c>
      <c r="E975" t="s">
        <v>54</v>
      </c>
      <c r="F975" t="str">
        <f>IF(E975="High School", "No College", "College")</f>
        <v>College</v>
      </c>
      <c r="G975" t="s">
        <v>55</v>
      </c>
      <c r="H975">
        <v>46049</v>
      </c>
      <c r="I975">
        <v>46049</v>
      </c>
      <c r="J975" s="4" t="s">
        <v>175</v>
      </c>
      <c r="K975">
        <v>1</v>
      </c>
      <c r="L975">
        <v>1</v>
      </c>
      <c r="M975" t="str">
        <f>IF(OR(K975&gt;0, L975&gt;0), "Parent", "Not Parent")</f>
        <v>Parent</v>
      </c>
      <c r="N975" t="s">
        <v>401</v>
      </c>
      <c r="O975" s="8">
        <v>41916</v>
      </c>
      <c r="P975" s="9">
        <f>O975-N975</f>
        <v>440</v>
      </c>
      <c r="Q975">
        <v>11</v>
      </c>
      <c r="R975" s="9">
        <f>P975-Q975</f>
        <v>429</v>
      </c>
      <c r="S975" s="8">
        <f>O975-R975</f>
        <v>41487</v>
      </c>
      <c r="T975">
        <v>342</v>
      </c>
      <c r="U975">
        <v>9</v>
      </c>
      <c r="V975">
        <v>112</v>
      </c>
      <c r="W975">
        <v>19</v>
      </c>
      <c r="X975">
        <v>14</v>
      </c>
      <c r="Y975">
        <v>19</v>
      </c>
      <c r="Z975">
        <v>515</v>
      </c>
      <c r="AA975">
        <f>Z975/P975</f>
        <v>1.1704545454545454</v>
      </c>
      <c r="AB975" s="11" t="s">
        <v>506</v>
      </c>
      <c r="AC975" t="s">
        <v>59</v>
      </c>
      <c r="AD975">
        <v>10</v>
      </c>
      <c r="AE975" t="str">
        <f>IF(AD975&gt;3, "Prefers Discount", "Discount Indifferent")</f>
        <v>Prefers Discount</v>
      </c>
      <c r="AF975">
        <v>9</v>
      </c>
      <c r="AG975">
        <v>5</v>
      </c>
      <c r="AH975">
        <v>2</v>
      </c>
      <c r="AI975" t="str">
        <f>INDEX($AF$1:$AH$1,MATCH(MAX(AF975:AH975),AF975:AH975,0))</f>
        <v>Store_Orders</v>
      </c>
      <c r="AJ975">
        <v>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f>SUM(AK975:AO975)</f>
        <v>0</v>
      </c>
      <c r="AQ975" t="s">
        <v>67</v>
      </c>
      <c r="AR975">
        <v>1</v>
      </c>
      <c r="AS975" t="str">
        <f>IF(OR(AK975&gt;0, AL975&gt;0, AM975&gt;0, AN975&gt;0, AO975&gt;0), "Converted", "Not Converted")</f>
        <v>Not Converted</v>
      </c>
      <c r="AT975">
        <v>0</v>
      </c>
      <c r="AU975">
        <v>3</v>
      </c>
      <c r="AV975">
        <v>11</v>
      </c>
      <c r="AW975">
        <f>IF(Z975&gt;607, 4, 0)</f>
        <v>0</v>
      </c>
      <c r="AX975">
        <f>IF(AA975&gt;1.6588, 3, 0)</f>
        <v>0</v>
      </c>
      <c r="AY975">
        <f>IF(P975&gt;401, 2, 0)</f>
        <v>2</v>
      </c>
      <c r="AZ975">
        <f>IF(I975&gt;52915.77, 1, 0)</f>
        <v>0</v>
      </c>
      <c r="BA975">
        <f>SUM(AW975:AZ975)</f>
        <v>2</v>
      </c>
      <c r="BB975" t="str">
        <f>VLOOKUP(BA975,'Standard Deviations'!$L$1:$M$11,2,TRUE)</f>
        <v>Bronze</v>
      </c>
    </row>
    <row r="976" spans="1:54">
      <c r="A976">
        <v>4122</v>
      </c>
      <c r="B976">
        <v>1975</v>
      </c>
      <c r="C976">
        <f>2024-B976</f>
        <v>49</v>
      </c>
      <c r="D976" t="str">
        <f>VLOOKUP(B976,Reference!$A$1:$B$125, 2)</f>
        <v>Gen X</v>
      </c>
      <c r="E976" t="s">
        <v>54</v>
      </c>
      <c r="F976" t="str">
        <f>IF(E976="High School", "No College", "College")</f>
        <v>College</v>
      </c>
      <c r="G976" t="s">
        <v>55</v>
      </c>
      <c r="H976">
        <v>79205</v>
      </c>
      <c r="I976">
        <v>79205</v>
      </c>
      <c r="J976" s="4" t="s">
        <v>56</v>
      </c>
      <c r="K976">
        <v>0</v>
      </c>
      <c r="L976">
        <v>0</v>
      </c>
      <c r="M976" t="str">
        <f>IF(OR(K976&gt;0, L976&gt;0), "Parent", "Not Parent")</f>
        <v>Not Parent</v>
      </c>
      <c r="N976" t="s">
        <v>469</v>
      </c>
      <c r="O976" s="8">
        <v>41916</v>
      </c>
      <c r="P976" s="9">
        <f>O976-N976</f>
        <v>766</v>
      </c>
      <c r="Q976">
        <v>73</v>
      </c>
      <c r="R976" s="9">
        <f>P976-Q976</f>
        <v>693</v>
      </c>
      <c r="S976" s="8">
        <f>O976-R976</f>
        <v>41223</v>
      </c>
      <c r="T976">
        <v>504</v>
      </c>
      <c r="U976">
        <v>23</v>
      </c>
      <c r="V976">
        <v>117</v>
      </c>
      <c r="W976">
        <v>179</v>
      </c>
      <c r="X976">
        <v>28</v>
      </c>
      <c r="Y976">
        <v>44</v>
      </c>
      <c r="Z976">
        <v>895</v>
      </c>
      <c r="AA976">
        <f>Z976/P976</f>
        <v>1.1684073107049608</v>
      </c>
      <c r="AB976" s="14" t="s">
        <v>506</v>
      </c>
      <c r="AC976" s="13" t="s">
        <v>63</v>
      </c>
      <c r="AD976">
        <v>1</v>
      </c>
      <c r="AE976" t="str">
        <f>IF(AD976&gt;3, "Prefers Discount", "Discount Indifferent")</f>
        <v>Discount Indifferent</v>
      </c>
      <c r="AF976">
        <v>4</v>
      </c>
      <c r="AG976">
        <v>6</v>
      </c>
      <c r="AH976">
        <v>5</v>
      </c>
      <c r="AI976" t="str">
        <f>INDEX($AF$1:$AH$1,MATCH(MAX(AF976:AH976),AF976:AH976,0))</f>
        <v>Web_Orders</v>
      </c>
      <c r="AJ976">
        <v>4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f>SUM(AK976:AO976)</f>
        <v>1</v>
      </c>
      <c r="AQ976" t="str">
        <f>INDEX($AK$1:$AO$1,MATCH(MAX(AK976:AO976),AK976:AO976,0))</f>
        <v>Converted_on_Camp1</v>
      </c>
      <c r="AR976">
        <v>1</v>
      </c>
      <c r="AS976" t="str">
        <f>IF(OR(AK976&gt;0, AL976&gt;0, AM976&gt;0, AN976&gt;0, AO976&gt;0), "Converted", "Not Converted")</f>
        <v>Converted</v>
      </c>
      <c r="AT976">
        <v>0</v>
      </c>
      <c r="AU976">
        <v>3</v>
      </c>
      <c r="AV976">
        <v>11</v>
      </c>
      <c r="AW976">
        <f>IF(Z976&gt;607, 4, 0)</f>
        <v>4</v>
      </c>
      <c r="AX976">
        <f>IF(AA976&gt;1.6588, 3, 0)</f>
        <v>0</v>
      </c>
      <c r="AY976">
        <f>IF(P976&gt;401, 2, 0)</f>
        <v>2</v>
      </c>
      <c r="AZ976">
        <f>IF(I976&gt;52915.77, 1, 0)</f>
        <v>1</v>
      </c>
      <c r="BA976">
        <f>SUM(AW976:AZ976)</f>
        <v>7</v>
      </c>
      <c r="BB976" t="str">
        <f>VLOOKUP(BA976,'Standard Deviations'!$L$1:$M$11,2,TRUE)</f>
        <v>Platinum</v>
      </c>
    </row>
    <row r="977" spans="1:54">
      <c r="A977">
        <v>4478</v>
      </c>
      <c r="B977">
        <v>1979</v>
      </c>
      <c r="C977">
        <f>2024-B977</f>
        <v>45</v>
      </c>
      <c r="D977" t="str">
        <f>VLOOKUP(B977,Reference!$A$1:$B$125, 2)</f>
        <v>Gen X</v>
      </c>
      <c r="E977" t="s">
        <v>54</v>
      </c>
      <c r="F977" t="str">
        <f>IF(E977="High School", "No College", "College")</f>
        <v>College</v>
      </c>
      <c r="G977" t="s">
        <v>55</v>
      </c>
      <c r="H977">
        <v>63777</v>
      </c>
      <c r="I977">
        <v>63777</v>
      </c>
      <c r="J977" s="4" t="s">
        <v>61</v>
      </c>
      <c r="K977">
        <v>1</v>
      </c>
      <c r="L977">
        <v>1</v>
      </c>
      <c r="M977" t="str">
        <f>IF(OR(K977&gt;0, L977&gt;0), "Parent", "Not Parent")</f>
        <v>Parent</v>
      </c>
      <c r="N977" t="s">
        <v>576</v>
      </c>
      <c r="O977" s="8">
        <v>41916</v>
      </c>
      <c r="P977" s="9">
        <f>O977-N977</f>
        <v>559</v>
      </c>
      <c r="Q977">
        <v>87</v>
      </c>
      <c r="R977" s="9">
        <f>P977-Q977</f>
        <v>472</v>
      </c>
      <c r="S977" s="8">
        <f>O977-R977</f>
        <v>41444</v>
      </c>
      <c r="T977">
        <v>457</v>
      </c>
      <c r="U977">
        <v>5</v>
      </c>
      <c r="V977">
        <v>106</v>
      </c>
      <c r="W977">
        <v>15</v>
      </c>
      <c r="X977">
        <v>17</v>
      </c>
      <c r="Y977">
        <v>53</v>
      </c>
      <c r="Z977">
        <v>653</v>
      </c>
      <c r="AA977">
        <f>Z977/P977</f>
        <v>1.1681574239713775</v>
      </c>
      <c r="AB977" s="14" t="s">
        <v>506</v>
      </c>
      <c r="AC977" s="13" t="s">
        <v>63</v>
      </c>
      <c r="AD977">
        <v>8</v>
      </c>
      <c r="AE977" t="str">
        <f>IF(AD977&gt;3, "Prefers Discount", "Discount Indifferent")</f>
        <v>Prefers Discount</v>
      </c>
      <c r="AF977">
        <v>6</v>
      </c>
      <c r="AG977">
        <v>11</v>
      </c>
      <c r="AH977">
        <v>1</v>
      </c>
      <c r="AI977" t="str">
        <f>INDEX($AF$1:$AH$1,MATCH(MAX(AF977:AH977),AF977:AH977,0))</f>
        <v>Web_Orders</v>
      </c>
      <c r="AJ977">
        <v>8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f>SUM(AK977:AO977)</f>
        <v>0</v>
      </c>
      <c r="AQ977" t="s">
        <v>67</v>
      </c>
      <c r="AR977">
        <v>0</v>
      </c>
      <c r="AS977" t="str">
        <f>IF(OR(AK977&gt;0, AL977&gt;0, AM977&gt;0, AN977&gt;0, AO977&gt;0), "Converted", "Not Converted")</f>
        <v>Not Converted</v>
      </c>
      <c r="AT977">
        <v>0</v>
      </c>
      <c r="AU977">
        <v>3</v>
      </c>
      <c r="AV977">
        <v>11</v>
      </c>
      <c r="AW977">
        <f>IF(Z977&gt;607, 4, 0)</f>
        <v>4</v>
      </c>
      <c r="AX977">
        <f>IF(AA977&gt;1.6588, 3, 0)</f>
        <v>0</v>
      </c>
      <c r="AY977">
        <f>IF(P977&gt;401, 2, 0)</f>
        <v>2</v>
      </c>
      <c r="AZ977">
        <f>IF(I977&gt;52915.77, 1, 0)</f>
        <v>1</v>
      </c>
      <c r="BA977">
        <f>SUM(AW977:AZ977)</f>
        <v>7</v>
      </c>
      <c r="BB977" t="str">
        <f>VLOOKUP(BA977,'Standard Deviations'!$L$1:$M$11,2,TRUE)</f>
        <v>Platinum</v>
      </c>
    </row>
    <row r="978" spans="1:54">
      <c r="A978">
        <v>7352</v>
      </c>
      <c r="B978">
        <v>1957</v>
      </c>
      <c r="C978">
        <f>2024-B978</f>
        <v>67</v>
      </c>
      <c r="D978" t="str">
        <f>VLOOKUP(B978,Reference!$A$1:$B$125, 2)</f>
        <v>Boomers</v>
      </c>
      <c r="E978" t="s">
        <v>54</v>
      </c>
      <c r="F978" t="str">
        <f>IF(E978="High School", "No College", "College")</f>
        <v>College</v>
      </c>
      <c r="G978" t="s">
        <v>55</v>
      </c>
      <c r="H978">
        <v>55267</v>
      </c>
      <c r="I978">
        <v>55267</v>
      </c>
      <c r="J978" s="4" t="s">
        <v>61</v>
      </c>
      <c r="K978">
        <v>0</v>
      </c>
      <c r="L978">
        <v>1</v>
      </c>
      <c r="M978" t="str">
        <f>IF(OR(K978&gt;0, L978&gt;0), "Parent", "Not Parent")</f>
        <v>Parent</v>
      </c>
      <c r="N978" t="s">
        <v>244</v>
      </c>
      <c r="O978" s="8">
        <v>41916</v>
      </c>
      <c r="P978" s="9">
        <f>O978-N978</f>
        <v>348</v>
      </c>
      <c r="Q978">
        <v>28</v>
      </c>
      <c r="R978" s="9">
        <f>P978-Q978</f>
        <v>320</v>
      </c>
      <c r="S978" s="8">
        <f>O978-R978</f>
        <v>41596</v>
      </c>
      <c r="T978">
        <v>161</v>
      </c>
      <c r="U978">
        <v>28</v>
      </c>
      <c r="V978">
        <v>136</v>
      </c>
      <c r="W978">
        <v>32</v>
      </c>
      <c r="X978">
        <v>3</v>
      </c>
      <c r="Y978">
        <v>45</v>
      </c>
      <c r="Z978">
        <v>405</v>
      </c>
      <c r="AA978">
        <f>Z978/P978</f>
        <v>1.1637931034482758</v>
      </c>
      <c r="AB978" s="11" t="s">
        <v>506</v>
      </c>
      <c r="AC978" t="s">
        <v>59</v>
      </c>
      <c r="AD978">
        <v>4</v>
      </c>
      <c r="AE978" t="str">
        <f>IF(AD978&gt;3, "Prefers Discount", "Discount Indifferent")</f>
        <v>Prefers Discount</v>
      </c>
      <c r="AF978">
        <v>6</v>
      </c>
      <c r="AG978">
        <v>3</v>
      </c>
      <c r="AH978">
        <v>4</v>
      </c>
      <c r="AI978" t="str">
        <f>INDEX($AF$1:$AH$1,MATCH(MAX(AF978:AH978),AF978:AH978,0))</f>
        <v>Store_Orders</v>
      </c>
      <c r="AJ978">
        <v>3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f>SUM(AK978:AO978)</f>
        <v>0</v>
      </c>
      <c r="AQ978" t="s">
        <v>67</v>
      </c>
      <c r="AR978">
        <v>0</v>
      </c>
      <c r="AS978" t="str">
        <f>IF(OR(AK978&gt;0, AL978&gt;0, AM978&gt;0, AN978&gt;0, AO978&gt;0), "Converted", "Not Converted")</f>
        <v>Not Converted</v>
      </c>
      <c r="AT978">
        <v>0</v>
      </c>
      <c r="AU978">
        <v>3</v>
      </c>
      <c r="AV978">
        <v>11</v>
      </c>
      <c r="AW978">
        <f>IF(Z978&gt;607, 4, 0)</f>
        <v>0</v>
      </c>
      <c r="AX978">
        <f>IF(AA978&gt;1.6588, 3, 0)</f>
        <v>0</v>
      </c>
      <c r="AY978">
        <f>IF(P978&gt;401, 2, 0)</f>
        <v>0</v>
      </c>
      <c r="AZ978">
        <f>IF(I978&gt;52915.77, 1, 0)</f>
        <v>1</v>
      </c>
      <c r="BA978">
        <f>SUM(AW978:AZ978)</f>
        <v>1</v>
      </c>
      <c r="BB978" t="str">
        <f>VLOOKUP(BA978,'Standard Deviations'!$L$1:$M$11,2,TRUE)</f>
        <v>Bronze</v>
      </c>
    </row>
    <row r="979" spans="1:54">
      <c r="A979">
        <v>1118</v>
      </c>
      <c r="B979">
        <v>1956</v>
      </c>
      <c r="C979">
        <f>2024-B979</f>
        <v>68</v>
      </c>
      <c r="D979" t="str">
        <f>VLOOKUP(B979,Reference!$A$1:$B$125, 2)</f>
        <v>Boomers</v>
      </c>
      <c r="E979" t="s">
        <v>64</v>
      </c>
      <c r="F979" t="str">
        <f>IF(E979="High School", "No College", "College")</f>
        <v>College</v>
      </c>
      <c r="G979" t="s">
        <v>55</v>
      </c>
      <c r="H979">
        <v>50965</v>
      </c>
      <c r="I979">
        <v>50965</v>
      </c>
      <c r="J979" s="4" t="s">
        <v>175</v>
      </c>
      <c r="K979">
        <v>0</v>
      </c>
      <c r="L979">
        <v>1</v>
      </c>
      <c r="M979" t="str">
        <f>IF(OR(K979&gt;0, L979&gt;0), "Parent", "Not Parent")</f>
        <v>Parent</v>
      </c>
      <c r="N979" t="s">
        <v>451</v>
      </c>
      <c r="O979" s="8">
        <v>41916</v>
      </c>
      <c r="P979" s="9">
        <f>O979-N979</f>
        <v>591</v>
      </c>
      <c r="Q979">
        <v>87</v>
      </c>
      <c r="R979" s="9">
        <f>P979-Q979</f>
        <v>504</v>
      </c>
      <c r="S979" s="8">
        <f>O979-R979</f>
        <v>41412</v>
      </c>
      <c r="T979">
        <v>544</v>
      </c>
      <c r="U979">
        <v>13</v>
      </c>
      <c r="V979">
        <v>85</v>
      </c>
      <c r="W979">
        <v>8</v>
      </c>
      <c r="X979">
        <v>6</v>
      </c>
      <c r="Y979">
        <v>29</v>
      </c>
      <c r="Z979">
        <v>685</v>
      </c>
      <c r="AA979">
        <f>Z979/P979</f>
        <v>1.1590524534686972</v>
      </c>
      <c r="AB979" s="14" t="s">
        <v>506</v>
      </c>
      <c r="AC979" s="13" t="s">
        <v>63</v>
      </c>
      <c r="AD979">
        <v>3</v>
      </c>
      <c r="AE979" t="str">
        <f>IF(AD979&gt;3, "Prefers Discount", "Discount Indifferent")</f>
        <v>Discount Indifferent</v>
      </c>
      <c r="AF979">
        <v>5</v>
      </c>
      <c r="AG979">
        <v>10</v>
      </c>
      <c r="AH979">
        <v>4</v>
      </c>
      <c r="AI979" t="str">
        <f>INDEX($AF$1:$AH$1,MATCH(MAX(AF979:AH979),AF979:AH979,0))</f>
        <v>Web_Orders</v>
      </c>
      <c r="AJ979">
        <v>8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f>SUM(AK979:AO979)</f>
        <v>1</v>
      </c>
      <c r="AQ979" t="str">
        <f>INDEX($AK$1:$AO$1,MATCH(MAX(AK979:AO979),AK979:AO979,0))</f>
        <v>Converted_on_Camp3</v>
      </c>
      <c r="AR979">
        <v>1</v>
      </c>
      <c r="AS979" t="str">
        <f>IF(OR(AK979&gt;0, AL979&gt;0, AM979&gt;0, AN979&gt;0, AO979&gt;0), "Converted", "Not Converted")</f>
        <v>Converted</v>
      </c>
      <c r="AT979">
        <v>0</v>
      </c>
      <c r="AU979">
        <v>3</v>
      </c>
      <c r="AV979">
        <v>11</v>
      </c>
      <c r="AW979">
        <f>IF(Z979&gt;607, 4, 0)</f>
        <v>4</v>
      </c>
      <c r="AX979">
        <f>IF(AA979&gt;1.6588, 3, 0)</f>
        <v>0</v>
      </c>
      <c r="AY979">
        <f>IF(P979&gt;401, 2, 0)</f>
        <v>2</v>
      </c>
      <c r="AZ979">
        <f>IF(I979&gt;52915.77, 1, 0)</f>
        <v>0</v>
      </c>
      <c r="BA979">
        <f>SUM(AW979:AZ979)</f>
        <v>6</v>
      </c>
      <c r="BB979" t="str">
        <f>VLOOKUP(BA979,'Standard Deviations'!$L$1:$M$11,2,TRUE)</f>
        <v>Gold</v>
      </c>
    </row>
    <row r="980" spans="1:54">
      <c r="A980">
        <v>5763</v>
      </c>
      <c r="B980">
        <v>1972</v>
      </c>
      <c r="C980">
        <f>2024-B980</f>
        <v>52</v>
      </c>
      <c r="D980" t="str">
        <f>VLOOKUP(B980,Reference!$A$1:$B$125, 2)</f>
        <v>Gen X</v>
      </c>
      <c r="E980" t="s">
        <v>64</v>
      </c>
      <c r="F980" t="str">
        <f>IF(E980="High School", "No College", "College")</f>
        <v>College</v>
      </c>
      <c r="G980" t="s">
        <v>65</v>
      </c>
      <c r="H980">
        <v>49854</v>
      </c>
      <c r="I980">
        <v>49854</v>
      </c>
      <c r="J980" s="4" t="s">
        <v>175</v>
      </c>
      <c r="K980">
        <v>1</v>
      </c>
      <c r="L980">
        <v>0</v>
      </c>
      <c r="M980" t="str">
        <f>IF(OR(K980&gt;0, L980&gt;0), "Parent", "Not Parent")</f>
        <v>Parent</v>
      </c>
      <c r="N980" t="s">
        <v>195</v>
      </c>
      <c r="O980" s="8">
        <v>41916</v>
      </c>
      <c r="P980" s="9">
        <f>O980-N980</f>
        <v>328</v>
      </c>
      <c r="Q980">
        <v>63</v>
      </c>
      <c r="R980" s="9">
        <f>P980-Q980</f>
        <v>265</v>
      </c>
      <c r="S980" s="8">
        <f>O980-R980</f>
        <v>41651</v>
      </c>
      <c r="T980">
        <v>123</v>
      </c>
      <c r="U980">
        <v>17</v>
      </c>
      <c r="V980">
        <v>171</v>
      </c>
      <c r="W980">
        <v>39</v>
      </c>
      <c r="X980">
        <v>0</v>
      </c>
      <c r="Y980">
        <v>30</v>
      </c>
      <c r="Z980">
        <v>380</v>
      </c>
      <c r="AA980">
        <f>Z980/P980</f>
        <v>1.1585365853658536</v>
      </c>
      <c r="AB980" s="14" t="s">
        <v>506</v>
      </c>
      <c r="AC980" s="13" t="s">
        <v>63</v>
      </c>
      <c r="AD980">
        <v>5</v>
      </c>
      <c r="AE980" t="str">
        <f>IF(AD980&gt;3, "Prefers Discount", "Discount Indifferent")</f>
        <v>Prefers Discount</v>
      </c>
      <c r="AF980">
        <v>5</v>
      </c>
      <c r="AG980">
        <v>6</v>
      </c>
      <c r="AH980">
        <v>2</v>
      </c>
      <c r="AI980" t="str">
        <f>INDEX($AF$1:$AH$1,MATCH(MAX(AF980:AH980),AF980:AH980,0))</f>
        <v>Web_Orders</v>
      </c>
      <c r="AJ980">
        <v>6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f>SUM(AK980:AO980)</f>
        <v>0</v>
      </c>
      <c r="AQ980" t="s">
        <v>67</v>
      </c>
      <c r="AR980">
        <v>0</v>
      </c>
      <c r="AS980" t="str">
        <f>IF(OR(AK980&gt;0, AL980&gt;0, AM980&gt;0, AN980&gt;0, AO980&gt;0), "Converted", "Not Converted")</f>
        <v>Not Converted</v>
      </c>
      <c r="AT980">
        <v>0</v>
      </c>
      <c r="AU980">
        <v>3</v>
      </c>
      <c r="AV980">
        <v>11</v>
      </c>
      <c r="AW980">
        <f>IF(Z980&gt;607, 4, 0)</f>
        <v>0</v>
      </c>
      <c r="AX980">
        <f>IF(AA980&gt;1.6588, 3, 0)</f>
        <v>0</v>
      </c>
      <c r="AY980">
        <f>IF(P980&gt;401, 2, 0)</f>
        <v>0</v>
      </c>
      <c r="AZ980">
        <f>IF(I980&gt;52915.77, 1, 0)</f>
        <v>0</v>
      </c>
      <c r="BA980">
        <f>SUM(AW980:AZ980)</f>
        <v>0</v>
      </c>
      <c r="BB980" t="str">
        <f>VLOOKUP(BA980,'Standard Deviations'!$L$1:$M$11,2,TRUE)</f>
        <v>No Tier</v>
      </c>
    </row>
    <row r="981" spans="1:54">
      <c r="A981">
        <v>9323</v>
      </c>
      <c r="B981">
        <v>1949</v>
      </c>
      <c r="C981">
        <f>2024-B981</f>
        <v>75</v>
      </c>
      <c r="D981" t="str">
        <f>VLOOKUP(B981,Reference!$A$1:$B$125, 2)</f>
        <v>Boomers</v>
      </c>
      <c r="E981" t="s">
        <v>64</v>
      </c>
      <c r="F981" t="str">
        <f>IF(E981="High School", "No College", "College")</f>
        <v>College</v>
      </c>
      <c r="G981" t="s">
        <v>65</v>
      </c>
      <c r="H981">
        <v>49912</v>
      </c>
      <c r="I981">
        <v>49912</v>
      </c>
      <c r="J981" s="4" t="s">
        <v>175</v>
      </c>
      <c r="K981">
        <v>0</v>
      </c>
      <c r="L981">
        <v>1</v>
      </c>
      <c r="M981" t="str">
        <f>IF(OR(K981&gt;0, L981&gt;0), "Parent", "Not Parent")</f>
        <v>Parent</v>
      </c>
      <c r="N981" t="s">
        <v>557</v>
      </c>
      <c r="O981" s="8">
        <v>41916</v>
      </c>
      <c r="P981" s="9">
        <f>O981-N981</f>
        <v>757</v>
      </c>
      <c r="Q981">
        <v>5</v>
      </c>
      <c r="R981" s="9">
        <f>P981-Q981</f>
        <v>752</v>
      </c>
      <c r="S981" s="8">
        <f>O981-R981</f>
        <v>41164</v>
      </c>
      <c r="T981">
        <v>520</v>
      </c>
      <c r="U981">
        <v>8</v>
      </c>
      <c r="V981">
        <v>223</v>
      </c>
      <c r="W981">
        <v>32</v>
      </c>
      <c r="X981">
        <v>49</v>
      </c>
      <c r="Y981">
        <v>42</v>
      </c>
      <c r="Z981">
        <v>874</v>
      </c>
      <c r="AA981">
        <f>Z981/P981</f>
        <v>1.154557463672391</v>
      </c>
      <c r="AB981" s="11" t="s">
        <v>506</v>
      </c>
      <c r="AC981" t="s">
        <v>59</v>
      </c>
      <c r="AD981">
        <v>4</v>
      </c>
      <c r="AE981" t="str">
        <f>IF(AD981&gt;3, "Prefers Discount", "Discount Indifferent")</f>
        <v>Prefers Discount</v>
      </c>
      <c r="AF981">
        <v>7</v>
      </c>
      <c r="AG981">
        <v>10</v>
      </c>
      <c r="AH981">
        <v>5</v>
      </c>
      <c r="AI981" t="str">
        <f>INDEX($AF$1:$AH$1,MATCH(MAX(AF981:AH981),AF981:AH981,0))</f>
        <v>Web_Orders</v>
      </c>
      <c r="AJ981">
        <v>8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f>SUM(AK981:AO981)</f>
        <v>1</v>
      </c>
      <c r="AQ981" t="str">
        <f>INDEX($AK$1:$AO$1,MATCH(MAX(AK981:AO981),AK981:AO981,0))</f>
        <v>Converted_on_Camp3</v>
      </c>
      <c r="AR981">
        <v>1</v>
      </c>
      <c r="AS981" t="str">
        <f>IF(OR(AK981&gt;0, AL981&gt;0, AM981&gt;0, AN981&gt;0, AO981&gt;0), "Converted", "Not Converted")</f>
        <v>Converted</v>
      </c>
      <c r="AT981">
        <v>0</v>
      </c>
      <c r="AU981">
        <v>3</v>
      </c>
      <c r="AV981">
        <v>11</v>
      </c>
      <c r="AW981">
        <f>IF(Z981&gt;607, 4, 0)</f>
        <v>4</v>
      </c>
      <c r="AX981">
        <f>IF(AA981&gt;1.6588, 3, 0)</f>
        <v>0</v>
      </c>
      <c r="AY981">
        <f>IF(P981&gt;401, 2, 0)</f>
        <v>2</v>
      </c>
      <c r="AZ981">
        <f>IF(I981&gt;52915.77, 1, 0)</f>
        <v>0</v>
      </c>
      <c r="BA981">
        <f>SUM(AW981:AZ981)</f>
        <v>6</v>
      </c>
      <c r="BB981" t="str">
        <f>VLOOKUP(BA981,'Standard Deviations'!$L$1:$M$11,2,TRUE)</f>
        <v>Gold</v>
      </c>
    </row>
    <row r="982" spans="1:54">
      <c r="A982">
        <v>1146</v>
      </c>
      <c r="B982">
        <v>1949</v>
      </c>
      <c r="C982">
        <f>2024-B982</f>
        <v>75</v>
      </c>
      <c r="D982" t="str">
        <f>VLOOKUP(B982,Reference!$A$1:$B$125, 2)</f>
        <v>Boomers</v>
      </c>
      <c r="E982" t="s">
        <v>64</v>
      </c>
      <c r="F982" t="str">
        <f>IF(E982="High School", "No College", "College")</f>
        <v>College</v>
      </c>
      <c r="G982" t="s">
        <v>65</v>
      </c>
      <c r="H982">
        <v>49912</v>
      </c>
      <c r="I982">
        <v>49912</v>
      </c>
      <c r="J982" s="4" t="s">
        <v>175</v>
      </c>
      <c r="K982">
        <v>0</v>
      </c>
      <c r="L982">
        <v>1</v>
      </c>
      <c r="M982" t="str">
        <f>IF(OR(K982&gt;0, L982&gt;0), "Parent", "Not Parent")</f>
        <v>Parent</v>
      </c>
      <c r="N982" t="s">
        <v>557</v>
      </c>
      <c r="O982" s="8">
        <v>41916</v>
      </c>
      <c r="P982" s="9">
        <f>O982-N982</f>
        <v>757</v>
      </c>
      <c r="Q982">
        <v>5</v>
      </c>
      <c r="R982" s="9">
        <f>P982-Q982</f>
        <v>752</v>
      </c>
      <c r="S982" s="8">
        <f>O982-R982</f>
        <v>41164</v>
      </c>
      <c r="T982">
        <v>520</v>
      </c>
      <c r="U982">
        <v>8</v>
      </c>
      <c r="V982">
        <v>223</v>
      </c>
      <c r="W982">
        <v>32</v>
      </c>
      <c r="X982">
        <v>49</v>
      </c>
      <c r="Y982">
        <v>42</v>
      </c>
      <c r="Z982">
        <v>874</v>
      </c>
      <c r="AA982">
        <f>Z982/P982</f>
        <v>1.154557463672391</v>
      </c>
      <c r="AB982" s="11" t="s">
        <v>506</v>
      </c>
      <c r="AC982" t="s">
        <v>59</v>
      </c>
      <c r="AD982">
        <v>4</v>
      </c>
      <c r="AE982" t="str">
        <f>IF(AD982&gt;3, "Prefers Discount", "Discount Indifferent")</f>
        <v>Prefers Discount</v>
      </c>
      <c r="AF982">
        <v>7</v>
      </c>
      <c r="AG982">
        <v>10</v>
      </c>
      <c r="AH982">
        <v>5</v>
      </c>
      <c r="AI982" t="str">
        <f>INDEX($AF$1:$AH$1,MATCH(MAX(AF982:AH982),AF982:AH982,0))</f>
        <v>Web_Orders</v>
      </c>
      <c r="AJ982">
        <v>8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f>SUM(AK982:AO982)</f>
        <v>1</v>
      </c>
      <c r="AQ982" t="str">
        <f>INDEX($AK$1:$AO$1,MATCH(MAX(AK982:AO982),AK982:AO982,0))</f>
        <v>Converted_on_Camp3</v>
      </c>
      <c r="AR982">
        <v>1</v>
      </c>
      <c r="AS982" t="str">
        <f>IF(OR(AK982&gt;0, AL982&gt;0, AM982&gt;0, AN982&gt;0, AO982&gt;0), "Converted", "Not Converted")</f>
        <v>Converted</v>
      </c>
      <c r="AT982">
        <v>0</v>
      </c>
      <c r="AU982">
        <v>3</v>
      </c>
      <c r="AV982">
        <v>11</v>
      </c>
      <c r="AW982">
        <f>IF(Z982&gt;607, 4, 0)</f>
        <v>4</v>
      </c>
      <c r="AX982">
        <f>IF(AA982&gt;1.6588, 3, 0)</f>
        <v>0</v>
      </c>
      <c r="AY982">
        <f>IF(P982&gt;401, 2, 0)</f>
        <v>2</v>
      </c>
      <c r="AZ982">
        <f>IF(I982&gt;52915.77, 1, 0)</f>
        <v>0</v>
      </c>
      <c r="BA982">
        <f>SUM(AW982:AZ982)</f>
        <v>6</v>
      </c>
      <c r="BB982" t="str">
        <f>VLOOKUP(BA982,'Standard Deviations'!$L$1:$M$11,2,TRUE)</f>
        <v>Gold</v>
      </c>
    </row>
    <row r="983" spans="1:54">
      <c r="A983">
        <v>11171</v>
      </c>
      <c r="B983">
        <v>1965</v>
      </c>
      <c r="C983">
        <f>2024-B983</f>
        <v>59</v>
      </c>
      <c r="D983" t="str">
        <f>VLOOKUP(B983,Reference!$A$1:$B$125, 2)</f>
        <v>Gen X</v>
      </c>
      <c r="E983" t="s">
        <v>64</v>
      </c>
      <c r="F983" t="str">
        <f>IF(E983="High School", "No College", "College")</f>
        <v>College</v>
      </c>
      <c r="G983" t="s">
        <v>55</v>
      </c>
      <c r="H983">
        <v>56962</v>
      </c>
      <c r="I983">
        <v>56962</v>
      </c>
      <c r="J983" s="4" t="s">
        <v>61</v>
      </c>
      <c r="K983">
        <v>2</v>
      </c>
      <c r="L983">
        <v>1</v>
      </c>
      <c r="M983" t="str">
        <f>IF(OR(K983&gt;0, L983&gt;0), "Parent", "Not Parent")</f>
        <v>Parent</v>
      </c>
      <c r="N983" t="s">
        <v>577</v>
      </c>
      <c r="O983" s="8">
        <v>41916</v>
      </c>
      <c r="P983" s="9">
        <f>O983-N983</f>
        <v>358</v>
      </c>
      <c r="Q983">
        <v>60</v>
      </c>
      <c r="R983" s="9">
        <f>P983-Q983</f>
        <v>298</v>
      </c>
      <c r="S983" s="8">
        <f>O983-R983</f>
        <v>41618</v>
      </c>
      <c r="T983">
        <v>292</v>
      </c>
      <c r="U983">
        <v>3</v>
      </c>
      <c r="V983">
        <v>77</v>
      </c>
      <c r="W983">
        <v>10</v>
      </c>
      <c r="X983">
        <v>3</v>
      </c>
      <c r="Y983">
        <v>26</v>
      </c>
      <c r="Z983">
        <v>411</v>
      </c>
      <c r="AA983">
        <f>Z983/P983</f>
        <v>1.1480446927374302</v>
      </c>
      <c r="AB983" s="14" t="s">
        <v>506</v>
      </c>
      <c r="AC983" s="13" t="s">
        <v>63</v>
      </c>
      <c r="AD983">
        <v>7</v>
      </c>
      <c r="AE983" t="str">
        <f>IF(AD983&gt;3, "Prefers Discount", "Discount Indifferent")</f>
        <v>Prefers Discount</v>
      </c>
      <c r="AF983">
        <v>5</v>
      </c>
      <c r="AG983">
        <v>6</v>
      </c>
      <c r="AH983">
        <v>3</v>
      </c>
      <c r="AI983" t="str">
        <f>INDEX($AF$1:$AH$1,MATCH(MAX(AF983:AH983),AF983:AH983,0))</f>
        <v>Web_Orders</v>
      </c>
      <c r="AJ983">
        <v>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f>SUM(AK983:AO983)</f>
        <v>0</v>
      </c>
      <c r="AQ983" t="s">
        <v>67</v>
      </c>
      <c r="AR983">
        <v>0</v>
      </c>
      <c r="AS983" t="str">
        <f>IF(OR(AK983&gt;0, AL983&gt;0, AM983&gt;0, AN983&gt;0, AO983&gt;0), "Converted", "Not Converted")</f>
        <v>Not Converted</v>
      </c>
      <c r="AT983">
        <v>0</v>
      </c>
      <c r="AU983">
        <v>3</v>
      </c>
      <c r="AV983">
        <v>11</v>
      </c>
      <c r="AW983">
        <f>IF(Z983&gt;607, 4, 0)</f>
        <v>0</v>
      </c>
      <c r="AX983">
        <f>IF(AA983&gt;1.6588, 3, 0)</f>
        <v>0</v>
      </c>
      <c r="AY983">
        <f>IF(P983&gt;401, 2, 0)</f>
        <v>0</v>
      </c>
      <c r="AZ983">
        <f>IF(I983&gt;52915.77, 1, 0)</f>
        <v>1</v>
      </c>
      <c r="BA983">
        <f>SUM(AW983:AZ983)</f>
        <v>1</v>
      </c>
      <c r="BB983" t="str">
        <f>VLOOKUP(BA983,'Standard Deviations'!$L$1:$M$11,2,TRUE)</f>
        <v>Bronze</v>
      </c>
    </row>
    <row r="984" spans="1:54">
      <c r="A984">
        <v>1600</v>
      </c>
      <c r="B984">
        <v>1965</v>
      </c>
      <c r="C984">
        <f>2024-B984</f>
        <v>59</v>
      </c>
      <c r="D984" t="str">
        <f>VLOOKUP(B984,Reference!$A$1:$B$125, 2)</f>
        <v>Gen X</v>
      </c>
      <c r="E984" t="s">
        <v>64</v>
      </c>
      <c r="F984" t="str">
        <f>IF(E984="High School", "No College", "College")</f>
        <v>College</v>
      </c>
      <c r="G984" t="s">
        <v>55</v>
      </c>
      <c r="H984">
        <v>56962</v>
      </c>
      <c r="I984">
        <v>56962</v>
      </c>
      <c r="J984" s="4" t="s">
        <v>61</v>
      </c>
      <c r="K984">
        <v>2</v>
      </c>
      <c r="L984">
        <v>1</v>
      </c>
      <c r="M984" t="str">
        <f>IF(OR(K984&gt;0, L984&gt;0), "Parent", "Not Parent")</f>
        <v>Parent</v>
      </c>
      <c r="N984" t="s">
        <v>577</v>
      </c>
      <c r="O984" s="8">
        <v>41916</v>
      </c>
      <c r="P984" s="9">
        <f>O984-N984</f>
        <v>358</v>
      </c>
      <c r="Q984">
        <v>60</v>
      </c>
      <c r="R984" s="9">
        <f>P984-Q984</f>
        <v>298</v>
      </c>
      <c r="S984" s="8">
        <f>O984-R984</f>
        <v>41618</v>
      </c>
      <c r="T984">
        <v>292</v>
      </c>
      <c r="U984">
        <v>3</v>
      </c>
      <c r="V984">
        <v>77</v>
      </c>
      <c r="W984">
        <v>10</v>
      </c>
      <c r="X984">
        <v>3</v>
      </c>
      <c r="Y984">
        <v>26</v>
      </c>
      <c r="Z984">
        <v>411</v>
      </c>
      <c r="AA984">
        <f>Z984/P984</f>
        <v>1.1480446927374302</v>
      </c>
      <c r="AB984" s="14" t="s">
        <v>506</v>
      </c>
      <c r="AC984" s="13" t="s">
        <v>63</v>
      </c>
      <c r="AD984">
        <v>7</v>
      </c>
      <c r="AE984" t="str">
        <f>IF(AD984&gt;3, "Prefers Discount", "Discount Indifferent")</f>
        <v>Prefers Discount</v>
      </c>
      <c r="AF984">
        <v>5</v>
      </c>
      <c r="AG984">
        <v>6</v>
      </c>
      <c r="AH984">
        <v>3</v>
      </c>
      <c r="AI984" t="str">
        <f>INDEX($AF$1:$AH$1,MATCH(MAX(AF984:AH984),AF984:AH984,0))</f>
        <v>Web_Orders</v>
      </c>
      <c r="AJ984">
        <v>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f>SUM(AK984:AO984)</f>
        <v>0</v>
      </c>
      <c r="AQ984" t="s">
        <v>67</v>
      </c>
      <c r="AR984">
        <v>0</v>
      </c>
      <c r="AS984" t="str">
        <f>IF(OR(AK984&gt;0, AL984&gt;0, AM984&gt;0, AN984&gt;0, AO984&gt;0), "Converted", "Not Converted")</f>
        <v>Not Converted</v>
      </c>
      <c r="AT984">
        <v>0</v>
      </c>
      <c r="AU984">
        <v>3</v>
      </c>
      <c r="AV984">
        <v>11</v>
      </c>
      <c r="AW984">
        <f>IF(Z984&gt;607, 4, 0)</f>
        <v>0</v>
      </c>
      <c r="AX984">
        <f>IF(AA984&gt;1.6588, 3, 0)</f>
        <v>0</v>
      </c>
      <c r="AY984">
        <f>IF(P984&gt;401, 2, 0)</f>
        <v>0</v>
      </c>
      <c r="AZ984">
        <f>IF(I984&gt;52915.77, 1, 0)</f>
        <v>1</v>
      </c>
      <c r="BA984">
        <f>SUM(AW984:AZ984)</f>
        <v>1</v>
      </c>
      <c r="BB984" t="str">
        <f>VLOOKUP(BA984,'Standard Deviations'!$L$1:$M$11,2,TRUE)</f>
        <v>Bronze</v>
      </c>
    </row>
    <row r="985" spans="1:54">
      <c r="A985">
        <v>564</v>
      </c>
      <c r="B985">
        <v>1981</v>
      </c>
      <c r="C985">
        <f>2024-B985</f>
        <v>43</v>
      </c>
      <c r="D985" t="str">
        <f>VLOOKUP(B985,Reference!$A$1:$B$125, 2)</f>
        <v>Millennials</v>
      </c>
      <c r="E985" t="s">
        <v>68</v>
      </c>
      <c r="F985" t="str">
        <f>IF(E985="High School", "No College", "College")</f>
        <v>College</v>
      </c>
      <c r="G985" t="s">
        <v>65</v>
      </c>
      <c r="H985">
        <v>56937</v>
      </c>
      <c r="I985">
        <v>56937</v>
      </c>
      <c r="J985" s="4" t="s">
        <v>61</v>
      </c>
      <c r="K985">
        <v>1</v>
      </c>
      <c r="L985">
        <v>0</v>
      </c>
      <c r="M985" t="str">
        <f>IF(OR(K985&gt;0, L985&gt;0), "Parent", "Not Parent")</f>
        <v>Parent</v>
      </c>
      <c r="N985" t="s">
        <v>432</v>
      </c>
      <c r="O985" s="8">
        <v>41916</v>
      </c>
      <c r="P985" s="9">
        <f>O985-N985</f>
        <v>791</v>
      </c>
      <c r="Q985">
        <v>81</v>
      </c>
      <c r="R985" s="9">
        <f>P985-Q985</f>
        <v>710</v>
      </c>
      <c r="S985" s="8">
        <f>O985-R985</f>
        <v>41206</v>
      </c>
      <c r="T985">
        <v>746</v>
      </c>
      <c r="U985">
        <v>8</v>
      </c>
      <c r="V985">
        <v>125</v>
      </c>
      <c r="W985">
        <v>11</v>
      </c>
      <c r="X985">
        <v>8</v>
      </c>
      <c r="Y985">
        <v>8</v>
      </c>
      <c r="Z985">
        <v>906</v>
      </c>
      <c r="AA985">
        <f>Z985/P985</f>
        <v>1.145385587863464</v>
      </c>
      <c r="AB985" s="14" t="s">
        <v>506</v>
      </c>
      <c r="AC985" s="13" t="s">
        <v>63</v>
      </c>
      <c r="AD985">
        <v>7</v>
      </c>
      <c r="AE985" t="str">
        <f>IF(AD985&gt;3, "Prefers Discount", "Discount Indifferent")</f>
        <v>Prefers Discount</v>
      </c>
      <c r="AF985">
        <v>9</v>
      </c>
      <c r="AG985">
        <v>8</v>
      </c>
      <c r="AH985">
        <v>6</v>
      </c>
      <c r="AI985" t="str">
        <f>INDEX($AF$1:$AH$1,MATCH(MAX(AF985:AH985),AF985:AH985,0))</f>
        <v>Store_Orders</v>
      </c>
      <c r="AJ985">
        <v>6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f>SUM(AK985:AO985)</f>
        <v>1</v>
      </c>
      <c r="AQ985" t="str">
        <f>INDEX($AK$1:$AO$1,MATCH(MAX(AK985:AO985),AK985:AO985,0))</f>
        <v>Converted_on_Camp4</v>
      </c>
      <c r="AR985">
        <v>1</v>
      </c>
      <c r="AS985" t="str">
        <f>IF(OR(AK985&gt;0, AL985&gt;0, AM985&gt;0, AN985&gt;0, AO985&gt;0), "Converted", "Not Converted")</f>
        <v>Converted</v>
      </c>
      <c r="AT985">
        <v>0</v>
      </c>
      <c r="AU985">
        <v>3</v>
      </c>
      <c r="AV985">
        <v>11</v>
      </c>
      <c r="AW985">
        <f>IF(Z985&gt;607, 4, 0)</f>
        <v>4</v>
      </c>
      <c r="AX985">
        <f>IF(AA985&gt;1.6588, 3, 0)</f>
        <v>0</v>
      </c>
      <c r="AY985">
        <f>IF(P985&gt;401, 2, 0)</f>
        <v>2</v>
      </c>
      <c r="AZ985">
        <f>IF(I985&gt;52915.77, 1, 0)</f>
        <v>1</v>
      </c>
      <c r="BA985">
        <f>SUM(AW985:AZ985)</f>
        <v>7</v>
      </c>
      <c r="BB985" t="str">
        <f>VLOOKUP(BA985,'Standard Deviations'!$L$1:$M$11,2,TRUE)</f>
        <v>Platinum</v>
      </c>
    </row>
    <row r="986" spans="1:54">
      <c r="A986">
        <v>3916</v>
      </c>
      <c r="B986">
        <v>1971</v>
      </c>
      <c r="C986">
        <f>2024-B986</f>
        <v>53</v>
      </c>
      <c r="D986" t="str">
        <f>VLOOKUP(B986,Reference!$A$1:$B$125, 2)</f>
        <v>Gen X</v>
      </c>
      <c r="E986" t="s">
        <v>68</v>
      </c>
      <c r="F986" t="str">
        <f>IF(E986="High School", "No College", "College")</f>
        <v>College</v>
      </c>
      <c r="G986" t="s">
        <v>65</v>
      </c>
      <c r="H986">
        <v>49269</v>
      </c>
      <c r="I986">
        <v>49269</v>
      </c>
      <c r="J986" s="4" t="s">
        <v>175</v>
      </c>
      <c r="K986">
        <v>1</v>
      </c>
      <c r="L986">
        <v>0</v>
      </c>
      <c r="M986" t="str">
        <f>IF(OR(K986&gt;0, L986&gt;0), "Parent", "Not Parent")</f>
        <v>Parent</v>
      </c>
      <c r="N986" t="s">
        <v>578</v>
      </c>
      <c r="O986" s="8">
        <v>41916</v>
      </c>
      <c r="P986" s="9">
        <f>O986-N986</f>
        <v>780</v>
      </c>
      <c r="Q986">
        <v>92</v>
      </c>
      <c r="R986" s="9">
        <f>P986-Q986</f>
        <v>688</v>
      </c>
      <c r="S986" s="8">
        <f>O986-R986</f>
        <v>41228</v>
      </c>
      <c r="T986">
        <v>639</v>
      </c>
      <c r="U986">
        <v>8</v>
      </c>
      <c r="V986">
        <v>166</v>
      </c>
      <c r="W986">
        <v>11</v>
      </c>
      <c r="X986">
        <v>8</v>
      </c>
      <c r="Y986">
        <v>58</v>
      </c>
      <c r="Z986">
        <v>890</v>
      </c>
      <c r="AA986">
        <f>Z986/P986</f>
        <v>1.141025641025641</v>
      </c>
      <c r="AB986" s="14" t="s">
        <v>506</v>
      </c>
      <c r="AC986" s="13" t="s">
        <v>63</v>
      </c>
      <c r="AD986">
        <v>3</v>
      </c>
      <c r="AE986" t="str">
        <f>IF(AD986&gt;3, "Prefers Discount", "Discount Indifferent")</f>
        <v>Discount Indifferent</v>
      </c>
      <c r="AF986">
        <v>12</v>
      </c>
      <c r="AG986">
        <v>7</v>
      </c>
      <c r="AH986">
        <v>3</v>
      </c>
      <c r="AI986" t="str">
        <f>INDEX($AF$1:$AH$1,MATCH(MAX(AF986:AH986),AF986:AH986,0))</f>
        <v>Store_Orders</v>
      </c>
      <c r="AJ986">
        <v>7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f>SUM(AK986:AO986)</f>
        <v>0</v>
      </c>
      <c r="AQ986" t="s">
        <v>67</v>
      </c>
      <c r="AR986">
        <v>0</v>
      </c>
      <c r="AS986" t="str">
        <f>IF(OR(AK986&gt;0, AL986&gt;0, AM986&gt;0, AN986&gt;0, AO986&gt;0), "Converted", "Not Converted")</f>
        <v>Not Converted</v>
      </c>
      <c r="AT986">
        <v>0</v>
      </c>
      <c r="AU986">
        <v>3</v>
      </c>
      <c r="AV986">
        <v>11</v>
      </c>
      <c r="AW986">
        <f>IF(Z986&gt;607, 4, 0)</f>
        <v>4</v>
      </c>
      <c r="AX986">
        <f>IF(AA986&gt;1.6588, 3, 0)</f>
        <v>0</v>
      </c>
      <c r="AY986">
        <f>IF(P986&gt;401, 2, 0)</f>
        <v>2</v>
      </c>
      <c r="AZ986">
        <f>IF(I986&gt;52915.77, 1, 0)</f>
        <v>0</v>
      </c>
      <c r="BA986">
        <f>SUM(AW986:AZ986)</f>
        <v>6</v>
      </c>
      <c r="BB986" t="str">
        <f>VLOOKUP(BA986,'Standard Deviations'!$L$1:$M$11,2,TRUE)</f>
        <v>Gold</v>
      </c>
    </row>
    <row r="987" spans="1:54">
      <c r="A987">
        <v>999</v>
      </c>
      <c r="B987">
        <v>1991</v>
      </c>
      <c r="C987">
        <f>2024-B987</f>
        <v>33</v>
      </c>
      <c r="D987" t="str">
        <f>VLOOKUP(B987,Reference!$A$1:$B$125, 2)</f>
        <v>Millennials</v>
      </c>
      <c r="E987" t="s">
        <v>54</v>
      </c>
      <c r="F987" t="str">
        <f>IF(E987="High School", "No College", "College")</f>
        <v>College</v>
      </c>
      <c r="G987" t="s">
        <v>60</v>
      </c>
      <c r="H987">
        <v>86037</v>
      </c>
      <c r="I987">
        <v>86037</v>
      </c>
      <c r="J987" s="4" t="s">
        <v>56</v>
      </c>
      <c r="K987">
        <v>0</v>
      </c>
      <c r="L987">
        <v>0</v>
      </c>
      <c r="M987" t="str">
        <f>IF(OR(K987&gt;0, L987&gt;0), "Parent", "Not Parent")</f>
        <v>Not Parent</v>
      </c>
      <c r="N987" t="s">
        <v>532</v>
      </c>
      <c r="O987" s="8">
        <v>41916</v>
      </c>
      <c r="P987" s="9">
        <f>O987-N987</f>
        <v>640</v>
      </c>
      <c r="Q987">
        <v>95</v>
      </c>
      <c r="R987" s="9">
        <f>P987-Q987</f>
        <v>545</v>
      </c>
      <c r="S987" s="8">
        <f>O987-R987</f>
        <v>41371</v>
      </c>
      <c r="T987">
        <v>490</v>
      </c>
      <c r="U987">
        <v>44</v>
      </c>
      <c r="V987">
        <v>125</v>
      </c>
      <c r="W987">
        <v>29</v>
      </c>
      <c r="X987">
        <v>20</v>
      </c>
      <c r="Y987">
        <v>22</v>
      </c>
      <c r="Z987">
        <v>730</v>
      </c>
      <c r="AA987">
        <f>Z987/P987</f>
        <v>1.140625</v>
      </c>
      <c r="AB987" s="14" t="s">
        <v>506</v>
      </c>
      <c r="AC987" s="13" t="s">
        <v>63</v>
      </c>
      <c r="AD987">
        <v>1</v>
      </c>
      <c r="AE987" t="str">
        <f>IF(AD987&gt;3, "Prefers Discount", "Discount Indifferent")</f>
        <v>Discount Indifferent</v>
      </c>
      <c r="AF987">
        <v>11</v>
      </c>
      <c r="AG987">
        <v>6</v>
      </c>
      <c r="AH987">
        <v>7</v>
      </c>
      <c r="AI987" t="str">
        <f>INDEX($AF$1:$AH$1,MATCH(MAX(AF987:AH987),AF987:AH987,0))</f>
        <v>Store_Orders</v>
      </c>
      <c r="AJ987">
        <v>3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f>SUM(AK987:AO987)</f>
        <v>2</v>
      </c>
      <c r="AQ987" t="str">
        <f>INDEX($AK$1:$AO$1,MATCH(MAX(AK987:AO987),AK987:AO987,0))</f>
        <v>Converted_on_Camp4</v>
      </c>
      <c r="AR987">
        <v>1</v>
      </c>
      <c r="AS987" t="str">
        <f>IF(OR(AK987&gt;0, AL987&gt;0, AM987&gt;0, AN987&gt;0, AO987&gt;0), "Converted", "Not Converted")</f>
        <v>Converted</v>
      </c>
      <c r="AT987">
        <v>0</v>
      </c>
      <c r="AU987">
        <v>3</v>
      </c>
      <c r="AV987">
        <v>11</v>
      </c>
      <c r="AW987">
        <f>IF(Z987&gt;607, 4, 0)</f>
        <v>4</v>
      </c>
      <c r="AX987">
        <f>IF(AA987&gt;1.6588, 3, 0)</f>
        <v>0</v>
      </c>
      <c r="AY987">
        <f>IF(P987&gt;401, 2, 0)</f>
        <v>2</v>
      </c>
      <c r="AZ987">
        <f>IF(I987&gt;52915.77, 1, 0)</f>
        <v>1</v>
      </c>
      <c r="BA987">
        <f>SUM(AW987:AZ987)</f>
        <v>7</v>
      </c>
      <c r="BB987" t="str">
        <f>VLOOKUP(BA987,'Standard Deviations'!$L$1:$M$11,2,TRUE)</f>
        <v>Platinum</v>
      </c>
    </row>
    <row r="988" spans="1:54">
      <c r="A988">
        <v>3807</v>
      </c>
      <c r="B988">
        <v>1955</v>
      </c>
      <c r="C988">
        <f>2024-B988</f>
        <v>69</v>
      </c>
      <c r="D988" t="str">
        <f>VLOOKUP(B988,Reference!$A$1:$B$125, 2)</f>
        <v>Boomers</v>
      </c>
      <c r="E988" t="s">
        <v>54</v>
      </c>
      <c r="F988" t="str">
        <f>IF(E988="High School", "No College", "College")</f>
        <v>College</v>
      </c>
      <c r="G988" t="s">
        <v>65</v>
      </c>
      <c r="H988">
        <v>59925</v>
      </c>
      <c r="I988">
        <v>59925</v>
      </c>
      <c r="J988" s="4" t="s">
        <v>61</v>
      </c>
      <c r="K988">
        <v>0</v>
      </c>
      <c r="L988">
        <v>1</v>
      </c>
      <c r="M988" t="str">
        <f>IF(OR(K988&gt;0, L988&gt;0), "Parent", "Not Parent")</f>
        <v>Parent</v>
      </c>
      <c r="N988" t="s">
        <v>579</v>
      </c>
      <c r="O988" s="8">
        <v>41916</v>
      </c>
      <c r="P988" s="9">
        <f>O988-N988</f>
        <v>673</v>
      </c>
      <c r="Q988">
        <v>83</v>
      </c>
      <c r="R988" s="9">
        <f>P988-Q988</f>
        <v>590</v>
      </c>
      <c r="S988" s="8">
        <f>O988-R988</f>
        <v>41326</v>
      </c>
      <c r="T988">
        <v>473</v>
      </c>
      <c r="U988">
        <v>21</v>
      </c>
      <c r="V988">
        <v>176</v>
      </c>
      <c r="W988">
        <v>19</v>
      </c>
      <c r="X988">
        <v>21</v>
      </c>
      <c r="Y988">
        <v>56</v>
      </c>
      <c r="Z988">
        <v>766</v>
      </c>
      <c r="AA988">
        <f>Z988/P988</f>
        <v>1.138187221396731</v>
      </c>
      <c r="AB988" s="14" t="s">
        <v>506</v>
      </c>
      <c r="AC988" s="13" t="s">
        <v>63</v>
      </c>
      <c r="AD988">
        <v>3</v>
      </c>
      <c r="AE988" t="str">
        <f>IF(AD988&gt;3, "Prefers Discount", "Discount Indifferent")</f>
        <v>Discount Indifferent</v>
      </c>
      <c r="AF988">
        <v>9</v>
      </c>
      <c r="AG988">
        <v>9</v>
      </c>
      <c r="AH988">
        <v>2</v>
      </c>
      <c r="AI988" t="str">
        <f>INDEX($AF$1:$AH$1,MATCH(MAX(AF988:AH988),AF988:AH988,0))</f>
        <v>Store_Orders</v>
      </c>
      <c r="AJ988">
        <v>6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f>SUM(AK988:AO988)</f>
        <v>0</v>
      </c>
      <c r="AQ988" t="s">
        <v>67</v>
      </c>
      <c r="AR988">
        <v>0</v>
      </c>
      <c r="AS988" t="str">
        <f>IF(OR(AK988&gt;0, AL988&gt;0, AM988&gt;0, AN988&gt;0, AO988&gt;0), "Converted", "Not Converted")</f>
        <v>Not Converted</v>
      </c>
      <c r="AT988">
        <v>0</v>
      </c>
      <c r="AU988">
        <v>3</v>
      </c>
      <c r="AV988">
        <v>11</v>
      </c>
      <c r="AW988">
        <f>IF(Z988&gt;607, 4, 0)</f>
        <v>4</v>
      </c>
      <c r="AX988">
        <f>IF(AA988&gt;1.6588, 3, 0)</f>
        <v>0</v>
      </c>
      <c r="AY988">
        <f>IF(P988&gt;401, 2, 0)</f>
        <v>2</v>
      </c>
      <c r="AZ988">
        <f>IF(I988&gt;52915.77, 1, 0)</f>
        <v>1</v>
      </c>
      <c r="BA988">
        <f>SUM(AW988:AZ988)</f>
        <v>7</v>
      </c>
      <c r="BB988" t="str">
        <f>VLOOKUP(BA988,'Standard Deviations'!$L$1:$M$11,2,TRUE)</f>
        <v>Platinum</v>
      </c>
    </row>
    <row r="989" spans="1:54">
      <c r="A989">
        <v>6376</v>
      </c>
      <c r="B989">
        <v>1979</v>
      </c>
      <c r="C989">
        <f>2024-B989</f>
        <v>45</v>
      </c>
      <c r="D989" t="str">
        <f>VLOOKUP(B989,Reference!$A$1:$B$125, 2)</f>
        <v>Gen X</v>
      </c>
      <c r="E989" t="s">
        <v>54</v>
      </c>
      <c r="F989" t="str">
        <f>IF(E989="High School", "No College", "College")</f>
        <v>College</v>
      </c>
      <c r="G989" t="s">
        <v>60</v>
      </c>
      <c r="H989">
        <v>57537</v>
      </c>
      <c r="I989">
        <v>57537</v>
      </c>
      <c r="J989" s="4" t="s">
        <v>61</v>
      </c>
      <c r="K989">
        <v>1</v>
      </c>
      <c r="L989">
        <v>0</v>
      </c>
      <c r="M989" t="str">
        <f>IF(OR(K989&gt;0, L989&gt;0), "Parent", "Not Parent")</f>
        <v>Parent</v>
      </c>
      <c r="N989" t="s">
        <v>406</v>
      </c>
      <c r="O989" s="8">
        <v>41916</v>
      </c>
      <c r="P989" s="9">
        <f>O989-N989</f>
        <v>481</v>
      </c>
      <c r="Q989">
        <v>83</v>
      </c>
      <c r="R989" s="9">
        <f>P989-Q989</f>
        <v>398</v>
      </c>
      <c r="S989" s="8">
        <f>O989-R989</f>
        <v>41518</v>
      </c>
      <c r="T989">
        <v>191</v>
      </c>
      <c r="U989">
        <v>56</v>
      </c>
      <c r="V989">
        <v>139</v>
      </c>
      <c r="W989">
        <v>51</v>
      </c>
      <c r="X989">
        <v>8</v>
      </c>
      <c r="Y989">
        <v>100</v>
      </c>
      <c r="Z989">
        <v>545</v>
      </c>
      <c r="AA989">
        <f>Z989/P989</f>
        <v>1.1330561330561331</v>
      </c>
      <c r="AB989" s="14" t="s">
        <v>506</v>
      </c>
      <c r="AC989" s="13" t="s">
        <v>63</v>
      </c>
      <c r="AD989">
        <v>4</v>
      </c>
      <c r="AE989" t="str">
        <f>IF(AD989&gt;3, "Prefers Discount", "Discount Indifferent")</f>
        <v>Prefers Discount</v>
      </c>
      <c r="AF989">
        <v>8</v>
      </c>
      <c r="AG989">
        <v>4</v>
      </c>
      <c r="AH989">
        <v>3</v>
      </c>
      <c r="AI989" t="str">
        <f>INDEX($AF$1:$AH$1,MATCH(MAX(AF989:AH989),AF989:AH989,0))</f>
        <v>Store_Orders</v>
      </c>
      <c r="AJ989">
        <v>4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f>SUM(AK989:AO989)</f>
        <v>0</v>
      </c>
      <c r="AQ989" t="s">
        <v>67</v>
      </c>
      <c r="AR989">
        <v>0</v>
      </c>
      <c r="AS989" t="str">
        <f>IF(OR(AK989&gt;0, AL989&gt;0, AM989&gt;0, AN989&gt;0, AO989&gt;0), "Converted", "Not Converted")</f>
        <v>Not Converted</v>
      </c>
      <c r="AT989">
        <v>0</v>
      </c>
      <c r="AU989">
        <v>3</v>
      </c>
      <c r="AV989">
        <v>11</v>
      </c>
      <c r="AW989">
        <f>IF(Z989&gt;607, 4, 0)</f>
        <v>0</v>
      </c>
      <c r="AX989">
        <f>IF(AA989&gt;1.6588, 3, 0)</f>
        <v>0</v>
      </c>
      <c r="AY989">
        <f>IF(P989&gt;401, 2, 0)</f>
        <v>2</v>
      </c>
      <c r="AZ989">
        <f>IF(I989&gt;52915.77, 1, 0)</f>
        <v>1</v>
      </c>
      <c r="BA989">
        <f>SUM(AW989:AZ989)</f>
        <v>3</v>
      </c>
      <c r="BB989" t="str">
        <f>VLOOKUP(BA989,'Standard Deviations'!$L$1:$M$11,2,TRUE)</f>
        <v>Silver</v>
      </c>
    </row>
    <row r="990" spans="1:54">
      <c r="A990">
        <v>6250</v>
      </c>
      <c r="B990">
        <v>1949</v>
      </c>
      <c r="C990">
        <f>2024-B990</f>
        <v>75</v>
      </c>
      <c r="D990" t="str">
        <f>VLOOKUP(B990,Reference!$A$1:$B$125, 2)</f>
        <v>Boomers</v>
      </c>
      <c r="E990" t="s">
        <v>68</v>
      </c>
      <c r="F990" t="str">
        <f>IF(E990="High School", "No College", "College")</f>
        <v>College</v>
      </c>
      <c r="G990" t="s">
        <v>89</v>
      </c>
      <c r="H990">
        <v>54356</v>
      </c>
      <c r="I990">
        <v>54356</v>
      </c>
      <c r="J990" s="4" t="s">
        <v>61</v>
      </c>
      <c r="K990">
        <v>0</v>
      </c>
      <c r="L990">
        <v>1</v>
      </c>
      <c r="M990" t="str">
        <f>IF(OR(K990&gt;0, L990&gt;0), "Parent", "Not Parent")</f>
        <v>Parent</v>
      </c>
      <c r="N990" t="s">
        <v>319</v>
      </c>
      <c r="O990" s="8">
        <v>41916</v>
      </c>
      <c r="P990" s="9">
        <f>O990-N990</f>
        <v>684</v>
      </c>
      <c r="Q990">
        <v>62</v>
      </c>
      <c r="R990" s="9">
        <f>P990-Q990</f>
        <v>622</v>
      </c>
      <c r="S990" s="8">
        <f>O990-R990</f>
        <v>41294</v>
      </c>
      <c r="T990">
        <v>710</v>
      </c>
      <c r="U990">
        <v>15</v>
      </c>
      <c r="V990">
        <v>30</v>
      </c>
      <c r="W990">
        <v>20</v>
      </c>
      <c r="X990">
        <v>0</v>
      </c>
      <c r="Y990">
        <v>0</v>
      </c>
      <c r="Z990">
        <v>775</v>
      </c>
      <c r="AA990">
        <f>Z990/P990</f>
        <v>1.1330409356725146</v>
      </c>
      <c r="AB990" s="14" t="s">
        <v>506</v>
      </c>
      <c r="AC990" s="13" t="s">
        <v>63</v>
      </c>
      <c r="AD990">
        <v>3</v>
      </c>
      <c r="AE990" t="str">
        <f>IF(AD990&gt;3, "Prefers Discount", "Discount Indifferent")</f>
        <v>Discount Indifferent</v>
      </c>
      <c r="AF990">
        <v>8</v>
      </c>
      <c r="AG990">
        <v>11</v>
      </c>
      <c r="AH990">
        <v>2</v>
      </c>
      <c r="AI990" t="str">
        <f>INDEX($AF$1:$AH$1,MATCH(MAX(AF990:AH990),AF990:AH990,0))</f>
        <v>Web_Orders</v>
      </c>
      <c r="AJ990">
        <v>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f>SUM(AK990:AO990)</f>
        <v>0</v>
      </c>
      <c r="AQ990" t="s">
        <v>67</v>
      </c>
      <c r="AR990">
        <v>1</v>
      </c>
      <c r="AS990" t="str">
        <f>IF(OR(AK990&gt;0, AL990&gt;0, AM990&gt;0, AN990&gt;0, AO990&gt;0), "Converted", "Not Converted")</f>
        <v>Not Converted</v>
      </c>
      <c r="AT990">
        <v>0</v>
      </c>
      <c r="AU990">
        <v>3</v>
      </c>
      <c r="AV990">
        <v>11</v>
      </c>
      <c r="AW990">
        <f>IF(Z990&gt;607, 4, 0)</f>
        <v>4</v>
      </c>
      <c r="AX990">
        <f>IF(AA990&gt;1.6588, 3, 0)</f>
        <v>0</v>
      </c>
      <c r="AY990">
        <f>IF(P990&gt;401, 2, 0)</f>
        <v>2</v>
      </c>
      <c r="AZ990">
        <f>IF(I990&gt;52915.77, 1, 0)</f>
        <v>1</v>
      </c>
      <c r="BA990">
        <f>SUM(AW990:AZ990)</f>
        <v>7</v>
      </c>
      <c r="BB990" t="str">
        <f>VLOOKUP(BA990,'Standard Deviations'!$L$1:$M$11,2,TRUE)</f>
        <v>Platinum</v>
      </c>
    </row>
    <row r="991" spans="1:54">
      <c r="A991">
        <v>2534</v>
      </c>
      <c r="B991">
        <v>1953</v>
      </c>
      <c r="C991">
        <f>2024-B991</f>
        <v>71</v>
      </c>
      <c r="D991" t="str">
        <f>VLOOKUP(B991,Reference!$A$1:$B$125, 2)</f>
        <v>Boomers</v>
      </c>
      <c r="E991" t="s">
        <v>54</v>
      </c>
      <c r="F991" t="str">
        <f>IF(E991="High School", "No College", "College")</f>
        <v>College</v>
      </c>
      <c r="G991" t="s">
        <v>55</v>
      </c>
      <c r="H991">
        <v>37716</v>
      </c>
      <c r="I991">
        <v>37716</v>
      </c>
      <c r="J991" s="4" t="s">
        <v>175</v>
      </c>
      <c r="K991">
        <v>0</v>
      </c>
      <c r="L991">
        <v>1</v>
      </c>
      <c r="M991" t="str">
        <f>IF(OR(K991&gt;0, L991&gt;0), "Parent", "Not Parent")</f>
        <v>Parent</v>
      </c>
      <c r="N991" t="s">
        <v>580</v>
      </c>
      <c r="O991" s="8">
        <v>41916</v>
      </c>
      <c r="P991" s="9">
        <f>O991-N991</f>
        <v>166</v>
      </c>
      <c r="Q991">
        <v>4</v>
      </c>
      <c r="R991" s="9">
        <f>P991-Q991</f>
        <v>162</v>
      </c>
      <c r="S991" s="8">
        <f>O991-R991</f>
        <v>41754</v>
      </c>
      <c r="T991">
        <v>97</v>
      </c>
      <c r="U991">
        <v>1</v>
      </c>
      <c r="V991">
        <v>41</v>
      </c>
      <c r="W991">
        <v>6</v>
      </c>
      <c r="X991">
        <v>2</v>
      </c>
      <c r="Y991">
        <v>41</v>
      </c>
      <c r="Z991">
        <v>188</v>
      </c>
      <c r="AA991">
        <f>Z991/P991</f>
        <v>1.1325301204819278</v>
      </c>
      <c r="AB991" s="11" t="s">
        <v>506</v>
      </c>
      <c r="AC991" t="s">
        <v>59</v>
      </c>
      <c r="AD991">
        <v>2</v>
      </c>
      <c r="AE991" t="str">
        <f>IF(AD991&gt;3, "Prefers Discount", "Discount Indifferent")</f>
        <v>Discount Indifferent</v>
      </c>
      <c r="AF991">
        <v>3</v>
      </c>
      <c r="AG991">
        <v>4</v>
      </c>
      <c r="AH991">
        <v>1</v>
      </c>
      <c r="AI991" t="str">
        <f>INDEX($AF$1:$AH$1,MATCH(MAX(AF991:AH991),AF991:AH991,0))</f>
        <v>Web_Orders</v>
      </c>
      <c r="AJ991">
        <v>7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f>SUM(AK991:AO991)</f>
        <v>0</v>
      </c>
      <c r="AQ991" t="s">
        <v>67</v>
      </c>
      <c r="AR991">
        <v>0</v>
      </c>
      <c r="AS991" t="str">
        <f>IF(OR(AK991&gt;0, AL991&gt;0, AM991&gt;0, AN991&gt;0, AO991&gt;0), "Converted", "Not Converted")</f>
        <v>Not Converted</v>
      </c>
      <c r="AT991">
        <v>0</v>
      </c>
      <c r="AU991">
        <v>3</v>
      </c>
      <c r="AV991">
        <v>11</v>
      </c>
      <c r="AW991">
        <f>IF(Z991&gt;607, 4, 0)</f>
        <v>0</v>
      </c>
      <c r="AX991">
        <f>IF(AA991&gt;1.6588, 3, 0)</f>
        <v>0</v>
      </c>
      <c r="AY991">
        <f>IF(P991&gt;401, 2, 0)</f>
        <v>0</v>
      </c>
      <c r="AZ991">
        <f>IF(I991&gt;52915.77, 1, 0)</f>
        <v>0</v>
      </c>
      <c r="BA991">
        <f>SUM(AW991:AZ991)</f>
        <v>0</v>
      </c>
      <c r="BB991" t="str">
        <f>VLOOKUP(BA991,'Standard Deviations'!$L$1:$M$11,2,TRUE)</f>
        <v>No Tier</v>
      </c>
    </row>
    <row r="992" spans="1:54">
      <c r="A992">
        <v>48</v>
      </c>
      <c r="B992">
        <v>1964</v>
      </c>
      <c r="C992">
        <f>2024-B992</f>
        <v>60</v>
      </c>
      <c r="D992" t="str">
        <f>VLOOKUP(B992,Reference!$A$1:$B$125, 2)</f>
        <v>Boomers</v>
      </c>
      <c r="E992" t="s">
        <v>54</v>
      </c>
      <c r="F992" t="str">
        <f>IF(E992="High School", "No College", "College")</f>
        <v>College</v>
      </c>
      <c r="G992" t="s">
        <v>65</v>
      </c>
      <c r="H992">
        <v>55761</v>
      </c>
      <c r="I992">
        <v>55761</v>
      </c>
      <c r="J992" s="4" t="s">
        <v>61</v>
      </c>
      <c r="K992">
        <v>0</v>
      </c>
      <c r="L992">
        <v>1</v>
      </c>
      <c r="M992" t="str">
        <f>IF(OR(K992&gt;0, L992&gt;0), "Parent", "Not Parent")</f>
        <v>Parent</v>
      </c>
      <c r="N992" t="s">
        <v>80</v>
      </c>
      <c r="O992" s="8">
        <v>41916</v>
      </c>
      <c r="P992" s="9">
        <f>O992-N992</f>
        <v>163</v>
      </c>
      <c r="Q992">
        <v>97</v>
      </c>
      <c r="R992" s="9">
        <f>P992-Q992</f>
        <v>66</v>
      </c>
      <c r="S992" s="8">
        <f>O992-R992</f>
        <v>41850</v>
      </c>
      <c r="T992">
        <v>136</v>
      </c>
      <c r="U992">
        <v>1</v>
      </c>
      <c r="V992">
        <v>12</v>
      </c>
      <c r="W992">
        <v>0</v>
      </c>
      <c r="X992">
        <v>3</v>
      </c>
      <c r="Y992">
        <v>32</v>
      </c>
      <c r="Z992">
        <v>184</v>
      </c>
      <c r="AA992">
        <f>Z992/P992</f>
        <v>1.1288343558282208</v>
      </c>
      <c r="AB992" s="14" t="s">
        <v>506</v>
      </c>
      <c r="AC992" s="13" t="s">
        <v>63</v>
      </c>
      <c r="AD992">
        <v>2</v>
      </c>
      <c r="AE992" t="str">
        <f>IF(AD992&gt;3, "Prefers Discount", "Discount Indifferent")</f>
        <v>Discount Indifferent</v>
      </c>
      <c r="AF992">
        <v>3</v>
      </c>
      <c r="AG992">
        <v>4</v>
      </c>
      <c r="AH992">
        <v>1</v>
      </c>
      <c r="AI992" t="str">
        <f>INDEX($AF$1:$AH$1,MATCH(MAX(AF992:AH992),AF992:AH992,0))</f>
        <v>Web_Orders</v>
      </c>
      <c r="AJ992">
        <v>6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f>SUM(AK992:AO992)</f>
        <v>1</v>
      </c>
      <c r="AQ992" t="str">
        <f>INDEX($AK$1:$AO$1,MATCH(MAX(AK992:AO992),AK992:AO992,0))</f>
        <v>Converted_on_Camp4</v>
      </c>
      <c r="AR992">
        <v>1</v>
      </c>
      <c r="AS992" t="str">
        <f>IF(OR(AK992&gt;0, AL992&gt;0, AM992&gt;0, AN992&gt;0, AO992&gt;0), "Converted", "Not Converted")</f>
        <v>Converted</v>
      </c>
      <c r="AT992">
        <v>0</v>
      </c>
      <c r="AU992">
        <v>3</v>
      </c>
      <c r="AV992">
        <v>11</v>
      </c>
      <c r="AW992">
        <f>IF(Z992&gt;607, 4, 0)</f>
        <v>0</v>
      </c>
      <c r="AX992">
        <f>IF(AA992&gt;1.6588, 3, 0)</f>
        <v>0</v>
      </c>
      <c r="AY992">
        <f>IF(P992&gt;401, 2, 0)</f>
        <v>0</v>
      </c>
      <c r="AZ992">
        <f>IF(I992&gt;52915.77, 1, 0)</f>
        <v>1</v>
      </c>
      <c r="BA992">
        <f>SUM(AW992:AZ992)</f>
        <v>1</v>
      </c>
      <c r="BB992" t="str">
        <f>VLOOKUP(BA992,'Standard Deviations'!$L$1:$M$11,2,TRUE)</f>
        <v>Bronze</v>
      </c>
    </row>
    <row r="993" spans="1:54">
      <c r="A993">
        <v>263</v>
      </c>
      <c r="B993">
        <v>1945</v>
      </c>
      <c r="C993">
        <f>2024-B993</f>
        <v>79</v>
      </c>
      <c r="D993" t="str">
        <f>VLOOKUP(B993,Reference!$A$1:$B$125, 2)</f>
        <v>Silent</v>
      </c>
      <c r="E993" t="s">
        <v>68</v>
      </c>
      <c r="F993" t="str">
        <f>IF(E993="High School", "No College", "College")</f>
        <v>College</v>
      </c>
      <c r="G993" t="s">
        <v>60</v>
      </c>
      <c r="H993">
        <v>45576</v>
      </c>
      <c r="I993">
        <v>45576</v>
      </c>
      <c r="J993" s="4" t="s">
        <v>175</v>
      </c>
      <c r="K993">
        <v>0</v>
      </c>
      <c r="L993">
        <v>0</v>
      </c>
      <c r="M993" t="str">
        <f>IF(OR(K993&gt;0, L993&gt;0), "Parent", "Not Parent")</f>
        <v>Not Parent</v>
      </c>
      <c r="N993" t="s">
        <v>315</v>
      </c>
      <c r="O993" s="8">
        <v>41916</v>
      </c>
      <c r="P993" s="9">
        <f>O993-N993</f>
        <v>129</v>
      </c>
      <c r="Q993">
        <v>9</v>
      </c>
      <c r="R993" s="9">
        <f>P993-Q993</f>
        <v>120</v>
      </c>
      <c r="S993" s="8">
        <f>O993-R993</f>
        <v>41796</v>
      </c>
      <c r="T993">
        <v>56</v>
      </c>
      <c r="U993">
        <v>19</v>
      </c>
      <c r="V993">
        <v>29</v>
      </c>
      <c r="W993">
        <v>2</v>
      </c>
      <c r="X993">
        <v>14</v>
      </c>
      <c r="Y993">
        <v>25</v>
      </c>
      <c r="Z993">
        <v>145</v>
      </c>
      <c r="AA993">
        <f>Z993/P993</f>
        <v>1.124031007751938</v>
      </c>
      <c r="AB993" s="11" t="s">
        <v>506</v>
      </c>
      <c r="AC993" t="s">
        <v>59</v>
      </c>
      <c r="AD993">
        <v>1</v>
      </c>
      <c r="AE993" t="str">
        <f>IF(AD993&gt;3, "Prefers Discount", "Discount Indifferent")</f>
        <v>Discount Indifferent</v>
      </c>
      <c r="AF993">
        <v>3</v>
      </c>
      <c r="AG993">
        <v>3</v>
      </c>
      <c r="AH993">
        <v>1</v>
      </c>
      <c r="AI993" t="str">
        <f>INDEX($AF$1:$AH$1,MATCH(MAX(AF993:AH993),AF993:AH993,0))</f>
        <v>Store_Orders</v>
      </c>
      <c r="AJ993">
        <v>8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f>SUM(AK993:AO993)</f>
        <v>0</v>
      </c>
      <c r="AQ993" t="s">
        <v>67</v>
      </c>
      <c r="AR993">
        <v>1</v>
      </c>
      <c r="AS993" t="str">
        <f>IF(OR(AK993&gt;0, AL993&gt;0, AM993&gt;0, AN993&gt;0, AO993&gt;0), "Converted", "Not Converted")</f>
        <v>Not Converted</v>
      </c>
      <c r="AT993">
        <v>0</v>
      </c>
      <c r="AU993">
        <v>3</v>
      </c>
      <c r="AV993">
        <v>11</v>
      </c>
      <c r="AW993">
        <f>IF(Z993&gt;607, 4, 0)</f>
        <v>0</v>
      </c>
      <c r="AX993">
        <f>IF(AA993&gt;1.6588, 3, 0)</f>
        <v>0</v>
      </c>
      <c r="AY993">
        <f>IF(P993&gt;401, 2, 0)</f>
        <v>0</v>
      </c>
      <c r="AZ993">
        <f>IF(I993&gt;52915.77, 1, 0)</f>
        <v>0</v>
      </c>
      <c r="BA993">
        <f>SUM(AW993:AZ993)</f>
        <v>0</v>
      </c>
      <c r="BB993" t="str">
        <f>VLOOKUP(BA993,'Standard Deviations'!$L$1:$M$11,2,TRUE)</f>
        <v>No Tier</v>
      </c>
    </row>
    <row r="994" spans="1:54">
      <c r="A994">
        <v>1175</v>
      </c>
      <c r="B994">
        <v>1983</v>
      </c>
      <c r="C994">
        <f>2024-B994</f>
        <v>41</v>
      </c>
      <c r="D994" t="str">
        <f>VLOOKUP(B994,Reference!$A$1:$B$125, 2)</f>
        <v>Millennials</v>
      </c>
      <c r="E994" t="s">
        <v>64</v>
      </c>
      <c r="F994" t="str">
        <f>IF(E994="High School", "No College", "College")</f>
        <v>College</v>
      </c>
      <c r="G994" t="s">
        <v>55</v>
      </c>
      <c r="H994">
        <v>36262</v>
      </c>
      <c r="I994">
        <v>36262</v>
      </c>
      <c r="J994" s="4" t="s">
        <v>175</v>
      </c>
      <c r="K994">
        <v>0</v>
      </c>
      <c r="L994">
        <v>0</v>
      </c>
      <c r="M994" t="str">
        <f>IF(OR(K994&gt;0, L994&gt;0), "Parent", "Not Parent")</f>
        <v>Not Parent</v>
      </c>
      <c r="N994" t="s">
        <v>581</v>
      </c>
      <c r="O994" s="8">
        <v>41916</v>
      </c>
      <c r="P994" s="9">
        <f>O994-N994</f>
        <v>379</v>
      </c>
      <c r="Q994">
        <v>24</v>
      </c>
      <c r="R994" s="9">
        <f>P994-Q994</f>
        <v>355</v>
      </c>
      <c r="S994" s="8">
        <f>O994-R994</f>
        <v>41561</v>
      </c>
      <c r="T994">
        <v>88</v>
      </c>
      <c r="U994">
        <v>39</v>
      </c>
      <c r="V994">
        <v>54</v>
      </c>
      <c r="W994">
        <v>64</v>
      </c>
      <c r="X994">
        <v>28</v>
      </c>
      <c r="Y994">
        <v>153</v>
      </c>
      <c r="Z994">
        <v>426</v>
      </c>
      <c r="AA994">
        <f>Z994/P994</f>
        <v>1.1240105540897098</v>
      </c>
      <c r="AB994" s="11" t="s">
        <v>506</v>
      </c>
      <c r="AC994" t="s">
        <v>59</v>
      </c>
      <c r="AD994">
        <v>1</v>
      </c>
      <c r="AE994" t="str">
        <f>IF(AD994&gt;3, "Prefers Discount", "Discount Indifferent")</f>
        <v>Discount Indifferent</v>
      </c>
      <c r="AF994">
        <v>3</v>
      </c>
      <c r="AG994">
        <v>3</v>
      </c>
      <c r="AH994">
        <v>5</v>
      </c>
      <c r="AI994" t="str">
        <f>INDEX($AF$1:$AH$1,MATCH(MAX(AF994:AH994),AF994:AH994,0))</f>
        <v>Catalog_Orders</v>
      </c>
      <c r="AJ994">
        <v>6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f>SUM(AK994:AO994)</f>
        <v>1</v>
      </c>
      <c r="AQ994" t="str">
        <f>INDEX($AK$1:$AO$1,MATCH(MAX(AK994:AO994),AK994:AO994,0))</f>
        <v>Converted_on_Camp3</v>
      </c>
      <c r="AR994">
        <v>1</v>
      </c>
      <c r="AS994" t="str">
        <f>IF(OR(AK994&gt;0, AL994&gt;0, AM994&gt;0, AN994&gt;0, AO994&gt;0), "Converted", "Not Converted")</f>
        <v>Converted</v>
      </c>
      <c r="AT994">
        <v>0</v>
      </c>
      <c r="AU994">
        <v>3</v>
      </c>
      <c r="AV994">
        <v>11</v>
      </c>
      <c r="AW994">
        <f>IF(Z994&gt;607, 4, 0)</f>
        <v>0</v>
      </c>
      <c r="AX994">
        <f>IF(AA994&gt;1.6588, 3, 0)</f>
        <v>0</v>
      </c>
      <c r="AY994">
        <f>IF(P994&gt;401, 2, 0)</f>
        <v>0</v>
      </c>
      <c r="AZ994">
        <f>IF(I994&gt;52915.77, 1, 0)</f>
        <v>0</v>
      </c>
      <c r="BA994">
        <f>SUM(AW994:AZ994)</f>
        <v>0</v>
      </c>
      <c r="BB994" t="str">
        <f>VLOOKUP(BA994,'Standard Deviations'!$L$1:$M$11,2,TRUE)</f>
        <v>No Tier</v>
      </c>
    </row>
    <row r="995" spans="1:54">
      <c r="A995">
        <v>2878</v>
      </c>
      <c r="B995">
        <v>1947</v>
      </c>
      <c r="C995">
        <f>2024-B995</f>
        <v>77</v>
      </c>
      <c r="D995" t="str">
        <f>VLOOKUP(B995,Reference!$A$1:$B$125, 2)</f>
        <v>Boomers</v>
      </c>
      <c r="E995" t="s">
        <v>68</v>
      </c>
      <c r="F995" t="str">
        <f>IF(E995="High School", "No College", "College")</f>
        <v>College</v>
      </c>
      <c r="G995" t="s">
        <v>55</v>
      </c>
      <c r="H995">
        <v>67472</v>
      </c>
      <c r="I995">
        <v>67472</v>
      </c>
      <c r="J995" s="4" t="s">
        <v>61</v>
      </c>
      <c r="K995">
        <v>0</v>
      </c>
      <c r="L995">
        <v>1</v>
      </c>
      <c r="M995" t="str">
        <f>IF(OR(K995&gt;0, L995&gt;0), "Parent", "Not Parent")</f>
        <v>Parent</v>
      </c>
      <c r="N995" t="s">
        <v>183</v>
      </c>
      <c r="O995" s="8">
        <v>41916</v>
      </c>
      <c r="P995" s="9">
        <f>O995-N995</f>
        <v>371</v>
      </c>
      <c r="Q995">
        <v>93</v>
      </c>
      <c r="R995" s="9">
        <f>P995-Q995</f>
        <v>278</v>
      </c>
      <c r="S995" s="8">
        <f>O995-R995</f>
        <v>41638</v>
      </c>
      <c r="T995">
        <v>162</v>
      </c>
      <c r="U995">
        <v>31</v>
      </c>
      <c r="V995">
        <v>127</v>
      </c>
      <c r="W995">
        <v>8</v>
      </c>
      <c r="X995">
        <v>17</v>
      </c>
      <c r="Y995">
        <v>69</v>
      </c>
      <c r="Z995">
        <v>414</v>
      </c>
      <c r="AA995">
        <f>Z995/P995</f>
        <v>1.1159029649595686</v>
      </c>
      <c r="AB995" s="14" t="s">
        <v>506</v>
      </c>
      <c r="AC995" s="13" t="s">
        <v>63</v>
      </c>
      <c r="AD995">
        <v>2</v>
      </c>
      <c r="AE995" t="str">
        <f>IF(AD995&gt;3, "Prefers Discount", "Discount Indifferent")</f>
        <v>Discount Indifferent</v>
      </c>
      <c r="AF995">
        <v>7</v>
      </c>
      <c r="AG995">
        <v>4</v>
      </c>
      <c r="AH995">
        <v>2</v>
      </c>
      <c r="AI995" t="str">
        <f>INDEX($AF$1:$AH$1,MATCH(MAX(AF995:AH995),AF995:AH995,0))</f>
        <v>Store_Orders</v>
      </c>
      <c r="AJ995">
        <v>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f>SUM(AK995:AO995)</f>
        <v>0</v>
      </c>
      <c r="AQ995" t="s">
        <v>67</v>
      </c>
      <c r="AR995">
        <v>0</v>
      </c>
      <c r="AS995" t="str">
        <f>IF(OR(AK995&gt;0, AL995&gt;0, AM995&gt;0, AN995&gt;0, AO995&gt;0), "Converted", "Not Converted")</f>
        <v>Not Converted</v>
      </c>
      <c r="AT995">
        <v>0</v>
      </c>
      <c r="AU995">
        <v>3</v>
      </c>
      <c r="AV995">
        <v>11</v>
      </c>
      <c r="AW995">
        <f>IF(Z995&gt;607, 4, 0)</f>
        <v>0</v>
      </c>
      <c r="AX995">
        <f>IF(AA995&gt;1.6588, 3, 0)</f>
        <v>0</v>
      </c>
      <c r="AY995">
        <f>IF(P995&gt;401, 2, 0)</f>
        <v>0</v>
      </c>
      <c r="AZ995">
        <f>IF(I995&gt;52915.77, 1, 0)</f>
        <v>1</v>
      </c>
      <c r="BA995">
        <f>SUM(AW995:AZ995)</f>
        <v>1</v>
      </c>
      <c r="BB995" t="str">
        <f>VLOOKUP(BA995,'Standard Deviations'!$L$1:$M$11,2,TRUE)</f>
        <v>Bronze</v>
      </c>
    </row>
    <row r="996" spans="1:54">
      <c r="A996">
        <v>983</v>
      </c>
      <c r="B996">
        <v>1984</v>
      </c>
      <c r="C996">
        <f>2024-B996</f>
        <v>40</v>
      </c>
      <c r="D996" t="str">
        <f>VLOOKUP(B996,Reference!$A$1:$B$125, 2)</f>
        <v>Millennials</v>
      </c>
      <c r="E996" t="s">
        <v>54</v>
      </c>
      <c r="F996" t="str">
        <f>IF(E996="High School", "No College", "College")</f>
        <v>College</v>
      </c>
      <c r="G996" t="s">
        <v>55</v>
      </c>
      <c r="H996">
        <v>40059</v>
      </c>
      <c r="I996">
        <v>40059</v>
      </c>
      <c r="J996" s="4" t="s">
        <v>175</v>
      </c>
      <c r="K996">
        <v>1</v>
      </c>
      <c r="L996">
        <v>0</v>
      </c>
      <c r="M996" t="str">
        <f>IF(OR(K996&gt;0, L996&gt;0), "Parent", "Not Parent")</f>
        <v>Parent</v>
      </c>
      <c r="N996" t="s">
        <v>183</v>
      </c>
      <c r="O996" s="8">
        <v>41916</v>
      </c>
      <c r="P996" s="9">
        <f>O996-N996</f>
        <v>371</v>
      </c>
      <c r="Q996">
        <v>82</v>
      </c>
      <c r="R996" s="9">
        <f>P996-Q996</f>
        <v>289</v>
      </c>
      <c r="S996" s="8">
        <f>O996-R996</f>
        <v>41627</v>
      </c>
      <c r="T996">
        <v>110</v>
      </c>
      <c r="U996">
        <v>29</v>
      </c>
      <c r="V996">
        <v>92</v>
      </c>
      <c r="W996">
        <v>28</v>
      </c>
      <c r="X996">
        <v>10</v>
      </c>
      <c r="Y996">
        <v>145</v>
      </c>
      <c r="Z996">
        <v>414</v>
      </c>
      <c r="AA996">
        <f>Z996/P996</f>
        <v>1.1159029649595686</v>
      </c>
      <c r="AB996" s="14" t="s">
        <v>506</v>
      </c>
      <c r="AC996" s="13" t="s">
        <v>63</v>
      </c>
      <c r="AD996">
        <v>1</v>
      </c>
      <c r="AE996" t="str">
        <f>IF(AD996&gt;3, "Prefers Discount", "Discount Indifferent")</f>
        <v>Discount Indifferent</v>
      </c>
      <c r="AF996">
        <v>3</v>
      </c>
      <c r="AG996">
        <v>6</v>
      </c>
      <c r="AH996">
        <v>2</v>
      </c>
      <c r="AI996" t="str">
        <f>INDEX($AF$1:$AH$1,MATCH(MAX(AF996:AH996),AF996:AH996,0))</f>
        <v>Web_Orders</v>
      </c>
      <c r="AJ996">
        <v>8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f>SUM(AK996:AO996)</f>
        <v>1</v>
      </c>
      <c r="AQ996" t="str">
        <f>INDEX($AK$1:$AO$1,MATCH(MAX(AK996:AO996),AK996:AO996,0))</f>
        <v>Converted_on_Camp3</v>
      </c>
      <c r="AR996">
        <v>1</v>
      </c>
      <c r="AS996" t="str">
        <f>IF(OR(AK996&gt;0, AL996&gt;0, AM996&gt;0, AN996&gt;0, AO996&gt;0), "Converted", "Not Converted")</f>
        <v>Converted</v>
      </c>
      <c r="AT996">
        <v>0</v>
      </c>
      <c r="AU996">
        <v>3</v>
      </c>
      <c r="AV996">
        <v>11</v>
      </c>
      <c r="AW996">
        <f>IF(Z996&gt;607, 4, 0)</f>
        <v>0</v>
      </c>
      <c r="AX996">
        <f>IF(AA996&gt;1.6588, 3, 0)</f>
        <v>0</v>
      </c>
      <c r="AY996">
        <f>IF(P996&gt;401, 2, 0)</f>
        <v>0</v>
      </c>
      <c r="AZ996">
        <f>IF(I996&gt;52915.77, 1, 0)</f>
        <v>0</v>
      </c>
      <c r="BA996">
        <f>SUM(AW996:AZ996)</f>
        <v>0</v>
      </c>
      <c r="BB996" t="str">
        <f>VLOOKUP(BA996,'Standard Deviations'!$L$1:$M$11,2,TRUE)</f>
        <v>No Tier</v>
      </c>
    </row>
    <row r="997" spans="1:54">
      <c r="A997">
        <v>8939</v>
      </c>
      <c r="B997">
        <v>1959</v>
      </c>
      <c r="C997">
        <f>2024-B997</f>
        <v>65</v>
      </c>
      <c r="D997" t="str">
        <f>VLOOKUP(B997,Reference!$A$1:$B$125, 2)</f>
        <v>Boomers</v>
      </c>
      <c r="E997" t="s">
        <v>54</v>
      </c>
      <c r="F997" t="str">
        <f>IF(E997="High School", "No College", "College")</f>
        <v>College</v>
      </c>
      <c r="G997" t="s">
        <v>71</v>
      </c>
      <c r="H997">
        <v>61250</v>
      </c>
      <c r="I997">
        <v>61250</v>
      </c>
      <c r="J997" s="4" t="s">
        <v>61</v>
      </c>
      <c r="K997">
        <v>0</v>
      </c>
      <c r="L997">
        <v>1</v>
      </c>
      <c r="M997" t="str">
        <f>IF(OR(K997&gt;0, L997&gt;0), "Parent", "Not Parent")</f>
        <v>Parent</v>
      </c>
      <c r="N997" t="s">
        <v>455</v>
      </c>
      <c r="O997" s="8">
        <v>41916</v>
      </c>
      <c r="P997" s="9">
        <f>O997-N997</f>
        <v>657</v>
      </c>
      <c r="Q997">
        <v>49</v>
      </c>
      <c r="R997" s="9">
        <f>P997-Q997</f>
        <v>608</v>
      </c>
      <c r="S997" s="8">
        <f>O997-R997</f>
        <v>41308</v>
      </c>
      <c r="T997">
        <v>382</v>
      </c>
      <c r="U997">
        <v>138</v>
      </c>
      <c r="V997">
        <v>65</v>
      </c>
      <c r="W997">
        <v>60</v>
      </c>
      <c r="X997">
        <v>26</v>
      </c>
      <c r="Y997">
        <v>59</v>
      </c>
      <c r="Z997">
        <v>730</v>
      </c>
      <c r="AA997">
        <f>Z997/P997</f>
        <v>1.1111111111111112</v>
      </c>
      <c r="AB997" s="11" t="s">
        <v>506</v>
      </c>
      <c r="AC997" t="s">
        <v>59</v>
      </c>
      <c r="AD997">
        <v>6</v>
      </c>
      <c r="AE997" t="str">
        <f>IF(AD997&gt;3, "Prefers Discount", "Discount Indifferent")</f>
        <v>Prefers Discount</v>
      </c>
      <c r="AF997">
        <v>12</v>
      </c>
      <c r="AG997">
        <v>5</v>
      </c>
      <c r="AH997">
        <v>2</v>
      </c>
      <c r="AI997" t="str">
        <f>INDEX($AF$1:$AH$1,MATCH(MAX(AF997:AH997),AF997:AH997,0))</f>
        <v>Store_Orders</v>
      </c>
      <c r="AJ997">
        <v>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f>SUM(AK997:AO997)</f>
        <v>0</v>
      </c>
      <c r="AQ997" t="s">
        <v>67</v>
      </c>
      <c r="AR997">
        <v>0</v>
      </c>
      <c r="AS997" t="str">
        <f>IF(OR(AK997&gt;0, AL997&gt;0, AM997&gt;0, AN997&gt;0, AO997&gt;0), "Converted", "Not Converted")</f>
        <v>Not Converted</v>
      </c>
      <c r="AT997">
        <v>0</v>
      </c>
      <c r="AU997">
        <v>3</v>
      </c>
      <c r="AV997">
        <v>11</v>
      </c>
      <c r="AW997">
        <f>IF(Z997&gt;607, 4, 0)</f>
        <v>4</v>
      </c>
      <c r="AX997">
        <f>IF(AA997&gt;1.6588, 3, 0)</f>
        <v>0</v>
      </c>
      <c r="AY997">
        <f>IF(P997&gt;401, 2, 0)</f>
        <v>2</v>
      </c>
      <c r="AZ997">
        <f>IF(I997&gt;52915.77, 1, 0)</f>
        <v>1</v>
      </c>
      <c r="BA997">
        <f>SUM(AW997:AZ997)</f>
        <v>7</v>
      </c>
      <c r="BB997" t="str">
        <f>VLOOKUP(BA997,'Standard Deviations'!$L$1:$M$11,2,TRUE)</f>
        <v>Platinum</v>
      </c>
    </row>
    <row r="998" spans="1:54">
      <c r="A998">
        <v>5866</v>
      </c>
      <c r="B998">
        <v>1974</v>
      </c>
      <c r="C998">
        <f>2024-B998</f>
        <v>50</v>
      </c>
      <c r="D998" t="str">
        <f>VLOOKUP(B998,Reference!$A$1:$B$125, 2)</f>
        <v>Gen X</v>
      </c>
      <c r="E998" t="s">
        <v>54</v>
      </c>
      <c r="F998" t="str">
        <f>IF(E998="High School", "No College", "College")</f>
        <v>College</v>
      </c>
      <c r="G998" t="s">
        <v>65</v>
      </c>
      <c r="H998">
        <v>48186</v>
      </c>
      <c r="I998">
        <v>48186</v>
      </c>
      <c r="J998" s="4" t="s">
        <v>175</v>
      </c>
      <c r="K998">
        <v>1</v>
      </c>
      <c r="L998">
        <v>0</v>
      </c>
      <c r="M998" t="str">
        <f>IF(OR(K998&gt;0, L998&gt;0), "Parent", "Not Parent")</f>
        <v>Parent</v>
      </c>
      <c r="N998" t="s">
        <v>182</v>
      </c>
      <c r="O998" s="8">
        <v>41916</v>
      </c>
      <c r="P998" s="9">
        <f>O998-N998</f>
        <v>198</v>
      </c>
      <c r="Q998">
        <v>39</v>
      </c>
      <c r="R998" s="9">
        <f>P998-Q998</f>
        <v>159</v>
      </c>
      <c r="S998" s="8">
        <f>O998-R998</f>
        <v>41757</v>
      </c>
      <c r="T998">
        <v>97</v>
      </c>
      <c r="U998">
        <v>3</v>
      </c>
      <c r="V998">
        <v>66</v>
      </c>
      <c r="W998">
        <v>12</v>
      </c>
      <c r="X998">
        <v>7</v>
      </c>
      <c r="Y998">
        <v>34</v>
      </c>
      <c r="Z998">
        <v>219</v>
      </c>
      <c r="AA998">
        <f>Z998/P998</f>
        <v>1.106060606060606</v>
      </c>
      <c r="AB998" s="11" t="s">
        <v>506</v>
      </c>
      <c r="AC998" t="s">
        <v>59</v>
      </c>
      <c r="AD998">
        <v>3</v>
      </c>
      <c r="AE998" t="str">
        <f>IF(AD998&gt;3, "Prefers Discount", "Discount Indifferent")</f>
        <v>Discount Indifferent</v>
      </c>
      <c r="AF998">
        <v>4</v>
      </c>
      <c r="AG998">
        <v>4</v>
      </c>
      <c r="AH998">
        <v>1</v>
      </c>
      <c r="AI998" t="str">
        <f>INDEX($AF$1:$AH$1,MATCH(MAX(AF998:AH998),AF998:AH998,0))</f>
        <v>Store_Orders</v>
      </c>
      <c r="AJ998">
        <v>7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f>SUM(AK998:AO998)</f>
        <v>0</v>
      </c>
      <c r="AQ998" t="s">
        <v>67</v>
      </c>
      <c r="AR998">
        <v>0</v>
      </c>
      <c r="AS998" t="str">
        <f>IF(OR(AK998&gt;0, AL998&gt;0, AM998&gt;0, AN998&gt;0, AO998&gt;0), "Converted", "Not Converted")</f>
        <v>Not Converted</v>
      </c>
      <c r="AT998">
        <v>0</v>
      </c>
      <c r="AU998">
        <v>3</v>
      </c>
      <c r="AV998">
        <v>11</v>
      </c>
      <c r="AW998">
        <f>IF(Z998&gt;607, 4, 0)</f>
        <v>0</v>
      </c>
      <c r="AX998">
        <f>IF(AA998&gt;1.6588, 3, 0)</f>
        <v>0</v>
      </c>
      <c r="AY998">
        <f>IF(P998&gt;401, 2, 0)</f>
        <v>0</v>
      </c>
      <c r="AZ998">
        <f>IF(I998&gt;52915.77, 1, 0)</f>
        <v>0</v>
      </c>
      <c r="BA998">
        <f>SUM(AW998:AZ998)</f>
        <v>0</v>
      </c>
      <c r="BB998" t="str">
        <f>VLOOKUP(BA998,'Standard Deviations'!$L$1:$M$11,2,TRUE)</f>
        <v>No Tier</v>
      </c>
    </row>
    <row r="999" spans="1:54">
      <c r="A999">
        <v>433</v>
      </c>
      <c r="B999">
        <v>1958</v>
      </c>
      <c r="C999">
        <f>2024-B999</f>
        <v>66</v>
      </c>
      <c r="D999" t="str">
        <f>VLOOKUP(B999,Reference!$A$1:$B$125, 2)</f>
        <v>Boomers</v>
      </c>
      <c r="E999" t="s">
        <v>64</v>
      </c>
      <c r="F999" t="str">
        <f>IF(E999="High School", "No College", "College")</f>
        <v>College</v>
      </c>
      <c r="G999" t="s">
        <v>60</v>
      </c>
      <c r="H999">
        <v>61331</v>
      </c>
      <c r="I999">
        <v>61331</v>
      </c>
      <c r="J999" s="4" t="s">
        <v>61</v>
      </c>
      <c r="K999">
        <v>1</v>
      </c>
      <c r="L999">
        <v>1</v>
      </c>
      <c r="M999" t="str">
        <f>IF(OR(K999&gt;0, L999&gt;0), "Parent", "Not Parent")</f>
        <v>Parent</v>
      </c>
      <c r="N999" t="s">
        <v>222</v>
      </c>
      <c r="O999" s="8">
        <v>41916</v>
      </c>
      <c r="P999" s="9">
        <f>O999-N999</f>
        <v>573</v>
      </c>
      <c r="Q999">
        <v>42</v>
      </c>
      <c r="R999" s="9">
        <f>P999-Q999</f>
        <v>531</v>
      </c>
      <c r="S999" s="8">
        <f>O999-R999</f>
        <v>41385</v>
      </c>
      <c r="T999">
        <v>534</v>
      </c>
      <c r="U999">
        <v>5</v>
      </c>
      <c r="V999">
        <v>47</v>
      </c>
      <c r="W999">
        <v>0</v>
      </c>
      <c r="X999">
        <v>5</v>
      </c>
      <c r="Y999">
        <v>41</v>
      </c>
      <c r="Z999">
        <v>632</v>
      </c>
      <c r="AA999">
        <f>Z999/P999</f>
        <v>1.1029668411867364</v>
      </c>
      <c r="AB999" s="11" t="s">
        <v>506</v>
      </c>
      <c r="AC999" t="s">
        <v>59</v>
      </c>
      <c r="AD999">
        <v>5</v>
      </c>
      <c r="AE999" t="str">
        <f>IF(AD999&gt;3, "Prefers Discount", "Discount Indifferent")</f>
        <v>Prefers Discount</v>
      </c>
      <c r="AF999">
        <v>6</v>
      </c>
      <c r="AG999">
        <v>11</v>
      </c>
      <c r="AH999">
        <v>1</v>
      </c>
      <c r="AI999" t="str">
        <f>INDEX($AF$1:$AH$1,MATCH(MAX(AF999:AH999),AF999:AH999,0))</f>
        <v>Web_Orders</v>
      </c>
      <c r="AJ999">
        <v>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f>SUM(AK999:AO999)</f>
        <v>0</v>
      </c>
      <c r="AQ999" t="s">
        <v>67</v>
      </c>
      <c r="AR999">
        <v>0</v>
      </c>
      <c r="AS999" t="str">
        <f>IF(OR(AK999&gt;0, AL999&gt;0, AM999&gt;0, AN999&gt;0, AO999&gt;0), "Converted", "Not Converted")</f>
        <v>Not Converted</v>
      </c>
      <c r="AT999">
        <v>0</v>
      </c>
      <c r="AU999">
        <v>3</v>
      </c>
      <c r="AV999">
        <v>11</v>
      </c>
      <c r="AW999">
        <f>IF(Z999&gt;607, 4, 0)</f>
        <v>4</v>
      </c>
      <c r="AX999">
        <f>IF(AA999&gt;1.6588, 3, 0)</f>
        <v>0</v>
      </c>
      <c r="AY999">
        <f>IF(P999&gt;401, 2, 0)</f>
        <v>2</v>
      </c>
      <c r="AZ999">
        <f>IF(I999&gt;52915.77, 1, 0)</f>
        <v>1</v>
      </c>
      <c r="BA999">
        <f>SUM(AW999:AZ999)</f>
        <v>7</v>
      </c>
      <c r="BB999" t="str">
        <f>VLOOKUP(BA999,'Standard Deviations'!$L$1:$M$11,2,TRUE)</f>
        <v>Platinum</v>
      </c>
    </row>
    <row r="1000" spans="1:54">
      <c r="A1000">
        <v>7384</v>
      </c>
      <c r="B1000">
        <v>1951</v>
      </c>
      <c r="C1000">
        <f>2024-B1000</f>
        <v>73</v>
      </c>
      <c r="D1000" t="str">
        <f>VLOOKUP(B1000,Reference!$A$1:$B$125, 2)</f>
        <v>Boomers</v>
      </c>
      <c r="E1000" t="s">
        <v>64</v>
      </c>
      <c r="F1000" t="str">
        <f>IF(E1000="High School", "No College", "College")</f>
        <v>College</v>
      </c>
      <c r="G1000" t="s">
        <v>65</v>
      </c>
      <c r="H1000">
        <v>39767</v>
      </c>
      <c r="I1000">
        <v>39767</v>
      </c>
      <c r="J1000" s="4" t="s">
        <v>175</v>
      </c>
      <c r="K1000">
        <v>0</v>
      </c>
      <c r="L1000">
        <v>0</v>
      </c>
      <c r="M1000" t="str">
        <f>IF(OR(K1000&gt;0, L1000&gt;0), "Parent", "Not Parent")</f>
        <v>Not Parent</v>
      </c>
      <c r="N1000" t="s">
        <v>401</v>
      </c>
      <c r="O1000" s="8">
        <v>41916</v>
      </c>
      <c r="P1000" s="9">
        <f>O1000-N1000</f>
        <v>440</v>
      </c>
      <c r="Q1000">
        <v>18</v>
      </c>
      <c r="R1000" s="9">
        <f>P1000-Q1000</f>
        <v>422</v>
      </c>
      <c r="S1000" s="8">
        <f>O1000-R1000</f>
        <v>41494</v>
      </c>
      <c r="T1000">
        <v>113</v>
      </c>
      <c r="U1000">
        <v>61</v>
      </c>
      <c r="V1000">
        <v>204</v>
      </c>
      <c r="W1000">
        <v>34</v>
      </c>
      <c r="X1000">
        <v>26</v>
      </c>
      <c r="Y1000">
        <v>47</v>
      </c>
      <c r="Z1000">
        <v>485</v>
      </c>
      <c r="AA1000">
        <f>Z1000/P1000</f>
        <v>1.1022727272727273</v>
      </c>
      <c r="AB1000" s="11" t="s">
        <v>506</v>
      </c>
      <c r="AC1000" t="s">
        <v>59</v>
      </c>
      <c r="AD1000">
        <v>2</v>
      </c>
      <c r="AE1000" t="str">
        <f>IF(AD1000&gt;3, "Prefers Discount", "Discount Indifferent")</f>
        <v>Discount Indifferent</v>
      </c>
      <c r="AF1000">
        <v>7</v>
      </c>
      <c r="AG1000">
        <v>7</v>
      </c>
      <c r="AH1000">
        <v>1</v>
      </c>
      <c r="AI1000" t="str">
        <f>INDEX($AF$1:$AH$1,MATCH(MAX(AF1000:AH1000),AF1000:AH1000,0))</f>
        <v>Store_Orders</v>
      </c>
      <c r="AJ1000">
        <v>8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f>SUM(AK1000:AO1000)</f>
        <v>0</v>
      </c>
      <c r="AQ1000" t="s">
        <v>67</v>
      </c>
      <c r="AR1000">
        <v>0</v>
      </c>
      <c r="AS1000" t="str">
        <f>IF(OR(AK1000&gt;0, AL1000&gt;0, AM1000&gt;0, AN1000&gt;0, AO1000&gt;0), "Converted", "Not Converted")</f>
        <v>Not Converted</v>
      </c>
      <c r="AT1000">
        <v>0</v>
      </c>
      <c r="AU1000">
        <v>3</v>
      </c>
      <c r="AV1000">
        <v>11</v>
      </c>
      <c r="AW1000">
        <f>IF(Z1000&gt;607, 4, 0)</f>
        <v>0</v>
      </c>
      <c r="AX1000">
        <f>IF(AA1000&gt;1.6588, 3, 0)</f>
        <v>0</v>
      </c>
      <c r="AY1000">
        <f>IF(P1000&gt;401, 2, 0)</f>
        <v>2</v>
      </c>
      <c r="AZ1000">
        <f>IF(I1000&gt;52915.77, 1, 0)</f>
        <v>0</v>
      </c>
      <c r="BA1000">
        <f>SUM(AW1000:AZ1000)</f>
        <v>2</v>
      </c>
      <c r="BB1000" t="str">
        <f>VLOOKUP(BA1000,'Standard Deviations'!$L$1:$M$11,2,TRUE)</f>
        <v>Bronze</v>
      </c>
    </row>
    <row r="1001" spans="1:54">
      <c r="A1001">
        <v>8726</v>
      </c>
      <c r="B1001">
        <v>1964</v>
      </c>
      <c r="C1001">
        <f>2024-B1001</f>
        <v>60</v>
      </c>
      <c r="D1001" t="str">
        <f>VLOOKUP(B1001,Reference!$A$1:$B$125, 2)</f>
        <v>Boomers</v>
      </c>
      <c r="E1001" t="s">
        <v>74</v>
      </c>
      <c r="F1001" t="str">
        <f>IF(E1001="High School", "No College", "College")</f>
        <v>College</v>
      </c>
      <c r="G1001" t="s">
        <v>71</v>
      </c>
      <c r="H1001">
        <v>41713</v>
      </c>
      <c r="I1001">
        <v>41713</v>
      </c>
      <c r="J1001" s="4" t="s">
        <v>175</v>
      </c>
      <c r="K1001">
        <v>1</v>
      </c>
      <c r="L1001">
        <v>1</v>
      </c>
      <c r="M1001" t="str">
        <f>IF(OR(K1001&gt;0, L1001&gt;0), "Parent", "Not Parent")</f>
        <v>Parent</v>
      </c>
      <c r="N1001" t="s">
        <v>86</v>
      </c>
      <c r="O1001" s="8">
        <v>41916</v>
      </c>
      <c r="P1001" s="9">
        <f>O1001-N1001</f>
        <v>158</v>
      </c>
      <c r="Q1001">
        <v>57</v>
      </c>
      <c r="R1001" s="9">
        <f>P1001-Q1001</f>
        <v>101</v>
      </c>
      <c r="S1001" s="8">
        <f>O1001-R1001</f>
        <v>41815</v>
      </c>
      <c r="T1001">
        <v>77</v>
      </c>
      <c r="U1001">
        <v>8</v>
      </c>
      <c r="V1001">
        <v>44</v>
      </c>
      <c r="W1001">
        <v>10</v>
      </c>
      <c r="X1001">
        <v>10</v>
      </c>
      <c r="Y1001">
        <v>25</v>
      </c>
      <c r="Z1001">
        <v>174</v>
      </c>
      <c r="AA1001">
        <f>Z1001/P1001</f>
        <v>1.1012658227848102</v>
      </c>
      <c r="AB1001" s="14" t="s">
        <v>506</v>
      </c>
      <c r="AC1001" s="13" t="s">
        <v>63</v>
      </c>
      <c r="AD1001">
        <v>5</v>
      </c>
      <c r="AE1001" t="str">
        <f>IF(AD1001&gt;3, "Prefers Discount", "Discount Indifferent")</f>
        <v>Prefers Discount</v>
      </c>
      <c r="AF1001">
        <v>4</v>
      </c>
      <c r="AG1001">
        <v>3</v>
      </c>
      <c r="AH1001">
        <v>1</v>
      </c>
      <c r="AI1001" t="str">
        <f>INDEX($AF$1:$AH$1,MATCH(MAX(AF1001:AH1001),AF1001:AH1001,0))</f>
        <v>Store_Orders</v>
      </c>
      <c r="AJ1001">
        <v>6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f>SUM(AK1001:AO1001)</f>
        <v>0</v>
      </c>
      <c r="AQ1001" t="s">
        <v>67</v>
      </c>
      <c r="AR1001">
        <v>0</v>
      </c>
      <c r="AS1001" t="str">
        <f>IF(OR(AK1001&gt;0, AL1001&gt;0, AM1001&gt;0, AN1001&gt;0, AO1001&gt;0), "Converted", "Not Converted")</f>
        <v>Not Converted</v>
      </c>
      <c r="AT1001">
        <v>0</v>
      </c>
      <c r="AU1001">
        <v>3</v>
      </c>
      <c r="AV1001">
        <v>11</v>
      </c>
      <c r="AW1001">
        <f>IF(Z1001&gt;607, 4, 0)</f>
        <v>0</v>
      </c>
      <c r="AX1001">
        <f>IF(AA1001&gt;1.6588, 3, 0)</f>
        <v>0</v>
      </c>
      <c r="AY1001">
        <f>IF(P1001&gt;401, 2, 0)</f>
        <v>0</v>
      </c>
      <c r="AZ1001">
        <f>IF(I1001&gt;52915.77, 1, 0)</f>
        <v>0</v>
      </c>
      <c r="BA1001">
        <f>SUM(AW1001:AZ1001)</f>
        <v>0</v>
      </c>
      <c r="BB1001" t="str">
        <f>VLOOKUP(BA1001,'Standard Deviations'!$L$1:$M$11,2,TRUE)</f>
        <v>No Tier</v>
      </c>
    </row>
    <row r="1002" spans="1:54">
      <c r="A1002">
        <v>2499</v>
      </c>
      <c r="B1002">
        <v>1958</v>
      </c>
      <c r="C1002">
        <f>2024-B1002</f>
        <v>66</v>
      </c>
      <c r="D1002" t="str">
        <f>VLOOKUP(B1002,Reference!$A$1:$B$125, 2)</f>
        <v>Boomers</v>
      </c>
      <c r="E1002" t="s">
        <v>74</v>
      </c>
      <c r="F1002" t="str">
        <f>IF(E1002="High School", "No College", "College")</f>
        <v>College</v>
      </c>
      <c r="G1002" t="s">
        <v>60</v>
      </c>
      <c r="H1002">
        <v>75342</v>
      </c>
      <c r="I1002">
        <v>75342</v>
      </c>
      <c r="J1002" s="4" t="s">
        <v>56</v>
      </c>
      <c r="K1002">
        <v>0</v>
      </c>
      <c r="L1002">
        <v>1</v>
      </c>
      <c r="M1002" t="str">
        <f>IF(OR(K1002&gt;0, L1002&gt;0), "Parent", "Not Parent")</f>
        <v>Parent</v>
      </c>
      <c r="N1002" t="s">
        <v>582</v>
      </c>
      <c r="O1002" s="8">
        <v>41916</v>
      </c>
      <c r="P1002" s="9">
        <f>O1002-N1002</f>
        <v>516</v>
      </c>
      <c r="Q1002">
        <v>38</v>
      </c>
      <c r="R1002" s="9">
        <f>P1002-Q1002</f>
        <v>478</v>
      </c>
      <c r="S1002" s="8">
        <f>O1002-R1002</f>
        <v>41438</v>
      </c>
      <c r="T1002">
        <v>204</v>
      </c>
      <c r="U1002">
        <v>97</v>
      </c>
      <c r="V1002">
        <v>97</v>
      </c>
      <c r="W1002">
        <v>21</v>
      </c>
      <c r="X1002">
        <v>118</v>
      </c>
      <c r="Y1002">
        <v>26</v>
      </c>
      <c r="Z1002">
        <v>563</v>
      </c>
      <c r="AA1002">
        <f>Z1002/P1002</f>
        <v>1.0910852713178294</v>
      </c>
      <c r="AB1002" s="11" t="s">
        <v>506</v>
      </c>
      <c r="AC1002" t="s">
        <v>59</v>
      </c>
      <c r="AD1002">
        <v>1</v>
      </c>
      <c r="AE1002" t="str">
        <f>IF(AD1002&gt;3, "Prefers Discount", "Discount Indifferent")</f>
        <v>Discount Indifferent</v>
      </c>
      <c r="AF1002">
        <v>10</v>
      </c>
      <c r="AG1002">
        <v>5</v>
      </c>
      <c r="AH1002">
        <v>2</v>
      </c>
      <c r="AI1002" t="str">
        <f>INDEX($AF$1:$AH$1,MATCH(MAX(AF1002:AH1002),AF1002:AH1002,0))</f>
        <v>Store_Orders</v>
      </c>
      <c r="AJ1002">
        <v>4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f>SUM(AK1002:AO1002)</f>
        <v>0</v>
      </c>
      <c r="AQ1002" t="s">
        <v>67</v>
      </c>
      <c r="AR1002">
        <v>0</v>
      </c>
      <c r="AS1002" t="str">
        <f>IF(OR(AK1002&gt;0, AL1002&gt;0, AM1002&gt;0, AN1002&gt;0, AO1002&gt;0), "Converted", "Not Converted")</f>
        <v>Not Converted</v>
      </c>
      <c r="AT1002">
        <v>0</v>
      </c>
      <c r="AU1002">
        <v>3</v>
      </c>
      <c r="AV1002">
        <v>11</v>
      </c>
      <c r="AW1002">
        <f>IF(Z1002&gt;607, 4, 0)</f>
        <v>0</v>
      </c>
      <c r="AX1002">
        <f>IF(AA1002&gt;1.6588, 3, 0)</f>
        <v>0</v>
      </c>
      <c r="AY1002">
        <f>IF(P1002&gt;401, 2, 0)</f>
        <v>2</v>
      </c>
      <c r="AZ1002">
        <f>IF(I1002&gt;52915.77, 1, 0)</f>
        <v>1</v>
      </c>
      <c r="BA1002">
        <f>SUM(AW1002:AZ1002)</f>
        <v>3</v>
      </c>
      <c r="BB1002" t="str">
        <f>VLOOKUP(BA1002,'Standard Deviations'!$L$1:$M$11,2,TRUE)</f>
        <v>Silver</v>
      </c>
    </row>
    <row r="1003" spans="1:54">
      <c r="A1003">
        <v>2625</v>
      </c>
      <c r="B1003">
        <v>1954</v>
      </c>
      <c r="C1003">
        <f>2024-B1003</f>
        <v>70</v>
      </c>
      <c r="D1003" t="str">
        <f>VLOOKUP(B1003,Reference!$A$1:$B$125, 2)</f>
        <v>Boomers</v>
      </c>
      <c r="E1003" t="s">
        <v>74</v>
      </c>
      <c r="F1003" t="str">
        <f>IF(E1003="High School", "No College", "College")</f>
        <v>College</v>
      </c>
      <c r="G1003" t="s">
        <v>60</v>
      </c>
      <c r="H1003">
        <v>42607</v>
      </c>
      <c r="I1003">
        <v>42607</v>
      </c>
      <c r="J1003" s="4" t="s">
        <v>175</v>
      </c>
      <c r="K1003">
        <v>0</v>
      </c>
      <c r="L1003">
        <v>1</v>
      </c>
      <c r="M1003" t="str">
        <f>IF(OR(K1003&gt;0, L1003&gt;0), "Parent", "Not Parent")</f>
        <v>Parent</v>
      </c>
      <c r="N1003" t="s">
        <v>198</v>
      </c>
      <c r="O1003" s="8">
        <v>41916</v>
      </c>
      <c r="P1003" s="9">
        <f>O1003-N1003</f>
        <v>321</v>
      </c>
      <c r="Q1003">
        <v>30</v>
      </c>
      <c r="R1003" s="9">
        <f>P1003-Q1003</f>
        <v>291</v>
      </c>
      <c r="S1003" s="8">
        <f>O1003-R1003</f>
        <v>41625</v>
      </c>
      <c r="T1003">
        <v>156</v>
      </c>
      <c r="U1003">
        <v>29</v>
      </c>
      <c r="V1003">
        <v>56</v>
      </c>
      <c r="W1003">
        <v>30</v>
      </c>
      <c r="X1003">
        <v>32</v>
      </c>
      <c r="Y1003">
        <v>47</v>
      </c>
      <c r="Z1003">
        <v>350</v>
      </c>
      <c r="AA1003">
        <f>Z1003/P1003</f>
        <v>1.0903426791277258</v>
      </c>
      <c r="AB1003" s="11" t="s">
        <v>506</v>
      </c>
      <c r="AC1003" t="s">
        <v>59</v>
      </c>
      <c r="AD1003">
        <v>2</v>
      </c>
      <c r="AE1003" t="str">
        <f>IF(AD1003&gt;3, "Prefers Discount", "Discount Indifferent")</f>
        <v>Discount Indifferent</v>
      </c>
      <c r="AF1003">
        <v>7</v>
      </c>
      <c r="AG1003">
        <v>3</v>
      </c>
      <c r="AH1003">
        <v>2</v>
      </c>
      <c r="AI1003" t="str">
        <f>INDEX($AF$1:$AH$1,MATCH(MAX(AF1003:AH1003),AF1003:AH1003,0))</f>
        <v>Store_Orders</v>
      </c>
      <c r="AJ1003">
        <v>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f>SUM(AK1003:AO1003)</f>
        <v>0</v>
      </c>
      <c r="AQ1003" t="s">
        <v>67</v>
      </c>
      <c r="AR1003">
        <v>0</v>
      </c>
      <c r="AS1003" t="str">
        <f>IF(OR(AK1003&gt;0, AL1003&gt;0, AM1003&gt;0, AN1003&gt;0, AO1003&gt;0), "Converted", "Not Converted")</f>
        <v>Not Converted</v>
      </c>
      <c r="AT1003">
        <v>0</v>
      </c>
      <c r="AU1003">
        <v>3</v>
      </c>
      <c r="AV1003">
        <v>11</v>
      </c>
      <c r="AW1003">
        <f>IF(Z1003&gt;607, 4, 0)</f>
        <v>0</v>
      </c>
      <c r="AX1003">
        <f>IF(AA1003&gt;1.6588, 3, 0)</f>
        <v>0</v>
      </c>
      <c r="AY1003">
        <f>IF(P1003&gt;401, 2, 0)</f>
        <v>0</v>
      </c>
      <c r="AZ1003">
        <f>IF(I1003&gt;52915.77, 1, 0)</f>
        <v>0</v>
      </c>
      <c r="BA1003">
        <f>SUM(AW1003:AZ1003)</f>
        <v>0</v>
      </c>
      <c r="BB1003" t="str">
        <f>VLOOKUP(BA1003,'Standard Deviations'!$L$1:$M$11,2,TRUE)</f>
        <v>No Tier</v>
      </c>
    </row>
    <row r="1004" spans="1:54">
      <c r="A1004">
        <v>591</v>
      </c>
      <c r="B1004">
        <v>1957</v>
      </c>
      <c r="C1004">
        <f>2024-B1004</f>
        <v>67</v>
      </c>
      <c r="D1004" t="str">
        <f>VLOOKUP(B1004,Reference!$A$1:$B$125, 2)</f>
        <v>Boomers</v>
      </c>
      <c r="E1004" t="s">
        <v>54</v>
      </c>
      <c r="F1004" t="str">
        <f>IF(E1004="High School", "No College", "College")</f>
        <v>College</v>
      </c>
      <c r="G1004" t="s">
        <v>89</v>
      </c>
      <c r="H1004">
        <v>66033</v>
      </c>
      <c r="I1004">
        <v>66033</v>
      </c>
      <c r="J1004" s="4" t="s">
        <v>61</v>
      </c>
      <c r="K1004">
        <v>0</v>
      </c>
      <c r="L1004">
        <v>1</v>
      </c>
      <c r="M1004" t="str">
        <f>IF(OR(K1004&gt;0, L1004&gt;0), "Parent", "Not Parent")</f>
        <v>Parent</v>
      </c>
      <c r="N1004" t="s">
        <v>390</v>
      </c>
      <c r="O1004" s="8">
        <v>41916</v>
      </c>
      <c r="P1004" s="9">
        <f>O1004-N1004</f>
        <v>622</v>
      </c>
      <c r="Q1004">
        <v>76</v>
      </c>
      <c r="R1004" s="9">
        <f>P1004-Q1004</f>
        <v>546</v>
      </c>
      <c r="S1004" s="8">
        <f>O1004-R1004</f>
        <v>41370</v>
      </c>
      <c r="T1004">
        <v>293</v>
      </c>
      <c r="U1004">
        <v>35</v>
      </c>
      <c r="V1004">
        <v>179</v>
      </c>
      <c r="W1004">
        <v>46</v>
      </c>
      <c r="X1004">
        <v>59</v>
      </c>
      <c r="Y1004">
        <v>65</v>
      </c>
      <c r="Z1004">
        <v>677</v>
      </c>
      <c r="AA1004">
        <f>Z1004/P1004</f>
        <v>1.0884244372990353</v>
      </c>
      <c r="AB1004" s="14" t="s">
        <v>506</v>
      </c>
      <c r="AC1004" s="13" t="s">
        <v>63</v>
      </c>
      <c r="AD1004">
        <v>2</v>
      </c>
      <c r="AE1004" t="str">
        <f>IF(AD1004&gt;3, "Prefers Discount", "Discount Indifferent")</f>
        <v>Discount Indifferent</v>
      </c>
      <c r="AF1004">
        <v>7</v>
      </c>
      <c r="AG1004">
        <v>8</v>
      </c>
      <c r="AH1004">
        <v>3</v>
      </c>
      <c r="AI1004" t="str">
        <f>INDEX($AF$1:$AH$1,MATCH(MAX(AF1004:AH1004),AF1004:AH1004,0))</f>
        <v>Web_Orders</v>
      </c>
      <c r="AJ1004">
        <v>7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f>SUM(AK1004:AO1004)</f>
        <v>0</v>
      </c>
      <c r="AQ1004" t="s">
        <v>67</v>
      </c>
      <c r="AR1004">
        <v>0</v>
      </c>
      <c r="AS1004" t="str">
        <f>IF(OR(AK1004&gt;0, AL1004&gt;0, AM1004&gt;0, AN1004&gt;0, AO1004&gt;0), "Converted", "Not Converted")</f>
        <v>Not Converted</v>
      </c>
      <c r="AT1004">
        <v>0</v>
      </c>
      <c r="AU1004">
        <v>3</v>
      </c>
      <c r="AV1004">
        <v>11</v>
      </c>
      <c r="AW1004">
        <f>IF(Z1004&gt;607, 4, 0)</f>
        <v>4</v>
      </c>
      <c r="AX1004">
        <f>IF(AA1004&gt;1.6588, 3, 0)</f>
        <v>0</v>
      </c>
      <c r="AY1004">
        <f>IF(P1004&gt;401, 2, 0)</f>
        <v>2</v>
      </c>
      <c r="AZ1004">
        <f>IF(I1004&gt;52915.77, 1, 0)</f>
        <v>1</v>
      </c>
      <c r="BA1004">
        <f>SUM(AW1004:AZ1004)</f>
        <v>7</v>
      </c>
      <c r="BB1004" t="str">
        <f>VLOOKUP(BA1004,'Standard Deviations'!$L$1:$M$11,2,TRUE)</f>
        <v>Platinum</v>
      </c>
    </row>
    <row r="1005" spans="1:54">
      <c r="A1005">
        <v>1802</v>
      </c>
      <c r="B1005">
        <v>1971</v>
      </c>
      <c r="C1005">
        <f>2024-B1005</f>
        <v>53</v>
      </c>
      <c r="D1005" t="str">
        <f>VLOOKUP(B1005,Reference!$A$1:$B$125, 2)</f>
        <v>Gen X</v>
      </c>
      <c r="E1005" t="s">
        <v>54</v>
      </c>
      <c r="F1005" t="str">
        <f>IF(E1005="High School", "No College", "College")</f>
        <v>College</v>
      </c>
      <c r="G1005" t="s">
        <v>55</v>
      </c>
      <c r="H1005">
        <v>64795</v>
      </c>
      <c r="I1005">
        <v>64795</v>
      </c>
      <c r="J1005" s="4" t="s">
        <v>61</v>
      </c>
      <c r="K1005">
        <v>0</v>
      </c>
      <c r="L1005">
        <v>1</v>
      </c>
      <c r="M1005" t="str">
        <f>IF(OR(K1005&gt;0, L1005&gt;0), "Parent", "Not Parent")</f>
        <v>Parent</v>
      </c>
      <c r="N1005" t="s">
        <v>290</v>
      </c>
      <c r="O1005" s="8">
        <v>41916</v>
      </c>
      <c r="P1005" s="9">
        <f>O1005-N1005</f>
        <v>625</v>
      </c>
      <c r="Q1005">
        <v>23</v>
      </c>
      <c r="R1005" s="9">
        <f>P1005-Q1005</f>
        <v>602</v>
      </c>
      <c r="S1005" s="8">
        <f>O1005-R1005</f>
        <v>41314</v>
      </c>
      <c r="T1005">
        <v>412</v>
      </c>
      <c r="U1005">
        <v>5</v>
      </c>
      <c r="V1005">
        <v>119</v>
      </c>
      <c r="W1005">
        <v>38</v>
      </c>
      <c r="X1005">
        <v>29</v>
      </c>
      <c r="Y1005">
        <v>77</v>
      </c>
      <c r="Z1005">
        <v>680</v>
      </c>
      <c r="AA1005">
        <f>Z1005/P1005</f>
        <v>1.0880000000000001</v>
      </c>
      <c r="AB1005" s="11" t="s">
        <v>506</v>
      </c>
      <c r="AC1005" t="s">
        <v>59</v>
      </c>
      <c r="AD1005">
        <v>3</v>
      </c>
      <c r="AE1005" t="str">
        <f>IF(AD1005&gt;3, "Prefers Discount", "Discount Indifferent")</f>
        <v>Discount Indifferent</v>
      </c>
      <c r="AF1005">
        <v>12</v>
      </c>
      <c r="AG1005">
        <v>3</v>
      </c>
      <c r="AH1005">
        <v>3</v>
      </c>
      <c r="AI1005" t="str">
        <f>INDEX($AF$1:$AH$1,MATCH(MAX(AF1005:AH1005),AF1005:AH1005,0))</f>
        <v>Store_Orders</v>
      </c>
      <c r="AJ1005">
        <v>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f>SUM(AK1005:AO1005)</f>
        <v>0</v>
      </c>
      <c r="AQ1005" t="s">
        <v>67</v>
      </c>
      <c r="AR1005">
        <v>0</v>
      </c>
      <c r="AS1005" t="str">
        <f>IF(OR(AK1005&gt;0, AL1005&gt;0, AM1005&gt;0, AN1005&gt;0, AO1005&gt;0), "Converted", "Not Converted")</f>
        <v>Not Converted</v>
      </c>
      <c r="AT1005">
        <v>0</v>
      </c>
      <c r="AU1005">
        <v>3</v>
      </c>
      <c r="AV1005">
        <v>11</v>
      </c>
      <c r="AW1005">
        <f>IF(Z1005&gt;607, 4, 0)</f>
        <v>4</v>
      </c>
      <c r="AX1005">
        <f>IF(AA1005&gt;1.6588, 3, 0)</f>
        <v>0</v>
      </c>
      <c r="AY1005">
        <f>IF(P1005&gt;401, 2, 0)</f>
        <v>2</v>
      </c>
      <c r="AZ1005">
        <f>IF(I1005&gt;52915.77, 1, 0)</f>
        <v>1</v>
      </c>
      <c r="BA1005">
        <f>SUM(AW1005:AZ1005)</f>
        <v>7</v>
      </c>
      <c r="BB1005" t="str">
        <f>VLOOKUP(BA1005,'Standard Deviations'!$L$1:$M$11,2,TRUE)</f>
        <v>Platinum</v>
      </c>
    </row>
    <row r="1006" spans="1:54">
      <c r="A1006">
        <v>7002</v>
      </c>
      <c r="B1006">
        <v>1955</v>
      </c>
      <c r="C1006">
        <f>2024-B1006</f>
        <v>69</v>
      </c>
      <c r="D1006" t="str">
        <f>VLOOKUP(B1006,Reference!$A$1:$B$125, 2)</f>
        <v>Boomers</v>
      </c>
      <c r="E1006" t="s">
        <v>54</v>
      </c>
      <c r="F1006" t="str">
        <f>IF(E1006="High School", "No College", "College")</f>
        <v>College</v>
      </c>
      <c r="G1006" t="s">
        <v>60</v>
      </c>
      <c r="H1006">
        <v>62535</v>
      </c>
      <c r="I1006">
        <v>62535</v>
      </c>
      <c r="J1006" s="4" t="s">
        <v>61</v>
      </c>
      <c r="K1006">
        <v>0</v>
      </c>
      <c r="L1006">
        <v>1</v>
      </c>
      <c r="M1006" t="str">
        <f>IF(OR(K1006&gt;0, L1006&gt;0), "Parent", "Not Parent")</f>
        <v>Parent</v>
      </c>
      <c r="N1006" t="s">
        <v>564</v>
      </c>
      <c r="O1006" s="8">
        <v>41916</v>
      </c>
      <c r="P1006" s="9">
        <f>O1006-N1006</f>
        <v>366</v>
      </c>
      <c r="Q1006">
        <v>13</v>
      </c>
      <c r="R1006" s="9">
        <f>P1006-Q1006</f>
        <v>353</v>
      </c>
      <c r="S1006" s="8">
        <f>O1006-R1006</f>
        <v>41563</v>
      </c>
      <c r="T1006">
        <v>163</v>
      </c>
      <c r="U1006">
        <v>48</v>
      </c>
      <c r="V1006">
        <v>90</v>
      </c>
      <c r="W1006">
        <v>0</v>
      </c>
      <c r="X1006">
        <v>45</v>
      </c>
      <c r="Y1006">
        <v>52</v>
      </c>
      <c r="Z1006">
        <v>398</v>
      </c>
      <c r="AA1006">
        <f>Z1006/P1006</f>
        <v>1.0874316939890711</v>
      </c>
      <c r="AB1006" s="11" t="s">
        <v>506</v>
      </c>
      <c r="AC1006" t="s">
        <v>59</v>
      </c>
      <c r="AD1006">
        <v>1</v>
      </c>
      <c r="AE1006" t="str">
        <f>IF(AD1006&gt;3, "Prefers Discount", "Discount Indifferent")</f>
        <v>Discount Indifferent</v>
      </c>
      <c r="AF1006">
        <v>8</v>
      </c>
      <c r="AG1006">
        <v>3</v>
      </c>
      <c r="AH1006">
        <v>2</v>
      </c>
      <c r="AI1006" t="str">
        <f>INDEX($AF$1:$AH$1,MATCH(MAX(AF1006:AH1006),AF1006:AH1006,0))</f>
        <v>Store_Orders</v>
      </c>
      <c r="AJ1006">
        <v>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f>SUM(AK1006:AO1006)</f>
        <v>0</v>
      </c>
      <c r="AQ1006" t="s">
        <v>67</v>
      </c>
      <c r="AR1006">
        <v>0</v>
      </c>
      <c r="AS1006" t="str">
        <f>IF(OR(AK1006&gt;0, AL1006&gt;0, AM1006&gt;0, AN1006&gt;0, AO1006&gt;0), "Converted", "Not Converted")</f>
        <v>Not Converted</v>
      </c>
      <c r="AT1006">
        <v>0</v>
      </c>
      <c r="AU1006">
        <v>3</v>
      </c>
      <c r="AV1006">
        <v>11</v>
      </c>
      <c r="AW1006">
        <f>IF(Z1006&gt;607, 4, 0)</f>
        <v>0</v>
      </c>
      <c r="AX1006">
        <f>IF(AA1006&gt;1.6588, 3, 0)</f>
        <v>0</v>
      </c>
      <c r="AY1006">
        <f>IF(P1006&gt;401, 2, 0)</f>
        <v>0</v>
      </c>
      <c r="AZ1006">
        <f>IF(I1006&gt;52915.77, 1, 0)</f>
        <v>1</v>
      </c>
      <c r="BA1006">
        <f>SUM(AW1006:AZ1006)</f>
        <v>1</v>
      </c>
      <c r="BB1006" t="str">
        <f>VLOOKUP(BA1006,'Standard Deviations'!$L$1:$M$11,2,TRUE)</f>
        <v>Bronze</v>
      </c>
    </row>
    <row r="1007" spans="1:54">
      <c r="A1007">
        <v>10157</v>
      </c>
      <c r="B1007">
        <v>1965</v>
      </c>
      <c r="C1007">
        <f>2024-B1007</f>
        <v>59</v>
      </c>
      <c r="D1007" t="str">
        <f>VLOOKUP(B1007,Reference!$A$1:$B$125, 2)</f>
        <v>Gen X</v>
      </c>
      <c r="E1007" t="s">
        <v>54</v>
      </c>
      <c r="F1007" t="str">
        <f>IF(E1007="High School", "No College", "College")</f>
        <v>College</v>
      </c>
      <c r="G1007" t="s">
        <v>60</v>
      </c>
      <c r="H1007">
        <v>59686</v>
      </c>
      <c r="I1007">
        <v>59686</v>
      </c>
      <c r="J1007" s="4" t="s">
        <v>61</v>
      </c>
      <c r="K1007">
        <v>0</v>
      </c>
      <c r="L1007">
        <v>1</v>
      </c>
      <c r="M1007" t="str">
        <f>IF(OR(K1007&gt;0, L1007&gt;0), "Parent", "Not Parent")</f>
        <v>Parent</v>
      </c>
      <c r="N1007" t="s">
        <v>174</v>
      </c>
      <c r="O1007" s="8">
        <v>41916</v>
      </c>
      <c r="P1007" s="9">
        <f>O1007-N1007</f>
        <v>252</v>
      </c>
      <c r="Q1007">
        <v>78</v>
      </c>
      <c r="R1007" s="9">
        <f>P1007-Q1007</f>
        <v>174</v>
      </c>
      <c r="S1007" s="8">
        <f>O1007-R1007</f>
        <v>41742</v>
      </c>
      <c r="T1007">
        <v>89</v>
      </c>
      <c r="U1007">
        <v>15</v>
      </c>
      <c r="V1007">
        <v>89</v>
      </c>
      <c r="W1007">
        <v>34</v>
      </c>
      <c r="X1007">
        <v>42</v>
      </c>
      <c r="Y1007">
        <v>5</v>
      </c>
      <c r="Z1007">
        <v>274</v>
      </c>
      <c r="AA1007">
        <f>Z1007/P1007</f>
        <v>1.0873015873015872</v>
      </c>
      <c r="AB1007" s="14" t="s">
        <v>506</v>
      </c>
      <c r="AC1007" s="13" t="s">
        <v>63</v>
      </c>
      <c r="AD1007">
        <v>1</v>
      </c>
      <c r="AE1007" t="str">
        <f>IF(AD1007&gt;3, "Prefers Discount", "Discount Indifferent")</f>
        <v>Discount Indifferent</v>
      </c>
      <c r="AF1007">
        <v>6</v>
      </c>
      <c r="AG1007">
        <v>4</v>
      </c>
      <c r="AH1007">
        <v>1</v>
      </c>
      <c r="AI1007" t="str">
        <f>INDEX($AF$1:$AH$1,MATCH(MAX(AF1007:AH1007),AF1007:AH1007,0))</f>
        <v>Store_Orders</v>
      </c>
      <c r="AJ1007">
        <v>4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f>SUM(AK1007:AO1007)</f>
        <v>0</v>
      </c>
      <c r="AQ1007" t="s">
        <v>67</v>
      </c>
      <c r="AR1007">
        <v>0</v>
      </c>
      <c r="AS1007" t="str">
        <f>IF(OR(AK1007&gt;0, AL1007&gt;0, AM1007&gt;0, AN1007&gt;0, AO1007&gt;0), "Converted", "Not Converted")</f>
        <v>Not Converted</v>
      </c>
      <c r="AT1007">
        <v>0</v>
      </c>
      <c r="AU1007">
        <v>3</v>
      </c>
      <c r="AV1007">
        <v>11</v>
      </c>
      <c r="AW1007">
        <f>IF(Z1007&gt;607, 4, 0)</f>
        <v>0</v>
      </c>
      <c r="AX1007">
        <f>IF(AA1007&gt;1.6588, 3, 0)</f>
        <v>0</v>
      </c>
      <c r="AY1007">
        <f>IF(P1007&gt;401, 2, 0)</f>
        <v>0</v>
      </c>
      <c r="AZ1007">
        <f>IF(I1007&gt;52915.77, 1, 0)</f>
        <v>1</v>
      </c>
      <c r="BA1007">
        <f>SUM(AW1007:AZ1007)</f>
        <v>1</v>
      </c>
      <c r="BB1007" t="str">
        <f>VLOOKUP(BA1007,'Standard Deviations'!$L$1:$M$11,2,TRUE)</f>
        <v>Bronze</v>
      </c>
    </row>
    <row r="1008" spans="1:54">
      <c r="A1008">
        <v>2535</v>
      </c>
      <c r="B1008">
        <v>1978</v>
      </c>
      <c r="C1008">
        <f>2024-B1008</f>
        <v>46</v>
      </c>
      <c r="D1008" t="str">
        <f>VLOOKUP(B1008,Reference!$A$1:$B$125, 2)</f>
        <v>Gen X</v>
      </c>
      <c r="E1008" t="s">
        <v>64</v>
      </c>
      <c r="F1008" t="str">
        <f>IF(E1008="High School", "No College", "College")</f>
        <v>College</v>
      </c>
      <c r="G1008" t="s">
        <v>55</v>
      </c>
      <c r="H1008">
        <v>88097</v>
      </c>
      <c r="I1008">
        <v>88097</v>
      </c>
      <c r="J1008" s="4" t="s">
        <v>56</v>
      </c>
      <c r="K1008">
        <v>1</v>
      </c>
      <c r="L1008">
        <v>0</v>
      </c>
      <c r="M1008" t="str">
        <f>IF(OR(K1008&gt;0, L1008&gt;0), "Parent", "Not Parent")</f>
        <v>Parent</v>
      </c>
      <c r="N1008" t="s">
        <v>517</v>
      </c>
      <c r="O1008" s="8">
        <v>41916</v>
      </c>
      <c r="P1008" s="9">
        <f>O1008-N1008</f>
        <v>777</v>
      </c>
      <c r="Q1008">
        <v>24</v>
      </c>
      <c r="R1008" s="9">
        <f>P1008-Q1008</f>
        <v>753</v>
      </c>
      <c r="S1008" s="8">
        <f>O1008-R1008</f>
        <v>41163</v>
      </c>
      <c r="T1008">
        <v>163</v>
      </c>
      <c r="U1008">
        <v>0</v>
      </c>
      <c r="V1008">
        <v>480</v>
      </c>
      <c r="W1008">
        <v>0</v>
      </c>
      <c r="X1008">
        <v>126</v>
      </c>
      <c r="Y1008">
        <v>75</v>
      </c>
      <c r="Z1008">
        <v>844</v>
      </c>
      <c r="AA1008">
        <f>Z1008/P1008</f>
        <v>1.0862290862290862</v>
      </c>
      <c r="AB1008" s="11" t="s">
        <v>506</v>
      </c>
      <c r="AC1008" t="s">
        <v>59</v>
      </c>
      <c r="AD1008">
        <v>1</v>
      </c>
      <c r="AE1008" t="str">
        <f>IF(AD1008&gt;3, "Prefers Discount", "Discount Indifferent")</f>
        <v>Discount Indifferent</v>
      </c>
      <c r="AF1008">
        <v>8</v>
      </c>
      <c r="AG1008">
        <v>6</v>
      </c>
      <c r="AH1008">
        <v>5</v>
      </c>
      <c r="AI1008" t="str">
        <f>INDEX($AF$1:$AH$1,MATCH(MAX(AF1008:AH1008),AF1008:AH1008,0))</f>
        <v>Store_Orders</v>
      </c>
      <c r="AJ1008">
        <v>9</v>
      </c>
      <c r="AK1008">
        <v>1</v>
      </c>
      <c r="AL1008">
        <v>0</v>
      </c>
      <c r="AM1008">
        <v>0</v>
      </c>
      <c r="AN1008">
        <v>1</v>
      </c>
      <c r="AO1008">
        <v>1</v>
      </c>
      <c r="AP1008">
        <f>SUM(AK1008:AO1008)</f>
        <v>3</v>
      </c>
      <c r="AQ1008" t="str">
        <f>INDEX($AK$1:$AO$1,MATCH(MAX(AK1008:AO1008),AK1008:AO1008,0))</f>
        <v>Converted_on_Camp1</v>
      </c>
      <c r="AR1008">
        <v>1</v>
      </c>
      <c r="AS1008" t="str">
        <f>IF(OR(AK1008&gt;0, AL1008&gt;0, AM1008&gt;0, AN1008&gt;0, AO1008&gt;0), "Converted", "Not Converted")</f>
        <v>Converted</v>
      </c>
      <c r="AT1008">
        <v>0</v>
      </c>
      <c r="AU1008">
        <v>3</v>
      </c>
      <c r="AV1008">
        <v>11</v>
      </c>
      <c r="AW1008">
        <f>IF(Z1008&gt;607, 4, 0)</f>
        <v>4</v>
      </c>
      <c r="AX1008">
        <f>IF(AA1008&gt;1.6588, 3, 0)</f>
        <v>0</v>
      </c>
      <c r="AY1008">
        <f>IF(P1008&gt;401, 2, 0)</f>
        <v>2</v>
      </c>
      <c r="AZ1008">
        <f>IF(I1008&gt;52915.77, 1, 0)</f>
        <v>1</v>
      </c>
      <c r="BA1008">
        <f>SUM(AW1008:AZ1008)</f>
        <v>7</v>
      </c>
      <c r="BB1008" t="str">
        <f>VLOOKUP(BA1008,'Standard Deviations'!$L$1:$M$11,2,TRUE)</f>
        <v>Platinum</v>
      </c>
    </row>
    <row r="1009" spans="1:54">
      <c r="A1009">
        <v>7408</v>
      </c>
      <c r="B1009">
        <v>1952</v>
      </c>
      <c r="C1009">
        <f>2024-B1009</f>
        <v>72</v>
      </c>
      <c r="D1009" t="str">
        <f>VLOOKUP(B1009,Reference!$A$1:$B$125, 2)</f>
        <v>Boomers</v>
      </c>
      <c r="E1009" t="s">
        <v>68</v>
      </c>
      <c r="F1009" t="str">
        <f>IF(E1009="High School", "No College", "College")</f>
        <v>College</v>
      </c>
      <c r="G1009" t="s">
        <v>55</v>
      </c>
      <c r="H1009">
        <v>54549</v>
      </c>
      <c r="I1009">
        <v>54549</v>
      </c>
      <c r="J1009" s="4" t="s">
        <v>61</v>
      </c>
      <c r="K1009">
        <v>0</v>
      </c>
      <c r="L1009">
        <v>1</v>
      </c>
      <c r="M1009" t="str">
        <f>IF(OR(K1009&gt;0, L1009&gt;0), "Parent", "Not Parent")</f>
        <v>Parent</v>
      </c>
      <c r="N1009" t="s">
        <v>147</v>
      </c>
      <c r="O1009" s="8">
        <v>41916</v>
      </c>
      <c r="P1009" s="9">
        <f>O1009-N1009</f>
        <v>215</v>
      </c>
      <c r="Q1009">
        <v>8</v>
      </c>
      <c r="R1009" s="9">
        <f>P1009-Q1009</f>
        <v>207</v>
      </c>
      <c r="S1009" s="8">
        <f>O1009-R1009</f>
        <v>41709</v>
      </c>
      <c r="T1009">
        <v>216</v>
      </c>
      <c r="U1009">
        <v>2</v>
      </c>
      <c r="V1009">
        <v>6</v>
      </c>
      <c r="W1009">
        <v>0</v>
      </c>
      <c r="X1009">
        <v>0</v>
      </c>
      <c r="Y1009">
        <v>9</v>
      </c>
      <c r="Z1009">
        <v>233</v>
      </c>
      <c r="AA1009">
        <f>Z1009/P1009</f>
        <v>1.0837209302325581</v>
      </c>
      <c r="AB1009" s="11" t="s">
        <v>506</v>
      </c>
      <c r="AC1009" t="s">
        <v>59</v>
      </c>
      <c r="AD1009">
        <v>2</v>
      </c>
      <c r="AE1009" t="str">
        <f>IF(AD1009&gt;3, "Prefers Discount", "Discount Indifferent")</f>
        <v>Discount Indifferent</v>
      </c>
      <c r="AF1009">
        <v>4</v>
      </c>
      <c r="AG1009">
        <v>5</v>
      </c>
      <c r="AH1009">
        <v>1</v>
      </c>
      <c r="AI1009" t="str">
        <f>INDEX($AF$1:$AH$1,MATCH(MAX(AF1009:AH1009),AF1009:AH1009,0))</f>
        <v>Web_Orders</v>
      </c>
      <c r="AJ1009">
        <v>7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f>SUM(AK1009:AO1009)</f>
        <v>0</v>
      </c>
      <c r="AQ1009" t="s">
        <v>67</v>
      </c>
      <c r="AR1009">
        <v>0</v>
      </c>
      <c r="AS1009" t="str">
        <f>IF(OR(AK1009&gt;0, AL1009&gt;0, AM1009&gt;0, AN1009&gt;0, AO1009&gt;0), "Converted", "Not Converted")</f>
        <v>Not Converted</v>
      </c>
      <c r="AT1009">
        <v>0</v>
      </c>
      <c r="AU1009">
        <v>3</v>
      </c>
      <c r="AV1009">
        <v>11</v>
      </c>
      <c r="AW1009">
        <f>IF(Z1009&gt;607, 4, 0)</f>
        <v>0</v>
      </c>
      <c r="AX1009">
        <f>IF(AA1009&gt;1.6588, 3, 0)</f>
        <v>0</v>
      </c>
      <c r="AY1009">
        <f>IF(P1009&gt;401, 2, 0)</f>
        <v>0</v>
      </c>
      <c r="AZ1009">
        <f>IF(I1009&gt;52915.77, 1, 0)</f>
        <v>1</v>
      </c>
      <c r="BA1009">
        <f>SUM(AW1009:AZ1009)</f>
        <v>1</v>
      </c>
      <c r="BB1009" t="str">
        <f>VLOOKUP(BA1009,'Standard Deviations'!$L$1:$M$11,2,TRUE)</f>
        <v>Bronze</v>
      </c>
    </row>
    <row r="1010" spans="1:54">
      <c r="A1010">
        <v>618</v>
      </c>
      <c r="B1010">
        <v>1977</v>
      </c>
      <c r="C1010">
        <f>2024-B1010</f>
        <v>47</v>
      </c>
      <c r="D1010" t="str">
        <f>VLOOKUP(B1010,Reference!$A$1:$B$125, 2)</f>
        <v>Gen X</v>
      </c>
      <c r="E1010" t="s">
        <v>68</v>
      </c>
      <c r="F1010" t="str">
        <f>IF(E1010="High School", "No College", "College")</f>
        <v>College</v>
      </c>
      <c r="G1010" t="s">
        <v>55</v>
      </c>
      <c r="H1010">
        <v>69389</v>
      </c>
      <c r="I1010">
        <v>69389</v>
      </c>
      <c r="J1010" s="4" t="s">
        <v>61</v>
      </c>
      <c r="K1010">
        <v>0</v>
      </c>
      <c r="L1010">
        <v>1</v>
      </c>
      <c r="M1010" t="str">
        <f>IF(OR(K1010&gt;0, L1010&gt;0), "Parent", "Not Parent")</f>
        <v>Parent</v>
      </c>
      <c r="N1010" t="s">
        <v>307</v>
      </c>
      <c r="O1010" s="8">
        <v>41916</v>
      </c>
      <c r="P1010" s="9">
        <f>O1010-N1010</f>
        <v>736</v>
      </c>
      <c r="Q1010">
        <v>17</v>
      </c>
      <c r="R1010" s="9">
        <f>P1010-Q1010</f>
        <v>719</v>
      </c>
      <c r="S1010" s="8">
        <f>O1010-R1010</f>
        <v>41197</v>
      </c>
      <c r="T1010">
        <v>422</v>
      </c>
      <c r="U1010">
        <v>7</v>
      </c>
      <c r="V1010">
        <v>238</v>
      </c>
      <c r="W1010">
        <v>69</v>
      </c>
      <c r="X1010">
        <v>46</v>
      </c>
      <c r="Y1010">
        <v>15</v>
      </c>
      <c r="Z1010">
        <v>797</v>
      </c>
      <c r="AA1010">
        <f>Z1010/P1010</f>
        <v>1.0828804347826086</v>
      </c>
      <c r="AB1010" s="11" t="s">
        <v>506</v>
      </c>
      <c r="AC1010" t="s">
        <v>59</v>
      </c>
      <c r="AD1010">
        <v>1</v>
      </c>
      <c r="AE1010" t="str">
        <f>IF(AD1010&gt;3, "Prefers Discount", "Discount Indifferent")</f>
        <v>Discount Indifferent</v>
      </c>
      <c r="AF1010">
        <v>12</v>
      </c>
      <c r="AG1010">
        <v>7</v>
      </c>
      <c r="AH1010">
        <v>2</v>
      </c>
      <c r="AI1010" t="str">
        <f>INDEX($AF$1:$AH$1,MATCH(MAX(AF1010:AH1010),AF1010:AH1010,0))</f>
        <v>Store_Orders</v>
      </c>
      <c r="AJ1010">
        <v>4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f>SUM(AK1010:AO1010)</f>
        <v>0</v>
      </c>
      <c r="AQ1010" t="s">
        <v>67</v>
      </c>
      <c r="AR1010">
        <v>0</v>
      </c>
      <c r="AS1010" t="str">
        <f>IF(OR(AK1010&gt;0, AL1010&gt;0, AM1010&gt;0, AN1010&gt;0, AO1010&gt;0), "Converted", "Not Converted")</f>
        <v>Not Converted</v>
      </c>
      <c r="AT1010">
        <v>0</v>
      </c>
      <c r="AU1010">
        <v>3</v>
      </c>
      <c r="AV1010">
        <v>11</v>
      </c>
      <c r="AW1010">
        <f>IF(Z1010&gt;607, 4, 0)</f>
        <v>4</v>
      </c>
      <c r="AX1010">
        <f>IF(AA1010&gt;1.6588, 3, 0)</f>
        <v>0</v>
      </c>
      <c r="AY1010">
        <f>IF(P1010&gt;401, 2, 0)</f>
        <v>2</v>
      </c>
      <c r="AZ1010">
        <f>IF(I1010&gt;52915.77, 1, 0)</f>
        <v>1</v>
      </c>
      <c r="BA1010">
        <f>SUM(AW1010:AZ1010)</f>
        <v>7</v>
      </c>
      <c r="BB1010" t="str">
        <f>VLOOKUP(BA1010,'Standard Deviations'!$L$1:$M$11,2,TRUE)</f>
        <v>Platinum</v>
      </c>
    </row>
    <row r="1011" spans="1:54">
      <c r="A1011">
        <v>635</v>
      </c>
      <c r="B1011">
        <v>1966</v>
      </c>
      <c r="C1011">
        <f>2024-B1011</f>
        <v>58</v>
      </c>
      <c r="D1011" t="str">
        <f>VLOOKUP(B1011,Reference!$A$1:$B$125, 2)</f>
        <v>Gen X</v>
      </c>
      <c r="E1011" t="s">
        <v>64</v>
      </c>
      <c r="F1011" t="str">
        <f>IF(E1011="High School", "No College", "College")</f>
        <v>College</v>
      </c>
      <c r="G1011" t="s">
        <v>55</v>
      </c>
      <c r="H1011">
        <v>57183</v>
      </c>
      <c r="I1011">
        <v>57183</v>
      </c>
      <c r="J1011" s="4" t="s">
        <v>61</v>
      </c>
      <c r="K1011">
        <v>1</v>
      </c>
      <c r="L1011">
        <v>1</v>
      </c>
      <c r="M1011" t="str">
        <f>IF(OR(K1011&gt;0, L1011&gt;0), "Parent", "Not Parent")</f>
        <v>Parent</v>
      </c>
      <c r="N1011" t="s">
        <v>329</v>
      </c>
      <c r="O1011" s="8">
        <v>41916</v>
      </c>
      <c r="P1011" s="9">
        <f>O1011-N1011</f>
        <v>564</v>
      </c>
      <c r="Q1011">
        <v>51</v>
      </c>
      <c r="R1011" s="9">
        <f>P1011-Q1011</f>
        <v>513</v>
      </c>
      <c r="S1011" s="8">
        <f>O1011-R1011</f>
        <v>41403</v>
      </c>
      <c r="T1011">
        <v>464</v>
      </c>
      <c r="U1011">
        <v>5</v>
      </c>
      <c r="V1011">
        <v>64</v>
      </c>
      <c r="W1011">
        <v>7</v>
      </c>
      <c r="X1011">
        <v>0</v>
      </c>
      <c r="Y1011">
        <v>70</v>
      </c>
      <c r="Z1011">
        <v>610</v>
      </c>
      <c r="AA1011">
        <f>Z1011/P1011</f>
        <v>1.0815602836879432</v>
      </c>
      <c r="AB1011" s="14" t="s">
        <v>506</v>
      </c>
      <c r="AC1011" s="13" t="s">
        <v>63</v>
      </c>
      <c r="AD1011">
        <v>8</v>
      </c>
      <c r="AE1011" t="str">
        <f>IF(AD1011&gt;3, "Prefers Discount", "Discount Indifferent")</f>
        <v>Prefers Discount</v>
      </c>
      <c r="AF1011">
        <v>7</v>
      </c>
      <c r="AG1011">
        <v>9</v>
      </c>
      <c r="AH1011">
        <v>1</v>
      </c>
      <c r="AI1011" t="str">
        <f>INDEX($AF$1:$AH$1,MATCH(MAX(AF1011:AH1011),AF1011:AH1011,0))</f>
        <v>Web_Orders</v>
      </c>
      <c r="AJ1011">
        <v>8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f>SUM(AK1011:AO1011)</f>
        <v>0</v>
      </c>
      <c r="AQ1011" t="s">
        <v>67</v>
      </c>
      <c r="AR1011">
        <v>0</v>
      </c>
      <c r="AS1011" t="str">
        <f>IF(OR(AK1011&gt;0, AL1011&gt;0, AM1011&gt;0, AN1011&gt;0, AO1011&gt;0), "Converted", "Not Converted")</f>
        <v>Not Converted</v>
      </c>
      <c r="AT1011">
        <v>0</v>
      </c>
      <c r="AU1011">
        <v>3</v>
      </c>
      <c r="AV1011">
        <v>11</v>
      </c>
      <c r="AW1011">
        <f>IF(Z1011&gt;607, 4, 0)</f>
        <v>4</v>
      </c>
      <c r="AX1011">
        <f>IF(AA1011&gt;1.6588, 3, 0)</f>
        <v>0</v>
      </c>
      <c r="AY1011">
        <f>IF(P1011&gt;401, 2, 0)</f>
        <v>2</v>
      </c>
      <c r="AZ1011">
        <f>IF(I1011&gt;52915.77, 1, 0)</f>
        <v>1</v>
      </c>
      <c r="BA1011">
        <f>SUM(AW1011:AZ1011)</f>
        <v>7</v>
      </c>
      <c r="BB1011" t="str">
        <f>VLOOKUP(BA1011,'Standard Deviations'!$L$1:$M$11,2,TRUE)</f>
        <v>Platinum</v>
      </c>
    </row>
    <row r="1012" spans="1:54">
      <c r="A1012">
        <v>1618</v>
      </c>
      <c r="B1012">
        <v>1965</v>
      </c>
      <c r="C1012">
        <f>2024-B1012</f>
        <v>59</v>
      </c>
      <c r="D1012" t="str">
        <f>VLOOKUP(B1012,Reference!$A$1:$B$125, 2)</f>
        <v>Gen X</v>
      </c>
      <c r="E1012" t="s">
        <v>54</v>
      </c>
      <c r="F1012" t="str">
        <f>IF(E1012="High School", "No College", "College")</f>
        <v>College</v>
      </c>
      <c r="G1012" t="s">
        <v>65</v>
      </c>
      <c r="H1012">
        <v>56046</v>
      </c>
      <c r="I1012">
        <v>56046</v>
      </c>
      <c r="J1012" s="4" t="s">
        <v>61</v>
      </c>
      <c r="K1012">
        <v>0</v>
      </c>
      <c r="L1012">
        <v>0</v>
      </c>
      <c r="M1012" t="str">
        <f>IF(OR(K1012&gt;0, L1012&gt;0), "Parent", "Not Parent")</f>
        <v>Not Parent</v>
      </c>
      <c r="N1012" t="s">
        <v>532</v>
      </c>
      <c r="O1012" s="8">
        <v>41916</v>
      </c>
      <c r="P1012" s="9">
        <f>O1012-N1012</f>
        <v>640</v>
      </c>
      <c r="Q1012">
        <v>9</v>
      </c>
      <c r="R1012" s="9">
        <f>P1012-Q1012</f>
        <v>631</v>
      </c>
      <c r="S1012" s="8">
        <f>O1012-R1012</f>
        <v>41285</v>
      </c>
      <c r="T1012">
        <v>577</v>
      </c>
      <c r="U1012">
        <v>0</v>
      </c>
      <c r="V1012">
        <v>64</v>
      </c>
      <c r="W1012">
        <v>0</v>
      </c>
      <c r="X1012">
        <v>0</v>
      </c>
      <c r="Y1012">
        <v>51</v>
      </c>
      <c r="Z1012">
        <v>692</v>
      </c>
      <c r="AA1012">
        <f>Z1012/P1012</f>
        <v>1.08125</v>
      </c>
      <c r="AB1012" s="11" t="s">
        <v>506</v>
      </c>
      <c r="AC1012" t="s">
        <v>59</v>
      </c>
      <c r="AD1012">
        <v>2</v>
      </c>
      <c r="AE1012" t="str">
        <f>IF(AD1012&gt;3, "Prefers Discount", "Discount Indifferent")</f>
        <v>Discount Indifferent</v>
      </c>
      <c r="AF1012">
        <v>8</v>
      </c>
      <c r="AG1012">
        <v>10</v>
      </c>
      <c r="AH1012">
        <v>1</v>
      </c>
      <c r="AI1012" t="str">
        <f>INDEX($AF$1:$AH$1,MATCH(MAX(AF1012:AH1012),AF1012:AH1012,0))</f>
        <v>Web_Orders</v>
      </c>
      <c r="AJ1012">
        <v>8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f>SUM(AK1012:AO1012)</f>
        <v>1</v>
      </c>
      <c r="AQ1012" t="str">
        <f>INDEX($AK$1:$AO$1,MATCH(MAX(AK1012:AO1012),AK1012:AO1012,0))</f>
        <v>Converted_on_Camp3</v>
      </c>
      <c r="AR1012">
        <v>1</v>
      </c>
      <c r="AS1012" t="str">
        <f>IF(OR(AK1012&gt;0, AL1012&gt;0, AM1012&gt;0, AN1012&gt;0, AO1012&gt;0), "Converted", "Not Converted")</f>
        <v>Converted</v>
      </c>
      <c r="AT1012">
        <v>0</v>
      </c>
      <c r="AU1012">
        <v>3</v>
      </c>
      <c r="AV1012">
        <v>11</v>
      </c>
      <c r="AW1012">
        <f>IF(Z1012&gt;607, 4, 0)</f>
        <v>4</v>
      </c>
      <c r="AX1012">
        <f>IF(AA1012&gt;1.6588, 3, 0)</f>
        <v>0</v>
      </c>
      <c r="AY1012">
        <f>IF(P1012&gt;401, 2, 0)</f>
        <v>2</v>
      </c>
      <c r="AZ1012">
        <f>IF(I1012&gt;52915.77, 1, 0)</f>
        <v>1</v>
      </c>
      <c r="BA1012">
        <f>SUM(AW1012:AZ1012)</f>
        <v>7</v>
      </c>
      <c r="BB1012" t="str">
        <f>VLOOKUP(BA1012,'Standard Deviations'!$L$1:$M$11,2,TRUE)</f>
        <v>Platinum</v>
      </c>
    </row>
    <row r="1013" spans="1:54">
      <c r="A1013">
        <v>10245</v>
      </c>
      <c r="B1013">
        <v>1986</v>
      </c>
      <c r="C1013">
        <f>2024-B1013</f>
        <v>38</v>
      </c>
      <c r="D1013" t="str">
        <f>VLOOKUP(B1013,Reference!$A$1:$B$125, 2)</f>
        <v>Millennials</v>
      </c>
      <c r="E1013" t="s">
        <v>74</v>
      </c>
      <c r="F1013" t="str">
        <f>IF(E1013="High School", "No College", "College")</f>
        <v>College</v>
      </c>
      <c r="G1013" t="s">
        <v>60</v>
      </c>
      <c r="H1013">
        <v>80910</v>
      </c>
      <c r="I1013">
        <v>80910</v>
      </c>
      <c r="J1013" s="4" t="s">
        <v>56</v>
      </c>
      <c r="K1013">
        <v>0</v>
      </c>
      <c r="L1013">
        <v>0</v>
      </c>
      <c r="M1013" t="str">
        <f>IF(OR(K1013&gt;0, L1013&gt;0), "Parent", "Not Parent")</f>
        <v>Not Parent</v>
      </c>
      <c r="N1013" t="s">
        <v>339</v>
      </c>
      <c r="O1013" s="8">
        <v>41916</v>
      </c>
      <c r="P1013" s="9">
        <f>O1013-N1013</f>
        <v>703</v>
      </c>
      <c r="Q1013">
        <v>71</v>
      </c>
      <c r="R1013" s="9">
        <f>P1013-Q1013</f>
        <v>632</v>
      </c>
      <c r="S1013" s="8">
        <f>O1013-R1013</f>
        <v>41284</v>
      </c>
      <c r="T1013">
        <v>160</v>
      </c>
      <c r="U1013">
        <v>80</v>
      </c>
      <c r="V1013">
        <v>369</v>
      </c>
      <c r="W1013">
        <v>67</v>
      </c>
      <c r="X1013">
        <v>39</v>
      </c>
      <c r="Y1013">
        <v>41</v>
      </c>
      <c r="Z1013">
        <v>756</v>
      </c>
      <c r="AA1013">
        <f>Z1013/P1013</f>
        <v>1.0753911806543386</v>
      </c>
      <c r="AB1013" s="14" t="s">
        <v>506</v>
      </c>
      <c r="AC1013" s="13" t="s">
        <v>63</v>
      </c>
      <c r="AD1013">
        <v>1</v>
      </c>
      <c r="AE1013" t="str">
        <f>IF(AD1013&gt;3, "Prefers Discount", "Discount Indifferent")</f>
        <v>Discount Indifferent</v>
      </c>
      <c r="AF1013">
        <v>8</v>
      </c>
      <c r="AG1013">
        <v>3</v>
      </c>
      <c r="AH1013">
        <v>3</v>
      </c>
      <c r="AI1013" t="str">
        <f>INDEX($AF$1:$AH$1,MATCH(MAX(AF1013:AH1013),AF1013:AH1013,0))</f>
        <v>Store_Orders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f>SUM(AK1013:AO1013)</f>
        <v>0</v>
      </c>
      <c r="AQ1013" t="s">
        <v>67</v>
      </c>
      <c r="AR1013">
        <v>0</v>
      </c>
      <c r="AS1013" t="str">
        <f>IF(OR(AK1013&gt;0, AL1013&gt;0, AM1013&gt;0, AN1013&gt;0, AO1013&gt;0), "Converted", "Not Converted")</f>
        <v>Not Converted</v>
      </c>
      <c r="AT1013">
        <v>0</v>
      </c>
      <c r="AU1013">
        <v>3</v>
      </c>
      <c r="AV1013">
        <v>11</v>
      </c>
      <c r="AW1013">
        <f>IF(Z1013&gt;607, 4, 0)</f>
        <v>4</v>
      </c>
      <c r="AX1013">
        <f>IF(AA1013&gt;1.6588, 3, 0)</f>
        <v>0</v>
      </c>
      <c r="AY1013">
        <f>IF(P1013&gt;401, 2, 0)</f>
        <v>2</v>
      </c>
      <c r="AZ1013">
        <f>IF(I1013&gt;52915.77, 1, 0)</f>
        <v>1</v>
      </c>
      <c r="BA1013">
        <f>SUM(AW1013:AZ1013)</f>
        <v>7</v>
      </c>
      <c r="BB1013" t="str">
        <f>VLOOKUP(BA1013,'Standard Deviations'!$L$1:$M$11,2,TRUE)</f>
        <v>Platinum</v>
      </c>
    </row>
    <row r="1014" spans="1:54">
      <c r="A1014">
        <v>2681</v>
      </c>
      <c r="B1014">
        <v>1984</v>
      </c>
      <c r="C1014">
        <f>2024-B1014</f>
        <v>40</v>
      </c>
      <c r="D1014" t="str">
        <f>VLOOKUP(B1014,Reference!$A$1:$B$125, 2)</f>
        <v>Millennials</v>
      </c>
      <c r="E1014" t="s">
        <v>74</v>
      </c>
      <c r="F1014" t="str">
        <f>IF(E1014="High School", "No College", "College")</f>
        <v>College</v>
      </c>
      <c r="G1014" t="s">
        <v>55</v>
      </c>
      <c r="H1014">
        <v>65370</v>
      </c>
      <c r="I1014">
        <v>65370</v>
      </c>
      <c r="J1014" s="4" t="s">
        <v>61</v>
      </c>
      <c r="K1014">
        <v>0</v>
      </c>
      <c r="L1014">
        <v>0</v>
      </c>
      <c r="M1014" t="str">
        <f>IF(OR(K1014&gt;0, L1014&gt;0), "Parent", "Not Parent")</f>
        <v>Not Parent</v>
      </c>
      <c r="N1014" t="s">
        <v>583</v>
      </c>
      <c r="O1014" s="8">
        <v>41916</v>
      </c>
      <c r="P1014" s="9">
        <f>O1014-N1014</f>
        <v>429</v>
      </c>
      <c r="Q1014">
        <v>1</v>
      </c>
      <c r="R1014" s="9">
        <f>P1014-Q1014</f>
        <v>428</v>
      </c>
      <c r="S1014" s="8">
        <f>O1014-R1014</f>
        <v>41488</v>
      </c>
      <c r="T1014">
        <v>71</v>
      </c>
      <c r="U1014">
        <v>22</v>
      </c>
      <c r="V1014">
        <v>112</v>
      </c>
      <c r="W1014">
        <v>138</v>
      </c>
      <c r="X1014">
        <v>89</v>
      </c>
      <c r="Y1014">
        <v>29</v>
      </c>
      <c r="Z1014">
        <v>461</v>
      </c>
      <c r="AA1014">
        <f>Z1014/P1014</f>
        <v>1.0745920745920745</v>
      </c>
      <c r="AB1014" s="11" t="s">
        <v>506</v>
      </c>
      <c r="AC1014" t="s">
        <v>59</v>
      </c>
      <c r="AD1014">
        <v>1</v>
      </c>
      <c r="AE1014" t="str">
        <f>IF(AD1014&gt;3, "Prefers Discount", "Discount Indifferent")</f>
        <v>Discount Indifferent</v>
      </c>
      <c r="AF1014">
        <v>13</v>
      </c>
      <c r="AG1014">
        <v>2</v>
      </c>
      <c r="AH1014">
        <v>3</v>
      </c>
      <c r="AI1014" t="str">
        <f>INDEX($AF$1:$AH$1,MATCH(MAX(AF1014:AH1014),AF1014:AH1014,0))</f>
        <v>Store_Orders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f>SUM(AK1014:AO1014)</f>
        <v>0</v>
      </c>
      <c r="AQ1014" t="s">
        <v>67</v>
      </c>
      <c r="AR1014">
        <v>0</v>
      </c>
      <c r="AS1014" t="str">
        <f>IF(OR(AK1014&gt;0, AL1014&gt;0, AM1014&gt;0, AN1014&gt;0, AO1014&gt;0), "Converted", "Not Converted")</f>
        <v>Not Converted</v>
      </c>
      <c r="AT1014">
        <v>0</v>
      </c>
      <c r="AU1014">
        <v>3</v>
      </c>
      <c r="AV1014">
        <v>11</v>
      </c>
      <c r="AW1014">
        <f>IF(Z1014&gt;607, 4, 0)</f>
        <v>0</v>
      </c>
      <c r="AX1014">
        <f>IF(AA1014&gt;1.6588, 3, 0)</f>
        <v>0</v>
      </c>
      <c r="AY1014">
        <f>IF(P1014&gt;401, 2, 0)</f>
        <v>2</v>
      </c>
      <c r="AZ1014">
        <f>IF(I1014&gt;52915.77, 1, 0)</f>
        <v>1</v>
      </c>
      <c r="BA1014">
        <f>SUM(AW1014:AZ1014)</f>
        <v>3</v>
      </c>
      <c r="BB1014" t="str">
        <f>VLOOKUP(BA1014,'Standard Deviations'!$L$1:$M$11,2,TRUE)</f>
        <v>Silver</v>
      </c>
    </row>
    <row r="1015" spans="1:54">
      <c r="A1015">
        <v>2408</v>
      </c>
      <c r="B1015">
        <v>1976</v>
      </c>
      <c r="C1015">
        <f>2024-B1015</f>
        <v>48</v>
      </c>
      <c r="D1015" t="str">
        <f>VLOOKUP(B1015,Reference!$A$1:$B$125, 2)</f>
        <v>Gen X</v>
      </c>
      <c r="E1015" t="s">
        <v>54</v>
      </c>
      <c r="F1015" t="str">
        <f>IF(E1015="High School", "No College", "College")</f>
        <v>College</v>
      </c>
      <c r="G1015" t="s">
        <v>55</v>
      </c>
      <c r="H1015">
        <v>58597</v>
      </c>
      <c r="I1015">
        <v>58597</v>
      </c>
      <c r="J1015" s="4" t="s">
        <v>61</v>
      </c>
      <c r="K1015">
        <v>1</v>
      </c>
      <c r="L1015">
        <v>1</v>
      </c>
      <c r="M1015" t="str">
        <f>IF(OR(K1015&gt;0, L1015&gt;0), "Parent", "Not Parent")</f>
        <v>Parent</v>
      </c>
      <c r="N1015" t="s">
        <v>584</v>
      </c>
      <c r="O1015" s="8">
        <v>41916</v>
      </c>
      <c r="P1015" s="9">
        <f>O1015-N1015</f>
        <v>683</v>
      </c>
      <c r="Q1015">
        <v>20</v>
      </c>
      <c r="R1015" s="9">
        <f>P1015-Q1015</f>
        <v>663</v>
      </c>
      <c r="S1015" s="8">
        <f>O1015-R1015</f>
        <v>41253</v>
      </c>
      <c r="T1015">
        <v>490</v>
      </c>
      <c r="U1015">
        <v>0</v>
      </c>
      <c r="V1015">
        <v>184</v>
      </c>
      <c r="W1015">
        <v>10</v>
      </c>
      <c r="X1015">
        <v>28</v>
      </c>
      <c r="Y1015">
        <v>21</v>
      </c>
      <c r="Z1015">
        <v>733</v>
      </c>
      <c r="AA1015">
        <f>Z1015/P1015</f>
        <v>1.0732064421669107</v>
      </c>
      <c r="AB1015" s="11" t="s">
        <v>506</v>
      </c>
      <c r="AC1015" t="s">
        <v>59</v>
      </c>
      <c r="AD1015">
        <v>12</v>
      </c>
      <c r="AE1015" t="str">
        <f>IF(AD1015&gt;3, "Prefers Discount", "Discount Indifferent")</f>
        <v>Prefers Discount</v>
      </c>
      <c r="AF1015">
        <v>9</v>
      </c>
      <c r="AG1015">
        <v>7</v>
      </c>
      <c r="AH1015">
        <v>4</v>
      </c>
      <c r="AI1015" t="str">
        <f>INDEX($AF$1:$AH$1,MATCH(MAX(AF1015:AH1015),AF1015:AH1015,0))</f>
        <v>Store_Orders</v>
      </c>
      <c r="AJ1015">
        <v>7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f>SUM(AK1015:AO1015)</f>
        <v>0</v>
      </c>
      <c r="AQ1015" t="s">
        <v>67</v>
      </c>
      <c r="AR1015">
        <v>0</v>
      </c>
      <c r="AS1015" t="str">
        <f>IF(OR(AK1015&gt;0, AL1015&gt;0, AM1015&gt;0, AN1015&gt;0, AO1015&gt;0), "Converted", "Not Converted")</f>
        <v>Not Converted</v>
      </c>
      <c r="AT1015">
        <v>0</v>
      </c>
      <c r="AU1015">
        <v>3</v>
      </c>
      <c r="AV1015">
        <v>11</v>
      </c>
      <c r="AW1015">
        <f>IF(Z1015&gt;607, 4, 0)</f>
        <v>4</v>
      </c>
      <c r="AX1015">
        <f>IF(AA1015&gt;1.6588, 3, 0)</f>
        <v>0</v>
      </c>
      <c r="AY1015">
        <f>IF(P1015&gt;401, 2, 0)</f>
        <v>2</v>
      </c>
      <c r="AZ1015">
        <f>IF(I1015&gt;52915.77, 1, 0)</f>
        <v>1</v>
      </c>
      <c r="BA1015">
        <f>SUM(AW1015:AZ1015)</f>
        <v>7</v>
      </c>
      <c r="BB1015" t="str">
        <f>VLOOKUP(BA1015,'Standard Deviations'!$L$1:$M$11,2,TRUE)</f>
        <v>Platinum</v>
      </c>
    </row>
    <row r="1016" spans="1:54">
      <c r="A1016">
        <v>2453</v>
      </c>
      <c r="B1016">
        <v>1960</v>
      </c>
      <c r="C1016">
        <f>2024-B1016</f>
        <v>64</v>
      </c>
      <c r="D1016" t="str">
        <f>VLOOKUP(B1016,Reference!$A$1:$B$125, 2)</f>
        <v>Boomers</v>
      </c>
      <c r="E1016" t="s">
        <v>54</v>
      </c>
      <c r="F1016" t="str">
        <f>IF(E1016="High School", "No College", "College")</f>
        <v>College</v>
      </c>
      <c r="G1016" t="s">
        <v>65</v>
      </c>
      <c r="H1016">
        <v>62807</v>
      </c>
      <c r="I1016">
        <v>62807</v>
      </c>
      <c r="J1016" s="4" t="s">
        <v>61</v>
      </c>
      <c r="K1016">
        <v>0</v>
      </c>
      <c r="L1016">
        <v>1</v>
      </c>
      <c r="M1016" t="str">
        <f>IF(OR(K1016&gt;0, L1016&gt;0), "Parent", "Not Parent")</f>
        <v>Parent</v>
      </c>
      <c r="N1016" t="s">
        <v>332</v>
      </c>
      <c r="O1016" s="8">
        <v>41916</v>
      </c>
      <c r="P1016" s="9">
        <f>O1016-N1016</f>
        <v>764</v>
      </c>
      <c r="Q1016">
        <v>83</v>
      </c>
      <c r="R1016" s="9">
        <f>P1016-Q1016</f>
        <v>681</v>
      </c>
      <c r="S1016" s="8">
        <f>O1016-R1016</f>
        <v>41235</v>
      </c>
      <c r="T1016">
        <v>526</v>
      </c>
      <c r="U1016">
        <v>28</v>
      </c>
      <c r="V1016">
        <v>135</v>
      </c>
      <c r="W1016">
        <v>10</v>
      </c>
      <c r="X1016">
        <v>21</v>
      </c>
      <c r="Y1016">
        <v>99</v>
      </c>
      <c r="Z1016">
        <v>819</v>
      </c>
      <c r="AA1016">
        <f>Z1016/P1016</f>
        <v>1.0719895287958114</v>
      </c>
      <c r="AB1016" s="14" t="s">
        <v>506</v>
      </c>
      <c r="AC1016" s="13" t="s">
        <v>63</v>
      </c>
      <c r="AD1016">
        <v>3</v>
      </c>
      <c r="AE1016" t="str">
        <f>IF(AD1016&gt;3, "Prefers Discount", "Discount Indifferent")</f>
        <v>Discount Indifferent</v>
      </c>
      <c r="AF1016">
        <v>12</v>
      </c>
      <c r="AG1016">
        <v>5</v>
      </c>
      <c r="AH1016">
        <v>3</v>
      </c>
      <c r="AI1016" t="str">
        <f>INDEX($AF$1:$AH$1,MATCH(MAX(AF1016:AH1016),AF1016:AH1016,0))</f>
        <v>Store_Orders</v>
      </c>
      <c r="AJ1016">
        <v>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f>SUM(AK1016:AO1016)</f>
        <v>0</v>
      </c>
      <c r="AQ1016" t="s">
        <v>67</v>
      </c>
      <c r="AR1016">
        <v>0</v>
      </c>
      <c r="AS1016" t="str">
        <f>IF(OR(AK1016&gt;0, AL1016&gt;0, AM1016&gt;0, AN1016&gt;0, AO1016&gt;0), "Converted", "Not Converted")</f>
        <v>Not Converted</v>
      </c>
      <c r="AT1016">
        <v>0</v>
      </c>
      <c r="AU1016">
        <v>3</v>
      </c>
      <c r="AV1016">
        <v>11</v>
      </c>
      <c r="AW1016">
        <f>IF(Z1016&gt;607, 4, 0)</f>
        <v>4</v>
      </c>
      <c r="AX1016">
        <f>IF(AA1016&gt;1.6588, 3, 0)</f>
        <v>0</v>
      </c>
      <c r="AY1016">
        <f>IF(P1016&gt;401, 2, 0)</f>
        <v>2</v>
      </c>
      <c r="AZ1016">
        <f>IF(I1016&gt;52915.77, 1, 0)</f>
        <v>1</v>
      </c>
      <c r="BA1016">
        <f>SUM(AW1016:AZ1016)</f>
        <v>7</v>
      </c>
      <c r="BB1016" t="str">
        <f>VLOOKUP(BA1016,'Standard Deviations'!$L$1:$M$11,2,TRUE)</f>
        <v>Platinum</v>
      </c>
    </row>
    <row r="1017" spans="1:54">
      <c r="A1017">
        <v>7787</v>
      </c>
      <c r="B1017">
        <v>1960</v>
      </c>
      <c r="C1017">
        <f>2024-B1017</f>
        <v>64</v>
      </c>
      <c r="D1017" t="str">
        <f>VLOOKUP(B1017,Reference!$A$1:$B$125, 2)</f>
        <v>Boomers</v>
      </c>
      <c r="E1017" t="s">
        <v>54</v>
      </c>
      <c r="F1017" t="str">
        <f>IF(E1017="High School", "No College", "College")</f>
        <v>College</v>
      </c>
      <c r="G1017" t="s">
        <v>65</v>
      </c>
      <c r="H1017">
        <v>62807</v>
      </c>
      <c r="I1017">
        <v>62807</v>
      </c>
      <c r="J1017" s="4" t="s">
        <v>61</v>
      </c>
      <c r="K1017">
        <v>0</v>
      </c>
      <c r="L1017">
        <v>1</v>
      </c>
      <c r="M1017" t="str">
        <f>IF(OR(K1017&gt;0, L1017&gt;0), "Parent", "Not Parent")</f>
        <v>Parent</v>
      </c>
      <c r="N1017" t="s">
        <v>332</v>
      </c>
      <c r="O1017" s="8">
        <v>41916</v>
      </c>
      <c r="P1017" s="9">
        <f>O1017-N1017</f>
        <v>764</v>
      </c>
      <c r="Q1017">
        <v>83</v>
      </c>
      <c r="R1017" s="9">
        <f>P1017-Q1017</f>
        <v>681</v>
      </c>
      <c r="S1017" s="8">
        <f>O1017-R1017</f>
        <v>41235</v>
      </c>
      <c r="T1017">
        <v>526</v>
      </c>
      <c r="U1017">
        <v>28</v>
      </c>
      <c r="V1017">
        <v>135</v>
      </c>
      <c r="W1017">
        <v>10</v>
      </c>
      <c r="X1017">
        <v>21</v>
      </c>
      <c r="Y1017">
        <v>99</v>
      </c>
      <c r="Z1017">
        <v>819</v>
      </c>
      <c r="AA1017">
        <f>Z1017/P1017</f>
        <v>1.0719895287958114</v>
      </c>
      <c r="AB1017" s="14" t="s">
        <v>506</v>
      </c>
      <c r="AC1017" s="13" t="s">
        <v>63</v>
      </c>
      <c r="AD1017">
        <v>3</v>
      </c>
      <c r="AE1017" t="str">
        <f>IF(AD1017&gt;3, "Prefers Discount", "Discount Indifferent")</f>
        <v>Discount Indifferent</v>
      </c>
      <c r="AF1017">
        <v>12</v>
      </c>
      <c r="AG1017">
        <v>5</v>
      </c>
      <c r="AH1017">
        <v>3</v>
      </c>
      <c r="AI1017" t="str">
        <f>INDEX($AF$1:$AH$1,MATCH(MAX(AF1017:AH1017),AF1017:AH1017,0))</f>
        <v>Store_Orders</v>
      </c>
      <c r="AJ1017">
        <v>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f>SUM(AK1017:AO1017)</f>
        <v>0</v>
      </c>
      <c r="AQ1017" t="s">
        <v>67</v>
      </c>
      <c r="AR1017">
        <v>0</v>
      </c>
      <c r="AS1017" t="str">
        <f>IF(OR(AK1017&gt;0, AL1017&gt;0, AM1017&gt;0, AN1017&gt;0, AO1017&gt;0), "Converted", "Not Converted")</f>
        <v>Not Converted</v>
      </c>
      <c r="AT1017">
        <v>0</v>
      </c>
      <c r="AU1017">
        <v>3</v>
      </c>
      <c r="AV1017">
        <v>11</v>
      </c>
      <c r="AW1017">
        <f>IF(Z1017&gt;607, 4, 0)</f>
        <v>4</v>
      </c>
      <c r="AX1017">
        <f>IF(AA1017&gt;1.6588, 3, 0)</f>
        <v>0</v>
      </c>
      <c r="AY1017">
        <f>IF(P1017&gt;401, 2, 0)</f>
        <v>2</v>
      </c>
      <c r="AZ1017">
        <f>IF(I1017&gt;52915.77, 1, 0)</f>
        <v>1</v>
      </c>
      <c r="BA1017">
        <f>SUM(AW1017:AZ1017)</f>
        <v>7</v>
      </c>
      <c r="BB1017" t="str">
        <f>VLOOKUP(BA1017,'Standard Deviations'!$L$1:$M$11,2,TRUE)</f>
        <v>Platinum</v>
      </c>
    </row>
    <row r="1018" spans="1:54">
      <c r="A1018">
        <v>3766</v>
      </c>
      <c r="B1018">
        <v>1959</v>
      </c>
      <c r="C1018">
        <f>2024-B1018</f>
        <v>65</v>
      </c>
      <c r="D1018" t="str">
        <f>VLOOKUP(B1018,Reference!$A$1:$B$125, 2)</f>
        <v>Boomers</v>
      </c>
      <c r="E1018" t="s">
        <v>64</v>
      </c>
      <c r="F1018" t="str">
        <f>IF(E1018="High School", "No College", "College")</f>
        <v>College</v>
      </c>
      <c r="G1018" t="s">
        <v>89</v>
      </c>
      <c r="H1018">
        <v>33051</v>
      </c>
      <c r="I1018">
        <v>33051</v>
      </c>
      <c r="J1018" s="4" t="s">
        <v>175</v>
      </c>
      <c r="K1018">
        <v>0</v>
      </c>
      <c r="L1018">
        <v>0</v>
      </c>
      <c r="M1018" t="str">
        <f>IF(OR(K1018&gt;0, L1018&gt;0), "Parent", "Not Parent")</f>
        <v>Not Parent</v>
      </c>
      <c r="N1018" t="s">
        <v>545</v>
      </c>
      <c r="O1018" s="8">
        <v>41916</v>
      </c>
      <c r="P1018" s="9">
        <f>O1018-N1018</f>
        <v>779</v>
      </c>
      <c r="Q1018">
        <v>15</v>
      </c>
      <c r="R1018" s="9">
        <f>P1018-Q1018</f>
        <v>764</v>
      </c>
      <c r="S1018" s="8">
        <f>O1018-R1018</f>
        <v>41152</v>
      </c>
      <c r="T1018">
        <v>100</v>
      </c>
      <c r="U1018">
        <v>71</v>
      </c>
      <c r="V1018">
        <v>243</v>
      </c>
      <c r="W1018">
        <v>108</v>
      </c>
      <c r="X1018">
        <v>94</v>
      </c>
      <c r="Y1018">
        <v>219</v>
      </c>
      <c r="Z1018">
        <v>835</v>
      </c>
      <c r="AA1018">
        <f>Z1018/P1018</f>
        <v>1.0718870346598204</v>
      </c>
      <c r="AB1018" s="11" t="s">
        <v>506</v>
      </c>
      <c r="AC1018" t="s">
        <v>59</v>
      </c>
      <c r="AD1018">
        <v>3</v>
      </c>
      <c r="AE1018" t="str">
        <f>IF(AD1018&gt;3, "Prefers Discount", "Discount Indifferent")</f>
        <v>Discount Indifferent</v>
      </c>
      <c r="AF1018">
        <v>8</v>
      </c>
      <c r="AG1018">
        <v>9</v>
      </c>
      <c r="AH1018">
        <v>1</v>
      </c>
      <c r="AI1018" t="str">
        <f>INDEX($AF$1:$AH$1,MATCH(MAX(AF1018:AH1018),AF1018:AH1018,0))</f>
        <v>Web_Orders</v>
      </c>
      <c r="AJ1018">
        <v>9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f>SUM(AK1018:AO1018)</f>
        <v>0</v>
      </c>
      <c r="AQ1018" t="s">
        <v>67</v>
      </c>
      <c r="AR1018">
        <v>1</v>
      </c>
      <c r="AS1018" t="str">
        <f>IF(OR(AK1018&gt;0, AL1018&gt;0, AM1018&gt;0, AN1018&gt;0, AO1018&gt;0), "Converted", "Not Converted")</f>
        <v>Not Converted</v>
      </c>
      <c r="AT1018">
        <v>0</v>
      </c>
      <c r="AU1018">
        <v>3</v>
      </c>
      <c r="AV1018">
        <v>11</v>
      </c>
      <c r="AW1018">
        <f>IF(Z1018&gt;607, 4, 0)</f>
        <v>4</v>
      </c>
      <c r="AX1018">
        <f>IF(AA1018&gt;1.6588, 3, 0)</f>
        <v>0</v>
      </c>
      <c r="AY1018">
        <f>IF(P1018&gt;401, 2, 0)</f>
        <v>2</v>
      </c>
      <c r="AZ1018">
        <f>IF(I1018&gt;52915.77, 1, 0)</f>
        <v>0</v>
      </c>
      <c r="BA1018">
        <f>SUM(AW1018:AZ1018)</f>
        <v>6</v>
      </c>
      <c r="BB1018" t="str">
        <f>VLOOKUP(BA1018,'Standard Deviations'!$L$1:$M$11,2,TRUE)</f>
        <v>Gold</v>
      </c>
    </row>
    <row r="1019" spans="1:54">
      <c r="A1019">
        <v>5207</v>
      </c>
      <c r="B1019">
        <v>1963</v>
      </c>
      <c r="C1019">
        <f>2024-B1019</f>
        <v>61</v>
      </c>
      <c r="D1019" t="str">
        <f>VLOOKUP(B1019,Reference!$A$1:$B$125, 2)</f>
        <v>Boomers</v>
      </c>
      <c r="E1019" t="s">
        <v>68</v>
      </c>
      <c r="F1019" t="str">
        <f>IF(E1019="High School", "No College", "College")</f>
        <v>College</v>
      </c>
      <c r="G1019" t="s">
        <v>55</v>
      </c>
      <c r="H1019">
        <v>53378</v>
      </c>
      <c r="I1019">
        <v>53378</v>
      </c>
      <c r="J1019" s="4" t="s">
        <v>61</v>
      </c>
      <c r="K1019">
        <v>1</v>
      </c>
      <c r="L1019">
        <v>1</v>
      </c>
      <c r="M1019" t="str">
        <f>IF(OR(K1019&gt;0, L1019&gt;0), "Parent", "Not Parent")</f>
        <v>Parent</v>
      </c>
      <c r="N1019" t="s">
        <v>322</v>
      </c>
      <c r="O1019" s="8">
        <v>41916</v>
      </c>
      <c r="P1019" s="9">
        <f>O1019-N1019</f>
        <v>740</v>
      </c>
      <c r="Q1019">
        <v>41</v>
      </c>
      <c r="R1019" s="9">
        <f>P1019-Q1019</f>
        <v>699</v>
      </c>
      <c r="S1019" s="8">
        <f>O1019-R1019</f>
        <v>41217</v>
      </c>
      <c r="T1019">
        <v>489</v>
      </c>
      <c r="U1019">
        <v>6</v>
      </c>
      <c r="V1019">
        <v>152</v>
      </c>
      <c r="W1019">
        <v>8</v>
      </c>
      <c r="X1019">
        <v>6</v>
      </c>
      <c r="Y1019">
        <v>132</v>
      </c>
      <c r="Z1019">
        <v>793</v>
      </c>
      <c r="AA1019">
        <f>Z1019/P1019</f>
        <v>1.0716216216216217</v>
      </c>
      <c r="AB1019" s="11" t="s">
        <v>506</v>
      </c>
      <c r="AC1019" t="s">
        <v>59</v>
      </c>
      <c r="AD1019">
        <v>10</v>
      </c>
      <c r="AE1019" t="str">
        <f>IF(AD1019&gt;3, "Prefers Discount", "Discount Indifferent")</f>
        <v>Prefers Discount</v>
      </c>
      <c r="AF1019">
        <v>6</v>
      </c>
      <c r="AG1019">
        <v>9</v>
      </c>
      <c r="AH1019">
        <v>4</v>
      </c>
      <c r="AI1019" t="str">
        <f>INDEX($AF$1:$AH$1,MATCH(MAX(AF1019:AH1019),AF1019:AH1019,0))</f>
        <v>Web_Orders</v>
      </c>
      <c r="AJ1019">
        <v>8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f>SUM(AK1019:AO1019)</f>
        <v>0</v>
      </c>
      <c r="AQ1019" t="s">
        <v>67</v>
      </c>
      <c r="AR1019">
        <v>1</v>
      </c>
      <c r="AS1019" t="str">
        <f>IF(OR(AK1019&gt;0, AL1019&gt;0, AM1019&gt;0, AN1019&gt;0, AO1019&gt;0), "Converted", "Not Converted")</f>
        <v>Not Converted</v>
      </c>
      <c r="AT1019">
        <v>0</v>
      </c>
      <c r="AU1019">
        <v>3</v>
      </c>
      <c r="AV1019">
        <v>11</v>
      </c>
      <c r="AW1019">
        <f>IF(Z1019&gt;607, 4, 0)</f>
        <v>4</v>
      </c>
      <c r="AX1019">
        <f>IF(AA1019&gt;1.6588, 3, 0)</f>
        <v>0</v>
      </c>
      <c r="AY1019">
        <f>IF(P1019&gt;401, 2, 0)</f>
        <v>2</v>
      </c>
      <c r="AZ1019">
        <f>IF(I1019&gt;52915.77, 1, 0)</f>
        <v>1</v>
      </c>
      <c r="BA1019">
        <f>SUM(AW1019:AZ1019)</f>
        <v>7</v>
      </c>
      <c r="BB1019" t="str">
        <f>VLOOKUP(BA1019,'Standard Deviations'!$L$1:$M$11,2,TRUE)</f>
        <v>Platinum</v>
      </c>
    </row>
    <row r="1020" spans="1:54">
      <c r="A1020">
        <v>75</v>
      </c>
      <c r="B1020">
        <v>1982</v>
      </c>
      <c r="C1020">
        <f>2024-B1020</f>
        <v>42</v>
      </c>
      <c r="D1020" t="str">
        <f>VLOOKUP(B1020,Reference!$A$1:$B$125, 2)</f>
        <v>Millennials</v>
      </c>
      <c r="E1020" t="s">
        <v>74</v>
      </c>
      <c r="F1020" t="str">
        <f>IF(E1020="High School", "No College", "College")</f>
        <v>College</v>
      </c>
      <c r="G1020" t="s">
        <v>65</v>
      </c>
      <c r="H1020">
        <v>41039</v>
      </c>
      <c r="I1020">
        <v>41039</v>
      </c>
      <c r="J1020" s="4" t="s">
        <v>175</v>
      </c>
      <c r="K1020">
        <v>0</v>
      </c>
      <c r="L1020">
        <v>0</v>
      </c>
      <c r="M1020" t="str">
        <f>IF(OR(K1020&gt;0, L1020&gt;0), "Parent", "Not Parent")</f>
        <v>Not Parent</v>
      </c>
      <c r="N1020" t="s">
        <v>356</v>
      </c>
      <c r="O1020" s="8">
        <v>41916</v>
      </c>
      <c r="P1020" s="9">
        <f>O1020-N1020</f>
        <v>436</v>
      </c>
      <c r="Q1020">
        <v>32</v>
      </c>
      <c r="R1020" s="9">
        <f>P1020-Q1020</f>
        <v>404</v>
      </c>
      <c r="S1020" s="8">
        <f>O1020-R1020</f>
        <v>41512</v>
      </c>
      <c r="T1020">
        <v>34</v>
      </c>
      <c r="U1020">
        <v>11</v>
      </c>
      <c r="V1020">
        <v>137</v>
      </c>
      <c r="W1020">
        <v>179</v>
      </c>
      <c r="X1020">
        <v>61</v>
      </c>
      <c r="Y1020">
        <v>45</v>
      </c>
      <c r="Z1020">
        <v>467</v>
      </c>
      <c r="AA1020">
        <f>Z1020/P1020</f>
        <v>1.0711009174311927</v>
      </c>
      <c r="AB1020" s="11" t="s">
        <v>506</v>
      </c>
      <c r="AC1020" t="s">
        <v>59</v>
      </c>
      <c r="AD1020">
        <v>1</v>
      </c>
      <c r="AE1020" t="str">
        <f>IF(AD1020&gt;3, "Prefers Discount", "Discount Indifferent")</f>
        <v>Discount Indifferent</v>
      </c>
      <c r="AF1020">
        <v>5</v>
      </c>
      <c r="AG1020">
        <v>8</v>
      </c>
      <c r="AH1020">
        <v>1</v>
      </c>
      <c r="AI1020" t="str">
        <f>INDEX($AF$1:$AH$1,MATCH(MAX(AF1020:AH1020),AF1020:AH1020,0))</f>
        <v>Web_Orders</v>
      </c>
      <c r="AJ1020">
        <v>8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f>SUM(AK1020:AO1020)</f>
        <v>0</v>
      </c>
      <c r="AQ1020" t="s">
        <v>67</v>
      </c>
      <c r="AR1020">
        <v>0</v>
      </c>
      <c r="AS1020" t="str">
        <f>IF(OR(AK1020&gt;0, AL1020&gt;0, AM1020&gt;0, AN1020&gt;0, AO1020&gt;0), "Converted", "Not Converted")</f>
        <v>Not Converted</v>
      </c>
      <c r="AT1020">
        <v>0</v>
      </c>
      <c r="AU1020">
        <v>3</v>
      </c>
      <c r="AV1020">
        <v>11</v>
      </c>
      <c r="AW1020">
        <f>IF(Z1020&gt;607, 4, 0)</f>
        <v>0</v>
      </c>
      <c r="AX1020">
        <f>IF(AA1020&gt;1.6588, 3, 0)</f>
        <v>0</v>
      </c>
      <c r="AY1020">
        <f>IF(P1020&gt;401, 2, 0)</f>
        <v>2</v>
      </c>
      <c r="AZ1020">
        <f>IF(I1020&gt;52915.77, 1, 0)</f>
        <v>0</v>
      </c>
      <c r="BA1020">
        <f>SUM(AW1020:AZ1020)</f>
        <v>2</v>
      </c>
      <c r="BB1020" t="str">
        <f>VLOOKUP(BA1020,'Standard Deviations'!$L$1:$M$11,2,TRUE)</f>
        <v>Bronze</v>
      </c>
    </row>
    <row r="1021" spans="1:54">
      <c r="A1021">
        <v>6715</v>
      </c>
      <c r="B1021">
        <v>1948</v>
      </c>
      <c r="C1021">
        <f>2024-B1021</f>
        <v>76</v>
      </c>
      <c r="D1021" t="str">
        <f>VLOOKUP(B1021,Reference!$A$1:$B$125, 2)</f>
        <v>Boomers</v>
      </c>
      <c r="E1021" t="s">
        <v>68</v>
      </c>
      <c r="F1021" t="str">
        <f>IF(E1021="High School", "No College", "College")</f>
        <v>College</v>
      </c>
      <c r="G1021" t="s">
        <v>60</v>
      </c>
      <c r="H1021">
        <v>60200</v>
      </c>
      <c r="I1021">
        <v>60200</v>
      </c>
      <c r="J1021" s="4" t="s">
        <v>61</v>
      </c>
      <c r="K1021">
        <v>0</v>
      </c>
      <c r="L1021">
        <v>1</v>
      </c>
      <c r="M1021" t="str">
        <f>IF(OR(K1021&gt;0, L1021&gt;0), "Parent", "Not Parent")</f>
        <v>Parent</v>
      </c>
      <c r="N1021" t="s">
        <v>532</v>
      </c>
      <c r="O1021" s="8">
        <v>41916</v>
      </c>
      <c r="P1021" s="9">
        <f>O1021-N1021</f>
        <v>640</v>
      </c>
      <c r="Q1021">
        <v>3</v>
      </c>
      <c r="R1021" s="9">
        <f>P1021-Q1021</f>
        <v>637</v>
      </c>
      <c r="S1021" s="8">
        <f>O1021-R1021</f>
        <v>41279</v>
      </c>
      <c r="T1021">
        <v>502</v>
      </c>
      <c r="U1021">
        <v>19</v>
      </c>
      <c r="V1021">
        <v>132</v>
      </c>
      <c r="W1021">
        <v>0</v>
      </c>
      <c r="X1021">
        <v>6</v>
      </c>
      <c r="Y1021">
        <v>26</v>
      </c>
      <c r="Z1021">
        <v>685</v>
      </c>
      <c r="AA1021">
        <f>Z1021/P1021</f>
        <v>1.0703125</v>
      </c>
      <c r="AB1021" s="11" t="s">
        <v>506</v>
      </c>
      <c r="AC1021" t="s">
        <v>59</v>
      </c>
      <c r="AD1021">
        <v>6</v>
      </c>
      <c r="AE1021" t="str">
        <f>IF(AD1021&gt;3, "Prefers Discount", "Discount Indifferent")</f>
        <v>Prefers Discount</v>
      </c>
      <c r="AF1021">
        <v>11</v>
      </c>
      <c r="AG1021">
        <v>6</v>
      </c>
      <c r="AH1021">
        <v>2</v>
      </c>
      <c r="AI1021" t="str">
        <f>INDEX($AF$1:$AH$1,MATCH(MAX(AF1021:AH1021),AF1021:AH1021,0))</f>
        <v>Store_Orders</v>
      </c>
      <c r="AJ1021">
        <v>6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f>SUM(AK1021:AO1021)</f>
        <v>0</v>
      </c>
      <c r="AQ1021" t="s">
        <v>67</v>
      </c>
      <c r="AR1021">
        <v>0</v>
      </c>
      <c r="AS1021" t="str">
        <f>IF(OR(AK1021&gt;0, AL1021&gt;0, AM1021&gt;0, AN1021&gt;0, AO1021&gt;0), "Converted", "Not Converted")</f>
        <v>Not Converted</v>
      </c>
      <c r="AT1021">
        <v>0</v>
      </c>
      <c r="AU1021">
        <v>3</v>
      </c>
      <c r="AV1021">
        <v>11</v>
      </c>
      <c r="AW1021">
        <f>IF(Z1021&gt;607, 4, 0)</f>
        <v>4</v>
      </c>
      <c r="AX1021">
        <f>IF(AA1021&gt;1.6588, 3, 0)</f>
        <v>0</v>
      </c>
      <c r="AY1021">
        <f>IF(P1021&gt;401, 2, 0)</f>
        <v>2</v>
      </c>
      <c r="AZ1021">
        <f>IF(I1021&gt;52915.77, 1, 0)</f>
        <v>1</v>
      </c>
      <c r="BA1021">
        <f>SUM(AW1021:AZ1021)</f>
        <v>7</v>
      </c>
      <c r="BB1021" t="str">
        <f>VLOOKUP(BA1021,'Standard Deviations'!$L$1:$M$11,2,TRUE)</f>
        <v>Platinum</v>
      </c>
    </row>
    <row r="1022" spans="1:54">
      <c r="A1022">
        <v>3594</v>
      </c>
      <c r="B1022">
        <v>1973</v>
      </c>
      <c r="C1022">
        <f>2024-B1022</f>
        <v>51</v>
      </c>
      <c r="D1022" t="str">
        <f>VLOOKUP(B1022,Reference!$A$1:$B$125, 2)</f>
        <v>Gen X</v>
      </c>
      <c r="E1022" t="s">
        <v>64</v>
      </c>
      <c r="F1022" t="str">
        <f>IF(E1022="High School", "No College", "College")</f>
        <v>College</v>
      </c>
      <c r="G1022" t="s">
        <v>55</v>
      </c>
      <c r="H1022">
        <v>54108</v>
      </c>
      <c r="I1022">
        <v>54108</v>
      </c>
      <c r="J1022" s="4" t="s">
        <v>61</v>
      </c>
      <c r="K1022">
        <v>1</v>
      </c>
      <c r="L1022">
        <v>1</v>
      </c>
      <c r="M1022" t="str">
        <f>IF(OR(K1022&gt;0, L1022&gt;0), "Parent", "Not Parent")</f>
        <v>Parent</v>
      </c>
      <c r="N1022" t="s">
        <v>364</v>
      </c>
      <c r="O1022" s="8">
        <v>41916</v>
      </c>
      <c r="P1022" s="9">
        <f>O1022-N1022</f>
        <v>698</v>
      </c>
      <c r="Q1022">
        <v>74</v>
      </c>
      <c r="R1022" s="9">
        <f>P1022-Q1022</f>
        <v>624</v>
      </c>
      <c r="S1022" s="8">
        <f>O1022-R1022</f>
        <v>41292</v>
      </c>
      <c r="T1022">
        <v>539</v>
      </c>
      <c r="U1022">
        <v>6</v>
      </c>
      <c r="V1022">
        <v>91</v>
      </c>
      <c r="W1022">
        <v>8</v>
      </c>
      <c r="X1022">
        <v>6</v>
      </c>
      <c r="Y1022">
        <v>97</v>
      </c>
      <c r="Z1022">
        <v>747</v>
      </c>
      <c r="AA1022">
        <f>Z1022/P1022</f>
        <v>1.0702005730659025</v>
      </c>
      <c r="AB1022" s="14" t="s">
        <v>506</v>
      </c>
      <c r="AC1022" s="13" t="s">
        <v>63</v>
      </c>
      <c r="AD1022">
        <v>13</v>
      </c>
      <c r="AE1022" t="str">
        <f>IF(AD1022&gt;3, "Prefers Discount", "Discount Indifferent")</f>
        <v>Prefers Discount</v>
      </c>
      <c r="AF1022">
        <v>9</v>
      </c>
      <c r="AG1022">
        <v>8</v>
      </c>
      <c r="AH1022">
        <v>2</v>
      </c>
      <c r="AI1022" t="str">
        <f>INDEX($AF$1:$AH$1,MATCH(MAX(AF1022:AH1022),AF1022:AH1022,0))</f>
        <v>Store_Orders</v>
      </c>
      <c r="AJ1022">
        <v>8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f>SUM(AK1022:AO1022)</f>
        <v>0</v>
      </c>
      <c r="AQ1022" t="s">
        <v>67</v>
      </c>
      <c r="AR1022">
        <v>0</v>
      </c>
      <c r="AS1022" t="str">
        <f>IF(OR(AK1022&gt;0, AL1022&gt;0, AM1022&gt;0, AN1022&gt;0, AO1022&gt;0), "Converted", "Not Converted")</f>
        <v>Not Converted</v>
      </c>
      <c r="AT1022">
        <v>0</v>
      </c>
      <c r="AU1022">
        <v>3</v>
      </c>
      <c r="AV1022">
        <v>11</v>
      </c>
      <c r="AW1022">
        <f>IF(Z1022&gt;607, 4, 0)</f>
        <v>4</v>
      </c>
      <c r="AX1022">
        <f>IF(AA1022&gt;1.6588, 3, 0)</f>
        <v>0</v>
      </c>
      <c r="AY1022">
        <f>IF(P1022&gt;401, 2, 0)</f>
        <v>2</v>
      </c>
      <c r="AZ1022">
        <f>IF(I1022&gt;52915.77, 1, 0)</f>
        <v>1</v>
      </c>
      <c r="BA1022">
        <f>SUM(AW1022:AZ1022)</f>
        <v>7</v>
      </c>
      <c r="BB1022" t="str">
        <f>VLOOKUP(BA1022,'Standard Deviations'!$L$1:$M$11,2,TRUE)</f>
        <v>Platinum</v>
      </c>
    </row>
    <row r="1023" spans="1:54">
      <c r="A1023">
        <v>252</v>
      </c>
      <c r="B1023">
        <v>1963</v>
      </c>
      <c r="C1023">
        <f>2024-B1023</f>
        <v>61</v>
      </c>
      <c r="D1023" t="str">
        <f>VLOOKUP(B1023,Reference!$A$1:$B$125, 2)</f>
        <v>Boomers</v>
      </c>
      <c r="E1023" t="s">
        <v>68</v>
      </c>
      <c r="F1023" t="str">
        <f>IF(E1023="High School", "No College", "College")</f>
        <v>College</v>
      </c>
      <c r="G1023" t="s">
        <v>71</v>
      </c>
      <c r="H1023">
        <v>41003</v>
      </c>
      <c r="I1023">
        <v>41003</v>
      </c>
      <c r="J1023" s="4" t="s">
        <v>175</v>
      </c>
      <c r="K1023">
        <v>0</v>
      </c>
      <c r="L1023">
        <v>0</v>
      </c>
      <c r="M1023" t="str">
        <f>IF(OR(K1023&gt;0, L1023&gt;0), "Parent", "Not Parent")</f>
        <v>Not Parent</v>
      </c>
      <c r="N1023" t="s">
        <v>359</v>
      </c>
      <c r="O1023" s="8">
        <v>41916</v>
      </c>
      <c r="P1023" s="9">
        <f>O1023-N1023</f>
        <v>566</v>
      </c>
      <c r="Q1023">
        <v>11</v>
      </c>
      <c r="R1023" s="9">
        <f>P1023-Q1023</f>
        <v>555</v>
      </c>
      <c r="S1023" s="8">
        <f>O1023-R1023</f>
        <v>41361</v>
      </c>
      <c r="T1023">
        <v>123</v>
      </c>
      <c r="U1023">
        <v>133</v>
      </c>
      <c r="V1023">
        <v>142</v>
      </c>
      <c r="W1023">
        <v>71</v>
      </c>
      <c r="X1023">
        <v>44</v>
      </c>
      <c r="Y1023">
        <v>88</v>
      </c>
      <c r="Z1023">
        <v>601</v>
      </c>
      <c r="AA1023">
        <f>Z1023/P1023</f>
        <v>1.0618374558303887</v>
      </c>
      <c r="AB1023" s="11" t="s">
        <v>506</v>
      </c>
      <c r="AC1023" t="s">
        <v>59</v>
      </c>
      <c r="AD1023">
        <v>1</v>
      </c>
      <c r="AE1023" t="str">
        <f>IF(AD1023&gt;3, "Prefers Discount", "Discount Indifferent")</f>
        <v>Discount Indifferent</v>
      </c>
      <c r="AF1023">
        <v>8</v>
      </c>
      <c r="AG1023">
        <v>6</v>
      </c>
      <c r="AH1023">
        <v>2</v>
      </c>
      <c r="AI1023" t="str">
        <f>INDEX($AF$1:$AH$1,MATCH(MAX(AF1023:AH1023),AF1023:AH1023,0))</f>
        <v>Store_Orders</v>
      </c>
      <c r="AJ1023">
        <v>6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f>SUM(AK1023:AO1023)</f>
        <v>0</v>
      </c>
      <c r="AQ1023" t="s">
        <v>67</v>
      </c>
      <c r="AR1023">
        <v>0</v>
      </c>
      <c r="AS1023" t="str">
        <f>IF(OR(AK1023&gt;0, AL1023&gt;0, AM1023&gt;0, AN1023&gt;0, AO1023&gt;0), "Converted", "Not Converted")</f>
        <v>Not Converted</v>
      </c>
      <c r="AT1023">
        <v>0</v>
      </c>
      <c r="AU1023">
        <v>3</v>
      </c>
      <c r="AV1023">
        <v>11</v>
      </c>
      <c r="AW1023">
        <f>IF(Z1023&gt;607, 4, 0)</f>
        <v>0</v>
      </c>
      <c r="AX1023">
        <f>IF(AA1023&gt;1.6588, 3, 0)</f>
        <v>0</v>
      </c>
      <c r="AY1023">
        <f>IF(P1023&gt;401, 2, 0)</f>
        <v>2</v>
      </c>
      <c r="AZ1023">
        <f>IF(I1023&gt;52915.77, 1, 0)</f>
        <v>0</v>
      </c>
      <c r="BA1023">
        <f>SUM(AW1023:AZ1023)</f>
        <v>2</v>
      </c>
      <c r="BB1023" t="str">
        <f>VLOOKUP(BA1023,'Standard Deviations'!$L$1:$M$11,2,TRUE)</f>
        <v>Bronze</v>
      </c>
    </row>
    <row r="1024" spans="1:54">
      <c r="A1024">
        <v>6245</v>
      </c>
      <c r="B1024">
        <v>1950</v>
      </c>
      <c r="C1024">
        <f>2024-B1024</f>
        <v>74</v>
      </c>
      <c r="D1024" t="str">
        <f>VLOOKUP(B1024,Reference!$A$1:$B$125, 2)</f>
        <v>Boomers</v>
      </c>
      <c r="E1024" t="s">
        <v>68</v>
      </c>
      <c r="F1024" t="str">
        <f>IF(E1024="High School", "No College", "College")</f>
        <v>College</v>
      </c>
      <c r="G1024" t="s">
        <v>65</v>
      </c>
      <c r="H1024">
        <v>59292</v>
      </c>
      <c r="I1024">
        <v>59292</v>
      </c>
      <c r="J1024" s="4" t="s">
        <v>61</v>
      </c>
      <c r="K1024">
        <v>0</v>
      </c>
      <c r="L1024">
        <v>1</v>
      </c>
      <c r="M1024" t="str">
        <f>IF(OR(K1024&gt;0, L1024&gt;0), "Parent", "Not Parent")</f>
        <v>Parent</v>
      </c>
      <c r="N1024" t="s">
        <v>328</v>
      </c>
      <c r="O1024" s="8">
        <v>41916</v>
      </c>
      <c r="P1024" s="9">
        <f>O1024-N1024</f>
        <v>478</v>
      </c>
      <c r="Q1024">
        <v>71</v>
      </c>
      <c r="R1024" s="9">
        <f>P1024-Q1024</f>
        <v>407</v>
      </c>
      <c r="S1024" s="8">
        <f>O1024-R1024</f>
        <v>41509</v>
      </c>
      <c r="T1024">
        <v>378</v>
      </c>
      <c r="U1024">
        <v>14</v>
      </c>
      <c r="V1024">
        <v>68</v>
      </c>
      <c r="W1024">
        <v>19</v>
      </c>
      <c r="X1024">
        <v>14</v>
      </c>
      <c r="Y1024">
        <v>14</v>
      </c>
      <c r="Z1024">
        <v>507</v>
      </c>
      <c r="AA1024">
        <f>Z1024/P1024</f>
        <v>1.0606694560669456</v>
      </c>
      <c r="AB1024" s="14" t="s">
        <v>506</v>
      </c>
      <c r="AC1024" s="13" t="s">
        <v>63</v>
      </c>
      <c r="AD1024">
        <v>2</v>
      </c>
      <c r="AE1024" t="str">
        <f>IF(AD1024&gt;3, "Prefers Discount", "Discount Indifferent")</f>
        <v>Discount Indifferent</v>
      </c>
      <c r="AF1024">
        <v>8</v>
      </c>
      <c r="AG1024">
        <v>3</v>
      </c>
      <c r="AH1024">
        <v>5</v>
      </c>
      <c r="AI1024" t="str">
        <f>INDEX($AF$1:$AH$1,MATCH(MAX(AF1024:AH1024),AF1024:AH1024,0))</f>
        <v>Store_Orders</v>
      </c>
      <c r="AJ1024">
        <v>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f>SUM(AK1024:AO1024)</f>
        <v>0</v>
      </c>
      <c r="AQ1024" t="s">
        <v>67</v>
      </c>
      <c r="AR1024">
        <v>0</v>
      </c>
      <c r="AS1024" t="str">
        <f>IF(OR(AK1024&gt;0, AL1024&gt;0, AM1024&gt;0, AN1024&gt;0, AO1024&gt;0), "Converted", "Not Converted")</f>
        <v>Not Converted</v>
      </c>
      <c r="AT1024">
        <v>0</v>
      </c>
      <c r="AU1024">
        <v>3</v>
      </c>
      <c r="AV1024">
        <v>11</v>
      </c>
      <c r="AW1024">
        <f>IF(Z1024&gt;607, 4, 0)</f>
        <v>0</v>
      </c>
      <c r="AX1024">
        <f>IF(AA1024&gt;1.6588, 3, 0)</f>
        <v>0</v>
      </c>
      <c r="AY1024">
        <f>IF(P1024&gt;401, 2, 0)</f>
        <v>2</v>
      </c>
      <c r="AZ1024">
        <f>IF(I1024&gt;52915.77, 1, 0)</f>
        <v>1</v>
      </c>
      <c r="BA1024">
        <f>SUM(AW1024:AZ1024)</f>
        <v>3</v>
      </c>
      <c r="BB1024" t="str">
        <f>VLOOKUP(BA1024,'Standard Deviations'!$L$1:$M$11,2,TRUE)</f>
        <v>Silver</v>
      </c>
    </row>
    <row r="1025" spans="1:54">
      <c r="A1025">
        <v>8780</v>
      </c>
      <c r="B1025">
        <v>1950</v>
      </c>
      <c r="C1025">
        <f>2024-B1025</f>
        <v>74</v>
      </c>
      <c r="D1025" t="str">
        <f>VLOOKUP(B1025,Reference!$A$1:$B$125, 2)</f>
        <v>Boomers</v>
      </c>
      <c r="E1025" t="s">
        <v>68</v>
      </c>
      <c r="F1025" t="str">
        <f>IF(E1025="High School", "No College", "College")</f>
        <v>College</v>
      </c>
      <c r="G1025" t="s">
        <v>65</v>
      </c>
      <c r="H1025">
        <v>59292</v>
      </c>
      <c r="I1025">
        <v>59292</v>
      </c>
      <c r="J1025" s="4" t="s">
        <v>61</v>
      </c>
      <c r="K1025">
        <v>0</v>
      </c>
      <c r="L1025">
        <v>1</v>
      </c>
      <c r="M1025" t="str">
        <f>IF(OR(K1025&gt;0, L1025&gt;0), "Parent", "Not Parent")</f>
        <v>Parent</v>
      </c>
      <c r="N1025" t="s">
        <v>328</v>
      </c>
      <c r="O1025" s="8">
        <v>41916</v>
      </c>
      <c r="P1025" s="9">
        <f>O1025-N1025</f>
        <v>478</v>
      </c>
      <c r="Q1025">
        <v>71</v>
      </c>
      <c r="R1025" s="9">
        <f>P1025-Q1025</f>
        <v>407</v>
      </c>
      <c r="S1025" s="8">
        <f>O1025-R1025</f>
        <v>41509</v>
      </c>
      <c r="T1025">
        <v>378</v>
      </c>
      <c r="U1025">
        <v>14</v>
      </c>
      <c r="V1025">
        <v>68</v>
      </c>
      <c r="W1025">
        <v>19</v>
      </c>
      <c r="X1025">
        <v>14</v>
      </c>
      <c r="Y1025">
        <v>14</v>
      </c>
      <c r="Z1025">
        <v>507</v>
      </c>
      <c r="AA1025">
        <f>Z1025/P1025</f>
        <v>1.0606694560669456</v>
      </c>
      <c r="AB1025" s="14" t="s">
        <v>506</v>
      </c>
      <c r="AC1025" s="13" t="s">
        <v>63</v>
      </c>
      <c r="AD1025">
        <v>2</v>
      </c>
      <c r="AE1025" t="str">
        <f>IF(AD1025&gt;3, "Prefers Discount", "Discount Indifferent")</f>
        <v>Discount Indifferent</v>
      </c>
      <c r="AF1025">
        <v>8</v>
      </c>
      <c r="AG1025">
        <v>3</v>
      </c>
      <c r="AH1025">
        <v>5</v>
      </c>
      <c r="AI1025" t="str">
        <f>INDEX($AF$1:$AH$1,MATCH(MAX(AF1025:AH1025),AF1025:AH1025,0))</f>
        <v>Store_Orders</v>
      </c>
      <c r="AJ1025">
        <v>3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f>SUM(AK1025:AO1025)</f>
        <v>0</v>
      </c>
      <c r="AQ1025" t="s">
        <v>67</v>
      </c>
      <c r="AR1025">
        <v>0</v>
      </c>
      <c r="AS1025" t="str">
        <f>IF(OR(AK1025&gt;0, AL1025&gt;0, AM1025&gt;0, AN1025&gt;0, AO1025&gt;0), "Converted", "Not Converted")</f>
        <v>Not Converted</v>
      </c>
      <c r="AT1025">
        <v>0</v>
      </c>
      <c r="AU1025">
        <v>3</v>
      </c>
      <c r="AV1025">
        <v>11</v>
      </c>
      <c r="AW1025">
        <f>IF(Z1025&gt;607, 4, 0)</f>
        <v>0</v>
      </c>
      <c r="AX1025">
        <f>IF(AA1025&gt;1.6588, 3, 0)</f>
        <v>0</v>
      </c>
      <c r="AY1025">
        <f>IF(P1025&gt;401, 2, 0)</f>
        <v>2</v>
      </c>
      <c r="AZ1025">
        <f>IF(I1025&gt;52915.77, 1, 0)</f>
        <v>1</v>
      </c>
      <c r="BA1025">
        <f>SUM(AW1025:AZ1025)</f>
        <v>3</v>
      </c>
      <c r="BB1025" t="str">
        <f>VLOOKUP(BA1025,'Standard Deviations'!$L$1:$M$11,2,TRUE)</f>
        <v>Silver</v>
      </c>
    </row>
    <row r="1026" spans="1:54">
      <c r="A1026">
        <v>2632</v>
      </c>
      <c r="B1026">
        <v>1954</v>
      </c>
      <c r="C1026">
        <f>2024-B1026</f>
        <v>70</v>
      </c>
      <c r="D1026" t="str">
        <f>VLOOKUP(B1026,Reference!$A$1:$B$125, 2)</f>
        <v>Boomers</v>
      </c>
      <c r="E1026" t="s">
        <v>54</v>
      </c>
      <c r="F1026" t="str">
        <f>IF(E1026="High School", "No College", "College")</f>
        <v>College</v>
      </c>
      <c r="G1026" t="s">
        <v>55</v>
      </c>
      <c r="H1026">
        <v>50501</v>
      </c>
      <c r="I1026">
        <v>50501</v>
      </c>
      <c r="J1026" s="4" t="s">
        <v>175</v>
      </c>
      <c r="K1026">
        <v>1</v>
      </c>
      <c r="L1026">
        <v>1</v>
      </c>
      <c r="M1026" t="str">
        <f>IF(OR(K1026&gt;0, L1026&gt;0), "Parent", "Not Parent")</f>
        <v>Parent</v>
      </c>
      <c r="N1026" t="s">
        <v>585</v>
      </c>
      <c r="O1026" s="8">
        <v>41916</v>
      </c>
      <c r="P1026" s="9">
        <f>O1026-N1026</f>
        <v>473</v>
      </c>
      <c r="Q1026">
        <v>10</v>
      </c>
      <c r="R1026" s="9">
        <f>P1026-Q1026</f>
        <v>463</v>
      </c>
      <c r="S1026" s="8">
        <f>O1026-R1026</f>
        <v>41453</v>
      </c>
      <c r="T1026">
        <v>297</v>
      </c>
      <c r="U1026">
        <v>0</v>
      </c>
      <c r="V1026">
        <v>38</v>
      </c>
      <c r="W1026">
        <v>13</v>
      </c>
      <c r="X1026">
        <v>0</v>
      </c>
      <c r="Y1026">
        <v>152</v>
      </c>
      <c r="Z1026">
        <v>500</v>
      </c>
      <c r="AA1026">
        <f>Z1026/P1026</f>
        <v>1.0570824524312896</v>
      </c>
      <c r="AB1026" s="11" t="s">
        <v>506</v>
      </c>
      <c r="AC1026" t="s">
        <v>59</v>
      </c>
      <c r="AD1026">
        <v>7</v>
      </c>
      <c r="AE1026" t="str">
        <f>IF(AD1026&gt;3, "Prefers Discount", "Discount Indifferent")</f>
        <v>Prefers Discount</v>
      </c>
      <c r="AF1026">
        <v>4</v>
      </c>
      <c r="AG1026">
        <v>5</v>
      </c>
      <c r="AH1026">
        <v>4</v>
      </c>
      <c r="AI1026" t="str">
        <f>INDEX($AF$1:$AH$1,MATCH(MAX(AF1026:AH1026),AF1026:AH1026,0))</f>
        <v>Web_Orders</v>
      </c>
      <c r="AJ1026">
        <v>6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f>SUM(AK1026:AO1026)</f>
        <v>1</v>
      </c>
      <c r="AQ1026" t="str">
        <f>INDEX($AK$1:$AO$1,MATCH(MAX(AK1026:AO1026),AK1026:AO1026,0))</f>
        <v>Converted_on_Camp3</v>
      </c>
      <c r="AR1026">
        <v>1</v>
      </c>
      <c r="AS1026" t="str">
        <f>IF(OR(AK1026&gt;0, AL1026&gt;0, AM1026&gt;0, AN1026&gt;0, AO1026&gt;0), "Converted", "Not Converted")</f>
        <v>Converted</v>
      </c>
      <c r="AT1026">
        <v>0</v>
      </c>
      <c r="AU1026">
        <v>3</v>
      </c>
      <c r="AV1026">
        <v>11</v>
      </c>
      <c r="AW1026">
        <f>IF(Z1026&gt;607, 4, 0)</f>
        <v>0</v>
      </c>
      <c r="AX1026">
        <f>IF(AA1026&gt;1.6588, 3, 0)</f>
        <v>0</v>
      </c>
      <c r="AY1026">
        <f>IF(P1026&gt;401, 2, 0)</f>
        <v>2</v>
      </c>
      <c r="AZ1026">
        <f>IF(I1026&gt;52915.77, 1, 0)</f>
        <v>0</v>
      </c>
      <c r="BA1026">
        <f>SUM(AW1026:AZ1026)</f>
        <v>2</v>
      </c>
      <c r="BB1026" t="str">
        <f>VLOOKUP(BA1026,'Standard Deviations'!$L$1:$M$11,2,TRUE)</f>
        <v>Bronze</v>
      </c>
    </row>
    <row r="1027" spans="1:54">
      <c r="A1027">
        <v>10832</v>
      </c>
      <c r="B1027">
        <v>1958</v>
      </c>
      <c r="C1027">
        <f>2024-B1027</f>
        <v>66</v>
      </c>
      <c r="D1027" t="str">
        <f>VLOOKUP(B1027,Reference!$A$1:$B$125, 2)</f>
        <v>Boomers</v>
      </c>
      <c r="E1027" t="s">
        <v>54</v>
      </c>
      <c r="F1027" t="str">
        <f>IF(E1027="High School", "No College", "College")</f>
        <v>College</v>
      </c>
      <c r="G1027" t="s">
        <v>65</v>
      </c>
      <c r="H1027">
        <v>46610</v>
      </c>
      <c r="I1027">
        <v>46610</v>
      </c>
      <c r="J1027" s="4" t="s">
        <v>175</v>
      </c>
      <c r="K1027">
        <v>0</v>
      </c>
      <c r="L1027">
        <v>0</v>
      </c>
      <c r="M1027" t="str">
        <f>IF(OR(K1027&gt;0, L1027&gt;0), "Parent", "Not Parent")</f>
        <v>Not Parent</v>
      </c>
      <c r="N1027" t="s">
        <v>586</v>
      </c>
      <c r="O1027" s="8">
        <v>41916</v>
      </c>
      <c r="P1027" s="9">
        <f>O1027-N1027</f>
        <v>443</v>
      </c>
      <c r="Q1027">
        <v>4</v>
      </c>
      <c r="R1027" s="9">
        <f>P1027-Q1027</f>
        <v>439</v>
      </c>
      <c r="S1027" s="8">
        <f>O1027-R1027</f>
        <v>41477</v>
      </c>
      <c r="T1027">
        <v>288</v>
      </c>
      <c r="U1027">
        <v>10</v>
      </c>
      <c r="V1027">
        <v>30</v>
      </c>
      <c r="W1027">
        <v>4</v>
      </c>
      <c r="X1027">
        <v>10</v>
      </c>
      <c r="Y1027">
        <v>125</v>
      </c>
      <c r="Z1027">
        <v>467</v>
      </c>
      <c r="AA1027">
        <f>Z1027/P1027</f>
        <v>1.0541760722347631</v>
      </c>
      <c r="AB1027" s="11" t="s">
        <v>506</v>
      </c>
      <c r="AC1027" t="s">
        <v>59</v>
      </c>
      <c r="AD1027">
        <v>1</v>
      </c>
      <c r="AE1027" t="str">
        <f>IF(AD1027&gt;3, "Prefers Discount", "Discount Indifferent")</f>
        <v>Discount Indifferent</v>
      </c>
      <c r="AF1027">
        <v>6</v>
      </c>
      <c r="AG1027">
        <v>6</v>
      </c>
      <c r="AH1027">
        <v>1</v>
      </c>
      <c r="AI1027" t="str">
        <f>INDEX($AF$1:$AH$1,MATCH(MAX(AF1027:AH1027),AF1027:AH1027,0))</f>
        <v>Store_Orders</v>
      </c>
      <c r="AJ1027">
        <v>6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f>SUM(AK1027:AO1027)</f>
        <v>0</v>
      </c>
      <c r="AQ1027" t="s">
        <v>67</v>
      </c>
      <c r="AR1027">
        <v>0</v>
      </c>
      <c r="AS1027" t="str">
        <f>IF(OR(AK1027&gt;0, AL1027&gt;0, AM1027&gt;0, AN1027&gt;0, AO1027&gt;0), "Converted", "Not Converted")</f>
        <v>Not Converted</v>
      </c>
      <c r="AT1027">
        <v>0</v>
      </c>
      <c r="AU1027">
        <v>3</v>
      </c>
      <c r="AV1027">
        <v>11</v>
      </c>
      <c r="AW1027">
        <f>IF(Z1027&gt;607, 4, 0)</f>
        <v>0</v>
      </c>
      <c r="AX1027">
        <f>IF(AA1027&gt;1.6588, 3, 0)</f>
        <v>0</v>
      </c>
      <c r="AY1027">
        <f>IF(P1027&gt;401, 2, 0)</f>
        <v>2</v>
      </c>
      <c r="AZ1027">
        <f>IF(I1027&gt;52915.77, 1, 0)</f>
        <v>0</v>
      </c>
      <c r="BA1027">
        <f>SUM(AW1027:AZ1027)</f>
        <v>2</v>
      </c>
      <c r="BB1027" t="str">
        <f>VLOOKUP(BA1027,'Standard Deviations'!$L$1:$M$11,2,TRUE)</f>
        <v>Bronze</v>
      </c>
    </row>
    <row r="1028" spans="1:54">
      <c r="A1028">
        <v>3321</v>
      </c>
      <c r="B1028">
        <v>1967</v>
      </c>
      <c r="C1028">
        <f>2024-B1028</f>
        <v>57</v>
      </c>
      <c r="D1028" t="str">
        <f>VLOOKUP(B1028,Reference!$A$1:$B$125, 2)</f>
        <v>Gen X</v>
      </c>
      <c r="E1028" t="s">
        <v>68</v>
      </c>
      <c r="F1028" t="str">
        <f>IF(E1028="High School", "No College", "College")</f>
        <v>College</v>
      </c>
      <c r="G1028" t="s">
        <v>65</v>
      </c>
      <c r="H1028">
        <v>56575</v>
      </c>
      <c r="I1028">
        <v>56575</v>
      </c>
      <c r="J1028" s="4" t="s">
        <v>61</v>
      </c>
      <c r="K1028">
        <v>0</v>
      </c>
      <c r="L1028">
        <v>2</v>
      </c>
      <c r="M1028" t="str">
        <f>IF(OR(K1028&gt;0, L1028&gt;0), "Parent", "Not Parent")</f>
        <v>Parent</v>
      </c>
      <c r="N1028" t="s">
        <v>256</v>
      </c>
      <c r="O1028" s="8">
        <v>41916</v>
      </c>
      <c r="P1028" s="9">
        <f>O1028-N1028</f>
        <v>517</v>
      </c>
      <c r="Q1028">
        <v>42</v>
      </c>
      <c r="R1028" s="9">
        <f>P1028-Q1028</f>
        <v>475</v>
      </c>
      <c r="S1028" s="8">
        <f>O1028-R1028</f>
        <v>41441</v>
      </c>
      <c r="T1028">
        <v>421</v>
      </c>
      <c r="U1028">
        <v>5</v>
      </c>
      <c r="V1028">
        <v>90</v>
      </c>
      <c r="W1028">
        <v>0</v>
      </c>
      <c r="X1028">
        <v>16</v>
      </c>
      <c r="Y1028">
        <v>10</v>
      </c>
      <c r="Z1028">
        <v>542</v>
      </c>
      <c r="AA1028">
        <f>Z1028/P1028</f>
        <v>1.0483558994197293</v>
      </c>
      <c r="AB1028" s="11" t="s">
        <v>506</v>
      </c>
      <c r="AC1028" t="s">
        <v>59</v>
      </c>
      <c r="AD1028">
        <v>3</v>
      </c>
      <c r="AE1028" t="str">
        <f>IF(AD1028&gt;3, "Prefers Discount", "Discount Indifferent")</f>
        <v>Discount Indifferent</v>
      </c>
      <c r="AF1028">
        <v>7</v>
      </c>
      <c r="AG1028">
        <v>7</v>
      </c>
      <c r="AH1028">
        <v>3</v>
      </c>
      <c r="AI1028" t="str">
        <f>INDEX($AF$1:$AH$1,MATCH(MAX(AF1028:AH1028),AF1028:AH1028,0))</f>
        <v>Store_Orders</v>
      </c>
      <c r="AJ1028">
        <v>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f>SUM(AK1028:AO1028)</f>
        <v>0</v>
      </c>
      <c r="AQ1028" t="s">
        <v>67</v>
      </c>
      <c r="AR1028">
        <v>0</v>
      </c>
      <c r="AS1028" t="str">
        <f>IF(OR(AK1028&gt;0, AL1028&gt;0, AM1028&gt;0, AN1028&gt;0, AO1028&gt;0), "Converted", "Not Converted")</f>
        <v>Not Converted</v>
      </c>
      <c r="AT1028">
        <v>0</v>
      </c>
      <c r="AU1028">
        <v>3</v>
      </c>
      <c r="AV1028">
        <v>11</v>
      </c>
      <c r="AW1028">
        <f>IF(Z1028&gt;607, 4, 0)</f>
        <v>0</v>
      </c>
      <c r="AX1028">
        <f>IF(AA1028&gt;1.6588, 3, 0)</f>
        <v>0</v>
      </c>
      <c r="AY1028">
        <f>IF(P1028&gt;401, 2, 0)</f>
        <v>2</v>
      </c>
      <c r="AZ1028">
        <f>IF(I1028&gt;52915.77, 1, 0)</f>
        <v>1</v>
      </c>
      <c r="BA1028">
        <f>SUM(AW1028:AZ1028)</f>
        <v>3</v>
      </c>
      <c r="BB1028" t="str">
        <f>VLOOKUP(BA1028,'Standard Deviations'!$L$1:$M$11,2,TRUE)</f>
        <v>Silver</v>
      </c>
    </row>
    <row r="1029" spans="1:54">
      <c r="A1029">
        <v>3551</v>
      </c>
      <c r="B1029">
        <v>1954</v>
      </c>
      <c r="C1029">
        <f>2024-B1029</f>
        <v>70</v>
      </c>
      <c r="D1029" t="str">
        <f>VLOOKUP(B1029,Reference!$A$1:$B$125, 2)</f>
        <v>Boomers</v>
      </c>
      <c r="E1029" t="s">
        <v>64</v>
      </c>
      <c r="F1029" t="str">
        <f>IF(E1029="High School", "No College", "College")</f>
        <v>College</v>
      </c>
      <c r="G1029" t="s">
        <v>65</v>
      </c>
      <c r="H1029">
        <v>60033</v>
      </c>
      <c r="I1029">
        <v>60033</v>
      </c>
      <c r="J1029" s="4" t="s">
        <v>61</v>
      </c>
      <c r="K1029">
        <v>0</v>
      </c>
      <c r="L1029">
        <v>1</v>
      </c>
      <c r="M1029" t="str">
        <f>IF(OR(K1029&gt;0, L1029&gt;0), "Parent", "Not Parent")</f>
        <v>Parent</v>
      </c>
      <c r="N1029" t="s">
        <v>214</v>
      </c>
      <c r="O1029" s="8">
        <v>41916</v>
      </c>
      <c r="P1029" s="9">
        <f>O1029-N1029</f>
        <v>189</v>
      </c>
      <c r="Q1029">
        <v>28</v>
      </c>
      <c r="R1029" s="9">
        <f>P1029-Q1029</f>
        <v>161</v>
      </c>
      <c r="S1029" s="8">
        <f>O1029-R1029</f>
        <v>41755</v>
      </c>
      <c r="T1029">
        <v>62</v>
      </c>
      <c r="U1029">
        <v>1</v>
      </c>
      <c r="V1029">
        <v>57</v>
      </c>
      <c r="W1029">
        <v>19</v>
      </c>
      <c r="X1029">
        <v>11</v>
      </c>
      <c r="Y1029">
        <v>48</v>
      </c>
      <c r="Z1029">
        <v>198</v>
      </c>
      <c r="AA1029">
        <f>Z1029/P1029</f>
        <v>1.0476190476190477</v>
      </c>
      <c r="AB1029" s="11" t="s">
        <v>506</v>
      </c>
      <c r="AC1029" t="s">
        <v>59</v>
      </c>
      <c r="AD1029">
        <v>2</v>
      </c>
      <c r="AE1029" t="str">
        <f>IF(AD1029&gt;3, "Prefers Discount", "Discount Indifferent")</f>
        <v>Discount Indifferent</v>
      </c>
      <c r="AF1029">
        <v>5</v>
      </c>
      <c r="AG1029">
        <v>2</v>
      </c>
      <c r="AH1029">
        <v>1</v>
      </c>
      <c r="AI1029" t="str">
        <f>INDEX($AF$1:$AH$1,MATCH(MAX(AF1029:AH1029),AF1029:AH1029,0))</f>
        <v>Store_Orders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f>SUM(AK1029:AO1029)</f>
        <v>0</v>
      </c>
      <c r="AQ1029" t="s">
        <v>67</v>
      </c>
      <c r="AR1029">
        <v>0</v>
      </c>
      <c r="AS1029" t="str">
        <f>IF(OR(AK1029&gt;0, AL1029&gt;0, AM1029&gt;0, AN1029&gt;0, AO1029&gt;0), "Converted", "Not Converted")</f>
        <v>Not Converted</v>
      </c>
      <c r="AT1029">
        <v>0</v>
      </c>
      <c r="AU1029">
        <v>3</v>
      </c>
      <c r="AV1029">
        <v>11</v>
      </c>
      <c r="AW1029">
        <f>IF(Z1029&gt;607, 4, 0)</f>
        <v>0</v>
      </c>
      <c r="AX1029">
        <f>IF(AA1029&gt;1.6588, 3, 0)</f>
        <v>0</v>
      </c>
      <c r="AY1029">
        <f>IF(P1029&gt;401, 2, 0)</f>
        <v>0</v>
      </c>
      <c r="AZ1029">
        <f>IF(I1029&gt;52915.77, 1, 0)</f>
        <v>1</v>
      </c>
      <c r="BA1029">
        <f>SUM(AW1029:AZ1029)</f>
        <v>1</v>
      </c>
      <c r="BB1029" t="str">
        <f>VLOOKUP(BA1029,'Standard Deviations'!$L$1:$M$11,2,TRUE)</f>
        <v>Bronze</v>
      </c>
    </row>
    <row r="1030" spans="1:54">
      <c r="A1030">
        <v>10446</v>
      </c>
      <c r="B1030">
        <v>1957</v>
      </c>
      <c r="C1030">
        <f>2024-B1030</f>
        <v>67</v>
      </c>
      <c r="D1030" t="str">
        <f>VLOOKUP(B1030,Reference!$A$1:$B$125, 2)</f>
        <v>Boomers</v>
      </c>
      <c r="E1030" t="s">
        <v>68</v>
      </c>
      <c r="F1030" t="str">
        <f>IF(E1030="High School", "No College", "College")</f>
        <v>College</v>
      </c>
      <c r="G1030" t="s">
        <v>55</v>
      </c>
      <c r="H1030">
        <v>82017</v>
      </c>
      <c r="I1030">
        <v>82017</v>
      </c>
      <c r="J1030" s="4" t="s">
        <v>56</v>
      </c>
      <c r="K1030">
        <v>0</v>
      </c>
      <c r="L1030">
        <v>0</v>
      </c>
      <c r="M1030" t="str">
        <f>IF(OR(K1030&gt;0, L1030&gt;0), "Parent", "Not Parent")</f>
        <v>Not Parent</v>
      </c>
      <c r="N1030" t="s">
        <v>493</v>
      </c>
      <c r="O1030" s="8">
        <v>41916</v>
      </c>
      <c r="P1030" s="9">
        <f>O1030-N1030</f>
        <v>696</v>
      </c>
      <c r="Q1030">
        <v>58</v>
      </c>
      <c r="R1030" s="9">
        <f>P1030-Q1030</f>
        <v>638</v>
      </c>
      <c r="S1030" s="8">
        <f>O1030-R1030</f>
        <v>41278</v>
      </c>
      <c r="T1030">
        <v>184</v>
      </c>
      <c r="U1030">
        <v>23</v>
      </c>
      <c r="V1030">
        <v>446</v>
      </c>
      <c r="W1030">
        <v>30</v>
      </c>
      <c r="X1030">
        <v>23</v>
      </c>
      <c r="Y1030">
        <v>23</v>
      </c>
      <c r="Z1030">
        <v>729</v>
      </c>
      <c r="AA1030">
        <f>Z1030/P1030</f>
        <v>1.0474137931034482</v>
      </c>
      <c r="AB1030" s="14" t="s">
        <v>506</v>
      </c>
      <c r="AC1030" s="13" t="s">
        <v>63</v>
      </c>
      <c r="AD1030">
        <v>1</v>
      </c>
      <c r="AE1030" t="str">
        <f>IF(AD1030&gt;3, "Prefers Discount", "Discount Indifferent")</f>
        <v>Discount Indifferent</v>
      </c>
      <c r="AF1030">
        <v>7</v>
      </c>
      <c r="AG1030">
        <v>5</v>
      </c>
      <c r="AH1030">
        <v>4</v>
      </c>
      <c r="AI1030" t="str">
        <f>INDEX($AF$1:$AH$1,MATCH(MAX(AF1030:AH1030),AF1030:AH1030,0))</f>
        <v>Store_Orders</v>
      </c>
      <c r="AJ1030">
        <v>2</v>
      </c>
      <c r="AK1030">
        <v>1</v>
      </c>
      <c r="AL1030">
        <v>0</v>
      </c>
      <c r="AM1030">
        <v>0</v>
      </c>
      <c r="AN1030">
        <v>1</v>
      </c>
      <c r="AO1030">
        <v>1</v>
      </c>
      <c r="AP1030">
        <f>SUM(AK1030:AO1030)</f>
        <v>3</v>
      </c>
      <c r="AQ1030" t="str">
        <f>INDEX($AK$1:$AO$1,MATCH(MAX(AK1030:AO1030),AK1030:AO1030,0))</f>
        <v>Converted_on_Camp1</v>
      </c>
      <c r="AR1030">
        <v>1</v>
      </c>
      <c r="AS1030" t="str">
        <f>IF(OR(AK1030&gt;0, AL1030&gt;0, AM1030&gt;0, AN1030&gt;0, AO1030&gt;0), "Converted", "Not Converted")</f>
        <v>Converted</v>
      </c>
      <c r="AT1030">
        <v>0</v>
      </c>
      <c r="AU1030">
        <v>3</v>
      </c>
      <c r="AV1030">
        <v>11</v>
      </c>
      <c r="AW1030">
        <f>IF(Z1030&gt;607, 4, 0)</f>
        <v>4</v>
      </c>
      <c r="AX1030">
        <f>IF(AA1030&gt;1.6588, 3, 0)</f>
        <v>0</v>
      </c>
      <c r="AY1030">
        <f>IF(P1030&gt;401, 2, 0)</f>
        <v>2</v>
      </c>
      <c r="AZ1030">
        <f>IF(I1030&gt;52915.77, 1, 0)</f>
        <v>1</v>
      </c>
      <c r="BA1030">
        <f>SUM(AW1030:AZ1030)</f>
        <v>7</v>
      </c>
      <c r="BB1030" t="str">
        <f>VLOOKUP(BA1030,'Standard Deviations'!$L$1:$M$11,2,TRUE)</f>
        <v>Platinum</v>
      </c>
    </row>
    <row r="1031" spans="1:54">
      <c r="A1031">
        <v>1640</v>
      </c>
      <c r="B1031">
        <v>1954</v>
      </c>
      <c r="C1031">
        <f>2024-B1031</f>
        <v>70</v>
      </c>
      <c r="D1031" t="str">
        <f>VLOOKUP(B1031,Reference!$A$1:$B$125, 2)</f>
        <v>Boomers</v>
      </c>
      <c r="E1031" t="s">
        <v>54</v>
      </c>
      <c r="F1031" t="str">
        <f>IF(E1031="High School", "No College", "College")</f>
        <v>College</v>
      </c>
      <c r="G1031" t="s">
        <v>71</v>
      </c>
      <c r="H1031">
        <v>64587</v>
      </c>
      <c r="I1031">
        <v>64587</v>
      </c>
      <c r="J1031" s="4" t="s">
        <v>61</v>
      </c>
      <c r="K1031">
        <v>1</v>
      </c>
      <c r="L1031">
        <v>1</v>
      </c>
      <c r="M1031" t="str">
        <f>IF(OR(K1031&gt;0, L1031&gt;0), "Parent", "Not Parent")</f>
        <v>Parent</v>
      </c>
      <c r="N1031" t="s">
        <v>66</v>
      </c>
      <c r="O1031" s="8">
        <v>41916</v>
      </c>
      <c r="P1031" s="9">
        <f>O1031-N1031</f>
        <v>104</v>
      </c>
      <c r="Q1031">
        <v>49</v>
      </c>
      <c r="R1031" s="9">
        <f>P1031-Q1031</f>
        <v>55</v>
      </c>
      <c r="S1031" s="8">
        <f>O1031-R1031</f>
        <v>41861</v>
      </c>
      <c r="T1031">
        <v>66</v>
      </c>
      <c r="U1031">
        <v>0</v>
      </c>
      <c r="V1031">
        <v>16</v>
      </c>
      <c r="W1031">
        <v>0</v>
      </c>
      <c r="X1031">
        <v>6</v>
      </c>
      <c r="Y1031">
        <v>20</v>
      </c>
      <c r="Z1031">
        <v>108</v>
      </c>
      <c r="AA1031">
        <f>Z1031/P1031</f>
        <v>1.0384615384615385</v>
      </c>
      <c r="AB1031" s="11" t="s">
        <v>506</v>
      </c>
      <c r="AC1031" t="s">
        <v>59</v>
      </c>
      <c r="AD1031">
        <v>2</v>
      </c>
      <c r="AE1031" t="str">
        <f>IF(AD1031&gt;3, "Prefers Discount", "Discount Indifferent")</f>
        <v>Discount Indifferent</v>
      </c>
      <c r="AF1031">
        <v>4</v>
      </c>
      <c r="AG1031">
        <v>1</v>
      </c>
      <c r="AH1031">
        <v>1</v>
      </c>
      <c r="AI1031" t="str">
        <f>INDEX($AF$1:$AH$1,MATCH(MAX(AF1031:AH1031),AF1031:AH1031,0))</f>
        <v>Store_Orders</v>
      </c>
      <c r="AJ1031">
        <v>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f>SUM(AK1031:AO1031)</f>
        <v>0</v>
      </c>
      <c r="AQ1031" t="s">
        <v>67</v>
      </c>
      <c r="AR1031">
        <v>0</v>
      </c>
      <c r="AS1031" t="str">
        <f>IF(OR(AK1031&gt;0, AL1031&gt;0, AM1031&gt;0, AN1031&gt;0, AO1031&gt;0), "Converted", "Not Converted")</f>
        <v>Not Converted</v>
      </c>
      <c r="AT1031">
        <v>0</v>
      </c>
      <c r="AU1031">
        <v>3</v>
      </c>
      <c r="AV1031">
        <v>11</v>
      </c>
      <c r="AW1031">
        <f>IF(Z1031&gt;607, 4, 0)</f>
        <v>0</v>
      </c>
      <c r="AX1031">
        <f>IF(AA1031&gt;1.6588, 3, 0)</f>
        <v>0</v>
      </c>
      <c r="AY1031">
        <f>IF(P1031&gt;401, 2, 0)</f>
        <v>0</v>
      </c>
      <c r="AZ1031">
        <f>IF(I1031&gt;52915.77, 1, 0)</f>
        <v>1</v>
      </c>
      <c r="BA1031">
        <f>SUM(AW1031:AZ1031)</f>
        <v>1</v>
      </c>
      <c r="BB1031" t="str">
        <f>VLOOKUP(BA1031,'Standard Deviations'!$L$1:$M$11,2,TRUE)</f>
        <v>Bronze</v>
      </c>
    </row>
    <row r="1032" spans="1:54">
      <c r="A1032">
        <v>5589</v>
      </c>
      <c r="B1032">
        <v>1964</v>
      </c>
      <c r="C1032">
        <f>2024-B1032</f>
        <v>60</v>
      </c>
      <c r="D1032" t="str">
        <f>VLOOKUP(B1032,Reference!$A$1:$B$125, 2)</f>
        <v>Boomers</v>
      </c>
      <c r="E1032" t="s">
        <v>54</v>
      </c>
      <c r="F1032" t="str">
        <f>IF(E1032="High School", "No College", "College")</f>
        <v>College</v>
      </c>
      <c r="G1032" t="s">
        <v>71</v>
      </c>
      <c r="H1032">
        <v>51983</v>
      </c>
      <c r="I1032">
        <v>51983</v>
      </c>
      <c r="J1032" s="4" t="s">
        <v>175</v>
      </c>
      <c r="K1032">
        <v>0</v>
      </c>
      <c r="L1032">
        <v>1</v>
      </c>
      <c r="M1032" t="str">
        <f>IF(OR(K1032&gt;0, L1032&gt;0), "Parent", "Not Parent")</f>
        <v>Parent</v>
      </c>
      <c r="N1032" t="s">
        <v>332</v>
      </c>
      <c r="O1032" s="8">
        <v>41916</v>
      </c>
      <c r="P1032" s="9">
        <f>O1032-N1032</f>
        <v>764</v>
      </c>
      <c r="Q1032">
        <v>95</v>
      </c>
      <c r="R1032" s="9">
        <f>P1032-Q1032</f>
        <v>669</v>
      </c>
      <c r="S1032" s="8">
        <f>O1032-R1032</f>
        <v>41247</v>
      </c>
      <c r="T1032">
        <v>631</v>
      </c>
      <c r="U1032">
        <v>0</v>
      </c>
      <c r="V1032">
        <v>115</v>
      </c>
      <c r="W1032">
        <v>10</v>
      </c>
      <c r="X1032">
        <v>7</v>
      </c>
      <c r="Y1032">
        <v>30</v>
      </c>
      <c r="Z1032">
        <v>793</v>
      </c>
      <c r="AA1032">
        <f>Z1032/P1032</f>
        <v>1.037958115183246</v>
      </c>
      <c r="AB1032" s="14" t="s">
        <v>506</v>
      </c>
      <c r="AC1032" s="13" t="s">
        <v>63</v>
      </c>
      <c r="AD1032">
        <v>3</v>
      </c>
      <c r="AE1032" t="str">
        <f>IF(AD1032&gt;3, "Prefers Discount", "Discount Indifferent")</f>
        <v>Discount Indifferent</v>
      </c>
      <c r="AF1032">
        <v>10</v>
      </c>
      <c r="AG1032">
        <v>9</v>
      </c>
      <c r="AH1032">
        <v>2</v>
      </c>
      <c r="AI1032" t="str">
        <f>INDEX($AF$1:$AH$1,MATCH(MAX(AF1032:AH1032),AF1032:AH1032,0))</f>
        <v>Store_Orders</v>
      </c>
      <c r="AJ1032">
        <v>7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f>SUM(AK1032:AO1032)</f>
        <v>0</v>
      </c>
      <c r="AQ1032" t="s">
        <v>67</v>
      </c>
      <c r="AR1032">
        <v>0</v>
      </c>
      <c r="AS1032" t="str">
        <f>IF(OR(AK1032&gt;0, AL1032&gt;0, AM1032&gt;0, AN1032&gt;0, AO1032&gt;0), "Converted", "Not Converted")</f>
        <v>Not Converted</v>
      </c>
      <c r="AT1032">
        <v>0</v>
      </c>
      <c r="AU1032">
        <v>3</v>
      </c>
      <c r="AV1032">
        <v>11</v>
      </c>
      <c r="AW1032">
        <f>IF(Z1032&gt;607, 4, 0)</f>
        <v>4</v>
      </c>
      <c r="AX1032">
        <f>IF(AA1032&gt;1.6588, 3, 0)</f>
        <v>0</v>
      </c>
      <c r="AY1032">
        <f>IF(P1032&gt;401, 2, 0)</f>
        <v>2</v>
      </c>
      <c r="AZ1032">
        <f>IF(I1032&gt;52915.77, 1, 0)</f>
        <v>0</v>
      </c>
      <c r="BA1032">
        <f>SUM(AW1032:AZ1032)</f>
        <v>6</v>
      </c>
      <c r="BB1032" t="str">
        <f>VLOOKUP(BA1032,'Standard Deviations'!$L$1:$M$11,2,TRUE)</f>
        <v>Gold</v>
      </c>
    </row>
    <row r="1033" spans="1:54">
      <c r="A1033">
        <v>10968</v>
      </c>
      <c r="B1033">
        <v>1969</v>
      </c>
      <c r="C1033">
        <f>2024-B1033</f>
        <v>55</v>
      </c>
      <c r="D1033" t="str">
        <f>VLOOKUP(B1033,Reference!$A$1:$B$125, 2)</f>
        <v>Gen X</v>
      </c>
      <c r="E1033" t="s">
        <v>54</v>
      </c>
      <c r="F1033" t="str">
        <f>IF(E1033="High School", "No College", "College")</f>
        <v>College</v>
      </c>
      <c r="G1033" t="s">
        <v>60</v>
      </c>
      <c r="H1033">
        <v>57731</v>
      </c>
      <c r="I1033">
        <v>57731</v>
      </c>
      <c r="J1033" s="4" t="s">
        <v>61</v>
      </c>
      <c r="K1033">
        <v>0</v>
      </c>
      <c r="L1033">
        <v>1</v>
      </c>
      <c r="M1033" t="str">
        <f>IF(OR(K1033&gt;0, L1033&gt;0), "Parent", "Not Parent")</f>
        <v>Parent</v>
      </c>
      <c r="N1033" t="s">
        <v>416</v>
      </c>
      <c r="O1033" s="8">
        <v>41916</v>
      </c>
      <c r="P1033" s="9">
        <f>O1033-N1033</f>
        <v>680</v>
      </c>
      <c r="Q1033">
        <v>0</v>
      </c>
      <c r="R1033" s="9">
        <f>P1033-Q1033</f>
        <v>680</v>
      </c>
      <c r="S1033" s="8">
        <f>O1033-R1033</f>
        <v>41236</v>
      </c>
      <c r="T1033">
        <v>266</v>
      </c>
      <c r="U1033">
        <v>21</v>
      </c>
      <c r="V1033">
        <v>300</v>
      </c>
      <c r="W1033">
        <v>65</v>
      </c>
      <c r="X1033">
        <v>8</v>
      </c>
      <c r="Y1033">
        <v>44</v>
      </c>
      <c r="Z1033">
        <v>704</v>
      </c>
      <c r="AA1033">
        <f>Z1033/P1033</f>
        <v>1.0352941176470589</v>
      </c>
      <c r="AB1033" s="11" t="s">
        <v>506</v>
      </c>
      <c r="AC1033" t="s">
        <v>59</v>
      </c>
      <c r="AD1033">
        <v>4</v>
      </c>
      <c r="AE1033" t="str">
        <f>IF(AD1033&gt;3, "Prefers Discount", "Discount Indifferent")</f>
        <v>Prefers Discount</v>
      </c>
      <c r="AF1033">
        <v>6</v>
      </c>
      <c r="AG1033">
        <v>8</v>
      </c>
      <c r="AH1033">
        <v>8</v>
      </c>
      <c r="AI1033" t="str">
        <f>INDEX($AF$1:$AH$1,MATCH(MAX(AF1033:AH1033),AF1033:AH1033,0))</f>
        <v>Web_Orders</v>
      </c>
      <c r="AJ1033">
        <v>6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f>SUM(AK1033:AO1033)</f>
        <v>0</v>
      </c>
      <c r="AQ1033" t="s">
        <v>67</v>
      </c>
      <c r="AR1033">
        <v>0</v>
      </c>
      <c r="AS1033" t="str">
        <f>IF(OR(AK1033&gt;0, AL1033&gt;0, AM1033&gt;0, AN1033&gt;0, AO1033&gt;0), "Converted", "Not Converted")</f>
        <v>Not Converted</v>
      </c>
      <c r="AT1033">
        <v>0</v>
      </c>
      <c r="AU1033">
        <v>3</v>
      </c>
      <c r="AV1033">
        <v>11</v>
      </c>
      <c r="AW1033">
        <f>IF(Z1033&gt;607, 4, 0)</f>
        <v>4</v>
      </c>
      <c r="AX1033">
        <f>IF(AA1033&gt;1.6588, 3, 0)</f>
        <v>0</v>
      </c>
      <c r="AY1033">
        <f>IF(P1033&gt;401, 2, 0)</f>
        <v>2</v>
      </c>
      <c r="AZ1033">
        <f>IF(I1033&gt;52915.77, 1, 0)</f>
        <v>1</v>
      </c>
      <c r="BA1033">
        <f>SUM(AW1033:AZ1033)</f>
        <v>7</v>
      </c>
      <c r="BB1033" t="str">
        <f>VLOOKUP(BA1033,'Standard Deviations'!$L$1:$M$11,2,TRUE)</f>
        <v>Platinum</v>
      </c>
    </row>
    <row r="1034" spans="1:54">
      <c r="A1034">
        <v>4954</v>
      </c>
      <c r="B1034">
        <v>1956</v>
      </c>
      <c r="C1034">
        <f>2024-B1034</f>
        <v>68</v>
      </c>
      <c r="D1034" t="str">
        <f>VLOOKUP(B1034,Reference!$A$1:$B$125, 2)</f>
        <v>Boomers</v>
      </c>
      <c r="E1034" t="s">
        <v>54</v>
      </c>
      <c r="F1034" t="str">
        <f>IF(E1034="High School", "No College", "College")</f>
        <v>College</v>
      </c>
      <c r="G1034" t="s">
        <v>55</v>
      </c>
      <c r="H1034">
        <v>48195</v>
      </c>
      <c r="I1034">
        <v>48195</v>
      </c>
      <c r="J1034" s="4" t="s">
        <v>175</v>
      </c>
      <c r="K1034">
        <v>1</v>
      </c>
      <c r="L1034">
        <v>1</v>
      </c>
      <c r="M1034" t="str">
        <f>IF(OR(K1034&gt;0, L1034&gt;0), "Parent", "Not Parent")</f>
        <v>Parent</v>
      </c>
      <c r="N1034" t="s">
        <v>154</v>
      </c>
      <c r="O1034" s="8">
        <v>41916</v>
      </c>
      <c r="P1034" s="9">
        <f>O1034-N1034</f>
        <v>256</v>
      </c>
      <c r="Q1034">
        <v>53</v>
      </c>
      <c r="R1034" s="9">
        <f>P1034-Q1034</f>
        <v>203</v>
      </c>
      <c r="S1034" s="8">
        <f>O1034-R1034</f>
        <v>41713</v>
      </c>
      <c r="T1034">
        <v>106</v>
      </c>
      <c r="U1034">
        <v>27</v>
      </c>
      <c r="V1034">
        <v>68</v>
      </c>
      <c r="W1034">
        <v>52</v>
      </c>
      <c r="X1034">
        <v>7</v>
      </c>
      <c r="Y1034">
        <v>5</v>
      </c>
      <c r="Z1034">
        <v>265</v>
      </c>
      <c r="AA1034">
        <f>Z1034/P1034</f>
        <v>1.03515625</v>
      </c>
      <c r="AB1034" s="14" t="s">
        <v>506</v>
      </c>
      <c r="AC1034" s="13" t="s">
        <v>63</v>
      </c>
      <c r="AD1034">
        <v>6</v>
      </c>
      <c r="AE1034" t="str">
        <f>IF(AD1034&gt;3, "Prefers Discount", "Discount Indifferent")</f>
        <v>Prefers Discount</v>
      </c>
      <c r="AF1034">
        <v>5</v>
      </c>
      <c r="AG1034">
        <v>4</v>
      </c>
      <c r="AH1034">
        <v>2</v>
      </c>
      <c r="AI1034" t="str">
        <f>INDEX($AF$1:$AH$1,MATCH(MAX(AF1034:AH1034),AF1034:AH1034,0))</f>
        <v>Store_Orders</v>
      </c>
      <c r="AJ1034">
        <v>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f>SUM(AK1034:AO1034)</f>
        <v>0</v>
      </c>
      <c r="AQ1034" t="s">
        <v>67</v>
      </c>
      <c r="AR1034">
        <v>0</v>
      </c>
      <c r="AS1034" t="str">
        <f>IF(OR(AK1034&gt;0, AL1034&gt;0, AM1034&gt;0, AN1034&gt;0, AO1034&gt;0), "Converted", "Not Converted")</f>
        <v>Not Converted</v>
      </c>
      <c r="AT1034">
        <v>0</v>
      </c>
      <c r="AU1034">
        <v>3</v>
      </c>
      <c r="AV1034">
        <v>11</v>
      </c>
      <c r="AW1034">
        <f>IF(Z1034&gt;607, 4, 0)</f>
        <v>0</v>
      </c>
      <c r="AX1034">
        <f>IF(AA1034&gt;1.6588, 3, 0)</f>
        <v>0</v>
      </c>
      <c r="AY1034">
        <f>IF(P1034&gt;401, 2, 0)</f>
        <v>0</v>
      </c>
      <c r="AZ1034">
        <f>IF(I1034&gt;52915.77, 1, 0)</f>
        <v>0</v>
      </c>
      <c r="BA1034">
        <f>SUM(AW1034:AZ1034)</f>
        <v>0</v>
      </c>
      <c r="BB1034" t="str">
        <f>VLOOKUP(BA1034,'Standard Deviations'!$L$1:$M$11,2,TRUE)</f>
        <v>No Tier</v>
      </c>
    </row>
    <row r="1035" spans="1:54">
      <c r="A1035">
        <v>1545</v>
      </c>
      <c r="B1035">
        <v>1986</v>
      </c>
      <c r="C1035">
        <f>2024-B1035</f>
        <v>38</v>
      </c>
      <c r="D1035" t="str">
        <f>VLOOKUP(B1035,Reference!$A$1:$B$125, 2)</f>
        <v>Millennials</v>
      </c>
      <c r="E1035" t="s">
        <v>54</v>
      </c>
      <c r="F1035" t="str">
        <f>IF(E1035="High School", "No College", "College")</f>
        <v>College</v>
      </c>
      <c r="G1035" t="s">
        <v>55</v>
      </c>
      <c r="H1035">
        <v>38508</v>
      </c>
      <c r="I1035">
        <v>38508</v>
      </c>
      <c r="J1035" s="4" t="s">
        <v>175</v>
      </c>
      <c r="K1035">
        <v>1</v>
      </c>
      <c r="L1035">
        <v>0</v>
      </c>
      <c r="M1035" t="str">
        <f>IF(OR(K1035&gt;0, L1035&gt;0), "Parent", "Not Parent")</f>
        <v>Parent</v>
      </c>
      <c r="N1035" t="s">
        <v>537</v>
      </c>
      <c r="O1035" s="8">
        <v>41916</v>
      </c>
      <c r="P1035" s="9">
        <f>O1035-N1035</f>
        <v>428</v>
      </c>
      <c r="Q1035">
        <v>95</v>
      </c>
      <c r="R1035" s="9">
        <f>P1035-Q1035</f>
        <v>333</v>
      </c>
      <c r="S1035" s="8">
        <f>O1035-R1035</f>
        <v>41583</v>
      </c>
      <c r="T1035">
        <v>120</v>
      </c>
      <c r="U1035">
        <v>19</v>
      </c>
      <c r="V1035">
        <v>206</v>
      </c>
      <c r="W1035">
        <v>25</v>
      </c>
      <c r="X1035">
        <v>19</v>
      </c>
      <c r="Y1035">
        <v>54</v>
      </c>
      <c r="Z1035">
        <v>443</v>
      </c>
      <c r="AA1035">
        <f>Z1035/P1035</f>
        <v>1.0350467289719627</v>
      </c>
      <c r="AB1035" s="14" t="s">
        <v>506</v>
      </c>
      <c r="AC1035" s="13" t="s">
        <v>63</v>
      </c>
      <c r="AD1035">
        <v>6</v>
      </c>
      <c r="AE1035" t="str">
        <f>IF(AD1035&gt;3, "Prefers Discount", "Discount Indifferent")</f>
        <v>Prefers Discount</v>
      </c>
      <c r="AF1035">
        <v>5</v>
      </c>
      <c r="AG1035">
        <v>7</v>
      </c>
      <c r="AH1035">
        <v>2</v>
      </c>
      <c r="AI1035" t="str">
        <f>INDEX($AF$1:$AH$1,MATCH(MAX(AF1035:AH1035),AF1035:AH1035,0))</f>
        <v>Web_Orders</v>
      </c>
      <c r="AJ1035">
        <v>8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f>SUM(AK1035:AO1035)</f>
        <v>0</v>
      </c>
      <c r="AQ1035" t="s">
        <v>67</v>
      </c>
      <c r="AR1035">
        <v>0</v>
      </c>
      <c r="AS1035" t="str">
        <f>IF(OR(AK1035&gt;0, AL1035&gt;0, AM1035&gt;0, AN1035&gt;0, AO1035&gt;0), "Converted", "Not Converted")</f>
        <v>Not Converted</v>
      </c>
      <c r="AT1035">
        <v>0</v>
      </c>
      <c r="AU1035">
        <v>3</v>
      </c>
      <c r="AV1035">
        <v>11</v>
      </c>
      <c r="AW1035">
        <f>IF(Z1035&gt;607, 4, 0)</f>
        <v>0</v>
      </c>
      <c r="AX1035">
        <f>IF(AA1035&gt;1.6588, 3, 0)</f>
        <v>0</v>
      </c>
      <c r="AY1035">
        <f>IF(P1035&gt;401, 2, 0)</f>
        <v>2</v>
      </c>
      <c r="AZ1035">
        <f>IF(I1035&gt;52915.77, 1, 0)</f>
        <v>0</v>
      </c>
      <c r="BA1035">
        <f>SUM(AW1035:AZ1035)</f>
        <v>2</v>
      </c>
      <c r="BB1035" t="str">
        <f>VLOOKUP(BA1035,'Standard Deviations'!$L$1:$M$11,2,TRUE)</f>
        <v>Bronze</v>
      </c>
    </row>
    <row r="1036" spans="1:54">
      <c r="A1036">
        <v>1162</v>
      </c>
      <c r="B1036">
        <v>1987</v>
      </c>
      <c r="C1036">
        <f>2024-B1036</f>
        <v>37</v>
      </c>
      <c r="D1036" t="str">
        <f>VLOOKUP(B1036,Reference!$A$1:$B$125, 2)</f>
        <v>Millennials</v>
      </c>
      <c r="E1036" t="s">
        <v>68</v>
      </c>
      <c r="F1036" t="str">
        <f>IF(E1036="High School", "No College", "College")</f>
        <v>College</v>
      </c>
      <c r="G1036" t="s">
        <v>60</v>
      </c>
      <c r="H1036">
        <v>42000</v>
      </c>
      <c r="I1036">
        <v>42000</v>
      </c>
      <c r="J1036" s="4" t="s">
        <v>175</v>
      </c>
      <c r="K1036">
        <v>0</v>
      </c>
      <c r="L1036">
        <v>0</v>
      </c>
      <c r="M1036" t="str">
        <f>IF(OR(K1036&gt;0, L1036&gt;0), "Parent", "Not Parent")</f>
        <v>Not Parent</v>
      </c>
      <c r="N1036" t="s">
        <v>411</v>
      </c>
      <c r="O1036" s="8">
        <v>41916</v>
      </c>
      <c r="P1036" s="9">
        <f>O1036-N1036</f>
        <v>632</v>
      </c>
      <c r="Q1036">
        <v>23</v>
      </c>
      <c r="R1036" s="9">
        <f>P1036-Q1036</f>
        <v>609</v>
      </c>
      <c r="S1036" s="8">
        <f>O1036-R1036</f>
        <v>41307</v>
      </c>
      <c r="T1036">
        <v>124</v>
      </c>
      <c r="U1036">
        <v>83</v>
      </c>
      <c r="V1036">
        <v>267</v>
      </c>
      <c r="W1036">
        <v>85</v>
      </c>
      <c r="X1036">
        <v>59</v>
      </c>
      <c r="Y1036">
        <v>35</v>
      </c>
      <c r="Z1036">
        <v>653</v>
      </c>
      <c r="AA1036">
        <f>Z1036/P1036</f>
        <v>1.0332278481012658</v>
      </c>
      <c r="AB1036" s="11" t="s">
        <v>506</v>
      </c>
      <c r="AC1036" t="s">
        <v>59</v>
      </c>
      <c r="AD1036">
        <v>2</v>
      </c>
      <c r="AE1036" t="str">
        <f>IF(AD1036&gt;3, "Prefers Discount", "Discount Indifferent")</f>
        <v>Discount Indifferent</v>
      </c>
      <c r="AF1036">
        <v>11</v>
      </c>
      <c r="AG1036">
        <v>5</v>
      </c>
      <c r="AH1036">
        <v>2</v>
      </c>
      <c r="AI1036" t="str">
        <f>INDEX($AF$1:$AH$1,MATCH(MAX(AF1036:AH1036),AF1036:AH1036,0))</f>
        <v>Store_Orders</v>
      </c>
      <c r="AJ1036">
        <v>5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f>SUM(AK1036:AO1036)</f>
        <v>0</v>
      </c>
      <c r="AQ1036" t="s">
        <v>67</v>
      </c>
      <c r="AR1036">
        <v>1</v>
      </c>
      <c r="AS1036" t="str">
        <f>IF(OR(AK1036&gt;0, AL1036&gt;0, AM1036&gt;0, AN1036&gt;0, AO1036&gt;0), "Converted", "Not Converted")</f>
        <v>Not Converted</v>
      </c>
      <c r="AT1036">
        <v>0</v>
      </c>
      <c r="AU1036">
        <v>3</v>
      </c>
      <c r="AV1036">
        <v>11</v>
      </c>
      <c r="AW1036">
        <f>IF(Z1036&gt;607, 4, 0)</f>
        <v>4</v>
      </c>
      <c r="AX1036">
        <f>IF(AA1036&gt;1.6588, 3, 0)</f>
        <v>0</v>
      </c>
      <c r="AY1036">
        <f>IF(P1036&gt;401, 2, 0)</f>
        <v>2</v>
      </c>
      <c r="AZ1036">
        <f>IF(I1036&gt;52915.77, 1, 0)</f>
        <v>0</v>
      </c>
      <c r="BA1036">
        <f>SUM(AW1036:AZ1036)</f>
        <v>6</v>
      </c>
      <c r="BB1036" t="str">
        <f>VLOOKUP(BA1036,'Standard Deviations'!$L$1:$M$11,2,TRUE)</f>
        <v>Gold</v>
      </c>
    </row>
    <row r="1037" spans="1:54">
      <c r="A1037">
        <v>10643</v>
      </c>
      <c r="B1037">
        <v>1987</v>
      </c>
      <c r="C1037">
        <f>2024-B1037</f>
        <v>37</v>
      </c>
      <c r="D1037" t="str">
        <f>VLOOKUP(B1037,Reference!$A$1:$B$125, 2)</f>
        <v>Millennials</v>
      </c>
      <c r="E1037" t="s">
        <v>68</v>
      </c>
      <c r="F1037" t="str">
        <f>IF(E1037="High School", "No College", "College")</f>
        <v>College</v>
      </c>
      <c r="G1037" t="s">
        <v>60</v>
      </c>
      <c r="H1037">
        <v>42000</v>
      </c>
      <c r="I1037">
        <v>42000</v>
      </c>
      <c r="J1037" s="4" t="s">
        <v>175</v>
      </c>
      <c r="K1037">
        <v>0</v>
      </c>
      <c r="L1037">
        <v>0</v>
      </c>
      <c r="M1037" t="str">
        <f>IF(OR(K1037&gt;0, L1037&gt;0), "Parent", "Not Parent")</f>
        <v>Not Parent</v>
      </c>
      <c r="N1037" t="s">
        <v>411</v>
      </c>
      <c r="O1037" s="8">
        <v>41916</v>
      </c>
      <c r="P1037" s="9">
        <f>O1037-N1037</f>
        <v>632</v>
      </c>
      <c r="Q1037">
        <v>23</v>
      </c>
      <c r="R1037" s="9">
        <f>P1037-Q1037</f>
        <v>609</v>
      </c>
      <c r="S1037" s="8">
        <f>O1037-R1037</f>
        <v>41307</v>
      </c>
      <c r="T1037">
        <v>124</v>
      </c>
      <c r="U1037">
        <v>83</v>
      </c>
      <c r="V1037">
        <v>267</v>
      </c>
      <c r="W1037">
        <v>85</v>
      </c>
      <c r="X1037">
        <v>59</v>
      </c>
      <c r="Y1037">
        <v>35</v>
      </c>
      <c r="Z1037">
        <v>653</v>
      </c>
      <c r="AA1037">
        <f>Z1037/P1037</f>
        <v>1.0332278481012658</v>
      </c>
      <c r="AB1037" s="11" t="s">
        <v>506</v>
      </c>
      <c r="AC1037" t="s">
        <v>59</v>
      </c>
      <c r="AD1037">
        <v>2</v>
      </c>
      <c r="AE1037" t="str">
        <f>IF(AD1037&gt;3, "Prefers Discount", "Discount Indifferent")</f>
        <v>Discount Indifferent</v>
      </c>
      <c r="AF1037">
        <v>11</v>
      </c>
      <c r="AG1037">
        <v>5</v>
      </c>
      <c r="AH1037">
        <v>2</v>
      </c>
      <c r="AI1037" t="str">
        <f>INDEX($AF$1:$AH$1,MATCH(MAX(AF1037:AH1037),AF1037:AH1037,0))</f>
        <v>Store_Orders</v>
      </c>
      <c r="AJ1037">
        <v>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f>SUM(AK1037:AO1037)</f>
        <v>0</v>
      </c>
      <c r="AQ1037" t="s">
        <v>67</v>
      </c>
      <c r="AR1037">
        <v>1</v>
      </c>
      <c r="AS1037" t="str">
        <f>IF(OR(AK1037&gt;0, AL1037&gt;0, AM1037&gt;0, AN1037&gt;0, AO1037&gt;0), "Converted", "Not Converted")</f>
        <v>Not Converted</v>
      </c>
      <c r="AT1037">
        <v>0</v>
      </c>
      <c r="AU1037">
        <v>3</v>
      </c>
      <c r="AV1037">
        <v>11</v>
      </c>
      <c r="AW1037">
        <f>IF(Z1037&gt;607, 4, 0)</f>
        <v>4</v>
      </c>
      <c r="AX1037">
        <f>IF(AA1037&gt;1.6588, 3, 0)</f>
        <v>0</v>
      </c>
      <c r="AY1037">
        <f>IF(P1037&gt;401, 2, 0)</f>
        <v>2</v>
      </c>
      <c r="AZ1037">
        <f>IF(I1037&gt;52915.77, 1, 0)</f>
        <v>0</v>
      </c>
      <c r="BA1037">
        <f>SUM(AW1037:AZ1037)</f>
        <v>6</v>
      </c>
      <c r="BB1037" t="str">
        <f>VLOOKUP(BA1037,'Standard Deviations'!$L$1:$M$11,2,TRUE)</f>
        <v>Gold</v>
      </c>
    </row>
    <row r="1038" spans="1:54">
      <c r="A1038">
        <v>9286</v>
      </c>
      <c r="B1038">
        <v>1960</v>
      </c>
      <c r="C1038">
        <f>2024-B1038</f>
        <v>64</v>
      </c>
      <c r="D1038" t="str">
        <f>VLOOKUP(B1038,Reference!$A$1:$B$125, 2)</f>
        <v>Boomers</v>
      </c>
      <c r="E1038" t="s">
        <v>64</v>
      </c>
      <c r="F1038" t="str">
        <f>IF(E1038="High School", "No College", "College")</f>
        <v>College</v>
      </c>
      <c r="G1038" t="s">
        <v>65</v>
      </c>
      <c r="H1038">
        <v>83151</v>
      </c>
      <c r="I1038">
        <v>83151</v>
      </c>
      <c r="J1038" s="4" t="s">
        <v>56</v>
      </c>
      <c r="K1038">
        <v>0</v>
      </c>
      <c r="L1038">
        <v>0</v>
      </c>
      <c r="M1038" t="str">
        <f>IF(OR(K1038&gt;0, L1038&gt;0), "Parent", "Not Parent")</f>
        <v>Not Parent</v>
      </c>
      <c r="N1038" t="s">
        <v>587</v>
      </c>
      <c r="O1038" s="8">
        <v>41916</v>
      </c>
      <c r="P1038" s="9">
        <f>O1038-N1038</f>
        <v>724</v>
      </c>
      <c r="Q1038">
        <v>93</v>
      </c>
      <c r="R1038" s="9">
        <f>P1038-Q1038</f>
        <v>631</v>
      </c>
      <c r="S1038" s="8">
        <f>O1038-R1038</f>
        <v>41285</v>
      </c>
      <c r="T1038">
        <v>407</v>
      </c>
      <c r="U1038">
        <v>28</v>
      </c>
      <c r="V1038">
        <v>100</v>
      </c>
      <c r="W1038">
        <v>120</v>
      </c>
      <c r="X1038">
        <v>74</v>
      </c>
      <c r="Y1038">
        <v>18</v>
      </c>
      <c r="Z1038">
        <v>747</v>
      </c>
      <c r="AA1038">
        <f>Z1038/P1038</f>
        <v>1.031767955801105</v>
      </c>
      <c r="AB1038" s="14" t="s">
        <v>506</v>
      </c>
      <c r="AC1038" s="13" t="s">
        <v>63</v>
      </c>
      <c r="AD1038">
        <v>1</v>
      </c>
      <c r="AE1038" t="str">
        <f>IF(AD1038&gt;3, "Prefers Discount", "Discount Indifferent")</f>
        <v>Discount Indifferent</v>
      </c>
      <c r="AF1038">
        <v>4</v>
      </c>
      <c r="AG1038">
        <v>5</v>
      </c>
      <c r="AH1038">
        <v>9</v>
      </c>
      <c r="AI1038" t="str">
        <f>INDEX($AF$1:$AH$1,MATCH(MAX(AF1038:AH1038),AF1038:AH1038,0))</f>
        <v>Catalog_Orders</v>
      </c>
      <c r="AJ1038">
        <v>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f>SUM(AK1038:AO1038)</f>
        <v>0</v>
      </c>
      <c r="AQ1038" t="s">
        <v>67</v>
      </c>
      <c r="AR1038">
        <v>0</v>
      </c>
      <c r="AS1038" t="str">
        <f>IF(OR(AK1038&gt;0, AL1038&gt;0, AM1038&gt;0, AN1038&gt;0, AO1038&gt;0), "Converted", "Not Converted")</f>
        <v>Not Converted</v>
      </c>
      <c r="AT1038">
        <v>0</v>
      </c>
      <c r="AU1038">
        <v>3</v>
      </c>
      <c r="AV1038">
        <v>11</v>
      </c>
      <c r="AW1038">
        <f>IF(Z1038&gt;607, 4, 0)</f>
        <v>4</v>
      </c>
      <c r="AX1038">
        <f>IF(AA1038&gt;1.6588, 3, 0)</f>
        <v>0</v>
      </c>
      <c r="AY1038">
        <f>IF(P1038&gt;401, 2, 0)</f>
        <v>2</v>
      </c>
      <c r="AZ1038">
        <f>IF(I1038&gt;52915.77, 1, 0)</f>
        <v>1</v>
      </c>
      <c r="BA1038">
        <f>SUM(AW1038:AZ1038)</f>
        <v>7</v>
      </c>
      <c r="BB1038" t="str">
        <f>VLOOKUP(BA1038,'Standard Deviations'!$L$1:$M$11,2,TRUE)</f>
        <v>Platinum</v>
      </c>
    </row>
    <row r="1039" spans="1:54">
      <c r="A1039">
        <v>8789</v>
      </c>
      <c r="B1039">
        <v>1989</v>
      </c>
      <c r="C1039">
        <f>2024-B1039</f>
        <v>35</v>
      </c>
      <c r="D1039" t="str">
        <f>VLOOKUP(B1039,Reference!$A$1:$B$125, 2)</f>
        <v>Millennials</v>
      </c>
      <c r="E1039" t="s">
        <v>74</v>
      </c>
      <c r="F1039" t="str">
        <f>IF(E1039="High School", "No College", "College")</f>
        <v>College</v>
      </c>
      <c r="G1039" t="s">
        <v>55</v>
      </c>
      <c r="H1039">
        <v>59060</v>
      </c>
      <c r="I1039">
        <v>59060</v>
      </c>
      <c r="J1039" s="4" t="s">
        <v>61</v>
      </c>
      <c r="K1039">
        <v>1</v>
      </c>
      <c r="L1039">
        <v>0</v>
      </c>
      <c r="M1039" t="str">
        <f>IF(OR(K1039&gt;0, L1039&gt;0), "Parent", "Not Parent")</f>
        <v>Parent</v>
      </c>
      <c r="N1039" t="s">
        <v>448</v>
      </c>
      <c r="O1039" s="8">
        <v>41916</v>
      </c>
      <c r="P1039" s="9">
        <f>O1039-N1039</f>
        <v>266</v>
      </c>
      <c r="Q1039">
        <v>77</v>
      </c>
      <c r="R1039" s="9">
        <f>P1039-Q1039</f>
        <v>189</v>
      </c>
      <c r="S1039" s="8">
        <f>O1039-R1039</f>
        <v>41727</v>
      </c>
      <c r="T1039">
        <v>35</v>
      </c>
      <c r="U1039">
        <v>40</v>
      </c>
      <c r="V1039">
        <v>111</v>
      </c>
      <c r="W1039">
        <v>36</v>
      </c>
      <c r="X1039">
        <v>40</v>
      </c>
      <c r="Y1039">
        <v>12</v>
      </c>
      <c r="Z1039">
        <v>274</v>
      </c>
      <c r="AA1039">
        <f>Z1039/P1039</f>
        <v>1.0300751879699248</v>
      </c>
      <c r="AB1039" s="14" t="s">
        <v>506</v>
      </c>
      <c r="AC1039" s="13" t="s">
        <v>63</v>
      </c>
      <c r="AD1039">
        <v>3</v>
      </c>
      <c r="AE1039" t="str">
        <f>IF(AD1039&gt;3, "Prefers Discount", "Discount Indifferent")</f>
        <v>Discount Indifferent</v>
      </c>
      <c r="AF1039">
        <v>7</v>
      </c>
      <c r="AG1039">
        <v>3</v>
      </c>
      <c r="AH1039">
        <v>1</v>
      </c>
      <c r="AI1039" t="str">
        <f>INDEX($AF$1:$AH$1,MATCH(MAX(AF1039:AH1039),AF1039:AH1039,0))</f>
        <v>Store_Orders</v>
      </c>
      <c r="AJ1039">
        <v>4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f>SUM(AK1039:AO1039)</f>
        <v>0</v>
      </c>
      <c r="AQ1039" t="s">
        <v>67</v>
      </c>
      <c r="AR1039">
        <v>0</v>
      </c>
      <c r="AS1039" t="str">
        <f>IF(OR(AK1039&gt;0, AL1039&gt;0, AM1039&gt;0, AN1039&gt;0, AO1039&gt;0), "Converted", "Not Converted")</f>
        <v>Not Converted</v>
      </c>
      <c r="AT1039">
        <v>0</v>
      </c>
      <c r="AU1039">
        <v>3</v>
      </c>
      <c r="AV1039">
        <v>11</v>
      </c>
      <c r="AW1039">
        <f>IF(Z1039&gt;607, 4, 0)</f>
        <v>0</v>
      </c>
      <c r="AX1039">
        <f>IF(AA1039&gt;1.6588, 3, 0)</f>
        <v>0</v>
      </c>
      <c r="AY1039">
        <f>IF(P1039&gt;401, 2, 0)</f>
        <v>0</v>
      </c>
      <c r="AZ1039">
        <f>IF(I1039&gt;52915.77, 1, 0)</f>
        <v>1</v>
      </c>
      <c r="BA1039">
        <f>SUM(AW1039:AZ1039)</f>
        <v>1</v>
      </c>
      <c r="BB1039" t="str">
        <f>VLOOKUP(BA1039,'Standard Deviations'!$L$1:$M$11,2,TRUE)</f>
        <v>Bronze</v>
      </c>
    </row>
    <row r="1040" spans="1:54">
      <c r="A1040">
        <v>9097</v>
      </c>
      <c r="B1040">
        <v>1956</v>
      </c>
      <c r="C1040">
        <f>2024-B1040</f>
        <v>68</v>
      </c>
      <c r="D1040" t="str">
        <f>VLOOKUP(B1040,Reference!$A$1:$B$125, 2)</f>
        <v>Boomers</v>
      </c>
      <c r="E1040" t="s">
        <v>54</v>
      </c>
      <c r="F1040" t="str">
        <f>IF(E1040="High School", "No College", "College")</f>
        <v>College</v>
      </c>
      <c r="G1040" t="s">
        <v>71</v>
      </c>
      <c r="H1040">
        <v>46086</v>
      </c>
      <c r="I1040">
        <v>46086</v>
      </c>
      <c r="J1040" s="4" t="s">
        <v>175</v>
      </c>
      <c r="K1040">
        <v>0</v>
      </c>
      <c r="L1040">
        <v>1</v>
      </c>
      <c r="M1040" t="str">
        <f>IF(OR(K1040&gt;0, L1040&gt;0), "Parent", "Not Parent")</f>
        <v>Parent</v>
      </c>
      <c r="N1040" t="s">
        <v>470</v>
      </c>
      <c r="O1040" s="8">
        <v>41916</v>
      </c>
      <c r="P1040" s="9">
        <f>O1040-N1040</f>
        <v>335</v>
      </c>
      <c r="Q1040">
        <v>34</v>
      </c>
      <c r="R1040" s="9">
        <f>P1040-Q1040</f>
        <v>301</v>
      </c>
      <c r="S1040" s="8">
        <f>O1040-R1040</f>
        <v>41615</v>
      </c>
      <c r="T1040">
        <v>244</v>
      </c>
      <c r="U1040">
        <v>8</v>
      </c>
      <c r="V1040">
        <v>32</v>
      </c>
      <c r="W1040">
        <v>7</v>
      </c>
      <c r="X1040">
        <v>2</v>
      </c>
      <c r="Y1040">
        <v>50</v>
      </c>
      <c r="Z1040">
        <v>343</v>
      </c>
      <c r="AA1040">
        <f>Z1040/P1040</f>
        <v>1.0238805970149254</v>
      </c>
      <c r="AB1040" s="11" t="s">
        <v>506</v>
      </c>
      <c r="AC1040" t="s">
        <v>59</v>
      </c>
      <c r="AD1040">
        <v>4</v>
      </c>
      <c r="AE1040" t="str">
        <f>IF(AD1040&gt;3, "Prefers Discount", "Discount Indifferent")</f>
        <v>Prefers Discount</v>
      </c>
      <c r="AF1040">
        <v>8</v>
      </c>
      <c r="AG1040">
        <v>3</v>
      </c>
      <c r="AH1040">
        <v>1</v>
      </c>
      <c r="AI1040" t="str">
        <f>INDEX($AF$1:$AH$1,MATCH(MAX(AF1040:AH1040),AF1040:AH1040,0))</f>
        <v>Store_Orders</v>
      </c>
      <c r="AJ1040">
        <v>4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f>SUM(AK1040:AO1040)</f>
        <v>0</v>
      </c>
      <c r="AQ1040" t="s">
        <v>67</v>
      </c>
      <c r="AR1040">
        <v>0</v>
      </c>
      <c r="AS1040" t="str">
        <f>IF(OR(AK1040&gt;0, AL1040&gt;0, AM1040&gt;0, AN1040&gt;0, AO1040&gt;0), "Converted", "Not Converted")</f>
        <v>Not Converted</v>
      </c>
      <c r="AT1040">
        <v>0</v>
      </c>
      <c r="AU1040">
        <v>3</v>
      </c>
      <c r="AV1040">
        <v>11</v>
      </c>
      <c r="AW1040">
        <f>IF(Z1040&gt;607, 4, 0)</f>
        <v>0</v>
      </c>
      <c r="AX1040">
        <f>IF(AA1040&gt;1.6588, 3, 0)</f>
        <v>0</v>
      </c>
      <c r="AY1040">
        <f>IF(P1040&gt;401, 2, 0)</f>
        <v>0</v>
      </c>
      <c r="AZ1040">
        <f>IF(I1040&gt;52915.77, 1, 0)</f>
        <v>0</v>
      </c>
      <c r="BA1040">
        <f>SUM(AW1040:AZ1040)</f>
        <v>0</v>
      </c>
      <c r="BB1040" t="str">
        <f>VLOOKUP(BA1040,'Standard Deviations'!$L$1:$M$11,2,TRUE)</f>
        <v>No Tier</v>
      </c>
    </row>
    <row r="1041" spans="1:54">
      <c r="A1041">
        <v>8825</v>
      </c>
      <c r="B1041">
        <v>1962</v>
      </c>
      <c r="C1041">
        <f>2024-B1041</f>
        <v>62</v>
      </c>
      <c r="D1041" t="str">
        <f>VLOOKUP(B1041,Reference!$A$1:$B$125, 2)</f>
        <v>Boomers</v>
      </c>
      <c r="E1041" t="s">
        <v>54</v>
      </c>
      <c r="F1041" t="str">
        <f>IF(E1041="High School", "No College", "College")</f>
        <v>College</v>
      </c>
      <c r="G1041" t="s">
        <v>65</v>
      </c>
      <c r="H1041">
        <v>51195</v>
      </c>
      <c r="I1041">
        <v>51195</v>
      </c>
      <c r="J1041" s="4" t="s">
        <v>175</v>
      </c>
      <c r="K1041">
        <v>1</v>
      </c>
      <c r="L1041">
        <v>1</v>
      </c>
      <c r="M1041" t="str">
        <f>IF(OR(K1041&gt;0, L1041&gt;0), "Parent", "Not Parent")</f>
        <v>Parent</v>
      </c>
      <c r="N1041" t="s">
        <v>439</v>
      </c>
      <c r="O1041" s="8">
        <v>41916</v>
      </c>
      <c r="P1041" s="9">
        <f>O1041-N1041</f>
        <v>551</v>
      </c>
      <c r="Q1041">
        <v>46</v>
      </c>
      <c r="R1041" s="9">
        <f>P1041-Q1041</f>
        <v>505</v>
      </c>
      <c r="S1041" s="8">
        <f>O1041-R1041</f>
        <v>41411</v>
      </c>
      <c r="T1041">
        <v>230</v>
      </c>
      <c r="U1041">
        <v>14</v>
      </c>
      <c r="V1041">
        <v>156</v>
      </c>
      <c r="W1041">
        <v>82</v>
      </c>
      <c r="X1041">
        <v>24</v>
      </c>
      <c r="Y1041">
        <v>58</v>
      </c>
      <c r="Z1041">
        <v>564</v>
      </c>
      <c r="AA1041">
        <f>Z1041/P1041</f>
        <v>1.0235934664246824</v>
      </c>
      <c r="AB1041" s="11" t="s">
        <v>506</v>
      </c>
      <c r="AC1041" t="s">
        <v>59</v>
      </c>
      <c r="AD1041">
        <v>8</v>
      </c>
      <c r="AE1041" t="str">
        <f>IF(AD1041&gt;3, "Prefers Discount", "Discount Indifferent")</f>
        <v>Prefers Discount</v>
      </c>
      <c r="AF1041">
        <v>5</v>
      </c>
      <c r="AG1041">
        <v>9</v>
      </c>
      <c r="AH1041">
        <v>2</v>
      </c>
      <c r="AI1041" t="str">
        <f>INDEX($AF$1:$AH$1,MATCH(MAX(AF1041:AH1041),AF1041:AH1041,0))</f>
        <v>Web_Orders</v>
      </c>
      <c r="AJ1041">
        <v>8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f>SUM(AK1041:AO1041)</f>
        <v>0</v>
      </c>
      <c r="AQ1041" t="s">
        <v>67</v>
      </c>
      <c r="AR1041">
        <v>0</v>
      </c>
      <c r="AS1041" t="str">
        <f>IF(OR(AK1041&gt;0, AL1041&gt;0, AM1041&gt;0, AN1041&gt;0, AO1041&gt;0), "Converted", "Not Converted")</f>
        <v>Not Converted</v>
      </c>
      <c r="AT1041">
        <v>0</v>
      </c>
      <c r="AU1041">
        <v>3</v>
      </c>
      <c r="AV1041">
        <v>11</v>
      </c>
      <c r="AW1041">
        <f>IF(Z1041&gt;607, 4, 0)</f>
        <v>0</v>
      </c>
      <c r="AX1041">
        <f>IF(AA1041&gt;1.6588, 3, 0)</f>
        <v>0</v>
      </c>
      <c r="AY1041">
        <f>IF(P1041&gt;401, 2, 0)</f>
        <v>2</v>
      </c>
      <c r="AZ1041">
        <f>IF(I1041&gt;52915.77, 1, 0)</f>
        <v>0</v>
      </c>
      <c r="BA1041">
        <f>SUM(AW1041:AZ1041)</f>
        <v>2</v>
      </c>
      <c r="BB1041" t="str">
        <f>VLOOKUP(BA1041,'Standard Deviations'!$L$1:$M$11,2,TRUE)</f>
        <v>Bronze</v>
      </c>
    </row>
    <row r="1042" spans="1:54">
      <c r="A1042">
        <v>5644</v>
      </c>
      <c r="B1042">
        <v>1957</v>
      </c>
      <c r="C1042">
        <f>2024-B1042</f>
        <v>67</v>
      </c>
      <c r="D1042" t="str">
        <f>VLOOKUP(B1042,Reference!$A$1:$B$125, 2)</f>
        <v>Boomers</v>
      </c>
      <c r="E1042" t="s">
        <v>54</v>
      </c>
      <c r="F1042" t="str">
        <f>IF(E1042="High School", "No College", "College")</f>
        <v>College</v>
      </c>
      <c r="G1042" t="s">
        <v>65</v>
      </c>
      <c r="H1042">
        <v>42213</v>
      </c>
      <c r="I1042">
        <v>42213</v>
      </c>
      <c r="J1042" s="4" t="s">
        <v>175</v>
      </c>
      <c r="K1042">
        <v>0</v>
      </c>
      <c r="L1042">
        <v>1</v>
      </c>
      <c r="M1042" t="str">
        <f>IF(OR(K1042&gt;0, L1042&gt;0), "Parent", "Not Parent")</f>
        <v>Parent</v>
      </c>
      <c r="N1042" t="s">
        <v>414</v>
      </c>
      <c r="O1042" s="8">
        <v>41916</v>
      </c>
      <c r="P1042" s="9">
        <f>O1042-N1042</f>
        <v>357</v>
      </c>
      <c r="Q1042">
        <v>96</v>
      </c>
      <c r="R1042" s="9">
        <f>P1042-Q1042</f>
        <v>261</v>
      </c>
      <c r="S1042" s="8">
        <f>O1042-R1042</f>
        <v>41655</v>
      </c>
      <c r="T1042">
        <v>309</v>
      </c>
      <c r="U1042">
        <v>3</v>
      </c>
      <c r="V1042">
        <v>24</v>
      </c>
      <c r="W1042">
        <v>4</v>
      </c>
      <c r="X1042">
        <v>3</v>
      </c>
      <c r="Y1042">
        <v>20</v>
      </c>
      <c r="Z1042">
        <v>363</v>
      </c>
      <c r="AA1042">
        <f>Z1042/P1042</f>
        <v>1.0168067226890756</v>
      </c>
      <c r="AB1042" s="14" t="s">
        <v>506</v>
      </c>
      <c r="AC1042" s="13" t="s">
        <v>63</v>
      </c>
      <c r="AD1042">
        <v>2</v>
      </c>
      <c r="AE1042" t="str">
        <f>IF(AD1042&gt;3, "Prefers Discount", "Discount Indifferent")</f>
        <v>Discount Indifferent</v>
      </c>
      <c r="AF1042">
        <v>7</v>
      </c>
      <c r="AG1042">
        <v>5</v>
      </c>
      <c r="AH1042">
        <v>1</v>
      </c>
      <c r="AI1042" t="str">
        <f>INDEX($AF$1:$AH$1,MATCH(MAX(AF1042:AH1042),AF1042:AH1042,0))</f>
        <v>Store_Orders</v>
      </c>
      <c r="AJ1042">
        <v>7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f>SUM(AK1042:AO1042)</f>
        <v>1</v>
      </c>
      <c r="AQ1042" t="str">
        <f>INDEX($AK$1:$AO$1,MATCH(MAX(AK1042:AO1042),AK1042:AO1042,0))</f>
        <v>Converted_on_Camp4</v>
      </c>
      <c r="AR1042">
        <v>1</v>
      </c>
      <c r="AS1042" t="str">
        <f>IF(OR(AK1042&gt;0, AL1042&gt;0, AM1042&gt;0, AN1042&gt;0, AO1042&gt;0), "Converted", "Not Converted")</f>
        <v>Converted</v>
      </c>
      <c r="AT1042">
        <v>0</v>
      </c>
      <c r="AU1042">
        <v>3</v>
      </c>
      <c r="AV1042">
        <v>11</v>
      </c>
      <c r="AW1042">
        <f>IF(Z1042&gt;607, 4, 0)</f>
        <v>0</v>
      </c>
      <c r="AX1042">
        <f>IF(AA1042&gt;1.6588, 3, 0)</f>
        <v>0</v>
      </c>
      <c r="AY1042">
        <f>IF(P1042&gt;401, 2, 0)</f>
        <v>0</v>
      </c>
      <c r="AZ1042">
        <f>IF(I1042&gt;52915.77, 1, 0)</f>
        <v>0</v>
      </c>
      <c r="BA1042">
        <f>SUM(AW1042:AZ1042)</f>
        <v>0</v>
      </c>
      <c r="BB1042" t="str">
        <f>VLOOKUP(BA1042,'Standard Deviations'!$L$1:$M$11,2,TRUE)</f>
        <v>No Tier</v>
      </c>
    </row>
    <row r="1043" spans="1:54">
      <c r="A1043">
        <v>7192</v>
      </c>
      <c r="B1043">
        <v>1955</v>
      </c>
      <c r="C1043">
        <f>2024-B1043</f>
        <v>69</v>
      </c>
      <c r="D1043" t="str">
        <f>VLOOKUP(B1043,Reference!$A$1:$B$125, 2)</f>
        <v>Boomers</v>
      </c>
      <c r="E1043" t="s">
        <v>54</v>
      </c>
      <c r="F1043" t="str">
        <f>IF(E1043="High School", "No College", "College")</f>
        <v>College</v>
      </c>
      <c r="G1043" t="s">
        <v>65</v>
      </c>
      <c r="H1043">
        <v>65748</v>
      </c>
      <c r="I1043">
        <v>65748</v>
      </c>
      <c r="J1043" s="4" t="s">
        <v>61</v>
      </c>
      <c r="K1043">
        <v>0</v>
      </c>
      <c r="L1043">
        <v>1</v>
      </c>
      <c r="M1043" t="str">
        <f>IF(OR(K1043&gt;0, L1043&gt;0), "Parent", "Not Parent")</f>
        <v>Parent</v>
      </c>
      <c r="N1043" t="s">
        <v>522</v>
      </c>
      <c r="O1043" s="8">
        <v>41916</v>
      </c>
      <c r="P1043" s="9">
        <f>O1043-N1043</f>
        <v>537</v>
      </c>
      <c r="Q1043">
        <v>58</v>
      </c>
      <c r="R1043" s="9">
        <f>P1043-Q1043</f>
        <v>479</v>
      </c>
      <c r="S1043" s="8">
        <f>O1043-R1043</f>
        <v>41437</v>
      </c>
      <c r="T1043">
        <v>172</v>
      </c>
      <c r="U1043">
        <v>73</v>
      </c>
      <c r="V1043">
        <v>93</v>
      </c>
      <c r="W1043">
        <v>95</v>
      </c>
      <c r="X1043">
        <v>78</v>
      </c>
      <c r="Y1043">
        <v>34</v>
      </c>
      <c r="Z1043">
        <v>545</v>
      </c>
      <c r="AA1043">
        <f>Z1043/P1043</f>
        <v>1.0148975791433892</v>
      </c>
      <c r="AB1043" s="14" t="s">
        <v>506</v>
      </c>
      <c r="AC1043" s="13" t="s">
        <v>63</v>
      </c>
      <c r="AD1043">
        <v>2</v>
      </c>
      <c r="AE1043" t="str">
        <f>IF(AD1043&gt;3, "Prefers Discount", "Discount Indifferent")</f>
        <v>Discount Indifferent</v>
      </c>
      <c r="AF1043">
        <v>10</v>
      </c>
      <c r="AG1043">
        <v>2</v>
      </c>
      <c r="AH1043">
        <v>4</v>
      </c>
      <c r="AI1043" t="str">
        <f>INDEX($AF$1:$AH$1,MATCH(MAX(AF1043:AH1043),AF1043:AH1043,0))</f>
        <v>Store_Orders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f>SUM(AK1043:AO1043)</f>
        <v>0</v>
      </c>
      <c r="AQ1043" t="s">
        <v>67</v>
      </c>
      <c r="AR1043">
        <v>0</v>
      </c>
      <c r="AS1043" t="str">
        <f>IF(OR(AK1043&gt;0, AL1043&gt;0, AM1043&gt;0, AN1043&gt;0, AO1043&gt;0), "Converted", "Not Converted")</f>
        <v>Not Converted</v>
      </c>
      <c r="AT1043">
        <v>1</v>
      </c>
      <c r="AU1043">
        <v>3</v>
      </c>
      <c r="AV1043">
        <v>11</v>
      </c>
      <c r="AW1043">
        <f>IF(Z1043&gt;607, 4, 0)</f>
        <v>0</v>
      </c>
      <c r="AX1043">
        <f>IF(AA1043&gt;1.6588, 3, 0)</f>
        <v>0</v>
      </c>
      <c r="AY1043">
        <f>IF(P1043&gt;401, 2, 0)</f>
        <v>2</v>
      </c>
      <c r="AZ1043">
        <f>IF(I1043&gt;52915.77, 1, 0)</f>
        <v>1</v>
      </c>
      <c r="BA1043">
        <f>SUM(AW1043:AZ1043)</f>
        <v>3</v>
      </c>
      <c r="BB1043" t="str">
        <f>VLOOKUP(BA1043,'Standard Deviations'!$L$1:$M$11,2,TRUE)</f>
        <v>Silver</v>
      </c>
    </row>
    <row r="1044" spans="1:54">
      <c r="A1044">
        <v>6613</v>
      </c>
      <c r="B1044">
        <v>1970</v>
      </c>
      <c r="C1044">
        <f>2024-B1044</f>
        <v>54</v>
      </c>
      <c r="D1044" t="str">
        <f>VLOOKUP(B1044,Reference!$A$1:$B$125, 2)</f>
        <v>Gen X</v>
      </c>
      <c r="E1044" t="s">
        <v>64</v>
      </c>
      <c r="F1044" t="str">
        <f>IF(E1044="High School", "No College", "College")</f>
        <v>College</v>
      </c>
      <c r="G1044" t="s">
        <v>55</v>
      </c>
      <c r="H1044">
        <v>44511</v>
      </c>
      <c r="I1044">
        <v>44511</v>
      </c>
      <c r="J1044" s="4" t="s">
        <v>175</v>
      </c>
      <c r="K1044">
        <v>1</v>
      </c>
      <c r="L1044">
        <v>0</v>
      </c>
      <c r="M1044" t="str">
        <f>IF(OR(K1044&gt;0, L1044&gt;0), "Parent", "Not Parent")</f>
        <v>Parent</v>
      </c>
      <c r="N1044" t="s">
        <v>297</v>
      </c>
      <c r="O1044" s="8">
        <v>41916</v>
      </c>
      <c r="P1044" s="9">
        <f>O1044-N1044</f>
        <v>722</v>
      </c>
      <c r="Q1044">
        <v>39</v>
      </c>
      <c r="R1044" s="9">
        <f>P1044-Q1044</f>
        <v>683</v>
      </c>
      <c r="S1044" s="8">
        <f>O1044-R1044</f>
        <v>41233</v>
      </c>
      <c r="T1044">
        <v>513</v>
      </c>
      <c r="U1044">
        <v>7</v>
      </c>
      <c r="V1044">
        <v>133</v>
      </c>
      <c r="W1044">
        <v>46</v>
      </c>
      <c r="X1044">
        <v>14</v>
      </c>
      <c r="Y1044">
        <v>14</v>
      </c>
      <c r="Z1044">
        <v>727</v>
      </c>
      <c r="AA1044">
        <f>Z1044/P1044</f>
        <v>1.0069252077562327</v>
      </c>
      <c r="AB1044" s="11" t="s">
        <v>506</v>
      </c>
      <c r="AC1044" t="s">
        <v>59</v>
      </c>
      <c r="AD1044">
        <v>6</v>
      </c>
      <c r="AE1044" t="str">
        <f>IF(AD1044&gt;3, "Prefers Discount", "Discount Indifferent")</f>
        <v>Prefers Discount</v>
      </c>
      <c r="AF1044">
        <v>8</v>
      </c>
      <c r="AG1044">
        <v>8</v>
      </c>
      <c r="AH1044">
        <v>4</v>
      </c>
      <c r="AI1044" t="str">
        <f>INDEX($AF$1:$AH$1,MATCH(MAX(AF1044:AH1044),AF1044:AH1044,0))</f>
        <v>Store_Orders</v>
      </c>
      <c r="AJ1044">
        <v>8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f>SUM(AK1044:AO1044)</f>
        <v>0</v>
      </c>
      <c r="AQ1044" t="s">
        <v>67</v>
      </c>
      <c r="AR1044">
        <v>0</v>
      </c>
      <c r="AS1044" t="str">
        <f>IF(OR(AK1044&gt;0, AL1044&gt;0, AM1044&gt;0, AN1044&gt;0, AO1044&gt;0), "Converted", "Not Converted")</f>
        <v>Not Converted</v>
      </c>
      <c r="AT1044">
        <v>0</v>
      </c>
      <c r="AU1044">
        <v>3</v>
      </c>
      <c r="AV1044">
        <v>11</v>
      </c>
      <c r="AW1044">
        <f>IF(Z1044&gt;607, 4, 0)</f>
        <v>4</v>
      </c>
      <c r="AX1044">
        <f>IF(AA1044&gt;1.6588, 3, 0)</f>
        <v>0</v>
      </c>
      <c r="AY1044">
        <f>IF(P1044&gt;401, 2, 0)</f>
        <v>2</v>
      </c>
      <c r="AZ1044">
        <f>IF(I1044&gt;52915.77, 1, 0)</f>
        <v>0</v>
      </c>
      <c r="BA1044">
        <f>SUM(AW1044:AZ1044)</f>
        <v>6</v>
      </c>
      <c r="BB1044" t="str">
        <f>VLOOKUP(BA1044,'Standard Deviations'!$L$1:$M$11,2,TRUE)</f>
        <v>Gold</v>
      </c>
    </row>
    <row r="1045" spans="1:54">
      <c r="A1045">
        <v>4865</v>
      </c>
      <c r="B1045">
        <v>1974</v>
      </c>
      <c r="C1045">
        <f>2024-B1045</f>
        <v>50</v>
      </c>
      <c r="D1045" t="str">
        <f>VLOOKUP(B1045,Reference!$A$1:$B$125, 2)</f>
        <v>Gen X</v>
      </c>
      <c r="E1045" t="s">
        <v>64</v>
      </c>
      <c r="F1045" t="str">
        <f>IF(E1045="High School", "No College", "College")</f>
        <v>College</v>
      </c>
      <c r="G1045" t="s">
        <v>71</v>
      </c>
      <c r="H1045">
        <v>53367</v>
      </c>
      <c r="I1045">
        <v>53367</v>
      </c>
      <c r="J1045" s="4" t="s">
        <v>61</v>
      </c>
      <c r="K1045">
        <v>1</v>
      </c>
      <c r="L1045">
        <v>1</v>
      </c>
      <c r="M1045" t="str">
        <f>IF(OR(K1045&gt;0, L1045&gt;0), "Parent", "Not Parent")</f>
        <v>Parent</v>
      </c>
      <c r="N1045" t="s">
        <v>337</v>
      </c>
      <c r="O1045" s="8">
        <v>41916</v>
      </c>
      <c r="P1045" s="9">
        <f>O1045-N1045</f>
        <v>399</v>
      </c>
      <c r="Q1045">
        <v>2</v>
      </c>
      <c r="R1045" s="9">
        <f>P1045-Q1045</f>
        <v>397</v>
      </c>
      <c r="S1045" s="8">
        <f>O1045-R1045</f>
        <v>41519</v>
      </c>
      <c r="T1045">
        <v>229</v>
      </c>
      <c r="U1045">
        <v>7</v>
      </c>
      <c r="V1045">
        <v>140</v>
      </c>
      <c r="W1045">
        <v>10</v>
      </c>
      <c r="X1045">
        <v>3</v>
      </c>
      <c r="Y1045">
        <v>11</v>
      </c>
      <c r="Z1045">
        <v>400</v>
      </c>
      <c r="AA1045">
        <f>Z1045/P1045</f>
        <v>1.0025062656641603</v>
      </c>
      <c r="AB1045" s="11" t="s">
        <v>506</v>
      </c>
      <c r="AC1045" t="s">
        <v>59</v>
      </c>
      <c r="AD1045">
        <v>7</v>
      </c>
      <c r="AE1045" t="str">
        <f>IF(AD1045&gt;3, "Prefers Discount", "Discount Indifferent")</f>
        <v>Prefers Discount</v>
      </c>
      <c r="AF1045">
        <v>8</v>
      </c>
      <c r="AG1045">
        <v>5</v>
      </c>
      <c r="AH1045">
        <v>1</v>
      </c>
      <c r="AI1045" t="str">
        <f>INDEX($AF$1:$AH$1,MATCH(MAX(AF1045:AH1045),AF1045:AH1045,0))</f>
        <v>Store_Orders</v>
      </c>
      <c r="AJ1045">
        <v>7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f>SUM(AK1045:AO1045)</f>
        <v>0</v>
      </c>
      <c r="AQ1045" t="s">
        <v>67</v>
      </c>
      <c r="AR1045">
        <v>1</v>
      </c>
      <c r="AS1045" t="str">
        <f>IF(OR(AK1045&gt;0, AL1045&gt;0, AM1045&gt;0, AN1045&gt;0, AO1045&gt;0), "Converted", "Not Converted")</f>
        <v>Not Converted</v>
      </c>
      <c r="AT1045">
        <v>0</v>
      </c>
      <c r="AU1045">
        <v>3</v>
      </c>
      <c r="AV1045">
        <v>11</v>
      </c>
      <c r="AW1045">
        <f>IF(Z1045&gt;607, 4, 0)</f>
        <v>0</v>
      </c>
      <c r="AX1045">
        <f>IF(AA1045&gt;1.6588, 3, 0)</f>
        <v>0</v>
      </c>
      <c r="AY1045">
        <f>IF(P1045&gt;401, 2, 0)</f>
        <v>0</v>
      </c>
      <c r="AZ1045">
        <f>IF(I1045&gt;52915.77, 1, 0)</f>
        <v>1</v>
      </c>
      <c r="BA1045">
        <f>SUM(AW1045:AZ1045)</f>
        <v>1</v>
      </c>
      <c r="BB1045" t="str">
        <f>VLOOKUP(BA1045,'Standard Deviations'!$L$1:$M$11,2,TRUE)</f>
        <v>Bronze</v>
      </c>
    </row>
    <row r="1046" spans="1:54">
      <c r="A1046">
        <v>9964</v>
      </c>
      <c r="B1046">
        <v>1979</v>
      </c>
      <c r="C1046">
        <f>2024-B1046</f>
        <v>45</v>
      </c>
      <c r="D1046" t="str">
        <f>VLOOKUP(B1046,Reference!$A$1:$B$125, 2)</f>
        <v>Gen X</v>
      </c>
      <c r="E1046" t="s">
        <v>54</v>
      </c>
      <c r="F1046" t="str">
        <f>IF(E1046="High School", "No College", "College")</f>
        <v>College</v>
      </c>
      <c r="G1046" t="s">
        <v>60</v>
      </c>
      <c r="H1046">
        <v>61825</v>
      </c>
      <c r="I1046">
        <v>61825</v>
      </c>
      <c r="J1046" s="4" t="s">
        <v>61</v>
      </c>
      <c r="K1046">
        <v>0</v>
      </c>
      <c r="L1046">
        <v>1</v>
      </c>
      <c r="M1046" t="str">
        <f>IF(OR(K1046&gt;0, L1046&gt;0), "Parent", "Not Parent")</f>
        <v>Parent</v>
      </c>
      <c r="N1046" t="s">
        <v>193</v>
      </c>
      <c r="O1046" s="8">
        <v>41916</v>
      </c>
      <c r="P1046" s="9">
        <f>O1046-N1046</f>
        <v>423</v>
      </c>
      <c r="Q1046">
        <v>56</v>
      </c>
      <c r="R1046" s="9">
        <f>P1046-Q1046</f>
        <v>367</v>
      </c>
      <c r="S1046" s="8">
        <f>O1046-R1046</f>
        <v>41549</v>
      </c>
      <c r="T1046">
        <v>162</v>
      </c>
      <c r="U1046">
        <v>50</v>
      </c>
      <c r="V1046">
        <v>100</v>
      </c>
      <c r="W1046">
        <v>55</v>
      </c>
      <c r="X1046">
        <v>30</v>
      </c>
      <c r="Y1046">
        <v>27</v>
      </c>
      <c r="Z1046">
        <v>424</v>
      </c>
      <c r="AA1046">
        <f>Z1046/P1046</f>
        <v>1.0023640661938533</v>
      </c>
      <c r="AB1046" s="14" t="s">
        <v>506</v>
      </c>
      <c r="AC1046" s="13" t="s">
        <v>63</v>
      </c>
      <c r="AD1046">
        <v>1</v>
      </c>
      <c r="AE1046" t="str">
        <f>IF(AD1046&gt;3, "Prefers Discount", "Discount Indifferent")</f>
        <v>Discount Indifferent</v>
      </c>
      <c r="AF1046">
        <v>8</v>
      </c>
      <c r="AG1046">
        <v>4</v>
      </c>
      <c r="AH1046">
        <v>2</v>
      </c>
      <c r="AI1046" t="str">
        <f>INDEX($AF$1:$AH$1,MATCH(MAX(AF1046:AH1046),AF1046:AH1046,0))</f>
        <v>Store_Orders</v>
      </c>
      <c r="AJ1046">
        <v>4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f>SUM(AK1046:AO1046)</f>
        <v>0</v>
      </c>
      <c r="AQ1046" t="s">
        <v>67</v>
      </c>
      <c r="AR1046">
        <v>0</v>
      </c>
      <c r="AS1046" t="str">
        <f>IF(OR(AK1046&gt;0, AL1046&gt;0, AM1046&gt;0, AN1046&gt;0, AO1046&gt;0), "Converted", "Not Converted")</f>
        <v>Not Converted</v>
      </c>
      <c r="AT1046">
        <v>0</v>
      </c>
      <c r="AU1046">
        <v>3</v>
      </c>
      <c r="AV1046">
        <v>11</v>
      </c>
      <c r="AW1046">
        <f>IF(Z1046&gt;607, 4, 0)</f>
        <v>0</v>
      </c>
      <c r="AX1046">
        <f>IF(AA1046&gt;1.6588, 3, 0)</f>
        <v>0</v>
      </c>
      <c r="AY1046">
        <f>IF(P1046&gt;401, 2, 0)</f>
        <v>2</v>
      </c>
      <c r="AZ1046">
        <f>IF(I1046&gt;52915.77, 1, 0)</f>
        <v>1</v>
      </c>
      <c r="BA1046">
        <f>SUM(AW1046:AZ1046)</f>
        <v>3</v>
      </c>
      <c r="BB1046" t="str">
        <f>VLOOKUP(BA1046,'Standard Deviations'!$L$1:$M$11,2,TRUE)</f>
        <v>Silver</v>
      </c>
    </row>
    <row r="1047" spans="1:54">
      <c r="A1047">
        <v>1630</v>
      </c>
      <c r="B1047">
        <v>1979</v>
      </c>
      <c r="C1047">
        <f>2024-B1047</f>
        <v>45</v>
      </c>
      <c r="D1047" t="str">
        <f>VLOOKUP(B1047,Reference!$A$1:$B$125, 2)</f>
        <v>Gen X</v>
      </c>
      <c r="E1047" t="s">
        <v>54</v>
      </c>
      <c r="F1047" t="str">
        <f>IF(E1047="High School", "No College", "College")</f>
        <v>College</v>
      </c>
      <c r="G1047" t="s">
        <v>60</v>
      </c>
      <c r="H1047">
        <v>61825</v>
      </c>
      <c r="I1047">
        <v>61825</v>
      </c>
      <c r="J1047" s="4" t="s">
        <v>61</v>
      </c>
      <c r="K1047">
        <v>0</v>
      </c>
      <c r="L1047">
        <v>1</v>
      </c>
      <c r="M1047" t="str">
        <f>IF(OR(K1047&gt;0, L1047&gt;0), "Parent", "Not Parent")</f>
        <v>Parent</v>
      </c>
      <c r="N1047" t="s">
        <v>193</v>
      </c>
      <c r="O1047" s="8">
        <v>41916</v>
      </c>
      <c r="P1047" s="9">
        <f>O1047-N1047</f>
        <v>423</v>
      </c>
      <c r="Q1047">
        <v>56</v>
      </c>
      <c r="R1047" s="9">
        <f>P1047-Q1047</f>
        <v>367</v>
      </c>
      <c r="S1047" s="8">
        <f>O1047-R1047</f>
        <v>41549</v>
      </c>
      <c r="T1047">
        <v>162</v>
      </c>
      <c r="U1047">
        <v>50</v>
      </c>
      <c r="V1047">
        <v>100</v>
      </c>
      <c r="W1047">
        <v>55</v>
      </c>
      <c r="X1047">
        <v>30</v>
      </c>
      <c r="Y1047">
        <v>27</v>
      </c>
      <c r="Z1047">
        <v>424</v>
      </c>
      <c r="AA1047">
        <f>Z1047/P1047</f>
        <v>1.0023640661938533</v>
      </c>
      <c r="AB1047" s="14" t="s">
        <v>506</v>
      </c>
      <c r="AC1047" s="13" t="s">
        <v>63</v>
      </c>
      <c r="AD1047">
        <v>1</v>
      </c>
      <c r="AE1047" t="str">
        <f>IF(AD1047&gt;3, "Prefers Discount", "Discount Indifferent")</f>
        <v>Discount Indifferent</v>
      </c>
      <c r="AF1047">
        <v>8</v>
      </c>
      <c r="AG1047">
        <v>4</v>
      </c>
      <c r="AH1047">
        <v>2</v>
      </c>
      <c r="AI1047" t="str">
        <f>INDEX($AF$1:$AH$1,MATCH(MAX(AF1047:AH1047),AF1047:AH1047,0))</f>
        <v>Store_Orders</v>
      </c>
      <c r="AJ1047">
        <v>4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f>SUM(AK1047:AO1047)</f>
        <v>0</v>
      </c>
      <c r="AQ1047" t="s">
        <v>67</v>
      </c>
      <c r="AR1047">
        <v>0</v>
      </c>
      <c r="AS1047" t="str">
        <f>IF(OR(AK1047&gt;0, AL1047&gt;0, AM1047&gt;0, AN1047&gt;0, AO1047&gt;0), "Converted", "Not Converted")</f>
        <v>Not Converted</v>
      </c>
      <c r="AT1047">
        <v>0</v>
      </c>
      <c r="AU1047">
        <v>3</v>
      </c>
      <c r="AV1047">
        <v>11</v>
      </c>
      <c r="AW1047">
        <f>IF(Z1047&gt;607, 4, 0)</f>
        <v>0</v>
      </c>
      <c r="AX1047">
        <f>IF(AA1047&gt;1.6588, 3, 0)</f>
        <v>0</v>
      </c>
      <c r="AY1047">
        <f>IF(P1047&gt;401, 2, 0)</f>
        <v>2</v>
      </c>
      <c r="AZ1047">
        <f>IF(I1047&gt;52915.77, 1, 0)</f>
        <v>1</v>
      </c>
      <c r="BA1047">
        <f>SUM(AW1047:AZ1047)</f>
        <v>3</v>
      </c>
      <c r="BB1047" t="str">
        <f>VLOOKUP(BA1047,'Standard Deviations'!$L$1:$M$11,2,TRUE)</f>
        <v>Silver</v>
      </c>
    </row>
    <row r="1048" spans="1:54">
      <c r="A1048">
        <v>1916</v>
      </c>
      <c r="B1048">
        <v>1954</v>
      </c>
      <c r="C1048">
        <f>2024-B1048</f>
        <v>70</v>
      </c>
      <c r="D1048" t="str">
        <f>VLOOKUP(B1048,Reference!$A$1:$B$125, 2)</f>
        <v>Boomers</v>
      </c>
      <c r="E1048" t="s">
        <v>64</v>
      </c>
      <c r="F1048" t="str">
        <f>IF(E1048="High School", "No College", "College")</f>
        <v>College</v>
      </c>
      <c r="G1048" t="s">
        <v>55</v>
      </c>
      <c r="H1048">
        <v>45736</v>
      </c>
      <c r="I1048">
        <v>45736</v>
      </c>
      <c r="J1048" s="4" t="s">
        <v>175</v>
      </c>
      <c r="K1048">
        <v>0</v>
      </c>
      <c r="L1048">
        <v>1</v>
      </c>
      <c r="M1048" t="str">
        <f>IF(OR(K1048&gt;0, L1048&gt;0), "Parent", "Not Parent")</f>
        <v>Parent</v>
      </c>
      <c r="N1048" t="s">
        <v>515</v>
      </c>
      <c r="O1048" s="8">
        <v>41916</v>
      </c>
      <c r="P1048" s="9">
        <f>O1048-N1048</f>
        <v>437</v>
      </c>
      <c r="Q1048">
        <v>92</v>
      </c>
      <c r="R1048" s="9">
        <f>P1048-Q1048</f>
        <v>345</v>
      </c>
      <c r="S1048" s="8">
        <f>O1048-R1048</f>
        <v>41571</v>
      </c>
      <c r="T1048">
        <v>188</v>
      </c>
      <c r="U1048">
        <v>3</v>
      </c>
      <c r="V1048">
        <v>180</v>
      </c>
      <c r="W1048">
        <v>20</v>
      </c>
      <c r="X1048">
        <v>3</v>
      </c>
      <c r="Y1048">
        <v>43</v>
      </c>
      <c r="Z1048">
        <v>437</v>
      </c>
      <c r="AA1048">
        <f>Z1048/P1048</f>
        <v>1</v>
      </c>
      <c r="AB1048" s="14" t="s">
        <v>506</v>
      </c>
      <c r="AC1048" s="13" t="s">
        <v>63</v>
      </c>
      <c r="AD1048">
        <v>5</v>
      </c>
      <c r="AE1048" t="str">
        <f>IF(AD1048&gt;3, "Prefers Discount", "Discount Indifferent")</f>
        <v>Prefers Discount</v>
      </c>
      <c r="AF1048">
        <v>6</v>
      </c>
      <c r="AG1048">
        <v>7</v>
      </c>
      <c r="AH1048">
        <v>1</v>
      </c>
      <c r="AI1048" t="str">
        <f>INDEX($AF$1:$AH$1,MATCH(MAX(AF1048:AH1048),AF1048:AH1048,0))</f>
        <v>Web_Orders</v>
      </c>
      <c r="AJ1048">
        <v>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f>SUM(AK1048:AO1048)</f>
        <v>0</v>
      </c>
      <c r="AQ1048" t="s">
        <v>67</v>
      </c>
      <c r="AR1048">
        <v>0</v>
      </c>
      <c r="AS1048" t="str">
        <f>IF(OR(AK1048&gt;0, AL1048&gt;0, AM1048&gt;0, AN1048&gt;0, AO1048&gt;0), "Converted", "Not Converted")</f>
        <v>Not Converted</v>
      </c>
      <c r="AT1048">
        <v>0</v>
      </c>
      <c r="AU1048">
        <v>3</v>
      </c>
      <c r="AV1048">
        <v>11</v>
      </c>
      <c r="AW1048">
        <f>IF(Z1048&gt;607, 4, 0)</f>
        <v>0</v>
      </c>
      <c r="AX1048">
        <f>IF(AA1048&gt;1.6588, 3, 0)</f>
        <v>0</v>
      </c>
      <c r="AY1048">
        <f>IF(P1048&gt;401, 2, 0)</f>
        <v>2</v>
      </c>
      <c r="AZ1048">
        <f>IF(I1048&gt;52915.77, 1, 0)</f>
        <v>0</v>
      </c>
      <c r="BA1048">
        <f>SUM(AW1048:AZ1048)</f>
        <v>2</v>
      </c>
      <c r="BB1048" t="str">
        <f>VLOOKUP(BA1048,'Standard Deviations'!$L$1:$M$11,2,TRUE)</f>
        <v>Bronze</v>
      </c>
    </row>
    <row r="1049" spans="1:54">
      <c r="A1049">
        <v>2607</v>
      </c>
      <c r="B1049">
        <v>1953</v>
      </c>
      <c r="C1049">
        <f>2024-B1049</f>
        <v>71</v>
      </c>
      <c r="D1049" t="str">
        <f>VLOOKUP(B1049,Reference!$A$1:$B$125, 2)</f>
        <v>Boomers</v>
      </c>
      <c r="E1049" t="s">
        <v>54</v>
      </c>
      <c r="F1049" t="str">
        <f>IF(E1049="High School", "No College", "College")</f>
        <v>College</v>
      </c>
      <c r="G1049" t="s">
        <v>60</v>
      </c>
      <c r="H1049">
        <v>40464</v>
      </c>
      <c r="I1049">
        <v>40464</v>
      </c>
      <c r="J1049" s="4" t="s">
        <v>175</v>
      </c>
      <c r="K1049">
        <v>0</v>
      </c>
      <c r="L1049">
        <v>1</v>
      </c>
      <c r="M1049" t="str">
        <f>IF(OR(K1049&gt;0, L1049&gt;0), "Parent", "Not Parent")</f>
        <v>Parent</v>
      </c>
      <c r="N1049" t="s">
        <v>267</v>
      </c>
      <c r="O1049" s="8">
        <v>41916</v>
      </c>
      <c r="P1049" s="9">
        <f>O1049-N1049</f>
        <v>631</v>
      </c>
      <c r="Q1049">
        <v>78</v>
      </c>
      <c r="R1049" s="9">
        <f>P1049-Q1049</f>
        <v>553</v>
      </c>
      <c r="S1049" s="8">
        <f>O1049-R1049</f>
        <v>41363</v>
      </c>
      <c r="T1049">
        <v>424</v>
      </c>
      <c r="U1049">
        <v>17</v>
      </c>
      <c r="V1049">
        <v>118</v>
      </c>
      <c r="W1049">
        <v>7</v>
      </c>
      <c r="X1049">
        <v>23</v>
      </c>
      <c r="Y1049">
        <v>41</v>
      </c>
      <c r="Z1049">
        <v>630</v>
      </c>
      <c r="AA1049">
        <f>Z1049/P1049</f>
        <v>0.99841521394611732</v>
      </c>
      <c r="AB1049" s="14" t="s">
        <v>506</v>
      </c>
      <c r="AC1049" s="13" t="s">
        <v>63</v>
      </c>
      <c r="AD1049">
        <v>6</v>
      </c>
      <c r="AE1049" t="str">
        <f>IF(AD1049&gt;3, "Prefers Discount", "Discount Indifferent")</f>
        <v>Prefers Discount</v>
      </c>
      <c r="AF1049">
        <v>8</v>
      </c>
      <c r="AG1049">
        <v>8</v>
      </c>
      <c r="AH1049">
        <v>2</v>
      </c>
      <c r="AI1049" t="str">
        <f>INDEX($AF$1:$AH$1,MATCH(MAX(AF1049:AH1049),AF1049:AH1049,0))</f>
        <v>Store_Orders</v>
      </c>
      <c r="AJ1049">
        <v>8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f>SUM(AK1049:AO1049)</f>
        <v>0</v>
      </c>
      <c r="AQ1049" t="s">
        <v>67</v>
      </c>
      <c r="AR1049">
        <v>0</v>
      </c>
      <c r="AS1049" t="str">
        <f>IF(OR(AK1049&gt;0, AL1049&gt;0, AM1049&gt;0, AN1049&gt;0, AO1049&gt;0), "Converted", "Not Converted")</f>
        <v>Not Converted</v>
      </c>
      <c r="AT1049">
        <v>0</v>
      </c>
      <c r="AU1049">
        <v>3</v>
      </c>
      <c r="AV1049">
        <v>11</v>
      </c>
      <c r="AW1049">
        <f>IF(Z1049&gt;607, 4, 0)</f>
        <v>4</v>
      </c>
      <c r="AX1049">
        <f>IF(AA1049&gt;1.6588, 3, 0)</f>
        <v>0</v>
      </c>
      <c r="AY1049">
        <f>IF(P1049&gt;401, 2, 0)</f>
        <v>2</v>
      </c>
      <c r="AZ1049">
        <f>IF(I1049&gt;52915.77, 1, 0)</f>
        <v>0</v>
      </c>
      <c r="BA1049">
        <f>SUM(AW1049:AZ1049)</f>
        <v>6</v>
      </c>
      <c r="BB1049" t="str">
        <f>VLOOKUP(BA1049,'Standard Deviations'!$L$1:$M$11,2,TRUE)</f>
        <v>Gold</v>
      </c>
    </row>
    <row r="1050" spans="1:54">
      <c r="A1050">
        <v>10341</v>
      </c>
      <c r="B1050">
        <v>1948</v>
      </c>
      <c r="C1050">
        <f>2024-B1050</f>
        <v>76</v>
      </c>
      <c r="D1050" t="str">
        <f>VLOOKUP(B1050,Reference!$A$1:$B$125, 2)</f>
        <v>Boomers</v>
      </c>
      <c r="E1050" t="s">
        <v>54</v>
      </c>
      <c r="F1050" t="str">
        <f>IF(E1050="High School", "No College", "College")</f>
        <v>College</v>
      </c>
      <c r="G1050" t="s">
        <v>65</v>
      </c>
      <c r="H1050">
        <v>51315</v>
      </c>
      <c r="I1050">
        <v>51315</v>
      </c>
      <c r="J1050" s="4" t="s">
        <v>175</v>
      </c>
      <c r="K1050">
        <v>0</v>
      </c>
      <c r="L1050">
        <v>0</v>
      </c>
      <c r="M1050" t="str">
        <f>IF(OR(K1050&gt;0, L1050&gt;0), "Parent", "Not Parent")</f>
        <v>Not Parent</v>
      </c>
      <c r="N1050" t="s">
        <v>588</v>
      </c>
      <c r="O1050" s="8">
        <v>41916</v>
      </c>
      <c r="P1050" s="9">
        <f>O1050-N1050</f>
        <v>223</v>
      </c>
      <c r="Q1050">
        <v>45</v>
      </c>
      <c r="R1050" s="9">
        <f>P1050-Q1050</f>
        <v>178</v>
      </c>
      <c r="S1050" s="8">
        <f>O1050-R1050</f>
        <v>41738</v>
      </c>
      <c r="T1050">
        <v>68</v>
      </c>
      <c r="U1050">
        <v>28</v>
      </c>
      <c r="V1050">
        <v>39</v>
      </c>
      <c r="W1050">
        <v>16</v>
      </c>
      <c r="X1050">
        <v>30</v>
      </c>
      <c r="Y1050">
        <v>41</v>
      </c>
      <c r="Z1050">
        <v>222</v>
      </c>
      <c r="AA1050">
        <f>Z1050/P1050</f>
        <v>0.99551569506726456</v>
      </c>
      <c r="AB1050" s="11" t="s">
        <v>506</v>
      </c>
      <c r="AC1050" t="s">
        <v>59</v>
      </c>
      <c r="AD1050">
        <v>1</v>
      </c>
      <c r="AE1050" t="str">
        <f>IF(AD1050&gt;3, "Prefers Discount", "Discount Indifferent")</f>
        <v>Discount Indifferent</v>
      </c>
      <c r="AF1050">
        <v>5</v>
      </c>
      <c r="AG1050">
        <v>2</v>
      </c>
      <c r="AH1050">
        <v>2</v>
      </c>
      <c r="AI1050" t="str">
        <f>INDEX($AF$1:$AH$1,MATCH(MAX(AF1050:AH1050),AF1050:AH1050,0))</f>
        <v>Store_Orders</v>
      </c>
      <c r="AJ1050">
        <v>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f>SUM(AK1050:AO1050)</f>
        <v>0</v>
      </c>
      <c r="AQ1050" t="s">
        <v>67</v>
      </c>
      <c r="AR1050">
        <v>0</v>
      </c>
      <c r="AS1050" t="str">
        <f>IF(OR(AK1050&gt;0, AL1050&gt;0, AM1050&gt;0, AN1050&gt;0, AO1050&gt;0), "Converted", "Not Converted")</f>
        <v>Not Converted</v>
      </c>
      <c r="AT1050">
        <v>0</v>
      </c>
      <c r="AU1050">
        <v>3</v>
      </c>
      <c r="AV1050">
        <v>11</v>
      </c>
      <c r="AW1050">
        <f>IF(Z1050&gt;607, 4, 0)</f>
        <v>0</v>
      </c>
      <c r="AX1050">
        <f>IF(AA1050&gt;1.6588, 3, 0)</f>
        <v>0</v>
      </c>
      <c r="AY1050">
        <f>IF(P1050&gt;401, 2, 0)</f>
        <v>0</v>
      </c>
      <c r="AZ1050">
        <f>IF(I1050&gt;52915.77, 1, 0)</f>
        <v>0</v>
      </c>
      <c r="BA1050">
        <f>SUM(AW1050:AZ1050)</f>
        <v>0</v>
      </c>
      <c r="BB1050" t="str">
        <f>VLOOKUP(BA1050,'Standard Deviations'!$L$1:$M$11,2,TRUE)</f>
        <v>No Tier</v>
      </c>
    </row>
    <row r="1051" spans="1:54">
      <c r="A1051">
        <v>738</v>
      </c>
      <c r="B1051">
        <v>1981</v>
      </c>
      <c r="C1051">
        <f>2024-B1051</f>
        <v>43</v>
      </c>
      <c r="D1051" t="str">
        <f>VLOOKUP(B1051,Reference!$A$1:$B$125, 2)</f>
        <v>Millennials</v>
      </c>
      <c r="E1051" t="s">
        <v>74</v>
      </c>
      <c r="F1051" t="str">
        <f>IF(E1051="High School", "No College", "College")</f>
        <v>College</v>
      </c>
      <c r="G1051" t="s">
        <v>60</v>
      </c>
      <c r="H1051">
        <v>42395</v>
      </c>
      <c r="I1051">
        <v>42395</v>
      </c>
      <c r="J1051" s="4" t="s">
        <v>175</v>
      </c>
      <c r="K1051">
        <v>1</v>
      </c>
      <c r="L1051">
        <v>1</v>
      </c>
      <c r="M1051" t="str">
        <f>IF(OR(K1051&gt;0, L1051&gt;0), "Parent", "Not Parent")</f>
        <v>Parent</v>
      </c>
      <c r="N1051" t="s">
        <v>589</v>
      </c>
      <c r="O1051" s="8">
        <v>41916</v>
      </c>
      <c r="P1051" s="9">
        <f>O1051-N1051</f>
        <v>183</v>
      </c>
      <c r="Q1051">
        <v>35</v>
      </c>
      <c r="R1051" s="9">
        <f>P1051-Q1051</f>
        <v>148</v>
      </c>
      <c r="S1051" s="8">
        <f>O1051-R1051</f>
        <v>41768</v>
      </c>
      <c r="T1051">
        <v>48</v>
      </c>
      <c r="U1051">
        <v>13</v>
      </c>
      <c r="V1051">
        <v>57</v>
      </c>
      <c r="W1051">
        <v>24</v>
      </c>
      <c r="X1051">
        <v>15</v>
      </c>
      <c r="Y1051">
        <v>25</v>
      </c>
      <c r="Z1051">
        <v>182</v>
      </c>
      <c r="AA1051">
        <f>Z1051/P1051</f>
        <v>0.99453551912568305</v>
      </c>
      <c r="AB1051" s="11" t="s">
        <v>506</v>
      </c>
      <c r="AC1051" t="s">
        <v>59</v>
      </c>
      <c r="AD1051">
        <v>4</v>
      </c>
      <c r="AE1051" t="str">
        <f>IF(AD1051&gt;3, "Prefers Discount", "Discount Indifferent")</f>
        <v>Prefers Discount</v>
      </c>
      <c r="AF1051">
        <v>4</v>
      </c>
      <c r="AG1051">
        <v>3</v>
      </c>
      <c r="AH1051">
        <v>1</v>
      </c>
      <c r="AI1051" t="str">
        <f>INDEX($AF$1:$AH$1,MATCH(MAX(AF1051:AH1051),AF1051:AH1051,0))</f>
        <v>Store_Orders</v>
      </c>
      <c r="AJ1051">
        <v>7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f>SUM(AK1051:AO1051)</f>
        <v>0</v>
      </c>
      <c r="AQ1051" t="s">
        <v>67</v>
      </c>
      <c r="AR1051">
        <v>0</v>
      </c>
      <c r="AS1051" t="str">
        <f>IF(OR(AK1051&gt;0, AL1051&gt;0, AM1051&gt;0, AN1051&gt;0, AO1051&gt;0), "Converted", "Not Converted")</f>
        <v>Not Converted</v>
      </c>
      <c r="AT1051">
        <v>0</v>
      </c>
      <c r="AU1051">
        <v>3</v>
      </c>
      <c r="AV1051">
        <v>11</v>
      </c>
      <c r="AW1051">
        <f>IF(Z1051&gt;607, 4, 0)</f>
        <v>0</v>
      </c>
      <c r="AX1051">
        <f>IF(AA1051&gt;1.6588, 3, 0)</f>
        <v>0</v>
      </c>
      <c r="AY1051">
        <f>IF(P1051&gt;401, 2, 0)</f>
        <v>0</v>
      </c>
      <c r="AZ1051">
        <f>IF(I1051&gt;52915.77, 1, 0)</f>
        <v>0</v>
      </c>
      <c r="BA1051">
        <f>SUM(AW1051:AZ1051)</f>
        <v>0</v>
      </c>
      <c r="BB1051" t="str">
        <f>VLOOKUP(BA1051,'Standard Deviations'!$L$1:$M$11,2,TRUE)</f>
        <v>No Tier</v>
      </c>
    </row>
    <row r="1052" spans="1:54">
      <c r="A1052">
        <v>5389</v>
      </c>
      <c r="B1052">
        <v>1964</v>
      </c>
      <c r="C1052">
        <f>2024-B1052</f>
        <v>60</v>
      </c>
      <c r="D1052" t="str">
        <f>VLOOKUP(B1052,Reference!$A$1:$B$125, 2)</f>
        <v>Boomers</v>
      </c>
      <c r="E1052" t="s">
        <v>54</v>
      </c>
      <c r="F1052" t="str">
        <f>IF(E1052="High School", "No College", "College")</f>
        <v>College</v>
      </c>
      <c r="G1052" t="s">
        <v>55</v>
      </c>
      <c r="H1052">
        <v>48920</v>
      </c>
      <c r="I1052">
        <v>48920</v>
      </c>
      <c r="J1052" s="4" t="s">
        <v>175</v>
      </c>
      <c r="K1052">
        <v>0</v>
      </c>
      <c r="L1052">
        <v>2</v>
      </c>
      <c r="M1052" t="str">
        <f>IF(OR(K1052&gt;0, L1052&gt;0), "Parent", "Not Parent")</f>
        <v>Parent</v>
      </c>
      <c r="N1052" t="s">
        <v>590</v>
      </c>
      <c r="O1052" s="8">
        <v>41916</v>
      </c>
      <c r="P1052" s="9">
        <f>O1052-N1052</f>
        <v>349</v>
      </c>
      <c r="Q1052">
        <v>93</v>
      </c>
      <c r="R1052" s="9">
        <f>P1052-Q1052</f>
        <v>256</v>
      </c>
      <c r="S1052" s="8">
        <f>O1052-R1052</f>
        <v>41660</v>
      </c>
      <c r="T1052">
        <v>238</v>
      </c>
      <c r="U1052">
        <v>17</v>
      </c>
      <c r="V1052">
        <v>68</v>
      </c>
      <c r="W1052">
        <v>8</v>
      </c>
      <c r="X1052">
        <v>10</v>
      </c>
      <c r="Y1052">
        <v>6</v>
      </c>
      <c r="Z1052">
        <v>347</v>
      </c>
      <c r="AA1052">
        <f>Z1052/P1052</f>
        <v>0.99426934097421205</v>
      </c>
      <c r="AB1052" s="14" t="s">
        <v>506</v>
      </c>
      <c r="AC1052" s="13" t="s">
        <v>63</v>
      </c>
      <c r="AD1052">
        <v>3</v>
      </c>
      <c r="AE1052" t="str">
        <f>IF(AD1052&gt;3, "Prefers Discount", "Discount Indifferent")</f>
        <v>Discount Indifferent</v>
      </c>
      <c r="AF1052">
        <v>5</v>
      </c>
      <c r="AG1052">
        <v>6</v>
      </c>
      <c r="AH1052">
        <v>2</v>
      </c>
      <c r="AI1052" t="str">
        <f>INDEX($AF$1:$AH$1,MATCH(MAX(AF1052:AH1052),AF1052:AH1052,0))</f>
        <v>Web_Orders</v>
      </c>
      <c r="AJ1052">
        <v>7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f>SUM(AK1052:AO1052)</f>
        <v>1</v>
      </c>
      <c r="AQ1052" t="str">
        <f>INDEX($AK$1:$AO$1,MATCH(MAX(AK1052:AO1052),AK1052:AO1052,0))</f>
        <v>Converted_on_Camp4</v>
      </c>
      <c r="AR1052">
        <v>1</v>
      </c>
      <c r="AS1052" t="str">
        <f>IF(OR(AK1052&gt;0, AL1052&gt;0, AM1052&gt;0, AN1052&gt;0, AO1052&gt;0), "Converted", "Not Converted")</f>
        <v>Converted</v>
      </c>
      <c r="AT1052">
        <v>0</v>
      </c>
      <c r="AU1052">
        <v>3</v>
      </c>
      <c r="AV1052">
        <v>11</v>
      </c>
      <c r="AW1052">
        <f>IF(Z1052&gt;607, 4, 0)</f>
        <v>0</v>
      </c>
      <c r="AX1052">
        <f>IF(AA1052&gt;1.6588, 3, 0)</f>
        <v>0</v>
      </c>
      <c r="AY1052">
        <f>IF(P1052&gt;401, 2, 0)</f>
        <v>0</v>
      </c>
      <c r="AZ1052">
        <f>IF(I1052&gt;52915.77, 1, 0)</f>
        <v>0</v>
      </c>
      <c r="BA1052">
        <f>SUM(AW1052:AZ1052)</f>
        <v>0</v>
      </c>
      <c r="BB1052" t="str">
        <f>VLOOKUP(BA1052,'Standard Deviations'!$L$1:$M$11,2,TRUE)</f>
        <v>No Tier</v>
      </c>
    </row>
    <row r="1053" spans="1:54">
      <c r="A1053">
        <v>10232</v>
      </c>
      <c r="B1053">
        <v>1963</v>
      </c>
      <c r="C1053">
        <f>2024-B1053</f>
        <v>61</v>
      </c>
      <c r="D1053" t="str">
        <f>VLOOKUP(B1053,Reference!$A$1:$B$125, 2)</f>
        <v>Boomers</v>
      </c>
      <c r="E1053" t="s">
        <v>68</v>
      </c>
      <c r="F1053" t="str">
        <f>IF(E1053="High School", "No College", "College")</f>
        <v>College</v>
      </c>
      <c r="G1053" t="s">
        <v>71</v>
      </c>
      <c r="H1053">
        <v>48799</v>
      </c>
      <c r="I1053">
        <v>48799</v>
      </c>
      <c r="J1053" s="4" t="s">
        <v>175</v>
      </c>
      <c r="K1053">
        <v>0</v>
      </c>
      <c r="L1053">
        <v>1</v>
      </c>
      <c r="M1053" t="str">
        <f>IF(OR(K1053&gt;0, L1053&gt;0), "Parent", "Not Parent")</f>
        <v>Parent</v>
      </c>
      <c r="N1053" t="s">
        <v>255</v>
      </c>
      <c r="O1053" s="8">
        <v>41916</v>
      </c>
      <c r="P1053" s="9">
        <f>O1053-N1053</f>
        <v>333</v>
      </c>
      <c r="Q1053">
        <v>9</v>
      </c>
      <c r="R1053" s="9">
        <f>P1053-Q1053</f>
        <v>324</v>
      </c>
      <c r="S1053" s="8">
        <f>O1053-R1053</f>
        <v>41592</v>
      </c>
      <c r="T1053">
        <v>174</v>
      </c>
      <c r="U1053">
        <v>18</v>
      </c>
      <c r="V1053">
        <v>81</v>
      </c>
      <c r="W1053">
        <v>28</v>
      </c>
      <c r="X1053">
        <v>6</v>
      </c>
      <c r="Y1053">
        <v>24</v>
      </c>
      <c r="Z1053">
        <v>331</v>
      </c>
      <c r="AA1053">
        <f>Z1053/P1053</f>
        <v>0.99399399399399402</v>
      </c>
      <c r="AB1053" s="11" t="s">
        <v>506</v>
      </c>
      <c r="AC1053" t="s">
        <v>59</v>
      </c>
      <c r="AD1053">
        <v>3</v>
      </c>
      <c r="AE1053" t="str">
        <f>IF(AD1053&gt;3, "Prefers Discount", "Discount Indifferent")</f>
        <v>Discount Indifferent</v>
      </c>
      <c r="AF1053">
        <v>7</v>
      </c>
      <c r="AG1053">
        <v>3</v>
      </c>
      <c r="AH1053">
        <v>2</v>
      </c>
      <c r="AI1053" t="str">
        <f>INDEX($AF$1:$AH$1,MATCH(MAX(AF1053:AH1053),AF1053:AH1053,0))</f>
        <v>Store_Orders</v>
      </c>
      <c r="AJ1053">
        <v>3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f>SUM(AK1053:AO1053)</f>
        <v>0</v>
      </c>
      <c r="AQ1053" t="s">
        <v>67</v>
      </c>
      <c r="AR1053">
        <v>0</v>
      </c>
      <c r="AS1053" t="str">
        <f>IF(OR(AK1053&gt;0, AL1053&gt;0, AM1053&gt;0, AN1053&gt;0, AO1053&gt;0), "Converted", "Not Converted")</f>
        <v>Not Converted</v>
      </c>
      <c r="AT1053">
        <v>0</v>
      </c>
      <c r="AU1053">
        <v>3</v>
      </c>
      <c r="AV1053">
        <v>11</v>
      </c>
      <c r="AW1053">
        <f>IF(Z1053&gt;607, 4, 0)</f>
        <v>0</v>
      </c>
      <c r="AX1053">
        <f>IF(AA1053&gt;1.6588, 3, 0)</f>
        <v>0</v>
      </c>
      <c r="AY1053">
        <f>IF(P1053&gt;401, 2, 0)</f>
        <v>0</v>
      </c>
      <c r="AZ1053">
        <f>IF(I1053&gt;52915.77, 1, 0)</f>
        <v>0</v>
      </c>
      <c r="BA1053">
        <f>SUM(AW1053:AZ1053)</f>
        <v>0</v>
      </c>
      <c r="BB1053" t="str">
        <f>VLOOKUP(BA1053,'Standard Deviations'!$L$1:$M$11,2,TRUE)</f>
        <v>No Tier</v>
      </c>
    </row>
    <row r="1054" spans="1:54">
      <c r="A1054">
        <v>6872</v>
      </c>
      <c r="B1054">
        <v>1974</v>
      </c>
      <c r="C1054">
        <f>2024-B1054</f>
        <v>50</v>
      </c>
      <c r="D1054" t="str">
        <f>VLOOKUP(B1054,Reference!$A$1:$B$125, 2)</f>
        <v>Gen X</v>
      </c>
      <c r="E1054" t="s">
        <v>68</v>
      </c>
      <c r="F1054" t="str">
        <f>IF(E1054="High School", "No College", "College")</f>
        <v>College</v>
      </c>
      <c r="G1054" t="s">
        <v>55</v>
      </c>
      <c r="H1054">
        <v>65352</v>
      </c>
      <c r="I1054">
        <v>65352</v>
      </c>
      <c r="J1054" s="4" t="s">
        <v>61</v>
      </c>
      <c r="K1054">
        <v>0</v>
      </c>
      <c r="L1054">
        <v>1</v>
      </c>
      <c r="M1054" t="str">
        <f>IF(OR(K1054&gt;0, L1054&gt;0), "Parent", "Not Parent")</f>
        <v>Parent</v>
      </c>
      <c r="N1054" t="s">
        <v>472</v>
      </c>
      <c r="O1054" s="8">
        <v>41916</v>
      </c>
      <c r="P1054" s="9">
        <f>O1054-N1054</f>
        <v>409</v>
      </c>
      <c r="Q1054">
        <v>43</v>
      </c>
      <c r="R1054" s="9">
        <f>P1054-Q1054</f>
        <v>366</v>
      </c>
      <c r="S1054" s="8">
        <f>O1054-R1054</f>
        <v>41550</v>
      </c>
      <c r="T1054">
        <v>284</v>
      </c>
      <c r="U1054">
        <v>3</v>
      </c>
      <c r="V1054">
        <v>84</v>
      </c>
      <c r="W1054">
        <v>4</v>
      </c>
      <c r="X1054">
        <v>7</v>
      </c>
      <c r="Y1054">
        <v>23</v>
      </c>
      <c r="Z1054">
        <v>405</v>
      </c>
      <c r="AA1054">
        <f>Z1054/P1054</f>
        <v>0.99022004889975546</v>
      </c>
      <c r="AB1054" s="11" t="s">
        <v>506</v>
      </c>
      <c r="AC1054" t="s">
        <v>59</v>
      </c>
      <c r="AD1054">
        <v>2</v>
      </c>
      <c r="AE1054" t="str">
        <f>IF(AD1054&gt;3, "Prefers Discount", "Discount Indifferent")</f>
        <v>Discount Indifferent</v>
      </c>
      <c r="AF1054">
        <v>8</v>
      </c>
      <c r="AG1054">
        <v>4</v>
      </c>
      <c r="AH1054">
        <v>2</v>
      </c>
      <c r="AI1054" t="str">
        <f>INDEX($AF$1:$AH$1,MATCH(MAX(AF1054:AH1054),AF1054:AH1054,0))</f>
        <v>Store_Orders</v>
      </c>
      <c r="AJ1054">
        <v>4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f>SUM(AK1054:AO1054)</f>
        <v>0</v>
      </c>
      <c r="AQ1054" t="s">
        <v>67</v>
      </c>
      <c r="AR1054">
        <v>0</v>
      </c>
      <c r="AS1054" t="str">
        <f>IF(OR(AK1054&gt;0, AL1054&gt;0, AM1054&gt;0, AN1054&gt;0, AO1054&gt;0), "Converted", "Not Converted")</f>
        <v>Not Converted</v>
      </c>
      <c r="AT1054">
        <v>0</v>
      </c>
      <c r="AU1054">
        <v>3</v>
      </c>
      <c r="AV1054">
        <v>11</v>
      </c>
      <c r="AW1054">
        <f>IF(Z1054&gt;607, 4, 0)</f>
        <v>0</v>
      </c>
      <c r="AX1054">
        <f>IF(AA1054&gt;1.6588, 3, 0)</f>
        <v>0</v>
      </c>
      <c r="AY1054">
        <f>IF(P1054&gt;401, 2, 0)</f>
        <v>2</v>
      </c>
      <c r="AZ1054">
        <f>IF(I1054&gt;52915.77, 1, 0)</f>
        <v>1</v>
      </c>
      <c r="BA1054">
        <f>SUM(AW1054:AZ1054)</f>
        <v>3</v>
      </c>
      <c r="BB1054" t="str">
        <f>VLOOKUP(BA1054,'Standard Deviations'!$L$1:$M$11,2,TRUE)</f>
        <v>Silver</v>
      </c>
    </row>
    <row r="1055" spans="1:54">
      <c r="A1055">
        <v>10311</v>
      </c>
      <c r="B1055">
        <v>1969</v>
      </c>
      <c r="C1055">
        <f>2024-B1055</f>
        <v>55</v>
      </c>
      <c r="D1055" t="str">
        <f>VLOOKUP(B1055,Reference!$A$1:$B$125, 2)</f>
        <v>Gen X</v>
      </c>
      <c r="E1055" t="s">
        <v>54</v>
      </c>
      <c r="F1055" t="str">
        <f>IF(E1055="High School", "No College", "College")</f>
        <v>College</v>
      </c>
      <c r="G1055" t="s">
        <v>55</v>
      </c>
      <c r="H1055">
        <v>4428</v>
      </c>
      <c r="I1055">
        <v>53136</v>
      </c>
      <c r="J1055" s="4" t="s">
        <v>61</v>
      </c>
      <c r="K1055">
        <v>0</v>
      </c>
      <c r="L1055">
        <v>1</v>
      </c>
      <c r="M1055" t="str">
        <f>IF(OR(K1055&gt;0, L1055&gt;0), "Parent", "Not Parent")</f>
        <v>Parent</v>
      </c>
      <c r="N1055" t="s">
        <v>387</v>
      </c>
      <c r="O1055" s="8">
        <v>41916</v>
      </c>
      <c r="P1055" s="9">
        <f>O1055-N1055</f>
        <v>364</v>
      </c>
      <c r="Q1055">
        <v>0</v>
      </c>
      <c r="R1055" s="9">
        <f>P1055-Q1055</f>
        <v>364</v>
      </c>
      <c r="S1055" s="8">
        <f>O1055-R1055</f>
        <v>41552</v>
      </c>
      <c r="T1055">
        <v>16</v>
      </c>
      <c r="U1055">
        <v>4</v>
      </c>
      <c r="V1055">
        <v>12</v>
      </c>
      <c r="W1055">
        <v>2</v>
      </c>
      <c r="X1055">
        <v>4</v>
      </c>
      <c r="Y1055">
        <v>321</v>
      </c>
      <c r="Z1055">
        <v>359</v>
      </c>
      <c r="AA1055">
        <f>Z1055/P1055</f>
        <v>0.98626373626373631</v>
      </c>
      <c r="AB1055" s="11" t="s">
        <v>506</v>
      </c>
      <c r="AC1055" t="s">
        <v>59</v>
      </c>
      <c r="AD1055">
        <v>0</v>
      </c>
      <c r="AE1055" t="str">
        <f>IF(AD1055&gt;3, "Prefers Discount", "Discount Indifferent")</f>
        <v>Discount Indifferent</v>
      </c>
      <c r="AF1055">
        <v>0</v>
      </c>
      <c r="AG1055">
        <v>25</v>
      </c>
      <c r="AH1055">
        <v>0</v>
      </c>
      <c r="AI1055" t="str">
        <f>INDEX($AF$1:$AH$1,MATCH(MAX(AF1055:AH1055),AF1055:AH1055,0))</f>
        <v>Web_Orders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f>SUM(AK1055:AO1055)</f>
        <v>0</v>
      </c>
      <c r="AQ1055" t="s">
        <v>67</v>
      </c>
      <c r="AR1055">
        <v>0</v>
      </c>
      <c r="AS1055" t="str">
        <f>IF(OR(AK1055&gt;0, AL1055&gt;0, AM1055&gt;0, AN1055&gt;0, AO1055&gt;0), "Converted", "Not Converted")</f>
        <v>Not Converted</v>
      </c>
      <c r="AT1055">
        <v>0</v>
      </c>
      <c r="AU1055">
        <v>3</v>
      </c>
      <c r="AV1055">
        <v>11</v>
      </c>
      <c r="AW1055">
        <f>IF(Z1055&gt;607, 4, 0)</f>
        <v>0</v>
      </c>
      <c r="AX1055">
        <f>IF(AA1055&gt;1.6588, 3, 0)</f>
        <v>0</v>
      </c>
      <c r="AY1055">
        <f>IF(P1055&gt;401, 2, 0)</f>
        <v>0</v>
      </c>
      <c r="AZ1055">
        <f>IF(I1055&gt;52915.77, 1, 0)</f>
        <v>1</v>
      </c>
      <c r="BA1055">
        <f>SUM(AW1055:AZ1055)</f>
        <v>1</v>
      </c>
      <c r="BB1055" t="str">
        <f>VLOOKUP(BA1055,'Standard Deviations'!$L$1:$M$11,2,TRUE)</f>
        <v>Bronze</v>
      </c>
    </row>
    <row r="1056" spans="1:54">
      <c r="A1056">
        <v>3075</v>
      </c>
      <c r="B1056">
        <v>1972</v>
      </c>
      <c r="C1056">
        <f>2024-B1056</f>
        <v>52</v>
      </c>
      <c r="D1056" t="str">
        <f>VLOOKUP(B1056,Reference!$A$1:$B$125, 2)</f>
        <v>Gen X</v>
      </c>
      <c r="E1056" t="s">
        <v>68</v>
      </c>
      <c r="F1056" t="str">
        <f>IF(E1056="High School", "No College", "College")</f>
        <v>College</v>
      </c>
      <c r="G1056" t="s">
        <v>55</v>
      </c>
      <c r="H1056">
        <v>59973</v>
      </c>
      <c r="I1056">
        <v>59973</v>
      </c>
      <c r="J1056" s="4" t="s">
        <v>61</v>
      </c>
      <c r="K1056">
        <v>0</v>
      </c>
      <c r="L1056">
        <v>0</v>
      </c>
      <c r="M1056" t="str">
        <f>IF(OR(K1056&gt;0, L1056&gt;0), "Parent", "Not Parent")</f>
        <v>Not Parent</v>
      </c>
      <c r="N1056" t="s">
        <v>293</v>
      </c>
      <c r="O1056" s="8">
        <v>41916</v>
      </c>
      <c r="P1056" s="9">
        <f>O1056-N1056</f>
        <v>388</v>
      </c>
      <c r="Q1056">
        <v>47</v>
      </c>
      <c r="R1056" s="9">
        <f>P1056-Q1056</f>
        <v>341</v>
      </c>
      <c r="S1056" s="8">
        <f>O1056-R1056</f>
        <v>41575</v>
      </c>
      <c r="T1056">
        <v>130</v>
      </c>
      <c r="U1056">
        <v>30</v>
      </c>
      <c r="V1056">
        <v>168</v>
      </c>
      <c r="W1056">
        <v>20</v>
      </c>
      <c r="X1056">
        <v>34</v>
      </c>
      <c r="Y1056">
        <v>0</v>
      </c>
      <c r="Z1056">
        <v>382</v>
      </c>
      <c r="AA1056">
        <f>Z1056/P1056</f>
        <v>0.98453608247422686</v>
      </c>
      <c r="AB1056" s="11" t="s">
        <v>506</v>
      </c>
      <c r="AC1056" t="s">
        <v>59</v>
      </c>
      <c r="AD1056">
        <v>1</v>
      </c>
      <c r="AE1056" t="str">
        <f>IF(AD1056&gt;3, "Prefers Discount", "Discount Indifferent")</f>
        <v>Discount Indifferent</v>
      </c>
      <c r="AF1056">
        <v>7</v>
      </c>
      <c r="AG1056">
        <v>3</v>
      </c>
      <c r="AH1056">
        <v>4</v>
      </c>
      <c r="AI1056" t="str">
        <f>INDEX($AF$1:$AH$1,MATCH(MAX(AF1056:AH1056),AF1056:AH1056,0))</f>
        <v>Store_Orders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f>SUM(AK1056:AO1056)</f>
        <v>0</v>
      </c>
      <c r="AQ1056" t="s">
        <v>67</v>
      </c>
      <c r="AR1056">
        <v>0</v>
      </c>
      <c r="AS1056" t="str">
        <f>IF(OR(AK1056&gt;0, AL1056&gt;0, AM1056&gt;0, AN1056&gt;0, AO1056&gt;0), "Converted", "Not Converted")</f>
        <v>Not Converted</v>
      </c>
      <c r="AT1056">
        <v>0</v>
      </c>
      <c r="AU1056">
        <v>3</v>
      </c>
      <c r="AV1056">
        <v>11</v>
      </c>
      <c r="AW1056">
        <f>IF(Z1056&gt;607, 4, 0)</f>
        <v>0</v>
      </c>
      <c r="AX1056">
        <f>IF(AA1056&gt;1.6588, 3, 0)</f>
        <v>0</v>
      </c>
      <c r="AY1056">
        <f>IF(P1056&gt;401, 2, 0)</f>
        <v>0</v>
      </c>
      <c r="AZ1056">
        <f>IF(I1056&gt;52915.77, 1, 0)</f>
        <v>1</v>
      </c>
      <c r="BA1056">
        <f>SUM(AW1056:AZ1056)</f>
        <v>1</v>
      </c>
      <c r="BB1056" t="str">
        <f>VLOOKUP(BA1056,'Standard Deviations'!$L$1:$M$11,2,TRUE)</f>
        <v>Bronze</v>
      </c>
    </row>
    <row r="1057" spans="1:54">
      <c r="A1057">
        <v>4690</v>
      </c>
      <c r="B1057">
        <v>1953</v>
      </c>
      <c r="C1057">
        <f>2024-B1057</f>
        <v>71</v>
      </c>
      <c r="D1057" t="str">
        <f>VLOOKUP(B1057,Reference!$A$1:$B$125, 2)</f>
        <v>Boomers</v>
      </c>
      <c r="E1057" t="s">
        <v>54</v>
      </c>
      <c r="F1057" t="str">
        <f>IF(E1057="High School", "No College", "College")</f>
        <v>College</v>
      </c>
      <c r="G1057" t="s">
        <v>55</v>
      </c>
      <c r="H1057">
        <v>50725</v>
      </c>
      <c r="I1057">
        <v>50725</v>
      </c>
      <c r="J1057" s="4" t="s">
        <v>175</v>
      </c>
      <c r="K1057">
        <v>0</v>
      </c>
      <c r="L1057">
        <v>1</v>
      </c>
      <c r="M1057" t="str">
        <f>IF(OR(K1057&gt;0, L1057&gt;0), "Parent", "Not Parent")</f>
        <v>Parent</v>
      </c>
      <c r="N1057" t="s">
        <v>276</v>
      </c>
      <c r="O1057" s="8">
        <v>41916</v>
      </c>
      <c r="P1057" s="9">
        <f>O1057-N1057</f>
        <v>598</v>
      </c>
      <c r="Q1057">
        <v>45</v>
      </c>
      <c r="R1057" s="9">
        <f>P1057-Q1057</f>
        <v>553</v>
      </c>
      <c r="S1057" s="8">
        <f>O1057-R1057</f>
        <v>41363</v>
      </c>
      <c r="T1057">
        <v>443</v>
      </c>
      <c r="U1057">
        <v>10</v>
      </c>
      <c r="V1057">
        <v>75</v>
      </c>
      <c r="W1057">
        <v>0</v>
      </c>
      <c r="X1057">
        <v>10</v>
      </c>
      <c r="Y1057">
        <v>48</v>
      </c>
      <c r="Z1057">
        <v>586</v>
      </c>
      <c r="AA1057">
        <f>Z1057/P1057</f>
        <v>0.97993311036789299</v>
      </c>
      <c r="AB1057" s="11" t="s">
        <v>506</v>
      </c>
      <c r="AC1057" t="s">
        <v>59</v>
      </c>
      <c r="AD1057">
        <v>4</v>
      </c>
      <c r="AE1057" t="str">
        <f>IF(AD1057&gt;3, "Prefers Discount", "Discount Indifferent")</f>
        <v>Prefers Discount</v>
      </c>
      <c r="AF1057">
        <v>8</v>
      </c>
      <c r="AG1057">
        <v>8</v>
      </c>
      <c r="AH1057">
        <v>1</v>
      </c>
      <c r="AI1057" t="str">
        <f>INDEX($AF$1:$AH$1,MATCH(MAX(AF1057:AH1057),AF1057:AH1057,0))</f>
        <v>Store_Orders</v>
      </c>
      <c r="AJ1057">
        <v>8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f>SUM(AK1057:AO1057)</f>
        <v>0</v>
      </c>
      <c r="AQ1057" t="s">
        <v>67</v>
      </c>
      <c r="AR1057">
        <v>0</v>
      </c>
      <c r="AS1057" t="str">
        <f>IF(OR(AK1057&gt;0, AL1057&gt;0, AM1057&gt;0, AN1057&gt;0, AO1057&gt;0), "Converted", "Not Converted")</f>
        <v>Not Converted</v>
      </c>
      <c r="AT1057">
        <v>0</v>
      </c>
      <c r="AU1057">
        <v>3</v>
      </c>
      <c r="AV1057">
        <v>11</v>
      </c>
      <c r="AW1057">
        <f>IF(Z1057&gt;607, 4, 0)</f>
        <v>0</v>
      </c>
      <c r="AX1057">
        <f>IF(AA1057&gt;1.6588, 3, 0)</f>
        <v>0</v>
      </c>
      <c r="AY1057">
        <f>IF(P1057&gt;401, 2, 0)</f>
        <v>2</v>
      </c>
      <c r="AZ1057">
        <f>IF(I1057&gt;52915.77, 1, 0)</f>
        <v>0</v>
      </c>
      <c r="BA1057">
        <f>SUM(AW1057:AZ1057)</f>
        <v>2</v>
      </c>
      <c r="BB1057" t="str">
        <f>VLOOKUP(BA1057,'Standard Deviations'!$L$1:$M$11,2,TRUE)</f>
        <v>Bronze</v>
      </c>
    </row>
    <row r="1058" spans="1:54">
      <c r="A1058">
        <v>8159</v>
      </c>
      <c r="B1058">
        <v>1968</v>
      </c>
      <c r="C1058">
        <f>2024-B1058</f>
        <v>56</v>
      </c>
      <c r="D1058" t="str">
        <f>VLOOKUP(B1058,Reference!$A$1:$B$125, 2)</f>
        <v>Gen X</v>
      </c>
      <c r="E1058" t="s">
        <v>54</v>
      </c>
      <c r="F1058" t="str">
        <f>IF(E1058="High School", "No College", "College")</f>
        <v>College</v>
      </c>
      <c r="G1058" t="s">
        <v>55</v>
      </c>
      <c r="H1058">
        <v>51287</v>
      </c>
      <c r="I1058">
        <v>51287</v>
      </c>
      <c r="J1058" s="4" t="s">
        <v>175</v>
      </c>
      <c r="K1058">
        <v>1</v>
      </c>
      <c r="L1058">
        <v>1</v>
      </c>
      <c r="M1058" t="str">
        <f>IF(OR(K1058&gt;0, L1058&gt;0), "Parent", "Not Parent")</f>
        <v>Parent</v>
      </c>
      <c r="N1058" t="s">
        <v>362</v>
      </c>
      <c r="O1058" s="8">
        <v>41916</v>
      </c>
      <c r="P1058" s="9">
        <f>O1058-N1058</f>
        <v>186</v>
      </c>
      <c r="Q1058">
        <v>10</v>
      </c>
      <c r="R1058" s="9">
        <f>P1058-Q1058</f>
        <v>176</v>
      </c>
      <c r="S1058" s="8">
        <f>O1058-R1058</f>
        <v>41740</v>
      </c>
      <c r="T1058">
        <v>117</v>
      </c>
      <c r="U1058">
        <v>0</v>
      </c>
      <c r="V1058">
        <v>22</v>
      </c>
      <c r="W1058">
        <v>13</v>
      </c>
      <c r="X1058">
        <v>0</v>
      </c>
      <c r="Y1058">
        <v>30</v>
      </c>
      <c r="Z1058">
        <v>182</v>
      </c>
      <c r="AA1058">
        <f>Z1058/P1058</f>
        <v>0.978494623655914</v>
      </c>
      <c r="AB1058" s="11" t="s">
        <v>506</v>
      </c>
      <c r="AC1058" t="s">
        <v>59</v>
      </c>
      <c r="AD1058">
        <v>3</v>
      </c>
      <c r="AE1058" t="str">
        <f>IF(AD1058&gt;3, "Prefers Discount", "Discount Indifferent")</f>
        <v>Discount Indifferent</v>
      </c>
      <c r="AF1058">
        <v>3</v>
      </c>
      <c r="AG1058">
        <v>4</v>
      </c>
      <c r="AH1058">
        <v>1</v>
      </c>
      <c r="AI1058" t="str">
        <f>INDEX($AF$1:$AH$1,MATCH(MAX(AF1058:AH1058),AF1058:AH1058,0))</f>
        <v>Web_Orders</v>
      </c>
      <c r="AJ1058">
        <v>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f>SUM(AK1058:AO1058)</f>
        <v>0</v>
      </c>
      <c r="AQ1058" t="s">
        <v>67</v>
      </c>
      <c r="AR1058">
        <v>0</v>
      </c>
      <c r="AS1058" t="str">
        <f>IF(OR(AK1058&gt;0, AL1058&gt;0, AM1058&gt;0, AN1058&gt;0, AO1058&gt;0), "Converted", "Not Converted")</f>
        <v>Not Converted</v>
      </c>
      <c r="AT1058">
        <v>0</v>
      </c>
      <c r="AU1058">
        <v>3</v>
      </c>
      <c r="AV1058">
        <v>11</v>
      </c>
      <c r="AW1058">
        <f>IF(Z1058&gt;607, 4, 0)</f>
        <v>0</v>
      </c>
      <c r="AX1058">
        <f>IF(AA1058&gt;1.6588, 3, 0)</f>
        <v>0</v>
      </c>
      <c r="AY1058">
        <f>IF(P1058&gt;401, 2, 0)</f>
        <v>0</v>
      </c>
      <c r="AZ1058">
        <f>IF(I1058&gt;52915.77, 1, 0)</f>
        <v>0</v>
      </c>
      <c r="BA1058">
        <f>SUM(AW1058:AZ1058)</f>
        <v>0</v>
      </c>
      <c r="BB1058" t="str">
        <f>VLOOKUP(BA1058,'Standard Deviations'!$L$1:$M$11,2,TRUE)</f>
        <v>No Tier</v>
      </c>
    </row>
    <row r="1059" spans="1:54">
      <c r="A1059">
        <v>8210</v>
      </c>
      <c r="B1059">
        <v>1975</v>
      </c>
      <c r="C1059">
        <f>2024-B1059</f>
        <v>49</v>
      </c>
      <c r="D1059" t="str">
        <f>VLOOKUP(B1059,Reference!$A$1:$B$125, 2)</f>
        <v>Gen X</v>
      </c>
      <c r="E1059" t="s">
        <v>64</v>
      </c>
      <c r="F1059" t="str">
        <f>IF(E1059="High School", "No College", "College")</f>
        <v>College</v>
      </c>
      <c r="G1059" t="s">
        <v>55</v>
      </c>
      <c r="H1059">
        <v>54730</v>
      </c>
      <c r="I1059">
        <v>54730</v>
      </c>
      <c r="J1059" s="4" t="s">
        <v>61</v>
      </c>
      <c r="K1059">
        <v>0</v>
      </c>
      <c r="L1059">
        <v>1</v>
      </c>
      <c r="M1059" t="str">
        <f>IF(OR(K1059&gt;0, L1059&gt;0), "Parent", "Not Parent")</f>
        <v>Parent</v>
      </c>
      <c r="N1059" t="s">
        <v>259</v>
      </c>
      <c r="O1059" s="8">
        <v>41916</v>
      </c>
      <c r="P1059" s="9">
        <f>O1059-N1059</f>
        <v>415</v>
      </c>
      <c r="Q1059">
        <v>64</v>
      </c>
      <c r="R1059" s="9">
        <f>P1059-Q1059</f>
        <v>351</v>
      </c>
      <c r="S1059" s="8">
        <f>O1059-R1059</f>
        <v>41565</v>
      </c>
      <c r="T1059">
        <v>318</v>
      </c>
      <c r="U1059">
        <v>3</v>
      </c>
      <c r="V1059">
        <v>17</v>
      </c>
      <c r="W1059">
        <v>4</v>
      </c>
      <c r="X1059">
        <v>7</v>
      </c>
      <c r="Y1059">
        <v>56</v>
      </c>
      <c r="Z1059">
        <v>405</v>
      </c>
      <c r="AA1059">
        <f>Z1059/P1059</f>
        <v>0.97590361445783136</v>
      </c>
      <c r="AB1059" s="14" t="s">
        <v>506</v>
      </c>
      <c r="AC1059" s="13" t="s">
        <v>63</v>
      </c>
      <c r="AD1059">
        <v>5</v>
      </c>
      <c r="AE1059" t="str">
        <f>IF(AD1059&gt;3, "Prefers Discount", "Discount Indifferent")</f>
        <v>Prefers Discount</v>
      </c>
      <c r="AF1059">
        <v>8</v>
      </c>
      <c r="AG1059">
        <v>4</v>
      </c>
      <c r="AH1059">
        <v>1</v>
      </c>
      <c r="AI1059" t="str">
        <f>INDEX($AF$1:$AH$1,MATCH(MAX(AF1059:AH1059),AF1059:AH1059,0))</f>
        <v>Store_Orders</v>
      </c>
      <c r="AJ1059">
        <v>4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f>SUM(AK1059:AO1059)</f>
        <v>0</v>
      </c>
      <c r="AQ1059" t="s">
        <v>67</v>
      </c>
      <c r="AR1059">
        <v>0</v>
      </c>
      <c r="AS1059" t="str">
        <f>IF(OR(AK1059&gt;0, AL1059&gt;0, AM1059&gt;0, AN1059&gt;0, AO1059&gt;0), "Converted", "Not Converted")</f>
        <v>Not Converted</v>
      </c>
      <c r="AT1059">
        <v>0</v>
      </c>
      <c r="AU1059">
        <v>3</v>
      </c>
      <c r="AV1059">
        <v>11</v>
      </c>
      <c r="AW1059">
        <f>IF(Z1059&gt;607, 4, 0)</f>
        <v>0</v>
      </c>
      <c r="AX1059">
        <f>IF(AA1059&gt;1.6588, 3, 0)</f>
        <v>0</v>
      </c>
      <c r="AY1059">
        <f>IF(P1059&gt;401, 2, 0)</f>
        <v>2</v>
      </c>
      <c r="AZ1059">
        <f>IF(I1059&gt;52915.77, 1, 0)</f>
        <v>1</v>
      </c>
      <c r="BA1059">
        <f>SUM(AW1059:AZ1059)</f>
        <v>3</v>
      </c>
      <c r="BB1059" t="str">
        <f>VLOOKUP(BA1059,'Standard Deviations'!$L$1:$M$11,2,TRUE)</f>
        <v>Silver</v>
      </c>
    </row>
    <row r="1060" spans="1:54">
      <c r="A1060">
        <v>367</v>
      </c>
      <c r="B1060">
        <v>1978</v>
      </c>
      <c r="C1060">
        <f>2024-B1060</f>
        <v>46</v>
      </c>
      <c r="D1060" t="str">
        <f>VLOOKUP(B1060,Reference!$A$1:$B$125, 2)</f>
        <v>Gen X</v>
      </c>
      <c r="E1060" t="s">
        <v>74</v>
      </c>
      <c r="F1060" t="str">
        <f>IF(E1060="High School", "No College", "College")</f>
        <v>College</v>
      </c>
      <c r="G1060" t="s">
        <v>55</v>
      </c>
      <c r="H1060">
        <v>36550</v>
      </c>
      <c r="I1060">
        <v>36550</v>
      </c>
      <c r="J1060" s="4" t="s">
        <v>175</v>
      </c>
      <c r="K1060">
        <v>1</v>
      </c>
      <c r="L1060">
        <v>0</v>
      </c>
      <c r="M1060" t="str">
        <f>IF(OR(K1060&gt;0, L1060&gt;0), "Parent", "Not Parent")</f>
        <v>Parent</v>
      </c>
      <c r="N1060" t="s">
        <v>405</v>
      </c>
      <c r="O1060" s="8">
        <v>41916</v>
      </c>
      <c r="P1060" s="9">
        <f>O1060-N1060</f>
        <v>592</v>
      </c>
      <c r="Q1060">
        <v>74</v>
      </c>
      <c r="R1060" s="9">
        <f>P1060-Q1060</f>
        <v>518</v>
      </c>
      <c r="S1060" s="8">
        <f>O1060-R1060</f>
        <v>41398</v>
      </c>
      <c r="T1060">
        <v>47</v>
      </c>
      <c r="U1060">
        <v>90</v>
      </c>
      <c r="V1060">
        <v>94</v>
      </c>
      <c r="W1060">
        <v>123</v>
      </c>
      <c r="X1060">
        <v>103</v>
      </c>
      <c r="Y1060">
        <v>120</v>
      </c>
      <c r="Z1060">
        <v>577</v>
      </c>
      <c r="AA1060">
        <f>Z1060/P1060</f>
        <v>0.97466216216216217</v>
      </c>
      <c r="AB1060" s="14" t="s">
        <v>506</v>
      </c>
      <c r="AC1060" s="13" t="s">
        <v>63</v>
      </c>
      <c r="AD1060">
        <v>5</v>
      </c>
      <c r="AE1060" t="str">
        <f>IF(AD1060&gt;3, "Prefers Discount", "Discount Indifferent")</f>
        <v>Prefers Discount</v>
      </c>
      <c r="AF1060">
        <v>5</v>
      </c>
      <c r="AG1060">
        <v>9</v>
      </c>
      <c r="AH1060">
        <v>1</v>
      </c>
      <c r="AI1060" t="str">
        <f>INDEX($AF$1:$AH$1,MATCH(MAX(AF1060:AH1060),AF1060:AH1060,0))</f>
        <v>Web_Orders</v>
      </c>
      <c r="AJ1060">
        <v>9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f>SUM(AK1060:AO1060)</f>
        <v>0</v>
      </c>
      <c r="AQ1060" t="s">
        <v>67</v>
      </c>
      <c r="AR1060">
        <v>0</v>
      </c>
      <c r="AS1060" t="str">
        <f>IF(OR(AK1060&gt;0, AL1060&gt;0, AM1060&gt;0, AN1060&gt;0, AO1060&gt;0), "Converted", "Not Converted")</f>
        <v>Not Converted</v>
      </c>
      <c r="AT1060">
        <v>0</v>
      </c>
      <c r="AU1060">
        <v>3</v>
      </c>
      <c r="AV1060">
        <v>11</v>
      </c>
      <c r="AW1060">
        <f>IF(Z1060&gt;607, 4, 0)</f>
        <v>0</v>
      </c>
      <c r="AX1060">
        <f>IF(AA1060&gt;1.6588, 3, 0)</f>
        <v>0</v>
      </c>
      <c r="AY1060">
        <f>IF(P1060&gt;401, 2, 0)</f>
        <v>2</v>
      </c>
      <c r="AZ1060">
        <f>IF(I1060&gt;52915.77, 1, 0)</f>
        <v>0</v>
      </c>
      <c r="BA1060">
        <f>SUM(AW1060:AZ1060)</f>
        <v>2</v>
      </c>
      <c r="BB1060" t="str">
        <f>VLOOKUP(BA1060,'Standard Deviations'!$L$1:$M$11,2,TRUE)</f>
        <v>Bronze</v>
      </c>
    </row>
    <row r="1061" spans="1:54">
      <c r="A1061">
        <v>4324</v>
      </c>
      <c r="B1061">
        <v>1989</v>
      </c>
      <c r="C1061">
        <f>2024-B1061</f>
        <v>35</v>
      </c>
      <c r="D1061" t="str">
        <f>VLOOKUP(B1061,Reference!$A$1:$B$125, 2)</f>
        <v>Millennials</v>
      </c>
      <c r="E1061" t="s">
        <v>54</v>
      </c>
      <c r="F1061" t="str">
        <f>IF(E1061="High School", "No College", "College")</f>
        <v>College</v>
      </c>
      <c r="G1061" t="s">
        <v>55</v>
      </c>
      <c r="H1061">
        <v>42387</v>
      </c>
      <c r="I1061">
        <v>42387</v>
      </c>
      <c r="J1061" s="4" t="s">
        <v>175</v>
      </c>
      <c r="K1061">
        <v>1</v>
      </c>
      <c r="L1061">
        <v>0</v>
      </c>
      <c r="M1061" t="str">
        <f>IF(OR(K1061&gt;0, L1061&gt;0), "Parent", "Not Parent")</f>
        <v>Parent</v>
      </c>
      <c r="N1061" t="s">
        <v>397</v>
      </c>
      <c r="O1061" s="8">
        <v>41916</v>
      </c>
      <c r="P1061" s="9">
        <f>O1061-N1061</f>
        <v>705</v>
      </c>
      <c r="Q1061">
        <v>42</v>
      </c>
      <c r="R1061" s="9">
        <f>P1061-Q1061</f>
        <v>663</v>
      </c>
      <c r="S1061" s="8">
        <f>O1061-R1061</f>
        <v>41253</v>
      </c>
      <c r="T1061">
        <v>235</v>
      </c>
      <c r="U1061">
        <v>0</v>
      </c>
      <c r="V1061">
        <v>235</v>
      </c>
      <c r="W1061">
        <v>19</v>
      </c>
      <c r="X1061">
        <v>4</v>
      </c>
      <c r="Y1061">
        <v>191</v>
      </c>
      <c r="Z1061">
        <v>684</v>
      </c>
      <c r="AA1061">
        <f>Z1061/P1061</f>
        <v>0.97021276595744677</v>
      </c>
      <c r="AB1061" s="11" t="s">
        <v>506</v>
      </c>
      <c r="AC1061" t="s">
        <v>59</v>
      </c>
      <c r="AD1061">
        <v>5</v>
      </c>
      <c r="AE1061" t="str">
        <f>IF(AD1061&gt;3, "Prefers Discount", "Discount Indifferent")</f>
        <v>Prefers Discount</v>
      </c>
      <c r="AF1061">
        <v>7</v>
      </c>
      <c r="AG1061">
        <v>8</v>
      </c>
      <c r="AH1061">
        <v>1</v>
      </c>
      <c r="AI1061" t="str">
        <f>INDEX($AF$1:$AH$1,MATCH(MAX(AF1061:AH1061),AF1061:AH1061,0))</f>
        <v>Web_Orders</v>
      </c>
      <c r="AJ1061">
        <v>8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f>SUM(AK1061:AO1061)</f>
        <v>0</v>
      </c>
      <c r="AQ1061" t="s">
        <v>67</v>
      </c>
      <c r="AR1061">
        <v>0</v>
      </c>
      <c r="AS1061" t="str">
        <f>IF(OR(AK1061&gt;0, AL1061&gt;0, AM1061&gt;0, AN1061&gt;0, AO1061&gt;0), "Converted", "Not Converted")</f>
        <v>Not Converted</v>
      </c>
      <c r="AT1061">
        <v>0</v>
      </c>
      <c r="AU1061">
        <v>3</v>
      </c>
      <c r="AV1061">
        <v>11</v>
      </c>
      <c r="AW1061">
        <f>IF(Z1061&gt;607, 4, 0)</f>
        <v>4</v>
      </c>
      <c r="AX1061">
        <f>IF(AA1061&gt;1.6588, 3, 0)</f>
        <v>0</v>
      </c>
      <c r="AY1061">
        <f>IF(P1061&gt;401, 2, 0)</f>
        <v>2</v>
      </c>
      <c r="AZ1061">
        <f>IF(I1061&gt;52915.77, 1, 0)</f>
        <v>0</v>
      </c>
      <c r="BA1061">
        <f>SUM(AW1061:AZ1061)</f>
        <v>6</v>
      </c>
      <c r="BB1061" t="str">
        <f>VLOOKUP(BA1061,'Standard Deviations'!$L$1:$M$11,2,TRUE)</f>
        <v>Gold</v>
      </c>
    </row>
    <row r="1062" spans="1:54">
      <c r="A1062">
        <v>977</v>
      </c>
      <c r="B1062">
        <v>1957</v>
      </c>
      <c r="C1062">
        <f>2024-B1062</f>
        <v>67</v>
      </c>
      <c r="D1062" t="str">
        <f>VLOOKUP(B1062,Reference!$A$1:$B$125, 2)</f>
        <v>Boomers</v>
      </c>
      <c r="E1062" t="s">
        <v>54</v>
      </c>
      <c r="F1062" t="str">
        <f>IF(E1062="High School", "No College", "College")</f>
        <v>College</v>
      </c>
      <c r="G1062" t="s">
        <v>65</v>
      </c>
      <c r="H1062">
        <v>47320</v>
      </c>
      <c r="I1062">
        <v>47320</v>
      </c>
      <c r="J1062" s="4" t="s">
        <v>175</v>
      </c>
      <c r="K1062">
        <v>0</v>
      </c>
      <c r="L1062">
        <v>1</v>
      </c>
      <c r="M1062" t="str">
        <f>IF(OR(K1062&gt;0, L1062&gt;0), "Parent", "Not Parent")</f>
        <v>Parent</v>
      </c>
      <c r="N1062" t="s">
        <v>583</v>
      </c>
      <c r="O1062" s="8">
        <v>41916</v>
      </c>
      <c r="P1062" s="9">
        <f>O1062-N1062</f>
        <v>429</v>
      </c>
      <c r="Q1062">
        <v>10</v>
      </c>
      <c r="R1062" s="9">
        <f>P1062-Q1062</f>
        <v>419</v>
      </c>
      <c r="S1062" s="8">
        <f>O1062-R1062</f>
        <v>41497</v>
      </c>
      <c r="T1062">
        <v>200</v>
      </c>
      <c r="U1062">
        <v>19</v>
      </c>
      <c r="V1062">
        <v>111</v>
      </c>
      <c r="W1062">
        <v>50</v>
      </c>
      <c r="X1062">
        <v>15</v>
      </c>
      <c r="Y1062">
        <v>19</v>
      </c>
      <c r="Z1062">
        <v>414</v>
      </c>
      <c r="AA1062">
        <f>Z1062/P1062</f>
        <v>0.965034965034965</v>
      </c>
      <c r="AB1062" s="11" t="s">
        <v>506</v>
      </c>
      <c r="AC1062" t="s">
        <v>59</v>
      </c>
      <c r="AD1062">
        <v>6</v>
      </c>
      <c r="AE1062" t="str">
        <f>IF(AD1062&gt;3, "Prefers Discount", "Discount Indifferent")</f>
        <v>Prefers Discount</v>
      </c>
      <c r="AF1062">
        <v>8</v>
      </c>
      <c r="AG1062">
        <v>5</v>
      </c>
      <c r="AH1062">
        <v>1</v>
      </c>
      <c r="AI1062" t="str">
        <f>INDEX($AF$1:$AH$1,MATCH(MAX(AF1062:AH1062),AF1062:AH1062,0))</f>
        <v>Store_Orders</v>
      </c>
      <c r="AJ1062">
        <v>6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f>SUM(AK1062:AO1062)</f>
        <v>0</v>
      </c>
      <c r="AQ1062" t="s">
        <v>67</v>
      </c>
      <c r="AR1062">
        <v>0</v>
      </c>
      <c r="AS1062" t="str">
        <f>IF(OR(AK1062&gt;0, AL1062&gt;0, AM1062&gt;0, AN1062&gt;0, AO1062&gt;0), "Converted", "Not Converted")</f>
        <v>Not Converted</v>
      </c>
      <c r="AT1062">
        <v>0</v>
      </c>
      <c r="AU1062">
        <v>3</v>
      </c>
      <c r="AV1062">
        <v>11</v>
      </c>
      <c r="AW1062">
        <f>IF(Z1062&gt;607, 4, 0)</f>
        <v>0</v>
      </c>
      <c r="AX1062">
        <f>IF(AA1062&gt;1.6588, 3, 0)</f>
        <v>0</v>
      </c>
      <c r="AY1062">
        <f>IF(P1062&gt;401, 2, 0)</f>
        <v>2</v>
      </c>
      <c r="AZ1062">
        <f>IF(I1062&gt;52915.77, 1, 0)</f>
        <v>0</v>
      </c>
      <c r="BA1062">
        <f>SUM(AW1062:AZ1062)</f>
        <v>2</v>
      </c>
      <c r="BB1062" t="str">
        <f>VLOOKUP(BA1062,'Standard Deviations'!$L$1:$M$11,2,TRUE)</f>
        <v>Bronze</v>
      </c>
    </row>
    <row r="1063" spans="1:54">
      <c r="A1063">
        <v>8180</v>
      </c>
      <c r="B1063">
        <v>1952</v>
      </c>
      <c r="C1063">
        <f>2024-B1063</f>
        <v>72</v>
      </c>
      <c r="D1063" t="str">
        <f>VLOOKUP(B1063,Reference!$A$1:$B$125, 2)</f>
        <v>Boomers</v>
      </c>
      <c r="E1063" t="s">
        <v>64</v>
      </c>
      <c r="F1063" t="str">
        <f>IF(E1063="High School", "No College", "College")</f>
        <v>College</v>
      </c>
      <c r="G1063" t="s">
        <v>71</v>
      </c>
      <c r="H1063">
        <v>59354</v>
      </c>
      <c r="I1063">
        <v>59354</v>
      </c>
      <c r="J1063" s="4" t="s">
        <v>61</v>
      </c>
      <c r="K1063">
        <v>1</v>
      </c>
      <c r="L1063">
        <v>1</v>
      </c>
      <c r="M1063" t="str">
        <f>IF(OR(K1063&gt;0, L1063&gt;0), "Parent", "Not Parent")</f>
        <v>Parent</v>
      </c>
      <c r="N1063" t="s">
        <v>172</v>
      </c>
      <c r="O1063" s="8">
        <v>41916</v>
      </c>
      <c r="P1063" s="9">
        <f>O1063-N1063</f>
        <v>323</v>
      </c>
      <c r="Q1063">
        <v>53</v>
      </c>
      <c r="R1063" s="9">
        <f>P1063-Q1063</f>
        <v>270</v>
      </c>
      <c r="S1063" s="8">
        <f>O1063-R1063</f>
        <v>41646</v>
      </c>
      <c r="T1063">
        <v>233</v>
      </c>
      <c r="U1063">
        <v>2</v>
      </c>
      <c r="V1063">
        <v>53</v>
      </c>
      <c r="W1063">
        <v>3</v>
      </c>
      <c r="X1063">
        <v>5</v>
      </c>
      <c r="Y1063">
        <v>14</v>
      </c>
      <c r="Z1063">
        <v>310</v>
      </c>
      <c r="AA1063">
        <f>Z1063/P1063</f>
        <v>0.95975232198142413</v>
      </c>
      <c r="AB1063" s="14" t="s">
        <v>506</v>
      </c>
      <c r="AC1063" s="13" t="s">
        <v>63</v>
      </c>
      <c r="AD1063">
        <v>3</v>
      </c>
      <c r="AE1063" t="str">
        <f>IF(AD1063&gt;3, "Prefers Discount", "Discount Indifferent")</f>
        <v>Discount Indifferent</v>
      </c>
      <c r="AF1063">
        <v>5</v>
      </c>
      <c r="AG1063">
        <v>6</v>
      </c>
      <c r="AH1063">
        <v>1</v>
      </c>
      <c r="AI1063" t="str">
        <f>INDEX($AF$1:$AH$1,MATCH(MAX(AF1063:AH1063),AF1063:AH1063,0))</f>
        <v>Web_Orders</v>
      </c>
      <c r="AJ1063">
        <v>6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f>SUM(AK1063:AO1063)</f>
        <v>0</v>
      </c>
      <c r="AQ1063" t="s">
        <v>67</v>
      </c>
      <c r="AR1063">
        <v>0</v>
      </c>
      <c r="AS1063" t="str">
        <f>IF(OR(AK1063&gt;0, AL1063&gt;0, AM1063&gt;0, AN1063&gt;0, AO1063&gt;0), "Converted", "Not Converted")</f>
        <v>Not Converted</v>
      </c>
      <c r="AT1063">
        <v>0</v>
      </c>
      <c r="AU1063">
        <v>3</v>
      </c>
      <c r="AV1063">
        <v>11</v>
      </c>
      <c r="AW1063">
        <f>IF(Z1063&gt;607, 4, 0)</f>
        <v>0</v>
      </c>
      <c r="AX1063">
        <f>IF(AA1063&gt;1.6588, 3, 0)</f>
        <v>0</v>
      </c>
      <c r="AY1063">
        <f>IF(P1063&gt;401, 2, 0)</f>
        <v>0</v>
      </c>
      <c r="AZ1063">
        <f>IF(I1063&gt;52915.77, 1, 0)</f>
        <v>1</v>
      </c>
      <c r="BA1063">
        <f>SUM(AW1063:AZ1063)</f>
        <v>1</v>
      </c>
      <c r="BB1063" t="str">
        <f>VLOOKUP(BA1063,'Standard Deviations'!$L$1:$M$11,2,TRUE)</f>
        <v>Bronze</v>
      </c>
    </row>
    <row r="1064" spans="1:54">
      <c r="A1064">
        <v>5441</v>
      </c>
      <c r="B1064">
        <v>1965</v>
      </c>
      <c r="C1064">
        <f>2024-B1064</f>
        <v>59</v>
      </c>
      <c r="D1064" t="str">
        <f>VLOOKUP(B1064,Reference!$A$1:$B$125, 2)</f>
        <v>Gen X</v>
      </c>
      <c r="E1064" t="s">
        <v>68</v>
      </c>
      <c r="F1064" t="str">
        <f>IF(E1064="High School", "No College", "College")</f>
        <v>College</v>
      </c>
      <c r="G1064" t="s">
        <v>89</v>
      </c>
      <c r="H1064">
        <v>54111</v>
      </c>
      <c r="I1064">
        <v>54111</v>
      </c>
      <c r="J1064" s="4" t="s">
        <v>61</v>
      </c>
      <c r="K1064">
        <v>0</v>
      </c>
      <c r="L1064">
        <v>1</v>
      </c>
      <c r="M1064" t="str">
        <f>IF(OR(K1064&gt;0, L1064&gt;0), "Parent", "Not Parent")</f>
        <v>Parent</v>
      </c>
      <c r="N1064" t="s">
        <v>375</v>
      </c>
      <c r="O1064" s="8">
        <v>41916</v>
      </c>
      <c r="P1064" s="9">
        <f>O1064-N1064</f>
        <v>405</v>
      </c>
      <c r="Q1064">
        <v>97</v>
      </c>
      <c r="R1064" s="9">
        <f>P1064-Q1064</f>
        <v>308</v>
      </c>
      <c r="S1064" s="8">
        <f>O1064-R1064</f>
        <v>41608</v>
      </c>
      <c r="T1064">
        <v>267</v>
      </c>
      <c r="U1064">
        <v>6</v>
      </c>
      <c r="V1064">
        <v>54</v>
      </c>
      <c r="W1064">
        <v>8</v>
      </c>
      <c r="X1064">
        <v>3</v>
      </c>
      <c r="Y1064">
        <v>50</v>
      </c>
      <c r="Z1064">
        <v>388</v>
      </c>
      <c r="AA1064">
        <f>Z1064/P1064</f>
        <v>0.9580246913580247</v>
      </c>
      <c r="AB1064" s="14" t="s">
        <v>506</v>
      </c>
      <c r="AC1064" s="13" t="s">
        <v>63</v>
      </c>
      <c r="AD1064">
        <v>2</v>
      </c>
      <c r="AE1064" t="str">
        <f>IF(AD1064&gt;3, "Prefers Discount", "Discount Indifferent")</f>
        <v>Discount Indifferent</v>
      </c>
      <c r="AF1064">
        <v>6</v>
      </c>
      <c r="AG1064">
        <v>5</v>
      </c>
      <c r="AH1064">
        <v>2</v>
      </c>
      <c r="AI1064" t="str">
        <f>INDEX($AF$1:$AH$1,MATCH(MAX(AF1064:AH1064),AF1064:AH1064,0))</f>
        <v>Store_Orders</v>
      </c>
      <c r="AJ1064">
        <v>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f>SUM(AK1064:AO1064)</f>
        <v>0</v>
      </c>
      <c r="AQ1064" t="s">
        <v>67</v>
      </c>
      <c r="AR1064">
        <v>0</v>
      </c>
      <c r="AS1064" t="str">
        <f>IF(OR(AK1064&gt;0, AL1064&gt;0, AM1064&gt;0, AN1064&gt;0, AO1064&gt;0), "Converted", "Not Converted")</f>
        <v>Not Converted</v>
      </c>
      <c r="AT1064">
        <v>0</v>
      </c>
      <c r="AU1064">
        <v>3</v>
      </c>
      <c r="AV1064">
        <v>11</v>
      </c>
      <c r="AW1064">
        <f>IF(Z1064&gt;607, 4, 0)</f>
        <v>0</v>
      </c>
      <c r="AX1064">
        <f>IF(AA1064&gt;1.6588, 3, 0)</f>
        <v>0</v>
      </c>
      <c r="AY1064">
        <f>IF(P1064&gt;401, 2, 0)</f>
        <v>2</v>
      </c>
      <c r="AZ1064">
        <f>IF(I1064&gt;52915.77, 1, 0)</f>
        <v>1</v>
      </c>
      <c r="BA1064">
        <f>SUM(AW1064:AZ1064)</f>
        <v>3</v>
      </c>
      <c r="BB1064" t="str">
        <f>VLOOKUP(BA1064,'Standard Deviations'!$L$1:$M$11,2,TRUE)</f>
        <v>Silver</v>
      </c>
    </row>
    <row r="1065" spans="1:54">
      <c r="A1065">
        <v>3409</v>
      </c>
      <c r="B1065">
        <v>1984</v>
      </c>
      <c r="C1065">
        <f>2024-B1065</f>
        <v>40</v>
      </c>
      <c r="D1065" t="str">
        <f>VLOOKUP(B1065,Reference!$A$1:$B$125, 2)</f>
        <v>Millennials</v>
      </c>
      <c r="E1065" t="s">
        <v>54</v>
      </c>
      <c r="F1065" t="str">
        <f>IF(E1065="High School", "No College", "College")</f>
        <v>College</v>
      </c>
      <c r="G1065" t="s">
        <v>60</v>
      </c>
      <c r="H1065">
        <v>36108</v>
      </c>
      <c r="I1065">
        <v>36108</v>
      </c>
      <c r="J1065" s="4" t="s">
        <v>175</v>
      </c>
      <c r="K1065">
        <v>1</v>
      </c>
      <c r="L1065">
        <v>0</v>
      </c>
      <c r="M1065" t="str">
        <f>IF(OR(K1065&gt;0, L1065&gt;0), "Parent", "Not Parent")</f>
        <v>Parent</v>
      </c>
      <c r="N1065" t="s">
        <v>591</v>
      </c>
      <c r="O1065" s="8">
        <v>41916</v>
      </c>
      <c r="P1065" s="9">
        <f>O1065-N1065</f>
        <v>354</v>
      </c>
      <c r="Q1065">
        <v>68</v>
      </c>
      <c r="R1065" s="9">
        <f>P1065-Q1065</f>
        <v>286</v>
      </c>
      <c r="S1065" s="8">
        <f>O1065-R1065</f>
        <v>41630</v>
      </c>
      <c r="T1065">
        <v>141</v>
      </c>
      <c r="U1065">
        <v>8</v>
      </c>
      <c r="V1065">
        <v>129</v>
      </c>
      <c r="W1065">
        <v>3</v>
      </c>
      <c r="X1065">
        <v>11</v>
      </c>
      <c r="Y1065">
        <v>47</v>
      </c>
      <c r="Z1065">
        <v>339</v>
      </c>
      <c r="AA1065">
        <f>Z1065/P1065</f>
        <v>0.9576271186440678</v>
      </c>
      <c r="AB1065" s="14" t="s">
        <v>506</v>
      </c>
      <c r="AC1065" s="13" t="s">
        <v>63</v>
      </c>
      <c r="AD1065">
        <v>3</v>
      </c>
      <c r="AE1065" t="str">
        <f>IF(AD1065&gt;3, "Prefers Discount", "Discount Indifferent")</f>
        <v>Discount Indifferent</v>
      </c>
      <c r="AF1065">
        <v>4</v>
      </c>
      <c r="AG1065">
        <v>7</v>
      </c>
      <c r="AH1065">
        <v>1</v>
      </c>
      <c r="AI1065" t="str">
        <f>INDEX($AF$1:$AH$1,MATCH(MAX(AF1065:AH1065),AF1065:AH1065,0))</f>
        <v>Web_Orders</v>
      </c>
      <c r="AJ1065">
        <v>9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f>SUM(AK1065:AO1065)</f>
        <v>1</v>
      </c>
      <c r="AQ1065" t="str">
        <f>INDEX($AK$1:$AO$1,MATCH(MAX(AK1065:AO1065),AK1065:AO1065,0))</f>
        <v>Converted_on_Camp3</v>
      </c>
      <c r="AR1065">
        <v>1</v>
      </c>
      <c r="AS1065" t="str">
        <f>IF(OR(AK1065&gt;0, AL1065&gt;0, AM1065&gt;0, AN1065&gt;0, AO1065&gt;0), "Converted", "Not Converted")</f>
        <v>Converted</v>
      </c>
      <c r="AT1065">
        <v>0</v>
      </c>
      <c r="AU1065">
        <v>3</v>
      </c>
      <c r="AV1065">
        <v>11</v>
      </c>
      <c r="AW1065">
        <f>IF(Z1065&gt;607, 4, 0)</f>
        <v>0</v>
      </c>
      <c r="AX1065">
        <f>IF(AA1065&gt;1.6588, 3, 0)</f>
        <v>0</v>
      </c>
      <c r="AY1065">
        <f>IF(P1065&gt;401, 2, 0)</f>
        <v>0</v>
      </c>
      <c r="AZ1065">
        <f>IF(I1065&gt;52915.77, 1, 0)</f>
        <v>0</v>
      </c>
      <c r="BA1065">
        <f>SUM(AW1065:AZ1065)</f>
        <v>0</v>
      </c>
      <c r="BB1065" t="str">
        <f>VLOOKUP(BA1065,'Standard Deviations'!$L$1:$M$11,2,TRUE)</f>
        <v>No Tier</v>
      </c>
    </row>
    <row r="1066" spans="1:54">
      <c r="A1066">
        <v>7037</v>
      </c>
      <c r="B1066">
        <v>1974</v>
      </c>
      <c r="C1066">
        <f>2024-B1066</f>
        <v>50</v>
      </c>
      <c r="D1066" t="str">
        <f>VLOOKUP(B1066,Reference!$A$1:$B$125, 2)</f>
        <v>Gen X</v>
      </c>
      <c r="E1066" t="s">
        <v>68</v>
      </c>
      <c r="F1066" t="str">
        <f>IF(E1066="High School", "No College", "College")</f>
        <v>College</v>
      </c>
      <c r="G1066" t="s">
        <v>55</v>
      </c>
      <c r="H1066">
        <v>37087</v>
      </c>
      <c r="I1066">
        <v>37087</v>
      </c>
      <c r="J1066" s="4" t="s">
        <v>175</v>
      </c>
      <c r="K1066">
        <v>1</v>
      </c>
      <c r="L1066">
        <v>0</v>
      </c>
      <c r="M1066" t="str">
        <f>IF(OR(K1066&gt;0, L1066&gt;0), "Parent", "Not Parent")</f>
        <v>Parent</v>
      </c>
      <c r="N1066" t="s">
        <v>592</v>
      </c>
      <c r="O1066" s="8">
        <v>41916</v>
      </c>
      <c r="P1066" s="9">
        <f>O1066-N1066</f>
        <v>419</v>
      </c>
      <c r="Q1066">
        <v>50</v>
      </c>
      <c r="R1066" s="9">
        <f>P1066-Q1066</f>
        <v>369</v>
      </c>
      <c r="S1066" s="8">
        <f>O1066-R1066</f>
        <v>41547</v>
      </c>
      <c r="T1066">
        <v>194</v>
      </c>
      <c r="U1066">
        <v>55</v>
      </c>
      <c r="V1066">
        <v>134</v>
      </c>
      <c r="W1066">
        <v>15</v>
      </c>
      <c r="X1066">
        <v>0</v>
      </c>
      <c r="Y1066">
        <v>3</v>
      </c>
      <c r="Z1066">
        <v>401</v>
      </c>
      <c r="AA1066">
        <f>Z1066/P1066</f>
        <v>0.95704057279236276</v>
      </c>
      <c r="AB1066" s="14" t="s">
        <v>506</v>
      </c>
      <c r="AC1066" s="13" t="s">
        <v>63</v>
      </c>
      <c r="AD1066">
        <v>3</v>
      </c>
      <c r="AE1066" t="str">
        <f>IF(AD1066&gt;3, "Prefers Discount", "Discount Indifferent")</f>
        <v>Discount Indifferent</v>
      </c>
      <c r="AF1066">
        <v>8</v>
      </c>
      <c r="AG1066">
        <v>4</v>
      </c>
      <c r="AH1066">
        <v>2</v>
      </c>
      <c r="AI1066" t="str">
        <f>INDEX($AF$1:$AH$1,MATCH(MAX(AF1066:AH1066),AF1066:AH1066,0))</f>
        <v>Store_Orders</v>
      </c>
      <c r="AJ1066">
        <v>6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f>SUM(AK1066:AO1066)</f>
        <v>0</v>
      </c>
      <c r="AQ1066" t="s">
        <v>67</v>
      </c>
      <c r="AR1066">
        <v>0</v>
      </c>
      <c r="AS1066" t="str">
        <f>IF(OR(AK1066&gt;0, AL1066&gt;0, AM1066&gt;0, AN1066&gt;0, AO1066&gt;0), "Converted", "Not Converted")</f>
        <v>Not Converted</v>
      </c>
      <c r="AT1066">
        <v>0</v>
      </c>
      <c r="AU1066">
        <v>3</v>
      </c>
      <c r="AV1066">
        <v>11</v>
      </c>
      <c r="AW1066">
        <f>IF(Z1066&gt;607, 4, 0)</f>
        <v>0</v>
      </c>
      <c r="AX1066">
        <f>IF(AA1066&gt;1.6588, 3, 0)</f>
        <v>0</v>
      </c>
      <c r="AY1066">
        <f>IF(P1066&gt;401, 2, 0)</f>
        <v>2</v>
      </c>
      <c r="AZ1066">
        <f>IF(I1066&gt;52915.77, 1, 0)</f>
        <v>0</v>
      </c>
      <c r="BA1066">
        <f>SUM(AW1066:AZ1066)</f>
        <v>2</v>
      </c>
      <c r="BB1066" t="str">
        <f>VLOOKUP(BA1066,'Standard Deviations'!$L$1:$M$11,2,TRUE)</f>
        <v>Bronze</v>
      </c>
    </row>
    <row r="1067" spans="1:54">
      <c r="A1067">
        <v>9485</v>
      </c>
      <c r="B1067">
        <v>1986</v>
      </c>
      <c r="C1067">
        <f>2024-B1067</f>
        <v>38</v>
      </c>
      <c r="D1067" t="str">
        <f>VLOOKUP(B1067,Reference!$A$1:$B$125, 2)</f>
        <v>Millennials</v>
      </c>
      <c r="E1067" t="s">
        <v>68</v>
      </c>
      <c r="F1067" t="str">
        <f>IF(E1067="High School", "No College", "College")</f>
        <v>College</v>
      </c>
      <c r="G1067" t="s">
        <v>55</v>
      </c>
      <c r="H1067">
        <v>45921</v>
      </c>
      <c r="I1067">
        <v>45921</v>
      </c>
      <c r="J1067" s="4" t="s">
        <v>175</v>
      </c>
      <c r="K1067">
        <v>0</v>
      </c>
      <c r="L1067">
        <v>0</v>
      </c>
      <c r="M1067" t="str">
        <f>IF(OR(K1067&gt;0, L1067&gt;0), "Parent", "Not Parent")</f>
        <v>Not Parent</v>
      </c>
      <c r="N1067" t="s">
        <v>81</v>
      </c>
      <c r="O1067" s="8">
        <v>41916</v>
      </c>
      <c r="P1067" s="9">
        <f>O1067-N1067</f>
        <v>208</v>
      </c>
      <c r="Q1067">
        <v>23</v>
      </c>
      <c r="R1067" s="9">
        <f>P1067-Q1067</f>
        <v>185</v>
      </c>
      <c r="S1067" s="8">
        <f>O1067-R1067</f>
        <v>41731</v>
      </c>
      <c r="T1067">
        <v>102</v>
      </c>
      <c r="U1067">
        <v>9</v>
      </c>
      <c r="V1067">
        <v>49</v>
      </c>
      <c r="W1067">
        <v>24</v>
      </c>
      <c r="X1067">
        <v>3</v>
      </c>
      <c r="Y1067">
        <v>12</v>
      </c>
      <c r="Z1067">
        <v>199</v>
      </c>
      <c r="AA1067">
        <f>Z1067/P1067</f>
        <v>0.95673076923076927</v>
      </c>
      <c r="AB1067" s="11" t="s">
        <v>506</v>
      </c>
      <c r="AC1067" t="s">
        <v>59</v>
      </c>
      <c r="AD1067">
        <v>1</v>
      </c>
      <c r="AE1067" t="str">
        <f>IF(AD1067&gt;3, "Prefers Discount", "Discount Indifferent")</f>
        <v>Discount Indifferent</v>
      </c>
      <c r="AF1067">
        <v>6</v>
      </c>
      <c r="AG1067">
        <v>2</v>
      </c>
      <c r="AH1067">
        <v>1</v>
      </c>
      <c r="AI1067" t="str">
        <f>INDEX($AF$1:$AH$1,MATCH(MAX(AF1067:AH1067),AF1067:AH1067,0))</f>
        <v>Store_Orders</v>
      </c>
      <c r="AJ1067">
        <v>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f>SUM(AK1067:AO1067)</f>
        <v>0</v>
      </c>
      <c r="AQ1067" t="s">
        <v>67</v>
      </c>
      <c r="AR1067">
        <v>0</v>
      </c>
      <c r="AS1067" t="str">
        <f>IF(OR(AK1067&gt;0, AL1067&gt;0, AM1067&gt;0, AN1067&gt;0, AO1067&gt;0), "Converted", "Not Converted")</f>
        <v>Not Converted</v>
      </c>
      <c r="AT1067">
        <v>0</v>
      </c>
      <c r="AU1067">
        <v>3</v>
      </c>
      <c r="AV1067">
        <v>11</v>
      </c>
      <c r="AW1067">
        <f>IF(Z1067&gt;607, 4, 0)</f>
        <v>0</v>
      </c>
      <c r="AX1067">
        <f>IF(AA1067&gt;1.6588, 3, 0)</f>
        <v>0</v>
      </c>
      <c r="AY1067">
        <f>IF(P1067&gt;401, 2, 0)</f>
        <v>0</v>
      </c>
      <c r="AZ1067">
        <f>IF(I1067&gt;52915.77, 1, 0)</f>
        <v>0</v>
      </c>
      <c r="BA1067">
        <f>SUM(AW1067:AZ1067)</f>
        <v>0</v>
      </c>
      <c r="BB1067" t="str">
        <f>VLOOKUP(BA1067,'Standard Deviations'!$L$1:$M$11,2,TRUE)</f>
        <v>No Tier</v>
      </c>
    </row>
    <row r="1068" spans="1:54">
      <c r="A1068">
        <v>3066</v>
      </c>
      <c r="B1068">
        <v>1975</v>
      </c>
      <c r="C1068">
        <f>2024-B1068</f>
        <v>49</v>
      </c>
      <c r="D1068" t="str">
        <f>VLOOKUP(B1068,Reference!$A$1:$B$125, 2)</f>
        <v>Gen X</v>
      </c>
      <c r="E1068" t="s">
        <v>68</v>
      </c>
      <c r="F1068" t="str">
        <f>IF(E1068="High School", "No College", "College")</f>
        <v>College</v>
      </c>
      <c r="G1068" t="s">
        <v>65</v>
      </c>
      <c r="H1068">
        <v>61905</v>
      </c>
      <c r="I1068">
        <v>61905</v>
      </c>
      <c r="J1068" s="4" t="s">
        <v>61</v>
      </c>
      <c r="K1068">
        <v>0</v>
      </c>
      <c r="L1068">
        <v>1</v>
      </c>
      <c r="M1068" t="str">
        <f>IF(OR(K1068&gt;0, L1068&gt;0), "Parent", "Not Parent")</f>
        <v>Parent</v>
      </c>
      <c r="N1068" t="s">
        <v>593</v>
      </c>
      <c r="O1068" s="8">
        <v>41916</v>
      </c>
      <c r="P1068" s="9">
        <f>O1068-N1068</f>
        <v>242</v>
      </c>
      <c r="Q1068">
        <v>2</v>
      </c>
      <c r="R1068" s="9">
        <f>P1068-Q1068</f>
        <v>240</v>
      </c>
      <c r="S1068" s="8">
        <f>O1068-R1068</f>
        <v>41676</v>
      </c>
      <c r="T1068">
        <v>167</v>
      </c>
      <c r="U1068">
        <v>0</v>
      </c>
      <c r="V1068">
        <v>43</v>
      </c>
      <c r="W1068">
        <v>6</v>
      </c>
      <c r="X1068">
        <v>2</v>
      </c>
      <c r="Y1068">
        <v>13</v>
      </c>
      <c r="Z1068">
        <v>231</v>
      </c>
      <c r="AA1068">
        <f>Z1068/P1068</f>
        <v>0.95454545454545459</v>
      </c>
      <c r="AB1068" s="11" t="s">
        <v>506</v>
      </c>
      <c r="AC1068" t="s">
        <v>59</v>
      </c>
      <c r="AD1068">
        <v>2</v>
      </c>
      <c r="AE1068" t="str">
        <f>IF(AD1068&gt;3, "Prefers Discount", "Discount Indifferent")</f>
        <v>Discount Indifferent</v>
      </c>
      <c r="AF1068">
        <v>4</v>
      </c>
      <c r="AG1068">
        <v>4</v>
      </c>
      <c r="AH1068">
        <v>2</v>
      </c>
      <c r="AI1068" t="str">
        <f>INDEX($AF$1:$AH$1,MATCH(MAX(AF1068:AH1068),AF1068:AH1068,0))</f>
        <v>Store_Orders</v>
      </c>
      <c r="AJ1068">
        <v>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f>SUM(AK1068:AO1068)</f>
        <v>0</v>
      </c>
      <c r="AQ1068" t="s">
        <v>67</v>
      </c>
      <c r="AR1068">
        <v>0</v>
      </c>
      <c r="AS1068" t="str">
        <f>IF(OR(AK1068&gt;0, AL1068&gt;0, AM1068&gt;0, AN1068&gt;0, AO1068&gt;0), "Converted", "Not Converted")</f>
        <v>Not Converted</v>
      </c>
      <c r="AT1068">
        <v>0</v>
      </c>
      <c r="AU1068">
        <v>3</v>
      </c>
      <c r="AV1068">
        <v>11</v>
      </c>
      <c r="AW1068">
        <f>IF(Z1068&gt;607, 4, 0)</f>
        <v>0</v>
      </c>
      <c r="AX1068">
        <f>IF(AA1068&gt;1.6588, 3, 0)</f>
        <v>0</v>
      </c>
      <c r="AY1068">
        <f>IF(P1068&gt;401, 2, 0)</f>
        <v>0</v>
      </c>
      <c r="AZ1068">
        <f>IF(I1068&gt;52915.77, 1, 0)</f>
        <v>1</v>
      </c>
      <c r="BA1068">
        <f>SUM(AW1068:AZ1068)</f>
        <v>1</v>
      </c>
      <c r="BB1068" t="str">
        <f>VLOOKUP(BA1068,'Standard Deviations'!$L$1:$M$11,2,TRUE)</f>
        <v>Bronze</v>
      </c>
    </row>
    <row r="1069" spans="1:54">
      <c r="A1069">
        <v>1165</v>
      </c>
      <c r="B1069">
        <v>1958</v>
      </c>
      <c r="C1069">
        <f>2024-B1069</f>
        <v>66</v>
      </c>
      <c r="D1069" t="str">
        <f>VLOOKUP(B1069,Reference!$A$1:$B$125, 2)</f>
        <v>Boomers</v>
      </c>
      <c r="E1069" t="s">
        <v>68</v>
      </c>
      <c r="F1069" t="str">
        <f>IF(E1069="High School", "No College", "College")</f>
        <v>College</v>
      </c>
      <c r="G1069" t="s">
        <v>60</v>
      </c>
      <c r="H1069">
        <v>50729</v>
      </c>
      <c r="I1069">
        <v>50729</v>
      </c>
      <c r="J1069" s="4" t="s">
        <v>175</v>
      </c>
      <c r="K1069">
        <v>1</v>
      </c>
      <c r="L1069">
        <v>1</v>
      </c>
      <c r="M1069" t="str">
        <f>IF(OR(K1069&gt;0, L1069&gt;0), "Parent", "Not Parent")</f>
        <v>Parent</v>
      </c>
      <c r="N1069" t="s">
        <v>502</v>
      </c>
      <c r="O1069" s="8">
        <v>41916</v>
      </c>
      <c r="P1069" s="9">
        <f>O1069-N1069</f>
        <v>520</v>
      </c>
      <c r="Q1069">
        <v>62</v>
      </c>
      <c r="R1069" s="9">
        <f>P1069-Q1069</f>
        <v>458</v>
      </c>
      <c r="S1069" s="8">
        <f>O1069-R1069</f>
        <v>41458</v>
      </c>
      <c r="T1069">
        <v>239</v>
      </c>
      <c r="U1069">
        <v>13</v>
      </c>
      <c r="V1069">
        <v>143</v>
      </c>
      <c r="W1069">
        <v>45</v>
      </c>
      <c r="X1069">
        <v>4</v>
      </c>
      <c r="Y1069">
        <v>52</v>
      </c>
      <c r="Z1069">
        <v>496</v>
      </c>
      <c r="AA1069">
        <f>Z1069/P1069</f>
        <v>0.9538461538461539</v>
      </c>
      <c r="AB1069" s="14" t="s">
        <v>506</v>
      </c>
      <c r="AC1069" s="13" t="s">
        <v>63</v>
      </c>
      <c r="AD1069">
        <v>9</v>
      </c>
      <c r="AE1069" t="str">
        <f>IF(AD1069&gt;3, "Prefers Discount", "Discount Indifferent")</f>
        <v>Prefers Discount</v>
      </c>
      <c r="AF1069">
        <v>7</v>
      </c>
      <c r="AG1069">
        <v>6</v>
      </c>
      <c r="AH1069">
        <v>2</v>
      </c>
      <c r="AI1069" t="str">
        <f>INDEX($AF$1:$AH$1,MATCH(MAX(AF1069:AH1069),AF1069:AH1069,0))</f>
        <v>Store_Orders</v>
      </c>
      <c r="AJ1069">
        <v>6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f>SUM(AK1069:AO1069)</f>
        <v>0</v>
      </c>
      <c r="AQ1069" t="s">
        <v>67</v>
      </c>
      <c r="AR1069">
        <v>0</v>
      </c>
      <c r="AS1069" t="str">
        <f>IF(OR(AK1069&gt;0, AL1069&gt;0, AM1069&gt;0, AN1069&gt;0, AO1069&gt;0), "Converted", "Not Converted")</f>
        <v>Not Converted</v>
      </c>
      <c r="AT1069">
        <v>0</v>
      </c>
      <c r="AU1069">
        <v>3</v>
      </c>
      <c r="AV1069">
        <v>11</v>
      </c>
      <c r="AW1069">
        <f>IF(Z1069&gt;607, 4, 0)</f>
        <v>0</v>
      </c>
      <c r="AX1069">
        <f>IF(AA1069&gt;1.6588, 3, 0)</f>
        <v>0</v>
      </c>
      <c r="AY1069">
        <f>IF(P1069&gt;401, 2, 0)</f>
        <v>2</v>
      </c>
      <c r="AZ1069">
        <f>IF(I1069&gt;52915.77, 1, 0)</f>
        <v>0</v>
      </c>
      <c r="BA1069">
        <f>SUM(AW1069:AZ1069)</f>
        <v>2</v>
      </c>
      <c r="BB1069" t="str">
        <f>VLOOKUP(BA1069,'Standard Deviations'!$L$1:$M$11,2,TRUE)</f>
        <v>Bronze</v>
      </c>
    </row>
    <row r="1070" spans="1:54">
      <c r="A1070">
        <v>2942</v>
      </c>
      <c r="B1070">
        <v>1964</v>
      </c>
      <c r="C1070">
        <f>2024-B1070</f>
        <v>60</v>
      </c>
      <c r="D1070" t="str">
        <f>VLOOKUP(B1070,Reference!$A$1:$B$125, 2)</f>
        <v>Boomers</v>
      </c>
      <c r="E1070" t="s">
        <v>54</v>
      </c>
      <c r="F1070" t="str">
        <f>IF(E1070="High School", "No College", "College")</f>
        <v>College</v>
      </c>
      <c r="G1070" t="s">
        <v>60</v>
      </c>
      <c r="H1070">
        <v>45906</v>
      </c>
      <c r="I1070">
        <v>45906</v>
      </c>
      <c r="J1070" s="4" t="s">
        <v>175</v>
      </c>
      <c r="K1070">
        <v>0</v>
      </c>
      <c r="L1070">
        <v>1</v>
      </c>
      <c r="M1070" t="str">
        <f>IF(OR(K1070&gt;0, L1070&gt;0), "Parent", "Not Parent")</f>
        <v>Parent</v>
      </c>
      <c r="N1070" t="s">
        <v>292</v>
      </c>
      <c r="O1070" s="8">
        <v>41916</v>
      </c>
      <c r="P1070" s="9">
        <f>O1070-N1070</f>
        <v>515</v>
      </c>
      <c r="Q1070">
        <v>20</v>
      </c>
      <c r="R1070" s="9">
        <f>P1070-Q1070</f>
        <v>495</v>
      </c>
      <c r="S1070" s="8">
        <f>O1070-R1070</f>
        <v>41421</v>
      </c>
      <c r="T1070">
        <v>305</v>
      </c>
      <c r="U1070">
        <v>3</v>
      </c>
      <c r="V1070">
        <v>27</v>
      </c>
      <c r="W1070">
        <v>4</v>
      </c>
      <c r="X1070">
        <v>3</v>
      </c>
      <c r="Y1070">
        <v>144</v>
      </c>
      <c r="Z1070">
        <v>486</v>
      </c>
      <c r="AA1070">
        <f>Z1070/P1070</f>
        <v>0.94368932038834952</v>
      </c>
      <c r="AB1070" s="11" t="s">
        <v>506</v>
      </c>
      <c r="AC1070" t="s">
        <v>59</v>
      </c>
      <c r="AD1070">
        <v>2</v>
      </c>
      <c r="AE1070" t="str">
        <f>IF(AD1070&gt;3, "Prefers Discount", "Discount Indifferent")</f>
        <v>Discount Indifferent</v>
      </c>
      <c r="AF1070">
        <v>4</v>
      </c>
      <c r="AG1070">
        <v>5</v>
      </c>
      <c r="AH1070">
        <v>4</v>
      </c>
      <c r="AI1070" t="str">
        <f>INDEX($AF$1:$AH$1,MATCH(MAX(AF1070:AH1070),AF1070:AH1070,0))</f>
        <v>Web_Orders</v>
      </c>
      <c r="AJ1070">
        <v>5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f>SUM(AK1070:AO1070)</f>
        <v>1</v>
      </c>
      <c r="AQ1070" t="str">
        <f>INDEX($AK$1:$AO$1,MATCH(MAX(AK1070:AO1070),AK1070:AO1070,0))</f>
        <v>Converted_on_Camp3</v>
      </c>
      <c r="AR1070">
        <v>1</v>
      </c>
      <c r="AS1070" t="str">
        <f>IF(OR(AK1070&gt;0, AL1070&gt;0, AM1070&gt;0, AN1070&gt;0, AO1070&gt;0), "Converted", "Not Converted")</f>
        <v>Converted</v>
      </c>
      <c r="AT1070">
        <v>0</v>
      </c>
      <c r="AU1070">
        <v>3</v>
      </c>
      <c r="AV1070">
        <v>11</v>
      </c>
      <c r="AW1070">
        <f>IF(Z1070&gt;607, 4, 0)</f>
        <v>0</v>
      </c>
      <c r="AX1070">
        <f>IF(AA1070&gt;1.6588, 3, 0)</f>
        <v>0</v>
      </c>
      <c r="AY1070">
        <f>IF(P1070&gt;401, 2, 0)</f>
        <v>2</v>
      </c>
      <c r="AZ1070">
        <f>IF(I1070&gt;52915.77, 1, 0)</f>
        <v>0</v>
      </c>
      <c r="BA1070">
        <f>SUM(AW1070:AZ1070)</f>
        <v>2</v>
      </c>
      <c r="BB1070" t="str">
        <f>VLOOKUP(BA1070,'Standard Deviations'!$L$1:$M$11,2,TRUE)</f>
        <v>Bronze</v>
      </c>
    </row>
    <row r="1071" spans="1:54">
      <c r="A1071">
        <v>1491</v>
      </c>
      <c r="B1071">
        <v>1965</v>
      </c>
      <c r="C1071">
        <f>2024-B1071</f>
        <v>59</v>
      </c>
      <c r="D1071" t="str">
        <f>VLOOKUP(B1071,Reference!$A$1:$B$125, 2)</f>
        <v>Gen X</v>
      </c>
      <c r="E1071" t="s">
        <v>74</v>
      </c>
      <c r="F1071" t="str">
        <f>IF(E1071="High School", "No College", "College")</f>
        <v>College</v>
      </c>
      <c r="G1071" t="s">
        <v>65</v>
      </c>
      <c r="H1071">
        <v>71488</v>
      </c>
      <c r="I1071">
        <v>71488</v>
      </c>
      <c r="J1071" s="4" t="s">
        <v>61</v>
      </c>
      <c r="K1071">
        <v>0</v>
      </c>
      <c r="L1071">
        <v>0</v>
      </c>
      <c r="M1071" t="str">
        <f>IF(OR(K1071&gt;0, L1071&gt;0), "Parent", "Not Parent")</f>
        <v>Not Parent</v>
      </c>
      <c r="N1071" t="s">
        <v>370</v>
      </c>
      <c r="O1071" s="8">
        <v>41916</v>
      </c>
      <c r="P1071" s="9">
        <f>O1071-N1071</f>
        <v>593</v>
      </c>
      <c r="Q1071">
        <v>87</v>
      </c>
      <c r="R1071" s="9">
        <f>P1071-Q1071</f>
        <v>506</v>
      </c>
      <c r="S1071" s="8">
        <f>O1071-R1071</f>
        <v>41410</v>
      </c>
      <c r="T1071">
        <v>162</v>
      </c>
      <c r="U1071">
        <v>33</v>
      </c>
      <c r="V1071">
        <v>124</v>
      </c>
      <c r="W1071">
        <v>40</v>
      </c>
      <c r="X1071">
        <v>28</v>
      </c>
      <c r="Y1071">
        <v>172</v>
      </c>
      <c r="Z1071">
        <v>559</v>
      </c>
      <c r="AA1071">
        <f>Z1071/P1071</f>
        <v>0.94266441821247893</v>
      </c>
      <c r="AB1071" s="14" t="s">
        <v>506</v>
      </c>
      <c r="AC1071" s="13" t="s">
        <v>63</v>
      </c>
      <c r="AD1071">
        <v>2</v>
      </c>
      <c r="AE1071" t="str">
        <f>IF(AD1071&gt;3, "Prefers Discount", "Discount Indifferent")</f>
        <v>Discount Indifferent</v>
      </c>
      <c r="AF1071">
        <v>7</v>
      </c>
      <c r="AG1071">
        <v>3</v>
      </c>
      <c r="AH1071">
        <v>4</v>
      </c>
      <c r="AI1071" t="str">
        <f>INDEX($AF$1:$AH$1,MATCH(MAX(AF1071:AH1071),AF1071:AH1071,0))</f>
        <v>Store_Orders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f>SUM(AK1071:AO1071)</f>
        <v>0</v>
      </c>
      <c r="AQ1071" t="s">
        <v>67</v>
      </c>
      <c r="AR1071">
        <v>0</v>
      </c>
      <c r="AS1071" t="str">
        <f>IF(OR(AK1071&gt;0, AL1071&gt;0, AM1071&gt;0, AN1071&gt;0, AO1071&gt;0), "Converted", "Not Converted")</f>
        <v>Not Converted</v>
      </c>
      <c r="AT1071">
        <v>0</v>
      </c>
      <c r="AU1071">
        <v>3</v>
      </c>
      <c r="AV1071">
        <v>11</v>
      </c>
      <c r="AW1071">
        <f>IF(Z1071&gt;607, 4, 0)</f>
        <v>0</v>
      </c>
      <c r="AX1071">
        <f>IF(AA1071&gt;1.6588, 3, 0)</f>
        <v>0</v>
      </c>
      <c r="AY1071">
        <f>IF(P1071&gt;401, 2, 0)</f>
        <v>2</v>
      </c>
      <c r="AZ1071">
        <f>IF(I1071&gt;52915.77, 1, 0)</f>
        <v>1</v>
      </c>
      <c r="BA1071">
        <f>SUM(AW1071:AZ1071)</f>
        <v>3</v>
      </c>
      <c r="BB1071" t="str">
        <f>VLOOKUP(BA1071,'Standard Deviations'!$L$1:$M$11,2,TRUE)</f>
        <v>Silver</v>
      </c>
    </row>
    <row r="1072" spans="1:54">
      <c r="A1072">
        <v>8687</v>
      </c>
      <c r="B1072">
        <v>1978</v>
      </c>
      <c r="C1072">
        <f>2024-B1072</f>
        <v>46</v>
      </c>
      <c r="D1072" t="str">
        <f>VLOOKUP(B1072,Reference!$A$1:$B$125, 2)</f>
        <v>Gen X</v>
      </c>
      <c r="E1072" t="s">
        <v>54</v>
      </c>
      <c r="F1072" t="str">
        <f>IF(E1072="High School", "No College", "College")</f>
        <v>College</v>
      </c>
      <c r="G1072" t="s">
        <v>65</v>
      </c>
      <c r="H1072">
        <v>53172</v>
      </c>
      <c r="I1072">
        <v>53172</v>
      </c>
      <c r="J1072" s="4" t="s">
        <v>61</v>
      </c>
      <c r="K1072">
        <v>0</v>
      </c>
      <c r="L1072">
        <v>1</v>
      </c>
      <c r="M1072" t="str">
        <f>IF(OR(K1072&gt;0, L1072&gt;0), "Parent", "Not Parent")</f>
        <v>Parent</v>
      </c>
      <c r="N1072" t="s">
        <v>582</v>
      </c>
      <c r="O1072" s="8">
        <v>41916</v>
      </c>
      <c r="P1072" s="9">
        <f>O1072-N1072</f>
        <v>516</v>
      </c>
      <c r="Q1072">
        <v>54</v>
      </c>
      <c r="R1072" s="9">
        <f>P1072-Q1072</f>
        <v>462</v>
      </c>
      <c r="S1072" s="8">
        <f>O1072-R1072</f>
        <v>41454</v>
      </c>
      <c r="T1072">
        <v>121</v>
      </c>
      <c r="U1072">
        <v>62</v>
      </c>
      <c r="V1072">
        <v>90</v>
      </c>
      <c r="W1072">
        <v>68</v>
      </c>
      <c r="X1072">
        <v>20</v>
      </c>
      <c r="Y1072">
        <v>125</v>
      </c>
      <c r="Z1072">
        <v>486</v>
      </c>
      <c r="AA1072">
        <f>Z1072/P1072</f>
        <v>0.94186046511627908</v>
      </c>
      <c r="AB1072" s="14" t="s">
        <v>506</v>
      </c>
      <c r="AC1072" s="13" t="s">
        <v>63</v>
      </c>
      <c r="AD1072">
        <v>3</v>
      </c>
      <c r="AE1072" t="str">
        <f>IF(AD1072&gt;3, "Prefers Discount", "Discount Indifferent")</f>
        <v>Discount Indifferent</v>
      </c>
      <c r="AF1072">
        <v>8</v>
      </c>
      <c r="AG1072">
        <v>2</v>
      </c>
      <c r="AH1072">
        <v>3</v>
      </c>
      <c r="AI1072" t="str">
        <f>INDEX($AF$1:$AH$1,MATCH(MAX(AF1072:AH1072),AF1072:AH1072,0))</f>
        <v>Store_Orders</v>
      </c>
      <c r="AJ1072">
        <v>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f>SUM(AK1072:AO1072)</f>
        <v>0</v>
      </c>
      <c r="AQ1072" t="s">
        <v>67</v>
      </c>
      <c r="AR1072">
        <v>0</v>
      </c>
      <c r="AS1072" t="str">
        <f>IF(OR(AK1072&gt;0, AL1072&gt;0, AM1072&gt;0, AN1072&gt;0, AO1072&gt;0), "Converted", "Not Converted")</f>
        <v>Not Converted</v>
      </c>
      <c r="AT1072">
        <v>0</v>
      </c>
      <c r="AU1072">
        <v>3</v>
      </c>
      <c r="AV1072">
        <v>11</v>
      </c>
      <c r="AW1072">
        <f>IF(Z1072&gt;607, 4, 0)</f>
        <v>0</v>
      </c>
      <c r="AX1072">
        <f>IF(AA1072&gt;1.6588, 3, 0)</f>
        <v>0</v>
      </c>
      <c r="AY1072">
        <f>IF(P1072&gt;401, 2, 0)</f>
        <v>2</v>
      </c>
      <c r="AZ1072">
        <f>IF(I1072&gt;52915.77, 1, 0)</f>
        <v>1</v>
      </c>
      <c r="BA1072">
        <f>SUM(AW1072:AZ1072)</f>
        <v>3</v>
      </c>
      <c r="BB1072" t="str">
        <f>VLOOKUP(BA1072,'Standard Deviations'!$L$1:$M$11,2,TRUE)</f>
        <v>Silver</v>
      </c>
    </row>
    <row r="1073" spans="1:54">
      <c r="A1073">
        <v>8858</v>
      </c>
      <c r="B1073">
        <v>1972</v>
      </c>
      <c r="C1073">
        <f>2024-B1073</f>
        <v>52</v>
      </c>
      <c r="D1073" t="str">
        <f>VLOOKUP(B1073,Reference!$A$1:$B$125, 2)</f>
        <v>Gen X</v>
      </c>
      <c r="E1073" t="s">
        <v>68</v>
      </c>
      <c r="F1073" t="str">
        <f>IF(E1073="High School", "No College", "College")</f>
        <v>College</v>
      </c>
      <c r="G1073" t="s">
        <v>55</v>
      </c>
      <c r="H1073">
        <v>44325</v>
      </c>
      <c r="I1073">
        <v>44325</v>
      </c>
      <c r="J1073" s="4" t="s">
        <v>175</v>
      </c>
      <c r="K1073">
        <v>0</v>
      </c>
      <c r="L1073">
        <v>1</v>
      </c>
      <c r="M1073" t="str">
        <f>IF(OR(K1073&gt;0, L1073&gt;0), "Parent", "Not Parent")</f>
        <v>Parent</v>
      </c>
      <c r="N1073" t="s">
        <v>568</v>
      </c>
      <c r="O1073" s="8">
        <v>41916</v>
      </c>
      <c r="P1073" s="9">
        <f>O1073-N1073</f>
        <v>576</v>
      </c>
      <c r="Q1073">
        <v>69</v>
      </c>
      <c r="R1073" s="9">
        <f>P1073-Q1073</f>
        <v>507</v>
      </c>
      <c r="S1073" s="8">
        <f>O1073-R1073</f>
        <v>41409</v>
      </c>
      <c r="T1073">
        <v>516</v>
      </c>
      <c r="U1073">
        <v>0</v>
      </c>
      <c r="V1073">
        <v>21</v>
      </c>
      <c r="W1073">
        <v>0</v>
      </c>
      <c r="X1073">
        <v>0</v>
      </c>
      <c r="Y1073">
        <v>5</v>
      </c>
      <c r="Z1073">
        <v>542</v>
      </c>
      <c r="AA1073">
        <f>Z1073/P1073</f>
        <v>0.94097222222222221</v>
      </c>
      <c r="AB1073" s="14" t="s">
        <v>506</v>
      </c>
      <c r="AC1073" s="13" t="s">
        <v>63</v>
      </c>
      <c r="AD1073">
        <v>4</v>
      </c>
      <c r="AE1073" t="str">
        <f>IF(AD1073&gt;3, "Prefers Discount", "Discount Indifferent")</f>
        <v>Prefers Discount</v>
      </c>
      <c r="AF1073">
        <v>7</v>
      </c>
      <c r="AG1073">
        <v>8</v>
      </c>
      <c r="AH1073">
        <v>2</v>
      </c>
      <c r="AI1073" t="str">
        <f>INDEX($AF$1:$AH$1,MATCH(MAX(AF1073:AH1073),AF1073:AH1073,0))</f>
        <v>Web_Orders</v>
      </c>
      <c r="AJ1073">
        <v>8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f>SUM(AK1073:AO1073)</f>
        <v>1</v>
      </c>
      <c r="AQ1073" t="str">
        <f>INDEX($AK$1:$AO$1,MATCH(MAX(AK1073:AO1073),AK1073:AO1073,0))</f>
        <v>Converted_on_Camp4</v>
      </c>
      <c r="AR1073">
        <v>1</v>
      </c>
      <c r="AS1073" t="str">
        <f>IF(OR(AK1073&gt;0, AL1073&gt;0, AM1073&gt;0, AN1073&gt;0, AO1073&gt;0), "Converted", "Not Converted")</f>
        <v>Converted</v>
      </c>
      <c r="AT1073">
        <v>0</v>
      </c>
      <c r="AU1073">
        <v>3</v>
      </c>
      <c r="AV1073">
        <v>11</v>
      </c>
      <c r="AW1073">
        <f>IF(Z1073&gt;607, 4, 0)</f>
        <v>0</v>
      </c>
      <c r="AX1073">
        <f>IF(AA1073&gt;1.6588, 3, 0)</f>
        <v>0</v>
      </c>
      <c r="AY1073">
        <f>IF(P1073&gt;401, 2, 0)</f>
        <v>2</v>
      </c>
      <c r="AZ1073">
        <f>IF(I1073&gt;52915.77, 1, 0)</f>
        <v>0</v>
      </c>
      <c r="BA1073">
        <f>SUM(AW1073:AZ1073)</f>
        <v>2</v>
      </c>
      <c r="BB1073" t="str">
        <f>VLOOKUP(BA1073,'Standard Deviations'!$L$1:$M$11,2,TRUE)</f>
        <v>Bronze</v>
      </c>
    </row>
    <row r="1074" spans="1:54">
      <c r="A1074">
        <v>10669</v>
      </c>
      <c r="B1074">
        <v>1981</v>
      </c>
      <c r="C1074">
        <f>2024-B1074</f>
        <v>43</v>
      </c>
      <c r="D1074" t="str">
        <f>VLOOKUP(B1074,Reference!$A$1:$B$125, 2)</f>
        <v>Millennials</v>
      </c>
      <c r="E1074" t="s">
        <v>54</v>
      </c>
      <c r="F1074" t="str">
        <f>IF(E1074="High School", "No College", "College")</f>
        <v>College</v>
      </c>
      <c r="G1074" t="s">
        <v>55</v>
      </c>
      <c r="H1074">
        <v>54386</v>
      </c>
      <c r="I1074">
        <v>54386</v>
      </c>
      <c r="J1074" s="4" t="s">
        <v>61</v>
      </c>
      <c r="K1074">
        <v>0</v>
      </c>
      <c r="L1074">
        <v>1</v>
      </c>
      <c r="M1074" t="str">
        <f>IF(OR(K1074&gt;0, L1074&gt;0), "Parent", "Not Parent")</f>
        <v>Parent</v>
      </c>
      <c r="N1074" t="s">
        <v>352</v>
      </c>
      <c r="O1074" s="8">
        <v>41916</v>
      </c>
      <c r="P1074" s="9">
        <f>O1074-N1074</f>
        <v>505</v>
      </c>
      <c r="Q1074">
        <v>8</v>
      </c>
      <c r="R1074" s="9">
        <f>P1074-Q1074</f>
        <v>497</v>
      </c>
      <c r="S1074" s="8">
        <f>O1074-R1074</f>
        <v>41419</v>
      </c>
      <c r="T1074">
        <v>277</v>
      </c>
      <c r="U1074">
        <v>21</v>
      </c>
      <c r="V1074">
        <v>64</v>
      </c>
      <c r="W1074">
        <v>62</v>
      </c>
      <c r="X1074">
        <v>21</v>
      </c>
      <c r="Y1074">
        <v>25</v>
      </c>
      <c r="Z1074">
        <v>470</v>
      </c>
      <c r="AA1074">
        <f>Z1074/P1074</f>
        <v>0.93069306930693074</v>
      </c>
      <c r="AB1074" s="11" t="s">
        <v>506</v>
      </c>
      <c r="AC1074" t="s">
        <v>59</v>
      </c>
      <c r="AD1074">
        <v>2</v>
      </c>
      <c r="AE1074" t="str">
        <f>IF(AD1074&gt;3, "Prefers Discount", "Discount Indifferent")</f>
        <v>Discount Indifferent</v>
      </c>
      <c r="AF1074">
        <v>10</v>
      </c>
      <c r="AG1074">
        <v>3</v>
      </c>
      <c r="AH1074">
        <v>2</v>
      </c>
      <c r="AI1074" t="str">
        <f>INDEX($AF$1:$AH$1,MATCH(MAX(AF1074:AH1074),AF1074:AH1074,0))</f>
        <v>Store_Orders</v>
      </c>
      <c r="AJ1074">
        <v>3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f>SUM(AK1074:AO1074)</f>
        <v>0</v>
      </c>
      <c r="AQ1074" t="s">
        <v>67</v>
      </c>
      <c r="AR1074">
        <v>0</v>
      </c>
      <c r="AS1074" t="str">
        <f>IF(OR(AK1074&gt;0, AL1074&gt;0, AM1074&gt;0, AN1074&gt;0, AO1074&gt;0), "Converted", "Not Converted")</f>
        <v>Not Converted</v>
      </c>
      <c r="AT1074">
        <v>0</v>
      </c>
      <c r="AU1074">
        <v>3</v>
      </c>
      <c r="AV1074">
        <v>11</v>
      </c>
      <c r="AW1074">
        <f>IF(Z1074&gt;607, 4, 0)</f>
        <v>0</v>
      </c>
      <c r="AX1074">
        <f>IF(AA1074&gt;1.6588, 3, 0)</f>
        <v>0</v>
      </c>
      <c r="AY1074">
        <f>IF(P1074&gt;401, 2, 0)</f>
        <v>2</v>
      </c>
      <c r="AZ1074">
        <f>IF(I1074&gt;52915.77, 1, 0)</f>
        <v>1</v>
      </c>
      <c r="BA1074">
        <f>SUM(AW1074:AZ1074)</f>
        <v>3</v>
      </c>
      <c r="BB1074" t="str">
        <f>VLOOKUP(BA1074,'Standard Deviations'!$L$1:$M$11,2,TRUE)</f>
        <v>Silver</v>
      </c>
    </row>
    <row r="1075" spans="1:54">
      <c r="A1075">
        <v>4915</v>
      </c>
      <c r="B1075">
        <v>1956</v>
      </c>
      <c r="C1075">
        <f>2024-B1075</f>
        <v>68</v>
      </c>
      <c r="D1075" t="str">
        <f>VLOOKUP(B1075,Reference!$A$1:$B$125, 2)</f>
        <v>Boomers</v>
      </c>
      <c r="E1075" t="s">
        <v>74</v>
      </c>
      <c r="F1075" t="str">
        <f>IF(E1075="High School", "No College", "College")</f>
        <v>College</v>
      </c>
      <c r="G1075" t="s">
        <v>55</v>
      </c>
      <c r="H1075">
        <v>53230</v>
      </c>
      <c r="I1075">
        <v>53230</v>
      </c>
      <c r="J1075" s="4" t="s">
        <v>61</v>
      </c>
      <c r="K1075">
        <v>0</v>
      </c>
      <c r="L1075">
        <v>1</v>
      </c>
      <c r="M1075" t="str">
        <f>IF(OR(K1075&gt;0, L1075&gt;0), "Parent", "Not Parent")</f>
        <v>Parent</v>
      </c>
      <c r="N1075" t="s">
        <v>408</v>
      </c>
      <c r="O1075" s="8">
        <v>41916</v>
      </c>
      <c r="P1075" s="9">
        <f>O1075-N1075</f>
        <v>792</v>
      </c>
      <c r="Q1075">
        <v>86</v>
      </c>
      <c r="R1075" s="9">
        <f>P1075-Q1075</f>
        <v>706</v>
      </c>
      <c r="S1075" s="8">
        <f>O1075-R1075</f>
        <v>41210</v>
      </c>
      <c r="T1075">
        <v>176</v>
      </c>
      <c r="U1075">
        <v>72</v>
      </c>
      <c r="V1075">
        <v>98</v>
      </c>
      <c r="W1075">
        <v>136</v>
      </c>
      <c r="X1075">
        <v>21</v>
      </c>
      <c r="Y1075">
        <v>229</v>
      </c>
      <c r="Z1075">
        <v>732</v>
      </c>
      <c r="AA1075">
        <f>Z1075/P1075</f>
        <v>0.9242424242424242</v>
      </c>
      <c r="AB1075" s="14" t="s">
        <v>506</v>
      </c>
      <c r="AC1075" s="13" t="s">
        <v>63</v>
      </c>
      <c r="AD1075">
        <v>4</v>
      </c>
      <c r="AE1075" t="str">
        <f>IF(AD1075&gt;3, "Prefers Discount", "Discount Indifferent")</f>
        <v>Prefers Discount</v>
      </c>
      <c r="AF1075">
        <v>12</v>
      </c>
      <c r="AG1075">
        <v>5</v>
      </c>
      <c r="AH1075">
        <v>2</v>
      </c>
      <c r="AI1075" t="str">
        <f>INDEX($AF$1:$AH$1,MATCH(MAX(AF1075:AH1075),AF1075:AH1075,0))</f>
        <v>Store_Orders</v>
      </c>
      <c r="AJ1075">
        <v>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f>SUM(AK1075:AO1075)</f>
        <v>0</v>
      </c>
      <c r="AQ1075" t="s">
        <v>67</v>
      </c>
      <c r="AR1075">
        <v>0</v>
      </c>
      <c r="AS1075" t="str">
        <f>IF(OR(AK1075&gt;0, AL1075&gt;0, AM1075&gt;0, AN1075&gt;0, AO1075&gt;0), "Converted", "Not Converted")</f>
        <v>Not Converted</v>
      </c>
      <c r="AT1075">
        <v>0</v>
      </c>
      <c r="AU1075">
        <v>3</v>
      </c>
      <c r="AV1075">
        <v>11</v>
      </c>
      <c r="AW1075">
        <f>IF(Z1075&gt;607, 4, 0)</f>
        <v>4</v>
      </c>
      <c r="AX1075">
        <f>IF(AA1075&gt;1.6588, 3, 0)</f>
        <v>0</v>
      </c>
      <c r="AY1075">
        <f>IF(P1075&gt;401, 2, 0)</f>
        <v>2</v>
      </c>
      <c r="AZ1075">
        <f>IF(I1075&gt;52915.77, 1, 0)</f>
        <v>1</v>
      </c>
      <c r="BA1075">
        <f>SUM(AW1075:AZ1075)</f>
        <v>7</v>
      </c>
      <c r="BB1075" t="str">
        <f>VLOOKUP(BA1075,'Standard Deviations'!$L$1:$M$11,2,TRUE)</f>
        <v>Platinum</v>
      </c>
    </row>
    <row r="1076" spans="1:54">
      <c r="A1076">
        <v>7485</v>
      </c>
      <c r="B1076">
        <v>1950</v>
      </c>
      <c r="C1076">
        <f>2024-B1076</f>
        <v>74</v>
      </c>
      <c r="D1076" t="str">
        <f>VLOOKUP(B1076,Reference!$A$1:$B$125, 2)</f>
        <v>Boomers</v>
      </c>
      <c r="E1076" t="s">
        <v>68</v>
      </c>
      <c r="F1076" t="str">
        <f>IF(E1076="High School", "No College", "College")</f>
        <v>College</v>
      </c>
      <c r="G1076" t="s">
        <v>89</v>
      </c>
      <c r="H1076">
        <v>56551</v>
      </c>
      <c r="I1076">
        <v>56551</v>
      </c>
      <c r="J1076" s="4" t="s">
        <v>61</v>
      </c>
      <c r="K1076">
        <v>1</v>
      </c>
      <c r="L1076">
        <v>1</v>
      </c>
      <c r="M1076" t="str">
        <f>IF(OR(K1076&gt;0, L1076&gt;0), "Parent", "Not Parent")</f>
        <v>Parent</v>
      </c>
      <c r="N1076" t="s">
        <v>109</v>
      </c>
      <c r="O1076" s="8">
        <v>41916</v>
      </c>
      <c r="P1076" s="9">
        <f>O1076-N1076</f>
        <v>150</v>
      </c>
      <c r="Q1076">
        <v>48</v>
      </c>
      <c r="R1076" s="9">
        <f>P1076-Q1076</f>
        <v>102</v>
      </c>
      <c r="S1076" s="8">
        <f>O1076-R1076</f>
        <v>41814</v>
      </c>
      <c r="T1076">
        <v>67</v>
      </c>
      <c r="U1076">
        <v>4</v>
      </c>
      <c r="V1076">
        <v>32</v>
      </c>
      <c r="W1076">
        <v>17</v>
      </c>
      <c r="X1076">
        <v>2</v>
      </c>
      <c r="Y1076">
        <v>16</v>
      </c>
      <c r="Z1076">
        <v>138</v>
      </c>
      <c r="AA1076">
        <f>Z1076/P1076</f>
        <v>0.92</v>
      </c>
      <c r="AB1076" s="11" t="s">
        <v>506</v>
      </c>
      <c r="AC1076" t="s">
        <v>59</v>
      </c>
      <c r="AD1076">
        <v>3</v>
      </c>
      <c r="AE1076" t="str">
        <f>IF(AD1076&gt;3, "Prefers Discount", "Discount Indifferent")</f>
        <v>Discount Indifferent</v>
      </c>
      <c r="AF1076">
        <v>4</v>
      </c>
      <c r="AG1076">
        <v>2</v>
      </c>
      <c r="AH1076">
        <v>1</v>
      </c>
      <c r="AI1076" t="str">
        <f>INDEX($AF$1:$AH$1,MATCH(MAX(AF1076:AH1076),AF1076:AH1076,0))</f>
        <v>Store_Orders</v>
      </c>
      <c r="AJ1076">
        <v>4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f>SUM(AK1076:AO1076)</f>
        <v>0</v>
      </c>
      <c r="AQ1076" t="s">
        <v>67</v>
      </c>
      <c r="AR1076">
        <v>0</v>
      </c>
      <c r="AS1076" t="str">
        <f>IF(OR(AK1076&gt;0, AL1076&gt;0, AM1076&gt;0, AN1076&gt;0, AO1076&gt;0), "Converted", "Not Converted")</f>
        <v>Not Converted</v>
      </c>
      <c r="AT1076">
        <v>0</v>
      </c>
      <c r="AU1076">
        <v>3</v>
      </c>
      <c r="AV1076">
        <v>11</v>
      </c>
      <c r="AW1076">
        <f>IF(Z1076&gt;607, 4, 0)</f>
        <v>0</v>
      </c>
      <c r="AX1076">
        <f>IF(AA1076&gt;1.6588, 3, 0)</f>
        <v>0</v>
      </c>
      <c r="AY1076">
        <f>IF(P1076&gt;401, 2, 0)</f>
        <v>0</v>
      </c>
      <c r="AZ1076">
        <f>IF(I1076&gt;52915.77, 1, 0)</f>
        <v>1</v>
      </c>
      <c r="BA1076">
        <f>SUM(AW1076:AZ1076)</f>
        <v>1</v>
      </c>
      <c r="BB1076" t="str">
        <f>VLOOKUP(BA1076,'Standard Deviations'!$L$1:$M$11,2,TRUE)</f>
        <v>Bronze</v>
      </c>
    </row>
    <row r="1077" spans="1:54">
      <c r="A1077">
        <v>7530</v>
      </c>
      <c r="B1077">
        <v>1950</v>
      </c>
      <c r="C1077">
        <f>2024-B1077</f>
        <v>74</v>
      </c>
      <c r="D1077" t="str">
        <f>VLOOKUP(B1077,Reference!$A$1:$B$125, 2)</f>
        <v>Boomers</v>
      </c>
      <c r="E1077" t="s">
        <v>68</v>
      </c>
      <c r="F1077" t="str">
        <f>IF(E1077="High School", "No College", "College")</f>
        <v>College</v>
      </c>
      <c r="G1077" t="s">
        <v>89</v>
      </c>
      <c r="H1077">
        <v>56551</v>
      </c>
      <c r="I1077">
        <v>56551</v>
      </c>
      <c r="J1077" s="4" t="s">
        <v>61</v>
      </c>
      <c r="K1077">
        <v>1</v>
      </c>
      <c r="L1077">
        <v>1</v>
      </c>
      <c r="M1077" t="str">
        <f>IF(OR(K1077&gt;0, L1077&gt;0), "Parent", "Not Parent")</f>
        <v>Parent</v>
      </c>
      <c r="N1077" t="s">
        <v>109</v>
      </c>
      <c r="O1077" s="8">
        <v>41916</v>
      </c>
      <c r="P1077" s="9">
        <f>O1077-N1077</f>
        <v>150</v>
      </c>
      <c r="Q1077">
        <v>48</v>
      </c>
      <c r="R1077" s="9">
        <f>P1077-Q1077</f>
        <v>102</v>
      </c>
      <c r="S1077" s="8">
        <f>O1077-R1077</f>
        <v>41814</v>
      </c>
      <c r="T1077">
        <v>67</v>
      </c>
      <c r="U1077">
        <v>4</v>
      </c>
      <c r="V1077">
        <v>32</v>
      </c>
      <c r="W1077">
        <v>17</v>
      </c>
      <c r="X1077">
        <v>2</v>
      </c>
      <c r="Y1077">
        <v>16</v>
      </c>
      <c r="Z1077">
        <v>138</v>
      </c>
      <c r="AA1077">
        <f>Z1077/P1077</f>
        <v>0.92</v>
      </c>
      <c r="AB1077" s="11" t="s">
        <v>506</v>
      </c>
      <c r="AC1077" t="s">
        <v>59</v>
      </c>
      <c r="AD1077">
        <v>3</v>
      </c>
      <c r="AE1077" t="str">
        <f>IF(AD1077&gt;3, "Prefers Discount", "Discount Indifferent")</f>
        <v>Discount Indifferent</v>
      </c>
      <c r="AF1077">
        <v>4</v>
      </c>
      <c r="AG1077">
        <v>2</v>
      </c>
      <c r="AH1077">
        <v>1</v>
      </c>
      <c r="AI1077" t="str">
        <f>INDEX($AF$1:$AH$1,MATCH(MAX(AF1077:AH1077),AF1077:AH1077,0))</f>
        <v>Store_Orders</v>
      </c>
      <c r="AJ1077">
        <v>4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f>SUM(AK1077:AO1077)</f>
        <v>0</v>
      </c>
      <c r="AQ1077" t="s">
        <v>67</v>
      </c>
      <c r="AR1077">
        <v>0</v>
      </c>
      <c r="AS1077" t="str">
        <f>IF(OR(AK1077&gt;0, AL1077&gt;0, AM1077&gt;0, AN1077&gt;0, AO1077&gt;0), "Converted", "Not Converted")</f>
        <v>Not Converted</v>
      </c>
      <c r="AT1077">
        <v>0</v>
      </c>
      <c r="AU1077">
        <v>3</v>
      </c>
      <c r="AV1077">
        <v>11</v>
      </c>
      <c r="AW1077">
        <f>IF(Z1077&gt;607, 4, 0)</f>
        <v>0</v>
      </c>
      <c r="AX1077">
        <f>IF(AA1077&gt;1.6588, 3, 0)</f>
        <v>0</v>
      </c>
      <c r="AY1077">
        <f>IF(P1077&gt;401, 2, 0)</f>
        <v>0</v>
      </c>
      <c r="AZ1077">
        <f>IF(I1077&gt;52915.77, 1, 0)</f>
        <v>1</v>
      </c>
      <c r="BA1077">
        <f>SUM(AW1077:AZ1077)</f>
        <v>1</v>
      </c>
      <c r="BB1077" t="str">
        <f>VLOOKUP(BA1077,'Standard Deviations'!$L$1:$M$11,2,TRUE)</f>
        <v>Bronze</v>
      </c>
    </row>
    <row r="1078" spans="1:54">
      <c r="A1078">
        <v>3933</v>
      </c>
      <c r="B1078">
        <v>1980</v>
      </c>
      <c r="C1078">
        <f>2024-B1078</f>
        <v>44</v>
      </c>
      <c r="D1078" t="str">
        <f>VLOOKUP(B1078,Reference!$A$1:$B$125, 2)</f>
        <v>Millennials</v>
      </c>
      <c r="E1078" t="s">
        <v>54</v>
      </c>
      <c r="F1078" t="str">
        <f>IF(E1078="High School", "No College", "College")</f>
        <v>College</v>
      </c>
      <c r="G1078" t="s">
        <v>65</v>
      </c>
      <c r="H1078">
        <v>44010</v>
      </c>
      <c r="I1078">
        <v>44010</v>
      </c>
      <c r="J1078" s="4" t="s">
        <v>175</v>
      </c>
      <c r="K1078">
        <v>1</v>
      </c>
      <c r="L1078">
        <v>0</v>
      </c>
      <c r="M1078" t="str">
        <f>IF(OR(K1078&gt;0, L1078&gt;0), "Parent", "Not Parent")</f>
        <v>Parent</v>
      </c>
      <c r="N1078" t="s">
        <v>594</v>
      </c>
      <c r="O1078" s="8">
        <v>41916</v>
      </c>
      <c r="P1078" s="9">
        <f>O1078-N1078</f>
        <v>721</v>
      </c>
      <c r="Q1078">
        <v>46</v>
      </c>
      <c r="R1078" s="9">
        <f>P1078-Q1078</f>
        <v>675</v>
      </c>
      <c r="S1078" s="8">
        <f>O1078-R1078</f>
        <v>41241</v>
      </c>
      <c r="T1078">
        <v>186</v>
      </c>
      <c r="U1078">
        <v>36</v>
      </c>
      <c r="V1078">
        <v>234</v>
      </c>
      <c r="W1078">
        <v>86</v>
      </c>
      <c r="X1078">
        <v>72</v>
      </c>
      <c r="Y1078">
        <v>48</v>
      </c>
      <c r="Z1078">
        <v>662</v>
      </c>
      <c r="AA1078">
        <f>Z1078/P1078</f>
        <v>0.91816920943134539</v>
      </c>
      <c r="AB1078" s="11" t="s">
        <v>506</v>
      </c>
      <c r="AC1078" t="s">
        <v>59</v>
      </c>
      <c r="AD1078">
        <v>6</v>
      </c>
      <c r="AE1078" t="str">
        <f>IF(AD1078&gt;3, "Prefers Discount", "Discount Indifferent")</f>
        <v>Prefers Discount</v>
      </c>
      <c r="AF1078">
        <v>6</v>
      </c>
      <c r="AG1078">
        <v>10</v>
      </c>
      <c r="AH1078">
        <v>2</v>
      </c>
      <c r="AI1078" t="str">
        <f>INDEX($AF$1:$AH$1,MATCH(MAX(AF1078:AH1078),AF1078:AH1078,0))</f>
        <v>Web_Orders</v>
      </c>
      <c r="AJ1078">
        <v>9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f>SUM(AK1078:AO1078)</f>
        <v>0</v>
      </c>
      <c r="AQ1078" t="s">
        <v>67</v>
      </c>
      <c r="AR1078">
        <v>0</v>
      </c>
      <c r="AS1078" t="str">
        <f>IF(OR(AK1078&gt;0, AL1078&gt;0, AM1078&gt;0, AN1078&gt;0, AO1078&gt;0), "Converted", "Not Converted")</f>
        <v>Not Converted</v>
      </c>
      <c r="AT1078">
        <v>0</v>
      </c>
      <c r="AU1078">
        <v>3</v>
      </c>
      <c r="AV1078">
        <v>11</v>
      </c>
      <c r="AW1078">
        <f>IF(Z1078&gt;607, 4, 0)</f>
        <v>4</v>
      </c>
      <c r="AX1078">
        <f>IF(AA1078&gt;1.6588, 3, 0)</f>
        <v>0</v>
      </c>
      <c r="AY1078">
        <f>IF(P1078&gt;401, 2, 0)</f>
        <v>2</v>
      </c>
      <c r="AZ1078">
        <f>IF(I1078&gt;52915.77, 1, 0)</f>
        <v>0</v>
      </c>
      <c r="BA1078">
        <f>SUM(AW1078:AZ1078)</f>
        <v>6</v>
      </c>
      <c r="BB1078" t="str">
        <f>VLOOKUP(BA1078,'Standard Deviations'!$L$1:$M$11,2,TRUE)</f>
        <v>Gold</v>
      </c>
    </row>
    <row r="1079" spans="1:54">
      <c r="A1079">
        <v>5430</v>
      </c>
      <c r="B1079">
        <v>1956</v>
      </c>
      <c r="C1079">
        <f>2024-B1079</f>
        <v>68</v>
      </c>
      <c r="D1079" t="str">
        <f>VLOOKUP(B1079,Reference!$A$1:$B$125, 2)</f>
        <v>Boomers</v>
      </c>
      <c r="E1079" t="s">
        <v>54</v>
      </c>
      <c r="F1079" t="str">
        <f>IF(E1079="High School", "No College", "College")</f>
        <v>College</v>
      </c>
      <c r="G1079" t="s">
        <v>65</v>
      </c>
      <c r="H1079">
        <v>54450</v>
      </c>
      <c r="I1079">
        <v>54450</v>
      </c>
      <c r="J1079" s="4" t="s">
        <v>61</v>
      </c>
      <c r="K1079">
        <v>1</v>
      </c>
      <c r="L1079">
        <v>1</v>
      </c>
      <c r="M1079" t="str">
        <f>IF(OR(K1079&gt;0, L1079&gt;0), "Parent", "Not Parent")</f>
        <v>Parent</v>
      </c>
      <c r="N1079" t="s">
        <v>570</v>
      </c>
      <c r="O1079" s="8">
        <v>41916</v>
      </c>
      <c r="P1079" s="9">
        <f>O1079-N1079</f>
        <v>750</v>
      </c>
      <c r="Q1079">
        <v>0</v>
      </c>
      <c r="R1079" s="9">
        <f>P1079-Q1079</f>
        <v>750</v>
      </c>
      <c r="S1079" s="8">
        <f>O1079-R1079</f>
        <v>41166</v>
      </c>
      <c r="T1079">
        <v>454</v>
      </c>
      <c r="U1079">
        <v>0</v>
      </c>
      <c r="V1079">
        <v>171</v>
      </c>
      <c r="W1079">
        <v>8</v>
      </c>
      <c r="X1079">
        <v>19</v>
      </c>
      <c r="Y1079">
        <v>32</v>
      </c>
      <c r="Z1079">
        <v>684</v>
      </c>
      <c r="AA1079">
        <f>Z1079/P1079</f>
        <v>0.91200000000000003</v>
      </c>
      <c r="AB1079" s="11" t="s">
        <v>506</v>
      </c>
      <c r="AC1079" t="s">
        <v>59</v>
      </c>
      <c r="AD1079">
        <v>12</v>
      </c>
      <c r="AE1079" t="str">
        <f>IF(AD1079&gt;3, "Prefers Discount", "Discount Indifferent")</f>
        <v>Prefers Discount</v>
      </c>
      <c r="AF1079">
        <v>8</v>
      </c>
      <c r="AG1079">
        <v>9</v>
      </c>
      <c r="AH1079">
        <v>2</v>
      </c>
      <c r="AI1079" t="str">
        <f>INDEX($AF$1:$AH$1,MATCH(MAX(AF1079:AH1079),AF1079:AH1079,0))</f>
        <v>Web_Orders</v>
      </c>
      <c r="AJ1079">
        <v>8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f>SUM(AK1079:AO1079)</f>
        <v>0</v>
      </c>
      <c r="AQ1079" t="s">
        <v>67</v>
      </c>
      <c r="AR1079">
        <v>0</v>
      </c>
      <c r="AS1079" t="str">
        <f>IF(OR(AK1079&gt;0, AL1079&gt;0, AM1079&gt;0, AN1079&gt;0, AO1079&gt;0), "Converted", "Not Converted")</f>
        <v>Not Converted</v>
      </c>
      <c r="AT1079">
        <v>0</v>
      </c>
      <c r="AU1079">
        <v>3</v>
      </c>
      <c r="AV1079">
        <v>11</v>
      </c>
      <c r="AW1079">
        <f>IF(Z1079&gt;607, 4, 0)</f>
        <v>4</v>
      </c>
      <c r="AX1079">
        <f>IF(AA1079&gt;1.6588, 3, 0)</f>
        <v>0</v>
      </c>
      <c r="AY1079">
        <f>IF(P1079&gt;401, 2, 0)</f>
        <v>2</v>
      </c>
      <c r="AZ1079">
        <f>IF(I1079&gt;52915.77, 1, 0)</f>
        <v>1</v>
      </c>
      <c r="BA1079">
        <f>SUM(AW1079:AZ1079)</f>
        <v>7</v>
      </c>
      <c r="BB1079" t="str">
        <f>VLOOKUP(BA1079,'Standard Deviations'!$L$1:$M$11,2,TRUE)</f>
        <v>Platinum</v>
      </c>
    </row>
    <row r="1080" spans="1:54">
      <c r="A1080">
        <v>8432</v>
      </c>
      <c r="B1080">
        <v>1956</v>
      </c>
      <c r="C1080">
        <f>2024-B1080</f>
        <v>68</v>
      </c>
      <c r="D1080" t="str">
        <f>VLOOKUP(B1080,Reference!$A$1:$B$125, 2)</f>
        <v>Boomers</v>
      </c>
      <c r="E1080" t="s">
        <v>54</v>
      </c>
      <c r="F1080" t="str">
        <f>IF(E1080="High School", "No College", "College")</f>
        <v>College</v>
      </c>
      <c r="G1080" t="s">
        <v>65</v>
      </c>
      <c r="H1080">
        <v>54450</v>
      </c>
      <c r="I1080">
        <v>54450</v>
      </c>
      <c r="J1080" s="4" t="s">
        <v>61</v>
      </c>
      <c r="K1080">
        <v>1</v>
      </c>
      <c r="L1080">
        <v>1</v>
      </c>
      <c r="M1080" t="str">
        <f>IF(OR(K1080&gt;0, L1080&gt;0), "Parent", "Not Parent")</f>
        <v>Parent</v>
      </c>
      <c r="N1080" t="s">
        <v>570</v>
      </c>
      <c r="O1080" s="8">
        <v>41916</v>
      </c>
      <c r="P1080" s="9">
        <f>O1080-N1080</f>
        <v>750</v>
      </c>
      <c r="Q1080">
        <v>0</v>
      </c>
      <c r="R1080" s="9">
        <f>P1080-Q1080</f>
        <v>750</v>
      </c>
      <c r="S1080" s="8">
        <f>O1080-R1080</f>
        <v>41166</v>
      </c>
      <c r="T1080">
        <v>454</v>
      </c>
      <c r="U1080">
        <v>0</v>
      </c>
      <c r="V1080">
        <v>171</v>
      </c>
      <c r="W1080">
        <v>8</v>
      </c>
      <c r="X1080">
        <v>19</v>
      </c>
      <c r="Y1080">
        <v>32</v>
      </c>
      <c r="Z1080">
        <v>684</v>
      </c>
      <c r="AA1080">
        <f>Z1080/P1080</f>
        <v>0.91200000000000003</v>
      </c>
      <c r="AB1080" s="11" t="s">
        <v>506</v>
      </c>
      <c r="AC1080" t="s">
        <v>59</v>
      </c>
      <c r="AD1080">
        <v>12</v>
      </c>
      <c r="AE1080" t="str">
        <f>IF(AD1080&gt;3, "Prefers Discount", "Discount Indifferent")</f>
        <v>Prefers Discount</v>
      </c>
      <c r="AF1080">
        <v>8</v>
      </c>
      <c r="AG1080">
        <v>9</v>
      </c>
      <c r="AH1080">
        <v>2</v>
      </c>
      <c r="AI1080" t="str">
        <f>INDEX($AF$1:$AH$1,MATCH(MAX(AF1080:AH1080),AF1080:AH1080,0))</f>
        <v>Web_Orders</v>
      </c>
      <c r="AJ1080">
        <v>8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f>SUM(AK1080:AO1080)</f>
        <v>0</v>
      </c>
      <c r="AQ1080" t="s">
        <v>67</v>
      </c>
      <c r="AR1080">
        <v>0</v>
      </c>
      <c r="AS1080" t="str">
        <f>IF(OR(AK1080&gt;0, AL1080&gt;0, AM1080&gt;0, AN1080&gt;0, AO1080&gt;0), "Converted", "Not Converted")</f>
        <v>Not Converted</v>
      </c>
      <c r="AT1080">
        <v>0</v>
      </c>
      <c r="AU1080">
        <v>3</v>
      </c>
      <c r="AV1080">
        <v>11</v>
      </c>
      <c r="AW1080">
        <f>IF(Z1080&gt;607, 4, 0)</f>
        <v>4</v>
      </c>
      <c r="AX1080">
        <f>IF(AA1080&gt;1.6588, 3, 0)</f>
        <v>0</v>
      </c>
      <c r="AY1080">
        <f>IF(P1080&gt;401, 2, 0)</f>
        <v>2</v>
      </c>
      <c r="AZ1080">
        <f>IF(I1080&gt;52915.77, 1, 0)</f>
        <v>1</v>
      </c>
      <c r="BA1080">
        <f>SUM(AW1080:AZ1080)</f>
        <v>7</v>
      </c>
      <c r="BB1080" t="str">
        <f>VLOOKUP(BA1080,'Standard Deviations'!$L$1:$M$11,2,TRUE)</f>
        <v>Platinum</v>
      </c>
    </row>
    <row r="1081" spans="1:54">
      <c r="A1081">
        <v>9967</v>
      </c>
      <c r="B1081">
        <v>1974</v>
      </c>
      <c r="C1081">
        <f>2024-B1081</f>
        <v>50</v>
      </c>
      <c r="D1081" t="str">
        <f>VLOOKUP(B1081,Reference!$A$1:$B$125, 2)</f>
        <v>Gen X</v>
      </c>
      <c r="E1081" t="s">
        <v>54</v>
      </c>
      <c r="F1081" t="str">
        <f>IF(E1081="High School", "No College", "College")</f>
        <v>College</v>
      </c>
      <c r="G1081" t="s">
        <v>71</v>
      </c>
      <c r="H1081">
        <v>53034</v>
      </c>
      <c r="I1081">
        <v>53034</v>
      </c>
      <c r="J1081" s="4" t="s">
        <v>61</v>
      </c>
      <c r="K1081">
        <v>1</v>
      </c>
      <c r="L1081">
        <v>1</v>
      </c>
      <c r="M1081" t="str">
        <f>IF(OR(K1081&gt;0, L1081&gt;0), "Parent", "Not Parent")</f>
        <v>Parent</v>
      </c>
      <c r="N1081" t="s">
        <v>595</v>
      </c>
      <c r="O1081" s="8">
        <v>41916</v>
      </c>
      <c r="P1081" s="9">
        <f>O1081-N1081</f>
        <v>492</v>
      </c>
      <c r="Q1081">
        <v>30</v>
      </c>
      <c r="R1081" s="9">
        <f>P1081-Q1081</f>
        <v>462</v>
      </c>
      <c r="S1081" s="8">
        <f>O1081-R1081</f>
        <v>41454</v>
      </c>
      <c r="T1081">
        <v>160</v>
      </c>
      <c r="U1081">
        <v>15</v>
      </c>
      <c r="V1081">
        <v>196</v>
      </c>
      <c r="W1081">
        <v>15</v>
      </c>
      <c r="X1081">
        <v>11</v>
      </c>
      <c r="Y1081">
        <v>50</v>
      </c>
      <c r="Z1081">
        <v>447</v>
      </c>
      <c r="AA1081">
        <f>Z1081/P1081</f>
        <v>0.90853658536585369</v>
      </c>
      <c r="AB1081" s="11" t="s">
        <v>506</v>
      </c>
      <c r="AC1081" t="s">
        <v>59</v>
      </c>
      <c r="AD1081">
        <v>8</v>
      </c>
      <c r="AE1081" t="str">
        <f>IF(AD1081&gt;3, "Prefers Discount", "Discount Indifferent")</f>
        <v>Prefers Discount</v>
      </c>
      <c r="AF1081">
        <v>7</v>
      </c>
      <c r="AG1081">
        <v>6</v>
      </c>
      <c r="AH1081">
        <v>1</v>
      </c>
      <c r="AI1081" t="str">
        <f>INDEX($AF$1:$AH$1,MATCH(MAX(AF1081:AH1081),AF1081:AH1081,0))</f>
        <v>Store_Orders</v>
      </c>
      <c r="AJ1081">
        <v>8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f>SUM(AK1081:AO1081)</f>
        <v>0</v>
      </c>
      <c r="AQ1081" t="s">
        <v>67</v>
      </c>
      <c r="AR1081">
        <v>0</v>
      </c>
      <c r="AS1081" t="str">
        <f>IF(OR(AK1081&gt;0, AL1081&gt;0, AM1081&gt;0, AN1081&gt;0, AO1081&gt;0), "Converted", "Not Converted")</f>
        <v>Not Converted</v>
      </c>
      <c r="AT1081">
        <v>0</v>
      </c>
      <c r="AU1081">
        <v>3</v>
      </c>
      <c r="AV1081">
        <v>11</v>
      </c>
      <c r="AW1081">
        <f>IF(Z1081&gt;607, 4, 0)</f>
        <v>0</v>
      </c>
      <c r="AX1081">
        <f>IF(AA1081&gt;1.6588, 3, 0)</f>
        <v>0</v>
      </c>
      <c r="AY1081">
        <f>IF(P1081&gt;401, 2, 0)</f>
        <v>2</v>
      </c>
      <c r="AZ1081">
        <f>IF(I1081&gt;52915.77, 1, 0)</f>
        <v>1</v>
      </c>
      <c r="BA1081">
        <f>SUM(AW1081:AZ1081)</f>
        <v>3</v>
      </c>
      <c r="BB1081" t="str">
        <f>VLOOKUP(BA1081,'Standard Deviations'!$L$1:$M$11,2,TRUE)</f>
        <v>Silver</v>
      </c>
    </row>
    <row r="1082" spans="1:54">
      <c r="A1082">
        <v>5232</v>
      </c>
      <c r="B1082">
        <v>1965</v>
      </c>
      <c r="C1082">
        <f>2024-B1082</f>
        <v>59</v>
      </c>
      <c r="D1082" t="str">
        <f>VLOOKUP(B1082,Reference!$A$1:$B$125, 2)</f>
        <v>Gen X</v>
      </c>
      <c r="E1082" t="s">
        <v>54</v>
      </c>
      <c r="F1082" t="str">
        <f>IF(E1082="High School", "No College", "College")</f>
        <v>College</v>
      </c>
      <c r="G1082" t="s">
        <v>55</v>
      </c>
      <c r="H1082">
        <v>69139</v>
      </c>
      <c r="I1082">
        <v>69139</v>
      </c>
      <c r="J1082" s="4" t="s">
        <v>61</v>
      </c>
      <c r="K1082">
        <v>0</v>
      </c>
      <c r="L1082">
        <v>1</v>
      </c>
      <c r="M1082" t="str">
        <f>IF(OR(K1082&gt;0, L1082&gt;0), "Parent", "Not Parent")</f>
        <v>Parent</v>
      </c>
      <c r="N1082" t="s">
        <v>596</v>
      </c>
      <c r="O1082" s="8">
        <v>41916</v>
      </c>
      <c r="P1082" s="9">
        <f>O1082-N1082</f>
        <v>250</v>
      </c>
      <c r="Q1082">
        <v>23</v>
      </c>
      <c r="R1082" s="9">
        <f>P1082-Q1082</f>
        <v>227</v>
      </c>
      <c r="S1082" s="8">
        <f>O1082-R1082</f>
        <v>41689</v>
      </c>
      <c r="T1082">
        <v>86</v>
      </c>
      <c r="U1082">
        <v>12</v>
      </c>
      <c r="V1082">
        <v>75</v>
      </c>
      <c r="W1082">
        <v>33</v>
      </c>
      <c r="X1082">
        <v>15</v>
      </c>
      <c r="Y1082">
        <v>6</v>
      </c>
      <c r="Z1082">
        <v>227</v>
      </c>
      <c r="AA1082">
        <f>Z1082/P1082</f>
        <v>0.90800000000000003</v>
      </c>
      <c r="AB1082" s="11" t="s">
        <v>506</v>
      </c>
      <c r="AC1082" t="s">
        <v>59</v>
      </c>
      <c r="AD1082">
        <v>1</v>
      </c>
      <c r="AE1082" t="str">
        <f>IF(AD1082&gt;3, "Prefers Discount", "Discount Indifferent")</f>
        <v>Discount Indifferent</v>
      </c>
      <c r="AF1082">
        <v>5</v>
      </c>
      <c r="AG1082">
        <v>4</v>
      </c>
      <c r="AH1082">
        <v>1</v>
      </c>
      <c r="AI1082" t="str">
        <f>INDEX($AF$1:$AH$1,MATCH(MAX(AF1082:AH1082),AF1082:AH1082,0))</f>
        <v>Store_Orders</v>
      </c>
      <c r="AJ1082">
        <v>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f>SUM(AK1082:AO1082)</f>
        <v>0</v>
      </c>
      <c r="AQ1082" t="s">
        <v>67</v>
      </c>
      <c r="AR1082">
        <v>0</v>
      </c>
      <c r="AS1082" t="str">
        <f>IF(OR(AK1082&gt;0, AL1082&gt;0, AM1082&gt;0, AN1082&gt;0, AO1082&gt;0), "Converted", "Not Converted")</f>
        <v>Not Converted</v>
      </c>
      <c r="AT1082">
        <v>0</v>
      </c>
      <c r="AU1082">
        <v>3</v>
      </c>
      <c r="AV1082">
        <v>11</v>
      </c>
      <c r="AW1082">
        <f>IF(Z1082&gt;607, 4, 0)</f>
        <v>0</v>
      </c>
      <c r="AX1082">
        <f>IF(AA1082&gt;1.6588, 3, 0)</f>
        <v>0</v>
      </c>
      <c r="AY1082">
        <f>IF(P1082&gt;401, 2, 0)</f>
        <v>0</v>
      </c>
      <c r="AZ1082">
        <f>IF(I1082&gt;52915.77, 1, 0)</f>
        <v>1</v>
      </c>
      <c r="BA1082">
        <f>SUM(AW1082:AZ1082)</f>
        <v>1</v>
      </c>
      <c r="BB1082" t="str">
        <f>VLOOKUP(BA1082,'Standard Deviations'!$L$1:$M$11,2,TRUE)</f>
        <v>Bronze</v>
      </c>
    </row>
    <row r="1083" spans="1:54">
      <c r="A1083">
        <v>3011</v>
      </c>
      <c r="B1083">
        <v>1965</v>
      </c>
      <c r="C1083">
        <f>2024-B1083</f>
        <v>59</v>
      </c>
      <c r="D1083" t="str">
        <f>VLOOKUP(B1083,Reference!$A$1:$B$125, 2)</f>
        <v>Gen X</v>
      </c>
      <c r="E1083" t="s">
        <v>54</v>
      </c>
      <c r="F1083" t="str">
        <f>IF(E1083="High School", "No College", "College")</f>
        <v>College</v>
      </c>
      <c r="G1083" t="s">
        <v>55</v>
      </c>
      <c r="H1083">
        <v>69139</v>
      </c>
      <c r="I1083">
        <v>69139</v>
      </c>
      <c r="J1083" s="4" t="s">
        <v>61</v>
      </c>
      <c r="K1083">
        <v>0</v>
      </c>
      <c r="L1083">
        <v>1</v>
      </c>
      <c r="M1083" t="str">
        <f>IF(OR(K1083&gt;0, L1083&gt;0), "Parent", "Not Parent")</f>
        <v>Parent</v>
      </c>
      <c r="N1083" t="s">
        <v>596</v>
      </c>
      <c r="O1083" s="8">
        <v>41916</v>
      </c>
      <c r="P1083" s="9">
        <f>O1083-N1083</f>
        <v>250</v>
      </c>
      <c r="Q1083">
        <v>23</v>
      </c>
      <c r="R1083" s="9">
        <f>P1083-Q1083</f>
        <v>227</v>
      </c>
      <c r="S1083" s="8">
        <f>O1083-R1083</f>
        <v>41689</v>
      </c>
      <c r="T1083">
        <v>86</v>
      </c>
      <c r="U1083">
        <v>12</v>
      </c>
      <c r="V1083">
        <v>75</v>
      </c>
      <c r="W1083">
        <v>33</v>
      </c>
      <c r="X1083">
        <v>15</v>
      </c>
      <c r="Y1083">
        <v>6</v>
      </c>
      <c r="Z1083">
        <v>227</v>
      </c>
      <c r="AA1083">
        <f>Z1083/P1083</f>
        <v>0.90800000000000003</v>
      </c>
      <c r="AB1083" s="11" t="s">
        <v>506</v>
      </c>
      <c r="AC1083" t="s">
        <v>59</v>
      </c>
      <c r="AD1083">
        <v>1</v>
      </c>
      <c r="AE1083" t="str">
        <f>IF(AD1083&gt;3, "Prefers Discount", "Discount Indifferent")</f>
        <v>Discount Indifferent</v>
      </c>
      <c r="AF1083">
        <v>5</v>
      </c>
      <c r="AG1083">
        <v>4</v>
      </c>
      <c r="AH1083">
        <v>1</v>
      </c>
      <c r="AI1083" t="str">
        <f>INDEX($AF$1:$AH$1,MATCH(MAX(AF1083:AH1083),AF1083:AH1083,0))</f>
        <v>Store_Orders</v>
      </c>
      <c r="AJ1083">
        <v>4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f>SUM(AK1083:AO1083)</f>
        <v>0</v>
      </c>
      <c r="AQ1083" t="s">
        <v>67</v>
      </c>
      <c r="AR1083">
        <v>0</v>
      </c>
      <c r="AS1083" t="str">
        <f>IF(OR(AK1083&gt;0, AL1083&gt;0, AM1083&gt;0, AN1083&gt;0, AO1083&gt;0), "Converted", "Not Converted")</f>
        <v>Not Converted</v>
      </c>
      <c r="AT1083">
        <v>0</v>
      </c>
      <c r="AU1083">
        <v>3</v>
      </c>
      <c r="AV1083">
        <v>11</v>
      </c>
      <c r="AW1083">
        <f>IF(Z1083&gt;607, 4, 0)</f>
        <v>0</v>
      </c>
      <c r="AX1083">
        <f>IF(AA1083&gt;1.6588, 3, 0)</f>
        <v>0</v>
      </c>
      <c r="AY1083">
        <f>IF(P1083&gt;401, 2, 0)</f>
        <v>0</v>
      </c>
      <c r="AZ1083">
        <f>IF(I1083&gt;52915.77, 1, 0)</f>
        <v>1</v>
      </c>
      <c r="BA1083">
        <f>SUM(AW1083:AZ1083)</f>
        <v>1</v>
      </c>
      <c r="BB1083" t="str">
        <f>VLOOKUP(BA1083,'Standard Deviations'!$L$1:$M$11,2,TRUE)</f>
        <v>Bronze</v>
      </c>
    </row>
    <row r="1084" spans="1:54">
      <c r="A1084">
        <v>8216</v>
      </c>
      <c r="B1084">
        <v>1972</v>
      </c>
      <c r="C1084">
        <f>2024-B1084</f>
        <v>52</v>
      </c>
      <c r="D1084" t="str">
        <f>VLOOKUP(B1084,Reference!$A$1:$B$125, 2)</f>
        <v>Gen X</v>
      </c>
      <c r="E1084" t="s">
        <v>64</v>
      </c>
      <c r="F1084" t="str">
        <f>IF(E1084="High School", "No College", "College")</f>
        <v>College</v>
      </c>
      <c r="G1084" t="s">
        <v>55</v>
      </c>
      <c r="H1084">
        <v>53761</v>
      </c>
      <c r="I1084">
        <v>53761</v>
      </c>
      <c r="J1084" s="4" t="s">
        <v>61</v>
      </c>
      <c r="K1084">
        <v>1</v>
      </c>
      <c r="L1084">
        <v>1</v>
      </c>
      <c r="M1084" t="str">
        <f>IF(OR(K1084&gt;0, L1084&gt;0), "Parent", "Not Parent")</f>
        <v>Parent</v>
      </c>
      <c r="N1084" t="s">
        <v>577</v>
      </c>
      <c r="O1084" s="8">
        <v>41916</v>
      </c>
      <c r="P1084" s="9">
        <f>O1084-N1084</f>
        <v>358</v>
      </c>
      <c r="Q1084">
        <v>7</v>
      </c>
      <c r="R1084" s="9">
        <f>P1084-Q1084</f>
        <v>351</v>
      </c>
      <c r="S1084" s="8">
        <f>O1084-R1084</f>
        <v>41565</v>
      </c>
      <c r="T1084">
        <v>158</v>
      </c>
      <c r="U1084">
        <v>0</v>
      </c>
      <c r="V1084">
        <v>76</v>
      </c>
      <c r="W1084">
        <v>13</v>
      </c>
      <c r="X1084">
        <v>7</v>
      </c>
      <c r="Y1084">
        <v>71</v>
      </c>
      <c r="Z1084">
        <v>325</v>
      </c>
      <c r="AA1084">
        <f>Z1084/P1084</f>
        <v>0.90782122905027929</v>
      </c>
      <c r="AB1084" s="11" t="s">
        <v>506</v>
      </c>
      <c r="AC1084" t="s">
        <v>59</v>
      </c>
      <c r="AD1084">
        <v>6</v>
      </c>
      <c r="AE1084" t="str">
        <f>IF(AD1084&gt;3, "Prefers Discount", "Discount Indifferent")</f>
        <v>Prefers Discount</v>
      </c>
      <c r="AF1084">
        <v>3</v>
      </c>
      <c r="AG1084">
        <v>4</v>
      </c>
      <c r="AH1084">
        <v>4</v>
      </c>
      <c r="AI1084" t="str">
        <f>INDEX($AF$1:$AH$1,MATCH(MAX(AF1084:AH1084),AF1084:AH1084,0))</f>
        <v>Web_Orders</v>
      </c>
      <c r="AJ1084">
        <v>5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f>SUM(AK1084:AO1084)</f>
        <v>0</v>
      </c>
      <c r="AQ1084" t="s">
        <v>67</v>
      </c>
      <c r="AR1084">
        <v>0</v>
      </c>
      <c r="AS1084" t="str">
        <f>IF(OR(AK1084&gt;0, AL1084&gt;0, AM1084&gt;0, AN1084&gt;0, AO1084&gt;0), "Converted", "Not Converted")</f>
        <v>Not Converted</v>
      </c>
      <c r="AT1084">
        <v>0</v>
      </c>
      <c r="AU1084">
        <v>3</v>
      </c>
      <c r="AV1084">
        <v>11</v>
      </c>
      <c r="AW1084">
        <f>IF(Z1084&gt;607, 4, 0)</f>
        <v>0</v>
      </c>
      <c r="AX1084">
        <f>IF(AA1084&gt;1.6588, 3, 0)</f>
        <v>0</v>
      </c>
      <c r="AY1084">
        <f>IF(P1084&gt;401, 2, 0)</f>
        <v>0</v>
      </c>
      <c r="AZ1084">
        <f>IF(I1084&gt;52915.77, 1, 0)</f>
        <v>1</v>
      </c>
      <c r="BA1084">
        <f>SUM(AW1084:AZ1084)</f>
        <v>1</v>
      </c>
      <c r="BB1084" t="str">
        <f>VLOOKUP(BA1084,'Standard Deviations'!$L$1:$M$11,2,TRUE)</f>
        <v>Bronze</v>
      </c>
    </row>
    <row r="1085" spans="1:54">
      <c r="A1085">
        <v>8786</v>
      </c>
      <c r="B1085">
        <v>1956</v>
      </c>
      <c r="C1085">
        <f>2024-B1085</f>
        <v>68</v>
      </c>
      <c r="D1085" t="str">
        <f>VLOOKUP(B1085,Reference!$A$1:$B$125, 2)</f>
        <v>Boomers</v>
      </c>
      <c r="E1085" t="s">
        <v>64</v>
      </c>
      <c r="F1085" t="str">
        <f>IF(E1085="High School", "No College", "College")</f>
        <v>College</v>
      </c>
      <c r="G1085" t="s">
        <v>55</v>
      </c>
      <c r="H1085">
        <v>62058</v>
      </c>
      <c r="I1085">
        <v>62058</v>
      </c>
      <c r="J1085" s="4" t="s">
        <v>61</v>
      </c>
      <c r="K1085">
        <v>0</v>
      </c>
      <c r="L1085">
        <v>1</v>
      </c>
      <c r="M1085" t="str">
        <f>IF(OR(K1085&gt;0, L1085&gt;0), "Parent", "Not Parent")</f>
        <v>Parent</v>
      </c>
      <c r="N1085" t="s">
        <v>264</v>
      </c>
      <c r="O1085" s="8">
        <v>41916</v>
      </c>
      <c r="P1085" s="9">
        <f>O1085-N1085</f>
        <v>496</v>
      </c>
      <c r="Q1085">
        <v>52</v>
      </c>
      <c r="R1085" s="9">
        <f>P1085-Q1085</f>
        <v>444</v>
      </c>
      <c r="S1085" s="8">
        <f>O1085-R1085</f>
        <v>41472</v>
      </c>
      <c r="T1085">
        <v>301</v>
      </c>
      <c r="U1085">
        <v>7</v>
      </c>
      <c r="V1085">
        <v>74</v>
      </c>
      <c r="W1085">
        <v>10</v>
      </c>
      <c r="X1085">
        <v>0</v>
      </c>
      <c r="Y1085">
        <v>58</v>
      </c>
      <c r="Z1085">
        <v>450</v>
      </c>
      <c r="AA1085">
        <f>Z1085/P1085</f>
        <v>0.907258064516129</v>
      </c>
      <c r="AB1085" s="14" t="s">
        <v>506</v>
      </c>
      <c r="AC1085" s="13" t="s">
        <v>63</v>
      </c>
      <c r="AD1085">
        <v>4</v>
      </c>
      <c r="AE1085" t="str">
        <f>IF(AD1085&gt;3, "Prefers Discount", "Discount Indifferent")</f>
        <v>Prefers Discount</v>
      </c>
      <c r="AF1085">
        <v>7</v>
      </c>
      <c r="AG1085">
        <v>6</v>
      </c>
      <c r="AH1085">
        <v>1</v>
      </c>
      <c r="AI1085" t="str">
        <f>INDEX($AF$1:$AH$1,MATCH(MAX(AF1085:AH1085),AF1085:AH1085,0))</f>
        <v>Store_Orders</v>
      </c>
      <c r="AJ1085">
        <v>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f>SUM(AK1085:AO1085)</f>
        <v>0</v>
      </c>
      <c r="AQ1085" t="s">
        <v>67</v>
      </c>
      <c r="AR1085">
        <v>0</v>
      </c>
      <c r="AS1085" t="str">
        <f>IF(OR(AK1085&gt;0, AL1085&gt;0, AM1085&gt;0, AN1085&gt;0, AO1085&gt;0), "Converted", "Not Converted")</f>
        <v>Not Converted</v>
      </c>
      <c r="AT1085">
        <v>0</v>
      </c>
      <c r="AU1085">
        <v>3</v>
      </c>
      <c r="AV1085">
        <v>11</v>
      </c>
      <c r="AW1085">
        <f>IF(Z1085&gt;607, 4, 0)</f>
        <v>0</v>
      </c>
      <c r="AX1085">
        <f>IF(AA1085&gt;1.6588, 3, 0)</f>
        <v>0</v>
      </c>
      <c r="AY1085">
        <f>IF(P1085&gt;401, 2, 0)</f>
        <v>2</v>
      </c>
      <c r="AZ1085">
        <f>IF(I1085&gt;52915.77, 1, 0)</f>
        <v>1</v>
      </c>
      <c r="BA1085">
        <f>SUM(AW1085:AZ1085)</f>
        <v>3</v>
      </c>
      <c r="BB1085" t="str">
        <f>VLOOKUP(BA1085,'Standard Deviations'!$L$1:$M$11,2,TRUE)</f>
        <v>Silver</v>
      </c>
    </row>
    <row r="1086" spans="1:54">
      <c r="A1086">
        <v>4377</v>
      </c>
      <c r="B1086">
        <v>1971</v>
      </c>
      <c r="C1086">
        <f>2024-B1086</f>
        <v>53</v>
      </c>
      <c r="D1086" t="str">
        <f>VLOOKUP(B1086,Reference!$A$1:$B$125, 2)</f>
        <v>Gen X</v>
      </c>
      <c r="E1086" t="s">
        <v>54</v>
      </c>
      <c r="F1086" t="str">
        <f>IF(E1086="High School", "No College", "College")</f>
        <v>College</v>
      </c>
      <c r="G1086" t="s">
        <v>55</v>
      </c>
      <c r="H1086">
        <v>52914</v>
      </c>
      <c r="I1086">
        <v>52914</v>
      </c>
      <c r="J1086" s="4" t="s">
        <v>175</v>
      </c>
      <c r="K1086">
        <v>0</v>
      </c>
      <c r="L1086">
        <v>1</v>
      </c>
      <c r="M1086" t="str">
        <f>IF(OR(K1086&gt;0, L1086&gt;0), "Parent", "Not Parent")</f>
        <v>Parent</v>
      </c>
      <c r="N1086" t="s">
        <v>597</v>
      </c>
      <c r="O1086" s="8">
        <v>41916</v>
      </c>
      <c r="P1086" s="9">
        <f>O1086-N1086</f>
        <v>635</v>
      </c>
      <c r="Q1086">
        <v>32</v>
      </c>
      <c r="R1086" s="9">
        <f>P1086-Q1086</f>
        <v>603</v>
      </c>
      <c r="S1086" s="8">
        <f>O1086-R1086</f>
        <v>41313</v>
      </c>
      <c r="T1086">
        <v>254</v>
      </c>
      <c r="U1086">
        <v>10</v>
      </c>
      <c r="V1086">
        <v>44</v>
      </c>
      <c r="W1086">
        <v>30</v>
      </c>
      <c r="X1086">
        <v>10</v>
      </c>
      <c r="Y1086">
        <v>227</v>
      </c>
      <c r="Z1086">
        <v>575</v>
      </c>
      <c r="AA1086">
        <f>Z1086/P1086</f>
        <v>0.90551181102362199</v>
      </c>
      <c r="AB1086" s="11" t="s">
        <v>506</v>
      </c>
      <c r="AC1086" t="s">
        <v>59</v>
      </c>
      <c r="AD1086">
        <v>2</v>
      </c>
      <c r="AE1086" t="str">
        <f>IF(AD1086&gt;3, "Prefers Discount", "Discount Indifferent")</f>
        <v>Discount Indifferent</v>
      </c>
      <c r="AF1086">
        <v>3</v>
      </c>
      <c r="AG1086">
        <v>7</v>
      </c>
      <c r="AH1086">
        <v>3</v>
      </c>
      <c r="AI1086" t="str">
        <f>INDEX($AF$1:$AH$1,MATCH(MAX(AF1086:AH1086),AF1086:AH1086,0))</f>
        <v>Web_Orders</v>
      </c>
      <c r="AJ1086">
        <v>7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f>SUM(AK1086:AO1086)</f>
        <v>1</v>
      </c>
      <c r="AQ1086" t="str">
        <f>INDEX($AK$1:$AO$1,MATCH(MAX(AK1086:AO1086),AK1086:AO1086,0))</f>
        <v>Converted_on_Camp3</v>
      </c>
      <c r="AR1086">
        <v>1</v>
      </c>
      <c r="AS1086" t="str">
        <f>IF(OR(AK1086&gt;0, AL1086&gt;0, AM1086&gt;0, AN1086&gt;0, AO1086&gt;0), "Converted", "Not Converted")</f>
        <v>Converted</v>
      </c>
      <c r="AT1086">
        <v>0</v>
      </c>
      <c r="AU1086">
        <v>3</v>
      </c>
      <c r="AV1086">
        <v>11</v>
      </c>
      <c r="AW1086">
        <f>IF(Z1086&gt;607, 4, 0)</f>
        <v>0</v>
      </c>
      <c r="AX1086">
        <f>IF(AA1086&gt;1.6588, 3, 0)</f>
        <v>0</v>
      </c>
      <c r="AY1086">
        <f>IF(P1086&gt;401, 2, 0)</f>
        <v>2</v>
      </c>
      <c r="AZ1086">
        <f>IF(I1086&gt;52915.77, 1, 0)</f>
        <v>0</v>
      </c>
      <c r="BA1086">
        <f>SUM(AW1086:AZ1086)</f>
        <v>2</v>
      </c>
      <c r="BB1086" t="str">
        <f>VLOOKUP(BA1086,'Standard Deviations'!$L$1:$M$11,2,TRUE)</f>
        <v>Bronze</v>
      </c>
    </row>
    <row r="1087" spans="1:54">
      <c r="A1087">
        <v>3678</v>
      </c>
      <c r="B1087">
        <v>1973</v>
      </c>
      <c r="C1087">
        <f>2024-B1087</f>
        <v>51</v>
      </c>
      <c r="D1087" t="str">
        <f>VLOOKUP(B1087,Reference!$A$1:$B$125, 2)</f>
        <v>Gen X</v>
      </c>
      <c r="E1087" t="s">
        <v>54</v>
      </c>
      <c r="F1087" t="str">
        <f>IF(E1087="High School", "No College", "College")</f>
        <v>College</v>
      </c>
      <c r="G1087" t="s">
        <v>89</v>
      </c>
      <c r="H1087">
        <v>60208</v>
      </c>
      <c r="I1087">
        <v>60208</v>
      </c>
      <c r="J1087" s="4" t="s">
        <v>61</v>
      </c>
      <c r="K1087">
        <v>1</v>
      </c>
      <c r="L1087">
        <v>1</v>
      </c>
      <c r="M1087" t="str">
        <f>IF(OR(K1087&gt;0, L1087&gt;0), "Parent", "Not Parent")</f>
        <v>Parent</v>
      </c>
      <c r="N1087" t="s">
        <v>598</v>
      </c>
      <c r="O1087" s="8">
        <v>41916</v>
      </c>
      <c r="P1087" s="9">
        <f>O1087-N1087</f>
        <v>727</v>
      </c>
      <c r="Q1087">
        <v>13</v>
      </c>
      <c r="R1087" s="9">
        <f>P1087-Q1087</f>
        <v>714</v>
      </c>
      <c r="S1087" s="8">
        <f>O1087-R1087</f>
        <v>41202</v>
      </c>
      <c r="T1087">
        <v>488</v>
      </c>
      <c r="U1087">
        <v>23</v>
      </c>
      <c r="V1087">
        <v>71</v>
      </c>
      <c r="W1087">
        <v>15</v>
      </c>
      <c r="X1087">
        <v>0</v>
      </c>
      <c r="Y1087">
        <v>59</v>
      </c>
      <c r="Z1087">
        <v>656</v>
      </c>
      <c r="AA1087">
        <f>Z1087/P1087</f>
        <v>0.90233837689133423</v>
      </c>
      <c r="AB1087" s="11" t="s">
        <v>506</v>
      </c>
      <c r="AC1087" t="s">
        <v>59</v>
      </c>
      <c r="AD1087">
        <v>11</v>
      </c>
      <c r="AE1087" t="str">
        <f>IF(AD1087&gt;3, "Prefers Discount", "Discount Indifferent")</f>
        <v>Prefers Discount</v>
      </c>
      <c r="AF1087">
        <v>7</v>
      </c>
      <c r="AG1087">
        <v>8</v>
      </c>
      <c r="AH1087">
        <v>3</v>
      </c>
      <c r="AI1087" t="str">
        <f>INDEX($AF$1:$AH$1,MATCH(MAX(AF1087:AH1087),AF1087:AH1087,0))</f>
        <v>Web_Orders</v>
      </c>
      <c r="AJ1087">
        <v>7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f>SUM(AK1087:AO1087)</f>
        <v>1</v>
      </c>
      <c r="AQ1087" t="str">
        <f>INDEX($AK$1:$AO$1,MATCH(MAX(AK1087:AO1087),AK1087:AO1087,0))</f>
        <v>Converted_on_Camp4</v>
      </c>
      <c r="AR1087">
        <v>1</v>
      </c>
      <c r="AS1087" t="str">
        <f>IF(OR(AK1087&gt;0, AL1087&gt;0, AM1087&gt;0, AN1087&gt;0, AO1087&gt;0), "Converted", "Not Converted")</f>
        <v>Converted</v>
      </c>
      <c r="AT1087">
        <v>0</v>
      </c>
      <c r="AU1087">
        <v>3</v>
      </c>
      <c r="AV1087">
        <v>11</v>
      </c>
      <c r="AW1087">
        <f>IF(Z1087&gt;607, 4, 0)</f>
        <v>4</v>
      </c>
      <c r="AX1087">
        <f>IF(AA1087&gt;1.6588, 3, 0)</f>
        <v>0</v>
      </c>
      <c r="AY1087">
        <f>IF(P1087&gt;401, 2, 0)</f>
        <v>2</v>
      </c>
      <c r="AZ1087">
        <f>IF(I1087&gt;52915.77, 1, 0)</f>
        <v>1</v>
      </c>
      <c r="BA1087">
        <f>SUM(AW1087:AZ1087)</f>
        <v>7</v>
      </c>
      <c r="BB1087" t="str">
        <f>VLOOKUP(BA1087,'Standard Deviations'!$L$1:$M$11,2,TRUE)</f>
        <v>Platinum</v>
      </c>
    </row>
    <row r="1088" spans="1:54">
      <c r="A1088">
        <v>8560</v>
      </c>
      <c r="B1088">
        <v>1992</v>
      </c>
      <c r="C1088">
        <f>2024-B1088</f>
        <v>32</v>
      </c>
      <c r="D1088" t="str">
        <f>VLOOKUP(B1088,Reference!$A$1:$B$125, 2)</f>
        <v>Millennials</v>
      </c>
      <c r="E1088" t="s">
        <v>54</v>
      </c>
      <c r="F1088" t="str">
        <f>IF(E1088="High School", "No College", "College")</f>
        <v>College</v>
      </c>
      <c r="G1088" t="s">
        <v>60</v>
      </c>
      <c r="H1088">
        <v>48789</v>
      </c>
      <c r="I1088">
        <v>48789</v>
      </c>
      <c r="J1088" s="4" t="s">
        <v>175</v>
      </c>
      <c r="K1088">
        <v>0</v>
      </c>
      <c r="L1088">
        <v>0</v>
      </c>
      <c r="M1088" t="str">
        <f>IF(OR(K1088&gt;0, L1088&gt;0), "Parent", "Not Parent")</f>
        <v>Not Parent</v>
      </c>
      <c r="N1088" t="s">
        <v>396</v>
      </c>
      <c r="O1088" s="8">
        <v>41916</v>
      </c>
      <c r="P1088" s="9">
        <f>O1088-N1088</f>
        <v>754</v>
      </c>
      <c r="Q1088">
        <v>94</v>
      </c>
      <c r="R1088" s="9">
        <f>P1088-Q1088</f>
        <v>660</v>
      </c>
      <c r="S1088" s="8">
        <f>O1088-R1088</f>
        <v>41256</v>
      </c>
      <c r="T1088">
        <v>351</v>
      </c>
      <c r="U1088">
        <v>16</v>
      </c>
      <c r="V1088">
        <v>156</v>
      </c>
      <c r="W1088">
        <v>7</v>
      </c>
      <c r="X1088">
        <v>5</v>
      </c>
      <c r="Y1088">
        <v>145</v>
      </c>
      <c r="Z1088">
        <v>680</v>
      </c>
      <c r="AA1088">
        <f>Z1088/P1088</f>
        <v>0.90185676392572944</v>
      </c>
      <c r="AB1088" s="14" t="s">
        <v>506</v>
      </c>
      <c r="AC1088" s="13" t="s">
        <v>63</v>
      </c>
      <c r="AD1088">
        <v>1</v>
      </c>
      <c r="AE1088" t="str">
        <f>IF(AD1088&gt;3, "Prefers Discount", "Discount Indifferent")</f>
        <v>Discount Indifferent</v>
      </c>
      <c r="AF1088">
        <v>7</v>
      </c>
      <c r="AG1088">
        <v>6</v>
      </c>
      <c r="AH1088">
        <v>4</v>
      </c>
      <c r="AI1088" t="str">
        <f>INDEX($AF$1:$AH$1,MATCH(MAX(AF1088:AH1088),AF1088:AH1088,0))</f>
        <v>Store_Orders</v>
      </c>
      <c r="AJ1088">
        <v>6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f>SUM(AK1088:AO1088)</f>
        <v>0</v>
      </c>
      <c r="AQ1088" t="s">
        <v>67</v>
      </c>
      <c r="AR1088">
        <v>0</v>
      </c>
      <c r="AS1088" t="str">
        <f>IF(OR(AK1088&gt;0, AL1088&gt;0, AM1088&gt;0, AN1088&gt;0, AO1088&gt;0), "Converted", "Not Converted")</f>
        <v>Not Converted</v>
      </c>
      <c r="AT1088">
        <v>0</v>
      </c>
      <c r="AU1088">
        <v>3</v>
      </c>
      <c r="AV1088">
        <v>11</v>
      </c>
      <c r="AW1088">
        <f>IF(Z1088&gt;607, 4, 0)</f>
        <v>4</v>
      </c>
      <c r="AX1088">
        <f>IF(AA1088&gt;1.6588, 3, 0)</f>
        <v>0</v>
      </c>
      <c r="AY1088">
        <f>IF(P1088&gt;401, 2, 0)</f>
        <v>2</v>
      </c>
      <c r="AZ1088">
        <f>IF(I1088&gt;52915.77, 1, 0)</f>
        <v>0</v>
      </c>
      <c r="BA1088">
        <f>SUM(AW1088:AZ1088)</f>
        <v>6</v>
      </c>
      <c r="BB1088" t="str">
        <f>VLOOKUP(BA1088,'Standard Deviations'!$L$1:$M$11,2,TRUE)</f>
        <v>Gold</v>
      </c>
    </row>
    <row r="1089" spans="1:54">
      <c r="A1089">
        <v>2782</v>
      </c>
      <c r="B1089">
        <v>1961</v>
      </c>
      <c r="C1089">
        <f>2024-B1089</f>
        <v>63</v>
      </c>
      <c r="D1089" t="str">
        <f>VLOOKUP(B1089,Reference!$A$1:$B$125, 2)</f>
        <v>Boomers</v>
      </c>
      <c r="E1089" t="s">
        <v>68</v>
      </c>
      <c r="F1089" t="str">
        <f>IF(E1089="High School", "No College", "College")</f>
        <v>College</v>
      </c>
      <c r="G1089" t="s">
        <v>55</v>
      </c>
      <c r="H1089">
        <v>54456</v>
      </c>
      <c r="I1089">
        <v>54456</v>
      </c>
      <c r="J1089" s="4" t="s">
        <v>61</v>
      </c>
      <c r="K1089">
        <v>0</v>
      </c>
      <c r="L1089">
        <v>1</v>
      </c>
      <c r="M1089" t="str">
        <f>IF(OR(K1089&gt;0, L1089&gt;0), "Parent", "Not Parent")</f>
        <v>Parent</v>
      </c>
      <c r="N1089" t="s">
        <v>599</v>
      </c>
      <c r="O1089" s="8">
        <v>41916</v>
      </c>
      <c r="P1089" s="9">
        <f>O1089-N1089</f>
        <v>450</v>
      </c>
      <c r="Q1089">
        <v>23</v>
      </c>
      <c r="R1089" s="9">
        <f>P1089-Q1089</f>
        <v>427</v>
      </c>
      <c r="S1089" s="8">
        <f>O1089-R1089</f>
        <v>41489</v>
      </c>
      <c r="T1089">
        <v>352</v>
      </c>
      <c r="U1089">
        <v>0</v>
      </c>
      <c r="V1089">
        <v>27</v>
      </c>
      <c r="W1089">
        <v>10</v>
      </c>
      <c r="X1089">
        <v>0</v>
      </c>
      <c r="Y1089">
        <v>15</v>
      </c>
      <c r="Z1089">
        <v>404</v>
      </c>
      <c r="AA1089">
        <f>Z1089/P1089</f>
        <v>0.89777777777777779</v>
      </c>
      <c r="AB1089" s="11" t="s">
        <v>506</v>
      </c>
      <c r="AC1089" t="s">
        <v>59</v>
      </c>
      <c r="AD1089">
        <v>3</v>
      </c>
      <c r="AE1089" t="str">
        <f>IF(AD1089&gt;3, "Prefers Discount", "Discount Indifferent")</f>
        <v>Discount Indifferent</v>
      </c>
      <c r="AF1089">
        <v>7</v>
      </c>
      <c r="AG1089">
        <v>6</v>
      </c>
      <c r="AH1089">
        <v>1</v>
      </c>
      <c r="AI1089" t="str">
        <f>INDEX($AF$1:$AH$1,MATCH(MAX(AF1089:AH1089),AF1089:AH1089,0))</f>
        <v>Store_Orders</v>
      </c>
      <c r="AJ1089">
        <v>6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f>SUM(AK1089:AO1089)</f>
        <v>0</v>
      </c>
      <c r="AQ1089" t="s">
        <v>67</v>
      </c>
      <c r="AR1089">
        <v>0</v>
      </c>
      <c r="AS1089" t="str">
        <f>IF(OR(AK1089&gt;0, AL1089&gt;0, AM1089&gt;0, AN1089&gt;0, AO1089&gt;0), "Converted", "Not Converted")</f>
        <v>Not Converted</v>
      </c>
      <c r="AT1089">
        <v>0</v>
      </c>
      <c r="AU1089">
        <v>3</v>
      </c>
      <c r="AV1089">
        <v>11</v>
      </c>
      <c r="AW1089">
        <f>IF(Z1089&gt;607, 4, 0)</f>
        <v>0</v>
      </c>
      <c r="AX1089">
        <f>IF(AA1089&gt;1.6588, 3, 0)</f>
        <v>0</v>
      </c>
      <c r="AY1089">
        <f>IF(P1089&gt;401, 2, 0)</f>
        <v>2</v>
      </c>
      <c r="AZ1089">
        <f>IF(I1089&gt;52915.77, 1, 0)</f>
        <v>1</v>
      </c>
      <c r="BA1089">
        <f>SUM(AW1089:AZ1089)</f>
        <v>3</v>
      </c>
      <c r="BB1089" t="str">
        <f>VLOOKUP(BA1089,'Standard Deviations'!$L$1:$M$11,2,TRUE)</f>
        <v>Silver</v>
      </c>
    </row>
    <row r="1090" spans="1:54">
      <c r="A1090">
        <v>55</v>
      </c>
      <c r="B1090">
        <v>1963</v>
      </c>
      <c r="C1090">
        <f>2024-B1090</f>
        <v>61</v>
      </c>
      <c r="D1090" t="str">
        <f>VLOOKUP(B1090,Reference!$A$1:$B$125, 2)</f>
        <v>Boomers</v>
      </c>
      <c r="E1090" t="s">
        <v>54</v>
      </c>
      <c r="F1090" t="str">
        <f>IF(E1090="High School", "No College", "College")</f>
        <v>College</v>
      </c>
      <c r="G1090" t="s">
        <v>65</v>
      </c>
      <c r="H1090">
        <v>56253</v>
      </c>
      <c r="I1090">
        <v>56253</v>
      </c>
      <c r="J1090" s="4" t="s">
        <v>61</v>
      </c>
      <c r="K1090">
        <v>0</v>
      </c>
      <c r="L1090">
        <v>1</v>
      </c>
      <c r="M1090" t="str">
        <f>IF(OR(K1090&gt;0, L1090&gt;0), "Parent", "Not Parent")</f>
        <v>Parent</v>
      </c>
      <c r="N1090" t="s">
        <v>415</v>
      </c>
      <c r="O1090" s="8">
        <v>41916</v>
      </c>
      <c r="P1090" s="9">
        <f>O1090-N1090</f>
        <v>666</v>
      </c>
      <c r="Q1090">
        <v>83</v>
      </c>
      <c r="R1090" s="9">
        <f>P1090-Q1090</f>
        <v>583</v>
      </c>
      <c r="S1090" s="8">
        <f>O1090-R1090</f>
        <v>41333</v>
      </c>
      <c r="T1090">
        <v>509</v>
      </c>
      <c r="U1090">
        <v>0</v>
      </c>
      <c r="V1090">
        <v>65</v>
      </c>
      <c r="W1090">
        <v>7</v>
      </c>
      <c r="X1090">
        <v>11</v>
      </c>
      <c r="Y1090">
        <v>5</v>
      </c>
      <c r="Z1090">
        <v>597</v>
      </c>
      <c r="AA1090">
        <f>Z1090/P1090</f>
        <v>0.89639639639639634</v>
      </c>
      <c r="AB1090" s="14" t="s">
        <v>506</v>
      </c>
      <c r="AC1090" s="13" t="s">
        <v>63</v>
      </c>
      <c r="AD1090">
        <v>4</v>
      </c>
      <c r="AE1090" t="str">
        <f>IF(AD1090&gt;3, "Prefers Discount", "Discount Indifferent")</f>
        <v>Prefers Discount</v>
      </c>
      <c r="AF1090">
        <v>9</v>
      </c>
      <c r="AG1090">
        <v>7</v>
      </c>
      <c r="AH1090">
        <v>2</v>
      </c>
      <c r="AI1090" t="str">
        <f>INDEX($AF$1:$AH$1,MATCH(MAX(AF1090:AH1090),AF1090:AH1090,0))</f>
        <v>Store_Orders</v>
      </c>
      <c r="AJ1090">
        <v>6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f>SUM(AK1090:AO1090)</f>
        <v>0</v>
      </c>
      <c r="AQ1090" t="s">
        <v>67</v>
      </c>
      <c r="AR1090">
        <v>0</v>
      </c>
      <c r="AS1090" t="str">
        <f>IF(OR(AK1090&gt;0, AL1090&gt;0, AM1090&gt;0, AN1090&gt;0, AO1090&gt;0), "Converted", "Not Converted")</f>
        <v>Not Converted</v>
      </c>
      <c r="AT1090">
        <v>0</v>
      </c>
      <c r="AU1090">
        <v>3</v>
      </c>
      <c r="AV1090">
        <v>11</v>
      </c>
      <c r="AW1090">
        <f>IF(Z1090&gt;607, 4, 0)</f>
        <v>0</v>
      </c>
      <c r="AX1090">
        <f>IF(AA1090&gt;1.6588, 3, 0)</f>
        <v>0</v>
      </c>
      <c r="AY1090">
        <f>IF(P1090&gt;401, 2, 0)</f>
        <v>2</v>
      </c>
      <c r="AZ1090">
        <f>IF(I1090&gt;52915.77, 1, 0)</f>
        <v>1</v>
      </c>
      <c r="BA1090">
        <f>SUM(AW1090:AZ1090)</f>
        <v>3</v>
      </c>
      <c r="BB1090" t="str">
        <f>VLOOKUP(BA1090,'Standard Deviations'!$L$1:$M$11,2,TRUE)</f>
        <v>Silver</v>
      </c>
    </row>
    <row r="1091" spans="1:54">
      <c r="A1091">
        <v>6097</v>
      </c>
      <c r="B1091">
        <v>1959</v>
      </c>
      <c r="C1091">
        <f>2024-B1091</f>
        <v>65</v>
      </c>
      <c r="D1091" t="str">
        <f>VLOOKUP(B1091,Reference!$A$1:$B$125, 2)</f>
        <v>Boomers</v>
      </c>
      <c r="E1091" t="s">
        <v>54</v>
      </c>
      <c r="F1091" t="str">
        <f>IF(E1091="High School", "No College", "College")</f>
        <v>College</v>
      </c>
      <c r="G1091" t="s">
        <v>60</v>
      </c>
      <c r="H1091">
        <v>50664</v>
      </c>
      <c r="I1091">
        <v>50664</v>
      </c>
      <c r="J1091" s="4" t="s">
        <v>175</v>
      </c>
      <c r="K1091">
        <v>1</v>
      </c>
      <c r="L1091">
        <v>1</v>
      </c>
      <c r="M1091" t="str">
        <f>IF(OR(K1091&gt;0, L1091&gt;0), "Parent", "Not Parent")</f>
        <v>Parent</v>
      </c>
      <c r="N1091" t="s">
        <v>402</v>
      </c>
      <c r="O1091" s="8">
        <v>41916</v>
      </c>
      <c r="P1091" s="9">
        <f>O1091-N1091</f>
        <v>626</v>
      </c>
      <c r="Q1091">
        <v>64</v>
      </c>
      <c r="R1091" s="9">
        <f>P1091-Q1091</f>
        <v>562</v>
      </c>
      <c r="S1091" s="8">
        <f>O1091-R1091</f>
        <v>41354</v>
      </c>
      <c r="T1091">
        <v>313</v>
      </c>
      <c r="U1091">
        <v>8</v>
      </c>
      <c r="V1091">
        <v>104</v>
      </c>
      <c r="W1091">
        <v>6</v>
      </c>
      <c r="X1091">
        <v>4</v>
      </c>
      <c r="Y1091">
        <v>126</v>
      </c>
      <c r="Z1091">
        <v>561</v>
      </c>
      <c r="AA1091">
        <f>Z1091/P1091</f>
        <v>0.89616613418530355</v>
      </c>
      <c r="AB1091" s="14" t="s">
        <v>506</v>
      </c>
      <c r="AC1091" s="13" t="s">
        <v>63</v>
      </c>
      <c r="AD1091">
        <v>9</v>
      </c>
      <c r="AE1091" t="str">
        <f>IF(AD1091&gt;3, "Prefers Discount", "Discount Indifferent")</f>
        <v>Prefers Discount</v>
      </c>
      <c r="AF1091">
        <v>6</v>
      </c>
      <c r="AG1091">
        <v>8</v>
      </c>
      <c r="AH1091">
        <v>1</v>
      </c>
      <c r="AI1091" t="str">
        <f>INDEX($AF$1:$AH$1,MATCH(MAX(AF1091:AH1091),AF1091:AH1091,0))</f>
        <v>Web_Orders</v>
      </c>
      <c r="AJ1091">
        <v>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f>SUM(AK1091:AO1091)</f>
        <v>0</v>
      </c>
      <c r="AQ1091" t="s">
        <v>67</v>
      </c>
      <c r="AR1091">
        <v>0</v>
      </c>
      <c r="AS1091" t="str">
        <f>IF(OR(AK1091&gt;0, AL1091&gt;0, AM1091&gt;0, AN1091&gt;0, AO1091&gt;0), "Converted", "Not Converted")</f>
        <v>Not Converted</v>
      </c>
      <c r="AT1091">
        <v>0</v>
      </c>
      <c r="AU1091">
        <v>3</v>
      </c>
      <c r="AV1091">
        <v>11</v>
      </c>
      <c r="AW1091">
        <f>IF(Z1091&gt;607, 4, 0)</f>
        <v>0</v>
      </c>
      <c r="AX1091">
        <f>IF(AA1091&gt;1.6588, 3, 0)</f>
        <v>0</v>
      </c>
      <c r="AY1091">
        <f>IF(P1091&gt;401, 2, 0)</f>
        <v>2</v>
      </c>
      <c r="AZ1091">
        <f>IF(I1091&gt;52915.77, 1, 0)</f>
        <v>0</v>
      </c>
      <c r="BA1091">
        <f>SUM(AW1091:AZ1091)</f>
        <v>2</v>
      </c>
      <c r="BB1091" t="str">
        <f>VLOOKUP(BA1091,'Standard Deviations'!$L$1:$M$11,2,TRUE)</f>
        <v>Bronze</v>
      </c>
    </row>
    <row r="1092" spans="1:54">
      <c r="A1092">
        <v>10704</v>
      </c>
      <c r="B1092">
        <v>1969</v>
      </c>
      <c r="C1092">
        <f>2024-B1092</f>
        <v>55</v>
      </c>
      <c r="D1092" t="str">
        <f>VLOOKUP(B1092,Reference!$A$1:$B$125, 2)</f>
        <v>Gen X</v>
      </c>
      <c r="E1092" t="s">
        <v>54</v>
      </c>
      <c r="F1092" t="str">
        <f>IF(E1092="High School", "No College", "College")</f>
        <v>College</v>
      </c>
      <c r="G1092" t="s">
        <v>60</v>
      </c>
      <c r="H1092">
        <v>54803</v>
      </c>
      <c r="I1092">
        <v>54803</v>
      </c>
      <c r="J1092" s="4" t="s">
        <v>61</v>
      </c>
      <c r="K1092">
        <v>0</v>
      </c>
      <c r="L1092">
        <v>1</v>
      </c>
      <c r="M1092" t="str">
        <f>IF(OR(K1092&gt;0, L1092&gt;0), "Parent", "Not Parent")</f>
        <v>Parent</v>
      </c>
      <c r="N1092" t="s">
        <v>549</v>
      </c>
      <c r="O1092" s="8">
        <v>41916</v>
      </c>
      <c r="P1092" s="9">
        <f>O1092-N1092</f>
        <v>774</v>
      </c>
      <c r="Q1092">
        <v>65</v>
      </c>
      <c r="R1092" s="9">
        <f>P1092-Q1092</f>
        <v>709</v>
      </c>
      <c r="S1092" s="8">
        <f>O1092-R1092</f>
        <v>41207</v>
      </c>
      <c r="T1092">
        <v>404</v>
      </c>
      <c r="U1092">
        <v>0</v>
      </c>
      <c r="V1092">
        <v>92</v>
      </c>
      <c r="W1092">
        <v>28</v>
      </c>
      <c r="X1092">
        <v>27</v>
      </c>
      <c r="Y1092">
        <v>142</v>
      </c>
      <c r="Z1092">
        <v>693</v>
      </c>
      <c r="AA1092">
        <f>Z1092/P1092</f>
        <v>0.89534883720930236</v>
      </c>
      <c r="AB1092" s="14" t="s">
        <v>506</v>
      </c>
      <c r="AC1092" s="13" t="s">
        <v>63</v>
      </c>
      <c r="AD1092">
        <v>2</v>
      </c>
      <c r="AE1092" t="str">
        <f>IF(AD1092&gt;3, "Prefers Discount", "Discount Indifferent")</f>
        <v>Discount Indifferent</v>
      </c>
      <c r="AF1092">
        <v>9</v>
      </c>
      <c r="AG1092">
        <v>6</v>
      </c>
      <c r="AH1092">
        <v>2</v>
      </c>
      <c r="AI1092" t="str">
        <f>INDEX($AF$1:$AH$1,MATCH(MAX(AF1092:AH1092),AF1092:AH1092,0))</f>
        <v>Store_Orders</v>
      </c>
      <c r="AJ1092">
        <v>4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f>SUM(AK1092:AO1092)</f>
        <v>0</v>
      </c>
      <c r="AQ1092" t="s">
        <v>67</v>
      </c>
      <c r="AR1092">
        <v>0</v>
      </c>
      <c r="AS1092" t="str">
        <f>IF(OR(AK1092&gt;0, AL1092&gt;0, AM1092&gt;0, AN1092&gt;0, AO1092&gt;0), "Converted", "Not Converted")</f>
        <v>Not Converted</v>
      </c>
      <c r="AT1092">
        <v>0</v>
      </c>
      <c r="AU1092">
        <v>3</v>
      </c>
      <c r="AV1092">
        <v>11</v>
      </c>
      <c r="AW1092">
        <f>IF(Z1092&gt;607, 4, 0)</f>
        <v>4</v>
      </c>
      <c r="AX1092">
        <f>IF(AA1092&gt;1.6588, 3, 0)</f>
        <v>0</v>
      </c>
      <c r="AY1092">
        <f>IF(P1092&gt;401, 2, 0)</f>
        <v>2</v>
      </c>
      <c r="AZ1092">
        <f>IF(I1092&gt;52915.77, 1, 0)</f>
        <v>1</v>
      </c>
      <c r="BA1092">
        <f>SUM(AW1092:AZ1092)</f>
        <v>7</v>
      </c>
      <c r="BB1092" t="str">
        <f>VLOOKUP(BA1092,'Standard Deviations'!$L$1:$M$11,2,TRUE)</f>
        <v>Platinum</v>
      </c>
    </row>
    <row r="1093" spans="1:54">
      <c r="A1093">
        <v>895</v>
      </c>
      <c r="B1093">
        <v>1948</v>
      </c>
      <c r="C1093">
        <f>2024-B1093</f>
        <v>76</v>
      </c>
      <c r="D1093" t="str">
        <f>VLOOKUP(B1093,Reference!$A$1:$B$125, 2)</f>
        <v>Boomers</v>
      </c>
      <c r="E1093" t="s">
        <v>68</v>
      </c>
      <c r="F1093" t="str">
        <f>IF(E1093="High School", "No College", "College")</f>
        <v>College</v>
      </c>
      <c r="G1093" t="s">
        <v>55</v>
      </c>
      <c r="H1093">
        <v>61467</v>
      </c>
      <c r="I1093">
        <v>61467</v>
      </c>
      <c r="J1093" s="4" t="s">
        <v>61</v>
      </c>
      <c r="K1093">
        <v>0</v>
      </c>
      <c r="L1093">
        <v>2</v>
      </c>
      <c r="M1093" t="str">
        <f>IF(OR(K1093&gt;0, L1093&gt;0), "Parent", "Not Parent")</f>
        <v>Parent</v>
      </c>
      <c r="N1093" t="s">
        <v>505</v>
      </c>
      <c r="O1093" s="8">
        <v>41916</v>
      </c>
      <c r="P1093" s="9">
        <f>O1093-N1093</f>
        <v>664</v>
      </c>
      <c r="Q1093">
        <v>69</v>
      </c>
      <c r="R1093" s="9">
        <f>P1093-Q1093</f>
        <v>595</v>
      </c>
      <c r="S1093" s="8">
        <f>O1093-R1093</f>
        <v>41321</v>
      </c>
      <c r="T1093">
        <v>410</v>
      </c>
      <c r="U1093">
        <v>16</v>
      </c>
      <c r="V1093">
        <v>114</v>
      </c>
      <c r="W1093">
        <v>0</v>
      </c>
      <c r="X1093">
        <v>5</v>
      </c>
      <c r="Y1093">
        <v>49</v>
      </c>
      <c r="Z1093">
        <v>594</v>
      </c>
      <c r="AA1093">
        <f>Z1093/P1093</f>
        <v>0.89457831325301207</v>
      </c>
      <c r="AB1093" s="14" t="s">
        <v>506</v>
      </c>
      <c r="AC1093" s="13" t="s">
        <v>63</v>
      </c>
      <c r="AD1093">
        <v>3</v>
      </c>
      <c r="AE1093" t="str">
        <f>IF(AD1093&gt;3, "Prefers Discount", "Discount Indifferent")</f>
        <v>Discount Indifferent</v>
      </c>
      <c r="AF1093">
        <v>10</v>
      </c>
      <c r="AG1093">
        <v>5</v>
      </c>
      <c r="AH1093">
        <v>2</v>
      </c>
      <c r="AI1093" t="str">
        <f>INDEX($AF$1:$AH$1,MATCH(MAX(AF1093:AH1093),AF1093:AH1093,0))</f>
        <v>Store_Orders</v>
      </c>
      <c r="AJ1093">
        <v>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f>SUM(AK1093:AO1093)</f>
        <v>0</v>
      </c>
      <c r="AQ1093" t="s">
        <v>67</v>
      </c>
      <c r="AR1093">
        <v>0</v>
      </c>
      <c r="AS1093" t="str">
        <f>IF(OR(AK1093&gt;0, AL1093&gt;0, AM1093&gt;0, AN1093&gt;0, AO1093&gt;0), "Converted", "Not Converted")</f>
        <v>Not Converted</v>
      </c>
      <c r="AT1093">
        <v>0</v>
      </c>
      <c r="AU1093">
        <v>3</v>
      </c>
      <c r="AV1093">
        <v>11</v>
      </c>
      <c r="AW1093">
        <f>IF(Z1093&gt;607, 4, 0)</f>
        <v>0</v>
      </c>
      <c r="AX1093">
        <f>IF(AA1093&gt;1.6588, 3, 0)</f>
        <v>0</v>
      </c>
      <c r="AY1093">
        <f>IF(P1093&gt;401, 2, 0)</f>
        <v>2</v>
      </c>
      <c r="AZ1093">
        <f>IF(I1093&gt;52915.77, 1, 0)</f>
        <v>1</v>
      </c>
      <c r="BA1093">
        <f>SUM(AW1093:AZ1093)</f>
        <v>3</v>
      </c>
      <c r="BB1093" t="str">
        <f>VLOOKUP(BA1093,'Standard Deviations'!$L$1:$M$11,2,TRUE)</f>
        <v>Silver</v>
      </c>
    </row>
    <row r="1094" spans="1:54">
      <c r="A1094">
        <v>2134</v>
      </c>
      <c r="B1094">
        <v>1952</v>
      </c>
      <c r="C1094">
        <f>2024-B1094</f>
        <v>72</v>
      </c>
      <c r="D1094" t="str">
        <f>VLOOKUP(B1094,Reference!$A$1:$B$125, 2)</f>
        <v>Boomers</v>
      </c>
      <c r="E1094" t="s">
        <v>54</v>
      </c>
      <c r="F1094" t="str">
        <f>IF(E1094="High School", "No College", "College")</f>
        <v>College</v>
      </c>
      <c r="G1094" t="s">
        <v>60</v>
      </c>
      <c r="H1094">
        <v>53700</v>
      </c>
      <c r="I1094">
        <v>53700</v>
      </c>
      <c r="J1094" s="4" t="s">
        <v>61</v>
      </c>
      <c r="K1094">
        <v>0</v>
      </c>
      <c r="L1094">
        <v>1</v>
      </c>
      <c r="M1094" t="str">
        <f>IF(OR(K1094&gt;0, L1094&gt;0), "Parent", "Not Parent")</f>
        <v>Parent</v>
      </c>
      <c r="N1094" t="s">
        <v>450</v>
      </c>
      <c r="O1094" s="8">
        <v>41916</v>
      </c>
      <c r="P1094" s="9">
        <f>O1094-N1094</f>
        <v>778</v>
      </c>
      <c r="Q1094">
        <v>94</v>
      </c>
      <c r="R1094" s="9">
        <f>P1094-Q1094</f>
        <v>684</v>
      </c>
      <c r="S1094" s="8">
        <f>O1094-R1094</f>
        <v>41232</v>
      </c>
      <c r="T1094">
        <v>263</v>
      </c>
      <c r="U1094">
        <v>5</v>
      </c>
      <c r="V1094">
        <v>233</v>
      </c>
      <c r="W1094">
        <v>69</v>
      </c>
      <c r="X1094">
        <v>41</v>
      </c>
      <c r="Y1094">
        <v>83</v>
      </c>
      <c r="Z1094">
        <v>694</v>
      </c>
      <c r="AA1094">
        <f>Z1094/P1094</f>
        <v>0.89203084832904889</v>
      </c>
      <c r="AB1094" s="14" t="s">
        <v>506</v>
      </c>
      <c r="AC1094" s="13" t="s">
        <v>63</v>
      </c>
      <c r="AD1094">
        <v>4</v>
      </c>
      <c r="AE1094" t="str">
        <f>IF(AD1094&gt;3, "Prefers Discount", "Discount Indifferent")</f>
        <v>Prefers Discount</v>
      </c>
      <c r="AF1094">
        <v>8</v>
      </c>
      <c r="AG1094">
        <v>5</v>
      </c>
      <c r="AH1094">
        <v>5</v>
      </c>
      <c r="AI1094" t="str">
        <f>INDEX($AF$1:$AH$1,MATCH(MAX(AF1094:AH1094),AF1094:AH1094,0))</f>
        <v>Store_Orders</v>
      </c>
      <c r="AJ1094">
        <v>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f>SUM(AK1094:AO1094)</f>
        <v>0</v>
      </c>
      <c r="AQ1094" t="s">
        <v>67</v>
      </c>
      <c r="AR1094">
        <v>0</v>
      </c>
      <c r="AS1094" t="str">
        <f>IF(OR(AK1094&gt;0, AL1094&gt;0, AM1094&gt;0, AN1094&gt;0, AO1094&gt;0), "Converted", "Not Converted")</f>
        <v>Not Converted</v>
      </c>
      <c r="AT1094">
        <v>0</v>
      </c>
      <c r="AU1094">
        <v>3</v>
      </c>
      <c r="AV1094">
        <v>11</v>
      </c>
      <c r="AW1094">
        <f>IF(Z1094&gt;607, 4, 0)</f>
        <v>4</v>
      </c>
      <c r="AX1094">
        <f>IF(AA1094&gt;1.6588, 3, 0)</f>
        <v>0</v>
      </c>
      <c r="AY1094">
        <f>IF(P1094&gt;401, 2, 0)</f>
        <v>2</v>
      </c>
      <c r="AZ1094">
        <f>IF(I1094&gt;52915.77, 1, 0)</f>
        <v>1</v>
      </c>
      <c r="BA1094">
        <f>SUM(AW1094:AZ1094)</f>
        <v>7</v>
      </c>
      <c r="BB1094" t="str">
        <f>VLOOKUP(BA1094,'Standard Deviations'!$L$1:$M$11,2,TRUE)</f>
        <v>Platinum</v>
      </c>
    </row>
    <row r="1095" spans="1:54">
      <c r="A1095">
        <v>1349</v>
      </c>
      <c r="B1095">
        <v>1970</v>
      </c>
      <c r="C1095">
        <f>2024-B1095</f>
        <v>54</v>
      </c>
      <c r="D1095" t="str">
        <f>VLOOKUP(B1095,Reference!$A$1:$B$125, 2)</f>
        <v>Gen X</v>
      </c>
      <c r="E1095" t="s">
        <v>54</v>
      </c>
      <c r="F1095" t="str">
        <f>IF(E1095="High School", "No College", "College")</f>
        <v>College</v>
      </c>
      <c r="G1095" t="s">
        <v>55</v>
      </c>
      <c r="H1095">
        <v>50447</v>
      </c>
      <c r="I1095">
        <v>50447</v>
      </c>
      <c r="J1095" s="4" t="s">
        <v>175</v>
      </c>
      <c r="K1095">
        <v>2</v>
      </c>
      <c r="L1095">
        <v>0</v>
      </c>
      <c r="M1095" t="str">
        <f>IF(OR(K1095&gt;0, L1095&gt;0), "Parent", "Not Parent")</f>
        <v>Parent</v>
      </c>
      <c r="N1095" t="s">
        <v>580</v>
      </c>
      <c r="O1095" s="8">
        <v>41916</v>
      </c>
      <c r="P1095" s="9">
        <f>O1095-N1095</f>
        <v>166</v>
      </c>
      <c r="Q1095">
        <v>4</v>
      </c>
      <c r="R1095" s="9">
        <f>P1095-Q1095</f>
        <v>162</v>
      </c>
      <c r="S1095" s="8">
        <f>O1095-R1095</f>
        <v>41754</v>
      </c>
      <c r="T1095">
        <v>85</v>
      </c>
      <c r="U1095">
        <v>7</v>
      </c>
      <c r="V1095">
        <v>24</v>
      </c>
      <c r="W1095">
        <v>2</v>
      </c>
      <c r="X1095">
        <v>3</v>
      </c>
      <c r="Y1095">
        <v>27</v>
      </c>
      <c r="Z1095">
        <v>148</v>
      </c>
      <c r="AA1095">
        <f>Z1095/P1095</f>
        <v>0.89156626506024095</v>
      </c>
      <c r="AB1095" s="11" t="s">
        <v>506</v>
      </c>
      <c r="AC1095" t="s">
        <v>59</v>
      </c>
      <c r="AD1095">
        <v>1</v>
      </c>
      <c r="AE1095" t="str">
        <f>IF(AD1095&gt;3, "Prefers Discount", "Discount Indifferent")</f>
        <v>Discount Indifferent</v>
      </c>
      <c r="AF1095">
        <v>3</v>
      </c>
      <c r="AG1095">
        <v>3</v>
      </c>
      <c r="AH1095">
        <v>1</v>
      </c>
      <c r="AI1095" t="str">
        <f>INDEX($AF$1:$AH$1,MATCH(MAX(AF1095:AH1095),AF1095:AH1095,0))</f>
        <v>Store_Orders</v>
      </c>
      <c r="AJ1095">
        <v>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f>SUM(AK1095:AO1095)</f>
        <v>0</v>
      </c>
      <c r="AQ1095" t="s">
        <v>67</v>
      </c>
      <c r="AR1095">
        <v>0</v>
      </c>
      <c r="AS1095" t="str">
        <f>IF(OR(AK1095&gt;0, AL1095&gt;0, AM1095&gt;0, AN1095&gt;0, AO1095&gt;0), "Converted", "Not Converted")</f>
        <v>Not Converted</v>
      </c>
      <c r="AT1095">
        <v>0</v>
      </c>
      <c r="AU1095">
        <v>3</v>
      </c>
      <c r="AV1095">
        <v>11</v>
      </c>
      <c r="AW1095">
        <f>IF(Z1095&gt;607, 4, 0)</f>
        <v>0</v>
      </c>
      <c r="AX1095">
        <f>IF(AA1095&gt;1.6588, 3, 0)</f>
        <v>0</v>
      </c>
      <c r="AY1095">
        <f>IF(P1095&gt;401, 2, 0)</f>
        <v>0</v>
      </c>
      <c r="AZ1095">
        <f>IF(I1095&gt;52915.77, 1, 0)</f>
        <v>0</v>
      </c>
      <c r="BA1095">
        <f>SUM(AW1095:AZ1095)</f>
        <v>0</v>
      </c>
      <c r="BB1095" t="str">
        <f>VLOOKUP(BA1095,'Standard Deviations'!$L$1:$M$11,2,TRUE)</f>
        <v>No Tier</v>
      </c>
    </row>
    <row r="1096" spans="1:54">
      <c r="A1096">
        <v>7247</v>
      </c>
      <c r="B1096">
        <v>1960</v>
      </c>
      <c r="C1096">
        <f>2024-B1096</f>
        <v>64</v>
      </c>
      <c r="D1096" t="str">
        <f>VLOOKUP(B1096,Reference!$A$1:$B$125, 2)</f>
        <v>Boomers</v>
      </c>
      <c r="E1096" t="s">
        <v>54</v>
      </c>
      <c r="F1096" t="str">
        <f>IF(E1096="High School", "No College", "College")</f>
        <v>College</v>
      </c>
      <c r="G1096" t="s">
        <v>89</v>
      </c>
      <c r="H1096">
        <v>47916</v>
      </c>
      <c r="I1096">
        <v>47916</v>
      </c>
      <c r="J1096" s="4" t="s">
        <v>175</v>
      </c>
      <c r="K1096">
        <v>0</v>
      </c>
      <c r="L1096">
        <v>1</v>
      </c>
      <c r="M1096" t="str">
        <f>IF(OR(K1096&gt;0, L1096&gt;0), "Parent", "Not Parent")</f>
        <v>Parent</v>
      </c>
      <c r="N1096" t="s">
        <v>417</v>
      </c>
      <c r="O1096" s="8">
        <v>41916</v>
      </c>
      <c r="P1096" s="9">
        <f>O1096-N1096</f>
        <v>681</v>
      </c>
      <c r="Q1096">
        <v>72</v>
      </c>
      <c r="R1096" s="9">
        <f>P1096-Q1096</f>
        <v>609</v>
      </c>
      <c r="S1096" s="8">
        <f>O1096-R1096</f>
        <v>41307</v>
      </c>
      <c r="T1096">
        <v>505</v>
      </c>
      <c r="U1096">
        <v>0</v>
      </c>
      <c r="V1096">
        <v>26</v>
      </c>
      <c r="W1096">
        <v>0</v>
      </c>
      <c r="X1096">
        <v>0</v>
      </c>
      <c r="Y1096">
        <v>75</v>
      </c>
      <c r="Z1096">
        <v>606</v>
      </c>
      <c r="AA1096">
        <f>Z1096/P1096</f>
        <v>0.88986784140969166</v>
      </c>
      <c r="AB1096" s="14" t="s">
        <v>506</v>
      </c>
      <c r="AC1096" s="13" t="s">
        <v>63</v>
      </c>
      <c r="AD1096">
        <v>5</v>
      </c>
      <c r="AE1096" t="str">
        <f>IF(AD1096&gt;3, "Prefers Discount", "Discount Indifferent")</f>
        <v>Prefers Discount</v>
      </c>
      <c r="AF1096">
        <v>6</v>
      </c>
      <c r="AG1096">
        <v>7</v>
      </c>
      <c r="AH1096">
        <v>4</v>
      </c>
      <c r="AI1096" t="str">
        <f>INDEX($AF$1:$AH$1,MATCH(MAX(AF1096:AH1096),AF1096:AH1096,0))</f>
        <v>Web_Orders</v>
      </c>
      <c r="AJ1096">
        <v>6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f>SUM(AK1096:AO1096)</f>
        <v>1</v>
      </c>
      <c r="AQ1096" t="str">
        <f>INDEX($AK$1:$AO$1,MATCH(MAX(AK1096:AO1096),AK1096:AO1096,0))</f>
        <v>Converted_on_Camp4</v>
      </c>
      <c r="AR1096">
        <v>1</v>
      </c>
      <c r="AS1096" t="str">
        <f>IF(OR(AK1096&gt;0, AL1096&gt;0, AM1096&gt;0, AN1096&gt;0, AO1096&gt;0), "Converted", "Not Converted")</f>
        <v>Converted</v>
      </c>
      <c r="AT1096">
        <v>0</v>
      </c>
      <c r="AU1096">
        <v>3</v>
      </c>
      <c r="AV1096">
        <v>11</v>
      </c>
      <c r="AW1096">
        <f>IF(Z1096&gt;607, 4, 0)</f>
        <v>0</v>
      </c>
      <c r="AX1096">
        <f>IF(AA1096&gt;1.6588, 3, 0)</f>
        <v>0</v>
      </c>
      <c r="AY1096">
        <f>IF(P1096&gt;401, 2, 0)</f>
        <v>2</v>
      </c>
      <c r="AZ1096">
        <f>IF(I1096&gt;52915.77, 1, 0)</f>
        <v>0</v>
      </c>
      <c r="BA1096">
        <f>SUM(AW1096:AZ1096)</f>
        <v>2</v>
      </c>
      <c r="BB1096" t="str">
        <f>VLOOKUP(BA1096,'Standard Deviations'!$L$1:$M$11,2,TRUE)</f>
        <v>Bronze</v>
      </c>
    </row>
    <row r="1097" spans="1:54">
      <c r="A1097">
        <v>10323</v>
      </c>
      <c r="B1097">
        <v>1952</v>
      </c>
      <c r="C1097">
        <f>2024-B1097</f>
        <v>72</v>
      </c>
      <c r="D1097" t="str">
        <f>VLOOKUP(B1097,Reference!$A$1:$B$125, 2)</f>
        <v>Boomers</v>
      </c>
      <c r="E1097" t="s">
        <v>54</v>
      </c>
      <c r="F1097" t="str">
        <f>IF(E1097="High School", "No College", "College")</f>
        <v>College</v>
      </c>
      <c r="G1097" t="s">
        <v>55</v>
      </c>
      <c r="H1097">
        <v>49413</v>
      </c>
      <c r="I1097">
        <v>49413</v>
      </c>
      <c r="J1097" s="4" t="s">
        <v>175</v>
      </c>
      <c r="K1097">
        <v>0</v>
      </c>
      <c r="L1097">
        <v>1</v>
      </c>
      <c r="M1097" t="str">
        <f>IF(OR(K1097&gt;0, L1097&gt;0), "Parent", "Not Parent")</f>
        <v>Parent</v>
      </c>
      <c r="N1097" t="s">
        <v>125</v>
      </c>
      <c r="O1097" s="8">
        <v>41916</v>
      </c>
      <c r="P1097" s="9">
        <f>O1097-N1097</f>
        <v>344</v>
      </c>
      <c r="Q1097">
        <v>88</v>
      </c>
      <c r="R1097" s="9">
        <f>P1097-Q1097</f>
        <v>256</v>
      </c>
      <c r="S1097" s="8">
        <f>O1097-R1097</f>
        <v>41660</v>
      </c>
      <c r="T1097">
        <v>205</v>
      </c>
      <c r="U1097">
        <v>7</v>
      </c>
      <c r="V1097">
        <v>41</v>
      </c>
      <c r="W1097">
        <v>3</v>
      </c>
      <c r="X1097">
        <v>2</v>
      </c>
      <c r="Y1097">
        <v>46</v>
      </c>
      <c r="Z1097">
        <v>304</v>
      </c>
      <c r="AA1097">
        <f>Z1097/P1097</f>
        <v>0.88372093023255816</v>
      </c>
      <c r="AB1097" s="14" t="s">
        <v>506</v>
      </c>
      <c r="AC1097" s="13" t="s">
        <v>63</v>
      </c>
      <c r="AD1097">
        <v>2</v>
      </c>
      <c r="AE1097" t="str">
        <f>IF(AD1097&gt;3, "Prefers Discount", "Discount Indifferent")</f>
        <v>Discount Indifferent</v>
      </c>
      <c r="AF1097">
        <v>5</v>
      </c>
      <c r="AG1097">
        <v>4</v>
      </c>
      <c r="AH1097">
        <v>2</v>
      </c>
      <c r="AI1097" t="str">
        <f>INDEX($AF$1:$AH$1,MATCH(MAX(AF1097:AH1097),AF1097:AH1097,0))</f>
        <v>Store_Orders</v>
      </c>
      <c r="AJ1097">
        <v>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f>SUM(AK1097:AO1097)</f>
        <v>0</v>
      </c>
      <c r="AQ1097" t="s">
        <v>67</v>
      </c>
      <c r="AR1097">
        <v>0</v>
      </c>
      <c r="AS1097" t="str">
        <f>IF(OR(AK1097&gt;0, AL1097&gt;0, AM1097&gt;0, AN1097&gt;0, AO1097&gt;0), "Converted", "Not Converted")</f>
        <v>Not Converted</v>
      </c>
      <c r="AT1097">
        <v>0</v>
      </c>
      <c r="AU1097">
        <v>3</v>
      </c>
      <c r="AV1097">
        <v>11</v>
      </c>
      <c r="AW1097">
        <f>IF(Z1097&gt;607, 4, 0)</f>
        <v>0</v>
      </c>
      <c r="AX1097">
        <f>IF(AA1097&gt;1.6588, 3, 0)</f>
        <v>0</v>
      </c>
      <c r="AY1097">
        <f>IF(P1097&gt;401, 2, 0)</f>
        <v>0</v>
      </c>
      <c r="AZ1097">
        <f>IF(I1097&gt;52915.77, 1, 0)</f>
        <v>0</v>
      </c>
      <c r="BA1097">
        <f>SUM(AW1097:AZ1097)</f>
        <v>0</v>
      </c>
      <c r="BB1097" t="str">
        <f>VLOOKUP(BA1097,'Standard Deviations'!$L$1:$M$11,2,TRUE)</f>
        <v>No Tier</v>
      </c>
    </row>
    <row r="1098" spans="1:54">
      <c r="A1098">
        <v>5180</v>
      </c>
      <c r="B1098">
        <v>1968</v>
      </c>
      <c r="C1098">
        <f>2024-B1098</f>
        <v>56</v>
      </c>
      <c r="D1098" t="str">
        <f>VLOOKUP(B1098,Reference!$A$1:$B$125, 2)</f>
        <v>Gen X</v>
      </c>
      <c r="E1098" t="s">
        <v>68</v>
      </c>
      <c r="F1098" t="str">
        <f>IF(E1098="High School", "No College", "College")</f>
        <v>College</v>
      </c>
      <c r="G1098" t="s">
        <v>71</v>
      </c>
      <c r="H1098">
        <v>50616</v>
      </c>
      <c r="I1098">
        <v>50616</v>
      </c>
      <c r="J1098" s="4" t="s">
        <v>175</v>
      </c>
      <c r="K1098">
        <v>0</v>
      </c>
      <c r="L1098">
        <v>1</v>
      </c>
      <c r="M1098" t="str">
        <f>IF(OR(K1098&gt;0, L1098&gt;0), "Parent", "Not Parent")</f>
        <v>Parent</v>
      </c>
      <c r="N1098" t="s">
        <v>600</v>
      </c>
      <c r="O1098" s="8">
        <v>41916</v>
      </c>
      <c r="P1098" s="9">
        <f>O1098-N1098</f>
        <v>169</v>
      </c>
      <c r="Q1098">
        <v>56</v>
      </c>
      <c r="R1098" s="9">
        <f>P1098-Q1098</f>
        <v>113</v>
      </c>
      <c r="S1098" s="8">
        <f>O1098-R1098</f>
        <v>41803</v>
      </c>
      <c r="T1098">
        <v>128</v>
      </c>
      <c r="U1098">
        <v>0</v>
      </c>
      <c r="V1098">
        <v>16</v>
      </c>
      <c r="W1098">
        <v>0</v>
      </c>
      <c r="X1098">
        <v>1</v>
      </c>
      <c r="Y1098">
        <v>4</v>
      </c>
      <c r="Z1098">
        <v>149</v>
      </c>
      <c r="AA1098">
        <f>Z1098/P1098</f>
        <v>0.88165680473372776</v>
      </c>
      <c r="AB1098" s="14" t="s">
        <v>506</v>
      </c>
      <c r="AC1098" s="13" t="s">
        <v>63</v>
      </c>
      <c r="AD1098">
        <v>2</v>
      </c>
      <c r="AE1098" t="str">
        <f>IF(AD1098&gt;3, "Prefers Discount", "Discount Indifferent")</f>
        <v>Discount Indifferent</v>
      </c>
      <c r="AF1098">
        <v>4</v>
      </c>
      <c r="AG1098">
        <v>4</v>
      </c>
      <c r="AH1098">
        <v>0</v>
      </c>
      <c r="AI1098" t="str">
        <f>INDEX($AF$1:$AH$1,MATCH(MAX(AF1098:AH1098),AF1098:AH1098,0))</f>
        <v>Store_Orders</v>
      </c>
      <c r="AJ1098">
        <v>7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f>SUM(AK1098:AO1098)</f>
        <v>0</v>
      </c>
      <c r="AQ1098" t="s">
        <v>67</v>
      </c>
      <c r="AR1098">
        <v>0</v>
      </c>
      <c r="AS1098" t="str">
        <f>IF(OR(AK1098&gt;0, AL1098&gt;0, AM1098&gt;0, AN1098&gt;0, AO1098&gt;0), "Converted", "Not Converted")</f>
        <v>Not Converted</v>
      </c>
      <c r="AT1098">
        <v>0</v>
      </c>
      <c r="AU1098">
        <v>3</v>
      </c>
      <c r="AV1098">
        <v>11</v>
      </c>
      <c r="AW1098">
        <f>IF(Z1098&gt;607, 4, 0)</f>
        <v>0</v>
      </c>
      <c r="AX1098">
        <f>IF(AA1098&gt;1.6588, 3, 0)</f>
        <v>0</v>
      </c>
      <c r="AY1098">
        <f>IF(P1098&gt;401, 2, 0)</f>
        <v>0</v>
      </c>
      <c r="AZ1098">
        <f>IF(I1098&gt;52915.77, 1, 0)</f>
        <v>0</v>
      </c>
      <c r="BA1098">
        <f>SUM(AW1098:AZ1098)</f>
        <v>0</v>
      </c>
      <c r="BB1098" t="str">
        <f>VLOOKUP(BA1098,'Standard Deviations'!$L$1:$M$11,2,TRUE)</f>
        <v>No Tier</v>
      </c>
    </row>
    <row r="1099" spans="1:54">
      <c r="A1099">
        <v>4682</v>
      </c>
      <c r="B1099">
        <v>1958</v>
      </c>
      <c r="C1099">
        <f>2024-B1099</f>
        <v>66</v>
      </c>
      <c r="D1099" t="str">
        <f>VLOOKUP(B1099,Reference!$A$1:$B$125, 2)</f>
        <v>Boomers</v>
      </c>
      <c r="E1099" t="s">
        <v>54</v>
      </c>
      <c r="F1099" t="str">
        <f>IF(E1099="High School", "No College", "College")</f>
        <v>College</v>
      </c>
      <c r="G1099" t="s">
        <v>55</v>
      </c>
      <c r="H1099">
        <v>51876</v>
      </c>
      <c r="I1099">
        <v>51876</v>
      </c>
      <c r="J1099" s="4" t="s">
        <v>175</v>
      </c>
      <c r="K1099">
        <v>0</v>
      </c>
      <c r="L1099">
        <v>0</v>
      </c>
      <c r="M1099" t="str">
        <f>IF(OR(K1099&gt;0, L1099&gt;0), "Parent", "Not Parent")</f>
        <v>Not Parent</v>
      </c>
      <c r="N1099" t="s">
        <v>591</v>
      </c>
      <c r="O1099" s="8">
        <v>41916</v>
      </c>
      <c r="P1099" s="9">
        <f>O1099-N1099</f>
        <v>354</v>
      </c>
      <c r="Q1099">
        <v>88</v>
      </c>
      <c r="R1099" s="9">
        <f>P1099-Q1099</f>
        <v>266</v>
      </c>
      <c r="S1099" s="8">
        <f>O1099-R1099</f>
        <v>41650</v>
      </c>
      <c r="T1099">
        <v>99</v>
      </c>
      <c r="U1099">
        <v>27</v>
      </c>
      <c r="V1099">
        <v>102</v>
      </c>
      <c r="W1099">
        <v>28</v>
      </c>
      <c r="X1099">
        <v>48</v>
      </c>
      <c r="Y1099">
        <v>6</v>
      </c>
      <c r="Z1099">
        <v>310</v>
      </c>
      <c r="AA1099">
        <f>Z1099/P1099</f>
        <v>0.87570621468926557</v>
      </c>
      <c r="AB1099" s="14" t="s">
        <v>506</v>
      </c>
      <c r="AC1099" s="13" t="s">
        <v>63</v>
      </c>
      <c r="AD1099">
        <v>1</v>
      </c>
      <c r="AE1099" t="str">
        <f>IF(AD1099&gt;3, "Prefers Discount", "Discount Indifferent")</f>
        <v>Discount Indifferent</v>
      </c>
      <c r="AF1099">
        <v>8</v>
      </c>
      <c r="AG1099">
        <v>2</v>
      </c>
      <c r="AH1099">
        <v>2</v>
      </c>
      <c r="AI1099" t="str">
        <f>INDEX($AF$1:$AH$1,MATCH(MAX(AF1099:AH1099),AF1099:AH1099,0))</f>
        <v>Store_Orders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f>SUM(AK1099:AO1099)</f>
        <v>0</v>
      </c>
      <c r="AQ1099" t="s">
        <v>67</v>
      </c>
      <c r="AR1099">
        <v>0</v>
      </c>
      <c r="AS1099" t="str">
        <f>IF(OR(AK1099&gt;0, AL1099&gt;0, AM1099&gt;0, AN1099&gt;0, AO1099&gt;0), "Converted", "Not Converted")</f>
        <v>Not Converted</v>
      </c>
      <c r="AT1099">
        <v>0</v>
      </c>
      <c r="AU1099">
        <v>3</v>
      </c>
      <c r="AV1099">
        <v>11</v>
      </c>
      <c r="AW1099">
        <f>IF(Z1099&gt;607, 4, 0)</f>
        <v>0</v>
      </c>
      <c r="AX1099">
        <f>IF(AA1099&gt;1.6588, 3, 0)</f>
        <v>0</v>
      </c>
      <c r="AY1099">
        <f>IF(P1099&gt;401, 2, 0)</f>
        <v>0</v>
      </c>
      <c r="AZ1099">
        <f>IF(I1099&gt;52915.77, 1, 0)</f>
        <v>0</v>
      </c>
      <c r="BA1099">
        <f>SUM(AW1099:AZ1099)</f>
        <v>0</v>
      </c>
      <c r="BB1099" t="str">
        <f>VLOOKUP(BA1099,'Standard Deviations'!$L$1:$M$11,2,TRUE)</f>
        <v>No Tier</v>
      </c>
    </row>
    <row r="1100" spans="1:54">
      <c r="A1100">
        <v>702</v>
      </c>
      <c r="B1100">
        <v>1975</v>
      </c>
      <c r="C1100">
        <f>2024-B1100</f>
        <v>49</v>
      </c>
      <c r="D1100" t="str">
        <f>VLOOKUP(B1100,Reference!$A$1:$B$125, 2)</f>
        <v>Gen X</v>
      </c>
      <c r="E1100" t="s">
        <v>74</v>
      </c>
      <c r="F1100" t="str">
        <f>IF(E1100="High School", "No College", "College")</f>
        <v>College</v>
      </c>
      <c r="G1100" t="s">
        <v>89</v>
      </c>
      <c r="H1100">
        <v>47682</v>
      </c>
      <c r="I1100">
        <v>47682</v>
      </c>
      <c r="J1100" s="4" t="s">
        <v>175</v>
      </c>
      <c r="K1100">
        <v>0</v>
      </c>
      <c r="L1100">
        <v>1</v>
      </c>
      <c r="M1100" t="str">
        <f>IF(OR(K1100&gt;0, L1100&gt;0), "Parent", "Not Parent")</f>
        <v>Parent</v>
      </c>
      <c r="N1100" t="s">
        <v>395</v>
      </c>
      <c r="O1100" s="8">
        <v>41916</v>
      </c>
      <c r="P1100" s="9">
        <f>O1100-N1100</f>
        <v>596</v>
      </c>
      <c r="Q1100">
        <v>80</v>
      </c>
      <c r="R1100" s="9">
        <f>P1100-Q1100</f>
        <v>516</v>
      </c>
      <c r="S1100" s="8">
        <f>O1100-R1100</f>
        <v>41400</v>
      </c>
      <c r="T1100">
        <v>162</v>
      </c>
      <c r="U1100">
        <v>61</v>
      </c>
      <c r="V1100">
        <v>83</v>
      </c>
      <c r="W1100">
        <v>97</v>
      </c>
      <c r="X1100">
        <v>57</v>
      </c>
      <c r="Y1100">
        <v>61</v>
      </c>
      <c r="Z1100">
        <v>521</v>
      </c>
      <c r="AA1100">
        <f>Z1100/P1100</f>
        <v>0.87416107382550334</v>
      </c>
      <c r="AB1100" s="14" t="s">
        <v>506</v>
      </c>
      <c r="AC1100" s="13" t="s">
        <v>63</v>
      </c>
      <c r="AD1100">
        <v>4</v>
      </c>
      <c r="AE1100" t="str">
        <f>IF(AD1100&gt;3, "Prefers Discount", "Discount Indifferent")</f>
        <v>Prefers Discount</v>
      </c>
      <c r="AF1100">
        <v>8</v>
      </c>
      <c r="AG1100">
        <v>4</v>
      </c>
      <c r="AH1100">
        <v>3</v>
      </c>
      <c r="AI1100" t="str">
        <f>INDEX($AF$1:$AH$1,MATCH(MAX(AF1100:AH1100),AF1100:AH1100,0))</f>
        <v>Store_Orders</v>
      </c>
      <c r="AJ1100">
        <v>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f>SUM(AK1100:AO1100)</f>
        <v>0</v>
      </c>
      <c r="AQ1100" t="s">
        <v>67</v>
      </c>
      <c r="AR1100">
        <v>0</v>
      </c>
      <c r="AS1100" t="str">
        <f>IF(OR(AK1100&gt;0, AL1100&gt;0, AM1100&gt;0, AN1100&gt;0, AO1100&gt;0), "Converted", "Not Converted")</f>
        <v>Not Converted</v>
      </c>
      <c r="AT1100">
        <v>0</v>
      </c>
      <c r="AU1100">
        <v>3</v>
      </c>
      <c r="AV1100">
        <v>11</v>
      </c>
      <c r="AW1100">
        <f>IF(Z1100&gt;607, 4, 0)</f>
        <v>0</v>
      </c>
      <c r="AX1100">
        <f>IF(AA1100&gt;1.6588, 3, 0)</f>
        <v>0</v>
      </c>
      <c r="AY1100">
        <f>IF(P1100&gt;401, 2, 0)</f>
        <v>2</v>
      </c>
      <c r="AZ1100">
        <f>IF(I1100&gt;52915.77, 1, 0)</f>
        <v>0</v>
      </c>
      <c r="BA1100">
        <f>SUM(AW1100:AZ1100)</f>
        <v>2</v>
      </c>
      <c r="BB1100" t="str">
        <f>VLOOKUP(BA1100,'Standard Deviations'!$L$1:$M$11,2,TRUE)</f>
        <v>Bronze</v>
      </c>
    </row>
    <row r="1101" spans="1:54">
      <c r="A1101">
        <v>607</v>
      </c>
      <c r="B1101">
        <v>1955</v>
      </c>
      <c r="C1101">
        <f>2024-B1101</f>
        <v>69</v>
      </c>
      <c r="D1101" t="str">
        <f>VLOOKUP(B1101,Reference!$A$1:$B$125, 2)</f>
        <v>Boomers</v>
      </c>
      <c r="E1101" t="s">
        <v>74</v>
      </c>
      <c r="F1101" t="str">
        <f>IF(E1101="High School", "No College", "College")</f>
        <v>College</v>
      </c>
      <c r="G1101" t="s">
        <v>71</v>
      </c>
      <c r="H1101">
        <v>41769</v>
      </c>
      <c r="I1101">
        <v>41769</v>
      </c>
      <c r="J1101" s="4" t="s">
        <v>175</v>
      </c>
      <c r="K1101">
        <v>0</v>
      </c>
      <c r="L1101">
        <v>1</v>
      </c>
      <c r="M1101" t="str">
        <f>IF(OR(K1101&gt;0, L1101&gt;0), "Parent", "Not Parent")</f>
        <v>Parent</v>
      </c>
      <c r="N1101" t="s">
        <v>276</v>
      </c>
      <c r="O1101" s="8">
        <v>41916</v>
      </c>
      <c r="P1101" s="9">
        <f>O1101-N1101</f>
        <v>598</v>
      </c>
      <c r="Q1101">
        <v>31</v>
      </c>
      <c r="R1101" s="9">
        <f>P1101-Q1101</f>
        <v>567</v>
      </c>
      <c r="S1101" s="8">
        <f>O1101-R1101</f>
        <v>41349</v>
      </c>
      <c r="T1101">
        <v>302</v>
      </c>
      <c r="U1101">
        <v>29</v>
      </c>
      <c r="V1101">
        <v>131</v>
      </c>
      <c r="W1101">
        <v>32</v>
      </c>
      <c r="X1101">
        <v>0</v>
      </c>
      <c r="Y1101">
        <v>27</v>
      </c>
      <c r="Z1101">
        <v>521</v>
      </c>
      <c r="AA1101">
        <f>Z1101/P1101</f>
        <v>0.87123745819397991</v>
      </c>
      <c r="AB1101" s="11" t="s">
        <v>506</v>
      </c>
      <c r="AC1101" t="s">
        <v>59</v>
      </c>
      <c r="AD1101">
        <v>6</v>
      </c>
      <c r="AE1101" t="str">
        <f>IF(AD1101&gt;3, "Prefers Discount", "Discount Indifferent")</f>
        <v>Prefers Discount</v>
      </c>
      <c r="AF1101">
        <v>7</v>
      </c>
      <c r="AG1101">
        <v>8</v>
      </c>
      <c r="AH1101">
        <v>1</v>
      </c>
      <c r="AI1101" t="str">
        <f>INDEX($AF$1:$AH$1,MATCH(MAX(AF1101:AH1101),AF1101:AH1101,0))</f>
        <v>Web_Orders</v>
      </c>
      <c r="AJ1101">
        <v>8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f>SUM(AK1101:AO1101)</f>
        <v>0</v>
      </c>
      <c r="AQ1101" t="s">
        <v>67</v>
      </c>
      <c r="AR1101">
        <v>0</v>
      </c>
      <c r="AS1101" t="str">
        <f>IF(OR(AK1101&gt;0, AL1101&gt;0, AM1101&gt;0, AN1101&gt;0, AO1101&gt;0), "Converted", "Not Converted")</f>
        <v>Not Converted</v>
      </c>
      <c r="AT1101">
        <v>0</v>
      </c>
      <c r="AU1101">
        <v>3</v>
      </c>
      <c r="AV1101">
        <v>11</v>
      </c>
      <c r="AW1101">
        <f>IF(Z1101&gt;607, 4, 0)</f>
        <v>0</v>
      </c>
      <c r="AX1101">
        <f>IF(AA1101&gt;1.6588, 3, 0)</f>
        <v>0</v>
      </c>
      <c r="AY1101">
        <f>IF(P1101&gt;401, 2, 0)</f>
        <v>2</v>
      </c>
      <c r="AZ1101">
        <f>IF(I1101&gt;52915.77, 1, 0)</f>
        <v>0</v>
      </c>
      <c r="BA1101">
        <f>SUM(AW1101:AZ1101)</f>
        <v>2</v>
      </c>
      <c r="BB1101" t="str">
        <f>VLOOKUP(BA1101,'Standard Deviations'!$L$1:$M$11,2,TRUE)</f>
        <v>Bronze</v>
      </c>
    </row>
    <row r="1102" spans="1:54">
      <c r="A1102">
        <v>2877</v>
      </c>
      <c r="B1102">
        <v>1974</v>
      </c>
      <c r="C1102">
        <f>2024-B1102</f>
        <v>50</v>
      </c>
      <c r="D1102" t="str">
        <f>VLOOKUP(B1102,Reference!$A$1:$B$125, 2)</f>
        <v>Gen X</v>
      </c>
      <c r="E1102" t="s">
        <v>64</v>
      </c>
      <c r="F1102" t="str">
        <f>IF(E1102="High School", "No College", "College")</f>
        <v>College</v>
      </c>
      <c r="G1102" t="s">
        <v>65</v>
      </c>
      <c r="H1102">
        <v>46014</v>
      </c>
      <c r="I1102">
        <v>46014</v>
      </c>
      <c r="J1102" s="4" t="s">
        <v>175</v>
      </c>
      <c r="K1102">
        <v>1</v>
      </c>
      <c r="L1102">
        <v>1</v>
      </c>
      <c r="M1102" t="str">
        <f>IF(OR(K1102&gt;0, L1102&gt;0), "Parent", "Not Parent")</f>
        <v>Parent</v>
      </c>
      <c r="N1102" t="s">
        <v>334</v>
      </c>
      <c r="O1102" s="8">
        <v>41916</v>
      </c>
      <c r="P1102" s="9">
        <f>O1102-N1102</f>
        <v>621</v>
      </c>
      <c r="Q1102">
        <v>21</v>
      </c>
      <c r="R1102" s="9">
        <f>P1102-Q1102</f>
        <v>600</v>
      </c>
      <c r="S1102" s="8">
        <f>O1102-R1102</f>
        <v>41316</v>
      </c>
      <c r="T1102">
        <v>410</v>
      </c>
      <c r="U1102">
        <v>0</v>
      </c>
      <c r="V1102">
        <v>59</v>
      </c>
      <c r="W1102">
        <v>19</v>
      </c>
      <c r="X1102">
        <v>9</v>
      </c>
      <c r="Y1102">
        <v>44</v>
      </c>
      <c r="Z1102">
        <v>541</v>
      </c>
      <c r="AA1102">
        <f>Z1102/P1102</f>
        <v>0.87117552334943638</v>
      </c>
      <c r="AB1102" s="11" t="s">
        <v>506</v>
      </c>
      <c r="AC1102" t="s">
        <v>59</v>
      </c>
      <c r="AD1102">
        <v>10</v>
      </c>
      <c r="AE1102" t="str">
        <f>IF(AD1102&gt;3, "Prefers Discount", "Discount Indifferent")</f>
        <v>Prefers Discount</v>
      </c>
      <c r="AF1102">
        <v>8</v>
      </c>
      <c r="AG1102">
        <v>7</v>
      </c>
      <c r="AH1102">
        <v>1</v>
      </c>
      <c r="AI1102" t="str">
        <f>INDEX($AF$1:$AH$1,MATCH(MAX(AF1102:AH1102),AF1102:AH1102,0))</f>
        <v>Store_Orders</v>
      </c>
      <c r="AJ1102">
        <v>7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f>SUM(AK1102:AO1102)</f>
        <v>0</v>
      </c>
      <c r="AQ1102" t="s">
        <v>67</v>
      </c>
      <c r="AR1102">
        <v>0</v>
      </c>
      <c r="AS1102" t="str">
        <f>IF(OR(AK1102&gt;0, AL1102&gt;0, AM1102&gt;0, AN1102&gt;0, AO1102&gt;0), "Converted", "Not Converted")</f>
        <v>Not Converted</v>
      </c>
      <c r="AT1102">
        <v>0</v>
      </c>
      <c r="AU1102">
        <v>3</v>
      </c>
      <c r="AV1102">
        <v>11</v>
      </c>
      <c r="AW1102">
        <f>IF(Z1102&gt;607, 4, 0)</f>
        <v>0</v>
      </c>
      <c r="AX1102">
        <f>IF(AA1102&gt;1.6588, 3, 0)</f>
        <v>0</v>
      </c>
      <c r="AY1102">
        <f>IF(P1102&gt;401, 2, 0)</f>
        <v>2</v>
      </c>
      <c r="AZ1102">
        <f>IF(I1102&gt;52915.77, 1, 0)</f>
        <v>0</v>
      </c>
      <c r="BA1102">
        <f>SUM(AW1102:AZ1102)</f>
        <v>2</v>
      </c>
      <c r="BB1102" t="str">
        <f>VLOOKUP(BA1102,'Standard Deviations'!$L$1:$M$11,2,TRUE)</f>
        <v>Bronze</v>
      </c>
    </row>
    <row r="1103" spans="1:54">
      <c r="A1103">
        <v>3037</v>
      </c>
      <c r="B1103">
        <v>1983</v>
      </c>
      <c r="C1103">
        <f>2024-B1103</f>
        <v>41</v>
      </c>
      <c r="D1103" t="str">
        <f>VLOOKUP(B1103,Reference!$A$1:$B$125, 2)</f>
        <v>Millennials</v>
      </c>
      <c r="E1103" t="s">
        <v>68</v>
      </c>
      <c r="F1103" t="str">
        <f>IF(E1103="High School", "No College", "College")</f>
        <v>College</v>
      </c>
      <c r="G1103" t="s">
        <v>55</v>
      </c>
      <c r="H1103">
        <v>50150</v>
      </c>
      <c r="I1103">
        <v>50150</v>
      </c>
      <c r="J1103" s="4" t="s">
        <v>175</v>
      </c>
      <c r="K1103">
        <v>0</v>
      </c>
      <c r="L1103">
        <v>0</v>
      </c>
      <c r="M1103" t="str">
        <f>IF(OR(K1103&gt;0, L1103&gt;0), "Parent", "Not Parent")</f>
        <v>Not Parent</v>
      </c>
      <c r="N1103" t="s">
        <v>498</v>
      </c>
      <c r="O1103" s="8">
        <v>41916</v>
      </c>
      <c r="P1103" s="9">
        <f>O1103-N1103</f>
        <v>471</v>
      </c>
      <c r="Q1103">
        <v>32</v>
      </c>
      <c r="R1103" s="9">
        <f>P1103-Q1103</f>
        <v>439</v>
      </c>
      <c r="S1103" s="8">
        <f>O1103-R1103</f>
        <v>41477</v>
      </c>
      <c r="T1103">
        <v>135</v>
      </c>
      <c r="U1103">
        <v>46</v>
      </c>
      <c r="V1103">
        <v>92</v>
      </c>
      <c r="W1103">
        <v>65</v>
      </c>
      <c r="X1103">
        <v>61</v>
      </c>
      <c r="Y1103">
        <v>11</v>
      </c>
      <c r="Z1103">
        <v>410</v>
      </c>
      <c r="AA1103">
        <f>Z1103/P1103</f>
        <v>0.87048832271762211</v>
      </c>
      <c r="AB1103" s="11" t="s">
        <v>506</v>
      </c>
      <c r="AC1103" t="s">
        <v>59</v>
      </c>
      <c r="AD1103">
        <v>2</v>
      </c>
      <c r="AE1103" t="str">
        <f>IF(AD1103&gt;3, "Prefers Discount", "Discount Indifferent")</f>
        <v>Discount Indifferent</v>
      </c>
      <c r="AF1103">
        <v>7</v>
      </c>
      <c r="AG1103">
        <v>5</v>
      </c>
      <c r="AH1103">
        <v>2</v>
      </c>
      <c r="AI1103" t="str">
        <f>INDEX($AF$1:$AH$1,MATCH(MAX(AF1103:AH1103),AF1103:AH1103,0))</f>
        <v>Store_Orders</v>
      </c>
      <c r="AJ1103">
        <v>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f>SUM(AK1103:AO1103)</f>
        <v>0</v>
      </c>
      <c r="AQ1103" t="s">
        <v>67</v>
      </c>
      <c r="AR1103">
        <v>0</v>
      </c>
      <c r="AS1103" t="str">
        <f>IF(OR(AK1103&gt;0, AL1103&gt;0, AM1103&gt;0, AN1103&gt;0, AO1103&gt;0), "Converted", "Not Converted")</f>
        <v>Not Converted</v>
      </c>
      <c r="AT1103">
        <v>0</v>
      </c>
      <c r="AU1103">
        <v>3</v>
      </c>
      <c r="AV1103">
        <v>11</v>
      </c>
      <c r="AW1103">
        <f>IF(Z1103&gt;607, 4, 0)</f>
        <v>0</v>
      </c>
      <c r="AX1103">
        <f>IF(AA1103&gt;1.6588, 3, 0)</f>
        <v>0</v>
      </c>
      <c r="AY1103">
        <f>IF(P1103&gt;401, 2, 0)</f>
        <v>2</v>
      </c>
      <c r="AZ1103">
        <f>IF(I1103&gt;52915.77, 1, 0)</f>
        <v>0</v>
      </c>
      <c r="BA1103">
        <f>SUM(AW1103:AZ1103)</f>
        <v>2</v>
      </c>
      <c r="BB1103" t="str">
        <f>VLOOKUP(BA1103,'Standard Deviations'!$L$1:$M$11,2,TRUE)</f>
        <v>Bronze</v>
      </c>
    </row>
    <row r="1104" spans="1:54">
      <c r="A1104">
        <v>4698</v>
      </c>
      <c r="B1104">
        <v>1983</v>
      </c>
      <c r="C1104">
        <f>2024-B1104</f>
        <v>41</v>
      </c>
      <c r="D1104" t="str">
        <f>VLOOKUP(B1104,Reference!$A$1:$B$125, 2)</f>
        <v>Millennials</v>
      </c>
      <c r="E1104" t="s">
        <v>68</v>
      </c>
      <c r="F1104" t="str">
        <f>IF(E1104="High School", "No College", "College")</f>
        <v>College</v>
      </c>
      <c r="G1104" t="s">
        <v>55</v>
      </c>
      <c r="H1104">
        <v>50150</v>
      </c>
      <c r="I1104">
        <v>50150</v>
      </c>
      <c r="J1104" s="4" t="s">
        <v>175</v>
      </c>
      <c r="K1104">
        <v>0</v>
      </c>
      <c r="L1104">
        <v>0</v>
      </c>
      <c r="M1104" t="str">
        <f>IF(OR(K1104&gt;0, L1104&gt;0), "Parent", "Not Parent")</f>
        <v>Not Parent</v>
      </c>
      <c r="N1104" t="s">
        <v>498</v>
      </c>
      <c r="O1104" s="8">
        <v>41916</v>
      </c>
      <c r="P1104" s="9">
        <f>O1104-N1104</f>
        <v>471</v>
      </c>
      <c r="Q1104">
        <v>32</v>
      </c>
      <c r="R1104" s="9">
        <f>P1104-Q1104</f>
        <v>439</v>
      </c>
      <c r="S1104" s="8">
        <f>O1104-R1104</f>
        <v>41477</v>
      </c>
      <c r="T1104">
        <v>135</v>
      </c>
      <c r="U1104">
        <v>46</v>
      </c>
      <c r="V1104">
        <v>92</v>
      </c>
      <c r="W1104">
        <v>65</v>
      </c>
      <c r="X1104">
        <v>61</v>
      </c>
      <c r="Y1104">
        <v>11</v>
      </c>
      <c r="Z1104">
        <v>410</v>
      </c>
      <c r="AA1104">
        <f>Z1104/P1104</f>
        <v>0.87048832271762211</v>
      </c>
      <c r="AB1104" s="11" t="s">
        <v>506</v>
      </c>
      <c r="AC1104" t="s">
        <v>59</v>
      </c>
      <c r="AD1104">
        <v>2</v>
      </c>
      <c r="AE1104" t="str">
        <f>IF(AD1104&gt;3, "Prefers Discount", "Discount Indifferent")</f>
        <v>Discount Indifferent</v>
      </c>
      <c r="AF1104">
        <v>7</v>
      </c>
      <c r="AG1104">
        <v>5</v>
      </c>
      <c r="AH1104">
        <v>2</v>
      </c>
      <c r="AI1104" t="str">
        <f>INDEX($AF$1:$AH$1,MATCH(MAX(AF1104:AH1104),AF1104:AH1104,0))</f>
        <v>Store_Orders</v>
      </c>
      <c r="AJ1104">
        <v>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f>SUM(AK1104:AO1104)</f>
        <v>0</v>
      </c>
      <c r="AQ1104" t="s">
        <v>67</v>
      </c>
      <c r="AR1104">
        <v>0</v>
      </c>
      <c r="AS1104" t="str">
        <f>IF(OR(AK1104&gt;0, AL1104&gt;0, AM1104&gt;0, AN1104&gt;0, AO1104&gt;0), "Converted", "Not Converted")</f>
        <v>Not Converted</v>
      </c>
      <c r="AT1104">
        <v>0</v>
      </c>
      <c r="AU1104">
        <v>3</v>
      </c>
      <c r="AV1104">
        <v>11</v>
      </c>
      <c r="AW1104">
        <f>IF(Z1104&gt;607, 4, 0)</f>
        <v>0</v>
      </c>
      <c r="AX1104">
        <f>IF(AA1104&gt;1.6588, 3, 0)</f>
        <v>0</v>
      </c>
      <c r="AY1104">
        <f>IF(P1104&gt;401, 2, 0)</f>
        <v>2</v>
      </c>
      <c r="AZ1104">
        <f>IF(I1104&gt;52915.77, 1, 0)</f>
        <v>0</v>
      </c>
      <c r="BA1104">
        <f>SUM(AW1104:AZ1104)</f>
        <v>2</v>
      </c>
      <c r="BB1104" t="str">
        <f>VLOOKUP(BA1104,'Standard Deviations'!$L$1:$M$11,2,TRUE)</f>
        <v>Bronze</v>
      </c>
    </row>
    <row r="1105" spans="1:54">
      <c r="A1105">
        <v>3388</v>
      </c>
      <c r="B1105">
        <v>1967</v>
      </c>
      <c r="C1105">
        <f>2024-B1105</f>
        <v>57</v>
      </c>
      <c r="D1105" t="str">
        <f>VLOOKUP(B1105,Reference!$A$1:$B$125, 2)</f>
        <v>Gen X</v>
      </c>
      <c r="E1105" t="s">
        <v>54</v>
      </c>
      <c r="F1105" t="str">
        <f>IF(E1105="High School", "No College", "College")</f>
        <v>College</v>
      </c>
      <c r="G1105" t="s">
        <v>71</v>
      </c>
      <c r="H1105">
        <v>70844</v>
      </c>
      <c r="I1105">
        <v>70844</v>
      </c>
      <c r="J1105" s="4" t="s">
        <v>61</v>
      </c>
      <c r="K1105">
        <v>1</v>
      </c>
      <c r="L1105">
        <v>1</v>
      </c>
      <c r="M1105" t="str">
        <f>IF(OR(K1105&gt;0, L1105&gt;0), "Parent", "Not Parent")</f>
        <v>Parent</v>
      </c>
      <c r="N1105" t="s">
        <v>601</v>
      </c>
      <c r="O1105" s="8">
        <v>41916</v>
      </c>
      <c r="P1105" s="9">
        <f>O1105-N1105</f>
        <v>339</v>
      </c>
      <c r="Q1105">
        <v>16</v>
      </c>
      <c r="R1105" s="9">
        <f>P1105-Q1105</f>
        <v>323</v>
      </c>
      <c r="S1105" s="8">
        <f>O1105-R1105</f>
        <v>41593</v>
      </c>
      <c r="T1105">
        <v>129</v>
      </c>
      <c r="U1105">
        <v>26</v>
      </c>
      <c r="V1105">
        <v>67</v>
      </c>
      <c r="W1105">
        <v>3</v>
      </c>
      <c r="X1105">
        <v>67</v>
      </c>
      <c r="Y1105">
        <v>2</v>
      </c>
      <c r="Z1105">
        <v>294</v>
      </c>
      <c r="AA1105">
        <f>Z1105/P1105</f>
        <v>0.86725663716814161</v>
      </c>
      <c r="AB1105" s="11" t="s">
        <v>506</v>
      </c>
      <c r="AC1105" t="s">
        <v>59</v>
      </c>
      <c r="AD1105">
        <v>5</v>
      </c>
      <c r="AE1105" t="str">
        <f>IF(AD1105&gt;3, "Prefers Discount", "Discount Indifferent")</f>
        <v>Prefers Discount</v>
      </c>
      <c r="AF1105">
        <v>5</v>
      </c>
      <c r="AG1105">
        <v>6</v>
      </c>
      <c r="AH1105">
        <v>1</v>
      </c>
      <c r="AI1105" t="str">
        <f>INDEX($AF$1:$AH$1,MATCH(MAX(AF1105:AH1105),AF1105:AH1105,0))</f>
        <v>Web_Orders</v>
      </c>
      <c r="AJ1105">
        <v>7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f>SUM(AK1105:AO1105)</f>
        <v>0</v>
      </c>
      <c r="AQ1105" t="s">
        <v>67</v>
      </c>
      <c r="AR1105">
        <v>0</v>
      </c>
      <c r="AS1105" t="str">
        <f>IF(OR(AK1105&gt;0, AL1105&gt;0, AM1105&gt;0, AN1105&gt;0, AO1105&gt;0), "Converted", "Not Converted")</f>
        <v>Not Converted</v>
      </c>
      <c r="AT1105">
        <v>0</v>
      </c>
      <c r="AU1105">
        <v>3</v>
      </c>
      <c r="AV1105">
        <v>11</v>
      </c>
      <c r="AW1105">
        <f>IF(Z1105&gt;607, 4, 0)</f>
        <v>0</v>
      </c>
      <c r="AX1105">
        <f>IF(AA1105&gt;1.6588, 3, 0)</f>
        <v>0</v>
      </c>
      <c r="AY1105">
        <f>IF(P1105&gt;401, 2, 0)</f>
        <v>0</v>
      </c>
      <c r="AZ1105">
        <f>IF(I1105&gt;52915.77, 1, 0)</f>
        <v>1</v>
      </c>
      <c r="BA1105">
        <f>SUM(AW1105:AZ1105)</f>
        <v>1</v>
      </c>
      <c r="BB1105" t="str">
        <f>VLOOKUP(BA1105,'Standard Deviations'!$L$1:$M$11,2,TRUE)</f>
        <v>Bronze</v>
      </c>
    </row>
    <row r="1106" spans="1:54">
      <c r="A1106">
        <v>6575</v>
      </c>
      <c r="B1106">
        <v>1981</v>
      </c>
      <c r="C1106">
        <f>2024-B1106</f>
        <v>43</v>
      </c>
      <c r="D1106" t="str">
        <f>VLOOKUP(B1106,Reference!$A$1:$B$125, 2)</f>
        <v>Millennials</v>
      </c>
      <c r="E1106" t="s">
        <v>54</v>
      </c>
      <c r="F1106" t="str">
        <f>IF(E1106="High School", "No College", "College")</f>
        <v>College</v>
      </c>
      <c r="G1106" t="s">
        <v>65</v>
      </c>
      <c r="H1106">
        <v>56386</v>
      </c>
      <c r="I1106">
        <v>56386</v>
      </c>
      <c r="J1106" s="4" t="s">
        <v>61</v>
      </c>
      <c r="K1106">
        <v>1</v>
      </c>
      <c r="L1106">
        <v>1</v>
      </c>
      <c r="M1106" t="str">
        <f>IF(OR(K1106&gt;0, L1106&gt;0), "Parent", "Not Parent")</f>
        <v>Parent</v>
      </c>
      <c r="N1106" t="s">
        <v>500</v>
      </c>
      <c r="O1106" s="8">
        <v>41916</v>
      </c>
      <c r="P1106" s="9">
        <f>O1106-N1106</f>
        <v>707</v>
      </c>
      <c r="Q1106">
        <v>51</v>
      </c>
      <c r="R1106" s="9">
        <f>P1106-Q1106</f>
        <v>656</v>
      </c>
      <c r="S1106" s="8">
        <f>O1106-R1106</f>
        <v>41260</v>
      </c>
      <c r="T1106">
        <v>230</v>
      </c>
      <c r="U1106">
        <v>48</v>
      </c>
      <c r="V1106">
        <v>214</v>
      </c>
      <c r="W1106">
        <v>13</v>
      </c>
      <c r="X1106">
        <v>32</v>
      </c>
      <c r="Y1106">
        <v>75</v>
      </c>
      <c r="Z1106">
        <v>612</v>
      </c>
      <c r="AA1106">
        <f>Z1106/P1106</f>
        <v>0.86562942008486565</v>
      </c>
      <c r="AB1106" s="14" t="s">
        <v>506</v>
      </c>
      <c r="AC1106" s="13" t="s">
        <v>63</v>
      </c>
      <c r="AD1106">
        <v>8</v>
      </c>
      <c r="AE1106" t="str">
        <f>IF(AD1106&gt;3, "Prefers Discount", "Discount Indifferent")</f>
        <v>Prefers Discount</v>
      </c>
      <c r="AF1106">
        <v>7</v>
      </c>
      <c r="AG1106">
        <v>9</v>
      </c>
      <c r="AH1106">
        <v>1</v>
      </c>
      <c r="AI1106" t="str">
        <f>INDEX($AF$1:$AH$1,MATCH(MAX(AF1106:AH1106),AF1106:AH1106,0))</f>
        <v>Web_Orders</v>
      </c>
      <c r="AJ1106">
        <v>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f>SUM(AK1106:AO1106)</f>
        <v>0</v>
      </c>
      <c r="AQ1106" t="s">
        <v>67</v>
      </c>
      <c r="AR1106">
        <v>0</v>
      </c>
      <c r="AS1106" t="str">
        <f>IF(OR(AK1106&gt;0, AL1106&gt;0, AM1106&gt;0, AN1106&gt;0, AO1106&gt;0), "Converted", "Not Converted")</f>
        <v>Not Converted</v>
      </c>
      <c r="AT1106">
        <v>0</v>
      </c>
      <c r="AU1106">
        <v>3</v>
      </c>
      <c r="AV1106">
        <v>11</v>
      </c>
      <c r="AW1106">
        <f>IF(Z1106&gt;607, 4, 0)</f>
        <v>4</v>
      </c>
      <c r="AX1106">
        <f>IF(AA1106&gt;1.6588, 3, 0)</f>
        <v>0</v>
      </c>
      <c r="AY1106">
        <f>IF(P1106&gt;401, 2, 0)</f>
        <v>2</v>
      </c>
      <c r="AZ1106">
        <f>IF(I1106&gt;52915.77, 1, 0)</f>
        <v>1</v>
      </c>
      <c r="BA1106">
        <f>SUM(AW1106:AZ1106)</f>
        <v>7</v>
      </c>
      <c r="BB1106" t="str">
        <f>VLOOKUP(BA1106,'Standard Deviations'!$L$1:$M$11,2,TRUE)</f>
        <v>Platinum</v>
      </c>
    </row>
    <row r="1107" spans="1:54">
      <c r="A1107">
        <v>9214</v>
      </c>
      <c r="B1107">
        <v>1991</v>
      </c>
      <c r="C1107">
        <f>2024-B1107</f>
        <v>33</v>
      </c>
      <c r="D1107" t="str">
        <f>VLOOKUP(B1107,Reference!$A$1:$B$125, 2)</f>
        <v>Millennials</v>
      </c>
      <c r="E1107" t="s">
        <v>54</v>
      </c>
      <c r="F1107" t="str">
        <f>IF(E1107="High School", "No College", "College")</f>
        <v>College</v>
      </c>
      <c r="G1107" t="s">
        <v>55</v>
      </c>
      <c r="H1107">
        <v>42691</v>
      </c>
      <c r="I1107">
        <v>42691</v>
      </c>
      <c r="J1107" s="4" t="s">
        <v>175</v>
      </c>
      <c r="K1107">
        <v>0</v>
      </c>
      <c r="L1107">
        <v>0</v>
      </c>
      <c r="M1107" t="str">
        <f>IF(OR(K1107&gt;0, L1107&gt;0), "Parent", "Not Parent")</f>
        <v>Not Parent</v>
      </c>
      <c r="N1107" t="s">
        <v>160</v>
      </c>
      <c r="O1107" s="8">
        <v>41916</v>
      </c>
      <c r="P1107" s="9">
        <f>O1107-N1107</f>
        <v>414</v>
      </c>
      <c r="Q1107">
        <v>48</v>
      </c>
      <c r="R1107" s="9">
        <f>P1107-Q1107</f>
        <v>366</v>
      </c>
      <c r="S1107" s="8">
        <f>O1107-R1107</f>
        <v>41550</v>
      </c>
      <c r="T1107">
        <v>179</v>
      </c>
      <c r="U1107">
        <v>2</v>
      </c>
      <c r="V1107">
        <v>64</v>
      </c>
      <c r="W1107">
        <v>38</v>
      </c>
      <c r="X1107">
        <v>17</v>
      </c>
      <c r="Y1107">
        <v>58</v>
      </c>
      <c r="Z1107">
        <v>358</v>
      </c>
      <c r="AA1107">
        <f>Z1107/P1107</f>
        <v>0.86473429951690817</v>
      </c>
      <c r="AB1107" s="11" t="s">
        <v>506</v>
      </c>
      <c r="AC1107" t="s">
        <v>59</v>
      </c>
      <c r="AD1107">
        <v>1</v>
      </c>
      <c r="AE1107" t="str">
        <f>IF(AD1107&gt;3, "Prefers Discount", "Discount Indifferent")</f>
        <v>Discount Indifferent</v>
      </c>
      <c r="AF1107">
        <v>6</v>
      </c>
      <c r="AG1107">
        <v>5</v>
      </c>
      <c r="AH1107">
        <v>1</v>
      </c>
      <c r="AI1107" t="str">
        <f>INDEX($AF$1:$AH$1,MATCH(MAX(AF1107:AH1107),AF1107:AH1107,0))</f>
        <v>Store_Orders</v>
      </c>
      <c r="AJ1107">
        <v>5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f>SUM(AK1107:AO1107)</f>
        <v>0</v>
      </c>
      <c r="AQ1107" t="s">
        <v>67</v>
      </c>
      <c r="AR1107">
        <v>0</v>
      </c>
      <c r="AS1107" t="str">
        <f>IF(OR(AK1107&gt;0, AL1107&gt;0, AM1107&gt;0, AN1107&gt;0, AO1107&gt;0), "Converted", "Not Converted")</f>
        <v>Not Converted</v>
      </c>
      <c r="AT1107">
        <v>0</v>
      </c>
      <c r="AU1107">
        <v>3</v>
      </c>
      <c r="AV1107">
        <v>11</v>
      </c>
      <c r="AW1107">
        <f>IF(Z1107&gt;607, 4, 0)</f>
        <v>0</v>
      </c>
      <c r="AX1107">
        <f>IF(AA1107&gt;1.6588, 3, 0)</f>
        <v>0</v>
      </c>
      <c r="AY1107">
        <f>IF(P1107&gt;401, 2, 0)</f>
        <v>2</v>
      </c>
      <c r="AZ1107">
        <f>IF(I1107&gt;52915.77, 1, 0)</f>
        <v>0</v>
      </c>
      <c r="BA1107">
        <f>SUM(AW1107:AZ1107)</f>
        <v>2</v>
      </c>
      <c r="BB1107" t="str">
        <f>VLOOKUP(BA1107,'Standard Deviations'!$L$1:$M$11,2,TRUE)</f>
        <v>Bronze</v>
      </c>
    </row>
    <row r="1108" spans="1:54">
      <c r="A1108">
        <v>7610</v>
      </c>
      <c r="B1108">
        <v>1983</v>
      </c>
      <c r="C1108">
        <f>2024-B1108</f>
        <v>41</v>
      </c>
      <c r="D1108" t="str">
        <f>VLOOKUP(B1108,Reference!$A$1:$B$125, 2)</f>
        <v>Millennials</v>
      </c>
      <c r="E1108" t="s">
        <v>54</v>
      </c>
      <c r="F1108" t="str">
        <f>IF(E1108="High School", "No College", "College")</f>
        <v>College</v>
      </c>
      <c r="G1108" t="s">
        <v>65</v>
      </c>
      <c r="H1108">
        <v>37292</v>
      </c>
      <c r="I1108">
        <v>37292</v>
      </c>
      <c r="J1108" s="4" t="s">
        <v>175</v>
      </c>
      <c r="K1108">
        <v>1</v>
      </c>
      <c r="L1108">
        <v>0</v>
      </c>
      <c r="M1108" t="str">
        <f>IF(OR(K1108&gt;0, L1108&gt;0), "Parent", "Not Parent")</f>
        <v>Parent</v>
      </c>
      <c r="N1108" t="s">
        <v>302</v>
      </c>
      <c r="O1108" s="8">
        <v>41916</v>
      </c>
      <c r="P1108" s="9">
        <f>O1108-N1108</f>
        <v>534</v>
      </c>
      <c r="Q1108">
        <v>32</v>
      </c>
      <c r="R1108" s="9">
        <f>P1108-Q1108</f>
        <v>502</v>
      </c>
      <c r="S1108" s="8">
        <f>O1108-R1108</f>
        <v>41414</v>
      </c>
      <c r="T1108">
        <v>275</v>
      </c>
      <c r="U1108">
        <v>0</v>
      </c>
      <c r="V1108">
        <v>86</v>
      </c>
      <c r="W1108">
        <v>10</v>
      </c>
      <c r="X1108">
        <v>23</v>
      </c>
      <c r="Y1108">
        <v>66</v>
      </c>
      <c r="Z1108">
        <v>460</v>
      </c>
      <c r="AA1108">
        <f>Z1108/P1108</f>
        <v>0.86142322097378277</v>
      </c>
      <c r="AB1108" s="11" t="s">
        <v>506</v>
      </c>
      <c r="AC1108" t="s">
        <v>59</v>
      </c>
      <c r="AD1108">
        <v>5</v>
      </c>
      <c r="AE1108" t="str">
        <f>IF(AD1108&gt;3, "Prefers Discount", "Discount Indifferent")</f>
        <v>Prefers Discount</v>
      </c>
      <c r="AF1108">
        <v>5</v>
      </c>
      <c r="AG1108">
        <v>6</v>
      </c>
      <c r="AH1108">
        <v>3</v>
      </c>
      <c r="AI1108" t="str">
        <f>INDEX($AF$1:$AH$1,MATCH(MAX(AF1108:AH1108),AF1108:AH1108,0))</f>
        <v>Web_Orders</v>
      </c>
      <c r="AJ1108">
        <v>8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f>SUM(AK1108:AO1108)</f>
        <v>0</v>
      </c>
      <c r="AQ1108" t="s">
        <v>67</v>
      </c>
      <c r="AR1108">
        <v>0</v>
      </c>
      <c r="AS1108" t="str">
        <f>IF(OR(AK1108&gt;0, AL1108&gt;0, AM1108&gt;0, AN1108&gt;0, AO1108&gt;0), "Converted", "Not Converted")</f>
        <v>Not Converted</v>
      </c>
      <c r="AT1108">
        <v>0</v>
      </c>
      <c r="AU1108">
        <v>3</v>
      </c>
      <c r="AV1108">
        <v>11</v>
      </c>
      <c r="AW1108">
        <f>IF(Z1108&gt;607, 4, 0)</f>
        <v>0</v>
      </c>
      <c r="AX1108">
        <f>IF(AA1108&gt;1.6588, 3, 0)</f>
        <v>0</v>
      </c>
      <c r="AY1108">
        <f>IF(P1108&gt;401, 2, 0)</f>
        <v>2</v>
      </c>
      <c r="AZ1108">
        <f>IF(I1108&gt;52915.77, 1, 0)</f>
        <v>0</v>
      </c>
      <c r="BA1108">
        <f>SUM(AW1108:AZ1108)</f>
        <v>2</v>
      </c>
      <c r="BB1108" t="str">
        <f>VLOOKUP(BA1108,'Standard Deviations'!$L$1:$M$11,2,TRUE)</f>
        <v>Bronze</v>
      </c>
    </row>
    <row r="1109" spans="1:54">
      <c r="A1109">
        <v>10478</v>
      </c>
      <c r="B1109">
        <v>1950</v>
      </c>
      <c r="C1109">
        <f>2024-B1109</f>
        <v>74</v>
      </c>
      <c r="D1109" t="str">
        <f>VLOOKUP(B1109,Reference!$A$1:$B$125, 2)</f>
        <v>Boomers</v>
      </c>
      <c r="E1109" t="s">
        <v>68</v>
      </c>
      <c r="F1109" t="str">
        <f>IF(E1109="High School", "No College", "College")</f>
        <v>College</v>
      </c>
      <c r="G1109" t="s">
        <v>55</v>
      </c>
      <c r="H1109">
        <v>55517</v>
      </c>
      <c r="I1109">
        <v>55517</v>
      </c>
      <c r="J1109" s="4" t="s">
        <v>61</v>
      </c>
      <c r="K1109">
        <v>1</v>
      </c>
      <c r="L1109">
        <v>1</v>
      </c>
      <c r="M1109" t="str">
        <f>IF(OR(K1109&gt;0, L1109&gt;0), "Parent", "Not Parent")</f>
        <v>Parent</v>
      </c>
      <c r="N1109" t="s">
        <v>540</v>
      </c>
      <c r="O1109" s="8">
        <v>41916</v>
      </c>
      <c r="P1109" s="9">
        <f>O1109-N1109</f>
        <v>737</v>
      </c>
      <c r="Q1109">
        <v>53</v>
      </c>
      <c r="R1109" s="9">
        <f>P1109-Q1109</f>
        <v>684</v>
      </c>
      <c r="S1109" s="8">
        <f>O1109-R1109</f>
        <v>41232</v>
      </c>
      <c r="T1109">
        <v>483</v>
      </c>
      <c r="U1109">
        <v>0</v>
      </c>
      <c r="V1109">
        <v>108</v>
      </c>
      <c r="W1109">
        <v>0</v>
      </c>
      <c r="X1109">
        <v>6</v>
      </c>
      <c r="Y1109">
        <v>36</v>
      </c>
      <c r="Z1109">
        <v>633</v>
      </c>
      <c r="AA1109">
        <f>Z1109/P1109</f>
        <v>0.85888738127544095</v>
      </c>
      <c r="AB1109" s="14" t="s">
        <v>506</v>
      </c>
      <c r="AC1109" s="13" t="s">
        <v>63</v>
      </c>
      <c r="AD1109">
        <v>5</v>
      </c>
      <c r="AE1109" t="str">
        <f>IF(AD1109&gt;3, "Prefers Discount", "Discount Indifferent")</f>
        <v>Prefers Discount</v>
      </c>
      <c r="AF1109">
        <v>6</v>
      </c>
      <c r="AG1109">
        <v>11</v>
      </c>
      <c r="AH1109">
        <v>1</v>
      </c>
      <c r="AI1109" t="str">
        <f>INDEX($AF$1:$AH$1,MATCH(MAX(AF1109:AH1109),AF1109:AH1109,0))</f>
        <v>Web_Orders</v>
      </c>
      <c r="AJ1109">
        <v>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f>SUM(AK1109:AO1109)</f>
        <v>0</v>
      </c>
      <c r="AQ1109" t="s">
        <v>67</v>
      </c>
      <c r="AR1109">
        <v>1</v>
      </c>
      <c r="AS1109" t="str">
        <f>IF(OR(AK1109&gt;0, AL1109&gt;0, AM1109&gt;0, AN1109&gt;0, AO1109&gt;0), "Converted", "Not Converted")</f>
        <v>Not Converted</v>
      </c>
      <c r="AT1109">
        <v>0</v>
      </c>
      <c r="AU1109">
        <v>3</v>
      </c>
      <c r="AV1109">
        <v>11</v>
      </c>
      <c r="AW1109">
        <f>IF(Z1109&gt;607, 4, 0)</f>
        <v>4</v>
      </c>
      <c r="AX1109">
        <f>IF(AA1109&gt;1.6588, 3, 0)</f>
        <v>0</v>
      </c>
      <c r="AY1109">
        <f>IF(P1109&gt;401, 2, 0)</f>
        <v>2</v>
      </c>
      <c r="AZ1109">
        <f>IF(I1109&gt;52915.77, 1, 0)</f>
        <v>1</v>
      </c>
      <c r="BA1109">
        <f>SUM(AW1109:AZ1109)</f>
        <v>7</v>
      </c>
      <c r="BB1109" t="str">
        <f>VLOOKUP(BA1109,'Standard Deviations'!$L$1:$M$11,2,TRUE)</f>
        <v>Platinum</v>
      </c>
    </row>
    <row r="1110" spans="1:54">
      <c r="A1110">
        <v>3083</v>
      </c>
      <c r="B1110">
        <v>1974</v>
      </c>
      <c r="C1110">
        <f>2024-B1110</f>
        <v>50</v>
      </c>
      <c r="D1110" t="str">
        <f>VLOOKUP(B1110,Reference!$A$1:$B$125, 2)</f>
        <v>Gen X</v>
      </c>
      <c r="E1110" t="s">
        <v>54</v>
      </c>
      <c r="F1110" t="str">
        <f>IF(E1110="High School", "No College", "College")</f>
        <v>College</v>
      </c>
      <c r="G1110" t="s">
        <v>55</v>
      </c>
      <c r="H1110">
        <v>45837</v>
      </c>
      <c r="I1110">
        <v>45837</v>
      </c>
      <c r="J1110" s="4" t="s">
        <v>175</v>
      </c>
      <c r="K1110">
        <v>1</v>
      </c>
      <c r="L1110">
        <v>1</v>
      </c>
      <c r="M1110" t="str">
        <f>IF(OR(K1110&gt;0, L1110&gt;0), "Parent", "Not Parent")</f>
        <v>Parent</v>
      </c>
      <c r="N1110" t="s">
        <v>602</v>
      </c>
      <c r="O1110" s="8">
        <v>41916</v>
      </c>
      <c r="P1110" s="9">
        <f>O1110-N1110</f>
        <v>435</v>
      </c>
      <c r="Q1110">
        <v>88</v>
      </c>
      <c r="R1110" s="9">
        <f>P1110-Q1110</f>
        <v>347</v>
      </c>
      <c r="S1110" s="8">
        <f>O1110-R1110</f>
        <v>41569</v>
      </c>
      <c r="T1110">
        <v>215</v>
      </c>
      <c r="U1110">
        <v>13</v>
      </c>
      <c r="V1110">
        <v>87</v>
      </c>
      <c r="W1110">
        <v>17</v>
      </c>
      <c r="X1110">
        <v>17</v>
      </c>
      <c r="Y1110">
        <v>24</v>
      </c>
      <c r="Z1110">
        <v>373</v>
      </c>
      <c r="AA1110">
        <f>Z1110/P1110</f>
        <v>0.85747126436781607</v>
      </c>
      <c r="AB1110" s="14" t="s">
        <v>506</v>
      </c>
      <c r="AC1110" s="13" t="s">
        <v>63</v>
      </c>
      <c r="AD1110">
        <v>5</v>
      </c>
      <c r="AE1110" t="str">
        <f>IF(AD1110&gt;3, "Prefers Discount", "Discount Indifferent")</f>
        <v>Prefers Discount</v>
      </c>
      <c r="AF1110">
        <v>5</v>
      </c>
      <c r="AG1110">
        <v>6</v>
      </c>
      <c r="AH1110">
        <v>2</v>
      </c>
      <c r="AI1110" t="str">
        <f>INDEX($AF$1:$AH$1,MATCH(MAX(AF1110:AH1110),AF1110:AH1110,0))</f>
        <v>Web_Orders</v>
      </c>
      <c r="AJ1110">
        <v>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f>SUM(AK1110:AO1110)</f>
        <v>0</v>
      </c>
      <c r="AQ1110" t="s">
        <v>67</v>
      </c>
      <c r="AR1110">
        <v>0</v>
      </c>
      <c r="AS1110" t="str">
        <f>IF(OR(AK1110&gt;0, AL1110&gt;0, AM1110&gt;0, AN1110&gt;0, AO1110&gt;0), "Converted", "Not Converted")</f>
        <v>Not Converted</v>
      </c>
      <c r="AT1110">
        <v>0</v>
      </c>
      <c r="AU1110">
        <v>3</v>
      </c>
      <c r="AV1110">
        <v>11</v>
      </c>
      <c r="AW1110">
        <f>IF(Z1110&gt;607, 4, 0)</f>
        <v>0</v>
      </c>
      <c r="AX1110">
        <f>IF(AA1110&gt;1.6588, 3, 0)</f>
        <v>0</v>
      </c>
      <c r="AY1110">
        <f>IF(P1110&gt;401, 2, 0)</f>
        <v>2</v>
      </c>
      <c r="AZ1110">
        <f>IF(I1110&gt;52915.77, 1, 0)</f>
        <v>0</v>
      </c>
      <c r="BA1110">
        <f>SUM(AW1110:AZ1110)</f>
        <v>2</v>
      </c>
      <c r="BB1110" t="str">
        <f>VLOOKUP(BA1110,'Standard Deviations'!$L$1:$M$11,2,TRUE)</f>
        <v>Bronze</v>
      </c>
    </row>
    <row r="1111" spans="1:54">
      <c r="A1111">
        <v>965</v>
      </c>
      <c r="B1111">
        <v>1971</v>
      </c>
      <c r="C1111">
        <f>2024-B1111</f>
        <v>53</v>
      </c>
      <c r="D1111" t="str">
        <f>VLOOKUP(B1111,Reference!$A$1:$B$125, 2)</f>
        <v>Gen X</v>
      </c>
      <c r="E1111" t="s">
        <v>54</v>
      </c>
      <c r="F1111" t="str">
        <f>IF(E1111="High School", "No College", "College")</f>
        <v>College</v>
      </c>
      <c r="G1111" t="s">
        <v>71</v>
      </c>
      <c r="H1111">
        <v>55635</v>
      </c>
      <c r="I1111">
        <v>55635</v>
      </c>
      <c r="J1111" s="4" t="s">
        <v>61</v>
      </c>
      <c r="K1111">
        <v>0</v>
      </c>
      <c r="L1111">
        <v>1</v>
      </c>
      <c r="M1111" t="str">
        <f>IF(OR(K1111&gt;0, L1111&gt;0), "Parent", "Not Parent")</f>
        <v>Parent</v>
      </c>
      <c r="N1111" t="s">
        <v>444</v>
      </c>
      <c r="O1111" s="8">
        <v>41916</v>
      </c>
      <c r="P1111" s="9">
        <f>O1111-N1111</f>
        <v>690</v>
      </c>
      <c r="Q1111">
        <v>34</v>
      </c>
      <c r="R1111" s="9">
        <f>P1111-Q1111</f>
        <v>656</v>
      </c>
      <c r="S1111" s="8">
        <f>O1111-R1111</f>
        <v>41260</v>
      </c>
      <c r="T1111">
        <v>235</v>
      </c>
      <c r="U1111">
        <v>65</v>
      </c>
      <c r="V1111">
        <v>164</v>
      </c>
      <c r="W1111">
        <v>50</v>
      </c>
      <c r="X1111">
        <v>49</v>
      </c>
      <c r="Y1111">
        <v>27</v>
      </c>
      <c r="Z1111">
        <v>590</v>
      </c>
      <c r="AA1111">
        <f>Z1111/P1111</f>
        <v>0.85507246376811596</v>
      </c>
      <c r="AB1111" s="11" t="s">
        <v>506</v>
      </c>
      <c r="AC1111" t="s">
        <v>59</v>
      </c>
      <c r="AD1111">
        <v>4</v>
      </c>
      <c r="AE1111" t="str">
        <f>IF(AD1111&gt;3, "Prefers Discount", "Discount Indifferent")</f>
        <v>Prefers Discount</v>
      </c>
      <c r="AF1111">
        <v>7</v>
      </c>
      <c r="AG1111">
        <v>7</v>
      </c>
      <c r="AH1111">
        <v>3</v>
      </c>
      <c r="AI1111" t="str">
        <f>INDEX($AF$1:$AH$1,MATCH(MAX(AF1111:AH1111),AF1111:AH1111,0))</f>
        <v>Store_Orders</v>
      </c>
      <c r="AJ1111">
        <v>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f>SUM(AK1111:AO1111)</f>
        <v>0</v>
      </c>
      <c r="AQ1111" t="s">
        <v>67</v>
      </c>
      <c r="AR1111">
        <v>0</v>
      </c>
      <c r="AS1111" t="str">
        <f>IF(OR(AK1111&gt;0, AL1111&gt;0, AM1111&gt;0, AN1111&gt;0, AO1111&gt;0), "Converted", "Not Converted")</f>
        <v>Not Converted</v>
      </c>
      <c r="AT1111">
        <v>0</v>
      </c>
      <c r="AU1111">
        <v>3</v>
      </c>
      <c r="AV1111">
        <v>11</v>
      </c>
      <c r="AW1111">
        <f>IF(Z1111&gt;607, 4, 0)</f>
        <v>0</v>
      </c>
      <c r="AX1111">
        <f>IF(AA1111&gt;1.6588, 3, 0)</f>
        <v>0</v>
      </c>
      <c r="AY1111">
        <f>IF(P1111&gt;401, 2, 0)</f>
        <v>2</v>
      </c>
      <c r="AZ1111">
        <f>IF(I1111&gt;52915.77, 1, 0)</f>
        <v>1</v>
      </c>
      <c r="BA1111">
        <f>SUM(AW1111:AZ1111)</f>
        <v>3</v>
      </c>
      <c r="BB1111" t="str">
        <f>VLOOKUP(BA1111,'Standard Deviations'!$L$1:$M$11,2,TRUE)</f>
        <v>Silver</v>
      </c>
    </row>
    <row r="1112" spans="1:54">
      <c r="A1112">
        <v>2948</v>
      </c>
      <c r="B1112">
        <v>1954</v>
      </c>
      <c r="C1112">
        <f>2024-B1112</f>
        <v>70</v>
      </c>
      <c r="D1112" t="str">
        <f>VLOOKUP(B1112,Reference!$A$1:$B$125, 2)</f>
        <v>Boomers</v>
      </c>
      <c r="E1112" t="s">
        <v>64</v>
      </c>
      <c r="F1112" t="str">
        <f>IF(E1112="High School", "No College", "College")</f>
        <v>College</v>
      </c>
      <c r="G1112" t="s">
        <v>71</v>
      </c>
      <c r="H1112">
        <v>62637</v>
      </c>
      <c r="I1112">
        <v>62637</v>
      </c>
      <c r="J1112" s="4" t="s">
        <v>61</v>
      </c>
      <c r="K1112">
        <v>0</v>
      </c>
      <c r="L1112">
        <v>1</v>
      </c>
      <c r="M1112" t="str">
        <f>IF(OR(K1112&gt;0, L1112&gt;0), "Parent", "Not Parent")</f>
        <v>Parent</v>
      </c>
      <c r="N1112" t="s">
        <v>103</v>
      </c>
      <c r="O1112" s="8">
        <v>41916</v>
      </c>
      <c r="P1112" s="9">
        <f>O1112-N1112</f>
        <v>217</v>
      </c>
      <c r="Q1112">
        <v>76</v>
      </c>
      <c r="R1112" s="9">
        <f>P1112-Q1112</f>
        <v>141</v>
      </c>
      <c r="S1112" s="8">
        <f>O1112-R1112</f>
        <v>41775</v>
      </c>
      <c r="T1112">
        <v>104</v>
      </c>
      <c r="U1112">
        <v>12</v>
      </c>
      <c r="V1112">
        <v>48</v>
      </c>
      <c r="W1112">
        <v>4</v>
      </c>
      <c r="X1112">
        <v>12</v>
      </c>
      <c r="Y1112">
        <v>5</v>
      </c>
      <c r="Z1112">
        <v>185</v>
      </c>
      <c r="AA1112">
        <f>Z1112/P1112</f>
        <v>0.85253456221198154</v>
      </c>
      <c r="AB1112" s="14" t="s">
        <v>506</v>
      </c>
      <c r="AC1112" s="13" t="s">
        <v>63</v>
      </c>
      <c r="AD1112">
        <v>1</v>
      </c>
      <c r="AE1112" t="str">
        <f>IF(AD1112&gt;3, "Prefers Discount", "Discount Indifferent")</f>
        <v>Discount Indifferent</v>
      </c>
      <c r="AF1112">
        <v>5</v>
      </c>
      <c r="AG1112">
        <v>2</v>
      </c>
      <c r="AH1112">
        <v>2</v>
      </c>
      <c r="AI1112" t="str">
        <f>INDEX($AF$1:$AH$1,MATCH(MAX(AF1112:AH1112),AF1112:AH1112,0))</f>
        <v>Store_Orders</v>
      </c>
      <c r="AJ1112">
        <v>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f>SUM(AK1112:AO1112)</f>
        <v>0</v>
      </c>
      <c r="AQ1112" t="s">
        <v>67</v>
      </c>
      <c r="AR1112">
        <v>0</v>
      </c>
      <c r="AS1112" t="str">
        <f>IF(OR(AK1112&gt;0, AL1112&gt;0, AM1112&gt;0, AN1112&gt;0, AO1112&gt;0), "Converted", "Not Converted")</f>
        <v>Not Converted</v>
      </c>
      <c r="AT1112">
        <v>0</v>
      </c>
      <c r="AU1112">
        <v>3</v>
      </c>
      <c r="AV1112">
        <v>11</v>
      </c>
      <c r="AW1112">
        <f>IF(Z1112&gt;607, 4, 0)</f>
        <v>0</v>
      </c>
      <c r="AX1112">
        <f>IF(AA1112&gt;1.6588, 3, 0)</f>
        <v>0</v>
      </c>
      <c r="AY1112">
        <f>IF(P1112&gt;401, 2, 0)</f>
        <v>0</v>
      </c>
      <c r="AZ1112">
        <f>IF(I1112&gt;52915.77, 1, 0)</f>
        <v>1</v>
      </c>
      <c r="BA1112">
        <f>SUM(AW1112:AZ1112)</f>
        <v>1</v>
      </c>
      <c r="BB1112" t="str">
        <f>VLOOKUP(BA1112,'Standard Deviations'!$L$1:$M$11,2,TRUE)</f>
        <v>Bronze</v>
      </c>
    </row>
    <row r="1113" spans="1:54">
      <c r="A1113">
        <v>1839</v>
      </c>
      <c r="B1113">
        <v>1974</v>
      </c>
      <c r="C1113">
        <f>2024-B1113</f>
        <v>50</v>
      </c>
      <c r="D1113" t="str">
        <f>VLOOKUP(B1113,Reference!$A$1:$B$125, 2)</f>
        <v>Gen X</v>
      </c>
      <c r="E1113" t="s">
        <v>54</v>
      </c>
      <c r="F1113" t="str">
        <f>IF(E1113="High School", "No College", "College")</f>
        <v>College</v>
      </c>
      <c r="G1113" t="s">
        <v>60</v>
      </c>
      <c r="H1113">
        <v>43322</v>
      </c>
      <c r="I1113">
        <v>43322</v>
      </c>
      <c r="J1113" s="4" t="s">
        <v>175</v>
      </c>
      <c r="K1113">
        <v>0</v>
      </c>
      <c r="L1113">
        <v>0</v>
      </c>
      <c r="M1113" t="str">
        <f>IF(OR(K1113&gt;0, L1113&gt;0), "Parent", "Not Parent")</f>
        <v>Not Parent</v>
      </c>
      <c r="N1113" t="s">
        <v>580</v>
      </c>
      <c r="O1113" s="8">
        <v>41916</v>
      </c>
      <c r="P1113" s="9">
        <f>O1113-N1113</f>
        <v>166</v>
      </c>
      <c r="Q1113">
        <v>25</v>
      </c>
      <c r="R1113" s="9">
        <f>P1113-Q1113</f>
        <v>141</v>
      </c>
      <c r="S1113" s="8">
        <f>O1113-R1113</f>
        <v>41775</v>
      </c>
      <c r="T1113">
        <v>56</v>
      </c>
      <c r="U1113">
        <v>7</v>
      </c>
      <c r="V1113">
        <v>48</v>
      </c>
      <c r="W1113">
        <v>10</v>
      </c>
      <c r="X1113">
        <v>2</v>
      </c>
      <c r="Y1113">
        <v>18</v>
      </c>
      <c r="Z1113">
        <v>141</v>
      </c>
      <c r="AA1113">
        <f>Z1113/P1113</f>
        <v>0.8493975903614458</v>
      </c>
      <c r="AB1113" s="11" t="s">
        <v>506</v>
      </c>
      <c r="AC1113" t="s">
        <v>59</v>
      </c>
      <c r="AD1113">
        <v>1</v>
      </c>
      <c r="AE1113" t="str">
        <f>IF(AD1113&gt;3, "Prefers Discount", "Discount Indifferent")</f>
        <v>Discount Indifferent</v>
      </c>
      <c r="AF1113">
        <v>4</v>
      </c>
      <c r="AG1113">
        <v>3</v>
      </c>
      <c r="AH1113">
        <v>0</v>
      </c>
      <c r="AI1113" t="str">
        <f>INDEX($AF$1:$AH$1,MATCH(MAX(AF1113:AH1113),AF1113:AH1113,0))</f>
        <v>Store_Orders</v>
      </c>
      <c r="AJ1113">
        <v>7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f>SUM(AK1113:AO1113)</f>
        <v>0</v>
      </c>
      <c r="AQ1113" t="s">
        <v>67</v>
      </c>
      <c r="AR1113">
        <v>0</v>
      </c>
      <c r="AS1113" t="str">
        <f>IF(OR(AK1113&gt;0, AL1113&gt;0, AM1113&gt;0, AN1113&gt;0, AO1113&gt;0), "Converted", "Not Converted")</f>
        <v>Not Converted</v>
      </c>
      <c r="AT1113">
        <v>0</v>
      </c>
      <c r="AU1113">
        <v>3</v>
      </c>
      <c r="AV1113">
        <v>11</v>
      </c>
      <c r="AW1113">
        <f>IF(Z1113&gt;607, 4, 0)</f>
        <v>0</v>
      </c>
      <c r="AX1113">
        <f>IF(AA1113&gt;1.6588, 3, 0)</f>
        <v>0</v>
      </c>
      <c r="AY1113">
        <f>IF(P1113&gt;401, 2, 0)</f>
        <v>0</v>
      </c>
      <c r="AZ1113">
        <f>IF(I1113&gt;52915.77, 1, 0)</f>
        <v>0</v>
      </c>
      <c r="BA1113">
        <f>SUM(AW1113:AZ1113)</f>
        <v>0</v>
      </c>
      <c r="BB1113" t="str">
        <f>VLOOKUP(BA1113,'Standard Deviations'!$L$1:$M$11,2,TRUE)</f>
        <v>No Tier</v>
      </c>
    </row>
    <row r="1114" spans="1:54">
      <c r="A1114">
        <v>7462</v>
      </c>
      <c r="B1114">
        <v>1954</v>
      </c>
      <c r="C1114">
        <f>2024-B1114</f>
        <v>70</v>
      </c>
      <c r="D1114" t="str">
        <f>VLOOKUP(B1114,Reference!$A$1:$B$125, 2)</f>
        <v>Boomers</v>
      </c>
      <c r="E1114" t="s">
        <v>54</v>
      </c>
      <c r="F1114" t="str">
        <f>IF(E1114="High School", "No College", "College")</f>
        <v>College</v>
      </c>
      <c r="G1114" t="s">
        <v>60</v>
      </c>
      <c r="H1114">
        <v>22507</v>
      </c>
      <c r="I1114">
        <v>22507</v>
      </c>
      <c r="J1114" s="4" t="s">
        <v>341</v>
      </c>
      <c r="K1114">
        <v>0</v>
      </c>
      <c r="L1114">
        <v>0</v>
      </c>
      <c r="M1114" t="str">
        <f>IF(OR(K1114&gt;0, L1114&gt;0), "Parent", "Not Parent")</f>
        <v>Not Parent</v>
      </c>
      <c r="N1114" t="s">
        <v>465</v>
      </c>
      <c r="O1114" s="8">
        <v>41916</v>
      </c>
      <c r="P1114" s="9">
        <f>O1114-N1114</f>
        <v>679</v>
      </c>
      <c r="Q1114">
        <v>67</v>
      </c>
      <c r="R1114" s="9">
        <f>P1114-Q1114</f>
        <v>612</v>
      </c>
      <c r="S1114" s="8">
        <f>O1114-R1114</f>
        <v>41304</v>
      </c>
      <c r="T1114">
        <v>68</v>
      </c>
      <c r="U1114">
        <v>0</v>
      </c>
      <c r="V1114">
        <v>226</v>
      </c>
      <c r="W1114">
        <v>51</v>
      </c>
      <c r="X1114">
        <v>157</v>
      </c>
      <c r="Y1114">
        <v>68</v>
      </c>
      <c r="Z1114">
        <v>570</v>
      </c>
      <c r="AA1114">
        <f>Z1114/P1114</f>
        <v>0.83946980854197351</v>
      </c>
      <c r="AB1114" s="14" t="s">
        <v>506</v>
      </c>
      <c r="AC1114" s="13" t="s">
        <v>63</v>
      </c>
      <c r="AD1114">
        <v>3</v>
      </c>
      <c r="AE1114" t="str">
        <f>IF(AD1114&gt;3, "Prefers Discount", "Discount Indifferent")</f>
        <v>Discount Indifferent</v>
      </c>
      <c r="AF1114">
        <v>4</v>
      </c>
      <c r="AG1114">
        <v>10</v>
      </c>
      <c r="AH1114">
        <v>2</v>
      </c>
      <c r="AI1114" t="str">
        <f>INDEX($AF$1:$AH$1,MATCH(MAX(AF1114:AH1114),AF1114:AH1114,0))</f>
        <v>Web_Orders</v>
      </c>
      <c r="AJ1114">
        <v>9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f>SUM(AK1114:AO1114)</f>
        <v>0</v>
      </c>
      <c r="AQ1114" t="s">
        <v>67</v>
      </c>
      <c r="AR1114">
        <v>0</v>
      </c>
      <c r="AS1114" t="str">
        <f>IF(OR(AK1114&gt;0, AL1114&gt;0, AM1114&gt;0, AN1114&gt;0, AO1114&gt;0), "Converted", "Not Converted")</f>
        <v>Not Converted</v>
      </c>
      <c r="AT1114">
        <v>0</v>
      </c>
      <c r="AU1114">
        <v>3</v>
      </c>
      <c r="AV1114">
        <v>11</v>
      </c>
      <c r="AW1114">
        <f>IF(Z1114&gt;607, 4, 0)</f>
        <v>0</v>
      </c>
      <c r="AX1114">
        <f>IF(AA1114&gt;1.6588, 3, 0)</f>
        <v>0</v>
      </c>
      <c r="AY1114">
        <f>IF(P1114&gt;401, 2, 0)</f>
        <v>2</v>
      </c>
      <c r="AZ1114">
        <f>IF(I1114&gt;52915.77, 1, 0)</f>
        <v>0</v>
      </c>
      <c r="BA1114">
        <f>SUM(AW1114:AZ1114)</f>
        <v>2</v>
      </c>
      <c r="BB1114" t="str">
        <f>VLOOKUP(BA1114,'Standard Deviations'!$L$1:$M$11,2,TRUE)</f>
        <v>Bronze</v>
      </c>
    </row>
    <row r="1115" spans="1:54">
      <c r="A1115">
        <v>4552</v>
      </c>
      <c r="B1115">
        <v>1991</v>
      </c>
      <c r="C1115">
        <f>2024-B1115</f>
        <v>33</v>
      </c>
      <c r="D1115" t="str">
        <f>VLOOKUP(B1115,Reference!$A$1:$B$125, 2)</f>
        <v>Millennials</v>
      </c>
      <c r="E1115" t="s">
        <v>54</v>
      </c>
      <c r="F1115" t="str">
        <f>IF(E1115="High School", "No College", "College")</f>
        <v>College</v>
      </c>
      <c r="G1115" t="s">
        <v>55</v>
      </c>
      <c r="H1115">
        <v>51373</v>
      </c>
      <c r="I1115">
        <v>51373</v>
      </c>
      <c r="J1115" s="4" t="s">
        <v>175</v>
      </c>
      <c r="K1115">
        <v>0</v>
      </c>
      <c r="L1115">
        <v>0</v>
      </c>
      <c r="M1115" t="str">
        <f>IF(OR(K1115&gt;0, L1115&gt;0), "Parent", "Not Parent")</f>
        <v>Not Parent</v>
      </c>
      <c r="N1115" t="s">
        <v>603</v>
      </c>
      <c r="O1115" s="8">
        <v>41916</v>
      </c>
      <c r="P1115" s="9">
        <f>O1115-N1115</f>
        <v>469</v>
      </c>
      <c r="Q1115">
        <v>37</v>
      </c>
      <c r="R1115" s="9">
        <f>P1115-Q1115</f>
        <v>432</v>
      </c>
      <c r="S1115" s="8">
        <f>O1115-R1115</f>
        <v>41484</v>
      </c>
      <c r="T1115">
        <v>83</v>
      </c>
      <c r="U1115">
        <v>2</v>
      </c>
      <c r="V1115">
        <v>101</v>
      </c>
      <c r="W1115">
        <v>64</v>
      </c>
      <c r="X1115">
        <v>26</v>
      </c>
      <c r="Y1115">
        <v>117</v>
      </c>
      <c r="Z1115">
        <v>393</v>
      </c>
      <c r="AA1115">
        <f>Z1115/P1115</f>
        <v>0.83795309168443499</v>
      </c>
      <c r="AB1115" s="11" t="s">
        <v>506</v>
      </c>
      <c r="AC1115" t="s">
        <v>59</v>
      </c>
      <c r="AD1115">
        <v>1</v>
      </c>
      <c r="AE1115" t="str">
        <f>IF(AD1115&gt;3, "Prefers Discount", "Discount Indifferent")</f>
        <v>Discount Indifferent</v>
      </c>
      <c r="AF1115">
        <v>3</v>
      </c>
      <c r="AG1115">
        <v>3</v>
      </c>
      <c r="AH1115">
        <v>5</v>
      </c>
      <c r="AI1115" t="str">
        <f>INDEX($AF$1:$AH$1,MATCH(MAX(AF1115:AH1115),AF1115:AH1115,0))</f>
        <v>Catalog_Orders</v>
      </c>
      <c r="AJ1115">
        <v>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f>SUM(AK1115:AO1115)</f>
        <v>0</v>
      </c>
      <c r="AQ1115" t="s">
        <v>67</v>
      </c>
      <c r="AR1115">
        <v>0</v>
      </c>
      <c r="AS1115" t="str">
        <f>IF(OR(AK1115&gt;0, AL1115&gt;0, AM1115&gt;0, AN1115&gt;0, AO1115&gt;0), "Converted", "Not Converted")</f>
        <v>Not Converted</v>
      </c>
      <c r="AT1115">
        <v>0</v>
      </c>
      <c r="AU1115">
        <v>3</v>
      </c>
      <c r="AV1115">
        <v>11</v>
      </c>
      <c r="AW1115">
        <f>IF(Z1115&gt;607, 4, 0)</f>
        <v>0</v>
      </c>
      <c r="AX1115">
        <f>IF(AA1115&gt;1.6588, 3, 0)</f>
        <v>0</v>
      </c>
      <c r="AY1115">
        <f>IF(P1115&gt;401, 2, 0)</f>
        <v>2</v>
      </c>
      <c r="AZ1115">
        <f>IF(I1115&gt;52915.77, 1, 0)</f>
        <v>0</v>
      </c>
      <c r="BA1115">
        <f>SUM(AW1115:AZ1115)</f>
        <v>2</v>
      </c>
      <c r="BB1115" t="str">
        <f>VLOOKUP(BA1115,'Standard Deviations'!$L$1:$M$11,2,TRUE)</f>
        <v>Bronze</v>
      </c>
    </row>
    <row r="1116" spans="1:54">
      <c r="A1116">
        <v>10699</v>
      </c>
      <c r="B1116">
        <v>1985</v>
      </c>
      <c r="C1116">
        <f>2024-B1116</f>
        <v>39</v>
      </c>
      <c r="D1116" t="str">
        <f>VLOOKUP(B1116,Reference!$A$1:$B$125, 2)</f>
        <v>Millennials</v>
      </c>
      <c r="E1116" t="s">
        <v>54</v>
      </c>
      <c r="F1116" t="str">
        <f>IF(E1116="High School", "No College", "College")</f>
        <v>College</v>
      </c>
      <c r="G1116" t="s">
        <v>55</v>
      </c>
      <c r="H1116">
        <v>44322</v>
      </c>
      <c r="I1116">
        <v>44322</v>
      </c>
      <c r="J1116" s="4" t="s">
        <v>175</v>
      </c>
      <c r="K1116">
        <v>1</v>
      </c>
      <c r="L1116">
        <v>0</v>
      </c>
      <c r="M1116" t="str">
        <f>IF(OR(K1116&gt;0, L1116&gt;0), "Parent", "Not Parent")</f>
        <v>Parent</v>
      </c>
      <c r="N1116" t="s">
        <v>83</v>
      </c>
      <c r="O1116" s="8">
        <v>41916</v>
      </c>
      <c r="P1116" s="9">
        <f>O1116-N1116</f>
        <v>110</v>
      </c>
      <c r="Q1116">
        <v>30</v>
      </c>
      <c r="R1116" s="9">
        <f>P1116-Q1116</f>
        <v>80</v>
      </c>
      <c r="S1116" s="8">
        <f>O1116-R1116</f>
        <v>41836</v>
      </c>
      <c r="T1116">
        <v>46</v>
      </c>
      <c r="U1116">
        <v>0</v>
      </c>
      <c r="V1116">
        <v>40</v>
      </c>
      <c r="W1116">
        <v>3</v>
      </c>
      <c r="X1116">
        <v>0</v>
      </c>
      <c r="Y1116">
        <v>3</v>
      </c>
      <c r="Z1116">
        <v>92</v>
      </c>
      <c r="AA1116">
        <f>Z1116/P1116</f>
        <v>0.83636363636363631</v>
      </c>
      <c r="AB1116" s="11" t="s">
        <v>506</v>
      </c>
      <c r="AC1116" t="s">
        <v>59</v>
      </c>
      <c r="AD1116">
        <v>2</v>
      </c>
      <c r="AE1116" t="str">
        <f>IF(AD1116&gt;3, "Prefers Discount", "Discount Indifferent")</f>
        <v>Discount Indifferent</v>
      </c>
      <c r="AF1116">
        <v>3</v>
      </c>
      <c r="AG1116">
        <v>3</v>
      </c>
      <c r="AH1116">
        <v>0</v>
      </c>
      <c r="AI1116" t="str">
        <f>INDEX($AF$1:$AH$1,MATCH(MAX(AF1116:AH1116),AF1116:AH1116,0))</f>
        <v>Store_Orders</v>
      </c>
      <c r="AJ1116">
        <v>8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f>SUM(AK1116:AO1116)</f>
        <v>0</v>
      </c>
      <c r="AQ1116" t="s">
        <v>67</v>
      </c>
      <c r="AR1116">
        <v>0</v>
      </c>
      <c r="AS1116" t="str">
        <f>IF(OR(AK1116&gt;0, AL1116&gt;0, AM1116&gt;0, AN1116&gt;0, AO1116&gt;0), "Converted", "Not Converted")</f>
        <v>Not Converted</v>
      </c>
      <c r="AT1116">
        <v>0</v>
      </c>
      <c r="AU1116">
        <v>3</v>
      </c>
      <c r="AV1116">
        <v>11</v>
      </c>
      <c r="AW1116">
        <f>IF(Z1116&gt;607, 4, 0)</f>
        <v>0</v>
      </c>
      <c r="AX1116">
        <f>IF(AA1116&gt;1.6588, 3, 0)</f>
        <v>0</v>
      </c>
      <c r="AY1116">
        <f>IF(P1116&gt;401, 2, 0)</f>
        <v>0</v>
      </c>
      <c r="AZ1116">
        <f>IF(I1116&gt;52915.77, 1, 0)</f>
        <v>0</v>
      </c>
      <c r="BA1116">
        <f>SUM(AW1116:AZ1116)</f>
        <v>0</v>
      </c>
      <c r="BB1116" t="str">
        <f>VLOOKUP(BA1116,'Standard Deviations'!$L$1:$M$11,2,TRUE)</f>
        <v>No Tier</v>
      </c>
    </row>
    <row r="1117" spans="1:54">
      <c r="A1117">
        <v>2036</v>
      </c>
      <c r="B1117">
        <v>1973</v>
      </c>
      <c r="C1117">
        <f>2024-B1117</f>
        <v>51</v>
      </c>
      <c r="D1117" t="str">
        <f>VLOOKUP(B1117,Reference!$A$1:$B$125, 2)</f>
        <v>Gen X</v>
      </c>
      <c r="E1117" t="s">
        <v>68</v>
      </c>
      <c r="F1117" t="str">
        <f>IF(E1117="High School", "No College", "College")</f>
        <v>College</v>
      </c>
      <c r="G1117" t="s">
        <v>65</v>
      </c>
      <c r="H1117">
        <v>57906</v>
      </c>
      <c r="I1117">
        <v>57906</v>
      </c>
      <c r="J1117" s="4" t="s">
        <v>61</v>
      </c>
      <c r="K1117">
        <v>0</v>
      </c>
      <c r="L1117">
        <v>1</v>
      </c>
      <c r="M1117" t="str">
        <f>IF(OR(K1117&gt;0, L1117&gt;0), "Parent", "Not Parent")</f>
        <v>Parent</v>
      </c>
      <c r="N1117" t="s">
        <v>560</v>
      </c>
      <c r="O1117" s="8">
        <v>41916</v>
      </c>
      <c r="P1117" s="9">
        <f>O1117-N1117</f>
        <v>480</v>
      </c>
      <c r="Q1117">
        <v>29</v>
      </c>
      <c r="R1117" s="9">
        <f>P1117-Q1117</f>
        <v>451</v>
      </c>
      <c r="S1117" s="8">
        <f>O1117-R1117</f>
        <v>41465</v>
      </c>
      <c r="T1117">
        <v>243</v>
      </c>
      <c r="U1117">
        <v>11</v>
      </c>
      <c r="V1117">
        <v>119</v>
      </c>
      <c r="W1117">
        <v>10</v>
      </c>
      <c r="X1117">
        <v>3</v>
      </c>
      <c r="Y1117">
        <v>15</v>
      </c>
      <c r="Z1117">
        <v>401</v>
      </c>
      <c r="AA1117">
        <f>Z1117/P1117</f>
        <v>0.8354166666666667</v>
      </c>
      <c r="AB1117" s="11" t="s">
        <v>506</v>
      </c>
      <c r="AC1117" t="s">
        <v>59</v>
      </c>
      <c r="AD1117">
        <v>3</v>
      </c>
      <c r="AE1117" t="str">
        <f>IF(AD1117&gt;3, "Prefers Discount", "Discount Indifferent")</f>
        <v>Discount Indifferent</v>
      </c>
      <c r="AF1117">
        <v>8</v>
      </c>
      <c r="AG1117">
        <v>4</v>
      </c>
      <c r="AH1117">
        <v>2</v>
      </c>
      <c r="AI1117" t="str">
        <f>INDEX($AF$1:$AH$1,MATCH(MAX(AF1117:AH1117),AF1117:AH1117,0))</f>
        <v>Store_Orders</v>
      </c>
      <c r="AJ1117">
        <v>4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f>SUM(AK1117:AO1117)</f>
        <v>0</v>
      </c>
      <c r="AQ1117" t="s">
        <v>67</v>
      </c>
      <c r="AR1117">
        <v>0</v>
      </c>
      <c r="AS1117" t="str">
        <f>IF(OR(AK1117&gt;0, AL1117&gt;0, AM1117&gt;0, AN1117&gt;0, AO1117&gt;0), "Converted", "Not Converted")</f>
        <v>Not Converted</v>
      </c>
      <c r="AT1117">
        <v>0</v>
      </c>
      <c r="AU1117">
        <v>3</v>
      </c>
      <c r="AV1117">
        <v>11</v>
      </c>
      <c r="AW1117">
        <f>IF(Z1117&gt;607, 4, 0)</f>
        <v>0</v>
      </c>
      <c r="AX1117">
        <f>IF(AA1117&gt;1.6588, 3, 0)</f>
        <v>0</v>
      </c>
      <c r="AY1117">
        <f>IF(P1117&gt;401, 2, 0)</f>
        <v>2</v>
      </c>
      <c r="AZ1117">
        <f>IF(I1117&gt;52915.77, 1, 0)</f>
        <v>1</v>
      </c>
      <c r="BA1117">
        <f>SUM(AW1117:AZ1117)</f>
        <v>3</v>
      </c>
      <c r="BB1117" t="str">
        <f>VLOOKUP(BA1117,'Standard Deviations'!$L$1:$M$11,2,TRUE)</f>
        <v>Silver</v>
      </c>
    </row>
    <row r="1118" spans="1:54">
      <c r="A1118">
        <v>9215</v>
      </c>
      <c r="B1118">
        <v>1980</v>
      </c>
      <c r="C1118">
        <f>2024-B1118</f>
        <v>44</v>
      </c>
      <c r="D1118" t="str">
        <f>VLOOKUP(B1118,Reference!$A$1:$B$125, 2)</f>
        <v>Millennials</v>
      </c>
      <c r="E1118" t="s">
        <v>68</v>
      </c>
      <c r="F1118" t="str">
        <f>IF(E1118="High School", "No College", "College")</f>
        <v>College</v>
      </c>
      <c r="G1118" t="s">
        <v>55</v>
      </c>
      <c r="H1118">
        <v>43974</v>
      </c>
      <c r="I1118">
        <v>43974</v>
      </c>
      <c r="J1118" s="4" t="s">
        <v>175</v>
      </c>
      <c r="K1118">
        <v>1</v>
      </c>
      <c r="L1118">
        <v>0</v>
      </c>
      <c r="M1118" t="str">
        <f>IF(OR(K1118&gt;0, L1118&gt;0), "Parent", "Not Parent")</f>
        <v>Parent</v>
      </c>
      <c r="N1118" t="s">
        <v>288</v>
      </c>
      <c r="O1118" s="8">
        <v>41916</v>
      </c>
      <c r="P1118" s="9">
        <f>O1118-N1118</f>
        <v>661</v>
      </c>
      <c r="Q1118">
        <v>19</v>
      </c>
      <c r="R1118" s="9">
        <f>P1118-Q1118</f>
        <v>642</v>
      </c>
      <c r="S1118" s="8">
        <f>O1118-R1118</f>
        <v>41274</v>
      </c>
      <c r="T1118">
        <v>378</v>
      </c>
      <c r="U1118">
        <v>0</v>
      </c>
      <c r="V1118">
        <v>101</v>
      </c>
      <c r="W1118">
        <v>0</v>
      </c>
      <c r="X1118">
        <v>0</v>
      </c>
      <c r="Y1118">
        <v>72</v>
      </c>
      <c r="Z1118">
        <v>551</v>
      </c>
      <c r="AA1118">
        <f>Z1118/P1118</f>
        <v>0.83358547655068083</v>
      </c>
      <c r="AB1118" s="11" t="s">
        <v>506</v>
      </c>
      <c r="AC1118" t="s">
        <v>59</v>
      </c>
      <c r="AD1118">
        <v>5</v>
      </c>
      <c r="AE1118" t="str">
        <f>IF(AD1118&gt;3, "Prefers Discount", "Discount Indifferent")</f>
        <v>Prefers Discount</v>
      </c>
      <c r="AF1118">
        <v>6</v>
      </c>
      <c r="AG1118">
        <v>6</v>
      </c>
      <c r="AH1118">
        <v>4</v>
      </c>
      <c r="AI1118" t="str">
        <f>INDEX($AF$1:$AH$1,MATCH(MAX(AF1118:AH1118),AF1118:AH1118,0))</f>
        <v>Store_Orders</v>
      </c>
      <c r="AJ1118">
        <v>7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f>SUM(AK1118:AO1118)</f>
        <v>0</v>
      </c>
      <c r="AQ1118" t="s">
        <v>67</v>
      </c>
      <c r="AR1118">
        <v>0</v>
      </c>
      <c r="AS1118" t="str">
        <f>IF(OR(AK1118&gt;0, AL1118&gt;0, AM1118&gt;0, AN1118&gt;0, AO1118&gt;0), "Converted", "Not Converted")</f>
        <v>Not Converted</v>
      </c>
      <c r="AT1118">
        <v>0</v>
      </c>
      <c r="AU1118">
        <v>3</v>
      </c>
      <c r="AV1118">
        <v>11</v>
      </c>
      <c r="AW1118">
        <f>IF(Z1118&gt;607, 4, 0)</f>
        <v>0</v>
      </c>
      <c r="AX1118">
        <f>IF(AA1118&gt;1.6588, 3, 0)</f>
        <v>0</v>
      </c>
      <c r="AY1118">
        <f>IF(P1118&gt;401, 2, 0)</f>
        <v>2</v>
      </c>
      <c r="AZ1118">
        <f>IF(I1118&gt;52915.77, 1, 0)</f>
        <v>0</v>
      </c>
      <c r="BA1118">
        <f>SUM(AW1118:AZ1118)</f>
        <v>2</v>
      </c>
      <c r="BB1118" t="str">
        <f>VLOOKUP(BA1118,'Standard Deviations'!$L$1:$M$11,2,TRUE)</f>
        <v>Bronze</v>
      </c>
    </row>
    <row r="1119" spans="1:54">
      <c r="A1119">
        <v>8405</v>
      </c>
      <c r="B1119">
        <v>1979</v>
      </c>
      <c r="C1119">
        <f>2024-B1119</f>
        <v>45</v>
      </c>
      <c r="D1119" t="str">
        <f>VLOOKUP(B1119,Reference!$A$1:$B$125, 2)</f>
        <v>Gen X</v>
      </c>
      <c r="E1119" t="s">
        <v>54</v>
      </c>
      <c r="F1119" t="str">
        <f>IF(E1119="High School", "No College", "College")</f>
        <v>College</v>
      </c>
      <c r="G1119" t="s">
        <v>71</v>
      </c>
      <c r="H1119">
        <v>68274</v>
      </c>
      <c r="I1119">
        <v>68274</v>
      </c>
      <c r="J1119" s="4" t="s">
        <v>61</v>
      </c>
      <c r="K1119">
        <v>1</v>
      </c>
      <c r="L1119">
        <v>1</v>
      </c>
      <c r="M1119" t="str">
        <f>IF(OR(K1119&gt;0, L1119&gt;0), "Parent", "Not Parent")</f>
        <v>Parent</v>
      </c>
      <c r="N1119" t="s">
        <v>240</v>
      </c>
      <c r="O1119" s="8">
        <v>41916</v>
      </c>
      <c r="P1119" s="9">
        <f>O1119-N1119</f>
        <v>369</v>
      </c>
      <c r="Q1119">
        <v>83</v>
      </c>
      <c r="R1119" s="9">
        <f>P1119-Q1119</f>
        <v>286</v>
      </c>
      <c r="S1119" s="8">
        <f>O1119-R1119</f>
        <v>41630</v>
      </c>
      <c r="T1119">
        <v>135</v>
      </c>
      <c r="U1119">
        <v>25</v>
      </c>
      <c r="V1119">
        <v>51</v>
      </c>
      <c r="W1119">
        <v>23</v>
      </c>
      <c r="X1119">
        <v>25</v>
      </c>
      <c r="Y1119">
        <v>46</v>
      </c>
      <c r="Z1119">
        <v>305</v>
      </c>
      <c r="AA1119">
        <f>Z1119/P1119</f>
        <v>0.82655826558265577</v>
      </c>
      <c r="AB1119" s="14" t="s">
        <v>506</v>
      </c>
      <c r="AC1119" s="13" t="s">
        <v>63</v>
      </c>
      <c r="AD1119">
        <v>2</v>
      </c>
      <c r="AE1119" t="str">
        <f>IF(AD1119&gt;3, "Prefers Discount", "Discount Indifferent")</f>
        <v>Discount Indifferent</v>
      </c>
      <c r="AF1119">
        <v>5</v>
      </c>
      <c r="AG1119">
        <v>4</v>
      </c>
      <c r="AH1119">
        <v>2</v>
      </c>
      <c r="AI1119" t="str">
        <f>INDEX($AF$1:$AH$1,MATCH(MAX(AF1119:AH1119),AF1119:AH1119,0))</f>
        <v>Store_Orders</v>
      </c>
      <c r="AJ1119">
        <v>3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f>SUM(AK1119:AO1119)</f>
        <v>0</v>
      </c>
      <c r="AQ1119" t="s">
        <v>67</v>
      </c>
      <c r="AR1119">
        <v>0</v>
      </c>
      <c r="AS1119" t="str">
        <f>IF(OR(AK1119&gt;0, AL1119&gt;0, AM1119&gt;0, AN1119&gt;0, AO1119&gt;0), "Converted", "Not Converted")</f>
        <v>Not Converted</v>
      </c>
      <c r="AT1119">
        <v>0</v>
      </c>
      <c r="AU1119">
        <v>3</v>
      </c>
      <c r="AV1119">
        <v>11</v>
      </c>
      <c r="AW1119">
        <f>IF(Z1119&gt;607, 4, 0)</f>
        <v>0</v>
      </c>
      <c r="AX1119">
        <f>IF(AA1119&gt;1.6588, 3, 0)</f>
        <v>0</v>
      </c>
      <c r="AY1119">
        <f>IF(P1119&gt;401, 2, 0)</f>
        <v>0</v>
      </c>
      <c r="AZ1119">
        <f>IF(I1119&gt;52915.77, 1, 0)</f>
        <v>1</v>
      </c>
      <c r="BA1119">
        <f>SUM(AW1119:AZ1119)</f>
        <v>1</v>
      </c>
      <c r="BB1119" t="str">
        <f>VLOOKUP(BA1119,'Standard Deviations'!$L$1:$M$11,2,TRUE)</f>
        <v>Bronze</v>
      </c>
    </row>
    <row r="1120" spans="1:54">
      <c r="A1120">
        <v>1833</v>
      </c>
      <c r="B1120">
        <v>1974</v>
      </c>
      <c r="C1120">
        <f>2024-B1120</f>
        <v>50</v>
      </c>
      <c r="D1120" t="str">
        <f>VLOOKUP(B1120,Reference!$A$1:$B$125, 2)</f>
        <v>Gen X</v>
      </c>
      <c r="E1120" t="s">
        <v>68</v>
      </c>
      <c r="F1120" t="str">
        <f>IF(E1120="High School", "No College", "College")</f>
        <v>College</v>
      </c>
      <c r="G1120" t="s">
        <v>60</v>
      </c>
      <c r="H1120">
        <v>39190</v>
      </c>
      <c r="I1120">
        <v>39190</v>
      </c>
      <c r="J1120" s="4" t="s">
        <v>175</v>
      </c>
      <c r="K1120">
        <v>1</v>
      </c>
      <c r="L1120">
        <v>0</v>
      </c>
      <c r="M1120" t="str">
        <f>IF(OR(K1120&gt;0, L1120&gt;0), "Parent", "Not Parent")</f>
        <v>Parent</v>
      </c>
      <c r="N1120" t="s">
        <v>604</v>
      </c>
      <c r="O1120" s="8">
        <v>41916</v>
      </c>
      <c r="P1120" s="9">
        <f>O1120-N1120</f>
        <v>161</v>
      </c>
      <c r="Q1120">
        <v>91</v>
      </c>
      <c r="R1120" s="9">
        <f>P1120-Q1120</f>
        <v>70</v>
      </c>
      <c r="S1120" s="8">
        <f>O1120-R1120</f>
        <v>41846</v>
      </c>
      <c r="T1120">
        <v>68</v>
      </c>
      <c r="U1120">
        <v>8</v>
      </c>
      <c r="V1120">
        <v>18</v>
      </c>
      <c r="W1120">
        <v>19</v>
      </c>
      <c r="X1120">
        <v>8</v>
      </c>
      <c r="Y1120">
        <v>12</v>
      </c>
      <c r="Z1120">
        <v>133</v>
      </c>
      <c r="AA1120">
        <f>Z1120/P1120</f>
        <v>0.82608695652173914</v>
      </c>
      <c r="AB1120" s="14" t="s">
        <v>506</v>
      </c>
      <c r="AC1120" s="13" t="s">
        <v>63</v>
      </c>
      <c r="AD1120">
        <v>2</v>
      </c>
      <c r="AE1120" t="str">
        <f>IF(AD1120&gt;3, "Prefers Discount", "Discount Indifferent")</f>
        <v>Discount Indifferent</v>
      </c>
      <c r="AF1120">
        <v>4</v>
      </c>
      <c r="AG1120">
        <v>2</v>
      </c>
      <c r="AH1120">
        <v>1</v>
      </c>
      <c r="AI1120" t="str">
        <f>INDEX($AF$1:$AH$1,MATCH(MAX(AF1120:AH1120),AF1120:AH1120,0))</f>
        <v>Store_Orders</v>
      </c>
      <c r="AJ1120">
        <v>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f>SUM(AK1120:AO1120)</f>
        <v>0</v>
      </c>
      <c r="AQ1120" t="s">
        <v>67</v>
      </c>
      <c r="AR1120">
        <v>0</v>
      </c>
      <c r="AS1120" t="str">
        <f>IF(OR(AK1120&gt;0, AL1120&gt;0, AM1120&gt;0, AN1120&gt;0, AO1120&gt;0), "Converted", "Not Converted")</f>
        <v>Not Converted</v>
      </c>
      <c r="AT1120">
        <v>0</v>
      </c>
      <c r="AU1120">
        <v>3</v>
      </c>
      <c r="AV1120">
        <v>11</v>
      </c>
      <c r="AW1120">
        <f>IF(Z1120&gt;607, 4, 0)</f>
        <v>0</v>
      </c>
      <c r="AX1120">
        <f>IF(AA1120&gt;1.6588, 3, 0)</f>
        <v>0</v>
      </c>
      <c r="AY1120">
        <f>IF(P1120&gt;401, 2, 0)</f>
        <v>0</v>
      </c>
      <c r="AZ1120">
        <f>IF(I1120&gt;52915.77, 1, 0)</f>
        <v>0</v>
      </c>
      <c r="BA1120">
        <f>SUM(AW1120:AZ1120)</f>
        <v>0</v>
      </c>
      <c r="BB1120" t="str">
        <f>VLOOKUP(BA1120,'Standard Deviations'!$L$1:$M$11,2,TRUE)</f>
        <v>No Tier</v>
      </c>
    </row>
    <row r="1121" spans="1:54">
      <c r="A1121">
        <v>1509</v>
      </c>
      <c r="B1121">
        <v>1958</v>
      </c>
      <c r="C1121">
        <f>2024-B1121</f>
        <v>66</v>
      </c>
      <c r="D1121" t="str">
        <f>VLOOKUP(B1121,Reference!$A$1:$B$125, 2)</f>
        <v>Boomers</v>
      </c>
      <c r="E1121" t="s">
        <v>68</v>
      </c>
      <c r="F1121" t="str">
        <f>IF(E1121="High School", "No College", "College")</f>
        <v>College</v>
      </c>
      <c r="G1121" t="s">
        <v>65</v>
      </c>
      <c r="H1121">
        <v>84460</v>
      </c>
      <c r="I1121">
        <v>84460</v>
      </c>
      <c r="J1121" s="4" t="s">
        <v>56</v>
      </c>
      <c r="K1121">
        <v>0</v>
      </c>
      <c r="L1121">
        <v>0</v>
      </c>
      <c r="M1121" t="str">
        <f>IF(OR(K1121&gt;0, L1121&gt;0), "Parent", "Not Parent")</f>
        <v>Not Parent</v>
      </c>
      <c r="N1121" t="s">
        <v>520</v>
      </c>
      <c r="O1121" s="8">
        <v>41916</v>
      </c>
      <c r="P1121" s="9">
        <f>O1121-N1121</f>
        <v>638</v>
      </c>
      <c r="Q1121">
        <v>80</v>
      </c>
      <c r="R1121" s="9">
        <f>P1121-Q1121</f>
        <v>558</v>
      </c>
      <c r="S1121" s="8">
        <f>O1121-R1121</f>
        <v>41358</v>
      </c>
      <c r="T1121">
        <v>152</v>
      </c>
      <c r="U1121">
        <v>27</v>
      </c>
      <c r="V1121">
        <v>103</v>
      </c>
      <c r="W1121">
        <v>106</v>
      </c>
      <c r="X1121">
        <v>54</v>
      </c>
      <c r="Y1121">
        <v>81</v>
      </c>
      <c r="Z1121">
        <v>523</v>
      </c>
      <c r="AA1121">
        <f>Z1121/P1121</f>
        <v>0.81974921630094044</v>
      </c>
      <c r="AB1121" s="14" t="s">
        <v>506</v>
      </c>
      <c r="AC1121" s="13" t="s">
        <v>63</v>
      </c>
      <c r="AD1121">
        <v>0</v>
      </c>
      <c r="AE1121" t="str">
        <f>IF(AD1121&gt;3, "Prefers Discount", "Discount Indifferent")</f>
        <v>Discount Indifferent</v>
      </c>
      <c r="AF1121">
        <v>4</v>
      </c>
      <c r="AG1121">
        <v>9</v>
      </c>
      <c r="AH1121">
        <v>9</v>
      </c>
      <c r="AI1121" t="str">
        <f>INDEX($AF$1:$AH$1,MATCH(MAX(AF1121:AH1121),AF1121:AH1121,0))</f>
        <v>Web_Orders</v>
      </c>
      <c r="AJ1121">
        <v>5</v>
      </c>
      <c r="AK1121">
        <v>1</v>
      </c>
      <c r="AL1121">
        <v>1</v>
      </c>
      <c r="AM1121">
        <v>0</v>
      </c>
      <c r="AN1121">
        <v>1</v>
      </c>
      <c r="AO1121">
        <v>1</v>
      </c>
      <c r="AP1121">
        <f>SUM(AK1121:AO1121)</f>
        <v>4</v>
      </c>
      <c r="AQ1121" t="str">
        <f>INDEX($AK$1:$AO$1,MATCH(MAX(AK1121:AO1121),AK1121:AO1121,0))</f>
        <v>Converted_on_Camp1</v>
      </c>
      <c r="AR1121">
        <v>1</v>
      </c>
      <c r="AS1121" t="str">
        <f>IF(OR(AK1121&gt;0, AL1121&gt;0, AM1121&gt;0, AN1121&gt;0, AO1121&gt;0), "Converted", "Not Converted")</f>
        <v>Converted</v>
      </c>
      <c r="AT1121">
        <v>0</v>
      </c>
      <c r="AU1121">
        <v>3</v>
      </c>
      <c r="AV1121">
        <v>11</v>
      </c>
      <c r="AW1121">
        <f>IF(Z1121&gt;607, 4, 0)</f>
        <v>0</v>
      </c>
      <c r="AX1121">
        <f>IF(AA1121&gt;1.6588, 3, 0)</f>
        <v>0</v>
      </c>
      <c r="AY1121">
        <f>IF(P1121&gt;401, 2, 0)</f>
        <v>2</v>
      </c>
      <c r="AZ1121">
        <f>IF(I1121&gt;52915.77, 1, 0)</f>
        <v>1</v>
      </c>
      <c r="BA1121">
        <f>SUM(AW1121:AZ1121)</f>
        <v>3</v>
      </c>
      <c r="BB1121" t="str">
        <f>VLOOKUP(BA1121,'Standard Deviations'!$L$1:$M$11,2,TRUE)</f>
        <v>Silver</v>
      </c>
    </row>
    <row r="1122" spans="1:54">
      <c r="A1122">
        <v>6257</v>
      </c>
      <c r="B1122">
        <v>1976</v>
      </c>
      <c r="C1122">
        <f>2024-B1122</f>
        <v>48</v>
      </c>
      <c r="D1122" t="str">
        <f>VLOOKUP(B1122,Reference!$A$1:$B$125, 2)</f>
        <v>Gen X</v>
      </c>
      <c r="E1122" t="s">
        <v>64</v>
      </c>
      <c r="F1122" t="str">
        <f>IF(E1122="High School", "No College", "College")</f>
        <v>College</v>
      </c>
      <c r="G1122" t="s">
        <v>60</v>
      </c>
      <c r="H1122">
        <v>60482</v>
      </c>
      <c r="I1122">
        <v>60482</v>
      </c>
      <c r="J1122" s="4" t="s">
        <v>61</v>
      </c>
      <c r="K1122">
        <v>0</v>
      </c>
      <c r="L1122">
        <v>1</v>
      </c>
      <c r="M1122" t="str">
        <f>IF(OR(K1122&gt;0, L1122&gt;0), "Parent", "Not Parent")</f>
        <v>Parent</v>
      </c>
      <c r="N1122" t="s">
        <v>491</v>
      </c>
      <c r="O1122" s="8">
        <v>41916</v>
      </c>
      <c r="P1122" s="9">
        <f>O1122-N1122</f>
        <v>619</v>
      </c>
      <c r="Q1122">
        <v>81</v>
      </c>
      <c r="R1122" s="9">
        <f>P1122-Q1122</f>
        <v>538</v>
      </c>
      <c r="S1122" s="8">
        <f>O1122-R1122</f>
        <v>41378</v>
      </c>
      <c r="T1122">
        <v>255</v>
      </c>
      <c r="U1122">
        <v>43</v>
      </c>
      <c r="V1122">
        <v>134</v>
      </c>
      <c r="W1122">
        <v>37</v>
      </c>
      <c r="X1122">
        <v>14</v>
      </c>
      <c r="Y1122">
        <v>24</v>
      </c>
      <c r="Z1122">
        <v>507</v>
      </c>
      <c r="AA1122">
        <f>Z1122/P1122</f>
        <v>0.81906300484652661</v>
      </c>
      <c r="AB1122" s="14" t="s">
        <v>506</v>
      </c>
      <c r="AC1122" s="13" t="s">
        <v>63</v>
      </c>
      <c r="AD1122">
        <v>1</v>
      </c>
      <c r="AE1122" t="str">
        <f>IF(AD1122&gt;3, "Prefers Discount", "Discount Indifferent")</f>
        <v>Discount Indifferent</v>
      </c>
      <c r="AF1122">
        <v>7</v>
      </c>
      <c r="AG1122">
        <v>7</v>
      </c>
      <c r="AH1122">
        <v>2</v>
      </c>
      <c r="AI1122" t="str">
        <f>INDEX($AF$1:$AH$1,MATCH(MAX(AF1122:AH1122),AF1122:AH1122,0))</f>
        <v>Store_Orders</v>
      </c>
      <c r="AJ1122">
        <v>7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f>SUM(AK1122:AO1122)</f>
        <v>0</v>
      </c>
      <c r="AQ1122" t="s">
        <v>67</v>
      </c>
      <c r="AR1122">
        <v>0</v>
      </c>
      <c r="AS1122" t="str">
        <f>IF(OR(AK1122&gt;0, AL1122&gt;0, AM1122&gt;0, AN1122&gt;0, AO1122&gt;0), "Converted", "Not Converted")</f>
        <v>Not Converted</v>
      </c>
      <c r="AT1122">
        <v>0</v>
      </c>
      <c r="AU1122">
        <v>3</v>
      </c>
      <c r="AV1122">
        <v>11</v>
      </c>
      <c r="AW1122">
        <f>IF(Z1122&gt;607, 4, 0)</f>
        <v>0</v>
      </c>
      <c r="AX1122">
        <f>IF(AA1122&gt;1.6588, 3, 0)</f>
        <v>0</v>
      </c>
      <c r="AY1122">
        <f>IF(P1122&gt;401, 2, 0)</f>
        <v>2</v>
      </c>
      <c r="AZ1122">
        <f>IF(I1122&gt;52915.77, 1, 0)</f>
        <v>1</v>
      </c>
      <c r="BA1122">
        <f>SUM(AW1122:AZ1122)</f>
        <v>3</v>
      </c>
      <c r="BB1122" t="str">
        <f>VLOOKUP(BA1122,'Standard Deviations'!$L$1:$M$11,2,TRUE)</f>
        <v>Silver</v>
      </c>
    </row>
    <row r="1123" spans="1:54">
      <c r="A1123">
        <v>10377</v>
      </c>
      <c r="B1123">
        <v>1958</v>
      </c>
      <c r="C1123">
        <f>2024-B1123</f>
        <v>66</v>
      </c>
      <c r="D1123" t="str">
        <f>VLOOKUP(B1123,Reference!$A$1:$B$125, 2)</f>
        <v>Boomers</v>
      </c>
      <c r="E1123" t="s">
        <v>64</v>
      </c>
      <c r="F1123" t="str">
        <f>IF(E1123="High School", "No College", "College")</f>
        <v>College</v>
      </c>
      <c r="G1123" t="s">
        <v>65</v>
      </c>
      <c r="H1123">
        <v>46692</v>
      </c>
      <c r="I1123">
        <v>46692</v>
      </c>
      <c r="J1123" s="4" t="s">
        <v>175</v>
      </c>
      <c r="K1123">
        <v>0</v>
      </c>
      <c r="L1123">
        <v>1</v>
      </c>
      <c r="M1123" t="str">
        <f>IF(OR(K1123&gt;0, L1123&gt;0), "Parent", "Not Parent")</f>
        <v>Parent</v>
      </c>
      <c r="N1123" t="s">
        <v>605</v>
      </c>
      <c r="O1123" s="8">
        <v>41916</v>
      </c>
      <c r="P1123" s="9">
        <f>O1123-N1123</f>
        <v>485</v>
      </c>
      <c r="Q1123">
        <v>37</v>
      </c>
      <c r="R1123" s="9">
        <f>P1123-Q1123</f>
        <v>448</v>
      </c>
      <c r="S1123" s="8">
        <f>O1123-R1123</f>
        <v>41468</v>
      </c>
      <c r="T1123">
        <v>170</v>
      </c>
      <c r="U1123">
        <v>6</v>
      </c>
      <c r="V1123">
        <v>97</v>
      </c>
      <c r="W1123">
        <v>24</v>
      </c>
      <c r="X1123">
        <v>12</v>
      </c>
      <c r="Y1123">
        <v>88</v>
      </c>
      <c r="Z1123">
        <v>397</v>
      </c>
      <c r="AA1123">
        <f>Z1123/P1123</f>
        <v>0.81855670103092781</v>
      </c>
      <c r="AB1123" s="11" t="s">
        <v>506</v>
      </c>
      <c r="AC1123" t="s">
        <v>59</v>
      </c>
      <c r="AD1123">
        <v>3</v>
      </c>
      <c r="AE1123" t="str">
        <f>IF(AD1123&gt;3, "Prefers Discount", "Discount Indifferent")</f>
        <v>Discount Indifferent</v>
      </c>
      <c r="AF1123">
        <v>5</v>
      </c>
      <c r="AG1123">
        <v>6</v>
      </c>
      <c r="AH1123">
        <v>1</v>
      </c>
      <c r="AI1123" t="str">
        <f>INDEX($AF$1:$AH$1,MATCH(MAX(AF1123:AH1123),AF1123:AH1123,0))</f>
        <v>Web_Orders</v>
      </c>
      <c r="AJ1123">
        <v>6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f>SUM(AK1123:AO1123)</f>
        <v>0</v>
      </c>
      <c r="AQ1123" t="s">
        <v>67</v>
      </c>
      <c r="AR1123">
        <v>0</v>
      </c>
      <c r="AS1123" t="str">
        <f>IF(OR(AK1123&gt;0, AL1123&gt;0, AM1123&gt;0, AN1123&gt;0, AO1123&gt;0), "Converted", "Not Converted")</f>
        <v>Not Converted</v>
      </c>
      <c r="AT1123">
        <v>0</v>
      </c>
      <c r="AU1123">
        <v>3</v>
      </c>
      <c r="AV1123">
        <v>11</v>
      </c>
      <c r="AW1123">
        <f>IF(Z1123&gt;607, 4, 0)</f>
        <v>0</v>
      </c>
      <c r="AX1123">
        <f>IF(AA1123&gt;1.6588, 3, 0)</f>
        <v>0</v>
      </c>
      <c r="AY1123">
        <f>IF(P1123&gt;401, 2, 0)</f>
        <v>2</v>
      </c>
      <c r="AZ1123">
        <f>IF(I1123&gt;52915.77, 1, 0)</f>
        <v>0</v>
      </c>
      <c r="BA1123">
        <f>SUM(AW1123:AZ1123)</f>
        <v>2</v>
      </c>
      <c r="BB1123" t="str">
        <f>VLOOKUP(BA1123,'Standard Deviations'!$L$1:$M$11,2,TRUE)</f>
        <v>Bronze</v>
      </c>
    </row>
    <row r="1124" spans="1:54">
      <c r="A1124">
        <v>4697</v>
      </c>
      <c r="B1124">
        <v>1949</v>
      </c>
      <c r="C1124">
        <f>2024-B1124</f>
        <v>75</v>
      </c>
      <c r="D1124" t="str">
        <f>VLOOKUP(B1124,Reference!$A$1:$B$125, 2)</f>
        <v>Boomers</v>
      </c>
      <c r="E1124" t="s">
        <v>64</v>
      </c>
      <c r="F1124" t="str">
        <f>IF(E1124="High School", "No College", "College")</f>
        <v>College</v>
      </c>
      <c r="G1124" t="s">
        <v>71</v>
      </c>
      <c r="H1124">
        <v>35416</v>
      </c>
      <c r="I1124">
        <v>35416</v>
      </c>
      <c r="J1124" s="4" t="s">
        <v>175</v>
      </c>
      <c r="K1124">
        <v>0</v>
      </c>
      <c r="L1124">
        <v>0</v>
      </c>
      <c r="M1124" t="str">
        <f>IF(OR(K1124&gt;0, L1124&gt;0), "Parent", "Not Parent")</f>
        <v>Not Parent</v>
      </c>
      <c r="N1124" t="s">
        <v>328</v>
      </c>
      <c r="O1124" s="8">
        <v>41916</v>
      </c>
      <c r="P1124" s="9">
        <f>O1124-N1124</f>
        <v>478</v>
      </c>
      <c r="Q1124">
        <v>62</v>
      </c>
      <c r="R1124" s="9">
        <f>P1124-Q1124</f>
        <v>416</v>
      </c>
      <c r="S1124" s="8">
        <f>O1124-R1124</f>
        <v>41500</v>
      </c>
      <c r="T1124">
        <v>248</v>
      </c>
      <c r="U1124">
        <v>3</v>
      </c>
      <c r="V1124">
        <v>81</v>
      </c>
      <c r="W1124">
        <v>4</v>
      </c>
      <c r="X1124">
        <v>3</v>
      </c>
      <c r="Y1124">
        <v>51</v>
      </c>
      <c r="Z1124">
        <v>390</v>
      </c>
      <c r="AA1124">
        <f>Z1124/P1124</f>
        <v>0.81589958158995812</v>
      </c>
      <c r="AB1124" s="14" t="s">
        <v>506</v>
      </c>
      <c r="AC1124" s="13" t="s">
        <v>63</v>
      </c>
      <c r="AD1124">
        <v>3</v>
      </c>
      <c r="AE1124" t="str">
        <f>IF(AD1124&gt;3, "Prefers Discount", "Discount Indifferent")</f>
        <v>Discount Indifferent</v>
      </c>
      <c r="AF1124">
        <v>5</v>
      </c>
      <c r="AG1124">
        <v>7</v>
      </c>
      <c r="AH1124">
        <v>1</v>
      </c>
      <c r="AI1124" t="str">
        <f>INDEX($AF$1:$AH$1,MATCH(MAX(AF1124:AH1124),AF1124:AH1124,0))</f>
        <v>Web_Orders</v>
      </c>
      <c r="AJ1124">
        <v>8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f>SUM(AK1124:AO1124)</f>
        <v>0</v>
      </c>
      <c r="AQ1124" t="s">
        <v>67</v>
      </c>
      <c r="AR1124">
        <v>0</v>
      </c>
      <c r="AS1124" t="str">
        <f>IF(OR(AK1124&gt;0, AL1124&gt;0, AM1124&gt;0, AN1124&gt;0, AO1124&gt;0), "Converted", "Not Converted")</f>
        <v>Not Converted</v>
      </c>
      <c r="AT1124">
        <v>0</v>
      </c>
      <c r="AU1124">
        <v>3</v>
      </c>
      <c r="AV1124">
        <v>11</v>
      </c>
      <c r="AW1124">
        <f>IF(Z1124&gt;607, 4, 0)</f>
        <v>0</v>
      </c>
      <c r="AX1124">
        <f>IF(AA1124&gt;1.6588, 3, 0)</f>
        <v>0</v>
      </c>
      <c r="AY1124">
        <f>IF(P1124&gt;401, 2, 0)</f>
        <v>2</v>
      </c>
      <c r="AZ1124">
        <f>IF(I1124&gt;52915.77, 1, 0)</f>
        <v>0</v>
      </c>
      <c r="BA1124">
        <f>SUM(AW1124:AZ1124)</f>
        <v>2</v>
      </c>
      <c r="BB1124" t="str">
        <f>VLOOKUP(BA1124,'Standard Deviations'!$L$1:$M$11,2,TRUE)</f>
        <v>Bronze</v>
      </c>
    </row>
    <row r="1125" spans="1:54">
      <c r="A1125">
        <v>11039</v>
      </c>
      <c r="B1125">
        <v>1975</v>
      </c>
      <c r="C1125">
        <f>2024-B1125</f>
        <v>49</v>
      </c>
      <c r="D1125" t="str">
        <f>VLOOKUP(B1125,Reference!$A$1:$B$125, 2)</f>
        <v>Gen X</v>
      </c>
      <c r="E1125" t="s">
        <v>54</v>
      </c>
      <c r="F1125" t="str">
        <f>IF(E1125="High School", "No College", "College")</f>
        <v>College</v>
      </c>
      <c r="G1125" t="s">
        <v>55</v>
      </c>
      <c r="H1125">
        <v>51948</v>
      </c>
      <c r="I1125">
        <v>51948</v>
      </c>
      <c r="J1125" s="4" t="s">
        <v>175</v>
      </c>
      <c r="K1125">
        <v>0</v>
      </c>
      <c r="L1125">
        <v>1</v>
      </c>
      <c r="M1125" t="str">
        <f>IF(OR(K1125&gt;0, L1125&gt;0), "Parent", "Not Parent")</f>
        <v>Parent</v>
      </c>
      <c r="N1125" t="s">
        <v>201</v>
      </c>
      <c r="O1125" s="8">
        <v>41916</v>
      </c>
      <c r="P1125" s="9">
        <f>O1125-N1125</f>
        <v>382</v>
      </c>
      <c r="Q1125">
        <v>51</v>
      </c>
      <c r="R1125" s="9">
        <f>P1125-Q1125</f>
        <v>331</v>
      </c>
      <c r="S1125" s="8">
        <f>O1125-R1125</f>
        <v>41585</v>
      </c>
      <c r="T1125">
        <v>82</v>
      </c>
      <c r="U1125">
        <v>33</v>
      </c>
      <c r="V1125">
        <v>54</v>
      </c>
      <c r="W1125">
        <v>71</v>
      </c>
      <c r="X1125">
        <v>30</v>
      </c>
      <c r="Y1125">
        <v>41</v>
      </c>
      <c r="Z1125">
        <v>311</v>
      </c>
      <c r="AA1125">
        <f>Z1125/P1125</f>
        <v>0.81413612565445026</v>
      </c>
      <c r="AB1125" s="14" t="s">
        <v>506</v>
      </c>
      <c r="AC1125" s="13" t="s">
        <v>63</v>
      </c>
      <c r="AD1125">
        <v>2</v>
      </c>
      <c r="AE1125" t="str">
        <f>IF(AD1125&gt;3, "Prefers Discount", "Discount Indifferent")</f>
        <v>Discount Indifferent</v>
      </c>
      <c r="AF1125">
        <v>4</v>
      </c>
      <c r="AG1125">
        <v>5</v>
      </c>
      <c r="AH1125">
        <v>2</v>
      </c>
      <c r="AI1125" t="str">
        <f>INDEX($AF$1:$AH$1,MATCH(MAX(AF1125:AH1125),AF1125:AH1125,0))</f>
        <v>Web_Orders</v>
      </c>
      <c r="AJ1125">
        <v>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f>SUM(AK1125:AO1125)</f>
        <v>0</v>
      </c>
      <c r="AQ1125" t="s">
        <v>67</v>
      </c>
      <c r="AR1125">
        <v>0</v>
      </c>
      <c r="AS1125" t="str">
        <f>IF(OR(AK1125&gt;0, AL1125&gt;0, AM1125&gt;0, AN1125&gt;0, AO1125&gt;0), "Converted", "Not Converted")</f>
        <v>Not Converted</v>
      </c>
      <c r="AT1125">
        <v>0</v>
      </c>
      <c r="AU1125">
        <v>3</v>
      </c>
      <c r="AV1125">
        <v>11</v>
      </c>
      <c r="AW1125">
        <f>IF(Z1125&gt;607, 4, 0)</f>
        <v>0</v>
      </c>
      <c r="AX1125">
        <f>IF(AA1125&gt;1.6588, 3, 0)</f>
        <v>0</v>
      </c>
      <c r="AY1125">
        <f>IF(P1125&gt;401, 2, 0)</f>
        <v>0</v>
      </c>
      <c r="AZ1125">
        <f>IF(I1125&gt;52915.77, 1, 0)</f>
        <v>0</v>
      </c>
      <c r="BA1125">
        <f>SUM(AW1125:AZ1125)</f>
        <v>0</v>
      </c>
      <c r="BB1125" t="str">
        <f>VLOOKUP(BA1125,'Standard Deviations'!$L$1:$M$11,2,TRUE)</f>
        <v>No Tier</v>
      </c>
    </row>
    <row r="1126" spans="1:54">
      <c r="A1126">
        <v>7375</v>
      </c>
      <c r="B1126">
        <v>1976</v>
      </c>
      <c r="C1126">
        <f>2024-B1126</f>
        <v>48</v>
      </c>
      <c r="D1126" t="str">
        <f>VLOOKUP(B1126,Reference!$A$1:$B$125, 2)</f>
        <v>Gen X</v>
      </c>
      <c r="E1126" t="s">
        <v>54</v>
      </c>
      <c r="F1126" t="str">
        <f>IF(E1126="High School", "No College", "College")</f>
        <v>College</v>
      </c>
      <c r="G1126" t="s">
        <v>65</v>
      </c>
      <c r="H1126">
        <v>51369</v>
      </c>
      <c r="I1126">
        <v>51369</v>
      </c>
      <c r="J1126" s="4" t="s">
        <v>175</v>
      </c>
      <c r="K1126">
        <v>0</v>
      </c>
      <c r="L1126">
        <v>1</v>
      </c>
      <c r="M1126" t="str">
        <f>IF(OR(K1126&gt;0, L1126&gt;0), "Parent", "Not Parent")</f>
        <v>Parent</v>
      </c>
      <c r="N1126" t="s">
        <v>606</v>
      </c>
      <c r="O1126" s="8">
        <v>41916</v>
      </c>
      <c r="P1126" s="9">
        <f>O1126-N1126</f>
        <v>709</v>
      </c>
      <c r="Q1126">
        <v>84</v>
      </c>
      <c r="R1126" s="9">
        <f>P1126-Q1126</f>
        <v>625</v>
      </c>
      <c r="S1126" s="8">
        <f>O1126-R1126</f>
        <v>41291</v>
      </c>
      <c r="T1126">
        <v>297</v>
      </c>
      <c r="U1126">
        <v>7</v>
      </c>
      <c r="V1126">
        <v>79</v>
      </c>
      <c r="W1126">
        <v>0</v>
      </c>
      <c r="X1126">
        <v>11</v>
      </c>
      <c r="Y1126">
        <v>182</v>
      </c>
      <c r="Z1126">
        <v>576</v>
      </c>
      <c r="AA1126">
        <f>Z1126/P1126</f>
        <v>0.81241184767277852</v>
      </c>
      <c r="AB1126" s="14" t="s">
        <v>506</v>
      </c>
      <c r="AC1126" s="13" t="s">
        <v>63</v>
      </c>
      <c r="AD1126">
        <v>2</v>
      </c>
      <c r="AE1126" t="str">
        <f>IF(AD1126&gt;3, "Prefers Discount", "Discount Indifferent")</f>
        <v>Discount Indifferent</v>
      </c>
      <c r="AF1126">
        <v>4</v>
      </c>
      <c r="AG1126">
        <v>8</v>
      </c>
      <c r="AH1126">
        <v>2</v>
      </c>
      <c r="AI1126" t="str">
        <f>INDEX($AF$1:$AH$1,MATCH(MAX(AF1126:AH1126),AF1126:AH1126,0))</f>
        <v>Web_Orders</v>
      </c>
      <c r="AJ1126">
        <v>8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f>SUM(AK1126:AO1126)</f>
        <v>0</v>
      </c>
      <c r="AQ1126" t="s">
        <v>67</v>
      </c>
      <c r="AR1126">
        <v>0</v>
      </c>
      <c r="AS1126" t="str">
        <f>IF(OR(AK1126&gt;0, AL1126&gt;0, AM1126&gt;0, AN1126&gt;0, AO1126&gt;0), "Converted", "Not Converted")</f>
        <v>Not Converted</v>
      </c>
      <c r="AT1126">
        <v>0</v>
      </c>
      <c r="AU1126">
        <v>3</v>
      </c>
      <c r="AV1126">
        <v>11</v>
      </c>
      <c r="AW1126">
        <f>IF(Z1126&gt;607, 4, 0)</f>
        <v>0</v>
      </c>
      <c r="AX1126">
        <f>IF(AA1126&gt;1.6588, 3, 0)</f>
        <v>0</v>
      </c>
      <c r="AY1126">
        <f>IF(P1126&gt;401, 2, 0)</f>
        <v>2</v>
      </c>
      <c r="AZ1126">
        <f>IF(I1126&gt;52915.77, 1, 0)</f>
        <v>0</v>
      </c>
      <c r="BA1126">
        <f>SUM(AW1126:AZ1126)</f>
        <v>2</v>
      </c>
      <c r="BB1126" t="str">
        <f>VLOOKUP(BA1126,'Standard Deviations'!$L$1:$M$11,2,TRUE)</f>
        <v>Bronze</v>
      </c>
    </row>
    <row r="1127" spans="1:54">
      <c r="A1127">
        <v>10144</v>
      </c>
      <c r="B1127">
        <v>1976</v>
      </c>
      <c r="C1127">
        <f>2024-B1127</f>
        <v>48</v>
      </c>
      <c r="D1127" t="str">
        <f>VLOOKUP(B1127,Reference!$A$1:$B$125, 2)</f>
        <v>Gen X</v>
      </c>
      <c r="E1127" t="s">
        <v>54</v>
      </c>
      <c r="F1127" t="str">
        <f>IF(E1127="High School", "No College", "College")</f>
        <v>College</v>
      </c>
      <c r="G1127" t="s">
        <v>65</v>
      </c>
      <c r="H1127">
        <v>51369</v>
      </c>
      <c r="I1127">
        <v>51369</v>
      </c>
      <c r="J1127" s="4" t="s">
        <v>175</v>
      </c>
      <c r="K1127">
        <v>0</v>
      </c>
      <c r="L1127">
        <v>1</v>
      </c>
      <c r="M1127" t="str">
        <f>IF(OR(K1127&gt;0, L1127&gt;0), "Parent", "Not Parent")</f>
        <v>Parent</v>
      </c>
      <c r="N1127" t="s">
        <v>606</v>
      </c>
      <c r="O1127" s="8">
        <v>41916</v>
      </c>
      <c r="P1127" s="9">
        <f>O1127-N1127</f>
        <v>709</v>
      </c>
      <c r="Q1127">
        <v>84</v>
      </c>
      <c r="R1127" s="9">
        <f>P1127-Q1127</f>
        <v>625</v>
      </c>
      <c r="S1127" s="8">
        <f>O1127-R1127</f>
        <v>41291</v>
      </c>
      <c r="T1127">
        <v>297</v>
      </c>
      <c r="U1127">
        <v>7</v>
      </c>
      <c r="V1127">
        <v>79</v>
      </c>
      <c r="W1127">
        <v>0</v>
      </c>
      <c r="X1127">
        <v>11</v>
      </c>
      <c r="Y1127">
        <v>182</v>
      </c>
      <c r="Z1127">
        <v>576</v>
      </c>
      <c r="AA1127">
        <f>Z1127/P1127</f>
        <v>0.81241184767277852</v>
      </c>
      <c r="AB1127" s="14" t="s">
        <v>506</v>
      </c>
      <c r="AC1127" s="13" t="s">
        <v>63</v>
      </c>
      <c r="AD1127">
        <v>2</v>
      </c>
      <c r="AE1127" t="str">
        <f>IF(AD1127&gt;3, "Prefers Discount", "Discount Indifferent")</f>
        <v>Discount Indifferent</v>
      </c>
      <c r="AF1127">
        <v>4</v>
      </c>
      <c r="AG1127">
        <v>8</v>
      </c>
      <c r="AH1127">
        <v>2</v>
      </c>
      <c r="AI1127" t="str">
        <f>INDEX($AF$1:$AH$1,MATCH(MAX(AF1127:AH1127),AF1127:AH1127,0))</f>
        <v>Web_Orders</v>
      </c>
      <c r="AJ1127">
        <v>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f>SUM(AK1127:AO1127)</f>
        <v>0</v>
      </c>
      <c r="AQ1127" t="s">
        <v>67</v>
      </c>
      <c r="AR1127">
        <v>0</v>
      </c>
      <c r="AS1127" t="str">
        <f>IF(OR(AK1127&gt;0, AL1127&gt;0, AM1127&gt;0, AN1127&gt;0, AO1127&gt;0), "Converted", "Not Converted")</f>
        <v>Not Converted</v>
      </c>
      <c r="AT1127">
        <v>0</v>
      </c>
      <c r="AU1127">
        <v>3</v>
      </c>
      <c r="AV1127">
        <v>11</v>
      </c>
      <c r="AW1127">
        <f>IF(Z1127&gt;607, 4, 0)</f>
        <v>0</v>
      </c>
      <c r="AX1127">
        <f>IF(AA1127&gt;1.6588, 3, 0)</f>
        <v>0</v>
      </c>
      <c r="AY1127">
        <f>IF(P1127&gt;401, 2, 0)</f>
        <v>2</v>
      </c>
      <c r="AZ1127">
        <f>IF(I1127&gt;52915.77, 1, 0)</f>
        <v>0</v>
      </c>
      <c r="BA1127">
        <f>SUM(AW1127:AZ1127)</f>
        <v>2</v>
      </c>
      <c r="BB1127" t="str">
        <f>VLOOKUP(BA1127,'Standard Deviations'!$L$1:$M$11,2,TRUE)</f>
        <v>Bronze</v>
      </c>
    </row>
    <row r="1128" spans="1:54">
      <c r="A1128">
        <v>3076</v>
      </c>
      <c r="B1128">
        <v>1975</v>
      </c>
      <c r="C1128">
        <f>2024-B1128</f>
        <v>49</v>
      </c>
      <c r="D1128" t="str">
        <f>VLOOKUP(B1128,Reference!$A$1:$B$125, 2)</f>
        <v>Gen X</v>
      </c>
      <c r="E1128" t="s">
        <v>54</v>
      </c>
      <c r="F1128" t="str">
        <f>IF(E1128="High School", "No College", "College")</f>
        <v>College</v>
      </c>
      <c r="G1128" t="s">
        <v>65</v>
      </c>
      <c r="H1128">
        <v>66653</v>
      </c>
      <c r="I1128">
        <v>66653</v>
      </c>
      <c r="J1128" s="4" t="s">
        <v>61</v>
      </c>
      <c r="K1128">
        <v>1</v>
      </c>
      <c r="L1128">
        <v>1</v>
      </c>
      <c r="M1128" t="str">
        <f>IF(OR(K1128&gt;0, L1128&gt;0), "Parent", "Not Parent")</f>
        <v>Parent</v>
      </c>
      <c r="N1128" t="s">
        <v>557</v>
      </c>
      <c r="O1128" s="8">
        <v>41916</v>
      </c>
      <c r="P1128" s="9">
        <f>O1128-N1128</f>
        <v>757</v>
      </c>
      <c r="Q1128">
        <v>18</v>
      </c>
      <c r="R1128" s="9">
        <f>P1128-Q1128</f>
        <v>739</v>
      </c>
      <c r="S1128" s="8">
        <f>O1128-R1128</f>
        <v>41177</v>
      </c>
      <c r="T1128">
        <v>452</v>
      </c>
      <c r="U1128">
        <v>18</v>
      </c>
      <c r="V1128">
        <v>102</v>
      </c>
      <c r="W1128">
        <v>16</v>
      </c>
      <c r="X1128">
        <v>18</v>
      </c>
      <c r="Y1128">
        <v>6</v>
      </c>
      <c r="Z1128">
        <v>612</v>
      </c>
      <c r="AA1128">
        <f>Z1128/P1128</f>
        <v>0.80845442536327605</v>
      </c>
      <c r="AB1128" s="11" t="s">
        <v>506</v>
      </c>
      <c r="AC1128" t="s">
        <v>59</v>
      </c>
      <c r="AD1128">
        <v>4</v>
      </c>
      <c r="AE1128" t="str">
        <f>IF(AD1128&gt;3, "Prefers Discount", "Discount Indifferent")</f>
        <v>Prefers Discount</v>
      </c>
      <c r="AF1128">
        <v>12</v>
      </c>
      <c r="AG1128">
        <v>4</v>
      </c>
      <c r="AH1128">
        <v>2</v>
      </c>
      <c r="AI1128" t="str">
        <f>INDEX($AF$1:$AH$1,MATCH(MAX(AF1128:AH1128),AF1128:AH1128,0))</f>
        <v>Store_Orders</v>
      </c>
      <c r="AJ1128">
        <v>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f>SUM(AK1128:AO1128)</f>
        <v>0</v>
      </c>
      <c r="AQ1128" t="s">
        <v>67</v>
      </c>
      <c r="AR1128">
        <v>0</v>
      </c>
      <c r="AS1128" t="str">
        <f>IF(OR(AK1128&gt;0, AL1128&gt;0, AM1128&gt;0, AN1128&gt;0, AO1128&gt;0), "Converted", "Not Converted")</f>
        <v>Not Converted</v>
      </c>
      <c r="AT1128">
        <v>0</v>
      </c>
      <c r="AU1128">
        <v>3</v>
      </c>
      <c r="AV1128">
        <v>11</v>
      </c>
      <c r="AW1128">
        <f>IF(Z1128&gt;607, 4, 0)</f>
        <v>4</v>
      </c>
      <c r="AX1128">
        <f>IF(AA1128&gt;1.6588, 3, 0)</f>
        <v>0</v>
      </c>
      <c r="AY1128">
        <f>IF(P1128&gt;401, 2, 0)</f>
        <v>2</v>
      </c>
      <c r="AZ1128">
        <f>IF(I1128&gt;52915.77, 1, 0)</f>
        <v>1</v>
      </c>
      <c r="BA1128">
        <f>SUM(AW1128:AZ1128)</f>
        <v>7</v>
      </c>
      <c r="BB1128" t="str">
        <f>VLOOKUP(BA1128,'Standard Deviations'!$L$1:$M$11,2,TRUE)</f>
        <v>Platinum</v>
      </c>
    </row>
    <row r="1129" spans="1:54">
      <c r="A1129">
        <v>3050</v>
      </c>
      <c r="B1129">
        <v>1966</v>
      </c>
      <c r="C1129">
        <f>2024-B1129</f>
        <v>58</v>
      </c>
      <c r="D1129" t="str">
        <f>VLOOKUP(B1129,Reference!$A$1:$B$125, 2)</f>
        <v>Gen X</v>
      </c>
      <c r="E1129" t="s">
        <v>54</v>
      </c>
      <c r="F1129" t="str">
        <f>IF(E1129="High School", "No College", "College")</f>
        <v>College</v>
      </c>
      <c r="G1129" t="s">
        <v>55</v>
      </c>
      <c r="H1129">
        <v>54198</v>
      </c>
      <c r="I1129">
        <v>54198</v>
      </c>
      <c r="J1129" s="4" t="s">
        <v>61</v>
      </c>
      <c r="K1129">
        <v>1</v>
      </c>
      <c r="L1129">
        <v>1</v>
      </c>
      <c r="M1129" t="str">
        <f>IF(OR(K1129&gt;0, L1129&gt;0), "Parent", "Not Parent")</f>
        <v>Parent</v>
      </c>
      <c r="N1129" t="s">
        <v>318</v>
      </c>
      <c r="O1129" s="8">
        <v>41916</v>
      </c>
      <c r="P1129" s="9">
        <f>O1129-N1129</f>
        <v>291</v>
      </c>
      <c r="Q1129">
        <v>13</v>
      </c>
      <c r="R1129" s="9">
        <f>P1129-Q1129</f>
        <v>278</v>
      </c>
      <c r="S1129" s="8">
        <f>O1129-R1129</f>
        <v>41638</v>
      </c>
      <c r="T1129">
        <v>185</v>
      </c>
      <c r="U1129">
        <v>0</v>
      </c>
      <c r="V1129">
        <v>28</v>
      </c>
      <c r="W1129">
        <v>3</v>
      </c>
      <c r="X1129">
        <v>2</v>
      </c>
      <c r="Y1129">
        <v>17</v>
      </c>
      <c r="Z1129">
        <v>235</v>
      </c>
      <c r="AA1129">
        <f>Z1129/P1129</f>
        <v>0.80756013745704469</v>
      </c>
      <c r="AB1129" s="11" t="s">
        <v>506</v>
      </c>
      <c r="AC1129" t="s">
        <v>59</v>
      </c>
      <c r="AD1129">
        <v>6</v>
      </c>
      <c r="AE1129" t="str">
        <f>IF(AD1129&gt;3, "Prefers Discount", "Discount Indifferent")</f>
        <v>Prefers Discount</v>
      </c>
      <c r="AF1129">
        <v>6</v>
      </c>
      <c r="AG1129">
        <v>3</v>
      </c>
      <c r="AH1129">
        <v>1</v>
      </c>
      <c r="AI1129" t="str">
        <f>INDEX($AF$1:$AH$1,MATCH(MAX(AF1129:AH1129),AF1129:AH1129,0))</f>
        <v>Store_Orders</v>
      </c>
      <c r="AJ1129">
        <v>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f>SUM(AK1129:AO1129)</f>
        <v>0</v>
      </c>
      <c r="AQ1129" t="s">
        <v>67</v>
      </c>
      <c r="AR1129">
        <v>0</v>
      </c>
      <c r="AS1129" t="str">
        <f>IF(OR(AK1129&gt;0, AL1129&gt;0, AM1129&gt;0, AN1129&gt;0, AO1129&gt;0), "Converted", "Not Converted")</f>
        <v>Not Converted</v>
      </c>
      <c r="AT1129">
        <v>0</v>
      </c>
      <c r="AU1129">
        <v>3</v>
      </c>
      <c r="AV1129">
        <v>11</v>
      </c>
      <c r="AW1129">
        <f>IF(Z1129&gt;607, 4, 0)</f>
        <v>0</v>
      </c>
      <c r="AX1129">
        <f>IF(AA1129&gt;1.6588, 3, 0)</f>
        <v>0</v>
      </c>
      <c r="AY1129">
        <f>IF(P1129&gt;401, 2, 0)</f>
        <v>0</v>
      </c>
      <c r="AZ1129">
        <f>IF(I1129&gt;52915.77, 1, 0)</f>
        <v>1</v>
      </c>
      <c r="BA1129">
        <f>SUM(AW1129:AZ1129)</f>
        <v>1</v>
      </c>
      <c r="BB1129" t="str">
        <f>VLOOKUP(BA1129,'Standard Deviations'!$L$1:$M$11,2,TRUE)</f>
        <v>Bronze</v>
      </c>
    </row>
    <row r="1130" spans="1:54">
      <c r="A1130">
        <v>4201</v>
      </c>
      <c r="B1130">
        <v>1962</v>
      </c>
      <c r="C1130">
        <f>2024-B1130</f>
        <v>62</v>
      </c>
      <c r="D1130" t="str">
        <f>VLOOKUP(B1130,Reference!$A$1:$B$125, 2)</f>
        <v>Boomers</v>
      </c>
      <c r="E1130" t="s">
        <v>54</v>
      </c>
      <c r="F1130" t="str">
        <f>IF(E1130="High School", "No College", "College")</f>
        <v>College</v>
      </c>
      <c r="G1130" t="s">
        <v>60</v>
      </c>
      <c r="H1130">
        <v>57967</v>
      </c>
      <c r="I1130">
        <v>57967</v>
      </c>
      <c r="J1130" s="4" t="s">
        <v>61</v>
      </c>
      <c r="K1130">
        <v>0</v>
      </c>
      <c r="L1130">
        <v>1</v>
      </c>
      <c r="M1130" t="str">
        <f>IF(OR(K1130&gt;0, L1130&gt;0), "Parent", "Not Parent")</f>
        <v>Parent</v>
      </c>
      <c r="N1130" t="s">
        <v>229</v>
      </c>
      <c r="O1130" s="8">
        <v>41916</v>
      </c>
      <c r="P1130" s="9">
        <f>O1130-N1130</f>
        <v>580</v>
      </c>
      <c r="Q1130">
        <v>39</v>
      </c>
      <c r="R1130" s="9">
        <f>P1130-Q1130</f>
        <v>541</v>
      </c>
      <c r="S1130" s="8">
        <f>O1130-R1130</f>
        <v>41375</v>
      </c>
      <c r="T1130">
        <v>229</v>
      </c>
      <c r="U1130">
        <v>7</v>
      </c>
      <c r="V1130">
        <v>137</v>
      </c>
      <c r="W1130">
        <v>4</v>
      </c>
      <c r="X1130">
        <v>0</v>
      </c>
      <c r="Y1130">
        <v>91</v>
      </c>
      <c r="Z1130">
        <v>468</v>
      </c>
      <c r="AA1130">
        <f>Z1130/P1130</f>
        <v>0.80689655172413788</v>
      </c>
      <c r="AB1130" s="11" t="s">
        <v>506</v>
      </c>
      <c r="AC1130" t="s">
        <v>59</v>
      </c>
      <c r="AD1130">
        <v>5</v>
      </c>
      <c r="AE1130" t="str">
        <f>IF(AD1130&gt;3, "Prefers Discount", "Discount Indifferent")</f>
        <v>Prefers Discount</v>
      </c>
      <c r="AF1130">
        <v>8</v>
      </c>
      <c r="AG1130">
        <v>4</v>
      </c>
      <c r="AH1130">
        <v>2</v>
      </c>
      <c r="AI1130" t="str">
        <f>INDEX($AF$1:$AH$1,MATCH(MAX(AF1130:AH1130),AF1130:AH1130,0))</f>
        <v>Store_Orders</v>
      </c>
      <c r="AJ1130">
        <v>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f>SUM(AK1130:AO1130)</f>
        <v>0</v>
      </c>
      <c r="AQ1130" t="s">
        <v>67</v>
      </c>
      <c r="AR1130">
        <v>0</v>
      </c>
      <c r="AS1130" t="str">
        <f>IF(OR(AK1130&gt;0, AL1130&gt;0, AM1130&gt;0, AN1130&gt;0, AO1130&gt;0), "Converted", "Not Converted")</f>
        <v>Not Converted</v>
      </c>
      <c r="AT1130">
        <v>0</v>
      </c>
      <c r="AU1130">
        <v>3</v>
      </c>
      <c r="AV1130">
        <v>11</v>
      </c>
      <c r="AW1130">
        <f>IF(Z1130&gt;607, 4, 0)</f>
        <v>0</v>
      </c>
      <c r="AX1130">
        <f>IF(AA1130&gt;1.6588, 3, 0)</f>
        <v>0</v>
      </c>
      <c r="AY1130">
        <f>IF(P1130&gt;401, 2, 0)</f>
        <v>2</v>
      </c>
      <c r="AZ1130">
        <f>IF(I1130&gt;52915.77, 1, 0)</f>
        <v>1</v>
      </c>
      <c r="BA1130">
        <f>SUM(AW1130:AZ1130)</f>
        <v>3</v>
      </c>
      <c r="BB1130" t="str">
        <f>VLOOKUP(BA1130,'Standard Deviations'!$L$1:$M$11,2,TRUE)</f>
        <v>Silver</v>
      </c>
    </row>
    <row r="1131" spans="1:54">
      <c r="A1131">
        <v>5956</v>
      </c>
      <c r="B1131">
        <v>1948</v>
      </c>
      <c r="C1131">
        <f>2024-B1131</f>
        <v>76</v>
      </c>
      <c r="D1131" t="str">
        <f>VLOOKUP(B1131,Reference!$A$1:$B$125, 2)</f>
        <v>Boomers</v>
      </c>
      <c r="E1131" t="s">
        <v>68</v>
      </c>
      <c r="F1131" t="str">
        <f>IF(E1131="High School", "No College", "College")</f>
        <v>College</v>
      </c>
      <c r="G1131" t="s">
        <v>71</v>
      </c>
      <c r="H1131">
        <v>45072</v>
      </c>
      <c r="I1131">
        <v>45072</v>
      </c>
      <c r="J1131" s="4" t="s">
        <v>175</v>
      </c>
      <c r="K1131">
        <v>1</v>
      </c>
      <c r="L1131">
        <v>2</v>
      </c>
      <c r="M1131" t="str">
        <f>IF(OR(K1131&gt;0, L1131&gt;0), "Parent", "Not Parent")</f>
        <v>Parent</v>
      </c>
      <c r="N1131" t="s">
        <v>542</v>
      </c>
      <c r="O1131" s="8">
        <v>41916</v>
      </c>
      <c r="P1131" s="9">
        <f>O1131-N1131</f>
        <v>353</v>
      </c>
      <c r="Q1131">
        <v>74</v>
      </c>
      <c r="R1131" s="9">
        <f>P1131-Q1131</f>
        <v>279</v>
      </c>
      <c r="S1131" s="8">
        <f>O1131-R1131</f>
        <v>41637</v>
      </c>
      <c r="T1131">
        <v>144</v>
      </c>
      <c r="U1131">
        <v>2</v>
      </c>
      <c r="V1131">
        <v>99</v>
      </c>
      <c r="W1131">
        <v>7</v>
      </c>
      <c r="X1131">
        <v>2</v>
      </c>
      <c r="Y1131">
        <v>30</v>
      </c>
      <c r="Z1131">
        <v>284</v>
      </c>
      <c r="AA1131">
        <f>Z1131/P1131</f>
        <v>0.80453257790368271</v>
      </c>
      <c r="AB1131" s="14" t="s">
        <v>506</v>
      </c>
      <c r="AC1131" s="13" t="s">
        <v>63</v>
      </c>
      <c r="AD1131">
        <v>5</v>
      </c>
      <c r="AE1131" t="str">
        <f>IF(AD1131&gt;3, "Prefers Discount", "Discount Indifferent")</f>
        <v>Prefers Discount</v>
      </c>
      <c r="AF1131">
        <v>4</v>
      </c>
      <c r="AG1131">
        <v>6</v>
      </c>
      <c r="AH1131">
        <v>1</v>
      </c>
      <c r="AI1131" t="str">
        <f>INDEX($AF$1:$AH$1,MATCH(MAX(AF1131:AH1131),AF1131:AH1131,0))</f>
        <v>Web_Orders</v>
      </c>
      <c r="AJ1131">
        <v>8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f>SUM(AK1131:AO1131)</f>
        <v>0</v>
      </c>
      <c r="AQ1131" t="s">
        <v>67</v>
      </c>
      <c r="AR1131">
        <v>0</v>
      </c>
      <c r="AS1131" t="str">
        <f>IF(OR(AK1131&gt;0, AL1131&gt;0, AM1131&gt;0, AN1131&gt;0, AO1131&gt;0), "Converted", "Not Converted")</f>
        <v>Not Converted</v>
      </c>
      <c r="AT1131">
        <v>0</v>
      </c>
      <c r="AU1131">
        <v>3</v>
      </c>
      <c r="AV1131">
        <v>11</v>
      </c>
      <c r="AW1131">
        <f>IF(Z1131&gt;607, 4, 0)</f>
        <v>0</v>
      </c>
      <c r="AX1131">
        <f>IF(AA1131&gt;1.6588, 3, 0)</f>
        <v>0</v>
      </c>
      <c r="AY1131">
        <f>IF(P1131&gt;401, 2, 0)</f>
        <v>0</v>
      </c>
      <c r="AZ1131">
        <f>IF(I1131&gt;52915.77, 1, 0)</f>
        <v>0</v>
      </c>
      <c r="BA1131">
        <f>SUM(AW1131:AZ1131)</f>
        <v>0</v>
      </c>
      <c r="BB1131" t="str">
        <f>VLOOKUP(BA1131,'Standard Deviations'!$L$1:$M$11,2,TRUE)</f>
        <v>No Tier</v>
      </c>
    </row>
    <row r="1132" spans="1:54">
      <c r="A1132">
        <v>7453</v>
      </c>
      <c r="B1132">
        <v>1954</v>
      </c>
      <c r="C1132">
        <f>2024-B1132</f>
        <v>70</v>
      </c>
      <c r="D1132" t="str">
        <f>VLOOKUP(B1132,Reference!$A$1:$B$125, 2)</f>
        <v>Boomers</v>
      </c>
      <c r="E1132" t="s">
        <v>54</v>
      </c>
      <c r="F1132" t="str">
        <f>IF(E1132="High School", "No College", "College")</f>
        <v>College</v>
      </c>
      <c r="G1132" t="s">
        <v>60</v>
      </c>
      <c r="H1132">
        <v>36130</v>
      </c>
      <c r="I1132">
        <v>36130</v>
      </c>
      <c r="J1132" s="4" t="s">
        <v>175</v>
      </c>
      <c r="K1132">
        <v>0</v>
      </c>
      <c r="L1132">
        <v>1</v>
      </c>
      <c r="M1132" t="str">
        <f>IF(OR(K1132&gt;0, L1132&gt;0), "Parent", "Not Parent")</f>
        <v>Parent</v>
      </c>
      <c r="N1132" t="s">
        <v>258</v>
      </c>
      <c r="O1132" s="8">
        <v>41916</v>
      </c>
      <c r="P1132" s="9">
        <f>O1132-N1132</f>
        <v>609</v>
      </c>
      <c r="Q1132">
        <v>46</v>
      </c>
      <c r="R1132" s="9">
        <f>P1132-Q1132</f>
        <v>563</v>
      </c>
      <c r="S1132" s="8">
        <f>O1132-R1132</f>
        <v>41353</v>
      </c>
      <c r="T1132">
        <v>157</v>
      </c>
      <c r="U1132">
        <v>43</v>
      </c>
      <c r="V1132">
        <v>127</v>
      </c>
      <c r="W1132">
        <v>68</v>
      </c>
      <c r="X1132">
        <v>56</v>
      </c>
      <c r="Y1132">
        <v>37</v>
      </c>
      <c r="Z1132">
        <v>488</v>
      </c>
      <c r="AA1132">
        <f>Z1132/P1132</f>
        <v>0.80131362889983582</v>
      </c>
      <c r="AB1132" s="11" t="s">
        <v>506</v>
      </c>
      <c r="AC1132" t="s">
        <v>59</v>
      </c>
      <c r="AD1132">
        <v>6</v>
      </c>
      <c r="AE1132" t="str">
        <f>IF(AD1132&gt;3, "Prefers Discount", "Discount Indifferent")</f>
        <v>Prefers Discount</v>
      </c>
      <c r="AF1132">
        <v>4</v>
      </c>
      <c r="AG1132">
        <v>3</v>
      </c>
      <c r="AH1132">
        <v>8</v>
      </c>
      <c r="AI1132" t="str">
        <f>INDEX($AF$1:$AH$1,MATCH(MAX(AF1132:AH1132),AF1132:AH1132,0))</f>
        <v>Catalog_Orders</v>
      </c>
      <c r="AJ1132">
        <v>4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f>SUM(AK1132:AO1132)</f>
        <v>1</v>
      </c>
      <c r="AQ1132" t="str">
        <f>INDEX($AK$1:$AO$1,MATCH(MAX(AK1132:AO1132),AK1132:AO1132,0))</f>
        <v>Converted_on_Camp3</v>
      </c>
      <c r="AR1132">
        <v>1</v>
      </c>
      <c r="AS1132" t="str">
        <f>IF(OR(AK1132&gt;0, AL1132&gt;0, AM1132&gt;0, AN1132&gt;0, AO1132&gt;0), "Converted", "Not Converted")</f>
        <v>Converted</v>
      </c>
      <c r="AT1132">
        <v>0</v>
      </c>
      <c r="AU1132">
        <v>3</v>
      </c>
      <c r="AV1132">
        <v>11</v>
      </c>
      <c r="AW1132">
        <f>IF(Z1132&gt;607, 4, 0)</f>
        <v>0</v>
      </c>
      <c r="AX1132">
        <f>IF(AA1132&gt;1.6588, 3, 0)</f>
        <v>0</v>
      </c>
      <c r="AY1132">
        <f>IF(P1132&gt;401, 2, 0)</f>
        <v>2</v>
      </c>
      <c r="AZ1132">
        <f>IF(I1132&gt;52915.77, 1, 0)</f>
        <v>0</v>
      </c>
      <c r="BA1132">
        <f>SUM(AW1132:AZ1132)</f>
        <v>2</v>
      </c>
      <c r="BB1132" t="str">
        <f>VLOOKUP(BA1132,'Standard Deviations'!$L$1:$M$11,2,TRUE)</f>
        <v>Bronze</v>
      </c>
    </row>
    <row r="1133" spans="1:54">
      <c r="A1133">
        <v>359</v>
      </c>
      <c r="B1133">
        <v>1950</v>
      </c>
      <c r="C1133">
        <f>2024-B1133</f>
        <v>74</v>
      </c>
      <c r="D1133" t="str">
        <f>VLOOKUP(B1133,Reference!$A$1:$B$125, 2)</f>
        <v>Boomers</v>
      </c>
      <c r="E1133" t="s">
        <v>54</v>
      </c>
      <c r="F1133" t="str">
        <f>IF(E1133="High School", "No College", "College")</f>
        <v>College</v>
      </c>
      <c r="G1133" t="s">
        <v>65</v>
      </c>
      <c r="H1133">
        <v>48070</v>
      </c>
      <c r="I1133">
        <v>48070</v>
      </c>
      <c r="J1133" s="4" t="s">
        <v>175</v>
      </c>
      <c r="K1133">
        <v>0</v>
      </c>
      <c r="L1133">
        <v>1</v>
      </c>
      <c r="M1133" t="str">
        <f>IF(OR(K1133&gt;0, L1133&gt;0), "Parent", "Not Parent")</f>
        <v>Parent</v>
      </c>
      <c r="N1133" t="s">
        <v>431</v>
      </c>
      <c r="O1133" s="8">
        <v>41916</v>
      </c>
      <c r="P1133" s="9">
        <f>O1133-N1133</f>
        <v>629</v>
      </c>
      <c r="Q1133">
        <v>33</v>
      </c>
      <c r="R1133" s="9">
        <f>P1133-Q1133</f>
        <v>596</v>
      </c>
      <c r="S1133" s="8">
        <f>O1133-R1133</f>
        <v>41320</v>
      </c>
      <c r="T1133">
        <v>373</v>
      </c>
      <c r="U1133">
        <v>14</v>
      </c>
      <c r="V1133">
        <v>83</v>
      </c>
      <c r="W1133">
        <v>6</v>
      </c>
      <c r="X1133">
        <v>9</v>
      </c>
      <c r="Y1133">
        <v>19</v>
      </c>
      <c r="Z1133">
        <v>504</v>
      </c>
      <c r="AA1133">
        <f>Z1133/P1133</f>
        <v>0.80127186009538953</v>
      </c>
      <c r="AB1133" s="11" t="s">
        <v>506</v>
      </c>
      <c r="AC1133" t="s">
        <v>59</v>
      </c>
      <c r="AD1133">
        <v>3</v>
      </c>
      <c r="AE1133" t="str">
        <f>IF(AD1133&gt;3, "Prefers Discount", "Discount Indifferent")</f>
        <v>Discount Indifferent</v>
      </c>
      <c r="AF1133">
        <v>6</v>
      </c>
      <c r="AG1133">
        <v>8</v>
      </c>
      <c r="AH1133">
        <v>2</v>
      </c>
      <c r="AI1133" t="str">
        <f>INDEX($AF$1:$AH$1,MATCH(MAX(AF1133:AH1133),AF1133:AH1133,0))</f>
        <v>Web_Orders</v>
      </c>
      <c r="AJ1133">
        <v>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f>SUM(AK1133:AO1133)</f>
        <v>0</v>
      </c>
      <c r="AQ1133" t="s">
        <v>67</v>
      </c>
      <c r="AR1133">
        <v>0</v>
      </c>
      <c r="AS1133" t="str">
        <f>IF(OR(AK1133&gt;0, AL1133&gt;0, AM1133&gt;0, AN1133&gt;0, AO1133&gt;0), "Converted", "Not Converted")</f>
        <v>Not Converted</v>
      </c>
      <c r="AT1133">
        <v>1</v>
      </c>
      <c r="AU1133">
        <v>3</v>
      </c>
      <c r="AV1133">
        <v>11</v>
      </c>
      <c r="AW1133">
        <f>IF(Z1133&gt;607, 4, 0)</f>
        <v>0</v>
      </c>
      <c r="AX1133">
        <f>IF(AA1133&gt;1.6588, 3, 0)</f>
        <v>0</v>
      </c>
      <c r="AY1133">
        <f>IF(P1133&gt;401, 2, 0)</f>
        <v>2</v>
      </c>
      <c r="AZ1133">
        <f>IF(I1133&gt;52915.77, 1, 0)</f>
        <v>0</v>
      </c>
      <c r="BA1133">
        <f>SUM(AW1133:AZ1133)</f>
        <v>2</v>
      </c>
      <c r="BB1133" t="str">
        <f>VLOOKUP(BA1133,'Standard Deviations'!$L$1:$M$11,2,TRUE)</f>
        <v>Bronze</v>
      </c>
    </row>
    <row r="1134" spans="1:54">
      <c r="A1134">
        <v>3376</v>
      </c>
      <c r="B1134">
        <v>1970</v>
      </c>
      <c r="C1134">
        <f>2024-B1134</f>
        <v>54</v>
      </c>
      <c r="D1134" t="str">
        <f>VLOOKUP(B1134,Reference!$A$1:$B$125, 2)</f>
        <v>Gen X</v>
      </c>
      <c r="E1134" t="s">
        <v>64</v>
      </c>
      <c r="F1134" t="str">
        <f>IF(E1134="High School", "No College", "College")</f>
        <v>College</v>
      </c>
      <c r="G1134" t="s">
        <v>71</v>
      </c>
      <c r="H1134">
        <v>55282</v>
      </c>
      <c r="I1134">
        <v>55282</v>
      </c>
      <c r="J1134" s="4" t="s">
        <v>61</v>
      </c>
      <c r="K1134">
        <v>1</v>
      </c>
      <c r="L1134">
        <v>0</v>
      </c>
      <c r="M1134" t="str">
        <f>IF(OR(K1134&gt;0, L1134&gt;0), "Parent", "Not Parent")</f>
        <v>Parent</v>
      </c>
      <c r="N1134" t="s">
        <v>463</v>
      </c>
      <c r="O1134" s="8">
        <v>41916</v>
      </c>
      <c r="P1134" s="9">
        <f>O1134-N1134</f>
        <v>295</v>
      </c>
      <c r="Q1134">
        <v>9</v>
      </c>
      <c r="R1134" s="9">
        <f>P1134-Q1134</f>
        <v>286</v>
      </c>
      <c r="S1134" s="8">
        <f>O1134-R1134</f>
        <v>41630</v>
      </c>
      <c r="T1134">
        <v>125</v>
      </c>
      <c r="U1134">
        <v>6</v>
      </c>
      <c r="V1134">
        <v>73</v>
      </c>
      <c r="W1134">
        <v>8</v>
      </c>
      <c r="X1134">
        <v>4</v>
      </c>
      <c r="Y1134">
        <v>19</v>
      </c>
      <c r="Z1134">
        <v>235</v>
      </c>
      <c r="AA1134">
        <f>Z1134/P1134</f>
        <v>0.79661016949152541</v>
      </c>
      <c r="AB1134" s="11" t="s">
        <v>506</v>
      </c>
      <c r="AC1134" t="s">
        <v>59</v>
      </c>
      <c r="AD1134">
        <v>1</v>
      </c>
      <c r="AE1134" t="str">
        <f>IF(AD1134&gt;3, "Prefers Discount", "Discount Indifferent")</f>
        <v>Discount Indifferent</v>
      </c>
      <c r="AF1134">
        <v>6</v>
      </c>
      <c r="AG1134">
        <v>3</v>
      </c>
      <c r="AH1134">
        <v>1</v>
      </c>
      <c r="AI1134" t="str">
        <f>INDEX($AF$1:$AH$1,MATCH(MAX(AF1134:AH1134),AF1134:AH1134,0))</f>
        <v>Store_Orders</v>
      </c>
      <c r="AJ1134">
        <v>4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f>SUM(AK1134:AO1134)</f>
        <v>0</v>
      </c>
      <c r="AQ1134" t="s">
        <v>67</v>
      </c>
      <c r="AR1134">
        <v>0</v>
      </c>
      <c r="AS1134" t="str">
        <f>IF(OR(AK1134&gt;0, AL1134&gt;0, AM1134&gt;0, AN1134&gt;0, AO1134&gt;0), "Converted", "Not Converted")</f>
        <v>Not Converted</v>
      </c>
      <c r="AT1134">
        <v>0</v>
      </c>
      <c r="AU1134">
        <v>3</v>
      </c>
      <c r="AV1134">
        <v>11</v>
      </c>
      <c r="AW1134">
        <f>IF(Z1134&gt;607, 4, 0)</f>
        <v>0</v>
      </c>
      <c r="AX1134">
        <f>IF(AA1134&gt;1.6588, 3, 0)</f>
        <v>0</v>
      </c>
      <c r="AY1134">
        <f>IF(P1134&gt;401, 2, 0)</f>
        <v>0</v>
      </c>
      <c r="AZ1134">
        <f>IF(I1134&gt;52915.77, 1, 0)</f>
        <v>1</v>
      </c>
      <c r="BA1134">
        <f>SUM(AW1134:AZ1134)</f>
        <v>1</v>
      </c>
      <c r="BB1134" t="str">
        <f>VLOOKUP(BA1134,'Standard Deviations'!$L$1:$M$11,2,TRUE)</f>
        <v>Bronze</v>
      </c>
    </row>
    <row r="1135" spans="1:54">
      <c r="A1135">
        <v>9507</v>
      </c>
      <c r="B1135">
        <v>1975</v>
      </c>
      <c r="C1135">
        <f>2024-B1135</f>
        <v>49</v>
      </c>
      <c r="D1135" t="str">
        <f>VLOOKUP(B1135,Reference!$A$1:$B$125, 2)</f>
        <v>Gen X</v>
      </c>
      <c r="E1135" t="s">
        <v>54</v>
      </c>
      <c r="F1135" t="str">
        <f>IF(E1135="High School", "No College", "College")</f>
        <v>College</v>
      </c>
      <c r="G1135" t="s">
        <v>55</v>
      </c>
      <c r="H1135">
        <v>40794</v>
      </c>
      <c r="I1135">
        <v>40794</v>
      </c>
      <c r="J1135" s="4" t="s">
        <v>175</v>
      </c>
      <c r="K1135">
        <v>0</v>
      </c>
      <c r="L1135">
        <v>1</v>
      </c>
      <c r="M1135" t="str">
        <f>IF(OR(K1135&gt;0, L1135&gt;0), "Parent", "Not Parent")</f>
        <v>Parent</v>
      </c>
      <c r="N1135" t="s">
        <v>607</v>
      </c>
      <c r="O1135" s="8">
        <v>41916</v>
      </c>
      <c r="P1135" s="9">
        <f>O1135-N1135</f>
        <v>545</v>
      </c>
      <c r="Q1135">
        <v>18</v>
      </c>
      <c r="R1135" s="9">
        <f>P1135-Q1135</f>
        <v>527</v>
      </c>
      <c r="S1135" s="8">
        <f>O1135-R1135</f>
        <v>41389</v>
      </c>
      <c r="T1135">
        <v>261</v>
      </c>
      <c r="U1135">
        <v>23</v>
      </c>
      <c r="V1135">
        <v>73</v>
      </c>
      <c r="W1135">
        <v>4</v>
      </c>
      <c r="X1135">
        <v>23</v>
      </c>
      <c r="Y1135">
        <v>50</v>
      </c>
      <c r="Z1135">
        <v>434</v>
      </c>
      <c r="AA1135">
        <f>Z1135/P1135</f>
        <v>0.79633027522935784</v>
      </c>
      <c r="AB1135" s="11" t="s">
        <v>506</v>
      </c>
      <c r="AC1135" t="s">
        <v>59</v>
      </c>
      <c r="AD1135">
        <v>2</v>
      </c>
      <c r="AE1135" t="str">
        <f>IF(AD1135&gt;3, "Prefers Discount", "Discount Indifferent")</f>
        <v>Discount Indifferent</v>
      </c>
      <c r="AF1135">
        <v>5</v>
      </c>
      <c r="AG1135">
        <v>6</v>
      </c>
      <c r="AH1135">
        <v>3</v>
      </c>
      <c r="AI1135" t="str">
        <f>INDEX($AF$1:$AH$1,MATCH(MAX(AF1135:AH1135),AF1135:AH1135,0))</f>
        <v>Web_Orders</v>
      </c>
      <c r="AJ1135">
        <v>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f>SUM(AK1135:AO1135)</f>
        <v>0</v>
      </c>
      <c r="AQ1135" t="s">
        <v>67</v>
      </c>
      <c r="AR1135">
        <v>0</v>
      </c>
      <c r="AS1135" t="str">
        <f>IF(OR(AK1135&gt;0, AL1135&gt;0, AM1135&gt;0, AN1135&gt;0, AO1135&gt;0), "Converted", "Not Converted")</f>
        <v>Not Converted</v>
      </c>
      <c r="AT1135">
        <v>0</v>
      </c>
      <c r="AU1135">
        <v>3</v>
      </c>
      <c r="AV1135">
        <v>11</v>
      </c>
      <c r="AW1135">
        <f>IF(Z1135&gt;607, 4, 0)</f>
        <v>0</v>
      </c>
      <c r="AX1135">
        <f>IF(AA1135&gt;1.6588, 3, 0)</f>
        <v>0</v>
      </c>
      <c r="AY1135">
        <f>IF(P1135&gt;401, 2, 0)</f>
        <v>2</v>
      </c>
      <c r="AZ1135">
        <f>IF(I1135&gt;52915.77, 1, 0)</f>
        <v>0</v>
      </c>
      <c r="BA1135">
        <f>SUM(AW1135:AZ1135)</f>
        <v>2</v>
      </c>
      <c r="BB1135" t="str">
        <f>VLOOKUP(BA1135,'Standard Deviations'!$L$1:$M$11,2,TRUE)</f>
        <v>Bronze</v>
      </c>
    </row>
    <row r="1136" spans="1:54">
      <c r="A1136">
        <v>11075</v>
      </c>
      <c r="B1136">
        <v>1978</v>
      </c>
      <c r="C1136">
        <f>2024-B1136</f>
        <v>46</v>
      </c>
      <c r="D1136" t="str">
        <f>VLOOKUP(B1136,Reference!$A$1:$B$125, 2)</f>
        <v>Gen X</v>
      </c>
      <c r="E1136" t="s">
        <v>54</v>
      </c>
      <c r="F1136" t="str">
        <f>IF(E1136="High School", "No College", "College")</f>
        <v>College</v>
      </c>
      <c r="G1136" t="s">
        <v>55</v>
      </c>
      <c r="H1136">
        <v>51267</v>
      </c>
      <c r="I1136">
        <v>51267</v>
      </c>
      <c r="J1136" s="4" t="s">
        <v>175</v>
      </c>
      <c r="K1136">
        <v>1</v>
      </c>
      <c r="L1136">
        <v>1</v>
      </c>
      <c r="M1136" t="str">
        <f>IF(OR(K1136&gt;0, L1136&gt;0), "Parent", "Not Parent")</f>
        <v>Parent</v>
      </c>
      <c r="N1136" t="s">
        <v>153</v>
      </c>
      <c r="O1136" s="8">
        <v>41916</v>
      </c>
      <c r="P1136" s="9">
        <f>O1136-N1136</f>
        <v>340</v>
      </c>
      <c r="Q1136">
        <v>37</v>
      </c>
      <c r="R1136" s="9">
        <f>P1136-Q1136</f>
        <v>303</v>
      </c>
      <c r="S1136" s="8">
        <f>O1136-R1136</f>
        <v>41613</v>
      </c>
      <c r="T1136">
        <v>183</v>
      </c>
      <c r="U1136">
        <v>2</v>
      </c>
      <c r="V1136">
        <v>64</v>
      </c>
      <c r="W1136">
        <v>7</v>
      </c>
      <c r="X1136">
        <v>2</v>
      </c>
      <c r="Y1136">
        <v>12</v>
      </c>
      <c r="Z1136">
        <v>270</v>
      </c>
      <c r="AA1136">
        <f>Z1136/P1136</f>
        <v>0.79411764705882348</v>
      </c>
      <c r="AB1136" s="11" t="s">
        <v>506</v>
      </c>
      <c r="AC1136" t="s">
        <v>59</v>
      </c>
      <c r="AD1136">
        <v>4</v>
      </c>
      <c r="AE1136" t="str">
        <f>IF(AD1136&gt;3, "Prefers Discount", "Discount Indifferent")</f>
        <v>Prefers Discount</v>
      </c>
      <c r="AF1136">
        <v>5</v>
      </c>
      <c r="AG1136">
        <v>3</v>
      </c>
      <c r="AH1136">
        <v>3</v>
      </c>
      <c r="AI1136" t="str">
        <f>INDEX($AF$1:$AH$1,MATCH(MAX(AF1136:AH1136),AF1136:AH1136,0))</f>
        <v>Store_Orders</v>
      </c>
      <c r="AJ1136">
        <v>4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f>SUM(AK1136:AO1136)</f>
        <v>0</v>
      </c>
      <c r="AQ1136" t="s">
        <v>67</v>
      </c>
      <c r="AR1136">
        <v>0</v>
      </c>
      <c r="AS1136" t="str">
        <f>IF(OR(AK1136&gt;0, AL1136&gt;0, AM1136&gt;0, AN1136&gt;0, AO1136&gt;0), "Converted", "Not Converted")</f>
        <v>Not Converted</v>
      </c>
      <c r="AT1136">
        <v>0</v>
      </c>
      <c r="AU1136">
        <v>3</v>
      </c>
      <c r="AV1136">
        <v>11</v>
      </c>
      <c r="AW1136">
        <f>IF(Z1136&gt;607, 4, 0)</f>
        <v>0</v>
      </c>
      <c r="AX1136">
        <f>IF(AA1136&gt;1.6588, 3, 0)</f>
        <v>0</v>
      </c>
      <c r="AY1136">
        <f>IF(P1136&gt;401, 2, 0)</f>
        <v>0</v>
      </c>
      <c r="AZ1136">
        <f>IF(I1136&gt;52915.77, 1, 0)</f>
        <v>0</v>
      </c>
      <c r="BA1136">
        <f>SUM(AW1136:AZ1136)</f>
        <v>0</v>
      </c>
      <c r="BB1136" t="str">
        <f>VLOOKUP(BA1136,'Standard Deviations'!$L$1:$M$11,2,TRUE)</f>
        <v>No Tier</v>
      </c>
    </row>
    <row r="1137" spans="1:54">
      <c r="A1137">
        <v>4827</v>
      </c>
      <c r="B1137">
        <v>1956</v>
      </c>
      <c r="C1137">
        <f>2024-B1137</f>
        <v>68</v>
      </c>
      <c r="D1137" t="str">
        <f>VLOOKUP(B1137,Reference!$A$1:$B$125, 2)</f>
        <v>Boomers</v>
      </c>
      <c r="E1137" t="s">
        <v>68</v>
      </c>
      <c r="F1137" t="str">
        <f>IF(E1137="High School", "No College", "College")</f>
        <v>College</v>
      </c>
      <c r="G1137" t="s">
        <v>60</v>
      </c>
      <c r="H1137">
        <v>54998</v>
      </c>
      <c r="I1137">
        <v>54998</v>
      </c>
      <c r="J1137" s="4" t="s">
        <v>61</v>
      </c>
      <c r="K1137">
        <v>0</v>
      </c>
      <c r="L1137">
        <v>1</v>
      </c>
      <c r="M1137" t="str">
        <f>IF(OR(K1137&gt;0, L1137&gt;0), "Parent", "Not Parent")</f>
        <v>Parent</v>
      </c>
      <c r="N1137" t="s">
        <v>222</v>
      </c>
      <c r="O1137" s="8">
        <v>41916</v>
      </c>
      <c r="P1137" s="9">
        <f>O1137-N1137</f>
        <v>573</v>
      </c>
      <c r="Q1137">
        <v>3</v>
      </c>
      <c r="R1137" s="9">
        <f>P1137-Q1137</f>
        <v>570</v>
      </c>
      <c r="S1137" s="8">
        <f>O1137-R1137</f>
        <v>41346</v>
      </c>
      <c r="T1137">
        <v>154</v>
      </c>
      <c r="U1137">
        <v>22</v>
      </c>
      <c r="V1137">
        <v>202</v>
      </c>
      <c r="W1137">
        <v>39</v>
      </c>
      <c r="X1137">
        <v>30</v>
      </c>
      <c r="Y1137">
        <v>8</v>
      </c>
      <c r="Z1137">
        <v>455</v>
      </c>
      <c r="AA1137">
        <f>Z1137/P1137</f>
        <v>0.79406631762652702</v>
      </c>
      <c r="AB1137" s="11" t="s">
        <v>506</v>
      </c>
      <c r="AC1137" t="s">
        <v>59</v>
      </c>
      <c r="AD1137">
        <v>5</v>
      </c>
      <c r="AE1137" t="str">
        <f>IF(AD1137&gt;3, "Prefers Discount", "Discount Indifferent")</f>
        <v>Prefers Discount</v>
      </c>
      <c r="AF1137">
        <v>9</v>
      </c>
      <c r="AG1137">
        <v>4</v>
      </c>
      <c r="AH1137">
        <v>2</v>
      </c>
      <c r="AI1137" t="str">
        <f>INDEX($AF$1:$AH$1,MATCH(MAX(AF1137:AH1137),AF1137:AH1137,0))</f>
        <v>Store_Orders</v>
      </c>
      <c r="AJ1137">
        <v>4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f>SUM(AK1137:AO1137)</f>
        <v>0</v>
      </c>
      <c r="AQ1137" t="s">
        <v>67</v>
      </c>
      <c r="AR1137">
        <v>1</v>
      </c>
      <c r="AS1137" t="str">
        <f>IF(OR(AK1137&gt;0, AL1137&gt;0, AM1137&gt;0, AN1137&gt;0, AO1137&gt;0), "Converted", "Not Converted")</f>
        <v>Not Converted</v>
      </c>
      <c r="AT1137">
        <v>0</v>
      </c>
      <c r="AU1137">
        <v>3</v>
      </c>
      <c r="AV1137">
        <v>11</v>
      </c>
      <c r="AW1137">
        <f>IF(Z1137&gt;607, 4, 0)</f>
        <v>0</v>
      </c>
      <c r="AX1137">
        <f>IF(AA1137&gt;1.6588, 3, 0)</f>
        <v>0</v>
      </c>
      <c r="AY1137">
        <f>IF(P1137&gt;401, 2, 0)</f>
        <v>2</v>
      </c>
      <c r="AZ1137">
        <f>IF(I1137&gt;52915.77, 1, 0)</f>
        <v>1</v>
      </c>
      <c r="BA1137">
        <f>SUM(AW1137:AZ1137)</f>
        <v>3</v>
      </c>
      <c r="BB1137" t="str">
        <f>VLOOKUP(BA1137,'Standard Deviations'!$L$1:$M$11,2,TRUE)</f>
        <v>Silver</v>
      </c>
    </row>
    <row r="1138" spans="1:54">
      <c r="A1138">
        <v>1343</v>
      </c>
      <c r="B1138">
        <v>1968</v>
      </c>
      <c r="C1138">
        <f>2024-B1138</f>
        <v>56</v>
      </c>
      <c r="D1138" t="str">
        <f>VLOOKUP(B1138,Reference!$A$1:$B$125, 2)</f>
        <v>Gen X</v>
      </c>
      <c r="E1138" t="s">
        <v>54</v>
      </c>
      <c r="F1138" t="str">
        <f>IF(E1138="High School", "No College", "College")</f>
        <v>College</v>
      </c>
      <c r="G1138" t="s">
        <v>65</v>
      </c>
      <c r="H1138">
        <v>58554</v>
      </c>
      <c r="I1138">
        <v>58554</v>
      </c>
      <c r="J1138" s="4" t="s">
        <v>61</v>
      </c>
      <c r="K1138">
        <v>1</v>
      </c>
      <c r="L1138">
        <v>1</v>
      </c>
      <c r="M1138" t="str">
        <f>IF(OR(K1138&gt;0, L1138&gt;0), "Parent", "Not Parent")</f>
        <v>Parent</v>
      </c>
      <c r="N1138" t="s">
        <v>284</v>
      </c>
      <c r="O1138" s="8">
        <v>41916</v>
      </c>
      <c r="P1138" s="9">
        <f>O1138-N1138</f>
        <v>738</v>
      </c>
      <c r="Q1138">
        <v>55</v>
      </c>
      <c r="R1138" s="9">
        <f>P1138-Q1138</f>
        <v>683</v>
      </c>
      <c r="S1138" s="8">
        <f>O1138-R1138</f>
        <v>41233</v>
      </c>
      <c r="T1138">
        <v>368</v>
      </c>
      <c r="U1138">
        <v>24</v>
      </c>
      <c r="V1138">
        <v>68</v>
      </c>
      <c r="W1138">
        <v>38</v>
      </c>
      <c r="X1138">
        <v>0</v>
      </c>
      <c r="Y1138">
        <v>88</v>
      </c>
      <c r="Z1138">
        <v>586</v>
      </c>
      <c r="AA1138">
        <f>Z1138/P1138</f>
        <v>0.79403794037940378</v>
      </c>
      <c r="AB1138" s="14" t="s">
        <v>506</v>
      </c>
      <c r="AC1138" s="13" t="s">
        <v>63</v>
      </c>
      <c r="AD1138">
        <v>6</v>
      </c>
      <c r="AE1138" t="str">
        <f>IF(AD1138&gt;3, "Prefers Discount", "Discount Indifferent")</f>
        <v>Prefers Discount</v>
      </c>
      <c r="AF1138">
        <v>6</v>
      </c>
      <c r="AG1138">
        <v>8</v>
      </c>
      <c r="AH1138">
        <v>2</v>
      </c>
      <c r="AI1138" t="str">
        <f>INDEX($AF$1:$AH$1,MATCH(MAX(AF1138:AH1138),AF1138:AH1138,0))</f>
        <v>Web_Orders</v>
      </c>
      <c r="AJ1138">
        <v>7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f>SUM(AK1138:AO1138)</f>
        <v>0</v>
      </c>
      <c r="AQ1138" t="s">
        <v>67</v>
      </c>
      <c r="AR1138">
        <v>0</v>
      </c>
      <c r="AS1138" t="str">
        <f>IF(OR(AK1138&gt;0, AL1138&gt;0, AM1138&gt;0, AN1138&gt;0, AO1138&gt;0), "Converted", "Not Converted")</f>
        <v>Not Converted</v>
      </c>
      <c r="AT1138">
        <v>0</v>
      </c>
      <c r="AU1138">
        <v>3</v>
      </c>
      <c r="AV1138">
        <v>11</v>
      </c>
      <c r="AW1138">
        <f>IF(Z1138&gt;607, 4, 0)</f>
        <v>0</v>
      </c>
      <c r="AX1138">
        <f>IF(AA1138&gt;1.6588, 3, 0)</f>
        <v>0</v>
      </c>
      <c r="AY1138">
        <f>IF(P1138&gt;401, 2, 0)</f>
        <v>2</v>
      </c>
      <c r="AZ1138">
        <f>IF(I1138&gt;52915.77, 1, 0)</f>
        <v>1</v>
      </c>
      <c r="BA1138">
        <f>SUM(AW1138:AZ1138)</f>
        <v>3</v>
      </c>
      <c r="BB1138" t="str">
        <f>VLOOKUP(BA1138,'Standard Deviations'!$L$1:$M$11,2,TRUE)</f>
        <v>Silver</v>
      </c>
    </row>
    <row r="1139" spans="1:54">
      <c r="A1139">
        <v>4749</v>
      </c>
      <c r="B1139">
        <v>1968</v>
      </c>
      <c r="C1139">
        <f>2024-B1139</f>
        <v>56</v>
      </c>
      <c r="D1139" t="str">
        <f>VLOOKUP(B1139,Reference!$A$1:$B$125, 2)</f>
        <v>Gen X</v>
      </c>
      <c r="E1139" t="s">
        <v>54</v>
      </c>
      <c r="F1139" t="str">
        <f>IF(E1139="High School", "No College", "College")</f>
        <v>College</v>
      </c>
      <c r="G1139" t="s">
        <v>65</v>
      </c>
      <c r="H1139">
        <v>58554</v>
      </c>
      <c r="I1139">
        <v>58554</v>
      </c>
      <c r="J1139" s="4" t="s">
        <v>61</v>
      </c>
      <c r="K1139">
        <v>1</v>
      </c>
      <c r="L1139">
        <v>1</v>
      </c>
      <c r="M1139" t="str">
        <f>IF(OR(K1139&gt;0, L1139&gt;0), "Parent", "Not Parent")</f>
        <v>Parent</v>
      </c>
      <c r="N1139" t="s">
        <v>284</v>
      </c>
      <c r="O1139" s="8">
        <v>41916</v>
      </c>
      <c r="P1139" s="9">
        <f>O1139-N1139</f>
        <v>738</v>
      </c>
      <c r="Q1139">
        <v>55</v>
      </c>
      <c r="R1139" s="9">
        <f>P1139-Q1139</f>
        <v>683</v>
      </c>
      <c r="S1139" s="8">
        <f>O1139-R1139</f>
        <v>41233</v>
      </c>
      <c r="T1139">
        <v>368</v>
      </c>
      <c r="U1139">
        <v>24</v>
      </c>
      <c r="V1139">
        <v>68</v>
      </c>
      <c r="W1139">
        <v>38</v>
      </c>
      <c r="X1139">
        <v>0</v>
      </c>
      <c r="Y1139">
        <v>88</v>
      </c>
      <c r="Z1139">
        <v>586</v>
      </c>
      <c r="AA1139">
        <f>Z1139/P1139</f>
        <v>0.79403794037940378</v>
      </c>
      <c r="AB1139" s="14" t="s">
        <v>506</v>
      </c>
      <c r="AC1139" s="13" t="s">
        <v>63</v>
      </c>
      <c r="AD1139">
        <v>6</v>
      </c>
      <c r="AE1139" t="str">
        <f>IF(AD1139&gt;3, "Prefers Discount", "Discount Indifferent")</f>
        <v>Prefers Discount</v>
      </c>
      <c r="AF1139">
        <v>6</v>
      </c>
      <c r="AG1139">
        <v>8</v>
      </c>
      <c r="AH1139">
        <v>2</v>
      </c>
      <c r="AI1139" t="str">
        <f>INDEX($AF$1:$AH$1,MATCH(MAX(AF1139:AH1139),AF1139:AH1139,0))</f>
        <v>Web_Orders</v>
      </c>
      <c r="AJ1139">
        <v>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f>SUM(AK1139:AO1139)</f>
        <v>0</v>
      </c>
      <c r="AQ1139" t="s">
        <v>67</v>
      </c>
      <c r="AR1139">
        <v>0</v>
      </c>
      <c r="AS1139" t="str">
        <f>IF(OR(AK1139&gt;0, AL1139&gt;0, AM1139&gt;0, AN1139&gt;0, AO1139&gt;0), "Converted", "Not Converted")</f>
        <v>Not Converted</v>
      </c>
      <c r="AT1139">
        <v>0</v>
      </c>
      <c r="AU1139">
        <v>3</v>
      </c>
      <c r="AV1139">
        <v>11</v>
      </c>
      <c r="AW1139">
        <f>IF(Z1139&gt;607, 4, 0)</f>
        <v>0</v>
      </c>
      <c r="AX1139">
        <f>IF(AA1139&gt;1.6588, 3, 0)</f>
        <v>0</v>
      </c>
      <c r="AY1139">
        <f>IF(P1139&gt;401, 2, 0)</f>
        <v>2</v>
      </c>
      <c r="AZ1139">
        <f>IF(I1139&gt;52915.77, 1, 0)</f>
        <v>1</v>
      </c>
      <c r="BA1139">
        <f>SUM(AW1139:AZ1139)</f>
        <v>3</v>
      </c>
      <c r="BB1139" t="str">
        <f>VLOOKUP(BA1139,'Standard Deviations'!$L$1:$M$11,2,TRUE)</f>
        <v>Silver</v>
      </c>
    </row>
    <row r="1140" spans="1:54">
      <c r="A1140">
        <v>1409</v>
      </c>
      <c r="B1140">
        <v>1951</v>
      </c>
      <c r="C1140">
        <f>2024-B1140</f>
        <v>73</v>
      </c>
      <c r="D1140" t="str">
        <f>VLOOKUP(B1140,Reference!$A$1:$B$125, 2)</f>
        <v>Boomers</v>
      </c>
      <c r="E1140" t="s">
        <v>54</v>
      </c>
      <c r="F1140" t="str">
        <f>IF(E1140="High School", "No College", "College")</f>
        <v>College</v>
      </c>
      <c r="G1140" t="s">
        <v>65</v>
      </c>
      <c r="H1140">
        <v>40689</v>
      </c>
      <c r="I1140">
        <v>40689</v>
      </c>
      <c r="J1140" s="4" t="s">
        <v>175</v>
      </c>
      <c r="K1140">
        <v>0</v>
      </c>
      <c r="L1140">
        <v>1</v>
      </c>
      <c r="M1140" t="str">
        <f>IF(OR(K1140&gt;0, L1140&gt;0), "Parent", "Not Parent")</f>
        <v>Parent</v>
      </c>
      <c r="N1140" t="s">
        <v>608</v>
      </c>
      <c r="O1140" s="8">
        <v>41916</v>
      </c>
      <c r="P1140" s="9">
        <f>O1140-N1140</f>
        <v>565</v>
      </c>
      <c r="Q1140">
        <v>69</v>
      </c>
      <c r="R1140" s="9">
        <f>P1140-Q1140</f>
        <v>496</v>
      </c>
      <c r="S1140" s="8">
        <f>O1140-R1140</f>
        <v>41420</v>
      </c>
      <c r="T1140">
        <v>270</v>
      </c>
      <c r="U1140">
        <v>3</v>
      </c>
      <c r="V1140">
        <v>27</v>
      </c>
      <c r="W1140">
        <v>39</v>
      </c>
      <c r="X1140">
        <v>6</v>
      </c>
      <c r="Y1140">
        <v>99</v>
      </c>
      <c r="Z1140">
        <v>444</v>
      </c>
      <c r="AA1140">
        <f>Z1140/P1140</f>
        <v>0.78584070796460181</v>
      </c>
      <c r="AB1140" s="14" t="s">
        <v>506</v>
      </c>
      <c r="AC1140" s="13" t="s">
        <v>63</v>
      </c>
      <c r="AD1140">
        <v>7</v>
      </c>
      <c r="AE1140" t="str">
        <f>IF(AD1140&gt;3, "Prefers Discount", "Discount Indifferent")</f>
        <v>Prefers Discount</v>
      </c>
      <c r="AF1140">
        <v>5</v>
      </c>
      <c r="AG1140">
        <v>7</v>
      </c>
      <c r="AH1140">
        <v>1</v>
      </c>
      <c r="AI1140" t="str">
        <f>INDEX($AF$1:$AH$1,MATCH(MAX(AF1140:AH1140),AF1140:AH1140,0))</f>
        <v>Web_Orders</v>
      </c>
      <c r="AJ1140">
        <v>8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f>SUM(AK1140:AO1140)</f>
        <v>0</v>
      </c>
      <c r="AQ1140" t="s">
        <v>67</v>
      </c>
      <c r="AR1140">
        <v>0</v>
      </c>
      <c r="AS1140" t="str">
        <f>IF(OR(AK1140&gt;0, AL1140&gt;0, AM1140&gt;0, AN1140&gt;0, AO1140&gt;0), "Converted", "Not Converted")</f>
        <v>Not Converted</v>
      </c>
      <c r="AT1140">
        <v>0</v>
      </c>
      <c r="AU1140">
        <v>3</v>
      </c>
      <c r="AV1140">
        <v>11</v>
      </c>
      <c r="AW1140">
        <f>IF(Z1140&gt;607, 4, 0)</f>
        <v>0</v>
      </c>
      <c r="AX1140">
        <f>IF(AA1140&gt;1.6588, 3, 0)</f>
        <v>0</v>
      </c>
      <c r="AY1140">
        <f>IF(P1140&gt;401, 2, 0)</f>
        <v>2</v>
      </c>
      <c r="AZ1140">
        <f>IF(I1140&gt;52915.77, 1, 0)</f>
        <v>0</v>
      </c>
      <c r="BA1140">
        <f>SUM(AW1140:AZ1140)</f>
        <v>2</v>
      </c>
      <c r="BB1140" t="str">
        <f>VLOOKUP(BA1140,'Standard Deviations'!$L$1:$M$11,2,TRUE)</f>
        <v>Bronze</v>
      </c>
    </row>
    <row r="1141" spans="1:54">
      <c r="A1141">
        <v>5314</v>
      </c>
      <c r="B1141">
        <v>1951</v>
      </c>
      <c r="C1141">
        <f>2024-B1141</f>
        <v>73</v>
      </c>
      <c r="D1141" t="str">
        <f>VLOOKUP(B1141,Reference!$A$1:$B$125, 2)</f>
        <v>Boomers</v>
      </c>
      <c r="E1141" t="s">
        <v>54</v>
      </c>
      <c r="F1141" t="str">
        <f>IF(E1141="High School", "No College", "College")</f>
        <v>College</v>
      </c>
      <c r="G1141" t="s">
        <v>65</v>
      </c>
      <c r="H1141">
        <v>40689</v>
      </c>
      <c r="I1141">
        <v>40689</v>
      </c>
      <c r="J1141" s="4" t="s">
        <v>175</v>
      </c>
      <c r="K1141">
        <v>0</v>
      </c>
      <c r="L1141">
        <v>1</v>
      </c>
      <c r="M1141" t="str">
        <f>IF(OR(K1141&gt;0, L1141&gt;0), "Parent", "Not Parent")</f>
        <v>Parent</v>
      </c>
      <c r="N1141" t="s">
        <v>608</v>
      </c>
      <c r="O1141" s="8">
        <v>41916</v>
      </c>
      <c r="P1141" s="9">
        <f>O1141-N1141</f>
        <v>565</v>
      </c>
      <c r="Q1141">
        <v>69</v>
      </c>
      <c r="R1141" s="9">
        <f>P1141-Q1141</f>
        <v>496</v>
      </c>
      <c r="S1141" s="8">
        <f>O1141-R1141</f>
        <v>41420</v>
      </c>
      <c r="T1141">
        <v>270</v>
      </c>
      <c r="U1141">
        <v>3</v>
      </c>
      <c r="V1141">
        <v>27</v>
      </c>
      <c r="W1141">
        <v>39</v>
      </c>
      <c r="X1141">
        <v>6</v>
      </c>
      <c r="Y1141">
        <v>99</v>
      </c>
      <c r="Z1141">
        <v>444</v>
      </c>
      <c r="AA1141">
        <f>Z1141/P1141</f>
        <v>0.78584070796460181</v>
      </c>
      <c r="AB1141" s="14" t="s">
        <v>506</v>
      </c>
      <c r="AC1141" s="13" t="s">
        <v>63</v>
      </c>
      <c r="AD1141">
        <v>7</v>
      </c>
      <c r="AE1141" t="str">
        <f>IF(AD1141&gt;3, "Prefers Discount", "Discount Indifferent")</f>
        <v>Prefers Discount</v>
      </c>
      <c r="AF1141">
        <v>5</v>
      </c>
      <c r="AG1141">
        <v>7</v>
      </c>
      <c r="AH1141">
        <v>1</v>
      </c>
      <c r="AI1141" t="str">
        <f>INDEX($AF$1:$AH$1,MATCH(MAX(AF1141:AH1141),AF1141:AH1141,0))</f>
        <v>Web_Orders</v>
      </c>
      <c r="AJ1141">
        <v>8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f>SUM(AK1141:AO1141)</f>
        <v>0</v>
      </c>
      <c r="AQ1141" t="s">
        <v>67</v>
      </c>
      <c r="AR1141">
        <v>0</v>
      </c>
      <c r="AS1141" t="str">
        <f>IF(OR(AK1141&gt;0, AL1141&gt;0, AM1141&gt;0, AN1141&gt;0, AO1141&gt;0), "Converted", "Not Converted")</f>
        <v>Not Converted</v>
      </c>
      <c r="AT1141">
        <v>0</v>
      </c>
      <c r="AU1141">
        <v>3</v>
      </c>
      <c r="AV1141">
        <v>11</v>
      </c>
      <c r="AW1141">
        <f>IF(Z1141&gt;607, 4, 0)</f>
        <v>0</v>
      </c>
      <c r="AX1141">
        <f>IF(AA1141&gt;1.6588, 3, 0)</f>
        <v>0</v>
      </c>
      <c r="AY1141">
        <f>IF(P1141&gt;401, 2, 0)</f>
        <v>2</v>
      </c>
      <c r="AZ1141">
        <f>IF(I1141&gt;52915.77, 1, 0)</f>
        <v>0</v>
      </c>
      <c r="BA1141">
        <f>SUM(AW1141:AZ1141)</f>
        <v>2</v>
      </c>
      <c r="BB1141" t="str">
        <f>VLOOKUP(BA1141,'Standard Deviations'!$L$1:$M$11,2,TRUE)</f>
        <v>Bronze</v>
      </c>
    </row>
    <row r="1142" spans="1:54">
      <c r="A1142">
        <v>1676</v>
      </c>
      <c r="B1142">
        <v>1975</v>
      </c>
      <c r="C1142">
        <f>2024-B1142</f>
        <v>49</v>
      </c>
      <c r="D1142" t="str">
        <f>VLOOKUP(B1142,Reference!$A$1:$B$125, 2)</f>
        <v>Gen X</v>
      </c>
      <c r="E1142" t="s">
        <v>54</v>
      </c>
      <c r="F1142" t="str">
        <f>IF(E1142="High School", "No College", "College")</f>
        <v>College</v>
      </c>
      <c r="G1142" t="s">
        <v>55</v>
      </c>
      <c r="H1142">
        <v>43057</v>
      </c>
      <c r="I1142">
        <v>43057</v>
      </c>
      <c r="J1142" s="4" t="s">
        <v>175</v>
      </c>
      <c r="K1142">
        <v>0</v>
      </c>
      <c r="L1142">
        <v>1</v>
      </c>
      <c r="M1142" t="str">
        <f>IF(OR(K1142&gt;0, L1142&gt;0), "Parent", "Not Parent")</f>
        <v>Parent</v>
      </c>
      <c r="N1142" t="s">
        <v>601</v>
      </c>
      <c r="O1142" s="8">
        <v>41916</v>
      </c>
      <c r="P1142" s="9">
        <f>O1142-N1142</f>
        <v>339</v>
      </c>
      <c r="Q1142">
        <v>30</v>
      </c>
      <c r="R1142" s="9">
        <f>P1142-Q1142</f>
        <v>309</v>
      </c>
      <c r="S1142" s="8">
        <f>O1142-R1142</f>
        <v>41607</v>
      </c>
      <c r="T1142">
        <v>213</v>
      </c>
      <c r="U1142">
        <v>2</v>
      </c>
      <c r="V1142">
        <v>44</v>
      </c>
      <c r="W1142">
        <v>0</v>
      </c>
      <c r="X1142">
        <v>2</v>
      </c>
      <c r="Y1142">
        <v>5</v>
      </c>
      <c r="Z1142">
        <v>266</v>
      </c>
      <c r="AA1142">
        <f>Z1142/P1142</f>
        <v>0.78466076696165188</v>
      </c>
      <c r="AB1142" s="11" t="s">
        <v>506</v>
      </c>
      <c r="AC1142" t="s">
        <v>59</v>
      </c>
      <c r="AD1142">
        <v>4</v>
      </c>
      <c r="AE1142" t="str">
        <f>IF(AD1142&gt;3, "Prefers Discount", "Discount Indifferent")</f>
        <v>Prefers Discount</v>
      </c>
      <c r="AF1142">
        <v>5</v>
      </c>
      <c r="AG1142">
        <v>4</v>
      </c>
      <c r="AH1142">
        <v>2</v>
      </c>
      <c r="AI1142" t="str">
        <f>INDEX($AF$1:$AH$1,MATCH(MAX(AF1142:AH1142),AF1142:AH1142,0))</f>
        <v>Store_Orders</v>
      </c>
      <c r="AJ1142">
        <v>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f>SUM(AK1142:AO1142)</f>
        <v>0</v>
      </c>
      <c r="AQ1142" t="s">
        <v>67</v>
      </c>
      <c r="AR1142">
        <v>0</v>
      </c>
      <c r="AS1142" t="str">
        <f>IF(OR(AK1142&gt;0, AL1142&gt;0, AM1142&gt;0, AN1142&gt;0, AO1142&gt;0), "Converted", "Not Converted")</f>
        <v>Not Converted</v>
      </c>
      <c r="AT1142">
        <v>0</v>
      </c>
      <c r="AU1142">
        <v>3</v>
      </c>
      <c r="AV1142">
        <v>11</v>
      </c>
      <c r="AW1142">
        <f>IF(Z1142&gt;607, 4, 0)</f>
        <v>0</v>
      </c>
      <c r="AX1142">
        <f>IF(AA1142&gt;1.6588, 3, 0)</f>
        <v>0</v>
      </c>
      <c r="AY1142">
        <f>IF(P1142&gt;401, 2, 0)</f>
        <v>0</v>
      </c>
      <c r="AZ1142">
        <f>IF(I1142&gt;52915.77, 1, 0)</f>
        <v>0</v>
      </c>
      <c r="BA1142">
        <f>SUM(AW1142:AZ1142)</f>
        <v>0</v>
      </c>
      <c r="BB1142" t="str">
        <f>VLOOKUP(BA1142,'Standard Deviations'!$L$1:$M$11,2,TRUE)</f>
        <v>No Tier</v>
      </c>
    </row>
    <row r="1143" spans="1:54">
      <c r="A1143">
        <v>5092</v>
      </c>
      <c r="B1143">
        <v>1949</v>
      </c>
      <c r="C1143">
        <f>2024-B1143</f>
        <v>75</v>
      </c>
      <c r="D1143" t="str">
        <f>VLOOKUP(B1143,Reference!$A$1:$B$125, 2)</f>
        <v>Boomers</v>
      </c>
      <c r="E1143" t="s">
        <v>68</v>
      </c>
      <c r="F1143" t="str">
        <f>IF(E1143="High School", "No College", "College")</f>
        <v>College</v>
      </c>
      <c r="G1143" t="s">
        <v>89</v>
      </c>
      <c r="H1143">
        <v>51569</v>
      </c>
      <c r="I1143">
        <v>51569</v>
      </c>
      <c r="J1143" s="4" t="s">
        <v>175</v>
      </c>
      <c r="K1143">
        <v>0</v>
      </c>
      <c r="L1143">
        <v>1</v>
      </c>
      <c r="M1143" t="str">
        <f>IF(OR(K1143&gt;0, L1143&gt;0), "Parent", "Not Parent")</f>
        <v>Parent</v>
      </c>
      <c r="N1143" t="s">
        <v>609</v>
      </c>
      <c r="O1143" s="8">
        <v>41916</v>
      </c>
      <c r="P1143" s="9">
        <f>O1143-N1143</f>
        <v>599</v>
      </c>
      <c r="Q1143">
        <v>39</v>
      </c>
      <c r="R1143" s="9">
        <f>P1143-Q1143</f>
        <v>560</v>
      </c>
      <c r="S1143" s="8">
        <f>O1143-R1143</f>
        <v>41356</v>
      </c>
      <c r="T1143">
        <v>380</v>
      </c>
      <c r="U1143">
        <v>0</v>
      </c>
      <c r="V1143">
        <v>47</v>
      </c>
      <c r="W1143">
        <v>6</v>
      </c>
      <c r="X1143">
        <v>0</v>
      </c>
      <c r="Y1143">
        <v>34</v>
      </c>
      <c r="Z1143">
        <v>467</v>
      </c>
      <c r="AA1143">
        <f>Z1143/P1143</f>
        <v>0.77963272120200333</v>
      </c>
      <c r="AB1143" s="11" t="s">
        <v>506</v>
      </c>
      <c r="AC1143" t="s">
        <v>59</v>
      </c>
      <c r="AD1143">
        <v>4</v>
      </c>
      <c r="AE1143" t="str">
        <f>IF(AD1143&gt;3, "Prefers Discount", "Discount Indifferent")</f>
        <v>Prefers Discount</v>
      </c>
      <c r="AF1143">
        <v>7</v>
      </c>
      <c r="AG1143">
        <v>7</v>
      </c>
      <c r="AH1143">
        <v>1</v>
      </c>
      <c r="AI1143" t="str">
        <f>INDEX($AF$1:$AH$1,MATCH(MAX(AF1143:AH1143),AF1143:AH1143,0))</f>
        <v>Store_Orders</v>
      </c>
      <c r="AJ1143">
        <v>8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f>SUM(AK1143:AO1143)</f>
        <v>1</v>
      </c>
      <c r="AQ1143" t="str">
        <f>INDEX($AK$1:$AO$1,MATCH(MAX(AK1143:AO1143),AK1143:AO1143,0))</f>
        <v>Converted_on_Camp4</v>
      </c>
      <c r="AR1143">
        <v>1</v>
      </c>
      <c r="AS1143" t="str">
        <f>IF(OR(AK1143&gt;0, AL1143&gt;0, AM1143&gt;0, AN1143&gt;0, AO1143&gt;0), "Converted", "Not Converted")</f>
        <v>Converted</v>
      </c>
      <c r="AT1143">
        <v>0</v>
      </c>
      <c r="AU1143">
        <v>3</v>
      </c>
      <c r="AV1143">
        <v>11</v>
      </c>
      <c r="AW1143">
        <f>IF(Z1143&gt;607, 4, 0)</f>
        <v>0</v>
      </c>
      <c r="AX1143">
        <f>IF(AA1143&gt;1.6588, 3, 0)</f>
        <v>0</v>
      </c>
      <c r="AY1143">
        <f>IF(P1143&gt;401, 2, 0)</f>
        <v>2</v>
      </c>
      <c r="AZ1143">
        <f>IF(I1143&gt;52915.77, 1, 0)</f>
        <v>0</v>
      </c>
      <c r="BA1143">
        <f>SUM(AW1143:AZ1143)</f>
        <v>2</v>
      </c>
      <c r="BB1143" t="str">
        <f>VLOOKUP(BA1143,'Standard Deviations'!$L$1:$M$11,2,TRUE)</f>
        <v>Bronze</v>
      </c>
    </row>
    <row r="1144" spans="1:54">
      <c r="A1144">
        <v>521</v>
      </c>
      <c r="B1144">
        <v>1985</v>
      </c>
      <c r="C1144">
        <f>2024-B1144</f>
        <v>39</v>
      </c>
      <c r="D1144" t="str">
        <f>VLOOKUP(B1144,Reference!$A$1:$B$125, 2)</f>
        <v>Millennials</v>
      </c>
      <c r="E1144" t="s">
        <v>54</v>
      </c>
      <c r="F1144" t="str">
        <f>IF(E1144="High School", "No College", "College")</f>
        <v>College</v>
      </c>
      <c r="G1144" t="s">
        <v>65</v>
      </c>
      <c r="H1144">
        <v>54006</v>
      </c>
      <c r="I1144">
        <v>54006</v>
      </c>
      <c r="J1144" s="4" t="s">
        <v>61</v>
      </c>
      <c r="K1144">
        <v>1</v>
      </c>
      <c r="L1144">
        <v>0</v>
      </c>
      <c r="M1144" t="str">
        <f>IF(OR(K1144&gt;0, L1144&gt;0), "Parent", "Not Parent")</f>
        <v>Parent</v>
      </c>
      <c r="N1144" t="s">
        <v>484</v>
      </c>
      <c r="O1144" s="8">
        <v>41916</v>
      </c>
      <c r="P1144" s="9">
        <f>O1144-N1144</f>
        <v>746</v>
      </c>
      <c r="Q1144">
        <v>42</v>
      </c>
      <c r="R1144" s="9">
        <f>P1144-Q1144</f>
        <v>704</v>
      </c>
      <c r="S1144" s="8">
        <f>O1144-R1144</f>
        <v>41212</v>
      </c>
      <c r="T1144">
        <v>174</v>
      </c>
      <c r="U1144">
        <v>77</v>
      </c>
      <c r="V1144">
        <v>203</v>
      </c>
      <c r="W1144">
        <v>6</v>
      </c>
      <c r="X1144">
        <v>24</v>
      </c>
      <c r="Y1144">
        <v>97</v>
      </c>
      <c r="Z1144">
        <v>581</v>
      </c>
      <c r="AA1144">
        <f>Z1144/P1144</f>
        <v>0.77882037533512061</v>
      </c>
      <c r="AB1144" s="11" t="s">
        <v>506</v>
      </c>
      <c r="AC1144" t="s">
        <v>59</v>
      </c>
      <c r="AD1144">
        <v>2</v>
      </c>
      <c r="AE1144" t="str">
        <f>IF(AD1144&gt;3, "Prefers Discount", "Discount Indifferent")</f>
        <v>Discount Indifferent</v>
      </c>
      <c r="AF1144">
        <v>7</v>
      </c>
      <c r="AG1144">
        <v>8</v>
      </c>
      <c r="AH1144">
        <v>1</v>
      </c>
      <c r="AI1144" t="str">
        <f>INDEX($AF$1:$AH$1,MATCH(MAX(AF1144:AH1144),AF1144:AH1144,0))</f>
        <v>Web_Orders</v>
      </c>
      <c r="AJ1144">
        <v>7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f>SUM(AK1144:AO1144)</f>
        <v>0</v>
      </c>
      <c r="AQ1144" t="s">
        <v>67</v>
      </c>
      <c r="AR1144">
        <v>0</v>
      </c>
      <c r="AS1144" t="str">
        <f>IF(OR(AK1144&gt;0, AL1144&gt;0, AM1144&gt;0, AN1144&gt;0, AO1144&gt;0), "Converted", "Not Converted")</f>
        <v>Not Converted</v>
      </c>
      <c r="AT1144">
        <v>0</v>
      </c>
      <c r="AU1144">
        <v>3</v>
      </c>
      <c r="AV1144">
        <v>11</v>
      </c>
      <c r="AW1144">
        <f>IF(Z1144&gt;607, 4, 0)</f>
        <v>0</v>
      </c>
      <c r="AX1144">
        <f>IF(AA1144&gt;1.6588, 3, 0)</f>
        <v>0</v>
      </c>
      <c r="AY1144">
        <f>IF(P1144&gt;401, 2, 0)</f>
        <v>2</v>
      </c>
      <c r="AZ1144">
        <f>IF(I1144&gt;52915.77, 1, 0)</f>
        <v>1</v>
      </c>
      <c r="BA1144">
        <f>SUM(AW1144:AZ1144)</f>
        <v>3</v>
      </c>
      <c r="BB1144" t="str">
        <f>VLOOKUP(BA1144,'Standard Deviations'!$L$1:$M$11,2,TRUE)</f>
        <v>Silver</v>
      </c>
    </row>
    <row r="1145" spans="1:54">
      <c r="A1145">
        <v>7409</v>
      </c>
      <c r="B1145">
        <v>1970</v>
      </c>
      <c r="C1145">
        <f>2024-B1145</f>
        <v>54</v>
      </c>
      <c r="D1145" t="str">
        <f>VLOOKUP(B1145,Reference!$A$1:$B$125, 2)</f>
        <v>Gen X</v>
      </c>
      <c r="E1145" t="s">
        <v>54</v>
      </c>
      <c r="F1145" t="str">
        <f>IF(E1145="High School", "No College", "College")</f>
        <v>College</v>
      </c>
      <c r="G1145" t="s">
        <v>65</v>
      </c>
      <c r="H1145">
        <v>53187</v>
      </c>
      <c r="I1145">
        <v>53187</v>
      </c>
      <c r="J1145" s="4" t="s">
        <v>61</v>
      </c>
      <c r="K1145">
        <v>1</v>
      </c>
      <c r="L1145">
        <v>0</v>
      </c>
      <c r="M1145" t="str">
        <f>IF(OR(K1145&gt;0, L1145&gt;0), "Parent", "Not Parent")</f>
        <v>Parent</v>
      </c>
      <c r="N1145" t="s">
        <v>610</v>
      </c>
      <c r="O1145" s="8">
        <v>41916</v>
      </c>
      <c r="P1145" s="9">
        <f>O1145-N1145</f>
        <v>343</v>
      </c>
      <c r="Q1145">
        <v>66</v>
      </c>
      <c r="R1145" s="9">
        <f>P1145-Q1145</f>
        <v>277</v>
      </c>
      <c r="S1145" s="8">
        <f>O1145-R1145</f>
        <v>41639</v>
      </c>
      <c r="T1145">
        <v>211</v>
      </c>
      <c r="U1145">
        <v>2</v>
      </c>
      <c r="V1145">
        <v>30</v>
      </c>
      <c r="W1145">
        <v>7</v>
      </c>
      <c r="X1145">
        <v>7</v>
      </c>
      <c r="Y1145">
        <v>10</v>
      </c>
      <c r="Z1145">
        <v>267</v>
      </c>
      <c r="AA1145">
        <f>Z1145/P1145</f>
        <v>0.77842565597667635</v>
      </c>
      <c r="AB1145" s="14" t="s">
        <v>506</v>
      </c>
      <c r="AC1145" s="13" t="s">
        <v>63</v>
      </c>
      <c r="AD1145">
        <v>2</v>
      </c>
      <c r="AE1145" t="str">
        <f>IF(AD1145&gt;3, "Prefers Discount", "Discount Indifferent")</f>
        <v>Discount Indifferent</v>
      </c>
      <c r="AF1145">
        <v>6</v>
      </c>
      <c r="AG1145">
        <v>4</v>
      </c>
      <c r="AH1145">
        <v>1</v>
      </c>
      <c r="AI1145" t="str">
        <f>INDEX($AF$1:$AH$1,MATCH(MAX(AF1145:AH1145),AF1145:AH1145,0))</f>
        <v>Store_Orders</v>
      </c>
      <c r="AJ1145">
        <v>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f>SUM(AK1145:AO1145)</f>
        <v>0</v>
      </c>
      <c r="AQ1145" t="s">
        <v>67</v>
      </c>
      <c r="AR1145">
        <v>0</v>
      </c>
      <c r="AS1145" t="str">
        <f>IF(OR(AK1145&gt;0, AL1145&gt;0, AM1145&gt;0, AN1145&gt;0, AO1145&gt;0), "Converted", "Not Converted")</f>
        <v>Not Converted</v>
      </c>
      <c r="AT1145">
        <v>0</v>
      </c>
      <c r="AU1145">
        <v>3</v>
      </c>
      <c r="AV1145">
        <v>11</v>
      </c>
      <c r="AW1145">
        <f>IF(Z1145&gt;607, 4, 0)</f>
        <v>0</v>
      </c>
      <c r="AX1145">
        <f>IF(AA1145&gt;1.6588, 3, 0)</f>
        <v>0</v>
      </c>
      <c r="AY1145">
        <f>IF(P1145&gt;401, 2, 0)</f>
        <v>0</v>
      </c>
      <c r="AZ1145">
        <f>IF(I1145&gt;52915.77, 1, 0)</f>
        <v>1</v>
      </c>
      <c r="BA1145">
        <f>SUM(AW1145:AZ1145)</f>
        <v>1</v>
      </c>
      <c r="BB1145" t="str">
        <f>VLOOKUP(BA1145,'Standard Deviations'!$L$1:$M$11,2,TRUE)</f>
        <v>Bronze</v>
      </c>
    </row>
    <row r="1146" spans="1:54">
      <c r="A1146">
        <v>182</v>
      </c>
      <c r="B1146">
        <v>1946</v>
      </c>
      <c r="C1146">
        <f>2024-B1146</f>
        <v>78</v>
      </c>
      <c r="D1146" t="str">
        <f>VLOOKUP(B1146,Reference!$A$1:$B$125, 2)</f>
        <v>Boomers</v>
      </c>
      <c r="E1146" t="s">
        <v>68</v>
      </c>
      <c r="F1146" t="str">
        <f>IF(E1146="High School", "No College", "College")</f>
        <v>College</v>
      </c>
      <c r="G1146" t="s">
        <v>65</v>
      </c>
      <c r="H1146">
        <v>44124</v>
      </c>
      <c r="I1146">
        <v>44124</v>
      </c>
      <c r="J1146" s="4" t="s">
        <v>175</v>
      </c>
      <c r="K1146">
        <v>0</v>
      </c>
      <c r="L1146">
        <v>1</v>
      </c>
      <c r="M1146" t="str">
        <f>IF(OR(K1146&gt;0, L1146&gt;0), "Parent", "Not Parent")</f>
        <v>Parent</v>
      </c>
      <c r="N1146" t="s">
        <v>313</v>
      </c>
      <c r="O1146" s="8">
        <v>41916</v>
      </c>
      <c r="P1146" s="9">
        <f>O1146-N1146</f>
        <v>511</v>
      </c>
      <c r="Q1146">
        <v>62</v>
      </c>
      <c r="R1146" s="9">
        <f>P1146-Q1146</f>
        <v>449</v>
      </c>
      <c r="S1146" s="8">
        <f>O1146-R1146</f>
        <v>41467</v>
      </c>
      <c r="T1146">
        <v>284</v>
      </c>
      <c r="U1146">
        <v>0</v>
      </c>
      <c r="V1146">
        <v>55</v>
      </c>
      <c r="W1146">
        <v>0</v>
      </c>
      <c r="X1146">
        <v>6</v>
      </c>
      <c r="Y1146">
        <v>52</v>
      </c>
      <c r="Z1146">
        <v>397</v>
      </c>
      <c r="AA1146">
        <f>Z1146/P1146</f>
        <v>0.77690802348336596</v>
      </c>
      <c r="AB1146" s="14" t="s">
        <v>506</v>
      </c>
      <c r="AC1146" s="13" t="s">
        <v>63</v>
      </c>
      <c r="AD1146">
        <v>4</v>
      </c>
      <c r="AE1146" t="str">
        <f>IF(AD1146&gt;3, "Prefers Discount", "Discount Indifferent")</f>
        <v>Prefers Discount</v>
      </c>
      <c r="AF1146">
        <v>5</v>
      </c>
      <c r="AG1146">
        <v>6</v>
      </c>
      <c r="AH1146">
        <v>2</v>
      </c>
      <c r="AI1146" t="str">
        <f>INDEX($AF$1:$AH$1,MATCH(MAX(AF1146:AH1146),AF1146:AH1146,0))</f>
        <v>Web_Orders</v>
      </c>
      <c r="AJ1146">
        <v>8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f>SUM(AK1146:AO1146)</f>
        <v>0</v>
      </c>
      <c r="AQ1146" t="s">
        <v>67</v>
      </c>
      <c r="AR1146">
        <v>0</v>
      </c>
      <c r="AS1146" t="str">
        <f>IF(OR(AK1146&gt;0, AL1146&gt;0, AM1146&gt;0, AN1146&gt;0, AO1146&gt;0), "Converted", "Not Converted")</f>
        <v>Not Converted</v>
      </c>
      <c r="AT1146">
        <v>0</v>
      </c>
      <c r="AU1146">
        <v>3</v>
      </c>
      <c r="AV1146">
        <v>11</v>
      </c>
      <c r="AW1146">
        <f>IF(Z1146&gt;607, 4, 0)</f>
        <v>0</v>
      </c>
      <c r="AX1146">
        <f>IF(AA1146&gt;1.6588, 3, 0)</f>
        <v>0</v>
      </c>
      <c r="AY1146">
        <f>IF(P1146&gt;401, 2, 0)</f>
        <v>2</v>
      </c>
      <c r="AZ1146">
        <f>IF(I1146&gt;52915.77, 1, 0)</f>
        <v>0</v>
      </c>
      <c r="BA1146">
        <f>SUM(AW1146:AZ1146)</f>
        <v>2</v>
      </c>
      <c r="BB1146" t="str">
        <f>VLOOKUP(BA1146,'Standard Deviations'!$L$1:$M$11,2,TRUE)</f>
        <v>Bronze</v>
      </c>
    </row>
    <row r="1147" spans="1:54">
      <c r="A1147">
        <v>1362</v>
      </c>
      <c r="B1147">
        <v>1972</v>
      </c>
      <c r="C1147">
        <f>2024-B1147</f>
        <v>52</v>
      </c>
      <c r="D1147" t="str">
        <f>VLOOKUP(B1147,Reference!$A$1:$B$125, 2)</f>
        <v>Gen X</v>
      </c>
      <c r="E1147" t="s">
        <v>54</v>
      </c>
      <c r="F1147" t="str">
        <f>IF(E1147="High School", "No College", "College")</f>
        <v>College</v>
      </c>
      <c r="G1147" t="s">
        <v>60</v>
      </c>
      <c r="H1147">
        <v>31907</v>
      </c>
      <c r="I1147">
        <v>31907</v>
      </c>
      <c r="J1147" s="4" t="s">
        <v>175</v>
      </c>
      <c r="K1147">
        <v>0</v>
      </c>
      <c r="L1147">
        <v>0</v>
      </c>
      <c r="M1147" t="str">
        <f>IF(OR(K1147&gt;0, L1147&gt;0), "Parent", "Not Parent")</f>
        <v>Not Parent</v>
      </c>
      <c r="N1147" t="s">
        <v>217</v>
      </c>
      <c r="O1147" s="8">
        <v>41916</v>
      </c>
      <c r="P1147" s="9">
        <f>O1147-N1147</f>
        <v>579</v>
      </c>
      <c r="Q1147">
        <v>75</v>
      </c>
      <c r="R1147" s="9">
        <f>P1147-Q1147</f>
        <v>504</v>
      </c>
      <c r="S1147" s="8">
        <f>O1147-R1147</f>
        <v>41412</v>
      </c>
      <c r="T1147">
        <v>33</v>
      </c>
      <c r="U1147">
        <v>87</v>
      </c>
      <c r="V1147">
        <v>64</v>
      </c>
      <c r="W1147">
        <v>175</v>
      </c>
      <c r="X1147">
        <v>16</v>
      </c>
      <c r="Y1147">
        <v>74</v>
      </c>
      <c r="Z1147">
        <v>449</v>
      </c>
      <c r="AA1147">
        <f>Z1147/P1147</f>
        <v>0.7754749568221071</v>
      </c>
      <c r="AB1147" s="14" t="s">
        <v>506</v>
      </c>
      <c r="AC1147" s="13" t="s">
        <v>63</v>
      </c>
      <c r="AD1147">
        <v>1</v>
      </c>
      <c r="AE1147" t="str">
        <f>IF(AD1147&gt;3, "Prefers Discount", "Discount Indifferent")</f>
        <v>Discount Indifferent</v>
      </c>
      <c r="AF1147">
        <v>6</v>
      </c>
      <c r="AG1147">
        <v>6</v>
      </c>
      <c r="AH1147">
        <v>1</v>
      </c>
      <c r="AI1147" t="str">
        <f>INDEX($AF$1:$AH$1,MATCH(MAX(AF1147:AH1147),AF1147:AH1147,0))</f>
        <v>Store_Orders</v>
      </c>
      <c r="AJ1147">
        <v>7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f>SUM(AK1147:AO1147)</f>
        <v>0</v>
      </c>
      <c r="AQ1147" t="s">
        <v>67</v>
      </c>
      <c r="AR1147">
        <v>0</v>
      </c>
      <c r="AS1147" t="str">
        <f>IF(OR(AK1147&gt;0, AL1147&gt;0, AM1147&gt;0, AN1147&gt;0, AO1147&gt;0), "Converted", "Not Converted")</f>
        <v>Not Converted</v>
      </c>
      <c r="AT1147">
        <v>0</v>
      </c>
      <c r="AU1147">
        <v>3</v>
      </c>
      <c r="AV1147">
        <v>11</v>
      </c>
      <c r="AW1147">
        <f>IF(Z1147&gt;607, 4, 0)</f>
        <v>0</v>
      </c>
      <c r="AX1147">
        <f>IF(AA1147&gt;1.6588, 3, 0)</f>
        <v>0</v>
      </c>
      <c r="AY1147">
        <f>IF(P1147&gt;401, 2, 0)</f>
        <v>2</v>
      </c>
      <c r="AZ1147">
        <f>IF(I1147&gt;52915.77, 1, 0)</f>
        <v>0</v>
      </c>
      <c r="BA1147">
        <f>SUM(AW1147:AZ1147)</f>
        <v>2</v>
      </c>
      <c r="BB1147" t="str">
        <f>VLOOKUP(BA1147,'Standard Deviations'!$L$1:$M$11,2,TRUE)</f>
        <v>Bronze</v>
      </c>
    </row>
    <row r="1148" spans="1:54">
      <c r="A1148">
        <v>9635</v>
      </c>
      <c r="B1148">
        <v>1983</v>
      </c>
      <c r="C1148">
        <f>2024-B1148</f>
        <v>41</v>
      </c>
      <c r="D1148" t="str">
        <f>VLOOKUP(B1148,Reference!$A$1:$B$125, 2)</f>
        <v>Millennials</v>
      </c>
      <c r="E1148" t="s">
        <v>64</v>
      </c>
      <c r="F1148" t="str">
        <f>IF(E1148="High School", "No College", "College")</f>
        <v>College</v>
      </c>
      <c r="G1148" t="s">
        <v>55</v>
      </c>
      <c r="H1148">
        <v>35876</v>
      </c>
      <c r="I1148">
        <v>35876</v>
      </c>
      <c r="J1148" s="4" t="s">
        <v>175</v>
      </c>
      <c r="K1148">
        <v>0</v>
      </c>
      <c r="L1148">
        <v>0</v>
      </c>
      <c r="M1148" t="str">
        <f>IF(OR(K1148&gt;0, L1148&gt;0), "Parent", "Not Parent")</f>
        <v>Not Parent</v>
      </c>
      <c r="N1148" t="s">
        <v>114</v>
      </c>
      <c r="O1148" s="8">
        <v>41916</v>
      </c>
      <c r="P1148" s="9">
        <f>O1148-N1148</f>
        <v>167</v>
      </c>
      <c r="Q1148">
        <v>13</v>
      </c>
      <c r="R1148" s="9">
        <f>P1148-Q1148</f>
        <v>154</v>
      </c>
      <c r="S1148" s="8">
        <f>O1148-R1148</f>
        <v>41762</v>
      </c>
      <c r="T1148">
        <v>66</v>
      </c>
      <c r="U1148">
        <v>2</v>
      </c>
      <c r="V1148">
        <v>40</v>
      </c>
      <c r="W1148">
        <v>4</v>
      </c>
      <c r="X1148">
        <v>3</v>
      </c>
      <c r="Y1148">
        <v>14</v>
      </c>
      <c r="Z1148">
        <v>129</v>
      </c>
      <c r="AA1148">
        <f>Z1148/P1148</f>
        <v>0.77245508982035926</v>
      </c>
      <c r="AB1148" s="11" t="s">
        <v>506</v>
      </c>
      <c r="AC1148" t="s">
        <v>59</v>
      </c>
      <c r="AD1148">
        <v>1</v>
      </c>
      <c r="AE1148" t="str">
        <f>IF(AD1148&gt;3, "Prefers Discount", "Discount Indifferent")</f>
        <v>Discount Indifferent</v>
      </c>
      <c r="AF1148">
        <v>3</v>
      </c>
      <c r="AG1148">
        <v>3</v>
      </c>
      <c r="AH1148">
        <v>1</v>
      </c>
      <c r="AI1148" t="str">
        <f>INDEX($AF$1:$AH$1,MATCH(MAX(AF1148:AH1148),AF1148:AH1148,0))</f>
        <v>Store_Orders</v>
      </c>
      <c r="AJ1148">
        <v>6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f>SUM(AK1148:AO1148)</f>
        <v>0</v>
      </c>
      <c r="AQ1148" t="s">
        <v>67</v>
      </c>
      <c r="AR1148">
        <v>0</v>
      </c>
      <c r="AS1148" t="str">
        <f>IF(OR(AK1148&gt;0, AL1148&gt;0, AM1148&gt;0, AN1148&gt;0, AO1148&gt;0), "Converted", "Not Converted")</f>
        <v>Not Converted</v>
      </c>
      <c r="AT1148">
        <v>0</v>
      </c>
      <c r="AU1148">
        <v>3</v>
      </c>
      <c r="AV1148">
        <v>11</v>
      </c>
      <c r="AW1148">
        <f>IF(Z1148&gt;607, 4, 0)</f>
        <v>0</v>
      </c>
      <c r="AX1148">
        <f>IF(AA1148&gt;1.6588, 3, 0)</f>
        <v>0</v>
      </c>
      <c r="AY1148">
        <f>IF(P1148&gt;401, 2, 0)</f>
        <v>0</v>
      </c>
      <c r="AZ1148">
        <f>IF(I1148&gt;52915.77, 1, 0)</f>
        <v>0</v>
      </c>
      <c r="BA1148">
        <f>SUM(AW1148:AZ1148)</f>
        <v>0</v>
      </c>
      <c r="BB1148" t="str">
        <f>VLOOKUP(BA1148,'Standard Deviations'!$L$1:$M$11,2,TRUE)</f>
        <v>No Tier</v>
      </c>
    </row>
    <row r="1149" spans="1:54">
      <c r="A1149">
        <v>7848</v>
      </c>
      <c r="B1149">
        <v>1974</v>
      </c>
      <c r="C1149">
        <f>2024-B1149</f>
        <v>50</v>
      </c>
      <c r="D1149" t="str">
        <f>VLOOKUP(B1149,Reference!$A$1:$B$125, 2)</f>
        <v>Gen X</v>
      </c>
      <c r="E1149" t="s">
        <v>54</v>
      </c>
      <c r="F1149" t="str">
        <f>IF(E1149="High School", "No College", "College")</f>
        <v>College</v>
      </c>
      <c r="G1149" t="s">
        <v>60</v>
      </c>
      <c r="H1149">
        <v>49166</v>
      </c>
      <c r="I1149">
        <v>49166</v>
      </c>
      <c r="J1149" s="4" t="s">
        <v>175</v>
      </c>
      <c r="K1149">
        <v>0</v>
      </c>
      <c r="L1149">
        <v>1</v>
      </c>
      <c r="M1149" t="str">
        <f>IF(OR(K1149&gt;0, L1149&gt;0), "Parent", "Not Parent")</f>
        <v>Parent</v>
      </c>
      <c r="N1149" t="s">
        <v>328</v>
      </c>
      <c r="O1149" s="8">
        <v>41916</v>
      </c>
      <c r="P1149" s="9">
        <f>O1149-N1149</f>
        <v>478</v>
      </c>
      <c r="Q1149">
        <v>17</v>
      </c>
      <c r="R1149" s="9">
        <f>P1149-Q1149</f>
        <v>461</v>
      </c>
      <c r="S1149" s="8">
        <f>O1149-R1149</f>
        <v>41455</v>
      </c>
      <c r="T1149">
        <v>224</v>
      </c>
      <c r="U1149">
        <v>2</v>
      </c>
      <c r="V1149">
        <v>25</v>
      </c>
      <c r="W1149">
        <v>7</v>
      </c>
      <c r="X1149">
        <v>0</v>
      </c>
      <c r="Y1149">
        <v>110</v>
      </c>
      <c r="Z1149">
        <v>368</v>
      </c>
      <c r="AA1149">
        <f>Z1149/P1149</f>
        <v>0.76987447698744771</v>
      </c>
      <c r="AB1149" s="11" t="s">
        <v>506</v>
      </c>
      <c r="AC1149" t="s">
        <v>59</v>
      </c>
      <c r="AD1149">
        <v>2</v>
      </c>
      <c r="AE1149" t="str">
        <f>IF(AD1149&gt;3, "Prefers Discount", "Discount Indifferent")</f>
        <v>Discount Indifferent</v>
      </c>
      <c r="AF1149">
        <v>3</v>
      </c>
      <c r="AG1149">
        <v>5</v>
      </c>
      <c r="AH1149">
        <v>3</v>
      </c>
      <c r="AI1149" t="str">
        <f>INDEX($AF$1:$AH$1,MATCH(MAX(AF1149:AH1149),AF1149:AH1149,0))</f>
        <v>Web_Orders</v>
      </c>
      <c r="AJ1149">
        <v>6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f>SUM(AK1149:AO1149)</f>
        <v>0</v>
      </c>
      <c r="AQ1149" t="s">
        <v>67</v>
      </c>
      <c r="AR1149">
        <v>0</v>
      </c>
      <c r="AS1149" t="str">
        <f>IF(OR(AK1149&gt;0, AL1149&gt;0, AM1149&gt;0, AN1149&gt;0, AO1149&gt;0), "Converted", "Not Converted")</f>
        <v>Not Converted</v>
      </c>
      <c r="AT1149">
        <v>0</v>
      </c>
      <c r="AU1149">
        <v>3</v>
      </c>
      <c r="AV1149">
        <v>11</v>
      </c>
      <c r="AW1149">
        <f>IF(Z1149&gt;607, 4, 0)</f>
        <v>0</v>
      </c>
      <c r="AX1149">
        <f>IF(AA1149&gt;1.6588, 3, 0)</f>
        <v>0</v>
      </c>
      <c r="AY1149">
        <f>IF(P1149&gt;401, 2, 0)</f>
        <v>2</v>
      </c>
      <c r="AZ1149">
        <f>IF(I1149&gt;52915.77, 1, 0)</f>
        <v>0</v>
      </c>
      <c r="BA1149">
        <f>SUM(AW1149:AZ1149)</f>
        <v>2</v>
      </c>
      <c r="BB1149" t="str">
        <f>VLOOKUP(BA1149,'Standard Deviations'!$L$1:$M$11,2,TRUE)</f>
        <v>Bronze</v>
      </c>
    </row>
    <row r="1150" spans="1:54">
      <c r="A1150">
        <v>2262</v>
      </c>
      <c r="B1150">
        <v>1965</v>
      </c>
      <c r="C1150">
        <f>2024-B1150</f>
        <v>59</v>
      </c>
      <c r="D1150" t="str">
        <f>VLOOKUP(B1150,Reference!$A$1:$B$125, 2)</f>
        <v>Gen X</v>
      </c>
      <c r="E1150" t="s">
        <v>64</v>
      </c>
      <c r="F1150" t="str">
        <f>IF(E1150="High School", "No College", "College")</f>
        <v>College</v>
      </c>
      <c r="G1150" t="s">
        <v>65</v>
      </c>
      <c r="H1150">
        <v>45143</v>
      </c>
      <c r="I1150">
        <v>45143</v>
      </c>
      <c r="J1150" s="4" t="s">
        <v>175</v>
      </c>
      <c r="K1150">
        <v>0</v>
      </c>
      <c r="L1150">
        <v>1</v>
      </c>
      <c r="M1150" t="str">
        <f>IF(OR(K1150&gt;0, L1150&gt;0), "Parent", "Not Parent")</f>
        <v>Parent</v>
      </c>
      <c r="N1150" t="s">
        <v>611</v>
      </c>
      <c r="O1150" s="8">
        <v>41916</v>
      </c>
      <c r="P1150" s="9">
        <f>O1150-N1150</f>
        <v>404</v>
      </c>
      <c r="Q1150">
        <v>74</v>
      </c>
      <c r="R1150" s="9">
        <f>P1150-Q1150</f>
        <v>330</v>
      </c>
      <c r="S1150" s="8">
        <f>O1150-R1150</f>
        <v>41586</v>
      </c>
      <c r="T1150">
        <v>202</v>
      </c>
      <c r="U1150">
        <v>5</v>
      </c>
      <c r="V1150">
        <v>74</v>
      </c>
      <c r="W1150">
        <v>11</v>
      </c>
      <c r="X1150">
        <v>5</v>
      </c>
      <c r="Y1150">
        <v>14</v>
      </c>
      <c r="Z1150">
        <v>311</v>
      </c>
      <c r="AA1150">
        <f>Z1150/P1150</f>
        <v>0.76980198019801982</v>
      </c>
      <c r="AB1150" s="14" t="s">
        <v>506</v>
      </c>
      <c r="AC1150" s="13" t="s">
        <v>63</v>
      </c>
      <c r="AD1150">
        <v>3</v>
      </c>
      <c r="AE1150" t="str">
        <f>IF(AD1150&gt;3, "Prefers Discount", "Discount Indifferent")</f>
        <v>Discount Indifferent</v>
      </c>
      <c r="AF1150">
        <v>5</v>
      </c>
      <c r="AG1150">
        <v>6</v>
      </c>
      <c r="AH1150">
        <v>1</v>
      </c>
      <c r="AI1150" t="str">
        <f>INDEX($AF$1:$AH$1,MATCH(MAX(AF1150:AH1150),AF1150:AH1150,0))</f>
        <v>Web_Orders</v>
      </c>
      <c r="AJ1150">
        <v>7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f>SUM(AK1150:AO1150)</f>
        <v>0</v>
      </c>
      <c r="AQ1150" t="s">
        <v>67</v>
      </c>
      <c r="AR1150">
        <v>0</v>
      </c>
      <c r="AS1150" t="str">
        <f>IF(OR(AK1150&gt;0, AL1150&gt;0, AM1150&gt;0, AN1150&gt;0, AO1150&gt;0), "Converted", "Not Converted")</f>
        <v>Not Converted</v>
      </c>
      <c r="AT1150">
        <v>0</v>
      </c>
      <c r="AU1150">
        <v>3</v>
      </c>
      <c r="AV1150">
        <v>11</v>
      </c>
      <c r="AW1150">
        <f>IF(Z1150&gt;607, 4, 0)</f>
        <v>0</v>
      </c>
      <c r="AX1150">
        <f>IF(AA1150&gt;1.6588, 3, 0)</f>
        <v>0</v>
      </c>
      <c r="AY1150">
        <f>IF(P1150&gt;401, 2, 0)</f>
        <v>2</v>
      </c>
      <c r="AZ1150">
        <f>IF(I1150&gt;52915.77, 1, 0)</f>
        <v>0</v>
      </c>
      <c r="BA1150">
        <f>SUM(AW1150:AZ1150)</f>
        <v>2</v>
      </c>
      <c r="BB1150" t="str">
        <f>VLOOKUP(BA1150,'Standard Deviations'!$L$1:$M$11,2,TRUE)</f>
        <v>Bronze</v>
      </c>
    </row>
    <row r="1151" spans="1:54">
      <c r="A1151">
        <v>10260</v>
      </c>
      <c r="B1151">
        <v>1965</v>
      </c>
      <c r="C1151">
        <f>2024-B1151</f>
        <v>59</v>
      </c>
      <c r="D1151" t="str">
        <f>VLOOKUP(B1151,Reference!$A$1:$B$125, 2)</f>
        <v>Gen X</v>
      </c>
      <c r="E1151" t="s">
        <v>64</v>
      </c>
      <c r="F1151" t="str">
        <f>IF(E1151="High School", "No College", "College")</f>
        <v>College</v>
      </c>
      <c r="G1151" t="s">
        <v>65</v>
      </c>
      <c r="H1151">
        <v>45143</v>
      </c>
      <c r="I1151">
        <v>45143</v>
      </c>
      <c r="J1151" s="4" t="s">
        <v>175</v>
      </c>
      <c r="K1151">
        <v>0</v>
      </c>
      <c r="L1151">
        <v>1</v>
      </c>
      <c r="M1151" t="str">
        <f>IF(OR(K1151&gt;0, L1151&gt;0), "Parent", "Not Parent")</f>
        <v>Parent</v>
      </c>
      <c r="N1151" t="s">
        <v>611</v>
      </c>
      <c r="O1151" s="8">
        <v>41916</v>
      </c>
      <c r="P1151" s="9">
        <f>O1151-N1151</f>
        <v>404</v>
      </c>
      <c r="Q1151">
        <v>74</v>
      </c>
      <c r="R1151" s="9">
        <f>P1151-Q1151</f>
        <v>330</v>
      </c>
      <c r="S1151" s="8">
        <f>O1151-R1151</f>
        <v>41586</v>
      </c>
      <c r="T1151">
        <v>202</v>
      </c>
      <c r="U1151">
        <v>5</v>
      </c>
      <c r="V1151">
        <v>74</v>
      </c>
      <c r="W1151">
        <v>11</v>
      </c>
      <c r="X1151">
        <v>5</v>
      </c>
      <c r="Y1151">
        <v>14</v>
      </c>
      <c r="Z1151">
        <v>311</v>
      </c>
      <c r="AA1151">
        <f>Z1151/P1151</f>
        <v>0.76980198019801982</v>
      </c>
      <c r="AB1151" s="14" t="s">
        <v>506</v>
      </c>
      <c r="AC1151" s="13" t="s">
        <v>63</v>
      </c>
      <c r="AD1151">
        <v>3</v>
      </c>
      <c r="AE1151" t="str">
        <f>IF(AD1151&gt;3, "Prefers Discount", "Discount Indifferent")</f>
        <v>Discount Indifferent</v>
      </c>
      <c r="AF1151">
        <v>5</v>
      </c>
      <c r="AG1151">
        <v>6</v>
      </c>
      <c r="AH1151">
        <v>1</v>
      </c>
      <c r="AI1151" t="str">
        <f>INDEX($AF$1:$AH$1,MATCH(MAX(AF1151:AH1151),AF1151:AH1151,0))</f>
        <v>Web_Orders</v>
      </c>
      <c r="AJ1151">
        <v>7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f>SUM(AK1151:AO1151)</f>
        <v>0</v>
      </c>
      <c r="AQ1151" t="s">
        <v>67</v>
      </c>
      <c r="AR1151">
        <v>0</v>
      </c>
      <c r="AS1151" t="str">
        <f>IF(OR(AK1151&gt;0, AL1151&gt;0, AM1151&gt;0, AN1151&gt;0, AO1151&gt;0), "Converted", "Not Converted")</f>
        <v>Not Converted</v>
      </c>
      <c r="AT1151">
        <v>0</v>
      </c>
      <c r="AU1151">
        <v>3</v>
      </c>
      <c r="AV1151">
        <v>11</v>
      </c>
      <c r="AW1151">
        <f>IF(Z1151&gt;607, 4, 0)</f>
        <v>0</v>
      </c>
      <c r="AX1151">
        <f>IF(AA1151&gt;1.6588, 3, 0)</f>
        <v>0</v>
      </c>
      <c r="AY1151">
        <f>IF(P1151&gt;401, 2, 0)</f>
        <v>2</v>
      </c>
      <c r="AZ1151">
        <f>IF(I1151&gt;52915.77, 1, 0)</f>
        <v>0</v>
      </c>
      <c r="BA1151">
        <f>SUM(AW1151:AZ1151)</f>
        <v>2</v>
      </c>
      <c r="BB1151" t="str">
        <f>VLOOKUP(BA1151,'Standard Deviations'!$L$1:$M$11,2,TRUE)</f>
        <v>Bronze</v>
      </c>
    </row>
    <row r="1152" spans="1:54">
      <c r="A1152">
        <v>6798</v>
      </c>
      <c r="B1152">
        <v>1966</v>
      </c>
      <c r="C1152">
        <f>2024-B1152</f>
        <v>58</v>
      </c>
      <c r="D1152" t="str">
        <f>VLOOKUP(B1152,Reference!$A$1:$B$125, 2)</f>
        <v>Gen X</v>
      </c>
      <c r="E1152" t="s">
        <v>54</v>
      </c>
      <c r="F1152" t="str">
        <f>IF(E1152="High School", "No College", "College")</f>
        <v>College</v>
      </c>
      <c r="G1152" t="s">
        <v>60</v>
      </c>
      <c r="H1152">
        <v>37070</v>
      </c>
      <c r="I1152">
        <v>37070</v>
      </c>
      <c r="J1152" s="4" t="s">
        <v>175</v>
      </c>
      <c r="K1152">
        <v>1</v>
      </c>
      <c r="L1152">
        <v>1</v>
      </c>
      <c r="M1152" t="str">
        <f>IF(OR(K1152&gt;0, L1152&gt;0), "Parent", "Not Parent")</f>
        <v>Parent</v>
      </c>
      <c r="N1152" t="s">
        <v>612</v>
      </c>
      <c r="O1152" s="8">
        <v>41916</v>
      </c>
      <c r="P1152" s="9">
        <f>O1152-N1152</f>
        <v>563</v>
      </c>
      <c r="Q1152">
        <v>30</v>
      </c>
      <c r="R1152" s="9">
        <f>P1152-Q1152</f>
        <v>533</v>
      </c>
      <c r="S1152" s="8">
        <f>O1152-R1152</f>
        <v>41383</v>
      </c>
      <c r="T1152">
        <v>231</v>
      </c>
      <c r="U1152">
        <v>7</v>
      </c>
      <c r="V1152">
        <v>137</v>
      </c>
      <c r="W1152">
        <v>4</v>
      </c>
      <c r="X1152">
        <v>15</v>
      </c>
      <c r="Y1152">
        <v>39</v>
      </c>
      <c r="Z1152">
        <v>433</v>
      </c>
      <c r="AA1152">
        <f>Z1152/P1152</f>
        <v>0.76909413854351683</v>
      </c>
      <c r="AB1152" s="11" t="s">
        <v>506</v>
      </c>
      <c r="AC1152" t="s">
        <v>59</v>
      </c>
      <c r="AD1152">
        <v>9</v>
      </c>
      <c r="AE1152" t="str">
        <f>IF(AD1152&gt;3, "Prefers Discount", "Discount Indifferent")</f>
        <v>Prefers Discount</v>
      </c>
      <c r="AF1152">
        <v>8</v>
      </c>
      <c r="AG1152">
        <v>5</v>
      </c>
      <c r="AH1152">
        <v>1</v>
      </c>
      <c r="AI1152" t="str">
        <f>INDEX($AF$1:$AH$1,MATCH(MAX(AF1152:AH1152),AF1152:AH1152,0))</f>
        <v>Store_Orders</v>
      </c>
      <c r="AJ1152">
        <v>7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f>SUM(AK1152:AO1152)</f>
        <v>0</v>
      </c>
      <c r="AQ1152" t="s">
        <v>67</v>
      </c>
      <c r="AR1152">
        <v>1</v>
      </c>
      <c r="AS1152" t="str">
        <f>IF(OR(AK1152&gt;0, AL1152&gt;0, AM1152&gt;0, AN1152&gt;0, AO1152&gt;0), "Converted", "Not Converted")</f>
        <v>Not Converted</v>
      </c>
      <c r="AT1152">
        <v>0</v>
      </c>
      <c r="AU1152">
        <v>3</v>
      </c>
      <c r="AV1152">
        <v>11</v>
      </c>
      <c r="AW1152">
        <f>IF(Z1152&gt;607, 4, 0)</f>
        <v>0</v>
      </c>
      <c r="AX1152">
        <f>IF(AA1152&gt;1.6588, 3, 0)</f>
        <v>0</v>
      </c>
      <c r="AY1152">
        <f>IF(P1152&gt;401, 2, 0)</f>
        <v>2</v>
      </c>
      <c r="AZ1152">
        <f>IF(I1152&gt;52915.77, 1, 0)</f>
        <v>0</v>
      </c>
      <c r="BA1152">
        <f>SUM(AW1152:AZ1152)</f>
        <v>2</v>
      </c>
      <c r="BB1152" t="str">
        <f>VLOOKUP(BA1152,'Standard Deviations'!$L$1:$M$11,2,TRUE)</f>
        <v>Bronze</v>
      </c>
    </row>
    <row r="1153" spans="1:54">
      <c r="A1153">
        <v>4168</v>
      </c>
      <c r="B1153">
        <v>1966</v>
      </c>
      <c r="C1153">
        <f>2024-B1153</f>
        <v>58</v>
      </c>
      <c r="D1153" t="str">
        <f>VLOOKUP(B1153,Reference!$A$1:$B$125, 2)</f>
        <v>Gen X</v>
      </c>
      <c r="E1153" t="s">
        <v>54</v>
      </c>
      <c r="F1153" t="str">
        <f>IF(E1153="High School", "No College", "College")</f>
        <v>College</v>
      </c>
      <c r="G1153" t="s">
        <v>60</v>
      </c>
      <c r="H1153">
        <v>37070</v>
      </c>
      <c r="I1153">
        <v>37070</v>
      </c>
      <c r="J1153" s="4" t="s">
        <v>175</v>
      </c>
      <c r="K1153">
        <v>1</v>
      </c>
      <c r="L1153">
        <v>1</v>
      </c>
      <c r="M1153" t="str">
        <f>IF(OR(K1153&gt;0, L1153&gt;0), "Parent", "Not Parent")</f>
        <v>Parent</v>
      </c>
      <c r="N1153" t="s">
        <v>612</v>
      </c>
      <c r="O1153" s="8">
        <v>41916</v>
      </c>
      <c r="P1153" s="9">
        <f>O1153-N1153</f>
        <v>563</v>
      </c>
      <c r="Q1153">
        <v>30</v>
      </c>
      <c r="R1153" s="9">
        <f>P1153-Q1153</f>
        <v>533</v>
      </c>
      <c r="S1153" s="8">
        <f>O1153-R1153</f>
        <v>41383</v>
      </c>
      <c r="T1153">
        <v>231</v>
      </c>
      <c r="U1153">
        <v>7</v>
      </c>
      <c r="V1153">
        <v>137</v>
      </c>
      <c r="W1153">
        <v>4</v>
      </c>
      <c r="X1153">
        <v>15</v>
      </c>
      <c r="Y1153">
        <v>39</v>
      </c>
      <c r="Z1153">
        <v>433</v>
      </c>
      <c r="AA1153">
        <f>Z1153/P1153</f>
        <v>0.76909413854351683</v>
      </c>
      <c r="AB1153" s="11" t="s">
        <v>506</v>
      </c>
      <c r="AC1153" t="s">
        <v>59</v>
      </c>
      <c r="AD1153">
        <v>9</v>
      </c>
      <c r="AE1153" t="str">
        <f>IF(AD1153&gt;3, "Prefers Discount", "Discount Indifferent")</f>
        <v>Prefers Discount</v>
      </c>
      <c r="AF1153">
        <v>8</v>
      </c>
      <c r="AG1153">
        <v>5</v>
      </c>
      <c r="AH1153">
        <v>1</v>
      </c>
      <c r="AI1153" t="str">
        <f>INDEX($AF$1:$AH$1,MATCH(MAX(AF1153:AH1153),AF1153:AH1153,0))</f>
        <v>Store_Orders</v>
      </c>
      <c r="AJ1153">
        <v>7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f>SUM(AK1153:AO1153)</f>
        <v>0</v>
      </c>
      <c r="AQ1153" t="s">
        <v>67</v>
      </c>
      <c r="AR1153">
        <v>1</v>
      </c>
      <c r="AS1153" t="str">
        <f>IF(OR(AK1153&gt;0, AL1153&gt;0, AM1153&gt;0, AN1153&gt;0, AO1153&gt;0), "Converted", "Not Converted")</f>
        <v>Not Converted</v>
      </c>
      <c r="AT1153">
        <v>0</v>
      </c>
      <c r="AU1153">
        <v>3</v>
      </c>
      <c r="AV1153">
        <v>11</v>
      </c>
      <c r="AW1153">
        <f>IF(Z1153&gt;607, 4, 0)</f>
        <v>0</v>
      </c>
      <c r="AX1153">
        <f>IF(AA1153&gt;1.6588, 3, 0)</f>
        <v>0</v>
      </c>
      <c r="AY1153">
        <f>IF(P1153&gt;401, 2, 0)</f>
        <v>2</v>
      </c>
      <c r="AZ1153">
        <f>IF(I1153&gt;52915.77, 1, 0)</f>
        <v>0</v>
      </c>
      <c r="BA1153">
        <f>SUM(AW1153:AZ1153)</f>
        <v>2</v>
      </c>
      <c r="BB1153" t="str">
        <f>VLOOKUP(BA1153,'Standard Deviations'!$L$1:$M$11,2,TRUE)</f>
        <v>Bronze</v>
      </c>
    </row>
    <row r="1154" spans="1:54">
      <c r="A1154">
        <v>5837</v>
      </c>
      <c r="B1154">
        <v>1967</v>
      </c>
      <c r="C1154">
        <f>2024-B1154</f>
        <v>57</v>
      </c>
      <c r="D1154" t="str">
        <f>VLOOKUP(B1154,Reference!$A$1:$B$125, 2)</f>
        <v>Gen X</v>
      </c>
      <c r="E1154" t="s">
        <v>54</v>
      </c>
      <c r="F1154" t="str">
        <f>IF(E1154="High School", "No College", "College")</f>
        <v>College</v>
      </c>
      <c r="G1154" t="s">
        <v>55</v>
      </c>
      <c r="H1154">
        <v>51479</v>
      </c>
      <c r="I1154">
        <v>51479</v>
      </c>
      <c r="J1154" s="4" t="s">
        <v>175</v>
      </c>
      <c r="K1154">
        <v>1</v>
      </c>
      <c r="L1154">
        <v>1</v>
      </c>
      <c r="M1154" t="str">
        <f>IF(OR(K1154&gt;0, L1154&gt;0), "Parent", "Not Parent")</f>
        <v>Parent</v>
      </c>
      <c r="N1154" t="s">
        <v>613</v>
      </c>
      <c r="O1154" s="8">
        <v>41916</v>
      </c>
      <c r="P1154" s="9">
        <f>O1154-N1154</f>
        <v>645</v>
      </c>
      <c r="Q1154">
        <v>67</v>
      </c>
      <c r="R1154" s="9">
        <f>P1154-Q1154</f>
        <v>578</v>
      </c>
      <c r="S1154" s="8">
        <f>O1154-R1154</f>
        <v>41338</v>
      </c>
      <c r="T1154">
        <v>247</v>
      </c>
      <c r="U1154">
        <v>8</v>
      </c>
      <c r="V1154">
        <v>160</v>
      </c>
      <c r="W1154">
        <v>6</v>
      </c>
      <c r="X1154">
        <v>8</v>
      </c>
      <c r="Y1154">
        <v>65</v>
      </c>
      <c r="Z1154">
        <v>494</v>
      </c>
      <c r="AA1154">
        <f>Z1154/P1154</f>
        <v>0.76589147286821702</v>
      </c>
      <c r="AB1154" s="14" t="s">
        <v>506</v>
      </c>
      <c r="AC1154" s="13" t="s">
        <v>63</v>
      </c>
      <c r="AD1154">
        <v>7</v>
      </c>
      <c r="AE1154" t="str">
        <f>IF(AD1154&gt;3, "Prefers Discount", "Discount Indifferent")</f>
        <v>Prefers Discount</v>
      </c>
      <c r="AF1154">
        <v>6</v>
      </c>
      <c r="AG1154">
        <v>6</v>
      </c>
      <c r="AH1154">
        <v>3</v>
      </c>
      <c r="AI1154" t="str">
        <f>INDEX($AF$1:$AH$1,MATCH(MAX(AF1154:AH1154),AF1154:AH1154,0))</f>
        <v>Store_Orders</v>
      </c>
      <c r="AJ1154">
        <v>7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f>SUM(AK1154:AO1154)</f>
        <v>0</v>
      </c>
      <c r="AQ1154" t="s">
        <v>67</v>
      </c>
      <c r="AR1154">
        <v>0</v>
      </c>
      <c r="AS1154" t="str">
        <f>IF(OR(AK1154&gt;0, AL1154&gt;0, AM1154&gt;0, AN1154&gt;0, AO1154&gt;0), "Converted", "Not Converted")</f>
        <v>Not Converted</v>
      </c>
      <c r="AT1154">
        <v>0</v>
      </c>
      <c r="AU1154">
        <v>3</v>
      </c>
      <c r="AV1154">
        <v>11</v>
      </c>
      <c r="AW1154">
        <f>IF(Z1154&gt;607, 4, 0)</f>
        <v>0</v>
      </c>
      <c r="AX1154">
        <f>IF(AA1154&gt;1.6588, 3, 0)</f>
        <v>0</v>
      </c>
      <c r="AY1154">
        <f>IF(P1154&gt;401, 2, 0)</f>
        <v>2</v>
      </c>
      <c r="AZ1154">
        <f>IF(I1154&gt;52915.77, 1, 0)</f>
        <v>0</v>
      </c>
      <c r="BA1154">
        <f>SUM(AW1154:AZ1154)</f>
        <v>2</v>
      </c>
      <c r="BB1154" t="str">
        <f>VLOOKUP(BA1154,'Standard Deviations'!$L$1:$M$11,2,TRUE)</f>
        <v>Bronze</v>
      </c>
    </row>
    <row r="1155" spans="1:54">
      <c r="A1155">
        <v>4174</v>
      </c>
      <c r="B1155">
        <v>1956</v>
      </c>
      <c r="C1155">
        <f>2024-B1155</f>
        <v>68</v>
      </c>
      <c r="D1155" t="str">
        <f>VLOOKUP(B1155,Reference!$A$1:$B$125, 2)</f>
        <v>Boomers</v>
      </c>
      <c r="E1155" t="s">
        <v>64</v>
      </c>
      <c r="F1155" t="str">
        <f>IF(E1155="High School", "No College", "College")</f>
        <v>College</v>
      </c>
      <c r="G1155" t="s">
        <v>65</v>
      </c>
      <c r="H1155">
        <v>55249</v>
      </c>
      <c r="I1155">
        <v>55249</v>
      </c>
      <c r="J1155" s="4" t="s">
        <v>61</v>
      </c>
      <c r="K1155">
        <v>0</v>
      </c>
      <c r="L1155">
        <v>1</v>
      </c>
      <c r="M1155" t="str">
        <f>IF(OR(K1155&gt;0, L1155&gt;0), "Parent", "Not Parent")</f>
        <v>Parent</v>
      </c>
      <c r="N1155" t="s">
        <v>614</v>
      </c>
      <c r="O1155" s="8">
        <v>41916</v>
      </c>
      <c r="P1155" s="9">
        <f>O1155-N1155</f>
        <v>170</v>
      </c>
      <c r="Q1155">
        <v>81</v>
      </c>
      <c r="R1155" s="9">
        <f>P1155-Q1155</f>
        <v>89</v>
      </c>
      <c r="S1155" s="8">
        <f>O1155-R1155</f>
        <v>41827</v>
      </c>
      <c r="T1155">
        <v>97</v>
      </c>
      <c r="U1155">
        <v>1</v>
      </c>
      <c r="V1155">
        <v>19</v>
      </c>
      <c r="W1155">
        <v>2</v>
      </c>
      <c r="X1155">
        <v>0</v>
      </c>
      <c r="Y1155">
        <v>11</v>
      </c>
      <c r="Z1155">
        <v>130</v>
      </c>
      <c r="AA1155">
        <f>Z1155/P1155</f>
        <v>0.76470588235294112</v>
      </c>
      <c r="AB1155" s="14" t="s">
        <v>506</v>
      </c>
      <c r="AC1155" s="13" t="s">
        <v>63</v>
      </c>
      <c r="AD1155">
        <v>1</v>
      </c>
      <c r="AE1155" t="str">
        <f>IF(AD1155&gt;3, "Prefers Discount", "Discount Indifferent")</f>
        <v>Discount Indifferent</v>
      </c>
      <c r="AF1155">
        <v>4</v>
      </c>
      <c r="AG1155">
        <v>2</v>
      </c>
      <c r="AH1155">
        <v>1</v>
      </c>
      <c r="AI1155" t="str">
        <f>INDEX($AF$1:$AH$1,MATCH(MAX(AF1155:AH1155),AF1155:AH1155,0))</f>
        <v>Store_Orders</v>
      </c>
      <c r="AJ1155">
        <v>3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f>SUM(AK1155:AO1155)</f>
        <v>0</v>
      </c>
      <c r="AQ1155" t="s">
        <v>67</v>
      </c>
      <c r="AR1155">
        <v>0</v>
      </c>
      <c r="AS1155" t="str">
        <f>IF(OR(AK1155&gt;0, AL1155&gt;0, AM1155&gt;0, AN1155&gt;0, AO1155&gt;0), "Converted", "Not Converted")</f>
        <v>Not Converted</v>
      </c>
      <c r="AT1155">
        <v>0</v>
      </c>
      <c r="AU1155">
        <v>3</v>
      </c>
      <c r="AV1155">
        <v>11</v>
      </c>
      <c r="AW1155">
        <f>IF(Z1155&gt;607, 4, 0)</f>
        <v>0</v>
      </c>
      <c r="AX1155">
        <f>IF(AA1155&gt;1.6588, 3, 0)</f>
        <v>0</v>
      </c>
      <c r="AY1155">
        <f>IF(P1155&gt;401, 2, 0)</f>
        <v>0</v>
      </c>
      <c r="AZ1155">
        <f>IF(I1155&gt;52915.77, 1, 0)</f>
        <v>1</v>
      </c>
      <c r="BA1155">
        <f>SUM(AW1155:AZ1155)</f>
        <v>1</v>
      </c>
      <c r="BB1155" t="str">
        <f>VLOOKUP(BA1155,'Standard Deviations'!$L$1:$M$11,2,TRUE)</f>
        <v>Bronze</v>
      </c>
    </row>
    <row r="1156" spans="1:54">
      <c r="A1156">
        <v>3381</v>
      </c>
      <c r="B1156">
        <v>1953</v>
      </c>
      <c r="C1156">
        <f>2024-B1156</f>
        <v>71</v>
      </c>
      <c r="D1156" t="str">
        <f>VLOOKUP(B1156,Reference!$A$1:$B$125, 2)</f>
        <v>Boomers</v>
      </c>
      <c r="E1156" t="s">
        <v>64</v>
      </c>
      <c r="F1156" t="str">
        <f>IF(E1156="High School", "No College", "College")</f>
        <v>College</v>
      </c>
      <c r="G1156" t="s">
        <v>55</v>
      </c>
      <c r="H1156">
        <v>54348</v>
      </c>
      <c r="I1156">
        <v>54348</v>
      </c>
      <c r="J1156" s="4" t="s">
        <v>61</v>
      </c>
      <c r="K1156">
        <v>1</v>
      </c>
      <c r="L1156">
        <v>1</v>
      </c>
      <c r="M1156" t="str">
        <f>IF(OR(K1156&gt;0, L1156&gt;0), "Parent", "Not Parent")</f>
        <v>Parent</v>
      </c>
      <c r="N1156" t="s">
        <v>237</v>
      </c>
      <c r="O1156" s="8">
        <v>41916</v>
      </c>
      <c r="P1156" s="9">
        <f>O1156-N1156</f>
        <v>118</v>
      </c>
      <c r="Q1156">
        <v>51</v>
      </c>
      <c r="R1156" s="9">
        <f>P1156-Q1156</f>
        <v>67</v>
      </c>
      <c r="S1156" s="8">
        <f>O1156-R1156</f>
        <v>41849</v>
      </c>
      <c r="T1156">
        <v>70</v>
      </c>
      <c r="U1156">
        <v>0</v>
      </c>
      <c r="V1156">
        <v>16</v>
      </c>
      <c r="W1156">
        <v>0</v>
      </c>
      <c r="X1156">
        <v>0</v>
      </c>
      <c r="Y1156">
        <v>4</v>
      </c>
      <c r="Z1156">
        <v>90</v>
      </c>
      <c r="AA1156">
        <f>Z1156/P1156</f>
        <v>0.76271186440677963</v>
      </c>
      <c r="AB1156" s="14" t="s">
        <v>506</v>
      </c>
      <c r="AC1156" s="13" t="s">
        <v>63</v>
      </c>
      <c r="AD1156">
        <v>2</v>
      </c>
      <c r="AE1156" t="str">
        <f>IF(AD1156&gt;3, "Prefers Discount", "Discount Indifferent")</f>
        <v>Discount Indifferent</v>
      </c>
      <c r="AF1156">
        <v>4</v>
      </c>
      <c r="AG1156">
        <v>2</v>
      </c>
      <c r="AH1156">
        <v>0</v>
      </c>
      <c r="AI1156" t="str">
        <f>INDEX($AF$1:$AH$1,MATCH(MAX(AF1156:AH1156),AF1156:AH1156,0))</f>
        <v>Store_Orders</v>
      </c>
      <c r="AJ1156">
        <v>6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f>SUM(AK1156:AO1156)</f>
        <v>0</v>
      </c>
      <c r="AQ1156" t="s">
        <v>67</v>
      </c>
      <c r="AR1156">
        <v>0</v>
      </c>
      <c r="AS1156" t="str">
        <f>IF(OR(AK1156&gt;0, AL1156&gt;0, AM1156&gt;0, AN1156&gt;0, AO1156&gt;0), "Converted", "Not Converted")</f>
        <v>Not Converted</v>
      </c>
      <c r="AT1156">
        <v>0</v>
      </c>
      <c r="AU1156">
        <v>3</v>
      </c>
      <c r="AV1156">
        <v>11</v>
      </c>
      <c r="AW1156">
        <f>IF(Z1156&gt;607, 4, 0)</f>
        <v>0</v>
      </c>
      <c r="AX1156">
        <f>IF(AA1156&gt;1.6588, 3, 0)</f>
        <v>0</v>
      </c>
      <c r="AY1156">
        <f>IF(P1156&gt;401, 2, 0)</f>
        <v>0</v>
      </c>
      <c r="AZ1156">
        <f>IF(I1156&gt;52915.77, 1, 0)</f>
        <v>1</v>
      </c>
      <c r="BA1156">
        <f>SUM(AW1156:AZ1156)</f>
        <v>1</v>
      </c>
      <c r="BB1156" t="str">
        <f>VLOOKUP(BA1156,'Standard Deviations'!$L$1:$M$11,2,TRUE)</f>
        <v>Bronze</v>
      </c>
    </row>
    <row r="1157" spans="1:54">
      <c r="A1157">
        <v>574</v>
      </c>
      <c r="B1157">
        <v>1964</v>
      </c>
      <c r="C1157">
        <f>2024-B1157</f>
        <v>60</v>
      </c>
      <c r="D1157" t="str">
        <f>VLOOKUP(B1157,Reference!$A$1:$B$125, 2)</f>
        <v>Boomers</v>
      </c>
      <c r="E1157" t="s">
        <v>54</v>
      </c>
      <c r="F1157" t="str">
        <f>IF(E1157="High School", "No College", "College")</f>
        <v>College</v>
      </c>
      <c r="G1157" t="s">
        <v>55</v>
      </c>
      <c r="H1157">
        <v>42523</v>
      </c>
      <c r="I1157">
        <v>42523</v>
      </c>
      <c r="J1157" s="4" t="s">
        <v>175</v>
      </c>
      <c r="K1157">
        <v>0</v>
      </c>
      <c r="L1157">
        <v>0</v>
      </c>
      <c r="M1157" t="str">
        <f>IF(OR(K1157&gt;0, L1157&gt;0), "Parent", "Not Parent")</f>
        <v>Not Parent</v>
      </c>
      <c r="N1157" t="s">
        <v>206</v>
      </c>
      <c r="O1157" s="8">
        <v>41916</v>
      </c>
      <c r="P1157" s="9">
        <f>O1157-N1157</f>
        <v>164</v>
      </c>
      <c r="Q1157">
        <v>96</v>
      </c>
      <c r="R1157" s="9">
        <f>P1157-Q1157</f>
        <v>68</v>
      </c>
      <c r="S1157" s="8">
        <f>O1157-R1157</f>
        <v>41848</v>
      </c>
      <c r="T1157">
        <v>14</v>
      </c>
      <c r="U1157">
        <v>36</v>
      </c>
      <c r="V1157">
        <v>11</v>
      </c>
      <c r="W1157">
        <v>3</v>
      </c>
      <c r="X1157">
        <v>26</v>
      </c>
      <c r="Y1157">
        <v>35</v>
      </c>
      <c r="Z1157">
        <v>125</v>
      </c>
      <c r="AA1157">
        <f>Z1157/P1157</f>
        <v>0.76219512195121952</v>
      </c>
      <c r="AB1157" s="14" t="s">
        <v>506</v>
      </c>
      <c r="AC1157" s="13" t="s">
        <v>63</v>
      </c>
      <c r="AD1157">
        <v>1</v>
      </c>
      <c r="AE1157" t="str">
        <f>IF(AD1157&gt;3, "Prefers Discount", "Discount Indifferent")</f>
        <v>Discount Indifferent</v>
      </c>
      <c r="AF1157">
        <v>4</v>
      </c>
      <c r="AG1157">
        <v>1</v>
      </c>
      <c r="AH1157">
        <v>1</v>
      </c>
      <c r="AI1157" t="str">
        <f>INDEX($AF$1:$AH$1,MATCH(MAX(AF1157:AH1157),AF1157:AH1157,0))</f>
        <v>Store_Orders</v>
      </c>
      <c r="AJ1157">
        <v>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f>SUM(AK1157:AO1157)</f>
        <v>0</v>
      </c>
      <c r="AQ1157" t="s">
        <v>67</v>
      </c>
      <c r="AR1157">
        <v>0</v>
      </c>
      <c r="AS1157" t="str">
        <f>IF(OR(AK1157&gt;0, AL1157&gt;0, AM1157&gt;0, AN1157&gt;0, AO1157&gt;0), "Converted", "Not Converted")</f>
        <v>Not Converted</v>
      </c>
      <c r="AT1157">
        <v>0</v>
      </c>
      <c r="AU1157">
        <v>3</v>
      </c>
      <c r="AV1157">
        <v>11</v>
      </c>
      <c r="AW1157">
        <f>IF(Z1157&gt;607, 4, 0)</f>
        <v>0</v>
      </c>
      <c r="AX1157">
        <f>IF(AA1157&gt;1.6588, 3, 0)</f>
        <v>0</v>
      </c>
      <c r="AY1157">
        <f>IF(P1157&gt;401, 2, 0)</f>
        <v>0</v>
      </c>
      <c r="AZ1157">
        <f>IF(I1157&gt;52915.77, 1, 0)</f>
        <v>0</v>
      </c>
      <c r="BA1157">
        <f>SUM(AW1157:AZ1157)</f>
        <v>0</v>
      </c>
      <c r="BB1157" t="str">
        <f>VLOOKUP(BA1157,'Standard Deviations'!$L$1:$M$11,2,TRUE)</f>
        <v>No Tier</v>
      </c>
    </row>
    <row r="1158" spans="1:54">
      <c r="A1158">
        <v>3266</v>
      </c>
      <c r="B1158">
        <v>1964</v>
      </c>
      <c r="C1158">
        <f>2024-B1158</f>
        <v>60</v>
      </c>
      <c r="D1158" t="str">
        <f>VLOOKUP(B1158,Reference!$A$1:$B$125, 2)</f>
        <v>Boomers</v>
      </c>
      <c r="E1158" t="s">
        <v>54</v>
      </c>
      <c r="F1158" t="str">
        <f>IF(E1158="High School", "No College", "College")</f>
        <v>College</v>
      </c>
      <c r="G1158" t="s">
        <v>55</v>
      </c>
      <c r="H1158">
        <v>42523</v>
      </c>
      <c r="I1158">
        <v>42523</v>
      </c>
      <c r="J1158" s="4" t="s">
        <v>175</v>
      </c>
      <c r="K1158">
        <v>0</v>
      </c>
      <c r="L1158">
        <v>0</v>
      </c>
      <c r="M1158" t="str">
        <f>IF(OR(K1158&gt;0, L1158&gt;0), "Parent", "Not Parent")</f>
        <v>Not Parent</v>
      </c>
      <c r="N1158" t="s">
        <v>206</v>
      </c>
      <c r="O1158" s="8">
        <v>41916</v>
      </c>
      <c r="P1158" s="9">
        <f>O1158-N1158</f>
        <v>164</v>
      </c>
      <c r="Q1158">
        <v>96</v>
      </c>
      <c r="R1158" s="9">
        <f>P1158-Q1158</f>
        <v>68</v>
      </c>
      <c r="S1158" s="8">
        <f>O1158-R1158</f>
        <v>41848</v>
      </c>
      <c r="T1158">
        <v>14</v>
      </c>
      <c r="U1158">
        <v>36</v>
      </c>
      <c r="V1158">
        <v>11</v>
      </c>
      <c r="W1158">
        <v>3</v>
      </c>
      <c r="X1158">
        <v>26</v>
      </c>
      <c r="Y1158">
        <v>35</v>
      </c>
      <c r="Z1158">
        <v>125</v>
      </c>
      <c r="AA1158">
        <f>Z1158/P1158</f>
        <v>0.76219512195121952</v>
      </c>
      <c r="AB1158" s="14" t="s">
        <v>506</v>
      </c>
      <c r="AC1158" s="13" t="s">
        <v>63</v>
      </c>
      <c r="AD1158">
        <v>1</v>
      </c>
      <c r="AE1158" t="str">
        <f>IF(AD1158&gt;3, "Prefers Discount", "Discount Indifferent")</f>
        <v>Discount Indifferent</v>
      </c>
      <c r="AF1158">
        <v>4</v>
      </c>
      <c r="AG1158">
        <v>1</v>
      </c>
      <c r="AH1158">
        <v>1</v>
      </c>
      <c r="AI1158" t="str">
        <f>INDEX($AF$1:$AH$1,MATCH(MAX(AF1158:AH1158),AF1158:AH1158,0))</f>
        <v>Store_Orders</v>
      </c>
      <c r="AJ1158">
        <v>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f>SUM(AK1158:AO1158)</f>
        <v>0</v>
      </c>
      <c r="AQ1158" t="s">
        <v>67</v>
      </c>
      <c r="AR1158">
        <v>0</v>
      </c>
      <c r="AS1158" t="str">
        <f>IF(OR(AK1158&gt;0, AL1158&gt;0, AM1158&gt;0, AN1158&gt;0, AO1158&gt;0), "Converted", "Not Converted")</f>
        <v>Not Converted</v>
      </c>
      <c r="AT1158">
        <v>0</v>
      </c>
      <c r="AU1158">
        <v>3</v>
      </c>
      <c r="AV1158">
        <v>11</v>
      </c>
      <c r="AW1158">
        <f>IF(Z1158&gt;607, 4, 0)</f>
        <v>0</v>
      </c>
      <c r="AX1158">
        <f>IF(AA1158&gt;1.6588, 3, 0)</f>
        <v>0</v>
      </c>
      <c r="AY1158">
        <f>IF(P1158&gt;401, 2, 0)</f>
        <v>0</v>
      </c>
      <c r="AZ1158">
        <f>IF(I1158&gt;52915.77, 1, 0)</f>
        <v>0</v>
      </c>
      <c r="BA1158">
        <f>SUM(AW1158:AZ1158)</f>
        <v>0</v>
      </c>
      <c r="BB1158" t="str">
        <f>VLOOKUP(BA1158,'Standard Deviations'!$L$1:$M$11,2,TRUE)</f>
        <v>No Tier</v>
      </c>
    </row>
    <row r="1159" spans="1:54">
      <c r="A1159">
        <v>771</v>
      </c>
      <c r="B1159">
        <v>1967</v>
      </c>
      <c r="C1159">
        <f>2024-B1159</f>
        <v>57</v>
      </c>
      <c r="D1159" t="str">
        <f>VLOOKUP(B1159,Reference!$A$1:$B$125, 2)</f>
        <v>Gen X</v>
      </c>
      <c r="E1159" t="s">
        <v>54</v>
      </c>
      <c r="F1159" t="str">
        <f>IF(E1159="High School", "No College", "College")</f>
        <v>College</v>
      </c>
      <c r="G1159" t="s">
        <v>65</v>
      </c>
      <c r="H1159">
        <v>54178</v>
      </c>
      <c r="I1159">
        <v>54178</v>
      </c>
      <c r="J1159" s="4" t="s">
        <v>61</v>
      </c>
      <c r="K1159">
        <v>0</v>
      </c>
      <c r="L1159">
        <v>1</v>
      </c>
      <c r="M1159" t="str">
        <f>IF(OR(K1159&gt;0, L1159&gt;0), "Parent", "Not Parent")</f>
        <v>Parent</v>
      </c>
      <c r="N1159" t="s">
        <v>154</v>
      </c>
      <c r="O1159" s="8">
        <v>41916</v>
      </c>
      <c r="P1159" s="9">
        <f>O1159-N1159</f>
        <v>256</v>
      </c>
      <c r="Q1159">
        <v>79</v>
      </c>
      <c r="R1159" s="9">
        <f>P1159-Q1159</f>
        <v>177</v>
      </c>
      <c r="S1159" s="8">
        <f>O1159-R1159</f>
        <v>41739</v>
      </c>
      <c r="T1159">
        <v>135</v>
      </c>
      <c r="U1159">
        <v>9</v>
      </c>
      <c r="V1159">
        <v>39</v>
      </c>
      <c r="W1159">
        <v>4</v>
      </c>
      <c r="X1159">
        <v>0</v>
      </c>
      <c r="Y1159">
        <v>7</v>
      </c>
      <c r="Z1159">
        <v>194</v>
      </c>
      <c r="AA1159">
        <f>Z1159/P1159</f>
        <v>0.7578125</v>
      </c>
      <c r="AB1159" s="14" t="s">
        <v>506</v>
      </c>
      <c r="AC1159" s="13" t="s">
        <v>63</v>
      </c>
      <c r="AD1159">
        <v>1</v>
      </c>
      <c r="AE1159" t="str">
        <f>IF(AD1159&gt;3, "Prefers Discount", "Discount Indifferent")</f>
        <v>Discount Indifferent</v>
      </c>
      <c r="AF1159">
        <v>5</v>
      </c>
      <c r="AG1159">
        <v>2</v>
      </c>
      <c r="AH1159">
        <v>2</v>
      </c>
      <c r="AI1159" t="str">
        <f>INDEX($AF$1:$AH$1,MATCH(MAX(AF1159:AH1159),AF1159:AH1159,0))</f>
        <v>Store_Orders</v>
      </c>
      <c r="AJ1159">
        <v>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f>SUM(AK1159:AO1159)</f>
        <v>0</v>
      </c>
      <c r="AQ1159" t="s">
        <v>67</v>
      </c>
      <c r="AR1159">
        <v>0</v>
      </c>
      <c r="AS1159" t="str">
        <f>IF(OR(AK1159&gt;0, AL1159&gt;0, AM1159&gt;0, AN1159&gt;0, AO1159&gt;0), "Converted", "Not Converted")</f>
        <v>Not Converted</v>
      </c>
      <c r="AT1159">
        <v>0</v>
      </c>
      <c r="AU1159">
        <v>3</v>
      </c>
      <c r="AV1159">
        <v>11</v>
      </c>
      <c r="AW1159">
        <f>IF(Z1159&gt;607, 4, 0)</f>
        <v>0</v>
      </c>
      <c r="AX1159">
        <f>IF(AA1159&gt;1.6588, 3, 0)</f>
        <v>0</v>
      </c>
      <c r="AY1159">
        <f>IF(P1159&gt;401, 2, 0)</f>
        <v>0</v>
      </c>
      <c r="AZ1159">
        <f>IF(I1159&gt;52915.77, 1, 0)</f>
        <v>1</v>
      </c>
      <c r="BA1159">
        <f>SUM(AW1159:AZ1159)</f>
        <v>1</v>
      </c>
      <c r="BB1159" t="str">
        <f>VLOOKUP(BA1159,'Standard Deviations'!$L$1:$M$11,2,TRUE)</f>
        <v>Bronze</v>
      </c>
    </row>
    <row r="1160" spans="1:54">
      <c r="A1160">
        <v>340</v>
      </c>
      <c r="B1160">
        <v>1970</v>
      </c>
      <c r="C1160">
        <f>2024-B1160</f>
        <v>54</v>
      </c>
      <c r="D1160" t="str">
        <f>VLOOKUP(B1160,Reference!$A$1:$B$125, 2)</f>
        <v>Gen X</v>
      </c>
      <c r="E1160" t="s">
        <v>54</v>
      </c>
      <c r="F1160" t="str">
        <f>IF(E1160="High School", "No College", "College")</f>
        <v>College</v>
      </c>
      <c r="G1160" t="s">
        <v>71</v>
      </c>
      <c r="H1160">
        <v>72967</v>
      </c>
      <c r="I1160">
        <v>72967</v>
      </c>
      <c r="J1160" s="4" t="s">
        <v>61</v>
      </c>
      <c r="K1160">
        <v>0</v>
      </c>
      <c r="L1160">
        <v>1</v>
      </c>
      <c r="M1160" t="str">
        <f>IF(OR(K1160&gt;0, L1160&gt;0), "Parent", "Not Parent")</f>
        <v>Parent</v>
      </c>
      <c r="N1160" t="s">
        <v>535</v>
      </c>
      <c r="O1160" s="8">
        <v>41916</v>
      </c>
      <c r="P1160" s="9">
        <f>O1160-N1160</f>
        <v>658</v>
      </c>
      <c r="Q1160">
        <v>1</v>
      </c>
      <c r="R1160" s="9">
        <f>P1160-Q1160</f>
        <v>657</v>
      </c>
      <c r="S1160" s="8">
        <f>O1160-R1160</f>
        <v>41259</v>
      </c>
      <c r="T1160">
        <v>158</v>
      </c>
      <c r="U1160">
        <v>35</v>
      </c>
      <c r="V1160">
        <v>179</v>
      </c>
      <c r="W1160">
        <v>0</v>
      </c>
      <c r="X1160">
        <v>0</v>
      </c>
      <c r="Y1160">
        <v>125</v>
      </c>
      <c r="Z1160">
        <v>497</v>
      </c>
      <c r="AA1160">
        <f>Z1160/P1160</f>
        <v>0.75531914893617025</v>
      </c>
      <c r="AB1160" s="11" t="s">
        <v>506</v>
      </c>
      <c r="AC1160" t="s">
        <v>59</v>
      </c>
      <c r="AD1160">
        <v>2</v>
      </c>
      <c r="AE1160" t="str">
        <f>IF(AD1160&gt;3, "Prefers Discount", "Discount Indifferent")</f>
        <v>Discount Indifferent</v>
      </c>
      <c r="AF1160">
        <v>8</v>
      </c>
      <c r="AG1160">
        <v>7</v>
      </c>
      <c r="AH1160">
        <v>2</v>
      </c>
      <c r="AI1160" t="str">
        <f>INDEX($AF$1:$AH$1,MATCH(MAX(AF1160:AH1160),AF1160:AH1160,0))</f>
        <v>Store_Orders</v>
      </c>
      <c r="AJ1160">
        <v>5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f>SUM(AK1160:AO1160)</f>
        <v>1</v>
      </c>
      <c r="AQ1160" t="str">
        <f>INDEX($AK$1:$AO$1,MATCH(MAX(AK1160:AO1160),AK1160:AO1160,0))</f>
        <v>Converted_on_Camp3</v>
      </c>
      <c r="AR1160">
        <v>1</v>
      </c>
      <c r="AS1160" t="str">
        <f>IF(OR(AK1160&gt;0, AL1160&gt;0, AM1160&gt;0, AN1160&gt;0, AO1160&gt;0), "Converted", "Not Converted")</f>
        <v>Converted</v>
      </c>
      <c r="AT1160">
        <v>0</v>
      </c>
      <c r="AU1160">
        <v>3</v>
      </c>
      <c r="AV1160">
        <v>11</v>
      </c>
      <c r="AW1160">
        <f>IF(Z1160&gt;607, 4, 0)</f>
        <v>0</v>
      </c>
      <c r="AX1160">
        <f>IF(AA1160&gt;1.6588, 3, 0)</f>
        <v>0</v>
      </c>
      <c r="AY1160">
        <f>IF(P1160&gt;401, 2, 0)</f>
        <v>2</v>
      </c>
      <c r="AZ1160">
        <f>IF(I1160&gt;52915.77, 1, 0)</f>
        <v>1</v>
      </c>
      <c r="BA1160">
        <f>SUM(AW1160:AZ1160)</f>
        <v>3</v>
      </c>
      <c r="BB1160" t="str">
        <f>VLOOKUP(BA1160,'Standard Deviations'!$L$1:$M$11,2,TRUE)</f>
        <v>Silver</v>
      </c>
    </row>
    <row r="1161" spans="1:54">
      <c r="A1161">
        <v>2130</v>
      </c>
      <c r="B1161">
        <v>1982</v>
      </c>
      <c r="C1161">
        <f>2024-B1161</f>
        <v>42</v>
      </c>
      <c r="D1161" t="str">
        <f>VLOOKUP(B1161,Reference!$A$1:$B$125, 2)</f>
        <v>Millennials</v>
      </c>
      <c r="E1161" t="s">
        <v>54</v>
      </c>
      <c r="F1161" t="str">
        <f>IF(E1161="High School", "No College", "College")</f>
        <v>College</v>
      </c>
      <c r="G1161" t="s">
        <v>65</v>
      </c>
      <c r="H1161">
        <v>45203</v>
      </c>
      <c r="I1161">
        <v>45203</v>
      </c>
      <c r="J1161" s="4" t="s">
        <v>175</v>
      </c>
      <c r="K1161">
        <v>2</v>
      </c>
      <c r="L1161">
        <v>0</v>
      </c>
      <c r="M1161" t="str">
        <f>IF(OR(K1161&gt;0, L1161&gt;0), "Parent", "Not Parent")</f>
        <v>Parent</v>
      </c>
      <c r="N1161" t="s">
        <v>252</v>
      </c>
      <c r="O1161" s="8">
        <v>41916</v>
      </c>
      <c r="P1161" s="9">
        <f>O1161-N1161</f>
        <v>195</v>
      </c>
      <c r="Q1161">
        <v>4</v>
      </c>
      <c r="R1161" s="9">
        <f>P1161-Q1161</f>
        <v>191</v>
      </c>
      <c r="S1161" s="8">
        <f>O1161-R1161</f>
        <v>41725</v>
      </c>
      <c r="T1161">
        <v>35</v>
      </c>
      <c r="U1161">
        <v>3</v>
      </c>
      <c r="V1161">
        <v>67</v>
      </c>
      <c r="W1161">
        <v>10</v>
      </c>
      <c r="X1161">
        <v>8</v>
      </c>
      <c r="Y1161">
        <v>24</v>
      </c>
      <c r="Z1161">
        <v>147</v>
      </c>
      <c r="AA1161">
        <f>Z1161/P1161</f>
        <v>0.75384615384615383</v>
      </c>
      <c r="AB1161" s="11" t="s">
        <v>506</v>
      </c>
      <c r="AC1161" t="s">
        <v>59</v>
      </c>
      <c r="AD1161">
        <v>1</v>
      </c>
      <c r="AE1161" t="str">
        <f>IF(AD1161&gt;3, "Prefers Discount", "Discount Indifferent")</f>
        <v>Discount Indifferent</v>
      </c>
      <c r="AF1161">
        <v>3</v>
      </c>
      <c r="AG1161">
        <v>3</v>
      </c>
      <c r="AH1161">
        <v>1</v>
      </c>
      <c r="AI1161" t="str">
        <f>INDEX($AF$1:$AH$1,MATCH(MAX(AF1161:AH1161),AF1161:AH1161,0))</f>
        <v>Store_Orders</v>
      </c>
      <c r="AJ1161">
        <v>6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f>SUM(AK1161:AO1161)</f>
        <v>0</v>
      </c>
      <c r="AQ1161" t="s">
        <v>67</v>
      </c>
      <c r="AR1161">
        <v>1</v>
      </c>
      <c r="AS1161" t="str">
        <f>IF(OR(AK1161&gt;0, AL1161&gt;0, AM1161&gt;0, AN1161&gt;0, AO1161&gt;0), "Converted", "Not Converted")</f>
        <v>Not Converted</v>
      </c>
      <c r="AT1161">
        <v>0</v>
      </c>
      <c r="AU1161">
        <v>3</v>
      </c>
      <c r="AV1161">
        <v>11</v>
      </c>
      <c r="AW1161">
        <f>IF(Z1161&gt;607, 4, 0)</f>
        <v>0</v>
      </c>
      <c r="AX1161">
        <f>IF(AA1161&gt;1.6588, 3, 0)</f>
        <v>0</v>
      </c>
      <c r="AY1161">
        <f>IF(P1161&gt;401, 2, 0)</f>
        <v>0</v>
      </c>
      <c r="AZ1161">
        <f>IF(I1161&gt;52915.77, 1, 0)</f>
        <v>0</v>
      </c>
      <c r="BA1161">
        <f>SUM(AW1161:AZ1161)</f>
        <v>0</v>
      </c>
      <c r="BB1161" t="str">
        <f>VLOOKUP(BA1161,'Standard Deviations'!$L$1:$M$11,2,TRUE)</f>
        <v>No Tier</v>
      </c>
    </row>
    <row r="1162" spans="1:54">
      <c r="A1162">
        <v>7378</v>
      </c>
      <c r="B1162">
        <v>1981</v>
      </c>
      <c r="C1162">
        <f>2024-B1162</f>
        <v>43</v>
      </c>
      <c r="D1162" t="str">
        <f>VLOOKUP(B1162,Reference!$A$1:$B$125, 2)</f>
        <v>Millennials</v>
      </c>
      <c r="E1162" t="s">
        <v>64</v>
      </c>
      <c r="F1162" t="str">
        <f>IF(E1162="High School", "No College", "College")</f>
        <v>College</v>
      </c>
      <c r="G1162" t="s">
        <v>65</v>
      </c>
      <c r="H1162">
        <v>42021</v>
      </c>
      <c r="I1162">
        <v>42021</v>
      </c>
      <c r="J1162" s="4" t="s">
        <v>175</v>
      </c>
      <c r="K1162">
        <v>1</v>
      </c>
      <c r="L1162">
        <v>0</v>
      </c>
      <c r="M1162" t="str">
        <f>IF(OR(K1162&gt;0, L1162&gt;0), "Parent", "Not Parent")</f>
        <v>Parent</v>
      </c>
      <c r="N1162" t="s">
        <v>332</v>
      </c>
      <c r="O1162" s="8">
        <v>41916</v>
      </c>
      <c r="P1162" s="9">
        <f>O1162-N1162</f>
        <v>764</v>
      </c>
      <c r="Q1162">
        <v>34</v>
      </c>
      <c r="R1162" s="9">
        <f>P1162-Q1162</f>
        <v>730</v>
      </c>
      <c r="S1162" s="8">
        <f>O1162-R1162</f>
        <v>41186</v>
      </c>
      <c r="T1162">
        <v>393</v>
      </c>
      <c r="U1162">
        <v>5</v>
      </c>
      <c r="V1162">
        <v>136</v>
      </c>
      <c r="W1162">
        <v>7</v>
      </c>
      <c r="X1162">
        <v>5</v>
      </c>
      <c r="Y1162">
        <v>27</v>
      </c>
      <c r="Z1162">
        <v>573</v>
      </c>
      <c r="AA1162">
        <f>Z1162/P1162</f>
        <v>0.75</v>
      </c>
      <c r="AB1162" s="11" t="s">
        <v>506</v>
      </c>
      <c r="AC1162" t="s">
        <v>59</v>
      </c>
      <c r="AD1162">
        <v>5</v>
      </c>
      <c r="AE1162" t="str">
        <f>IF(AD1162&gt;3, "Prefers Discount", "Discount Indifferent")</f>
        <v>Prefers Discount</v>
      </c>
      <c r="AF1162">
        <v>6</v>
      </c>
      <c r="AG1162">
        <v>10</v>
      </c>
      <c r="AH1162">
        <v>1</v>
      </c>
      <c r="AI1162" t="str">
        <f>INDEX($AF$1:$AH$1,MATCH(MAX(AF1162:AH1162),AF1162:AH1162,0))</f>
        <v>Web_Orders</v>
      </c>
      <c r="AJ1162">
        <v>9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f>SUM(AK1162:AO1162)</f>
        <v>1</v>
      </c>
      <c r="AQ1162" t="str">
        <f>INDEX($AK$1:$AO$1,MATCH(MAX(AK1162:AO1162),AK1162:AO1162,0))</f>
        <v>Converted_on_Camp3</v>
      </c>
      <c r="AR1162">
        <v>1</v>
      </c>
      <c r="AS1162" t="str">
        <f>IF(OR(AK1162&gt;0, AL1162&gt;0, AM1162&gt;0, AN1162&gt;0, AO1162&gt;0), "Converted", "Not Converted")</f>
        <v>Converted</v>
      </c>
      <c r="AT1162">
        <v>0</v>
      </c>
      <c r="AU1162">
        <v>3</v>
      </c>
      <c r="AV1162">
        <v>11</v>
      </c>
      <c r="AW1162">
        <f>IF(Z1162&gt;607, 4, 0)</f>
        <v>0</v>
      </c>
      <c r="AX1162">
        <f>IF(AA1162&gt;1.6588, 3, 0)</f>
        <v>0</v>
      </c>
      <c r="AY1162">
        <f>IF(P1162&gt;401, 2, 0)</f>
        <v>2</v>
      </c>
      <c r="AZ1162">
        <f>IF(I1162&gt;52915.77, 1, 0)</f>
        <v>0</v>
      </c>
      <c r="BA1162">
        <f>SUM(AW1162:AZ1162)</f>
        <v>2</v>
      </c>
      <c r="BB1162" t="str">
        <f>VLOOKUP(BA1162,'Standard Deviations'!$L$1:$M$11,2,TRUE)</f>
        <v>Bronze</v>
      </c>
    </row>
    <row r="1163" spans="1:54">
      <c r="A1163">
        <v>10841</v>
      </c>
      <c r="B1163">
        <v>1975</v>
      </c>
      <c r="C1163">
        <f>2024-B1163</f>
        <v>49</v>
      </c>
      <c r="D1163" t="str">
        <f>VLOOKUP(B1163,Reference!$A$1:$B$125, 2)</f>
        <v>Gen X</v>
      </c>
      <c r="E1163" t="s">
        <v>68</v>
      </c>
      <c r="F1163" t="str">
        <f>IF(E1163="High School", "No College", "College")</f>
        <v>College</v>
      </c>
      <c r="G1163" t="s">
        <v>65</v>
      </c>
      <c r="H1163">
        <v>56559</v>
      </c>
      <c r="I1163">
        <v>56559</v>
      </c>
      <c r="J1163" s="4" t="s">
        <v>61</v>
      </c>
      <c r="K1163">
        <v>0</v>
      </c>
      <c r="L1163">
        <v>1</v>
      </c>
      <c r="M1163" t="str">
        <f>IF(OR(K1163&gt;0, L1163&gt;0), "Parent", "Not Parent")</f>
        <v>Parent</v>
      </c>
      <c r="N1163" t="s">
        <v>615</v>
      </c>
      <c r="O1163" s="8">
        <v>41916</v>
      </c>
      <c r="P1163" s="9">
        <f>O1163-N1163</f>
        <v>648</v>
      </c>
      <c r="Q1163">
        <v>46</v>
      </c>
      <c r="R1163" s="9">
        <f>P1163-Q1163</f>
        <v>602</v>
      </c>
      <c r="S1163" s="8">
        <f>O1163-R1163</f>
        <v>41314</v>
      </c>
      <c r="T1163">
        <v>226</v>
      </c>
      <c r="U1163">
        <v>22</v>
      </c>
      <c r="V1163">
        <v>133</v>
      </c>
      <c r="W1163">
        <v>41</v>
      </c>
      <c r="X1163">
        <v>31</v>
      </c>
      <c r="Y1163">
        <v>31</v>
      </c>
      <c r="Z1163">
        <v>484</v>
      </c>
      <c r="AA1163">
        <f>Z1163/P1163</f>
        <v>0.74691358024691357</v>
      </c>
      <c r="AB1163" s="11" t="s">
        <v>506</v>
      </c>
      <c r="AC1163" t="s">
        <v>59</v>
      </c>
      <c r="AD1163">
        <v>3</v>
      </c>
      <c r="AE1163" t="str">
        <f>IF(AD1163&gt;3, "Prefers Discount", "Discount Indifferent")</f>
        <v>Discount Indifferent</v>
      </c>
      <c r="AF1163">
        <v>8</v>
      </c>
      <c r="AG1163">
        <v>4</v>
      </c>
      <c r="AH1163">
        <v>3</v>
      </c>
      <c r="AI1163" t="str">
        <f>INDEX($AF$1:$AH$1,MATCH(MAX(AF1163:AH1163),AF1163:AH1163,0))</f>
        <v>Store_Orders</v>
      </c>
      <c r="AJ1163">
        <v>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f>SUM(AK1163:AO1163)</f>
        <v>0</v>
      </c>
      <c r="AQ1163" t="s">
        <v>67</v>
      </c>
      <c r="AR1163">
        <v>0</v>
      </c>
      <c r="AS1163" t="str">
        <f>IF(OR(AK1163&gt;0, AL1163&gt;0, AM1163&gt;0, AN1163&gt;0, AO1163&gt;0), "Converted", "Not Converted")</f>
        <v>Not Converted</v>
      </c>
      <c r="AT1163">
        <v>0</v>
      </c>
      <c r="AU1163">
        <v>3</v>
      </c>
      <c r="AV1163">
        <v>11</v>
      </c>
      <c r="AW1163">
        <f>IF(Z1163&gt;607, 4, 0)</f>
        <v>0</v>
      </c>
      <c r="AX1163">
        <f>IF(AA1163&gt;1.6588, 3, 0)</f>
        <v>0</v>
      </c>
      <c r="AY1163">
        <f>IF(P1163&gt;401, 2, 0)</f>
        <v>2</v>
      </c>
      <c r="AZ1163">
        <f>IF(I1163&gt;52915.77, 1, 0)</f>
        <v>1</v>
      </c>
      <c r="BA1163">
        <f>SUM(AW1163:AZ1163)</f>
        <v>3</v>
      </c>
      <c r="BB1163" t="str">
        <f>VLOOKUP(BA1163,'Standard Deviations'!$L$1:$M$11,2,TRUE)</f>
        <v>Silver</v>
      </c>
    </row>
    <row r="1164" spans="1:54">
      <c r="A1164">
        <v>8970</v>
      </c>
      <c r="B1164">
        <v>1972</v>
      </c>
      <c r="C1164">
        <f>2024-B1164</f>
        <v>52</v>
      </c>
      <c r="D1164" t="str">
        <f>VLOOKUP(B1164,Reference!$A$1:$B$125, 2)</f>
        <v>Gen X</v>
      </c>
      <c r="E1164" t="s">
        <v>68</v>
      </c>
      <c r="F1164" t="str">
        <f>IF(E1164="High School", "No College", "College")</f>
        <v>College</v>
      </c>
      <c r="G1164" t="s">
        <v>55</v>
      </c>
      <c r="H1164">
        <v>62010</v>
      </c>
      <c r="I1164">
        <v>62010</v>
      </c>
      <c r="J1164" s="4" t="s">
        <v>61</v>
      </c>
      <c r="K1164">
        <v>0</v>
      </c>
      <c r="L1164">
        <v>1</v>
      </c>
      <c r="M1164" t="str">
        <f>IF(OR(K1164&gt;0, L1164&gt;0), "Parent", "Not Parent")</f>
        <v>Parent</v>
      </c>
      <c r="N1164" t="s">
        <v>527</v>
      </c>
      <c r="O1164" s="8">
        <v>41916</v>
      </c>
      <c r="P1164" s="9">
        <f>O1164-N1164</f>
        <v>711</v>
      </c>
      <c r="Q1164">
        <v>93</v>
      </c>
      <c r="R1164" s="9">
        <f>P1164-Q1164</f>
        <v>618</v>
      </c>
      <c r="S1164" s="8">
        <f>O1164-R1164</f>
        <v>41298</v>
      </c>
      <c r="T1164">
        <v>371</v>
      </c>
      <c r="U1164">
        <v>22</v>
      </c>
      <c r="V1164">
        <v>39</v>
      </c>
      <c r="W1164">
        <v>6</v>
      </c>
      <c r="X1164">
        <v>0</v>
      </c>
      <c r="Y1164">
        <v>92</v>
      </c>
      <c r="Z1164">
        <v>530</v>
      </c>
      <c r="AA1164">
        <f>Z1164/P1164</f>
        <v>0.74542897327707458</v>
      </c>
      <c r="AB1164" s="14" t="s">
        <v>506</v>
      </c>
      <c r="AC1164" s="13" t="s">
        <v>63</v>
      </c>
      <c r="AD1164">
        <v>4</v>
      </c>
      <c r="AE1164" t="str">
        <f>IF(AD1164&gt;3, "Prefers Discount", "Discount Indifferent")</f>
        <v>Prefers Discount</v>
      </c>
      <c r="AF1164">
        <v>7</v>
      </c>
      <c r="AG1164">
        <v>6</v>
      </c>
      <c r="AH1164">
        <v>2</v>
      </c>
      <c r="AI1164" t="str">
        <f>INDEX($AF$1:$AH$1,MATCH(MAX(AF1164:AH1164),AF1164:AH1164,0))</f>
        <v>Store_Orders</v>
      </c>
      <c r="AJ1164">
        <v>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f>SUM(AK1164:AO1164)</f>
        <v>0</v>
      </c>
      <c r="AQ1164" t="s">
        <v>67</v>
      </c>
      <c r="AR1164">
        <v>0</v>
      </c>
      <c r="AS1164" t="str">
        <f>IF(OR(AK1164&gt;0, AL1164&gt;0, AM1164&gt;0, AN1164&gt;0, AO1164&gt;0), "Converted", "Not Converted")</f>
        <v>Not Converted</v>
      </c>
      <c r="AT1164">
        <v>0</v>
      </c>
      <c r="AU1164">
        <v>3</v>
      </c>
      <c r="AV1164">
        <v>11</v>
      </c>
      <c r="AW1164">
        <f>IF(Z1164&gt;607, 4, 0)</f>
        <v>0</v>
      </c>
      <c r="AX1164">
        <f>IF(AA1164&gt;1.6588, 3, 0)</f>
        <v>0</v>
      </c>
      <c r="AY1164">
        <f>IF(P1164&gt;401, 2, 0)</f>
        <v>2</v>
      </c>
      <c r="AZ1164">
        <f>IF(I1164&gt;52915.77, 1, 0)</f>
        <v>1</v>
      </c>
      <c r="BA1164">
        <f>SUM(AW1164:AZ1164)</f>
        <v>3</v>
      </c>
      <c r="BB1164" t="str">
        <f>VLOOKUP(BA1164,'Standard Deviations'!$L$1:$M$11,2,TRUE)</f>
        <v>Silver</v>
      </c>
    </row>
    <row r="1165" spans="1:54">
      <c r="A1165">
        <v>4541</v>
      </c>
      <c r="B1165">
        <v>1955</v>
      </c>
      <c r="C1165">
        <f>2024-B1165</f>
        <v>69</v>
      </c>
      <c r="D1165" t="str">
        <f>VLOOKUP(B1165,Reference!$A$1:$B$125, 2)</f>
        <v>Boomers</v>
      </c>
      <c r="E1165" t="s">
        <v>54</v>
      </c>
      <c r="F1165" t="str">
        <f>IF(E1165="High School", "No College", "College")</f>
        <v>College</v>
      </c>
      <c r="G1165" t="s">
        <v>65</v>
      </c>
      <c r="H1165">
        <v>38946</v>
      </c>
      <c r="I1165">
        <v>38946</v>
      </c>
      <c r="J1165" s="4" t="s">
        <v>175</v>
      </c>
      <c r="K1165">
        <v>0</v>
      </c>
      <c r="L1165">
        <v>1</v>
      </c>
      <c r="M1165" t="str">
        <f>IF(OR(K1165&gt;0, L1165&gt;0), "Parent", "Not Parent")</f>
        <v>Parent</v>
      </c>
      <c r="N1165" t="s">
        <v>333</v>
      </c>
      <c r="O1165" s="8">
        <v>41916</v>
      </c>
      <c r="P1165" s="9">
        <f>O1165-N1165</f>
        <v>345</v>
      </c>
      <c r="Q1165">
        <v>84</v>
      </c>
      <c r="R1165" s="9">
        <f>P1165-Q1165</f>
        <v>261</v>
      </c>
      <c r="S1165" s="8">
        <f>O1165-R1165</f>
        <v>41655</v>
      </c>
      <c r="T1165">
        <v>116</v>
      </c>
      <c r="U1165">
        <v>6</v>
      </c>
      <c r="V1165">
        <v>82</v>
      </c>
      <c r="W1165">
        <v>6</v>
      </c>
      <c r="X1165">
        <v>6</v>
      </c>
      <c r="Y1165">
        <v>41</v>
      </c>
      <c r="Z1165">
        <v>257</v>
      </c>
      <c r="AA1165">
        <f>Z1165/P1165</f>
        <v>0.74492753623188401</v>
      </c>
      <c r="AB1165" s="14" t="s">
        <v>506</v>
      </c>
      <c r="AC1165" s="13" t="s">
        <v>63</v>
      </c>
      <c r="AD1165">
        <v>2</v>
      </c>
      <c r="AE1165" t="str">
        <f>IF(AD1165&gt;3, "Prefers Discount", "Discount Indifferent")</f>
        <v>Discount Indifferent</v>
      </c>
      <c r="AF1165">
        <v>6</v>
      </c>
      <c r="AG1165">
        <v>3</v>
      </c>
      <c r="AH1165">
        <v>1</v>
      </c>
      <c r="AI1165" t="str">
        <f>INDEX($AF$1:$AH$1,MATCH(MAX(AF1165:AH1165),AF1165:AH1165,0))</f>
        <v>Store_Orders</v>
      </c>
      <c r="AJ1165">
        <v>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f>SUM(AK1165:AO1165)</f>
        <v>0</v>
      </c>
      <c r="AQ1165" t="s">
        <v>67</v>
      </c>
      <c r="AR1165">
        <v>0</v>
      </c>
      <c r="AS1165" t="str">
        <f>IF(OR(AK1165&gt;0, AL1165&gt;0, AM1165&gt;0, AN1165&gt;0, AO1165&gt;0), "Converted", "Not Converted")</f>
        <v>Not Converted</v>
      </c>
      <c r="AT1165">
        <v>0</v>
      </c>
      <c r="AU1165">
        <v>3</v>
      </c>
      <c r="AV1165">
        <v>11</v>
      </c>
      <c r="AW1165">
        <f>IF(Z1165&gt;607, 4, 0)</f>
        <v>0</v>
      </c>
      <c r="AX1165">
        <f>IF(AA1165&gt;1.6588, 3, 0)</f>
        <v>0</v>
      </c>
      <c r="AY1165">
        <f>IF(P1165&gt;401, 2, 0)</f>
        <v>0</v>
      </c>
      <c r="AZ1165">
        <f>IF(I1165&gt;52915.77, 1, 0)</f>
        <v>0</v>
      </c>
      <c r="BA1165">
        <f>SUM(AW1165:AZ1165)</f>
        <v>0</v>
      </c>
      <c r="BB1165" t="str">
        <f>VLOOKUP(BA1165,'Standard Deviations'!$L$1:$M$11,2,TRUE)</f>
        <v>No Tier</v>
      </c>
    </row>
    <row r="1166" spans="1:54">
      <c r="A1166">
        <v>10120</v>
      </c>
      <c r="B1166">
        <v>1955</v>
      </c>
      <c r="C1166">
        <f>2024-B1166</f>
        <v>69</v>
      </c>
      <c r="D1166" t="str">
        <f>VLOOKUP(B1166,Reference!$A$1:$B$125, 2)</f>
        <v>Boomers</v>
      </c>
      <c r="E1166" t="s">
        <v>54</v>
      </c>
      <c r="F1166" t="str">
        <f>IF(E1166="High School", "No College", "College")</f>
        <v>College</v>
      </c>
      <c r="G1166" t="s">
        <v>65</v>
      </c>
      <c r="H1166">
        <v>38946</v>
      </c>
      <c r="I1166">
        <v>38946</v>
      </c>
      <c r="J1166" s="4" t="s">
        <v>175</v>
      </c>
      <c r="K1166">
        <v>0</v>
      </c>
      <c r="L1166">
        <v>1</v>
      </c>
      <c r="M1166" t="str">
        <f>IF(OR(K1166&gt;0, L1166&gt;0), "Parent", "Not Parent")</f>
        <v>Parent</v>
      </c>
      <c r="N1166" t="s">
        <v>333</v>
      </c>
      <c r="O1166" s="8">
        <v>41916</v>
      </c>
      <c r="P1166" s="9">
        <f>O1166-N1166</f>
        <v>345</v>
      </c>
      <c r="Q1166">
        <v>84</v>
      </c>
      <c r="R1166" s="9">
        <f>P1166-Q1166</f>
        <v>261</v>
      </c>
      <c r="S1166" s="8">
        <f>O1166-R1166</f>
        <v>41655</v>
      </c>
      <c r="T1166">
        <v>116</v>
      </c>
      <c r="U1166">
        <v>6</v>
      </c>
      <c r="V1166">
        <v>82</v>
      </c>
      <c r="W1166">
        <v>6</v>
      </c>
      <c r="X1166">
        <v>6</v>
      </c>
      <c r="Y1166">
        <v>41</v>
      </c>
      <c r="Z1166">
        <v>257</v>
      </c>
      <c r="AA1166">
        <f>Z1166/P1166</f>
        <v>0.74492753623188401</v>
      </c>
      <c r="AB1166" s="14" t="s">
        <v>506</v>
      </c>
      <c r="AC1166" s="13" t="s">
        <v>63</v>
      </c>
      <c r="AD1166">
        <v>2</v>
      </c>
      <c r="AE1166" t="str">
        <f>IF(AD1166&gt;3, "Prefers Discount", "Discount Indifferent")</f>
        <v>Discount Indifferent</v>
      </c>
      <c r="AF1166">
        <v>6</v>
      </c>
      <c r="AG1166">
        <v>3</v>
      </c>
      <c r="AH1166">
        <v>1</v>
      </c>
      <c r="AI1166" t="str">
        <f>INDEX($AF$1:$AH$1,MATCH(MAX(AF1166:AH1166),AF1166:AH1166,0))</f>
        <v>Store_Orders</v>
      </c>
      <c r="AJ1166">
        <v>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f>SUM(AK1166:AO1166)</f>
        <v>0</v>
      </c>
      <c r="AQ1166" t="s">
        <v>67</v>
      </c>
      <c r="AR1166">
        <v>0</v>
      </c>
      <c r="AS1166" t="str">
        <f>IF(OR(AK1166&gt;0, AL1166&gt;0, AM1166&gt;0, AN1166&gt;0, AO1166&gt;0), "Converted", "Not Converted")</f>
        <v>Not Converted</v>
      </c>
      <c r="AT1166">
        <v>0</v>
      </c>
      <c r="AU1166">
        <v>3</v>
      </c>
      <c r="AV1166">
        <v>11</v>
      </c>
      <c r="AW1166">
        <f>IF(Z1166&gt;607, 4, 0)</f>
        <v>0</v>
      </c>
      <c r="AX1166">
        <f>IF(AA1166&gt;1.6588, 3, 0)</f>
        <v>0</v>
      </c>
      <c r="AY1166">
        <f>IF(P1166&gt;401, 2, 0)</f>
        <v>0</v>
      </c>
      <c r="AZ1166">
        <f>IF(I1166&gt;52915.77, 1, 0)</f>
        <v>0</v>
      </c>
      <c r="BA1166">
        <f>SUM(AW1166:AZ1166)</f>
        <v>0</v>
      </c>
      <c r="BB1166" t="str">
        <f>VLOOKUP(BA1166,'Standard Deviations'!$L$1:$M$11,2,TRUE)</f>
        <v>No Tier</v>
      </c>
    </row>
    <row r="1167" spans="1:54">
      <c r="A1167">
        <v>5642</v>
      </c>
      <c r="B1167">
        <v>1979</v>
      </c>
      <c r="C1167">
        <f>2024-B1167</f>
        <v>45</v>
      </c>
      <c r="D1167" t="str">
        <f>VLOOKUP(B1167,Reference!$A$1:$B$125, 2)</f>
        <v>Gen X</v>
      </c>
      <c r="E1167" t="s">
        <v>64</v>
      </c>
      <c r="F1167" t="str">
        <f>IF(E1167="High School", "No College", "College")</f>
        <v>College</v>
      </c>
      <c r="G1167" t="s">
        <v>65</v>
      </c>
      <c r="H1167">
        <v>62499</v>
      </c>
      <c r="I1167">
        <v>62499</v>
      </c>
      <c r="J1167" s="4" t="s">
        <v>61</v>
      </c>
      <c r="K1167">
        <v>1</v>
      </c>
      <c r="L1167">
        <v>0</v>
      </c>
      <c r="M1167" t="str">
        <f>IF(OR(K1167&gt;0, L1167&gt;0), "Parent", "Not Parent")</f>
        <v>Parent</v>
      </c>
      <c r="N1167" t="s">
        <v>203</v>
      </c>
      <c r="O1167" s="8">
        <v>41916</v>
      </c>
      <c r="P1167" s="9">
        <f>O1167-N1167</f>
        <v>299</v>
      </c>
      <c r="Q1167">
        <v>0</v>
      </c>
      <c r="R1167" s="9">
        <f>P1167-Q1167</f>
        <v>299</v>
      </c>
      <c r="S1167" s="8">
        <f>O1167-R1167</f>
        <v>41617</v>
      </c>
      <c r="T1167">
        <v>140</v>
      </c>
      <c r="U1167">
        <v>4</v>
      </c>
      <c r="V1167">
        <v>61</v>
      </c>
      <c r="W1167">
        <v>0</v>
      </c>
      <c r="X1167">
        <v>13</v>
      </c>
      <c r="Y1167">
        <v>4</v>
      </c>
      <c r="Z1167">
        <v>222</v>
      </c>
      <c r="AA1167">
        <f>Z1167/P1167</f>
        <v>0.74247491638795982</v>
      </c>
      <c r="AB1167" s="11" t="s">
        <v>506</v>
      </c>
      <c r="AC1167" t="s">
        <v>59</v>
      </c>
      <c r="AD1167">
        <v>2</v>
      </c>
      <c r="AE1167" t="str">
        <f>IF(AD1167&gt;3, "Prefers Discount", "Discount Indifferent")</f>
        <v>Discount Indifferent</v>
      </c>
      <c r="AF1167">
        <v>6</v>
      </c>
      <c r="AG1167">
        <v>3</v>
      </c>
      <c r="AH1167">
        <v>1</v>
      </c>
      <c r="AI1167" t="str">
        <f>INDEX($AF$1:$AH$1,MATCH(MAX(AF1167:AH1167),AF1167:AH1167,0))</f>
        <v>Store_Orders</v>
      </c>
      <c r="AJ1167">
        <v>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f>SUM(AK1167:AO1167)</f>
        <v>0</v>
      </c>
      <c r="AQ1167" t="s">
        <v>67</v>
      </c>
      <c r="AR1167">
        <v>0</v>
      </c>
      <c r="AS1167" t="str">
        <f>IF(OR(AK1167&gt;0, AL1167&gt;0, AM1167&gt;0, AN1167&gt;0, AO1167&gt;0), "Converted", "Not Converted")</f>
        <v>Not Converted</v>
      </c>
      <c r="AT1167">
        <v>0</v>
      </c>
      <c r="AU1167">
        <v>3</v>
      </c>
      <c r="AV1167">
        <v>11</v>
      </c>
      <c r="AW1167">
        <f>IF(Z1167&gt;607, 4, 0)</f>
        <v>0</v>
      </c>
      <c r="AX1167">
        <f>IF(AA1167&gt;1.6588, 3, 0)</f>
        <v>0</v>
      </c>
      <c r="AY1167">
        <f>IF(P1167&gt;401, 2, 0)</f>
        <v>0</v>
      </c>
      <c r="AZ1167">
        <f>IF(I1167&gt;52915.77, 1, 0)</f>
        <v>1</v>
      </c>
      <c r="BA1167">
        <f>SUM(AW1167:AZ1167)</f>
        <v>1</v>
      </c>
      <c r="BB1167" t="str">
        <f>VLOOKUP(BA1167,'Standard Deviations'!$L$1:$M$11,2,TRUE)</f>
        <v>Bronze</v>
      </c>
    </row>
    <row r="1168" spans="1:54">
      <c r="A1168">
        <v>9094</v>
      </c>
      <c r="B1168">
        <v>1955</v>
      </c>
      <c r="C1168">
        <f>2024-B1168</f>
        <v>69</v>
      </c>
      <c r="D1168" t="str">
        <f>VLOOKUP(B1168,Reference!$A$1:$B$125, 2)</f>
        <v>Boomers</v>
      </c>
      <c r="E1168" t="s">
        <v>74</v>
      </c>
      <c r="F1168" t="str">
        <f>IF(E1168="High School", "No College", "College")</f>
        <v>College</v>
      </c>
      <c r="G1168" t="s">
        <v>55</v>
      </c>
      <c r="H1168">
        <v>62972</v>
      </c>
      <c r="I1168">
        <v>62972</v>
      </c>
      <c r="J1168" s="4" t="s">
        <v>61</v>
      </c>
      <c r="K1168">
        <v>0</v>
      </c>
      <c r="L1168">
        <v>1</v>
      </c>
      <c r="M1168" t="str">
        <f>IF(OR(K1168&gt;0, L1168&gt;0), "Parent", "Not Parent")</f>
        <v>Parent</v>
      </c>
      <c r="N1168" t="s">
        <v>408</v>
      </c>
      <c r="O1168" s="8">
        <v>41916</v>
      </c>
      <c r="P1168" s="9">
        <f>O1168-N1168</f>
        <v>792</v>
      </c>
      <c r="Q1168">
        <v>39</v>
      </c>
      <c r="R1168" s="9">
        <f>P1168-Q1168</f>
        <v>753</v>
      </c>
      <c r="S1168" s="8">
        <f>O1168-R1168</f>
        <v>41163</v>
      </c>
      <c r="T1168">
        <v>313</v>
      </c>
      <c r="U1168">
        <v>15</v>
      </c>
      <c r="V1168">
        <v>47</v>
      </c>
      <c r="W1168">
        <v>20</v>
      </c>
      <c r="X1168">
        <v>0</v>
      </c>
      <c r="Y1168">
        <v>192</v>
      </c>
      <c r="Z1168">
        <v>587</v>
      </c>
      <c r="AA1168">
        <f>Z1168/P1168</f>
        <v>0.74116161616161613</v>
      </c>
      <c r="AB1168" s="11" t="s">
        <v>506</v>
      </c>
      <c r="AC1168" t="s">
        <v>59</v>
      </c>
      <c r="AD1168">
        <v>2</v>
      </c>
      <c r="AE1168" t="str">
        <f>IF(AD1168&gt;3, "Prefers Discount", "Discount Indifferent")</f>
        <v>Discount Indifferent</v>
      </c>
      <c r="AF1168">
        <v>3</v>
      </c>
      <c r="AG1168">
        <v>7</v>
      </c>
      <c r="AH1168">
        <v>4</v>
      </c>
      <c r="AI1168" t="str">
        <f>INDEX($AF$1:$AH$1,MATCH(MAX(AF1168:AH1168),AF1168:AH1168,0))</f>
        <v>Web_Orders</v>
      </c>
      <c r="AJ1168">
        <v>6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f>SUM(AK1168:AO1168)</f>
        <v>0</v>
      </c>
      <c r="AQ1168" t="s">
        <v>67</v>
      </c>
      <c r="AR1168">
        <v>1</v>
      </c>
      <c r="AS1168" t="str">
        <f>IF(OR(AK1168&gt;0, AL1168&gt;0, AM1168&gt;0, AN1168&gt;0, AO1168&gt;0), "Converted", "Not Converted")</f>
        <v>Not Converted</v>
      </c>
      <c r="AT1168">
        <v>0</v>
      </c>
      <c r="AU1168">
        <v>3</v>
      </c>
      <c r="AV1168">
        <v>11</v>
      </c>
      <c r="AW1168">
        <f>IF(Z1168&gt;607, 4, 0)</f>
        <v>0</v>
      </c>
      <c r="AX1168">
        <f>IF(AA1168&gt;1.6588, 3, 0)</f>
        <v>0</v>
      </c>
      <c r="AY1168">
        <f>IF(P1168&gt;401, 2, 0)</f>
        <v>2</v>
      </c>
      <c r="AZ1168">
        <f>IF(I1168&gt;52915.77, 1, 0)</f>
        <v>1</v>
      </c>
      <c r="BA1168">
        <f>SUM(AW1168:AZ1168)</f>
        <v>3</v>
      </c>
      <c r="BB1168" t="str">
        <f>VLOOKUP(BA1168,'Standard Deviations'!$L$1:$M$11,2,TRUE)</f>
        <v>Silver</v>
      </c>
    </row>
    <row r="1169" spans="1:54">
      <c r="A1169">
        <v>9847</v>
      </c>
      <c r="B1169">
        <v>1955</v>
      </c>
      <c r="C1169">
        <f>2024-B1169</f>
        <v>69</v>
      </c>
      <c r="D1169" t="str">
        <f>VLOOKUP(B1169,Reference!$A$1:$B$125, 2)</f>
        <v>Boomers</v>
      </c>
      <c r="E1169" t="s">
        <v>74</v>
      </c>
      <c r="F1169" t="str">
        <f>IF(E1169="High School", "No College", "College")</f>
        <v>College</v>
      </c>
      <c r="G1169" t="s">
        <v>55</v>
      </c>
      <c r="H1169">
        <v>62972</v>
      </c>
      <c r="I1169">
        <v>62972</v>
      </c>
      <c r="J1169" s="4" t="s">
        <v>61</v>
      </c>
      <c r="K1169">
        <v>0</v>
      </c>
      <c r="L1169">
        <v>1</v>
      </c>
      <c r="M1169" t="str">
        <f>IF(OR(K1169&gt;0, L1169&gt;0), "Parent", "Not Parent")</f>
        <v>Parent</v>
      </c>
      <c r="N1169" t="s">
        <v>408</v>
      </c>
      <c r="O1169" s="8">
        <v>41916</v>
      </c>
      <c r="P1169" s="9">
        <f>O1169-N1169</f>
        <v>792</v>
      </c>
      <c r="Q1169">
        <v>39</v>
      </c>
      <c r="R1169" s="9">
        <f>P1169-Q1169</f>
        <v>753</v>
      </c>
      <c r="S1169" s="8">
        <f>O1169-R1169</f>
        <v>41163</v>
      </c>
      <c r="T1169">
        <v>313</v>
      </c>
      <c r="U1169">
        <v>15</v>
      </c>
      <c r="V1169">
        <v>47</v>
      </c>
      <c r="W1169">
        <v>20</v>
      </c>
      <c r="X1169">
        <v>0</v>
      </c>
      <c r="Y1169">
        <v>192</v>
      </c>
      <c r="Z1169">
        <v>587</v>
      </c>
      <c r="AA1169">
        <f>Z1169/P1169</f>
        <v>0.74116161616161613</v>
      </c>
      <c r="AB1169" s="11" t="s">
        <v>506</v>
      </c>
      <c r="AC1169" t="s">
        <v>59</v>
      </c>
      <c r="AD1169">
        <v>2</v>
      </c>
      <c r="AE1169" t="str">
        <f>IF(AD1169&gt;3, "Prefers Discount", "Discount Indifferent")</f>
        <v>Discount Indifferent</v>
      </c>
      <c r="AF1169">
        <v>3</v>
      </c>
      <c r="AG1169">
        <v>7</v>
      </c>
      <c r="AH1169">
        <v>4</v>
      </c>
      <c r="AI1169" t="str">
        <f>INDEX($AF$1:$AH$1,MATCH(MAX(AF1169:AH1169),AF1169:AH1169,0))</f>
        <v>Web_Orders</v>
      </c>
      <c r="AJ1169">
        <v>6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f>SUM(AK1169:AO1169)</f>
        <v>0</v>
      </c>
      <c r="AQ1169" t="s">
        <v>67</v>
      </c>
      <c r="AR1169">
        <v>0</v>
      </c>
      <c r="AS1169" t="str">
        <f>IF(OR(AK1169&gt;0, AL1169&gt;0, AM1169&gt;0, AN1169&gt;0, AO1169&gt;0), "Converted", "Not Converted")</f>
        <v>Not Converted</v>
      </c>
      <c r="AT1169">
        <v>0</v>
      </c>
      <c r="AU1169">
        <v>3</v>
      </c>
      <c r="AV1169">
        <v>11</v>
      </c>
      <c r="AW1169">
        <f>IF(Z1169&gt;607, 4, 0)</f>
        <v>0</v>
      </c>
      <c r="AX1169">
        <f>IF(AA1169&gt;1.6588, 3, 0)</f>
        <v>0</v>
      </c>
      <c r="AY1169">
        <f>IF(P1169&gt;401, 2, 0)</f>
        <v>2</v>
      </c>
      <c r="AZ1169">
        <f>IF(I1169&gt;52915.77, 1, 0)</f>
        <v>1</v>
      </c>
      <c r="BA1169">
        <f>SUM(AW1169:AZ1169)</f>
        <v>3</v>
      </c>
      <c r="BB1169" t="str">
        <f>VLOOKUP(BA1169,'Standard Deviations'!$L$1:$M$11,2,TRUE)</f>
        <v>Silver</v>
      </c>
    </row>
    <row r="1170" spans="1:54">
      <c r="A1170">
        <v>6870</v>
      </c>
      <c r="B1170">
        <v>1959</v>
      </c>
      <c r="C1170">
        <f>2024-B1170</f>
        <v>65</v>
      </c>
      <c r="D1170" t="str">
        <f>VLOOKUP(B1170,Reference!$A$1:$B$125, 2)</f>
        <v>Boomers</v>
      </c>
      <c r="E1170" t="s">
        <v>68</v>
      </c>
      <c r="F1170" t="str">
        <f>IF(E1170="High School", "No College", "College")</f>
        <v>College</v>
      </c>
      <c r="G1170" t="s">
        <v>71</v>
      </c>
      <c r="H1170">
        <v>68805</v>
      </c>
      <c r="I1170">
        <v>68805</v>
      </c>
      <c r="J1170" s="4" t="s">
        <v>61</v>
      </c>
      <c r="K1170">
        <v>0</v>
      </c>
      <c r="L1170">
        <v>1</v>
      </c>
      <c r="M1170" t="str">
        <f>IF(OR(K1170&gt;0, L1170&gt;0), "Parent", "Not Parent")</f>
        <v>Parent</v>
      </c>
      <c r="N1170" t="s">
        <v>201</v>
      </c>
      <c r="O1170" s="8">
        <v>41916</v>
      </c>
      <c r="P1170" s="9">
        <f>O1170-N1170</f>
        <v>382</v>
      </c>
      <c r="Q1170">
        <v>73</v>
      </c>
      <c r="R1170" s="9">
        <f>P1170-Q1170</f>
        <v>309</v>
      </c>
      <c r="S1170" s="8">
        <f>O1170-R1170</f>
        <v>41607</v>
      </c>
      <c r="T1170">
        <v>182</v>
      </c>
      <c r="U1170">
        <v>2</v>
      </c>
      <c r="V1170">
        <v>49</v>
      </c>
      <c r="W1170">
        <v>17</v>
      </c>
      <c r="X1170">
        <v>13</v>
      </c>
      <c r="Y1170">
        <v>20</v>
      </c>
      <c r="Z1170">
        <v>283</v>
      </c>
      <c r="AA1170">
        <f>Z1170/P1170</f>
        <v>0.74083769633507857</v>
      </c>
      <c r="AB1170" s="14" t="s">
        <v>506</v>
      </c>
      <c r="AC1170" s="13" t="s">
        <v>63</v>
      </c>
      <c r="AD1170">
        <v>1</v>
      </c>
      <c r="AE1170" t="str">
        <f>IF(AD1170&gt;3, "Prefers Discount", "Discount Indifferent")</f>
        <v>Discount Indifferent</v>
      </c>
      <c r="AF1170">
        <v>7</v>
      </c>
      <c r="AG1170">
        <v>3</v>
      </c>
      <c r="AH1170">
        <v>1</v>
      </c>
      <c r="AI1170" t="str">
        <f>INDEX($AF$1:$AH$1,MATCH(MAX(AF1170:AH1170),AF1170:AH1170,0))</f>
        <v>Store_Orders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f>SUM(AK1170:AO1170)</f>
        <v>0</v>
      </c>
      <c r="AQ1170" t="s">
        <v>67</v>
      </c>
      <c r="AR1170">
        <v>0</v>
      </c>
      <c r="AS1170" t="str">
        <f>IF(OR(AK1170&gt;0, AL1170&gt;0, AM1170&gt;0, AN1170&gt;0, AO1170&gt;0), "Converted", "Not Converted")</f>
        <v>Not Converted</v>
      </c>
      <c r="AT1170">
        <v>0</v>
      </c>
      <c r="AU1170">
        <v>3</v>
      </c>
      <c r="AV1170">
        <v>11</v>
      </c>
      <c r="AW1170">
        <f>IF(Z1170&gt;607, 4, 0)</f>
        <v>0</v>
      </c>
      <c r="AX1170">
        <f>IF(AA1170&gt;1.6588, 3, 0)</f>
        <v>0</v>
      </c>
      <c r="AY1170">
        <f>IF(P1170&gt;401, 2, 0)</f>
        <v>0</v>
      </c>
      <c r="AZ1170">
        <f>IF(I1170&gt;52915.77, 1, 0)</f>
        <v>1</v>
      </c>
      <c r="BA1170">
        <f>SUM(AW1170:AZ1170)</f>
        <v>1</v>
      </c>
      <c r="BB1170" t="str">
        <f>VLOOKUP(BA1170,'Standard Deviations'!$L$1:$M$11,2,TRUE)</f>
        <v>Bronze</v>
      </c>
    </row>
    <row r="1171" spans="1:54">
      <c r="A1171">
        <v>7872</v>
      </c>
      <c r="B1171">
        <v>1975</v>
      </c>
      <c r="C1171">
        <f>2024-B1171</f>
        <v>49</v>
      </c>
      <c r="D1171" t="str">
        <f>VLOOKUP(B1171,Reference!$A$1:$B$125, 2)</f>
        <v>Gen X</v>
      </c>
      <c r="E1171" t="s">
        <v>68</v>
      </c>
      <c r="F1171" t="str">
        <f>IF(E1171="High School", "No College", "College")</f>
        <v>College</v>
      </c>
      <c r="G1171" t="s">
        <v>55</v>
      </c>
      <c r="H1171">
        <v>86836</v>
      </c>
      <c r="I1171">
        <v>86836</v>
      </c>
      <c r="J1171" s="4" t="s">
        <v>56</v>
      </c>
      <c r="K1171">
        <v>0</v>
      </c>
      <c r="L1171">
        <v>0</v>
      </c>
      <c r="M1171" t="str">
        <f>IF(OR(K1171&gt;0, L1171&gt;0), "Parent", "Not Parent")</f>
        <v>Not Parent</v>
      </c>
      <c r="N1171" t="s">
        <v>325</v>
      </c>
      <c r="O1171" s="8">
        <v>41916</v>
      </c>
      <c r="P1171" s="9">
        <f>O1171-N1171</f>
        <v>752</v>
      </c>
      <c r="Q1171">
        <v>7</v>
      </c>
      <c r="R1171" s="9">
        <f>P1171-Q1171</f>
        <v>745</v>
      </c>
      <c r="S1171" s="8">
        <f>O1171-R1171</f>
        <v>41171</v>
      </c>
      <c r="T1171">
        <v>179</v>
      </c>
      <c r="U1171">
        <v>21</v>
      </c>
      <c r="V1171">
        <v>273</v>
      </c>
      <c r="W1171">
        <v>0</v>
      </c>
      <c r="X1171">
        <v>21</v>
      </c>
      <c r="Y1171">
        <v>63</v>
      </c>
      <c r="Z1171">
        <v>557</v>
      </c>
      <c r="AA1171">
        <f>Z1171/P1171</f>
        <v>0.74069148936170215</v>
      </c>
      <c r="AB1171" s="11" t="s">
        <v>506</v>
      </c>
      <c r="AC1171" t="s">
        <v>59</v>
      </c>
      <c r="AD1171">
        <v>1</v>
      </c>
      <c r="AE1171" t="str">
        <f>IF(AD1171&gt;3, "Prefers Discount", "Discount Indifferent")</f>
        <v>Discount Indifferent</v>
      </c>
      <c r="AF1171">
        <v>6</v>
      </c>
      <c r="AG1171">
        <v>6</v>
      </c>
      <c r="AH1171">
        <v>10</v>
      </c>
      <c r="AI1171" t="str">
        <f>INDEX($AF$1:$AH$1,MATCH(MAX(AF1171:AH1171),AF1171:AH1171,0))</f>
        <v>Catalog_Orders</v>
      </c>
      <c r="AJ1171">
        <v>5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f>SUM(AK1171:AO1171)</f>
        <v>3</v>
      </c>
      <c r="AQ1171" t="str">
        <f>INDEX($AK$1:$AO$1,MATCH(MAX(AK1171:AO1171),AK1171:AO1171,0))</f>
        <v>Converted_on_Camp1</v>
      </c>
      <c r="AR1171">
        <v>1</v>
      </c>
      <c r="AS1171" t="str">
        <f>IF(OR(AK1171&gt;0, AL1171&gt;0, AM1171&gt;0, AN1171&gt;0, AO1171&gt;0), "Converted", "Not Converted")</f>
        <v>Converted</v>
      </c>
      <c r="AT1171">
        <v>0</v>
      </c>
      <c r="AU1171">
        <v>3</v>
      </c>
      <c r="AV1171">
        <v>11</v>
      </c>
      <c r="AW1171">
        <f>IF(Z1171&gt;607, 4, 0)</f>
        <v>0</v>
      </c>
      <c r="AX1171">
        <f>IF(AA1171&gt;1.6588, 3, 0)</f>
        <v>0</v>
      </c>
      <c r="AY1171">
        <f>IF(P1171&gt;401, 2, 0)</f>
        <v>2</v>
      </c>
      <c r="AZ1171">
        <f>IF(I1171&gt;52915.77, 1, 0)</f>
        <v>1</v>
      </c>
      <c r="BA1171">
        <f>SUM(AW1171:AZ1171)</f>
        <v>3</v>
      </c>
      <c r="BB1171" t="str">
        <f>VLOOKUP(BA1171,'Standard Deviations'!$L$1:$M$11,2,TRUE)</f>
        <v>Silver</v>
      </c>
    </row>
    <row r="1172" spans="1:54">
      <c r="A1172">
        <v>5287</v>
      </c>
      <c r="B1172">
        <v>1973</v>
      </c>
      <c r="C1172">
        <f>2024-B1172</f>
        <v>51</v>
      </c>
      <c r="D1172" t="str">
        <f>VLOOKUP(B1172,Reference!$A$1:$B$125, 2)</f>
        <v>Gen X</v>
      </c>
      <c r="E1172" t="s">
        <v>54</v>
      </c>
      <c r="F1172" t="str">
        <f>IF(E1172="High School", "No College", "College")</f>
        <v>College</v>
      </c>
      <c r="G1172" t="s">
        <v>55</v>
      </c>
      <c r="H1172">
        <v>34961</v>
      </c>
      <c r="I1172">
        <v>34961</v>
      </c>
      <c r="J1172" s="4" t="s">
        <v>175</v>
      </c>
      <c r="K1172">
        <v>1</v>
      </c>
      <c r="L1172">
        <v>0</v>
      </c>
      <c r="M1172" t="str">
        <f>IF(OR(K1172&gt;0, L1172&gt;0), "Parent", "Not Parent")</f>
        <v>Parent</v>
      </c>
      <c r="N1172" t="s">
        <v>616</v>
      </c>
      <c r="O1172" s="8">
        <v>41916</v>
      </c>
      <c r="P1172" s="9">
        <f>O1172-N1172</f>
        <v>107</v>
      </c>
      <c r="Q1172">
        <v>77</v>
      </c>
      <c r="R1172" s="9">
        <f>P1172-Q1172</f>
        <v>30</v>
      </c>
      <c r="S1172" s="8">
        <f>O1172-R1172</f>
        <v>41886</v>
      </c>
      <c r="T1172">
        <v>45</v>
      </c>
      <c r="U1172">
        <v>2</v>
      </c>
      <c r="V1172">
        <v>26</v>
      </c>
      <c r="W1172">
        <v>4</v>
      </c>
      <c r="X1172">
        <v>1</v>
      </c>
      <c r="Y1172">
        <v>1</v>
      </c>
      <c r="Z1172">
        <v>79</v>
      </c>
      <c r="AA1172">
        <f>Z1172/P1172</f>
        <v>0.73831775700934577</v>
      </c>
      <c r="AB1172" s="14" t="s">
        <v>506</v>
      </c>
      <c r="AC1172" s="13" t="s">
        <v>63</v>
      </c>
      <c r="AD1172">
        <v>3</v>
      </c>
      <c r="AE1172" t="str">
        <f>IF(AD1172&gt;3, "Prefers Discount", "Discount Indifferent")</f>
        <v>Discount Indifferent</v>
      </c>
      <c r="AF1172">
        <v>3</v>
      </c>
      <c r="AG1172">
        <v>3</v>
      </c>
      <c r="AH1172">
        <v>1</v>
      </c>
      <c r="AI1172" t="str">
        <f>INDEX($AF$1:$AH$1,MATCH(MAX(AF1172:AH1172),AF1172:AH1172,0))</f>
        <v>Store_Orders</v>
      </c>
      <c r="AJ1172">
        <v>7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f>SUM(AK1172:AO1172)</f>
        <v>0</v>
      </c>
      <c r="AQ1172" t="s">
        <v>67</v>
      </c>
      <c r="AR1172">
        <v>0</v>
      </c>
      <c r="AS1172" t="str">
        <f>IF(OR(AK1172&gt;0, AL1172&gt;0, AM1172&gt;0, AN1172&gt;0, AO1172&gt;0), "Converted", "Not Converted")</f>
        <v>Not Converted</v>
      </c>
      <c r="AT1172">
        <v>0</v>
      </c>
      <c r="AU1172">
        <v>3</v>
      </c>
      <c r="AV1172">
        <v>11</v>
      </c>
      <c r="AW1172">
        <f>IF(Z1172&gt;607, 4, 0)</f>
        <v>0</v>
      </c>
      <c r="AX1172">
        <f>IF(AA1172&gt;1.6588, 3, 0)</f>
        <v>0</v>
      </c>
      <c r="AY1172">
        <f>IF(P1172&gt;401, 2, 0)</f>
        <v>0</v>
      </c>
      <c r="AZ1172">
        <f>IF(I1172&gt;52915.77, 1, 0)</f>
        <v>0</v>
      </c>
      <c r="BA1172">
        <f>SUM(AW1172:AZ1172)</f>
        <v>0</v>
      </c>
      <c r="BB1172" t="str">
        <f>VLOOKUP(BA1172,'Standard Deviations'!$L$1:$M$11,2,TRUE)</f>
        <v>No Tier</v>
      </c>
    </row>
    <row r="1173" spans="1:54">
      <c r="A1173">
        <v>405</v>
      </c>
      <c r="B1173">
        <v>1964</v>
      </c>
      <c r="C1173">
        <f>2024-B1173</f>
        <v>60</v>
      </c>
      <c r="D1173" t="str">
        <f>VLOOKUP(B1173,Reference!$A$1:$B$125, 2)</f>
        <v>Boomers</v>
      </c>
      <c r="E1173" t="s">
        <v>54</v>
      </c>
      <c r="F1173" t="str">
        <f>IF(E1173="High School", "No College", "College")</f>
        <v>College</v>
      </c>
      <c r="G1173" t="s">
        <v>71</v>
      </c>
      <c r="H1173">
        <v>41638</v>
      </c>
      <c r="I1173">
        <v>41638</v>
      </c>
      <c r="J1173" s="4" t="s">
        <v>175</v>
      </c>
      <c r="K1173">
        <v>0</v>
      </c>
      <c r="L1173">
        <v>1</v>
      </c>
      <c r="M1173" t="str">
        <f>IF(OR(K1173&gt;0, L1173&gt;0), "Parent", "Not Parent")</f>
        <v>Parent</v>
      </c>
      <c r="N1173" t="s">
        <v>276</v>
      </c>
      <c r="O1173" s="8">
        <v>41916</v>
      </c>
      <c r="P1173" s="9">
        <f>O1173-N1173</f>
        <v>598</v>
      </c>
      <c r="Q1173">
        <v>68</v>
      </c>
      <c r="R1173" s="9">
        <f>P1173-Q1173</f>
        <v>530</v>
      </c>
      <c r="S1173" s="8">
        <f>O1173-R1173</f>
        <v>41386</v>
      </c>
      <c r="T1173">
        <v>315</v>
      </c>
      <c r="U1173">
        <v>0</v>
      </c>
      <c r="V1173">
        <v>31</v>
      </c>
      <c r="W1173">
        <v>4</v>
      </c>
      <c r="X1173">
        <v>0</v>
      </c>
      <c r="Y1173">
        <v>91</v>
      </c>
      <c r="Z1173">
        <v>441</v>
      </c>
      <c r="AA1173">
        <f>Z1173/P1173</f>
        <v>0.73745819397993306</v>
      </c>
      <c r="AB1173" s="14" t="s">
        <v>506</v>
      </c>
      <c r="AC1173" s="13" t="s">
        <v>63</v>
      </c>
      <c r="AD1173">
        <v>4</v>
      </c>
      <c r="AE1173" t="str">
        <f>IF(AD1173&gt;3, "Prefers Discount", "Discount Indifferent")</f>
        <v>Prefers Discount</v>
      </c>
      <c r="AF1173">
        <v>3</v>
      </c>
      <c r="AG1173">
        <v>5</v>
      </c>
      <c r="AH1173">
        <v>5</v>
      </c>
      <c r="AI1173" t="str">
        <f>INDEX($AF$1:$AH$1,MATCH(MAX(AF1173:AH1173),AF1173:AH1173,0))</f>
        <v>Web_Orders</v>
      </c>
      <c r="AJ1173">
        <v>8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f>SUM(AK1173:AO1173)</f>
        <v>1</v>
      </c>
      <c r="AQ1173" t="str">
        <f>INDEX($AK$1:$AO$1,MATCH(MAX(AK1173:AO1173),AK1173:AO1173,0))</f>
        <v>Converted_on_Camp3</v>
      </c>
      <c r="AR1173">
        <v>1</v>
      </c>
      <c r="AS1173" t="str">
        <f>IF(OR(AK1173&gt;0, AL1173&gt;0, AM1173&gt;0, AN1173&gt;0, AO1173&gt;0), "Converted", "Not Converted")</f>
        <v>Converted</v>
      </c>
      <c r="AT1173">
        <v>0</v>
      </c>
      <c r="AU1173">
        <v>3</v>
      </c>
      <c r="AV1173">
        <v>11</v>
      </c>
      <c r="AW1173">
        <f>IF(Z1173&gt;607, 4, 0)</f>
        <v>0</v>
      </c>
      <c r="AX1173">
        <f>IF(AA1173&gt;1.6588, 3, 0)</f>
        <v>0</v>
      </c>
      <c r="AY1173">
        <f>IF(P1173&gt;401, 2, 0)</f>
        <v>2</v>
      </c>
      <c r="AZ1173">
        <f>IF(I1173&gt;52915.77, 1, 0)</f>
        <v>0</v>
      </c>
      <c r="BA1173">
        <f>SUM(AW1173:AZ1173)</f>
        <v>2</v>
      </c>
      <c r="BB1173" t="str">
        <f>VLOOKUP(BA1173,'Standard Deviations'!$L$1:$M$11,2,TRUE)</f>
        <v>Bronze</v>
      </c>
    </row>
    <row r="1174" spans="1:54">
      <c r="A1174">
        <v>10552</v>
      </c>
      <c r="B1174">
        <v>1979</v>
      </c>
      <c r="C1174">
        <f>2024-B1174</f>
        <v>45</v>
      </c>
      <c r="D1174" t="str">
        <f>VLOOKUP(B1174,Reference!$A$1:$B$125, 2)</f>
        <v>Gen X</v>
      </c>
      <c r="E1174" t="s">
        <v>74</v>
      </c>
      <c r="F1174" t="str">
        <f>IF(E1174="High School", "No College", "College")</f>
        <v>College</v>
      </c>
      <c r="G1174" t="s">
        <v>55</v>
      </c>
      <c r="H1174">
        <v>54210</v>
      </c>
      <c r="I1174">
        <v>54210</v>
      </c>
      <c r="J1174" s="4" t="s">
        <v>61</v>
      </c>
      <c r="K1174">
        <v>0</v>
      </c>
      <c r="L1174">
        <v>1</v>
      </c>
      <c r="M1174" t="str">
        <f>IF(OR(K1174&gt;0, L1174&gt;0), "Parent", "Not Parent")</f>
        <v>Parent</v>
      </c>
      <c r="N1174" t="s">
        <v>238</v>
      </c>
      <c r="O1174" s="8">
        <v>41916</v>
      </c>
      <c r="P1174" s="9">
        <f>O1174-N1174</f>
        <v>502</v>
      </c>
      <c r="Q1174">
        <v>18</v>
      </c>
      <c r="R1174" s="9">
        <f>P1174-Q1174</f>
        <v>484</v>
      </c>
      <c r="S1174" s="8">
        <f>O1174-R1174</f>
        <v>41432</v>
      </c>
      <c r="T1174">
        <v>70</v>
      </c>
      <c r="U1174">
        <v>54</v>
      </c>
      <c r="V1174">
        <v>109</v>
      </c>
      <c r="W1174">
        <v>80</v>
      </c>
      <c r="X1174">
        <v>9</v>
      </c>
      <c r="Y1174">
        <v>45</v>
      </c>
      <c r="Z1174">
        <v>367</v>
      </c>
      <c r="AA1174">
        <f>Z1174/P1174</f>
        <v>0.7310756972111554</v>
      </c>
      <c r="AB1174" s="11" t="s">
        <v>506</v>
      </c>
      <c r="AC1174" t="s">
        <v>59</v>
      </c>
      <c r="AD1174">
        <v>2</v>
      </c>
      <c r="AE1174" t="str">
        <f>IF(AD1174&gt;3, "Prefers Discount", "Discount Indifferent")</f>
        <v>Discount Indifferent</v>
      </c>
      <c r="AF1174">
        <v>7</v>
      </c>
      <c r="AG1174">
        <v>4</v>
      </c>
      <c r="AH1174">
        <v>1</v>
      </c>
      <c r="AI1174" t="str">
        <f>INDEX($AF$1:$AH$1,MATCH(MAX(AF1174:AH1174),AF1174:AH1174,0))</f>
        <v>Store_Orders</v>
      </c>
      <c r="AJ1174">
        <v>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f>SUM(AK1174:AO1174)</f>
        <v>0</v>
      </c>
      <c r="AQ1174" t="s">
        <v>67</v>
      </c>
      <c r="AR1174">
        <v>0</v>
      </c>
      <c r="AS1174" t="str">
        <f>IF(OR(AK1174&gt;0, AL1174&gt;0, AM1174&gt;0, AN1174&gt;0, AO1174&gt;0), "Converted", "Not Converted")</f>
        <v>Not Converted</v>
      </c>
      <c r="AT1174">
        <v>0</v>
      </c>
      <c r="AU1174">
        <v>3</v>
      </c>
      <c r="AV1174">
        <v>11</v>
      </c>
      <c r="AW1174">
        <f>IF(Z1174&gt;607, 4, 0)</f>
        <v>0</v>
      </c>
      <c r="AX1174">
        <f>IF(AA1174&gt;1.6588, 3, 0)</f>
        <v>0</v>
      </c>
      <c r="AY1174">
        <f>IF(P1174&gt;401, 2, 0)</f>
        <v>2</v>
      </c>
      <c r="AZ1174">
        <f>IF(I1174&gt;52915.77, 1, 0)</f>
        <v>1</v>
      </c>
      <c r="BA1174">
        <f>SUM(AW1174:AZ1174)</f>
        <v>3</v>
      </c>
      <c r="BB1174" t="str">
        <f>VLOOKUP(BA1174,'Standard Deviations'!$L$1:$M$11,2,TRUE)</f>
        <v>Silver</v>
      </c>
    </row>
    <row r="1175" spans="1:54">
      <c r="A1175">
        <v>6141</v>
      </c>
      <c r="B1175">
        <v>1972</v>
      </c>
      <c r="C1175">
        <f>2024-B1175</f>
        <v>52</v>
      </c>
      <c r="D1175" t="str">
        <f>VLOOKUP(B1175,Reference!$A$1:$B$125, 2)</f>
        <v>Gen X</v>
      </c>
      <c r="E1175" t="s">
        <v>64</v>
      </c>
      <c r="F1175" t="str">
        <f>IF(E1175="High School", "No College", "College")</f>
        <v>College</v>
      </c>
      <c r="G1175" t="s">
        <v>60</v>
      </c>
      <c r="H1175">
        <v>49494</v>
      </c>
      <c r="I1175">
        <v>49494</v>
      </c>
      <c r="J1175" s="4" t="s">
        <v>175</v>
      </c>
      <c r="K1175">
        <v>1</v>
      </c>
      <c r="L1175">
        <v>0</v>
      </c>
      <c r="M1175" t="str">
        <f>IF(OR(K1175&gt;0, L1175&gt;0), "Parent", "Not Parent")</f>
        <v>Parent</v>
      </c>
      <c r="N1175" t="s">
        <v>467</v>
      </c>
      <c r="O1175" s="8">
        <v>41916</v>
      </c>
      <c r="P1175" s="9">
        <f>O1175-N1175</f>
        <v>527</v>
      </c>
      <c r="Q1175">
        <v>46</v>
      </c>
      <c r="R1175" s="9">
        <f>P1175-Q1175</f>
        <v>481</v>
      </c>
      <c r="S1175" s="8">
        <f>O1175-R1175</f>
        <v>41435</v>
      </c>
      <c r="T1175">
        <v>191</v>
      </c>
      <c r="U1175">
        <v>9</v>
      </c>
      <c r="V1175">
        <v>97</v>
      </c>
      <c r="W1175">
        <v>0</v>
      </c>
      <c r="X1175">
        <v>6</v>
      </c>
      <c r="Y1175">
        <v>82</v>
      </c>
      <c r="Z1175">
        <v>385</v>
      </c>
      <c r="AA1175">
        <f>Z1175/P1175</f>
        <v>0.73055028462998106</v>
      </c>
      <c r="AB1175" s="11" t="s">
        <v>506</v>
      </c>
      <c r="AC1175" t="s">
        <v>59</v>
      </c>
      <c r="AD1175">
        <v>2</v>
      </c>
      <c r="AE1175" t="str">
        <f>IF(AD1175&gt;3, "Prefers Discount", "Discount Indifferent")</f>
        <v>Discount Indifferent</v>
      </c>
      <c r="AF1175">
        <v>5</v>
      </c>
      <c r="AG1175">
        <v>6</v>
      </c>
      <c r="AH1175">
        <v>1</v>
      </c>
      <c r="AI1175" t="str">
        <f>INDEX($AF$1:$AH$1,MATCH(MAX(AF1175:AH1175),AF1175:AH1175,0))</f>
        <v>Web_Orders</v>
      </c>
      <c r="AJ1175">
        <v>7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f>SUM(AK1175:AO1175)</f>
        <v>0</v>
      </c>
      <c r="AQ1175" t="s">
        <v>67</v>
      </c>
      <c r="AR1175">
        <v>0</v>
      </c>
      <c r="AS1175" t="str">
        <f>IF(OR(AK1175&gt;0, AL1175&gt;0, AM1175&gt;0, AN1175&gt;0, AO1175&gt;0), "Converted", "Not Converted")</f>
        <v>Not Converted</v>
      </c>
      <c r="AT1175">
        <v>0</v>
      </c>
      <c r="AU1175">
        <v>3</v>
      </c>
      <c r="AV1175">
        <v>11</v>
      </c>
      <c r="AW1175">
        <f>IF(Z1175&gt;607, 4, 0)</f>
        <v>0</v>
      </c>
      <c r="AX1175">
        <f>IF(AA1175&gt;1.6588, 3, 0)</f>
        <v>0</v>
      </c>
      <c r="AY1175">
        <f>IF(P1175&gt;401, 2, 0)</f>
        <v>2</v>
      </c>
      <c r="AZ1175">
        <f>IF(I1175&gt;52915.77, 1, 0)</f>
        <v>0</v>
      </c>
      <c r="BA1175">
        <f>SUM(AW1175:AZ1175)</f>
        <v>2</v>
      </c>
      <c r="BB1175" t="str">
        <f>VLOOKUP(BA1175,'Standard Deviations'!$L$1:$M$11,2,TRUE)</f>
        <v>Bronze</v>
      </c>
    </row>
    <row r="1176" spans="1:54">
      <c r="A1176">
        <v>3972</v>
      </c>
      <c r="B1176">
        <v>1976</v>
      </c>
      <c r="C1176">
        <f>2024-B1176</f>
        <v>48</v>
      </c>
      <c r="D1176" t="str">
        <f>VLOOKUP(B1176,Reference!$A$1:$B$125, 2)</f>
        <v>Gen X</v>
      </c>
      <c r="E1176" t="s">
        <v>54</v>
      </c>
      <c r="F1176" t="str">
        <f>IF(E1176="High School", "No College", "College")</f>
        <v>College</v>
      </c>
      <c r="G1176" t="s">
        <v>65</v>
      </c>
      <c r="H1176">
        <v>50200</v>
      </c>
      <c r="I1176">
        <v>50200</v>
      </c>
      <c r="J1176" s="4" t="s">
        <v>175</v>
      </c>
      <c r="K1176">
        <v>1</v>
      </c>
      <c r="L1176">
        <v>1</v>
      </c>
      <c r="M1176" t="str">
        <f>IF(OR(K1176&gt;0, L1176&gt;0), "Parent", "Not Parent")</f>
        <v>Parent</v>
      </c>
      <c r="N1176" t="s">
        <v>441</v>
      </c>
      <c r="O1176" s="8">
        <v>41916</v>
      </c>
      <c r="P1176" s="9">
        <f>O1176-N1176</f>
        <v>549</v>
      </c>
      <c r="Q1176">
        <v>70</v>
      </c>
      <c r="R1176" s="9">
        <f>P1176-Q1176</f>
        <v>479</v>
      </c>
      <c r="S1176" s="8">
        <f>O1176-R1176</f>
        <v>41437</v>
      </c>
      <c r="T1176">
        <v>266</v>
      </c>
      <c r="U1176">
        <v>6</v>
      </c>
      <c r="V1176">
        <v>51</v>
      </c>
      <c r="W1176">
        <v>8</v>
      </c>
      <c r="X1176">
        <v>6</v>
      </c>
      <c r="Y1176">
        <v>64</v>
      </c>
      <c r="Z1176">
        <v>401</v>
      </c>
      <c r="AA1176">
        <f>Z1176/P1176</f>
        <v>0.73041894353369763</v>
      </c>
      <c r="AB1176" s="14" t="s">
        <v>506</v>
      </c>
      <c r="AC1176" s="13" t="s">
        <v>63</v>
      </c>
      <c r="AD1176">
        <v>6</v>
      </c>
      <c r="AE1176" t="str">
        <f>IF(AD1176&gt;3, "Prefers Discount", "Discount Indifferent")</f>
        <v>Prefers Discount</v>
      </c>
      <c r="AF1176">
        <v>5</v>
      </c>
      <c r="AG1176">
        <v>7</v>
      </c>
      <c r="AH1176">
        <v>1</v>
      </c>
      <c r="AI1176" t="str">
        <f>INDEX($AF$1:$AH$1,MATCH(MAX(AF1176:AH1176),AF1176:AH1176,0))</f>
        <v>Web_Orders</v>
      </c>
      <c r="AJ1176">
        <v>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f>SUM(AK1176:AO1176)</f>
        <v>0</v>
      </c>
      <c r="AQ1176" t="s">
        <v>67</v>
      </c>
      <c r="AR1176">
        <v>0</v>
      </c>
      <c r="AS1176" t="str">
        <f>IF(OR(AK1176&gt;0, AL1176&gt;0, AM1176&gt;0, AN1176&gt;0, AO1176&gt;0), "Converted", "Not Converted")</f>
        <v>Not Converted</v>
      </c>
      <c r="AT1176">
        <v>0</v>
      </c>
      <c r="AU1176">
        <v>3</v>
      </c>
      <c r="AV1176">
        <v>11</v>
      </c>
      <c r="AW1176">
        <f>IF(Z1176&gt;607, 4, 0)</f>
        <v>0</v>
      </c>
      <c r="AX1176">
        <f>IF(AA1176&gt;1.6588, 3, 0)</f>
        <v>0</v>
      </c>
      <c r="AY1176">
        <f>IF(P1176&gt;401, 2, 0)</f>
        <v>2</v>
      </c>
      <c r="AZ1176">
        <f>IF(I1176&gt;52915.77, 1, 0)</f>
        <v>0</v>
      </c>
      <c r="BA1176">
        <f>SUM(AW1176:AZ1176)</f>
        <v>2</v>
      </c>
      <c r="BB1176" t="str">
        <f>VLOOKUP(BA1176,'Standard Deviations'!$L$1:$M$11,2,TRUE)</f>
        <v>Bronze</v>
      </c>
    </row>
    <row r="1177" spans="1:54">
      <c r="A1177">
        <v>339</v>
      </c>
      <c r="B1177">
        <v>1972</v>
      </c>
      <c r="C1177">
        <f>2024-B1177</f>
        <v>52</v>
      </c>
      <c r="D1177" t="str">
        <f>VLOOKUP(B1177,Reference!$A$1:$B$125, 2)</f>
        <v>Gen X</v>
      </c>
      <c r="E1177" t="s">
        <v>68</v>
      </c>
      <c r="F1177" t="str">
        <f>IF(E1177="High School", "No College", "College")</f>
        <v>College</v>
      </c>
      <c r="G1177" t="s">
        <v>55</v>
      </c>
      <c r="H1177">
        <v>57091</v>
      </c>
      <c r="I1177">
        <v>57091</v>
      </c>
      <c r="J1177" s="4" t="s">
        <v>61</v>
      </c>
      <c r="K1177">
        <v>0</v>
      </c>
      <c r="L1177">
        <v>1</v>
      </c>
      <c r="M1177" t="str">
        <f>IF(OR(K1177&gt;0, L1177&gt;0), "Parent", "Not Parent")</f>
        <v>Parent</v>
      </c>
      <c r="N1177" t="s">
        <v>416</v>
      </c>
      <c r="O1177" s="8">
        <v>41916</v>
      </c>
      <c r="P1177" s="9">
        <f>O1177-N1177</f>
        <v>680</v>
      </c>
      <c r="Q1177">
        <v>82</v>
      </c>
      <c r="R1177" s="9">
        <f>P1177-Q1177</f>
        <v>598</v>
      </c>
      <c r="S1177" s="8">
        <f>O1177-R1177</f>
        <v>41318</v>
      </c>
      <c r="T1177">
        <v>462</v>
      </c>
      <c r="U1177">
        <v>0</v>
      </c>
      <c r="V1177">
        <v>24</v>
      </c>
      <c r="W1177">
        <v>6</v>
      </c>
      <c r="X1177">
        <v>0</v>
      </c>
      <c r="Y1177">
        <v>4</v>
      </c>
      <c r="Z1177">
        <v>496</v>
      </c>
      <c r="AA1177">
        <f>Z1177/P1177</f>
        <v>0.72941176470588232</v>
      </c>
      <c r="AB1177" s="14" t="s">
        <v>506</v>
      </c>
      <c r="AC1177" s="13" t="s">
        <v>63</v>
      </c>
      <c r="AD1177">
        <v>2</v>
      </c>
      <c r="AE1177" t="str">
        <f>IF(AD1177&gt;3, "Prefers Discount", "Discount Indifferent")</f>
        <v>Discount Indifferent</v>
      </c>
      <c r="AF1177">
        <v>5</v>
      </c>
      <c r="AG1177">
        <v>9</v>
      </c>
      <c r="AH1177">
        <v>2</v>
      </c>
      <c r="AI1177" t="str">
        <f>INDEX($AF$1:$AH$1,MATCH(MAX(AF1177:AH1177),AF1177:AH1177,0))</f>
        <v>Web_Orders</v>
      </c>
      <c r="AJ1177">
        <v>7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f>SUM(AK1177:AO1177)</f>
        <v>1</v>
      </c>
      <c r="AQ1177" t="str">
        <f>INDEX($AK$1:$AO$1,MATCH(MAX(AK1177:AO1177),AK1177:AO1177,0))</f>
        <v>Converted_on_Camp4</v>
      </c>
      <c r="AR1177">
        <v>1</v>
      </c>
      <c r="AS1177" t="str">
        <f>IF(OR(AK1177&gt;0, AL1177&gt;0, AM1177&gt;0, AN1177&gt;0, AO1177&gt;0), "Converted", "Not Converted")</f>
        <v>Converted</v>
      </c>
      <c r="AT1177">
        <v>0</v>
      </c>
      <c r="AU1177">
        <v>3</v>
      </c>
      <c r="AV1177">
        <v>11</v>
      </c>
      <c r="AW1177">
        <f>IF(Z1177&gt;607, 4, 0)</f>
        <v>0</v>
      </c>
      <c r="AX1177">
        <f>IF(AA1177&gt;1.6588, 3, 0)</f>
        <v>0</v>
      </c>
      <c r="AY1177">
        <f>IF(P1177&gt;401, 2, 0)</f>
        <v>2</v>
      </c>
      <c r="AZ1177">
        <f>IF(I1177&gt;52915.77, 1, 0)</f>
        <v>1</v>
      </c>
      <c r="BA1177">
        <f>SUM(AW1177:AZ1177)</f>
        <v>3</v>
      </c>
      <c r="BB1177" t="str">
        <f>VLOOKUP(BA1177,'Standard Deviations'!$L$1:$M$11,2,TRUE)</f>
        <v>Silver</v>
      </c>
    </row>
    <row r="1178" spans="1:54">
      <c r="A1178">
        <v>4093</v>
      </c>
      <c r="B1178">
        <v>1975</v>
      </c>
      <c r="C1178">
        <f>2024-B1178</f>
        <v>49</v>
      </c>
      <c r="D1178" t="str">
        <f>VLOOKUP(B1178,Reference!$A$1:$B$125, 2)</f>
        <v>Gen X</v>
      </c>
      <c r="E1178" t="s">
        <v>64</v>
      </c>
      <c r="F1178" t="str">
        <f>IF(E1178="High School", "No College", "College")</f>
        <v>College</v>
      </c>
      <c r="G1178" t="s">
        <v>65</v>
      </c>
      <c r="H1178">
        <v>53253</v>
      </c>
      <c r="I1178">
        <v>53253</v>
      </c>
      <c r="J1178" s="4" t="s">
        <v>61</v>
      </c>
      <c r="K1178">
        <v>1</v>
      </c>
      <c r="L1178">
        <v>1</v>
      </c>
      <c r="M1178" t="str">
        <f>IF(OR(K1178&gt;0, L1178&gt;0), "Parent", "Not Parent")</f>
        <v>Parent</v>
      </c>
      <c r="N1178" t="s">
        <v>617</v>
      </c>
      <c r="O1178" s="8">
        <v>41916</v>
      </c>
      <c r="P1178" s="9">
        <f>O1178-N1178</f>
        <v>600</v>
      </c>
      <c r="Q1178">
        <v>61</v>
      </c>
      <c r="R1178" s="9">
        <f>P1178-Q1178</f>
        <v>539</v>
      </c>
      <c r="S1178" s="8">
        <f>O1178-R1178</f>
        <v>41377</v>
      </c>
      <c r="T1178">
        <v>216</v>
      </c>
      <c r="U1178">
        <v>9</v>
      </c>
      <c r="V1178">
        <v>57</v>
      </c>
      <c r="W1178">
        <v>20</v>
      </c>
      <c r="X1178">
        <v>9</v>
      </c>
      <c r="Y1178">
        <v>125</v>
      </c>
      <c r="Z1178">
        <v>436</v>
      </c>
      <c r="AA1178">
        <f>Z1178/P1178</f>
        <v>0.72666666666666668</v>
      </c>
      <c r="AB1178" s="14" t="s">
        <v>506</v>
      </c>
      <c r="AC1178" s="13" t="s">
        <v>63</v>
      </c>
      <c r="AD1178">
        <v>7</v>
      </c>
      <c r="AE1178" t="str">
        <f>IF(AD1178&gt;3, "Prefers Discount", "Discount Indifferent")</f>
        <v>Prefers Discount</v>
      </c>
      <c r="AF1178">
        <v>5</v>
      </c>
      <c r="AG1178">
        <v>4</v>
      </c>
      <c r="AH1178">
        <v>3</v>
      </c>
      <c r="AI1178" t="str">
        <f>INDEX($AF$1:$AH$1,MATCH(MAX(AF1178:AH1178),AF1178:AH1178,0))</f>
        <v>Store_Orders</v>
      </c>
      <c r="AJ1178">
        <v>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f>SUM(AK1178:AO1178)</f>
        <v>0</v>
      </c>
      <c r="AQ1178" t="s">
        <v>67</v>
      </c>
      <c r="AR1178">
        <v>0</v>
      </c>
      <c r="AS1178" t="str">
        <f>IF(OR(AK1178&gt;0, AL1178&gt;0, AM1178&gt;0, AN1178&gt;0, AO1178&gt;0), "Converted", "Not Converted")</f>
        <v>Not Converted</v>
      </c>
      <c r="AT1178">
        <v>0</v>
      </c>
      <c r="AU1178">
        <v>3</v>
      </c>
      <c r="AV1178">
        <v>11</v>
      </c>
      <c r="AW1178">
        <f>IF(Z1178&gt;607, 4, 0)</f>
        <v>0</v>
      </c>
      <c r="AX1178">
        <f>IF(AA1178&gt;1.6588, 3, 0)</f>
        <v>0</v>
      </c>
      <c r="AY1178">
        <f>IF(P1178&gt;401, 2, 0)</f>
        <v>2</v>
      </c>
      <c r="AZ1178">
        <f>IF(I1178&gt;52915.77, 1, 0)</f>
        <v>1</v>
      </c>
      <c r="BA1178">
        <f>SUM(AW1178:AZ1178)</f>
        <v>3</v>
      </c>
      <c r="BB1178" t="str">
        <f>VLOOKUP(BA1178,'Standard Deviations'!$L$1:$M$11,2,TRUE)</f>
        <v>Silver</v>
      </c>
    </row>
    <row r="1179" spans="1:54">
      <c r="A1179">
        <v>5117</v>
      </c>
      <c r="B1179">
        <v>1963</v>
      </c>
      <c r="C1179">
        <f>2024-B1179</f>
        <v>61</v>
      </c>
      <c r="D1179" t="str">
        <f>VLOOKUP(B1179,Reference!$A$1:$B$125, 2)</f>
        <v>Boomers</v>
      </c>
      <c r="E1179" t="s">
        <v>74</v>
      </c>
      <c r="F1179" t="str">
        <f>IF(E1179="High School", "No College", "College")</f>
        <v>College</v>
      </c>
      <c r="G1179" t="s">
        <v>55</v>
      </c>
      <c r="H1179">
        <v>32632</v>
      </c>
      <c r="I1179">
        <v>32632</v>
      </c>
      <c r="J1179" s="4" t="s">
        <v>175</v>
      </c>
      <c r="K1179">
        <v>0</v>
      </c>
      <c r="L1179">
        <v>0</v>
      </c>
      <c r="M1179" t="str">
        <f>IF(OR(K1179&gt;0, L1179&gt;0), "Parent", "Not Parent")</f>
        <v>Not Parent</v>
      </c>
      <c r="N1179" t="s">
        <v>533</v>
      </c>
      <c r="O1179" s="8">
        <v>41916</v>
      </c>
      <c r="P1179" s="9">
        <f>O1179-N1179</f>
        <v>793</v>
      </c>
      <c r="Q1179">
        <v>32</v>
      </c>
      <c r="R1179" s="9">
        <f>P1179-Q1179</f>
        <v>761</v>
      </c>
      <c r="S1179" s="8">
        <f>O1179-R1179</f>
        <v>41155</v>
      </c>
      <c r="T1179">
        <v>63</v>
      </c>
      <c r="U1179">
        <v>151</v>
      </c>
      <c r="V1179">
        <v>137</v>
      </c>
      <c r="W1179">
        <v>153</v>
      </c>
      <c r="X1179">
        <v>19</v>
      </c>
      <c r="Y1179">
        <v>53</v>
      </c>
      <c r="Z1179">
        <v>576</v>
      </c>
      <c r="AA1179">
        <f>Z1179/P1179</f>
        <v>0.7263556116015133</v>
      </c>
      <c r="AB1179" s="11" t="s">
        <v>506</v>
      </c>
      <c r="AC1179" t="s">
        <v>59</v>
      </c>
      <c r="AD1179">
        <v>2</v>
      </c>
      <c r="AE1179" t="str">
        <f>IF(AD1179&gt;3, "Prefers Discount", "Discount Indifferent")</f>
        <v>Discount Indifferent</v>
      </c>
      <c r="AF1179">
        <v>8</v>
      </c>
      <c r="AG1179">
        <v>4</v>
      </c>
      <c r="AH1179">
        <v>4</v>
      </c>
      <c r="AI1179" t="str">
        <f>INDEX($AF$1:$AH$1,MATCH(MAX(AF1179:AH1179),AF1179:AH1179,0))</f>
        <v>Store_Orders</v>
      </c>
      <c r="AJ1179">
        <v>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f>SUM(AK1179:AO1179)</f>
        <v>0</v>
      </c>
      <c r="AQ1179" t="s">
        <v>67</v>
      </c>
      <c r="AR1179">
        <v>0</v>
      </c>
      <c r="AS1179" t="str">
        <f>IF(OR(AK1179&gt;0, AL1179&gt;0, AM1179&gt;0, AN1179&gt;0, AO1179&gt;0), "Converted", "Not Converted")</f>
        <v>Not Converted</v>
      </c>
      <c r="AT1179">
        <v>0</v>
      </c>
      <c r="AU1179">
        <v>3</v>
      </c>
      <c r="AV1179">
        <v>11</v>
      </c>
      <c r="AW1179">
        <f>IF(Z1179&gt;607, 4, 0)</f>
        <v>0</v>
      </c>
      <c r="AX1179">
        <f>IF(AA1179&gt;1.6588, 3, 0)</f>
        <v>0</v>
      </c>
      <c r="AY1179">
        <f>IF(P1179&gt;401, 2, 0)</f>
        <v>2</v>
      </c>
      <c r="AZ1179">
        <f>IF(I1179&gt;52915.77, 1, 0)</f>
        <v>0</v>
      </c>
      <c r="BA1179">
        <f>SUM(AW1179:AZ1179)</f>
        <v>2</v>
      </c>
      <c r="BB1179" t="str">
        <f>VLOOKUP(BA1179,'Standard Deviations'!$L$1:$M$11,2,TRUE)</f>
        <v>Bronze</v>
      </c>
    </row>
    <row r="1180" spans="1:54">
      <c r="A1180">
        <v>5474</v>
      </c>
      <c r="B1180">
        <v>1970</v>
      </c>
      <c r="C1180">
        <f>2024-B1180</f>
        <v>54</v>
      </c>
      <c r="D1180" t="str">
        <f>VLOOKUP(B1180,Reference!$A$1:$B$125, 2)</f>
        <v>Gen X</v>
      </c>
      <c r="E1180" t="s">
        <v>54</v>
      </c>
      <c r="F1180" t="str">
        <f>IF(E1180="High School", "No College", "College")</f>
        <v>College</v>
      </c>
      <c r="G1180" t="s">
        <v>60</v>
      </c>
      <c r="H1180">
        <v>43020</v>
      </c>
      <c r="I1180">
        <v>43020</v>
      </c>
      <c r="J1180" s="4" t="s">
        <v>175</v>
      </c>
      <c r="K1180">
        <v>1</v>
      </c>
      <c r="L1180">
        <v>0</v>
      </c>
      <c r="M1180" t="str">
        <f>IF(OR(K1180&gt;0, L1180&gt;0), "Parent", "Not Parent")</f>
        <v>Parent</v>
      </c>
      <c r="N1180" t="s">
        <v>618</v>
      </c>
      <c r="O1180" s="8">
        <v>41916</v>
      </c>
      <c r="P1180" s="9">
        <f>O1180-N1180</f>
        <v>308</v>
      </c>
      <c r="Q1180">
        <v>79</v>
      </c>
      <c r="R1180" s="9">
        <f>P1180-Q1180</f>
        <v>229</v>
      </c>
      <c r="S1180" s="8">
        <f>O1180-R1180</f>
        <v>41687</v>
      </c>
      <c r="T1180">
        <v>45</v>
      </c>
      <c r="U1180">
        <v>7</v>
      </c>
      <c r="V1180">
        <v>99</v>
      </c>
      <c r="W1180">
        <v>4</v>
      </c>
      <c r="X1180">
        <v>25</v>
      </c>
      <c r="Y1180">
        <v>43</v>
      </c>
      <c r="Z1180">
        <v>223</v>
      </c>
      <c r="AA1180">
        <f>Z1180/P1180</f>
        <v>0.72402597402597402</v>
      </c>
      <c r="AB1180" s="14" t="s">
        <v>506</v>
      </c>
      <c r="AC1180" s="13" t="s">
        <v>63</v>
      </c>
      <c r="AD1180">
        <v>3</v>
      </c>
      <c r="AE1180" t="str">
        <f>IF(AD1180&gt;3, "Prefers Discount", "Discount Indifferent")</f>
        <v>Discount Indifferent</v>
      </c>
      <c r="AF1180">
        <v>4</v>
      </c>
      <c r="AG1180">
        <v>4</v>
      </c>
      <c r="AH1180">
        <v>1</v>
      </c>
      <c r="AI1180" t="str">
        <f>INDEX($AF$1:$AH$1,MATCH(MAX(AF1180:AH1180),AF1180:AH1180,0))</f>
        <v>Store_Orders</v>
      </c>
      <c r="AJ1180">
        <v>6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f>SUM(AK1180:AO1180)</f>
        <v>0</v>
      </c>
      <c r="AQ1180" t="s">
        <v>67</v>
      </c>
      <c r="AR1180">
        <v>0</v>
      </c>
      <c r="AS1180" t="str">
        <f>IF(OR(AK1180&gt;0, AL1180&gt;0, AM1180&gt;0, AN1180&gt;0, AO1180&gt;0), "Converted", "Not Converted")</f>
        <v>Not Converted</v>
      </c>
      <c r="AT1180">
        <v>0</v>
      </c>
      <c r="AU1180">
        <v>3</v>
      </c>
      <c r="AV1180">
        <v>11</v>
      </c>
      <c r="AW1180">
        <f>IF(Z1180&gt;607, 4, 0)</f>
        <v>0</v>
      </c>
      <c r="AX1180">
        <f>IF(AA1180&gt;1.6588, 3, 0)</f>
        <v>0</v>
      </c>
      <c r="AY1180">
        <f>IF(P1180&gt;401, 2, 0)</f>
        <v>0</v>
      </c>
      <c r="AZ1180">
        <f>IF(I1180&gt;52915.77, 1, 0)</f>
        <v>0</v>
      </c>
      <c r="BA1180">
        <f>SUM(AW1180:AZ1180)</f>
        <v>0</v>
      </c>
      <c r="BB1180" t="str">
        <f>VLOOKUP(BA1180,'Standard Deviations'!$L$1:$M$11,2,TRUE)</f>
        <v>No Tier</v>
      </c>
    </row>
    <row r="1181" spans="1:54">
      <c r="A1181">
        <v>8870</v>
      </c>
      <c r="B1181">
        <v>1984</v>
      </c>
      <c r="C1181">
        <f>2024-B1181</f>
        <v>40</v>
      </c>
      <c r="D1181" t="str">
        <f>VLOOKUP(B1181,Reference!$A$1:$B$125, 2)</f>
        <v>Millennials</v>
      </c>
      <c r="E1181" t="s">
        <v>54</v>
      </c>
      <c r="F1181" t="str">
        <f>IF(E1181="High School", "No College", "College")</f>
        <v>College</v>
      </c>
      <c r="G1181" t="s">
        <v>65</v>
      </c>
      <c r="H1181">
        <v>35196</v>
      </c>
      <c r="I1181">
        <v>35196</v>
      </c>
      <c r="J1181" s="4" t="s">
        <v>175</v>
      </c>
      <c r="K1181">
        <v>1</v>
      </c>
      <c r="L1181">
        <v>0</v>
      </c>
      <c r="M1181" t="str">
        <f>IF(OR(K1181&gt;0, L1181&gt;0), "Parent", "Not Parent")</f>
        <v>Parent</v>
      </c>
      <c r="N1181" t="s">
        <v>444</v>
      </c>
      <c r="O1181" s="8">
        <v>41916</v>
      </c>
      <c r="P1181" s="9">
        <f>O1181-N1181</f>
        <v>690</v>
      </c>
      <c r="Q1181">
        <v>68</v>
      </c>
      <c r="R1181" s="9">
        <f>P1181-Q1181</f>
        <v>622</v>
      </c>
      <c r="S1181" s="8">
        <f>O1181-R1181</f>
        <v>41294</v>
      </c>
      <c r="T1181">
        <v>75</v>
      </c>
      <c r="U1181">
        <v>12</v>
      </c>
      <c r="V1181">
        <v>141</v>
      </c>
      <c r="W1181">
        <v>43</v>
      </c>
      <c r="X1181">
        <v>39</v>
      </c>
      <c r="Y1181">
        <v>187</v>
      </c>
      <c r="Z1181">
        <v>497</v>
      </c>
      <c r="AA1181">
        <f>Z1181/P1181</f>
        <v>0.72028985507246379</v>
      </c>
      <c r="AB1181" s="14" t="s">
        <v>506</v>
      </c>
      <c r="AC1181" s="13" t="s">
        <v>63</v>
      </c>
      <c r="AD1181">
        <v>6</v>
      </c>
      <c r="AE1181" t="str">
        <f>IF(AD1181&gt;3, "Prefers Discount", "Discount Indifferent")</f>
        <v>Prefers Discount</v>
      </c>
      <c r="AF1181">
        <v>5</v>
      </c>
      <c r="AG1181">
        <v>6</v>
      </c>
      <c r="AH1181">
        <v>1</v>
      </c>
      <c r="AI1181" t="str">
        <f>INDEX($AF$1:$AH$1,MATCH(MAX(AF1181:AH1181),AF1181:AH1181,0))</f>
        <v>Web_Orders</v>
      </c>
      <c r="AJ1181">
        <v>8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f>SUM(AK1181:AO1181)</f>
        <v>0</v>
      </c>
      <c r="AQ1181" t="s">
        <v>67</v>
      </c>
      <c r="AR1181">
        <v>1</v>
      </c>
      <c r="AS1181" t="str">
        <f>IF(OR(AK1181&gt;0, AL1181&gt;0, AM1181&gt;0, AN1181&gt;0, AO1181&gt;0), "Converted", "Not Converted")</f>
        <v>Not Converted</v>
      </c>
      <c r="AT1181">
        <v>0</v>
      </c>
      <c r="AU1181">
        <v>3</v>
      </c>
      <c r="AV1181">
        <v>11</v>
      </c>
      <c r="AW1181">
        <f>IF(Z1181&gt;607, 4, 0)</f>
        <v>0</v>
      </c>
      <c r="AX1181">
        <f>IF(AA1181&gt;1.6588, 3, 0)</f>
        <v>0</v>
      </c>
      <c r="AY1181">
        <f>IF(P1181&gt;401, 2, 0)</f>
        <v>2</v>
      </c>
      <c r="AZ1181">
        <f>IF(I1181&gt;52915.77, 1, 0)</f>
        <v>0</v>
      </c>
      <c r="BA1181">
        <f>SUM(AW1181:AZ1181)</f>
        <v>2</v>
      </c>
      <c r="BB1181" t="str">
        <f>VLOOKUP(BA1181,'Standard Deviations'!$L$1:$M$11,2,TRUE)</f>
        <v>Bronze</v>
      </c>
    </row>
    <row r="1182" spans="1:54">
      <c r="A1182">
        <v>10340</v>
      </c>
      <c r="B1182">
        <v>1984</v>
      </c>
      <c r="C1182">
        <f>2024-B1182</f>
        <v>40</v>
      </c>
      <c r="D1182" t="str">
        <f>VLOOKUP(B1182,Reference!$A$1:$B$125, 2)</f>
        <v>Millennials</v>
      </c>
      <c r="E1182" t="s">
        <v>54</v>
      </c>
      <c r="F1182" t="str">
        <f>IF(E1182="High School", "No College", "College")</f>
        <v>College</v>
      </c>
      <c r="G1182" t="s">
        <v>65</v>
      </c>
      <c r="H1182">
        <v>35196</v>
      </c>
      <c r="I1182">
        <v>35196</v>
      </c>
      <c r="J1182" s="4" t="s">
        <v>175</v>
      </c>
      <c r="K1182">
        <v>1</v>
      </c>
      <c r="L1182">
        <v>0</v>
      </c>
      <c r="M1182" t="str">
        <f>IF(OR(K1182&gt;0, L1182&gt;0), "Parent", "Not Parent")</f>
        <v>Parent</v>
      </c>
      <c r="N1182" t="s">
        <v>444</v>
      </c>
      <c r="O1182" s="8">
        <v>41916</v>
      </c>
      <c r="P1182" s="9">
        <f>O1182-N1182</f>
        <v>690</v>
      </c>
      <c r="Q1182">
        <v>68</v>
      </c>
      <c r="R1182" s="9">
        <f>P1182-Q1182</f>
        <v>622</v>
      </c>
      <c r="S1182" s="8">
        <f>O1182-R1182</f>
        <v>41294</v>
      </c>
      <c r="T1182">
        <v>75</v>
      </c>
      <c r="U1182">
        <v>12</v>
      </c>
      <c r="V1182">
        <v>141</v>
      </c>
      <c r="W1182">
        <v>43</v>
      </c>
      <c r="X1182">
        <v>39</v>
      </c>
      <c r="Y1182">
        <v>187</v>
      </c>
      <c r="Z1182">
        <v>497</v>
      </c>
      <c r="AA1182">
        <f>Z1182/P1182</f>
        <v>0.72028985507246379</v>
      </c>
      <c r="AB1182" s="14" t="s">
        <v>506</v>
      </c>
      <c r="AC1182" s="13" t="s">
        <v>63</v>
      </c>
      <c r="AD1182">
        <v>6</v>
      </c>
      <c r="AE1182" t="str">
        <f>IF(AD1182&gt;3, "Prefers Discount", "Discount Indifferent")</f>
        <v>Prefers Discount</v>
      </c>
      <c r="AF1182">
        <v>5</v>
      </c>
      <c r="AG1182">
        <v>6</v>
      </c>
      <c r="AH1182">
        <v>1</v>
      </c>
      <c r="AI1182" t="str">
        <f>INDEX($AF$1:$AH$1,MATCH(MAX(AF1182:AH1182),AF1182:AH1182,0))</f>
        <v>Web_Orders</v>
      </c>
      <c r="AJ1182">
        <v>8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f>SUM(AK1182:AO1182)</f>
        <v>0</v>
      </c>
      <c r="AQ1182" t="s">
        <v>67</v>
      </c>
      <c r="AR1182">
        <v>0</v>
      </c>
      <c r="AS1182" t="str">
        <f>IF(OR(AK1182&gt;0, AL1182&gt;0, AM1182&gt;0, AN1182&gt;0, AO1182&gt;0), "Converted", "Not Converted")</f>
        <v>Not Converted</v>
      </c>
      <c r="AT1182">
        <v>0</v>
      </c>
      <c r="AU1182">
        <v>3</v>
      </c>
      <c r="AV1182">
        <v>11</v>
      </c>
      <c r="AW1182">
        <f>IF(Z1182&gt;607, 4, 0)</f>
        <v>0</v>
      </c>
      <c r="AX1182">
        <f>IF(AA1182&gt;1.6588, 3, 0)</f>
        <v>0</v>
      </c>
      <c r="AY1182">
        <f>IF(P1182&gt;401, 2, 0)</f>
        <v>2</v>
      </c>
      <c r="AZ1182">
        <f>IF(I1182&gt;52915.77, 1, 0)</f>
        <v>0</v>
      </c>
      <c r="BA1182">
        <f>SUM(AW1182:AZ1182)</f>
        <v>2</v>
      </c>
      <c r="BB1182" t="str">
        <f>VLOOKUP(BA1182,'Standard Deviations'!$L$1:$M$11,2,TRUE)</f>
        <v>Bronze</v>
      </c>
    </row>
    <row r="1183" spans="1:54">
      <c r="A1183">
        <v>10581</v>
      </c>
      <c r="B1183">
        <v>1977</v>
      </c>
      <c r="C1183">
        <f>2024-B1183</f>
        <v>47</v>
      </c>
      <c r="D1183" t="str">
        <f>VLOOKUP(B1183,Reference!$A$1:$B$125, 2)</f>
        <v>Gen X</v>
      </c>
      <c r="E1183" t="s">
        <v>54</v>
      </c>
      <c r="F1183" t="str">
        <f>IF(E1183="High School", "No College", "College")</f>
        <v>College</v>
      </c>
      <c r="G1183" t="s">
        <v>55</v>
      </c>
      <c r="H1183">
        <v>41124</v>
      </c>
      <c r="I1183">
        <v>41124</v>
      </c>
      <c r="J1183" s="4" t="s">
        <v>175</v>
      </c>
      <c r="K1183">
        <v>1</v>
      </c>
      <c r="L1183">
        <v>0</v>
      </c>
      <c r="M1183" t="str">
        <f>IF(OR(K1183&gt;0, L1183&gt;0), "Parent", "Not Parent")</f>
        <v>Parent</v>
      </c>
      <c r="N1183" t="s">
        <v>339</v>
      </c>
      <c r="O1183" s="8">
        <v>41916</v>
      </c>
      <c r="P1183" s="9">
        <f>O1183-N1183</f>
        <v>703</v>
      </c>
      <c r="Q1183">
        <v>41</v>
      </c>
      <c r="R1183" s="9">
        <f>P1183-Q1183</f>
        <v>662</v>
      </c>
      <c r="S1183" s="8">
        <f>O1183-R1183</f>
        <v>41254</v>
      </c>
      <c r="T1183">
        <v>281</v>
      </c>
      <c r="U1183">
        <v>7</v>
      </c>
      <c r="V1183">
        <v>84</v>
      </c>
      <c r="W1183">
        <v>15</v>
      </c>
      <c r="X1183">
        <v>0</v>
      </c>
      <c r="Y1183">
        <v>119</v>
      </c>
      <c r="Z1183">
        <v>506</v>
      </c>
      <c r="AA1183">
        <f>Z1183/P1183</f>
        <v>0.7197724039829303</v>
      </c>
      <c r="AB1183" s="11" t="s">
        <v>506</v>
      </c>
      <c r="AC1183" t="s">
        <v>59</v>
      </c>
      <c r="AD1183">
        <v>7</v>
      </c>
      <c r="AE1183" t="str">
        <f>IF(AD1183&gt;3, "Prefers Discount", "Discount Indifferent")</f>
        <v>Prefers Discount</v>
      </c>
      <c r="AF1183">
        <v>4</v>
      </c>
      <c r="AG1183">
        <v>7</v>
      </c>
      <c r="AH1183">
        <v>3</v>
      </c>
      <c r="AI1183" t="str">
        <f>INDEX($AF$1:$AH$1,MATCH(MAX(AF1183:AH1183),AF1183:AH1183,0))</f>
        <v>Web_Orders</v>
      </c>
      <c r="AJ1183">
        <v>8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f>SUM(AK1183:AO1183)</f>
        <v>0</v>
      </c>
      <c r="AQ1183" t="s">
        <v>67</v>
      </c>
      <c r="AR1183">
        <v>0</v>
      </c>
      <c r="AS1183" t="str">
        <f>IF(OR(AK1183&gt;0, AL1183&gt;0, AM1183&gt;0, AN1183&gt;0, AO1183&gt;0), "Converted", "Not Converted")</f>
        <v>Not Converted</v>
      </c>
      <c r="AT1183">
        <v>0</v>
      </c>
      <c r="AU1183">
        <v>3</v>
      </c>
      <c r="AV1183">
        <v>11</v>
      </c>
      <c r="AW1183">
        <f>IF(Z1183&gt;607, 4, 0)</f>
        <v>0</v>
      </c>
      <c r="AX1183">
        <f>IF(AA1183&gt;1.6588, 3, 0)</f>
        <v>0</v>
      </c>
      <c r="AY1183">
        <f>IF(P1183&gt;401, 2, 0)</f>
        <v>2</v>
      </c>
      <c r="AZ1183">
        <f>IF(I1183&gt;52915.77, 1, 0)</f>
        <v>0</v>
      </c>
      <c r="BA1183">
        <f>SUM(AW1183:AZ1183)</f>
        <v>2</v>
      </c>
      <c r="BB1183" t="str">
        <f>VLOOKUP(BA1183,'Standard Deviations'!$L$1:$M$11,2,TRUE)</f>
        <v>Bronze</v>
      </c>
    </row>
    <row r="1184" spans="1:54">
      <c r="A1184">
        <v>1377</v>
      </c>
      <c r="B1184">
        <v>1954</v>
      </c>
      <c r="C1184">
        <f>2024-B1184</f>
        <v>70</v>
      </c>
      <c r="D1184" t="str">
        <f>VLOOKUP(B1184,Reference!$A$1:$B$125, 2)</f>
        <v>Boomers</v>
      </c>
      <c r="E1184" t="s">
        <v>64</v>
      </c>
      <c r="F1184" t="str">
        <f>IF(E1184="High School", "No College", "College")</f>
        <v>College</v>
      </c>
      <c r="G1184" t="s">
        <v>89</v>
      </c>
      <c r="H1184">
        <v>44551</v>
      </c>
      <c r="I1184">
        <v>44551</v>
      </c>
      <c r="J1184" s="4" t="s">
        <v>175</v>
      </c>
      <c r="K1184">
        <v>0</v>
      </c>
      <c r="L1184">
        <v>1</v>
      </c>
      <c r="M1184" t="str">
        <f>IF(OR(K1184&gt;0, L1184&gt;0), "Parent", "Not Parent")</f>
        <v>Parent</v>
      </c>
      <c r="N1184" t="s">
        <v>337</v>
      </c>
      <c r="O1184" s="8">
        <v>41916</v>
      </c>
      <c r="P1184" s="9">
        <f>O1184-N1184</f>
        <v>399</v>
      </c>
      <c r="Q1184">
        <v>24</v>
      </c>
      <c r="R1184" s="9">
        <f>P1184-Q1184</f>
        <v>375</v>
      </c>
      <c r="S1184" s="8">
        <f>O1184-R1184</f>
        <v>41541</v>
      </c>
      <c r="T1184">
        <v>182</v>
      </c>
      <c r="U1184">
        <v>4</v>
      </c>
      <c r="V1184">
        <v>33</v>
      </c>
      <c r="W1184">
        <v>0</v>
      </c>
      <c r="X1184">
        <v>0</v>
      </c>
      <c r="Y1184">
        <v>66</v>
      </c>
      <c r="Z1184">
        <v>285</v>
      </c>
      <c r="AA1184">
        <f>Z1184/P1184</f>
        <v>0.7142857142857143</v>
      </c>
      <c r="AB1184" s="11" t="s">
        <v>506</v>
      </c>
      <c r="AC1184" t="s">
        <v>59</v>
      </c>
      <c r="AD1184">
        <v>2</v>
      </c>
      <c r="AE1184" t="str">
        <f>IF(AD1184&gt;3, "Prefers Discount", "Discount Indifferent")</f>
        <v>Discount Indifferent</v>
      </c>
      <c r="AF1184">
        <v>5</v>
      </c>
      <c r="AG1184">
        <v>4</v>
      </c>
      <c r="AH1184">
        <v>1</v>
      </c>
      <c r="AI1184" t="str">
        <f>INDEX($AF$1:$AH$1,MATCH(MAX(AF1184:AH1184),AF1184:AH1184,0))</f>
        <v>Store_Orders</v>
      </c>
      <c r="AJ1184">
        <v>7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f>SUM(AK1184:AO1184)</f>
        <v>0</v>
      </c>
      <c r="AQ1184" t="s">
        <v>67</v>
      </c>
      <c r="AR1184">
        <v>0</v>
      </c>
      <c r="AS1184" t="str">
        <f>IF(OR(AK1184&gt;0, AL1184&gt;0, AM1184&gt;0, AN1184&gt;0, AO1184&gt;0), "Converted", "Not Converted")</f>
        <v>Not Converted</v>
      </c>
      <c r="AT1184">
        <v>0</v>
      </c>
      <c r="AU1184">
        <v>3</v>
      </c>
      <c r="AV1184">
        <v>11</v>
      </c>
      <c r="AW1184">
        <f>IF(Z1184&gt;607, 4, 0)</f>
        <v>0</v>
      </c>
      <c r="AX1184">
        <f>IF(AA1184&gt;1.6588, 3, 0)</f>
        <v>0</v>
      </c>
      <c r="AY1184">
        <f>IF(P1184&gt;401, 2, 0)</f>
        <v>0</v>
      </c>
      <c r="AZ1184">
        <f>IF(I1184&gt;52915.77, 1, 0)</f>
        <v>0</v>
      </c>
      <c r="BA1184">
        <f>SUM(AW1184:AZ1184)</f>
        <v>0</v>
      </c>
      <c r="BB1184" t="str">
        <f>VLOOKUP(BA1184,'Standard Deviations'!$L$1:$M$11,2,TRUE)</f>
        <v>No Tier</v>
      </c>
    </row>
    <row r="1185" spans="1:54">
      <c r="A1185">
        <v>2525</v>
      </c>
      <c r="B1185">
        <v>1974</v>
      </c>
      <c r="C1185">
        <f>2024-B1185</f>
        <v>50</v>
      </c>
      <c r="D1185" t="str">
        <f>VLOOKUP(B1185,Reference!$A$1:$B$125, 2)</f>
        <v>Gen X</v>
      </c>
      <c r="E1185" t="s">
        <v>68</v>
      </c>
      <c r="F1185" t="str">
        <f>IF(E1185="High School", "No College", "College")</f>
        <v>College</v>
      </c>
      <c r="G1185" t="s">
        <v>55</v>
      </c>
      <c r="H1185">
        <v>38410</v>
      </c>
      <c r="I1185">
        <v>38410</v>
      </c>
      <c r="J1185" s="4" t="s">
        <v>175</v>
      </c>
      <c r="K1185">
        <v>0</v>
      </c>
      <c r="L1185">
        <v>0</v>
      </c>
      <c r="M1185" t="str">
        <f>IF(OR(K1185&gt;0, L1185&gt;0), "Parent", "Not Parent")</f>
        <v>Not Parent</v>
      </c>
      <c r="N1185" t="s">
        <v>570</v>
      </c>
      <c r="O1185" s="8">
        <v>41916</v>
      </c>
      <c r="P1185" s="9">
        <f>O1185-N1185</f>
        <v>750</v>
      </c>
      <c r="Q1185">
        <v>65</v>
      </c>
      <c r="R1185" s="9">
        <f>P1185-Q1185</f>
        <v>685</v>
      </c>
      <c r="S1185" s="8">
        <f>O1185-R1185</f>
        <v>41231</v>
      </c>
      <c r="T1185">
        <v>153</v>
      </c>
      <c r="U1185">
        <v>64</v>
      </c>
      <c r="V1185">
        <v>123</v>
      </c>
      <c r="W1185">
        <v>116</v>
      </c>
      <c r="X1185">
        <v>64</v>
      </c>
      <c r="Y1185">
        <v>14</v>
      </c>
      <c r="Z1185">
        <v>534</v>
      </c>
      <c r="AA1185">
        <f>Z1185/P1185</f>
        <v>0.71199999999999997</v>
      </c>
      <c r="AB1185" s="14" t="s">
        <v>506</v>
      </c>
      <c r="AC1185" s="13" t="s">
        <v>63</v>
      </c>
      <c r="AD1185">
        <v>2</v>
      </c>
      <c r="AE1185" t="str">
        <f>IF(AD1185&gt;3, "Prefers Discount", "Discount Indifferent")</f>
        <v>Discount Indifferent</v>
      </c>
      <c r="AF1185">
        <v>9</v>
      </c>
      <c r="AG1185">
        <v>5</v>
      </c>
      <c r="AH1185">
        <v>2</v>
      </c>
      <c r="AI1185" t="str">
        <f>INDEX($AF$1:$AH$1,MATCH(MAX(AF1185:AH1185),AF1185:AH1185,0))</f>
        <v>Store_Orders</v>
      </c>
      <c r="AJ1185">
        <v>6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f>SUM(AK1185:AO1185)</f>
        <v>0</v>
      </c>
      <c r="AQ1185" t="s">
        <v>67</v>
      </c>
      <c r="AR1185">
        <v>1</v>
      </c>
      <c r="AS1185" t="str">
        <f>IF(OR(AK1185&gt;0, AL1185&gt;0, AM1185&gt;0, AN1185&gt;0, AO1185&gt;0), "Converted", "Not Converted")</f>
        <v>Not Converted</v>
      </c>
      <c r="AT1185">
        <v>0</v>
      </c>
      <c r="AU1185">
        <v>3</v>
      </c>
      <c r="AV1185">
        <v>11</v>
      </c>
      <c r="AW1185">
        <f>IF(Z1185&gt;607, 4, 0)</f>
        <v>0</v>
      </c>
      <c r="AX1185">
        <f>IF(AA1185&gt;1.6588, 3, 0)</f>
        <v>0</v>
      </c>
      <c r="AY1185">
        <f>IF(P1185&gt;401, 2, 0)</f>
        <v>2</v>
      </c>
      <c r="AZ1185">
        <f>IF(I1185&gt;52915.77, 1, 0)</f>
        <v>0</v>
      </c>
      <c r="BA1185">
        <f>SUM(AW1185:AZ1185)</f>
        <v>2</v>
      </c>
      <c r="BB1185" t="str">
        <f>VLOOKUP(BA1185,'Standard Deviations'!$L$1:$M$11,2,TRUE)</f>
        <v>Bronze</v>
      </c>
    </row>
    <row r="1186" spans="1:54">
      <c r="A1186">
        <v>5748</v>
      </c>
      <c r="B1186">
        <v>1965</v>
      </c>
      <c r="C1186">
        <f>2024-B1186</f>
        <v>59</v>
      </c>
      <c r="D1186" t="str">
        <f>VLOOKUP(B1186,Reference!$A$1:$B$125, 2)</f>
        <v>Gen X</v>
      </c>
      <c r="E1186" t="s">
        <v>54</v>
      </c>
      <c r="F1186" t="str">
        <f>IF(E1186="High School", "No College", "College")</f>
        <v>College</v>
      </c>
      <c r="G1186" t="s">
        <v>55</v>
      </c>
      <c r="H1186">
        <v>59754</v>
      </c>
      <c r="I1186">
        <v>59754</v>
      </c>
      <c r="J1186" s="4" t="s">
        <v>61</v>
      </c>
      <c r="K1186">
        <v>0</v>
      </c>
      <c r="L1186">
        <v>1</v>
      </c>
      <c r="M1186" t="str">
        <f>IF(OR(K1186&gt;0, L1186&gt;0), "Parent", "Not Parent")</f>
        <v>Parent</v>
      </c>
      <c r="N1186" t="s">
        <v>531</v>
      </c>
      <c r="O1186" s="8">
        <v>41916</v>
      </c>
      <c r="P1186" s="9">
        <f>O1186-N1186</f>
        <v>672</v>
      </c>
      <c r="Q1186">
        <v>96</v>
      </c>
      <c r="R1186" s="9">
        <f>P1186-Q1186</f>
        <v>576</v>
      </c>
      <c r="S1186" s="8">
        <f>O1186-R1186</f>
        <v>41340</v>
      </c>
      <c r="T1186">
        <v>115</v>
      </c>
      <c r="U1186">
        <v>27</v>
      </c>
      <c r="V1186">
        <v>44</v>
      </c>
      <c r="W1186">
        <v>4</v>
      </c>
      <c r="X1186">
        <v>146</v>
      </c>
      <c r="Y1186">
        <v>139</v>
      </c>
      <c r="Z1186">
        <v>475</v>
      </c>
      <c r="AA1186">
        <f>Z1186/P1186</f>
        <v>0.70684523809523814</v>
      </c>
      <c r="AB1186" s="14" t="s">
        <v>506</v>
      </c>
      <c r="AC1186" s="13" t="s">
        <v>63</v>
      </c>
      <c r="AD1186">
        <v>3</v>
      </c>
      <c r="AE1186" t="str">
        <f>IF(AD1186&gt;3, "Prefers Discount", "Discount Indifferent")</f>
        <v>Discount Indifferent</v>
      </c>
      <c r="AF1186">
        <v>6</v>
      </c>
      <c r="AG1186">
        <v>5</v>
      </c>
      <c r="AH1186">
        <v>2</v>
      </c>
      <c r="AI1186" t="str">
        <f>INDEX($AF$1:$AH$1,MATCH(MAX(AF1186:AH1186),AF1186:AH1186,0))</f>
        <v>Store_Orders</v>
      </c>
      <c r="AJ1186">
        <v>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f>SUM(AK1186:AO1186)</f>
        <v>0</v>
      </c>
      <c r="AQ1186" t="s">
        <v>67</v>
      </c>
      <c r="AR1186">
        <v>1</v>
      </c>
      <c r="AS1186" t="str">
        <f>IF(OR(AK1186&gt;0, AL1186&gt;0, AM1186&gt;0, AN1186&gt;0, AO1186&gt;0), "Converted", "Not Converted")</f>
        <v>Not Converted</v>
      </c>
      <c r="AT1186">
        <v>0</v>
      </c>
      <c r="AU1186">
        <v>3</v>
      </c>
      <c r="AV1186">
        <v>11</v>
      </c>
      <c r="AW1186">
        <f>IF(Z1186&gt;607, 4, 0)</f>
        <v>0</v>
      </c>
      <c r="AX1186">
        <f>IF(AA1186&gt;1.6588, 3, 0)</f>
        <v>0</v>
      </c>
      <c r="AY1186">
        <f>IF(P1186&gt;401, 2, 0)</f>
        <v>2</v>
      </c>
      <c r="AZ1186">
        <f>IF(I1186&gt;52915.77, 1, 0)</f>
        <v>1</v>
      </c>
      <c r="BA1186">
        <f>SUM(AW1186:AZ1186)</f>
        <v>3</v>
      </c>
      <c r="BB1186" t="str">
        <f>VLOOKUP(BA1186,'Standard Deviations'!$L$1:$M$11,2,TRUE)</f>
        <v>Silver</v>
      </c>
    </row>
    <row r="1187" spans="1:54">
      <c r="A1187">
        <v>115</v>
      </c>
      <c r="B1187">
        <v>1966</v>
      </c>
      <c r="C1187">
        <f>2024-B1187</f>
        <v>58</v>
      </c>
      <c r="D1187" t="str">
        <f>VLOOKUP(B1187,Reference!$A$1:$B$125, 2)</f>
        <v>Gen X</v>
      </c>
      <c r="E1187" t="s">
        <v>64</v>
      </c>
      <c r="F1187" t="str">
        <f>IF(E1187="High School", "No College", "College")</f>
        <v>College</v>
      </c>
      <c r="G1187" t="s">
        <v>60</v>
      </c>
      <c r="H1187">
        <v>43456</v>
      </c>
      <c r="I1187">
        <v>43456</v>
      </c>
      <c r="J1187" s="4" t="s">
        <v>175</v>
      </c>
      <c r="K1187">
        <v>0</v>
      </c>
      <c r="L1187">
        <v>1</v>
      </c>
      <c r="M1187" t="str">
        <f>IF(OR(K1187&gt;0, L1187&gt;0), "Parent", "Not Parent")</f>
        <v>Parent</v>
      </c>
      <c r="N1187" t="s">
        <v>490</v>
      </c>
      <c r="O1187" s="8">
        <v>41916</v>
      </c>
      <c r="P1187" s="9">
        <f>O1187-N1187</f>
        <v>557</v>
      </c>
      <c r="Q1187">
        <v>0</v>
      </c>
      <c r="R1187" s="9">
        <f>P1187-Q1187</f>
        <v>557</v>
      </c>
      <c r="S1187" s="8">
        <f>O1187-R1187</f>
        <v>41359</v>
      </c>
      <c r="T1187">
        <v>275</v>
      </c>
      <c r="U1187">
        <v>11</v>
      </c>
      <c r="V1187">
        <v>68</v>
      </c>
      <c r="W1187">
        <v>25</v>
      </c>
      <c r="X1187">
        <v>7</v>
      </c>
      <c r="Y1187">
        <v>7</v>
      </c>
      <c r="Z1187">
        <v>393</v>
      </c>
      <c r="AA1187">
        <f>Z1187/P1187</f>
        <v>0.70556552962298025</v>
      </c>
      <c r="AB1187" s="11" t="s">
        <v>506</v>
      </c>
      <c r="AC1187" t="s">
        <v>59</v>
      </c>
      <c r="AD1187">
        <v>3</v>
      </c>
      <c r="AE1187" t="str">
        <f>IF(AD1187&gt;3, "Prefers Discount", "Discount Indifferent")</f>
        <v>Discount Indifferent</v>
      </c>
      <c r="AF1187">
        <v>8</v>
      </c>
      <c r="AG1187">
        <v>5</v>
      </c>
      <c r="AH1187">
        <v>1</v>
      </c>
      <c r="AI1187" t="str">
        <f>INDEX($AF$1:$AH$1,MATCH(MAX(AF1187:AH1187),AF1187:AH1187,0))</f>
        <v>Store_Orders</v>
      </c>
      <c r="AJ1187">
        <v>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f>SUM(AK1187:AO1187)</f>
        <v>0</v>
      </c>
      <c r="AQ1187" t="s">
        <v>67</v>
      </c>
      <c r="AR1187">
        <v>0</v>
      </c>
      <c r="AS1187" t="str">
        <f>IF(OR(AK1187&gt;0, AL1187&gt;0, AM1187&gt;0, AN1187&gt;0, AO1187&gt;0), "Converted", "Not Converted")</f>
        <v>Not Converted</v>
      </c>
      <c r="AT1187">
        <v>0</v>
      </c>
      <c r="AU1187">
        <v>3</v>
      </c>
      <c r="AV1187">
        <v>11</v>
      </c>
      <c r="AW1187">
        <f>IF(Z1187&gt;607, 4, 0)</f>
        <v>0</v>
      </c>
      <c r="AX1187">
        <f>IF(AA1187&gt;1.6588, 3, 0)</f>
        <v>0</v>
      </c>
      <c r="AY1187">
        <f>IF(P1187&gt;401, 2, 0)</f>
        <v>2</v>
      </c>
      <c r="AZ1187">
        <f>IF(I1187&gt;52915.77, 1, 0)</f>
        <v>0</v>
      </c>
      <c r="BA1187">
        <f>SUM(AW1187:AZ1187)</f>
        <v>2</v>
      </c>
      <c r="BB1187" t="str">
        <f>VLOOKUP(BA1187,'Standard Deviations'!$L$1:$M$11,2,TRUE)</f>
        <v>Bronze</v>
      </c>
    </row>
    <row r="1188" spans="1:54">
      <c r="A1188">
        <v>3602</v>
      </c>
      <c r="B1188">
        <v>1958</v>
      </c>
      <c r="C1188">
        <f>2024-B1188</f>
        <v>66</v>
      </c>
      <c r="D1188" t="str">
        <f>VLOOKUP(B1188,Reference!$A$1:$B$125, 2)</f>
        <v>Boomers</v>
      </c>
      <c r="E1188" t="s">
        <v>64</v>
      </c>
      <c r="F1188" t="str">
        <f>IF(E1188="High School", "No College", "College")</f>
        <v>College</v>
      </c>
      <c r="G1188" t="s">
        <v>55</v>
      </c>
      <c r="H1188">
        <v>51412</v>
      </c>
      <c r="I1188">
        <v>51412</v>
      </c>
      <c r="J1188" s="4" t="s">
        <v>175</v>
      </c>
      <c r="K1188">
        <v>0</v>
      </c>
      <c r="L1188">
        <v>1</v>
      </c>
      <c r="M1188" t="str">
        <f>IF(OR(K1188&gt;0, L1188&gt;0), "Parent", "Not Parent")</f>
        <v>Parent</v>
      </c>
      <c r="N1188" t="s">
        <v>161</v>
      </c>
      <c r="O1188" s="8">
        <v>41916</v>
      </c>
      <c r="P1188" s="9">
        <f>O1188-N1188</f>
        <v>277</v>
      </c>
      <c r="Q1188">
        <v>42</v>
      </c>
      <c r="R1188" s="9">
        <f>P1188-Q1188</f>
        <v>235</v>
      </c>
      <c r="S1188" s="8">
        <f>O1188-R1188</f>
        <v>41681</v>
      </c>
      <c r="T1188">
        <v>140</v>
      </c>
      <c r="U1188">
        <v>3</v>
      </c>
      <c r="V1188">
        <v>29</v>
      </c>
      <c r="W1188">
        <v>4</v>
      </c>
      <c r="X1188">
        <v>5</v>
      </c>
      <c r="Y1188">
        <v>14</v>
      </c>
      <c r="Z1188">
        <v>195</v>
      </c>
      <c r="AA1188">
        <f>Z1188/P1188</f>
        <v>0.70397111913357402</v>
      </c>
      <c r="AB1188" s="11" t="s">
        <v>506</v>
      </c>
      <c r="AC1188" t="s">
        <v>59</v>
      </c>
      <c r="AD1188">
        <v>2</v>
      </c>
      <c r="AE1188" t="str">
        <f>IF(AD1188&gt;3, "Prefers Discount", "Discount Indifferent")</f>
        <v>Discount Indifferent</v>
      </c>
      <c r="AF1188">
        <v>4</v>
      </c>
      <c r="AG1188">
        <v>3</v>
      </c>
      <c r="AH1188">
        <v>2</v>
      </c>
      <c r="AI1188" t="str">
        <f>INDEX($AF$1:$AH$1,MATCH(MAX(AF1188:AH1188),AF1188:AH1188,0))</f>
        <v>Store_Orders</v>
      </c>
      <c r="AJ1188">
        <v>4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f>SUM(AK1188:AO1188)</f>
        <v>0</v>
      </c>
      <c r="AQ1188" t="s">
        <v>67</v>
      </c>
      <c r="AR1188">
        <v>0</v>
      </c>
      <c r="AS1188" t="str">
        <f>IF(OR(AK1188&gt;0, AL1188&gt;0, AM1188&gt;0, AN1188&gt;0, AO1188&gt;0), "Converted", "Not Converted")</f>
        <v>Not Converted</v>
      </c>
      <c r="AT1188">
        <v>0</v>
      </c>
      <c r="AU1188">
        <v>3</v>
      </c>
      <c r="AV1188">
        <v>11</v>
      </c>
      <c r="AW1188">
        <f>IF(Z1188&gt;607, 4, 0)</f>
        <v>0</v>
      </c>
      <c r="AX1188">
        <f>IF(AA1188&gt;1.6588, 3, 0)</f>
        <v>0</v>
      </c>
      <c r="AY1188">
        <f>IF(P1188&gt;401, 2, 0)</f>
        <v>0</v>
      </c>
      <c r="AZ1188">
        <f>IF(I1188&gt;52915.77, 1, 0)</f>
        <v>0</v>
      </c>
      <c r="BA1188">
        <f>SUM(AW1188:AZ1188)</f>
        <v>0</v>
      </c>
      <c r="BB1188" t="str">
        <f>VLOOKUP(BA1188,'Standard Deviations'!$L$1:$M$11,2,TRUE)</f>
        <v>No Tier</v>
      </c>
    </row>
    <row r="1189" spans="1:54">
      <c r="A1189">
        <v>271</v>
      </c>
      <c r="B1189">
        <v>1969</v>
      </c>
      <c r="C1189">
        <f>2024-B1189</f>
        <v>55</v>
      </c>
      <c r="D1189" t="str">
        <f>VLOOKUP(B1189,Reference!$A$1:$B$125, 2)</f>
        <v>Gen X</v>
      </c>
      <c r="E1189" t="s">
        <v>54</v>
      </c>
      <c r="F1189" t="str">
        <f>IF(E1189="High School", "No College", "College")</f>
        <v>College</v>
      </c>
      <c r="G1189" t="s">
        <v>89</v>
      </c>
      <c r="H1189">
        <v>40590</v>
      </c>
      <c r="I1189">
        <v>40590</v>
      </c>
      <c r="J1189" s="4" t="s">
        <v>175</v>
      </c>
      <c r="K1189">
        <v>1</v>
      </c>
      <c r="L1189">
        <v>1</v>
      </c>
      <c r="M1189" t="str">
        <f>IF(OR(K1189&gt;0, L1189&gt;0), "Parent", "Not Parent")</f>
        <v>Parent</v>
      </c>
      <c r="N1189" t="s">
        <v>236</v>
      </c>
      <c r="O1189" s="8">
        <v>41916</v>
      </c>
      <c r="P1189" s="9">
        <f>O1189-N1189</f>
        <v>367</v>
      </c>
      <c r="Q1189">
        <v>30</v>
      </c>
      <c r="R1189" s="9">
        <f>P1189-Q1189</f>
        <v>337</v>
      </c>
      <c r="S1189" s="8">
        <f>O1189-R1189</f>
        <v>41579</v>
      </c>
      <c r="T1189">
        <v>154</v>
      </c>
      <c r="U1189">
        <v>0</v>
      </c>
      <c r="V1189">
        <v>50</v>
      </c>
      <c r="W1189">
        <v>6</v>
      </c>
      <c r="X1189">
        <v>11</v>
      </c>
      <c r="Y1189">
        <v>37</v>
      </c>
      <c r="Z1189">
        <v>258</v>
      </c>
      <c r="AA1189">
        <f>Z1189/P1189</f>
        <v>0.70299727520435973</v>
      </c>
      <c r="AB1189" s="11" t="s">
        <v>506</v>
      </c>
      <c r="AC1189" t="s">
        <v>59</v>
      </c>
      <c r="AD1189">
        <v>5</v>
      </c>
      <c r="AE1189" t="str">
        <f>IF(AD1189&gt;3, "Prefers Discount", "Discount Indifferent")</f>
        <v>Prefers Discount</v>
      </c>
      <c r="AF1189">
        <v>3</v>
      </c>
      <c r="AG1189">
        <v>3</v>
      </c>
      <c r="AH1189">
        <v>4</v>
      </c>
      <c r="AI1189" t="str">
        <f>INDEX($AF$1:$AH$1,MATCH(MAX(AF1189:AH1189),AF1189:AH1189,0))</f>
        <v>Catalog_Orders</v>
      </c>
      <c r="AJ1189">
        <v>6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f>SUM(AK1189:AO1189)</f>
        <v>1</v>
      </c>
      <c r="AQ1189" t="str">
        <f>INDEX($AK$1:$AO$1,MATCH(MAX(AK1189:AO1189),AK1189:AO1189,0))</f>
        <v>Converted_on_Camp3</v>
      </c>
      <c r="AR1189">
        <v>1</v>
      </c>
      <c r="AS1189" t="str">
        <f>IF(OR(AK1189&gt;0, AL1189&gt;0, AM1189&gt;0, AN1189&gt;0, AO1189&gt;0), "Converted", "Not Converted")</f>
        <v>Converted</v>
      </c>
      <c r="AT1189">
        <v>0</v>
      </c>
      <c r="AU1189">
        <v>3</v>
      </c>
      <c r="AV1189">
        <v>11</v>
      </c>
      <c r="AW1189">
        <f>IF(Z1189&gt;607, 4, 0)</f>
        <v>0</v>
      </c>
      <c r="AX1189">
        <f>IF(AA1189&gt;1.6588, 3, 0)</f>
        <v>0</v>
      </c>
      <c r="AY1189">
        <f>IF(P1189&gt;401, 2, 0)</f>
        <v>0</v>
      </c>
      <c r="AZ1189">
        <f>IF(I1189&gt;52915.77, 1, 0)</f>
        <v>0</v>
      </c>
      <c r="BA1189">
        <f>SUM(AW1189:AZ1189)</f>
        <v>0</v>
      </c>
      <c r="BB1189" t="str">
        <f>VLOOKUP(BA1189,'Standard Deviations'!$L$1:$M$11,2,TRUE)</f>
        <v>No Tier</v>
      </c>
    </row>
    <row r="1190" spans="1:54">
      <c r="A1190">
        <v>7699</v>
      </c>
      <c r="B1190">
        <v>1969</v>
      </c>
      <c r="C1190">
        <f>2024-B1190</f>
        <v>55</v>
      </c>
      <c r="D1190" t="str">
        <f>VLOOKUP(B1190,Reference!$A$1:$B$125, 2)</f>
        <v>Gen X</v>
      </c>
      <c r="E1190" t="s">
        <v>54</v>
      </c>
      <c r="F1190" t="str">
        <f>IF(E1190="High School", "No College", "College")</f>
        <v>College</v>
      </c>
      <c r="G1190" t="s">
        <v>89</v>
      </c>
      <c r="H1190">
        <v>40590</v>
      </c>
      <c r="I1190">
        <v>40590</v>
      </c>
      <c r="J1190" s="4" t="s">
        <v>175</v>
      </c>
      <c r="K1190">
        <v>1</v>
      </c>
      <c r="L1190">
        <v>1</v>
      </c>
      <c r="M1190" t="str">
        <f>IF(OR(K1190&gt;0, L1190&gt;0), "Parent", "Not Parent")</f>
        <v>Parent</v>
      </c>
      <c r="N1190" t="s">
        <v>236</v>
      </c>
      <c r="O1190" s="8">
        <v>41916</v>
      </c>
      <c r="P1190" s="9">
        <f>O1190-N1190</f>
        <v>367</v>
      </c>
      <c r="Q1190">
        <v>30</v>
      </c>
      <c r="R1190" s="9">
        <f>P1190-Q1190</f>
        <v>337</v>
      </c>
      <c r="S1190" s="8">
        <f>O1190-R1190</f>
        <v>41579</v>
      </c>
      <c r="T1190">
        <v>154</v>
      </c>
      <c r="U1190">
        <v>0</v>
      </c>
      <c r="V1190">
        <v>50</v>
      </c>
      <c r="W1190">
        <v>6</v>
      </c>
      <c r="X1190">
        <v>11</v>
      </c>
      <c r="Y1190">
        <v>37</v>
      </c>
      <c r="Z1190">
        <v>258</v>
      </c>
      <c r="AA1190">
        <f>Z1190/P1190</f>
        <v>0.70299727520435973</v>
      </c>
      <c r="AB1190" s="11" t="s">
        <v>506</v>
      </c>
      <c r="AC1190" t="s">
        <v>59</v>
      </c>
      <c r="AD1190">
        <v>5</v>
      </c>
      <c r="AE1190" t="str">
        <f>IF(AD1190&gt;3, "Prefers Discount", "Discount Indifferent")</f>
        <v>Prefers Discount</v>
      </c>
      <c r="AF1190">
        <v>3</v>
      </c>
      <c r="AG1190">
        <v>3</v>
      </c>
      <c r="AH1190">
        <v>4</v>
      </c>
      <c r="AI1190" t="str">
        <f>INDEX($AF$1:$AH$1,MATCH(MAX(AF1190:AH1190),AF1190:AH1190,0))</f>
        <v>Catalog_Orders</v>
      </c>
      <c r="AJ1190">
        <v>6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f>SUM(AK1190:AO1190)</f>
        <v>1</v>
      </c>
      <c r="AQ1190" t="str">
        <f>INDEX($AK$1:$AO$1,MATCH(MAX(AK1190:AO1190),AK1190:AO1190,0))</f>
        <v>Converted_on_Camp3</v>
      </c>
      <c r="AR1190">
        <v>1</v>
      </c>
      <c r="AS1190" t="str">
        <f>IF(OR(AK1190&gt;0, AL1190&gt;0, AM1190&gt;0, AN1190&gt;0, AO1190&gt;0), "Converted", "Not Converted")</f>
        <v>Converted</v>
      </c>
      <c r="AT1190">
        <v>0</v>
      </c>
      <c r="AU1190">
        <v>3</v>
      </c>
      <c r="AV1190">
        <v>11</v>
      </c>
      <c r="AW1190">
        <f>IF(Z1190&gt;607, 4, 0)</f>
        <v>0</v>
      </c>
      <c r="AX1190">
        <f>IF(AA1190&gt;1.6588, 3, 0)</f>
        <v>0</v>
      </c>
      <c r="AY1190">
        <f>IF(P1190&gt;401, 2, 0)</f>
        <v>0</v>
      </c>
      <c r="AZ1190">
        <f>IF(I1190&gt;52915.77, 1, 0)</f>
        <v>0</v>
      </c>
      <c r="BA1190">
        <f>SUM(AW1190:AZ1190)</f>
        <v>0</v>
      </c>
      <c r="BB1190" t="str">
        <f>VLOOKUP(BA1190,'Standard Deviations'!$L$1:$M$11,2,TRUE)</f>
        <v>No Tier</v>
      </c>
    </row>
    <row r="1191" spans="1:54">
      <c r="A1191">
        <v>3570</v>
      </c>
      <c r="B1191">
        <v>1969</v>
      </c>
      <c r="C1191">
        <f>2024-B1191</f>
        <v>55</v>
      </c>
      <c r="D1191" t="str">
        <f>VLOOKUP(B1191,Reference!$A$1:$B$125, 2)</f>
        <v>Gen X</v>
      </c>
      <c r="E1191" t="s">
        <v>68</v>
      </c>
      <c r="F1191" t="str">
        <f>IF(E1191="High School", "No College", "College")</f>
        <v>College</v>
      </c>
      <c r="G1191" t="s">
        <v>65</v>
      </c>
      <c r="H1191">
        <v>42731</v>
      </c>
      <c r="I1191">
        <v>42731</v>
      </c>
      <c r="J1191" s="4" t="s">
        <v>175</v>
      </c>
      <c r="K1191">
        <v>1</v>
      </c>
      <c r="L1191">
        <v>0</v>
      </c>
      <c r="M1191" t="str">
        <f>IF(OR(K1191&gt;0, L1191&gt;0), "Parent", "Not Parent")</f>
        <v>Parent</v>
      </c>
      <c r="N1191" t="s">
        <v>244</v>
      </c>
      <c r="O1191" s="8">
        <v>41916</v>
      </c>
      <c r="P1191" s="9">
        <f>O1191-N1191</f>
        <v>348</v>
      </c>
      <c r="Q1191">
        <v>64</v>
      </c>
      <c r="R1191" s="9">
        <f>P1191-Q1191</f>
        <v>284</v>
      </c>
      <c r="S1191" s="8">
        <f>O1191-R1191</f>
        <v>41632</v>
      </c>
      <c r="T1191">
        <v>159</v>
      </c>
      <c r="U1191">
        <v>2</v>
      </c>
      <c r="V1191">
        <v>51</v>
      </c>
      <c r="W1191">
        <v>6</v>
      </c>
      <c r="X1191">
        <v>2</v>
      </c>
      <c r="Y1191">
        <v>24</v>
      </c>
      <c r="Z1191">
        <v>244</v>
      </c>
      <c r="AA1191">
        <f>Z1191/P1191</f>
        <v>0.70114942528735635</v>
      </c>
      <c r="AB1191" s="14" t="s">
        <v>506</v>
      </c>
      <c r="AC1191" s="13" t="s">
        <v>63</v>
      </c>
      <c r="AD1191">
        <v>3</v>
      </c>
      <c r="AE1191" t="str">
        <f>IF(AD1191&gt;3, "Prefers Discount", "Discount Indifferent")</f>
        <v>Discount Indifferent</v>
      </c>
      <c r="AF1191">
        <v>5</v>
      </c>
      <c r="AG1191">
        <v>4</v>
      </c>
      <c r="AH1191">
        <v>1</v>
      </c>
      <c r="AI1191" t="str">
        <f>INDEX($AF$1:$AH$1,MATCH(MAX(AF1191:AH1191),AF1191:AH1191,0))</f>
        <v>Store_Orders</v>
      </c>
      <c r="AJ1191">
        <v>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f>SUM(AK1191:AO1191)</f>
        <v>0</v>
      </c>
      <c r="AQ1191" t="s">
        <v>67</v>
      </c>
      <c r="AR1191">
        <v>0</v>
      </c>
      <c r="AS1191" t="str">
        <f>IF(OR(AK1191&gt;0, AL1191&gt;0, AM1191&gt;0, AN1191&gt;0, AO1191&gt;0), "Converted", "Not Converted")</f>
        <v>Not Converted</v>
      </c>
      <c r="AT1191">
        <v>0</v>
      </c>
      <c r="AU1191">
        <v>3</v>
      </c>
      <c r="AV1191">
        <v>11</v>
      </c>
      <c r="AW1191">
        <f>IF(Z1191&gt;607, 4, 0)</f>
        <v>0</v>
      </c>
      <c r="AX1191">
        <f>IF(AA1191&gt;1.6588, 3, 0)</f>
        <v>0</v>
      </c>
      <c r="AY1191">
        <f>IF(P1191&gt;401, 2, 0)</f>
        <v>0</v>
      </c>
      <c r="AZ1191">
        <f>IF(I1191&gt;52915.77, 1, 0)</f>
        <v>0</v>
      </c>
      <c r="BA1191">
        <f>SUM(AW1191:AZ1191)</f>
        <v>0</v>
      </c>
      <c r="BB1191" t="str">
        <f>VLOOKUP(BA1191,'Standard Deviations'!$L$1:$M$11,2,TRUE)</f>
        <v>No Tier</v>
      </c>
    </row>
    <row r="1192" spans="1:54">
      <c r="A1192">
        <v>10473</v>
      </c>
      <c r="B1192">
        <v>1956</v>
      </c>
      <c r="C1192">
        <f>2024-B1192</f>
        <v>68</v>
      </c>
      <c r="D1192" t="str">
        <f>VLOOKUP(B1192,Reference!$A$1:$B$125, 2)</f>
        <v>Boomers</v>
      </c>
      <c r="E1192" t="s">
        <v>68</v>
      </c>
      <c r="F1192" t="str">
        <f>IF(E1192="High School", "No College", "College")</f>
        <v>College</v>
      </c>
      <c r="G1192" t="s">
        <v>89</v>
      </c>
      <c r="H1192">
        <v>78028</v>
      </c>
      <c r="I1192">
        <v>78028</v>
      </c>
      <c r="J1192" s="4" t="s">
        <v>56</v>
      </c>
      <c r="K1192">
        <v>0</v>
      </c>
      <c r="L1192">
        <v>1</v>
      </c>
      <c r="M1192" t="str">
        <f>IF(OR(K1192&gt;0, L1192&gt;0), "Parent", "Not Parent")</f>
        <v>Parent</v>
      </c>
      <c r="N1192" t="s">
        <v>396</v>
      </c>
      <c r="O1192" s="8">
        <v>41916</v>
      </c>
      <c r="P1192" s="9">
        <f>O1192-N1192</f>
        <v>754</v>
      </c>
      <c r="Q1192">
        <v>38</v>
      </c>
      <c r="R1192" s="9">
        <f>P1192-Q1192</f>
        <v>716</v>
      </c>
      <c r="S1192" s="8">
        <f>O1192-R1192</f>
        <v>41200</v>
      </c>
      <c r="T1192">
        <v>158</v>
      </c>
      <c r="U1192">
        <v>19</v>
      </c>
      <c r="V1192">
        <v>288</v>
      </c>
      <c r="W1192">
        <v>25</v>
      </c>
      <c r="X1192">
        <v>0</v>
      </c>
      <c r="Y1192">
        <v>38</v>
      </c>
      <c r="Z1192">
        <v>528</v>
      </c>
      <c r="AA1192">
        <f>Z1192/P1192</f>
        <v>0.70026525198938994</v>
      </c>
      <c r="AB1192" s="11" t="s">
        <v>506</v>
      </c>
      <c r="AC1192" t="s">
        <v>59</v>
      </c>
      <c r="AD1192">
        <v>1</v>
      </c>
      <c r="AE1192" t="str">
        <f>IF(AD1192&gt;3, "Prefers Discount", "Discount Indifferent")</f>
        <v>Discount Indifferent</v>
      </c>
      <c r="AF1192">
        <v>9</v>
      </c>
      <c r="AG1192">
        <v>6</v>
      </c>
      <c r="AH1192">
        <v>4</v>
      </c>
      <c r="AI1192" t="str">
        <f>INDEX($AF$1:$AH$1,MATCH(MAX(AF1192:AH1192),AF1192:AH1192,0))</f>
        <v>Store_Orders</v>
      </c>
      <c r="AJ1192">
        <v>7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f>SUM(AK1192:AO1192)</f>
        <v>2</v>
      </c>
      <c r="AQ1192" t="str">
        <f>INDEX($AK$1:$AO$1,MATCH(MAX(AK1192:AO1192),AK1192:AO1192,0))</f>
        <v>Converted_on_Camp4</v>
      </c>
      <c r="AR1192">
        <v>1</v>
      </c>
      <c r="AS1192" t="str">
        <f>IF(OR(AK1192&gt;0, AL1192&gt;0, AM1192&gt;0, AN1192&gt;0, AO1192&gt;0), "Converted", "Not Converted")</f>
        <v>Converted</v>
      </c>
      <c r="AT1192">
        <v>0</v>
      </c>
      <c r="AU1192">
        <v>3</v>
      </c>
      <c r="AV1192">
        <v>11</v>
      </c>
      <c r="AW1192">
        <f>IF(Z1192&gt;607, 4, 0)</f>
        <v>0</v>
      </c>
      <c r="AX1192">
        <f>IF(AA1192&gt;1.6588, 3, 0)</f>
        <v>0</v>
      </c>
      <c r="AY1192">
        <f>IF(P1192&gt;401, 2, 0)</f>
        <v>2</v>
      </c>
      <c r="AZ1192">
        <f>IF(I1192&gt;52915.77, 1, 0)</f>
        <v>1</v>
      </c>
      <c r="BA1192">
        <f>SUM(AW1192:AZ1192)</f>
        <v>3</v>
      </c>
      <c r="BB1192" t="str">
        <f>VLOOKUP(BA1192,'Standard Deviations'!$L$1:$M$11,2,TRUE)</f>
        <v>Silver</v>
      </c>
    </row>
    <row r="1193" spans="1:54">
      <c r="A1193">
        <v>6218</v>
      </c>
      <c r="B1193">
        <v>1965</v>
      </c>
      <c r="C1193">
        <f>2024-B1193</f>
        <v>59</v>
      </c>
      <c r="D1193" t="str">
        <f>VLOOKUP(B1193,Reference!$A$1:$B$125, 2)</f>
        <v>Gen X</v>
      </c>
      <c r="E1193" t="s">
        <v>54</v>
      </c>
      <c r="F1193" t="str">
        <f>IF(E1193="High School", "No College", "College")</f>
        <v>College</v>
      </c>
      <c r="G1193" t="s">
        <v>55</v>
      </c>
      <c r="H1193">
        <v>59594</v>
      </c>
      <c r="I1193">
        <v>59594</v>
      </c>
      <c r="J1193" s="4" t="s">
        <v>61</v>
      </c>
      <c r="K1193">
        <v>0</v>
      </c>
      <c r="L1193">
        <v>1</v>
      </c>
      <c r="M1193" t="str">
        <f>IF(OR(K1193&gt;0, L1193&gt;0), "Parent", "Not Parent")</f>
        <v>Parent</v>
      </c>
      <c r="N1193" t="s">
        <v>404</v>
      </c>
      <c r="O1193" s="8">
        <v>41916</v>
      </c>
      <c r="P1193" s="9">
        <f>O1193-N1193</f>
        <v>714</v>
      </c>
      <c r="Q1193">
        <v>74</v>
      </c>
      <c r="R1193" s="9">
        <f>P1193-Q1193</f>
        <v>640</v>
      </c>
      <c r="S1193" s="8">
        <f>O1193-R1193</f>
        <v>41276</v>
      </c>
      <c r="T1193">
        <v>457</v>
      </c>
      <c r="U1193">
        <v>4</v>
      </c>
      <c r="V1193">
        <v>29</v>
      </c>
      <c r="W1193">
        <v>0</v>
      </c>
      <c r="X1193">
        <v>0</v>
      </c>
      <c r="Y1193">
        <v>9</v>
      </c>
      <c r="Z1193">
        <v>499</v>
      </c>
      <c r="AA1193">
        <f>Z1193/P1193</f>
        <v>0.69887955182072825</v>
      </c>
      <c r="AB1193" s="14" t="s">
        <v>506</v>
      </c>
      <c r="AC1193" s="13" t="s">
        <v>63</v>
      </c>
      <c r="AD1193">
        <v>1</v>
      </c>
      <c r="AE1193" t="str">
        <f>IF(AD1193&gt;3, "Prefers Discount", "Discount Indifferent")</f>
        <v>Discount Indifferent</v>
      </c>
      <c r="AF1193">
        <v>7</v>
      </c>
      <c r="AG1193">
        <v>8</v>
      </c>
      <c r="AH1193">
        <v>1</v>
      </c>
      <c r="AI1193" t="str">
        <f>INDEX($AF$1:$AH$1,MATCH(MAX(AF1193:AH1193),AF1193:AH1193,0))</f>
        <v>Web_Orders</v>
      </c>
      <c r="AJ1193">
        <v>7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f>SUM(AK1193:AO1193)</f>
        <v>1</v>
      </c>
      <c r="AQ1193" t="str">
        <f>INDEX($AK$1:$AO$1,MATCH(MAX(AK1193:AO1193),AK1193:AO1193,0))</f>
        <v>Converted_on_Camp4</v>
      </c>
      <c r="AR1193">
        <v>1</v>
      </c>
      <c r="AS1193" t="str">
        <f>IF(OR(AK1193&gt;0, AL1193&gt;0, AM1193&gt;0, AN1193&gt;0, AO1193&gt;0), "Converted", "Not Converted")</f>
        <v>Converted</v>
      </c>
      <c r="AT1193">
        <v>0</v>
      </c>
      <c r="AU1193">
        <v>3</v>
      </c>
      <c r="AV1193">
        <v>11</v>
      </c>
      <c r="AW1193">
        <f>IF(Z1193&gt;607, 4, 0)</f>
        <v>0</v>
      </c>
      <c r="AX1193">
        <f>IF(AA1193&gt;1.6588, 3, 0)</f>
        <v>0</v>
      </c>
      <c r="AY1193">
        <f>IF(P1193&gt;401, 2, 0)</f>
        <v>2</v>
      </c>
      <c r="AZ1193">
        <f>IF(I1193&gt;52915.77, 1, 0)</f>
        <v>1</v>
      </c>
      <c r="BA1193">
        <f>SUM(AW1193:AZ1193)</f>
        <v>3</v>
      </c>
      <c r="BB1193" t="str">
        <f>VLOOKUP(BA1193,'Standard Deviations'!$L$1:$M$11,2,TRUE)</f>
        <v>Silver</v>
      </c>
    </row>
    <row r="1194" spans="1:54">
      <c r="A1194">
        <v>3515</v>
      </c>
      <c r="B1194">
        <v>1952</v>
      </c>
      <c r="C1194">
        <f>2024-B1194</f>
        <v>72</v>
      </c>
      <c r="D1194" t="str">
        <f>VLOOKUP(B1194,Reference!$A$1:$B$125, 2)</f>
        <v>Boomers</v>
      </c>
      <c r="E1194" t="s">
        <v>54</v>
      </c>
      <c r="F1194" t="str">
        <f>IF(E1194="High School", "No College", "College")</f>
        <v>College</v>
      </c>
      <c r="G1194" t="s">
        <v>60</v>
      </c>
      <c r="H1194">
        <v>62307</v>
      </c>
      <c r="I1194">
        <v>62307</v>
      </c>
      <c r="J1194" s="4" t="s">
        <v>61</v>
      </c>
      <c r="K1194">
        <v>0</v>
      </c>
      <c r="L1194">
        <v>1</v>
      </c>
      <c r="M1194" t="str">
        <f>IF(OR(K1194&gt;0, L1194&gt;0), "Parent", "Not Parent")</f>
        <v>Parent</v>
      </c>
      <c r="N1194" t="s">
        <v>102</v>
      </c>
      <c r="O1194" s="8">
        <v>41916</v>
      </c>
      <c r="P1194" s="9">
        <f>O1194-N1194</f>
        <v>229</v>
      </c>
      <c r="Q1194">
        <v>94</v>
      </c>
      <c r="R1194" s="9">
        <f>P1194-Q1194</f>
        <v>135</v>
      </c>
      <c r="S1194" s="8">
        <f>O1194-R1194</f>
        <v>41781</v>
      </c>
      <c r="T1194">
        <v>87</v>
      </c>
      <c r="U1194">
        <v>13</v>
      </c>
      <c r="V1194">
        <v>34</v>
      </c>
      <c r="W1194">
        <v>10</v>
      </c>
      <c r="X1194">
        <v>6</v>
      </c>
      <c r="Y1194">
        <v>10</v>
      </c>
      <c r="Z1194">
        <v>160</v>
      </c>
      <c r="AA1194">
        <f>Z1194/P1194</f>
        <v>0.69868995633187769</v>
      </c>
      <c r="AB1194" s="14" t="s">
        <v>506</v>
      </c>
      <c r="AC1194" s="13" t="s">
        <v>63</v>
      </c>
      <c r="AD1194">
        <v>1</v>
      </c>
      <c r="AE1194" t="str">
        <f>IF(AD1194&gt;3, "Prefers Discount", "Discount Indifferent")</f>
        <v>Discount Indifferent</v>
      </c>
      <c r="AF1194">
        <v>4</v>
      </c>
      <c r="AG1194">
        <v>4</v>
      </c>
      <c r="AH1194">
        <v>0</v>
      </c>
      <c r="AI1194" t="str">
        <f>INDEX($AF$1:$AH$1,MATCH(MAX(AF1194:AH1194),AF1194:AH1194,0))</f>
        <v>Store_Orders</v>
      </c>
      <c r="AJ1194">
        <v>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f>SUM(AK1194:AO1194)</f>
        <v>0</v>
      </c>
      <c r="AQ1194" t="s">
        <v>67</v>
      </c>
      <c r="AR1194">
        <v>0</v>
      </c>
      <c r="AS1194" t="str">
        <f>IF(OR(AK1194&gt;0, AL1194&gt;0, AM1194&gt;0, AN1194&gt;0, AO1194&gt;0), "Converted", "Not Converted")</f>
        <v>Not Converted</v>
      </c>
      <c r="AT1194">
        <v>0</v>
      </c>
      <c r="AU1194">
        <v>3</v>
      </c>
      <c r="AV1194">
        <v>11</v>
      </c>
      <c r="AW1194">
        <f>IF(Z1194&gt;607, 4, 0)</f>
        <v>0</v>
      </c>
      <c r="AX1194">
        <f>IF(AA1194&gt;1.6588, 3, 0)</f>
        <v>0</v>
      </c>
      <c r="AY1194">
        <f>IF(P1194&gt;401, 2, 0)</f>
        <v>0</v>
      </c>
      <c r="AZ1194">
        <f>IF(I1194&gt;52915.77, 1, 0)</f>
        <v>1</v>
      </c>
      <c r="BA1194">
        <f>SUM(AW1194:AZ1194)</f>
        <v>1</v>
      </c>
      <c r="BB1194" t="str">
        <f>VLOOKUP(BA1194,'Standard Deviations'!$L$1:$M$11,2,TRUE)</f>
        <v>Bronze</v>
      </c>
    </row>
    <row r="1195" spans="1:54">
      <c r="A1195">
        <v>4550</v>
      </c>
      <c r="B1195">
        <v>1966</v>
      </c>
      <c r="C1195">
        <f>2024-B1195</f>
        <v>58</v>
      </c>
      <c r="D1195" t="str">
        <f>VLOOKUP(B1195,Reference!$A$1:$B$125, 2)</f>
        <v>Gen X</v>
      </c>
      <c r="E1195" t="s">
        <v>64</v>
      </c>
      <c r="F1195" t="str">
        <f>IF(E1195="High School", "No College", "College")</f>
        <v>College</v>
      </c>
      <c r="G1195" t="s">
        <v>65</v>
      </c>
      <c r="H1195">
        <v>33564</v>
      </c>
      <c r="I1195">
        <v>33564</v>
      </c>
      <c r="J1195" s="4" t="s">
        <v>175</v>
      </c>
      <c r="K1195">
        <v>0</v>
      </c>
      <c r="L1195">
        <v>1</v>
      </c>
      <c r="M1195" t="str">
        <f>IF(OR(K1195&gt;0, L1195&gt;0), "Parent", "Not Parent")</f>
        <v>Parent</v>
      </c>
      <c r="N1195" t="s">
        <v>619</v>
      </c>
      <c r="O1195" s="8">
        <v>41916</v>
      </c>
      <c r="P1195" s="9">
        <f>O1195-N1195</f>
        <v>102</v>
      </c>
      <c r="Q1195">
        <v>51</v>
      </c>
      <c r="R1195" s="9">
        <f>P1195-Q1195</f>
        <v>51</v>
      </c>
      <c r="S1195" s="8">
        <f>O1195-R1195</f>
        <v>41865</v>
      </c>
      <c r="T1195">
        <v>61</v>
      </c>
      <c r="U1195">
        <v>0</v>
      </c>
      <c r="V1195">
        <v>3</v>
      </c>
      <c r="W1195">
        <v>0</v>
      </c>
      <c r="X1195">
        <v>0</v>
      </c>
      <c r="Y1195">
        <v>7</v>
      </c>
      <c r="Z1195">
        <v>71</v>
      </c>
      <c r="AA1195">
        <f>Z1195/P1195</f>
        <v>0.69607843137254899</v>
      </c>
      <c r="AB1195" s="14" t="s">
        <v>506</v>
      </c>
      <c r="AC1195" s="13" t="s">
        <v>63</v>
      </c>
      <c r="AD1195">
        <v>1</v>
      </c>
      <c r="AE1195" t="str">
        <f>IF(AD1195&gt;3, "Prefers Discount", "Discount Indifferent")</f>
        <v>Discount Indifferent</v>
      </c>
      <c r="AF1195">
        <v>3</v>
      </c>
      <c r="AG1195">
        <v>1</v>
      </c>
      <c r="AH1195">
        <v>1</v>
      </c>
      <c r="AI1195" t="str">
        <f>INDEX($AF$1:$AH$1,MATCH(MAX(AF1195:AH1195),AF1195:AH1195,0))</f>
        <v>Store_Orders</v>
      </c>
      <c r="AJ1195">
        <v>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f>SUM(AK1195:AO1195)</f>
        <v>0</v>
      </c>
      <c r="AQ1195" t="s">
        <v>67</v>
      </c>
      <c r="AR1195">
        <v>0</v>
      </c>
      <c r="AS1195" t="str">
        <f>IF(OR(AK1195&gt;0, AL1195&gt;0, AM1195&gt;0, AN1195&gt;0, AO1195&gt;0), "Converted", "Not Converted")</f>
        <v>Not Converted</v>
      </c>
      <c r="AT1195">
        <v>0</v>
      </c>
      <c r="AU1195">
        <v>3</v>
      </c>
      <c r="AV1195">
        <v>11</v>
      </c>
      <c r="AW1195">
        <f>IF(Z1195&gt;607, 4, 0)</f>
        <v>0</v>
      </c>
      <c r="AX1195">
        <f>IF(AA1195&gt;1.6588, 3, 0)</f>
        <v>0</v>
      </c>
      <c r="AY1195">
        <f>IF(P1195&gt;401, 2, 0)</f>
        <v>0</v>
      </c>
      <c r="AZ1195">
        <f>IF(I1195&gt;52915.77, 1, 0)</f>
        <v>0</v>
      </c>
      <c r="BA1195">
        <f>SUM(AW1195:AZ1195)</f>
        <v>0</v>
      </c>
      <c r="BB1195" t="str">
        <f>VLOOKUP(BA1195,'Standard Deviations'!$L$1:$M$11,2,TRUE)</f>
        <v>No Tier</v>
      </c>
    </row>
    <row r="1196" spans="1:54">
      <c r="A1196">
        <v>1406</v>
      </c>
      <c r="B1196">
        <v>1975</v>
      </c>
      <c r="C1196">
        <f>2024-B1196</f>
        <v>49</v>
      </c>
      <c r="D1196" t="str">
        <f>VLOOKUP(B1196,Reference!$A$1:$B$125, 2)</f>
        <v>Gen X</v>
      </c>
      <c r="E1196" t="s">
        <v>54</v>
      </c>
      <c r="F1196" t="str">
        <f>IF(E1196="High School", "No College", "College")</f>
        <v>College</v>
      </c>
      <c r="G1196" t="s">
        <v>60</v>
      </c>
      <c r="H1196">
        <v>53201</v>
      </c>
      <c r="I1196">
        <v>53201</v>
      </c>
      <c r="J1196" s="4" t="s">
        <v>61</v>
      </c>
      <c r="K1196">
        <v>1</v>
      </c>
      <c r="L1196">
        <v>1</v>
      </c>
      <c r="M1196" t="str">
        <f>IF(OR(K1196&gt;0, L1196&gt;0), "Parent", "Not Parent")</f>
        <v>Parent</v>
      </c>
      <c r="N1196" t="s">
        <v>609</v>
      </c>
      <c r="O1196" s="8">
        <v>41916</v>
      </c>
      <c r="P1196" s="9">
        <f>O1196-N1196</f>
        <v>599</v>
      </c>
      <c r="Q1196">
        <v>49</v>
      </c>
      <c r="R1196" s="9">
        <f>P1196-Q1196</f>
        <v>550</v>
      </c>
      <c r="S1196" s="8">
        <f>O1196-R1196</f>
        <v>41366</v>
      </c>
      <c r="T1196">
        <v>280</v>
      </c>
      <c r="U1196">
        <v>7</v>
      </c>
      <c r="V1196">
        <v>81</v>
      </c>
      <c r="W1196">
        <v>20</v>
      </c>
      <c r="X1196">
        <v>0</v>
      </c>
      <c r="Y1196">
        <v>27</v>
      </c>
      <c r="Z1196">
        <v>415</v>
      </c>
      <c r="AA1196">
        <f>Z1196/P1196</f>
        <v>0.69282136894824708</v>
      </c>
      <c r="AB1196" s="11" t="s">
        <v>506</v>
      </c>
      <c r="AC1196" t="s">
        <v>59</v>
      </c>
      <c r="AD1196">
        <v>8</v>
      </c>
      <c r="AE1196" t="str">
        <f>IF(AD1196&gt;3, "Prefers Discount", "Discount Indifferent")</f>
        <v>Prefers Discount</v>
      </c>
      <c r="AF1196">
        <v>5</v>
      </c>
      <c r="AG1196">
        <v>6</v>
      </c>
      <c r="AH1196">
        <v>3</v>
      </c>
      <c r="AI1196" t="str">
        <f>INDEX($AF$1:$AH$1,MATCH(MAX(AF1196:AH1196),AF1196:AH1196,0))</f>
        <v>Web_Orders</v>
      </c>
      <c r="AJ1196">
        <v>7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f>SUM(AK1196:AO1196)</f>
        <v>0</v>
      </c>
      <c r="AQ1196" t="s">
        <v>67</v>
      </c>
      <c r="AR1196">
        <v>0</v>
      </c>
      <c r="AS1196" t="str">
        <f>IF(OR(AK1196&gt;0, AL1196&gt;0, AM1196&gt;0, AN1196&gt;0, AO1196&gt;0), "Converted", "Not Converted")</f>
        <v>Not Converted</v>
      </c>
      <c r="AT1196">
        <v>0</v>
      </c>
      <c r="AU1196">
        <v>3</v>
      </c>
      <c r="AV1196">
        <v>11</v>
      </c>
      <c r="AW1196">
        <f>IF(Z1196&gt;607, 4, 0)</f>
        <v>0</v>
      </c>
      <c r="AX1196">
        <f>IF(AA1196&gt;1.6588, 3, 0)</f>
        <v>0</v>
      </c>
      <c r="AY1196">
        <f>IF(P1196&gt;401, 2, 0)</f>
        <v>2</v>
      </c>
      <c r="AZ1196">
        <f>IF(I1196&gt;52915.77, 1, 0)</f>
        <v>1</v>
      </c>
      <c r="BA1196">
        <f>SUM(AW1196:AZ1196)</f>
        <v>3</v>
      </c>
      <c r="BB1196" t="str">
        <f>VLOOKUP(BA1196,'Standard Deviations'!$L$1:$M$11,2,TRUE)</f>
        <v>Silver</v>
      </c>
    </row>
    <row r="1197" spans="1:54">
      <c r="A1197">
        <v>1604</v>
      </c>
      <c r="B1197">
        <v>1960</v>
      </c>
      <c r="C1197">
        <f>2024-B1197</f>
        <v>64</v>
      </c>
      <c r="D1197" t="str">
        <f>VLOOKUP(B1197,Reference!$A$1:$B$125, 2)</f>
        <v>Boomers</v>
      </c>
      <c r="E1197" t="s">
        <v>64</v>
      </c>
      <c r="F1197" t="str">
        <f>IF(E1197="High School", "No College", "College")</f>
        <v>College</v>
      </c>
      <c r="G1197" t="s">
        <v>55</v>
      </c>
      <c r="H1197">
        <v>47353</v>
      </c>
      <c r="I1197">
        <v>47353</v>
      </c>
      <c r="J1197" s="4" t="s">
        <v>175</v>
      </c>
      <c r="K1197">
        <v>0</v>
      </c>
      <c r="L1197">
        <v>1</v>
      </c>
      <c r="M1197" t="str">
        <f>IF(OR(K1197&gt;0, L1197&gt;0), "Parent", "Not Parent")</f>
        <v>Parent</v>
      </c>
      <c r="N1197" t="s">
        <v>185</v>
      </c>
      <c r="O1197" s="8">
        <v>41916</v>
      </c>
      <c r="P1197" s="9">
        <f>O1197-N1197</f>
        <v>325</v>
      </c>
      <c r="Q1197">
        <v>93</v>
      </c>
      <c r="R1197" s="9">
        <f>P1197-Q1197</f>
        <v>232</v>
      </c>
      <c r="S1197" s="8">
        <f>O1197-R1197</f>
        <v>41684</v>
      </c>
      <c r="T1197">
        <v>184</v>
      </c>
      <c r="U1197">
        <v>2</v>
      </c>
      <c r="V1197">
        <v>19</v>
      </c>
      <c r="W1197">
        <v>8</v>
      </c>
      <c r="X1197">
        <v>8</v>
      </c>
      <c r="Y1197">
        <v>4</v>
      </c>
      <c r="Z1197">
        <v>225</v>
      </c>
      <c r="AA1197">
        <f>Z1197/P1197</f>
        <v>0.69230769230769229</v>
      </c>
      <c r="AB1197" s="14" t="s">
        <v>506</v>
      </c>
      <c r="AC1197" s="13" t="s">
        <v>63</v>
      </c>
      <c r="AD1197">
        <v>3</v>
      </c>
      <c r="AE1197" t="str">
        <f>IF(AD1197&gt;3, "Prefers Discount", "Discount Indifferent")</f>
        <v>Discount Indifferent</v>
      </c>
      <c r="AF1197">
        <v>6</v>
      </c>
      <c r="AG1197">
        <v>2</v>
      </c>
      <c r="AH1197">
        <v>2</v>
      </c>
      <c r="AI1197" t="str">
        <f>INDEX($AF$1:$AH$1,MATCH(MAX(AF1197:AH1197),AF1197:AH1197,0))</f>
        <v>Store_Orders</v>
      </c>
      <c r="AJ1197">
        <v>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f>SUM(AK1197:AO1197)</f>
        <v>0</v>
      </c>
      <c r="AQ1197" t="s">
        <v>67</v>
      </c>
      <c r="AR1197">
        <v>0</v>
      </c>
      <c r="AS1197" t="str">
        <f>IF(OR(AK1197&gt;0, AL1197&gt;0, AM1197&gt;0, AN1197&gt;0, AO1197&gt;0), "Converted", "Not Converted")</f>
        <v>Not Converted</v>
      </c>
      <c r="AT1197">
        <v>0</v>
      </c>
      <c r="AU1197">
        <v>3</v>
      </c>
      <c r="AV1197">
        <v>11</v>
      </c>
      <c r="AW1197">
        <f>IF(Z1197&gt;607, 4, 0)</f>
        <v>0</v>
      </c>
      <c r="AX1197">
        <f>IF(AA1197&gt;1.6588, 3, 0)</f>
        <v>0</v>
      </c>
      <c r="AY1197">
        <f>IF(P1197&gt;401, 2, 0)</f>
        <v>0</v>
      </c>
      <c r="AZ1197">
        <f>IF(I1197&gt;52915.77, 1, 0)</f>
        <v>0</v>
      </c>
      <c r="BA1197">
        <f>SUM(AW1197:AZ1197)</f>
        <v>0</v>
      </c>
      <c r="BB1197" t="str">
        <f>VLOOKUP(BA1197,'Standard Deviations'!$L$1:$M$11,2,TRUE)</f>
        <v>No Tier</v>
      </c>
    </row>
    <row r="1198" spans="1:54">
      <c r="A1198">
        <v>8773</v>
      </c>
      <c r="B1198">
        <v>1971</v>
      </c>
      <c r="C1198">
        <f>2024-B1198</f>
        <v>53</v>
      </c>
      <c r="D1198" t="str">
        <f>VLOOKUP(B1198,Reference!$A$1:$B$125, 2)</f>
        <v>Gen X</v>
      </c>
      <c r="E1198" t="s">
        <v>64</v>
      </c>
      <c r="F1198" t="str">
        <f>IF(E1198="High School", "No College", "College")</f>
        <v>College</v>
      </c>
      <c r="G1198" t="s">
        <v>65</v>
      </c>
      <c r="H1198">
        <v>57420</v>
      </c>
      <c r="I1198">
        <v>57420</v>
      </c>
      <c r="J1198" s="4" t="s">
        <v>61</v>
      </c>
      <c r="K1198">
        <v>0</v>
      </c>
      <c r="L1198">
        <v>1</v>
      </c>
      <c r="M1198" t="str">
        <f>IF(OR(K1198&gt;0, L1198&gt;0), "Parent", "Not Parent")</f>
        <v>Parent</v>
      </c>
      <c r="N1198" t="s">
        <v>496</v>
      </c>
      <c r="O1198" s="8">
        <v>41916</v>
      </c>
      <c r="P1198" s="9">
        <f>O1198-N1198</f>
        <v>466</v>
      </c>
      <c r="Q1198">
        <v>22</v>
      </c>
      <c r="R1198" s="9">
        <f>P1198-Q1198</f>
        <v>444</v>
      </c>
      <c r="S1198" s="8">
        <f>O1198-R1198</f>
        <v>41472</v>
      </c>
      <c r="T1198">
        <v>280</v>
      </c>
      <c r="U1198">
        <v>0</v>
      </c>
      <c r="V1198">
        <v>18</v>
      </c>
      <c r="W1198">
        <v>0</v>
      </c>
      <c r="X1198">
        <v>0</v>
      </c>
      <c r="Y1198">
        <v>24</v>
      </c>
      <c r="Z1198">
        <v>322</v>
      </c>
      <c r="AA1198">
        <f>Z1198/P1198</f>
        <v>0.69098712446351929</v>
      </c>
      <c r="AB1198" s="11" t="s">
        <v>506</v>
      </c>
      <c r="AC1198" t="s">
        <v>59</v>
      </c>
      <c r="AD1198">
        <v>3</v>
      </c>
      <c r="AE1198" t="str">
        <f>IF(AD1198&gt;3, "Prefers Discount", "Discount Indifferent")</f>
        <v>Discount Indifferent</v>
      </c>
      <c r="AF1198">
        <v>6</v>
      </c>
      <c r="AG1198">
        <v>5</v>
      </c>
      <c r="AH1198">
        <v>1</v>
      </c>
      <c r="AI1198" t="str">
        <f>INDEX($AF$1:$AH$1,MATCH(MAX(AF1198:AH1198),AF1198:AH1198,0))</f>
        <v>Store_Orders</v>
      </c>
      <c r="AJ1198">
        <v>7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f>SUM(AK1198:AO1198)</f>
        <v>1</v>
      </c>
      <c r="AQ1198" t="str">
        <f>INDEX($AK$1:$AO$1,MATCH(MAX(AK1198:AO1198),AK1198:AO1198,0))</f>
        <v>Converted_on_Camp4</v>
      </c>
      <c r="AR1198">
        <v>1</v>
      </c>
      <c r="AS1198" t="str">
        <f>IF(OR(AK1198&gt;0, AL1198&gt;0, AM1198&gt;0, AN1198&gt;0, AO1198&gt;0), "Converted", "Not Converted")</f>
        <v>Converted</v>
      </c>
      <c r="AT1198">
        <v>0</v>
      </c>
      <c r="AU1198">
        <v>3</v>
      </c>
      <c r="AV1198">
        <v>11</v>
      </c>
      <c r="AW1198">
        <f>IF(Z1198&gt;607, 4, 0)</f>
        <v>0</v>
      </c>
      <c r="AX1198">
        <f>IF(AA1198&gt;1.6588, 3, 0)</f>
        <v>0</v>
      </c>
      <c r="AY1198">
        <f>IF(P1198&gt;401, 2, 0)</f>
        <v>2</v>
      </c>
      <c r="AZ1198">
        <f>IF(I1198&gt;52915.77, 1, 0)</f>
        <v>1</v>
      </c>
      <c r="BA1198">
        <f>SUM(AW1198:AZ1198)</f>
        <v>3</v>
      </c>
      <c r="BB1198" t="str">
        <f>VLOOKUP(BA1198,'Standard Deviations'!$L$1:$M$11,2,TRUE)</f>
        <v>Silver</v>
      </c>
    </row>
    <row r="1199" spans="1:54">
      <c r="A1199">
        <v>6875</v>
      </c>
      <c r="B1199">
        <v>1965</v>
      </c>
      <c r="C1199">
        <f>2024-B1199</f>
        <v>59</v>
      </c>
      <c r="D1199" t="str">
        <f>VLOOKUP(B1199,Reference!$A$1:$B$125, 2)</f>
        <v>Gen X</v>
      </c>
      <c r="E1199" t="s">
        <v>68</v>
      </c>
      <c r="F1199" t="str">
        <f>IF(E1199="High School", "No College", "College")</f>
        <v>College</v>
      </c>
      <c r="G1199" t="s">
        <v>65</v>
      </c>
      <c r="H1199">
        <v>32727</v>
      </c>
      <c r="I1199">
        <v>32727</v>
      </c>
      <c r="J1199" s="4" t="s">
        <v>175</v>
      </c>
      <c r="K1199">
        <v>0</v>
      </c>
      <c r="L1199">
        <v>0</v>
      </c>
      <c r="M1199" t="str">
        <f>IF(OR(K1199&gt;0, L1199&gt;0), "Parent", "Not Parent")</f>
        <v>Not Parent</v>
      </c>
      <c r="N1199" t="s">
        <v>512</v>
      </c>
      <c r="O1199" s="8">
        <v>41916</v>
      </c>
      <c r="P1199" s="9">
        <f>O1199-N1199</f>
        <v>767</v>
      </c>
      <c r="Q1199">
        <v>38</v>
      </c>
      <c r="R1199" s="9">
        <f>P1199-Q1199</f>
        <v>729</v>
      </c>
      <c r="S1199" s="8">
        <f>O1199-R1199</f>
        <v>41187</v>
      </c>
      <c r="T1199">
        <v>167</v>
      </c>
      <c r="U1199">
        <v>13</v>
      </c>
      <c r="V1199">
        <v>180</v>
      </c>
      <c r="W1199">
        <v>86</v>
      </c>
      <c r="X1199">
        <v>13</v>
      </c>
      <c r="Y1199">
        <v>70</v>
      </c>
      <c r="Z1199">
        <v>529</v>
      </c>
      <c r="AA1199">
        <f>Z1199/P1199</f>
        <v>0.68970013037809652</v>
      </c>
      <c r="AB1199" s="11" t="s">
        <v>506</v>
      </c>
      <c r="AC1199" t="s">
        <v>59</v>
      </c>
      <c r="AD1199">
        <v>2</v>
      </c>
      <c r="AE1199" t="str">
        <f>IF(AD1199&gt;3, "Prefers Discount", "Discount Indifferent")</f>
        <v>Discount Indifferent</v>
      </c>
      <c r="AF1199">
        <v>5</v>
      </c>
      <c r="AG1199">
        <v>7</v>
      </c>
      <c r="AH1199">
        <v>3</v>
      </c>
      <c r="AI1199" t="str">
        <f>INDEX($AF$1:$AH$1,MATCH(MAX(AF1199:AH1199),AF1199:AH1199,0))</f>
        <v>Web_Orders</v>
      </c>
      <c r="AJ1199">
        <v>8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f>SUM(AK1199:AO1199)</f>
        <v>0</v>
      </c>
      <c r="AQ1199" t="s">
        <v>67</v>
      </c>
      <c r="AR1199">
        <v>0</v>
      </c>
      <c r="AS1199" t="str">
        <f>IF(OR(AK1199&gt;0, AL1199&gt;0, AM1199&gt;0, AN1199&gt;0, AO1199&gt;0), "Converted", "Not Converted")</f>
        <v>Not Converted</v>
      </c>
      <c r="AT1199">
        <v>0</v>
      </c>
      <c r="AU1199">
        <v>3</v>
      </c>
      <c r="AV1199">
        <v>11</v>
      </c>
      <c r="AW1199">
        <f>IF(Z1199&gt;607, 4, 0)</f>
        <v>0</v>
      </c>
      <c r="AX1199">
        <f>IF(AA1199&gt;1.6588, 3, 0)</f>
        <v>0</v>
      </c>
      <c r="AY1199">
        <f>IF(P1199&gt;401, 2, 0)</f>
        <v>2</v>
      </c>
      <c r="AZ1199">
        <f>IF(I1199&gt;52915.77, 1, 0)</f>
        <v>0</v>
      </c>
      <c r="BA1199">
        <f>SUM(AW1199:AZ1199)</f>
        <v>2</v>
      </c>
      <c r="BB1199" t="str">
        <f>VLOOKUP(BA1199,'Standard Deviations'!$L$1:$M$11,2,TRUE)</f>
        <v>Bronze</v>
      </c>
    </row>
    <row r="1200" spans="1:54">
      <c r="A1200">
        <v>9665</v>
      </c>
      <c r="B1200">
        <v>1957</v>
      </c>
      <c r="C1200">
        <f>2024-B1200</f>
        <v>67</v>
      </c>
      <c r="D1200" t="str">
        <f>VLOOKUP(B1200,Reference!$A$1:$B$125, 2)</f>
        <v>Boomers</v>
      </c>
      <c r="E1200" t="s">
        <v>68</v>
      </c>
      <c r="F1200" t="str">
        <f>IF(E1200="High School", "No College", "College")</f>
        <v>College</v>
      </c>
      <c r="G1200" t="s">
        <v>71</v>
      </c>
      <c r="H1200">
        <v>54237</v>
      </c>
      <c r="I1200">
        <v>54237</v>
      </c>
      <c r="J1200" s="4" t="s">
        <v>61</v>
      </c>
      <c r="K1200">
        <v>0</v>
      </c>
      <c r="L1200">
        <v>1</v>
      </c>
      <c r="M1200" t="str">
        <f>IF(OR(K1200&gt;0, L1200&gt;0), "Parent", "Not Parent")</f>
        <v>Parent</v>
      </c>
      <c r="N1200" t="s">
        <v>620</v>
      </c>
      <c r="O1200" s="8">
        <v>41916</v>
      </c>
      <c r="P1200" s="9">
        <f>O1200-N1200</f>
        <v>525</v>
      </c>
      <c r="Q1200">
        <v>48</v>
      </c>
      <c r="R1200" s="9">
        <f>P1200-Q1200</f>
        <v>477</v>
      </c>
      <c r="S1200" s="8">
        <f>O1200-R1200</f>
        <v>41439</v>
      </c>
      <c r="T1200">
        <v>267</v>
      </c>
      <c r="U1200">
        <v>3</v>
      </c>
      <c r="V1200">
        <v>30</v>
      </c>
      <c r="W1200">
        <v>4</v>
      </c>
      <c r="X1200">
        <v>0</v>
      </c>
      <c r="Y1200">
        <v>57</v>
      </c>
      <c r="Z1200">
        <v>361</v>
      </c>
      <c r="AA1200">
        <f>Z1200/P1200</f>
        <v>0.68761904761904757</v>
      </c>
      <c r="AB1200" s="11" t="s">
        <v>506</v>
      </c>
      <c r="AC1200" t="s">
        <v>59</v>
      </c>
      <c r="AD1200">
        <v>4</v>
      </c>
      <c r="AE1200" t="str">
        <f>IF(AD1200&gt;3, "Prefers Discount", "Discount Indifferent")</f>
        <v>Prefers Discount</v>
      </c>
      <c r="AF1200">
        <v>5</v>
      </c>
      <c r="AG1200">
        <v>5</v>
      </c>
      <c r="AH1200">
        <v>2</v>
      </c>
      <c r="AI1200" t="str">
        <f>INDEX($AF$1:$AH$1,MATCH(MAX(AF1200:AH1200),AF1200:AH1200,0))</f>
        <v>Store_Orders</v>
      </c>
      <c r="AJ1200">
        <v>6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f>SUM(AK1200:AO1200)</f>
        <v>0</v>
      </c>
      <c r="AQ1200" t="s">
        <v>67</v>
      </c>
      <c r="AR1200">
        <v>0</v>
      </c>
      <c r="AS1200" t="str">
        <f>IF(OR(AK1200&gt;0, AL1200&gt;0, AM1200&gt;0, AN1200&gt;0, AO1200&gt;0), "Converted", "Not Converted")</f>
        <v>Not Converted</v>
      </c>
      <c r="AT1200">
        <v>0</v>
      </c>
      <c r="AU1200">
        <v>3</v>
      </c>
      <c r="AV1200">
        <v>11</v>
      </c>
      <c r="AW1200">
        <f>IF(Z1200&gt;607, 4, 0)</f>
        <v>0</v>
      </c>
      <c r="AX1200">
        <f>IF(AA1200&gt;1.6588, 3, 0)</f>
        <v>0</v>
      </c>
      <c r="AY1200">
        <f>IF(P1200&gt;401, 2, 0)</f>
        <v>2</v>
      </c>
      <c r="AZ1200">
        <f>IF(I1200&gt;52915.77, 1, 0)</f>
        <v>1</v>
      </c>
      <c r="BA1200">
        <f>SUM(AW1200:AZ1200)</f>
        <v>3</v>
      </c>
      <c r="BB1200" t="str">
        <f>VLOOKUP(BA1200,'Standard Deviations'!$L$1:$M$11,2,TRUE)</f>
        <v>Silver</v>
      </c>
    </row>
    <row r="1201" spans="1:54">
      <c r="A1201">
        <v>9973</v>
      </c>
      <c r="B1201">
        <v>1963</v>
      </c>
      <c r="C1201">
        <f>2024-B1201</f>
        <v>61</v>
      </c>
      <c r="D1201" t="str">
        <f>VLOOKUP(B1201,Reference!$A$1:$B$125, 2)</f>
        <v>Boomers</v>
      </c>
      <c r="E1201" t="s">
        <v>54</v>
      </c>
      <c r="F1201" t="str">
        <f>IF(E1201="High School", "No College", "College")</f>
        <v>College</v>
      </c>
      <c r="G1201" t="s">
        <v>55</v>
      </c>
      <c r="H1201">
        <v>50437</v>
      </c>
      <c r="I1201">
        <v>50437</v>
      </c>
      <c r="J1201" s="4" t="s">
        <v>175</v>
      </c>
      <c r="K1201">
        <v>0</v>
      </c>
      <c r="L1201">
        <v>2</v>
      </c>
      <c r="M1201" t="str">
        <f>IF(OR(K1201&gt;0, L1201&gt;0), "Parent", "Not Parent")</f>
        <v>Parent</v>
      </c>
      <c r="N1201" t="s">
        <v>621</v>
      </c>
      <c r="O1201" s="8">
        <v>41916</v>
      </c>
      <c r="P1201" s="9">
        <f>O1201-N1201</f>
        <v>717</v>
      </c>
      <c r="Q1201">
        <v>28</v>
      </c>
      <c r="R1201" s="9">
        <f>P1201-Q1201</f>
        <v>689</v>
      </c>
      <c r="S1201" s="8">
        <f>O1201-R1201</f>
        <v>41227</v>
      </c>
      <c r="T1201">
        <v>370</v>
      </c>
      <c r="U1201">
        <v>9</v>
      </c>
      <c r="V1201">
        <v>92</v>
      </c>
      <c r="W1201">
        <v>6</v>
      </c>
      <c r="X1201">
        <v>9</v>
      </c>
      <c r="Y1201">
        <v>4</v>
      </c>
      <c r="Z1201">
        <v>490</v>
      </c>
      <c r="AA1201">
        <f>Z1201/P1201</f>
        <v>0.68340306834030684</v>
      </c>
      <c r="AB1201" s="11" t="s">
        <v>506</v>
      </c>
      <c r="AC1201" t="s">
        <v>59</v>
      </c>
      <c r="AD1201">
        <v>3</v>
      </c>
      <c r="AE1201" t="str">
        <f>IF(AD1201&gt;3, "Prefers Discount", "Discount Indifferent")</f>
        <v>Discount Indifferent</v>
      </c>
      <c r="AF1201">
        <v>8</v>
      </c>
      <c r="AG1201">
        <v>7</v>
      </c>
      <c r="AH1201">
        <v>1</v>
      </c>
      <c r="AI1201" t="str">
        <f>INDEX($AF$1:$AH$1,MATCH(MAX(AF1201:AH1201),AF1201:AH1201,0))</f>
        <v>Store_Orders</v>
      </c>
      <c r="AJ1201">
        <v>7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f>SUM(AK1201:AO1201)</f>
        <v>0</v>
      </c>
      <c r="AQ1201" t="s">
        <v>67</v>
      </c>
      <c r="AR1201">
        <v>0</v>
      </c>
      <c r="AS1201" t="str">
        <f>IF(OR(AK1201&gt;0, AL1201&gt;0, AM1201&gt;0, AN1201&gt;0, AO1201&gt;0), "Converted", "Not Converted")</f>
        <v>Not Converted</v>
      </c>
      <c r="AT1201">
        <v>0</v>
      </c>
      <c r="AU1201">
        <v>3</v>
      </c>
      <c r="AV1201">
        <v>11</v>
      </c>
      <c r="AW1201">
        <f>IF(Z1201&gt;607, 4, 0)</f>
        <v>0</v>
      </c>
      <c r="AX1201">
        <f>IF(AA1201&gt;1.6588, 3, 0)</f>
        <v>0</v>
      </c>
      <c r="AY1201">
        <f>IF(P1201&gt;401, 2, 0)</f>
        <v>2</v>
      </c>
      <c r="AZ1201">
        <f>IF(I1201&gt;52915.77, 1, 0)</f>
        <v>0</v>
      </c>
      <c r="BA1201">
        <f>SUM(AW1201:AZ1201)</f>
        <v>2</v>
      </c>
      <c r="BB1201" t="str">
        <f>VLOOKUP(BA1201,'Standard Deviations'!$L$1:$M$11,2,TRUE)</f>
        <v>Bronze</v>
      </c>
    </row>
    <row r="1202" spans="1:54">
      <c r="A1202">
        <v>2285</v>
      </c>
      <c r="B1202">
        <v>1954</v>
      </c>
      <c r="C1202">
        <f>2024-B1202</f>
        <v>70</v>
      </c>
      <c r="D1202" t="str">
        <f>VLOOKUP(B1202,Reference!$A$1:$B$125, 2)</f>
        <v>Boomers</v>
      </c>
      <c r="E1202" t="s">
        <v>64</v>
      </c>
      <c r="F1202" t="str">
        <f>IF(E1202="High School", "No College", "College")</f>
        <v>College</v>
      </c>
      <c r="G1202" t="s">
        <v>65</v>
      </c>
      <c r="H1202">
        <v>36634</v>
      </c>
      <c r="I1202">
        <v>36634</v>
      </c>
      <c r="J1202" s="4" t="s">
        <v>175</v>
      </c>
      <c r="K1202">
        <v>0</v>
      </c>
      <c r="L1202">
        <v>1</v>
      </c>
      <c r="M1202" t="str">
        <f>IF(OR(K1202&gt;0, L1202&gt;0), "Parent", "Not Parent")</f>
        <v>Parent</v>
      </c>
      <c r="N1202" t="s">
        <v>394</v>
      </c>
      <c r="O1202" s="8">
        <v>41916</v>
      </c>
      <c r="P1202" s="9">
        <f>O1202-N1202</f>
        <v>494</v>
      </c>
      <c r="Q1202">
        <v>0</v>
      </c>
      <c r="R1202" s="9">
        <f>P1202-Q1202</f>
        <v>494</v>
      </c>
      <c r="S1202" s="8">
        <f>O1202-R1202</f>
        <v>41422</v>
      </c>
      <c r="T1202">
        <v>213</v>
      </c>
      <c r="U1202">
        <v>9</v>
      </c>
      <c r="V1202">
        <v>76</v>
      </c>
      <c r="W1202">
        <v>4</v>
      </c>
      <c r="X1202">
        <v>3</v>
      </c>
      <c r="Y1202">
        <v>30</v>
      </c>
      <c r="Z1202">
        <v>335</v>
      </c>
      <c r="AA1202">
        <f>Z1202/P1202</f>
        <v>0.67813765182186236</v>
      </c>
      <c r="AB1202" s="11" t="s">
        <v>506</v>
      </c>
      <c r="AC1202" t="s">
        <v>59</v>
      </c>
      <c r="AD1202">
        <v>3</v>
      </c>
      <c r="AE1202" t="str">
        <f>IF(AD1202&gt;3, "Prefers Discount", "Discount Indifferent")</f>
        <v>Discount Indifferent</v>
      </c>
      <c r="AF1202">
        <v>5</v>
      </c>
      <c r="AG1202">
        <v>5</v>
      </c>
      <c r="AH1202">
        <v>2</v>
      </c>
      <c r="AI1202" t="str">
        <f>INDEX($AF$1:$AH$1,MATCH(MAX(AF1202:AH1202),AF1202:AH1202,0))</f>
        <v>Store_Orders</v>
      </c>
      <c r="AJ1202">
        <v>7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f>SUM(AK1202:AO1202)</f>
        <v>0</v>
      </c>
      <c r="AQ1202" t="s">
        <v>67</v>
      </c>
      <c r="AR1202">
        <v>0</v>
      </c>
      <c r="AS1202" t="str">
        <f>IF(OR(AK1202&gt;0, AL1202&gt;0, AM1202&gt;0, AN1202&gt;0, AO1202&gt;0), "Converted", "Not Converted")</f>
        <v>Not Converted</v>
      </c>
      <c r="AT1202">
        <v>0</v>
      </c>
      <c r="AU1202">
        <v>3</v>
      </c>
      <c r="AV1202">
        <v>11</v>
      </c>
      <c r="AW1202">
        <f>IF(Z1202&gt;607, 4, 0)</f>
        <v>0</v>
      </c>
      <c r="AX1202">
        <f>IF(AA1202&gt;1.6588, 3, 0)</f>
        <v>0</v>
      </c>
      <c r="AY1202">
        <f>IF(P1202&gt;401, 2, 0)</f>
        <v>2</v>
      </c>
      <c r="AZ1202">
        <f>IF(I1202&gt;52915.77, 1, 0)</f>
        <v>0</v>
      </c>
      <c r="BA1202">
        <f>SUM(AW1202:AZ1202)</f>
        <v>2</v>
      </c>
      <c r="BB1202" t="str">
        <f>VLOOKUP(BA1202,'Standard Deviations'!$L$1:$M$11,2,TRUE)</f>
        <v>Bronze</v>
      </c>
    </row>
    <row r="1203" spans="1:54">
      <c r="A1203">
        <v>3578</v>
      </c>
      <c r="B1203">
        <v>1949</v>
      </c>
      <c r="C1203">
        <f>2024-B1203</f>
        <v>75</v>
      </c>
      <c r="D1203" t="str">
        <f>VLOOKUP(B1203,Reference!$A$1:$B$125, 2)</f>
        <v>Boomers</v>
      </c>
      <c r="E1203" t="s">
        <v>54</v>
      </c>
      <c r="F1203" t="str">
        <f>IF(E1203="High School", "No College", "College")</f>
        <v>College</v>
      </c>
      <c r="G1203" t="s">
        <v>71</v>
      </c>
      <c r="H1203">
        <v>49160</v>
      </c>
      <c r="I1203">
        <v>49160</v>
      </c>
      <c r="J1203" s="4" t="s">
        <v>175</v>
      </c>
      <c r="K1203">
        <v>0</v>
      </c>
      <c r="L1203">
        <v>1</v>
      </c>
      <c r="M1203" t="str">
        <f>IF(OR(K1203&gt;0, L1203&gt;0), "Parent", "Not Parent")</f>
        <v>Parent</v>
      </c>
      <c r="N1203" t="s">
        <v>590</v>
      </c>
      <c r="O1203" s="8">
        <v>41916</v>
      </c>
      <c r="P1203" s="9">
        <f>O1203-N1203</f>
        <v>349</v>
      </c>
      <c r="Q1203">
        <v>29</v>
      </c>
      <c r="R1203" s="9">
        <f>P1203-Q1203</f>
        <v>320</v>
      </c>
      <c r="S1203" s="8">
        <f>O1203-R1203</f>
        <v>41596</v>
      </c>
      <c r="T1203">
        <v>122</v>
      </c>
      <c r="U1203">
        <v>21</v>
      </c>
      <c r="V1203">
        <v>43</v>
      </c>
      <c r="W1203">
        <v>25</v>
      </c>
      <c r="X1203">
        <v>10</v>
      </c>
      <c r="Y1203">
        <v>15</v>
      </c>
      <c r="Z1203">
        <v>236</v>
      </c>
      <c r="AA1203">
        <f>Z1203/P1203</f>
        <v>0.67621776504297992</v>
      </c>
      <c r="AB1203" s="11" t="s">
        <v>506</v>
      </c>
      <c r="AC1203" t="s">
        <v>59</v>
      </c>
      <c r="AD1203">
        <v>2</v>
      </c>
      <c r="AE1203" t="str">
        <f>IF(AD1203&gt;3, "Prefers Discount", "Discount Indifferent")</f>
        <v>Discount Indifferent</v>
      </c>
      <c r="AF1203">
        <v>6</v>
      </c>
      <c r="AG1203">
        <v>3</v>
      </c>
      <c r="AH1203">
        <v>1</v>
      </c>
      <c r="AI1203" t="str">
        <f>INDEX($AF$1:$AH$1,MATCH(MAX(AF1203:AH1203),AF1203:AH1203,0))</f>
        <v>Store_Orders</v>
      </c>
      <c r="AJ1203">
        <v>6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f>SUM(AK1203:AO1203)</f>
        <v>0</v>
      </c>
      <c r="AQ1203" t="s">
        <v>67</v>
      </c>
      <c r="AR1203">
        <v>0</v>
      </c>
      <c r="AS1203" t="str">
        <f>IF(OR(AK1203&gt;0, AL1203&gt;0, AM1203&gt;0, AN1203&gt;0, AO1203&gt;0), "Converted", "Not Converted")</f>
        <v>Not Converted</v>
      </c>
      <c r="AT1203">
        <v>0</v>
      </c>
      <c r="AU1203">
        <v>3</v>
      </c>
      <c r="AV1203">
        <v>11</v>
      </c>
      <c r="AW1203">
        <f>IF(Z1203&gt;607, 4, 0)</f>
        <v>0</v>
      </c>
      <c r="AX1203">
        <f>IF(AA1203&gt;1.6588, 3, 0)</f>
        <v>0</v>
      </c>
      <c r="AY1203">
        <f>IF(P1203&gt;401, 2, 0)</f>
        <v>0</v>
      </c>
      <c r="AZ1203">
        <f>IF(I1203&gt;52915.77, 1, 0)</f>
        <v>0</v>
      </c>
      <c r="BA1203">
        <f>SUM(AW1203:AZ1203)</f>
        <v>0</v>
      </c>
      <c r="BB1203" t="str">
        <f>VLOOKUP(BA1203,'Standard Deviations'!$L$1:$M$11,2,TRUE)</f>
        <v>No Tier</v>
      </c>
    </row>
    <row r="1204" spans="1:54">
      <c r="A1204">
        <v>2870</v>
      </c>
      <c r="B1204">
        <v>1973</v>
      </c>
      <c r="C1204">
        <f>2024-B1204</f>
        <v>51</v>
      </c>
      <c r="D1204" t="str">
        <f>VLOOKUP(B1204,Reference!$A$1:$B$125, 2)</f>
        <v>Gen X</v>
      </c>
      <c r="E1204" t="s">
        <v>54</v>
      </c>
      <c r="F1204" t="str">
        <f>IF(E1204="High School", "No College", "College")</f>
        <v>College</v>
      </c>
      <c r="G1204" t="s">
        <v>55</v>
      </c>
      <c r="H1204">
        <v>49094</v>
      </c>
      <c r="I1204">
        <v>49094</v>
      </c>
      <c r="J1204" s="4" t="s">
        <v>175</v>
      </c>
      <c r="K1204">
        <v>0</v>
      </c>
      <c r="L1204">
        <v>1</v>
      </c>
      <c r="M1204" t="str">
        <f>IF(OR(K1204&gt;0, L1204&gt;0), "Parent", "Not Parent")</f>
        <v>Parent</v>
      </c>
      <c r="N1204" t="s">
        <v>383</v>
      </c>
      <c r="O1204" s="8">
        <v>41916</v>
      </c>
      <c r="P1204" s="9">
        <f>O1204-N1204</f>
        <v>743</v>
      </c>
      <c r="Q1204">
        <v>6</v>
      </c>
      <c r="R1204" s="9">
        <f>P1204-Q1204</f>
        <v>737</v>
      </c>
      <c r="S1204" s="8">
        <f>O1204-R1204</f>
        <v>41179</v>
      </c>
      <c r="T1204">
        <v>376</v>
      </c>
      <c r="U1204">
        <v>0</v>
      </c>
      <c r="V1204">
        <v>38</v>
      </c>
      <c r="W1204">
        <v>11</v>
      </c>
      <c r="X1204">
        <v>8</v>
      </c>
      <c r="Y1204">
        <v>69</v>
      </c>
      <c r="Z1204">
        <v>502</v>
      </c>
      <c r="AA1204">
        <f>Z1204/P1204</f>
        <v>0.6756393001345895</v>
      </c>
      <c r="AB1204" s="11" t="s">
        <v>506</v>
      </c>
      <c r="AC1204" t="s">
        <v>59</v>
      </c>
      <c r="AD1204">
        <v>5</v>
      </c>
      <c r="AE1204" t="str">
        <f>IF(AD1204&gt;3, "Prefers Discount", "Discount Indifferent")</f>
        <v>Prefers Discount</v>
      </c>
      <c r="AF1204">
        <v>6</v>
      </c>
      <c r="AG1204">
        <v>6</v>
      </c>
      <c r="AH1204">
        <v>3</v>
      </c>
      <c r="AI1204" t="str">
        <f>INDEX($AF$1:$AH$1,MATCH(MAX(AF1204:AH1204),AF1204:AH1204,0))</f>
        <v>Store_Orders</v>
      </c>
      <c r="AJ1204">
        <v>6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f>SUM(AK1204:AO1204)</f>
        <v>0</v>
      </c>
      <c r="AQ1204" t="s">
        <v>67</v>
      </c>
      <c r="AR1204">
        <v>0</v>
      </c>
      <c r="AS1204" t="str">
        <f>IF(OR(AK1204&gt;0, AL1204&gt;0, AM1204&gt;0, AN1204&gt;0, AO1204&gt;0), "Converted", "Not Converted")</f>
        <v>Not Converted</v>
      </c>
      <c r="AT1204">
        <v>0</v>
      </c>
      <c r="AU1204">
        <v>3</v>
      </c>
      <c r="AV1204">
        <v>11</v>
      </c>
      <c r="AW1204">
        <f>IF(Z1204&gt;607, 4, 0)</f>
        <v>0</v>
      </c>
      <c r="AX1204">
        <f>IF(AA1204&gt;1.6588, 3, 0)</f>
        <v>0</v>
      </c>
      <c r="AY1204">
        <f>IF(P1204&gt;401, 2, 0)</f>
        <v>2</v>
      </c>
      <c r="AZ1204">
        <f>IF(I1204&gt;52915.77, 1, 0)</f>
        <v>0</v>
      </c>
      <c r="BA1204">
        <f>SUM(AW1204:AZ1204)</f>
        <v>2</v>
      </c>
      <c r="BB1204" t="str">
        <f>VLOOKUP(BA1204,'Standard Deviations'!$L$1:$M$11,2,TRUE)</f>
        <v>Bronze</v>
      </c>
    </row>
    <row r="1205" spans="1:54">
      <c r="A1205">
        <v>3025</v>
      </c>
      <c r="B1205">
        <v>1958</v>
      </c>
      <c r="C1205">
        <f>2024-B1205</f>
        <v>66</v>
      </c>
      <c r="D1205" t="str">
        <f>VLOOKUP(B1205,Reference!$A$1:$B$125, 2)</f>
        <v>Boomers</v>
      </c>
      <c r="E1205" t="s">
        <v>54</v>
      </c>
      <c r="F1205" t="str">
        <f>IF(E1205="High School", "No College", "College")</f>
        <v>College</v>
      </c>
      <c r="G1205" t="s">
        <v>60</v>
      </c>
      <c r="H1205">
        <v>49967</v>
      </c>
      <c r="I1205">
        <v>49967</v>
      </c>
      <c r="J1205" s="4" t="s">
        <v>175</v>
      </c>
      <c r="K1205">
        <v>0</v>
      </c>
      <c r="L1205">
        <v>1</v>
      </c>
      <c r="M1205" t="str">
        <f>IF(OR(K1205&gt;0, L1205&gt;0), "Parent", "Not Parent")</f>
        <v>Parent</v>
      </c>
      <c r="N1205" t="s">
        <v>622</v>
      </c>
      <c r="O1205" s="8">
        <v>41916</v>
      </c>
      <c r="P1205" s="9">
        <f>O1205-N1205</f>
        <v>453</v>
      </c>
      <c r="Q1205">
        <v>4</v>
      </c>
      <c r="R1205" s="9">
        <f>P1205-Q1205</f>
        <v>449</v>
      </c>
      <c r="S1205" s="8">
        <f>O1205-R1205</f>
        <v>41467</v>
      </c>
      <c r="T1205">
        <v>212</v>
      </c>
      <c r="U1205">
        <v>6</v>
      </c>
      <c r="V1205">
        <v>69</v>
      </c>
      <c r="W1205">
        <v>4</v>
      </c>
      <c r="X1205">
        <v>12</v>
      </c>
      <c r="Y1205">
        <v>3</v>
      </c>
      <c r="Z1205">
        <v>306</v>
      </c>
      <c r="AA1205">
        <f>Z1205/P1205</f>
        <v>0.67549668874172186</v>
      </c>
      <c r="AB1205" s="11" t="s">
        <v>506</v>
      </c>
      <c r="AC1205" t="s">
        <v>59</v>
      </c>
      <c r="AD1205">
        <v>3</v>
      </c>
      <c r="AE1205" t="str">
        <f>IF(AD1205&gt;3, "Prefers Discount", "Discount Indifferent")</f>
        <v>Discount Indifferent</v>
      </c>
      <c r="AF1205">
        <v>5</v>
      </c>
      <c r="AG1205">
        <v>6</v>
      </c>
      <c r="AH1205">
        <v>1</v>
      </c>
      <c r="AI1205" t="str">
        <f>INDEX($AF$1:$AH$1,MATCH(MAX(AF1205:AH1205),AF1205:AH1205,0))</f>
        <v>Web_Orders</v>
      </c>
      <c r="AJ1205">
        <v>7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f>SUM(AK1205:AO1205)</f>
        <v>0</v>
      </c>
      <c r="AQ1205" t="s">
        <v>67</v>
      </c>
      <c r="AR1205">
        <v>0</v>
      </c>
      <c r="AS1205" t="str">
        <f>IF(OR(AK1205&gt;0, AL1205&gt;0, AM1205&gt;0, AN1205&gt;0, AO1205&gt;0), "Converted", "Not Converted")</f>
        <v>Not Converted</v>
      </c>
      <c r="AT1205">
        <v>0</v>
      </c>
      <c r="AU1205">
        <v>3</v>
      </c>
      <c r="AV1205">
        <v>11</v>
      </c>
      <c r="AW1205">
        <f>IF(Z1205&gt;607, 4, 0)</f>
        <v>0</v>
      </c>
      <c r="AX1205">
        <f>IF(AA1205&gt;1.6588, 3, 0)</f>
        <v>0</v>
      </c>
      <c r="AY1205">
        <f>IF(P1205&gt;401, 2, 0)</f>
        <v>2</v>
      </c>
      <c r="AZ1205">
        <f>IF(I1205&gt;52915.77, 1, 0)</f>
        <v>0</v>
      </c>
      <c r="BA1205">
        <f>SUM(AW1205:AZ1205)</f>
        <v>2</v>
      </c>
      <c r="BB1205" t="str">
        <f>VLOOKUP(BA1205,'Standard Deviations'!$L$1:$M$11,2,TRUE)</f>
        <v>Bronze</v>
      </c>
    </row>
    <row r="1206" spans="1:54">
      <c r="A1206">
        <v>7230</v>
      </c>
      <c r="B1206">
        <v>1960</v>
      </c>
      <c r="C1206">
        <f>2024-B1206</f>
        <v>64</v>
      </c>
      <c r="D1206" t="str">
        <f>VLOOKUP(B1206,Reference!$A$1:$B$125, 2)</f>
        <v>Boomers</v>
      </c>
      <c r="E1206" t="s">
        <v>68</v>
      </c>
      <c r="F1206" t="str">
        <f>IF(E1206="High School", "No College", "College")</f>
        <v>College</v>
      </c>
      <c r="G1206" t="s">
        <v>71</v>
      </c>
      <c r="H1206">
        <v>50611</v>
      </c>
      <c r="I1206">
        <v>50611</v>
      </c>
      <c r="J1206" s="4" t="s">
        <v>175</v>
      </c>
      <c r="K1206">
        <v>0</v>
      </c>
      <c r="L1206">
        <v>1</v>
      </c>
      <c r="M1206" t="str">
        <f>IF(OR(K1206&gt;0, L1206&gt;0), "Parent", "Not Parent")</f>
        <v>Parent</v>
      </c>
      <c r="N1206" t="s">
        <v>525</v>
      </c>
      <c r="O1206" s="8">
        <v>41916</v>
      </c>
      <c r="P1206" s="9">
        <f>O1206-N1206</f>
        <v>730</v>
      </c>
      <c r="Q1206">
        <v>98</v>
      </c>
      <c r="R1206" s="9">
        <f>P1206-Q1206</f>
        <v>632</v>
      </c>
      <c r="S1206" s="8">
        <f>O1206-R1206</f>
        <v>41284</v>
      </c>
      <c r="T1206">
        <v>459</v>
      </c>
      <c r="U1206">
        <v>0</v>
      </c>
      <c r="V1206">
        <v>24</v>
      </c>
      <c r="W1206">
        <v>6</v>
      </c>
      <c r="X1206">
        <v>0</v>
      </c>
      <c r="Y1206">
        <v>4</v>
      </c>
      <c r="Z1206">
        <v>493</v>
      </c>
      <c r="AA1206">
        <f>Z1206/P1206</f>
        <v>0.6753424657534246</v>
      </c>
      <c r="AB1206" s="14" t="s">
        <v>506</v>
      </c>
      <c r="AC1206" s="13" t="s">
        <v>63</v>
      </c>
      <c r="AD1206">
        <v>6</v>
      </c>
      <c r="AE1206" t="str">
        <f>IF(AD1206&gt;3, "Prefers Discount", "Discount Indifferent")</f>
        <v>Prefers Discount</v>
      </c>
      <c r="AF1206">
        <v>7</v>
      </c>
      <c r="AG1206">
        <v>4</v>
      </c>
      <c r="AH1206">
        <v>5</v>
      </c>
      <c r="AI1206" t="str">
        <f>INDEX($AF$1:$AH$1,MATCH(MAX(AF1206:AH1206),AF1206:AH1206,0))</f>
        <v>Store_Orders</v>
      </c>
      <c r="AJ1206">
        <v>6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f>SUM(AK1206:AO1206)</f>
        <v>1</v>
      </c>
      <c r="AQ1206" t="str">
        <f>INDEX($AK$1:$AO$1,MATCH(MAX(AK1206:AO1206),AK1206:AO1206,0))</f>
        <v>Converted_on_Camp4</v>
      </c>
      <c r="AR1206">
        <v>1</v>
      </c>
      <c r="AS1206" t="str">
        <f>IF(OR(AK1206&gt;0, AL1206&gt;0, AM1206&gt;0, AN1206&gt;0, AO1206&gt;0), "Converted", "Not Converted")</f>
        <v>Converted</v>
      </c>
      <c r="AT1206">
        <v>0</v>
      </c>
      <c r="AU1206">
        <v>3</v>
      </c>
      <c r="AV1206">
        <v>11</v>
      </c>
      <c r="AW1206">
        <f>IF(Z1206&gt;607, 4, 0)</f>
        <v>0</v>
      </c>
      <c r="AX1206">
        <f>IF(AA1206&gt;1.6588, 3, 0)</f>
        <v>0</v>
      </c>
      <c r="AY1206">
        <f>IF(P1206&gt;401, 2, 0)</f>
        <v>2</v>
      </c>
      <c r="AZ1206">
        <f>IF(I1206&gt;52915.77, 1, 0)</f>
        <v>0</v>
      </c>
      <c r="BA1206">
        <f>SUM(AW1206:AZ1206)</f>
        <v>2</v>
      </c>
      <c r="BB1206" t="str">
        <f>VLOOKUP(BA1206,'Standard Deviations'!$L$1:$M$11,2,TRUE)</f>
        <v>Bronze</v>
      </c>
    </row>
    <row r="1207" spans="1:54">
      <c r="A1207">
        <v>5675</v>
      </c>
      <c r="B1207">
        <v>1960</v>
      </c>
      <c r="C1207">
        <f>2024-B1207</f>
        <v>64</v>
      </c>
      <c r="D1207" t="str">
        <f>VLOOKUP(B1207,Reference!$A$1:$B$125, 2)</f>
        <v>Boomers</v>
      </c>
      <c r="E1207" t="s">
        <v>68</v>
      </c>
      <c r="F1207" t="str">
        <f>IF(E1207="High School", "No College", "College")</f>
        <v>College</v>
      </c>
      <c r="G1207" t="s">
        <v>71</v>
      </c>
      <c r="H1207">
        <v>50611</v>
      </c>
      <c r="I1207">
        <v>50611</v>
      </c>
      <c r="J1207" s="4" t="s">
        <v>175</v>
      </c>
      <c r="K1207">
        <v>0</v>
      </c>
      <c r="L1207">
        <v>1</v>
      </c>
      <c r="M1207" t="str">
        <f>IF(OR(K1207&gt;0, L1207&gt;0), "Parent", "Not Parent")</f>
        <v>Parent</v>
      </c>
      <c r="N1207" t="s">
        <v>525</v>
      </c>
      <c r="O1207" s="8">
        <v>41916</v>
      </c>
      <c r="P1207" s="9">
        <f>O1207-N1207</f>
        <v>730</v>
      </c>
      <c r="Q1207">
        <v>98</v>
      </c>
      <c r="R1207" s="9">
        <f>P1207-Q1207</f>
        <v>632</v>
      </c>
      <c r="S1207" s="8">
        <f>O1207-R1207</f>
        <v>41284</v>
      </c>
      <c r="T1207">
        <v>459</v>
      </c>
      <c r="U1207">
        <v>0</v>
      </c>
      <c r="V1207">
        <v>24</v>
      </c>
      <c r="W1207">
        <v>6</v>
      </c>
      <c r="X1207">
        <v>0</v>
      </c>
      <c r="Y1207">
        <v>4</v>
      </c>
      <c r="Z1207">
        <v>493</v>
      </c>
      <c r="AA1207">
        <f>Z1207/P1207</f>
        <v>0.6753424657534246</v>
      </c>
      <c r="AB1207" s="14" t="s">
        <v>506</v>
      </c>
      <c r="AC1207" s="13" t="s">
        <v>63</v>
      </c>
      <c r="AD1207">
        <v>6</v>
      </c>
      <c r="AE1207" t="str">
        <f>IF(AD1207&gt;3, "Prefers Discount", "Discount Indifferent")</f>
        <v>Prefers Discount</v>
      </c>
      <c r="AF1207">
        <v>7</v>
      </c>
      <c r="AG1207">
        <v>4</v>
      </c>
      <c r="AH1207">
        <v>5</v>
      </c>
      <c r="AI1207" t="str">
        <f>INDEX($AF$1:$AH$1,MATCH(MAX(AF1207:AH1207),AF1207:AH1207,0))</f>
        <v>Store_Orders</v>
      </c>
      <c r="AJ1207">
        <v>6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f>SUM(AK1207:AO1207)</f>
        <v>1</v>
      </c>
      <c r="AQ1207" t="str">
        <f>INDEX($AK$1:$AO$1,MATCH(MAX(AK1207:AO1207),AK1207:AO1207,0))</f>
        <v>Converted_on_Camp4</v>
      </c>
      <c r="AR1207">
        <v>1</v>
      </c>
      <c r="AS1207" t="str">
        <f>IF(OR(AK1207&gt;0, AL1207&gt;0, AM1207&gt;0, AN1207&gt;0, AO1207&gt;0), "Converted", "Not Converted")</f>
        <v>Converted</v>
      </c>
      <c r="AT1207">
        <v>0</v>
      </c>
      <c r="AU1207">
        <v>3</v>
      </c>
      <c r="AV1207">
        <v>11</v>
      </c>
      <c r="AW1207">
        <f>IF(Z1207&gt;607, 4, 0)</f>
        <v>0</v>
      </c>
      <c r="AX1207">
        <f>IF(AA1207&gt;1.6588, 3, 0)</f>
        <v>0</v>
      </c>
      <c r="AY1207">
        <f>IF(P1207&gt;401, 2, 0)</f>
        <v>2</v>
      </c>
      <c r="AZ1207">
        <f>IF(I1207&gt;52915.77, 1, 0)</f>
        <v>0</v>
      </c>
      <c r="BA1207">
        <f>SUM(AW1207:AZ1207)</f>
        <v>2</v>
      </c>
      <c r="BB1207" t="str">
        <f>VLOOKUP(BA1207,'Standard Deviations'!$L$1:$M$11,2,TRUE)</f>
        <v>Bronze</v>
      </c>
    </row>
    <row r="1208" spans="1:54">
      <c r="A1208">
        <v>4065</v>
      </c>
      <c r="B1208">
        <v>1976</v>
      </c>
      <c r="C1208">
        <f>2024-B1208</f>
        <v>48</v>
      </c>
      <c r="D1208" t="str">
        <f>VLOOKUP(B1208,Reference!$A$1:$B$125, 2)</f>
        <v>Gen X</v>
      </c>
      <c r="E1208" t="s">
        <v>68</v>
      </c>
      <c r="F1208" t="str">
        <f>IF(E1208="High School", "No College", "College")</f>
        <v>College</v>
      </c>
      <c r="G1208" t="s">
        <v>55</v>
      </c>
      <c r="H1208">
        <v>49544</v>
      </c>
      <c r="I1208">
        <v>49544</v>
      </c>
      <c r="J1208" s="4" t="s">
        <v>175</v>
      </c>
      <c r="K1208">
        <v>1</v>
      </c>
      <c r="L1208">
        <v>0</v>
      </c>
      <c r="M1208" t="str">
        <f>IF(OR(K1208&gt;0, L1208&gt;0), "Parent", "Not Parent")</f>
        <v>Parent</v>
      </c>
      <c r="N1208" t="s">
        <v>609</v>
      </c>
      <c r="O1208" s="8">
        <v>41916</v>
      </c>
      <c r="P1208" s="9">
        <f>O1208-N1208</f>
        <v>599</v>
      </c>
      <c r="Q1208">
        <v>0</v>
      </c>
      <c r="R1208" s="9">
        <f>P1208-Q1208</f>
        <v>599</v>
      </c>
      <c r="S1208" s="8">
        <f>O1208-R1208</f>
        <v>41317</v>
      </c>
      <c r="T1208">
        <v>308</v>
      </c>
      <c r="U1208">
        <v>0</v>
      </c>
      <c r="V1208">
        <v>73</v>
      </c>
      <c r="W1208">
        <v>0</v>
      </c>
      <c r="X1208">
        <v>0</v>
      </c>
      <c r="Y1208">
        <v>23</v>
      </c>
      <c r="Z1208">
        <v>404</v>
      </c>
      <c r="AA1208">
        <f>Z1208/P1208</f>
        <v>0.67445742904841399</v>
      </c>
      <c r="AB1208" s="11" t="s">
        <v>506</v>
      </c>
      <c r="AC1208" t="s">
        <v>59</v>
      </c>
      <c r="AD1208">
        <v>2</v>
      </c>
      <c r="AE1208" t="str">
        <f>IF(AD1208&gt;3, "Prefers Discount", "Discount Indifferent")</f>
        <v>Discount Indifferent</v>
      </c>
      <c r="AF1208">
        <v>8</v>
      </c>
      <c r="AG1208">
        <v>5</v>
      </c>
      <c r="AH1208">
        <v>1</v>
      </c>
      <c r="AI1208" t="str">
        <f>INDEX($AF$1:$AH$1,MATCH(MAX(AF1208:AH1208),AF1208:AH1208,0))</f>
        <v>Store_Orders</v>
      </c>
      <c r="AJ1208">
        <v>7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f>SUM(AK1208:AO1208)</f>
        <v>0</v>
      </c>
      <c r="AQ1208" t="s">
        <v>67</v>
      </c>
      <c r="AR1208">
        <v>0</v>
      </c>
      <c r="AS1208" t="str">
        <f>IF(OR(AK1208&gt;0, AL1208&gt;0, AM1208&gt;0, AN1208&gt;0, AO1208&gt;0), "Converted", "Not Converted")</f>
        <v>Not Converted</v>
      </c>
      <c r="AT1208">
        <v>0</v>
      </c>
      <c r="AU1208">
        <v>3</v>
      </c>
      <c r="AV1208">
        <v>11</v>
      </c>
      <c r="AW1208">
        <f>IF(Z1208&gt;607, 4, 0)</f>
        <v>0</v>
      </c>
      <c r="AX1208">
        <f>IF(AA1208&gt;1.6588, 3, 0)</f>
        <v>0</v>
      </c>
      <c r="AY1208">
        <f>IF(P1208&gt;401, 2, 0)</f>
        <v>2</v>
      </c>
      <c r="AZ1208">
        <f>IF(I1208&gt;52915.77, 1, 0)</f>
        <v>0</v>
      </c>
      <c r="BA1208">
        <f>SUM(AW1208:AZ1208)</f>
        <v>2</v>
      </c>
      <c r="BB1208" t="str">
        <f>VLOOKUP(BA1208,'Standard Deviations'!$L$1:$M$11,2,TRUE)</f>
        <v>Bronze</v>
      </c>
    </row>
    <row r="1209" spans="1:54">
      <c r="A1209">
        <v>2546</v>
      </c>
      <c r="B1209">
        <v>1977</v>
      </c>
      <c r="C1209">
        <f>2024-B1209</f>
        <v>47</v>
      </c>
      <c r="D1209" t="str">
        <f>VLOOKUP(B1209,Reference!$A$1:$B$125, 2)</f>
        <v>Gen X</v>
      </c>
      <c r="E1209" t="s">
        <v>74</v>
      </c>
      <c r="F1209" t="str">
        <f>IF(E1209="High School", "No College", "College")</f>
        <v>College</v>
      </c>
      <c r="G1209" t="s">
        <v>60</v>
      </c>
      <c r="H1209">
        <v>31878</v>
      </c>
      <c r="I1209">
        <v>31878</v>
      </c>
      <c r="J1209" s="4" t="s">
        <v>175</v>
      </c>
      <c r="K1209">
        <v>0</v>
      </c>
      <c r="L1209">
        <v>1</v>
      </c>
      <c r="M1209" t="str">
        <f>IF(OR(K1209&gt;0, L1209&gt;0), "Parent", "Not Parent")</f>
        <v>Parent</v>
      </c>
      <c r="N1209" t="s">
        <v>66</v>
      </c>
      <c r="O1209" s="8">
        <v>41916</v>
      </c>
      <c r="P1209" s="9">
        <f>O1209-N1209</f>
        <v>104</v>
      </c>
      <c r="Q1209">
        <v>7</v>
      </c>
      <c r="R1209" s="9">
        <f>P1209-Q1209</f>
        <v>97</v>
      </c>
      <c r="S1209" s="8">
        <f>O1209-R1209</f>
        <v>41819</v>
      </c>
      <c r="T1209">
        <v>23</v>
      </c>
      <c r="U1209">
        <v>4</v>
      </c>
      <c r="V1209">
        <v>5</v>
      </c>
      <c r="W1209">
        <v>10</v>
      </c>
      <c r="X1209">
        <v>5</v>
      </c>
      <c r="Y1209">
        <v>23</v>
      </c>
      <c r="Z1209">
        <v>70</v>
      </c>
      <c r="AA1209">
        <f>Z1209/P1209</f>
        <v>0.67307692307692313</v>
      </c>
      <c r="AB1209" s="11" t="s">
        <v>506</v>
      </c>
      <c r="AC1209" t="s">
        <v>59</v>
      </c>
      <c r="AD1209">
        <v>1</v>
      </c>
      <c r="AE1209" t="str">
        <f>IF(AD1209&gt;3, "Prefers Discount", "Discount Indifferent")</f>
        <v>Discount Indifferent</v>
      </c>
      <c r="AF1209">
        <v>4</v>
      </c>
      <c r="AG1209">
        <v>1</v>
      </c>
      <c r="AH1209">
        <v>0</v>
      </c>
      <c r="AI1209" t="str">
        <f>INDEX($AF$1:$AH$1,MATCH(MAX(AF1209:AH1209),AF1209:AH1209,0))</f>
        <v>Store_Orders</v>
      </c>
      <c r="AJ1209">
        <v>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f>SUM(AK1209:AO1209)</f>
        <v>0</v>
      </c>
      <c r="AQ1209" t="s">
        <v>67</v>
      </c>
      <c r="AR1209">
        <v>0</v>
      </c>
      <c r="AS1209" t="str">
        <f>IF(OR(AK1209&gt;0, AL1209&gt;0, AM1209&gt;0, AN1209&gt;0, AO1209&gt;0), "Converted", "Not Converted")</f>
        <v>Not Converted</v>
      </c>
      <c r="AT1209">
        <v>0</v>
      </c>
      <c r="AU1209">
        <v>3</v>
      </c>
      <c r="AV1209">
        <v>11</v>
      </c>
      <c r="AW1209">
        <f>IF(Z1209&gt;607, 4, 0)</f>
        <v>0</v>
      </c>
      <c r="AX1209">
        <f>IF(AA1209&gt;1.6588, 3, 0)</f>
        <v>0</v>
      </c>
      <c r="AY1209">
        <f>IF(P1209&gt;401, 2, 0)</f>
        <v>0</v>
      </c>
      <c r="AZ1209">
        <f>IF(I1209&gt;52915.77, 1, 0)</f>
        <v>0</v>
      </c>
      <c r="BA1209">
        <f>SUM(AW1209:AZ1209)</f>
        <v>0</v>
      </c>
      <c r="BB1209" t="str">
        <f>VLOOKUP(BA1209,'Standard Deviations'!$L$1:$M$11,2,TRUE)</f>
        <v>No Tier</v>
      </c>
    </row>
    <row r="1210" spans="1:54">
      <c r="A1210">
        <v>5290</v>
      </c>
      <c r="B1210">
        <v>1964</v>
      </c>
      <c r="C1210">
        <f>2024-B1210</f>
        <v>60</v>
      </c>
      <c r="D1210" t="str">
        <f>VLOOKUP(B1210,Reference!$A$1:$B$125, 2)</f>
        <v>Boomers</v>
      </c>
      <c r="E1210" t="s">
        <v>68</v>
      </c>
      <c r="F1210" t="str">
        <f>IF(E1210="High School", "No College", "College")</f>
        <v>College</v>
      </c>
      <c r="G1210" t="s">
        <v>55</v>
      </c>
      <c r="H1210">
        <v>41551</v>
      </c>
      <c r="I1210">
        <v>41551</v>
      </c>
      <c r="J1210" s="4" t="s">
        <v>175</v>
      </c>
      <c r="K1210">
        <v>1</v>
      </c>
      <c r="L1210">
        <v>1</v>
      </c>
      <c r="M1210" t="str">
        <f>IF(OR(K1210&gt;0, L1210&gt;0), "Parent", "Not Parent")</f>
        <v>Parent</v>
      </c>
      <c r="N1210" t="s">
        <v>623</v>
      </c>
      <c r="O1210" s="8">
        <v>41916</v>
      </c>
      <c r="P1210" s="9">
        <f>O1210-N1210</f>
        <v>416</v>
      </c>
      <c r="Q1210">
        <v>51</v>
      </c>
      <c r="R1210" s="9">
        <f>P1210-Q1210</f>
        <v>365</v>
      </c>
      <c r="S1210" s="8">
        <f>O1210-R1210</f>
        <v>41551</v>
      </c>
      <c r="T1210">
        <v>220</v>
      </c>
      <c r="U1210">
        <v>0</v>
      </c>
      <c r="V1210">
        <v>33</v>
      </c>
      <c r="W1210">
        <v>3</v>
      </c>
      <c r="X1210">
        <v>0</v>
      </c>
      <c r="Y1210">
        <v>23</v>
      </c>
      <c r="Z1210">
        <v>279</v>
      </c>
      <c r="AA1210">
        <f>Z1210/P1210</f>
        <v>0.67067307692307687</v>
      </c>
      <c r="AB1210" s="14" t="s">
        <v>506</v>
      </c>
      <c r="AC1210" s="13" t="s">
        <v>63</v>
      </c>
      <c r="AD1210">
        <v>5</v>
      </c>
      <c r="AE1210" t="str">
        <f>IF(AD1210&gt;3, "Prefers Discount", "Discount Indifferent")</f>
        <v>Prefers Discount</v>
      </c>
      <c r="AF1210">
        <v>5</v>
      </c>
      <c r="AG1210">
        <v>5</v>
      </c>
      <c r="AH1210">
        <v>1</v>
      </c>
      <c r="AI1210" t="str">
        <f>INDEX($AF$1:$AH$1,MATCH(MAX(AF1210:AH1210),AF1210:AH1210,0))</f>
        <v>Store_Orders</v>
      </c>
      <c r="AJ1210">
        <v>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f>SUM(AK1210:AO1210)</f>
        <v>0</v>
      </c>
      <c r="AQ1210" t="s">
        <v>67</v>
      </c>
      <c r="AR1210">
        <v>0</v>
      </c>
      <c r="AS1210" t="str">
        <f>IF(OR(AK1210&gt;0, AL1210&gt;0, AM1210&gt;0, AN1210&gt;0, AO1210&gt;0), "Converted", "Not Converted")</f>
        <v>Not Converted</v>
      </c>
      <c r="AT1210">
        <v>0</v>
      </c>
      <c r="AU1210">
        <v>3</v>
      </c>
      <c r="AV1210">
        <v>11</v>
      </c>
      <c r="AW1210">
        <f>IF(Z1210&gt;607, 4, 0)</f>
        <v>0</v>
      </c>
      <c r="AX1210">
        <f>IF(AA1210&gt;1.6588, 3, 0)</f>
        <v>0</v>
      </c>
      <c r="AY1210">
        <f>IF(P1210&gt;401, 2, 0)</f>
        <v>2</v>
      </c>
      <c r="AZ1210">
        <f>IF(I1210&gt;52915.77, 1, 0)</f>
        <v>0</v>
      </c>
      <c r="BA1210">
        <f>SUM(AW1210:AZ1210)</f>
        <v>2</v>
      </c>
      <c r="BB1210" t="str">
        <f>VLOOKUP(BA1210,'Standard Deviations'!$L$1:$M$11,2,TRUE)</f>
        <v>Bronze</v>
      </c>
    </row>
    <row r="1211" spans="1:54">
      <c r="A1211">
        <v>968</v>
      </c>
      <c r="B1211">
        <v>1968</v>
      </c>
      <c r="C1211">
        <f>2024-B1211</f>
        <v>56</v>
      </c>
      <c r="D1211" t="str">
        <f>VLOOKUP(B1211,Reference!$A$1:$B$125, 2)</f>
        <v>Gen X</v>
      </c>
      <c r="E1211" t="s">
        <v>64</v>
      </c>
      <c r="F1211" t="str">
        <f>IF(E1211="High School", "No College", "College")</f>
        <v>College</v>
      </c>
      <c r="G1211" t="s">
        <v>71</v>
      </c>
      <c r="H1211">
        <v>41335</v>
      </c>
      <c r="I1211">
        <v>41335</v>
      </c>
      <c r="J1211" s="4" t="s">
        <v>175</v>
      </c>
      <c r="K1211">
        <v>1</v>
      </c>
      <c r="L1211">
        <v>0</v>
      </c>
      <c r="M1211" t="str">
        <f>IF(OR(K1211&gt;0, L1211&gt;0), "Parent", "Not Parent")</f>
        <v>Parent</v>
      </c>
      <c r="N1211" t="s">
        <v>251</v>
      </c>
      <c r="O1211" s="8">
        <v>41916</v>
      </c>
      <c r="P1211" s="9">
        <f>O1211-N1211</f>
        <v>282</v>
      </c>
      <c r="Q1211">
        <v>24</v>
      </c>
      <c r="R1211" s="9">
        <f>P1211-Q1211</f>
        <v>258</v>
      </c>
      <c r="S1211" s="8">
        <f>O1211-R1211</f>
        <v>41658</v>
      </c>
      <c r="T1211">
        <v>112</v>
      </c>
      <c r="U1211">
        <v>19</v>
      </c>
      <c r="V1211">
        <v>21</v>
      </c>
      <c r="W1211">
        <v>16</v>
      </c>
      <c r="X1211">
        <v>14</v>
      </c>
      <c r="Y1211">
        <v>5</v>
      </c>
      <c r="Z1211">
        <v>187</v>
      </c>
      <c r="AA1211">
        <f>Z1211/P1211</f>
        <v>0.66312056737588654</v>
      </c>
      <c r="AB1211" s="11" t="s">
        <v>506</v>
      </c>
      <c r="AC1211" t="s">
        <v>59</v>
      </c>
      <c r="AD1211">
        <v>3</v>
      </c>
      <c r="AE1211" t="str">
        <f>IF(AD1211&gt;3, "Prefers Discount", "Discount Indifferent")</f>
        <v>Discount Indifferent</v>
      </c>
      <c r="AF1211">
        <v>4</v>
      </c>
      <c r="AG1211">
        <v>4</v>
      </c>
      <c r="AH1211">
        <v>1</v>
      </c>
      <c r="AI1211" t="str">
        <f>INDEX($AF$1:$AH$1,MATCH(MAX(AF1211:AH1211),AF1211:AH1211,0))</f>
        <v>Store_Orders</v>
      </c>
      <c r="AJ1211">
        <v>7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f>SUM(AK1211:AO1211)</f>
        <v>0</v>
      </c>
      <c r="AQ1211" t="s">
        <v>67</v>
      </c>
      <c r="AR1211">
        <v>0</v>
      </c>
      <c r="AS1211" t="str">
        <f>IF(OR(AK1211&gt;0, AL1211&gt;0, AM1211&gt;0, AN1211&gt;0, AO1211&gt;0), "Converted", "Not Converted")</f>
        <v>Not Converted</v>
      </c>
      <c r="AT1211">
        <v>0</v>
      </c>
      <c r="AU1211">
        <v>3</v>
      </c>
      <c r="AV1211">
        <v>11</v>
      </c>
      <c r="AW1211">
        <f>IF(Z1211&gt;607, 4, 0)</f>
        <v>0</v>
      </c>
      <c r="AX1211">
        <f>IF(AA1211&gt;1.6588, 3, 0)</f>
        <v>0</v>
      </c>
      <c r="AY1211">
        <f>IF(P1211&gt;401, 2, 0)</f>
        <v>0</v>
      </c>
      <c r="AZ1211">
        <f>IF(I1211&gt;52915.77, 1, 0)</f>
        <v>0</v>
      </c>
      <c r="BA1211">
        <f>SUM(AW1211:AZ1211)</f>
        <v>0</v>
      </c>
      <c r="BB1211" t="str">
        <f>VLOOKUP(BA1211,'Standard Deviations'!$L$1:$M$11,2,TRUE)</f>
        <v>No Tier</v>
      </c>
    </row>
    <row r="1212" spans="1:54">
      <c r="A1212">
        <v>4096</v>
      </c>
      <c r="B1212">
        <v>1968</v>
      </c>
      <c r="C1212">
        <f>2024-B1212</f>
        <v>56</v>
      </c>
      <c r="D1212" t="str">
        <f>VLOOKUP(B1212,Reference!$A$1:$B$125, 2)</f>
        <v>Gen X</v>
      </c>
      <c r="E1212" t="s">
        <v>64</v>
      </c>
      <c r="F1212" t="str">
        <f>IF(E1212="High School", "No College", "College")</f>
        <v>College</v>
      </c>
      <c r="G1212" t="s">
        <v>71</v>
      </c>
      <c r="H1212">
        <v>41335</v>
      </c>
      <c r="I1212">
        <v>41335</v>
      </c>
      <c r="J1212" s="4" t="s">
        <v>175</v>
      </c>
      <c r="K1212">
        <v>1</v>
      </c>
      <c r="L1212">
        <v>0</v>
      </c>
      <c r="M1212" t="str">
        <f>IF(OR(K1212&gt;0, L1212&gt;0), "Parent", "Not Parent")</f>
        <v>Parent</v>
      </c>
      <c r="N1212" t="s">
        <v>251</v>
      </c>
      <c r="O1212" s="8">
        <v>41916</v>
      </c>
      <c r="P1212" s="9">
        <f>O1212-N1212</f>
        <v>282</v>
      </c>
      <c r="Q1212">
        <v>24</v>
      </c>
      <c r="R1212" s="9">
        <f>P1212-Q1212</f>
        <v>258</v>
      </c>
      <c r="S1212" s="8">
        <f>O1212-R1212</f>
        <v>41658</v>
      </c>
      <c r="T1212">
        <v>112</v>
      </c>
      <c r="U1212">
        <v>19</v>
      </c>
      <c r="V1212">
        <v>21</v>
      </c>
      <c r="W1212">
        <v>16</v>
      </c>
      <c r="X1212">
        <v>14</v>
      </c>
      <c r="Y1212">
        <v>5</v>
      </c>
      <c r="Z1212">
        <v>187</v>
      </c>
      <c r="AA1212">
        <f>Z1212/P1212</f>
        <v>0.66312056737588654</v>
      </c>
      <c r="AB1212" s="11" t="s">
        <v>506</v>
      </c>
      <c r="AC1212" t="s">
        <v>59</v>
      </c>
      <c r="AD1212">
        <v>3</v>
      </c>
      <c r="AE1212" t="str">
        <f>IF(AD1212&gt;3, "Prefers Discount", "Discount Indifferent")</f>
        <v>Discount Indifferent</v>
      </c>
      <c r="AF1212">
        <v>4</v>
      </c>
      <c r="AG1212">
        <v>4</v>
      </c>
      <c r="AH1212">
        <v>1</v>
      </c>
      <c r="AI1212" t="str">
        <f>INDEX($AF$1:$AH$1,MATCH(MAX(AF1212:AH1212),AF1212:AH1212,0))</f>
        <v>Store_Orders</v>
      </c>
      <c r="AJ1212">
        <v>7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f>SUM(AK1212:AO1212)</f>
        <v>0</v>
      </c>
      <c r="AQ1212" t="s">
        <v>67</v>
      </c>
      <c r="AR1212">
        <v>0</v>
      </c>
      <c r="AS1212" t="str">
        <f>IF(OR(AK1212&gt;0, AL1212&gt;0, AM1212&gt;0, AN1212&gt;0, AO1212&gt;0), "Converted", "Not Converted")</f>
        <v>Not Converted</v>
      </c>
      <c r="AT1212">
        <v>0</v>
      </c>
      <c r="AU1212">
        <v>3</v>
      </c>
      <c r="AV1212">
        <v>11</v>
      </c>
      <c r="AW1212">
        <f>IF(Z1212&gt;607, 4, 0)</f>
        <v>0</v>
      </c>
      <c r="AX1212">
        <f>IF(AA1212&gt;1.6588, 3, 0)</f>
        <v>0</v>
      </c>
      <c r="AY1212">
        <f>IF(P1212&gt;401, 2, 0)</f>
        <v>0</v>
      </c>
      <c r="AZ1212">
        <f>IF(I1212&gt;52915.77, 1, 0)</f>
        <v>0</v>
      </c>
      <c r="BA1212">
        <f>SUM(AW1212:AZ1212)</f>
        <v>0</v>
      </c>
      <c r="BB1212" t="str">
        <f>VLOOKUP(BA1212,'Standard Deviations'!$L$1:$M$11,2,TRUE)</f>
        <v>No Tier</v>
      </c>
    </row>
    <row r="1213" spans="1:54">
      <c r="A1213">
        <v>8104</v>
      </c>
      <c r="B1213">
        <v>1951</v>
      </c>
      <c r="C1213">
        <f>2024-B1213</f>
        <v>73</v>
      </c>
      <c r="D1213" t="str">
        <f>VLOOKUP(B1213,Reference!$A$1:$B$125, 2)</f>
        <v>Boomers</v>
      </c>
      <c r="E1213" t="s">
        <v>68</v>
      </c>
      <c r="F1213" t="str">
        <f>IF(E1213="High School", "No College", "College")</f>
        <v>College</v>
      </c>
      <c r="G1213" t="s">
        <v>55</v>
      </c>
      <c r="H1213">
        <v>53312</v>
      </c>
      <c r="I1213">
        <v>53312</v>
      </c>
      <c r="J1213" s="4" t="s">
        <v>61</v>
      </c>
      <c r="K1213">
        <v>0</v>
      </c>
      <c r="L1213">
        <v>0</v>
      </c>
      <c r="M1213" t="str">
        <f>IF(OR(K1213&gt;0, L1213&gt;0), "Parent", "Not Parent")</f>
        <v>Not Parent</v>
      </c>
      <c r="N1213" t="s">
        <v>443</v>
      </c>
      <c r="O1213" s="8">
        <v>41916</v>
      </c>
      <c r="P1213" s="9">
        <f>O1213-N1213</f>
        <v>421</v>
      </c>
      <c r="Q1213">
        <v>32</v>
      </c>
      <c r="R1213" s="9">
        <f>P1213-Q1213</f>
        <v>389</v>
      </c>
      <c r="S1213" s="8">
        <f>O1213-R1213</f>
        <v>41527</v>
      </c>
      <c r="T1213">
        <v>241</v>
      </c>
      <c r="U1213">
        <v>0</v>
      </c>
      <c r="V1213">
        <v>12</v>
      </c>
      <c r="W1213">
        <v>0</v>
      </c>
      <c r="X1213">
        <v>0</v>
      </c>
      <c r="Y1213">
        <v>25</v>
      </c>
      <c r="Z1213">
        <v>278</v>
      </c>
      <c r="AA1213">
        <f>Z1213/P1213</f>
        <v>0.66033254156769594</v>
      </c>
      <c r="AB1213" s="11" t="s">
        <v>506</v>
      </c>
      <c r="AC1213" t="s">
        <v>59</v>
      </c>
      <c r="AD1213">
        <v>1</v>
      </c>
      <c r="AE1213" t="str">
        <f>IF(AD1213&gt;3, "Prefers Discount", "Discount Indifferent")</f>
        <v>Discount Indifferent</v>
      </c>
      <c r="AF1213">
        <v>5</v>
      </c>
      <c r="AG1213">
        <v>5</v>
      </c>
      <c r="AH1213">
        <v>1</v>
      </c>
      <c r="AI1213" t="str">
        <f>INDEX($AF$1:$AH$1,MATCH(MAX(AF1213:AH1213),AF1213:AH1213,0))</f>
        <v>Store_Orders</v>
      </c>
      <c r="AJ1213">
        <v>7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f>SUM(AK1213:AO1213)</f>
        <v>0</v>
      </c>
      <c r="AQ1213" t="s">
        <v>67</v>
      </c>
      <c r="AR1213">
        <v>0</v>
      </c>
      <c r="AS1213" t="str">
        <f>IF(OR(AK1213&gt;0, AL1213&gt;0, AM1213&gt;0, AN1213&gt;0, AO1213&gt;0), "Converted", "Not Converted")</f>
        <v>Not Converted</v>
      </c>
      <c r="AT1213">
        <v>0</v>
      </c>
      <c r="AU1213">
        <v>3</v>
      </c>
      <c r="AV1213">
        <v>11</v>
      </c>
      <c r="AW1213">
        <f>IF(Z1213&gt;607, 4, 0)</f>
        <v>0</v>
      </c>
      <c r="AX1213">
        <f>IF(AA1213&gt;1.6588, 3, 0)</f>
        <v>0</v>
      </c>
      <c r="AY1213">
        <f>IF(P1213&gt;401, 2, 0)</f>
        <v>2</v>
      </c>
      <c r="AZ1213">
        <f>IF(I1213&gt;52915.77, 1, 0)</f>
        <v>1</v>
      </c>
      <c r="BA1213">
        <f>SUM(AW1213:AZ1213)</f>
        <v>3</v>
      </c>
      <c r="BB1213" t="str">
        <f>VLOOKUP(BA1213,'Standard Deviations'!$L$1:$M$11,2,TRUE)</f>
        <v>Silver</v>
      </c>
    </row>
    <row r="1214" spans="1:54">
      <c r="A1214">
        <v>5370</v>
      </c>
      <c r="B1214">
        <v>1973</v>
      </c>
      <c r="C1214">
        <f>2024-B1214</f>
        <v>51</v>
      </c>
      <c r="D1214" t="str">
        <f>VLOOKUP(B1214,Reference!$A$1:$B$125, 2)</f>
        <v>Gen X</v>
      </c>
      <c r="E1214" t="s">
        <v>68</v>
      </c>
      <c r="F1214" t="str">
        <f>IF(E1214="High School", "No College", "College")</f>
        <v>College</v>
      </c>
      <c r="G1214" t="s">
        <v>55</v>
      </c>
      <c r="H1214">
        <v>32644</v>
      </c>
      <c r="I1214">
        <v>32644</v>
      </c>
      <c r="J1214" s="4" t="s">
        <v>175</v>
      </c>
      <c r="K1214">
        <v>1</v>
      </c>
      <c r="L1214">
        <v>0</v>
      </c>
      <c r="M1214" t="str">
        <f>IF(OR(K1214&gt;0, L1214&gt;0), "Parent", "Not Parent")</f>
        <v>Parent</v>
      </c>
      <c r="N1214" t="s">
        <v>402</v>
      </c>
      <c r="O1214" s="8">
        <v>41916</v>
      </c>
      <c r="P1214" s="9">
        <f>O1214-N1214</f>
        <v>626</v>
      </c>
      <c r="Q1214">
        <v>38</v>
      </c>
      <c r="R1214" s="9">
        <f>P1214-Q1214</f>
        <v>588</v>
      </c>
      <c r="S1214" s="8">
        <f>O1214-R1214</f>
        <v>41328</v>
      </c>
      <c r="T1214">
        <v>239</v>
      </c>
      <c r="U1214">
        <v>3</v>
      </c>
      <c r="V1214">
        <v>141</v>
      </c>
      <c r="W1214">
        <v>0</v>
      </c>
      <c r="X1214">
        <v>7</v>
      </c>
      <c r="Y1214">
        <v>23</v>
      </c>
      <c r="Z1214">
        <v>413</v>
      </c>
      <c r="AA1214">
        <f>Z1214/P1214</f>
        <v>0.65974440894568687</v>
      </c>
      <c r="AB1214" s="11" t="s">
        <v>506</v>
      </c>
      <c r="AC1214" t="s">
        <v>59</v>
      </c>
      <c r="AD1214">
        <v>4</v>
      </c>
      <c r="AE1214" t="str">
        <f>IF(AD1214&gt;3, "Prefers Discount", "Discount Indifferent")</f>
        <v>Prefers Discount</v>
      </c>
      <c r="AF1214">
        <v>6</v>
      </c>
      <c r="AG1214">
        <v>7</v>
      </c>
      <c r="AH1214">
        <v>1</v>
      </c>
      <c r="AI1214" t="str">
        <f>INDEX($AF$1:$AH$1,MATCH(MAX(AF1214:AH1214),AF1214:AH1214,0))</f>
        <v>Web_Orders</v>
      </c>
      <c r="AJ1214">
        <v>8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f>SUM(AK1214:AO1214)</f>
        <v>1</v>
      </c>
      <c r="AQ1214" t="str">
        <f>INDEX($AK$1:$AO$1,MATCH(MAX(AK1214:AO1214),AK1214:AO1214,0))</f>
        <v>Converted_on_Camp3</v>
      </c>
      <c r="AR1214">
        <v>1</v>
      </c>
      <c r="AS1214" t="str">
        <f>IF(OR(AK1214&gt;0, AL1214&gt;0, AM1214&gt;0, AN1214&gt;0, AO1214&gt;0), "Converted", "Not Converted")</f>
        <v>Converted</v>
      </c>
      <c r="AT1214">
        <v>0</v>
      </c>
      <c r="AU1214">
        <v>3</v>
      </c>
      <c r="AV1214">
        <v>11</v>
      </c>
      <c r="AW1214">
        <f>IF(Z1214&gt;607, 4, 0)</f>
        <v>0</v>
      </c>
      <c r="AX1214">
        <f>IF(AA1214&gt;1.6588, 3, 0)</f>
        <v>0</v>
      </c>
      <c r="AY1214">
        <f>IF(P1214&gt;401, 2, 0)</f>
        <v>2</v>
      </c>
      <c r="AZ1214">
        <f>IF(I1214&gt;52915.77, 1, 0)</f>
        <v>0</v>
      </c>
      <c r="BA1214">
        <f>SUM(AW1214:AZ1214)</f>
        <v>2</v>
      </c>
      <c r="BB1214" t="str">
        <f>VLOOKUP(BA1214,'Standard Deviations'!$L$1:$M$11,2,TRUE)</f>
        <v>Bronze</v>
      </c>
    </row>
    <row r="1215" spans="1:54">
      <c r="A1215">
        <v>7873</v>
      </c>
      <c r="B1215">
        <v>1973</v>
      </c>
      <c r="C1215">
        <f>2024-B1215</f>
        <v>51</v>
      </c>
      <c r="D1215" t="str">
        <f>VLOOKUP(B1215,Reference!$A$1:$B$125, 2)</f>
        <v>Gen X</v>
      </c>
      <c r="E1215" t="s">
        <v>68</v>
      </c>
      <c r="F1215" t="str">
        <f>IF(E1215="High School", "No College", "College")</f>
        <v>College</v>
      </c>
      <c r="G1215" t="s">
        <v>65</v>
      </c>
      <c r="H1215">
        <v>63516</v>
      </c>
      <c r="I1215">
        <v>63516</v>
      </c>
      <c r="J1215" s="4" t="s">
        <v>61</v>
      </c>
      <c r="K1215">
        <v>1</v>
      </c>
      <c r="L1215">
        <v>1</v>
      </c>
      <c r="M1215" t="str">
        <f>IF(OR(K1215&gt;0, L1215&gt;0), "Parent", "Not Parent")</f>
        <v>Parent</v>
      </c>
      <c r="N1215" t="s">
        <v>314</v>
      </c>
      <c r="O1215" s="8">
        <v>41916</v>
      </c>
      <c r="P1215" s="9">
        <f>O1215-N1215</f>
        <v>455</v>
      </c>
      <c r="Q1215">
        <v>30</v>
      </c>
      <c r="R1215" s="9">
        <f>P1215-Q1215</f>
        <v>425</v>
      </c>
      <c r="S1215" s="8">
        <f>O1215-R1215</f>
        <v>41491</v>
      </c>
      <c r="T1215">
        <v>141</v>
      </c>
      <c r="U1215">
        <v>11</v>
      </c>
      <c r="V1215">
        <v>114</v>
      </c>
      <c r="W1215">
        <v>15</v>
      </c>
      <c r="X1215">
        <v>14</v>
      </c>
      <c r="Y1215">
        <v>5</v>
      </c>
      <c r="Z1215">
        <v>300</v>
      </c>
      <c r="AA1215">
        <f>Z1215/P1215</f>
        <v>0.65934065934065933</v>
      </c>
      <c r="AB1215" s="11" t="s">
        <v>506</v>
      </c>
      <c r="AC1215" t="s">
        <v>59</v>
      </c>
      <c r="AD1215">
        <v>4</v>
      </c>
      <c r="AE1215" t="str">
        <f>IF(AD1215&gt;3, "Prefers Discount", "Discount Indifferent")</f>
        <v>Prefers Discount</v>
      </c>
      <c r="AF1215">
        <v>7</v>
      </c>
      <c r="AG1215">
        <v>4</v>
      </c>
      <c r="AH1215">
        <v>1</v>
      </c>
      <c r="AI1215" t="str">
        <f>INDEX($AF$1:$AH$1,MATCH(MAX(AF1215:AH1215),AF1215:AH1215,0))</f>
        <v>Store_Orders</v>
      </c>
      <c r="AJ1215">
        <v>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f>SUM(AK1215:AO1215)</f>
        <v>0</v>
      </c>
      <c r="AQ1215" t="s">
        <v>67</v>
      </c>
      <c r="AR1215">
        <v>0</v>
      </c>
      <c r="AS1215" t="str">
        <f>IF(OR(AK1215&gt;0, AL1215&gt;0, AM1215&gt;0, AN1215&gt;0, AO1215&gt;0), "Converted", "Not Converted")</f>
        <v>Not Converted</v>
      </c>
      <c r="AT1215">
        <v>0</v>
      </c>
      <c r="AU1215">
        <v>3</v>
      </c>
      <c r="AV1215">
        <v>11</v>
      </c>
      <c r="AW1215">
        <f>IF(Z1215&gt;607, 4, 0)</f>
        <v>0</v>
      </c>
      <c r="AX1215">
        <f>IF(AA1215&gt;1.6588, 3, 0)</f>
        <v>0</v>
      </c>
      <c r="AY1215">
        <f>IF(P1215&gt;401, 2, 0)</f>
        <v>2</v>
      </c>
      <c r="AZ1215">
        <f>IF(I1215&gt;52915.77, 1, 0)</f>
        <v>1</v>
      </c>
      <c r="BA1215">
        <f>SUM(AW1215:AZ1215)</f>
        <v>3</v>
      </c>
      <c r="BB1215" t="str">
        <f>VLOOKUP(BA1215,'Standard Deviations'!$L$1:$M$11,2,TRUE)</f>
        <v>Silver</v>
      </c>
    </row>
    <row r="1216" spans="1:54">
      <c r="A1216">
        <v>675</v>
      </c>
      <c r="B1216">
        <v>1973</v>
      </c>
      <c r="C1216">
        <f>2024-B1216</f>
        <v>51</v>
      </c>
      <c r="D1216" t="str">
        <f>VLOOKUP(B1216,Reference!$A$1:$B$125, 2)</f>
        <v>Gen X</v>
      </c>
      <c r="E1216" t="s">
        <v>64</v>
      </c>
      <c r="F1216" t="str">
        <f>IF(E1216="High School", "No College", "College")</f>
        <v>College</v>
      </c>
      <c r="G1216" t="s">
        <v>71</v>
      </c>
      <c r="H1216">
        <v>52034</v>
      </c>
      <c r="I1216">
        <v>52034</v>
      </c>
      <c r="J1216" s="4" t="s">
        <v>175</v>
      </c>
      <c r="K1216">
        <v>1</v>
      </c>
      <c r="L1216">
        <v>1</v>
      </c>
      <c r="M1216" t="str">
        <f>IF(OR(K1216&gt;0, L1216&gt;0), "Parent", "Not Parent")</f>
        <v>Parent</v>
      </c>
      <c r="N1216" t="s">
        <v>352</v>
      </c>
      <c r="O1216" s="8">
        <v>41916</v>
      </c>
      <c r="P1216" s="9">
        <f>O1216-N1216</f>
        <v>505</v>
      </c>
      <c r="Q1216">
        <v>67</v>
      </c>
      <c r="R1216" s="9">
        <f>P1216-Q1216</f>
        <v>438</v>
      </c>
      <c r="S1216" s="8">
        <f>O1216-R1216</f>
        <v>41478</v>
      </c>
      <c r="T1216">
        <v>146</v>
      </c>
      <c r="U1216">
        <v>0</v>
      </c>
      <c r="V1216">
        <v>93</v>
      </c>
      <c r="W1216">
        <v>7</v>
      </c>
      <c r="X1216">
        <v>13</v>
      </c>
      <c r="Y1216">
        <v>73</v>
      </c>
      <c r="Z1216">
        <v>332</v>
      </c>
      <c r="AA1216">
        <f>Z1216/P1216</f>
        <v>0.65742574257425745</v>
      </c>
      <c r="AB1216" s="14" t="s">
        <v>506</v>
      </c>
      <c r="AC1216" s="13" t="s">
        <v>63</v>
      </c>
      <c r="AD1216">
        <v>5</v>
      </c>
      <c r="AE1216" t="str">
        <f>IF(AD1216&gt;3, "Prefers Discount", "Discount Indifferent")</f>
        <v>Prefers Discount</v>
      </c>
      <c r="AF1216">
        <v>5</v>
      </c>
      <c r="AG1216">
        <v>4</v>
      </c>
      <c r="AH1216">
        <v>2</v>
      </c>
      <c r="AI1216" t="str">
        <f>INDEX($AF$1:$AH$1,MATCH(MAX(AF1216:AH1216),AF1216:AH1216,0))</f>
        <v>Store_Orders</v>
      </c>
      <c r="AJ1216">
        <v>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f>SUM(AK1216:AO1216)</f>
        <v>0</v>
      </c>
      <c r="AQ1216" t="s">
        <v>67</v>
      </c>
      <c r="AR1216">
        <v>0</v>
      </c>
      <c r="AS1216" t="str">
        <f>IF(OR(AK1216&gt;0, AL1216&gt;0, AM1216&gt;0, AN1216&gt;0, AO1216&gt;0), "Converted", "Not Converted")</f>
        <v>Not Converted</v>
      </c>
      <c r="AT1216">
        <v>0</v>
      </c>
      <c r="AU1216">
        <v>3</v>
      </c>
      <c r="AV1216">
        <v>11</v>
      </c>
      <c r="AW1216">
        <f>IF(Z1216&gt;607, 4, 0)</f>
        <v>0</v>
      </c>
      <c r="AX1216">
        <f>IF(AA1216&gt;1.6588, 3, 0)</f>
        <v>0</v>
      </c>
      <c r="AY1216">
        <f>IF(P1216&gt;401, 2, 0)</f>
        <v>2</v>
      </c>
      <c r="AZ1216">
        <f>IF(I1216&gt;52915.77, 1, 0)</f>
        <v>0</v>
      </c>
      <c r="BA1216">
        <f>SUM(AW1216:AZ1216)</f>
        <v>2</v>
      </c>
      <c r="BB1216" t="str">
        <f>VLOOKUP(BA1216,'Standard Deviations'!$L$1:$M$11,2,TRUE)</f>
        <v>Bronze</v>
      </c>
    </row>
    <row r="1217" spans="1:54">
      <c r="A1217">
        <v>1497</v>
      </c>
      <c r="B1217">
        <v>1952</v>
      </c>
      <c r="C1217">
        <f>2024-B1217</f>
        <v>72</v>
      </c>
      <c r="D1217" t="str">
        <f>VLOOKUP(B1217,Reference!$A$1:$B$125, 2)</f>
        <v>Boomers</v>
      </c>
      <c r="E1217" t="s">
        <v>54</v>
      </c>
      <c r="F1217" t="str">
        <f>IF(E1217="High School", "No College", "College")</f>
        <v>College</v>
      </c>
      <c r="G1217" t="s">
        <v>60</v>
      </c>
      <c r="H1217">
        <v>47958</v>
      </c>
      <c r="I1217">
        <v>47958</v>
      </c>
      <c r="J1217" s="4" t="s">
        <v>175</v>
      </c>
      <c r="K1217">
        <v>0</v>
      </c>
      <c r="L1217">
        <v>1</v>
      </c>
      <c r="M1217" t="str">
        <f>IF(OR(K1217&gt;0, L1217&gt;0), "Parent", "Not Parent")</f>
        <v>Parent</v>
      </c>
      <c r="N1217" t="s">
        <v>459</v>
      </c>
      <c r="O1217" s="8">
        <v>41916</v>
      </c>
      <c r="P1217" s="9">
        <f>O1217-N1217</f>
        <v>623</v>
      </c>
      <c r="Q1217">
        <v>8</v>
      </c>
      <c r="R1217" s="9">
        <f>P1217-Q1217</f>
        <v>615</v>
      </c>
      <c r="S1217" s="8">
        <f>O1217-R1217</f>
        <v>41301</v>
      </c>
      <c r="T1217">
        <v>268</v>
      </c>
      <c r="U1217">
        <v>11</v>
      </c>
      <c r="V1217">
        <v>88</v>
      </c>
      <c r="W1217">
        <v>15</v>
      </c>
      <c r="X1217">
        <v>3</v>
      </c>
      <c r="Y1217">
        <v>22</v>
      </c>
      <c r="Z1217">
        <v>407</v>
      </c>
      <c r="AA1217">
        <f>Z1217/P1217</f>
        <v>0.6532905296950241</v>
      </c>
      <c r="AB1217" s="11" t="s">
        <v>506</v>
      </c>
      <c r="AC1217" t="s">
        <v>59</v>
      </c>
      <c r="AD1217">
        <v>2</v>
      </c>
      <c r="AE1217" t="str">
        <f>IF(AD1217&gt;3, "Prefers Discount", "Discount Indifferent")</f>
        <v>Discount Indifferent</v>
      </c>
      <c r="AF1217">
        <v>5</v>
      </c>
      <c r="AG1217">
        <v>6</v>
      </c>
      <c r="AH1217">
        <v>3</v>
      </c>
      <c r="AI1217" t="str">
        <f>INDEX($AF$1:$AH$1,MATCH(MAX(AF1217:AH1217),AF1217:AH1217,0))</f>
        <v>Web_Orders</v>
      </c>
      <c r="AJ1217">
        <v>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f>SUM(AK1217:AO1217)</f>
        <v>0</v>
      </c>
      <c r="AQ1217" t="s">
        <v>67</v>
      </c>
      <c r="AR1217">
        <v>0</v>
      </c>
      <c r="AS1217" t="str">
        <f>IF(OR(AK1217&gt;0, AL1217&gt;0, AM1217&gt;0, AN1217&gt;0, AO1217&gt;0), "Converted", "Not Converted")</f>
        <v>Not Converted</v>
      </c>
      <c r="AT1217">
        <v>0</v>
      </c>
      <c r="AU1217">
        <v>3</v>
      </c>
      <c r="AV1217">
        <v>11</v>
      </c>
      <c r="AW1217">
        <f>IF(Z1217&gt;607, 4, 0)</f>
        <v>0</v>
      </c>
      <c r="AX1217">
        <f>IF(AA1217&gt;1.6588, 3, 0)</f>
        <v>0</v>
      </c>
      <c r="AY1217">
        <f>IF(P1217&gt;401, 2, 0)</f>
        <v>2</v>
      </c>
      <c r="AZ1217">
        <f>IF(I1217&gt;52915.77, 1, 0)</f>
        <v>0</v>
      </c>
      <c r="BA1217">
        <f>SUM(AW1217:AZ1217)</f>
        <v>2</v>
      </c>
      <c r="BB1217" t="str">
        <f>VLOOKUP(BA1217,'Standard Deviations'!$L$1:$M$11,2,TRUE)</f>
        <v>Bronze</v>
      </c>
    </row>
    <row r="1218" spans="1:54">
      <c r="A1218">
        <v>2961</v>
      </c>
      <c r="B1218">
        <v>1982</v>
      </c>
      <c r="C1218">
        <f>2024-B1218</f>
        <v>42</v>
      </c>
      <c r="D1218" t="str">
        <f>VLOOKUP(B1218,Reference!$A$1:$B$125, 2)</f>
        <v>Millennials</v>
      </c>
      <c r="E1218" t="s">
        <v>54</v>
      </c>
      <c r="F1218" t="str">
        <f>IF(E1218="High School", "No College", "College")</f>
        <v>College</v>
      </c>
      <c r="G1218" t="s">
        <v>55</v>
      </c>
      <c r="H1218">
        <v>42081</v>
      </c>
      <c r="I1218">
        <v>42081</v>
      </c>
      <c r="J1218" s="4" t="s">
        <v>175</v>
      </c>
      <c r="K1218">
        <v>1</v>
      </c>
      <c r="L1218">
        <v>0</v>
      </c>
      <c r="M1218" t="str">
        <f>IF(OR(K1218&gt;0, L1218&gt;0), "Parent", "Not Parent")</f>
        <v>Parent</v>
      </c>
      <c r="N1218" t="s">
        <v>425</v>
      </c>
      <c r="O1218" s="8">
        <v>41916</v>
      </c>
      <c r="P1218" s="9">
        <f>O1218-N1218</f>
        <v>585</v>
      </c>
      <c r="Q1218">
        <v>86</v>
      </c>
      <c r="R1218" s="9">
        <f>P1218-Q1218</f>
        <v>499</v>
      </c>
      <c r="S1218" s="8">
        <f>O1218-R1218</f>
        <v>41417</v>
      </c>
      <c r="T1218">
        <v>175</v>
      </c>
      <c r="U1218">
        <v>10</v>
      </c>
      <c r="V1218">
        <v>110</v>
      </c>
      <c r="W1218">
        <v>54</v>
      </c>
      <c r="X1218">
        <v>6</v>
      </c>
      <c r="Y1218">
        <v>27</v>
      </c>
      <c r="Z1218">
        <v>382</v>
      </c>
      <c r="AA1218">
        <f>Z1218/P1218</f>
        <v>0.652991452991453</v>
      </c>
      <c r="AB1218" s="14" t="s">
        <v>506</v>
      </c>
      <c r="AC1218" s="13" t="s">
        <v>63</v>
      </c>
      <c r="AD1218">
        <v>2</v>
      </c>
      <c r="AE1218" t="str">
        <f>IF(AD1218&gt;3, "Prefers Discount", "Discount Indifferent")</f>
        <v>Discount Indifferent</v>
      </c>
      <c r="AF1218">
        <v>4</v>
      </c>
      <c r="AG1218">
        <v>6</v>
      </c>
      <c r="AH1218">
        <v>3</v>
      </c>
      <c r="AI1218" t="str">
        <f>INDEX($AF$1:$AH$1,MATCH(MAX(AF1218:AH1218),AF1218:AH1218,0))</f>
        <v>Web_Orders</v>
      </c>
      <c r="AJ1218">
        <v>6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f>SUM(AK1218:AO1218)</f>
        <v>1</v>
      </c>
      <c r="AQ1218" t="str">
        <f>INDEX($AK$1:$AO$1,MATCH(MAX(AK1218:AO1218),AK1218:AO1218,0))</f>
        <v>Converted_on_Camp3</v>
      </c>
      <c r="AR1218">
        <v>1</v>
      </c>
      <c r="AS1218" t="str">
        <f>IF(OR(AK1218&gt;0, AL1218&gt;0, AM1218&gt;0, AN1218&gt;0, AO1218&gt;0), "Converted", "Not Converted")</f>
        <v>Converted</v>
      </c>
      <c r="AT1218">
        <v>0</v>
      </c>
      <c r="AU1218">
        <v>3</v>
      </c>
      <c r="AV1218">
        <v>11</v>
      </c>
      <c r="AW1218">
        <f>IF(Z1218&gt;607, 4, 0)</f>
        <v>0</v>
      </c>
      <c r="AX1218">
        <f>IF(AA1218&gt;1.6588, 3, 0)</f>
        <v>0</v>
      </c>
      <c r="AY1218">
        <f>IF(P1218&gt;401, 2, 0)</f>
        <v>2</v>
      </c>
      <c r="AZ1218">
        <f>IF(I1218&gt;52915.77, 1, 0)</f>
        <v>0</v>
      </c>
      <c r="BA1218">
        <f>SUM(AW1218:AZ1218)</f>
        <v>2</v>
      </c>
      <c r="BB1218" t="str">
        <f>VLOOKUP(BA1218,'Standard Deviations'!$L$1:$M$11,2,TRUE)</f>
        <v>Bronze</v>
      </c>
    </row>
    <row r="1219" spans="1:54">
      <c r="A1219">
        <v>7930</v>
      </c>
      <c r="B1219">
        <v>1969</v>
      </c>
      <c r="C1219">
        <f>2024-B1219</f>
        <v>55</v>
      </c>
      <c r="D1219" t="str">
        <f>VLOOKUP(B1219,Reference!$A$1:$B$125, 2)</f>
        <v>Gen X</v>
      </c>
      <c r="E1219" t="s">
        <v>64</v>
      </c>
      <c r="F1219" t="str">
        <f>IF(E1219="High School", "No College", "College")</f>
        <v>College</v>
      </c>
      <c r="G1219" t="s">
        <v>60</v>
      </c>
      <c r="H1219">
        <v>26877</v>
      </c>
      <c r="I1219">
        <v>26877</v>
      </c>
      <c r="J1219" s="4" t="s">
        <v>341</v>
      </c>
      <c r="K1219">
        <v>0</v>
      </c>
      <c r="L1219">
        <v>0</v>
      </c>
      <c r="M1219" t="str">
        <f>IF(OR(K1219&gt;0, L1219&gt;0), "Parent", "Not Parent")</f>
        <v>Not Parent</v>
      </c>
      <c r="N1219" t="s">
        <v>204</v>
      </c>
      <c r="O1219" s="8">
        <v>41916</v>
      </c>
      <c r="P1219" s="9">
        <f>O1219-N1219</f>
        <v>411</v>
      </c>
      <c r="Q1219">
        <v>74</v>
      </c>
      <c r="R1219" s="9">
        <f>P1219-Q1219</f>
        <v>337</v>
      </c>
      <c r="S1219" s="8">
        <f>O1219-R1219</f>
        <v>41579</v>
      </c>
      <c r="T1219">
        <v>101</v>
      </c>
      <c r="U1219">
        <v>13</v>
      </c>
      <c r="V1219">
        <v>76</v>
      </c>
      <c r="W1219">
        <v>20</v>
      </c>
      <c r="X1219">
        <v>18</v>
      </c>
      <c r="Y1219">
        <v>40</v>
      </c>
      <c r="Z1219">
        <v>268</v>
      </c>
      <c r="AA1219">
        <f>Z1219/P1219</f>
        <v>0.65206812652068125</v>
      </c>
      <c r="AB1219" s="14" t="s">
        <v>506</v>
      </c>
      <c r="AC1219" s="13" t="s">
        <v>63</v>
      </c>
      <c r="AD1219">
        <v>2</v>
      </c>
      <c r="AE1219" t="str">
        <f>IF(AD1219&gt;3, "Prefers Discount", "Discount Indifferent")</f>
        <v>Discount Indifferent</v>
      </c>
      <c r="AF1219">
        <v>6</v>
      </c>
      <c r="AG1219">
        <v>3</v>
      </c>
      <c r="AH1219">
        <v>1</v>
      </c>
      <c r="AI1219" t="str">
        <f>INDEX($AF$1:$AH$1,MATCH(MAX(AF1219:AH1219),AF1219:AH1219,0))</f>
        <v>Store_Orders</v>
      </c>
      <c r="AJ1219">
        <v>6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f>SUM(AK1219:AO1219)</f>
        <v>0</v>
      </c>
      <c r="AQ1219" t="s">
        <v>67</v>
      </c>
      <c r="AR1219">
        <v>0</v>
      </c>
      <c r="AS1219" t="str">
        <f>IF(OR(AK1219&gt;0, AL1219&gt;0, AM1219&gt;0, AN1219&gt;0, AO1219&gt;0), "Converted", "Not Converted")</f>
        <v>Not Converted</v>
      </c>
      <c r="AT1219">
        <v>0</v>
      </c>
      <c r="AU1219">
        <v>3</v>
      </c>
      <c r="AV1219">
        <v>11</v>
      </c>
      <c r="AW1219">
        <f>IF(Z1219&gt;607, 4, 0)</f>
        <v>0</v>
      </c>
      <c r="AX1219">
        <f>IF(AA1219&gt;1.6588, 3, 0)</f>
        <v>0</v>
      </c>
      <c r="AY1219">
        <f>IF(P1219&gt;401, 2, 0)</f>
        <v>2</v>
      </c>
      <c r="AZ1219">
        <f>IF(I1219&gt;52915.77, 1, 0)</f>
        <v>0</v>
      </c>
      <c r="BA1219">
        <f>SUM(AW1219:AZ1219)</f>
        <v>2</v>
      </c>
      <c r="BB1219" t="str">
        <f>VLOOKUP(BA1219,'Standard Deviations'!$L$1:$M$11,2,TRUE)</f>
        <v>Bronze</v>
      </c>
    </row>
    <row r="1220" spans="1:54">
      <c r="A1220">
        <v>7798</v>
      </c>
      <c r="B1220">
        <v>1972</v>
      </c>
      <c r="C1220">
        <f>2024-B1220</f>
        <v>52</v>
      </c>
      <c r="D1220" t="str">
        <f>VLOOKUP(B1220,Reference!$A$1:$B$125, 2)</f>
        <v>Gen X</v>
      </c>
      <c r="E1220" t="s">
        <v>74</v>
      </c>
      <c r="F1220" t="str">
        <f>IF(E1220="High School", "No College", "College")</f>
        <v>College</v>
      </c>
      <c r="G1220" t="s">
        <v>65</v>
      </c>
      <c r="H1220">
        <v>46344</v>
      </c>
      <c r="I1220">
        <v>46344</v>
      </c>
      <c r="J1220" s="4" t="s">
        <v>175</v>
      </c>
      <c r="K1220">
        <v>0</v>
      </c>
      <c r="L1220">
        <v>1</v>
      </c>
      <c r="M1220" t="str">
        <f>IF(OR(K1220&gt;0, L1220&gt;0), "Parent", "Not Parent")</f>
        <v>Parent</v>
      </c>
      <c r="N1220" t="s">
        <v>624</v>
      </c>
      <c r="O1220" s="8">
        <v>41916</v>
      </c>
      <c r="P1220" s="9">
        <f>O1220-N1220</f>
        <v>659</v>
      </c>
      <c r="Q1220">
        <v>28</v>
      </c>
      <c r="R1220" s="9">
        <f>P1220-Q1220</f>
        <v>631</v>
      </c>
      <c r="S1220" s="8">
        <f>O1220-R1220</f>
        <v>41285</v>
      </c>
      <c r="T1220">
        <v>233</v>
      </c>
      <c r="U1220">
        <v>20</v>
      </c>
      <c r="V1220">
        <v>57</v>
      </c>
      <c r="W1220">
        <v>8</v>
      </c>
      <c r="X1220">
        <v>20</v>
      </c>
      <c r="Y1220">
        <v>91</v>
      </c>
      <c r="Z1220">
        <v>429</v>
      </c>
      <c r="AA1220">
        <f>Z1220/P1220</f>
        <v>0.65098634294385438</v>
      </c>
      <c r="AB1220" s="11" t="s">
        <v>506</v>
      </c>
      <c r="AC1220" t="s">
        <v>59</v>
      </c>
      <c r="AD1220">
        <v>4</v>
      </c>
      <c r="AE1220" t="str">
        <f>IF(AD1220&gt;3, "Prefers Discount", "Discount Indifferent")</f>
        <v>Prefers Discount</v>
      </c>
      <c r="AF1220">
        <v>5</v>
      </c>
      <c r="AG1220">
        <v>7</v>
      </c>
      <c r="AH1220">
        <v>1</v>
      </c>
      <c r="AI1220" t="str">
        <f>INDEX($AF$1:$AH$1,MATCH(MAX(AF1220:AH1220),AF1220:AH1220,0))</f>
        <v>Web_Orders</v>
      </c>
      <c r="AJ1220">
        <v>7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f>SUM(AK1220:AO1220)</f>
        <v>0</v>
      </c>
      <c r="AQ1220" t="s">
        <v>67</v>
      </c>
      <c r="AR1220">
        <v>0</v>
      </c>
      <c r="AS1220" t="str">
        <f>IF(OR(AK1220&gt;0, AL1220&gt;0, AM1220&gt;0, AN1220&gt;0, AO1220&gt;0), "Converted", "Not Converted")</f>
        <v>Not Converted</v>
      </c>
      <c r="AT1220">
        <v>0</v>
      </c>
      <c r="AU1220">
        <v>3</v>
      </c>
      <c r="AV1220">
        <v>11</v>
      </c>
      <c r="AW1220">
        <f>IF(Z1220&gt;607, 4, 0)</f>
        <v>0</v>
      </c>
      <c r="AX1220">
        <f>IF(AA1220&gt;1.6588, 3, 0)</f>
        <v>0</v>
      </c>
      <c r="AY1220">
        <f>IF(P1220&gt;401, 2, 0)</f>
        <v>2</v>
      </c>
      <c r="AZ1220">
        <f>IF(I1220&gt;52915.77, 1, 0)</f>
        <v>0</v>
      </c>
      <c r="BA1220">
        <f>SUM(AW1220:AZ1220)</f>
        <v>2</v>
      </c>
      <c r="BB1220" t="str">
        <f>VLOOKUP(BA1220,'Standard Deviations'!$L$1:$M$11,2,TRUE)</f>
        <v>Bronze</v>
      </c>
    </row>
    <row r="1221" spans="1:54">
      <c r="A1221">
        <v>1029</v>
      </c>
      <c r="B1221">
        <v>1970</v>
      </c>
      <c r="C1221">
        <f>2024-B1221</f>
        <v>54</v>
      </c>
      <c r="D1221" t="str">
        <f>VLOOKUP(B1221,Reference!$A$1:$B$125, 2)</f>
        <v>Gen X</v>
      </c>
      <c r="E1221" t="s">
        <v>68</v>
      </c>
      <c r="F1221" t="str">
        <f>IF(E1221="High School", "No College", "College")</f>
        <v>College</v>
      </c>
      <c r="G1221" t="s">
        <v>65</v>
      </c>
      <c r="H1221">
        <v>64413</v>
      </c>
      <c r="I1221">
        <v>64413</v>
      </c>
      <c r="J1221" s="4" t="s">
        <v>61</v>
      </c>
      <c r="K1221">
        <v>0</v>
      </c>
      <c r="L1221">
        <v>1</v>
      </c>
      <c r="M1221" t="str">
        <f>IF(OR(K1221&gt;0, L1221&gt;0), "Parent", "Not Parent")</f>
        <v>Parent</v>
      </c>
      <c r="N1221" t="s">
        <v>583</v>
      </c>
      <c r="O1221" s="8">
        <v>41916</v>
      </c>
      <c r="P1221" s="9">
        <f>O1221-N1221</f>
        <v>429</v>
      </c>
      <c r="Q1221">
        <v>27</v>
      </c>
      <c r="R1221" s="9">
        <f>P1221-Q1221</f>
        <v>402</v>
      </c>
      <c r="S1221" s="8">
        <f>O1221-R1221</f>
        <v>41514</v>
      </c>
      <c r="T1221">
        <v>200</v>
      </c>
      <c r="U1221">
        <v>5</v>
      </c>
      <c r="V1221">
        <v>44</v>
      </c>
      <c r="W1221">
        <v>0</v>
      </c>
      <c r="X1221">
        <v>10</v>
      </c>
      <c r="Y1221">
        <v>20</v>
      </c>
      <c r="Z1221">
        <v>279</v>
      </c>
      <c r="AA1221">
        <f>Z1221/P1221</f>
        <v>0.65034965034965031</v>
      </c>
      <c r="AB1221" s="11" t="s">
        <v>506</v>
      </c>
      <c r="AC1221" t="s">
        <v>59</v>
      </c>
      <c r="AD1221">
        <v>1</v>
      </c>
      <c r="AE1221" t="str">
        <f>IF(AD1221&gt;3, "Prefers Discount", "Discount Indifferent")</f>
        <v>Discount Indifferent</v>
      </c>
      <c r="AF1221">
        <v>5</v>
      </c>
      <c r="AG1221">
        <v>5</v>
      </c>
      <c r="AH1221">
        <v>1</v>
      </c>
      <c r="AI1221" t="str">
        <f>INDEX($AF$1:$AH$1,MATCH(MAX(AF1221:AH1221),AF1221:AH1221,0))</f>
        <v>Store_Orders</v>
      </c>
      <c r="AJ1221">
        <v>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f>SUM(AK1221:AO1221)</f>
        <v>0</v>
      </c>
      <c r="AQ1221" t="s">
        <v>67</v>
      </c>
      <c r="AR1221">
        <v>0</v>
      </c>
      <c r="AS1221" t="str">
        <f>IF(OR(AK1221&gt;0, AL1221&gt;0, AM1221&gt;0, AN1221&gt;0, AO1221&gt;0), "Converted", "Not Converted")</f>
        <v>Not Converted</v>
      </c>
      <c r="AT1221">
        <v>0</v>
      </c>
      <c r="AU1221">
        <v>3</v>
      </c>
      <c r="AV1221">
        <v>11</v>
      </c>
      <c r="AW1221">
        <f>IF(Z1221&gt;607, 4, 0)</f>
        <v>0</v>
      </c>
      <c r="AX1221">
        <f>IF(AA1221&gt;1.6588, 3, 0)</f>
        <v>0</v>
      </c>
      <c r="AY1221">
        <f>IF(P1221&gt;401, 2, 0)</f>
        <v>2</v>
      </c>
      <c r="AZ1221">
        <f>IF(I1221&gt;52915.77, 1, 0)</f>
        <v>1</v>
      </c>
      <c r="BA1221">
        <f>SUM(AW1221:AZ1221)</f>
        <v>3</v>
      </c>
      <c r="BB1221" t="str">
        <f>VLOOKUP(BA1221,'Standard Deviations'!$L$1:$M$11,2,TRUE)</f>
        <v>Silver</v>
      </c>
    </row>
    <row r="1222" spans="1:54">
      <c r="A1222">
        <v>641</v>
      </c>
      <c r="B1222">
        <v>1967</v>
      </c>
      <c r="C1222">
        <f>2024-B1222</f>
        <v>57</v>
      </c>
      <c r="D1222" t="str">
        <f>VLOOKUP(B1222,Reference!$A$1:$B$125, 2)</f>
        <v>Gen X</v>
      </c>
      <c r="E1222" t="s">
        <v>54</v>
      </c>
      <c r="F1222" t="str">
        <f>IF(E1222="High School", "No College", "College")</f>
        <v>College</v>
      </c>
      <c r="G1222" t="s">
        <v>60</v>
      </c>
      <c r="H1222">
        <v>52074</v>
      </c>
      <c r="I1222">
        <v>52074</v>
      </c>
      <c r="J1222" s="4" t="s">
        <v>175</v>
      </c>
      <c r="K1222">
        <v>0</v>
      </c>
      <c r="L1222">
        <v>1</v>
      </c>
      <c r="M1222" t="str">
        <f>IF(OR(K1222&gt;0, L1222&gt;0), "Parent", "Not Parent")</f>
        <v>Parent</v>
      </c>
      <c r="N1222" t="s">
        <v>589</v>
      </c>
      <c r="O1222" s="8">
        <v>41916</v>
      </c>
      <c r="P1222" s="9">
        <f>O1222-N1222</f>
        <v>183</v>
      </c>
      <c r="Q1222">
        <v>77</v>
      </c>
      <c r="R1222" s="9">
        <f>P1222-Q1222</f>
        <v>106</v>
      </c>
      <c r="S1222" s="8">
        <f>O1222-R1222</f>
        <v>41810</v>
      </c>
      <c r="T1222">
        <v>59</v>
      </c>
      <c r="U1222">
        <v>0</v>
      </c>
      <c r="V1222">
        <v>12</v>
      </c>
      <c r="W1222">
        <v>0</v>
      </c>
      <c r="X1222">
        <v>0</v>
      </c>
      <c r="Y1222">
        <v>48</v>
      </c>
      <c r="Z1222">
        <v>119</v>
      </c>
      <c r="AA1222">
        <f>Z1222/P1222</f>
        <v>0.65027322404371579</v>
      </c>
      <c r="AB1222" s="14" t="s">
        <v>506</v>
      </c>
      <c r="AC1222" s="13" t="s">
        <v>63</v>
      </c>
      <c r="AD1222">
        <v>1</v>
      </c>
      <c r="AE1222" t="str">
        <f>IF(AD1222&gt;3, "Prefers Discount", "Discount Indifferent")</f>
        <v>Discount Indifferent</v>
      </c>
      <c r="AF1222">
        <v>2</v>
      </c>
      <c r="AG1222">
        <v>2</v>
      </c>
      <c r="AH1222">
        <v>2</v>
      </c>
      <c r="AI1222" t="str">
        <f>INDEX($AF$1:$AH$1,MATCH(MAX(AF1222:AH1222),AF1222:AH1222,0))</f>
        <v>Store_Orders</v>
      </c>
      <c r="AJ1222">
        <v>4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f>SUM(AK1222:AO1222)</f>
        <v>1</v>
      </c>
      <c r="AQ1222" t="str">
        <f>INDEX($AK$1:$AO$1,MATCH(MAX(AK1222:AO1222),AK1222:AO1222,0))</f>
        <v>Converted_on_Camp3</v>
      </c>
      <c r="AR1222">
        <v>1</v>
      </c>
      <c r="AS1222" t="str">
        <f>IF(OR(AK1222&gt;0, AL1222&gt;0, AM1222&gt;0, AN1222&gt;0, AO1222&gt;0), "Converted", "Not Converted")</f>
        <v>Converted</v>
      </c>
      <c r="AT1222">
        <v>0</v>
      </c>
      <c r="AU1222">
        <v>3</v>
      </c>
      <c r="AV1222">
        <v>11</v>
      </c>
      <c r="AW1222">
        <f>IF(Z1222&gt;607, 4, 0)</f>
        <v>0</v>
      </c>
      <c r="AX1222">
        <f>IF(AA1222&gt;1.6588, 3, 0)</f>
        <v>0</v>
      </c>
      <c r="AY1222">
        <f>IF(P1222&gt;401, 2, 0)</f>
        <v>0</v>
      </c>
      <c r="AZ1222">
        <f>IF(I1222&gt;52915.77, 1, 0)</f>
        <v>0</v>
      </c>
      <c r="BA1222">
        <f>SUM(AW1222:AZ1222)</f>
        <v>0</v>
      </c>
      <c r="BB1222" t="str">
        <f>VLOOKUP(BA1222,'Standard Deviations'!$L$1:$M$11,2,TRUE)</f>
        <v>No Tier</v>
      </c>
    </row>
    <row r="1223" spans="1:54">
      <c r="A1223">
        <v>1755</v>
      </c>
      <c r="B1223">
        <v>1988</v>
      </c>
      <c r="C1223">
        <f>2024-B1223</f>
        <v>36</v>
      </c>
      <c r="D1223" t="str">
        <f>VLOOKUP(B1223,Reference!$A$1:$B$125, 2)</f>
        <v>Millennials</v>
      </c>
      <c r="E1223" t="s">
        <v>74</v>
      </c>
      <c r="F1223" t="str">
        <f>IF(E1223="High School", "No College", "College")</f>
        <v>College</v>
      </c>
      <c r="G1223" t="s">
        <v>65</v>
      </c>
      <c r="H1223">
        <v>45204</v>
      </c>
      <c r="I1223">
        <v>45204</v>
      </c>
      <c r="J1223" s="4" t="s">
        <v>175</v>
      </c>
      <c r="K1223">
        <v>1</v>
      </c>
      <c r="L1223">
        <v>0</v>
      </c>
      <c r="M1223" t="str">
        <f>IF(OR(K1223&gt;0, L1223&gt;0), "Parent", "Not Parent")</f>
        <v>Parent</v>
      </c>
      <c r="N1223" t="s">
        <v>316</v>
      </c>
      <c r="O1223" s="8">
        <v>41916</v>
      </c>
      <c r="P1223" s="9">
        <f>O1223-N1223</f>
        <v>176</v>
      </c>
      <c r="Q1223">
        <v>93</v>
      </c>
      <c r="R1223" s="9">
        <f>P1223-Q1223</f>
        <v>83</v>
      </c>
      <c r="S1223" s="8">
        <f>O1223-R1223</f>
        <v>41833</v>
      </c>
      <c r="T1223">
        <v>30</v>
      </c>
      <c r="U1223">
        <v>11</v>
      </c>
      <c r="V1223">
        <v>25</v>
      </c>
      <c r="W1223">
        <v>29</v>
      </c>
      <c r="X1223">
        <v>1</v>
      </c>
      <c r="Y1223">
        <v>18</v>
      </c>
      <c r="Z1223">
        <v>114</v>
      </c>
      <c r="AA1223">
        <f>Z1223/P1223</f>
        <v>0.64772727272727271</v>
      </c>
      <c r="AB1223" s="14" t="s">
        <v>506</v>
      </c>
      <c r="AC1223" s="13" t="s">
        <v>63</v>
      </c>
      <c r="AD1223">
        <v>1</v>
      </c>
      <c r="AE1223" t="str">
        <f>IF(AD1223&gt;3, "Prefers Discount", "Discount Indifferent")</f>
        <v>Discount Indifferent</v>
      </c>
      <c r="AF1223">
        <v>4</v>
      </c>
      <c r="AG1223">
        <v>1</v>
      </c>
      <c r="AH1223">
        <v>1</v>
      </c>
      <c r="AI1223" t="str">
        <f>INDEX($AF$1:$AH$1,MATCH(MAX(AF1223:AH1223),AF1223:AH1223,0))</f>
        <v>Store_Orders</v>
      </c>
      <c r="AJ1223">
        <v>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f>SUM(AK1223:AO1223)</f>
        <v>0</v>
      </c>
      <c r="AQ1223" t="s">
        <v>67</v>
      </c>
      <c r="AR1223">
        <v>0</v>
      </c>
      <c r="AS1223" t="str">
        <f>IF(OR(AK1223&gt;0, AL1223&gt;0, AM1223&gt;0, AN1223&gt;0, AO1223&gt;0), "Converted", "Not Converted")</f>
        <v>Not Converted</v>
      </c>
      <c r="AT1223">
        <v>0</v>
      </c>
      <c r="AU1223">
        <v>3</v>
      </c>
      <c r="AV1223">
        <v>11</v>
      </c>
      <c r="AW1223">
        <f>IF(Z1223&gt;607, 4, 0)</f>
        <v>0</v>
      </c>
      <c r="AX1223">
        <f>IF(AA1223&gt;1.6588, 3, 0)</f>
        <v>0</v>
      </c>
      <c r="AY1223">
        <f>IF(P1223&gt;401, 2, 0)</f>
        <v>0</v>
      </c>
      <c r="AZ1223">
        <f>IF(I1223&gt;52915.77, 1, 0)</f>
        <v>0</v>
      </c>
      <c r="BA1223">
        <f>SUM(AW1223:AZ1223)</f>
        <v>0</v>
      </c>
      <c r="BB1223" t="str">
        <f>VLOOKUP(BA1223,'Standard Deviations'!$L$1:$M$11,2,TRUE)</f>
        <v>No Tier</v>
      </c>
    </row>
    <row r="1224" spans="1:54">
      <c r="A1224">
        <v>5510</v>
      </c>
      <c r="B1224">
        <v>1977</v>
      </c>
      <c r="C1224">
        <f>2024-B1224</f>
        <v>47</v>
      </c>
      <c r="D1224" t="str">
        <f>VLOOKUP(B1224,Reference!$A$1:$B$125, 2)</f>
        <v>Gen X</v>
      </c>
      <c r="E1224" t="s">
        <v>64</v>
      </c>
      <c r="F1224" t="str">
        <f>IF(E1224="High School", "No College", "College")</f>
        <v>College</v>
      </c>
      <c r="G1224" t="s">
        <v>55</v>
      </c>
      <c r="H1224">
        <v>43263</v>
      </c>
      <c r="I1224">
        <v>43263</v>
      </c>
      <c r="J1224" s="4" t="s">
        <v>175</v>
      </c>
      <c r="K1224">
        <v>0</v>
      </c>
      <c r="L1224">
        <v>1</v>
      </c>
      <c r="M1224" t="str">
        <f>IF(OR(K1224&gt;0, L1224&gt;0), "Parent", "Not Parent")</f>
        <v>Parent</v>
      </c>
      <c r="N1224" t="s">
        <v>625</v>
      </c>
      <c r="O1224" s="8">
        <v>41916</v>
      </c>
      <c r="P1224" s="9">
        <f>O1224-N1224</f>
        <v>682</v>
      </c>
      <c r="Q1224">
        <v>2</v>
      </c>
      <c r="R1224" s="9">
        <f>P1224-Q1224</f>
        <v>680</v>
      </c>
      <c r="S1224" s="8">
        <f>O1224-R1224</f>
        <v>41236</v>
      </c>
      <c r="T1224">
        <v>262</v>
      </c>
      <c r="U1224">
        <v>6</v>
      </c>
      <c r="V1224">
        <v>61</v>
      </c>
      <c r="W1224">
        <v>0</v>
      </c>
      <c r="X1224">
        <v>10</v>
      </c>
      <c r="Y1224">
        <v>102</v>
      </c>
      <c r="Z1224">
        <v>441</v>
      </c>
      <c r="AA1224">
        <f>Z1224/P1224</f>
        <v>0.64662756598240467</v>
      </c>
      <c r="AB1224" s="11" t="s">
        <v>506</v>
      </c>
      <c r="AC1224" t="s">
        <v>59</v>
      </c>
      <c r="AD1224">
        <v>3</v>
      </c>
      <c r="AE1224" t="str">
        <f>IF(AD1224&gt;3, "Prefers Discount", "Discount Indifferent")</f>
        <v>Discount Indifferent</v>
      </c>
      <c r="AF1224">
        <v>6</v>
      </c>
      <c r="AG1224">
        <v>5</v>
      </c>
      <c r="AH1224">
        <v>2</v>
      </c>
      <c r="AI1224" t="str">
        <f>INDEX($AF$1:$AH$1,MATCH(MAX(AF1224:AH1224),AF1224:AH1224,0))</f>
        <v>Store_Orders</v>
      </c>
      <c r="AJ1224">
        <v>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f>SUM(AK1224:AO1224)</f>
        <v>0</v>
      </c>
      <c r="AQ1224" t="s">
        <v>67</v>
      </c>
      <c r="AR1224">
        <v>0</v>
      </c>
      <c r="AS1224" t="str">
        <f>IF(OR(AK1224&gt;0, AL1224&gt;0, AM1224&gt;0, AN1224&gt;0, AO1224&gt;0), "Converted", "Not Converted")</f>
        <v>Not Converted</v>
      </c>
      <c r="AT1224">
        <v>0</v>
      </c>
      <c r="AU1224">
        <v>3</v>
      </c>
      <c r="AV1224">
        <v>11</v>
      </c>
      <c r="AW1224">
        <f>IF(Z1224&gt;607, 4, 0)</f>
        <v>0</v>
      </c>
      <c r="AX1224">
        <f>IF(AA1224&gt;1.6588, 3, 0)</f>
        <v>0</v>
      </c>
      <c r="AY1224">
        <f>IF(P1224&gt;401, 2, 0)</f>
        <v>2</v>
      </c>
      <c r="AZ1224">
        <f>IF(I1224&gt;52915.77, 1, 0)</f>
        <v>0</v>
      </c>
      <c r="BA1224">
        <f>SUM(AW1224:AZ1224)</f>
        <v>2</v>
      </c>
      <c r="BB1224" t="str">
        <f>VLOOKUP(BA1224,'Standard Deviations'!$L$1:$M$11,2,TRUE)</f>
        <v>Bronze</v>
      </c>
    </row>
    <row r="1225" spans="1:54">
      <c r="A1225">
        <v>3712</v>
      </c>
      <c r="B1225">
        <v>1959</v>
      </c>
      <c r="C1225">
        <f>2024-B1225</f>
        <v>65</v>
      </c>
      <c r="D1225" t="str">
        <f>VLOOKUP(B1225,Reference!$A$1:$B$125, 2)</f>
        <v>Boomers</v>
      </c>
      <c r="E1225" t="s">
        <v>54</v>
      </c>
      <c r="F1225" t="str">
        <f>IF(E1225="High School", "No College", "College")</f>
        <v>College</v>
      </c>
      <c r="G1225" t="s">
        <v>71</v>
      </c>
      <c r="H1225">
        <v>52332</v>
      </c>
      <c r="I1225">
        <v>52332</v>
      </c>
      <c r="J1225" s="4" t="s">
        <v>175</v>
      </c>
      <c r="K1225">
        <v>0</v>
      </c>
      <c r="L1225">
        <v>0</v>
      </c>
      <c r="M1225" t="str">
        <f>IF(OR(K1225&gt;0, L1225&gt;0), "Parent", "Not Parent")</f>
        <v>Not Parent</v>
      </c>
      <c r="N1225" t="s">
        <v>223</v>
      </c>
      <c r="O1225" s="8">
        <v>41916</v>
      </c>
      <c r="P1225" s="9">
        <f>O1225-N1225</f>
        <v>402</v>
      </c>
      <c r="Q1225">
        <v>63</v>
      </c>
      <c r="R1225" s="9">
        <f>P1225-Q1225</f>
        <v>339</v>
      </c>
      <c r="S1225" s="8">
        <f>O1225-R1225</f>
        <v>41577</v>
      </c>
      <c r="T1225">
        <v>212</v>
      </c>
      <c r="U1225">
        <v>5</v>
      </c>
      <c r="V1225">
        <v>33</v>
      </c>
      <c r="W1225">
        <v>7</v>
      </c>
      <c r="X1225">
        <v>0</v>
      </c>
      <c r="Y1225">
        <v>2</v>
      </c>
      <c r="Z1225">
        <v>259</v>
      </c>
      <c r="AA1225">
        <f>Z1225/P1225</f>
        <v>0.64427860696517414</v>
      </c>
      <c r="AB1225" s="14" t="s">
        <v>506</v>
      </c>
      <c r="AC1225" s="13" t="s">
        <v>63</v>
      </c>
      <c r="AD1225">
        <v>1</v>
      </c>
      <c r="AE1225" t="str">
        <f>IF(AD1225&gt;3, "Prefers Discount", "Discount Indifferent")</f>
        <v>Discount Indifferent</v>
      </c>
      <c r="AF1225">
        <v>6</v>
      </c>
      <c r="AG1225">
        <v>3</v>
      </c>
      <c r="AH1225">
        <v>2</v>
      </c>
      <c r="AI1225" t="str">
        <f>INDEX($AF$1:$AH$1,MATCH(MAX(AF1225:AH1225),AF1225:AH1225,0))</f>
        <v>Store_Orders</v>
      </c>
      <c r="AJ1225">
        <v>4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f>SUM(AK1225:AO1225)</f>
        <v>1</v>
      </c>
      <c r="AQ1225" t="str">
        <f>INDEX($AK$1:$AO$1,MATCH(MAX(AK1225:AO1225),AK1225:AO1225,0))</f>
        <v>Converted_on_Camp4</v>
      </c>
      <c r="AR1225">
        <v>1</v>
      </c>
      <c r="AS1225" t="str">
        <f>IF(OR(AK1225&gt;0, AL1225&gt;0, AM1225&gt;0, AN1225&gt;0, AO1225&gt;0), "Converted", "Not Converted")</f>
        <v>Converted</v>
      </c>
      <c r="AT1225">
        <v>0</v>
      </c>
      <c r="AU1225">
        <v>3</v>
      </c>
      <c r="AV1225">
        <v>11</v>
      </c>
      <c r="AW1225">
        <f>IF(Z1225&gt;607, 4, 0)</f>
        <v>0</v>
      </c>
      <c r="AX1225">
        <f>IF(AA1225&gt;1.6588, 3, 0)</f>
        <v>0</v>
      </c>
      <c r="AY1225">
        <f>IF(P1225&gt;401, 2, 0)</f>
        <v>2</v>
      </c>
      <c r="AZ1225">
        <f>IF(I1225&gt;52915.77, 1, 0)</f>
        <v>0</v>
      </c>
      <c r="BA1225">
        <f>SUM(AW1225:AZ1225)</f>
        <v>2</v>
      </c>
      <c r="BB1225" t="str">
        <f>VLOOKUP(BA1225,'Standard Deviations'!$L$1:$M$11,2,TRUE)</f>
        <v>Bronze</v>
      </c>
    </row>
    <row r="1226" spans="1:54">
      <c r="A1226">
        <v>10702</v>
      </c>
      <c r="B1226">
        <v>1984</v>
      </c>
      <c r="C1226">
        <f>2024-B1226</f>
        <v>40</v>
      </c>
      <c r="D1226" t="str">
        <f>VLOOKUP(B1226,Reference!$A$1:$B$125, 2)</f>
        <v>Millennials</v>
      </c>
      <c r="E1226" t="s">
        <v>54</v>
      </c>
      <c r="F1226" t="str">
        <f>IF(E1226="High School", "No College", "College")</f>
        <v>College</v>
      </c>
      <c r="G1226" t="s">
        <v>60</v>
      </c>
      <c r="H1226">
        <v>52413</v>
      </c>
      <c r="I1226">
        <v>52413</v>
      </c>
      <c r="J1226" s="4" t="s">
        <v>175</v>
      </c>
      <c r="K1226">
        <v>1</v>
      </c>
      <c r="L1226">
        <v>0</v>
      </c>
      <c r="M1226" t="str">
        <f>IF(OR(K1226&gt;0, L1226&gt;0), "Parent", "Not Parent")</f>
        <v>Parent</v>
      </c>
      <c r="N1226" t="s">
        <v>626</v>
      </c>
      <c r="O1226" s="8">
        <v>41916</v>
      </c>
      <c r="P1226" s="9">
        <f>O1226-N1226</f>
        <v>700</v>
      </c>
      <c r="Q1226">
        <v>67</v>
      </c>
      <c r="R1226" s="9">
        <f>P1226-Q1226</f>
        <v>633</v>
      </c>
      <c r="S1226" s="8">
        <f>O1226-R1226</f>
        <v>41283</v>
      </c>
      <c r="T1226">
        <v>185</v>
      </c>
      <c r="U1226">
        <v>8</v>
      </c>
      <c r="V1226">
        <v>133</v>
      </c>
      <c r="W1226">
        <v>56</v>
      </c>
      <c r="X1226">
        <v>56</v>
      </c>
      <c r="Y1226">
        <v>12</v>
      </c>
      <c r="Z1226">
        <v>450</v>
      </c>
      <c r="AA1226">
        <f>Z1226/P1226</f>
        <v>0.6428571428571429</v>
      </c>
      <c r="AB1226" s="14" t="s">
        <v>506</v>
      </c>
      <c r="AC1226" s="13" t="s">
        <v>63</v>
      </c>
      <c r="AD1226">
        <v>2</v>
      </c>
      <c r="AE1226" t="str">
        <f>IF(AD1226&gt;3, "Prefers Discount", "Discount Indifferent")</f>
        <v>Discount Indifferent</v>
      </c>
      <c r="AF1226">
        <v>7</v>
      </c>
      <c r="AG1226">
        <v>7</v>
      </c>
      <c r="AH1226">
        <v>1</v>
      </c>
      <c r="AI1226" t="str">
        <f>INDEX($AF$1:$AH$1,MATCH(MAX(AF1226:AH1226),AF1226:AH1226,0))</f>
        <v>Store_Orders</v>
      </c>
      <c r="AJ1226">
        <v>7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f>SUM(AK1226:AO1226)</f>
        <v>0</v>
      </c>
      <c r="AQ1226" t="s">
        <v>67</v>
      </c>
      <c r="AR1226">
        <v>0</v>
      </c>
      <c r="AS1226" t="str">
        <f>IF(OR(AK1226&gt;0, AL1226&gt;0, AM1226&gt;0, AN1226&gt;0, AO1226&gt;0), "Converted", "Not Converted")</f>
        <v>Not Converted</v>
      </c>
      <c r="AT1226">
        <v>0</v>
      </c>
      <c r="AU1226">
        <v>3</v>
      </c>
      <c r="AV1226">
        <v>11</v>
      </c>
      <c r="AW1226">
        <f>IF(Z1226&gt;607, 4, 0)</f>
        <v>0</v>
      </c>
      <c r="AX1226">
        <f>IF(AA1226&gt;1.6588, 3, 0)</f>
        <v>0</v>
      </c>
      <c r="AY1226">
        <f>IF(P1226&gt;401, 2, 0)</f>
        <v>2</v>
      </c>
      <c r="AZ1226">
        <f>IF(I1226&gt;52915.77, 1, 0)</f>
        <v>0</v>
      </c>
      <c r="BA1226">
        <f>SUM(AW1226:AZ1226)</f>
        <v>2</v>
      </c>
      <c r="BB1226" t="str">
        <f>VLOOKUP(BA1226,'Standard Deviations'!$L$1:$M$11,2,TRUE)</f>
        <v>Bronze</v>
      </c>
    </row>
    <row r="1227" spans="1:54">
      <c r="A1227">
        <v>5534</v>
      </c>
      <c r="B1227">
        <v>1975</v>
      </c>
      <c r="C1227">
        <f>2024-B1227</f>
        <v>49</v>
      </c>
      <c r="D1227" t="str">
        <f>VLOOKUP(B1227,Reference!$A$1:$B$125, 2)</f>
        <v>Gen X</v>
      </c>
      <c r="E1227" t="s">
        <v>64</v>
      </c>
      <c r="F1227" t="str">
        <f>IF(E1227="High School", "No College", "College")</f>
        <v>College</v>
      </c>
      <c r="G1227" t="s">
        <v>55</v>
      </c>
      <c r="H1227">
        <v>47808</v>
      </c>
      <c r="I1227">
        <v>47808</v>
      </c>
      <c r="J1227" s="4" t="s">
        <v>175</v>
      </c>
      <c r="K1227">
        <v>0</v>
      </c>
      <c r="L1227">
        <v>1</v>
      </c>
      <c r="M1227" t="str">
        <f>IF(OR(K1227&gt;0, L1227&gt;0), "Parent", "Not Parent")</f>
        <v>Parent</v>
      </c>
      <c r="N1227" t="s">
        <v>590</v>
      </c>
      <c r="O1227" s="8">
        <v>41916</v>
      </c>
      <c r="P1227" s="9">
        <f>O1227-N1227</f>
        <v>349</v>
      </c>
      <c r="Q1227">
        <v>30</v>
      </c>
      <c r="R1227" s="9">
        <f>P1227-Q1227</f>
        <v>319</v>
      </c>
      <c r="S1227" s="8">
        <f>O1227-R1227</f>
        <v>41597</v>
      </c>
      <c r="T1227">
        <v>123</v>
      </c>
      <c r="U1227">
        <v>1</v>
      </c>
      <c r="V1227">
        <v>26</v>
      </c>
      <c r="W1227">
        <v>2</v>
      </c>
      <c r="X1227">
        <v>0</v>
      </c>
      <c r="Y1227">
        <v>72</v>
      </c>
      <c r="Z1227">
        <v>224</v>
      </c>
      <c r="AA1227">
        <f>Z1227/P1227</f>
        <v>0.6418338108882522</v>
      </c>
      <c r="AB1227" s="11" t="s">
        <v>506</v>
      </c>
      <c r="AC1227" t="s">
        <v>59</v>
      </c>
      <c r="AD1227">
        <v>2</v>
      </c>
      <c r="AE1227" t="str">
        <f>IF(AD1227&gt;3, "Prefers Discount", "Discount Indifferent")</f>
        <v>Discount Indifferent</v>
      </c>
      <c r="AF1227">
        <v>3</v>
      </c>
      <c r="AG1227">
        <v>3</v>
      </c>
      <c r="AH1227">
        <v>2</v>
      </c>
      <c r="AI1227" t="str">
        <f>INDEX($AF$1:$AH$1,MATCH(MAX(AF1227:AH1227),AF1227:AH1227,0))</f>
        <v>Store_Orders</v>
      </c>
      <c r="AJ1227">
        <v>7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f>SUM(AK1227:AO1227)</f>
        <v>1</v>
      </c>
      <c r="AQ1227" t="str">
        <f>INDEX($AK$1:$AO$1,MATCH(MAX(AK1227:AO1227),AK1227:AO1227,0))</f>
        <v>Converted_on_Camp3</v>
      </c>
      <c r="AR1227">
        <v>1</v>
      </c>
      <c r="AS1227" t="str">
        <f>IF(OR(AK1227&gt;0, AL1227&gt;0, AM1227&gt;0, AN1227&gt;0, AO1227&gt;0), "Converted", "Not Converted")</f>
        <v>Converted</v>
      </c>
      <c r="AT1227">
        <v>0</v>
      </c>
      <c r="AU1227">
        <v>3</v>
      </c>
      <c r="AV1227">
        <v>11</v>
      </c>
      <c r="AW1227">
        <f>IF(Z1227&gt;607, 4, 0)</f>
        <v>0</v>
      </c>
      <c r="AX1227">
        <f>IF(AA1227&gt;1.6588, 3, 0)</f>
        <v>0</v>
      </c>
      <c r="AY1227">
        <f>IF(P1227&gt;401, 2, 0)</f>
        <v>0</v>
      </c>
      <c r="AZ1227">
        <f>IF(I1227&gt;52915.77, 1, 0)</f>
        <v>0</v>
      </c>
      <c r="BA1227">
        <f>SUM(AW1227:AZ1227)</f>
        <v>0</v>
      </c>
      <c r="BB1227" t="str">
        <f>VLOOKUP(BA1227,'Standard Deviations'!$L$1:$M$11,2,TRUE)</f>
        <v>No Tier</v>
      </c>
    </row>
    <row r="1228" spans="1:54">
      <c r="A1228">
        <v>1764</v>
      </c>
      <c r="B1228">
        <v>1975</v>
      </c>
      <c r="C1228">
        <f>2024-B1228</f>
        <v>49</v>
      </c>
      <c r="D1228" t="str">
        <f>VLOOKUP(B1228,Reference!$A$1:$B$125, 2)</f>
        <v>Gen X</v>
      </c>
      <c r="E1228" t="s">
        <v>54</v>
      </c>
      <c r="F1228" t="str">
        <f>IF(E1228="High School", "No College", "College")</f>
        <v>College</v>
      </c>
      <c r="G1228" t="s">
        <v>60</v>
      </c>
      <c r="H1228">
        <v>33955</v>
      </c>
      <c r="I1228">
        <v>33955</v>
      </c>
      <c r="J1228" s="4" t="s">
        <v>175</v>
      </c>
      <c r="K1228">
        <v>1</v>
      </c>
      <c r="L1228">
        <v>0</v>
      </c>
      <c r="M1228" t="str">
        <f>IF(OR(K1228&gt;0, L1228&gt;0), "Parent", "Not Parent")</f>
        <v>Parent</v>
      </c>
      <c r="N1228" t="s">
        <v>443</v>
      </c>
      <c r="O1228" s="8">
        <v>41916</v>
      </c>
      <c r="P1228" s="9">
        <f>O1228-N1228</f>
        <v>421</v>
      </c>
      <c r="Q1228">
        <v>92</v>
      </c>
      <c r="R1228" s="9">
        <f>P1228-Q1228</f>
        <v>329</v>
      </c>
      <c r="S1228" s="8">
        <f>O1228-R1228</f>
        <v>41587</v>
      </c>
      <c r="T1228">
        <v>100</v>
      </c>
      <c r="U1228">
        <v>2</v>
      </c>
      <c r="V1228">
        <v>128</v>
      </c>
      <c r="W1228">
        <v>23</v>
      </c>
      <c r="X1228">
        <v>7</v>
      </c>
      <c r="Y1228">
        <v>10</v>
      </c>
      <c r="Z1228">
        <v>270</v>
      </c>
      <c r="AA1228">
        <f>Z1228/P1228</f>
        <v>0.64133016627078387</v>
      </c>
      <c r="AB1228" s="14" t="s">
        <v>506</v>
      </c>
      <c r="AC1228" s="13" t="s">
        <v>63</v>
      </c>
      <c r="AD1228">
        <v>4</v>
      </c>
      <c r="AE1228" t="str">
        <f>IF(AD1228&gt;3, "Prefers Discount", "Discount Indifferent")</f>
        <v>Prefers Discount</v>
      </c>
      <c r="AF1228">
        <v>5</v>
      </c>
      <c r="AG1228">
        <v>5</v>
      </c>
      <c r="AH1228">
        <v>1</v>
      </c>
      <c r="AI1228" t="str">
        <f>INDEX($AF$1:$AH$1,MATCH(MAX(AF1228:AH1228),AF1228:AH1228,0))</f>
        <v>Store_Orders</v>
      </c>
      <c r="AJ1228">
        <v>8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f>SUM(AK1228:AO1228)</f>
        <v>0</v>
      </c>
      <c r="AQ1228" t="s">
        <v>67</v>
      </c>
      <c r="AR1228">
        <v>0</v>
      </c>
      <c r="AS1228" t="str">
        <f>IF(OR(AK1228&gt;0, AL1228&gt;0, AM1228&gt;0, AN1228&gt;0, AO1228&gt;0), "Converted", "Not Converted")</f>
        <v>Not Converted</v>
      </c>
      <c r="AT1228">
        <v>0</v>
      </c>
      <c r="AU1228">
        <v>3</v>
      </c>
      <c r="AV1228">
        <v>11</v>
      </c>
      <c r="AW1228">
        <f>IF(Z1228&gt;607, 4, 0)</f>
        <v>0</v>
      </c>
      <c r="AX1228">
        <f>IF(AA1228&gt;1.6588, 3, 0)</f>
        <v>0</v>
      </c>
      <c r="AY1228">
        <f>IF(P1228&gt;401, 2, 0)</f>
        <v>2</v>
      </c>
      <c r="AZ1228">
        <f>IF(I1228&gt;52915.77, 1, 0)</f>
        <v>0</v>
      </c>
      <c r="BA1228">
        <f>SUM(AW1228:AZ1228)</f>
        <v>2</v>
      </c>
      <c r="BB1228" t="str">
        <f>VLOOKUP(BA1228,'Standard Deviations'!$L$1:$M$11,2,TRUE)</f>
        <v>Bronze</v>
      </c>
    </row>
    <row r="1229" spans="1:54">
      <c r="A1229">
        <v>6940</v>
      </c>
      <c r="B1229">
        <v>1966</v>
      </c>
      <c r="C1229">
        <f>2024-B1229</f>
        <v>58</v>
      </c>
      <c r="D1229" t="str">
        <f>VLOOKUP(B1229,Reference!$A$1:$B$125, 2)</f>
        <v>Gen X</v>
      </c>
      <c r="E1229" t="s">
        <v>68</v>
      </c>
      <c r="F1229" t="str">
        <f>IF(E1229="High School", "No College", "College")</f>
        <v>College</v>
      </c>
      <c r="G1229" t="s">
        <v>60</v>
      </c>
      <c r="H1229">
        <v>46734</v>
      </c>
      <c r="I1229">
        <v>46734</v>
      </c>
      <c r="J1229" s="4" t="s">
        <v>175</v>
      </c>
      <c r="K1229">
        <v>1</v>
      </c>
      <c r="L1229">
        <v>2</v>
      </c>
      <c r="M1229" t="str">
        <f>IF(OR(K1229&gt;0, L1229&gt;0), "Parent", "Not Parent")</f>
        <v>Parent</v>
      </c>
      <c r="N1229" t="s">
        <v>244</v>
      </c>
      <c r="O1229" s="8">
        <v>41916</v>
      </c>
      <c r="P1229" s="9">
        <f>O1229-N1229</f>
        <v>348</v>
      </c>
      <c r="Q1229">
        <v>86</v>
      </c>
      <c r="R1229" s="9">
        <f>P1229-Q1229</f>
        <v>262</v>
      </c>
      <c r="S1229" s="8">
        <f>O1229-R1229</f>
        <v>41654</v>
      </c>
      <c r="T1229">
        <v>100</v>
      </c>
      <c r="U1229">
        <v>1</v>
      </c>
      <c r="V1229">
        <v>39</v>
      </c>
      <c r="W1229">
        <v>6</v>
      </c>
      <c r="X1229">
        <v>1</v>
      </c>
      <c r="Y1229">
        <v>76</v>
      </c>
      <c r="Z1229">
        <v>223</v>
      </c>
      <c r="AA1229">
        <f>Z1229/P1229</f>
        <v>0.64080459770114939</v>
      </c>
      <c r="AB1229" s="14" t="s">
        <v>506</v>
      </c>
      <c r="AC1229" s="13" t="s">
        <v>63</v>
      </c>
      <c r="AD1229">
        <v>4</v>
      </c>
      <c r="AE1229" t="str">
        <f>IF(AD1229&gt;3, "Prefers Discount", "Discount Indifferent")</f>
        <v>Prefers Discount</v>
      </c>
      <c r="AF1229">
        <v>3</v>
      </c>
      <c r="AG1229">
        <v>3</v>
      </c>
      <c r="AH1229">
        <v>2</v>
      </c>
      <c r="AI1229" t="str">
        <f>INDEX($AF$1:$AH$1,MATCH(MAX(AF1229:AH1229),AF1229:AH1229,0))</f>
        <v>Store_Orders</v>
      </c>
      <c r="AJ1229">
        <v>6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f>SUM(AK1229:AO1229)</f>
        <v>1</v>
      </c>
      <c r="AQ1229" t="str">
        <f>INDEX($AK$1:$AO$1,MATCH(MAX(AK1229:AO1229),AK1229:AO1229,0))</f>
        <v>Converted_on_Camp3</v>
      </c>
      <c r="AR1229">
        <v>1</v>
      </c>
      <c r="AS1229" t="str">
        <f>IF(OR(AK1229&gt;0, AL1229&gt;0, AM1229&gt;0, AN1229&gt;0, AO1229&gt;0), "Converted", "Not Converted")</f>
        <v>Converted</v>
      </c>
      <c r="AT1229">
        <v>0</v>
      </c>
      <c r="AU1229">
        <v>3</v>
      </c>
      <c r="AV1229">
        <v>11</v>
      </c>
      <c r="AW1229">
        <f>IF(Z1229&gt;607, 4, 0)</f>
        <v>0</v>
      </c>
      <c r="AX1229">
        <f>IF(AA1229&gt;1.6588, 3, 0)</f>
        <v>0</v>
      </c>
      <c r="AY1229">
        <f>IF(P1229&gt;401, 2, 0)</f>
        <v>0</v>
      </c>
      <c r="AZ1229">
        <f>IF(I1229&gt;52915.77, 1, 0)</f>
        <v>0</v>
      </c>
      <c r="BA1229">
        <f>SUM(AW1229:AZ1229)</f>
        <v>0</v>
      </c>
      <c r="BB1229" t="str">
        <f>VLOOKUP(BA1229,'Standard Deviations'!$L$1:$M$11,2,TRUE)</f>
        <v>No Tier</v>
      </c>
    </row>
    <row r="1230" spans="1:54">
      <c r="A1230">
        <v>1523</v>
      </c>
      <c r="B1230">
        <v>1973</v>
      </c>
      <c r="C1230">
        <f>2024-B1230</f>
        <v>51</v>
      </c>
      <c r="D1230" t="str">
        <f>VLOOKUP(B1230,Reference!$A$1:$B$125, 2)</f>
        <v>Gen X</v>
      </c>
      <c r="E1230" t="s">
        <v>54</v>
      </c>
      <c r="F1230" t="str">
        <f>IF(E1230="High School", "No College", "College")</f>
        <v>College</v>
      </c>
      <c r="G1230" t="s">
        <v>55</v>
      </c>
      <c r="H1230">
        <v>59041</v>
      </c>
      <c r="I1230">
        <v>59041</v>
      </c>
      <c r="J1230" s="4" t="s">
        <v>61</v>
      </c>
      <c r="K1230">
        <v>1</v>
      </c>
      <c r="L1230">
        <v>1</v>
      </c>
      <c r="M1230" t="str">
        <f>IF(OR(K1230&gt;0, L1230&gt;0), "Parent", "Not Parent")</f>
        <v>Parent</v>
      </c>
      <c r="N1230" t="s">
        <v>109</v>
      </c>
      <c r="O1230" s="8">
        <v>41916</v>
      </c>
      <c r="P1230" s="9">
        <f>O1230-N1230</f>
        <v>150</v>
      </c>
      <c r="Q1230">
        <v>25</v>
      </c>
      <c r="R1230" s="9">
        <f>P1230-Q1230</f>
        <v>125</v>
      </c>
      <c r="S1230" s="8">
        <f>O1230-R1230</f>
        <v>41791</v>
      </c>
      <c r="T1230">
        <v>69</v>
      </c>
      <c r="U1230">
        <v>2</v>
      </c>
      <c r="V1230">
        <v>15</v>
      </c>
      <c r="W1230">
        <v>2</v>
      </c>
      <c r="X1230">
        <v>2</v>
      </c>
      <c r="Y1230">
        <v>6</v>
      </c>
      <c r="Z1230">
        <v>96</v>
      </c>
      <c r="AA1230">
        <f>Z1230/P1230</f>
        <v>0.64</v>
      </c>
      <c r="AB1230" s="11" t="s">
        <v>506</v>
      </c>
      <c r="AC1230" t="s">
        <v>59</v>
      </c>
      <c r="AD1230">
        <v>2</v>
      </c>
      <c r="AE1230" t="str">
        <f>IF(AD1230&gt;3, "Prefers Discount", "Discount Indifferent")</f>
        <v>Discount Indifferent</v>
      </c>
      <c r="AF1230">
        <v>4</v>
      </c>
      <c r="AG1230">
        <v>2</v>
      </c>
      <c r="AH1230">
        <v>0</v>
      </c>
      <c r="AI1230" t="str">
        <f>INDEX($AF$1:$AH$1,MATCH(MAX(AF1230:AH1230),AF1230:AH1230,0))</f>
        <v>Store_Orders</v>
      </c>
      <c r="AJ1230">
        <v>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f>SUM(AK1230:AO1230)</f>
        <v>0</v>
      </c>
      <c r="AQ1230" t="s">
        <v>67</v>
      </c>
      <c r="AR1230">
        <v>0</v>
      </c>
      <c r="AS1230" t="str">
        <f>IF(OR(AK1230&gt;0, AL1230&gt;0, AM1230&gt;0, AN1230&gt;0, AO1230&gt;0), "Converted", "Not Converted")</f>
        <v>Not Converted</v>
      </c>
      <c r="AT1230">
        <v>0</v>
      </c>
      <c r="AU1230">
        <v>3</v>
      </c>
      <c r="AV1230">
        <v>11</v>
      </c>
      <c r="AW1230">
        <f>IF(Z1230&gt;607, 4, 0)</f>
        <v>0</v>
      </c>
      <c r="AX1230">
        <f>IF(AA1230&gt;1.6588, 3, 0)</f>
        <v>0</v>
      </c>
      <c r="AY1230">
        <f>IF(P1230&gt;401, 2, 0)</f>
        <v>0</v>
      </c>
      <c r="AZ1230">
        <f>IF(I1230&gt;52915.77, 1, 0)</f>
        <v>1</v>
      </c>
      <c r="BA1230">
        <f>SUM(AW1230:AZ1230)</f>
        <v>1</v>
      </c>
      <c r="BB1230" t="str">
        <f>VLOOKUP(BA1230,'Standard Deviations'!$L$1:$M$11,2,TRUE)</f>
        <v>Bronze</v>
      </c>
    </row>
    <row r="1231" spans="1:54">
      <c r="A1231">
        <v>5286</v>
      </c>
      <c r="B1231">
        <v>1987</v>
      </c>
      <c r="C1231">
        <f>2024-B1231</f>
        <v>37</v>
      </c>
      <c r="D1231" t="str">
        <f>VLOOKUP(B1231,Reference!$A$1:$B$125, 2)</f>
        <v>Millennials</v>
      </c>
      <c r="E1231" t="s">
        <v>64</v>
      </c>
      <c r="F1231" t="str">
        <f>IF(E1231="High School", "No College", "College")</f>
        <v>College</v>
      </c>
      <c r="G1231" t="s">
        <v>60</v>
      </c>
      <c r="H1231">
        <v>41020</v>
      </c>
      <c r="I1231">
        <v>41020</v>
      </c>
      <c r="J1231" s="4" t="s">
        <v>175</v>
      </c>
      <c r="K1231">
        <v>0</v>
      </c>
      <c r="L1231">
        <v>0</v>
      </c>
      <c r="M1231" t="str">
        <f>IF(OR(K1231&gt;0, L1231&gt;0), "Parent", "Not Parent")</f>
        <v>Not Parent</v>
      </c>
      <c r="N1231" t="s">
        <v>144</v>
      </c>
      <c r="O1231" s="8">
        <v>41916</v>
      </c>
      <c r="P1231" s="9">
        <f>O1231-N1231</f>
        <v>341</v>
      </c>
      <c r="Q1231">
        <v>68</v>
      </c>
      <c r="R1231" s="9">
        <f>P1231-Q1231</f>
        <v>273</v>
      </c>
      <c r="S1231" s="8">
        <f>O1231-R1231</f>
        <v>41643</v>
      </c>
      <c r="T1231">
        <v>112</v>
      </c>
      <c r="U1231">
        <v>1</v>
      </c>
      <c r="V1231">
        <v>54</v>
      </c>
      <c r="W1231">
        <v>7</v>
      </c>
      <c r="X1231">
        <v>7</v>
      </c>
      <c r="Y1231">
        <v>36</v>
      </c>
      <c r="Z1231">
        <v>217</v>
      </c>
      <c r="AA1231">
        <f>Z1231/P1231</f>
        <v>0.63636363636363635</v>
      </c>
      <c r="AB1231" s="14" t="s">
        <v>506</v>
      </c>
      <c r="AC1231" s="13" t="s">
        <v>63</v>
      </c>
      <c r="AD1231">
        <v>1</v>
      </c>
      <c r="AE1231" t="str">
        <f>IF(AD1231&gt;3, "Prefers Discount", "Discount Indifferent")</f>
        <v>Discount Indifferent</v>
      </c>
      <c r="AF1231">
        <v>4</v>
      </c>
      <c r="AG1231">
        <v>3</v>
      </c>
      <c r="AH1231">
        <v>2</v>
      </c>
      <c r="AI1231" t="str">
        <f>INDEX($AF$1:$AH$1,MATCH(MAX(AF1231:AH1231),AF1231:AH1231,0))</f>
        <v>Store_Orders</v>
      </c>
      <c r="AJ1231">
        <v>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f>SUM(AK1231:AO1231)</f>
        <v>0</v>
      </c>
      <c r="AQ1231" t="s">
        <v>67</v>
      </c>
      <c r="AR1231">
        <v>0</v>
      </c>
      <c r="AS1231" t="str">
        <f>IF(OR(AK1231&gt;0, AL1231&gt;0, AM1231&gt;0, AN1231&gt;0, AO1231&gt;0), "Converted", "Not Converted")</f>
        <v>Not Converted</v>
      </c>
      <c r="AT1231">
        <v>0</v>
      </c>
      <c r="AU1231">
        <v>3</v>
      </c>
      <c r="AV1231">
        <v>11</v>
      </c>
      <c r="AW1231">
        <f>IF(Z1231&gt;607, 4, 0)</f>
        <v>0</v>
      </c>
      <c r="AX1231">
        <f>IF(AA1231&gt;1.6588, 3, 0)</f>
        <v>0</v>
      </c>
      <c r="AY1231">
        <f>IF(P1231&gt;401, 2, 0)</f>
        <v>0</v>
      </c>
      <c r="AZ1231">
        <f>IF(I1231&gt;52915.77, 1, 0)</f>
        <v>0</v>
      </c>
      <c r="BA1231">
        <f>SUM(AW1231:AZ1231)</f>
        <v>0</v>
      </c>
      <c r="BB1231" t="str">
        <f>VLOOKUP(BA1231,'Standard Deviations'!$L$1:$M$11,2,TRUE)</f>
        <v>No Tier</v>
      </c>
    </row>
    <row r="1232" spans="1:54">
      <c r="A1232">
        <v>10490</v>
      </c>
      <c r="B1232">
        <v>1969</v>
      </c>
      <c r="C1232">
        <f>2024-B1232</f>
        <v>55</v>
      </c>
      <c r="D1232" t="str">
        <f>VLOOKUP(B1232,Reference!$A$1:$B$125, 2)</f>
        <v>Gen X</v>
      </c>
      <c r="E1232" t="s">
        <v>68</v>
      </c>
      <c r="F1232" t="str">
        <f>IF(E1232="High School", "No College", "College")</f>
        <v>College</v>
      </c>
      <c r="G1232" t="s">
        <v>55</v>
      </c>
      <c r="H1232">
        <v>51039</v>
      </c>
      <c r="I1232">
        <v>51039</v>
      </c>
      <c r="J1232" s="4" t="s">
        <v>175</v>
      </c>
      <c r="K1232">
        <v>1</v>
      </c>
      <c r="L1232">
        <v>1</v>
      </c>
      <c r="M1232" t="str">
        <f>IF(OR(K1232&gt;0, L1232&gt;0), "Parent", "Not Parent")</f>
        <v>Parent</v>
      </c>
      <c r="N1232" t="s">
        <v>627</v>
      </c>
      <c r="O1232" s="8">
        <v>41916</v>
      </c>
      <c r="P1232" s="9">
        <f>O1232-N1232</f>
        <v>663</v>
      </c>
      <c r="Q1232">
        <v>11</v>
      </c>
      <c r="R1232" s="9">
        <f>P1232-Q1232</f>
        <v>652</v>
      </c>
      <c r="S1232" s="8">
        <f>O1232-R1232</f>
        <v>41264</v>
      </c>
      <c r="T1232">
        <v>100</v>
      </c>
      <c r="U1232">
        <v>64</v>
      </c>
      <c r="V1232">
        <v>79</v>
      </c>
      <c r="W1232">
        <v>65</v>
      </c>
      <c r="X1232">
        <v>0</v>
      </c>
      <c r="Y1232">
        <v>109</v>
      </c>
      <c r="Z1232">
        <v>417</v>
      </c>
      <c r="AA1232">
        <f>Z1232/P1232</f>
        <v>0.62895927601809953</v>
      </c>
      <c r="AB1232" s="11" t="s">
        <v>506</v>
      </c>
      <c r="AC1232" t="s">
        <v>59</v>
      </c>
      <c r="AD1232">
        <v>2</v>
      </c>
      <c r="AE1232" t="str">
        <f>IF(AD1232&gt;3, "Prefers Discount", "Discount Indifferent")</f>
        <v>Discount Indifferent</v>
      </c>
      <c r="AF1232">
        <v>4</v>
      </c>
      <c r="AG1232">
        <v>6</v>
      </c>
      <c r="AH1232">
        <v>2</v>
      </c>
      <c r="AI1232" t="str">
        <f>INDEX($AF$1:$AH$1,MATCH(MAX(AF1232:AH1232),AF1232:AH1232,0))</f>
        <v>Web_Orders</v>
      </c>
      <c r="AJ1232">
        <v>7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f>SUM(AK1232:AO1232)</f>
        <v>0</v>
      </c>
      <c r="AQ1232" t="s">
        <v>67</v>
      </c>
      <c r="AR1232">
        <v>0</v>
      </c>
      <c r="AS1232" t="str">
        <f>IF(OR(AK1232&gt;0, AL1232&gt;0, AM1232&gt;0, AN1232&gt;0, AO1232&gt;0), "Converted", "Not Converted")</f>
        <v>Not Converted</v>
      </c>
      <c r="AT1232">
        <v>0</v>
      </c>
      <c r="AU1232">
        <v>3</v>
      </c>
      <c r="AV1232">
        <v>11</v>
      </c>
      <c r="AW1232">
        <f>IF(Z1232&gt;607, 4, 0)</f>
        <v>0</v>
      </c>
      <c r="AX1232">
        <f>IF(AA1232&gt;1.6588, 3, 0)</f>
        <v>0</v>
      </c>
      <c r="AY1232">
        <f>IF(P1232&gt;401, 2, 0)</f>
        <v>2</v>
      </c>
      <c r="AZ1232">
        <f>IF(I1232&gt;52915.77, 1, 0)</f>
        <v>0</v>
      </c>
      <c r="BA1232">
        <f>SUM(AW1232:AZ1232)</f>
        <v>2</v>
      </c>
      <c r="BB1232" t="str">
        <f>VLOOKUP(BA1232,'Standard Deviations'!$L$1:$M$11,2,TRUE)</f>
        <v>Bronze</v>
      </c>
    </row>
    <row r="1233" spans="1:54">
      <c r="A1233">
        <v>5283</v>
      </c>
      <c r="B1233">
        <v>1976</v>
      </c>
      <c r="C1233">
        <f>2024-B1233</f>
        <v>48</v>
      </c>
      <c r="D1233" t="str">
        <f>VLOOKUP(B1233,Reference!$A$1:$B$125, 2)</f>
        <v>Gen X</v>
      </c>
      <c r="E1233" t="s">
        <v>68</v>
      </c>
      <c r="F1233" t="str">
        <f>IF(E1233="High School", "No College", "College")</f>
        <v>College</v>
      </c>
      <c r="G1233" t="s">
        <v>60</v>
      </c>
      <c r="H1233">
        <v>42473</v>
      </c>
      <c r="I1233">
        <v>42473</v>
      </c>
      <c r="J1233" s="4" t="s">
        <v>175</v>
      </c>
      <c r="K1233">
        <v>1</v>
      </c>
      <c r="L1233">
        <v>1</v>
      </c>
      <c r="M1233" t="str">
        <f>IF(OR(K1233&gt;0, L1233&gt;0), "Parent", "Not Parent")</f>
        <v>Parent</v>
      </c>
      <c r="N1233" t="s">
        <v>102</v>
      </c>
      <c r="O1233" s="8">
        <v>41916</v>
      </c>
      <c r="P1233" s="9">
        <f>O1233-N1233</f>
        <v>229</v>
      </c>
      <c r="Q1233">
        <v>72</v>
      </c>
      <c r="R1233" s="9">
        <f>P1233-Q1233</f>
        <v>157</v>
      </c>
      <c r="S1233" s="8">
        <f>O1233-R1233</f>
        <v>41759</v>
      </c>
      <c r="T1233">
        <v>93</v>
      </c>
      <c r="U1233">
        <v>1</v>
      </c>
      <c r="V1233">
        <v>21</v>
      </c>
      <c r="W1233">
        <v>0</v>
      </c>
      <c r="X1233">
        <v>4</v>
      </c>
      <c r="Y1233">
        <v>25</v>
      </c>
      <c r="Z1233">
        <v>144</v>
      </c>
      <c r="AA1233">
        <f>Z1233/P1233</f>
        <v>0.62882096069868998</v>
      </c>
      <c r="AB1233" s="14" t="s">
        <v>506</v>
      </c>
      <c r="AC1233" s="13" t="s">
        <v>63</v>
      </c>
      <c r="AD1233">
        <v>3</v>
      </c>
      <c r="AE1233" t="str">
        <f>IF(AD1233&gt;3, "Prefers Discount", "Discount Indifferent")</f>
        <v>Discount Indifferent</v>
      </c>
      <c r="AF1233">
        <v>4</v>
      </c>
      <c r="AG1233">
        <v>2</v>
      </c>
      <c r="AH1233">
        <v>1</v>
      </c>
      <c r="AI1233" t="str">
        <f>INDEX($AF$1:$AH$1,MATCH(MAX(AF1233:AH1233),AF1233:AH1233,0))</f>
        <v>Store_Orders</v>
      </c>
      <c r="AJ1233">
        <v>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f>SUM(AK1233:AO1233)</f>
        <v>0</v>
      </c>
      <c r="AQ1233" t="s">
        <v>67</v>
      </c>
      <c r="AR1233">
        <v>0</v>
      </c>
      <c r="AS1233" t="str">
        <f>IF(OR(AK1233&gt;0, AL1233&gt;0, AM1233&gt;0, AN1233&gt;0, AO1233&gt;0), "Converted", "Not Converted")</f>
        <v>Not Converted</v>
      </c>
      <c r="AT1233">
        <v>0</v>
      </c>
      <c r="AU1233">
        <v>3</v>
      </c>
      <c r="AV1233">
        <v>11</v>
      </c>
      <c r="AW1233">
        <f>IF(Z1233&gt;607, 4, 0)</f>
        <v>0</v>
      </c>
      <c r="AX1233">
        <f>IF(AA1233&gt;1.6588, 3, 0)</f>
        <v>0</v>
      </c>
      <c r="AY1233">
        <f>IF(P1233&gt;401, 2, 0)</f>
        <v>0</v>
      </c>
      <c r="AZ1233">
        <f>IF(I1233&gt;52915.77, 1, 0)</f>
        <v>0</v>
      </c>
      <c r="BA1233">
        <f>SUM(AW1233:AZ1233)</f>
        <v>0</v>
      </c>
      <c r="BB1233" t="str">
        <f>VLOOKUP(BA1233,'Standard Deviations'!$L$1:$M$11,2,TRUE)</f>
        <v>No Tier</v>
      </c>
    </row>
    <row r="1234" spans="1:54">
      <c r="A1234">
        <v>2115</v>
      </c>
      <c r="B1234">
        <v>1957</v>
      </c>
      <c r="C1234">
        <f>2024-B1234</f>
        <v>67</v>
      </c>
      <c r="D1234" t="str">
        <f>VLOOKUP(B1234,Reference!$A$1:$B$125, 2)</f>
        <v>Boomers</v>
      </c>
      <c r="E1234" t="s">
        <v>54</v>
      </c>
      <c r="F1234" t="str">
        <f>IF(E1234="High School", "No College", "College")</f>
        <v>College</v>
      </c>
      <c r="G1234" t="s">
        <v>65</v>
      </c>
      <c r="H1234">
        <v>50116</v>
      </c>
      <c r="I1234">
        <v>50116</v>
      </c>
      <c r="J1234" s="4" t="s">
        <v>175</v>
      </c>
      <c r="K1234">
        <v>1</v>
      </c>
      <c r="L1234">
        <v>1</v>
      </c>
      <c r="M1234" t="str">
        <f>IF(OR(K1234&gt;0, L1234&gt;0), "Parent", "Not Parent")</f>
        <v>Parent</v>
      </c>
      <c r="N1234" t="s">
        <v>110</v>
      </c>
      <c r="O1234" s="8">
        <v>41916</v>
      </c>
      <c r="P1234" s="9">
        <f>O1234-N1234</f>
        <v>106</v>
      </c>
      <c r="Q1234">
        <v>68</v>
      </c>
      <c r="R1234" s="9">
        <f>P1234-Q1234</f>
        <v>38</v>
      </c>
      <c r="S1234" s="8">
        <f>O1234-R1234</f>
        <v>41878</v>
      </c>
      <c r="T1234">
        <v>54</v>
      </c>
      <c r="U1234">
        <v>0</v>
      </c>
      <c r="V1234">
        <v>10</v>
      </c>
      <c r="W1234">
        <v>0</v>
      </c>
      <c r="X1234">
        <v>0</v>
      </c>
      <c r="Y1234">
        <v>2</v>
      </c>
      <c r="Z1234">
        <v>66</v>
      </c>
      <c r="AA1234">
        <f>Z1234/P1234</f>
        <v>0.62264150943396224</v>
      </c>
      <c r="AB1234" s="14" t="s">
        <v>506</v>
      </c>
      <c r="AC1234" s="13" t="s">
        <v>63</v>
      </c>
      <c r="AD1234">
        <v>2</v>
      </c>
      <c r="AE1234" t="str">
        <f>IF(AD1234&gt;3, "Prefers Discount", "Discount Indifferent")</f>
        <v>Discount Indifferent</v>
      </c>
      <c r="AF1234">
        <v>4</v>
      </c>
      <c r="AG1234">
        <v>1</v>
      </c>
      <c r="AH1234">
        <v>0</v>
      </c>
      <c r="AI1234" t="str">
        <f>INDEX($AF$1:$AH$1,MATCH(MAX(AF1234:AH1234),AF1234:AH1234,0))</f>
        <v>Store_Orders</v>
      </c>
      <c r="AJ1234">
        <v>5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f>SUM(AK1234:AO1234)</f>
        <v>1</v>
      </c>
      <c r="AQ1234" t="str">
        <f>INDEX($AK$1:$AO$1,MATCH(MAX(AK1234:AO1234),AK1234:AO1234,0))</f>
        <v>Converted_on_Camp4</v>
      </c>
      <c r="AR1234">
        <v>1</v>
      </c>
      <c r="AS1234" t="str">
        <f>IF(OR(AK1234&gt;0, AL1234&gt;0, AM1234&gt;0, AN1234&gt;0, AO1234&gt;0), "Converted", "Not Converted")</f>
        <v>Converted</v>
      </c>
      <c r="AT1234">
        <v>0</v>
      </c>
      <c r="AU1234">
        <v>3</v>
      </c>
      <c r="AV1234">
        <v>11</v>
      </c>
      <c r="AW1234">
        <f>IF(Z1234&gt;607, 4, 0)</f>
        <v>0</v>
      </c>
      <c r="AX1234">
        <f>IF(AA1234&gt;1.6588, 3, 0)</f>
        <v>0</v>
      </c>
      <c r="AY1234">
        <f>IF(P1234&gt;401, 2, 0)</f>
        <v>0</v>
      </c>
      <c r="AZ1234">
        <f>IF(I1234&gt;52915.77, 1, 0)</f>
        <v>0</v>
      </c>
      <c r="BA1234">
        <f>SUM(AW1234:AZ1234)</f>
        <v>0</v>
      </c>
      <c r="BB1234" t="str">
        <f>VLOOKUP(BA1234,'Standard Deviations'!$L$1:$M$11,2,TRUE)</f>
        <v>No Tier</v>
      </c>
    </row>
    <row r="1235" spans="1:54">
      <c r="A1235">
        <v>3033</v>
      </c>
      <c r="B1235">
        <v>1963</v>
      </c>
      <c r="C1235">
        <f>2024-B1235</f>
        <v>61</v>
      </c>
      <c r="D1235" t="str">
        <f>VLOOKUP(B1235,Reference!$A$1:$B$125, 2)</f>
        <v>Boomers</v>
      </c>
      <c r="E1235" t="s">
        <v>64</v>
      </c>
      <c r="F1235" t="str">
        <f>IF(E1235="High School", "No College", "College")</f>
        <v>College</v>
      </c>
      <c r="G1235" t="s">
        <v>65</v>
      </c>
      <c r="H1235">
        <v>38620</v>
      </c>
      <c r="I1235">
        <v>38620</v>
      </c>
      <c r="J1235" s="4" t="s">
        <v>175</v>
      </c>
      <c r="K1235">
        <v>0</v>
      </c>
      <c r="L1235">
        <v>0</v>
      </c>
      <c r="M1235" t="str">
        <f>IF(OR(K1235&gt;0, L1235&gt;0), "Parent", "Not Parent")</f>
        <v>Not Parent</v>
      </c>
      <c r="N1235" t="s">
        <v>313</v>
      </c>
      <c r="O1235" s="8">
        <v>41916</v>
      </c>
      <c r="P1235" s="9">
        <f>O1235-N1235</f>
        <v>511</v>
      </c>
      <c r="Q1235">
        <v>56</v>
      </c>
      <c r="R1235" s="9">
        <f>P1235-Q1235</f>
        <v>455</v>
      </c>
      <c r="S1235" s="8">
        <f>O1235-R1235</f>
        <v>41461</v>
      </c>
      <c r="T1235">
        <v>112</v>
      </c>
      <c r="U1235">
        <v>17</v>
      </c>
      <c r="V1235">
        <v>44</v>
      </c>
      <c r="W1235">
        <v>34</v>
      </c>
      <c r="X1235">
        <v>22</v>
      </c>
      <c r="Y1235">
        <v>89</v>
      </c>
      <c r="Z1235">
        <v>318</v>
      </c>
      <c r="AA1235">
        <f>Z1235/P1235</f>
        <v>0.62230919765166337</v>
      </c>
      <c r="AB1235" s="14" t="s">
        <v>506</v>
      </c>
      <c r="AC1235" s="13" t="s">
        <v>63</v>
      </c>
      <c r="AD1235">
        <v>1</v>
      </c>
      <c r="AE1235" t="str">
        <f>IF(AD1235&gt;3, "Prefers Discount", "Discount Indifferent")</f>
        <v>Discount Indifferent</v>
      </c>
      <c r="AF1235">
        <v>3</v>
      </c>
      <c r="AG1235">
        <v>2</v>
      </c>
      <c r="AH1235">
        <v>5</v>
      </c>
      <c r="AI1235" t="str">
        <f>INDEX($AF$1:$AH$1,MATCH(MAX(AF1235:AH1235),AF1235:AH1235,0))</f>
        <v>Catalog_Orders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f>SUM(AK1235:AO1235)</f>
        <v>0</v>
      </c>
      <c r="AQ1235" t="s">
        <v>67</v>
      </c>
      <c r="AR1235">
        <v>0</v>
      </c>
      <c r="AS1235" t="str">
        <f>IF(OR(AK1235&gt;0, AL1235&gt;0, AM1235&gt;0, AN1235&gt;0, AO1235&gt;0), "Converted", "Not Converted")</f>
        <v>Not Converted</v>
      </c>
      <c r="AT1235">
        <v>0</v>
      </c>
      <c r="AU1235">
        <v>3</v>
      </c>
      <c r="AV1235">
        <v>11</v>
      </c>
      <c r="AW1235">
        <f>IF(Z1235&gt;607, 4, 0)</f>
        <v>0</v>
      </c>
      <c r="AX1235">
        <f>IF(AA1235&gt;1.6588, 3, 0)</f>
        <v>0</v>
      </c>
      <c r="AY1235">
        <f>IF(P1235&gt;401, 2, 0)</f>
        <v>2</v>
      </c>
      <c r="AZ1235">
        <f>IF(I1235&gt;52915.77, 1, 0)</f>
        <v>0</v>
      </c>
      <c r="BA1235">
        <f>SUM(AW1235:AZ1235)</f>
        <v>2</v>
      </c>
      <c r="BB1235" t="str">
        <f>VLOOKUP(BA1235,'Standard Deviations'!$L$1:$M$11,2,TRUE)</f>
        <v>Bronze</v>
      </c>
    </row>
    <row r="1236" spans="1:54">
      <c r="A1236">
        <v>4119</v>
      </c>
      <c r="B1236">
        <v>1963</v>
      </c>
      <c r="C1236">
        <f>2024-B1236</f>
        <v>61</v>
      </c>
      <c r="D1236" t="str">
        <f>VLOOKUP(B1236,Reference!$A$1:$B$125, 2)</f>
        <v>Boomers</v>
      </c>
      <c r="E1236" t="s">
        <v>64</v>
      </c>
      <c r="F1236" t="str">
        <f>IF(E1236="High School", "No College", "College")</f>
        <v>College</v>
      </c>
      <c r="G1236" t="s">
        <v>65</v>
      </c>
      <c r="H1236">
        <v>38620</v>
      </c>
      <c r="I1236">
        <v>38620</v>
      </c>
      <c r="J1236" s="4" t="s">
        <v>175</v>
      </c>
      <c r="K1236">
        <v>0</v>
      </c>
      <c r="L1236">
        <v>0</v>
      </c>
      <c r="M1236" t="str">
        <f>IF(OR(K1236&gt;0, L1236&gt;0), "Parent", "Not Parent")</f>
        <v>Not Parent</v>
      </c>
      <c r="N1236" t="s">
        <v>313</v>
      </c>
      <c r="O1236" s="8">
        <v>41916</v>
      </c>
      <c r="P1236" s="9">
        <f>O1236-N1236</f>
        <v>511</v>
      </c>
      <c r="Q1236">
        <v>56</v>
      </c>
      <c r="R1236" s="9">
        <f>P1236-Q1236</f>
        <v>455</v>
      </c>
      <c r="S1236" s="8">
        <f>O1236-R1236</f>
        <v>41461</v>
      </c>
      <c r="T1236">
        <v>112</v>
      </c>
      <c r="U1236">
        <v>17</v>
      </c>
      <c r="V1236">
        <v>44</v>
      </c>
      <c r="W1236">
        <v>34</v>
      </c>
      <c r="X1236">
        <v>22</v>
      </c>
      <c r="Y1236">
        <v>89</v>
      </c>
      <c r="Z1236">
        <v>318</v>
      </c>
      <c r="AA1236">
        <f>Z1236/P1236</f>
        <v>0.62230919765166337</v>
      </c>
      <c r="AB1236" s="14" t="s">
        <v>506</v>
      </c>
      <c r="AC1236" s="13" t="s">
        <v>63</v>
      </c>
      <c r="AD1236">
        <v>1</v>
      </c>
      <c r="AE1236" t="str">
        <f>IF(AD1236&gt;3, "Prefers Discount", "Discount Indifferent")</f>
        <v>Discount Indifferent</v>
      </c>
      <c r="AF1236">
        <v>3</v>
      </c>
      <c r="AG1236">
        <v>2</v>
      </c>
      <c r="AH1236">
        <v>5</v>
      </c>
      <c r="AI1236" t="str">
        <f>INDEX($AF$1:$AH$1,MATCH(MAX(AF1236:AH1236),AF1236:AH1236,0))</f>
        <v>Catalog_Orders</v>
      </c>
      <c r="AJ1236">
        <v>3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f>SUM(AK1236:AO1236)</f>
        <v>0</v>
      </c>
      <c r="AQ1236" t="s">
        <v>67</v>
      </c>
      <c r="AR1236">
        <v>0</v>
      </c>
      <c r="AS1236" t="str">
        <f>IF(OR(AK1236&gt;0, AL1236&gt;0, AM1236&gt;0, AN1236&gt;0, AO1236&gt;0), "Converted", "Not Converted")</f>
        <v>Not Converted</v>
      </c>
      <c r="AT1236">
        <v>0</v>
      </c>
      <c r="AU1236">
        <v>3</v>
      </c>
      <c r="AV1236">
        <v>11</v>
      </c>
      <c r="AW1236">
        <f>IF(Z1236&gt;607, 4, 0)</f>
        <v>0</v>
      </c>
      <c r="AX1236">
        <f>IF(AA1236&gt;1.6588, 3, 0)</f>
        <v>0</v>
      </c>
      <c r="AY1236">
        <f>IF(P1236&gt;401, 2, 0)</f>
        <v>2</v>
      </c>
      <c r="AZ1236">
        <f>IF(I1236&gt;52915.77, 1, 0)</f>
        <v>0</v>
      </c>
      <c r="BA1236">
        <f>SUM(AW1236:AZ1236)</f>
        <v>2</v>
      </c>
      <c r="BB1236" t="str">
        <f>VLOOKUP(BA1236,'Standard Deviations'!$L$1:$M$11,2,TRUE)</f>
        <v>Bronze</v>
      </c>
    </row>
    <row r="1237" spans="1:54">
      <c r="A1237">
        <v>6497</v>
      </c>
      <c r="B1237">
        <v>1960</v>
      </c>
      <c r="C1237">
        <f>2024-B1237</f>
        <v>64</v>
      </c>
      <c r="D1237" t="str">
        <f>VLOOKUP(B1237,Reference!$A$1:$B$125, 2)</f>
        <v>Boomers</v>
      </c>
      <c r="E1237" t="s">
        <v>54</v>
      </c>
      <c r="F1237" t="str">
        <f>IF(E1237="High School", "No College", "College")</f>
        <v>College</v>
      </c>
      <c r="G1237" t="s">
        <v>55</v>
      </c>
      <c r="H1237">
        <v>51651</v>
      </c>
      <c r="I1237">
        <v>51651</v>
      </c>
      <c r="J1237" s="4" t="s">
        <v>175</v>
      </c>
      <c r="K1237">
        <v>0</v>
      </c>
      <c r="L1237">
        <v>1</v>
      </c>
      <c r="M1237" t="str">
        <f>IF(OR(K1237&gt;0, L1237&gt;0), "Parent", "Not Parent")</f>
        <v>Parent</v>
      </c>
      <c r="N1237" t="s">
        <v>493</v>
      </c>
      <c r="O1237" s="8">
        <v>41916</v>
      </c>
      <c r="P1237" s="9">
        <f>O1237-N1237</f>
        <v>696</v>
      </c>
      <c r="Q1237">
        <v>32</v>
      </c>
      <c r="R1237" s="9">
        <f>P1237-Q1237</f>
        <v>664</v>
      </c>
      <c r="S1237" s="8">
        <f>O1237-R1237</f>
        <v>41252</v>
      </c>
      <c r="T1237">
        <v>293</v>
      </c>
      <c r="U1237">
        <v>6</v>
      </c>
      <c r="V1237">
        <v>23</v>
      </c>
      <c r="W1237">
        <v>13</v>
      </c>
      <c r="X1237">
        <v>6</v>
      </c>
      <c r="Y1237">
        <v>92</v>
      </c>
      <c r="Z1237">
        <v>433</v>
      </c>
      <c r="AA1237">
        <f>Z1237/P1237</f>
        <v>0.62212643678160917</v>
      </c>
      <c r="AB1237" s="11" t="s">
        <v>506</v>
      </c>
      <c r="AC1237" t="s">
        <v>59</v>
      </c>
      <c r="AD1237">
        <v>4</v>
      </c>
      <c r="AE1237" t="str">
        <f>IF(AD1237&gt;3, "Prefers Discount", "Discount Indifferent")</f>
        <v>Prefers Discount</v>
      </c>
      <c r="AF1237">
        <v>5</v>
      </c>
      <c r="AG1237">
        <v>6</v>
      </c>
      <c r="AH1237">
        <v>2</v>
      </c>
      <c r="AI1237" t="str">
        <f>INDEX($AF$1:$AH$1,MATCH(MAX(AF1237:AH1237),AF1237:AH1237,0))</f>
        <v>Web_Orders</v>
      </c>
      <c r="AJ1237">
        <v>8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f>SUM(AK1237:AO1237)</f>
        <v>0</v>
      </c>
      <c r="AQ1237" t="s">
        <v>67</v>
      </c>
      <c r="AR1237">
        <v>0</v>
      </c>
      <c r="AS1237" t="str">
        <f>IF(OR(AK1237&gt;0, AL1237&gt;0, AM1237&gt;0, AN1237&gt;0, AO1237&gt;0), "Converted", "Not Converted")</f>
        <v>Not Converted</v>
      </c>
      <c r="AT1237">
        <v>0</v>
      </c>
      <c r="AU1237">
        <v>3</v>
      </c>
      <c r="AV1237">
        <v>11</v>
      </c>
      <c r="AW1237">
        <f>IF(Z1237&gt;607, 4, 0)</f>
        <v>0</v>
      </c>
      <c r="AX1237">
        <f>IF(AA1237&gt;1.6588, 3, 0)</f>
        <v>0</v>
      </c>
      <c r="AY1237">
        <f>IF(P1237&gt;401, 2, 0)</f>
        <v>2</v>
      </c>
      <c r="AZ1237">
        <f>IF(I1237&gt;52915.77, 1, 0)</f>
        <v>0</v>
      </c>
      <c r="BA1237">
        <f>SUM(AW1237:AZ1237)</f>
        <v>2</v>
      </c>
      <c r="BB1237" t="str">
        <f>VLOOKUP(BA1237,'Standard Deviations'!$L$1:$M$11,2,TRUE)</f>
        <v>Bronze</v>
      </c>
    </row>
    <row r="1238" spans="1:54">
      <c r="A1238">
        <v>5043</v>
      </c>
      <c r="B1238">
        <v>1951</v>
      </c>
      <c r="C1238">
        <f>2024-B1238</f>
        <v>73</v>
      </c>
      <c r="D1238" t="str">
        <f>VLOOKUP(B1238,Reference!$A$1:$B$125, 2)</f>
        <v>Boomers</v>
      </c>
      <c r="E1238" t="s">
        <v>546</v>
      </c>
      <c r="F1238" t="str">
        <f>IF(E1238="High School", "No College", "College")</f>
        <v>No College</v>
      </c>
      <c r="G1238" t="s">
        <v>55</v>
      </c>
      <c r="H1238">
        <v>26997</v>
      </c>
      <c r="I1238">
        <v>26997</v>
      </c>
      <c r="J1238" s="4" t="s">
        <v>341</v>
      </c>
      <c r="K1238">
        <v>0</v>
      </c>
      <c r="L1238">
        <v>0</v>
      </c>
      <c r="M1238" t="str">
        <f>IF(OR(K1238&gt;0, L1238&gt;0), "Parent", "Not Parent")</f>
        <v>Not Parent</v>
      </c>
      <c r="N1238" t="s">
        <v>364</v>
      </c>
      <c r="O1238" s="8">
        <v>41916</v>
      </c>
      <c r="P1238" s="9">
        <f>O1238-N1238</f>
        <v>698</v>
      </c>
      <c r="Q1238">
        <v>89</v>
      </c>
      <c r="R1238" s="9">
        <f>P1238-Q1238</f>
        <v>609</v>
      </c>
      <c r="S1238" s="8">
        <f>O1238-R1238</f>
        <v>41307</v>
      </c>
      <c r="T1238">
        <v>7</v>
      </c>
      <c r="U1238">
        <v>23</v>
      </c>
      <c r="V1238">
        <v>78</v>
      </c>
      <c r="W1238">
        <v>133</v>
      </c>
      <c r="X1238">
        <v>49</v>
      </c>
      <c r="Y1238">
        <v>144</v>
      </c>
      <c r="Z1238">
        <v>434</v>
      </c>
      <c r="AA1238">
        <f>Z1238/P1238</f>
        <v>0.62177650429799425</v>
      </c>
      <c r="AB1238" s="14" t="s">
        <v>506</v>
      </c>
      <c r="AC1238" s="13" t="s">
        <v>63</v>
      </c>
      <c r="AD1238">
        <v>2</v>
      </c>
      <c r="AE1238" t="str">
        <f>IF(AD1238&gt;3, "Prefers Discount", "Discount Indifferent")</f>
        <v>Discount Indifferent</v>
      </c>
      <c r="AF1238">
        <v>5</v>
      </c>
      <c r="AG1238">
        <v>4</v>
      </c>
      <c r="AH1238">
        <v>2</v>
      </c>
      <c r="AI1238" t="str">
        <f>INDEX($AF$1:$AH$1,MATCH(MAX(AF1238:AH1238),AF1238:AH1238,0))</f>
        <v>Store_Orders</v>
      </c>
      <c r="AJ1238">
        <v>7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f>SUM(AK1238:AO1238)</f>
        <v>0</v>
      </c>
      <c r="AQ1238" t="s">
        <v>67</v>
      </c>
      <c r="AR1238">
        <v>0</v>
      </c>
      <c r="AS1238" t="str">
        <f>IF(OR(AK1238&gt;0, AL1238&gt;0, AM1238&gt;0, AN1238&gt;0, AO1238&gt;0), "Converted", "Not Converted")</f>
        <v>Not Converted</v>
      </c>
      <c r="AT1238">
        <v>0</v>
      </c>
      <c r="AU1238">
        <v>3</v>
      </c>
      <c r="AV1238">
        <v>11</v>
      </c>
      <c r="AW1238">
        <f>IF(Z1238&gt;607, 4, 0)</f>
        <v>0</v>
      </c>
      <c r="AX1238">
        <f>IF(AA1238&gt;1.6588, 3, 0)</f>
        <v>0</v>
      </c>
      <c r="AY1238">
        <f>IF(P1238&gt;401, 2, 0)</f>
        <v>2</v>
      </c>
      <c r="AZ1238">
        <f>IF(I1238&gt;52915.77, 1, 0)</f>
        <v>0</v>
      </c>
      <c r="BA1238">
        <f>SUM(AW1238:AZ1238)</f>
        <v>2</v>
      </c>
      <c r="BB1238" t="str">
        <f>VLOOKUP(BA1238,'Standard Deviations'!$L$1:$M$11,2,TRUE)</f>
        <v>Bronze</v>
      </c>
    </row>
    <row r="1239" spans="1:54">
      <c r="A1239">
        <v>10971</v>
      </c>
      <c r="B1239">
        <v>1977</v>
      </c>
      <c r="C1239">
        <f>2024-B1239</f>
        <v>47</v>
      </c>
      <c r="D1239" t="str">
        <f>VLOOKUP(B1239,Reference!$A$1:$B$125, 2)</f>
        <v>Gen X</v>
      </c>
      <c r="E1239" t="s">
        <v>54</v>
      </c>
      <c r="F1239" t="str">
        <f>IF(E1239="High School", "No College", "College")</f>
        <v>College</v>
      </c>
      <c r="G1239" t="s">
        <v>60</v>
      </c>
      <c r="H1239">
        <v>37774</v>
      </c>
      <c r="I1239">
        <v>37774</v>
      </c>
      <c r="J1239" s="4" t="s">
        <v>175</v>
      </c>
      <c r="K1239">
        <v>2</v>
      </c>
      <c r="L1239">
        <v>0</v>
      </c>
      <c r="M1239" t="str">
        <f>IF(OR(K1239&gt;0, L1239&gt;0), "Parent", "Not Parent")</f>
        <v>Parent</v>
      </c>
      <c r="N1239" t="s">
        <v>499</v>
      </c>
      <c r="O1239" s="8">
        <v>41916</v>
      </c>
      <c r="P1239" s="9">
        <f>O1239-N1239</f>
        <v>761</v>
      </c>
      <c r="Q1239">
        <v>28</v>
      </c>
      <c r="R1239" s="9">
        <f>P1239-Q1239</f>
        <v>733</v>
      </c>
      <c r="S1239" s="8">
        <f>O1239-R1239</f>
        <v>41183</v>
      </c>
      <c r="T1239">
        <v>173</v>
      </c>
      <c r="U1239">
        <v>8</v>
      </c>
      <c r="V1239">
        <v>107</v>
      </c>
      <c r="W1239">
        <v>7</v>
      </c>
      <c r="X1239">
        <v>2</v>
      </c>
      <c r="Y1239">
        <v>176</v>
      </c>
      <c r="Z1239">
        <v>473</v>
      </c>
      <c r="AA1239">
        <f>Z1239/P1239</f>
        <v>0.62155059132720103</v>
      </c>
      <c r="AB1239" s="11" t="s">
        <v>506</v>
      </c>
      <c r="AC1239" t="s">
        <v>59</v>
      </c>
      <c r="AD1239">
        <v>4</v>
      </c>
      <c r="AE1239" t="str">
        <f>IF(AD1239&gt;3, "Prefers Discount", "Discount Indifferent")</f>
        <v>Prefers Discount</v>
      </c>
      <c r="AF1239">
        <v>3</v>
      </c>
      <c r="AG1239">
        <v>7</v>
      </c>
      <c r="AH1239">
        <v>2</v>
      </c>
      <c r="AI1239" t="str">
        <f>INDEX($AF$1:$AH$1,MATCH(MAX(AF1239:AH1239),AF1239:AH1239,0))</f>
        <v>Web_Orders</v>
      </c>
      <c r="AJ1239">
        <v>9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f>SUM(AK1239:AO1239)</f>
        <v>1</v>
      </c>
      <c r="AQ1239" t="str">
        <f>INDEX($AK$1:$AO$1,MATCH(MAX(AK1239:AO1239),AK1239:AO1239,0))</f>
        <v>Converted_on_Camp3</v>
      </c>
      <c r="AR1239">
        <v>1</v>
      </c>
      <c r="AS1239" t="str">
        <f>IF(OR(AK1239&gt;0, AL1239&gt;0, AM1239&gt;0, AN1239&gt;0, AO1239&gt;0), "Converted", "Not Converted")</f>
        <v>Converted</v>
      </c>
      <c r="AT1239">
        <v>1</v>
      </c>
      <c r="AU1239">
        <v>3</v>
      </c>
      <c r="AV1239">
        <v>11</v>
      </c>
      <c r="AW1239">
        <f>IF(Z1239&gt;607, 4, 0)</f>
        <v>0</v>
      </c>
      <c r="AX1239">
        <f>IF(AA1239&gt;1.6588, 3, 0)</f>
        <v>0</v>
      </c>
      <c r="AY1239">
        <f>IF(P1239&gt;401, 2, 0)</f>
        <v>2</v>
      </c>
      <c r="AZ1239">
        <f>IF(I1239&gt;52915.77, 1, 0)</f>
        <v>0</v>
      </c>
      <c r="BA1239">
        <f>SUM(AW1239:AZ1239)</f>
        <v>2</v>
      </c>
      <c r="BB1239" t="str">
        <f>VLOOKUP(BA1239,'Standard Deviations'!$L$1:$M$11,2,TRUE)</f>
        <v>Bronze</v>
      </c>
    </row>
    <row r="1240" spans="1:54">
      <c r="A1240">
        <v>4095</v>
      </c>
      <c r="B1240">
        <v>1971</v>
      </c>
      <c r="C1240">
        <f>2024-B1240</f>
        <v>53</v>
      </c>
      <c r="D1240" t="str">
        <f>VLOOKUP(B1240,Reference!$A$1:$B$125, 2)</f>
        <v>Gen X</v>
      </c>
      <c r="E1240" t="s">
        <v>54</v>
      </c>
      <c r="F1240" t="str">
        <f>IF(E1240="High School", "No College", "College")</f>
        <v>College</v>
      </c>
      <c r="G1240" t="s">
        <v>55</v>
      </c>
      <c r="H1240">
        <v>37150</v>
      </c>
      <c r="I1240">
        <v>37150</v>
      </c>
      <c r="J1240" s="4" t="s">
        <v>175</v>
      </c>
      <c r="K1240">
        <v>1</v>
      </c>
      <c r="L1240">
        <v>0</v>
      </c>
      <c r="M1240" t="str">
        <f>IF(OR(K1240&gt;0, L1240&gt;0), "Parent", "Not Parent")</f>
        <v>Parent</v>
      </c>
      <c r="N1240" t="s">
        <v>380</v>
      </c>
      <c r="O1240" s="8">
        <v>41916</v>
      </c>
      <c r="P1240" s="9">
        <f>O1240-N1240</f>
        <v>753</v>
      </c>
      <c r="Q1240">
        <v>80</v>
      </c>
      <c r="R1240" s="9">
        <f>P1240-Q1240</f>
        <v>673</v>
      </c>
      <c r="S1240" s="8">
        <f>O1240-R1240</f>
        <v>41243</v>
      </c>
      <c r="T1240">
        <v>167</v>
      </c>
      <c r="U1240">
        <v>37</v>
      </c>
      <c r="V1240">
        <v>64</v>
      </c>
      <c r="W1240">
        <v>49</v>
      </c>
      <c r="X1240">
        <v>34</v>
      </c>
      <c r="Y1240">
        <v>116</v>
      </c>
      <c r="Z1240">
        <v>467</v>
      </c>
      <c r="AA1240">
        <f>Z1240/P1240</f>
        <v>0.6201859229747676</v>
      </c>
      <c r="AB1240" s="14" t="s">
        <v>506</v>
      </c>
      <c r="AC1240" s="13" t="s">
        <v>63</v>
      </c>
      <c r="AD1240">
        <v>8</v>
      </c>
      <c r="AE1240" t="str">
        <f>IF(AD1240&gt;3, "Prefers Discount", "Discount Indifferent")</f>
        <v>Prefers Discount</v>
      </c>
      <c r="AF1240">
        <v>6</v>
      </c>
      <c r="AG1240">
        <v>4</v>
      </c>
      <c r="AH1240">
        <v>3</v>
      </c>
      <c r="AI1240" t="str">
        <f>INDEX($AF$1:$AH$1,MATCH(MAX(AF1240:AH1240),AF1240:AH1240,0))</f>
        <v>Store_Orders</v>
      </c>
      <c r="AJ1240">
        <v>7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f>SUM(AK1240:AO1240)</f>
        <v>0</v>
      </c>
      <c r="AQ1240" t="s">
        <v>67</v>
      </c>
      <c r="AR1240">
        <v>0</v>
      </c>
      <c r="AS1240" t="str">
        <f>IF(OR(AK1240&gt;0, AL1240&gt;0, AM1240&gt;0, AN1240&gt;0, AO1240&gt;0), "Converted", "Not Converted")</f>
        <v>Not Converted</v>
      </c>
      <c r="AT1240">
        <v>0</v>
      </c>
      <c r="AU1240">
        <v>3</v>
      </c>
      <c r="AV1240">
        <v>11</v>
      </c>
      <c r="AW1240">
        <f>IF(Z1240&gt;607, 4, 0)</f>
        <v>0</v>
      </c>
      <c r="AX1240">
        <f>IF(AA1240&gt;1.6588, 3, 0)</f>
        <v>0</v>
      </c>
      <c r="AY1240">
        <f>IF(P1240&gt;401, 2, 0)</f>
        <v>2</v>
      </c>
      <c r="AZ1240">
        <f>IF(I1240&gt;52915.77, 1, 0)</f>
        <v>0</v>
      </c>
      <c r="BA1240">
        <f>SUM(AW1240:AZ1240)</f>
        <v>2</v>
      </c>
      <c r="BB1240" t="str">
        <f>VLOOKUP(BA1240,'Standard Deviations'!$L$1:$M$11,2,TRUE)</f>
        <v>Bronze</v>
      </c>
    </row>
    <row r="1241" spans="1:54">
      <c r="A1241">
        <v>944</v>
      </c>
      <c r="B1241">
        <v>1962</v>
      </c>
      <c r="C1241">
        <f>2024-B1241</f>
        <v>62</v>
      </c>
      <c r="D1241" t="str">
        <f>VLOOKUP(B1241,Reference!$A$1:$B$125, 2)</f>
        <v>Boomers</v>
      </c>
      <c r="E1241" t="s">
        <v>54</v>
      </c>
      <c r="F1241" t="str">
        <f>IF(E1241="High School", "No College", "College")</f>
        <v>College</v>
      </c>
      <c r="G1241" t="s">
        <v>55</v>
      </c>
      <c r="H1241">
        <v>56181</v>
      </c>
      <c r="I1241">
        <v>56181</v>
      </c>
      <c r="J1241" s="4" t="s">
        <v>61</v>
      </c>
      <c r="K1241">
        <v>0</v>
      </c>
      <c r="L1241">
        <v>1</v>
      </c>
      <c r="M1241" t="str">
        <f>IF(OR(K1241&gt;0, L1241&gt;0), "Parent", "Not Parent")</f>
        <v>Parent</v>
      </c>
      <c r="N1241" t="s">
        <v>477</v>
      </c>
      <c r="O1241" s="8">
        <v>41916</v>
      </c>
      <c r="P1241" s="9">
        <f>O1241-N1241</f>
        <v>634</v>
      </c>
      <c r="Q1241">
        <v>6</v>
      </c>
      <c r="R1241" s="9">
        <f>P1241-Q1241</f>
        <v>628</v>
      </c>
      <c r="S1241" s="8">
        <f>O1241-R1241</f>
        <v>41288</v>
      </c>
      <c r="T1241">
        <v>121</v>
      </c>
      <c r="U1241">
        <v>103</v>
      </c>
      <c r="V1241">
        <v>69</v>
      </c>
      <c r="W1241">
        <v>8</v>
      </c>
      <c r="X1241">
        <v>44</v>
      </c>
      <c r="Y1241">
        <v>48</v>
      </c>
      <c r="Z1241">
        <v>393</v>
      </c>
      <c r="AA1241">
        <f>Z1241/P1241</f>
        <v>0.61987381703470035</v>
      </c>
      <c r="AB1241" s="11" t="s">
        <v>506</v>
      </c>
      <c r="AC1241" t="s">
        <v>59</v>
      </c>
      <c r="AD1241">
        <v>1</v>
      </c>
      <c r="AE1241" t="str">
        <f>IF(AD1241&gt;3, "Prefers Discount", "Discount Indifferent")</f>
        <v>Discount Indifferent</v>
      </c>
      <c r="AF1241">
        <v>7</v>
      </c>
      <c r="AG1241">
        <v>4</v>
      </c>
      <c r="AH1241">
        <v>2</v>
      </c>
      <c r="AI1241" t="str">
        <f>INDEX($AF$1:$AH$1,MATCH(MAX(AF1241:AH1241),AF1241:AH1241,0))</f>
        <v>Store_Orders</v>
      </c>
      <c r="AJ1241">
        <v>4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f>SUM(AK1241:AO1241)</f>
        <v>0</v>
      </c>
      <c r="AQ1241" t="s">
        <v>67</v>
      </c>
      <c r="AR1241">
        <v>0</v>
      </c>
      <c r="AS1241" t="str">
        <f>IF(OR(AK1241&gt;0, AL1241&gt;0, AM1241&gt;0, AN1241&gt;0, AO1241&gt;0), "Converted", "Not Converted")</f>
        <v>Not Converted</v>
      </c>
      <c r="AT1241">
        <v>0</v>
      </c>
      <c r="AU1241">
        <v>3</v>
      </c>
      <c r="AV1241">
        <v>11</v>
      </c>
      <c r="AW1241">
        <f>IF(Z1241&gt;607, 4, 0)</f>
        <v>0</v>
      </c>
      <c r="AX1241">
        <f>IF(AA1241&gt;1.6588, 3, 0)</f>
        <v>0</v>
      </c>
      <c r="AY1241">
        <f>IF(P1241&gt;401, 2, 0)</f>
        <v>2</v>
      </c>
      <c r="AZ1241">
        <f>IF(I1241&gt;52915.77, 1, 0)</f>
        <v>1</v>
      </c>
      <c r="BA1241">
        <f>SUM(AW1241:AZ1241)</f>
        <v>3</v>
      </c>
      <c r="BB1241" t="str">
        <f>VLOOKUP(BA1241,'Standard Deviations'!$L$1:$M$11,2,TRUE)</f>
        <v>Silver</v>
      </c>
    </row>
    <row r="1242" spans="1:54">
      <c r="A1242">
        <v>8143</v>
      </c>
      <c r="B1242">
        <v>1985</v>
      </c>
      <c r="C1242">
        <f>2024-B1242</f>
        <v>39</v>
      </c>
      <c r="D1242" t="str">
        <f>VLOOKUP(B1242,Reference!$A$1:$B$125, 2)</f>
        <v>Millennials</v>
      </c>
      <c r="E1242" t="s">
        <v>68</v>
      </c>
      <c r="F1242" t="str">
        <f>IF(E1242="High School", "No College", "College")</f>
        <v>College</v>
      </c>
      <c r="G1242" t="s">
        <v>60</v>
      </c>
      <c r="H1242">
        <v>37929</v>
      </c>
      <c r="I1242">
        <v>37929</v>
      </c>
      <c r="J1242" s="4" t="s">
        <v>175</v>
      </c>
      <c r="K1242">
        <v>0</v>
      </c>
      <c r="L1242">
        <v>0</v>
      </c>
      <c r="M1242" t="str">
        <f>IF(OR(K1242&gt;0, L1242&gt;0), "Parent", "Not Parent")</f>
        <v>Not Parent</v>
      </c>
      <c r="N1242" t="s">
        <v>483</v>
      </c>
      <c r="O1242" s="8">
        <v>41916</v>
      </c>
      <c r="P1242" s="9">
        <f>O1242-N1242</f>
        <v>431</v>
      </c>
      <c r="Q1242">
        <v>49</v>
      </c>
      <c r="R1242" s="9">
        <f>P1242-Q1242</f>
        <v>382</v>
      </c>
      <c r="S1242" s="8">
        <f>O1242-R1242</f>
        <v>41534</v>
      </c>
      <c r="T1242">
        <v>202</v>
      </c>
      <c r="U1242">
        <v>2</v>
      </c>
      <c r="V1242">
        <v>46</v>
      </c>
      <c r="W1242">
        <v>3</v>
      </c>
      <c r="X1242">
        <v>2</v>
      </c>
      <c r="Y1242">
        <v>10</v>
      </c>
      <c r="Z1242">
        <v>265</v>
      </c>
      <c r="AA1242">
        <f>Z1242/P1242</f>
        <v>0.61484918793503485</v>
      </c>
      <c r="AB1242" s="11" t="s">
        <v>506</v>
      </c>
      <c r="AC1242" t="s">
        <v>59</v>
      </c>
      <c r="AD1242">
        <v>2</v>
      </c>
      <c r="AE1242" t="str">
        <f>IF(AD1242&gt;3, "Prefers Discount", "Discount Indifferent")</f>
        <v>Discount Indifferent</v>
      </c>
      <c r="AF1242">
        <v>5</v>
      </c>
      <c r="AG1242">
        <v>4</v>
      </c>
      <c r="AH1242">
        <v>2</v>
      </c>
      <c r="AI1242" t="str">
        <f>INDEX($AF$1:$AH$1,MATCH(MAX(AF1242:AH1242),AF1242:AH1242,0))</f>
        <v>Store_Orders</v>
      </c>
      <c r="AJ1242">
        <v>7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f>SUM(AK1242:AO1242)</f>
        <v>2</v>
      </c>
      <c r="AQ1242" t="str">
        <f>INDEX($AK$1:$AO$1,MATCH(MAX(AK1242:AO1242),AK1242:AO1242,0))</f>
        <v>Converted_on_Camp1</v>
      </c>
      <c r="AR1242">
        <v>1</v>
      </c>
      <c r="AS1242" t="str">
        <f>IF(OR(AK1242&gt;0, AL1242&gt;0, AM1242&gt;0, AN1242&gt;0, AO1242&gt;0), "Converted", "Not Converted")</f>
        <v>Converted</v>
      </c>
      <c r="AT1242">
        <v>0</v>
      </c>
      <c r="AU1242">
        <v>3</v>
      </c>
      <c r="AV1242">
        <v>11</v>
      </c>
      <c r="AW1242">
        <f>IF(Z1242&gt;607, 4, 0)</f>
        <v>0</v>
      </c>
      <c r="AX1242">
        <f>IF(AA1242&gt;1.6588, 3, 0)</f>
        <v>0</v>
      </c>
      <c r="AY1242">
        <f>IF(P1242&gt;401, 2, 0)</f>
        <v>2</v>
      </c>
      <c r="AZ1242">
        <f>IF(I1242&gt;52915.77, 1, 0)</f>
        <v>0</v>
      </c>
      <c r="BA1242">
        <f>SUM(AW1242:AZ1242)</f>
        <v>2</v>
      </c>
      <c r="BB1242" t="str">
        <f>VLOOKUP(BA1242,'Standard Deviations'!$L$1:$M$11,2,TRUE)</f>
        <v>Bronze</v>
      </c>
    </row>
    <row r="1243" spans="1:54">
      <c r="A1243">
        <v>92</v>
      </c>
      <c r="B1243">
        <v>1988</v>
      </c>
      <c r="C1243">
        <f>2024-B1243</f>
        <v>36</v>
      </c>
      <c r="D1243" t="str">
        <f>VLOOKUP(B1243,Reference!$A$1:$B$125, 2)</f>
        <v>Millennials</v>
      </c>
      <c r="E1243" t="s">
        <v>54</v>
      </c>
      <c r="F1243" t="str">
        <f>IF(E1243="High School", "No College", "College")</f>
        <v>College</v>
      </c>
      <c r="G1243" t="s">
        <v>60</v>
      </c>
      <c r="H1243">
        <v>34176</v>
      </c>
      <c r="I1243">
        <v>34176</v>
      </c>
      <c r="J1243" s="4" t="s">
        <v>175</v>
      </c>
      <c r="K1243">
        <v>1</v>
      </c>
      <c r="L1243">
        <v>0</v>
      </c>
      <c r="M1243" t="str">
        <f>IF(OR(K1243&gt;0, L1243&gt;0), "Parent", "Not Parent")</f>
        <v>Parent</v>
      </c>
      <c r="N1243" t="s">
        <v>90</v>
      </c>
      <c r="O1243" s="8">
        <v>41916</v>
      </c>
      <c r="P1243" s="9">
        <f>O1243-N1243</f>
        <v>145</v>
      </c>
      <c r="Q1243">
        <v>12</v>
      </c>
      <c r="R1243" s="9">
        <f>P1243-Q1243</f>
        <v>133</v>
      </c>
      <c r="S1243" s="8">
        <f>O1243-R1243</f>
        <v>41783</v>
      </c>
      <c r="T1243">
        <v>5</v>
      </c>
      <c r="U1243">
        <v>7</v>
      </c>
      <c r="V1243">
        <v>24</v>
      </c>
      <c r="W1243">
        <v>19</v>
      </c>
      <c r="X1243">
        <v>14</v>
      </c>
      <c r="Y1243">
        <v>20</v>
      </c>
      <c r="Z1243">
        <v>89</v>
      </c>
      <c r="AA1243">
        <f>Z1243/P1243</f>
        <v>0.61379310344827587</v>
      </c>
      <c r="AB1243" s="11" t="s">
        <v>506</v>
      </c>
      <c r="AC1243" t="s">
        <v>59</v>
      </c>
      <c r="AD1243">
        <v>4</v>
      </c>
      <c r="AE1243" t="str">
        <f>IF(AD1243&gt;3, "Prefers Discount", "Discount Indifferent")</f>
        <v>Prefers Discount</v>
      </c>
      <c r="AF1243">
        <v>4</v>
      </c>
      <c r="AG1243">
        <v>3</v>
      </c>
      <c r="AH1243">
        <v>0</v>
      </c>
      <c r="AI1243" t="str">
        <f>INDEX($AF$1:$AH$1,MATCH(MAX(AF1243:AH1243),AF1243:AH1243,0))</f>
        <v>Store_Orders</v>
      </c>
      <c r="AJ1243">
        <v>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f>SUM(AK1243:AO1243)</f>
        <v>0</v>
      </c>
      <c r="AQ1243" t="s">
        <v>67</v>
      </c>
      <c r="AR1243">
        <v>0</v>
      </c>
      <c r="AS1243" t="str">
        <f>IF(OR(AK1243&gt;0, AL1243&gt;0, AM1243&gt;0, AN1243&gt;0, AO1243&gt;0), "Converted", "Not Converted")</f>
        <v>Not Converted</v>
      </c>
      <c r="AT1243">
        <v>0</v>
      </c>
      <c r="AU1243">
        <v>3</v>
      </c>
      <c r="AV1243">
        <v>11</v>
      </c>
      <c r="AW1243">
        <f>IF(Z1243&gt;607, 4, 0)</f>
        <v>0</v>
      </c>
      <c r="AX1243">
        <f>IF(AA1243&gt;1.6588, 3, 0)</f>
        <v>0</v>
      </c>
      <c r="AY1243">
        <f>IF(P1243&gt;401, 2, 0)</f>
        <v>0</v>
      </c>
      <c r="AZ1243">
        <f>IF(I1243&gt;52915.77, 1, 0)</f>
        <v>0</v>
      </c>
      <c r="BA1243">
        <f>SUM(AW1243:AZ1243)</f>
        <v>0</v>
      </c>
      <c r="BB1243" t="str">
        <f>VLOOKUP(BA1243,'Standard Deviations'!$L$1:$M$11,2,TRUE)</f>
        <v>No Tier</v>
      </c>
    </row>
    <row r="1244" spans="1:54">
      <c r="A1244">
        <v>3312</v>
      </c>
      <c r="B1244">
        <v>1988</v>
      </c>
      <c r="C1244">
        <f>2024-B1244</f>
        <v>36</v>
      </c>
      <c r="D1244" t="str">
        <f>VLOOKUP(B1244,Reference!$A$1:$B$125, 2)</f>
        <v>Millennials</v>
      </c>
      <c r="E1244" t="s">
        <v>54</v>
      </c>
      <c r="F1244" t="str">
        <f>IF(E1244="High School", "No College", "College")</f>
        <v>College</v>
      </c>
      <c r="G1244" t="s">
        <v>60</v>
      </c>
      <c r="H1244">
        <v>34176</v>
      </c>
      <c r="I1244">
        <v>34176</v>
      </c>
      <c r="J1244" s="4" t="s">
        <v>175</v>
      </c>
      <c r="K1244">
        <v>1</v>
      </c>
      <c r="L1244">
        <v>0</v>
      </c>
      <c r="M1244" t="str">
        <f>IF(OR(K1244&gt;0, L1244&gt;0), "Parent", "Not Parent")</f>
        <v>Parent</v>
      </c>
      <c r="N1244" t="s">
        <v>90</v>
      </c>
      <c r="O1244" s="8">
        <v>41916</v>
      </c>
      <c r="P1244" s="9">
        <f>O1244-N1244</f>
        <v>145</v>
      </c>
      <c r="Q1244">
        <v>12</v>
      </c>
      <c r="R1244" s="9">
        <f>P1244-Q1244</f>
        <v>133</v>
      </c>
      <c r="S1244" s="8">
        <f>O1244-R1244</f>
        <v>41783</v>
      </c>
      <c r="T1244">
        <v>5</v>
      </c>
      <c r="U1244">
        <v>7</v>
      </c>
      <c r="V1244">
        <v>24</v>
      </c>
      <c r="W1244">
        <v>19</v>
      </c>
      <c r="X1244">
        <v>14</v>
      </c>
      <c r="Y1244">
        <v>20</v>
      </c>
      <c r="Z1244">
        <v>89</v>
      </c>
      <c r="AA1244">
        <f>Z1244/P1244</f>
        <v>0.61379310344827587</v>
      </c>
      <c r="AB1244" s="11" t="s">
        <v>506</v>
      </c>
      <c r="AC1244" t="s">
        <v>59</v>
      </c>
      <c r="AD1244">
        <v>4</v>
      </c>
      <c r="AE1244" t="str">
        <f>IF(AD1244&gt;3, "Prefers Discount", "Discount Indifferent")</f>
        <v>Prefers Discount</v>
      </c>
      <c r="AF1244">
        <v>4</v>
      </c>
      <c r="AG1244">
        <v>3</v>
      </c>
      <c r="AH1244">
        <v>0</v>
      </c>
      <c r="AI1244" t="str">
        <f>INDEX($AF$1:$AH$1,MATCH(MAX(AF1244:AH1244),AF1244:AH1244,0))</f>
        <v>Store_Orders</v>
      </c>
      <c r="AJ1244">
        <v>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f>SUM(AK1244:AO1244)</f>
        <v>0</v>
      </c>
      <c r="AQ1244" t="s">
        <v>67</v>
      </c>
      <c r="AR1244">
        <v>0</v>
      </c>
      <c r="AS1244" t="str">
        <f>IF(OR(AK1244&gt;0, AL1244&gt;0, AM1244&gt;0, AN1244&gt;0, AO1244&gt;0), "Converted", "Not Converted")</f>
        <v>Not Converted</v>
      </c>
      <c r="AT1244">
        <v>0</v>
      </c>
      <c r="AU1244">
        <v>3</v>
      </c>
      <c r="AV1244">
        <v>11</v>
      </c>
      <c r="AW1244">
        <f>IF(Z1244&gt;607, 4, 0)</f>
        <v>0</v>
      </c>
      <c r="AX1244">
        <f>IF(AA1244&gt;1.6588, 3, 0)</f>
        <v>0</v>
      </c>
      <c r="AY1244">
        <f>IF(P1244&gt;401, 2, 0)</f>
        <v>0</v>
      </c>
      <c r="AZ1244">
        <f>IF(I1244&gt;52915.77, 1, 0)</f>
        <v>0</v>
      </c>
      <c r="BA1244">
        <f>SUM(AW1244:AZ1244)</f>
        <v>0</v>
      </c>
      <c r="BB1244" t="str">
        <f>VLOOKUP(BA1244,'Standard Deviations'!$L$1:$M$11,2,TRUE)</f>
        <v>No Tier</v>
      </c>
    </row>
    <row r="1245" spans="1:54">
      <c r="A1245">
        <v>5922</v>
      </c>
      <c r="B1245">
        <v>1974</v>
      </c>
      <c r="C1245">
        <f>2024-B1245</f>
        <v>50</v>
      </c>
      <c r="D1245" t="str">
        <f>VLOOKUP(B1245,Reference!$A$1:$B$125, 2)</f>
        <v>Gen X</v>
      </c>
      <c r="E1245" t="s">
        <v>68</v>
      </c>
      <c r="F1245" t="str">
        <f>IF(E1245="High School", "No College", "College")</f>
        <v>College</v>
      </c>
      <c r="G1245" t="s">
        <v>55</v>
      </c>
      <c r="H1245">
        <v>40344</v>
      </c>
      <c r="I1245">
        <v>40344</v>
      </c>
      <c r="J1245" s="4" t="s">
        <v>175</v>
      </c>
      <c r="K1245">
        <v>0</v>
      </c>
      <c r="L1245">
        <v>1</v>
      </c>
      <c r="M1245" t="str">
        <f>IF(OR(K1245&gt;0, L1245&gt;0), "Parent", "Not Parent")</f>
        <v>Parent</v>
      </c>
      <c r="N1245" t="s">
        <v>289</v>
      </c>
      <c r="O1245" s="8">
        <v>41916</v>
      </c>
      <c r="P1245" s="9">
        <f>O1245-N1245</f>
        <v>356</v>
      </c>
      <c r="Q1245">
        <v>48</v>
      </c>
      <c r="R1245" s="9">
        <f>P1245-Q1245</f>
        <v>308</v>
      </c>
      <c r="S1245" s="8">
        <f>O1245-R1245</f>
        <v>41608</v>
      </c>
      <c r="T1245">
        <v>210</v>
      </c>
      <c r="U1245">
        <v>0</v>
      </c>
      <c r="V1245">
        <v>6</v>
      </c>
      <c r="W1245">
        <v>0</v>
      </c>
      <c r="X1245">
        <v>0</v>
      </c>
      <c r="Y1245">
        <v>2</v>
      </c>
      <c r="Z1245">
        <v>218</v>
      </c>
      <c r="AA1245">
        <f>Z1245/P1245</f>
        <v>0.61235955056179781</v>
      </c>
      <c r="AB1245" s="11" t="s">
        <v>506</v>
      </c>
      <c r="AC1245" t="s">
        <v>59</v>
      </c>
      <c r="AD1245">
        <v>2</v>
      </c>
      <c r="AE1245" t="str">
        <f>IF(AD1245&gt;3, "Prefers Discount", "Discount Indifferent")</f>
        <v>Discount Indifferent</v>
      </c>
      <c r="AF1245">
        <v>5</v>
      </c>
      <c r="AG1245">
        <v>4</v>
      </c>
      <c r="AH1245">
        <v>1</v>
      </c>
      <c r="AI1245" t="str">
        <f>INDEX($AF$1:$AH$1,MATCH(MAX(AF1245:AH1245),AF1245:AH1245,0))</f>
        <v>Store_Orders</v>
      </c>
      <c r="AJ1245">
        <v>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f>SUM(AK1245:AO1245)</f>
        <v>0</v>
      </c>
      <c r="AQ1245" t="s">
        <v>67</v>
      </c>
      <c r="AR1245">
        <v>0</v>
      </c>
      <c r="AS1245" t="str">
        <f>IF(OR(AK1245&gt;0, AL1245&gt;0, AM1245&gt;0, AN1245&gt;0, AO1245&gt;0), "Converted", "Not Converted")</f>
        <v>Not Converted</v>
      </c>
      <c r="AT1245">
        <v>0</v>
      </c>
      <c r="AU1245">
        <v>3</v>
      </c>
      <c r="AV1245">
        <v>11</v>
      </c>
      <c r="AW1245">
        <f>IF(Z1245&gt;607, 4, 0)</f>
        <v>0</v>
      </c>
      <c r="AX1245">
        <f>IF(AA1245&gt;1.6588, 3, 0)</f>
        <v>0</v>
      </c>
      <c r="AY1245">
        <f>IF(P1245&gt;401, 2, 0)</f>
        <v>0</v>
      </c>
      <c r="AZ1245">
        <f>IF(I1245&gt;52915.77, 1, 0)</f>
        <v>0</v>
      </c>
      <c r="BA1245">
        <f>SUM(AW1245:AZ1245)</f>
        <v>0</v>
      </c>
      <c r="BB1245" t="str">
        <f>VLOOKUP(BA1245,'Standard Deviations'!$L$1:$M$11,2,TRUE)</f>
        <v>No Tier</v>
      </c>
    </row>
    <row r="1246" spans="1:54">
      <c r="A1246">
        <v>5871</v>
      </c>
      <c r="B1246">
        <v>1979</v>
      </c>
      <c r="C1246">
        <f>2024-B1246</f>
        <v>45</v>
      </c>
      <c r="D1246" t="str">
        <f>VLOOKUP(B1246,Reference!$A$1:$B$125, 2)</f>
        <v>Gen X</v>
      </c>
      <c r="E1246" t="s">
        <v>64</v>
      </c>
      <c r="F1246" t="str">
        <f>IF(E1246="High School", "No College", "College")</f>
        <v>College</v>
      </c>
      <c r="G1246" t="s">
        <v>65</v>
      </c>
      <c r="H1246">
        <v>24401</v>
      </c>
      <c r="I1246">
        <v>24401</v>
      </c>
      <c r="J1246" s="4" t="s">
        <v>341</v>
      </c>
      <c r="K1246">
        <v>0</v>
      </c>
      <c r="L1246">
        <v>0</v>
      </c>
      <c r="M1246" t="str">
        <f>IF(OR(K1246&gt;0, L1246&gt;0), "Parent", "Not Parent")</f>
        <v>Not Parent</v>
      </c>
      <c r="N1246" t="s">
        <v>332</v>
      </c>
      <c r="O1246" s="8">
        <v>41916</v>
      </c>
      <c r="P1246" s="9">
        <f>O1246-N1246</f>
        <v>764</v>
      </c>
      <c r="Q1246">
        <v>98</v>
      </c>
      <c r="R1246" s="9">
        <f>P1246-Q1246</f>
        <v>666</v>
      </c>
      <c r="S1246" s="8">
        <f>O1246-R1246</f>
        <v>41250</v>
      </c>
      <c r="T1246">
        <v>73</v>
      </c>
      <c r="U1246">
        <v>28</v>
      </c>
      <c r="V1246">
        <v>217</v>
      </c>
      <c r="W1246">
        <v>10</v>
      </c>
      <c r="X1246">
        <v>24</v>
      </c>
      <c r="Y1246">
        <v>115</v>
      </c>
      <c r="Z1246">
        <v>467</v>
      </c>
      <c r="AA1246">
        <f>Z1246/P1246</f>
        <v>0.61125654450261779</v>
      </c>
      <c r="AB1246" s="14" t="s">
        <v>506</v>
      </c>
      <c r="AC1246" s="13" t="s">
        <v>63</v>
      </c>
      <c r="AD1246">
        <v>3</v>
      </c>
      <c r="AE1246" t="str">
        <f>IF(AD1246&gt;3, "Prefers Discount", "Discount Indifferent")</f>
        <v>Discount Indifferent</v>
      </c>
      <c r="AF1246">
        <v>6</v>
      </c>
      <c r="AG1246">
        <v>6</v>
      </c>
      <c r="AH1246">
        <v>1</v>
      </c>
      <c r="AI1246" t="str">
        <f>INDEX($AF$1:$AH$1,MATCH(MAX(AF1246:AH1246),AF1246:AH1246,0))</f>
        <v>Store_Orders</v>
      </c>
      <c r="AJ1246">
        <v>8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f>SUM(AK1246:AO1246)</f>
        <v>0</v>
      </c>
      <c r="AQ1246" t="s">
        <v>67</v>
      </c>
      <c r="AR1246">
        <v>0</v>
      </c>
      <c r="AS1246" t="str">
        <f>IF(OR(AK1246&gt;0, AL1246&gt;0, AM1246&gt;0, AN1246&gt;0, AO1246&gt;0), "Converted", "Not Converted")</f>
        <v>Not Converted</v>
      </c>
      <c r="AT1246">
        <v>0</v>
      </c>
      <c r="AU1246">
        <v>3</v>
      </c>
      <c r="AV1246">
        <v>11</v>
      </c>
      <c r="AW1246">
        <f>IF(Z1246&gt;607, 4, 0)</f>
        <v>0</v>
      </c>
      <c r="AX1246">
        <f>IF(AA1246&gt;1.6588, 3, 0)</f>
        <v>0</v>
      </c>
      <c r="AY1246">
        <f>IF(P1246&gt;401, 2, 0)</f>
        <v>2</v>
      </c>
      <c r="AZ1246">
        <f>IF(I1246&gt;52915.77, 1, 0)</f>
        <v>0</v>
      </c>
      <c r="BA1246">
        <f>SUM(AW1246:AZ1246)</f>
        <v>2</v>
      </c>
      <c r="BB1246" t="str">
        <f>VLOOKUP(BA1246,'Standard Deviations'!$L$1:$M$11,2,TRUE)</f>
        <v>Bronze</v>
      </c>
    </row>
    <row r="1247" spans="1:54">
      <c r="A1247">
        <v>9014</v>
      </c>
      <c r="B1247">
        <v>1975</v>
      </c>
      <c r="C1247">
        <f>2024-B1247</f>
        <v>49</v>
      </c>
      <c r="D1247" t="str">
        <f>VLOOKUP(B1247,Reference!$A$1:$B$125, 2)</f>
        <v>Gen X</v>
      </c>
      <c r="E1247" t="s">
        <v>54</v>
      </c>
      <c r="F1247" t="str">
        <f>IF(E1247="High School", "No College", "College")</f>
        <v>College</v>
      </c>
      <c r="G1247" t="s">
        <v>55</v>
      </c>
      <c r="H1247">
        <v>37085</v>
      </c>
      <c r="I1247">
        <v>37085</v>
      </c>
      <c r="J1247" s="4" t="s">
        <v>175</v>
      </c>
      <c r="K1247">
        <v>1</v>
      </c>
      <c r="L1247">
        <v>1</v>
      </c>
      <c r="M1247" t="str">
        <f>IF(OR(K1247&gt;0, L1247&gt;0), "Parent", "Not Parent")</f>
        <v>Parent</v>
      </c>
      <c r="N1247" t="s">
        <v>70</v>
      </c>
      <c r="O1247" s="8">
        <v>41916</v>
      </c>
      <c r="P1247" s="9">
        <f>O1247-N1247</f>
        <v>100</v>
      </c>
      <c r="Q1247">
        <v>65</v>
      </c>
      <c r="R1247" s="9">
        <f>P1247-Q1247</f>
        <v>35</v>
      </c>
      <c r="S1247" s="8">
        <f>O1247-R1247</f>
        <v>41881</v>
      </c>
      <c r="T1247">
        <v>39</v>
      </c>
      <c r="U1247">
        <v>1</v>
      </c>
      <c r="V1247">
        <v>16</v>
      </c>
      <c r="W1247">
        <v>2</v>
      </c>
      <c r="X1247">
        <v>0</v>
      </c>
      <c r="Y1247">
        <v>3</v>
      </c>
      <c r="Z1247">
        <v>61</v>
      </c>
      <c r="AA1247">
        <f>Z1247/P1247</f>
        <v>0.61</v>
      </c>
      <c r="AB1247" s="14" t="s">
        <v>506</v>
      </c>
      <c r="AC1247" s="13" t="s">
        <v>63</v>
      </c>
      <c r="AD1247">
        <v>4</v>
      </c>
      <c r="AE1247" t="str">
        <f>IF(AD1247&gt;3, "Prefers Discount", "Discount Indifferent")</f>
        <v>Prefers Discount</v>
      </c>
      <c r="AF1247">
        <v>3</v>
      </c>
      <c r="AG1247">
        <v>3</v>
      </c>
      <c r="AH1247">
        <v>0</v>
      </c>
      <c r="AI1247" t="str">
        <f>INDEX($AF$1:$AH$1,MATCH(MAX(AF1247:AH1247),AF1247:AH1247,0))</f>
        <v>Store_Orders</v>
      </c>
      <c r="AJ1247">
        <v>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f>SUM(AK1247:AO1247)</f>
        <v>0</v>
      </c>
      <c r="AQ1247" t="s">
        <v>67</v>
      </c>
      <c r="AR1247">
        <v>0</v>
      </c>
      <c r="AS1247" t="str">
        <f>IF(OR(AK1247&gt;0, AL1247&gt;0, AM1247&gt;0, AN1247&gt;0, AO1247&gt;0), "Converted", "Not Converted")</f>
        <v>Not Converted</v>
      </c>
      <c r="AT1247">
        <v>0</v>
      </c>
      <c r="AU1247">
        <v>3</v>
      </c>
      <c r="AV1247">
        <v>11</v>
      </c>
      <c r="AW1247">
        <f>IF(Z1247&gt;607, 4, 0)</f>
        <v>0</v>
      </c>
      <c r="AX1247">
        <f>IF(AA1247&gt;1.6588, 3, 0)</f>
        <v>0</v>
      </c>
      <c r="AY1247">
        <f>IF(P1247&gt;401, 2, 0)</f>
        <v>0</v>
      </c>
      <c r="AZ1247">
        <f>IF(I1247&gt;52915.77, 1, 0)</f>
        <v>0</v>
      </c>
      <c r="BA1247">
        <f>SUM(AW1247:AZ1247)</f>
        <v>0</v>
      </c>
      <c r="BB1247" t="str">
        <f>VLOOKUP(BA1247,'Standard Deviations'!$L$1:$M$11,2,TRUE)</f>
        <v>No Tier</v>
      </c>
    </row>
    <row r="1248" spans="1:54">
      <c r="A1248">
        <v>610</v>
      </c>
      <c r="B1248">
        <v>1953</v>
      </c>
      <c r="C1248">
        <f>2024-B1248</f>
        <v>71</v>
      </c>
      <c r="D1248" t="str">
        <f>VLOOKUP(B1248,Reference!$A$1:$B$125, 2)</f>
        <v>Boomers</v>
      </c>
      <c r="E1248" t="s">
        <v>68</v>
      </c>
      <c r="F1248" t="str">
        <f>IF(E1248="High School", "No College", "College")</f>
        <v>College</v>
      </c>
      <c r="G1248" t="s">
        <v>65</v>
      </c>
      <c r="H1248">
        <v>53593</v>
      </c>
      <c r="I1248">
        <v>53593</v>
      </c>
      <c r="J1248" s="4" t="s">
        <v>61</v>
      </c>
      <c r="K1248">
        <v>1</v>
      </c>
      <c r="L1248">
        <v>1</v>
      </c>
      <c r="M1248" t="str">
        <f>IF(OR(K1248&gt;0, L1248&gt;0), "Parent", "Not Parent")</f>
        <v>Parent</v>
      </c>
      <c r="N1248" t="s">
        <v>442</v>
      </c>
      <c r="O1248" s="8">
        <v>41916</v>
      </c>
      <c r="P1248" s="9">
        <f>O1248-N1248</f>
        <v>788</v>
      </c>
      <c r="Q1248">
        <v>60</v>
      </c>
      <c r="R1248" s="9">
        <f>P1248-Q1248</f>
        <v>728</v>
      </c>
      <c r="S1248" s="8">
        <f>O1248-R1248</f>
        <v>41188</v>
      </c>
      <c r="T1248">
        <v>349</v>
      </c>
      <c r="U1248">
        <v>4</v>
      </c>
      <c r="V1248">
        <v>78</v>
      </c>
      <c r="W1248">
        <v>6</v>
      </c>
      <c r="X1248">
        <v>0</v>
      </c>
      <c r="Y1248">
        <v>43</v>
      </c>
      <c r="Z1248">
        <v>480</v>
      </c>
      <c r="AA1248">
        <f>Z1248/P1248</f>
        <v>0.6091370558375635</v>
      </c>
      <c r="AB1248" s="14" t="s">
        <v>506</v>
      </c>
      <c r="AC1248" s="13" t="s">
        <v>63</v>
      </c>
      <c r="AD1248">
        <v>8</v>
      </c>
      <c r="AE1248" t="str">
        <f>IF(AD1248&gt;3, "Prefers Discount", "Discount Indifferent")</f>
        <v>Prefers Discount</v>
      </c>
      <c r="AF1248">
        <v>6</v>
      </c>
      <c r="AG1248">
        <v>7</v>
      </c>
      <c r="AH1248">
        <v>2</v>
      </c>
      <c r="AI1248" t="str">
        <f>INDEX($AF$1:$AH$1,MATCH(MAX(AF1248:AH1248),AF1248:AH1248,0))</f>
        <v>Web_Orders</v>
      </c>
      <c r="AJ1248">
        <v>8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f>SUM(AK1248:AO1248)</f>
        <v>0</v>
      </c>
      <c r="AQ1248" t="s">
        <v>67</v>
      </c>
      <c r="AR1248">
        <v>0</v>
      </c>
      <c r="AS1248" t="str">
        <f>IF(OR(AK1248&gt;0, AL1248&gt;0, AM1248&gt;0, AN1248&gt;0, AO1248&gt;0), "Converted", "Not Converted")</f>
        <v>Not Converted</v>
      </c>
      <c r="AT1248">
        <v>0</v>
      </c>
      <c r="AU1248">
        <v>3</v>
      </c>
      <c r="AV1248">
        <v>11</v>
      </c>
      <c r="AW1248">
        <f>IF(Z1248&gt;607, 4, 0)</f>
        <v>0</v>
      </c>
      <c r="AX1248">
        <f>IF(AA1248&gt;1.6588, 3, 0)</f>
        <v>0</v>
      </c>
      <c r="AY1248">
        <f>IF(P1248&gt;401, 2, 0)</f>
        <v>2</v>
      </c>
      <c r="AZ1248">
        <f>IF(I1248&gt;52915.77, 1, 0)</f>
        <v>1</v>
      </c>
      <c r="BA1248">
        <f>SUM(AW1248:AZ1248)</f>
        <v>3</v>
      </c>
      <c r="BB1248" t="str">
        <f>VLOOKUP(BA1248,'Standard Deviations'!$L$1:$M$11,2,TRUE)</f>
        <v>Silver</v>
      </c>
    </row>
    <row r="1249" spans="1:54">
      <c r="A1249">
        <v>2564</v>
      </c>
      <c r="B1249">
        <v>1953</v>
      </c>
      <c r="C1249">
        <f>2024-B1249</f>
        <v>71</v>
      </c>
      <c r="D1249" t="str">
        <f>VLOOKUP(B1249,Reference!$A$1:$B$125, 2)</f>
        <v>Boomers</v>
      </c>
      <c r="E1249" t="s">
        <v>54</v>
      </c>
      <c r="F1249" t="str">
        <f>IF(E1249="High School", "No College", "College")</f>
        <v>College</v>
      </c>
      <c r="G1249" t="s">
        <v>65</v>
      </c>
      <c r="H1249">
        <v>61278</v>
      </c>
      <c r="I1249">
        <v>61278</v>
      </c>
      <c r="J1249" s="4" t="s">
        <v>61</v>
      </c>
      <c r="K1249">
        <v>0</v>
      </c>
      <c r="L1249">
        <v>1</v>
      </c>
      <c r="M1249" t="str">
        <f>IF(OR(K1249&gt;0, L1249&gt;0), "Parent", "Not Parent")</f>
        <v>Parent</v>
      </c>
      <c r="N1249" t="s">
        <v>628</v>
      </c>
      <c r="O1249" s="8">
        <v>41916</v>
      </c>
      <c r="P1249" s="9">
        <f>O1249-N1249</f>
        <v>273</v>
      </c>
      <c r="Q1249">
        <v>87</v>
      </c>
      <c r="R1249" s="9">
        <f>P1249-Q1249</f>
        <v>186</v>
      </c>
      <c r="S1249" s="8">
        <f>O1249-R1249</f>
        <v>41730</v>
      </c>
      <c r="T1249">
        <v>111</v>
      </c>
      <c r="U1249">
        <v>3</v>
      </c>
      <c r="V1249">
        <v>28</v>
      </c>
      <c r="W1249">
        <v>2</v>
      </c>
      <c r="X1249">
        <v>6</v>
      </c>
      <c r="Y1249">
        <v>15</v>
      </c>
      <c r="Z1249">
        <v>165</v>
      </c>
      <c r="AA1249">
        <f>Z1249/P1249</f>
        <v>0.60439560439560436</v>
      </c>
      <c r="AB1249" s="14" t="s">
        <v>506</v>
      </c>
      <c r="AC1249" s="13" t="s">
        <v>63</v>
      </c>
      <c r="AD1249">
        <v>2</v>
      </c>
      <c r="AE1249" t="str">
        <f>IF(AD1249&gt;3, "Prefers Discount", "Discount Indifferent")</f>
        <v>Discount Indifferent</v>
      </c>
      <c r="AF1249">
        <v>4</v>
      </c>
      <c r="AG1249">
        <v>3</v>
      </c>
      <c r="AH1249">
        <v>1</v>
      </c>
      <c r="AI1249" t="str">
        <f>INDEX($AF$1:$AH$1,MATCH(MAX(AF1249:AH1249),AF1249:AH1249,0))</f>
        <v>Store_Orders</v>
      </c>
      <c r="AJ1249">
        <v>6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f>SUM(AK1249:AO1249)</f>
        <v>0</v>
      </c>
      <c r="AQ1249" t="s">
        <v>67</v>
      </c>
      <c r="AR1249">
        <v>0</v>
      </c>
      <c r="AS1249" t="str">
        <f>IF(OR(AK1249&gt;0, AL1249&gt;0, AM1249&gt;0, AN1249&gt;0, AO1249&gt;0), "Converted", "Not Converted")</f>
        <v>Not Converted</v>
      </c>
      <c r="AT1249">
        <v>0</v>
      </c>
      <c r="AU1249">
        <v>3</v>
      </c>
      <c r="AV1249">
        <v>11</v>
      </c>
      <c r="AW1249">
        <f>IF(Z1249&gt;607, 4, 0)</f>
        <v>0</v>
      </c>
      <c r="AX1249">
        <f>IF(AA1249&gt;1.6588, 3, 0)</f>
        <v>0</v>
      </c>
      <c r="AY1249">
        <f>IF(P1249&gt;401, 2, 0)</f>
        <v>0</v>
      </c>
      <c r="AZ1249">
        <f>IF(I1249&gt;52915.77, 1, 0)</f>
        <v>1</v>
      </c>
      <c r="BA1249">
        <f>SUM(AW1249:AZ1249)</f>
        <v>1</v>
      </c>
      <c r="BB1249" t="str">
        <f>VLOOKUP(BA1249,'Standard Deviations'!$L$1:$M$11,2,TRUE)</f>
        <v>Bronze</v>
      </c>
    </row>
    <row r="1250" spans="1:54">
      <c r="A1250">
        <v>5036</v>
      </c>
      <c r="B1250">
        <v>1984</v>
      </c>
      <c r="C1250">
        <f>2024-B1250</f>
        <v>40</v>
      </c>
      <c r="D1250" t="str">
        <f>VLOOKUP(B1250,Reference!$A$1:$B$125, 2)</f>
        <v>Millennials</v>
      </c>
      <c r="E1250" t="s">
        <v>68</v>
      </c>
      <c r="F1250" t="str">
        <f>IF(E1250="High School", "No College", "College")</f>
        <v>College</v>
      </c>
      <c r="G1250" t="s">
        <v>60</v>
      </c>
      <c r="H1250">
        <v>42710</v>
      </c>
      <c r="I1250">
        <v>42710</v>
      </c>
      <c r="J1250" s="4" t="s">
        <v>175</v>
      </c>
      <c r="K1250">
        <v>1</v>
      </c>
      <c r="L1250">
        <v>0</v>
      </c>
      <c r="M1250" t="str">
        <f>IF(OR(K1250&gt;0, L1250&gt;0), "Parent", "Not Parent")</f>
        <v>Parent</v>
      </c>
      <c r="N1250" t="s">
        <v>559</v>
      </c>
      <c r="O1250" s="8">
        <v>41916</v>
      </c>
      <c r="P1250" s="9">
        <f>O1250-N1250</f>
        <v>675</v>
      </c>
      <c r="Q1250">
        <v>38</v>
      </c>
      <c r="R1250" s="9">
        <f>P1250-Q1250</f>
        <v>637</v>
      </c>
      <c r="S1250" s="8">
        <f>O1250-R1250</f>
        <v>41279</v>
      </c>
      <c r="T1250">
        <v>252</v>
      </c>
      <c r="U1250">
        <v>3</v>
      </c>
      <c r="V1250">
        <v>42</v>
      </c>
      <c r="W1250">
        <v>4</v>
      </c>
      <c r="X1250">
        <v>3</v>
      </c>
      <c r="Y1250">
        <v>102</v>
      </c>
      <c r="Z1250">
        <v>406</v>
      </c>
      <c r="AA1250">
        <f>Z1250/P1250</f>
        <v>0.60148148148148151</v>
      </c>
      <c r="AB1250" s="11" t="s">
        <v>506</v>
      </c>
      <c r="AC1250" t="s">
        <v>59</v>
      </c>
      <c r="AD1250">
        <v>2</v>
      </c>
      <c r="AE1250" t="str">
        <f>IF(AD1250&gt;3, "Prefers Discount", "Discount Indifferent")</f>
        <v>Discount Indifferent</v>
      </c>
      <c r="AF1250">
        <v>3</v>
      </c>
      <c r="AG1250">
        <v>4</v>
      </c>
      <c r="AH1250">
        <v>5</v>
      </c>
      <c r="AI1250" t="str">
        <f>INDEX($AF$1:$AH$1,MATCH(MAX(AF1250:AH1250),AF1250:AH1250,0))</f>
        <v>Catalog_Orders</v>
      </c>
      <c r="AJ1250">
        <v>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f>SUM(AK1250:AO1250)</f>
        <v>0</v>
      </c>
      <c r="AQ1250" t="s">
        <v>67</v>
      </c>
      <c r="AR1250">
        <v>0</v>
      </c>
      <c r="AS1250" t="str">
        <f>IF(OR(AK1250&gt;0, AL1250&gt;0, AM1250&gt;0, AN1250&gt;0, AO1250&gt;0), "Converted", "Not Converted")</f>
        <v>Not Converted</v>
      </c>
      <c r="AT1250">
        <v>0</v>
      </c>
      <c r="AU1250">
        <v>3</v>
      </c>
      <c r="AV1250">
        <v>11</v>
      </c>
      <c r="AW1250">
        <f>IF(Z1250&gt;607, 4, 0)</f>
        <v>0</v>
      </c>
      <c r="AX1250">
        <f>IF(AA1250&gt;1.6588, 3, 0)</f>
        <v>0</v>
      </c>
      <c r="AY1250">
        <f>IF(P1250&gt;401, 2, 0)</f>
        <v>2</v>
      </c>
      <c r="AZ1250">
        <f>IF(I1250&gt;52915.77, 1, 0)</f>
        <v>0</v>
      </c>
      <c r="BA1250">
        <f>SUM(AW1250:AZ1250)</f>
        <v>2</v>
      </c>
      <c r="BB1250" t="str">
        <f>VLOOKUP(BA1250,'Standard Deviations'!$L$1:$M$11,2,TRUE)</f>
        <v>Bronze</v>
      </c>
    </row>
    <row r="1251" spans="1:54">
      <c r="A1251">
        <v>450</v>
      </c>
      <c r="B1251">
        <v>1958</v>
      </c>
      <c r="C1251">
        <f>2024-B1251</f>
        <v>66</v>
      </c>
      <c r="D1251" t="str">
        <f>VLOOKUP(B1251,Reference!$A$1:$B$125, 2)</f>
        <v>Boomers</v>
      </c>
      <c r="E1251" t="s">
        <v>64</v>
      </c>
      <c r="F1251" t="str">
        <f>IF(E1251="High School", "No College", "College")</f>
        <v>College</v>
      </c>
      <c r="G1251" t="s">
        <v>65</v>
      </c>
      <c r="H1251">
        <v>42315</v>
      </c>
      <c r="I1251">
        <v>42315</v>
      </c>
      <c r="J1251" s="4" t="s">
        <v>175</v>
      </c>
      <c r="K1251">
        <v>0</v>
      </c>
      <c r="L1251">
        <v>1</v>
      </c>
      <c r="M1251" t="str">
        <f>IF(OR(K1251&gt;0, L1251&gt;0), "Parent", "Not Parent")</f>
        <v>Parent</v>
      </c>
      <c r="N1251" t="s">
        <v>629</v>
      </c>
      <c r="O1251" s="8">
        <v>41916</v>
      </c>
      <c r="P1251" s="9">
        <f>O1251-N1251</f>
        <v>449</v>
      </c>
      <c r="Q1251">
        <v>90</v>
      </c>
      <c r="R1251" s="9">
        <f>P1251-Q1251</f>
        <v>359</v>
      </c>
      <c r="S1251" s="8">
        <f>O1251-R1251</f>
        <v>41557</v>
      </c>
      <c r="T1251">
        <v>67</v>
      </c>
      <c r="U1251">
        <v>15</v>
      </c>
      <c r="V1251">
        <v>80</v>
      </c>
      <c r="W1251">
        <v>17</v>
      </c>
      <c r="X1251">
        <v>11</v>
      </c>
      <c r="Y1251">
        <v>80</v>
      </c>
      <c r="Z1251">
        <v>270</v>
      </c>
      <c r="AA1251">
        <f>Z1251/P1251</f>
        <v>0.60133630289532292</v>
      </c>
      <c r="AB1251" s="14" t="s">
        <v>506</v>
      </c>
      <c r="AC1251" s="13" t="s">
        <v>63</v>
      </c>
      <c r="AD1251">
        <v>3</v>
      </c>
      <c r="AE1251" t="str">
        <f>IF(AD1251&gt;3, "Prefers Discount", "Discount Indifferent")</f>
        <v>Discount Indifferent</v>
      </c>
      <c r="AF1251">
        <v>4</v>
      </c>
      <c r="AG1251">
        <v>1</v>
      </c>
      <c r="AH1251">
        <v>4</v>
      </c>
      <c r="AI1251" t="str">
        <f>INDEX($AF$1:$AH$1,MATCH(MAX(AF1251:AH1251),AF1251:AH1251,0))</f>
        <v>Store_Orders</v>
      </c>
      <c r="AJ1251">
        <v>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f>SUM(AK1251:AO1251)</f>
        <v>0</v>
      </c>
      <c r="AQ1251" t="s">
        <v>67</v>
      </c>
      <c r="AR1251">
        <v>0</v>
      </c>
      <c r="AS1251" t="str">
        <f>IF(OR(AK1251&gt;0, AL1251&gt;0, AM1251&gt;0, AN1251&gt;0, AO1251&gt;0), "Converted", "Not Converted")</f>
        <v>Not Converted</v>
      </c>
      <c r="AT1251">
        <v>0</v>
      </c>
      <c r="AU1251">
        <v>3</v>
      </c>
      <c r="AV1251">
        <v>11</v>
      </c>
      <c r="AW1251">
        <f>IF(Z1251&gt;607, 4, 0)</f>
        <v>0</v>
      </c>
      <c r="AX1251">
        <f>IF(AA1251&gt;1.6588, 3, 0)</f>
        <v>0</v>
      </c>
      <c r="AY1251">
        <f>IF(P1251&gt;401, 2, 0)</f>
        <v>2</v>
      </c>
      <c r="AZ1251">
        <f>IF(I1251&gt;52915.77, 1, 0)</f>
        <v>0</v>
      </c>
      <c r="BA1251">
        <f>SUM(AW1251:AZ1251)</f>
        <v>2</v>
      </c>
      <c r="BB1251" t="str">
        <f>VLOOKUP(BA1251,'Standard Deviations'!$L$1:$M$11,2,TRUE)</f>
        <v>Bronze</v>
      </c>
    </row>
    <row r="1252" spans="1:54">
      <c r="A1252">
        <v>8783</v>
      </c>
      <c r="B1252">
        <v>1950</v>
      </c>
      <c r="C1252">
        <f>2024-B1252</f>
        <v>74</v>
      </c>
      <c r="D1252" t="str">
        <f>VLOOKUP(B1252,Reference!$A$1:$B$125, 2)</f>
        <v>Boomers</v>
      </c>
      <c r="E1252" t="s">
        <v>54</v>
      </c>
      <c r="F1252" t="str">
        <f>IF(E1252="High School", "No College", "College")</f>
        <v>College</v>
      </c>
      <c r="G1252" t="s">
        <v>55</v>
      </c>
      <c r="H1252">
        <v>57045</v>
      </c>
      <c r="I1252">
        <v>57045</v>
      </c>
      <c r="J1252" s="4" t="s">
        <v>61</v>
      </c>
      <c r="K1252">
        <v>0</v>
      </c>
      <c r="L1252">
        <v>1</v>
      </c>
      <c r="M1252" t="str">
        <f>IF(OR(K1252&gt;0, L1252&gt;0), "Parent", "Not Parent")</f>
        <v>Parent</v>
      </c>
      <c r="N1252" t="s">
        <v>509</v>
      </c>
      <c r="O1252" s="8">
        <v>41916</v>
      </c>
      <c r="P1252" s="9">
        <f>O1252-N1252</f>
        <v>756</v>
      </c>
      <c r="Q1252">
        <v>40</v>
      </c>
      <c r="R1252" s="9">
        <f>P1252-Q1252</f>
        <v>716</v>
      </c>
      <c r="S1252" s="8">
        <f>O1252-R1252</f>
        <v>41200</v>
      </c>
      <c r="T1252">
        <v>296</v>
      </c>
      <c r="U1252">
        <v>13</v>
      </c>
      <c r="V1252">
        <v>104</v>
      </c>
      <c r="W1252">
        <v>11</v>
      </c>
      <c r="X1252">
        <v>13</v>
      </c>
      <c r="Y1252">
        <v>17</v>
      </c>
      <c r="Z1252">
        <v>454</v>
      </c>
      <c r="AA1252">
        <f>Z1252/P1252</f>
        <v>0.60052910052910058</v>
      </c>
      <c r="AB1252" s="11" t="s">
        <v>506</v>
      </c>
      <c r="AC1252" t="s">
        <v>59</v>
      </c>
      <c r="AD1252">
        <v>3</v>
      </c>
      <c r="AE1252" t="str">
        <f>IF(AD1252&gt;3, "Prefers Discount", "Discount Indifferent")</f>
        <v>Discount Indifferent</v>
      </c>
      <c r="AF1252">
        <v>9</v>
      </c>
      <c r="AG1252">
        <v>4</v>
      </c>
      <c r="AH1252">
        <v>2</v>
      </c>
      <c r="AI1252" t="str">
        <f>INDEX($AF$1:$AH$1,MATCH(MAX(AF1252:AH1252),AF1252:AH1252,0))</f>
        <v>Store_Orders</v>
      </c>
      <c r="AJ1252">
        <v>3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f>SUM(AK1252:AO1252)</f>
        <v>0</v>
      </c>
      <c r="AQ1252" t="s">
        <v>67</v>
      </c>
      <c r="AR1252">
        <v>0</v>
      </c>
      <c r="AS1252" t="str">
        <f>IF(OR(AK1252&gt;0, AL1252&gt;0, AM1252&gt;0, AN1252&gt;0, AO1252&gt;0), "Converted", "Not Converted")</f>
        <v>Not Converted</v>
      </c>
      <c r="AT1252">
        <v>0</v>
      </c>
      <c r="AU1252">
        <v>3</v>
      </c>
      <c r="AV1252">
        <v>11</v>
      </c>
      <c r="AW1252">
        <f>IF(Z1252&gt;607, 4, 0)</f>
        <v>0</v>
      </c>
      <c r="AX1252">
        <f>IF(AA1252&gt;1.6588, 3, 0)</f>
        <v>0</v>
      </c>
      <c r="AY1252">
        <f>IF(P1252&gt;401, 2, 0)</f>
        <v>2</v>
      </c>
      <c r="AZ1252">
        <f>IF(I1252&gt;52915.77, 1, 0)</f>
        <v>1</v>
      </c>
      <c r="BA1252">
        <f>SUM(AW1252:AZ1252)</f>
        <v>3</v>
      </c>
      <c r="BB1252" t="str">
        <f>VLOOKUP(BA1252,'Standard Deviations'!$L$1:$M$11,2,TRUE)</f>
        <v>Silver</v>
      </c>
    </row>
    <row r="1253" spans="1:54">
      <c r="A1253">
        <v>4587</v>
      </c>
      <c r="B1253">
        <v>1944</v>
      </c>
      <c r="C1253">
        <f>2024-B1253</f>
        <v>80</v>
      </c>
      <c r="D1253" t="str">
        <f>VLOOKUP(B1253,Reference!$A$1:$B$125, 2)</f>
        <v>Silent</v>
      </c>
      <c r="E1253" t="s">
        <v>64</v>
      </c>
      <c r="F1253" t="str">
        <f>IF(E1253="High School", "No College", "College")</f>
        <v>College</v>
      </c>
      <c r="G1253" t="s">
        <v>89</v>
      </c>
      <c r="H1253">
        <v>45006</v>
      </c>
      <c r="I1253">
        <v>45006</v>
      </c>
      <c r="J1253" s="4" t="s">
        <v>175</v>
      </c>
      <c r="K1253">
        <v>0</v>
      </c>
      <c r="L1253">
        <v>0</v>
      </c>
      <c r="M1253" t="str">
        <f>IF(OR(K1253&gt;0, L1253&gt;0), "Parent", "Not Parent")</f>
        <v>Not Parent</v>
      </c>
      <c r="N1253" t="s">
        <v>586</v>
      </c>
      <c r="O1253" s="8">
        <v>41916</v>
      </c>
      <c r="P1253" s="9">
        <f>O1253-N1253</f>
        <v>443</v>
      </c>
      <c r="Q1253">
        <v>90</v>
      </c>
      <c r="R1253" s="9">
        <f>P1253-Q1253</f>
        <v>353</v>
      </c>
      <c r="S1253" s="8">
        <f>O1253-R1253</f>
        <v>41563</v>
      </c>
      <c r="T1253">
        <v>162</v>
      </c>
      <c r="U1253">
        <v>25</v>
      </c>
      <c r="V1253">
        <v>53</v>
      </c>
      <c r="W1253">
        <v>16</v>
      </c>
      <c r="X1253">
        <v>0</v>
      </c>
      <c r="Y1253">
        <v>10</v>
      </c>
      <c r="Z1253">
        <v>266</v>
      </c>
      <c r="AA1253">
        <f>Z1253/P1253</f>
        <v>0.60045146726862297</v>
      </c>
      <c r="AB1253" s="14" t="s">
        <v>506</v>
      </c>
      <c r="AC1253" s="13" t="s">
        <v>63</v>
      </c>
      <c r="AD1253">
        <v>1</v>
      </c>
      <c r="AE1253" t="str">
        <f>IF(AD1253&gt;3, "Prefers Discount", "Discount Indifferent")</f>
        <v>Discount Indifferent</v>
      </c>
      <c r="AF1253">
        <v>7</v>
      </c>
      <c r="AG1253">
        <v>3</v>
      </c>
      <c r="AH1253">
        <v>1</v>
      </c>
      <c r="AI1253" t="str">
        <f>INDEX($AF$1:$AH$1,MATCH(MAX(AF1253:AH1253),AF1253:AH1253,0))</f>
        <v>Store_Orders</v>
      </c>
      <c r="AJ1253">
        <v>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f>SUM(AK1253:AO1253)</f>
        <v>0</v>
      </c>
      <c r="AQ1253" t="s">
        <v>67</v>
      </c>
      <c r="AR1253">
        <v>0</v>
      </c>
      <c r="AS1253" t="str">
        <f>IF(OR(AK1253&gt;0, AL1253&gt;0, AM1253&gt;0, AN1253&gt;0, AO1253&gt;0), "Converted", "Not Converted")</f>
        <v>Not Converted</v>
      </c>
      <c r="AT1253">
        <v>0</v>
      </c>
      <c r="AU1253">
        <v>3</v>
      </c>
      <c r="AV1253">
        <v>11</v>
      </c>
      <c r="AW1253">
        <f>IF(Z1253&gt;607, 4, 0)</f>
        <v>0</v>
      </c>
      <c r="AX1253">
        <f>IF(AA1253&gt;1.6588, 3, 0)</f>
        <v>0</v>
      </c>
      <c r="AY1253">
        <f>IF(P1253&gt;401, 2, 0)</f>
        <v>2</v>
      </c>
      <c r="AZ1253">
        <f>IF(I1253&gt;52915.77, 1, 0)</f>
        <v>0</v>
      </c>
      <c r="BA1253">
        <f>SUM(AW1253:AZ1253)</f>
        <v>2</v>
      </c>
      <c r="BB1253" t="str">
        <f>VLOOKUP(BA1253,'Standard Deviations'!$L$1:$M$11,2,TRUE)</f>
        <v>Bronze</v>
      </c>
    </row>
    <row r="1254" spans="1:54">
      <c r="A1254">
        <v>615</v>
      </c>
      <c r="B1254">
        <v>1960</v>
      </c>
      <c r="C1254">
        <f>2024-B1254</f>
        <v>64</v>
      </c>
      <c r="D1254" t="str">
        <f>VLOOKUP(B1254,Reference!$A$1:$B$125, 2)</f>
        <v>Boomers</v>
      </c>
      <c r="E1254" t="s">
        <v>54</v>
      </c>
      <c r="F1254" t="str">
        <f>IF(E1254="High School", "No College", "College")</f>
        <v>College</v>
      </c>
      <c r="G1254" t="s">
        <v>65</v>
      </c>
      <c r="H1254">
        <v>30507</v>
      </c>
      <c r="I1254">
        <v>30507</v>
      </c>
      <c r="J1254" s="4" t="s">
        <v>341</v>
      </c>
      <c r="K1254">
        <v>0</v>
      </c>
      <c r="L1254">
        <v>0</v>
      </c>
      <c r="M1254" t="str">
        <f>IF(OR(K1254&gt;0, L1254&gt;0), "Parent", "Not Parent")</f>
        <v>Not Parent</v>
      </c>
      <c r="N1254" t="s">
        <v>262</v>
      </c>
      <c r="O1254" s="8">
        <v>41916</v>
      </c>
      <c r="P1254" s="9">
        <f>O1254-N1254</f>
        <v>572</v>
      </c>
      <c r="Q1254">
        <v>29</v>
      </c>
      <c r="R1254" s="9">
        <f>P1254-Q1254</f>
        <v>543</v>
      </c>
      <c r="S1254" s="8">
        <f>O1254-R1254</f>
        <v>41373</v>
      </c>
      <c r="T1254">
        <v>65</v>
      </c>
      <c r="U1254">
        <v>36</v>
      </c>
      <c r="V1254">
        <v>74</v>
      </c>
      <c r="W1254">
        <v>38</v>
      </c>
      <c r="X1254">
        <v>20</v>
      </c>
      <c r="Y1254">
        <v>110</v>
      </c>
      <c r="Z1254">
        <v>343</v>
      </c>
      <c r="AA1254">
        <f>Z1254/P1254</f>
        <v>0.59965034965034969</v>
      </c>
      <c r="AB1254" s="11" t="s">
        <v>506</v>
      </c>
      <c r="AC1254" t="s">
        <v>59</v>
      </c>
      <c r="AD1254">
        <v>1</v>
      </c>
      <c r="AE1254" t="str">
        <f>IF(AD1254&gt;3, "Prefers Discount", "Discount Indifferent")</f>
        <v>Discount Indifferent</v>
      </c>
      <c r="AF1254">
        <v>4</v>
      </c>
      <c r="AG1254">
        <v>5</v>
      </c>
      <c r="AH1254">
        <v>1</v>
      </c>
      <c r="AI1254" t="str">
        <f>INDEX($AF$1:$AH$1,MATCH(MAX(AF1254:AH1254),AF1254:AH1254,0))</f>
        <v>Web_Orders</v>
      </c>
      <c r="AJ1254">
        <v>7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f>SUM(AK1254:AO1254)</f>
        <v>0</v>
      </c>
      <c r="AQ1254" t="s">
        <v>67</v>
      </c>
      <c r="AR1254">
        <v>0</v>
      </c>
      <c r="AS1254" t="str">
        <f>IF(OR(AK1254&gt;0, AL1254&gt;0, AM1254&gt;0, AN1254&gt;0, AO1254&gt;0), "Converted", "Not Converted")</f>
        <v>Not Converted</v>
      </c>
      <c r="AT1254">
        <v>0</v>
      </c>
      <c r="AU1254">
        <v>3</v>
      </c>
      <c r="AV1254">
        <v>11</v>
      </c>
      <c r="AW1254">
        <f>IF(Z1254&gt;607, 4, 0)</f>
        <v>0</v>
      </c>
      <c r="AX1254">
        <f>IF(AA1254&gt;1.6588, 3, 0)</f>
        <v>0</v>
      </c>
      <c r="AY1254">
        <f>IF(P1254&gt;401, 2, 0)</f>
        <v>2</v>
      </c>
      <c r="AZ1254">
        <f>IF(I1254&gt;52915.77, 1, 0)</f>
        <v>0</v>
      </c>
      <c r="BA1254">
        <f>SUM(AW1254:AZ1254)</f>
        <v>2</v>
      </c>
      <c r="BB1254" t="str">
        <f>VLOOKUP(BA1254,'Standard Deviations'!$L$1:$M$11,2,TRUE)</f>
        <v>Bronze</v>
      </c>
    </row>
    <row r="1255" spans="1:54">
      <c r="A1255">
        <v>8360</v>
      </c>
      <c r="B1255">
        <v>1971</v>
      </c>
      <c r="C1255">
        <f>2024-B1255</f>
        <v>53</v>
      </c>
      <c r="D1255" t="str">
        <f>VLOOKUP(B1255,Reference!$A$1:$B$125, 2)</f>
        <v>Gen X</v>
      </c>
      <c r="E1255" t="s">
        <v>74</v>
      </c>
      <c r="F1255" t="str">
        <f>IF(E1255="High School", "No College", "College")</f>
        <v>College</v>
      </c>
      <c r="G1255" t="s">
        <v>55</v>
      </c>
      <c r="H1255">
        <v>54690</v>
      </c>
      <c r="I1255">
        <v>54690</v>
      </c>
      <c r="J1255" s="4" t="s">
        <v>61</v>
      </c>
      <c r="K1255">
        <v>1</v>
      </c>
      <c r="L1255">
        <v>1</v>
      </c>
      <c r="M1255" t="str">
        <f>IF(OR(K1255&gt;0, L1255&gt;0), "Parent", "Not Parent")</f>
        <v>Parent</v>
      </c>
      <c r="N1255" t="s">
        <v>170</v>
      </c>
      <c r="O1255" s="8">
        <v>41916</v>
      </c>
      <c r="P1255" s="9">
        <f>O1255-N1255</f>
        <v>331</v>
      </c>
      <c r="Q1255">
        <v>76</v>
      </c>
      <c r="R1255" s="9">
        <f>P1255-Q1255</f>
        <v>255</v>
      </c>
      <c r="S1255" s="8">
        <f>O1255-R1255</f>
        <v>41661</v>
      </c>
      <c r="T1255">
        <v>111</v>
      </c>
      <c r="U1255">
        <v>16</v>
      </c>
      <c r="V1255">
        <v>37</v>
      </c>
      <c r="W1255">
        <v>7</v>
      </c>
      <c r="X1255">
        <v>9</v>
      </c>
      <c r="Y1255">
        <v>18</v>
      </c>
      <c r="Z1255">
        <v>198</v>
      </c>
      <c r="AA1255">
        <f>Z1255/P1255</f>
        <v>0.59818731117824775</v>
      </c>
      <c r="AB1255" s="14" t="s">
        <v>506</v>
      </c>
      <c r="AC1255" s="13" t="s">
        <v>63</v>
      </c>
      <c r="AD1255">
        <v>3</v>
      </c>
      <c r="AE1255" t="str">
        <f>IF(AD1255&gt;3, "Prefers Discount", "Discount Indifferent")</f>
        <v>Discount Indifferent</v>
      </c>
      <c r="AF1255">
        <v>5</v>
      </c>
      <c r="AG1255">
        <v>3</v>
      </c>
      <c r="AH1255">
        <v>1</v>
      </c>
      <c r="AI1255" t="str">
        <f>INDEX($AF$1:$AH$1,MATCH(MAX(AF1255:AH1255),AF1255:AH1255,0))</f>
        <v>Store_Orders</v>
      </c>
      <c r="AJ1255">
        <v>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f>SUM(AK1255:AO1255)</f>
        <v>0</v>
      </c>
      <c r="AQ1255" t="s">
        <v>67</v>
      </c>
      <c r="AR1255">
        <v>0</v>
      </c>
      <c r="AS1255" t="str">
        <f>IF(OR(AK1255&gt;0, AL1255&gt;0, AM1255&gt;0, AN1255&gt;0, AO1255&gt;0), "Converted", "Not Converted")</f>
        <v>Not Converted</v>
      </c>
      <c r="AT1255">
        <v>0</v>
      </c>
      <c r="AU1255">
        <v>3</v>
      </c>
      <c r="AV1255">
        <v>11</v>
      </c>
      <c r="AW1255">
        <f>IF(Z1255&gt;607, 4, 0)</f>
        <v>0</v>
      </c>
      <c r="AX1255">
        <f>IF(AA1255&gt;1.6588, 3, 0)</f>
        <v>0</v>
      </c>
      <c r="AY1255">
        <f>IF(P1255&gt;401, 2, 0)</f>
        <v>0</v>
      </c>
      <c r="AZ1255">
        <f>IF(I1255&gt;52915.77, 1, 0)</f>
        <v>1</v>
      </c>
      <c r="BA1255">
        <f>SUM(AW1255:AZ1255)</f>
        <v>1</v>
      </c>
      <c r="BB1255" t="str">
        <f>VLOOKUP(BA1255,'Standard Deviations'!$L$1:$M$11,2,TRUE)</f>
        <v>Bronze</v>
      </c>
    </row>
    <row r="1256" spans="1:54">
      <c r="A1256">
        <v>7426</v>
      </c>
      <c r="B1256">
        <v>1971</v>
      </c>
      <c r="C1256">
        <f>2024-B1256</f>
        <v>53</v>
      </c>
      <c r="D1256" t="str">
        <f>VLOOKUP(B1256,Reference!$A$1:$B$125, 2)</f>
        <v>Gen X</v>
      </c>
      <c r="E1256" t="s">
        <v>74</v>
      </c>
      <c r="F1256" t="str">
        <f>IF(E1256="High School", "No College", "College")</f>
        <v>College</v>
      </c>
      <c r="G1256" t="s">
        <v>55</v>
      </c>
      <c r="H1256">
        <v>54690</v>
      </c>
      <c r="I1256">
        <v>54690</v>
      </c>
      <c r="J1256" s="4" t="s">
        <v>61</v>
      </c>
      <c r="K1256">
        <v>1</v>
      </c>
      <c r="L1256">
        <v>1</v>
      </c>
      <c r="M1256" t="str">
        <f>IF(OR(K1256&gt;0, L1256&gt;0), "Parent", "Not Parent")</f>
        <v>Parent</v>
      </c>
      <c r="N1256" t="s">
        <v>170</v>
      </c>
      <c r="O1256" s="8">
        <v>41916</v>
      </c>
      <c r="P1256" s="9">
        <f>O1256-N1256</f>
        <v>331</v>
      </c>
      <c r="Q1256">
        <v>76</v>
      </c>
      <c r="R1256" s="9">
        <f>P1256-Q1256</f>
        <v>255</v>
      </c>
      <c r="S1256" s="8">
        <f>O1256-R1256</f>
        <v>41661</v>
      </c>
      <c r="T1256">
        <v>111</v>
      </c>
      <c r="U1256">
        <v>16</v>
      </c>
      <c r="V1256">
        <v>37</v>
      </c>
      <c r="W1256">
        <v>7</v>
      </c>
      <c r="X1256">
        <v>9</v>
      </c>
      <c r="Y1256">
        <v>18</v>
      </c>
      <c r="Z1256">
        <v>198</v>
      </c>
      <c r="AA1256">
        <f>Z1256/P1256</f>
        <v>0.59818731117824775</v>
      </c>
      <c r="AB1256" s="14" t="s">
        <v>506</v>
      </c>
      <c r="AC1256" s="13" t="s">
        <v>63</v>
      </c>
      <c r="AD1256">
        <v>3</v>
      </c>
      <c r="AE1256" t="str">
        <f>IF(AD1256&gt;3, "Prefers Discount", "Discount Indifferent")</f>
        <v>Discount Indifferent</v>
      </c>
      <c r="AF1256">
        <v>5</v>
      </c>
      <c r="AG1256">
        <v>3</v>
      </c>
      <c r="AH1256">
        <v>1</v>
      </c>
      <c r="AI1256" t="str">
        <f>INDEX($AF$1:$AH$1,MATCH(MAX(AF1256:AH1256),AF1256:AH1256,0))</f>
        <v>Store_Orders</v>
      </c>
      <c r="AJ1256">
        <v>3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f>SUM(AK1256:AO1256)</f>
        <v>0</v>
      </c>
      <c r="AQ1256" t="s">
        <v>67</v>
      </c>
      <c r="AR1256">
        <v>0</v>
      </c>
      <c r="AS1256" t="str">
        <f>IF(OR(AK1256&gt;0, AL1256&gt;0, AM1256&gt;0, AN1256&gt;0, AO1256&gt;0), "Converted", "Not Converted")</f>
        <v>Not Converted</v>
      </c>
      <c r="AT1256">
        <v>0</v>
      </c>
      <c r="AU1256">
        <v>3</v>
      </c>
      <c r="AV1256">
        <v>11</v>
      </c>
      <c r="AW1256">
        <f>IF(Z1256&gt;607, 4, 0)</f>
        <v>0</v>
      </c>
      <c r="AX1256">
        <f>IF(AA1256&gt;1.6588, 3, 0)</f>
        <v>0</v>
      </c>
      <c r="AY1256">
        <f>IF(P1256&gt;401, 2, 0)</f>
        <v>0</v>
      </c>
      <c r="AZ1256">
        <f>IF(I1256&gt;52915.77, 1, 0)</f>
        <v>1</v>
      </c>
      <c r="BA1256">
        <f>SUM(AW1256:AZ1256)</f>
        <v>1</v>
      </c>
      <c r="BB1256" t="str">
        <f>VLOOKUP(BA1256,'Standard Deviations'!$L$1:$M$11,2,TRUE)</f>
        <v>Bronze</v>
      </c>
    </row>
    <row r="1257" spans="1:54">
      <c r="A1257">
        <v>3783</v>
      </c>
      <c r="B1257">
        <v>1959</v>
      </c>
      <c r="C1257">
        <f>2024-B1257</f>
        <v>65</v>
      </c>
      <c r="D1257" t="str">
        <f>VLOOKUP(B1257,Reference!$A$1:$B$125, 2)</f>
        <v>Boomers</v>
      </c>
      <c r="E1257" t="s">
        <v>68</v>
      </c>
      <c r="F1257" t="str">
        <f>IF(E1257="High School", "No College", "College")</f>
        <v>College</v>
      </c>
      <c r="G1257" t="s">
        <v>55</v>
      </c>
      <c r="H1257">
        <v>52854</v>
      </c>
      <c r="I1257">
        <v>52854</v>
      </c>
      <c r="J1257" s="4" t="s">
        <v>175</v>
      </c>
      <c r="K1257">
        <v>1</v>
      </c>
      <c r="L1257">
        <v>1</v>
      </c>
      <c r="M1257" t="str">
        <f>IF(OR(K1257&gt;0, L1257&gt;0), "Parent", "Not Parent")</f>
        <v>Parent</v>
      </c>
      <c r="N1257" t="s">
        <v>630</v>
      </c>
      <c r="O1257" s="8">
        <v>41916</v>
      </c>
      <c r="P1257" s="9">
        <f>O1257-N1257</f>
        <v>194</v>
      </c>
      <c r="Q1257">
        <v>43</v>
      </c>
      <c r="R1257" s="9">
        <f>P1257-Q1257</f>
        <v>151</v>
      </c>
      <c r="S1257" s="8">
        <f>O1257-R1257</f>
        <v>41765</v>
      </c>
      <c r="T1257">
        <v>105</v>
      </c>
      <c r="U1257">
        <v>0</v>
      </c>
      <c r="V1257">
        <v>10</v>
      </c>
      <c r="W1257">
        <v>0</v>
      </c>
      <c r="X1257">
        <v>1</v>
      </c>
      <c r="Y1257">
        <v>0</v>
      </c>
      <c r="Z1257">
        <v>116</v>
      </c>
      <c r="AA1257">
        <f>Z1257/P1257</f>
        <v>0.59793814432989689</v>
      </c>
      <c r="AB1257" s="11" t="s">
        <v>506</v>
      </c>
      <c r="AC1257" t="s">
        <v>59</v>
      </c>
      <c r="AD1257">
        <v>2</v>
      </c>
      <c r="AE1257" t="str">
        <f>IF(AD1257&gt;3, "Prefers Discount", "Discount Indifferent")</f>
        <v>Discount Indifferent</v>
      </c>
      <c r="AF1257">
        <v>4</v>
      </c>
      <c r="AG1257">
        <v>2</v>
      </c>
      <c r="AH1257">
        <v>1</v>
      </c>
      <c r="AI1257" t="str">
        <f>INDEX($AF$1:$AH$1,MATCH(MAX(AF1257:AH1257),AF1257:AH1257,0))</f>
        <v>Store_Orders</v>
      </c>
      <c r="AJ1257">
        <v>5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f>SUM(AK1257:AO1257)</f>
        <v>0</v>
      </c>
      <c r="AQ1257" t="s">
        <v>67</v>
      </c>
      <c r="AR1257">
        <v>0</v>
      </c>
      <c r="AS1257" t="str">
        <f>IF(OR(AK1257&gt;0, AL1257&gt;0, AM1257&gt;0, AN1257&gt;0, AO1257&gt;0), "Converted", "Not Converted")</f>
        <v>Not Converted</v>
      </c>
      <c r="AT1257">
        <v>0</v>
      </c>
      <c r="AU1257">
        <v>3</v>
      </c>
      <c r="AV1257">
        <v>11</v>
      </c>
      <c r="AW1257">
        <f>IF(Z1257&gt;607, 4, 0)</f>
        <v>0</v>
      </c>
      <c r="AX1257">
        <f>IF(AA1257&gt;1.6588, 3, 0)</f>
        <v>0</v>
      </c>
      <c r="AY1257">
        <f>IF(P1257&gt;401, 2, 0)</f>
        <v>0</v>
      </c>
      <c r="AZ1257">
        <f>IF(I1257&gt;52915.77, 1, 0)</f>
        <v>0</v>
      </c>
      <c r="BA1257">
        <f>SUM(AW1257:AZ1257)</f>
        <v>0</v>
      </c>
      <c r="BB1257" t="str">
        <f>VLOOKUP(BA1257,'Standard Deviations'!$L$1:$M$11,2,TRUE)</f>
        <v>No Tier</v>
      </c>
    </row>
    <row r="1258" spans="1:54">
      <c r="A1258">
        <v>1041</v>
      </c>
      <c r="B1258">
        <v>1973</v>
      </c>
      <c r="C1258">
        <f>2024-B1258</f>
        <v>51</v>
      </c>
      <c r="D1258" t="str">
        <f>VLOOKUP(B1258,Reference!$A$1:$B$125, 2)</f>
        <v>Gen X</v>
      </c>
      <c r="E1258" t="s">
        <v>68</v>
      </c>
      <c r="F1258" t="str">
        <f>IF(E1258="High School", "No College", "College")</f>
        <v>College</v>
      </c>
      <c r="G1258" t="s">
        <v>60</v>
      </c>
      <c r="H1258">
        <v>48432</v>
      </c>
      <c r="I1258">
        <v>48432</v>
      </c>
      <c r="J1258" s="4" t="s">
        <v>175</v>
      </c>
      <c r="K1258">
        <v>0</v>
      </c>
      <c r="L1258">
        <v>1</v>
      </c>
      <c r="M1258" t="str">
        <f>IF(OR(K1258&gt;0, L1258&gt;0), "Parent", "Not Parent")</f>
        <v>Parent</v>
      </c>
      <c r="N1258" t="s">
        <v>565</v>
      </c>
      <c r="O1258" s="8">
        <v>41916</v>
      </c>
      <c r="P1258" s="9">
        <f>O1258-N1258</f>
        <v>716</v>
      </c>
      <c r="Q1258">
        <v>3</v>
      </c>
      <c r="R1258" s="9">
        <f>P1258-Q1258</f>
        <v>713</v>
      </c>
      <c r="S1258" s="8">
        <f>O1258-R1258</f>
        <v>41203</v>
      </c>
      <c r="T1258">
        <v>322</v>
      </c>
      <c r="U1258">
        <v>3</v>
      </c>
      <c r="V1258">
        <v>50</v>
      </c>
      <c r="W1258">
        <v>4</v>
      </c>
      <c r="X1258">
        <v>3</v>
      </c>
      <c r="Y1258">
        <v>42</v>
      </c>
      <c r="Z1258">
        <v>424</v>
      </c>
      <c r="AA1258">
        <f>Z1258/P1258</f>
        <v>0.59217877094972071</v>
      </c>
      <c r="AB1258" s="11" t="s">
        <v>506</v>
      </c>
      <c r="AC1258" t="s">
        <v>59</v>
      </c>
      <c r="AD1258">
        <v>5</v>
      </c>
      <c r="AE1258" t="str">
        <f>IF(AD1258&gt;3, "Prefers Discount", "Discount Indifferent")</f>
        <v>Prefers Discount</v>
      </c>
      <c r="AF1258">
        <v>6</v>
      </c>
      <c r="AG1258">
        <v>7</v>
      </c>
      <c r="AH1258">
        <v>1</v>
      </c>
      <c r="AI1258" t="str">
        <f>INDEX($AF$1:$AH$1,MATCH(MAX(AF1258:AH1258),AF1258:AH1258,0))</f>
        <v>Web_Orders</v>
      </c>
      <c r="AJ1258">
        <v>8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f>SUM(AK1258:AO1258)</f>
        <v>0</v>
      </c>
      <c r="AQ1258" t="s">
        <v>67</v>
      </c>
      <c r="AR1258">
        <v>1</v>
      </c>
      <c r="AS1258" t="str">
        <f>IF(OR(AK1258&gt;0, AL1258&gt;0, AM1258&gt;0, AN1258&gt;0, AO1258&gt;0), "Converted", "Not Converted")</f>
        <v>Not Converted</v>
      </c>
      <c r="AT1258">
        <v>0</v>
      </c>
      <c r="AU1258">
        <v>3</v>
      </c>
      <c r="AV1258">
        <v>11</v>
      </c>
      <c r="AW1258">
        <f>IF(Z1258&gt;607, 4, 0)</f>
        <v>0</v>
      </c>
      <c r="AX1258">
        <f>IF(AA1258&gt;1.6588, 3, 0)</f>
        <v>0</v>
      </c>
      <c r="AY1258">
        <f>IF(P1258&gt;401, 2, 0)</f>
        <v>2</v>
      </c>
      <c r="AZ1258">
        <f>IF(I1258&gt;52915.77, 1, 0)</f>
        <v>0</v>
      </c>
      <c r="BA1258">
        <f>SUM(AW1258:AZ1258)</f>
        <v>2</v>
      </c>
      <c r="BB1258" t="str">
        <f>VLOOKUP(BA1258,'Standard Deviations'!$L$1:$M$11,2,TRUE)</f>
        <v>Bronze</v>
      </c>
    </row>
    <row r="1259" spans="1:54">
      <c r="A1259">
        <v>10741</v>
      </c>
      <c r="B1259">
        <v>1951</v>
      </c>
      <c r="C1259">
        <f>2024-B1259</f>
        <v>73</v>
      </c>
      <c r="D1259" t="str">
        <f>VLOOKUP(B1259,Reference!$A$1:$B$125, 2)</f>
        <v>Boomers</v>
      </c>
      <c r="E1259" t="s">
        <v>64</v>
      </c>
      <c r="F1259" t="str">
        <f>IF(E1259="High School", "No College", "College")</f>
        <v>College</v>
      </c>
      <c r="G1259" t="s">
        <v>65</v>
      </c>
      <c r="H1259">
        <v>47352</v>
      </c>
      <c r="I1259">
        <v>47352</v>
      </c>
      <c r="J1259" s="4" t="s">
        <v>175</v>
      </c>
      <c r="K1259">
        <v>0</v>
      </c>
      <c r="L1259">
        <v>1</v>
      </c>
      <c r="M1259" t="str">
        <f>IF(OR(K1259&gt;0, L1259&gt;0), "Parent", "Not Parent")</f>
        <v>Parent</v>
      </c>
      <c r="N1259" t="s">
        <v>631</v>
      </c>
      <c r="O1259" s="8">
        <v>41916</v>
      </c>
      <c r="P1259" s="9">
        <f>O1259-N1259</f>
        <v>541</v>
      </c>
      <c r="Q1259">
        <v>70</v>
      </c>
      <c r="R1259" s="9">
        <f>P1259-Q1259</f>
        <v>471</v>
      </c>
      <c r="S1259" s="8">
        <f>O1259-R1259</f>
        <v>41445</v>
      </c>
      <c r="T1259">
        <v>172</v>
      </c>
      <c r="U1259">
        <v>12</v>
      </c>
      <c r="V1259">
        <v>112</v>
      </c>
      <c r="W1259">
        <v>8</v>
      </c>
      <c r="X1259">
        <v>0</v>
      </c>
      <c r="Y1259">
        <v>15</v>
      </c>
      <c r="Z1259">
        <v>319</v>
      </c>
      <c r="AA1259">
        <f>Z1259/P1259</f>
        <v>0.58964879852125696</v>
      </c>
      <c r="AB1259" s="14" t="s">
        <v>506</v>
      </c>
      <c r="AC1259" s="13" t="s">
        <v>63</v>
      </c>
      <c r="AD1259">
        <v>4</v>
      </c>
      <c r="AE1259" t="str">
        <f>IF(AD1259&gt;3, "Prefers Discount", "Discount Indifferent")</f>
        <v>Prefers Discount</v>
      </c>
      <c r="AF1259">
        <v>5</v>
      </c>
      <c r="AG1259">
        <v>6</v>
      </c>
      <c r="AH1259">
        <v>1</v>
      </c>
      <c r="AI1259" t="str">
        <f>INDEX($AF$1:$AH$1,MATCH(MAX(AF1259:AH1259),AF1259:AH1259,0))</f>
        <v>Web_Orders</v>
      </c>
      <c r="AJ1259">
        <v>7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f>SUM(AK1259:AO1259)</f>
        <v>0</v>
      </c>
      <c r="AQ1259" t="s">
        <v>67</v>
      </c>
      <c r="AR1259">
        <v>0</v>
      </c>
      <c r="AS1259" t="str">
        <f>IF(OR(AK1259&gt;0, AL1259&gt;0, AM1259&gt;0, AN1259&gt;0, AO1259&gt;0), "Converted", "Not Converted")</f>
        <v>Not Converted</v>
      </c>
      <c r="AT1259">
        <v>0</v>
      </c>
      <c r="AU1259">
        <v>3</v>
      </c>
      <c r="AV1259">
        <v>11</v>
      </c>
      <c r="AW1259">
        <f>IF(Z1259&gt;607, 4, 0)</f>
        <v>0</v>
      </c>
      <c r="AX1259">
        <f>IF(AA1259&gt;1.6588, 3, 0)</f>
        <v>0</v>
      </c>
      <c r="AY1259">
        <f>IF(P1259&gt;401, 2, 0)</f>
        <v>2</v>
      </c>
      <c r="AZ1259">
        <f>IF(I1259&gt;52915.77, 1, 0)</f>
        <v>0</v>
      </c>
      <c r="BA1259">
        <f>SUM(AW1259:AZ1259)</f>
        <v>2</v>
      </c>
      <c r="BB1259" t="str">
        <f>VLOOKUP(BA1259,'Standard Deviations'!$L$1:$M$11,2,TRUE)</f>
        <v>Bronze</v>
      </c>
    </row>
    <row r="1260" spans="1:54">
      <c r="A1260">
        <v>5491</v>
      </c>
      <c r="B1260">
        <v>1951</v>
      </c>
      <c r="C1260">
        <f>2024-B1260</f>
        <v>73</v>
      </c>
      <c r="D1260" t="str">
        <f>VLOOKUP(B1260,Reference!$A$1:$B$125, 2)</f>
        <v>Boomers</v>
      </c>
      <c r="E1260" t="s">
        <v>64</v>
      </c>
      <c r="F1260" t="str">
        <f>IF(E1260="High School", "No College", "College")</f>
        <v>College</v>
      </c>
      <c r="G1260" t="s">
        <v>65</v>
      </c>
      <c r="H1260">
        <v>47352</v>
      </c>
      <c r="I1260">
        <v>47352</v>
      </c>
      <c r="J1260" s="4" t="s">
        <v>175</v>
      </c>
      <c r="K1260">
        <v>0</v>
      </c>
      <c r="L1260">
        <v>1</v>
      </c>
      <c r="M1260" t="str">
        <f>IF(OR(K1260&gt;0, L1260&gt;0), "Parent", "Not Parent")</f>
        <v>Parent</v>
      </c>
      <c r="N1260" t="s">
        <v>631</v>
      </c>
      <c r="O1260" s="8">
        <v>41916</v>
      </c>
      <c r="P1260" s="9">
        <f>O1260-N1260</f>
        <v>541</v>
      </c>
      <c r="Q1260">
        <v>70</v>
      </c>
      <c r="R1260" s="9">
        <f>P1260-Q1260</f>
        <v>471</v>
      </c>
      <c r="S1260" s="8">
        <f>O1260-R1260</f>
        <v>41445</v>
      </c>
      <c r="T1260">
        <v>172</v>
      </c>
      <c r="U1260">
        <v>12</v>
      </c>
      <c r="V1260">
        <v>112</v>
      </c>
      <c r="W1260">
        <v>8</v>
      </c>
      <c r="X1260">
        <v>0</v>
      </c>
      <c r="Y1260">
        <v>15</v>
      </c>
      <c r="Z1260">
        <v>319</v>
      </c>
      <c r="AA1260">
        <f>Z1260/P1260</f>
        <v>0.58964879852125696</v>
      </c>
      <c r="AB1260" s="14" t="s">
        <v>506</v>
      </c>
      <c r="AC1260" s="13" t="s">
        <v>63</v>
      </c>
      <c r="AD1260">
        <v>4</v>
      </c>
      <c r="AE1260" t="str">
        <f>IF(AD1260&gt;3, "Prefers Discount", "Discount Indifferent")</f>
        <v>Prefers Discount</v>
      </c>
      <c r="AF1260">
        <v>5</v>
      </c>
      <c r="AG1260">
        <v>6</v>
      </c>
      <c r="AH1260">
        <v>1</v>
      </c>
      <c r="AI1260" t="str">
        <f>INDEX($AF$1:$AH$1,MATCH(MAX(AF1260:AH1260),AF1260:AH1260,0))</f>
        <v>Web_Orders</v>
      </c>
      <c r="AJ1260">
        <v>7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f>SUM(AK1260:AO1260)</f>
        <v>0</v>
      </c>
      <c r="AQ1260" t="s">
        <v>67</v>
      </c>
      <c r="AR1260">
        <v>0</v>
      </c>
      <c r="AS1260" t="str">
        <f>IF(OR(AK1260&gt;0, AL1260&gt;0, AM1260&gt;0, AN1260&gt;0, AO1260&gt;0), "Converted", "Not Converted")</f>
        <v>Not Converted</v>
      </c>
      <c r="AT1260">
        <v>0</v>
      </c>
      <c r="AU1260">
        <v>3</v>
      </c>
      <c r="AV1260">
        <v>11</v>
      </c>
      <c r="AW1260">
        <f>IF(Z1260&gt;607, 4, 0)</f>
        <v>0</v>
      </c>
      <c r="AX1260">
        <f>IF(AA1260&gt;1.6588, 3, 0)</f>
        <v>0</v>
      </c>
      <c r="AY1260">
        <f>IF(P1260&gt;401, 2, 0)</f>
        <v>2</v>
      </c>
      <c r="AZ1260">
        <f>IF(I1260&gt;52915.77, 1, 0)</f>
        <v>0</v>
      </c>
      <c r="BA1260">
        <f>SUM(AW1260:AZ1260)</f>
        <v>2</v>
      </c>
      <c r="BB1260" t="str">
        <f>VLOOKUP(BA1260,'Standard Deviations'!$L$1:$M$11,2,TRUE)</f>
        <v>Bronze</v>
      </c>
    </row>
    <row r="1261" spans="1:54">
      <c r="A1261">
        <v>6271</v>
      </c>
      <c r="B1261">
        <v>1952</v>
      </c>
      <c r="C1261">
        <f>2024-B1261</f>
        <v>72</v>
      </c>
      <c r="D1261" t="str">
        <f>VLOOKUP(B1261,Reference!$A$1:$B$125, 2)</f>
        <v>Boomers</v>
      </c>
      <c r="E1261" t="s">
        <v>68</v>
      </c>
      <c r="F1261" t="str">
        <f>IF(E1261="High School", "No College", "College")</f>
        <v>College</v>
      </c>
      <c r="G1261" t="s">
        <v>55</v>
      </c>
      <c r="H1261">
        <v>50870</v>
      </c>
      <c r="I1261">
        <v>50870</v>
      </c>
      <c r="J1261" s="4" t="s">
        <v>175</v>
      </c>
      <c r="K1261">
        <v>0</v>
      </c>
      <c r="L1261">
        <v>1</v>
      </c>
      <c r="M1261" t="str">
        <f>IF(OR(K1261&gt;0, L1261&gt;0), "Parent", "Not Parent")</f>
        <v>Parent</v>
      </c>
      <c r="N1261" t="s">
        <v>616</v>
      </c>
      <c r="O1261" s="8">
        <v>41916</v>
      </c>
      <c r="P1261" s="9">
        <f>O1261-N1261</f>
        <v>107</v>
      </c>
      <c r="Q1261">
        <v>13</v>
      </c>
      <c r="R1261" s="9">
        <f>P1261-Q1261</f>
        <v>94</v>
      </c>
      <c r="S1261" s="8">
        <f>O1261-R1261</f>
        <v>41822</v>
      </c>
      <c r="T1261">
        <v>53</v>
      </c>
      <c r="U1261">
        <v>0</v>
      </c>
      <c r="V1261">
        <v>8</v>
      </c>
      <c r="W1261">
        <v>0</v>
      </c>
      <c r="X1261">
        <v>0</v>
      </c>
      <c r="Y1261">
        <v>2</v>
      </c>
      <c r="Z1261">
        <v>63</v>
      </c>
      <c r="AA1261">
        <f>Z1261/P1261</f>
        <v>0.58878504672897192</v>
      </c>
      <c r="AB1261" s="11" t="s">
        <v>506</v>
      </c>
      <c r="AC1261" t="s">
        <v>59</v>
      </c>
      <c r="AD1261">
        <v>1</v>
      </c>
      <c r="AE1261" t="str">
        <f>IF(AD1261&gt;3, "Prefers Discount", "Discount Indifferent")</f>
        <v>Discount Indifferent</v>
      </c>
      <c r="AF1261">
        <v>3</v>
      </c>
      <c r="AG1261">
        <v>2</v>
      </c>
      <c r="AH1261">
        <v>0</v>
      </c>
      <c r="AI1261" t="str">
        <f>INDEX($AF$1:$AH$1,MATCH(MAX(AF1261:AH1261),AF1261:AH1261,0))</f>
        <v>Store_Orders</v>
      </c>
      <c r="AJ1261">
        <v>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f>SUM(AK1261:AO1261)</f>
        <v>0</v>
      </c>
      <c r="AQ1261" t="s">
        <v>67</v>
      </c>
      <c r="AR1261">
        <v>0</v>
      </c>
      <c r="AS1261" t="str">
        <f>IF(OR(AK1261&gt;0, AL1261&gt;0, AM1261&gt;0, AN1261&gt;0, AO1261&gt;0), "Converted", "Not Converted")</f>
        <v>Not Converted</v>
      </c>
      <c r="AT1261">
        <v>0</v>
      </c>
      <c r="AU1261">
        <v>3</v>
      </c>
      <c r="AV1261">
        <v>11</v>
      </c>
      <c r="AW1261">
        <f>IF(Z1261&gt;607, 4, 0)</f>
        <v>0</v>
      </c>
      <c r="AX1261">
        <f>IF(AA1261&gt;1.6588, 3, 0)</f>
        <v>0</v>
      </c>
      <c r="AY1261">
        <f>IF(P1261&gt;401, 2, 0)</f>
        <v>0</v>
      </c>
      <c r="AZ1261">
        <f>IF(I1261&gt;52915.77, 1, 0)</f>
        <v>0</v>
      </c>
      <c r="BA1261">
        <f>SUM(AW1261:AZ1261)</f>
        <v>0</v>
      </c>
      <c r="BB1261" t="str">
        <f>VLOOKUP(BA1261,'Standard Deviations'!$L$1:$M$11,2,TRUE)</f>
        <v>No Tier</v>
      </c>
    </row>
    <row r="1262" spans="1:54">
      <c r="A1262">
        <v>6374</v>
      </c>
      <c r="B1262">
        <v>1954</v>
      </c>
      <c r="C1262">
        <f>2024-B1262</f>
        <v>70</v>
      </c>
      <c r="D1262" t="str">
        <f>VLOOKUP(B1262,Reference!$A$1:$B$125, 2)</f>
        <v>Boomers</v>
      </c>
      <c r="E1262" t="s">
        <v>68</v>
      </c>
      <c r="F1262" t="str">
        <f>IF(E1262="High School", "No College", "College")</f>
        <v>College</v>
      </c>
      <c r="G1262" t="s">
        <v>55</v>
      </c>
      <c r="H1262">
        <v>36930</v>
      </c>
      <c r="I1262">
        <v>36930</v>
      </c>
      <c r="J1262" s="4" t="s">
        <v>175</v>
      </c>
      <c r="K1262">
        <v>0</v>
      </c>
      <c r="L1262">
        <v>1</v>
      </c>
      <c r="M1262" t="str">
        <f>IF(OR(K1262&gt;0, L1262&gt;0), "Parent", "Not Parent")</f>
        <v>Parent</v>
      </c>
      <c r="N1262" t="s">
        <v>352</v>
      </c>
      <c r="O1262" s="8">
        <v>41916</v>
      </c>
      <c r="P1262" s="9">
        <f>O1262-N1262</f>
        <v>505</v>
      </c>
      <c r="Q1262">
        <v>50</v>
      </c>
      <c r="R1262" s="9">
        <f>P1262-Q1262</f>
        <v>455</v>
      </c>
      <c r="S1262" s="8">
        <f>O1262-R1262</f>
        <v>41461</v>
      </c>
      <c r="T1262">
        <v>223</v>
      </c>
      <c r="U1262">
        <v>2</v>
      </c>
      <c r="V1262">
        <v>31</v>
      </c>
      <c r="W1262">
        <v>0</v>
      </c>
      <c r="X1262">
        <v>2</v>
      </c>
      <c r="Y1262">
        <v>39</v>
      </c>
      <c r="Z1262">
        <v>297</v>
      </c>
      <c r="AA1262">
        <f>Z1262/P1262</f>
        <v>0.58811881188118809</v>
      </c>
      <c r="AB1262" s="14" t="s">
        <v>506</v>
      </c>
      <c r="AC1262" s="13" t="s">
        <v>63</v>
      </c>
      <c r="AD1262">
        <v>5</v>
      </c>
      <c r="AE1262" t="str">
        <f>IF(AD1262&gt;3, "Prefers Discount", "Discount Indifferent")</f>
        <v>Prefers Discount</v>
      </c>
      <c r="AF1262">
        <v>4</v>
      </c>
      <c r="AG1262">
        <v>5</v>
      </c>
      <c r="AH1262">
        <v>2</v>
      </c>
      <c r="AI1262" t="str">
        <f>INDEX($AF$1:$AH$1,MATCH(MAX(AF1262:AH1262),AF1262:AH1262,0))</f>
        <v>Web_Orders</v>
      </c>
      <c r="AJ1262">
        <v>8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f>SUM(AK1262:AO1262)</f>
        <v>0</v>
      </c>
      <c r="AQ1262" t="s">
        <v>67</v>
      </c>
      <c r="AR1262">
        <v>0</v>
      </c>
      <c r="AS1262" t="str">
        <f>IF(OR(AK1262&gt;0, AL1262&gt;0, AM1262&gt;0, AN1262&gt;0, AO1262&gt;0), "Converted", "Not Converted")</f>
        <v>Not Converted</v>
      </c>
      <c r="AT1262">
        <v>0</v>
      </c>
      <c r="AU1262">
        <v>3</v>
      </c>
      <c r="AV1262">
        <v>11</v>
      </c>
      <c r="AW1262">
        <f>IF(Z1262&gt;607, 4, 0)</f>
        <v>0</v>
      </c>
      <c r="AX1262">
        <f>IF(AA1262&gt;1.6588, 3, 0)</f>
        <v>0</v>
      </c>
      <c r="AY1262">
        <f>IF(P1262&gt;401, 2, 0)</f>
        <v>2</v>
      </c>
      <c r="AZ1262">
        <f>IF(I1262&gt;52915.77, 1, 0)</f>
        <v>0</v>
      </c>
      <c r="BA1262">
        <f>SUM(AW1262:AZ1262)</f>
        <v>2</v>
      </c>
      <c r="BB1262" t="str">
        <f>VLOOKUP(BA1262,'Standard Deviations'!$L$1:$M$11,2,TRUE)</f>
        <v>Bronze</v>
      </c>
    </row>
    <row r="1263" spans="1:54">
      <c r="A1263">
        <v>6466</v>
      </c>
      <c r="B1263">
        <v>1965</v>
      </c>
      <c r="C1263">
        <f>2024-B1263</f>
        <v>59</v>
      </c>
      <c r="D1263" t="str">
        <f>VLOOKUP(B1263,Reference!$A$1:$B$125, 2)</f>
        <v>Gen X</v>
      </c>
      <c r="E1263" t="s">
        <v>68</v>
      </c>
      <c r="F1263" t="str">
        <f>IF(E1263="High School", "No College", "College")</f>
        <v>College</v>
      </c>
      <c r="G1263" t="s">
        <v>55</v>
      </c>
      <c r="H1263">
        <v>57236</v>
      </c>
      <c r="I1263">
        <v>57236</v>
      </c>
      <c r="J1263" s="4" t="s">
        <v>61</v>
      </c>
      <c r="K1263">
        <v>1</v>
      </c>
      <c r="L1263">
        <v>1</v>
      </c>
      <c r="M1263" t="str">
        <f>IF(OR(K1263&gt;0, L1263&gt;0), "Parent", "Not Parent")</f>
        <v>Parent</v>
      </c>
      <c r="N1263" t="s">
        <v>126</v>
      </c>
      <c r="O1263" s="8">
        <v>41916</v>
      </c>
      <c r="P1263" s="9">
        <f>O1263-N1263</f>
        <v>206</v>
      </c>
      <c r="Q1263">
        <v>22</v>
      </c>
      <c r="R1263" s="9">
        <f>P1263-Q1263</f>
        <v>184</v>
      </c>
      <c r="S1263" s="8">
        <f>O1263-R1263</f>
        <v>41732</v>
      </c>
      <c r="T1263">
        <v>105</v>
      </c>
      <c r="U1263">
        <v>0</v>
      </c>
      <c r="V1263">
        <v>9</v>
      </c>
      <c r="W1263">
        <v>2</v>
      </c>
      <c r="X1263">
        <v>1</v>
      </c>
      <c r="Y1263">
        <v>4</v>
      </c>
      <c r="Z1263">
        <v>121</v>
      </c>
      <c r="AA1263">
        <f>Z1263/P1263</f>
        <v>0.58737864077669899</v>
      </c>
      <c r="AB1263" s="11" t="s">
        <v>506</v>
      </c>
      <c r="AC1263" t="s">
        <v>59</v>
      </c>
      <c r="AD1263">
        <v>3</v>
      </c>
      <c r="AE1263" t="str">
        <f>IF(AD1263&gt;3, "Prefers Discount", "Discount Indifferent")</f>
        <v>Discount Indifferent</v>
      </c>
      <c r="AF1263">
        <v>4</v>
      </c>
      <c r="AG1263">
        <v>2</v>
      </c>
      <c r="AH1263">
        <v>1</v>
      </c>
      <c r="AI1263" t="str">
        <f>INDEX($AF$1:$AH$1,MATCH(MAX(AF1263:AH1263),AF1263:AH1263,0))</f>
        <v>Store_Orders</v>
      </c>
      <c r="AJ1263">
        <v>3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f>SUM(AK1263:AO1263)</f>
        <v>0</v>
      </c>
      <c r="AQ1263" t="s">
        <v>67</v>
      </c>
      <c r="AR1263">
        <v>0</v>
      </c>
      <c r="AS1263" t="str">
        <f>IF(OR(AK1263&gt;0, AL1263&gt;0, AM1263&gt;0, AN1263&gt;0, AO1263&gt;0), "Converted", "Not Converted")</f>
        <v>Not Converted</v>
      </c>
      <c r="AT1263">
        <v>0</v>
      </c>
      <c r="AU1263">
        <v>3</v>
      </c>
      <c r="AV1263">
        <v>11</v>
      </c>
      <c r="AW1263">
        <f>IF(Z1263&gt;607, 4, 0)</f>
        <v>0</v>
      </c>
      <c r="AX1263">
        <f>IF(AA1263&gt;1.6588, 3, 0)</f>
        <v>0</v>
      </c>
      <c r="AY1263">
        <f>IF(P1263&gt;401, 2, 0)</f>
        <v>0</v>
      </c>
      <c r="AZ1263">
        <f>IF(I1263&gt;52915.77, 1, 0)</f>
        <v>1</v>
      </c>
      <c r="BA1263">
        <f>SUM(AW1263:AZ1263)</f>
        <v>1</v>
      </c>
      <c r="BB1263" t="str">
        <f>VLOOKUP(BA1263,'Standard Deviations'!$L$1:$M$11,2,TRUE)</f>
        <v>Bronze</v>
      </c>
    </row>
    <row r="1264" spans="1:54">
      <c r="A1264">
        <v>5995</v>
      </c>
      <c r="B1264">
        <v>1962</v>
      </c>
      <c r="C1264">
        <f>2024-B1264</f>
        <v>62</v>
      </c>
      <c r="D1264" t="str">
        <f>VLOOKUP(B1264,Reference!$A$1:$B$125, 2)</f>
        <v>Boomers</v>
      </c>
      <c r="E1264" t="s">
        <v>54</v>
      </c>
      <c r="F1264" t="str">
        <f>IF(E1264="High School", "No College", "College")</f>
        <v>College</v>
      </c>
      <c r="G1264" t="s">
        <v>71</v>
      </c>
      <c r="H1264">
        <v>39552</v>
      </c>
      <c r="I1264">
        <v>39552</v>
      </c>
      <c r="J1264" s="4" t="s">
        <v>175</v>
      </c>
      <c r="K1264">
        <v>1</v>
      </c>
      <c r="L1264">
        <v>1</v>
      </c>
      <c r="M1264" t="str">
        <f>IF(OR(K1264&gt;0, L1264&gt;0), "Parent", "Not Parent")</f>
        <v>Parent</v>
      </c>
      <c r="N1264" t="s">
        <v>632</v>
      </c>
      <c r="O1264" s="8">
        <v>41916</v>
      </c>
      <c r="P1264" s="9">
        <f>O1264-N1264</f>
        <v>655</v>
      </c>
      <c r="Q1264">
        <v>54</v>
      </c>
      <c r="R1264" s="9">
        <f>P1264-Q1264</f>
        <v>601</v>
      </c>
      <c r="S1264" s="8">
        <f>O1264-R1264</f>
        <v>41315</v>
      </c>
      <c r="T1264">
        <v>165</v>
      </c>
      <c r="U1264">
        <v>3</v>
      </c>
      <c r="V1264">
        <v>147</v>
      </c>
      <c r="W1264">
        <v>4</v>
      </c>
      <c r="X1264">
        <v>24</v>
      </c>
      <c r="Y1264">
        <v>41</v>
      </c>
      <c r="Z1264">
        <v>384</v>
      </c>
      <c r="AA1264">
        <f>Z1264/P1264</f>
        <v>0.58625954198473285</v>
      </c>
      <c r="AB1264" s="14" t="s">
        <v>506</v>
      </c>
      <c r="AC1264" s="13" t="s">
        <v>63</v>
      </c>
      <c r="AD1264">
        <v>7</v>
      </c>
      <c r="AE1264" t="str">
        <f>IF(AD1264&gt;3, "Prefers Discount", "Discount Indifferent")</f>
        <v>Prefers Discount</v>
      </c>
      <c r="AF1264">
        <v>5</v>
      </c>
      <c r="AG1264">
        <v>6</v>
      </c>
      <c r="AH1264">
        <v>2</v>
      </c>
      <c r="AI1264" t="str">
        <f>INDEX($AF$1:$AH$1,MATCH(MAX(AF1264:AH1264),AF1264:AH1264,0))</f>
        <v>Web_Orders</v>
      </c>
      <c r="AJ1264">
        <v>8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f>SUM(AK1264:AO1264)</f>
        <v>0</v>
      </c>
      <c r="AQ1264" t="s">
        <v>67</v>
      </c>
      <c r="AR1264">
        <v>1</v>
      </c>
      <c r="AS1264" t="str">
        <f>IF(OR(AK1264&gt;0, AL1264&gt;0, AM1264&gt;0, AN1264&gt;0, AO1264&gt;0), "Converted", "Not Converted")</f>
        <v>Not Converted</v>
      </c>
      <c r="AT1264">
        <v>0</v>
      </c>
      <c r="AU1264">
        <v>3</v>
      </c>
      <c r="AV1264">
        <v>11</v>
      </c>
      <c r="AW1264">
        <f>IF(Z1264&gt;607, 4, 0)</f>
        <v>0</v>
      </c>
      <c r="AX1264">
        <f>IF(AA1264&gt;1.6588, 3, 0)</f>
        <v>0</v>
      </c>
      <c r="AY1264">
        <f>IF(P1264&gt;401, 2, 0)</f>
        <v>2</v>
      </c>
      <c r="AZ1264">
        <f>IF(I1264&gt;52915.77, 1, 0)</f>
        <v>0</v>
      </c>
      <c r="BA1264">
        <f>SUM(AW1264:AZ1264)</f>
        <v>2</v>
      </c>
      <c r="BB1264" t="str">
        <f>VLOOKUP(BA1264,'Standard Deviations'!$L$1:$M$11,2,TRUE)</f>
        <v>Bronze</v>
      </c>
    </row>
    <row r="1265" spans="1:54">
      <c r="A1265">
        <v>9246</v>
      </c>
      <c r="B1265">
        <v>1985</v>
      </c>
      <c r="C1265">
        <f>2024-B1265</f>
        <v>39</v>
      </c>
      <c r="D1265" t="str">
        <f>VLOOKUP(B1265,Reference!$A$1:$B$125, 2)</f>
        <v>Millennials</v>
      </c>
      <c r="E1265" t="s">
        <v>64</v>
      </c>
      <c r="F1265" t="str">
        <f>IF(E1265="High School", "No College", "College")</f>
        <v>College</v>
      </c>
      <c r="G1265" t="s">
        <v>65</v>
      </c>
      <c r="H1265">
        <v>40101</v>
      </c>
      <c r="I1265">
        <v>40101</v>
      </c>
      <c r="J1265" s="4" t="s">
        <v>175</v>
      </c>
      <c r="K1265">
        <v>1</v>
      </c>
      <c r="L1265">
        <v>0</v>
      </c>
      <c r="M1265" t="str">
        <f>IF(OR(K1265&gt;0, L1265&gt;0), "Parent", "Not Parent")</f>
        <v>Parent</v>
      </c>
      <c r="N1265" t="s">
        <v>353</v>
      </c>
      <c r="O1265" s="8">
        <v>41916</v>
      </c>
      <c r="P1265" s="9">
        <f>O1265-N1265</f>
        <v>720</v>
      </c>
      <c r="Q1265">
        <v>73</v>
      </c>
      <c r="R1265" s="9">
        <f>P1265-Q1265</f>
        <v>647</v>
      </c>
      <c r="S1265" s="8">
        <f>O1265-R1265</f>
        <v>41269</v>
      </c>
      <c r="T1265">
        <v>171</v>
      </c>
      <c r="U1265">
        <v>3</v>
      </c>
      <c r="V1265">
        <v>129</v>
      </c>
      <c r="W1265">
        <v>26</v>
      </c>
      <c r="X1265">
        <v>24</v>
      </c>
      <c r="Y1265">
        <v>62</v>
      </c>
      <c r="Z1265">
        <v>415</v>
      </c>
      <c r="AA1265">
        <f>Z1265/P1265</f>
        <v>0.57638888888888884</v>
      </c>
      <c r="AB1265" s="14" t="s">
        <v>506</v>
      </c>
      <c r="AC1265" s="13" t="s">
        <v>63</v>
      </c>
      <c r="AD1265">
        <v>4</v>
      </c>
      <c r="AE1265" t="str">
        <f>IF(AD1265&gt;3, "Prefers Discount", "Discount Indifferent")</f>
        <v>Prefers Discount</v>
      </c>
      <c r="AF1265">
        <v>6</v>
      </c>
      <c r="AG1265">
        <v>6</v>
      </c>
      <c r="AH1265">
        <v>1</v>
      </c>
      <c r="AI1265" t="str">
        <f>INDEX($AF$1:$AH$1,MATCH(MAX(AF1265:AH1265),AF1265:AH1265,0))</f>
        <v>Store_Orders</v>
      </c>
      <c r="AJ1265">
        <v>7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f>SUM(AK1265:AO1265)</f>
        <v>0</v>
      </c>
      <c r="AQ1265" t="s">
        <v>67</v>
      </c>
      <c r="AR1265">
        <v>0</v>
      </c>
      <c r="AS1265" t="str">
        <f>IF(OR(AK1265&gt;0, AL1265&gt;0, AM1265&gt;0, AN1265&gt;0, AO1265&gt;0), "Converted", "Not Converted")</f>
        <v>Not Converted</v>
      </c>
      <c r="AT1265">
        <v>0</v>
      </c>
      <c r="AU1265">
        <v>3</v>
      </c>
      <c r="AV1265">
        <v>11</v>
      </c>
      <c r="AW1265">
        <f>IF(Z1265&gt;607, 4, 0)</f>
        <v>0</v>
      </c>
      <c r="AX1265">
        <f>IF(AA1265&gt;1.6588, 3, 0)</f>
        <v>0</v>
      </c>
      <c r="AY1265">
        <f>IF(P1265&gt;401, 2, 0)</f>
        <v>2</v>
      </c>
      <c r="AZ1265">
        <f>IF(I1265&gt;52915.77, 1, 0)</f>
        <v>0</v>
      </c>
      <c r="BA1265">
        <f>SUM(AW1265:AZ1265)</f>
        <v>2</v>
      </c>
      <c r="BB1265" t="str">
        <f>VLOOKUP(BA1265,'Standard Deviations'!$L$1:$M$11,2,TRUE)</f>
        <v>Bronze</v>
      </c>
    </row>
    <row r="1266" spans="1:54">
      <c r="A1266">
        <v>4472</v>
      </c>
      <c r="B1266">
        <v>1970</v>
      </c>
      <c r="C1266">
        <f>2024-B1266</f>
        <v>54</v>
      </c>
      <c r="D1266" t="str">
        <f>VLOOKUP(B1266,Reference!$A$1:$B$125, 2)</f>
        <v>Gen X</v>
      </c>
      <c r="E1266" t="s">
        <v>68</v>
      </c>
      <c r="F1266" t="str">
        <f>IF(E1266="High School", "No College", "College")</f>
        <v>College</v>
      </c>
      <c r="G1266" t="s">
        <v>71</v>
      </c>
      <c r="H1266">
        <v>35682</v>
      </c>
      <c r="I1266">
        <v>35682</v>
      </c>
      <c r="J1266" s="4" t="s">
        <v>175</v>
      </c>
      <c r="K1266">
        <v>1</v>
      </c>
      <c r="L1266">
        <v>0</v>
      </c>
      <c r="M1266" t="str">
        <f>IF(OR(K1266&gt;0, L1266&gt;0), "Parent", "Not Parent")</f>
        <v>Parent</v>
      </c>
      <c r="N1266" t="s">
        <v>77</v>
      </c>
      <c r="O1266" s="8">
        <v>41916</v>
      </c>
      <c r="P1266" s="9">
        <f>O1266-N1266</f>
        <v>99</v>
      </c>
      <c r="Q1266">
        <v>34</v>
      </c>
      <c r="R1266" s="9">
        <f>P1266-Q1266</f>
        <v>65</v>
      </c>
      <c r="S1266" s="8">
        <f>O1266-R1266</f>
        <v>41851</v>
      </c>
      <c r="T1266">
        <v>23</v>
      </c>
      <c r="U1266">
        <v>0</v>
      </c>
      <c r="V1266">
        <v>8</v>
      </c>
      <c r="W1266">
        <v>6</v>
      </c>
      <c r="X1266">
        <v>2</v>
      </c>
      <c r="Y1266">
        <v>18</v>
      </c>
      <c r="Z1266">
        <v>57</v>
      </c>
      <c r="AA1266">
        <f>Z1266/P1266</f>
        <v>0.5757575757575758</v>
      </c>
      <c r="AB1266" s="11" t="s">
        <v>506</v>
      </c>
      <c r="AC1266" t="s">
        <v>59</v>
      </c>
      <c r="AD1266">
        <v>1</v>
      </c>
      <c r="AE1266" t="str">
        <f>IF(AD1266&gt;3, "Prefers Discount", "Discount Indifferent")</f>
        <v>Discount Indifferent</v>
      </c>
      <c r="AF1266">
        <v>3</v>
      </c>
      <c r="AG1266">
        <v>1</v>
      </c>
      <c r="AH1266">
        <v>1</v>
      </c>
      <c r="AI1266" t="str">
        <f>INDEX($AF$1:$AH$1,MATCH(MAX(AF1266:AH1266),AF1266:AH1266,0))</f>
        <v>Store_Orders</v>
      </c>
      <c r="AJ1266">
        <v>2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f>SUM(AK1266:AO1266)</f>
        <v>0</v>
      </c>
      <c r="AQ1266" t="s">
        <v>67</v>
      </c>
      <c r="AR1266">
        <v>0</v>
      </c>
      <c r="AS1266" t="str">
        <f>IF(OR(AK1266&gt;0, AL1266&gt;0, AM1266&gt;0, AN1266&gt;0, AO1266&gt;0), "Converted", "Not Converted")</f>
        <v>Not Converted</v>
      </c>
      <c r="AT1266">
        <v>0</v>
      </c>
      <c r="AU1266">
        <v>3</v>
      </c>
      <c r="AV1266">
        <v>11</v>
      </c>
      <c r="AW1266">
        <f>IF(Z1266&gt;607, 4, 0)</f>
        <v>0</v>
      </c>
      <c r="AX1266">
        <f>IF(AA1266&gt;1.6588, 3, 0)</f>
        <v>0</v>
      </c>
      <c r="AY1266">
        <f>IF(P1266&gt;401, 2, 0)</f>
        <v>0</v>
      </c>
      <c r="AZ1266">
        <f>IF(I1266&gt;52915.77, 1, 0)</f>
        <v>0</v>
      </c>
      <c r="BA1266">
        <f>SUM(AW1266:AZ1266)</f>
        <v>0</v>
      </c>
      <c r="BB1266" t="str">
        <f>VLOOKUP(BA1266,'Standard Deviations'!$L$1:$M$11,2,TRUE)</f>
        <v>No Tier</v>
      </c>
    </row>
    <row r="1267" spans="1:54">
      <c r="A1267">
        <v>5552</v>
      </c>
      <c r="B1267">
        <v>1963</v>
      </c>
      <c r="C1267">
        <f>2024-B1267</f>
        <v>61</v>
      </c>
      <c r="D1267" t="str">
        <f>VLOOKUP(B1267,Reference!$A$1:$B$125, 2)</f>
        <v>Boomers</v>
      </c>
      <c r="E1267" t="s">
        <v>64</v>
      </c>
      <c r="F1267" t="str">
        <f>IF(E1267="High School", "No College", "College")</f>
        <v>College</v>
      </c>
      <c r="G1267" t="s">
        <v>71</v>
      </c>
      <c r="H1267">
        <v>48721</v>
      </c>
      <c r="I1267">
        <v>48721</v>
      </c>
      <c r="J1267" s="4" t="s">
        <v>175</v>
      </c>
      <c r="K1267">
        <v>1</v>
      </c>
      <c r="L1267">
        <v>1</v>
      </c>
      <c r="M1267" t="str">
        <f>IF(OR(K1267&gt;0, L1267&gt;0), "Parent", "Not Parent")</f>
        <v>Parent</v>
      </c>
      <c r="N1267" t="s">
        <v>633</v>
      </c>
      <c r="O1267" s="8">
        <v>41916</v>
      </c>
      <c r="P1267" s="9">
        <f>O1267-N1267</f>
        <v>509</v>
      </c>
      <c r="Q1267">
        <v>50</v>
      </c>
      <c r="R1267" s="9">
        <f>P1267-Q1267</f>
        <v>459</v>
      </c>
      <c r="S1267" s="8">
        <f>O1267-R1267</f>
        <v>41457</v>
      </c>
      <c r="T1267">
        <v>81</v>
      </c>
      <c r="U1267">
        <v>18</v>
      </c>
      <c r="V1267">
        <v>113</v>
      </c>
      <c r="W1267">
        <v>47</v>
      </c>
      <c r="X1267">
        <v>13</v>
      </c>
      <c r="Y1267">
        <v>21</v>
      </c>
      <c r="Z1267">
        <v>293</v>
      </c>
      <c r="AA1267">
        <f>Z1267/P1267</f>
        <v>0.57563850687622786</v>
      </c>
      <c r="AB1267" s="14" t="s">
        <v>506</v>
      </c>
      <c r="AC1267" s="13" t="s">
        <v>63</v>
      </c>
      <c r="AD1267">
        <v>6</v>
      </c>
      <c r="AE1267" t="str">
        <f>IF(AD1267&gt;3, "Prefers Discount", "Discount Indifferent")</f>
        <v>Prefers Discount</v>
      </c>
      <c r="AF1267">
        <v>5</v>
      </c>
      <c r="AG1267">
        <v>4</v>
      </c>
      <c r="AH1267">
        <v>2</v>
      </c>
      <c r="AI1267" t="str">
        <f>INDEX($AF$1:$AH$1,MATCH(MAX(AF1267:AH1267),AF1267:AH1267,0))</f>
        <v>Store_Orders</v>
      </c>
      <c r="AJ1267">
        <v>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f>SUM(AK1267:AO1267)</f>
        <v>0</v>
      </c>
      <c r="AQ1267" t="s">
        <v>67</v>
      </c>
      <c r="AR1267">
        <v>0</v>
      </c>
      <c r="AS1267" t="str">
        <f>IF(OR(AK1267&gt;0, AL1267&gt;0, AM1267&gt;0, AN1267&gt;0, AO1267&gt;0), "Converted", "Not Converted")</f>
        <v>Not Converted</v>
      </c>
      <c r="AT1267">
        <v>0</v>
      </c>
      <c r="AU1267">
        <v>3</v>
      </c>
      <c r="AV1267">
        <v>11</v>
      </c>
      <c r="AW1267">
        <f>IF(Z1267&gt;607, 4, 0)</f>
        <v>0</v>
      </c>
      <c r="AX1267">
        <f>IF(AA1267&gt;1.6588, 3, 0)</f>
        <v>0</v>
      </c>
      <c r="AY1267">
        <f>IF(P1267&gt;401, 2, 0)</f>
        <v>2</v>
      </c>
      <c r="AZ1267">
        <f>IF(I1267&gt;52915.77, 1, 0)</f>
        <v>0</v>
      </c>
      <c r="BA1267">
        <f>SUM(AW1267:AZ1267)</f>
        <v>2</v>
      </c>
      <c r="BB1267" t="str">
        <f>VLOOKUP(BA1267,'Standard Deviations'!$L$1:$M$11,2,TRUE)</f>
        <v>Bronze</v>
      </c>
    </row>
    <row r="1268" spans="1:54">
      <c r="A1268">
        <v>2315</v>
      </c>
      <c r="B1268">
        <v>1960</v>
      </c>
      <c r="C1268">
        <f>2024-B1268</f>
        <v>64</v>
      </c>
      <c r="D1268" t="str">
        <f>VLOOKUP(B1268,Reference!$A$1:$B$125, 2)</f>
        <v>Boomers</v>
      </c>
      <c r="E1268" t="s">
        <v>54</v>
      </c>
      <c r="F1268" t="str">
        <f>IF(E1268="High School", "No College", "College")</f>
        <v>College</v>
      </c>
      <c r="G1268" t="s">
        <v>71</v>
      </c>
      <c r="H1268">
        <v>58401</v>
      </c>
      <c r="I1268">
        <v>58401</v>
      </c>
      <c r="J1268" s="4" t="s">
        <v>61</v>
      </c>
      <c r="K1268">
        <v>0</v>
      </c>
      <c r="L1268">
        <v>1</v>
      </c>
      <c r="M1268" t="str">
        <f>IF(OR(K1268&gt;0, L1268&gt;0), "Parent", "Not Parent")</f>
        <v>Parent</v>
      </c>
      <c r="N1268" t="s">
        <v>114</v>
      </c>
      <c r="O1268" s="8">
        <v>41916</v>
      </c>
      <c r="P1268" s="9">
        <f>O1268-N1268</f>
        <v>167</v>
      </c>
      <c r="Q1268">
        <v>55</v>
      </c>
      <c r="R1268" s="9">
        <f>P1268-Q1268</f>
        <v>112</v>
      </c>
      <c r="S1268" s="8">
        <f>O1268-R1268</f>
        <v>41804</v>
      </c>
      <c r="T1268">
        <v>10</v>
      </c>
      <c r="U1268">
        <v>0</v>
      </c>
      <c r="V1268">
        <v>11</v>
      </c>
      <c r="W1268">
        <v>17</v>
      </c>
      <c r="X1268">
        <v>29</v>
      </c>
      <c r="Y1268">
        <v>29</v>
      </c>
      <c r="Z1268">
        <v>96</v>
      </c>
      <c r="AA1268">
        <f>Z1268/P1268</f>
        <v>0.57485029940119758</v>
      </c>
      <c r="AB1268" s="14" t="s">
        <v>506</v>
      </c>
      <c r="AC1268" s="13" t="s">
        <v>63</v>
      </c>
      <c r="AD1268">
        <v>1</v>
      </c>
      <c r="AE1268" t="str">
        <f>IF(AD1268&gt;3, "Prefers Discount", "Discount Indifferent")</f>
        <v>Discount Indifferent</v>
      </c>
      <c r="AF1268">
        <v>2</v>
      </c>
      <c r="AG1268">
        <v>1</v>
      </c>
      <c r="AH1268">
        <v>2</v>
      </c>
      <c r="AI1268" t="str">
        <f>INDEX($AF$1:$AH$1,MATCH(MAX(AF1268:AH1268),AF1268:AH1268,0))</f>
        <v>Store_Orders</v>
      </c>
      <c r="AJ1268">
        <v>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f>SUM(AK1268:AO1268)</f>
        <v>0</v>
      </c>
      <c r="AQ1268" t="s">
        <v>67</v>
      </c>
      <c r="AR1268">
        <v>0</v>
      </c>
      <c r="AS1268" t="str">
        <f>IF(OR(AK1268&gt;0, AL1268&gt;0, AM1268&gt;0, AN1268&gt;0, AO1268&gt;0), "Converted", "Not Converted")</f>
        <v>Not Converted</v>
      </c>
      <c r="AT1268">
        <v>0</v>
      </c>
      <c r="AU1268">
        <v>3</v>
      </c>
      <c r="AV1268">
        <v>11</v>
      </c>
      <c r="AW1268">
        <f>IF(Z1268&gt;607, 4, 0)</f>
        <v>0</v>
      </c>
      <c r="AX1268">
        <f>IF(AA1268&gt;1.6588, 3, 0)</f>
        <v>0</v>
      </c>
      <c r="AY1268">
        <f>IF(P1268&gt;401, 2, 0)</f>
        <v>0</v>
      </c>
      <c r="AZ1268">
        <f>IF(I1268&gt;52915.77, 1, 0)</f>
        <v>1</v>
      </c>
      <c r="BA1268">
        <f>SUM(AW1268:AZ1268)</f>
        <v>1</v>
      </c>
      <c r="BB1268" t="str">
        <f>VLOOKUP(BA1268,'Standard Deviations'!$L$1:$M$11,2,TRUE)</f>
        <v>Bronze</v>
      </c>
    </row>
    <row r="1269" spans="1:54">
      <c r="A1269">
        <v>10509</v>
      </c>
      <c r="B1269">
        <v>1955</v>
      </c>
      <c r="C1269">
        <f>2024-B1269</f>
        <v>69</v>
      </c>
      <c r="D1269" t="str">
        <f>VLOOKUP(B1269,Reference!$A$1:$B$125, 2)</f>
        <v>Boomers</v>
      </c>
      <c r="E1269" t="s">
        <v>64</v>
      </c>
      <c r="F1269" t="str">
        <f>IF(E1269="High School", "No College", "College")</f>
        <v>College</v>
      </c>
      <c r="G1269" t="s">
        <v>60</v>
      </c>
      <c r="H1269">
        <v>36927</v>
      </c>
      <c r="I1269">
        <v>36927</v>
      </c>
      <c r="J1269" s="4" t="s">
        <v>175</v>
      </c>
      <c r="K1269">
        <v>1</v>
      </c>
      <c r="L1269">
        <v>1</v>
      </c>
      <c r="M1269" t="str">
        <f>IF(OR(K1269&gt;0, L1269&gt;0), "Parent", "Not Parent")</f>
        <v>Parent</v>
      </c>
      <c r="N1269" t="s">
        <v>127</v>
      </c>
      <c r="O1269" s="8">
        <v>41916</v>
      </c>
      <c r="P1269" s="9">
        <f>O1269-N1269</f>
        <v>124</v>
      </c>
      <c r="Q1269">
        <v>46</v>
      </c>
      <c r="R1269" s="9">
        <f>P1269-Q1269</f>
        <v>78</v>
      </c>
      <c r="S1269" s="8">
        <f>O1269-R1269</f>
        <v>41838</v>
      </c>
      <c r="T1269">
        <v>51</v>
      </c>
      <c r="U1269">
        <v>0</v>
      </c>
      <c r="V1269">
        <v>16</v>
      </c>
      <c r="W1269">
        <v>0</v>
      </c>
      <c r="X1269">
        <v>0</v>
      </c>
      <c r="Y1269">
        <v>4</v>
      </c>
      <c r="Z1269">
        <v>71</v>
      </c>
      <c r="AA1269">
        <f>Z1269/P1269</f>
        <v>0.57258064516129037</v>
      </c>
      <c r="AB1269" s="11" t="s">
        <v>506</v>
      </c>
      <c r="AC1269" t="s">
        <v>59</v>
      </c>
      <c r="AD1269">
        <v>2</v>
      </c>
      <c r="AE1269" t="str">
        <f>IF(AD1269&gt;3, "Prefers Discount", "Discount Indifferent")</f>
        <v>Discount Indifferent</v>
      </c>
      <c r="AF1269">
        <v>3</v>
      </c>
      <c r="AG1269">
        <v>3</v>
      </c>
      <c r="AH1269">
        <v>0</v>
      </c>
      <c r="AI1269" t="str">
        <f>INDEX($AF$1:$AH$1,MATCH(MAX(AF1269:AH1269),AF1269:AH1269,0))</f>
        <v>Store_Orders</v>
      </c>
      <c r="AJ1269">
        <v>8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f>SUM(AK1269:AO1269)</f>
        <v>0</v>
      </c>
      <c r="AQ1269" t="s">
        <v>67</v>
      </c>
      <c r="AR1269">
        <v>0</v>
      </c>
      <c r="AS1269" t="str">
        <f>IF(OR(AK1269&gt;0, AL1269&gt;0, AM1269&gt;0, AN1269&gt;0, AO1269&gt;0), "Converted", "Not Converted")</f>
        <v>Not Converted</v>
      </c>
      <c r="AT1269">
        <v>0</v>
      </c>
      <c r="AU1269">
        <v>3</v>
      </c>
      <c r="AV1269">
        <v>11</v>
      </c>
      <c r="AW1269">
        <f>IF(Z1269&gt;607, 4, 0)</f>
        <v>0</v>
      </c>
      <c r="AX1269">
        <f>IF(AA1269&gt;1.6588, 3, 0)</f>
        <v>0</v>
      </c>
      <c r="AY1269">
        <f>IF(P1269&gt;401, 2, 0)</f>
        <v>0</v>
      </c>
      <c r="AZ1269">
        <f>IF(I1269&gt;52915.77, 1, 0)</f>
        <v>0</v>
      </c>
      <c r="BA1269">
        <f>SUM(AW1269:AZ1269)</f>
        <v>0</v>
      </c>
      <c r="BB1269" t="str">
        <f>VLOOKUP(BA1269,'Standard Deviations'!$L$1:$M$11,2,TRUE)</f>
        <v>No Tier</v>
      </c>
    </row>
    <row r="1270" spans="1:54">
      <c r="A1270">
        <v>4381</v>
      </c>
      <c r="B1270">
        <v>1971</v>
      </c>
      <c r="C1270">
        <f>2024-B1270</f>
        <v>53</v>
      </c>
      <c r="D1270" t="str">
        <f>VLOOKUP(B1270,Reference!$A$1:$B$125, 2)</f>
        <v>Gen X</v>
      </c>
      <c r="E1270" t="s">
        <v>68</v>
      </c>
      <c r="F1270" t="str">
        <f>IF(E1270="High School", "No College", "College")</f>
        <v>College</v>
      </c>
      <c r="G1270" t="s">
        <v>55</v>
      </c>
      <c r="H1270">
        <v>46463</v>
      </c>
      <c r="I1270">
        <v>46463</v>
      </c>
      <c r="J1270" s="4" t="s">
        <v>175</v>
      </c>
      <c r="K1270">
        <v>1</v>
      </c>
      <c r="L1270">
        <v>1</v>
      </c>
      <c r="M1270" t="str">
        <f>IF(OR(K1270&gt;0, L1270&gt;0), "Parent", "Not Parent")</f>
        <v>Parent</v>
      </c>
      <c r="N1270" t="s">
        <v>634</v>
      </c>
      <c r="O1270" s="8">
        <v>41916</v>
      </c>
      <c r="P1270" s="9">
        <f>O1270-N1270</f>
        <v>412</v>
      </c>
      <c r="Q1270">
        <v>56</v>
      </c>
      <c r="R1270" s="9">
        <f>P1270-Q1270</f>
        <v>356</v>
      </c>
      <c r="S1270" s="8">
        <f>O1270-R1270</f>
        <v>41560</v>
      </c>
      <c r="T1270">
        <v>163</v>
      </c>
      <c r="U1270">
        <v>2</v>
      </c>
      <c r="V1270">
        <v>40</v>
      </c>
      <c r="W1270">
        <v>8</v>
      </c>
      <c r="X1270">
        <v>11</v>
      </c>
      <c r="Y1270">
        <v>11</v>
      </c>
      <c r="Z1270">
        <v>235</v>
      </c>
      <c r="AA1270">
        <f>Z1270/P1270</f>
        <v>0.57038834951456308</v>
      </c>
      <c r="AB1270" s="14" t="s">
        <v>506</v>
      </c>
      <c r="AC1270" s="13" t="s">
        <v>63</v>
      </c>
      <c r="AD1270">
        <v>7</v>
      </c>
      <c r="AE1270" t="str">
        <f>IF(AD1270&gt;3, "Prefers Discount", "Discount Indifferent")</f>
        <v>Prefers Discount</v>
      </c>
      <c r="AF1270">
        <v>6</v>
      </c>
      <c r="AG1270">
        <v>3</v>
      </c>
      <c r="AH1270">
        <v>1</v>
      </c>
      <c r="AI1270" t="str">
        <f>INDEX($AF$1:$AH$1,MATCH(MAX(AF1270:AH1270),AF1270:AH1270,0))</f>
        <v>Store_Orders</v>
      </c>
      <c r="AJ1270">
        <v>6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f>SUM(AK1270:AO1270)</f>
        <v>0</v>
      </c>
      <c r="AQ1270" t="s">
        <v>67</v>
      </c>
      <c r="AR1270">
        <v>0</v>
      </c>
      <c r="AS1270" t="str">
        <f>IF(OR(AK1270&gt;0, AL1270&gt;0, AM1270&gt;0, AN1270&gt;0, AO1270&gt;0), "Converted", "Not Converted")</f>
        <v>Not Converted</v>
      </c>
      <c r="AT1270">
        <v>0</v>
      </c>
      <c r="AU1270">
        <v>3</v>
      </c>
      <c r="AV1270">
        <v>11</v>
      </c>
      <c r="AW1270">
        <f>IF(Z1270&gt;607, 4, 0)</f>
        <v>0</v>
      </c>
      <c r="AX1270">
        <f>IF(AA1270&gt;1.6588, 3, 0)</f>
        <v>0</v>
      </c>
      <c r="AY1270">
        <f>IF(P1270&gt;401, 2, 0)</f>
        <v>2</v>
      </c>
      <c r="AZ1270">
        <f>IF(I1270&gt;52915.77, 1, 0)</f>
        <v>0</v>
      </c>
      <c r="BA1270">
        <f>SUM(AW1270:AZ1270)</f>
        <v>2</v>
      </c>
      <c r="BB1270" t="str">
        <f>VLOOKUP(BA1270,'Standard Deviations'!$L$1:$M$11,2,TRUE)</f>
        <v>Bronze</v>
      </c>
    </row>
    <row r="1271" spans="1:54">
      <c r="A1271">
        <v>9905</v>
      </c>
      <c r="B1271">
        <v>1952</v>
      </c>
      <c r="C1271">
        <f>2024-B1271</f>
        <v>72</v>
      </c>
      <c r="D1271" t="str">
        <f>VLOOKUP(B1271,Reference!$A$1:$B$125, 2)</f>
        <v>Boomers</v>
      </c>
      <c r="E1271" t="s">
        <v>54</v>
      </c>
      <c r="F1271" t="str">
        <f>IF(E1271="High School", "No College", "College")</f>
        <v>College</v>
      </c>
      <c r="G1271" t="s">
        <v>65</v>
      </c>
      <c r="H1271">
        <v>34074</v>
      </c>
      <c r="I1271">
        <v>34074</v>
      </c>
      <c r="J1271" s="4" t="s">
        <v>175</v>
      </c>
      <c r="K1271">
        <v>1</v>
      </c>
      <c r="L1271">
        <v>1</v>
      </c>
      <c r="M1271" t="str">
        <f>IF(OR(K1271&gt;0, L1271&gt;0), "Parent", "Not Parent")</f>
        <v>Parent</v>
      </c>
      <c r="N1271" t="s">
        <v>635</v>
      </c>
      <c r="O1271" s="8">
        <v>41916</v>
      </c>
      <c r="P1271" s="9">
        <f>O1271-N1271</f>
        <v>448</v>
      </c>
      <c r="Q1271">
        <v>69</v>
      </c>
      <c r="R1271" s="9">
        <f>P1271-Q1271</f>
        <v>379</v>
      </c>
      <c r="S1271" s="8">
        <f>O1271-R1271</f>
        <v>41537</v>
      </c>
      <c r="T1271">
        <v>135</v>
      </c>
      <c r="U1271">
        <v>1</v>
      </c>
      <c r="V1271">
        <v>41</v>
      </c>
      <c r="W1271">
        <v>10</v>
      </c>
      <c r="X1271">
        <v>1</v>
      </c>
      <c r="Y1271">
        <v>67</v>
      </c>
      <c r="Z1271">
        <v>255</v>
      </c>
      <c r="AA1271">
        <f>Z1271/P1271</f>
        <v>0.5691964285714286</v>
      </c>
      <c r="AB1271" s="14" t="s">
        <v>506</v>
      </c>
      <c r="AC1271" s="13" t="s">
        <v>63</v>
      </c>
      <c r="AD1271">
        <v>5</v>
      </c>
      <c r="AE1271" t="str">
        <f>IF(AD1271&gt;3, "Prefers Discount", "Discount Indifferent")</f>
        <v>Prefers Discount</v>
      </c>
      <c r="AF1271">
        <v>3</v>
      </c>
      <c r="AG1271">
        <v>3</v>
      </c>
      <c r="AH1271">
        <v>3</v>
      </c>
      <c r="AI1271" t="str">
        <f>INDEX($AF$1:$AH$1,MATCH(MAX(AF1271:AH1271),AF1271:AH1271,0))</f>
        <v>Store_Orders</v>
      </c>
      <c r="AJ1271">
        <v>6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f>SUM(AK1271:AO1271)</f>
        <v>1</v>
      </c>
      <c r="AQ1271" t="str">
        <f>INDEX($AK$1:$AO$1,MATCH(MAX(AK1271:AO1271),AK1271:AO1271,0))</f>
        <v>Converted_on_Camp3</v>
      </c>
      <c r="AR1271">
        <v>1</v>
      </c>
      <c r="AS1271" t="str">
        <f>IF(OR(AK1271&gt;0, AL1271&gt;0, AM1271&gt;0, AN1271&gt;0, AO1271&gt;0), "Converted", "Not Converted")</f>
        <v>Converted</v>
      </c>
      <c r="AT1271">
        <v>0</v>
      </c>
      <c r="AU1271">
        <v>3</v>
      </c>
      <c r="AV1271">
        <v>11</v>
      </c>
      <c r="AW1271">
        <f>IF(Z1271&gt;607, 4, 0)</f>
        <v>0</v>
      </c>
      <c r="AX1271">
        <f>IF(AA1271&gt;1.6588, 3, 0)</f>
        <v>0</v>
      </c>
      <c r="AY1271">
        <f>IF(P1271&gt;401, 2, 0)</f>
        <v>2</v>
      </c>
      <c r="AZ1271">
        <f>IF(I1271&gt;52915.77, 1, 0)</f>
        <v>0</v>
      </c>
      <c r="BA1271">
        <f>SUM(AW1271:AZ1271)</f>
        <v>2</v>
      </c>
      <c r="BB1271" t="str">
        <f>VLOOKUP(BA1271,'Standard Deviations'!$L$1:$M$11,2,TRUE)</f>
        <v>Bronze</v>
      </c>
    </row>
    <row r="1272" spans="1:54">
      <c r="A1272">
        <v>2895</v>
      </c>
      <c r="B1272">
        <v>1963</v>
      </c>
      <c r="C1272">
        <f>2024-B1272</f>
        <v>61</v>
      </c>
      <c r="D1272" t="str">
        <f>VLOOKUP(B1272,Reference!$A$1:$B$125, 2)</f>
        <v>Boomers</v>
      </c>
      <c r="E1272" t="s">
        <v>54</v>
      </c>
      <c r="F1272" t="str">
        <f>IF(E1272="High School", "No College", "College")</f>
        <v>College</v>
      </c>
      <c r="G1272" t="s">
        <v>60</v>
      </c>
      <c r="H1272">
        <v>49980</v>
      </c>
      <c r="I1272">
        <v>49980</v>
      </c>
      <c r="J1272" s="4" t="s">
        <v>175</v>
      </c>
      <c r="K1272">
        <v>0</v>
      </c>
      <c r="L1272">
        <v>1</v>
      </c>
      <c r="M1272" t="str">
        <f>IF(OR(K1272&gt;0, L1272&gt;0), "Parent", "Not Parent")</f>
        <v>Parent</v>
      </c>
      <c r="N1272" t="s">
        <v>550</v>
      </c>
      <c r="O1272" s="8">
        <v>41916</v>
      </c>
      <c r="P1272" s="9">
        <f>O1272-N1272</f>
        <v>346</v>
      </c>
      <c r="Q1272">
        <v>79</v>
      </c>
      <c r="R1272" s="9">
        <f>P1272-Q1272</f>
        <v>267</v>
      </c>
      <c r="S1272" s="8">
        <f>O1272-R1272</f>
        <v>41649</v>
      </c>
      <c r="T1272">
        <v>104</v>
      </c>
      <c r="U1272">
        <v>1</v>
      </c>
      <c r="V1272">
        <v>54</v>
      </c>
      <c r="W1272">
        <v>13</v>
      </c>
      <c r="X1272">
        <v>9</v>
      </c>
      <c r="Y1272">
        <v>14</v>
      </c>
      <c r="Z1272">
        <v>195</v>
      </c>
      <c r="AA1272">
        <f>Z1272/P1272</f>
        <v>0.56358381502890176</v>
      </c>
      <c r="AB1272" s="14" t="s">
        <v>506</v>
      </c>
      <c r="AC1272" s="13" t="s">
        <v>63</v>
      </c>
      <c r="AD1272">
        <v>2</v>
      </c>
      <c r="AE1272" t="str">
        <f>IF(AD1272&gt;3, "Prefers Discount", "Discount Indifferent")</f>
        <v>Discount Indifferent</v>
      </c>
      <c r="AF1272">
        <v>5</v>
      </c>
      <c r="AG1272">
        <v>3</v>
      </c>
      <c r="AH1272">
        <v>1</v>
      </c>
      <c r="AI1272" t="str">
        <f>INDEX($AF$1:$AH$1,MATCH(MAX(AF1272:AH1272),AF1272:AH1272,0))</f>
        <v>Store_Orders</v>
      </c>
      <c r="AJ1272">
        <v>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f>SUM(AK1272:AO1272)</f>
        <v>0</v>
      </c>
      <c r="AQ1272" t="s">
        <v>67</v>
      </c>
      <c r="AR1272">
        <v>0</v>
      </c>
      <c r="AS1272" t="str">
        <f>IF(OR(AK1272&gt;0, AL1272&gt;0, AM1272&gt;0, AN1272&gt;0, AO1272&gt;0), "Converted", "Not Converted")</f>
        <v>Not Converted</v>
      </c>
      <c r="AT1272">
        <v>0</v>
      </c>
      <c r="AU1272">
        <v>3</v>
      </c>
      <c r="AV1272">
        <v>11</v>
      </c>
      <c r="AW1272">
        <f>IF(Z1272&gt;607, 4, 0)</f>
        <v>0</v>
      </c>
      <c r="AX1272">
        <f>IF(AA1272&gt;1.6588, 3, 0)</f>
        <v>0</v>
      </c>
      <c r="AY1272">
        <f>IF(P1272&gt;401, 2, 0)</f>
        <v>0</v>
      </c>
      <c r="AZ1272">
        <f>IF(I1272&gt;52915.77, 1, 0)</f>
        <v>0</v>
      </c>
      <c r="BA1272">
        <f>SUM(AW1272:AZ1272)</f>
        <v>0</v>
      </c>
      <c r="BB1272" t="str">
        <f>VLOOKUP(BA1272,'Standard Deviations'!$L$1:$M$11,2,TRUE)</f>
        <v>No Tier</v>
      </c>
    </row>
    <row r="1273" spans="1:54">
      <c r="A1273">
        <v>3340</v>
      </c>
      <c r="B1273">
        <v>1977</v>
      </c>
      <c r="C1273">
        <f>2024-B1273</f>
        <v>47</v>
      </c>
      <c r="D1273" t="str">
        <f>VLOOKUP(B1273,Reference!$A$1:$B$125, 2)</f>
        <v>Gen X</v>
      </c>
      <c r="E1273" t="s">
        <v>54</v>
      </c>
      <c r="F1273" t="str">
        <f>IF(E1273="High School", "No College", "College")</f>
        <v>College</v>
      </c>
      <c r="G1273" t="s">
        <v>55</v>
      </c>
      <c r="H1273">
        <v>42014</v>
      </c>
      <c r="I1273">
        <v>42014</v>
      </c>
      <c r="J1273" s="4" t="s">
        <v>175</v>
      </c>
      <c r="K1273">
        <v>1</v>
      </c>
      <c r="L1273">
        <v>0</v>
      </c>
      <c r="M1273" t="str">
        <f>IF(OR(K1273&gt;0, L1273&gt;0), "Parent", "Not Parent")</f>
        <v>Parent</v>
      </c>
      <c r="N1273" t="s">
        <v>450</v>
      </c>
      <c r="O1273" s="8">
        <v>41916</v>
      </c>
      <c r="P1273" s="9">
        <f>O1273-N1273</f>
        <v>778</v>
      </c>
      <c r="Q1273">
        <v>56</v>
      </c>
      <c r="R1273" s="9">
        <f>P1273-Q1273</f>
        <v>722</v>
      </c>
      <c r="S1273" s="8">
        <f>O1273-R1273</f>
        <v>41194</v>
      </c>
      <c r="T1273">
        <v>244</v>
      </c>
      <c r="U1273">
        <v>15</v>
      </c>
      <c r="V1273">
        <v>108</v>
      </c>
      <c r="W1273">
        <v>4</v>
      </c>
      <c r="X1273">
        <v>15</v>
      </c>
      <c r="Y1273">
        <v>50</v>
      </c>
      <c r="Z1273">
        <v>436</v>
      </c>
      <c r="AA1273">
        <f>Z1273/P1273</f>
        <v>0.56041131105398456</v>
      </c>
      <c r="AB1273" s="14" t="s">
        <v>506</v>
      </c>
      <c r="AC1273" s="13" t="s">
        <v>63</v>
      </c>
      <c r="AD1273">
        <v>6</v>
      </c>
      <c r="AE1273" t="str">
        <f>IF(AD1273&gt;3, "Prefers Discount", "Discount Indifferent")</f>
        <v>Prefers Discount</v>
      </c>
      <c r="AF1273">
        <v>6</v>
      </c>
      <c r="AG1273">
        <v>7</v>
      </c>
      <c r="AH1273">
        <v>1</v>
      </c>
      <c r="AI1273" t="str">
        <f>INDEX($AF$1:$AH$1,MATCH(MAX(AF1273:AH1273),AF1273:AH1273,0))</f>
        <v>Web_Orders</v>
      </c>
      <c r="AJ1273">
        <v>8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f>SUM(AK1273:AO1273)</f>
        <v>0</v>
      </c>
      <c r="AQ1273" t="s">
        <v>67</v>
      </c>
      <c r="AR1273">
        <v>1</v>
      </c>
      <c r="AS1273" t="str">
        <f>IF(OR(AK1273&gt;0, AL1273&gt;0, AM1273&gt;0, AN1273&gt;0, AO1273&gt;0), "Converted", "Not Converted")</f>
        <v>Not Converted</v>
      </c>
      <c r="AT1273">
        <v>0</v>
      </c>
      <c r="AU1273">
        <v>3</v>
      </c>
      <c r="AV1273">
        <v>11</v>
      </c>
      <c r="AW1273">
        <f>IF(Z1273&gt;607, 4, 0)</f>
        <v>0</v>
      </c>
      <c r="AX1273">
        <f>IF(AA1273&gt;1.6588, 3, 0)</f>
        <v>0</v>
      </c>
      <c r="AY1273">
        <f>IF(P1273&gt;401, 2, 0)</f>
        <v>2</v>
      </c>
      <c r="AZ1273">
        <f>IF(I1273&gt;52915.77, 1, 0)</f>
        <v>0</v>
      </c>
      <c r="BA1273">
        <f>SUM(AW1273:AZ1273)</f>
        <v>2</v>
      </c>
      <c r="BB1273" t="str">
        <f>VLOOKUP(BA1273,'Standard Deviations'!$L$1:$M$11,2,TRUE)</f>
        <v>Bronze</v>
      </c>
    </row>
    <row r="1274" spans="1:54">
      <c r="A1274">
        <v>8685</v>
      </c>
      <c r="B1274">
        <v>1977</v>
      </c>
      <c r="C1274">
        <f>2024-B1274</f>
        <v>47</v>
      </c>
      <c r="D1274" t="str">
        <f>VLOOKUP(B1274,Reference!$A$1:$B$125, 2)</f>
        <v>Gen X</v>
      </c>
      <c r="E1274" t="s">
        <v>54</v>
      </c>
      <c r="F1274" t="str">
        <f>IF(E1274="High School", "No College", "College")</f>
        <v>College</v>
      </c>
      <c r="G1274" t="s">
        <v>55</v>
      </c>
      <c r="H1274">
        <v>42014</v>
      </c>
      <c r="I1274">
        <v>42014</v>
      </c>
      <c r="J1274" s="4" t="s">
        <v>175</v>
      </c>
      <c r="K1274">
        <v>1</v>
      </c>
      <c r="L1274">
        <v>0</v>
      </c>
      <c r="M1274" t="str">
        <f>IF(OR(K1274&gt;0, L1274&gt;0), "Parent", "Not Parent")</f>
        <v>Parent</v>
      </c>
      <c r="N1274" t="s">
        <v>450</v>
      </c>
      <c r="O1274" s="8">
        <v>41916</v>
      </c>
      <c r="P1274" s="9">
        <f>O1274-N1274</f>
        <v>778</v>
      </c>
      <c r="Q1274">
        <v>56</v>
      </c>
      <c r="R1274" s="9">
        <f>P1274-Q1274</f>
        <v>722</v>
      </c>
      <c r="S1274" s="8">
        <f>O1274-R1274</f>
        <v>41194</v>
      </c>
      <c r="T1274">
        <v>244</v>
      </c>
      <c r="U1274">
        <v>15</v>
      </c>
      <c r="V1274">
        <v>108</v>
      </c>
      <c r="W1274">
        <v>4</v>
      </c>
      <c r="X1274">
        <v>15</v>
      </c>
      <c r="Y1274">
        <v>50</v>
      </c>
      <c r="Z1274">
        <v>436</v>
      </c>
      <c r="AA1274">
        <f>Z1274/P1274</f>
        <v>0.56041131105398456</v>
      </c>
      <c r="AB1274" s="14" t="s">
        <v>506</v>
      </c>
      <c r="AC1274" s="13" t="s">
        <v>63</v>
      </c>
      <c r="AD1274">
        <v>6</v>
      </c>
      <c r="AE1274" t="str">
        <f>IF(AD1274&gt;3, "Prefers Discount", "Discount Indifferent")</f>
        <v>Prefers Discount</v>
      </c>
      <c r="AF1274">
        <v>6</v>
      </c>
      <c r="AG1274">
        <v>7</v>
      </c>
      <c r="AH1274">
        <v>1</v>
      </c>
      <c r="AI1274" t="str">
        <f>INDEX($AF$1:$AH$1,MATCH(MAX(AF1274:AH1274),AF1274:AH1274,0))</f>
        <v>Web_Orders</v>
      </c>
      <c r="AJ1274">
        <v>8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f>SUM(AK1274:AO1274)</f>
        <v>0</v>
      </c>
      <c r="AQ1274" t="s">
        <v>67</v>
      </c>
      <c r="AR1274">
        <v>1</v>
      </c>
      <c r="AS1274" t="str">
        <f>IF(OR(AK1274&gt;0, AL1274&gt;0, AM1274&gt;0, AN1274&gt;0, AO1274&gt;0), "Converted", "Not Converted")</f>
        <v>Not Converted</v>
      </c>
      <c r="AT1274">
        <v>0</v>
      </c>
      <c r="AU1274">
        <v>3</v>
      </c>
      <c r="AV1274">
        <v>11</v>
      </c>
      <c r="AW1274">
        <f>IF(Z1274&gt;607, 4, 0)</f>
        <v>0</v>
      </c>
      <c r="AX1274">
        <f>IF(AA1274&gt;1.6588, 3, 0)</f>
        <v>0</v>
      </c>
      <c r="AY1274">
        <f>IF(P1274&gt;401, 2, 0)</f>
        <v>2</v>
      </c>
      <c r="AZ1274">
        <f>IF(I1274&gt;52915.77, 1, 0)</f>
        <v>0</v>
      </c>
      <c r="BA1274">
        <f>SUM(AW1274:AZ1274)</f>
        <v>2</v>
      </c>
      <c r="BB1274" t="str">
        <f>VLOOKUP(BA1274,'Standard Deviations'!$L$1:$M$11,2,TRUE)</f>
        <v>Bronze</v>
      </c>
    </row>
    <row r="1275" spans="1:54">
      <c r="A1275">
        <v>9701</v>
      </c>
      <c r="B1275">
        <v>1988</v>
      </c>
      <c r="C1275">
        <f>2024-B1275</f>
        <v>36</v>
      </c>
      <c r="D1275" t="str">
        <f>VLOOKUP(B1275,Reference!$A$1:$B$125, 2)</f>
        <v>Millennials</v>
      </c>
      <c r="E1275" t="s">
        <v>54</v>
      </c>
      <c r="F1275" t="str">
        <f>IF(E1275="High School", "No College", "College")</f>
        <v>College</v>
      </c>
      <c r="G1275" t="s">
        <v>65</v>
      </c>
      <c r="H1275">
        <v>41883</v>
      </c>
      <c r="I1275">
        <v>41883</v>
      </c>
      <c r="J1275" s="4" t="s">
        <v>175</v>
      </c>
      <c r="K1275">
        <v>1</v>
      </c>
      <c r="L1275">
        <v>0</v>
      </c>
      <c r="M1275" t="str">
        <f>IF(OR(K1275&gt;0, L1275&gt;0), "Parent", "Not Parent")</f>
        <v>Parent</v>
      </c>
      <c r="N1275" t="s">
        <v>329</v>
      </c>
      <c r="O1275" s="8">
        <v>41916</v>
      </c>
      <c r="P1275" s="9">
        <f>O1275-N1275</f>
        <v>564</v>
      </c>
      <c r="Q1275">
        <v>13</v>
      </c>
      <c r="R1275" s="9">
        <f>P1275-Q1275</f>
        <v>551</v>
      </c>
      <c r="S1275" s="8">
        <f>O1275-R1275</f>
        <v>41365</v>
      </c>
      <c r="T1275">
        <v>32</v>
      </c>
      <c r="U1275">
        <v>34</v>
      </c>
      <c r="V1275">
        <v>41</v>
      </c>
      <c r="W1275">
        <v>73</v>
      </c>
      <c r="X1275">
        <v>16</v>
      </c>
      <c r="Y1275">
        <v>116</v>
      </c>
      <c r="Z1275">
        <v>312</v>
      </c>
      <c r="AA1275">
        <f>Z1275/P1275</f>
        <v>0.55319148936170215</v>
      </c>
      <c r="AB1275" s="11" t="s">
        <v>506</v>
      </c>
      <c r="AC1275" t="s">
        <v>59</v>
      </c>
      <c r="AD1275">
        <v>3</v>
      </c>
      <c r="AE1275" t="str">
        <f>IF(AD1275&gt;3, "Prefers Discount", "Discount Indifferent")</f>
        <v>Discount Indifferent</v>
      </c>
      <c r="AF1275">
        <v>3</v>
      </c>
      <c r="AG1275">
        <v>4</v>
      </c>
      <c r="AH1275">
        <v>2</v>
      </c>
      <c r="AI1275" t="str">
        <f>INDEX($AF$1:$AH$1,MATCH(MAX(AF1275:AH1275),AF1275:AH1275,0))</f>
        <v>Web_Orders</v>
      </c>
      <c r="AJ1275">
        <v>7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f>SUM(AK1275:AO1275)</f>
        <v>0</v>
      </c>
      <c r="AQ1275" t="s">
        <v>67</v>
      </c>
      <c r="AR1275">
        <v>0</v>
      </c>
      <c r="AS1275" t="str">
        <f>IF(OR(AK1275&gt;0, AL1275&gt;0, AM1275&gt;0, AN1275&gt;0, AO1275&gt;0), "Converted", "Not Converted")</f>
        <v>Not Converted</v>
      </c>
      <c r="AT1275">
        <v>0</v>
      </c>
      <c r="AU1275">
        <v>3</v>
      </c>
      <c r="AV1275">
        <v>11</v>
      </c>
      <c r="AW1275">
        <f>IF(Z1275&gt;607, 4, 0)</f>
        <v>0</v>
      </c>
      <c r="AX1275">
        <f>IF(AA1275&gt;1.6588, 3, 0)</f>
        <v>0</v>
      </c>
      <c r="AY1275">
        <f>IF(P1275&gt;401, 2, 0)</f>
        <v>2</v>
      </c>
      <c r="AZ1275">
        <f>IF(I1275&gt;52915.77, 1, 0)</f>
        <v>0</v>
      </c>
      <c r="BA1275">
        <f>SUM(AW1275:AZ1275)</f>
        <v>2</v>
      </c>
      <c r="BB1275" t="str">
        <f>VLOOKUP(BA1275,'Standard Deviations'!$L$1:$M$11,2,TRUE)</f>
        <v>Bronze</v>
      </c>
    </row>
    <row r="1276" spans="1:54">
      <c r="A1276">
        <v>8805</v>
      </c>
      <c r="B1276">
        <v>1960</v>
      </c>
      <c r="C1276">
        <f>2024-B1276</f>
        <v>64</v>
      </c>
      <c r="D1276" t="str">
        <f>VLOOKUP(B1276,Reference!$A$1:$B$125, 2)</f>
        <v>Boomers</v>
      </c>
      <c r="E1276" t="s">
        <v>54</v>
      </c>
      <c r="F1276" t="str">
        <f>IF(E1276="High School", "No College", "College")</f>
        <v>College</v>
      </c>
      <c r="G1276" t="s">
        <v>60</v>
      </c>
      <c r="H1276">
        <v>48904</v>
      </c>
      <c r="I1276">
        <v>48904</v>
      </c>
      <c r="J1276" s="4" t="s">
        <v>175</v>
      </c>
      <c r="K1276">
        <v>0</v>
      </c>
      <c r="L1276">
        <v>1</v>
      </c>
      <c r="M1276" t="str">
        <f>IF(OR(K1276&gt;0, L1276&gt;0), "Parent", "Not Parent")</f>
        <v>Parent</v>
      </c>
      <c r="N1276" t="s">
        <v>474</v>
      </c>
      <c r="O1276" s="8">
        <v>41916</v>
      </c>
      <c r="P1276" s="9">
        <f>O1276-N1276</f>
        <v>671</v>
      </c>
      <c r="Q1276">
        <v>1</v>
      </c>
      <c r="R1276" s="9">
        <f>P1276-Q1276</f>
        <v>670</v>
      </c>
      <c r="S1276" s="8">
        <f>O1276-R1276</f>
        <v>41246</v>
      </c>
      <c r="T1276">
        <v>283</v>
      </c>
      <c r="U1276">
        <v>10</v>
      </c>
      <c r="V1276">
        <v>38</v>
      </c>
      <c r="W1276">
        <v>0</v>
      </c>
      <c r="X1276">
        <v>13</v>
      </c>
      <c r="Y1276">
        <v>27</v>
      </c>
      <c r="Z1276">
        <v>371</v>
      </c>
      <c r="AA1276">
        <f>Z1276/P1276</f>
        <v>0.5529061102831595</v>
      </c>
      <c r="AB1276" s="11" t="s">
        <v>506</v>
      </c>
      <c r="AC1276" t="s">
        <v>59</v>
      </c>
      <c r="AD1276">
        <v>4</v>
      </c>
      <c r="AE1276" t="str">
        <f>IF(AD1276&gt;3, "Prefers Discount", "Discount Indifferent")</f>
        <v>Prefers Discount</v>
      </c>
      <c r="AF1276">
        <v>4</v>
      </c>
      <c r="AG1276">
        <v>7</v>
      </c>
      <c r="AH1276">
        <v>2</v>
      </c>
      <c r="AI1276" t="str">
        <f>INDEX($AF$1:$AH$1,MATCH(MAX(AF1276:AH1276),AF1276:AH1276,0))</f>
        <v>Web_Orders</v>
      </c>
      <c r="AJ1276">
        <v>8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f>SUM(AK1276:AO1276)</f>
        <v>0</v>
      </c>
      <c r="AQ1276" t="s">
        <v>67</v>
      </c>
      <c r="AR1276">
        <v>0</v>
      </c>
      <c r="AS1276" t="str">
        <f>IF(OR(AK1276&gt;0, AL1276&gt;0, AM1276&gt;0, AN1276&gt;0, AO1276&gt;0), "Converted", "Not Converted")</f>
        <v>Not Converted</v>
      </c>
      <c r="AT1276">
        <v>0</v>
      </c>
      <c r="AU1276">
        <v>3</v>
      </c>
      <c r="AV1276">
        <v>11</v>
      </c>
      <c r="AW1276">
        <f>IF(Z1276&gt;607, 4, 0)</f>
        <v>0</v>
      </c>
      <c r="AX1276">
        <f>IF(AA1276&gt;1.6588, 3, 0)</f>
        <v>0</v>
      </c>
      <c r="AY1276">
        <f>IF(P1276&gt;401, 2, 0)</f>
        <v>2</v>
      </c>
      <c r="AZ1276">
        <f>IF(I1276&gt;52915.77, 1, 0)</f>
        <v>0</v>
      </c>
      <c r="BA1276">
        <f>SUM(AW1276:AZ1276)</f>
        <v>2</v>
      </c>
      <c r="BB1276" t="str">
        <f>VLOOKUP(BA1276,'Standard Deviations'!$L$1:$M$11,2,TRUE)</f>
        <v>Bronze</v>
      </c>
    </row>
    <row r="1277" spans="1:54">
      <c r="A1277">
        <v>7212</v>
      </c>
      <c r="B1277">
        <v>1966</v>
      </c>
      <c r="C1277">
        <f>2024-B1277</f>
        <v>58</v>
      </c>
      <c r="D1277" t="str">
        <f>VLOOKUP(B1277,Reference!$A$1:$B$125, 2)</f>
        <v>Gen X</v>
      </c>
      <c r="E1277" t="s">
        <v>54</v>
      </c>
      <c r="F1277" t="str">
        <f>IF(E1277="High School", "No College", "College")</f>
        <v>College</v>
      </c>
      <c r="G1277" t="s">
        <v>55</v>
      </c>
      <c r="H1277">
        <v>44794</v>
      </c>
      <c r="I1277">
        <v>44794</v>
      </c>
      <c r="J1277" s="4" t="s">
        <v>175</v>
      </c>
      <c r="K1277">
        <v>0</v>
      </c>
      <c r="L1277">
        <v>1</v>
      </c>
      <c r="M1277" t="str">
        <f>IF(OR(K1277&gt;0, L1277&gt;0), "Parent", "Not Parent")</f>
        <v>Parent</v>
      </c>
      <c r="N1277" t="s">
        <v>237</v>
      </c>
      <c r="O1277" s="8">
        <v>41916</v>
      </c>
      <c r="P1277" s="9">
        <f>O1277-N1277</f>
        <v>118</v>
      </c>
      <c r="Q1277">
        <v>99</v>
      </c>
      <c r="R1277" s="9">
        <f>P1277-Q1277</f>
        <v>19</v>
      </c>
      <c r="S1277" s="8">
        <f>O1277-R1277</f>
        <v>41897</v>
      </c>
      <c r="T1277">
        <v>54</v>
      </c>
      <c r="U1277">
        <v>0</v>
      </c>
      <c r="V1277">
        <v>7</v>
      </c>
      <c r="W1277">
        <v>0</v>
      </c>
      <c r="X1277">
        <v>0</v>
      </c>
      <c r="Y1277">
        <v>4</v>
      </c>
      <c r="Z1277">
        <v>65</v>
      </c>
      <c r="AA1277">
        <f>Z1277/P1277</f>
        <v>0.55084745762711862</v>
      </c>
      <c r="AB1277" s="14" t="s">
        <v>506</v>
      </c>
      <c r="AC1277" s="13" t="s">
        <v>63</v>
      </c>
      <c r="AD1277">
        <v>1</v>
      </c>
      <c r="AE1277" t="str">
        <f>IF(AD1277&gt;3, "Prefers Discount", "Discount Indifferent")</f>
        <v>Discount Indifferent</v>
      </c>
      <c r="AF1277">
        <v>3</v>
      </c>
      <c r="AG1277">
        <v>2</v>
      </c>
      <c r="AH1277">
        <v>0</v>
      </c>
      <c r="AI1277" t="str">
        <f>INDEX($AF$1:$AH$1,MATCH(MAX(AF1277:AH1277),AF1277:AH1277,0))</f>
        <v>Store_Orders</v>
      </c>
      <c r="AJ1277">
        <v>6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f>SUM(AK1277:AO1277)</f>
        <v>0</v>
      </c>
      <c r="AQ1277" t="s">
        <v>67</v>
      </c>
      <c r="AR1277">
        <v>0</v>
      </c>
      <c r="AS1277" t="str">
        <f>IF(OR(AK1277&gt;0, AL1277&gt;0, AM1277&gt;0, AN1277&gt;0, AO1277&gt;0), "Converted", "Not Converted")</f>
        <v>Not Converted</v>
      </c>
      <c r="AT1277">
        <v>0</v>
      </c>
      <c r="AU1277">
        <v>3</v>
      </c>
      <c r="AV1277">
        <v>11</v>
      </c>
      <c r="AW1277">
        <f>IF(Z1277&gt;607, 4, 0)</f>
        <v>0</v>
      </c>
      <c r="AX1277">
        <f>IF(AA1277&gt;1.6588, 3, 0)</f>
        <v>0</v>
      </c>
      <c r="AY1277">
        <f>IF(P1277&gt;401, 2, 0)</f>
        <v>0</v>
      </c>
      <c r="AZ1277">
        <f>IF(I1277&gt;52915.77, 1, 0)</f>
        <v>0</v>
      </c>
      <c r="BA1277">
        <f>SUM(AW1277:AZ1277)</f>
        <v>0</v>
      </c>
      <c r="BB1277" t="str">
        <f>VLOOKUP(BA1277,'Standard Deviations'!$L$1:$M$11,2,TRUE)</f>
        <v>No Tier</v>
      </c>
    </row>
    <row r="1278" spans="1:54">
      <c r="A1278">
        <v>868</v>
      </c>
      <c r="B1278">
        <v>1966</v>
      </c>
      <c r="C1278">
        <f>2024-B1278</f>
        <v>58</v>
      </c>
      <c r="D1278" t="str">
        <f>VLOOKUP(B1278,Reference!$A$1:$B$125, 2)</f>
        <v>Gen X</v>
      </c>
      <c r="E1278" t="s">
        <v>54</v>
      </c>
      <c r="F1278" t="str">
        <f>IF(E1278="High School", "No College", "College")</f>
        <v>College</v>
      </c>
      <c r="G1278" t="s">
        <v>55</v>
      </c>
      <c r="H1278">
        <v>44794</v>
      </c>
      <c r="I1278">
        <v>44794</v>
      </c>
      <c r="J1278" s="4" t="s">
        <v>175</v>
      </c>
      <c r="K1278">
        <v>0</v>
      </c>
      <c r="L1278">
        <v>1</v>
      </c>
      <c r="M1278" t="str">
        <f>IF(OR(K1278&gt;0, L1278&gt;0), "Parent", "Not Parent")</f>
        <v>Parent</v>
      </c>
      <c r="N1278" t="s">
        <v>237</v>
      </c>
      <c r="O1278" s="8">
        <v>41916</v>
      </c>
      <c r="P1278" s="9">
        <f>O1278-N1278</f>
        <v>118</v>
      </c>
      <c r="Q1278">
        <v>99</v>
      </c>
      <c r="R1278" s="9">
        <f>P1278-Q1278</f>
        <v>19</v>
      </c>
      <c r="S1278" s="8">
        <f>O1278-R1278</f>
        <v>41897</v>
      </c>
      <c r="T1278">
        <v>54</v>
      </c>
      <c r="U1278">
        <v>0</v>
      </c>
      <c r="V1278">
        <v>7</v>
      </c>
      <c r="W1278">
        <v>0</v>
      </c>
      <c r="X1278">
        <v>0</v>
      </c>
      <c r="Y1278">
        <v>4</v>
      </c>
      <c r="Z1278">
        <v>65</v>
      </c>
      <c r="AA1278">
        <f>Z1278/P1278</f>
        <v>0.55084745762711862</v>
      </c>
      <c r="AB1278" s="14" t="s">
        <v>506</v>
      </c>
      <c r="AC1278" s="13" t="s">
        <v>63</v>
      </c>
      <c r="AD1278">
        <v>1</v>
      </c>
      <c r="AE1278" t="str">
        <f>IF(AD1278&gt;3, "Prefers Discount", "Discount Indifferent")</f>
        <v>Discount Indifferent</v>
      </c>
      <c r="AF1278">
        <v>3</v>
      </c>
      <c r="AG1278">
        <v>2</v>
      </c>
      <c r="AH1278">
        <v>0</v>
      </c>
      <c r="AI1278" t="str">
        <f>INDEX($AF$1:$AH$1,MATCH(MAX(AF1278:AH1278),AF1278:AH1278,0))</f>
        <v>Store_Orders</v>
      </c>
      <c r="AJ1278">
        <v>6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f>SUM(AK1278:AO1278)</f>
        <v>0</v>
      </c>
      <c r="AQ1278" t="s">
        <v>67</v>
      </c>
      <c r="AR1278">
        <v>0</v>
      </c>
      <c r="AS1278" t="str">
        <f>IF(OR(AK1278&gt;0, AL1278&gt;0, AM1278&gt;0, AN1278&gt;0, AO1278&gt;0), "Converted", "Not Converted")</f>
        <v>Not Converted</v>
      </c>
      <c r="AT1278">
        <v>0</v>
      </c>
      <c r="AU1278">
        <v>3</v>
      </c>
      <c r="AV1278">
        <v>11</v>
      </c>
      <c r="AW1278">
        <f>IF(Z1278&gt;607, 4, 0)</f>
        <v>0</v>
      </c>
      <c r="AX1278">
        <f>IF(AA1278&gt;1.6588, 3, 0)</f>
        <v>0</v>
      </c>
      <c r="AY1278">
        <f>IF(P1278&gt;401, 2, 0)</f>
        <v>0</v>
      </c>
      <c r="AZ1278">
        <f>IF(I1278&gt;52915.77, 1, 0)</f>
        <v>0</v>
      </c>
      <c r="BA1278">
        <f>SUM(AW1278:AZ1278)</f>
        <v>0</v>
      </c>
      <c r="BB1278" t="str">
        <f>VLOOKUP(BA1278,'Standard Deviations'!$L$1:$M$11,2,TRUE)</f>
        <v>No Tier</v>
      </c>
    </row>
    <row r="1279" spans="1:54">
      <c r="A1279">
        <v>6969</v>
      </c>
      <c r="B1279">
        <v>1982</v>
      </c>
      <c r="C1279">
        <f>2024-B1279</f>
        <v>42</v>
      </c>
      <c r="D1279" t="str">
        <f>VLOOKUP(B1279,Reference!$A$1:$B$125, 2)</f>
        <v>Millennials</v>
      </c>
      <c r="E1279" t="s">
        <v>54</v>
      </c>
      <c r="F1279" t="str">
        <f>IF(E1279="High School", "No College", "College")</f>
        <v>College</v>
      </c>
      <c r="G1279" t="s">
        <v>65</v>
      </c>
      <c r="H1279">
        <v>50272</v>
      </c>
      <c r="I1279">
        <v>50272</v>
      </c>
      <c r="J1279" s="4" t="s">
        <v>175</v>
      </c>
      <c r="K1279">
        <v>1</v>
      </c>
      <c r="L1279">
        <v>0</v>
      </c>
      <c r="M1279" t="str">
        <f>IF(OR(K1279&gt;0, L1279&gt;0), "Parent", "Not Parent")</f>
        <v>Parent</v>
      </c>
      <c r="N1279" t="s">
        <v>193</v>
      </c>
      <c r="O1279" s="8">
        <v>41916</v>
      </c>
      <c r="P1279" s="9">
        <f>O1279-N1279</f>
        <v>423</v>
      </c>
      <c r="Q1279">
        <v>75</v>
      </c>
      <c r="R1279" s="9">
        <f>P1279-Q1279</f>
        <v>348</v>
      </c>
      <c r="S1279" s="8">
        <f>O1279-R1279</f>
        <v>41568</v>
      </c>
      <c r="T1279">
        <v>99</v>
      </c>
      <c r="U1279">
        <v>13</v>
      </c>
      <c r="V1279">
        <v>66</v>
      </c>
      <c r="W1279">
        <v>43</v>
      </c>
      <c r="X1279">
        <v>8</v>
      </c>
      <c r="Y1279">
        <v>4</v>
      </c>
      <c r="Z1279">
        <v>233</v>
      </c>
      <c r="AA1279">
        <f>Z1279/P1279</f>
        <v>0.55082742316784872</v>
      </c>
      <c r="AB1279" s="14" t="s">
        <v>506</v>
      </c>
      <c r="AC1279" s="13" t="s">
        <v>63</v>
      </c>
      <c r="AD1279">
        <v>3</v>
      </c>
      <c r="AE1279" t="str">
        <f>IF(AD1279&gt;3, "Prefers Discount", "Discount Indifferent")</f>
        <v>Discount Indifferent</v>
      </c>
      <c r="AF1279">
        <v>5</v>
      </c>
      <c r="AG1279">
        <v>4</v>
      </c>
      <c r="AH1279">
        <v>1</v>
      </c>
      <c r="AI1279" t="str">
        <f>INDEX($AF$1:$AH$1,MATCH(MAX(AF1279:AH1279),AF1279:AH1279,0))</f>
        <v>Store_Orders</v>
      </c>
      <c r="AJ1279">
        <v>7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f>SUM(AK1279:AO1279)</f>
        <v>0</v>
      </c>
      <c r="AQ1279" t="s">
        <v>67</v>
      </c>
      <c r="AR1279">
        <v>0</v>
      </c>
      <c r="AS1279" t="str">
        <f>IF(OR(AK1279&gt;0, AL1279&gt;0, AM1279&gt;0, AN1279&gt;0, AO1279&gt;0), "Converted", "Not Converted")</f>
        <v>Not Converted</v>
      </c>
      <c r="AT1279">
        <v>0</v>
      </c>
      <c r="AU1279">
        <v>3</v>
      </c>
      <c r="AV1279">
        <v>11</v>
      </c>
      <c r="AW1279">
        <f>IF(Z1279&gt;607, 4, 0)</f>
        <v>0</v>
      </c>
      <c r="AX1279">
        <f>IF(AA1279&gt;1.6588, 3, 0)</f>
        <v>0</v>
      </c>
      <c r="AY1279">
        <f>IF(P1279&gt;401, 2, 0)</f>
        <v>2</v>
      </c>
      <c r="AZ1279">
        <f>IF(I1279&gt;52915.77, 1, 0)</f>
        <v>0</v>
      </c>
      <c r="BA1279">
        <f>SUM(AW1279:AZ1279)</f>
        <v>2</v>
      </c>
      <c r="BB1279" t="str">
        <f>VLOOKUP(BA1279,'Standard Deviations'!$L$1:$M$11,2,TRUE)</f>
        <v>Bronze</v>
      </c>
    </row>
    <row r="1280" spans="1:54">
      <c r="A1280">
        <v>5991</v>
      </c>
      <c r="B1280">
        <v>1949</v>
      </c>
      <c r="C1280">
        <f>2024-B1280</f>
        <v>75</v>
      </c>
      <c r="D1280" t="str">
        <f>VLOOKUP(B1280,Reference!$A$1:$B$125, 2)</f>
        <v>Boomers</v>
      </c>
      <c r="E1280" t="s">
        <v>64</v>
      </c>
      <c r="F1280" t="str">
        <f>IF(E1280="High School", "No College", "College")</f>
        <v>College</v>
      </c>
      <c r="G1280" t="s">
        <v>55</v>
      </c>
      <c r="H1280">
        <v>48150</v>
      </c>
      <c r="I1280">
        <v>48150</v>
      </c>
      <c r="J1280" s="4" t="s">
        <v>175</v>
      </c>
      <c r="K1280">
        <v>0</v>
      </c>
      <c r="L1280">
        <v>1</v>
      </c>
      <c r="M1280" t="str">
        <f>IF(OR(K1280&gt;0, L1280&gt;0), "Parent", "Not Parent")</f>
        <v>Parent</v>
      </c>
      <c r="N1280" t="s">
        <v>391</v>
      </c>
      <c r="O1280" s="8">
        <v>41916</v>
      </c>
      <c r="P1280" s="9">
        <f>O1280-N1280</f>
        <v>483</v>
      </c>
      <c r="Q1280">
        <v>24</v>
      </c>
      <c r="R1280" s="9">
        <f>P1280-Q1280</f>
        <v>459</v>
      </c>
      <c r="S1280" s="8">
        <f>O1280-R1280</f>
        <v>41457</v>
      </c>
      <c r="T1280">
        <v>173</v>
      </c>
      <c r="U1280">
        <v>2</v>
      </c>
      <c r="V1280">
        <v>39</v>
      </c>
      <c r="W1280">
        <v>3</v>
      </c>
      <c r="X1280">
        <v>2</v>
      </c>
      <c r="Y1280">
        <v>47</v>
      </c>
      <c r="Z1280">
        <v>266</v>
      </c>
      <c r="AA1280">
        <f>Z1280/P1280</f>
        <v>0.55072463768115942</v>
      </c>
      <c r="AB1280" s="11" t="s">
        <v>506</v>
      </c>
      <c r="AC1280" t="s">
        <v>59</v>
      </c>
      <c r="AD1280">
        <v>3</v>
      </c>
      <c r="AE1280" t="str">
        <f>IF(AD1280&gt;3, "Prefers Discount", "Discount Indifferent")</f>
        <v>Discount Indifferent</v>
      </c>
      <c r="AF1280">
        <v>4</v>
      </c>
      <c r="AG1280">
        <v>5</v>
      </c>
      <c r="AH1280">
        <v>1</v>
      </c>
      <c r="AI1280" t="str">
        <f>INDEX($AF$1:$AH$1,MATCH(MAX(AF1280:AH1280),AF1280:AH1280,0))</f>
        <v>Web_Orders</v>
      </c>
      <c r="AJ1280">
        <v>7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f>SUM(AK1280:AO1280)</f>
        <v>0</v>
      </c>
      <c r="AQ1280" t="s">
        <v>67</v>
      </c>
      <c r="AR1280">
        <v>0</v>
      </c>
      <c r="AS1280" t="str">
        <f>IF(OR(AK1280&gt;0, AL1280&gt;0, AM1280&gt;0, AN1280&gt;0, AO1280&gt;0), "Converted", "Not Converted")</f>
        <v>Not Converted</v>
      </c>
      <c r="AT1280">
        <v>0</v>
      </c>
      <c r="AU1280">
        <v>3</v>
      </c>
      <c r="AV1280">
        <v>11</v>
      </c>
      <c r="AW1280">
        <f>IF(Z1280&gt;607, 4, 0)</f>
        <v>0</v>
      </c>
      <c r="AX1280">
        <f>IF(AA1280&gt;1.6588, 3, 0)</f>
        <v>0</v>
      </c>
      <c r="AY1280">
        <f>IF(P1280&gt;401, 2, 0)</f>
        <v>2</v>
      </c>
      <c r="AZ1280">
        <f>IF(I1280&gt;52915.77, 1, 0)</f>
        <v>0</v>
      </c>
      <c r="BA1280">
        <f>SUM(AW1280:AZ1280)</f>
        <v>2</v>
      </c>
      <c r="BB1280" t="str">
        <f>VLOOKUP(BA1280,'Standard Deviations'!$L$1:$M$11,2,TRUE)</f>
        <v>Bronze</v>
      </c>
    </row>
    <row r="1281" spans="1:54">
      <c r="A1281">
        <v>11096</v>
      </c>
      <c r="B1281">
        <v>1952</v>
      </c>
      <c r="C1281">
        <f>2024-B1281</f>
        <v>72</v>
      </c>
      <c r="D1281" t="str">
        <f>VLOOKUP(B1281,Reference!$A$1:$B$125, 2)</f>
        <v>Boomers</v>
      </c>
      <c r="E1281" t="s">
        <v>74</v>
      </c>
      <c r="F1281" t="str">
        <f>IF(E1281="High School", "No College", "College")</f>
        <v>College</v>
      </c>
      <c r="G1281" t="s">
        <v>65</v>
      </c>
      <c r="H1281">
        <v>57247</v>
      </c>
      <c r="I1281">
        <v>57247</v>
      </c>
      <c r="J1281" s="4" t="s">
        <v>61</v>
      </c>
      <c r="K1281">
        <v>0</v>
      </c>
      <c r="L1281">
        <v>1</v>
      </c>
      <c r="M1281" t="str">
        <f>IF(OR(K1281&gt;0, L1281&gt;0), "Parent", "Not Parent")</f>
        <v>Parent</v>
      </c>
      <c r="N1281" t="s">
        <v>636</v>
      </c>
      <c r="O1281" s="8">
        <v>41916</v>
      </c>
      <c r="P1281" s="9">
        <f>O1281-N1281</f>
        <v>422</v>
      </c>
      <c r="Q1281">
        <v>50</v>
      </c>
      <c r="R1281" s="9">
        <f>P1281-Q1281</f>
        <v>372</v>
      </c>
      <c r="S1281" s="8">
        <f>O1281-R1281</f>
        <v>41544</v>
      </c>
      <c r="T1281">
        <v>99</v>
      </c>
      <c r="U1281">
        <v>4</v>
      </c>
      <c r="V1281">
        <v>32</v>
      </c>
      <c r="W1281">
        <v>37</v>
      </c>
      <c r="X1281">
        <v>54</v>
      </c>
      <c r="Y1281">
        <v>6</v>
      </c>
      <c r="Z1281">
        <v>232</v>
      </c>
      <c r="AA1281">
        <f>Z1281/P1281</f>
        <v>0.54976303317535546</v>
      </c>
      <c r="AB1281" s="14" t="s">
        <v>506</v>
      </c>
      <c r="AC1281" s="13" t="s">
        <v>63</v>
      </c>
      <c r="AD1281">
        <v>2</v>
      </c>
      <c r="AE1281" t="str">
        <f>IF(AD1281&gt;3, "Prefers Discount", "Discount Indifferent")</f>
        <v>Discount Indifferent</v>
      </c>
      <c r="AF1281">
        <v>7</v>
      </c>
      <c r="AG1281">
        <v>2</v>
      </c>
      <c r="AH1281">
        <v>1</v>
      </c>
      <c r="AI1281" t="str">
        <f>INDEX($AF$1:$AH$1,MATCH(MAX(AF1281:AH1281),AF1281:AH1281,0))</f>
        <v>Store_Orders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f>SUM(AK1281:AO1281)</f>
        <v>0</v>
      </c>
      <c r="AQ1281" t="s">
        <v>67</v>
      </c>
      <c r="AR1281">
        <v>0</v>
      </c>
      <c r="AS1281" t="str">
        <f>IF(OR(AK1281&gt;0, AL1281&gt;0, AM1281&gt;0, AN1281&gt;0, AO1281&gt;0), "Converted", "Not Converted")</f>
        <v>Not Converted</v>
      </c>
      <c r="AT1281">
        <v>0</v>
      </c>
      <c r="AU1281">
        <v>3</v>
      </c>
      <c r="AV1281">
        <v>11</v>
      </c>
      <c r="AW1281">
        <f>IF(Z1281&gt;607, 4, 0)</f>
        <v>0</v>
      </c>
      <c r="AX1281">
        <f>IF(AA1281&gt;1.6588, 3, 0)</f>
        <v>0</v>
      </c>
      <c r="AY1281">
        <f>IF(P1281&gt;401, 2, 0)</f>
        <v>2</v>
      </c>
      <c r="AZ1281">
        <f>IF(I1281&gt;52915.77, 1, 0)</f>
        <v>1</v>
      </c>
      <c r="BA1281">
        <f>SUM(AW1281:AZ1281)</f>
        <v>3</v>
      </c>
      <c r="BB1281" t="str">
        <f>VLOOKUP(BA1281,'Standard Deviations'!$L$1:$M$11,2,TRUE)</f>
        <v>Silver</v>
      </c>
    </row>
    <row r="1282" spans="1:54">
      <c r="A1282">
        <v>6488</v>
      </c>
      <c r="B1282">
        <v>1959</v>
      </c>
      <c r="C1282">
        <f>2024-B1282</f>
        <v>65</v>
      </c>
      <c r="D1282" t="str">
        <f>VLOOKUP(B1282,Reference!$A$1:$B$125, 2)</f>
        <v>Boomers</v>
      </c>
      <c r="E1282" t="s">
        <v>68</v>
      </c>
      <c r="F1282" t="str">
        <f>IF(E1282="High School", "No College", "College")</f>
        <v>College</v>
      </c>
      <c r="G1282" t="s">
        <v>55</v>
      </c>
      <c r="H1282">
        <v>38829</v>
      </c>
      <c r="I1282">
        <v>38829</v>
      </c>
      <c r="J1282" s="4" t="s">
        <v>175</v>
      </c>
      <c r="K1282">
        <v>0</v>
      </c>
      <c r="L1282">
        <v>1</v>
      </c>
      <c r="M1282" t="str">
        <f>IF(OR(K1282&gt;0, L1282&gt;0), "Parent", "Not Parent")</f>
        <v>Parent</v>
      </c>
      <c r="N1282" t="s">
        <v>429</v>
      </c>
      <c r="O1282" s="8">
        <v>41916</v>
      </c>
      <c r="P1282" s="9">
        <f>O1282-N1282</f>
        <v>181</v>
      </c>
      <c r="Q1282">
        <v>86</v>
      </c>
      <c r="R1282" s="9">
        <f>P1282-Q1282</f>
        <v>95</v>
      </c>
      <c r="S1282" s="8">
        <f>O1282-R1282</f>
        <v>41821</v>
      </c>
      <c r="T1282">
        <v>76</v>
      </c>
      <c r="U1282">
        <v>0</v>
      </c>
      <c r="V1282">
        <v>7</v>
      </c>
      <c r="W1282">
        <v>0</v>
      </c>
      <c r="X1282">
        <v>0</v>
      </c>
      <c r="Y1282">
        <v>16</v>
      </c>
      <c r="Z1282">
        <v>99</v>
      </c>
      <c r="AA1282">
        <f>Z1282/P1282</f>
        <v>0.54696132596685088</v>
      </c>
      <c r="AB1282" s="14" t="s">
        <v>506</v>
      </c>
      <c r="AC1282" s="13" t="s">
        <v>63</v>
      </c>
      <c r="AD1282">
        <v>1</v>
      </c>
      <c r="AE1282" t="str">
        <f>IF(AD1282&gt;3, "Prefers Discount", "Discount Indifferent")</f>
        <v>Discount Indifferent</v>
      </c>
      <c r="AF1282">
        <v>2</v>
      </c>
      <c r="AG1282">
        <v>3</v>
      </c>
      <c r="AH1282">
        <v>2</v>
      </c>
      <c r="AI1282" t="str">
        <f>INDEX($AF$1:$AH$1,MATCH(MAX(AF1282:AH1282),AF1282:AH1282,0))</f>
        <v>Web_Orders</v>
      </c>
      <c r="AJ1282">
        <v>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f>SUM(AK1282:AO1282)</f>
        <v>0</v>
      </c>
      <c r="AQ1282" t="s">
        <v>67</v>
      </c>
      <c r="AR1282">
        <v>0</v>
      </c>
      <c r="AS1282" t="str">
        <f>IF(OR(AK1282&gt;0, AL1282&gt;0, AM1282&gt;0, AN1282&gt;0, AO1282&gt;0), "Converted", "Not Converted")</f>
        <v>Not Converted</v>
      </c>
      <c r="AT1282">
        <v>0</v>
      </c>
      <c r="AU1282">
        <v>3</v>
      </c>
      <c r="AV1282">
        <v>11</v>
      </c>
      <c r="AW1282">
        <f>IF(Z1282&gt;607, 4, 0)</f>
        <v>0</v>
      </c>
      <c r="AX1282">
        <f>IF(AA1282&gt;1.6588, 3, 0)</f>
        <v>0</v>
      </c>
      <c r="AY1282">
        <f>IF(P1282&gt;401, 2, 0)</f>
        <v>0</v>
      </c>
      <c r="AZ1282">
        <f>IF(I1282&gt;52915.77, 1, 0)</f>
        <v>0</v>
      </c>
      <c r="BA1282">
        <f>SUM(AW1282:AZ1282)</f>
        <v>0</v>
      </c>
      <c r="BB1282" t="str">
        <f>VLOOKUP(BA1282,'Standard Deviations'!$L$1:$M$11,2,TRUE)</f>
        <v>No Tier</v>
      </c>
    </row>
    <row r="1283" spans="1:54">
      <c r="A1283">
        <v>8594</v>
      </c>
      <c r="B1283">
        <v>1958</v>
      </c>
      <c r="C1283">
        <f>2024-B1283</f>
        <v>66</v>
      </c>
      <c r="D1283" t="str">
        <f>VLOOKUP(B1283,Reference!$A$1:$B$125, 2)</f>
        <v>Boomers</v>
      </c>
      <c r="E1283" t="s">
        <v>68</v>
      </c>
      <c r="F1283" t="str">
        <f>IF(E1283="High School", "No College", "College")</f>
        <v>College</v>
      </c>
      <c r="G1283" t="s">
        <v>89</v>
      </c>
      <c r="H1283">
        <v>50520</v>
      </c>
      <c r="I1283">
        <v>50520</v>
      </c>
      <c r="J1283" s="4" t="s">
        <v>175</v>
      </c>
      <c r="K1283">
        <v>0</v>
      </c>
      <c r="L1283">
        <v>1</v>
      </c>
      <c r="M1283" t="str">
        <f>IF(OR(K1283&gt;0, L1283&gt;0), "Parent", "Not Parent")</f>
        <v>Parent</v>
      </c>
      <c r="N1283" t="s">
        <v>554</v>
      </c>
      <c r="O1283" s="8">
        <v>41916</v>
      </c>
      <c r="P1283" s="9">
        <f>O1283-N1283</f>
        <v>249</v>
      </c>
      <c r="Q1283">
        <v>25</v>
      </c>
      <c r="R1283" s="9">
        <f>P1283-Q1283</f>
        <v>224</v>
      </c>
      <c r="S1283" s="8">
        <f>O1283-R1283</f>
        <v>41692</v>
      </c>
      <c r="T1283">
        <v>112</v>
      </c>
      <c r="U1283">
        <v>0</v>
      </c>
      <c r="V1283">
        <v>6</v>
      </c>
      <c r="W1283">
        <v>2</v>
      </c>
      <c r="X1283">
        <v>1</v>
      </c>
      <c r="Y1283">
        <v>14</v>
      </c>
      <c r="Z1283">
        <v>135</v>
      </c>
      <c r="AA1283">
        <f>Z1283/P1283</f>
        <v>0.54216867469879515</v>
      </c>
      <c r="AB1283" s="11" t="s">
        <v>506</v>
      </c>
      <c r="AC1283" t="s">
        <v>59</v>
      </c>
      <c r="AD1283">
        <v>2</v>
      </c>
      <c r="AE1283" t="str">
        <f>IF(AD1283&gt;3, "Prefers Discount", "Discount Indifferent")</f>
        <v>Discount Indifferent</v>
      </c>
      <c r="AF1283">
        <v>3</v>
      </c>
      <c r="AG1283">
        <v>3</v>
      </c>
      <c r="AH1283">
        <v>1</v>
      </c>
      <c r="AI1283" t="str">
        <f>INDEX($AF$1:$AH$1,MATCH(MAX(AF1283:AH1283),AF1283:AH1283,0))</f>
        <v>Store_Orders</v>
      </c>
      <c r="AJ1283">
        <v>6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f>SUM(AK1283:AO1283)</f>
        <v>0</v>
      </c>
      <c r="AQ1283" t="s">
        <v>67</v>
      </c>
      <c r="AR1283">
        <v>0</v>
      </c>
      <c r="AS1283" t="str">
        <f>IF(OR(AK1283&gt;0, AL1283&gt;0, AM1283&gt;0, AN1283&gt;0, AO1283&gt;0), "Converted", "Not Converted")</f>
        <v>Not Converted</v>
      </c>
      <c r="AT1283">
        <v>0</v>
      </c>
      <c r="AU1283">
        <v>3</v>
      </c>
      <c r="AV1283">
        <v>11</v>
      </c>
      <c r="AW1283">
        <f>IF(Z1283&gt;607, 4, 0)</f>
        <v>0</v>
      </c>
      <c r="AX1283">
        <f>IF(AA1283&gt;1.6588, 3, 0)</f>
        <v>0</v>
      </c>
      <c r="AY1283">
        <f>IF(P1283&gt;401, 2, 0)</f>
        <v>0</v>
      </c>
      <c r="AZ1283">
        <f>IF(I1283&gt;52915.77, 1, 0)</f>
        <v>0</v>
      </c>
      <c r="BA1283">
        <f>SUM(AW1283:AZ1283)</f>
        <v>0</v>
      </c>
      <c r="BB1283" t="str">
        <f>VLOOKUP(BA1283,'Standard Deviations'!$L$1:$M$11,2,TRUE)</f>
        <v>No Tier</v>
      </c>
    </row>
    <row r="1284" spans="1:54">
      <c r="A1284">
        <v>7495</v>
      </c>
      <c r="B1284">
        <v>1948</v>
      </c>
      <c r="C1284">
        <f>2024-B1284</f>
        <v>76</v>
      </c>
      <c r="D1284" t="str">
        <f>VLOOKUP(B1284,Reference!$A$1:$B$125, 2)</f>
        <v>Boomers</v>
      </c>
      <c r="E1284" t="s">
        <v>68</v>
      </c>
      <c r="F1284" t="str">
        <f>IF(E1284="High School", "No College", "College")</f>
        <v>College</v>
      </c>
      <c r="G1284" t="s">
        <v>55</v>
      </c>
      <c r="H1284">
        <v>56223</v>
      </c>
      <c r="I1284">
        <v>56223</v>
      </c>
      <c r="J1284" s="4" t="s">
        <v>61</v>
      </c>
      <c r="K1284">
        <v>0</v>
      </c>
      <c r="L1284">
        <v>1</v>
      </c>
      <c r="M1284" t="str">
        <f>IF(OR(K1284&gt;0, L1284&gt;0), "Parent", "Not Parent")</f>
        <v>Parent</v>
      </c>
      <c r="N1284" t="s">
        <v>216</v>
      </c>
      <c r="O1284" s="8">
        <v>41916</v>
      </c>
      <c r="P1284" s="9">
        <f>O1284-N1284</f>
        <v>288</v>
      </c>
      <c r="Q1284">
        <v>72</v>
      </c>
      <c r="R1284" s="9">
        <f>P1284-Q1284</f>
        <v>216</v>
      </c>
      <c r="S1284" s="8">
        <f>O1284-R1284</f>
        <v>41700</v>
      </c>
      <c r="T1284">
        <v>77</v>
      </c>
      <c r="U1284">
        <v>28</v>
      </c>
      <c r="V1284">
        <v>31</v>
      </c>
      <c r="W1284">
        <v>16</v>
      </c>
      <c r="X1284">
        <v>0</v>
      </c>
      <c r="Y1284">
        <v>4</v>
      </c>
      <c r="Z1284">
        <v>156</v>
      </c>
      <c r="AA1284">
        <f>Z1284/P1284</f>
        <v>0.54166666666666663</v>
      </c>
      <c r="AB1284" s="14" t="s">
        <v>506</v>
      </c>
      <c r="AC1284" s="13" t="s">
        <v>63</v>
      </c>
      <c r="AD1284">
        <v>2</v>
      </c>
      <c r="AE1284" t="str">
        <f>IF(AD1284&gt;3, "Prefers Discount", "Discount Indifferent")</f>
        <v>Discount Indifferent</v>
      </c>
      <c r="AF1284">
        <v>5</v>
      </c>
      <c r="AG1284">
        <v>2</v>
      </c>
      <c r="AH1284">
        <v>1</v>
      </c>
      <c r="AI1284" t="str">
        <f>INDEX($AF$1:$AH$1,MATCH(MAX(AF1284:AH1284),AF1284:AH1284,0))</f>
        <v>Store_Orders</v>
      </c>
      <c r="AJ1284">
        <v>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f>SUM(AK1284:AO1284)</f>
        <v>0</v>
      </c>
      <c r="AQ1284" t="s">
        <v>67</v>
      </c>
      <c r="AR1284">
        <v>0</v>
      </c>
      <c r="AS1284" t="str">
        <f>IF(OR(AK1284&gt;0, AL1284&gt;0, AM1284&gt;0, AN1284&gt;0, AO1284&gt;0), "Converted", "Not Converted")</f>
        <v>Not Converted</v>
      </c>
      <c r="AT1284">
        <v>0</v>
      </c>
      <c r="AU1284">
        <v>3</v>
      </c>
      <c r="AV1284">
        <v>11</v>
      </c>
      <c r="AW1284">
        <f>IF(Z1284&gt;607, 4, 0)</f>
        <v>0</v>
      </c>
      <c r="AX1284">
        <f>IF(AA1284&gt;1.6588, 3, 0)</f>
        <v>0</v>
      </c>
      <c r="AY1284">
        <f>IF(P1284&gt;401, 2, 0)</f>
        <v>0</v>
      </c>
      <c r="AZ1284">
        <f>IF(I1284&gt;52915.77, 1, 0)</f>
        <v>1</v>
      </c>
      <c r="BA1284">
        <f>SUM(AW1284:AZ1284)</f>
        <v>1</v>
      </c>
      <c r="BB1284" t="str">
        <f>VLOOKUP(BA1284,'Standard Deviations'!$L$1:$M$11,2,TRUE)</f>
        <v>Bronze</v>
      </c>
    </row>
    <row r="1285" spans="1:54">
      <c r="A1285">
        <v>2815</v>
      </c>
      <c r="B1285">
        <v>1975</v>
      </c>
      <c r="C1285">
        <f>2024-B1285</f>
        <v>49</v>
      </c>
      <c r="D1285" t="str">
        <f>VLOOKUP(B1285,Reference!$A$1:$B$125, 2)</f>
        <v>Gen X</v>
      </c>
      <c r="E1285" t="s">
        <v>54</v>
      </c>
      <c r="F1285" t="str">
        <f>IF(E1285="High School", "No College", "College")</f>
        <v>College</v>
      </c>
      <c r="G1285" t="s">
        <v>55</v>
      </c>
      <c r="H1285">
        <v>33183</v>
      </c>
      <c r="I1285">
        <v>33183</v>
      </c>
      <c r="J1285" s="4" t="s">
        <v>175</v>
      </c>
      <c r="K1285">
        <v>1</v>
      </c>
      <c r="L1285">
        <v>0</v>
      </c>
      <c r="M1285" t="str">
        <f>IF(OR(K1285&gt;0, L1285&gt;0), "Parent", "Not Parent")</f>
        <v>Parent</v>
      </c>
      <c r="N1285" t="s">
        <v>116</v>
      </c>
      <c r="O1285" s="8">
        <v>41916</v>
      </c>
      <c r="P1285" s="9">
        <f>O1285-N1285</f>
        <v>222</v>
      </c>
      <c r="Q1285">
        <v>46</v>
      </c>
      <c r="R1285" s="9">
        <f>P1285-Q1285</f>
        <v>176</v>
      </c>
      <c r="S1285" s="8">
        <f>O1285-R1285</f>
        <v>41740</v>
      </c>
      <c r="T1285">
        <v>7</v>
      </c>
      <c r="U1285">
        <v>5</v>
      </c>
      <c r="V1285">
        <v>39</v>
      </c>
      <c r="W1285">
        <v>17</v>
      </c>
      <c r="X1285">
        <v>15</v>
      </c>
      <c r="Y1285">
        <v>37</v>
      </c>
      <c r="Z1285">
        <v>120</v>
      </c>
      <c r="AA1285">
        <f>Z1285/P1285</f>
        <v>0.54054054054054057</v>
      </c>
      <c r="AB1285" s="11" t="s">
        <v>506</v>
      </c>
      <c r="AC1285" t="s">
        <v>59</v>
      </c>
      <c r="AD1285">
        <v>2</v>
      </c>
      <c r="AE1285" t="str">
        <f>IF(AD1285&gt;3, "Prefers Discount", "Discount Indifferent")</f>
        <v>Discount Indifferent</v>
      </c>
      <c r="AF1285">
        <v>3</v>
      </c>
      <c r="AG1285">
        <v>4</v>
      </c>
      <c r="AH1285">
        <v>0</v>
      </c>
      <c r="AI1285" t="str">
        <f>INDEX($AF$1:$AH$1,MATCH(MAX(AF1285:AH1285),AF1285:AH1285,0))</f>
        <v>Web_Orders</v>
      </c>
      <c r="AJ1285">
        <v>7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f>SUM(AK1285:AO1285)</f>
        <v>0</v>
      </c>
      <c r="AQ1285" t="s">
        <v>67</v>
      </c>
      <c r="AR1285">
        <v>0</v>
      </c>
      <c r="AS1285" t="str">
        <f>IF(OR(AK1285&gt;0, AL1285&gt;0, AM1285&gt;0, AN1285&gt;0, AO1285&gt;0), "Converted", "Not Converted")</f>
        <v>Not Converted</v>
      </c>
      <c r="AT1285">
        <v>0</v>
      </c>
      <c r="AU1285">
        <v>3</v>
      </c>
      <c r="AV1285">
        <v>11</v>
      </c>
      <c r="AW1285">
        <f>IF(Z1285&gt;607, 4, 0)</f>
        <v>0</v>
      </c>
      <c r="AX1285">
        <f>IF(AA1285&gt;1.6588, 3, 0)</f>
        <v>0</v>
      </c>
      <c r="AY1285">
        <f>IF(P1285&gt;401, 2, 0)</f>
        <v>0</v>
      </c>
      <c r="AZ1285">
        <f>IF(I1285&gt;52915.77, 1, 0)</f>
        <v>0</v>
      </c>
      <c r="BA1285">
        <f>SUM(AW1285:AZ1285)</f>
        <v>0</v>
      </c>
      <c r="BB1285" t="str">
        <f>VLOOKUP(BA1285,'Standard Deviations'!$L$1:$M$11,2,TRUE)</f>
        <v>No Tier</v>
      </c>
    </row>
    <row r="1286" spans="1:54">
      <c r="A1286">
        <v>6382</v>
      </c>
      <c r="B1286">
        <v>1953</v>
      </c>
      <c r="C1286">
        <f>2024-B1286</f>
        <v>71</v>
      </c>
      <c r="D1286" t="str">
        <f>VLOOKUP(B1286,Reference!$A$1:$B$125, 2)</f>
        <v>Boomers</v>
      </c>
      <c r="E1286" t="s">
        <v>54</v>
      </c>
      <c r="F1286" t="str">
        <f>IF(E1286="High School", "No College", "College")</f>
        <v>College</v>
      </c>
      <c r="G1286" t="s">
        <v>65</v>
      </c>
      <c r="H1286">
        <v>48794</v>
      </c>
      <c r="I1286">
        <v>48794</v>
      </c>
      <c r="J1286" s="4" t="s">
        <v>175</v>
      </c>
      <c r="K1286">
        <v>1</v>
      </c>
      <c r="L1286">
        <v>1</v>
      </c>
      <c r="M1286" t="str">
        <f>IF(OR(K1286&gt;0, L1286&gt;0), "Parent", "Not Parent")</f>
        <v>Parent</v>
      </c>
      <c r="N1286" t="s">
        <v>70</v>
      </c>
      <c r="O1286" s="8">
        <v>41916</v>
      </c>
      <c r="P1286" s="9">
        <f>O1286-N1286</f>
        <v>100</v>
      </c>
      <c r="Q1286">
        <v>97</v>
      </c>
      <c r="R1286" s="9">
        <f>P1286-Q1286</f>
        <v>3</v>
      </c>
      <c r="S1286" s="8">
        <f>O1286-R1286</f>
        <v>41913</v>
      </c>
      <c r="T1286">
        <v>25</v>
      </c>
      <c r="U1286">
        <v>0</v>
      </c>
      <c r="V1286">
        <v>11</v>
      </c>
      <c r="W1286">
        <v>3</v>
      </c>
      <c r="X1286">
        <v>0</v>
      </c>
      <c r="Y1286">
        <v>15</v>
      </c>
      <c r="Z1286">
        <v>54</v>
      </c>
      <c r="AA1286">
        <f>Z1286/P1286</f>
        <v>0.54</v>
      </c>
      <c r="AB1286" s="14" t="s">
        <v>506</v>
      </c>
      <c r="AC1286" s="13" t="s">
        <v>63</v>
      </c>
      <c r="AD1286">
        <v>1</v>
      </c>
      <c r="AE1286" t="str">
        <f>IF(AD1286&gt;3, "Prefers Discount", "Discount Indifferent")</f>
        <v>Discount Indifferent</v>
      </c>
      <c r="AF1286">
        <v>3</v>
      </c>
      <c r="AG1286">
        <v>1</v>
      </c>
      <c r="AH1286">
        <v>0</v>
      </c>
      <c r="AI1286" t="str">
        <f>INDEX($AF$1:$AH$1,MATCH(MAX(AF1286:AH1286),AF1286:AH1286,0))</f>
        <v>Store_Orders</v>
      </c>
      <c r="AJ1286">
        <v>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f>SUM(AK1286:AO1286)</f>
        <v>0</v>
      </c>
      <c r="AQ1286" t="s">
        <v>67</v>
      </c>
      <c r="AR1286">
        <v>0</v>
      </c>
      <c r="AS1286" t="str">
        <f>IF(OR(AK1286&gt;0, AL1286&gt;0, AM1286&gt;0, AN1286&gt;0, AO1286&gt;0), "Converted", "Not Converted")</f>
        <v>Not Converted</v>
      </c>
      <c r="AT1286">
        <v>0</v>
      </c>
      <c r="AU1286">
        <v>3</v>
      </c>
      <c r="AV1286">
        <v>11</v>
      </c>
      <c r="AW1286">
        <f>IF(Z1286&gt;607, 4, 0)</f>
        <v>0</v>
      </c>
      <c r="AX1286">
        <f>IF(AA1286&gt;1.6588, 3, 0)</f>
        <v>0</v>
      </c>
      <c r="AY1286">
        <f>IF(P1286&gt;401, 2, 0)</f>
        <v>0</v>
      </c>
      <c r="AZ1286">
        <f>IF(I1286&gt;52915.77, 1, 0)</f>
        <v>0</v>
      </c>
      <c r="BA1286">
        <f>SUM(AW1286:AZ1286)</f>
        <v>0</v>
      </c>
      <c r="BB1286" t="str">
        <f>VLOOKUP(BA1286,'Standard Deviations'!$L$1:$M$11,2,TRUE)</f>
        <v>No Tier</v>
      </c>
    </row>
    <row r="1287" spans="1:54">
      <c r="A1287">
        <v>10176</v>
      </c>
      <c r="B1287">
        <v>1968</v>
      </c>
      <c r="C1287">
        <f>2024-B1287</f>
        <v>56</v>
      </c>
      <c r="D1287" t="str">
        <f>VLOOKUP(B1287,Reference!$A$1:$B$125, 2)</f>
        <v>Gen X</v>
      </c>
      <c r="E1287" t="s">
        <v>54</v>
      </c>
      <c r="F1287" t="str">
        <f>IF(E1287="High School", "No College", "College")</f>
        <v>College</v>
      </c>
      <c r="G1287" t="s">
        <v>60</v>
      </c>
      <c r="H1287">
        <v>57107</v>
      </c>
      <c r="I1287">
        <v>57107</v>
      </c>
      <c r="J1287" s="4" t="s">
        <v>61</v>
      </c>
      <c r="K1287">
        <v>0</v>
      </c>
      <c r="L1287">
        <v>1</v>
      </c>
      <c r="M1287" t="str">
        <f>IF(OR(K1287&gt;0, L1287&gt;0), "Parent", "Not Parent")</f>
        <v>Parent</v>
      </c>
      <c r="N1287" t="s">
        <v>478</v>
      </c>
      <c r="O1287" s="8">
        <v>41916</v>
      </c>
      <c r="P1287" s="9">
        <f>O1287-N1287</f>
        <v>771</v>
      </c>
      <c r="Q1287">
        <v>44</v>
      </c>
      <c r="R1287" s="9">
        <f>P1287-Q1287</f>
        <v>727</v>
      </c>
      <c r="S1287" s="8">
        <f>O1287-R1287</f>
        <v>41189</v>
      </c>
      <c r="T1287">
        <v>159</v>
      </c>
      <c r="U1287">
        <v>0</v>
      </c>
      <c r="V1287">
        <v>120</v>
      </c>
      <c r="W1287">
        <v>0</v>
      </c>
      <c r="X1287">
        <v>0</v>
      </c>
      <c r="Y1287">
        <v>137</v>
      </c>
      <c r="Z1287">
        <v>416</v>
      </c>
      <c r="AA1287">
        <f>Z1287/P1287</f>
        <v>0.53955901426718544</v>
      </c>
      <c r="AB1287" s="11" t="s">
        <v>506</v>
      </c>
      <c r="AC1287" t="s">
        <v>59</v>
      </c>
      <c r="AD1287">
        <v>7</v>
      </c>
      <c r="AE1287" t="str">
        <f>IF(AD1287&gt;3, "Prefers Discount", "Discount Indifferent")</f>
        <v>Prefers Discount</v>
      </c>
      <c r="AF1287">
        <v>8</v>
      </c>
      <c r="AG1287">
        <v>4</v>
      </c>
      <c r="AH1287">
        <v>4</v>
      </c>
      <c r="AI1287" t="str">
        <f>INDEX($AF$1:$AH$1,MATCH(MAX(AF1287:AH1287),AF1287:AH1287,0))</f>
        <v>Store_Orders</v>
      </c>
      <c r="AJ1287">
        <v>8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f>SUM(AK1287:AO1287)</f>
        <v>2</v>
      </c>
      <c r="AQ1287" t="str">
        <f>INDEX($AK$1:$AO$1,MATCH(MAX(AK1287:AO1287),AK1287:AO1287,0))</f>
        <v>Converted_on_Camp2</v>
      </c>
      <c r="AR1287">
        <v>1</v>
      </c>
      <c r="AS1287" t="str">
        <f>IF(OR(AK1287&gt;0, AL1287&gt;0, AM1287&gt;0, AN1287&gt;0, AO1287&gt;0), "Converted", "Not Converted")</f>
        <v>Converted</v>
      </c>
      <c r="AT1287">
        <v>0</v>
      </c>
      <c r="AU1287">
        <v>3</v>
      </c>
      <c r="AV1287">
        <v>11</v>
      </c>
      <c r="AW1287">
        <f>IF(Z1287&gt;607, 4, 0)</f>
        <v>0</v>
      </c>
      <c r="AX1287">
        <f>IF(AA1287&gt;1.6588, 3, 0)</f>
        <v>0</v>
      </c>
      <c r="AY1287">
        <f>IF(P1287&gt;401, 2, 0)</f>
        <v>2</v>
      </c>
      <c r="AZ1287">
        <f>IF(I1287&gt;52915.77, 1, 0)</f>
        <v>1</v>
      </c>
      <c r="BA1287">
        <f>SUM(AW1287:AZ1287)</f>
        <v>3</v>
      </c>
      <c r="BB1287" t="str">
        <f>VLOOKUP(BA1287,'Standard Deviations'!$L$1:$M$11,2,TRUE)</f>
        <v>Silver</v>
      </c>
    </row>
    <row r="1288" spans="1:54">
      <c r="A1288">
        <v>10500</v>
      </c>
      <c r="B1288">
        <v>1984</v>
      </c>
      <c r="C1288">
        <f>2024-B1288</f>
        <v>40</v>
      </c>
      <c r="D1288" t="str">
        <f>VLOOKUP(B1288,Reference!$A$1:$B$125, 2)</f>
        <v>Millennials</v>
      </c>
      <c r="E1288" t="s">
        <v>54</v>
      </c>
      <c r="F1288" t="str">
        <f>IF(E1288="High School", "No College", "College")</f>
        <v>College</v>
      </c>
      <c r="G1288" t="s">
        <v>55</v>
      </c>
      <c r="H1288">
        <v>31761</v>
      </c>
      <c r="I1288">
        <v>31761</v>
      </c>
      <c r="J1288" s="4" t="s">
        <v>175</v>
      </c>
      <c r="K1288">
        <v>1</v>
      </c>
      <c r="L1288">
        <v>0</v>
      </c>
      <c r="M1288" t="str">
        <f>IF(OR(K1288&gt;0, L1288&gt;0), "Parent", "Not Parent")</f>
        <v>Parent</v>
      </c>
      <c r="N1288" t="s">
        <v>130</v>
      </c>
      <c r="O1288" s="8">
        <v>41916</v>
      </c>
      <c r="P1288" s="9">
        <f>O1288-N1288</f>
        <v>182</v>
      </c>
      <c r="Q1288">
        <v>96</v>
      </c>
      <c r="R1288" s="9">
        <f>P1288-Q1288</f>
        <v>86</v>
      </c>
      <c r="S1288" s="8">
        <f>O1288-R1288</f>
        <v>41830</v>
      </c>
      <c r="T1288">
        <v>19</v>
      </c>
      <c r="U1288">
        <v>1</v>
      </c>
      <c r="V1288">
        <v>20</v>
      </c>
      <c r="W1288">
        <v>16</v>
      </c>
      <c r="X1288">
        <v>14</v>
      </c>
      <c r="Y1288">
        <v>28</v>
      </c>
      <c r="Z1288">
        <v>98</v>
      </c>
      <c r="AA1288">
        <f>Z1288/P1288</f>
        <v>0.53846153846153844</v>
      </c>
      <c r="AB1288" s="14" t="s">
        <v>506</v>
      </c>
      <c r="AC1288" s="13" t="s">
        <v>63</v>
      </c>
      <c r="AD1288">
        <v>2</v>
      </c>
      <c r="AE1288" t="str">
        <f>IF(AD1288&gt;3, "Prefers Discount", "Discount Indifferent")</f>
        <v>Discount Indifferent</v>
      </c>
      <c r="AF1288">
        <v>4</v>
      </c>
      <c r="AG1288">
        <v>3</v>
      </c>
      <c r="AH1288">
        <v>0</v>
      </c>
      <c r="AI1288" t="str">
        <f>INDEX($AF$1:$AH$1,MATCH(MAX(AF1288:AH1288),AF1288:AH1288,0))</f>
        <v>Store_Orders</v>
      </c>
      <c r="AJ1288">
        <v>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f>SUM(AK1288:AO1288)</f>
        <v>0</v>
      </c>
      <c r="AQ1288" t="s">
        <v>67</v>
      </c>
      <c r="AR1288">
        <v>0</v>
      </c>
      <c r="AS1288" t="str">
        <f>IF(OR(AK1288&gt;0, AL1288&gt;0, AM1288&gt;0, AN1288&gt;0, AO1288&gt;0), "Converted", "Not Converted")</f>
        <v>Not Converted</v>
      </c>
      <c r="AT1288">
        <v>0</v>
      </c>
      <c r="AU1288">
        <v>3</v>
      </c>
      <c r="AV1288">
        <v>11</v>
      </c>
      <c r="AW1288">
        <f>IF(Z1288&gt;607, 4, 0)</f>
        <v>0</v>
      </c>
      <c r="AX1288">
        <f>IF(AA1288&gt;1.6588, 3, 0)</f>
        <v>0</v>
      </c>
      <c r="AY1288">
        <f>IF(P1288&gt;401, 2, 0)</f>
        <v>0</v>
      </c>
      <c r="AZ1288">
        <f>IF(I1288&gt;52915.77, 1, 0)</f>
        <v>0</v>
      </c>
      <c r="BA1288">
        <f>SUM(AW1288:AZ1288)</f>
        <v>0</v>
      </c>
      <c r="BB1288" t="str">
        <f>VLOOKUP(BA1288,'Standard Deviations'!$L$1:$M$11,2,TRUE)</f>
        <v>No Tier</v>
      </c>
    </row>
    <row r="1289" spans="1:54">
      <c r="A1289">
        <v>10640</v>
      </c>
      <c r="B1289">
        <v>1974</v>
      </c>
      <c r="C1289">
        <f>2024-B1289</f>
        <v>50</v>
      </c>
      <c r="D1289" t="str">
        <f>VLOOKUP(B1289,Reference!$A$1:$B$125, 2)</f>
        <v>Gen X</v>
      </c>
      <c r="E1289" t="s">
        <v>54</v>
      </c>
      <c r="F1289" t="str">
        <f>IF(E1289="High School", "No College", "College")</f>
        <v>College</v>
      </c>
      <c r="G1289" t="s">
        <v>65</v>
      </c>
      <c r="H1289">
        <v>44392</v>
      </c>
      <c r="I1289">
        <v>44392</v>
      </c>
      <c r="J1289" s="4" t="s">
        <v>175</v>
      </c>
      <c r="K1289">
        <v>1</v>
      </c>
      <c r="L1289">
        <v>1</v>
      </c>
      <c r="M1289" t="str">
        <f>IF(OR(K1289&gt;0, L1289&gt;0), "Parent", "Not Parent")</f>
        <v>Parent</v>
      </c>
      <c r="N1289" t="s">
        <v>215</v>
      </c>
      <c r="O1289" s="8">
        <v>41916</v>
      </c>
      <c r="P1289" s="9">
        <f>O1289-N1289</f>
        <v>394</v>
      </c>
      <c r="Q1289">
        <v>71</v>
      </c>
      <c r="R1289" s="9">
        <f>P1289-Q1289</f>
        <v>323</v>
      </c>
      <c r="S1289" s="8">
        <f>O1289-R1289</f>
        <v>41593</v>
      </c>
      <c r="T1289">
        <v>87</v>
      </c>
      <c r="U1289">
        <v>5</v>
      </c>
      <c r="V1289">
        <v>71</v>
      </c>
      <c r="W1289">
        <v>7</v>
      </c>
      <c r="X1289">
        <v>12</v>
      </c>
      <c r="Y1289">
        <v>29</v>
      </c>
      <c r="Z1289">
        <v>211</v>
      </c>
      <c r="AA1289">
        <f>Z1289/P1289</f>
        <v>0.53553299492385786</v>
      </c>
      <c r="AB1289" s="14" t="s">
        <v>506</v>
      </c>
      <c r="AC1289" s="13" t="s">
        <v>63</v>
      </c>
      <c r="AD1289">
        <v>5</v>
      </c>
      <c r="AE1289" t="str">
        <f>IF(AD1289&gt;3, "Prefers Discount", "Discount Indifferent")</f>
        <v>Prefers Discount</v>
      </c>
      <c r="AF1289">
        <v>4</v>
      </c>
      <c r="AG1289">
        <v>4</v>
      </c>
      <c r="AH1289">
        <v>1</v>
      </c>
      <c r="AI1289" t="str">
        <f>INDEX($AF$1:$AH$1,MATCH(MAX(AF1289:AH1289),AF1289:AH1289,0))</f>
        <v>Store_Orders</v>
      </c>
      <c r="AJ1289">
        <v>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f>SUM(AK1289:AO1289)</f>
        <v>0</v>
      </c>
      <c r="AQ1289" t="s">
        <v>67</v>
      </c>
      <c r="AR1289">
        <v>0</v>
      </c>
      <c r="AS1289" t="str">
        <f>IF(OR(AK1289&gt;0, AL1289&gt;0, AM1289&gt;0, AN1289&gt;0, AO1289&gt;0), "Converted", "Not Converted")</f>
        <v>Not Converted</v>
      </c>
      <c r="AT1289">
        <v>0</v>
      </c>
      <c r="AU1289">
        <v>3</v>
      </c>
      <c r="AV1289">
        <v>11</v>
      </c>
      <c r="AW1289">
        <f>IF(Z1289&gt;607, 4, 0)</f>
        <v>0</v>
      </c>
      <c r="AX1289">
        <f>IF(AA1289&gt;1.6588, 3, 0)</f>
        <v>0</v>
      </c>
      <c r="AY1289">
        <f>IF(P1289&gt;401, 2, 0)</f>
        <v>0</v>
      </c>
      <c r="AZ1289">
        <f>IF(I1289&gt;52915.77, 1, 0)</f>
        <v>0</v>
      </c>
      <c r="BA1289">
        <f>SUM(AW1289:AZ1289)</f>
        <v>0</v>
      </c>
      <c r="BB1289" t="str">
        <f>VLOOKUP(BA1289,'Standard Deviations'!$L$1:$M$11,2,TRUE)</f>
        <v>No Tier</v>
      </c>
    </row>
    <row r="1290" spans="1:54">
      <c r="A1290">
        <v>125</v>
      </c>
      <c r="B1290">
        <v>1958</v>
      </c>
      <c r="C1290">
        <f>2024-B1290</f>
        <v>66</v>
      </c>
      <c r="D1290" t="str">
        <f>VLOOKUP(B1290,Reference!$A$1:$B$125, 2)</f>
        <v>Boomers</v>
      </c>
      <c r="E1290" t="s">
        <v>74</v>
      </c>
      <c r="F1290" t="str">
        <f>IF(E1290="High School", "No College", "College")</f>
        <v>College</v>
      </c>
      <c r="G1290" t="s">
        <v>65</v>
      </c>
      <c r="H1290">
        <v>53083</v>
      </c>
      <c r="I1290">
        <v>53083</v>
      </c>
      <c r="J1290" s="4" t="s">
        <v>61</v>
      </c>
      <c r="K1290">
        <v>1</v>
      </c>
      <c r="L1290">
        <v>1</v>
      </c>
      <c r="M1290" t="str">
        <f>IF(OR(K1290&gt;0, L1290&gt;0), "Parent", "Not Parent")</f>
        <v>Parent</v>
      </c>
      <c r="N1290" t="s">
        <v>637</v>
      </c>
      <c r="O1290" s="8">
        <v>41916</v>
      </c>
      <c r="P1290" s="9">
        <f>O1290-N1290</f>
        <v>507</v>
      </c>
      <c r="Q1290">
        <v>65</v>
      </c>
      <c r="R1290" s="9">
        <f>P1290-Q1290</f>
        <v>442</v>
      </c>
      <c r="S1290" s="8">
        <f>O1290-R1290</f>
        <v>41474</v>
      </c>
      <c r="T1290">
        <v>215</v>
      </c>
      <c r="U1290">
        <v>7</v>
      </c>
      <c r="V1290">
        <v>33</v>
      </c>
      <c r="W1290">
        <v>3</v>
      </c>
      <c r="X1290">
        <v>0</v>
      </c>
      <c r="Y1290">
        <v>13</v>
      </c>
      <c r="Z1290">
        <v>271</v>
      </c>
      <c r="AA1290">
        <f>Z1290/P1290</f>
        <v>0.53451676528599601</v>
      </c>
      <c r="AB1290" s="14" t="s">
        <v>506</v>
      </c>
      <c r="AC1290" s="13" t="s">
        <v>63</v>
      </c>
      <c r="AD1290">
        <v>6</v>
      </c>
      <c r="AE1290" t="str">
        <f>IF(AD1290&gt;3, "Prefers Discount", "Discount Indifferent")</f>
        <v>Prefers Discount</v>
      </c>
      <c r="AF1290">
        <v>5</v>
      </c>
      <c r="AG1290">
        <v>5</v>
      </c>
      <c r="AH1290">
        <v>1</v>
      </c>
      <c r="AI1290" t="str">
        <f>INDEX($AF$1:$AH$1,MATCH(MAX(AF1290:AH1290),AF1290:AH1290,0))</f>
        <v>Store_Orders</v>
      </c>
      <c r="AJ1290">
        <v>7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f>SUM(AK1290:AO1290)</f>
        <v>1</v>
      </c>
      <c r="AQ1290" t="str">
        <f>INDEX($AK$1:$AO$1,MATCH(MAX(AK1290:AO1290),AK1290:AO1290,0))</f>
        <v>Converted_on_Camp4</v>
      </c>
      <c r="AR1290">
        <v>1</v>
      </c>
      <c r="AS1290" t="str">
        <f>IF(OR(AK1290&gt;0, AL1290&gt;0, AM1290&gt;0, AN1290&gt;0, AO1290&gt;0), "Converted", "Not Converted")</f>
        <v>Converted</v>
      </c>
      <c r="AT1290">
        <v>0</v>
      </c>
      <c r="AU1290">
        <v>3</v>
      </c>
      <c r="AV1290">
        <v>11</v>
      </c>
      <c r="AW1290">
        <f>IF(Z1290&gt;607, 4, 0)</f>
        <v>0</v>
      </c>
      <c r="AX1290">
        <f>IF(AA1290&gt;1.6588, 3, 0)</f>
        <v>0</v>
      </c>
      <c r="AY1290">
        <f>IF(P1290&gt;401, 2, 0)</f>
        <v>2</v>
      </c>
      <c r="AZ1290">
        <f>IF(I1290&gt;52915.77, 1, 0)</f>
        <v>1</v>
      </c>
      <c r="BA1290">
        <f>SUM(AW1290:AZ1290)</f>
        <v>3</v>
      </c>
      <c r="BB1290" t="str">
        <f>VLOOKUP(BA1290,'Standard Deviations'!$L$1:$M$11,2,TRUE)</f>
        <v>Silver</v>
      </c>
    </row>
    <row r="1291" spans="1:54">
      <c r="A1291">
        <v>975</v>
      </c>
      <c r="B1291">
        <v>1956</v>
      </c>
      <c r="C1291">
        <f>2024-B1291</f>
        <v>68</v>
      </c>
      <c r="D1291" t="str">
        <f>VLOOKUP(B1291,Reference!$A$1:$B$125, 2)</f>
        <v>Boomers</v>
      </c>
      <c r="E1291" t="s">
        <v>54</v>
      </c>
      <c r="F1291" t="str">
        <f>IF(E1291="High School", "No College", "College")</f>
        <v>College</v>
      </c>
      <c r="G1291" t="s">
        <v>60</v>
      </c>
      <c r="H1291">
        <v>54252</v>
      </c>
      <c r="I1291">
        <v>54252</v>
      </c>
      <c r="J1291" s="4" t="s">
        <v>61</v>
      </c>
      <c r="K1291">
        <v>1</v>
      </c>
      <c r="L1291">
        <v>1</v>
      </c>
      <c r="M1291" t="str">
        <f>IF(OR(K1291&gt;0, L1291&gt;0), "Parent", "Not Parent")</f>
        <v>Parent</v>
      </c>
      <c r="N1291" t="s">
        <v>394</v>
      </c>
      <c r="O1291" s="8">
        <v>41916</v>
      </c>
      <c r="P1291" s="9">
        <f>O1291-N1291</f>
        <v>494</v>
      </c>
      <c r="Q1291">
        <v>25</v>
      </c>
      <c r="R1291" s="9">
        <f>P1291-Q1291</f>
        <v>469</v>
      </c>
      <c r="S1291" s="8">
        <f>O1291-R1291</f>
        <v>41447</v>
      </c>
      <c r="T1291">
        <v>178</v>
      </c>
      <c r="U1291">
        <v>4</v>
      </c>
      <c r="V1291">
        <v>26</v>
      </c>
      <c r="W1291">
        <v>8</v>
      </c>
      <c r="X1291">
        <v>4</v>
      </c>
      <c r="Y1291">
        <v>44</v>
      </c>
      <c r="Z1291">
        <v>264</v>
      </c>
      <c r="AA1291">
        <f>Z1291/P1291</f>
        <v>0.53441295546558709</v>
      </c>
      <c r="AB1291" s="11" t="s">
        <v>506</v>
      </c>
      <c r="AC1291" t="s">
        <v>59</v>
      </c>
      <c r="AD1291">
        <v>5</v>
      </c>
      <c r="AE1291" t="str">
        <f>IF(AD1291&gt;3, "Prefers Discount", "Discount Indifferent")</f>
        <v>Prefers Discount</v>
      </c>
      <c r="AF1291">
        <v>5</v>
      </c>
      <c r="AG1291">
        <v>4</v>
      </c>
      <c r="AH1291">
        <v>1</v>
      </c>
      <c r="AI1291" t="str">
        <f>INDEX($AF$1:$AH$1,MATCH(MAX(AF1291:AH1291),AF1291:AH1291,0))</f>
        <v>Store_Orders</v>
      </c>
      <c r="AJ1291">
        <v>6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f>SUM(AK1291:AO1291)</f>
        <v>0</v>
      </c>
      <c r="AQ1291" t="s">
        <v>67</v>
      </c>
      <c r="AR1291">
        <v>0</v>
      </c>
      <c r="AS1291" t="str">
        <f>IF(OR(AK1291&gt;0, AL1291&gt;0, AM1291&gt;0, AN1291&gt;0, AO1291&gt;0), "Converted", "Not Converted")</f>
        <v>Not Converted</v>
      </c>
      <c r="AT1291">
        <v>0</v>
      </c>
      <c r="AU1291">
        <v>3</v>
      </c>
      <c r="AV1291">
        <v>11</v>
      </c>
      <c r="AW1291">
        <f>IF(Z1291&gt;607, 4, 0)</f>
        <v>0</v>
      </c>
      <c r="AX1291">
        <f>IF(AA1291&gt;1.6588, 3, 0)</f>
        <v>0</v>
      </c>
      <c r="AY1291">
        <f>IF(P1291&gt;401, 2, 0)</f>
        <v>2</v>
      </c>
      <c r="AZ1291">
        <f>IF(I1291&gt;52915.77, 1, 0)</f>
        <v>1</v>
      </c>
      <c r="BA1291">
        <f>SUM(AW1291:AZ1291)</f>
        <v>3</v>
      </c>
      <c r="BB1291" t="str">
        <f>VLOOKUP(BA1291,'Standard Deviations'!$L$1:$M$11,2,TRUE)</f>
        <v>Silver</v>
      </c>
    </row>
    <row r="1292" spans="1:54">
      <c r="A1292">
        <v>954</v>
      </c>
      <c r="B1292">
        <v>1960</v>
      </c>
      <c r="C1292">
        <f>2024-B1292</f>
        <v>64</v>
      </c>
      <c r="D1292" t="str">
        <f>VLOOKUP(B1292,Reference!$A$1:$B$125, 2)</f>
        <v>Boomers</v>
      </c>
      <c r="E1292" t="s">
        <v>546</v>
      </c>
      <c r="F1292" t="str">
        <f>IF(E1292="High School", "No College", "College")</f>
        <v>No College</v>
      </c>
      <c r="G1292" t="s">
        <v>89</v>
      </c>
      <c r="H1292">
        <v>22123</v>
      </c>
      <c r="I1292">
        <v>22123</v>
      </c>
      <c r="J1292" s="4" t="s">
        <v>341</v>
      </c>
      <c r="K1292">
        <v>0</v>
      </c>
      <c r="L1292">
        <v>0</v>
      </c>
      <c r="M1292" t="str">
        <f>IF(OR(K1292&gt;0, L1292&gt;0), "Parent", "Not Parent")</f>
        <v>Not Parent</v>
      </c>
      <c r="N1292" t="s">
        <v>638</v>
      </c>
      <c r="O1292" s="8">
        <v>41916</v>
      </c>
      <c r="P1292" s="9">
        <f>O1292-N1292</f>
        <v>191</v>
      </c>
      <c r="Q1292">
        <v>77</v>
      </c>
      <c r="R1292" s="9">
        <f>P1292-Q1292</f>
        <v>114</v>
      </c>
      <c r="S1292" s="8">
        <f>O1292-R1292</f>
        <v>41802</v>
      </c>
      <c r="T1292">
        <v>3</v>
      </c>
      <c r="U1292">
        <v>3</v>
      </c>
      <c r="V1292">
        <v>24</v>
      </c>
      <c r="W1292">
        <v>34</v>
      </c>
      <c r="X1292">
        <v>7</v>
      </c>
      <c r="Y1292">
        <v>31</v>
      </c>
      <c r="Z1292">
        <v>102</v>
      </c>
      <c r="AA1292">
        <f>Z1292/P1292</f>
        <v>0.53403141361256545</v>
      </c>
      <c r="AB1292" s="14" t="s">
        <v>506</v>
      </c>
      <c r="AC1292" s="13" t="s">
        <v>63</v>
      </c>
      <c r="AD1292">
        <v>1</v>
      </c>
      <c r="AE1292" t="str">
        <f>IF(AD1292&gt;3, "Prefers Discount", "Discount Indifferent")</f>
        <v>Discount Indifferent</v>
      </c>
      <c r="AF1292">
        <v>3</v>
      </c>
      <c r="AG1292">
        <v>2</v>
      </c>
      <c r="AH1292">
        <v>1</v>
      </c>
      <c r="AI1292" t="str">
        <f>INDEX($AF$1:$AH$1,MATCH(MAX(AF1292:AH1292),AF1292:AH1292,0))</f>
        <v>Store_Orders</v>
      </c>
      <c r="AJ1292">
        <v>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f>SUM(AK1292:AO1292)</f>
        <v>0</v>
      </c>
      <c r="AQ1292" t="s">
        <v>67</v>
      </c>
      <c r="AR1292">
        <v>0</v>
      </c>
      <c r="AS1292" t="str">
        <f>IF(OR(AK1292&gt;0, AL1292&gt;0, AM1292&gt;0, AN1292&gt;0, AO1292&gt;0), "Converted", "Not Converted")</f>
        <v>Not Converted</v>
      </c>
      <c r="AT1292">
        <v>0</v>
      </c>
      <c r="AU1292">
        <v>3</v>
      </c>
      <c r="AV1292">
        <v>11</v>
      </c>
      <c r="AW1292">
        <f>IF(Z1292&gt;607, 4, 0)</f>
        <v>0</v>
      </c>
      <c r="AX1292">
        <f>IF(AA1292&gt;1.6588, 3, 0)</f>
        <v>0</v>
      </c>
      <c r="AY1292">
        <f>IF(P1292&gt;401, 2, 0)</f>
        <v>0</v>
      </c>
      <c r="AZ1292">
        <f>IF(I1292&gt;52915.77, 1, 0)</f>
        <v>0</v>
      </c>
      <c r="BA1292">
        <f>SUM(AW1292:AZ1292)</f>
        <v>0</v>
      </c>
      <c r="BB1292" t="str">
        <f>VLOOKUP(BA1292,'Standard Deviations'!$L$1:$M$11,2,TRUE)</f>
        <v>No Tier</v>
      </c>
    </row>
    <row r="1293" spans="1:54">
      <c r="A1293">
        <v>5954</v>
      </c>
      <c r="B1293">
        <v>1972</v>
      </c>
      <c r="C1293">
        <f>2024-B1293</f>
        <v>52</v>
      </c>
      <c r="D1293" t="str">
        <f>VLOOKUP(B1293,Reference!$A$1:$B$125, 2)</f>
        <v>Gen X</v>
      </c>
      <c r="E1293" t="s">
        <v>64</v>
      </c>
      <c r="F1293" t="str">
        <f>IF(E1293="High School", "No College", "College")</f>
        <v>College</v>
      </c>
      <c r="G1293" t="s">
        <v>71</v>
      </c>
      <c r="H1293">
        <v>42618</v>
      </c>
      <c r="I1293">
        <v>42618</v>
      </c>
      <c r="J1293" s="4" t="s">
        <v>175</v>
      </c>
      <c r="K1293">
        <v>1</v>
      </c>
      <c r="L1293">
        <v>0</v>
      </c>
      <c r="M1293" t="str">
        <f>IF(OR(K1293&gt;0, L1293&gt;0), "Parent", "Not Parent")</f>
        <v>Parent</v>
      </c>
      <c r="N1293" t="s">
        <v>163</v>
      </c>
      <c r="O1293" s="8">
        <v>41916</v>
      </c>
      <c r="P1293" s="9">
        <f>O1293-N1293</f>
        <v>360</v>
      </c>
      <c r="Q1293">
        <v>92</v>
      </c>
      <c r="R1293" s="9">
        <f>P1293-Q1293</f>
        <v>268</v>
      </c>
      <c r="S1293" s="8">
        <f>O1293-R1293</f>
        <v>41648</v>
      </c>
      <c r="T1293">
        <v>76</v>
      </c>
      <c r="U1293">
        <v>14</v>
      </c>
      <c r="V1293">
        <v>74</v>
      </c>
      <c r="W1293">
        <v>13</v>
      </c>
      <c r="X1293">
        <v>5</v>
      </c>
      <c r="Y1293">
        <v>10</v>
      </c>
      <c r="Z1293">
        <v>192</v>
      </c>
      <c r="AA1293">
        <f>Z1293/P1293</f>
        <v>0.53333333333333333</v>
      </c>
      <c r="AB1293" s="14" t="s">
        <v>506</v>
      </c>
      <c r="AC1293" s="13" t="s">
        <v>63</v>
      </c>
      <c r="AD1293">
        <v>2</v>
      </c>
      <c r="AE1293" t="str">
        <f>IF(AD1293&gt;3, "Prefers Discount", "Discount Indifferent")</f>
        <v>Discount Indifferent</v>
      </c>
      <c r="AF1293">
        <v>4</v>
      </c>
      <c r="AG1293">
        <v>5</v>
      </c>
      <c r="AH1293">
        <v>0</v>
      </c>
      <c r="AI1293" t="str">
        <f>INDEX($AF$1:$AH$1,MATCH(MAX(AF1293:AH1293),AF1293:AH1293,0))</f>
        <v>Web_Orders</v>
      </c>
      <c r="AJ1293">
        <v>8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f>SUM(AK1293:AO1293)</f>
        <v>0</v>
      </c>
      <c r="AQ1293" t="s">
        <v>67</v>
      </c>
      <c r="AR1293">
        <v>0</v>
      </c>
      <c r="AS1293" t="str">
        <f>IF(OR(AK1293&gt;0, AL1293&gt;0, AM1293&gt;0, AN1293&gt;0, AO1293&gt;0), "Converted", "Not Converted")</f>
        <v>Not Converted</v>
      </c>
      <c r="AT1293">
        <v>0</v>
      </c>
      <c r="AU1293">
        <v>3</v>
      </c>
      <c r="AV1293">
        <v>11</v>
      </c>
      <c r="AW1293">
        <f>IF(Z1293&gt;607, 4, 0)</f>
        <v>0</v>
      </c>
      <c r="AX1293">
        <f>IF(AA1293&gt;1.6588, 3, 0)</f>
        <v>0</v>
      </c>
      <c r="AY1293">
        <f>IF(P1293&gt;401, 2, 0)</f>
        <v>0</v>
      </c>
      <c r="AZ1293">
        <f>IF(I1293&gt;52915.77, 1, 0)</f>
        <v>0</v>
      </c>
      <c r="BA1293">
        <f>SUM(AW1293:AZ1293)</f>
        <v>0</v>
      </c>
      <c r="BB1293" t="str">
        <f>VLOOKUP(BA1293,'Standard Deviations'!$L$1:$M$11,2,TRUE)</f>
        <v>No Tier</v>
      </c>
    </row>
    <row r="1294" spans="1:54">
      <c r="A1294">
        <v>326</v>
      </c>
      <c r="B1294">
        <v>1973</v>
      </c>
      <c r="C1294">
        <f>2024-B1294</f>
        <v>51</v>
      </c>
      <c r="D1294" t="str">
        <f>VLOOKUP(B1294,Reference!$A$1:$B$125, 2)</f>
        <v>Gen X</v>
      </c>
      <c r="E1294" t="s">
        <v>54</v>
      </c>
      <c r="F1294" t="str">
        <f>IF(E1294="High School", "No College", "College")</f>
        <v>College</v>
      </c>
      <c r="G1294" t="s">
        <v>55</v>
      </c>
      <c r="H1294">
        <v>51148</v>
      </c>
      <c r="I1294">
        <v>51148</v>
      </c>
      <c r="J1294" s="4" t="s">
        <v>175</v>
      </c>
      <c r="K1294">
        <v>1</v>
      </c>
      <c r="L1294">
        <v>1</v>
      </c>
      <c r="M1294" t="str">
        <f>IF(OR(K1294&gt;0, L1294&gt;0), "Parent", "Not Parent")</f>
        <v>Parent</v>
      </c>
      <c r="N1294" t="s">
        <v>370</v>
      </c>
      <c r="O1294" s="8">
        <v>41916</v>
      </c>
      <c r="P1294" s="9">
        <f>O1294-N1294</f>
        <v>593</v>
      </c>
      <c r="Q1294">
        <v>38</v>
      </c>
      <c r="R1294" s="9">
        <f>P1294-Q1294</f>
        <v>555</v>
      </c>
      <c r="S1294" s="8">
        <f>O1294-R1294</f>
        <v>41361</v>
      </c>
      <c r="T1294">
        <v>235</v>
      </c>
      <c r="U1294">
        <v>6</v>
      </c>
      <c r="V1294">
        <v>45</v>
      </c>
      <c r="W1294">
        <v>8</v>
      </c>
      <c r="X1294">
        <v>9</v>
      </c>
      <c r="Y1294">
        <v>12</v>
      </c>
      <c r="Z1294">
        <v>315</v>
      </c>
      <c r="AA1294">
        <f>Z1294/P1294</f>
        <v>0.53119730185497471</v>
      </c>
      <c r="AB1294" s="11" t="s">
        <v>506</v>
      </c>
      <c r="AC1294" t="s">
        <v>59</v>
      </c>
      <c r="AD1294">
        <v>4</v>
      </c>
      <c r="AE1294" t="str">
        <f>IF(AD1294&gt;3, "Prefers Discount", "Discount Indifferent")</f>
        <v>Prefers Discount</v>
      </c>
      <c r="AF1294">
        <v>6</v>
      </c>
      <c r="AG1294">
        <v>5</v>
      </c>
      <c r="AH1294">
        <v>1</v>
      </c>
      <c r="AI1294" t="str">
        <f>INDEX($AF$1:$AH$1,MATCH(MAX(AF1294:AH1294),AF1294:AH1294,0))</f>
        <v>Store_Orders</v>
      </c>
      <c r="AJ1294">
        <v>6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f>SUM(AK1294:AO1294)</f>
        <v>0</v>
      </c>
      <c r="AQ1294" t="s">
        <v>67</v>
      </c>
      <c r="AR1294">
        <v>0</v>
      </c>
      <c r="AS1294" t="str">
        <f>IF(OR(AK1294&gt;0, AL1294&gt;0, AM1294&gt;0, AN1294&gt;0, AO1294&gt;0), "Converted", "Not Converted")</f>
        <v>Not Converted</v>
      </c>
      <c r="AT1294">
        <v>0</v>
      </c>
      <c r="AU1294">
        <v>3</v>
      </c>
      <c r="AV1294">
        <v>11</v>
      </c>
      <c r="AW1294">
        <f>IF(Z1294&gt;607, 4, 0)</f>
        <v>0</v>
      </c>
      <c r="AX1294">
        <f>IF(AA1294&gt;1.6588, 3, 0)</f>
        <v>0</v>
      </c>
      <c r="AY1294">
        <f>IF(P1294&gt;401, 2, 0)</f>
        <v>2</v>
      </c>
      <c r="AZ1294">
        <f>IF(I1294&gt;52915.77, 1, 0)</f>
        <v>0</v>
      </c>
      <c r="BA1294">
        <f>SUM(AW1294:AZ1294)</f>
        <v>2</v>
      </c>
      <c r="BB1294" t="str">
        <f>VLOOKUP(BA1294,'Standard Deviations'!$L$1:$M$11,2,TRUE)</f>
        <v>Bronze</v>
      </c>
    </row>
    <row r="1295" spans="1:54">
      <c r="A1295">
        <v>538</v>
      </c>
      <c r="B1295">
        <v>1989</v>
      </c>
      <c r="C1295">
        <f>2024-B1295</f>
        <v>35</v>
      </c>
      <c r="D1295" t="str">
        <f>VLOOKUP(B1295,Reference!$A$1:$B$125, 2)</f>
        <v>Millennials</v>
      </c>
      <c r="E1295" t="s">
        <v>54</v>
      </c>
      <c r="F1295" t="str">
        <f>IF(E1295="High School", "No College", "College")</f>
        <v>College</v>
      </c>
      <c r="G1295" t="s">
        <v>60</v>
      </c>
      <c r="H1295">
        <v>46107</v>
      </c>
      <c r="I1295">
        <v>46107</v>
      </c>
      <c r="J1295" s="4" t="s">
        <v>175</v>
      </c>
      <c r="K1295">
        <v>1</v>
      </c>
      <c r="L1295">
        <v>0</v>
      </c>
      <c r="M1295" t="str">
        <f>IF(OR(K1295&gt;0, L1295&gt;0), "Parent", "Not Parent")</f>
        <v>Parent</v>
      </c>
      <c r="N1295" t="s">
        <v>179</v>
      </c>
      <c r="O1295" s="8">
        <v>41916</v>
      </c>
      <c r="P1295" s="9">
        <f>O1295-N1295</f>
        <v>236</v>
      </c>
      <c r="Q1295">
        <v>78</v>
      </c>
      <c r="R1295" s="9">
        <f>P1295-Q1295</f>
        <v>158</v>
      </c>
      <c r="S1295" s="8">
        <f>O1295-R1295</f>
        <v>41758</v>
      </c>
      <c r="T1295">
        <v>31</v>
      </c>
      <c r="U1295">
        <v>9</v>
      </c>
      <c r="V1295">
        <v>27</v>
      </c>
      <c r="W1295">
        <v>16</v>
      </c>
      <c r="X1295">
        <v>9</v>
      </c>
      <c r="Y1295">
        <v>33</v>
      </c>
      <c r="Z1295">
        <v>125</v>
      </c>
      <c r="AA1295">
        <f>Z1295/P1295</f>
        <v>0.52966101694915257</v>
      </c>
      <c r="AB1295" s="14" t="s">
        <v>506</v>
      </c>
      <c r="AC1295" s="13" t="s">
        <v>63</v>
      </c>
      <c r="AD1295">
        <v>1</v>
      </c>
      <c r="AE1295" t="str">
        <f>IF(AD1295&gt;3, "Prefers Discount", "Discount Indifferent")</f>
        <v>Discount Indifferent</v>
      </c>
      <c r="AF1295">
        <v>4</v>
      </c>
      <c r="AG1295">
        <v>1</v>
      </c>
      <c r="AH1295">
        <v>1</v>
      </c>
      <c r="AI1295" t="str">
        <f>INDEX($AF$1:$AH$1,MATCH(MAX(AF1295:AH1295),AF1295:AH1295,0))</f>
        <v>Store_Orders</v>
      </c>
      <c r="AJ1295">
        <v>3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f>SUM(AK1295:AO1295)</f>
        <v>0</v>
      </c>
      <c r="AQ1295" t="s">
        <v>67</v>
      </c>
      <c r="AR1295">
        <v>0</v>
      </c>
      <c r="AS1295" t="str">
        <f>IF(OR(AK1295&gt;0, AL1295&gt;0, AM1295&gt;0, AN1295&gt;0, AO1295&gt;0), "Converted", "Not Converted")</f>
        <v>Not Converted</v>
      </c>
      <c r="AT1295">
        <v>0</v>
      </c>
      <c r="AU1295">
        <v>3</v>
      </c>
      <c r="AV1295">
        <v>11</v>
      </c>
      <c r="AW1295">
        <f>IF(Z1295&gt;607, 4, 0)</f>
        <v>0</v>
      </c>
      <c r="AX1295">
        <f>IF(AA1295&gt;1.6588, 3, 0)</f>
        <v>0</v>
      </c>
      <c r="AY1295">
        <f>IF(P1295&gt;401, 2, 0)</f>
        <v>0</v>
      </c>
      <c r="AZ1295">
        <f>IF(I1295&gt;52915.77, 1, 0)</f>
        <v>0</v>
      </c>
      <c r="BA1295">
        <f>SUM(AW1295:AZ1295)</f>
        <v>0</v>
      </c>
      <c r="BB1295" t="str">
        <f>VLOOKUP(BA1295,'Standard Deviations'!$L$1:$M$11,2,TRUE)</f>
        <v>No Tier</v>
      </c>
    </row>
    <row r="1296" spans="1:54">
      <c r="A1296">
        <v>10448</v>
      </c>
      <c r="B1296">
        <v>1956</v>
      </c>
      <c r="C1296">
        <f>2024-B1296</f>
        <v>68</v>
      </c>
      <c r="D1296" t="str">
        <f>VLOOKUP(B1296,Reference!$A$1:$B$125, 2)</f>
        <v>Boomers</v>
      </c>
      <c r="E1296" t="s">
        <v>54</v>
      </c>
      <c r="F1296" t="str">
        <f>IF(E1296="High School", "No College", "College")</f>
        <v>College</v>
      </c>
      <c r="G1296" t="s">
        <v>60</v>
      </c>
      <c r="H1296">
        <v>46998</v>
      </c>
      <c r="I1296">
        <v>46998</v>
      </c>
      <c r="J1296" s="4" t="s">
        <v>175</v>
      </c>
      <c r="K1296">
        <v>0</v>
      </c>
      <c r="L1296">
        <v>1</v>
      </c>
      <c r="M1296" t="str">
        <f>IF(OR(K1296&gt;0, L1296&gt;0), "Parent", "Not Parent")</f>
        <v>Parent</v>
      </c>
      <c r="N1296" t="s">
        <v>639</v>
      </c>
      <c r="O1296" s="8">
        <v>41916</v>
      </c>
      <c r="P1296" s="9">
        <f>O1296-N1296</f>
        <v>712</v>
      </c>
      <c r="Q1296">
        <v>55</v>
      </c>
      <c r="R1296" s="9">
        <f>P1296-Q1296</f>
        <v>657</v>
      </c>
      <c r="S1296" s="8">
        <f>O1296-R1296</f>
        <v>41259</v>
      </c>
      <c r="T1296">
        <v>172</v>
      </c>
      <c r="U1296">
        <v>41</v>
      </c>
      <c r="V1296">
        <v>86</v>
      </c>
      <c r="W1296">
        <v>45</v>
      </c>
      <c r="X1296">
        <v>6</v>
      </c>
      <c r="Y1296">
        <v>27</v>
      </c>
      <c r="Z1296">
        <v>377</v>
      </c>
      <c r="AA1296">
        <f>Z1296/P1296</f>
        <v>0.5294943820224719</v>
      </c>
      <c r="AB1296" s="14" t="s">
        <v>506</v>
      </c>
      <c r="AC1296" s="13" t="s">
        <v>63</v>
      </c>
      <c r="AD1296">
        <v>5</v>
      </c>
      <c r="AE1296" t="str">
        <f>IF(AD1296&gt;3, "Prefers Discount", "Discount Indifferent")</f>
        <v>Prefers Discount</v>
      </c>
      <c r="AF1296">
        <v>5</v>
      </c>
      <c r="AG1296">
        <v>5</v>
      </c>
      <c r="AH1296">
        <v>3</v>
      </c>
      <c r="AI1296" t="str">
        <f>INDEX($AF$1:$AH$1,MATCH(MAX(AF1296:AH1296),AF1296:AH1296,0))</f>
        <v>Store_Orders</v>
      </c>
      <c r="AJ1296">
        <v>7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f>SUM(AK1296:AO1296)</f>
        <v>1</v>
      </c>
      <c r="AQ1296" t="str">
        <f>INDEX($AK$1:$AO$1,MATCH(MAX(AK1296:AO1296),AK1296:AO1296,0))</f>
        <v>Converted_on_Camp3</v>
      </c>
      <c r="AR1296">
        <v>1</v>
      </c>
      <c r="AS1296" t="str">
        <f>IF(OR(AK1296&gt;0, AL1296&gt;0, AM1296&gt;0, AN1296&gt;0, AO1296&gt;0), "Converted", "Not Converted")</f>
        <v>Converted</v>
      </c>
      <c r="AT1296">
        <v>0</v>
      </c>
      <c r="AU1296">
        <v>3</v>
      </c>
      <c r="AV1296">
        <v>11</v>
      </c>
      <c r="AW1296">
        <f>IF(Z1296&gt;607, 4, 0)</f>
        <v>0</v>
      </c>
      <c r="AX1296">
        <f>IF(AA1296&gt;1.6588, 3, 0)</f>
        <v>0</v>
      </c>
      <c r="AY1296">
        <f>IF(P1296&gt;401, 2, 0)</f>
        <v>2</v>
      </c>
      <c r="AZ1296">
        <f>IF(I1296&gt;52915.77, 1, 0)</f>
        <v>0</v>
      </c>
      <c r="BA1296">
        <f>SUM(AW1296:AZ1296)</f>
        <v>2</v>
      </c>
      <c r="BB1296" t="str">
        <f>VLOOKUP(BA1296,'Standard Deviations'!$L$1:$M$11,2,TRUE)</f>
        <v>Bronze</v>
      </c>
    </row>
    <row r="1297" spans="1:54">
      <c r="A1297">
        <v>1158</v>
      </c>
      <c r="B1297">
        <v>1966</v>
      </c>
      <c r="C1297">
        <f>2024-B1297</f>
        <v>58</v>
      </c>
      <c r="D1297" t="str">
        <f>VLOOKUP(B1297,Reference!$A$1:$B$125, 2)</f>
        <v>Gen X</v>
      </c>
      <c r="E1297" t="s">
        <v>54</v>
      </c>
      <c r="F1297" t="str">
        <f>IF(E1297="High School", "No College", "College")</f>
        <v>College</v>
      </c>
      <c r="G1297" t="s">
        <v>71</v>
      </c>
      <c r="H1297">
        <v>48877</v>
      </c>
      <c r="I1297">
        <v>48877</v>
      </c>
      <c r="J1297" s="4" t="s">
        <v>175</v>
      </c>
      <c r="K1297">
        <v>0</v>
      </c>
      <c r="L1297">
        <v>1</v>
      </c>
      <c r="M1297" t="str">
        <f>IF(OR(K1297&gt;0, L1297&gt;0), "Parent", "Not Parent")</f>
        <v>Parent</v>
      </c>
      <c r="N1297" t="s">
        <v>640</v>
      </c>
      <c r="O1297" s="8">
        <v>41916</v>
      </c>
      <c r="P1297" s="9">
        <f>O1297-N1297</f>
        <v>272</v>
      </c>
      <c r="Q1297">
        <v>27</v>
      </c>
      <c r="R1297" s="9">
        <f>P1297-Q1297</f>
        <v>245</v>
      </c>
      <c r="S1297" s="8">
        <f>O1297-R1297</f>
        <v>41671</v>
      </c>
      <c r="T1297">
        <v>102</v>
      </c>
      <c r="U1297">
        <v>1</v>
      </c>
      <c r="V1297">
        <v>15</v>
      </c>
      <c r="W1297">
        <v>2</v>
      </c>
      <c r="X1297">
        <v>0</v>
      </c>
      <c r="Y1297">
        <v>24</v>
      </c>
      <c r="Z1297">
        <v>144</v>
      </c>
      <c r="AA1297">
        <f>Z1297/P1297</f>
        <v>0.52941176470588236</v>
      </c>
      <c r="AB1297" s="11" t="s">
        <v>506</v>
      </c>
      <c r="AC1297" t="s">
        <v>59</v>
      </c>
      <c r="AD1297">
        <v>1</v>
      </c>
      <c r="AE1297" t="str">
        <f>IF(AD1297&gt;3, "Prefers Discount", "Discount Indifferent")</f>
        <v>Discount Indifferent</v>
      </c>
      <c r="AF1297">
        <v>4</v>
      </c>
      <c r="AG1297">
        <v>3</v>
      </c>
      <c r="AH1297">
        <v>0</v>
      </c>
      <c r="AI1297" t="str">
        <f>INDEX($AF$1:$AH$1,MATCH(MAX(AF1297:AH1297),AF1297:AH1297,0))</f>
        <v>Store_Orders</v>
      </c>
      <c r="AJ1297">
        <v>7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f>SUM(AK1297:AO1297)</f>
        <v>0</v>
      </c>
      <c r="AQ1297" t="s">
        <v>67</v>
      </c>
      <c r="AR1297">
        <v>0</v>
      </c>
      <c r="AS1297" t="str">
        <f>IF(OR(AK1297&gt;0, AL1297&gt;0, AM1297&gt;0, AN1297&gt;0, AO1297&gt;0), "Converted", "Not Converted")</f>
        <v>Not Converted</v>
      </c>
      <c r="AT1297">
        <v>0</v>
      </c>
      <c r="AU1297">
        <v>3</v>
      </c>
      <c r="AV1297">
        <v>11</v>
      </c>
      <c r="AW1297">
        <f>IF(Z1297&gt;607, 4, 0)</f>
        <v>0</v>
      </c>
      <c r="AX1297">
        <f>IF(AA1297&gt;1.6588, 3, 0)</f>
        <v>0</v>
      </c>
      <c r="AY1297">
        <f>IF(P1297&gt;401, 2, 0)</f>
        <v>0</v>
      </c>
      <c r="AZ1297">
        <f>IF(I1297&gt;52915.77, 1, 0)</f>
        <v>0</v>
      </c>
      <c r="BA1297">
        <f>SUM(AW1297:AZ1297)</f>
        <v>0</v>
      </c>
      <c r="BB1297" t="str">
        <f>VLOOKUP(BA1297,'Standard Deviations'!$L$1:$M$11,2,TRUE)</f>
        <v>No Tier</v>
      </c>
    </row>
    <row r="1298" spans="1:54">
      <c r="A1298">
        <v>3099</v>
      </c>
      <c r="B1298">
        <v>1970</v>
      </c>
      <c r="C1298">
        <f>2024-B1298</f>
        <v>54</v>
      </c>
      <c r="D1298" t="str">
        <f>VLOOKUP(B1298,Reference!$A$1:$B$125, 2)</f>
        <v>Gen X</v>
      </c>
      <c r="E1298" t="s">
        <v>54</v>
      </c>
      <c r="F1298" t="str">
        <f>IF(E1298="High School", "No College", "College")</f>
        <v>College</v>
      </c>
      <c r="G1298" t="s">
        <v>71</v>
      </c>
      <c r="H1298">
        <v>44267</v>
      </c>
      <c r="I1298">
        <v>44267</v>
      </c>
      <c r="J1298" s="4" t="s">
        <v>175</v>
      </c>
      <c r="K1298">
        <v>1</v>
      </c>
      <c r="L1298">
        <v>1</v>
      </c>
      <c r="M1298" t="str">
        <f>IF(OR(K1298&gt;0, L1298&gt;0), "Parent", "Not Parent")</f>
        <v>Parent</v>
      </c>
      <c r="N1298" t="s">
        <v>327</v>
      </c>
      <c r="O1298" s="8">
        <v>41916</v>
      </c>
      <c r="P1298" s="9">
        <f>O1298-N1298</f>
        <v>586</v>
      </c>
      <c r="Q1298">
        <v>48</v>
      </c>
      <c r="R1298" s="9">
        <f>P1298-Q1298</f>
        <v>538</v>
      </c>
      <c r="S1298" s="8">
        <f>O1298-R1298</f>
        <v>41378</v>
      </c>
      <c r="T1298">
        <v>183</v>
      </c>
      <c r="U1298">
        <v>5</v>
      </c>
      <c r="V1298">
        <v>65</v>
      </c>
      <c r="W1298">
        <v>3</v>
      </c>
      <c r="X1298">
        <v>5</v>
      </c>
      <c r="Y1298">
        <v>49</v>
      </c>
      <c r="Z1298">
        <v>310</v>
      </c>
      <c r="AA1298">
        <f>Z1298/P1298</f>
        <v>0.52901023890784982</v>
      </c>
      <c r="AB1298" s="11" t="s">
        <v>506</v>
      </c>
      <c r="AC1298" t="s">
        <v>59</v>
      </c>
      <c r="AD1298">
        <v>5</v>
      </c>
      <c r="AE1298" t="str">
        <f>IF(AD1298&gt;3, "Prefers Discount", "Discount Indifferent")</f>
        <v>Prefers Discount</v>
      </c>
      <c r="AF1298">
        <v>4</v>
      </c>
      <c r="AG1298">
        <v>5</v>
      </c>
      <c r="AH1298">
        <v>2</v>
      </c>
      <c r="AI1298" t="str">
        <f>INDEX($AF$1:$AH$1,MATCH(MAX(AF1298:AH1298),AF1298:AH1298,0))</f>
        <v>Web_Orders</v>
      </c>
      <c r="AJ1298">
        <v>9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f>SUM(AK1298:AO1298)</f>
        <v>0</v>
      </c>
      <c r="AQ1298" t="s">
        <v>67</v>
      </c>
      <c r="AR1298">
        <v>0</v>
      </c>
      <c r="AS1298" t="str">
        <f>IF(OR(AK1298&gt;0, AL1298&gt;0, AM1298&gt;0, AN1298&gt;0, AO1298&gt;0), "Converted", "Not Converted")</f>
        <v>Not Converted</v>
      </c>
      <c r="AT1298">
        <v>0</v>
      </c>
      <c r="AU1298">
        <v>3</v>
      </c>
      <c r="AV1298">
        <v>11</v>
      </c>
      <c r="AW1298">
        <f>IF(Z1298&gt;607, 4, 0)</f>
        <v>0</v>
      </c>
      <c r="AX1298">
        <f>IF(AA1298&gt;1.6588, 3, 0)</f>
        <v>0</v>
      </c>
      <c r="AY1298">
        <f>IF(P1298&gt;401, 2, 0)</f>
        <v>2</v>
      </c>
      <c r="AZ1298">
        <f>IF(I1298&gt;52915.77, 1, 0)</f>
        <v>0</v>
      </c>
      <c r="BA1298">
        <f>SUM(AW1298:AZ1298)</f>
        <v>2</v>
      </c>
      <c r="BB1298" t="str">
        <f>VLOOKUP(BA1298,'Standard Deviations'!$L$1:$M$11,2,TRUE)</f>
        <v>Bronze</v>
      </c>
    </row>
    <row r="1299" spans="1:54">
      <c r="A1299">
        <v>6653</v>
      </c>
      <c r="B1299">
        <v>1970</v>
      </c>
      <c r="C1299">
        <f>2024-B1299</f>
        <v>54</v>
      </c>
      <c r="D1299" t="str">
        <f>VLOOKUP(B1299,Reference!$A$1:$B$125, 2)</f>
        <v>Gen X</v>
      </c>
      <c r="E1299" t="s">
        <v>68</v>
      </c>
      <c r="F1299" t="str">
        <f>IF(E1299="High School", "No College", "College")</f>
        <v>College</v>
      </c>
      <c r="G1299" t="s">
        <v>55</v>
      </c>
      <c r="H1299">
        <v>55158</v>
      </c>
      <c r="I1299">
        <v>55158</v>
      </c>
      <c r="J1299" s="4" t="s">
        <v>61</v>
      </c>
      <c r="K1299">
        <v>1</v>
      </c>
      <c r="L1299">
        <v>1</v>
      </c>
      <c r="M1299" t="str">
        <f>IF(OR(K1299&gt;0, L1299&gt;0), "Parent", "Not Parent")</f>
        <v>Parent</v>
      </c>
      <c r="N1299" t="s">
        <v>641</v>
      </c>
      <c r="O1299" s="8">
        <v>41916</v>
      </c>
      <c r="P1299" s="9">
        <f>O1299-N1299</f>
        <v>796</v>
      </c>
      <c r="Q1299">
        <v>72</v>
      </c>
      <c r="R1299" s="9">
        <f>P1299-Q1299</f>
        <v>724</v>
      </c>
      <c r="S1299" s="8">
        <f>O1299-R1299</f>
        <v>41192</v>
      </c>
      <c r="T1299">
        <v>293</v>
      </c>
      <c r="U1299">
        <v>0</v>
      </c>
      <c r="V1299">
        <v>87</v>
      </c>
      <c r="W1299">
        <v>4</v>
      </c>
      <c r="X1299">
        <v>11</v>
      </c>
      <c r="Y1299">
        <v>23</v>
      </c>
      <c r="Z1299">
        <v>418</v>
      </c>
      <c r="AA1299">
        <f>Z1299/P1299</f>
        <v>0.52512562814070352</v>
      </c>
      <c r="AB1299" s="14" t="s">
        <v>506</v>
      </c>
      <c r="AC1299" s="13" t="s">
        <v>63</v>
      </c>
      <c r="AD1299">
        <v>4</v>
      </c>
      <c r="AE1299" t="str">
        <f>IF(AD1299&gt;3, "Prefers Discount", "Discount Indifferent")</f>
        <v>Prefers Discount</v>
      </c>
      <c r="AF1299">
        <v>5</v>
      </c>
      <c r="AG1299">
        <v>7</v>
      </c>
      <c r="AH1299">
        <v>2</v>
      </c>
      <c r="AI1299" t="str">
        <f>INDEX($AF$1:$AH$1,MATCH(MAX(AF1299:AH1299),AF1299:AH1299,0))</f>
        <v>Web_Orders</v>
      </c>
      <c r="AJ1299">
        <v>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f>SUM(AK1299:AO1299)</f>
        <v>0</v>
      </c>
      <c r="AQ1299" t="s">
        <v>67</v>
      </c>
      <c r="AR1299">
        <v>1</v>
      </c>
      <c r="AS1299" t="str">
        <f>IF(OR(AK1299&gt;0, AL1299&gt;0, AM1299&gt;0, AN1299&gt;0, AO1299&gt;0), "Converted", "Not Converted")</f>
        <v>Not Converted</v>
      </c>
      <c r="AT1299">
        <v>0</v>
      </c>
      <c r="AU1299">
        <v>3</v>
      </c>
      <c r="AV1299">
        <v>11</v>
      </c>
      <c r="AW1299">
        <f>IF(Z1299&gt;607, 4, 0)</f>
        <v>0</v>
      </c>
      <c r="AX1299">
        <f>IF(AA1299&gt;1.6588, 3, 0)</f>
        <v>0</v>
      </c>
      <c r="AY1299">
        <f>IF(P1299&gt;401, 2, 0)</f>
        <v>2</v>
      </c>
      <c r="AZ1299">
        <f>IF(I1299&gt;52915.77, 1, 0)</f>
        <v>1</v>
      </c>
      <c r="BA1299">
        <f>SUM(AW1299:AZ1299)</f>
        <v>3</v>
      </c>
      <c r="BB1299" t="str">
        <f>VLOOKUP(BA1299,'Standard Deviations'!$L$1:$M$11,2,TRUE)</f>
        <v>Silver</v>
      </c>
    </row>
    <row r="1300" spans="1:54">
      <c r="A1300">
        <v>1131</v>
      </c>
      <c r="B1300">
        <v>1967</v>
      </c>
      <c r="C1300">
        <f>2024-B1300</f>
        <v>57</v>
      </c>
      <c r="D1300" t="str">
        <f>VLOOKUP(B1300,Reference!$A$1:$B$125, 2)</f>
        <v>Gen X</v>
      </c>
      <c r="E1300" t="s">
        <v>68</v>
      </c>
      <c r="F1300" t="str">
        <f>IF(E1300="High School", "No College", "College")</f>
        <v>College</v>
      </c>
      <c r="G1300" t="s">
        <v>60</v>
      </c>
      <c r="H1300">
        <v>52569</v>
      </c>
      <c r="I1300">
        <v>52569</v>
      </c>
      <c r="J1300" s="4" t="s">
        <v>175</v>
      </c>
      <c r="K1300">
        <v>0</v>
      </c>
      <c r="L1300">
        <v>1</v>
      </c>
      <c r="M1300" t="str">
        <f>IF(OR(K1300&gt;0, L1300&gt;0), "Parent", "Not Parent")</f>
        <v>Parent</v>
      </c>
      <c r="N1300" t="s">
        <v>130</v>
      </c>
      <c r="O1300" s="8">
        <v>41916</v>
      </c>
      <c r="P1300" s="9">
        <f>O1300-N1300</f>
        <v>182</v>
      </c>
      <c r="Q1300">
        <v>54</v>
      </c>
      <c r="R1300" s="9">
        <f>P1300-Q1300</f>
        <v>128</v>
      </c>
      <c r="S1300" s="8">
        <f>O1300-R1300</f>
        <v>41788</v>
      </c>
      <c r="T1300">
        <v>85</v>
      </c>
      <c r="U1300">
        <v>0</v>
      </c>
      <c r="V1300">
        <v>3</v>
      </c>
      <c r="W1300">
        <v>0</v>
      </c>
      <c r="X1300">
        <v>0</v>
      </c>
      <c r="Y1300">
        <v>7</v>
      </c>
      <c r="Z1300">
        <v>95</v>
      </c>
      <c r="AA1300">
        <f>Z1300/P1300</f>
        <v>0.52197802197802201</v>
      </c>
      <c r="AB1300" s="14" t="s">
        <v>506</v>
      </c>
      <c r="AC1300" s="13" t="s">
        <v>63</v>
      </c>
      <c r="AD1300">
        <v>1</v>
      </c>
      <c r="AE1300" t="str">
        <f>IF(AD1300&gt;3, "Prefers Discount", "Discount Indifferent")</f>
        <v>Discount Indifferent</v>
      </c>
      <c r="AF1300">
        <v>4</v>
      </c>
      <c r="AG1300">
        <v>2</v>
      </c>
      <c r="AH1300">
        <v>0</v>
      </c>
      <c r="AI1300" t="str">
        <f>INDEX($AF$1:$AH$1,MATCH(MAX(AF1300:AH1300),AF1300:AH1300,0))</f>
        <v>Store_Orders</v>
      </c>
      <c r="AJ1300">
        <v>3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f>SUM(AK1300:AO1300)</f>
        <v>0</v>
      </c>
      <c r="AQ1300" t="s">
        <v>67</v>
      </c>
      <c r="AR1300">
        <v>0</v>
      </c>
      <c r="AS1300" t="str">
        <f>IF(OR(AK1300&gt;0, AL1300&gt;0, AM1300&gt;0, AN1300&gt;0, AO1300&gt;0), "Converted", "Not Converted")</f>
        <v>Not Converted</v>
      </c>
      <c r="AT1300">
        <v>0</v>
      </c>
      <c r="AU1300">
        <v>3</v>
      </c>
      <c r="AV1300">
        <v>11</v>
      </c>
      <c r="AW1300">
        <f>IF(Z1300&gt;607, 4, 0)</f>
        <v>0</v>
      </c>
      <c r="AX1300">
        <f>IF(AA1300&gt;1.6588, 3, 0)</f>
        <v>0</v>
      </c>
      <c r="AY1300">
        <f>IF(P1300&gt;401, 2, 0)</f>
        <v>0</v>
      </c>
      <c r="AZ1300">
        <f>IF(I1300&gt;52915.77, 1, 0)</f>
        <v>0</v>
      </c>
      <c r="BA1300">
        <f>SUM(AW1300:AZ1300)</f>
        <v>0</v>
      </c>
      <c r="BB1300" t="str">
        <f>VLOOKUP(BA1300,'Standard Deviations'!$L$1:$M$11,2,TRUE)</f>
        <v>No Tier</v>
      </c>
    </row>
    <row r="1301" spans="1:54">
      <c r="A1301">
        <v>247</v>
      </c>
      <c r="B1301">
        <v>1971</v>
      </c>
      <c r="C1301">
        <f>2024-B1301</f>
        <v>53</v>
      </c>
      <c r="D1301" t="str">
        <f>VLOOKUP(B1301,Reference!$A$1:$B$125, 2)</f>
        <v>Gen X</v>
      </c>
      <c r="E1301" t="s">
        <v>54</v>
      </c>
      <c r="F1301" t="str">
        <f>IF(E1301="High School", "No College", "College")</f>
        <v>College</v>
      </c>
      <c r="G1301" t="s">
        <v>55</v>
      </c>
      <c r="H1301">
        <v>36715</v>
      </c>
      <c r="I1301">
        <v>36715</v>
      </c>
      <c r="J1301" s="4" t="s">
        <v>175</v>
      </c>
      <c r="K1301">
        <v>1</v>
      </c>
      <c r="L1301">
        <v>0</v>
      </c>
      <c r="M1301" t="str">
        <f>IF(OR(K1301&gt;0, L1301&gt;0), "Parent", "Not Parent")</f>
        <v>Parent</v>
      </c>
      <c r="N1301" t="s">
        <v>323</v>
      </c>
      <c r="O1301" s="8">
        <v>41916</v>
      </c>
      <c r="P1301" s="9">
        <f>O1301-N1301</f>
        <v>686</v>
      </c>
      <c r="Q1301">
        <v>16</v>
      </c>
      <c r="R1301" s="9">
        <f>P1301-Q1301</f>
        <v>670</v>
      </c>
      <c r="S1301" s="8">
        <f>O1301-R1301</f>
        <v>41246</v>
      </c>
      <c r="T1301">
        <v>172</v>
      </c>
      <c r="U1301">
        <v>10</v>
      </c>
      <c r="V1301">
        <v>125</v>
      </c>
      <c r="W1301">
        <v>21</v>
      </c>
      <c r="X1301">
        <v>13</v>
      </c>
      <c r="Y1301">
        <v>16</v>
      </c>
      <c r="Z1301">
        <v>357</v>
      </c>
      <c r="AA1301">
        <f>Z1301/P1301</f>
        <v>0.52040816326530615</v>
      </c>
      <c r="AB1301" s="11" t="s">
        <v>506</v>
      </c>
      <c r="AC1301" t="s">
        <v>59</v>
      </c>
      <c r="AD1301">
        <v>6</v>
      </c>
      <c r="AE1301" t="str">
        <f>IF(AD1301&gt;3, "Prefers Discount", "Discount Indifferent")</f>
        <v>Prefers Discount</v>
      </c>
      <c r="AF1301">
        <v>4</v>
      </c>
      <c r="AG1301">
        <v>7</v>
      </c>
      <c r="AH1301">
        <v>2</v>
      </c>
      <c r="AI1301" t="str">
        <f>INDEX($AF$1:$AH$1,MATCH(MAX(AF1301:AH1301),AF1301:AH1301,0))</f>
        <v>Web_Orders</v>
      </c>
      <c r="AJ1301">
        <v>9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f>SUM(AK1301:AO1301)</f>
        <v>0</v>
      </c>
      <c r="AQ1301" t="s">
        <v>67</v>
      </c>
      <c r="AR1301">
        <v>1</v>
      </c>
      <c r="AS1301" t="str">
        <f>IF(OR(AK1301&gt;0, AL1301&gt;0, AM1301&gt;0, AN1301&gt;0, AO1301&gt;0), "Converted", "Not Converted")</f>
        <v>Not Converted</v>
      </c>
      <c r="AT1301">
        <v>0</v>
      </c>
      <c r="AU1301">
        <v>3</v>
      </c>
      <c r="AV1301">
        <v>11</v>
      </c>
      <c r="AW1301">
        <f>IF(Z1301&gt;607, 4, 0)</f>
        <v>0</v>
      </c>
      <c r="AX1301">
        <f>IF(AA1301&gt;1.6588, 3, 0)</f>
        <v>0</v>
      </c>
      <c r="AY1301">
        <f>IF(P1301&gt;401, 2, 0)</f>
        <v>2</v>
      </c>
      <c r="AZ1301">
        <f>IF(I1301&gt;52915.77, 1, 0)</f>
        <v>0</v>
      </c>
      <c r="BA1301">
        <f>SUM(AW1301:AZ1301)</f>
        <v>2</v>
      </c>
      <c r="BB1301" t="str">
        <f>VLOOKUP(BA1301,'Standard Deviations'!$L$1:$M$11,2,TRUE)</f>
        <v>Bronze</v>
      </c>
    </row>
    <row r="1302" spans="1:54">
      <c r="A1302">
        <v>2404</v>
      </c>
      <c r="B1302">
        <v>1976</v>
      </c>
      <c r="C1302">
        <f>2024-B1302</f>
        <v>48</v>
      </c>
      <c r="D1302" t="str">
        <f>VLOOKUP(B1302,Reference!$A$1:$B$125, 2)</f>
        <v>Gen X</v>
      </c>
      <c r="E1302" t="s">
        <v>54</v>
      </c>
      <c r="F1302" t="str">
        <f>IF(E1302="High School", "No College", "College")</f>
        <v>College</v>
      </c>
      <c r="G1302" t="s">
        <v>55</v>
      </c>
      <c r="H1302">
        <v>53359</v>
      </c>
      <c r="I1302">
        <v>53359</v>
      </c>
      <c r="J1302" s="4" t="s">
        <v>61</v>
      </c>
      <c r="K1302">
        <v>1</v>
      </c>
      <c r="L1302">
        <v>1</v>
      </c>
      <c r="M1302" t="str">
        <f>IF(OR(K1302&gt;0, L1302&gt;0), "Parent", "Not Parent")</f>
        <v>Parent</v>
      </c>
      <c r="N1302" t="s">
        <v>642</v>
      </c>
      <c r="O1302" s="8">
        <v>41916</v>
      </c>
      <c r="P1302" s="9">
        <f>O1302-N1302</f>
        <v>495</v>
      </c>
      <c r="Q1302">
        <v>4</v>
      </c>
      <c r="R1302" s="9">
        <f>P1302-Q1302</f>
        <v>491</v>
      </c>
      <c r="S1302" s="8">
        <f>O1302-R1302</f>
        <v>41425</v>
      </c>
      <c r="T1302">
        <v>173</v>
      </c>
      <c r="U1302">
        <v>4</v>
      </c>
      <c r="V1302">
        <v>30</v>
      </c>
      <c r="W1302">
        <v>3</v>
      </c>
      <c r="X1302">
        <v>6</v>
      </c>
      <c r="Y1302">
        <v>41</v>
      </c>
      <c r="Z1302">
        <v>257</v>
      </c>
      <c r="AA1302">
        <f>Z1302/P1302</f>
        <v>0.5191919191919192</v>
      </c>
      <c r="AB1302" s="11" t="s">
        <v>506</v>
      </c>
      <c r="AC1302" t="s">
        <v>59</v>
      </c>
      <c r="AD1302">
        <v>4</v>
      </c>
      <c r="AE1302" t="str">
        <f>IF(AD1302&gt;3, "Prefers Discount", "Discount Indifferent")</f>
        <v>Prefers Discount</v>
      </c>
      <c r="AF1302">
        <v>4</v>
      </c>
      <c r="AG1302">
        <v>5</v>
      </c>
      <c r="AH1302">
        <v>1</v>
      </c>
      <c r="AI1302" t="str">
        <f>INDEX($AF$1:$AH$1,MATCH(MAX(AF1302:AH1302),AF1302:AH1302,0))</f>
        <v>Web_Orders</v>
      </c>
      <c r="AJ1302">
        <v>7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f>SUM(AK1302:AO1302)</f>
        <v>0</v>
      </c>
      <c r="AQ1302" t="s">
        <v>67</v>
      </c>
      <c r="AR1302">
        <v>0</v>
      </c>
      <c r="AS1302" t="str">
        <f>IF(OR(AK1302&gt;0, AL1302&gt;0, AM1302&gt;0, AN1302&gt;0, AO1302&gt;0), "Converted", "Not Converted")</f>
        <v>Not Converted</v>
      </c>
      <c r="AT1302">
        <v>0</v>
      </c>
      <c r="AU1302">
        <v>3</v>
      </c>
      <c r="AV1302">
        <v>11</v>
      </c>
      <c r="AW1302">
        <f>IF(Z1302&gt;607, 4, 0)</f>
        <v>0</v>
      </c>
      <c r="AX1302">
        <f>IF(AA1302&gt;1.6588, 3, 0)</f>
        <v>0</v>
      </c>
      <c r="AY1302">
        <f>IF(P1302&gt;401, 2, 0)</f>
        <v>2</v>
      </c>
      <c r="AZ1302">
        <f>IF(I1302&gt;52915.77, 1, 0)</f>
        <v>1</v>
      </c>
      <c r="BA1302">
        <f>SUM(AW1302:AZ1302)</f>
        <v>3</v>
      </c>
      <c r="BB1302" t="str">
        <f>VLOOKUP(BA1302,'Standard Deviations'!$L$1:$M$11,2,TRUE)</f>
        <v>Silver</v>
      </c>
    </row>
    <row r="1303" spans="1:54">
      <c r="A1303">
        <v>11166</v>
      </c>
      <c r="B1303">
        <v>1961</v>
      </c>
      <c r="C1303">
        <f>2024-B1303</f>
        <v>63</v>
      </c>
      <c r="D1303" t="str">
        <f>VLOOKUP(B1303,Reference!$A$1:$B$125, 2)</f>
        <v>Boomers</v>
      </c>
      <c r="E1303" t="s">
        <v>54</v>
      </c>
      <c r="F1303" t="str">
        <f>IF(E1303="High School", "No College", "College")</f>
        <v>College</v>
      </c>
      <c r="G1303" t="s">
        <v>55</v>
      </c>
      <c r="H1303">
        <v>49678</v>
      </c>
      <c r="I1303">
        <v>49678</v>
      </c>
      <c r="J1303" s="4" t="s">
        <v>175</v>
      </c>
      <c r="K1303">
        <v>0</v>
      </c>
      <c r="L1303">
        <v>1</v>
      </c>
      <c r="M1303" t="str">
        <f>IF(OR(K1303&gt;0, L1303&gt;0), "Parent", "Not Parent")</f>
        <v>Parent</v>
      </c>
      <c r="N1303" t="s">
        <v>258</v>
      </c>
      <c r="O1303" s="8">
        <v>41916</v>
      </c>
      <c r="P1303" s="9">
        <f>O1303-N1303</f>
        <v>609</v>
      </c>
      <c r="Q1303">
        <v>81</v>
      </c>
      <c r="R1303" s="9">
        <f>P1303-Q1303</f>
        <v>528</v>
      </c>
      <c r="S1303" s="8">
        <f>O1303-R1303</f>
        <v>41388</v>
      </c>
      <c r="T1303">
        <v>229</v>
      </c>
      <c r="U1303">
        <v>5</v>
      </c>
      <c r="V1303">
        <v>56</v>
      </c>
      <c r="W1303">
        <v>3</v>
      </c>
      <c r="X1303">
        <v>2</v>
      </c>
      <c r="Y1303">
        <v>20</v>
      </c>
      <c r="Z1303">
        <v>315</v>
      </c>
      <c r="AA1303">
        <f>Z1303/P1303</f>
        <v>0.51724137931034486</v>
      </c>
      <c r="AB1303" s="14" t="s">
        <v>506</v>
      </c>
      <c r="AC1303" s="13" t="s">
        <v>63</v>
      </c>
      <c r="AD1303">
        <v>2</v>
      </c>
      <c r="AE1303" t="str">
        <f>IF(AD1303&gt;3, "Prefers Discount", "Discount Indifferent")</f>
        <v>Discount Indifferent</v>
      </c>
      <c r="AF1303">
        <v>4</v>
      </c>
      <c r="AG1303">
        <v>6</v>
      </c>
      <c r="AH1303">
        <v>2</v>
      </c>
      <c r="AI1303" t="str">
        <f>INDEX($AF$1:$AH$1,MATCH(MAX(AF1303:AH1303),AF1303:AH1303,0))</f>
        <v>Web_Orders</v>
      </c>
      <c r="AJ1303">
        <v>7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f>SUM(AK1303:AO1303)</f>
        <v>0</v>
      </c>
      <c r="AQ1303" t="s">
        <v>67</v>
      </c>
      <c r="AR1303">
        <v>0</v>
      </c>
      <c r="AS1303" t="str">
        <f>IF(OR(AK1303&gt;0, AL1303&gt;0, AM1303&gt;0, AN1303&gt;0, AO1303&gt;0), "Converted", "Not Converted")</f>
        <v>Not Converted</v>
      </c>
      <c r="AT1303">
        <v>0</v>
      </c>
      <c r="AU1303">
        <v>3</v>
      </c>
      <c r="AV1303">
        <v>11</v>
      </c>
      <c r="AW1303">
        <f>IF(Z1303&gt;607, 4, 0)</f>
        <v>0</v>
      </c>
      <c r="AX1303">
        <f>IF(AA1303&gt;1.6588, 3, 0)</f>
        <v>0</v>
      </c>
      <c r="AY1303">
        <f>IF(P1303&gt;401, 2, 0)</f>
        <v>2</v>
      </c>
      <c r="AZ1303">
        <f>IF(I1303&gt;52915.77, 1, 0)</f>
        <v>0</v>
      </c>
      <c r="BA1303">
        <f>SUM(AW1303:AZ1303)</f>
        <v>2</v>
      </c>
      <c r="BB1303" t="str">
        <f>VLOOKUP(BA1303,'Standard Deviations'!$L$1:$M$11,2,TRUE)</f>
        <v>Bronze</v>
      </c>
    </row>
    <row r="1304" spans="1:54">
      <c r="A1304">
        <v>6387</v>
      </c>
      <c r="B1304">
        <v>1976</v>
      </c>
      <c r="C1304">
        <f>2024-B1304</f>
        <v>48</v>
      </c>
      <c r="D1304" t="str">
        <f>VLOOKUP(B1304,Reference!$A$1:$B$125, 2)</f>
        <v>Gen X</v>
      </c>
      <c r="E1304" t="s">
        <v>68</v>
      </c>
      <c r="F1304" t="str">
        <f>IF(E1304="High School", "No College", "College")</f>
        <v>College</v>
      </c>
      <c r="G1304" t="s">
        <v>65</v>
      </c>
      <c r="H1304">
        <v>52190</v>
      </c>
      <c r="I1304">
        <v>52190</v>
      </c>
      <c r="J1304" s="4" t="s">
        <v>175</v>
      </c>
      <c r="K1304">
        <v>1</v>
      </c>
      <c r="L1304">
        <v>1</v>
      </c>
      <c r="M1304" t="str">
        <f>IF(OR(K1304&gt;0, L1304&gt;0), "Parent", "Not Parent")</f>
        <v>Parent</v>
      </c>
      <c r="N1304" t="s">
        <v>119</v>
      </c>
      <c r="O1304" s="8">
        <v>41916</v>
      </c>
      <c r="P1304" s="9">
        <f>O1304-N1304</f>
        <v>149</v>
      </c>
      <c r="Q1304">
        <v>39</v>
      </c>
      <c r="R1304" s="9">
        <f>P1304-Q1304</f>
        <v>110</v>
      </c>
      <c r="S1304" s="8">
        <f>O1304-R1304</f>
        <v>41806</v>
      </c>
      <c r="T1304">
        <v>42</v>
      </c>
      <c r="U1304">
        <v>0</v>
      </c>
      <c r="V1304">
        <v>17</v>
      </c>
      <c r="W1304">
        <v>0</v>
      </c>
      <c r="X1304">
        <v>0</v>
      </c>
      <c r="Y1304">
        <v>18</v>
      </c>
      <c r="Z1304">
        <v>77</v>
      </c>
      <c r="AA1304">
        <f>Z1304/P1304</f>
        <v>0.51677852348993292</v>
      </c>
      <c r="AB1304" s="11" t="s">
        <v>506</v>
      </c>
      <c r="AC1304" t="s">
        <v>59</v>
      </c>
      <c r="AD1304">
        <v>3</v>
      </c>
      <c r="AE1304" t="str">
        <f>IF(AD1304&gt;3, "Prefers Discount", "Discount Indifferent")</f>
        <v>Discount Indifferent</v>
      </c>
      <c r="AF1304">
        <v>3</v>
      </c>
      <c r="AG1304">
        <v>2</v>
      </c>
      <c r="AH1304">
        <v>1</v>
      </c>
      <c r="AI1304" t="str">
        <f>INDEX($AF$1:$AH$1,MATCH(MAX(AF1304:AH1304),AF1304:AH1304,0))</f>
        <v>Store_Orders</v>
      </c>
      <c r="AJ1304">
        <v>5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f>SUM(AK1304:AO1304)</f>
        <v>1</v>
      </c>
      <c r="AQ1304" t="str">
        <f>INDEX($AK$1:$AO$1,MATCH(MAX(AK1304:AO1304),AK1304:AO1304,0))</f>
        <v>Converted_on_Camp3</v>
      </c>
      <c r="AR1304">
        <v>1</v>
      </c>
      <c r="AS1304" t="str">
        <f>IF(OR(AK1304&gt;0, AL1304&gt;0, AM1304&gt;0, AN1304&gt;0, AO1304&gt;0), "Converted", "Not Converted")</f>
        <v>Converted</v>
      </c>
      <c r="AT1304">
        <v>0</v>
      </c>
      <c r="AU1304">
        <v>3</v>
      </c>
      <c r="AV1304">
        <v>11</v>
      </c>
      <c r="AW1304">
        <f>IF(Z1304&gt;607, 4, 0)</f>
        <v>0</v>
      </c>
      <c r="AX1304">
        <f>IF(AA1304&gt;1.6588, 3, 0)</f>
        <v>0</v>
      </c>
      <c r="AY1304">
        <f>IF(P1304&gt;401, 2, 0)</f>
        <v>0</v>
      </c>
      <c r="AZ1304">
        <f>IF(I1304&gt;52915.77, 1, 0)</f>
        <v>0</v>
      </c>
      <c r="BA1304">
        <f>SUM(AW1304:AZ1304)</f>
        <v>0</v>
      </c>
      <c r="BB1304" t="str">
        <f>VLOOKUP(BA1304,'Standard Deviations'!$L$1:$M$11,2,TRUE)</f>
        <v>No Tier</v>
      </c>
    </row>
    <row r="1305" spans="1:54">
      <c r="A1305">
        <v>8017</v>
      </c>
      <c r="B1305">
        <v>1981</v>
      </c>
      <c r="C1305">
        <f>2024-B1305</f>
        <v>43</v>
      </c>
      <c r="D1305" t="str">
        <f>VLOOKUP(B1305,Reference!$A$1:$B$125, 2)</f>
        <v>Millennials</v>
      </c>
      <c r="E1305" t="s">
        <v>74</v>
      </c>
      <c r="F1305" t="str">
        <f>IF(E1305="High School", "No College", "College")</f>
        <v>College</v>
      </c>
      <c r="G1305" t="s">
        <v>55</v>
      </c>
      <c r="H1305">
        <v>51111</v>
      </c>
      <c r="I1305">
        <v>51111</v>
      </c>
      <c r="J1305" s="4" t="s">
        <v>175</v>
      </c>
      <c r="K1305">
        <v>1</v>
      </c>
      <c r="L1305">
        <v>1</v>
      </c>
      <c r="M1305" t="str">
        <f>IF(OR(K1305&gt;0, L1305&gt;0), "Parent", "Not Parent")</f>
        <v>Parent</v>
      </c>
      <c r="N1305" t="s">
        <v>616</v>
      </c>
      <c r="O1305" s="8">
        <v>41916</v>
      </c>
      <c r="P1305" s="9">
        <f>O1305-N1305</f>
        <v>107</v>
      </c>
      <c r="Q1305">
        <v>83</v>
      </c>
      <c r="R1305" s="9">
        <f>P1305-Q1305</f>
        <v>24</v>
      </c>
      <c r="S1305" s="8">
        <f>O1305-R1305</f>
        <v>41892</v>
      </c>
      <c r="T1305">
        <v>22</v>
      </c>
      <c r="U1305">
        <v>0</v>
      </c>
      <c r="V1305">
        <v>19</v>
      </c>
      <c r="W1305">
        <v>6</v>
      </c>
      <c r="X1305">
        <v>5</v>
      </c>
      <c r="Y1305">
        <v>3</v>
      </c>
      <c r="Z1305">
        <v>55</v>
      </c>
      <c r="AA1305">
        <f>Z1305/P1305</f>
        <v>0.51401869158878499</v>
      </c>
      <c r="AB1305" s="14" t="s">
        <v>506</v>
      </c>
      <c r="AC1305" s="13" t="s">
        <v>63</v>
      </c>
      <c r="AD1305">
        <v>2</v>
      </c>
      <c r="AE1305" t="str">
        <f>IF(AD1305&gt;3, "Prefers Discount", "Discount Indifferent")</f>
        <v>Discount Indifferent</v>
      </c>
      <c r="AF1305">
        <v>3</v>
      </c>
      <c r="AG1305">
        <v>2</v>
      </c>
      <c r="AH1305">
        <v>0</v>
      </c>
      <c r="AI1305" t="str">
        <f>INDEX($AF$1:$AH$1,MATCH(MAX(AF1305:AH1305),AF1305:AH1305,0))</f>
        <v>Store_Orders</v>
      </c>
      <c r="AJ1305">
        <v>6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f>SUM(AK1305:AO1305)</f>
        <v>0</v>
      </c>
      <c r="AQ1305" t="s">
        <v>67</v>
      </c>
      <c r="AR1305">
        <v>0</v>
      </c>
      <c r="AS1305" t="str">
        <f>IF(OR(AK1305&gt;0, AL1305&gt;0, AM1305&gt;0, AN1305&gt;0, AO1305&gt;0), "Converted", "Not Converted")</f>
        <v>Not Converted</v>
      </c>
      <c r="AT1305">
        <v>0</v>
      </c>
      <c r="AU1305">
        <v>3</v>
      </c>
      <c r="AV1305">
        <v>11</v>
      </c>
      <c r="AW1305">
        <f>IF(Z1305&gt;607, 4, 0)</f>
        <v>0</v>
      </c>
      <c r="AX1305">
        <f>IF(AA1305&gt;1.6588, 3, 0)</f>
        <v>0</v>
      </c>
      <c r="AY1305">
        <f>IF(P1305&gt;401, 2, 0)</f>
        <v>0</v>
      </c>
      <c r="AZ1305">
        <f>IF(I1305&gt;52915.77, 1, 0)</f>
        <v>0</v>
      </c>
      <c r="BA1305">
        <f>SUM(AW1305:AZ1305)</f>
        <v>0</v>
      </c>
      <c r="BB1305" t="str">
        <f>VLOOKUP(BA1305,'Standard Deviations'!$L$1:$M$11,2,TRUE)</f>
        <v>No Tier</v>
      </c>
    </row>
    <row r="1306" spans="1:54">
      <c r="A1306">
        <v>9478</v>
      </c>
      <c r="B1306">
        <v>1985</v>
      </c>
      <c r="C1306">
        <f>2024-B1306</f>
        <v>39</v>
      </c>
      <c r="D1306" t="str">
        <f>VLOOKUP(B1306,Reference!$A$1:$B$125, 2)</f>
        <v>Millennials</v>
      </c>
      <c r="E1306" t="s">
        <v>54</v>
      </c>
      <c r="F1306" t="str">
        <f>IF(E1306="High School", "No College", "College")</f>
        <v>College</v>
      </c>
      <c r="G1306" t="s">
        <v>60</v>
      </c>
      <c r="H1306">
        <v>66503</v>
      </c>
      <c r="I1306">
        <v>66503</v>
      </c>
      <c r="J1306" s="4" t="s">
        <v>61</v>
      </c>
      <c r="K1306">
        <v>1</v>
      </c>
      <c r="L1306">
        <v>0</v>
      </c>
      <c r="M1306" t="str">
        <f>IF(OR(K1306&gt;0, L1306&gt;0), "Parent", "Not Parent")</f>
        <v>Parent</v>
      </c>
      <c r="N1306" t="s">
        <v>643</v>
      </c>
      <c r="O1306" s="8">
        <v>41916</v>
      </c>
      <c r="P1306" s="9">
        <f>O1306-N1306</f>
        <v>781</v>
      </c>
      <c r="Q1306">
        <v>30</v>
      </c>
      <c r="R1306" s="9">
        <f>P1306-Q1306</f>
        <v>751</v>
      </c>
      <c r="S1306" s="8">
        <f>O1306-R1306</f>
        <v>41165</v>
      </c>
      <c r="T1306">
        <v>91</v>
      </c>
      <c r="U1306">
        <v>64</v>
      </c>
      <c r="V1306">
        <v>128</v>
      </c>
      <c r="W1306">
        <v>65</v>
      </c>
      <c r="X1306">
        <v>3</v>
      </c>
      <c r="Y1306">
        <v>50</v>
      </c>
      <c r="Z1306">
        <v>401</v>
      </c>
      <c r="AA1306">
        <f>Z1306/P1306</f>
        <v>0.51344430217669657</v>
      </c>
      <c r="AB1306" s="11" t="s">
        <v>506</v>
      </c>
      <c r="AC1306" t="s">
        <v>59</v>
      </c>
      <c r="AD1306">
        <v>2</v>
      </c>
      <c r="AE1306" t="str">
        <f>IF(AD1306&gt;3, "Prefers Discount", "Discount Indifferent")</f>
        <v>Discount Indifferent</v>
      </c>
      <c r="AF1306">
        <v>6</v>
      </c>
      <c r="AG1306">
        <v>4</v>
      </c>
      <c r="AH1306">
        <v>3</v>
      </c>
      <c r="AI1306" t="str">
        <f>INDEX($AF$1:$AH$1,MATCH(MAX(AF1306:AH1306),AF1306:AH1306,0))</f>
        <v>Store_Orders</v>
      </c>
      <c r="AJ1306">
        <v>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f>SUM(AK1306:AO1306)</f>
        <v>0</v>
      </c>
      <c r="AQ1306" t="s">
        <v>67</v>
      </c>
      <c r="AR1306">
        <v>0</v>
      </c>
      <c r="AS1306" t="str">
        <f>IF(OR(AK1306&gt;0, AL1306&gt;0, AM1306&gt;0, AN1306&gt;0, AO1306&gt;0), "Converted", "Not Converted")</f>
        <v>Not Converted</v>
      </c>
      <c r="AT1306">
        <v>0</v>
      </c>
      <c r="AU1306">
        <v>3</v>
      </c>
      <c r="AV1306">
        <v>11</v>
      </c>
      <c r="AW1306">
        <f>IF(Z1306&gt;607, 4, 0)</f>
        <v>0</v>
      </c>
      <c r="AX1306">
        <f>IF(AA1306&gt;1.6588, 3, 0)</f>
        <v>0</v>
      </c>
      <c r="AY1306">
        <f>IF(P1306&gt;401, 2, 0)</f>
        <v>2</v>
      </c>
      <c r="AZ1306">
        <f>IF(I1306&gt;52915.77, 1, 0)</f>
        <v>1</v>
      </c>
      <c r="BA1306">
        <f>SUM(AW1306:AZ1306)</f>
        <v>3</v>
      </c>
      <c r="BB1306" t="str">
        <f>VLOOKUP(BA1306,'Standard Deviations'!$L$1:$M$11,2,TRUE)</f>
        <v>Silver</v>
      </c>
    </row>
    <row r="1307" spans="1:54">
      <c r="A1307">
        <v>5371</v>
      </c>
      <c r="B1307">
        <v>1989</v>
      </c>
      <c r="C1307">
        <f>2024-B1307</f>
        <v>35</v>
      </c>
      <c r="D1307" t="str">
        <f>VLOOKUP(B1307,Reference!$A$1:$B$125, 2)</f>
        <v>Millennials</v>
      </c>
      <c r="E1307" t="s">
        <v>54</v>
      </c>
      <c r="F1307" t="str">
        <f>IF(E1307="High School", "No College", "College")</f>
        <v>College</v>
      </c>
      <c r="G1307" t="s">
        <v>60</v>
      </c>
      <c r="H1307">
        <v>21474</v>
      </c>
      <c r="I1307">
        <v>21474</v>
      </c>
      <c r="J1307" s="4" t="s">
        <v>341</v>
      </c>
      <c r="K1307">
        <v>1</v>
      </c>
      <c r="L1307">
        <v>0</v>
      </c>
      <c r="M1307" t="str">
        <f>IF(OR(K1307&gt;0, L1307&gt;0), "Parent", "Not Parent")</f>
        <v>Parent</v>
      </c>
      <c r="N1307" t="s">
        <v>140</v>
      </c>
      <c r="O1307" s="8">
        <v>41916</v>
      </c>
      <c r="P1307" s="9">
        <f>O1307-N1307</f>
        <v>179</v>
      </c>
      <c r="Q1307">
        <v>0</v>
      </c>
      <c r="R1307" s="9">
        <f>P1307-Q1307</f>
        <v>179</v>
      </c>
      <c r="S1307" s="8">
        <f>O1307-R1307</f>
        <v>41737</v>
      </c>
      <c r="T1307">
        <v>6</v>
      </c>
      <c r="U1307">
        <v>16</v>
      </c>
      <c r="V1307">
        <v>24</v>
      </c>
      <c r="W1307">
        <v>11</v>
      </c>
      <c r="X1307">
        <v>0</v>
      </c>
      <c r="Y1307">
        <v>34</v>
      </c>
      <c r="Z1307">
        <v>91</v>
      </c>
      <c r="AA1307">
        <f>Z1307/P1307</f>
        <v>0.50837988826815639</v>
      </c>
      <c r="AB1307" s="11" t="s">
        <v>506</v>
      </c>
      <c r="AC1307" t="s">
        <v>59</v>
      </c>
      <c r="AD1307">
        <v>2</v>
      </c>
      <c r="AE1307" t="str">
        <f>IF(AD1307&gt;3, "Prefers Discount", "Discount Indifferent")</f>
        <v>Discount Indifferent</v>
      </c>
      <c r="AF1307">
        <v>2</v>
      </c>
      <c r="AG1307">
        <v>3</v>
      </c>
      <c r="AH1307">
        <v>1</v>
      </c>
      <c r="AI1307" t="str">
        <f>INDEX($AF$1:$AH$1,MATCH(MAX(AF1307:AH1307),AF1307:AH1307,0))</f>
        <v>Web_Orders</v>
      </c>
      <c r="AJ1307">
        <v>7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f>SUM(AK1307:AO1307)</f>
        <v>1</v>
      </c>
      <c r="AQ1307" t="str">
        <f>INDEX($AK$1:$AO$1,MATCH(MAX(AK1307:AO1307),AK1307:AO1307,0))</f>
        <v>Converted_on_Camp3</v>
      </c>
      <c r="AR1307">
        <v>1</v>
      </c>
      <c r="AS1307" t="str">
        <f>IF(OR(AK1307&gt;0, AL1307&gt;0, AM1307&gt;0, AN1307&gt;0, AO1307&gt;0), "Converted", "Not Converted")</f>
        <v>Converted</v>
      </c>
      <c r="AT1307">
        <v>0</v>
      </c>
      <c r="AU1307">
        <v>3</v>
      </c>
      <c r="AV1307">
        <v>11</v>
      </c>
      <c r="AW1307">
        <f>IF(Z1307&gt;607, 4, 0)</f>
        <v>0</v>
      </c>
      <c r="AX1307">
        <f>IF(AA1307&gt;1.6588, 3, 0)</f>
        <v>0</v>
      </c>
      <c r="AY1307">
        <f>IF(P1307&gt;401, 2, 0)</f>
        <v>0</v>
      </c>
      <c r="AZ1307">
        <f>IF(I1307&gt;52915.77, 1, 0)</f>
        <v>0</v>
      </c>
      <c r="BA1307">
        <f>SUM(AW1307:AZ1307)</f>
        <v>0</v>
      </c>
      <c r="BB1307" t="str">
        <f>VLOOKUP(BA1307,'Standard Deviations'!$L$1:$M$11,2,TRUE)</f>
        <v>No Tier</v>
      </c>
    </row>
    <row r="1308" spans="1:54">
      <c r="A1308">
        <v>199</v>
      </c>
      <c r="B1308">
        <v>1962</v>
      </c>
      <c r="C1308">
        <f>2024-B1308</f>
        <v>62</v>
      </c>
      <c r="D1308" t="str">
        <f>VLOOKUP(B1308,Reference!$A$1:$B$125, 2)</f>
        <v>Boomers</v>
      </c>
      <c r="E1308" t="s">
        <v>64</v>
      </c>
      <c r="F1308" t="str">
        <f>IF(E1308="High School", "No College", "College")</f>
        <v>College</v>
      </c>
      <c r="G1308" t="s">
        <v>60</v>
      </c>
      <c r="H1308">
        <v>45183</v>
      </c>
      <c r="I1308">
        <v>45183</v>
      </c>
      <c r="J1308" s="4" t="s">
        <v>175</v>
      </c>
      <c r="K1308">
        <v>0</v>
      </c>
      <c r="L1308">
        <v>0</v>
      </c>
      <c r="M1308" t="str">
        <f>IF(OR(K1308&gt;0, L1308&gt;0), "Parent", "Not Parent")</f>
        <v>Not Parent</v>
      </c>
      <c r="N1308" t="s">
        <v>390</v>
      </c>
      <c r="O1308" s="8">
        <v>41916</v>
      </c>
      <c r="P1308" s="9">
        <f>O1308-N1308</f>
        <v>622</v>
      </c>
      <c r="Q1308">
        <v>33</v>
      </c>
      <c r="R1308" s="9">
        <f>P1308-Q1308</f>
        <v>589</v>
      </c>
      <c r="S1308" s="8">
        <f>O1308-R1308</f>
        <v>41327</v>
      </c>
      <c r="T1308">
        <v>219</v>
      </c>
      <c r="U1308">
        <v>3</v>
      </c>
      <c r="V1308">
        <v>60</v>
      </c>
      <c r="W1308">
        <v>12</v>
      </c>
      <c r="X1308">
        <v>9</v>
      </c>
      <c r="Y1308">
        <v>12</v>
      </c>
      <c r="Z1308">
        <v>315</v>
      </c>
      <c r="AA1308">
        <f>Z1308/P1308</f>
        <v>0.50643086816720262</v>
      </c>
      <c r="AB1308" s="11" t="s">
        <v>506</v>
      </c>
      <c r="AC1308" t="s">
        <v>59</v>
      </c>
      <c r="AD1308">
        <v>1</v>
      </c>
      <c r="AE1308" t="str">
        <f>IF(AD1308&gt;3, "Prefers Discount", "Discount Indifferent")</f>
        <v>Discount Indifferent</v>
      </c>
      <c r="AF1308">
        <v>7</v>
      </c>
      <c r="AG1308">
        <v>4</v>
      </c>
      <c r="AH1308">
        <v>1</v>
      </c>
      <c r="AI1308" t="str">
        <f>INDEX($AF$1:$AH$1,MATCH(MAX(AF1308:AH1308),AF1308:AH1308,0))</f>
        <v>Store_Orders</v>
      </c>
      <c r="AJ1308">
        <v>7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f>SUM(AK1308:AO1308)</f>
        <v>1</v>
      </c>
      <c r="AQ1308" t="str">
        <f>INDEX($AK$1:$AO$1,MATCH(MAX(AK1308:AO1308),AK1308:AO1308,0))</f>
        <v>Converted_on_Camp4</v>
      </c>
      <c r="AR1308">
        <v>1</v>
      </c>
      <c r="AS1308" t="str">
        <f>IF(OR(AK1308&gt;0, AL1308&gt;0, AM1308&gt;0, AN1308&gt;0, AO1308&gt;0), "Converted", "Not Converted")</f>
        <v>Converted</v>
      </c>
      <c r="AT1308">
        <v>0</v>
      </c>
      <c r="AU1308">
        <v>3</v>
      </c>
      <c r="AV1308">
        <v>11</v>
      </c>
      <c r="AW1308">
        <f>IF(Z1308&gt;607, 4, 0)</f>
        <v>0</v>
      </c>
      <c r="AX1308">
        <f>IF(AA1308&gt;1.6588, 3, 0)</f>
        <v>0</v>
      </c>
      <c r="AY1308">
        <f>IF(P1308&gt;401, 2, 0)</f>
        <v>2</v>
      </c>
      <c r="AZ1308">
        <f>IF(I1308&gt;52915.77, 1, 0)</f>
        <v>0</v>
      </c>
      <c r="BA1308">
        <f>SUM(AW1308:AZ1308)</f>
        <v>2</v>
      </c>
      <c r="BB1308" t="str">
        <f>VLOOKUP(BA1308,'Standard Deviations'!$L$1:$M$11,2,TRUE)</f>
        <v>Bronze</v>
      </c>
    </row>
    <row r="1309" spans="1:54">
      <c r="A1309">
        <v>1448</v>
      </c>
      <c r="B1309">
        <v>1963</v>
      </c>
      <c r="C1309">
        <f>2024-B1309</f>
        <v>61</v>
      </c>
      <c r="D1309" t="str">
        <f>VLOOKUP(B1309,Reference!$A$1:$B$125, 2)</f>
        <v>Boomers</v>
      </c>
      <c r="E1309" t="s">
        <v>64</v>
      </c>
      <c r="F1309" t="str">
        <f>IF(E1309="High School", "No College", "College")</f>
        <v>College</v>
      </c>
      <c r="G1309" t="s">
        <v>55</v>
      </c>
      <c r="H1309">
        <v>33562</v>
      </c>
      <c r="I1309">
        <v>33562</v>
      </c>
      <c r="J1309" s="4" t="s">
        <v>175</v>
      </c>
      <c r="K1309">
        <v>1</v>
      </c>
      <c r="L1309">
        <v>2</v>
      </c>
      <c r="M1309" t="str">
        <f>IF(OR(K1309&gt;0, L1309&gt;0), "Parent", "Not Parent")</f>
        <v>Parent</v>
      </c>
      <c r="N1309" t="s">
        <v>84</v>
      </c>
      <c r="O1309" s="8">
        <v>41916</v>
      </c>
      <c r="P1309" s="9">
        <f>O1309-N1309</f>
        <v>101</v>
      </c>
      <c r="Q1309">
        <v>33</v>
      </c>
      <c r="R1309" s="9">
        <f>P1309-Q1309</f>
        <v>68</v>
      </c>
      <c r="S1309" s="8">
        <f>O1309-R1309</f>
        <v>41848</v>
      </c>
      <c r="T1309">
        <v>21</v>
      </c>
      <c r="U1309">
        <v>12</v>
      </c>
      <c r="V1309">
        <v>12</v>
      </c>
      <c r="W1309">
        <v>0</v>
      </c>
      <c r="X1309">
        <v>3</v>
      </c>
      <c r="Y1309">
        <v>3</v>
      </c>
      <c r="Z1309">
        <v>51</v>
      </c>
      <c r="AA1309">
        <f>Z1309/P1309</f>
        <v>0.50495049504950495</v>
      </c>
      <c r="AB1309" s="11" t="s">
        <v>506</v>
      </c>
      <c r="AC1309" t="s">
        <v>59</v>
      </c>
      <c r="AD1309">
        <v>3</v>
      </c>
      <c r="AE1309" t="str">
        <f>IF(AD1309&gt;3, "Prefers Discount", "Discount Indifferent")</f>
        <v>Discount Indifferent</v>
      </c>
      <c r="AF1309">
        <v>4</v>
      </c>
      <c r="AG1309">
        <v>2</v>
      </c>
      <c r="AH1309">
        <v>0</v>
      </c>
      <c r="AI1309" t="str">
        <f>INDEX($AF$1:$AH$1,MATCH(MAX(AF1309:AH1309),AF1309:AH1309,0))</f>
        <v>Store_Orders</v>
      </c>
      <c r="AJ1309">
        <v>4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f>SUM(AK1309:AO1309)</f>
        <v>0</v>
      </c>
      <c r="AQ1309" t="s">
        <v>67</v>
      </c>
      <c r="AR1309">
        <v>0</v>
      </c>
      <c r="AS1309" t="str">
        <f>IF(OR(AK1309&gt;0, AL1309&gt;0, AM1309&gt;0, AN1309&gt;0, AO1309&gt;0), "Converted", "Not Converted")</f>
        <v>Not Converted</v>
      </c>
      <c r="AT1309">
        <v>0</v>
      </c>
      <c r="AU1309">
        <v>3</v>
      </c>
      <c r="AV1309">
        <v>11</v>
      </c>
      <c r="AW1309">
        <f>IF(Z1309&gt;607, 4, 0)</f>
        <v>0</v>
      </c>
      <c r="AX1309">
        <f>IF(AA1309&gt;1.6588, 3, 0)</f>
        <v>0</v>
      </c>
      <c r="AY1309">
        <f>IF(P1309&gt;401, 2, 0)</f>
        <v>0</v>
      </c>
      <c r="AZ1309">
        <f>IF(I1309&gt;52915.77, 1, 0)</f>
        <v>0</v>
      </c>
      <c r="BA1309">
        <f>SUM(AW1309:AZ1309)</f>
        <v>0</v>
      </c>
      <c r="BB1309" t="str">
        <f>VLOOKUP(BA1309,'Standard Deviations'!$L$1:$M$11,2,TRUE)</f>
        <v>No Tier</v>
      </c>
    </row>
    <row r="1310" spans="1:54">
      <c r="A1310">
        <v>6404</v>
      </c>
      <c r="B1310">
        <v>1969</v>
      </c>
      <c r="C1310">
        <f>2024-B1310</f>
        <v>55</v>
      </c>
      <c r="D1310" t="str">
        <f>VLOOKUP(B1310,Reference!$A$1:$B$125, 2)</f>
        <v>Gen X</v>
      </c>
      <c r="E1310" t="s">
        <v>54</v>
      </c>
      <c r="F1310" t="str">
        <f>IF(E1310="High School", "No College", "College")</f>
        <v>College</v>
      </c>
      <c r="G1310" t="s">
        <v>65</v>
      </c>
      <c r="H1310">
        <v>58917</v>
      </c>
      <c r="I1310">
        <v>58917</v>
      </c>
      <c r="J1310" s="4" t="s">
        <v>61</v>
      </c>
      <c r="K1310">
        <v>1</v>
      </c>
      <c r="L1310">
        <v>2</v>
      </c>
      <c r="M1310" t="str">
        <f>IF(OR(K1310&gt;0, L1310&gt;0), "Parent", "Not Parent")</f>
        <v>Parent</v>
      </c>
      <c r="N1310" t="s">
        <v>576</v>
      </c>
      <c r="O1310" s="8">
        <v>41916</v>
      </c>
      <c r="P1310" s="9">
        <f>O1310-N1310</f>
        <v>559</v>
      </c>
      <c r="Q1310">
        <v>10</v>
      </c>
      <c r="R1310" s="9">
        <f>P1310-Q1310</f>
        <v>549</v>
      </c>
      <c r="S1310" s="8">
        <f>O1310-R1310</f>
        <v>41367</v>
      </c>
      <c r="T1310">
        <v>151</v>
      </c>
      <c r="U1310">
        <v>7</v>
      </c>
      <c r="V1310">
        <v>89</v>
      </c>
      <c r="W1310">
        <v>0</v>
      </c>
      <c r="X1310">
        <v>7</v>
      </c>
      <c r="Y1310">
        <v>28</v>
      </c>
      <c r="Z1310">
        <v>282</v>
      </c>
      <c r="AA1310">
        <f>Z1310/P1310</f>
        <v>0.50447227191413235</v>
      </c>
      <c r="AB1310" s="11" t="s">
        <v>506</v>
      </c>
      <c r="AC1310" t="s">
        <v>59</v>
      </c>
      <c r="AD1310">
        <v>5</v>
      </c>
      <c r="AE1310" t="str">
        <f>IF(AD1310&gt;3, "Prefers Discount", "Discount Indifferent")</f>
        <v>Prefers Discount</v>
      </c>
      <c r="AF1310">
        <v>6</v>
      </c>
      <c r="AG1310">
        <v>4</v>
      </c>
      <c r="AH1310">
        <v>1</v>
      </c>
      <c r="AI1310" t="str">
        <f>INDEX($AF$1:$AH$1,MATCH(MAX(AF1310:AH1310),AF1310:AH1310,0))</f>
        <v>Store_Orders</v>
      </c>
      <c r="AJ1310">
        <v>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f>SUM(AK1310:AO1310)</f>
        <v>0</v>
      </c>
      <c r="AQ1310" t="s">
        <v>67</v>
      </c>
      <c r="AR1310">
        <v>0</v>
      </c>
      <c r="AS1310" t="str">
        <f>IF(OR(AK1310&gt;0, AL1310&gt;0, AM1310&gt;0, AN1310&gt;0, AO1310&gt;0), "Converted", "Not Converted")</f>
        <v>Not Converted</v>
      </c>
      <c r="AT1310">
        <v>0</v>
      </c>
      <c r="AU1310">
        <v>3</v>
      </c>
      <c r="AV1310">
        <v>11</v>
      </c>
      <c r="AW1310">
        <f>IF(Z1310&gt;607, 4, 0)</f>
        <v>0</v>
      </c>
      <c r="AX1310">
        <f>IF(AA1310&gt;1.6588, 3, 0)</f>
        <v>0</v>
      </c>
      <c r="AY1310">
        <f>IF(P1310&gt;401, 2, 0)</f>
        <v>2</v>
      </c>
      <c r="AZ1310">
        <f>IF(I1310&gt;52915.77, 1, 0)</f>
        <v>1</v>
      </c>
      <c r="BA1310">
        <f>SUM(AW1310:AZ1310)</f>
        <v>3</v>
      </c>
      <c r="BB1310" t="str">
        <f>VLOOKUP(BA1310,'Standard Deviations'!$L$1:$M$11,2,TRUE)</f>
        <v>Silver</v>
      </c>
    </row>
    <row r="1311" spans="1:54">
      <c r="A1311">
        <v>5253</v>
      </c>
      <c r="B1311">
        <v>1956</v>
      </c>
      <c r="C1311">
        <f>2024-B1311</f>
        <v>68</v>
      </c>
      <c r="D1311" t="str">
        <f>VLOOKUP(B1311,Reference!$A$1:$B$125, 2)</f>
        <v>Boomers</v>
      </c>
      <c r="E1311" t="s">
        <v>64</v>
      </c>
      <c r="F1311" t="str">
        <f>IF(E1311="High School", "No College", "College")</f>
        <v>College</v>
      </c>
      <c r="G1311" t="s">
        <v>65</v>
      </c>
      <c r="H1311">
        <v>54603</v>
      </c>
      <c r="I1311">
        <v>54603</v>
      </c>
      <c r="J1311" s="4" t="s">
        <v>61</v>
      </c>
      <c r="K1311">
        <v>1</v>
      </c>
      <c r="L1311">
        <v>1</v>
      </c>
      <c r="M1311" t="str">
        <f>IF(OR(K1311&gt;0, L1311&gt;0), "Parent", "Not Parent")</f>
        <v>Parent</v>
      </c>
      <c r="N1311" t="s">
        <v>225</v>
      </c>
      <c r="O1311" s="8">
        <v>41916</v>
      </c>
      <c r="P1311" s="9">
        <f>O1311-N1311</f>
        <v>452</v>
      </c>
      <c r="Q1311">
        <v>85</v>
      </c>
      <c r="R1311" s="9">
        <f>P1311-Q1311</f>
        <v>367</v>
      </c>
      <c r="S1311" s="8">
        <f>O1311-R1311</f>
        <v>41549</v>
      </c>
      <c r="T1311">
        <v>145</v>
      </c>
      <c r="U1311">
        <v>13</v>
      </c>
      <c r="V1311">
        <v>46</v>
      </c>
      <c r="W1311">
        <v>17</v>
      </c>
      <c r="X1311">
        <v>2</v>
      </c>
      <c r="Y1311">
        <v>4</v>
      </c>
      <c r="Z1311">
        <v>227</v>
      </c>
      <c r="AA1311">
        <f>Z1311/P1311</f>
        <v>0.50221238938053092</v>
      </c>
      <c r="AB1311" s="14" t="s">
        <v>506</v>
      </c>
      <c r="AC1311" s="13" t="s">
        <v>63</v>
      </c>
      <c r="AD1311">
        <v>6</v>
      </c>
      <c r="AE1311" t="str">
        <f>IF(AD1311&gt;3, "Prefers Discount", "Discount Indifferent")</f>
        <v>Prefers Discount</v>
      </c>
      <c r="AF1311">
        <v>4</v>
      </c>
      <c r="AG1311">
        <v>4</v>
      </c>
      <c r="AH1311">
        <v>2</v>
      </c>
      <c r="AI1311" t="str">
        <f>INDEX($AF$1:$AH$1,MATCH(MAX(AF1311:AH1311),AF1311:AH1311,0))</f>
        <v>Store_Orders</v>
      </c>
      <c r="AJ1311">
        <v>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f>SUM(AK1311:AO1311)</f>
        <v>0</v>
      </c>
      <c r="AQ1311" t="s">
        <v>67</v>
      </c>
      <c r="AR1311">
        <v>0</v>
      </c>
      <c r="AS1311" t="str">
        <f>IF(OR(AK1311&gt;0, AL1311&gt;0, AM1311&gt;0, AN1311&gt;0, AO1311&gt;0), "Converted", "Not Converted")</f>
        <v>Not Converted</v>
      </c>
      <c r="AT1311">
        <v>0</v>
      </c>
      <c r="AU1311">
        <v>3</v>
      </c>
      <c r="AV1311">
        <v>11</v>
      </c>
      <c r="AW1311">
        <f>IF(Z1311&gt;607, 4, 0)</f>
        <v>0</v>
      </c>
      <c r="AX1311">
        <f>IF(AA1311&gt;1.6588, 3, 0)</f>
        <v>0</v>
      </c>
      <c r="AY1311">
        <f>IF(P1311&gt;401, 2, 0)</f>
        <v>2</v>
      </c>
      <c r="AZ1311">
        <f>IF(I1311&gt;52915.77, 1, 0)</f>
        <v>1</v>
      </c>
      <c r="BA1311">
        <f>SUM(AW1311:AZ1311)</f>
        <v>3</v>
      </c>
      <c r="BB1311" t="str">
        <f>VLOOKUP(BA1311,'Standard Deviations'!$L$1:$M$11,2,TRUE)</f>
        <v>Silver</v>
      </c>
    </row>
    <row r="1312" spans="1:54">
      <c r="A1312">
        <v>8486</v>
      </c>
      <c r="B1312">
        <v>1971</v>
      </c>
      <c r="C1312">
        <f>2024-B1312</f>
        <v>53</v>
      </c>
      <c r="D1312" t="str">
        <f>VLOOKUP(B1312,Reference!$A$1:$B$125, 2)</f>
        <v>Gen X</v>
      </c>
      <c r="E1312" t="s">
        <v>64</v>
      </c>
      <c r="F1312" t="str">
        <f>IF(E1312="High School", "No College", "College")</f>
        <v>College</v>
      </c>
      <c r="G1312" t="s">
        <v>65</v>
      </c>
      <c r="H1312">
        <v>30538</v>
      </c>
      <c r="I1312">
        <v>30538</v>
      </c>
      <c r="J1312" s="4" t="s">
        <v>341</v>
      </c>
      <c r="K1312">
        <v>1</v>
      </c>
      <c r="L1312">
        <v>0</v>
      </c>
      <c r="M1312" t="str">
        <f>IF(OR(K1312&gt;0, L1312&gt;0), "Parent", "Not Parent")</f>
        <v>Parent</v>
      </c>
      <c r="N1312" t="s">
        <v>497</v>
      </c>
      <c r="O1312" s="8">
        <v>41916</v>
      </c>
      <c r="P1312" s="9">
        <f>O1312-N1312</f>
        <v>733</v>
      </c>
      <c r="Q1312">
        <v>27</v>
      </c>
      <c r="R1312" s="9">
        <f>P1312-Q1312</f>
        <v>706</v>
      </c>
      <c r="S1312" s="8">
        <f>O1312-R1312</f>
        <v>41210</v>
      </c>
      <c r="T1312">
        <v>284</v>
      </c>
      <c r="U1312">
        <v>0</v>
      </c>
      <c r="V1312">
        <v>52</v>
      </c>
      <c r="W1312">
        <v>8</v>
      </c>
      <c r="X1312">
        <v>3</v>
      </c>
      <c r="Y1312">
        <v>20</v>
      </c>
      <c r="Z1312">
        <v>367</v>
      </c>
      <c r="AA1312">
        <f>Z1312/P1312</f>
        <v>0.50068212824010916</v>
      </c>
      <c r="AB1312" s="11" t="s">
        <v>506</v>
      </c>
      <c r="AC1312" t="s">
        <v>59</v>
      </c>
      <c r="AD1312">
        <v>4</v>
      </c>
      <c r="AE1312" t="str">
        <f>IF(AD1312&gt;3, "Prefers Discount", "Discount Indifferent")</f>
        <v>Prefers Discount</v>
      </c>
      <c r="AF1312">
        <v>4</v>
      </c>
      <c r="AG1312">
        <v>9</v>
      </c>
      <c r="AH1312">
        <v>0</v>
      </c>
      <c r="AI1312" t="str">
        <f>INDEX($AF$1:$AH$1,MATCH(MAX(AF1312:AH1312),AF1312:AH1312,0))</f>
        <v>Web_Orders</v>
      </c>
      <c r="AJ1312">
        <v>10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f>SUM(AK1312:AO1312)</f>
        <v>0</v>
      </c>
      <c r="AQ1312" t="s">
        <v>67</v>
      </c>
      <c r="AR1312">
        <v>0</v>
      </c>
      <c r="AS1312" t="str">
        <f>IF(OR(AK1312&gt;0, AL1312&gt;0, AM1312&gt;0, AN1312&gt;0, AO1312&gt;0), "Converted", "Not Converted")</f>
        <v>Not Converted</v>
      </c>
      <c r="AT1312">
        <v>0</v>
      </c>
      <c r="AU1312">
        <v>3</v>
      </c>
      <c r="AV1312">
        <v>11</v>
      </c>
      <c r="AW1312">
        <f>IF(Z1312&gt;607, 4, 0)</f>
        <v>0</v>
      </c>
      <c r="AX1312">
        <f>IF(AA1312&gt;1.6588, 3, 0)</f>
        <v>0</v>
      </c>
      <c r="AY1312">
        <f>IF(P1312&gt;401, 2, 0)</f>
        <v>2</v>
      </c>
      <c r="AZ1312">
        <f>IF(I1312&gt;52915.77, 1, 0)</f>
        <v>0</v>
      </c>
      <c r="BA1312">
        <f>SUM(AW1312:AZ1312)</f>
        <v>2</v>
      </c>
      <c r="BB1312" t="str">
        <f>VLOOKUP(BA1312,'Standard Deviations'!$L$1:$M$11,2,TRUE)</f>
        <v>Bronze</v>
      </c>
    </row>
    <row r="1313" spans="1:54">
      <c r="A1313">
        <v>4055</v>
      </c>
      <c r="B1313">
        <v>1992</v>
      </c>
      <c r="C1313">
        <f>2024-B1313</f>
        <v>32</v>
      </c>
      <c r="D1313" t="str">
        <f>VLOOKUP(B1313,Reference!$A$1:$B$125, 2)</f>
        <v>Millennials</v>
      </c>
      <c r="E1313" t="s">
        <v>546</v>
      </c>
      <c r="F1313" t="str">
        <f>IF(E1313="High School", "No College", "College")</f>
        <v>No College</v>
      </c>
      <c r="G1313" t="s">
        <v>60</v>
      </c>
      <c r="H1313">
        <v>18746</v>
      </c>
      <c r="I1313">
        <v>18746</v>
      </c>
      <c r="J1313" s="4" t="s">
        <v>341</v>
      </c>
      <c r="K1313">
        <v>1</v>
      </c>
      <c r="L1313">
        <v>0</v>
      </c>
      <c r="M1313" t="str">
        <f>IF(OR(K1313&gt;0, L1313&gt;0), "Parent", "Not Parent")</f>
        <v>Parent</v>
      </c>
      <c r="N1313" t="s">
        <v>69</v>
      </c>
      <c r="O1313" s="8">
        <v>41916</v>
      </c>
      <c r="P1313" s="9">
        <f>O1313-N1313</f>
        <v>128</v>
      </c>
      <c r="Q1313">
        <v>41</v>
      </c>
      <c r="R1313" s="9">
        <f>P1313-Q1313</f>
        <v>87</v>
      </c>
      <c r="S1313" s="8">
        <f>O1313-R1313</f>
        <v>41829</v>
      </c>
      <c r="T1313">
        <v>2</v>
      </c>
      <c r="U1313">
        <v>10</v>
      </c>
      <c r="V1313">
        <v>11</v>
      </c>
      <c r="W1313">
        <v>12</v>
      </c>
      <c r="X1313">
        <v>9</v>
      </c>
      <c r="Y1313">
        <v>20</v>
      </c>
      <c r="Z1313">
        <v>64</v>
      </c>
      <c r="AA1313">
        <f>Z1313/P1313</f>
        <v>0.5</v>
      </c>
      <c r="AB1313" s="11" t="s">
        <v>506</v>
      </c>
      <c r="AC1313" t="s">
        <v>59</v>
      </c>
      <c r="AD1313">
        <v>2</v>
      </c>
      <c r="AE1313" t="str">
        <f>IF(AD1313&gt;3, "Prefers Discount", "Discount Indifferent")</f>
        <v>Discount Indifferent</v>
      </c>
      <c r="AF1313">
        <v>3</v>
      </c>
      <c r="AG1313">
        <v>3</v>
      </c>
      <c r="AH1313">
        <v>0</v>
      </c>
      <c r="AI1313" t="str">
        <f>INDEX($AF$1:$AH$1,MATCH(MAX(AF1313:AH1313),AF1313:AH1313,0))</f>
        <v>Store_Orders</v>
      </c>
      <c r="AJ1313">
        <v>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f>SUM(AK1313:AO1313)</f>
        <v>0</v>
      </c>
      <c r="AQ1313" t="s">
        <v>67</v>
      </c>
      <c r="AR1313">
        <v>0</v>
      </c>
      <c r="AS1313" t="str">
        <f>IF(OR(AK1313&gt;0, AL1313&gt;0, AM1313&gt;0, AN1313&gt;0, AO1313&gt;0), "Converted", "Not Converted")</f>
        <v>Not Converted</v>
      </c>
      <c r="AT1313">
        <v>0</v>
      </c>
      <c r="AU1313">
        <v>3</v>
      </c>
      <c r="AV1313">
        <v>11</v>
      </c>
      <c r="AW1313">
        <f>IF(Z1313&gt;607, 4, 0)</f>
        <v>0</v>
      </c>
      <c r="AX1313">
        <f>IF(AA1313&gt;1.6588, 3, 0)</f>
        <v>0</v>
      </c>
      <c r="AY1313">
        <f>IF(P1313&gt;401, 2, 0)</f>
        <v>0</v>
      </c>
      <c r="AZ1313">
        <f>IF(I1313&gt;52915.77, 1, 0)</f>
        <v>0</v>
      </c>
      <c r="BA1313">
        <f>SUM(AW1313:AZ1313)</f>
        <v>0</v>
      </c>
      <c r="BB1313" t="str">
        <f>VLOOKUP(BA1313,'Standard Deviations'!$L$1:$M$11,2,TRUE)</f>
        <v>No Tier</v>
      </c>
    </row>
    <row r="1314" spans="1:54">
      <c r="A1314">
        <v>347</v>
      </c>
      <c r="B1314">
        <v>1976</v>
      </c>
      <c r="C1314">
        <f>2024-B1314</f>
        <v>48</v>
      </c>
      <c r="D1314" t="str">
        <f>VLOOKUP(B1314,Reference!$A$1:$B$125, 2)</f>
        <v>Gen X</v>
      </c>
      <c r="E1314" t="s">
        <v>54</v>
      </c>
      <c r="F1314" t="str">
        <f>IF(E1314="High School", "No College", "College")</f>
        <v>College</v>
      </c>
      <c r="G1314" t="s">
        <v>71</v>
      </c>
      <c r="H1314">
        <v>40780</v>
      </c>
      <c r="I1314">
        <v>40780</v>
      </c>
      <c r="J1314" s="4" t="s">
        <v>175</v>
      </c>
      <c r="K1314">
        <v>0</v>
      </c>
      <c r="L1314">
        <v>1</v>
      </c>
      <c r="M1314" t="str">
        <f>IF(OR(K1314&gt;0, L1314&gt;0), "Parent", "Not Parent")</f>
        <v>Parent</v>
      </c>
      <c r="N1314" t="s">
        <v>509</v>
      </c>
      <c r="O1314" s="8">
        <v>41916</v>
      </c>
      <c r="P1314" s="9">
        <f>O1314-N1314</f>
        <v>756</v>
      </c>
      <c r="Q1314">
        <v>30</v>
      </c>
      <c r="R1314" s="9">
        <f>P1314-Q1314</f>
        <v>726</v>
      </c>
      <c r="S1314" s="8">
        <f>O1314-R1314</f>
        <v>41190</v>
      </c>
      <c r="T1314">
        <v>229</v>
      </c>
      <c r="U1314">
        <v>27</v>
      </c>
      <c r="V1314">
        <v>71</v>
      </c>
      <c r="W1314">
        <v>13</v>
      </c>
      <c r="X1314">
        <v>3</v>
      </c>
      <c r="Y1314">
        <v>34</v>
      </c>
      <c r="Z1314">
        <v>377</v>
      </c>
      <c r="AA1314">
        <f>Z1314/P1314</f>
        <v>0.49867724867724866</v>
      </c>
      <c r="AB1314" s="11" t="s">
        <v>506</v>
      </c>
      <c r="AC1314" t="s">
        <v>59</v>
      </c>
      <c r="AD1314">
        <v>4</v>
      </c>
      <c r="AE1314" t="str">
        <f>IF(AD1314&gt;3, "Prefers Discount", "Discount Indifferent")</f>
        <v>Prefers Discount</v>
      </c>
      <c r="AF1314">
        <v>5</v>
      </c>
      <c r="AG1314">
        <v>7</v>
      </c>
      <c r="AH1314">
        <v>1</v>
      </c>
      <c r="AI1314" t="str">
        <f>INDEX($AF$1:$AH$1,MATCH(MAX(AF1314:AH1314),AF1314:AH1314,0))</f>
        <v>Web_Orders</v>
      </c>
      <c r="AJ1314">
        <v>9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f>SUM(AK1314:AO1314)</f>
        <v>0</v>
      </c>
      <c r="AQ1314" t="s">
        <v>67</v>
      </c>
      <c r="AR1314">
        <v>0</v>
      </c>
      <c r="AS1314" t="str">
        <f>IF(OR(AK1314&gt;0, AL1314&gt;0, AM1314&gt;0, AN1314&gt;0, AO1314&gt;0), "Converted", "Not Converted")</f>
        <v>Not Converted</v>
      </c>
      <c r="AT1314">
        <v>0</v>
      </c>
      <c r="AU1314">
        <v>3</v>
      </c>
      <c r="AV1314">
        <v>11</v>
      </c>
      <c r="AW1314">
        <f>IF(Z1314&gt;607, 4, 0)</f>
        <v>0</v>
      </c>
      <c r="AX1314">
        <f>IF(AA1314&gt;1.6588, 3, 0)</f>
        <v>0</v>
      </c>
      <c r="AY1314">
        <f>IF(P1314&gt;401, 2, 0)</f>
        <v>2</v>
      </c>
      <c r="AZ1314">
        <f>IF(I1314&gt;52915.77, 1, 0)</f>
        <v>0</v>
      </c>
      <c r="BA1314">
        <f>SUM(AW1314:AZ1314)</f>
        <v>2</v>
      </c>
      <c r="BB1314" t="str">
        <f>VLOOKUP(BA1314,'Standard Deviations'!$L$1:$M$11,2,TRUE)</f>
        <v>Bronze</v>
      </c>
    </row>
    <row r="1315" spans="1:54">
      <c r="A1315">
        <v>7533</v>
      </c>
      <c r="B1315">
        <v>1964</v>
      </c>
      <c r="C1315">
        <f>2024-B1315</f>
        <v>60</v>
      </c>
      <c r="D1315" t="str">
        <f>VLOOKUP(B1315,Reference!$A$1:$B$125, 2)</f>
        <v>Boomers</v>
      </c>
      <c r="E1315" t="s">
        <v>54</v>
      </c>
      <c r="F1315" t="str">
        <f>IF(E1315="High School", "No College", "College")</f>
        <v>College</v>
      </c>
      <c r="G1315" t="s">
        <v>55</v>
      </c>
      <c r="H1315">
        <v>49096</v>
      </c>
      <c r="I1315">
        <v>49096</v>
      </c>
      <c r="J1315" s="4" t="s">
        <v>175</v>
      </c>
      <c r="K1315">
        <v>1</v>
      </c>
      <c r="L1315">
        <v>1</v>
      </c>
      <c r="M1315" t="str">
        <f>IF(OR(K1315&gt;0, L1315&gt;0), "Parent", "Not Parent")</f>
        <v>Parent</v>
      </c>
      <c r="N1315" t="s">
        <v>644</v>
      </c>
      <c r="O1315" s="8">
        <v>41916</v>
      </c>
      <c r="P1315" s="9">
        <f>O1315-N1315</f>
        <v>375</v>
      </c>
      <c r="Q1315">
        <v>15</v>
      </c>
      <c r="R1315" s="9">
        <f>P1315-Q1315</f>
        <v>360</v>
      </c>
      <c r="S1315" s="8">
        <f>O1315-R1315</f>
        <v>41556</v>
      </c>
      <c r="T1315">
        <v>144</v>
      </c>
      <c r="U1315">
        <v>1</v>
      </c>
      <c r="V1315">
        <v>32</v>
      </c>
      <c r="W1315">
        <v>2</v>
      </c>
      <c r="X1315">
        <v>1</v>
      </c>
      <c r="Y1315">
        <v>7</v>
      </c>
      <c r="Z1315">
        <v>187</v>
      </c>
      <c r="AA1315">
        <f>Z1315/P1315</f>
        <v>0.49866666666666665</v>
      </c>
      <c r="AB1315" s="11" t="s">
        <v>506</v>
      </c>
      <c r="AC1315" t="s">
        <v>59</v>
      </c>
      <c r="AD1315">
        <v>4</v>
      </c>
      <c r="AE1315" t="str">
        <f>IF(AD1315&gt;3, "Prefers Discount", "Discount Indifferent")</f>
        <v>Prefers Discount</v>
      </c>
      <c r="AF1315">
        <v>4</v>
      </c>
      <c r="AG1315">
        <v>4</v>
      </c>
      <c r="AH1315">
        <v>1</v>
      </c>
      <c r="AI1315" t="str">
        <f>INDEX($AF$1:$AH$1,MATCH(MAX(AF1315:AH1315),AF1315:AH1315,0))</f>
        <v>Store_Orders</v>
      </c>
      <c r="AJ1315">
        <v>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f>SUM(AK1315:AO1315)</f>
        <v>0</v>
      </c>
      <c r="AQ1315" t="s">
        <v>67</v>
      </c>
      <c r="AR1315">
        <v>0</v>
      </c>
      <c r="AS1315" t="str">
        <f>IF(OR(AK1315&gt;0, AL1315&gt;0, AM1315&gt;0, AN1315&gt;0, AO1315&gt;0), "Converted", "Not Converted")</f>
        <v>Not Converted</v>
      </c>
      <c r="AT1315">
        <v>0</v>
      </c>
      <c r="AU1315">
        <v>3</v>
      </c>
      <c r="AV1315">
        <v>11</v>
      </c>
      <c r="AW1315">
        <f>IF(Z1315&gt;607, 4, 0)</f>
        <v>0</v>
      </c>
      <c r="AX1315">
        <f>IF(AA1315&gt;1.6588, 3, 0)</f>
        <v>0</v>
      </c>
      <c r="AY1315">
        <f>IF(P1315&gt;401, 2, 0)</f>
        <v>0</v>
      </c>
      <c r="AZ1315">
        <f>IF(I1315&gt;52915.77, 1, 0)</f>
        <v>0</v>
      </c>
      <c r="BA1315">
        <f>SUM(AW1315:AZ1315)</f>
        <v>0</v>
      </c>
      <c r="BB1315" t="str">
        <f>VLOOKUP(BA1315,'Standard Deviations'!$L$1:$M$11,2,TRUE)</f>
        <v>No Tier</v>
      </c>
    </row>
    <row r="1316" spans="1:54">
      <c r="A1316">
        <v>7261</v>
      </c>
      <c r="B1316">
        <v>1971</v>
      </c>
      <c r="C1316">
        <f>2024-B1316</f>
        <v>53</v>
      </c>
      <c r="D1316" t="str">
        <f>VLOOKUP(B1316,Reference!$A$1:$B$125, 2)</f>
        <v>Gen X</v>
      </c>
      <c r="E1316" t="s">
        <v>54</v>
      </c>
      <c r="F1316" t="str">
        <f>IF(E1316="High School", "No College", "College")</f>
        <v>College</v>
      </c>
      <c r="G1316" t="s">
        <v>65</v>
      </c>
      <c r="H1316">
        <v>34600</v>
      </c>
      <c r="I1316">
        <v>34600</v>
      </c>
      <c r="J1316" s="4" t="s">
        <v>175</v>
      </c>
      <c r="K1316">
        <v>1</v>
      </c>
      <c r="L1316">
        <v>1</v>
      </c>
      <c r="M1316" t="str">
        <f>IF(OR(K1316&gt;0, L1316&gt;0), "Parent", "Not Parent")</f>
        <v>Parent</v>
      </c>
      <c r="N1316" t="s">
        <v>645</v>
      </c>
      <c r="O1316" s="8">
        <v>41916</v>
      </c>
      <c r="P1316" s="9">
        <f>O1316-N1316</f>
        <v>641</v>
      </c>
      <c r="Q1316">
        <v>8</v>
      </c>
      <c r="R1316" s="9">
        <f>P1316-Q1316</f>
        <v>633</v>
      </c>
      <c r="S1316" s="8">
        <f>O1316-R1316</f>
        <v>41283</v>
      </c>
      <c r="T1316">
        <v>199</v>
      </c>
      <c r="U1316">
        <v>33</v>
      </c>
      <c r="V1316">
        <v>60</v>
      </c>
      <c r="W1316">
        <v>8</v>
      </c>
      <c r="X1316">
        <v>3</v>
      </c>
      <c r="Y1316">
        <v>15</v>
      </c>
      <c r="Z1316">
        <v>318</v>
      </c>
      <c r="AA1316">
        <f>Z1316/P1316</f>
        <v>0.49609984399375973</v>
      </c>
      <c r="AB1316" s="11" t="s">
        <v>506</v>
      </c>
      <c r="AC1316" t="s">
        <v>59</v>
      </c>
      <c r="AD1316">
        <v>5</v>
      </c>
      <c r="AE1316" t="str">
        <f>IF(AD1316&gt;3, "Prefers Discount", "Discount Indifferent")</f>
        <v>Prefers Discount</v>
      </c>
      <c r="AF1316">
        <v>5</v>
      </c>
      <c r="AG1316">
        <v>5</v>
      </c>
      <c r="AH1316">
        <v>2</v>
      </c>
      <c r="AI1316" t="str">
        <f>INDEX($AF$1:$AH$1,MATCH(MAX(AF1316:AH1316),AF1316:AH1316,0))</f>
        <v>Store_Orders</v>
      </c>
      <c r="AJ1316">
        <v>8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f>SUM(AK1316:AO1316)</f>
        <v>0</v>
      </c>
      <c r="AQ1316" t="s">
        <v>67</v>
      </c>
      <c r="AR1316">
        <v>1</v>
      </c>
      <c r="AS1316" t="str">
        <f>IF(OR(AK1316&gt;0, AL1316&gt;0, AM1316&gt;0, AN1316&gt;0, AO1316&gt;0), "Converted", "Not Converted")</f>
        <v>Not Converted</v>
      </c>
      <c r="AT1316">
        <v>0</v>
      </c>
      <c r="AU1316">
        <v>3</v>
      </c>
      <c r="AV1316">
        <v>11</v>
      </c>
      <c r="AW1316">
        <f>IF(Z1316&gt;607, 4, 0)</f>
        <v>0</v>
      </c>
      <c r="AX1316">
        <f>IF(AA1316&gt;1.6588, 3, 0)</f>
        <v>0</v>
      </c>
      <c r="AY1316">
        <f>IF(P1316&gt;401, 2, 0)</f>
        <v>2</v>
      </c>
      <c r="AZ1316">
        <f>IF(I1316&gt;52915.77, 1, 0)</f>
        <v>0</v>
      </c>
      <c r="BA1316">
        <f>SUM(AW1316:AZ1316)</f>
        <v>2</v>
      </c>
      <c r="BB1316" t="str">
        <f>VLOOKUP(BA1316,'Standard Deviations'!$L$1:$M$11,2,TRUE)</f>
        <v>Bronze</v>
      </c>
    </row>
    <row r="1317" spans="1:54">
      <c r="A1317">
        <v>2452</v>
      </c>
      <c r="B1317">
        <v>1971</v>
      </c>
      <c r="C1317">
        <f>2024-B1317</f>
        <v>53</v>
      </c>
      <c r="D1317" t="str">
        <f>VLOOKUP(B1317,Reference!$A$1:$B$125, 2)</f>
        <v>Gen X</v>
      </c>
      <c r="E1317" t="s">
        <v>54</v>
      </c>
      <c r="F1317" t="str">
        <f>IF(E1317="High School", "No College", "College")</f>
        <v>College</v>
      </c>
      <c r="G1317" t="s">
        <v>65</v>
      </c>
      <c r="H1317">
        <v>34600</v>
      </c>
      <c r="I1317">
        <v>34600</v>
      </c>
      <c r="J1317" s="4" t="s">
        <v>175</v>
      </c>
      <c r="K1317">
        <v>1</v>
      </c>
      <c r="L1317">
        <v>1</v>
      </c>
      <c r="M1317" t="str">
        <f>IF(OR(K1317&gt;0, L1317&gt;0), "Parent", "Not Parent")</f>
        <v>Parent</v>
      </c>
      <c r="N1317" t="s">
        <v>645</v>
      </c>
      <c r="O1317" s="8">
        <v>41916</v>
      </c>
      <c r="P1317" s="9">
        <f>O1317-N1317</f>
        <v>641</v>
      </c>
      <c r="Q1317">
        <v>8</v>
      </c>
      <c r="R1317" s="9">
        <f>P1317-Q1317</f>
        <v>633</v>
      </c>
      <c r="S1317" s="8">
        <f>O1317-R1317</f>
        <v>41283</v>
      </c>
      <c r="T1317">
        <v>199</v>
      </c>
      <c r="U1317">
        <v>33</v>
      </c>
      <c r="V1317">
        <v>60</v>
      </c>
      <c r="W1317">
        <v>8</v>
      </c>
      <c r="X1317">
        <v>3</v>
      </c>
      <c r="Y1317">
        <v>15</v>
      </c>
      <c r="Z1317">
        <v>318</v>
      </c>
      <c r="AA1317">
        <f>Z1317/P1317</f>
        <v>0.49609984399375973</v>
      </c>
      <c r="AB1317" s="11" t="s">
        <v>506</v>
      </c>
      <c r="AC1317" t="s">
        <v>59</v>
      </c>
      <c r="AD1317">
        <v>5</v>
      </c>
      <c r="AE1317" t="str">
        <f>IF(AD1317&gt;3, "Prefers Discount", "Discount Indifferent")</f>
        <v>Prefers Discount</v>
      </c>
      <c r="AF1317">
        <v>5</v>
      </c>
      <c r="AG1317">
        <v>5</v>
      </c>
      <c r="AH1317">
        <v>2</v>
      </c>
      <c r="AI1317" t="str">
        <f>INDEX($AF$1:$AH$1,MATCH(MAX(AF1317:AH1317),AF1317:AH1317,0))</f>
        <v>Store_Orders</v>
      </c>
      <c r="AJ1317">
        <v>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f>SUM(AK1317:AO1317)</f>
        <v>0</v>
      </c>
      <c r="AQ1317" t="s">
        <v>67</v>
      </c>
      <c r="AR1317">
        <v>1</v>
      </c>
      <c r="AS1317" t="str">
        <f>IF(OR(AK1317&gt;0, AL1317&gt;0, AM1317&gt;0, AN1317&gt;0, AO1317&gt;0), "Converted", "Not Converted")</f>
        <v>Not Converted</v>
      </c>
      <c r="AT1317">
        <v>0</v>
      </c>
      <c r="AU1317">
        <v>3</v>
      </c>
      <c r="AV1317">
        <v>11</v>
      </c>
      <c r="AW1317">
        <f>IF(Z1317&gt;607, 4, 0)</f>
        <v>0</v>
      </c>
      <c r="AX1317">
        <f>IF(AA1317&gt;1.6588, 3, 0)</f>
        <v>0</v>
      </c>
      <c r="AY1317">
        <f>IF(P1317&gt;401, 2, 0)</f>
        <v>2</v>
      </c>
      <c r="AZ1317">
        <f>IF(I1317&gt;52915.77, 1, 0)</f>
        <v>0</v>
      </c>
      <c r="BA1317">
        <f>SUM(AW1317:AZ1317)</f>
        <v>2</v>
      </c>
      <c r="BB1317" t="str">
        <f>VLOOKUP(BA1317,'Standard Deviations'!$L$1:$M$11,2,TRUE)</f>
        <v>Bronze</v>
      </c>
    </row>
    <row r="1318" spans="1:54">
      <c r="A1318">
        <v>4437</v>
      </c>
      <c r="B1318">
        <v>1962</v>
      </c>
      <c r="C1318">
        <f>2024-B1318</f>
        <v>62</v>
      </c>
      <c r="D1318" t="str">
        <f>VLOOKUP(B1318,Reference!$A$1:$B$125, 2)</f>
        <v>Boomers</v>
      </c>
      <c r="E1318" t="s">
        <v>54</v>
      </c>
      <c r="F1318" t="str">
        <f>IF(E1318="High School", "No College", "College")</f>
        <v>College</v>
      </c>
      <c r="G1318" t="s">
        <v>55</v>
      </c>
      <c r="H1318">
        <v>65316</v>
      </c>
      <c r="I1318">
        <v>65316</v>
      </c>
      <c r="J1318" s="4" t="s">
        <v>61</v>
      </c>
      <c r="K1318">
        <v>1</v>
      </c>
      <c r="L1318">
        <v>1</v>
      </c>
      <c r="M1318" t="str">
        <f>IF(OR(K1318&gt;0, L1318&gt;0), "Parent", "Not Parent")</f>
        <v>Parent</v>
      </c>
      <c r="N1318" t="s">
        <v>563</v>
      </c>
      <c r="O1318" s="8">
        <v>41916</v>
      </c>
      <c r="P1318" s="9">
        <f>O1318-N1318</f>
        <v>528</v>
      </c>
      <c r="Q1318">
        <v>65</v>
      </c>
      <c r="R1318" s="9">
        <f>P1318-Q1318</f>
        <v>463</v>
      </c>
      <c r="S1318" s="8">
        <f>O1318-R1318</f>
        <v>41453</v>
      </c>
      <c r="T1318">
        <v>112</v>
      </c>
      <c r="U1318">
        <v>6</v>
      </c>
      <c r="V1318">
        <v>92</v>
      </c>
      <c r="W1318">
        <v>3</v>
      </c>
      <c r="X1318">
        <v>9</v>
      </c>
      <c r="Y1318">
        <v>38</v>
      </c>
      <c r="Z1318">
        <v>260</v>
      </c>
      <c r="AA1318">
        <f>Z1318/P1318</f>
        <v>0.49242424242424243</v>
      </c>
      <c r="AB1318" s="14" t="s">
        <v>506</v>
      </c>
      <c r="AC1318" s="13" t="s">
        <v>63</v>
      </c>
      <c r="AD1318">
        <v>2</v>
      </c>
      <c r="AE1318" t="str">
        <f>IF(AD1318&gt;3, "Prefers Discount", "Discount Indifferent")</f>
        <v>Discount Indifferent</v>
      </c>
      <c r="AF1318">
        <v>5</v>
      </c>
      <c r="AG1318">
        <v>3</v>
      </c>
      <c r="AH1318">
        <v>2</v>
      </c>
      <c r="AI1318" t="str">
        <f>INDEX($AF$1:$AH$1,MATCH(MAX(AF1318:AH1318),AF1318:AH1318,0))</f>
        <v>Store_Orders</v>
      </c>
      <c r="AJ1318">
        <v>4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f>SUM(AK1318:AO1318)</f>
        <v>0</v>
      </c>
      <c r="AQ1318" t="s">
        <v>67</v>
      </c>
      <c r="AR1318">
        <v>0</v>
      </c>
      <c r="AS1318" t="str">
        <f>IF(OR(AK1318&gt;0, AL1318&gt;0, AM1318&gt;0, AN1318&gt;0, AO1318&gt;0), "Converted", "Not Converted")</f>
        <v>Not Converted</v>
      </c>
      <c r="AT1318">
        <v>0</v>
      </c>
      <c r="AU1318">
        <v>3</v>
      </c>
      <c r="AV1318">
        <v>11</v>
      </c>
      <c r="AW1318">
        <f>IF(Z1318&gt;607, 4, 0)</f>
        <v>0</v>
      </c>
      <c r="AX1318">
        <f>IF(AA1318&gt;1.6588, 3, 0)</f>
        <v>0</v>
      </c>
      <c r="AY1318">
        <f>IF(P1318&gt;401, 2, 0)</f>
        <v>2</v>
      </c>
      <c r="AZ1318">
        <f>IF(I1318&gt;52915.77, 1, 0)</f>
        <v>1</v>
      </c>
      <c r="BA1318">
        <f>SUM(AW1318:AZ1318)</f>
        <v>3</v>
      </c>
      <c r="BB1318" t="str">
        <f>VLOOKUP(BA1318,'Standard Deviations'!$L$1:$M$11,2,TRUE)</f>
        <v>Silver</v>
      </c>
    </row>
    <row r="1319" spans="1:54">
      <c r="A1319">
        <v>286</v>
      </c>
      <c r="B1319">
        <v>1952</v>
      </c>
      <c r="C1319">
        <f>2024-B1319</f>
        <v>72</v>
      </c>
      <c r="D1319" t="str">
        <f>VLOOKUP(B1319,Reference!$A$1:$B$125, 2)</f>
        <v>Boomers</v>
      </c>
      <c r="E1319" t="s">
        <v>54</v>
      </c>
      <c r="F1319" t="str">
        <f>IF(E1319="High School", "No College", "College")</f>
        <v>College</v>
      </c>
      <c r="G1319" t="s">
        <v>60</v>
      </c>
      <c r="H1319">
        <v>44213</v>
      </c>
      <c r="I1319">
        <v>44213</v>
      </c>
      <c r="J1319" s="4" t="s">
        <v>175</v>
      </c>
      <c r="K1319">
        <v>1</v>
      </c>
      <c r="L1319">
        <v>1</v>
      </c>
      <c r="M1319" t="str">
        <f>IF(OR(K1319&gt;0, L1319&gt;0), "Parent", "Not Parent")</f>
        <v>Parent</v>
      </c>
      <c r="N1319" t="s">
        <v>575</v>
      </c>
      <c r="O1319" s="8">
        <v>41916</v>
      </c>
      <c r="P1319" s="9">
        <f>O1319-N1319</f>
        <v>309</v>
      </c>
      <c r="Q1319">
        <v>48</v>
      </c>
      <c r="R1319" s="9">
        <f>P1319-Q1319</f>
        <v>261</v>
      </c>
      <c r="S1319" s="8">
        <f>O1319-R1319</f>
        <v>41655</v>
      </c>
      <c r="T1319">
        <v>95</v>
      </c>
      <c r="U1319">
        <v>11</v>
      </c>
      <c r="V1319">
        <v>35</v>
      </c>
      <c r="W1319">
        <v>0</v>
      </c>
      <c r="X1319">
        <v>4</v>
      </c>
      <c r="Y1319">
        <v>7</v>
      </c>
      <c r="Z1319">
        <v>152</v>
      </c>
      <c r="AA1319">
        <f>Z1319/P1319</f>
        <v>0.49190938511326859</v>
      </c>
      <c r="AB1319" s="11" t="s">
        <v>506</v>
      </c>
      <c r="AC1319" t="s">
        <v>59</v>
      </c>
      <c r="AD1319">
        <v>4</v>
      </c>
      <c r="AE1319" t="str">
        <f>IF(AD1319&gt;3, "Prefers Discount", "Discount Indifferent")</f>
        <v>Prefers Discount</v>
      </c>
      <c r="AF1319">
        <v>5</v>
      </c>
      <c r="AG1319">
        <v>2</v>
      </c>
      <c r="AH1319">
        <v>1</v>
      </c>
      <c r="AI1319" t="str">
        <f>INDEX($AF$1:$AH$1,MATCH(MAX(AF1319:AH1319),AF1319:AH1319,0))</f>
        <v>Store_Orders</v>
      </c>
      <c r="AJ1319">
        <v>6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f>SUM(AK1319:AO1319)</f>
        <v>0</v>
      </c>
      <c r="AQ1319" t="s">
        <v>67</v>
      </c>
      <c r="AR1319">
        <v>0</v>
      </c>
      <c r="AS1319" t="str">
        <f>IF(OR(AK1319&gt;0, AL1319&gt;0, AM1319&gt;0, AN1319&gt;0, AO1319&gt;0), "Converted", "Not Converted")</f>
        <v>Not Converted</v>
      </c>
      <c r="AT1319">
        <v>0</v>
      </c>
      <c r="AU1319">
        <v>3</v>
      </c>
      <c r="AV1319">
        <v>11</v>
      </c>
      <c r="AW1319">
        <f>IF(Z1319&gt;607, 4, 0)</f>
        <v>0</v>
      </c>
      <c r="AX1319">
        <f>IF(AA1319&gt;1.6588, 3, 0)</f>
        <v>0</v>
      </c>
      <c r="AY1319">
        <f>IF(P1319&gt;401, 2, 0)</f>
        <v>0</v>
      </c>
      <c r="AZ1319">
        <f>IF(I1319&gt;52915.77, 1, 0)</f>
        <v>0</v>
      </c>
      <c r="BA1319">
        <f>SUM(AW1319:AZ1319)</f>
        <v>0</v>
      </c>
      <c r="BB1319" t="str">
        <f>VLOOKUP(BA1319,'Standard Deviations'!$L$1:$M$11,2,TRUE)</f>
        <v>No Tier</v>
      </c>
    </row>
    <row r="1320" spans="1:54">
      <c r="A1320">
        <v>6818</v>
      </c>
      <c r="B1320">
        <v>1974</v>
      </c>
      <c r="C1320">
        <f>2024-B1320</f>
        <v>50</v>
      </c>
      <c r="D1320" t="str">
        <f>VLOOKUP(B1320,Reference!$A$1:$B$125, 2)</f>
        <v>Gen X</v>
      </c>
      <c r="E1320" t="s">
        <v>54</v>
      </c>
      <c r="F1320" t="str">
        <f>IF(E1320="High School", "No College", "College")</f>
        <v>College</v>
      </c>
      <c r="G1320" t="s">
        <v>55</v>
      </c>
      <c r="H1320">
        <v>44989</v>
      </c>
      <c r="I1320">
        <v>44989</v>
      </c>
      <c r="J1320" s="4" t="s">
        <v>175</v>
      </c>
      <c r="K1320">
        <v>0</v>
      </c>
      <c r="L1320">
        <v>1</v>
      </c>
      <c r="M1320" t="str">
        <f>IF(OR(K1320&gt;0, L1320&gt;0), "Parent", "Not Parent")</f>
        <v>Parent</v>
      </c>
      <c r="N1320" t="s">
        <v>325</v>
      </c>
      <c r="O1320" s="8">
        <v>41916</v>
      </c>
      <c r="P1320" s="9">
        <f>O1320-N1320</f>
        <v>752</v>
      </c>
      <c r="Q1320">
        <v>26</v>
      </c>
      <c r="R1320" s="9">
        <f>P1320-Q1320</f>
        <v>726</v>
      </c>
      <c r="S1320" s="8">
        <f>O1320-R1320</f>
        <v>41190</v>
      </c>
      <c r="T1320">
        <v>98</v>
      </c>
      <c r="U1320">
        <v>0</v>
      </c>
      <c r="V1320">
        <v>106</v>
      </c>
      <c r="W1320">
        <v>49</v>
      </c>
      <c r="X1320">
        <v>10</v>
      </c>
      <c r="Y1320">
        <v>106</v>
      </c>
      <c r="Z1320">
        <v>369</v>
      </c>
      <c r="AA1320">
        <f>Z1320/P1320</f>
        <v>0.49069148936170215</v>
      </c>
      <c r="AB1320" s="11" t="s">
        <v>506</v>
      </c>
      <c r="AC1320" t="s">
        <v>59</v>
      </c>
      <c r="AD1320">
        <v>5</v>
      </c>
      <c r="AE1320" t="str">
        <f>IF(AD1320&gt;3, "Prefers Discount", "Discount Indifferent")</f>
        <v>Prefers Discount</v>
      </c>
      <c r="AF1320">
        <v>5</v>
      </c>
      <c r="AG1320">
        <v>5</v>
      </c>
      <c r="AH1320">
        <v>1</v>
      </c>
      <c r="AI1320" t="str">
        <f>INDEX($AF$1:$AH$1,MATCH(MAX(AF1320:AH1320),AF1320:AH1320,0))</f>
        <v>Store_Orders</v>
      </c>
      <c r="AJ1320">
        <v>6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f>SUM(AK1320:AO1320)</f>
        <v>0</v>
      </c>
      <c r="AQ1320" t="s">
        <v>67</v>
      </c>
      <c r="AR1320">
        <v>0</v>
      </c>
      <c r="AS1320" t="str">
        <f>IF(OR(AK1320&gt;0, AL1320&gt;0, AM1320&gt;0, AN1320&gt;0, AO1320&gt;0), "Converted", "Not Converted")</f>
        <v>Not Converted</v>
      </c>
      <c r="AT1320">
        <v>0</v>
      </c>
      <c r="AU1320">
        <v>3</v>
      </c>
      <c r="AV1320">
        <v>11</v>
      </c>
      <c r="AW1320">
        <f>IF(Z1320&gt;607, 4, 0)</f>
        <v>0</v>
      </c>
      <c r="AX1320">
        <f>IF(AA1320&gt;1.6588, 3, 0)</f>
        <v>0</v>
      </c>
      <c r="AY1320">
        <f>IF(P1320&gt;401, 2, 0)</f>
        <v>2</v>
      </c>
      <c r="AZ1320">
        <f>IF(I1320&gt;52915.77, 1, 0)</f>
        <v>0</v>
      </c>
      <c r="BA1320">
        <f>SUM(AW1320:AZ1320)</f>
        <v>2</v>
      </c>
      <c r="BB1320" t="str">
        <f>VLOOKUP(BA1320,'Standard Deviations'!$L$1:$M$11,2,TRUE)</f>
        <v>Bronze</v>
      </c>
    </row>
    <row r="1321" spans="1:54">
      <c r="A1321">
        <v>7807</v>
      </c>
      <c r="B1321">
        <v>1974</v>
      </c>
      <c r="C1321">
        <f>2024-B1321</f>
        <v>50</v>
      </c>
      <c r="D1321" t="str">
        <f>VLOOKUP(B1321,Reference!$A$1:$B$125, 2)</f>
        <v>Gen X</v>
      </c>
      <c r="E1321" t="s">
        <v>54</v>
      </c>
      <c r="F1321" t="str">
        <f>IF(E1321="High School", "No College", "College")</f>
        <v>College</v>
      </c>
      <c r="G1321" t="s">
        <v>55</v>
      </c>
      <c r="H1321">
        <v>44989</v>
      </c>
      <c r="I1321">
        <v>44989</v>
      </c>
      <c r="J1321" s="4" t="s">
        <v>175</v>
      </c>
      <c r="K1321">
        <v>0</v>
      </c>
      <c r="L1321">
        <v>1</v>
      </c>
      <c r="M1321" t="str">
        <f>IF(OR(K1321&gt;0, L1321&gt;0), "Parent", "Not Parent")</f>
        <v>Parent</v>
      </c>
      <c r="N1321" t="s">
        <v>325</v>
      </c>
      <c r="O1321" s="8">
        <v>41916</v>
      </c>
      <c r="P1321" s="9">
        <f>O1321-N1321</f>
        <v>752</v>
      </c>
      <c r="Q1321">
        <v>26</v>
      </c>
      <c r="R1321" s="9">
        <f>P1321-Q1321</f>
        <v>726</v>
      </c>
      <c r="S1321" s="8">
        <f>O1321-R1321</f>
        <v>41190</v>
      </c>
      <c r="T1321">
        <v>98</v>
      </c>
      <c r="U1321">
        <v>0</v>
      </c>
      <c r="V1321">
        <v>106</v>
      </c>
      <c r="W1321">
        <v>49</v>
      </c>
      <c r="X1321">
        <v>10</v>
      </c>
      <c r="Y1321">
        <v>106</v>
      </c>
      <c r="Z1321">
        <v>369</v>
      </c>
      <c r="AA1321">
        <f>Z1321/P1321</f>
        <v>0.49069148936170215</v>
      </c>
      <c r="AB1321" s="11" t="s">
        <v>506</v>
      </c>
      <c r="AC1321" t="s">
        <v>59</v>
      </c>
      <c r="AD1321">
        <v>5</v>
      </c>
      <c r="AE1321" t="str">
        <f>IF(AD1321&gt;3, "Prefers Discount", "Discount Indifferent")</f>
        <v>Prefers Discount</v>
      </c>
      <c r="AF1321">
        <v>5</v>
      </c>
      <c r="AG1321">
        <v>5</v>
      </c>
      <c r="AH1321">
        <v>1</v>
      </c>
      <c r="AI1321" t="str">
        <f>INDEX($AF$1:$AH$1,MATCH(MAX(AF1321:AH1321),AF1321:AH1321,0))</f>
        <v>Store_Orders</v>
      </c>
      <c r="AJ1321">
        <v>6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f>SUM(AK1321:AO1321)</f>
        <v>0</v>
      </c>
      <c r="AQ1321" t="s">
        <v>67</v>
      </c>
      <c r="AR1321">
        <v>0</v>
      </c>
      <c r="AS1321" t="str">
        <f>IF(OR(AK1321&gt;0, AL1321&gt;0, AM1321&gt;0, AN1321&gt;0, AO1321&gt;0), "Converted", "Not Converted")</f>
        <v>Not Converted</v>
      </c>
      <c r="AT1321">
        <v>0</v>
      </c>
      <c r="AU1321">
        <v>3</v>
      </c>
      <c r="AV1321">
        <v>11</v>
      </c>
      <c r="AW1321">
        <f>IF(Z1321&gt;607, 4, 0)</f>
        <v>0</v>
      </c>
      <c r="AX1321">
        <f>IF(AA1321&gt;1.6588, 3, 0)</f>
        <v>0</v>
      </c>
      <c r="AY1321">
        <f>IF(P1321&gt;401, 2, 0)</f>
        <v>2</v>
      </c>
      <c r="AZ1321">
        <f>IF(I1321&gt;52915.77, 1, 0)</f>
        <v>0</v>
      </c>
      <c r="BA1321">
        <f>SUM(AW1321:AZ1321)</f>
        <v>2</v>
      </c>
      <c r="BB1321" t="str">
        <f>VLOOKUP(BA1321,'Standard Deviations'!$L$1:$M$11,2,TRUE)</f>
        <v>Bronze</v>
      </c>
    </row>
    <row r="1322" spans="1:54">
      <c r="A1322">
        <v>8945</v>
      </c>
      <c r="B1322">
        <v>1970</v>
      </c>
      <c r="C1322">
        <f>2024-B1322</f>
        <v>54</v>
      </c>
      <c r="D1322" t="str">
        <f>VLOOKUP(B1322,Reference!$A$1:$B$125, 2)</f>
        <v>Gen X</v>
      </c>
      <c r="E1322" t="s">
        <v>54</v>
      </c>
      <c r="F1322" t="str">
        <f>IF(E1322="High School", "No College", "College")</f>
        <v>College</v>
      </c>
      <c r="G1322" t="s">
        <v>71</v>
      </c>
      <c r="H1322">
        <v>54137</v>
      </c>
      <c r="I1322">
        <v>54137</v>
      </c>
      <c r="J1322" s="4" t="s">
        <v>61</v>
      </c>
      <c r="K1322">
        <v>0</v>
      </c>
      <c r="L1322">
        <v>1</v>
      </c>
      <c r="M1322" t="str">
        <f>IF(OR(K1322&gt;0, L1322&gt;0), "Parent", "Not Parent")</f>
        <v>Parent</v>
      </c>
      <c r="N1322" t="s">
        <v>160</v>
      </c>
      <c r="O1322" s="8">
        <v>41916</v>
      </c>
      <c r="P1322" s="9">
        <f>O1322-N1322</f>
        <v>414</v>
      </c>
      <c r="Q1322">
        <v>46</v>
      </c>
      <c r="R1322" s="9">
        <f>P1322-Q1322</f>
        <v>368</v>
      </c>
      <c r="S1322" s="8">
        <f>O1322-R1322</f>
        <v>41548</v>
      </c>
      <c r="T1322">
        <v>171</v>
      </c>
      <c r="U1322">
        <v>0</v>
      </c>
      <c r="V1322">
        <v>11</v>
      </c>
      <c r="W1322">
        <v>0</v>
      </c>
      <c r="X1322">
        <v>1</v>
      </c>
      <c r="Y1322">
        <v>20</v>
      </c>
      <c r="Z1322">
        <v>203</v>
      </c>
      <c r="AA1322">
        <f>Z1322/P1322</f>
        <v>0.49033816425120774</v>
      </c>
      <c r="AB1322" s="11" t="s">
        <v>506</v>
      </c>
      <c r="AC1322" t="s">
        <v>59</v>
      </c>
      <c r="AD1322">
        <v>2</v>
      </c>
      <c r="AE1322" t="str">
        <f>IF(AD1322&gt;3, "Prefers Discount", "Discount Indifferent")</f>
        <v>Discount Indifferent</v>
      </c>
      <c r="AF1322">
        <v>4</v>
      </c>
      <c r="AG1322">
        <v>4</v>
      </c>
      <c r="AH1322">
        <v>1</v>
      </c>
      <c r="AI1322" t="str">
        <f>INDEX($AF$1:$AH$1,MATCH(MAX(AF1322:AH1322),AF1322:AH1322,0))</f>
        <v>Store_Orders</v>
      </c>
      <c r="AJ1322">
        <v>6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f>SUM(AK1322:AO1322)</f>
        <v>0</v>
      </c>
      <c r="AQ1322" t="s">
        <v>67</v>
      </c>
      <c r="AR1322">
        <v>0</v>
      </c>
      <c r="AS1322" t="str">
        <f>IF(OR(AK1322&gt;0, AL1322&gt;0, AM1322&gt;0, AN1322&gt;0, AO1322&gt;0), "Converted", "Not Converted")</f>
        <v>Not Converted</v>
      </c>
      <c r="AT1322">
        <v>0</v>
      </c>
      <c r="AU1322">
        <v>3</v>
      </c>
      <c r="AV1322">
        <v>11</v>
      </c>
      <c r="AW1322">
        <f>IF(Z1322&gt;607, 4, 0)</f>
        <v>0</v>
      </c>
      <c r="AX1322">
        <f>IF(AA1322&gt;1.6588, 3, 0)</f>
        <v>0</v>
      </c>
      <c r="AY1322">
        <f>IF(P1322&gt;401, 2, 0)</f>
        <v>2</v>
      </c>
      <c r="AZ1322">
        <f>IF(I1322&gt;52915.77, 1, 0)</f>
        <v>1</v>
      </c>
      <c r="BA1322">
        <f>SUM(AW1322:AZ1322)</f>
        <v>3</v>
      </c>
      <c r="BB1322" t="str">
        <f>VLOOKUP(BA1322,'Standard Deviations'!$L$1:$M$11,2,TRUE)</f>
        <v>Silver</v>
      </c>
    </row>
    <row r="1323" spans="1:54">
      <c r="A1323">
        <v>332</v>
      </c>
      <c r="B1323">
        <v>1957</v>
      </c>
      <c r="C1323">
        <f>2024-B1323</f>
        <v>67</v>
      </c>
      <c r="D1323" t="str">
        <f>VLOOKUP(B1323,Reference!$A$1:$B$125, 2)</f>
        <v>Boomers</v>
      </c>
      <c r="E1323" t="s">
        <v>54</v>
      </c>
      <c r="F1323" t="str">
        <f>IF(E1323="High School", "No College", "College")</f>
        <v>College</v>
      </c>
      <c r="G1323" t="s">
        <v>55</v>
      </c>
      <c r="H1323">
        <v>47743</v>
      </c>
      <c r="I1323">
        <v>47743</v>
      </c>
      <c r="J1323" s="4" t="s">
        <v>175</v>
      </c>
      <c r="K1323">
        <v>0</v>
      </c>
      <c r="L1323">
        <v>1</v>
      </c>
      <c r="M1323" t="str">
        <f>IF(OR(K1323&gt;0, L1323&gt;0), "Parent", "Not Parent")</f>
        <v>Parent</v>
      </c>
      <c r="N1323" t="s">
        <v>482</v>
      </c>
      <c r="O1323" s="8">
        <v>41916</v>
      </c>
      <c r="P1323" s="9">
        <f>O1323-N1323</f>
        <v>561</v>
      </c>
      <c r="Q1323">
        <v>56</v>
      </c>
      <c r="R1323" s="9">
        <f>P1323-Q1323</f>
        <v>505</v>
      </c>
      <c r="S1323" s="8">
        <f>O1323-R1323</f>
        <v>41411</v>
      </c>
      <c r="T1323">
        <v>198</v>
      </c>
      <c r="U1323">
        <v>2</v>
      </c>
      <c r="V1323">
        <v>43</v>
      </c>
      <c r="W1323">
        <v>0</v>
      </c>
      <c r="X1323">
        <v>12</v>
      </c>
      <c r="Y1323">
        <v>20</v>
      </c>
      <c r="Z1323">
        <v>275</v>
      </c>
      <c r="AA1323">
        <f>Z1323/P1323</f>
        <v>0.49019607843137253</v>
      </c>
      <c r="AB1323" s="14" t="s">
        <v>506</v>
      </c>
      <c r="AC1323" s="13" t="s">
        <v>63</v>
      </c>
      <c r="AD1323">
        <v>3</v>
      </c>
      <c r="AE1323" t="str">
        <f>IF(AD1323&gt;3, "Prefers Discount", "Discount Indifferent")</f>
        <v>Discount Indifferent</v>
      </c>
      <c r="AF1323">
        <v>6</v>
      </c>
      <c r="AG1323">
        <v>4</v>
      </c>
      <c r="AH1323">
        <v>1</v>
      </c>
      <c r="AI1323" t="str">
        <f>INDEX($AF$1:$AH$1,MATCH(MAX(AF1323:AH1323),AF1323:AH1323,0))</f>
        <v>Store_Orders</v>
      </c>
      <c r="AJ1323">
        <v>6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f>SUM(AK1323:AO1323)</f>
        <v>1</v>
      </c>
      <c r="AQ1323" t="str">
        <f>INDEX($AK$1:$AO$1,MATCH(MAX(AK1323:AO1323),AK1323:AO1323,0))</f>
        <v>Converted_on_Camp4</v>
      </c>
      <c r="AR1323">
        <v>1</v>
      </c>
      <c r="AS1323" t="str">
        <f>IF(OR(AK1323&gt;0, AL1323&gt;0, AM1323&gt;0, AN1323&gt;0, AO1323&gt;0), "Converted", "Not Converted")</f>
        <v>Converted</v>
      </c>
      <c r="AT1323">
        <v>0</v>
      </c>
      <c r="AU1323">
        <v>3</v>
      </c>
      <c r="AV1323">
        <v>11</v>
      </c>
      <c r="AW1323">
        <f>IF(Z1323&gt;607, 4, 0)</f>
        <v>0</v>
      </c>
      <c r="AX1323">
        <f>IF(AA1323&gt;1.6588, 3, 0)</f>
        <v>0</v>
      </c>
      <c r="AY1323">
        <f>IF(P1323&gt;401, 2, 0)</f>
        <v>2</v>
      </c>
      <c r="AZ1323">
        <f>IF(I1323&gt;52915.77, 1, 0)</f>
        <v>0</v>
      </c>
      <c r="BA1323">
        <f>SUM(AW1323:AZ1323)</f>
        <v>2</v>
      </c>
      <c r="BB1323" t="str">
        <f>VLOOKUP(BA1323,'Standard Deviations'!$L$1:$M$11,2,TRUE)</f>
        <v>Bronze</v>
      </c>
    </row>
    <row r="1324" spans="1:54">
      <c r="A1324">
        <v>6878</v>
      </c>
      <c r="B1324">
        <v>1954</v>
      </c>
      <c r="C1324">
        <f>2024-B1324</f>
        <v>70</v>
      </c>
      <c r="D1324" t="str">
        <f>VLOOKUP(B1324,Reference!$A$1:$B$125, 2)</f>
        <v>Boomers</v>
      </c>
      <c r="E1324" t="s">
        <v>54</v>
      </c>
      <c r="F1324" t="str">
        <f>IF(E1324="High School", "No College", "College")</f>
        <v>College</v>
      </c>
      <c r="G1324" t="s">
        <v>89</v>
      </c>
      <c r="H1324">
        <v>27421</v>
      </c>
      <c r="I1324">
        <v>27421</v>
      </c>
      <c r="J1324" s="4" t="s">
        <v>341</v>
      </c>
      <c r="K1324">
        <v>0</v>
      </c>
      <c r="L1324">
        <v>0</v>
      </c>
      <c r="M1324" t="str">
        <f>IF(OR(K1324&gt;0, L1324&gt;0), "Parent", "Not Parent")</f>
        <v>Not Parent</v>
      </c>
      <c r="N1324" t="s">
        <v>288</v>
      </c>
      <c r="O1324" s="8">
        <v>41916</v>
      </c>
      <c r="P1324" s="9">
        <f>O1324-N1324</f>
        <v>661</v>
      </c>
      <c r="Q1324">
        <v>14</v>
      </c>
      <c r="R1324" s="9">
        <f>P1324-Q1324</f>
        <v>647</v>
      </c>
      <c r="S1324" s="8">
        <f>O1324-R1324</f>
        <v>41269</v>
      </c>
      <c r="T1324">
        <v>43</v>
      </c>
      <c r="U1324">
        <v>12</v>
      </c>
      <c r="V1324">
        <v>96</v>
      </c>
      <c r="W1324">
        <v>78</v>
      </c>
      <c r="X1324">
        <v>40</v>
      </c>
      <c r="Y1324">
        <v>55</v>
      </c>
      <c r="Z1324">
        <v>324</v>
      </c>
      <c r="AA1324">
        <f>Z1324/P1324</f>
        <v>0.49016641452344933</v>
      </c>
      <c r="AB1324" s="11" t="s">
        <v>506</v>
      </c>
      <c r="AC1324" t="s">
        <v>59</v>
      </c>
      <c r="AD1324">
        <v>3</v>
      </c>
      <c r="AE1324" t="str">
        <f>IF(AD1324&gt;3, "Prefers Discount", "Discount Indifferent")</f>
        <v>Discount Indifferent</v>
      </c>
      <c r="AF1324">
        <v>6</v>
      </c>
      <c r="AG1324">
        <v>4</v>
      </c>
      <c r="AH1324">
        <v>1</v>
      </c>
      <c r="AI1324" t="str">
        <f>INDEX($AF$1:$AH$1,MATCH(MAX(AF1324:AH1324),AF1324:AH1324,0))</f>
        <v>Store_Orders</v>
      </c>
      <c r="AJ1324">
        <v>7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f>SUM(AK1324:AO1324)</f>
        <v>0</v>
      </c>
      <c r="AQ1324" t="s">
        <v>67</v>
      </c>
      <c r="AR1324">
        <v>0</v>
      </c>
      <c r="AS1324" t="str">
        <f>IF(OR(AK1324&gt;0, AL1324&gt;0, AM1324&gt;0, AN1324&gt;0, AO1324&gt;0), "Converted", "Not Converted")</f>
        <v>Not Converted</v>
      </c>
      <c r="AT1324">
        <v>0</v>
      </c>
      <c r="AU1324">
        <v>3</v>
      </c>
      <c r="AV1324">
        <v>11</v>
      </c>
      <c r="AW1324">
        <f>IF(Z1324&gt;607, 4, 0)</f>
        <v>0</v>
      </c>
      <c r="AX1324">
        <f>IF(AA1324&gt;1.6588, 3, 0)</f>
        <v>0</v>
      </c>
      <c r="AY1324">
        <f>IF(P1324&gt;401, 2, 0)</f>
        <v>2</v>
      </c>
      <c r="AZ1324">
        <f>IF(I1324&gt;52915.77, 1, 0)</f>
        <v>0</v>
      </c>
      <c r="BA1324">
        <f>SUM(AW1324:AZ1324)</f>
        <v>2</v>
      </c>
      <c r="BB1324" t="str">
        <f>VLOOKUP(BA1324,'Standard Deviations'!$L$1:$M$11,2,TRUE)</f>
        <v>Bronze</v>
      </c>
    </row>
    <row r="1325" spans="1:54">
      <c r="A1325">
        <v>7254</v>
      </c>
      <c r="B1325">
        <v>1969</v>
      </c>
      <c r="C1325">
        <f>2024-B1325</f>
        <v>55</v>
      </c>
      <c r="D1325" t="str">
        <f>VLOOKUP(B1325,Reference!$A$1:$B$125, 2)</f>
        <v>Gen X</v>
      </c>
      <c r="E1325" t="s">
        <v>54</v>
      </c>
      <c r="F1325" t="str">
        <f>IF(E1325="High School", "No College", "College")</f>
        <v>College</v>
      </c>
      <c r="G1325" t="s">
        <v>65</v>
      </c>
      <c r="H1325">
        <v>38361</v>
      </c>
      <c r="I1325">
        <v>38361</v>
      </c>
      <c r="J1325" s="4" t="s">
        <v>175</v>
      </c>
      <c r="K1325">
        <v>1</v>
      </c>
      <c r="L1325">
        <v>0</v>
      </c>
      <c r="M1325" t="str">
        <f>IF(OR(K1325&gt;0, L1325&gt;0), "Parent", "Not Parent")</f>
        <v>Parent</v>
      </c>
      <c r="N1325" t="s">
        <v>205</v>
      </c>
      <c r="O1325" s="8">
        <v>41916</v>
      </c>
      <c r="P1325" s="9">
        <f>O1325-N1325</f>
        <v>281</v>
      </c>
      <c r="Q1325">
        <v>74</v>
      </c>
      <c r="R1325" s="9">
        <f>P1325-Q1325</f>
        <v>207</v>
      </c>
      <c r="S1325" s="8">
        <f>O1325-R1325</f>
        <v>41709</v>
      </c>
      <c r="T1325">
        <v>39</v>
      </c>
      <c r="U1325">
        <v>0</v>
      </c>
      <c r="V1325">
        <v>56</v>
      </c>
      <c r="W1325">
        <v>20</v>
      </c>
      <c r="X1325">
        <v>8</v>
      </c>
      <c r="Y1325">
        <v>14</v>
      </c>
      <c r="Z1325">
        <v>137</v>
      </c>
      <c r="AA1325">
        <f>Z1325/P1325</f>
        <v>0.48754448398576511</v>
      </c>
      <c r="AB1325" s="14" t="s">
        <v>506</v>
      </c>
      <c r="AC1325" s="13" t="s">
        <v>63</v>
      </c>
      <c r="AD1325">
        <v>3</v>
      </c>
      <c r="AE1325" t="str">
        <f>IF(AD1325&gt;3, "Prefers Discount", "Discount Indifferent")</f>
        <v>Discount Indifferent</v>
      </c>
      <c r="AF1325">
        <v>3</v>
      </c>
      <c r="AG1325">
        <v>3</v>
      </c>
      <c r="AH1325">
        <v>1</v>
      </c>
      <c r="AI1325" t="str">
        <f>INDEX($AF$1:$AH$1,MATCH(MAX(AF1325:AH1325),AF1325:AH1325,0))</f>
        <v>Store_Orders</v>
      </c>
      <c r="AJ1325">
        <v>7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f>SUM(AK1325:AO1325)</f>
        <v>0</v>
      </c>
      <c r="AQ1325" t="s">
        <v>67</v>
      </c>
      <c r="AR1325">
        <v>0</v>
      </c>
      <c r="AS1325" t="str">
        <f>IF(OR(AK1325&gt;0, AL1325&gt;0, AM1325&gt;0, AN1325&gt;0, AO1325&gt;0), "Converted", "Not Converted")</f>
        <v>Not Converted</v>
      </c>
      <c r="AT1325">
        <v>0</v>
      </c>
      <c r="AU1325">
        <v>3</v>
      </c>
      <c r="AV1325">
        <v>11</v>
      </c>
      <c r="AW1325">
        <f>IF(Z1325&gt;607, 4, 0)</f>
        <v>0</v>
      </c>
      <c r="AX1325">
        <f>IF(AA1325&gt;1.6588, 3, 0)</f>
        <v>0</v>
      </c>
      <c r="AY1325">
        <f>IF(P1325&gt;401, 2, 0)</f>
        <v>0</v>
      </c>
      <c r="AZ1325">
        <f>IF(I1325&gt;52915.77, 1, 0)</f>
        <v>0</v>
      </c>
      <c r="BA1325">
        <f>SUM(AW1325:AZ1325)</f>
        <v>0</v>
      </c>
      <c r="BB1325" t="str">
        <f>VLOOKUP(BA1325,'Standard Deviations'!$L$1:$M$11,2,TRUE)</f>
        <v>No Tier</v>
      </c>
    </row>
    <row r="1326" spans="1:54">
      <c r="A1326">
        <v>8775</v>
      </c>
      <c r="B1326">
        <v>1969</v>
      </c>
      <c r="C1326">
        <f>2024-B1326</f>
        <v>55</v>
      </c>
      <c r="D1326" t="str">
        <f>VLOOKUP(B1326,Reference!$A$1:$B$125, 2)</f>
        <v>Gen X</v>
      </c>
      <c r="E1326" t="s">
        <v>54</v>
      </c>
      <c r="F1326" t="str">
        <f>IF(E1326="High School", "No College", "College")</f>
        <v>College</v>
      </c>
      <c r="G1326" t="s">
        <v>65</v>
      </c>
      <c r="H1326">
        <v>38361</v>
      </c>
      <c r="I1326">
        <v>38361</v>
      </c>
      <c r="J1326" s="4" t="s">
        <v>175</v>
      </c>
      <c r="K1326">
        <v>1</v>
      </c>
      <c r="L1326">
        <v>0</v>
      </c>
      <c r="M1326" t="str">
        <f>IF(OR(K1326&gt;0, L1326&gt;0), "Parent", "Not Parent")</f>
        <v>Parent</v>
      </c>
      <c r="N1326" t="s">
        <v>205</v>
      </c>
      <c r="O1326" s="8">
        <v>41916</v>
      </c>
      <c r="P1326" s="9">
        <f>O1326-N1326</f>
        <v>281</v>
      </c>
      <c r="Q1326">
        <v>74</v>
      </c>
      <c r="R1326" s="9">
        <f>P1326-Q1326</f>
        <v>207</v>
      </c>
      <c r="S1326" s="8">
        <f>O1326-R1326</f>
        <v>41709</v>
      </c>
      <c r="T1326">
        <v>39</v>
      </c>
      <c r="U1326">
        <v>0</v>
      </c>
      <c r="V1326">
        <v>56</v>
      </c>
      <c r="W1326">
        <v>20</v>
      </c>
      <c r="X1326">
        <v>8</v>
      </c>
      <c r="Y1326">
        <v>14</v>
      </c>
      <c r="Z1326">
        <v>137</v>
      </c>
      <c r="AA1326">
        <f>Z1326/P1326</f>
        <v>0.48754448398576511</v>
      </c>
      <c r="AB1326" s="14" t="s">
        <v>506</v>
      </c>
      <c r="AC1326" s="13" t="s">
        <v>63</v>
      </c>
      <c r="AD1326">
        <v>3</v>
      </c>
      <c r="AE1326" t="str">
        <f>IF(AD1326&gt;3, "Prefers Discount", "Discount Indifferent")</f>
        <v>Discount Indifferent</v>
      </c>
      <c r="AF1326">
        <v>3</v>
      </c>
      <c r="AG1326">
        <v>3</v>
      </c>
      <c r="AH1326">
        <v>1</v>
      </c>
      <c r="AI1326" t="str">
        <f>INDEX($AF$1:$AH$1,MATCH(MAX(AF1326:AH1326),AF1326:AH1326,0))</f>
        <v>Store_Orders</v>
      </c>
      <c r="AJ1326">
        <v>7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f>SUM(AK1326:AO1326)</f>
        <v>0</v>
      </c>
      <c r="AQ1326" t="s">
        <v>67</v>
      </c>
      <c r="AR1326">
        <v>0</v>
      </c>
      <c r="AS1326" t="str">
        <f>IF(OR(AK1326&gt;0, AL1326&gt;0, AM1326&gt;0, AN1326&gt;0, AO1326&gt;0), "Converted", "Not Converted")</f>
        <v>Not Converted</v>
      </c>
      <c r="AT1326">
        <v>0</v>
      </c>
      <c r="AU1326">
        <v>3</v>
      </c>
      <c r="AV1326">
        <v>11</v>
      </c>
      <c r="AW1326">
        <f>IF(Z1326&gt;607, 4, 0)</f>
        <v>0</v>
      </c>
      <c r="AX1326">
        <f>IF(AA1326&gt;1.6588, 3, 0)</f>
        <v>0</v>
      </c>
      <c r="AY1326">
        <f>IF(P1326&gt;401, 2, 0)</f>
        <v>0</v>
      </c>
      <c r="AZ1326">
        <f>IF(I1326&gt;52915.77, 1, 0)</f>
        <v>0</v>
      </c>
      <c r="BA1326">
        <f>SUM(AW1326:AZ1326)</f>
        <v>0</v>
      </c>
      <c r="BB1326" t="str">
        <f>VLOOKUP(BA1326,'Standard Deviations'!$L$1:$M$11,2,TRUE)</f>
        <v>No Tier</v>
      </c>
    </row>
    <row r="1327" spans="1:54">
      <c r="A1327">
        <v>1710</v>
      </c>
      <c r="B1327">
        <v>1978</v>
      </c>
      <c r="C1327">
        <f>2024-B1327</f>
        <v>46</v>
      </c>
      <c r="D1327" t="str">
        <f>VLOOKUP(B1327,Reference!$A$1:$B$125, 2)</f>
        <v>Gen X</v>
      </c>
      <c r="E1327" t="s">
        <v>54</v>
      </c>
      <c r="F1327" t="str">
        <f>IF(E1327="High School", "No College", "College")</f>
        <v>College</v>
      </c>
      <c r="G1327" t="s">
        <v>60</v>
      </c>
      <c r="H1327">
        <v>30168</v>
      </c>
      <c r="I1327">
        <v>30168</v>
      </c>
      <c r="J1327" s="4" t="s">
        <v>341</v>
      </c>
      <c r="K1327">
        <v>1</v>
      </c>
      <c r="L1327">
        <v>0</v>
      </c>
      <c r="M1327" t="str">
        <f>IF(OR(K1327&gt;0, L1327&gt;0), "Parent", "Not Parent")</f>
        <v>Parent</v>
      </c>
      <c r="N1327" t="s">
        <v>568</v>
      </c>
      <c r="O1327" s="8">
        <v>41916</v>
      </c>
      <c r="P1327" s="9">
        <f>O1327-N1327</f>
        <v>576</v>
      </c>
      <c r="Q1327">
        <v>51</v>
      </c>
      <c r="R1327" s="9">
        <f>P1327-Q1327</f>
        <v>525</v>
      </c>
      <c r="S1327" s="8">
        <f>O1327-R1327</f>
        <v>41391</v>
      </c>
      <c r="T1327">
        <v>154</v>
      </c>
      <c r="U1327">
        <v>20</v>
      </c>
      <c r="V1327">
        <v>66</v>
      </c>
      <c r="W1327">
        <v>0</v>
      </c>
      <c r="X1327">
        <v>12</v>
      </c>
      <c r="Y1327">
        <v>27</v>
      </c>
      <c r="Z1327">
        <v>279</v>
      </c>
      <c r="AA1327">
        <f>Z1327/P1327</f>
        <v>0.484375</v>
      </c>
      <c r="AB1327" s="14" t="s">
        <v>506</v>
      </c>
      <c r="AC1327" s="13" t="s">
        <v>63</v>
      </c>
      <c r="AD1327">
        <v>7</v>
      </c>
      <c r="AE1327" t="str">
        <f>IF(AD1327&gt;3, "Prefers Discount", "Discount Indifferent")</f>
        <v>Prefers Discount</v>
      </c>
      <c r="AF1327">
        <v>4</v>
      </c>
      <c r="AG1327">
        <v>6</v>
      </c>
      <c r="AH1327">
        <v>1</v>
      </c>
      <c r="AI1327" t="str">
        <f>INDEX($AF$1:$AH$1,MATCH(MAX(AF1327:AH1327),AF1327:AH1327,0))</f>
        <v>Web_Orders</v>
      </c>
      <c r="AJ1327">
        <v>9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f>SUM(AK1327:AO1327)</f>
        <v>0</v>
      </c>
      <c r="AQ1327" t="s">
        <v>67</v>
      </c>
      <c r="AR1327">
        <v>0</v>
      </c>
      <c r="AS1327" t="str">
        <f>IF(OR(AK1327&gt;0, AL1327&gt;0, AM1327&gt;0, AN1327&gt;0, AO1327&gt;0), "Converted", "Not Converted")</f>
        <v>Not Converted</v>
      </c>
      <c r="AT1327">
        <v>0</v>
      </c>
      <c r="AU1327">
        <v>3</v>
      </c>
      <c r="AV1327">
        <v>11</v>
      </c>
      <c r="AW1327">
        <f>IF(Z1327&gt;607, 4, 0)</f>
        <v>0</v>
      </c>
      <c r="AX1327">
        <f>IF(AA1327&gt;1.6588, 3, 0)</f>
        <v>0</v>
      </c>
      <c r="AY1327">
        <f>IF(P1327&gt;401, 2, 0)</f>
        <v>2</v>
      </c>
      <c r="AZ1327">
        <f>IF(I1327&gt;52915.77, 1, 0)</f>
        <v>0</v>
      </c>
      <c r="BA1327">
        <f>SUM(AW1327:AZ1327)</f>
        <v>2</v>
      </c>
      <c r="BB1327" t="str">
        <f>VLOOKUP(BA1327,'Standard Deviations'!$L$1:$M$11,2,TRUE)</f>
        <v>Bronze</v>
      </c>
    </row>
    <row r="1328" spans="1:54">
      <c r="A1328">
        <v>4967</v>
      </c>
      <c r="B1328">
        <v>1960</v>
      </c>
      <c r="C1328">
        <f>2024-B1328</f>
        <v>64</v>
      </c>
      <c r="D1328" t="str">
        <f>VLOOKUP(B1328,Reference!$A$1:$B$125, 2)</f>
        <v>Boomers</v>
      </c>
      <c r="E1328" t="s">
        <v>68</v>
      </c>
      <c r="F1328" t="str">
        <f>IF(E1328="High School", "No College", "College")</f>
        <v>College</v>
      </c>
      <c r="G1328" t="s">
        <v>65</v>
      </c>
      <c r="H1328">
        <v>38201</v>
      </c>
      <c r="I1328">
        <v>38201</v>
      </c>
      <c r="J1328" s="4" t="s">
        <v>175</v>
      </c>
      <c r="K1328">
        <v>0</v>
      </c>
      <c r="L1328">
        <v>1</v>
      </c>
      <c r="M1328" t="str">
        <f>IF(OR(K1328&gt;0, L1328&gt;0), "Parent", "Not Parent")</f>
        <v>Parent</v>
      </c>
      <c r="N1328" t="s">
        <v>392</v>
      </c>
      <c r="O1328" s="8">
        <v>41916</v>
      </c>
      <c r="P1328" s="9">
        <f>O1328-N1328</f>
        <v>554</v>
      </c>
      <c r="Q1328">
        <v>19</v>
      </c>
      <c r="R1328" s="9">
        <f>P1328-Q1328</f>
        <v>535</v>
      </c>
      <c r="S1328" s="8">
        <f>O1328-R1328</f>
        <v>41381</v>
      </c>
      <c r="T1328">
        <v>233</v>
      </c>
      <c r="U1328">
        <v>0</v>
      </c>
      <c r="V1328">
        <v>23</v>
      </c>
      <c r="W1328">
        <v>0</v>
      </c>
      <c r="X1328">
        <v>0</v>
      </c>
      <c r="Y1328">
        <v>12</v>
      </c>
      <c r="Z1328">
        <v>268</v>
      </c>
      <c r="AA1328">
        <f>Z1328/P1328</f>
        <v>0.48375451263537905</v>
      </c>
      <c r="AB1328" s="11" t="s">
        <v>506</v>
      </c>
      <c r="AC1328" t="s">
        <v>59</v>
      </c>
      <c r="AD1328">
        <v>4</v>
      </c>
      <c r="AE1328" t="str">
        <f>IF(AD1328&gt;3, "Prefers Discount", "Discount Indifferent")</f>
        <v>Prefers Discount</v>
      </c>
      <c r="AF1328">
        <v>5</v>
      </c>
      <c r="AG1328">
        <v>5</v>
      </c>
      <c r="AH1328">
        <v>1</v>
      </c>
      <c r="AI1328" t="str">
        <f>INDEX($AF$1:$AH$1,MATCH(MAX(AF1328:AH1328),AF1328:AH1328,0))</f>
        <v>Store_Orders</v>
      </c>
      <c r="AJ1328">
        <v>8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f>SUM(AK1328:AO1328)</f>
        <v>0</v>
      </c>
      <c r="AQ1328" t="s">
        <v>67</v>
      </c>
      <c r="AR1328">
        <v>0</v>
      </c>
      <c r="AS1328" t="str">
        <f>IF(OR(AK1328&gt;0, AL1328&gt;0, AM1328&gt;0, AN1328&gt;0, AO1328&gt;0), "Converted", "Not Converted")</f>
        <v>Not Converted</v>
      </c>
      <c r="AT1328">
        <v>0</v>
      </c>
      <c r="AU1328">
        <v>3</v>
      </c>
      <c r="AV1328">
        <v>11</v>
      </c>
      <c r="AW1328">
        <f>IF(Z1328&gt;607, 4, 0)</f>
        <v>0</v>
      </c>
      <c r="AX1328">
        <f>IF(AA1328&gt;1.6588, 3, 0)</f>
        <v>0</v>
      </c>
      <c r="AY1328">
        <f>IF(P1328&gt;401, 2, 0)</f>
        <v>2</v>
      </c>
      <c r="AZ1328">
        <f>IF(I1328&gt;52915.77, 1, 0)</f>
        <v>0</v>
      </c>
      <c r="BA1328">
        <f>SUM(AW1328:AZ1328)</f>
        <v>2</v>
      </c>
      <c r="BB1328" t="str">
        <f>VLOOKUP(BA1328,'Standard Deviations'!$L$1:$M$11,2,TRUE)</f>
        <v>Bronze</v>
      </c>
    </row>
    <row r="1329" spans="1:54">
      <c r="A1329">
        <v>2308</v>
      </c>
      <c r="B1329">
        <v>1954</v>
      </c>
      <c r="C1329">
        <f>2024-B1329</f>
        <v>70</v>
      </c>
      <c r="D1329" t="str">
        <f>VLOOKUP(B1329,Reference!$A$1:$B$125, 2)</f>
        <v>Boomers</v>
      </c>
      <c r="E1329" t="s">
        <v>54</v>
      </c>
      <c r="F1329" t="str">
        <f>IF(E1329="High School", "No College", "College")</f>
        <v>College</v>
      </c>
      <c r="G1329" t="s">
        <v>55</v>
      </c>
      <c r="H1329">
        <v>46734</v>
      </c>
      <c r="I1329">
        <v>46734</v>
      </c>
      <c r="J1329" s="4" t="s">
        <v>175</v>
      </c>
      <c r="K1329">
        <v>0</v>
      </c>
      <c r="L1329">
        <v>1</v>
      </c>
      <c r="M1329" t="str">
        <f>IF(OR(K1329&gt;0, L1329&gt;0), "Parent", "Not Parent")</f>
        <v>Parent</v>
      </c>
      <c r="N1329" t="s">
        <v>646</v>
      </c>
      <c r="O1329" s="8">
        <v>41916</v>
      </c>
      <c r="P1329" s="9">
        <f>O1329-N1329</f>
        <v>685</v>
      </c>
      <c r="Q1329">
        <v>40</v>
      </c>
      <c r="R1329" s="9">
        <f>P1329-Q1329</f>
        <v>645</v>
      </c>
      <c r="S1329" s="8">
        <f>O1329-R1329</f>
        <v>41271</v>
      </c>
      <c r="T1329">
        <v>110</v>
      </c>
      <c r="U1329">
        <v>5</v>
      </c>
      <c r="V1329">
        <v>137</v>
      </c>
      <c r="W1329">
        <v>26</v>
      </c>
      <c r="X1329">
        <v>23</v>
      </c>
      <c r="Y1329">
        <v>29</v>
      </c>
      <c r="Z1329">
        <v>330</v>
      </c>
      <c r="AA1329">
        <f>Z1329/P1329</f>
        <v>0.48175182481751827</v>
      </c>
      <c r="AB1329" s="11" t="s">
        <v>506</v>
      </c>
      <c r="AC1329" t="s">
        <v>59</v>
      </c>
      <c r="AD1329">
        <v>2</v>
      </c>
      <c r="AE1329" t="str">
        <f>IF(AD1329&gt;3, "Prefers Discount", "Discount Indifferent")</f>
        <v>Discount Indifferent</v>
      </c>
      <c r="AF1329">
        <v>5</v>
      </c>
      <c r="AG1329">
        <v>6</v>
      </c>
      <c r="AH1329">
        <v>1</v>
      </c>
      <c r="AI1329" t="str">
        <f>INDEX($AF$1:$AH$1,MATCH(MAX(AF1329:AH1329),AF1329:AH1329,0))</f>
        <v>Web_Orders</v>
      </c>
      <c r="AJ1329">
        <v>7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f>SUM(AK1329:AO1329)</f>
        <v>0</v>
      </c>
      <c r="AQ1329" t="s">
        <v>67</v>
      </c>
      <c r="AR1329">
        <v>0</v>
      </c>
      <c r="AS1329" t="str">
        <f>IF(OR(AK1329&gt;0, AL1329&gt;0, AM1329&gt;0, AN1329&gt;0, AO1329&gt;0), "Converted", "Not Converted")</f>
        <v>Not Converted</v>
      </c>
      <c r="AT1329">
        <v>0</v>
      </c>
      <c r="AU1329">
        <v>3</v>
      </c>
      <c r="AV1329">
        <v>11</v>
      </c>
      <c r="AW1329">
        <f>IF(Z1329&gt;607, 4, 0)</f>
        <v>0</v>
      </c>
      <c r="AX1329">
        <f>IF(AA1329&gt;1.6588, 3, 0)</f>
        <v>0</v>
      </c>
      <c r="AY1329">
        <f>IF(P1329&gt;401, 2, 0)</f>
        <v>2</v>
      </c>
      <c r="AZ1329">
        <f>IF(I1329&gt;52915.77, 1, 0)</f>
        <v>0</v>
      </c>
      <c r="BA1329">
        <f>SUM(AW1329:AZ1329)</f>
        <v>2</v>
      </c>
      <c r="BB1329" t="str">
        <f>VLOOKUP(BA1329,'Standard Deviations'!$L$1:$M$11,2,TRUE)</f>
        <v>Bronze</v>
      </c>
    </row>
    <row r="1330" spans="1:54">
      <c r="A1330">
        <v>3225</v>
      </c>
      <c r="B1330">
        <v>1984</v>
      </c>
      <c r="C1330">
        <f>2024-B1330</f>
        <v>40</v>
      </c>
      <c r="D1330" t="str">
        <f>VLOOKUP(B1330,Reference!$A$1:$B$125, 2)</f>
        <v>Millennials</v>
      </c>
      <c r="E1330" t="s">
        <v>64</v>
      </c>
      <c r="F1330" t="str">
        <f>IF(E1330="High School", "No College", "College")</f>
        <v>College</v>
      </c>
      <c r="G1330" t="s">
        <v>55</v>
      </c>
      <c r="H1330">
        <v>42207</v>
      </c>
      <c r="I1330">
        <v>42207</v>
      </c>
      <c r="J1330" s="4" t="s">
        <v>175</v>
      </c>
      <c r="K1330">
        <v>1</v>
      </c>
      <c r="L1330">
        <v>0</v>
      </c>
      <c r="M1330" t="str">
        <f>IF(OR(K1330&gt;0, L1330&gt;0), "Parent", "Not Parent")</f>
        <v>Parent</v>
      </c>
      <c r="N1330" t="s">
        <v>439</v>
      </c>
      <c r="O1330" s="8">
        <v>41916</v>
      </c>
      <c r="P1330" s="9">
        <f>O1330-N1330</f>
        <v>551</v>
      </c>
      <c r="Q1330">
        <v>71</v>
      </c>
      <c r="R1330" s="9">
        <f>P1330-Q1330</f>
        <v>480</v>
      </c>
      <c r="S1330" s="8">
        <f>O1330-R1330</f>
        <v>41436</v>
      </c>
      <c r="T1330">
        <v>116</v>
      </c>
      <c r="U1330">
        <v>11</v>
      </c>
      <c r="V1330">
        <v>72</v>
      </c>
      <c r="W1330">
        <v>3</v>
      </c>
      <c r="X1330">
        <v>17</v>
      </c>
      <c r="Y1330">
        <v>46</v>
      </c>
      <c r="Z1330">
        <v>265</v>
      </c>
      <c r="AA1330">
        <f>Z1330/P1330</f>
        <v>0.48094373865698731</v>
      </c>
      <c r="AB1330" s="14" t="s">
        <v>506</v>
      </c>
      <c r="AC1330" s="13" t="s">
        <v>63</v>
      </c>
      <c r="AD1330">
        <v>4</v>
      </c>
      <c r="AE1330" t="str">
        <f>IF(AD1330&gt;3, "Prefers Discount", "Discount Indifferent")</f>
        <v>Prefers Discount</v>
      </c>
      <c r="AF1330">
        <v>5</v>
      </c>
      <c r="AG1330">
        <v>4</v>
      </c>
      <c r="AH1330">
        <v>1</v>
      </c>
      <c r="AI1330" t="str">
        <f>INDEX($AF$1:$AH$1,MATCH(MAX(AF1330:AH1330),AF1330:AH1330,0))</f>
        <v>Store_Orders</v>
      </c>
      <c r="AJ1330">
        <v>6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f>SUM(AK1330:AO1330)</f>
        <v>1</v>
      </c>
      <c r="AQ1330" t="str">
        <f>INDEX($AK$1:$AO$1,MATCH(MAX(AK1330:AO1330),AK1330:AO1330,0))</f>
        <v>Converted_on_Camp3</v>
      </c>
      <c r="AR1330">
        <v>1</v>
      </c>
      <c r="AS1330" t="str">
        <f>IF(OR(AK1330&gt;0, AL1330&gt;0, AM1330&gt;0, AN1330&gt;0, AO1330&gt;0), "Converted", "Not Converted")</f>
        <v>Converted</v>
      </c>
      <c r="AT1330">
        <v>0</v>
      </c>
      <c r="AU1330">
        <v>3</v>
      </c>
      <c r="AV1330">
        <v>11</v>
      </c>
      <c r="AW1330">
        <f>IF(Z1330&gt;607, 4, 0)</f>
        <v>0</v>
      </c>
      <c r="AX1330">
        <f>IF(AA1330&gt;1.6588, 3, 0)</f>
        <v>0</v>
      </c>
      <c r="AY1330">
        <f>IF(P1330&gt;401, 2, 0)</f>
        <v>2</v>
      </c>
      <c r="AZ1330">
        <f>IF(I1330&gt;52915.77, 1, 0)</f>
        <v>0</v>
      </c>
      <c r="BA1330">
        <f>SUM(AW1330:AZ1330)</f>
        <v>2</v>
      </c>
      <c r="BB1330" t="str">
        <f>VLOOKUP(BA1330,'Standard Deviations'!$L$1:$M$11,2,TRUE)</f>
        <v>Bronze</v>
      </c>
    </row>
    <row r="1331" spans="1:54">
      <c r="A1331">
        <v>5961</v>
      </c>
      <c r="B1331">
        <v>1978</v>
      </c>
      <c r="C1331">
        <f>2024-B1331</f>
        <v>46</v>
      </c>
      <c r="D1331" t="str">
        <f>VLOOKUP(B1331,Reference!$A$1:$B$125, 2)</f>
        <v>Gen X</v>
      </c>
      <c r="E1331" t="s">
        <v>54</v>
      </c>
      <c r="F1331" t="str">
        <f>IF(E1331="High School", "No College", "College")</f>
        <v>College</v>
      </c>
      <c r="G1331" t="s">
        <v>55</v>
      </c>
      <c r="H1331">
        <v>42693</v>
      </c>
      <c r="I1331">
        <v>42693</v>
      </c>
      <c r="J1331" s="4" t="s">
        <v>175</v>
      </c>
      <c r="K1331">
        <v>1</v>
      </c>
      <c r="L1331">
        <v>0</v>
      </c>
      <c r="M1331" t="str">
        <f>IF(OR(K1331&gt;0, L1331&gt;0), "Parent", "Not Parent")</f>
        <v>Parent</v>
      </c>
      <c r="N1331" t="s">
        <v>72</v>
      </c>
      <c r="O1331" s="8">
        <v>41916</v>
      </c>
      <c r="P1331" s="9">
        <f>O1331-N1331</f>
        <v>119</v>
      </c>
      <c r="Q1331">
        <v>29</v>
      </c>
      <c r="R1331" s="9">
        <f>P1331-Q1331</f>
        <v>90</v>
      </c>
      <c r="S1331" s="8">
        <f>O1331-R1331</f>
        <v>41826</v>
      </c>
      <c r="T1331">
        <v>8</v>
      </c>
      <c r="U1331">
        <v>4</v>
      </c>
      <c r="V1331">
        <v>20</v>
      </c>
      <c r="W1331">
        <v>6</v>
      </c>
      <c r="X1331">
        <v>3</v>
      </c>
      <c r="Y1331">
        <v>16</v>
      </c>
      <c r="Z1331">
        <v>57</v>
      </c>
      <c r="AA1331">
        <f>Z1331/P1331</f>
        <v>0.47899159663865548</v>
      </c>
      <c r="AB1331" s="11" t="s">
        <v>506</v>
      </c>
      <c r="AC1331" t="s">
        <v>59</v>
      </c>
      <c r="AD1331">
        <v>1</v>
      </c>
      <c r="AE1331" t="str">
        <f>IF(AD1331&gt;3, "Prefers Discount", "Discount Indifferent")</f>
        <v>Discount Indifferent</v>
      </c>
      <c r="AF1331">
        <v>3</v>
      </c>
      <c r="AG1331">
        <v>1</v>
      </c>
      <c r="AH1331">
        <v>0</v>
      </c>
      <c r="AI1331" t="str">
        <f>INDEX($AF$1:$AH$1,MATCH(MAX(AF1331:AH1331),AF1331:AH1331,0))</f>
        <v>Store_Orders</v>
      </c>
      <c r="AJ1331">
        <v>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f>SUM(AK1331:AO1331)</f>
        <v>0</v>
      </c>
      <c r="AQ1331" t="s">
        <v>67</v>
      </c>
      <c r="AR1331">
        <v>0</v>
      </c>
      <c r="AS1331" t="str">
        <f>IF(OR(AK1331&gt;0, AL1331&gt;0, AM1331&gt;0, AN1331&gt;0, AO1331&gt;0), "Converted", "Not Converted")</f>
        <v>Not Converted</v>
      </c>
      <c r="AT1331">
        <v>0</v>
      </c>
      <c r="AU1331">
        <v>3</v>
      </c>
      <c r="AV1331">
        <v>11</v>
      </c>
      <c r="AW1331">
        <f>IF(Z1331&gt;607, 4, 0)</f>
        <v>0</v>
      </c>
      <c r="AX1331">
        <f>IF(AA1331&gt;1.6588, 3, 0)</f>
        <v>0</v>
      </c>
      <c r="AY1331">
        <f>IF(P1331&gt;401, 2, 0)</f>
        <v>0</v>
      </c>
      <c r="AZ1331">
        <f>IF(I1331&gt;52915.77, 1, 0)</f>
        <v>0</v>
      </c>
      <c r="BA1331">
        <f>SUM(AW1331:AZ1331)</f>
        <v>0</v>
      </c>
      <c r="BB1331" t="str">
        <f>VLOOKUP(BA1331,'Standard Deviations'!$L$1:$M$11,2,TRUE)</f>
        <v>No Tier</v>
      </c>
    </row>
    <row r="1332" spans="1:54">
      <c r="A1332">
        <v>4832</v>
      </c>
      <c r="B1332">
        <v>1979</v>
      </c>
      <c r="C1332">
        <f>2024-B1332</f>
        <v>45</v>
      </c>
      <c r="D1332" t="str">
        <f>VLOOKUP(B1332,Reference!$A$1:$B$125, 2)</f>
        <v>Gen X</v>
      </c>
      <c r="E1332" t="s">
        <v>54</v>
      </c>
      <c r="F1332" t="str">
        <f>IF(E1332="High School", "No College", "College")</f>
        <v>College</v>
      </c>
      <c r="G1332" t="s">
        <v>55</v>
      </c>
      <c r="H1332">
        <v>27244</v>
      </c>
      <c r="I1332">
        <v>27244</v>
      </c>
      <c r="J1332" s="4" t="s">
        <v>341</v>
      </c>
      <c r="K1332">
        <v>1</v>
      </c>
      <c r="L1332">
        <v>0</v>
      </c>
      <c r="M1332" t="str">
        <f>IF(OR(K1332&gt;0, L1332&gt;0), "Parent", "Not Parent")</f>
        <v>Parent</v>
      </c>
      <c r="N1332" t="s">
        <v>430</v>
      </c>
      <c r="O1332" s="8">
        <v>41916</v>
      </c>
      <c r="P1332" s="9">
        <f>O1332-N1332</f>
        <v>211</v>
      </c>
      <c r="Q1332">
        <v>84</v>
      </c>
      <c r="R1332" s="9">
        <f>P1332-Q1332</f>
        <v>127</v>
      </c>
      <c r="S1332" s="8">
        <f>O1332-R1332</f>
        <v>41789</v>
      </c>
      <c r="T1332">
        <v>6</v>
      </c>
      <c r="U1332">
        <v>5</v>
      </c>
      <c r="V1332">
        <v>17</v>
      </c>
      <c r="W1332">
        <v>3</v>
      </c>
      <c r="X1332">
        <v>24</v>
      </c>
      <c r="Y1332">
        <v>46</v>
      </c>
      <c r="Z1332">
        <v>101</v>
      </c>
      <c r="AA1332">
        <f>Z1332/P1332</f>
        <v>0.47867298578199052</v>
      </c>
      <c r="AB1332" s="14" t="s">
        <v>506</v>
      </c>
      <c r="AC1332" s="13" t="s">
        <v>63</v>
      </c>
      <c r="AD1332">
        <v>2</v>
      </c>
      <c r="AE1332" t="str">
        <f>IF(AD1332&gt;3, "Prefers Discount", "Discount Indifferent")</f>
        <v>Discount Indifferent</v>
      </c>
      <c r="AF1332">
        <v>2</v>
      </c>
      <c r="AG1332">
        <v>2</v>
      </c>
      <c r="AH1332">
        <v>2</v>
      </c>
      <c r="AI1332" t="str">
        <f>INDEX($AF$1:$AH$1,MATCH(MAX(AF1332:AH1332),AF1332:AH1332,0))</f>
        <v>Store_Orders</v>
      </c>
      <c r="AJ1332">
        <v>7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f>SUM(AK1332:AO1332)</f>
        <v>0</v>
      </c>
      <c r="AQ1332" t="s">
        <v>67</v>
      </c>
      <c r="AR1332">
        <v>0</v>
      </c>
      <c r="AS1332" t="str">
        <f>IF(OR(AK1332&gt;0, AL1332&gt;0, AM1332&gt;0, AN1332&gt;0, AO1332&gt;0), "Converted", "Not Converted")</f>
        <v>Not Converted</v>
      </c>
      <c r="AT1332">
        <v>0</v>
      </c>
      <c r="AU1332">
        <v>3</v>
      </c>
      <c r="AV1332">
        <v>11</v>
      </c>
      <c r="AW1332">
        <f>IF(Z1332&gt;607, 4, 0)</f>
        <v>0</v>
      </c>
      <c r="AX1332">
        <f>IF(AA1332&gt;1.6588, 3, 0)</f>
        <v>0</v>
      </c>
      <c r="AY1332">
        <f>IF(P1332&gt;401, 2, 0)</f>
        <v>0</v>
      </c>
      <c r="AZ1332">
        <f>IF(I1332&gt;52915.77, 1, 0)</f>
        <v>0</v>
      </c>
      <c r="BA1332">
        <f>SUM(AW1332:AZ1332)</f>
        <v>0</v>
      </c>
      <c r="BB1332" t="str">
        <f>VLOOKUP(BA1332,'Standard Deviations'!$L$1:$M$11,2,TRUE)</f>
        <v>No Tier</v>
      </c>
    </row>
    <row r="1333" spans="1:54">
      <c r="A1333">
        <v>1010</v>
      </c>
      <c r="B1333">
        <v>1977</v>
      </c>
      <c r="C1333">
        <f>2024-B1333</f>
        <v>47</v>
      </c>
      <c r="D1333" t="str">
        <f>VLOOKUP(B1333,Reference!$A$1:$B$125, 2)</f>
        <v>Gen X</v>
      </c>
      <c r="E1333" t="s">
        <v>54</v>
      </c>
      <c r="F1333" t="str">
        <f>IF(E1333="High School", "No College", "College")</f>
        <v>College</v>
      </c>
      <c r="G1333" t="s">
        <v>65</v>
      </c>
      <c r="H1333">
        <v>46931</v>
      </c>
      <c r="I1333">
        <v>46931</v>
      </c>
      <c r="J1333" s="4" t="s">
        <v>175</v>
      </c>
      <c r="K1333">
        <v>2</v>
      </c>
      <c r="L1333">
        <v>1</v>
      </c>
      <c r="M1333" t="str">
        <f>IF(OR(K1333&gt;0, L1333&gt;0), "Parent", "Not Parent")</f>
        <v>Parent</v>
      </c>
      <c r="N1333" t="s">
        <v>80</v>
      </c>
      <c r="O1333" s="8">
        <v>41916</v>
      </c>
      <c r="P1333" s="9">
        <f>O1333-N1333</f>
        <v>163</v>
      </c>
      <c r="Q1333">
        <v>94</v>
      </c>
      <c r="R1333" s="9">
        <f>P1333-Q1333</f>
        <v>69</v>
      </c>
      <c r="S1333" s="8">
        <f>O1333-R1333</f>
        <v>41847</v>
      </c>
      <c r="T1333">
        <v>41</v>
      </c>
      <c r="U1333">
        <v>0</v>
      </c>
      <c r="V1333">
        <v>17</v>
      </c>
      <c r="W1333">
        <v>3</v>
      </c>
      <c r="X1333">
        <v>1</v>
      </c>
      <c r="Y1333">
        <v>16</v>
      </c>
      <c r="Z1333">
        <v>78</v>
      </c>
      <c r="AA1333">
        <f>Z1333/P1333</f>
        <v>0.4785276073619632</v>
      </c>
      <c r="AB1333" s="14" t="s">
        <v>506</v>
      </c>
      <c r="AC1333" s="13" t="s">
        <v>63</v>
      </c>
      <c r="AD1333">
        <v>2</v>
      </c>
      <c r="AE1333" t="str">
        <f>IF(AD1333&gt;3, "Prefers Discount", "Discount Indifferent")</f>
        <v>Discount Indifferent</v>
      </c>
      <c r="AF1333">
        <v>3</v>
      </c>
      <c r="AG1333">
        <v>1</v>
      </c>
      <c r="AH1333">
        <v>1</v>
      </c>
      <c r="AI1333" t="str">
        <f>INDEX($AF$1:$AH$1,MATCH(MAX(AF1333:AH1333),AF1333:AH1333,0))</f>
        <v>Store_Orders</v>
      </c>
      <c r="AJ1333">
        <v>3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f>SUM(AK1333:AO1333)</f>
        <v>0</v>
      </c>
      <c r="AQ1333" t="s">
        <v>67</v>
      </c>
      <c r="AR1333">
        <v>0</v>
      </c>
      <c r="AS1333" t="str">
        <f>IF(OR(AK1333&gt;0, AL1333&gt;0, AM1333&gt;0, AN1333&gt;0, AO1333&gt;0), "Converted", "Not Converted")</f>
        <v>Not Converted</v>
      </c>
      <c r="AT1333">
        <v>0</v>
      </c>
      <c r="AU1333">
        <v>3</v>
      </c>
      <c r="AV1333">
        <v>11</v>
      </c>
      <c r="AW1333">
        <f>IF(Z1333&gt;607, 4, 0)</f>
        <v>0</v>
      </c>
      <c r="AX1333">
        <f>IF(AA1333&gt;1.6588, 3, 0)</f>
        <v>0</v>
      </c>
      <c r="AY1333">
        <f>IF(P1333&gt;401, 2, 0)</f>
        <v>0</v>
      </c>
      <c r="AZ1333">
        <f>IF(I1333&gt;52915.77, 1, 0)</f>
        <v>0</v>
      </c>
      <c r="BA1333">
        <f>SUM(AW1333:AZ1333)</f>
        <v>0</v>
      </c>
      <c r="BB1333" t="str">
        <f>VLOOKUP(BA1333,'Standard Deviations'!$L$1:$M$11,2,TRUE)</f>
        <v>No Tier</v>
      </c>
    </row>
    <row r="1334" spans="1:54">
      <c r="A1334">
        <v>5621</v>
      </c>
      <c r="B1334">
        <v>1969</v>
      </c>
      <c r="C1334">
        <f>2024-B1334</f>
        <v>55</v>
      </c>
      <c r="D1334" t="str">
        <f>VLOOKUP(B1334,Reference!$A$1:$B$125, 2)</f>
        <v>Gen X</v>
      </c>
      <c r="E1334" t="s">
        <v>54</v>
      </c>
      <c r="F1334" t="str">
        <f>IF(E1334="High School", "No College", "College")</f>
        <v>College</v>
      </c>
      <c r="G1334" t="s">
        <v>55</v>
      </c>
      <c r="H1334">
        <v>48752</v>
      </c>
      <c r="I1334">
        <v>48752</v>
      </c>
      <c r="J1334" s="4" t="s">
        <v>175</v>
      </c>
      <c r="K1334">
        <v>1</v>
      </c>
      <c r="L1334">
        <v>1</v>
      </c>
      <c r="M1334" t="str">
        <f>IF(OR(K1334&gt;0, L1334&gt;0), "Parent", "Not Parent")</f>
        <v>Parent</v>
      </c>
      <c r="N1334" t="s">
        <v>288</v>
      </c>
      <c r="O1334" s="8">
        <v>41916</v>
      </c>
      <c r="P1334" s="9">
        <f>O1334-N1334</f>
        <v>661</v>
      </c>
      <c r="Q1334">
        <v>8</v>
      </c>
      <c r="R1334" s="9">
        <f>P1334-Q1334</f>
        <v>653</v>
      </c>
      <c r="S1334" s="8">
        <f>O1334-R1334</f>
        <v>41263</v>
      </c>
      <c r="T1334">
        <v>73</v>
      </c>
      <c r="U1334">
        <v>57</v>
      </c>
      <c r="V1334">
        <v>100</v>
      </c>
      <c r="W1334">
        <v>71</v>
      </c>
      <c r="X1334">
        <v>15</v>
      </c>
      <c r="Y1334">
        <v>0</v>
      </c>
      <c r="Z1334">
        <v>316</v>
      </c>
      <c r="AA1334">
        <f>Z1334/P1334</f>
        <v>0.47806354009077157</v>
      </c>
      <c r="AB1334" s="11" t="s">
        <v>506</v>
      </c>
      <c r="AC1334" t="s">
        <v>59</v>
      </c>
      <c r="AD1334">
        <v>5</v>
      </c>
      <c r="AE1334" t="str">
        <f>IF(AD1334&gt;3, "Prefers Discount", "Discount Indifferent")</f>
        <v>Prefers Discount</v>
      </c>
      <c r="AF1334">
        <v>5</v>
      </c>
      <c r="AG1334">
        <v>6</v>
      </c>
      <c r="AH1334">
        <v>1</v>
      </c>
      <c r="AI1334" t="str">
        <f>INDEX($AF$1:$AH$1,MATCH(MAX(AF1334:AH1334),AF1334:AH1334,0))</f>
        <v>Web_Orders</v>
      </c>
      <c r="AJ1334">
        <v>9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f>SUM(AK1334:AO1334)</f>
        <v>0</v>
      </c>
      <c r="AQ1334" t="s">
        <v>67</v>
      </c>
      <c r="AR1334">
        <v>1</v>
      </c>
      <c r="AS1334" t="str">
        <f>IF(OR(AK1334&gt;0, AL1334&gt;0, AM1334&gt;0, AN1334&gt;0, AO1334&gt;0), "Converted", "Not Converted")</f>
        <v>Not Converted</v>
      </c>
      <c r="AT1334">
        <v>0</v>
      </c>
      <c r="AU1334">
        <v>3</v>
      </c>
      <c r="AV1334">
        <v>11</v>
      </c>
      <c r="AW1334">
        <f>IF(Z1334&gt;607, 4, 0)</f>
        <v>0</v>
      </c>
      <c r="AX1334">
        <f>IF(AA1334&gt;1.6588, 3, 0)</f>
        <v>0</v>
      </c>
      <c r="AY1334">
        <f>IF(P1334&gt;401, 2, 0)</f>
        <v>2</v>
      </c>
      <c r="AZ1334">
        <f>IF(I1334&gt;52915.77, 1, 0)</f>
        <v>0</v>
      </c>
      <c r="BA1334">
        <f>SUM(AW1334:AZ1334)</f>
        <v>2</v>
      </c>
      <c r="BB1334" t="str">
        <f>VLOOKUP(BA1334,'Standard Deviations'!$L$1:$M$11,2,TRUE)</f>
        <v>Bronze</v>
      </c>
    </row>
    <row r="1335" spans="1:54">
      <c r="A1335">
        <v>8562</v>
      </c>
      <c r="B1335">
        <v>1969</v>
      </c>
      <c r="C1335">
        <f>2024-B1335</f>
        <v>55</v>
      </c>
      <c r="D1335" t="str">
        <f>VLOOKUP(B1335,Reference!$A$1:$B$125, 2)</f>
        <v>Gen X</v>
      </c>
      <c r="E1335" t="s">
        <v>54</v>
      </c>
      <c r="F1335" t="str">
        <f>IF(E1335="High School", "No College", "College")</f>
        <v>College</v>
      </c>
      <c r="G1335" t="s">
        <v>65</v>
      </c>
      <c r="H1335">
        <v>54165</v>
      </c>
      <c r="I1335">
        <v>54165</v>
      </c>
      <c r="J1335" s="4" t="s">
        <v>61</v>
      </c>
      <c r="K1335">
        <v>0</v>
      </c>
      <c r="L1335">
        <v>0</v>
      </c>
      <c r="M1335" t="str">
        <f>IF(OR(K1335&gt;0, L1335&gt;0), "Parent", "Not Parent")</f>
        <v>Not Parent</v>
      </c>
      <c r="N1335" t="s">
        <v>394</v>
      </c>
      <c r="O1335" s="8">
        <v>41916</v>
      </c>
      <c r="P1335" s="9">
        <f>O1335-N1335</f>
        <v>494</v>
      </c>
      <c r="Q1335">
        <v>72</v>
      </c>
      <c r="R1335" s="9">
        <f>P1335-Q1335</f>
        <v>422</v>
      </c>
      <c r="S1335" s="8">
        <f>O1335-R1335</f>
        <v>41494</v>
      </c>
      <c r="T1335">
        <v>127</v>
      </c>
      <c r="U1335">
        <v>4</v>
      </c>
      <c r="V1335">
        <v>73</v>
      </c>
      <c r="W1335">
        <v>15</v>
      </c>
      <c r="X1335">
        <v>6</v>
      </c>
      <c r="Y1335">
        <v>11</v>
      </c>
      <c r="Z1335">
        <v>236</v>
      </c>
      <c r="AA1335">
        <f>Z1335/P1335</f>
        <v>0.47773279352226722</v>
      </c>
      <c r="AB1335" s="14" t="s">
        <v>506</v>
      </c>
      <c r="AC1335" s="13" t="s">
        <v>63</v>
      </c>
      <c r="AD1335">
        <v>1</v>
      </c>
      <c r="AE1335" t="str">
        <f>IF(AD1335&gt;3, "Prefers Discount", "Discount Indifferent")</f>
        <v>Discount Indifferent</v>
      </c>
      <c r="AF1335">
        <v>7</v>
      </c>
      <c r="AG1335">
        <v>2</v>
      </c>
      <c r="AH1335">
        <v>1</v>
      </c>
      <c r="AI1335" t="str">
        <f>INDEX($AF$1:$AH$1,MATCH(MAX(AF1335:AH1335),AF1335:AH1335,0))</f>
        <v>Store_Orders</v>
      </c>
      <c r="AJ1335">
        <v>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f>SUM(AK1335:AO1335)</f>
        <v>0</v>
      </c>
      <c r="AQ1335" t="s">
        <v>67</v>
      </c>
      <c r="AR1335">
        <v>0</v>
      </c>
      <c r="AS1335" t="str">
        <f>IF(OR(AK1335&gt;0, AL1335&gt;0, AM1335&gt;0, AN1335&gt;0, AO1335&gt;0), "Converted", "Not Converted")</f>
        <v>Not Converted</v>
      </c>
      <c r="AT1335">
        <v>0</v>
      </c>
      <c r="AU1335">
        <v>3</v>
      </c>
      <c r="AV1335">
        <v>11</v>
      </c>
      <c r="AW1335">
        <f>IF(Z1335&gt;607, 4, 0)</f>
        <v>0</v>
      </c>
      <c r="AX1335">
        <f>IF(AA1335&gt;1.6588, 3, 0)</f>
        <v>0</v>
      </c>
      <c r="AY1335">
        <f>IF(P1335&gt;401, 2, 0)</f>
        <v>2</v>
      </c>
      <c r="AZ1335">
        <f>IF(I1335&gt;52915.77, 1, 0)</f>
        <v>1</v>
      </c>
      <c r="BA1335">
        <f>SUM(AW1335:AZ1335)</f>
        <v>3</v>
      </c>
      <c r="BB1335" t="str">
        <f>VLOOKUP(BA1335,'Standard Deviations'!$L$1:$M$11,2,TRUE)</f>
        <v>Silver</v>
      </c>
    </row>
    <row r="1336" spans="1:54">
      <c r="A1336">
        <v>7422</v>
      </c>
      <c r="B1336">
        <v>1987</v>
      </c>
      <c r="C1336">
        <f>2024-B1336</f>
        <v>37</v>
      </c>
      <c r="D1336" t="str">
        <f>VLOOKUP(B1336,Reference!$A$1:$B$125, 2)</f>
        <v>Millennials</v>
      </c>
      <c r="E1336" t="s">
        <v>54</v>
      </c>
      <c r="F1336" t="str">
        <f>IF(E1336="High School", "No College", "College")</f>
        <v>College</v>
      </c>
      <c r="G1336" t="s">
        <v>60</v>
      </c>
      <c r="H1336">
        <v>46923</v>
      </c>
      <c r="I1336">
        <v>46923</v>
      </c>
      <c r="J1336" s="4" t="s">
        <v>175</v>
      </c>
      <c r="K1336">
        <v>1</v>
      </c>
      <c r="L1336">
        <v>0</v>
      </c>
      <c r="M1336" t="str">
        <f>IF(OR(K1336&gt;0, L1336&gt;0), "Parent", "Not Parent")</f>
        <v>Parent</v>
      </c>
      <c r="N1336" t="s">
        <v>403</v>
      </c>
      <c r="O1336" s="8">
        <v>41916</v>
      </c>
      <c r="P1336" s="9">
        <f>O1336-N1336</f>
        <v>773</v>
      </c>
      <c r="Q1336">
        <v>90</v>
      </c>
      <c r="R1336" s="9">
        <f>P1336-Q1336</f>
        <v>683</v>
      </c>
      <c r="S1336" s="8">
        <f>O1336-R1336</f>
        <v>41233</v>
      </c>
      <c r="T1336">
        <v>85</v>
      </c>
      <c r="U1336">
        <v>44</v>
      </c>
      <c r="V1336">
        <v>54</v>
      </c>
      <c r="W1336">
        <v>102</v>
      </c>
      <c r="X1336">
        <v>78</v>
      </c>
      <c r="Y1336">
        <v>6</v>
      </c>
      <c r="Z1336">
        <v>369</v>
      </c>
      <c r="AA1336">
        <f>Z1336/P1336</f>
        <v>0.47736093143596375</v>
      </c>
      <c r="AB1336" s="14" t="s">
        <v>506</v>
      </c>
      <c r="AC1336" s="13" t="s">
        <v>63</v>
      </c>
      <c r="AD1336">
        <v>3</v>
      </c>
      <c r="AE1336" t="str">
        <f>IF(AD1336&gt;3, "Prefers Discount", "Discount Indifferent")</f>
        <v>Discount Indifferent</v>
      </c>
      <c r="AF1336">
        <v>7</v>
      </c>
      <c r="AG1336">
        <v>5</v>
      </c>
      <c r="AH1336">
        <v>1</v>
      </c>
      <c r="AI1336" t="str">
        <f>INDEX($AF$1:$AH$1,MATCH(MAX(AF1336:AH1336),AF1336:AH1336,0))</f>
        <v>Store_Orders</v>
      </c>
      <c r="AJ1336">
        <v>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f>SUM(AK1336:AO1336)</f>
        <v>0</v>
      </c>
      <c r="AQ1336" t="s">
        <v>67</v>
      </c>
      <c r="AR1336">
        <v>0</v>
      </c>
      <c r="AS1336" t="str">
        <f>IF(OR(AK1336&gt;0, AL1336&gt;0, AM1336&gt;0, AN1336&gt;0, AO1336&gt;0), "Converted", "Not Converted")</f>
        <v>Not Converted</v>
      </c>
      <c r="AT1336">
        <v>0</v>
      </c>
      <c r="AU1336">
        <v>3</v>
      </c>
      <c r="AV1336">
        <v>11</v>
      </c>
      <c r="AW1336">
        <f>IF(Z1336&gt;607, 4, 0)</f>
        <v>0</v>
      </c>
      <c r="AX1336">
        <f>IF(AA1336&gt;1.6588, 3, 0)</f>
        <v>0</v>
      </c>
      <c r="AY1336">
        <f>IF(P1336&gt;401, 2, 0)</f>
        <v>2</v>
      </c>
      <c r="AZ1336">
        <f>IF(I1336&gt;52915.77, 1, 0)</f>
        <v>0</v>
      </c>
      <c r="BA1336">
        <f>SUM(AW1336:AZ1336)</f>
        <v>2</v>
      </c>
      <c r="BB1336" t="str">
        <f>VLOOKUP(BA1336,'Standard Deviations'!$L$1:$M$11,2,TRUE)</f>
        <v>Bronze</v>
      </c>
    </row>
    <row r="1337" spans="1:54">
      <c r="A1337">
        <v>5025</v>
      </c>
      <c r="B1337">
        <v>1979</v>
      </c>
      <c r="C1337">
        <f>2024-B1337</f>
        <v>45</v>
      </c>
      <c r="D1337" t="str">
        <f>VLOOKUP(B1337,Reference!$A$1:$B$125, 2)</f>
        <v>Gen X</v>
      </c>
      <c r="E1337" t="s">
        <v>54</v>
      </c>
      <c r="F1337" t="str">
        <f>IF(E1337="High School", "No College", "College")</f>
        <v>College</v>
      </c>
      <c r="G1337" t="s">
        <v>60</v>
      </c>
      <c r="H1337">
        <v>48526</v>
      </c>
      <c r="I1337">
        <v>48526</v>
      </c>
      <c r="J1337" s="4" t="s">
        <v>175</v>
      </c>
      <c r="K1337">
        <v>1</v>
      </c>
      <c r="L1337">
        <v>0</v>
      </c>
      <c r="M1337" t="str">
        <f>IF(OR(K1337&gt;0, L1337&gt;0), "Parent", "Not Parent")</f>
        <v>Parent</v>
      </c>
      <c r="N1337" t="s">
        <v>152</v>
      </c>
      <c r="O1337" s="8">
        <v>41916</v>
      </c>
      <c r="P1337" s="9">
        <f>O1337-N1337</f>
        <v>284</v>
      </c>
      <c r="Q1337">
        <v>32</v>
      </c>
      <c r="R1337" s="9">
        <f>P1337-Q1337</f>
        <v>252</v>
      </c>
      <c r="S1337" s="8">
        <f>O1337-R1337</f>
        <v>41664</v>
      </c>
      <c r="T1337">
        <v>23</v>
      </c>
      <c r="U1337">
        <v>17</v>
      </c>
      <c r="V1337">
        <v>23</v>
      </c>
      <c r="W1337">
        <v>43</v>
      </c>
      <c r="X1337">
        <v>20</v>
      </c>
      <c r="Y1337">
        <v>9</v>
      </c>
      <c r="Z1337">
        <v>135</v>
      </c>
      <c r="AA1337">
        <f>Z1337/P1337</f>
        <v>0.47535211267605632</v>
      </c>
      <c r="AB1337" s="11" t="s">
        <v>506</v>
      </c>
      <c r="AC1337" t="s">
        <v>59</v>
      </c>
      <c r="AD1337">
        <v>1</v>
      </c>
      <c r="AE1337" t="str">
        <f>IF(AD1337&gt;3, "Prefers Discount", "Discount Indifferent")</f>
        <v>Discount Indifferent</v>
      </c>
      <c r="AF1337">
        <v>4</v>
      </c>
      <c r="AG1337">
        <v>2</v>
      </c>
      <c r="AH1337">
        <v>1</v>
      </c>
      <c r="AI1337" t="str">
        <f>INDEX($AF$1:$AH$1,MATCH(MAX(AF1337:AH1337),AF1337:AH1337,0))</f>
        <v>Store_Orders</v>
      </c>
      <c r="AJ1337">
        <v>3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f>SUM(AK1337:AO1337)</f>
        <v>0</v>
      </c>
      <c r="AQ1337" t="s">
        <v>67</v>
      </c>
      <c r="AR1337">
        <v>0</v>
      </c>
      <c r="AS1337" t="str">
        <f>IF(OR(AK1337&gt;0, AL1337&gt;0, AM1337&gt;0, AN1337&gt;0, AO1337&gt;0), "Converted", "Not Converted")</f>
        <v>Not Converted</v>
      </c>
      <c r="AT1337">
        <v>0</v>
      </c>
      <c r="AU1337">
        <v>3</v>
      </c>
      <c r="AV1337">
        <v>11</v>
      </c>
      <c r="AW1337">
        <f>IF(Z1337&gt;607, 4, 0)</f>
        <v>0</v>
      </c>
      <c r="AX1337">
        <f>IF(AA1337&gt;1.6588, 3, 0)</f>
        <v>0</v>
      </c>
      <c r="AY1337">
        <f>IF(P1337&gt;401, 2, 0)</f>
        <v>0</v>
      </c>
      <c r="AZ1337">
        <f>IF(I1337&gt;52915.77, 1, 0)</f>
        <v>0</v>
      </c>
      <c r="BA1337">
        <f>SUM(AW1337:AZ1337)</f>
        <v>0</v>
      </c>
      <c r="BB1337" t="str">
        <f>VLOOKUP(BA1337,'Standard Deviations'!$L$1:$M$11,2,TRUE)</f>
        <v>No Tier</v>
      </c>
    </row>
    <row r="1338" spans="1:54">
      <c r="A1338">
        <v>5939</v>
      </c>
      <c r="B1338">
        <v>1971</v>
      </c>
      <c r="C1338">
        <f>2024-B1338</f>
        <v>53</v>
      </c>
      <c r="D1338" t="str">
        <f>VLOOKUP(B1338,Reference!$A$1:$B$125, 2)</f>
        <v>Gen X</v>
      </c>
      <c r="E1338" t="s">
        <v>54</v>
      </c>
      <c r="F1338" t="str">
        <f>IF(E1338="High School", "No College", "College")</f>
        <v>College</v>
      </c>
      <c r="G1338" t="s">
        <v>65</v>
      </c>
      <c r="H1338">
        <v>38232</v>
      </c>
      <c r="I1338">
        <v>38232</v>
      </c>
      <c r="J1338" s="4" t="s">
        <v>175</v>
      </c>
      <c r="K1338">
        <v>1</v>
      </c>
      <c r="L1338">
        <v>1</v>
      </c>
      <c r="M1338" t="str">
        <f>IF(OR(K1338&gt;0, L1338&gt;0), "Parent", "Not Parent")</f>
        <v>Parent</v>
      </c>
      <c r="N1338" t="s">
        <v>263</v>
      </c>
      <c r="O1338" s="8">
        <v>41916</v>
      </c>
      <c r="P1338" s="9">
        <f>O1338-N1338</f>
        <v>260</v>
      </c>
      <c r="Q1338">
        <v>84</v>
      </c>
      <c r="R1338" s="9">
        <f>P1338-Q1338</f>
        <v>176</v>
      </c>
      <c r="S1338" s="8">
        <f>O1338-R1338</f>
        <v>41740</v>
      </c>
      <c r="T1338">
        <v>43</v>
      </c>
      <c r="U1338">
        <v>5</v>
      </c>
      <c r="V1338">
        <v>28</v>
      </c>
      <c r="W1338">
        <v>7</v>
      </c>
      <c r="X1338">
        <v>6</v>
      </c>
      <c r="Y1338">
        <v>33</v>
      </c>
      <c r="Z1338">
        <v>122</v>
      </c>
      <c r="AA1338">
        <f>Z1338/P1338</f>
        <v>0.46923076923076923</v>
      </c>
      <c r="AB1338" s="14" t="s">
        <v>506</v>
      </c>
      <c r="AC1338" s="13" t="s">
        <v>63</v>
      </c>
      <c r="AD1338">
        <v>4</v>
      </c>
      <c r="AE1338" t="str">
        <f>IF(AD1338&gt;3, "Prefers Discount", "Discount Indifferent")</f>
        <v>Prefers Discount</v>
      </c>
      <c r="AF1338">
        <v>3</v>
      </c>
      <c r="AG1338">
        <v>3</v>
      </c>
      <c r="AH1338">
        <v>1</v>
      </c>
      <c r="AI1338" t="str">
        <f>INDEX($AF$1:$AH$1,MATCH(MAX(AF1338:AH1338),AF1338:AH1338,0))</f>
        <v>Store_Orders</v>
      </c>
      <c r="AJ1338">
        <v>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f>SUM(AK1338:AO1338)</f>
        <v>0</v>
      </c>
      <c r="AQ1338" t="s">
        <v>67</v>
      </c>
      <c r="AR1338">
        <v>0</v>
      </c>
      <c r="AS1338" t="str">
        <f>IF(OR(AK1338&gt;0, AL1338&gt;0, AM1338&gt;0, AN1338&gt;0, AO1338&gt;0), "Converted", "Not Converted")</f>
        <v>Not Converted</v>
      </c>
      <c r="AT1338">
        <v>0</v>
      </c>
      <c r="AU1338">
        <v>3</v>
      </c>
      <c r="AV1338">
        <v>11</v>
      </c>
      <c r="AW1338">
        <f>IF(Z1338&gt;607, 4, 0)</f>
        <v>0</v>
      </c>
      <c r="AX1338">
        <f>IF(AA1338&gt;1.6588, 3, 0)</f>
        <v>0</v>
      </c>
      <c r="AY1338">
        <f>IF(P1338&gt;401, 2, 0)</f>
        <v>0</v>
      </c>
      <c r="AZ1338">
        <f>IF(I1338&gt;52915.77, 1, 0)</f>
        <v>0</v>
      </c>
      <c r="BA1338">
        <f>SUM(AW1338:AZ1338)</f>
        <v>0</v>
      </c>
      <c r="BB1338" t="str">
        <f>VLOOKUP(BA1338,'Standard Deviations'!$L$1:$M$11,2,TRUE)</f>
        <v>No Tier</v>
      </c>
    </row>
    <row r="1339" spans="1:54">
      <c r="A1339">
        <v>4271</v>
      </c>
      <c r="B1339">
        <v>1989</v>
      </c>
      <c r="C1339">
        <f>2024-B1339</f>
        <v>35</v>
      </c>
      <c r="D1339" t="str">
        <f>VLOOKUP(B1339,Reference!$A$1:$B$125, 2)</f>
        <v>Millennials</v>
      </c>
      <c r="E1339" t="s">
        <v>74</v>
      </c>
      <c r="F1339" t="str">
        <f>IF(E1339="High School", "No College", "College")</f>
        <v>College</v>
      </c>
      <c r="G1339" t="s">
        <v>65</v>
      </c>
      <c r="H1339">
        <v>38683</v>
      </c>
      <c r="I1339">
        <v>38683</v>
      </c>
      <c r="J1339" s="4" t="s">
        <v>175</v>
      </c>
      <c r="K1339">
        <v>1</v>
      </c>
      <c r="L1339">
        <v>0</v>
      </c>
      <c r="M1339" t="str">
        <f>IF(OR(K1339&gt;0, L1339&gt;0), "Parent", "Not Parent")</f>
        <v>Parent</v>
      </c>
      <c r="N1339" t="s">
        <v>525</v>
      </c>
      <c r="O1339" s="8">
        <v>41916</v>
      </c>
      <c r="P1339" s="9">
        <f>O1339-N1339</f>
        <v>730</v>
      </c>
      <c r="Q1339">
        <v>80</v>
      </c>
      <c r="R1339" s="9">
        <f>P1339-Q1339</f>
        <v>650</v>
      </c>
      <c r="S1339" s="8">
        <f>O1339-R1339</f>
        <v>41266</v>
      </c>
      <c r="T1339">
        <v>46</v>
      </c>
      <c r="U1339">
        <v>35</v>
      </c>
      <c r="V1339">
        <v>69</v>
      </c>
      <c r="W1339">
        <v>84</v>
      </c>
      <c r="X1339">
        <v>41</v>
      </c>
      <c r="Y1339">
        <v>66</v>
      </c>
      <c r="Z1339">
        <v>341</v>
      </c>
      <c r="AA1339">
        <f>Z1339/P1339</f>
        <v>0.4671232876712329</v>
      </c>
      <c r="AB1339" s="14" t="s">
        <v>506</v>
      </c>
      <c r="AC1339" s="13" t="s">
        <v>63</v>
      </c>
      <c r="AD1339">
        <v>6</v>
      </c>
      <c r="AE1339" t="str">
        <f>IF(AD1339&gt;3, "Prefers Discount", "Discount Indifferent")</f>
        <v>Prefers Discount</v>
      </c>
      <c r="AF1339">
        <v>6</v>
      </c>
      <c r="AG1339">
        <v>4</v>
      </c>
      <c r="AH1339">
        <v>1</v>
      </c>
      <c r="AI1339" t="str">
        <f>INDEX($AF$1:$AH$1,MATCH(MAX(AF1339:AH1339),AF1339:AH1339,0))</f>
        <v>Store_Orders</v>
      </c>
      <c r="AJ1339">
        <v>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f>SUM(AK1339:AO1339)</f>
        <v>0</v>
      </c>
      <c r="AQ1339" t="s">
        <v>67</v>
      </c>
      <c r="AR1339">
        <v>0</v>
      </c>
      <c r="AS1339" t="str">
        <f>IF(OR(AK1339&gt;0, AL1339&gt;0, AM1339&gt;0, AN1339&gt;0, AO1339&gt;0), "Converted", "Not Converted")</f>
        <v>Not Converted</v>
      </c>
      <c r="AT1339">
        <v>0</v>
      </c>
      <c r="AU1339">
        <v>3</v>
      </c>
      <c r="AV1339">
        <v>11</v>
      </c>
      <c r="AW1339">
        <f>IF(Z1339&gt;607, 4, 0)</f>
        <v>0</v>
      </c>
      <c r="AX1339">
        <f>IF(AA1339&gt;1.6588, 3, 0)</f>
        <v>0</v>
      </c>
      <c r="AY1339">
        <f>IF(P1339&gt;401, 2, 0)</f>
        <v>2</v>
      </c>
      <c r="AZ1339">
        <f>IF(I1339&gt;52915.77, 1, 0)</f>
        <v>0</v>
      </c>
      <c r="BA1339">
        <f>SUM(AW1339:AZ1339)</f>
        <v>2</v>
      </c>
      <c r="BB1339" t="str">
        <f>VLOOKUP(BA1339,'Standard Deviations'!$L$1:$M$11,2,TRUE)</f>
        <v>Bronze</v>
      </c>
    </row>
    <row r="1340" spans="1:54">
      <c r="A1340">
        <v>7108</v>
      </c>
      <c r="B1340">
        <v>1965</v>
      </c>
      <c r="C1340">
        <f>2024-B1340</f>
        <v>59</v>
      </c>
      <c r="D1340" t="str">
        <f>VLOOKUP(B1340,Reference!$A$1:$B$125, 2)</f>
        <v>Gen X</v>
      </c>
      <c r="E1340" t="s">
        <v>64</v>
      </c>
      <c r="F1340" t="str">
        <f>IF(E1340="High School", "No College", "College")</f>
        <v>College</v>
      </c>
      <c r="G1340" t="s">
        <v>89</v>
      </c>
      <c r="H1340">
        <v>51390</v>
      </c>
      <c r="I1340">
        <v>51390</v>
      </c>
      <c r="J1340" s="4" t="s">
        <v>175</v>
      </c>
      <c r="K1340">
        <v>1</v>
      </c>
      <c r="L1340">
        <v>1</v>
      </c>
      <c r="M1340" t="str">
        <f>IF(OR(K1340&gt;0, L1340&gt;0), "Parent", "Not Parent")</f>
        <v>Parent</v>
      </c>
      <c r="N1340" t="s">
        <v>509</v>
      </c>
      <c r="O1340" s="8">
        <v>41916</v>
      </c>
      <c r="P1340" s="9">
        <f>O1340-N1340</f>
        <v>756</v>
      </c>
      <c r="Q1340">
        <v>54</v>
      </c>
      <c r="R1340" s="9">
        <f>P1340-Q1340</f>
        <v>702</v>
      </c>
      <c r="S1340" s="8">
        <f>O1340-R1340</f>
        <v>41214</v>
      </c>
      <c r="T1340">
        <v>205</v>
      </c>
      <c r="U1340">
        <v>20</v>
      </c>
      <c r="V1340">
        <v>47</v>
      </c>
      <c r="W1340">
        <v>23</v>
      </c>
      <c r="X1340">
        <v>2</v>
      </c>
      <c r="Y1340">
        <v>56</v>
      </c>
      <c r="Z1340">
        <v>353</v>
      </c>
      <c r="AA1340">
        <f>Z1340/P1340</f>
        <v>0.46693121693121692</v>
      </c>
      <c r="AB1340" s="14" t="s">
        <v>506</v>
      </c>
      <c r="AC1340" s="13" t="s">
        <v>63</v>
      </c>
      <c r="AD1340">
        <v>6</v>
      </c>
      <c r="AE1340" t="str">
        <f>IF(AD1340&gt;3, "Prefers Discount", "Discount Indifferent")</f>
        <v>Prefers Discount</v>
      </c>
      <c r="AF1340">
        <v>5</v>
      </c>
      <c r="AG1340">
        <v>5</v>
      </c>
      <c r="AH1340">
        <v>2</v>
      </c>
      <c r="AI1340" t="str">
        <f>INDEX($AF$1:$AH$1,MATCH(MAX(AF1340:AH1340),AF1340:AH1340,0))</f>
        <v>Store_Orders</v>
      </c>
      <c r="AJ1340">
        <v>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f>SUM(AK1340:AO1340)</f>
        <v>0</v>
      </c>
      <c r="AQ1340" t="s">
        <v>67</v>
      </c>
      <c r="AR1340">
        <v>0</v>
      </c>
      <c r="AS1340" t="str">
        <f>IF(OR(AK1340&gt;0, AL1340&gt;0, AM1340&gt;0, AN1340&gt;0, AO1340&gt;0), "Converted", "Not Converted")</f>
        <v>Not Converted</v>
      </c>
      <c r="AT1340">
        <v>0</v>
      </c>
      <c r="AU1340">
        <v>3</v>
      </c>
      <c r="AV1340">
        <v>11</v>
      </c>
      <c r="AW1340">
        <f>IF(Z1340&gt;607, 4, 0)</f>
        <v>0</v>
      </c>
      <c r="AX1340">
        <f>IF(AA1340&gt;1.6588, 3, 0)</f>
        <v>0</v>
      </c>
      <c r="AY1340">
        <f>IF(P1340&gt;401, 2, 0)</f>
        <v>2</v>
      </c>
      <c r="AZ1340">
        <f>IF(I1340&gt;52915.77, 1, 0)</f>
        <v>0</v>
      </c>
      <c r="BA1340">
        <f>SUM(AW1340:AZ1340)</f>
        <v>2</v>
      </c>
      <c r="BB1340" t="str">
        <f>VLOOKUP(BA1340,'Standard Deviations'!$L$1:$M$11,2,TRUE)</f>
        <v>Bronze</v>
      </c>
    </row>
    <row r="1341" spans="1:54">
      <c r="A1341">
        <v>453</v>
      </c>
      <c r="B1341">
        <v>1956</v>
      </c>
      <c r="C1341">
        <f>2024-B1341</f>
        <v>68</v>
      </c>
      <c r="D1341" t="str">
        <f>VLOOKUP(B1341,Reference!$A$1:$B$125, 2)</f>
        <v>Boomers</v>
      </c>
      <c r="E1341" t="s">
        <v>68</v>
      </c>
      <c r="F1341" t="str">
        <f>IF(E1341="High School", "No College", "College")</f>
        <v>College</v>
      </c>
      <c r="G1341" t="s">
        <v>89</v>
      </c>
      <c r="H1341">
        <v>35340</v>
      </c>
      <c r="I1341">
        <v>35340</v>
      </c>
      <c r="J1341" s="4" t="s">
        <v>175</v>
      </c>
      <c r="K1341">
        <v>1</v>
      </c>
      <c r="L1341">
        <v>1</v>
      </c>
      <c r="M1341" t="str">
        <f>IF(OR(K1341&gt;0, L1341&gt;0), "Parent", "Not Parent")</f>
        <v>Parent</v>
      </c>
      <c r="N1341" t="s">
        <v>158</v>
      </c>
      <c r="O1341" s="8">
        <v>41916</v>
      </c>
      <c r="P1341" s="9">
        <f>O1341-N1341</f>
        <v>97</v>
      </c>
      <c r="Q1341">
        <v>1</v>
      </c>
      <c r="R1341" s="9">
        <f>P1341-Q1341</f>
        <v>96</v>
      </c>
      <c r="S1341" s="8">
        <f>O1341-R1341</f>
        <v>41820</v>
      </c>
      <c r="T1341">
        <v>27</v>
      </c>
      <c r="U1341">
        <v>0</v>
      </c>
      <c r="V1341">
        <v>12</v>
      </c>
      <c r="W1341">
        <v>0</v>
      </c>
      <c r="X1341">
        <v>1</v>
      </c>
      <c r="Y1341">
        <v>5</v>
      </c>
      <c r="Z1341">
        <v>45</v>
      </c>
      <c r="AA1341">
        <f>Z1341/P1341</f>
        <v>0.46391752577319589</v>
      </c>
      <c r="AB1341" s="11" t="s">
        <v>506</v>
      </c>
      <c r="AC1341" t="s">
        <v>59</v>
      </c>
      <c r="AD1341">
        <v>2</v>
      </c>
      <c r="AE1341" t="str">
        <f>IF(AD1341&gt;3, "Prefers Discount", "Discount Indifferent")</f>
        <v>Discount Indifferent</v>
      </c>
      <c r="AF1341">
        <v>3</v>
      </c>
      <c r="AG1341">
        <v>2</v>
      </c>
      <c r="AH1341">
        <v>0</v>
      </c>
      <c r="AI1341" t="str">
        <f>INDEX($AF$1:$AH$1,MATCH(MAX(AF1341:AH1341),AF1341:AH1341,0))</f>
        <v>Store_Orders</v>
      </c>
      <c r="AJ1341">
        <v>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f>SUM(AK1341:AO1341)</f>
        <v>0</v>
      </c>
      <c r="AQ1341" t="s">
        <v>67</v>
      </c>
      <c r="AR1341">
        <v>0</v>
      </c>
      <c r="AS1341" t="str">
        <f>IF(OR(AK1341&gt;0, AL1341&gt;0, AM1341&gt;0, AN1341&gt;0, AO1341&gt;0), "Converted", "Not Converted")</f>
        <v>Not Converted</v>
      </c>
      <c r="AT1341">
        <v>0</v>
      </c>
      <c r="AU1341">
        <v>3</v>
      </c>
      <c r="AV1341">
        <v>11</v>
      </c>
      <c r="AW1341">
        <f>IF(Z1341&gt;607, 4, 0)</f>
        <v>0</v>
      </c>
      <c r="AX1341">
        <f>IF(AA1341&gt;1.6588, 3, 0)</f>
        <v>0</v>
      </c>
      <c r="AY1341">
        <f>IF(P1341&gt;401, 2, 0)</f>
        <v>0</v>
      </c>
      <c r="AZ1341">
        <f>IF(I1341&gt;52915.77, 1, 0)</f>
        <v>0</v>
      </c>
      <c r="BA1341">
        <f>SUM(AW1341:AZ1341)</f>
        <v>0</v>
      </c>
      <c r="BB1341" t="str">
        <f>VLOOKUP(BA1341,'Standard Deviations'!$L$1:$M$11,2,TRUE)</f>
        <v>No Tier</v>
      </c>
    </row>
    <row r="1342" spans="1:54">
      <c r="A1342">
        <v>11191</v>
      </c>
      <c r="B1342">
        <v>1986</v>
      </c>
      <c r="C1342">
        <f>2024-B1342</f>
        <v>38</v>
      </c>
      <c r="D1342" t="str">
        <f>VLOOKUP(B1342,Reference!$A$1:$B$125, 2)</f>
        <v>Millennials</v>
      </c>
      <c r="E1342" t="s">
        <v>54</v>
      </c>
      <c r="F1342" t="str">
        <f>IF(E1342="High School", "No College", "College")</f>
        <v>College</v>
      </c>
      <c r="G1342" t="s">
        <v>71</v>
      </c>
      <c r="H1342">
        <v>41411</v>
      </c>
      <c r="I1342">
        <v>41411</v>
      </c>
      <c r="J1342" s="4" t="s">
        <v>175</v>
      </c>
      <c r="K1342">
        <v>0</v>
      </c>
      <c r="L1342">
        <v>0</v>
      </c>
      <c r="M1342" t="str">
        <f>IF(OR(K1342&gt;0, L1342&gt;0), "Parent", "Not Parent")</f>
        <v>Not Parent</v>
      </c>
      <c r="N1342" t="s">
        <v>230</v>
      </c>
      <c r="O1342" s="8">
        <v>41916</v>
      </c>
      <c r="P1342" s="9">
        <f>O1342-N1342</f>
        <v>301</v>
      </c>
      <c r="Q1342">
        <v>11</v>
      </c>
      <c r="R1342" s="9">
        <f>P1342-Q1342</f>
        <v>290</v>
      </c>
      <c r="S1342" s="8">
        <f>O1342-R1342</f>
        <v>41626</v>
      </c>
      <c r="T1342">
        <v>37</v>
      </c>
      <c r="U1342">
        <v>32</v>
      </c>
      <c r="V1342">
        <v>38</v>
      </c>
      <c r="W1342">
        <v>11</v>
      </c>
      <c r="X1342">
        <v>3</v>
      </c>
      <c r="Y1342">
        <v>18</v>
      </c>
      <c r="Z1342">
        <v>139</v>
      </c>
      <c r="AA1342">
        <f>Z1342/P1342</f>
        <v>0.46179401993355484</v>
      </c>
      <c r="AB1342" s="11" t="s">
        <v>506</v>
      </c>
      <c r="AC1342" t="s">
        <v>59</v>
      </c>
      <c r="AD1342">
        <v>1</v>
      </c>
      <c r="AE1342" t="str">
        <f>IF(AD1342&gt;3, "Prefers Discount", "Discount Indifferent")</f>
        <v>Discount Indifferent</v>
      </c>
      <c r="AF1342">
        <v>4</v>
      </c>
      <c r="AG1342">
        <v>2</v>
      </c>
      <c r="AH1342">
        <v>1</v>
      </c>
      <c r="AI1342" t="str">
        <f>INDEX($AF$1:$AH$1,MATCH(MAX(AF1342:AH1342),AF1342:AH1342,0))</f>
        <v>Store_Orders</v>
      </c>
      <c r="AJ1342">
        <v>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f>SUM(AK1342:AO1342)</f>
        <v>0</v>
      </c>
      <c r="AQ1342" t="s">
        <v>67</v>
      </c>
      <c r="AR1342">
        <v>0</v>
      </c>
      <c r="AS1342" t="str">
        <f>IF(OR(AK1342&gt;0, AL1342&gt;0, AM1342&gt;0, AN1342&gt;0, AO1342&gt;0), "Converted", "Not Converted")</f>
        <v>Not Converted</v>
      </c>
      <c r="AT1342">
        <v>0</v>
      </c>
      <c r="AU1342">
        <v>3</v>
      </c>
      <c r="AV1342">
        <v>11</v>
      </c>
      <c r="AW1342">
        <f>IF(Z1342&gt;607, 4, 0)</f>
        <v>0</v>
      </c>
      <c r="AX1342">
        <f>IF(AA1342&gt;1.6588, 3, 0)</f>
        <v>0</v>
      </c>
      <c r="AY1342">
        <f>IF(P1342&gt;401, 2, 0)</f>
        <v>0</v>
      </c>
      <c r="AZ1342">
        <f>IF(I1342&gt;52915.77, 1, 0)</f>
        <v>0</v>
      </c>
      <c r="BA1342">
        <f>SUM(AW1342:AZ1342)</f>
        <v>0</v>
      </c>
      <c r="BB1342" t="str">
        <f>VLOOKUP(BA1342,'Standard Deviations'!$L$1:$M$11,2,TRUE)</f>
        <v>No Tier</v>
      </c>
    </row>
    <row r="1343" spans="1:54">
      <c r="A1343">
        <v>22</v>
      </c>
      <c r="B1343">
        <v>1976</v>
      </c>
      <c r="C1343">
        <f>2024-B1343</f>
        <v>48</v>
      </c>
      <c r="D1343" t="str">
        <f>VLOOKUP(B1343,Reference!$A$1:$B$125, 2)</f>
        <v>Gen X</v>
      </c>
      <c r="E1343" t="s">
        <v>54</v>
      </c>
      <c r="F1343" t="str">
        <f>IF(E1343="High School", "No College", "College")</f>
        <v>College</v>
      </c>
      <c r="G1343" t="s">
        <v>71</v>
      </c>
      <c r="H1343">
        <v>46310</v>
      </c>
      <c r="I1343">
        <v>46310</v>
      </c>
      <c r="J1343" s="4" t="s">
        <v>175</v>
      </c>
      <c r="K1343">
        <v>1</v>
      </c>
      <c r="L1343">
        <v>0</v>
      </c>
      <c r="M1343" t="str">
        <f>IF(OR(K1343&gt;0, L1343&gt;0), "Parent", "Not Parent")</f>
        <v>Parent</v>
      </c>
      <c r="N1343" t="s">
        <v>303</v>
      </c>
      <c r="O1343" s="8">
        <v>41916</v>
      </c>
      <c r="P1343" s="9">
        <f>O1343-N1343</f>
        <v>670</v>
      </c>
      <c r="Q1343">
        <v>99</v>
      </c>
      <c r="R1343" s="9">
        <f>P1343-Q1343</f>
        <v>571</v>
      </c>
      <c r="S1343" s="8">
        <f>O1343-R1343</f>
        <v>41345</v>
      </c>
      <c r="T1343">
        <v>185</v>
      </c>
      <c r="U1343">
        <v>2</v>
      </c>
      <c r="V1343">
        <v>88</v>
      </c>
      <c r="W1343">
        <v>15</v>
      </c>
      <c r="X1343">
        <v>5</v>
      </c>
      <c r="Y1343">
        <v>14</v>
      </c>
      <c r="Z1343">
        <v>309</v>
      </c>
      <c r="AA1343">
        <f>Z1343/P1343</f>
        <v>0.46119402985074626</v>
      </c>
      <c r="AB1343" s="14" t="s">
        <v>506</v>
      </c>
      <c r="AC1343" s="13" t="s">
        <v>63</v>
      </c>
      <c r="AD1343">
        <v>2</v>
      </c>
      <c r="AE1343" t="str">
        <f>IF(AD1343&gt;3, "Prefers Discount", "Discount Indifferent")</f>
        <v>Discount Indifferent</v>
      </c>
      <c r="AF1343">
        <v>5</v>
      </c>
      <c r="AG1343">
        <v>6</v>
      </c>
      <c r="AH1343">
        <v>1</v>
      </c>
      <c r="AI1343" t="str">
        <f>INDEX($AF$1:$AH$1,MATCH(MAX(AF1343:AH1343),AF1343:AH1343,0))</f>
        <v>Web_Orders</v>
      </c>
      <c r="AJ1343">
        <v>8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f>SUM(AK1343:AO1343)</f>
        <v>0</v>
      </c>
      <c r="AQ1343" t="s">
        <v>67</v>
      </c>
      <c r="AR1343">
        <v>0</v>
      </c>
      <c r="AS1343" t="str">
        <f>IF(OR(AK1343&gt;0, AL1343&gt;0, AM1343&gt;0, AN1343&gt;0, AO1343&gt;0), "Converted", "Not Converted")</f>
        <v>Not Converted</v>
      </c>
      <c r="AT1343">
        <v>0</v>
      </c>
      <c r="AU1343">
        <v>3</v>
      </c>
      <c r="AV1343">
        <v>11</v>
      </c>
      <c r="AW1343">
        <f>IF(Z1343&gt;607, 4, 0)</f>
        <v>0</v>
      </c>
      <c r="AX1343">
        <f>IF(AA1343&gt;1.6588, 3, 0)</f>
        <v>0</v>
      </c>
      <c r="AY1343">
        <f>IF(P1343&gt;401, 2, 0)</f>
        <v>2</v>
      </c>
      <c r="AZ1343">
        <f>IF(I1343&gt;52915.77, 1, 0)</f>
        <v>0</v>
      </c>
      <c r="BA1343">
        <f>SUM(AW1343:AZ1343)</f>
        <v>2</v>
      </c>
      <c r="BB1343" t="str">
        <f>VLOOKUP(BA1343,'Standard Deviations'!$L$1:$M$11,2,TRUE)</f>
        <v>Bronze</v>
      </c>
    </row>
    <row r="1344" spans="1:54">
      <c r="A1344">
        <v>221</v>
      </c>
      <c r="B1344">
        <v>1955</v>
      </c>
      <c r="C1344">
        <f>2024-B1344</f>
        <v>69</v>
      </c>
      <c r="D1344" t="str">
        <f>VLOOKUP(B1344,Reference!$A$1:$B$125, 2)</f>
        <v>Boomers</v>
      </c>
      <c r="E1344" t="s">
        <v>54</v>
      </c>
      <c r="F1344" t="str">
        <f>IF(E1344="High School", "No College", "College")</f>
        <v>College</v>
      </c>
      <c r="G1344" t="s">
        <v>55</v>
      </c>
      <c r="H1344">
        <v>48726</v>
      </c>
      <c r="I1344">
        <v>48726</v>
      </c>
      <c r="J1344" s="4" t="s">
        <v>175</v>
      </c>
      <c r="K1344">
        <v>0</v>
      </c>
      <c r="L1344">
        <v>1</v>
      </c>
      <c r="M1344" t="str">
        <f>IF(OR(K1344&gt;0, L1344&gt;0), "Parent", "Not Parent")</f>
        <v>Parent</v>
      </c>
      <c r="N1344" t="s">
        <v>620</v>
      </c>
      <c r="O1344" s="8">
        <v>41916</v>
      </c>
      <c r="P1344" s="9">
        <f>O1344-N1344</f>
        <v>525</v>
      </c>
      <c r="Q1344">
        <v>90</v>
      </c>
      <c r="R1344" s="9">
        <f>P1344-Q1344</f>
        <v>435</v>
      </c>
      <c r="S1344" s="8">
        <f>O1344-R1344</f>
        <v>41481</v>
      </c>
      <c r="T1344">
        <v>138</v>
      </c>
      <c r="U1344">
        <v>3</v>
      </c>
      <c r="V1344">
        <v>38</v>
      </c>
      <c r="W1344">
        <v>4</v>
      </c>
      <c r="X1344">
        <v>0</v>
      </c>
      <c r="Y1344">
        <v>59</v>
      </c>
      <c r="Z1344">
        <v>242</v>
      </c>
      <c r="AA1344">
        <f>Z1344/P1344</f>
        <v>0.46095238095238095</v>
      </c>
      <c r="AB1344" s="14" t="s">
        <v>506</v>
      </c>
      <c r="AC1344" s="13" t="s">
        <v>63</v>
      </c>
      <c r="AD1344">
        <v>3</v>
      </c>
      <c r="AE1344" t="str">
        <f>IF(AD1344&gt;3, "Prefers Discount", "Discount Indifferent")</f>
        <v>Discount Indifferent</v>
      </c>
      <c r="AF1344">
        <v>4</v>
      </c>
      <c r="AG1344">
        <v>3</v>
      </c>
      <c r="AH1344">
        <v>2</v>
      </c>
      <c r="AI1344" t="str">
        <f>INDEX($AF$1:$AH$1,MATCH(MAX(AF1344:AH1344),AF1344:AH1344,0))</f>
        <v>Store_Orders</v>
      </c>
      <c r="AJ1344">
        <v>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f>SUM(AK1344:AO1344)</f>
        <v>0</v>
      </c>
      <c r="AQ1344" t="s">
        <v>67</v>
      </c>
      <c r="AR1344">
        <v>0</v>
      </c>
      <c r="AS1344" t="str">
        <f>IF(OR(AK1344&gt;0, AL1344&gt;0, AM1344&gt;0, AN1344&gt;0, AO1344&gt;0), "Converted", "Not Converted")</f>
        <v>Not Converted</v>
      </c>
      <c r="AT1344">
        <v>0</v>
      </c>
      <c r="AU1344">
        <v>3</v>
      </c>
      <c r="AV1344">
        <v>11</v>
      </c>
      <c r="AW1344">
        <f>IF(Z1344&gt;607, 4, 0)</f>
        <v>0</v>
      </c>
      <c r="AX1344">
        <f>IF(AA1344&gt;1.6588, 3, 0)</f>
        <v>0</v>
      </c>
      <c r="AY1344">
        <f>IF(P1344&gt;401, 2, 0)</f>
        <v>2</v>
      </c>
      <c r="AZ1344">
        <f>IF(I1344&gt;52915.77, 1, 0)</f>
        <v>0</v>
      </c>
      <c r="BA1344">
        <f>SUM(AW1344:AZ1344)</f>
        <v>2</v>
      </c>
      <c r="BB1344" t="str">
        <f>VLOOKUP(BA1344,'Standard Deviations'!$L$1:$M$11,2,TRUE)</f>
        <v>Bronze</v>
      </c>
    </row>
    <row r="1345" spans="1:54">
      <c r="A1345">
        <v>3277</v>
      </c>
      <c r="B1345">
        <v>1955</v>
      </c>
      <c r="C1345">
        <f>2024-B1345</f>
        <v>69</v>
      </c>
      <c r="D1345" t="str">
        <f>VLOOKUP(B1345,Reference!$A$1:$B$125, 2)</f>
        <v>Boomers</v>
      </c>
      <c r="E1345" t="s">
        <v>54</v>
      </c>
      <c r="F1345" t="str">
        <f>IF(E1345="High School", "No College", "College")</f>
        <v>College</v>
      </c>
      <c r="G1345" t="s">
        <v>71</v>
      </c>
      <c r="H1345">
        <v>49431</v>
      </c>
      <c r="I1345">
        <v>49431</v>
      </c>
      <c r="J1345" s="4" t="s">
        <v>175</v>
      </c>
      <c r="K1345">
        <v>0</v>
      </c>
      <c r="L1345">
        <v>1</v>
      </c>
      <c r="M1345" t="str">
        <f>IF(OR(K1345&gt;0, L1345&gt;0), "Parent", "Not Parent")</f>
        <v>Parent</v>
      </c>
      <c r="N1345" t="s">
        <v>408</v>
      </c>
      <c r="O1345" s="8">
        <v>41916</v>
      </c>
      <c r="P1345" s="9">
        <f>O1345-N1345</f>
        <v>792</v>
      </c>
      <c r="Q1345">
        <v>9</v>
      </c>
      <c r="R1345" s="9">
        <f>P1345-Q1345</f>
        <v>783</v>
      </c>
      <c r="S1345" s="8">
        <f>O1345-R1345</f>
        <v>41133</v>
      </c>
      <c r="T1345">
        <v>219</v>
      </c>
      <c r="U1345">
        <v>3</v>
      </c>
      <c r="V1345">
        <v>100</v>
      </c>
      <c r="W1345">
        <v>26</v>
      </c>
      <c r="X1345">
        <v>0</v>
      </c>
      <c r="Y1345">
        <v>17</v>
      </c>
      <c r="Z1345">
        <v>365</v>
      </c>
      <c r="AA1345">
        <f>Z1345/P1345</f>
        <v>0.46085858585858586</v>
      </c>
      <c r="AB1345" s="11" t="s">
        <v>506</v>
      </c>
      <c r="AC1345" t="s">
        <v>59</v>
      </c>
      <c r="AD1345">
        <v>2</v>
      </c>
      <c r="AE1345" t="str">
        <f>IF(AD1345&gt;3, "Prefers Discount", "Discount Indifferent")</f>
        <v>Discount Indifferent</v>
      </c>
      <c r="AF1345">
        <v>5</v>
      </c>
      <c r="AG1345">
        <v>7</v>
      </c>
      <c r="AH1345">
        <v>1</v>
      </c>
      <c r="AI1345" t="str">
        <f>INDEX($AF$1:$AH$1,MATCH(MAX(AF1345:AH1345),AF1345:AH1345,0))</f>
        <v>Web_Orders</v>
      </c>
      <c r="AJ1345">
        <v>8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f>SUM(AK1345:AO1345)</f>
        <v>0</v>
      </c>
      <c r="AQ1345" t="s">
        <v>67</v>
      </c>
      <c r="AR1345">
        <v>0</v>
      </c>
      <c r="AS1345" t="str">
        <f>IF(OR(AK1345&gt;0, AL1345&gt;0, AM1345&gt;0, AN1345&gt;0, AO1345&gt;0), "Converted", "Not Converted")</f>
        <v>Not Converted</v>
      </c>
      <c r="AT1345">
        <v>0</v>
      </c>
      <c r="AU1345">
        <v>3</v>
      </c>
      <c r="AV1345">
        <v>11</v>
      </c>
      <c r="AW1345">
        <f>IF(Z1345&gt;607, 4, 0)</f>
        <v>0</v>
      </c>
      <c r="AX1345">
        <f>IF(AA1345&gt;1.6588, 3, 0)</f>
        <v>0</v>
      </c>
      <c r="AY1345">
        <f>IF(P1345&gt;401, 2, 0)</f>
        <v>2</v>
      </c>
      <c r="AZ1345">
        <f>IF(I1345&gt;52915.77, 1, 0)</f>
        <v>0</v>
      </c>
      <c r="BA1345">
        <f>SUM(AW1345:AZ1345)</f>
        <v>2</v>
      </c>
      <c r="BB1345" t="str">
        <f>VLOOKUP(BA1345,'Standard Deviations'!$L$1:$M$11,2,TRUE)</f>
        <v>Bronze</v>
      </c>
    </row>
    <row r="1346" spans="1:54">
      <c r="A1346">
        <v>9970</v>
      </c>
      <c r="B1346">
        <v>1977</v>
      </c>
      <c r="C1346">
        <f>2024-B1346</f>
        <v>47</v>
      </c>
      <c r="D1346" t="str">
        <f>VLOOKUP(B1346,Reference!$A$1:$B$125, 2)</f>
        <v>Gen X</v>
      </c>
      <c r="E1346" t="s">
        <v>54</v>
      </c>
      <c r="F1346" t="str">
        <f>IF(E1346="High School", "No College", "College")</f>
        <v>College</v>
      </c>
      <c r="G1346" t="s">
        <v>65</v>
      </c>
      <c r="H1346">
        <v>55375</v>
      </c>
      <c r="I1346">
        <v>55375</v>
      </c>
      <c r="J1346" s="4" t="s">
        <v>61</v>
      </c>
      <c r="K1346">
        <v>0</v>
      </c>
      <c r="L1346">
        <v>1</v>
      </c>
      <c r="M1346" t="str">
        <f>IF(OR(K1346&gt;0, L1346&gt;0), "Parent", "Not Parent")</f>
        <v>Parent</v>
      </c>
      <c r="N1346" t="s">
        <v>139</v>
      </c>
      <c r="O1346" s="8">
        <v>41916</v>
      </c>
      <c r="P1346" s="9">
        <f>O1346-N1346</f>
        <v>352</v>
      </c>
      <c r="Q1346">
        <v>3</v>
      </c>
      <c r="R1346" s="9">
        <f>P1346-Q1346</f>
        <v>349</v>
      </c>
      <c r="S1346" s="8">
        <f>O1346-R1346</f>
        <v>41567</v>
      </c>
      <c r="T1346">
        <v>42</v>
      </c>
      <c r="U1346">
        <v>11</v>
      </c>
      <c r="V1346">
        <v>57</v>
      </c>
      <c r="W1346">
        <v>10</v>
      </c>
      <c r="X1346">
        <v>28</v>
      </c>
      <c r="Y1346">
        <v>14</v>
      </c>
      <c r="Z1346">
        <v>162</v>
      </c>
      <c r="AA1346">
        <f>Z1346/P1346</f>
        <v>0.46022727272727271</v>
      </c>
      <c r="AB1346" s="11" t="s">
        <v>506</v>
      </c>
      <c r="AC1346" t="s">
        <v>59</v>
      </c>
      <c r="AD1346">
        <v>1</v>
      </c>
      <c r="AE1346" t="str">
        <f>IF(AD1346&gt;3, "Prefers Discount", "Discount Indifferent")</f>
        <v>Discount Indifferent</v>
      </c>
      <c r="AF1346">
        <v>6</v>
      </c>
      <c r="AG1346">
        <v>1</v>
      </c>
      <c r="AH1346">
        <v>1</v>
      </c>
      <c r="AI1346" t="str">
        <f>INDEX($AF$1:$AH$1,MATCH(MAX(AF1346:AH1346),AF1346:AH1346,0))</f>
        <v>Store_Orders</v>
      </c>
      <c r="AJ1346">
        <v>2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f>SUM(AK1346:AO1346)</f>
        <v>0</v>
      </c>
      <c r="AQ1346" t="s">
        <v>67</v>
      </c>
      <c r="AR1346">
        <v>0</v>
      </c>
      <c r="AS1346" t="str">
        <f>IF(OR(AK1346&gt;0, AL1346&gt;0, AM1346&gt;0, AN1346&gt;0, AO1346&gt;0), "Converted", "Not Converted")</f>
        <v>Not Converted</v>
      </c>
      <c r="AT1346">
        <v>0</v>
      </c>
      <c r="AU1346">
        <v>3</v>
      </c>
      <c r="AV1346">
        <v>11</v>
      </c>
      <c r="AW1346">
        <f>IF(Z1346&gt;607, 4, 0)</f>
        <v>0</v>
      </c>
      <c r="AX1346">
        <f>IF(AA1346&gt;1.6588, 3, 0)</f>
        <v>0</v>
      </c>
      <c r="AY1346">
        <f>IF(P1346&gt;401, 2, 0)</f>
        <v>0</v>
      </c>
      <c r="AZ1346">
        <f>IF(I1346&gt;52915.77, 1, 0)</f>
        <v>1</v>
      </c>
      <c r="BA1346">
        <f>SUM(AW1346:AZ1346)</f>
        <v>1</v>
      </c>
      <c r="BB1346" t="str">
        <f>VLOOKUP(BA1346,'Standard Deviations'!$L$1:$M$11,2,TRUE)</f>
        <v>Bronze</v>
      </c>
    </row>
    <row r="1347" spans="1:54">
      <c r="A1347">
        <v>2246</v>
      </c>
      <c r="B1347">
        <v>1965</v>
      </c>
      <c r="C1347">
        <f>2024-B1347</f>
        <v>59</v>
      </c>
      <c r="D1347" t="str">
        <f>VLOOKUP(B1347,Reference!$A$1:$B$125, 2)</f>
        <v>Gen X</v>
      </c>
      <c r="E1347" t="s">
        <v>74</v>
      </c>
      <c r="F1347" t="str">
        <f>IF(E1347="High School", "No College", "College")</f>
        <v>College</v>
      </c>
      <c r="G1347" t="s">
        <v>55</v>
      </c>
      <c r="H1347">
        <v>46891</v>
      </c>
      <c r="I1347">
        <v>46891</v>
      </c>
      <c r="J1347" s="4" t="s">
        <v>175</v>
      </c>
      <c r="K1347">
        <v>0</v>
      </c>
      <c r="L1347">
        <v>1</v>
      </c>
      <c r="M1347" t="str">
        <f>IF(OR(K1347&gt;0, L1347&gt;0), "Parent", "Not Parent")</f>
        <v>Parent</v>
      </c>
      <c r="N1347" t="s">
        <v>647</v>
      </c>
      <c r="O1347" s="8">
        <v>41916</v>
      </c>
      <c r="P1347" s="9">
        <f>O1347-N1347</f>
        <v>398</v>
      </c>
      <c r="Q1347">
        <v>91</v>
      </c>
      <c r="R1347" s="9">
        <f>P1347-Q1347</f>
        <v>307</v>
      </c>
      <c r="S1347" s="8">
        <f>O1347-R1347</f>
        <v>41609</v>
      </c>
      <c r="T1347">
        <v>43</v>
      </c>
      <c r="U1347">
        <v>12</v>
      </c>
      <c r="V1347">
        <v>23</v>
      </c>
      <c r="W1347">
        <v>29</v>
      </c>
      <c r="X1347">
        <v>15</v>
      </c>
      <c r="Y1347">
        <v>61</v>
      </c>
      <c r="Z1347">
        <v>183</v>
      </c>
      <c r="AA1347">
        <f>Z1347/P1347</f>
        <v>0.45979899497487436</v>
      </c>
      <c r="AB1347" s="14" t="s">
        <v>506</v>
      </c>
      <c r="AC1347" s="13" t="s">
        <v>63</v>
      </c>
      <c r="AD1347">
        <v>1</v>
      </c>
      <c r="AE1347" t="str">
        <f>IF(AD1347&gt;3, "Prefers Discount", "Discount Indifferent")</f>
        <v>Discount Indifferent</v>
      </c>
      <c r="AF1347">
        <v>4</v>
      </c>
      <c r="AG1347">
        <v>2</v>
      </c>
      <c r="AH1347">
        <v>1</v>
      </c>
      <c r="AI1347" t="str">
        <f>INDEX($AF$1:$AH$1,MATCH(MAX(AF1347:AH1347),AF1347:AH1347,0))</f>
        <v>Store_Orders</v>
      </c>
      <c r="AJ1347">
        <v>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f>SUM(AK1347:AO1347)</f>
        <v>0</v>
      </c>
      <c r="AQ1347" t="s">
        <v>67</v>
      </c>
      <c r="AR1347">
        <v>0</v>
      </c>
      <c r="AS1347" t="str">
        <f>IF(OR(AK1347&gt;0, AL1347&gt;0, AM1347&gt;0, AN1347&gt;0, AO1347&gt;0), "Converted", "Not Converted")</f>
        <v>Not Converted</v>
      </c>
      <c r="AT1347">
        <v>0</v>
      </c>
      <c r="AU1347">
        <v>3</v>
      </c>
      <c r="AV1347">
        <v>11</v>
      </c>
      <c r="AW1347">
        <f>IF(Z1347&gt;607, 4, 0)</f>
        <v>0</v>
      </c>
      <c r="AX1347">
        <f>IF(AA1347&gt;1.6588, 3, 0)</f>
        <v>0</v>
      </c>
      <c r="AY1347">
        <f>IF(P1347&gt;401, 2, 0)</f>
        <v>0</v>
      </c>
      <c r="AZ1347">
        <f>IF(I1347&gt;52915.77, 1, 0)</f>
        <v>0</v>
      </c>
      <c r="BA1347">
        <f>SUM(AW1347:AZ1347)</f>
        <v>0</v>
      </c>
      <c r="BB1347" t="str">
        <f>VLOOKUP(BA1347,'Standard Deviations'!$L$1:$M$11,2,TRUE)</f>
        <v>No Tier</v>
      </c>
    </row>
    <row r="1348" spans="1:54">
      <c r="A1348">
        <v>20</v>
      </c>
      <c r="B1348">
        <v>1965</v>
      </c>
      <c r="C1348">
        <f>2024-B1348</f>
        <v>59</v>
      </c>
      <c r="D1348" t="str">
        <f>VLOOKUP(B1348,Reference!$A$1:$B$125, 2)</f>
        <v>Gen X</v>
      </c>
      <c r="E1348" t="s">
        <v>74</v>
      </c>
      <c r="F1348" t="str">
        <f>IF(E1348="High School", "No College", "College")</f>
        <v>College</v>
      </c>
      <c r="G1348" t="s">
        <v>55</v>
      </c>
      <c r="H1348">
        <v>46891</v>
      </c>
      <c r="I1348">
        <v>46891</v>
      </c>
      <c r="J1348" s="4" t="s">
        <v>175</v>
      </c>
      <c r="K1348">
        <v>0</v>
      </c>
      <c r="L1348">
        <v>1</v>
      </c>
      <c r="M1348" t="str">
        <f>IF(OR(K1348&gt;0, L1348&gt;0), "Parent", "Not Parent")</f>
        <v>Parent</v>
      </c>
      <c r="N1348" t="s">
        <v>647</v>
      </c>
      <c r="O1348" s="8">
        <v>41916</v>
      </c>
      <c r="P1348" s="9">
        <f>O1348-N1348</f>
        <v>398</v>
      </c>
      <c r="Q1348">
        <v>91</v>
      </c>
      <c r="R1348" s="9">
        <f>P1348-Q1348</f>
        <v>307</v>
      </c>
      <c r="S1348" s="8">
        <f>O1348-R1348</f>
        <v>41609</v>
      </c>
      <c r="T1348">
        <v>43</v>
      </c>
      <c r="U1348">
        <v>12</v>
      </c>
      <c r="V1348">
        <v>23</v>
      </c>
      <c r="W1348">
        <v>29</v>
      </c>
      <c r="X1348">
        <v>15</v>
      </c>
      <c r="Y1348">
        <v>61</v>
      </c>
      <c r="Z1348">
        <v>183</v>
      </c>
      <c r="AA1348">
        <f>Z1348/P1348</f>
        <v>0.45979899497487436</v>
      </c>
      <c r="AB1348" s="14" t="s">
        <v>506</v>
      </c>
      <c r="AC1348" s="13" t="s">
        <v>63</v>
      </c>
      <c r="AD1348">
        <v>1</v>
      </c>
      <c r="AE1348" t="str">
        <f>IF(AD1348&gt;3, "Prefers Discount", "Discount Indifferent")</f>
        <v>Discount Indifferent</v>
      </c>
      <c r="AF1348">
        <v>4</v>
      </c>
      <c r="AG1348">
        <v>2</v>
      </c>
      <c r="AH1348">
        <v>1</v>
      </c>
      <c r="AI1348" t="str">
        <f>INDEX($AF$1:$AH$1,MATCH(MAX(AF1348:AH1348),AF1348:AH1348,0))</f>
        <v>Store_Orders</v>
      </c>
      <c r="AJ1348">
        <v>4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f>SUM(AK1348:AO1348)</f>
        <v>0</v>
      </c>
      <c r="AQ1348" t="s">
        <v>67</v>
      </c>
      <c r="AR1348">
        <v>0</v>
      </c>
      <c r="AS1348" t="str">
        <f>IF(OR(AK1348&gt;0, AL1348&gt;0, AM1348&gt;0, AN1348&gt;0, AO1348&gt;0), "Converted", "Not Converted")</f>
        <v>Not Converted</v>
      </c>
      <c r="AT1348">
        <v>0</v>
      </c>
      <c r="AU1348">
        <v>3</v>
      </c>
      <c r="AV1348">
        <v>11</v>
      </c>
      <c r="AW1348">
        <f>IF(Z1348&gt;607, 4, 0)</f>
        <v>0</v>
      </c>
      <c r="AX1348">
        <f>IF(AA1348&gt;1.6588, 3, 0)</f>
        <v>0</v>
      </c>
      <c r="AY1348">
        <f>IF(P1348&gt;401, 2, 0)</f>
        <v>0</v>
      </c>
      <c r="AZ1348">
        <f>IF(I1348&gt;52915.77, 1, 0)</f>
        <v>0</v>
      </c>
      <c r="BA1348">
        <f>SUM(AW1348:AZ1348)</f>
        <v>0</v>
      </c>
      <c r="BB1348" t="str">
        <f>VLOOKUP(BA1348,'Standard Deviations'!$L$1:$M$11,2,TRUE)</f>
        <v>No Tier</v>
      </c>
    </row>
    <row r="1349" spans="1:54">
      <c r="A1349">
        <v>1379</v>
      </c>
      <c r="B1349">
        <v>1992</v>
      </c>
      <c r="C1349">
        <f>2024-B1349</f>
        <v>32</v>
      </c>
      <c r="D1349" t="str">
        <f>VLOOKUP(B1349,Reference!$A$1:$B$125, 2)</f>
        <v>Millennials</v>
      </c>
      <c r="E1349" t="s">
        <v>64</v>
      </c>
      <c r="F1349" t="str">
        <f>IF(E1349="High School", "No College", "College")</f>
        <v>College</v>
      </c>
      <c r="G1349" t="s">
        <v>65</v>
      </c>
      <c r="H1349">
        <v>42670</v>
      </c>
      <c r="I1349">
        <v>42670</v>
      </c>
      <c r="J1349" s="4" t="s">
        <v>175</v>
      </c>
      <c r="K1349">
        <v>0</v>
      </c>
      <c r="L1349">
        <v>0</v>
      </c>
      <c r="M1349" t="str">
        <f>IF(OR(K1349&gt;0, L1349&gt;0), "Parent", "Not Parent")</f>
        <v>Not Parent</v>
      </c>
      <c r="N1349" t="s">
        <v>620</v>
      </c>
      <c r="O1349" s="8">
        <v>41916</v>
      </c>
      <c r="P1349" s="9">
        <f>O1349-N1349</f>
        <v>525</v>
      </c>
      <c r="Q1349">
        <v>12</v>
      </c>
      <c r="R1349" s="9">
        <f>P1349-Q1349</f>
        <v>513</v>
      </c>
      <c r="S1349" s="8">
        <f>O1349-R1349</f>
        <v>41403</v>
      </c>
      <c r="T1349">
        <v>154</v>
      </c>
      <c r="U1349">
        <v>2</v>
      </c>
      <c r="V1349">
        <v>46</v>
      </c>
      <c r="W1349">
        <v>20</v>
      </c>
      <c r="X1349">
        <v>4</v>
      </c>
      <c r="Y1349">
        <v>15</v>
      </c>
      <c r="Z1349">
        <v>241</v>
      </c>
      <c r="AA1349">
        <f>Z1349/P1349</f>
        <v>0.45904761904761904</v>
      </c>
      <c r="AB1349" s="11" t="s">
        <v>506</v>
      </c>
      <c r="AC1349" t="s">
        <v>59</v>
      </c>
      <c r="AD1349">
        <v>1</v>
      </c>
      <c r="AE1349" t="str">
        <f>IF(AD1349&gt;3, "Prefers Discount", "Discount Indifferent")</f>
        <v>Discount Indifferent</v>
      </c>
      <c r="AF1349">
        <v>4</v>
      </c>
      <c r="AG1349">
        <v>4</v>
      </c>
      <c r="AH1349">
        <v>2</v>
      </c>
      <c r="AI1349" t="str">
        <f>INDEX($AF$1:$AH$1,MATCH(MAX(AF1349:AH1349),AF1349:AH1349,0))</f>
        <v>Store_Orders</v>
      </c>
      <c r="AJ1349">
        <v>4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f>SUM(AK1349:AO1349)</f>
        <v>0</v>
      </c>
      <c r="AQ1349" t="s">
        <v>67</v>
      </c>
      <c r="AR1349">
        <v>0</v>
      </c>
      <c r="AS1349" t="str">
        <f>IF(OR(AK1349&gt;0, AL1349&gt;0, AM1349&gt;0, AN1349&gt;0, AO1349&gt;0), "Converted", "Not Converted")</f>
        <v>Not Converted</v>
      </c>
      <c r="AT1349">
        <v>0</v>
      </c>
      <c r="AU1349">
        <v>3</v>
      </c>
      <c r="AV1349">
        <v>11</v>
      </c>
      <c r="AW1349">
        <f>IF(Z1349&gt;607, 4, 0)</f>
        <v>0</v>
      </c>
      <c r="AX1349">
        <f>IF(AA1349&gt;1.6588, 3, 0)</f>
        <v>0</v>
      </c>
      <c r="AY1349">
        <f>IF(P1349&gt;401, 2, 0)</f>
        <v>2</v>
      </c>
      <c r="AZ1349">
        <f>IF(I1349&gt;52915.77, 1, 0)</f>
        <v>0</v>
      </c>
      <c r="BA1349">
        <f>SUM(AW1349:AZ1349)</f>
        <v>2</v>
      </c>
      <c r="BB1349" t="str">
        <f>VLOOKUP(BA1349,'Standard Deviations'!$L$1:$M$11,2,TRUE)</f>
        <v>Bronze</v>
      </c>
    </row>
    <row r="1350" spans="1:54">
      <c r="A1350">
        <v>8181</v>
      </c>
      <c r="B1350">
        <v>1978</v>
      </c>
      <c r="C1350">
        <f>2024-B1350</f>
        <v>46</v>
      </c>
      <c r="D1350" t="str">
        <f>VLOOKUP(B1350,Reference!$A$1:$B$125, 2)</f>
        <v>Gen X</v>
      </c>
      <c r="E1350" t="s">
        <v>74</v>
      </c>
      <c r="F1350" t="str">
        <f>IF(E1350="High School", "No College", "College")</f>
        <v>College</v>
      </c>
      <c r="G1350" t="s">
        <v>60</v>
      </c>
      <c r="H1350">
        <v>38593</v>
      </c>
      <c r="I1350">
        <v>38593</v>
      </c>
      <c r="J1350" s="4" t="s">
        <v>175</v>
      </c>
      <c r="K1350">
        <v>1</v>
      </c>
      <c r="L1350">
        <v>0</v>
      </c>
      <c r="M1350" t="str">
        <f>IF(OR(K1350&gt;0, L1350&gt;0), "Parent", "Not Parent")</f>
        <v>Parent</v>
      </c>
      <c r="N1350" t="s">
        <v>648</v>
      </c>
      <c r="O1350" s="8">
        <v>41916</v>
      </c>
      <c r="P1350" s="9">
        <f>O1350-N1350</f>
        <v>386</v>
      </c>
      <c r="Q1350">
        <v>42</v>
      </c>
      <c r="R1350" s="9">
        <f>P1350-Q1350</f>
        <v>344</v>
      </c>
      <c r="S1350" s="8">
        <f>O1350-R1350</f>
        <v>41572</v>
      </c>
      <c r="T1350">
        <v>51</v>
      </c>
      <c r="U1350">
        <v>12</v>
      </c>
      <c r="V1350">
        <v>49</v>
      </c>
      <c r="W1350">
        <v>17</v>
      </c>
      <c r="X1350">
        <v>24</v>
      </c>
      <c r="Y1350">
        <v>24</v>
      </c>
      <c r="Z1350">
        <v>177</v>
      </c>
      <c r="AA1350">
        <f>Z1350/P1350</f>
        <v>0.45854922279792748</v>
      </c>
      <c r="AB1350" s="11" t="s">
        <v>506</v>
      </c>
      <c r="AC1350" t="s">
        <v>59</v>
      </c>
      <c r="AD1350">
        <v>3</v>
      </c>
      <c r="AE1350" t="str">
        <f>IF(AD1350&gt;3, "Prefers Discount", "Discount Indifferent")</f>
        <v>Discount Indifferent</v>
      </c>
      <c r="AF1350">
        <v>3</v>
      </c>
      <c r="AG1350">
        <v>4</v>
      </c>
      <c r="AH1350">
        <v>1</v>
      </c>
      <c r="AI1350" t="str">
        <f>INDEX($AF$1:$AH$1,MATCH(MAX(AF1350:AH1350),AF1350:AH1350,0))</f>
        <v>Web_Orders</v>
      </c>
      <c r="AJ1350">
        <v>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f>SUM(AK1350:AO1350)</f>
        <v>0</v>
      </c>
      <c r="AQ1350" t="s">
        <v>67</v>
      </c>
      <c r="AR1350">
        <v>0</v>
      </c>
      <c r="AS1350" t="str">
        <f>IF(OR(AK1350&gt;0, AL1350&gt;0, AM1350&gt;0, AN1350&gt;0, AO1350&gt;0), "Converted", "Not Converted")</f>
        <v>Not Converted</v>
      </c>
      <c r="AT1350">
        <v>0</v>
      </c>
      <c r="AU1350">
        <v>3</v>
      </c>
      <c r="AV1350">
        <v>11</v>
      </c>
      <c r="AW1350">
        <f>IF(Z1350&gt;607, 4, 0)</f>
        <v>0</v>
      </c>
      <c r="AX1350">
        <f>IF(AA1350&gt;1.6588, 3, 0)</f>
        <v>0</v>
      </c>
      <c r="AY1350">
        <f>IF(P1350&gt;401, 2, 0)</f>
        <v>0</v>
      </c>
      <c r="AZ1350">
        <f>IF(I1350&gt;52915.77, 1, 0)</f>
        <v>0</v>
      </c>
      <c r="BA1350">
        <f>SUM(AW1350:AZ1350)</f>
        <v>0</v>
      </c>
      <c r="BB1350" t="str">
        <f>VLOOKUP(BA1350,'Standard Deviations'!$L$1:$M$11,2,TRUE)</f>
        <v>No Tier</v>
      </c>
    </row>
    <row r="1351" spans="1:54">
      <c r="A1351">
        <v>1404</v>
      </c>
      <c r="B1351">
        <v>1968</v>
      </c>
      <c r="C1351">
        <f>2024-B1351</f>
        <v>56</v>
      </c>
      <c r="D1351" t="str">
        <f>VLOOKUP(B1351,Reference!$A$1:$B$125, 2)</f>
        <v>Gen X</v>
      </c>
      <c r="E1351" t="s">
        <v>54</v>
      </c>
      <c r="F1351" t="str">
        <f>IF(E1351="High School", "No College", "College")</f>
        <v>College</v>
      </c>
      <c r="G1351" t="s">
        <v>65</v>
      </c>
      <c r="H1351">
        <v>34916</v>
      </c>
      <c r="I1351">
        <v>34916</v>
      </c>
      <c r="J1351" s="4" t="s">
        <v>175</v>
      </c>
      <c r="K1351">
        <v>2</v>
      </c>
      <c r="L1351">
        <v>0</v>
      </c>
      <c r="M1351" t="str">
        <f>IF(OR(K1351&gt;0, L1351&gt;0), "Parent", "Not Parent")</f>
        <v>Parent</v>
      </c>
      <c r="N1351" t="s">
        <v>637</v>
      </c>
      <c r="O1351" s="8">
        <v>41916</v>
      </c>
      <c r="P1351" s="9">
        <f>O1351-N1351</f>
        <v>507</v>
      </c>
      <c r="Q1351">
        <v>89</v>
      </c>
      <c r="R1351" s="9">
        <f>P1351-Q1351</f>
        <v>418</v>
      </c>
      <c r="S1351" s="8">
        <f>O1351-R1351</f>
        <v>41498</v>
      </c>
      <c r="T1351">
        <v>51</v>
      </c>
      <c r="U1351">
        <v>23</v>
      </c>
      <c r="V1351">
        <v>82</v>
      </c>
      <c r="W1351">
        <v>33</v>
      </c>
      <c r="X1351">
        <v>0</v>
      </c>
      <c r="Y1351">
        <v>42</v>
      </c>
      <c r="Z1351">
        <v>231</v>
      </c>
      <c r="AA1351">
        <f>Z1351/P1351</f>
        <v>0.45562130177514792</v>
      </c>
      <c r="AB1351" s="14" t="s">
        <v>506</v>
      </c>
      <c r="AC1351" s="13" t="s">
        <v>63</v>
      </c>
      <c r="AD1351">
        <v>4</v>
      </c>
      <c r="AE1351" t="str">
        <f>IF(AD1351&gt;3, "Prefers Discount", "Discount Indifferent")</f>
        <v>Prefers Discount</v>
      </c>
      <c r="AF1351">
        <v>3</v>
      </c>
      <c r="AG1351">
        <v>5</v>
      </c>
      <c r="AH1351">
        <v>1</v>
      </c>
      <c r="AI1351" t="str">
        <f>INDEX($AF$1:$AH$1,MATCH(MAX(AF1351:AH1351),AF1351:AH1351,0))</f>
        <v>Web_Orders</v>
      </c>
      <c r="AJ1351">
        <v>9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f>SUM(AK1351:AO1351)</f>
        <v>0</v>
      </c>
      <c r="AQ1351" t="s">
        <v>67</v>
      </c>
      <c r="AR1351">
        <v>0</v>
      </c>
      <c r="AS1351" t="str">
        <f>IF(OR(AK1351&gt;0, AL1351&gt;0, AM1351&gt;0, AN1351&gt;0, AO1351&gt;0), "Converted", "Not Converted")</f>
        <v>Not Converted</v>
      </c>
      <c r="AT1351">
        <v>0</v>
      </c>
      <c r="AU1351">
        <v>3</v>
      </c>
      <c r="AV1351">
        <v>11</v>
      </c>
      <c r="AW1351">
        <f>IF(Z1351&gt;607, 4, 0)</f>
        <v>0</v>
      </c>
      <c r="AX1351">
        <f>IF(AA1351&gt;1.6588, 3, 0)</f>
        <v>0</v>
      </c>
      <c r="AY1351">
        <f>IF(P1351&gt;401, 2, 0)</f>
        <v>2</v>
      </c>
      <c r="AZ1351">
        <f>IF(I1351&gt;52915.77, 1, 0)</f>
        <v>0</v>
      </c>
      <c r="BA1351">
        <f>SUM(AW1351:AZ1351)</f>
        <v>2</v>
      </c>
      <c r="BB1351" t="str">
        <f>VLOOKUP(BA1351,'Standard Deviations'!$L$1:$M$11,2,TRUE)</f>
        <v>Bronze</v>
      </c>
    </row>
    <row r="1352" spans="1:54">
      <c r="A1352">
        <v>8933</v>
      </c>
      <c r="B1352">
        <v>1983</v>
      </c>
      <c r="C1352">
        <f>2024-B1352</f>
        <v>41</v>
      </c>
      <c r="D1352" t="str">
        <f>VLOOKUP(B1352,Reference!$A$1:$B$125, 2)</f>
        <v>Millennials</v>
      </c>
      <c r="E1352" t="s">
        <v>74</v>
      </c>
      <c r="F1352" t="str">
        <f>IF(E1352="High School", "No College", "College")</f>
        <v>College</v>
      </c>
      <c r="G1352" t="s">
        <v>55</v>
      </c>
      <c r="H1352">
        <v>32146</v>
      </c>
      <c r="I1352">
        <v>32146</v>
      </c>
      <c r="J1352" s="4" t="s">
        <v>175</v>
      </c>
      <c r="K1352">
        <v>1</v>
      </c>
      <c r="L1352">
        <v>0</v>
      </c>
      <c r="M1352" t="str">
        <f>IF(OR(K1352&gt;0, L1352&gt;0), "Parent", "Not Parent")</f>
        <v>Parent</v>
      </c>
      <c r="N1352" t="s">
        <v>90</v>
      </c>
      <c r="O1352" s="8">
        <v>41916</v>
      </c>
      <c r="P1352" s="9">
        <f>O1352-N1352</f>
        <v>145</v>
      </c>
      <c r="Q1352">
        <v>16</v>
      </c>
      <c r="R1352" s="9">
        <f>P1352-Q1352</f>
        <v>129</v>
      </c>
      <c r="S1352" s="8">
        <f>O1352-R1352</f>
        <v>41787</v>
      </c>
      <c r="T1352">
        <v>26</v>
      </c>
      <c r="U1352">
        <v>3</v>
      </c>
      <c r="V1352">
        <v>23</v>
      </c>
      <c r="W1352">
        <v>4</v>
      </c>
      <c r="X1352">
        <v>7</v>
      </c>
      <c r="Y1352">
        <v>3</v>
      </c>
      <c r="Z1352">
        <v>66</v>
      </c>
      <c r="AA1352">
        <f>Z1352/P1352</f>
        <v>0.45517241379310347</v>
      </c>
      <c r="AB1352" s="11" t="s">
        <v>506</v>
      </c>
      <c r="AC1352" t="s">
        <v>59</v>
      </c>
      <c r="AD1352">
        <v>2</v>
      </c>
      <c r="AE1352" t="str">
        <f>IF(AD1352&gt;3, "Prefers Discount", "Discount Indifferent")</f>
        <v>Discount Indifferent</v>
      </c>
      <c r="AF1352">
        <v>4</v>
      </c>
      <c r="AG1352">
        <v>2</v>
      </c>
      <c r="AH1352">
        <v>0</v>
      </c>
      <c r="AI1352" t="str">
        <f>INDEX($AF$1:$AH$1,MATCH(MAX(AF1352:AH1352),AF1352:AH1352,0))</f>
        <v>Store_Orders</v>
      </c>
      <c r="AJ1352">
        <v>6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f>SUM(AK1352:AO1352)</f>
        <v>0</v>
      </c>
      <c r="AQ1352" t="s">
        <v>67</v>
      </c>
      <c r="AR1352">
        <v>0</v>
      </c>
      <c r="AS1352" t="str">
        <f>IF(OR(AK1352&gt;0, AL1352&gt;0, AM1352&gt;0, AN1352&gt;0, AO1352&gt;0), "Converted", "Not Converted")</f>
        <v>Not Converted</v>
      </c>
      <c r="AT1352">
        <v>0</v>
      </c>
      <c r="AU1352">
        <v>3</v>
      </c>
      <c r="AV1352">
        <v>11</v>
      </c>
      <c r="AW1352">
        <f>IF(Z1352&gt;607, 4, 0)</f>
        <v>0</v>
      </c>
      <c r="AX1352">
        <f>IF(AA1352&gt;1.6588, 3, 0)</f>
        <v>0</v>
      </c>
      <c r="AY1352">
        <f>IF(P1352&gt;401, 2, 0)</f>
        <v>0</v>
      </c>
      <c r="AZ1352">
        <f>IF(I1352&gt;52915.77, 1, 0)</f>
        <v>0</v>
      </c>
      <c r="BA1352">
        <f>SUM(AW1352:AZ1352)</f>
        <v>0</v>
      </c>
      <c r="BB1352" t="str">
        <f>VLOOKUP(BA1352,'Standard Deviations'!$L$1:$M$11,2,TRUE)</f>
        <v>No Tier</v>
      </c>
    </row>
    <row r="1353" spans="1:54">
      <c r="A1353">
        <v>749</v>
      </c>
      <c r="B1353">
        <v>1981</v>
      </c>
      <c r="C1353">
        <f>2024-B1353</f>
        <v>43</v>
      </c>
      <c r="D1353" t="str">
        <f>VLOOKUP(B1353,Reference!$A$1:$B$125, 2)</f>
        <v>Millennials</v>
      </c>
      <c r="E1353" t="s">
        <v>54</v>
      </c>
      <c r="F1353" t="str">
        <f>IF(E1353="High School", "No College", "College")</f>
        <v>College</v>
      </c>
      <c r="G1353" t="s">
        <v>65</v>
      </c>
      <c r="H1353">
        <v>42162</v>
      </c>
      <c r="I1353">
        <v>42162</v>
      </c>
      <c r="J1353" s="4" t="s">
        <v>175</v>
      </c>
      <c r="K1353">
        <v>1</v>
      </c>
      <c r="L1353">
        <v>0</v>
      </c>
      <c r="M1353" t="str">
        <f>IF(OR(K1353&gt;0, L1353&gt;0), "Parent", "Not Parent")</f>
        <v>Parent</v>
      </c>
      <c r="N1353" t="s">
        <v>173</v>
      </c>
      <c r="O1353" s="8">
        <v>41916</v>
      </c>
      <c r="P1353" s="9">
        <f>O1353-N1353</f>
        <v>319</v>
      </c>
      <c r="Q1353">
        <v>31</v>
      </c>
      <c r="R1353" s="9">
        <f>P1353-Q1353</f>
        <v>288</v>
      </c>
      <c r="S1353" s="8">
        <f>O1353-R1353</f>
        <v>41628</v>
      </c>
      <c r="T1353">
        <v>46</v>
      </c>
      <c r="U1353">
        <v>7</v>
      </c>
      <c r="V1353">
        <v>59</v>
      </c>
      <c r="W1353">
        <v>2</v>
      </c>
      <c r="X1353">
        <v>4</v>
      </c>
      <c r="Y1353">
        <v>27</v>
      </c>
      <c r="Z1353">
        <v>145</v>
      </c>
      <c r="AA1353">
        <f>Z1353/P1353</f>
        <v>0.45454545454545453</v>
      </c>
      <c r="AB1353" s="11" t="s">
        <v>506</v>
      </c>
      <c r="AC1353" t="s">
        <v>59</v>
      </c>
      <c r="AD1353">
        <v>2</v>
      </c>
      <c r="AE1353" t="str">
        <f>IF(AD1353&gt;3, "Prefers Discount", "Discount Indifferent")</f>
        <v>Discount Indifferent</v>
      </c>
      <c r="AF1353">
        <v>3</v>
      </c>
      <c r="AG1353">
        <v>3</v>
      </c>
      <c r="AH1353">
        <v>1</v>
      </c>
      <c r="AI1353" t="str">
        <f>INDEX($AF$1:$AH$1,MATCH(MAX(AF1353:AH1353),AF1353:AH1353,0))</f>
        <v>Store_Orders</v>
      </c>
      <c r="AJ1353">
        <v>6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f>SUM(AK1353:AO1353)</f>
        <v>1</v>
      </c>
      <c r="AQ1353" t="str">
        <f>INDEX($AK$1:$AO$1,MATCH(MAX(AK1353:AO1353),AK1353:AO1353,0))</f>
        <v>Converted_on_Camp3</v>
      </c>
      <c r="AR1353">
        <v>1</v>
      </c>
      <c r="AS1353" t="str">
        <f>IF(OR(AK1353&gt;0, AL1353&gt;0, AM1353&gt;0, AN1353&gt;0, AO1353&gt;0), "Converted", "Not Converted")</f>
        <v>Converted</v>
      </c>
      <c r="AT1353">
        <v>0</v>
      </c>
      <c r="AU1353">
        <v>3</v>
      </c>
      <c r="AV1353">
        <v>11</v>
      </c>
      <c r="AW1353">
        <f>IF(Z1353&gt;607, 4, 0)</f>
        <v>0</v>
      </c>
      <c r="AX1353">
        <f>IF(AA1353&gt;1.6588, 3, 0)</f>
        <v>0</v>
      </c>
      <c r="AY1353">
        <f>IF(P1353&gt;401, 2, 0)</f>
        <v>0</v>
      </c>
      <c r="AZ1353">
        <f>IF(I1353&gt;52915.77, 1, 0)</f>
        <v>0</v>
      </c>
      <c r="BA1353">
        <f>SUM(AW1353:AZ1353)</f>
        <v>0</v>
      </c>
      <c r="BB1353" t="str">
        <f>VLOOKUP(BA1353,'Standard Deviations'!$L$1:$M$11,2,TRUE)</f>
        <v>No Tier</v>
      </c>
    </row>
    <row r="1354" spans="1:54">
      <c r="A1354">
        <v>839</v>
      </c>
      <c r="B1354">
        <v>1975</v>
      </c>
      <c r="C1354">
        <f>2024-B1354</f>
        <v>49</v>
      </c>
      <c r="D1354" t="str">
        <f>VLOOKUP(B1354,Reference!$A$1:$B$125, 2)</f>
        <v>Gen X</v>
      </c>
      <c r="E1354" t="s">
        <v>68</v>
      </c>
      <c r="F1354" t="str">
        <f>IF(E1354="High School", "No College", "College")</f>
        <v>College</v>
      </c>
      <c r="G1354" t="s">
        <v>55</v>
      </c>
      <c r="H1354">
        <v>45503</v>
      </c>
      <c r="I1354">
        <v>45503</v>
      </c>
      <c r="J1354" s="4" t="s">
        <v>175</v>
      </c>
      <c r="K1354">
        <v>1</v>
      </c>
      <c r="L1354">
        <v>0</v>
      </c>
      <c r="M1354" t="str">
        <f>IF(OR(K1354&gt;0, L1354&gt;0), "Parent", "Not Parent")</f>
        <v>Parent</v>
      </c>
      <c r="N1354" t="s">
        <v>649</v>
      </c>
      <c r="O1354" s="8">
        <v>41916</v>
      </c>
      <c r="P1354" s="9">
        <f>O1354-N1354</f>
        <v>374</v>
      </c>
      <c r="Q1354">
        <v>54</v>
      </c>
      <c r="R1354" s="9">
        <f>P1354-Q1354</f>
        <v>320</v>
      </c>
      <c r="S1354" s="8">
        <f>O1354-R1354</f>
        <v>41596</v>
      </c>
      <c r="T1354">
        <v>97</v>
      </c>
      <c r="U1354">
        <v>4</v>
      </c>
      <c r="V1354">
        <v>44</v>
      </c>
      <c r="W1354">
        <v>6</v>
      </c>
      <c r="X1354">
        <v>1</v>
      </c>
      <c r="Y1354">
        <v>18</v>
      </c>
      <c r="Z1354">
        <v>170</v>
      </c>
      <c r="AA1354">
        <f>Z1354/P1354</f>
        <v>0.45454545454545453</v>
      </c>
      <c r="AB1354" s="14" t="s">
        <v>506</v>
      </c>
      <c r="AC1354" s="13" t="s">
        <v>63</v>
      </c>
      <c r="AD1354">
        <v>1</v>
      </c>
      <c r="AE1354" t="str">
        <f>IF(AD1354&gt;3, "Prefers Discount", "Discount Indifferent")</f>
        <v>Discount Indifferent</v>
      </c>
      <c r="AF1354">
        <v>4</v>
      </c>
      <c r="AG1354">
        <v>3</v>
      </c>
      <c r="AH1354">
        <v>1</v>
      </c>
      <c r="AI1354" t="str">
        <f>INDEX($AF$1:$AH$1,MATCH(MAX(AF1354:AH1354),AF1354:AH1354,0))</f>
        <v>Store_Orders</v>
      </c>
      <c r="AJ1354">
        <v>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f>SUM(AK1354:AO1354)</f>
        <v>0</v>
      </c>
      <c r="AQ1354" t="s">
        <v>67</v>
      </c>
      <c r="AR1354">
        <v>0</v>
      </c>
      <c r="AS1354" t="str">
        <f>IF(OR(AK1354&gt;0, AL1354&gt;0, AM1354&gt;0, AN1354&gt;0, AO1354&gt;0), "Converted", "Not Converted")</f>
        <v>Not Converted</v>
      </c>
      <c r="AT1354">
        <v>0</v>
      </c>
      <c r="AU1354">
        <v>3</v>
      </c>
      <c r="AV1354">
        <v>11</v>
      </c>
      <c r="AW1354">
        <f>IF(Z1354&gt;607, 4, 0)</f>
        <v>0</v>
      </c>
      <c r="AX1354">
        <f>IF(AA1354&gt;1.6588, 3, 0)</f>
        <v>0</v>
      </c>
      <c r="AY1354">
        <f>IF(P1354&gt;401, 2, 0)</f>
        <v>0</v>
      </c>
      <c r="AZ1354">
        <f>IF(I1354&gt;52915.77, 1, 0)</f>
        <v>0</v>
      </c>
      <c r="BA1354">
        <f>SUM(AW1354:AZ1354)</f>
        <v>0</v>
      </c>
      <c r="BB1354" t="str">
        <f>VLOOKUP(BA1354,'Standard Deviations'!$L$1:$M$11,2,TRUE)</f>
        <v>No Tier</v>
      </c>
    </row>
    <row r="1355" spans="1:54">
      <c r="A1355">
        <v>4188</v>
      </c>
      <c r="B1355">
        <v>1957</v>
      </c>
      <c r="C1355">
        <f>2024-B1355</f>
        <v>67</v>
      </c>
      <c r="D1355" t="str">
        <f>VLOOKUP(B1355,Reference!$A$1:$B$125, 2)</f>
        <v>Boomers</v>
      </c>
      <c r="E1355" t="s">
        <v>54</v>
      </c>
      <c r="F1355" t="str">
        <f>IF(E1355="High School", "No College", "College")</f>
        <v>College</v>
      </c>
      <c r="G1355" t="s">
        <v>60</v>
      </c>
      <c r="H1355">
        <v>36864</v>
      </c>
      <c r="I1355">
        <v>36864</v>
      </c>
      <c r="J1355" s="4" t="s">
        <v>175</v>
      </c>
      <c r="K1355">
        <v>0</v>
      </c>
      <c r="L1355">
        <v>1</v>
      </c>
      <c r="M1355" t="str">
        <f>IF(OR(K1355&gt;0, L1355&gt;0), "Parent", "Not Parent")</f>
        <v>Parent</v>
      </c>
      <c r="N1355" t="s">
        <v>351</v>
      </c>
      <c r="O1355" s="8">
        <v>41916</v>
      </c>
      <c r="P1355" s="9">
        <f>O1355-N1355</f>
        <v>782</v>
      </c>
      <c r="Q1355">
        <v>53</v>
      </c>
      <c r="R1355" s="9">
        <f>P1355-Q1355</f>
        <v>729</v>
      </c>
      <c r="S1355" s="8">
        <f>O1355-R1355</f>
        <v>41187</v>
      </c>
      <c r="T1355">
        <v>204</v>
      </c>
      <c r="U1355">
        <v>5</v>
      </c>
      <c r="V1355">
        <v>39</v>
      </c>
      <c r="W1355">
        <v>17</v>
      </c>
      <c r="X1355">
        <v>0</v>
      </c>
      <c r="Y1355">
        <v>89</v>
      </c>
      <c r="Z1355">
        <v>354</v>
      </c>
      <c r="AA1355">
        <f>Z1355/P1355</f>
        <v>0.45268542199488493</v>
      </c>
      <c r="AB1355" s="14" t="s">
        <v>506</v>
      </c>
      <c r="AC1355" s="13" t="s">
        <v>63</v>
      </c>
      <c r="AD1355">
        <v>3</v>
      </c>
      <c r="AE1355" t="str">
        <f>IF(AD1355&gt;3, "Prefers Discount", "Discount Indifferent")</f>
        <v>Discount Indifferent</v>
      </c>
      <c r="AF1355">
        <v>4</v>
      </c>
      <c r="AG1355">
        <v>5</v>
      </c>
      <c r="AH1355">
        <v>2</v>
      </c>
      <c r="AI1355" t="str">
        <f>INDEX($AF$1:$AH$1,MATCH(MAX(AF1355:AH1355),AF1355:AH1355,0))</f>
        <v>Web_Orders</v>
      </c>
      <c r="AJ1355">
        <v>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f>SUM(AK1355:AO1355)</f>
        <v>0</v>
      </c>
      <c r="AQ1355" t="s">
        <v>67</v>
      </c>
      <c r="AR1355">
        <v>1</v>
      </c>
      <c r="AS1355" t="str">
        <f>IF(OR(AK1355&gt;0, AL1355&gt;0, AM1355&gt;0, AN1355&gt;0, AO1355&gt;0), "Converted", "Not Converted")</f>
        <v>Not Converted</v>
      </c>
      <c r="AT1355">
        <v>0</v>
      </c>
      <c r="AU1355">
        <v>3</v>
      </c>
      <c r="AV1355">
        <v>11</v>
      </c>
      <c r="AW1355">
        <f>IF(Z1355&gt;607, 4, 0)</f>
        <v>0</v>
      </c>
      <c r="AX1355">
        <f>IF(AA1355&gt;1.6588, 3, 0)</f>
        <v>0</v>
      </c>
      <c r="AY1355">
        <f>IF(P1355&gt;401, 2, 0)</f>
        <v>2</v>
      </c>
      <c r="AZ1355">
        <f>IF(I1355&gt;52915.77, 1, 0)</f>
        <v>0</v>
      </c>
      <c r="BA1355">
        <f>SUM(AW1355:AZ1355)</f>
        <v>2</v>
      </c>
      <c r="BB1355" t="str">
        <f>VLOOKUP(BA1355,'Standard Deviations'!$L$1:$M$11,2,TRUE)</f>
        <v>Bronze</v>
      </c>
    </row>
    <row r="1356" spans="1:54">
      <c r="A1356">
        <v>2387</v>
      </c>
      <c r="B1356">
        <v>1952</v>
      </c>
      <c r="C1356">
        <f>2024-B1356</f>
        <v>72</v>
      </c>
      <c r="D1356" t="str">
        <f>VLOOKUP(B1356,Reference!$A$1:$B$125, 2)</f>
        <v>Boomers</v>
      </c>
      <c r="E1356" t="s">
        <v>64</v>
      </c>
      <c r="F1356" t="str">
        <f>IF(E1356="High School", "No College", "College")</f>
        <v>College</v>
      </c>
      <c r="G1356" t="s">
        <v>65</v>
      </c>
      <c r="H1356">
        <v>43776</v>
      </c>
      <c r="I1356">
        <v>43776</v>
      </c>
      <c r="J1356" s="4" t="s">
        <v>175</v>
      </c>
      <c r="K1356">
        <v>1</v>
      </c>
      <c r="L1356">
        <v>1</v>
      </c>
      <c r="M1356" t="str">
        <f>IF(OR(K1356&gt;0, L1356&gt;0), "Parent", "Not Parent")</f>
        <v>Parent</v>
      </c>
      <c r="N1356" t="s">
        <v>650</v>
      </c>
      <c r="O1356" s="8">
        <v>41916</v>
      </c>
      <c r="P1356" s="9">
        <f>O1356-N1356</f>
        <v>608</v>
      </c>
      <c r="Q1356">
        <v>9</v>
      </c>
      <c r="R1356" s="9">
        <f>P1356-Q1356</f>
        <v>599</v>
      </c>
      <c r="S1356" s="8">
        <f>O1356-R1356</f>
        <v>41317</v>
      </c>
      <c r="T1356">
        <v>177</v>
      </c>
      <c r="U1356">
        <v>2</v>
      </c>
      <c r="V1356">
        <v>71</v>
      </c>
      <c r="W1356">
        <v>3</v>
      </c>
      <c r="X1356">
        <v>2</v>
      </c>
      <c r="Y1356">
        <v>20</v>
      </c>
      <c r="Z1356">
        <v>275</v>
      </c>
      <c r="AA1356">
        <f>Z1356/P1356</f>
        <v>0.45230263157894735</v>
      </c>
      <c r="AB1356" s="11" t="s">
        <v>506</v>
      </c>
      <c r="AC1356" t="s">
        <v>59</v>
      </c>
      <c r="AD1356">
        <v>6</v>
      </c>
      <c r="AE1356" t="str">
        <f>IF(AD1356&gt;3, "Prefers Discount", "Discount Indifferent")</f>
        <v>Prefers Discount</v>
      </c>
      <c r="AF1356">
        <v>4</v>
      </c>
      <c r="AG1356">
        <v>5</v>
      </c>
      <c r="AH1356">
        <v>2</v>
      </c>
      <c r="AI1356" t="str">
        <f>INDEX($AF$1:$AH$1,MATCH(MAX(AF1356:AH1356),AF1356:AH1356,0))</f>
        <v>Web_Orders</v>
      </c>
      <c r="AJ1356">
        <v>8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f>SUM(AK1356:AO1356)</f>
        <v>0</v>
      </c>
      <c r="AQ1356" t="s">
        <v>67</v>
      </c>
      <c r="AR1356">
        <v>1</v>
      </c>
      <c r="AS1356" t="str">
        <f>IF(OR(AK1356&gt;0, AL1356&gt;0, AM1356&gt;0, AN1356&gt;0, AO1356&gt;0), "Converted", "Not Converted")</f>
        <v>Not Converted</v>
      </c>
      <c r="AT1356">
        <v>0</v>
      </c>
      <c r="AU1356">
        <v>3</v>
      </c>
      <c r="AV1356">
        <v>11</v>
      </c>
      <c r="AW1356">
        <f>IF(Z1356&gt;607, 4, 0)</f>
        <v>0</v>
      </c>
      <c r="AX1356">
        <f>IF(AA1356&gt;1.6588, 3, 0)</f>
        <v>0</v>
      </c>
      <c r="AY1356">
        <f>IF(P1356&gt;401, 2, 0)</f>
        <v>2</v>
      </c>
      <c r="AZ1356">
        <f>IF(I1356&gt;52915.77, 1, 0)</f>
        <v>0</v>
      </c>
      <c r="BA1356">
        <f>SUM(AW1356:AZ1356)</f>
        <v>2</v>
      </c>
      <c r="BB1356" t="str">
        <f>VLOOKUP(BA1356,'Standard Deviations'!$L$1:$M$11,2,TRUE)</f>
        <v>Bronze</v>
      </c>
    </row>
    <row r="1357" spans="1:54">
      <c r="A1357">
        <v>3406</v>
      </c>
      <c r="B1357">
        <v>1964</v>
      </c>
      <c r="C1357">
        <f>2024-B1357</f>
        <v>60</v>
      </c>
      <c r="D1357" t="str">
        <f>VLOOKUP(B1357,Reference!$A$1:$B$125, 2)</f>
        <v>Boomers</v>
      </c>
      <c r="E1357" t="s">
        <v>54</v>
      </c>
      <c r="F1357" t="str">
        <f>IF(E1357="High School", "No College", "College")</f>
        <v>College</v>
      </c>
      <c r="G1357" t="s">
        <v>60</v>
      </c>
      <c r="H1357">
        <v>45989</v>
      </c>
      <c r="I1357">
        <v>45989</v>
      </c>
      <c r="J1357" s="4" t="s">
        <v>175</v>
      </c>
      <c r="K1357">
        <v>0</v>
      </c>
      <c r="L1357">
        <v>1</v>
      </c>
      <c r="M1357" t="str">
        <f>IF(OR(K1357&gt;0, L1357&gt;0), "Parent", "Not Parent")</f>
        <v>Parent</v>
      </c>
      <c r="N1357" t="s">
        <v>639</v>
      </c>
      <c r="O1357" s="8">
        <v>41916</v>
      </c>
      <c r="P1357" s="9">
        <f>O1357-N1357</f>
        <v>712</v>
      </c>
      <c r="Q1357">
        <v>97</v>
      </c>
      <c r="R1357" s="9">
        <f>P1357-Q1357</f>
        <v>615</v>
      </c>
      <c r="S1357" s="8">
        <f>O1357-R1357</f>
        <v>41301</v>
      </c>
      <c r="T1357">
        <v>138</v>
      </c>
      <c r="U1357">
        <v>33</v>
      </c>
      <c r="V1357">
        <v>87</v>
      </c>
      <c r="W1357">
        <v>28</v>
      </c>
      <c r="X1357">
        <v>24</v>
      </c>
      <c r="Y1357">
        <v>12</v>
      </c>
      <c r="Z1357">
        <v>322</v>
      </c>
      <c r="AA1357">
        <f>Z1357/P1357</f>
        <v>0.45224719101123595</v>
      </c>
      <c r="AB1357" s="14" t="s">
        <v>506</v>
      </c>
      <c r="AC1357" s="13" t="s">
        <v>63</v>
      </c>
      <c r="AD1357">
        <v>4</v>
      </c>
      <c r="AE1357" t="str">
        <f>IF(AD1357&gt;3, "Prefers Discount", "Discount Indifferent")</f>
        <v>Prefers Discount</v>
      </c>
      <c r="AF1357">
        <v>7</v>
      </c>
      <c r="AG1357">
        <v>3</v>
      </c>
      <c r="AH1357">
        <v>2</v>
      </c>
      <c r="AI1357" t="str">
        <f>INDEX($AF$1:$AH$1,MATCH(MAX(AF1357:AH1357),AF1357:AH1357,0))</f>
        <v>Store_Orders</v>
      </c>
      <c r="AJ1357">
        <v>3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f>SUM(AK1357:AO1357)</f>
        <v>0</v>
      </c>
      <c r="AQ1357" t="s">
        <v>67</v>
      </c>
      <c r="AR1357">
        <v>0</v>
      </c>
      <c r="AS1357" t="str">
        <f>IF(OR(AK1357&gt;0, AL1357&gt;0, AM1357&gt;0, AN1357&gt;0, AO1357&gt;0), "Converted", "Not Converted")</f>
        <v>Not Converted</v>
      </c>
      <c r="AT1357">
        <v>0</v>
      </c>
      <c r="AU1357">
        <v>3</v>
      </c>
      <c r="AV1357">
        <v>11</v>
      </c>
      <c r="AW1357">
        <f>IF(Z1357&gt;607, 4, 0)</f>
        <v>0</v>
      </c>
      <c r="AX1357">
        <f>IF(AA1357&gt;1.6588, 3, 0)</f>
        <v>0</v>
      </c>
      <c r="AY1357">
        <f>IF(P1357&gt;401, 2, 0)</f>
        <v>2</v>
      </c>
      <c r="AZ1357">
        <f>IF(I1357&gt;52915.77, 1, 0)</f>
        <v>0</v>
      </c>
      <c r="BA1357">
        <f>SUM(AW1357:AZ1357)</f>
        <v>2</v>
      </c>
      <c r="BB1357" t="str">
        <f>VLOOKUP(BA1357,'Standard Deviations'!$L$1:$M$11,2,TRUE)</f>
        <v>Bronze</v>
      </c>
    </row>
    <row r="1358" spans="1:54">
      <c r="A1358">
        <v>4148</v>
      </c>
      <c r="B1358">
        <v>1972</v>
      </c>
      <c r="C1358">
        <f>2024-B1358</f>
        <v>52</v>
      </c>
      <c r="D1358" t="str">
        <f>VLOOKUP(B1358,Reference!$A$1:$B$125, 2)</f>
        <v>Gen X</v>
      </c>
      <c r="E1358" t="s">
        <v>54</v>
      </c>
      <c r="F1358" t="str">
        <f>IF(E1358="High School", "No College", "College")</f>
        <v>College</v>
      </c>
      <c r="G1358" t="s">
        <v>55</v>
      </c>
      <c r="H1358">
        <v>38988</v>
      </c>
      <c r="I1358">
        <v>38988</v>
      </c>
      <c r="J1358" s="4" t="s">
        <v>175</v>
      </c>
      <c r="K1358">
        <v>1</v>
      </c>
      <c r="L1358">
        <v>2</v>
      </c>
      <c r="M1358" t="str">
        <f>IF(OR(K1358&gt;0, L1358&gt;0), "Parent", "Not Parent")</f>
        <v>Parent</v>
      </c>
      <c r="N1358" t="s">
        <v>462</v>
      </c>
      <c r="O1358" s="8">
        <v>41916</v>
      </c>
      <c r="P1358" s="9">
        <f>O1358-N1358</f>
        <v>775</v>
      </c>
      <c r="Q1358">
        <v>90</v>
      </c>
      <c r="R1358" s="9">
        <f>P1358-Q1358</f>
        <v>685</v>
      </c>
      <c r="S1358" s="8">
        <f>O1358-R1358</f>
        <v>41231</v>
      </c>
      <c r="T1358">
        <v>164</v>
      </c>
      <c r="U1358">
        <v>24</v>
      </c>
      <c r="V1358">
        <v>103</v>
      </c>
      <c r="W1358">
        <v>12</v>
      </c>
      <c r="X1358">
        <v>3</v>
      </c>
      <c r="Y1358">
        <v>42</v>
      </c>
      <c r="Z1358">
        <v>348</v>
      </c>
      <c r="AA1358">
        <f>Z1358/P1358</f>
        <v>0.44903225806451613</v>
      </c>
      <c r="AB1358" s="14" t="s">
        <v>506</v>
      </c>
      <c r="AC1358" s="13" t="s">
        <v>63</v>
      </c>
      <c r="AD1358">
        <v>7</v>
      </c>
      <c r="AE1358" t="str">
        <f>IF(AD1358&gt;3, "Prefers Discount", "Discount Indifferent")</f>
        <v>Prefers Discount</v>
      </c>
      <c r="AF1358">
        <v>6</v>
      </c>
      <c r="AG1358">
        <v>5</v>
      </c>
      <c r="AH1358">
        <v>1</v>
      </c>
      <c r="AI1358" t="str">
        <f>INDEX($AF$1:$AH$1,MATCH(MAX(AF1358:AH1358),AF1358:AH1358,0))</f>
        <v>Store_Orders</v>
      </c>
      <c r="AJ1358">
        <v>8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f>SUM(AK1358:AO1358)</f>
        <v>0</v>
      </c>
      <c r="AQ1358" t="s">
        <v>67</v>
      </c>
      <c r="AR1358">
        <v>0</v>
      </c>
      <c r="AS1358" t="str">
        <f>IF(OR(AK1358&gt;0, AL1358&gt;0, AM1358&gt;0, AN1358&gt;0, AO1358&gt;0), "Converted", "Not Converted")</f>
        <v>Not Converted</v>
      </c>
      <c r="AT1358">
        <v>0</v>
      </c>
      <c r="AU1358">
        <v>3</v>
      </c>
      <c r="AV1358">
        <v>11</v>
      </c>
      <c r="AW1358">
        <f>IF(Z1358&gt;607, 4, 0)</f>
        <v>0</v>
      </c>
      <c r="AX1358">
        <f>IF(AA1358&gt;1.6588, 3, 0)</f>
        <v>0</v>
      </c>
      <c r="AY1358">
        <f>IF(P1358&gt;401, 2, 0)</f>
        <v>2</v>
      </c>
      <c r="AZ1358">
        <f>IF(I1358&gt;52915.77, 1, 0)</f>
        <v>0</v>
      </c>
      <c r="BA1358">
        <f>SUM(AW1358:AZ1358)</f>
        <v>2</v>
      </c>
      <c r="BB1358" t="str">
        <f>VLOOKUP(BA1358,'Standard Deviations'!$L$1:$M$11,2,TRUE)</f>
        <v>Bronze</v>
      </c>
    </row>
    <row r="1359" spans="1:54">
      <c r="A1359">
        <v>837</v>
      </c>
      <c r="B1359">
        <v>1977</v>
      </c>
      <c r="C1359">
        <f>2024-B1359</f>
        <v>47</v>
      </c>
      <c r="D1359" t="str">
        <f>VLOOKUP(B1359,Reference!$A$1:$B$125, 2)</f>
        <v>Gen X</v>
      </c>
      <c r="E1359" t="s">
        <v>54</v>
      </c>
      <c r="F1359" t="str">
        <f>IF(E1359="High School", "No College", "College")</f>
        <v>College</v>
      </c>
      <c r="G1359" t="s">
        <v>55</v>
      </c>
      <c r="H1359">
        <v>54809</v>
      </c>
      <c r="I1359">
        <v>54809</v>
      </c>
      <c r="J1359" s="4" t="s">
        <v>61</v>
      </c>
      <c r="K1359">
        <v>1</v>
      </c>
      <c r="L1359">
        <v>1</v>
      </c>
      <c r="M1359" t="str">
        <f>IF(OR(K1359&gt;0, L1359&gt;0), "Parent", "Not Parent")</f>
        <v>Parent</v>
      </c>
      <c r="N1359" t="s">
        <v>293</v>
      </c>
      <c r="O1359" s="8">
        <v>41916</v>
      </c>
      <c r="P1359" s="9">
        <f>O1359-N1359</f>
        <v>388</v>
      </c>
      <c r="Q1359">
        <v>0</v>
      </c>
      <c r="R1359" s="9">
        <f>P1359-Q1359</f>
        <v>388</v>
      </c>
      <c r="S1359" s="8">
        <f>O1359-R1359</f>
        <v>41528</v>
      </c>
      <c r="T1359">
        <v>63</v>
      </c>
      <c r="U1359">
        <v>6</v>
      </c>
      <c r="V1359">
        <v>57</v>
      </c>
      <c r="W1359">
        <v>13</v>
      </c>
      <c r="X1359">
        <v>13</v>
      </c>
      <c r="Y1359">
        <v>22</v>
      </c>
      <c r="Z1359">
        <v>174</v>
      </c>
      <c r="AA1359">
        <f>Z1359/P1359</f>
        <v>0.4484536082474227</v>
      </c>
      <c r="AB1359" s="11" t="s">
        <v>506</v>
      </c>
      <c r="AC1359" t="s">
        <v>59</v>
      </c>
      <c r="AD1359">
        <v>4</v>
      </c>
      <c r="AE1359" t="str">
        <f>IF(AD1359&gt;3, "Prefers Discount", "Discount Indifferent")</f>
        <v>Prefers Discount</v>
      </c>
      <c r="AF1359">
        <v>5</v>
      </c>
      <c r="AG1359">
        <v>2</v>
      </c>
      <c r="AH1359">
        <v>1</v>
      </c>
      <c r="AI1359" t="str">
        <f>INDEX($AF$1:$AH$1,MATCH(MAX(AF1359:AH1359),AF1359:AH1359,0))</f>
        <v>Store_Orders</v>
      </c>
      <c r="AJ1359">
        <v>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f>SUM(AK1359:AO1359)</f>
        <v>0</v>
      </c>
      <c r="AQ1359" t="s">
        <v>67</v>
      </c>
      <c r="AR1359">
        <v>0</v>
      </c>
      <c r="AS1359" t="str">
        <f>IF(OR(AK1359&gt;0, AL1359&gt;0, AM1359&gt;0, AN1359&gt;0, AO1359&gt;0), "Converted", "Not Converted")</f>
        <v>Not Converted</v>
      </c>
      <c r="AT1359">
        <v>0</v>
      </c>
      <c r="AU1359">
        <v>3</v>
      </c>
      <c r="AV1359">
        <v>11</v>
      </c>
      <c r="AW1359">
        <f>IF(Z1359&gt;607, 4, 0)</f>
        <v>0</v>
      </c>
      <c r="AX1359">
        <f>IF(AA1359&gt;1.6588, 3, 0)</f>
        <v>0</v>
      </c>
      <c r="AY1359">
        <f>IF(P1359&gt;401, 2, 0)</f>
        <v>0</v>
      </c>
      <c r="AZ1359">
        <f>IF(I1359&gt;52915.77, 1, 0)</f>
        <v>1</v>
      </c>
      <c r="BA1359">
        <f>SUM(AW1359:AZ1359)</f>
        <v>1</v>
      </c>
      <c r="BB1359" t="str">
        <f>VLOOKUP(BA1359,'Standard Deviations'!$L$1:$M$11,2,TRUE)</f>
        <v>Bronze</v>
      </c>
    </row>
    <row r="1360" spans="1:54">
      <c r="A1360">
        <v>10521</v>
      </c>
      <c r="B1360">
        <v>1977</v>
      </c>
      <c r="C1360">
        <f>2024-B1360</f>
        <v>47</v>
      </c>
      <c r="D1360" t="str">
        <f>VLOOKUP(B1360,Reference!$A$1:$B$125, 2)</f>
        <v>Gen X</v>
      </c>
      <c r="E1360" t="s">
        <v>54</v>
      </c>
      <c r="F1360" t="str">
        <f>IF(E1360="High School", "No College", "College")</f>
        <v>College</v>
      </c>
      <c r="G1360" t="s">
        <v>55</v>
      </c>
      <c r="H1360">
        <v>54809</v>
      </c>
      <c r="I1360">
        <v>54809</v>
      </c>
      <c r="J1360" s="4" t="s">
        <v>61</v>
      </c>
      <c r="K1360">
        <v>1</v>
      </c>
      <c r="L1360">
        <v>1</v>
      </c>
      <c r="M1360" t="str">
        <f>IF(OR(K1360&gt;0, L1360&gt;0), "Parent", "Not Parent")</f>
        <v>Parent</v>
      </c>
      <c r="N1360" t="s">
        <v>293</v>
      </c>
      <c r="O1360" s="8">
        <v>41916</v>
      </c>
      <c r="P1360" s="9">
        <f>O1360-N1360</f>
        <v>388</v>
      </c>
      <c r="Q1360">
        <v>0</v>
      </c>
      <c r="R1360" s="9">
        <f>P1360-Q1360</f>
        <v>388</v>
      </c>
      <c r="S1360" s="8">
        <f>O1360-R1360</f>
        <v>41528</v>
      </c>
      <c r="T1360">
        <v>63</v>
      </c>
      <c r="U1360">
        <v>6</v>
      </c>
      <c r="V1360">
        <v>57</v>
      </c>
      <c r="W1360">
        <v>13</v>
      </c>
      <c r="X1360">
        <v>13</v>
      </c>
      <c r="Y1360">
        <v>22</v>
      </c>
      <c r="Z1360">
        <v>174</v>
      </c>
      <c r="AA1360">
        <f>Z1360/P1360</f>
        <v>0.4484536082474227</v>
      </c>
      <c r="AB1360" s="11" t="s">
        <v>506</v>
      </c>
      <c r="AC1360" t="s">
        <v>59</v>
      </c>
      <c r="AD1360">
        <v>4</v>
      </c>
      <c r="AE1360" t="str">
        <f>IF(AD1360&gt;3, "Prefers Discount", "Discount Indifferent")</f>
        <v>Prefers Discount</v>
      </c>
      <c r="AF1360">
        <v>5</v>
      </c>
      <c r="AG1360">
        <v>2</v>
      </c>
      <c r="AH1360">
        <v>1</v>
      </c>
      <c r="AI1360" t="str">
        <f>INDEX($AF$1:$AH$1,MATCH(MAX(AF1360:AH1360),AF1360:AH1360,0))</f>
        <v>Store_Orders</v>
      </c>
      <c r="AJ1360">
        <v>4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f>SUM(AK1360:AO1360)</f>
        <v>0</v>
      </c>
      <c r="AQ1360" t="s">
        <v>67</v>
      </c>
      <c r="AR1360">
        <v>1</v>
      </c>
      <c r="AS1360" t="str">
        <f>IF(OR(AK1360&gt;0, AL1360&gt;0, AM1360&gt;0, AN1360&gt;0, AO1360&gt;0), "Converted", "Not Converted")</f>
        <v>Not Converted</v>
      </c>
      <c r="AT1360">
        <v>0</v>
      </c>
      <c r="AU1360">
        <v>3</v>
      </c>
      <c r="AV1360">
        <v>11</v>
      </c>
      <c r="AW1360">
        <f>IF(Z1360&gt;607, 4, 0)</f>
        <v>0</v>
      </c>
      <c r="AX1360">
        <f>IF(AA1360&gt;1.6588, 3, 0)</f>
        <v>0</v>
      </c>
      <c r="AY1360">
        <f>IF(P1360&gt;401, 2, 0)</f>
        <v>0</v>
      </c>
      <c r="AZ1360">
        <f>IF(I1360&gt;52915.77, 1, 0)</f>
        <v>1</v>
      </c>
      <c r="BA1360">
        <f>SUM(AW1360:AZ1360)</f>
        <v>1</v>
      </c>
      <c r="BB1360" t="str">
        <f>VLOOKUP(BA1360,'Standard Deviations'!$L$1:$M$11,2,TRUE)</f>
        <v>Bronze</v>
      </c>
    </row>
    <row r="1361" spans="1:54">
      <c r="A1361">
        <v>5429</v>
      </c>
      <c r="B1361">
        <v>1948</v>
      </c>
      <c r="C1361">
        <f>2024-B1361</f>
        <v>76</v>
      </c>
      <c r="D1361" t="str">
        <f>VLOOKUP(B1361,Reference!$A$1:$B$125, 2)</f>
        <v>Boomers</v>
      </c>
      <c r="E1361" t="s">
        <v>68</v>
      </c>
      <c r="F1361" t="str">
        <f>IF(E1361="High School", "No College", "College")</f>
        <v>College</v>
      </c>
      <c r="G1361" t="s">
        <v>55</v>
      </c>
      <c r="H1361">
        <v>45579</v>
      </c>
      <c r="I1361">
        <v>45579</v>
      </c>
      <c r="J1361" s="4" t="s">
        <v>175</v>
      </c>
      <c r="K1361">
        <v>0</v>
      </c>
      <c r="L1361">
        <v>1</v>
      </c>
      <c r="M1361" t="str">
        <f>IF(OR(K1361&gt;0, L1361&gt;0), "Parent", "Not Parent")</f>
        <v>Parent</v>
      </c>
      <c r="N1361" t="s">
        <v>301</v>
      </c>
      <c r="O1361" s="8">
        <v>41916</v>
      </c>
      <c r="P1361" s="9">
        <f>O1361-N1361</f>
        <v>410</v>
      </c>
      <c r="Q1361">
        <v>10</v>
      </c>
      <c r="R1361" s="9">
        <f>P1361-Q1361</f>
        <v>400</v>
      </c>
      <c r="S1361" s="8">
        <f>O1361-R1361</f>
        <v>41516</v>
      </c>
      <c r="T1361">
        <v>145</v>
      </c>
      <c r="U1361">
        <v>1</v>
      </c>
      <c r="V1361">
        <v>33</v>
      </c>
      <c r="W1361">
        <v>2</v>
      </c>
      <c r="X1361">
        <v>1</v>
      </c>
      <c r="Y1361">
        <v>1</v>
      </c>
      <c r="Z1361">
        <v>183</v>
      </c>
      <c r="AA1361">
        <f>Z1361/P1361</f>
        <v>0.44634146341463415</v>
      </c>
      <c r="AB1361" s="11" t="s">
        <v>506</v>
      </c>
      <c r="AC1361" t="s">
        <v>59</v>
      </c>
      <c r="AD1361">
        <v>1</v>
      </c>
      <c r="AE1361" t="str">
        <f>IF(AD1361&gt;3, "Prefers Discount", "Discount Indifferent")</f>
        <v>Discount Indifferent</v>
      </c>
      <c r="AF1361">
        <v>4</v>
      </c>
      <c r="AG1361">
        <v>4</v>
      </c>
      <c r="AH1361">
        <v>1</v>
      </c>
      <c r="AI1361" t="str">
        <f>INDEX($AF$1:$AH$1,MATCH(MAX(AF1361:AH1361),AF1361:AH1361,0))</f>
        <v>Store_Orders</v>
      </c>
      <c r="AJ1361">
        <v>6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f>SUM(AK1361:AO1361)</f>
        <v>0</v>
      </c>
      <c r="AQ1361" t="s">
        <v>67</v>
      </c>
      <c r="AR1361">
        <v>0</v>
      </c>
      <c r="AS1361" t="str">
        <f>IF(OR(AK1361&gt;0, AL1361&gt;0, AM1361&gt;0, AN1361&gt;0, AO1361&gt;0), "Converted", "Not Converted")</f>
        <v>Not Converted</v>
      </c>
      <c r="AT1361">
        <v>0</v>
      </c>
      <c r="AU1361">
        <v>3</v>
      </c>
      <c r="AV1361">
        <v>11</v>
      </c>
      <c r="AW1361">
        <f>IF(Z1361&gt;607, 4, 0)</f>
        <v>0</v>
      </c>
      <c r="AX1361">
        <f>IF(AA1361&gt;1.6588, 3, 0)</f>
        <v>0</v>
      </c>
      <c r="AY1361">
        <f>IF(P1361&gt;401, 2, 0)</f>
        <v>2</v>
      </c>
      <c r="AZ1361">
        <f>IF(I1361&gt;52915.77, 1, 0)</f>
        <v>0</v>
      </c>
      <c r="BA1361">
        <f>SUM(AW1361:AZ1361)</f>
        <v>2</v>
      </c>
      <c r="BB1361" t="str">
        <f>VLOOKUP(BA1361,'Standard Deviations'!$L$1:$M$11,2,TRUE)</f>
        <v>Bronze</v>
      </c>
    </row>
    <row r="1362" spans="1:54">
      <c r="A1362">
        <v>8182</v>
      </c>
      <c r="B1362">
        <v>1984</v>
      </c>
      <c r="C1362">
        <f>2024-B1362</f>
        <v>40</v>
      </c>
      <c r="D1362" t="str">
        <f>VLOOKUP(B1362,Reference!$A$1:$B$125, 2)</f>
        <v>Millennials</v>
      </c>
      <c r="E1362" t="s">
        <v>54</v>
      </c>
      <c r="F1362" t="str">
        <f>IF(E1362="High School", "No College", "College")</f>
        <v>College</v>
      </c>
      <c r="G1362" t="s">
        <v>55</v>
      </c>
      <c r="H1362">
        <v>23228</v>
      </c>
      <c r="I1362">
        <v>23228</v>
      </c>
      <c r="J1362" s="4" t="s">
        <v>341</v>
      </c>
      <c r="K1362">
        <v>1</v>
      </c>
      <c r="L1362">
        <v>0</v>
      </c>
      <c r="M1362" t="str">
        <f>IF(OR(K1362&gt;0, L1362&gt;0), "Parent", "Not Parent")</f>
        <v>Parent</v>
      </c>
      <c r="N1362" t="s">
        <v>640</v>
      </c>
      <c r="O1362" s="8">
        <v>41916</v>
      </c>
      <c r="P1362" s="9">
        <f>O1362-N1362</f>
        <v>272</v>
      </c>
      <c r="Q1362">
        <v>91</v>
      </c>
      <c r="R1362" s="9">
        <f>P1362-Q1362</f>
        <v>181</v>
      </c>
      <c r="S1362" s="8">
        <f>O1362-R1362</f>
        <v>41735</v>
      </c>
      <c r="T1362">
        <v>53</v>
      </c>
      <c r="U1362">
        <v>3</v>
      </c>
      <c r="V1362">
        <v>49</v>
      </c>
      <c r="W1362">
        <v>7</v>
      </c>
      <c r="X1362">
        <v>4</v>
      </c>
      <c r="Y1362">
        <v>5</v>
      </c>
      <c r="Z1362">
        <v>121</v>
      </c>
      <c r="AA1362">
        <f>Z1362/P1362</f>
        <v>0.44485294117647056</v>
      </c>
      <c r="AB1362" s="14" t="s">
        <v>506</v>
      </c>
      <c r="AC1362" s="13" t="s">
        <v>63</v>
      </c>
      <c r="AD1362">
        <v>4</v>
      </c>
      <c r="AE1362" t="str">
        <f>IF(AD1362&gt;3, "Prefers Discount", "Discount Indifferent")</f>
        <v>Prefers Discount</v>
      </c>
      <c r="AF1362">
        <v>4</v>
      </c>
      <c r="AG1362">
        <v>3</v>
      </c>
      <c r="AH1362">
        <v>0</v>
      </c>
      <c r="AI1362" t="str">
        <f>INDEX($AF$1:$AH$1,MATCH(MAX(AF1362:AH1362),AF1362:AH1362,0))</f>
        <v>Store_Orders</v>
      </c>
      <c r="AJ1362">
        <v>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f>SUM(AK1362:AO1362)</f>
        <v>0</v>
      </c>
      <c r="AQ1362" t="s">
        <v>67</v>
      </c>
      <c r="AR1362">
        <v>0</v>
      </c>
      <c r="AS1362" t="str">
        <f>IF(OR(AK1362&gt;0, AL1362&gt;0, AM1362&gt;0, AN1362&gt;0, AO1362&gt;0), "Converted", "Not Converted")</f>
        <v>Not Converted</v>
      </c>
      <c r="AT1362">
        <v>0</v>
      </c>
      <c r="AU1362">
        <v>3</v>
      </c>
      <c r="AV1362">
        <v>11</v>
      </c>
      <c r="AW1362">
        <f>IF(Z1362&gt;607, 4, 0)</f>
        <v>0</v>
      </c>
      <c r="AX1362">
        <f>IF(AA1362&gt;1.6588, 3, 0)</f>
        <v>0</v>
      </c>
      <c r="AY1362">
        <f>IF(P1362&gt;401, 2, 0)</f>
        <v>0</v>
      </c>
      <c r="AZ1362">
        <f>IF(I1362&gt;52915.77, 1, 0)</f>
        <v>0</v>
      </c>
      <c r="BA1362">
        <f>SUM(AW1362:AZ1362)</f>
        <v>0</v>
      </c>
      <c r="BB1362" t="str">
        <f>VLOOKUP(BA1362,'Standard Deviations'!$L$1:$M$11,2,TRUE)</f>
        <v>No Tier</v>
      </c>
    </row>
    <row r="1363" spans="1:54">
      <c r="A1363">
        <v>2952</v>
      </c>
      <c r="B1363">
        <v>1977</v>
      </c>
      <c r="C1363">
        <f>2024-B1363</f>
        <v>47</v>
      </c>
      <c r="D1363" t="str">
        <f>VLOOKUP(B1363,Reference!$A$1:$B$125, 2)</f>
        <v>Gen X</v>
      </c>
      <c r="E1363" t="s">
        <v>64</v>
      </c>
      <c r="F1363" t="str">
        <f>IF(E1363="High School", "No College", "College")</f>
        <v>College</v>
      </c>
      <c r="G1363" t="s">
        <v>60</v>
      </c>
      <c r="H1363">
        <v>36273</v>
      </c>
      <c r="I1363">
        <v>36273</v>
      </c>
      <c r="J1363" s="4" t="s">
        <v>175</v>
      </c>
      <c r="K1363">
        <v>1</v>
      </c>
      <c r="L1363">
        <v>0</v>
      </c>
      <c r="M1363" t="str">
        <f>IF(OR(K1363&gt;0, L1363&gt;0), "Parent", "Not Parent")</f>
        <v>Parent</v>
      </c>
      <c r="N1363" t="s">
        <v>651</v>
      </c>
      <c r="O1363" s="8">
        <v>41916</v>
      </c>
      <c r="P1363" s="9">
        <f>O1363-N1363</f>
        <v>171</v>
      </c>
      <c r="Q1363">
        <v>80</v>
      </c>
      <c r="R1363" s="9">
        <f>P1363-Q1363</f>
        <v>91</v>
      </c>
      <c r="S1363" s="8">
        <f>O1363-R1363</f>
        <v>41825</v>
      </c>
      <c r="T1363">
        <v>29</v>
      </c>
      <c r="U1363">
        <v>3</v>
      </c>
      <c r="V1363">
        <v>30</v>
      </c>
      <c r="W1363">
        <v>3</v>
      </c>
      <c r="X1363">
        <v>2</v>
      </c>
      <c r="Y1363">
        <v>9</v>
      </c>
      <c r="Z1363">
        <v>76</v>
      </c>
      <c r="AA1363">
        <f>Z1363/P1363</f>
        <v>0.44444444444444442</v>
      </c>
      <c r="AB1363" s="14" t="s">
        <v>506</v>
      </c>
      <c r="AC1363" s="13" t="s">
        <v>63</v>
      </c>
      <c r="AD1363">
        <v>2</v>
      </c>
      <c r="AE1363" t="str">
        <f>IF(AD1363&gt;3, "Prefers Discount", "Discount Indifferent")</f>
        <v>Discount Indifferent</v>
      </c>
      <c r="AF1363">
        <v>3</v>
      </c>
      <c r="AG1363">
        <v>3</v>
      </c>
      <c r="AH1363">
        <v>0</v>
      </c>
      <c r="AI1363" t="str">
        <f>INDEX($AF$1:$AH$1,MATCH(MAX(AF1363:AH1363),AF1363:AH1363,0))</f>
        <v>Store_Orders</v>
      </c>
      <c r="AJ1363">
        <v>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f>SUM(AK1363:AO1363)</f>
        <v>0</v>
      </c>
      <c r="AQ1363" t="s">
        <v>67</v>
      </c>
      <c r="AR1363">
        <v>0</v>
      </c>
      <c r="AS1363" t="str">
        <f>IF(OR(AK1363&gt;0, AL1363&gt;0, AM1363&gt;0, AN1363&gt;0, AO1363&gt;0), "Converted", "Not Converted")</f>
        <v>Not Converted</v>
      </c>
      <c r="AT1363">
        <v>0</v>
      </c>
      <c r="AU1363">
        <v>3</v>
      </c>
      <c r="AV1363">
        <v>11</v>
      </c>
      <c r="AW1363">
        <f>IF(Z1363&gt;607, 4, 0)</f>
        <v>0</v>
      </c>
      <c r="AX1363">
        <f>IF(AA1363&gt;1.6588, 3, 0)</f>
        <v>0</v>
      </c>
      <c r="AY1363">
        <f>IF(P1363&gt;401, 2, 0)</f>
        <v>0</v>
      </c>
      <c r="AZ1363">
        <f>IF(I1363&gt;52915.77, 1, 0)</f>
        <v>0</v>
      </c>
      <c r="BA1363">
        <f>SUM(AW1363:AZ1363)</f>
        <v>0</v>
      </c>
      <c r="BB1363" t="str">
        <f>VLOOKUP(BA1363,'Standard Deviations'!$L$1:$M$11,2,TRUE)</f>
        <v>No Tier</v>
      </c>
    </row>
    <row r="1364" spans="1:54">
      <c r="A1364">
        <v>1291</v>
      </c>
      <c r="B1364">
        <v>1978</v>
      </c>
      <c r="C1364">
        <f>2024-B1364</f>
        <v>46</v>
      </c>
      <c r="D1364" t="str">
        <f>VLOOKUP(B1364,Reference!$A$1:$B$125, 2)</f>
        <v>Gen X</v>
      </c>
      <c r="E1364" t="s">
        <v>68</v>
      </c>
      <c r="F1364" t="str">
        <f>IF(E1364="High School", "No College", "College")</f>
        <v>College</v>
      </c>
      <c r="G1364" t="s">
        <v>65</v>
      </c>
      <c r="H1364">
        <v>27683</v>
      </c>
      <c r="I1364">
        <v>27683</v>
      </c>
      <c r="J1364" s="4" t="s">
        <v>341</v>
      </c>
      <c r="K1364">
        <v>1</v>
      </c>
      <c r="L1364">
        <v>0</v>
      </c>
      <c r="M1364" t="str">
        <f>IF(OR(K1364&gt;0, L1364&gt;0), "Parent", "Not Parent")</f>
        <v>Parent</v>
      </c>
      <c r="N1364" t="s">
        <v>432</v>
      </c>
      <c r="O1364" s="8">
        <v>41916</v>
      </c>
      <c r="P1364" s="9">
        <f>O1364-N1364</f>
        <v>791</v>
      </c>
      <c r="Q1364">
        <v>90</v>
      </c>
      <c r="R1364" s="9">
        <f>P1364-Q1364</f>
        <v>701</v>
      </c>
      <c r="S1364" s="8">
        <f>O1364-R1364</f>
        <v>41215</v>
      </c>
      <c r="T1364">
        <v>152</v>
      </c>
      <c r="U1364">
        <v>9</v>
      </c>
      <c r="V1364">
        <v>121</v>
      </c>
      <c r="W1364">
        <v>12</v>
      </c>
      <c r="X1364">
        <v>12</v>
      </c>
      <c r="Y1364">
        <v>45</v>
      </c>
      <c r="Z1364">
        <v>351</v>
      </c>
      <c r="AA1364">
        <f>Z1364/P1364</f>
        <v>0.44374209860935526</v>
      </c>
      <c r="AB1364" s="14" t="s">
        <v>506</v>
      </c>
      <c r="AC1364" s="13" t="s">
        <v>63</v>
      </c>
      <c r="AD1364">
        <v>4</v>
      </c>
      <c r="AE1364" t="str">
        <f>IF(AD1364&gt;3, "Prefers Discount", "Discount Indifferent")</f>
        <v>Prefers Discount</v>
      </c>
      <c r="AF1364">
        <v>4</v>
      </c>
      <c r="AG1364">
        <v>6</v>
      </c>
      <c r="AH1364">
        <v>2</v>
      </c>
      <c r="AI1364" t="str">
        <f>INDEX($AF$1:$AH$1,MATCH(MAX(AF1364:AH1364),AF1364:AH1364,0))</f>
        <v>Web_Orders</v>
      </c>
      <c r="AJ1364">
        <v>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f>SUM(AK1364:AO1364)</f>
        <v>0</v>
      </c>
      <c r="AQ1364" t="s">
        <v>67</v>
      </c>
      <c r="AR1364">
        <v>0</v>
      </c>
      <c r="AS1364" t="str">
        <f>IF(OR(AK1364&gt;0, AL1364&gt;0, AM1364&gt;0, AN1364&gt;0, AO1364&gt;0), "Converted", "Not Converted")</f>
        <v>Not Converted</v>
      </c>
      <c r="AT1364">
        <v>0</v>
      </c>
      <c r="AU1364">
        <v>3</v>
      </c>
      <c r="AV1364">
        <v>11</v>
      </c>
      <c r="AW1364">
        <f>IF(Z1364&gt;607, 4, 0)</f>
        <v>0</v>
      </c>
      <c r="AX1364">
        <f>IF(AA1364&gt;1.6588, 3, 0)</f>
        <v>0</v>
      </c>
      <c r="AY1364">
        <f>IF(P1364&gt;401, 2, 0)</f>
        <v>2</v>
      </c>
      <c r="AZ1364">
        <f>IF(I1364&gt;52915.77, 1, 0)</f>
        <v>0</v>
      </c>
      <c r="BA1364">
        <f>SUM(AW1364:AZ1364)</f>
        <v>2</v>
      </c>
      <c r="BB1364" t="str">
        <f>VLOOKUP(BA1364,'Standard Deviations'!$L$1:$M$11,2,TRUE)</f>
        <v>Bronze</v>
      </c>
    </row>
    <row r="1365" spans="1:54">
      <c r="A1365">
        <v>4368</v>
      </c>
      <c r="B1365">
        <v>1980</v>
      </c>
      <c r="C1365">
        <f>2024-B1365</f>
        <v>44</v>
      </c>
      <c r="D1365" t="str">
        <f>VLOOKUP(B1365,Reference!$A$1:$B$125, 2)</f>
        <v>Millennials</v>
      </c>
      <c r="E1365" t="s">
        <v>54</v>
      </c>
      <c r="F1365" t="str">
        <f>IF(E1365="High School", "No College", "College")</f>
        <v>College</v>
      </c>
      <c r="G1365" t="s">
        <v>55</v>
      </c>
      <c r="H1365">
        <v>47850</v>
      </c>
      <c r="I1365">
        <v>47850</v>
      </c>
      <c r="J1365" s="4" t="s">
        <v>175</v>
      </c>
      <c r="K1365">
        <v>1</v>
      </c>
      <c r="L1365">
        <v>0</v>
      </c>
      <c r="M1365" t="str">
        <f>IF(OR(K1365&gt;0, L1365&gt;0), "Parent", "Not Parent")</f>
        <v>Parent</v>
      </c>
      <c r="N1365" t="s">
        <v>652</v>
      </c>
      <c r="O1365" s="8">
        <v>41916</v>
      </c>
      <c r="P1365" s="9">
        <f>O1365-N1365</f>
        <v>305</v>
      </c>
      <c r="Q1365">
        <v>72</v>
      </c>
      <c r="R1365" s="9">
        <f>P1365-Q1365</f>
        <v>233</v>
      </c>
      <c r="S1365" s="8">
        <f>O1365-R1365</f>
        <v>41683</v>
      </c>
      <c r="T1365">
        <v>42</v>
      </c>
      <c r="U1365">
        <v>7</v>
      </c>
      <c r="V1365">
        <v>43</v>
      </c>
      <c r="W1365">
        <v>20</v>
      </c>
      <c r="X1365">
        <v>12</v>
      </c>
      <c r="Y1365">
        <v>10</v>
      </c>
      <c r="Z1365">
        <v>134</v>
      </c>
      <c r="AA1365">
        <f>Z1365/P1365</f>
        <v>0.43934426229508194</v>
      </c>
      <c r="AB1365" s="14" t="s">
        <v>506</v>
      </c>
      <c r="AC1365" s="13" t="s">
        <v>63</v>
      </c>
      <c r="AD1365">
        <v>1</v>
      </c>
      <c r="AE1365" t="str">
        <f>IF(AD1365&gt;3, "Prefers Discount", "Discount Indifferent")</f>
        <v>Discount Indifferent</v>
      </c>
      <c r="AF1365">
        <v>4</v>
      </c>
      <c r="AG1365">
        <v>3</v>
      </c>
      <c r="AH1365">
        <v>0</v>
      </c>
      <c r="AI1365" t="str">
        <f>INDEX($AF$1:$AH$1,MATCH(MAX(AF1365:AH1365),AF1365:AH1365,0))</f>
        <v>Store_Orders</v>
      </c>
      <c r="AJ1365">
        <v>6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f>SUM(AK1365:AO1365)</f>
        <v>0</v>
      </c>
      <c r="AQ1365" t="s">
        <v>67</v>
      </c>
      <c r="AR1365">
        <v>0</v>
      </c>
      <c r="AS1365" t="str">
        <f>IF(OR(AK1365&gt;0, AL1365&gt;0, AM1365&gt;0, AN1365&gt;0, AO1365&gt;0), "Converted", "Not Converted")</f>
        <v>Not Converted</v>
      </c>
      <c r="AT1365">
        <v>0</v>
      </c>
      <c r="AU1365">
        <v>3</v>
      </c>
      <c r="AV1365">
        <v>11</v>
      </c>
      <c r="AW1365">
        <f>IF(Z1365&gt;607, 4, 0)</f>
        <v>0</v>
      </c>
      <c r="AX1365">
        <f>IF(AA1365&gt;1.6588, 3, 0)</f>
        <v>0</v>
      </c>
      <c r="AY1365">
        <f>IF(P1365&gt;401, 2, 0)</f>
        <v>0</v>
      </c>
      <c r="AZ1365">
        <f>IF(I1365&gt;52915.77, 1, 0)</f>
        <v>0</v>
      </c>
      <c r="BA1365">
        <f>SUM(AW1365:AZ1365)</f>
        <v>0</v>
      </c>
      <c r="BB1365" t="str">
        <f>VLOOKUP(BA1365,'Standard Deviations'!$L$1:$M$11,2,TRUE)</f>
        <v>No Tier</v>
      </c>
    </row>
    <row r="1366" spans="1:54">
      <c r="A1366">
        <v>1170</v>
      </c>
      <c r="B1366">
        <v>1975</v>
      </c>
      <c r="C1366">
        <f>2024-B1366</f>
        <v>49</v>
      </c>
      <c r="D1366" t="str">
        <f>VLOOKUP(B1366,Reference!$A$1:$B$125, 2)</f>
        <v>Gen X</v>
      </c>
      <c r="E1366" t="s">
        <v>54</v>
      </c>
      <c r="F1366" t="str">
        <f>IF(E1366="High School", "No College", "College")</f>
        <v>College</v>
      </c>
      <c r="G1366" t="s">
        <v>55</v>
      </c>
      <c r="H1366">
        <v>27573</v>
      </c>
      <c r="I1366">
        <v>27573</v>
      </c>
      <c r="J1366" s="4" t="s">
        <v>341</v>
      </c>
      <c r="K1366">
        <v>1</v>
      </c>
      <c r="L1366">
        <v>0</v>
      </c>
      <c r="M1366" t="str">
        <f>IF(OR(K1366&gt;0, L1366&gt;0), "Parent", "Not Parent")</f>
        <v>Parent</v>
      </c>
      <c r="N1366" t="s">
        <v>653</v>
      </c>
      <c r="O1366" s="8">
        <v>41916</v>
      </c>
      <c r="P1366" s="9">
        <f>O1366-N1366</f>
        <v>558</v>
      </c>
      <c r="Q1366">
        <v>45</v>
      </c>
      <c r="R1366" s="9">
        <f>P1366-Q1366</f>
        <v>513</v>
      </c>
      <c r="S1366" s="8">
        <f>O1366-R1366</f>
        <v>41403</v>
      </c>
      <c r="T1366">
        <v>50</v>
      </c>
      <c r="U1366">
        <v>15</v>
      </c>
      <c r="V1366">
        <v>110</v>
      </c>
      <c r="W1366">
        <v>39</v>
      </c>
      <c r="X1366">
        <v>15</v>
      </c>
      <c r="Y1366">
        <v>15</v>
      </c>
      <c r="Z1366">
        <v>244</v>
      </c>
      <c r="AA1366">
        <f>Z1366/P1366</f>
        <v>0.43727598566308246</v>
      </c>
      <c r="AB1366" s="11" t="s">
        <v>506</v>
      </c>
      <c r="AC1366" t="s">
        <v>59</v>
      </c>
      <c r="AD1366">
        <v>4</v>
      </c>
      <c r="AE1366" t="str">
        <f>IF(AD1366&gt;3, "Prefers Discount", "Discount Indifferent")</f>
        <v>Prefers Discount</v>
      </c>
      <c r="AF1366">
        <v>4</v>
      </c>
      <c r="AG1366">
        <v>5</v>
      </c>
      <c r="AH1366">
        <v>1</v>
      </c>
      <c r="AI1366" t="str">
        <f>INDEX($AF$1:$AH$1,MATCH(MAX(AF1366:AH1366),AF1366:AH1366,0))</f>
        <v>Web_Orders</v>
      </c>
      <c r="AJ1366">
        <v>8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f>SUM(AK1366:AO1366)</f>
        <v>0</v>
      </c>
      <c r="AQ1366" t="s">
        <v>67</v>
      </c>
      <c r="AR1366">
        <v>0</v>
      </c>
      <c r="AS1366" t="str">
        <f>IF(OR(AK1366&gt;0, AL1366&gt;0, AM1366&gt;0, AN1366&gt;0, AO1366&gt;0), "Converted", "Not Converted")</f>
        <v>Not Converted</v>
      </c>
      <c r="AT1366">
        <v>0</v>
      </c>
      <c r="AU1366">
        <v>3</v>
      </c>
      <c r="AV1366">
        <v>11</v>
      </c>
      <c r="AW1366">
        <f>IF(Z1366&gt;607, 4, 0)</f>
        <v>0</v>
      </c>
      <c r="AX1366">
        <f>IF(AA1366&gt;1.6588, 3, 0)</f>
        <v>0</v>
      </c>
      <c r="AY1366">
        <f>IF(P1366&gt;401, 2, 0)</f>
        <v>2</v>
      </c>
      <c r="AZ1366">
        <f>IF(I1366&gt;52915.77, 1, 0)</f>
        <v>0</v>
      </c>
      <c r="BA1366">
        <f>SUM(AW1366:AZ1366)</f>
        <v>2</v>
      </c>
      <c r="BB1366" t="str">
        <f>VLOOKUP(BA1366,'Standard Deviations'!$L$1:$M$11,2,TRUE)</f>
        <v>Bronze</v>
      </c>
    </row>
    <row r="1367" spans="1:54">
      <c r="A1367">
        <v>2677</v>
      </c>
      <c r="B1367">
        <v>1956</v>
      </c>
      <c r="C1367">
        <f>2024-B1367</f>
        <v>68</v>
      </c>
      <c r="D1367" t="str">
        <f>VLOOKUP(B1367,Reference!$A$1:$B$125, 2)</f>
        <v>Boomers</v>
      </c>
      <c r="E1367" t="s">
        <v>54</v>
      </c>
      <c r="F1367" t="str">
        <f>IF(E1367="High School", "No College", "College")</f>
        <v>College</v>
      </c>
      <c r="G1367" t="s">
        <v>65</v>
      </c>
      <c r="H1367">
        <v>46097</v>
      </c>
      <c r="I1367">
        <v>46097</v>
      </c>
      <c r="J1367" s="4" t="s">
        <v>175</v>
      </c>
      <c r="K1367">
        <v>0</v>
      </c>
      <c r="L1367">
        <v>1</v>
      </c>
      <c r="M1367" t="str">
        <f>IF(OR(K1367&gt;0, L1367&gt;0), "Parent", "Not Parent")</f>
        <v>Parent</v>
      </c>
      <c r="N1367" t="s">
        <v>437</v>
      </c>
      <c r="O1367" s="8">
        <v>41916</v>
      </c>
      <c r="P1367" s="9">
        <f>O1367-N1367</f>
        <v>552</v>
      </c>
      <c r="Q1367">
        <v>11</v>
      </c>
      <c r="R1367" s="9">
        <f>P1367-Q1367</f>
        <v>541</v>
      </c>
      <c r="S1367" s="8">
        <f>O1367-R1367</f>
        <v>41375</v>
      </c>
      <c r="T1367">
        <v>72</v>
      </c>
      <c r="U1367">
        <v>24</v>
      </c>
      <c r="V1367">
        <v>68</v>
      </c>
      <c r="W1367">
        <v>65</v>
      </c>
      <c r="X1367">
        <v>4</v>
      </c>
      <c r="Y1367">
        <v>8</v>
      </c>
      <c r="Z1367">
        <v>241</v>
      </c>
      <c r="AA1367">
        <f>Z1367/P1367</f>
        <v>0.43659420289855072</v>
      </c>
      <c r="AB1367" s="11" t="s">
        <v>506</v>
      </c>
      <c r="AC1367" t="s">
        <v>59</v>
      </c>
      <c r="AD1367">
        <v>5</v>
      </c>
      <c r="AE1367" t="str">
        <f>IF(AD1367&gt;3, "Prefers Discount", "Discount Indifferent")</f>
        <v>Prefers Discount</v>
      </c>
      <c r="AF1367">
        <v>6</v>
      </c>
      <c r="AG1367">
        <v>3</v>
      </c>
      <c r="AH1367">
        <v>1</v>
      </c>
      <c r="AI1367" t="str">
        <f>INDEX($AF$1:$AH$1,MATCH(MAX(AF1367:AH1367),AF1367:AH1367,0))</f>
        <v>Store_Orders</v>
      </c>
      <c r="AJ1367">
        <v>4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f>SUM(AK1367:AO1367)</f>
        <v>0</v>
      </c>
      <c r="AQ1367" t="s">
        <v>67</v>
      </c>
      <c r="AR1367">
        <v>0</v>
      </c>
      <c r="AS1367" t="str">
        <f>IF(OR(AK1367&gt;0, AL1367&gt;0, AM1367&gt;0, AN1367&gt;0, AO1367&gt;0), "Converted", "Not Converted")</f>
        <v>Not Converted</v>
      </c>
      <c r="AT1367">
        <v>0</v>
      </c>
      <c r="AU1367">
        <v>3</v>
      </c>
      <c r="AV1367">
        <v>11</v>
      </c>
      <c r="AW1367">
        <f>IF(Z1367&gt;607, 4, 0)</f>
        <v>0</v>
      </c>
      <c r="AX1367">
        <f>IF(AA1367&gt;1.6588, 3, 0)</f>
        <v>0</v>
      </c>
      <c r="AY1367">
        <f>IF(P1367&gt;401, 2, 0)</f>
        <v>2</v>
      </c>
      <c r="AZ1367">
        <f>IF(I1367&gt;52915.77, 1, 0)</f>
        <v>0</v>
      </c>
      <c r="BA1367">
        <f>SUM(AW1367:AZ1367)</f>
        <v>2</v>
      </c>
      <c r="BB1367" t="str">
        <f>VLOOKUP(BA1367,'Standard Deviations'!$L$1:$M$11,2,TRUE)</f>
        <v>Bronze</v>
      </c>
    </row>
    <row r="1368" spans="1:54">
      <c r="A1368">
        <v>5723</v>
      </c>
      <c r="B1368">
        <v>1976</v>
      </c>
      <c r="C1368">
        <f>2024-B1368</f>
        <v>48</v>
      </c>
      <c r="D1368" t="str">
        <f>VLOOKUP(B1368,Reference!$A$1:$B$125, 2)</f>
        <v>Gen X</v>
      </c>
      <c r="E1368" t="s">
        <v>68</v>
      </c>
      <c r="F1368" t="str">
        <f>IF(E1368="High School", "No College", "College")</f>
        <v>College</v>
      </c>
      <c r="G1368" t="s">
        <v>65</v>
      </c>
      <c r="H1368">
        <v>49187</v>
      </c>
      <c r="I1368">
        <v>49187</v>
      </c>
      <c r="J1368" s="4" t="s">
        <v>175</v>
      </c>
      <c r="K1368">
        <v>0</v>
      </c>
      <c r="L1368">
        <v>1</v>
      </c>
      <c r="M1368" t="str">
        <f>IF(OR(K1368&gt;0, L1368&gt;0), "Parent", "Not Parent")</f>
        <v>Parent</v>
      </c>
      <c r="N1368" t="s">
        <v>448</v>
      </c>
      <c r="O1368" s="8">
        <v>41916</v>
      </c>
      <c r="P1368" s="9">
        <f>O1368-N1368</f>
        <v>266</v>
      </c>
      <c r="Q1368">
        <v>63</v>
      </c>
      <c r="R1368" s="9">
        <f>P1368-Q1368</f>
        <v>203</v>
      </c>
      <c r="S1368" s="8">
        <f>O1368-R1368</f>
        <v>41713</v>
      </c>
      <c r="T1368">
        <v>81</v>
      </c>
      <c r="U1368">
        <v>1</v>
      </c>
      <c r="V1368">
        <v>31</v>
      </c>
      <c r="W1368">
        <v>2</v>
      </c>
      <c r="X1368">
        <v>1</v>
      </c>
      <c r="Y1368">
        <v>0</v>
      </c>
      <c r="Z1368">
        <v>116</v>
      </c>
      <c r="AA1368">
        <f>Z1368/P1368</f>
        <v>0.43609022556390975</v>
      </c>
      <c r="AB1368" s="14" t="s">
        <v>506</v>
      </c>
      <c r="AC1368" s="13" t="s">
        <v>63</v>
      </c>
      <c r="AD1368">
        <v>1</v>
      </c>
      <c r="AE1368" t="str">
        <f>IF(AD1368&gt;3, "Prefers Discount", "Discount Indifferent")</f>
        <v>Discount Indifferent</v>
      </c>
      <c r="AF1368">
        <v>5</v>
      </c>
      <c r="AG1368">
        <v>1</v>
      </c>
      <c r="AH1368">
        <v>1</v>
      </c>
      <c r="AI1368" t="str">
        <f>INDEX($AF$1:$AH$1,MATCH(MAX(AF1368:AH1368),AF1368:AH1368,0))</f>
        <v>Store_Orders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f>SUM(AK1368:AO1368)</f>
        <v>0</v>
      </c>
      <c r="AQ1368" t="s">
        <v>67</v>
      </c>
      <c r="AR1368">
        <v>0</v>
      </c>
      <c r="AS1368" t="str">
        <f>IF(OR(AK1368&gt;0, AL1368&gt;0, AM1368&gt;0, AN1368&gt;0, AO1368&gt;0), "Converted", "Not Converted")</f>
        <v>Not Converted</v>
      </c>
      <c r="AT1368">
        <v>0</v>
      </c>
      <c r="AU1368">
        <v>3</v>
      </c>
      <c r="AV1368">
        <v>11</v>
      </c>
      <c r="AW1368">
        <f>IF(Z1368&gt;607, 4, 0)</f>
        <v>0</v>
      </c>
      <c r="AX1368">
        <f>IF(AA1368&gt;1.6588, 3, 0)</f>
        <v>0</v>
      </c>
      <c r="AY1368">
        <f>IF(P1368&gt;401, 2, 0)</f>
        <v>0</v>
      </c>
      <c r="AZ1368">
        <f>IF(I1368&gt;52915.77, 1, 0)</f>
        <v>0</v>
      </c>
      <c r="BA1368">
        <f>SUM(AW1368:AZ1368)</f>
        <v>0</v>
      </c>
      <c r="BB1368" t="str">
        <f>VLOOKUP(BA1368,'Standard Deviations'!$L$1:$M$11,2,TRUE)</f>
        <v>No Tier</v>
      </c>
    </row>
    <row r="1369" spans="1:54">
      <c r="A1369">
        <v>10821</v>
      </c>
      <c r="B1369">
        <v>1978</v>
      </c>
      <c r="C1369">
        <f>2024-B1369</f>
        <v>46</v>
      </c>
      <c r="D1369" t="str">
        <f>VLOOKUP(B1369,Reference!$A$1:$B$125, 2)</f>
        <v>Gen X</v>
      </c>
      <c r="E1369" t="s">
        <v>54</v>
      </c>
      <c r="F1369" t="str">
        <f>IF(E1369="High School", "No College", "College")</f>
        <v>College</v>
      </c>
      <c r="G1369" t="s">
        <v>55</v>
      </c>
      <c r="H1369">
        <v>57113</v>
      </c>
      <c r="I1369">
        <v>57113</v>
      </c>
      <c r="J1369" s="4" t="s">
        <v>61</v>
      </c>
      <c r="K1369">
        <v>1</v>
      </c>
      <c r="L1369">
        <v>1</v>
      </c>
      <c r="M1369" t="str">
        <f>IF(OR(K1369&gt;0, L1369&gt;0), "Parent", "Not Parent")</f>
        <v>Parent</v>
      </c>
      <c r="N1369" t="s">
        <v>379</v>
      </c>
      <c r="O1369" s="8">
        <v>41916</v>
      </c>
      <c r="P1369" s="9">
        <f>O1369-N1369</f>
        <v>605</v>
      </c>
      <c r="Q1369">
        <v>45</v>
      </c>
      <c r="R1369" s="9">
        <f>P1369-Q1369</f>
        <v>560</v>
      </c>
      <c r="S1369" s="8">
        <f>O1369-R1369</f>
        <v>41356</v>
      </c>
      <c r="T1369">
        <v>182</v>
      </c>
      <c r="U1369">
        <v>4</v>
      </c>
      <c r="V1369">
        <v>33</v>
      </c>
      <c r="W1369">
        <v>0</v>
      </c>
      <c r="X1369">
        <v>2</v>
      </c>
      <c r="Y1369">
        <v>42</v>
      </c>
      <c r="Z1369">
        <v>263</v>
      </c>
      <c r="AA1369">
        <f>Z1369/P1369</f>
        <v>0.43471074380165287</v>
      </c>
      <c r="AB1369" s="11" t="s">
        <v>506</v>
      </c>
      <c r="AC1369" t="s">
        <v>59</v>
      </c>
      <c r="AD1369">
        <v>6</v>
      </c>
      <c r="AE1369" t="str">
        <f>IF(AD1369&gt;3, "Prefers Discount", "Discount Indifferent")</f>
        <v>Prefers Discount</v>
      </c>
      <c r="AF1369">
        <v>5</v>
      </c>
      <c r="AG1369">
        <v>4</v>
      </c>
      <c r="AH1369">
        <v>1</v>
      </c>
      <c r="AI1369" t="str">
        <f>INDEX($AF$1:$AH$1,MATCH(MAX(AF1369:AH1369),AF1369:AH1369,0))</f>
        <v>Store_Orders</v>
      </c>
      <c r="AJ1369">
        <v>7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f>SUM(AK1369:AO1369)</f>
        <v>0</v>
      </c>
      <c r="AQ1369" t="s">
        <v>67</v>
      </c>
      <c r="AR1369">
        <v>0</v>
      </c>
      <c r="AS1369" t="str">
        <f>IF(OR(AK1369&gt;0, AL1369&gt;0, AM1369&gt;0, AN1369&gt;0, AO1369&gt;0), "Converted", "Not Converted")</f>
        <v>Not Converted</v>
      </c>
      <c r="AT1369">
        <v>0</v>
      </c>
      <c r="AU1369">
        <v>3</v>
      </c>
      <c r="AV1369">
        <v>11</v>
      </c>
      <c r="AW1369">
        <f>IF(Z1369&gt;607, 4, 0)</f>
        <v>0</v>
      </c>
      <c r="AX1369">
        <f>IF(AA1369&gt;1.6588, 3, 0)</f>
        <v>0</v>
      </c>
      <c r="AY1369">
        <f>IF(P1369&gt;401, 2, 0)</f>
        <v>2</v>
      </c>
      <c r="AZ1369">
        <f>IF(I1369&gt;52915.77, 1, 0)</f>
        <v>1</v>
      </c>
      <c r="BA1369">
        <f>SUM(AW1369:AZ1369)</f>
        <v>3</v>
      </c>
      <c r="BB1369" t="str">
        <f>VLOOKUP(BA1369,'Standard Deviations'!$L$1:$M$11,2,TRUE)</f>
        <v>Silver</v>
      </c>
    </row>
    <row r="1370" spans="1:54">
      <c r="A1370">
        <v>9925</v>
      </c>
      <c r="B1370">
        <v>1981</v>
      </c>
      <c r="C1370">
        <f>2024-B1370</f>
        <v>43</v>
      </c>
      <c r="D1370" t="str">
        <f>VLOOKUP(B1370,Reference!$A$1:$B$125, 2)</f>
        <v>Millennials</v>
      </c>
      <c r="E1370" t="s">
        <v>68</v>
      </c>
      <c r="F1370" t="str">
        <f>IF(E1370="High School", "No College", "College")</f>
        <v>College</v>
      </c>
      <c r="G1370" t="s">
        <v>65</v>
      </c>
      <c r="H1370">
        <v>39665</v>
      </c>
      <c r="I1370">
        <v>39665</v>
      </c>
      <c r="J1370" s="4" t="s">
        <v>175</v>
      </c>
      <c r="K1370">
        <v>1</v>
      </c>
      <c r="L1370">
        <v>0</v>
      </c>
      <c r="M1370" t="str">
        <f>IF(OR(K1370&gt;0, L1370&gt;0), "Parent", "Not Parent")</f>
        <v>Parent</v>
      </c>
      <c r="N1370" t="s">
        <v>654</v>
      </c>
      <c r="O1370" s="8">
        <v>41916</v>
      </c>
      <c r="P1370" s="9">
        <f>O1370-N1370</f>
        <v>497</v>
      </c>
      <c r="Q1370">
        <v>97</v>
      </c>
      <c r="R1370" s="9">
        <f>P1370-Q1370</f>
        <v>400</v>
      </c>
      <c r="S1370" s="8">
        <f>O1370-R1370</f>
        <v>41516</v>
      </c>
      <c r="T1370">
        <v>127</v>
      </c>
      <c r="U1370">
        <v>1</v>
      </c>
      <c r="V1370">
        <v>56</v>
      </c>
      <c r="W1370">
        <v>0</v>
      </c>
      <c r="X1370">
        <v>1</v>
      </c>
      <c r="Y1370">
        <v>31</v>
      </c>
      <c r="Z1370">
        <v>216</v>
      </c>
      <c r="AA1370">
        <f>Z1370/P1370</f>
        <v>0.43460764587525152</v>
      </c>
      <c r="AB1370" s="14" t="s">
        <v>506</v>
      </c>
      <c r="AC1370" s="13" t="s">
        <v>63</v>
      </c>
      <c r="AD1370">
        <v>3</v>
      </c>
      <c r="AE1370" t="str">
        <f>IF(AD1370&gt;3, "Prefers Discount", "Discount Indifferent")</f>
        <v>Discount Indifferent</v>
      </c>
      <c r="AF1370">
        <v>3</v>
      </c>
      <c r="AG1370">
        <v>4</v>
      </c>
      <c r="AH1370">
        <v>2</v>
      </c>
      <c r="AI1370" t="str">
        <f>INDEX($AF$1:$AH$1,MATCH(MAX(AF1370:AH1370),AF1370:AH1370,0))</f>
        <v>Web_Orders</v>
      </c>
      <c r="AJ1370">
        <v>7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f>SUM(AK1370:AO1370)</f>
        <v>1</v>
      </c>
      <c r="AQ1370" t="str">
        <f>INDEX($AK$1:$AO$1,MATCH(MAX(AK1370:AO1370),AK1370:AO1370,0))</f>
        <v>Converted_on_Camp3</v>
      </c>
      <c r="AR1370">
        <v>1</v>
      </c>
      <c r="AS1370" t="str">
        <f>IF(OR(AK1370&gt;0, AL1370&gt;0, AM1370&gt;0, AN1370&gt;0, AO1370&gt;0), "Converted", "Not Converted")</f>
        <v>Converted</v>
      </c>
      <c r="AT1370">
        <v>0</v>
      </c>
      <c r="AU1370">
        <v>3</v>
      </c>
      <c r="AV1370">
        <v>11</v>
      </c>
      <c r="AW1370">
        <f>IF(Z1370&gt;607, 4, 0)</f>
        <v>0</v>
      </c>
      <c r="AX1370">
        <f>IF(AA1370&gt;1.6588, 3, 0)</f>
        <v>0</v>
      </c>
      <c r="AY1370">
        <f>IF(P1370&gt;401, 2, 0)</f>
        <v>2</v>
      </c>
      <c r="AZ1370">
        <f>IF(I1370&gt;52915.77, 1, 0)</f>
        <v>0</v>
      </c>
      <c r="BA1370">
        <f>SUM(AW1370:AZ1370)</f>
        <v>2</v>
      </c>
      <c r="BB1370" t="str">
        <f>VLOOKUP(BA1370,'Standard Deviations'!$L$1:$M$11,2,TRUE)</f>
        <v>Bronze</v>
      </c>
    </row>
    <row r="1371" spans="1:54">
      <c r="A1371">
        <v>7494</v>
      </c>
      <c r="B1371">
        <v>1950</v>
      </c>
      <c r="C1371">
        <f>2024-B1371</f>
        <v>74</v>
      </c>
      <c r="D1371" t="str">
        <f>VLOOKUP(B1371,Reference!$A$1:$B$125, 2)</f>
        <v>Boomers</v>
      </c>
      <c r="E1371" t="s">
        <v>68</v>
      </c>
      <c r="F1371" t="str">
        <f>IF(E1371="High School", "No College", "College")</f>
        <v>College</v>
      </c>
      <c r="G1371" t="s">
        <v>71</v>
      </c>
      <c r="H1371">
        <v>42873</v>
      </c>
      <c r="I1371">
        <v>42873</v>
      </c>
      <c r="J1371" s="4" t="s">
        <v>175</v>
      </c>
      <c r="K1371">
        <v>1</v>
      </c>
      <c r="L1371">
        <v>1</v>
      </c>
      <c r="M1371" t="str">
        <f>IF(OR(K1371&gt;0, L1371&gt;0), "Parent", "Not Parent")</f>
        <v>Parent</v>
      </c>
      <c r="N1371" t="s">
        <v>334</v>
      </c>
      <c r="O1371" s="8">
        <v>41916</v>
      </c>
      <c r="P1371" s="9">
        <f>O1371-N1371</f>
        <v>621</v>
      </c>
      <c r="Q1371">
        <v>11</v>
      </c>
      <c r="R1371" s="9">
        <f>P1371-Q1371</f>
        <v>610</v>
      </c>
      <c r="S1371" s="8">
        <f>O1371-R1371</f>
        <v>41306</v>
      </c>
      <c r="T1371">
        <v>209</v>
      </c>
      <c r="U1371">
        <v>0</v>
      </c>
      <c r="V1371">
        <v>40</v>
      </c>
      <c r="W1371">
        <v>3</v>
      </c>
      <c r="X1371">
        <v>2</v>
      </c>
      <c r="Y1371">
        <v>15</v>
      </c>
      <c r="Z1371">
        <v>269</v>
      </c>
      <c r="AA1371">
        <f>Z1371/P1371</f>
        <v>0.43317230273752011</v>
      </c>
      <c r="AB1371" s="11" t="s">
        <v>506</v>
      </c>
      <c r="AC1371" t="s">
        <v>59</v>
      </c>
      <c r="AD1371">
        <v>4</v>
      </c>
      <c r="AE1371" t="str">
        <f>IF(AD1371&gt;3, "Prefers Discount", "Discount Indifferent")</f>
        <v>Prefers Discount</v>
      </c>
      <c r="AF1371">
        <v>4</v>
      </c>
      <c r="AG1371">
        <v>6</v>
      </c>
      <c r="AH1371">
        <v>1</v>
      </c>
      <c r="AI1371" t="str">
        <f>INDEX($AF$1:$AH$1,MATCH(MAX(AF1371:AH1371),AF1371:AH1371,0))</f>
        <v>Web_Orders</v>
      </c>
      <c r="AJ1371">
        <v>8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f>SUM(AK1371:AO1371)</f>
        <v>0</v>
      </c>
      <c r="AQ1371" t="s">
        <v>67</v>
      </c>
      <c r="AR1371">
        <v>0</v>
      </c>
      <c r="AS1371" t="str">
        <f>IF(OR(AK1371&gt;0, AL1371&gt;0, AM1371&gt;0, AN1371&gt;0, AO1371&gt;0), "Converted", "Not Converted")</f>
        <v>Not Converted</v>
      </c>
      <c r="AT1371">
        <v>0</v>
      </c>
      <c r="AU1371">
        <v>3</v>
      </c>
      <c r="AV1371">
        <v>11</v>
      </c>
      <c r="AW1371">
        <f>IF(Z1371&gt;607, 4, 0)</f>
        <v>0</v>
      </c>
      <c r="AX1371">
        <f>IF(AA1371&gt;1.6588, 3, 0)</f>
        <v>0</v>
      </c>
      <c r="AY1371">
        <f>IF(P1371&gt;401, 2, 0)</f>
        <v>2</v>
      </c>
      <c r="AZ1371">
        <f>IF(I1371&gt;52915.77, 1, 0)</f>
        <v>0</v>
      </c>
      <c r="BA1371">
        <f>SUM(AW1371:AZ1371)</f>
        <v>2</v>
      </c>
      <c r="BB1371" t="str">
        <f>VLOOKUP(BA1371,'Standard Deviations'!$L$1:$M$11,2,TRUE)</f>
        <v>Bronze</v>
      </c>
    </row>
    <row r="1372" spans="1:54">
      <c r="A1372">
        <v>368</v>
      </c>
      <c r="B1372">
        <v>1974</v>
      </c>
      <c r="C1372">
        <f>2024-B1372</f>
        <v>50</v>
      </c>
      <c r="D1372" t="str">
        <f>VLOOKUP(B1372,Reference!$A$1:$B$125, 2)</f>
        <v>Gen X</v>
      </c>
      <c r="E1372" t="s">
        <v>54</v>
      </c>
      <c r="F1372" t="str">
        <f>IF(E1372="High School", "No College", "College")</f>
        <v>College</v>
      </c>
      <c r="G1372" t="s">
        <v>55</v>
      </c>
      <c r="H1372">
        <v>40049</v>
      </c>
      <c r="I1372">
        <v>40049</v>
      </c>
      <c r="J1372" s="4" t="s">
        <v>175</v>
      </c>
      <c r="K1372">
        <v>0</v>
      </c>
      <c r="L1372">
        <v>1</v>
      </c>
      <c r="M1372" t="str">
        <f>IF(OR(K1372&gt;0, L1372&gt;0), "Parent", "Not Parent")</f>
        <v>Parent</v>
      </c>
      <c r="N1372" t="s">
        <v>446</v>
      </c>
      <c r="O1372" s="8">
        <v>41916</v>
      </c>
      <c r="P1372" s="9">
        <f>O1372-N1372</f>
        <v>674</v>
      </c>
      <c r="Q1372">
        <v>61</v>
      </c>
      <c r="R1372" s="9">
        <f>P1372-Q1372</f>
        <v>613</v>
      </c>
      <c r="S1372" s="8">
        <f>O1372-R1372</f>
        <v>41303</v>
      </c>
      <c r="T1372">
        <v>91</v>
      </c>
      <c r="U1372">
        <v>65</v>
      </c>
      <c r="V1372">
        <v>52</v>
      </c>
      <c r="W1372">
        <v>10</v>
      </c>
      <c r="X1372">
        <v>44</v>
      </c>
      <c r="Y1372">
        <v>28</v>
      </c>
      <c r="Z1372">
        <v>290</v>
      </c>
      <c r="AA1372">
        <f>Z1372/P1372</f>
        <v>0.43026706231454004</v>
      </c>
      <c r="AB1372" s="14" t="s">
        <v>506</v>
      </c>
      <c r="AC1372" s="13" t="s">
        <v>63</v>
      </c>
      <c r="AD1372">
        <v>3</v>
      </c>
      <c r="AE1372" t="str">
        <f>IF(AD1372&gt;3, "Prefers Discount", "Discount Indifferent")</f>
        <v>Discount Indifferent</v>
      </c>
      <c r="AF1372">
        <v>6</v>
      </c>
      <c r="AG1372">
        <v>3</v>
      </c>
      <c r="AH1372">
        <v>2</v>
      </c>
      <c r="AI1372" t="str">
        <f>INDEX($AF$1:$AH$1,MATCH(MAX(AF1372:AH1372),AF1372:AH1372,0))</f>
        <v>Store_Orders</v>
      </c>
      <c r="AJ1372">
        <v>5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f>SUM(AK1372:AO1372)</f>
        <v>0</v>
      </c>
      <c r="AQ1372" t="s">
        <v>67</v>
      </c>
      <c r="AR1372">
        <v>0</v>
      </c>
      <c r="AS1372" t="str">
        <f>IF(OR(AK1372&gt;0, AL1372&gt;0, AM1372&gt;0, AN1372&gt;0, AO1372&gt;0), "Converted", "Not Converted")</f>
        <v>Not Converted</v>
      </c>
      <c r="AT1372">
        <v>0</v>
      </c>
      <c r="AU1372">
        <v>3</v>
      </c>
      <c r="AV1372">
        <v>11</v>
      </c>
      <c r="AW1372">
        <f>IF(Z1372&gt;607, 4, 0)</f>
        <v>0</v>
      </c>
      <c r="AX1372">
        <f>IF(AA1372&gt;1.6588, 3, 0)</f>
        <v>0</v>
      </c>
      <c r="AY1372">
        <f>IF(P1372&gt;401, 2, 0)</f>
        <v>2</v>
      </c>
      <c r="AZ1372">
        <f>IF(I1372&gt;52915.77, 1, 0)</f>
        <v>0</v>
      </c>
      <c r="BA1372">
        <f>SUM(AW1372:AZ1372)</f>
        <v>2</v>
      </c>
      <c r="BB1372" t="str">
        <f>VLOOKUP(BA1372,'Standard Deviations'!$L$1:$M$11,2,TRUE)</f>
        <v>Bronze</v>
      </c>
    </row>
    <row r="1373" spans="1:54">
      <c r="A1373">
        <v>7373</v>
      </c>
      <c r="B1373">
        <v>1952</v>
      </c>
      <c r="C1373">
        <f>2024-B1373</f>
        <v>72</v>
      </c>
      <c r="D1373" t="str">
        <f>VLOOKUP(B1373,Reference!$A$1:$B$125, 2)</f>
        <v>Boomers</v>
      </c>
      <c r="E1373" t="s">
        <v>68</v>
      </c>
      <c r="F1373" t="str">
        <f>IF(E1373="High School", "No College", "College")</f>
        <v>College</v>
      </c>
      <c r="G1373" t="s">
        <v>71</v>
      </c>
      <c r="H1373">
        <v>46610</v>
      </c>
      <c r="I1373">
        <v>46610</v>
      </c>
      <c r="J1373" s="4" t="s">
        <v>175</v>
      </c>
      <c r="K1373">
        <v>0</v>
      </c>
      <c r="L1373">
        <v>2</v>
      </c>
      <c r="M1373" t="str">
        <f>IF(OR(K1373&gt;0, L1373&gt;0), "Parent", "Not Parent")</f>
        <v>Parent</v>
      </c>
      <c r="N1373" t="s">
        <v>397</v>
      </c>
      <c r="O1373" s="8">
        <v>41916</v>
      </c>
      <c r="P1373" s="9">
        <f>O1373-N1373</f>
        <v>705</v>
      </c>
      <c r="Q1373">
        <v>8</v>
      </c>
      <c r="R1373" s="9">
        <f>P1373-Q1373</f>
        <v>697</v>
      </c>
      <c r="S1373" s="8">
        <f>O1373-R1373</f>
        <v>41219</v>
      </c>
      <c r="T1373">
        <v>96</v>
      </c>
      <c r="U1373">
        <v>12</v>
      </c>
      <c r="V1373">
        <v>96</v>
      </c>
      <c r="W1373">
        <v>33</v>
      </c>
      <c r="X1373">
        <v>22</v>
      </c>
      <c r="Y1373">
        <v>43</v>
      </c>
      <c r="Z1373">
        <v>302</v>
      </c>
      <c r="AA1373">
        <f>Z1373/P1373</f>
        <v>0.42836879432624114</v>
      </c>
      <c r="AB1373" s="11" t="s">
        <v>506</v>
      </c>
      <c r="AC1373" t="s">
        <v>59</v>
      </c>
      <c r="AD1373">
        <v>6</v>
      </c>
      <c r="AE1373" t="str">
        <f>IF(AD1373&gt;3, "Prefers Discount", "Discount Indifferent")</f>
        <v>Prefers Discount</v>
      </c>
      <c r="AF1373">
        <v>6</v>
      </c>
      <c r="AG1373">
        <v>4</v>
      </c>
      <c r="AH1373">
        <v>1</v>
      </c>
      <c r="AI1373" t="str">
        <f>INDEX($AF$1:$AH$1,MATCH(MAX(AF1373:AH1373),AF1373:AH1373,0))</f>
        <v>Store_Orders</v>
      </c>
      <c r="AJ1373">
        <v>6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f>SUM(AK1373:AO1373)</f>
        <v>0</v>
      </c>
      <c r="AQ1373" t="s">
        <v>67</v>
      </c>
      <c r="AR1373">
        <v>1</v>
      </c>
      <c r="AS1373" t="str">
        <f>IF(OR(AK1373&gt;0, AL1373&gt;0, AM1373&gt;0, AN1373&gt;0, AO1373&gt;0), "Converted", "Not Converted")</f>
        <v>Not Converted</v>
      </c>
      <c r="AT1373">
        <v>0</v>
      </c>
      <c r="AU1373">
        <v>3</v>
      </c>
      <c r="AV1373">
        <v>11</v>
      </c>
      <c r="AW1373">
        <f>IF(Z1373&gt;607, 4, 0)</f>
        <v>0</v>
      </c>
      <c r="AX1373">
        <f>IF(AA1373&gt;1.6588, 3, 0)</f>
        <v>0</v>
      </c>
      <c r="AY1373">
        <f>IF(P1373&gt;401, 2, 0)</f>
        <v>2</v>
      </c>
      <c r="AZ1373">
        <f>IF(I1373&gt;52915.77, 1, 0)</f>
        <v>0</v>
      </c>
      <c r="BA1373">
        <f>SUM(AW1373:AZ1373)</f>
        <v>2</v>
      </c>
      <c r="BB1373" t="str">
        <f>VLOOKUP(BA1373,'Standard Deviations'!$L$1:$M$11,2,TRUE)</f>
        <v>Bronze</v>
      </c>
    </row>
    <row r="1374" spans="1:54">
      <c r="A1374">
        <v>898</v>
      </c>
      <c r="B1374">
        <v>1986</v>
      </c>
      <c r="C1374">
        <f>2024-B1374</f>
        <v>38</v>
      </c>
      <c r="D1374" t="str">
        <f>VLOOKUP(B1374,Reference!$A$1:$B$125, 2)</f>
        <v>Millennials</v>
      </c>
      <c r="E1374" t="s">
        <v>54</v>
      </c>
      <c r="F1374" t="str">
        <f>IF(E1374="High School", "No College", "College")</f>
        <v>College</v>
      </c>
      <c r="G1374" t="s">
        <v>55</v>
      </c>
      <c r="H1374">
        <v>23477</v>
      </c>
      <c r="I1374">
        <v>23477</v>
      </c>
      <c r="J1374" s="4" t="s">
        <v>341</v>
      </c>
      <c r="K1374">
        <v>1</v>
      </c>
      <c r="L1374">
        <v>0</v>
      </c>
      <c r="M1374" t="str">
        <f>IF(OR(K1374&gt;0, L1374&gt;0), "Parent", "Not Parent")</f>
        <v>Parent</v>
      </c>
      <c r="N1374" t="s">
        <v>244</v>
      </c>
      <c r="O1374" s="8">
        <v>41916</v>
      </c>
      <c r="P1374" s="9">
        <f>O1374-N1374</f>
        <v>348</v>
      </c>
      <c r="Q1374">
        <v>39</v>
      </c>
      <c r="R1374" s="9">
        <f>P1374-Q1374</f>
        <v>309</v>
      </c>
      <c r="S1374" s="8">
        <f>O1374-R1374</f>
        <v>41607</v>
      </c>
      <c r="T1374">
        <v>38</v>
      </c>
      <c r="U1374">
        <v>15</v>
      </c>
      <c r="V1374">
        <v>54</v>
      </c>
      <c r="W1374">
        <v>3</v>
      </c>
      <c r="X1374">
        <v>8</v>
      </c>
      <c r="Y1374">
        <v>29</v>
      </c>
      <c r="Z1374">
        <v>147</v>
      </c>
      <c r="AA1374">
        <f>Z1374/P1374</f>
        <v>0.42241379310344829</v>
      </c>
      <c r="AB1374" s="11" t="s">
        <v>506</v>
      </c>
      <c r="AC1374" t="s">
        <v>59</v>
      </c>
      <c r="AD1374">
        <v>3</v>
      </c>
      <c r="AE1374" t="str">
        <f>IF(AD1374&gt;3, "Prefers Discount", "Discount Indifferent")</f>
        <v>Discount Indifferent</v>
      </c>
      <c r="AF1374">
        <v>4</v>
      </c>
      <c r="AG1374">
        <v>3</v>
      </c>
      <c r="AH1374">
        <v>0</v>
      </c>
      <c r="AI1374" t="str">
        <f>INDEX($AF$1:$AH$1,MATCH(MAX(AF1374:AH1374),AF1374:AH1374,0))</f>
        <v>Store_Orders</v>
      </c>
      <c r="AJ1374">
        <v>8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f>SUM(AK1374:AO1374)</f>
        <v>0</v>
      </c>
      <c r="AQ1374" t="s">
        <v>67</v>
      </c>
      <c r="AR1374">
        <v>0</v>
      </c>
      <c r="AS1374" t="str">
        <f>IF(OR(AK1374&gt;0, AL1374&gt;0, AM1374&gt;0, AN1374&gt;0, AO1374&gt;0), "Converted", "Not Converted")</f>
        <v>Not Converted</v>
      </c>
      <c r="AT1374">
        <v>0</v>
      </c>
      <c r="AU1374">
        <v>3</v>
      </c>
      <c r="AV1374">
        <v>11</v>
      </c>
      <c r="AW1374">
        <f>IF(Z1374&gt;607, 4, 0)</f>
        <v>0</v>
      </c>
      <c r="AX1374">
        <f>IF(AA1374&gt;1.6588, 3, 0)</f>
        <v>0</v>
      </c>
      <c r="AY1374">
        <f>IF(P1374&gt;401, 2, 0)</f>
        <v>0</v>
      </c>
      <c r="AZ1374">
        <f>IF(I1374&gt;52915.77, 1, 0)</f>
        <v>0</v>
      </c>
      <c r="BA1374">
        <f>SUM(AW1374:AZ1374)</f>
        <v>0</v>
      </c>
      <c r="BB1374" t="str">
        <f>VLOOKUP(BA1374,'Standard Deviations'!$L$1:$M$11,2,TRUE)</f>
        <v>No Tier</v>
      </c>
    </row>
    <row r="1375" spans="1:54">
      <c r="A1375">
        <v>3439</v>
      </c>
      <c r="B1375">
        <v>1972</v>
      </c>
      <c r="C1375">
        <f>2024-B1375</f>
        <v>52</v>
      </c>
      <c r="D1375" t="str">
        <f>VLOOKUP(B1375,Reference!$A$1:$B$125, 2)</f>
        <v>Gen X</v>
      </c>
      <c r="E1375" t="s">
        <v>54</v>
      </c>
      <c r="F1375" t="str">
        <f>IF(E1375="High School", "No College", "College")</f>
        <v>College</v>
      </c>
      <c r="G1375" t="s">
        <v>55</v>
      </c>
      <c r="H1375">
        <v>56721</v>
      </c>
      <c r="I1375">
        <v>56721</v>
      </c>
      <c r="J1375" s="4" t="s">
        <v>61</v>
      </c>
      <c r="K1375">
        <v>1</v>
      </c>
      <c r="L1375">
        <v>1</v>
      </c>
      <c r="M1375" t="str">
        <f>IF(OR(K1375&gt;0, L1375&gt;0), "Parent", "Not Parent")</f>
        <v>Parent</v>
      </c>
      <c r="N1375" t="s">
        <v>339</v>
      </c>
      <c r="O1375" s="8">
        <v>41916</v>
      </c>
      <c r="P1375" s="9">
        <f>O1375-N1375</f>
        <v>703</v>
      </c>
      <c r="Q1375">
        <v>64</v>
      </c>
      <c r="R1375" s="9">
        <f>P1375-Q1375</f>
        <v>639</v>
      </c>
      <c r="S1375" s="8">
        <f>O1375-R1375</f>
        <v>41277</v>
      </c>
      <c r="T1375">
        <v>157</v>
      </c>
      <c r="U1375">
        <v>6</v>
      </c>
      <c r="V1375">
        <v>39</v>
      </c>
      <c r="W1375">
        <v>6</v>
      </c>
      <c r="X1375">
        <v>13</v>
      </c>
      <c r="Y1375">
        <v>75</v>
      </c>
      <c r="Z1375">
        <v>296</v>
      </c>
      <c r="AA1375">
        <f>Z1375/P1375</f>
        <v>0.42105263157894735</v>
      </c>
      <c r="AB1375" s="14" t="s">
        <v>506</v>
      </c>
      <c r="AC1375" s="13" t="s">
        <v>63</v>
      </c>
      <c r="AD1375">
        <v>5</v>
      </c>
      <c r="AE1375" t="str">
        <f>IF(AD1375&gt;3, "Prefers Discount", "Discount Indifferent")</f>
        <v>Prefers Discount</v>
      </c>
      <c r="AF1375">
        <v>5</v>
      </c>
      <c r="AG1375">
        <v>4</v>
      </c>
      <c r="AH1375">
        <v>1</v>
      </c>
      <c r="AI1375" t="str">
        <f>INDEX($AF$1:$AH$1,MATCH(MAX(AF1375:AH1375),AF1375:AH1375,0))</f>
        <v>Store_Orders</v>
      </c>
      <c r="AJ1375">
        <v>6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f>SUM(AK1375:AO1375)</f>
        <v>0</v>
      </c>
      <c r="AQ1375" t="s">
        <v>67</v>
      </c>
      <c r="AR1375">
        <v>0</v>
      </c>
      <c r="AS1375" t="str">
        <f>IF(OR(AK1375&gt;0, AL1375&gt;0, AM1375&gt;0, AN1375&gt;0, AO1375&gt;0), "Converted", "Not Converted")</f>
        <v>Not Converted</v>
      </c>
      <c r="AT1375">
        <v>0</v>
      </c>
      <c r="AU1375">
        <v>3</v>
      </c>
      <c r="AV1375">
        <v>11</v>
      </c>
      <c r="AW1375">
        <f>IF(Z1375&gt;607, 4, 0)</f>
        <v>0</v>
      </c>
      <c r="AX1375">
        <f>IF(AA1375&gt;1.6588, 3, 0)</f>
        <v>0</v>
      </c>
      <c r="AY1375">
        <f>IF(P1375&gt;401, 2, 0)</f>
        <v>2</v>
      </c>
      <c r="AZ1375">
        <f>IF(I1375&gt;52915.77, 1, 0)</f>
        <v>1</v>
      </c>
      <c r="BA1375">
        <f>SUM(AW1375:AZ1375)</f>
        <v>3</v>
      </c>
      <c r="BB1375" t="str">
        <f>VLOOKUP(BA1375,'Standard Deviations'!$L$1:$M$11,2,TRUE)</f>
        <v>Silver</v>
      </c>
    </row>
    <row r="1376" spans="1:54">
      <c r="A1376">
        <v>2456</v>
      </c>
      <c r="B1376">
        <v>1975</v>
      </c>
      <c r="C1376">
        <f>2024-B1376</f>
        <v>49</v>
      </c>
      <c r="D1376" t="str">
        <f>VLOOKUP(B1376,Reference!$A$1:$B$125, 2)</f>
        <v>Gen X</v>
      </c>
      <c r="E1376" t="s">
        <v>68</v>
      </c>
      <c r="F1376" t="str">
        <f>IF(E1376="High School", "No College", "College")</f>
        <v>College</v>
      </c>
      <c r="G1376" t="s">
        <v>55</v>
      </c>
      <c r="H1376">
        <v>40233</v>
      </c>
      <c r="I1376">
        <v>40233</v>
      </c>
      <c r="J1376" s="4" t="s">
        <v>175</v>
      </c>
      <c r="K1376">
        <v>0</v>
      </c>
      <c r="L1376">
        <v>1</v>
      </c>
      <c r="M1376" t="str">
        <f>IF(OR(K1376&gt;0, L1376&gt;0), "Parent", "Not Parent")</f>
        <v>Parent</v>
      </c>
      <c r="N1376" t="s">
        <v>280</v>
      </c>
      <c r="O1376" s="8">
        <v>41916</v>
      </c>
      <c r="P1376" s="9">
        <f>O1376-N1376</f>
        <v>355</v>
      </c>
      <c r="Q1376">
        <v>84</v>
      </c>
      <c r="R1376" s="9">
        <f>P1376-Q1376</f>
        <v>271</v>
      </c>
      <c r="S1376" s="8">
        <f>O1376-R1376</f>
        <v>41645</v>
      </c>
      <c r="T1376">
        <v>80</v>
      </c>
      <c r="U1376">
        <v>4</v>
      </c>
      <c r="V1376">
        <v>46</v>
      </c>
      <c r="W1376">
        <v>0</v>
      </c>
      <c r="X1376">
        <v>17</v>
      </c>
      <c r="Y1376">
        <v>2</v>
      </c>
      <c r="Z1376">
        <v>149</v>
      </c>
      <c r="AA1376">
        <f>Z1376/P1376</f>
        <v>0.41971830985915493</v>
      </c>
      <c r="AB1376" s="14" t="s">
        <v>506</v>
      </c>
      <c r="AC1376" s="13" t="s">
        <v>63</v>
      </c>
      <c r="AD1376">
        <v>5</v>
      </c>
      <c r="AE1376" t="str">
        <f>IF(AD1376&gt;3, "Prefers Discount", "Discount Indifferent")</f>
        <v>Prefers Discount</v>
      </c>
      <c r="AF1376">
        <v>5</v>
      </c>
      <c r="AG1376">
        <v>2</v>
      </c>
      <c r="AH1376">
        <v>1</v>
      </c>
      <c r="AI1376" t="str">
        <f>INDEX($AF$1:$AH$1,MATCH(MAX(AF1376:AH1376),AF1376:AH1376,0))</f>
        <v>Store_Orders</v>
      </c>
      <c r="AJ1376">
        <v>6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f>SUM(AK1376:AO1376)</f>
        <v>0</v>
      </c>
      <c r="AQ1376" t="s">
        <v>67</v>
      </c>
      <c r="AR1376">
        <v>0</v>
      </c>
      <c r="AS1376" t="str">
        <f>IF(OR(AK1376&gt;0, AL1376&gt;0, AM1376&gt;0, AN1376&gt;0, AO1376&gt;0), "Converted", "Not Converted")</f>
        <v>Not Converted</v>
      </c>
      <c r="AT1376">
        <v>0</v>
      </c>
      <c r="AU1376">
        <v>3</v>
      </c>
      <c r="AV1376">
        <v>11</v>
      </c>
      <c r="AW1376">
        <f>IF(Z1376&gt;607, 4, 0)</f>
        <v>0</v>
      </c>
      <c r="AX1376">
        <f>IF(AA1376&gt;1.6588, 3, 0)</f>
        <v>0</v>
      </c>
      <c r="AY1376">
        <f>IF(P1376&gt;401, 2, 0)</f>
        <v>0</v>
      </c>
      <c r="AZ1376">
        <f>IF(I1376&gt;52915.77, 1, 0)</f>
        <v>0</v>
      </c>
      <c r="BA1376">
        <f>SUM(AW1376:AZ1376)</f>
        <v>0</v>
      </c>
      <c r="BB1376" t="str">
        <f>VLOOKUP(BA1376,'Standard Deviations'!$L$1:$M$11,2,TRUE)</f>
        <v>No Tier</v>
      </c>
    </row>
    <row r="1377" spans="1:54">
      <c r="A1377">
        <v>10862</v>
      </c>
      <c r="B1377">
        <v>1960</v>
      </c>
      <c r="C1377">
        <f>2024-B1377</f>
        <v>64</v>
      </c>
      <c r="D1377" t="str">
        <f>VLOOKUP(B1377,Reference!$A$1:$B$125, 2)</f>
        <v>Boomers</v>
      </c>
      <c r="E1377" t="s">
        <v>64</v>
      </c>
      <c r="F1377" t="str">
        <f>IF(E1377="High School", "No College", "College")</f>
        <v>College</v>
      </c>
      <c r="G1377" t="s">
        <v>55</v>
      </c>
      <c r="H1377">
        <v>30522</v>
      </c>
      <c r="I1377">
        <v>30522</v>
      </c>
      <c r="J1377" s="4" t="s">
        <v>341</v>
      </c>
      <c r="K1377">
        <v>0</v>
      </c>
      <c r="L1377">
        <v>1</v>
      </c>
      <c r="M1377" t="str">
        <f>IF(OR(K1377&gt;0, L1377&gt;0), "Parent", "Not Parent")</f>
        <v>Parent</v>
      </c>
      <c r="N1377" t="s">
        <v>450</v>
      </c>
      <c r="O1377" s="8">
        <v>41916</v>
      </c>
      <c r="P1377" s="9">
        <f>O1377-N1377</f>
        <v>778</v>
      </c>
      <c r="Q1377">
        <v>6</v>
      </c>
      <c r="R1377" s="9">
        <f>P1377-Q1377</f>
        <v>772</v>
      </c>
      <c r="S1377" s="8">
        <f>O1377-R1377</f>
        <v>41144</v>
      </c>
      <c r="T1377">
        <v>179</v>
      </c>
      <c r="U1377">
        <v>8</v>
      </c>
      <c r="V1377">
        <v>83</v>
      </c>
      <c r="W1377">
        <v>19</v>
      </c>
      <c r="X1377">
        <v>11</v>
      </c>
      <c r="Y1377">
        <v>26</v>
      </c>
      <c r="Z1377">
        <v>326</v>
      </c>
      <c r="AA1377">
        <f>Z1377/P1377</f>
        <v>0.41902313624678661</v>
      </c>
      <c r="AB1377" s="11" t="s">
        <v>506</v>
      </c>
      <c r="AC1377" t="s">
        <v>59</v>
      </c>
      <c r="AD1377">
        <v>5</v>
      </c>
      <c r="AE1377" t="str">
        <f>IF(AD1377&gt;3, "Prefers Discount", "Discount Indifferent")</f>
        <v>Prefers Discount</v>
      </c>
      <c r="AF1377">
        <v>9</v>
      </c>
      <c r="AG1377">
        <v>1</v>
      </c>
      <c r="AH1377">
        <v>2</v>
      </c>
      <c r="AI1377" t="str">
        <f>INDEX($AF$1:$AH$1,MATCH(MAX(AF1377:AH1377),AF1377:AH1377,0))</f>
        <v>Store_Orders</v>
      </c>
      <c r="AJ1377">
        <v>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f>SUM(AK1377:AO1377)</f>
        <v>0</v>
      </c>
      <c r="AQ1377" t="s">
        <v>67</v>
      </c>
      <c r="AR1377">
        <v>0</v>
      </c>
      <c r="AS1377" t="str">
        <f>IF(OR(AK1377&gt;0, AL1377&gt;0, AM1377&gt;0, AN1377&gt;0, AO1377&gt;0), "Converted", "Not Converted")</f>
        <v>Not Converted</v>
      </c>
      <c r="AT1377">
        <v>0</v>
      </c>
      <c r="AU1377">
        <v>3</v>
      </c>
      <c r="AV1377">
        <v>11</v>
      </c>
      <c r="AW1377">
        <f>IF(Z1377&gt;607, 4, 0)</f>
        <v>0</v>
      </c>
      <c r="AX1377">
        <f>IF(AA1377&gt;1.6588, 3, 0)</f>
        <v>0</v>
      </c>
      <c r="AY1377">
        <f>IF(P1377&gt;401, 2, 0)</f>
        <v>2</v>
      </c>
      <c r="AZ1377">
        <f>IF(I1377&gt;52915.77, 1, 0)</f>
        <v>0</v>
      </c>
      <c r="BA1377">
        <f>SUM(AW1377:AZ1377)</f>
        <v>2</v>
      </c>
      <c r="BB1377" t="str">
        <f>VLOOKUP(BA1377,'Standard Deviations'!$L$1:$M$11,2,TRUE)</f>
        <v>Bronze</v>
      </c>
    </row>
    <row r="1378" spans="1:54">
      <c r="A1378">
        <v>8652</v>
      </c>
      <c r="B1378">
        <v>1946</v>
      </c>
      <c r="C1378">
        <f>2024-B1378</f>
        <v>78</v>
      </c>
      <c r="D1378" t="str">
        <f>VLOOKUP(B1378,Reference!$A$1:$B$125, 2)</f>
        <v>Boomers</v>
      </c>
      <c r="E1378" t="s">
        <v>54</v>
      </c>
      <c r="F1378" t="str">
        <f>IF(E1378="High School", "No College", "College")</f>
        <v>College</v>
      </c>
      <c r="G1378" t="s">
        <v>65</v>
      </c>
      <c r="H1378">
        <v>37760</v>
      </c>
      <c r="I1378">
        <v>37760</v>
      </c>
      <c r="J1378" s="4" t="s">
        <v>175</v>
      </c>
      <c r="K1378">
        <v>0</v>
      </c>
      <c r="L1378">
        <v>0</v>
      </c>
      <c r="M1378" t="str">
        <f>IF(OR(K1378&gt;0, L1378&gt;0), "Parent", "Not Parent")</f>
        <v>Not Parent</v>
      </c>
      <c r="N1378" t="s">
        <v>332</v>
      </c>
      <c r="O1378" s="8">
        <v>41916</v>
      </c>
      <c r="P1378" s="9">
        <f>O1378-N1378</f>
        <v>764</v>
      </c>
      <c r="Q1378">
        <v>20</v>
      </c>
      <c r="R1378" s="9">
        <f>P1378-Q1378</f>
        <v>744</v>
      </c>
      <c r="S1378" s="8">
        <f>O1378-R1378</f>
        <v>41172</v>
      </c>
      <c r="T1378">
        <v>84</v>
      </c>
      <c r="U1378">
        <v>5</v>
      </c>
      <c r="V1378">
        <v>38</v>
      </c>
      <c r="W1378">
        <v>150</v>
      </c>
      <c r="X1378">
        <v>12</v>
      </c>
      <c r="Y1378">
        <v>28</v>
      </c>
      <c r="Z1378">
        <v>317</v>
      </c>
      <c r="AA1378">
        <f>Z1378/P1378</f>
        <v>0.41492146596858637</v>
      </c>
      <c r="AB1378" s="11" t="s">
        <v>506</v>
      </c>
      <c r="AC1378" t="s">
        <v>59</v>
      </c>
      <c r="AD1378">
        <v>2</v>
      </c>
      <c r="AE1378" t="str">
        <f>IF(AD1378&gt;3, "Prefers Discount", "Discount Indifferent")</f>
        <v>Discount Indifferent</v>
      </c>
      <c r="AF1378">
        <v>6</v>
      </c>
      <c r="AG1378">
        <v>4</v>
      </c>
      <c r="AH1378">
        <v>1</v>
      </c>
      <c r="AI1378" t="str">
        <f>INDEX($AF$1:$AH$1,MATCH(MAX(AF1378:AH1378),AF1378:AH1378,0))</f>
        <v>Store_Orders</v>
      </c>
      <c r="AJ1378">
        <v>7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f>SUM(AK1378:AO1378)</f>
        <v>0</v>
      </c>
      <c r="AQ1378" t="s">
        <v>67</v>
      </c>
      <c r="AR1378">
        <v>0</v>
      </c>
      <c r="AS1378" t="str">
        <f>IF(OR(AK1378&gt;0, AL1378&gt;0, AM1378&gt;0, AN1378&gt;0, AO1378&gt;0), "Converted", "Not Converted")</f>
        <v>Not Converted</v>
      </c>
      <c r="AT1378">
        <v>0</v>
      </c>
      <c r="AU1378">
        <v>3</v>
      </c>
      <c r="AV1378">
        <v>11</v>
      </c>
      <c r="AW1378">
        <f>IF(Z1378&gt;607, 4, 0)</f>
        <v>0</v>
      </c>
      <c r="AX1378">
        <f>IF(AA1378&gt;1.6588, 3, 0)</f>
        <v>0</v>
      </c>
      <c r="AY1378">
        <f>IF(P1378&gt;401, 2, 0)</f>
        <v>2</v>
      </c>
      <c r="AZ1378">
        <f>IF(I1378&gt;52915.77, 1, 0)</f>
        <v>0</v>
      </c>
      <c r="BA1378">
        <f>SUM(AW1378:AZ1378)</f>
        <v>2</v>
      </c>
      <c r="BB1378" t="str">
        <f>VLOOKUP(BA1378,'Standard Deviations'!$L$1:$M$11,2,TRUE)</f>
        <v>Bronze</v>
      </c>
    </row>
    <row r="1379" spans="1:54">
      <c r="A1379">
        <v>4939</v>
      </c>
      <c r="B1379">
        <v>1946</v>
      </c>
      <c r="C1379">
        <f>2024-B1379</f>
        <v>78</v>
      </c>
      <c r="D1379" t="str">
        <f>VLOOKUP(B1379,Reference!$A$1:$B$125, 2)</f>
        <v>Boomers</v>
      </c>
      <c r="E1379" t="s">
        <v>54</v>
      </c>
      <c r="F1379" t="str">
        <f>IF(E1379="High School", "No College", "College")</f>
        <v>College</v>
      </c>
      <c r="G1379" t="s">
        <v>65</v>
      </c>
      <c r="H1379">
        <v>37760</v>
      </c>
      <c r="I1379">
        <v>37760</v>
      </c>
      <c r="J1379" s="4" t="s">
        <v>175</v>
      </c>
      <c r="K1379">
        <v>0</v>
      </c>
      <c r="L1379">
        <v>0</v>
      </c>
      <c r="M1379" t="str">
        <f>IF(OR(K1379&gt;0, L1379&gt;0), "Parent", "Not Parent")</f>
        <v>Not Parent</v>
      </c>
      <c r="N1379" t="s">
        <v>332</v>
      </c>
      <c r="O1379" s="8">
        <v>41916</v>
      </c>
      <c r="P1379" s="9">
        <f>O1379-N1379</f>
        <v>764</v>
      </c>
      <c r="Q1379">
        <v>20</v>
      </c>
      <c r="R1379" s="9">
        <f>P1379-Q1379</f>
        <v>744</v>
      </c>
      <c r="S1379" s="8">
        <f>O1379-R1379</f>
        <v>41172</v>
      </c>
      <c r="T1379">
        <v>84</v>
      </c>
      <c r="U1379">
        <v>5</v>
      </c>
      <c r="V1379">
        <v>38</v>
      </c>
      <c r="W1379">
        <v>150</v>
      </c>
      <c r="X1379">
        <v>12</v>
      </c>
      <c r="Y1379">
        <v>28</v>
      </c>
      <c r="Z1379">
        <v>317</v>
      </c>
      <c r="AA1379">
        <f>Z1379/P1379</f>
        <v>0.41492146596858637</v>
      </c>
      <c r="AB1379" s="11" t="s">
        <v>506</v>
      </c>
      <c r="AC1379" t="s">
        <v>59</v>
      </c>
      <c r="AD1379">
        <v>2</v>
      </c>
      <c r="AE1379" t="str">
        <f>IF(AD1379&gt;3, "Prefers Discount", "Discount Indifferent")</f>
        <v>Discount Indifferent</v>
      </c>
      <c r="AF1379">
        <v>6</v>
      </c>
      <c r="AG1379">
        <v>4</v>
      </c>
      <c r="AH1379">
        <v>1</v>
      </c>
      <c r="AI1379" t="str">
        <f>INDEX($AF$1:$AH$1,MATCH(MAX(AF1379:AH1379),AF1379:AH1379,0))</f>
        <v>Store_Orders</v>
      </c>
      <c r="AJ1379">
        <v>7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f>SUM(AK1379:AO1379)</f>
        <v>0</v>
      </c>
      <c r="AQ1379" t="s">
        <v>67</v>
      </c>
      <c r="AR1379">
        <v>0</v>
      </c>
      <c r="AS1379" t="str">
        <f>IF(OR(AK1379&gt;0, AL1379&gt;0, AM1379&gt;0, AN1379&gt;0, AO1379&gt;0), "Converted", "Not Converted")</f>
        <v>Not Converted</v>
      </c>
      <c r="AT1379">
        <v>0</v>
      </c>
      <c r="AU1379">
        <v>3</v>
      </c>
      <c r="AV1379">
        <v>11</v>
      </c>
      <c r="AW1379">
        <f>IF(Z1379&gt;607, 4, 0)</f>
        <v>0</v>
      </c>
      <c r="AX1379">
        <f>IF(AA1379&gt;1.6588, 3, 0)</f>
        <v>0</v>
      </c>
      <c r="AY1379">
        <f>IF(P1379&gt;401, 2, 0)</f>
        <v>2</v>
      </c>
      <c r="AZ1379">
        <f>IF(I1379&gt;52915.77, 1, 0)</f>
        <v>0</v>
      </c>
      <c r="BA1379">
        <f>SUM(AW1379:AZ1379)</f>
        <v>2</v>
      </c>
      <c r="BB1379" t="str">
        <f>VLOOKUP(BA1379,'Standard Deviations'!$L$1:$M$11,2,TRUE)</f>
        <v>Bronze</v>
      </c>
    </row>
    <row r="1380" spans="1:54">
      <c r="A1380">
        <v>10812</v>
      </c>
      <c r="B1380">
        <v>1978</v>
      </c>
      <c r="C1380">
        <f>2024-B1380</f>
        <v>46</v>
      </c>
      <c r="D1380" t="str">
        <f>VLOOKUP(B1380,Reference!$A$1:$B$125, 2)</f>
        <v>Gen X</v>
      </c>
      <c r="E1380" t="s">
        <v>68</v>
      </c>
      <c r="F1380" t="str">
        <f>IF(E1380="High School", "No College", "College")</f>
        <v>College</v>
      </c>
      <c r="G1380" t="s">
        <v>55</v>
      </c>
      <c r="H1380">
        <v>46377</v>
      </c>
      <c r="I1380">
        <v>46377</v>
      </c>
      <c r="J1380" s="4" t="s">
        <v>175</v>
      </c>
      <c r="K1380">
        <v>1</v>
      </c>
      <c r="L1380">
        <v>0</v>
      </c>
      <c r="M1380" t="str">
        <f>IF(OR(K1380&gt;0, L1380&gt;0), "Parent", "Not Parent")</f>
        <v>Parent</v>
      </c>
      <c r="N1380" t="s">
        <v>103</v>
      </c>
      <c r="O1380" s="8">
        <v>41916</v>
      </c>
      <c r="P1380" s="9">
        <f>O1380-N1380</f>
        <v>217</v>
      </c>
      <c r="Q1380">
        <v>89</v>
      </c>
      <c r="R1380" s="9">
        <f>P1380-Q1380</f>
        <v>128</v>
      </c>
      <c r="S1380" s="8">
        <f>O1380-R1380</f>
        <v>41788</v>
      </c>
      <c r="T1380">
        <v>37</v>
      </c>
      <c r="U1380">
        <v>0</v>
      </c>
      <c r="V1380">
        <v>46</v>
      </c>
      <c r="W1380">
        <v>4</v>
      </c>
      <c r="X1380">
        <v>3</v>
      </c>
      <c r="Y1380">
        <v>0</v>
      </c>
      <c r="Z1380">
        <v>90</v>
      </c>
      <c r="AA1380">
        <f>Z1380/P1380</f>
        <v>0.41474654377880182</v>
      </c>
      <c r="AB1380" s="14" t="s">
        <v>506</v>
      </c>
      <c r="AC1380" s="13" t="s">
        <v>63</v>
      </c>
      <c r="AD1380">
        <v>1</v>
      </c>
      <c r="AE1380" t="str">
        <f>IF(AD1380&gt;3, "Prefers Discount", "Discount Indifferent")</f>
        <v>Discount Indifferent</v>
      </c>
      <c r="AF1380">
        <v>3</v>
      </c>
      <c r="AG1380">
        <v>2</v>
      </c>
      <c r="AH1380">
        <v>1</v>
      </c>
      <c r="AI1380" t="str">
        <f>INDEX($AF$1:$AH$1,MATCH(MAX(AF1380:AH1380),AF1380:AH1380,0))</f>
        <v>Store_Orders</v>
      </c>
      <c r="AJ1380">
        <v>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f>SUM(AK1380:AO1380)</f>
        <v>0</v>
      </c>
      <c r="AQ1380" t="s">
        <v>67</v>
      </c>
      <c r="AR1380">
        <v>0</v>
      </c>
      <c r="AS1380" t="str">
        <f>IF(OR(AK1380&gt;0, AL1380&gt;0, AM1380&gt;0, AN1380&gt;0, AO1380&gt;0), "Converted", "Not Converted")</f>
        <v>Not Converted</v>
      </c>
      <c r="AT1380">
        <v>0</v>
      </c>
      <c r="AU1380">
        <v>3</v>
      </c>
      <c r="AV1380">
        <v>11</v>
      </c>
      <c r="AW1380">
        <f>IF(Z1380&gt;607, 4, 0)</f>
        <v>0</v>
      </c>
      <c r="AX1380">
        <f>IF(AA1380&gt;1.6588, 3, 0)</f>
        <v>0</v>
      </c>
      <c r="AY1380">
        <f>IF(P1380&gt;401, 2, 0)</f>
        <v>0</v>
      </c>
      <c r="AZ1380">
        <f>IF(I1380&gt;52915.77, 1, 0)</f>
        <v>0</v>
      </c>
      <c r="BA1380">
        <f>SUM(AW1380:AZ1380)</f>
        <v>0</v>
      </c>
      <c r="BB1380" t="str">
        <f>VLOOKUP(BA1380,'Standard Deviations'!$L$1:$M$11,2,TRUE)</f>
        <v>No Tier</v>
      </c>
    </row>
    <row r="1381" spans="1:54">
      <c r="A1381">
        <v>1050</v>
      </c>
      <c r="B1381">
        <v>1952</v>
      </c>
      <c r="C1381">
        <f>2024-B1381</f>
        <v>72</v>
      </c>
      <c r="D1381" t="str">
        <f>VLOOKUP(B1381,Reference!$A$1:$B$125, 2)</f>
        <v>Boomers</v>
      </c>
      <c r="E1381" t="s">
        <v>54</v>
      </c>
      <c r="F1381" t="str">
        <f>IF(E1381="High School", "No College", "College")</f>
        <v>College</v>
      </c>
      <c r="G1381" t="s">
        <v>55</v>
      </c>
      <c r="H1381">
        <v>28332</v>
      </c>
      <c r="I1381">
        <v>28332</v>
      </c>
      <c r="J1381" s="4" t="s">
        <v>341</v>
      </c>
      <c r="K1381">
        <v>0</v>
      </c>
      <c r="L1381">
        <v>0</v>
      </c>
      <c r="M1381" t="str">
        <f>IF(OR(K1381&gt;0, L1381&gt;0), "Parent", "Not Parent")</f>
        <v>Not Parent</v>
      </c>
      <c r="N1381" t="s">
        <v>166</v>
      </c>
      <c r="O1381" s="8">
        <v>41916</v>
      </c>
      <c r="P1381" s="9">
        <f>O1381-N1381</f>
        <v>157</v>
      </c>
      <c r="Q1381">
        <v>58</v>
      </c>
      <c r="R1381" s="9">
        <f>P1381-Q1381</f>
        <v>99</v>
      </c>
      <c r="S1381" s="8">
        <f>O1381-R1381</f>
        <v>41817</v>
      </c>
      <c r="T1381">
        <v>14</v>
      </c>
      <c r="U1381">
        <v>10</v>
      </c>
      <c r="V1381">
        <v>13</v>
      </c>
      <c r="W1381">
        <v>4</v>
      </c>
      <c r="X1381">
        <v>15</v>
      </c>
      <c r="Y1381">
        <v>9</v>
      </c>
      <c r="Z1381">
        <v>65</v>
      </c>
      <c r="AA1381">
        <f>Z1381/P1381</f>
        <v>0.4140127388535032</v>
      </c>
      <c r="AB1381" s="14" t="s">
        <v>506</v>
      </c>
      <c r="AC1381" s="13" t="s">
        <v>63</v>
      </c>
      <c r="AD1381">
        <v>1</v>
      </c>
      <c r="AE1381" t="str">
        <f>IF(AD1381&gt;3, "Prefers Discount", "Discount Indifferent")</f>
        <v>Discount Indifferent</v>
      </c>
      <c r="AF1381">
        <v>4</v>
      </c>
      <c r="AG1381">
        <v>2</v>
      </c>
      <c r="AH1381">
        <v>1</v>
      </c>
      <c r="AI1381" t="str">
        <f>INDEX($AF$1:$AH$1,MATCH(MAX(AF1381:AH1381),AF1381:AH1381,0))</f>
        <v>Store_Orders</v>
      </c>
      <c r="AJ1381">
        <v>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f>SUM(AK1381:AO1381)</f>
        <v>0</v>
      </c>
      <c r="AQ1381" t="s">
        <v>67</v>
      </c>
      <c r="AR1381">
        <v>0</v>
      </c>
      <c r="AS1381" t="str">
        <f>IF(OR(AK1381&gt;0, AL1381&gt;0, AM1381&gt;0, AN1381&gt;0, AO1381&gt;0), "Converted", "Not Converted")</f>
        <v>Not Converted</v>
      </c>
      <c r="AT1381">
        <v>0</v>
      </c>
      <c r="AU1381">
        <v>3</v>
      </c>
      <c r="AV1381">
        <v>11</v>
      </c>
      <c r="AW1381">
        <f>IF(Z1381&gt;607, 4, 0)</f>
        <v>0</v>
      </c>
      <c r="AX1381">
        <f>IF(AA1381&gt;1.6588, 3, 0)</f>
        <v>0</v>
      </c>
      <c r="AY1381">
        <f>IF(P1381&gt;401, 2, 0)</f>
        <v>0</v>
      </c>
      <c r="AZ1381">
        <f>IF(I1381&gt;52915.77, 1, 0)</f>
        <v>0</v>
      </c>
      <c r="BA1381">
        <f>SUM(AW1381:AZ1381)</f>
        <v>0</v>
      </c>
      <c r="BB1381" t="str">
        <f>VLOOKUP(BA1381,'Standard Deviations'!$L$1:$M$11,2,TRUE)</f>
        <v>No Tier</v>
      </c>
    </row>
    <row r="1382" spans="1:54">
      <c r="A1382">
        <v>6355</v>
      </c>
      <c r="B1382">
        <v>1978</v>
      </c>
      <c r="C1382">
        <f>2024-B1382</f>
        <v>46</v>
      </c>
      <c r="D1382" t="str">
        <f>VLOOKUP(B1382,Reference!$A$1:$B$125, 2)</f>
        <v>Gen X</v>
      </c>
      <c r="E1382" t="s">
        <v>54</v>
      </c>
      <c r="F1382" t="str">
        <f>IF(E1382="High School", "No College", "College")</f>
        <v>College</v>
      </c>
      <c r="G1382" t="s">
        <v>55</v>
      </c>
      <c r="H1382">
        <v>44359</v>
      </c>
      <c r="I1382">
        <v>44359</v>
      </c>
      <c r="J1382" s="4" t="s">
        <v>175</v>
      </c>
      <c r="K1382">
        <v>1</v>
      </c>
      <c r="L1382">
        <v>1</v>
      </c>
      <c r="M1382" t="str">
        <f>IF(OR(K1382&gt;0, L1382&gt;0), "Parent", "Not Parent")</f>
        <v>Parent</v>
      </c>
      <c r="N1382" t="s">
        <v>57</v>
      </c>
      <c r="O1382" s="8">
        <v>41916</v>
      </c>
      <c r="P1382" s="9">
        <f>O1382-N1382</f>
        <v>109</v>
      </c>
      <c r="Q1382">
        <v>19</v>
      </c>
      <c r="R1382" s="9">
        <f>P1382-Q1382</f>
        <v>90</v>
      </c>
      <c r="S1382" s="8">
        <f>O1382-R1382</f>
        <v>41826</v>
      </c>
      <c r="T1382">
        <v>20</v>
      </c>
      <c r="U1382">
        <v>0</v>
      </c>
      <c r="V1382">
        <v>14</v>
      </c>
      <c r="W1382">
        <v>7</v>
      </c>
      <c r="X1382">
        <v>3</v>
      </c>
      <c r="Y1382">
        <v>1</v>
      </c>
      <c r="Z1382">
        <v>45</v>
      </c>
      <c r="AA1382">
        <f>Z1382/P1382</f>
        <v>0.41284403669724773</v>
      </c>
      <c r="AB1382" s="11" t="s">
        <v>506</v>
      </c>
      <c r="AC1382" t="s">
        <v>59</v>
      </c>
      <c r="AD1382">
        <v>3</v>
      </c>
      <c r="AE1382" t="str">
        <f>IF(AD1382&gt;3, "Prefers Discount", "Discount Indifferent")</f>
        <v>Discount Indifferent</v>
      </c>
      <c r="AF1382">
        <v>4</v>
      </c>
      <c r="AG1382">
        <v>2</v>
      </c>
      <c r="AH1382">
        <v>0</v>
      </c>
      <c r="AI1382" t="str">
        <f>INDEX($AF$1:$AH$1,MATCH(MAX(AF1382:AH1382),AF1382:AH1382,0))</f>
        <v>Store_Orders</v>
      </c>
      <c r="AJ1382">
        <v>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f>SUM(AK1382:AO1382)</f>
        <v>0</v>
      </c>
      <c r="AQ1382" t="s">
        <v>67</v>
      </c>
      <c r="AR1382">
        <v>0</v>
      </c>
      <c r="AS1382" t="str">
        <f>IF(OR(AK1382&gt;0, AL1382&gt;0, AM1382&gt;0, AN1382&gt;0, AO1382&gt;0), "Converted", "Not Converted")</f>
        <v>Not Converted</v>
      </c>
      <c r="AT1382">
        <v>0</v>
      </c>
      <c r="AU1382">
        <v>3</v>
      </c>
      <c r="AV1382">
        <v>11</v>
      </c>
      <c r="AW1382">
        <f>IF(Z1382&gt;607, 4, 0)</f>
        <v>0</v>
      </c>
      <c r="AX1382">
        <f>IF(AA1382&gt;1.6588, 3, 0)</f>
        <v>0</v>
      </c>
      <c r="AY1382">
        <f>IF(P1382&gt;401, 2, 0)</f>
        <v>0</v>
      </c>
      <c r="AZ1382">
        <f>IF(I1382&gt;52915.77, 1, 0)</f>
        <v>0</v>
      </c>
      <c r="BA1382">
        <f>SUM(AW1382:AZ1382)</f>
        <v>0</v>
      </c>
      <c r="BB1382" t="str">
        <f>VLOOKUP(BA1382,'Standard Deviations'!$L$1:$M$11,2,TRUE)</f>
        <v>No Tier</v>
      </c>
    </row>
    <row r="1383" spans="1:54">
      <c r="A1383">
        <v>9503</v>
      </c>
      <c r="B1383">
        <v>1980</v>
      </c>
      <c r="C1383">
        <f>2024-B1383</f>
        <v>44</v>
      </c>
      <c r="D1383" t="str">
        <f>VLOOKUP(B1383,Reference!$A$1:$B$125, 2)</f>
        <v>Millennials</v>
      </c>
      <c r="E1383" t="s">
        <v>54</v>
      </c>
      <c r="F1383" t="str">
        <f>IF(E1383="High School", "No College", "College")</f>
        <v>College</v>
      </c>
      <c r="G1383" t="s">
        <v>60</v>
      </c>
      <c r="H1383">
        <v>28071</v>
      </c>
      <c r="I1383">
        <v>28071</v>
      </c>
      <c r="J1383" s="4" t="s">
        <v>341</v>
      </c>
      <c r="K1383">
        <v>0</v>
      </c>
      <c r="L1383">
        <v>0</v>
      </c>
      <c r="M1383" t="str">
        <f>IF(OR(K1383&gt;0, L1383&gt;0), "Parent", "Not Parent")</f>
        <v>Not Parent</v>
      </c>
      <c r="N1383" t="s">
        <v>469</v>
      </c>
      <c r="O1383" s="8">
        <v>41916</v>
      </c>
      <c r="P1383" s="9">
        <f>O1383-N1383</f>
        <v>766</v>
      </c>
      <c r="Q1383">
        <v>65</v>
      </c>
      <c r="R1383" s="9">
        <f>P1383-Q1383</f>
        <v>701</v>
      </c>
      <c r="S1383" s="8">
        <f>O1383-R1383</f>
        <v>41215</v>
      </c>
      <c r="T1383">
        <v>39</v>
      </c>
      <c r="U1383">
        <v>33</v>
      </c>
      <c r="V1383">
        <v>130</v>
      </c>
      <c r="W1383">
        <v>41</v>
      </c>
      <c r="X1383">
        <v>26</v>
      </c>
      <c r="Y1383">
        <v>44</v>
      </c>
      <c r="Z1383">
        <v>313</v>
      </c>
      <c r="AA1383">
        <f>Z1383/P1383</f>
        <v>0.40861618798955612</v>
      </c>
      <c r="AB1383" s="14" t="s">
        <v>506</v>
      </c>
      <c r="AC1383" s="13" t="s">
        <v>63</v>
      </c>
      <c r="AD1383">
        <v>2</v>
      </c>
      <c r="AE1383" t="str">
        <f>IF(AD1383&gt;3, "Prefers Discount", "Discount Indifferent")</f>
        <v>Discount Indifferent</v>
      </c>
      <c r="AF1383">
        <v>5</v>
      </c>
      <c r="AG1383">
        <v>5</v>
      </c>
      <c r="AH1383">
        <v>1</v>
      </c>
      <c r="AI1383" t="str">
        <f>INDEX($AF$1:$AH$1,MATCH(MAX(AF1383:AH1383),AF1383:AH1383,0))</f>
        <v>Store_Orders</v>
      </c>
      <c r="AJ1383">
        <v>8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f>SUM(AK1383:AO1383)</f>
        <v>0</v>
      </c>
      <c r="AQ1383" t="s">
        <v>67</v>
      </c>
      <c r="AR1383">
        <v>0</v>
      </c>
      <c r="AS1383" t="str">
        <f>IF(OR(AK1383&gt;0, AL1383&gt;0, AM1383&gt;0, AN1383&gt;0, AO1383&gt;0), "Converted", "Not Converted")</f>
        <v>Not Converted</v>
      </c>
      <c r="AT1383">
        <v>0</v>
      </c>
      <c r="AU1383">
        <v>3</v>
      </c>
      <c r="AV1383">
        <v>11</v>
      </c>
      <c r="AW1383">
        <f>IF(Z1383&gt;607, 4, 0)</f>
        <v>0</v>
      </c>
      <c r="AX1383">
        <f>IF(AA1383&gt;1.6588, 3, 0)</f>
        <v>0</v>
      </c>
      <c r="AY1383">
        <f>IF(P1383&gt;401, 2, 0)</f>
        <v>2</v>
      </c>
      <c r="AZ1383">
        <f>IF(I1383&gt;52915.77, 1, 0)</f>
        <v>0</v>
      </c>
      <c r="BA1383">
        <f>SUM(AW1383:AZ1383)</f>
        <v>2</v>
      </c>
      <c r="BB1383" t="str">
        <f>VLOOKUP(BA1383,'Standard Deviations'!$L$1:$M$11,2,TRUE)</f>
        <v>Bronze</v>
      </c>
    </row>
    <row r="1384" spans="1:54">
      <c r="A1384">
        <v>8151</v>
      </c>
      <c r="B1384">
        <v>1990</v>
      </c>
      <c r="C1384">
        <f>2024-B1384</f>
        <v>34</v>
      </c>
      <c r="D1384" t="str">
        <f>VLOOKUP(B1384,Reference!$A$1:$B$125, 2)</f>
        <v>Millennials</v>
      </c>
      <c r="E1384" t="s">
        <v>546</v>
      </c>
      <c r="F1384" t="str">
        <f>IF(E1384="High School", "No College", "College")</f>
        <v>No College</v>
      </c>
      <c r="G1384" t="s">
        <v>55</v>
      </c>
      <c r="H1384">
        <v>24279</v>
      </c>
      <c r="I1384">
        <v>24279</v>
      </c>
      <c r="J1384" s="4" t="s">
        <v>341</v>
      </c>
      <c r="K1384">
        <v>0</v>
      </c>
      <c r="L1384">
        <v>0</v>
      </c>
      <c r="M1384" t="str">
        <f>IF(OR(K1384&gt;0, L1384&gt;0), "Parent", "Not Parent")</f>
        <v>Not Parent</v>
      </c>
      <c r="N1384" t="s">
        <v>655</v>
      </c>
      <c r="O1384" s="8">
        <v>41916</v>
      </c>
      <c r="P1384" s="9">
        <f>O1384-N1384</f>
        <v>644</v>
      </c>
      <c r="Q1384">
        <v>6</v>
      </c>
      <c r="R1384" s="9">
        <f>P1384-Q1384</f>
        <v>638</v>
      </c>
      <c r="S1384" s="8">
        <f>O1384-R1384</f>
        <v>41278</v>
      </c>
      <c r="T1384">
        <v>16</v>
      </c>
      <c r="U1384">
        <v>36</v>
      </c>
      <c r="V1384">
        <v>21</v>
      </c>
      <c r="W1384">
        <v>20</v>
      </c>
      <c r="X1384">
        <v>62</v>
      </c>
      <c r="Y1384">
        <v>108</v>
      </c>
      <c r="Z1384">
        <v>263</v>
      </c>
      <c r="AA1384">
        <f>Z1384/P1384</f>
        <v>0.40838509316770188</v>
      </c>
      <c r="AB1384" s="11" t="s">
        <v>506</v>
      </c>
      <c r="AC1384" t="s">
        <v>59</v>
      </c>
      <c r="AD1384">
        <v>1</v>
      </c>
      <c r="AE1384" t="str">
        <f>IF(AD1384&gt;3, "Prefers Discount", "Discount Indifferent")</f>
        <v>Discount Indifferent</v>
      </c>
      <c r="AF1384">
        <v>3</v>
      </c>
      <c r="AG1384">
        <v>4</v>
      </c>
      <c r="AH1384">
        <v>1</v>
      </c>
      <c r="AI1384" t="str">
        <f>INDEX($AF$1:$AH$1,MATCH(MAX(AF1384:AH1384),AF1384:AH1384,0))</f>
        <v>Web_Orders</v>
      </c>
      <c r="AJ1384">
        <v>8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f>SUM(AK1384:AO1384)</f>
        <v>0</v>
      </c>
      <c r="AQ1384" t="s">
        <v>67</v>
      </c>
      <c r="AR1384">
        <v>0</v>
      </c>
      <c r="AS1384" t="str">
        <f>IF(OR(AK1384&gt;0, AL1384&gt;0, AM1384&gt;0, AN1384&gt;0, AO1384&gt;0), "Converted", "Not Converted")</f>
        <v>Not Converted</v>
      </c>
      <c r="AT1384">
        <v>0</v>
      </c>
      <c r="AU1384">
        <v>3</v>
      </c>
      <c r="AV1384">
        <v>11</v>
      </c>
      <c r="AW1384">
        <f>IF(Z1384&gt;607, 4, 0)</f>
        <v>0</v>
      </c>
      <c r="AX1384">
        <f>IF(AA1384&gt;1.6588, 3, 0)</f>
        <v>0</v>
      </c>
      <c r="AY1384">
        <f>IF(P1384&gt;401, 2, 0)</f>
        <v>2</v>
      </c>
      <c r="AZ1384">
        <f>IF(I1384&gt;52915.77, 1, 0)</f>
        <v>0</v>
      </c>
      <c r="BA1384">
        <f>SUM(AW1384:AZ1384)</f>
        <v>2</v>
      </c>
      <c r="BB1384" t="str">
        <f>VLOOKUP(BA1384,'Standard Deviations'!$L$1:$M$11,2,TRUE)</f>
        <v>Bronze</v>
      </c>
    </row>
    <row r="1385" spans="1:54">
      <c r="A1385">
        <v>2634</v>
      </c>
      <c r="B1385">
        <v>1979</v>
      </c>
      <c r="C1385">
        <f>2024-B1385</f>
        <v>45</v>
      </c>
      <c r="D1385" t="str">
        <f>VLOOKUP(B1385,Reference!$A$1:$B$125, 2)</f>
        <v>Gen X</v>
      </c>
      <c r="E1385" t="s">
        <v>64</v>
      </c>
      <c r="F1385" t="str">
        <f>IF(E1385="High School", "No College", "College")</f>
        <v>College</v>
      </c>
      <c r="G1385" t="s">
        <v>60</v>
      </c>
      <c r="H1385">
        <v>16653</v>
      </c>
      <c r="I1385">
        <v>16653</v>
      </c>
      <c r="J1385" s="4" t="s">
        <v>341</v>
      </c>
      <c r="K1385">
        <v>1</v>
      </c>
      <c r="L1385">
        <v>0</v>
      </c>
      <c r="M1385" t="str">
        <f>IF(OR(K1385&gt;0, L1385&gt;0), "Parent", "Not Parent")</f>
        <v>Parent</v>
      </c>
      <c r="N1385" t="s">
        <v>600</v>
      </c>
      <c r="O1385" s="8">
        <v>41916</v>
      </c>
      <c r="P1385" s="9">
        <f>O1385-N1385</f>
        <v>169</v>
      </c>
      <c r="Q1385">
        <v>10</v>
      </c>
      <c r="R1385" s="9">
        <f>P1385-Q1385</f>
        <v>159</v>
      </c>
      <c r="S1385" s="8">
        <f>O1385-R1385</f>
        <v>41757</v>
      </c>
      <c r="T1385">
        <v>5</v>
      </c>
      <c r="U1385">
        <v>7</v>
      </c>
      <c r="V1385">
        <v>31</v>
      </c>
      <c r="W1385">
        <v>15</v>
      </c>
      <c r="X1385">
        <v>4</v>
      </c>
      <c r="Y1385">
        <v>7</v>
      </c>
      <c r="Z1385">
        <v>69</v>
      </c>
      <c r="AA1385">
        <f>Z1385/P1385</f>
        <v>0.40828402366863903</v>
      </c>
      <c r="AB1385" s="11" t="s">
        <v>506</v>
      </c>
      <c r="AC1385" t="s">
        <v>59</v>
      </c>
      <c r="AD1385">
        <v>3</v>
      </c>
      <c r="AE1385" t="str">
        <f>IF(AD1385&gt;3, "Prefers Discount", "Discount Indifferent")</f>
        <v>Discount Indifferent</v>
      </c>
      <c r="AF1385">
        <v>3</v>
      </c>
      <c r="AG1385">
        <v>2</v>
      </c>
      <c r="AH1385">
        <v>1</v>
      </c>
      <c r="AI1385" t="str">
        <f>INDEX($AF$1:$AH$1,MATCH(MAX(AF1385:AH1385),AF1385:AH1385,0))</f>
        <v>Store_Orders</v>
      </c>
      <c r="AJ1385">
        <v>6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f>SUM(AK1385:AO1385)</f>
        <v>0</v>
      </c>
      <c r="AQ1385" t="s">
        <v>67</v>
      </c>
      <c r="AR1385">
        <v>1</v>
      </c>
      <c r="AS1385" t="str">
        <f>IF(OR(AK1385&gt;0, AL1385&gt;0, AM1385&gt;0, AN1385&gt;0, AO1385&gt;0), "Converted", "Not Converted")</f>
        <v>Not Converted</v>
      </c>
      <c r="AT1385">
        <v>0</v>
      </c>
      <c r="AU1385">
        <v>3</v>
      </c>
      <c r="AV1385">
        <v>11</v>
      </c>
      <c r="AW1385">
        <f>IF(Z1385&gt;607, 4, 0)</f>
        <v>0</v>
      </c>
      <c r="AX1385">
        <f>IF(AA1385&gt;1.6588, 3, 0)</f>
        <v>0</v>
      </c>
      <c r="AY1385">
        <f>IF(P1385&gt;401, 2, 0)</f>
        <v>0</v>
      </c>
      <c r="AZ1385">
        <f>IF(I1385&gt;52915.77, 1, 0)</f>
        <v>0</v>
      </c>
      <c r="BA1385">
        <f>SUM(AW1385:AZ1385)</f>
        <v>0</v>
      </c>
      <c r="BB1385" t="str">
        <f>VLOOKUP(BA1385,'Standard Deviations'!$L$1:$M$11,2,TRUE)</f>
        <v>No Tier</v>
      </c>
    </row>
    <row r="1386" spans="1:54">
      <c r="A1386">
        <v>5892</v>
      </c>
      <c r="B1386">
        <v>1980</v>
      </c>
      <c r="C1386">
        <f>2024-B1386</f>
        <v>44</v>
      </c>
      <c r="D1386" t="str">
        <f>VLOOKUP(B1386,Reference!$A$1:$B$125, 2)</f>
        <v>Millennials</v>
      </c>
      <c r="E1386" t="s">
        <v>54</v>
      </c>
      <c r="F1386" t="str">
        <f>IF(E1386="High School", "No College", "College")</f>
        <v>College</v>
      </c>
      <c r="G1386" t="s">
        <v>55</v>
      </c>
      <c r="H1386">
        <v>34968</v>
      </c>
      <c r="I1386">
        <v>34968</v>
      </c>
      <c r="J1386" s="4" t="s">
        <v>175</v>
      </c>
      <c r="K1386">
        <v>1</v>
      </c>
      <c r="L1386">
        <v>0</v>
      </c>
      <c r="M1386" t="str">
        <f>IF(OR(K1386&gt;0, L1386&gt;0), "Parent", "Not Parent")</f>
        <v>Parent</v>
      </c>
      <c r="N1386" t="s">
        <v>312</v>
      </c>
      <c r="O1386" s="8">
        <v>41916</v>
      </c>
      <c r="P1386" s="9">
        <f>O1386-N1386</f>
        <v>542</v>
      </c>
      <c r="Q1386">
        <v>11</v>
      </c>
      <c r="R1386" s="9">
        <f>P1386-Q1386</f>
        <v>531</v>
      </c>
      <c r="S1386" s="8">
        <f>O1386-R1386</f>
        <v>41385</v>
      </c>
      <c r="T1386">
        <v>158</v>
      </c>
      <c r="U1386">
        <v>6</v>
      </c>
      <c r="V1386">
        <v>45</v>
      </c>
      <c r="W1386">
        <v>8</v>
      </c>
      <c r="X1386">
        <v>2</v>
      </c>
      <c r="Y1386">
        <v>2</v>
      </c>
      <c r="Z1386">
        <v>221</v>
      </c>
      <c r="AA1386">
        <f>Z1386/P1386</f>
        <v>0.40774907749077488</v>
      </c>
      <c r="AB1386" s="11" t="s">
        <v>506</v>
      </c>
      <c r="AC1386" t="s">
        <v>59</v>
      </c>
      <c r="AD1386">
        <v>7</v>
      </c>
      <c r="AE1386" t="str">
        <f>IF(AD1386&gt;3, "Prefers Discount", "Discount Indifferent")</f>
        <v>Prefers Discount</v>
      </c>
      <c r="AF1386">
        <v>5</v>
      </c>
      <c r="AG1386">
        <v>3</v>
      </c>
      <c r="AH1386">
        <v>2</v>
      </c>
      <c r="AI1386" t="str">
        <f>INDEX($AF$1:$AH$1,MATCH(MAX(AF1386:AH1386),AF1386:AH1386,0))</f>
        <v>Store_Orders</v>
      </c>
      <c r="AJ1386">
        <v>7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f>SUM(AK1386:AO1386)</f>
        <v>0</v>
      </c>
      <c r="AQ1386" t="s">
        <v>67</v>
      </c>
      <c r="AR1386">
        <v>0</v>
      </c>
      <c r="AS1386" t="str">
        <f>IF(OR(AK1386&gt;0, AL1386&gt;0, AM1386&gt;0, AN1386&gt;0, AO1386&gt;0), "Converted", "Not Converted")</f>
        <v>Not Converted</v>
      </c>
      <c r="AT1386">
        <v>0</v>
      </c>
      <c r="AU1386">
        <v>3</v>
      </c>
      <c r="AV1386">
        <v>11</v>
      </c>
      <c r="AW1386">
        <f>IF(Z1386&gt;607, 4, 0)</f>
        <v>0</v>
      </c>
      <c r="AX1386">
        <f>IF(AA1386&gt;1.6588, 3, 0)</f>
        <v>0</v>
      </c>
      <c r="AY1386">
        <f>IF(P1386&gt;401, 2, 0)</f>
        <v>2</v>
      </c>
      <c r="AZ1386">
        <f>IF(I1386&gt;52915.77, 1, 0)</f>
        <v>0</v>
      </c>
      <c r="BA1386">
        <f>SUM(AW1386:AZ1386)</f>
        <v>2</v>
      </c>
      <c r="BB1386" t="str">
        <f>VLOOKUP(BA1386,'Standard Deviations'!$L$1:$M$11,2,TRUE)</f>
        <v>Bronze</v>
      </c>
    </row>
    <row r="1387" spans="1:54">
      <c r="A1387">
        <v>10403</v>
      </c>
      <c r="B1387">
        <v>1978</v>
      </c>
      <c r="C1387">
        <f>2024-B1387</f>
        <v>46</v>
      </c>
      <c r="D1387" t="str">
        <f>VLOOKUP(B1387,Reference!$A$1:$B$125, 2)</f>
        <v>Gen X</v>
      </c>
      <c r="E1387" t="s">
        <v>54</v>
      </c>
      <c r="F1387" t="str">
        <f>IF(E1387="High School", "No College", "College")</f>
        <v>College</v>
      </c>
      <c r="G1387" t="s">
        <v>65</v>
      </c>
      <c r="H1387">
        <v>16531</v>
      </c>
      <c r="I1387">
        <v>16531</v>
      </c>
      <c r="J1387" s="4" t="s">
        <v>341</v>
      </c>
      <c r="K1387">
        <v>1</v>
      </c>
      <c r="L1387">
        <v>0</v>
      </c>
      <c r="M1387" t="str">
        <f>IF(OR(K1387&gt;0, L1387&gt;0), "Parent", "Not Parent")</f>
        <v>Parent</v>
      </c>
      <c r="N1387" t="s">
        <v>121</v>
      </c>
      <c r="O1387" s="8">
        <v>41916</v>
      </c>
      <c r="P1387" s="9">
        <f>O1387-N1387</f>
        <v>108</v>
      </c>
      <c r="Q1387">
        <v>43</v>
      </c>
      <c r="R1387" s="9">
        <f>P1387-Q1387</f>
        <v>65</v>
      </c>
      <c r="S1387" s="8">
        <f>O1387-R1387</f>
        <v>41851</v>
      </c>
      <c r="T1387">
        <v>2</v>
      </c>
      <c r="U1387">
        <v>13</v>
      </c>
      <c r="V1387">
        <v>6</v>
      </c>
      <c r="W1387">
        <v>7</v>
      </c>
      <c r="X1387">
        <v>5</v>
      </c>
      <c r="Y1387">
        <v>11</v>
      </c>
      <c r="Z1387">
        <v>44</v>
      </c>
      <c r="AA1387">
        <f>Z1387/P1387</f>
        <v>0.40740740740740738</v>
      </c>
      <c r="AB1387" s="11" t="s">
        <v>506</v>
      </c>
      <c r="AC1387" t="s">
        <v>59</v>
      </c>
      <c r="AD1387">
        <v>3</v>
      </c>
      <c r="AE1387" t="str">
        <f>IF(AD1387&gt;3, "Prefers Discount", "Discount Indifferent")</f>
        <v>Discount Indifferent</v>
      </c>
      <c r="AF1387">
        <v>3</v>
      </c>
      <c r="AG1387">
        <v>3</v>
      </c>
      <c r="AH1387">
        <v>0</v>
      </c>
      <c r="AI1387" t="str">
        <f>INDEX($AF$1:$AH$1,MATCH(MAX(AF1387:AH1387),AF1387:AH1387,0))</f>
        <v>Store_Orders</v>
      </c>
      <c r="AJ1387">
        <v>7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f>SUM(AK1387:AO1387)</f>
        <v>0</v>
      </c>
      <c r="AQ1387" t="s">
        <v>67</v>
      </c>
      <c r="AR1387">
        <v>0</v>
      </c>
      <c r="AS1387" t="str">
        <f>IF(OR(AK1387&gt;0, AL1387&gt;0, AM1387&gt;0, AN1387&gt;0, AO1387&gt;0), "Converted", "Not Converted")</f>
        <v>Not Converted</v>
      </c>
      <c r="AT1387">
        <v>0</v>
      </c>
      <c r="AU1387">
        <v>3</v>
      </c>
      <c r="AV1387">
        <v>11</v>
      </c>
      <c r="AW1387">
        <f>IF(Z1387&gt;607, 4, 0)</f>
        <v>0</v>
      </c>
      <c r="AX1387">
        <f>IF(AA1387&gt;1.6588, 3, 0)</f>
        <v>0</v>
      </c>
      <c r="AY1387">
        <f>IF(P1387&gt;401, 2, 0)</f>
        <v>0</v>
      </c>
      <c r="AZ1387">
        <f>IF(I1387&gt;52915.77, 1, 0)</f>
        <v>0</v>
      </c>
      <c r="BA1387">
        <f>SUM(AW1387:AZ1387)</f>
        <v>0</v>
      </c>
      <c r="BB1387" t="str">
        <f>VLOOKUP(BA1387,'Standard Deviations'!$L$1:$M$11,2,TRUE)</f>
        <v>No Tier</v>
      </c>
    </row>
    <row r="1388" spans="1:54">
      <c r="A1388">
        <v>8799</v>
      </c>
      <c r="B1388">
        <v>1984</v>
      </c>
      <c r="C1388">
        <f>2024-B1388</f>
        <v>40</v>
      </c>
      <c r="D1388" t="str">
        <f>VLOOKUP(B1388,Reference!$A$1:$B$125, 2)</f>
        <v>Millennials</v>
      </c>
      <c r="E1388" t="s">
        <v>68</v>
      </c>
      <c r="F1388" t="str">
        <f>IF(E1388="High School", "No College", "College")</f>
        <v>College</v>
      </c>
      <c r="G1388" t="s">
        <v>55</v>
      </c>
      <c r="H1388">
        <v>38175</v>
      </c>
      <c r="I1388">
        <v>38175</v>
      </c>
      <c r="J1388" s="4" t="s">
        <v>175</v>
      </c>
      <c r="K1388">
        <v>1</v>
      </c>
      <c r="L1388">
        <v>0</v>
      </c>
      <c r="M1388" t="str">
        <f>IF(OR(K1388&gt;0, L1388&gt;0), "Parent", "Not Parent")</f>
        <v>Parent</v>
      </c>
      <c r="N1388" t="s">
        <v>184</v>
      </c>
      <c r="O1388" s="8">
        <v>41916</v>
      </c>
      <c r="P1388" s="9">
        <f>O1388-N1388</f>
        <v>376</v>
      </c>
      <c r="Q1388">
        <v>6</v>
      </c>
      <c r="R1388" s="9">
        <f>P1388-Q1388</f>
        <v>370</v>
      </c>
      <c r="S1388" s="8">
        <f>O1388-R1388</f>
        <v>41546</v>
      </c>
      <c r="T1388">
        <v>70</v>
      </c>
      <c r="U1388">
        <v>6</v>
      </c>
      <c r="V1388">
        <v>69</v>
      </c>
      <c r="W1388">
        <v>2</v>
      </c>
      <c r="X1388">
        <v>3</v>
      </c>
      <c r="Y1388">
        <v>3</v>
      </c>
      <c r="Z1388">
        <v>153</v>
      </c>
      <c r="AA1388">
        <f>Z1388/P1388</f>
        <v>0.40691489361702127</v>
      </c>
      <c r="AB1388" s="11" t="s">
        <v>506</v>
      </c>
      <c r="AC1388" t="s">
        <v>59</v>
      </c>
      <c r="AD1388">
        <v>3</v>
      </c>
      <c r="AE1388" t="str">
        <f>IF(AD1388&gt;3, "Prefers Discount", "Discount Indifferent")</f>
        <v>Discount Indifferent</v>
      </c>
      <c r="AF1388">
        <v>4</v>
      </c>
      <c r="AG1388">
        <v>3</v>
      </c>
      <c r="AH1388">
        <v>1</v>
      </c>
      <c r="AI1388" t="str">
        <f>INDEX($AF$1:$AH$1,MATCH(MAX(AF1388:AH1388),AF1388:AH1388,0))</f>
        <v>Store_Orders</v>
      </c>
      <c r="AJ1388">
        <v>7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f>SUM(AK1388:AO1388)</f>
        <v>0</v>
      </c>
      <c r="AQ1388" t="s">
        <v>67</v>
      </c>
      <c r="AR1388">
        <v>0</v>
      </c>
      <c r="AS1388" t="str">
        <f>IF(OR(AK1388&gt;0, AL1388&gt;0, AM1388&gt;0, AN1388&gt;0, AO1388&gt;0), "Converted", "Not Converted")</f>
        <v>Not Converted</v>
      </c>
      <c r="AT1388">
        <v>0</v>
      </c>
      <c r="AU1388">
        <v>3</v>
      </c>
      <c r="AV1388">
        <v>11</v>
      </c>
      <c r="AW1388">
        <f>IF(Z1388&gt;607, 4, 0)</f>
        <v>0</v>
      </c>
      <c r="AX1388">
        <f>IF(AA1388&gt;1.6588, 3, 0)</f>
        <v>0</v>
      </c>
      <c r="AY1388">
        <f>IF(P1388&gt;401, 2, 0)</f>
        <v>0</v>
      </c>
      <c r="AZ1388">
        <f>IF(I1388&gt;52915.77, 1, 0)</f>
        <v>0</v>
      </c>
      <c r="BA1388">
        <f>SUM(AW1388:AZ1388)</f>
        <v>0</v>
      </c>
      <c r="BB1388" t="str">
        <f>VLOOKUP(BA1388,'Standard Deviations'!$L$1:$M$11,2,TRUE)</f>
        <v>No Tier</v>
      </c>
    </row>
    <row r="1389" spans="1:54">
      <c r="A1389">
        <v>4988</v>
      </c>
      <c r="B1389">
        <v>1948</v>
      </c>
      <c r="C1389">
        <f>2024-B1389</f>
        <v>76</v>
      </c>
      <c r="D1389" t="str">
        <f>VLOOKUP(B1389,Reference!$A$1:$B$125, 2)</f>
        <v>Boomers</v>
      </c>
      <c r="E1389" t="s">
        <v>68</v>
      </c>
      <c r="F1389" t="str">
        <f>IF(E1389="High School", "No College", "College")</f>
        <v>College</v>
      </c>
      <c r="G1389" t="s">
        <v>55</v>
      </c>
      <c r="H1389">
        <v>34469</v>
      </c>
      <c r="I1389">
        <v>34469</v>
      </c>
      <c r="J1389" s="4" t="s">
        <v>175</v>
      </c>
      <c r="K1389">
        <v>1</v>
      </c>
      <c r="L1389">
        <v>1</v>
      </c>
      <c r="M1389" t="str">
        <f>IF(OR(K1389&gt;0, L1389&gt;0), "Parent", "Not Parent")</f>
        <v>Parent</v>
      </c>
      <c r="N1389" t="s">
        <v>118</v>
      </c>
      <c r="O1389" s="8">
        <v>41916</v>
      </c>
      <c r="P1389" s="9">
        <f>O1389-N1389</f>
        <v>153</v>
      </c>
      <c r="Q1389">
        <v>58</v>
      </c>
      <c r="R1389" s="9">
        <f>P1389-Q1389</f>
        <v>95</v>
      </c>
      <c r="S1389" s="8">
        <f>O1389-R1389</f>
        <v>41821</v>
      </c>
      <c r="T1389">
        <v>19</v>
      </c>
      <c r="U1389">
        <v>6</v>
      </c>
      <c r="V1389">
        <v>20</v>
      </c>
      <c r="W1389">
        <v>0</v>
      </c>
      <c r="X1389">
        <v>5</v>
      </c>
      <c r="Y1389">
        <v>12</v>
      </c>
      <c r="Z1389">
        <v>62</v>
      </c>
      <c r="AA1389">
        <f>Z1389/P1389</f>
        <v>0.40522875816993464</v>
      </c>
      <c r="AB1389" s="14" t="s">
        <v>506</v>
      </c>
      <c r="AC1389" s="13" t="s">
        <v>63</v>
      </c>
      <c r="AD1389">
        <v>3</v>
      </c>
      <c r="AE1389" t="str">
        <f>IF(AD1389&gt;3, "Prefers Discount", "Discount Indifferent")</f>
        <v>Discount Indifferent</v>
      </c>
      <c r="AF1389">
        <v>4</v>
      </c>
      <c r="AG1389">
        <v>1</v>
      </c>
      <c r="AH1389">
        <v>1</v>
      </c>
      <c r="AI1389" t="str">
        <f>INDEX($AF$1:$AH$1,MATCH(MAX(AF1389:AH1389),AF1389:AH1389,0))</f>
        <v>Store_Orders</v>
      </c>
      <c r="AJ1389">
        <v>4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f>SUM(AK1389:AO1389)</f>
        <v>0</v>
      </c>
      <c r="AQ1389" t="s">
        <v>67</v>
      </c>
      <c r="AR1389">
        <v>0</v>
      </c>
      <c r="AS1389" t="str">
        <f>IF(OR(AK1389&gt;0, AL1389&gt;0, AM1389&gt;0, AN1389&gt;0, AO1389&gt;0), "Converted", "Not Converted")</f>
        <v>Not Converted</v>
      </c>
      <c r="AT1389">
        <v>0</v>
      </c>
      <c r="AU1389">
        <v>3</v>
      </c>
      <c r="AV1389">
        <v>11</v>
      </c>
      <c r="AW1389">
        <f>IF(Z1389&gt;607, 4, 0)</f>
        <v>0</v>
      </c>
      <c r="AX1389">
        <f>IF(AA1389&gt;1.6588, 3, 0)</f>
        <v>0</v>
      </c>
      <c r="AY1389">
        <f>IF(P1389&gt;401, 2, 0)</f>
        <v>0</v>
      </c>
      <c r="AZ1389">
        <f>IF(I1389&gt;52915.77, 1, 0)</f>
        <v>0</v>
      </c>
      <c r="BA1389">
        <f>SUM(AW1389:AZ1389)</f>
        <v>0</v>
      </c>
      <c r="BB1389" t="str">
        <f>VLOOKUP(BA1389,'Standard Deviations'!$L$1:$M$11,2,TRUE)</f>
        <v>No Tier</v>
      </c>
    </row>
    <row r="1390" spans="1:54">
      <c r="A1390">
        <v>3152</v>
      </c>
      <c r="B1390">
        <v>1957</v>
      </c>
      <c r="C1390">
        <f>2024-B1390</f>
        <v>67</v>
      </c>
      <c r="D1390" t="str">
        <f>VLOOKUP(B1390,Reference!$A$1:$B$125, 2)</f>
        <v>Boomers</v>
      </c>
      <c r="E1390" t="s">
        <v>54</v>
      </c>
      <c r="F1390" t="str">
        <f>IF(E1390="High School", "No College", "College")</f>
        <v>College</v>
      </c>
      <c r="G1390" t="s">
        <v>65</v>
      </c>
      <c r="H1390">
        <v>26091</v>
      </c>
      <c r="I1390">
        <v>26091</v>
      </c>
      <c r="J1390" s="4" t="s">
        <v>341</v>
      </c>
      <c r="K1390">
        <v>1</v>
      </c>
      <c r="L1390">
        <v>1</v>
      </c>
      <c r="M1390" t="str">
        <f>IF(OR(K1390&gt;0, L1390&gt;0), "Parent", "Not Parent")</f>
        <v>Parent</v>
      </c>
      <c r="N1390" t="s">
        <v>249</v>
      </c>
      <c r="O1390" s="8">
        <v>41916</v>
      </c>
      <c r="P1390" s="9">
        <f>O1390-N1390</f>
        <v>221</v>
      </c>
      <c r="Q1390">
        <v>84</v>
      </c>
      <c r="R1390" s="9">
        <f>P1390-Q1390</f>
        <v>137</v>
      </c>
      <c r="S1390" s="8">
        <f>O1390-R1390</f>
        <v>41779</v>
      </c>
      <c r="T1390">
        <v>15</v>
      </c>
      <c r="U1390">
        <v>10</v>
      </c>
      <c r="V1390">
        <v>19</v>
      </c>
      <c r="W1390">
        <v>8</v>
      </c>
      <c r="X1390">
        <v>17</v>
      </c>
      <c r="Y1390">
        <v>20</v>
      </c>
      <c r="Z1390">
        <v>89</v>
      </c>
      <c r="AA1390">
        <f>Z1390/P1390</f>
        <v>0.40271493212669685</v>
      </c>
      <c r="AB1390" s="14" t="s">
        <v>506</v>
      </c>
      <c r="AC1390" s="13" t="s">
        <v>63</v>
      </c>
      <c r="AD1390">
        <v>3</v>
      </c>
      <c r="AE1390" t="str">
        <f>IF(AD1390&gt;3, "Prefers Discount", "Discount Indifferent")</f>
        <v>Discount Indifferent</v>
      </c>
      <c r="AF1390">
        <v>3</v>
      </c>
      <c r="AG1390">
        <v>2</v>
      </c>
      <c r="AH1390">
        <v>1</v>
      </c>
      <c r="AI1390" t="str">
        <f>INDEX($AF$1:$AH$1,MATCH(MAX(AF1390:AH1390),AF1390:AH1390,0))</f>
        <v>Store_Orders</v>
      </c>
      <c r="AJ1390">
        <v>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f>SUM(AK1390:AO1390)</f>
        <v>0</v>
      </c>
      <c r="AQ1390" t="s">
        <v>67</v>
      </c>
      <c r="AR1390">
        <v>0</v>
      </c>
      <c r="AS1390" t="str">
        <f>IF(OR(AK1390&gt;0, AL1390&gt;0, AM1390&gt;0, AN1390&gt;0, AO1390&gt;0), "Converted", "Not Converted")</f>
        <v>Not Converted</v>
      </c>
      <c r="AT1390">
        <v>0</v>
      </c>
      <c r="AU1390">
        <v>3</v>
      </c>
      <c r="AV1390">
        <v>11</v>
      </c>
      <c r="AW1390">
        <f>IF(Z1390&gt;607, 4, 0)</f>
        <v>0</v>
      </c>
      <c r="AX1390">
        <f>IF(AA1390&gt;1.6588, 3, 0)</f>
        <v>0</v>
      </c>
      <c r="AY1390">
        <f>IF(P1390&gt;401, 2, 0)</f>
        <v>0</v>
      </c>
      <c r="AZ1390">
        <f>IF(I1390&gt;52915.77, 1, 0)</f>
        <v>0</v>
      </c>
      <c r="BA1390">
        <f>SUM(AW1390:AZ1390)</f>
        <v>0</v>
      </c>
      <c r="BB1390" t="str">
        <f>VLOOKUP(BA1390,'Standard Deviations'!$L$1:$M$11,2,TRUE)</f>
        <v>No Tier</v>
      </c>
    </row>
    <row r="1391" spans="1:54">
      <c r="A1391">
        <v>11188</v>
      </c>
      <c r="B1391">
        <v>1957</v>
      </c>
      <c r="C1391">
        <f>2024-B1391</f>
        <v>67</v>
      </c>
      <c r="D1391" t="str">
        <f>VLOOKUP(B1391,Reference!$A$1:$B$125, 2)</f>
        <v>Boomers</v>
      </c>
      <c r="E1391" t="s">
        <v>54</v>
      </c>
      <c r="F1391" t="str">
        <f>IF(E1391="High School", "No College", "College")</f>
        <v>College</v>
      </c>
      <c r="G1391" t="s">
        <v>65</v>
      </c>
      <c r="H1391">
        <v>26091</v>
      </c>
      <c r="I1391">
        <v>26091</v>
      </c>
      <c r="J1391" s="4" t="s">
        <v>341</v>
      </c>
      <c r="K1391">
        <v>1</v>
      </c>
      <c r="L1391">
        <v>1</v>
      </c>
      <c r="M1391" t="str">
        <f>IF(OR(K1391&gt;0, L1391&gt;0), "Parent", "Not Parent")</f>
        <v>Parent</v>
      </c>
      <c r="N1391" t="s">
        <v>249</v>
      </c>
      <c r="O1391" s="8">
        <v>41916</v>
      </c>
      <c r="P1391" s="9">
        <f>O1391-N1391</f>
        <v>221</v>
      </c>
      <c r="Q1391">
        <v>84</v>
      </c>
      <c r="R1391" s="9">
        <f>P1391-Q1391</f>
        <v>137</v>
      </c>
      <c r="S1391" s="8">
        <f>O1391-R1391</f>
        <v>41779</v>
      </c>
      <c r="T1391">
        <v>15</v>
      </c>
      <c r="U1391">
        <v>10</v>
      </c>
      <c r="V1391">
        <v>19</v>
      </c>
      <c r="W1391">
        <v>8</v>
      </c>
      <c r="X1391">
        <v>17</v>
      </c>
      <c r="Y1391">
        <v>20</v>
      </c>
      <c r="Z1391">
        <v>89</v>
      </c>
      <c r="AA1391">
        <f>Z1391/P1391</f>
        <v>0.40271493212669685</v>
      </c>
      <c r="AB1391" s="14" t="s">
        <v>506</v>
      </c>
      <c r="AC1391" s="13" t="s">
        <v>63</v>
      </c>
      <c r="AD1391">
        <v>3</v>
      </c>
      <c r="AE1391" t="str">
        <f>IF(AD1391&gt;3, "Prefers Discount", "Discount Indifferent")</f>
        <v>Discount Indifferent</v>
      </c>
      <c r="AF1391">
        <v>3</v>
      </c>
      <c r="AG1391">
        <v>2</v>
      </c>
      <c r="AH1391">
        <v>1</v>
      </c>
      <c r="AI1391" t="str">
        <f>INDEX($AF$1:$AH$1,MATCH(MAX(AF1391:AH1391),AF1391:AH1391,0))</f>
        <v>Store_Orders</v>
      </c>
      <c r="AJ1391">
        <v>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f>SUM(AK1391:AO1391)</f>
        <v>0</v>
      </c>
      <c r="AQ1391" t="s">
        <v>67</v>
      </c>
      <c r="AR1391">
        <v>0</v>
      </c>
      <c r="AS1391" t="str">
        <f>IF(OR(AK1391&gt;0, AL1391&gt;0, AM1391&gt;0, AN1391&gt;0, AO1391&gt;0), "Converted", "Not Converted")</f>
        <v>Not Converted</v>
      </c>
      <c r="AT1391">
        <v>0</v>
      </c>
      <c r="AU1391">
        <v>3</v>
      </c>
      <c r="AV1391">
        <v>11</v>
      </c>
      <c r="AW1391">
        <f>IF(Z1391&gt;607, 4, 0)</f>
        <v>0</v>
      </c>
      <c r="AX1391">
        <f>IF(AA1391&gt;1.6588, 3, 0)</f>
        <v>0</v>
      </c>
      <c r="AY1391">
        <f>IF(P1391&gt;401, 2, 0)</f>
        <v>0</v>
      </c>
      <c r="AZ1391">
        <f>IF(I1391&gt;52915.77, 1, 0)</f>
        <v>0</v>
      </c>
      <c r="BA1391">
        <f>SUM(AW1391:AZ1391)</f>
        <v>0</v>
      </c>
      <c r="BB1391" t="str">
        <f>VLOOKUP(BA1391,'Standard Deviations'!$L$1:$M$11,2,TRUE)</f>
        <v>No Tier</v>
      </c>
    </row>
    <row r="1392" spans="1:54">
      <c r="A1392">
        <v>4376</v>
      </c>
      <c r="B1392">
        <v>1960</v>
      </c>
      <c r="C1392">
        <f>2024-B1392</f>
        <v>64</v>
      </c>
      <c r="D1392" t="str">
        <f>VLOOKUP(B1392,Reference!$A$1:$B$125, 2)</f>
        <v>Boomers</v>
      </c>
      <c r="E1392" t="s">
        <v>74</v>
      </c>
      <c r="F1392" t="str">
        <f>IF(E1392="High School", "No College", "College")</f>
        <v>College</v>
      </c>
      <c r="G1392" t="s">
        <v>60</v>
      </c>
      <c r="H1392">
        <v>32218</v>
      </c>
      <c r="I1392">
        <v>32218</v>
      </c>
      <c r="J1392" s="4" t="s">
        <v>175</v>
      </c>
      <c r="K1392">
        <v>0</v>
      </c>
      <c r="L1392">
        <v>0</v>
      </c>
      <c r="M1392" t="str">
        <f>IF(OR(K1392&gt;0, L1392&gt;0), "Parent", "Not Parent")</f>
        <v>Not Parent</v>
      </c>
      <c r="N1392" t="s">
        <v>188</v>
      </c>
      <c r="O1392" s="8">
        <v>41916</v>
      </c>
      <c r="P1392" s="9">
        <f>O1392-N1392</f>
        <v>231</v>
      </c>
      <c r="Q1392">
        <v>27</v>
      </c>
      <c r="R1392" s="9">
        <f>P1392-Q1392</f>
        <v>204</v>
      </c>
      <c r="S1392" s="8">
        <f>O1392-R1392</f>
        <v>41712</v>
      </c>
      <c r="T1392">
        <v>10</v>
      </c>
      <c r="U1392">
        <v>24</v>
      </c>
      <c r="V1392">
        <v>15</v>
      </c>
      <c r="W1392">
        <v>13</v>
      </c>
      <c r="X1392">
        <v>1</v>
      </c>
      <c r="Y1392">
        <v>30</v>
      </c>
      <c r="Z1392">
        <v>93</v>
      </c>
      <c r="AA1392">
        <f>Z1392/P1392</f>
        <v>0.40259740259740262</v>
      </c>
      <c r="AB1392" s="11" t="s">
        <v>506</v>
      </c>
      <c r="AC1392" t="s">
        <v>59</v>
      </c>
      <c r="AD1392">
        <v>1</v>
      </c>
      <c r="AE1392" t="str">
        <f>IF(AD1392&gt;3, "Prefers Discount", "Discount Indifferent")</f>
        <v>Discount Indifferent</v>
      </c>
      <c r="AF1392">
        <v>3</v>
      </c>
      <c r="AG1392">
        <v>2</v>
      </c>
      <c r="AH1392">
        <v>1</v>
      </c>
      <c r="AI1392" t="str">
        <f>INDEX($AF$1:$AH$1,MATCH(MAX(AF1392:AH1392),AF1392:AH1392,0))</f>
        <v>Store_Orders</v>
      </c>
      <c r="AJ1392">
        <v>7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f>SUM(AK1392:AO1392)</f>
        <v>1</v>
      </c>
      <c r="AQ1392" t="str">
        <f>INDEX($AK$1:$AO$1,MATCH(MAX(AK1392:AO1392),AK1392:AO1392,0))</f>
        <v>Converted_on_Camp3</v>
      </c>
      <c r="AR1392">
        <v>1</v>
      </c>
      <c r="AS1392" t="str">
        <f>IF(OR(AK1392&gt;0, AL1392&gt;0, AM1392&gt;0, AN1392&gt;0, AO1392&gt;0), "Converted", "Not Converted")</f>
        <v>Converted</v>
      </c>
      <c r="AT1392">
        <v>0</v>
      </c>
      <c r="AU1392">
        <v>3</v>
      </c>
      <c r="AV1392">
        <v>11</v>
      </c>
      <c r="AW1392">
        <f>IF(Z1392&gt;607, 4, 0)</f>
        <v>0</v>
      </c>
      <c r="AX1392">
        <f>IF(AA1392&gt;1.6588, 3, 0)</f>
        <v>0</v>
      </c>
      <c r="AY1392">
        <f>IF(P1392&gt;401, 2, 0)</f>
        <v>0</v>
      </c>
      <c r="AZ1392">
        <f>IF(I1392&gt;52915.77, 1, 0)</f>
        <v>0</v>
      </c>
      <c r="BA1392">
        <f>SUM(AW1392:AZ1392)</f>
        <v>0</v>
      </c>
      <c r="BB1392" t="str">
        <f>VLOOKUP(BA1392,'Standard Deviations'!$L$1:$M$11,2,TRUE)</f>
        <v>No Tier</v>
      </c>
    </row>
    <row r="1393" spans="1:54">
      <c r="A1393">
        <v>5223</v>
      </c>
      <c r="B1393">
        <v>1966</v>
      </c>
      <c r="C1393">
        <f>2024-B1393</f>
        <v>58</v>
      </c>
      <c r="D1393" t="str">
        <f>VLOOKUP(B1393,Reference!$A$1:$B$125, 2)</f>
        <v>Gen X</v>
      </c>
      <c r="E1393" t="s">
        <v>64</v>
      </c>
      <c r="F1393" t="str">
        <f>IF(E1393="High School", "No College", "College")</f>
        <v>College</v>
      </c>
      <c r="G1393" t="s">
        <v>65</v>
      </c>
      <c r="H1393">
        <v>45903</v>
      </c>
      <c r="I1393">
        <v>45903</v>
      </c>
      <c r="J1393" s="4" t="s">
        <v>175</v>
      </c>
      <c r="K1393">
        <v>0</v>
      </c>
      <c r="L1393">
        <v>1</v>
      </c>
      <c r="M1393" t="str">
        <f>IF(OR(K1393&gt;0, L1393&gt;0), "Parent", "Not Parent")</f>
        <v>Parent</v>
      </c>
      <c r="N1393" t="s">
        <v>206</v>
      </c>
      <c r="O1393" s="8">
        <v>41916</v>
      </c>
      <c r="P1393" s="9">
        <f>O1393-N1393</f>
        <v>164</v>
      </c>
      <c r="Q1393">
        <v>80</v>
      </c>
      <c r="R1393" s="9">
        <f>P1393-Q1393</f>
        <v>84</v>
      </c>
      <c r="S1393" s="8">
        <f>O1393-R1393</f>
        <v>41832</v>
      </c>
      <c r="T1393">
        <v>33</v>
      </c>
      <c r="U1393">
        <v>8</v>
      </c>
      <c r="V1393">
        <v>10</v>
      </c>
      <c r="W1393">
        <v>2</v>
      </c>
      <c r="X1393">
        <v>10</v>
      </c>
      <c r="Y1393">
        <v>3</v>
      </c>
      <c r="Z1393">
        <v>66</v>
      </c>
      <c r="AA1393">
        <f>Z1393/P1393</f>
        <v>0.40243902439024393</v>
      </c>
      <c r="AB1393" s="14" t="s">
        <v>506</v>
      </c>
      <c r="AC1393" s="13" t="s">
        <v>63</v>
      </c>
      <c r="AD1393">
        <v>2</v>
      </c>
      <c r="AE1393" t="str">
        <f>IF(AD1393&gt;3, "Prefers Discount", "Discount Indifferent")</f>
        <v>Discount Indifferent</v>
      </c>
      <c r="AF1393">
        <v>3</v>
      </c>
      <c r="AG1393">
        <v>2</v>
      </c>
      <c r="AH1393">
        <v>1</v>
      </c>
      <c r="AI1393" t="str">
        <f>INDEX($AF$1:$AH$1,MATCH(MAX(AF1393:AH1393),AF1393:AH1393,0))</f>
        <v>Store_Orders</v>
      </c>
      <c r="AJ1393">
        <v>4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f>SUM(AK1393:AO1393)</f>
        <v>0</v>
      </c>
      <c r="AQ1393" t="s">
        <v>67</v>
      </c>
      <c r="AR1393">
        <v>0</v>
      </c>
      <c r="AS1393" t="str">
        <f>IF(OR(AK1393&gt;0, AL1393&gt;0, AM1393&gt;0, AN1393&gt;0, AO1393&gt;0), "Converted", "Not Converted")</f>
        <v>Not Converted</v>
      </c>
      <c r="AT1393">
        <v>0</v>
      </c>
      <c r="AU1393">
        <v>3</v>
      </c>
      <c r="AV1393">
        <v>11</v>
      </c>
      <c r="AW1393">
        <f>IF(Z1393&gt;607, 4, 0)</f>
        <v>0</v>
      </c>
      <c r="AX1393">
        <f>IF(AA1393&gt;1.6588, 3, 0)</f>
        <v>0</v>
      </c>
      <c r="AY1393">
        <f>IF(P1393&gt;401, 2, 0)</f>
        <v>0</v>
      </c>
      <c r="AZ1393">
        <f>IF(I1393&gt;52915.77, 1, 0)</f>
        <v>0</v>
      </c>
      <c r="BA1393">
        <f>SUM(AW1393:AZ1393)</f>
        <v>0</v>
      </c>
      <c r="BB1393" t="str">
        <f>VLOOKUP(BA1393,'Standard Deviations'!$L$1:$M$11,2,TRUE)</f>
        <v>No Tier</v>
      </c>
    </row>
    <row r="1394" spans="1:54">
      <c r="A1394">
        <v>9360</v>
      </c>
      <c r="B1394">
        <v>1982</v>
      </c>
      <c r="C1394">
        <f>2024-B1394</f>
        <v>42</v>
      </c>
      <c r="D1394" t="str">
        <f>VLOOKUP(B1394,Reference!$A$1:$B$125, 2)</f>
        <v>Millennials</v>
      </c>
      <c r="E1394" t="s">
        <v>54</v>
      </c>
      <c r="F1394" t="str">
        <f>IF(E1394="High School", "No College", "College")</f>
        <v>College</v>
      </c>
      <c r="G1394" t="s">
        <v>55</v>
      </c>
      <c r="H1394">
        <v>37040</v>
      </c>
      <c r="I1394">
        <v>37040</v>
      </c>
      <c r="J1394" s="4" t="s">
        <v>175</v>
      </c>
      <c r="K1394">
        <v>0</v>
      </c>
      <c r="L1394">
        <v>0</v>
      </c>
      <c r="M1394" t="str">
        <f>IF(OR(K1394&gt;0, L1394&gt;0), "Parent", "Not Parent")</f>
        <v>Not Parent</v>
      </c>
      <c r="N1394" t="s">
        <v>422</v>
      </c>
      <c r="O1394" s="8">
        <v>41916</v>
      </c>
      <c r="P1394" s="9">
        <f>O1394-N1394</f>
        <v>787</v>
      </c>
      <c r="Q1394">
        <v>41</v>
      </c>
      <c r="R1394" s="9">
        <f>P1394-Q1394</f>
        <v>746</v>
      </c>
      <c r="S1394" s="8">
        <f>O1394-R1394</f>
        <v>41170</v>
      </c>
      <c r="T1394">
        <v>86</v>
      </c>
      <c r="U1394">
        <v>2</v>
      </c>
      <c r="V1394">
        <v>73</v>
      </c>
      <c r="W1394">
        <v>69</v>
      </c>
      <c r="X1394">
        <v>38</v>
      </c>
      <c r="Y1394">
        <v>48</v>
      </c>
      <c r="Z1394">
        <v>316</v>
      </c>
      <c r="AA1394">
        <f>Z1394/P1394</f>
        <v>0.40152477763659467</v>
      </c>
      <c r="AB1394" s="11" t="s">
        <v>506</v>
      </c>
      <c r="AC1394" t="s">
        <v>59</v>
      </c>
      <c r="AD1394">
        <v>1</v>
      </c>
      <c r="AE1394" t="str">
        <f>IF(AD1394&gt;3, "Prefers Discount", "Discount Indifferent")</f>
        <v>Discount Indifferent</v>
      </c>
      <c r="AF1394">
        <v>5</v>
      </c>
      <c r="AG1394">
        <v>4</v>
      </c>
      <c r="AH1394">
        <v>2</v>
      </c>
      <c r="AI1394" t="str">
        <f>INDEX($AF$1:$AH$1,MATCH(MAX(AF1394:AH1394),AF1394:AH1394,0))</f>
        <v>Store_Orders</v>
      </c>
      <c r="AJ1394">
        <v>8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f>SUM(AK1394:AO1394)</f>
        <v>0</v>
      </c>
      <c r="AQ1394" t="s">
        <v>67</v>
      </c>
      <c r="AR1394">
        <v>0</v>
      </c>
      <c r="AS1394" t="str">
        <f>IF(OR(AK1394&gt;0, AL1394&gt;0, AM1394&gt;0, AN1394&gt;0, AO1394&gt;0), "Converted", "Not Converted")</f>
        <v>Not Converted</v>
      </c>
      <c r="AT1394">
        <v>0</v>
      </c>
      <c r="AU1394">
        <v>3</v>
      </c>
      <c r="AV1394">
        <v>11</v>
      </c>
      <c r="AW1394">
        <f>IF(Z1394&gt;607, 4, 0)</f>
        <v>0</v>
      </c>
      <c r="AX1394">
        <f>IF(AA1394&gt;1.6588, 3, 0)</f>
        <v>0</v>
      </c>
      <c r="AY1394">
        <f>IF(P1394&gt;401, 2, 0)</f>
        <v>2</v>
      </c>
      <c r="AZ1394">
        <f>IF(I1394&gt;52915.77, 1, 0)</f>
        <v>0</v>
      </c>
      <c r="BA1394">
        <f>SUM(AW1394:AZ1394)</f>
        <v>2</v>
      </c>
      <c r="BB1394" t="str">
        <f>VLOOKUP(BA1394,'Standard Deviations'!$L$1:$M$11,2,TRUE)</f>
        <v>Bronze</v>
      </c>
    </row>
    <row r="1395" spans="1:54">
      <c r="A1395">
        <v>1048</v>
      </c>
      <c r="B1395">
        <v>1972</v>
      </c>
      <c r="C1395">
        <f>2024-B1395</f>
        <v>52</v>
      </c>
      <c r="D1395" t="str">
        <f>VLOOKUP(B1395,Reference!$A$1:$B$125, 2)</f>
        <v>Gen X</v>
      </c>
      <c r="E1395" t="s">
        <v>64</v>
      </c>
      <c r="F1395" t="str">
        <f>IF(E1395="High School", "No College", "College")</f>
        <v>College</v>
      </c>
      <c r="G1395" t="s">
        <v>55</v>
      </c>
      <c r="H1395">
        <v>35641</v>
      </c>
      <c r="I1395">
        <v>35641</v>
      </c>
      <c r="J1395" s="4" t="s">
        <v>175</v>
      </c>
      <c r="K1395">
        <v>1</v>
      </c>
      <c r="L1395">
        <v>0</v>
      </c>
      <c r="M1395" t="str">
        <f>IF(OR(K1395&gt;0, L1395&gt;0), "Parent", "Not Parent")</f>
        <v>Parent</v>
      </c>
      <c r="N1395" t="s">
        <v>466</v>
      </c>
      <c r="O1395" s="8">
        <v>41916</v>
      </c>
      <c r="P1395" s="9">
        <f>O1395-N1395</f>
        <v>447</v>
      </c>
      <c r="Q1395">
        <v>11</v>
      </c>
      <c r="R1395" s="9">
        <f>P1395-Q1395</f>
        <v>436</v>
      </c>
      <c r="S1395" s="8">
        <f>O1395-R1395</f>
        <v>41480</v>
      </c>
      <c r="T1395">
        <v>63</v>
      </c>
      <c r="U1395">
        <v>3</v>
      </c>
      <c r="V1395">
        <v>67</v>
      </c>
      <c r="W1395">
        <v>8</v>
      </c>
      <c r="X1395">
        <v>9</v>
      </c>
      <c r="Y1395">
        <v>28</v>
      </c>
      <c r="Z1395">
        <v>178</v>
      </c>
      <c r="AA1395">
        <f>Z1395/P1395</f>
        <v>0.39821029082774051</v>
      </c>
      <c r="AB1395" s="11" t="s">
        <v>506</v>
      </c>
      <c r="AC1395" t="s">
        <v>59</v>
      </c>
      <c r="AD1395">
        <v>2</v>
      </c>
      <c r="AE1395" t="str">
        <f>IF(AD1395&gt;3, "Prefers Discount", "Discount Indifferent")</f>
        <v>Discount Indifferent</v>
      </c>
      <c r="AF1395">
        <v>4</v>
      </c>
      <c r="AG1395">
        <v>3</v>
      </c>
      <c r="AH1395">
        <v>1</v>
      </c>
      <c r="AI1395" t="str">
        <f>INDEX($AF$1:$AH$1,MATCH(MAX(AF1395:AH1395),AF1395:AH1395,0))</f>
        <v>Store_Orders</v>
      </c>
      <c r="AJ1395">
        <v>7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f>SUM(AK1395:AO1395)</f>
        <v>0</v>
      </c>
      <c r="AQ1395" t="s">
        <v>67</v>
      </c>
      <c r="AR1395">
        <v>1</v>
      </c>
      <c r="AS1395" t="str">
        <f>IF(OR(AK1395&gt;0, AL1395&gt;0, AM1395&gt;0, AN1395&gt;0, AO1395&gt;0), "Converted", "Not Converted")</f>
        <v>Not Converted</v>
      </c>
      <c r="AT1395">
        <v>0</v>
      </c>
      <c r="AU1395">
        <v>3</v>
      </c>
      <c r="AV1395">
        <v>11</v>
      </c>
      <c r="AW1395">
        <f>IF(Z1395&gt;607, 4, 0)</f>
        <v>0</v>
      </c>
      <c r="AX1395">
        <f>IF(AA1395&gt;1.6588, 3, 0)</f>
        <v>0</v>
      </c>
      <c r="AY1395">
        <f>IF(P1395&gt;401, 2, 0)</f>
        <v>2</v>
      </c>
      <c r="AZ1395">
        <f>IF(I1395&gt;52915.77, 1, 0)</f>
        <v>0</v>
      </c>
      <c r="BA1395">
        <f>SUM(AW1395:AZ1395)</f>
        <v>2</v>
      </c>
      <c r="BB1395" t="str">
        <f>VLOOKUP(BA1395,'Standard Deviations'!$L$1:$M$11,2,TRUE)</f>
        <v>Bronze</v>
      </c>
    </row>
    <row r="1396" spans="1:54">
      <c r="A1396">
        <v>8008</v>
      </c>
      <c r="B1396">
        <v>1983</v>
      </c>
      <c r="C1396">
        <f>2024-B1396</f>
        <v>41</v>
      </c>
      <c r="D1396" t="str">
        <f>VLOOKUP(B1396,Reference!$A$1:$B$125, 2)</f>
        <v>Millennials</v>
      </c>
      <c r="E1396" t="s">
        <v>54</v>
      </c>
      <c r="F1396" t="str">
        <f>IF(E1396="High School", "No College", "College")</f>
        <v>College</v>
      </c>
      <c r="G1396" t="s">
        <v>65</v>
      </c>
      <c r="H1396">
        <v>36075</v>
      </c>
      <c r="I1396">
        <v>36075</v>
      </c>
      <c r="J1396" s="4" t="s">
        <v>175</v>
      </c>
      <c r="K1396">
        <v>1</v>
      </c>
      <c r="L1396">
        <v>0</v>
      </c>
      <c r="M1396" t="str">
        <f>IF(OR(K1396&gt;0, L1396&gt;0), "Parent", "Not Parent")</f>
        <v>Parent</v>
      </c>
      <c r="N1396" t="s">
        <v>203</v>
      </c>
      <c r="O1396" s="8">
        <v>41916</v>
      </c>
      <c r="P1396" s="9">
        <f>O1396-N1396</f>
        <v>299</v>
      </c>
      <c r="Q1396">
        <v>54</v>
      </c>
      <c r="R1396" s="9">
        <f>P1396-Q1396</f>
        <v>245</v>
      </c>
      <c r="S1396" s="8">
        <f>O1396-R1396</f>
        <v>41671</v>
      </c>
      <c r="T1396">
        <v>46</v>
      </c>
      <c r="U1396">
        <v>0</v>
      </c>
      <c r="V1396">
        <v>30</v>
      </c>
      <c r="W1396">
        <v>12</v>
      </c>
      <c r="X1396">
        <v>1</v>
      </c>
      <c r="Y1396">
        <v>30</v>
      </c>
      <c r="Z1396">
        <v>119</v>
      </c>
      <c r="AA1396">
        <f>Z1396/P1396</f>
        <v>0.39799331103678931</v>
      </c>
      <c r="AB1396" s="14" t="s">
        <v>506</v>
      </c>
      <c r="AC1396" s="13" t="s">
        <v>63</v>
      </c>
      <c r="AD1396">
        <v>1</v>
      </c>
      <c r="AE1396" t="str">
        <f>IF(AD1396&gt;3, "Prefers Discount", "Discount Indifferent")</f>
        <v>Discount Indifferent</v>
      </c>
      <c r="AF1396">
        <v>4</v>
      </c>
      <c r="AG1396">
        <v>2</v>
      </c>
      <c r="AH1396">
        <v>0</v>
      </c>
      <c r="AI1396" t="str">
        <f>INDEX($AF$1:$AH$1,MATCH(MAX(AF1396:AH1396),AF1396:AH1396,0))</f>
        <v>Store_Orders</v>
      </c>
      <c r="AJ1396">
        <v>6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f>SUM(AK1396:AO1396)</f>
        <v>0</v>
      </c>
      <c r="AQ1396" t="s">
        <v>67</v>
      </c>
      <c r="AR1396">
        <v>0</v>
      </c>
      <c r="AS1396" t="str">
        <f>IF(OR(AK1396&gt;0, AL1396&gt;0, AM1396&gt;0, AN1396&gt;0, AO1396&gt;0), "Converted", "Not Converted")</f>
        <v>Not Converted</v>
      </c>
      <c r="AT1396">
        <v>0</v>
      </c>
      <c r="AU1396">
        <v>3</v>
      </c>
      <c r="AV1396">
        <v>11</v>
      </c>
      <c r="AW1396">
        <f>IF(Z1396&gt;607, 4, 0)</f>
        <v>0</v>
      </c>
      <c r="AX1396">
        <f>IF(AA1396&gt;1.6588, 3, 0)</f>
        <v>0</v>
      </c>
      <c r="AY1396">
        <f>IF(P1396&gt;401, 2, 0)</f>
        <v>0</v>
      </c>
      <c r="AZ1396">
        <f>IF(I1396&gt;52915.77, 1, 0)</f>
        <v>0</v>
      </c>
      <c r="BA1396">
        <f>SUM(AW1396:AZ1396)</f>
        <v>0</v>
      </c>
      <c r="BB1396" t="str">
        <f>VLOOKUP(BA1396,'Standard Deviations'!$L$1:$M$11,2,TRUE)</f>
        <v>No Tier</v>
      </c>
    </row>
    <row r="1397" spans="1:54">
      <c r="A1397">
        <v>3969</v>
      </c>
      <c r="B1397">
        <v>1974</v>
      </c>
      <c r="C1397">
        <f>2024-B1397</f>
        <v>50</v>
      </c>
      <c r="D1397" t="str">
        <f>VLOOKUP(B1397,Reference!$A$1:$B$125, 2)</f>
        <v>Gen X</v>
      </c>
      <c r="E1397" t="s">
        <v>64</v>
      </c>
      <c r="F1397" t="str">
        <f>IF(E1397="High School", "No College", "College")</f>
        <v>College</v>
      </c>
      <c r="G1397" t="s">
        <v>65</v>
      </c>
      <c r="H1397">
        <v>43018</v>
      </c>
      <c r="I1397">
        <v>43018</v>
      </c>
      <c r="J1397" s="4" t="s">
        <v>175</v>
      </c>
      <c r="K1397">
        <v>0</v>
      </c>
      <c r="L1397">
        <v>1</v>
      </c>
      <c r="M1397" t="str">
        <f>IF(OR(K1397&gt;0, L1397&gt;0), "Parent", "Not Parent")</f>
        <v>Parent</v>
      </c>
      <c r="N1397" t="s">
        <v>656</v>
      </c>
      <c r="O1397" s="8">
        <v>41916</v>
      </c>
      <c r="P1397" s="9">
        <f>O1397-N1397</f>
        <v>337</v>
      </c>
      <c r="Q1397">
        <v>46</v>
      </c>
      <c r="R1397" s="9">
        <f>P1397-Q1397</f>
        <v>291</v>
      </c>
      <c r="S1397" s="8">
        <f>O1397-R1397</f>
        <v>41625</v>
      </c>
      <c r="T1397">
        <v>35</v>
      </c>
      <c r="U1397">
        <v>4</v>
      </c>
      <c r="V1397">
        <v>17</v>
      </c>
      <c r="W1397">
        <v>7</v>
      </c>
      <c r="X1397">
        <v>6</v>
      </c>
      <c r="Y1397">
        <v>64</v>
      </c>
      <c r="Z1397">
        <v>133</v>
      </c>
      <c r="AA1397">
        <f>Z1397/P1397</f>
        <v>0.39465875370919884</v>
      </c>
      <c r="AB1397" s="11" t="s">
        <v>506</v>
      </c>
      <c r="AC1397" t="s">
        <v>59</v>
      </c>
      <c r="AD1397">
        <v>1</v>
      </c>
      <c r="AE1397" t="str">
        <f>IF(AD1397&gt;3, "Prefers Discount", "Discount Indifferent")</f>
        <v>Discount Indifferent</v>
      </c>
      <c r="AF1397">
        <v>2</v>
      </c>
      <c r="AG1397">
        <v>2</v>
      </c>
      <c r="AH1397">
        <v>2</v>
      </c>
      <c r="AI1397" t="str">
        <f>INDEX($AF$1:$AH$1,MATCH(MAX(AF1397:AH1397),AF1397:AH1397,0))</f>
        <v>Store_Orders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f>SUM(AK1397:AO1397)</f>
        <v>0</v>
      </c>
      <c r="AQ1397" t="s">
        <v>67</v>
      </c>
      <c r="AR1397">
        <v>0</v>
      </c>
      <c r="AS1397" t="str">
        <f>IF(OR(AK1397&gt;0, AL1397&gt;0, AM1397&gt;0, AN1397&gt;0, AO1397&gt;0), "Converted", "Not Converted")</f>
        <v>Not Converted</v>
      </c>
      <c r="AT1397">
        <v>0</v>
      </c>
      <c r="AU1397">
        <v>3</v>
      </c>
      <c r="AV1397">
        <v>11</v>
      </c>
      <c r="AW1397">
        <f>IF(Z1397&gt;607, 4, 0)</f>
        <v>0</v>
      </c>
      <c r="AX1397">
        <f>IF(AA1397&gt;1.6588, 3, 0)</f>
        <v>0</v>
      </c>
      <c r="AY1397">
        <f>IF(P1397&gt;401, 2, 0)</f>
        <v>0</v>
      </c>
      <c r="AZ1397">
        <f>IF(I1397&gt;52915.77, 1, 0)</f>
        <v>0</v>
      </c>
      <c r="BA1397">
        <f>SUM(AW1397:AZ1397)</f>
        <v>0</v>
      </c>
      <c r="BB1397" t="str">
        <f>VLOOKUP(BA1397,'Standard Deviations'!$L$1:$M$11,2,TRUE)</f>
        <v>No Tier</v>
      </c>
    </row>
    <row r="1398" spans="1:54">
      <c r="A1398">
        <v>7617</v>
      </c>
      <c r="B1398">
        <v>1974</v>
      </c>
      <c r="C1398">
        <f>2024-B1398</f>
        <v>50</v>
      </c>
      <c r="D1398" t="str">
        <f>VLOOKUP(B1398,Reference!$A$1:$B$125, 2)</f>
        <v>Gen X</v>
      </c>
      <c r="E1398" t="s">
        <v>54</v>
      </c>
      <c r="F1398" t="str">
        <f>IF(E1398="High School", "No College", "College")</f>
        <v>College</v>
      </c>
      <c r="G1398" t="s">
        <v>60</v>
      </c>
      <c r="H1398">
        <v>42373</v>
      </c>
      <c r="I1398">
        <v>42373</v>
      </c>
      <c r="J1398" s="4" t="s">
        <v>175</v>
      </c>
      <c r="K1398">
        <v>1</v>
      </c>
      <c r="L1398">
        <v>1</v>
      </c>
      <c r="M1398" t="str">
        <f>IF(OR(K1398&gt;0, L1398&gt;0), "Parent", "Not Parent")</f>
        <v>Parent</v>
      </c>
      <c r="N1398" t="s">
        <v>259</v>
      </c>
      <c r="O1398" s="8">
        <v>41916</v>
      </c>
      <c r="P1398" s="9">
        <f>O1398-N1398</f>
        <v>415</v>
      </c>
      <c r="Q1398">
        <v>83</v>
      </c>
      <c r="R1398" s="9">
        <f>P1398-Q1398</f>
        <v>332</v>
      </c>
      <c r="S1398" s="8">
        <f>O1398-R1398</f>
        <v>41584</v>
      </c>
      <c r="T1398">
        <v>67</v>
      </c>
      <c r="U1398">
        <v>5</v>
      </c>
      <c r="V1398">
        <v>61</v>
      </c>
      <c r="W1398">
        <v>3</v>
      </c>
      <c r="X1398">
        <v>8</v>
      </c>
      <c r="Y1398">
        <v>19</v>
      </c>
      <c r="Z1398">
        <v>163</v>
      </c>
      <c r="AA1398">
        <f>Z1398/P1398</f>
        <v>0.39277108433734942</v>
      </c>
      <c r="AB1398" s="14" t="s">
        <v>506</v>
      </c>
      <c r="AC1398" s="13" t="s">
        <v>63</v>
      </c>
      <c r="AD1398">
        <v>5</v>
      </c>
      <c r="AE1398" t="str">
        <f>IF(AD1398&gt;3, "Prefers Discount", "Discount Indifferent")</f>
        <v>Prefers Discount</v>
      </c>
      <c r="AF1398">
        <v>5</v>
      </c>
      <c r="AG1398">
        <v>2</v>
      </c>
      <c r="AH1398">
        <v>1</v>
      </c>
      <c r="AI1398" t="str">
        <f>INDEX($AF$1:$AH$1,MATCH(MAX(AF1398:AH1398),AF1398:AH1398,0))</f>
        <v>Store_Orders</v>
      </c>
      <c r="AJ1398">
        <v>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f>SUM(AK1398:AO1398)</f>
        <v>0</v>
      </c>
      <c r="AQ1398" t="s">
        <v>67</v>
      </c>
      <c r="AR1398">
        <v>0</v>
      </c>
      <c r="AS1398" t="str">
        <f>IF(OR(AK1398&gt;0, AL1398&gt;0, AM1398&gt;0, AN1398&gt;0, AO1398&gt;0), "Converted", "Not Converted")</f>
        <v>Not Converted</v>
      </c>
      <c r="AT1398">
        <v>0</v>
      </c>
      <c r="AU1398">
        <v>3</v>
      </c>
      <c r="AV1398">
        <v>11</v>
      </c>
      <c r="AW1398">
        <f>IF(Z1398&gt;607, 4, 0)</f>
        <v>0</v>
      </c>
      <c r="AX1398">
        <f>IF(AA1398&gt;1.6588, 3, 0)</f>
        <v>0</v>
      </c>
      <c r="AY1398">
        <f>IF(P1398&gt;401, 2, 0)</f>
        <v>2</v>
      </c>
      <c r="AZ1398">
        <f>IF(I1398&gt;52915.77, 1, 0)</f>
        <v>0</v>
      </c>
      <c r="BA1398">
        <f>SUM(AW1398:AZ1398)</f>
        <v>2</v>
      </c>
      <c r="BB1398" t="str">
        <f>VLOOKUP(BA1398,'Standard Deviations'!$L$1:$M$11,2,TRUE)</f>
        <v>Bronze</v>
      </c>
    </row>
    <row r="1399" spans="1:54">
      <c r="A1399">
        <v>3524</v>
      </c>
      <c r="B1399">
        <v>1971</v>
      </c>
      <c r="C1399">
        <f>2024-B1399</f>
        <v>53</v>
      </c>
      <c r="D1399" t="str">
        <f>VLOOKUP(B1399,Reference!$A$1:$B$125, 2)</f>
        <v>Gen X</v>
      </c>
      <c r="E1399" t="s">
        <v>64</v>
      </c>
      <c r="F1399" t="str">
        <f>IF(E1399="High School", "No College", "College")</f>
        <v>College</v>
      </c>
      <c r="G1399" t="s">
        <v>60</v>
      </c>
      <c r="H1399">
        <v>39763</v>
      </c>
      <c r="I1399">
        <v>39763</v>
      </c>
      <c r="J1399" s="4" t="s">
        <v>175</v>
      </c>
      <c r="K1399">
        <v>1</v>
      </c>
      <c r="L1399">
        <v>0</v>
      </c>
      <c r="M1399" t="str">
        <f>IF(OR(K1399&gt;0, L1399&gt;0), "Parent", "Not Parent")</f>
        <v>Parent</v>
      </c>
      <c r="N1399" t="s">
        <v>657</v>
      </c>
      <c r="O1399" s="8">
        <v>41916</v>
      </c>
      <c r="P1399" s="9">
        <f>O1399-N1399</f>
        <v>426</v>
      </c>
      <c r="Q1399">
        <v>9</v>
      </c>
      <c r="R1399" s="9">
        <f>P1399-Q1399</f>
        <v>417</v>
      </c>
      <c r="S1399" s="8">
        <f>O1399-R1399</f>
        <v>41499</v>
      </c>
      <c r="T1399">
        <v>80</v>
      </c>
      <c r="U1399">
        <v>1</v>
      </c>
      <c r="V1399">
        <v>60</v>
      </c>
      <c r="W1399">
        <v>4</v>
      </c>
      <c r="X1399">
        <v>6</v>
      </c>
      <c r="Y1399">
        <v>16</v>
      </c>
      <c r="Z1399">
        <v>167</v>
      </c>
      <c r="AA1399">
        <f>Z1399/P1399</f>
        <v>0.392018779342723</v>
      </c>
      <c r="AB1399" s="11" t="s">
        <v>506</v>
      </c>
      <c r="AC1399" t="s">
        <v>59</v>
      </c>
      <c r="AD1399">
        <v>2</v>
      </c>
      <c r="AE1399" t="str">
        <f>IF(AD1399&gt;3, "Prefers Discount", "Discount Indifferent")</f>
        <v>Discount Indifferent</v>
      </c>
      <c r="AF1399">
        <v>2</v>
      </c>
      <c r="AG1399">
        <v>5</v>
      </c>
      <c r="AH1399">
        <v>1</v>
      </c>
      <c r="AI1399" t="str">
        <f>INDEX($AF$1:$AH$1,MATCH(MAX(AF1399:AH1399),AF1399:AH1399,0))</f>
        <v>Web_Orders</v>
      </c>
      <c r="AJ1399">
        <v>9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f>SUM(AK1399:AO1399)</f>
        <v>0</v>
      </c>
      <c r="AQ1399" t="s">
        <v>67</v>
      </c>
      <c r="AR1399">
        <v>1</v>
      </c>
      <c r="AS1399" t="str">
        <f>IF(OR(AK1399&gt;0, AL1399&gt;0, AM1399&gt;0, AN1399&gt;0, AO1399&gt;0), "Converted", "Not Converted")</f>
        <v>Not Converted</v>
      </c>
      <c r="AT1399">
        <v>0</v>
      </c>
      <c r="AU1399">
        <v>3</v>
      </c>
      <c r="AV1399">
        <v>11</v>
      </c>
      <c r="AW1399">
        <f>IF(Z1399&gt;607, 4, 0)</f>
        <v>0</v>
      </c>
      <c r="AX1399">
        <f>IF(AA1399&gt;1.6588, 3, 0)</f>
        <v>0</v>
      </c>
      <c r="AY1399">
        <f>IF(P1399&gt;401, 2, 0)</f>
        <v>2</v>
      </c>
      <c r="AZ1399">
        <f>IF(I1399&gt;52915.77, 1, 0)</f>
        <v>0</v>
      </c>
      <c r="BA1399">
        <f>SUM(AW1399:AZ1399)</f>
        <v>2</v>
      </c>
      <c r="BB1399" t="str">
        <f>VLOOKUP(BA1399,'Standard Deviations'!$L$1:$M$11,2,TRUE)</f>
        <v>Bronze</v>
      </c>
    </row>
    <row r="1400" spans="1:54">
      <c r="A1400">
        <v>1857</v>
      </c>
      <c r="B1400">
        <v>1952</v>
      </c>
      <c r="C1400">
        <f>2024-B1400</f>
        <v>72</v>
      </c>
      <c r="D1400" t="str">
        <f>VLOOKUP(B1400,Reference!$A$1:$B$125, 2)</f>
        <v>Boomers</v>
      </c>
      <c r="E1400" t="s">
        <v>54</v>
      </c>
      <c r="F1400" t="str">
        <f>IF(E1400="High School", "No College", "College")</f>
        <v>College</v>
      </c>
      <c r="G1400" t="s">
        <v>60</v>
      </c>
      <c r="H1400">
        <v>47139</v>
      </c>
      <c r="I1400">
        <v>47139</v>
      </c>
      <c r="J1400" s="4" t="s">
        <v>175</v>
      </c>
      <c r="K1400">
        <v>1</v>
      </c>
      <c r="L1400">
        <v>1</v>
      </c>
      <c r="M1400" t="str">
        <f>IF(OR(K1400&gt;0, L1400&gt;0), "Parent", "Not Parent")</f>
        <v>Parent</v>
      </c>
      <c r="N1400" t="s">
        <v>366</v>
      </c>
      <c r="O1400" s="8">
        <v>41916</v>
      </c>
      <c r="P1400" s="9">
        <f>O1400-N1400</f>
        <v>212</v>
      </c>
      <c r="Q1400">
        <v>2</v>
      </c>
      <c r="R1400" s="9">
        <f>P1400-Q1400</f>
        <v>210</v>
      </c>
      <c r="S1400" s="8">
        <f>O1400-R1400</f>
        <v>41706</v>
      </c>
      <c r="T1400">
        <v>46</v>
      </c>
      <c r="U1400">
        <v>0</v>
      </c>
      <c r="V1400">
        <v>12</v>
      </c>
      <c r="W1400">
        <v>0</v>
      </c>
      <c r="X1400">
        <v>2</v>
      </c>
      <c r="Y1400">
        <v>23</v>
      </c>
      <c r="Z1400">
        <v>83</v>
      </c>
      <c r="AA1400">
        <f>Z1400/P1400</f>
        <v>0.39150943396226418</v>
      </c>
      <c r="AB1400" s="11" t="s">
        <v>506</v>
      </c>
      <c r="AC1400" t="s">
        <v>59</v>
      </c>
      <c r="AD1400">
        <v>2</v>
      </c>
      <c r="AE1400" t="str">
        <f>IF(AD1400&gt;3, "Prefers Discount", "Discount Indifferent")</f>
        <v>Discount Indifferent</v>
      </c>
      <c r="AF1400">
        <v>2</v>
      </c>
      <c r="AG1400">
        <v>2</v>
      </c>
      <c r="AH1400">
        <v>1</v>
      </c>
      <c r="AI1400" t="str">
        <f>INDEX($AF$1:$AH$1,MATCH(MAX(AF1400:AH1400),AF1400:AH1400,0))</f>
        <v>Store_Orders</v>
      </c>
      <c r="AJ1400">
        <v>7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f>SUM(AK1400:AO1400)</f>
        <v>0</v>
      </c>
      <c r="AQ1400" t="s">
        <v>67</v>
      </c>
      <c r="AR1400">
        <v>1</v>
      </c>
      <c r="AS1400" t="str">
        <f>IF(OR(AK1400&gt;0, AL1400&gt;0, AM1400&gt;0, AN1400&gt;0, AO1400&gt;0), "Converted", "Not Converted")</f>
        <v>Not Converted</v>
      </c>
      <c r="AT1400">
        <v>0</v>
      </c>
      <c r="AU1400">
        <v>3</v>
      </c>
      <c r="AV1400">
        <v>11</v>
      </c>
      <c r="AW1400">
        <f>IF(Z1400&gt;607, 4, 0)</f>
        <v>0</v>
      </c>
      <c r="AX1400">
        <f>IF(AA1400&gt;1.6588, 3, 0)</f>
        <v>0</v>
      </c>
      <c r="AY1400">
        <f>IF(P1400&gt;401, 2, 0)</f>
        <v>0</v>
      </c>
      <c r="AZ1400">
        <f>IF(I1400&gt;52915.77, 1, 0)</f>
        <v>0</v>
      </c>
      <c r="BA1400">
        <f>SUM(AW1400:AZ1400)</f>
        <v>0</v>
      </c>
      <c r="BB1400" t="str">
        <f>VLOOKUP(BA1400,'Standard Deviations'!$L$1:$M$11,2,TRUE)</f>
        <v>No Tier</v>
      </c>
    </row>
    <row r="1401" spans="1:54">
      <c r="A1401">
        <v>455</v>
      </c>
      <c r="B1401">
        <v>1946</v>
      </c>
      <c r="C1401">
        <f>2024-B1401</f>
        <v>78</v>
      </c>
      <c r="D1401" t="str">
        <f>VLOOKUP(B1401,Reference!$A$1:$B$125, 2)</f>
        <v>Boomers</v>
      </c>
      <c r="E1401" t="s">
        <v>68</v>
      </c>
      <c r="F1401" t="str">
        <f>IF(E1401="High School", "No College", "College")</f>
        <v>College</v>
      </c>
      <c r="G1401" t="s">
        <v>55</v>
      </c>
      <c r="H1401">
        <v>51012</v>
      </c>
      <c r="I1401">
        <v>51012</v>
      </c>
      <c r="J1401" s="4" t="s">
        <v>175</v>
      </c>
      <c r="K1401">
        <v>0</v>
      </c>
      <c r="L1401">
        <v>0</v>
      </c>
      <c r="M1401" t="str">
        <f>IF(OR(K1401&gt;0, L1401&gt;0), "Parent", "Not Parent")</f>
        <v>Not Parent</v>
      </c>
      <c r="N1401" t="s">
        <v>302</v>
      </c>
      <c r="O1401" s="8">
        <v>41916</v>
      </c>
      <c r="P1401" s="9">
        <f>O1401-N1401</f>
        <v>534</v>
      </c>
      <c r="Q1401">
        <v>86</v>
      </c>
      <c r="R1401" s="9">
        <f>P1401-Q1401</f>
        <v>448</v>
      </c>
      <c r="S1401" s="8">
        <f>O1401-R1401</f>
        <v>41468</v>
      </c>
      <c r="T1401">
        <v>102</v>
      </c>
      <c r="U1401">
        <v>9</v>
      </c>
      <c r="V1401">
        <v>63</v>
      </c>
      <c r="W1401">
        <v>2</v>
      </c>
      <c r="X1401">
        <v>9</v>
      </c>
      <c r="Y1401">
        <v>24</v>
      </c>
      <c r="Z1401">
        <v>209</v>
      </c>
      <c r="AA1401">
        <f>Z1401/P1401</f>
        <v>0.39138576779026218</v>
      </c>
      <c r="AB1401" s="14" t="s">
        <v>506</v>
      </c>
      <c r="AC1401" s="13" t="s">
        <v>63</v>
      </c>
      <c r="AD1401">
        <v>1</v>
      </c>
      <c r="AE1401" t="str">
        <f>IF(AD1401&gt;3, "Prefers Discount", "Discount Indifferent")</f>
        <v>Discount Indifferent</v>
      </c>
      <c r="AF1401">
        <v>4</v>
      </c>
      <c r="AG1401">
        <v>4</v>
      </c>
      <c r="AH1401">
        <v>1</v>
      </c>
      <c r="AI1401" t="str">
        <f>INDEX($AF$1:$AH$1,MATCH(MAX(AF1401:AH1401),AF1401:AH1401,0))</f>
        <v>Store_Orders</v>
      </c>
      <c r="AJ1401">
        <v>6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f>SUM(AK1401:AO1401)</f>
        <v>0</v>
      </c>
      <c r="AQ1401" t="s">
        <v>67</v>
      </c>
      <c r="AR1401">
        <v>0</v>
      </c>
      <c r="AS1401" t="str">
        <f>IF(OR(AK1401&gt;0, AL1401&gt;0, AM1401&gt;0, AN1401&gt;0, AO1401&gt;0), "Converted", "Not Converted")</f>
        <v>Not Converted</v>
      </c>
      <c r="AT1401">
        <v>0</v>
      </c>
      <c r="AU1401">
        <v>3</v>
      </c>
      <c r="AV1401">
        <v>11</v>
      </c>
      <c r="AW1401">
        <f>IF(Z1401&gt;607, 4, 0)</f>
        <v>0</v>
      </c>
      <c r="AX1401">
        <f>IF(AA1401&gt;1.6588, 3, 0)</f>
        <v>0</v>
      </c>
      <c r="AY1401">
        <f>IF(P1401&gt;401, 2, 0)</f>
        <v>2</v>
      </c>
      <c r="AZ1401">
        <f>IF(I1401&gt;52915.77, 1, 0)</f>
        <v>0</v>
      </c>
      <c r="BA1401">
        <f>SUM(AW1401:AZ1401)</f>
        <v>2</v>
      </c>
      <c r="BB1401" t="str">
        <f>VLOOKUP(BA1401,'Standard Deviations'!$L$1:$M$11,2,TRUE)</f>
        <v>Bronze</v>
      </c>
    </row>
    <row r="1402" spans="1:54">
      <c r="A1402">
        <v>7592</v>
      </c>
      <c r="B1402">
        <v>1946</v>
      </c>
      <c r="C1402">
        <f>2024-B1402</f>
        <v>78</v>
      </c>
      <c r="D1402" t="str">
        <f>VLOOKUP(B1402,Reference!$A$1:$B$125, 2)</f>
        <v>Boomers</v>
      </c>
      <c r="E1402" t="s">
        <v>68</v>
      </c>
      <c r="F1402" t="str">
        <f>IF(E1402="High School", "No College", "College")</f>
        <v>College</v>
      </c>
      <c r="G1402" t="s">
        <v>55</v>
      </c>
      <c r="H1402">
        <v>51012</v>
      </c>
      <c r="I1402">
        <v>51012</v>
      </c>
      <c r="J1402" s="4" t="s">
        <v>175</v>
      </c>
      <c r="K1402">
        <v>0</v>
      </c>
      <c r="L1402">
        <v>0</v>
      </c>
      <c r="M1402" t="str">
        <f>IF(OR(K1402&gt;0, L1402&gt;0), "Parent", "Not Parent")</f>
        <v>Not Parent</v>
      </c>
      <c r="N1402" t="s">
        <v>302</v>
      </c>
      <c r="O1402" s="8">
        <v>41916</v>
      </c>
      <c r="P1402" s="9">
        <f>O1402-N1402</f>
        <v>534</v>
      </c>
      <c r="Q1402">
        <v>86</v>
      </c>
      <c r="R1402" s="9">
        <f>P1402-Q1402</f>
        <v>448</v>
      </c>
      <c r="S1402" s="8">
        <f>O1402-R1402</f>
        <v>41468</v>
      </c>
      <c r="T1402">
        <v>102</v>
      </c>
      <c r="U1402">
        <v>9</v>
      </c>
      <c r="V1402">
        <v>63</v>
      </c>
      <c r="W1402">
        <v>2</v>
      </c>
      <c r="X1402">
        <v>9</v>
      </c>
      <c r="Y1402">
        <v>24</v>
      </c>
      <c r="Z1402">
        <v>209</v>
      </c>
      <c r="AA1402">
        <f>Z1402/P1402</f>
        <v>0.39138576779026218</v>
      </c>
      <c r="AB1402" s="14" t="s">
        <v>506</v>
      </c>
      <c r="AC1402" s="13" t="s">
        <v>63</v>
      </c>
      <c r="AD1402">
        <v>1</v>
      </c>
      <c r="AE1402" t="str">
        <f>IF(AD1402&gt;3, "Prefers Discount", "Discount Indifferent")</f>
        <v>Discount Indifferent</v>
      </c>
      <c r="AF1402">
        <v>4</v>
      </c>
      <c r="AG1402">
        <v>4</v>
      </c>
      <c r="AH1402">
        <v>1</v>
      </c>
      <c r="AI1402" t="str">
        <f>INDEX($AF$1:$AH$1,MATCH(MAX(AF1402:AH1402),AF1402:AH1402,0))</f>
        <v>Store_Orders</v>
      </c>
      <c r="AJ1402">
        <v>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f>SUM(AK1402:AO1402)</f>
        <v>0</v>
      </c>
      <c r="AQ1402" t="s">
        <v>67</v>
      </c>
      <c r="AR1402">
        <v>0</v>
      </c>
      <c r="AS1402" t="str">
        <f>IF(OR(AK1402&gt;0, AL1402&gt;0, AM1402&gt;0, AN1402&gt;0, AO1402&gt;0), "Converted", "Not Converted")</f>
        <v>Not Converted</v>
      </c>
      <c r="AT1402">
        <v>0</v>
      </c>
      <c r="AU1402">
        <v>3</v>
      </c>
      <c r="AV1402">
        <v>11</v>
      </c>
      <c r="AW1402">
        <f>IF(Z1402&gt;607, 4, 0)</f>
        <v>0</v>
      </c>
      <c r="AX1402">
        <f>IF(AA1402&gt;1.6588, 3, 0)</f>
        <v>0</v>
      </c>
      <c r="AY1402">
        <f>IF(P1402&gt;401, 2, 0)</f>
        <v>2</v>
      </c>
      <c r="AZ1402">
        <f>IF(I1402&gt;52915.77, 1, 0)</f>
        <v>0</v>
      </c>
      <c r="BA1402">
        <f>SUM(AW1402:AZ1402)</f>
        <v>2</v>
      </c>
      <c r="BB1402" t="str">
        <f>VLOOKUP(BA1402,'Standard Deviations'!$L$1:$M$11,2,TRUE)</f>
        <v>Bronze</v>
      </c>
    </row>
    <row r="1403" spans="1:54">
      <c r="A1403">
        <v>3623</v>
      </c>
      <c r="B1403">
        <v>1976</v>
      </c>
      <c r="C1403">
        <f>2024-B1403</f>
        <v>48</v>
      </c>
      <c r="D1403" t="str">
        <f>VLOOKUP(B1403,Reference!$A$1:$B$125, 2)</f>
        <v>Gen X</v>
      </c>
      <c r="E1403" t="s">
        <v>54</v>
      </c>
      <c r="F1403" t="str">
        <f>IF(E1403="High School", "No College", "College")</f>
        <v>College</v>
      </c>
      <c r="G1403" t="s">
        <v>65</v>
      </c>
      <c r="H1403">
        <v>21675</v>
      </c>
      <c r="I1403">
        <v>21675</v>
      </c>
      <c r="J1403" s="4" t="s">
        <v>341</v>
      </c>
      <c r="K1403">
        <v>1</v>
      </c>
      <c r="L1403">
        <v>0</v>
      </c>
      <c r="M1403" t="str">
        <f>IF(OR(K1403&gt;0, L1403&gt;0), "Parent", "Not Parent")</f>
        <v>Parent</v>
      </c>
      <c r="N1403" t="s">
        <v>658</v>
      </c>
      <c r="O1403" s="8">
        <v>41916</v>
      </c>
      <c r="P1403" s="9">
        <f>O1403-N1403</f>
        <v>115</v>
      </c>
      <c r="Q1403">
        <v>55</v>
      </c>
      <c r="R1403" s="9">
        <f>P1403-Q1403</f>
        <v>60</v>
      </c>
      <c r="S1403" s="8">
        <f>O1403-R1403</f>
        <v>41856</v>
      </c>
      <c r="T1403">
        <v>4</v>
      </c>
      <c r="U1403">
        <v>0</v>
      </c>
      <c r="V1403">
        <v>16</v>
      </c>
      <c r="W1403">
        <v>17</v>
      </c>
      <c r="X1403">
        <v>4</v>
      </c>
      <c r="Y1403">
        <v>4</v>
      </c>
      <c r="Z1403">
        <v>45</v>
      </c>
      <c r="AA1403">
        <f>Z1403/P1403</f>
        <v>0.39130434782608697</v>
      </c>
      <c r="AB1403" s="14" t="s">
        <v>506</v>
      </c>
      <c r="AC1403" s="13" t="s">
        <v>63</v>
      </c>
      <c r="AD1403">
        <v>3</v>
      </c>
      <c r="AE1403" t="str">
        <f>IF(AD1403&gt;3, "Prefers Discount", "Discount Indifferent")</f>
        <v>Discount Indifferent</v>
      </c>
      <c r="AF1403">
        <v>3</v>
      </c>
      <c r="AG1403">
        <v>4</v>
      </c>
      <c r="AH1403">
        <v>0</v>
      </c>
      <c r="AI1403" t="str">
        <f>INDEX($AF$1:$AH$1,MATCH(MAX(AF1403:AH1403),AF1403:AH1403,0))</f>
        <v>Web_Orders</v>
      </c>
      <c r="AJ1403">
        <v>7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f>SUM(AK1403:AO1403)</f>
        <v>0</v>
      </c>
      <c r="AQ1403" t="s">
        <v>67</v>
      </c>
      <c r="AR1403">
        <v>0</v>
      </c>
      <c r="AS1403" t="str">
        <f>IF(OR(AK1403&gt;0, AL1403&gt;0, AM1403&gt;0, AN1403&gt;0, AO1403&gt;0), "Converted", "Not Converted")</f>
        <v>Not Converted</v>
      </c>
      <c r="AT1403">
        <v>0</v>
      </c>
      <c r="AU1403">
        <v>3</v>
      </c>
      <c r="AV1403">
        <v>11</v>
      </c>
      <c r="AW1403">
        <f>IF(Z1403&gt;607, 4, 0)</f>
        <v>0</v>
      </c>
      <c r="AX1403">
        <f>IF(AA1403&gt;1.6588, 3, 0)</f>
        <v>0</v>
      </c>
      <c r="AY1403">
        <f>IF(P1403&gt;401, 2, 0)</f>
        <v>0</v>
      </c>
      <c r="AZ1403">
        <f>IF(I1403&gt;52915.77, 1, 0)</f>
        <v>0</v>
      </c>
      <c r="BA1403">
        <f>SUM(AW1403:AZ1403)</f>
        <v>0</v>
      </c>
      <c r="BB1403" t="str">
        <f>VLOOKUP(BA1403,'Standard Deviations'!$L$1:$M$11,2,TRUE)</f>
        <v>No Tier</v>
      </c>
    </row>
    <row r="1404" spans="1:54">
      <c r="A1404">
        <v>7023</v>
      </c>
      <c r="B1404">
        <v>1953</v>
      </c>
      <c r="C1404">
        <f>2024-B1404</f>
        <v>71</v>
      </c>
      <c r="D1404" t="str">
        <f>VLOOKUP(B1404,Reference!$A$1:$B$125, 2)</f>
        <v>Boomers</v>
      </c>
      <c r="E1404" t="s">
        <v>68</v>
      </c>
      <c r="F1404" t="str">
        <f>IF(E1404="High School", "No College", "College")</f>
        <v>College</v>
      </c>
      <c r="G1404" t="s">
        <v>60</v>
      </c>
      <c r="H1404">
        <v>46231</v>
      </c>
      <c r="I1404">
        <v>46231</v>
      </c>
      <c r="J1404" s="4" t="s">
        <v>175</v>
      </c>
      <c r="K1404">
        <v>2</v>
      </c>
      <c r="L1404">
        <v>1</v>
      </c>
      <c r="M1404" t="str">
        <f>IF(OR(K1404&gt;0, L1404&gt;0), "Parent", "Not Parent")</f>
        <v>Parent</v>
      </c>
      <c r="N1404" t="s">
        <v>434</v>
      </c>
      <c r="O1404" s="8">
        <v>41916</v>
      </c>
      <c r="P1404" s="9">
        <f>O1404-N1404</f>
        <v>677</v>
      </c>
      <c r="Q1404">
        <v>87</v>
      </c>
      <c r="R1404" s="9">
        <f>P1404-Q1404</f>
        <v>590</v>
      </c>
      <c r="S1404" s="8">
        <f>O1404-R1404</f>
        <v>41326</v>
      </c>
      <c r="T1404">
        <v>189</v>
      </c>
      <c r="U1404">
        <v>2</v>
      </c>
      <c r="V1404">
        <v>55</v>
      </c>
      <c r="W1404">
        <v>0</v>
      </c>
      <c r="X1404">
        <v>5</v>
      </c>
      <c r="Y1404">
        <v>12</v>
      </c>
      <c r="Z1404">
        <v>263</v>
      </c>
      <c r="AA1404">
        <f>Z1404/P1404</f>
        <v>0.38847858197932056</v>
      </c>
      <c r="AB1404" s="14" t="s">
        <v>506</v>
      </c>
      <c r="AC1404" s="13" t="s">
        <v>63</v>
      </c>
      <c r="AD1404">
        <v>4</v>
      </c>
      <c r="AE1404" t="str">
        <f>IF(AD1404&gt;3, "Prefers Discount", "Discount Indifferent")</f>
        <v>Prefers Discount</v>
      </c>
      <c r="AF1404">
        <v>4</v>
      </c>
      <c r="AG1404">
        <v>6</v>
      </c>
      <c r="AH1404">
        <v>1</v>
      </c>
      <c r="AI1404" t="str">
        <f>INDEX($AF$1:$AH$1,MATCH(MAX(AF1404:AH1404),AF1404:AH1404,0))</f>
        <v>Web_Orders</v>
      </c>
      <c r="AJ1404">
        <v>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f>SUM(AK1404:AO1404)</f>
        <v>0</v>
      </c>
      <c r="AQ1404" t="s">
        <v>67</v>
      </c>
      <c r="AR1404">
        <v>0</v>
      </c>
      <c r="AS1404" t="str">
        <f>IF(OR(AK1404&gt;0, AL1404&gt;0, AM1404&gt;0, AN1404&gt;0, AO1404&gt;0), "Converted", "Not Converted")</f>
        <v>Not Converted</v>
      </c>
      <c r="AT1404">
        <v>0</v>
      </c>
      <c r="AU1404">
        <v>3</v>
      </c>
      <c r="AV1404">
        <v>11</v>
      </c>
      <c r="AW1404">
        <f>IF(Z1404&gt;607, 4, 0)</f>
        <v>0</v>
      </c>
      <c r="AX1404">
        <f>IF(AA1404&gt;1.6588, 3, 0)</f>
        <v>0</v>
      </c>
      <c r="AY1404">
        <f>IF(P1404&gt;401, 2, 0)</f>
        <v>2</v>
      </c>
      <c r="AZ1404">
        <f>IF(I1404&gt;52915.77, 1, 0)</f>
        <v>0</v>
      </c>
      <c r="BA1404">
        <f>SUM(AW1404:AZ1404)</f>
        <v>2</v>
      </c>
      <c r="BB1404" t="str">
        <f>VLOOKUP(BA1404,'Standard Deviations'!$L$1:$M$11,2,TRUE)</f>
        <v>Bronze</v>
      </c>
    </row>
    <row r="1405" spans="1:54">
      <c r="A1405">
        <v>3559</v>
      </c>
      <c r="B1405">
        <v>1988</v>
      </c>
      <c r="C1405">
        <f>2024-B1405</f>
        <v>36</v>
      </c>
      <c r="D1405" t="str">
        <f>VLOOKUP(B1405,Reference!$A$1:$B$125, 2)</f>
        <v>Millennials</v>
      </c>
      <c r="E1405" t="s">
        <v>74</v>
      </c>
      <c r="F1405" t="str">
        <f>IF(E1405="High School", "No College", "College")</f>
        <v>College</v>
      </c>
      <c r="G1405" t="s">
        <v>55</v>
      </c>
      <c r="H1405">
        <v>16248</v>
      </c>
      <c r="I1405">
        <v>16248</v>
      </c>
      <c r="J1405" s="4" t="s">
        <v>341</v>
      </c>
      <c r="K1405">
        <v>1</v>
      </c>
      <c r="L1405">
        <v>0</v>
      </c>
      <c r="M1405" t="str">
        <f>IF(OR(K1405&gt;0, L1405&gt;0), "Parent", "Not Parent")</f>
        <v>Parent</v>
      </c>
      <c r="N1405" t="s">
        <v>196</v>
      </c>
      <c r="O1405" s="8">
        <v>41916</v>
      </c>
      <c r="P1405" s="9">
        <f>O1405-N1405</f>
        <v>147</v>
      </c>
      <c r="Q1405">
        <v>77</v>
      </c>
      <c r="R1405" s="9">
        <f>P1405-Q1405</f>
        <v>70</v>
      </c>
      <c r="S1405" s="8">
        <f>O1405-R1405</f>
        <v>41846</v>
      </c>
      <c r="T1405">
        <v>12</v>
      </c>
      <c r="U1405">
        <v>11</v>
      </c>
      <c r="V1405">
        <v>10</v>
      </c>
      <c r="W1405">
        <v>3</v>
      </c>
      <c r="X1405">
        <v>12</v>
      </c>
      <c r="Y1405">
        <v>9</v>
      </c>
      <c r="Z1405">
        <v>57</v>
      </c>
      <c r="AA1405">
        <f>Z1405/P1405</f>
        <v>0.38775510204081631</v>
      </c>
      <c r="AB1405" s="14" t="s">
        <v>506</v>
      </c>
      <c r="AC1405" s="13" t="s">
        <v>63</v>
      </c>
      <c r="AD1405">
        <v>3</v>
      </c>
      <c r="AE1405" t="str">
        <f>IF(AD1405&gt;3, "Prefers Discount", "Discount Indifferent")</f>
        <v>Discount Indifferent</v>
      </c>
      <c r="AF1405">
        <v>3</v>
      </c>
      <c r="AG1405">
        <v>2</v>
      </c>
      <c r="AH1405">
        <v>1</v>
      </c>
      <c r="AI1405" t="str">
        <f>INDEX($AF$1:$AH$1,MATCH(MAX(AF1405:AH1405),AF1405:AH1405,0))</f>
        <v>Store_Orders</v>
      </c>
      <c r="AJ1405">
        <v>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f>SUM(AK1405:AO1405)</f>
        <v>0</v>
      </c>
      <c r="AQ1405" t="s">
        <v>67</v>
      </c>
      <c r="AR1405">
        <v>0</v>
      </c>
      <c r="AS1405" t="str">
        <f>IF(OR(AK1405&gt;0, AL1405&gt;0, AM1405&gt;0, AN1405&gt;0, AO1405&gt;0), "Converted", "Not Converted")</f>
        <v>Not Converted</v>
      </c>
      <c r="AT1405">
        <v>0</v>
      </c>
      <c r="AU1405">
        <v>3</v>
      </c>
      <c r="AV1405">
        <v>11</v>
      </c>
      <c r="AW1405">
        <f>IF(Z1405&gt;607, 4, 0)</f>
        <v>0</v>
      </c>
      <c r="AX1405">
        <f>IF(AA1405&gt;1.6588, 3, 0)</f>
        <v>0</v>
      </c>
      <c r="AY1405">
        <f>IF(P1405&gt;401, 2, 0)</f>
        <v>0</v>
      </c>
      <c r="AZ1405">
        <f>IF(I1405&gt;52915.77, 1, 0)</f>
        <v>0</v>
      </c>
      <c r="BA1405">
        <f>SUM(AW1405:AZ1405)</f>
        <v>0</v>
      </c>
      <c r="BB1405" t="str">
        <f>VLOOKUP(BA1405,'Standard Deviations'!$L$1:$M$11,2,TRUE)</f>
        <v>No Tier</v>
      </c>
    </row>
    <row r="1406" spans="1:54">
      <c r="A1406">
        <v>8312</v>
      </c>
      <c r="B1406">
        <v>1961</v>
      </c>
      <c r="C1406">
        <f>2024-B1406</f>
        <v>63</v>
      </c>
      <c r="D1406" t="str">
        <f>VLOOKUP(B1406,Reference!$A$1:$B$125, 2)</f>
        <v>Boomers</v>
      </c>
      <c r="E1406" t="s">
        <v>546</v>
      </c>
      <c r="F1406" t="str">
        <f>IF(E1406="High School", "No College", "College")</f>
        <v>No College</v>
      </c>
      <c r="G1406" t="s">
        <v>55</v>
      </c>
      <c r="H1406">
        <v>28249</v>
      </c>
      <c r="I1406">
        <v>28249</v>
      </c>
      <c r="J1406" s="4" t="s">
        <v>341</v>
      </c>
      <c r="K1406">
        <v>0</v>
      </c>
      <c r="L1406">
        <v>0</v>
      </c>
      <c r="M1406" t="str">
        <f>IF(OR(K1406&gt;0, L1406&gt;0), "Parent", "Not Parent")</f>
        <v>Not Parent</v>
      </c>
      <c r="N1406" t="s">
        <v>167</v>
      </c>
      <c r="O1406" s="8">
        <v>41916</v>
      </c>
      <c r="P1406" s="9">
        <f>O1406-N1406</f>
        <v>111</v>
      </c>
      <c r="Q1406">
        <v>80</v>
      </c>
      <c r="R1406" s="9">
        <f>P1406-Q1406</f>
        <v>31</v>
      </c>
      <c r="S1406" s="8">
        <f>O1406-R1406</f>
        <v>41885</v>
      </c>
      <c r="T1406">
        <v>1</v>
      </c>
      <c r="U1406">
        <v>9</v>
      </c>
      <c r="V1406">
        <v>7</v>
      </c>
      <c r="W1406">
        <v>2</v>
      </c>
      <c r="X1406">
        <v>14</v>
      </c>
      <c r="Y1406">
        <v>10</v>
      </c>
      <c r="Z1406">
        <v>43</v>
      </c>
      <c r="AA1406">
        <f>Z1406/P1406</f>
        <v>0.38738738738738737</v>
      </c>
      <c r="AB1406" s="14" t="s">
        <v>506</v>
      </c>
      <c r="AC1406" s="13" t="s">
        <v>63</v>
      </c>
      <c r="AD1406">
        <v>1</v>
      </c>
      <c r="AE1406" t="str">
        <f>IF(AD1406&gt;3, "Prefers Discount", "Discount Indifferent")</f>
        <v>Discount Indifferent</v>
      </c>
      <c r="AF1406">
        <v>3</v>
      </c>
      <c r="AG1406">
        <v>2</v>
      </c>
      <c r="AH1406">
        <v>0</v>
      </c>
      <c r="AI1406" t="str">
        <f>INDEX($AF$1:$AH$1,MATCH(MAX(AF1406:AH1406),AF1406:AH1406,0))</f>
        <v>Store_Orders</v>
      </c>
      <c r="AJ1406">
        <v>6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f>SUM(AK1406:AO1406)</f>
        <v>0</v>
      </c>
      <c r="AQ1406" t="s">
        <v>67</v>
      </c>
      <c r="AR1406">
        <v>0</v>
      </c>
      <c r="AS1406" t="str">
        <f>IF(OR(AK1406&gt;0, AL1406&gt;0, AM1406&gt;0, AN1406&gt;0, AO1406&gt;0), "Converted", "Not Converted")</f>
        <v>Not Converted</v>
      </c>
      <c r="AT1406">
        <v>0</v>
      </c>
      <c r="AU1406">
        <v>3</v>
      </c>
      <c r="AV1406">
        <v>11</v>
      </c>
      <c r="AW1406">
        <f>IF(Z1406&gt;607, 4, 0)</f>
        <v>0</v>
      </c>
      <c r="AX1406">
        <f>IF(AA1406&gt;1.6588, 3, 0)</f>
        <v>0</v>
      </c>
      <c r="AY1406">
        <f>IF(P1406&gt;401, 2, 0)</f>
        <v>0</v>
      </c>
      <c r="AZ1406">
        <f>IF(I1406&gt;52915.77, 1, 0)</f>
        <v>0</v>
      </c>
      <c r="BA1406">
        <f>SUM(AW1406:AZ1406)</f>
        <v>0</v>
      </c>
      <c r="BB1406" t="str">
        <f>VLOOKUP(BA1406,'Standard Deviations'!$L$1:$M$11,2,TRUE)</f>
        <v>No Tier</v>
      </c>
    </row>
    <row r="1407" spans="1:54">
      <c r="A1407">
        <v>2563</v>
      </c>
      <c r="B1407">
        <v>1961</v>
      </c>
      <c r="C1407">
        <f>2024-B1407</f>
        <v>63</v>
      </c>
      <c r="D1407" t="str">
        <f>VLOOKUP(B1407,Reference!$A$1:$B$125, 2)</f>
        <v>Boomers</v>
      </c>
      <c r="E1407" t="s">
        <v>546</v>
      </c>
      <c r="F1407" t="str">
        <f>IF(E1407="High School", "No College", "College")</f>
        <v>No College</v>
      </c>
      <c r="G1407" t="s">
        <v>55</v>
      </c>
      <c r="H1407">
        <v>28249</v>
      </c>
      <c r="I1407">
        <v>28249</v>
      </c>
      <c r="J1407" s="4" t="s">
        <v>341</v>
      </c>
      <c r="K1407">
        <v>0</v>
      </c>
      <c r="L1407">
        <v>0</v>
      </c>
      <c r="M1407" t="str">
        <f>IF(OR(K1407&gt;0, L1407&gt;0), "Parent", "Not Parent")</f>
        <v>Not Parent</v>
      </c>
      <c r="N1407" t="s">
        <v>167</v>
      </c>
      <c r="O1407" s="8">
        <v>41916</v>
      </c>
      <c r="P1407" s="9">
        <f>O1407-N1407</f>
        <v>111</v>
      </c>
      <c r="Q1407">
        <v>80</v>
      </c>
      <c r="R1407" s="9">
        <f>P1407-Q1407</f>
        <v>31</v>
      </c>
      <c r="S1407" s="8">
        <f>O1407-R1407</f>
        <v>41885</v>
      </c>
      <c r="T1407">
        <v>1</v>
      </c>
      <c r="U1407">
        <v>9</v>
      </c>
      <c r="V1407">
        <v>7</v>
      </c>
      <c r="W1407">
        <v>2</v>
      </c>
      <c r="X1407">
        <v>14</v>
      </c>
      <c r="Y1407">
        <v>10</v>
      </c>
      <c r="Z1407">
        <v>43</v>
      </c>
      <c r="AA1407">
        <f>Z1407/P1407</f>
        <v>0.38738738738738737</v>
      </c>
      <c r="AB1407" s="14" t="s">
        <v>506</v>
      </c>
      <c r="AC1407" s="13" t="s">
        <v>63</v>
      </c>
      <c r="AD1407">
        <v>1</v>
      </c>
      <c r="AE1407" t="str">
        <f>IF(AD1407&gt;3, "Prefers Discount", "Discount Indifferent")</f>
        <v>Discount Indifferent</v>
      </c>
      <c r="AF1407">
        <v>3</v>
      </c>
      <c r="AG1407">
        <v>2</v>
      </c>
      <c r="AH1407">
        <v>0</v>
      </c>
      <c r="AI1407" t="str">
        <f>INDEX($AF$1:$AH$1,MATCH(MAX(AF1407:AH1407),AF1407:AH1407,0))</f>
        <v>Store_Orders</v>
      </c>
      <c r="AJ1407">
        <v>6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f>SUM(AK1407:AO1407)</f>
        <v>0</v>
      </c>
      <c r="AQ1407" t="s">
        <v>67</v>
      </c>
      <c r="AR1407">
        <v>0</v>
      </c>
      <c r="AS1407" t="str">
        <f>IF(OR(AK1407&gt;0, AL1407&gt;0, AM1407&gt;0, AN1407&gt;0, AO1407&gt;0), "Converted", "Not Converted")</f>
        <v>Not Converted</v>
      </c>
      <c r="AT1407">
        <v>0</v>
      </c>
      <c r="AU1407">
        <v>3</v>
      </c>
      <c r="AV1407">
        <v>11</v>
      </c>
      <c r="AW1407">
        <f>IF(Z1407&gt;607, 4, 0)</f>
        <v>0</v>
      </c>
      <c r="AX1407">
        <f>IF(AA1407&gt;1.6588, 3, 0)</f>
        <v>0</v>
      </c>
      <c r="AY1407">
        <f>IF(P1407&gt;401, 2, 0)</f>
        <v>0</v>
      </c>
      <c r="AZ1407">
        <f>IF(I1407&gt;52915.77, 1, 0)</f>
        <v>0</v>
      </c>
      <c r="BA1407">
        <f>SUM(AW1407:AZ1407)</f>
        <v>0</v>
      </c>
      <c r="BB1407" t="str">
        <f>VLOOKUP(BA1407,'Standard Deviations'!$L$1:$M$11,2,TRUE)</f>
        <v>No Tier</v>
      </c>
    </row>
    <row r="1408" spans="1:54">
      <c r="A1408">
        <v>7514</v>
      </c>
      <c r="B1408">
        <v>1956</v>
      </c>
      <c r="C1408">
        <f>2024-B1408</f>
        <v>68</v>
      </c>
      <c r="D1408" t="str">
        <f>VLOOKUP(B1408,Reference!$A$1:$B$125, 2)</f>
        <v>Boomers</v>
      </c>
      <c r="E1408" t="s">
        <v>74</v>
      </c>
      <c r="F1408" t="str">
        <f>IF(E1408="High School", "No College", "College")</f>
        <v>College</v>
      </c>
      <c r="G1408" t="s">
        <v>65</v>
      </c>
      <c r="H1408">
        <v>54342</v>
      </c>
      <c r="I1408">
        <v>54342</v>
      </c>
      <c r="J1408" s="4" t="s">
        <v>61</v>
      </c>
      <c r="K1408">
        <v>1</v>
      </c>
      <c r="L1408">
        <v>1</v>
      </c>
      <c r="M1408" t="str">
        <f>IF(OR(K1408&gt;0, L1408&gt;0), "Parent", "Not Parent")</f>
        <v>Parent</v>
      </c>
      <c r="N1408" t="s">
        <v>186</v>
      </c>
      <c r="O1408" s="8">
        <v>41916</v>
      </c>
      <c r="P1408" s="9">
        <f>O1408-N1408</f>
        <v>458</v>
      </c>
      <c r="Q1408">
        <v>74</v>
      </c>
      <c r="R1408" s="9">
        <f>P1408-Q1408</f>
        <v>384</v>
      </c>
      <c r="S1408" s="8">
        <f>O1408-R1408</f>
        <v>41532</v>
      </c>
      <c r="T1408">
        <v>84</v>
      </c>
      <c r="U1408">
        <v>10</v>
      </c>
      <c r="V1408">
        <v>34</v>
      </c>
      <c r="W1408">
        <v>11</v>
      </c>
      <c r="X1408">
        <v>10</v>
      </c>
      <c r="Y1408">
        <v>28</v>
      </c>
      <c r="Z1408">
        <v>177</v>
      </c>
      <c r="AA1408">
        <f>Z1408/P1408</f>
        <v>0.38646288209606988</v>
      </c>
      <c r="AB1408" s="14" t="s">
        <v>506</v>
      </c>
      <c r="AC1408" s="13" t="s">
        <v>63</v>
      </c>
      <c r="AD1408">
        <v>4</v>
      </c>
      <c r="AE1408" t="str">
        <f>IF(AD1408&gt;3, "Prefers Discount", "Discount Indifferent")</f>
        <v>Prefers Discount</v>
      </c>
      <c r="AF1408">
        <v>4</v>
      </c>
      <c r="AG1408">
        <v>3</v>
      </c>
      <c r="AH1408">
        <v>1</v>
      </c>
      <c r="AI1408" t="str">
        <f>INDEX($AF$1:$AH$1,MATCH(MAX(AF1408:AH1408),AF1408:AH1408,0))</f>
        <v>Store_Orders</v>
      </c>
      <c r="AJ1408">
        <v>6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f>SUM(AK1408:AO1408)</f>
        <v>0</v>
      </c>
      <c r="AQ1408" t="s">
        <v>67</v>
      </c>
      <c r="AR1408">
        <v>0</v>
      </c>
      <c r="AS1408" t="str">
        <f>IF(OR(AK1408&gt;0, AL1408&gt;0, AM1408&gt;0, AN1408&gt;0, AO1408&gt;0), "Converted", "Not Converted")</f>
        <v>Not Converted</v>
      </c>
      <c r="AT1408">
        <v>0</v>
      </c>
      <c r="AU1408">
        <v>3</v>
      </c>
      <c r="AV1408">
        <v>11</v>
      </c>
      <c r="AW1408">
        <f>IF(Z1408&gt;607, 4, 0)</f>
        <v>0</v>
      </c>
      <c r="AX1408">
        <f>IF(AA1408&gt;1.6588, 3, 0)</f>
        <v>0</v>
      </c>
      <c r="AY1408">
        <f>IF(P1408&gt;401, 2, 0)</f>
        <v>2</v>
      </c>
      <c r="AZ1408">
        <f>IF(I1408&gt;52915.77, 1, 0)</f>
        <v>1</v>
      </c>
      <c r="BA1408">
        <f>SUM(AW1408:AZ1408)</f>
        <v>3</v>
      </c>
      <c r="BB1408" t="str">
        <f>VLOOKUP(BA1408,'Standard Deviations'!$L$1:$M$11,2,TRUE)</f>
        <v>Silver</v>
      </c>
    </row>
    <row r="1409" spans="1:54">
      <c r="A1409">
        <v>4725</v>
      </c>
      <c r="B1409">
        <v>1950</v>
      </c>
      <c r="C1409">
        <f>2024-B1409</f>
        <v>74</v>
      </c>
      <c r="D1409" t="str">
        <f>VLOOKUP(B1409,Reference!$A$1:$B$125, 2)</f>
        <v>Boomers</v>
      </c>
      <c r="E1409" t="s">
        <v>68</v>
      </c>
      <c r="F1409" t="str">
        <f>IF(E1409="High School", "No College", "College")</f>
        <v>College</v>
      </c>
      <c r="G1409" t="s">
        <v>65</v>
      </c>
      <c r="H1409">
        <v>50616</v>
      </c>
      <c r="I1409">
        <v>50616</v>
      </c>
      <c r="J1409" s="4" t="s">
        <v>175</v>
      </c>
      <c r="K1409">
        <v>0</v>
      </c>
      <c r="L1409">
        <v>1</v>
      </c>
      <c r="M1409" t="str">
        <f>IF(OR(K1409&gt;0, L1409&gt;0), "Parent", "Not Parent")</f>
        <v>Parent</v>
      </c>
      <c r="N1409" t="s">
        <v>368</v>
      </c>
      <c r="O1409" s="8">
        <v>41916</v>
      </c>
      <c r="P1409" s="9">
        <f>O1409-N1409</f>
        <v>174</v>
      </c>
      <c r="Q1409">
        <v>71</v>
      </c>
      <c r="R1409" s="9">
        <f>P1409-Q1409</f>
        <v>103</v>
      </c>
      <c r="S1409" s="8">
        <f>O1409-R1409</f>
        <v>41813</v>
      </c>
      <c r="T1409">
        <v>30</v>
      </c>
      <c r="U1409">
        <v>2</v>
      </c>
      <c r="V1409">
        <v>25</v>
      </c>
      <c r="W1409">
        <v>0</v>
      </c>
      <c r="X1409">
        <v>1</v>
      </c>
      <c r="Y1409">
        <v>9</v>
      </c>
      <c r="Z1409">
        <v>67</v>
      </c>
      <c r="AA1409">
        <f>Z1409/P1409</f>
        <v>0.38505747126436779</v>
      </c>
      <c r="AB1409" s="14" t="s">
        <v>506</v>
      </c>
      <c r="AC1409" s="13" t="s">
        <v>63</v>
      </c>
      <c r="AD1409">
        <v>1</v>
      </c>
      <c r="AE1409" t="str">
        <f>IF(AD1409&gt;3, "Prefers Discount", "Discount Indifferent")</f>
        <v>Discount Indifferent</v>
      </c>
      <c r="AF1409">
        <v>4</v>
      </c>
      <c r="AG1409">
        <v>1</v>
      </c>
      <c r="AH1409">
        <v>1</v>
      </c>
      <c r="AI1409" t="str">
        <f>INDEX($AF$1:$AH$1,MATCH(MAX(AF1409:AH1409),AF1409:AH1409,0))</f>
        <v>Store_Orders</v>
      </c>
      <c r="AJ1409">
        <v>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f>SUM(AK1409:AO1409)</f>
        <v>0</v>
      </c>
      <c r="AQ1409" t="s">
        <v>67</v>
      </c>
      <c r="AR1409">
        <v>0</v>
      </c>
      <c r="AS1409" t="str">
        <f>IF(OR(AK1409&gt;0, AL1409&gt;0, AM1409&gt;0, AN1409&gt;0, AO1409&gt;0), "Converted", "Not Converted")</f>
        <v>Not Converted</v>
      </c>
      <c r="AT1409">
        <v>0</v>
      </c>
      <c r="AU1409">
        <v>3</v>
      </c>
      <c r="AV1409">
        <v>11</v>
      </c>
      <c r="AW1409">
        <f>IF(Z1409&gt;607, 4, 0)</f>
        <v>0</v>
      </c>
      <c r="AX1409">
        <f>IF(AA1409&gt;1.6588, 3, 0)</f>
        <v>0</v>
      </c>
      <c r="AY1409">
        <f>IF(P1409&gt;401, 2, 0)</f>
        <v>0</v>
      </c>
      <c r="AZ1409">
        <f>IF(I1409&gt;52915.77, 1, 0)</f>
        <v>0</v>
      </c>
      <c r="BA1409">
        <f>SUM(AW1409:AZ1409)</f>
        <v>0</v>
      </c>
      <c r="BB1409" t="str">
        <f>VLOOKUP(BA1409,'Standard Deviations'!$L$1:$M$11,2,TRUE)</f>
        <v>No Tier</v>
      </c>
    </row>
    <row r="1410" spans="1:54">
      <c r="A1410">
        <v>10785</v>
      </c>
      <c r="B1410">
        <v>1969</v>
      </c>
      <c r="C1410">
        <f>2024-B1410</f>
        <v>55</v>
      </c>
      <c r="D1410" t="str">
        <f>VLOOKUP(B1410,Reference!$A$1:$B$125, 2)</f>
        <v>Gen X</v>
      </c>
      <c r="E1410" t="s">
        <v>54</v>
      </c>
      <c r="F1410" t="str">
        <f>IF(E1410="High School", "No College", "College")</f>
        <v>College</v>
      </c>
      <c r="G1410" t="s">
        <v>55</v>
      </c>
      <c r="H1410">
        <v>44078</v>
      </c>
      <c r="I1410">
        <v>44078</v>
      </c>
      <c r="J1410" s="4" t="s">
        <v>175</v>
      </c>
      <c r="K1410">
        <v>1</v>
      </c>
      <c r="L1410">
        <v>1</v>
      </c>
      <c r="M1410" t="str">
        <f>IF(OR(K1410&gt;0, L1410&gt;0), "Parent", "Not Parent")</f>
        <v>Parent</v>
      </c>
      <c r="N1410" t="s">
        <v>616</v>
      </c>
      <c r="O1410" s="8">
        <v>41916</v>
      </c>
      <c r="P1410" s="9">
        <f>O1410-N1410</f>
        <v>107</v>
      </c>
      <c r="Q1410">
        <v>17</v>
      </c>
      <c r="R1410" s="9">
        <f>P1410-Q1410</f>
        <v>90</v>
      </c>
      <c r="S1410" s="8">
        <f>O1410-R1410</f>
        <v>41826</v>
      </c>
      <c r="T1410">
        <v>24</v>
      </c>
      <c r="U1410">
        <v>1</v>
      </c>
      <c r="V1410">
        <v>10</v>
      </c>
      <c r="W1410">
        <v>2</v>
      </c>
      <c r="X1410">
        <v>0</v>
      </c>
      <c r="Y1410">
        <v>4</v>
      </c>
      <c r="Z1410">
        <v>41</v>
      </c>
      <c r="AA1410">
        <f>Z1410/P1410</f>
        <v>0.38317757009345793</v>
      </c>
      <c r="AB1410" s="11" t="s">
        <v>506</v>
      </c>
      <c r="AC1410" t="s">
        <v>59</v>
      </c>
      <c r="AD1410">
        <v>2</v>
      </c>
      <c r="AE1410" t="str">
        <f>IF(AD1410&gt;3, "Prefers Discount", "Discount Indifferent")</f>
        <v>Discount Indifferent</v>
      </c>
      <c r="AF1410">
        <v>3</v>
      </c>
      <c r="AG1410">
        <v>2</v>
      </c>
      <c r="AH1410">
        <v>0</v>
      </c>
      <c r="AI1410" t="str">
        <f>INDEX($AF$1:$AH$1,MATCH(MAX(AF1410:AH1410),AF1410:AH1410,0))</f>
        <v>Store_Orders</v>
      </c>
      <c r="AJ1410">
        <v>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f>SUM(AK1410:AO1410)</f>
        <v>0</v>
      </c>
      <c r="AQ1410" t="s">
        <v>67</v>
      </c>
      <c r="AR1410">
        <v>0</v>
      </c>
      <c r="AS1410" t="str">
        <f>IF(OR(AK1410&gt;0, AL1410&gt;0, AM1410&gt;0, AN1410&gt;0, AO1410&gt;0), "Converted", "Not Converted")</f>
        <v>Not Converted</v>
      </c>
      <c r="AT1410">
        <v>0</v>
      </c>
      <c r="AU1410">
        <v>3</v>
      </c>
      <c r="AV1410">
        <v>11</v>
      </c>
      <c r="AW1410">
        <f>IF(Z1410&gt;607, 4, 0)</f>
        <v>0</v>
      </c>
      <c r="AX1410">
        <f>IF(AA1410&gt;1.6588, 3, 0)</f>
        <v>0</v>
      </c>
      <c r="AY1410">
        <f>IF(P1410&gt;401, 2, 0)</f>
        <v>0</v>
      </c>
      <c r="AZ1410">
        <f>IF(I1410&gt;52915.77, 1, 0)</f>
        <v>0</v>
      </c>
      <c r="BA1410">
        <f>SUM(AW1410:AZ1410)</f>
        <v>0</v>
      </c>
      <c r="BB1410" t="str">
        <f>VLOOKUP(BA1410,'Standard Deviations'!$L$1:$M$11,2,TRUE)</f>
        <v>No Tier</v>
      </c>
    </row>
    <row r="1411" spans="1:54">
      <c r="A1411">
        <v>6019</v>
      </c>
      <c r="B1411">
        <v>1971</v>
      </c>
      <c r="C1411">
        <f>2024-B1411</f>
        <v>53</v>
      </c>
      <c r="D1411" t="str">
        <f>VLOOKUP(B1411,Reference!$A$1:$B$125, 2)</f>
        <v>Gen X</v>
      </c>
      <c r="E1411" t="s">
        <v>68</v>
      </c>
      <c r="F1411" t="str">
        <f>IF(E1411="High School", "No College", "College")</f>
        <v>College</v>
      </c>
      <c r="G1411" t="s">
        <v>55</v>
      </c>
      <c r="H1411">
        <v>37126</v>
      </c>
      <c r="I1411">
        <v>37126</v>
      </c>
      <c r="J1411" s="4" t="s">
        <v>175</v>
      </c>
      <c r="K1411">
        <v>1</v>
      </c>
      <c r="L1411">
        <v>0</v>
      </c>
      <c r="M1411" t="str">
        <f>IF(OR(K1411&gt;0, L1411&gt;0), "Parent", "Not Parent")</f>
        <v>Parent</v>
      </c>
      <c r="N1411" t="s">
        <v>659</v>
      </c>
      <c r="O1411" s="8">
        <v>41916</v>
      </c>
      <c r="P1411" s="9">
        <f>O1411-N1411</f>
        <v>188</v>
      </c>
      <c r="Q1411">
        <v>9</v>
      </c>
      <c r="R1411" s="9">
        <f>P1411-Q1411</f>
        <v>179</v>
      </c>
      <c r="S1411" s="8">
        <f>O1411-R1411</f>
        <v>41737</v>
      </c>
      <c r="T1411">
        <v>45</v>
      </c>
      <c r="U1411">
        <v>3</v>
      </c>
      <c r="V1411">
        <v>9</v>
      </c>
      <c r="W1411">
        <v>4</v>
      </c>
      <c r="X1411">
        <v>4</v>
      </c>
      <c r="Y1411">
        <v>7</v>
      </c>
      <c r="Z1411">
        <v>72</v>
      </c>
      <c r="AA1411">
        <f>Z1411/P1411</f>
        <v>0.38297872340425532</v>
      </c>
      <c r="AB1411" s="11" t="s">
        <v>506</v>
      </c>
      <c r="AC1411" t="s">
        <v>59</v>
      </c>
      <c r="AD1411">
        <v>1</v>
      </c>
      <c r="AE1411" t="str">
        <f>IF(AD1411&gt;3, "Prefers Discount", "Discount Indifferent")</f>
        <v>Discount Indifferent</v>
      </c>
      <c r="AF1411">
        <v>2</v>
      </c>
      <c r="AG1411">
        <v>1</v>
      </c>
      <c r="AH1411">
        <v>2</v>
      </c>
      <c r="AI1411" t="str">
        <f>INDEX($AF$1:$AH$1,MATCH(MAX(AF1411:AH1411),AF1411:AH1411,0))</f>
        <v>Store_Orders</v>
      </c>
      <c r="AJ1411">
        <v>6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f>SUM(AK1411:AO1411)</f>
        <v>1</v>
      </c>
      <c r="AQ1411" t="str">
        <f>INDEX($AK$1:$AO$1,MATCH(MAX(AK1411:AO1411),AK1411:AO1411,0))</f>
        <v>Converted_on_Camp3</v>
      </c>
      <c r="AR1411">
        <v>1</v>
      </c>
      <c r="AS1411" t="str">
        <f>IF(OR(AK1411&gt;0, AL1411&gt;0, AM1411&gt;0, AN1411&gt;0, AO1411&gt;0), "Converted", "Not Converted")</f>
        <v>Converted</v>
      </c>
      <c r="AT1411">
        <v>0</v>
      </c>
      <c r="AU1411">
        <v>3</v>
      </c>
      <c r="AV1411">
        <v>11</v>
      </c>
      <c r="AW1411">
        <f>IF(Z1411&gt;607, 4, 0)</f>
        <v>0</v>
      </c>
      <c r="AX1411">
        <f>IF(AA1411&gt;1.6588, 3, 0)</f>
        <v>0</v>
      </c>
      <c r="AY1411">
        <f>IF(P1411&gt;401, 2, 0)</f>
        <v>0</v>
      </c>
      <c r="AZ1411">
        <f>IF(I1411&gt;52915.77, 1, 0)</f>
        <v>0</v>
      </c>
      <c r="BA1411">
        <f>SUM(AW1411:AZ1411)</f>
        <v>0</v>
      </c>
      <c r="BB1411" t="str">
        <f>VLOOKUP(BA1411,'Standard Deviations'!$L$1:$M$11,2,TRUE)</f>
        <v>No Tier</v>
      </c>
    </row>
    <row r="1412" spans="1:54">
      <c r="A1412">
        <v>833</v>
      </c>
      <c r="B1412">
        <v>1955</v>
      </c>
      <c r="C1412">
        <f>2024-B1412</f>
        <v>69</v>
      </c>
      <c r="D1412" t="str">
        <f>VLOOKUP(B1412,Reference!$A$1:$B$125, 2)</f>
        <v>Boomers</v>
      </c>
      <c r="E1412" t="s">
        <v>64</v>
      </c>
      <c r="F1412" t="str">
        <f>IF(E1412="High School", "No College", "College")</f>
        <v>College</v>
      </c>
      <c r="G1412" t="s">
        <v>55</v>
      </c>
      <c r="H1412">
        <v>38452</v>
      </c>
      <c r="I1412">
        <v>38452</v>
      </c>
      <c r="J1412" s="4" t="s">
        <v>175</v>
      </c>
      <c r="K1412">
        <v>1</v>
      </c>
      <c r="L1412">
        <v>1</v>
      </c>
      <c r="M1412" t="str">
        <f>IF(OR(K1412&gt;0, L1412&gt;0), "Parent", "Not Parent")</f>
        <v>Parent</v>
      </c>
      <c r="N1412" t="s">
        <v>659</v>
      </c>
      <c r="O1412" s="8">
        <v>41916</v>
      </c>
      <c r="P1412" s="9">
        <f>O1412-N1412</f>
        <v>188</v>
      </c>
      <c r="Q1412">
        <v>62</v>
      </c>
      <c r="R1412" s="9">
        <f>P1412-Q1412</f>
        <v>126</v>
      </c>
      <c r="S1412" s="8">
        <f>O1412-R1412</f>
        <v>41790</v>
      </c>
      <c r="T1412">
        <v>56</v>
      </c>
      <c r="U1412">
        <v>0</v>
      </c>
      <c r="V1412">
        <v>14</v>
      </c>
      <c r="W1412">
        <v>0</v>
      </c>
      <c r="X1412">
        <v>0</v>
      </c>
      <c r="Y1412">
        <v>2</v>
      </c>
      <c r="Z1412">
        <v>72</v>
      </c>
      <c r="AA1412">
        <f>Z1412/P1412</f>
        <v>0.38297872340425532</v>
      </c>
      <c r="AB1412" s="14" t="s">
        <v>506</v>
      </c>
      <c r="AC1412" s="13" t="s">
        <v>63</v>
      </c>
      <c r="AD1412">
        <v>3</v>
      </c>
      <c r="AE1412" t="str">
        <f>IF(AD1412&gt;3, "Prefers Discount", "Discount Indifferent")</f>
        <v>Discount Indifferent</v>
      </c>
      <c r="AF1412">
        <v>3</v>
      </c>
      <c r="AG1412">
        <v>3</v>
      </c>
      <c r="AH1412">
        <v>0</v>
      </c>
      <c r="AI1412" t="str">
        <f>INDEX($AF$1:$AH$1,MATCH(MAX(AF1412:AH1412),AF1412:AH1412,0))</f>
        <v>Store_Orders</v>
      </c>
      <c r="AJ1412">
        <v>7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f>SUM(AK1412:AO1412)</f>
        <v>0</v>
      </c>
      <c r="AQ1412" t="s">
        <v>67</v>
      </c>
      <c r="AR1412">
        <v>0</v>
      </c>
      <c r="AS1412" t="str">
        <f>IF(OR(AK1412&gt;0, AL1412&gt;0, AM1412&gt;0, AN1412&gt;0, AO1412&gt;0), "Converted", "Not Converted")</f>
        <v>Not Converted</v>
      </c>
      <c r="AT1412">
        <v>0</v>
      </c>
      <c r="AU1412">
        <v>3</v>
      </c>
      <c r="AV1412">
        <v>11</v>
      </c>
      <c r="AW1412">
        <f>IF(Z1412&gt;607, 4, 0)</f>
        <v>0</v>
      </c>
      <c r="AX1412">
        <f>IF(AA1412&gt;1.6588, 3, 0)</f>
        <v>0</v>
      </c>
      <c r="AY1412">
        <f>IF(P1412&gt;401, 2, 0)</f>
        <v>0</v>
      </c>
      <c r="AZ1412">
        <f>IF(I1412&gt;52915.77, 1, 0)</f>
        <v>0</v>
      </c>
      <c r="BA1412">
        <f>SUM(AW1412:AZ1412)</f>
        <v>0</v>
      </c>
      <c r="BB1412" t="str">
        <f>VLOOKUP(BA1412,'Standard Deviations'!$L$1:$M$11,2,TRUE)</f>
        <v>No Tier</v>
      </c>
    </row>
    <row r="1413" spans="1:54">
      <c r="A1413">
        <v>3565</v>
      </c>
      <c r="B1413">
        <v>1955</v>
      </c>
      <c r="C1413">
        <f>2024-B1413</f>
        <v>69</v>
      </c>
      <c r="D1413" t="str">
        <f>VLOOKUP(B1413,Reference!$A$1:$B$125, 2)</f>
        <v>Boomers</v>
      </c>
      <c r="E1413" t="s">
        <v>64</v>
      </c>
      <c r="F1413" t="str">
        <f>IF(E1413="High School", "No College", "College")</f>
        <v>College</v>
      </c>
      <c r="G1413" t="s">
        <v>55</v>
      </c>
      <c r="H1413">
        <v>38452</v>
      </c>
      <c r="I1413">
        <v>38452</v>
      </c>
      <c r="J1413" s="4" t="s">
        <v>175</v>
      </c>
      <c r="K1413">
        <v>1</v>
      </c>
      <c r="L1413">
        <v>1</v>
      </c>
      <c r="M1413" t="str">
        <f>IF(OR(K1413&gt;0, L1413&gt;0), "Parent", "Not Parent")</f>
        <v>Parent</v>
      </c>
      <c r="N1413" t="s">
        <v>659</v>
      </c>
      <c r="O1413" s="8">
        <v>41916</v>
      </c>
      <c r="P1413" s="9">
        <f>O1413-N1413</f>
        <v>188</v>
      </c>
      <c r="Q1413">
        <v>62</v>
      </c>
      <c r="R1413" s="9">
        <f>P1413-Q1413</f>
        <v>126</v>
      </c>
      <c r="S1413" s="8">
        <f>O1413-R1413</f>
        <v>41790</v>
      </c>
      <c r="T1413">
        <v>56</v>
      </c>
      <c r="U1413">
        <v>0</v>
      </c>
      <c r="V1413">
        <v>14</v>
      </c>
      <c r="W1413">
        <v>0</v>
      </c>
      <c r="X1413">
        <v>0</v>
      </c>
      <c r="Y1413">
        <v>2</v>
      </c>
      <c r="Z1413">
        <v>72</v>
      </c>
      <c r="AA1413">
        <f>Z1413/P1413</f>
        <v>0.38297872340425532</v>
      </c>
      <c r="AB1413" s="14" t="s">
        <v>506</v>
      </c>
      <c r="AC1413" s="13" t="s">
        <v>63</v>
      </c>
      <c r="AD1413">
        <v>3</v>
      </c>
      <c r="AE1413" t="str">
        <f>IF(AD1413&gt;3, "Prefers Discount", "Discount Indifferent")</f>
        <v>Discount Indifferent</v>
      </c>
      <c r="AF1413">
        <v>3</v>
      </c>
      <c r="AG1413">
        <v>3</v>
      </c>
      <c r="AH1413">
        <v>0</v>
      </c>
      <c r="AI1413" t="str">
        <f>INDEX($AF$1:$AH$1,MATCH(MAX(AF1413:AH1413),AF1413:AH1413,0))</f>
        <v>Store_Orders</v>
      </c>
      <c r="AJ1413">
        <v>7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f>SUM(AK1413:AO1413)</f>
        <v>0</v>
      </c>
      <c r="AQ1413" t="s">
        <v>67</v>
      </c>
      <c r="AR1413">
        <v>0</v>
      </c>
      <c r="AS1413" t="str">
        <f>IF(OR(AK1413&gt;0, AL1413&gt;0, AM1413&gt;0, AN1413&gt;0, AO1413&gt;0), "Converted", "Not Converted")</f>
        <v>Not Converted</v>
      </c>
      <c r="AT1413">
        <v>0</v>
      </c>
      <c r="AU1413">
        <v>3</v>
      </c>
      <c r="AV1413">
        <v>11</v>
      </c>
      <c r="AW1413">
        <f>IF(Z1413&gt;607, 4, 0)</f>
        <v>0</v>
      </c>
      <c r="AX1413">
        <f>IF(AA1413&gt;1.6588, 3, 0)</f>
        <v>0</v>
      </c>
      <c r="AY1413">
        <f>IF(P1413&gt;401, 2, 0)</f>
        <v>0</v>
      </c>
      <c r="AZ1413">
        <f>IF(I1413&gt;52915.77, 1, 0)</f>
        <v>0</v>
      </c>
      <c r="BA1413">
        <f>SUM(AW1413:AZ1413)</f>
        <v>0</v>
      </c>
      <c r="BB1413" t="str">
        <f>VLOOKUP(BA1413,'Standard Deviations'!$L$1:$M$11,2,TRUE)</f>
        <v>No Tier</v>
      </c>
    </row>
    <row r="1414" spans="1:54">
      <c r="A1414">
        <v>8346</v>
      </c>
      <c r="B1414">
        <v>1974</v>
      </c>
      <c r="C1414">
        <f>2024-B1414</f>
        <v>50</v>
      </c>
      <c r="D1414" t="str">
        <f>VLOOKUP(B1414,Reference!$A$1:$B$125, 2)</f>
        <v>Gen X</v>
      </c>
      <c r="E1414" t="s">
        <v>54</v>
      </c>
      <c r="F1414" t="str">
        <f>IF(E1414="High School", "No College", "College")</f>
        <v>College</v>
      </c>
      <c r="G1414" t="s">
        <v>60</v>
      </c>
      <c r="H1414">
        <v>32233</v>
      </c>
      <c r="I1414">
        <v>32233</v>
      </c>
      <c r="J1414" s="4" t="s">
        <v>175</v>
      </c>
      <c r="K1414">
        <v>1</v>
      </c>
      <c r="L1414">
        <v>0</v>
      </c>
      <c r="M1414" t="str">
        <f>IF(OR(K1414&gt;0, L1414&gt;0), "Parent", "Not Parent")</f>
        <v>Parent</v>
      </c>
      <c r="N1414" t="s">
        <v>660</v>
      </c>
      <c r="O1414" s="8">
        <v>41916</v>
      </c>
      <c r="P1414" s="9">
        <f>O1414-N1414</f>
        <v>776</v>
      </c>
      <c r="Q1414">
        <v>26</v>
      </c>
      <c r="R1414" s="9">
        <f>P1414-Q1414</f>
        <v>750</v>
      </c>
      <c r="S1414" s="8">
        <f>O1414-R1414</f>
        <v>41166</v>
      </c>
      <c r="T1414">
        <v>138</v>
      </c>
      <c r="U1414">
        <v>15</v>
      </c>
      <c r="V1414">
        <v>35</v>
      </c>
      <c r="W1414">
        <v>25</v>
      </c>
      <c r="X1414">
        <v>11</v>
      </c>
      <c r="Y1414">
        <v>72</v>
      </c>
      <c r="Z1414">
        <v>296</v>
      </c>
      <c r="AA1414">
        <f>Z1414/P1414</f>
        <v>0.38144329896907214</v>
      </c>
      <c r="AB1414" s="11" t="s">
        <v>506</v>
      </c>
      <c r="AC1414" t="s">
        <v>59</v>
      </c>
      <c r="AD1414">
        <v>2</v>
      </c>
      <c r="AE1414" t="str">
        <f>IF(AD1414&gt;3, "Prefers Discount", "Discount Indifferent")</f>
        <v>Discount Indifferent</v>
      </c>
      <c r="AF1414">
        <v>2</v>
      </c>
      <c r="AG1414">
        <v>6</v>
      </c>
      <c r="AH1414">
        <v>2</v>
      </c>
      <c r="AI1414" t="str">
        <f>INDEX($AF$1:$AH$1,MATCH(MAX(AF1414:AH1414),AF1414:AH1414,0))</f>
        <v>Web_Orders</v>
      </c>
      <c r="AJ1414">
        <v>9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f>SUM(AK1414:AO1414)</f>
        <v>1</v>
      </c>
      <c r="AQ1414" t="str">
        <f>INDEX($AK$1:$AO$1,MATCH(MAX(AK1414:AO1414),AK1414:AO1414,0))</f>
        <v>Converted_on_Camp3</v>
      </c>
      <c r="AR1414">
        <v>1</v>
      </c>
      <c r="AS1414" t="str">
        <f>IF(OR(AK1414&gt;0, AL1414&gt;0, AM1414&gt;0, AN1414&gt;0, AO1414&gt;0), "Converted", "Not Converted")</f>
        <v>Converted</v>
      </c>
      <c r="AT1414">
        <v>0</v>
      </c>
      <c r="AU1414">
        <v>3</v>
      </c>
      <c r="AV1414">
        <v>11</v>
      </c>
      <c r="AW1414">
        <f>IF(Z1414&gt;607, 4, 0)</f>
        <v>0</v>
      </c>
      <c r="AX1414">
        <f>IF(AA1414&gt;1.6588, 3, 0)</f>
        <v>0</v>
      </c>
      <c r="AY1414">
        <f>IF(P1414&gt;401, 2, 0)</f>
        <v>2</v>
      </c>
      <c r="AZ1414">
        <f>IF(I1414&gt;52915.77, 1, 0)</f>
        <v>0</v>
      </c>
      <c r="BA1414">
        <f>SUM(AW1414:AZ1414)</f>
        <v>2</v>
      </c>
      <c r="BB1414" t="str">
        <f>VLOOKUP(BA1414,'Standard Deviations'!$L$1:$M$11,2,TRUE)</f>
        <v>Bronze</v>
      </c>
    </row>
    <row r="1415" spans="1:54">
      <c r="A1415">
        <v>7628</v>
      </c>
      <c r="B1415">
        <v>1973</v>
      </c>
      <c r="C1415">
        <f>2024-B1415</f>
        <v>51</v>
      </c>
      <c r="D1415" t="str">
        <f>VLOOKUP(B1415,Reference!$A$1:$B$125, 2)</f>
        <v>Gen X</v>
      </c>
      <c r="E1415" t="s">
        <v>74</v>
      </c>
      <c r="F1415" t="str">
        <f>IF(E1415="High School", "No College", "College")</f>
        <v>College</v>
      </c>
      <c r="G1415" t="s">
        <v>55</v>
      </c>
      <c r="H1415">
        <v>43050</v>
      </c>
      <c r="I1415">
        <v>43050</v>
      </c>
      <c r="J1415" s="4" t="s">
        <v>175</v>
      </c>
      <c r="K1415">
        <v>1</v>
      </c>
      <c r="L1415">
        <v>0</v>
      </c>
      <c r="M1415" t="str">
        <f>IF(OR(K1415&gt;0, L1415&gt;0), "Parent", "Not Parent")</f>
        <v>Parent</v>
      </c>
      <c r="N1415" t="s">
        <v>159</v>
      </c>
      <c r="O1415" s="8">
        <v>41916</v>
      </c>
      <c r="P1415" s="9">
        <f>O1415-N1415</f>
        <v>200</v>
      </c>
      <c r="Q1415">
        <v>10</v>
      </c>
      <c r="R1415" s="9">
        <f>P1415-Q1415</f>
        <v>190</v>
      </c>
      <c r="S1415" s="8">
        <f>O1415-R1415</f>
        <v>41726</v>
      </c>
      <c r="T1415">
        <v>30</v>
      </c>
      <c r="U1415">
        <v>5</v>
      </c>
      <c r="V1415">
        <v>24</v>
      </c>
      <c r="W1415">
        <v>6</v>
      </c>
      <c r="X1415">
        <v>3</v>
      </c>
      <c r="Y1415">
        <v>8</v>
      </c>
      <c r="Z1415">
        <v>76</v>
      </c>
      <c r="AA1415">
        <f>Z1415/P1415</f>
        <v>0.38</v>
      </c>
      <c r="AB1415" s="11" t="s">
        <v>506</v>
      </c>
      <c r="AC1415" t="s">
        <v>59</v>
      </c>
      <c r="AD1415">
        <v>2</v>
      </c>
      <c r="AE1415" t="str">
        <f>IF(AD1415&gt;3, "Prefers Discount", "Discount Indifferent")</f>
        <v>Discount Indifferent</v>
      </c>
      <c r="AF1415">
        <v>4</v>
      </c>
      <c r="AG1415">
        <v>2</v>
      </c>
      <c r="AH1415">
        <v>0</v>
      </c>
      <c r="AI1415" t="str">
        <f>INDEX($AF$1:$AH$1,MATCH(MAX(AF1415:AH1415),AF1415:AH1415,0))</f>
        <v>Store_Orders</v>
      </c>
      <c r="AJ1415">
        <v>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f>SUM(AK1415:AO1415)</f>
        <v>0</v>
      </c>
      <c r="AQ1415" t="s">
        <v>67</v>
      </c>
      <c r="AR1415">
        <v>0</v>
      </c>
      <c r="AS1415" t="str">
        <f>IF(OR(AK1415&gt;0, AL1415&gt;0, AM1415&gt;0, AN1415&gt;0, AO1415&gt;0), "Converted", "Not Converted")</f>
        <v>Not Converted</v>
      </c>
      <c r="AT1415">
        <v>0</v>
      </c>
      <c r="AU1415">
        <v>3</v>
      </c>
      <c r="AV1415">
        <v>11</v>
      </c>
      <c r="AW1415">
        <f>IF(Z1415&gt;607, 4, 0)</f>
        <v>0</v>
      </c>
      <c r="AX1415">
        <f>IF(AA1415&gt;1.6588, 3, 0)</f>
        <v>0</v>
      </c>
      <c r="AY1415">
        <f>IF(P1415&gt;401, 2, 0)</f>
        <v>0</v>
      </c>
      <c r="AZ1415">
        <f>IF(I1415&gt;52915.77, 1, 0)</f>
        <v>0</v>
      </c>
      <c r="BA1415">
        <f>SUM(AW1415:AZ1415)</f>
        <v>0</v>
      </c>
      <c r="BB1415" t="str">
        <f>VLOOKUP(BA1415,'Standard Deviations'!$L$1:$M$11,2,TRUE)</f>
        <v>No Tier</v>
      </c>
    </row>
    <row r="1416" spans="1:54">
      <c r="A1416">
        <v>942</v>
      </c>
      <c r="B1416">
        <v>1982</v>
      </c>
      <c r="C1416">
        <f>2024-B1416</f>
        <v>42</v>
      </c>
      <c r="D1416" t="str">
        <f>VLOOKUP(B1416,Reference!$A$1:$B$125, 2)</f>
        <v>Millennials</v>
      </c>
      <c r="E1416" t="s">
        <v>54</v>
      </c>
      <c r="F1416" t="str">
        <f>IF(E1416="High School", "No College", "College")</f>
        <v>College</v>
      </c>
      <c r="G1416" t="s">
        <v>60</v>
      </c>
      <c r="H1416">
        <v>39660</v>
      </c>
      <c r="I1416">
        <v>39660</v>
      </c>
      <c r="J1416" s="4" t="s">
        <v>175</v>
      </c>
      <c r="K1416">
        <v>1</v>
      </c>
      <c r="L1416">
        <v>0</v>
      </c>
      <c r="M1416" t="str">
        <f>IF(OR(K1416&gt;0, L1416&gt;0), "Parent", "Not Parent")</f>
        <v>Parent</v>
      </c>
      <c r="N1416" t="s">
        <v>422</v>
      </c>
      <c r="O1416" s="8">
        <v>41916</v>
      </c>
      <c r="P1416" s="9">
        <f>O1416-N1416</f>
        <v>787</v>
      </c>
      <c r="Q1416">
        <v>36</v>
      </c>
      <c r="R1416" s="9">
        <f>P1416-Q1416</f>
        <v>751</v>
      </c>
      <c r="S1416" s="8">
        <f>O1416-R1416</f>
        <v>41165</v>
      </c>
      <c r="T1416">
        <v>139</v>
      </c>
      <c r="U1416">
        <v>13</v>
      </c>
      <c r="V1416">
        <v>78</v>
      </c>
      <c r="W1416">
        <v>20</v>
      </c>
      <c r="X1416">
        <v>13</v>
      </c>
      <c r="Y1416">
        <v>36</v>
      </c>
      <c r="Z1416">
        <v>299</v>
      </c>
      <c r="AA1416">
        <f>Z1416/P1416</f>
        <v>0.37992376111817028</v>
      </c>
      <c r="AB1416" s="11" t="s">
        <v>506</v>
      </c>
      <c r="AC1416" t="s">
        <v>59</v>
      </c>
      <c r="AD1416">
        <v>3</v>
      </c>
      <c r="AE1416" t="str">
        <f>IF(AD1416&gt;3, "Prefers Discount", "Discount Indifferent")</f>
        <v>Discount Indifferent</v>
      </c>
      <c r="AF1416">
        <v>3</v>
      </c>
      <c r="AG1416">
        <v>7</v>
      </c>
      <c r="AH1416">
        <v>1</v>
      </c>
      <c r="AI1416" t="str">
        <f>INDEX($AF$1:$AH$1,MATCH(MAX(AF1416:AH1416),AF1416:AH1416,0))</f>
        <v>Web_Orders</v>
      </c>
      <c r="AJ1416">
        <v>9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f>SUM(AK1416:AO1416)</f>
        <v>0</v>
      </c>
      <c r="AQ1416" t="s">
        <v>67</v>
      </c>
      <c r="AR1416">
        <v>1</v>
      </c>
      <c r="AS1416" t="str">
        <f>IF(OR(AK1416&gt;0, AL1416&gt;0, AM1416&gt;0, AN1416&gt;0, AO1416&gt;0), "Converted", "Not Converted")</f>
        <v>Not Converted</v>
      </c>
      <c r="AT1416">
        <v>0</v>
      </c>
      <c r="AU1416">
        <v>3</v>
      </c>
      <c r="AV1416">
        <v>11</v>
      </c>
      <c r="AW1416">
        <f>IF(Z1416&gt;607, 4, 0)</f>
        <v>0</v>
      </c>
      <c r="AX1416">
        <f>IF(AA1416&gt;1.6588, 3, 0)</f>
        <v>0</v>
      </c>
      <c r="AY1416">
        <f>IF(P1416&gt;401, 2, 0)</f>
        <v>2</v>
      </c>
      <c r="AZ1416">
        <f>IF(I1416&gt;52915.77, 1, 0)</f>
        <v>0</v>
      </c>
      <c r="BA1416">
        <f>SUM(AW1416:AZ1416)</f>
        <v>2</v>
      </c>
      <c r="BB1416" t="str">
        <f>VLOOKUP(BA1416,'Standard Deviations'!$L$1:$M$11,2,TRUE)</f>
        <v>Bronze</v>
      </c>
    </row>
    <row r="1417" spans="1:54">
      <c r="A1417">
        <v>4937</v>
      </c>
      <c r="B1417">
        <v>1973</v>
      </c>
      <c r="C1417">
        <f>2024-B1417</f>
        <v>51</v>
      </c>
      <c r="D1417" t="str">
        <f>VLOOKUP(B1417,Reference!$A$1:$B$125, 2)</f>
        <v>Gen X</v>
      </c>
      <c r="E1417" t="s">
        <v>74</v>
      </c>
      <c r="F1417" t="str">
        <f>IF(E1417="High School", "No College", "College")</f>
        <v>College</v>
      </c>
      <c r="G1417" t="s">
        <v>55</v>
      </c>
      <c r="H1417">
        <v>46094</v>
      </c>
      <c r="I1417">
        <v>46094</v>
      </c>
      <c r="J1417" s="4" t="s">
        <v>175</v>
      </c>
      <c r="K1417">
        <v>1</v>
      </c>
      <c r="L1417">
        <v>1</v>
      </c>
      <c r="M1417" t="str">
        <f>IF(OR(K1417&gt;0, L1417&gt;0), "Parent", "Not Parent")</f>
        <v>Parent</v>
      </c>
      <c r="N1417" t="s">
        <v>231</v>
      </c>
      <c r="O1417" s="8">
        <v>41916</v>
      </c>
      <c r="P1417" s="9">
        <f>O1417-N1417</f>
        <v>116</v>
      </c>
      <c r="Q1417">
        <v>62</v>
      </c>
      <c r="R1417" s="9">
        <f>P1417-Q1417</f>
        <v>54</v>
      </c>
      <c r="S1417" s="8">
        <f>O1417-R1417</f>
        <v>41862</v>
      </c>
      <c r="T1417">
        <v>12</v>
      </c>
      <c r="U1417">
        <v>2</v>
      </c>
      <c r="V1417">
        <v>20</v>
      </c>
      <c r="W1417">
        <v>3</v>
      </c>
      <c r="X1417">
        <v>2</v>
      </c>
      <c r="Y1417">
        <v>5</v>
      </c>
      <c r="Z1417">
        <v>44</v>
      </c>
      <c r="AA1417">
        <f>Z1417/P1417</f>
        <v>0.37931034482758619</v>
      </c>
      <c r="AB1417" s="14" t="s">
        <v>506</v>
      </c>
      <c r="AC1417" s="13" t="s">
        <v>63</v>
      </c>
      <c r="AD1417">
        <v>1</v>
      </c>
      <c r="AE1417" t="str">
        <f>IF(AD1417&gt;3, "Prefers Discount", "Discount Indifferent")</f>
        <v>Discount Indifferent</v>
      </c>
      <c r="AF1417">
        <v>3</v>
      </c>
      <c r="AG1417">
        <v>1</v>
      </c>
      <c r="AH1417">
        <v>0</v>
      </c>
      <c r="AI1417" t="str">
        <f>INDEX($AF$1:$AH$1,MATCH(MAX(AF1417:AH1417),AF1417:AH1417,0))</f>
        <v>Store_Orders</v>
      </c>
      <c r="AJ1417">
        <v>7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f>SUM(AK1417:AO1417)</f>
        <v>0</v>
      </c>
      <c r="AQ1417" t="s">
        <v>67</v>
      </c>
      <c r="AR1417">
        <v>0</v>
      </c>
      <c r="AS1417" t="str">
        <f>IF(OR(AK1417&gt;0, AL1417&gt;0, AM1417&gt;0, AN1417&gt;0, AO1417&gt;0), "Converted", "Not Converted")</f>
        <v>Not Converted</v>
      </c>
      <c r="AT1417">
        <v>0</v>
      </c>
      <c r="AU1417">
        <v>3</v>
      </c>
      <c r="AV1417">
        <v>11</v>
      </c>
      <c r="AW1417">
        <f>IF(Z1417&gt;607, 4, 0)</f>
        <v>0</v>
      </c>
      <c r="AX1417">
        <f>IF(AA1417&gt;1.6588, 3, 0)</f>
        <v>0</v>
      </c>
      <c r="AY1417">
        <f>IF(P1417&gt;401, 2, 0)</f>
        <v>0</v>
      </c>
      <c r="AZ1417">
        <f>IF(I1417&gt;52915.77, 1, 0)</f>
        <v>0</v>
      </c>
      <c r="BA1417">
        <f>SUM(AW1417:AZ1417)</f>
        <v>0</v>
      </c>
      <c r="BB1417" t="str">
        <f>VLOOKUP(BA1417,'Standard Deviations'!$L$1:$M$11,2,TRUE)</f>
        <v>No Tier</v>
      </c>
    </row>
    <row r="1418" spans="1:54">
      <c r="A1418">
        <v>6678</v>
      </c>
      <c r="B1418">
        <v>1989</v>
      </c>
      <c r="C1418">
        <f>2024-B1418</f>
        <v>35</v>
      </c>
      <c r="D1418" t="str">
        <f>VLOOKUP(B1418,Reference!$A$1:$B$125, 2)</f>
        <v>Millennials</v>
      </c>
      <c r="E1418" t="s">
        <v>54</v>
      </c>
      <c r="F1418" t="str">
        <f>IF(E1418="High School", "No College", "College")</f>
        <v>College</v>
      </c>
      <c r="G1418" t="s">
        <v>65</v>
      </c>
      <c r="H1418">
        <v>31928</v>
      </c>
      <c r="I1418">
        <v>31928</v>
      </c>
      <c r="J1418" s="4" t="s">
        <v>175</v>
      </c>
      <c r="K1418">
        <v>1</v>
      </c>
      <c r="L1418">
        <v>0</v>
      </c>
      <c r="M1418" t="str">
        <f>IF(OR(K1418&gt;0, L1418&gt;0), "Parent", "Not Parent")</f>
        <v>Parent</v>
      </c>
      <c r="N1418" t="s">
        <v>661</v>
      </c>
      <c r="O1418" s="8">
        <v>41916</v>
      </c>
      <c r="P1418" s="9">
        <f>O1418-N1418</f>
        <v>190</v>
      </c>
      <c r="Q1418">
        <v>5</v>
      </c>
      <c r="R1418" s="9">
        <f>P1418-Q1418</f>
        <v>185</v>
      </c>
      <c r="S1418" s="8">
        <f>O1418-R1418</f>
        <v>41731</v>
      </c>
      <c r="T1418">
        <v>33</v>
      </c>
      <c r="U1418">
        <v>4</v>
      </c>
      <c r="V1418">
        <v>24</v>
      </c>
      <c r="W1418">
        <v>4</v>
      </c>
      <c r="X1418">
        <v>2</v>
      </c>
      <c r="Y1418">
        <v>5</v>
      </c>
      <c r="Z1418">
        <v>72</v>
      </c>
      <c r="AA1418">
        <f>Z1418/P1418</f>
        <v>0.37894736842105264</v>
      </c>
      <c r="AB1418" s="11" t="s">
        <v>506</v>
      </c>
      <c r="AC1418" t="s">
        <v>59</v>
      </c>
      <c r="AD1418">
        <v>2</v>
      </c>
      <c r="AE1418" t="str">
        <f>IF(AD1418&gt;3, "Prefers Discount", "Discount Indifferent")</f>
        <v>Discount Indifferent</v>
      </c>
      <c r="AF1418">
        <v>4</v>
      </c>
      <c r="AG1418">
        <v>3</v>
      </c>
      <c r="AH1418">
        <v>0</v>
      </c>
      <c r="AI1418" t="str">
        <f>INDEX($AF$1:$AH$1,MATCH(MAX(AF1418:AH1418),AF1418:AH1418,0))</f>
        <v>Store_Orders</v>
      </c>
      <c r="AJ1418">
        <v>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f>SUM(AK1418:AO1418)</f>
        <v>0</v>
      </c>
      <c r="AQ1418" t="s">
        <v>67</v>
      </c>
      <c r="AR1418">
        <v>0</v>
      </c>
      <c r="AS1418" t="str">
        <f>IF(OR(AK1418&gt;0, AL1418&gt;0, AM1418&gt;0, AN1418&gt;0, AO1418&gt;0), "Converted", "Not Converted")</f>
        <v>Not Converted</v>
      </c>
      <c r="AT1418">
        <v>0</v>
      </c>
      <c r="AU1418">
        <v>3</v>
      </c>
      <c r="AV1418">
        <v>11</v>
      </c>
      <c r="AW1418">
        <f>IF(Z1418&gt;607, 4, 0)</f>
        <v>0</v>
      </c>
      <c r="AX1418">
        <f>IF(AA1418&gt;1.6588, 3, 0)</f>
        <v>0</v>
      </c>
      <c r="AY1418">
        <f>IF(P1418&gt;401, 2, 0)</f>
        <v>0</v>
      </c>
      <c r="AZ1418">
        <f>IF(I1418&gt;52915.77, 1, 0)</f>
        <v>0</v>
      </c>
      <c r="BA1418">
        <f>SUM(AW1418:AZ1418)</f>
        <v>0</v>
      </c>
      <c r="BB1418" t="str">
        <f>VLOOKUP(BA1418,'Standard Deviations'!$L$1:$M$11,2,TRUE)</f>
        <v>No Tier</v>
      </c>
    </row>
    <row r="1419" spans="1:54">
      <c r="A1419">
        <v>9860</v>
      </c>
      <c r="B1419">
        <v>1959</v>
      </c>
      <c r="C1419">
        <f>2024-B1419</f>
        <v>65</v>
      </c>
      <c r="D1419" t="str">
        <f>VLOOKUP(B1419,Reference!$A$1:$B$125, 2)</f>
        <v>Boomers</v>
      </c>
      <c r="E1419" t="s">
        <v>54</v>
      </c>
      <c r="F1419" t="str">
        <f>IF(E1419="High School", "No College", "College")</f>
        <v>College</v>
      </c>
      <c r="G1419" t="s">
        <v>65</v>
      </c>
      <c r="H1419">
        <v>44911</v>
      </c>
      <c r="I1419">
        <v>44911</v>
      </c>
      <c r="J1419" s="4" t="s">
        <v>175</v>
      </c>
      <c r="K1419">
        <v>0</v>
      </c>
      <c r="L1419">
        <v>1</v>
      </c>
      <c r="M1419" t="str">
        <f>IF(OR(K1419&gt;0, L1419&gt;0), "Parent", "Not Parent")</f>
        <v>Parent</v>
      </c>
      <c r="N1419" t="s">
        <v>662</v>
      </c>
      <c r="O1419" s="8">
        <v>41916</v>
      </c>
      <c r="P1419" s="9">
        <f>O1419-N1419</f>
        <v>568</v>
      </c>
      <c r="Q1419">
        <v>11</v>
      </c>
      <c r="R1419" s="9">
        <f>P1419-Q1419</f>
        <v>557</v>
      </c>
      <c r="S1419" s="8">
        <f>O1419-R1419</f>
        <v>41359</v>
      </c>
      <c r="T1419">
        <v>159</v>
      </c>
      <c r="U1419">
        <v>0</v>
      </c>
      <c r="V1419">
        <v>22</v>
      </c>
      <c r="W1419">
        <v>2</v>
      </c>
      <c r="X1419">
        <v>1</v>
      </c>
      <c r="Y1419">
        <v>31</v>
      </c>
      <c r="Z1419">
        <v>215</v>
      </c>
      <c r="AA1419">
        <f>Z1419/P1419</f>
        <v>0.37852112676056338</v>
      </c>
      <c r="AB1419" s="11" t="s">
        <v>506</v>
      </c>
      <c r="AC1419" t="s">
        <v>59</v>
      </c>
      <c r="AD1419">
        <v>3</v>
      </c>
      <c r="AE1419" t="str">
        <f>IF(AD1419&gt;3, "Prefers Discount", "Discount Indifferent")</f>
        <v>Discount Indifferent</v>
      </c>
      <c r="AF1419">
        <v>4</v>
      </c>
      <c r="AG1419">
        <v>4</v>
      </c>
      <c r="AH1419">
        <v>1</v>
      </c>
      <c r="AI1419" t="str">
        <f>INDEX($AF$1:$AH$1,MATCH(MAX(AF1419:AH1419),AF1419:AH1419,0))</f>
        <v>Store_Orders</v>
      </c>
      <c r="AJ1419">
        <v>7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f>SUM(AK1419:AO1419)</f>
        <v>0</v>
      </c>
      <c r="AQ1419" t="s">
        <v>67</v>
      </c>
      <c r="AR1419">
        <v>0</v>
      </c>
      <c r="AS1419" t="str">
        <f>IF(OR(AK1419&gt;0, AL1419&gt;0, AM1419&gt;0, AN1419&gt;0, AO1419&gt;0), "Converted", "Not Converted")</f>
        <v>Not Converted</v>
      </c>
      <c r="AT1419">
        <v>0</v>
      </c>
      <c r="AU1419">
        <v>3</v>
      </c>
      <c r="AV1419">
        <v>11</v>
      </c>
      <c r="AW1419">
        <f>IF(Z1419&gt;607, 4, 0)</f>
        <v>0</v>
      </c>
      <c r="AX1419">
        <f>IF(AA1419&gt;1.6588, 3, 0)</f>
        <v>0</v>
      </c>
      <c r="AY1419">
        <f>IF(P1419&gt;401, 2, 0)</f>
        <v>2</v>
      </c>
      <c r="AZ1419">
        <f>IF(I1419&gt;52915.77, 1, 0)</f>
        <v>0</v>
      </c>
      <c r="BA1419">
        <f>SUM(AW1419:AZ1419)</f>
        <v>2</v>
      </c>
      <c r="BB1419" t="str">
        <f>VLOOKUP(BA1419,'Standard Deviations'!$L$1:$M$11,2,TRUE)</f>
        <v>Bronze</v>
      </c>
    </row>
    <row r="1420" spans="1:54">
      <c r="A1420">
        <v>1880</v>
      </c>
      <c r="B1420">
        <v>1959</v>
      </c>
      <c r="C1420">
        <f>2024-B1420</f>
        <v>65</v>
      </c>
      <c r="D1420" t="str">
        <f>VLOOKUP(B1420,Reference!$A$1:$B$125, 2)</f>
        <v>Boomers</v>
      </c>
      <c r="E1420" t="s">
        <v>68</v>
      </c>
      <c r="F1420" t="str">
        <f>IF(E1420="High School", "No College", "College")</f>
        <v>College</v>
      </c>
      <c r="G1420" t="s">
        <v>65</v>
      </c>
      <c r="H1420">
        <v>53537</v>
      </c>
      <c r="I1420">
        <v>53537</v>
      </c>
      <c r="J1420" s="4" t="s">
        <v>61</v>
      </c>
      <c r="K1420">
        <v>1</v>
      </c>
      <c r="L1420">
        <v>1</v>
      </c>
      <c r="M1420" t="str">
        <f>IF(OR(K1420&gt;0, L1420&gt;0), "Parent", "Not Parent")</f>
        <v>Parent</v>
      </c>
      <c r="N1420" t="s">
        <v>413</v>
      </c>
      <c r="O1420" s="8">
        <v>41916</v>
      </c>
      <c r="P1420" s="9">
        <f>O1420-N1420</f>
        <v>247</v>
      </c>
      <c r="Q1420">
        <v>17</v>
      </c>
      <c r="R1420" s="9">
        <f>P1420-Q1420</f>
        <v>230</v>
      </c>
      <c r="S1420" s="8">
        <f>O1420-R1420</f>
        <v>41686</v>
      </c>
      <c r="T1420">
        <v>81</v>
      </c>
      <c r="U1420">
        <v>0</v>
      </c>
      <c r="V1420">
        <v>6</v>
      </c>
      <c r="W1420">
        <v>0</v>
      </c>
      <c r="X1420">
        <v>0</v>
      </c>
      <c r="Y1420">
        <v>6</v>
      </c>
      <c r="Z1420">
        <v>93</v>
      </c>
      <c r="AA1420">
        <f>Z1420/P1420</f>
        <v>0.37651821862348178</v>
      </c>
      <c r="AB1420" s="11" t="s">
        <v>506</v>
      </c>
      <c r="AC1420" t="s">
        <v>59</v>
      </c>
      <c r="AD1420">
        <v>2</v>
      </c>
      <c r="AE1420" t="str">
        <f>IF(AD1420&gt;3, "Prefers Discount", "Discount Indifferent")</f>
        <v>Discount Indifferent</v>
      </c>
      <c r="AF1420">
        <v>3</v>
      </c>
      <c r="AG1420">
        <v>2</v>
      </c>
      <c r="AH1420">
        <v>1</v>
      </c>
      <c r="AI1420" t="str">
        <f>INDEX($AF$1:$AH$1,MATCH(MAX(AF1420:AH1420),AF1420:AH1420,0))</f>
        <v>Store_Orders</v>
      </c>
      <c r="AJ1420">
        <v>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f>SUM(AK1420:AO1420)</f>
        <v>0</v>
      </c>
      <c r="AQ1420" t="s">
        <v>67</v>
      </c>
      <c r="AR1420">
        <v>0</v>
      </c>
      <c r="AS1420" t="str">
        <f>IF(OR(AK1420&gt;0, AL1420&gt;0, AM1420&gt;0, AN1420&gt;0, AO1420&gt;0), "Converted", "Not Converted")</f>
        <v>Not Converted</v>
      </c>
      <c r="AT1420">
        <v>0</v>
      </c>
      <c r="AU1420">
        <v>3</v>
      </c>
      <c r="AV1420">
        <v>11</v>
      </c>
      <c r="AW1420">
        <f>IF(Z1420&gt;607, 4, 0)</f>
        <v>0</v>
      </c>
      <c r="AX1420">
        <f>IF(AA1420&gt;1.6588, 3, 0)</f>
        <v>0</v>
      </c>
      <c r="AY1420">
        <f>IF(P1420&gt;401, 2, 0)</f>
        <v>0</v>
      </c>
      <c r="AZ1420">
        <f>IF(I1420&gt;52915.77, 1, 0)</f>
        <v>1</v>
      </c>
      <c r="BA1420">
        <f>SUM(AW1420:AZ1420)</f>
        <v>1</v>
      </c>
      <c r="BB1420" t="str">
        <f>VLOOKUP(BA1420,'Standard Deviations'!$L$1:$M$11,2,TRUE)</f>
        <v>Bronze</v>
      </c>
    </row>
    <row r="1421" spans="1:54">
      <c r="A1421">
        <v>4094</v>
      </c>
      <c r="B1421">
        <v>1961</v>
      </c>
      <c r="C1421">
        <f>2024-B1421</f>
        <v>63</v>
      </c>
      <c r="D1421" t="str">
        <f>VLOOKUP(B1421,Reference!$A$1:$B$125, 2)</f>
        <v>Boomers</v>
      </c>
      <c r="E1421" t="s">
        <v>54</v>
      </c>
      <c r="F1421" t="str">
        <f>IF(E1421="High School", "No College", "College")</f>
        <v>College</v>
      </c>
      <c r="G1421" t="s">
        <v>55</v>
      </c>
      <c r="H1421">
        <v>60544</v>
      </c>
      <c r="I1421">
        <v>60544</v>
      </c>
      <c r="J1421" s="4" t="s">
        <v>61</v>
      </c>
      <c r="K1421">
        <v>1</v>
      </c>
      <c r="L1421">
        <v>1</v>
      </c>
      <c r="M1421" t="str">
        <f>IF(OR(K1421&gt;0, L1421&gt;0), "Parent", "Not Parent")</f>
        <v>Parent</v>
      </c>
      <c r="N1421" t="s">
        <v>320</v>
      </c>
      <c r="O1421" s="8">
        <v>41916</v>
      </c>
      <c r="P1421" s="9">
        <f>O1421-N1421</f>
        <v>770</v>
      </c>
      <c r="Q1421">
        <v>92</v>
      </c>
      <c r="R1421" s="9">
        <f>P1421-Q1421</f>
        <v>678</v>
      </c>
      <c r="S1421" s="8">
        <f>O1421-R1421</f>
        <v>41238</v>
      </c>
      <c r="T1421">
        <v>201</v>
      </c>
      <c r="U1421">
        <v>2</v>
      </c>
      <c r="V1421">
        <v>43</v>
      </c>
      <c r="W1421">
        <v>3</v>
      </c>
      <c r="X1421">
        <v>5</v>
      </c>
      <c r="Y1421">
        <v>35</v>
      </c>
      <c r="Z1421">
        <v>289</v>
      </c>
      <c r="AA1421">
        <f>Z1421/P1421</f>
        <v>0.37532467532467534</v>
      </c>
      <c r="AB1421" s="14" t="s">
        <v>506</v>
      </c>
      <c r="AC1421" s="13" t="s">
        <v>63</v>
      </c>
      <c r="AD1421">
        <v>4</v>
      </c>
      <c r="AE1421" t="str">
        <f>IF(AD1421&gt;3, "Prefers Discount", "Discount Indifferent")</f>
        <v>Prefers Discount</v>
      </c>
      <c r="AF1421">
        <v>5</v>
      </c>
      <c r="AG1421">
        <v>5</v>
      </c>
      <c r="AH1421">
        <v>1</v>
      </c>
      <c r="AI1421" t="str">
        <f>INDEX($AF$1:$AH$1,MATCH(MAX(AF1421:AH1421),AF1421:AH1421,0))</f>
        <v>Store_Orders</v>
      </c>
      <c r="AJ1421">
        <v>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f>SUM(AK1421:AO1421)</f>
        <v>0</v>
      </c>
      <c r="AQ1421" t="s">
        <v>67</v>
      </c>
      <c r="AR1421">
        <v>0</v>
      </c>
      <c r="AS1421" t="str">
        <f>IF(OR(AK1421&gt;0, AL1421&gt;0, AM1421&gt;0, AN1421&gt;0, AO1421&gt;0), "Converted", "Not Converted")</f>
        <v>Not Converted</v>
      </c>
      <c r="AT1421">
        <v>0</v>
      </c>
      <c r="AU1421">
        <v>3</v>
      </c>
      <c r="AV1421">
        <v>11</v>
      </c>
      <c r="AW1421">
        <f>IF(Z1421&gt;607, 4, 0)</f>
        <v>0</v>
      </c>
      <c r="AX1421">
        <f>IF(AA1421&gt;1.6588, 3, 0)</f>
        <v>0</v>
      </c>
      <c r="AY1421">
        <f>IF(P1421&gt;401, 2, 0)</f>
        <v>2</v>
      </c>
      <c r="AZ1421">
        <f>IF(I1421&gt;52915.77, 1, 0)</f>
        <v>1</v>
      </c>
      <c r="BA1421">
        <f>SUM(AW1421:AZ1421)</f>
        <v>3</v>
      </c>
      <c r="BB1421" t="str">
        <f>VLOOKUP(BA1421,'Standard Deviations'!$L$1:$M$11,2,TRUE)</f>
        <v>Silver</v>
      </c>
    </row>
    <row r="1422" spans="1:54">
      <c r="A1422">
        <v>8588</v>
      </c>
      <c r="B1422">
        <v>1961</v>
      </c>
      <c r="C1422">
        <f>2024-B1422</f>
        <v>63</v>
      </c>
      <c r="D1422" t="str">
        <f>VLOOKUP(B1422,Reference!$A$1:$B$125, 2)</f>
        <v>Boomers</v>
      </c>
      <c r="E1422" t="s">
        <v>54</v>
      </c>
      <c r="F1422" t="str">
        <f>IF(E1422="High School", "No College", "College")</f>
        <v>College</v>
      </c>
      <c r="G1422" t="s">
        <v>55</v>
      </c>
      <c r="H1422">
        <v>60544</v>
      </c>
      <c r="I1422">
        <v>60544</v>
      </c>
      <c r="J1422" s="4" t="s">
        <v>61</v>
      </c>
      <c r="K1422">
        <v>1</v>
      </c>
      <c r="L1422">
        <v>1</v>
      </c>
      <c r="M1422" t="str">
        <f>IF(OR(K1422&gt;0, L1422&gt;0), "Parent", "Not Parent")</f>
        <v>Parent</v>
      </c>
      <c r="N1422" t="s">
        <v>320</v>
      </c>
      <c r="O1422" s="8">
        <v>41916</v>
      </c>
      <c r="P1422" s="9">
        <f>O1422-N1422</f>
        <v>770</v>
      </c>
      <c r="Q1422">
        <v>92</v>
      </c>
      <c r="R1422" s="9">
        <f>P1422-Q1422</f>
        <v>678</v>
      </c>
      <c r="S1422" s="8">
        <f>O1422-R1422</f>
        <v>41238</v>
      </c>
      <c r="T1422">
        <v>201</v>
      </c>
      <c r="U1422">
        <v>2</v>
      </c>
      <c r="V1422">
        <v>43</v>
      </c>
      <c r="W1422">
        <v>3</v>
      </c>
      <c r="X1422">
        <v>5</v>
      </c>
      <c r="Y1422">
        <v>35</v>
      </c>
      <c r="Z1422">
        <v>289</v>
      </c>
      <c r="AA1422">
        <f>Z1422/P1422</f>
        <v>0.37532467532467534</v>
      </c>
      <c r="AB1422" s="14" t="s">
        <v>506</v>
      </c>
      <c r="AC1422" s="13" t="s">
        <v>63</v>
      </c>
      <c r="AD1422">
        <v>4</v>
      </c>
      <c r="AE1422" t="str">
        <f>IF(AD1422&gt;3, "Prefers Discount", "Discount Indifferent")</f>
        <v>Prefers Discount</v>
      </c>
      <c r="AF1422">
        <v>5</v>
      </c>
      <c r="AG1422">
        <v>5</v>
      </c>
      <c r="AH1422">
        <v>1</v>
      </c>
      <c r="AI1422" t="str">
        <f>INDEX($AF$1:$AH$1,MATCH(MAX(AF1422:AH1422),AF1422:AH1422,0))</f>
        <v>Store_Orders</v>
      </c>
      <c r="AJ1422">
        <v>6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f>SUM(AK1422:AO1422)</f>
        <v>0</v>
      </c>
      <c r="AQ1422" t="s">
        <v>67</v>
      </c>
      <c r="AR1422">
        <v>0</v>
      </c>
      <c r="AS1422" t="str">
        <f>IF(OR(AK1422&gt;0, AL1422&gt;0, AM1422&gt;0, AN1422&gt;0, AO1422&gt;0), "Converted", "Not Converted")</f>
        <v>Not Converted</v>
      </c>
      <c r="AT1422">
        <v>0</v>
      </c>
      <c r="AU1422">
        <v>3</v>
      </c>
      <c r="AV1422">
        <v>11</v>
      </c>
      <c r="AW1422">
        <f>IF(Z1422&gt;607, 4, 0)</f>
        <v>0</v>
      </c>
      <c r="AX1422">
        <f>IF(AA1422&gt;1.6588, 3, 0)</f>
        <v>0</v>
      </c>
      <c r="AY1422">
        <f>IF(P1422&gt;401, 2, 0)</f>
        <v>2</v>
      </c>
      <c r="AZ1422">
        <f>IF(I1422&gt;52915.77, 1, 0)</f>
        <v>1</v>
      </c>
      <c r="BA1422">
        <f>SUM(AW1422:AZ1422)</f>
        <v>3</v>
      </c>
      <c r="BB1422" t="str">
        <f>VLOOKUP(BA1422,'Standard Deviations'!$L$1:$M$11,2,TRUE)</f>
        <v>Silver</v>
      </c>
    </row>
    <row r="1423" spans="1:54">
      <c r="A1423">
        <v>164</v>
      </c>
      <c r="B1423">
        <v>1977</v>
      </c>
      <c r="C1423">
        <f>2024-B1423</f>
        <v>47</v>
      </c>
      <c r="D1423" t="str">
        <f>VLOOKUP(B1423,Reference!$A$1:$B$125, 2)</f>
        <v>Gen X</v>
      </c>
      <c r="E1423" t="s">
        <v>68</v>
      </c>
      <c r="F1423" t="str">
        <f>IF(E1423="High School", "No College", "College")</f>
        <v>College</v>
      </c>
      <c r="G1423" t="s">
        <v>55</v>
      </c>
      <c r="H1423">
        <v>28973</v>
      </c>
      <c r="I1423">
        <v>28973</v>
      </c>
      <c r="J1423" s="4" t="s">
        <v>341</v>
      </c>
      <c r="K1423">
        <v>0</v>
      </c>
      <c r="L1423">
        <v>0</v>
      </c>
      <c r="M1423" t="str">
        <f>IF(OR(K1423&gt;0, L1423&gt;0), "Parent", "Not Parent")</f>
        <v>Not Parent</v>
      </c>
      <c r="N1423" t="s">
        <v>594</v>
      </c>
      <c r="O1423" s="8">
        <v>41916</v>
      </c>
      <c r="P1423" s="9">
        <f>O1423-N1423</f>
        <v>721</v>
      </c>
      <c r="Q1423">
        <v>59</v>
      </c>
      <c r="R1423" s="9">
        <f>P1423-Q1423</f>
        <v>662</v>
      </c>
      <c r="S1423" s="8">
        <f>O1423-R1423</f>
        <v>41254</v>
      </c>
      <c r="T1423">
        <v>206</v>
      </c>
      <c r="U1423">
        <v>0</v>
      </c>
      <c r="V1423">
        <v>46</v>
      </c>
      <c r="W1423">
        <v>3</v>
      </c>
      <c r="X1423">
        <v>2</v>
      </c>
      <c r="Y1423">
        <v>12</v>
      </c>
      <c r="Z1423">
        <v>269</v>
      </c>
      <c r="AA1423">
        <f>Z1423/P1423</f>
        <v>0.37309292649098474</v>
      </c>
      <c r="AB1423" s="14" t="s">
        <v>506</v>
      </c>
      <c r="AC1423" s="13" t="s">
        <v>63</v>
      </c>
      <c r="AD1423">
        <v>2</v>
      </c>
      <c r="AE1423" t="str">
        <f>IF(AD1423&gt;3, "Prefers Discount", "Discount Indifferent")</f>
        <v>Discount Indifferent</v>
      </c>
      <c r="AF1423">
        <v>5</v>
      </c>
      <c r="AG1423">
        <v>5</v>
      </c>
      <c r="AH1423">
        <v>1</v>
      </c>
      <c r="AI1423" t="str">
        <f>INDEX($AF$1:$AH$1,MATCH(MAX(AF1423:AH1423),AF1423:AH1423,0))</f>
        <v>Store_Orders</v>
      </c>
      <c r="AJ1423">
        <v>8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f>SUM(AK1423:AO1423)</f>
        <v>0</v>
      </c>
      <c r="AQ1423" t="s">
        <v>67</v>
      </c>
      <c r="AR1423">
        <v>0</v>
      </c>
      <c r="AS1423" t="str">
        <f>IF(OR(AK1423&gt;0, AL1423&gt;0, AM1423&gt;0, AN1423&gt;0, AO1423&gt;0), "Converted", "Not Converted")</f>
        <v>Not Converted</v>
      </c>
      <c r="AT1423">
        <v>0</v>
      </c>
      <c r="AU1423">
        <v>3</v>
      </c>
      <c r="AV1423">
        <v>11</v>
      </c>
      <c r="AW1423">
        <f>IF(Z1423&gt;607, 4, 0)</f>
        <v>0</v>
      </c>
      <c r="AX1423">
        <f>IF(AA1423&gt;1.6588, 3, 0)</f>
        <v>0</v>
      </c>
      <c r="AY1423">
        <f>IF(P1423&gt;401, 2, 0)</f>
        <v>2</v>
      </c>
      <c r="AZ1423">
        <f>IF(I1423&gt;52915.77, 1, 0)</f>
        <v>0</v>
      </c>
      <c r="BA1423">
        <f>SUM(AW1423:AZ1423)</f>
        <v>2</v>
      </c>
      <c r="BB1423" t="str">
        <f>VLOOKUP(BA1423,'Standard Deviations'!$L$1:$M$11,2,TRUE)</f>
        <v>Bronze</v>
      </c>
    </row>
    <row r="1424" spans="1:54">
      <c r="A1424">
        <v>8036</v>
      </c>
      <c r="B1424">
        <v>1971</v>
      </c>
      <c r="C1424">
        <f>2024-B1424</f>
        <v>53</v>
      </c>
      <c r="D1424" t="str">
        <f>VLOOKUP(B1424,Reference!$A$1:$B$125, 2)</f>
        <v>Gen X</v>
      </c>
      <c r="E1424" t="s">
        <v>74</v>
      </c>
      <c r="F1424" t="str">
        <f>IF(E1424="High School", "No College", "College")</f>
        <v>College</v>
      </c>
      <c r="G1424" t="s">
        <v>65</v>
      </c>
      <c r="H1424">
        <v>26850</v>
      </c>
      <c r="I1424">
        <v>26850</v>
      </c>
      <c r="J1424" s="4" t="s">
        <v>341</v>
      </c>
      <c r="K1424">
        <v>1</v>
      </c>
      <c r="L1424">
        <v>1</v>
      </c>
      <c r="M1424" t="str">
        <f>IF(OR(K1424&gt;0, L1424&gt;0), "Parent", "Not Parent")</f>
        <v>Parent</v>
      </c>
      <c r="N1424" t="s">
        <v>600</v>
      </c>
      <c r="O1424" s="8">
        <v>41916</v>
      </c>
      <c r="P1424" s="9">
        <f>O1424-N1424</f>
        <v>169</v>
      </c>
      <c r="Q1424">
        <v>10</v>
      </c>
      <c r="R1424" s="9">
        <f>P1424-Q1424</f>
        <v>159</v>
      </c>
      <c r="S1424" s="8">
        <f>O1424-R1424</f>
        <v>41757</v>
      </c>
      <c r="T1424">
        <v>31</v>
      </c>
      <c r="U1424">
        <v>1</v>
      </c>
      <c r="V1424">
        <v>13</v>
      </c>
      <c r="W1424">
        <v>7</v>
      </c>
      <c r="X1424">
        <v>2</v>
      </c>
      <c r="Y1424">
        <v>9</v>
      </c>
      <c r="Z1424">
        <v>63</v>
      </c>
      <c r="AA1424">
        <f>Z1424/P1424</f>
        <v>0.37278106508875741</v>
      </c>
      <c r="AB1424" s="11" t="s">
        <v>506</v>
      </c>
      <c r="AC1424" t="s">
        <v>59</v>
      </c>
      <c r="AD1424">
        <v>4</v>
      </c>
      <c r="AE1424" t="str">
        <f>IF(AD1424&gt;3, "Prefers Discount", "Discount Indifferent")</f>
        <v>Prefers Discount</v>
      </c>
      <c r="AF1424">
        <v>4</v>
      </c>
      <c r="AG1424">
        <v>2</v>
      </c>
      <c r="AH1424">
        <v>1</v>
      </c>
      <c r="AI1424" t="str">
        <f>INDEX($AF$1:$AH$1,MATCH(MAX(AF1424:AH1424),AF1424:AH1424,0))</f>
        <v>Store_Orders</v>
      </c>
      <c r="AJ1424">
        <v>4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f>SUM(AK1424:AO1424)</f>
        <v>0</v>
      </c>
      <c r="AQ1424" t="s">
        <v>67</v>
      </c>
      <c r="AR1424">
        <v>0</v>
      </c>
      <c r="AS1424" t="str">
        <f>IF(OR(AK1424&gt;0, AL1424&gt;0, AM1424&gt;0, AN1424&gt;0, AO1424&gt;0), "Converted", "Not Converted")</f>
        <v>Not Converted</v>
      </c>
      <c r="AT1424">
        <v>0</v>
      </c>
      <c r="AU1424">
        <v>3</v>
      </c>
      <c r="AV1424">
        <v>11</v>
      </c>
      <c r="AW1424">
        <f>IF(Z1424&gt;607, 4, 0)</f>
        <v>0</v>
      </c>
      <c r="AX1424">
        <f>IF(AA1424&gt;1.6588, 3, 0)</f>
        <v>0</v>
      </c>
      <c r="AY1424">
        <f>IF(P1424&gt;401, 2, 0)</f>
        <v>0</v>
      </c>
      <c r="AZ1424">
        <f>IF(I1424&gt;52915.77, 1, 0)</f>
        <v>0</v>
      </c>
      <c r="BA1424">
        <f>SUM(AW1424:AZ1424)</f>
        <v>0</v>
      </c>
      <c r="BB1424" t="str">
        <f>VLOOKUP(BA1424,'Standard Deviations'!$L$1:$M$11,2,TRUE)</f>
        <v>No Tier</v>
      </c>
    </row>
    <row r="1425" spans="1:54">
      <c r="A1425">
        <v>213</v>
      </c>
      <c r="B1425">
        <v>1963</v>
      </c>
      <c r="C1425">
        <f>2024-B1425</f>
        <v>61</v>
      </c>
      <c r="D1425" t="str">
        <f>VLOOKUP(B1425,Reference!$A$1:$B$125, 2)</f>
        <v>Boomers</v>
      </c>
      <c r="E1425" t="s">
        <v>68</v>
      </c>
      <c r="F1425" t="str">
        <f>IF(E1425="High School", "No College", "College")</f>
        <v>College</v>
      </c>
      <c r="G1425" t="s">
        <v>60</v>
      </c>
      <c r="H1425">
        <v>23091</v>
      </c>
      <c r="I1425">
        <v>23091</v>
      </c>
      <c r="J1425" s="4" t="s">
        <v>341</v>
      </c>
      <c r="K1425">
        <v>1</v>
      </c>
      <c r="L1425">
        <v>1</v>
      </c>
      <c r="M1425" t="str">
        <f>IF(OR(K1425&gt;0, L1425&gt;0), "Parent", "Not Parent")</f>
        <v>Parent</v>
      </c>
      <c r="N1425" t="s">
        <v>315</v>
      </c>
      <c r="O1425" s="8">
        <v>41916</v>
      </c>
      <c r="P1425" s="9">
        <f>O1425-N1425</f>
        <v>129</v>
      </c>
      <c r="Q1425">
        <v>98</v>
      </c>
      <c r="R1425" s="9">
        <f>P1425-Q1425</f>
        <v>31</v>
      </c>
      <c r="S1425" s="8">
        <f>O1425-R1425</f>
        <v>41885</v>
      </c>
      <c r="T1425">
        <v>35</v>
      </c>
      <c r="U1425">
        <v>0</v>
      </c>
      <c r="V1425">
        <v>11</v>
      </c>
      <c r="W1425">
        <v>0</v>
      </c>
      <c r="X1425">
        <v>0</v>
      </c>
      <c r="Y1425">
        <v>2</v>
      </c>
      <c r="Z1425">
        <v>48</v>
      </c>
      <c r="AA1425">
        <f>Z1425/P1425</f>
        <v>0.37209302325581395</v>
      </c>
      <c r="AB1425" s="14" t="s">
        <v>506</v>
      </c>
      <c r="AC1425" s="13" t="s">
        <v>63</v>
      </c>
      <c r="AD1425">
        <v>4</v>
      </c>
      <c r="AE1425" t="str">
        <f>IF(AD1425&gt;3, "Prefers Discount", "Discount Indifferent")</f>
        <v>Prefers Discount</v>
      </c>
      <c r="AF1425">
        <v>3</v>
      </c>
      <c r="AG1425">
        <v>2</v>
      </c>
      <c r="AH1425">
        <v>1</v>
      </c>
      <c r="AI1425" t="str">
        <f>INDEX($AF$1:$AH$1,MATCH(MAX(AF1425:AH1425),AF1425:AH1425,0))</f>
        <v>Store_Orders</v>
      </c>
      <c r="AJ1425">
        <v>7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f>SUM(AK1425:AO1425)</f>
        <v>0</v>
      </c>
      <c r="AQ1425" t="s">
        <v>67</v>
      </c>
      <c r="AR1425">
        <v>0</v>
      </c>
      <c r="AS1425" t="str">
        <f>IF(OR(AK1425&gt;0, AL1425&gt;0, AM1425&gt;0, AN1425&gt;0, AO1425&gt;0), "Converted", "Not Converted")</f>
        <v>Not Converted</v>
      </c>
      <c r="AT1425">
        <v>0</v>
      </c>
      <c r="AU1425">
        <v>3</v>
      </c>
      <c r="AV1425">
        <v>11</v>
      </c>
      <c r="AW1425">
        <f>IF(Z1425&gt;607, 4, 0)</f>
        <v>0</v>
      </c>
      <c r="AX1425">
        <f>IF(AA1425&gt;1.6588, 3, 0)</f>
        <v>0</v>
      </c>
      <c r="AY1425">
        <f>IF(P1425&gt;401, 2, 0)</f>
        <v>0</v>
      </c>
      <c r="AZ1425">
        <f>IF(I1425&gt;52915.77, 1, 0)</f>
        <v>0</v>
      </c>
      <c r="BA1425">
        <f>SUM(AW1425:AZ1425)</f>
        <v>0</v>
      </c>
      <c r="BB1425" t="str">
        <f>VLOOKUP(BA1425,'Standard Deviations'!$L$1:$M$11,2,TRUE)</f>
        <v>No Tier</v>
      </c>
    </row>
    <row r="1426" spans="1:54">
      <c r="A1426">
        <v>9727</v>
      </c>
      <c r="B1426">
        <v>1957</v>
      </c>
      <c r="C1426">
        <f>2024-B1426</f>
        <v>67</v>
      </c>
      <c r="D1426" t="str">
        <f>VLOOKUP(B1426,Reference!$A$1:$B$125, 2)</f>
        <v>Boomers</v>
      </c>
      <c r="E1426" t="s">
        <v>54</v>
      </c>
      <c r="F1426" t="str">
        <f>IF(E1426="High School", "No College", "College")</f>
        <v>College</v>
      </c>
      <c r="G1426" t="s">
        <v>55</v>
      </c>
      <c r="H1426">
        <v>23539</v>
      </c>
      <c r="I1426">
        <v>23539</v>
      </c>
      <c r="J1426" s="4" t="s">
        <v>341</v>
      </c>
      <c r="K1426">
        <v>0</v>
      </c>
      <c r="L1426">
        <v>0</v>
      </c>
      <c r="M1426" t="str">
        <f>IF(OR(K1426&gt;0, L1426&gt;0), "Parent", "Not Parent")</f>
        <v>Not Parent</v>
      </c>
      <c r="N1426" t="s">
        <v>165</v>
      </c>
      <c r="O1426" s="8">
        <v>41916</v>
      </c>
      <c r="P1426" s="9">
        <f>O1426-N1426</f>
        <v>218</v>
      </c>
      <c r="Q1426">
        <v>13</v>
      </c>
      <c r="R1426" s="9">
        <f>P1426-Q1426</f>
        <v>205</v>
      </c>
      <c r="S1426" s="8">
        <f>O1426-R1426</f>
        <v>41711</v>
      </c>
      <c r="T1426">
        <v>4</v>
      </c>
      <c r="U1426">
        <v>24</v>
      </c>
      <c r="V1426">
        <v>11</v>
      </c>
      <c r="W1426">
        <v>16</v>
      </c>
      <c r="X1426">
        <v>1</v>
      </c>
      <c r="Y1426">
        <v>25</v>
      </c>
      <c r="Z1426">
        <v>81</v>
      </c>
      <c r="AA1426">
        <f>Z1426/P1426</f>
        <v>0.37155963302752293</v>
      </c>
      <c r="AB1426" s="11" t="s">
        <v>506</v>
      </c>
      <c r="AC1426" t="s">
        <v>59</v>
      </c>
      <c r="AD1426">
        <v>1</v>
      </c>
      <c r="AE1426" t="str">
        <f>IF(AD1426&gt;3, "Prefers Discount", "Discount Indifferent")</f>
        <v>Discount Indifferent</v>
      </c>
      <c r="AF1426">
        <v>4</v>
      </c>
      <c r="AG1426">
        <v>2</v>
      </c>
      <c r="AH1426">
        <v>0</v>
      </c>
      <c r="AI1426" t="str">
        <f>INDEX($AF$1:$AH$1,MATCH(MAX(AF1426:AH1426),AF1426:AH1426,0))</f>
        <v>Store_Orders</v>
      </c>
      <c r="AJ1426">
        <v>6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f>SUM(AK1426:AO1426)</f>
        <v>0</v>
      </c>
      <c r="AQ1426" t="s">
        <v>67</v>
      </c>
      <c r="AR1426">
        <v>0</v>
      </c>
      <c r="AS1426" t="str">
        <f>IF(OR(AK1426&gt;0, AL1426&gt;0, AM1426&gt;0, AN1426&gt;0, AO1426&gt;0), "Converted", "Not Converted")</f>
        <v>Not Converted</v>
      </c>
      <c r="AT1426">
        <v>0</v>
      </c>
      <c r="AU1426">
        <v>3</v>
      </c>
      <c r="AV1426">
        <v>11</v>
      </c>
      <c r="AW1426">
        <f>IF(Z1426&gt;607, 4, 0)</f>
        <v>0</v>
      </c>
      <c r="AX1426">
        <f>IF(AA1426&gt;1.6588, 3, 0)</f>
        <v>0</v>
      </c>
      <c r="AY1426">
        <f>IF(P1426&gt;401, 2, 0)</f>
        <v>0</v>
      </c>
      <c r="AZ1426">
        <f>IF(I1426&gt;52915.77, 1, 0)</f>
        <v>0</v>
      </c>
      <c r="BA1426">
        <f>SUM(AW1426:AZ1426)</f>
        <v>0</v>
      </c>
      <c r="BB1426" t="str">
        <f>VLOOKUP(BA1426,'Standard Deviations'!$L$1:$M$11,2,TRUE)</f>
        <v>No Tier</v>
      </c>
    </row>
    <row r="1427" spans="1:54">
      <c r="A1427">
        <v>1991</v>
      </c>
      <c r="B1427">
        <v>1967</v>
      </c>
      <c r="C1427">
        <f>2024-B1427</f>
        <v>57</v>
      </c>
      <c r="D1427" t="str">
        <f>VLOOKUP(B1427,Reference!$A$1:$B$125, 2)</f>
        <v>Gen X</v>
      </c>
      <c r="E1427" t="s">
        <v>54</v>
      </c>
      <c r="F1427" t="str">
        <f>IF(E1427="High School", "No College", "College")</f>
        <v>College</v>
      </c>
      <c r="G1427" t="s">
        <v>65</v>
      </c>
      <c r="H1427">
        <v>44931</v>
      </c>
      <c r="I1427">
        <v>44931</v>
      </c>
      <c r="J1427" s="4" t="s">
        <v>175</v>
      </c>
      <c r="K1427">
        <v>0</v>
      </c>
      <c r="L1427">
        <v>1</v>
      </c>
      <c r="M1427" t="str">
        <f>IF(OR(K1427&gt;0, L1427&gt;0), "Parent", "Not Parent")</f>
        <v>Parent</v>
      </c>
      <c r="N1427" t="s">
        <v>663</v>
      </c>
      <c r="O1427" s="8">
        <v>41916</v>
      </c>
      <c r="P1427" s="9">
        <f>O1427-N1427</f>
        <v>259</v>
      </c>
      <c r="Q1427">
        <v>0</v>
      </c>
      <c r="R1427" s="9">
        <f>P1427-Q1427</f>
        <v>259</v>
      </c>
      <c r="S1427" s="8">
        <f>O1427-R1427</f>
        <v>41657</v>
      </c>
      <c r="T1427">
        <v>78</v>
      </c>
      <c r="U1427">
        <v>0</v>
      </c>
      <c r="V1427">
        <v>11</v>
      </c>
      <c r="W1427">
        <v>0</v>
      </c>
      <c r="X1427">
        <v>0</v>
      </c>
      <c r="Y1427">
        <v>7</v>
      </c>
      <c r="Z1427">
        <v>96</v>
      </c>
      <c r="AA1427">
        <f>Z1427/P1427</f>
        <v>0.37065637065637064</v>
      </c>
      <c r="AB1427" s="11" t="s">
        <v>506</v>
      </c>
      <c r="AC1427" t="s">
        <v>59</v>
      </c>
      <c r="AD1427">
        <v>1</v>
      </c>
      <c r="AE1427" t="str">
        <f>IF(AD1427&gt;3, "Prefers Discount", "Discount Indifferent")</f>
        <v>Discount Indifferent</v>
      </c>
      <c r="AF1427">
        <v>3</v>
      </c>
      <c r="AG1427">
        <v>2</v>
      </c>
      <c r="AH1427">
        <v>1</v>
      </c>
      <c r="AI1427" t="str">
        <f>INDEX($AF$1:$AH$1,MATCH(MAX(AF1427:AH1427),AF1427:AH1427,0))</f>
        <v>Store_Orders</v>
      </c>
      <c r="AJ1427">
        <v>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f>SUM(AK1427:AO1427)</f>
        <v>0</v>
      </c>
      <c r="AQ1427" t="s">
        <v>67</v>
      </c>
      <c r="AR1427">
        <v>0</v>
      </c>
      <c r="AS1427" t="str">
        <f>IF(OR(AK1427&gt;0, AL1427&gt;0, AM1427&gt;0, AN1427&gt;0, AO1427&gt;0), "Converted", "Not Converted")</f>
        <v>Not Converted</v>
      </c>
      <c r="AT1427">
        <v>0</v>
      </c>
      <c r="AU1427">
        <v>3</v>
      </c>
      <c r="AV1427">
        <v>11</v>
      </c>
      <c r="AW1427">
        <f>IF(Z1427&gt;607, 4, 0)</f>
        <v>0</v>
      </c>
      <c r="AX1427">
        <f>IF(AA1427&gt;1.6588, 3, 0)</f>
        <v>0</v>
      </c>
      <c r="AY1427">
        <f>IF(P1427&gt;401, 2, 0)</f>
        <v>0</v>
      </c>
      <c r="AZ1427">
        <f>IF(I1427&gt;52915.77, 1, 0)</f>
        <v>0</v>
      </c>
      <c r="BA1427">
        <f>SUM(AW1427:AZ1427)</f>
        <v>0</v>
      </c>
      <c r="BB1427" t="str">
        <f>VLOOKUP(BA1427,'Standard Deviations'!$L$1:$M$11,2,TRUE)</f>
        <v>No Tier</v>
      </c>
    </row>
    <row r="1428" spans="1:54">
      <c r="A1428">
        <v>8146</v>
      </c>
      <c r="B1428">
        <v>1976</v>
      </c>
      <c r="C1428">
        <f>2024-B1428</f>
        <v>48</v>
      </c>
      <c r="D1428" t="str">
        <f>VLOOKUP(B1428,Reference!$A$1:$B$125, 2)</f>
        <v>Gen X</v>
      </c>
      <c r="E1428" t="s">
        <v>64</v>
      </c>
      <c r="F1428" t="str">
        <f>IF(E1428="High School", "No College", "College")</f>
        <v>College</v>
      </c>
      <c r="G1428" t="s">
        <v>65</v>
      </c>
      <c r="H1428">
        <v>46106</v>
      </c>
      <c r="I1428">
        <v>46106</v>
      </c>
      <c r="J1428" s="4" t="s">
        <v>175</v>
      </c>
      <c r="K1428">
        <v>1</v>
      </c>
      <c r="L1428">
        <v>1</v>
      </c>
      <c r="M1428" t="str">
        <f>IF(OR(K1428&gt;0, L1428&gt;0), "Parent", "Not Parent")</f>
        <v>Parent</v>
      </c>
      <c r="N1428" t="s">
        <v>85</v>
      </c>
      <c r="O1428" s="8">
        <v>41916</v>
      </c>
      <c r="P1428" s="9">
        <f>O1428-N1428</f>
        <v>146</v>
      </c>
      <c r="Q1428">
        <v>84</v>
      </c>
      <c r="R1428" s="9">
        <f>P1428-Q1428</f>
        <v>62</v>
      </c>
      <c r="S1428" s="8">
        <f>O1428-R1428</f>
        <v>41854</v>
      </c>
      <c r="T1428">
        <v>30</v>
      </c>
      <c r="U1428">
        <v>0</v>
      </c>
      <c r="V1428">
        <v>8</v>
      </c>
      <c r="W1428">
        <v>2</v>
      </c>
      <c r="X1428">
        <v>0</v>
      </c>
      <c r="Y1428">
        <v>14</v>
      </c>
      <c r="Z1428">
        <v>54</v>
      </c>
      <c r="AA1428">
        <f>Z1428/P1428</f>
        <v>0.36986301369863012</v>
      </c>
      <c r="AB1428" s="14" t="s">
        <v>506</v>
      </c>
      <c r="AC1428" s="13" t="s">
        <v>63</v>
      </c>
      <c r="AD1428">
        <v>1</v>
      </c>
      <c r="AE1428" t="str">
        <f>IF(AD1428&gt;3, "Prefers Discount", "Discount Indifferent")</f>
        <v>Discount Indifferent</v>
      </c>
      <c r="AF1428">
        <v>2</v>
      </c>
      <c r="AG1428">
        <v>1</v>
      </c>
      <c r="AH1428">
        <v>1</v>
      </c>
      <c r="AI1428" t="str">
        <f>INDEX($AF$1:$AH$1,MATCH(MAX(AF1428:AH1428),AF1428:AH1428,0))</f>
        <v>Store_Orders</v>
      </c>
      <c r="AJ1428">
        <v>6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f>SUM(AK1428:AO1428)</f>
        <v>0</v>
      </c>
      <c r="AQ1428" t="s">
        <v>67</v>
      </c>
      <c r="AR1428">
        <v>0</v>
      </c>
      <c r="AS1428" t="str">
        <f>IF(OR(AK1428&gt;0, AL1428&gt;0, AM1428&gt;0, AN1428&gt;0, AO1428&gt;0), "Converted", "Not Converted")</f>
        <v>Not Converted</v>
      </c>
      <c r="AT1428">
        <v>0</v>
      </c>
      <c r="AU1428">
        <v>3</v>
      </c>
      <c r="AV1428">
        <v>11</v>
      </c>
      <c r="AW1428">
        <f>IF(Z1428&gt;607, 4, 0)</f>
        <v>0</v>
      </c>
      <c r="AX1428">
        <f>IF(AA1428&gt;1.6588, 3, 0)</f>
        <v>0</v>
      </c>
      <c r="AY1428">
        <f>IF(P1428&gt;401, 2, 0)</f>
        <v>0</v>
      </c>
      <c r="AZ1428">
        <f>IF(I1428&gt;52915.77, 1, 0)</f>
        <v>0</v>
      </c>
      <c r="BA1428">
        <f>SUM(AW1428:AZ1428)</f>
        <v>0</v>
      </c>
      <c r="BB1428" t="str">
        <f>VLOOKUP(BA1428,'Standard Deviations'!$L$1:$M$11,2,TRUE)</f>
        <v>No Tier</v>
      </c>
    </row>
    <row r="1429" spans="1:54">
      <c r="A1429">
        <v>9771</v>
      </c>
      <c r="B1429">
        <v>1988</v>
      </c>
      <c r="C1429">
        <f>2024-B1429</f>
        <v>36</v>
      </c>
      <c r="D1429" t="str">
        <f>VLOOKUP(B1429,Reference!$A$1:$B$125, 2)</f>
        <v>Millennials</v>
      </c>
      <c r="E1429" t="s">
        <v>74</v>
      </c>
      <c r="F1429" t="str">
        <f>IF(E1429="High School", "No College", "College")</f>
        <v>College</v>
      </c>
      <c r="G1429" t="s">
        <v>60</v>
      </c>
      <c r="H1429">
        <v>23331</v>
      </c>
      <c r="I1429">
        <v>23331</v>
      </c>
      <c r="J1429" s="4" t="s">
        <v>341</v>
      </c>
      <c r="K1429">
        <v>1</v>
      </c>
      <c r="L1429">
        <v>0</v>
      </c>
      <c r="M1429" t="str">
        <f>IF(OR(K1429&gt;0, L1429&gt;0), "Parent", "Not Parent")</f>
        <v>Parent</v>
      </c>
      <c r="N1429" t="s">
        <v>543</v>
      </c>
      <c r="O1429" s="8">
        <v>41916</v>
      </c>
      <c r="P1429" s="9">
        <f>O1429-N1429</f>
        <v>729</v>
      </c>
      <c r="Q1429">
        <v>97</v>
      </c>
      <c r="R1429" s="9">
        <f>P1429-Q1429</f>
        <v>632</v>
      </c>
      <c r="S1429" s="8">
        <f>O1429-R1429</f>
        <v>41284</v>
      </c>
      <c r="T1429">
        <v>104</v>
      </c>
      <c r="U1429">
        <v>20</v>
      </c>
      <c r="V1429">
        <v>101</v>
      </c>
      <c r="W1429">
        <v>24</v>
      </c>
      <c r="X1429">
        <v>15</v>
      </c>
      <c r="Y1429">
        <v>5</v>
      </c>
      <c r="Z1429">
        <v>269</v>
      </c>
      <c r="AA1429">
        <f>Z1429/P1429</f>
        <v>0.36899862825788754</v>
      </c>
      <c r="AB1429" s="14" t="s">
        <v>506</v>
      </c>
      <c r="AC1429" s="13" t="s">
        <v>63</v>
      </c>
      <c r="AD1429">
        <v>6</v>
      </c>
      <c r="AE1429" t="str">
        <f>IF(AD1429&gt;3, "Prefers Discount", "Discount Indifferent")</f>
        <v>Prefers Discount</v>
      </c>
      <c r="AF1429">
        <v>5</v>
      </c>
      <c r="AG1429">
        <v>5</v>
      </c>
      <c r="AH1429">
        <v>1</v>
      </c>
      <c r="AI1429" t="str">
        <f>INDEX($AF$1:$AH$1,MATCH(MAX(AF1429:AH1429),AF1429:AH1429,0))</f>
        <v>Store_Orders</v>
      </c>
      <c r="AJ1429">
        <v>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f>SUM(AK1429:AO1429)</f>
        <v>0</v>
      </c>
      <c r="AQ1429" t="s">
        <v>67</v>
      </c>
      <c r="AR1429">
        <v>0</v>
      </c>
      <c r="AS1429" t="str">
        <f>IF(OR(AK1429&gt;0, AL1429&gt;0, AM1429&gt;0, AN1429&gt;0, AO1429&gt;0), "Converted", "Not Converted")</f>
        <v>Not Converted</v>
      </c>
      <c r="AT1429">
        <v>0</v>
      </c>
      <c r="AU1429">
        <v>3</v>
      </c>
      <c r="AV1429">
        <v>11</v>
      </c>
      <c r="AW1429">
        <f>IF(Z1429&gt;607, 4, 0)</f>
        <v>0</v>
      </c>
      <c r="AX1429">
        <f>IF(AA1429&gt;1.6588, 3, 0)</f>
        <v>0</v>
      </c>
      <c r="AY1429">
        <f>IF(P1429&gt;401, 2, 0)</f>
        <v>2</v>
      </c>
      <c r="AZ1429">
        <f>IF(I1429&gt;52915.77, 1, 0)</f>
        <v>0</v>
      </c>
      <c r="BA1429">
        <f>SUM(AW1429:AZ1429)</f>
        <v>2</v>
      </c>
      <c r="BB1429" t="str">
        <f>VLOOKUP(BA1429,'Standard Deviations'!$L$1:$M$11,2,TRUE)</f>
        <v>Bronze</v>
      </c>
    </row>
    <row r="1430" spans="1:54">
      <c r="A1430">
        <v>8387</v>
      </c>
      <c r="B1430">
        <v>1957</v>
      </c>
      <c r="C1430">
        <f>2024-B1430</f>
        <v>67</v>
      </c>
      <c r="D1430" t="str">
        <f>VLOOKUP(B1430,Reference!$A$1:$B$125, 2)</f>
        <v>Boomers</v>
      </c>
      <c r="E1430" t="s">
        <v>54</v>
      </c>
      <c r="F1430" t="str">
        <f>IF(E1430="High School", "No College", "College")</f>
        <v>College</v>
      </c>
      <c r="G1430" t="s">
        <v>55</v>
      </c>
      <c r="H1430">
        <v>43140</v>
      </c>
      <c r="I1430">
        <v>43140</v>
      </c>
      <c r="J1430" s="4" t="s">
        <v>175</v>
      </c>
      <c r="K1430">
        <v>0</v>
      </c>
      <c r="L1430">
        <v>1</v>
      </c>
      <c r="M1430" t="str">
        <f>IF(OR(K1430&gt;0, L1430&gt;0), "Parent", "Not Parent")</f>
        <v>Parent</v>
      </c>
      <c r="N1430" t="s">
        <v>378</v>
      </c>
      <c r="O1430" s="8">
        <v>41916</v>
      </c>
      <c r="P1430" s="9">
        <f>O1430-N1430</f>
        <v>637</v>
      </c>
      <c r="Q1430">
        <v>68</v>
      </c>
      <c r="R1430" s="9">
        <f>P1430-Q1430</f>
        <v>569</v>
      </c>
      <c r="S1430" s="8">
        <f>O1430-R1430</f>
        <v>41347</v>
      </c>
      <c r="T1430">
        <v>134</v>
      </c>
      <c r="U1430">
        <v>8</v>
      </c>
      <c r="V1430">
        <v>76</v>
      </c>
      <c r="W1430">
        <v>6</v>
      </c>
      <c r="X1430">
        <v>0</v>
      </c>
      <c r="Y1430">
        <v>11</v>
      </c>
      <c r="Z1430">
        <v>235</v>
      </c>
      <c r="AA1430">
        <f>Z1430/P1430</f>
        <v>0.36891679748822603</v>
      </c>
      <c r="AB1430" s="14" t="s">
        <v>506</v>
      </c>
      <c r="AC1430" s="13" t="s">
        <v>63</v>
      </c>
      <c r="AD1430">
        <v>1</v>
      </c>
      <c r="AE1430" t="str">
        <f>IF(AD1430&gt;3, "Prefers Discount", "Discount Indifferent")</f>
        <v>Discount Indifferent</v>
      </c>
      <c r="AF1430">
        <v>5</v>
      </c>
      <c r="AG1430">
        <v>4</v>
      </c>
      <c r="AH1430">
        <v>1</v>
      </c>
      <c r="AI1430" t="str">
        <f>INDEX($AF$1:$AH$1,MATCH(MAX(AF1430:AH1430),AF1430:AH1430,0))</f>
        <v>Store_Orders</v>
      </c>
      <c r="AJ1430">
        <v>6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f>SUM(AK1430:AO1430)</f>
        <v>0</v>
      </c>
      <c r="AQ1430" t="s">
        <v>67</v>
      </c>
      <c r="AR1430">
        <v>0</v>
      </c>
      <c r="AS1430" t="str">
        <f>IF(OR(AK1430&gt;0, AL1430&gt;0, AM1430&gt;0, AN1430&gt;0, AO1430&gt;0), "Converted", "Not Converted")</f>
        <v>Not Converted</v>
      </c>
      <c r="AT1430">
        <v>0</v>
      </c>
      <c r="AU1430">
        <v>3</v>
      </c>
      <c r="AV1430">
        <v>11</v>
      </c>
      <c r="AW1430">
        <f>IF(Z1430&gt;607, 4, 0)</f>
        <v>0</v>
      </c>
      <c r="AX1430">
        <f>IF(AA1430&gt;1.6588, 3, 0)</f>
        <v>0</v>
      </c>
      <c r="AY1430">
        <f>IF(P1430&gt;401, 2, 0)</f>
        <v>2</v>
      </c>
      <c r="AZ1430">
        <f>IF(I1430&gt;52915.77, 1, 0)</f>
        <v>0</v>
      </c>
      <c r="BA1430">
        <f>SUM(AW1430:AZ1430)</f>
        <v>2</v>
      </c>
      <c r="BB1430" t="str">
        <f>VLOOKUP(BA1430,'Standard Deviations'!$L$1:$M$11,2,TRUE)</f>
        <v>Bronze</v>
      </c>
    </row>
    <row r="1431" spans="1:54">
      <c r="A1431">
        <v>8443</v>
      </c>
      <c r="B1431">
        <v>1972</v>
      </c>
      <c r="C1431">
        <f>2024-B1431</f>
        <v>52</v>
      </c>
      <c r="D1431" t="str">
        <f>VLOOKUP(B1431,Reference!$A$1:$B$125, 2)</f>
        <v>Gen X</v>
      </c>
      <c r="E1431" t="s">
        <v>54</v>
      </c>
      <c r="F1431" t="str">
        <f>IF(E1431="High School", "No College", "College")</f>
        <v>College</v>
      </c>
      <c r="G1431" t="s">
        <v>60</v>
      </c>
      <c r="H1431">
        <v>24762</v>
      </c>
      <c r="I1431">
        <v>24762</v>
      </c>
      <c r="J1431" s="4" t="s">
        <v>341</v>
      </c>
      <c r="K1431">
        <v>1</v>
      </c>
      <c r="L1431">
        <v>0</v>
      </c>
      <c r="M1431" t="str">
        <f>IF(OR(K1431&gt;0, L1431&gt;0), "Parent", "Not Parent")</f>
        <v>Parent</v>
      </c>
      <c r="N1431" t="s">
        <v>179</v>
      </c>
      <c r="O1431" s="8">
        <v>41916</v>
      </c>
      <c r="P1431" s="9">
        <f>O1431-N1431</f>
        <v>236</v>
      </c>
      <c r="Q1431">
        <v>16</v>
      </c>
      <c r="R1431" s="9">
        <f>P1431-Q1431</f>
        <v>220</v>
      </c>
      <c r="S1431" s="8">
        <f>O1431-R1431</f>
        <v>41696</v>
      </c>
      <c r="T1431">
        <v>6</v>
      </c>
      <c r="U1431">
        <v>10</v>
      </c>
      <c r="V1431">
        <v>12</v>
      </c>
      <c r="W1431">
        <v>3</v>
      </c>
      <c r="X1431">
        <v>15</v>
      </c>
      <c r="Y1431">
        <v>40</v>
      </c>
      <c r="Z1431">
        <v>86</v>
      </c>
      <c r="AA1431">
        <f>Z1431/P1431</f>
        <v>0.36440677966101692</v>
      </c>
      <c r="AB1431" s="11" t="s">
        <v>506</v>
      </c>
      <c r="AC1431" t="s">
        <v>59</v>
      </c>
      <c r="AD1431">
        <v>3</v>
      </c>
      <c r="AE1431" t="str">
        <f>IF(AD1431&gt;3, "Prefers Discount", "Discount Indifferent")</f>
        <v>Discount Indifferent</v>
      </c>
      <c r="AF1431">
        <v>2</v>
      </c>
      <c r="AG1431">
        <v>3</v>
      </c>
      <c r="AH1431">
        <v>1</v>
      </c>
      <c r="AI1431" t="str">
        <f>INDEX($AF$1:$AH$1,MATCH(MAX(AF1431:AH1431),AF1431:AH1431,0))</f>
        <v>Web_Orders</v>
      </c>
      <c r="AJ1431">
        <v>8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f>SUM(AK1431:AO1431)</f>
        <v>1</v>
      </c>
      <c r="AQ1431" t="str">
        <f>INDEX($AK$1:$AO$1,MATCH(MAX(AK1431:AO1431),AK1431:AO1431,0))</f>
        <v>Converted_on_Camp3</v>
      </c>
      <c r="AR1431">
        <v>1</v>
      </c>
      <c r="AS1431" t="str">
        <f>IF(OR(AK1431&gt;0, AL1431&gt;0, AM1431&gt;0, AN1431&gt;0, AO1431&gt;0), "Converted", "Not Converted")</f>
        <v>Converted</v>
      </c>
      <c r="AT1431">
        <v>0</v>
      </c>
      <c r="AU1431">
        <v>3</v>
      </c>
      <c r="AV1431">
        <v>11</v>
      </c>
      <c r="AW1431">
        <f>IF(Z1431&gt;607, 4, 0)</f>
        <v>0</v>
      </c>
      <c r="AX1431">
        <f>IF(AA1431&gt;1.6588, 3, 0)</f>
        <v>0</v>
      </c>
      <c r="AY1431">
        <f>IF(P1431&gt;401, 2, 0)</f>
        <v>0</v>
      </c>
      <c r="AZ1431">
        <f>IF(I1431&gt;52915.77, 1, 0)</f>
        <v>0</v>
      </c>
      <c r="BA1431">
        <f>SUM(AW1431:AZ1431)</f>
        <v>0</v>
      </c>
      <c r="BB1431" t="str">
        <f>VLOOKUP(BA1431,'Standard Deviations'!$L$1:$M$11,2,TRUE)</f>
        <v>No Tier</v>
      </c>
    </row>
    <row r="1432" spans="1:54">
      <c r="A1432">
        <v>5827</v>
      </c>
      <c r="B1432">
        <v>1958</v>
      </c>
      <c r="C1432">
        <f>2024-B1432</f>
        <v>66</v>
      </c>
      <c r="D1432" t="str">
        <f>VLOOKUP(B1432,Reference!$A$1:$B$125, 2)</f>
        <v>Boomers</v>
      </c>
      <c r="E1432" t="s">
        <v>54</v>
      </c>
      <c r="F1432" t="str">
        <f>IF(E1432="High School", "No College", "College")</f>
        <v>College</v>
      </c>
      <c r="G1432" t="s">
        <v>71</v>
      </c>
      <c r="H1432">
        <v>35246</v>
      </c>
      <c r="I1432">
        <v>35246</v>
      </c>
      <c r="J1432" s="4" t="s">
        <v>175</v>
      </c>
      <c r="K1432">
        <v>1</v>
      </c>
      <c r="L1432">
        <v>1</v>
      </c>
      <c r="M1432" t="str">
        <f>IF(OR(K1432&gt;0, L1432&gt;0), "Parent", "Not Parent")</f>
        <v>Parent</v>
      </c>
      <c r="N1432" t="s">
        <v>651</v>
      </c>
      <c r="O1432" s="8">
        <v>41916</v>
      </c>
      <c r="P1432" s="9">
        <f>O1432-N1432</f>
        <v>171</v>
      </c>
      <c r="Q1432">
        <v>53</v>
      </c>
      <c r="R1432" s="9">
        <f>P1432-Q1432</f>
        <v>118</v>
      </c>
      <c r="S1432" s="8">
        <f>O1432-R1432</f>
        <v>41798</v>
      </c>
      <c r="T1432">
        <v>36</v>
      </c>
      <c r="U1432">
        <v>0</v>
      </c>
      <c r="V1432">
        <v>12</v>
      </c>
      <c r="W1432">
        <v>2</v>
      </c>
      <c r="X1432">
        <v>2</v>
      </c>
      <c r="Y1432">
        <v>10</v>
      </c>
      <c r="Z1432">
        <v>62</v>
      </c>
      <c r="AA1432">
        <f>Z1432/P1432</f>
        <v>0.36257309941520466</v>
      </c>
      <c r="AB1432" s="14" t="s">
        <v>506</v>
      </c>
      <c r="AC1432" s="13" t="s">
        <v>63</v>
      </c>
      <c r="AD1432">
        <v>4</v>
      </c>
      <c r="AE1432" t="str">
        <f>IF(AD1432&gt;3, "Prefers Discount", "Discount Indifferent")</f>
        <v>Prefers Discount</v>
      </c>
      <c r="AF1432">
        <v>3</v>
      </c>
      <c r="AG1432">
        <v>3</v>
      </c>
      <c r="AH1432">
        <v>1</v>
      </c>
      <c r="AI1432" t="str">
        <f>INDEX($AF$1:$AH$1,MATCH(MAX(AF1432:AH1432),AF1432:AH1432,0))</f>
        <v>Store_Orders</v>
      </c>
      <c r="AJ1432">
        <v>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f>SUM(AK1432:AO1432)</f>
        <v>0</v>
      </c>
      <c r="AQ1432" t="s">
        <v>67</v>
      </c>
      <c r="AR1432">
        <v>0</v>
      </c>
      <c r="AS1432" t="str">
        <f>IF(OR(AK1432&gt;0, AL1432&gt;0, AM1432&gt;0, AN1432&gt;0, AO1432&gt;0), "Converted", "Not Converted")</f>
        <v>Not Converted</v>
      </c>
      <c r="AT1432">
        <v>0</v>
      </c>
      <c r="AU1432">
        <v>3</v>
      </c>
      <c r="AV1432">
        <v>11</v>
      </c>
      <c r="AW1432">
        <f>IF(Z1432&gt;607, 4, 0)</f>
        <v>0</v>
      </c>
      <c r="AX1432">
        <f>IF(AA1432&gt;1.6588, 3, 0)</f>
        <v>0</v>
      </c>
      <c r="AY1432">
        <f>IF(P1432&gt;401, 2, 0)</f>
        <v>0</v>
      </c>
      <c r="AZ1432">
        <f>IF(I1432&gt;52915.77, 1, 0)</f>
        <v>0</v>
      </c>
      <c r="BA1432">
        <f>SUM(AW1432:AZ1432)</f>
        <v>0</v>
      </c>
      <c r="BB1432" t="str">
        <f>VLOOKUP(BA1432,'Standard Deviations'!$L$1:$M$11,2,TRUE)</f>
        <v>No Tier</v>
      </c>
    </row>
    <row r="1433" spans="1:54">
      <c r="A1433">
        <v>6927</v>
      </c>
      <c r="B1433">
        <v>1968</v>
      </c>
      <c r="C1433">
        <f>2024-B1433</f>
        <v>56</v>
      </c>
      <c r="D1433" t="str">
        <f>VLOOKUP(B1433,Reference!$A$1:$B$125, 2)</f>
        <v>Gen X</v>
      </c>
      <c r="E1433" t="s">
        <v>68</v>
      </c>
      <c r="F1433" t="str">
        <f>IF(E1433="High School", "No College", "College")</f>
        <v>College</v>
      </c>
      <c r="G1433" t="s">
        <v>55</v>
      </c>
      <c r="H1433">
        <v>44377</v>
      </c>
      <c r="I1433">
        <v>44377</v>
      </c>
      <c r="J1433" s="4" t="s">
        <v>175</v>
      </c>
      <c r="K1433">
        <v>1</v>
      </c>
      <c r="L1433">
        <v>1</v>
      </c>
      <c r="M1433" t="str">
        <f>IF(OR(K1433&gt;0, L1433&gt;0), "Parent", "Not Parent")</f>
        <v>Parent</v>
      </c>
      <c r="N1433" t="s">
        <v>543</v>
      </c>
      <c r="O1433" s="8">
        <v>41916</v>
      </c>
      <c r="P1433" s="9">
        <f>O1433-N1433</f>
        <v>729</v>
      </c>
      <c r="Q1433">
        <v>70</v>
      </c>
      <c r="R1433" s="9">
        <f>P1433-Q1433</f>
        <v>659</v>
      </c>
      <c r="S1433" s="8">
        <f>O1433-R1433</f>
        <v>41257</v>
      </c>
      <c r="T1433">
        <v>224</v>
      </c>
      <c r="U1433">
        <v>0</v>
      </c>
      <c r="V1433">
        <v>30</v>
      </c>
      <c r="W1433">
        <v>0</v>
      </c>
      <c r="X1433">
        <v>0</v>
      </c>
      <c r="Y1433">
        <v>10</v>
      </c>
      <c r="Z1433">
        <v>264</v>
      </c>
      <c r="AA1433">
        <f>Z1433/P1433</f>
        <v>0.36213991769547327</v>
      </c>
      <c r="AB1433" s="14" t="s">
        <v>506</v>
      </c>
      <c r="AC1433" s="13" t="s">
        <v>63</v>
      </c>
      <c r="AD1433">
        <v>8</v>
      </c>
      <c r="AE1433" t="str">
        <f>IF(AD1433&gt;3, "Prefers Discount", "Discount Indifferent")</f>
        <v>Prefers Discount</v>
      </c>
      <c r="AF1433">
        <v>5</v>
      </c>
      <c r="AG1433">
        <v>5</v>
      </c>
      <c r="AH1433">
        <v>1</v>
      </c>
      <c r="AI1433" t="str">
        <f>INDEX($AF$1:$AH$1,MATCH(MAX(AF1433:AH1433),AF1433:AH1433,0))</f>
        <v>Store_Orders</v>
      </c>
      <c r="AJ1433">
        <v>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f>SUM(AK1433:AO1433)</f>
        <v>0</v>
      </c>
      <c r="AQ1433" t="s">
        <v>67</v>
      </c>
      <c r="AR1433">
        <v>0</v>
      </c>
      <c r="AS1433" t="str">
        <f>IF(OR(AK1433&gt;0, AL1433&gt;0, AM1433&gt;0, AN1433&gt;0, AO1433&gt;0), "Converted", "Not Converted")</f>
        <v>Not Converted</v>
      </c>
      <c r="AT1433">
        <v>0</v>
      </c>
      <c r="AU1433">
        <v>3</v>
      </c>
      <c r="AV1433">
        <v>11</v>
      </c>
      <c r="AW1433">
        <f>IF(Z1433&gt;607, 4, 0)</f>
        <v>0</v>
      </c>
      <c r="AX1433">
        <f>IF(AA1433&gt;1.6588, 3, 0)</f>
        <v>0</v>
      </c>
      <c r="AY1433">
        <f>IF(P1433&gt;401, 2, 0)</f>
        <v>2</v>
      </c>
      <c r="AZ1433">
        <f>IF(I1433&gt;52915.77, 1, 0)</f>
        <v>0</v>
      </c>
      <c r="BA1433">
        <f>SUM(AW1433:AZ1433)</f>
        <v>2</v>
      </c>
      <c r="BB1433" t="str">
        <f>VLOOKUP(BA1433,'Standard Deviations'!$L$1:$M$11,2,TRUE)</f>
        <v>Bronze</v>
      </c>
    </row>
    <row r="1434" spans="1:54">
      <c r="A1434">
        <v>8779</v>
      </c>
      <c r="B1434">
        <v>1985</v>
      </c>
      <c r="C1434">
        <f>2024-B1434</f>
        <v>39</v>
      </c>
      <c r="D1434" t="str">
        <f>VLOOKUP(B1434,Reference!$A$1:$B$125, 2)</f>
        <v>Millennials</v>
      </c>
      <c r="E1434" t="s">
        <v>74</v>
      </c>
      <c r="F1434" t="str">
        <f>IF(E1434="High School", "No College", "College")</f>
        <v>College</v>
      </c>
      <c r="G1434" t="s">
        <v>55</v>
      </c>
      <c r="H1434">
        <v>36145</v>
      </c>
      <c r="I1434">
        <v>36145</v>
      </c>
      <c r="J1434" s="4" t="s">
        <v>175</v>
      </c>
      <c r="K1434">
        <v>1</v>
      </c>
      <c r="L1434">
        <v>0</v>
      </c>
      <c r="M1434" t="str">
        <f>IF(OR(K1434&gt;0, L1434&gt;0), "Parent", "Not Parent")</f>
        <v>Parent</v>
      </c>
      <c r="N1434" t="s">
        <v>268</v>
      </c>
      <c r="O1434" s="8">
        <v>41916</v>
      </c>
      <c r="P1434" s="9">
        <f>O1434-N1434</f>
        <v>475</v>
      </c>
      <c r="Q1434">
        <v>13</v>
      </c>
      <c r="R1434" s="9">
        <f>P1434-Q1434</f>
        <v>462</v>
      </c>
      <c r="S1434" s="8">
        <f>O1434-R1434</f>
        <v>41454</v>
      </c>
      <c r="T1434">
        <v>56</v>
      </c>
      <c r="U1434">
        <v>4</v>
      </c>
      <c r="V1434">
        <v>76</v>
      </c>
      <c r="W1434">
        <v>17</v>
      </c>
      <c r="X1434">
        <v>1</v>
      </c>
      <c r="Y1434">
        <v>18</v>
      </c>
      <c r="Z1434">
        <v>172</v>
      </c>
      <c r="AA1434">
        <f>Z1434/P1434</f>
        <v>0.36210526315789476</v>
      </c>
      <c r="AB1434" s="11" t="s">
        <v>506</v>
      </c>
      <c r="AC1434" t="s">
        <v>59</v>
      </c>
      <c r="AD1434">
        <v>4</v>
      </c>
      <c r="AE1434" t="str">
        <f>IF(AD1434&gt;3, "Prefers Discount", "Discount Indifferent")</f>
        <v>Prefers Discount</v>
      </c>
      <c r="AF1434">
        <v>3</v>
      </c>
      <c r="AG1434">
        <v>4</v>
      </c>
      <c r="AH1434">
        <v>1</v>
      </c>
      <c r="AI1434" t="str">
        <f>INDEX($AF$1:$AH$1,MATCH(MAX(AF1434:AH1434),AF1434:AH1434,0))</f>
        <v>Web_Orders</v>
      </c>
      <c r="AJ1434">
        <v>9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f>SUM(AK1434:AO1434)</f>
        <v>1</v>
      </c>
      <c r="AQ1434" t="str">
        <f>INDEX($AK$1:$AO$1,MATCH(MAX(AK1434:AO1434),AK1434:AO1434,0))</f>
        <v>Converted_on_Camp3</v>
      </c>
      <c r="AR1434">
        <v>1</v>
      </c>
      <c r="AS1434" t="str">
        <f>IF(OR(AK1434&gt;0, AL1434&gt;0, AM1434&gt;0, AN1434&gt;0, AO1434&gt;0), "Converted", "Not Converted")</f>
        <v>Converted</v>
      </c>
      <c r="AT1434">
        <v>0</v>
      </c>
      <c r="AU1434">
        <v>3</v>
      </c>
      <c r="AV1434">
        <v>11</v>
      </c>
      <c r="AW1434">
        <f>IF(Z1434&gt;607, 4, 0)</f>
        <v>0</v>
      </c>
      <c r="AX1434">
        <f>IF(AA1434&gt;1.6588, 3, 0)</f>
        <v>0</v>
      </c>
      <c r="AY1434">
        <f>IF(P1434&gt;401, 2, 0)</f>
        <v>2</v>
      </c>
      <c r="AZ1434">
        <f>IF(I1434&gt;52915.77, 1, 0)</f>
        <v>0</v>
      </c>
      <c r="BA1434">
        <f>SUM(AW1434:AZ1434)</f>
        <v>2</v>
      </c>
      <c r="BB1434" t="str">
        <f>VLOOKUP(BA1434,'Standard Deviations'!$L$1:$M$11,2,TRUE)</f>
        <v>Bronze</v>
      </c>
    </row>
    <row r="1435" spans="1:54">
      <c r="A1435">
        <v>9648</v>
      </c>
      <c r="B1435">
        <v>1967</v>
      </c>
      <c r="C1435">
        <f>2024-B1435</f>
        <v>57</v>
      </c>
      <c r="D1435" t="str">
        <f>VLOOKUP(B1435,Reference!$A$1:$B$125, 2)</f>
        <v>Gen X</v>
      </c>
      <c r="E1435" t="s">
        <v>54</v>
      </c>
      <c r="F1435" t="str">
        <f>IF(E1435="High School", "No College", "College")</f>
        <v>College</v>
      </c>
      <c r="G1435" t="s">
        <v>60</v>
      </c>
      <c r="H1435">
        <v>46904</v>
      </c>
      <c r="I1435">
        <v>46904</v>
      </c>
      <c r="J1435" s="4" t="s">
        <v>175</v>
      </c>
      <c r="K1435">
        <v>1</v>
      </c>
      <c r="L1435">
        <v>1</v>
      </c>
      <c r="M1435" t="str">
        <f>IF(OR(K1435&gt;0, L1435&gt;0), "Parent", "Not Parent")</f>
        <v>Parent</v>
      </c>
      <c r="N1435" t="s">
        <v>626</v>
      </c>
      <c r="O1435" s="8">
        <v>41916</v>
      </c>
      <c r="P1435" s="9">
        <f>O1435-N1435</f>
        <v>700</v>
      </c>
      <c r="Q1435">
        <v>20</v>
      </c>
      <c r="R1435" s="9">
        <f>P1435-Q1435</f>
        <v>680</v>
      </c>
      <c r="S1435" s="8">
        <f>O1435-R1435</f>
        <v>41236</v>
      </c>
      <c r="T1435">
        <v>153</v>
      </c>
      <c r="U1435">
        <v>4</v>
      </c>
      <c r="V1435">
        <v>56</v>
      </c>
      <c r="W1435">
        <v>0</v>
      </c>
      <c r="X1435">
        <v>9</v>
      </c>
      <c r="Y1435">
        <v>31</v>
      </c>
      <c r="Z1435">
        <v>253</v>
      </c>
      <c r="AA1435">
        <f>Z1435/P1435</f>
        <v>0.36142857142857143</v>
      </c>
      <c r="AB1435" s="11" t="s">
        <v>506</v>
      </c>
      <c r="AC1435" t="s">
        <v>59</v>
      </c>
      <c r="AD1435">
        <v>4</v>
      </c>
      <c r="AE1435" t="str">
        <f>IF(AD1435&gt;3, "Prefers Discount", "Discount Indifferent")</f>
        <v>Prefers Discount</v>
      </c>
      <c r="AF1435">
        <v>4</v>
      </c>
      <c r="AG1435">
        <v>5</v>
      </c>
      <c r="AH1435">
        <v>1</v>
      </c>
      <c r="AI1435" t="str">
        <f>INDEX($AF$1:$AH$1,MATCH(MAX(AF1435:AH1435),AF1435:AH1435,0))</f>
        <v>Web_Orders</v>
      </c>
      <c r="AJ1435">
        <v>8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f>SUM(AK1435:AO1435)</f>
        <v>0</v>
      </c>
      <c r="AQ1435" t="s">
        <v>67</v>
      </c>
      <c r="AR1435">
        <v>0</v>
      </c>
      <c r="AS1435" t="str">
        <f>IF(OR(AK1435&gt;0, AL1435&gt;0, AM1435&gt;0, AN1435&gt;0, AO1435&gt;0), "Converted", "Not Converted")</f>
        <v>Not Converted</v>
      </c>
      <c r="AT1435">
        <v>0</v>
      </c>
      <c r="AU1435">
        <v>3</v>
      </c>
      <c r="AV1435">
        <v>11</v>
      </c>
      <c r="AW1435">
        <f>IF(Z1435&gt;607, 4, 0)</f>
        <v>0</v>
      </c>
      <c r="AX1435">
        <f>IF(AA1435&gt;1.6588, 3, 0)</f>
        <v>0</v>
      </c>
      <c r="AY1435">
        <f>IF(P1435&gt;401, 2, 0)</f>
        <v>2</v>
      </c>
      <c r="AZ1435">
        <f>IF(I1435&gt;52915.77, 1, 0)</f>
        <v>0</v>
      </c>
      <c r="BA1435">
        <f>SUM(AW1435:AZ1435)</f>
        <v>2</v>
      </c>
      <c r="BB1435" t="str">
        <f>VLOOKUP(BA1435,'Standard Deviations'!$L$1:$M$11,2,TRUE)</f>
        <v>Bronze</v>
      </c>
    </row>
    <row r="1436" spans="1:54">
      <c r="A1436">
        <v>6205</v>
      </c>
      <c r="B1436">
        <v>1967</v>
      </c>
      <c r="C1436">
        <f>2024-B1436</f>
        <v>57</v>
      </c>
      <c r="D1436" t="str">
        <f>VLOOKUP(B1436,Reference!$A$1:$B$125, 2)</f>
        <v>Gen X</v>
      </c>
      <c r="E1436" t="s">
        <v>64</v>
      </c>
      <c r="F1436" t="str">
        <f>IF(E1436="High School", "No College", "College")</f>
        <v>College</v>
      </c>
      <c r="G1436" t="s">
        <v>60</v>
      </c>
      <c r="H1436">
        <v>32557</v>
      </c>
      <c r="I1436">
        <v>32557</v>
      </c>
      <c r="J1436" s="4" t="s">
        <v>175</v>
      </c>
      <c r="K1436">
        <v>1</v>
      </c>
      <c r="L1436">
        <v>0</v>
      </c>
      <c r="M1436" t="str">
        <f>IF(OR(K1436&gt;0, L1436&gt;0), "Parent", "Not Parent")</f>
        <v>Parent</v>
      </c>
      <c r="N1436" t="s">
        <v>116</v>
      </c>
      <c r="O1436" s="8">
        <v>41916</v>
      </c>
      <c r="P1436" s="9">
        <f>O1436-N1436</f>
        <v>222</v>
      </c>
      <c r="Q1436">
        <v>13</v>
      </c>
      <c r="R1436" s="9">
        <f>P1436-Q1436</f>
        <v>209</v>
      </c>
      <c r="S1436" s="8">
        <f>O1436-R1436</f>
        <v>41707</v>
      </c>
      <c r="T1436">
        <v>34</v>
      </c>
      <c r="U1436">
        <v>3</v>
      </c>
      <c r="V1436">
        <v>29</v>
      </c>
      <c r="W1436">
        <v>0</v>
      </c>
      <c r="X1436">
        <v>4</v>
      </c>
      <c r="Y1436">
        <v>10</v>
      </c>
      <c r="Z1436">
        <v>80</v>
      </c>
      <c r="AA1436">
        <f>Z1436/P1436</f>
        <v>0.36036036036036034</v>
      </c>
      <c r="AB1436" s="11" t="s">
        <v>506</v>
      </c>
      <c r="AC1436" t="s">
        <v>59</v>
      </c>
      <c r="AD1436">
        <v>3</v>
      </c>
      <c r="AE1436" t="str">
        <f>IF(AD1436&gt;3, "Prefers Discount", "Discount Indifferent")</f>
        <v>Discount Indifferent</v>
      </c>
      <c r="AF1436">
        <v>3</v>
      </c>
      <c r="AG1436">
        <v>2</v>
      </c>
      <c r="AH1436">
        <v>1</v>
      </c>
      <c r="AI1436" t="str">
        <f>INDEX($AF$1:$AH$1,MATCH(MAX(AF1436:AH1436),AF1436:AH1436,0))</f>
        <v>Store_Orders</v>
      </c>
      <c r="AJ1436">
        <v>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f>SUM(AK1436:AO1436)</f>
        <v>0</v>
      </c>
      <c r="AQ1436" t="s">
        <v>67</v>
      </c>
      <c r="AR1436">
        <v>1</v>
      </c>
      <c r="AS1436" t="str">
        <f>IF(OR(AK1436&gt;0, AL1436&gt;0, AM1436&gt;0, AN1436&gt;0, AO1436&gt;0), "Converted", "Not Converted")</f>
        <v>Not Converted</v>
      </c>
      <c r="AT1436">
        <v>0</v>
      </c>
      <c r="AU1436">
        <v>3</v>
      </c>
      <c r="AV1436">
        <v>11</v>
      </c>
      <c r="AW1436">
        <f>IF(Z1436&gt;607, 4, 0)</f>
        <v>0</v>
      </c>
      <c r="AX1436">
        <f>IF(AA1436&gt;1.6588, 3, 0)</f>
        <v>0</v>
      </c>
      <c r="AY1436">
        <f>IF(P1436&gt;401, 2, 0)</f>
        <v>0</v>
      </c>
      <c r="AZ1436">
        <f>IF(I1436&gt;52915.77, 1, 0)</f>
        <v>0</v>
      </c>
      <c r="BA1436">
        <f>SUM(AW1436:AZ1436)</f>
        <v>0</v>
      </c>
      <c r="BB1436" t="str">
        <f>VLOOKUP(BA1436,'Standard Deviations'!$L$1:$M$11,2,TRUE)</f>
        <v>No Tier</v>
      </c>
    </row>
    <row r="1437" spans="1:54">
      <c r="A1437">
        <v>10313</v>
      </c>
      <c r="B1437">
        <v>1975</v>
      </c>
      <c r="C1437">
        <f>2024-B1437</f>
        <v>49</v>
      </c>
      <c r="D1437" t="str">
        <f>VLOOKUP(B1437,Reference!$A$1:$B$125, 2)</f>
        <v>Gen X</v>
      </c>
      <c r="E1437" t="s">
        <v>54</v>
      </c>
      <c r="F1437" t="str">
        <f>IF(E1437="High School", "No College", "College")</f>
        <v>College</v>
      </c>
      <c r="G1437" t="s">
        <v>55</v>
      </c>
      <c r="H1437">
        <v>48178</v>
      </c>
      <c r="I1437">
        <v>48178</v>
      </c>
      <c r="J1437" s="4" t="s">
        <v>175</v>
      </c>
      <c r="K1437">
        <v>1</v>
      </c>
      <c r="L1437">
        <v>1</v>
      </c>
      <c r="M1437" t="str">
        <f>IF(OR(K1437&gt;0, L1437&gt;0), "Parent", "Not Parent")</f>
        <v>Parent</v>
      </c>
      <c r="N1437" t="s">
        <v>664</v>
      </c>
      <c r="O1437" s="8">
        <v>41916</v>
      </c>
      <c r="P1437" s="9">
        <f>O1437-N1437</f>
        <v>706</v>
      </c>
      <c r="Q1437">
        <v>69</v>
      </c>
      <c r="R1437" s="9">
        <f>P1437-Q1437</f>
        <v>637</v>
      </c>
      <c r="S1437" s="8">
        <f>O1437-R1437</f>
        <v>41279</v>
      </c>
      <c r="T1437">
        <v>159</v>
      </c>
      <c r="U1437">
        <v>4</v>
      </c>
      <c r="V1437">
        <v>45</v>
      </c>
      <c r="W1437">
        <v>6</v>
      </c>
      <c r="X1437">
        <v>2</v>
      </c>
      <c r="Y1437">
        <v>38</v>
      </c>
      <c r="Z1437">
        <v>254</v>
      </c>
      <c r="AA1437">
        <f>Z1437/P1437</f>
        <v>0.35977337110481589</v>
      </c>
      <c r="AB1437" s="14" t="s">
        <v>506</v>
      </c>
      <c r="AC1437" s="13" t="s">
        <v>63</v>
      </c>
      <c r="AD1437">
        <v>6</v>
      </c>
      <c r="AE1437" t="str">
        <f>IF(AD1437&gt;3, "Prefers Discount", "Discount Indifferent")</f>
        <v>Prefers Discount</v>
      </c>
      <c r="AF1437">
        <v>4</v>
      </c>
      <c r="AG1437">
        <v>5</v>
      </c>
      <c r="AH1437">
        <v>1</v>
      </c>
      <c r="AI1437" t="str">
        <f>INDEX($AF$1:$AH$1,MATCH(MAX(AF1437:AH1437),AF1437:AH1437,0))</f>
        <v>Web_Orders</v>
      </c>
      <c r="AJ1437">
        <v>8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f>SUM(AK1437:AO1437)</f>
        <v>0</v>
      </c>
      <c r="AQ1437" t="s">
        <v>67</v>
      </c>
      <c r="AR1437">
        <v>0</v>
      </c>
      <c r="AS1437" t="str">
        <f>IF(OR(AK1437&gt;0, AL1437&gt;0, AM1437&gt;0, AN1437&gt;0, AO1437&gt;0), "Converted", "Not Converted")</f>
        <v>Not Converted</v>
      </c>
      <c r="AT1437">
        <v>0</v>
      </c>
      <c r="AU1437">
        <v>3</v>
      </c>
      <c r="AV1437">
        <v>11</v>
      </c>
      <c r="AW1437">
        <f>IF(Z1437&gt;607, 4, 0)</f>
        <v>0</v>
      </c>
      <c r="AX1437">
        <f>IF(AA1437&gt;1.6588, 3, 0)</f>
        <v>0</v>
      </c>
      <c r="AY1437">
        <f>IF(P1437&gt;401, 2, 0)</f>
        <v>2</v>
      </c>
      <c r="AZ1437">
        <f>IF(I1437&gt;52915.77, 1, 0)</f>
        <v>0</v>
      </c>
      <c r="BA1437">
        <f>SUM(AW1437:AZ1437)</f>
        <v>2</v>
      </c>
      <c r="BB1437" t="str">
        <f>VLOOKUP(BA1437,'Standard Deviations'!$L$1:$M$11,2,TRUE)</f>
        <v>Bronze</v>
      </c>
    </row>
    <row r="1438" spans="1:54">
      <c r="A1438">
        <v>10084</v>
      </c>
      <c r="B1438">
        <v>1972</v>
      </c>
      <c r="C1438">
        <f>2024-B1438</f>
        <v>52</v>
      </c>
      <c r="D1438" t="str">
        <f>VLOOKUP(B1438,Reference!$A$1:$B$125, 2)</f>
        <v>Gen X</v>
      </c>
      <c r="E1438" t="s">
        <v>54</v>
      </c>
      <c r="F1438" t="str">
        <f>IF(E1438="High School", "No College", "College")</f>
        <v>College</v>
      </c>
      <c r="G1438" t="s">
        <v>55</v>
      </c>
      <c r="H1438">
        <v>24434</v>
      </c>
      <c r="I1438">
        <v>24434</v>
      </c>
      <c r="J1438" s="4" t="s">
        <v>341</v>
      </c>
      <c r="K1438">
        <v>2</v>
      </c>
      <c r="L1438">
        <v>0</v>
      </c>
      <c r="M1438" t="str">
        <f>IF(OR(K1438&gt;0, L1438&gt;0), "Parent", "Not Parent")</f>
        <v>Parent</v>
      </c>
      <c r="N1438" t="s">
        <v>76</v>
      </c>
      <c r="O1438" s="8">
        <v>41916</v>
      </c>
      <c r="P1438" s="9">
        <f>O1438-N1438</f>
        <v>139</v>
      </c>
      <c r="Q1438">
        <v>9</v>
      </c>
      <c r="R1438" s="9">
        <f>P1438-Q1438</f>
        <v>130</v>
      </c>
      <c r="S1438" s="8">
        <f>O1438-R1438</f>
        <v>41786</v>
      </c>
      <c r="T1438">
        <v>3</v>
      </c>
      <c r="U1438">
        <v>2</v>
      </c>
      <c r="V1438">
        <v>8</v>
      </c>
      <c r="W1438">
        <v>20</v>
      </c>
      <c r="X1438">
        <v>0</v>
      </c>
      <c r="Y1438">
        <v>17</v>
      </c>
      <c r="Z1438">
        <v>50</v>
      </c>
      <c r="AA1438">
        <f>Z1438/P1438</f>
        <v>0.35971223021582732</v>
      </c>
      <c r="AB1438" s="11" t="s">
        <v>506</v>
      </c>
      <c r="AC1438" t="s">
        <v>59</v>
      </c>
      <c r="AD1438">
        <v>2</v>
      </c>
      <c r="AE1438" t="str">
        <f>IF(AD1438&gt;3, "Prefers Discount", "Discount Indifferent")</f>
        <v>Discount Indifferent</v>
      </c>
      <c r="AF1438">
        <v>2</v>
      </c>
      <c r="AG1438">
        <v>2</v>
      </c>
      <c r="AH1438">
        <v>1</v>
      </c>
      <c r="AI1438" t="str">
        <f>INDEX($AF$1:$AH$1,MATCH(MAX(AF1438:AH1438),AF1438:AH1438,0))</f>
        <v>Store_Orders</v>
      </c>
      <c r="AJ1438">
        <v>7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f>SUM(AK1438:AO1438)</f>
        <v>0</v>
      </c>
      <c r="AQ1438" t="s">
        <v>67</v>
      </c>
      <c r="AR1438">
        <v>0</v>
      </c>
      <c r="AS1438" t="str">
        <f>IF(OR(AK1438&gt;0, AL1438&gt;0, AM1438&gt;0, AN1438&gt;0, AO1438&gt;0), "Converted", "Not Converted")</f>
        <v>Not Converted</v>
      </c>
      <c r="AT1438">
        <v>0</v>
      </c>
      <c r="AU1438">
        <v>3</v>
      </c>
      <c r="AV1438">
        <v>11</v>
      </c>
      <c r="AW1438">
        <f>IF(Z1438&gt;607, 4, 0)</f>
        <v>0</v>
      </c>
      <c r="AX1438">
        <f>IF(AA1438&gt;1.6588, 3, 0)</f>
        <v>0</v>
      </c>
      <c r="AY1438">
        <f>IF(P1438&gt;401, 2, 0)</f>
        <v>0</v>
      </c>
      <c r="AZ1438">
        <f>IF(I1438&gt;52915.77, 1, 0)</f>
        <v>0</v>
      </c>
      <c r="BA1438">
        <f>SUM(AW1438:AZ1438)</f>
        <v>0</v>
      </c>
      <c r="BB1438" t="str">
        <f>VLOOKUP(BA1438,'Standard Deviations'!$L$1:$M$11,2,TRUE)</f>
        <v>No Tier</v>
      </c>
    </row>
    <row r="1439" spans="1:54">
      <c r="A1439">
        <v>8334</v>
      </c>
      <c r="B1439">
        <v>1971</v>
      </c>
      <c r="C1439">
        <f>2024-B1439</f>
        <v>53</v>
      </c>
      <c r="D1439" t="str">
        <f>VLOOKUP(B1439,Reference!$A$1:$B$125, 2)</f>
        <v>Gen X</v>
      </c>
      <c r="E1439" t="s">
        <v>64</v>
      </c>
      <c r="F1439" t="str">
        <f>IF(E1439="High School", "No College", "College")</f>
        <v>College</v>
      </c>
      <c r="G1439" t="s">
        <v>60</v>
      </c>
      <c r="H1439">
        <v>33316</v>
      </c>
      <c r="I1439">
        <v>33316</v>
      </c>
      <c r="J1439" s="4" t="s">
        <v>175</v>
      </c>
      <c r="K1439">
        <v>1</v>
      </c>
      <c r="L1439">
        <v>1</v>
      </c>
      <c r="M1439" t="str">
        <f>IF(OR(K1439&gt;0, L1439&gt;0), "Parent", "Not Parent")</f>
        <v>Parent</v>
      </c>
      <c r="N1439" t="s">
        <v>197</v>
      </c>
      <c r="O1439" s="8">
        <v>41916</v>
      </c>
      <c r="P1439" s="9">
        <f>O1439-N1439</f>
        <v>365</v>
      </c>
      <c r="Q1439">
        <v>34</v>
      </c>
      <c r="R1439" s="9">
        <f>P1439-Q1439</f>
        <v>331</v>
      </c>
      <c r="S1439" s="8">
        <f>O1439-R1439</f>
        <v>41585</v>
      </c>
      <c r="T1439">
        <v>79</v>
      </c>
      <c r="U1439">
        <v>1</v>
      </c>
      <c r="V1439">
        <v>31</v>
      </c>
      <c r="W1439">
        <v>4</v>
      </c>
      <c r="X1439">
        <v>4</v>
      </c>
      <c r="Y1439">
        <v>12</v>
      </c>
      <c r="Z1439">
        <v>131</v>
      </c>
      <c r="AA1439">
        <f>Z1439/P1439</f>
        <v>0.35890410958904112</v>
      </c>
      <c r="AB1439" s="11" t="s">
        <v>506</v>
      </c>
      <c r="AC1439" t="s">
        <v>59</v>
      </c>
      <c r="AD1439">
        <v>3</v>
      </c>
      <c r="AE1439" t="str">
        <f>IF(AD1439&gt;3, "Prefers Discount", "Discount Indifferent")</f>
        <v>Discount Indifferent</v>
      </c>
      <c r="AF1439">
        <v>4</v>
      </c>
      <c r="AG1439">
        <v>2</v>
      </c>
      <c r="AH1439">
        <v>1</v>
      </c>
      <c r="AI1439" t="str">
        <f>INDEX($AF$1:$AH$1,MATCH(MAX(AF1439:AH1439),AF1439:AH1439,0))</f>
        <v>Store_Orders</v>
      </c>
      <c r="AJ1439">
        <v>6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f>SUM(AK1439:AO1439)</f>
        <v>0</v>
      </c>
      <c r="AQ1439" t="s">
        <v>67</v>
      </c>
      <c r="AR1439">
        <v>0</v>
      </c>
      <c r="AS1439" t="str">
        <f>IF(OR(AK1439&gt;0, AL1439&gt;0, AM1439&gt;0, AN1439&gt;0, AO1439&gt;0), "Converted", "Not Converted")</f>
        <v>Not Converted</v>
      </c>
      <c r="AT1439">
        <v>0</v>
      </c>
      <c r="AU1439">
        <v>3</v>
      </c>
      <c r="AV1439">
        <v>11</v>
      </c>
      <c r="AW1439">
        <f>IF(Z1439&gt;607, 4, 0)</f>
        <v>0</v>
      </c>
      <c r="AX1439">
        <f>IF(AA1439&gt;1.6588, 3, 0)</f>
        <v>0</v>
      </c>
      <c r="AY1439">
        <f>IF(P1439&gt;401, 2, 0)</f>
        <v>0</v>
      </c>
      <c r="AZ1439">
        <f>IF(I1439&gt;52915.77, 1, 0)</f>
        <v>0</v>
      </c>
      <c r="BA1439">
        <f>SUM(AW1439:AZ1439)</f>
        <v>0</v>
      </c>
      <c r="BB1439" t="str">
        <f>VLOOKUP(BA1439,'Standard Deviations'!$L$1:$M$11,2,TRUE)</f>
        <v>No Tier</v>
      </c>
    </row>
    <row r="1440" spans="1:54">
      <c r="A1440">
        <v>7275</v>
      </c>
      <c r="B1440">
        <v>1971</v>
      </c>
      <c r="C1440">
        <f>2024-B1440</f>
        <v>53</v>
      </c>
      <c r="D1440" t="str">
        <f>VLOOKUP(B1440,Reference!$A$1:$B$125, 2)</f>
        <v>Gen X</v>
      </c>
      <c r="E1440" t="s">
        <v>64</v>
      </c>
      <c r="F1440" t="str">
        <f>IF(E1440="High School", "No College", "College")</f>
        <v>College</v>
      </c>
      <c r="G1440" t="s">
        <v>60</v>
      </c>
      <c r="H1440">
        <v>33316</v>
      </c>
      <c r="I1440">
        <v>33316</v>
      </c>
      <c r="J1440" s="4" t="s">
        <v>175</v>
      </c>
      <c r="K1440">
        <v>1</v>
      </c>
      <c r="L1440">
        <v>1</v>
      </c>
      <c r="M1440" t="str">
        <f>IF(OR(K1440&gt;0, L1440&gt;0), "Parent", "Not Parent")</f>
        <v>Parent</v>
      </c>
      <c r="N1440" t="s">
        <v>197</v>
      </c>
      <c r="O1440" s="8">
        <v>41916</v>
      </c>
      <c r="P1440" s="9">
        <f>O1440-N1440</f>
        <v>365</v>
      </c>
      <c r="Q1440">
        <v>34</v>
      </c>
      <c r="R1440" s="9">
        <f>P1440-Q1440</f>
        <v>331</v>
      </c>
      <c r="S1440" s="8">
        <f>O1440-R1440</f>
        <v>41585</v>
      </c>
      <c r="T1440">
        <v>79</v>
      </c>
      <c r="U1440">
        <v>1</v>
      </c>
      <c r="V1440">
        <v>31</v>
      </c>
      <c r="W1440">
        <v>4</v>
      </c>
      <c r="X1440">
        <v>4</v>
      </c>
      <c r="Y1440">
        <v>12</v>
      </c>
      <c r="Z1440">
        <v>131</v>
      </c>
      <c r="AA1440">
        <f>Z1440/P1440</f>
        <v>0.35890410958904112</v>
      </c>
      <c r="AB1440" s="11" t="s">
        <v>506</v>
      </c>
      <c r="AC1440" t="s">
        <v>59</v>
      </c>
      <c r="AD1440">
        <v>3</v>
      </c>
      <c r="AE1440" t="str">
        <f>IF(AD1440&gt;3, "Prefers Discount", "Discount Indifferent")</f>
        <v>Discount Indifferent</v>
      </c>
      <c r="AF1440">
        <v>4</v>
      </c>
      <c r="AG1440">
        <v>2</v>
      </c>
      <c r="AH1440">
        <v>1</v>
      </c>
      <c r="AI1440" t="str">
        <f>INDEX($AF$1:$AH$1,MATCH(MAX(AF1440:AH1440),AF1440:AH1440,0))</f>
        <v>Store_Orders</v>
      </c>
      <c r="AJ1440">
        <v>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f>SUM(AK1440:AO1440)</f>
        <v>0</v>
      </c>
      <c r="AQ1440" t="s">
        <v>67</v>
      </c>
      <c r="AR1440">
        <v>0</v>
      </c>
      <c r="AS1440" t="str">
        <f>IF(OR(AK1440&gt;0, AL1440&gt;0, AM1440&gt;0, AN1440&gt;0, AO1440&gt;0), "Converted", "Not Converted")</f>
        <v>Not Converted</v>
      </c>
      <c r="AT1440">
        <v>0</v>
      </c>
      <c r="AU1440">
        <v>3</v>
      </c>
      <c r="AV1440">
        <v>11</v>
      </c>
      <c r="AW1440">
        <f>IF(Z1440&gt;607, 4, 0)</f>
        <v>0</v>
      </c>
      <c r="AX1440">
        <f>IF(AA1440&gt;1.6588, 3, 0)</f>
        <v>0</v>
      </c>
      <c r="AY1440">
        <f>IF(P1440&gt;401, 2, 0)</f>
        <v>0</v>
      </c>
      <c r="AZ1440">
        <f>IF(I1440&gt;52915.77, 1, 0)</f>
        <v>0</v>
      </c>
      <c r="BA1440">
        <f>SUM(AW1440:AZ1440)</f>
        <v>0</v>
      </c>
      <c r="BB1440" t="str">
        <f>VLOOKUP(BA1440,'Standard Deviations'!$L$1:$M$11,2,TRUE)</f>
        <v>No Tier</v>
      </c>
    </row>
    <row r="1441" spans="1:54">
      <c r="A1441">
        <v>1045</v>
      </c>
      <c r="B1441">
        <v>1965</v>
      </c>
      <c r="C1441">
        <f>2024-B1441</f>
        <v>59</v>
      </c>
      <c r="D1441" t="str">
        <f>VLOOKUP(B1441,Reference!$A$1:$B$125, 2)</f>
        <v>Gen X</v>
      </c>
      <c r="E1441" t="s">
        <v>54</v>
      </c>
      <c r="F1441" t="str">
        <f>IF(E1441="High School", "No College", "College")</f>
        <v>College</v>
      </c>
      <c r="G1441" t="s">
        <v>65</v>
      </c>
      <c r="H1441">
        <v>52117</v>
      </c>
      <c r="I1441">
        <v>52117</v>
      </c>
      <c r="J1441" s="4" t="s">
        <v>175</v>
      </c>
      <c r="K1441">
        <v>0</v>
      </c>
      <c r="L1441">
        <v>1</v>
      </c>
      <c r="M1441" t="str">
        <f>IF(OR(K1441&gt;0, L1441&gt;0), "Parent", "Not Parent")</f>
        <v>Parent</v>
      </c>
      <c r="N1441" t="s">
        <v>545</v>
      </c>
      <c r="O1441" s="8">
        <v>41916</v>
      </c>
      <c r="P1441" s="9">
        <f>O1441-N1441</f>
        <v>779</v>
      </c>
      <c r="Q1441">
        <v>55</v>
      </c>
      <c r="R1441" s="9">
        <f>P1441-Q1441</f>
        <v>724</v>
      </c>
      <c r="S1441" s="8">
        <f>O1441-R1441</f>
        <v>41192</v>
      </c>
      <c r="T1441">
        <v>112</v>
      </c>
      <c r="U1441">
        <v>10</v>
      </c>
      <c r="V1441">
        <v>107</v>
      </c>
      <c r="W1441">
        <v>30</v>
      </c>
      <c r="X1441">
        <v>0</v>
      </c>
      <c r="Y1441">
        <v>20</v>
      </c>
      <c r="Z1441">
        <v>279</v>
      </c>
      <c r="AA1441">
        <f>Z1441/P1441</f>
        <v>0.35815147625160459</v>
      </c>
      <c r="AB1441" s="14" t="s">
        <v>506</v>
      </c>
      <c r="AC1441" s="13" t="s">
        <v>63</v>
      </c>
      <c r="AD1441">
        <v>2</v>
      </c>
      <c r="AE1441" t="str">
        <f>IF(AD1441&gt;3, "Prefers Discount", "Discount Indifferent")</f>
        <v>Discount Indifferent</v>
      </c>
      <c r="AF1441">
        <v>4</v>
      </c>
      <c r="AG1441">
        <v>5</v>
      </c>
      <c r="AH1441">
        <v>2</v>
      </c>
      <c r="AI1441" t="str">
        <f>INDEX($AF$1:$AH$1,MATCH(MAX(AF1441:AH1441),AF1441:AH1441,0))</f>
        <v>Web_Orders</v>
      </c>
      <c r="AJ1441">
        <v>7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f>SUM(AK1441:AO1441)</f>
        <v>0</v>
      </c>
      <c r="AQ1441" t="s">
        <v>67</v>
      </c>
      <c r="AR1441">
        <v>0</v>
      </c>
      <c r="AS1441" t="str">
        <f>IF(OR(AK1441&gt;0, AL1441&gt;0, AM1441&gt;0, AN1441&gt;0, AO1441&gt;0), "Converted", "Not Converted")</f>
        <v>Not Converted</v>
      </c>
      <c r="AT1441">
        <v>0</v>
      </c>
      <c r="AU1441">
        <v>3</v>
      </c>
      <c r="AV1441">
        <v>11</v>
      </c>
      <c r="AW1441">
        <f>IF(Z1441&gt;607, 4, 0)</f>
        <v>0</v>
      </c>
      <c r="AX1441">
        <f>IF(AA1441&gt;1.6588, 3, 0)</f>
        <v>0</v>
      </c>
      <c r="AY1441">
        <f>IF(P1441&gt;401, 2, 0)</f>
        <v>2</v>
      </c>
      <c r="AZ1441">
        <f>IF(I1441&gt;52915.77, 1, 0)</f>
        <v>0</v>
      </c>
      <c r="BA1441">
        <f>SUM(AW1441:AZ1441)</f>
        <v>2</v>
      </c>
      <c r="BB1441" t="str">
        <f>VLOOKUP(BA1441,'Standard Deviations'!$L$1:$M$11,2,TRUE)</f>
        <v>Bronze</v>
      </c>
    </row>
    <row r="1442" spans="1:54">
      <c r="A1442">
        <v>10905</v>
      </c>
      <c r="B1442">
        <v>1955</v>
      </c>
      <c r="C1442">
        <f>2024-B1442</f>
        <v>69</v>
      </c>
      <c r="D1442" t="str">
        <f>VLOOKUP(B1442,Reference!$A$1:$B$125, 2)</f>
        <v>Boomers</v>
      </c>
      <c r="E1442" t="s">
        <v>54</v>
      </c>
      <c r="F1442" t="str">
        <f>IF(E1442="High School", "No College", "College")</f>
        <v>College</v>
      </c>
      <c r="G1442" t="s">
        <v>65</v>
      </c>
      <c r="H1442">
        <v>42586</v>
      </c>
      <c r="I1442">
        <v>42586</v>
      </c>
      <c r="J1442" s="4" t="s">
        <v>175</v>
      </c>
      <c r="K1442">
        <v>1</v>
      </c>
      <c r="L1442">
        <v>1</v>
      </c>
      <c r="M1442" t="str">
        <f>IF(OR(K1442&gt;0, L1442&gt;0), "Parent", "Not Parent")</f>
        <v>Parent</v>
      </c>
      <c r="N1442" t="s">
        <v>397</v>
      </c>
      <c r="O1442" s="8">
        <v>41916</v>
      </c>
      <c r="P1442" s="9">
        <f>O1442-N1442</f>
        <v>705</v>
      </c>
      <c r="Q1442">
        <v>7</v>
      </c>
      <c r="R1442" s="9">
        <f>P1442-Q1442</f>
        <v>698</v>
      </c>
      <c r="S1442" s="8">
        <f>O1442-R1442</f>
        <v>41218</v>
      </c>
      <c r="T1442">
        <v>194</v>
      </c>
      <c r="U1442">
        <v>2</v>
      </c>
      <c r="V1442">
        <v>56</v>
      </c>
      <c r="W1442">
        <v>0</v>
      </c>
      <c r="X1442">
        <v>0</v>
      </c>
      <c r="Y1442">
        <v>0</v>
      </c>
      <c r="Z1442">
        <v>252</v>
      </c>
      <c r="AA1442">
        <f>Z1442/P1442</f>
        <v>0.35744680851063831</v>
      </c>
      <c r="AB1442" s="11" t="s">
        <v>506</v>
      </c>
      <c r="AC1442" t="s">
        <v>59</v>
      </c>
      <c r="AD1442">
        <v>5</v>
      </c>
      <c r="AE1442" t="str">
        <f>IF(AD1442&gt;3, "Prefers Discount", "Discount Indifferent")</f>
        <v>Prefers Discount</v>
      </c>
      <c r="AF1442">
        <v>6</v>
      </c>
      <c r="AG1442">
        <v>4</v>
      </c>
      <c r="AH1442">
        <v>1</v>
      </c>
      <c r="AI1442" t="str">
        <f>INDEX($AF$1:$AH$1,MATCH(MAX(AF1442:AH1442),AF1442:AH1442,0))</f>
        <v>Store_Orders</v>
      </c>
      <c r="AJ1442">
        <v>8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f>SUM(AK1442:AO1442)</f>
        <v>0</v>
      </c>
      <c r="AQ1442" t="s">
        <v>67</v>
      </c>
      <c r="AR1442">
        <v>1</v>
      </c>
      <c r="AS1442" t="str">
        <f>IF(OR(AK1442&gt;0, AL1442&gt;0, AM1442&gt;0, AN1442&gt;0, AO1442&gt;0), "Converted", "Not Converted")</f>
        <v>Not Converted</v>
      </c>
      <c r="AT1442">
        <v>0</v>
      </c>
      <c r="AU1442">
        <v>3</v>
      </c>
      <c r="AV1442">
        <v>11</v>
      </c>
      <c r="AW1442">
        <f>IF(Z1442&gt;607, 4, 0)</f>
        <v>0</v>
      </c>
      <c r="AX1442">
        <f>IF(AA1442&gt;1.6588, 3, 0)</f>
        <v>0</v>
      </c>
      <c r="AY1442">
        <f>IF(P1442&gt;401, 2, 0)</f>
        <v>2</v>
      </c>
      <c r="AZ1442">
        <f>IF(I1442&gt;52915.77, 1, 0)</f>
        <v>0</v>
      </c>
      <c r="BA1442">
        <f>SUM(AW1442:AZ1442)</f>
        <v>2</v>
      </c>
      <c r="BB1442" t="str">
        <f>VLOOKUP(BA1442,'Standard Deviations'!$L$1:$M$11,2,TRUE)</f>
        <v>Bronze</v>
      </c>
    </row>
    <row r="1443" spans="1:54">
      <c r="A1443">
        <v>8910</v>
      </c>
      <c r="B1443">
        <v>1955</v>
      </c>
      <c r="C1443">
        <f>2024-B1443</f>
        <v>69</v>
      </c>
      <c r="D1443" t="str">
        <f>VLOOKUP(B1443,Reference!$A$1:$B$125, 2)</f>
        <v>Boomers</v>
      </c>
      <c r="E1443" t="s">
        <v>54</v>
      </c>
      <c r="F1443" t="str">
        <f>IF(E1443="High School", "No College", "College")</f>
        <v>College</v>
      </c>
      <c r="G1443" t="s">
        <v>65</v>
      </c>
      <c r="H1443">
        <v>42586</v>
      </c>
      <c r="I1443">
        <v>42586</v>
      </c>
      <c r="J1443" s="4" t="s">
        <v>175</v>
      </c>
      <c r="K1443">
        <v>1</v>
      </c>
      <c r="L1443">
        <v>1</v>
      </c>
      <c r="M1443" t="str">
        <f>IF(OR(K1443&gt;0, L1443&gt;0), "Parent", "Not Parent")</f>
        <v>Parent</v>
      </c>
      <c r="N1443" t="s">
        <v>397</v>
      </c>
      <c r="O1443" s="8">
        <v>41916</v>
      </c>
      <c r="P1443" s="9">
        <f>O1443-N1443</f>
        <v>705</v>
      </c>
      <c r="Q1443">
        <v>7</v>
      </c>
      <c r="R1443" s="9">
        <f>P1443-Q1443</f>
        <v>698</v>
      </c>
      <c r="S1443" s="8">
        <f>O1443-R1443</f>
        <v>41218</v>
      </c>
      <c r="T1443">
        <v>194</v>
      </c>
      <c r="U1443">
        <v>2</v>
      </c>
      <c r="V1443">
        <v>56</v>
      </c>
      <c r="W1443">
        <v>0</v>
      </c>
      <c r="X1443">
        <v>0</v>
      </c>
      <c r="Y1443">
        <v>0</v>
      </c>
      <c r="Z1443">
        <v>252</v>
      </c>
      <c r="AA1443">
        <f>Z1443/P1443</f>
        <v>0.35744680851063831</v>
      </c>
      <c r="AB1443" s="11" t="s">
        <v>506</v>
      </c>
      <c r="AC1443" t="s">
        <v>59</v>
      </c>
      <c r="AD1443">
        <v>5</v>
      </c>
      <c r="AE1443" t="str">
        <f>IF(AD1443&gt;3, "Prefers Discount", "Discount Indifferent")</f>
        <v>Prefers Discount</v>
      </c>
      <c r="AF1443">
        <v>6</v>
      </c>
      <c r="AG1443">
        <v>4</v>
      </c>
      <c r="AH1443">
        <v>1</v>
      </c>
      <c r="AI1443" t="str">
        <f>INDEX($AF$1:$AH$1,MATCH(MAX(AF1443:AH1443),AF1443:AH1443,0))</f>
        <v>Store_Orders</v>
      </c>
      <c r="AJ1443">
        <v>8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f>SUM(AK1443:AO1443)</f>
        <v>0</v>
      </c>
      <c r="AQ1443" t="s">
        <v>67</v>
      </c>
      <c r="AR1443">
        <v>1</v>
      </c>
      <c r="AS1443" t="str">
        <f>IF(OR(AK1443&gt;0, AL1443&gt;0, AM1443&gt;0, AN1443&gt;0, AO1443&gt;0), "Converted", "Not Converted")</f>
        <v>Not Converted</v>
      </c>
      <c r="AT1443">
        <v>0</v>
      </c>
      <c r="AU1443">
        <v>3</v>
      </c>
      <c r="AV1443">
        <v>11</v>
      </c>
      <c r="AW1443">
        <f>IF(Z1443&gt;607, 4, 0)</f>
        <v>0</v>
      </c>
      <c r="AX1443">
        <f>IF(AA1443&gt;1.6588, 3, 0)</f>
        <v>0</v>
      </c>
      <c r="AY1443">
        <f>IF(P1443&gt;401, 2, 0)</f>
        <v>2</v>
      </c>
      <c r="AZ1443">
        <f>IF(I1443&gt;52915.77, 1, 0)</f>
        <v>0</v>
      </c>
      <c r="BA1443">
        <f>SUM(AW1443:AZ1443)</f>
        <v>2</v>
      </c>
      <c r="BB1443" t="str">
        <f>VLOOKUP(BA1443,'Standard Deviations'!$L$1:$M$11,2,TRUE)</f>
        <v>Bronze</v>
      </c>
    </row>
    <row r="1444" spans="1:54">
      <c r="A1444">
        <v>9289</v>
      </c>
      <c r="B1444">
        <v>1979</v>
      </c>
      <c r="C1444">
        <f>2024-B1444</f>
        <v>45</v>
      </c>
      <c r="D1444" t="str">
        <f>VLOOKUP(B1444,Reference!$A$1:$B$125, 2)</f>
        <v>Gen X</v>
      </c>
      <c r="E1444" t="s">
        <v>54</v>
      </c>
      <c r="F1444" t="str">
        <f>IF(E1444="High School", "No College", "College")</f>
        <v>College</v>
      </c>
      <c r="G1444" t="s">
        <v>55</v>
      </c>
      <c r="H1444">
        <v>36781</v>
      </c>
      <c r="I1444">
        <v>36781</v>
      </c>
      <c r="J1444" s="4" t="s">
        <v>175</v>
      </c>
      <c r="K1444">
        <v>1</v>
      </c>
      <c r="L1444">
        <v>0</v>
      </c>
      <c r="M1444" t="str">
        <f>IF(OR(K1444&gt;0, L1444&gt;0), "Parent", "Not Parent")</f>
        <v>Parent</v>
      </c>
      <c r="N1444" t="s">
        <v>665</v>
      </c>
      <c r="O1444" s="8">
        <v>41916</v>
      </c>
      <c r="P1444" s="9">
        <f>O1444-N1444</f>
        <v>177</v>
      </c>
      <c r="Q1444">
        <v>16</v>
      </c>
      <c r="R1444" s="9">
        <f>P1444-Q1444</f>
        <v>161</v>
      </c>
      <c r="S1444" s="8">
        <f>O1444-R1444</f>
        <v>41755</v>
      </c>
      <c r="T1444">
        <v>29</v>
      </c>
      <c r="U1444">
        <v>1</v>
      </c>
      <c r="V1444">
        <v>17</v>
      </c>
      <c r="W1444">
        <v>0</v>
      </c>
      <c r="X1444">
        <v>3</v>
      </c>
      <c r="Y1444">
        <v>13</v>
      </c>
      <c r="Z1444">
        <v>63</v>
      </c>
      <c r="AA1444">
        <f>Z1444/P1444</f>
        <v>0.3559322033898305</v>
      </c>
      <c r="AB1444" s="11" t="s">
        <v>506</v>
      </c>
      <c r="AC1444" t="s">
        <v>59</v>
      </c>
      <c r="AD1444">
        <v>1</v>
      </c>
      <c r="AE1444" t="str">
        <f>IF(AD1444&gt;3, "Prefers Discount", "Discount Indifferent")</f>
        <v>Discount Indifferent</v>
      </c>
      <c r="AF1444">
        <v>2</v>
      </c>
      <c r="AG1444">
        <v>2</v>
      </c>
      <c r="AH1444">
        <v>1</v>
      </c>
      <c r="AI1444" t="str">
        <f>INDEX($AF$1:$AH$1,MATCH(MAX(AF1444:AH1444),AF1444:AH1444,0))</f>
        <v>Store_Orders</v>
      </c>
      <c r="AJ1444">
        <v>8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f>SUM(AK1444:AO1444)</f>
        <v>0</v>
      </c>
      <c r="AQ1444" t="s">
        <v>67</v>
      </c>
      <c r="AR1444">
        <v>1</v>
      </c>
      <c r="AS1444" t="str">
        <f>IF(OR(AK1444&gt;0, AL1444&gt;0, AM1444&gt;0, AN1444&gt;0, AO1444&gt;0), "Converted", "Not Converted")</f>
        <v>Not Converted</v>
      </c>
      <c r="AT1444">
        <v>0</v>
      </c>
      <c r="AU1444">
        <v>3</v>
      </c>
      <c r="AV1444">
        <v>11</v>
      </c>
      <c r="AW1444">
        <f>IF(Z1444&gt;607, 4, 0)</f>
        <v>0</v>
      </c>
      <c r="AX1444">
        <f>IF(AA1444&gt;1.6588, 3, 0)</f>
        <v>0</v>
      </c>
      <c r="AY1444">
        <f>IF(P1444&gt;401, 2, 0)</f>
        <v>0</v>
      </c>
      <c r="AZ1444">
        <f>IF(I1444&gt;52915.77, 1, 0)</f>
        <v>0</v>
      </c>
      <c r="BA1444">
        <f>SUM(AW1444:AZ1444)</f>
        <v>0</v>
      </c>
      <c r="BB1444" t="str">
        <f>VLOOKUP(BA1444,'Standard Deviations'!$L$1:$M$11,2,TRUE)</f>
        <v>No Tier</v>
      </c>
    </row>
    <row r="1445" spans="1:54">
      <c r="A1445">
        <v>7660</v>
      </c>
      <c r="B1445">
        <v>1973</v>
      </c>
      <c r="C1445">
        <f>2024-B1445</f>
        <v>51</v>
      </c>
      <c r="D1445" t="str">
        <f>VLOOKUP(B1445,Reference!$A$1:$B$125, 2)</f>
        <v>Gen X</v>
      </c>
      <c r="E1445" t="s">
        <v>68</v>
      </c>
      <c r="F1445" t="str">
        <f>IF(E1445="High School", "No College", "College")</f>
        <v>College</v>
      </c>
      <c r="G1445" t="s">
        <v>60</v>
      </c>
      <c r="H1445">
        <v>35860</v>
      </c>
      <c r="I1445">
        <v>35860</v>
      </c>
      <c r="J1445" s="4" t="s">
        <v>175</v>
      </c>
      <c r="K1445">
        <v>1</v>
      </c>
      <c r="L1445">
        <v>1</v>
      </c>
      <c r="M1445" t="str">
        <f>IF(OR(K1445&gt;0, L1445&gt;0), "Parent", "Not Parent")</f>
        <v>Parent</v>
      </c>
      <c r="N1445" t="s">
        <v>666</v>
      </c>
      <c r="O1445" s="8">
        <v>41916</v>
      </c>
      <c r="P1445" s="9">
        <f>O1445-N1445</f>
        <v>138</v>
      </c>
      <c r="Q1445">
        <v>37</v>
      </c>
      <c r="R1445" s="9">
        <f>P1445-Q1445</f>
        <v>101</v>
      </c>
      <c r="S1445" s="8">
        <f>O1445-R1445</f>
        <v>41815</v>
      </c>
      <c r="T1445">
        <v>15</v>
      </c>
      <c r="U1445">
        <v>0</v>
      </c>
      <c r="V1445">
        <v>8</v>
      </c>
      <c r="W1445">
        <v>4</v>
      </c>
      <c r="X1445">
        <v>2</v>
      </c>
      <c r="Y1445">
        <v>20</v>
      </c>
      <c r="Z1445">
        <v>49</v>
      </c>
      <c r="AA1445">
        <f>Z1445/P1445</f>
        <v>0.35507246376811596</v>
      </c>
      <c r="AB1445" s="11" t="s">
        <v>506</v>
      </c>
      <c r="AC1445" t="s">
        <v>59</v>
      </c>
      <c r="AD1445">
        <v>2</v>
      </c>
      <c r="AE1445" t="str">
        <f>IF(AD1445&gt;3, "Prefers Discount", "Discount Indifferent")</f>
        <v>Discount Indifferent</v>
      </c>
      <c r="AF1445">
        <v>2</v>
      </c>
      <c r="AG1445">
        <v>1</v>
      </c>
      <c r="AH1445">
        <v>1</v>
      </c>
      <c r="AI1445" t="str">
        <f>INDEX($AF$1:$AH$1,MATCH(MAX(AF1445:AH1445),AF1445:AH1445,0))</f>
        <v>Store_Orders</v>
      </c>
      <c r="AJ1445">
        <v>5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f>SUM(AK1445:AO1445)</f>
        <v>1</v>
      </c>
      <c r="AQ1445" t="str">
        <f>INDEX($AK$1:$AO$1,MATCH(MAX(AK1445:AO1445),AK1445:AO1445,0))</f>
        <v>Converted_on_Camp3</v>
      </c>
      <c r="AR1445">
        <v>1</v>
      </c>
      <c r="AS1445" t="str">
        <f>IF(OR(AK1445&gt;0, AL1445&gt;0, AM1445&gt;0, AN1445&gt;0, AO1445&gt;0), "Converted", "Not Converted")</f>
        <v>Converted</v>
      </c>
      <c r="AT1445">
        <v>0</v>
      </c>
      <c r="AU1445">
        <v>3</v>
      </c>
      <c r="AV1445">
        <v>11</v>
      </c>
      <c r="AW1445">
        <f>IF(Z1445&gt;607, 4, 0)</f>
        <v>0</v>
      </c>
      <c r="AX1445">
        <f>IF(AA1445&gt;1.6588, 3, 0)</f>
        <v>0</v>
      </c>
      <c r="AY1445">
        <f>IF(P1445&gt;401, 2, 0)</f>
        <v>0</v>
      </c>
      <c r="AZ1445">
        <f>IF(I1445&gt;52915.77, 1, 0)</f>
        <v>0</v>
      </c>
      <c r="BA1445">
        <f>SUM(AW1445:AZ1445)</f>
        <v>0</v>
      </c>
      <c r="BB1445" t="str">
        <f>VLOOKUP(BA1445,'Standard Deviations'!$L$1:$M$11,2,TRUE)</f>
        <v>No Tier</v>
      </c>
    </row>
    <row r="1446" spans="1:54">
      <c r="A1446">
        <v>2055</v>
      </c>
      <c r="B1446">
        <v>1973</v>
      </c>
      <c r="C1446">
        <f>2024-B1446</f>
        <v>51</v>
      </c>
      <c r="D1446" t="str">
        <f>VLOOKUP(B1446,Reference!$A$1:$B$125, 2)</f>
        <v>Gen X</v>
      </c>
      <c r="E1446" t="s">
        <v>68</v>
      </c>
      <c r="F1446" t="str">
        <f>IF(E1446="High School", "No College", "College")</f>
        <v>College</v>
      </c>
      <c r="G1446" t="s">
        <v>71</v>
      </c>
      <c r="H1446">
        <v>35860</v>
      </c>
      <c r="I1446">
        <v>35860</v>
      </c>
      <c r="J1446" s="4" t="s">
        <v>175</v>
      </c>
      <c r="K1446">
        <v>1</v>
      </c>
      <c r="L1446">
        <v>1</v>
      </c>
      <c r="M1446" t="str">
        <f>IF(OR(K1446&gt;0, L1446&gt;0), "Parent", "Not Parent")</f>
        <v>Parent</v>
      </c>
      <c r="N1446" t="s">
        <v>666</v>
      </c>
      <c r="O1446" s="8">
        <v>41916</v>
      </c>
      <c r="P1446" s="9">
        <f>O1446-N1446</f>
        <v>138</v>
      </c>
      <c r="Q1446">
        <v>37</v>
      </c>
      <c r="R1446" s="9">
        <f>P1446-Q1446</f>
        <v>101</v>
      </c>
      <c r="S1446" s="8">
        <f>O1446-R1446</f>
        <v>41815</v>
      </c>
      <c r="T1446">
        <v>15</v>
      </c>
      <c r="U1446">
        <v>0</v>
      </c>
      <c r="V1446">
        <v>8</v>
      </c>
      <c r="W1446">
        <v>4</v>
      </c>
      <c r="X1446">
        <v>2</v>
      </c>
      <c r="Y1446">
        <v>20</v>
      </c>
      <c r="Z1446">
        <v>49</v>
      </c>
      <c r="AA1446">
        <f>Z1446/P1446</f>
        <v>0.35507246376811596</v>
      </c>
      <c r="AB1446" s="11" t="s">
        <v>506</v>
      </c>
      <c r="AC1446" t="s">
        <v>59</v>
      </c>
      <c r="AD1446">
        <v>2</v>
      </c>
      <c r="AE1446" t="str">
        <f>IF(AD1446&gt;3, "Prefers Discount", "Discount Indifferent")</f>
        <v>Discount Indifferent</v>
      </c>
      <c r="AF1446">
        <v>2</v>
      </c>
      <c r="AG1446">
        <v>1</v>
      </c>
      <c r="AH1446">
        <v>1</v>
      </c>
      <c r="AI1446" t="str">
        <f>INDEX($AF$1:$AH$1,MATCH(MAX(AF1446:AH1446),AF1446:AH1446,0))</f>
        <v>Store_Orders</v>
      </c>
      <c r="AJ1446">
        <v>5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f>SUM(AK1446:AO1446)</f>
        <v>1</v>
      </c>
      <c r="AQ1446" t="str">
        <f>INDEX($AK$1:$AO$1,MATCH(MAX(AK1446:AO1446),AK1446:AO1446,0))</f>
        <v>Converted_on_Camp3</v>
      </c>
      <c r="AR1446">
        <v>1</v>
      </c>
      <c r="AS1446" t="str">
        <f>IF(OR(AK1446&gt;0, AL1446&gt;0, AM1446&gt;0, AN1446&gt;0, AO1446&gt;0), "Converted", "Not Converted")</f>
        <v>Converted</v>
      </c>
      <c r="AT1446">
        <v>0</v>
      </c>
      <c r="AU1446">
        <v>3</v>
      </c>
      <c r="AV1446">
        <v>11</v>
      </c>
      <c r="AW1446">
        <f>IF(Z1446&gt;607, 4, 0)</f>
        <v>0</v>
      </c>
      <c r="AX1446">
        <f>IF(AA1446&gt;1.6588, 3, 0)</f>
        <v>0</v>
      </c>
      <c r="AY1446">
        <f>IF(P1446&gt;401, 2, 0)</f>
        <v>0</v>
      </c>
      <c r="AZ1446">
        <f>IF(I1446&gt;52915.77, 1, 0)</f>
        <v>0</v>
      </c>
      <c r="BA1446">
        <f>SUM(AW1446:AZ1446)</f>
        <v>0</v>
      </c>
      <c r="BB1446" t="str">
        <f>VLOOKUP(BA1446,'Standard Deviations'!$L$1:$M$11,2,TRUE)</f>
        <v>No Tier</v>
      </c>
    </row>
    <row r="1447" spans="1:54">
      <c r="A1447">
        <v>5107</v>
      </c>
      <c r="B1447">
        <v>1973</v>
      </c>
      <c r="C1447">
        <f>2024-B1447</f>
        <v>51</v>
      </c>
      <c r="D1447" t="str">
        <f>VLOOKUP(B1447,Reference!$A$1:$B$125, 2)</f>
        <v>Gen X</v>
      </c>
      <c r="E1447" t="s">
        <v>68</v>
      </c>
      <c r="F1447" t="str">
        <f>IF(E1447="High School", "No College", "College")</f>
        <v>College</v>
      </c>
      <c r="G1447" t="s">
        <v>71</v>
      </c>
      <c r="H1447">
        <v>35860</v>
      </c>
      <c r="I1447">
        <v>35860</v>
      </c>
      <c r="J1447" s="4" t="s">
        <v>175</v>
      </c>
      <c r="K1447">
        <v>1</v>
      </c>
      <c r="L1447">
        <v>1</v>
      </c>
      <c r="M1447" t="str">
        <f>IF(OR(K1447&gt;0, L1447&gt;0), "Parent", "Not Parent")</f>
        <v>Parent</v>
      </c>
      <c r="N1447" t="s">
        <v>666</v>
      </c>
      <c r="O1447" s="8">
        <v>41916</v>
      </c>
      <c r="P1447" s="9">
        <f>O1447-N1447</f>
        <v>138</v>
      </c>
      <c r="Q1447">
        <v>37</v>
      </c>
      <c r="R1447" s="9">
        <f>P1447-Q1447</f>
        <v>101</v>
      </c>
      <c r="S1447" s="8">
        <f>O1447-R1447</f>
        <v>41815</v>
      </c>
      <c r="T1447">
        <v>15</v>
      </c>
      <c r="U1447">
        <v>0</v>
      </c>
      <c r="V1447">
        <v>8</v>
      </c>
      <c r="W1447">
        <v>4</v>
      </c>
      <c r="X1447">
        <v>2</v>
      </c>
      <c r="Y1447">
        <v>20</v>
      </c>
      <c r="Z1447">
        <v>49</v>
      </c>
      <c r="AA1447">
        <f>Z1447/P1447</f>
        <v>0.35507246376811596</v>
      </c>
      <c r="AB1447" s="11" t="s">
        <v>506</v>
      </c>
      <c r="AC1447" t="s">
        <v>59</v>
      </c>
      <c r="AD1447">
        <v>2</v>
      </c>
      <c r="AE1447" t="str">
        <f>IF(AD1447&gt;3, "Prefers Discount", "Discount Indifferent")</f>
        <v>Discount Indifferent</v>
      </c>
      <c r="AF1447">
        <v>2</v>
      </c>
      <c r="AG1447">
        <v>1</v>
      </c>
      <c r="AH1447">
        <v>1</v>
      </c>
      <c r="AI1447" t="str">
        <f>INDEX($AF$1:$AH$1,MATCH(MAX(AF1447:AH1447),AF1447:AH1447,0))</f>
        <v>Store_Orders</v>
      </c>
      <c r="AJ1447">
        <v>5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f>SUM(AK1447:AO1447)</f>
        <v>1</v>
      </c>
      <c r="AQ1447" t="str">
        <f>INDEX($AK$1:$AO$1,MATCH(MAX(AK1447:AO1447),AK1447:AO1447,0))</f>
        <v>Converted_on_Camp3</v>
      </c>
      <c r="AR1447">
        <v>1</v>
      </c>
      <c r="AS1447" t="str">
        <f>IF(OR(AK1447&gt;0, AL1447&gt;0, AM1447&gt;0, AN1447&gt;0, AO1447&gt;0), "Converted", "Not Converted")</f>
        <v>Converted</v>
      </c>
      <c r="AT1447">
        <v>0</v>
      </c>
      <c r="AU1447">
        <v>3</v>
      </c>
      <c r="AV1447">
        <v>11</v>
      </c>
      <c r="AW1447">
        <f>IF(Z1447&gt;607, 4, 0)</f>
        <v>0</v>
      </c>
      <c r="AX1447">
        <f>IF(AA1447&gt;1.6588, 3, 0)</f>
        <v>0</v>
      </c>
      <c r="AY1447">
        <f>IF(P1447&gt;401, 2, 0)</f>
        <v>0</v>
      </c>
      <c r="AZ1447">
        <f>IF(I1447&gt;52915.77, 1, 0)</f>
        <v>0</v>
      </c>
      <c r="BA1447">
        <f>SUM(AW1447:AZ1447)</f>
        <v>0</v>
      </c>
      <c r="BB1447" t="str">
        <f>VLOOKUP(BA1447,'Standard Deviations'!$L$1:$M$11,2,TRUE)</f>
        <v>No Tier</v>
      </c>
    </row>
    <row r="1448" spans="1:54">
      <c r="A1448">
        <v>1626</v>
      </c>
      <c r="B1448">
        <v>1973</v>
      </c>
      <c r="C1448">
        <f>2024-B1448</f>
        <v>51</v>
      </c>
      <c r="D1448" t="str">
        <f>VLOOKUP(B1448,Reference!$A$1:$B$125, 2)</f>
        <v>Gen X</v>
      </c>
      <c r="E1448" t="s">
        <v>68</v>
      </c>
      <c r="F1448" t="str">
        <f>IF(E1448="High School", "No College", "College")</f>
        <v>College</v>
      </c>
      <c r="G1448" t="s">
        <v>71</v>
      </c>
      <c r="H1448">
        <v>35860</v>
      </c>
      <c r="I1448">
        <v>35860</v>
      </c>
      <c r="J1448" s="4" t="s">
        <v>175</v>
      </c>
      <c r="K1448">
        <v>1</v>
      </c>
      <c r="L1448">
        <v>1</v>
      </c>
      <c r="M1448" t="str">
        <f>IF(OR(K1448&gt;0, L1448&gt;0), "Parent", "Not Parent")</f>
        <v>Parent</v>
      </c>
      <c r="N1448" t="s">
        <v>666</v>
      </c>
      <c r="O1448" s="8">
        <v>41916</v>
      </c>
      <c r="P1448" s="9">
        <f>O1448-N1448</f>
        <v>138</v>
      </c>
      <c r="Q1448">
        <v>37</v>
      </c>
      <c r="R1448" s="9">
        <f>P1448-Q1448</f>
        <v>101</v>
      </c>
      <c r="S1448" s="8">
        <f>O1448-R1448</f>
        <v>41815</v>
      </c>
      <c r="T1448">
        <v>15</v>
      </c>
      <c r="U1448">
        <v>0</v>
      </c>
      <c r="V1448">
        <v>8</v>
      </c>
      <c r="W1448">
        <v>4</v>
      </c>
      <c r="X1448">
        <v>2</v>
      </c>
      <c r="Y1448">
        <v>20</v>
      </c>
      <c r="Z1448">
        <v>49</v>
      </c>
      <c r="AA1448">
        <f>Z1448/P1448</f>
        <v>0.35507246376811596</v>
      </c>
      <c r="AB1448" s="11" t="s">
        <v>506</v>
      </c>
      <c r="AC1448" t="s">
        <v>59</v>
      </c>
      <c r="AD1448">
        <v>2</v>
      </c>
      <c r="AE1448" t="str">
        <f>IF(AD1448&gt;3, "Prefers Discount", "Discount Indifferent")</f>
        <v>Discount Indifferent</v>
      </c>
      <c r="AF1448">
        <v>2</v>
      </c>
      <c r="AG1448">
        <v>1</v>
      </c>
      <c r="AH1448">
        <v>1</v>
      </c>
      <c r="AI1448" t="str">
        <f>INDEX($AF$1:$AH$1,MATCH(MAX(AF1448:AH1448),AF1448:AH1448,0))</f>
        <v>Store_Orders</v>
      </c>
      <c r="AJ1448">
        <v>5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f>SUM(AK1448:AO1448)</f>
        <v>1</v>
      </c>
      <c r="AQ1448" t="str">
        <f>INDEX($AK$1:$AO$1,MATCH(MAX(AK1448:AO1448),AK1448:AO1448,0))</f>
        <v>Converted_on_Camp3</v>
      </c>
      <c r="AR1448">
        <v>1</v>
      </c>
      <c r="AS1448" t="str">
        <f>IF(OR(AK1448&gt;0, AL1448&gt;0, AM1448&gt;0, AN1448&gt;0, AO1448&gt;0), "Converted", "Not Converted")</f>
        <v>Converted</v>
      </c>
      <c r="AT1448">
        <v>0</v>
      </c>
      <c r="AU1448">
        <v>3</v>
      </c>
      <c r="AV1448">
        <v>11</v>
      </c>
      <c r="AW1448">
        <f>IF(Z1448&gt;607, 4, 0)</f>
        <v>0</v>
      </c>
      <c r="AX1448">
        <f>IF(AA1448&gt;1.6588, 3, 0)</f>
        <v>0</v>
      </c>
      <c r="AY1448">
        <f>IF(P1448&gt;401, 2, 0)</f>
        <v>0</v>
      </c>
      <c r="AZ1448">
        <f>IF(I1448&gt;52915.77, 1, 0)</f>
        <v>0</v>
      </c>
      <c r="BA1448">
        <f>SUM(AW1448:AZ1448)</f>
        <v>0</v>
      </c>
      <c r="BB1448" t="str">
        <f>VLOOKUP(BA1448,'Standard Deviations'!$L$1:$M$11,2,TRUE)</f>
        <v>No Tier</v>
      </c>
    </row>
    <row r="1449" spans="1:54">
      <c r="A1449">
        <v>2811</v>
      </c>
      <c r="B1449">
        <v>1963</v>
      </c>
      <c r="C1449">
        <f>2024-B1449</f>
        <v>61</v>
      </c>
      <c r="D1449" t="str">
        <f>VLOOKUP(B1449,Reference!$A$1:$B$125, 2)</f>
        <v>Boomers</v>
      </c>
      <c r="E1449" t="s">
        <v>68</v>
      </c>
      <c r="F1449" t="str">
        <f>IF(E1449="High School", "No College", "College")</f>
        <v>College</v>
      </c>
      <c r="G1449" t="s">
        <v>60</v>
      </c>
      <c r="H1449">
        <v>48918</v>
      </c>
      <c r="I1449">
        <v>48918</v>
      </c>
      <c r="J1449" s="4" t="s">
        <v>175</v>
      </c>
      <c r="K1449">
        <v>1</v>
      </c>
      <c r="L1449">
        <v>1</v>
      </c>
      <c r="M1449" t="str">
        <f>IF(OR(K1449&gt;0, L1449&gt;0), "Parent", "Not Parent")</f>
        <v>Parent</v>
      </c>
      <c r="N1449" t="s">
        <v>667</v>
      </c>
      <c r="O1449" s="8">
        <v>41916</v>
      </c>
      <c r="P1449" s="9">
        <f>O1449-N1449</f>
        <v>175</v>
      </c>
      <c r="Q1449">
        <v>21</v>
      </c>
      <c r="R1449" s="9">
        <f>P1449-Q1449</f>
        <v>154</v>
      </c>
      <c r="S1449" s="8">
        <f>O1449-R1449</f>
        <v>41762</v>
      </c>
      <c r="T1449">
        <v>52</v>
      </c>
      <c r="U1449">
        <v>0</v>
      </c>
      <c r="V1449">
        <v>9</v>
      </c>
      <c r="W1449">
        <v>0</v>
      </c>
      <c r="X1449">
        <v>0</v>
      </c>
      <c r="Y1449">
        <v>1</v>
      </c>
      <c r="Z1449">
        <v>62</v>
      </c>
      <c r="AA1449">
        <f>Z1449/P1449</f>
        <v>0.35428571428571426</v>
      </c>
      <c r="AB1449" s="11" t="s">
        <v>506</v>
      </c>
      <c r="AC1449" t="s">
        <v>59</v>
      </c>
      <c r="AD1449">
        <v>2</v>
      </c>
      <c r="AE1449" t="str">
        <f>IF(AD1449&gt;3, "Prefers Discount", "Discount Indifferent")</f>
        <v>Discount Indifferent</v>
      </c>
      <c r="AF1449">
        <v>4</v>
      </c>
      <c r="AG1449">
        <v>1</v>
      </c>
      <c r="AH1449">
        <v>0</v>
      </c>
      <c r="AI1449" t="str">
        <f>INDEX($AF$1:$AH$1,MATCH(MAX(AF1449:AH1449),AF1449:AH1449,0))</f>
        <v>Store_Orders</v>
      </c>
      <c r="AJ1449">
        <v>4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f>SUM(AK1449:AO1449)</f>
        <v>0</v>
      </c>
      <c r="AQ1449" t="s">
        <v>67</v>
      </c>
      <c r="AR1449">
        <v>0</v>
      </c>
      <c r="AS1449" t="str">
        <f>IF(OR(AK1449&gt;0, AL1449&gt;0, AM1449&gt;0, AN1449&gt;0, AO1449&gt;0), "Converted", "Not Converted")</f>
        <v>Not Converted</v>
      </c>
      <c r="AT1449">
        <v>0</v>
      </c>
      <c r="AU1449">
        <v>3</v>
      </c>
      <c r="AV1449">
        <v>11</v>
      </c>
      <c r="AW1449">
        <f>IF(Z1449&gt;607, 4, 0)</f>
        <v>0</v>
      </c>
      <c r="AX1449">
        <f>IF(AA1449&gt;1.6588, 3, 0)</f>
        <v>0</v>
      </c>
      <c r="AY1449">
        <f>IF(P1449&gt;401, 2, 0)</f>
        <v>0</v>
      </c>
      <c r="AZ1449">
        <f>IF(I1449&gt;52915.77, 1, 0)</f>
        <v>0</v>
      </c>
      <c r="BA1449">
        <f>SUM(AW1449:AZ1449)</f>
        <v>0</v>
      </c>
      <c r="BB1449" t="str">
        <f>VLOOKUP(BA1449,'Standard Deviations'!$L$1:$M$11,2,TRUE)</f>
        <v>No Tier</v>
      </c>
    </row>
    <row r="1450" spans="1:54">
      <c r="A1450">
        <v>9150</v>
      </c>
      <c r="B1450">
        <v>1963</v>
      </c>
      <c r="C1450">
        <f>2024-B1450</f>
        <v>61</v>
      </c>
      <c r="D1450" t="str">
        <f>VLOOKUP(B1450,Reference!$A$1:$B$125, 2)</f>
        <v>Boomers</v>
      </c>
      <c r="E1450" t="s">
        <v>68</v>
      </c>
      <c r="F1450" t="str">
        <f>IF(E1450="High School", "No College", "College")</f>
        <v>College</v>
      </c>
      <c r="G1450" t="s">
        <v>60</v>
      </c>
      <c r="H1450">
        <v>48918</v>
      </c>
      <c r="I1450">
        <v>48918</v>
      </c>
      <c r="J1450" s="4" t="s">
        <v>175</v>
      </c>
      <c r="K1450">
        <v>1</v>
      </c>
      <c r="L1450">
        <v>1</v>
      </c>
      <c r="M1450" t="str">
        <f>IF(OR(K1450&gt;0, L1450&gt;0), "Parent", "Not Parent")</f>
        <v>Parent</v>
      </c>
      <c r="N1450" t="s">
        <v>667</v>
      </c>
      <c r="O1450" s="8">
        <v>41916</v>
      </c>
      <c r="P1450" s="9">
        <f>O1450-N1450</f>
        <v>175</v>
      </c>
      <c r="Q1450">
        <v>21</v>
      </c>
      <c r="R1450" s="9">
        <f>P1450-Q1450</f>
        <v>154</v>
      </c>
      <c r="S1450" s="8">
        <f>O1450-R1450</f>
        <v>41762</v>
      </c>
      <c r="T1450">
        <v>52</v>
      </c>
      <c r="U1450">
        <v>0</v>
      </c>
      <c r="V1450">
        <v>9</v>
      </c>
      <c r="W1450">
        <v>0</v>
      </c>
      <c r="X1450">
        <v>0</v>
      </c>
      <c r="Y1450">
        <v>1</v>
      </c>
      <c r="Z1450">
        <v>62</v>
      </c>
      <c r="AA1450">
        <f>Z1450/P1450</f>
        <v>0.35428571428571426</v>
      </c>
      <c r="AB1450" s="11" t="s">
        <v>506</v>
      </c>
      <c r="AC1450" t="s">
        <v>59</v>
      </c>
      <c r="AD1450">
        <v>2</v>
      </c>
      <c r="AE1450" t="str">
        <f>IF(AD1450&gt;3, "Prefers Discount", "Discount Indifferent")</f>
        <v>Discount Indifferent</v>
      </c>
      <c r="AF1450">
        <v>4</v>
      </c>
      <c r="AG1450">
        <v>1</v>
      </c>
      <c r="AH1450">
        <v>0</v>
      </c>
      <c r="AI1450" t="str">
        <f>INDEX($AF$1:$AH$1,MATCH(MAX(AF1450:AH1450),AF1450:AH1450,0))</f>
        <v>Store_Orders</v>
      </c>
      <c r="AJ1450">
        <v>4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f>SUM(AK1450:AO1450)</f>
        <v>0</v>
      </c>
      <c r="AQ1450" t="s">
        <v>67</v>
      </c>
      <c r="AR1450">
        <v>0</v>
      </c>
      <c r="AS1450" t="str">
        <f>IF(OR(AK1450&gt;0, AL1450&gt;0, AM1450&gt;0, AN1450&gt;0, AO1450&gt;0), "Converted", "Not Converted")</f>
        <v>Not Converted</v>
      </c>
      <c r="AT1450">
        <v>0</v>
      </c>
      <c r="AU1450">
        <v>3</v>
      </c>
      <c r="AV1450">
        <v>11</v>
      </c>
      <c r="AW1450">
        <f>IF(Z1450&gt;607, 4, 0)</f>
        <v>0</v>
      </c>
      <c r="AX1450">
        <f>IF(AA1450&gt;1.6588, 3, 0)</f>
        <v>0</v>
      </c>
      <c r="AY1450">
        <f>IF(P1450&gt;401, 2, 0)</f>
        <v>0</v>
      </c>
      <c r="AZ1450">
        <f>IF(I1450&gt;52915.77, 1, 0)</f>
        <v>0</v>
      </c>
      <c r="BA1450">
        <f>SUM(AW1450:AZ1450)</f>
        <v>0</v>
      </c>
      <c r="BB1450" t="str">
        <f>VLOOKUP(BA1450,'Standard Deviations'!$L$1:$M$11,2,TRUE)</f>
        <v>No Tier</v>
      </c>
    </row>
    <row r="1451" spans="1:54">
      <c r="A1451">
        <v>6289</v>
      </c>
      <c r="B1451">
        <v>1951</v>
      </c>
      <c r="C1451">
        <f>2024-B1451</f>
        <v>73</v>
      </c>
      <c r="D1451" t="str">
        <f>VLOOKUP(B1451,Reference!$A$1:$B$125, 2)</f>
        <v>Boomers</v>
      </c>
      <c r="E1451" t="s">
        <v>64</v>
      </c>
      <c r="F1451" t="str">
        <f>IF(E1451="High School", "No College", "College")</f>
        <v>College</v>
      </c>
      <c r="G1451" t="s">
        <v>65</v>
      </c>
      <c r="H1451">
        <v>59385</v>
      </c>
      <c r="I1451">
        <v>59385</v>
      </c>
      <c r="J1451" s="4" t="s">
        <v>61</v>
      </c>
      <c r="K1451">
        <v>1</v>
      </c>
      <c r="L1451">
        <v>1</v>
      </c>
      <c r="M1451" t="str">
        <f>IF(OR(K1451&gt;0, L1451&gt;0), "Parent", "Not Parent")</f>
        <v>Parent</v>
      </c>
      <c r="N1451" t="s">
        <v>407</v>
      </c>
      <c r="O1451" s="8">
        <v>41916</v>
      </c>
      <c r="P1451" s="9">
        <f>O1451-N1451</f>
        <v>524</v>
      </c>
      <c r="Q1451">
        <v>85</v>
      </c>
      <c r="R1451" s="9">
        <f>P1451-Q1451</f>
        <v>439</v>
      </c>
      <c r="S1451" s="8">
        <f>O1451-R1451</f>
        <v>41477</v>
      </c>
      <c r="T1451">
        <v>135</v>
      </c>
      <c r="U1451">
        <v>0</v>
      </c>
      <c r="V1451">
        <v>10</v>
      </c>
      <c r="W1451">
        <v>0</v>
      </c>
      <c r="X1451">
        <v>4</v>
      </c>
      <c r="Y1451">
        <v>36</v>
      </c>
      <c r="Z1451">
        <v>185</v>
      </c>
      <c r="AA1451">
        <f>Z1451/P1451</f>
        <v>0.35305343511450382</v>
      </c>
      <c r="AB1451" s="14" t="s">
        <v>506</v>
      </c>
      <c r="AC1451" s="13" t="s">
        <v>63</v>
      </c>
      <c r="AD1451">
        <v>2</v>
      </c>
      <c r="AE1451" t="str">
        <f>IF(AD1451&gt;3, "Prefers Discount", "Discount Indifferent")</f>
        <v>Discount Indifferent</v>
      </c>
      <c r="AF1451">
        <v>4</v>
      </c>
      <c r="AG1451">
        <v>3</v>
      </c>
      <c r="AH1451">
        <v>1</v>
      </c>
      <c r="AI1451" t="str">
        <f>INDEX($AF$1:$AH$1,MATCH(MAX(AF1451:AH1451),AF1451:AH1451,0))</f>
        <v>Store_Orders</v>
      </c>
      <c r="AJ1451">
        <v>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f>SUM(AK1451:AO1451)</f>
        <v>0</v>
      </c>
      <c r="AQ1451" t="s">
        <v>67</v>
      </c>
      <c r="AR1451">
        <v>0</v>
      </c>
      <c r="AS1451" t="str">
        <f>IF(OR(AK1451&gt;0, AL1451&gt;0, AM1451&gt;0, AN1451&gt;0, AO1451&gt;0), "Converted", "Not Converted")</f>
        <v>Not Converted</v>
      </c>
      <c r="AT1451">
        <v>0</v>
      </c>
      <c r="AU1451">
        <v>3</v>
      </c>
      <c r="AV1451">
        <v>11</v>
      </c>
      <c r="AW1451">
        <f>IF(Z1451&gt;607, 4, 0)</f>
        <v>0</v>
      </c>
      <c r="AX1451">
        <f>IF(AA1451&gt;1.6588, 3, 0)</f>
        <v>0</v>
      </c>
      <c r="AY1451">
        <f>IF(P1451&gt;401, 2, 0)</f>
        <v>2</v>
      </c>
      <c r="AZ1451">
        <f>IF(I1451&gt;52915.77, 1, 0)</f>
        <v>1</v>
      </c>
      <c r="BA1451">
        <f>SUM(AW1451:AZ1451)</f>
        <v>3</v>
      </c>
      <c r="BB1451" t="str">
        <f>VLOOKUP(BA1451,'Standard Deviations'!$L$1:$M$11,2,TRUE)</f>
        <v>Silver</v>
      </c>
    </row>
    <row r="1452" spans="1:54">
      <c r="A1452">
        <v>3846</v>
      </c>
      <c r="B1452">
        <v>1974</v>
      </c>
      <c r="C1452">
        <f>2024-B1452</f>
        <v>50</v>
      </c>
      <c r="D1452" t="str">
        <f>VLOOKUP(B1452,Reference!$A$1:$B$125, 2)</f>
        <v>Gen X</v>
      </c>
      <c r="E1452" t="s">
        <v>54</v>
      </c>
      <c r="F1452" t="str">
        <f>IF(E1452="High School", "No College", "College")</f>
        <v>College</v>
      </c>
      <c r="G1452" t="s">
        <v>55</v>
      </c>
      <c r="H1452">
        <v>42557</v>
      </c>
      <c r="I1452">
        <v>42557</v>
      </c>
      <c r="J1452" s="4" t="s">
        <v>175</v>
      </c>
      <c r="K1452">
        <v>0</v>
      </c>
      <c r="L1452">
        <v>1</v>
      </c>
      <c r="M1452" t="str">
        <f>IF(OR(K1452&gt;0, L1452&gt;0), "Parent", "Not Parent")</f>
        <v>Parent</v>
      </c>
      <c r="N1452" t="s">
        <v>469</v>
      </c>
      <c r="O1452" s="8">
        <v>41916</v>
      </c>
      <c r="P1452" s="9">
        <f>O1452-N1452</f>
        <v>766</v>
      </c>
      <c r="Q1452">
        <v>98</v>
      </c>
      <c r="R1452" s="9">
        <f>P1452-Q1452</f>
        <v>668</v>
      </c>
      <c r="S1452" s="8">
        <f>O1452-R1452</f>
        <v>41248</v>
      </c>
      <c r="T1452">
        <v>192</v>
      </c>
      <c r="U1452">
        <v>5</v>
      </c>
      <c r="V1452">
        <v>53</v>
      </c>
      <c r="W1452">
        <v>0</v>
      </c>
      <c r="X1452">
        <v>5</v>
      </c>
      <c r="Y1452">
        <v>15</v>
      </c>
      <c r="Z1452">
        <v>270</v>
      </c>
      <c r="AA1452">
        <f>Z1452/P1452</f>
        <v>0.35248041775456918</v>
      </c>
      <c r="AB1452" s="14" t="s">
        <v>506</v>
      </c>
      <c r="AC1452" s="13" t="s">
        <v>63</v>
      </c>
      <c r="AD1452">
        <v>4</v>
      </c>
      <c r="AE1452" t="str">
        <f>IF(AD1452&gt;3, "Prefers Discount", "Discount Indifferent")</f>
        <v>Prefers Discount</v>
      </c>
      <c r="AF1452">
        <v>4</v>
      </c>
      <c r="AG1452">
        <v>6</v>
      </c>
      <c r="AH1452">
        <v>1</v>
      </c>
      <c r="AI1452" t="str">
        <f>INDEX($AF$1:$AH$1,MATCH(MAX(AF1452:AH1452),AF1452:AH1452,0))</f>
        <v>Web_Orders</v>
      </c>
      <c r="AJ1452">
        <v>8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f>SUM(AK1452:AO1452)</f>
        <v>0</v>
      </c>
      <c r="AQ1452" t="s">
        <v>67</v>
      </c>
      <c r="AR1452">
        <v>0</v>
      </c>
      <c r="AS1452" t="str">
        <f>IF(OR(AK1452&gt;0, AL1452&gt;0, AM1452&gt;0, AN1452&gt;0, AO1452&gt;0), "Converted", "Not Converted")</f>
        <v>Not Converted</v>
      </c>
      <c r="AT1452">
        <v>0</v>
      </c>
      <c r="AU1452">
        <v>3</v>
      </c>
      <c r="AV1452">
        <v>11</v>
      </c>
      <c r="AW1452">
        <f>IF(Z1452&gt;607, 4, 0)</f>
        <v>0</v>
      </c>
      <c r="AX1452">
        <f>IF(AA1452&gt;1.6588, 3, 0)</f>
        <v>0</v>
      </c>
      <c r="AY1452">
        <f>IF(P1452&gt;401, 2, 0)</f>
        <v>2</v>
      </c>
      <c r="AZ1452">
        <f>IF(I1452&gt;52915.77, 1, 0)</f>
        <v>0</v>
      </c>
      <c r="BA1452">
        <f>SUM(AW1452:AZ1452)</f>
        <v>2</v>
      </c>
      <c r="BB1452" t="str">
        <f>VLOOKUP(BA1452,'Standard Deviations'!$L$1:$M$11,2,TRUE)</f>
        <v>Bronze</v>
      </c>
    </row>
    <row r="1453" spans="1:54">
      <c r="A1453">
        <v>5788</v>
      </c>
      <c r="B1453">
        <v>1972</v>
      </c>
      <c r="C1453">
        <f>2024-B1453</f>
        <v>52</v>
      </c>
      <c r="D1453" t="str">
        <f>VLOOKUP(B1453,Reference!$A$1:$B$125, 2)</f>
        <v>Gen X</v>
      </c>
      <c r="E1453" t="s">
        <v>54</v>
      </c>
      <c r="F1453" t="str">
        <f>IF(E1453="High School", "No College", "College")</f>
        <v>College</v>
      </c>
      <c r="G1453" t="s">
        <v>65</v>
      </c>
      <c r="H1453">
        <v>46053</v>
      </c>
      <c r="I1453">
        <v>46053</v>
      </c>
      <c r="J1453" s="4" t="s">
        <v>175</v>
      </c>
      <c r="K1453">
        <v>1</v>
      </c>
      <c r="L1453">
        <v>0</v>
      </c>
      <c r="M1453" t="str">
        <f>IF(OR(K1453&gt;0, L1453&gt;0), "Parent", "Not Parent")</f>
        <v>Parent</v>
      </c>
      <c r="N1453" t="s">
        <v>420</v>
      </c>
      <c r="O1453" s="8">
        <v>41916</v>
      </c>
      <c r="P1453" s="9">
        <f>O1453-N1453</f>
        <v>594</v>
      </c>
      <c r="Q1453">
        <v>46</v>
      </c>
      <c r="R1453" s="9">
        <f>P1453-Q1453</f>
        <v>548</v>
      </c>
      <c r="S1453" s="8">
        <f>O1453-R1453</f>
        <v>41368</v>
      </c>
      <c r="T1453">
        <v>56</v>
      </c>
      <c r="U1453">
        <v>10</v>
      </c>
      <c r="V1453">
        <v>92</v>
      </c>
      <c r="W1453">
        <v>19</v>
      </c>
      <c r="X1453">
        <v>7</v>
      </c>
      <c r="Y1453">
        <v>25</v>
      </c>
      <c r="Z1453">
        <v>209</v>
      </c>
      <c r="AA1453">
        <f>Z1453/P1453</f>
        <v>0.35185185185185186</v>
      </c>
      <c r="AB1453" s="11" t="s">
        <v>506</v>
      </c>
      <c r="AC1453" t="s">
        <v>59</v>
      </c>
      <c r="AD1453">
        <v>3</v>
      </c>
      <c r="AE1453" t="str">
        <f>IF(AD1453&gt;3, "Prefers Discount", "Discount Indifferent")</f>
        <v>Discount Indifferent</v>
      </c>
      <c r="AF1453">
        <v>4</v>
      </c>
      <c r="AG1453">
        <v>3</v>
      </c>
      <c r="AH1453">
        <v>2</v>
      </c>
      <c r="AI1453" t="str">
        <f>INDEX($AF$1:$AH$1,MATCH(MAX(AF1453:AH1453),AF1453:AH1453,0))</f>
        <v>Store_Orders</v>
      </c>
      <c r="AJ1453">
        <v>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f>SUM(AK1453:AO1453)</f>
        <v>0</v>
      </c>
      <c r="AQ1453" t="s">
        <v>67</v>
      </c>
      <c r="AR1453">
        <v>0</v>
      </c>
      <c r="AS1453" t="str">
        <f>IF(OR(AK1453&gt;0, AL1453&gt;0, AM1453&gt;0, AN1453&gt;0, AO1453&gt;0), "Converted", "Not Converted")</f>
        <v>Not Converted</v>
      </c>
      <c r="AT1453">
        <v>0</v>
      </c>
      <c r="AU1453">
        <v>3</v>
      </c>
      <c r="AV1453">
        <v>11</v>
      </c>
      <c r="AW1453">
        <f>IF(Z1453&gt;607, 4, 0)</f>
        <v>0</v>
      </c>
      <c r="AX1453">
        <f>IF(AA1453&gt;1.6588, 3, 0)</f>
        <v>0</v>
      </c>
      <c r="AY1453">
        <f>IF(P1453&gt;401, 2, 0)</f>
        <v>2</v>
      </c>
      <c r="AZ1453">
        <f>IF(I1453&gt;52915.77, 1, 0)</f>
        <v>0</v>
      </c>
      <c r="BA1453">
        <f>SUM(AW1453:AZ1453)</f>
        <v>2</v>
      </c>
      <c r="BB1453" t="str">
        <f>VLOOKUP(BA1453,'Standard Deviations'!$L$1:$M$11,2,TRUE)</f>
        <v>Bronze</v>
      </c>
    </row>
    <row r="1454" spans="1:54">
      <c r="A1454">
        <v>1998</v>
      </c>
      <c r="B1454">
        <v>1976</v>
      </c>
      <c r="C1454">
        <f>2024-B1454</f>
        <v>48</v>
      </c>
      <c r="D1454" t="str">
        <f>VLOOKUP(B1454,Reference!$A$1:$B$125, 2)</f>
        <v>Gen X</v>
      </c>
      <c r="E1454" t="s">
        <v>54</v>
      </c>
      <c r="F1454" t="str">
        <f>IF(E1454="High School", "No College", "College")</f>
        <v>College</v>
      </c>
      <c r="G1454" t="s">
        <v>60</v>
      </c>
      <c r="H1454">
        <v>37697</v>
      </c>
      <c r="I1454">
        <v>37697</v>
      </c>
      <c r="J1454" s="4" t="s">
        <v>175</v>
      </c>
      <c r="K1454">
        <v>1</v>
      </c>
      <c r="L1454">
        <v>0</v>
      </c>
      <c r="M1454" t="str">
        <f>IF(OR(K1454&gt;0, L1454&gt;0), "Parent", "Not Parent")</f>
        <v>Parent</v>
      </c>
      <c r="N1454" t="s">
        <v>374</v>
      </c>
      <c r="O1454" s="8">
        <v>41916</v>
      </c>
      <c r="P1454" s="9">
        <f>O1454-N1454</f>
        <v>239</v>
      </c>
      <c r="Q1454">
        <v>82</v>
      </c>
      <c r="R1454" s="9">
        <f>P1454-Q1454</f>
        <v>157</v>
      </c>
      <c r="S1454" s="8">
        <f>O1454-R1454</f>
        <v>41759</v>
      </c>
      <c r="T1454">
        <v>34</v>
      </c>
      <c r="U1454">
        <v>6</v>
      </c>
      <c r="V1454">
        <v>21</v>
      </c>
      <c r="W1454">
        <v>11</v>
      </c>
      <c r="X1454">
        <v>4</v>
      </c>
      <c r="Y1454">
        <v>8</v>
      </c>
      <c r="Z1454">
        <v>84</v>
      </c>
      <c r="AA1454">
        <f>Z1454/P1454</f>
        <v>0.35146443514644349</v>
      </c>
      <c r="AB1454" s="14" t="s">
        <v>506</v>
      </c>
      <c r="AC1454" s="13" t="s">
        <v>63</v>
      </c>
      <c r="AD1454">
        <v>1</v>
      </c>
      <c r="AE1454" t="str">
        <f>IF(AD1454&gt;3, "Prefers Discount", "Discount Indifferent")</f>
        <v>Discount Indifferent</v>
      </c>
      <c r="AF1454">
        <v>3</v>
      </c>
      <c r="AG1454">
        <v>2</v>
      </c>
      <c r="AH1454">
        <v>1</v>
      </c>
      <c r="AI1454" t="str">
        <f>INDEX($AF$1:$AH$1,MATCH(MAX(AF1454:AH1454),AF1454:AH1454,0))</f>
        <v>Store_Orders</v>
      </c>
      <c r="AJ1454">
        <v>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f>SUM(AK1454:AO1454)</f>
        <v>0</v>
      </c>
      <c r="AQ1454" t="s">
        <v>67</v>
      </c>
      <c r="AR1454">
        <v>0</v>
      </c>
      <c r="AS1454" t="str">
        <f>IF(OR(AK1454&gt;0, AL1454&gt;0, AM1454&gt;0, AN1454&gt;0, AO1454&gt;0), "Converted", "Not Converted")</f>
        <v>Not Converted</v>
      </c>
      <c r="AT1454">
        <v>0</v>
      </c>
      <c r="AU1454">
        <v>3</v>
      </c>
      <c r="AV1454">
        <v>11</v>
      </c>
      <c r="AW1454">
        <f>IF(Z1454&gt;607, 4, 0)</f>
        <v>0</v>
      </c>
      <c r="AX1454">
        <f>IF(AA1454&gt;1.6588, 3, 0)</f>
        <v>0</v>
      </c>
      <c r="AY1454">
        <f>IF(P1454&gt;401, 2, 0)</f>
        <v>0</v>
      </c>
      <c r="AZ1454">
        <f>IF(I1454&gt;52915.77, 1, 0)</f>
        <v>0</v>
      </c>
      <c r="BA1454">
        <f>SUM(AW1454:AZ1454)</f>
        <v>0</v>
      </c>
      <c r="BB1454" t="str">
        <f>VLOOKUP(BA1454,'Standard Deviations'!$L$1:$M$11,2,TRUE)</f>
        <v>No Tier</v>
      </c>
    </row>
    <row r="1455" spans="1:54">
      <c r="A1455">
        <v>1250</v>
      </c>
      <c r="B1455">
        <v>1976</v>
      </c>
      <c r="C1455">
        <f>2024-B1455</f>
        <v>48</v>
      </c>
      <c r="D1455" t="str">
        <f>VLOOKUP(B1455,Reference!$A$1:$B$125, 2)</f>
        <v>Gen X</v>
      </c>
      <c r="E1455" t="s">
        <v>54</v>
      </c>
      <c r="F1455" t="str">
        <f>IF(E1455="High School", "No College", "College")</f>
        <v>College</v>
      </c>
      <c r="G1455" t="s">
        <v>60</v>
      </c>
      <c r="H1455">
        <v>37697</v>
      </c>
      <c r="I1455">
        <v>37697</v>
      </c>
      <c r="J1455" s="4" t="s">
        <v>175</v>
      </c>
      <c r="K1455">
        <v>1</v>
      </c>
      <c r="L1455">
        <v>0</v>
      </c>
      <c r="M1455" t="str">
        <f>IF(OR(K1455&gt;0, L1455&gt;0), "Parent", "Not Parent")</f>
        <v>Parent</v>
      </c>
      <c r="N1455" t="s">
        <v>374</v>
      </c>
      <c r="O1455" s="8">
        <v>41916</v>
      </c>
      <c r="P1455" s="9">
        <f>O1455-N1455</f>
        <v>239</v>
      </c>
      <c r="Q1455">
        <v>82</v>
      </c>
      <c r="R1455" s="9">
        <f>P1455-Q1455</f>
        <v>157</v>
      </c>
      <c r="S1455" s="8">
        <f>O1455-R1455</f>
        <v>41759</v>
      </c>
      <c r="T1455">
        <v>34</v>
      </c>
      <c r="U1455">
        <v>6</v>
      </c>
      <c r="V1455">
        <v>21</v>
      </c>
      <c r="W1455">
        <v>11</v>
      </c>
      <c r="X1455">
        <v>4</v>
      </c>
      <c r="Y1455">
        <v>8</v>
      </c>
      <c r="Z1455">
        <v>84</v>
      </c>
      <c r="AA1455">
        <f>Z1455/P1455</f>
        <v>0.35146443514644349</v>
      </c>
      <c r="AB1455" s="14" t="s">
        <v>506</v>
      </c>
      <c r="AC1455" s="13" t="s">
        <v>63</v>
      </c>
      <c r="AD1455">
        <v>1</v>
      </c>
      <c r="AE1455" t="str">
        <f>IF(AD1455&gt;3, "Prefers Discount", "Discount Indifferent")</f>
        <v>Discount Indifferent</v>
      </c>
      <c r="AF1455">
        <v>3</v>
      </c>
      <c r="AG1455">
        <v>2</v>
      </c>
      <c r="AH1455">
        <v>1</v>
      </c>
      <c r="AI1455" t="str">
        <f>INDEX($AF$1:$AH$1,MATCH(MAX(AF1455:AH1455),AF1455:AH1455,0))</f>
        <v>Store_Orders</v>
      </c>
      <c r="AJ1455">
        <v>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f>SUM(AK1455:AO1455)</f>
        <v>0</v>
      </c>
      <c r="AQ1455" t="s">
        <v>67</v>
      </c>
      <c r="AR1455">
        <v>0</v>
      </c>
      <c r="AS1455" t="str">
        <f>IF(OR(AK1455&gt;0, AL1455&gt;0, AM1455&gt;0, AN1455&gt;0, AO1455&gt;0), "Converted", "Not Converted")</f>
        <v>Not Converted</v>
      </c>
      <c r="AT1455">
        <v>0</v>
      </c>
      <c r="AU1455">
        <v>3</v>
      </c>
      <c r="AV1455">
        <v>11</v>
      </c>
      <c r="AW1455">
        <f>IF(Z1455&gt;607, 4, 0)</f>
        <v>0</v>
      </c>
      <c r="AX1455">
        <f>IF(AA1455&gt;1.6588, 3, 0)</f>
        <v>0</v>
      </c>
      <c r="AY1455">
        <f>IF(P1455&gt;401, 2, 0)</f>
        <v>0</v>
      </c>
      <c r="AZ1455">
        <f>IF(I1455&gt;52915.77, 1, 0)</f>
        <v>0</v>
      </c>
      <c r="BA1455">
        <f>SUM(AW1455:AZ1455)</f>
        <v>0</v>
      </c>
      <c r="BB1455" t="str">
        <f>VLOOKUP(BA1455,'Standard Deviations'!$L$1:$M$11,2,TRUE)</f>
        <v>No Tier</v>
      </c>
    </row>
    <row r="1456" spans="1:54">
      <c r="A1456">
        <v>194</v>
      </c>
      <c r="B1456">
        <v>1965</v>
      </c>
      <c r="C1456">
        <f>2024-B1456</f>
        <v>59</v>
      </c>
      <c r="D1456" t="str">
        <f>VLOOKUP(B1456,Reference!$A$1:$B$125, 2)</f>
        <v>Gen X</v>
      </c>
      <c r="E1456" t="s">
        <v>54</v>
      </c>
      <c r="F1456" t="str">
        <f>IF(E1456="High School", "No College", "College")</f>
        <v>College</v>
      </c>
      <c r="G1456" t="s">
        <v>55</v>
      </c>
      <c r="H1456">
        <v>48006</v>
      </c>
      <c r="I1456">
        <v>48006</v>
      </c>
      <c r="J1456" s="4" t="s">
        <v>175</v>
      </c>
      <c r="K1456">
        <v>1</v>
      </c>
      <c r="L1456">
        <v>1</v>
      </c>
      <c r="M1456" t="str">
        <f>IF(OR(K1456&gt;0, L1456&gt;0), "Parent", "Not Parent")</f>
        <v>Parent</v>
      </c>
      <c r="N1456" t="s">
        <v>93</v>
      </c>
      <c r="O1456" s="8">
        <v>41916</v>
      </c>
      <c r="P1456" s="9">
        <f>O1456-N1456</f>
        <v>117</v>
      </c>
      <c r="Q1456">
        <v>55</v>
      </c>
      <c r="R1456" s="9">
        <f>P1456-Q1456</f>
        <v>62</v>
      </c>
      <c r="S1456" s="8">
        <f>O1456-R1456</f>
        <v>41854</v>
      </c>
      <c r="T1456">
        <v>23</v>
      </c>
      <c r="U1456">
        <v>0</v>
      </c>
      <c r="V1456">
        <v>11</v>
      </c>
      <c r="W1456">
        <v>3</v>
      </c>
      <c r="X1456">
        <v>2</v>
      </c>
      <c r="Y1456">
        <v>2</v>
      </c>
      <c r="Z1456">
        <v>41</v>
      </c>
      <c r="AA1456">
        <f>Z1456/P1456</f>
        <v>0.3504273504273504</v>
      </c>
      <c r="AB1456" s="14" t="s">
        <v>506</v>
      </c>
      <c r="AC1456" s="13" t="s">
        <v>63</v>
      </c>
      <c r="AD1456">
        <v>1</v>
      </c>
      <c r="AE1456" t="str">
        <f>IF(AD1456&gt;3, "Prefers Discount", "Discount Indifferent")</f>
        <v>Discount Indifferent</v>
      </c>
      <c r="AF1456">
        <v>3</v>
      </c>
      <c r="AG1456">
        <v>1</v>
      </c>
      <c r="AH1456">
        <v>0</v>
      </c>
      <c r="AI1456" t="str">
        <f>INDEX($AF$1:$AH$1,MATCH(MAX(AF1456:AH1456),AF1456:AH1456,0))</f>
        <v>Store_Orders</v>
      </c>
      <c r="AJ1456">
        <v>6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f>SUM(AK1456:AO1456)</f>
        <v>0</v>
      </c>
      <c r="AQ1456" t="s">
        <v>67</v>
      </c>
      <c r="AR1456">
        <v>0</v>
      </c>
      <c r="AS1456" t="str">
        <f>IF(OR(AK1456&gt;0, AL1456&gt;0, AM1456&gt;0, AN1456&gt;0, AO1456&gt;0), "Converted", "Not Converted")</f>
        <v>Not Converted</v>
      </c>
      <c r="AT1456">
        <v>0</v>
      </c>
      <c r="AU1456">
        <v>3</v>
      </c>
      <c r="AV1456">
        <v>11</v>
      </c>
      <c r="AW1456">
        <f>IF(Z1456&gt;607, 4, 0)</f>
        <v>0</v>
      </c>
      <c r="AX1456">
        <f>IF(AA1456&gt;1.6588, 3, 0)</f>
        <v>0</v>
      </c>
      <c r="AY1456">
        <f>IF(P1456&gt;401, 2, 0)</f>
        <v>0</v>
      </c>
      <c r="AZ1456">
        <f>IF(I1456&gt;52915.77, 1, 0)</f>
        <v>0</v>
      </c>
      <c r="BA1456">
        <f>SUM(AW1456:AZ1456)</f>
        <v>0</v>
      </c>
      <c r="BB1456" t="str">
        <f>VLOOKUP(BA1456,'Standard Deviations'!$L$1:$M$11,2,TRUE)</f>
        <v>No Tier</v>
      </c>
    </row>
    <row r="1457" spans="1:54">
      <c r="A1457">
        <v>2678</v>
      </c>
      <c r="B1457">
        <v>1990</v>
      </c>
      <c r="C1457">
        <f>2024-B1457</f>
        <v>34</v>
      </c>
      <c r="D1457" t="str">
        <f>VLOOKUP(B1457,Reference!$A$1:$B$125, 2)</f>
        <v>Millennials</v>
      </c>
      <c r="E1457" t="s">
        <v>54</v>
      </c>
      <c r="F1457" t="str">
        <f>IF(E1457="High School", "No College", "College")</f>
        <v>College</v>
      </c>
      <c r="G1457" t="s">
        <v>60</v>
      </c>
      <c r="H1457">
        <v>34412</v>
      </c>
      <c r="I1457">
        <v>34412</v>
      </c>
      <c r="J1457" s="4" t="s">
        <v>175</v>
      </c>
      <c r="K1457">
        <v>1</v>
      </c>
      <c r="L1457">
        <v>0</v>
      </c>
      <c r="M1457" t="str">
        <f>IF(OR(K1457&gt;0, L1457&gt;0), "Parent", "Not Parent")</f>
        <v>Parent</v>
      </c>
      <c r="N1457" t="s">
        <v>276</v>
      </c>
      <c r="O1457" s="8">
        <v>41916</v>
      </c>
      <c r="P1457" s="9">
        <f>O1457-N1457</f>
        <v>598</v>
      </c>
      <c r="Q1457">
        <v>62</v>
      </c>
      <c r="R1457" s="9">
        <f>P1457-Q1457</f>
        <v>536</v>
      </c>
      <c r="S1457" s="8">
        <f>O1457-R1457</f>
        <v>41380</v>
      </c>
      <c r="T1457">
        <v>52</v>
      </c>
      <c r="U1457">
        <v>12</v>
      </c>
      <c r="V1457">
        <v>50</v>
      </c>
      <c r="W1457">
        <v>4</v>
      </c>
      <c r="X1457">
        <v>36</v>
      </c>
      <c r="Y1457">
        <v>55</v>
      </c>
      <c r="Z1457">
        <v>209</v>
      </c>
      <c r="AA1457">
        <f>Z1457/P1457</f>
        <v>0.34949832775919731</v>
      </c>
      <c r="AB1457" s="14" t="s">
        <v>506</v>
      </c>
      <c r="AC1457" s="13" t="s">
        <v>63</v>
      </c>
      <c r="AD1457">
        <v>3</v>
      </c>
      <c r="AE1457" t="str">
        <f>IF(AD1457&gt;3, "Prefers Discount", "Discount Indifferent")</f>
        <v>Discount Indifferent</v>
      </c>
      <c r="AF1457">
        <v>3</v>
      </c>
      <c r="AG1457">
        <v>5</v>
      </c>
      <c r="AH1457">
        <v>0</v>
      </c>
      <c r="AI1457" t="str">
        <f>INDEX($AF$1:$AH$1,MATCH(MAX(AF1457:AH1457),AF1457:AH1457,0))</f>
        <v>Web_Orders</v>
      </c>
      <c r="AJ1457">
        <v>9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f>SUM(AK1457:AO1457)</f>
        <v>0</v>
      </c>
      <c r="AQ1457" t="s">
        <v>67</v>
      </c>
      <c r="AR1457">
        <v>0</v>
      </c>
      <c r="AS1457" t="str">
        <f>IF(OR(AK1457&gt;0, AL1457&gt;0, AM1457&gt;0, AN1457&gt;0, AO1457&gt;0), "Converted", "Not Converted")</f>
        <v>Not Converted</v>
      </c>
      <c r="AT1457">
        <v>0</v>
      </c>
      <c r="AU1457">
        <v>3</v>
      </c>
      <c r="AV1457">
        <v>11</v>
      </c>
      <c r="AW1457">
        <f>IF(Z1457&gt;607, 4, 0)</f>
        <v>0</v>
      </c>
      <c r="AX1457">
        <f>IF(AA1457&gt;1.6588, 3, 0)</f>
        <v>0</v>
      </c>
      <c r="AY1457">
        <f>IF(P1457&gt;401, 2, 0)</f>
        <v>2</v>
      </c>
      <c r="AZ1457">
        <f>IF(I1457&gt;52915.77, 1, 0)</f>
        <v>0</v>
      </c>
      <c r="BA1457">
        <f>SUM(AW1457:AZ1457)</f>
        <v>2</v>
      </c>
      <c r="BB1457" t="str">
        <f>VLOOKUP(BA1457,'Standard Deviations'!$L$1:$M$11,2,TRUE)</f>
        <v>Bronze</v>
      </c>
    </row>
    <row r="1458" spans="1:54">
      <c r="A1458">
        <v>8605</v>
      </c>
      <c r="B1458">
        <v>1964</v>
      </c>
      <c r="C1458">
        <f>2024-B1458</f>
        <v>60</v>
      </c>
      <c r="D1458" t="str">
        <f>VLOOKUP(B1458,Reference!$A$1:$B$125, 2)</f>
        <v>Boomers</v>
      </c>
      <c r="E1458" t="s">
        <v>68</v>
      </c>
      <c r="F1458" t="str">
        <f>IF(E1458="High School", "No College", "College")</f>
        <v>College</v>
      </c>
      <c r="G1458" t="s">
        <v>65</v>
      </c>
      <c r="H1458">
        <v>46910</v>
      </c>
      <c r="I1458">
        <v>46910</v>
      </c>
      <c r="J1458" s="4" t="s">
        <v>175</v>
      </c>
      <c r="K1458">
        <v>1</v>
      </c>
      <c r="L1458">
        <v>1</v>
      </c>
      <c r="M1458" t="str">
        <f>IF(OR(K1458&gt;0, L1458&gt;0), "Parent", "Not Parent")</f>
        <v>Parent</v>
      </c>
      <c r="N1458" t="s">
        <v>252</v>
      </c>
      <c r="O1458" s="8">
        <v>41916</v>
      </c>
      <c r="P1458" s="9">
        <f>O1458-N1458</f>
        <v>195</v>
      </c>
      <c r="Q1458">
        <v>36</v>
      </c>
      <c r="R1458" s="9">
        <f>P1458-Q1458</f>
        <v>159</v>
      </c>
      <c r="S1458" s="8">
        <f>O1458-R1458</f>
        <v>41757</v>
      </c>
      <c r="T1458">
        <v>48</v>
      </c>
      <c r="U1458">
        <v>0</v>
      </c>
      <c r="V1458">
        <v>14</v>
      </c>
      <c r="W1458">
        <v>0</v>
      </c>
      <c r="X1458">
        <v>0</v>
      </c>
      <c r="Y1458">
        <v>6</v>
      </c>
      <c r="Z1458">
        <v>68</v>
      </c>
      <c r="AA1458">
        <f>Z1458/P1458</f>
        <v>0.3487179487179487</v>
      </c>
      <c r="AB1458" s="11" t="s">
        <v>506</v>
      </c>
      <c r="AC1458" t="s">
        <v>59</v>
      </c>
      <c r="AD1458">
        <v>2</v>
      </c>
      <c r="AE1458" t="str">
        <f>IF(AD1458&gt;3, "Prefers Discount", "Discount Indifferent")</f>
        <v>Discount Indifferent</v>
      </c>
      <c r="AF1458">
        <v>3</v>
      </c>
      <c r="AG1458">
        <v>2</v>
      </c>
      <c r="AH1458">
        <v>0</v>
      </c>
      <c r="AI1458" t="str">
        <f>INDEX($AF$1:$AH$1,MATCH(MAX(AF1458:AH1458),AF1458:AH1458,0))</f>
        <v>Store_Orders</v>
      </c>
      <c r="AJ1458">
        <v>6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f>SUM(AK1458:AO1458)</f>
        <v>0</v>
      </c>
      <c r="AQ1458" t="s">
        <v>67</v>
      </c>
      <c r="AR1458">
        <v>0</v>
      </c>
      <c r="AS1458" t="str">
        <f>IF(OR(AK1458&gt;0, AL1458&gt;0, AM1458&gt;0, AN1458&gt;0, AO1458&gt;0), "Converted", "Not Converted")</f>
        <v>Not Converted</v>
      </c>
      <c r="AT1458">
        <v>0</v>
      </c>
      <c r="AU1458">
        <v>3</v>
      </c>
      <c r="AV1458">
        <v>11</v>
      </c>
      <c r="AW1458">
        <f>IF(Z1458&gt;607, 4, 0)</f>
        <v>0</v>
      </c>
      <c r="AX1458">
        <f>IF(AA1458&gt;1.6588, 3, 0)</f>
        <v>0</v>
      </c>
      <c r="AY1458">
        <f>IF(P1458&gt;401, 2, 0)</f>
        <v>0</v>
      </c>
      <c r="AZ1458">
        <f>IF(I1458&gt;52915.77, 1, 0)</f>
        <v>0</v>
      </c>
      <c r="BA1458">
        <f>SUM(AW1458:AZ1458)</f>
        <v>0</v>
      </c>
      <c r="BB1458" t="str">
        <f>VLOOKUP(BA1458,'Standard Deviations'!$L$1:$M$11,2,TRUE)</f>
        <v>No Tier</v>
      </c>
    </row>
    <row r="1459" spans="1:54">
      <c r="A1459">
        <v>6383</v>
      </c>
      <c r="B1459">
        <v>1971</v>
      </c>
      <c r="C1459">
        <f>2024-B1459</f>
        <v>53</v>
      </c>
      <c r="D1459" t="str">
        <f>VLOOKUP(B1459,Reference!$A$1:$B$125, 2)</f>
        <v>Gen X</v>
      </c>
      <c r="E1459" t="s">
        <v>68</v>
      </c>
      <c r="F1459" t="str">
        <f>IF(E1459="High School", "No College", "College")</f>
        <v>College</v>
      </c>
      <c r="G1459" t="s">
        <v>65</v>
      </c>
      <c r="H1459">
        <v>32892</v>
      </c>
      <c r="I1459">
        <v>32892</v>
      </c>
      <c r="J1459" s="4" t="s">
        <v>175</v>
      </c>
      <c r="K1459">
        <v>1</v>
      </c>
      <c r="L1459">
        <v>0</v>
      </c>
      <c r="M1459" t="str">
        <f>IF(OR(K1459&gt;0, L1459&gt;0), "Parent", "Not Parent")</f>
        <v>Parent</v>
      </c>
      <c r="N1459" t="s">
        <v>447</v>
      </c>
      <c r="O1459" s="8">
        <v>41916</v>
      </c>
      <c r="P1459" s="9">
        <f>O1459-N1459</f>
        <v>132</v>
      </c>
      <c r="Q1459">
        <v>78</v>
      </c>
      <c r="R1459" s="9">
        <f>P1459-Q1459</f>
        <v>54</v>
      </c>
      <c r="S1459" s="8">
        <f>O1459-R1459</f>
        <v>41862</v>
      </c>
      <c r="T1459">
        <v>26</v>
      </c>
      <c r="U1459">
        <v>0</v>
      </c>
      <c r="V1459">
        <v>15</v>
      </c>
      <c r="W1459">
        <v>2</v>
      </c>
      <c r="X1459">
        <v>1</v>
      </c>
      <c r="Y1459">
        <v>2</v>
      </c>
      <c r="Z1459">
        <v>46</v>
      </c>
      <c r="AA1459">
        <f>Z1459/P1459</f>
        <v>0.34848484848484851</v>
      </c>
      <c r="AB1459" s="14" t="s">
        <v>506</v>
      </c>
      <c r="AC1459" s="13" t="s">
        <v>63</v>
      </c>
      <c r="AD1459">
        <v>2</v>
      </c>
      <c r="AE1459" t="str">
        <f>IF(AD1459&gt;3, "Prefers Discount", "Discount Indifferent")</f>
        <v>Discount Indifferent</v>
      </c>
      <c r="AF1459">
        <v>3</v>
      </c>
      <c r="AG1459">
        <v>3</v>
      </c>
      <c r="AH1459">
        <v>0</v>
      </c>
      <c r="AI1459" t="str">
        <f>INDEX($AF$1:$AH$1,MATCH(MAX(AF1459:AH1459),AF1459:AH1459,0))</f>
        <v>Store_Orders</v>
      </c>
      <c r="AJ1459">
        <v>8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f>SUM(AK1459:AO1459)</f>
        <v>0</v>
      </c>
      <c r="AQ1459" t="s">
        <v>67</v>
      </c>
      <c r="AR1459">
        <v>0</v>
      </c>
      <c r="AS1459" t="str">
        <f>IF(OR(AK1459&gt;0, AL1459&gt;0, AM1459&gt;0, AN1459&gt;0, AO1459&gt;0), "Converted", "Not Converted")</f>
        <v>Not Converted</v>
      </c>
      <c r="AT1459">
        <v>0</v>
      </c>
      <c r="AU1459">
        <v>3</v>
      </c>
      <c r="AV1459">
        <v>11</v>
      </c>
      <c r="AW1459">
        <f>IF(Z1459&gt;607, 4, 0)</f>
        <v>0</v>
      </c>
      <c r="AX1459">
        <f>IF(AA1459&gt;1.6588, 3, 0)</f>
        <v>0</v>
      </c>
      <c r="AY1459">
        <f>IF(P1459&gt;401, 2, 0)</f>
        <v>0</v>
      </c>
      <c r="AZ1459">
        <f>IF(I1459&gt;52915.77, 1, 0)</f>
        <v>0</v>
      </c>
      <c r="BA1459">
        <f>SUM(AW1459:AZ1459)</f>
        <v>0</v>
      </c>
      <c r="BB1459" t="str">
        <f>VLOOKUP(BA1459,'Standard Deviations'!$L$1:$M$11,2,TRUE)</f>
        <v>No Tier</v>
      </c>
    </row>
    <row r="1460" spans="1:54">
      <c r="A1460">
        <v>10536</v>
      </c>
      <c r="B1460">
        <v>1971</v>
      </c>
      <c r="C1460">
        <f>2024-B1460</f>
        <v>53</v>
      </c>
      <c r="D1460" t="str">
        <f>VLOOKUP(B1460,Reference!$A$1:$B$125, 2)</f>
        <v>Gen X</v>
      </c>
      <c r="E1460" t="s">
        <v>68</v>
      </c>
      <c r="F1460" t="str">
        <f>IF(E1460="High School", "No College", "College")</f>
        <v>College</v>
      </c>
      <c r="G1460" t="s">
        <v>65</v>
      </c>
      <c r="H1460">
        <v>32892</v>
      </c>
      <c r="I1460">
        <v>32892</v>
      </c>
      <c r="J1460" s="4" t="s">
        <v>175</v>
      </c>
      <c r="K1460">
        <v>1</v>
      </c>
      <c r="L1460">
        <v>0</v>
      </c>
      <c r="M1460" t="str">
        <f>IF(OR(K1460&gt;0, L1460&gt;0), "Parent", "Not Parent")</f>
        <v>Parent</v>
      </c>
      <c r="N1460" t="s">
        <v>447</v>
      </c>
      <c r="O1460" s="8">
        <v>41916</v>
      </c>
      <c r="P1460" s="9">
        <f>O1460-N1460</f>
        <v>132</v>
      </c>
      <c r="Q1460">
        <v>78</v>
      </c>
      <c r="R1460" s="9">
        <f>P1460-Q1460</f>
        <v>54</v>
      </c>
      <c r="S1460" s="8">
        <f>O1460-R1460</f>
        <v>41862</v>
      </c>
      <c r="T1460">
        <v>26</v>
      </c>
      <c r="U1460">
        <v>0</v>
      </c>
      <c r="V1460">
        <v>15</v>
      </c>
      <c r="W1460">
        <v>2</v>
      </c>
      <c r="X1460">
        <v>1</v>
      </c>
      <c r="Y1460">
        <v>2</v>
      </c>
      <c r="Z1460">
        <v>46</v>
      </c>
      <c r="AA1460">
        <f>Z1460/P1460</f>
        <v>0.34848484848484851</v>
      </c>
      <c r="AB1460" s="14" t="s">
        <v>506</v>
      </c>
      <c r="AC1460" s="13" t="s">
        <v>63</v>
      </c>
      <c r="AD1460">
        <v>2</v>
      </c>
      <c r="AE1460" t="str">
        <f>IF(AD1460&gt;3, "Prefers Discount", "Discount Indifferent")</f>
        <v>Discount Indifferent</v>
      </c>
      <c r="AF1460">
        <v>3</v>
      </c>
      <c r="AG1460">
        <v>3</v>
      </c>
      <c r="AH1460">
        <v>0</v>
      </c>
      <c r="AI1460" t="str">
        <f>INDEX($AF$1:$AH$1,MATCH(MAX(AF1460:AH1460),AF1460:AH1460,0))</f>
        <v>Store_Orders</v>
      </c>
      <c r="AJ1460">
        <v>8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f>SUM(AK1460:AO1460)</f>
        <v>0</v>
      </c>
      <c r="AQ1460" t="s">
        <v>67</v>
      </c>
      <c r="AR1460">
        <v>0</v>
      </c>
      <c r="AS1460" t="str">
        <f>IF(OR(AK1460&gt;0, AL1460&gt;0, AM1460&gt;0, AN1460&gt;0, AO1460&gt;0), "Converted", "Not Converted")</f>
        <v>Not Converted</v>
      </c>
      <c r="AT1460">
        <v>0</v>
      </c>
      <c r="AU1460">
        <v>3</v>
      </c>
      <c r="AV1460">
        <v>11</v>
      </c>
      <c r="AW1460">
        <f>IF(Z1460&gt;607, 4, 0)</f>
        <v>0</v>
      </c>
      <c r="AX1460">
        <f>IF(AA1460&gt;1.6588, 3, 0)</f>
        <v>0</v>
      </c>
      <c r="AY1460">
        <f>IF(P1460&gt;401, 2, 0)</f>
        <v>0</v>
      </c>
      <c r="AZ1460">
        <f>IF(I1460&gt;52915.77, 1, 0)</f>
        <v>0</v>
      </c>
      <c r="BA1460">
        <f>SUM(AW1460:AZ1460)</f>
        <v>0</v>
      </c>
      <c r="BB1460" t="str">
        <f>VLOOKUP(BA1460,'Standard Deviations'!$L$1:$M$11,2,TRUE)</f>
        <v>No Tier</v>
      </c>
    </row>
    <row r="1461" spans="1:54">
      <c r="A1461">
        <v>6663</v>
      </c>
      <c r="B1461">
        <v>1940</v>
      </c>
      <c r="C1461">
        <f>2024-B1461</f>
        <v>84</v>
      </c>
      <c r="D1461" t="str">
        <f>VLOOKUP(B1461,Reference!$A$1:$B$125, 2)</f>
        <v>Silent</v>
      </c>
      <c r="E1461" t="s">
        <v>68</v>
      </c>
      <c r="F1461" t="str">
        <f>IF(E1461="High School", "No College", "College")</f>
        <v>College</v>
      </c>
      <c r="G1461" t="s">
        <v>60</v>
      </c>
      <c r="H1461">
        <v>51141</v>
      </c>
      <c r="I1461">
        <v>51141</v>
      </c>
      <c r="J1461" s="4" t="s">
        <v>175</v>
      </c>
      <c r="K1461">
        <v>0</v>
      </c>
      <c r="L1461">
        <v>0</v>
      </c>
      <c r="M1461" t="str">
        <f>IF(OR(K1461&gt;0, L1461&gt;0), "Parent", "Not Parent")</f>
        <v>Not Parent</v>
      </c>
      <c r="N1461" t="s">
        <v>622</v>
      </c>
      <c r="O1461" s="8">
        <v>41916</v>
      </c>
      <c r="P1461" s="9">
        <f>O1461-N1461</f>
        <v>453</v>
      </c>
      <c r="Q1461">
        <v>96</v>
      </c>
      <c r="R1461" s="9">
        <f>P1461-Q1461</f>
        <v>357</v>
      </c>
      <c r="S1461" s="8">
        <f>O1461-R1461</f>
        <v>41559</v>
      </c>
      <c r="T1461">
        <v>144</v>
      </c>
      <c r="U1461">
        <v>0</v>
      </c>
      <c r="V1461">
        <v>7</v>
      </c>
      <c r="W1461">
        <v>0</v>
      </c>
      <c r="X1461">
        <v>0</v>
      </c>
      <c r="Y1461">
        <v>6</v>
      </c>
      <c r="Z1461">
        <v>157</v>
      </c>
      <c r="AA1461">
        <f>Z1461/P1461</f>
        <v>0.34657836644591611</v>
      </c>
      <c r="AB1461" s="14" t="s">
        <v>506</v>
      </c>
      <c r="AC1461" s="13" t="s">
        <v>63</v>
      </c>
      <c r="AD1461">
        <v>1</v>
      </c>
      <c r="AE1461" t="str">
        <f>IF(AD1461&gt;3, "Prefers Discount", "Discount Indifferent")</f>
        <v>Discount Indifferent</v>
      </c>
      <c r="AF1461">
        <v>4</v>
      </c>
      <c r="AG1461">
        <v>3</v>
      </c>
      <c r="AH1461">
        <v>1</v>
      </c>
      <c r="AI1461" t="str">
        <f>INDEX($AF$1:$AH$1,MATCH(MAX(AF1461:AH1461),AF1461:AH1461,0))</f>
        <v>Store_Orders</v>
      </c>
      <c r="AJ1461">
        <v>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f>SUM(AK1461:AO1461)</f>
        <v>0</v>
      </c>
      <c r="AQ1461" t="s">
        <v>67</v>
      </c>
      <c r="AR1461">
        <v>0</v>
      </c>
      <c r="AS1461" t="str">
        <f>IF(OR(AK1461&gt;0, AL1461&gt;0, AM1461&gt;0, AN1461&gt;0, AO1461&gt;0), "Converted", "Not Converted")</f>
        <v>Not Converted</v>
      </c>
      <c r="AT1461">
        <v>0</v>
      </c>
      <c r="AU1461">
        <v>3</v>
      </c>
      <c r="AV1461">
        <v>11</v>
      </c>
      <c r="AW1461">
        <f>IF(Z1461&gt;607, 4, 0)</f>
        <v>0</v>
      </c>
      <c r="AX1461">
        <f>IF(AA1461&gt;1.6588, 3, 0)</f>
        <v>0</v>
      </c>
      <c r="AY1461">
        <f>IF(P1461&gt;401, 2, 0)</f>
        <v>2</v>
      </c>
      <c r="AZ1461">
        <f>IF(I1461&gt;52915.77, 1, 0)</f>
        <v>0</v>
      </c>
      <c r="BA1461">
        <f>SUM(AW1461:AZ1461)</f>
        <v>2</v>
      </c>
      <c r="BB1461" t="str">
        <f>VLOOKUP(BA1461,'Standard Deviations'!$L$1:$M$11,2,TRUE)</f>
        <v>Bronze</v>
      </c>
    </row>
    <row r="1462" spans="1:54">
      <c r="A1462">
        <v>1087</v>
      </c>
      <c r="B1462">
        <v>1975</v>
      </c>
      <c r="C1462">
        <f>2024-B1462</f>
        <v>49</v>
      </c>
      <c r="D1462" t="str">
        <f>VLOOKUP(B1462,Reference!$A$1:$B$125, 2)</f>
        <v>Gen X</v>
      </c>
      <c r="E1462" t="s">
        <v>64</v>
      </c>
      <c r="F1462" t="str">
        <f>IF(E1462="High School", "No College", "College")</f>
        <v>College</v>
      </c>
      <c r="G1462" t="s">
        <v>65</v>
      </c>
      <c r="H1462">
        <v>22669</v>
      </c>
      <c r="I1462">
        <v>22669</v>
      </c>
      <c r="J1462" s="4" t="s">
        <v>341</v>
      </c>
      <c r="K1462">
        <v>1</v>
      </c>
      <c r="L1462">
        <v>0</v>
      </c>
      <c r="M1462" t="str">
        <f>IF(OR(K1462&gt;0, L1462&gt;0), "Parent", "Not Parent")</f>
        <v>Parent</v>
      </c>
      <c r="N1462" t="s">
        <v>224</v>
      </c>
      <c r="O1462" s="8">
        <v>41916</v>
      </c>
      <c r="P1462" s="9">
        <f>O1462-N1462</f>
        <v>500</v>
      </c>
      <c r="Q1462">
        <v>30</v>
      </c>
      <c r="R1462" s="9">
        <f>P1462-Q1462</f>
        <v>470</v>
      </c>
      <c r="S1462" s="8">
        <f>O1462-R1462</f>
        <v>41446</v>
      </c>
      <c r="T1462">
        <v>16</v>
      </c>
      <c r="U1462">
        <v>14</v>
      </c>
      <c r="V1462">
        <v>36</v>
      </c>
      <c r="W1462">
        <v>37</v>
      </c>
      <c r="X1462">
        <v>22</v>
      </c>
      <c r="Y1462">
        <v>48</v>
      </c>
      <c r="Z1462">
        <v>173</v>
      </c>
      <c r="AA1462">
        <f>Z1462/P1462</f>
        <v>0.34599999999999997</v>
      </c>
      <c r="AB1462" s="11" t="s">
        <v>506</v>
      </c>
      <c r="AC1462" t="s">
        <v>59</v>
      </c>
      <c r="AD1462">
        <v>3</v>
      </c>
      <c r="AE1462" t="str">
        <f>IF(AD1462&gt;3, "Prefers Discount", "Discount Indifferent")</f>
        <v>Discount Indifferent</v>
      </c>
      <c r="AF1462">
        <v>2</v>
      </c>
      <c r="AG1462">
        <v>4</v>
      </c>
      <c r="AH1462">
        <v>1</v>
      </c>
      <c r="AI1462" t="str">
        <f>INDEX($AF$1:$AH$1,MATCH(MAX(AF1462:AH1462),AF1462:AH1462,0))</f>
        <v>Web_Orders</v>
      </c>
      <c r="AJ1462">
        <v>9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f>SUM(AK1462:AO1462)</f>
        <v>0</v>
      </c>
      <c r="AQ1462" t="s">
        <v>67</v>
      </c>
      <c r="AR1462">
        <v>1</v>
      </c>
      <c r="AS1462" t="str">
        <f>IF(OR(AK1462&gt;0, AL1462&gt;0, AM1462&gt;0, AN1462&gt;0, AO1462&gt;0), "Converted", "Not Converted")</f>
        <v>Not Converted</v>
      </c>
      <c r="AT1462">
        <v>0</v>
      </c>
      <c r="AU1462">
        <v>3</v>
      </c>
      <c r="AV1462">
        <v>11</v>
      </c>
      <c r="AW1462">
        <f>IF(Z1462&gt;607, 4, 0)</f>
        <v>0</v>
      </c>
      <c r="AX1462">
        <f>IF(AA1462&gt;1.6588, 3, 0)</f>
        <v>0</v>
      </c>
      <c r="AY1462">
        <f>IF(P1462&gt;401, 2, 0)</f>
        <v>2</v>
      </c>
      <c r="AZ1462">
        <f>IF(I1462&gt;52915.77, 1, 0)</f>
        <v>0</v>
      </c>
      <c r="BA1462">
        <f>SUM(AW1462:AZ1462)</f>
        <v>2</v>
      </c>
      <c r="BB1462" t="str">
        <f>VLOOKUP(BA1462,'Standard Deviations'!$L$1:$M$11,2,TRUE)</f>
        <v>Bronze</v>
      </c>
    </row>
    <row r="1463" spans="1:54">
      <c r="A1463">
        <v>7937</v>
      </c>
      <c r="B1463">
        <v>1982</v>
      </c>
      <c r="C1463">
        <f>2024-B1463</f>
        <v>42</v>
      </c>
      <c r="D1463" t="str">
        <f>VLOOKUP(B1463,Reference!$A$1:$B$125, 2)</f>
        <v>Millennials</v>
      </c>
      <c r="E1463" t="s">
        <v>54</v>
      </c>
      <c r="F1463" t="str">
        <f>IF(E1463="High School", "No College", "College")</f>
        <v>College</v>
      </c>
      <c r="G1463" t="s">
        <v>55</v>
      </c>
      <c r="H1463">
        <v>24711</v>
      </c>
      <c r="I1463">
        <v>24711</v>
      </c>
      <c r="J1463" s="4" t="s">
        <v>341</v>
      </c>
      <c r="K1463">
        <v>0</v>
      </c>
      <c r="L1463">
        <v>0</v>
      </c>
      <c r="M1463" t="str">
        <f>IF(OR(K1463&gt;0, L1463&gt;0), "Parent", "Not Parent")</f>
        <v>Not Parent</v>
      </c>
      <c r="N1463" t="s">
        <v>600</v>
      </c>
      <c r="O1463" s="8">
        <v>41916</v>
      </c>
      <c r="P1463" s="9">
        <f>O1463-N1463</f>
        <v>169</v>
      </c>
      <c r="Q1463">
        <v>86</v>
      </c>
      <c r="R1463" s="9">
        <f>P1463-Q1463</f>
        <v>83</v>
      </c>
      <c r="S1463" s="8">
        <f>O1463-R1463</f>
        <v>41833</v>
      </c>
      <c r="T1463">
        <v>10</v>
      </c>
      <c r="U1463">
        <v>7</v>
      </c>
      <c r="V1463">
        <v>25</v>
      </c>
      <c r="W1463">
        <v>6</v>
      </c>
      <c r="X1463">
        <v>3</v>
      </c>
      <c r="Y1463">
        <v>7</v>
      </c>
      <c r="Z1463">
        <v>58</v>
      </c>
      <c r="AA1463">
        <f>Z1463/P1463</f>
        <v>0.34319526627218933</v>
      </c>
      <c r="AB1463" s="14" t="s">
        <v>506</v>
      </c>
      <c r="AC1463" s="13" t="s">
        <v>63</v>
      </c>
      <c r="AD1463">
        <v>1</v>
      </c>
      <c r="AE1463" t="str">
        <f>IF(AD1463&gt;3, "Prefers Discount", "Discount Indifferent")</f>
        <v>Discount Indifferent</v>
      </c>
      <c r="AF1463">
        <v>3</v>
      </c>
      <c r="AG1463">
        <v>3</v>
      </c>
      <c r="AH1463">
        <v>0</v>
      </c>
      <c r="AI1463" t="str">
        <f>INDEX($AF$1:$AH$1,MATCH(MAX(AF1463:AH1463),AF1463:AH1463,0))</f>
        <v>Store_Orders</v>
      </c>
      <c r="AJ1463">
        <v>7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f>SUM(AK1463:AO1463)</f>
        <v>0</v>
      </c>
      <c r="AQ1463" t="s">
        <v>67</v>
      </c>
      <c r="AR1463">
        <v>0</v>
      </c>
      <c r="AS1463" t="str">
        <f>IF(OR(AK1463&gt;0, AL1463&gt;0, AM1463&gt;0, AN1463&gt;0, AO1463&gt;0), "Converted", "Not Converted")</f>
        <v>Not Converted</v>
      </c>
      <c r="AT1463">
        <v>0</v>
      </c>
      <c r="AU1463">
        <v>3</v>
      </c>
      <c r="AV1463">
        <v>11</v>
      </c>
      <c r="AW1463">
        <f>IF(Z1463&gt;607, 4, 0)</f>
        <v>0</v>
      </c>
      <c r="AX1463">
        <f>IF(AA1463&gt;1.6588, 3, 0)</f>
        <v>0</v>
      </c>
      <c r="AY1463">
        <f>IF(P1463&gt;401, 2, 0)</f>
        <v>0</v>
      </c>
      <c r="AZ1463">
        <f>IF(I1463&gt;52915.77, 1, 0)</f>
        <v>0</v>
      </c>
      <c r="BA1463">
        <f>SUM(AW1463:AZ1463)</f>
        <v>0</v>
      </c>
      <c r="BB1463" t="str">
        <f>VLOOKUP(BA1463,'Standard Deviations'!$L$1:$M$11,2,TRUE)</f>
        <v>No Tier</v>
      </c>
    </row>
    <row r="1464" spans="1:54">
      <c r="A1464">
        <v>3308</v>
      </c>
      <c r="B1464">
        <v>1952</v>
      </c>
      <c r="C1464">
        <f>2024-B1464</f>
        <v>72</v>
      </c>
      <c r="D1464" t="str">
        <f>VLOOKUP(B1464,Reference!$A$1:$B$125, 2)</f>
        <v>Boomers</v>
      </c>
      <c r="E1464" t="s">
        <v>54</v>
      </c>
      <c r="F1464" t="str">
        <f>IF(E1464="High School", "No College", "College")</f>
        <v>College</v>
      </c>
      <c r="G1464" t="s">
        <v>55</v>
      </c>
      <c r="H1464">
        <v>35704</v>
      </c>
      <c r="I1464">
        <v>35704</v>
      </c>
      <c r="J1464" s="4" t="s">
        <v>175</v>
      </c>
      <c r="K1464">
        <v>1</v>
      </c>
      <c r="L1464">
        <v>1</v>
      </c>
      <c r="M1464" t="str">
        <f>IF(OR(K1464&gt;0, L1464&gt;0), "Parent", "Not Parent")</f>
        <v>Parent</v>
      </c>
      <c r="N1464" t="s">
        <v>137</v>
      </c>
      <c r="O1464" s="8">
        <v>41916</v>
      </c>
      <c r="P1464" s="9">
        <f>O1464-N1464</f>
        <v>274</v>
      </c>
      <c r="Q1464">
        <v>54</v>
      </c>
      <c r="R1464" s="9">
        <f>P1464-Q1464</f>
        <v>220</v>
      </c>
      <c r="S1464" s="8">
        <f>O1464-R1464</f>
        <v>41696</v>
      </c>
      <c r="T1464">
        <v>30</v>
      </c>
      <c r="U1464">
        <v>9</v>
      </c>
      <c r="V1464">
        <v>12</v>
      </c>
      <c r="W1464">
        <v>2</v>
      </c>
      <c r="X1464">
        <v>11</v>
      </c>
      <c r="Y1464">
        <v>30</v>
      </c>
      <c r="Z1464">
        <v>94</v>
      </c>
      <c r="AA1464">
        <f>Z1464/P1464</f>
        <v>0.34306569343065696</v>
      </c>
      <c r="AB1464" s="14" t="s">
        <v>506</v>
      </c>
      <c r="AC1464" s="13" t="s">
        <v>63</v>
      </c>
      <c r="AD1464">
        <v>3</v>
      </c>
      <c r="AE1464" t="str">
        <f>IF(AD1464&gt;3, "Prefers Discount", "Discount Indifferent")</f>
        <v>Discount Indifferent</v>
      </c>
      <c r="AF1464">
        <v>4</v>
      </c>
      <c r="AG1464">
        <v>2</v>
      </c>
      <c r="AH1464">
        <v>0</v>
      </c>
      <c r="AI1464" t="str">
        <f>INDEX($AF$1:$AH$1,MATCH(MAX(AF1464:AH1464),AF1464:AH1464,0))</f>
        <v>Store_Orders</v>
      </c>
      <c r="AJ1464">
        <v>4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f>SUM(AK1464:AO1464)</f>
        <v>0</v>
      </c>
      <c r="AQ1464" t="s">
        <v>67</v>
      </c>
      <c r="AR1464">
        <v>0</v>
      </c>
      <c r="AS1464" t="str">
        <f>IF(OR(AK1464&gt;0, AL1464&gt;0, AM1464&gt;0, AN1464&gt;0, AO1464&gt;0), "Converted", "Not Converted")</f>
        <v>Not Converted</v>
      </c>
      <c r="AT1464">
        <v>0</v>
      </c>
      <c r="AU1464">
        <v>3</v>
      </c>
      <c r="AV1464">
        <v>11</v>
      </c>
      <c r="AW1464">
        <f>IF(Z1464&gt;607, 4, 0)</f>
        <v>0</v>
      </c>
      <c r="AX1464">
        <f>IF(AA1464&gt;1.6588, 3, 0)</f>
        <v>0</v>
      </c>
      <c r="AY1464">
        <f>IF(P1464&gt;401, 2, 0)</f>
        <v>0</v>
      </c>
      <c r="AZ1464">
        <f>IF(I1464&gt;52915.77, 1, 0)</f>
        <v>0</v>
      </c>
      <c r="BA1464">
        <f>SUM(AW1464:AZ1464)</f>
        <v>0</v>
      </c>
      <c r="BB1464" t="str">
        <f>VLOOKUP(BA1464,'Standard Deviations'!$L$1:$M$11,2,TRUE)</f>
        <v>No Tier</v>
      </c>
    </row>
    <row r="1465" spans="1:54">
      <c r="A1465">
        <v>7019</v>
      </c>
      <c r="B1465">
        <v>1963</v>
      </c>
      <c r="C1465">
        <f>2024-B1465</f>
        <v>61</v>
      </c>
      <c r="D1465" t="str">
        <f>VLOOKUP(B1465,Reference!$A$1:$B$125, 2)</f>
        <v>Boomers</v>
      </c>
      <c r="E1465" t="s">
        <v>54</v>
      </c>
      <c r="F1465" t="str">
        <f>IF(E1465="High School", "No College", "College")</f>
        <v>College</v>
      </c>
      <c r="G1465" t="s">
        <v>65</v>
      </c>
      <c r="H1465">
        <v>54414</v>
      </c>
      <c r="I1465">
        <v>54414</v>
      </c>
      <c r="J1465" s="4" t="s">
        <v>61</v>
      </c>
      <c r="K1465">
        <v>1</v>
      </c>
      <c r="L1465">
        <v>1</v>
      </c>
      <c r="M1465" t="str">
        <f>IF(OR(K1465&gt;0, L1465&gt;0), "Parent", "Not Parent")</f>
        <v>Parent</v>
      </c>
      <c r="N1465" t="s">
        <v>491</v>
      </c>
      <c r="O1465" s="8">
        <v>41916</v>
      </c>
      <c r="P1465" s="9">
        <f>O1465-N1465</f>
        <v>619</v>
      </c>
      <c r="Q1465">
        <v>49</v>
      </c>
      <c r="R1465" s="9">
        <f>P1465-Q1465</f>
        <v>570</v>
      </c>
      <c r="S1465" s="8">
        <f>O1465-R1465</f>
        <v>41346</v>
      </c>
      <c r="T1465">
        <v>109</v>
      </c>
      <c r="U1465">
        <v>18</v>
      </c>
      <c r="V1465">
        <v>16</v>
      </c>
      <c r="W1465">
        <v>24</v>
      </c>
      <c r="X1465">
        <v>26</v>
      </c>
      <c r="Y1465">
        <v>18</v>
      </c>
      <c r="Z1465">
        <v>211</v>
      </c>
      <c r="AA1465">
        <f>Z1465/P1465</f>
        <v>0.34087237479806137</v>
      </c>
      <c r="AB1465" s="11" t="s">
        <v>506</v>
      </c>
      <c r="AC1465" t="s">
        <v>59</v>
      </c>
      <c r="AD1465">
        <v>4</v>
      </c>
      <c r="AE1465" t="str">
        <f>IF(AD1465&gt;3, "Prefers Discount", "Discount Indifferent")</f>
        <v>Prefers Discount</v>
      </c>
      <c r="AF1465">
        <v>5</v>
      </c>
      <c r="AG1465">
        <v>3</v>
      </c>
      <c r="AH1465">
        <v>1</v>
      </c>
      <c r="AI1465" t="str">
        <f>INDEX($AF$1:$AH$1,MATCH(MAX(AF1465:AH1465),AF1465:AH1465,0))</f>
        <v>Store_Orders</v>
      </c>
      <c r="AJ1465">
        <v>4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f>SUM(AK1465:AO1465)</f>
        <v>0</v>
      </c>
      <c r="AQ1465" t="s">
        <v>67</v>
      </c>
      <c r="AR1465">
        <v>0</v>
      </c>
      <c r="AS1465" t="str">
        <f>IF(OR(AK1465&gt;0, AL1465&gt;0, AM1465&gt;0, AN1465&gt;0, AO1465&gt;0), "Converted", "Not Converted")</f>
        <v>Not Converted</v>
      </c>
      <c r="AT1465">
        <v>0</v>
      </c>
      <c r="AU1465">
        <v>3</v>
      </c>
      <c r="AV1465">
        <v>11</v>
      </c>
      <c r="AW1465">
        <f>IF(Z1465&gt;607, 4, 0)</f>
        <v>0</v>
      </c>
      <c r="AX1465">
        <f>IF(AA1465&gt;1.6588, 3, 0)</f>
        <v>0</v>
      </c>
      <c r="AY1465">
        <f>IF(P1465&gt;401, 2, 0)</f>
        <v>2</v>
      </c>
      <c r="AZ1465">
        <f>IF(I1465&gt;52915.77, 1, 0)</f>
        <v>1</v>
      </c>
      <c r="BA1465">
        <f>SUM(AW1465:AZ1465)</f>
        <v>3</v>
      </c>
      <c r="BB1465" t="str">
        <f>VLOOKUP(BA1465,'Standard Deviations'!$L$1:$M$11,2,TRUE)</f>
        <v>Silver</v>
      </c>
    </row>
    <row r="1466" spans="1:54">
      <c r="A1466">
        <v>955</v>
      </c>
      <c r="B1466">
        <v>1962</v>
      </c>
      <c r="C1466">
        <f>2024-B1466</f>
        <v>62</v>
      </c>
      <c r="D1466" t="str">
        <f>VLOOKUP(B1466,Reference!$A$1:$B$125, 2)</f>
        <v>Boomers</v>
      </c>
      <c r="E1466" t="s">
        <v>64</v>
      </c>
      <c r="F1466" t="str">
        <f>IF(E1466="High School", "No College", "College")</f>
        <v>College</v>
      </c>
      <c r="G1466" t="s">
        <v>65</v>
      </c>
      <c r="H1466">
        <v>47175</v>
      </c>
      <c r="I1466">
        <v>47175</v>
      </c>
      <c r="J1466" s="4" t="s">
        <v>175</v>
      </c>
      <c r="K1466">
        <v>1</v>
      </c>
      <c r="L1466">
        <v>1</v>
      </c>
      <c r="M1466" t="str">
        <f>IF(OR(K1466&gt;0, L1466&gt;0), "Parent", "Not Parent")</f>
        <v>Parent</v>
      </c>
      <c r="N1466" t="s">
        <v>664</v>
      </c>
      <c r="O1466" s="8">
        <v>41916</v>
      </c>
      <c r="P1466" s="9">
        <f>O1466-N1466</f>
        <v>706</v>
      </c>
      <c r="Q1466">
        <v>81</v>
      </c>
      <c r="R1466" s="9">
        <f>P1466-Q1466</f>
        <v>625</v>
      </c>
      <c r="S1466" s="8">
        <f>O1466-R1466</f>
        <v>41291</v>
      </c>
      <c r="T1466">
        <v>167</v>
      </c>
      <c r="U1466">
        <v>2</v>
      </c>
      <c r="V1466">
        <v>44</v>
      </c>
      <c r="W1466">
        <v>6</v>
      </c>
      <c r="X1466">
        <v>2</v>
      </c>
      <c r="Y1466">
        <v>19</v>
      </c>
      <c r="Z1466">
        <v>240</v>
      </c>
      <c r="AA1466">
        <f>Z1466/P1466</f>
        <v>0.33994334277620397</v>
      </c>
      <c r="AB1466" s="14" t="s">
        <v>506</v>
      </c>
      <c r="AC1466" s="13" t="s">
        <v>63</v>
      </c>
      <c r="AD1466">
        <v>7</v>
      </c>
      <c r="AE1466" t="str">
        <f>IF(AD1466&gt;3, "Prefers Discount", "Discount Indifferent")</f>
        <v>Prefers Discount</v>
      </c>
      <c r="AF1466">
        <v>4</v>
      </c>
      <c r="AG1466">
        <v>4</v>
      </c>
      <c r="AH1466">
        <v>2</v>
      </c>
      <c r="AI1466" t="str">
        <f>INDEX($AF$1:$AH$1,MATCH(MAX(AF1466:AH1466),AF1466:AH1466,0))</f>
        <v>Store_Orders</v>
      </c>
      <c r="AJ1466">
        <v>8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f>SUM(AK1466:AO1466)</f>
        <v>1</v>
      </c>
      <c r="AQ1466" t="str">
        <f>INDEX($AK$1:$AO$1,MATCH(MAX(AK1466:AO1466),AK1466:AO1466,0))</f>
        <v>Converted_on_Camp3</v>
      </c>
      <c r="AR1466">
        <v>1</v>
      </c>
      <c r="AS1466" t="str">
        <f>IF(OR(AK1466&gt;0, AL1466&gt;0, AM1466&gt;0, AN1466&gt;0, AO1466&gt;0), "Converted", "Not Converted")</f>
        <v>Converted</v>
      </c>
      <c r="AT1466">
        <v>0</v>
      </c>
      <c r="AU1466">
        <v>3</v>
      </c>
      <c r="AV1466">
        <v>11</v>
      </c>
      <c r="AW1466">
        <f>IF(Z1466&gt;607, 4, 0)</f>
        <v>0</v>
      </c>
      <c r="AX1466">
        <f>IF(AA1466&gt;1.6588, 3, 0)</f>
        <v>0</v>
      </c>
      <c r="AY1466">
        <f>IF(P1466&gt;401, 2, 0)</f>
        <v>2</v>
      </c>
      <c r="AZ1466">
        <f>IF(I1466&gt;52915.77, 1, 0)</f>
        <v>0</v>
      </c>
      <c r="BA1466">
        <f>SUM(AW1466:AZ1466)</f>
        <v>2</v>
      </c>
      <c r="BB1466" t="str">
        <f>VLOOKUP(BA1466,'Standard Deviations'!$L$1:$M$11,2,TRUE)</f>
        <v>Bronze</v>
      </c>
    </row>
    <row r="1467" spans="1:54">
      <c r="A1467">
        <v>273</v>
      </c>
      <c r="B1467">
        <v>1970</v>
      </c>
      <c r="C1467">
        <f>2024-B1467</f>
        <v>54</v>
      </c>
      <c r="D1467" t="str">
        <f>VLOOKUP(B1467,Reference!$A$1:$B$125, 2)</f>
        <v>Gen X</v>
      </c>
      <c r="E1467" t="s">
        <v>64</v>
      </c>
      <c r="F1467" t="str">
        <f>IF(E1467="High School", "No College", "College")</f>
        <v>College</v>
      </c>
      <c r="G1467" t="s">
        <v>55</v>
      </c>
      <c r="H1467">
        <v>36138</v>
      </c>
      <c r="I1467">
        <v>36138</v>
      </c>
      <c r="J1467" s="4" t="s">
        <v>175</v>
      </c>
      <c r="K1467">
        <v>1</v>
      </c>
      <c r="L1467">
        <v>1</v>
      </c>
      <c r="M1467" t="str">
        <f>IF(OR(K1467&gt;0, L1467&gt;0), "Parent", "Not Parent")</f>
        <v>Parent</v>
      </c>
      <c r="N1467" t="s">
        <v>421</v>
      </c>
      <c r="O1467" s="8">
        <v>41916</v>
      </c>
      <c r="P1467" s="9">
        <f>O1467-N1467</f>
        <v>445</v>
      </c>
      <c r="Q1467">
        <v>48</v>
      </c>
      <c r="R1467" s="9">
        <f>P1467-Q1467</f>
        <v>397</v>
      </c>
      <c r="S1467" s="8">
        <f>O1467-R1467</f>
        <v>41519</v>
      </c>
      <c r="T1467">
        <v>130</v>
      </c>
      <c r="U1467">
        <v>0</v>
      </c>
      <c r="V1467">
        <v>16</v>
      </c>
      <c r="W1467">
        <v>0</v>
      </c>
      <c r="X1467">
        <v>0</v>
      </c>
      <c r="Y1467">
        <v>5</v>
      </c>
      <c r="Z1467">
        <v>151</v>
      </c>
      <c r="AA1467">
        <f>Z1467/P1467</f>
        <v>0.33932584269662919</v>
      </c>
      <c r="AB1467" s="11" t="s">
        <v>506</v>
      </c>
      <c r="AC1467" t="s">
        <v>59</v>
      </c>
      <c r="AD1467">
        <v>5</v>
      </c>
      <c r="AE1467" t="str">
        <f>IF(AD1467&gt;3, "Prefers Discount", "Discount Indifferent")</f>
        <v>Prefers Discount</v>
      </c>
      <c r="AF1467">
        <v>4</v>
      </c>
      <c r="AG1467">
        <v>3</v>
      </c>
      <c r="AH1467">
        <v>1</v>
      </c>
      <c r="AI1467" t="str">
        <f>INDEX($AF$1:$AH$1,MATCH(MAX(AF1467:AH1467),AF1467:AH1467,0))</f>
        <v>Store_Orders</v>
      </c>
      <c r="AJ1467">
        <v>7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f>SUM(AK1467:AO1467)</f>
        <v>1</v>
      </c>
      <c r="AQ1467" t="str">
        <f>INDEX($AK$1:$AO$1,MATCH(MAX(AK1467:AO1467),AK1467:AO1467,0))</f>
        <v>Converted_on_Camp4</v>
      </c>
      <c r="AR1467">
        <v>1</v>
      </c>
      <c r="AS1467" t="str">
        <f>IF(OR(AK1467&gt;0, AL1467&gt;0, AM1467&gt;0, AN1467&gt;0, AO1467&gt;0), "Converted", "Not Converted")</f>
        <v>Converted</v>
      </c>
      <c r="AT1467">
        <v>0</v>
      </c>
      <c r="AU1467">
        <v>3</v>
      </c>
      <c r="AV1467">
        <v>11</v>
      </c>
      <c r="AW1467">
        <f>IF(Z1467&gt;607, 4, 0)</f>
        <v>0</v>
      </c>
      <c r="AX1467">
        <f>IF(AA1467&gt;1.6588, 3, 0)</f>
        <v>0</v>
      </c>
      <c r="AY1467">
        <f>IF(P1467&gt;401, 2, 0)</f>
        <v>2</v>
      </c>
      <c r="AZ1467">
        <f>IF(I1467&gt;52915.77, 1, 0)</f>
        <v>0</v>
      </c>
      <c r="BA1467">
        <f>SUM(AW1467:AZ1467)</f>
        <v>2</v>
      </c>
      <c r="BB1467" t="str">
        <f>VLOOKUP(BA1467,'Standard Deviations'!$L$1:$M$11,2,TRUE)</f>
        <v>Bronze</v>
      </c>
    </row>
    <row r="1468" spans="1:54">
      <c r="A1468">
        <v>4653</v>
      </c>
      <c r="B1468">
        <v>1978</v>
      </c>
      <c r="C1468">
        <f>2024-B1468</f>
        <v>46</v>
      </c>
      <c r="D1468" t="str">
        <f>VLOOKUP(B1468,Reference!$A$1:$B$125, 2)</f>
        <v>Gen X</v>
      </c>
      <c r="E1468" t="s">
        <v>54</v>
      </c>
      <c r="F1468" t="str">
        <f>IF(E1468="High School", "No College", "College")</f>
        <v>College</v>
      </c>
      <c r="G1468" t="s">
        <v>65</v>
      </c>
      <c r="H1468">
        <v>42011</v>
      </c>
      <c r="I1468">
        <v>42011</v>
      </c>
      <c r="J1468" s="4" t="s">
        <v>175</v>
      </c>
      <c r="K1468">
        <v>1</v>
      </c>
      <c r="L1468">
        <v>0</v>
      </c>
      <c r="M1468" t="str">
        <f>IF(OR(K1468&gt;0, L1468&gt;0), "Parent", "Not Parent")</f>
        <v>Parent</v>
      </c>
      <c r="N1468" t="s">
        <v>490</v>
      </c>
      <c r="O1468" s="8">
        <v>41916</v>
      </c>
      <c r="P1468" s="9">
        <f>O1468-N1468</f>
        <v>557</v>
      </c>
      <c r="Q1468">
        <v>46</v>
      </c>
      <c r="R1468" s="9">
        <f>P1468-Q1468</f>
        <v>511</v>
      </c>
      <c r="S1468" s="8">
        <f>O1468-R1468</f>
        <v>41405</v>
      </c>
      <c r="T1468">
        <v>131</v>
      </c>
      <c r="U1468">
        <v>0</v>
      </c>
      <c r="V1468">
        <v>16</v>
      </c>
      <c r="W1468">
        <v>2</v>
      </c>
      <c r="X1468">
        <v>1</v>
      </c>
      <c r="Y1468">
        <v>39</v>
      </c>
      <c r="Z1468">
        <v>189</v>
      </c>
      <c r="AA1468">
        <f>Z1468/P1468</f>
        <v>0.33931777378815081</v>
      </c>
      <c r="AB1468" s="11" t="s">
        <v>506</v>
      </c>
      <c r="AC1468" t="s">
        <v>59</v>
      </c>
      <c r="AD1468">
        <v>4</v>
      </c>
      <c r="AE1468" t="str">
        <f>IF(AD1468&gt;3, "Prefers Discount", "Discount Indifferent")</f>
        <v>Prefers Discount</v>
      </c>
      <c r="AF1468">
        <v>4</v>
      </c>
      <c r="AG1468">
        <v>3</v>
      </c>
      <c r="AH1468">
        <v>1</v>
      </c>
      <c r="AI1468" t="str">
        <f>INDEX($AF$1:$AH$1,MATCH(MAX(AF1468:AH1468),AF1468:AH1468,0))</f>
        <v>Store_Orders</v>
      </c>
      <c r="AJ1468">
        <v>8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f>SUM(AK1468:AO1468)</f>
        <v>0</v>
      </c>
      <c r="AQ1468" t="s">
        <v>67</v>
      </c>
      <c r="AR1468">
        <v>0</v>
      </c>
      <c r="AS1468" t="str">
        <f>IF(OR(AK1468&gt;0, AL1468&gt;0, AM1468&gt;0, AN1468&gt;0, AO1468&gt;0), "Converted", "Not Converted")</f>
        <v>Not Converted</v>
      </c>
      <c r="AT1468">
        <v>0</v>
      </c>
      <c r="AU1468">
        <v>3</v>
      </c>
      <c r="AV1468">
        <v>11</v>
      </c>
      <c r="AW1468">
        <f>IF(Z1468&gt;607, 4, 0)</f>
        <v>0</v>
      </c>
      <c r="AX1468">
        <f>IF(AA1468&gt;1.6588, 3, 0)</f>
        <v>0</v>
      </c>
      <c r="AY1468">
        <f>IF(P1468&gt;401, 2, 0)</f>
        <v>2</v>
      </c>
      <c r="AZ1468">
        <f>IF(I1468&gt;52915.77, 1, 0)</f>
        <v>0</v>
      </c>
      <c r="BA1468">
        <f>SUM(AW1468:AZ1468)</f>
        <v>2</v>
      </c>
      <c r="BB1468" t="str">
        <f>VLOOKUP(BA1468,'Standard Deviations'!$L$1:$M$11,2,TRUE)</f>
        <v>Bronze</v>
      </c>
    </row>
    <row r="1469" spans="1:54">
      <c r="A1469">
        <v>7007</v>
      </c>
      <c r="B1469">
        <v>1968</v>
      </c>
      <c r="C1469">
        <f>2024-B1469</f>
        <v>56</v>
      </c>
      <c r="D1469" t="str">
        <f>VLOOKUP(B1469,Reference!$A$1:$B$125, 2)</f>
        <v>Gen X</v>
      </c>
      <c r="E1469" t="s">
        <v>64</v>
      </c>
      <c r="F1469" t="str">
        <f>IF(E1469="High School", "No College", "College")</f>
        <v>College</v>
      </c>
      <c r="G1469" t="s">
        <v>55</v>
      </c>
      <c r="H1469">
        <v>29543</v>
      </c>
      <c r="I1469">
        <v>29543</v>
      </c>
      <c r="J1469" s="4" t="s">
        <v>341</v>
      </c>
      <c r="K1469">
        <v>2</v>
      </c>
      <c r="L1469">
        <v>0</v>
      </c>
      <c r="M1469" t="str">
        <f>IF(OR(K1469&gt;0, L1469&gt;0), "Parent", "Not Parent")</f>
        <v>Parent</v>
      </c>
      <c r="N1469" t="s">
        <v>362</v>
      </c>
      <c r="O1469" s="8">
        <v>41916</v>
      </c>
      <c r="P1469" s="9">
        <f>O1469-N1469</f>
        <v>186</v>
      </c>
      <c r="Q1469">
        <v>47</v>
      </c>
      <c r="R1469" s="9">
        <f>P1469-Q1469</f>
        <v>139</v>
      </c>
      <c r="S1469" s="8">
        <f>O1469-R1469</f>
        <v>41777</v>
      </c>
      <c r="T1469">
        <v>17</v>
      </c>
      <c r="U1469">
        <v>3</v>
      </c>
      <c r="V1469">
        <v>18</v>
      </c>
      <c r="W1469">
        <v>3</v>
      </c>
      <c r="X1469">
        <v>4</v>
      </c>
      <c r="Y1469">
        <v>18</v>
      </c>
      <c r="Z1469">
        <v>63</v>
      </c>
      <c r="AA1469">
        <f>Z1469/P1469</f>
        <v>0.33870967741935482</v>
      </c>
      <c r="AB1469" s="11" t="s">
        <v>506</v>
      </c>
      <c r="AC1469" t="s">
        <v>59</v>
      </c>
      <c r="AD1469">
        <v>2</v>
      </c>
      <c r="AE1469" t="str">
        <f>IF(AD1469&gt;3, "Prefers Discount", "Discount Indifferent")</f>
        <v>Discount Indifferent</v>
      </c>
      <c r="AF1469">
        <v>2</v>
      </c>
      <c r="AG1469">
        <v>3</v>
      </c>
      <c r="AH1469">
        <v>1</v>
      </c>
      <c r="AI1469" t="str">
        <f>INDEX($AF$1:$AH$1,MATCH(MAX(AF1469:AH1469),AF1469:AH1469,0))</f>
        <v>Web_Orders</v>
      </c>
      <c r="AJ1469">
        <v>7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f>SUM(AK1469:AO1469)</f>
        <v>0</v>
      </c>
      <c r="AQ1469" t="s">
        <v>67</v>
      </c>
      <c r="AR1469">
        <v>0</v>
      </c>
      <c r="AS1469" t="str">
        <f>IF(OR(AK1469&gt;0, AL1469&gt;0, AM1469&gt;0, AN1469&gt;0, AO1469&gt;0), "Converted", "Not Converted")</f>
        <v>Not Converted</v>
      </c>
      <c r="AT1469">
        <v>0</v>
      </c>
      <c r="AU1469">
        <v>3</v>
      </c>
      <c r="AV1469">
        <v>11</v>
      </c>
      <c r="AW1469">
        <f>IF(Z1469&gt;607, 4, 0)</f>
        <v>0</v>
      </c>
      <c r="AX1469">
        <f>IF(AA1469&gt;1.6588, 3, 0)</f>
        <v>0</v>
      </c>
      <c r="AY1469">
        <f>IF(P1469&gt;401, 2, 0)</f>
        <v>0</v>
      </c>
      <c r="AZ1469">
        <f>IF(I1469&gt;52915.77, 1, 0)</f>
        <v>0</v>
      </c>
      <c r="BA1469">
        <f>SUM(AW1469:AZ1469)</f>
        <v>0</v>
      </c>
      <c r="BB1469" t="str">
        <f>VLOOKUP(BA1469,'Standard Deviations'!$L$1:$M$11,2,TRUE)</f>
        <v>No Tier</v>
      </c>
    </row>
    <row r="1470" spans="1:54">
      <c r="A1470">
        <v>4864</v>
      </c>
      <c r="B1470">
        <v>1977</v>
      </c>
      <c r="C1470">
        <f>2024-B1470</f>
        <v>47</v>
      </c>
      <c r="D1470" t="str">
        <f>VLOOKUP(B1470,Reference!$A$1:$B$125, 2)</f>
        <v>Gen X</v>
      </c>
      <c r="E1470" t="s">
        <v>54</v>
      </c>
      <c r="F1470" t="str">
        <f>IF(E1470="High School", "No College", "College")</f>
        <v>College</v>
      </c>
      <c r="G1470" t="s">
        <v>55</v>
      </c>
      <c r="H1470">
        <v>34380</v>
      </c>
      <c r="I1470">
        <v>34380</v>
      </c>
      <c r="J1470" s="4" t="s">
        <v>175</v>
      </c>
      <c r="K1470">
        <v>1</v>
      </c>
      <c r="L1470">
        <v>0</v>
      </c>
      <c r="M1470" t="str">
        <f>IF(OR(K1470&gt;0, L1470&gt;0), "Parent", "Not Parent")</f>
        <v>Parent</v>
      </c>
      <c r="N1470" t="s">
        <v>502</v>
      </c>
      <c r="O1470" s="8">
        <v>41916</v>
      </c>
      <c r="P1470" s="9">
        <f>O1470-N1470</f>
        <v>520</v>
      </c>
      <c r="Q1470">
        <v>68</v>
      </c>
      <c r="R1470" s="9">
        <f>P1470-Q1470</f>
        <v>452</v>
      </c>
      <c r="S1470" s="8">
        <f>O1470-R1470</f>
        <v>41464</v>
      </c>
      <c r="T1470">
        <v>72</v>
      </c>
      <c r="U1470">
        <v>7</v>
      </c>
      <c r="V1470">
        <v>58</v>
      </c>
      <c r="W1470">
        <v>13</v>
      </c>
      <c r="X1470">
        <v>1</v>
      </c>
      <c r="Y1470">
        <v>24</v>
      </c>
      <c r="Z1470">
        <v>175</v>
      </c>
      <c r="AA1470">
        <f>Z1470/P1470</f>
        <v>0.33653846153846156</v>
      </c>
      <c r="AB1470" s="14" t="s">
        <v>506</v>
      </c>
      <c r="AC1470" s="13" t="s">
        <v>63</v>
      </c>
      <c r="AD1470">
        <v>4</v>
      </c>
      <c r="AE1470" t="str">
        <f>IF(AD1470&gt;3, "Prefers Discount", "Discount Indifferent")</f>
        <v>Prefers Discount</v>
      </c>
      <c r="AF1470">
        <v>3</v>
      </c>
      <c r="AG1470">
        <v>4</v>
      </c>
      <c r="AH1470">
        <v>1</v>
      </c>
      <c r="AI1470" t="str">
        <f>INDEX($AF$1:$AH$1,MATCH(MAX(AF1470:AH1470),AF1470:AH1470,0))</f>
        <v>Web_Orders</v>
      </c>
      <c r="AJ1470">
        <v>8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f>SUM(AK1470:AO1470)</f>
        <v>0</v>
      </c>
      <c r="AQ1470" t="s">
        <v>67</v>
      </c>
      <c r="AR1470">
        <v>0</v>
      </c>
      <c r="AS1470" t="str">
        <f>IF(OR(AK1470&gt;0, AL1470&gt;0, AM1470&gt;0, AN1470&gt;0, AO1470&gt;0), "Converted", "Not Converted")</f>
        <v>Not Converted</v>
      </c>
      <c r="AT1470">
        <v>0</v>
      </c>
      <c r="AU1470">
        <v>3</v>
      </c>
      <c r="AV1470">
        <v>11</v>
      </c>
      <c r="AW1470">
        <f>IF(Z1470&gt;607, 4, 0)</f>
        <v>0</v>
      </c>
      <c r="AX1470">
        <f>IF(AA1470&gt;1.6588, 3, 0)</f>
        <v>0</v>
      </c>
      <c r="AY1470">
        <f>IF(P1470&gt;401, 2, 0)</f>
        <v>2</v>
      </c>
      <c r="AZ1470">
        <f>IF(I1470&gt;52915.77, 1, 0)</f>
        <v>0</v>
      </c>
      <c r="BA1470">
        <f>SUM(AW1470:AZ1470)</f>
        <v>2</v>
      </c>
      <c r="BB1470" t="str">
        <f>VLOOKUP(BA1470,'Standard Deviations'!$L$1:$M$11,2,TRUE)</f>
        <v>Bronze</v>
      </c>
    </row>
    <row r="1471" spans="1:54">
      <c r="A1471">
        <v>10854</v>
      </c>
      <c r="B1471">
        <v>1970</v>
      </c>
      <c r="C1471">
        <f>2024-B1471</f>
        <v>54</v>
      </c>
      <c r="D1471" t="str">
        <f>VLOOKUP(B1471,Reference!$A$1:$B$125, 2)</f>
        <v>Gen X</v>
      </c>
      <c r="E1471" t="s">
        <v>68</v>
      </c>
      <c r="F1471" t="str">
        <f>IF(E1471="High School", "No College", "College")</f>
        <v>College</v>
      </c>
      <c r="G1471" t="s">
        <v>55</v>
      </c>
      <c r="H1471">
        <v>38853</v>
      </c>
      <c r="I1471">
        <v>38853</v>
      </c>
      <c r="J1471" s="4" t="s">
        <v>175</v>
      </c>
      <c r="K1471">
        <v>1</v>
      </c>
      <c r="L1471">
        <v>1</v>
      </c>
      <c r="M1471" t="str">
        <f>IF(OR(K1471&gt;0, L1471&gt;0), "Parent", "Not Parent")</f>
        <v>Parent</v>
      </c>
      <c r="N1471" t="s">
        <v>79</v>
      </c>
      <c r="O1471" s="8">
        <v>41916</v>
      </c>
      <c r="P1471" s="9">
        <f>O1471-N1471</f>
        <v>134</v>
      </c>
      <c r="Q1471">
        <v>90</v>
      </c>
      <c r="R1471" s="9">
        <f>P1471-Q1471</f>
        <v>44</v>
      </c>
      <c r="S1471" s="8">
        <f>O1471-R1471</f>
        <v>41872</v>
      </c>
      <c r="T1471">
        <v>29</v>
      </c>
      <c r="U1471">
        <v>0</v>
      </c>
      <c r="V1471">
        <v>14</v>
      </c>
      <c r="W1471">
        <v>0</v>
      </c>
      <c r="X1471">
        <v>0</v>
      </c>
      <c r="Y1471">
        <v>2</v>
      </c>
      <c r="Z1471">
        <v>45</v>
      </c>
      <c r="AA1471">
        <f>Z1471/P1471</f>
        <v>0.33582089552238809</v>
      </c>
      <c r="AB1471" s="14" t="s">
        <v>506</v>
      </c>
      <c r="AC1471" s="13" t="s">
        <v>63</v>
      </c>
      <c r="AD1471">
        <v>2</v>
      </c>
      <c r="AE1471" t="str">
        <f>IF(AD1471&gt;3, "Prefers Discount", "Discount Indifferent")</f>
        <v>Discount Indifferent</v>
      </c>
      <c r="AF1471">
        <v>3</v>
      </c>
      <c r="AG1471">
        <v>2</v>
      </c>
      <c r="AH1471">
        <v>0</v>
      </c>
      <c r="AI1471" t="str">
        <f>INDEX($AF$1:$AH$1,MATCH(MAX(AF1471:AH1471),AF1471:AH1471,0))</f>
        <v>Store_Orders</v>
      </c>
      <c r="AJ1471">
        <v>7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f>SUM(AK1471:AO1471)</f>
        <v>0</v>
      </c>
      <c r="AQ1471" t="s">
        <v>67</v>
      </c>
      <c r="AR1471">
        <v>0</v>
      </c>
      <c r="AS1471" t="str">
        <f>IF(OR(AK1471&gt;0, AL1471&gt;0, AM1471&gt;0, AN1471&gt;0, AO1471&gt;0), "Converted", "Not Converted")</f>
        <v>Not Converted</v>
      </c>
      <c r="AT1471">
        <v>0</v>
      </c>
      <c r="AU1471">
        <v>3</v>
      </c>
      <c r="AV1471">
        <v>11</v>
      </c>
      <c r="AW1471">
        <f>IF(Z1471&gt;607, 4, 0)</f>
        <v>0</v>
      </c>
      <c r="AX1471">
        <f>IF(AA1471&gt;1.6588, 3, 0)</f>
        <v>0</v>
      </c>
      <c r="AY1471">
        <f>IF(P1471&gt;401, 2, 0)</f>
        <v>0</v>
      </c>
      <c r="AZ1471">
        <f>IF(I1471&gt;52915.77, 1, 0)</f>
        <v>0</v>
      </c>
      <c r="BA1471">
        <f>SUM(AW1471:AZ1471)</f>
        <v>0</v>
      </c>
      <c r="BB1471" t="str">
        <f>VLOOKUP(BA1471,'Standard Deviations'!$L$1:$M$11,2,TRUE)</f>
        <v>No Tier</v>
      </c>
    </row>
    <row r="1472" spans="1:54">
      <c r="A1472">
        <v>9829</v>
      </c>
      <c r="B1472">
        <v>1978</v>
      </c>
      <c r="C1472">
        <f>2024-B1472</f>
        <v>46</v>
      </c>
      <c r="D1472" t="str">
        <f>VLOOKUP(B1472,Reference!$A$1:$B$125, 2)</f>
        <v>Gen X</v>
      </c>
      <c r="E1472" t="s">
        <v>54</v>
      </c>
      <c r="F1472" t="str">
        <f>IF(E1472="High School", "No College", "College")</f>
        <v>College</v>
      </c>
      <c r="G1472" t="s">
        <v>65</v>
      </c>
      <c r="H1472">
        <v>28587</v>
      </c>
      <c r="I1472">
        <v>28587</v>
      </c>
      <c r="J1472" s="4" t="s">
        <v>341</v>
      </c>
      <c r="K1472">
        <v>1</v>
      </c>
      <c r="L1472">
        <v>0</v>
      </c>
      <c r="M1472" t="str">
        <f>IF(OR(K1472&gt;0, L1472&gt;0), "Parent", "Not Parent")</f>
        <v>Parent</v>
      </c>
      <c r="N1472" t="s">
        <v>92</v>
      </c>
      <c r="O1472" s="8">
        <v>41916</v>
      </c>
      <c r="P1472" s="9">
        <f>O1472-N1472</f>
        <v>234</v>
      </c>
      <c r="Q1472">
        <v>42</v>
      </c>
      <c r="R1472" s="9">
        <f>P1472-Q1472</f>
        <v>192</v>
      </c>
      <c r="S1472" s="8">
        <f>O1472-R1472</f>
        <v>41724</v>
      </c>
      <c r="T1472">
        <v>22</v>
      </c>
      <c r="U1472">
        <v>4</v>
      </c>
      <c r="V1472">
        <v>17</v>
      </c>
      <c r="W1472">
        <v>12</v>
      </c>
      <c r="X1472">
        <v>10</v>
      </c>
      <c r="Y1472">
        <v>13</v>
      </c>
      <c r="Z1472">
        <v>78</v>
      </c>
      <c r="AA1472">
        <f>Z1472/P1472</f>
        <v>0.33333333333333331</v>
      </c>
      <c r="AB1472" s="11" t="s">
        <v>506</v>
      </c>
      <c r="AC1472" t="s">
        <v>59</v>
      </c>
      <c r="AD1472">
        <v>3</v>
      </c>
      <c r="AE1472" t="str">
        <f>IF(AD1472&gt;3, "Prefers Discount", "Discount Indifferent")</f>
        <v>Discount Indifferent</v>
      </c>
      <c r="AF1472">
        <v>4</v>
      </c>
      <c r="AG1472">
        <v>2</v>
      </c>
      <c r="AH1472">
        <v>0</v>
      </c>
      <c r="AI1472" t="str">
        <f>INDEX($AF$1:$AH$1,MATCH(MAX(AF1472:AH1472),AF1472:AH1472,0))</f>
        <v>Store_Orders</v>
      </c>
      <c r="AJ1472">
        <v>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f>SUM(AK1472:AO1472)</f>
        <v>0</v>
      </c>
      <c r="AQ1472" t="s">
        <v>67</v>
      </c>
      <c r="AR1472">
        <v>0</v>
      </c>
      <c r="AS1472" t="str">
        <f>IF(OR(AK1472&gt;0, AL1472&gt;0, AM1472&gt;0, AN1472&gt;0, AO1472&gt;0), "Converted", "Not Converted")</f>
        <v>Not Converted</v>
      </c>
      <c r="AT1472">
        <v>0</v>
      </c>
      <c r="AU1472">
        <v>3</v>
      </c>
      <c r="AV1472">
        <v>11</v>
      </c>
      <c r="AW1472">
        <f>IF(Z1472&gt;607, 4, 0)</f>
        <v>0</v>
      </c>
      <c r="AX1472">
        <f>IF(AA1472&gt;1.6588, 3, 0)</f>
        <v>0</v>
      </c>
      <c r="AY1472">
        <f>IF(P1472&gt;401, 2, 0)</f>
        <v>0</v>
      </c>
      <c r="AZ1472">
        <f>IF(I1472&gt;52915.77, 1, 0)</f>
        <v>0</v>
      </c>
      <c r="BA1472">
        <f>SUM(AW1472:AZ1472)</f>
        <v>0</v>
      </c>
      <c r="BB1472" t="str">
        <f>VLOOKUP(BA1472,'Standard Deviations'!$L$1:$M$11,2,TRUE)</f>
        <v>No Tier</v>
      </c>
    </row>
    <row r="1473" spans="1:54">
      <c r="A1473">
        <v>7516</v>
      </c>
      <c r="B1473">
        <v>1983</v>
      </c>
      <c r="C1473">
        <f>2024-B1473</f>
        <v>41</v>
      </c>
      <c r="D1473" t="str">
        <f>VLOOKUP(B1473,Reference!$A$1:$B$125, 2)</f>
        <v>Millennials</v>
      </c>
      <c r="E1473" t="s">
        <v>54</v>
      </c>
      <c r="F1473" t="str">
        <f>IF(E1473="High School", "No College", "College")</f>
        <v>College</v>
      </c>
      <c r="G1473" t="s">
        <v>55</v>
      </c>
      <c r="H1473">
        <v>30096</v>
      </c>
      <c r="I1473">
        <v>30096</v>
      </c>
      <c r="J1473" s="4" t="s">
        <v>341</v>
      </c>
      <c r="K1473">
        <v>1</v>
      </c>
      <c r="L1473">
        <v>0</v>
      </c>
      <c r="M1473" t="str">
        <f>IF(OR(K1473&gt;0, L1473&gt;0), "Parent", "Not Parent")</f>
        <v>Parent</v>
      </c>
      <c r="N1473" t="s">
        <v>124</v>
      </c>
      <c r="O1473" s="8">
        <v>41916</v>
      </c>
      <c r="P1473" s="9">
        <f>O1473-N1473</f>
        <v>135</v>
      </c>
      <c r="Q1473">
        <v>30</v>
      </c>
      <c r="R1473" s="9">
        <f>P1473-Q1473</f>
        <v>105</v>
      </c>
      <c r="S1473" s="8">
        <f>O1473-R1473</f>
        <v>41811</v>
      </c>
      <c r="T1473">
        <v>5</v>
      </c>
      <c r="U1473">
        <v>3</v>
      </c>
      <c r="V1473">
        <v>11</v>
      </c>
      <c r="W1473">
        <v>12</v>
      </c>
      <c r="X1473">
        <v>5</v>
      </c>
      <c r="Y1473">
        <v>9</v>
      </c>
      <c r="Z1473">
        <v>45</v>
      </c>
      <c r="AA1473">
        <f>Z1473/P1473</f>
        <v>0.33333333333333331</v>
      </c>
      <c r="AB1473" s="11" t="s">
        <v>506</v>
      </c>
      <c r="AC1473" t="s">
        <v>59</v>
      </c>
      <c r="AD1473">
        <v>1</v>
      </c>
      <c r="AE1473" t="str">
        <f>IF(AD1473&gt;3, "Prefers Discount", "Discount Indifferent")</f>
        <v>Discount Indifferent</v>
      </c>
      <c r="AF1473">
        <v>3</v>
      </c>
      <c r="AG1473">
        <v>2</v>
      </c>
      <c r="AH1473">
        <v>0</v>
      </c>
      <c r="AI1473" t="str">
        <f>INDEX($AF$1:$AH$1,MATCH(MAX(AF1473:AH1473),AF1473:AH1473,0))</f>
        <v>Store_Orders</v>
      </c>
      <c r="AJ1473">
        <v>6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f>SUM(AK1473:AO1473)</f>
        <v>0</v>
      </c>
      <c r="AQ1473" t="s">
        <v>67</v>
      </c>
      <c r="AR1473">
        <v>0</v>
      </c>
      <c r="AS1473" t="str">
        <f>IF(OR(AK1473&gt;0, AL1473&gt;0, AM1473&gt;0, AN1473&gt;0, AO1473&gt;0), "Converted", "Not Converted")</f>
        <v>Not Converted</v>
      </c>
      <c r="AT1473">
        <v>0</v>
      </c>
      <c r="AU1473">
        <v>3</v>
      </c>
      <c r="AV1473">
        <v>11</v>
      </c>
      <c r="AW1473">
        <f>IF(Z1473&gt;607, 4, 0)</f>
        <v>0</v>
      </c>
      <c r="AX1473">
        <f>IF(AA1473&gt;1.6588, 3, 0)</f>
        <v>0</v>
      </c>
      <c r="AY1473">
        <f>IF(P1473&gt;401, 2, 0)</f>
        <v>0</v>
      </c>
      <c r="AZ1473">
        <f>IF(I1473&gt;52915.77, 1, 0)</f>
        <v>0</v>
      </c>
      <c r="BA1473">
        <f>SUM(AW1473:AZ1473)</f>
        <v>0</v>
      </c>
      <c r="BB1473" t="str">
        <f>VLOOKUP(BA1473,'Standard Deviations'!$L$1:$M$11,2,TRUE)</f>
        <v>No Tier</v>
      </c>
    </row>
    <row r="1474" spans="1:54">
      <c r="A1474">
        <v>3129</v>
      </c>
      <c r="B1474">
        <v>1983</v>
      </c>
      <c r="C1474">
        <f>2024-B1474</f>
        <v>41</v>
      </c>
      <c r="D1474" t="str">
        <f>VLOOKUP(B1474,Reference!$A$1:$B$125, 2)</f>
        <v>Millennials</v>
      </c>
      <c r="E1474" t="s">
        <v>54</v>
      </c>
      <c r="F1474" t="str">
        <f>IF(E1474="High School", "No College", "College")</f>
        <v>College</v>
      </c>
      <c r="G1474" t="s">
        <v>55</v>
      </c>
      <c r="H1474">
        <v>30096</v>
      </c>
      <c r="I1474">
        <v>30096</v>
      </c>
      <c r="J1474" s="4" t="s">
        <v>341</v>
      </c>
      <c r="K1474">
        <v>1</v>
      </c>
      <c r="L1474">
        <v>0</v>
      </c>
      <c r="M1474" t="str">
        <f>IF(OR(K1474&gt;0, L1474&gt;0), "Parent", "Not Parent")</f>
        <v>Parent</v>
      </c>
      <c r="N1474" t="s">
        <v>124</v>
      </c>
      <c r="O1474" s="8">
        <v>41916</v>
      </c>
      <c r="P1474" s="9">
        <f>O1474-N1474</f>
        <v>135</v>
      </c>
      <c r="Q1474">
        <v>30</v>
      </c>
      <c r="R1474" s="9">
        <f>P1474-Q1474</f>
        <v>105</v>
      </c>
      <c r="S1474" s="8">
        <f>O1474-R1474</f>
        <v>41811</v>
      </c>
      <c r="T1474">
        <v>5</v>
      </c>
      <c r="U1474">
        <v>3</v>
      </c>
      <c r="V1474">
        <v>11</v>
      </c>
      <c r="W1474">
        <v>12</v>
      </c>
      <c r="X1474">
        <v>5</v>
      </c>
      <c r="Y1474">
        <v>9</v>
      </c>
      <c r="Z1474">
        <v>45</v>
      </c>
      <c r="AA1474">
        <f>Z1474/P1474</f>
        <v>0.33333333333333331</v>
      </c>
      <c r="AB1474" s="11" t="s">
        <v>506</v>
      </c>
      <c r="AC1474" t="s">
        <v>59</v>
      </c>
      <c r="AD1474">
        <v>1</v>
      </c>
      <c r="AE1474" t="str">
        <f>IF(AD1474&gt;3, "Prefers Discount", "Discount Indifferent")</f>
        <v>Discount Indifferent</v>
      </c>
      <c r="AF1474">
        <v>3</v>
      </c>
      <c r="AG1474">
        <v>2</v>
      </c>
      <c r="AH1474">
        <v>0</v>
      </c>
      <c r="AI1474" t="str">
        <f>INDEX($AF$1:$AH$1,MATCH(MAX(AF1474:AH1474),AF1474:AH1474,0))</f>
        <v>Store_Orders</v>
      </c>
      <c r="AJ1474">
        <v>6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f>SUM(AK1474:AO1474)</f>
        <v>0</v>
      </c>
      <c r="AQ1474" t="s">
        <v>67</v>
      </c>
      <c r="AR1474">
        <v>0</v>
      </c>
      <c r="AS1474" t="str">
        <f>IF(OR(AK1474&gt;0, AL1474&gt;0, AM1474&gt;0, AN1474&gt;0, AO1474&gt;0), "Converted", "Not Converted")</f>
        <v>Not Converted</v>
      </c>
      <c r="AT1474">
        <v>0</v>
      </c>
      <c r="AU1474">
        <v>3</v>
      </c>
      <c r="AV1474">
        <v>11</v>
      </c>
      <c r="AW1474">
        <f>IF(Z1474&gt;607, 4, 0)</f>
        <v>0</v>
      </c>
      <c r="AX1474">
        <f>IF(AA1474&gt;1.6588, 3, 0)</f>
        <v>0</v>
      </c>
      <c r="AY1474">
        <f>IF(P1474&gt;401, 2, 0)</f>
        <v>0</v>
      </c>
      <c r="AZ1474">
        <f>IF(I1474&gt;52915.77, 1, 0)</f>
        <v>0</v>
      </c>
      <c r="BA1474">
        <f>SUM(AW1474:AZ1474)</f>
        <v>0</v>
      </c>
      <c r="BB1474" t="str">
        <f>VLOOKUP(BA1474,'Standard Deviations'!$L$1:$M$11,2,TRUE)</f>
        <v>No Tier</v>
      </c>
    </row>
    <row r="1475" spans="1:54">
      <c r="A1475">
        <v>7141</v>
      </c>
      <c r="B1475">
        <v>1986</v>
      </c>
      <c r="C1475">
        <f>2024-B1475</f>
        <v>38</v>
      </c>
      <c r="D1475" t="str">
        <f>VLOOKUP(B1475,Reference!$A$1:$B$125, 2)</f>
        <v>Millennials</v>
      </c>
      <c r="E1475" t="s">
        <v>64</v>
      </c>
      <c r="F1475" t="str">
        <f>IF(E1475="High School", "No College", "College")</f>
        <v>College</v>
      </c>
      <c r="G1475" t="s">
        <v>60</v>
      </c>
      <c r="H1475">
        <v>21888</v>
      </c>
      <c r="I1475">
        <v>21888</v>
      </c>
      <c r="J1475" s="4" t="s">
        <v>341</v>
      </c>
      <c r="K1475">
        <v>1</v>
      </c>
      <c r="L1475">
        <v>0</v>
      </c>
      <c r="M1475" t="str">
        <f>IF(OR(K1475&gt;0, L1475&gt;0), "Parent", "Not Parent")</f>
        <v>Parent</v>
      </c>
      <c r="N1475" t="s">
        <v>655</v>
      </c>
      <c r="O1475" s="8">
        <v>41916</v>
      </c>
      <c r="P1475" s="9">
        <f>O1475-N1475</f>
        <v>644</v>
      </c>
      <c r="Q1475">
        <v>15</v>
      </c>
      <c r="R1475" s="9">
        <f>P1475-Q1475</f>
        <v>629</v>
      </c>
      <c r="S1475" s="8">
        <f>O1475-R1475</f>
        <v>41287</v>
      </c>
      <c r="T1475">
        <v>88</v>
      </c>
      <c r="U1475">
        <v>10</v>
      </c>
      <c r="V1475">
        <v>46</v>
      </c>
      <c r="W1475">
        <v>2</v>
      </c>
      <c r="X1475">
        <v>3</v>
      </c>
      <c r="Y1475">
        <v>64</v>
      </c>
      <c r="Z1475">
        <v>213</v>
      </c>
      <c r="AA1475">
        <f>Z1475/P1475</f>
        <v>0.33074534161490682</v>
      </c>
      <c r="AB1475" s="11" t="s">
        <v>506</v>
      </c>
      <c r="AC1475" t="s">
        <v>59</v>
      </c>
      <c r="AD1475">
        <v>4</v>
      </c>
      <c r="AE1475" t="str">
        <f>IF(AD1475&gt;3, "Prefers Discount", "Discount Indifferent")</f>
        <v>Prefers Discount</v>
      </c>
      <c r="AF1475">
        <v>2</v>
      </c>
      <c r="AG1475">
        <v>5</v>
      </c>
      <c r="AH1475">
        <v>1</v>
      </c>
      <c r="AI1475" t="str">
        <f>INDEX($AF$1:$AH$1,MATCH(MAX(AF1475:AH1475),AF1475:AH1475,0))</f>
        <v>Web_Orders</v>
      </c>
      <c r="AJ1475">
        <v>10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f>SUM(AK1475:AO1475)</f>
        <v>0</v>
      </c>
      <c r="AQ1475" t="s">
        <v>67</v>
      </c>
      <c r="AR1475">
        <v>1</v>
      </c>
      <c r="AS1475" t="str">
        <f>IF(OR(AK1475&gt;0, AL1475&gt;0, AM1475&gt;0, AN1475&gt;0, AO1475&gt;0), "Converted", "Not Converted")</f>
        <v>Not Converted</v>
      </c>
      <c r="AT1475">
        <v>0</v>
      </c>
      <c r="AU1475">
        <v>3</v>
      </c>
      <c r="AV1475">
        <v>11</v>
      </c>
      <c r="AW1475">
        <f>IF(Z1475&gt;607, 4, 0)</f>
        <v>0</v>
      </c>
      <c r="AX1475">
        <f>IF(AA1475&gt;1.6588, 3, 0)</f>
        <v>0</v>
      </c>
      <c r="AY1475">
        <f>IF(P1475&gt;401, 2, 0)</f>
        <v>2</v>
      </c>
      <c r="AZ1475">
        <f>IF(I1475&gt;52915.77, 1, 0)</f>
        <v>0</v>
      </c>
      <c r="BA1475">
        <f>SUM(AW1475:AZ1475)</f>
        <v>2</v>
      </c>
      <c r="BB1475" t="str">
        <f>VLOOKUP(BA1475,'Standard Deviations'!$L$1:$M$11,2,TRUE)</f>
        <v>Bronze</v>
      </c>
    </row>
    <row r="1476" spans="1:54">
      <c r="A1476">
        <v>3032</v>
      </c>
      <c r="B1476">
        <v>1984</v>
      </c>
      <c r="C1476">
        <f>2024-B1476</f>
        <v>40</v>
      </c>
      <c r="D1476" t="str">
        <f>VLOOKUP(B1476,Reference!$A$1:$B$125, 2)</f>
        <v>Millennials</v>
      </c>
      <c r="E1476" t="s">
        <v>54</v>
      </c>
      <c r="F1476" t="str">
        <f>IF(E1476="High School", "No College", "College")</f>
        <v>College</v>
      </c>
      <c r="G1476" t="s">
        <v>55</v>
      </c>
      <c r="H1476">
        <v>24570</v>
      </c>
      <c r="I1476">
        <v>24570</v>
      </c>
      <c r="J1476" s="4" t="s">
        <v>341</v>
      </c>
      <c r="K1476">
        <v>1</v>
      </c>
      <c r="L1476">
        <v>0</v>
      </c>
      <c r="M1476" t="str">
        <f>IF(OR(K1476&gt;0, L1476&gt;0), "Parent", "Not Parent")</f>
        <v>Parent</v>
      </c>
      <c r="N1476" t="s">
        <v>385</v>
      </c>
      <c r="O1476" s="8">
        <v>41916</v>
      </c>
      <c r="P1476" s="9">
        <f>O1476-N1476</f>
        <v>584</v>
      </c>
      <c r="Q1476">
        <v>97</v>
      </c>
      <c r="R1476" s="9">
        <f>P1476-Q1476</f>
        <v>487</v>
      </c>
      <c r="S1476" s="8">
        <f>O1476-R1476</f>
        <v>41429</v>
      </c>
      <c r="T1476">
        <v>28</v>
      </c>
      <c r="U1476">
        <v>34</v>
      </c>
      <c r="V1476">
        <v>62</v>
      </c>
      <c r="W1476">
        <v>11</v>
      </c>
      <c r="X1476">
        <v>14</v>
      </c>
      <c r="Y1476">
        <v>44</v>
      </c>
      <c r="Z1476">
        <v>193</v>
      </c>
      <c r="AA1476">
        <f>Z1476/P1476</f>
        <v>0.33047945205479451</v>
      </c>
      <c r="AB1476" s="14" t="s">
        <v>506</v>
      </c>
      <c r="AC1476" s="13" t="s">
        <v>63</v>
      </c>
      <c r="AD1476">
        <v>3</v>
      </c>
      <c r="AE1476" t="str">
        <f>IF(AD1476&gt;3, "Prefers Discount", "Discount Indifferent")</f>
        <v>Discount Indifferent</v>
      </c>
      <c r="AF1476">
        <v>4</v>
      </c>
      <c r="AG1476">
        <v>4</v>
      </c>
      <c r="AH1476">
        <v>0</v>
      </c>
      <c r="AI1476" t="str">
        <f>INDEX($AF$1:$AH$1,MATCH(MAX(AF1476:AH1476),AF1476:AH1476,0))</f>
        <v>Store_Orders</v>
      </c>
      <c r="AJ1476">
        <v>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f>SUM(AK1476:AO1476)</f>
        <v>0</v>
      </c>
      <c r="AQ1476" t="s">
        <v>67</v>
      </c>
      <c r="AR1476">
        <v>0</v>
      </c>
      <c r="AS1476" t="str">
        <f>IF(OR(AK1476&gt;0, AL1476&gt;0, AM1476&gt;0, AN1476&gt;0, AO1476&gt;0), "Converted", "Not Converted")</f>
        <v>Not Converted</v>
      </c>
      <c r="AT1476">
        <v>0</v>
      </c>
      <c r="AU1476">
        <v>3</v>
      </c>
      <c r="AV1476">
        <v>11</v>
      </c>
      <c r="AW1476">
        <f>IF(Z1476&gt;607, 4, 0)</f>
        <v>0</v>
      </c>
      <c r="AX1476">
        <f>IF(AA1476&gt;1.6588, 3, 0)</f>
        <v>0</v>
      </c>
      <c r="AY1476">
        <f>IF(P1476&gt;401, 2, 0)</f>
        <v>2</v>
      </c>
      <c r="AZ1476">
        <f>IF(I1476&gt;52915.77, 1, 0)</f>
        <v>0</v>
      </c>
      <c r="BA1476">
        <f>SUM(AW1476:AZ1476)</f>
        <v>2</v>
      </c>
      <c r="BB1476" t="str">
        <f>VLOOKUP(BA1476,'Standard Deviations'!$L$1:$M$11,2,TRUE)</f>
        <v>Bronze</v>
      </c>
    </row>
    <row r="1477" spans="1:54">
      <c r="A1477">
        <v>6177</v>
      </c>
      <c r="B1477">
        <v>1985</v>
      </c>
      <c r="C1477">
        <f>2024-B1477</f>
        <v>39</v>
      </c>
      <c r="D1477" t="str">
        <f>VLOOKUP(B1477,Reference!$A$1:$B$125, 2)</f>
        <v>Millennials</v>
      </c>
      <c r="E1477" t="s">
        <v>68</v>
      </c>
      <c r="F1477" t="str">
        <f>IF(E1477="High School", "No College", "College")</f>
        <v>College</v>
      </c>
      <c r="G1477" t="s">
        <v>55</v>
      </c>
      <c r="H1477">
        <v>33454</v>
      </c>
      <c r="I1477">
        <v>33454</v>
      </c>
      <c r="J1477" s="4" t="s">
        <v>175</v>
      </c>
      <c r="K1477">
        <v>1</v>
      </c>
      <c r="L1477">
        <v>0</v>
      </c>
      <c r="M1477" t="str">
        <f>IF(OR(K1477&gt;0, L1477&gt;0), "Parent", "Not Parent")</f>
        <v>Parent</v>
      </c>
      <c r="N1477" t="s">
        <v>412</v>
      </c>
      <c r="O1477" s="8">
        <v>41916</v>
      </c>
      <c r="P1477" s="9">
        <f>O1477-N1477</f>
        <v>514</v>
      </c>
      <c r="Q1477">
        <v>32</v>
      </c>
      <c r="R1477" s="9">
        <f>P1477-Q1477</f>
        <v>482</v>
      </c>
      <c r="S1477" s="8">
        <f>O1477-R1477</f>
        <v>41434</v>
      </c>
      <c r="T1477">
        <v>76</v>
      </c>
      <c r="U1477">
        <v>10</v>
      </c>
      <c r="V1477">
        <v>56</v>
      </c>
      <c r="W1477">
        <v>3</v>
      </c>
      <c r="X1477">
        <v>1</v>
      </c>
      <c r="Y1477">
        <v>23</v>
      </c>
      <c r="Z1477">
        <v>169</v>
      </c>
      <c r="AA1477">
        <f>Z1477/P1477</f>
        <v>0.32879377431906615</v>
      </c>
      <c r="AB1477" s="11" t="s">
        <v>506</v>
      </c>
      <c r="AC1477" t="s">
        <v>59</v>
      </c>
      <c r="AD1477">
        <v>2</v>
      </c>
      <c r="AE1477" t="str">
        <f>IF(AD1477&gt;3, "Prefers Discount", "Discount Indifferent")</f>
        <v>Discount Indifferent</v>
      </c>
      <c r="AF1477">
        <v>4</v>
      </c>
      <c r="AG1477">
        <v>4</v>
      </c>
      <c r="AH1477">
        <v>0</v>
      </c>
      <c r="AI1477" t="str">
        <f>INDEX($AF$1:$AH$1,MATCH(MAX(AF1477:AH1477),AF1477:AH1477,0))</f>
        <v>Store_Orders</v>
      </c>
      <c r="AJ1477">
        <v>8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f>SUM(AK1477:AO1477)</f>
        <v>0</v>
      </c>
      <c r="AQ1477" t="s">
        <v>67</v>
      </c>
      <c r="AR1477">
        <v>0</v>
      </c>
      <c r="AS1477" t="str">
        <f>IF(OR(AK1477&gt;0, AL1477&gt;0, AM1477&gt;0, AN1477&gt;0, AO1477&gt;0), "Converted", "Not Converted")</f>
        <v>Not Converted</v>
      </c>
      <c r="AT1477">
        <v>0</v>
      </c>
      <c r="AU1477">
        <v>3</v>
      </c>
      <c r="AV1477">
        <v>11</v>
      </c>
      <c r="AW1477">
        <f>IF(Z1477&gt;607, 4, 0)</f>
        <v>0</v>
      </c>
      <c r="AX1477">
        <f>IF(AA1477&gt;1.6588, 3, 0)</f>
        <v>0</v>
      </c>
      <c r="AY1477">
        <f>IF(P1477&gt;401, 2, 0)</f>
        <v>2</v>
      </c>
      <c r="AZ1477">
        <f>IF(I1477&gt;52915.77, 1, 0)</f>
        <v>0</v>
      </c>
      <c r="BA1477">
        <f>SUM(AW1477:AZ1477)</f>
        <v>2</v>
      </c>
      <c r="BB1477" t="str">
        <f>VLOOKUP(BA1477,'Standard Deviations'!$L$1:$M$11,2,TRUE)</f>
        <v>Bronze</v>
      </c>
    </row>
    <row r="1478" spans="1:54">
      <c r="A1478">
        <v>4754</v>
      </c>
      <c r="B1478">
        <v>1966</v>
      </c>
      <c r="C1478">
        <f>2024-B1478</f>
        <v>58</v>
      </c>
      <c r="D1478" t="str">
        <f>VLOOKUP(B1478,Reference!$A$1:$B$125, 2)</f>
        <v>Gen X</v>
      </c>
      <c r="E1478" t="s">
        <v>64</v>
      </c>
      <c r="F1478" t="str">
        <f>IF(E1478="High School", "No College", "College")</f>
        <v>College</v>
      </c>
      <c r="G1478" t="s">
        <v>55</v>
      </c>
      <c r="H1478">
        <v>33585</v>
      </c>
      <c r="I1478">
        <v>33585</v>
      </c>
      <c r="J1478" s="4" t="s">
        <v>175</v>
      </c>
      <c r="K1478">
        <v>0</v>
      </c>
      <c r="L1478">
        <v>1</v>
      </c>
      <c r="M1478" t="str">
        <f>IF(OR(K1478&gt;0, L1478&gt;0), "Parent", "Not Parent")</f>
        <v>Parent</v>
      </c>
      <c r="N1478" t="s">
        <v>649</v>
      </c>
      <c r="O1478" s="8">
        <v>41916</v>
      </c>
      <c r="P1478" s="9">
        <f>O1478-N1478</f>
        <v>374</v>
      </c>
      <c r="Q1478">
        <v>91</v>
      </c>
      <c r="R1478" s="9">
        <f>P1478-Q1478</f>
        <v>283</v>
      </c>
      <c r="S1478" s="8">
        <f>O1478-R1478</f>
        <v>41633</v>
      </c>
      <c r="T1478">
        <v>30</v>
      </c>
      <c r="U1478">
        <v>11</v>
      </c>
      <c r="V1478">
        <v>33</v>
      </c>
      <c r="W1478">
        <v>13</v>
      </c>
      <c r="X1478">
        <v>6</v>
      </c>
      <c r="Y1478">
        <v>29</v>
      </c>
      <c r="Z1478">
        <v>122</v>
      </c>
      <c r="AA1478">
        <f>Z1478/P1478</f>
        <v>0.32620320855614976</v>
      </c>
      <c r="AB1478" s="14" t="s">
        <v>506</v>
      </c>
      <c r="AC1478" s="13" t="s">
        <v>63</v>
      </c>
      <c r="AD1478">
        <v>1</v>
      </c>
      <c r="AE1478" t="str">
        <f>IF(AD1478&gt;3, "Prefers Discount", "Discount Indifferent")</f>
        <v>Discount Indifferent</v>
      </c>
      <c r="AF1478">
        <v>4</v>
      </c>
      <c r="AG1478">
        <v>2</v>
      </c>
      <c r="AH1478">
        <v>0</v>
      </c>
      <c r="AI1478" t="str">
        <f>INDEX($AF$1:$AH$1,MATCH(MAX(AF1478:AH1478),AF1478:AH1478,0))</f>
        <v>Store_Orders</v>
      </c>
      <c r="AJ1478">
        <v>4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f>SUM(AK1478:AO1478)</f>
        <v>0</v>
      </c>
      <c r="AQ1478" t="s">
        <v>67</v>
      </c>
      <c r="AR1478">
        <v>0</v>
      </c>
      <c r="AS1478" t="str">
        <f>IF(OR(AK1478&gt;0, AL1478&gt;0, AM1478&gt;0, AN1478&gt;0, AO1478&gt;0), "Converted", "Not Converted")</f>
        <v>Not Converted</v>
      </c>
      <c r="AT1478">
        <v>0</v>
      </c>
      <c r="AU1478">
        <v>3</v>
      </c>
      <c r="AV1478">
        <v>11</v>
      </c>
      <c r="AW1478">
        <f>IF(Z1478&gt;607, 4, 0)</f>
        <v>0</v>
      </c>
      <c r="AX1478">
        <f>IF(AA1478&gt;1.6588, 3, 0)</f>
        <v>0</v>
      </c>
      <c r="AY1478">
        <f>IF(P1478&gt;401, 2, 0)</f>
        <v>0</v>
      </c>
      <c r="AZ1478">
        <f>IF(I1478&gt;52915.77, 1, 0)</f>
        <v>0</v>
      </c>
      <c r="BA1478">
        <f>SUM(AW1478:AZ1478)</f>
        <v>0</v>
      </c>
      <c r="BB1478" t="str">
        <f>VLOOKUP(BA1478,'Standard Deviations'!$L$1:$M$11,2,TRUE)</f>
        <v>No Tier</v>
      </c>
    </row>
    <row r="1479" spans="1:54">
      <c r="A1479">
        <v>8418</v>
      </c>
      <c r="B1479">
        <v>1958</v>
      </c>
      <c r="C1479">
        <f>2024-B1479</f>
        <v>66</v>
      </c>
      <c r="D1479" t="str">
        <f>VLOOKUP(B1479,Reference!$A$1:$B$125, 2)</f>
        <v>Boomers</v>
      </c>
      <c r="E1479" t="s">
        <v>74</v>
      </c>
      <c r="F1479" t="str">
        <f>IF(E1479="High School", "No College", "College")</f>
        <v>College</v>
      </c>
      <c r="G1479" t="s">
        <v>60</v>
      </c>
      <c r="H1479">
        <v>38741</v>
      </c>
      <c r="I1479">
        <v>38741</v>
      </c>
      <c r="J1479" s="4" t="s">
        <v>175</v>
      </c>
      <c r="K1479">
        <v>1</v>
      </c>
      <c r="L1479">
        <v>1</v>
      </c>
      <c r="M1479" t="str">
        <f>IF(OR(K1479&gt;0, L1479&gt;0), "Parent", "Not Parent")</f>
        <v>Parent</v>
      </c>
      <c r="N1479" t="s">
        <v>659</v>
      </c>
      <c r="O1479" s="8">
        <v>41916</v>
      </c>
      <c r="P1479" s="9">
        <f>O1479-N1479</f>
        <v>188</v>
      </c>
      <c r="Q1479">
        <v>60</v>
      </c>
      <c r="R1479" s="9">
        <f>P1479-Q1479</f>
        <v>128</v>
      </c>
      <c r="S1479" s="8">
        <f>O1479-R1479</f>
        <v>41788</v>
      </c>
      <c r="T1479">
        <v>7</v>
      </c>
      <c r="U1479">
        <v>10</v>
      </c>
      <c r="V1479">
        <v>17</v>
      </c>
      <c r="W1479">
        <v>8</v>
      </c>
      <c r="X1479">
        <v>6</v>
      </c>
      <c r="Y1479">
        <v>13</v>
      </c>
      <c r="Z1479">
        <v>61</v>
      </c>
      <c r="AA1479">
        <f>Z1479/P1479</f>
        <v>0.32446808510638298</v>
      </c>
      <c r="AB1479" s="14" t="s">
        <v>506</v>
      </c>
      <c r="AC1479" s="13" t="s">
        <v>63</v>
      </c>
      <c r="AD1479">
        <v>2</v>
      </c>
      <c r="AE1479" t="str">
        <f>IF(AD1479&gt;3, "Prefers Discount", "Discount Indifferent")</f>
        <v>Discount Indifferent</v>
      </c>
      <c r="AF1479">
        <v>3</v>
      </c>
      <c r="AG1479">
        <v>2</v>
      </c>
      <c r="AH1479">
        <v>0</v>
      </c>
      <c r="AI1479" t="str">
        <f>INDEX($AF$1:$AH$1,MATCH(MAX(AF1479:AH1479),AF1479:AH1479,0))</f>
        <v>Store_Orders</v>
      </c>
      <c r="AJ1479">
        <v>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f>SUM(AK1479:AO1479)</f>
        <v>0</v>
      </c>
      <c r="AQ1479" t="s">
        <v>67</v>
      </c>
      <c r="AR1479">
        <v>0</v>
      </c>
      <c r="AS1479" t="str">
        <f>IF(OR(AK1479&gt;0, AL1479&gt;0, AM1479&gt;0, AN1479&gt;0, AO1479&gt;0), "Converted", "Not Converted")</f>
        <v>Not Converted</v>
      </c>
      <c r="AT1479">
        <v>0</v>
      </c>
      <c r="AU1479">
        <v>3</v>
      </c>
      <c r="AV1479">
        <v>11</v>
      </c>
      <c r="AW1479">
        <f>IF(Z1479&gt;607, 4, 0)</f>
        <v>0</v>
      </c>
      <c r="AX1479">
        <f>IF(AA1479&gt;1.6588, 3, 0)</f>
        <v>0</v>
      </c>
      <c r="AY1479">
        <f>IF(P1479&gt;401, 2, 0)</f>
        <v>0</v>
      </c>
      <c r="AZ1479">
        <f>IF(I1479&gt;52915.77, 1, 0)</f>
        <v>0</v>
      </c>
      <c r="BA1479">
        <f>SUM(AW1479:AZ1479)</f>
        <v>0</v>
      </c>
      <c r="BB1479" t="str">
        <f>VLOOKUP(BA1479,'Standard Deviations'!$L$1:$M$11,2,TRUE)</f>
        <v>No Tier</v>
      </c>
    </row>
    <row r="1480" spans="1:54">
      <c r="A1480">
        <v>4442</v>
      </c>
      <c r="B1480">
        <v>1961</v>
      </c>
      <c r="C1480">
        <f>2024-B1480</f>
        <v>63</v>
      </c>
      <c r="D1480" t="str">
        <f>VLOOKUP(B1480,Reference!$A$1:$B$125, 2)</f>
        <v>Boomers</v>
      </c>
      <c r="E1480" t="s">
        <v>54</v>
      </c>
      <c r="F1480" t="str">
        <f>IF(E1480="High School", "No College", "College")</f>
        <v>College</v>
      </c>
      <c r="G1480" t="s">
        <v>60</v>
      </c>
      <c r="H1480">
        <v>46524</v>
      </c>
      <c r="I1480">
        <v>46524</v>
      </c>
      <c r="J1480" s="4" t="s">
        <v>175</v>
      </c>
      <c r="K1480">
        <v>0</v>
      </c>
      <c r="L1480">
        <v>1</v>
      </c>
      <c r="M1480" t="str">
        <f>IF(OR(K1480&gt;0, L1480&gt;0), "Parent", "Not Parent")</f>
        <v>Parent</v>
      </c>
      <c r="N1480" t="s">
        <v>279</v>
      </c>
      <c r="O1480" s="8">
        <v>41916</v>
      </c>
      <c r="P1480" s="9">
        <f>O1480-N1480</f>
        <v>547</v>
      </c>
      <c r="Q1480">
        <v>70</v>
      </c>
      <c r="R1480" s="9">
        <f>P1480-Q1480</f>
        <v>477</v>
      </c>
      <c r="S1480" s="8">
        <f>O1480-R1480</f>
        <v>41439</v>
      </c>
      <c r="T1480">
        <v>31</v>
      </c>
      <c r="U1480">
        <v>19</v>
      </c>
      <c r="V1480">
        <v>35</v>
      </c>
      <c r="W1480">
        <v>26</v>
      </c>
      <c r="X1480">
        <v>14</v>
      </c>
      <c r="Y1480">
        <v>52</v>
      </c>
      <c r="Z1480">
        <v>177</v>
      </c>
      <c r="AA1480">
        <f>Z1480/P1480</f>
        <v>0.3235831809872029</v>
      </c>
      <c r="AB1480" s="14" t="s">
        <v>506</v>
      </c>
      <c r="AC1480" s="13" t="s">
        <v>63</v>
      </c>
      <c r="AD1480">
        <v>2</v>
      </c>
      <c r="AE1480" t="str">
        <f>IF(AD1480&gt;3, "Prefers Discount", "Discount Indifferent")</f>
        <v>Discount Indifferent</v>
      </c>
      <c r="AF1480">
        <v>5</v>
      </c>
      <c r="AG1480">
        <v>1</v>
      </c>
      <c r="AH1480">
        <v>1</v>
      </c>
      <c r="AI1480" t="str">
        <f>INDEX($AF$1:$AH$1,MATCH(MAX(AF1480:AH1480),AF1480:AH1480,0))</f>
        <v>Store_Orders</v>
      </c>
      <c r="AJ1480">
        <v>3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f>SUM(AK1480:AO1480)</f>
        <v>0</v>
      </c>
      <c r="AQ1480" t="s">
        <v>67</v>
      </c>
      <c r="AR1480">
        <v>0</v>
      </c>
      <c r="AS1480" t="str">
        <f>IF(OR(AK1480&gt;0, AL1480&gt;0, AM1480&gt;0, AN1480&gt;0, AO1480&gt;0), "Converted", "Not Converted")</f>
        <v>Not Converted</v>
      </c>
      <c r="AT1480">
        <v>0</v>
      </c>
      <c r="AU1480">
        <v>3</v>
      </c>
      <c r="AV1480">
        <v>11</v>
      </c>
      <c r="AW1480">
        <f>IF(Z1480&gt;607, 4, 0)</f>
        <v>0</v>
      </c>
      <c r="AX1480">
        <f>IF(AA1480&gt;1.6588, 3, 0)</f>
        <v>0</v>
      </c>
      <c r="AY1480">
        <f>IF(P1480&gt;401, 2, 0)</f>
        <v>2</v>
      </c>
      <c r="AZ1480">
        <f>IF(I1480&gt;52915.77, 1, 0)</f>
        <v>0</v>
      </c>
      <c r="BA1480">
        <f>SUM(AW1480:AZ1480)</f>
        <v>2</v>
      </c>
      <c r="BB1480" t="str">
        <f>VLOOKUP(BA1480,'Standard Deviations'!$L$1:$M$11,2,TRUE)</f>
        <v>Bronze</v>
      </c>
    </row>
    <row r="1481" spans="1:54">
      <c r="A1481">
        <v>2230</v>
      </c>
      <c r="B1481">
        <v>1970</v>
      </c>
      <c r="C1481">
        <f>2024-B1481</f>
        <v>54</v>
      </c>
      <c r="D1481" t="str">
        <f>VLOOKUP(B1481,Reference!$A$1:$B$125, 2)</f>
        <v>Gen X</v>
      </c>
      <c r="E1481" t="s">
        <v>68</v>
      </c>
      <c r="F1481" t="str">
        <f>IF(E1481="High School", "No College", "College")</f>
        <v>College</v>
      </c>
      <c r="G1481" t="s">
        <v>55</v>
      </c>
      <c r="H1481">
        <v>23626</v>
      </c>
      <c r="I1481">
        <v>23626</v>
      </c>
      <c r="J1481" s="4" t="s">
        <v>341</v>
      </c>
      <c r="K1481">
        <v>1</v>
      </c>
      <c r="L1481">
        <v>0</v>
      </c>
      <c r="M1481" t="str">
        <f>IF(OR(K1481&gt;0, L1481&gt;0), "Parent", "Not Parent")</f>
        <v>Parent</v>
      </c>
      <c r="N1481" t="s">
        <v>122</v>
      </c>
      <c r="O1481" s="8">
        <v>41916</v>
      </c>
      <c r="P1481" s="9">
        <f>O1481-N1481</f>
        <v>133</v>
      </c>
      <c r="Q1481">
        <v>84</v>
      </c>
      <c r="R1481" s="9">
        <f>P1481-Q1481</f>
        <v>49</v>
      </c>
      <c r="S1481" s="8">
        <f>O1481-R1481</f>
        <v>41867</v>
      </c>
      <c r="T1481">
        <v>27</v>
      </c>
      <c r="U1481">
        <v>2</v>
      </c>
      <c r="V1481">
        <v>14</v>
      </c>
      <c r="W1481">
        <v>0</v>
      </c>
      <c r="X1481">
        <v>0</v>
      </c>
      <c r="Y1481">
        <v>0</v>
      </c>
      <c r="Z1481">
        <v>43</v>
      </c>
      <c r="AA1481">
        <f>Z1481/P1481</f>
        <v>0.32330827067669171</v>
      </c>
      <c r="AB1481" s="14" t="s">
        <v>506</v>
      </c>
      <c r="AC1481" s="13" t="s">
        <v>63</v>
      </c>
      <c r="AD1481">
        <v>3</v>
      </c>
      <c r="AE1481" t="str">
        <f>IF(AD1481&gt;3, "Prefers Discount", "Discount Indifferent")</f>
        <v>Discount Indifferent</v>
      </c>
      <c r="AF1481">
        <v>3</v>
      </c>
      <c r="AG1481">
        <v>3</v>
      </c>
      <c r="AH1481">
        <v>1</v>
      </c>
      <c r="AI1481" t="str">
        <f>INDEX($AF$1:$AH$1,MATCH(MAX(AF1481:AH1481),AF1481:AH1481,0))</f>
        <v>Store_Orders</v>
      </c>
      <c r="AJ1481">
        <v>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f>SUM(AK1481:AO1481)</f>
        <v>0</v>
      </c>
      <c r="AQ1481" t="s">
        <v>67</v>
      </c>
      <c r="AR1481">
        <v>0</v>
      </c>
      <c r="AS1481" t="str">
        <f>IF(OR(AK1481&gt;0, AL1481&gt;0, AM1481&gt;0, AN1481&gt;0, AO1481&gt;0), "Converted", "Not Converted")</f>
        <v>Not Converted</v>
      </c>
      <c r="AT1481">
        <v>0</v>
      </c>
      <c r="AU1481">
        <v>3</v>
      </c>
      <c r="AV1481">
        <v>11</v>
      </c>
      <c r="AW1481">
        <f>IF(Z1481&gt;607, 4, 0)</f>
        <v>0</v>
      </c>
      <c r="AX1481">
        <f>IF(AA1481&gt;1.6588, 3, 0)</f>
        <v>0</v>
      </c>
      <c r="AY1481">
        <f>IF(P1481&gt;401, 2, 0)</f>
        <v>0</v>
      </c>
      <c r="AZ1481">
        <f>IF(I1481&gt;52915.77, 1, 0)</f>
        <v>0</v>
      </c>
      <c r="BA1481">
        <f>SUM(AW1481:AZ1481)</f>
        <v>0</v>
      </c>
      <c r="BB1481" t="str">
        <f>VLOOKUP(BA1481,'Standard Deviations'!$L$1:$M$11,2,TRUE)</f>
        <v>No Tier</v>
      </c>
    </row>
    <row r="1482" spans="1:54">
      <c r="A1482">
        <v>7326</v>
      </c>
      <c r="B1482">
        <v>1971</v>
      </c>
      <c r="C1482">
        <f>2024-B1482</f>
        <v>53</v>
      </c>
      <c r="D1482" t="str">
        <f>VLOOKUP(B1482,Reference!$A$1:$B$125, 2)</f>
        <v>Gen X</v>
      </c>
      <c r="E1482" t="s">
        <v>64</v>
      </c>
      <c r="F1482" t="str">
        <f>IF(E1482="High School", "No College", "College")</f>
        <v>College</v>
      </c>
      <c r="G1482" t="s">
        <v>55</v>
      </c>
      <c r="H1482">
        <v>56850</v>
      </c>
      <c r="I1482">
        <v>56850</v>
      </c>
      <c r="J1482" s="4" t="s">
        <v>61</v>
      </c>
      <c r="K1482">
        <v>0</v>
      </c>
      <c r="L1482">
        <v>1</v>
      </c>
      <c r="M1482" t="str">
        <f>IF(OR(K1482&gt;0, L1482&gt;0), "Parent", "Not Parent")</f>
        <v>Parent</v>
      </c>
      <c r="N1482" t="s">
        <v>252</v>
      </c>
      <c r="O1482" s="8">
        <v>41916</v>
      </c>
      <c r="P1482" s="9">
        <f>O1482-N1482</f>
        <v>195</v>
      </c>
      <c r="Q1482">
        <v>83</v>
      </c>
      <c r="R1482" s="9">
        <f>P1482-Q1482</f>
        <v>112</v>
      </c>
      <c r="S1482" s="8">
        <f>O1482-R1482</f>
        <v>41804</v>
      </c>
      <c r="T1482">
        <v>34</v>
      </c>
      <c r="U1482">
        <v>1</v>
      </c>
      <c r="V1482">
        <v>19</v>
      </c>
      <c r="W1482">
        <v>2</v>
      </c>
      <c r="X1482">
        <v>7</v>
      </c>
      <c r="Y1482">
        <v>0</v>
      </c>
      <c r="Z1482">
        <v>63</v>
      </c>
      <c r="AA1482">
        <f>Z1482/P1482</f>
        <v>0.32307692307692309</v>
      </c>
      <c r="AB1482" s="14" t="s">
        <v>506</v>
      </c>
      <c r="AC1482" s="13" t="s">
        <v>63</v>
      </c>
      <c r="AD1482">
        <v>1</v>
      </c>
      <c r="AE1482" t="str">
        <f>IF(AD1482&gt;3, "Prefers Discount", "Discount Indifferent")</f>
        <v>Discount Indifferent</v>
      </c>
      <c r="AF1482">
        <v>3</v>
      </c>
      <c r="AG1482">
        <v>1</v>
      </c>
      <c r="AH1482">
        <v>1</v>
      </c>
      <c r="AI1482" t="str">
        <f>INDEX($AF$1:$AH$1,MATCH(MAX(AF1482:AH1482),AF1482:AH1482,0))</f>
        <v>Store_Orders</v>
      </c>
      <c r="AJ1482">
        <v>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f>SUM(AK1482:AO1482)</f>
        <v>0</v>
      </c>
      <c r="AQ1482" t="s">
        <v>67</v>
      </c>
      <c r="AR1482">
        <v>0</v>
      </c>
      <c r="AS1482" t="str">
        <f>IF(OR(AK1482&gt;0, AL1482&gt;0, AM1482&gt;0, AN1482&gt;0, AO1482&gt;0), "Converted", "Not Converted")</f>
        <v>Not Converted</v>
      </c>
      <c r="AT1482">
        <v>0</v>
      </c>
      <c r="AU1482">
        <v>3</v>
      </c>
      <c r="AV1482">
        <v>11</v>
      </c>
      <c r="AW1482">
        <f>IF(Z1482&gt;607, 4, 0)</f>
        <v>0</v>
      </c>
      <c r="AX1482">
        <f>IF(AA1482&gt;1.6588, 3, 0)</f>
        <v>0</v>
      </c>
      <c r="AY1482">
        <f>IF(P1482&gt;401, 2, 0)</f>
        <v>0</v>
      </c>
      <c r="AZ1482">
        <f>IF(I1482&gt;52915.77, 1, 0)</f>
        <v>1</v>
      </c>
      <c r="BA1482">
        <f>SUM(AW1482:AZ1482)</f>
        <v>1</v>
      </c>
      <c r="BB1482" t="str">
        <f>VLOOKUP(BA1482,'Standard Deviations'!$L$1:$M$11,2,TRUE)</f>
        <v>Bronze</v>
      </c>
    </row>
    <row r="1483" spans="1:54">
      <c r="A1483">
        <v>9140</v>
      </c>
      <c r="B1483">
        <v>1960</v>
      </c>
      <c r="C1483">
        <f>2024-B1483</f>
        <v>64</v>
      </c>
      <c r="D1483" t="str">
        <f>VLOOKUP(B1483,Reference!$A$1:$B$125, 2)</f>
        <v>Boomers</v>
      </c>
      <c r="E1483" t="s">
        <v>74</v>
      </c>
      <c r="F1483" t="str">
        <f>IF(E1483="High School", "No College", "College")</f>
        <v>College</v>
      </c>
      <c r="G1483" t="s">
        <v>65</v>
      </c>
      <c r="H1483">
        <v>50523</v>
      </c>
      <c r="I1483">
        <v>50523</v>
      </c>
      <c r="J1483" s="4" t="s">
        <v>175</v>
      </c>
      <c r="K1483">
        <v>1</v>
      </c>
      <c r="L1483">
        <v>1</v>
      </c>
      <c r="M1483" t="str">
        <f>IF(OR(K1483&gt;0, L1483&gt;0), "Parent", "Not Parent")</f>
        <v>Parent</v>
      </c>
      <c r="N1483" t="s">
        <v>235</v>
      </c>
      <c r="O1483" s="8">
        <v>41916</v>
      </c>
      <c r="P1483" s="9">
        <f>O1483-N1483</f>
        <v>283</v>
      </c>
      <c r="Q1483">
        <v>89</v>
      </c>
      <c r="R1483" s="9">
        <f>P1483-Q1483</f>
        <v>194</v>
      </c>
      <c r="S1483" s="8">
        <f>O1483-R1483</f>
        <v>41722</v>
      </c>
      <c r="T1483">
        <v>51</v>
      </c>
      <c r="U1483">
        <v>4</v>
      </c>
      <c r="V1483">
        <v>24</v>
      </c>
      <c r="W1483">
        <v>4</v>
      </c>
      <c r="X1483">
        <v>7</v>
      </c>
      <c r="Y1483">
        <v>1</v>
      </c>
      <c r="Z1483">
        <v>91</v>
      </c>
      <c r="AA1483">
        <f>Z1483/P1483</f>
        <v>0.32155477031802121</v>
      </c>
      <c r="AB1483" s="14" t="s">
        <v>506</v>
      </c>
      <c r="AC1483" s="13" t="s">
        <v>63</v>
      </c>
      <c r="AD1483">
        <v>2</v>
      </c>
      <c r="AE1483" t="str">
        <f>IF(AD1483&gt;3, "Prefers Discount", "Discount Indifferent")</f>
        <v>Discount Indifferent</v>
      </c>
      <c r="AF1483">
        <v>4</v>
      </c>
      <c r="AG1483">
        <v>2</v>
      </c>
      <c r="AH1483">
        <v>0</v>
      </c>
      <c r="AI1483" t="str">
        <f>INDEX($AF$1:$AH$1,MATCH(MAX(AF1483:AH1483),AF1483:AH1483,0))</f>
        <v>Store_Orders</v>
      </c>
      <c r="AJ1483">
        <v>6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f>SUM(AK1483:AO1483)</f>
        <v>0</v>
      </c>
      <c r="AQ1483" t="s">
        <v>67</v>
      </c>
      <c r="AR1483">
        <v>0</v>
      </c>
      <c r="AS1483" t="str">
        <f>IF(OR(AK1483&gt;0, AL1483&gt;0, AM1483&gt;0, AN1483&gt;0, AO1483&gt;0), "Converted", "Not Converted")</f>
        <v>Not Converted</v>
      </c>
      <c r="AT1483">
        <v>0</v>
      </c>
      <c r="AU1483">
        <v>3</v>
      </c>
      <c r="AV1483">
        <v>11</v>
      </c>
      <c r="AW1483">
        <f>IF(Z1483&gt;607, 4, 0)</f>
        <v>0</v>
      </c>
      <c r="AX1483">
        <f>IF(AA1483&gt;1.6588, 3, 0)</f>
        <v>0</v>
      </c>
      <c r="AY1483">
        <f>IF(P1483&gt;401, 2, 0)</f>
        <v>0</v>
      </c>
      <c r="AZ1483">
        <f>IF(I1483&gt;52915.77, 1, 0)</f>
        <v>0</v>
      </c>
      <c r="BA1483">
        <f>SUM(AW1483:AZ1483)</f>
        <v>0</v>
      </c>
      <c r="BB1483" t="str">
        <f>VLOOKUP(BA1483,'Standard Deviations'!$L$1:$M$11,2,TRUE)</f>
        <v>No Tier</v>
      </c>
    </row>
    <row r="1484" spans="1:54">
      <c r="A1484">
        <v>195</v>
      </c>
      <c r="B1484">
        <v>1972</v>
      </c>
      <c r="C1484">
        <f>2024-B1484</f>
        <v>52</v>
      </c>
      <c r="D1484" t="str">
        <f>VLOOKUP(B1484,Reference!$A$1:$B$125, 2)</f>
        <v>Gen X</v>
      </c>
      <c r="E1484" t="s">
        <v>54</v>
      </c>
      <c r="F1484" t="str">
        <f>IF(E1484="High School", "No College", "College")</f>
        <v>College</v>
      </c>
      <c r="G1484" t="s">
        <v>60</v>
      </c>
      <c r="H1484">
        <v>38808</v>
      </c>
      <c r="I1484">
        <v>38808</v>
      </c>
      <c r="J1484" s="4" t="s">
        <v>175</v>
      </c>
      <c r="K1484">
        <v>1</v>
      </c>
      <c r="L1484">
        <v>0</v>
      </c>
      <c r="M1484" t="str">
        <f>IF(OR(K1484&gt;0, L1484&gt;0), "Parent", "Not Parent")</f>
        <v>Parent</v>
      </c>
      <c r="N1484" t="s">
        <v>423</v>
      </c>
      <c r="O1484" s="8">
        <v>41916</v>
      </c>
      <c r="P1484" s="9">
        <f>O1484-N1484</f>
        <v>769</v>
      </c>
      <c r="Q1484">
        <v>21</v>
      </c>
      <c r="R1484" s="9">
        <f>P1484-Q1484</f>
        <v>748</v>
      </c>
      <c r="S1484" s="8">
        <f>O1484-R1484</f>
        <v>41168</v>
      </c>
      <c r="T1484">
        <v>125</v>
      </c>
      <c r="U1484">
        <v>17</v>
      </c>
      <c r="V1484">
        <v>52</v>
      </c>
      <c r="W1484">
        <v>3</v>
      </c>
      <c r="X1484">
        <v>19</v>
      </c>
      <c r="Y1484">
        <v>30</v>
      </c>
      <c r="Z1484">
        <v>246</v>
      </c>
      <c r="AA1484">
        <f>Z1484/P1484</f>
        <v>0.3198959687906372</v>
      </c>
      <c r="AB1484" s="11" t="s">
        <v>506</v>
      </c>
      <c r="AC1484" t="s">
        <v>59</v>
      </c>
      <c r="AD1484">
        <v>4</v>
      </c>
      <c r="AE1484" t="str">
        <f>IF(AD1484&gt;3, "Prefers Discount", "Discount Indifferent")</f>
        <v>Prefers Discount</v>
      </c>
      <c r="AF1484">
        <v>4</v>
      </c>
      <c r="AG1484">
        <v>5</v>
      </c>
      <c r="AH1484">
        <v>1</v>
      </c>
      <c r="AI1484" t="str">
        <f>INDEX($AF$1:$AH$1,MATCH(MAX(AF1484:AH1484),AF1484:AH1484,0))</f>
        <v>Web_Orders</v>
      </c>
      <c r="AJ1484">
        <v>8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f>SUM(AK1484:AO1484)</f>
        <v>1</v>
      </c>
      <c r="AQ1484" t="str">
        <f>INDEX($AK$1:$AO$1,MATCH(MAX(AK1484:AO1484),AK1484:AO1484,0))</f>
        <v>Converted_on_Camp3</v>
      </c>
      <c r="AR1484">
        <v>1</v>
      </c>
      <c r="AS1484" t="str">
        <f>IF(OR(AK1484&gt;0, AL1484&gt;0, AM1484&gt;0, AN1484&gt;0, AO1484&gt;0), "Converted", "Not Converted")</f>
        <v>Converted</v>
      </c>
      <c r="AT1484">
        <v>0</v>
      </c>
      <c r="AU1484">
        <v>3</v>
      </c>
      <c r="AV1484">
        <v>11</v>
      </c>
      <c r="AW1484">
        <f>IF(Z1484&gt;607, 4, 0)</f>
        <v>0</v>
      </c>
      <c r="AX1484">
        <f>IF(AA1484&gt;1.6588, 3, 0)</f>
        <v>0</v>
      </c>
      <c r="AY1484">
        <f>IF(P1484&gt;401, 2, 0)</f>
        <v>2</v>
      </c>
      <c r="AZ1484">
        <f>IF(I1484&gt;52915.77, 1, 0)</f>
        <v>0</v>
      </c>
      <c r="BA1484">
        <f>SUM(AW1484:AZ1484)</f>
        <v>2</v>
      </c>
      <c r="BB1484" t="str">
        <f>VLOOKUP(BA1484,'Standard Deviations'!$L$1:$M$11,2,TRUE)</f>
        <v>Bronze</v>
      </c>
    </row>
    <row r="1485" spans="1:54">
      <c r="A1485">
        <v>8692</v>
      </c>
      <c r="B1485">
        <v>1952</v>
      </c>
      <c r="C1485">
        <f>2024-B1485</f>
        <v>72</v>
      </c>
      <c r="D1485" t="str">
        <f>VLOOKUP(B1485,Reference!$A$1:$B$125, 2)</f>
        <v>Boomers</v>
      </c>
      <c r="E1485" t="s">
        <v>54</v>
      </c>
      <c r="F1485" t="str">
        <f>IF(E1485="High School", "No College", "College")</f>
        <v>College</v>
      </c>
      <c r="G1485" t="s">
        <v>65</v>
      </c>
      <c r="H1485">
        <v>43462</v>
      </c>
      <c r="I1485">
        <v>43462</v>
      </c>
      <c r="J1485" s="4" t="s">
        <v>175</v>
      </c>
      <c r="K1485">
        <v>1</v>
      </c>
      <c r="L1485">
        <v>1</v>
      </c>
      <c r="M1485" t="str">
        <f>IF(OR(K1485&gt;0, L1485&gt;0), "Parent", "Not Parent")</f>
        <v>Parent</v>
      </c>
      <c r="N1485" t="s">
        <v>325</v>
      </c>
      <c r="O1485" s="8">
        <v>41916</v>
      </c>
      <c r="P1485" s="9">
        <f>O1485-N1485</f>
        <v>752</v>
      </c>
      <c r="Q1485">
        <v>50</v>
      </c>
      <c r="R1485" s="9">
        <f>P1485-Q1485</f>
        <v>702</v>
      </c>
      <c r="S1485" s="8">
        <f>O1485-R1485</f>
        <v>41214</v>
      </c>
      <c r="T1485">
        <v>90</v>
      </c>
      <c r="U1485">
        <v>17</v>
      </c>
      <c r="V1485">
        <v>97</v>
      </c>
      <c r="W1485">
        <v>15</v>
      </c>
      <c r="X1485">
        <v>6</v>
      </c>
      <c r="Y1485">
        <v>15</v>
      </c>
      <c r="Z1485">
        <v>240</v>
      </c>
      <c r="AA1485">
        <f>Z1485/P1485</f>
        <v>0.31914893617021278</v>
      </c>
      <c r="AB1485" s="14" t="s">
        <v>506</v>
      </c>
      <c r="AC1485" s="13" t="s">
        <v>63</v>
      </c>
      <c r="AD1485">
        <v>6</v>
      </c>
      <c r="AE1485" t="str">
        <f>IF(AD1485&gt;3, "Prefers Discount", "Discount Indifferent")</f>
        <v>Prefers Discount</v>
      </c>
      <c r="AF1485">
        <v>5</v>
      </c>
      <c r="AG1485">
        <v>4</v>
      </c>
      <c r="AH1485">
        <v>1</v>
      </c>
      <c r="AI1485" t="str">
        <f>INDEX($AF$1:$AH$1,MATCH(MAX(AF1485:AH1485),AF1485:AH1485,0))</f>
        <v>Store_Orders</v>
      </c>
      <c r="AJ1485">
        <v>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f>SUM(AK1485:AO1485)</f>
        <v>0</v>
      </c>
      <c r="AQ1485" t="s">
        <v>67</v>
      </c>
      <c r="AR1485">
        <v>0</v>
      </c>
      <c r="AS1485" t="str">
        <f>IF(OR(AK1485&gt;0, AL1485&gt;0, AM1485&gt;0, AN1485&gt;0, AO1485&gt;0), "Converted", "Not Converted")</f>
        <v>Not Converted</v>
      </c>
      <c r="AT1485">
        <v>0</v>
      </c>
      <c r="AU1485">
        <v>3</v>
      </c>
      <c r="AV1485">
        <v>11</v>
      </c>
      <c r="AW1485">
        <f>IF(Z1485&gt;607, 4, 0)</f>
        <v>0</v>
      </c>
      <c r="AX1485">
        <f>IF(AA1485&gt;1.6588, 3, 0)</f>
        <v>0</v>
      </c>
      <c r="AY1485">
        <f>IF(P1485&gt;401, 2, 0)</f>
        <v>2</v>
      </c>
      <c r="AZ1485">
        <f>IF(I1485&gt;52915.77, 1, 0)</f>
        <v>0</v>
      </c>
      <c r="BA1485">
        <f>SUM(AW1485:AZ1485)</f>
        <v>2</v>
      </c>
      <c r="BB1485" t="str">
        <f>VLOOKUP(BA1485,'Standard Deviations'!$L$1:$M$11,2,TRUE)</f>
        <v>Bronze</v>
      </c>
    </row>
    <row r="1486" spans="1:54">
      <c r="A1486">
        <v>1834</v>
      </c>
      <c r="B1486">
        <v>1978</v>
      </c>
      <c r="C1486">
        <f>2024-B1486</f>
        <v>46</v>
      </c>
      <c r="D1486" t="str">
        <f>VLOOKUP(B1486,Reference!$A$1:$B$125, 2)</f>
        <v>Gen X</v>
      </c>
      <c r="E1486" t="s">
        <v>64</v>
      </c>
      <c r="F1486" t="str">
        <f>IF(E1486="High School", "No College", "College")</f>
        <v>College</v>
      </c>
      <c r="G1486" t="s">
        <v>60</v>
      </c>
      <c r="H1486">
        <v>35544</v>
      </c>
      <c r="I1486">
        <v>35544</v>
      </c>
      <c r="J1486" s="4" t="s">
        <v>175</v>
      </c>
      <c r="K1486">
        <v>1</v>
      </c>
      <c r="L1486">
        <v>0</v>
      </c>
      <c r="M1486" t="str">
        <f>IF(OR(K1486&gt;0, L1486&gt;0), "Parent", "Not Parent")</f>
        <v>Parent</v>
      </c>
      <c r="N1486" t="s">
        <v>298</v>
      </c>
      <c r="O1486" s="8">
        <v>41916</v>
      </c>
      <c r="P1486" s="9">
        <f>O1486-N1486</f>
        <v>210</v>
      </c>
      <c r="Q1486">
        <v>77</v>
      </c>
      <c r="R1486" s="9">
        <f>P1486-Q1486</f>
        <v>133</v>
      </c>
      <c r="S1486" s="8">
        <f>O1486-R1486</f>
        <v>41783</v>
      </c>
      <c r="T1486">
        <v>30</v>
      </c>
      <c r="U1486">
        <v>5</v>
      </c>
      <c r="V1486">
        <v>23</v>
      </c>
      <c r="W1486">
        <v>4</v>
      </c>
      <c r="X1486">
        <v>1</v>
      </c>
      <c r="Y1486">
        <v>4</v>
      </c>
      <c r="Z1486">
        <v>67</v>
      </c>
      <c r="AA1486">
        <f>Z1486/P1486</f>
        <v>0.31904761904761902</v>
      </c>
      <c r="AB1486" s="14" t="s">
        <v>506</v>
      </c>
      <c r="AC1486" s="13" t="s">
        <v>63</v>
      </c>
      <c r="AD1486">
        <v>1</v>
      </c>
      <c r="AE1486" t="str">
        <f>IF(AD1486&gt;3, "Prefers Discount", "Discount Indifferent")</f>
        <v>Discount Indifferent</v>
      </c>
      <c r="AF1486">
        <v>3</v>
      </c>
      <c r="AG1486">
        <v>2</v>
      </c>
      <c r="AH1486">
        <v>0</v>
      </c>
      <c r="AI1486" t="str">
        <f>INDEX($AF$1:$AH$1,MATCH(MAX(AF1486:AH1486),AF1486:AH1486,0))</f>
        <v>Store_Orders</v>
      </c>
      <c r="AJ1486">
        <v>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f>SUM(AK1486:AO1486)</f>
        <v>0</v>
      </c>
      <c r="AQ1486" t="s">
        <v>67</v>
      </c>
      <c r="AR1486">
        <v>0</v>
      </c>
      <c r="AS1486" t="str">
        <f>IF(OR(AK1486&gt;0, AL1486&gt;0, AM1486&gt;0, AN1486&gt;0, AO1486&gt;0), "Converted", "Not Converted")</f>
        <v>Not Converted</v>
      </c>
      <c r="AT1486">
        <v>0</v>
      </c>
      <c r="AU1486">
        <v>3</v>
      </c>
      <c r="AV1486">
        <v>11</v>
      </c>
      <c r="AW1486">
        <f>IF(Z1486&gt;607, 4, 0)</f>
        <v>0</v>
      </c>
      <c r="AX1486">
        <f>IF(AA1486&gt;1.6588, 3, 0)</f>
        <v>0</v>
      </c>
      <c r="AY1486">
        <f>IF(P1486&gt;401, 2, 0)</f>
        <v>0</v>
      </c>
      <c r="AZ1486">
        <f>IF(I1486&gt;52915.77, 1, 0)</f>
        <v>0</v>
      </c>
      <c r="BA1486">
        <f>SUM(AW1486:AZ1486)</f>
        <v>0</v>
      </c>
      <c r="BB1486" t="str">
        <f>VLOOKUP(BA1486,'Standard Deviations'!$L$1:$M$11,2,TRUE)</f>
        <v>No Tier</v>
      </c>
    </row>
    <row r="1487" spans="1:54">
      <c r="A1487">
        <v>5929</v>
      </c>
      <c r="B1487">
        <v>1973</v>
      </c>
      <c r="C1487">
        <f>2024-B1487</f>
        <v>51</v>
      </c>
      <c r="D1487" t="str">
        <f>VLOOKUP(B1487,Reference!$A$1:$B$125, 2)</f>
        <v>Gen X</v>
      </c>
      <c r="E1487" t="s">
        <v>68</v>
      </c>
      <c r="F1487" t="str">
        <f>IF(E1487="High School", "No College", "College")</f>
        <v>College</v>
      </c>
      <c r="G1487" t="s">
        <v>55</v>
      </c>
      <c r="H1487">
        <v>37401</v>
      </c>
      <c r="I1487">
        <v>37401</v>
      </c>
      <c r="J1487" s="4" t="s">
        <v>175</v>
      </c>
      <c r="K1487">
        <v>1</v>
      </c>
      <c r="L1487">
        <v>0</v>
      </c>
      <c r="M1487" t="str">
        <f>IF(OR(K1487&gt;0, L1487&gt;0), "Parent", "Not Parent")</f>
        <v>Parent</v>
      </c>
      <c r="N1487" t="s">
        <v>668</v>
      </c>
      <c r="O1487" s="8">
        <v>41916</v>
      </c>
      <c r="P1487" s="9">
        <f>O1487-N1487</f>
        <v>151</v>
      </c>
      <c r="Q1487">
        <v>14</v>
      </c>
      <c r="R1487" s="9">
        <f>P1487-Q1487</f>
        <v>137</v>
      </c>
      <c r="S1487" s="8">
        <f>O1487-R1487</f>
        <v>41779</v>
      </c>
      <c r="T1487">
        <v>19</v>
      </c>
      <c r="U1487">
        <v>3</v>
      </c>
      <c r="V1487">
        <v>19</v>
      </c>
      <c r="W1487">
        <v>3</v>
      </c>
      <c r="X1487">
        <v>1</v>
      </c>
      <c r="Y1487">
        <v>3</v>
      </c>
      <c r="Z1487">
        <v>48</v>
      </c>
      <c r="AA1487">
        <f>Z1487/P1487</f>
        <v>0.31788079470198677</v>
      </c>
      <c r="AB1487" s="11" t="s">
        <v>506</v>
      </c>
      <c r="AC1487" t="s">
        <v>59</v>
      </c>
      <c r="AD1487">
        <v>2</v>
      </c>
      <c r="AE1487" t="str">
        <f>IF(AD1487&gt;3, "Prefers Discount", "Discount Indifferent")</f>
        <v>Discount Indifferent</v>
      </c>
      <c r="AF1487">
        <v>3</v>
      </c>
      <c r="AG1487">
        <v>2</v>
      </c>
      <c r="AH1487">
        <v>0</v>
      </c>
      <c r="AI1487" t="str">
        <f>INDEX($AF$1:$AH$1,MATCH(MAX(AF1487:AH1487),AF1487:AH1487,0))</f>
        <v>Store_Orders</v>
      </c>
      <c r="AJ1487">
        <v>7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f>SUM(AK1487:AO1487)</f>
        <v>0</v>
      </c>
      <c r="AQ1487" t="s">
        <v>67</v>
      </c>
      <c r="AR1487">
        <v>0</v>
      </c>
      <c r="AS1487" t="str">
        <f>IF(OR(AK1487&gt;0, AL1487&gt;0, AM1487&gt;0, AN1487&gt;0, AO1487&gt;0), "Converted", "Not Converted")</f>
        <v>Not Converted</v>
      </c>
      <c r="AT1487">
        <v>0</v>
      </c>
      <c r="AU1487">
        <v>3</v>
      </c>
      <c r="AV1487">
        <v>11</v>
      </c>
      <c r="AW1487">
        <f>IF(Z1487&gt;607, 4, 0)</f>
        <v>0</v>
      </c>
      <c r="AX1487">
        <f>IF(AA1487&gt;1.6588, 3, 0)</f>
        <v>0</v>
      </c>
      <c r="AY1487">
        <f>IF(P1487&gt;401, 2, 0)</f>
        <v>0</v>
      </c>
      <c r="AZ1487">
        <f>IF(I1487&gt;52915.77, 1, 0)</f>
        <v>0</v>
      </c>
      <c r="BA1487">
        <f>SUM(AW1487:AZ1487)</f>
        <v>0</v>
      </c>
      <c r="BB1487" t="str">
        <f>VLOOKUP(BA1487,'Standard Deviations'!$L$1:$M$11,2,TRUE)</f>
        <v>No Tier</v>
      </c>
    </row>
    <row r="1488" spans="1:54">
      <c r="A1488">
        <v>10795</v>
      </c>
      <c r="B1488">
        <v>1973</v>
      </c>
      <c r="C1488">
        <f>2024-B1488</f>
        <v>51</v>
      </c>
      <c r="D1488" t="str">
        <f>VLOOKUP(B1488,Reference!$A$1:$B$125, 2)</f>
        <v>Gen X</v>
      </c>
      <c r="E1488" t="s">
        <v>68</v>
      </c>
      <c r="F1488" t="str">
        <f>IF(E1488="High School", "No College", "College")</f>
        <v>College</v>
      </c>
      <c r="G1488" t="s">
        <v>55</v>
      </c>
      <c r="H1488">
        <v>37401</v>
      </c>
      <c r="I1488">
        <v>37401</v>
      </c>
      <c r="J1488" s="4" t="s">
        <v>175</v>
      </c>
      <c r="K1488">
        <v>1</v>
      </c>
      <c r="L1488">
        <v>0</v>
      </c>
      <c r="M1488" t="str">
        <f>IF(OR(K1488&gt;0, L1488&gt;0), "Parent", "Not Parent")</f>
        <v>Parent</v>
      </c>
      <c r="N1488" t="s">
        <v>668</v>
      </c>
      <c r="O1488" s="8">
        <v>41916</v>
      </c>
      <c r="P1488" s="9">
        <f>O1488-N1488</f>
        <v>151</v>
      </c>
      <c r="Q1488">
        <v>14</v>
      </c>
      <c r="R1488" s="9">
        <f>P1488-Q1488</f>
        <v>137</v>
      </c>
      <c r="S1488" s="8">
        <f>O1488-R1488</f>
        <v>41779</v>
      </c>
      <c r="T1488">
        <v>19</v>
      </c>
      <c r="U1488">
        <v>3</v>
      </c>
      <c r="V1488">
        <v>19</v>
      </c>
      <c r="W1488">
        <v>3</v>
      </c>
      <c r="X1488">
        <v>1</v>
      </c>
      <c r="Y1488">
        <v>3</v>
      </c>
      <c r="Z1488">
        <v>48</v>
      </c>
      <c r="AA1488">
        <f>Z1488/P1488</f>
        <v>0.31788079470198677</v>
      </c>
      <c r="AB1488" s="11" t="s">
        <v>506</v>
      </c>
      <c r="AC1488" t="s">
        <v>59</v>
      </c>
      <c r="AD1488">
        <v>2</v>
      </c>
      <c r="AE1488" t="str">
        <f>IF(AD1488&gt;3, "Prefers Discount", "Discount Indifferent")</f>
        <v>Discount Indifferent</v>
      </c>
      <c r="AF1488">
        <v>3</v>
      </c>
      <c r="AG1488">
        <v>2</v>
      </c>
      <c r="AH1488">
        <v>0</v>
      </c>
      <c r="AI1488" t="str">
        <f>INDEX($AF$1:$AH$1,MATCH(MAX(AF1488:AH1488),AF1488:AH1488,0))</f>
        <v>Store_Orders</v>
      </c>
      <c r="AJ1488">
        <v>7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f>SUM(AK1488:AO1488)</f>
        <v>0</v>
      </c>
      <c r="AQ1488" t="s">
        <v>67</v>
      </c>
      <c r="AR1488">
        <v>0</v>
      </c>
      <c r="AS1488" t="str">
        <f>IF(OR(AK1488&gt;0, AL1488&gt;0, AM1488&gt;0, AN1488&gt;0, AO1488&gt;0), "Converted", "Not Converted")</f>
        <v>Not Converted</v>
      </c>
      <c r="AT1488">
        <v>0</v>
      </c>
      <c r="AU1488">
        <v>3</v>
      </c>
      <c r="AV1488">
        <v>11</v>
      </c>
      <c r="AW1488">
        <f>IF(Z1488&gt;607, 4, 0)</f>
        <v>0</v>
      </c>
      <c r="AX1488">
        <f>IF(AA1488&gt;1.6588, 3, 0)</f>
        <v>0</v>
      </c>
      <c r="AY1488">
        <f>IF(P1488&gt;401, 2, 0)</f>
        <v>0</v>
      </c>
      <c r="AZ1488">
        <f>IF(I1488&gt;52915.77, 1, 0)</f>
        <v>0</v>
      </c>
      <c r="BA1488">
        <f>SUM(AW1488:AZ1488)</f>
        <v>0</v>
      </c>
      <c r="BB1488" t="str">
        <f>VLOOKUP(BA1488,'Standard Deviations'!$L$1:$M$11,2,TRUE)</f>
        <v>No Tier</v>
      </c>
    </row>
    <row r="1489" spans="1:54">
      <c r="A1489">
        <v>6230</v>
      </c>
      <c r="B1489">
        <v>1971</v>
      </c>
      <c r="C1489">
        <f>2024-B1489</f>
        <v>53</v>
      </c>
      <c r="D1489" t="str">
        <f>VLOOKUP(B1489,Reference!$A$1:$B$125, 2)</f>
        <v>Gen X</v>
      </c>
      <c r="E1489" t="s">
        <v>54</v>
      </c>
      <c r="F1489" t="str">
        <f>IF(E1489="High School", "No College", "College")</f>
        <v>College</v>
      </c>
      <c r="G1489" t="s">
        <v>71</v>
      </c>
      <c r="H1489">
        <v>44421</v>
      </c>
      <c r="I1489">
        <v>44421</v>
      </c>
      <c r="J1489" s="4" t="s">
        <v>175</v>
      </c>
      <c r="K1489">
        <v>1</v>
      </c>
      <c r="L1489">
        <v>1</v>
      </c>
      <c r="M1489" t="str">
        <f>IF(OR(K1489&gt;0, L1489&gt;0), "Parent", "Not Parent")</f>
        <v>Parent</v>
      </c>
      <c r="N1489" t="s">
        <v>395</v>
      </c>
      <c r="O1489" s="8">
        <v>41916</v>
      </c>
      <c r="P1489" s="9">
        <f>O1489-N1489</f>
        <v>596</v>
      </c>
      <c r="Q1489">
        <v>53</v>
      </c>
      <c r="R1489" s="9">
        <f>P1489-Q1489</f>
        <v>543</v>
      </c>
      <c r="S1489" s="8">
        <f>O1489-R1489</f>
        <v>41373</v>
      </c>
      <c r="T1489">
        <v>110</v>
      </c>
      <c r="U1489">
        <v>5</v>
      </c>
      <c r="V1489">
        <v>59</v>
      </c>
      <c r="W1489">
        <v>7</v>
      </c>
      <c r="X1489">
        <v>1</v>
      </c>
      <c r="Y1489">
        <v>7</v>
      </c>
      <c r="Z1489">
        <v>189</v>
      </c>
      <c r="AA1489">
        <f>Z1489/P1489</f>
        <v>0.31711409395973156</v>
      </c>
      <c r="AB1489" s="14" t="s">
        <v>506</v>
      </c>
      <c r="AC1489" s="13" t="s">
        <v>63</v>
      </c>
      <c r="AD1489">
        <v>5</v>
      </c>
      <c r="AE1489" t="str">
        <f>IF(AD1489&gt;3, "Prefers Discount", "Discount Indifferent")</f>
        <v>Prefers Discount</v>
      </c>
      <c r="AF1489">
        <v>4</v>
      </c>
      <c r="AG1489">
        <v>5</v>
      </c>
      <c r="AH1489">
        <v>0</v>
      </c>
      <c r="AI1489" t="str">
        <f>INDEX($AF$1:$AH$1,MATCH(MAX(AF1489:AH1489),AF1489:AH1489,0))</f>
        <v>Web_Orders</v>
      </c>
      <c r="AJ1489">
        <v>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f>SUM(AK1489:AO1489)</f>
        <v>0</v>
      </c>
      <c r="AQ1489" t="s">
        <v>67</v>
      </c>
      <c r="AR1489">
        <v>0</v>
      </c>
      <c r="AS1489" t="str">
        <f>IF(OR(AK1489&gt;0, AL1489&gt;0, AM1489&gt;0, AN1489&gt;0, AO1489&gt;0), "Converted", "Not Converted")</f>
        <v>Not Converted</v>
      </c>
      <c r="AT1489">
        <v>0</v>
      </c>
      <c r="AU1489">
        <v>3</v>
      </c>
      <c r="AV1489">
        <v>11</v>
      </c>
      <c r="AW1489">
        <f>IF(Z1489&gt;607, 4, 0)</f>
        <v>0</v>
      </c>
      <c r="AX1489">
        <f>IF(AA1489&gt;1.6588, 3, 0)</f>
        <v>0</v>
      </c>
      <c r="AY1489">
        <f>IF(P1489&gt;401, 2, 0)</f>
        <v>2</v>
      </c>
      <c r="AZ1489">
        <f>IF(I1489&gt;52915.77, 1, 0)</f>
        <v>0</v>
      </c>
      <c r="BA1489">
        <f>SUM(AW1489:AZ1489)</f>
        <v>2</v>
      </c>
      <c r="BB1489" t="str">
        <f>VLOOKUP(BA1489,'Standard Deviations'!$L$1:$M$11,2,TRUE)</f>
        <v>Bronze</v>
      </c>
    </row>
    <row r="1490" spans="1:54">
      <c r="A1490">
        <v>4066</v>
      </c>
      <c r="B1490">
        <v>1978</v>
      </c>
      <c r="C1490">
        <f>2024-B1490</f>
        <v>46</v>
      </c>
      <c r="D1490" t="str">
        <f>VLOOKUP(B1490,Reference!$A$1:$B$125, 2)</f>
        <v>Gen X</v>
      </c>
      <c r="E1490" t="s">
        <v>74</v>
      </c>
      <c r="F1490" t="str">
        <f>IF(E1490="High School", "No College", "College")</f>
        <v>College</v>
      </c>
      <c r="G1490" t="s">
        <v>71</v>
      </c>
      <c r="H1490">
        <v>21282</v>
      </c>
      <c r="I1490">
        <v>21282</v>
      </c>
      <c r="J1490" s="4" t="s">
        <v>341</v>
      </c>
      <c r="K1490">
        <v>1</v>
      </c>
      <c r="L1490">
        <v>0</v>
      </c>
      <c r="M1490" t="str">
        <f>IF(OR(K1490&gt;0, L1490&gt;0), "Parent", "Not Parent")</f>
        <v>Parent</v>
      </c>
      <c r="N1490" t="s">
        <v>85</v>
      </c>
      <c r="O1490" s="8">
        <v>41916</v>
      </c>
      <c r="P1490" s="9">
        <f>O1490-N1490</f>
        <v>146</v>
      </c>
      <c r="Q1490">
        <v>76</v>
      </c>
      <c r="R1490" s="9">
        <f>P1490-Q1490</f>
        <v>70</v>
      </c>
      <c r="S1490" s="8">
        <f>O1490-R1490</f>
        <v>41846</v>
      </c>
      <c r="T1490">
        <v>1</v>
      </c>
      <c r="U1490">
        <v>5</v>
      </c>
      <c r="V1490">
        <v>8</v>
      </c>
      <c r="W1490">
        <v>4</v>
      </c>
      <c r="X1490">
        <v>8</v>
      </c>
      <c r="Y1490">
        <v>20</v>
      </c>
      <c r="Z1490">
        <v>46</v>
      </c>
      <c r="AA1490">
        <f>Z1490/P1490</f>
        <v>0.31506849315068491</v>
      </c>
      <c r="AB1490" s="14" t="s">
        <v>506</v>
      </c>
      <c r="AC1490" s="13" t="s">
        <v>63</v>
      </c>
      <c r="AD1490">
        <v>2</v>
      </c>
      <c r="AE1490" t="str">
        <f>IF(AD1490&gt;3, "Prefers Discount", "Discount Indifferent")</f>
        <v>Discount Indifferent</v>
      </c>
      <c r="AF1490">
        <v>2</v>
      </c>
      <c r="AG1490">
        <v>2</v>
      </c>
      <c r="AH1490">
        <v>1</v>
      </c>
      <c r="AI1490" t="str">
        <f>INDEX($AF$1:$AH$1,MATCH(MAX(AF1490:AH1490),AF1490:AH1490,0))</f>
        <v>Store_Orders</v>
      </c>
      <c r="AJ1490">
        <v>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f>SUM(AK1490:AO1490)</f>
        <v>0</v>
      </c>
      <c r="AQ1490" t="s">
        <v>67</v>
      </c>
      <c r="AR1490">
        <v>0</v>
      </c>
      <c r="AS1490" t="str">
        <f>IF(OR(AK1490&gt;0, AL1490&gt;0, AM1490&gt;0, AN1490&gt;0, AO1490&gt;0), "Converted", "Not Converted")</f>
        <v>Not Converted</v>
      </c>
      <c r="AT1490">
        <v>0</v>
      </c>
      <c r="AU1490">
        <v>3</v>
      </c>
      <c r="AV1490">
        <v>11</v>
      </c>
      <c r="AW1490">
        <f>IF(Z1490&gt;607, 4, 0)</f>
        <v>0</v>
      </c>
      <c r="AX1490">
        <f>IF(AA1490&gt;1.6588, 3, 0)</f>
        <v>0</v>
      </c>
      <c r="AY1490">
        <f>IF(P1490&gt;401, 2, 0)</f>
        <v>0</v>
      </c>
      <c r="AZ1490">
        <f>IF(I1490&gt;52915.77, 1, 0)</f>
        <v>0</v>
      </c>
      <c r="BA1490">
        <f>SUM(AW1490:AZ1490)</f>
        <v>0</v>
      </c>
      <c r="BB1490" t="str">
        <f>VLOOKUP(BA1490,'Standard Deviations'!$L$1:$M$11,2,TRUE)</f>
        <v>No Tier</v>
      </c>
    </row>
    <row r="1491" spans="1:54">
      <c r="A1491">
        <v>4444</v>
      </c>
      <c r="B1491">
        <v>1972</v>
      </c>
      <c r="C1491">
        <f>2024-B1491</f>
        <v>52</v>
      </c>
      <c r="D1491" t="str">
        <f>VLOOKUP(B1491,Reference!$A$1:$B$125, 2)</f>
        <v>Gen X</v>
      </c>
      <c r="E1491" t="s">
        <v>54</v>
      </c>
      <c r="F1491" t="str">
        <f>IF(E1491="High School", "No College", "College")</f>
        <v>College</v>
      </c>
      <c r="G1491" t="s">
        <v>55</v>
      </c>
      <c r="H1491">
        <v>30023</v>
      </c>
      <c r="I1491">
        <v>30023</v>
      </c>
      <c r="J1491" s="4" t="s">
        <v>341</v>
      </c>
      <c r="K1491">
        <v>1</v>
      </c>
      <c r="L1491">
        <v>0</v>
      </c>
      <c r="M1491" t="str">
        <f>IF(OR(K1491&gt;0, L1491&gt;0), "Parent", "Not Parent")</f>
        <v>Parent</v>
      </c>
      <c r="N1491" t="s">
        <v>630</v>
      </c>
      <c r="O1491" s="8">
        <v>41916</v>
      </c>
      <c r="P1491" s="9">
        <f>O1491-N1491</f>
        <v>194</v>
      </c>
      <c r="Q1491">
        <v>28</v>
      </c>
      <c r="R1491" s="9">
        <f>P1491-Q1491</f>
        <v>166</v>
      </c>
      <c r="S1491" s="8">
        <f>O1491-R1491</f>
        <v>41750</v>
      </c>
      <c r="T1491">
        <v>11</v>
      </c>
      <c r="U1491">
        <v>0</v>
      </c>
      <c r="V1491">
        <v>16</v>
      </c>
      <c r="W1491">
        <v>7</v>
      </c>
      <c r="X1491">
        <v>6</v>
      </c>
      <c r="Y1491">
        <v>21</v>
      </c>
      <c r="Z1491">
        <v>61</v>
      </c>
      <c r="AA1491">
        <f>Z1491/P1491</f>
        <v>0.31443298969072164</v>
      </c>
      <c r="AB1491" s="11" t="s">
        <v>506</v>
      </c>
      <c r="AC1491" t="s">
        <v>59</v>
      </c>
      <c r="AD1491">
        <v>1</v>
      </c>
      <c r="AE1491" t="str">
        <f>IF(AD1491&gt;3, "Prefers Discount", "Discount Indifferent")</f>
        <v>Discount Indifferent</v>
      </c>
      <c r="AF1491">
        <v>3</v>
      </c>
      <c r="AG1491">
        <v>2</v>
      </c>
      <c r="AH1491">
        <v>0</v>
      </c>
      <c r="AI1491" t="str">
        <f>INDEX($AF$1:$AH$1,MATCH(MAX(AF1491:AH1491),AF1491:AH1491,0))</f>
        <v>Store_Orders</v>
      </c>
      <c r="AJ1491">
        <v>8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f>SUM(AK1491:AO1491)</f>
        <v>0</v>
      </c>
      <c r="AQ1491" t="s">
        <v>67</v>
      </c>
      <c r="AR1491">
        <v>0</v>
      </c>
      <c r="AS1491" t="str">
        <f>IF(OR(AK1491&gt;0, AL1491&gt;0, AM1491&gt;0, AN1491&gt;0, AO1491&gt;0), "Converted", "Not Converted")</f>
        <v>Not Converted</v>
      </c>
      <c r="AT1491">
        <v>0</v>
      </c>
      <c r="AU1491">
        <v>3</v>
      </c>
      <c r="AV1491">
        <v>11</v>
      </c>
      <c r="AW1491">
        <f>IF(Z1491&gt;607, 4, 0)</f>
        <v>0</v>
      </c>
      <c r="AX1491">
        <f>IF(AA1491&gt;1.6588, 3, 0)</f>
        <v>0</v>
      </c>
      <c r="AY1491">
        <f>IF(P1491&gt;401, 2, 0)</f>
        <v>0</v>
      </c>
      <c r="AZ1491">
        <f>IF(I1491&gt;52915.77, 1, 0)</f>
        <v>0</v>
      </c>
      <c r="BA1491">
        <f>SUM(AW1491:AZ1491)</f>
        <v>0</v>
      </c>
      <c r="BB1491" t="str">
        <f>VLOOKUP(BA1491,'Standard Deviations'!$L$1:$M$11,2,TRUE)</f>
        <v>No Tier</v>
      </c>
    </row>
    <row r="1492" spans="1:54">
      <c r="A1492">
        <v>1100</v>
      </c>
      <c r="B1492">
        <v>1960</v>
      </c>
      <c r="C1492">
        <f>2024-B1492</f>
        <v>64</v>
      </c>
      <c r="D1492" t="str">
        <f>VLOOKUP(B1492,Reference!$A$1:$B$125, 2)</f>
        <v>Boomers</v>
      </c>
      <c r="E1492" t="s">
        <v>64</v>
      </c>
      <c r="F1492" t="str">
        <f>IF(E1492="High School", "No College", "College")</f>
        <v>College</v>
      </c>
      <c r="G1492" t="s">
        <v>65</v>
      </c>
      <c r="H1492">
        <v>41275</v>
      </c>
      <c r="I1492">
        <v>41275</v>
      </c>
      <c r="J1492" s="4" t="s">
        <v>175</v>
      </c>
      <c r="K1492">
        <v>1</v>
      </c>
      <c r="L1492">
        <v>2</v>
      </c>
      <c r="M1492" t="str">
        <f>IF(OR(K1492&gt;0, L1492&gt;0), "Parent", "Not Parent")</f>
        <v>Parent</v>
      </c>
      <c r="N1492" t="s">
        <v>630</v>
      </c>
      <c r="O1492" s="8">
        <v>41916</v>
      </c>
      <c r="P1492" s="9">
        <f>O1492-N1492</f>
        <v>194</v>
      </c>
      <c r="Q1492">
        <v>33</v>
      </c>
      <c r="R1492" s="9">
        <f>P1492-Q1492</f>
        <v>161</v>
      </c>
      <c r="S1492" s="8">
        <f>O1492-R1492</f>
        <v>41755</v>
      </c>
      <c r="T1492">
        <v>24</v>
      </c>
      <c r="U1492">
        <v>4</v>
      </c>
      <c r="V1492">
        <v>22</v>
      </c>
      <c r="W1492">
        <v>0</v>
      </c>
      <c r="X1492">
        <v>2</v>
      </c>
      <c r="Y1492">
        <v>9</v>
      </c>
      <c r="Z1492">
        <v>61</v>
      </c>
      <c r="AA1492">
        <f>Z1492/P1492</f>
        <v>0.31443298969072164</v>
      </c>
      <c r="AB1492" s="11" t="s">
        <v>506</v>
      </c>
      <c r="AC1492" t="s">
        <v>59</v>
      </c>
      <c r="AD1492">
        <v>4</v>
      </c>
      <c r="AE1492" t="str">
        <f>IF(AD1492&gt;3, "Prefers Discount", "Discount Indifferent")</f>
        <v>Prefers Discount</v>
      </c>
      <c r="AF1492">
        <v>3</v>
      </c>
      <c r="AG1492">
        <v>3</v>
      </c>
      <c r="AH1492">
        <v>1</v>
      </c>
      <c r="AI1492" t="str">
        <f>INDEX($AF$1:$AH$1,MATCH(MAX(AF1492:AH1492),AF1492:AH1492,0))</f>
        <v>Store_Orders</v>
      </c>
      <c r="AJ1492">
        <v>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f>SUM(AK1492:AO1492)</f>
        <v>0</v>
      </c>
      <c r="AQ1492" t="s">
        <v>67</v>
      </c>
      <c r="AR1492">
        <v>0</v>
      </c>
      <c r="AS1492" t="str">
        <f>IF(OR(AK1492&gt;0, AL1492&gt;0, AM1492&gt;0, AN1492&gt;0, AO1492&gt;0), "Converted", "Not Converted")</f>
        <v>Not Converted</v>
      </c>
      <c r="AT1492">
        <v>0</v>
      </c>
      <c r="AU1492">
        <v>3</v>
      </c>
      <c r="AV1492">
        <v>11</v>
      </c>
      <c r="AW1492">
        <f>IF(Z1492&gt;607, 4, 0)</f>
        <v>0</v>
      </c>
      <c r="AX1492">
        <f>IF(AA1492&gt;1.6588, 3, 0)</f>
        <v>0</v>
      </c>
      <c r="AY1492">
        <f>IF(P1492&gt;401, 2, 0)</f>
        <v>0</v>
      </c>
      <c r="AZ1492">
        <f>IF(I1492&gt;52915.77, 1, 0)</f>
        <v>0</v>
      </c>
      <c r="BA1492">
        <f>SUM(AW1492:AZ1492)</f>
        <v>0</v>
      </c>
      <c r="BB1492" t="str">
        <f>VLOOKUP(BA1492,'Standard Deviations'!$L$1:$M$11,2,TRUE)</f>
        <v>No Tier</v>
      </c>
    </row>
    <row r="1493" spans="1:54">
      <c r="A1493">
        <v>8212</v>
      </c>
      <c r="B1493">
        <v>1971</v>
      </c>
      <c r="C1493">
        <f>2024-B1493</f>
        <v>53</v>
      </c>
      <c r="D1493" t="str">
        <f>VLOOKUP(B1493,Reference!$A$1:$B$125, 2)</f>
        <v>Gen X</v>
      </c>
      <c r="E1493" t="s">
        <v>64</v>
      </c>
      <c r="F1493" t="str">
        <f>IF(E1493="High School", "No College", "College")</f>
        <v>College</v>
      </c>
      <c r="G1493" t="s">
        <v>55</v>
      </c>
      <c r="H1493">
        <v>39791</v>
      </c>
      <c r="I1493">
        <v>39791</v>
      </c>
      <c r="J1493" s="4" t="s">
        <v>175</v>
      </c>
      <c r="K1493">
        <v>0</v>
      </c>
      <c r="L1493">
        <v>1</v>
      </c>
      <c r="M1493" t="str">
        <f>IF(OR(K1493&gt;0, L1493&gt;0), "Parent", "Not Parent")</f>
        <v>Parent</v>
      </c>
      <c r="N1493" t="s">
        <v>282</v>
      </c>
      <c r="O1493" s="8">
        <v>41916</v>
      </c>
      <c r="P1493" s="9">
        <f>O1493-N1493</f>
        <v>555</v>
      </c>
      <c r="Q1493">
        <v>89</v>
      </c>
      <c r="R1493" s="9">
        <f>P1493-Q1493</f>
        <v>466</v>
      </c>
      <c r="S1493" s="8">
        <f>O1493-R1493</f>
        <v>41450</v>
      </c>
      <c r="T1493">
        <v>85</v>
      </c>
      <c r="U1493">
        <v>15</v>
      </c>
      <c r="V1493">
        <v>27</v>
      </c>
      <c r="W1493">
        <v>13</v>
      </c>
      <c r="X1493">
        <v>13</v>
      </c>
      <c r="Y1493">
        <v>21</v>
      </c>
      <c r="Z1493">
        <v>174</v>
      </c>
      <c r="AA1493">
        <f>Z1493/P1493</f>
        <v>0.31351351351351353</v>
      </c>
      <c r="AB1493" s="14" t="s">
        <v>506</v>
      </c>
      <c r="AC1493" s="13" t="s">
        <v>63</v>
      </c>
      <c r="AD1493">
        <v>2</v>
      </c>
      <c r="AE1493" t="str">
        <f>IF(AD1493&gt;3, "Prefers Discount", "Discount Indifferent")</f>
        <v>Discount Indifferent</v>
      </c>
      <c r="AF1493">
        <v>4</v>
      </c>
      <c r="AG1493">
        <v>3</v>
      </c>
      <c r="AH1493">
        <v>1</v>
      </c>
      <c r="AI1493" t="str">
        <f>INDEX($AF$1:$AH$1,MATCH(MAX(AF1493:AH1493),AF1493:AH1493,0))</f>
        <v>Store_Orders</v>
      </c>
      <c r="AJ1493">
        <v>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f>SUM(AK1493:AO1493)</f>
        <v>0</v>
      </c>
      <c r="AQ1493" t="s">
        <v>67</v>
      </c>
      <c r="AR1493">
        <v>0</v>
      </c>
      <c r="AS1493" t="str">
        <f>IF(OR(AK1493&gt;0, AL1493&gt;0, AM1493&gt;0, AN1493&gt;0, AO1493&gt;0), "Converted", "Not Converted")</f>
        <v>Not Converted</v>
      </c>
      <c r="AT1493">
        <v>0</v>
      </c>
      <c r="AU1493">
        <v>3</v>
      </c>
      <c r="AV1493">
        <v>11</v>
      </c>
      <c r="AW1493">
        <f>IF(Z1493&gt;607, 4, 0)</f>
        <v>0</v>
      </c>
      <c r="AX1493">
        <f>IF(AA1493&gt;1.6588, 3, 0)</f>
        <v>0</v>
      </c>
      <c r="AY1493">
        <f>IF(P1493&gt;401, 2, 0)</f>
        <v>2</v>
      </c>
      <c r="AZ1493">
        <f>IF(I1493&gt;52915.77, 1, 0)</f>
        <v>0</v>
      </c>
      <c r="BA1493">
        <f>SUM(AW1493:AZ1493)</f>
        <v>2</v>
      </c>
      <c r="BB1493" t="str">
        <f>VLOOKUP(BA1493,'Standard Deviations'!$L$1:$M$11,2,TRUE)</f>
        <v>Bronze</v>
      </c>
    </row>
    <row r="1494" spans="1:54">
      <c r="A1494">
        <v>3517</v>
      </c>
      <c r="B1494">
        <v>1952</v>
      </c>
      <c r="C1494">
        <f>2024-B1494</f>
        <v>72</v>
      </c>
      <c r="D1494" t="str">
        <f>VLOOKUP(B1494,Reference!$A$1:$B$125, 2)</f>
        <v>Boomers</v>
      </c>
      <c r="E1494" t="s">
        <v>54</v>
      </c>
      <c r="F1494" t="str">
        <f>IF(E1494="High School", "No College", "College")</f>
        <v>College</v>
      </c>
      <c r="G1494" t="s">
        <v>60</v>
      </c>
      <c r="H1494">
        <v>40887</v>
      </c>
      <c r="I1494">
        <v>40887</v>
      </c>
      <c r="J1494" s="4" t="s">
        <v>175</v>
      </c>
      <c r="K1494">
        <v>1</v>
      </c>
      <c r="L1494">
        <v>1</v>
      </c>
      <c r="M1494" t="str">
        <f>IF(OR(K1494&gt;0, L1494&gt;0), "Parent", "Not Parent")</f>
        <v>Parent</v>
      </c>
      <c r="N1494" t="s">
        <v>582</v>
      </c>
      <c r="O1494" s="8">
        <v>41916</v>
      </c>
      <c r="P1494" s="9">
        <f>O1494-N1494</f>
        <v>516</v>
      </c>
      <c r="Q1494">
        <v>32</v>
      </c>
      <c r="R1494" s="9">
        <f>P1494-Q1494</f>
        <v>484</v>
      </c>
      <c r="S1494" s="8">
        <f>O1494-R1494</f>
        <v>41432</v>
      </c>
      <c r="T1494">
        <v>50</v>
      </c>
      <c r="U1494">
        <v>4</v>
      </c>
      <c r="V1494">
        <v>44</v>
      </c>
      <c r="W1494">
        <v>10</v>
      </c>
      <c r="X1494">
        <v>10</v>
      </c>
      <c r="Y1494">
        <v>43</v>
      </c>
      <c r="Z1494">
        <v>161</v>
      </c>
      <c r="AA1494">
        <f>Z1494/P1494</f>
        <v>0.31201550387596899</v>
      </c>
      <c r="AB1494" s="11" t="s">
        <v>506</v>
      </c>
      <c r="AC1494" t="s">
        <v>59</v>
      </c>
      <c r="AD1494">
        <v>3</v>
      </c>
      <c r="AE1494" t="str">
        <f>IF(AD1494&gt;3, "Prefers Discount", "Discount Indifferent")</f>
        <v>Discount Indifferent</v>
      </c>
      <c r="AF1494">
        <v>3</v>
      </c>
      <c r="AG1494">
        <v>3</v>
      </c>
      <c r="AH1494">
        <v>1</v>
      </c>
      <c r="AI1494" t="str">
        <f>INDEX($AF$1:$AH$1,MATCH(MAX(AF1494:AH1494),AF1494:AH1494,0))</f>
        <v>Store_Orders</v>
      </c>
      <c r="AJ1494">
        <v>9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f>SUM(AK1494:AO1494)</f>
        <v>0</v>
      </c>
      <c r="AQ1494" t="s">
        <v>67</v>
      </c>
      <c r="AR1494">
        <v>1</v>
      </c>
      <c r="AS1494" t="str">
        <f>IF(OR(AK1494&gt;0, AL1494&gt;0, AM1494&gt;0, AN1494&gt;0, AO1494&gt;0), "Converted", "Not Converted")</f>
        <v>Not Converted</v>
      </c>
      <c r="AT1494">
        <v>0</v>
      </c>
      <c r="AU1494">
        <v>3</v>
      </c>
      <c r="AV1494">
        <v>11</v>
      </c>
      <c r="AW1494">
        <f>IF(Z1494&gt;607, 4, 0)</f>
        <v>0</v>
      </c>
      <c r="AX1494">
        <f>IF(AA1494&gt;1.6588, 3, 0)</f>
        <v>0</v>
      </c>
      <c r="AY1494">
        <f>IF(P1494&gt;401, 2, 0)</f>
        <v>2</v>
      </c>
      <c r="AZ1494">
        <f>IF(I1494&gt;52915.77, 1, 0)</f>
        <v>0</v>
      </c>
      <c r="BA1494">
        <f>SUM(AW1494:AZ1494)</f>
        <v>2</v>
      </c>
      <c r="BB1494" t="str">
        <f>VLOOKUP(BA1494,'Standard Deviations'!$L$1:$M$11,2,TRUE)</f>
        <v>Bronze</v>
      </c>
    </row>
    <row r="1495" spans="1:54">
      <c r="A1495">
        <v>5966</v>
      </c>
      <c r="B1495">
        <v>1974</v>
      </c>
      <c r="C1495">
        <f>2024-B1495</f>
        <v>50</v>
      </c>
      <c r="D1495" t="str">
        <f>VLOOKUP(B1495,Reference!$A$1:$B$125, 2)</f>
        <v>Gen X</v>
      </c>
      <c r="E1495" t="s">
        <v>68</v>
      </c>
      <c r="F1495" t="str">
        <f>IF(E1495="High School", "No College", "College")</f>
        <v>College</v>
      </c>
      <c r="G1495" t="s">
        <v>55</v>
      </c>
      <c r="H1495">
        <v>45207</v>
      </c>
      <c r="I1495">
        <v>45207</v>
      </c>
      <c r="J1495" s="4" t="s">
        <v>175</v>
      </c>
      <c r="K1495">
        <v>1</v>
      </c>
      <c r="L1495">
        <v>1</v>
      </c>
      <c r="M1495" t="str">
        <f>IF(OR(K1495&gt;0, L1495&gt;0), "Parent", "Not Parent")</f>
        <v>Parent</v>
      </c>
      <c r="N1495" t="s">
        <v>358</v>
      </c>
      <c r="O1495" s="8">
        <v>41916</v>
      </c>
      <c r="P1495" s="9">
        <f>O1495-N1495</f>
        <v>693</v>
      </c>
      <c r="Q1495">
        <v>64</v>
      </c>
      <c r="R1495" s="9">
        <f>P1495-Q1495</f>
        <v>629</v>
      </c>
      <c r="S1495" s="8">
        <f>O1495-R1495</f>
        <v>41287</v>
      </c>
      <c r="T1495">
        <v>203</v>
      </c>
      <c r="U1495">
        <v>0</v>
      </c>
      <c r="V1495">
        <v>10</v>
      </c>
      <c r="W1495">
        <v>0</v>
      </c>
      <c r="X1495">
        <v>0</v>
      </c>
      <c r="Y1495">
        <v>2</v>
      </c>
      <c r="Z1495">
        <v>215</v>
      </c>
      <c r="AA1495">
        <f>Z1495/P1495</f>
        <v>0.31024531024531027</v>
      </c>
      <c r="AB1495" s="14" t="s">
        <v>506</v>
      </c>
      <c r="AC1495" s="13" t="s">
        <v>63</v>
      </c>
      <c r="AD1495">
        <v>5</v>
      </c>
      <c r="AE1495" t="str">
        <f>IF(AD1495&gt;3, "Prefers Discount", "Discount Indifferent")</f>
        <v>Prefers Discount</v>
      </c>
      <c r="AF1495">
        <v>6</v>
      </c>
      <c r="AG1495">
        <v>3</v>
      </c>
      <c r="AH1495">
        <v>1</v>
      </c>
      <c r="AI1495" t="str">
        <f>INDEX($AF$1:$AH$1,MATCH(MAX(AF1495:AH1495),AF1495:AH1495,0))</f>
        <v>Store_Orders</v>
      </c>
      <c r="AJ1495">
        <v>6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f>SUM(AK1495:AO1495)</f>
        <v>1</v>
      </c>
      <c r="AQ1495" t="str">
        <f>INDEX($AK$1:$AO$1,MATCH(MAX(AK1495:AO1495),AK1495:AO1495,0))</f>
        <v>Converted_on_Camp4</v>
      </c>
      <c r="AR1495">
        <v>1</v>
      </c>
      <c r="AS1495" t="str">
        <f>IF(OR(AK1495&gt;0, AL1495&gt;0, AM1495&gt;0, AN1495&gt;0, AO1495&gt;0), "Converted", "Not Converted")</f>
        <v>Converted</v>
      </c>
      <c r="AT1495">
        <v>0</v>
      </c>
      <c r="AU1495">
        <v>3</v>
      </c>
      <c r="AV1495">
        <v>11</v>
      </c>
      <c r="AW1495">
        <f>IF(Z1495&gt;607, 4, 0)</f>
        <v>0</v>
      </c>
      <c r="AX1495">
        <f>IF(AA1495&gt;1.6588, 3, 0)</f>
        <v>0</v>
      </c>
      <c r="AY1495">
        <f>IF(P1495&gt;401, 2, 0)</f>
        <v>2</v>
      </c>
      <c r="AZ1495">
        <f>IF(I1495&gt;52915.77, 1, 0)</f>
        <v>0</v>
      </c>
      <c r="BA1495">
        <f>SUM(AW1495:AZ1495)</f>
        <v>2</v>
      </c>
      <c r="BB1495" t="str">
        <f>VLOOKUP(BA1495,'Standard Deviations'!$L$1:$M$11,2,TRUE)</f>
        <v>Bronze</v>
      </c>
    </row>
    <row r="1496" spans="1:54">
      <c r="A1496">
        <v>5247</v>
      </c>
      <c r="B1496">
        <v>1955</v>
      </c>
      <c r="C1496">
        <f>2024-B1496</f>
        <v>69</v>
      </c>
      <c r="D1496" t="str">
        <f>VLOOKUP(B1496,Reference!$A$1:$B$125, 2)</f>
        <v>Boomers</v>
      </c>
      <c r="E1496" t="s">
        <v>68</v>
      </c>
      <c r="F1496" t="str">
        <f>IF(E1496="High School", "No College", "College")</f>
        <v>College</v>
      </c>
      <c r="G1496" t="s">
        <v>55</v>
      </c>
      <c r="H1496">
        <v>38725</v>
      </c>
      <c r="I1496">
        <v>38725</v>
      </c>
      <c r="J1496" s="4" t="s">
        <v>175</v>
      </c>
      <c r="K1496">
        <v>1</v>
      </c>
      <c r="L1496">
        <v>1</v>
      </c>
      <c r="M1496" t="str">
        <f>IF(OR(K1496&gt;0, L1496&gt;0), "Parent", "Not Parent")</f>
        <v>Parent</v>
      </c>
      <c r="N1496" t="s">
        <v>196</v>
      </c>
      <c r="O1496" s="8">
        <v>41916</v>
      </c>
      <c r="P1496" s="9">
        <f>O1496-N1496</f>
        <v>147</v>
      </c>
      <c r="Q1496">
        <v>52</v>
      </c>
      <c r="R1496" s="9">
        <f>P1496-Q1496</f>
        <v>95</v>
      </c>
      <c r="S1496" s="8">
        <f>O1496-R1496</f>
        <v>41821</v>
      </c>
      <c r="T1496">
        <v>31</v>
      </c>
      <c r="U1496">
        <v>0</v>
      </c>
      <c r="V1496">
        <v>6</v>
      </c>
      <c r="W1496">
        <v>2</v>
      </c>
      <c r="X1496">
        <v>1</v>
      </c>
      <c r="Y1496">
        <v>5</v>
      </c>
      <c r="Z1496">
        <v>45</v>
      </c>
      <c r="AA1496">
        <f>Z1496/P1496</f>
        <v>0.30612244897959184</v>
      </c>
      <c r="AB1496" s="14" t="s">
        <v>506</v>
      </c>
      <c r="AC1496" s="13" t="s">
        <v>63</v>
      </c>
      <c r="AD1496">
        <v>2</v>
      </c>
      <c r="AE1496" t="str">
        <f>IF(AD1496&gt;3, "Prefers Discount", "Discount Indifferent")</f>
        <v>Discount Indifferent</v>
      </c>
      <c r="AF1496">
        <v>4</v>
      </c>
      <c r="AG1496">
        <v>1</v>
      </c>
      <c r="AH1496">
        <v>0</v>
      </c>
      <c r="AI1496" t="str">
        <f>INDEX($AF$1:$AH$1,MATCH(MAX(AF1496:AH1496),AF1496:AH1496,0))</f>
        <v>Store_Orders</v>
      </c>
      <c r="AJ1496">
        <v>4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f>SUM(AK1496:AO1496)</f>
        <v>0</v>
      </c>
      <c r="AQ1496" t="s">
        <v>67</v>
      </c>
      <c r="AR1496">
        <v>0</v>
      </c>
      <c r="AS1496" t="str">
        <f>IF(OR(AK1496&gt;0, AL1496&gt;0, AM1496&gt;0, AN1496&gt;0, AO1496&gt;0), "Converted", "Not Converted")</f>
        <v>Not Converted</v>
      </c>
      <c r="AT1496">
        <v>0</v>
      </c>
      <c r="AU1496">
        <v>3</v>
      </c>
      <c r="AV1496">
        <v>11</v>
      </c>
      <c r="AW1496">
        <f>IF(Z1496&gt;607, 4, 0)</f>
        <v>0</v>
      </c>
      <c r="AX1496">
        <f>IF(AA1496&gt;1.6588, 3, 0)</f>
        <v>0</v>
      </c>
      <c r="AY1496">
        <f>IF(P1496&gt;401, 2, 0)</f>
        <v>0</v>
      </c>
      <c r="AZ1496">
        <f>IF(I1496&gt;52915.77, 1, 0)</f>
        <v>0</v>
      </c>
      <c r="BA1496">
        <f>SUM(AW1496:AZ1496)</f>
        <v>0</v>
      </c>
      <c r="BB1496" t="str">
        <f>VLOOKUP(BA1496,'Standard Deviations'!$L$1:$M$11,2,TRUE)</f>
        <v>No Tier</v>
      </c>
    </row>
    <row r="1497" spans="1:54">
      <c r="A1497">
        <v>9460</v>
      </c>
      <c r="B1497">
        <v>1963</v>
      </c>
      <c r="C1497">
        <f>2024-B1497</f>
        <v>61</v>
      </c>
      <c r="D1497" t="str">
        <f>VLOOKUP(B1497,Reference!$A$1:$B$125, 2)</f>
        <v>Boomers</v>
      </c>
      <c r="E1497" t="s">
        <v>54</v>
      </c>
      <c r="F1497" t="str">
        <f>IF(E1497="High School", "No College", "College")</f>
        <v>College</v>
      </c>
      <c r="G1497" t="s">
        <v>55</v>
      </c>
      <c r="H1497">
        <v>22419</v>
      </c>
      <c r="I1497">
        <v>22419</v>
      </c>
      <c r="J1497" s="4" t="s">
        <v>341</v>
      </c>
      <c r="K1497">
        <v>0</v>
      </c>
      <c r="L1497">
        <v>0</v>
      </c>
      <c r="M1497" t="str">
        <f>IF(OR(K1497&gt;0, L1497&gt;0), "Parent", "Not Parent")</f>
        <v>Not Parent</v>
      </c>
      <c r="N1497" t="s">
        <v>302</v>
      </c>
      <c r="O1497" s="8">
        <v>41916</v>
      </c>
      <c r="P1497" s="9">
        <f>O1497-N1497</f>
        <v>534</v>
      </c>
      <c r="Q1497">
        <v>74</v>
      </c>
      <c r="R1497" s="9">
        <f>P1497-Q1497</f>
        <v>460</v>
      </c>
      <c r="S1497" s="8">
        <f>O1497-R1497</f>
        <v>41456</v>
      </c>
      <c r="T1497">
        <v>30</v>
      </c>
      <c r="U1497">
        <v>3</v>
      </c>
      <c r="V1497">
        <v>47</v>
      </c>
      <c r="W1497">
        <v>19</v>
      </c>
      <c r="X1497">
        <v>21</v>
      </c>
      <c r="Y1497">
        <v>42</v>
      </c>
      <c r="Z1497">
        <v>162</v>
      </c>
      <c r="AA1497">
        <f>Z1497/P1497</f>
        <v>0.30337078651685395</v>
      </c>
      <c r="AB1497" s="14" t="s">
        <v>506</v>
      </c>
      <c r="AC1497" s="13" t="s">
        <v>63</v>
      </c>
      <c r="AD1497">
        <v>1</v>
      </c>
      <c r="AE1497" t="str">
        <f>IF(AD1497&gt;3, "Prefers Discount", "Discount Indifferent")</f>
        <v>Discount Indifferent</v>
      </c>
      <c r="AF1497">
        <v>2</v>
      </c>
      <c r="AG1497">
        <v>3</v>
      </c>
      <c r="AH1497">
        <v>2</v>
      </c>
      <c r="AI1497" t="str">
        <f>INDEX($AF$1:$AH$1,MATCH(MAX(AF1497:AH1497),AF1497:AH1497,0))</f>
        <v>Web_Orders</v>
      </c>
      <c r="AJ1497">
        <v>8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f>SUM(AK1497:AO1497)</f>
        <v>0</v>
      </c>
      <c r="AQ1497" t="s">
        <v>67</v>
      </c>
      <c r="AR1497">
        <v>0</v>
      </c>
      <c r="AS1497" t="str">
        <f>IF(OR(AK1497&gt;0, AL1497&gt;0, AM1497&gt;0, AN1497&gt;0, AO1497&gt;0), "Converted", "Not Converted")</f>
        <v>Not Converted</v>
      </c>
      <c r="AT1497">
        <v>0</v>
      </c>
      <c r="AU1497">
        <v>3</v>
      </c>
      <c r="AV1497">
        <v>11</v>
      </c>
      <c r="AW1497">
        <f>IF(Z1497&gt;607, 4, 0)</f>
        <v>0</v>
      </c>
      <c r="AX1497">
        <f>IF(AA1497&gt;1.6588, 3, 0)</f>
        <v>0</v>
      </c>
      <c r="AY1497">
        <f>IF(P1497&gt;401, 2, 0)</f>
        <v>2</v>
      </c>
      <c r="AZ1497">
        <f>IF(I1497&gt;52915.77, 1, 0)</f>
        <v>0</v>
      </c>
      <c r="BA1497">
        <f>SUM(AW1497:AZ1497)</f>
        <v>2</v>
      </c>
      <c r="BB1497" t="str">
        <f>VLOOKUP(BA1497,'Standard Deviations'!$L$1:$M$11,2,TRUE)</f>
        <v>Bronze</v>
      </c>
    </row>
    <row r="1498" spans="1:54">
      <c r="A1498">
        <v>3855</v>
      </c>
      <c r="B1498">
        <v>1963</v>
      </c>
      <c r="C1498">
        <f>2024-B1498</f>
        <v>61</v>
      </c>
      <c r="D1498" t="str">
        <f>VLOOKUP(B1498,Reference!$A$1:$B$125, 2)</f>
        <v>Boomers</v>
      </c>
      <c r="E1498" t="s">
        <v>54</v>
      </c>
      <c r="F1498" t="str">
        <f>IF(E1498="High School", "No College", "College")</f>
        <v>College</v>
      </c>
      <c r="G1498" t="s">
        <v>55</v>
      </c>
      <c r="H1498">
        <v>22419</v>
      </c>
      <c r="I1498">
        <v>22419</v>
      </c>
      <c r="J1498" s="4" t="s">
        <v>341</v>
      </c>
      <c r="K1498">
        <v>0</v>
      </c>
      <c r="L1498">
        <v>0</v>
      </c>
      <c r="M1498" t="str">
        <f>IF(OR(K1498&gt;0, L1498&gt;0), "Parent", "Not Parent")</f>
        <v>Not Parent</v>
      </c>
      <c r="N1498" t="s">
        <v>302</v>
      </c>
      <c r="O1498" s="8">
        <v>41916</v>
      </c>
      <c r="P1498" s="9">
        <f>O1498-N1498</f>
        <v>534</v>
      </c>
      <c r="Q1498">
        <v>74</v>
      </c>
      <c r="R1498" s="9">
        <f>P1498-Q1498</f>
        <v>460</v>
      </c>
      <c r="S1498" s="8">
        <f>O1498-R1498</f>
        <v>41456</v>
      </c>
      <c r="T1498">
        <v>30</v>
      </c>
      <c r="U1498">
        <v>3</v>
      </c>
      <c r="V1498">
        <v>47</v>
      </c>
      <c r="W1498">
        <v>19</v>
      </c>
      <c r="X1498">
        <v>21</v>
      </c>
      <c r="Y1498">
        <v>42</v>
      </c>
      <c r="Z1498">
        <v>162</v>
      </c>
      <c r="AA1498">
        <f>Z1498/P1498</f>
        <v>0.30337078651685395</v>
      </c>
      <c r="AB1498" s="14" t="s">
        <v>506</v>
      </c>
      <c r="AC1498" s="13" t="s">
        <v>63</v>
      </c>
      <c r="AD1498">
        <v>1</v>
      </c>
      <c r="AE1498" t="str">
        <f>IF(AD1498&gt;3, "Prefers Discount", "Discount Indifferent")</f>
        <v>Discount Indifferent</v>
      </c>
      <c r="AF1498">
        <v>2</v>
      </c>
      <c r="AG1498">
        <v>3</v>
      </c>
      <c r="AH1498">
        <v>2</v>
      </c>
      <c r="AI1498" t="str">
        <f>INDEX($AF$1:$AH$1,MATCH(MAX(AF1498:AH1498),AF1498:AH1498,0))</f>
        <v>Web_Orders</v>
      </c>
      <c r="AJ1498">
        <v>8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f>SUM(AK1498:AO1498)</f>
        <v>0</v>
      </c>
      <c r="AQ1498" t="s">
        <v>67</v>
      </c>
      <c r="AR1498">
        <v>0</v>
      </c>
      <c r="AS1498" t="str">
        <f>IF(OR(AK1498&gt;0, AL1498&gt;0, AM1498&gt;0, AN1498&gt;0, AO1498&gt;0), "Converted", "Not Converted")</f>
        <v>Not Converted</v>
      </c>
      <c r="AT1498">
        <v>0</v>
      </c>
      <c r="AU1498">
        <v>3</v>
      </c>
      <c r="AV1498">
        <v>11</v>
      </c>
      <c r="AW1498">
        <f>IF(Z1498&gt;607, 4, 0)</f>
        <v>0</v>
      </c>
      <c r="AX1498">
        <f>IF(AA1498&gt;1.6588, 3, 0)</f>
        <v>0</v>
      </c>
      <c r="AY1498">
        <f>IF(P1498&gt;401, 2, 0)</f>
        <v>2</v>
      </c>
      <c r="AZ1498">
        <f>IF(I1498&gt;52915.77, 1, 0)</f>
        <v>0</v>
      </c>
      <c r="BA1498">
        <f>SUM(AW1498:AZ1498)</f>
        <v>2</v>
      </c>
      <c r="BB1498" t="str">
        <f>VLOOKUP(BA1498,'Standard Deviations'!$L$1:$M$11,2,TRUE)</f>
        <v>Bronze</v>
      </c>
    </row>
    <row r="1499" spans="1:54">
      <c r="A1499">
        <v>5726</v>
      </c>
      <c r="B1499">
        <v>1983</v>
      </c>
      <c r="C1499">
        <f>2024-B1499</f>
        <v>41</v>
      </c>
      <c r="D1499" t="str">
        <f>VLOOKUP(B1499,Reference!$A$1:$B$125, 2)</f>
        <v>Millennials</v>
      </c>
      <c r="E1499" t="s">
        <v>64</v>
      </c>
      <c r="F1499" t="str">
        <f>IF(E1499="High School", "No College", "College")</f>
        <v>College</v>
      </c>
      <c r="G1499" t="s">
        <v>60</v>
      </c>
      <c r="H1499">
        <v>31788</v>
      </c>
      <c r="I1499">
        <v>31788</v>
      </c>
      <c r="J1499" s="4" t="s">
        <v>175</v>
      </c>
      <c r="K1499">
        <v>1</v>
      </c>
      <c r="L1499">
        <v>0</v>
      </c>
      <c r="M1499" t="str">
        <f>IF(OR(K1499&gt;0, L1499&gt;0), "Parent", "Not Parent")</f>
        <v>Parent</v>
      </c>
      <c r="N1499" t="s">
        <v>182</v>
      </c>
      <c r="O1499" s="8">
        <v>41916</v>
      </c>
      <c r="P1499" s="9">
        <f>O1499-N1499</f>
        <v>198</v>
      </c>
      <c r="Q1499">
        <v>15</v>
      </c>
      <c r="R1499" s="9">
        <f>P1499-Q1499</f>
        <v>183</v>
      </c>
      <c r="S1499" s="8">
        <f>O1499-R1499</f>
        <v>41733</v>
      </c>
      <c r="T1499">
        <v>16</v>
      </c>
      <c r="U1499">
        <v>7</v>
      </c>
      <c r="V1499">
        <v>23</v>
      </c>
      <c r="W1499">
        <v>0</v>
      </c>
      <c r="X1499">
        <v>8</v>
      </c>
      <c r="Y1499">
        <v>6</v>
      </c>
      <c r="Z1499">
        <v>60</v>
      </c>
      <c r="AA1499">
        <f>Z1499/P1499</f>
        <v>0.30303030303030304</v>
      </c>
      <c r="AB1499" s="11" t="s">
        <v>506</v>
      </c>
      <c r="AC1499" t="s">
        <v>59</v>
      </c>
      <c r="AD1499">
        <v>3</v>
      </c>
      <c r="AE1499" t="str">
        <f>IF(AD1499&gt;3, "Prefers Discount", "Discount Indifferent")</f>
        <v>Discount Indifferent</v>
      </c>
      <c r="AF1499">
        <v>4</v>
      </c>
      <c r="AG1499">
        <v>3</v>
      </c>
      <c r="AH1499">
        <v>0</v>
      </c>
      <c r="AI1499" t="str">
        <f>INDEX($AF$1:$AH$1,MATCH(MAX(AF1499:AH1499),AF1499:AH1499,0))</f>
        <v>Store_Orders</v>
      </c>
      <c r="AJ1499">
        <v>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f>SUM(AK1499:AO1499)</f>
        <v>0</v>
      </c>
      <c r="AQ1499" t="s">
        <v>67</v>
      </c>
      <c r="AR1499">
        <v>0</v>
      </c>
      <c r="AS1499" t="str">
        <f>IF(OR(AK1499&gt;0, AL1499&gt;0, AM1499&gt;0, AN1499&gt;0, AO1499&gt;0), "Converted", "Not Converted")</f>
        <v>Not Converted</v>
      </c>
      <c r="AT1499">
        <v>1</v>
      </c>
      <c r="AU1499">
        <v>3</v>
      </c>
      <c r="AV1499">
        <v>11</v>
      </c>
      <c r="AW1499">
        <f>IF(Z1499&gt;607, 4, 0)</f>
        <v>0</v>
      </c>
      <c r="AX1499">
        <f>IF(AA1499&gt;1.6588, 3, 0)</f>
        <v>0</v>
      </c>
      <c r="AY1499">
        <f>IF(P1499&gt;401, 2, 0)</f>
        <v>0</v>
      </c>
      <c r="AZ1499">
        <f>IF(I1499&gt;52915.77, 1, 0)</f>
        <v>0</v>
      </c>
      <c r="BA1499">
        <f>SUM(AW1499:AZ1499)</f>
        <v>0</v>
      </c>
      <c r="BB1499" t="str">
        <f>VLOOKUP(BA1499,'Standard Deviations'!$L$1:$M$11,2,TRUE)</f>
        <v>No Tier</v>
      </c>
    </row>
    <row r="1500" spans="1:54">
      <c r="A1500">
        <v>1506</v>
      </c>
      <c r="B1500">
        <v>1975</v>
      </c>
      <c r="C1500">
        <f>2024-B1500</f>
        <v>49</v>
      </c>
      <c r="D1500" t="str">
        <f>VLOOKUP(B1500,Reference!$A$1:$B$125, 2)</f>
        <v>Gen X</v>
      </c>
      <c r="E1500" t="s">
        <v>54</v>
      </c>
      <c r="F1500" t="str">
        <f>IF(E1500="High School", "No College", "College")</f>
        <v>College</v>
      </c>
      <c r="G1500" t="s">
        <v>60</v>
      </c>
      <c r="H1500">
        <v>42160</v>
      </c>
      <c r="I1500">
        <v>42160</v>
      </c>
      <c r="J1500" s="4" t="s">
        <v>175</v>
      </c>
      <c r="K1500">
        <v>1</v>
      </c>
      <c r="L1500">
        <v>1</v>
      </c>
      <c r="M1500" t="str">
        <f>IF(OR(K1500&gt;0, L1500&gt;0), "Parent", "Not Parent")</f>
        <v>Parent</v>
      </c>
      <c r="N1500" t="s">
        <v>363</v>
      </c>
      <c r="O1500" s="8">
        <v>41916</v>
      </c>
      <c r="P1500" s="9">
        <f>O1500-N1500</f>
        <v>463</v>
      </c>
      <c r="Q1500">
        <v>26</v>
      </c>
      <c r="R1500" s="9">
        <f>P1500-Q1500</f>
        <v>437</v>
      </c>
      <c r="S1500" s="8">
        <f>O1500-R1500</f>
        <v>41479</v>
      </c>
      <c r="T1500">
        <v>48</v>
      </c>
      <c r="U1500">
        <v>9</v>
      </c>
      <c r="V1500">
        <v>45</v>
      </c>
      <c r="W1500">
        <v>3</v>
      </c>
      <c r="X1500">
        <v>15</v>
      </c>
      <c r="Y1500">
        <v>20</v>
      </c>
      <c r="Z1500">
        <v>140</v>
      </c>
      <c r="AA1500">
        <f>Z1500/P1500</f>
        <v>0.30237580993520519</v>
      </c>
      <c r="AB1500" s="11" t="s">
        <v>506</v>
      </c>
      <c r="AC1500" t="s">
        <v>59</v>
      </c>
      <c r="AD1500">
        <v>4</v>
      </c>
      <c r="AE1500" t="str">
        <f>IF(AD1500&gt;3, "Prefers Discount", "Discount Indifferent")</f>
        <v>Prefers Discount</v>
      </c>
      <c r="AF1500">
        <v>4</v>
      </c>
      <c r="AG1500">
        <v>2</v>
      </c>
      <c r="AH1500">
        <v>1</v>
      </c>
      <c r="AI1500" t="str">
        <f>INDEX($AF$1:$AH$1,MATCH(MAX(AF1500:AH1500),AF1500:AH1500,0))</f>
        <v>Store_Orders</v>
      </c>
      <c r="AJ1500">
        <v>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f>SUM(AK1500:AO1500)</f>
        <v>0</v>
      </c>
      <c r="AQ1500" t="s">
        <v>67</v>
      </c>
      <c r="AR1500">
        <v>1</v>
      </c>
      <c r="AS1500" t="str">
        <f>IF(OR(AK1500&gt;0, AL1500&gt;0, AM1500&gt;0, AN1500&gt;0, AO1500&gt;0), "Converted", "Not Converted")</f>
        <v>Not Converted</v>
      </c>
      <c r="AT1500">
        <v>0</v>
      </c>
      <c r="AU1500">
        <v>3</v>
      </c>
      <c r="AV1500">
        <v>11</v>
      </c>
      <c r="AW1500">
        <f>IF(Z1500&gt;607, 4, 0)</f>
        <v>0</v>
      </c>
      <c r="AX1500">
        <f>IF(AA1500&gt;1.6588, 3, 0)</f>
        <v>0</v>
      </c>
      <c r="AY1500">
        <f>IF(P1500&gt;401, 2, 0)</f>
        <v>2</v>
      </c>
      <c r="AZ1500">
        <f>IF(I1500&gt;52915.77, 1, 0)</f>
        <v>0</v>
      </c>
      <c r="BA1500">
        <f>SUM(AW1500:AZ1500)</f>
        <v>2</v>
      </c>
      <c r="BB1500" t="str">
        <f>VLOOKUP(BA1500,'Standard Deviations'!$L$1:$M$11,2,TRUE)</f>
        <v>Bronze</v>
      </c>
    </row>
    <row r="1501" spans="1:54">
      <c r="A1501">
        <v>5654</v>
      </c>
      <c r="B1501">
        <v>1972</v>
      </c>
      <c r="C1501">
        <f>2024-B1501</f>
        <v>52</v>
      </c>
      <c r="D1501" t="str">
        <f>VLOOKUP(B1501,Reference!$A$1:$B$125, 2)</f>
        <v>Gen X</v>
      </c>
      <c r="E1501" t="s">
        <v>54</v>
      </c>
      <c r="F1501" t="str">
        <f>IF(E1501="High School", "No College", "College")</f>
        <v>College</v>
      </c>
      <c r="G1501" t="s">
        <v>55</v>
      </c>
      <c r="H1501">
        <v>36026</v>
      </c>
      <c r="I1501">
        <v>36026</v>
      </c>
      <c r="J1501" s="4" t="s">
        <v>175</v>
      </c>
      <c r="K1501">
        <v>2</v>
      </c>
      <c r="L1501">
        <v>1</v>
      </c>
      <c r="M1501" t="str">
        <f>IF(OR(K1501&gt;0, L1501&gt;0), "Parent", "Not Parent")</f>
        <v>Parent</v>
      </c>
      <c r="N1501" t="s">
        <v>669</v>
      </c>
      <c r="O1501" s="8">
        <v>41916</v>
      </c>
      <c r="P1501" s="9">
        <f>O1501-N1501</f>
        <v>202</v>
      </c>
      <c r="Q1501">
        <v>34</v>
      </c>
      <c r="R1501" s="9">
        <f>P1501-Q1501</f>
        <v>168</v>
      </c>
      <c r="S1501" s="8">
        <f>O1501-R1501</f>
        <v>41748</v>
      </c>
      <c r="T1501">
        <v>20</v>
      </c>
      <c r="U1501">
        <v>4</v>
      </c>
      <c r="V1501">
        <v>10</v>
      </c>
      <c r="W1501">
        <v>6</v>
      </c>
      <c r="X1501">
        <v>4</v>
      </c>
      <c r="Y1501">
        <v>17</v>
      </c>
      <c r="Z1501">
        <v>61</v>
      </c>
      <c r="AA1501">
        <f>Z1501/P1501</f>
        <v>0.30198019801980197</v>
      </c>
      <c r="AB1501" s="11" t="s">
        <v>506</v>
      </c>
      <c r="AC1501" t="s">
        <v>59</v>
      </c>
      <c r="AD1501">
        <v>2</v>
      </c>
      <c r="AE1501" t="str">
        <f>IF(AD1501&gt;3, "Prefers Discount", "Discount Indifferent")</f>
        <v>Discount Indifferent</v>
      </c>
      <c r="AF1501">
        <v>3</v>
      </c>
      <c r="AG1501">
        <v>2</v>
      </c>
      <c r="AH1501">
        <v>0</v>
      </c>
      <c r="AI1501" t="str">
        <f>INDEX($AF$1:$AH$1,MATCH(MAX(AF1501:AH1501),AF1501:AH1501,0))</f>
        <v>Store_Orders</v>
      </c>
      <c r="AJ1501">
        <v>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f>SUM(AK1501:AO1501)</f>
        <v>0</v>
      </c>
      <c r="AQ1501" t="s">
        <v>67</v>
      </c>
      <c r="AR1501">
        <v>0</v>
      </c>
      <c r="AS1501" t="str">
        <f>IF(OR(AK1501&gt;0, AL1501&gt;0, AM1501&gt;0, AN1501&gt;0, AO1501&gt;0), "Converted", "Not Converted")</f>
        <v>Not Converted</v>
      </c>
      <c r="AT1501">
        <v>0</v>
      </c>
      <c r="AU1501">
        <v>3</v>
      </c>
      <c r="AV1501">
        <v>11</v>
      </c>
      <c r="AW1501">
        <f>IF(Z1501&gt;607, 4, 0)</f>
        <v>0</v>
      </c>
      <c r="AX1501">
        <f>IF(AA1501&gt;1.6588, 3, 0)</f>
        <v>0</v>
      </c>
      <c r="AY1501">
        <f>IF(P1501&gt;401, 2, 0)</f>
        <v>0</v>
      </c>
      <c r="AZ1501">
        <f>IF(I1501&gt;52915.77, 1, 0)</f>
        <v>0</v>
      </c>
      <c r="BA1501">
        <f>SUM(AW1501:AZ1501)</f>
        <v>0</v>
      </c>
      <c r="BB1501" t="str">
        <f>VLOOKUP(BA1501,'Standard Deviations'!$L$1:$M$11,2,TRUE)</f>
        <v>No Tier</v>
      </c>
    </row>
    <row r="1502" spans="1:54">
      <c r="A1502">
        <v>5455</v>
      </c>
      <c r="B1502">
        <v>1971</v>
      </c>
      <c r="C1502">
        <f>2024-B1502</f>
        <v>53</v>
      </c>
      <c r="D1502" t="str">
        <f>VLOOKUP(B1502,Reference!$A$1:$B$125, 2)</f>
        <v>Gen X</v>
      </c>
      <c r="E1502" t="s">
        <v>68</v>
      </c>
      <c r="F1502" t="str">
        <f>IF(E1502="High School", "No College", "College")</f>
        <v>College</v>
      </c>
      <c r="G1502" t="s">
        <v>55</v>
      </c>
      <c r="H1502">
        <v>32011</v>
      </c>
      <c r="I1502">
        <v>32011</v>
      </c>
      <c r="J1502" s="4" t="s">
        <v>175</v>
      </c>
      <c r="K1502">
        <v>1</v>
      </c>
      <c r="L1502">
        <v>0</v>
      </c>
      <c r="M1502" t="str">
        <f>IF(OR(K1502&gt;0, L1502&gt;0), "Parent", "Not Parent")</f>
        <v>Parent</v>
      </c>
      <c r="N1502" t="s">
        <v>670</v>
      </c>
      <c r="O1502" s="8">
        <v>41916</v>
      </c>
      <c r="P1502" s="9">
        <f>O1502-N1502</f>
        <v>408</v>
      </c>
      <c r="Q1502">
        <v>89</v>
      </c>
      <c r="R1502" s="9">
        <f>P1502-Q1502</f>
        <v>319</v>
      </c>
      <c r="S1502" s="8">
        <f>O1502-R1502</f>
        <v>41597</v>
      </c>
      <c r="T1502">
        <v>99</v>
      </c>
      <c r="U1502">
        <v>0</v>
      </c>
      <c r="V1502">
        <v>15</v>
      </c>
      <c r="W1502">
        <v>2</v>
      </c>
      <c r="X1502">
        <v>1</v>
      </c>
      <c r="Y1502">
        <v>5</v>
      </c>
      <c r="Z1502">
        <v>122</v>
      </c>
      <c r="AA1502">
        <f>Z1502/P1502</f>
        <v>0.29901960784313725</v>
      </c>
      <c r="AB1502" s="14" t="s">
        <v>506</v>
      </c>
      <c r="AC1502" s="13" t="s">
        <v>63</v>
      </c>
      <c r="AD1502">
        <v>3</v>
      </c>
      <c r="AE1502" t="str">
        <f>IF(AD1502&gt;3, "Prefers Discount", "Discount Indifferent")</f>
        <v>Discount Indifferent</v>
      </c>
      <c r="AF1502">
        <v>4</v>
      </c>
      <c r="AG1502">
        <v>2</v>
      </c>
      <c r="AH1502">
        <v>1</v>
      </c>
      <c r="AI1502" t="str">
        <f>INDEX($AF$1:$AH$1,MATCH(MAX(AF1502:AH1502),AF1502:AH1502,0))</f>
        <v>Store_Orders</v>
      </c>
      <c r="AJ1502">
        <v>7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f>SUM(AK1502:AO1502)</f>
        <v>0</v>
      </c>
      <c r="AQ1502" t="s">
        <v>67</v>
      </c>
      <c r="AR1502">
        <v>0</v>
      </c>
      <c r="AS1502" t="str">
        <f>IF(OR(AK1502&gt;0, AL1502&gt;0, AM1502&gt;0, AN1502&gt;0, AO1502&gt;0), "Converted", "Not Converted")</f>
        <v>Not Converted</v>
      </c>
      <c r="AT1502">
        <v>0</v>
      </c>
      <c r="AU1502">
        <v>3</v>
      </c>
      <c r="AV1502">
        <v>11</v>
      </c>
      <c r="AW1502">
        <f>IF(Z1502&gt;607, 4, 0)</f>
        <v>0</v>
      </c>
      <c r="AX1502">
        <f>IF(AA1502&gt;1.6588, 3, 0)</f>
        <v>0</v>
      </c>
      <c r="AY1502">
        <f>IF(P1502&gt;401, 2, 0)</f>
        <v>2</v>
      </c>
      <c r="AZ1502">
        <f>IF(I1502&gt;52915.77, 1, 0)</f>
        <v>0</v>
      </c>
      <c r="BA1502">
        <f>SUM(AW1502:AZ1502)</f>
        <v>2</v>
      </c>
      <c r="BB1502" t="str">
        <f>VLOOKUP(BA1502,'Standard Deviations'!$L$1:$M$11,2,TRUE)</f>
        <v>Bronze</v>
      </c>
    </row>
    <row r="1503" spans="1:54">
      <c r="A1503">
        <v>5756</v>
      </c>
      <c r="B1503">
        <v>1983</v>
      </c>
      <c r="C1503">
        <f>2024-B1503</f>
        <v>41</v>
      </c>
      <c r="D1503" t="str">
        <f>VLOOKUP(B1503,Reference!$A$1:$B$125, 2)</f>
        <v>Millennials</v>
      </c>
      <c r="E1503" t="s">
        <v>54</v>
      </c>
      <c r="F1503" t="str">
        <f>IF(E1503="High School", "No College", "College")</f>
        <v>College</v>
      </c>
      <c r="G1503" t="s">
        <v>65</v>
      </c>
      <c r="H1503">
        <v>39453</v>
      </c>
      <c r="I1503">
        <v>39453</v>
      </c>
      <c r="J1503" s="4" t="s">
        <v>175</v>
      </c>
      <c r="K1503">
        <v>1</v>
      </c>
      <c r="L1503">
        <v>0</v>
      </c>
      <c r="M1503" t="str">
        <f>IF(OR(K1503&gt;0, L1503&gt;0), "Parent", "Not Parent")</f>
        <v>Parent</v>
      </c>
      <c r="N1503" t="s">
        <v>97</v>
      </c>
      <c r="O1503" s="8">
        <v>41916</v>
      </c>
      <c r="P1503" s="9">
        <f>O1503-N1503</f>
        <v>184</v>
      </c>
      <c r="Q1503">
        <v>64</v>
      </c>
      <c r="R1503" s="9">
        <f>P1503-Q1503</f>
        <v>120</v>
      </c>
      <c r="S1503" s="8">
        <f>O1503-R1503</f>
        <v>41796</v>
      </c>
      <c r="T1503">
        <v>46</v>
      </c>
      <c r="U1503">
        <v>0</v>
      </c>
      <c r="V1503">
        <v>7</v>
      </c>
      <c r="W1503">
        <v>0</v>
      </c>
      <c r="X1503">
        <v>0</v>
      </c>
      <c r="Y1503">
        <v>2</v>
      </c>
      <c r="Z1503">
        <v>55</v>
      </c>
      <c r="AA1503">
        <f>Z1503/P1503</f>
        <v>0.29891304347826086</v>
      </c>
      <c r="AB1503" s="14" t="s">
        <v>506</v>
      </c>
      <c r="AC1503" s="13" t="s">
        <v>63</v>
      </c>
      <c r="AD1503">
        <v>2</v>
      </c>
      <c r="AE1503" t="str">
        <f>IF(AD1503&gt;3, "Prefers Discount", "Discount Indifferent")</f>
        <v>Discount Indifferent</v>
      </c>
      <c r="AF1503">
        <v>3</v>
      </c>
      <c r="AG1503">
        <v>2</v>
      </c>
      <c r="AH1503">
        <v>0</v>
      </c>
      <c r="AI1503" t="str">
        <f>INDEX($AF$1:$AH$1,MATCH(MAX(AF1503:AH1503),AF1503:AH1503,0))</f>
        <v>Store_Orders</v>
      </c>
      <c r="AJ1503">
        <v>6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f>SUM(AK1503:AO1503)</f>
        <v>0</v>
      </c>
      <c r="AQ1503" t="s">
        <v>67</v>
      </c>
      <c r="AR1503">
        <v>0</v>
      </c>
      <c r="AS1503" t="str">
        <f>IF(OR(AK1503&gt;0, AL1503&gt;0, AM1503&gt;0, AN1503&gt;0, AO1503&gt;0), "Converted", "Not Converted")</f>
        <v>Not Converted</v>
      </c>
      <c r="AT1503">
        <v>0</v>
      </c>
      <c r="AU1503">
        <v>3</v>
      </c>
      <c r="AV1503">
        <v>11</v>
      </c>
      <c r="AW1503">
        <f>IF(Z1503&gt;607, 4, 0)</f>
        <v>0</v>
      </c>
      <c r="AX1503">
        <f>IF(AA1503&gt;1.6588, 3, 0)</f>
        <v>0</v>
      </c>
      <c r="AY1503">
        <f>IF(P1503&gt;401, 2, 0)</f>
        <v>0</v>
      </c>
      <c r="AZ1503">
        <f>IF(I1503&gt;52915.77, 1, 0)</f>
        <v>0</v>
      </c>
      <c r="BA1503">
        <f>SUM(AW1503:AZ1503)</f>
        <v>0</v>
      </c>
      <c r="BB1503" t="str">
        <f>VLOOKUP(BA1503,'Standard Deviations'!$L$1:$M$11,2,TRUE)</f>
        <v>No Tier</v>
      </c>
    </row>
    <row r="1504" spans="1:54">
      <c r="A1504">
        <v>8286</v>
      </c>
      <c r="B1504">
        <v>1965</v>
      </c>
      <c r="C1504">
        <f>2024-B1504</f>
        <v>59</v>
      </c>
      <c r="D1504" t="str">
        <f>VLOOKUP(B1504,Reference!$A$1:$B$125, 2)</f>
        <v>Gen X</v>
      </c>
      <c r="E1504" t="s">
        <v>68</v>
      </c>
      <c r="F1504" t="str">
        <f>IF(E1504="High School", "No College", "College")</f>
        <v>College</v>
      </c>
      <c r="G1504" t="s">
        <v>65</v>
      </c>
      <c r="H1504">
        <v>51717</v>
      </c>
      <c r="I1504">
        <v>51717</v>
      </c>
      <c r="J1504" s="4" t="s">
        <v>175</v>
      </c>
      <c r="K1504">
        <v>0</v>
      </c>
      <c r="L1504">
        <v>1</v>
      </c>
      <c r="M1504" t="str">
        <f>IF(OR(K1504&gt;0, L1504&gt;0), "Parent", "Not Parent")</f>
        <v>Parent</v>
      </c>
      <c r="N1504" t="s">
        <v>301</v>
      </c>
      <c r="O1504" s="8">
        <v>41916</v>
      </c>
      <c r="P1504" s="9">
        <f>O1504-N1504</f>
        <v>410</v>
      </c>
      <c r="Q1504">
        <v>55</v>
      </c>
      <c r="R1504" s="9">
        <f>P1504-Q1504</f>
        <v>355</v>
      </c>
      <c r="S1504" s="8">
        <f>O1504-R1504</f>
        <v>41561</v>
      </c>
      <c r="T1504">
        <v>98</v>
      </c>
      <c r="U1504">
        <v>1</v>
      </c>
      <c r="V1504">
        <v>17</v>
      </c>
      <c r="W1504">
        <v>0</v>
      </c>
      <c r="X1504">
        <v>1</v>
      </c>
      <c r="Y1504">
        <v>5</v>
      </c>
      <c r="Z1504">
        <v>122</v>
      </c>
      <c r="AA1504">
        <f>Z1504/P1504</f>
        <v>0.29756097560975608</v>
      </c>
      <c r="AB1504" s="14" t="s">
        <v>506</v>
      </c>
      <c r="AC1504" s="13" t="s">
        <v>63</v>
      </c>
      <c r="AD1504">
        <v>1</v>
      </c>
      <c r="AE1504" t="str">
        <f>IF(AD1504&gt;3, "Prefers Discount", "Discount Indifferent")</f>
        <v>Discount Indifferent</v>
      </c>
      <c r="AF1504">
        <v>4</v>
      </c>
      <c r="AG1504">
        <v>3</v>
      </c>
      <c r="AH1504">
        <v>0</v>
      </c>
      <c r="AI1504" t="str">
        <f>INDEX($AF$1:$AH$1,MATCH(MAX(AF1504:AH1504),AF1504:AH1504,0))</f>
        <v>Store_Orders</v>
      </c>
      <c r="AJ1504">
        <v>7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f>SUM(AK1504:AO1504)</f>
        <v>1</v>
      </c>
      <c r="AQ1504" t="str">
        <f>INDEX($AK$1:$AO$1,MATCH(MAX(AK1504:AO1504),AK1504:AO1504,0))</f>
        <v>Converted_on_Camp4</v>
      </c>
      <c r="AR1504">
        <v>1</v>
      </c>
      <c r="AS1504" t="str">
        <f>IF(OR(AK1504&gt;0, AL1504&gt;0, AM1504&gt;0, AN1504&gt;0, AO1504&gt;0), "Converted", "Not Converted")</f>
        <v>Converted</v>
      </c>
      <c r="AT1504">
        <v>0</v>
      </c>
      <c r="AU1504">
        <v>3</v>
      </c>
      <c r="AV1504">
        <v>11</v>
      </c>
      <c r="AW1504">
        <f>IF(Z1504&gt;607, 4, 0)</f>
        <v>0</v>
      </c>
      <c r="AX1504">
        <f>IF(AA1504&gt;1.6588, 3, 0)</f>
        <v>0</v>
      </c>
      <c r="AY1504">
        <f>IF(P1504&gt;401, 2, 0)</f>
        <v>2</v>
      </c>
      <c r="AZ1504">
        <f>IF(I1504&gt;52915.77, 1, 0)</f>
        <v>0</v>
      </c>
      <c r="BA1504">
        <f>SUM(AW1504:AZ1504)</f>
        <v>2</v>
      </c>
      <c r="BB1504" t="str">
        <f>VLOOKUP(BA1504,'Standard Deviations'!$L$1:$M$11,2,TRUE)</f>
        <v>Bronze</v>
      </c>
    </row>
    <row r="1505" spans="1:54">
      <c r="A1505">
        <v>2286</v>
      </c>
      <c r="B1505">
        <v>1962</v>
      </c>
      <c r="C1505">
        <f>2024-B1505</f>
        <v>62</v>
      </c>
      <c r="D1505" t="str">
        <f>VLOOKUP(B1505,Reference!$A$1:$B$125, 2)</f>
        <v>Boomers</v>
      </c>
      <c r="E1505" t="s">
        <v>54</v>
      </c>
      <c r="F1505" t="str">
        <f>IF(E1505="High School", "No College", "College")</f>
        <v>College</v>
      </c>
      <c r="G1505" t="s">
        <v>60</v>
      </c>
      <c r="H1505">
        <v>50785</v>
      </c>
      <c r="I1505">
        <v>50785</v>
      </c>
      <c r="J1505" s="4" t="s">
        <v>175</v>
      </c>
      <c r="K1505">
        <v>1</v>
      </c>
      <c r="L1505">
        <v>1</v>
      </c>
      <c r="M1505" t="str">
        <f>IF(OR(K1505&gt;0, L1505&gt;0), "Parent", "Not Parent")</f>
        <v>Parent</v>
      </c>
      <c r="N1505" t="s">
        <v>260</v>
      </c>
      <c r="O1505" s="8">
        <v>41916</v>
      </c>
      <c r="P1505" s="9">
        <f>O1505-N1505</f>
        <v>389</v>
      </c>
      <c r="Q1505">
        <v>27</v>
      </c>
      <c r="R1505" s="9">
        <f>P1505-Q1505</f>
        <v>362</v>
      </c>
      <c r="S1505" s="8">
        <f>O1505-R1505</f>
        <v>41554</v>
      </c>
      <c r="T1505">
        <v>64</v>
      </c>
      <c r="U1505">
        <v>1</v>
      </c>
      <c r="V1505">
        <v>21</v>
      </c>
      <c r="W1505">
        <v>0</v>
      </c>
      <c r="X1505">
        <v>1</v>
      </c>
      <c r="Y1505">
        <v>27</v>
      </c>
      <c r="Z1505">
        <v>114</v>
      </c>
      <c r="AA1505">
        <f>Z1505/P1505</f>
        <v>0.29305912596401029</v>
      </c>
      <c r="AB1505" s="11" t="s">
        <v>506</v>
      </c>
      <c r="AC1505" t="s">
        <v>59</v>
      </c>
      <c r="AD1505">
        <v>2</v>
      </c>
      <c r="AE1505" t="str">
        <f>IF(AD1505&gt;3, "Prefers Discount", "Discount Indifferent")</f>
        <v>Discount Indifferent</v>
      </c>
      <c r="AF1505">
        <v>3</v>
      </c>
      <c r="AG1505">
        <v>2</v>
      </c>
      <c r="AH1505">
        <v>1</v>
      </c>
      <c r="AI1505" t="str">
        <f>INDEX($AF$1:$AH$1,MATCH(MAX(AF1505:AH1505),AF1505:AH1505,0))</f>
        <v>Store_Orders</v>
      </c>
      <c r="AJ1505">
        <v>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f>SUM(AK1505:AO1505)</f>
        <v>0</v>
      </c>
      <c r="AQ1505" t="s">
        <v>67</v>
      </c>
      <c r="AR1505">
        <v>0</v>
      </c>
      <c r="AS1505" t="str">
        <f>IF(OR(AK1505&gt;0, AL1505&gt;0, AM1505&gt;0, AN1505&gt;0, AO1505&gt;0), "Converted", "Not Converted")</f>
        <v>Not Converted</v>
      </c>
      <c r="AT1505">
        <v>0</v>
      </c>
      <c r="AU1505">
        <v>3</v>
      </c>
      <c r="AV1505">
        <v>11</v>
      </c>
      <c r="AW1505">
        <f>IF(Z1505&gt;607, 4, 0)</f>
        <v>0</v>
      </c>
      <c r="AX1505">
        <f>IF(AA1505&gt;1.6588, 3, 0)</f>
        <v>0</v>
      </c>
      <c r="AY1505">
        <f>IF(P1505&gt;401, 2, 0)</f>
        <v>0</v>
      </c>
      <c r="AZ1505">
        <f>IF(I1505&gt;52915.77, 1, 0)</f>
        <v>0</v>
      </c>
      <c r="BA1505">
        <f>SUM(AW1505:AZ1505)</f>
        <v>0</v>
      </c>
      <c r="BB1505" t="str">
        <f>VLOOKUP(BA1505,'Standard Deviations'!$L$1:$M$11,2,TRUE)</f>
        <v>No Tier</v>
      </c>
    </row>
    <row r="1506" spans="1:54">
      <c r="A1506">
        <v>1016</v>
      </c>
      <c r="B1506">
        <v>1959</v>
      </c>
      <c r="C1506">
        <f>2024-B1506</f>
        <v>65</v>
      </c>
      <c r="D1506" t="str">
        <f>VLOOKUP(B1506,Reference!$A$1:$B$125, 2)</f>
        <v>Boomers</v>
      </c>
      <c r="E1506" t="s">
        <v>68</v>
      </c>
      <c r="F1506" t="str">
        <f>IF(E1506="High School", "No College", "College")</f>
        <v>College</v>
      </c>
      <c r="G1506" t="s">
        <v>60</v>
      </c>
      <c r="H1506">
        <v>34554</v>
      </c>
      <c r="I1506">
        <v>34554</v>
      </c>
      <c r="J1506" s="4" t="s">
        <v>175</v>
      </c>
      <c r="K1506">
        <v>0</v>
      </c>
      <c r="L1506">
        <v>1</v>
      </c>
      <c r="M1506" t="str">
        <f>IF(OR(K1506&gt;0, L1506&gt;0), "Parent", "Not Parent")</f>
        <v>Parent</v>
      </c>
      <c r="N1506" t="s">
        <v>659</v>
      </c>
      <c r="O1506" s="8">
        <v>41916</v>
      </c>
      <c r="P1506" s="9">
        <f>O1506-N1506</f>
        <v>188</v>
      </c>
      <c r="Q1506">
        <v>43</v>
      </c>
      <c r="R1506" s="9">
        <f>P1506-Q1506</f>
        <v>145</v>
      </c>
      <c r="S1506" s="8">
        <f>O1506-R1506</f>
        <v>41771</v>
      </c>
      <c r="T1506">
        <v>41</v>
      </c>
      <c r="U1506">
        <v>1</v>
      </c>
      <c r="V1506">
        <v>6</v>
      </c>
      <c r="W1506">
        <v>2</v>
      </c>
      <c r="X1506">
        <v>0</v>
      </c>
      <c r="Y1506">
        <v>5</v>
      </c>
      <c r="Z1506">
        <v>55</v>
      </c>
      <c r="AA1506">
        <f>Z1506/P1506</f>
        <v>0.29255319148936171</v>
      </c>
      <c r="AB1506" s="11" t="s">
        <v>506</v>
      </c>
      <c r="AC1506" t="s">
        <v>59</v>
      </c>
      <c r="AD1506">
        <v>2</v>
      </c>
      <c r="AE1506" t="str">
        <f>IF(AD1506&gt;3, "Prefers Discount", "Discount Indifferent")</f>
        <v>Discount Indifferent</v>
      </c>
      <c r="AF1506">
        <v>3</v>
      </c>
      <c r="AG1506">
        <v>2</v>
      </c>
      <c r="AH1506">
        <v>0</v>
      </c>
      <c r="AI1506" t="str">
        <f>INDEX($AF$1:$AH$1,MATCH(MAX(AF1506:AH1506),AF1506:AH1506,0))</f>
        <v>Store_Orders</v>
      </c>
      <c r="AJ1506">
        <v>6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f>SUM(AK1506:AO1506)</f>
        <v>0</v>
      </c>
      <c r="AQ1506" t="s">
        <v>67</v>
      </c>
      <c r="AR1506">
        <v>0</v>
      </c>
      <c r="AS1506" t="str">
        <f>IF(OR(AK1506&gt;0, AL1506&gt;0, AM1506&gt;0, AN1506&gt;0, AO1506&gt;0), "Converted", "Not Converted")</f>
        <v>Not Converted</v>
      </c>
      <c r="AT1506">
        <v>0</v>
      </c>
      <c r="AU1506">
        <v>3</v>
      </c>
      <c r="AV1506">
        <v>11</v>
      </c>
      <c r="AW1506">
        <f>IF(Z1506&gt;607, 4, 0)</f>
        <v>0</v>
      </c>
      <c r="AX1506">
        <f>IF(AA1506&gt;1.6588, 3, 0)</f>
        <v>0</v>
      </c>
      <c r="AY1506">
        <f>IF(P1506&gt;401, 2, 0)</f>
        <v>0</v>
      </c>
      <c r="AZ1506">
        <f>IF(I1506&gt;52915.77, 1, 0)</f>
        <v>0</v>
      </c>
      <c r="BA1506">
        <f>SUM(AW1506:AZ1506)</f>
        <v>0</v>
      </c>
      <c r="BB1506" t="str">
        <f>VLOOKUP(BA1506,'Standard Deviations'!$L$1:$M$11,2,TRUE)</f>
        <v>No Tier</v>
      </c>
    </row>
    <row r="1507" spans="1:54">
      <c r="A1507">
        <v>5063</v>
      </c>
      <c r="B1507">
        <v>1977</v>
      </c>
      <c r="C1507">
        <f>2024-B1507</f>
        <v>47</v>
      </c>
      <c r="D1507" t="str">
        <f>VLOOKUP(B1507,Reference!$A$1:$B$125, 2)</f>
        <v>Gen X</v>
      </c>
      <c r="E1507" t="s">
        <v>54</v>
      </c>
      <c r="F1507" t="str">
        <f>IF(E1507="High School", "No College", "College")</f>
        <v>College</v>
      </c>
      <c r="G1507" t="s">
        <v>60</v>
      </c>
      <c r="H1507">
        <v>28769</v>
      </c>
      <c r="I1507">
        <v>28769</v>
      </c>
      <c r="J1507" s="4" t="s">
        <v>341</v>
      </c>
      <c r="K1507">
        <v>1</v>
      </c>
      <c r="L1507">
        <v>0</v>
      </c>
      <c r="M1507" t="str">
        <f>IF(OR(K1507&gt;0, L1507&gt;0), "Parent", "Not Parent")</f>
        <v>Parent</v>
      </c>
      <c r="N1507" t="s">
        <v>632</v>
      </c>
      <c r="O1507" s="8">
        <v>41916</v>
      </c>
      <c r="P1507" s="9">
        <f>O1507-N1507</f>
        <v>655</v>
      </c>
      <c r="Q1507">
        <v>76</v>
      </c>
      <c r="R1507" s="9">
        <f>P1507-Q1507</f>
        <v>579</v>
      </c>
      <c r="S1507" s="8">
        <f>O1507-R1507</f>
        <v>41337</v>
      </c>
      <c r="T1507">
        <v>41</v>
      </c>
      <c r="U1507">
        <v>5</v>
      </c>
      <c r="V1507">
        <v>129</v>
      </c>
      <c r="W1507">
        <v>10</v>
      </c>
      <c r="X1507">
        <v>3</v>
      </c>
      <c r="Y1507">
        <v>3</v>
      </c>
      <c r="Z1507">
        <v>191</v>
      </c>
      <c r="AA1507">
        <f>Z1507/P1507</f>
        <v>0.2916030534351145</v>
      </c>
      <c r="AB1507" s="14" t="s">
        <v>506</v>
      </c>
      <c r="AC1507" s="13" t="s">
        <v>63</v>
      </c>
      <c r="AD1507">
        <v>3</v>
      </c>
      <c r="AE1507" t="str">
        <f>IF(AD1507&gt;3, "Prefers Discount", "Discount Indifferent")</f>
        <v>Discount Indifferent</v>
      </c>
      <c r="AF1507">
        <v>4</v>
      </c>
      <c r="AG1507">
        <v>4</v>
      </c>
      <c r="AH1507">
        <v>1</v>
      </c>
      <c r="AI1507" t="str">
        <f>INDEX($AF$1:$AH$1,MATCH(MAX(AF1507:AH1507),AF1507:AH1507,0))</f>
        <v>Store_Orders</v>
      </c>
      <c r="AJ1507">
        <v>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f>SUM(AK1507:AO1507)</f>
        <v>0</v>
      </c>
      <c r="AQ1507" t="s">
        <v>67</v>
      </c>
      <c r="AR1507">
        <v>0</v>
      </c>
      <c r="AS1507" t="str">
        <f>IF(OR(AK1507&gt;0, AL1507&gt;0, AM1507&gt;0, AN1507&gt;0, AO1507&gt;0), "Converted", "Not Converted")</f>
        <v>Not Converted</v>
      </c>
      <c r="AT1507">
        <v>0</v>
      </c>
      <c r="AU1507">
        <v>3</v>
      </c>
      <c r="AV1507">
        <v>11</v>
      </c>
      <c r="AW1507">
        <f>IF(Z1507&gt;607, 4, 0)</f>
        <v>0</v>
      </c>
      <c r="AX1507">
        <f>IF(AA1507&gt;1.6588, 3, 0)</f>
        <v>0</v>
      </c>
      <c r="AY1507">
        <f>IF(P1507&gt;401, 2, 0)</f>
        <v>2</v>
      </c>
      <c r="AZ1507">
        <f>IF(I1507&gt;52915.77, 1, 0)</f>
        <v>0</v>
      </c>
      <c r="BA1507">
        <f>SUM(AW1507:AZ1507)</f>
        <v>2</v>
      </c>
      <c r="BB1507" t="str">
        <f>VLOOKUP(BA1507,'Standard Deviations'!$L$1:$M$11,2,TRUE)</f>
        <v>Bronze</v>
      </c>
    </row>
    <row r="1508" spans="1:54">
      <c r="A1508">
        <v>3386</v>
      </c>
      <c r="B1508">
        <v>1992</v>
      </c>
      <c r="C1508">
        <f>2024-B1508</f>
        <v>32</v>
      </c>
      <c r="D1508" t="str">
        <f>VLOOKUP(B1508,Reference!$A$1:$B$125, 2)</f>
        <v>Millennials</v>
      </c>
      <c r="E1508" t="s">
        <v>54</v>
      </c>
      <c r="F1508" t="str">
        <f>IF(E1508="High School", "No College", "College")</f>
        <v>College</v>
      </c>
      <c r="G1508" t="s">
        <v>55</v>
      </c>
      <c r="H1508">
        <v>34935</v>
      </c>
      <c r="I1508">
        <v>34935</v>
      </c>
      <c r="J1508" s="4" t="s">
        <v>175</v>
      </c>
      <c r="K1508">
        <v>0</v>
      </c>
      <c r="L1508">
        <v>0</v>
      </c>
      <c r="M1508" t="str">
        <f>IF(OR(K1508&gt;0, L1508&gt;0), "Parent", "Not Parent")</f>
        <v>Not Parent</v>
      </c>
      <c r="N1508" t="s">
        <v>671</v>
      </c>
      <c r="O1508" s="8">
        <v>41916</v>
      </c>
      <c r="P1508" s="9">
        <f>O1508-N1508</f>
        <v>470</v>
      </c>
      <c r="Q1508">
        <v>71</v>
      </c>
      <c r="R1508" s="9">
        <f>P1508-Q1508</f>
        <v>399</v>
      </c>
      <c r="S1508" s="8">
        <f>O1508-R1508</f>
        <v>41517</v>
      </c>
      <c r="T1508">
        <v>34</v>
      </c>
      <c r="U1508">
        <v>4</v>
      </c>
      <c r="V1508">
        <v>66</v>
      </c>
      <c r="W1508">
        <v>3</v>
      </c>
      <c r="X1508">
        <v>10</v>
      </c>
      <c r="Y1508">
        <v>20</v>
      </c>
      <c r="Z1508">
        <v>137</v>
      </c>
      <c r="AA1508">
        <f>Z1508/P1508</f>
        <v>0.29148936170212764</v>
      </c>
      <c r="AB1508" s="14" t="s">
        <v>506</v>
      </c>
      <c r="AC1508" s="13" t="s">
        <v>63</v>
      </c>
      <c r="AD1508">
        <v>1</v>
      </c>
      <c r="AE1508" t="str">
        <f>IF(AD1508&gt;3, "Prefers Discount", "Discount Indifferent")</f>
        <v>Discount Indifferent</v>
      </c>
      <c r="AF1508">
        <v>4</v>
      </c>
      <c r="AG1508">
        <v>2</v>
      </c>
      <c r="AH1508">
        <v>1</v>
      </c>
      <c r="AI1508" t="str">
        <f>INDEX($AF$1:$AH$1,MATCH(MAX(AF1508:AH1508),AF1508:AH1508,0))</f>
        <v>Store_Orders</v>
      </c>
      <c r="AJ1508">
        <v>7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f>SUM(AK1508:AO1508)</f>
        <v>0</v>
      </c>
      <c r="AQ1508" t="s">
        <v>67</v>
      </c>
      <c r="AR1508">
        <v>0</v>
      </c>
      <c r="AS1508" t="str">
        <f>IF(OR(AK1508&gt;0, AL1508&gt;0, AM1508&gt;0, AN1508&gt;0, AO1508&gt;0), "Converted", "Not Converted")</f>
        <v>Not Converted</v>
      </c>
      <c r="AT1508">
        <v>0</v>
      </c>
      <c r="AU1508">
        <v>3</v>
      </c>
      <c r="AV1508">
        <v>11</v>
      </c>
      <c r="AW1508">
        <f>IF(Z1508&gt;607, 4, 0)</f>
        <v>0</v>
      </c>
      <c r="AX1508">
        <f>IF(AA1508&gt;1.6588, 3, 0)</f>
        <v>0</v>
      </c>
      <c r="AY1508">
        <f>IF(P1508&gt;401, 2, 0)</f>
        <v>2</v>
      </c>
      <c r="AZ1508">
        <f>IF(I1508&gt;52915.77, 1, 0)</f>
        <v>0</v>
      </c>
      <c r="BA1508">
        <f>SUM(AW1508:AZ1508)</f>
        <v>2</v>
      </c>
      <c r="BB1508" t="str">
        <f>VLOOKUP(BA1508,'Standard Deviations'!$L$1:$M$11,2,TRUE)</f>
        <v>Bronze</v>
      </c>
    </row>
    <row r="1509" spans="1:54">
      <c r="A1509">
        <v>8175</v>
      </c>
      <c r="B1509">
        <v>1992</v>
      </c>
      <c r="C1509">
        <f>2024-B1509</f>
        <v>32</v>
      </c>
      <c r="D1509" t="str">
        <f>VLOOKUP(B1509,Reference!$A$1:$B$125, 2)</f>
        <v>Millennials</v>
      </c>
      <c r="E1509" t="s">
        <v>54</v>
      </c>
      <c r="F1509" t="str">
        <f>IF(E1509="High School", "No College", "College")</f>
        <v>College</v>
      </c>
      <c r="G1509" t="s">
        <v>55</v>
      </c>
      <c r="H1509">
        <v>34935</v>
      </c>
      <c r="I1509">
        <v>34935</v>
      </c>
      <c r="J1509" s="4" t="s">
        <v>175</v>
      </c>
      <c r="K1509">
        <v>0</v>
      </c>
      <c r="L1509">
        <v>0</v>
      </c>
      <c r="M1509" t="str">
        <f>IF(OR(K1509&gt;0, L1509&gt;0), "Parent", "Not Parent")</f>
        <v>Not Parent</v>
      </c>
      <c r="N1509" t="s">
        <v>671</v>
      </c>
      <c r="O1509" s="8">
        <v>41916</v>
      </c>
      <c r="P1509" s="9">
        <f>O1509-N1509</f>
        <v>470</v>
      </c>
      <c r="Q1509">
        <v>71</v>
      </c>
      <c r="R1509" s="9">
        <f>P1509-Q1509</f>
        <v>399</v>
      </c>
      <c r="S1509" s="8">
        <f>O1509-R1509</f>
        <v>41517</v>
      </c>
      <c r="T1509">
        <v>34</v>
      </c>
      <c r="U1509">
        <v>4</v>
      </c>
      <c r="V1509">
        <v>66</v>
      </c>
      <c r="W1509">
        <v>3</v>
      </c>
      <c r="X1509">
        <v>10</v>
      </c>
      <c r="Y1509">
        <v>20</v>
      </c>
      <c r="Z1509">
        <v>137</v>
      </c>
      <c r="AA1509">
        <f>Z1509/P1509</f>
        <v>0.29148936170212764</v>
      </c>
      <c r="AB1509" s="14" t="s">
        <v>506</v>
      </c>
      <c r="AC1509" s="13" t="s">
        <v>63</v>
      </c>
      <c r="AD1509">
        <v>1</v>
      </c>
      <c r="AE1509" t="str">
        <f>IF(AD1509&gt;3, "Prefers Discount", "Discount Indifferent")</f>
        <v>Discount Indifferent</v>
      </c>
      <c r="AF1509">
        <v>4</v>
      </c>
      <c r="AG1509">
        <v>2</v>
      </c>
      <c r="AH1509">
        <v>1</v>
      </c>
      <c r="AI1509" t="str">
        <f>INDEX($AF$1:$AH$1,MATCH(MAX(AF1509:AH1509),AF1509:AH1509,0))</f>
        <v>Store_Orders</v>
      </c>
      <c r="AJ1509">
        <v>7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f>SUM(AK1509:AO1509)</f>
        <v>0</v>
      </c>
      <c r="AQ1509" t="s">
        <v>67</v>
      </c>
      <c r="AR1509">
        <v>0</v>
      </c>
      <c r="AS1509" t="str">
        <f>IF(OR(AK1509&gt;0, AL1509&gt;0, AM1509&gt;0, AN1509&gt;0, AO1509&gt;0), "Converted", "Not Converted")</f>
        <v>Not Converted</v>
      </c>
      <c r="AT1509">
        <v>0</v>
      </c>
      <c r="AU1509">
        <v>3</v>
      </c>
      <c r="AV1509">
        <v>11</v>
      </c>
      <c r="AW1509">
        <f>IF(Z1509&gt;607, 4, 0)</f>
        <v>0</v>
      </c>
      <c r="AX1509">
        <f>IF(AA1509&gt;1.6588, 3, 0)</f>
        <v>0</v>
      </c>
      <c r="AY1509">
        <f>IF(P1509&gt;401, 2, 0)</f>
        <v>2</v>
      </c>
      <c r="AZ1509">
        <f>IF(I1509&gt;52915.77, 1, 0)</f>
        <v>0</v>
      </c>
      <c r="BA1509">
        <f>SUM(AW1509:AZ1509)</f>
        <v>2</v>
      </c>
      <c r="BB1509" t="str">
        <f>VLOOKUP(BA1509,'Standard Deviations'!$L$1:$M$11,2,TRUE)</f>
        <v>Bronze</v>
      </c>
    </row>
    <row r="1510" spans="1:54">
      <c r="A1510">
        <v>4470</v>
      </c>
      <c r="B1510">
        <v>1962</v>
      </c>
      <c r="C1510">
        <f>2024-B1510</f>
        <v>62</v>
      </c>
      <c r="D1510" t="str">
        <f>VLOOKUP(B1510,Reference!$A$1:$B$125, 2)</f>
        <v>Boomers</v>
      </c>
      <c r="E1510" t="s">
        <v>64</v>
      </c>
      <c r="F1510" t="str">
        <f>IF(E1510="High School", "No College", "College")</f>
        <v>College</v>
      </c>
      <c r="G1510" t="s">
        <v>55</v>
      </c>
      <c r="H1510">
        <v>58646</v>
      </c>
      <c r="I1510">
        <v>58646</v>
      </c>
      <c r="J1510" s="4" t="s">
        <v>61</v>
      </c>
      <c r="K1510">
        <v>0</v>
      </c>
      <c r="L1510">
        <v>1</v>
      </c>
      <c r="M1510" t="str">
        <f>IF(OR(K1510&gt;0, L1510&gt;0), "Parent", "Not Parent")</f>
        <v>Parent</v>
      </c>
      <c r="N1510" t="s">
        <v>406</v>
      </c>
      <c r="O1510" s="8">
        <v>41916</v>
      </c>
      <c r="P1510" s="9">
        <f>O1510-N1510</f>
        <v>481</v>
      </c>
      <c r="Q1510">
        <v>3</v>
      </c>
      <c r="R1510" s="9">
        <f>P1510-Q1510</f>
        <v>478</v>
      </c>
      <c r="S1510" s="8">
        <f>O1510-R1510</f>
        <v>41438</v>
      </c>
      <c r="T1510">
        <v>62</v>
      </c>
      <c r="U1510">
        <v>1</v>
      </c>
      <c r="V1510">
        <v>44</v>
      </c>
      <c r="W1510">
        <v>6</v>
      </c>
      <c r="X1510">
        <v>5</v>
      </c>
      <c r="Y1510">
        <v>22</v>
      </c>
      <c r="Z1510">
        <v>140</v>
      </c>
      <c r="AA1510">
        <f>Z1510/P1510</f>
        <v>0.29106029106029108</v>
      </c>
      <c r="AB1510" s="11" t="s">
        <v>506</v>
      </c>
      <c r="AC1510" t="s">
        <v>59</v>
      </c>
      <c r="AD1510">
        <v>1</v>
      </c>
      <c r="AE1510" t="str">
        <f>IF(AD1510&gt;3, "Prefers Discount", "Discount Indifferent")</f>
        <v>Discount Indifferent</v>
      </c>
      <c r="AF1510">
        <v>4</v>
      </c>
      <c r="AG1510">
        <v>2</v>
      </c>
      <c r="AH1510">
        <v>1</v>
      </c>
      <c r="AI1510" t="str">
        <f>INDEX($AF$1:$AH$1,MATCH(MAX(AF1510:AH1510),AF1510:AH1510,0))</f>
        <v>Store_Orders</v>
      </c>
      <c r="AJ1510">
        <v>4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f>SUM(AK1510:AO1510)</f>
        <v>0</v>
      </c>
      <c r="AQ1510" t="s">
        <v>67</v>
      </c>
      <c r="AR1510">
        <v>0</v>
      </c>
      <c r="AS1510" t="str">
        <f>IF(OR(AK1510&gt;0, AL1510&gt;0, AM1510&gt;0, AN1510&gt;0, AO1510&gt;0), "Converted", "Not Converted")</f>
        <v>Not Converted</v>
      </c>
      <c r="AT1510">
        <v>0</v>
      </c>
      <c r="AU1510">
        <v>3</v>
      </c>
      <c r="AV1510">
        <v>11</v>
      </c>
      <c r="AW1510">
        <f>IF(Z1510&gt;607, 4, 0)</f>
        <v>0</v>
      </c>
      <c r="AX1510">
        <f>IF(AA1510&gt;1.6588, 3, 0)</f>
        <v>0</v>
      </c>
      <c r="AY1510">
        <f>IF(P1510&gt;401, 2, 0)</f>
        <v>2</v>
      </c>
      <c r="AZ1510">
        <f>IF(I1510&gt;52915.77, 1, 0)</f>
        <v>1</v>
      </c>
      <c r="BA1510">
        <f>SUM(AW1510:AZ1510)</f>
        <v>3</v>
      </c>
      <c r="BB1510" t="str">
        <f>VLOOKUP(BA1510,'Standard Deviations'!$L$1:$M$11,2,TRUE)</f>
        <v>Silver</v>
      </c>
    </row>
    <row r="1511" spans="1:54">
      <c r="A1511">
        <v>6183</v>
      </c>
      <c r="B1511">
        <v>1962</v>
      </c>
      <c r="C1511">
        <f>2024-B1511</f>
        <v>62</v>
      </c>
      <c r="D1511" t="str">
        <f>VLOOKUP(B1511,Reference!$A$1:$B$125, 2)</f>
        <v>Boomers</v>
      </c>
      <c r="E1511" t="s">
        <v>64</v>
      </c>
      <c r="F1511" t="str">
        <f>IF(E1511="High School", "No College", "College")</f>
        <v>College</v>
      </c>
      <c r="G1511" t="s">
        <v>55</v>
      </c>
      <c r="H1511">
        <v>58646</v>
      </c>
      <c r="I1511">
        <v>58646</v>
      </c>
      <c r="J1511" s="4" t="s">
        <v>61</v>
      </c>
      <c r="K1511">
        <v>0</v>
      </c>
      <c r="L1511">
        <v>1</v>
      </c>
      <c r="M1511" t="str">
        <f>IF(OR(K1511&gt;0, L1511&gt;0), "Parent", "Not Parent")</f>
        <v>Parent</v>
      </c>
      <c r="N1511" t="s">
        <v>406</v>
      </c>
      <c r="O1511" s="8">
        <v>41916</v>
      </c>
      <c r="P1511" s="9">
        <f>O1511-N1511</f>
        <v>481</v>
      </c>
      <c r="Q1511">
        <v>3</v>
      </c>
      <c r="R1511" s="9">
        <f>P1511-Q1511</f>
        <v>478</v>
      </c>
      <c r="S1511" s="8">
        <f>O1511-R1511</f>
        <v>41438</v>
      </c>
      <c r="T1511">
        <v>62</v>
      </c>
      <c r="U1511">
        <v>1</v>
      </c>
      <c r="V1511">
        <v>44</v>
      </c>
      <c r="W1511">
        <v>6</v>
      </c>
      <c r="X1511">
        <v>5</v>
      </c>
      <c r="Y1511">
        <v>22</v>
      </c>
      <c r="Z1511">
        <v>140</v>
      </c>
      <c r="AA1511">
        <f>Z1511/P1511</f>
        <v>0.29106029106029108</v>
      </c>
      <c r="AB1511" s="11" t="s">
        <v>506</v>
      </c>
      <c r="AC1511" t="s">
        <v>59</v>
      </c>
      <c r="AD1511">
        <v>1</v>
      </c>
      <c r="AE1511" t="str">
        <f>IF(AD1511&gt;3, "Prefers Discount", "Discount Indifferent")</f>
        <v>Discount Indifferent</v>
      </c>
      <c r="AF1511">
        <v>4</v>
      </c>
      <c r="AG1511">
        <v>2</v>
      </c>
      <c r="AH1511">
        <v>1</v>
      </c>
      <c r="AI1511" t="str">
        <f>INDEX($AF$1:$AH$1,MATCH(MAX(AF1511:AH1511),AF1511:AH1511,0))</f>
        <v>Store_Orders</v>
      </c>
      <c r="AJ1511">
        <v>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f>SUM(AK1511:AO1511)</f>
        <v>0</v>
      </c>
      <c r="AQ1511" t="s">
        <v>67</v>
      </c>
      <c r="AR1511">
        <v>0</v>
      </c>
      <c r="AS1511" t="str">
        <f>IF(OR(AK1511&gt;0, AL1511&gt;0, AM1511&gt;0, AN1511&gt;0, AO1511&gt;0), "Converted", "Not Converted")</f>
        <v>Not Converted</v>
      </c>
      <c r="AT1511">
        <v>0</v>
      </c>
      <c r="AU1511">
        <v>3</v>
      </c>
      <c r="AV1511">
        <v>11</v>
      </c>
      <c r="AW1511">
        <f>IF(Z1511&gt;607, 4, 0)</f>
        <v>0</v>
      </c>
      <c r="AX1511">
        <f>IF(AA1511&gt;1.6588, 3, 0)</f>
        <v>0</v>
      </c>
      <c r="AY1511">
        <f>IF(P1511&gt;401, 2, 0)</f>
        <v>2</v>
      </c>
      <c r="AZ1511">
        <f>IF(I1511&gt;52915.77, 1, 0)</f>
        <v>1</v>
      </c>
      <c r="BA1511">
        <f>SUM(AW1511:AZ1511)</f>
        <v>3</v>
      </c>
      <c r="BB1511" t="str">
        <f>VLOOKUP(BA1511,'Standard Deviations'!$L$1:$M$11,2,TRUE)</f>
        <v>Silver</v>
      </c>
    </row>
    <row r="1512" spans="1:54">
      <c r="A1512">
        <v>10680</v>
      </c>
      <c r="B1512">
        <v>1986</v>
      </c>
      <c r="C1512">
        <f>2024-B1512</f>
        <v>38</v>
      </c>
      <c r="D1512" t="str">
        <f>VLOOKUP(B1512,Reference!$A$1:$B$125, 2)</f>
        <v>Millennials</v>
      </c>
      <c r="E1512" t="s">
        <v>54</v>
      </c>
      <c r="F1512" t="str">
        <f>IF(E1512="High School", "No College", "College")</f>
        <v>College</v>
      </c>
      <c r="G1512" t="s">
        <v>65</v>
      </c>
      <c r="H1512">
        <v>33235</v>
      </c>
      <c r="I1512">
        <v>33235</v>
      </c>
      <c r="J1512" s="4" t="s">
        <v>175</v>
      </c>
      <c r="K1512">
        <v>1</v>
      </c>
      <c r="L1512">
        <v>0</v>
      </c>
      <c r="M1512" t="str">
        <f>IF(OR(K1512&gt;0, L1512&gt;0), "Parent", "Not Parent")</f>
        <v>Parent</v>
      </c>
      <c r="N1512" t="s">
        <v>132</v>
      </c>
      <c r="O1512" s="8">
        <v>41916</v>
      </c>
      <c r="P1512" s="9">
        <f>O1512-N1512</f>
        <v>241</v>
      </c>
      <c r="Q1512">
        <v>71</v>
      </c>
      <c r="R1512" s="9">
        <f>P1512-Q1512</f>
        <v>170</v>
      </c>
      <c r="S1512" s="8">
        <f>O1512-R1512</f>
        <v>41746</v>
      </c>
      <c r="T1512">
        <v>45</v>
      </c>
      <c r="U1512">
        <v>0</v>
      </c>
      <c r="V1512">
        <v>16</v>
      </c>
      <c r="W1512">
        <v>2</v>
      </c>
      <c r="X1512">
        <v>1</v>
      </c>
      <c r="Y1512">
        <v>6</v>
      </c>
      <c r="Z1512">
        <v>70</v>
      </c>
      <c r="AA1512">
        <f>Z1512/P1512</f>
        <v>0.29045643153526973</v>
      </c>
      <c r="AB1512" s="14" t="s">
        <v>506</v>
      </c>
      <c r="AC1512" s="13" t="s">
        <v>63</v>
      </c>
      <c r="AD1512">
        <v>1</v>
      </c>
      <c r="AE1512" t="str">
        <f>IF(AD1512&gt;3, "Prefers Discount", "Discount Indifferent")</f>
        <v>Discount Indifferent</v>
      </c>
      <c r="AF1512">
        <v>3</v>
      </c>
      <c r="AG1512">
        <v>3</v>
      </c>
      <c r="AH1512">
        <v>0</v>
      </c>
      <c r="AI1512" t="str">
        <f>INDEX($AF$1:$AH$1,MATCH(MAX(AF1512:AH1512),AF1512:AH1512,0))</f>
        <v>Store_Orders</v>
      </c>
      <c r="AJ1512">
        <v>7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f>SUM(AK1512:AO1512)</f>
        <v>0</v>
      </c>
      <c r="AQ1512" t="s">
        <v>67</v>
      </c>
      <c r="AR1512">
        <v>0</v>
      </c>
      <c r="AS1512" t="str">
        <f>IF(OR(AK1512&gt;0, AL1512&gt;0, AM1512&gt;0, AN1512&gt;0, AO1512&gt;0), "Converted", "Not Converted")</f>
        <v>Not Converted</v>
      </c>
      <c r="AT1512">
        <v>0</v>
      </c>
      <c r="AU1512">
        <v>3</v>
      </c>
      <c r="AV1512">
        <v>11</v>
      </c>
      <c r="AW1512">
        <f>IF(Z1512&gt;607, 4, 0)</f>
        <v>0</v>
      </c>
      <c r="AX1512">
        <f>IF(AA1512&gt;1.6588, 3, 0)</f>
        <v>0</v>
      </c>
      <c r="AY1512">
        <f>IF(P1512&gt;401, 2, 0)</f>
        <v>0</v>
      </c>
      <c r="AZ1512">
        <f>IF(I1512&gt;52915.77, 1, 0)</f>
        <v>0</v>
      </c>
      <c r="BA1512">
        <f>SUM(AW1512:AZ1512)</f>
        <v>0</v>
      </c>
      <c r="BB1512" t="str">
        <f>VLOOKUP(BA1512,'Standard Deviations'!$L$1:$M$11,2,TRUE)</f>
        <v>No Tier</v>
      </c>
    </row>
    <row r="1513" spans="1:54">
      <c r="A1513">
        <v>9076</v>
      </c>
      <c r="B1513">
        <v>1980</v>
      </c>
      <c r="C1513">
        <f>2024-B1513</f>
        <v>44</v>
      </c>
      <c r="D1513" t="str">
        <f>VLOOKUP(B1513,Reference!$A$1:$B$125, 2)</f>
        <v>Millennials</v>
      </c>
      <c r="E1513" t="s">
        <v>68</v>
      </c>
      <c r="F1513" t="str">
        <f>IF(E1513="High School", "No College", "College")</f>
        <v>College</v>
      </c>
      <c r="G1513" t="s">
        <v>55</v>
      </c>
      <c r="H1513">
        <v>30732</v>
      </c>
      <c r="I1513">
        <v>30732</v>
      </c>
      <c r="J1513" s="4" t="s">
        <v>341</v>
      </c>
      <c r="K1513">
        <v>1</v>
      </c>
      <c r="L1513">
        <v>0</v>
      </c>
      <c r="M1513" t="str">
        <f>IF(OR(K1513&gt;0, L1513&gt;0), "Parent", "Not Parent")</f>
        <v>Parent</v>
      </c>
      <c r="N1513" t="s">
        <v>378</v>
      </c>
      <c r="O1513" s="8">
        <v>41916</v>
      </c>
      <c r="P1513" s="9">
        <f>O1513-N1513</f>
        <v>637</v>
      </c>
      <c r="Q1513">
        <v>44</v>
      </c>
      <c r="R1513" s="9">
        <f>P1513-Q1513</f>
        <v>593</v>
      </c>
      <c r="S1513" s="8">
        <f>O1513-R1513</f>
        <v>41323</v>
      </c>
      <c r="T1513">
        <v>155</v>
      </c>
      <c r="U1513">
        <v>1</v>
      </c>
      <c r="V1513">
        <v>25</v>
      </c>
      <c r="W1513">
        <v>0</v>
      </c>
      <c r="X1513">
        <v>1</v>
      </c>
      <c r="Y1513">
        <v>3</v>
      </c>
      <c r="Z1513">
        <v>185</v>
      </c>
      <c r="AA1513">
        <f>Z1513/P1513</f>
        <v>0.2904238618524333</v>
      </c>
      <c r="AB1513" s="11" t="s">
        <v>506</v>
      </c>
      <c r="AC1513" t="s">
        <v>59</v>
      </c>
      <c r="AD1513">
        <v>4</v>
      </c>
      <c r="AE1513" t="str">
        <f>IF(AD1513&gt;3, "Prefers Discount", "Discount Indifferent")</f>
        <v>Prefers Discount</v>
      </c>
      <c r="AF1513">
        <v>4</v>
      </c>
      <c r="AG1513">
        <v>4</v>
      </c>
      <c r="AH1513">
        <v>1</v>
      </c>
      <c r="AI1513" t="str">
        <f>INDEX($AF$1:$AH$1,MATCH(MAX(AF1513:AH1513),AF1513:AH1513,0))</f>
        <v>Store_Orders</v>
      </c>
      <c r="AJ1513">
        <v>8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f>SUM(AK1513:AO1513)</f>
        <v>0</v>
      </c>
      <c r="AQ1513" t="s">
        <v>67</v>
      </c>
      <c r="AR1513">
        <v>0</v>
      </c>
      <c r="AS1513" t="str">
        <f>IF(OR(AK1513&gt;0, AL1513&gt;0, AM1513&gt;0, AN1513&gt;0, AO1513&gt;0), "Converted", "Not Converted")</f>
        <v>Not Converted</v>
      </c>
      <c r="AT1513">
        <v>0</v>
      </c>
      <c r="AU1513">
        <v>3</v>
      </c>
      <c r="AV1513">
        <v>11</v>
      </c>
      <c r="AW1513">
        <f>IF(Z1513&gt;607, 4, 0)</f>
        <v>0</v>
      </c>
      <c r="AX1513">
        <f>IF(AA1513&gt;1.6588, 3, 0)</f>
        <v>0</v>
      </c>
      <c r="AY1513">
        <f>IF(P1513&gt;401, 2, 0)</f>
        <v>2</v>
      </c>
      <c r="AZ1513">
        <f>IF(I1513&gt;52915.77, 1, 0)</f>
        <v>0</v>
      </c>
      <c r="BA1513">
        <f>SUM(AW1513:AZ1513)</f>
        <v>2</v>
      </c>
      <c r="BB1513" t="str">
        <f>VLOOKUP(BA1513,'Standard Deviations'!$L$1:$M$11,2,TRUE)</f>
        <v>Bronze</v>
      </c>
    </row>
    <row r="1514" spans="1:54">
      <c r="A1514">
        <v>3921</v>
      </c>
      <c r="B1514">
        <v>1952</v>
      </c>
      <c r="C1514">
        <f>2024-B1514</f>
        <v>72</v>
      </c>
      <c r="D1514" t="str">
        <f>VLOOKUP(B1514,Reference!$A$1:$B$125, 2)</f>
        <v>Boomers</v>
      </c>
      <c r="E1514" t="s">
        <v>74</v>
      </c>
      <c r="F1514" t="str">
        <f>IF(E1514="High School", "No College", "College")</f>
        <v>College</v>
      </c>
      <c r="G1514" t="s">
        <v>89</v>
      </c>
      <c r="H1514">
        <v>28457</v>
      </c>
      <c r="I1514">
        <v>28457</v>
      </c>
      <c r="J1514" s="4" t="s">
        <v>341</v>
      </c>
      <c r="K1514">
        <v>0</v>
      </c>
      <c r="L1514">
        <v>0</v>
      </c>
      <c r="M1514" t="str">
        <f>IF(OR(K1514&gt;0, L1514&gt;0), "Parent", "Not Parent")</f>
        <v>Not Parent</v>
      </c>
      <c r="N1514" t="s">
        <v>664</v>
      </c>
      <c r="O1514" s="8">
        <v>41916</v>
      </c>
      <c r="P1514" s="9">
        <f>O1514-N1514</f>
        <v>706</v>
      </c>
      <c r="Q1514">
        <v>96</v>
      </c>
      <c r="R1514" s="9">
        <f>P1514-Q1514</f>
        <v>610</v>
      </c>
      <c r="S1514" s="8">
        <f>O1514-R1514</f>
        <v>41306</v>
      </c>
      <c r="T1514">
        <v>24</v>
      </c>
      <c r="U1514">
        <v>1</v>
      </c>
      <c r="V1514">
        <v>108</v>
      </c>
      <c r="W1514">
        <v>29</v>
      </c>
      <c r="X1514">
        <v>29</v>
      </c>
      <c r="Y1514">
        <v>14</v>
      </c>
      <c r="Z1514">
        <v>205</v>
      </c>
      <c r="AA1514">
        <f>Z1514/P1514</f>
        <v>0.29036827195467424</v>
      </c>
      <c r="AB1514" s="14" t="s">
        <v>506</v>
      </c>
      <c r="AC1514" s="13" t="s">
        <v>63</v>
      </c>
      <c r="AD1514">
        <v>1</v>
      </c>
      <c r="AE1514" t="str">
        <f>IF(AD1514&gt;3, "Prefers Discount", "Discount Indifferent")</f>
        <v>Discount Indifferent</v>
      </c>
      <c r="AF1514">
        <v>4</v>
      </c>
      <c r="AG1514">
        <v>4</v>
      </c>
      <c r="AH1514">
        <v>1</v>
      </c>
      <c r="AI1514" t="str">
        <f>INDEX($AF$1:$AH$1,MATCH(MAX(AF1514:AH1514),AF1514:AH1514,0))</f>
        <v>Store_Orders</v>
      </c>
      <c r="AJ1514">
        <v>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f>SUM(AK1514:AO1514)</f>
        <v>0</v>
      </c>
      <c r="AQ1514" t="s">
        <v>67</v>
      </c>
      <c r="AR1514">
        <v>0</v>
      </c>
      <c r="AS1514" t="str">
        <f>IF(OR(AK1514&gt;0, AL1514&gt;0, AM1514&gt;0, AN1514&gt;0, AO1514&gt;0), "Converted", "Not Converted")</f>
        <v>Not Converted</v>
      </c>
      <c r="AT1514">
        <v>0</v>
      </c>
      <c r="AU1514">
        <v>3</v>
      </c>
      <c r="AV1514">
        <v>11</v>
      </c>
      <c r="AW1514">
        <f>IF(Z1514&gt;607, 4, 0)</f>
        <v>0</v>
      </c>
      <c r="AX1514">
        <f>IF(AA1514&gt;1.6588, 3, 0)</f>
        <v>0</v>
      </c>
      <c r="AY1514">
        <f>IF(P1514&gt;401, 2, 0)</f>
        <v>2</v>
      </c>
      <c r="AZ1514">
        <f>IF(I1514&gt;52915.77, 1, 0)</f>
        <v>0</v>
      </c>
      <c r="BA1514">
        <f>SUM(AW1514:AZ1514)</f>
        <v>2</v>
      </c>
      <c r="BB1514" t="str">
        <f>VLOOKUP(BA1514,'Standard Deviations'!$L$1:$M$11,2,TRUE)</f>
        <v>Bronze</v>
      </c>
    </row>
    <row r="1515" spans="1:54">
      <c r="A1515">
        <v>9239</v>
      </c>
      <c r="B1515">
        <v>1961</v>
      </c>
      <c r="C1515">
        <f>2024-B1515</f>
        <v>63</v>
      </c>
      <c r="D1515" t="str">
        <f>VLOOKUP(B1515,Reference!$A$1:$B$125, 2)</f>
        <v>Boomers</v>
      </c>
      <c r="E1515" t="s">
        <v>64</v>
      </c>
      <c r="F1515" t="str">
        <f>IF(E1515="High School", "No College", "College")</f>
        <v>College</v>
      </c>
      <c r="G1515" t="s">
        <v>55</v>
      </c>
      <c r="H1515">
        <v>61923</v>
      </c>
      <c r="I1515">
        <v>61923</v>
      </c>
      <c r="J1515" s="4" t="s">
        <v>61</v>
      </c>
      <c r="K1515">
        <v>0</v>
      </c>
      <c r="L1515">
        <v>2</v>
      </c>
      <c r="M1515" t="str">
        <f>IF(OR(K1515&gt;0, L1515&gt;0), "Parent", "Not Parent")</f>
        <v>Parent</v>
      </c>
      <c r="N1515" t="s">
        <v>602</v>
      </c>
      <c r="O1515" s="8">
        <v>41916</v>
      </c>
      <c r="P1515" s="9">
        <f>O1515-N1515</f>
        <v>435</v>
      </c>
      <c r="Q1515">
        <v>94</v>
      </c>
      <c r="R1515" s="9">
        <f>P1515-Q1515</f>
        <v>341</v>
      </c>
      <c r="S1515" s="8">
        <f>O1515-R1515</f>
        <v>41575</v>
      </c>
      <c r="T1515">
        <v>92</v>
      </c>
      <c r="U1515">
        <v>4</v>
      </c>
      <c r="V1515">
        <v>18</v>
      </c>
      <c r="W1515">
        <v>3</v>
      </c>
      <c r="X1515">
        <v>3</v>
      </c>
      <c r="Y1515">
        <v>6</v>
      </c>
      <c r="Z1515">
        <v>126</v>
      </c>
      <c r="AA1515">
        <f>Z1515/P1515</f>
        <v>0.28965517241379313</v>
      </c>
      <c r="AB1515" s="14" t="s">
        <v>506</v>
      </c>
      <c r="AC1515" s="13" t="s">
        <v>63</v>
      </c>
      <c r="AD1515">
        <v>1</v>
      </c>
      <c r="AE1515" t="str">
        <f>IF(AD1515&gt;3, "Prefers Discount", "Discount Indifferent")</f>
        <v>Discount Indifferent</v>
      </c>
      <c r="AF1515">
        <v>4</v>
      </c>
      <c r="AG1515">
        <v>2</v>
      </c>
      <c r="AH1515">
        <v>1</v>
      </c>
      <c r="AI1515" t="str">
        <f>INDEX($AF$1:$AH$1,MATCH(MAX(AF1515:AH1515),AF1515:AH1515,0))</f>
        <v>Store_Orders</v>
      </c>
      <c r="AJ1515">
        <v>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f>SUM(AK1515:AO1515)</f>
        <v>0</v>
      </c>
      <c r="AQ1515" t="s">
        <v>67</v>
      </c>
      <c r="AR1515">
        <v>0</v>
      </c>
      <c r="AS1515" t="str">
        <f>IF(OR(AK1515&gt;0, AL1515&gt;0, AM1515&gt;0, AN1515&gt;0, AO1515&gt;0), "Converted", "Not Converted")</f>
        <v>Not Converted</v>
      </c>
      <c r="AT1515">
        <v>0</v>
      </c>
      <c r="AU1515">
        <v>3</v>
      </c>
      <c r="AV1515">
        <v>11</v>
      </c>
      <c r="AW1515">
        <f>IF(Z1515&gt;607, 4, 0)</f>
        <v>0</v>
      </c>
      <c r="AX1515">
        <f>IF(AA1515&gt;1.6588, 3, 0)</f>
        <v>0</v>
      </c>
      <c r="AY1515">
        <f>IF(P1515&gt;401, 2, 0)</f>
        <v>2</v>
      </c>
      <c r="AZ1515">
        <f>IF(I1515&gt;52915.77, 1, 0)</f>
        <v>1</v>
      </c>
      <c r="BA1515">
        <f>SUM(AW1515:AZ1515)</f>
        <v>3</v>
      </c>
      <c r="BB1515" t="str">
        <f>VLOOKUP(BA1515,'Standard Deviations'!$L$1:$M$11,2,TRUE)</f>
        <v>Silver</v>
      </c>
    </row>
    <row r="1516" spans="1:54">
      <c r="A1516">
        <v>4279</v>
      </c>
      <c r="B1516">
        <v>1963</v>
      </c>
      <c r="C1516">
        <f>2024-B1516</f>
        <v>61</v>
      </c>
      <c r="D1516" t="str">
        <f>VLOOKUP(B1516,Reference!$A$1:$B$125, 2)</f>
        <v>Boomers</v>
      </c>
      <c r="E1516" t="s">
        <v>74</v>
      </c>
      <c r="F1516" t="str">
        <f>IF(E1516="High School", "No College", "College")</f>
        <v>College</v>
      </c>
      <c r="G1516" t="s">
        <v>60</v>
      </c>
      <c r="H1516">
        <v>39548</v>
      </c>
      <c r="I1516">
        <v>39548</v>
      </c>
      <c r="J1516" s="4" t="s">
        <v>175</v>
      </c>
      <c r="K1516">
        <v>1</v>
      </c>
      <c r="L1516">
        <v>1</v>
      </c>
      <c r="M1516" t="str">
        <f>IF(OR(K1516&gt;0, L1516&gt;0), "Parent", "Not Parent")</f>
        <v>Parent</v>
      </c>
      <c r="N1516" t="s">
        <v>100</v>
      </c>
      <c r="O1516" s="8">
        <v>41916</v>
      </c>
      <c r="P1516" s="9">
        <f>O1516-N1516</f>
        <v>187</v>
      </c>
      <c r="Q1516">
        <v>87</v>
      </c>
      <c r="R1516" s="9">
        <f>P1516-Q1516</f>
        <v>100</v>
      </c>
      <c r="S1516" s="8">
        <f>O1516-R1516</f>
        <v>41816</v>
      </c>
      <c r="T1516">
        <v>15</v>
      </c>
      <c r="U1516">
        <v>4</v>
      </c>
      <c r="V1516">
        <v>10</v>
      </c>
      <c r="W1516">
        <v>3</v>
      </c>
      <c r="X1516">
        <v>4</v>
      </c>
      <c r="Y1516">
        <v>18</v>
      </c>
      <c r="Z1516">
        <v>54</v>
      </c>
      <c r="AA1516">
        <f>Z1516/P1516</f>
        <v>0.28877005347593582</v>
      </c>
      <c r="AB1516" s="14" t="s">
        <v>506</v>
      </c>
      <c r="AC1516" s="13" t="s">
        <v>63</v>
      </c>
      <c r="AD1516">
        <v>2</v>
      </c>
      <c r="AE1516" t="str">
        <f>IF(AD1516&gt;3, "Prefers Discount", "Discount Indifferent")</f>
        <v>Discount Indifferent</v>
      </c>
      <c r="AF1516">
        <v>3</v>
      </c>
      <c r="AG1516">
        <v>1</v>
      </c>
      <c r="AH1516">
        <v>1</v>
      </c>
      <c r="AI1516" t="str">
        <f>INDEX($AF$1:$AH$1,MATCH(MAX(AF1516:AH1516),AF1516:AH1516,0))</f>
        <v>Store_Orders</v>
      </c>
      <c r="AJ1516">
        <v>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f>SUM(AK1516:AO1516)</f>
        <v>0</v>
      </c>
      <c r="AQ1516" t="s">
        <v>67</v>
      </c>
      <c r="AR1516">
        <v>0</v>
      </c>
      <c r="AS1516" t="str">
        <f>IF(OR(AK1516&gt;0, AL1516&gt;0, AM1516&gt;0, AN1516&gt;0, AO1516&gt;0), "Converted", "Not Converted")</f>
        <v>Not Converted</v>
      </c>
      <c r="AT1516">
        <v>0</v>
      </c>
      <c r="AU1516">
        <v>3</v>
      </c>
      <c r="AV1516">
        <v>11</v>
      </c>
      <c r="AW1516">
        <f>IF(Z1516&gt;607, 4, 0)</f>
        <v>0</v>
      </c>
      <c r="AX1516">
        <f>IF(AA1516&gt;1.6588, 3, 0)</f>
        <v>0</v>
      </c>
      <c r="AY1516">
        <f>IF(P1516&gt;401, 2, 0)</f>
        <v>0</v>
      </c>
      <c r="AZ1516">
        <f>IF(I1516&gt;52915.77, 1, 0)</f>
        <v>0</v>
      </c>
      <c r="BA1516">
        <f>SUM(AW1516:AZ1516)</f>
        <v>0</v>
      </c>
      <c r="BB1516" t="str">
        <f>VLOOKUP(BA1516,'Standard Deviations'!$L$1:$M$11,2,TRUE)</f>
        <v>No Tier</v>
      </c>
    </row>
    <row r="1517" spans="1:54">
      <c r="A1517">
        <v>6983</v>
      </c>
      <c r="B1517">
        <v>1950</v>
      </c>
      <c r="C1517">
        <f>2024-B1517</f>
        <v>74</v>
      </c>
      <c r="D1517" t="str">
        <f>VLOOKUP(B1517,Reference!$A$1:$B$125, 2)</f>
        <v>Boomers</v>
      </c>
      <c r="E1517" t="s">
        <v>64</v>
      </c>
      <c r="F1517" t="str">
        <f>IF(E1517="High School", "No College", "College")</f>
        <v>College</v>
      </c>
      <c r="G1517" t="s">
        <v>71</v>
      </c>
      <c r="H1517">
        <v>38054</v>
      </c>
      <c r="I1517">
        <v>38054</v>
      </c>
      <c r="J1517" s="4" t="s">
        <v>175</v>
      </c>
      <c r="K1517">
        <v>1</v>
      </c>
      <c r="L1517">
        <v>1</v>
      </c>
      <c r="M1517" t="str">
        <f>IF(OR(K1517&gt;0, L1517&gt;0), "Parent", "Not Parent")</f>
        <v>Parent</v>
      </c>
      <c r="N1517" t="s">
        <v>87</v>
      </c>
      <c r="O1517" s="8">
        <v>41916</v>
      </c>
      <c r="P1517" s="9">
        <f>O1517-N1517</f>
        <v>156</v>
      </c>
      <c r="Q1517">
        <v>24</v>
      </c>
      <c r="R1517" s="9">
        <f>P1517-Q1517</f>
        <v>132</v>
      </c>
      <c r="S1517" s="8">
        <f>O1517-R1517</f>
        <v>41784</v>
      </c>
      <c r="T1517">
        <v>23</v>
      </c>
      <c r="U1517">
        <v>2</v>
      </c>
      <c r="V1517">
        <v>17</v>
      </c>
      <c r="W1517">
        <v>2</v>
      </c>
      <c r="X1517">
        <v>1</v>
      </c>
      <c r="Y1517">
        <v>0</v>
      </c>
      <c r="Z1517">
        <v>45</v>
      </c>
      <c r="AA1517">
        <f>Z1517/P1517</f>
        <v>0.28846153846153844</v>
      </c>
      <c r="AB1517" s="11" t="s">
        <v>506</v>
      </c>
      <c r="AC1517" t="s">
        <v>59</v>
      </c>
      <c r="AD1517">
        <v>2</v>
      </c>
      <c r="AE1517" t="str">
        <f>IF(AD1517&gt;3, "Prefers Discount", "Discount Indifferent")</f>
        <v>Discount Indifferent</v>
      </c>
      <c r="AF1517">
        <v>3</v>
      </c>
      <c r="AG1517">
        <v>2</v>
      </c>
      <c r="AH1517">
        <v>0</v>
      </c>
      <c r="AI1517" t="str">
        <f>INDEX($AF$1:$AH$1,MATCH(MAX(AF1517:AH1517),AF1517:AH1517,0))</f>
        <v>Store_Orders</v>
      </c>
      <c r="AJ1517">
        <v>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f>SUM(AK1517:AO1517)</f>
        <v>0</v>
      </c>
      <c r="AQ1517" t="s">
        <v>67</v>
      </c>
      <c r="AR1517">
        <v>0</v>
      </c>
      <c r="AS1517" t="str">
        <f>IF(OR(AK1517&gt;0, AL1517&gt;0, AM1517&gt;0, AN1517&gt;0, AO1517&gt;0), "Converted", "Not Converted")</f>
        <v>Not Converted</v>
      </c>
      <c r="AT1517">
        <v>0</v>
      </c>
      <c r="AU1517">
        <v>3</v>
      </c>
      <c r="AV1517">
        <v>11</v>
      </c>
      <c r="AW1517">
        <f>IF(Z1517&gt;607, 4, 0)</f>
        <v>0</v>
      </c>
      <c r="AX1517">
        <f>IF(AA1517&gt;1.6588, 3, 0)</f>
        <v>0</v>
      </c>
      <c r="AY1517">
        <f>IF(P1517&gt;401, 2, 0)</f>
        <v>0</v>
      </c>
      <c r="AZ1517">
        <f>IF(I1517&gt;52915.77, 1, 0)</f>
        <v>0</v>
      </c>
      <c r="BA1517">
        <f>SUM(AW1517:AZ1517)</f>
        <v>0</v>
      </c>
      <c r="BB1517" t="str">
        <f>VLOOKUP(BA1517,'Standard Deviations'!$L$1:$M$11,2,TRUE)</f>
        <v>No Tier</v>
      </c>
    </row>
    <row r="1518" spans="1:54">
      <c r="A1518">
        <v>5734</v>
      </c>
      <c r="B1518">
        <v>1974</v>
      </c>
      <c r="C1518">
        <f>2024-B1518</f>
        <v>50</v>
      </c>
      <c r="D1518" t="str">
        <f>VLOOKUP(B1518,Reference!$A$1:$B$125, 2)</f>
        <v>Gen X</v>
      </c>
      <c r="E1518" t="s">
        <v>68</v>
      </c>
      <c r="F1518" t="str">
        <f>IF(E1518="High School", "No College", "College")</f>
        <v>College</v>
      </c>
      <c r="G1518" t="s">
        <v>55</v>
      </c>
      <c r="H1518">
        <v>61917</v>
      </c>
      <c r="I1518">
        <v>61917</v>
      </c>
      <c r="J1518" s="4" t="s">
        <v>61</v>
      </c>
      <c r="K1518">
        <v>1</v>
      </c>
      <c r="L1518">
        <v>1</v>
      </c>
      <c r="M1518" t="str">
        <f>IF(OR(K1518&gt;0, L1518&gt;0), "Parent", "Not Parent")</f>
        <v>Parent</v>
      </c>
      <c r="N1518" t="s">
        <v>672</v>
      </c>
      <c r="O1518" s="8">
        <v>41916</v>
      </c>
      <c r="P1518" s="9">
        <f>O1518-N1518</f>
        <v>318</v>
      </c>
      <c r="Q1518">
        <v>83</v>
      </c>
      <c r="R1518" s="9">
        <f>P1518-Q1518</f>
        <v>235</v>
      </c>
      <c r="S1518" s="8">
        <f>O1518-R1518</f>
        <v>41681</v>
      </c>
      <c r="T1518">
        <v>46</v>
      </c>
      <c r="U1518">
        <v>4</v>
      </c>
      <c r="V1518">
        <v>36</v>
      </c>
      <c r="W1518">
        <v>2</v>
      </c>
      <c r="X1518">
        <v>2</v>
      </c>
      <c r="Y1518">
        <v>1</v>
      </c>
      <c r="Z1518">
        <v>91</v>
      </c>
      <c r="AA1518">
        <f>Z1518/P1518</f>
        <v>0.28616352201257861</v>
      </c>
      <c r="AB1518" s="14" t="s">
        <v>506</v>
      </c>
      <c r="AC1518" s="13" t="s">
        <v>63</v>
      </c>
      <c r="AD1518">
        <v>1</v>
      </c>
      <c r="AE1518" t="str">
        <f>IF(AD1518&gt;3, "Prefers Discount", "Discount Indifferent")</f>
        <v>Discount Indifferent</v>
      </c>
      <c r="AF1518">
        <v>4</v>
      </c>
      <c r="AG1518">
        <v>2</v>
      </c>
      <c r="AH1518">
        <v>0</v>
      </c>
      <c r="AI1518" t="str">
        <f>INDEX($AF$1:$AH$1,MATCH(MAX(AF1518:AH1518),AF1518:AH1518,0))</f>
        <v>Store_Orders</v>
      </c>
      <c r="AJ1518">
        <v>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f>SUM(AK1518:AO1518)</f>
        <v>0</v>
      </c>
      <c r="AQ1518" t="s">
        <v>67</v>
      </c>
      <c r="AR1518">
        <v>0</v>
      </c>
      <c r="AS1518" t="str">
        <f>IF(OR(AK1518&gt;0, AL1518&gt;0, AM1518&gt;0, AN1518&gt;0, AO1518&gt;0), "Converted", "Not Converted")</f>
        <v>Not Converted</v>
      </c>
      <c r="AT1518">
        <v>0</v>
      </c>
      <c r="AU1518">
        <v>3</v>
      </c>
      <c r="AV1518">
        <v>11</v>
      </c>
      <c r="AW1518">
        <f>IF(Z1518&gt;607, 4, 0)</f>
        <v>0</v>
      </c>
      <c r="AX1518">
        <f>IF(AA1518&gt;1.6588, 3, 0)</f>
        <v>0</v>
      </c>
      <c r="AY1518">
        <f>IF(P1518&gt;401, 2, 0)</f>
        <v>0</v>
      </c>
      <c r="AZ1518">
        <f>IF(I1518&gt;52915.77, 1, 0)</f>
        <v>1</v>
      </c>
      <c r="BA1518">
        <f>SUM(AW1518:AZ1518)</f>
        <v>1</v>
      </c>
      <c r="BB1518" t="str">
        <f>VLOOKUP(BA1518,'Standard Deviations'!$L$1:$M$11,2,TRUE)</f>
        <v>Bronze</v>
      </c>
    </row>
    <row r="1519" spans="1:54">
      <c r="A1519">
        <v>8595</v>
      </c>
      <c r="B1519">
        <v>1973</v>
      </c>
      <c r="C1519">
        <f>2024-B1519</f>
        <v>51</v>
      </c>
      <c r="D1519" t="str">
        <f>VLOOKUP(B1519,Reference!$A$1:$B$125, 2)</f>
        <v>Gen X</v>
      </c>
      <c r="E1519" t="s">
        <v>54</v>
      </c>
      <c r="F1519" t="str">
        <f>IF(E1519="High School", "No College", "College")</f>
        <v>College</v>
      </c>
      <c r="G1519" t="s">
        <v>89</v>
      </c>
      <c r="H1519">
        <v>42429</v>
      </c>
      <c r="I1519">
        <v>42429</v>
      </c>
      <c r="J1519" s="4" t="s">
        <v>175</v>
      </c>
      <c r="K1519">
        <v>0</v>
      </c>
      <c r="L1519">
        <v>1</v>
      </c>
      <c r="M1519" t="str">
        <f>IF(OR(K1519&gt;0, L1519&gt;0), "Parent", "Not Parent")</f>
        <v>Parent</v>
      </c>
      <c r="N1519" t="s">
        <v>141</v>
      </c>
      <c r="O1519" s="8">
        <v>41916</v>
      </c>
      <c r="P1519" s="9">
        <f>O1519-N1519</f>
        <v>235</v>
      </c>
      <c r="Q1519">
        <v>99</v>
      </c>
      <c r="R1519" s="9">
        <f>P1519-Q1519</f>
        <v>136</v>
      </c>
      <c r="S1519" s="8">
        <f>O1519-R1519</f>
        <v>41780</v>
      </c>
      <c r="T1519">
        <v>55</v>
      </c>
      <c r="U1519">
        <v>0</v>
      </c>
      <c r="V1519">
        <v>6</v>
      </c>
      <c r="W1519">
        <v>2</v>
      </c>
      <c r="X1519">
        <v>0</v>
      </c>
      <c r="Y1519">
        <v>4</v>
      </c>
      <c r="Z1519">
        <v>67</v>
      </c>
      <c r="AA1519">
        <f>Z1519/P1519</f>
        <v>0.28510638297872343</v>
      </c>
      <c r="AB1519" s="14" t="s">
        <v>506</v>
      </c>
      <c r="AC1519" s="13" t="s">
        <v>63</v>
      </c>
      <c r="AD1519">
        <v>2</v>
      </c>
      <c r="AE1519" t="str">
        <f>IF(AD1519&gt;3, "Prefers Discount", "Discount Indifferent")</f>
        <v>Discount Indifferent</v>
      </c>
      <c r="AF1519">
        <v>3</v>
      </c>
      <c r="AG1519">
        <v>1</v>
      </c>
      <c r="AH1519">
        <v>1</v>
      </c>
      <c r="AI1519" t="str">
        <f>INDEX($AF$1:$AH$1,MATCH(MAX(AF1519:AH1519),AF1519:AH1519,0))</f>
        <v>Store_Orders</v>
      </c>
      <c r="AJ1519">
        <v>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f>SUM(AK1519:AO1519)</f>
        <v>0</v>
      </c>
      <c r="AQ1519" t="s">
        <v>67</v>
      </c>
      <c r="AR1519">
        <v>0</v>
      </c>
      <c r="AS1519" t="str">
        <f>IF(OR(AK1519&gt;0, AL1519&gt;0, AM1519&gt;0, AN1519&gt;0, AO1519&gt;0), "Converted", "Not Converted")</f>
        <v>Not Converted</v>
      </c>
      <c r="AT1519">
        <v>0</v>
      </c>
      <c r="AU1519">
        <v>3</v>
      </c>
      <c r="AV1519">
        <v>11</v>
      </c>
      <c r="AW1519">
        <f>IF(Z1519&gt;607, 4, 0)</f>
        <v>0</v>
      </c>
      <c r="AX1519">
        <f>IF(AA1519&gt;1.6588, 3, 0)</f>
        <v>0</v>
      </c>
      <c r="AY1519">
        <f>IF(P1519&gt;401, 2, 0)</f>
        <v>0</v>
      </c>
      <c r="AZ1519">
        <f>IF(I1519&gt;52915.77, 1, 0)</f>
        <v>0</v>
      </c>
      <c r="BA1519">
        <f>SUM(AW1519:AZ1519)</f>
        <v>0</v>
      </c>
      <c r="BB1519" t="str">
        <f>VLOOKUP(BA1519,'Standard Deviations'!$L$1:$M$11,2,TRUE)</f>
        <v>No Tier</v>
      </c>
    </row>
    <row r="1520" spans="1:54">
      <c r="A1520">
        <v>7232</v>
      </c>
      <c r="B1520">
        <v>1973</v>
      </c>
      <c r="C1520">
        <f>2024-B1520</f>
        <v>51</v>
      </c>
      <c r="D1520" t="str">
        <f>VLOOKUP(B1520,Reference!$A$1:$B$125, 2)</f>
        <v>Gen X</v>
      </c>
      <c r="E1520" t="s">
        <v>54</v>
      </c>
      <c r="F1520" t="str">
        <f>IF(E1520="High School", "No College", "College")</f>
        <v>College</v>
      </c>
      <c r="G1520" t="s">
        <v>89</v>
      </c>
      <c r="H1520">
        <v>42429</v>
      </c>
      <c r="I1520">
        <v>42429</v>
      </c>
      <c r="J1520" s="4" t="s">
        <v>175</v>
      </c>
      <c r="K1520">
        <v>0</v>
      </c>
      <c r="L1520">
        <v>1</v>
      </c>
      <c r="M1520" t="str">
        <f>IF(OR(K1520&gt;0, L1520&gt;0), "Parent", "Not Parent")</f>
        <v>Parent</v>
      </c>
      <c r="N1520" t="s">
        <v>141</v>
      </c>
      <c r="O1520" s="8">
        <v>41916</v>
      </c>
      <c r="P1520" s="9">
        <f>O1520-N1520</f>
        <v>235</v>
      </c>
      <c r="Q1520">
        <v>99</v>
      </c>
      <c r="R1520" s="9">
        <f>P1520-Q1520</f>
        <v>136</v>
      </c>
      <c r="S1520" s="8">
        <f>O1520-R1520</f>
        <v>41780</v>
      </c>
      <c r="T1520">
        <v>55</v>
      </c>
      <c r="U1520">
        <v>0</v>
      </c>
      <c r="V1520">
        <v>6</v>
      </c>
      <c r="W1520">
        <v>2</v>
      </c>
      <c r="X1520">
        <v>0</v>
      </c>
      <c r="Y1520">
        <v>4</v>
      </c>
      <c r="Z1520">
        <v>67</v>
      </c>
      <c r="AA1520">
        <f>Z1520/P1520</f>
        <v>0.28510638297872343</v>
      </c>
      <c r="AB1520" s="14" t="s">
        <v>506</v>
      </c>
      <c r="AC1520" s="13" t="s">
        <v>63</v>
      </c>
      <c r="AD1520">
        <v>2</v>
      </c>
      <c r="AE1520" t="str">
        <f>IF(AD1520&gt;3, "Prefers Discount", "Discount Indifferent")</f>
        <v>Discount Indifferent</v>
      </c>
      <c r="AF1520">
        <v>3</v>
      </c>
      <c r="AG1520">
        <v>1</v>
      </c>
      <c r="AH1520">
        <v>1</v>
      </c>
      <c r="AI1520" t="str">
        <f>INDEX($AF$1:$AH$1,MATCH(MAX(AF1520:AH1520),AF1520:AH1520,0))</f>
        <v>Store_Orders</v>
      </c>
      <c r="AJ1520">
        <v>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f>SUM(AK1520:AO1520)</f>
        <v>0</v>
      </c>
      <c r="AQ1520" t="s">
        <v>67</v>
      </c>
      <c r="AR1520">
        <v>0</v>
      </c>
      <c r="AS1520" t="str">
        <f>IF(OR(AK1520&gt;0, AL1520&gt;0, AM1520&gt;0, AN1520&gt;0, AO1520&gt;0), "Converted", "Not Converted")</f>
        <v>Not Converted</v>
      </c>
      <c r="AT1520">
        <v>0</v>
      </c>
      <c r="AU1520">
        <v>3</v>
      </c>
      <c r="AV1520">
        <v>11</v>
      </c>
      <c r="AW1520">
        <f>IF(Z1520&gt;607, 4, 0)</f>
        <v>0</v>
      </c>
      <c r="AX1520">
        <f>IF(AA1520&gt;1.6588, 3, 0)</f>
        <v>0</v>
      </c>
      <c r="AY1520">
        <f>IF(P1520&gt;401, 2, 0)</f>
        <v>0</v>
      </c>
      <c r="AZ1520">
        <f>IF(I1520&gt;52915.77, 1, 0)</f>
        <v>0</v>
      </c>
      <c r="BA1520">
        <f>SUM(AW1520:AZ1520)</f>
        <v>0</v>
      </c>
      <c r="BB1520" t="str">
        <f>VLOOKUP(BA1520,'Standard Deviations'!$L$1:$M$11,2,TRUE)</f>
        <v>No Tier</v>
      </c>
    </row>
    <row r="1521" spans="1:54">
      <c r="A1521">
        <v>2227</v>
      </c>
      <c r="B1521">
        <v>1958</v>
      </c>
      <c r="C1521">
        <f>2024-B1521</f>
        <v>66</v>
      </c>
      <c r="D1521" t="str">
        <f>VLOOKUP(B1521,Reference!$A$1:$B$125, 2)</f>
        <v>Boomers</v>
      </c>
      <c r="E1521" t="s">
        <v>74</v>
      </c>
      <c r="F1521" t="str">
        <f>IF(E1521="High School", "No College", "College")</f>
        <v>College</v>
      </c>
      <c r="G1521" t="s">
        <v>65</v>
      </c>
      <c r="H1521">
        <v>26490</v>
      </c>
      <c r="I1521">
        <v>26490</v>
      </c>
      <c r="J1521" s="4" t="s">
        <v>341</v>
      </c>
      <c r="K1521">
        <v>0</v>
      </c>
      <c r="L1521">
        <v>0</v>
      </c>
      <c r="M1521" t="str">
        <f>IF(OR(K1521&gt;0, L1521&gt;0), "Parent", "Not Parent")</f>
        <v>Not Parent</v>
      </c>
      <c r="N1521" t="s">
        <v>381</v>
      </c>
      <c r="O1521" s="8">
        <v>41916</v>
      </c>
      <c r="P1521" s="9">
        <f>O1521-N1521</f>
        <v>742</v>
      </c>
      <c r="Q1521">
        <v>92</v>
      </c>
      <c r="R1521" s="9">
        <f>P1521-Q1521</f>
        <v>650</v>
      </c>
      <c r="S1521" s="8">
        <f>O1521-R1521</f>
        <v>41266</v>
      </c>
      <c r="T1521">
        <v>45</v>
      </c>
      <c r="U1521">
        <v>47</v>
      </c>
      <c r="V1521">
        <v>52</v>
      </c>
      <c r="W1521">
        <v>21</v>
      </c>
      <c r="X1521">
        <v>20</v>
      </c>
      <c r="Y1521">
        <v>25</v>
      </c>
      <c r="Z1521">
        <v>210</v>
      </c>
      <c r="AA1521">
        <f>Z1521/P1521</f>
        <v>0.28301886792452829</v>
      </c>
      <c r="AB1521" s="14" t="s">
        <v>506</v>
      </c>
      <c r="AC1521" s="13" t="s">
        <v>63</v>
      </c>
      <c r="AD1521">
        <v>2</v>
      </c>
      <c r="AE1521" t="str">
        <f>IF(AD1521&gt;3, "Prefers Discount", "Discount Indifferent")</f>
        <v>Discount Indifferent</v>
      </c>
      <c r="AF1521">
        <v>5</v>
      </c>
      <c r="AG1521">
        <v>3</v>
      </c>
      <c r="AH1521">
        <v>1</v>
      </c>
      <c r="AI1521" t="str">
        <f>INDEX($AF$1:$AH$1,MATCH(MAX(AF1521:AH1521),AF1521:AH1521,0))</f>
        <v>Store_Orders</v>
      </c>
      <c r="AJ1521">
        <v>6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f>SUM(AK1521:AO1521)</f>
        <v>0</v>
      </c>
      <c r="AQ1521" t="s">
        <v>67</v>
      </c>
      <c r="AR1521">
        <v>0</v>
      </c>
      <c r="AS1521" t="str">
        <f>IF(OR(AK1521&gt;0, AL1521&gt;0, AM1521&gt;0, AN1521&gt;0, AO1521&gt;0), "Converted", "Not Converted")</f>
        <v>Not Converted</v>
      </c>
      <c r="AT1521">
        <v>0</v>
      </c>
      <c r="AU1521">
        <v>3</v>
      </c>
      <c r="AV1521">
        <v>11</v>
      </c>
      <c r="AW1521">
        <f>IF(Z1521&gt;607, 4, 0)</f>
        <v>0</v>
      </c>
      <c r="AX1521">
        <f>IF(AA1521&gt;1.6588, 3, 0)</f>
        <v>0</v>
      </c>
      <c r="AY1521">
        <f>IF(P1521&gt;401, 2, 0)</f>
        <v>2</v>
      </c>
      <c r="AZ1521">
        <f>IF(I1521&gt;52915.77, 1, 0)</f>
        <v>0</v>
      </c>
      <c r="BA1521">
        <f>SUM(AW1521:AZ1521)</f>
        <v>2</v>
      </c>
      <c r="BB1521" t="str">
        <f>VLOOKUP(BA1521,'Standard Deviations'!$L$1:$M$11,2,TRUE)</f>
        <v>Bronze</v>
      </c>
    </row>
    <row r="1522" spans="1:54">
      <c r="A1522">
        <v>946</v>
      </c>
      <c r="B1522">
        <v>1958</v>
      </c>
      <c r="C1522">
        <f>2024-B1522</f>
        <v>66</v>
      </c>
      <c r="D1522" t="str">
        <f>VLOOKUP(B1522,Reference!$A$1:$B$125, 2)</f>
        <v>Boomers</v>
      </c>
      <c r="E1522" t="s">
        <v>74</v>
      </c>
      <c r="F1522" t="str">
        <f>IF(E1522="High School", "No College", "College")</f>
        <v>College</v>
      </c>
      <c r="G1522" t="s">
        <v>65</v>
      </c>
      <c r="H1522">
        <v>26490</v>
      </c>
      <c r="I1522">
        <v>26490</v>
      </c>
      <c r="J1522" s="4" t="s">
        <v>341</v>
      </c>
      <c r="K1522">
        <v>0</v>
      </c>
      <c r="L1522">
        <v>0</v>
      </c>
      <c r="M1522" t="str">
        <f>IF(OR(K1522&gt;0, L1522&gt;0), "Parent", "Not Parent")</f>
        <v>Not Parent</v>
      </c>
      <c r="N1522" t="s">
        <v>381</v>
      </c>
      <c r="O1522" s="8">
        <v>41916</v>
      </c>
      <c r="P1522" s="9">
        <f>O1522-N1522</f>
        <v>742</v>
      </c>
      <c r="Q1522">
        <v>92</v>
      </c>
      <c r="R1522" s="9">
        <f>P1522-Q1522</f>
        <v>650</v>
      </c>
      <c r="S1522" s="8">
        <f>O1522-R1522</f>
        <v>41266</v>
      </c>
      <c r="T1522">
        <v>45</v>
      </c>
      <c r="U1522">
        <v>47</v>
      </c>
      <c r="V1522">
        <v>52</v>
      </c>
      <c r="W1522">
        <v>21</v>
      </c>
      <c r="X1522">
        <v>20</v>
      </c>
      <c r="Y1522">
        <v>25</v>
      </c>
      <c r="Z1522">
        <v>210</v>
      </c>
      <c r="AA1522">
        <f>Z1522/P1522</f>
        <v>0.28301886792452829</v>
      </c>
      <c r="AB1522" s="14" t="s">
        <v>506</v>
      </c>
      <c r="AC1522" s="13" t="s">
        <v>63</v>
      </c>
      <c r="AD1522">
        <v>2</v>
      </c>
      <c r="AE1522" t="str">
        <f>IF(AD1522&gt;3, "Prefers Discount", "Discount Indifferent")</f>
        <v>Discount Indifferent</v>
      </c>
      <c r="AF1522">
        <v>5</v>
      </c>
      <c r="AG1522">
        <v>3</v>
      </c>
      <c r="AH1522">
        <v>1</v>
      </c>
      <c r="AI1522" t="str">
        <f>INDEX($AF$1:$AH$1,MATCH(MAX(AF1522:AH1522),AF1522:AH1522,0))</f>
        <v>Store_Orders</v>
      </c>
      <c r="AJ1522">
        <v>6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f>SUM(AK1522:AO1522)</f>
        <v>0</v>
      </c>
      <c r="AQ1522" t="s">
        <v>67</v>
      </c>
      <c r="AR1522">
        <v>0</v>
      </c>
      <c r="AS1522" t="str">
        <f>IF(OR(AK1522&gt;0, AL1522&gt;0, AM1522&gt;0, AN1522&gt;0, AO1522&gt;0), "Converted", "Not Converted")</f>
        <v>Not Converted</v>
      </c>
      <c r="AT1522">
        <v>0</v>
      </c>
      <c r="AU1522">
        <v>3</v>
      </c>
      <c r="AV1522">
        <v>11</v>
      </c>
      <c r="AW1522">
        <f>IF(Z1522&gt;607, 4, 0)</f>
        <v>0</v>
      </c>
      <c r="AX1522">
        <f>IF(AA1522&gt;1.6588, 3, 0)</f>
        <v>0</v>
      </c>
      <c r="AY1522">
        <f>IF(P1522&gt;401, 2, 0)</f>
        <v>2</v>
      </c>
      <c r="AZ1522">
        <f>IF(I1522&gt;52915.77, 1, 0)</f>
        <v>0</v>
      </c>
      <c r="BA1522">
        <f>SUM(AW1522:AZ1522)</f>
        <v>2</v>
      </c>
      <c r="BB1522" t="str">
        <f>VLOOKUP(BA1522,'Standard Deviations'!$L$1:$M$11,2,TRUE)</f>
        <v>Bronze</v>
      </c>
    </row>
    <row r="1523" spans="1:54">
      <c r="A1523">
        <v>10613</v>
      </c>
      <c r="B1523">
        <v>1958</v>
      </c>
      <c r="C1523">
        <f>2024-B1523</f>
        <v>66</v>
      </c>
      <c r="D1523" t="str">
        <f>VLOOKUP(B1523,Reference!$A$1:$B$125, 2)</f>
        <v>Boomers</v>
      </c>
      <c r="E1523" t="s">
        <v>68</v>
      </c>
      <c r="F1523" t="str">
        <f>IF(E1523="High School", "No College", "College")</f>
        <v>College</v>
      </c>
      <c r="G1523" t="s">
        <v>65</v>
      </c>
      <c r="H1523">
        <v>37334</v>
      </c>
      <c r="I1523">
        <v>37334</v>
      </c>
      <c r="J1523" s="4" t="s">
        <v>175</v>
      </c>
      <c r="K1523">
        <v>1</v>
      </c>
      <c r="L1523">
        <v>1</v>
      </c>
      <c r="M1523" t="str">
        <f>IF(OR(K1523&gt;0, L1523&gt;0), "Parent", "Not Parent")</f>
        <v>Parent</v>
      </c>
      <c r="N1523" t="s">
        <v>673</v>
      </c>
      <c r="O1523" s="8">
        <v>41916</v>
      </c>
      <c r="P1523" s="9">
        <f>O1523-N1523</f>
        <v>220</v>
      </c>
      <c r="Q1523">
        <v>44</v>
      </c>
      <c r="R1523" s="9">
        <f>P1523-Q1523</f>
        <v>176</v>
      </c>
      <c r="S1523" s="8">
        <f>O1523-R1523</f>
        <v>41740</v>
      </c>
      <c r="T1523">
        <v>26</v>
      </c>
      <c r="U1523">
        <v>1</v>
      </c>
      <c r="V1523">
        <v>16</v>
      </c>
      <c r="W1523">
        <v>2</v>
      </c>
      <c r="X1523">
        <v>2</v>
      </c>
      <c r="Y1523">
        <v>15</v>
      </c>
      <c r="Z1523">
        <v>62</v>
      </c>
      <c r="AA1523">
        <f>Z1523/P1523</f>
        <v>0.2818181818181818</v>
      </c>
      <c r="AB1523" s="11" t="s">
        <v>506</v>
      </c>
      <c r="AC1523" t="s">
        <v>59</v>
      </c>
      <c r="AD1523">
        <v>4</v>
      </c>
      <c r="AE1523" t="str">
        <f>IF(AD1523&gt;3, "Prefers Discount", "Discount Indifferent")</f>
        <v>Prefers Discount</v>
      </c>
      <c r="AF1523">
        <v>4</v>
      </c>
      <c r="AG1523">
        <v>3</v>
      </c>
      <c r="AH1523">
        <v>0</v>
      </c>
      <c r="AI1523" t="str">
        <f>INDEX($AF$1:$AH$1,MATCH(MAX(AF1523:AH1523),AF1523:AH1523,0))</f>
        <v>Store_Orders</v>
      </c>
      <c r="AJ1523">
        <v>4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f>SUM(AK1523:AO1523)</f>
        <v>0</v>
      </c>
      <c r="AQ1523" t="s">
        <v>67</v>
      </c>
      <c r="AR1523">
        <v>0</v>
      </c>
      <c r="AS1523" t="str">
        <f>IF(OR(AK1523&gt;0, AL1523&gt;0, AM1523&gt;0, AN1523&gt;0, AO1523&gt;0), "Converted", "Not Converted")</f>
        <v>Not Converted</v>
      </c>
      <c r="AT1523">
        <v>0</v>
      </c>
      <c r="AU1523">
        <v>3</v>
      </c>
      <c r="AV1523">
        <v>11</v>
      </c>
      <c r="AW1523">
        <f>IF(Z1523&gt;607, 4, 0)</f>
        <v>0</v>
      </c>
      <c r="AX1523">
        <f>IF(AA1523&gt;1.6588, 3, 0)</f>
        <v>0</v>
      </c>
      <c r="AY1523">
        <f>IF(P1523&gt;401, 2, 0)</f>
        <v>0</v>
      </c>
      <c r="AZ1523">
        <f>IF(I1523&gt;52915.77, 1, 0)</f>
        <v>0</v>
      </c>
      <c r="BA1523">
        <f>SUM(AW1523:AZ1523)</f>
        <v>0</v>
      </c>
      <c r="BB1523" t="str">
        <f>VLOOKUP(BA1523,'Standard Deviations'!$L$1:$M$11,2,TRUE)</f>
        <v>No Tier</v>
      </c>
    </row>
    <row r="1524" spans="1:54">
      <c r="A1524">
        <v>10779</v>
      </c>
      <c r="B1524">
        <v>1983</v>
      </c>
      <c r="C1524">
        <f>2024-B1524</f>
        <v>41</v>
      </c>
      <c r="D1524" t="str">
        <f>VLOOKUP(B1524,Reference!$A$1:$B$125, 2)</f>
        <v>Millennials</v>
      </c>
      <c r="E1524" t="s">
        <v>54</v>
      </c>
      <c r="F1524" t="str">
        <f>IF(E1524="High School", "No College", "College")</f>
        <v>College</v>
      </c>
      <c r="G1524" t="s">
        <v>60</v>
      </c>
      <c r="H1524">
        <v>22148</v>
      </c>
      <c r="I1524">
        <v>22148</v>
      </c>
      <c r="J1524" s="4" t="s">
        <v>341</v>
      </c>
      <c r="K1524">
        <v>0</v>
      </c>
      <c r="L1524">
        <v>0</v>
      </c>
      <c r="M1524" t="str">
        <f>IF(OR(K1524&gt;0, L1524&gt;0), "Parent", "Not Parent")</f>
        <v>Not Parent</v>
      </c>
      <c r="N1524" t="s">
        <v>368</v>
      </c>
      <c r="O1524" s="8">
        <v>41916</v>
      </c>
      <c r="P1524" s="9">
        <f>O1524-N1524</f>
        <v>174</v>
      </c>
      <c r="Q1524">
        <v>16</v>
      </c>
      <c r="R1524" s="9">
        <f>P1524-Q1524</f>
        <v>158</v>
      </c>
      <c r="S1524" s="8">
        <f>O1524-R1524</f>
        <v>41758</v>
      </c>
      <c r="T1524">
        <v>15</v>
      </c>
      <c r="U1524">
        <v>5</v>
      </c>
      <c r="V1524">
        <v>14</v>
      </c>
      <c r="W1524">
        <v>0</v>
      </c>
      <c r="X1524">
        <v>4</v>
      </c>
      <c r="Y1524">
        <v>11</v>
      </c>
      <c r="Z1524">
        <v>49</v>
      </c>
      <c r="AA1524">
        <f>Z1524/P1524</f>
        <v>0.28160919540229884</v>
      </c>
      <c r="AB1524" s="11" t="s">
        <v>506</v>
      </c>
      <c r="AC1524" t="s">
        <v>59</v>
      </c>
      <c r="AD1524">
        <v>1</v>
      </c>
      <c r="AE1524" t="str">
        <f>IF(AD1524&gt;3, "Prefers Discount", "Discount Indifferent")</f>
        <v>Discount Indifferent</v>
      </c>
      <c r="AF1524">
        <v>3</v>
      </c>
      <c r="AG1524">
        <v>1</v>
      </c>
      <c r="AH1524">
        <v>0</v>
      </c>
      <c r="AI1524" t="str">
        <f>INDEX($AF$1:$AH$1,MATCH(MAX(AF1524:AH1524),AF1524:AH1524,0))</f>
        <v>Store_Orders</v>
      </c>
      <c r="AJ1524">
        <v>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f>SUM(AK1524:AO1524)</f>
        <v>0</v>
      </c>
      <c r="AQ1524" t="s">
        <v>67</v>
      </c>
      <c r="AR1524">
        <v>0</v>
      </c>
      <c r="AS1524" t="str">
        <f>IF(OR(AK1524&gt;0, AL1524&gt;0, AM1524&gt;0, AN1524&gt;0, AO1524&gt;0), "Converted", "Not Converted")</f>
        <v>Not Converted</v>
      </c>
      <c r="AT1524">
        <v>0</v>
      </c>
      <c r="AU1524">
        <v>3</v>
      </c>
      <c r="AV1524">
        <v>11</v>
      </c>
      <c r="AW1524">
        <f>IF(Z1524&gt;607, 4, 0)</f>
        <v>0</v>
      </c>
      <c r="AX1524">
        <f>IF(AA1524&gt;1.6588, 3, 0)</f>
        <v>0</v>
      </c>
      <c r="AY1524">
        <f>IF(P1524&gt;401, 2, 0)</f>
        <v>0</v>
      </c>
      <c r="AZ1524">
        <f>IF(I1524&gt;52915.77, 1, 0)</f>
        <v>0</v>
      </c>
      <c r="BA1524">
        <f>SUM(AW1524:AZ1524)</f>
        <v>0</v>
      </c>
      <c r="BB1524" t="str">
        <f>VLOOKUP(BA1524,'Standard Deviations'!$L$1:$M$11,2,TRUE)</f>
        <v>No Tier</v>
      </c>
    </row>
    <row r="1525" spans="1:54">
      <c r="A1525">
        <v>5987</v>
      </c>
      <c r="B1525">
        <v>1989</v>
      </c>
      <c r="C1525">
        <f>2024-B1525</f>
        <v>35</v>
      </c>
      <c r="D1525" t="str">
        <f>VLOOKUP(B1525,Reference!$A$1:$B$125, 2)</f>
        <v>Millennials</v>
      </c>
      <c r="E1525" t="s">
        <v>74</v>
      </c>
      <c r="F1525" t="str">
        <f>IF(E1525="High School", "No College", "College")</f>
        <v>College</v>
      </c>
      <c r="G1525" t="s">
        <v>65</v>
      </c>
      <c r="H1525">
        <v>10404</v>
      </c>
      <c r="I1525">
        <v>10404</v>
      </c>
      <c r="J1525" s="4" t="s">
        <v>341</v>
      </c>
      <c r="K1525">
        <v>1</v>
      </c>
      <c r="L1525">
        <v>0</v>
      </c>
      <c r="M1525" t="str">
        <f>IF(OR(K1525&gt;0, L1525&gt;0), "Parent", "Not Parent")</f>
        <v>Parent</v>
      </c>
      <c r="N1525" t="s">
        <v>118</v>
      </c>
      <c r="O1525" s="8">
        <v>41916</v>
      </c>
      <c r="P1525" s="9">
        <f>O1525-N1525</f>
        <v>153</v>
      </c>
      <c r="Q1525">
        <v>52</v>
      </c>
      <c r="R1525" s="9">
        <f>P1525-Q1525</f>
        <v>101</v>
      </c>
      <c r="S1525" s="8">
        <f>O1525-R1525</f>
        <v>41815</v>
      </c>
      <c r="T1525">
        <v>2</v>
      </c>
      <c r="U1525">
        <v>2</v>
      </c>
      <c r="V1525">
        <v>11</v>
      </c>
      <c r="W1525">
        <v>10</v>
      </c>
      <c r="X1525">
        <v>6</v>
      </c>
      <c r="Y1525">
        <v>12</v>
      </c>
      <c r="Z1525">
        <v>43</v>
      </c>
      <c r="AA1525">
        <f>Z1525/P1525</f>
        <v>0.28104575163398693</v>
      </c>
      <c r="AB1525" s="14" t="s">
        <v>506</v>
      </c>
      <c r="AC1525" s="13" t="s">
        <v>63</v>
      </c>
      <c r="AD1525">
        <v>2</v>
      </c>
      <c r="AE1525" t="str">
        <f>IF(AD1525&gt;3, "Prefers Discount", "Discount Indifferent")</f>
        <v>Discount Indifferent</v>
      </c>
      <c r="AF1525">
        <v>4</v>
      </c>
      <c r="AG1525">
        <v>1</v>
      </c>
      <c r="AH1525">
        <v>0</v>
      </c>
      <c r="AI1525" t="str">
        <f>INDEX($AF$1:$AH$1,MATCH(MAX(AF1525:AH1525),AF1525:AH1525,0))</f>
        <v>Store_Orders</v>
      </c>
      <c r="AJ1525">
        <v>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f>SUM(AK1525:AO1525)</f>
        <v>0</v>
      </c>
      <c r="AQ1525" t="s">
        <v>67</v>
      </c>
      <c r="AR1525">
        <v>0</v>
      </c>
      <c r="AS1525" t="str">
        <f>IF(OR(AK1525&gt;0, AL1525&gt;0, AM1525&gt;0, AN1525&gt;0, AO1525&gt;0), "Converted", "Not Converted")</f>
        <v>Not Converted</v>
      </c>
      <c r="AT1525">
        <v>0</v>
      </c>
      <c r="AU1525">
        <v>3</v>
      </c>
      <c r="AV1525">
        <v>11</v>
      </c>
      <c r="AW1525">
        <f>IF(Z1525&gt;607, 4, 0)</f>
        <v>0</v>
      </c>
      <c r="AX1525">
        <f>IF(AA1525&gt;1.6588, 3, 0)</f>
        <v>0</v>
      </c>
      <c r="AY1525">
        <f>IF(P1525&gt;401, 2, 0)</f>
        <v>0</v>
      </c>
      <c r="AZ1525">
        <f>IF(I1525&gt;52915.77, 1, 0)</f>
        <v>0</v>
      </c>
      <c r="BA1525">
        <f>SUM(AW1525:AZ1525)</f>
        <v>0</v>
      </c>
      <c r="BB1525" t="str">
        <f>VLOOKUP(BA1525,'Standard Deviations'!$L$1:$M$11,2,TRUE)</f>
        <v>No Tier</v>
      </c>
    </row>
    <row r="1526" spans="1:54">
      <c r="A1526">
        <v>3722</v>
      </c>
      <c r="B1526">
        <v>1972</v>
      </c>
      <c r="C1526">
        <f>2024-B1526</f>
        <v>52</v>
      </c>
      <c r="D1526" t="str">
        <f>VLOOKUP(B1526,Reference!$A$1:$B$125, 2)</f>
        <v>Gen X</v>
      </c>
      <c r="E1526" t="s">
        <v>54</v>
      </c>
      <c r="F1526" t="str">
        <f>IF(E1526="High School", "No College", "College")</f>
        <v>College</v>
      </c>
      <c r="G1526" t="s">
        <v>60</v>
      </c>
      <c r="H1526">
        <v>44503</v>
      </c>
      <c r="I1526">
        <v>44503</v>
      </c>
      <c r="J1526" s="4" t="s">
        <v>175</v>
      </c>
      <c r="K1526">
        <v>1</v>
      </c>
      <c r="L1526">
        <v>1</v>
      </c>
      <c r="M1526" t="str">
        <f>IF(OR(K1526&gt;0, L1526&gt;0), "Parent", "Not Parent")</f>
        <v>Parent</v>
      </c>
      <c r="N1526" t="s">
        <v>651</v>
      </c>
      <c r="O1526" s="8">
        <v>41916</v>
      </c>
      <c r="P1526" s="9">
        <f>O1526-N1526</f>
        <v>171</v>
      </c>
      <c r="Q1526">
        <v>83</v>
      </c>
      <c r="R1526" s="9">
        <f>P1526-Q1526</f>
        <v>88</v>
      </c>
      <c r="S1526" s="8">
        <f>O1526-R1526</f>
        <v>41828</v>
      </c>
      <c r="T1526">
        <v>31</v>
      </c>
      <c r="U1526">
        <v>1</v>
      </c>
      <c r="V1526">
        <v>8</v>
      </c>
      <c r="W1526">
        <v>0</v>
      </c>
      <c r="X1526">
        <v>0</v>
      </c>
      <c r="Y1526">
        <v>8</v>
      </c>
      <c r="Z1526">
        <v>48</v>
      </c>
      <c r="AA1526">
        <f>Z1526/P1526</f>
        <v>0.2807017543859649</v>
      </c>
      <c r="AB1526" s="14" t="s">
        <v>506</v>
      </c>
      <c r="AC1526" s="13" t="s">
        <v>63</v>
      </c>
      <c r="AD1526">
        <v>2</v>
      </c>
      <c r="AE1526" t="str">
        <f>IF(AD1526&gt;3, "Prefers Discount", "Discount Indifferent")</f>
        <v>Discount Indifferent</v>
      </c>
      <c r="AF1526">
        <v>3</v>
      </c>
      <c r="AG1526">
        <v>2</v>
      </c>
      <c r="AH1526">
        <v>0</v>
      </c>
      <c r="AI1526" t="str">
        <f>INDEX($AF$1:$AH$1,MATCH(MAX(AF1526:AH1526),AF1526:AH1526,0))</f>
        <v>Store_Orders</v>
      </c>
      <c r="AJ1526">
        <v>6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f>SUM(AK1526:AO1526)</f>
        <v>0</v>
      </c>
      <c r="AQ1526" t="s">
        <v>67</v>
      </c>
      <c r="AR1526">
        <v>0</v>
      </c>
      <c r="AS1526" t="str">
        <f>IF(OR(AK1526&gt;0, AL1526&gt;0, AM1526&gt;0, AN1526&gt;0, AO1526&gt;0), "Converted", "Not Converted")</f>
        <v>Not Converted</v>
      </c>
      <c r="AT1526">
        <v>0</v>
      </c>
      <c r="AU1526">
        <v>3</v>
      </c>
      <c r="AV1526">
        <v>11</v>
      </c>
      <c r="AW1526">
        <f>IF(Z1526&gt;607, 4, 0)</f>
        <v>0</v>
      </c>
      <c r="AX1526">
        <f>IF(AA1526&gt;1.6588, 3, 0)</f>
        <v>0</v>
      </c>
      <c r="AY1526">
        <f>IF(P1526&gt;401, 2, 0)</f>
        <v>0</v>
      </c>
      <c r="AZ1526">
        <f>IF(I1526&gt;52915.77, 1, 0)</f>
        <v>0</v>
      </c>
      <c r="BA1526">
        <f>SUM(AW1526:AZ1526)</f>
        <v>0</v>
      </c>
      <c r="BB1526" t="str">
        <f>VLOOKUP(BA1526,'Standard Deviations'!$L$1:$M$11,2,TRUE)</f>
        <v>No Tier</v>
      </c>
    </row>
    <row r="1527" spans="1:54">
      <c r="A1527">
        <v>10380</v>
      </c>
      <c r="B1527">
        <v>1972</v>
      </c>
      <c r="C1527">
        <f>2024-B1527</f>
        <v>52</v>
      </c>
      <c r="D1527" t="str">
        <f>VLOOKUP(B1527,Reference!$A$1:$B$125, 2)</f>
        <v>Gen X</v>
      </c>
      <c r="E1527" t="s">
        <v>64</v>
      </c>
      <c r="F1527" t="str">
        <f>IF(E1527="High School", "No College", "College")</f>
        <v>College</v>
      </c>
      <c r="G1527" t="s">
        <v>55</v>
      </c>
      <c r="H1527">
        <v>37787</v>
      </c>
      <c r="I1527">
        <v>37787</v>
      </c>
      <c r="J1527" s="4" t="s">
        <v>175</v>
      </c>
      <c r="K1527">
        <v>1</v>
      </c>
      <c r="L1527">
        <v>0</v>
      </c>
      <c r="M1527" t="str">
        <f>IF(OR(K1527&gt;0, L1527&gt;0), "Parent", "Not Parent")</f>
        <v>Parent</v>
      </c>
      <c r="N1527" t="s">
        <v>581</v>
      </c>
      <c r="O1527" s="8">
        <v>41916</v>
      </c>
      <c r="P1527" s="9">
        <f>O1527-N1527</f>
        <v>379</v>
      </c>
      <c r="Q1527">
        <v>50</v>
      </c>
      <c r="R1527" s="9">
        <f>P1527-Q1527</f>
        <v>329</v>
      </c>
      <c r="S1527" s="8">
        <f>O1527-R1527</f>
        <v>41587</v>
      </c>
      <c r="T1527">
        <v>40</v>
      </c>
      <c r="U1527">
        <v>1</v>
      </c>
      <c r="V1527">
        <v>40</v>
      </c>
      <c r="W1527">
        <v>4</v>
      </c>
      <c r="X1527">
        <v>3</v>
      </c>
      <c r="Y1527">
        <v>18</v>
      </c>
      <c r="Z1527">
        <v>106</v>
      </c>
      <c r="AA1527">
        <f>Z1527/P1527</f>
        <v>0.27968337730870713</v>
      </c>
      <c r="AB1527" s="14" t="s">
        <v>506</v>
      </c>
      <c r="AC1527" s="13" t="s">
        <v>63</v>
      </c>
      <c r="AD1527">
        <v>1</v>
      </c>
      <c r="AE1527" t="str">
        <f>IF(AD1527&gt;3, "Prefers Discount", "Discount Indifferent")</f>
        <v>Discount Indifferent</v>
      </c>
      <c r="AF1527">
        <v>3</v>
      </c>
      <c r="AG1527">
        <v>3</v>
      </c>
      <c r="AH1527">
        <v>0</v>
      </c>
      <c r="AI1527" t="str">
        <f>INDEX($AF$1:$AH$1,MATCH(MAX(AF1527:AH1527),AF1527:AH1527,0))</f>
        <v>Store_Orders</v>
      </c>
      <c r="AJ1527">
        <v>8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f>SUM(AK1527:AO1527)</f>
        <v>0</v>
      </c>
      <c r="AQ1527" t="s">
        <v>67</v>
      </c>
      <c r="AR1527">
        <v>0</v>
      </c>
      <c r="AS1527" t="str">
        <f>IF(OR(AK1527&gt;0, AL1527&gt;0, AM1527&gt;0, AN1527&gt;0, AO1527&gt;0), "Converted", "Not Converted")</f>
        <v>Not Converted</v>
      </c>
      <c r="AT1527">
        <v>0</v>
      </c>
      <c r="AU1527">
        <v>3</v>
      </c>
      <c r="AV1527">
        <v>11</v>
      </c>
      <c r="AW1527">
        <f>IF(Z1527&gt;607, 4, 0)</f>
        <v>0</v>
      </c>
      <c r="AX1527">
        <f>IF(AA1527&gt;1.6588, 3, 0)</f>
        <v>0</v>
      </c>
      <c r="AY1527">
        <f>IF(P1527&gt;401, 2, 0)</f>
        <v>0</v>
      </c>
      <c r="AZ1527">
        <f>IF(I1527&gt;52915.77, 1, 0)</f>
        <v>0</v>
      </c>
      <c r="BA1527">
        <f>SUM(AW1527:AZ1527)</f>
        <v>0</v>
      </c>
      <c r="BB1527" t="str">
        <f>VLOOKUP(BA1527,'Standard Deviations'!$L$1:$M$11,2,TRUE)</f>
        <v>No Tier</v>
      </c>
    </row>
    <row r="1528" spans="1:54">
      <c r="A1528">
        <v>8230</v>
      </c>
      <c r="B1528">
        <v>1980</v>
      </c>
      <c r="C1528">
        <f>2024-B1528</f>
        <v>44</v>
      </c>
      <c r="D1528" t="str">
        <f>VLOOKUP(B1528,Reference!$A$1:$B$125, 2)</f>
        <v>Millennials</v>
      </c>
      <c r="E1528" t="s">
        <v>54</v>
      </c>
      <c r="F1528" t="str">
        <f>IF(E1528="High School", "No College", "College")</f>
        <v>College</v>
      </c>
      <c r="G1528" t="s">
        <v>55</v>
      </c>
      <c r="H1528">
        <v>33228</v>
      </c>
      <c r="I1528">
        <v>33228</v>
      </c>
      <c r="J1528" s="4" t="s">
        <v>175</v>
      </c>
      <c r="K1528">
        <v>1</v>
      </c>
      <c r="L1528">
        <v>0</v>
      </c>
      <c r="M1528" t="str">
        <f>IF(OR(K1528&gt;0, L1528&gt;0), "Parent", "Not Parent")</f>
        <v>Parent</v>
      </c>
      <c r="N1528" t="s">
        <v>135</v>
      </c>
      <c r="O1528" s="8">
        <v>41916</v>
      </c>
      <c r="P1528" s="9">
        <f>O1528-N1528</f>
        <v>254</v>
      </c>
      <c r="Q1528">
        <v>28</v>
      </c>
      <c r="R1528" s="9">
        <f>P1528-Q1528</f>
        <v>226</v>
      </c>
      <c r="S1528" s="8">
        <f>O1528-R1528</f>
        <v>41690</v>
      </c>
      <c r="T1528">
        <v>22</v>
      </c>
      <c r="U1528">
        <v>2</v>
      </c>
      <c r="V1528">
        <v>31</v>
      </c>
      <c r="W1528">
        <v>7</v>
      </c>
      <c r="X1528">
        <v>4</v>
      </c>
      <c r="Y1528">
        <v>5</v>
      </c>
      <c r="Z1528">
        <v>71</v>
      </c>
      <c r="AA1528">
        <f>Z1528/P1528</f>
        <v>0.27952755905511811</v>
      </c>
      <c r="AB1528" s="11" t="s">
        <v>506</v>
      </c>
      <c r="AC1528" t="s">
        <v>59</v>
      </c>
      <c r="AD1528">
        <v>1</v>
      </c>
      <c r="AE1528" t="str">
        <f>IF(AD1528&gt;3, "Prefers Discount", "Discount Indifferent")</f>
        <v>Discount Indifferent</v>
      </c>
      <c r="AF1528">
        <v>3</v>
      </c>
      <c r="AG1528">
        <v>2</v>
      </c>
      <c r="AH1528">
        <v>0</v>
      </c>
      <c r="AI1528" t="str">
        <f>INDEX($AF$1:$AH$1,MATCH(MAX(AF1528:AH1528),AF1528:AH1528,0))</f>
        <v>Store_Orders</v>
      </c>
      <c r="AJ1528">
        <v>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f>SUM(AK1528:AO1528)</f>
        <v>0</v>
      </c>
      <c r="AQ1528" t="s">
        <v>67</v>
      </c>
      <c r="AR1528">
        <v>0</v>
      </c>
      <c r="AS1528" t="str">
        <f>IF(OR(AK1528&gt;0, AL1528&gt;0, AM1528&gt;0, AN1528&gt;0, AO1528&gt;0), "Converted", "Not Converted")</f>
        <v>Not Converted</v>
      </c>
      <c r="AT1528">
        <v>0</v>
      </c>
      <c r="AU1528">
        <v>3</v>
      </c>
      <c r="AV1528">
        <v>11</v>
      </c>
      <c r="AW1528">
        <f>IF(Z1528&gt;607, 4, 0)</f>
        <v>0</v>
      </c>
      <c r="AX1528">
        <f>IF(AA1528&gt;1.6588, 3, 0)</f>
        <v>0</v>
      </c>
      <c r="AY1528">
        <f>IF(P1528&gt;401, 2, 0)</f>
        <v>0</v>
      </c>
      <c r="AZ1528">
        <f>IF(I1528&gt;52915.77, 1, 0)</f>
        <v>0</v>
      </c>
      <c r="BA1528">
        <f>SUM(AW1528:AZ1528)</f>
        <v>0</v>
      </c>
      <c r="BB1528" t="str">
        <f>VLOOKUP(BA1528,'Standard Deviations'!$L$1:$M$11,2,TRUE)</f>
        <v>No Tier</v>
      </c>
    </row>
    <row r="1529" spans="1:54">
      <c r="A1529">
        <v>5320</v>
      </c>
      <c r="B1529">
        <v>1973</v>
      </c>
      <c r="C1529">
        <f>2024-B1529</f>
        <v>51</v>
      </c>
      <c r="D1529" t="str">
        <f>VLOOKUP(B1529,Reference!$A$1:$B$125, 2)</f>
        <v>Gen X</v>
      </c>
      <c r="E1529" t="s">
        <v>64</v>
      </c>
      <c r="F1529" t="str">
        <f>IF(E1529="High School", "No College", "College")</f>
        <v>College</v>
      </c>
      <c r="G1529" t="s">
        <v>71</v>
      </c>
      <c r="H1529">
        <v>44051</v>
      </c>
      <c r="I1529">
        <v>44051</v>
      </c>
      <c r="J1529" s="4" t="s">
        <v>175</v>
      </c>
      <c r="K1529">
        <v>1</v>
      </c>
      <c r="L1529">
        <v>1</v>
      </c>
      <c r="M1529" t="str">
        <f>IF(OR(K1529&gt;0, L1529&gt;0), "Parent", "Not Parent")</f>
        <v>Parent</v>
      </c>
      <c r="N1529" t="s">
        <v>526</v>
      </c>
      <c r="O1529" s="8">
        <v>41916</v>
      </c>
      <c r="P1529" s="9">
        <f>O1529-N1529</f>
        <v>613</v>
      </c>
      <c r="Q1529">
        <v>20</v>
      </c>
      <c r="R1529" s="9">
        <f>P1529-Q1529</f>
        <v>593</v>
      </c>
      <c r="S1529" s="8">
        <f>O1529-R1529</f>
        <v>41323</v>
      </c>
      <c r="T1529">
        <v>79</v>
      </c>
      <c r="U1529">
        <v>7</v>
      </c>
      <c r="V1529">
        <v>58</v>
      </c>
      <c r="W1529">
        <v>6</v>
      </c>
      <c r="X1529">
        <v>3</v>
      </c>
      <c r="Y1529">
        <v>18</v>
      </c>
      <c r="Z1529">
        <v>171</v>
      </c>
      <c r="AA1529">
        <f>Z1529/P1529</f>
        <v>0.27895595432300163</v>
      </c>
      <c r="AB1529" s="11" t="s">
        <v>506</v>
      </c>
      <c r="AC1529" t="s">
        <v>59</v>
      </c>
      <c r="AD1529">
        <v>4</v>
      </c>
      <c r="AE1529" t="str">
        <f>IF(AD1529&gt;3, "Prefers Discount", "Discount Indifferent")</f>
        <v>Prefers Discount</v>
      </c>
      <c r="AF1529">
        <v>4</v>
      </c>
      <c r="AG1529">
        <v>3</v>
      </c>
      <c r="AH1529">
        <v>1</v>
      </c>
      <c r="AI1529" t="str">
        <f>INDEX($AF$1:$AH$1,MATCH(MAX(AF1529:AH1529),AF1529:AH1529,0))</f>
        <v>Store_Orders</v>
      </c>
      <c r="AJ1529">
        <v>6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f>SUM(AK1529:AO1529)</f>
        <v>0</v>
      </c>
      <c r="AQ1529" t="s">
        <v>67</v>
      </c>
      <c r="AR1529">
        <v>1</v>
      </c>
      <c r="AS1529" t="str">
        <f>IF(OR(AK1529&gt;0, AL1529&gt;0, AM1529&gt;0, AN1529&gt;0, AO1529&gt;0), "Converted", "Not Converted")</f>
        <v>Not Converted</v>
      </c>
      <c r="AT1529">
        <v>0</v>
      </c>
      <c r="AU1529">
        <v>3</v>
      </c>
      <c r="AV1529">
        <v>11</v>
      </c>
      <c r="AW1529">
        <f>IF(Z1529&gt;607, 4, 0)</f>
        <v>0</v>
      </c>
      <c r="AX1529">
        <f>IF(AA1529&gt;1.6588, 3, 0)</f>
        <v>0</v>
      </c>
      <c r="AY1529">
        <f>IF(P1529&gt;401, 2, 0)</f>
        <v>2</v>
      </c>
      <c r="AZ1529">
        <f>IF(I1529&gt;52915.77, 1, 0)</f>
        <v>0</v>
      </c>
      <c r="BA1529">
        <f>SUM(AW1529:AZ1529)</f>
        <v>2</v>
      </c>
      <c r="BB1529" t="str">
        <f>VLOOKUP(BA1529,'Standard Deviations'!$L$1:$M$11,2,TRUE)</f>
        <v>Bronze</v>
      </c>
    </row>
    <row r="1530" spans="1:54">
      <c r="A1530">
        <v>7574</v>
      </c>
      <c r="B1530">
        <v>1979</v>
      </c>
      <c r="C1530">
        <f>2024-B1530</f>
        <v>45</v>
      </c>
      <c r="D1530" t="str">
        <f>VLOOKUP(B1530,Reference!$A$1:$B$125, 2)</f>
        <v>Gen X</v>
      </c>
      <c r="E1530" t="s">
        <v>68</v>
      </c>
      <c r="F1530" t="str">
        <f>IF(E1530="High School", "No College", "College")</f>
        <v>College</v>
      </c>
      <c r="G1530" t="s">
        <v>65</v>
      </c>
      <c r="H1530">
        <v>27922</v>
      </c>
      <c r="I1530">
        <v>27922</v>
      </c>
      <c r="J1530" s="4" t="s">
        <v>341</v>
      </c>
      <c r="K1530">
        <v>1</v>
      </c>
      <c r="L1530">
        <v>0</v>
      </c>
      <c r="M1530" t="str">
        <f>IF(OR(K1530&gt;0, L1530&gt;0), "Parent", "Not Parent")</f>
        <v>Parent</v>
      </c>
      <c r="N1530" t="s">
        <v>196</v>
      </c>
      <c r="O1530" s="8">
        <v>41916</v>
      </c>
      <c r="P1530" s="9">
        <f>O1530-N1530</f>
        <v>147</v>
      </c>
      <c r="Q1530">
        <v>80</v>
      </c>
      <c r="R1530" s="9">
        <f>P1530-Q1530</f>
        <v>67</v>
      </c>
      <c r="S1530" s="8">
        <f>O1530-R1530</f>
        <v>41849</v>
      </c>
      <c r="T1530">
        <v>11</v>
      </c>
      <c r="U1530">
        <v>0</v>
      </c>
      <c r="V1530">
        <v>13</v>
      </c>
      <c r="W1530">
        <v>2</v>
      </c>
      <c r="X1530">
        <v>4</v>
      </c>
      <c r="Y1530">
        <v>11</v>
      </c>
      <c r="Z1530">
        <v>41</v>
      </c>
      <c r="AA1530">
        <f>Z1530/P1530</f>
        <v>0.27891156462585032</v>
      </c>
      <c r="AB1530" s="14" t="s">
        <v>506</v>
      </c>
      <c r="AC1530" s="13" t="s">
        <v>63</v>
      </c>
      <c r="AD1530">
        <v>1</v>
      </c>
      <c r="AE1530" t="str">
        <f>IF(AD1530&gt;3, "Prefers Discount", "Discount Indifferent")</f>
        <v>Discount Indifferent</v>
      </c>
      <c r="AF1530">
        <v>3</v>
      </c>
      <c r="AG1530">
        <v>2</v>
      </c>
      <c r="AH1530">
        <v>0</v>
      </c>
      <c r="AI1530" t="str">
        <f>INDEX($AF$1:$AH$1,MATCH(MAX(AF1530:AH1530),AF1530:AH1530,0))</f>
        <v>Store_Orders</v>
      </c>
      <c r="AJ1530">
        <v>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f>SUM(AK1530:AO1530)</f>
        <v>0</v>
      </c>
      <c r="AQ1530" t="s">
        <v>67</v>
      </c>
      <c r="AR1530">
        <v>0</v>
      </c>
      <c r="AS1530" t="str">
        <f>IF(OR(AK1530&gt;0, AL1530&gt;0, AM1530&gt;0, AN1530&gt;0, AO1530&gt;0), "Converted", "Not Converted")</f>
        <v>Not Converted</v>
      </c>
      <c r="AT1530">
        <v>0</v>
      </c>
      <c r="AU1530">
        <v>3</v>
      </c>
      <c r="AV1530">
        <v>11</v>
      </c>
      <c r="AW1530">
        <f>IF(Z1530&gt;607, 4, 0)</f>
        <v>0</v>
      </c>
      <c r="AX1530">
        <f>IF(AA1530&gt;1.6588, 3, 0)</f>
        <v>0</v>
      </c>
      <c r="AY1530">
        <f>IF(P1530&gt;401, 2, 0)</f>
        <v>0</v>
      </c>
      <c r="AZ1530">
        <f>IF(I1530&gt;52915.77, 1, 0)</f>
        <v>0</v>
      </c>
      <c r="BA1530">
        <f>SUM(AW1530:AZ1530)</f>
        <v>0</v>
      </c>
      <c r="BB1530" t="str">
        <f>VLOOKUP(BA1530,'Standard Deviations'!$L$1:$M$11,2,TRUE)</f>
        <v>No Tier</v>
      </c>
    </row>
    <row r="1531" spans="1:54">
      <c r="A1531">
        <v>35</v>
      </c>
      <c r="B1531">
        <v>1987</v>
      </c>
      <c r="C1531">
        <f>2024-B1531</f>
        <v>37</v>
      </c>
      <c r="D1531" t="str">
        <f>VLOOKUP(B1531,Reference!$A$1:$B$125, 2)</f>
        <v>Millennials</v>
      </c>
      <c r="E1531" t="s">
        <v>54</v>
      </c>
      <c r="F1531" t="str">
        <f>IF(E1531="High School", "No College", "College")</f>
        <v>College</v>
      </c>
      <c r="G1531" t="s">
        <v>55</v>
      </c>
      <c r="H1531">
        <v>25545</v>
      </c>
      <c r="I1531">
        <v>25545</v>
      </c>
      <c r="J1531" s="4" t="s">
        <v>341</v>
      </c>
      <c r="K1531">
        <v>1</v>
      </c>
      <c r="L1531">
        <v>0</v>
      </c>
      <c r="M1531" t="str">
        <f>IF(OR(K1531&gt;0, L1531&gt;0), "Parent", "Not Parent")</f>
        <v>Parent</v>
      </c>
      <c r="N1531" t="s">
        <v>509</v>
      </c>
      <c r="O1531" s="8">
        <v>41916</v>
      </c>
      <c r="P1531" s="9">
        <f>O1531-N1531</f>
        <v>756</v>
      </c>
      <c r="Q1531">
        <v>35</v>
      </c>
      <c r="R1531" s="9">
        <f>P1531-Q1531</f>
        <v>721</v>
      </c>
      <c r="S1531" s="8">
        <f>O1531-R1531</f>
        <v>41195</v>
      </c>
      <c r="T1531">
        <v>32</v>
      </c>
      <c r="U1531">
        <v>1</v>
      </c>
      <c r="V1531">
        <v>64</v>
      </c>
      <c r="W1531">
        <v>16</v>
      </c>
      <c r="X1531">
        <v>12</v>
      </c>
      <c r="Y1531">
        <v>85</v>
      </c>
      <c r="Z1531">
        <v>210</v>
      </c>
      <c r="AA1531">
        <f>Z1531/P1531</f>
        <v>0.27777777777777779</v>
      </c>
      <c r="AB1531" s="11" t="s">
        <v>506</v>
      </c>
      <c r="AC1531" t="s">
        <v>59</v>
      </c>
      <c r="AD1531">
        <v>3</v>
      </c>
      <c r="AE1531" t="str">
        <f>IF(AD1531&gt;3, "Prefers Discount", "Discount Indifferent")</f>
        <v>Discount Indifferent</v>
      </c>
      <c r="AF1531">
        <v>3</v>
      </c>
      <c r="AG1531">
        <v>2</v>
      </c>
      <c r="AH1531">
        <v>2</v>
      </c>
      <c r="AI1531" t="str">
        <f>INDEX($AF$1:$AH$1,MATCH(MAX(AF1531:AH1531),AF1531:AH1531,0))</f>
        <v>Store_Orders</v>
      </c>
      <c r="AJ1531">
        <v>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f>SUM(AK1531:AO1531)</f>
        <v>0</v>
      </c>
      <c r="AQ1531" t="s">
        <v>67</v>
      </c>
      <c r="AR1531">
        <v>1</v>
      </c>
      <c r="AS1531" t="str">
        <f>IF(OR(AK1531&gt;0, AL1531&gt;0, AM1531&gt;0, AN1531&gt;0, AO1531&gt;0), "Converted", "Not Converted")</f>
        <v>Not Converted</v>
      </c>
      <c r="AT1531">
        <v>0</v>
      </c>
      <c r="AU1531">
        <v>3</v>
      </c>
      <c r="AV1531">
        <v>11</v>
      </c>
      <c r="AW1531">
        <f>IF(Z1531&gt;607, 4, 0)</f>
        <v>0</v>
      </c>
      <c r="AX1531">
        <f>IF(AA1531&gt;1.6588, 3, 0)</f>
        <v>0</v>
      </c>
      <c r="AY1531">
        <f>IF(P1531&gt;401, 2, 0)</f>
        <v>2</v>
      </c>
      <c r="AZ1531">
        <f>IF(I1531&gt;52915.77, 1, 0)</f>
        <v>0</v>
      </c>
      <c r="BA1531">
        <f>SUM(AW1531:AZ1531)</f>
        <v>2</v>
      </c>
      <c r="BB1531" t="str">
        <f>VLOOKUP(BA1531,'Standard Deviations'!$L$1:$M$11,2,TRUE)</f>
        <v>Bronze</v>
      </c>
    </row>
    <row r="1532" spans="1:54">
      <c r="A1532">
        <v>4333</v>
      </c>
      <c r="B1532">
        <v>1954</v>
      </c>
      <c r="C1532">
        <f>2024-B1532</f>
        <v>70</v>
      </c>
      <c r="D1532" t="str">
        <f>VLOOKUP(B1532,Reference!$A$1:$B$125, 2)</f>
        <v>Boomers</v>
      </c>
      <c r="E1532" t="s">
        <v>54</v>
      </c>
      <c r="F1532" t="str">
        <f>IF(E1532="High School", "No College", "College")</f>
        <v>College</v>
      </c>
      <c r="G1532" t="s">
        <v>65</v>
      </c>
      <c r="H1532">
        <v>32144</v>
      </c>
      <c r="I1532">
        <v>32144</v>
      </c>
      <c r="J1532" s="4" t="s">
        <v>175</v>
      </c>
      <c r="K1532">
        <v>1</v>
      </c>
      <c r="L1532">
        <v>1</v>
      </c>
      <c r="M1532" t="str">
        <f>IF(OR(K1532&gt;0, L1532&gt;0), "Parent", "Not Parent")</f>
        <v>Parent</v>
      </c>
      <c r="N1532" t="s">
        <v>252</v>
      </c>
      <c r="O1532" s="8">
        <v>41916</v>
      </c>
      <c r="P1532" s="9">
        <f>O1532-N1532</f>
        <v>195</v>
      </c>
      <c r="Q1532">
        <v>76</v>
      </c>
      <c r="R1532" s="9">
        <f>P1532-Q1532</f>
        <v>119</v>
      </c>
      <c r="S1532" s="8">
        <f>O1532-R1532</f>
        <v>41797</v>
      </c>
      <c r="T1532">
        <v>41</v>
      </c>
      <c r="U1532">
        <v>0</v>
      </c>
      <c r="V1532">
        <v>10</v>
      </c>
      <c r="W1532">
        <v>0</v>
      </c>
      <c r="X1532">
        <v>0</v>
      </c>
      <c r="Y1532">
        <v>3</v>
      </c>
      <c r="Z1532">
        <v>54</v>
      </c>
      <c r="AA1532">
        <f>Z1532/P1532</f>
        <v>0.27692307692307694</v>
      </c>
      <c r="AB1532" s="14" t="s">
        <v>506</v>
      </c>
      <c r="AC1532" s="13" t="s">
        <v>63</v>
      </c>
      <c r="AD1532">
        <v>4</v>
      </c>
      <c r="AE1532" t="str">
        <f>IF(AD1532&gt;3, "Prefers Discount", "Discount Indifferent")</f>
        <v>Prefers Discount</v>
      </c>
      <c r="AF1532">
        <v>3</v>
      </c>
      <c r="AG1532">
        <v>2</v>
      </c>
      <c r="AH1532">
        <v>1</v>
      </c>
      <c r="AI1532" t="str">
        <f>INDEX($AF$1:$AH$1,MATCH(MAX(AF1532:AH1532),AF1532:AH1532,0))</f>
        <v>Store_Orders</v>
      </c>
      <c r="AJ1532">
        <v>7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f>SUM(AK1532:AO1532)</f>
        <v>1</v>
      </c>
      <c r="AQ1532" t="str">
        <f>INDEX($AK$1:$AO$1,MATCH(MAX(AK1532:AO1532),AK1532:AO1532,0))</f>
        <v>Converted_on_Camp4</v>
      </c>
      <c r="AR1532">
        <v>1</v>
      </c>
      <c r="AS1532" t="str">
        <f>IF(OR(AK1532&gt;0, AL1532&gt;0, AM1532&gt;0, AN1532&gt;0, AO1532&gt;0), "Converted", "Not Converted")</f>
        <v>Converted</v>
      </c>
      <c r="AT1532">
        <v>0</v>
      </c>
      <c r="AU1532">
        <v>3</v>
      </c>
      <c r="AV1532">
        <v>11</v>
      </c>
      <c r="AW1532">
        <f>IF(Z1532&gt;607, 4, 0)</f>
        <v>0</v>
      </c>
      <c r="AX1532">
        <f>IF(AA1532&gt;1.6588, 3, 0)</f>
        <v>0</v>
      </c>
      <c r="AY1532">
        <f>IF(P1532&gt;401, 2, 0)</f>
        <v>0</v>
      </c>
      <c r="AZ1532">
        <f>IF(I1532&gt;52915.77, 1, 0)</f>
        <v>0</v>
      </c>
      <c r="BA1532">
        <f>SUM(AW1532:AZ1532)</f>
        <v>0</v>
      </c>
      <c r="BB1532" t="str">
        <f>VLOOKUP(BA1532,'Standard Deviations'!$L$1:$M$11,2,TRUE)</f>
        <v>No Tier</v>
      </c>
    </row>
    <row r="1533" spans="1:54">
      <c r="A1533">
        <v>5959</v>
      </c>
      <c r="B1533">
        <v>1968</v>
      </c>
      <c r="C1533">
        <f>2024-B1533</f>
        <v>56</v>
      </c>
      <c r="D1533" t="str">
        <f>VLOOKUP(B1533,Reference!$A$1:$B$125, 2)</f>
        <v>Gen X</v>
      </c>
      <c r="E1533" t="s">
        <v>54</v>
      </c>
      <c r="F1533" t="str">
        <f>IF(E1533="High School", "No College", "College")</f>
        <v>College</v>
      </c>
      <c r="G1533" t="s">
        <v>60</v>
      </c>
      <c r="H1533">
        <v>35893</v>
      </c>
      <c r="I1533">
        <v>35893</v>
      </c>
      <c r="J1533" s="4" t="s">
        <v>175</v>
      </c>
      <c r="K1533">
        <v>1</v>
      </c>
      <c r="L1533">
        <v>1</v>
      </c>
      <c r="M1533" t="str">
        <f>IF(OR(K1533&gt;0, L1533&gt;0), "Parent", "Not Parent")</f>
        <v>Parent</v>
      </c>
      <c r="N1533" t="s">
        <v>369</v>
      </c>
      <c r="O1533" s="8">
        <v>41916</v>
      </c>
      <c r="P1533" s="9">
        <f>O1533-N1533</f>
        <v>719</v>
      </c>
      <c r="Q1533">
        <v>80</v>
      </c>
      <c r="R1533" s="9">
        <f>P1533-Q1533</f>
        <v>639</v>
      </c>
      <c r="S1533" s="8">
        <f>O1533-R1533</f>
        <v>41277</v>
      </c>
      <c r="T1533">
        <v>158</v>
      </c>
      <c r="U1533">
        <v>0</v>
      </c>
      <c r="V1533">
        <v>23</v>
      </c>
      <c r="W1533">
        <v>0</v>
      </c>
      <c r="X1533">
        <v>0</v>
      </c>
      <c r="Y1533">
        <v>18</v>
      </c>
      <c r="Z1533">
        <v>199</v>
      </c>
      <c r="AA1533">
        <f>Z1533/P1533</f>
        <v>0.27677329624478442</v>
      </c>
      <c r="AB1533" s="14" t="s">
        <v>506</v>
      </c>
      <c r="AC1533" s="13" t="s">
        <v>63</v>
      </c>
      <c r="AD1533">
        <v>6</v>
      </c>
      <c r="AE1533" t="str">
        <f>IF(AD1533&gt;3, "Prefers Discount", "Discount Indifferent")</f>
        <v>Prefers Discount</v>
      </c>
      <c r="AF1533">
        <v>5</v>
      </c>
      <c r="AG1533">
        <v>3</v>
      </c>
      <c r="AH1533">
        <v>1</v>
      </c>
      <c r="AI1533" t="str">
        <f>INDEX($AF$1:$AH$1,MATCH(MAX(AF1533:AH1533),AF1533:AH1533,0))</f>
        <v>Store_Orders</v>
      </c>
      <c r="AJ1533">
        <v>8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f>SUM(AK1533:AO1533)</f>
        <v>0</v>
      </c>
      <c r="AQ1533" t="s">
        <v>67</v>
      </c>
      <c r="AR1533">
        <v>0</v>
      </c>
      <c r="AS1533" t="str">
        <f>IF(OR(AK1533&gt;0, AL1533&gt;0, AM1533&gt;0, AN1533&gt;0, AO1533&gt;0), "Converted", "Not Converted")</f>
        <v>Not Converted</v>
      </c>
      <c r="AT1533">
        <v>0</v>
      </c>
      <c r="AU1533">
        <v>3</v>
      </c>
      <c r="AV1533">
        <v>11</v>
      </c>
      <c r="AW1533">
        <f>IF(Z1533&gt;607, 4, 0)</f>
        <v>0</v>
      </c>
      <c r="AX1533">
        <f>IF(AA1533&gt;1.6588, 3, 0)</f>
        <v>0</v>
      </c>
      <c r="AY1533">
        <f>IF(P1533&gt;401, 2, 0)</f>
        <v>2</v>
      </c>
      <c r="AZ1533">
        <f>IF(I1533&gt;52915.77, 1, 0)</f>
        <v>0</v>
      </c>
      <c r="BA1533">
        <f>SUM(AW1533:AZ1533)</f>
        <v>2</v>
      </c>
      <c r="BB1533" t="str">
        <f>VLOOKUP(BA1533,'Standard Deviations'!$L$1:$M$11,2,TRUE)</f>
        <v>Bronze</v>
      </c>
    </row>
    <row r="1534" spans="1:54">
      <c r="A1534">
        <v>3657</v>
      </c>
      <c r="B1534">
        <v>1986</v>
      </c>
      <c r="C1534">
        <f>2024-B1534</f>
        <v>38</v>
      </c>
      <c r="D1534" t="str">
        <f>VLOOKUP(B1534,Reference!$A$1:$B$125, 2)</f>
        <v>Millennials</v>
      </c>
      <c r="E1534" t="s">
        <v>54</v>
      </c>
      <c r="F1534" t="str">
        <f>IF(E1534="High School", "No College", "College")</f>
        <v>College</v>
      </c>
      <c r="G1534" t="s">
        <v>60</v>
      </c>
      <c r="H1534">
        <v>39146</v>
      </c>
      <c r="I1534">
        <v>39146</v>
      </c>
      <c r="J1534" s="4" t="s">
        <v>175</v>
      </c>
      <c r="K1534">
        <v>1</v>
      </c>
      <c r="L1534">
        <v>0</v>
      </c>
      <c r="M1534" t="str">
        <f>IF(OR(K1534&gt;0, L1534&gt;0), "Parent", "Not Parent")</f>
        <v>Parent</v>
      </c>
      <c r="N1534" t="s">
        <v>326</v>
      </c>
      <c r="O1534" s="8">
        <v>41916</v>
      </c>
      <c r="P1534" s="9">
        <f>O1534-N1534</f>
        <v>597</v>
      </c>
      <c r="Q1534">
        <v>1</v>
      </c>
      <c r="R1534" s="9">
        <f>P1534-Q1534</f>
        <v>596</v>
      </c>
      <c r="S1534" s="8">
        <f>O1534-R1534</f>
        <v>41320</v>
      </c>
      <c r="T1534">
        <v>94</v>
      </c>
      <c r="U1534">
        <v>1</v>
      </c>
      <c r="V1534">
        <v>33</v>
      </c>
      <c r="W1534">
        <v>13</v>
      </c>
      <c r="X1534">
        <v>12</v>
      </c>
      <c r="Y1534">
        <v>12</v>
      </c>
      <c r="Z1534">
        <v>165</v>
      </c>
      <c r="AA1534">
        <f>Z1534/P1534</f>
        <v>0.27638190954773867</v>
      </c>
      <c r="AB1534" s="11" t="s">
        <v>506</v>
      </c>
      <c r="AC1534" t="s">
        <v>59</v>
      </c>
      <c r="AD1534">
        <v>3</v>
      </c>
      <c r="AE1534" t="str">
        <f>IF(AD1534&gt;3, "Prefers Discount", "Discount Indifferent")</f>
        <v>Discount Indifferent</v>
      </c>
      <c r="AF1534">
        <v>4</v>
      </c>
      <c r="AG1534">
        <v>4</v>
      </c>
      <c r="AH1534">
        <v>0</v>
      </c>
      <c r="AI1534" t="str">
        <f>INDEX($AF$1:$AH$1,MATCH(MAX(AF1534:AH1534),AF1534:AH1534,0))</f>
        <v>Store_Orders</v>
      </c>
      <c r="AJ1534">
        <v>8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f>SUM(AK1534:AO1534)</f>
        <v>0</v>
      </c>
      <c r="AQ1534" t="s">
        <v>67</v>
      </c>
      <c r="AR1534">
        <v>0</v>
      </c>
      <c r="AS1534" t="str">
        <f>IF(OR(AK1534&gt;0, AL1534&gt;0, AM1534&gt;0, AN1534&gt;0, AO1534&gt;0), "Converted", "Not Converted")</f>
        <v>Not Converted</v>
      </c>
      <c r="AT1534">
        <v>0</v>
      </c>
      <c r="AU1534">
        <v>3</v>
      </c>
      <c r="AV1534">
        <v>11</v>
      </c>
      <c r="AW1534">
        <f>IF(Z1534&gt;607, 4, 0)</f>
        <v>0</v>
      </c>
      <c r="AX1534">
        <f>IF(AA1534&gt;1.6588, 3, 0)</f>
        <v>0</v>
      </c>
      <c r="AY1534">
        <f>IF(P1534&gt;401, 2, 0)</f>
        <v>2</v>
      </c>
      <c r="AZ1534">
        <f>IF(I1534&gt;52915.77, 1, 0)</f>
        <v>0</v>
      </c>
      <c r="BA1534">
        <f>SUM(AW1534:AZ1534)</f>
        <v>2</v>
      </c>
      <c r="BB1534" t="str">
        <f>VLOOKUP(BA1534,'Standard Deviations'!$L$1:$M$11,2,TRUE)</f>
        <v>Bronze</v>
      </c>
    </row>
    <row r="1535" spans="1:54">
      <c r="A1535">
        <v>9671</v>
      </c>
      <c r="B1535">
        <v>1968</v>
      </c>
      <c r="C1535">
        <f>2024-B1535</f>
        <v>56</v>
      </c>
      <c r="D1535" t="str">
        <f>VLOOKUP(B1535,Reference!$A$1:$B$125, 2)</f>
        <v>Gen X</v>
      </c>
      <c r="E1535" t="s">
        <v>54</v>
      </c>
      <c r="F1535" t="str">
        <f>IF(E1535="High School", "No College", "College")</f>
        <v>College</v>
      </c>
      <c r="G1535" t="s">
        <v>55</v>
      </c>
      <c r="H1535">
        <v>19514</v>
      </c>
      <c r="I1535">
        <v>19514</v>
      </c>
      <c r="J1535" s="4" t="s">
        <v>341</v>
      </c>
      <c r="K1535">
        <v>1</v>
      </c>
      <c r="L1535">
        <v>1</v>
      </c>
      <c r="M1535" t="str">
        <f>IF(OR(K1535&gt;0, L1535&gt;0), "Parent", "Not Parent")</f>
        <v>Parent</v>
      </c>
      <c r="N1535" t="s">
        <v>187</v>
      </c>
      <c r="O1535" s="8">
        <v>41916</v>
      </c>
      <c r="P1535" s="9">
        <f>O1535-N1535</f>
        <v>251</v>
      </c>
      <c r="Q1535">
        <v>47</v>
      </c>
      <c r="R1535" s="9">
        <f>P1535-Q1535</f>
        <v>204</v>
      </c>
      <c r="S1535" s="8">
        <f>O1535-R1535</f>
        <v>41712</v>
      </c>
      <c r="T1535">
        <v>14</v>
      </c>
      <c r="U1535">
        <v>3</v>
      </c>
      <c r="V1535">
        <v>21</v>
      </c>
      <c r="W1535">
        <v>2</v>
      </c>
      <c r="X1535">
        <v>1</v>
      </c>
      <c r="Y1535">
        <v>28</v>
      </c>
      <c r="Z1535">
        <v>69</v>
      </c>
      <c r="AA1535">
        <f>Z1535/P1535</f>
        <v>0.27490039840637448</v>
      </c>
      <c r="AB1535" s="11" t="s">
        <v>506</v>
      </c>
      <c r="AC1535" t="s">
        <v>59</v>
      </c>
      <c r="AD1535">
        <v>4</v>
      </c>
      <c r="AE1535" t="str">
        <f>IF(AD1535&gt;3, "Prefers Discount", "Discount Indifferent")</f>
        <v>Prefers Discount</v>
      </c>
      <c r="AF1535">
        <v>2</v>
      </c>
      <c r="AG1535">
        <v>3</v>
      </c>
      <c r="AH1535">
        <v>1</v>
      </c>
      <c r="AI1535" t="str">
        <f>INDEX($AF$1:$AH$1,MATCH(MAX(AF1535:AH1535),AF1535:AH1535,0))</f>
        <v>Web_Orders</v>
      </c>
      <c r="AJ1535">
        <v>8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f>SUM(AK1535:AO1535)</f>
        <v>1</v>
      </c>
      <c r="AQ1535" t="str">
        <f>INDEX($AK$1:$AO$1,MATCH(MAX(AK1535:AO1535),AK1535:AO1535,0))</f>
        <v>Converted_on_Camp3</v>
      </c>
      <c r="AR1535">
        <v>1</v>
      </c>
      <c r="AS1535" t="str">
        <f>IF(OR(AK1535&gt;0, AL1535&gt;0, AM1535&gt;0, AN1535&gt;0, AO1535&gt;0), "Converted", "Not Converted")</f>
        <v>Converted</v>
      </c>
      <c r="AT1535">
        <v>0</v>
      </c>
      <c r="AU1535">
        <v>3</v>
      </c>
      <c r="AV1535">
        <v>11</v>
      </c>
      <c r="AW1535">
        <f>IF(Z1535&gt;607, 4, 0)</f>
        <v>0</v>
      </c>
      <c r="AX1535">
        <f>IF(AA1535&gt;1.6588, 3, 0)</f>
        <v>0</v>
      </c>
      <c r="AY1535">
        <f>IF(P1535&gt;401, 2, 0)</f>
        <v>0</v>
      </c>
      <c r="AZ1535">
        <f>IF(I1535&gt;52915.77, 1, 0)</f>
        <v>0</v>
      </c>
      <c r="BA1535">
        <f>SUM(AW1535:AZ1535)</f>
        <v>0</v>
      </c>
      <c r="BB1535" t="str">
        <f>VLOOKUP(BA1535,'Standard Deviations'!$L$1:$M$11,2,TRUE)</f>
        <v>No Tier</v>
      </c>
    </row>
    <row r="1536" spans="1:54">
      <c r="A1536">
        <v>8975</v>
      </c>
      <c r="B1536">
        <v>1968</v>
      </c>
      <c r="C1536">
        <f>2024-B1536</f>
        <v>56</v>
      </c>
      <c r="D1536" t="str">
        <f>VLOOKUP(B1536,Reference!$A$1:$B$125, 2)</f>
        <v>Gen X</v>
      </c>
      <c r="E1536" t="s">
        <v>54</v>
      </c>
      <c r="F1536" t="str">
        <f>IF(E1536="High School", "No College", "College")</f>
        <v>College</v>
      </c>
      <c r="G1536" t="s">
        <v>55</v>
      </c>
      <c r="H1536">
        <v>19514</v>
      </c>
      <c r="I1536">
        <v>19514</v>
      </c>
      <c r="J1536" s="4" t="s">
        <v>341</v>
      </c>
      <c r="K1536">
        <v>1</v>
      </c>
      <c r="L1536">
        <v>1</v>
      </c>
      <c r="M1536" t="str">
        <f>IF(OR(K1536&gt;0, L1536&gt;0), "Parent", "Not Parent")</f>
        <v>Parent</v>
      </c>
      <c r="N1536" t="s">
        <v>187</v>
      </c>
      <c r="O1536" s="8">
        <v>41916</v>
      </c>
      <c r="P1536" s="9">
        <f>O1536-N1536</f>
        <v>251</v>
      </c>
      <c r="Q1536">
        <v>47</v>
      </c>
      <c r="R1536" s="9">
        <f>P1536-Q1536</f>
        <v>204</v>
      </c>
      <c r="S1536" s="8">
        <f>O1536-R1536</f>
        <v>41712</v>
      </c>
      <c r="T1536">
        <v>14</v>
      </c>
      <c r="U1536">
        <v>3</v>
      </c>
      <c r="V1536">
        <v>21</v>
      </c>
      <c r="W1536">
        <v>2</v>
      </c>
      <c r="X1536">
        <v>1</v>
      </c>
      <c r="Y1536">
        <v>28</v>
      </c>
      <c r="Z1536">
        <v>69</v>
      </c>
      <c r="AA1536">
        <f>Z1536/P1536</f>
        <v>0.27490039840637448</v>
      </c>
      <c r="AB1536" s="11" t="s">
        <v>506</v>
      </c>
      <c r="AC1536" t="s">
        <v>59</v>
      </c>
      <c r="AD1536">
        <v>4</v>
      </c>
      <c r="AE1536" t="str">
        <f>IF(AD1536&gt;3, "Prefers Discount", "Discount Indifferent")</f>
        <v>Prefers Discount</v>
      </c>
      <c r="AF1536">
        <v>2</v>
      </c>
      <c r="AG1536">
        <v>3</v>
      </c>
      <c r="AH1536">
        <v>1</v>
      </c>
      <c r="AI1536" t="str">
        <f>INDEX($AF$1:$AH$1,MATCH(MAX(AF1536:AH1536),AF1536:AH1536,0))</f>
        <v>Web_Orders</v>
      </c>
      <c r="AJ1536">
        <v>8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f>SUM(AK1536:AO1536)</f>
        <v>1</v>
      </c>
      <c r="AQ1536" t="str">
        <f>INDEX($AK$1:$AO$1,MATCH(MAX(AK1536:AO1536),AK1536:AO1536,0))</f>
        <v>Converted_on_Camp3</v>
      </c>
      <c r="AR1536">
        <v>1</v>
      </c>
      <c r="AS1536" t="str">
        <f>IF(OR(AK1536&gt;0, AL1536&gt;0, AM1536&gt;0, AN1536&gt;0, AO1536&gt;0), "Converted", "Not Converted")</f>
        <v>Converted</v>
      </c>
      <c r="AT1536">
        <v>0</v>
      </c>
      <c r="AU1536">
        <v>3</v>
      </c>
      <c r="AV1536">
        <v>11</v>
      </c>
      <c r="AW1536">
        <f>IF(Z1536&gt;607, 4, 0)</f>
        <v>0</v>
      </c>
      <c r="AX1536">
        <f>IF(AA1536&gt;1.6588, 3, 0)</f>
        <v>0</v>
      </c>
      <c r="AY1536">
        <f>IF(P1536&gt;401, 2, 0)</f>
        <v>0</v>
      </c>
      <c r="AZ1536">
        <f>IF(I1536&gt;52915.77, 1, 0)</f>
        <v>0</v>
      </c>
      <c r="BA1536">
        <f>SUM(AW1536:AZ1536)</f>
        <v>0</v>
      </c>
      <c r="BB1536" t="str">
        <f>VLOOKUP(BA1536,'Standard Deviations'!$L$1:$M$11,2,TRUE)</f>
        <v>No Tier</v>
      </c>
    </row>
    <row r="1537" spans="1:54">
      <c r="A1537">
        <v>6859</v>
      </c>
      <c r="B1537">
        <v>1987</v>
      </c>
      <c r="C1537">
        <f>2024-B1537</f>
        <v>37</v>
      </c>
      <c r="D1537" t="str">
        <f>VLOOKUP(B1537,Reference!$A$1:$B$125, 2)</f>
        <v>Millennials</v>
      </c>
      <c r="E1537" t="s">
        <v>54</v>
      </c>
      <c r="F1537" t="str">
        <f>IF(E1537="High School", "No College", "College")</f>
        <v>College</v>
      </c>
      <c r="G1537" t="s">
        <v>60</v>
      </c>
      <c r="H1537">
        <v>29236</v>
      </c>
      <c r="I1537">
        <v>29236</v>
      </c>
      <c r="J1537" s="4" t="s">
        <v>341</v>
      </c>
      <c r="K1537">
        <v>1</v>
      </c>
      <c r="L1537">
        <v>0</v>
      </c>
      <c r="M1537" t="str">
        <f>IF(OR(K1537&gt;0, L1537&gt;0), "Parent", "Not Parent")</f>
        <v>Parent</v>
      </c>
      <c r="N1537" t="s">
        <v>169</v>
      </c>
      <c r="O1537" s="8">
        <v>41916</v>
      </c>
      <c r="P1537" s="9">
        <f>O1537-N1537</f>
        <v>361</v>
      </c>
      <c r="Q1537">
        <v>30</v>
      </c>
      <c r="R1537" s="9">
        <f>P1537-Q1537</f>
        <v>331</v>
      </c>
      <c r="S1537" s="8">
        <f>O1537-R1537</f>
        <v>41585</v>
      </c>
      <c r="T1537">
        <v>37</v>
      </c>
      <c r="U1537">
        <v>4</v>
      </c>
      <c r="V1537">
        <v>24</v>
      </c>
      <c r="W1537">
        <v>16</v>
      </c>
      <c r="X1537">
        <v>9</v>
      </c>
      <c r="Y1537">
        <v>9</v>
      </c>
      <c r="Z1537">
        <v>99</v>
      </c>
      <c r="AA1537">
        <f>Z1537/P1537</f>
        <v>0.2742382271468144</v>
      </c>
      <c r="AB1537" s="11" t="s">
        <v>506</v>
      </c>
      <c r="AC1537" t="s">
        <v>59</v>
      </c>
      <c r="AD1537">
        <v>2</v>
      </c>
      <c r="AE1537" t="str">
        <f>IF(AD1537&gt;3, "Prefers Discount", "Discount Indifferent")</f>
        <v>Discount Indifferent</v>
      </c>
      <c r="AF1537">
        <v>3</v>
      </c>
      <c r="AG1537">
        <v>4</v>
      </c>
      <c r="AH1537">
        <v>0</v>
      </c>
      <c r="AI1537" t="str">
        <f>INDEX($AF$1:$AH$1,MATCH(MAX(AF1537:AH1537),AF1537:AH1537,0))</f>
        <v>Web_Orders</v>
      </c>
      <c r="AJ1537">
        <v>9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f>SUM(AK1537:AO1537)</f>
        <v>0</v>
      </c>
      <c r="AQ1537" t="s">
        <v>67</v>
      </c>
      <c r="AR1537">
        <v>0</v>
      </c>
      <c r="AS1537" t="str">
        <f>IF(OR(AK1537&gt;0, AL1537&gt;0, AM1537&gt;0, AN1537&gt;0, AO1537&gt;0), "Converted", "Not Converted")</f>
        <v>Not Converted</v>
      </c>
      <c r="AT1537">
        <v>0</v>
      </c>
      <c r="AU1537">
        <v>3</v>
      </c>
      <c r="AV1537">
        <v>11</v>
      </c>
      <c r="AW1537">
        <f>IF(Z1537&gt;607, 4, 0)</f>
        <v>0</v>
      </c>
      <c r="AX1537">
        <f>IF(AA1537&gt;1.6588, 3, 0)</f>
        <v>0</v>
      </c>
      <c r="AY1537">
        <f>IF(P1537&gt;401, 2, 0)</f>
        <v>0</v>
      </c>
      <c r="AZ1537">
        <f>IF(I1537&gt;52915.77, 1, 0)</f>
        <v>0</v>
      </c>
      <c r="BA1537">
        <f>SUM(AW1537:AZ1537)</f>
        <v>0</v>
      </c>
      <c r="BB1537" t="str">
        <f>VLOOKUP(BA1537,'Standard Deviations'!$L$1:$M$11,2,TRUE)</f>
        <v>No Tier</v>
      </c>
    </row>
    <row r="1538" spans="1:54">
      <c r="A1538">
        <v>9481</v>
      </c>
      <c r="B1538">
        <v>1976</v>
      </c>
      <c r="C1538">
        <f>2024-B1538</f>
        <v>48</v>
      </c>
      <c r="D1538" t="str">
        <f>VLOOKUP(B1538,Reference!$A$1:$B$125, 2)</f>
        <v>Gen X</v>
      </c>
      <c r="E1538" t="s">
        <v>54</v>
      </c>
      <c r="F1538" t="str">
        <f>IF(E1538="High School", "No College", "College")</f>
        <v>College</v>
      </c>
      <c r="G1538" t="s">
        <v>55</v>
      </c>
      <c r="H1538">
        <v>17148</v>
      </c>
      <c r="I1538">
        <v>17148</v>
      </c>
      <c r="J1538" s="4" t="s">
        <v>341</v>
      </c>
      <c r="K1538">
        <v>1</v>
      </c>
      <c r="L1538">
        <v>0</v>
      </c>
      <c r="M1538" t="str">
        <f>IF(OR(K1538&gt;0, L1538&gt;0), "Parent", "Not Parent")</f>
        <v>Parent</v>
      </c>
      <c r="N1538" t="s">
        <v>554</v>
      </c>
      <c r="O1538" s="8">
        <v>41916</v>
      </c>
      <c r="P1538" s="9">
        <f>O1538-N1538</f>
        <v>249</v>
      </c>
      <c r="Q1538">
        <v>80</v>
      </c>
      <c r="R1538" s="9">
        <f>P1538-Q1538</f>
        <v>169</v>
      </c>
      <c r="S1538" s="8">
        <f>O1538-R1538</f>
        <v>41747</v>
      </c>
      <c r="T1538">
        <v>9</v>
      </c>
      <c r="U1538">
        <v>9</v>
      </c>
      <c r="V1538">
        <v>11</v>
      </c>
      <c r="W1538">
        <v>13</v>
      </c>
      <c r="X1538">
        <v>10</v>
      </c>
      <c r="Y1538">
        <v>16</v>
      </c>
      <c r="Z1538">
        <v>68</v>
      </c>
      <c r="AA1538">
        <f>Z1538/P1538</f>
        <v>0.27309236947791166</v>
      </c>
      <c r="AB1538" s="14" t="s">
        <v>506</v>
      </c>
      <c r="AC1538" s="13" t="s">
        <v>63</v>
      </c>
      <c r="AD1538">
        <v>4</v>
      </c>
      <c r="AE1538" t="str">
        <f>IF(AD1538&gt;3, "Prefers Discount", "Discount Indifferent")</f>
        <v>Prefers Discount</v>
      </c>
      <c r="AF1538">
        <v>3</v>
      </c>
      <c r="AG1538">
        <v>3</v>
      </c>
      <c r="AH1538">
        <v>1</v>
      </c>
      <c r="AI1538" t="str">
        <f>INDEX($AF$1:$AH$1,MATCH(MAX(AF1538:AH1538),AF1538:AH1538,0))</f>
        <v>Store_Orders</v>
      </c>
      <c r="AJ1538">
        <v>8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f>SUM(AK1538:AO1538)</f>
        <v>0</v>
      </c>
      <c r="AQ1538" t="s">
        <v>67</v>
      </c>
      <c r="AR1538">
        <v>0</v>
      </c>
      <c r="AS1538" t="str">
        <f>IF(OR(AK1538&gt;0, AL1538&gt;0, AM1538&gt;0, AN1538&gt;0, AO1538&gt;0), "Converted", "Not Converted")</f>
        <v>Not Converted</v>
      </c>
      <c r="AT1538">
        <v>0</v>
      </c>
      <c r="AU1538">
        <v>3</v>
      </c>
      <c r="AV1538">
        <v>11</v>
      </c>
      <c r="AW1538">
        <f>IF(Z1538&gt;607, 4, 0)</f>
        <v>0</v>
      </c>
      <c r="AX1538">
        <f>IF(AA1538&gt;1.6588, 3, 0)</f>
        <v>0</v>
      </c>
      <c r="AY1538">
        <f>IF(P1538&gt;401, 2, 0)</f>
        <v>0</v>
      </c>
      <c r="AZ1538">
        <f>IF(I1538&gt;52915.77, 1, 0)</f>
        <v>0</v>
      </c>
      <c r="BA1538">
        <f>SUM(AW1538:AZ1538)</f>
        <v>0</v>
      </c>
      <c r="BB1538" t="str">
        <f>VLOOKUP(BA1538,'Standard Deviations'!$L$1:$M$11,2,TRUE)</f>
        <v>No Tier</v>
      </c>
    </row>
    <row r="1539" spans="1:54">
      <c r="A1539">
        <v>5885</v>
      </c>
      <c r="B1539">
        <v>1973</v>
      </c>
      <c r="C1539">
        <f>2024-B1539</f>
        <v>51</v>
      </c>
      <c r="D1539" t="str">
        <f>VLOOKUP(B1539,Reference!$A$1:$B$125, 2)</f>
        <v>Gen X</v>
      </c>
      <c r="E1539" t="s">
        <v>74</v>
      </c>
      <c r="F1539" t="str">
        <f>IF(E1539="High School", "No College", "College")</f>
        <v>College</v>
      </c>
      <c r="G1539" t="s">
        <v>55</v>
      </c>
      <c r="H1539">
        <v>35688</v>
      </c>
      <c r="I1539">
        <v>35688</v>
      </c>
      <c r="J1539" s="4" t="s">
        <v>175</v>
      </c>
      <c r="K1539">
        <v>2</v>
      </c>
      <c r="L1539">
        <v>1</v>
      </c>
      <c r="M1539" t="str">
        <f>IF(OR(K1539&gt;0, L1539&gt;0), "Parent", "Not Parent")</f>
        <v>Parent</v>
      </c>
      <c r="N1539" t="s">
        <v>403</v>
      </c>
      <c r="O1539" s="8">
        <v>41916</v>
      </c>
      <c r="P1539" s="9">
        <f>O1539-N1539</f>
        <v>773</v>
      </c>
      <c r="Q1539">
        <v>94</v>
      </c>
      <c r="R1539" s="9">
        <f>P1539-Q1539</f>
        <v>679</v>
      </c>
      <c r="S1539" s="8">
        <f>O1539-R1539</f>
        <v>41237</v>
      </c>
      <c r="T1539">
        <v>73</v>
      </c>
      <c r="U1539">
        <v>3</v>
      </c>
      <c r="V1539">
        <v>90</v>
      </c>
      <c r="W1539">
        <v>12</v>
      </c>
      <c r="X1539">
        <v>1</v>
      </c>
      <c r="Y1539">
        <v>32</v>
      </c>
      <c r="Z1539">
        <v>211</v>
      </c>
      <c r="AA1539">
        <f>Z1539/P1539</f>
        <v>0.27296248382923671</v>
      </c>
      <c r="AB1539" s="14" t="s">
        <v>506</v>
      </c>
      <c r="AC1539" s="13" t="s">
        <v>63</v>
      </c>
      <c r="AD1539">
        <v>7</v>
      </c>
      <c r="AE1539" t="str">
        <f>IF(AD1539&gt;3, "Prefers Discount", "Discount Indifferent")</f>
        <v>Prefers Discount</v>
      </c>
      <c r="AF1539">
        <v>4</v>
      </c>
      <c r="AG1539">
        <v>4</v>
      </c>
      <c r="AH1539">
        <v>1</v>
      </c>
      <c r="AI1539" t="str">
        <f>INDEX($AF$1:$AH$1,MATCH(MAX(AF1539:AH1539),AF1539:AH1539,0))</f>
        <v>Store_Orders</v>
      </c>
      <c r="AJ1539">
        <v>8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f>SUM(AK1539:AO1539)</f>
        <v>0</v>
      </c>
      <c r="AQ1539" t="s">
        <v>67</v>
      </c>
      <c r="AR1539">
        <v>0</v>
      </c>
      <c r="AS1539" t="str">
        <f>IF(OR(AK1539&gt;0, AL1539&gt;0, AM1539&gt;0, AN1539&gt;0, AO1539&gt;0), "Converted", "Not Converted")</f>
        <v>Not Converted</v>
      </c>
      <c r="AT1539">
        <v>0</v>
      </c>
      <c r="AU1539">
        <v>3</v>
      </c>
      <c r="AV1539">
        <v>11</v>
      </c>
      <c r="AW1539">
        <f>IF(Z1539&gt;607, 4, 0)</f>
        <v>0</v>
      </c>
      <c r="AX1539">
        <f>IF(AA1539&gt;1.6588, 3, 0)</f>
        <v>0</v>
      </c>
      <c r="AY1539">
        <f>IF(P1539&gt;401, 2, 0)</f>
        <v>2</v>
      </c>
      <c r="AZ1539">
        <f>IF(I1539&gt;52915.77, 1, 0)</f>
        <v>0</v>
      </c>
      <c r="BA1539">
        <f>SUM(AW1539:AZ1539)</f>
        <v>2</v>
      </c>
      <c r="BB1539" t="str">
        <f>VLOOKUP(BA1539,'Standard Deviations'!$L$1:$M$11,2,TRUE)</f>
        <v>Bronze</v>
      </c>
    </row>
    <row r="1540" spans="1:54">
      <c r="A1540">
        <v>3310</v>
      </c>
      <c r="B1540">
        <v>1973</v>
      </c>
      <c r="C1540">
        <f>2024-B1540</f>
        <v>51</v>
      </c>
      <c r="D1540" t="str">
        <f>VLOOKUP(B1540,Reference!$A$1:$B$125, 2)</f>
        <v>Gen X</v>
      </c>
      <c r="E1540" t="s">
        <v>74</v>
      </c>
      <c r="F1540" t="str">
        <f>IF(E1540="High School", "No College", "College")</f>
        <v>College</v>
      </c>
      <c r="G1540" t="s">
        <v>55</v>
      </c>
      <c r="H1540">
        <v>35688</v>
      </c>
      <c r="I1540">
        <v>35688</v>
      </c>
      <c r="J1540" s="4" t="s">
        <v>175</v>
      </c>
      <c r="K1540">
        <v>2</v>
      </c>
      <c r="L1540">
        <v>1</v>
      </c>
      <c r="M1540" t="str">
        <f>IF(OR(K1540&gt;0, L1540&gt;0), "Parent", "Not Parent")</f>
        <v>Parent</v>
      </c>
      <c r="N1540" t="s">
        <v>403</v>
      </c>
      <c r="O1540" s="8">
        <v>41916</v>
      </c>
      <c r="P1540" s="9">
        <f>O1540-N1540</f>
        <v>773</v>
      </c>
      <c r="Q1540">
        <v>94</v>
      </c>
      <c r="R1540" s="9">
        <f>P1540-Q1540</f>
        <v>679</v>
      </c>
      <c r="S1540" s="8">
        <f>O1540-R1540</f>
        <v>41237</v>
      </c>
      <c r="T1540">
        <v>73</v>
      </c>
      <c r="U1540">
        <v>3</v>
      </c>
      <c r="V1540">
        <v>90</v>
      </c>
      <c r="W1540">
        <v>12</v>
      </c>
      <c r="X1540">
        <v>1</v>
      </c>
      <c r="Y1540">
        <v>32</v>
      </c>
      <c r="Z1540">
        <v>211</v>
      </c>
      <c r="AA1540">
        <f>Z1540/P1540</f>
        <v>0.27296248382923671</v>
      </c>
      <c r="AB1540" s="14" t="s">
        <v>506</v>
      </c>
      <c r="AC1540" s="13" t="s">
        <v>63</v>
      </c>
      <c r="AD1540">
        <v>7</v>
      </c>
      <c r="AE1540" t="str">
        <f>IF(AD1540&gt;3, "Prefers Discount", "Discount Indifferent")</f>
        <v>Prefers Discount</v>
      </c>
      <c r="AF1540">
        <v>4</v>
      </c>
      <c r="AG1540">
        <v>4</v>
      </c>
      <c r="AH1540">
        <v>1</v>
      </c>
      <c r="AI1540" t="str">
        <f>INDEX($AF$1:$AH$1,MATCH(MAX(AF1540:AH1540),AF1540:AH1540,0))</f>
        <v>Store_Orders</v>
      </c>
      <c r="AJ1540">
        <v>8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f>SUM(AK1540:AO1540)</f>
        <v>0</v>
      </c>
      <c r="AQ1540" t="s">
        <v>67</v>
      </c>
      <c r="AR1540">
        <v>0</v>
      </c>
      <c r="AS1540" t="str">
        <f>IF(OR(AK1540&gt;0, AL1540&gt;0, AM1540&gt;0, AN1540&gt;0, AO1540&gt;0), "Converted", "Not Converted")</f>
        <v>Not Converted</v>
      </c>
      <c r="AT1540">
        <v>0</v>
      </c>
      <c r="AU1540">
        <v>3</v>
      </c>
      <c r="AV1540">
        <v>11</v>
      </c>
      <c r="AW1540">
        <f>IF(Z1540&gt;607, 4, 0)</f>
        <v>0</v>
      </c>
      <c r="AX1540">
        <f>IF(AA1540&gt;1.6588, 3, 0)</f>
        <v>0</v>
      </c>
      <c r="AY1540">
        <f>IF(P1540&gt;401, 2, 0)</f>
        <v>2</v>
      </c>
      <c r="AZ1540">
        <f>IF(I1540&gt;52915.77, 1, 0)</f>
        <v>0</v>
      </c>
      <c r="BA1540">
        <f>SUM(AW1540:AZ1540)</f>
        <v>2</v>
      </c>
      <c r="BB1540" t="str">
        <f>VLOOKUP(BA1540,'Standard Deviations'!$L$1:$M$11,2,TRUE)</f>
        <v>Bronze</v>
      </c>
    </row>
    <row r="1541" spans="1:54">
      <c r="A1541">
        <v>236</v>
      </c>
      <c r="B1541">
        <v>1951</v>
      </c>
      <c r="C1541">
        <f>2024-B1541</f>
        <v>73</v>
      </c>
      <c r="D1541" t="str">
        <f>VLOOKUP(B1541,Reference!$A$1:$B$125, 2)</f>
        <v>Boomers</v>
      </c>
      <c r="E1541" t="s">
        <v>54</v>
      </c>
      <c r="F1541" t="str">
        <f>IF(E1541="High School", "No College", "College")</f>
        <v>College</v>
      </c>
      <c r="G1541" t="s">
        <v>55</v>
      </c>
      <c r="H1541">
        <v>34838</v>
      </c>
      <c r="I1541">
        <v>34838</v>
      </c>
      <c r="J1541" s="4" t="s">
        <v>175</v>
      </c>
      <c r="K1541">
        <v>1</v>
      </c>
      <c r="L1541">
        <v>1</v>
      </c>
      <c r="M1541" t="str">
        <f>IF(OR(K1541&gt;0, L1541&gt;0), "Parent", "Not Parent")</f>
        <v>Parent</v>
      </c>
      <c r="N1541" t="s">
        <v>459</v>
      </c>
      <c r="O1541" s="8">
        <v>41916</v>
      </c>
      <c r="P1541" s="9">
        <f>O1541-N1541</f>
        <v>623</v>
      </c>
      <c r="Q1541">
        <v>62</v>
      </c>
      <c r="R1541" s="9">
        <f>P1541-Q1541</f>
        <v>561</v>
      </c>
      <c r="S1541" s="8">
        <f>O1541-R1541</f>
        <v>41355</v>
      </c>
      <c r="T1541">
        <v>28</v>
      </c>
      <c r="U1541">
        <v>23</v>
      </c>
      <c r="V1541">
        <v>29</v>
      </c>
      <c r="W1541">
        <v>29</v>
      </c>
      <c r="X1541">
        <v>14</v>
      </c>
      <c r="Y1541">
        <v>47</v>
      </c>
      <c r="Z1541">
        <v>170</v>
      </c>
      <c r="AA1541">
        <f>Z1541/P1541</f>
        <v>0.27287319422150885</v>
      </c>
      <c r="AB1541" s="14" t="s">
        <v>506</v>
      </c>
      <c r="AC1541" s="13" t="s">
        <v>63</v>
      </c>
      <c r="AD1541">
        <v>3</v>
      </c>
      <c r="AE1541" t="str">
        <f>IF(AD1541&gt;3, "Prefers Discount", "Discount Indifferent")</f>
        <v>Discount Indifferent</v>
      </c>
      <c r="AF1541">
        <v>4</v>
      </c>
      <c r="AG1541">
        <v>2</v>
      </c>
      <c r="AH1541">
        <v>1</v>
      </c>
      <c r="AI1541" t="str">
        <f>INDEX($AF$1:$AH$1,MATCH(MAX(AF1541:AH1541),AF1541:AH1541,0))</f>
        <v>Store_Orders</v>
      </c>
      <c r="AJ1541">
        <v>6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f>SUM(AK1541:AO1541)</f>
        <v>0</v>
      </c>
      <c r="AQ1541" t="s">
        <v>67</v>
      </c>
      <c r="AR1541">
        <v>0</v>
      </c>
      <c r="AS1541" t="str">
        <f>IF(OR(AK1541&gt;0, AL1541&gt;0, AM1541&gt;0, AN1541&gt;0, AO1541&gt;0), "Converted", "Not Converted")</f>
        <v>Not Converted</v>
      </c>
      <c r="AT1541">
        <v>0</v>
      </c>
      <c r="AU1541">
        <v>3</v>
      </c>
      <c r="AV1541">
        <v>11</v>
      </c>
      <c r="AW1541">
        <f>IF(Z1541&gt;607, 4, 0)</f>
        <v>0</v>
      </c>
      <c r="AX1541">
        <f>IF(AA1541&gt;1.6588, 3, 0)</f>
        <v>0</v>
      </c>
      <c r="AY1541">
        <f>IF(P1541&gt;401, 2, 0)</f>
        <v>2</v>
      </c>
      <c r="AZ1541">
        <f>IF(I1541&gt;52915.77, 1, 0)</f>
        <v>0</v>
      </c>
      <c r="BA1541">
        <f>SUM(AW1541:AZ1541)</f>
        <v>2</v>
      </c>
      <c r="BB1541" t="str">
        <f>VLOOKUP(BA1541,'Standard Deviations'!$L$1:$M$11,2,TRUE)</f>
        <v>Bronze</v>
      </c>
    </row>
    <row r="1542" spans="1:54">
      <c r="A1542">
        <v>4370</v>
      </c>
      <c r="B1542">
        <v>1966</v>
      </c>
      <c r="C1542">
        <f>2024-B1542</f>
        <v>58</v>
      </c>
      <c r="D1542" t="str">
        <f>VLOOKUP(B1542,Reference!$A$1:$B$125, 2)</f>
        <v>Gen X</v>
      </c>
      <c r="E1542" t="s">
        <v>54</v>
      </c>
      <c r="F1542" t="str">
        <f>IF(E1542="High School", "No College", "College")</f>
        <v>College</v>
      </c>
      <c r="G1542" t="s">
        <v>65</v>
      </c>
      <c r="H1542">
        <v>43482</v>
      </c>
      <c r="I1542">
        <v>43482</v>
      </c>
      <c r="J1542" s="4" t="s">
        <v>175</v>
      </c>
      <c r="K1542">
        <v>2</v>
      </c>
      <c r="L1542">
        <v>1</v>
      </c>
      <c r="M1542" t="str">
        <f>IF(OR(K1542&gt;0, L1542&gt;0), "Parent", "Not Parent")</f>
        <v>Parent</v>
      </c>
      <c r="N1542" t="s">
        <v>185</v>
      </c>
      <c r="O1542" s="8">
        <v>41916</v>
      </c>
      <c r="P1542" s="9">
        <f>O1542-N1542</f>
        <v>325</v>
      </c>
      <c r="Q1542">
        <v>83</v>
      </c>
      <c r="R1542" s="9">
        <f>P1542-Q1542</f>
        <v>242</v>
      </c>
      <c r="S1542" s="8">
        <f>O1542-R1542</f>
        <v>41674</v>
      </c>
      <c r="T1542">
        <v>18</v>
      </c>
      <c r="U1542">
        <v>1</v>
      </c>
      <c r="V1542">
        <v>32</v>
      </c>
      <c r="W1542">
        <v>6</v>
      </c>
      <c r="X1542">
        <v>3</v>
      </c>
      <c r="Y1542">
        <v>28</v>
      </c>
      <c r="Z1542">
        <v>88</v>
      </c>
      <c r="AA1542">
        <f>Z1542/P1542</f>
        <v>0.27076923076923076</v>
      </c>
      <c r="AB1542" s="14" t="s">
        <v>506</v>
      </c>
      <c r="AC1542" s="13" t="s">
        <v>63</v>
      </c>
      <c r="AD1542">
        <v>3</v>
      </c>
      <c r="AE1542" t="str">
        <f>IF(AD1542&gt;3, "Prefers Discount", "Discount Indifferent")</f>
        <v>Discount Indifferent</v>
      </c>
      <c r="AF1542">
        <v>4</v>
      </c>
      <c r="AG1542">
        <v>2</v>
      </c>
      <c r="AH1542">
        <v>0</v>
      </c>
      <c r="AI1542" t="str">
        <f>INDEX($AF$1:$AH$1,MATCH(MAX(AF1542:AH1542),AF1542:AH1542,0))</f>
        <v>Store_Orders</v>
      </c>
      <c r="AJ1542">
        <v>6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f>SUM(AK1542:AO1542)</f>
        <v>0</v>
      </c>
      <c r="AQ1542" t="s">
        <v>67</v>
      </c>
      <c r="AR1542">
        <v>0</v>
      </c>
      <c r="AS1542" t="str">
        <f>IF(OR(AK1542&gt;0, AL1542&gt;0, AM1542&gt;0, AN1542&gt;0, AO1542&gt;0), "Converted", "Not Converted")</f>
        <v>Not Converted</v>
      </c>
      <c r="AT1542">
        <v>0</v>
      </c>
      <c r="AU1542">
        <v>3</v>
      </c>
      <c r="AV1542">
        <v>11</v>
      </c>
      <c r="AW1542">
        <f>IF(Z1542&gt;607, 4, 0)</f>
        <v>0</v>
      </c>
      <c r="AX1542">
        <f>IF(AA1542&gt;1.6588, 3, 0)</f>
        <v>0</v>
      </c>
      <c r="AY1542">
        <f>IF(P1542&gt;401, 2, 0)</f>
        <v>0</v>
      </c>
      <c r="AZ1542">
        <f>IF(I1542&gt;52915.77, 1, 0)</f>
        <v>0</v>
      </c>
      <c r="BA1542">
        <f>SUM(AW1542:AZ1542)</f>
        <v>0</v>
      </c>
      <c r="BB1542" t="str">
        <f>VLOOKUP(BA1542,'Standard Deviations'!$L$1:$M$11,2,TRUE)</f>
        <v>No Tier</v>
      </c>
    </row>
    <row r="1543" spans="1:54">
      <c r="A1543">
        <v>7786</v>
      </c>
      <c r="B1543">
        <v>1986</v>
      </c>
      <c r="C1543">
        <f>2024-B1543</f>
        <v>38</v>
      </c>
      <c r="D1543" t="str">
        <f>VLOOKUP(B1543,Reference!$A$1:$B$125, 2)</f>
        <v>Millennials</v>
      </c>
      <c r="E1543" t="s">
        <v>68</v>
      </c>
      <c r="F1543" t="str">
        <f>IF(E1543="High School", "No College", "College")</f>
        <v>College</v>
      </c>
      <c r="G1543" t="s">
        <v>60</v>
      </c>
      <c r="H1543">
        <v>29999</v>
      </c>
      <c r="I1543">
        <v>29999</v>
      </c>
      <c r="J1543" s="4" t="s">
        <v>341</v>
      </c>
      <c r="K1543">
        <v>1</v>
      </c>
      <c r="L1543">
        <v>0</v>
      </c>
      <c r="M1543" t="str">
        <f>IF(OR(K1543&gt;0, L1543&gt;0), "Parent", "Not Parent")</f>
        <v>Parent</v>
      </c>
      <c r="N1543" t="s">
        <v>276</v>
      </c>
      <c r="O1543" s="8">
        <v>41916</v>
      </c>
      <c r="P1543" s="9">
        <f>O1543-N1543</f>
        <v>598</v>
      </c>
      <c r="Q1543">
        <v>22</v>
      </c>
      <c r="R1543" s="9">
        <f>P1543-Q1543</f>
        <v>576</v>
      </c>
      <c r="S1543" s="8">
        <f>O1543-R1543</f>
        <v>41340</v>
      </c>
      <c r="T1543">
        <v>68</v>
      </c>
      <c r="U1543">
        <v>7</v>
      </c>
      <c r="V1543">
        <v>59</v>
      </c>
      <c r="W1543">
        <v>10</v>
      </c>
      <c r="X1543">
        <v>5</v>
      </c>
      <c r="Y1543">
        <v>11</v>
      </c>
      <c r="Z1543">
        <v>160</v>
      </c>
      <c r="AA1543">
        <f>Z1543/P1543</f>
        <v>0.26755852842809363</v>
      </c>
      <c r="AB1543" s="11" t="s">
        <v>506</v>
      </c>
      <c r="AC1543" t="s">
        <v>59</v>
      </c>
      <c r="AD1543">
        <v>4</v>
      </c>
      <c r="AE1543" t="str">
        <f>IF(AD1543&gt;3, "Prefers Discount", "Discount Indifferent")</f>
        <v>Prefers Discount</v>
      </c>
      <c r="AF1543">
        <v>4</v>
      </c>
      <c r="AG1543">
        <v>3</v>
      </c>
      <c r="AH1543">
        <v>1</v>
      </c>
      <c r="AI1543" t="str">
        <f>INDEX($AF$1:$AH$1,MATCH(MAX(AF1543:AH1543),AF1543:AH1543,0))</f>
        <v>Store_Orders</v>
      </c>
      <c r="AJ1543">
        <v>8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f>SUM(AK1543:AO1543)</f>
        <v>0</v>
      </c>
      <c r="AQ1543" t="s">
        <v>67</v>
      </c>
      <c r="AR1543">
        <v>0</v>
      </c>
      <c r="AS1543" t="str">
        <f>IF(OR(AK1543&gt;0, AL1543&gt;0, AM1543&gt;0, AN1543&gt;0, AO1543&gt;0), "Converted", "Not Converted")</f>
        <v>Not Converted</v>
      </c>
      <c r="AT1543">
        <v>0</v>
      </c>
      <c r="AU1543">
        <v>3</v>
      </c>
      <c r="AV1543">
        <v>11</v>
      </c>
      <c r="AW1543">
        <f>IF(Z1543&gt;607, 4, 0)</f>
        <v>0</v>
      </c>
      <c r="AX1543">
        <f>IF(AA1543&gt;1.6588, 3, 0)</f>
        <v>0</v>
      </c>
      <c r="AY1543">
        <f>IF(P1543&gt;401, 2, 0)</f>
        <v>2</v>
      </c>
      <c r="AZ1543">
        <f>IF(I1543&gt;52915.77, 1, 0)</f>
        <v>0</v>
      </c>
      <c r="BA1543">
        <f>SUM(AW1543:AZ1543)</f>
        <v>2</v>
      </c>
      <c r="BB1543" t="str">
        <f>VLOOKUP(BA1543,'Standard Deviations'!$L$1:$M$11,2,TRUE)</f>
        <v>Bronze</v>
      </c>
    </row>
    <row r="1544" spans="1:54">
      <c r="A1544">
        <v>7186</v>
      </c>
      <c r="B1544">
        <v>1966</v>
      </c>
      <c r="C1544">
        <f>2024-B1544</f>
        <v>58</v>
      </c>
      <c r="D1544" t="str">
        <f>VLOOKUP(B1544,Reference!$A$1:$B$125, 2)</f>
        <v>Gen X</v>
      </c>
      <c r="E1544" t="s">
        <v>68</v>
      </c>
      <c r="F1544" t="str">
        <f>IF(E1544="High School", "No College", "College")</f>
        <v>College</v>
      </c>
      <c r="G1544" t="s">
        <v>65</v>
      </c>
      <c r="H1544">
        <v>30843</v>
      </c>
      <c r="I1544">
        <v>30843</v>
      </c>
      <c r="J1544" s="4" t="s">
        <v>341</v>
      </c>
      <c r="K1544">
        <v>1</v>
      </c>
      <c r="L1544">
        <v>1</v>
      </c>
      <c r="M1544" t="str">
        <f>IF(OR(K1544&gt;0, L1544&gt;0), "Parent", "Not Parent")</f>
        <v>Parent</v>
      </c>
      <c r="N1544" t="s">
        <v>142</v>
      </c>
      <c r="O1544" s="8">
        <v>41916</v>
      </c>
      <c r="P1544" s="9">
        <f>O1544-N1544</f>
        <v>131</v>
      </c>
      <c r="Q1544">
        <v>43</v>
      </c>
      <c r="R1544" s="9">
        <f>P1544-Q1544</f>
        <v>88</v>
      </c>
      <c r="S1544" s="8">
        <f>O1544-R1544</f>
        <v>41828</v>
      </c>
      <c r="T1544">
        <v>24</v>
      </c>
      <c r="U1544">
        <v>0</v>
      </c>
      <c r="V1544">
        <v>2</v>
      </c>
      <c r="W1544">
        <v>0</v>
      </c>
      <c r="X1544">
        <v>0</v>
      </c>
      <c r="Y1544">
        <v>9</v>
      </c>
      <c r="Z1544">
        <v>35</v>
      </c>
      <c r="AA1544">
        <f>Z1544/P1544</f>
        <v>0.26717557251908397</v>
      </c>
      <c r="AB1544" s="11" t="s">
        <v>506</v>
      </c>
      <c r="AC1544" t="s">
        <v>59</v>
      </c>
      <c r="AD1544">
        <v>2</v>
      </c>
      <c r="AE1544" t="str">
        <f>IF(AD1544&gt;3, "Prefers Discount", "Discount Indifferent")</f>
        <v>Discount Indifferent</v>
      </c>
      <c r="AF1544">
        <v>2</v>
      </c>
      <c r="AG1544">
        <v>1</v>
      </c>
      <c r="AH1544">
        <v>1</v>
      </c>
      <c r="AI1544" t="str">
        <f>INDEX($AF$1:$AH$1,MATCH(MAX(AF1544:AH1544),AF1544:AH1544,0))</f>
        <v>Store_Orders</v>
      </c>
      <c r="AJ1544">
        <v>5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f>SUM(AK1544:AO1544)</f>
        <v>1</v>
      </c>
      <c r="AQ1544" t="str">
        <f>INDEX($AK$1:$AO$1,MATCH(MAX(AK1544:AO1544),AK1544:AO1544,0))</f>
        <v>Converted_on_Camp3</v>
      </c>
      <c r="AR1544">
        <v>1</v>
      </c>
      <c r="AS1544" t="str">
        <f>IF(OR(AK1544&gt;0, AL1544&gt;0, AM1544&gt;0, AN1544&gt;0, AO1544&gt;0), "Converted", "Not Converted")</f>
        <v>Converted</v>
      </c>
      <c r="AT1544">
        <v>0</v>
      </c>
      <c r="AU1544">
        <v>3</v>
      </c>
      <c r="AV1544">
        <v>11</v>
      </c>
      <c r="AW1544">
        <f>IF(Z1544&gt;607, 4, 0)</f>
        <v>0</v>
      </c>
      <c r="AX1544">
        <f>IF(AA1544&gt;1.6588, 3, 0)</f>
        <v>0</v>
      </c>
      <c r="AY1544">
        <f>IF(P1544&gt;401, 2, 0)</f>
        <v>0</v>
      </c>
      <c r="AZ1544">
        <f>IF(I1544&gt;52915.77, 1, 0)</f>
        <v>0</v>
      </c>
      <c r="BA1544">
        <f>SUM(AW1544:AZ1544)</f>
        <v>0</v>
      </c>
      <c r="BB1544" t="str">
        <f>VLOOKUP(BA1544,'Standard Deviations'!$L$1:$M$11,2,TRUE)</f>
        <v>No Tier</v>
      </c>
    </row>
    <row r="1545" spans="1:54">
      <c r="A1545">
        <v>9422</v>
      </c>
      <c r="B1545">
        <v>1989</v>
      </c>
      <c r="C1545">
        <f>2024-B1545</f>
        <v>35</v>
      </c>
      <c r="D1545" t="str">
        <f>VLOOKUP(B1545,Reference!$A$1:$B$125, 2)</f>
        <v>Millennials</v>
      </c>
      <c r="E1545" t="s">
        <v>54</v>
      </c>
      <c r="F1545" t="str">
        <f>IF(E1545="High School", "No College", "College")</f>
        <v>College</v>
      </c>
      <c r="G1545" t="s">
        <v>55</v>
      </c>
      <c r="H1545">
        <v>38360</v>
      </c>
      <c r="I1545">
        <v>38360</v>
      </c>
      <c r="J1545" s="4" t="s">
        <v>175</v>
      </c>
      <c r="K1545">
        <v>1</v>
      </c>
      <c r="L1545">
        <v>0</v>
      </c>
      <c r="M1545" t="str">
        <f>IF(OR(K1545&gt;0, L1545&gt;0), "Parent", "Not Parent")</f>
        <v>Parent</v>
      </c>
      <c r="N1545" t="s">
        <v>674</v>
      </c>
      <c r="O1545" s="8">
        <v>41916</v>
      </c>
      <c r="P1545" s="9">
        <f>O1545-N1545</f>
        <v>491</v>
      </c>
      <c r="Q1545">
        <v>26</v>
      </c>
      <c r="R1545" s="9">
        <f>P1545-Q1545</f>
        <v>465</v>
      </c>
      <c r="S1545" s="8">
        <f>O1545-R1545</f>
        <v>41451</v>
      </c>
      <c r="T1545">
        <v>36</v>
      </c>
      <c r="U1545">
        <v>2</v>
      </c>
      <c r="V1545">
        <v>42</v>
      </c>
      <c r="W1545">
        <v>20</v>
      </c>
      <c r="X1545">
        <v>21</v>
      </c>
      <c r="Y1545">
        <v>10</v>
      </c>
      <c r="Z1545">
        <v>131</v>
      </c>
      <c r="AA1545">
        <f>Z1545/P1545</f>
        <v>0.26680244399185338</v>
      </c>
      <c r="AB1545" s="11" t="s">
        <v>506</v>
      </c>
      <c r="AC1545" t="s">
        <v>59</v>
      </c>
      <c r="AD1545">
        <v>2</v>
      </c>
      <c r="AE1545" t="str">
        <f>IF(AD1545&gt;3, "Prefers Discount", "Discount Indifferent")</f>
        <v>Discount Indifferent</v>
      </c>
      <c r="AF1545">
        <v>4</v>
      </c>
      <c r="AG1545">
        <v>2</v>
      </c>
      <c r="AH1545">
        <v>1</v>
      </c>
      <c r="AI1545" t="str">
        <f>INDEX($AF$1:$AH$1,MATCH(MAX(AF1545:AH1545),AF1545:AH1545,0))</f>
        <v>Store_Orders</v>
      </c>
      <c r="AJ1545">
        <v>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f>SUM(AK1545:AO1545)</f>
        <v>0</v>
      </c>
      <c r="AQ1545" t="s">
        <v>67</v>
      </c>
      <c r="AR1545">
        <v>0</v>
      </c>
      <c r="AS1545" t="str">
        <f>IF(OR(AK1545&gt;0, AL1545&gt;0, AM1545&gt;0, AN1545&gt;0, AO1545&gt;0), "Converted", "Not Converted")</f>
        <v>Not Converted</v>
      </c>
      <c r="AT1545">
        <v>0</v>
      </c>
      <c r="AU1545">
        <v>3</v>
      </c>
      <c r="AV1545">
        <v>11</v>
      </c>
      <c r="AW1545">
        <f>IF(Z1545&gt;607, 4, 0)</f>
        <v>0</v>
      </c>
      <c r="AX1545">
        <f>IF(AA1545&gt;1.6588, 3, 0)</f>
        <v>0</v>
      </c>
      <c r="AY1545">
        <f>IF(P1545&gt;401, 2, 0)</f>
        <v>2</v>
      </c>
      <c r="AZ1545">
        <f>IF(I1545&gt;52915.77, 1, 0)</f>
        <v>0</v>
      </c>
      <c r="BA1545">
        <f>SUM(AW1545:AZ1545)</f>
        <v>2</v>
      </c>
      <c r="BB1545" t="str">
        <f>VLOOKUP(BA1545,'Standard Deviations'!$L$1:$M$11,2,TRUE)</f>
        <v>Bronze</v>
      </c>
    </row>
    <row r="1546" spans="1:54">
      <c r="A1546">
        <v>304</v>
      </c>
      <c r="B1546">
        <v>1981</v>
      </c>
      <c r="C1546">
        <f>2024-B1546</f>
        <v>43</v>
      </c>
      <c r="D1546" t="str">
        <f>VLOOKUP(B1546,Reference!$A$1:$B$125, 2)</f>
        <v>Millennials</v>
      </c>
      <c r="E1546" t="s">
        <v>64</v>
      </c>
      <c r="F1546" t="str">
        <f>IF(E1546="High School", "No College", "College")</f>
        <v>College</v>
      </c>
      <c r="G1546" t="s">
        <v>60</v>
      </c>
      <c r="H1546">
        <v>22944</v>
      </c>
      <c r="I1546">
        <v>22944</v>
      </c>
      <c r="J1546" s="4" t="s">
        <v>341</v>
      </c>
      <c r="K1546">
        <v>1</v>
      </c>
      <c r="L1546">
        <v>0</v>
      </c>
      <c r="M1546" t="str">
        <f>IF(OR(K1546&gt;0, L1546&gt;0), "Parent", "Not Parent")</f>
        <v>Parent</v>
      </c>
      <c r="N1546" t="s">
        <v>168</v>
      </c>
      <c r="O1546" s="8">
        <v>41916</v>
      </c>
      <c r="P1546" s="9">
        <f>O1546-N1546</f>
        <v>285</v>
      </c>
      <c r="Q1546">
        <v>67</v>
      </c>
      <c r="R1546" s="9">
        <f>P1546-Q1546</f>
        <v>218</v>
      </c>
      <c r="S1546" s="8">
        <f>O1546-R1546</f>
        <v>41698</v>
      </c>
      <c r="T1546">
        <v>19</v>
      </c>
      <c r="U1546">
        <v>3</v>
      </c>
      <c r="V1546">
        <v>19</v>
      </c>
      <c r="W1546">
        <v>4</v>
      </c>
      <c r="X1546">
        <v>5</v>
      </c>
      <c r="Y1546">
        <v>26</v>
      </c>
      <c r="Z1546">
        <v>76</v>
      </c>
      <c r="AA1546">
        <f>Z1546/P1546</f>
        <v>0.26666666666666666</v>
      </c>
      <c r="AB1546" s="14" t="s">
        <v>506</v>
      </c>
      <c r="AC1546" s="13" t="s">
        <v>63</v>
      </c>
      <c r="AD1546">
        <v>3</v>
      </c>
      <c r="AE1546" t="str">
        <f>IF(AD1546&gt;3, "Prefers Discount", "Discount Indifferent")</f>
        <v>Discount Indifferent</v>
      </c>
      <c r="AF1546">
        <v>3</v>
      </c>
      <c r="AG1546">
        <v>3</v>
      </c>
      <c r="AH1546">
        <v>0</v>
      </c>
      <c r="AI1546" t="str">
        <f>INDEX($AF$1:$AH$1,MATCH(MAX(AF1546:AH1546),AF1546:AH1546,0))</f>
        <v>Store_Orders</v>
      </c>
      <c r="AJ1546">
        <v>7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f>SUM(AK1546:AO1546)</f>
        <v>0</v>
      </c>
      <c r="AQ1546" t="s">
        <v>67</v>
      </c>
      <c r="AR1546">
        <v>0</v>
      </c>
      <c r="AS1546" t="str">
        <f>IF(OR(AK1546&gt;0, AL1546&gt;0, AM1546&gt;0, AN1546&gt;0, AO1546&gt;0), "Converted", "Not Converted")</f>
        <v>Not Converted</v>
      </c>
      <c r="AT1546">
        <v>0</v>
      </c>
      <c r="AU1546">
        <v>3</v>
      </c>
      <c r="AV1546">
        <v>11</v>
      </c>
      <c r="AW1546">
        <f>IF(Z1546&gt;607, 4, 0)</f>
        <v>0</v>
      </c>
      <c r="AX1546">
        <f>IF(AA1546&gt;1.6588, 3, 0)</f>
        <v>0</v>
      </c>
      <c r="AY1546">
        <f>IF(P1546&gt;401, 2, 0)</f>
        <v>0</v>
      </c>
      <c r="AZ1546">
        <f>IF(I1546&gt;52915.77, 1, 0)</f>
        <v>0</v>
      </c>
      <c r="BA1546">
        <f>SUM(AW1546:AZ1546)</f>
        <v>0</v>
      </c>
      <c r="BB1546" t="str">
        <f>VLOOKUP(BA1546,'Standard Deviations'!$L$1:$M$11,2,TRUE)</f>
        <v>No Tier</v>
      </c>
    </row>
    <row r="1547" spans="1:54">
      <c r="A1547">
        <v>5123</v>
      </c>
      <c r="B1547">
        <v>1951</v>
      </c>
      <c r="C1547">
        <f>2024-B1547</f>
        <v>73</v>
      </c>
      <c r="D1547" t="str">
        <f>VLOOKUP(B1547,Reference!$A$1:$B$125, 2)</f>
        <v>Boomers</v>
      </c>
      <c r="E1547" t="s">
        <v>64</v>
      </c>
      <c r="F1547" t="str">
        <f>IF(E1547="High School", "No College", "College")</f>
        <v>College</v>
      </c>
      <c r="G1547" t="s">
        <v>55</v>
      </c>
      <c r="H1547">
        <v>27450</v>
      </c>
      <c r="I1547">
        <v>27450</v>
      </c>
      <c r="J1547" s="4" t="s">
        <v>341</v>
      </c>
      <c r="K1547">
        <v>0</v>
      </c>
      <c r="L1547">
        <v>0</v>
      </c>
      <c r="M1547" t="str">
        <f>IF(OR(K1547&gt;0, L1547&gt;0), "Parent", "Not Parent")</f>
        <v>Not Parent</v>
      </c>
      <c r="N1547" t="s">
        <v>522</v>
      </c>
      <c r="O1547" s="8">
        <v>41916</v>
      </c>
      <c r="P1547" s="9">
        <f>O1547-N1547</f>
        <v>537</v>
      </c>
      <c r="Q1547">
        <v>57</v>
      </c>
      <c r="R1547" s="9">
        <f>P1547-Q1547</f>
        <v>480</v>
      </c>
      <c r="S1547" s="8">
        <f>O1547-R1547</f>
        <v>41436</v>
      </c>
      <c r="T1547">
        <v>37</v>
      </c>
      <c r="U1547">
        <v>12</v>
      </c>
      <c r="V1547">
        <v>23</v>
      </c>
      <c r="W1547">
        <v>8</v>
      </c>
      <c r="X1547">
        <v>11</v>
      </c>
      <c r="Y1547">
        <v>52</v>
      </c>
      <c r="Z1547">
        <v>143</v>
      </c>
      <c r="AA1547">
        <f>Z1547/P1547</f>
        <v>0.26629422718808193</v>
      </c>
      <c r="AB1547" s="14" t="s">
        <v>506</v>
      </c>
      <c r="AC1547" s="13" t="s">
        <v>63</v>
      </c>
      <c r="AD1547">
        <v>1</v>
      </c>
      <c r="AE1547" t="str">
        <f>IF(AD1547&gt;3, "Prefers Discount", "Discount Indifferent")</f>
        <v>Discount Indifferent</v>
      </c>
      <c r="AF1547">
        <v>3</v>
      </c>
      <c r="AG1547">
        <v>2</v>
      </c>
      <c r="AH1547">
        <v>1</v>
      </c>
      <c r="AI1547" t="str">
        <f>INDEX($AF$1:$AH$1,MATCH(MAX(AF1547:AH1547),AF1547:AH1547,0))</f>
        <v>Store_Orders</v>
      </c>
      <c r="AJ1547">
        <v>7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f>SUM(AK1547:AO1547)</f>
        <v>0</v>
      </c>
      <c r="AQ1547" t="s">
        <v>67</v>
      </c>
      <c r="AR1547">
        <v>0</v>
      </c>
      <c r="AS1547" t="str">
        <f>IF(OR(AK1547&gt;0, AL1547&gt;0, AM1547&gt;0, AN1547&gt;0, AO1547&gt;0), "Converted", "Not Converted")</f>
        <v>Not Converted</v>
      </c>
      <c r="AT1547">
        <v>0</v>
      </c>
      <c r="AU1547">
        <v>3</v>
      </c>
      <c r="AV1547">
        <v>11</v>
      </c>
      <c r="AW1547">
        <f>IF(Z1547&gt;607, 4, 0)</f>
        <v>0</v>
      </c>
      <c r="AX1547">
        <f>IF(AA1547&gt;1.6588, 3, 0)</f>
        <v>0</v>
      </c>
      <c r="AY1547">
        <f>IF(P1547&gt;401, 2, 0)</f>
        <v>2</v>
      </c>
      <c r="AZ1547">
        <f>IF(I1547&gt;52915.77, 1, 0)</f>
        <v>0</v>
      </c>
      <c r="BA1547">
        <f>SUM(AW1547:AZ1547)</f>
        <v>2</v>
      </c>
      <c r="BB1547" t="str">
        <f>VLOOKUP(BA1547,'Standard Deviations'!$L$1:$M$11,2,TRUE)</f>
        <v>Bronze</v>
      </c>
    </row>
    <row r="1548" spans="1:54">
      <c r="A1548">
        <v>945</v>
      </c>
      <c r="B1548">
        <v>1965</v>
      </c>
      <c r="C1548">
        <f>2024-B1548</f>
        <v>59</v>
      </c>
      <c r="D1548" t="str">
        <f>VLOOKUP(B1548,Reference!$A$1:$B$125, 2)</f>
        <v>Gen X</v>
      </c>
      <c r="E1548" t="s">
        <v>54</v>
      </c>
      <c r="F1548" t="str">
        <f>IF(E1548="High School", "No College", "College")</f>
        <v>College</v>
      </c>
      <c r="G1548" t="s">
        <v>65</v>
      </c>
      <c r="H1548">
        <v>36317</v>
      </c>
      <c r="I1548">
        <v>36317</v>
      </c>
      <c r="J1548" s="4" t="s">
        <v>175</v>
      </c>
      <c r="K1548">
        <v>0</v>
      </c>
      <c r="L1548">
        <v>1</v>
      </c>
      <c r="M1548" t="str">
        <f>IF(OR(K1548&gt;0, L1548&gt;0), "Parent", "Not Parent")</f>
        <v>Parent</v>
      </c>
      <c r="N1548" t="s">
        <v>224</v>
      </c>
      <c r="O1548" s="8">
        <v>41916</v>
      </c>
      <c r="P1548" s="9">
        <f>O1548-N1548</f>
        <v>500</v>
      </c>
      <c r="Q1548">
        <v>53</v>
      </c>
      <c r="R1548" s="9">
        <f>P1548-Q1548</f>
        <v>447</v>
      </c>
      <c r="S1548" s="8">
        <f>O1548-R1548</f>
        <v>41469</v>
      </c>
      <c r="T1548">
        <v>87</v>
      </c>
      <c r="U1548">
        <v>3</v>
      </c>
      <c r="V1548">
        <v>25</v>
      </c>
      <c r="W1548">
        <v>3</v>
      </c>
      <c r="X1548">
        <v>2</v>
      </c>
      <c r="Y1548">
        <v>13</v>
      </c>
      <c r="Z1548">
        <v>133</v>
      </c>
      <c r="AA1548">
        <f>Z1548/P1548</f>
        <v>0.26600000000000001</v>
      </c>
      <c r="AB1548" s="14" t="s">
        <v>506</v>
      </c>
      <c r="AC1548" s="13" t="s">
        <v>63</v>
      </c>
      <c r="AD1548">
        <v>2</v>
      </c>
      <c r="AE1548" t="str">
        <f>IF(AD1548&gt;3, "Prefers Discount", "Discount Indifferent")</f>
        <v>Discount Indifferent</v>
      </c>
      <c r="AF1548">
        <v>4</v>
      </c>
      <c r="AG1548">
        <v>3</v>
      </c>
      <c r="AH1548">
        <v>0</v>
      </c>
      <c r="AI1548" t="str">
        <f>INDEX($AF$1:$AH$1,MATCH(MAX(AF1548:AH1548),AF1548:AH1548,0))</f>
        <v>Store_Orders</v>
      </c>
      <c r="AJ1548">
        <v>7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f>SUM(AK1548:AO1548)</f>
        <v>0</v>
      </c>
      <c r="AQ1548" t="s">
        <v>67</v>
      </c>
      <c r="AR1548">
        <v>0</v>
      </c>
      <c r="AS1548" t="str">
        <f>IF(OR(AK1548&gt;0, AL1548&gt;0, AM1548&gt;0, AN1548&gt;0, AO1548&gt;0), "Converted", "Not Converted")</f>
        <v>Not Converted</v>
      </c>
      <c r="AT1548">
        <v>0</v>
      </c>
      <c r="AU1548">
        <v>3</v>
      </c>
      <c r="AV1548">
        <v>11</v>
      </c>
      <c r="AW1548">
        <f>IF(Z1548&gt;607, 4, 0)</f>
        <v>0</v>
      </c>
      <c r="AX1548">
        <f>IF(AA1548&gt;1.6588, 3, 0)</f>
        <v>0</v>
      </c>
      <c r="AY1548">
        <f>IF(P1548&gt;401, 2, 0)</f>
        <v>2</v>
      </c>
      <c r="AZ1548">
        <f>IF(I1548&gt;52915.77, 1, 0)</f>
        <v>0</v>
      </c>
      <c r="BA1548">
        <f>SUM(AW1548:AZ1548)</f>
        <v>2</v>
      </c>
      <c r="BB1548" t="str">
        <f>VLOOKUP(BA1548,'Standard Deviations'!$L$1:$M$11,2,TRUE)</f>
        <v>Bronze</v>
      </c>
    </row>
    <row r="1549" spans="1:54">
      <c r="A1549">
        <v>1307</v>
      </c>
      <c r="B1549">
        <v>1978</v>
      </c>
      <c r="C1549">
        <f>2024-B1549</f>
        <v>46</v>
      </c>
      <c r="D1549" t="str">
        <f>VLOOKUP(B1549,Reference!$A$1:$B$125, 2)</f>
        <v>Gen X</v>
      </c>
      <c r="E1549" t="s">
        <v>54</v>
      </c>
      <c r="F1549" t="str">
        <f>IF(E1549="High School", "No College", "College")</f>
        <v>College</v>
      </c>
      <c r="G1549" t="s">
        <v>71</v>
      </c>
      <c r="H1549">
        <v>41986</v>
      </c>
      <c r="I1549">
        <v>41986</v>
      </c>
      <c r="J1549" s="4" t="s">
        <v>175</v>
      </c>
      <c r="K1549">
        <v>0</v>
      </c>
      <c r="L1549">
        <v>1</v>
      </c>
      <c r="M1549" t="str">
        <f>IF(OR(K1549&gt;0, L1549&gt;0), "Parent", "Not Parent")</f>
        <v>Parent</v>
      </c>
      <c r="N1549" t="s">
        <v>675</v>
      </c>
      <c r="O1549" s="8">
        <v>41916</v>
      </c>
      <c r="P1549" s="9">
        <f>O1549-N1549</f>
        <v>237</v>
      </c>
      <c r="Q1549">
        <v>15</v>
      </c>
      <c r="R1549" s="9">
        <f>P1549-Q1549</f>
        <v>222</v>
      </c>
      <c r="S1549" s="8">
        <f>O1549-R1549</f>
        <v>41694</v>
      </c>
      <c r="T1549">
        <v>27</v>
      </c>
      <c r="U1549">
        <v>5</v>
      </c>
      <c r="V1549">
        <v>8</v>
      </c>
      <c r="W1549">
        <v>8</v>
      </c>
      <c r="X1549">
        <v>3</v>
      </c>
      <c r="Y1549">
        <v>12</v>
      </c>
      <c r="Z1549">
        <v>63</v>
      </c>
      <c r="AA1549">
        <f>Z1549/P1549</f>
        <v>0.26582278481012656</v>
      </c>
      <c r="AB1549" s="11" t="s">
        <v>506</v>
      </c>
      <c r="AC1549" t="s">
        <v>59</v>
      </c>
      <c r="AD1549">
        <v>3</v>
      </c>
      <c r="AE1549" t="str">
        <f>IF(AD1549&gt;3, "Prefers Discount", "Discount Indifferent")</f>
        <v>Discount Indifferent</v>
      </c>
      <c r="AF1549">
        <v>4</v>
      </c>
      <c r="AG1549">
        <v>3</v>
      </c>
      <c r="AH1549">
        <v>0</v>
      </c>
      <c r="AI1549" t="str">
        <f>INDEX($AF$1:$AH$1,MATCH(MAX(AF1549:AH1549),AF1549:AH1549,0))</f>
        <v>Store_Orders</v>
      </c>
      <c r="AJ1549">
        <v>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f>SUM(AK1549:AO1549)</f>
        <v>0</v>
      </c>
      <c r="AQ1549" t="s">
        <v>67</v>
      </c>
      <c r="AR1549">
        <v>0</v>
      </c>
      <c r="AS1549" t="str">
        <f>IF(OR(AK1549&gt;0, AL1549&gt;0, AM1549&gt;0, AN1549&gt;0, AO1549&gt;0), "Converted", "Not Converted")</f>
        <v>Not Converted</v>
      </c>
      <c r="AT1549">
        <v>0</v>
      </c>
      <c r="AU1549">
        <v>3</v>
      </c>
      <c r="AV1549">
        <v>11</v>
      </c>
      <c r="AW1549">
        <f>IF(Z1549&gt;607, 4, 0)</f>
        <v>0</v>
      </c>
      <c r="AX1549">
        <f>IF(AA1549&gt;1.6588, 3, 0)</f>
        <v>0</v>
      </c>
      <c r="AY1549">
        <f>IF(P1549&gt;401, 2, 0)</f>
        <v>0</v>
      </c>
      <c r="AZ1549">
        <f>IF(I1549&gt;52915.77, 1, 0)</f>
        <v>0</v>
      </c>
      <c r="BA1549">
        <f>SUM(AW1549:AZ1549)</f>
        <v>0</v>
      </c>
      <c r="BB1549" t="str">
        <f>VLOOKUP(BA1549,'Standard Deviations'!$L$1:$M$11,2,TRUE)</f>
        <v>No Tier</v>
      </c>
    </row>
    <row r="1550" spans="1:54">
      <c r="A1550">
        <v>6336</v>
      </c>
      <c r="B1550">
        <v>1960</v>
      </c>
      <c r="C1550">
        <f>2024-B1550</f>
        <v>64</v>
      </c>
      <c r="D1550" t="str">
        <f>VLOOKUP(B1550,Reference!$A$1:$B$125, 2)</f>
        <v>Boomers</v>
      </c>
      <c r="E1550" t="s">
        <v>54</v>
      </c>
      <c r="F1550" t="str">
        <f>IF(E1550="High School", "No College", "College")</f>
        <v>College</v>
      </c>
      <c r="G1550" t="s">
        <v>55</v>
      </c>
      <c r="H1550">
        <v>29315</v>
      </c>
      <c r="I1550">
        <v>29315</v>
      </c>
      <c r="J1550" s="4" t="s">
        <v>341</v>
      </c>
      <c r="K1550">
        <v>1</v>
      </c>
      <c r="L1550">
        <v>1</v>
      </c>
      <c r="M1550" t="str">
        <f>IF(OR(K1550&gt;0, L1550&gt;0), "Parent", "Not Parent")</f>
        <v>Parent</v>
      </c>
      <c r="N1550" t="s">
        <v>429</v>
      </c>
      <c r="O1550" s="8">
        <v>41916</v>
      </c>
      <c r="P1550" s="9">
        <f>O1550-N1550</f>
        <v>181</v>
      </c>
      <c r="Q1550">
        <v>55</v>
      </c>
      <c r="R1550" s="9">
        <f>P1550-Q1550</f>
        <v>126</v>
      </c>
      <c r="S1550" s="8">
        <f>O1550-R1550</f>
        <v>41790</v>
      </c>
      <c r="T1550">
        <v>13</v>
      </c>
      <c r="U1550">
        <v>2</v>
      </c>
      <c r="V1550">
        <v>14</v>
      </c>
      <c r="W1550">
        <v>8</v>
      </c>
      <c r="X1550">
        <v>7</v>
      </c>
      <c r="Y1550">
        <v>4</v>
      </c>
      <c r="Z1550">
        <v>48</v>
      </c>
      <c r="AA1550">
        <f>Z1550/P1550</f>
        <v>0.26519337016574585</v>
      </c>
      <c r="AB1550" s="14" t="s">
        <v>506</v>
      </c>
      <c r="AC1550" s="13" t="s">
        <v>63</v>
      </c>
      <c r="AD1550">
        <v>4</v>
      </c>
      <c r="AE1550" t="str">
        <f>IF(AD1550&gt;3, "Prefers Discount", "Discount Indifferent")</f>
        <v>Prefers Discount</v>
      </c>
      <c r="AF1550">
        <v>4</v>
      </c>
      <c r="AG1550">
        <v>2</v>
      </c>
      <c r="AH1550">
        <v>0</v>
      </c>
      <c r="AI1550" t="str">
        <f>INDEX($AF$1:$AH$1,MATCH(MAX(AF1550:AH1550),AF1550:AH1550,0))</f>
        <v>Store_Orders</v>
      </c>
      <c r="AJ1550">
        <v>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f>SUM(AK1550:AO1550)</f>
        <v>0</v>
      </c>
      <c r="AQ1550" t="s">
        <v>67</v>
      </c>
      <c r="AR1550">
        <v>0</v>
      </c>
      <c r="AS1550" t="str">
        <f>IF(OR(AK1550&gt;0, AL1550&gt;0, AM1550&gt;0, AN1550&gt;0, AO1550&gt;0), "Converted", "Not Converted")</f>
        <v>Not Converted</v>
      </c>
      <c r="AT1550">
        <v>0</v>
      </c>
      <c r="AU1550">
        <v>3</v>
      </c>
      <c r="AV1550">
        <v>11</v>
      </c>
      <c r="AW1550">
        <f>IF(Z1550&gt;607, 4, 0)</f>
        <v>0</v>
      </c>
      <c r="AX1550">
        <f>IF(AA1550&gt;1.6588, 3, 0)</f>
        <v>0</v>
      </c>
      <c r="AY1550">
        <f>IF(P1550&gt;401, 2, 0)</f>
        <v>0</v>
      </c>
      <c r="AZ1550">
        <f>IF(I1550&gt;52915.77, 1, 0)</f>
        <v>0</v>
      </c>
      <c r="BA1550">
        <f>SUM(AW1550:AZ1550)</f>
        <v>0</v>
      </c>
      <c r="BB1550" t="str">
        <f>VLOOKUP(BA1550,'Standard Deviations'!$L$1:$M$11,2,TRUE)</f>
        <v>No Tier</v>
      </c>
    </row>
    <row r="1551" spans="1:54">
      <c r="A1551">
        <v>9576</v>
      </c>
      <c r="B1551">
        <v>1982</v>
      </c>
      <c r="C1551">
        <f>2024-B1551</f>
        <v>42</v>
      </c>
      <c r="D1551" t="str">
        <f>VLOOKUP(B1551,Reference!$A$1:$B$125, 2)</f>
        <v>Millennials</v>
      </c>
      <c r="E1551" t="s">
        <v>68</v>
      </c>
      <c r="F1551" t="str">
        <f>IF(E1551="High School", "No College", "College")</f>
        <v>College</v>
      </c>
      <c r="G1551" t="s">
        <v>65</v>
      </c>
      <c r="H1551">
        <v>32313</v>
      </c>
      <c r="I1551">
        <v>32313</v>
      </c>
      <c r="J1551" s="4" t="s">
        <v>175</v>
      </c>
      <c r="K1551">
        <v>1</v>
      </c>
      <c r="L1551">
        <v>0</v>
      </c>
      <c r="M1551" t="str">
        <f>IF(OR(K1551&gt;0, L1551&gt;0), "Parent", "Not Parent")</f>
        <v>Parent</v>
      </c>
      <c r="N1551" t="s">
        <v>617</v>
      </c>
      <c r="O1551" s="8">
        <v>41916</v>
      </c>
      <c r="P1551" s="9">
        <f>O1551-N1551</f>
        <v>600</v>
      </c>
      <c r="Q1551">
        <v>60</v>
      </c>
      <c r="R1551" s="9">
        <f>P1551-Q1551</f>
        <v>540</v>
      </c>
      <c r="S1551" s="8">
        <f>O1551-R1551</f>
        <v>41376</v>
      </c>
      <c r="T1551">
        <v>86</v>
      </c>
      <c r="U1551">
        <v>4</v>
      </c>
      <c r="V1551">
        <v>56</v>
      </c>
      <c r="W1551">
        <v>2</v>
      </c>
      <c r="X1551">
        <v>4</v>
      </c>
      <c r="Y1551">
        <v>7</v>
      </c>
      <c r="Z1551">
        <v>159</v>
      </c>
      <c r="AA1551">
        <f>Z1551/P1551</f>
        <v>0.26500000000000001</v>
      </c>
      <c r="AB1551" s="14" t="s">
        <v>506</v>
      </c>
      <c r="AC1551" s="13" t="s">
        <v>63</v>
      </c>
      <c r="AD1551">
        <v>3</v>
      </c>
      <c r="AE1551" t="str">
        <f>IF(AD1551&gt;3, "Prefers Discount", "Discount Indifferent")</f>
        <v>Discount Indifferent</v>
      </c>
      <c r="AF1551">
        <v>4</v>
      </c>
      <c r="AG1551">
        <v>4</v>
      </c>
      <c r="AH1551">
        <v>0</v>
      </c>
      <c r="AI1551" t="str">
        <f>INDEX($AF$1:$AH$1,MATCH(MAX(AF1551:AH1551),AF1551:AH1551,0))</f>
        <v>Store_Orders</v>
      </c>
      <c r="AJ1551">
        <v>9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f>SUM(AK1551:AO1551)</f>
        <v>0</v>
      </c>
      <c r="AQ1551" t="s">
        <v>67</v>
      </c>
      <c r="AR1551">
        <v>0</v>
      </c>
      <c r="AS1551" t="str">
        <f>IF(OR(AK1551&gt;0, AL1551&gt;0, AM1551&gt;0, AN1551&gt;0, AO1551&gt;0), "Converted", "Not Converted")</f>
        <v>Not Converted</v>
      </c>
      <c r="AT1551">
        <v>0</v>
      </c>
      <c r="AU1551">
        <v>3</v>
      </c>
      <c r="AV1551">
        <v>11</v>
      </c>
      <c r="AW1551">
        <f>IF(Z1551&gt;607, 4, 0)</f>
        <v>0</v>
      </c>
      <c r="AX1551">
        <f>IF(AA1551&gt;1.6588, 3, 0)</f>
        <v>0</v>
      </c>
      <c r="AY1551">
        <f>IF(P1551&gt;401, 2, 0)</f>
        <v>2</v>
      </c>
      <c r="AZ1551">
        <f>IF(I1551&gt;52915.77, 1, 0)</f>
        <v>0</v>
      </c>
      <c r="BA1551">
        <f>SUM(AW1551:AZ1551)</f>
        <v>2</v>
      </c>
      <c r="BB1551" t="str">
        <f>VLOOKUP(BA1551,'Standard Deviations'!$L$1:$M$11,2,TRUE)</f>
        <v>Bronze</v>
      </c>
    </row>
    <row r="1552" spans="1:54">
      <c r="A1552">
        <v>6398</v>
      </c>
      <c r="B1552">
        <v>1974</v>
      </c>
      <c r="C1552">
        <f>2024-B1552</f>
        <v>50</v>
      </c>
      <c r="D1552" t="str">
        <f>VLOOKUP(B1552,Reference!$A$1:$B$125, 2)</f>
        <v>Gen X</v>
      </c>
      <c r="E1552" t="s">
        <v>546</v>
      </c>
      <c r="F1552" t="str">
        <f>IF(E1552="High School", "No College", "College")</f>
        <v>No College</v>
      </c>
      <c r="G1552" t="s">
        <v>55</v>
      </c>
      <c r="H1552">
        <v>18393</v>
      </c>
      <c r="I1552">
        <v>18393</v>
      </c>
      <c r="J1552" s="4" t="s">
        <v>341</v>
      </c>
      <c r="K1552">
        <v>1</v>
      </c>
      <c r="L1552">
        <v>0</v>
      </c>
      <c r="M1552" t="str">
        <f>IF(OR(K1552&gt;0, L1552&gt;0), "Parent", "Not Parent")</f>
        <v>Parent</v>
      </c>
      <c r="N1552" t="s">
        <v>214</v>
      </c>
      <c r="O1552" s="8">
        <v>41916</v>
      </c>
      <c r="P1552" s="9">
        <f>O1552-N1552</f>
        <v>189</v>
      </c>
      <c r="Q1552">
        <v>2</v>
      </c>
      <c r="R1552" s="9">
        <f>P1552-Q1552</f>
        <v>187</v>
      </c>
      <c r="S1552" s="8">
        <f>O1552-R1552</f>
        <v>41729</v>
      </c>
      <c r="T1552">
        <v>7</v>
      </c>
      <c r="U1552">
        <v>10</v>
      </c>
      <c r="V1552">
        <v>13</v>
      </c>
      <c r="W1552">
        <v>16</v>
      </c>
      <c r="X1552">
        <v>0</v>
      </c>
      <c r="Y1552">
        <v>4</v>
      </c>
      <c r="Z1552">
        <v>50</v>
      </c>
      <c r="AA1552">
        <f>Z1552/P1552</f>
        <v>0.26455026455026454</v>
      </c>
      <c r="AB1552" s="11" t="s">
        <v>506</v>
      </c>
      <c r="AC1552" t="s">
        <v>59</v>
      </c>
      <c r="AD1552">
        <v>2</v>
      </c>
      <c r="AE1552" t="str">
        <f>IF(AD1552&gt;3, "Prefers Discount", "Discount Indifferent")</f>
        <v>Discount Indifferent</v>
      </c>
      <c r="AF1552">
        <v>3</v>
      </c>
      <c r="AG1552">
        <v>3</v>
      </c>
      <c r="AH1552">
        <v>0</v>
      </c>
      <c r="AI1552" t="str">
        <f>INDEX($AF$1:$AH$1,MATCH(MAX(AF1552:AH1552),AF1552:AH1552,0))</f>
        <v>Store_Orders</v>
      </c>
      <c r="AJ1552">
        <v>8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f>SUM(AK1552:AO1552)</f>
        <v>0</v>
      </c>
      <c r="AQ1552" t="s">
        <v>67</v>
      </c>
      <c r="AR1552">
        <v>0</v>
      </c>
      <c r="AS1552" t="str">
        <f>IF(OR(AK1552&gt;0, AL1552&gt;0, AM1552&gt;0, AN1552&gt;0, AO1552&gt;0), "Converted", "Not Converted")</f>
        <v>Not Converted</v>
      </c>
      <c r="AT1552">
        <v>0</v>
      </c>
      <c r="AU1552">
        <v>3</v>
      </c>
      <c r="AV1552">
        <v>11</v>
      </c>
      <c r="AW1552">
        <f>IF(Z1552&gt;607, 4, 0)</f>
        <v>0</v>
      </c>
      <c r="AX1552">
        <f>IF(AA1552&gt;1.6588, 3, 0)</f>
        <v>0</v>
      </c>
      <c r="AY1552">
        <f>IF(P1552&gt;401, 2, 0)</f>
        <v>0</v>
      </c>
      <c r="AZ1552">
        <f>IF(I1552&gt;52915.77, 1, 0)</f>
        <v>0</v>
      </c>
      <c r="BA1552">
        <f>SUM(AW1552:AZ1552)</f>
        <v>0</v>
      </c>
      <c r="BB1552" t="str">
        <f>VLOOKUP(BA1552,'Standard Deviations'!$L$1:$M$11,2,TRUE)</f>
        <v>No Tier</v>
      </c>
    </row>
    <row r="1553" spans="1:54">
      <c r="A1553">
        <v>9972</v>
      </c>
      <c r="B1553">
        <v>1955</v>
      </c>
      <c r="C1553">
        <f>2024-B1553</f>
        <v>69</v>
      </c>
      <c r="D1553" t="str">
        <f>VLOOKUP(B1553,Reference!$A$1:$B$125, 2)</f>
        <v>Boomers</v>
      </c>
      <c r="E1553" t="s">
        <v>68</v>
      </c>
      <c r="F1553" t="str">
        <f>IF(E1553="High School", "No College", "College")</f>
        <v>College</v>
      </c>
      <c r="G1553" t="s">
        <v>65</v>
      </c>
      <c r="H1553">
        <v>46015</v>
      </c>
      <c r="I1553">
        <v>46015</v>
      </c>
      <c r="J1553" s="4" t="s">
        <v>175</v>
      </c>
      <c r="K1553">
        <v>1</v>
      </c>
      <c r="L1553">
        <v>1</v>
      </c>
      <c r="M1553" t="str">
        <f>IF(OR(K1553&gt;0, L1553&gt;0), "Parent", "Not Parent")</f>
        <v>Parent</v>
      </c>
      <c r="N1553" t="s">
        <v>368</v>
      </c>
      <c r="O1553" s="8">
        <v>41916</v>
      </c>
      <c r="P1553" s="9">
        <f>O1553-N1553</f>
        <v>174</v>
      </c>
      <c r="Q1553">
        <v>25</v>
      </c>
      <c r="R1553" s="9">
        <f>P1553-Q1553</f>
        <v>149</v>
      </c>
      <c r="S1553" s="8">
        <f>O1553-R1553</f>
        <v>41767</v>
      </c>
      <c r="T1553">
        <v>38</v>
      </c>
      <c r="U1553">
        <v>0</v>
      </c>
      <c r="V1553">
        <v>2</v>
      </c>
      <c r="W1553">
        <v>0</v>
      </c>
      <c r="X1553">
        <v>0</v>
      </c>
      <c r="Y1553">
        <v>6</v>
      </c>
      <c r="Z1553">
        <v>46</v>
      </c>
      <c r="AA1553">
        <f>Z1553/P1553</f>
        <v>0.26436781609195403</v>
      </c>
      <c r="AB1553" s="11" t="s">
        <v>506</v>
      </c>
      <c r="AC1553" t="s">
        <v>59</v>
      </c>
      <c r="AD1553">
        <v>1</v>
      </c>
      <c r="AE1553" t="str">
        <f>IF(AD1553&gt;3, "Prefers Discount", "Discount Indifferent")</f>
        <v>Discount Indifferent</v>
      </c>
      <c r="AF1553">
        <v>3</v>
      </c>
      <c r="AG1553">
        <v>1</v>
      </c>
      <c r="AH1553">
        <v>0</v>
      </c>
      <c r="AI1553" t="str">
        <f>INDEX($AF$1:$AH$1,MATCH(MAX(AF1553:AH1553),AF1553:AH1553,0))</f>
        <v>Store_Orders</v>
      </c>
      <c r="AJ1553">
        <v>7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f>SUM(AK1553:AO1553)</f>
        <v>2</v>
      </c>
      <c r="AQ1553" t="str">
        <f>INDEX($AK$1:$AO$1,MATCH(MAX(AK1553:AO1553),AK1553:AO1553,0))</f>
        <v>Converted_on_Camp2</v>
      </c>
      <c r="AR1553">
        <v>1</v>
      </c>
      <c r="AS1553" t="str">
        <f>IF(OR(AK1553&gt;0, AL1553&gt;0, AM1553&gt;0, AN1553&gt;0, AO1553&gt;0), "Converted", "Not Converted")</f>
        <v>Converted</v>
      </c>
      <c r="AT1553">
        <v>0</v>
      </c>
      <c r="AU1553">
        <v>3</v>
      </c>
      <c r="AV1553">
        <v>11</v>
      </c>
      <c r="AW1553">
        <f>IF(Z1553&gt;607, 4, 0)</f>
        <v>0</v>
      </c>
      <c r="AX1553">
        <f>IF(AA1553&gt;1.6588, 3, 0)</f>
        <v>0</v>
      </c>
      <c r="AY1553">
        <f>IF(P1553&gt;401, 2, 0)</f>
        <v>0</v>
      </c>
      <c r="AZ1553">
        <f>IF(I1553&gt;52915.77, 1, 0)</f>
        <v>0</v>
      </c>
      <c r="BA1553">
        <f>SUM(AW1553:AZ1553)</f>
        <v>0</v>
      </c>
      <c r="BB1553" t="str">
        <f>VLOOKUP(BA1553,'Standard Deviations'!$L$1:$M$11,2,TRUE)</f>
        <v>No Tier</v>
      </c>
    </row>
    <row r="1554" spans="1:54">
      <c r="A1554">
        <v>2945</v>
      </c>
      <c r="B1554">
        <v>1955</v>
      </c>
      <c r="C1554">
        <f>2024-B1554</f>
        <v>69</v>
      </c>
      <c r="D1554" t="str">
        <f>VLOOKUP(B1554,Reference!$A$1:$B$125, 2)</f>
        <v>Boomers</v>
      </c>
      <c r="E1554" t="s">
        <v>68</v>
      </c>
      <c r="F1554" t="str">
        <f>IF(E1554="High School", "No College", "College")</f>
        <v>College</v>
      </c>
      <c r="G1554" t="s">
        <v>65</v>
      </c>
      <c r="H1554">
        <v>46015</v>
      </c>
      <c r="I1554">
        <v>46015</v>
      </c>
      <c r="J1554" s="4" t="s">
        <v>175</v>
      </c>
      <c r="K1554">
        <v>1</v>
      </c>
      <c r="L1554">
        <v>1</v>
      </c>
      <c r="M1554" t="str">
        <f>IF(OR(K1554&gt;0, L1554&gt;0), "Parent", "Not Parent")</f>
        <v>Parent</v>
      </c>
      <c r="N1554" t="s">
        <v>368</v>
      </c>
      <c r="O1554" s="8">
        <v>41916</v>
      </c>
      <c r="P1554" s="9">
        <f>O1554-N1554</f>
        <v>174</v>
      </c>
      <c r="Q1554">
        <v>25</v>
      </c>
      <c r="R1554" s="9">
        <f>P1554-Q1554</f>
        <v>149</v>
      </c>
      <c r="S1554" s="8">
        <f>O1554-R1554</f>
        <v>41767</v>
      </c>
      <c r="T1554">
        <v>38</v>
      </c>
      <c r="U1554">
        <v>0</v>
      </c>
      <c r="V1554">
        <v>2</v>
      </c>
      <c r="W1554">
        <v>0</v>
      </c>
      <c r="X1554">
        <v>0</v>
      </c>
      <c r="Y1554">
        <v>6</v>
      </c>
      <c r="Z1554">
        <v>46</v>
      </c>
      <c r="AA1554">
        <f>Z1554/P1554</f>
        <v>0.26436781609195403</v>
      </c>
      <c r="AB1554" s="11" t="s">
        <v>506</v>
      </c>
      <c r="AC1554" t="s">
        <v>59</v>
      </c>
      <c r="AD1554">
        <v>1</v>
      </c>
      <c r="AE1554" t="str">
        <f>IF(AD1554&gt;3, "Prefers Discount", "Discount Indifferent")</f>
        <v>Discount Indifferent</v>
      </c>
      <c r="AF1554">
        <v>3</v>
      </c>
      <c r="AG1554">
        <v>1</v>
      </c>
      <c r="AH1554">
        <v>0</v>
      </c>
      <c r="AI1554" t="str">
        <f>INDEX($AF$1:$AH$1,MATCH(MAX(AF1554:AH1554),AF1554:AH1554,0))</f>
        <v>Store_Orders</v>
      </c>
      <c r="AJ1554">
        <v>7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f>SUM(AK1554:AO1554)</f>
        <v>2</v>
      </c>
      <c r="AQ1554" t="str">
        <f>INDEX($AK$1:$AO$1,MATCH(MAX(AK1554:AO1554),AK1554:AO1554,0))</f>
        <v>Converted_on_Camp2</v>
      </c>
      <c r="AR1554">
        <v>1</v>
      </c>
      <c r="AS1554" t="str">
        <f>IF(OR(AK1554&gt;0, AL1554&gt;0, AM1554&gt;0, AN1554&gt;0, AO1554&gt;0), "Converted", "Not Converted")</f>
        <v>Converted</v>
      </c>
      <c r="AT1554">
        <v>0</v>
      </c>
      <c r="AU1554">
        <v>3</v>
      </c>
      <c r="AV1554">
        <v>11</v>
      </c>
      <c r="AW1554">
        <f>IF(Z1554&gt;607, 4, 0)</f>
        <v>0</v>
      </c>
      <c r="AX1554">
        <f>IF(AA1554&gt;1.6588, 3, 0)</f>
        <v>0</v>
      </c>
      <c r="AY1554">
        <f>IF(P1554&gt;401, 2, 0)</f>
        <v>0</v>
      </c>
      <c r="AZ1554">
        <f>IF(I1554&gt;52915.77, 1, 0)</f>
        <v>0</v>
      </c>
      <c r="BA1554">
        <f>SUM(AW1554:AZ1554)</f>
        <v>0</v>
      </c>
      <c r="BB1554" t="str">
        <f>VLOOKUP(BA1554,'Standard Deviations'!$L$1:$M$11,2,TRUE)</f>
        <v>No Tier</v>
      </c>
    </row>
    <row r="1555" spans="1:54">
      <c r="A1555">
        <v>2245</v>
      </c>
      <c r="B1555">
        <v>1969</v>
      </c>
      <c r="C1555">
        <f>2024-B1555</f>
        <v>55</v>
      </c>
      <c r="D1555" t="str">
        <f>VLOOKUP(B1555,Reference!$A$1:$B$125, 2)</f>
        <v>Gen X</v>
      </c>
      <c r="E1555" t="s">
        <v>64</v>
      </c>
      <c r="F1555" t="str">
        <f>IF(E1555="High School", "No College", "College")</f>
        <v>College</v>
      </c>
      <c r="G1555" t="s">
        <v>55</v>
      </c>
      <c r="H1555">
        <v>43641</v>
      </c>
      <c r="I1555">
        <v>43641</v>
      </c>
      <c r="J1555" s="4" t="s">
        <v>175</v>
      </c>
      <c r="K1555">
        <v>1</v>
      </c>
      <c r="L1555">
        <v>1</v>
      </c>
      <c r="M1555" t="str">
        <f>IF(OR(K1555&gt;0, L1555&gt;0), "Parent", "Not Parent")</f>
        <v>Parent</v>
      </c>
      <c r="N1555" t="s">
        <v>295</v>
      </c>
      <c r="O1555" s="8">
        <v>41916</v>
      </c>
      <c r="P1555" s="9">
        <f>O1555-N1555</f>
        <v>530</v>
      </c>
      <c r="Q1555">
        <v>50</v>
      </c>
      <c r="R1555" s="9">
        <f>P1555-Q1555</f>
        <v>480</v>
      </c>
      <c r="S1555" s="8">
        <f>O1555-R1555</f>
        <v>41436</v>
      </c>
      <c r="T1555">
        <v>57</v>
      </c>
      <c r="U1555">
        <v>2</v>
      </c>
      <c r="V1555">
        <v>51</v>
      </c>
      <c r="W1555">
        <v>4</v>
      </c>
      <c r="X1555">
        <v>2</v>
      </c>
      <c r="Y1555">
        <v>23</v>
      </c>
      <c r="Z1555">
        <v>139</v>
      </c>
      <c r="AA1555">
        <f>Z1555/P1555</f>
        <v>0.26226415094339622</v>
      </c>
      <c r="AB1555" s="14" t="s">
        <v>506</v>
      </c>
      <c r="AC1555" s="13" t="s">
        <v>63</v>
      </c>
      <c r="AD1555">
        <v>3</v>
      </c>
      <c r="AE1555" t="str">
        <f>IF(AD1555&gt;3, "Prefers Discount", "Discount Indifferent")</f>
        <v>Discount Indifferent</v>
      </c>
      <c r="AF1555">
        <v>4</v>
      </c>
      <c r="AG1555">
        <v>2</v>
      </c>
      <c r="AH1555">
        <v>1</v>
      </c>
      <c r="AI1555" t="str">
        <f>INDEX($AF$1:$AH$1,MATCH(MAX(AF1555:AH1555),AF1555:AH1555,0))</f>
        <v>Store_Orders</v>
      </c>
      <c r="AJ1555">
        <v>6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f>SUM(AK1555:AO1555)</f>
        <v>0</v>
      </c>
      <c r="AQ1555" t="s">
        <v>67</v>
      </c>
      <c r="AR1555">
        <v>0</v>
      </c>
      <c r="AS1555" t="str">
        <f>IF(OR(AK1555&gt;0, AL1555&gt;0, AM1555&gt;0, AN1555&gt;0, AO1555&gt;0), "Converted", "Not Converted")</f>
        <v>Not Converted</v>
      </c>
      <c r="AT1555">
        <v>0</v>
      </c>
      <c r="AU1555">
        <v>3</v>
      </c>
      <c r="AV1555">
        <v>11</v>
      </c>
      <c r="AW1555">
        <f>IF(Z1555&gt;607, 4, 0)</f>
        <v>0</v>
      </c>
      <c r="AX1555">
        <f>IF(AA1555&gt;1.6588, 3, 0)</f>
        <v>0</v>
      </c>
      <c r="AY1555">
        <f>IF(P1555&gt;401, 2, 0)</f>
        <v>2</v>
      </c>
      <c r="AZ1555">
        <f>IF(I1555&gt;52915.77, 1, 0)</f>
        <v>0</v>
      </c>
      <c r="BA1555">
        <f>SUM(AW1555:AZ1555)</f>
        <v>2</v>
      </c>
      <c r="BB1555" t="str">
        <f>VLOOKUP(BA1555,'Standard Deviations'!$L$1:$M$11,2,TRUE)</f>
        <v>Bronze</v>
      </c>
    </row>
    <row r="1556" spans="1:54">
      <c r="A1556">
        <v>10602</v>
      </c>
      <c r="B1556">
        <v>1983</v>
      </c>
      <c r="C1556">
        <f>2024-B1556</f>
        <v>41</v>
      </c>
      <c r="D1556" t="str">
        <f>VLOOKUP(B1556,Reference!$A$1:$B$125, 2)</f>
        <v>Millennials</v>
      </c>
      <c r="E1556" t="s">
        <v>54</v>
      </c>
      <c r="F1556" t="str">
        <f>IF(E1556="High School", "No College", "College")</f>
        <v>College</v>
      </c>
      <c r="G1556" t="s">
        <v>55</v>
      </c>
      <c r="H1556">
        <v>39922</v>
      </c>
      <c r="I1556">
        <v>39922</v>
      </c>
      <c r="J1556" s="4" t="s">
        <v>175</v>
      </c>
      <c r="K1556">
        <v>1</v>
      </c>
      <c r="L1556">
        <v>0</v>
      </c>
      <c r="M1556" t="str">
        <f>IF(OR(K1556&gt;0, L1556&gt;0), "Parent", "Not Parent")</f>
        <v>Parent</v>
      </c>
      <c r="N1556" t="s">
        <v>326</v>
      </c>
      <c r="O1556" s="8">
        <v>41916</v>
      </c>
      <c r="P1556" s="9">
        <f>O1556-N1556</f>
        <v>597</v>
      </c>
      <c r="Q1556">
        <v>30</v>
      </c>
      <c r="R1556" s="9">
        <f>P1556-Q1556</f>
        <v>567</v>
      </c>
      <c r="S1556" s="8">
        <f>O1556-R1556</f>
        <v>41349</v>
      </c>
      <c r="T1556">
        <v>29</v>
      </c>
      <c r="U1556">
        <v>12</v>
      </c>
      <c r="V1556">
        <v>59</v>
      </c>
      <c r="W1556">
        <v>19</v>
      </c>
      <c r="X1556">
        <v>1</v>
      </c>
      <c r="Y1556">
        <v>36</v>
      </c>
      <c r="Z1556">
        <v>156</v>
      </c>
      <c r="AA1556">
        <f>Z1556/P1556</f>
        <v>0.2613065326633166</v>
      </c>
      <c r="AB1556" s="11" t="s">
        <v>506</v>
      </c>
      <c r="AC1556" t="s">
        <v>59</v>
      </c>
      <c r="AD1556">
        <v>2</v>
      </c>
      <c r="AE1556" t="str">
        <f>IF(AD1556&gt;3, "Prefers Discount", "Discount Indifferent")</f>
        <v>Discount Indifferent</v>
      </c>
      <c r="AF1556">
        <v>4</v>
      </c>
      <c r="AG1556">
        <v>3</v>
      </c>
      <c r="AH1556">
        <v>0</v>
      </c>
      <c r="AI1556" t="str">
        <f>INDEX($AF$1:$AH$1,MATCH(MAX(AF1556:AH1556),AF1556:AH1556,0))</f>
        <v>Store_Orders</v>
      </c>
      <c r="AJ1556">
        <v>8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f>SUM(AK1556:AO1556)</f>
        <v>0</v>
      </c>
      <c r="AQ1556" t="s">
        <v>67</v>
      </c>
      <c r="AR1556">
        <v>0</v>
      </c>
      <c r="AS1556" t="str">
        <f>IF(OR(AK1556&gt;0, AL1556&gt;0, AM1556&gt;0, AN1556&gt;0, AO1556&gt;0), "Converted", "Not Converted")</f>
        <v>Not Converted</v>
      </c>
      <c r="AT1556">
        <v>0</v>
      </c>
      <c r="AU1556">
        <v>3</v>
      </c>
      <c r="AV1556">
        <v>11</v>
      </c>
      <c r="AW1556">
        <f>IF(Z1556&gt;607, 4, 0)</f>
        <v>0</v>
      </c>
      <c r="AX1556">
        <f>IF(AA1556&gt;1.6588, 3, 0)</f>
        <v>0</v>
      </c>
      <c r="AY1556">
        <f>IF(P1556&gt;401, 2, 0)</f>
        <v>2</v>
      </c>
      <c r="AZ1556">
        <f>IF(I1556&gt;52915.77, 1, 0)</f>
        <v>0</v>
      </c>
      <c r="BA1556">
        <f>SUM(AW1556:AZ1556)</f>
        <v>2</v>
      </c>
      <c r="BB1556" t="str">
        <f>VLOOKUP(BA1556,'Standard Deviations'!$L$1:$M$11,2,TRUE)</f>
        <v>Bronze</v>
      </c>
    </row>
    <row r="1557" spans="1:54">
      <c r="A1557">
        <v>3220</v>
      </c>
      <c r="B1557">
        <v>1983</v>
      </c>
      <c r="C1557">
        <f>2024-B1557</f>
        <v>41</v>
      </c>
      <c r="D1557" t="str">
        <f>VLOOKUP(B1557,Reference!$A$1:$B$125, 2)</f>
        <v>Millennials</v>
      </c>
      <c r="E1557" t="s">
        <v>54</v>
      </c>
      <c r="F1557" t="str">
        <f>IF(E1557="High School", "No College", "College")</f>
        <v>College</v>
      </c>
      <c r="G1557" t="s">
        <v>55</v>
      </c>
      <c r="H1557">
        <v>39922</v>
      </c>
      <c r="I1557">
        <v>39922</v>
      </c>
      <c r="J1557" s="4" t="s">
        <v>175</v>
      </c>
      <c r="K1557">
        <v>1</v>
      </c>
      <c r="L1557">
        <v>0</v>
      </c>
      <c r="M1557" t="str">
        <f>IF(OR(K1557&gt;0, L1557&gt;0), "Parent", "Not Parent")</f>
        <v>Parent</v>
      </c>
      <c r="N1557" t="s">
        <v>326</v>
      </c>
      <c r="O1557" s="8">
        <v>41916</v>
      </c>
      <c r="P1557" s="9">
        <f>O1557-N1557</f>
        <v>597</v>
      </c>
      <c r="Q1557">
        <v>30</v>
      </c>
      <c r="R1557" s="9">
        <f>P1557-Q1557</f>
        <v>567</v>
      </c>
      <c r="S1557" s="8">
        <f>O1557-R1557</f>
        <v>41349</v>
      </c>
      <c r="T1557">
        <v>29</v>
      </c>
      <c r="U1557">
        <v>12</v>
      </c>
      <c r="V1557">
        <v>59</v>
      </c>
      <c r="W1557">
        <v>19</v>
      </c>
      <c r="X1557">
        <v>1</v>
      </c>
      <c r="Y1557">
        <v>36</v>
      </c>
      <c r="Z1557">
        <v>156</v>
      </c>
      <c r="AA1557">
        <f>Z1557/P1557</f>
        <v>0.2613065326633166</v>
      </c>
      <c r="AB1557" s="11" t="s">
        <v>506</v>
      </c>
      <c r="AC1557" t="s">
        <v>59</v>
      </c>
      <c r="AD1557">
        <v>2</v>
      </c>
      <c r="AE1557" t="str">
        <f>IF(AD1557&gt;3, "Prefers Discount", "Discount Indifferent")</f>
        <v>Discount Indifferent</v>
      </c>
      <c r="AF1557">
        <v>4</v>
      </c>
      <c r="AG1557">
        <v>3</v>
      </c>
      <c r="AH1557">
        <v>0</v>
      </c>
      <c r="AI1557" t="str">
        <f>INDEX($AF$1:$AH$1,MATCH(MAX(AF1557:AH1557),AF1557:AH1557,0))</f>
        <v>Store_Orders</v>
      </c>
      <c r="AJ1557">
        <v>8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f>SUM(AK1557:AO1557)</f>
        <v>0</v>
      </c>
      <c r="AQ1557" t="s">
        <v>67</v>
      </c>
      <c r="AR1557">
        <v>0</v>
      </c>
      <c r="AS1557" t="str">
        <f>IF(OR(AK1557&gt;0, AL1557&gt;0, AM1557&gt;0, AN1557&gt;0, AO1557&gt;0), "Converted", "Not Converted")</f>
        <v>Not Converted</v>
      </c>
      <c r="AT1557">
        <v>0</v>
      </c>
      <c r="AU1557">
        <v>3</v>
      </c>
      <c r="AV1557">
        <v>11</v>
      </c>
      <c r="AW1557">
        <f>IF(Z1557&gt;607, 4, 0)</f>
        <v>0</v>
      </c>
      <c r="AX1557">
        <f>IF(AA1557&gt;1.6588, 3, 0)</f>
        <v>0</v>
      </c>
      <c r="AY1557">
        <f>IF(P1557&gt;401, 2, 0)</f>
        <v>2</v>
      </c>
      <c r="AZ1557">
        <f>IF(I1557&gt;52915.77, 1, 0)</f>
        <v>0</v>
      </c>
      <c r="BA1557">
        <f>SUM(AW1557:AZ1557)</f>
        <v>2</v>
      </c>
      <c r="BB1557" t="str">
        <f>VLOOKUP(BA1557,'Standard Deviations'!$L$1:$M$11,2,TRUE)</f>
        <v>Bronze</v>
      </c>
    </row>
    <row r="1558" spans="1:54">
      <c r="A1558">
        <v>5424</v>
      </c>
      <c r="B1558">
        <v>1983</v>
      </c>
      <c r="C1558">
        <f>2024-B1558</f>
        <v>41</v>
      </c>
      <c r="D1558" t="str">
        <f>VLOOKUP(B1558,Reference!$A$1:$B$125, 2)</f>
        <v>Millennials</v>
      </c>
      <c r="E1558" t="s">
        <v>54</v>
      </c>
      <c r="F1558" t="str">
        <f>IF(E1558="High School", "No College", "College")</f>
        <v>College</v>
      </c>
      <c r="G1558" t="s">
        <v>55</v>
      </c>
      <c r="H1558">
        <v>39922</v>
      </c>
      <c r="I1558">
        <v>39922</v>
      </c>
      <c r="J1558" s="4" t="s">
        <v>175</v>
      </c>
      <c r="K1558">
        <v>1</v>
      </c>
      <c r="L1558">
        <v>0</v>
      </c>
      <c r="M1558" t="str">
        <f>IF(OR(K1558&gt;0, L1558&gt;0), "Parent", "Not Parent")</f>
        <v>Parent</v>
      </c>
      <c r="N1558" t="s">
        <v>326</v>
      </c>
      <c r="O1558" s="8">
        <v>41916</v>
      </c>
      <c r="P1558" s="9">
        <f>O1558-N1558</f>
        <v>597</v>
      </c>
      <c r="Q1558">
        <v>30</v>
      </c>
      <c r="R1558" s="9">
        <f>P1558-Q1558</f>
        <v>567</v>
      </c>
      <c r="S1558" s="8">
        <f>O1558-R1558</f>
        <v>41349</v>
      </c>
      <c r="T1558">
        <v>29</v>
      </c>
      <c r="U1558">
        <v>12</v>
      </c>
      <c r="V1558">
        <v>59</v>
      </c>
      <c r="W1558">
        <v>19</v>
      </c>
      <c r="X1558">
        <v>1</v>
      </c>
      <c r="Y1558">
        <v>36</v>
      </c>
      <c r="Z1558">
        <v>156</v>
      </c>
      <c r="AA1558">
        <f>Z1558/P1558</f>
        <v>0.2613065326633166</v>
      </c>
      <c r="AB1558" s="11" t="s">
        <v>506</v>
      </c>
      <c r="AC1558" t="s">
        <v>59</v>
      </c>
      <c r="AD1558">
        <v>2</v>
      </c>
      <c r="AE1558" t="str">
        <f>IF(AD1558&gt;3, "Prefers Discount", "Discount Indifferent")</f>
        <v>Discount Indifferent</v>
      </c>
      <c r="AF1558">
        <v>4</v>
      </c>
      <c r="AG1558">
        <v>3</v>
      </c>
      <c r="AH1558">
        <v>0</v>
      </c>
      <c r="AI1558" t="str">
        <f>INDEX($AF$1:$AH$1,MATCH(MAX(AF1558:AH1558),AF1558:AH1558,0))</f>
        <v>Store_Orders</v>
      </c>
      <c r="AJ1558">
        <v>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f>SUM(AK1558:AO1558)</f>
        <v>0</v>
      </c>
      <c r="AQ1558" t="s">
        <v>67</v>
      </c>
      <c r="AR1558">
        <v>0</v>
      </c>
      <c r="AS1558" t="str">
        <f>IF(OR(AK1558&gt;0, AL1558&gt;0, AM1558&gt;0, AN1558&gt;0, AO1558&gt;0), "Converted", "Not Converted")</f>
        <v>Not Converted</v>
      </c>
      <c r="AT1558">
        <v>0</v>
      </c>
      <c r="AU1558">
        <v>3</v>
      </c>
      <c r="AV1558">
        <v>11</v>
      </c>
      <c r="AW1558">
        <f>IF(Z1558&gt;607, 4, 0)</f>
        <v>0</v>
      </c>
      <c r="AX1558">
        <f>IF(AA1558&gt;1.6588, 3, 0)</f>
        <v>0</v>
      </c>
      <c r="AY1558">
        <f>IF(P1558&gt;401, 2, 0)</f>
        <v>2</v>
      </c>
      <c r="AZ1558">
        <f>IF(I1558&gt;52915.77, 1, 0)</f>
        <v>0</v>
      </c>
      <c r="BA1558">
        <f>SUM(AW1558:AZ1558)</f>
        <v>2</v>
      </c>
      <c r="BB1558" t="str">
        <f>VLOOKUP(BA1558,'Standard Deviations'!$L$1:$M$11,2,TRUE)</f>
        <v>Bronze</v>
      </c>
    </row>
    <row r="1559" spans="1:54">
      <c r="A1559">
        <v>5313</v>
      </c>
      <c r="B1559">
        <v>1971</v>
      </c>
      <c r="C1559">
        <f>2024-B1559</f>
        <v>53</v>
      </c>
      <c r="D1559" t="str">
        <f>VLOOKUP(B1559,Reference!$A$1:$B$125, 2)</f>
        <v>Gen X</v>
      </c>
      <c r="E1559" t="s">
        <v>64</v>
      </c>
      <c r="F1559" t="str">
        <f>IF(E1559="High School", "No College", "College")</f>
        <v>College</v>
      </c>
      <c r="G1559" t="s">
        <v>55</v>
      </c>
      <c r="H1559">
        <v>38196</v>
      </c>
      <c r="I1559">
        <v>38196</v>
      </c>
      <c r="J1559" s="4" t="s">
        <v>175</v>
      </c>
      <c r="K1559">
        <v>1</v>
      </c>
      <c r="L1559">
        <v>1</v>
      </c>
      <c r="M1559" t="str">
        <f>IF(OR(K1559&gt;0, L1559&gt;0), "Parent", "Not Parent")</f>
        <v>Parent</v>
      </c>
      <c r="N1559" t="s">
        <v>600</v>
      </c>
      <c r="O1559" s="8">
        <v>41916</v>
      </c>
      <c r="P1559" s="9">
        <f>O1559-N1559</f>
        <v>169</v>
      </c>
      <c r="Q1559">
        <v>20</v>
      </c>
      <c r="R1559" s="9">
        <f>P1559-Q1559</f>
        <v>149</v>
      </c>
      <c r="S1559" s="8">
        <f>O1559-R1559</f>
        <v>41767</v>
      </c>
      <c r="T1559">
        <v>30</v>
      </c>
      <c r="U1559">
        <v>0</v>
      </c>
      <c r="V1559">
        <v>11</v>
      </c>
      <c r="W1559">
        <v>0</v>
      </c>
      <c r="X1559">
        <v>0</v>
      </c>
      <c r="Y1559">
        <v>3</v>
      </c>
      <c r="Z1559">
        <v>44</v>
      </c>
      <c r="AA1559">
        <f>Z1559/P1559</f>
        <v>0.26035502958579881</v>
      </c>
      <c r="AB1559" s="11" t="s">
        <v>506</v>
      </c>
      <c r="AC1559" t="s">
        <v>59</v>
      </c>
      <c r="AD1559">
        <v>3</v>
      </c>
      <c r="AE1559" t="str">
        <f>IF(AD1559&gt;3, "Prefers Discount", "Discount Indifferent")</f>
        <v>Discount Indifferent</v>
      </c>
      <c r="AF1559">
        <v>4</v>
      </c>
      <c r="AG1559">
        <v>2</v>
      </c>
      <c r="AH1559">
        <v>0</v>
      </c>
      <c r="AI1559" t="str">
        <f>INDEX($AF$1:$AH$1,MATCH(MAX(AF1559:AH1559),AF1559:AH1559,0))</f>
        <v>Store_Orders</v>
      </c>
      <c r="AJ1559">
        <v>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f>SUM(AK1559:AO1559)</f>
        <v>0</v>
      </c>
      <c r="AQ1559" t="s">
        <v>67</v>
      </c>
      <c r="AR1559">
        <v>0</v>
      </c>
      <c r="AS1559" t="str">
        <f>IF(OR(AK1559&gt;0, AL1559&gt;0, AM1559&gt;0, AN1559&gt;0, AO1559&gt;0), "Converted", "Not Converted")</f>
        <v>Not Converted</v>
      </c>
      <c r="AT1559">
        <v>0</v>
      </c>
      <c r="AU1559">
        <v>3</v>
      </c>
      <c r="AV1559">
        <v>11</v>
      </c>
      <c r="AW1559">
        <f>IF(Z1559&gt;607, 4, 0)</f>
        <v>0</v>
      </c>
      <c r="AX1559">
        <f>IF(AA1559&gt;1.6588, 3, 0)</f>
        <v>0</v>
      </c>
      <c r="AY1559">
        <f>IF(P1559&gt;401, 2, 0)</f>
        <v>0</v>
      </c>
      <c r="AZ1559">
        <f>IF(I1559&gt;52915.77, 1, 0)</f>
        <v>0</v>
      </c>
      <c r="BA1559">
        <f>SUM(AW1559:AZ1559)</f>
        <v>0</v>
      </c>
      <c r="BB1559" t="str">
        <f>VLOOKUP(BA1559,'Standard Deviations'!$L$1:$M$11,2,TRUE)</f>
        <v>No Tier</v>
      </c>
    </row>
    <row r="1560" spans="1:54">
      <c r="A1560">
        <v>8140</v>
      </c>
      <c r="B1560">
        <v>1973</v>
      </c>
      <c r="C1560">
        <f>2024-B1560</f>
        <v>51</v>
      </c>
      <c r="D1560" t="str">
        <f>VLOOKUP(B1560,Reference!$A$1:$B$125, 2)</f>
        <v>Gen X</v>
      </c>
      <c r="E1560" t="s">
        <v>54</v>
      </c>
      <c r="F1560" t="str">
        <f>IF(E1560="High School", "No College", "College")</f>
        <v>College</v>
      </c>
      <c r="G1560" t="s">
        <v>65</v>
      </c>
      <c r="H1560">
        <v>22682</v>
      </c>
      <c r="I1560">
        <v>22682</v>
      </c>
      <c r="J1560" s="4" t="s">
        <v>341</v>
      </c>
      <c r="K1560">
        <v>1</v>
      </c>
      <c r="L1560">
        <v>0</v>
      </c>
      <c r="M1560" t="str">
        <f>IF(OR(K1560&gt;0, L1560&gt;0), "Parent", "Not Parent")</f>
        <v>Parent</v>
      </c>
      <c r="N1560" t="s">
        <v>564</v>
      </c>
      <c r="O1560" s="8">
        <v>41916</v>
      </c>
      <c r="P1560" s="9">
        <f>O1560-N1560</f>
        <v>366</v>
      </c>
      <c r="Q1560">
        <v>51</v>
      </c>
      <c r="R1560" s="9">
        <f>P1560-Q1560</f>
        <v>315</v>
      </c>
      <c r="S1560" s="8">
        <f>O1560-R1560</f>
        <v>41601</v>
      </c>
      <c r="T1560">
        <v>10</v>
      </c>
      <c r="U1560">
        <v>14</v>
      </c>
      <c r="V1560">
        <v>29</v>
      </c>
      <c r="W1560">
        <v>4</v>
      </c>
      <c r="X1560">
        <v>2</v>
      </c>
      <c r="Y1560">
        <v>36</v>
      </c>
      <c r="Z1560">
        <v>95</v>
      </c>
      <c r="AA1560">
        <f>Z1560/P1560</f>
        <v>0.25956284153005466</v>
      </c>
      <c r="AB1560" s="14" t="s">
        <v>506</v>
      </c>
      <c r="AC1560" s="13" t="s">
        <v>63</v>
      </c>
      <c r="AD1560">
        <v>3</v>
      </c>
      <c r="AE1560" t="str">
        <f>IF(AD1560&gt;3, "Prefers Discount", "Discount Indifferent")</f>
        <v>Discount Indifferent</v>
      </c>
      <c r="AF1560">
        <v>4</v>
      </c>
      <c r="AG1560">
        <v>2</v>
      </c>
      <c r="AH1560">
        <v>1</v>
      </c>
      <c r="AI1560" t="str">
        <f>INDEX($AF$1:$AH$1,MATCH(MAX(AF1560:AH1560),AF1560:AH1560,0))</f>
        <v>Store_Orders</v>
      </c>
      <c r="AJ1560">
        <v>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f>SUM(AK1560:AO1560)</f>
        <v>0</v>
      </c>
      <c r="AQ1560" t="s">
        <v>67</v>
      </c>
      <c r="AR1560">
        <v>0</v>
      </c>
      <c r="AS1560" t="str">
        <f>IF(OR(AK1560&gt;0, AL1560&gt;0, AM1560&gt;0, AN1560&gt;0, AO1560&gt;0), "Converted", "Not Converted")</f>
        <v>Not Converted</v>
      </c>
      <c r="AT1560">
        <v>0</v>
      </c>
      <c r="AU1560">
        <v>3</v>
      </c>
      <c r="AV1560">
        <v>11</v>
      </c>
      <c r="AW1560">
        <f>IF(Z1560&gt;607, 4, 0)</f>
        <v>0</v>
      </c>
      <c r="AX1560">
        <f>IF(AA1560&gt;1.6588, 3, 0)</f>
        <v>0</v>
      </c>
      <c r="AY1560">
        <f>IF(P1560&gt;401, 2, 0)</f>
        <v>0</v>
      </c>
      <c r="AZ1560">
        <f>IF(I1560&gt;52915.77, 1, 0)</f>
        <v>0</v>
      </c>
      <c r="BA1560">
        <f>SUM(AW1560:AZ1560)</f>
        <v>0</v>
      </c>
      <c r="BB1560" t="str">
        <f>VLOOKUP(BA1560,'Standard Deviations'!$L$1:$M$11,2,TRUE)</f>
        <v>No Tier</v>
      </c>
    </row>
    <row r="1561" spans="1:54">
      <c r="A1561">
        <v>4927</v>
      </c>
      <c r="B1561">
        <v>1971</v>
      </c>
      <c r="C1561">
        <f>2024-B1561</f>
        <v>53</v>
      </c>
      <c r="D1561" t="str">
        <f>VLOOKUP(B1561,Reference!$A$1:$B$125, 2)</f>
        <v>Gen X</v>
      </c>
      <c r="E1561" t="s">
        <v>54</v>
      </c>
      <c r="F1561" t="str">
        <f>IF(E1561="High School", "No College", "College")</f>
        <v>College</v>
      </c>
      <c r="G1561" t="s">
        <v>65</v>
      </c>
      <c r="H1561">
        <v>16626</v>
      </c>
      <c r="I1561">
        <v>16626</v>
      </c>
      <c r="J1561" s="4" t="s">
        <v>341</v>
      </c>
      <c r="K1561">
        <v>2</v>
      </c>
      <c r="L1561">
        <v>0</v>
      </c>
      <c r="M1561" t="str">
        <f>IF(OR(K1561&gt;0, L1561&gt;0), "Parent", "Not Parent")</f>
        <v>Parent</v>
      </c>
      <c r="N1561" t="s">
        <v>123</v>
      </c>
      <c r="O1561" s="8">
        <v>41916</v>
      </c>
      <c r="P1561" s="9">
        <f>O1561-N1561</f>
        <v>262</v>
      </c>
      <c r="Q1561">
        <v>76</v>
      </c>
      <c r="R1561" s="9">
        <f>P1561-Q1561</f>
        <v>186</v>
      </c>
      <c r="S1561" s="8">
        <f>O1561-R1561</f>
        <v>41730</v>
      </c>
      <c r="T1561">
        <v>8</v>
      </c>
      <c r="U1561">
        <v>3</v>
      </c>
      <c r="V1561">
        <v>22</v>
      </c>
      <c r="W1561">
        <v>21</v>
      </c>
      <c r="X1561">
        <v>1</v>
      </c>
      <c r="Y1561">
        <v>13</v>
      </c>
      <c r="Z1561">
        <v>68</v>
      </c>
      <c r="AA1561">
        <f>Z1561/P1561</f>
        <v>0.25954198473282442</v>
      </c>
      <c r="AB1561" s="14" t="s">
        <v>506</v>
      </c>
      <c r="AC1561" s="13" t="s">
        <v>63</v>
      </c>
      <c r="AD1561">
        <v>3</v>
      </c>
      <c r="AE1561" t="str">
        <f>IF(AD1561&gt;3, "Prefers Discount", "Discount Indifferent")</f>
        <v>Discount Indifferent</v>
      </c>
      <c r="AF1561">
        <v>3</v>
      </c>
      <c r="AG1561">
        <v>3</v>
      </c>
      <c r="AH1561">
        <v>0</v>
      </c>
      <c r="AI1561" t="str">
        <f>INDEX($AF$1:$AH$1,MATCH(MAX(AF1561:AH1561),AF1561:AH1561,0))</f>
        <v>Store_Orders</v>
      </c>
      <c r="AJ1561">
        <v>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f>SUM(AK1561:AO1561)</f>
        <v>0</v>
      </c>
      <c r="AQ1561" t="s">
        <v>67</v>
      </c>
      <c r="AR1561">
        <v>0</v>
      </c>
      <c r="AS1561" t="str">
        <f>IF(OR(AK1561&gt;0, AL1561&gt;0, AM1561&gt;0, AN1561&gt;0, AO1561&gt;0), "Converted", "Not Converted")</f>
        <v>Not Converted</v>
      </c>
      <c r="AT1561">
        <v>0</v>
      </c>
      <c r="AU1561">
        <v>3</v>
      </c>
      <c r="AV1561">
        <v>11</v>
      </c>
      <c r="AW1561">
        <f>IF(Z1561&gt;607, 4, 0)</f>
        <v>0</v>
      </c>
      <c r="AX1561">
        <f>IF(AA1561&gt;1.6588, 3, 0)</f>
        <v>0</v>
      </c>
      <c r="AY1561">
        <f>IF(P1561&gt;401, 2, 0)</f>
        <v>0</v>
      </c>
      <c r="AZ1561">
        <f>IF(I1561&gt;52915.77, 1, 0)</f>
        <v>0</v>
      </c>
      <c r="BA1561">
        <f>SUM(AW1561:AZ1561)</f>
        <v>0</v>
      </c>
      <c r="BB1561" t="str">
        <f>VLOOKUP(BA1561,'Standard Deviations'!$L$1:$M$11,2,TRUE)</f>
        <v>No Tier</v>
      </c>
    </row>
    <row r="1562" spans="1:54">
      <c r="A1562">
        <v>4220</v>
      </c>
      <c r="B1562">
        <v>1970</v>
      </c>
      <c r="C1562">
        <f>2024-B1562</f>
        <v>54</v>
      </c>
      <c r="D1562" t="str">
        <f>VLOOKUP(B1562,Reference!$A$1:$B$125, 2)</f>
        <v>Gen X</v>
      </c>
      <c r="E1562" t="s">
        <v>68</v>
      </c>
      <c r="F1562" t="str">
        <f>IF(E1562="High School", "No College", "College")</f>
        <v>College</v>
      </c>
      <c r="G1562" t="s">
        <v>55</v>
      </c>
      <c r="H1562">
        <v>59892</v>
      </c>
      <c r="I1562">
        <v>59892</v>
      </c>
      <c r="J1562" s="4" t="s">
        <v>61</v>
      </c>
      <c r="K1562">
        <v>0</v>
      </c>
      <c r="L1562">
        <v>1</v>
      </c>
      <c r="M1562" t="str">
        <f>IF(OR(K1562&gt;0, L1562&gt;0), "Parent", "Not Parent")</f>
        <v>Parent</v>
      </c>
      <c r="N1562" t="s">
        <v>266</v>
      </c>
      <c r="O1562" s="8">
        <v>41916</v>
      </c>
      <c r="P1562" s="9">
        <f>O1562-N1562</f>
        <v>336</v>
      </c>
      <c r="Q1562">
        <v>26</v>
      </c>
      <c r="R1562" s="9">
        <f>P1562-Q1562</f>
        <v>310</v>
      </c>
      <c r="S1562" s="8">
        <f>O1562-R1562</f>
        <v>41606</v>
      </c>
      <c r="T1562">
        <v>73</v>
      </c>
      <c r="U1562">
        <v>0</v>
      </c>
      <c r="V1562">
        <v>13</v>
      </c>
      <c r="W1562">
        <v>0</v>
      </c>
      <c r="X1562">
        <v>1</v>
      </c>
      <c r="Y1562">
        <v>0</v>
      </c>
      <c r="Z1562">
        <v>87</v>
      </c>
      <c r="AA1562">
        <f>Z1562/P1562</f>
        <v>0.25892857142857145</v>
      </c>
      <c r="AB1562" s="11" t="s">
        <v>506</v>
      </c>
      <c r="AC1562" t="s">
        <v>59</v>
      </c>
      <c r="AD1562">
        <v>1</v>
      </c>
      <c r="AE1562" t="str">
        <f>IF(AD1562&gt;3, "Prefers Discount", "Discount Indifferent")</f>
        <v>Discount Indifferent</v>
      </c>
      <c r="AF1562">
        <v>3</v>
      </c>
      <c r="AG1562">
        <v>2</v>
      </c>
      <c r="AH1562">
        <v>1</v>
      </c>
      <c r="AI1562" t="str">
        <f>INDEX($AF$1:$AH$1,MATCH(MAX(AF1562:AH1562),AF1562:AH1562,0))</f>
        <v>Store_Orders</v>
      </c>
      <c r="AJ1562">
        <v>3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f>SUM(AK1562:AO1562)</f>
        <v>0</v>
      </c>
      <c r="AQ1562" t="s">
        <v>67</v>
      </c>
      <c r="AR1562">
        <v>0</v>
      </c>
      <c r="AS1562" t="str">
        <f>IF(OR(AK1562&gt;0, AL1562&gt;0, AM1562&gt;0, AN1562&gt;0, AO1562&gt;0), "Converted", "Not Converted")</f>
        <v>Not Converted</v>
      </c>
      <c r="AT1562">
        <v>0</v>
      </c>
      <c r="AU1562">
        <v>3</v>
      </c>
      <c r="AV1562">
        <v>11</v>
      </c>
      <c r="AW1562">
        <f>IF(Z1562&gt;607, 4, 0)</f>
        <v>0</v>
      </c>
      <c r="AX1562">
        <f>IF(AA1562&gt;1.6588, 3, 0)</f>
        <v>0</v>
      </c>
      <c r="AY1562">
        <f>IF(P1562&gt;401, 2, 0)</f>
        <v>0</v>
      </c>
      <c r="AZ1562">
        <f>IF(I1562&gt;52915.77, 1, 0)</f>
        <v>1</v>
      </c>
      <c r="BA1562">
        <f>SUM(AW1562:AZ1562)</f>
        <v>1</v>
      </c>
      <c r="BB1562" t="str">
        <f>VLOOKUP(BA1562,'Standard Deviations'!$L$1:$M$11,2,TRUE)</f>
        <v>Bronze</v>
      </c>
    </row>
    <row r="1563" spans="1:54">
      <c r="A1563">
        <v>10796</v>
      </c>
      <c r="B1563">
        <v>1984</v>
      </c>
      <c r="C1563">
        <f>2024-B1563</f>
        <v>40</v>
      </c>
      <c r="D1563" t="str">
        <f>VLOOKUP(B1563,Reference!$A$1:$B$125, 2)</f>
        <v>Millennials</v>
      </c>
      <c r="E1563" t="s">
        <v>64</v>
      </c>
      <c r="F1563" t="str">
        <f>IF(E1563="High School", "No College", "College")</f>
        <v>College</v>
      </c>
      <c r="G1563" t="s">
        <v>55</v>
      </c>
      <c r="H1563">
        <v>30477</v>
      </c>
      <c r="I1563">
        <v>30477</v>
      </c>
      <c r="J1563" s="4" t="s">
        <v>341</v>
      </c>
      <c r="K1563">
        <v>1</v>
      </c>
      <c r="L1563">
        <v>0</v>
      </c>
      <c r="M1563" t="str">
        <f>IF(OR(K1563&gt;0, L1563&gt;0), "Parent", "Not Parent")</f>
        <v>Parent</v>
      </c>
      <c r="N1563" t="s">
        <v>157</v>
      </c>
      <c r="O1563" s="8">
        <v>41916</v>
      </c>
      <c r="P1563" s="9">
        <f>O1563-N1563</f>
        <v>255</v>
      </c>
      <c r="Q1563">
        <v>16</v>
      </c>
      <c r="R1563" s="9">
        <f>P1563-Q1563</f>
        <v>239</v>
      </c>
      <c r="S1563" s="8">
        <f>O1563-R1563</f>
        <v>41677</v>
      </c>
      <c r="T1563">
        <v>47</v>
      </c>
      <c r="U1563">
        <v>1</v>
      </c>
      <c r="V1563">
        <v>6</v>
      </c>
      <c r="W1563">
        <v>0</v>
      </c>
      <c r="X1563">
        <v>0</v>
      </c>
      <c r="Y1563">
        <v>12</v>
      </c>
      <c r="Z1563">
        <v>66</v>
      </c>
      <c r="AA1563">
        <f>Z1563/P1563</f>
        <v>0.25882352941176473</v>
      </c>
      <c r="AB1563" s="11" t="s">
        <v>506</v>
      </c>
      <c r="AC1563" t="s">
        <v>59</v>
      </c>
      <c r="AD1563">
        <v>1</v>
      </c>
      <c r="AE1563" t="str">
        <f>IF(AD1563&gt;3, "Prefers Discount", "Discount Indifferent")</f>
        <v>Discount Indifferent</v>
      </c>
      <c r="AF1563">
        <v>3</v>
      </c>
      <c r="AG1563">
        <v>1</v>
      </c>
      <c r="AH1563">
        <v>1</v>
      </c>
      <c r="AI1563" t="str">
        <f>INDEX($AF$1:$AH$1,MATCH(MAX(AF1563:AH1563),AF1563:AH1563,0))</f>
        <v>Store_Orders</v>
      </c>
      <c r="AJ1563">
        <v>6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f>SUM(AK1563:AO1563)</f>
        <v>0</v>
      </c>
      <c r="AQ1563" t="s">
        <v>67</v>
      </c>
      <c r="AR1563">
        <v>0</v>
      </c>
      <c r="AS1563" t="str">
        <f>IF(OR(AK1563&gt;0, AL1563&gt;0, AM1563&gt;0, AN1563&gt;0, AO1563&gt;0), "Converted", "Not Converted")</f>
        <v>Not Converted</v>
      </c>
      <c r="AT1563">
        <v>0</v>
      </c>
      <c r="AU1563">
        <v>3</v>
      </c>
      <c r="AV1563">
        <v>11</v>
      </c>
      <c r="AW1563">
        <f>IF(Z1563&gt;607, 4, 0)</f>
        <v>0</v>
      </c>
      <c r="AX1563">
        <f>IF(AA1563&gt;1.6588, 3, 0)</f>
        <v>0</v>
      </c>
      <c r="AY1563">
        <f>IF(P1563&gt;401, 2, 0)</f>
        <v>0</v>
      </c>
      <c r="AZ1563">
        <f>IF(I1563&gt;52915.77, 1, 0)</f>
        <v>0</v>
      </c>
      <c r="BA1563">
        <f>SUM(AW1563:AZ1563)</f>
        <v>0</v>
      </c>
      <c r="BB1563" t="str">
        <f>VLOOKUP(BA1563,'Standard Deviations'!$L$1:$M$11,2,TRUE)</f>
        <v>No Tier</v>
      </c>
    </row>
    <row r="1564" spans="1:54">
      <c r="A1564">
        <v>2544</v>
      </c>
      <c r="B1564">
        <v>1951</v>
      </c>
      <c r="C1564">
        <f>2024-B1564</f>
        <v>73</v>
      </c>
      <c r="D1564" t="str">
        <f>VLOOKUP(B1564,Reference!$A$1:$B$125, 2)</f>
        <v>Boomers</v>
      </c>
      <c r="E1564" t="s">
        <v>64</v>
      </c>
      <c r="F1564" t="str">
        <f>IF(E1564="High School", "No College", "College")</f>
        <v>College</v>
      </c>
      <c r="G1564" t="s">
        <v>71</v>
      </c>
      <c r="H1564">
        <v>57530</v>
      </c>
      <c r="I1564">
        <v>57530</v>
      </c>
      <c r="J1564" s="4" t="s">
        <v>61</v>
      </c>
      <c r="K1564">
        <v>0</v>
      </c>
      <c r="L1564">
        <v>1</v>
      </c>
      <c r="M1564" t="str">
        <f>IF(OR(K1564&gt;0, L1564&gt;0), "Parent", "Not Parent")</f>
        <v>Parent</v>
      </c>
      <c r="N1564" t="s">
        <v>414</v>
      </c>
      <c r="O1564" s="8">
        <v>41916</v>
      </c>
      <c r="P1564" s="9">
        <f>O1564-N1564</f>
        <v>357</v>
      </c>
      <c r="Q1564">
        <v>68</v>
      </c>
      <c r="R1564" s="9">
        <f>P1564-Q1564</f>
        <v>289</v>
      </c>
      <c r="S1564" s="8">
        <f>O1564-R1564</f>
        <v>41627</v>
      </c>
      <c r="T1564">
        <v>50</v>
      </c>
      <c r="U1564">
        <v>1</v>
      </c>
      <c r="V1564">
        <v>27</v>
      </c>
      <c r="W1564">
        <v>6</v>
      </c>
      <c r="X1564">
        <v>7</v>
      </c>
      <c r="Y1564">
        <v>1</v>
      </c>
      <c r="Z1564">
        <v>92</v>
      </c>
      <c r="AA1564">
        <f>Z1564/P1564</f>
        <v>0.25770308123249297</v>
      </c>
      <c r="AB1564" s="14" t="s">
        <v>506</v>
      </c>
      <c r="AC1564" s="13" t="s">
        <v>63</v>
      </c>
      <c r="AD1564">
        <v>1</v>
      </c>
      <c r="AE1564" t="str">
        <f>IF(AD1564&gt;3, "Prefers Discount", "Discount Indifferent")</f>
        <v>Discount Indifferent</v>
      </c>
      <c r="AF1564">
        <v>4</v>
      </c>
      <c r="AG1564">
        <v>1</v>
      </c>
      <c r="AH1564">
        <v>1</v>
      </c>
      <c r="AI1564" t="str">
        <f>INDEX($AF$1:$AH$1,MATCH(MAX(AF1564:AH1564),AF1564:AH1564,0))</f>
        <v>Store_Orders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f>SUM(AK1564:AO1564)</f>
        <v>0</v>
      </c>
      <c r="AQ1564" t="s">
        <v>67</v>
      </c>
      <c r="AR1564">
        <v>0</v>
      </c>
      <c r="AS1564" t="str">
        <f>IF(OR(AK1564&gt;0, AL1564&gt;0, AM1564&gt;0, AN1564&gt;0, AO1564&gt;0), "Converted", "Not Converted")</f>
        <v>Not Converted</v>
      </c>
      <c r="AT1564">
        <v>0</v>
      </c>
      <c r="AU1564">
        <v>3</v>
      </c>
      <c r="AV1564">
        <v>11</v>
      </c>
      <c r="AW1564">
        <f>IF(Z1564&gt;607, 4, 0)</f>
        <v>0</v>
      </c>
      <c r="AX1564">
        <f>IF(AA1564&gt;1.6588, 3, 0)</f>
        <v>0</v>
      </c>
      <c r="AY1564">
        <f>IF(P1564&gt;401, 2, 0)</f>
        <v>0</v>
      </c>
      <c r="AZ1564">
        <f>IF(I1564&gt;52915.77, 1, 0)</f>
        <v>1</v>
      </c>
      <c r="BA1564">
        <f>SUM(AW1564:AZ1564)</f>
        <v>1</v>
      </c>
      <c r="BB1564" t="str">
        <f>VLOOKUP(BA1564,'Standard Deviations'!$L$1:$M$11,2,TRUE)</f>
        <v>Bronze</v>
      </c>
    </row>
    <row r="1565" spans="1:54">
      <c r="A1565">
        <v>2958</v>
      </c>
      <c r="B1565">
        <v>1978</v>
      </c>
      <c r="C1565">
        <f>2024-B1565</f>
        <v>46</v>
      </c>
      <c r="D1565" t="str">
        <f>VLOOKUP(B1565,Reference!$A$1:$B$125, 2)</f>
        <v>Gen X</v>
      </c>
      <c r="E1565" t="s">
        <v>54</v>
      </c>
      <c r="F1565" t="str">
        <f>IF(E1565="High School", "No College", "College")</f>
        <v>College</v>
      </c>
      <c r="G1565" t="s">
        <v>55</v>
      </c>
      <c r="H1565">
        <v>28442</v>
      </c>
      <c r="I1565">
        <v>28442</v>
      </c>
      <c r="J1565" s="4" t="s">
        <v>341</v>
      </c>
      <c r="K1565">
        <v>2</v>
      </c>
      <c r="L1565">
        <v>0</v>
      </c>
      <c r="M1565" t="str">
        <f>IF(OR(K1565&gt;0, L1565&gt;0), "Parent", "Not Parent")</f>
        <v>Parent</v>
      </c>
      <c r="N1565" t="s">
        <v>116</v>
      </c>
      <c r="O1565" s="8">
        <v>41916</v>
      </c>
      <c r="P1565" s="9">
        <f>O1565-N1565</f>
        <v>222</v>
      </c>
      <c r="Q1565">
        <v>53</v>
      </c>
      <c r="R1565" s="9">
        <f>P1565-Q1565</f>
        <v>169</v>
      </c>
      <c r="S1565" s="8">
        <f>O1565-R1565</f>
        <v>41747</v>
      </c>
      <c r="T1565">
        <v>19</v>
      </c>
      <c r="U1565">
        <v>3</v>
      </c>
      <c r="V1565">
        <v>10</v>
      </c>
      <c r="W1565">
        <v>11</v>
      </c>
      <c r="X1565">
        <v>8</v>
      </c>
      <c r="Y1565">
        <v>6</v>
      </c>
      <c r="Z1565">
        <v>57</v>
      </c>
      <c r="AA1565">
        <f>Z1565/P1565</f>
        <v>0.25675675675675674</v>
      </c>
      <c r="AB1565" s="14" t="s">
        <v>506</v>
      </c>
      <c r="AC1565" s="13" t="s">
        <v>63</v>
      </c>
      <c r="AD1565">
        <v>3</v>
      </c>
      <c r="AE1565" t="str">
        <f>IF(AD1565&gt;3, "Prefers Discount", "Discount Indifferent")</f>
        <v>Discount Indifferent</v>
      </c>
      <c r="AF1565">
        <v>4</v>
      </c>
      <c r="AG1565">
        <v>2</v>
      </c>
      <c r="AH1565">
        <v>1</v>
      </c>
      <c r="AI1565" t="str">
        <f>INDEX($AF$1:$AH$1,MATCH(MAX(AF1565:AH1565),AF1565:AH1565,0))</f>
        <v>Store_Orders</v>
      </c>
      <c r="AJ1565">
        <v>4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f>SUM(AK1565:AO1565)</f>
        <v>0</v>
      </c>
      <c r="AQ1565" t="s">
        <v>67</v>
      </c>
      <c r="AR1565">
        <v>0</v>
      </c>
      <c r="AS1565" t="str">
        <f>IF(OR(AK1565&gt;0, AL1565&gt;0, AM1565&gt;0, AN1565&gt;0, AO1565&gt;0), "Converted", "Not Converted")</f>
        <v>Not Converted</v>
      </c>
      <c r="AT1565">
        <v>0</v>
      </c>
      <c r="AU1565">
        <v>3</v>
      </c>
      <c r="AV1565">
        <v>11</v>
      </c>
      <c r="AW1565">
        <f>IF(Z1565&gt;607, 4, 0)</f>
        <v>0</v>
      </c>
      <c r="AX1565">
        <f>IF(AA1565&gt;1.6588, 3, 0)</f>
        <v>0</v>
      </c>
      <c r="AY1565">
        <f>IF(P1565&gt;401, 2, 0)</f>
        <v>0</v>
      </c>
      <c r="AZ1565">
        <f>IF(I1565&gt;52915.77, 1, 0)</f>
        <v>0</v>
      </c>
      <c r="BA1565">
        <f>SUM(AW1565:AZ1565)</f>
        <v>0</v>
      </c>
      <c r="BB1565" t="str">
        <f>VLOOKUP(BA1565,'Standard Deviations'!$L$1:$M$11,2,TRUE)</f>
        <v>No Tier</v>
      </c>
    </row>
    <row r="1566" spans="1:54">
      <c r="A1566">
        <v>5048</v>
      </c>
      <c r="B1566">
        <v>1971</v>
      </c>
      <c r="C1566">
        <f>2024-B1566</f>
        <v>53</v>
      </c>
      <c r="D1566" t="str">
        <f>VLOOKUP(B1566,Reference!$A$1:$B$125, 2)</f>
        <v>Gen X</v>
      </c>
      <c r="E1566" t="s">
        <v>68</v>
      </c>
      <c r="F1566" t="str">
        <f>IF(E1566="High School", "No College", "College")</f>
        <v>College</v>
      </c>
      <c r="G1566" t="s">
        <v>60</v>
      </c>
      <c r="H1566">
        <v>42767</v>
      </c>
      <c r="I1566">
        <v>42767</v>
      </c>
      <c r="J1566" s="4" t="s">
        <v>175</v>
      </c>
      <c r="K1566">
        <v>2</v>
      </c>
      <c r="L1566">
        <v>0</v>
      </c>
      <c r="M1566" t="str">
        <f>IF(OR(K1566&gt;0, L1566&gt;0), "Parent", "Not Parent")</f>
        <v>Parent</v>
      </c>
      <c r="N1566" t="s">
        <v>313</v>
      </c>
      <c r="O1566" s="8">
        <v>41916</v>
      </c>
      <c r="P1566" s="9">
        <f>O1566-N1566</f>
        <v>511</v>
      </c>
      <c r="Q1566">
        <v>53</v>
      </c>
      <c r="R1566" s="9">
        <f>P1566-Q1566</f>
        <v>458</v>
      </c>
      <c r="S1566" s="8">
        <f>O1566-R1566</f>
        <v>41458</v>
      </c>
      <c r="T1566">
        <v>20</v>
      </c>
      <c r="U1566">
        <v>6</v>
      </c>
      <c r="V1566">
        <v>43</v>
      </c>
      <c r="W1566">
        <v>19</v>
      </c>
      <c r="X1566">
        <v>5</v>
      </c>
      <c r="Y1566">
        <v>38</v>
      </c>
      <c r="Z1566">
        <v>131</v>
      </c>
      <c r="AA1566">
        <f>Z1566/P1566</f>
        <v>0.25636007827788648</v>
      </c>
      <c r="AB1566" s="14" t="s">
        <v>506</v>
      </c>
      <c r="AC1566" s="13" t="s">
        <v>63</v>
      </c>
      <c r="AD1566">
        <v>1</v>
      </c>
      <c r="AE1566" t="str">
        <f>IF(AD1566&gt;3, "Prefers Discount", "Discount Indifferent")</f>
        <v>Discount Indifferent</v>
      </c>
      <c r="AF1566">
        <v>2</v>
      </c>
      <c r="AG1566">
        <v>3</v>
      </c>
      <c r="AH1566">
        <v>1</v>
      </c>
      <c r="AI1566" t="str">
        <f>INDEX($AF$1:$AH$1,MATCH(MAX(AF1566:AH1566),AF1566:AH1566,0))</f>
        <v>Web_Orders</v>
      </c>
      <c r="AJ1566">
        <v>8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f>SUM(AK1566:AO1566)</f>
        <v>0</v>
      </c>
      <c r="AQ1566" t="s">
        <v>67</v>
      </c>
      <c r="AR1566">
        <v>0</v>
      </c>
      <c r="AS1566" t="str">
        <f>IF(OR(AK1566&gt;0, AL1566&gt;0, AM1566&gt;0, AN1566&gt;0, AO1566&gt;0), "Converted", "Not Converted")</f>
        <v>Not Converted</v>
      </c>
      <c r="AT1566">
        <v>0</v>
      </c>
      <c r="AU1566">
        <v>3</v>
      </c>
      <c r="AV1566">
        <v>11</v>
      </c>
      <c r="AW1566">
        <f>IF(Z1566&gt;607, 4, 0)</f>
        <v>0</v>
      </c>
      <c r="AX1566">
        <f>IF(AA1566&gt;1.6588, 3, 0)</f>
        <v>0</v>
      </c>
      <c r="AY1566">
        <f>IF(P1566&gt;401, 2, 0)</f>
        <v>2</v>
      </c>
      <c r="AZ1566">
        <f>IF(I1566&gt;52915.77, 1, 0)</f>
        <v>0</v>
      </c>
      <c r="BA1566">
        <f>SUM(AW1566:AZ1566)</f>
        <v>2</v>
      </c>
      <c r="BB1566" t="str">
        <f>VLOOKUP(BA1566,'Standard Deviations'!$L$1:$M$11,2,TRUE)</f>
        <v>Bronze</v>
      </c>
    </row>
    <row r="1567" spans="1:54">
      <c r="A1567">
        <v>9703</v>
      </c>
      <c r="B1567">
        <v>1970</v>
      </c>
      <c r="C1567">
        <f>2024-B1567</f>
        <v>54</v>
      </c>
      <c r="D1567" t="str">
        <f>VLOOKUP(B1567,Reference!$A$1:$B$125, 2)</f>
        <v>Gen X</v>
      </c>
      <c r="E1567" t="s">
        <v>68</v>
      </c>
      <c r="F1567" t="str">
        <f>IF(E1567="High School", "No College", "College")</f>
        <v>College</v>
      </c>
      <c r="G1567" t="s">
        <v>55</v>
      </c>
      <c r="H1567">
        <v>38097</v>
      </c>
      <c r="I1567">
        <v>38097</v>
      </c>
      <c r="J1567" s="4" t="s">
        <v>175</v>
      </c>
      <c r="K1567">
        <v>1</v>
      </c>
      <c r="L1567">
        <v>1</v>
      </c>
      <c r="M1567" t="str">
        <f>IF(OR(K1567&gt;0, L1567&gt;0), "Parent", "Not Parent")</f>
        <v>Parent</v>
      </c>
      <c r="N1567" t="s">
        <v>369</v>
      </c>
      <c r="O1567" s="8">
        <v>41916</v>
      </c>
      <c r="P1567" s="9">
        <f>O1567-N1567</f>
        <v>719</v>
      </c>
      <c r="Q1567">
        <v>70</v>
      </c>
      <c r="R1567" s="9">
        <f>P1567-Q1567</f>
        <v>649</v>
      </c>
      <c r="S1567" s="8">
        <f>O1567-R1567</f>
        <v>41267</v>
      </c>
      <c r="T1567">
        <v>77</v>
      </c>
      <c r="U1567">
        <v>2</v>
      </c>
      <c r="V1567">
        <v>35</v>
      </c>
      <c r="W1567">
        <v>0</v>
      </c>
      <c r="X1567">
        <v>1</v>
      </c>
      <c r="Y1567">
        <v>69</v>
      </c>
      <c r="Z1567">
        <v>184</v>
      </c>
      <c r="AA1567">
        <f>Z1567/P1567</f>
        <v>0.25591098748261476</v>
      </c>
      <c r="AB1567" s="14" t="s">
        <v>506</v>
      </c>
      <c r="AC1567" s="13" t="s">
        <v>63</v>
      </c>
      <c r="AD1567">
        <v>4</v>
      </c>
      <c r="AE1567" t="str">
        <f>IF(AD1567&gt;3, "Prefers Discount", "Discount Indifferent")</f>
        <v>Prefers Discount</v>
      </c>
      <c r="AF1567">
        <v>2</v>
      </c>
      <c r="AG1567">
        <v>3</v>
      </c>
      <c r="AH1567">
        <v>2</v>
      </c>
      <c r="AI1567" t="str">
        <f>INDEX($AF$1:$AH$1,MATCH(MAX(AF1567:AH1567),AF1567:AH1567,0))</f>
        <v>Web_Orders</v>
      </c>
      <c r="AJ1567">
        <v>7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f>SUM(AK1567:AO1567)</f>
        <v>1</v>
      </c>
      <c r="AQ1567" t="str">
        <f>INDEX($AK$1:$AO$1,MATCH(MAX(AK1567:AO1567),AK1567:AO1567,0))</f>
        <v>Converted_on_Camp3</v>
      </c>
      <c r="AR1567">
        <v>1</v>
      </c>
      <c r="AS1567" t="str">
        <f>IF(OR(AK1567&gt;0, AL1567&gt;0, AM1567&gt;0, AN1567&gt;0, AO1567&gt;0), "Converted", "Not Converted")</f>
        <v>Converted</v>
      </c>
      <c r="AT1567">
        <v>0</v>
      </c>
      <c r="AU1567">
        <v>3</v>
      </c>
      <c r="AV1567">
        <v>11</v>
      </c>
      <c r="AW1567">
        <f>IF(Z1567&gt;607, 4, 0)</f>
        <v>0</v>
      </c>
      <c r="AX1567">
        <f>IF(AA1567&gt;1.6588, 3, 0)</f>
        <v>0</v>
      </c>
      <c r="AY1567">
        <f>IF(P1567&gt;401, 2, 0)</f>
        <v>2</v>
      </c>
      <c r="AZ1567">
        <f>IF(I1567&gt;52915.77, 1, 0)</f>
        <v>0</v>
      </c>
      <c r="BA1567">
        <f>SUM(AW1567:AZ1567)</f>
        <v>2</v>
      </c>
      <c r="BB1567" t="str">
        <f>VLOOKUP(BA1567,'Standard Deviations'!$L$1:$M$11,2,TRUE)</f>
        <v>Bronze</v>
      </c>
    </row>
    <row r="1568" spans="1:54">
      <c r="A1568">
        <v>10591</v>
      </c>
      <c r="B1568">
        <v>1969</v>
      </c>
      <c r="C1568">
        <f>2024-B1568</f>
        <v>55</v>
      </c>
      <c r="D1568" t="str">
        <f>VLOOKUP(B1568,Reference!$A$1:$B$125, 2)</f>
        <v>Gen X</v>
      </c>
      <c r="E1568" t="s">
        <v>54</v>
      </c>
      <c r="F1568" t="str">
        <f>IF(E1568="High School", "No College", "College")</f>
        <v>College</v>
      </c>
      <c r="G1568" t="s">
        <v>89</v>
      </c>
      <c r="H1568">
        <v>43638</v>
      </c>
      <c r="I1568">
        <v>43638</v>
      </c>
      <c r="J1568" s="4" t="s">
        <v>175</v>
      </c>
      <c r="K1568">
        <v>0</v>
      </c>
      <c r="L1568">
        <v>1</v>
      </c>
      <c r="M1568" t="str">
        <f>IF(OR(K1568&gt;0, L1568&gt;0), "Parent", "Not Parent")</f>
        <v>Parent</v>
      </c>
      <c r="N1568" t="s">
        <v>676</v>
      </c>
      <c r="O1568" s="8">
        <v>41916</v>
      </c>
      <c r="P1568" s="9">
        <f>O1568-N1568</f>
        <v>789</v>
      </c>
      <c r="Q1568">
        <v>37</v>
      </c>
      <c r="R1568" s="9">
        <f>P1568-Q1568</f>
        <v>752</v>
      </c>
      <c r="S1568" s="8">
        <f>O1568-R1568</f>
        <v>41164</v>
      </c>
      <c r="T1568">
        <v>63</v>
      </c>
      <c r="U1568">
        <v>10</v>
      </c>
      <c r="V1568">
        <v>83</v>
      </c>
      <c r="W1568">
        <v>7</v>
      </c>
      <c r="X1568">
        <v>19</v>
      </c>
      <c r="Y1568">
        <v>19</v>
      </c>
      <c r="Z1568">
        <v>201</v>
      </c>
      <c r="AA1568">
        <f>Z1568/P1568</f>
        <v>0.25475285171102663</v>
      </c>
      <c r="AB1568" s="11" t="s">
        <v>506</v>
      </c>
      <c r="AC1568" t="s">
        <v>59</v>
      </c>
      <c r="AD1568">
        <v>2</v>
      </c>
      <c r="AE1568" t="str">
        <f>IF(AD1568&gt;3, "Prefers Discount", "Discount Indifferent")</f>
        <v>Discount Indifferent</v>
      </c>
      <c r="AF1568">
        <v>4</v>
      </c>
      <c r="AG1568">
        <v>4</v>
      </c>
      <c r="AH1568">
        <v>1</v>
      </c>
      <c r="AI1568" t="str">
        <f>INDEX($AF$1:$AH$1,MATCH(MAX(AF1568:AH1568),AF1568:AH1568,0))</f>
        <v>Store_Orders</v>
      </c>
      <c r="AJ1568">
        <v>7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f>SUM(AK1568:AO1568)</f>
        <v>0</v>
      </c>
      <c r="AQ1568" t="s">
        <v>67</v>
      </c>
      <c r="AR1568">
        <v>0</v>
      </c>
      <c r="AS1568" t="str">
        <f>IF(OR(AK1568&gt;0, AL1568&gt;0, AM1568&gt;0, AN1568&gt;0, AO1568&gt;0), "Converted", "Not Converted")</f>
        <v>Not Converted</v>
      </c>
      <c r="AT1568">
        <v>0</v>
      </c>
      <c r="AU1568">
        <v>3</v>
      </c>
      <c r="AV1568">
        <v>11</v>
      </c>
      <c r="AW1568">
        <f>IF(Z1568&gt;607, 4, 0)</f>
        <v>0</v>
      </c>
      <c r="AX1568">
        <f>IF(AA1568&gt;1.6588, 3, 0)</f>
        <v>0</v>
      </c>
      <c r="AY1568">
        <f>IF(P1568&gt;401, 2, 0)</f>
        <v>2</v>
      </c>
      <c r="AZ1568">
        <f>IF(I1568&gt;52915.77, 1, 0)</f>
        <v>0</v>
      </c>
      <c r="BA1568">
        <f>SUM(AW1568:AZ1568)</f>
        <v>2</v>
      </c>
      <c r="BB1568" t="str">
        <f>VLOOKUP(BA1568,'Standard Deviations'!$L$1:$M$11,2,TRUE)</f>
        <v>Bronze</v>
      </c>
    </row>
    <row r="1569" spans="1:54">
      <c r="A1569">
        <v>2639</v>
      </c>
      <c r="B1569">
        <v>1966</v>
      </c>
      <c r="C1569">
        <f>2024-B1569</f>
        <v>58</v>
      </c>
      <c r="D1569" t="str">
        <f>VLOOKUP(B1569,Reference!$A$1:$B$125, 2)</f>
        <v>Gen X</v>
      </c>
      <c r="E1569" t="s">
        <v>54</v>
      </c>
      <c r="F1569" t="str">
        <f>IF(E1569="High School", "No College", "College")</f>
        <v>College</v>
      </c>
      <c r="G1569" t="s">
        <v>60</v>
      </c>
      <c r="H1569">
        <v>43602</v>
      </c>
      <c r="I1569">
        <v>43602</v>
      </c>
      <c r="J1569" s="4" t="s">
        <v>175</v>
      </c>
      <c r="K1569">
        <v>1</v>
      </c>
      <c r="L1569">
        <v>1</v>
      </c>
      <c r="M1569" t="str">
        <f>IF(OR(K1569&gt;0, L1569&gt;0), "Parent", "Not Parent")</f>
        <v>Parent</v>
      </c>
      <c r="N1569" t="s">
        <v>202</v>
      </c>
      <c r="O1569" s="8">
        <v>41916</v>
      </c>
      <c r="P1569" s="9">
        <f>O1569-N1569</f>
        <v>267</v>
      </c>
      <c r="Q1569">
        <v>45</v>
      </c>
      <c r="R1569" s="9">
        <f>P1569-Q1569</f>
        <v>222</v>
      </c>
      <c r="S1569" s="8">
        <f>O1569-R1569</f>
        <v>41694</v>
      </c>
      <c r="T1569">
        <v>19</v>
      </c>
      <c r="U1569">
        <v>5</v>
      </c>
      <c r="V1569">
        <v>12</v>
      </c>
      <c r="W1569">
        <v>10</v>
      </c>
      <c r="X1569">
        <v>3</v>
      </c>
      <c r="Y1569">
        <v>19</v>
      </c>
      <c r="Z1569">
        <v>68</v>
      </c>
      <c r="AA1569">
        <f>Z1569/P1569</f>
        <v>0.25468164794007492</v>
      </c>
      <c r="AB1569" s="11" t="s">
        <v>506</v>
      </c>
      <c r="AC1569" t="s">
        <v>59</v>
      </c>
      <c r="AD1569">
        <v>3</v>
      </c>
      <c r="AE1569" t="str">
        <f>IF(AD1569&gt;3, "Prefers Discount", "Discount Indifferent")</f>
        <v>Discount Indifferent</v>
      </c>
      <c r="AF1569">
        <v>2</v>
      </c>
      <c r="AG1569">
        <v>3</v>
      </c>
      <c r="AH1569">
        <v>1</v>
      </c>
      <c r="AI1569" t="str">
        <f>INDEX($AF$1:$AH$1,MATCH(MAX(AF1569:AH1569),AF1569:AH1569,0))</f>
        <v>Web_Orders</v>
      </c>
      <c r="AJ1569">
        <v>6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f>SUM(AK1569:AO1569)</f>
        <v>0</v>
      </c>
      <c r="AQ1569" t="s">
        <v>67</v>
      </c>
      <c r="AR1569">
        <v>0</v>
      </c>
      <c r="AS1569" t="str">
        <f>IF(OR(AK1569&gt;0, AL1569&gt;0, AM1569&gt;0, AN1569&gt;0, AO1569&gt;0), "Converted", "Not Converted")</f>
        <v>Not Converted</v>
      </c>
      <c r="AT1569">
        <v>0</v>
      </c>
      <c r="AU1569">
        <v>3</v>
      </c>
      <c r="AV1569">
        <v>11</v>
      </c>
      <c r="AW1569">
        <f>IF(Z1569&gt;607, 4, 0)</f>
        <v>0</v>
      </c>
      <c r="AX1569">
        <f>IF(AA1569&gt;1.6588, 3, 0)</f>
        <v>0</v>
      </c>
      <c r="AY1569">
        <f>IF(P1569&gt;401, 2, 0)</f>
        <v>0</v>
      </c>
      <c r="AZ1569">
        <f>IF(I1569&gt;52915.77, 1, 0)</f>
        <v>0</v>
      </c>
      <c r="BA1569">
        <f>SUM(AW1569:AZ1569)</f>
        <v>0</v>
      </c>
      <c r="BB1569" t="str">
        <f>VLOOKUP(BA1569,'Standard Deviations'!$L$1:$M$11,2,TRUE)</f>
        <v>No Tier</v>
      </c>
    </row>
    <row r="1570" spans="1:54">
      <c r="A1570">
        <v>6103</v>
      </c>
      <c r="B1570">
        <v>1948</v>
      </c>
      <c r="C1570">
        <f>2024-B1570</f>
        <v>76</v>
      </c>
      <c r="D1570" t="str">
        <f>VLOOKUP(B1570,Reference!$A$1:$B$125, 2)</f>
        <v>Boomers</v>
      </c>
      <c r="E1570" t="s">
        <v>54</v>
      </c>
      <c r="F1570" t="str">
        <f>IF(E1570="High School", "No College", "College")</f>
        <v>College</v>
      </c>
      <c r="G1570" t="s">
        <v>55</v>
      </c>
      <c r="H1570">
        <v>42192</v>
      </c>
      <c r="I1570">
        <v>42192</v>
      </c>
      <c r="J1570" s="4" t="s">
        <v>175</v>
      </c>
      <c r="K1570">
        <v>0</v>
      </c>
      <c r="L1570">
        <v>0</v>
      </c>
      <c r="M1570" t="str">
        <f>IF(OR(K1570&gt;0, L1570&gt;0), "Parent", "Not Parent")</f>
        <v>Not Parent</v>
      </c>
      <c r="N1570" t="s">
        <v>360</v>
      </c>
      <c r="O1570" s="8">
        <v>41916</v>
      </c>
      <c r="P1570" s="9">
        <f>O1570-N1570</f>
        <v>393</v>
      </c>
      <c r="Q1570">
        <v>40</v>
      </c>
      <c r="R1570" s="9">
        <f>P1570-Q1570</f>
        <v>353</v>
      </c>
      <c r="S1570" s="8">
        <f>O1570-R1570</f>
        <v>41563</v>
      </c>
      <c r="T1570">
        <v>40</v>
      </c>
      <c r="U1570">
        <v>15</v>
      </c>
      <c r="V1570">
        <v>15</v>
      </c>
      <c r="W1570">
        <v>17</v>
      </c>
      <c r="X1570">
        <v>6</v>
      </c>
      <c r="Y1570">
        <v>7</v>
      </c>
      <c r="Z1570">
        <v>100</v>
      </c>
      <c r="AA1570">
        <f>Z1570/P1570</f>
        <v>0.2544529262086514</v>
      </c>
      <c r="AB1570" s="11" t="s">
        <v>506</v>
      </c>
      <c r="AC1570" t="s">
        <v>59</v>
      </c>
      <c r="AD1570">
        <v>1</v>
      </c>
      <c r="AE1570" t="str">
        <f>IF(AD1570&gt;3, "Prefers Discount", "Discount Indifferent")</f>
        <v>Discount Indifferent</v>
      </c>
      <c r="AF1570">
        <v>3</v>
      </c>
      <c r="AG1570">
        <v>2</v>
      </c>
      <c r="AH1570">
        <v>1</v>
      </c>
      <c r="AI1570" t="str">
        <f>INDEX($AF$1:$AH$1,MATCH(MAX(AF1570:AH1570),AF1570:AH1570,0))</f>
        <v>Store_Orders</v>
      </c>
      <c r="AJ1570">
        <v>4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f>SUM(AK1570:AO1570)</f>
        <v>0</v>
      </c>
      <c r="AQ1570" t="s">
        <v>67</v>
      </c>
      <c r="AR1570">
        <v>0</v>
      </c>
      <c r="AS1570" t="str">
        <f>IF(OR(AK1570&gt;0, AL1570&gt;0, AM1570&gt;0, AN1570&gt;0, AO1570&gt;0), "Converted", "Not Converted")</f>
        <v>Not Converted</v>
      </c>
      <c r="AT1570">
        <v>0</v>
      </c>
      <c r="AU1570">
        <v>3</v>
      </c>
      <c r="AV1570">
        <v>11</v>
      </c>
      <c r="AW1570">
        <f>IF(Z1570&gt;607, 4, 0)</f>
        <v>0</v>
      </c>
      <c r="AX1570">
        <f>IF(AA1570&gt;1.6588, 3, 0)</f>
        <v>0</v>
      </c>
      <c r="AY1570">
        <f>IF(P1570&gt;401, 2, 0)</f>
        <v>0</v>
      </c>
      <c r="AZ1570">
        <f>IF(I1570&gt;52915.77, 1, 0)</f>
        <v>0</v>
      </c>
      <c r="BA1570">
        <f>SUM(AW1570:AZ1570)</f>
        <v>0</v>
      </c>
      <c r="BB1570" t="str">
        <f>VLOOKUP(BA1570,'Standard Deviations'!$L$1:$M$11,2,TRUE)</f>
        <v>No Tier</v>
      </c>
    </row>
    <row r="1571" spans="1:54">
      <c r="A1571">
        <v>7761</v>
      </c>
      <c r="B1571">
        <v>1978</v>
      </c>
      <c r="C1571">
        <f>2024-B1571</f>
        <v>46</v>
      </c>
      <c r="D1571" t="str">
        <f>VLOOKUP(B1571,Reference!$A$1:$B$125, 2)</f>
        <v>Gen X</v>
      </c>
      <c r="E1571" t="s">
        <v>74</v>
      </c>
      <c r="F1571" t="str">
        <f>IF(E1571="High School", "No College", "College")</f>
        <v>College</v>
      </c>
      <c r="G1571" t="s">
        <v>65</v>
      </c>
      <c r="H1571">
        <v>38702</v>
      </c>
      <c r="I1571">
        <v>38702</v>
      </c>
      <c r="J1571" s="4" t="s">
        <v>175</v>
      </c>
      <c r="K1571">
        <v>1</v>
      </c>
      <c r="L1571">
        <v>0</v>
      </c>
      <c r="M1571" t="str">
        <f>IF(OR(K1571&gt;0, L1571&gt;0), "Parent", "Not Parent")</f>
        <v>Parent</v>
      </c>
      <c r="N1571" t="s">
        <v>583</v>
      </c>
      <c r="O1571" s="8">
        <v>41916</v>
      </c>
      <c r="P1571" s="9">
        <f>O1571-N1571</f>
        <v>429</v>
      </c>
      <c r="Q1571">
        <v>71</v>
      </c>
      <c r="R1571" s="9">
        <f>P1571-Q1571</f>
        <v>358</v>
      </c>
      <c r="S1571" s="8">
        <f>O1571-R1571</f>
        <v>41558</v>
      </c>
      <c r="T1571">
        <v>13</v>
      </c>
      <c r="U1571">
        <v>11</v>
      </c>
      <c r="V1571">
        <v>24</v>
      </c>
      <c r="W1571">
        <v>13</v>
      </c>
      <c r="X1571">
        <v>8</v>
      </c>
      <c r="Y1571">
        <v>40</v>
      </c>
      <c r="Z1571">
        <v>109</v>
      </c>
      <c r="AA1571">
        <f>Z1571/P1571</f>
        <v>0.25407925407925408</v>
      </c>
      <c r="AB1571" s="14" t="s">
        <v>506</v>
      </c>
      <c r="AC1571" s="13" t="s">
        <v>63</v>
      </c>
      <c r="AD1571">
        <v>2</v>
      </c>
      <c r="AE1571" t="str">
        <f>IF(AD1571&gt;3, "Prefers Discount", "Discount Indifferent")</f>
        <v>Discount Indifferent</v>
      </c>
      <c r="AF1571">
        <v>4</v>
      </c>
      <c r="AG1571">
        <v>3</v>
      </c>
      <c r="AH1571">
        <v>0</v>
      </c>
      <c r="AI1571" t="str">
        <f>INDEX($AF$1:$AH$1,MATCH(MAX(AF1571:AH1571),AF1571:AH1571,0))</f>
        <v>Store_Orders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f>SUM(AK1571:AO1571)</f>
        <v>0</v>
      </c>
      <c r="AQ1571" t="s">
        <v>67</v>
      </c>
      <c r="AR1571">
        <v>0</v>
      </c>
      <c r="AS1571" t="str">
        <f>IF(OR(AK1571&gt;0, AL1571&gt;0, AM1571&gt;0, AN1571&gt;0, AO1571&gt;0), "Converted", "Not Converted")</f>
        <v>Not Converted</v>
      </c>
      <c r="AT1571">
        <v>0</v>
      </c>
      <c r="AU1571">
        <v>3</v>
      </c>
      <c r="AV1571">
        <v>11</v>
      </c>
      <c r="AW1571">
        <f>IF(Z1571&gt;607, 4, 0)</f>
        <v>0</v>
      </c>
      <c r="AX1571">
        <f>IF(AA1571&gt;1.6588, 3, 0)</f>
        <v>0</v>
      </c>
      <c r="AY1571">
        <f>IF(P1571&gt;401, 2, 0)</f>
        <v>2</v>
      </c>
      <c r="AZ1571">
        <f>IF(I1571&gt;52915.77, 1, 0)</f>
        <v>0</v>
      </c>
      <c r="BA1571">
        <f>SUM(AW1571:AZ1571)</f>
        <v>2</v>
      </c>
      <c r="BB1571" t="str">
        <f>VLOOKUP(BA1571,'Standard Deviations'!$L$1:$M$11,2,TRUE)</f>
        <v>Bronze</v>
      </c>
    </row>
    <row r="1572" spans="1:54">
      <c r="A1572">
        <v>2005</v>
      </c>
      <c r="B1572">
        <v>1990</v>
      </c>
      <c r="C1572">
        <f>2024-B1572</f>
        <v>34</v>
      </c>
      <c r="D1572" t="str">
        <f>VLOOKUP(B1572,Reference!$A$1:$B$125, 2)</f>
        <v>Millennials</v>
      </c>
      <c r="E1572" t="s">
        <v>54</v>
      </c>
      <c r="F1572" t="str">
        <f>IF(E1572="High School", "No College", "College")</f>
        <v>College</v>
      </c>
      <c r="G1572" t="s">
        <v>55</v>
      </c>
      <c r="H1572">
        <v>35765</v>
      </c>
      <c r="I1572">
        <v>35765</v>
      </c>
      <c r="J1572" s="4" t="s">
        <v>175</v>
      </c>
      <c r="K1572">
        <v>1</v>
      </c>
      <c r="L1572">
        <v>0</v>
      </c>
      <c r="M1572" t="str">
        <f>IF(OR(K1572&gt;0, L1572&gt;0), "Parent", "Not Parent")</f>
        <v>Parent</v>
      </c>
      <c r="N1572" t="s">
        <v>239</v>
      </c>
      <c r="O1572" s="8">
        <v>41916</v>
      </c>
      <c r="P1572" s="9">
        <f>O1572-N1572</f>
        <v>297</v>
      </c>
      <c r="Q1572">
        <v>86</v>
      </c>
      <c r="R1572" s="9">
        <f>P1572-Q1572</f>
        <v>211</v>
      </c>
      <c r="S1572" s="8">
        <f>O1572-R1572</f>
        <v>41705</v>
      </c>
      <c r="T1572">
        <v>22</v>
      </c>
      <c r="U1572">
        <v>3</v>
      </c>
      <c r="V1572">
        <v>30</v>
      </c>
      <c r="W1572">
        <v>0</v>
      </c>
      <c r="X1572">
        <v>5</v>
      </c>
      <c r="Y1572">
        <v>15</v>
      </c>
      <c r="Z1572">
        <v>75</v>
      </c>
      <c r="AA1572">
        <f>Z1572/P1572</f>
        <v>0.25252525252525254</v>
      </c>
      <c r="AB1572" s="14" t="s">
        <v>506</v>
      </c>
      <c r="AC1572" s="13" t="s">
        <v>63</v>
      </c>
      <c r="AD1572">
        <v>2</v>
      </c>
      <c r="AE1572" t="str">
        <f>IF(AD1572&gt;3, "Prefers Discount", "Discount Indifferent")</f>
        <v>Discount Indifferent</v>
      </c>
      <c r="AF1572">
        <v>4</v>
      </c>
      <c r="AG1572">
        <v>2</v>
      </c>
      <c r="AH1572">
        <v>0</v>
      </c>
      <c r="AI1572" t="str">
        <f>INDEX($AF$1:$AH$1,MATCH(MAX(AF1572:AH1572),AF1572:AH1572,0))</f>
        <v>Store_Orders</v>
      </c>
      <c r="AJ1572">
        <v>6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f>SUM(AK1572:AO1572)</f>
        <v>0</v>
      </c>
      <c r="AQ1572" t="s">
        <v>67</v>
      </c>
      <c r="AR1572">
        <v>0</v>
      </c>
      <c r="AS1572" t="str">
        <f>IF(OR(AK1572&gt;0, AL1572&gt;0, AM1572&gt;0, AN1572&gt;0, AO1572&gt;0), "Converted", "Not Converted")</f>
        <v>Not Converted</v>
      </c>
      <c r="AT1572">
        <v>0</v>
      </c>
      <c r="AU1572">
        <v>3</v>
      </c>
      <c r="AV1572">
        <v>11</v>
      </c>
      <c r="AW1572">
        <f>IF(Z1572&gt;607, 4, 0)</f>
        <v>0</v>
      </c>
      <c r="AX1572">
        <f>IF(AA1572&gt;1.6588, 3, 0)</f>
        <v>0</v>
      </c>
      <c r="AY1572">
        <f>IF(P1572&gt;401, 2, 0)</f>
        <v>0</v>
      </c>
      <c r="AZ1572">
        <f>IF(I1572&gt;52915.77, 1, 0)</f>
        <v>0</v>
      </c>
      <c r="BA1572">
        <f>SUM(AW1572:AZ1572)</f>
        <v>0</v>
      </c>
      <c r="BB1572" t="str">
        <f>VLOOKUP(BA1572,'Standard Deviations'!$L$1:$M$11,2,TRUE)</f>
        <v>No Tier</v>
      </c>
    </row>
    <row r="1573" spans="1:54">
      <c r="A1573">
        <v>5300</v>
      </c>
      <c r="B1573">
        <v>1973</v>
      </c>
      <c r="C1573">
        <f>2024-B1573</f>
        <v>51</v>
      </c>
      <c r="D1573" t="str">
        <f>VLOOKUP(B1573,Reference!$A$1:$B$125, 2)</f>
        <v>Gen X</v>
      </c>
      <c r="E1573" t="s">
        <v>64</v>
      </c>
      <c r="F1573" t="str">
        <f>IF(E1573="High School", "No College", "College")</f>
        <v>College</v>
      </c>
      <c r="G1573" t="s">
        <v>55</v>
      </c>
      <c r="H1573">
        <v>38961</v>
      </c>
      <c r="I1573">
        <v>38961</v>
      </c>
      <c r="J1573" s="4" t="s">
        <v>175</v>
      </c>
      <c r="K1573">
        <v>1</v>
      </c>
      <c r="L1573">
        <v>0</v>
      </c>
      <c r="M1573" t="str">
        <f>IF(OR(K1573&gt;0, L1573&gt;0), "Parent", "Not Parent")</f>
        <v>Parent</v>
      </c>
      <c r="N1573" t="s">
        <v>117</v>
      </c>
      <c r="O1573" s="8">
        <v>41916</v>
      </c>
      <c r="P1573" s="9">
        <f>O1573-N1573</f>
        <v>278</v>
      </c>
      <c r="Q1573">
        <v>60</v>
      </c>
      <c r="R1573" s="9">
        <f>P1573-Q1573</f>
        <v>218</v>
      </c>
      <c r="S1573" s="8">
        <f>O1573-R1573</f>
        <v>41698</v>
      </c>
      <c r="T1573">
        <v>19</v>
      </c>
      <c r="U1573">
        <v>7</v>
      </c>
      <c r="V1573">
        <v>19</v>
      </c>
      <c r="W1573">
        <v>0</v>
      </c>
      <c r="X1573">
        <v>1</v>
      </c>
      <c r="Y1573">
        <v>24</v>
      </c>
      <c r="Z1573">
        <v>70</v>
      </c>
      <c r="AA1573">
        <f>Z1573/P1573</f>
        <v>0.25179856115107913</v>
      </c>
      <c r="AB1573" s="14" t="s">
        <v>506</v>
      </c>
      <c r="AC1573" s="13" t="s">
        <v>63</v>
      </c>
      <c r="AD1573">
        <v>1</v>
      </c>
      <c r="AE1573" t="str">
        <f>IF(AD1573&gt;3, "Prefers Discount", "Discount Indifferent")</f>
        <v>Discount Indifferent</v>
      </c>
      <c r="AF1573">
        <v>2</v>
      </c>
      <c r="AG1573">
        <v>2</v>
      </c>
      <c r="AH1573">
        <v>1</v>
      </c>
      <c r="AI1573" t="str">
        <f>INDEX($AF$1:$AH$1,MATCH(MAX(AF1573:AH1573),AF1573:AH1573,0))</f>
        <v>Store_Orders</v>
      </c>
      <c r="AJ1573">
        <v>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f>SUM(AK1573:AO1573)</f>
        <v>0</v>
      </c>
      <c r="AQ1573" t="s">
        <v>67</v>
      </c>
      <c r="AR1573">
        <v>0</v>
      </c>
      <c r="AS1573" t="str">
        <f>IF(OR(AK1573&gt;0, AL1573&gt;0, AM1573&gt;0, AN1573&gt;0, AO1573&gt;0), "Converted", "Not Converted")</f>
        <v>Not Converted</v>
      </c>
      <c r="AT1573">
        <v>0</v>
      </c>
      <c r="AU1573">
        <v>3</v>
      </c>
      <c r="AV1573">
        <v>11</v>
      </c>
      <c r="AW1573">
        <f>IF(Z1573&gt;607, 4, 0)</f>
        <v>0</v>
      </c>
      <c r="AX1573">
        <f>IF(AA1573&gt;1.6588, 3, 0)</f>
        <v>0</v>
      </c>
      <c r="AY1573">
        <f>IF(P1573&gt;401, 2, 0)</f>
        <v>0</v>
      </c>
      <c r="AZ1573">
        <f>IF(I1573&gt;52915.77, 1, 0)</f>
        <v>0</v>
      </c>
      <c r="BA1573">
        <f>SUM(AW1573:AZ1573)</f>
        <v>0</v>
      </c>
      <c r="BB1573" t="str">
        <f>VLOOKUP(BA1573,'Standard Deviations'!$L$1:$M$11,2,TRUE)</f>
        <v>No Tier</v>
      </c>
    </row>
    <row r="1574" spans="1:54">
      <c r="A1574">
        <v>6211</v>
      </c>
      <c r="B1574">
        <v>1976</v>
      </c>
      <c r="C1574">
        <f>2024-B1574</f>
        <v>48</v>
      </c>
      <c r="D1574" t="str">
        <f>VLOOKUP(B1574,Reference!$A$1:$B$125, 2)</f>
        <v>Gen X</v>
      </c>
      <c r="E1574" t="s">
        <v>68</v>
      </c>
      <c r="F1574" t="str">
        <f>IF(E1574="High School", "No College", "College")</f>
        <v>College</v>
      </c>
      <c r="G1574" t="s">
        <v>65</v>
      </c>
      <c r="H1574">
        <v>37395</v>
      </c>
      <c r="I1574">
        <v>37395</v>
      </c>
      <c r="J1574" s="4" t="s">
        <v>175</v>
      </c>
      <c r="K1574">
        <v>1</v>
      </c>
      <c r="L1574">
        <v>0</v>
      </c>
      <c r="M1574" t="str">
        <f>IF(OR(K1574&gt;0, L1574&gt;0), "Parent", "Not Parent")</f>
        <v>Parent</v>
      </c>
      <c r="N1574" t="s">
        <v>73</v>
      </c>
      <c r="O1574" s="8">
        <v>41916</v>
      </c>
      <c r="P1574" s="9">
        <f>O1574-N1574</f>
        <v>155</v>
      </c>
      <c r="Q1574">
        <v>47</v>
      </c>
      <c r="R1574" s="9">
        <f>P1574-Q1574</f>
        <v>108</v>
      </c>
      <c r="S1574" s="8">
        <f>O1574-R1574</f>
        <v>41808</v>
      </c>
      <c r="T1574">
        <v>18</v>
      </c>
      <c r="U1574">
        <v>0</v>
      </c>
      <c r="V1574">
        <v>9</v>
      </c>
      <c r="W1574">
        <v>0</v>
      </c>
      <c r="X1574">
        <v>1</v>
      </c>
      <c r="Y1574">
        <v>11</v>
      </c>
      <c r="Z1574">
        <v>39</v>
      </c>
      <c r="AA1574">
        <f>Z1574/P1574</f>
        <v>0.25161290322580643</v>
      </c>
      <c r="AB1574" s="11" t="s">
        <v>506</v>
      </c>
      <c r="AC1574" t="s">
        <v>59</v>
      </c>
      <c r="AD1574">
        <v>1</v>
      </c>
      <c r="AE1574" t="str">
        <f>IF(AD1574&gt;3, "Prefers Discount", "Discount Indifferent")</f>
        <v>Discount Indifferent</v>
      </c>
      <c r="AF1574">
        <v>3</v>
      </c>
      <c r="AG1574">
        <v>1</v>
      </c>
      <c r="AH1574">
        <v>0</v>
      </c>
      <c r="AI1574" t="str">
        <f>INDEX($AF$1:$AH$1,MATCH(MAX(AF1574:AH1574),AF1574:AH1574,0))</f>
        <v>Store_Orders</v>
      </c>
      <c r="AJ1574">
        <v>6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f>SUM(AK1574:AO1574)</f>
        <v>0</v>
      </c>
      <c r="AQ1574" t="s">
        <v>67</v>
      </c>
      <c r="AR1574">
        <v>0</v>
      </c>
      <c r="AS1574" t="str">
        <f>IF(OR(AK1574&gt;0, AL1574&gt;0, AM1574&gt;0, AN1574&gt;0, AO1574&gt;0), "Converted", "Not Converted")</f>
        <v>Not Converted</v>
      </c>
      <c r="AT1574">
        <v>0</v>
      </c>
      <c r="AU1574">
        <v>3</v>
      </c>
      <c r="AV1574">
        <v>11</v>
      </c>
      <c r="AW1574">
        <f>IF(Z1574&gt;607, 4, 0)</f>
        <v>0</v>
      </c>
      <c r="AX1574">
        <f>IF(AA1574&gt;1.6588, 3, 0)</f>
        <v>0</v>
      </c>
      <c r="AY1574">
        <f>IF(P1574&gt;401, 2, 0)</f>
        <v>0</v>
      </c>
      <c r="AZ1574">
        <f>IF(I1574&gt;52915.77, 1, 0)</f>
        <v>0</v>
      </c>
      <c r="BA1574">
        <f>SUM(AW1574:AZ1574)</f>
        <v>0</v>
      </c>
      <c r="BB1574" t="str">
        <f>VLOOKUP(BA1574,'Standard Deviations'!$L$1:$M$11,2,TRUE)</f>
        <v>No Tier</v>
      </c>
    </row>
    <row r="1575" spans="1:54">
      <c r="A1575">
        <v>8079</v>
      </c>
      <c r="B1575">
        <v>1982</v>
      </c>
      <c r="C1575">
        <f>2024-B1575</f>
        <v>42</v>
      </c>
      <c r="D1575" t="str">
        <f>VLOOKUP(B1575,Reference!$A$1:$B$125, 2)</f>
        <v>Millennials</v>
      </c>
      <c r="E1575" t="s">
        <v>54</v>
      </c>
      <c r="F1575" t="str">
        <f>IF(E1575="High School", "No College", "College")</f>
        <v>College</v>
      </c>
      <c r="G1575" t="s">
        <v>55</v>
      </c>
      <c r="H1575">
        <v>22448</v>
      </c>
      <c r="I1575">
        <v>22448</v>
      </c>
      <c r="J1575" s="4" t="s">
        <v>341</v>
      </c>
      <c r="K1575">
        <v>1</v>
      </c>
      <c r="L1575">
        <v>0</v>
      </c>
      <c r="M1575" t="str">
        <f>IF(OR(K1575&gt;0, L1575&gt;0), "Parent", "Not Parent")</f>
        <v>Parent</v>
      </c>
      <c r="N1575" t="s">
        <v>673</v>
      </c>
      <c r="O1575" s="8">
        <v>41916</v>
      </c>
      <c r="P1575" s="9">
        <f>O1575-N1575</f>
        <v>220</v>
      </c>
      <c r="Q1575">
        <v>86</v>
      </c>
      <c r="R1575" s="9">
        <f>P1575-Q1575</f>
        <v>134</v>
      </c>
      <c r="S1575" s="8">
        <f>O1575-R1575</f>
        <v>41782</v>
      </c>
      <c r="T1575">
        <v>3</v>
      </c>
      <c r="U1575">
        <v>1</v>
      </c>
      <c r="V1575">
        <v>8</v>
      </c>
      <c r="W1575">
        <v>23</v>
      </c>
      <c r="X1575">
        <v>2</v>
      </c>
      <c r="Y1575">
        <v>18</v>
      </c>
      <c r="Z1575">
        <v>55</v>
      </c>
      <c r="AA1575">
        <f>Z1575/P1575</f>
        <v>0.25</v>
      </c>
      <c r="AB1575" s="14" t="s">
        <v>506</v>
      </c>
      <c r="AC1575" s="13" t="s">
        <v>63</v>
      </c>
      <c r="AD1575">
        <v>3</v>
      </c>
      <c r="AE1575" t="str">
        <f>IF(AD1575&gt;3, "Prefers Discount", "Discount Indifferent")</f>
        <v>Discount Indifferent</v>
      </c>
      <c r="AF1575">
        <v>3</v>
      </c>
      <c r="AG1575">
        <v>2</v>
      </c>
      <c r="AH1575">
        <v>1</v>
      </c>
      <c r="AI1575" t="str">
        <f>INDEX($AF$1:$AH$1,MATCH(MAX(AF1575:AH1575),AF1575:AH1575,0))</f>
        <v>Store_Orders</v>
      </c>
      <c r="AJ1575">
        <v>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f>SUM(AK1575:AO1575)</f>
        <v>0</v>
      </c>
      <c r="AQ1575" t="s">
        <v>67</v>
      </c>
      <c r="AR1575">
        <v>0</v>
      </c>
      <c r="AS1575" t="str">
        <f>IF(OR(AK1575&gt;0, AL1575&gt;0, AM1575&gt;0, AN1575&gt;0, AO1575&gt;0), "Converted", "Not Converted")</f>
        <v>Not Converted</v>
      </c>
      <c r="AT1575">
        <v>0</v>
      </c>
      <c r="AU1575">
        <v>3</v>
      </c>
      <c r="AV1575">
        <v>11</v>
      </c>
      <c r="AW1575">
        <f>IF(Z1575&gt;607, 4, 0)</f>
        <v>0</v>
      </c>
      <c r="AX1575">
        <f>IF(AA1575&gt;1.6588, 3, 0)</f>
        <v>0</v>
      </c>
      <c r="AY1575">
        <f>IF(P1575&gt;401, 2, 0)</f>
        <v>0</v>
      </c>
      <c r="AZ1575">
        <f>IF(I1575&gt;52915.77, 1, 0)</f>
        <v>0</v>
      </c>
      <c r="BA1575">
        <f>SUM(AW1575:AZ1575)</f>
        <v>0</v>
      </c>
      <c r="BB1575" t="str">
        <f>VLOOKUP(BA1575,'Standard Deviations'!$L$1:$M$11,2,TRUE)</f>
        <v>No Tier</v>
      </c>
    </row>
    <row r="1576" spans="1:54">
      <c r="A1576">
        <v>4042</v>
      </c>
      <c r="B1576">
        <v>1971</v>
      </c>
      <c r="C1576">
        <f>2024-B1576</f>
        <v>53</v>
      </c>
      <c r="D1576" t="str">
        <f>VLOOKUP(B1576,Reference!$A$1:$B$125, 2)</f>
        <v>Gen X</v>
      </c>
      <c r="E1576" t="s">
        <v>54</v>
      </c>
      <c r="F1576" t="str">
        <f>IF(E1576="High School", "No College", "College")</f>
        <v>College</v>
      </c>
      <c r="G1576" t="s">
        <v>71</v>
      </c>
      <c r="H1576">
        <v>43300</v>
      </c>
      <c r="I1576">
        <v>43300</v>
      </c>
      <c r="J1576" s="4" t="s">
        <v>175</v>
      </c>
      <c r="K1576">
        <v>0</v>
      </c>
      <c r="L1576">
        <v>1</v>
      </c>
      <c r="M1576" t="str">
        <f>IF(OR(K1576&gt;0, L1576&gt;0), "Parent", "Not Parent")</f>
        <v>Parent</v>
      </c>
      <c r="N1576" t="s">
        <v>594</v>
      </c>
      <c r="O1576" s="8">
        <v>41916</v>
      </c>
      <c r="P1576" s="9">
        <f>O1576-N1576</f>
        <v>721</v>
      </c>
      <c r="Q1576">
        <v>87</v>
      </c>
      <c r="R1576" s="9">
        <f>P1576-Q1576</f>
        <v>634</v>
      </c>
      <c r="S1576" s="8">
        <f>O1576-R1576</f>
        <v>41282</v>
      </c>
      <c r="T1576">
        <v>91</v>
      </c>
      <c r="U1576">
        <v>3</v>
      </c>
      <c r="V1576">
        <v>52</v>
      </c>
      <c r="W1576">
        <v>2</v>
      </c>
      <c r="X1576">
        <v>1</v>
      </c>
      <c r="Y1576">
        <v>31</v>
      </c>
      <c r="Z1576">
        <v>180</v>
      </c>
      <c r="AA1576">
        <f>Z1576/P1576</f>
        <v>0.24965325936199723</v>
      </c>
      <c r="AB1576" s="14" t="s">
        <v>506</v>
      </c>
      <c r="AC1576" s="13" t="s">
        <v>63</v>
      </c>
      <c r="AD1576">
        <v>3</v>
      </c>
      <c r="AE1576" t="str">
        <f>IF(AD1576&gt;3, "Prefers Discount", "Discount Indifferent")</f>
        <v>Discount Indifferent</v>
      </c>
      <c r="AF1576">
        <v>4</v>
      </c>
      <c r="AG1576">
        <v>4</v>
      </c>
      <c r="AH1576">
        <v>0</v>
      </c>
      <c r="AI1576" t="str">
        <f>INDEX($AF$1:$AH$1,MATCH(MAX(AF1576:AH1576),AF1576:AH1576,0))</f>
        <v>Store_Orders</v>
      </c>
      <c r="AJ1576">
        <v>8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f>SUM(AK1576:AO1576)</f>
        <v>0</v>
      </c>
      <c r="AQ1576" t="s">
        <v>67</v>
      </c>
      <c r="AR1576">
        <v>1</v>
      </c>
      <c r="AS1576" t="str">
        <f>IF(OR(AK1576&gt;0, AL1576&gt;0, AM1576&gt;0, AN1576&gt;0, AO1576&gt;0), "Converted", "Not Converted")</f>
        <v>Not Converted</v>
      </c>
      <c r="AT1576">
        <v>0</v>
      </c>
      <c r="AU1576">
        <v>3</v>
      </c>
      <c r="AV1576">
        <v>11</v>
      </c>
      <c r="AW1576">
        <f>IF(Z1576&gt;607, 4, 0)</f>
        <v>0</v>
      </c>
      <c r="AX1576">
        <f>IF(AA1576&gt;1.6588, 3, 0)</f>
        <v>0</v>
      </c>
      <c r="AY1576">
        <f>IF(P1576&gt;401, 2, 0)</f>
        <v>2</v>
      </c>
      <c r="AZ1576">
        <f>IF(I1576&gt;52915.77, 1, 0)</f>
        <v>0</v>
      </c>
      <c r="BA1576">
        <f>SUM(AW1576:AZ1576)</f>
        <v>2</v>
      </c>
      <c r="BB1576" t="str">
        <f>VLOOKUP(BA1576,'Standard Deviations'!$L$1:$M$11,2,TRUE)</f>
        <v>Bronze</v>
      </c>
    </row>
    <row r="1577" spans="1:54">
      <c r="A1577">
        <v>7620</v>
      </c>
      <c r="B1577">
        <v>1990</v>
      </c>
      <c r="C1577">
        <f>2024-B1577</f>
        <v>34</v>
      </c>
      <c r="D1577" t="str">
        <f>VLOOKUP(B1577,Reference!$A$1:$B$125, 2)</f>
        <v>Millennials</v>
      </c>
      <c r="E1577" t="s">
        <v>546</v>
      </c>
      <c r="F1577" t="str">
        <f>IF(E1577="High School", "No College", "College")</f>
        <v>No College</v>
      </c>
      <c r="G1577" t="s">
        <v>60</v>
      </c>
      <c r="H1577">
        <v>16185</v>
      </c>
      <c r="I1577">
        <v>16185</v>
      </c>
      <c r="J1577" s="4" t="s">
        <v>341</v>
      </c>
      <c r="K1577">
        <v>1</v>
      </c>
      <c r="L1577">
        <v>0</v>
      </c>
      <c r="M1577" t="str">
        <f>IF(OR(K1577&gt;0, L1577&gt;0), "Parent", "Not Parent")</f>
        <v>Parent</v>
      </c>
      <c r="N1577" t="s">
        <v>566</v>
      </c>
      <c r="O1577" s="8">
        <v>41916</v>
      </c>
      <c r="P1577" s="9">
        <f>O1577-N1577</f>
        <v>425</v>
      </c>
      <c r="Q1577">
        <v>71</v>
      </c>
      <c r="R1577" s="9">
        <f>P1577-Q1577</f>
        <v>354</v>
      </c>
      <c r="S1577" s="8">
        <f>O1577-R1577</f>
        <v>41562</v>
      </c>
      <c r="T1577">
        <v>5</v>
      </c>
      <c r="U1577">
        <v>11</v>
      </c>
      <c r="V1577">
        <v>16</v>
      </c>
      <c r="W1577">
        <v>21</v>
      </c>
      <c r="X1577">
        <v>8</v>
      </c>
      <c r="Y1577">
        <v>45</v>
      </c>
      <c r="Z1577">
        <v>106</v>
      </c>
      <c r="AA1577">
        <f>Z1577/P1577</f>
        <v>0.24941176470588236</v>
      </c>
      <c r="AB1577" s="14" t="s">
        <v>506</v>
      </c>
      <c r="AC1577" s="13" t="s">
        <v>63</v>
      </c>
      <c r="AD1577">
        <v>2</v>
      </c>
      <c r="AE1577" t="str">
        <f>IF(AD1577&gt;3, "Prefers Discount", "Discount Indifferent")</f>
        <v>Discount Indifferent</v>
      </c>
      <c r="AF1577">
        <v>2</v>
      </c>
      <c r="AG1577">
        <v>2</v>
      </c>
      <c r="AH1577">
        <v>2</v>
      </c>
      <c r="AI1577" t="str">
        <f>INDEX($AF$1:$AH$1,MATCH(MAX(AF1577:AH1577),AF1577:AH1577,0))</f>
        <v>Store_Orders</v>
      </c>
      <c r="AJ1577">
        <v>8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f>SUM(AK1577:AO1577)</f>
        <v>0</v>
      </c>
      <c r="AQ1577" t="s">
        <v>67</v>
      </c>
      <c r="AR1577">
        <v>0</v>
      </c>
      <c r="AS1577" t="str">
        <f>IF(OR(AK1577&gt;0, AL1577&gt;0, AM1577&gt;0, AN1577&gt;0, AO1577&gt;0), "Converted", "Not Converted")</f>
        <v>Not Converted</v>
      </c>
      <c r="AT1577">
        <v>0</v>
      </c>
      <c r="AU1577">
        <v>3</v>
      </c>
      <c r="AV1577">
        <v>11</v>
      </c>
      <c r="AW1577">
        <f>IF(Z1577&gt;607, 4, 0)</f>
        <v>0</v>
      </c>
      <c r="AX1577">
        <f>IF(AA1577&gt;1.6588, 3, 0)</f>
        <v>0</v>
      </c>
      <c r="AY1577">
        <f>IF(P1577&gt;401, 2, 0)</f>
        <v>2</v>
      </c>
      <c r="AZ1577">
        <f>IF(I1577&gt;52915.77, 1, 0)</f>
        <v>0</v>
      </c>
      <c r="BA1577">
        <f>SUM(AW1577:AZ1577)</f>
        <v>2</v>
      </c>
      <c r="BB1577" t="str">
        <f>VLOOKUP(BA1577,'Standard Deviations'!$L$1:$M$11,2,TRUE)</f>
        <v>Bronze</v>
      </c>
    </row>
    <row r="1578" spans="1:54">
      <c r="A1578">
        <v>8749</v>
      </c>
      <c r="B1578">
        <v>1984</v>
      </c>
      <c r="C1578">
        <f>2024-B1578</f>
        <v>40</v>
      </c>
      <c r="D1578" t="str">
        <f>VLOOKUP(B1578,Reference!$A$1:$B$125, 2)</f>
        <v>Millennials</v>
      </c>
      <c r="E1578" t="s">
        <v>54</v>
      </c>
      <c r="F1578" t="str">
        <f>IF(E1578="High School", "No College", "College")</f>
        <v>College</v>
      </c>
      <c r="G1578" t="s">
        <v>65</v>
      </c>
      <c r="H1578">
        <v>37235</v>
      </c>
      <c r="I1578">
        <v>37235</v>
      </c>
      <c r="J1578" s="4" t="s">
        <v>175</v>
      </c>
      <c r="K1578">
        <v>1</v>
      </c>
      <c r="L1578">
        <v>0</v>
      </c>
      <c r="M1578" t="str">
        <f>IF(OR(K1578&gt;0, L1578&gt;0), "Parent", "Not Parent")</f>
        <v>Parent</v>
      </c>
      <c r="N1578" t="s">
        <v>677</v>
      </c>
      <c r="O1578" s="8">
        <v>41916</v>
      </c>
      <c r="P1578" s="9">
        <f>O1578-N1578</f>
        <v>245</v>
      </c>
      <c r="Q1578">
        <v>68</v>
      </c>
      <c r="R1578" s="9">
        <f>P1578-Q1578</f>
        <v>177</v>
      </c>
      <c r="S1578" s="8">
        <f>O1578-R1578</f>
        <v>41739</v>
      </c>
      <c r="T1578">
        <v>20</v>
      </c>
      <c r="U1578">
        <v>2</v>
      </c>
      <c r="V1578">
        <v>9</v>
      </c>
      <c r="W1578">
        <v>4</v>
      </c>
      <c r="X1578">
        <v>6</v>
      </c>
      <c r="Y1578">
        <v>20</v>
      </c>
      <c r="Z1578">
        <v>61</v>
      </c>
      <c r="AA1578">
        <f>Z1578/P1578</f>
        <v>0.24897959183673468</v>
      </c>
      <c r="AB1578" s="14" t="s">
        <v>506</v>
      </c>
      <c r="AC1578" s="13" t="s">
        <v>63</v>
      </c>
      <c r="AD1578">
        <v>1</v>
      </c>
      <c r="AE1578" t="str">
        <f>IF(AD1578&gt;3, "Prefers Discount", "Discount Indifferent")</f>
        <v>Discount Indifferent</v>
      </c>
      <c r="AF1578">
        <v>2</v>
      </c>
      <c r="AG1578">
        <v>1</v>
      </c>
      <c r="AH1578">
        <v>1</v>
      </c>
      <c r="AI1578" t="str">
        <f>INDEX($AF$1:$AH$1,MATCH(MAX(AF1578:AH1578),AF1578:AH1578,0))</f>
        <v>Store_Orders</v>
      </c>
      <c r="AJ1578">
        <v>4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f>SUM(AK1578:AO1578)</f>
        <v>0</v>
      </c>
      <c r="AQ1578" t="s">
        <v>67</v>
      </c>
      <c r="AR1578">
        <v>0</v>
      </c>
      <c r="AS1578" t="str">
        <f>IF(OR(AK1578&gt;0, AL1578&gt;0, AM1578&gt;0, AN1578&gt;0, AO1578&gt;0), "Converted", "Not Converted")</f>
        <v>Not Converted</v>
      </c>
      <c r="AT1578">
        <v>0</v>
      </c>
      <c r="AU1578">
        <v>3</v>
      </c>
      <c r="AV1578">
        <v>11</v>
      </c>
      <c r="AW1578">
        <f>IF(Z1578&gt;607, 4, 0)</f>
        <v>0</v>
      </c>
      <c r="AX1578">
        <f>IF(AA1578&gt;1.6588, 3, 0)</f>
        <v>0</v>
      </c>
      <c r="AY1578">
        <f>IF(P1578&gt;401, 2, 0)</f>
        <v>0</v>
      </c>
      <c r="AZ1578">
        <f>IF(I1578&gt;52915.77, 1, 0)</f>
        <v>0</v>
      </c>
      <c r="BA1578">
        <f>SUM(AW1578:AZ1578)</f>
        <v>0</v>
      </c>
      <c r="BB1578" t="str">
        <f>VLOOKUP(BA1578,'Standard Deviations'!$L$1:$M$11,2,TRUE)</f>
        <v>No Tier</v>
      </c>
    </row>
    <row r="1579" spans="1:54">
      <c r="A1579">
        <v>7414</v>
      </c>
      <c r="B1579">
        <v>1971</v>
      </c>
      <c r="C1579">
        <f>2024-B1579</f>
        <v>53</v>
      </c>
      <c r="D1579" t="str">
        <f>VLOOKUP(B1579,Reference!$A$1:$B$125, 2)</f>
        <v>Gen X</v>
      </c>
      <c r="E1579" t="s">
        <v>54</v>
      </c>
      <c r="F1579" t="str">
        <f>IF(E1579="High School", "No College", "College")</f>
        <v>College</v>
      </c>
      <c r="G1579" t="s">
        <v>55</v>
      </c>
      <c r="H1579">
        <v>43824</v>
      </c>
      <c r="I1579">
        <v>43824</v>
      </c>
      <c r="J1579" s="4" t="s">
        <v>175</v>
      </c>
      <c r="K1579">
        <v>1</v>
      </c>
      <c r="L1579">
        <v>1</v>
      </c>
      <c r="M1579" t="str">
        <f>IF(OR(K1579&gt;0, L1579&gt;0), "Parent", "Not Parent")</f>
        <v>Parent</v>
      </c>
      <c r="N1579" t="s">
        <v>336</v>
      </c>
      <c r="O1579" s="8">
        <v>41916</v>
      </c>
      <c r="P1579" s="9">
        <f>O1579-N1579</f>
        <v>749</v>
      </c>
      <c r="Q1579">
        <v>18</v>
      </c>
      <c r="R1579" s="9">
        <f>P1579-Q1579</f>
        <v>731</v>
      </c>
      <c r="S1579" s="8">
        <f>O1579-R1579</f>
        <v>41185</v>
      </c>
      <c r="T1579">
        <v>96</v>
      </c>
      <c r="U1579">
        <v>1</v>
      </c>
      <c r="V1579">
        <v>42</v>
      </c>
      <c r="W1579">
        <v>12</v>
      </c>
      <c r="X1579">
        <v>3</v>
      </c>
      <c r="Y1579">
        <v>32</v>
      </c>
      <c r="Z1579">
        <v>186</v>
      </c>
      <c r="AA1579">
        <f>Z1579/P1579</f>
        <v>0.24833110814419226</v>
      </c>
      <c r="AB1579" s="11" t="s">
        <v>506</v>
      </c>
      <c r="AC1579" t="s">
        <v>59</v>
      </c>
      <c r="AD1579">
        <v>4</v>
      </c>
      <c r="AE1579" t="str">
        <f>IF(AD1579&gt;3, "Prefers Discount", "Discount Indifferent")</f>
        <v>Prefers Discount</v>
      </c>
      <c r="AF1579">
        <v>4</v>
      </c>
      <c r="AG1579">
        <v>3</v>
      </c>
      <c r="AH1579">
        <v>1</v>
      </c>
      <c r="AI1579" t="str">
        <f>INDEX($AF$1:$AH$1,MATCH(MAX(AF1579:AH1579),AF1579:AH1579,0))</f>
        <v>Store_Orders</v>
      </c>
      <c r="AJ1579">
        <v>8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f>SUM(AK1579:AO1579)</f>
        <v>0</v>
      </c>
      <c r="AQ1579" t="s">
        <v>67</v>
      </c>
      <c r="AR1579">
        <v>0</v>
      </c>
      <c r="AS1579" t="str">
        <f>IF(OR(AK1579&gt;0, AL1579&gt;0, AM1579&gt;0, AN1579&gt;0, AO1579&gt;0), "Converted", "Not Converted")</f>
        <v>Not Converted</v>
      </c>
      <c r="AT1579">
        <v>0</v>
      </c>
      <c r="AU1579">
        <v>3</v>
      </c>
      <c r="AV1579">
        <v>11</v>
      </c>
      <c r="AW1579">
        <f>IF(Z1579&gt;607, 4, 0)</f>
        <v>0</v>
      </c>
      <c r="AX1579">
        <f>IF(AA1579&gt;1.6588, 3, 0)</f>
        <v>0</v>
      </c>
      <c r="AY1579">
        <f>IF(P1579&gt;401, 2, 0)</f>
        <v>2</v>
      </c>
      <c r="AZ1579">
        <f>IF(I1579&gt;52915.77, 1, 0)</f>
        <v>0</v>
      </c>
      <c r="BA1579">
        <f>SUM(AW1579:AZ1579)</f>
        <v>2</v>
      </c>
      <c r="BB1579" t="str">
        <f>VLOOKUP(BA1579,'Standard Deviations'!$L$1:$M$11,2,TRUE)</f>
        <v>Bronze</v>
      </c>
    </row>
    <row r="1580" spans="1:54">
      <c r="A1580">
        <v>2589</v>
      </c>
      <c r="B1580">
        <v>1972</v>
      </c>
      <c r="C1580">
        <f>2024-B1580</f>
        <v>52</v>
      </c>
      <c r="D1580" t="str">
        <f>VLOOKUP(B1580,Reference!$A$1:$B$125, 2)</f>
        <v>Gen X</v>
      </c>
      <c r="E1580" t="s">
        <v>54</v>
      </c>
      <c r="F1580" t="str">
        <f>IF(E1580="High School", "No College", "College")</f>
        <v>College</v>
      </c>
      <c r="G1580" t="s">
        <v>71</v>
      </c>
      <c r="H1580">
        <v>26759</v>
      </c>
      <c r="I1580">
        <v>26759</v>
      </c>
      <c r="J1580" s="4" t="s">
        <v>341</v>
      </c>
      <c r="K1580">
        <v>1</v>
      </c>
      <c r="L1580">
        <v>0</v>
      </c>
      <c r="M1580" t="str">
        <f>IF(OR(K1580&gt;0, L1580&gt;0), "Parent", "Not Parent")</f>
        <v>Parent</v>
      </c>
      <c r="N1580" t="s">
        <v>374</v>
      </c>
      <c r="O1580" s="8">
        <v>41916</v>
      </c>
      <c r="P1580" s="9">
        <f>O1580-N1580</f>
        <v>239</v>
      </c>
      <c r="Q1580">
        <v>65</v>
      </c>
      <c r="R1580" s="9">
        <f>P1580-Q1580</f>
        <v>174</v>
      </c>
      <c r="S1580" s="8">
        <f>O1580-R1580</f>
        <v>41742</v>
      </c>
      <c r="T1580">
        <v>25</v>
      </c>
      <c r="U1580">
        <v>3</v>
      </c>
      <c r="V1580">
        <v>16</v>
      </c>
      <c r="W1580">
        <v>8</v>
      </c>
      <c r="X1580">
        <v>5</v>
      </c>
      <c r="Y1580">
        <v>2</v>
      </c>
      <c r="Z1580">
        <v>59</v>
      </c>
      <c r="AA1580">
        <f>Z1580/P1580</f>
        <v>0.24686192468619247</v>
      </c>
      <c r="AB1580" s="14" t="s">
        <v>506</v>
      </c>
      <c r="AC1580" s="13" t="s">
        <v>63</v>
      </c>
      <c r="AD1580">
        <v>2</v>
      </c>
      <c r="AE1580" t="str">
        <f>IF(AD1580&gt;3, "Prefers Discount", "Discount Indifferent")</f>
        <v>Discount Indifferent</v>
      </c>
      <c r="AF1580">
        <v>3</v>
      </c>
      <c r="AG1580">
        <v>2</v>
      </c>
      <c r="AH1580">
        <v>1</v>
      </c>
      <c r="AI1580" t="str">
        <f>INDEX($AF$1:$AH$1,MATCH(MAX(AF1580:AH1580),AF1580:AH1580,0))</f>
        <v>Store_Orders</v>
      </c>
      <c r="AJ1580">
        <v>6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f>SUM(AK1580:AO1580)</f>
        <v>0</v>
      </c>
      <c r="AQ1580" t="s">
        <v>67</v>
      </c>
      <c r="AR1580">
        <v>0</v>
      </c>
      <c r="AS1580" t="str">
        <f>IF(OR(AK1580&gt;0, AL1580&gt;0, AM1580&gt;0, AN1580&gt;0, AO1580&gt;0), "Converted", "Not Converted")</f>
        <v>Not Converted</v>
      </c>
      <c r="AT1580">
        <v>0</v>
      </c>
      <c r="AU1580">
        <v>3</v>
      </c>
      <c r="AV1580">
        <v>11</v>
      </c>
      <c r="AW1580">
        <f>IF(Z1580&gt;607, 4, 0)</f>
        <v>0</v>
      </c>
      <c r="AX1580">
        <f>IF(AA1580&gt;1.6588, 3, 0)</f>
        <v>0</v>
      </c>
      <c r="AY1580">
        <f>IF(P1580&gt;401, 2, 0)</f>
        <v>0</v>
      </c>
      <c r="AZ1580">
        <f>IF(I1580&gt;52915.77, 1, 0)</f>
        <v>0</v>
      </c>
      <c r="BA1580">
        <f>SUM(AW1580:AZ1580)</f>
        <v>0</v>
      </c>
      <c r="BB1580" t="str">
        <f>VLOOKUP(BA1580,'Standard Deviations'!$L$1:$M$11,2,TRUE)</f>
        <v>No Tier</v>
      </c>
    </row>
    <row r="1581" spans="1:54">
      <c r="A1581">
        <v>10609</v>
      </c>
      <c r="B1581">
        <v>1962</v>
      </c>
      <c r="C1581">
        <f>2024-B1581</f>
        <v>62</v>
      </c>
      <c r="D1581" t="str">
        <f>VLOOKUP(B1581,Reference!$A$1:$B$125, 2)</f>
        <v>Boomers</v>
      </c>
      <c r="E1581" t="s">
        <v>68</v>
      </c>
      <c r="F1581" t="str">
        <f>IF(E1581="High School", "No College", "College")</f>
        <v>College</v>
      </c>
      <c r="G1581" t="s">
        <v>55</v>
      </c>
      <c r="H1581">
        <v>42769</v>
      </c>
      <c r="I1581">
        <v>42769</v>
      </c>
      <c r="J1581" s="4" t="s">
        <v>175</v>
      </c>
      <c r="K1581">
        <v>0</v>
      </c>
      <c r="L1581">
        <v>1</v>
      </c>
      <c r="M1581" t="str">
        <f>IF(OR(K1581&gt;0, L1581&gt;0), "Parent", "Not Parent")</f>
        <v>Parent</v>
      </c>
      <c r="N1581" t="s">
        <v>414</v>
      </c>
      <c r="O1581" s="8">
        <v>41916</v>
      </c>
      <c r="P1581" s="9">
        <f>O1581-N1581</f>
        <v>357</v>
      </c>
      <c r="Q1581">
        <v>15</v>
      </c>
      <c r="R1581" s="9">
        <f>P1581-Q1581</f>
        <v>342</v>
      </c>
      <c r="S1581" s="8">
        <f>O1581-R1581</f>
        <v>41574</v>
      </c>
      <c r="T1581">
        <v>71</v>
      </c>
      <c r="U1581">
        <v>0</v>
      </c>
      <c r="V1581">
        <v>13</v>
      </c>
      <c r="W1581">
        <v>3</v>
      </c>
      <c r="X1581">
        <v>1</v>
      </c>
      <c r="Y1581">
        <v>0</v>
      </c>
      <c r="Z1581">
        <v>88</v>
      </c>
      <c r="AA1581">
        <f>Z1581/P1581</f>
        <v>0.24649859943977592</v>
      </c>
      <c r="AB1581" s="11" t="s">
        <v>506</v>
      </c>
      <c r="AC1581" t="s">
        <v>59</v>
      </c>
      <c r="AD1581">
        <v>2</v>
      </c>
      <c r="AE1581" t="str">
        <f>IF(AD1581&gt;3, "Prefers Discount", "Discount Indifferent")</f>
        <v>Discount Indifferent</v>
      </c>
      <c r="AF1581">
        <v>4</v>
      </c>
      <c r="AG1581">
        <v>1</v>
      </c>
      <c r="AH1581">
        <v>1</v>
      </c>
      <c r="AI1581" t="str">
        <f>INDEX($AF$1:$AH$1,MATCH(MAX(AF1581:AH1581),AF1581:AH1581,0))</f>
        <v>Store_Orders</v>
      </c>
      <c r="AJ1581">
        <v>4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f>SUM(AK1581:AO1581)</f>
        <v>0</v>
      </c>
      <c r="AQ1581" t="s">
        <v>67</v>
      </c>
      <c r="AR1581">
        <v>0</v>
      </c>
      <c r="AS1581" t="str">
        <f>IF(OR(AK1581&gt;0, AL1581&gt;0, AM1581&gt;0, AN1581&gt;0, AO1581&gt;0), "Converted", "Not Converted")</f>
        <v>Not Converted</v>
      </c>
      <c r="AT1581">
        <v>0</v>
      </c>
      <c r="AU1581">
        <v>3</v>
      </c>
      <c r="AV1581">
        <v>11</v>
      </c>
      <c r="AW1581">
        <f>IF(Z1581&gt;607, 4, 0)</f>
        <v>0</v>
      </c>
      <c r="AX1581">
        <f>IF(AA1581&gt;1.6588, 3, 0)</f>
        <v>0</v>
      </c>
      <c r="AY1581">
        <f>IF(P1581&gt;401, 2, 0)</f>
        <v>0</v>
      </c>
      <c r="AZ1581">
        <f>IF(I1581&gt;52915.77, 1, 0)</f>
        <v>0</v>
      </c>
      <c r="BA1581">
        <f>SUM(AW1581:AZ1581)</f>
        <v>0</v>
      </c>
      <c r="BB1581" t="str">
        <f>VLOOKUP(BA1581,'Standard Deviations'!$L$1:$M$11,2,TRUE)</f>
        <v>No Tier</v>
      </c>
    </row>
    <row r="1582" spans="1:54">
      <c r="A1582">
        <v>6379</v>
      </c>
      <c r="B1582">
        <v>1949</v>
      </c>
      <c r="C1582">
        <f>2024-B1582</f>
        <v>75</v>
      </c>
      <c r="D1582" t="str">
        <f>VLOOKUP(B1582,Reference!$A$1:$B$125, 2)</f>
        <v>Boomers</v>
      </c>
      <c r="E1582" t="s">
        <v>64</v>
      </c>
      <c r="F1582" t="str">
        <f>IF(E1582="High School", "No College", "College")</f>
        <v>College</v>
      </c>
      <c r="G1582" t="s">
        <v>89</v>
      </c>
      <c r="H1582">
        <v>47570</v>
      </c>
      <c r="I1582">
        <v>47570</v>
      </c>
      <c r="J1582" s="4" t="s">
        <v>175</v>
      </c>
      <c r="K1582">
        <v>1</v>
      </c>
      <c r="L1582">
        <v>1</v>
      </c>
      <c r="M1582" t="str">
        <f>IF(OR(K1582&gt;0, L1582&gt;0), "Parent", "Not Parent")</f>
        <v>Parent</v>
      </c>
      <c r="N1582" t="s">
        <v>454</v>
      </c>
      <c r="O1582" s="8">
        <v>41916</v>
      </c>
      <c r="P1582" s="9">
        <f>O1582-N1582</f>
        <v>493</v>
      </c>
      <c r="Q1582">
        <v>3</v>
      </c>
      <c r="R1582" s="9">
        <f>P1582-Q1582</f>
        <v>490</v>
      </c>
      <c r="S1582" s="8">
        <f>O1582-R1582</f>
        <v>41426</v>
      </c>
      <c r="T1582">
        <v>67</v>
      </c>
      <c r="U1582">
        <v>1</v>
      </c>
      <c r="V1582">
        <v>20</v>
      </c>
      <c r="W1582">
        <v>0</v>
      </c>
      <c r="X1582">
        <v>2</v>
      </c>
      <c r="Y1582">
        <v>31</v>
      </c>
      <c r="Z1582">
        <v>121</v>
      </c>
      <c r="AA1582">
        <f>Z1582/P1582</f>
        <v>0.24543610547667344</v>
      </c>
      <c r="AB1582" s="11" t="s">
        <v>506</v>
      </c>
      <c r="AC1582" t="s">
        <v>59</v>
      </c>
      <c r="AD1582">
        <v>3</v>
      </c>
      <c r="AE1582" t="str">
        <f>IF(AD1582&gt;3, "Prefers Discount", "Discount Indifferent")</f>
        <v>Discount Indifferent</v>
      </c>
      <c r="AF1582">
        <v>2</v>
      </c>
      <c r="AG1582">
        <v>2</v>
      </c>
      <c r="AH1582">
        <v>2</v>
      </c>
      <c r="AI1582" t="str">
        <f>INDEX($AF$1:$AH$1,MATCH(MAX(AF1582:AH1582),AF1582:AH1582,0))</f>
        <v>Store_Orders</v>
      </c>
      <c r="AJ1582">
        <v>7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f>SUM(AK1582:AO1582)</f>
        <v>0</v>
      </c>
      <c r="AQ1582" t="s">
        <v>67</v>
      </c>
      <c r="AR1582">
        <v>1</v>
      </c>
      <c r="AS1582" t="str">
        <f>IF(OR(AK1582&gt;0, AL1582&gt;0, AM1582&gt;0, AN1582&gt;0, AO1582&gt;0), "Converted", "Not Converted")</f>
        <v>Not Converted</v>
      </c>
      <c r="AT1582">
        <v>0</v>
      </c>
      <c r="AU1582">
        <v>3</v>
      </c>
      <c r="AV1582">
        <v>11</v>
      </c>
      <c r="AW1582">
        <f>IF(Z1582&gt;607, 4, 0)</f>
        <v>0</v>
      </c>
      <c r="AX1582">
        <f>IF(AA1582&gt;1.6588, 3, 0)</f>
        <v>0</v>
      </c>
      <c r="AY1582">
        <f>IF(P1582&gt;401, 2, 0)</f>
        <v>2</v>
      </c>
      <c r="AZ1582">
        <f>IF(I1582&gt;52915.77, 1, 0)</f>
        <v>0</v>
      </c>
      <c r="BA1582">
        <f>SUM(AW1582:AZ1582)</f>
        <v>2</v>
      </c>
      <c r="BB1582" t="str">
        <f>VLOOKUP(BA1582,'Standard Deviations'!$L$1:$M$11,2,TRUE)</f>
        <v>Bronze</v>
      </c>
    </row>
    <row r="1583" spans="1:54">
      <c r="A1583">
        <v>6534</v>
      </c>
      <c r="B1583">
        <v>1974</v>
      </c>
      <c r="C1583">
        <f>2024-B1583</f>
        <v>50</v>
      </c>
      <c r="D1583" t="str">
        <f>VLOOKUP(B1583,Reference!$A$1:$B$125, 2)</f>
        <v>Gen X</v>
      </c>
      <c r="E1583" t="s">
        <v>54</v>
      </c>
      <c r="F1583" t="str">
        <f>IF(E1583="High School", "No College", "College")</f>
        <v>College</v>
      </c>
      <c r="G1583" t="s">
        <v>65</v>
      </c>
      <c r="H1583">
        <v>47889</v>
      </c>
      <c r="I1583">
        <v>47889</v>
      </c>
      <c r="J1583" s="4" t="s">
        <v>175</v>
      </c>
      <c r="K1583">
        <v>1</v>
      </c>
      <c r="L1583">
        <v>0</v>
      </c>
      <c r="M1583" t="str">
        <f>IF(OR(K1583&gt;0, L1583&gt;0), "Parent", "Not Parent")</f>
        <v>Parent</v>
      </c>
      <c r="N1583" t="s">
        <v>628</v>
      </c>
      <c r="O1583" s="8">
        <v>41916</v>
      </c>
      <c r="P1583" s="9">
        <f>O1583-N1583</f>
        <v>273</v>
      </c>
      <c r="Q1583">
        <v>94</v>
      </c>
      <c r="R1583" s="9">
        <f>P1583-Q1583</f>
        <v>179</v>
      </c>
      <c r="S1583" s="8">
        <f>O1583-R1583</f>
        <v>41737</v>
      </c>
      <c r="T1583">
        <v>29</v>
      </c>
      <c r="U1583">
        <v>0</v>
      </c>
      <c r="V1583">
        <v>29</v>
      </c>
      <c r="W1583">
        <v>0</v>
      </c>
      <c r="X1583">
        <v>5</v>
      </c>
      <c r="Y1583">
        <v>4</v>
      </c>
      <c r="Z1583">
        <v>67</v>
      </c>
      <c r="AA1583">
        <f>Z1583/P1583</f>
        <v>0.24542124542124541</v>
      </c>
      <c r="AB1583" s="14" t="s">
        <v>506</v>
      </c>
      <c r="AC1583" s="13" t="s">
        <v>63</v>
      </c>
      <c r="AD1583">
        <v>1</v>
      </c>
      <c r="AE1583" t="str">
        <f>IF(AD1583&gt;3, "Prefers Discount", "Discount Indifferent")</f>
        <v>Discount Indifferent</v>
      </c>
      <c r="AF1583">
        <v>3</v>
      </c>
      <c r="AG1583">
        <v>2</v>
      </c>
      <c r="AH1583">
        <v>0</v>
      </c>
      <c r="AI1583" t="str">
        <f>INDEX($AF$1:$AH$1,MATCH(MAX(AF1583:AH1583),AF1583:AH1583,0))</f>
        <v>Store_Orders</v>
      </c>
      <c r="AJ1583">
        <v>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f>SUM(AK1583:AO1583)</f>
        <v>0</v>
      </c>
      <c r="AQ1583" t="s">
        <v>67</v>
      </c>
      <c r="AR1583">
        <v>0</v>
      </c>
      <c r="AS1583" t="str">
        <f>IF(OR(AK1583&gt;0, AL1583&gt;0, AM1583&gt;0, AN1583&gt;0, AO1583&gt;0), "Converted", "Not Converted")</f>
        <v>Not Converted</v>
      </c>
      <c r="AT1583">
        <v>0</v>
      </c>
      <c r="AU1583">
        <v>3</v>
      </c>
      <c r="AV1583">
        <v>11</v>
      </c>
      <c r="AW1583">
        <f>IF(Z1583&gt;607, 4, 0)</f>
        <v>0</v>
      </c>
      <c r="AX1583">
        <f>IF(AA1583&gt;1.6588, 3, 0)</f>
        <v>0</v>
      </c>
      <c r="AY1583">
        <f>IF(P1583&gt;401, 2, 0)</f>
        <v>0</v>
      </c>
      <c r="AZ1583">
        <f>IF(I1583&gt;52915.77, 1, 0)</f>
        <v>0</v>
      </c>
      <c r="BA1583">
        <f>SUM(AW1583:AZ1583)</f>
        <v>0</v>
      </c>
      <c r="BB1583" t="str">
        <f>VLOOKUP(BA1583,'Standard Deviations'!$L$1:$M$11,2,TRUE)</f>
        <v>No Tier</v>
      </c>
    </row>
    <row r="1584" spans="1:54">
      <c r="A1584">
        <v>6504</v>
      </c>
      <c r="B1584">
        <v>1975</v>
      </c>
      <c r="C1584">
        <f>2024-B1584</f>
        <v>49</v>
      </c>
      <c r="D1584" t="str">
        <f>VLOOKUP(B1584,Reference!$A$1:$B$125, 2)</f>
        <v>Gen X</v>
      </c>
      <c r="E1584" t="s">
        <v>74</v>
      </c>
      <c r="F1584" t="str">
        <f>IF(E1584="High School", "No College", "College")</f>
        <v>College</v>
      </c>
      <c r="G1584" t="s">
        <v>65</v>
      </c>
      <c r="H1584">
        <v>19789</v>
      </c>
      <c r="I1584">
        <v>19789</v>
      </c>
      <c r="J1584" s="4" t="s">
        <v>341</v>
      </c>
      <c r="K1584">
        <v>1</v>
      </c>
      <c r="L1584">
        <v>0</v>
      </c>
      <c r="M1584" t="str">
        <f>IF(OR(K1584&gt;0, L1584&gt;0), "Parent", "Not Parent")</f>
        <v>Parent</v>
      </c>
      <c r="N1584" t="s">
        <v>672</v>
      </c>
      <c r="O1584" s="8">
        <v>41916</v>
      </c>
      <c r="P1584" s="9">
        <f>O1584-N1584</f>
        <v>318</v>
      </c>
      <c r="Q1584">
        <v>24</v>
      </c>
      <c r="R1584" s="9">
        <f>P1584-Q1584</f>
        <v>294</v>
      </c>
      <c r="S1584" s="8">
        <f>O1584-R1584</f>
        <v>41622</v>
      </c>
      <c r="T1584">
        <v>2</v>
      </c>
      <c r="U1584">
        <v>5</v>
      </c>
      <c r="V1584">
        <v>9</v>
      </c>
      <c r="W1584">
        <v>28</v>
      </c>
      <c r="X1584">
        <v>6</v>
      </c>
      <c r="Y1584">
        <v>28</v>
      </c>
      <c r="Z1584">
        <v>78</v>
      </c>
      <c r="AA1584">
        <f>Z1584/P1584</f>
        <v>0.24528301886792453</v>
      </c>
      <c r="AB1584" s="11" t="s">
        <v>506</v>
      </c>
      <c r="AC1584" t="s">
        <v>59</v>
      </c>
      <c r="AD1584">
        <v>3</v>
      </c>
      <c r="AE1584" t="str">
        <f>IF(AD1584&gt;3, "Prefers Discount", "Discount Indifferent")</f>
        <v>Discount Indifferent</v>
      </c>
      <c r="AF1584">
        <v>3</v>
      </c>
      <c r="AG1584">
        <v>2</v>
      </c>
      <c r="AH1584">
        <v>1</v>
      </c>
      <c r="AI1584" t="str">
        <f>INDEX($AF$1:$AH$1,MATCH(MAX(AF1584:AH1584),AF1584:AH1584,0))</f>
        <v>Store_Orders</v>
      </c>
      <c r="AJ1584">
        <v>5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f>SUM(AK1584:AO1584)</f>
        <v>1</v>
      </c>
      <c r="AQ1584" t="str">
        <f>INDEX($AK$1:$AO$1,MATCH(MAX(AK1584:AO1584),AK1584:AO1584,0))</f>
        <v>Converted_on_Camp3</v>
      </c>
      <c r="AR1584">
        <v>1</v>
      </c>
      <c r="AS1584" t="str">
        <f>IF(OR(AK1584&gt;0, AL1584&gt;0, AM1584&gt;0, AN1584&gt;0, AO1584&gt;0), "Converted", "Not Converted")</f>
        <v>Converted</v>
      </c>
      <c r="AT1584">
        <v>0</v>
      </c>
      <c r="AU1584">
        <v>3</v>
      </c>
      <c r="AV1584">
        <v>11</v>
      </c>
      <c r="AW1584">
        <f>IF(Z1584&gt;607, 4, 0)</f>
        <v>0</v>
      </c>
      <c r="AX1584">
        <f>IF(AA1584&gt;1.6588, 3, 0)</f>
        <v>0</v>
      </c>
      <c r="AY1584">
        <f>IF(P1584&gt;401, 2, 0)</f>
        <v>0</v>
      </c>
      <c r="AZ1584">
        <f>IF(I1584&gt;52915.77, 1, 0)</f>
        <v>0</v>
      </c>
      <c r="BA1584">
        <f>SUM(AW1584:AZ1584)</f>
        <v>0</v>
      </c>
      <c r="BB1584" t="str">
        <f>VLOOKUP(BA1584,'Standard Deviations'!$L$1:$M$11,2,TRUE)</f>
        <v>No Tier</v>
      </c>
    </row>
    <row r="1585" spans="1:54">
      <c r="A1585">
        <v>3798</v>
      </c>
      <c r="B1585">
        <v>1968</v>
      </c>
      <c r="C1585">
        <f>2024-B1585</f>
        <v>56</v>
      </c>
      <c r="D1585" t="str">
        <f>VLOOKUP(B1585,Reference!$A$1:$B$125, 2)</f>
        <v>Gen X</v>
      </c>
      <c r="E1585" t="s">
        <v>54</v>
      </c>
      <c r="F1585" t="str">
        <f>IF(E1585="High School", "No College", "College")</f>
        <v>College</v>
      </c>
      <c r="G1585" t="s">
        <v>55</v>
      </c>
      <c r="H1585">
        <v>41120</v>
      </c>
      <c r="I1585">
        <v>41120</v>
      </c>
      <c r="J1585" s="4" t="s">
        <v>175</v>
      </c>
      <c r="K1585">
        <v>1</v>
      </c>
      <c r="L1585">
        <v>1</v>
      </c>
      <c r="M1585" t="str">
        <f>IF(OR(K1585&gt;0, L1585&gt;0), "Parent", "Not Parent")</f>
        <v>Parent</v>
      </c>
      <c r="N1585" t="s">
        <v>250</v>
      </c>
      <c r="O1585" s="8">
        <v>41916</v>
      </c>
      <c r="P1585" s="9">
        <f>O1585-N1585</f>
        <v>332</v>
      </c>
      <c r="Q1585">
        <v>80</v>
      </c>
      <c r="R1585" s="9">
        <f>P1585-Q1585</f>
        <v>252</v>
      </c>
      <c r="S1585" s="8">
        <f>O1585-R1585</f>
        <v>41664</v>
      </c>
      <c r="T1585">
        <v>24</v>
      </c>
      <c r="U1585">
        <v>2</v>
      </c>
      <c r="V1585">
        <v>23</v>
      </c>
      <c r="W1585">
        <v>0</v>
      </c>
      <c r="X1585">
        <v>8</v>
      </c>
      <c r="Y1585">
        <v>24</v>
      </c>
      <c r="Z1585">
        <v>81</v>
      </c>
      <c r="AA1585">
        <f>Z1585/P1585</f>
        <v>0.24397590361445784</v>
      </c>
      <c r="AB1585" s="14" t="s">
        <v>506</v>
      </c>
      <c r="AC1585" s="13" t="s">
        <v>63</v>
      </c>
      <c r="AD1585">
        <v>3</v>
      </c>
      <c r="AE1585" t="str">
        <f>IF(AD1585&gt;3, "Prefers Discount", "Discount Indifferent")</f>
        <v>Discount Indifferent</v>
      </c>
      <c r="AF1585">
        <v>3</v>
      </c>
      <c r="AG1585">
        <v>2</v>
      </c>
      <c r="AH1585">
        <v>1</v>
      </c>
      <c r="AI1585" t="str">
        <f>INDEX($AF$1:$AH$1,MATCH(MAX(AF1585:AH1585),AF1585:AH1585,0))</f>
        <v>Store_Orders</v>
      </c>
      <c r="AJ1585">
        <v>6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f>SUM(AK1585:AO1585)</f>
        <v>0</v>
      </c>
      <c r="AQ1585" t="s">
        <v>67</v>
      </c>
      <c r="AR1585">
        <v>0</v>
      </c>
      <c r="AS1585" t="str">
        <f>IF(OR(AK1585&gt;0, AL1585&gt;0, AM1585&gt;0, AN1585&gt;0, AO1585&gt;0), "Converted", "Not Converted")</f>
        <v>Not Converted</v>
      </c>
      <c r="AT1585">
        <v>0</v>
      </c>
      <c r="AU1585">
        <v>3</v>
      </c>
      <c r="AV1585">
        <v>11</v>
      </c>
      <c r="AW1585">
        <f>IF(Z1585&gt;607, 4, 0)</f>
        <v>0</v>
      </c>
      <c r="AX1585">
        <f>IF(AA1585&gt;1.6588, 3, 0)</f>
        <v>0</v>
      </c>
      <c r="AY1585">
        <f>IF(P1585&gt;401, 2, 0)</f>
        <v>0</v>
      </c>
      <c r="AZ1585">
        <f>IF(I1585&gt;52915.77, 1, 0)</f>
        <v>0</v>
      </c>
      <c r="BA1585">
        <f>SUM(AW1585:AZ1585)</f>
        <v>0</v>
      </c>
      <c r="BB1585" t="str">
        <f>VLOOKUP(BA1585,'Standard Deviations'!$L$1:$M$11,2,TRUE)</f>
        <v>No Tier</v>
      </c>
    </row>
    <row r="1586" spans="1:54">
      <c r="A1586">
        <v>905</v>
      </c>
      <c r="B1586">
        <v>1986</v>
      </c>
      <c r="C1586">
        <f>2024-B1586</f>
        <v>38</v>
      </c>
      <c r="D1586" t="str">
        <f>VLOOKUP(B1586,Reference!$A$1:$B$125, 2)</f>
        <v>Millennials</v>
      </c>
      <c r="E1586" t="s">
        <v>54</v>
      </c>
      <c r="F1586" t="str">
        <f>IF(E1586="High School", "No College", "College")</f>
        <v>College</v>
      </c>
      <c r="G1586" t="s">
        <v>71</v>
      </c>
      <c r="H1586">
        <v>21846</v>
      </c>
      <c r="I1586">
        <v>21846</v>
      </c>
      <c r="J1586" s="4" t="s">
        <v>341</v>
      </c>
      <c r="K1586">
        <v>1</v>
      </c>
      <c r="L1586">
        <v>0</v>
      </c>
      <c r="M1586" t="str">
        <f>IF(OR(K1586&gt;0, L1586&gt;0), "Parent", "Not Parent")</f>
        <v>Parent</v>
      </c>
      <c r="N1586" t="s">
        <v>398</v>
      </c>
      <c r="O1586" s="8">
        <v>41916</v>
      </c>
      <c r="P1586" s="9">
        <f>O1586-N1586</f>
        <v>347</v>
      </c>
      <c r="Q1586">
        <v>38</v>
      </c>
      <c r="R1586" s="9">
        <f>P1586-Q1586</f>
        <v>309</v>
      </c>
      <c r="S1586" s="8">
        <f>O1586-R1586</f>
        <v>41607</v>
      </c>
      <c r="T1586">
        <v>7</v>
      </c>
      <c r="U1586">
        <v>17</v>
      </c>
      <c r="V1586">
        <v>18</v>
      </c>
      <c r="W1586">
        <v>6</v>
      </c>
      <c r="X1586">
        <v>10</v>
      </c>
      <c r="Y1586">
        <v>26</v>
      </c>
      <c r="Z1586">
        <v>84</v>
      </c>
      <c r="AA1586">
        <f>Z1586/P1586</f>
        <v>0.24207492795389049</v>
      </c>
      <c r="AB1586" s="11" t="s">
        <v>506</v>
      </c>
      <c r="AC1586" t="s">
        <v>59</v>
      </c>
      <c r="AD1586">
        <v>4</v>
      </c>
      <c r="AE1586" t="str">
        <f>IF(AD1586&gt;3, "Prefers Discount", "Discount Indifferent")</f>
        <v>Prefers Discount</v>
      </c>
      <c r="AF1586">
        <v>3</v>
      </c>
      <c r="AG1586">
        <v>4</v>
      </c>
      <c r="AH1586">
        <v>0</v>
      </c>
      <c r="AI1586" t="str">
        <f>INDEX($AF$1:$AH$1,MATCH(MAX(AF1586:AH1586),AF1586:AH1586,0))</f>
        <v>Web_Orders</v>
      </c>
      <c r="AJ1586">
        <v>8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f>SUM(AK1586:AO1586)</f>
        <v>0</v>
      </c>
      <c r="AQ1586" t="s">
        <v>67</v>
      </c>
      <c r="AR1586">
        <v>0</v>
      </c>
      <c r="AS1586" t="str">
        <f>IF(OR(AK1586&gt;0, AL1586&gt;0, AM1586&gt;0, AN1586&gt;0, AO1586&gt;0), "Converted", "Not Converted")</f>
        <v>Not Converted</v>
      </c>
      <c r="AT1586">
        <v>0</v>
      </c>
      <c r="AU1586">
        <v>3</v>
      </c>
      <c r="AV1586">
        <v>11</v>
      </c>
      <c r="AW1586">
        <f>IF(Z1586&gt;607, 4, 0)</f>
        <v>0</v>
      </c>
      <c r="AX1586">
        <f>IF(AA1586&gt;1.6588, 3, 0)</f>
        <v>0</v>
      </c>
      <c r="AY1586">
        <f>IF(P1586&gt;401, 2, 0)</f>
        <v>0</v>
      </c>
      <c r="AZ1586">
        <f>IF(I1586&gt;52915.77, 1, 0)</f>
        <v>0</v>
      </c>
      <c r="BA1586">
        <f>SUM(AW1586:AZ1586)</f>
        <v>0</v>
      </c>
      <c r="BB1586" t="str">
        <f>VLOOKUP(BA1586,'Standard Deviations'!$L$1:$M$11,2,TRUE)</f>
        <v>No Tier</v>
      </c>
    </row>
    <row r="1587" spans="1:54">
      <c r="A1587">
        <v>67</v>
      </c>
      <c r="B1587">
        <v>1972</v>
      </c>
      <c r="C1587">
        <f>2024-B1587</f>
        <v>52</v>
      </c>
      <c r="D1587" t="str">
        <f>VLOOKUP(B1587,Reference!$A$1:$B$125, 2)</f>
        <v>Gen X</v>
      </c>
      <c r="E1587" t="s">
        <v>64</v>
      </c>
      <c r="F1587" t="str">
        <f>IF(E1587="High School", "No College", "College")</f>
        <v>College</v>
      </c>
      <c r="G1587" t="s">
        <v>60</v>
      </c>
      <c r="H1587">
        <v>46423</v>
      </c>
      <c r="I1587">
        <v>46423</v>
      </c>
      <c r="J1587" s="4" t="s">
        <v>175</v>
      </c>
      <c r="K1587">
        <v>1</v>
      </c>
      <c r="L1587">
        <v>1</v>
      </c>
      <c r="M1587" t="str">
        <f>IF(OR(K1587&gt;0, L1587&gt;0), "Parent", "Not Parent")</f>
        <v>Parent</v>
      </c>
      <c r="N1587" t="s">
        <v>241</v>
      </c>
      <c r="O1587" s="8">
        <v>41916</v>
      </c>
      <c r="P1587" s="9">
        <f>O1587-N1587</f>
        <v>381</v>
      </c>
      <c r="Q1587">
        <v>6</v>
      </c>
      <c r="R1587" s="9">
        <f>P1587-Q1587</f>
        <v>375</v>
      </c>
      <c r="S1587" s="8">
        <f>O1587-R1587</f>
        <v>41541</v>
      </c>
      <c r="T1587">
        <v>68</v>
      </c>
      <c r="U1587">
        <v>0</v>
      </c>
      <c r="V1587">
        <v>16</v>
      </c>
      <c r="W1587">
        <v>0</v>
      </c>
      <c r="X1587">
        <v>0</v>
      </c>
      <c r="Y1587">
        <v>8</v>
      </c>
      <c r="Z1587">
        <v>92</v>
      </c>
      <c r="AA1587">
        <f>Z1587/P1587</f>
        <v>0.24146981627296588</v>
      </c>
      <c r="AB1587" s="11" t="s">
        <v>506</v>
      </c>
      <c r="AC1587" t="s">
        <v>59</v>
      </c>
      <c r="AD1587">
        <v>3</v>
      </c>
      <c r="AE1587" t="str">
        <f>IF(AD1587&gt;3, "Prefers Discount", "Discount Indifferent")</f>
        <v>Discount Indifferent</v>
      </c>
      <c r="AF1587">
        <v>4</v>
      </c>
      <c r="AG1587">
        <v>2</v>
      </c>
      <c r="AH1587">
        <v>0</v>
      </c>
      <c r="AI1587" t="str">
        <f>INDEX($AF$1:$AH$1,MATCH(MAX(AF1587:AH1587),AF1587:AH1587,0))</f>
        <v>Store_Orders</v>
      </c>
      <c r="AJ1587">
        <v>7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f>SUM(AK1587:AO1587)</f>
        <v>0</v>
      </c>
      <c r="AQ1587" t="s">
        <v>67</v>
      </c>
      <c r="AR1587">
        <v>0</v>
      </c>
      <c r="AS1587" t="str">
        <f>IF(OR(AK1587&gt;0, AL1587&gt;0, AM1587&gt;0, AN1587&gt;0, AO1587&gt;0), "Converted", "Not Converted")</f>
        <v>Not Converted</v>
      </c>
      <c r="AT1587">
        <v>0</v>
      </c>
      <c r="AU1587">
        <v>3</v>
      </c>
      <c r="AV1587">
        <v>11</v>
      </c>
      <c r="AW1587">
        <f>IF(Z1587&gt;607, 4, 0)</f>
        <v>0</v>
      </c>
      <c r="AX1587">
        <f>IF(AA1587&gt;1.6588, 3, 0)</f>
        <v>0</v>
      </c>
      <c r="AY1587">
        <f>IF(P1587&gt;401, 2, 0)</f>
        <v>0</v>
      </c>
      <c r="AZ1587">
        <f>IF(I1587&gt;52915.77, 1, 0)</f>
        <v>0</v>
      </c>
      <c r="BA1587">
        <f>SUM(AW1587:AZ1587)</f>
        <v>0</v>
      </c>
      <c r="BB1587" t="str">
        <f>VLOOKUP(BA1587,'Standard Deviations'!$L$1:$M$11,2,TRUE)</f>
        <v>No Tier</v>
      </c>
    </row>
    <row r="1588" spans="1:54">
      <c r="A1588">
        <v>9923</v>
      </c>
      <c r="B1588">
        <v>1972</v>
      </c>
      <c r="C1588">
        <f>2024-B1588</f>
        <v>52</v>
      </c>
      <c r="D1588" t="str">
        <f>VLOOKUP(B1588,Reference!$A$1:$B$125, 2)</f>
        <v>Gen X</v>
      </c>
      <c r="E1588" t="s">
        <v>64</v>
      </c>
      <c r="F1588" t="str">
        <f>IF(E1588="High School", "No College", "College")</f>
        <v>College</v>
      </c>
      <c r="G1588" t="s">
        <v>60</v>
      </c>
      <c r="H1588">
        <v>46423</v>
      </c>
      <c r="I1588">
        <v>46423</v>
      </c>
      <c r="J1588" s="4" t="s">
        <v>175</v>
      </c>
      <c r="K1588">
        <v>1</v>
      </c>
      <c r="L1588">
        <v>1</v>
      </c>
      <c r="M1588" t="str">
        <f>IF(OR(K1588&gt;0, L1588&gt;0), "Parent", "Not Parent")</f>
        <v>Parent</v>
      </c>
      <c r="N1588" t="s">
        <v>241</v>
      </c>
      <c r="O1588" s="8">
        <v>41916</v>
      </c>
      <c r="P1588" s="9">
        <f>O1588-N1588</f>
        <v>381</v>
      </c>
      <c r="Q1588">
        <v>6</v>
      </c>
      <c r="R1588" s="9">
        <f>P1588-Q1588</f>
        <v>375</v>
      </c>
      <c r="S1588" s="8">
        <f>O1588-R1588</f>
        <v>41541</v>
      </c>
      <c r="T1588">
        <v>68</v>
      </c>
      <c r="U1588">
        <v>0</v>
      </c>
      <c r="V1588">
        <v>16</v>
      </c>
      <c r="W1588">
        <v>0</v>
      </c>
      <c r="X1588">
        <v>0</v>
      </c>
      <c r="Y1588">
        <v>8</v>
      </c>
      <c r="Z1588">
        <v>92</v>
      </c>
      <c r="AA1588">
        <f>Z1588/P1588</f>
        <v>0.24146981627296588</v>
      </c>
      <c r="AB1588" s="11" t="s">
        <v>506</v>
      </c>
      <c r="AC1588" t="s">
        <v>59</v>
      </c>
      <c r="AD1588">
        <v>3</v>
      </c>
      <c r="AE1588" t="str">
        <f>IF(AD1588&gt;3, "Prefers Discount", "Discount Indifferent")</f>
        <v>Discount Indifferent</v>
      </c>
      <c r="AF1588">
        <v>4</v>
      </c>
      <c r="AG1588">
        <v>2</v>
      </c>
      <c r="AH1588">
        <v>0</v>
      </c>
      <c r="AI1588" t="str">
        <f>INDEX($AF$1:$AH$1,MATCH(MAX(AF1588:AH1588),AF1588:AH1588,0))</f>
        <v>Store_Orders</v>
      </c>
      <c r="AJ1588">
        <v>7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f>SUM(AK1588:AO1588)</f>
        <v>0</v>
      </c>
      <c r="AQ1588" t="s">
        <v>67</v>
      </c>
      <c r="AR1588">
        <v>0</v>
      </c>
      <c r="AS1588" t="str">
        <f>IF(OR(AK1588&gt;0, AL1588&gt;0, AM1588&gt;0, AN1588&gt;0, AO1588&gt;0), "Converted", "Not Converted")</f>
        <v>Not Converted</v>
      </c>
      <c r="AT1588">
        <v>0</v>
      </c>
      <c r="AU1588">
        <v>3</v>
      </c>
      <c r="AV1588">
        <v>11</v>
      </c>
      <c r="AW1588">
        <f>IF(Z1588&gt;607, 4, 0)</f>
        <v>0</v>
      </c>
      <c r="AX1588">
        <f>IF(AA1588&gt;1.6588, 3, 0)</f>
        <v>0</v>
      </c>
      <c r="AY1588">
        <f>IF(P1588&gt;401, 2, 0)</f>
        <v>0</v>
      </c>
      <c r="AZ1588">
        <f>IF(I1588&gt;52915.77, 1, 0)</f>
        <v>0</v>
      </c>
      <c r="BA1588">
        <f>SUM(AW1588:AZ1588)</f>
        <v>0</v>
      </c>
      <c r="BB1588" t="str">
        <f>VLOOKUP(BA1588,'Standard Deviations'!$L$1:$M$11,2,TRUE)</f>
        <v>No Tier</v>
      </c>
    </row>
    <row r="1589" spans="1:54">
      <c r="A1589">
        <v>9986</v>
      </c>
      <c r="B1589">
        <v>1982</v>
      </c>
      <c r="C1589">
        <f>2024-B1589</f>
        <v>42</v>
      </c>
      <c r="D1589" t="str">
        <f>VLOOKUP(B1589,Reference!$A$1:$B$125, 2)</f>
        <v>Millennials</v>
      </c>
      <c r="E1589" t="s">
        <v>54</v>
      </c>
      <c r="F1589" t="str">
        <f>IF(E1589="High School", "No College", "College")</f>
        <v>College</v>
      </c>
      <c r="G1589" t="s">
        <v>65</v>
      </c>
      <c r="H1589">
        <v>19444</v>
      </c>
      <c r="I1589">
        <v>19444</v>
      </c>
      <c r="J1589" s="4" t="s">
        <v>341</v>
      </c>
      <c r="K1589">
        <v>1</v>
      </c>
      <c r="L1589">
        <v>0</v>
      </c>
      <c r="M1589" t="str">
        <f>IF(OR(K1589&gt;0, L1589&gt;0), "Parent", "Not Parent")</f>
        <v>Parent</v>
      </c>
      <c r="N1589" t="s">
        <v>678</v>
      </c>
      <c r="O1589" s="8">
        <v>41916</v>
      </c>
      <c r="P1589" s="9">
        <f>O1589-N1589</f>
        <v>224</v>
      </c>
      <c r="Q1589">
        <v>8</v>
      </c>
      <c r="R1589" s="9">
        <f>P1589-Q1589</f>
        <v>216</v>
      </c>
      <c r="S1589" s="8">
        <f>O1589-R1589</f>
        <v>41700</v>
      </c>
      <c r="T1589">
        <v>16</v>
      </c>
      <c r="U1589">
        <v>0</v>
      </c>
      <c r="V1589">
        <v>23</v>
      </c>
      <c r="W1589">
        <v>3</v>
      </c>
      <c r="X1589">
        <v>2</v>
      </c>
      <c r="Y1589">
        <v>10</v>
      </c>
      <c r="Z1589">
        <v>54</v>
      </c>
      <c r="AA1589">
        <f>Z1589/P1589</f>
        <v>0.24107142857142858</v>
      </c>
      <c r="AB1589" s="11" t="s">
        <v>506</v>
      </c>
      <c r="AC1589" t="s">
        <v>59</v>
      </c>
      <c r="AD1589">
        <v>3</v>
      </c>
      <c r="AE1589" t="str">
        <f>IF(AD1589&gt;3, "Prefers Discount", "Discount Indifferent")</f>
        <v>Discount Indifferent</v>
      </c>
      <c r="AF1589">
        <v>2</v>
      </c>
      <c r="AG1589">
        <v>4</v>
      </c>
      <c r="AH1589">
        <v>1</v>
      </c>
      <c r="AI1589" t="str">
        <f>INDEX($AF$1:$AH$1,MATCH(MAX(AF1589:AH1589),AF1589:AH1589,0))</f>
        <v>Web_Orders</v>
      </c>
      <c r="AJ1589">
        <v>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f>SUM(AK1589:AO1589)</f>
        <v>0</v>
      </c>
      <c r="AQ1589" t="s">
        <v>67</v>
      </c>
      <c r="AR1589">
        <v>1</v>
      </c>
      <c r="AS1589" t="str">
        <f>IF(OR(AK1589&gt;0, AL1589&gt;0, AM1589&gt;0, AN1589&gt;0, AO1589&gt;0), "Converted", "Not Converted")</f>
        <v>Not Converted</v>
      </c>
      <c r="AT1589">
        <v>0</v>
      </c>
      <c r="AU1589">
        <v>3</v>
      </c>
      <c r="AV1589">
        <v>11</v>
      </c>
      <c r="AW1589">
        <f>IF(Z1589&gt;607, 4, 0)</f>
        <v>0</v>
      </c>
      <c r="AX1589">
        <f>IF(AA1589&gt;1.6588, 3, 0)</f>
        <v>0</v>
      </c>
      <c r="AY1589">
        <f>IF(P1589&gt;401, 2, 0)</f>
        <v>0</v>
      </c>
      <c r="AZ1589">
        <f>IF(I1589&gt;52915.77, 1, 0)</f>
        <v>0</v>
      </c>
      <c r="BA1589">
        <f>SUM(AW1589:AZ1589)</f>
        <v>0</v>
      </c>
      <c r="BB1589" t="str">
        <f>VLOOKUP(BA1589,'Standard Deviations'!$L$1:$M$11,2,TRUE)</f>
        <v>No Tier</v>
      </c>
    </row>
    <row r="1590" spans="1:54">
      <c r="A1590">
        <v>5636</v>
      </c>
      <c r="B1590">
        <v>1963</v>
      </c>
      <c r="C1590">
        <f>2024-B1590</f>
        <v>61</v>
      </c>
      <c r="D1590" t="str">
        <f>VLOOKUP(B1590,Reference!$A$1:$B$125, 2)</f>
        <v>Boomers</v>
      </c>
      <c r="E1590" t="s">
        <v>54</v>
      </c>
      <c r="F1590" t="str">
        <f>IF(E1590="High School", "No College", "College")</f>
        <v>College</v>
      </c>
      <c r="G1590" t="s">
        <v>60</v>
      </c>
      <c r="H1590">
        <v>30983</v>
      </c>
      <c r="I1590">
        <v>30983</v>
      </c>
      <c r="J1590" s="4" t="s">
        <v>341</v>
      </c>
      <c r="K1590">
        <v>0</v>
      </c>
      <c r="L1590">
        <v>0</v>
      </c>
      <c r="M1590" t="str">
        <f>IF(OR(K1590&gt;0, L1590&gt;0), "Parent", "Not Parent")</f>
        <v>Not Parent</v>
      </c>
      <c r="N1590" t="s">
        <v>419</v>
      </c>
      <c r="O1590" s="8">
        <v>41916</v>
      </c>
      <c r="P1590" s="9">
        <f>O1590-N1590</f>
        <v>694</v>
      </c>
      <c r="Q1590">
        <v>50</v>
      </c>
      <c r="R1590" s="9">
        <f>P1590-Q1590</f>
        <v>644</v>
      </c>
      <c r="S1590" s="8">
        <f>O1590-R1590</f>
        <v>41272</v>
      </c>
      <c r="T1590">
        <v>51</v>
      </c>
      <c r="U1590">
        <v>4</v>
      </c>
      <c r="V1590">
        <v>50</v>
      </c>
      <c r="W1590">
        <v>12</v>
      </c>
      <c r="X1590">
        <v>1</v>
      </c>
      <c r="Y1590">
        <v>49</v>
      </c>
      <c r="Z1590">
        <v>167</v>
      </c>
      <c r="AA1590">
        <f>Z1590/P1590</f>
        <v>0.24063400576368876</v>
      </c>
      <c r="AB1590" s="14" t="s">
        <v>506</v>
      </c>
      <c r="AC1590" s="13" t="s">
        <v>63</v>
      </c>
      <c r="AD1590">
        <v>1</v>
      </c>
      <c r="AE1590" t="str">
        <f>IF(AD1590&gt;3, "Prefers Discount", "Discount Indifferent")</f>
        <v>Discount Indifferent</v>
      </c>
      <c r="AF1590">
        <v>3</v>
      </c>
      <c r="AG1590">
        <v>4</v>
      </c>
      <c r="AH1590">
        <v>0</v>
      </c>
      <c r="AI1590" t="str">
        <f>INDEX($AF$1:$AH$1,MATCH(MAX(AF1590:AH1590),AF1590:AH1590,0))</f>
        <v>Web_Orders</v>
      </c>
      <c r="AJ1590">
        <v>8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f>SUM(AK1590:AO1590)</f>
        <v>0</v>
      </c>
      <c r="AQ1590" t="s">
        <v>67</v>
      </c>
      <c r="AR1590">
        <v>1</v>
      </c>
      <c r="AS1590" t="str">
        <f>IF(OR(AK1590&gt;0, AL1590&gt;0, AM1590&gt;0, AN1590&gt;0, AO1590&gt;0), "Converted", "Not Converted")</f>
        <v>Not Converted</v>
      </c>
      <c r="AT1590">
        <v>0</v>
      </c>
      <c r="AU1590">
        <v>3</v>
      </c>
      <c r="AV1590">
        <v>11</v>
      </c>
      <c r="AW1590">
        <f>IF(Z1590&gt;607, 4, 0)</f>
        <v>0</v>
      </c>
      <c r="AX1590">
        <f>IF(AA1590&gt;1.6588, 3, 0)</f>
        <v>0</v>
      </c>
      <c r="AY1590">
        <f>IF(P1590&gt;401, 2, 0)</f>
        <v>2</v>
      </c>
      <c r="AZ1590">
        <f>IF(I1590&gt;52915.77, 1, 0)</f>
        <v>0</v>
      </c>
      <c r="BA1590">
        <f>SUM(AW1590:AZ1590)</f>
        <v>2</v>
      </c>
      <c r="BB1590" t="str">
        <f>VLOOKUP(BA1590,'Standard Deviations'!$L$1:$M$11,2,TRUE)</f>
        <v>Bronze</v>
      </c>
    </row>
    <row r="1591" spans="1:54">
      <c r="A1591">
        <v>10477</v>
      </c>
      <c r="B1591">
        <v>1973</v>
      </c>
      <c r="C1591">
        <f>2024-B1591</f>
        <v>51</v>
      </c>
      <c r="D1591" t="str">
        <f>VLOOKUP(B1591,Reference!$A$1:$B$125, 2)</f>
        <v>Gen X</v>
      </c>
      <c r="E1591" t="s">
        <v>68</v>
      </c>
      <c r="F1591" t="str">
        <f>IF(E1591="High School", "No College", "College")</f>
        <v>College</v>
      </c>
      <c r="G1591" t="s">
        <v>65</v>
      </c>
      <c r="H1591">
        <v>39435</v>
      </c>
      <c r="I1591">
        <v>39435</v>
      </c>
      <c r="J1591" s="4" t="s">
        <v>175</v>
      </c>
      <c r="K1591">
        <v>1</v>
      </c>
      <c r="L1591">
        <v>0</v>
      </c>
      <c r="M1591" t="str">
        <f>IF(OR(K1591&gt;0, L1591&gt;0), "Parent", "Not Parent")</f>
        <v>Parent</v>
      </c>
      <c r="N1591" t="s">
        <v>190</v>
      </c>
      <c r="O1591" s="8">
        <v>41916</v>
      </c>
      <c r="P1591" s="9">
        <f>O1591-N1591</f>
        <v>424</v>
      </c>
      <c r="Q1591">
        <v>16</v>
      </c>
      <c r="R1591" s="9">
        <f>P1591-Q1591</f>
        <v>408</v>
      </c>
      <c r="S1591" s="8">
        <f>O1591-R1591</f>
        <v>41508</v>
      </c>
      <c r="T1591">
        <v>71</v>
      </c>
      <c r="U1591">
        <v>0</v>
      </c>
      <c r="V1591">
        <v>18</v>
      </c>
      <c r="W1591">
        <v>0</v>
      </c>
      <c r="X1591">
        <v>0</v>
      </c>
      <c r="Y1591">
        <v>13</v>
      </c>
      <c r="Z1591">
        <v>102</v>
      </c>
      <c r="AA1591">
        <f>Z1591/P1591</f>
        <v>0.24056603773584906</v>
      </c>
      <c r="AB1591" s="11" t="s">
        <v>506</v>
      </c>
      <c r="AC1591" t="s">
        <v>59</v>
      </c>
      <c r="AD1591">
        <v>1</v>
      </c>
      <c r="AE1591" t="str">
        <f>IF(AD1591&gt;3, "Prefers Discount", "Discount Indifferent")</f>
        <v>Discount Indifferent</v>
      </c>
      <c r="AF1591">
        <v>2</v>
      </c>
      <c r="AG1591">
        <v>3</v>
      </c>
      <c r="AH1591">
        <v>1</v>
      </c>
      <c r="AI1591" t="str">
        <f>INDEX($AF$1:$AH$1,MATCH(MAX(AF1591:AH1591),AF1591:AH1591,0))</f>
        <v>Web_Orders</v>
      </c>
      <c r="AJ1591">
        <v>7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f>SUM(AK1591:AO1591)</f>
        <v>0</v>
      </c>
      <c r="AQ1591" t="s">
        <v>67</v>
      </c>
      <c r="AR1591">
        <v>0</v>
      </c>
      <c r="AS1591" t="str">
        <f>IF(OR(AK1591&gt;0, AL1591&gt;0, AM1591&gt;0, AN1591&gt;0, AO1591&gt;0), "Converted", "Not Converted")</f>
        <v>Not Converted</v>
      </c>
      <c r="AT1591">
        <v>0</v>
      </c>
      <c r="AU1591">
        <v>3</v>
      </c>
      <c r="AV1591">
        <v>11</v>
      </c>
      <c r="AW1591">
        <f>IF(Z1591&gt;607, 4, 0)</f>
        <v>0</v>
      </c>
      <c r="AX1591">
        <f>IF(AA1591&gt;1.6588, 3, 0)</f>
        <v>0</v>
      </c>
      <c r="AY1591">
        <f>IF(P1591&gt;401, 2, 0)</f>
        <v>2</v>
      </c>
      <c r="AZ1591">
        <f>IF(I1591&gt;52915.77, 1, 0)</f>
        <v>0</v>
      </c>
      <c r="BA1591">
        <f>SUM(AW1591:AZ1591)</f>
        <v>2</v>
      </c>
      <c r="BB1591" t="str">
        <f>VLOOKUP(BA1591,'Standard Deviations'!$L$1:$M$11,2,TRUE)</f>
        <v>Bronze</v>
      </c>
    </row>
    <row r="1592" spans="1:54">
      <c r="A1592">
        <v>9405</v>
      </c>
      <c r="B1592">
        <v>1954</v>
      </c>
      <c r="C1592">
        <f>2024-B1592</f>
        <v>70</v>
      </c>
      <c r="D1592" t="str">
        <f>VLOOKUP(B1592,Reference!$A$1:$B$125, 2)</f>
        <v>Boomers</v>
      </c>
      <c r="E1592" t="s">
        <v>68</v>
      </c>
      <c r="F1592" t="str">
        <f>IF(E1592="High School", "No College", "College")</f>
        <v>College</v>
      </c>
      <c r="G1592" t="s">
        <v>55</v>
      </c>
      <c r="H1592">
        <v>52869</v>
      </c>
      <c r="I1592">
        <v>52869</v>
      </c>
      <c r="J1592" s="4" t="s">
        <v>175</v>
      </c>
      <c r="K1592">
        <v>1</v>
      </c>
      <c r="L1592">
        <v>1</v>
      </c>
      <c r="M1592" t="str">
        <f>IF(OR(K1592&gt;0, L1592&gt;0), "Parent", "Not Parent")</f>
        <v>Parent</v>
      </c>
      <c r="N1592" t="s">
        <v>369</v>
      </c>
      <c r="O1592" s="8">
        <v>41916</v>
      </c>
      <c r="P1592" s="9">
        <f>O1592-N1592</f>
        <v>719</v>
      </c>
      <c r="Q1592">
        <v>40</v>
      </c>
      <c r="R1592" s="9">
        <f>P1592-Q1592</f>
        <v>679</v>
      </c>
      <c r="S1592" s="8">
        <f>O1592-R1592</f>
        <v>41237</v>
      </c>
      <c r="T1592">
        <v>84</v>
      </c>
      <c r="U1592">
        <v>3</v>
      </c>
      <c r="V1592">
        <v>61</v>
      </c>
      <c r="W1592">
        <v>2</v>
      </c>
      <c r="X1592">
        <v>1</v>
      </c>
      <c r="Y1592">
        <v>21</v>
      </c>
      <c r="Z1592">
        <v>172</v>
      </c>
      <c r="AA1592">
        <f>Z1592/P1592</f>
        <v>0.23922114047287898</v>
      </c>
      <c r="AB1592" s="11" t="s">
        <v>506</v>
      </c>
      <c r="AC1592" t="s">
        <v>59</v>
      </c>
      <c r="AD1592">
        <v>3</v>
      </c>
      <c r="AE1592" t="str">
        <f>IF(AD1592&gt;3, "Prefers Discount", "Discount Indifferent")</f>
        <v>Discount Indifferent</v>
      </c>
      <c r="AF1592">
        <v>4</v>
      </c>
      <c r="AG1592">
        <v>3</v>
      </c>
      <c r="AH1592">
        <v>1</v>
      </c>
      <c r="AI1592" t="str">
        <f>INDEX($AF$1:$AH$1,MATCH(MAX(AF1592:AH1592),AF1592:AH1592,0))</f>
        <v>Store_Orders</v>
      </c>
      <c r="AJ1592">
        <v>7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f>SUM(AK1592:AO1592)</f>
        <v>0</v>
      </c>
      <c r="AQ1592" t="s">
        <v>67</v>
      </c>
      <c r="AR1592">
        <v>1</v>
      </c>
      <c r="AS1592" t="str">
        <f>IF(OR(AK1592&gt;0, AL1592&gt;0, AM1592&gt;0, AN1592&gt;0, AO1592&gt;0), "Converted", "Not Converted")</f>
        <v>Not Converted</v>
      </c>
      <c r="AT1592">
        <v>0</v>
      </c>
      <c r="AU1592">
        <v>3</v>
      </c>
      <c r="AV1592">
        <v>11</v>
      </c>
      <c r="AW1592">
        <f>IF(Z1592&gt;607, 4, 0)</f>
        <v>0</v>
      </c>
      <c r="AX1592">
        <f>IF(AA1592&gt;1.6588, 3, 0)</f>
        <v>0</v>
      </c>
      <c r="AY1592">
        <f>IF(P1592&gt;401, 2, 0)</f>
        <v>2</v>
      </c>
      <c r="AZ1592">
        <f>IF(I1592&gt;52915.77, 1, 0)</f>
        <v>0</v>
      </c>
      <c r="BA1592">
        <f>SUM(AW1592:AZ1592)</f>
        <v>2</v>
      </c>
      <c r="BB1592" t="str">
        <f>VLOOKUP(BA1592,'Standard Deviations'!$L$1:$M$11,2,TRUE)</f>
        <v>Bronze</v>
      </c>
    </row>
    <row r="1593" spans="1:54">
      <c r="A1593">
        <v>5899</v>
      </c>
      <c r="B1593">
        <v>1950</v>
      </c>
      <c r="C1593">
        <f>2024-B1593</f>
        <v>74</v>
      </c>
      <c r="D1593" t="str">
        <f>VLOOKUP(B1593,Reference!$A$1:$B$125, 2)</f>
        <v>Boomers</v>
      </c>
      <c r="E1593" t="s">
        <v>68</v>
      </c>
      <c r="F1593" t="str">
        <f>IF(E1593="High School", "No College", "College")</f>
        <v>College</v>
      </c>
      <c r="G1593" t="s">
        <v>65</v>
      </c>
      <c r="H1593">
        <v>5648</v>
      </c>
      <c r="I1593">
        <v>67776</v>
      </c>
      <c r="J1593" s="4" t="s">
        <v>61</v>
      </c>
      <c r="K1593">
        <v>1</v>
      </c>
      <c r="L1593">
        <v>1</v>
      </c>
      <c r="M1593" t="str">
        <f>IF(OR(K1593&gt;0, L1593&gt;0), "Parent", "Not Parent")</f>
        <v>Parent</v>
      </c>
      <c r="N1593" t="s">
        <v>679</v>
      </c>
      <c r="O1593" s="8">
        <v>41916</v>
      </c>
      <c r="P1593" s="9">
        <f>O1593-N1593</f>
        <v>205</v>
      </c>
      <c r="Q1593">
        <v>68</v>
      </c>
      <c r="R1593" s="9">
        <f>P1593-Q1593</f>
        <v>137</v>
      </c>
      <c r="S1593" s="8">
        <f>O1593-R1593</f>
        <v>41779</v>
      </c>
      <c r="T1593">
        <v>28</v>
      </c>
      <c r="U1593">
        <v>0</v>
      </c>
      <c r="V1593">
        <v>6</v>
      </c>
      <c r="W1593">
        <v>1</v>
      </c>
      <c r="X1593">
        <v>1</v>
      </c>
      <c r="Y1593">
        <v>13</v>
      </c>
      <c r="Z1593">
        <v>49</v>
      </c>
      <c r="AA1593">
        <f>Z1593/P1593</f>
        <v>0.23902439024390243</v>
      </c>
      <c r="AB1593" s="14" t="s">
        <v>506</v>
      </c>
      <c r="AC1593" s="13" t="s">
        <v>63</v>
      </c>
      <c r="AD1593">
        <v>1</v>
      </c>
      <c r="AE1593" t="str">
        <f>IF(AD1593&gt;3, "Prefers Discount", "Discount Indifferent")</f>
        <v>Discount Indifferent</v>
      </c>
      <c r="AF1593">
        <v>0</v>
      </c>
      <c r="AG1593">
        <v>1</v>
      </c>
      <c r="AH1593">
        <v>0</v>
      </c>
      <c r="AI1593" t="str">
        <f>INDEX($AF$1:$AH$1,MATCH(MAX(AF1593:AH1593),AF1593:AH1593,0))</f>
        <v>Web_Orders</v>
      </c>
      <c r="AJ1593">
        <v>20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f>SUM(AK1593:AO1593)</f>
        <v>1</v>
      </c>
      <c r="AQ1593" t="str">
        <f>INDEX($AK$1:$AO$1,MATCH(MAX(AK1593:AO1593),AK1593:AO1593,0))</f>
        <v>Converted_on_Camp3</v>
      </c>
      <c r="AR1593">
        <v>1</v>
      </c>
      <c r="AS1593" t="str">
        <f>IF(OR(AK1593&gt;0, AL1593&gt;0, AM1593&gt;0, AN1593&gt;0, AO1593&gt;0), "Converted", "Not Converted")</f>
        <v>Converted</v>
      </c>
      <c r="AT1593">
        <v>0</v>
      </c>
      <c r="AU1593">
        <v>3</v>
      </c>
      <c r="AV1593">
        <v>11</v>
      </c>
      <c r="AW1593">
        <f>IF(Z1593&gt;607, 4, 0)</f>
        <v>0</v>
      </c>
      <c r="AX1593">
        <f>IF(AA1593&gt;1.6588, 3, 0)</f>
        <v>0</v>
      </c>
      <c r="AY1593">
        <f>IF(P1593&gt;401, 2, 0)</f>
        <v>0</v>
      </c>
      <c r="AZ1593">
        <f>IF(I1593&gt;52915.77, 1, 0)</f>
        <v>1</v>
      </c>
      <c r="BA1593">
        <f>SUM(AW1593:AZ1593)</f>
        <v>1</v>
      </c>
      <c r="BB1593" t="str">
        <f>VLOOKUP(BA1593,'Standard Deviations'!$L$1:$M$11,2,TRUE)</f>
        <v>Bronze</v>
      </c>
    </row>
    <row r="1594" spans="1:54">
      <c r="A1594">
        <v>2740</v>
      </c>
      <c r="B1594">
        <v>1958</v>
      </c>
      <c r="C1594">
        <f>2024-B1594</f>
        <v>66</v>
      </c>
      <c r="D1594" t="str">
        <f>VLOOKUP(B1594,Reference!$A$1:$B$125, 2)</f>
        <v>Boomers</v>
      </c>
      <c r="E1594" t="s">
        <v>68</v>
      </c>
      <c r="F1594" t="str">
        <f>IF(E1594="High School", "No College", "College")</f>
        <v>College</v>
      </c>
      <c r="G1594" t="s">
        <v>89</v>
      </c>
      <c r="H1594">
        <v>33438</v>
      </c>
      <c r="I1594">
        <v>33438</v>
      </c>
      <c r="J1594" s="4" t="s">
        <v>175</v>
      </c>
      <c r="K1594">
        <v>1</v>
      </c>
      <c r="L1594">
        <v>1</v>
      </c>
      <c r="M1594" t="str">
        <f>IF(OR(K1594&gt;0, L1594&gt;0), "Parent", "Not Parent")</f>
        <v>Parent</v>
      </c>
      <c r="N1594" t="s">
        <v>384</v>
      </c>
      <c r="O1594" s="8">
        <v>41916</v>
      </c>
      <c r="P1594" s="9">
        <f>O1594-N1594</f>
        <v>377</v>
      </c>
      <c r="Q1594">
        <v>81</v>
      </c>
      <c r="R1594" s="9">
        <f>P1594-Q1594</f>
        <v>296</v>
      </c>
      <c r="S1594" s="8">
        <f>O1594-R1594</f>
        <v>41620</v>
      </c>
      <c r="T1594">
        <v>62</v>
      </c>
      <c r="U1594">
        <v>1</v>
      </c>
      <c r="V1594">
        <v>16</v>
      </c>
      <c r="W1594">
        <v>3</v>
      </c>
      <c r="X1594">
        <v>2</v>
      </c>
      <c r="Y1594">
        <v>6</v>
      </c>
      <c r="Z1594">
        <v>90</v>
      </c>
      <c r="AA1594">
        <f>Z1594/P1594</f>
        <v>0.23872679045092837</v>
      </c>
      <c r="AB1594" s="14" t="s">
        <v>506</v>
      </c>
      <c r="AC1594" s="13" t="s">
        <v>63</v>
      </c>
      <c r="AD1594">
        <v>4</v>
      </c>
      <c r="AE1594" t="str">
        <f>IF(AD1594&gt;3, "Prefers Discount", "Discount Indifferent")</f>
        <v>Prefers Discount</v>
      </c>
      <c r="AF1594">
        <v>4</v>
      </c>
      <c r="AG1594">
        <v>2</v>
      </c>
      <c r="AH1594">
        <v>1</v>
      </c>
      <c r="AI1594" t="str">
        <f>INDEX($AF$1:$AH$1,MATCH(MAX(AF1594:AH1594),AF1594:AH1594,0))</f>
        <v>Store_Orders</v>
      </c>
      <c r="AJ1594">
        <v>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f>SUM(AK1594:AO1594)</f>
        <v>0</v>
      </c>
      <c r="AQ1594" t="s">
        <v>67</v>
      </c>
      <c r="AR1594">
        <v>0</v>
      </c>
      <c r="AS1594" t="str">
        <f>IF(OR(AK1594&gt;0, AL1594&gt;0, AM1594&gt;0, AN1594&gt;0, AO1594&gt;0), "Converted", "Not Converted")</f>
        <v>Not Converted</v>
      </c>
      <c r="AT1594">
        <v>0</v>
      </c>
      <c r="AU1594">
        <v>3</v>
      </c>
      <c r="AV1594">
        <v>11</v>
      </c>
      <c r="AW1594">
        <f>IF(Z1594&gt;607, 4, 0)</f>
        <v>0</v>
      </c>
      <c r="AX1594">
        <f>IF(AA1594&gt;1.6588, 3, 0)</f>
        <v>0</v>
      </c>
      <c r="AY1594">
        <f>IF(P1594&gt;401, 2, 0)</f>
        <v>0</v>
      </c>
      <c r="AZ1594">
        <f>IF(I1594&gt;52915.77, 1, 0)</f>
        <v>0</v>
      </c>
      <c r="BA1594">
        <f>SUM(AW1594:AZ1594)</f>
        <v>0</v>
      </c>
      <c r="BB1594" t="str">
        <f>VLOOKUP(BA1594,'Standard Deviations'!$L$1:$M$11,2,TRUE)</f>
        <v>No Tier</v>
      </c>
    </row>
    <row r="1595" spans="1:54">
      <c r="A1595">
        <v>10749</v>
      </c>
      <c r="B1595">
        <v>1991</v>
      </c>
      <c r="C1595">
        <f>2024-B1595</f>
        <v>33</v>
      </c>
      <c r="D1595" t="str">
        <f>VLOOKUP(B1595,Reference!$A$1:$B$125, 2)</f>
        <v>Millennials</v>
      </c>
      <c r="E1595" t="s">
        <v>54</v>
      </c>
      <c r="F1595" t="str">
        <f>IF(E1595="High School", "No College", "College")</f>
        <v>College</v>
      </c>
      <c r="G1595" t="s">
        <v>60</v>
      </c>
      <c r="H1595">
        <v>8028</v>
      </c>
      <c r="I1595">
        <v>96336</v>
      </c>
      <c r="J1595" t="s">
        <v>101</v>
      </c>
      <c r="K1595">
        <v>0</v>
      </c>
      <c r="L1595">
        <v>0</v>
      </c>
      <c r="M1595" t="str">
        <f>IF(OR(K1595&gt;0, L1595&gt;0), "Parent", "Not Parent")</f>
        <v>Not Parent</v>
      </c>
      <c r="N1595" t="s">
        <v>484</v>
      </c>
      <c r="O1595" s="8">
        <v>41916</v>
      </c>
      <c r="P1595" s="9">
        <f>O1595-N1595</f>
        <v>746</v>
      </c>
      <c r="Q1595">
        <v>62</v>
      </c>
      <c r="R1595" s="9">
        <f>P1595-Q1595</f>
        <v>684</v>
      </c>
      <c r="S1595" s="8">
        <f>O1595-R1595</f>
        <v>41232</v>
      </c>
      <c r="T1595">
        <v>73</v>
      </c>
      <c r="U1595">
        <v>18</v>
      </c>
      <c r="V1595">
        <v>66</v>
      </c>
      <c r="W1595">
        <v>7</v>
      </c>
      <c r="X1595">
        <v>12</v>
      </c>
      <c r="Y1595">
        <v>2</v>
      </c>
      <c r="Z1595">
        <v>178</v>
      </c>
      <c r="AA1595">
        <f>Z1595/P1595</f>
        <v>0.23860589812332439</v>
      </c>
      <c r="AB1595" s="14" t="s">
        <v>506</v>
      </c>
      <c r="AC1595" s="13" t="s">
        <v>63</v>
      </c>
      <c r="AD1595">
        <v>15</v>
      </c>
      <c r="AE1595" t="str">
        <f>IF(AD1595&gt;3, "Prefers Discount", "Discount Indifferent")</f>
        <v>Prefers Discount</v>
      </c>
      <c r="AF1595">
        <v>0</v>
      </c>
      <c r="AG1595">
        <v>0</v>
      </c>
      <c r="AH1595">
        <v>1</v>
      </c>
      <c r="AI1595" t="str">
        <f>INDEX($AF$1:$AH$1,MATCH(MAX(AF1595:AH1595),AF1595:AH1595,0))</f>
        <v>Catalog_Orders</v>
      </c>
      <c r="AJ1595">
        <v>19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f>SUM(AK1595:AO1595)</f>
        <v>0</v>
      </c>
      <c r="AQ1595" t="s">
        <v>67</v>
      </c>
      <c r="AR1595">
        <v>0</v>
      </c>
      <c r="AS1595" t="str">
        <f>IF(OR(AK1595&gt;0, AL1595&gt;0, AM1595&gt;0, AN1595&gt;0, AO1595&gt;0), "Converted", "Not Converted")</f>
        <v>Not Converted</v>
      </c>
      <c r="AT1595">
        <v>0</v>
      </c>
      <c r="AU1595">
        <v>3</v>
      </c>
      <c r="AV1595">
        <v>11</v>
      </c>
      <c r="AW1595">
        <f>IF(Z1595&gt;607, 4, 0)</f>
        <v>0</v>
      </c>
      <c r="AX1595">
        <f>IF(AA1595&gt;1.6588, 3, 0)</f>
        <v>0</v>
      </c>
      <c r="AY1595">
        <f>IF(P1595&gt;401, 2, 0)</f>
        <v>2</v>
      </c>
      <c r="AZ1595">
        <f>IF(I1595&gt;52915.77, 1, 0)</f>
        <v>1</v>
      </c>
      <c r="BA1595">
        <f>SUM(AW1595:AZ1595)</f>
        <v>3</v>
      </c>
      <c r="BB1595" t="str">
        <f>VLOOKUP(BA1595,'Standard Deviations'!$L$1:$M$11,2,TRUE)</f>
        <v>Silver</v>
      </c>
    </row>
    <row r="1596" spans="1:54">
      <c r="A1596">
        <v>4961</v>
      </c>
      <c r="B1596">
        <v>1974</v>
      </c>
      <c r="C1596">
        <f>2024-B1596</f>
        <v>50</v>
      </c>
      <c r="D1596" t="str">
        <f>VLOOKUP(B1596,Reference!$A$1:$B$125, 2)</f>
        <v>Gen X</v>
      </c>
      <c r="E1596" t="s">
        <v>64</v>
      </c>
      <c r="F1596" t="str">
        <f>IF(E1596="High School", "No College", "College")</f>
        <v>College</v>
      </c>
      <c r="G1596" t="s">
        <v>65</v>
      </c>
      <c r="H1596">
        <v>21255</v>
      </c>
      <c r="I1596">
        <v>21255</v>
      </c>
      <c r="J1596" s="4" t="s">
        <v>341</v>
      </c>
      <c r="K1596">
        <v>1</v>
      </c>
      <c r="L1596">
        <v>0</v>
      </c>
      <c r="M1596" t="str">
        <f>IF(OR(K1596&gt;0, L1596&gt;0), "Parent", "Not Parent")</f>
        <v>Parent</v>
      </c>
      <c r="N1596" t="s">
        <v>154</v>
      </c>
      <c r="O1596" s="8">
        <v>41916</v>
      </c>
      <c r="P1596" s="9">
        <f>O1596-N1596</f>
        <v>256</v>
      </c>
      <c r="Q1596">
        <v>56</v>
      </c>
      <c r="R1596" s="9">
        <f>P1596-Q1596</f>
        <v>200</v>
      </c>
      <c r="S1596" s="8">
        <f>O1596-R1596</f>
        <v>41716</v>
      </c>
      <c r="T1596">
        <v>29</v>
      </c>
      <c r="U1596">
        <v>0</v>
      </c>
      <c r="V1596">
        <v>25</v>
      </c>
      <c r="W1596">
        <v>2</v>
      </c>
      <c r="X1596">
        <v>2</v>
      </c>
      <c r="Y1596">
        <v>3</v>
      </c>
      <c r="Z1596">
        <v>61</v>
      </c>
      <c r="AA1596">
        <f>Z1596/P1596</f>
        <v>0.23828125</v>
      </c>
      <c r="AB1596" s="14" t="s">
        <v>506</v>
      </c>
      <c r="AC1596" s="13" t="s">
        <v>63</v>
      </c>
      <c r="AD1596">
        <v>4</v>
      </c>
      <c r="AE1596" t="str">
        <f>IF(AD1596&gt;3, "Prefers Discount", "Discount Indifferent")</f>
        <v>Prefers Discount</v>
      </c>
      <c r="AF1596">
        <v>4</v>
      </c>
      <c r="AG1596">
        <v>2</v>
      </c>
      <c r="AH1596">
        <v>1</v>
      </c>
      <c r="AI1596" t="str">
        <f>INDEX($AF$1:$AH$1,MATCH(MAX(AF1596:AH1596),AF1596:AH1596,0))</f>
        <v>Store_Orders</v>
      </c>
      <c r="AJ1596">
        <v>4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f>SUM(AK1596:AO1596)</f>
        <v>0</v>
      </c>
      <c r="AQ1596" t="s">
        <v>67</v>
      </c>
      <c r="AR1596">
        <v>0</v>
      </c>
      <c r="AS1596" t="str">
        <f>IF(OR(AK1596&gt;0, AL1596&gt;0, AM1596&gt;0, AN1596&gt;0, AO1596&gt;0), "Converted", "Not Converted")</f>
        <v>Not Converted</v>
      </c>
      <c r="AT1596">
        <v>0</v>
      </c>
      <c r="AU1596">
        <v>3</v>
      </c>
      <c r="AV1596">
        <v>11</v>
      </c>
      <c r="AW1596">
        <f>IF(Z1596&gt;607, 4, 0)</f>
        <v>0</v>
      </c>
      <c r="AX1596">
        <f>IF(AA1596&gt;1.6588, 3, 0)</f>
        <v>0</v>
      </c>
      <c r="AY1596">
        <f>IF(P1596&gt;401, 2, 0)</f>
        <v>0</v>
      </c>
      <c r="AZ1596">
        <f>IF(I1596&gt;52915.77, 1, 0)</f>
        <v>0</v>
      </c>
      <c r="BA1596">
        <f>SUM(AW1596:AZ1596)</f>
        <v>0</v>
      </c>
      <c r="BB1596" t="str">
        <f>VLOOKUP(BA1596,'Standard Deviations'!$L$1:$M$11,2,TRUE)</f>
        <v>No Tier</v>
      </c>
    </row>
    <row r="1597" spans="1:54">
      <c r="A1597">
        <v>8737</v>
      </c>
      <c r="B1597">
        <v>1978</v>
      </c>
      <c r="C1597">
        <f>2024-B1597</f>
        <v>46</v>
      </c>
      <c r="D1597" t="str">
        <f>VLOOKUP(B1597,Reference!$A$1:$B$125, 2)</f>
        <v>Gen X</v>
      </c>
      <c r="E1597" t="s">
        <v>54</v>
      </c>
      <c r="F1597" t="str">
        <f>IF(E1597="High School", "No College", "College")</f>
        <v>College</v>
      </c>
      <c r="G1597" t="s">
        <v>71</v>
      </c>
      <c r="H1597">
        <v>55563</v>
      </c>
      <c r="I1597">
        <v>55563</v>
      </c>
      <c r="J1597" s="4" t="s">
        <v>61</v>
      </c>
      <c r="K1597">
        <v>0</v>
      </c>
      <c r="L1597">
        <v>1</v>
      </c>
      <c r="M1597" t="str">
        <f>IF(OR(K1597&gt;0, L1597&gt;0), "Parent", "Not Parent")</f>
        <v>Parent</v>
      </c>
      <c r="N1597" t="s">
        <v>130</v>
      </c>
      <c r="O1597" s="8">
        <v>41916</v>
      </c>
      <c r="P1597" s="9">
        <f>O1597-N1597</f>
        <v>182</v>
      </c>
      <c r="Q1597">
        <v>22</v>
      </c>
      <c r="R1597" s="9">
        <f>P1597-Q1597</f>
        <v>160</v>
      </c>
      <c r="S1597" s="8">
        <f>O1597-R1597</f>
        <v>41756</v>
      </c>
      <c r="T1597">
        <v>29</v>
      </c>
      <c r="U1597">
        <v>1</v>
      </c>
      <c r="V1597">
        <v>9</v>
      </c>
      <c r="W1597">
        <v>2</v>
      </c>
      <c r="X1597">
        <v>0</v>
      </c>
      <c r="Y1597">
        <v>2</v>
      </c>
      <c r="Z1597">
        <v>43</v>
      </c>
      <c r="AA1597">
        <f>Z1597/P1597</f>
        <v>0.23626373626373626</v>
      </c>
      <c r="AB1597" s="11" t="s">
        <v>506</v>
      </c>
      <c r="AC1597" t="s">
        <v>59</v>
      </c>
      <c r="AD1597">
        <v>1</v>
      </c>
      <c r="AE1597" t="str">
        <f>IF(AD1597&gt;3, "Prefers Discount", "Discount Indifferent")</f>
        <v>Discount Indifferent</v>
      </c>
      <c r="AF1597">
        <v>3</v>
      </c>
      <c r="AG1597">
        <v>2</v>
      </c>
      <c r="AH1597">
        <v>0</v>
      </c>
      <c r="AI1597" t="str">
        <f>INDEX($AF$1:$AH$1,MATCH(MAX(AF1597:AH1597),AF1597:AH1597,0))</f>
        <v>Store_Orders</v>
      </c>
      <c r="AJ1597">
        <v>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f>SUM(AK1597:AO1597)</f>
        <v>0</v>
      </c>
      <c r="AQ1597" t="s">
        <v>67</v>
      </c>
      <c r="AR1597">
        <v>0</v>
      </c>
      <c r="AS1597" t="str">
        <f>IF(OR(AK1597&gt;0, AL1597&gt;0, AM1597&gt;0, AN1597&gt;0, AO1597&gt;0), "Converted", "Not Converted")</f>
        <v>Not Converted</v>
      </c>
      <c r="AT1597">
        <v>0</v>
      </c>
      <c r="AU1597">
        <v>3</v>
      </c>
      <c r="AV1597">
        <v>11</v>
      </c>
      <c r="AW1597">
        <f>IF(Z1597&gt;607, 4, 0)</f>
        <v>0</v>
      </c>
      <c r="AX1597">
        <f>IF(AA1597&gt;1.6588, 3, 0)</f>
        <v>0</v>
      </c>
      <c r="AY1597">
        <f>IF(P1597&gt;401, 2, 0)</f>
        <v>0</v>
      </c>
      <c r="AZ1597">
        <f>IF(I1597&gt;52915.77, 1, 0)</f>
        <v>1</v>
      </c>
      <c r="BA1597">
        <f>SUM(AW1597:AZ1597)</f>
        <v>1</v>
      </c>
      <c r="BB1597" t="str">
        <f>VLOOKUP(BA1597,'Standard Deviations'!$L$1:$M$11,2,TRUE)</f>
        <v>Bronze</v>
      </c>
    </row>
    <row r="1598" spans="1:54">
      <c r="A1598">
        <v>1920</v>
      </c>
      <c r="B1598">
        <v>1972</v>
      </c>
      <c r="C1598">
        <f>2024-B1598</f>
        <v>52</v>
      </c>
      <c r="D1598" t="str">
        <f>VLOOKUP(B1598,Reference!$A$1:$B$125, 2)</f>
        <v>Gen X</v>
      </c>
      <c r="E1598" t="s">
        <v>54</v>
      </c>
      <c r="F1598" t="str">
        <f>IF(E1598="High School", "No College", "College")</f>
        <v>College</v>
      </c>
      <c r="G1598" t="s">
        <v>55</v>
      </c>
      <c r="H1598">
        <v>40321</v>
      </c>
      <c r="I1598">
        <v>40321</v>
      </c>
      <c r="J1598" s="4" t="s">
        <v>175</v>
      </c>
      <c r="K1598">
        <v>1</v>
      </c>
      <c r="L1598">
        <v>1</v>
      </c>
      <c r="M1598" t="str">
        <f>IF(OR(K1598&gt;0, L1598&gt;0), "Parent", "Not Parent")</f>
        <v>Parent</v>
      </c>
      <c r="N1598" t="s">
        <v>270</v>
      </c>
      <c r="O1598" s="8">
        <v>41916</v>
      </c>
      <c r="P1598" s="9">
        <f>O1598-N1598</f>
        <v>432</v>
      </c>
      <c r="Q1598">
        <v>59</v>
      </c>
      <c r="R1598" s="9">
        <f>P1598-Q1598</f>
        <v>373</v>
      </c>
      <c r="S1598" s="8">
        <f>O1598-R1598</f>
        <v>41543</v>
      </c>
      <c r="T1598">
        <v>44</v>
      </c>
      <c r="U1598">
        <v>4</v>
      </c>
      <c r="V1598">
        <v>21</v>
      </c>
      <c r="W1598">
        <v>6</v>
      </c>
      <c r="X1598">
        <v>0</v>
      </c>
      <c r="Y1598">
        <v>27</v>
      </c>
      <c r="Z1598">
        <v>102</v>
      </c>
      <c r="AA1598">
        <f>Z1598/P1598</f>
        <v>0.2361111111111111</v>
      </c>
      <c r="AB1598" s="14" t="s">
        <v>506</v>
      </c>
      <c r="AC1598" s="13" t="s">
        <v>63</v>
      </c>
      <c r="AD1598">
        <v>2</v>
      </c>
      <c r="AE1598" t="str">
        <f>IF(AD1598&gt;3, "Prefers Discount", "Discount Indifferent")</f>
        <v>Discount Indifferent</v>
      </c>
      <c r="AF1598">
        <v>3</v>
      </c>
      <c r="AG1598">
        <v>3</v>
      </c>
      <c r="AH1598">
        <v>0</v>
      </c>
      <c r="AI1598" t="str">
        <f>INDEX($AF$1:$AH$1,MATCH(MAX(AF1598:AH1598),AF1598:AH1598,0))</f>
        <v>Store_Orders</v>
      </c>
      <c r="AJ1598">
        <v>7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f>SUM(AK1598:AO1598)</f>
        <v>0</v>
      </c>
      <c r="AQ1598" t="s">
        <v>67</v>
      </c>
      <c r="AR1598">
        <v>0</v>
      </c>
      <c r="AS1598" t="str">
        <f>IF(OR(AK1598&gt;0, AL1598&gt;0, AM1598&gt;0, AN1598&gt;0, AO1598&gt;0), "Converted", "Not Converted")</f>
        <v>Not Converted</v>
      </c>
      <c r="AT1598">
        <v>0</v>
      </c>
      <c r="AU1598">
        <v>3</v>
      </c>
      <c r="AV1598">
        <v>11</v>
      </c>
      <c r="AW1598">
        <f>IF(Z1598&gt;607, 4, 0)</f>
        <v>0</v>
      </c>
      <c r="AX1598">
        <f>IF(AA1598&gt;1.6588, 3, 0)</f>
        <v>0</v>
      </c>
      <c r="AY1598">
        <f>IF(P1598&gt;401, 2, 0)</f>
        <v>2</v>
      </c>
      <c r="AZ1598">
        <f>IF(I1598&gt;52915.77, 1, 0)</f>
        <v>0</v>
      </c>
      <c r="BA1598">
        <f>SUM(AW1598:AZ1598)</f>
        <v>2</v>
      </c>
      <c r="BB1598" t="str">
        <f>VLOOKUP(BA1598,'Standard Deviations'!$L$1:$M$11,2,TRUE)</f>
        <v>Bronze</v>
      </c>
    </row>
    <row r="1599" spans="1:54">
      <c r="A1599">
        <v>2392</v>
      </c>
      <c r="B1599">
        <v>1972</v>
      </c>
      <c r="C1599">
        <f>2024-B1599</f>
        <v>52</v>
      </c>
      <c r="D1599" t="str">
        <f>VLOOKUP(B1599,Reference!$A$1:$B$125, 2)</f>
        <v>Gen X</v>
      </c>
      <c r="E1599" t="s">
        <v>54</v>
      </c>
      <c r="F1599" t="str">
        <f>IF(E1599="High School", "No College", "College")</f>
        <v>College</v>
      </c>
      <c r="G1599" t="s">
        <v>55</v>
      </c>
      <c r="H1599">
        <v>40321</v>
      </c>
      <c r="I1599">
        <v>40321</v>
      </c>
      <c r="J1599" s="4" t="s">
        <v>175</v>
      </c>
      <c r="K1599">
        <v>1</v>
      </c>
      <c r="L1599">
        <v>1</v>
      </c>
      <c r="M1599" t="str">
        <f>IF(OR(K1599&gt;0, L1599&gt;0), "Parent", "Not Parent")</f>
        <v>Parent</v>
      </c>
      <c r="N1599" t="s">
        <v>270</v>
      </c>
      <c r="O1599" s="8">
        <v>41916</v>
      </c>
      <c r="P1599" s="9">
        <f>O1599-N1599</f>
        <v>432</v>
      </c>
      <c r="Q1599">
        <v>59</v>
      </c>
      <c r="R1599" s="9">
        <f>P1599-Q1599</f>
        <v>373</v>
      </c>
      <c r="S1599" s="8">
        <f>O1599-R1599</f>
        <v>41543</v>
      </c>
      <c r="T1599">
        <v>44</v>
      </c>
      <c r="U1599">
        <v>4</v>
      </c>
      <c r="V1599">
        <v>21</v>
      </c>
      <c r="W1599">
        <v>6</v>
      </c>
      <c r="X1599">
        <v>0</v>
      </c>
      <c r="Y1599">
        <v>27</v>
      </c>
      <c r="Z1599">
        <v>102</v>
      </c>
      <c r="AA1599">
        <f>Z1599/P1599</f>
        <v>0.2361111111111111</v>
      </c>
      <c r="AB1599" s="14" t="s">
        <v>506</v>
      </c>
      <c r="AC1599" s="13" t="s">
        <v>63</v>
      </c>
      <c r="AD1599">
        <v>2</v>
      </c>
      <c r="AE1599" t="str">
        <f>IF(AD1599&gt;3, "Prefers Discount", "Discount Indifferent")</f>
        <v>Discount Indifferent</v>
      </c>
      <c r="AF1599">
        <v>3</v>
      </c>
      <c r="AG1599">
        <v>3</v>
      </c>
      <c r="AH1599">
        <v>0</v>
      </c>
      <c r="AI1599" t="str">
        <f>INDEX($AF$1:$AH$1,MATCH(MAX(AF1599:AH1599),AF1599:AH1599,0))</f>
        <v>Store_Orders</v>
      </c>
      <c r="AJ1599">
        <v>7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f>SUM(AK1599:AO1599)</f>
        <v>0</v>
      </c>
      <c r="AQ1599" t="s">
        <v>67</v>
      </c>
      <c r="AR1599">
        <v>0</v>
      </c>
      <c r="AS1599" t="str">
        <f>IF(OR(AK1599&gt;0, AL1599&gt;0, AM1599&gt;0, AN1599&gt;0, AO1599&gt;0), "Converted", "Not Converted")</f>
        <v>Not Converted</v>
      </c>
      <c r="AT1599">
        <v>0</v>
      </c>
      <c r="AU1599">
        <v>3</v>
      </c>
      <c r="AV1599">
        <v>11</v>
      </c>
      <c r="AW1599">
        <f>IF(Z1599&gt;607, 4, 0)</f>
        <v>0</v>
      </c>
      <c r="AX1599">
        <f>IF(AA1599&gt;1.6588, 3, 0)</f>
        <v>0</v>
      </c>
      <c r="AY1599">
        <f>IF(P1599&gt;401, 2, 0)</f>
        <v>2</v>
      </c>
      <c r="AZ1599">
        <f>IF(I1599&gt;52915.77, 1, 0)</f>
        <v>0</v>
      </c>
      <c r="BA1599">
        <f>SUM(AW1599:AZ1599)</f>
        <v>2</v>
      </c>
      <c r="BB1599" t="str">
        <f>VLOOKUP(BA1599,'Standard Deviations'!$L$1:$M$11,2,TRUE)</f>
        <v>Bronze</v>
      </c>
    </row>
    <row r="1600" spans="1:54">
      <c r="A1600">
        <v>9491</v>
      </c>
      <c r="B1600">
        <v>1984</v>
      </c>
      <c r="C1600">
        <f>2024-B1600</f>
        <v>40</v>
      </c>
      <c r="D1600" t="str">
        <f>VLOOKUP(B1600,Reference!$A$1:$B$125, 2)</f>
        <v>Millennials</v>
      </c>
      <c r="E1600" t="s">
        <v>54</v>
      </c>
      <c r="F1600" t="str">
        <f>IF(E1600="High School", "No College", "College")</f>
        <v>College</v>
      </c>
      <c r="G1600" t="s">
        <v>65</v>
      </c>
      <c r="H1600">
        <v>23976</v>
      </c>
      <c r="I1600">
        <v>23976</v>
      </c>
      <c r="J1600" s="4" t="s">
        <v>341</v>
      </c>
      <c r="K1600">
        <v>1</v>
      </c>
      <c r="L1600">
        <v>0</v>
      </c>
      <c r="M1600" t="str">
        <f>IF(OR(K1600&gt;0, L1600&gt;0), "Parent", "Not Parent")</f>
        <v>Parent</v>
      </c>
      <c r="N1600" t="s">
        <v>205</v>
      </c>
      <c r="O1600" s="8">
        <v>41916</v>
      </c>
      <c r="P1600" s="9">
        <f>O1600-N1600</f>
        <v>281</v>
      </c>
      <c r="Q1600">
        <v>68</v>
      </c>
      <c r="R1600" s="9">
        <f>P1600-Q1600</f>
        <v>213</v>
      </c>
      <c r="S1600" s="8">
        <f>O1600-R1600</f>
        <v>41703</v>
      </c>
      <c r="T1600">
        <v>14</v>
      </c>
      <c r="U1600">
        <v>1</v>
      </c>
      <c r="V1600">
        <v>21</v>
      </c>
      <c r="W1600">
        <v>2</v>
      </c>
      <c r="X1600">
        <v>3</v>
      </c>
      <c r="Y1600">
        <v>25</v>
      </c>
      <c r="Z1600">
        <v>66</v>
      </c>
      <c r="AA1600">
        <f>Z1600/P1600</f>
        <v>0.23487544483985764</v>
      </c>
      <c r="AB1600" s="14" t="s">
        <v>506</v>
      </c>
      <c r="AC1600" s="13" t="s">
        <v>63</v>
      </c>
      <c r="AD1600">
        <v>3</v>
      </c>
      <c r="AE1600" t="str">
        <f>IF(AD1600&gt;3, "Prefers Discount", "Discount Indifferent")</f>
        <v>Discount Indifferent</v>
      </c>
      <c r="AF1600">
        <v>3</v>
      </c>
      <c r="AG1600">
        <v>3</v>
      </c>
      <c r="AH1600">
        <v>1</v>
      </c>
      <c r="AI1600" t="str">
        <f>INDEX($AF$1:$AH$1,MATCH(MAX(AF1600:AH1600),AF1600:AH1600,0))</f>
        <v>Store_Orders</v>
      </c>
      <c r="AJ1600">
        <v>7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f>SUM(AK1600:AO1600)</f>
        <v>0</v>
      </c>
      <c r="AQ1600" t="s">
        <v>67</v>
      </c>
      <c r="AR1600">
        <v>0</v>
      </c>
      <c r="AS1600" t="str">
        <f>IF(OR(AK1600&gt;0, AL1600&gt;0, AM1600&gt;0, AN1600&gt;0, AO1600&gt;0), "Converted", "Not Converted")</f>
        <v>Not Converted</v>
      </c>
      <c r="AT1600">
        <v>0</v>
      </c>
      <c r="AU1600">
        <v>3</v>
      </c>
      <c r="AV1600">
        <v>11</v>
      </c>
      <c r="AW1600">
        <f>IF(Z1600&gt;607, 4, 0)</f>
        <v>0</v>
      </c>
      <c r="AX1600">
        <f>IF(AA1600&gt;1.6588, 3, 0)</f>
        <v>0</v>
      </c>
      <c r="AY1600">
        <f>IF(P1600&gt;401, 2, 0)</f>
        <v>0</v>
      </c>
      <c r="AZ1600">
        <f>IF(I1600&gt;52915.77, 1, 0)</f>
        <v>0</v>
      </c>
      <c r="BA1600">
        <f>SUM(AW1600:AZ1600)</f>
        <v>0</v>
      </c>
      <c r="BB1600" t="str">
        <f>VLOOKUP(BA1600,'Standard Deviations'!$L$1:$M$11,2,TRUE)</f>
        <v>No Tier</v>
      </c>
    </row>
    <row r="1601" spans="1:54">
      <c r="A1601">
        <v>498</v>
      </c>
      <c r="B1601">
        <v>1970</v>
      </c>
      <c r="C1601">
        <f>2024-B1601</f>
        <v>54</v>
      </c>
      <c r="D1601" t="str">
        <f>VLOOKUP(B1601,Reference!$A$1:$B$125, 2)</f>
        <v>Gen X</v>
      </c>
      <c r="E1601" t="s">
        <v>54</v>
      </c>
      <c r="F1601" t="str">
        <f>IF(E1601="High School", "No College", "College")</f>
        <v>College</v>
      </c>
      <c r="G1601" t="s">
        <v>60</v>
      </c>
      <c r="H1601">
        <v>30015</v>
      </c>
      <c r="I1601">
        <v>30015</v>
      </c>
      <c r="J1601" s="4" t="s">
        <v>341</v>
      </c>
      <c r="K1601">
        <v>1</v>
      </c>
      <c r="L1601">
        <v>0</v>
      </c>
      <c r="M1601" t="str">
        <f>IF(OR(K1601&gt;0, L1601&gt;0), "Parent", "Not Parent")</f>
        <v>Parent</v>
      </c>
      <c r="N1601" t="s">
        <v>176</v>
      </c>
      <c r="O1601" s="8">
        <v>41916</v>
      </c>
      <c r="P1601" s="9">
        <f>O1601-N1601</f>
        <v>244</v>
      </c>
      <c r="Q1601">
        <v>28</v>
      </c>
      <c r="R1601" s="9">
        <f>P1601-Q1601</f>
        <v>216</v>
      </c>
      <c r="S1601" s="8">
        <f>O1601-R1601</f>
        <v>41700</v>
      </c>
      <c r="T1601">
        <v>25</v>
      </c>
      <c r="U1601">
        <v>0</v>
      </c>
      <c r="V1601">
        <v>22</v>
      </c>
      <c r="W1601">
        <v>2</v>
      </c>
      <c r="X1601">
        <v>3</v>
      </c>
      <c r="Y1601">
        <v>5</v>
      </c>
      <c r="Z1601">
        <v>57</v>
      </c>
      <c r="AA1601">
        <f>Z1601/P1601</f>
        <v>0.23360655737704919</v>
      </c>
      <c r="AB1601" s="11" t="s">
        <v>506</v>
      </c>
      <c r="AC1601" t="s">
        <v>59</v>
      </c>
      <c r="AD1601">
        <v>2</v>
      </c>
      <c r="AE1601" t="str">
        <f>IF(AD1601&gt;3, "Prefers Discount", "Discount Indifferent")</f>
        <v>Discount Indifferent</v>
      </c>
      <c r="AF1601">
        <v>4</v>
      </c>
      <c r="AG1601">
        <v>1</v>
      </c>
      <c r="AH1601">
        <v>0</v>
      </c>
      <c r="AI1601" t="str">
        <f>INDEX($AF$1:$AH$1,MATCH(MAX(AF1601:AH1601),AF1601:AH1601,0))</f>
        <v>Store_Orders</v>
      </c>
      <c r="AJ1601">
        <v>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f>SUM(AK1601:AO1601)</f>
        <v>0</v>
      </c>
      <c r="AQ1601" t="s">
        <v>67</v>
      </c>
      <c r="AR1601">
        <v>0</v>
      </c>
      <c r="AS1601" t="str">
        <f>IF(OR(AK1601&gt;0, AL1601&gt;0, AM1601&gt;0, AN1601&gt;0, AO1601&gt;0), "Converted", "Not Converted")</f>
        <v>Not Converted</v>
      </c>
      <c r="AT1601">
        <v>0</v>
      </c>
      <c r="AU1601">
        <v>3</v>
      </c>
      <c r="AV1601">
        <v>11</v>
      </c>
      <c r="AW1601">
        <f>IF(Z1601&gt;607, 4, 0)</f>
        <v>0</v>
      </c>
      <c r="AX1601">
        <f>IF(AA1601&gt;1.6588, 3, 0)</f>
        <v>0</v>
      </c>
      <c r="AY1601">
        <f>IF(P1601&gt;401, 2, 0)</f>
        <v>0</v>
      </c>
      <c r="AZ1601">
        <f>IF(I1601&gt;52915.77, 1, 0)</f>
        <v>0</v>
      </c>
      <c r="BA1601">
        <f>SUM(AW1601:AZ1601)</f>
        <v>0</v>
      </c>
      <c r="BB1601" t="str">
        <f>VLOOKUP(BA1601,'Standard Deviations'!$L$1:$M$11,2,TRUE)</f>
        <v>No Tier</v>
      </c>
    </row>
    <row r="1602" spans="1:54">
      <c r="A1602">
        <v>9579</v>
      </c>
      <c r="B1602">
        <v>1959</v>
      </c>
      <c r="C1602">
        <f>2024-B1602</f>
        <v>65</v>
      </c>
      <c r="D1602" t="str">
        <f>VLOOKUP(B1602,Reference!$A$1:$B$125, 2)</f>
        <v>Boomers</v>
      </c>
      <c r="E1602" t="s">
        <v>68</v>
      </c>
      <c r="F1602" t="str">
        <f>IF(E1602="High School", "No College", "College")</f>
        <v>College</v>
      </c>
      <c r="G1602" t="s">
        <v>55</v>
      </c>
      <c r="H1602">
        <v>33762</v>
      </c>
      <c r="I1602">
        <v>33762</v>
      </c>
      <c r="J1602" s="4" t="s">
        <v>175</v>
      </c>
      <c r="K1602">
        <v>2</v>
      </c>
      <c r="L1602">
        <v>1</v>
      </c>
      <c r="M1602" t="str">
        <f>IF(OR(K1602&gt;0, L1602&gt;0), "Parent", "Not Parent")</f>
        <v>Parent</v>
      </c>
      <c r="N1602" t="s">
        <v>283</v>
      </c>
      <c r="O1602" s="8">
        <v>41916</v>
      </c>
      <c r="P1602" s="9">
        <f>O1602-N1602</f>
        <v>454</v>
      </c>
      <c r="Q1602">
        <v>61</v>
      </c>
      <c r="R1602" s="9">
        <f>P1602-Q1602</f>
        <v>393</v>
      </c>
      <c r="S1602" s="8">
        <f>O1602-R1602</f>
        <v>41523</v>
      </c>
      <c r="T1602">
        <v>53</v>
      </c>
      <c r="U1602">
        <v>1</v>
      </c>
      <c r="V1602">
        <v>34</v>
      </c>
      <c r="W1602">
        <v>2</v>
      </c>
      <c r="X1602">
        <v>0</v>
      </c>
      <c r="Y1602">
        <v>16</v>
      </c>
      <c r="Z1602">
        <v>106</v>
      </c>
      <c r="AA1602">
        <f>Z1602/P1602</f>
        <v>0.23348017621145375</v>
      </c>
      <c r="AB1602" s="14" t="s">
        <v>506</v>
      </c>
      <c r="AC1602" s="13" t="s">
        <v>63</v>
      </c>
      <c r="AD1602">
        <v>3</v>
      </c>
      <c r="AE1602" t="str">
        <f>IF(AD1602&gt;3, "Prefers Discount", "Discount Indifferent")</f>
        <v>Discount Indifferent</v>
      </c>
      <c r="AF1602">
        <v>2</v>
      </c>
      <c r="AG1602">
        <v>2</v>
      </c>
      <c r="AH1602">
        <v>2</v>
      </c>
      <c r="AI1602" t="str">
        <f>INDEX($AF$1:$AH$1,MATCH(MAX(AF1602:AH1602),AF1602:AH1602,0))</f>
        <v>Store_Orders</v>
      </c>
      <c r="AJ1602">
        <v>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f>SUM(AK1602:AO1602)</f>
        <v>0</v>
      </c>
      <c r="AQ1602" t="s">
        <v>67</v>
      </c>
      <c r="AR1602">
        <v>0</v>
      </c>
      <c r="AS1602" t="str">
        <f>IF(OR(AK1602&gt;0, AL1602&gt;0, AM1602&gt;0, AN1602&gt;0, AO1602&gt;0), "Converted", "Not Converted")</f>
        <v>Not Converted</v>
      </c>
      <c r="AT1602">
        <v>0</v>
      </c>
      <c r="AU1602">
        <v>3</v>
      </c>
      <c r="AV1602">
        <v>11</v>
      </c>
      <c r="AW1602">
        <f>IF(Z1602&gt;607, 4, 0)</f>
        <v>0</v>
      </c>
      <c r="AX1602">
        <f>IF(AA1602&gt;1.6588, 3, 0)</f>
        <v>0</v>
      </c>
      <c r="AY1602">
        <f>IF(P1602&gt;401, 2, 0)</f>
        <v>2</v>
      </c>
      <c r="AZ1602">
        <f>IF(I1602&gt;52915.77, 1, 0)</f>
        <v>0</v>
      </c>
      <c r="BA1602">
        <f>SUM(AW1602:AZ1602)</f>
        <v>2</v>
      </c>
      <c r="BB1602" t="str">
        <f>VLOOKUP(BA1602,'Standard Deviations'!$L$1:$M$11,2,TRUE)</f>
        <v>Bronze</v>
      </c>
    </row>
    <row r="1603" spans="1:54">
      <c r="A1603">
        <v>5231</v>
      </c>
      <c r="B1603">
        <v>1974</v>
      </c>
      <c r="C1603">
        <f>2024-B1603</f>
        <v>50</v>
      </c>
      <c r="D1603" t="str">
        <f>VLOOKUP(B1603,Reference!$A$1:$B$125, 2)</f>
        <v>Gen X</v>
      </c>
      <c r="E1603" t="s">
        <v>74</v>
      </c>
      <c r="F1603" t="str">
        <f>IF(E1603="High School", "No College", "College")</f>
        <v>College</v>
      </c>
      <c r="G1603" t="s">
        <v>55</v>
      </c>
      <c r="H1603">
        <v>45894</v>
      </c>
      <c r="I1603">
        <v>45894</v>
      </c>
      <c r="J1603" s="4" t="s">
        <v>175</v>
      </c>
      <c r="K1603">
        <v>0</v>
      </c>
      <c r="L1603">
        <v>2</v>
      </c>
      <c r="M1603" t="str">
        <f>IF(OR(K1603&gt;0, L1603&gt;0), "Parent", "Not Parent")</f>
        <v>Parent</v>
      </c>
      <c r="N1603" t="s">
        <v>680</v>
      </c>
      <c r="O1603" s="8">
        <v>41916</v>
      </c>
      <c r="P1603" s="9">
        <f>O1603-N1603</f>
        <v>219</v>
      </c>
      <c r="Q1603">
        <v>15</v>
      </c>
      <c r="R1603" s="9">
        <f>P1603-Q1603</f>
        <v>204</v>
      </c>
      <c r="S1603" s="8">
        <f>O1603-R1603</f>
        <v>41712</v>
      </c>
      <c r="T1603">
        <v>27</v>
      </c>
      <c r="U1603">
        <v>2</v>
      </c>
      <c r="V1603">
        <v>7</v>
      </c>
      <c r="W1603">
        <v>0</v>
      </c>
      <c r="X1603">
        <v>2</v>
      </c>
      <c r="Y1603">
        <v>13</v>
      </c>
      <c r="Z1603">
        <v>51</v>
      </c>
      <c r="AA1603">
        <f>Z1603/P1603</f>
        <v>0.23287671232876711</v>
      </c>
      <c r="AB1603" s="11" t="s">
        <v>506</v>
      </c>
      <c r="AC1603" t="s">
        <v>59</v>
      </c>
      <c r="AD1603">
        <v>1</v>
      </c>
      <c r="AE1603" t="str">
        <f>IF(AD1603&gt;3, "Prefers Discount", "Discount Indifferent")</f>
        <v>Discount Indifferent</v>
      </c>
      <c r="AF1603">
        <v>3</v>
      </c>
      <c r="AG1603">
        <v>1</v>
      </c>
      <c r="AH1603">
        <v>0</v>
      </c>
      <c r="AI1603" t="str">
        <f>INDEX($AF$1:$AH$1,MATCH(MAX(AF1603:AH1603),AF1603:AH1603,0))</f>
        <v>Store_Orders</v>
      </c>
      <c r="AJ1603">
        <v>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f>SUM(AK1603:AO1603)</f>
        <v>0</v>
      </c>
      <c r="AQ1603" t="s">
        <v>67</v>
      </c>
      <c r="AR1603">
        <v>0</v>
      </c>
      <c r="AS1603" t="str">
        <f>IF(OR(AK1603&gt;0, AL1603&gt;0, AM1603&gt;0, AN1603&gt;0, AO1603&gt;0), "Converted", "Not Converted")</f>
        <v>Not Converted</v>
      </c>
      <c r="AT1603">
        <v>0</v>
      </c>
      <c r="AU1603">
        <v>3</v>
      </c>
      <c r="AV1603">
        <v>11</v>
      </c>
      <c r="AW1603">
        <f>IF(Z1603&gt;607, 4, 0)</f>
        <v>0</v>
      </c>
      <c r="AX1603">
        <f>IF(AA1603&gt;1.6588, 3, 0)</f>
        <v>0</v>
      </c>
      <c r="AY1603">
        <f>IF(P1603&gt;401, 2, 0)</f>
        <v>0</v>
      </c>
      <c r="AZ1603">
        <f>IF(I1603&gt;52915.77, 1, 0)</f>
        <v>0</v>
      </c>
      <c r="BA1603">
        <f>SUM(AW1603:AZ1603)</f>
        <v>0</v>
      </c>
      <c r="BB1603" t="str">
        <f>VLOOKUP(BA1603,'Standard Deviations'!$L$1:$M$11,2,TRUE)</f>
        <v>No Tier</v>
      </c>
    </row>
    <row r="1604" spans="1:54">
      <c r="A1604">
        <v>1072</v>
      </c>
      <c r="B1604">
        <v>1965</v>
      </c>
      <c r="C1604">
        <f>2024-B1604</f>
        <v>59</v>
      </c>
      <c r="D1604" t="str">
        <f>VLOOKUP(B1604,Reference!$A$1:$B$125, 2)</f>
        <v>Gen X</v>
      </c>
      <c r="E1604" t="s">
        <v>68</v>
      </c>
      <c r="F1604" t="str">
        <f>IF(E1604="High School", "No College", "College")</f>
        <v>College</v>
      </c>
      <c r="G1604" t="s">
        <v>60</v>
      </c>
      <c r="H1604">
        <v>40760</v>
      </c>
      <c r="I1604">
        <v>40760</v>
      </c>
      <c r="J1604" s="4" t="s">
        <v>175</v>
      </c>
      <c r="K1604">
        <v>0</v>
      </c>
      <c r="L1604">
        <v>1</v>
      </c>
      <c r="M1604" t="str">
        <f>IF(OR(K1604&gt;0, L1604&gt;0), "Parent", "Not Parent")</f>
        <v>Parent</v>
      </c>
      <c r="N1604" t="s">
        <v>681</v>
      </c>
      <c r="O1604" s="8">
        <v>41916</v>
      </c>
      <c r="P1604" s="9">
        <f>O1604-N1604</f>
        <v>400</v>
      </c>
      <c r="Q1604">
        <v>64</v>
      </c>
      <c r="R1604" s="9">
        <f>P1604-Q1604</f>
        <v>336</v>
      </c>
      <c r="S1604" s="8">
        <f>O1604-R1604</f>
        <v>41580</v>
      </c>
      <c r="T1604">
        <v>70</v>
      </c>
      <c r="U1604">
        <v>0</v>
      </c>
      <c r="V1604">
        <v>17</v>
      </c>
      <c r="W1604">
        <v>0</v>
      </c>
      <c r="X1604">
        <v>0</v>
      </c>
      <c r="Y1604">
        <v>6</v>
      </c>
      <c r="Z1604">
        <v>93</v>
      </c>
      <c r="AA1604">
        <f>Z1604/P1604</f>
        <v>0.23250000000000001</v>
      </c>
      <c r="AB1604" s="14" t="s">
        <v>506</v>
      </c>
      <c r="AC1604" s="13" t="s">
        <v>63</v>
      </c>
      <c r="AD1604">
        <v>2</v>
      </c>
      <c r="AE1604" t="str">
        <f>IF(AD1604&gt;3, "Prefers Discount", "Discount Indifferent")</f>
        <v>Discount Indifferent</v>
      </c>
      <c r="AF1604">
        <v>3</v>
      </c>
      <c r="AG1604">
        <v>2</v>
      </c>
      <c r="AH1604">
        <v>1</v>
      </c>
      <c r="AI1604" t="str">
        <f>INDEX($AF$1:$AH$1,MATCH(MAX(AF1604:AH1604),AF1604:AH1604,0))</f>
        <v>Store_Orders</v>
      </c>
      <c r="AJ1604">
        <v>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f>SUM(AK1604:AO1604)</f>
        <v>0</v>
      </c>
      <c r="AQ1604" t="s">
        <v>67</v>
      </c>
      <c r="AR1604">
        <v>0</v>
      </c>
      <c r="AS1604" t="str">
        <f>IF(OR(AK1604&gt;0, AL1604&gt;0, AM1604&gt;0, AN1604&gt;0, AO1604&gt;0), "Converted", "Not Converted")</f>
        <v>Not Converted</v>
      </c>
      <c r="AT1604">
        <v>0</v>
      </c>
      <c r="AU1604">
        <v>3</v>
      </c>
      <c r="AV1604">
        <v>11</v>
      </c>
      <c r="AW1604">
        <f>IF(Z1604&gt;607, 4, 0)</f>
        <v>0</v>
      </c>
      <c r="AX1604">
        <f>IF(AA1604&gt;1.6588, 3, 0)</f>
        <v>0</v>
      </c>
      <c r="AY1604">
        <f>IF(P1604&gt;401, 2, 0)</f>
        <v>0</v>
      </c>
      <c r="AZ1604">
        <f>IF(I1604&gt;52915.77, 1, 0)</f>
        <v>0</v>
      </c>
      <c r="BA1604">
        <f>SUM(AW1604:AZ1604)</f>
        <v>0</v>
      </c>
      <c r="BB1604" t="str">
        <f>VLOOKUP(BA1604,'Standard Deviations'!$L$1:$M$11,2,TRUE)</f>
        <v>No Tier</v>
      </c>
    </row>
    <row r="1605" spans="1:54">
      <c r="A1605">
        <v>4088</v>
      </c>
      <c r="B1605">
        <v>1962</v>
      </c>
      <c r="C1605">
        <f>2024-B1605</f>
        <v>62</v>
      </c>
      <c r="D1605" t="str">
        <f>VLOOKUP(B1605,Reference!$A$1:$B$125, 2)</f>
        <v>Boomers</v>
      </c>
      <c r="E1605" t="s">
        <v>68</v>
      </c>
      <c r="F1605" t="str">
        <f>IF(E1605="High School", "No College", "College")</f>
        <v>College</v>
      </c>
      <c r="G1605" t="s">
        <v>65</v>
      </c>
      <c r="H1605">
        <v>31497</v>
      </c>
      <c r="I1605">
        <v>31497</v>
      </c>
      <c r="J1605" s="4" t="s">
        <v>341</v>
      </c>
      <c r="K1605">
        <v>0</v>
      </c>
      <c r="L1605">
        <v>1</v>
      </c>
      <c r="M1605" t="str">
        <f>IF(OR(K1605&gt;0, L1605&gt;0), "Parent", "Not Parent")</f>
        <v>Parent</v>
      </c>
      <c r="N1605" t="s">
        <v>435</v>
      </c>
      <c r="O1605" s="8">
        <v>41916</v>
      </c>
      <c r="P1605" s="9">
        <f>O1605-N1605</f>
        <v>667</v>
      </c>
      <c r="Q1605">
        <v>22</v>
      </c>
      <c r="R1605" s="9">
        <f>P1605-Q1605</f>
        <v>645</v>
      </c>
      <c r="S1605" s="8">
        <f>O1605-R1605</f>
        <v>41271</v>
      </c>
      <c r="T1605">
        <v>108</v>
      </c>
      <c r="U1605">
        <v>1</v>
      </c>
      <c r="V1605">
        <v>28</v>
      </c>
      <c r="W1605">
        <v>13</v>
      </c>
      <c r="X1605">
        <v>1</v>
      </c>
      <c r="Y1605">
        <v>4</v>
      </c>
      <c r="Z1605">
        <v>155</v>
      </c>
      <c r="AA1605">
        <f>Z1605/P1605</f>
        <v>0.23238380809595202</v>
      </c>
      <c r="AB1605" s="11" t="s">
        <v>506</v>
      </c>
      <c r="AC1605" t="s">
        <v>59</v>
      </c>
      <c r="AD1605">
        <v>2</v>
      </c>
      <c r="AE1605" t="str">
        <f>IF(AD1605&gt;3, "Prefers Discount", "Discount Indifferent")</f>
        <v>Discount Indifferent</v>
      </c>
      <c r="AF1605">
        <v>4</v>
      </c>
      <c r="AG1605">
        <v>3</v>
      </c>
      <c r="AH1605">
        <v>1</v>
      </c>
      <c r="AI1605" t="str">
        <f>INDEX($AF$1:$AH$1,MATCH(MAX(AF1605:AH1605),AF1605:AH1605,0))</f>
        <v>Store_Orders</v>
      </c>
      <c r="AJ1605">
        <v>8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f>SUM(AK1605:AO1605)</f>
        <v>0</v>
      </c>
      <c r="AQ1605" t="s">
        <v>67</v>
      </c>
      <c r="AR1605">
        <v>0</v>
      </c>
      <c r="AS1605" t="str">
        <f>IF(OR(AK1605&gt;0, AL1605&gt;0, AM1605&gt;0, AN1605&gt;0, AO1605&gt;0), "Converted", "Not Converted")</f>
        <v>Not Converted</v>
      </c>
      <c r="AT1605">
        <v>0</v>
      </c>
      <c r="AU1605">
        <v>3</v>
      </c>
      <c r="AV1605">
        <v>11</v>
      </c>
      <c r="AW1605">
        <f>IF(Z1605&gt;607, 4, 0)</f>
        <v>0</v>
      </c>
      <c r="AX1605">
        <f>IF(AA1605&gt;1.6588, 3, 0)</f>
        <v>0</v>
      </c>
      <c r="AY1605">
        <f>IF(P1605&gt;401, 2, 0)</f>
        <v>2</v>
      </c>
      <c r="AZ1605">
        <f>IF(I1605&gt;52915.77, 1, 0)</f>
        <v>0</v>
      </c>
      <c r="BA1605">
        <f>SUM(AW1605:AZ1605)</f>
        <v>2</v>
      </c>
      <c r="BB1605" t="str">
        <f>VLOOKUP(BA1605,'Standard Deviations'!$L$1:$M$11,2,TRUE)</f>
        <v>Bronze</v>
      </c>
    </row>
    <row r="1606" spans="1:54">
      <c r="A1606">
        <v>4971</v>
      </c>
      <c r="B1606">
        <v>1962</v>
      </c>
      <c r="C1606">
        <f>2024-B1606</f>
        <v>62</v>
      </c>
      <c r="D1606" t="str">
        <f>VLOOKUP(B1606,Reference!$A$1:$B$125, 2)</f>
        <v>Boomers</v>
      </c>
      <c r="E1606" t="s">
        <v>68</v>
      </c>
      <c r="F1606" t="str">
        <f>IF(E1606="High School", "No College", "College")</f>
        <v>College</v>
      </c>
      <c r="G1606" t="s">
        <v>65</v>
      </c>
      <c r="H1606">
        <v>31497</v>
      </c>
      <c r="I1606">
        <v>31497</v>
      </c>
      <c r="J1606" s="4" t="s">
        <v>341</v>
      </c>
      <c r="K1606">
        <v>0</v>
      </c>
      <c r="L1606">
        <v>1</v>
      </c>
      <c r="M1606" t="str">
        <f>IF(OR(K1606&gt;0, L1606&gt;0), "Parent", "Not Parent")</f>
        <v>Parent</v>
      </c>
      <c r="N1606" t="s">
        <v>435</v>
      </c>
      <c r="O1606" s="8">
        <v>41916</v>
      </c>
      <c r="P1606" s="9">
        <f>O1606-N1606</f>
        <v>667</v>
      </c>
      <c r="Q1606">
        <v>22</v>
      </c>
      <c r="R1606" s="9">
        <f>P1606-Q1606</f>
        <v>645</v>
      </c>
      <c r="S1606" s="8">
        <f>O1606-R1606</f>
        <v>41271</v>
      </c>
      <c r="T1606">
        <v>108</v>
      </c>
      <c r="U1606">
        <v>1</v>
      </c>
      <c r="V1606">
        <v>28</v>
      </c>
      <c r="W1606">
        <v>13</v>
      </c>
      <c r="X1606">
        <v>1</v>
      </c>
      <c r="Y1606">
        <v>4</v>
      </c>
      <c r="Z1606">
        <v>155</v>
      </c>
      <c r="AA1606">
        <f>Z1606/P1606</f>
        <v>0.23238380809595202</v>
      </c>
      <c r="AB1606" s="11" t="s">
        <v>506</v>
      </c>
      <c r="AC1606" t="s">
        <v>59</v>
      </c>
      <c r="AD1606">
        <v>2</v>
      </c>
      <c r="AE1606" t="str">
        <f>IF(AD1606&gt;3, "Prefers Discount", "Discount Indifferent")</f>
        <v>Discount Indifferent</v>
      </c>
      <c r="AF1606">
        <v>4</v>
      </c>
      <c r="AG1606">
        <v>3</v>
      </c>
      <c r="AH1606">
        <v>1</v>
      </c>
      <c r="AI1606" t="str">
        <f>INDEX($AF$1:$AH$1,MATCH(MAX(AF1606:AH1606),AF1606:AH1606,0))</f>
        <v>Store_Orders</v>
      </c>
      <c r="AJ1606">
        <v>8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f>SUM(AK1606:AO1606)</f>
        <v>0</v>
      </c>
      <c r="AQ1606" t="s">
        <v>67</v>
      </c>
      <c r="AR1606">
        <v>0</v>
      </c>
      <c r="AS1606" t="str">
        <f>IF(OR(AK1606&gt;0, AL1606&gt;0, AM1606&gt;0, AN1606&gt;0, AO1606&gt;0), "Converted", "Not Converted")</f>
        <v>Not Converted</v>
      </c>
      <c r="AT1606">
        <v>0</v>
      </c>
      <c r="AU1606">
        <v>3</v>
      </c>
      <c r="AV1606">
        <v>11</v>
      </c>
      <c r="AW1606">
        <f>IF(Z1606&gt;607, 4, 0)</f>
        <v>0</v>
      </c>
      <c r="AX1606">
        <f>IF(AA1606&gt;1.6588, 3, 0)</f>
        <v>0</v>
      </c>
      <c r="AY1606">
        <f>IF(P1606&gt;401, 2, 0)</f>
        <v>2</v>
      </c>
      <c r="AZ1606">
        <f>IF(I1606&gt;52915.77, 1, 0)</f>
        <v>0</v>
      </c>
      <c r="BA1606">
        <f>SUM(AW1606:AZ1606)</f>
        <v>2</v>
      </c>
      <c r="BB1606" t="str">
        <f>VLOOKUP(BA1606,'Standard Deviations'!$L$1:$M$11,2,TRUE)</f>
        <v>Bronze</v>
      </c>
    </row>
    <row r="1607" spans="1:54">
      <c r="A1607">
        <v>4867</v>
      </c>
      <c r="B1607">
        <v>1968</v>
      </c>
      <c r="C1607">
        <f>2024-B1607</f>
        <v>56</v>
      </c>
      <c r="D1607" t="str">
        <f>VLOOKUP(B1607,Reference!$A$1:$B$125, 2)</f>
        <v>Gen X</v>
      </c>
      <c r="E1607" t="s">
        <v>68</v>
      </c>
      <c r="F1607" t="str">
        <f>IF(E1607="High School", "No College", "College")</f>
        <v>College</v>
      </c>
      <c r="G1607" t="s">
        <v>60</v>
      </c>
      <c r="H1607">
        <v>38236</v>
      </c>
      <c r="I1607">
        <v>38236</v>
      </c>
      <c r="J1607" s="4" t="s">
        <v>175</v>
      </c>
      <c r="K1607">
        <v>1</v>
      </c>
      <c r="L1607">
        <v>1</v>
      </c>
      <c r="M1607" t="str">
        <f>IF(OR(K1607&gt;0, L1607&gt;0), "Parent", "Not Parent")</f>
        <v>Parent</v>
      </c>
      <c r="N1607" t="s">
        <v>581</v>
      </c>
      <c r="O1607" s="8">
        <v>41916</v>
      </c>
      <c r="P1607" s="9">
        <f>O1607-N1607</f>
        <v>379</v>
      </c>
      <c r="Q1607">
        <v>2</v>
      </c>
      <c r="R1607" s="9">
        <f>P1607-Q1607</f>
        <v>377</v>
      </c>
      <c r="S1607" s="8">
        <f>O1607-R1607</f>
        <v>41539</v>
      </c>
      <c r="T1607">
        <v>58</v>
      </c>
      <c r="U1607">
        <v>0</v>
      </c>
      <c r="V1607">
        <v>18</v>
      </c>
      <c r="W1607">
        <v>2</v>
      </c>
      <c r="X1607">
        <v>0</v>
      </c>
      <c r="Y1607">
        <v>10</v>
      </c>
      <c r="Z1607">
        <v>88</v>
      </c>
      <c r="AA1607">
        <f>Z1607/P1607</f>
        <v>0.23218997361477572</v>
      </c>
      <c r="AB1607" s="11" t="s">
        <v>506</v>
      </c>
      <c r="AC1607" t="s">
        <v>59</v>
      </c>
      <c r="AD1607">
        <v>4</v>
      </c>
      <c r="AE1607" t="str">
        <f>IF(AD1607&gt;3, "Prefers Discount", "Discount Indifferent")</f>
        <v>Prefers Discount</v>
      </c>
      <c r="AF1607">
        <v>4</v>
      </c>
      <c r="AG1607">
        <v>3</v>
      </c>
      <c r="AH1607">
        <v>0</v>
      </c>
      <c r="AI1607" t="str">
        <f>INDEX($AF$1:$AH$1,MATCH(MAX(AF1607:AH1607),AF1607:AH1607,0))</f>
        <v>Store_Orders</v>
      </c>
      <c r="AJ1607">
        <v>7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f>SUM(AK1607:AO1607)</f>
        <v>0</v>
      </c>
      <c r="AQ1607" t="s">
        <v>67</v>
      </c>
      <c r="AR1607">
        <v>0</v>
      </c>
      <c r="AS1607" t="str">
        <f>IF(OR(AK1607&gt;0, AL1607&gt;0, AM1607&gt;0, AN1607&gt;0, AO1607&gt;0), "Converted", "Not Converted")</f>
        <v>Not Converted</v>
      </c>
      <c r="AT1607">
        <v>0</v>
      </c>
      <c r="AU1607">
        <v>3</v>
      </c>
      <c r="AV1607">
        <v>11</v>
      </c>
      <c r="AW1607">
        <f>IF(Z1607&gt;607, 4, 0)</f>
        <v>0</v>
      </c>
      <c r="AX1607">
        <f>IF(AA1607&gt;1.6588, 3, 0)</f>
        <v>0</v>
      </c>
      <c r="AY1607">
        <f>IF(P1607&gt;401, 2, 0)</f>
        <v>0</v>
      </c>
      <c r="AZ1607">
        <f>IF(I1607&gt;52915.77, 1, 0)</f>
        <v>0</v>
      </c>
      <c r="BA1607">
        <f>SUM(AW1607:AZ1607)</f>
        <v>0</v>
      </c>
      <c r="BB1607" t="str">
        <f>VLOOKUP(BA1607,'Standard Deviations'!$L$1:$M$11,2,TRUE)</f>
        <v>No Tier</v>
      </c>
    </row>
    <row r="1608" spans="1:54">
      <c r="A1608">
        <v>4796</v>
      </c>
      <c r="B1608">
        <v>1952</v>
      </c>
      <c r="C1608">
        <f>2024-B1608</f>
        <v>72</v>
      </c>
      <c r="D1608" t="str">
        <f>VLOOKUP(B1608,Reference!$A$1:$B$125, 2)</f>
        <v>Boomers</v>
      </c>
      <c r="E1608" t="s">
        <v>54</v>
      </c>
      <c r="F1608" t="str">
        <f>IF(E1608="High School", "No College", "College")</f>
        <v>College</v>
      </c>
      <c r="G1608" t="s">
        <v>71</v>
      </c>
      <c r="H1608">
        <v>49638</v>
      </c>
      <c r="I1608">
        <v>49638</v>
      </c>
      <c r="J1608" s="4" t="s">
        <v>175</v>
      </c>
      <c r="K1608">
        <v>0</v>
      </c>
      <c r="L1608">
        <v>1</v>
      </c>
      <c r="M1608" t="str">
        <f>IF(OR(K1608&gt;0, L1608&gt;0), "Parent", "Not Parent")</f>
        <v>Parent</v>
      </c>
      <c r="N1608" t="s">
        <v>389</v>
      </c>
      <c r="O1608" s="8">
        <v>41916</v>
      </c>
      <c r="P1608" s="9">
        <f>O1608-N1608</f>
        <v>168</v>
      </c>
      <c r="Q1608">
        <v>71</v>
      </c>
      <c r="R1608" s="9">
        <f>P1608-Q1608</f>
        <v>97</v>
      </c>
      <c r="S1608" s="8">
        <f>O1608-R1608</f>
        <v>41819</v>
      </c>
      <c r="T1608">
        <v>18</v>
      </c>
      <c r="U1608">
        <v>10</v>
      </c>
      <c r="V1608">
        <v>3</v>
      </c>
      <c r="W1608">
        <v>3</v>
      </c>
      <c r="X1608">
        <v>5</v>
      </c>
      <c r="Y1608">
        <v>0</v>
      </c>
      <c r="Z1608">
        <v>39</v>
      </c>
      <c r="AA1608">
        <f>Z1608/P1608</f>
        <v>0.23214285714285715</v>
      </c>
      <c r="AB1608" s="14" t="s">
        <v>506</v>
      </c>
      <c r="AC1608" s="13" t="s">
        <v>63</v>
      </c>
      <c r="AD1608">
        <v>1</v>
      </c>
      <c r="AE1608" t="str">
        <f>IF(AD1608&gt;3, "Prefers Discount", "Discount Indifferent")</f>
        <v>Discount Indifferent</v>
      </c>
      <c r="AF1608">
        <v>3</v>
      </c>
      <c r="AG1608">
        <v>1</v>
      </c>
      <c r="AH1608">
        <v>0</v>
      </c>
      <c r="AI1608" t="str">
        <f>INDEX($AF$1:$AH$1,MATCH(MAX(AF1608:AH1608),AF1608:AH1608,0))</f>
        <v>Store_Orders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f>SUM(AK1608:AO1608)</f>
        <v>0</v>
      </c>
      <c r="AQ1608" t="s">
        <v>67</v>
      </c>
      <c r="AR1608">
        <v>0</v>
      </c>
      <c r="AS1608" t="str">
        <f>IF(OR(AK1608&gt;0, AL1608&gt;0, AM1608&gt;0, AN1608&gt;0, AO1608&gt;0), "Converted", "Not Converted")</f>
        <v>Not Converted</v>
      </c>
      <c r="AT1608">
        <v>0</v>
      </c>
      <c r="AU1608">
        <v>3</v>
      </c>
      <c r="AV1608">
        <v>11</v>
      </c>
      <c r="AW1608">
        <f>IF(Z1608&gt;607, 4, 0)</f>
        <v>0</v>
      </c>
      <c r="AX1608">
        <f>IF(AA1608&gt;1.6588, 3, 0)</f>
        <v>0</v>
      </c>
      <c r="AY1608">
        <f>IF(P1608&gt;401, 2, 0)</f>
        <v>0</v>
      </c>
      <c r="AZ1608">
        <f>IF(I1608&gt;52915.77, 1, 0)</f>
        <v>0</v>
      </c>
      <c r="BA1608">
        <f>SUM(AW1608:AZ1608)</f>
        <v>0</v>
      </c>
      <c r="BB1608" t="str">
        <f>VLOOKUP(BA1608,'Standard Deviations'!$L$1:$M$11,2,TRUE)</f>
        <v>No Tier</v>
      </c>
    </row>
    <row r="1609" spans="1:54">
      <c r="A1609">
        <v>2929</v>
      </c>
      <c r="B1609">
        <v>1976</v>
      </c>
      <c r="C1609">
        <f>2024-B1609</f>
        <v>48</v>
      </c>
      <c r="D1609" t="str">
        <f>VLOOKUP(B1609,Reference!$A$1:$B$125, 2)</f>
        <v>Gen X</v>
      </c>
      <c r="E1609" t="s">
        <v>54</v>
      </c>
      <c r="F1609" t="str">
        <f>IF(E1609="High School", "No College", "College")</f>
        <v>College</v>
      </c>
      <c r="G1609" t="s">
        <v>60</v>
      </c>
      <c r="H1609">
        <v>20180</v>
      </c>
      <c r="I1609">
        <v>20180</v>
      </c>
      <c r="J1609" s="4" t="s">
        <v>341</v>
      </c>
      <c r="K1609">
        <v>0</v>
      </c>
      <c r="L1609">
        <v>0</v>
      </c>
      <c r="M1609" t="str">
        <f>IF(OR(K1609&gt;0, L1609&gt;0), "Parent", "Not Parent")</f>
        <v>Not Parent</v>
      </c>
      <c r="N1609" t="s">
        <v>451</v>
      </c>
      <c r="O1609" s="8">
        <v>41916</v>
      </c>
      <c r="P1609" s="9">
        <f>O1609-N1609</f>
        <v>591</v>
      </c>
      <c r="Q1609">
        <v>27</v>
      </c>
      <c r="R1609" s="9">
        <f>P1609-Q1609</f>
        <v>564</v>
      </c>
      <c r="S1609" s="8">
        <f>O1609-R1609</f>
        <v>41352</v>
      </c>
      <c r="T1609">
        <v>18</v>
      </c>
      <c r="U1609">
        <v>42</v>
      </c>
      <c r="V1609">
        <v>24</v>
      </c>
      <c r="W1609">
        <v>15</v>
      </c>
      <c r="X1609">
        <v>20</v>
      </c>
      <c r="Y1609">
        <v>18</v>
      </c>
      <c r="Z1609">
        <v>137</v>
      </c>
      <c r="AA1609">
        <f>Z1609/P1609</f>
        <v>0.23181049069373943</v>
      </c>
      <c r="AB1609" s="11" t="s">
        <v>506</v>
      </c>
      <c r="AC1609" t="s">
        <v>59</v>
      </c>
      <c r="AD1609">
        <v>1</v>
      </c>
      <c r="AE1609" t="str">
        <f>IF(AD1609&gt;3, "Prefers Discount", "Discount Indifferent")</f>
        <v>Discount Indifferent</v>
      </c>
      <c r="AF1609">
        <v>4</v>
      </c>
      <c r="AG1609">
        <v>2</v>
      </c>
      <c r="AH1609">
        <v>1</v>
      </c>
      <c r="AI1609" t="str">
        <f>INDEX($AF$1:$AH$1,MATCH(MAX(AF1609:AH1609),AF1609:AH1609,0))</f>
        <v>Store_Orders</v>
      </c>
      <c r="AJ1609">
        <v>7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f>SUM(AK1609:AO1609)</f>
        <v>0</v>
      </c>
      <c r="AQ1609" t="s">
        <v>67</v>
      </c>
      <c r="AR1609">
        <v>0</v>
      </c>
      <c r="AS1609" t="str">
        <f>IF(OR(AK1609&gt;0, AL1609&gt;0, AM1609&gt;0, AN1609&gt;0, AO1609&gt;0), "Converted", "Not Converted")</f>
        <v>Not Converted</v>
      </c>
      <c r="AT1609">
        <v>0</v>
      </c>
      <c r="AU1609">
        <v>3</v>
      </c>
      <c r="AV1609">
        <v>11</v>
      </c>
      <c r="AW1609">
        <f>IF(Z1609&gt;607, 4, 0)</f>
        <v>0</v>
      </c>
      <c r="AX1609">
        <f>IF(AA1609&gt;1.6588, 3, 0)</f>
        <v>0</v>
      </c>
      <c r="AY1609">
        <f>IF(P1609&gt;401, 2, 0)</f>
        <v>2</v>
      </c>
      <c r="AZ1609">
        <f>IF(I1609&gt;52915.77, 1, 0)</f>
        <v>0</v>
      </c>
      <c r="BA1609">
        <f>SUM(AW1609:AZ1609)</f>
        <v>2</v>
      </c>
      <c r="BB1609" t="str">
        <f>VLOOKUP(BA1609,'Standard Deviations'!$L$1:$M$11,2,TRUE)</f>
        <v>Bronze</v>
      </c>
    </row>
    <row r="1610" spans="1:54">
      <c r="A1610">
        <v>4436</v>
      </c>
      <c r="B1610">
        <v>1976</v>
      </c>
      <c r="C1610">
        <f>2024-B1610</f>
        <v>48</v>
      </c>
      <c r="D1610" t="str">
        <f>VLOOKUP(B1610,Reference!$A$1:$B$125, 2)</f>
        <v>Gen X</v>
      </c>
      <c r="E1610" t="s">
        <v>54</v>
      </c>
      <c r="F1610" t="str">
        <f>IF(E1610="High School", "No College", "College")</f>
        <v>College</v>
      </c>
      <c r="G1610" t="s">
        <v>60</v>
      </c>
      <c r="H1610">
        <v>20180</v>
      </c>
      <c r="I1610">
        <v>20180</v>
      </c>
      <c r="J1610" s="4" t="s">
        <v>341</v>
      </c>
      <c r="K1610">
        <v>0</v>
      </c>
      <c r="L1610">
        <v>0</v>
      </c>
      <c r="M1610" t="str">
        <f>IF(OR(K1610&gt;0, L1610&gt;0), "Parent", "Not Parent")</f>
        <v>Not Parent</v>
      </c>
      <c r="N1610" t="s">
        <v>451</v>
      </c>
      <c r="O1610" s="8">
        <v>41916</v>
      </c>
      <c r="P1610" s="9">
        <f>O1610-N1610</f>
        <v>591</v>
      </c>
      <c r="Q1610">
        <v>27</v>
      </c>
      <c r="R1610" s="9">
        <f>P1610-Q1610</f>
        <v>564</v>
      </c>
      <c r="S1610" s="8">
        <f>O1610-R1610</f>
        <v>41352</v>
      </c>
      <c r="T1610">
        <v>18</v>
      </c>
      <c r="U1610">
        <v>42</v>
      </c>
      <c r="V1610">
        <v>24</v>
      </c>
      <c r="W1610">
        <v>15</v>
      </c>
      <c r="X1610">
        <v>20</v>
      </c>
      <c r="Y1610">
        <v>18</v>
      </c>
      <c r="Z1610">
        <v>137</v>
      </c>
      <c r="AA1610">
        <f>Z1610/P1610</f>
        <v>0.23181049069373943</v>
      </c>
      <c r="AB1610" s="11" t="s">
        <v>506</v>
      </c>
      <c r="AC1610" t="s">
        <v>59</v>
      </c>
      <c r="AD1610">
        <v>1</v>
      </c>
      <c r="AE1610" t="str">
        <f>IF(AD1610&gt;3, "Prefers Discount", "Discount Indifferent")</f>
        <v>Discount Indifferent</v>
      </c>
      <c r="AF1610">
        <v>4</v>
      </c>
      <c r="AG1610">
        <v>2</v>
      </c>
      <c r="AH1610">
        <v>1</v>
      </c>
      <c r="AI1610" t="str">
        <f>INDEX($AF$1:$AH$1,MATCH(MAX(AF1610:AH1610),AF1610:AH1610,0))</f>
        <v>Store_Orders</v>
      </c>
      <c r="AJ1610">
        <v>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f>SUM(AK1610:AO1610)</f>
        <v>0</v>
      </c>
      <c r="AQ1610" t="s">
        <v>67</v>
      </c>
      <c r="AR1610">
        <v>0</v>
      </c>
      <c r="AS1610" t="str">
        <f>IF(OR(AK1610&gt;0, AL1610&gt;0, AM1610&gt;0, AN1610&gt;0, AO1610&gt;0), "Converted", "Not Converted")</f>
        <v>Not Converted</v>
      </c>
      <c r="AT1610">
        <v>0</v>
      </c>
      <c r="AU1610">
        <v>3</v>
      </c>
      <c r="AV1610">
        <v>11</v>
      </c>
      <c r="AW1610">
        <f>IF(Z1610&gt;607, 4, 0)</f>
        <v>0</v>
      </c>
      <c r="AX1610">
        <f>IF(AA1610&gt;1.6588, 3, 0)</f>
        <v>0</v>
      </c>
      <c r="AY1610">
        <f>IF(P1610&gt;401, 2, 0)</f>
        <v>2</v>
      </c>
      <c r="AZ1610">
        <f>IF(I1610&gt;52915.77, 1, 0)</f>
        <v>0</v>
      </c>
      <c r="BA1610">
        <f>SUM(AW1610:AZ1610)</f>
        <v>2</v>
      </c>
      <c r="BB1610" t="str">
        <f>VLOOKUP(BA1610,'Standard Deviations'!$L$1:$M$11,2,TRUE)</f>
        <v>Bronze</v>
      </c>
    </row>
    <row r="1611" spans="1:54">
      <c r="A1611">
        <v>89</v>
      </c>
      <c r="B1611">
        <v>1975</v>
      </c>
      <c r="C1611">
        <f>2024-B1611</f>
        <v>49</v>
      </c>
      <c r="D1611" t="str">
        <f>VLOOKUP(B1611,Reference!$A$1:$B$125, 2)</f>
        <v>Gen X</v>
      </c>
      <c r="E1611" t="s">
        <v>74</v>
      </c>
      <c r="F1611" t="str">
        <f>IF(E1611="High School", "No College", "College")</f>
        <v>College</v>
      </c>
      <c r="G1611" t="s">
        <v>55</v>
      </c>
      <c r="H1611">
        <v>22212</v>
      </c>
      <c r="I1611">
        <v>22212</v>
      </c>
      <c r="J1611" s="4" t="s">
        <v>341</v>
      </c>
      <c r="K1611">
        <v>1</v>
      </c>
      <c r="L1611">
        <v>0</v>
      </c>
      <c r="M1611" t="str">
        <f>IF(OR(K1611&gt;0, L1611&gt;0), "Parent", "Not Parent")</f>
        <v>Parent</v>
      </c>
      <c r="N1611" t="s">
        <v>203</v>
      </c>
      <c r="O1611" s="8">
        <v>41916</v>
      </c>
      <c r="P1611" s="9">
        <f>O1611-N1611</f>
        <v>299</v>
      </c>
      <c r="Q1611">
        <v>49</v>
      </c>
      <c r="R1611" s="9">
        <f>P1611-Q1611</f>
        <v>250</v>
      </c>
      <c r="S1611" s="8">
        <f>O1611-R1611</f>
        <v>41666</v>
      </c>
      <c r="T1611">
        <v>5</v>
      </c>
      <c r="U1611">
        <v>9</v>
      </c>
      <c r="V1611">
        <v>20</v>
      </c>
      <c r="W1611">
        <v>6</v>
      </c>
      <c r="X1611">
        <v>8</v>
      </c>
      <c r="Y1611">
        <v>21</v>
      </c>
      <c r="Z1611">
        <v>69</v>
      </c>
      <c r="AA1611">
        <f>Z1611/P1611</f>
        <v>0.23076923076923078</v>
      </c>
      <c r="AB1611" s="11" t="s">
        <v>506</v>
      </c>
      <c r="AC1611" t="s">
        <v>59</v>
      </c>
      <c r="AD1611">
        <v>2</v>
      </c>
      <c r="AE1611" t="str">
        <f>IF(AD1611&gt;3, "Prefers Discount", "Discount Indifferent")</f>
        <v>Discount Indifferent</v>
      </c>
      <c r="AF1611">
        <v>4</v>
      </c>
      <c r="AG1611">
        <v>2</v>
      </c>
      <c r="AH1611">
        <v>0</v>
      </c>
      <c r="AI1611" t="str">
        <f>INDEX($AF$1:$AH$1,MATCH(MAX(AF1611:AH1611),AF1611:AH1611,0))</f>
        <v>Store_Orders</v>
      </c>
      <c r="AJ1611">
        <v>6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f>SUM(AK1611:AO1611)</f>
        <v>0</v>
      </c>
      <c r="AQ1611" t="s">
        <v>67</v>
      </c>
      <c r="AR1611">
        <v>0</v>
      </c>
      <c r="AS1611" t="str">
        <f>IF(OR(AK1611&gt;0, AL1611&gt;0, AM1611&gt;0, AN1611&gt;0, AO1611&gt;0), "Converted", "Not Converted")</f>
        <v>Not Converted</v>
      </c>
      <c r="AT1611">
        <v>0</v>
      </c>
      <c r="AU1611">
        <v>3</v>
      </c>
      <c r="AV1611">
        <v>11</v>
      </c>
      <c r="AW1611">
        <f>IF(Z1611&gt;607, 4, 0)</f>
        <v>0</v>
      </c>
      <c r="AX1611">
        <f>IF(AA1611&gt;1.6588, 3, 0)</f>
        <v>0</v>
      </c>
      <c r="AY1611">
        <f>IF(P1611&gt;401, 2, 0)</f>
        <v>0</v>
      </c>
      <c r="AZ1611">
        <f>IF(I1611&gt;52915.77, 1, 0)</f>
        <v>0</v>
      </c>
      <c r="BA1611">
        <f>SUM(AW1611:AZ1611)</f>
        <v>0</v>
      </c>
      <c r="BB1611" t="str">
        <f>VLOOKUP(BA1611,'Standard Deviations'!$L$1:$M$11,2,TRUE)</f>
        <v>No Tier</v>
      </c>
    </row>
    <row r="1612" spans="1:54">
      <c r="A1612">
        <v>3706</v>
      </c>
      <c r="B1612">
        <v>1978</v>
      </c>
      <c r="C1612">
        <f>2024-B1612</f>
        <v>46</v>
      </c>
      <c r="D1612" t="str">
        <f>VLOOKUP(B1612,Reference!$A$1:$B$125, 2)</f>
        <v>Gen X</v>
      </c>
      <c r="E1612" t="s">
        <v>54</v>
      </c>
      <c r="F1612" t="str">
        <f>IF(E1612="High School", "No College", "College")</f>
        <v>College</v>
      </c>
      <c r="G1612" t="s">
        <v>60</v>
      </c>
      <c r="H1612">
        <v>28647</v>
      </c>
      <c r="I1612">
        <v>28647</v>
      </c>
      <c r="J1612" s="4" t="s">
        <v>341</v>
      </c>
      <c r="K1612">
        <v>1</v>
      </c>
      <c r="L1612">
        <v>0</v>
      </c>
      <c r="M1612" t="str">
        <f>IF(OR(K1612&gt;0, L1612&gt;0), "Parent", "Not Parent")</f>
        <v>Parent</v>
      </c>
      <c r="N1612" t="s">
        <v>472</v>
      </c>
      <c r="O1612" s="8">
        <v>41916</v>
      </c>
      <c r="P1612" s="9">
        <f>O1612-N1612</f>
        <v>409</v>
      </c>
      <c r="Q1612">
        <v>54</v>
      </c>
      <c r="R1612" s="9">
        <f>P1612-Q1612</f>
        <v>355</v>
      </c>
      <c r="S1612" s="8">
        <f>O1612-R1612</f>
        <v>41561</v>
      </c>
      <c r="T1612">
        <v>19</v>
      </c>
      <c r="U1612">
        <v>8</v>
      </c>
      <c r="V1612">
        <v>29</v>
      </c>
      <c r="W1612">
        <v>0</v>
      </c>
      <c r="X1612">
        <v>12</v>
      </c>
      <c r="Y1612">
        <v>26</v>
      </c>
      <c r="Z1612">
        <v>94</v>
      </c>
      <c r="AA1612">
        <f>Z1612/P1612</f>
        <v>0.22982885085574573</v>
      </c>
      <c r="AB1612" s="14" t="s">
        <v>506</v>
      </c>
      <c r="AC1612" s="13" t="s">
        <v>63</v>
      </c>
      <c r="AD1612">
        <v>1</v>
      </c>
      <c r="AE1612" t="str">
        <f>IF(AD1612&gt;3, "Prefers Discount", "Discount Indifferent")</f>
        <v>Discount Indifferent</v>
      </c>
      <c r="AF1612">
        <v>2</v>
      </c>
      <c r="AG1612">
        <v>2</v>
      </c>
      <c r="AH1612">
        <v>2</v>
      </c>
      <c r="AI1612" t="str">
        <f>INDEX($AF$1:$AH$1,MATCH(MAX(AF1612:AH1612),AF1612:AH1612,0))</f>
        <v>Store_Orders</v>
      </c>
      <c r="AJ1612">
        <v>7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f>SUM(AK1612:AO1612)</f>
        <v>1</v>
      </c>
      <c r="AQ1612" t="str">
        <f>INDEX($AK$1:$AO$1,MATCH(MAX(AK1612:AO1612),AK1612:AO1612,0))</f>
        <v>Converted_on_Camp3</v>
      </c>
      <c r="AR1612">
        <v>1</v>
      </c>
      <c r="AS1612" t="str">
        <f>IF(OR(AK1612&gt;0, AL1612&gt;0, AM1612&gt;0, AN1612&gt;0, AO1612&gt;0), "Converted", "Not Converted")</f>
        <v>Converted</v>
      </c>
      <c r="AT1612">
        <v>0</v>
      </c>
      <c r="AU1612">
        <v>3</v>
      </c>
      <c r="AV1612">
        <v>11</v>
      </c>
      <c r="AW1612">
        <f>IF(Z1612&gt;607, 4, 0)</f>
        <v>0</v>
      </c>
      <c r="AX1612">
        <f>IF(AA1612&gt;1.6588, 3, 0)</f>
        <v>0</v>
      </c>
      <c r="AY1612">
        <f>IF(P1612&gt;401, 2, 0)</f>
        <v>2</v>
      </c>
      <c r="AZ1612">
        <f>IF(I1612&gt;52915.77, 1, 0)</f>
        <v>0</v>
      </c>
      <c r="BA1612">
        <f>SUM(AW1612:AZ1612)</f>
        <v>2</v>
      </c>
      <c r="BB1612" t="str">
        <f>VLOOKUP(BA1612,'Standard Deviations'!$L$1:$M$11,2,TRUE)</f>
        <v>Bronze</v>
      </c>
    </row>
    <row r="1613" spans="1:54">
      <c r="A1613">
        <v>4643</v>
      </c>
      <c r="B1613">
        <v>1973</v>
      </c>
      <c r="C1613">
        <f>2024-B1613</f>
        <v>51</v>
      </c>
      <c r="D1613" t="str">
        <f>VLOOKUP(B1613,Reference!$A$1:$B$125, 2)</f>
        <v>Gen X</v>
      </c>
      <c r="E1613" t="s">
        <v>54</v>
      </c>
      <c r="F1613" t="str">
        <f>IF(E1613="High School", "No College", "College")</f>
        <v>College</v>
      </c>
      <c r="G1613" t="s">
        <v>55</v>
      </c>
      <c r="H1613">
        <v>27803</v>
      </c>
      <c r="I1613">
        <v>27803</v>
      </c>
      <c r="J1613" s="4" t="s">
        <v>341</v>
      </c>
      <c r="K1613">
        <v>1</v>
      </c>
      <c r="L1613">
        <v>0</v>
      </c>
      <c r="M1613" t="str">
        <f>IF(OR(K1613&gt;0, L1613&gt;0), "Parent", "Not Parent")</f>
        <v>Parent</v>
      </c>
      <c r="N1613" t="s">
        <v>423</v>
      </c>
      <c r="O1613" s="8">
        <v>41916</v>
      </c>
      <c r="P1613" s="9">
        <f>O1613-N1613</f>
        <v>769</v>
      </c>
      <c r="Q1613">
        <v>40</v>
      </c>
      <c r="R1613" s="9">
        <f>P1613-Q1613</f>
        <v>729</v>
      </c>
      <c r="S1613" s="8">
        <f>O1613-R1613</f>
        <v>41187</v>
      </c>
      <c r="T1613">
        <v>8</v>
      </c>
      <c r="U1613">
        <v>26</v>
      </c>
      <c r="V1613">
        <v>46</v>
      </c>
      <c r="W1613">
        <v>38</v>
      </c>
      <c r="X1613">
        <v>9</v>
      </c>
      <c r="Y1613">
        <v>49</v>
      </c>
      <c r="Z1613">
        <v>176</v>
      </c>
      <c r="AA1613">
        <f>Z1613/P1613</f>
        <v>0.22886866059817945</v>
      </c>
      <c r="AB1613" s="11" t="s">
        <v>506</v>
      </c>
      <c r="AC1613" t="s">
        <v>59</v>
      </c>
      <c r="AD1613">
        <v>2</v>
      </c>
      <c r="AE1613" t="str">
        <f>IF(AD1613&gt;3, "Prefers Discount", "Discount Indifferent")</f>
        <v>Discount Indifferent</v>
      </c>
      <c r="AF1613">
        <v>4</v>
      </c>
      <c r="AG1613">
        <v>3</v>
      </c>
      <c r="AH1613">
        <v>0</v>
      </c>
      <c r="AI1613" t="str">
        <f>INDEX($AF$1:$AH$1,MATCH(MAX(AF1613:AH1613),AF1613:AH1613,0))</f>
        <v>Store_Orders</v>
      </c>
      <c r="AJ1613">
        <v>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f>SUM(AK1613:AO1613)</f>
        <v>0</v>
      </c>
      <c r="AQ1613" t="s">
        <v>67</v>
      </c>
      <c r="AR1613">
        <v>0</v>
      </c>
      <c r="AS1613" t="str">
        <f>IF(OR(AK1613&gt;0, AL1613&gt;0, AM1613&gt;0, AN1613&gt;0, AO1613&gt;0), "Converted", "Not Converted")</f>
        <v>Not Converted</v>
      </c>
      <c r="AT1613">
        <v>0</v>
      </c>
      <c r="AU1613">
        <v>3</v>
      </c>
      <c r="AV1613">
        <v>11</v>
      </c>
      <c r="AW1613">
        <f>IF(Z1613&gt;607, 4, 0)</f>
        <v>0</v>
      </c>
      <c r="AX1613">
        <f>IF(AA1613&gt;1.6588, 3, 0)</f>
        <v>0</v>
      </c>
      <c r="AY1613">
        <f>IF(P1613&gt;401, 2, 0)</f>
        <v>2</v>
      </c>
      <c r="AZ1613">
        <f>IF(I1613&gt;52915.77, 1, 0)</f>
        <v>0</v>
      </c>
      <c r="BA1613">
        <f>SUM(AW1613:AZ1613)</f>
        <v>2</v>
      </c>
      <c r="BB1613" t="str">
        <f>VLOOKUP(BA1613,'Standard Deviations'!$L$1:$M$11,2,TRUE)</f>
        <v>Bronze</v>
      </c>
    </row>
    <row r="1614" spans="1:54">
      <c r="A1614">
        <v>6673</v>
      </c>
      <c r="B1614">
        <v>1965</v>
      </c>
      <c r="C1614">
        <f>2024-B1614</f>
        <v>59</v>
      </c>
      <c r="D1614" t="str">
        <f>VLOOKUP(B1614,Reference!$A$1:$B$125, 2)</f>
        <v>Gen X</v>
      </c>
      <c r="E1614" t="s">
        <v>54</v>
      </c>
      <c r="F1614" t="str">
        <f>IF(E1614="High School", "No College", "College")</f>
        <v>College</v>
      </c>
      <c r="G1614" t="s">
        <v>60</v>
      </c>
      <c r="H1614">
        <v>23478</v>
      </c>
      <c r="I1614">
        <v>23478</v>
      </c>
      <c r="J1614" s="4" t="s">
        <v>341</v>
      </c>
      <c r="K1614">
        <v>0</v>
      </c>
      <c r="L1614">
        <v>0</v>
      </c>
      <c r="M1614" t="str">
        <f>IF(OR(K1614&gt;0, L1614&gt;0), "Parent", "Not Parent")</f>
        <v>Not Parent</v>
      </c>
      <c r="N1614" t="s">
        <v>329</v>
      </c>
      <c r="O1614" s="8">
        <v>41916</v>
      </c>
      <c r="P1614" s="9">
        <f>O1614-N1614</f>
        <v>564</v>
      </c>
      <c r="Q1614">
        <v>51</v>
      </c>
      <c r="R1614" s="9">
        <f>P1614-Q1614</f>
        <v>513</v>
      </c>
      <c r="S1614" s="8">
        <f>O1614-R1614</f>
        <v>41403</v>
      </c>
      <c r="T1614">
        <v>28</v>
      </c>
      <c r="U1614">
        <v>6</v>
      </c>
      <c r="V1614">
        <v>27</v>
      </c>
      <c r="W1614">
        <v>12</v>
      </c>
      <c r="X1614">
        <v>17</v>
      </c>
      <c r="Y1614">
        <v>39</v>
      </c>
      <c r="Z1614">
        <v>129</v>
      </c>
      <c r="AA1614">
        <f>Z1614/P1614</f>
        <v>0.22872340425531915</v>
      </c>
      <c r="AB1614" s="14" t="s">
        <v>506</v>
      </c>
      <c r="AC1614" s="13" t="s">
        <v>63</v>
      </c>
      <c r="AD1614">
        <v>1</v>
      </c>
      <c r="AE1614" t="str">
        <f>IF(AD1614&gt;3, "Prefers Discount", "Discount Indifferent")</f>
        <v>Discount Indifferent</v>
      </c>
      <c r="AF1614">
        <v>3</v>
      </c>
      <c r="AG1614">
        <v>3</v>
      </c>
      <c r="AH1614">
        <v>0</v>
      </c>
      <c r="AI1614" t="str">
        <f>INDEX($AF$1:$AH$1,MATCH(MAX(AF1614:AH1614),AF1614:AH1614,0))</f>
        <v>Store_Orders</v>
      </c>
      <c r="AJ1614">
        <v>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f>SUM(AK1614:AO1614)</f>
        <v>0</v>
      </c>
      <c r="AQ1614" t="s">
        <v>67</v>
      </c>
      <c r="AR1614">
        <v>0</v>
      </c>
      <c r="AS1614" t="str">
        <f>IF(OR(AK1614&gt;0, AL1614&gt;0, AM1614&gt;0, AN1614&gt;0, AO1614&gt;0), "Converted", "Not Converted")</f>
        <v>Not Converted</v>
      </c>
      <c r="AT1614">
        <v>0</v>
      </c>
      <c r="AU1614">
        <v>3</v>
      </c>
      <c r="AV1614">
        <v>11</v>
      </c>
      <c r="AW1614">
        <f>IF(Z1614&gt;607, 4, 0)</f>
        <v>0</v>
      </c>
      <c r="AX1614">
        <f>IF(AA1614&gt;1.6588, 3, 0)</f>
        <v>0</v>
      </c>
      <c r="AY1614">
        <f>IF(P1614&gt;401, 2, 0)</f>
        <v>2</v>
      </c>
      <c r="AZ1614">
        <f>IF(I1614&gt;52915.77, 1, 0)</f>
        <v>0</v>
      </c>
      <c r="BA1614">
        <f>SUM(AW1614:AZ1614)</f>
        <v>2</v>
      </c>
      <c r="BB1614" t="str">
        <f>VLOOKUP(BA1614,'Standard Deviations'!$L$1:$M$11,2,TRUE)</f>
        <v>Bronze</v>
      </c>
    </row>
    <row r="1615" spans="1:54">
      <c r="A1615">
        <v>5237</v>
      </c>
      <c r="B1615">
        <v>1950</v>
      </c>
      <c r="C1615">
        <f>2024-B1615</f>
        <v>74</v>
      </c>
      <c r="D1615" t="str">
        <f>VLOOKUP(B1615,Reference!$A$1:$B$125, 2)</f>
        <v>Boomers</v>
      </c>
      <c r="E1615" t="s">
        <v>68</v>
      </c>
      <c r="F1615" t="str">
        <f>IF(E1615="High School", "No College", "College")</f>
        <v>College</v>
      </c>
      <c r="G1615" t="s">
        <v>60</v>
      </c>
      <c r="H1615">
        <v>48767</v>
      </c>
      <c r="I1615">
        <v>48767</v>
      </c>
      <c r="J1615" s="4" t="s">
        <v>175</v>
      </c>
      <c r="K1615">
        <v>1</v>
      </c>
      <c r="L1615">
        <v>2</v>
      </c>
      <c r="M1615" t="str">
        <f>IF(OR(K1615&gt;0, L1615&gt;0), "Parent", "Not Parent")</f>
        <v>Parent</v>
      </c>
      <c r="N1615" t="s">
        <v>281</v>
      </c>
      <c r="O1615" s="8">
        <v>41916</v>
      </c>
      <c r="P1615" s="9">
        <f>O1615-N1615</f>
        <v>276</v>
      </c>
      <c r="Q1615">
        <v>79</v>
      </c>
      <c r="R1615" s="9">
        <f>P1615-Q1615</f>
        <v>197</v>
      </c>
      <c r="S1615" s="8">
        <f>O1615-R1615</f>
        <v>41719</v>
      </c>
      <c r="T1615">
        <v>28</v>
      </c>
      <c r="U1615">
        <v>1</v>
      </c>
      <c r="V1615">
        <v>21</v>
      </c>
      <c r="W1615">
        <v>3</v>
      </c>
      <c r="X1615">
        <v>0</v>
      </c>
      <c r="Y1615">
        <v>10</v>
      </c>
      <c r="Z1615">
        <v>63</v>
      </c>
      <c r="AA1615">
        <f>Z1615/P1615</f>
        <v>0.22826086956521738</v>
      </c>
      <c r="AB1615" s="14" t="s">
        <v>506</v>
      </c>
      <c r="AC1615" s="13" t="s">
        <v>63</v>
      </c>
      <c r="AD1615">
        <v>3</v>
      </c>
      <c r="AE1615" t="str">
        <f>IF(AD1615&gt;3, "Prefers Discount", "Discount Indifferent")</f>
        <v>Discount Indifferent</v>
      </c>
      <c r="AF1615">
        <v>3</v>
      </c>
      <c r="AG1615">
        <v>2</v>
      </c>
      <c r="AH1615">
        <v>1</v>
      </c>
      <c r="AI1615" t="str">
        <f>INDEX($AF$1:$AH$1,MATCH(MAX(AF1615:AH1615),AF1615:AH1615,0))</f>
        <v>Store_Orders</v>
      </c>
      <c r="AJ1615">
        <v>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f>SUM(AK1615:AO1615)</f>
        <v>0</v>
      </c>
      <c r="AQ1615" t="s">
        <v>67</v>
      </c>
      <c r="AR1615">
        <v>0</v>
      </c>
      <c r="AS1615" t="str">
        <f>IF(OR(AK1615&gt;0, AL1615&gt;0, AM1615&gt;0, AN1615&gt;0, AO1615&gt;0), "Converted", "Not Converted")</f>
        <v>Not Converted</v>
      </c>
      <c r="AT1615">
        <v>0</v>
      </c>
      <c r="AU1615">
        <v>3</v>
      </c>
      <c r="AV1615">
        <v>11</v>
      </c>
      <c r="AW1615">
        <f>IF(Z1615&gt;607, 4, 0)</f>
        <v>0</v>
      </c>
      <c r="AX1615">
        <f>IF(AA1615&gt;1.6588, 3, 0)</f>
        <v>0</v>
      </c>
      <c r="AY1615">
        <f>IF(P1615&gt;401, 2, 0)</f>
        <v>0</v>
      </c>
      <c r="AZ1615">
        <f>IF(I1615&gt;52915.77, 1, 0)</f>
        <v>0</v>
      </c>
      <c r="BA1615">
        <f>SUM(AW1615:AZ1615)</f>
        <v>0</v>
      </c>
      <c r="BB1615" t="str">
        <f>VLOOKUP(BA1615,'Standard Deviations'!$L$1:$M$11,2,TRUE)</f>
        <v>No Tier</v>
      </c>
    </row>
    <row r="1616" spans="1:54">
      <c r="A1616">
        <v>2715</v>
      </c>
      <c r="B1616">
        <v>1966</v>
      </c>
      <c r="C1616">
        <f>2024-B1616</f>
        <v>58</v>
      </c>
      <c r="D1616" t="str">
        <f>VLOOKUP(B1616,Reference!$A$1:$B$125, 2)</f>
        <v>Gen X</v>
      </c>
      <c r="E1616" t="s">
        <v>64</v>
      </c>
      <c r="F1616" t="str">
        <f>IF(E1616="High School", "No College", "College")</f>
        <v>College</v>
      </c>
      <c r="G1616" t="s">
        <v>71</v>
      </c>
      <c r="H1616">
        <v>29435</v>
      </c>
      <c r="I1616">
        <v>29435</v>
      </c>
      <c r="J1616" s="4" t="s">
        <v>341</v>
      </c>
      <c r="K1616">
        <v>1</v>
      </c>
      <c r="L1616">
        <v>1</v>
      </c>
      <c r="M1616" t="str">
        <f>IF(OR(K1616&gt;0, L1616&gt;0), "Parent", "Not Parent")</f>
        <v>Parent</v>
      </c>
      <c r="N1616" t="s">
        <v>676</v>
      </c>
      <c r="O1616" s="8">
        <v>41916</v>
      </c>
      <c r="P1616" s="9">
        <f>O1616-N1616</f>
        <v>789</v>
      </c>
      <c r="Q1616">
        <v>11</v>
      </c>
      <c r="R1616" s="9">
        <f>P1616-Q1616</f>
        <v>778</v>
      </c>
      <c r="S1616" s="8">
        <f>O1616-R1616</f>
        <v>41138</v>
      </c>
      <c r="T1616">
        <v>70</v>
      </c>
      <c r="U1616">
        <v>3</v>
      </c>
      <c r="V1616">
        <v>37</v>
      </c>
      <c r="W1616">
        <v>4</v>
      </c>
      <c r="X1616">
        <v>2</v>
      </c>
      <c r="Y1616">
        <v>64</v>
      </c>
      <c r="Z1616">
        <v>180</v>
      </c>
      <c r="AA1616">
        <f>Z1616/P1616</f>
        <v>0.22813688212927757</v>
      </c>
      <c r="AB1616" s="11" t="s">
        <v>506</v>
      </c>
      <c r="AC1616" t="s">
        <v>59</v>
      </c>
      <c r="AD1616">
        <v>4</v>
      </c>
      <c r="AE1616" t="str">
        <f>IF(AD1616&gt;3, "Prefers Discount", "Discount Indifferent")</f>
        <v>Prefers Discount</v>
      </c>
      <c r="AF1616">
        <v>2</v>
      </c>
      <c r="AG1616">
        <v>3</v>
      </c>
      <c r="AH1616">
        <v>2</v>
      </c>
      <c r="AI1616" t="str">
        <f>INDEX($AF$1:$AH$1,MATCH(MAX(AF1616:AH1616),AF1616:AH1616,0))</f>
        <v>Web_Orders</v>
      </c>
      <c r="AJ1616">
        <v>9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f>SUM(AK1616:AO1616)</f>
        <v>0</v>
      </c>
      <c r="AQ1616" t="s">
        <v>67</v>
      </c>
      <c r="AR1616">
        <v>1</v>
      </c>
      <c r="AS1616" t="str">
        <f>IF(OR(AK1616&gt;0, AL1616&gt;0, AM1616&gt;0, AN1616&gt;0, AO1616&gt;0), "Converted", "Not Converted")</f>
        <v>Not Converted</v>
      </c>
      <c r="AT1616">
        <v>0</v>
      </c>
      <c r="AU1616">
        <v>3</v>
      </c>
      <c r="AV1616">
        <v>11</v>
      </c>
      <c r="AW1616">
        <f>IF(Z1616&gt;607, 4, 0)</f>
        <v>0</v>
      </c>
      <c r="AX1616">
        <f>IF(AA1616&gt;1.6588, 3, 0)</f>
        <v>0</v>
      </c>
      <c r="AY1616">
        <f>IF(P1616&gt;401, 2, 0)</f>
        <v>2</v>
      </c>
      <c r="AZ1616">
        <f>IF(I1616&gt;52915.77, 1, 0)</f>
        <v>0</v>
      </c>
      <c r="BA1616">
        <f>SUM(AW1616:AZ1616)</f>
        <v>2</v>
      </c>
      <c r="BB1616" t="str">
        <f>VLOOKUP(BA1616,'Standard Deviations'!$L$1:$M$11,2,TRUE)</f>
        <v>Bronze</v>
      </c>
    </row>
    <row r="1617" spans="1:54">
      <c r="A1617">
        <v>4338</v>
      </c>
      <c r="B1617">
        <v>1983</v>
      </c>
      <c r="C1617">
        <f>2024-B1617</f>
        <v>41</v>
      </c>
      <c r="D1617" t="str">
        <f>VLOOKUP(B1617,Reference!$A$1:$B$125, 2)</f>
        <v>Millennials</v>
      </c>
      <c r="E1617" t="s">
        <v>54</v>
      </c>
      <c r="F1617" t="str">
        <f>IF(E1617="High School", "No College", "College")</f>
        <v>College</v>
      </c>
      <c r="G1617" t="s">
        <v>60</v>
      </c>
      <c r="H1617">
        <v>39062</v>
      </c>
      <c r="I1617">
        <v>39062</v>
      </c>
      <c r="J1617" s="4" t="s">
        <v>175</v>
      </c>
      <c r="K1617">
        <v>1</v>
      </c>
      <c r="L1617">
        <v>0</v>
      </c>
      <c r="M1617" t="str">
        <f>IF(OR(K1617&gt;0, L1617&gt;0), "Parent", "Not Parent")</f>
        <v>Parent</v>
      </c>
      <c r="N1617" t="s">
        <v>682</v>
      </c>
      <c r="O1617" s="8">
        <v>41916</v>
      </c>
      <c r="P1617" s="9">
        <f>O1617-N1617</f>
        <v>193</v>
      </c>
      <c r="Q1617">
        <v>28</v>
      </c>
      <c r="R1617" s="9">
        <f>P1617-Q1617</f>
        <v>165</v>
      </c>
      <c r="S1617" s="8">
        <f>O1617-R1617</f>
        <v>41751</v>
      </c>
      <c r="T1617">
        <v>23</v>
      </c>
      <c r="U1617">
        <v>0</v>
      </c>
      <c r="V1617">
        <v>9</v>
      </c>
      <c r="W1617">
        <v>0</v>
      </c>
      <c r="X1617">
        <v>0</v>
      </c>
      <c r="Y1617">
        <v>12</v>
      </c>
      <c r="Z1617">
        <v>44</v>
      </c>
      <c r="AA1617">
        <f>Z1617/P1617</f>
        <v>0.22797927461139897</v>
      </c>
      <c r="AB1617" s="11" t="s">
        <v>506</v>
      </c>
      <c r="AC1617" t="s">
        <v>59</v>
      </c>
      <c r="AD1617">
        <v>1</v>
      </c>
      <c r="AE1617" t="str">
        <f>IF(AD1617&gt;3, "Prefers Discount", "Discount Indifferent")</f>
        <v>Discount Indifferent</v>
      </c>
      <c r="AF1617">
        <v>3</v>
      </c>
      <c r="AG1617">
        <v>1</v>
      </c>
      <c r="AH1617">
        <v>0</v>
      </c>
      <c r="AI1617" t="str">
        <f>INDEX($AF$1:$AH$1,MATCH(MAX(AF1617:AH1617),AF1617:AH1617,0))</f>
        <v>Store_Orders</v>
      </c>
      <c r="AJ1617">
        <v>4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f>SUM(AK1617:AO1617)</f>
        <v>1</v>
      </c>
      <c r="AQ1617" t="str">
        <f>INDEX($AK$1:$AO$1,MATCH(MAX(AK1617:AO1617),AK1617:AO1617,0))</f>
        <v>Converted_on_Camp3</v>
      </c>
      <c r="AR1617">
        <v>1</v>
      </c>
      <c r="AS1617" t="str">
        <f>IF(OR(AK1617&gt;0, AL1617&gt;0, AM1617&gt;0, AN1617&gt;0, AO1617&gt;0), "Converted", "Not Converted")</f>
        <v>Converted</v>
      </c>
      <c r="AT1617">
        <v>0</v>
      </c>
      <c r="AU1617">
        <v>3</v>
      </c>
      <c r="AV1617">
        <v>11</v>
      </c>
      <c r="AW1617">
        <f>IF(Z1617&gt;607, 4, 0)</f>
        <v>0</v>
      </c>
      <c r="AX1617">
        <f>IF(AA1617&gt;1.6588, 3, 0)</f>
        <v>0</v>
      </c>
      <c r="AY1617">
        <f>IF(P1617&gt;401, 2, 0)</f>
        <v>0</v>
      </c>
      <c r="AZ1617">
        <f>IF(I1617&gt;52915.77, 1, 0)</f>
        <v>0</v>
      </c>
      <c r="BA1617">
        <f>SUM(AW1617:AZ1617)</f>
        <v>0</v>
      </c>
      <c r="BB1617" t="str">
        <f>VLOOKUP(BA1617,'Standard Deviations'!$L$1:$M$11,2,TRUE)</f>
        <v>No Tier</v>
      </c>
    </row>
    <row r="1618" spans="1:54">
      <c r="A1618">
        <v>1646</v>
      </c>
      <c r="B1618">
        <v>1972</v>
      </c>
      <c r="C1618">
        <f>2024-B1618</f>
        <v>52</v>
      </c>
      <c r="D1618" t="str">
        <f>VLOOKUP(B1618,Reference!$A$1:$B$125, 2)</f>
        <v>Gen X</v>
      </c>
      <c r="E1618" t="s">
        <v>546</v>
      </c>
      <c r="F1618" t="str">
        <f>IF(E1618="High School", "No College", "College")</f>
        <v>No College</v>
      </c>
      <c r="G1618" t="s">
        <v>55</v>
      </c>
      <c r="H1618">
        <v>25224</v>
      </c>
      <c r="I1618">
        <v>25224</v>
      </c>
      <c r="J1618" s="4" t="s">
        <v>341</v>
      </c>
      <c r="K1618">
        <v>1</v>
      </c>
      <c r="L1618">
        <v>0</v>
      </c>
      <c r="M1618" t="str">
        <f>IF(OR(K1618&gt;0, L1618&gt;0), "Parent", "Not Parent")</f>
        <v>Parent</v>
      </c>
      <c r="N1618" t="s">
        <v>669</v>
      </c>
      <c r="O1618" s="8">
        <v>41916</v>
      </c>
      <c r="P1618" s="9">
        <f>O1618-N1618</f>
        <v>202</v>
      </c>
      <c r="Q1618">
        <v>36</v>
      </c>
      <c r="R1618" s="9">
        <f>P1618-Q1618</f>
        <v>166</v>
      </c>
      <c r="S1618" s="8">
        <f>O1618-R1618</f>
        <v>41750</v>
      </c>
      <c r="T1618">
        <v>4</v>
      </c>
      <c r="U1618">
        <v>9</v>
      </c>
      <c r="V1618">
        <v>12</v>
      </c>
      <c r="W1618">
        <v>11</v>
      </c>
      <c r="X1618">
        <v>2</v>
      </c>
      <c r="Y1618">
        <v>8</v>
      </c>
      <c r="Z1618">
        <v>46</v>
      </c>
      <c r="AA1618">
        <f>Z1618/P1618</f>
        <v>0.22772277227722773</v>
      </c>
      <c r="AB1618" s="11" t="s">
        <v>506</v>
      </c>
      <c r="AC1618" t="s">
        <v>59</v>
      </c>
      <c r="AD1618">
        <v>2</v>
      </c>
      <c r="AE1618" t="str">
        <f>IF(AD1618&gt;3, "Prefers Discount", "Discount Indifferent")</f>
        <v>Discount Indifferent</v>
      </c>
      <c r="AF1618">
        <v>3</v>
      </c>
      <c r="AG1618">
        <v>1</v>
      </c>
      <c r="AH1618">
        <v>1</v>
      </c>
      <c r="AI1618" t="str">
        <f>INDEX($AF$1:$AH$1,MATCH(MAX(AF1618:AH1618),AF1618:AH1618,0))</f>
        <v>Store_Orders</v>
      </c>
      <c r="AJ1618">
        <v>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f>SUM(AK1618:AO1618)</f>
        <v>0</v>
      </c>
      <c r="AQ1618" t="s">
        <v>67</v>
      </c>
      <c r="AR1618">
        <v>0</v>
      </c>
      <c r="AS1618" t="str">
        <f>IF(OR(AK1618&gt;0, AL1618&gt;0, AM1618&gt;0, AN1618&gt;0, AO1618&gt;0), "Converted", "Not Converted")</f>
        <v>Not Converted</v>
      </c>
      <c r="AT1618">
        <v>0</v>
      </c>
      <c r="AU1618">
        <v>3</v>
      </c>
      <c r="AV1618">
        <v>11</v>
      </c>
      <c r="AW1618">
        <f>IF(Z1618&gt;607, 4, 0)</f>
        <v>0</v>
      </c>
      <c r="AX1618">
        <f>IF(AA1618&gt;1.6588, 3, 0)</f>
        <v>0</v>
      </c>
      <c r="AY1618">
        <f>IF(P1618&gt;401, 2, 0)</f>
        <v>0</v>
      </c>
      <c r="AZ1618">
        <f>IF(I1618&gt;52915.77, 1, 0)</f>
        <v>0</v>
      </c>
      <c r="BA1618">
        <f>SUM(AW1618:AZ1618)</f>
        <v>0</v>
      </c>
      <c r="BB1618" t="str">
        <f>VLOOKUP(BA1618,'Standard Deviations'!$L$1:$M$11,2,TRUE)</f>
        <v>No Tier</v>
      </c>
    </row>
    <row r="1619" spans="1:54">
      <c r="A1619">
        <v>1055</v>
      </c>
      <c r="B1619">
        <v>1976</v>
      </c>
      <c r="C1619">
        <f>2024-B1619</f>
        <v>48</v>
      </c>
      <c r="D1619" t="str">
        <f>VLOOKUP(B1619,Reference!$A$1:$B$125, 2)</f>
        <v>Gen X</v>
      </c>
      <c r="E1619" t="s">
        <v>64</v>
      </c>
      <c r="F1619" t="str">
        <f>IF(E1619="High School", "No College", "College")</f>
        <v>College</v>
      </c>
      <c r="G1619" t="s">
        <v>55</v>
      </c>
      <c r="H1619">
        <v>53204</v>
      </c>
      <c r="I1619">
        <v>53204</v>
      </c>
      <c r="J1619" s="4" t="s">
        <v>61</v>
      </c>
      <c r="K1619">
        <v>1</v>
      </c>
      <c r="L1619">
        <v>1</v>
      </c>
      <c r="M1619" t="str">
        <f>IF(OR(K1619&gt;0, L1619&gt;0), "Parent", "Not Parent")</f>
        <v>Parent</v>
      </c>
      <c r="N1619" t="s">
        <v>182</v>
      </c>
      <c r="O1619" s="8">
        <v>41916</v>
      </c>
      <c r="P1619" s="9">
        <f>O1619-N1619</f>
        <v>198</v>
      </c>
      <c r="Q1619">
        <v>40</v>
      </c>
      <c r="R1619" s="9">
        <f>P1619-Q1619</f>
        <v>158</v>
      </c>
      <c r="S1619" s="8">
        <f>O1619-R1619</f>
        <v>41758</v>
      </c>
      <c r="T1619">
        <v>29</v>
      </c>
      <c r="U1619">
        <v>0</v>
      </c>
      <c r="V1619">
        <v>8</v>
      </c>
      <c r="W1619">
        <v>2</v>
      </c>
      <c r="X1619">
        <v>0</v>
      </c>
      <c r="Y1619">
        <v>6</v>
      </c>
      <c r="Z1619">
        <v>45</v>
      </c>
      <c r="AA1619">
        <f>Z1619/P1619</f>
        <v>0.22727272727272727</v>
      </c>
      <c r="AB1619" s="11" t="s">
        <v>506</v>
      </c>
      <c r="AC1619" t="s">
        <v>59</v>
      </c>
      <c r="AD1619">
        <v>1</v>
      </c>
      <c r="AE1619" t="str">
        <f>IF(AD1619&gt;3, "Prefers Discount", "Discount Indifferent")</f>
        <v>Discount Indifferent</v>
      </c>
      <c r="AF1619">
        <v>3</v>
      </c>
      <c r="AG1619">
        <v>1</v>
      </c>
      <c r="AH1619">
        <v>0</v>
      </c>
      <c r="AI1619" t="str">
        <f>INDEX($AF$1:$AH$1,MATCH(MAX(AF1619:AH1619),AF1619:AH1619,0))</f>
        <v>Store_Orders</v>
      </c>
      <c r="AJ1619">
        <v>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f>SUM(AK1619:AO1619)</f>
        <v>0</v>
      </c>
      <c r="AQ1619" t="s">
        <v>67</v>
      </c>
      <c r="AR1619">
        <v>0</v>
      </c>
      <c r="AS1619" t="str">
        <f>IF(OR(AK1619&gt;0, AL1619&gt;0, AM1619&gt;0, AN1619&gt;0, AO1619&gt;0), "Converted", "Not Converted")</f>
        <v>Not Converted</v>
      </c>
      <c r="AT1619">
        <v>0</v>
      </c>
      <c r="AU1619">
        <v>3</v>
      </c>
      <c r="AV1619">
        <v>11</v>
      </c>
      <c r="AW1619">
        <f>IF(Z1619&gt;607, 4, 0)</f>
        <v>0</v>
      </c>
      <c r="AX1619">
        <f>IF(AA1619&gt;1.6588, 3, 0)</f>
        <v>0</v>
      </c>
      <c r="AY1619">
        <f>IF(P1619&gt;401, 2, 0)</f>
        <v>0</v>
      </c>
      <c r="AZ1619">
        <f>IF(I1619&gt;52915.77, 1, 0)</f>
        <v>1</v>
      </c>
      <c r="BA1619">
        <f>SUM(AW1619:AZ1619)</f>
        <v>1</v>
      </c>
      <c r="BB1619" t="str">
        <f>VLOOKUP(BA1619,'Standard Deviations'!$L$1:$M$11,2,TRUE)</f>
        <v>Bronze</v>
      </c>
    </row>
    <row r="1620" spans="1:54">
      <c r="A1620">
        <v>11025</v>
      </c>
      <c r="B1620">
        <v>1961</v>
      </c>
      <c r="C1620">
        <f>2024-B1620</f>
        <v>63</v>
      </c>
      <c r="D1620" t="str">
        <f>VLOOKUP(B1620,Reference!$A$1:$B$125, 2)</f>
        <v>Boomers</v>
      </c>
      <c r="E1620" t="s">
        <v>54</v>
      </c>
      <c r="F1620" t="str">
        <f>IF(E1620="High School", "No College", "College")</f>
        <v>College</v>
      </c>
      <c r="G1620" t="s">
        <v>55</v>
      </c>
      <c r="H1620">
        <v>36443</v>
      </c>
      <c r="I1620">
        <v>36443</v>
      </c>
      <c r="J1620" s="4" t="s">
        <v>175</v>
      </c>
      <c r="K1620">
        <v>1</v>
      </c>
      <c r="L1620">
        <v>1</v>
      </c>
      <c r="M1620" t="str">
        <f>IF(OR(K1620&gt;0, L1620&gt;0), "Parent", "Not Parent")</f>
        <v>Parent</v>
      </c>
      <c r="N1620" t="s">
        <v>650</v>
      </c>
      <c r="O1620" s="8">
        <v>41916</v>
      </c>
      <c r="P1620" s="9">
        <f>O1620-N1620</f>
        <v>608</v>
      </c>
      <c r="Q1620">
        <v>9</v>
      </c>
      <c r="R1620" s="9">
        <f>P1620-Q1620</f>
        <v>599</v>
      </c>
      <c r="S1620" s="8">
        <f>O1620-R1620</f>
        <v>41317</v>
      </c>
      <c r="T1620">
        <v>65</v>
      </c>
      <c r="U1620">
        <v>0</v>
      </c>
      <c r="V1620">
        <v>46</v>
      </c>
      <c r="W1620">
        <v>4</v>
      </c>
      <c r="X1620">
        <v>3</v>
      </c>
      <c r="Y1620">
        <v>20</v>
      </c>
      <c r="Z1620">
        <v>138</v>
      </c>
      <c r="AA1620">
        <f>Z1620/P1620</f>
        <v>0.22697368421052633</v>
      </c>
      <c r="AB1620" s="11" t="s">
        <v>506</v>
      </c>
      <c r="AC1620" t="s">
        <v>59</v>
      </c>
      <c r="AD1620">
        <v>4</v>
      </c>
      <c r="AE1620" t="str">
        <f>IF(AD1620&gt;3, "Prefers Discount", "Discount Indifferent")</f>
        <v>Prefers Discount</v>
      </c>
      <c r="AF1620">
        <v>3</v>
      </c>
      <c r="AG1620">
        <v>3</v>
      </c>
      <c r="AH1620">
        <v>1</v>
      </c>
      <c r="AI1620" t="str">
        <f>INDEX($AF$1:$AH$1,MATCH(MAX(AF1620:AH1620),AF1620:AH1620,0))</f>
        <v>Store_Orders</v>
      </c>
      <c r="AJ1620">
        <v>8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f>SUM(AK1620:AO1620)</f>
        <v>0</v>
      </c>
      <c r="AQ1620" t="s">
        <v>67</v>
      </c>
      <c r="AR1620">
        <v>0</v>
      </c>
      <c r="AS1620" t="str">
        <f>IF(OR(AK1620&gt;0, AL1620&gt;0, AM1620&gt;0, AN1620&gt;0, AO1620&gt;0), "Converted", "Not Converted")</f>
        <v>Not Converted</v>
      </c>
      <c r="AT1620">
        <v>0</v>
      </c>
      <c r="AU1620">
        <v>3</v>
      </c>
      <c r="AV1620">
        <v>11</v>
      </c>
      <c r="AW1620">
        <f>IF(Z1620&gt;607, 4, 0)</f>
        <v>0</v>
      </c>
      <c r="AX1620">
        <f>IF(AA1620&gt;1.6588, 3, 0)</f>
        <v>0</v>
      </c>
      <c r="AY1620">
        <f>IF(P1620&gt;401, 2, 0)</f>
        <v>2</v>
      </c>
      <c r="AZ1620">
        <f>IF(I1620&gt;52915.77, 1, 0)</f>
        <v>0</v>
      </c>
      <c r="BA1620">
        <f>SUM(AW1620:AZ1620)</f>
        <v>2</v>
      </c>
      <c r="BB1620" t="str">
        <f>VLOOKUP(BA1620,'Standard Deviations'!$L$1:$M$11,2,TRUE)</f>
        <v>Bronze</v>
      </c>
    </row>
    <row r="1621" spans="1:54">
      <c r="A1621">
        <v>3276</v>
      </c>
      <c r="B1621">
        <v>1976</v>
      </c>
      <c r="C1621">
        <f>2024-B1621</f>
        <v>48</v>
      </c>
      <c r="D1621" t="str">
        <f>VLOOKUP(B1621,Reference!$A$1:$B$125, 2)</f>
        <v>Gen X</v>
      </c>
      <c r="E1621" t="s">
        <v>74</v>
      </c>
      <c r="F1621" t="str">
        <f>IF(E1621="High School", "No College", "College")</f>
        <v>College</v>
      </c>
      <c r="G1621" t="s">
        <v>65</v>
      </c>
      <c r="H1621">
        <v>36301</v>
      </c>
      <c r="I1621">
        <v>36301</v>
      </c>
      <c r="J1621" s="4" t="s">
        <v>175</v>
      </c>
      <c r="K1621">
        <v>1</v>
      </c>
      <c r="L1621">
        <v>0</v>
      </c>
      <c r="M1621" t="str">
        <f>IF(OR(K1621&gt;0, L1621&gt;0), "Parent", "Not Parent")</f>
        <v>Parent</v>
      </c>
      <c r="N1621" t="s">
        <v>125</v>
      </c>
      <c r="O1621" s="8">
        <v>41916</v>
      </c>
      <c r="P1621" s="9">
        <f>O1621-N1621</f>
        <v>344</v>
      </c>
      <c r="Q1621">
        <v>53</v>
      </c>
      <c r="R1621" s="9">
        <f>P1621-Q1621</f>
        <v>291</v>
      </c>
      <c r="S1621" s="8">
        <f>O1621-R1621</f>
        <v>41625</v>
      </c>
      <c r="T1621">
        <v>11</v>
      </c>
      <c r="U1621">
        <v>12</v>
      </c>
      <c r="V1621">
        <v>35</v>
      </c>
      <c r="W1621">
        <v>3</v>
      </c>
      <c r="X1621">
        <v>5</v>
      </c>
      <c r="Y1621">
        <v>12</v>
      </c>
      <c r="Z1621">
        <v>78</v>
      </c>
      <c r="AA1621">
        <f>Z1621/P1621</f>
        <v>0.22674418604651161</v>
      </c>
      <c r="AB1621" s="14" t="s">
        <v>506</v>
      </c>
      <c r="AC1621" s="13" t="s">
        <v>63</v>
      </c>
      <c r="AD1621">
        <v>1</v>
      </c>
      <c r="AE1621" t="str">
        <f>IF(AD1621&gt;3, "Prefers Discount", "Discount Indifferent")</f>
        <v>Discount Indifferent</v>
      </c>
      <c r="AF1621">
        <v>3</v>
      </c>
      <c r="AG1621">
        <v>3</v>
      </c>
      <c r="AH1621">
        <v>0</v>
      </c>
      <c r="AI1621" t="str">
        <f>INDEX($AF$1:$AH$1,MATCH(MAX(AF1621:AH1621),AF1621:AH1621,0))</f>
        <v>Store_Orders</v>
      </c>
      <c r="AJ1621">
        <v>7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f>SUM(AK1621:AO1621)</f>
        <v>0</v>
      </c>
      <c r="AQ1621" t="s">
        <v>67</v>
      </c>
      <c r="AR1621">
        <v>0</v>
      </c>
      <c r="AS1621" t="str">
        <f>IF(OR(AK1621&gt;0, AL1621&gt;0, AM1621&gt;0, AN1621&gt;0, AO1621&gt;0), "Converted", "Not Converted")</f>
        <v>Not Converted</v>
      </c>
      <c r="AT1621">
        <v>0</v>
      </c>
      <c r="AU1621">
        <v>3</v>
      </c>
      <c r="AV1621">
        <v>11</v>
      </c>
      <c r="AW1621">
        <f>IF(Z1621&gt;607, 4, 0)</f>
        <v>0</v>
      </c>
      <c r="AX1621">
        <f>IF(AA1621&gt;1.6588, 3, 0)</f>
        <v>0</v>
      </c>
      <c r="AY1621">
        <f>IF(P1621&gt;401, 2, 0)</f>
        <v>0</v>
      </c>
      <c r="AZ1621">
        <f>IF(I1621&gt;52915.77, 1, 0)</f>
        <v>0</v>
      </c>
      <c r="BA1621">
        <f>SUM(AW1621:AZ1621)</f>
        <v>0</v>
      </c>
      <c r="BB1621" t="str">
        <f>VLOOKUP(BA1621,'Standard Deviations'!$L$1:$M$11,2,TRUE)</f>
        <v>No Tier</v>
      </c>
    </row>
    <row r="1622" spans="1:54">
      <c r="A1622">
        <v>9672</v>
      </c>
      <c r="B1622">
        <v>1970</v>
      </c>
      <c r="C1622">
        <f>2024-B1622</f>
        <v>54</v>
      </c>
      <c r="D1622" t="str">
        <f>VLOOKUP(B1622,Reference!$A$1:$B$125, 2)</f>
        <v>Gen X</v>
      </c>
      <c r="E1622" t="s">
        <v>74</v>
      </c>
      <c r="F1622" t="str">
        <f>IF(E1622="High School", "No College", "College")</f>
        <v>College</v>
      </c>
      <c r="G1622" t="s">
        <v>55</v>
      </c>
      <c r="H1622">
        <v>23162</v>
      </c>
      <c r="I1622">
        <v>23162</v>
      </c>
      <c r="J1622" s="4" t="s">
        <v>341</v>
      </c>
      <c r="K1622">
        <v>1</v>
      </c>
      <c r="L1622">
        <v>1</v>
      </c>
      <c r="M1622" t="str">
        <f>IF(OR(K1622&gt;0, L1622&gt;0), "Parent", "Not Parent")</f>
        <v>Parent</v>
      </c>
      <c r="N1622" t="s">
        <v>367</v>
      </c>
      <c r="O1622" s="8">
        <v>41916</v>
      </c>
      <c r="P1622" s="9">
        <f>O1622-N1622</f>
        <v>287</v>
      </c>
      <c r="Q1622">
        <v>82</v>
      </c>
      <c r="R1622" s="9">
        <f>P1622-Q1622</f>
        <v>205</v>
      </c>
      <c r="S1622" s="8">
        <f>O1622-R1622</f>
        <v>41711</v>
      </c>
      <c r="T1622">
        <v>8</v>
      </c>
      <c r="U1622">
        <v>3</v>
      </c>
      <c r="V1622">
        <v>9</v>
      </c>
      <c r="W1622">
        <v>19</v>
      </c>
      <c r="X1622">
        <v>4</v>
      </c>
      <c r="Y1622">
        <v>22</v>
      </c>
      <c r="Z1622">
        <v>65</v>
      </c>
      <c r="AA1622">
        <f>Z1622/P1622</f>
        <v>0.2264808362369338</v>
      </c>
      <c r="AB1622" s="14" t="s">
        <v>506</v>
      </c>
      <c r="AC1622" s="13" t="s">
        <v>63</v>
      </c>
      <c r="AD1622">
        <v>3</v>
      </c>
      <c r="AE1622" t="str">
        <f>IF(AD1622&gt;3, "Prefers Discount", "Discount Indifferent")</f>
        <v>Discount Indifferent</v>
      </c>
      <c r="AF1622">
        <v>3</v>
      </c>
      <c r="AG1622">
        <v>1</v>
      </c>
      <c r="AH1622">
        <v>1</v>
      </c>
      <c r="AI1622" t="str">
        <f>INDEX($AF$1:$AH$1,MATCH(MAX(AF1622:AH1622),AF1622:AH1622,0))</f>
        <v>Store_Orders</v>
      </c>
      <c r="AJ1622">
        <v>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f>SUM(AK1622:AO1622)</f>
        <v>0</v>
      </c>
      <c r="AQ1622" t="s">
        <v>67</v>
      </c>
      <c r="AR1622">
        <v>0</v>
      </c>
      <c r="AS1622" t="str">
        <f>IF(OR(AK1622&gt;0, AL1622&gt;0, AM1622&gt;0, AN1622&gt;0, AO1622&gt;0), "Converted", "Not Converted")</f>
        <v>Not Converted</v>
      </c>
      <c r="AT1622">
        <v>0</v>
      </c>
      <c r="AU1622">
        <v>3</v>
      </c>
      <c r="AV1622">
        <v>11</v>
      </c>
      <c r="AW1622">
        <f>IF(Z1622&gt;607, 4, 0)</f>
        <v>0</v>
      </c>
      <c r="AX1622">
        <f>IF(AA1622&gt;1.6588, 3, 0)</f>
        <v>0</v>
      </c>
      <c r="AY1622">
        <f>IF(P1622&gt;401, 2, 0)</f>
        <v>0</v>
      </c>
      <c r="AZ1622">
        <f>IF(I1622&gt;52915.77, 1, 0)</f>
        <v>0</v>
      </c>
      <c r="BA1622">
        <f>SUM(AW1622:AZ1622)</f>
        <v>0</v>
      </c>
      <c r="BB1622" t="str">
        <f>VLOOKUP(BA1622,'Standard Deviations'!$L$1:$M$11,2,TRUE)</f>
        <v>No Tier</v>
      </c>
    </row>
    <row r="1623" spans="1:54">
      <c r="A1623">
        <v>6182</v>
      </c>
      <c r="B1623">
        <v>1984</v>
      </c>
      <c r="C1623">
        <f>2024-B1623</f>
        <v>40</v>
      </c>
      <c r="D1623" t="str">
        <f>VLOOKUP(B1623,Reference!$A$1:$B$125, 2)</f>
        <v>Millennials</v>
      </c>
      <c r="E1623" t="s">
        <v>54</v>
      </c>
      <c r="F1623" t="str">
        <f>IF(E1623="High School", "No College", "College")</f>
        <v>College</v>
      </c>
      <c r="G1623" t="s">
        <v>65</v>
      </c>
      <c r="H1623">
        <v>26646</v>
      </c>
      <c r="I1623">
        <v>26646</v>
      </c>
      <c r="J1623" s="4" t="s">
        <v>341</v>
      </c>
      <c r="K1623">
        <v>1</v>
      </c>
      <c r="L1623">
        <v>0</v>
      </c>
      <c r="M1623" t="str">
        <f>IF(OR(K1623&gt;0, L1623&gt;0), "Parent", "Not Parent")</f>
        <v>Parent</v>
      </c>
      <c r="N1623" t="s">
        <v>179</v>
      </c>
      <c r="O1623" s="8">
        <v>41916</v>
      </c>
      <c r="P1623" s="9">
        <f>O1623-N1623</f>
        <v>236</v>
      </c>
      <c r="Q1623">
        <v>26</v>
      </c>
      <c r="R1623" s="9">
        <f>P1623-Q1623</f>
        <v>210</v>
      </c>
      <c r="S1623" s="8">
        <f>O1623-R1623</f>
        <v>41706</v>
      </c>
      <c r="T1623">
        <v>11</v>
      </c>
      <c r="U1623">
        <v>4</v>
      </c>
      <c r="V1623">
        <v>20</v>
      </c>
      <c r="W1623">
        <v>10</v>
      </c>
      <c r="X1623">
        <v>3</v>
      </c>
      <c r="Y1623">
        <v>5</v>
      </c>
      <c r="Z1623">
        <v>53</v>
      </c>
      <c r="AA1623">
        <f>Z1623/P1623</f>
        <v>0.22457627118644069</v>
      </c>
      <c r="AB1623" s="11" t="s">
        <v>506</v>
      </c>
      <c r="AC1623" t="s">
        <v>59</v>
      </c>
      <c r="AD1623">
        <v>2</v>
      </c>
      <c r="AE1623" t="str">
        <f>IF(AD1623&gt;3, "Prefers Discount", "Discount Indifferent")</f>
        <v>Discount Indifferent</v>
      </c>
      <c r="AF1623">
        <v>4</v>
      </c>
      <c r="AG1623">
        <v>2</v>
      </c>
      <c r="AH1623">
        <v>0</v>
      </c>
      <c r="AI1623" t="str">
        <f>INDEX($AF$1:$AH$1,MATCH(MAX(AF1623:AH1623),AF1623:AH1623,0))</f>
        <v>Store_Orders</v>
      </c>
      <c r="AJ1623">
        <v>6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f>SUM(AK1623:AO1623)</f>
        <v>0</v>
      </c>
      <c r="AQ1623" t="s">
        <v>67</v>
      </c>
      <c r="AR1623">
        <v>0</v>
      </c>
      <c r="AS1623" t="str">
        <f>IF(OR(AK1623&gt;0, AL1623&gt;0, AM1623&gt;0, AN1623&gt;0, AO1623&gt;0), "Converted", "Not Converted")</f>
        <v>Not Converted</v>
      </c>
      <c r="AT1623">
        <v>0</v>
      </c>
      <c r="AU1623">
        <v>3</v>
      </c>
      <c r="AV1623">
        <v>11</v>
      </c>
      <c r="AW1623">
        <f>IF(Z1623&gt;607, 4, 0)</f>
        <v>0</v>
      </c>
      <c r="AX1623">
        <f>IF(AA1623&gt;1.6588, 3, 0)</f>
        <v>0</v>
      </c>
      <c r="AY1623">
        <f>IF(P1623&gt;401, 2, 0)</f>
        <v>0</v>
      </c>
      <c r="AZ1623">
        <f>IF(I1623&gt;52915.77, 1, 0)</f>
        <v>0</v>
      </c>
      <c r="BA1623">
        <f>SUM(AW1623:AZ1623)</f>
        <v>0</v>
      </c>
      <c r="BB1623" t="str">
        <f>VLOOKUP(BA1623,'Standard Deviations'!$L$1:$M$11,2,TRUE)</f>
        <v>No Tier</v>
      </c>
    </row>
    <row r="1624" spans="1:54">
      <c r="A1624">
        <v>3697</v>
      </c>
      <c r="B1624">
        <v>1954</v>
      </c>
      <c r="C1624">
        <f>2024-B1624</f>
        <v>70</v>
      </c>
      <c r="D1624" t="str">
        <f>VLOOKUP(B1624,Reference!$A$1:$B$125, 2)</f>
        <v>Boomers</v>
      </c>
      <c r="E1624" t="s">
        <v>54</v>
      </c>
      <c r="F1624" t="str">
        <f>IF(E1624="High School", "No College", "College")</f>
        <v>College</v>
      </c>
      <c r="G1624" t="s">
        <v>65</v>
      </c>
      <c r="H1624">
        <v>39898</v>
      </c>
      <c r="I1624">
        <v>39898</v>
      </c>
      <c r="J1624" s="4" t="s">
        <v>175</v>
      </c>
      <c r="K1624">
        <v>0</v>
      </c>
      <c r="L1624">
        <v>1</v>
      </c>
      <c r="M1624" t="str">
        <f>IF(OR(K1624&gt;0, L1624&gt;0), "Parent", "Not Parent")</f>
        <v>Parent</v>
      </c>
      <c r="N1624" t="s">
        <v>609</v>
      </c>
      <c r="O1624" s="8">
        <v>41916</v>
      </c>
      <c r="P1624" s="9">
        <f>O1624-N1624</f>
        <v>599</v>
      </c>
      <c r="Q1624">
        <v>20</v>
      </c>
      <c r="R1624" s="9">
        <f>P1624-Q1624</f>
        <v>579</v>
      </c>
      <c r="S1624" s="8">
        <f>O1624-R1624</f>
        <v>41337</v>
      </c>
      <c r="T1624">
        <v>69</v>
      </c>
      <c r="U1624">
        <v>8</v>
      </c>
      <c r="V1624">
        <v>26</v>
      </c>
      <c r="W1624">
        <v>12</v>
      </c>
      <c r="X1624">
        <v>7</v>
      </c>
      <c r="Y1624">
        <v>12</v>
      </c>
      <c r="Z1624">
        <v>134</v>
      </c>
      <c r="AA1624">
        <f>Z1624/P1624</f>
        <v>0.22370617696160267</v>
      </c>
      <c r="AB1624" s="11" t="s">
        <v>506</v>
      </c>
      <c r="AC1624" t="s">
        <v>59</v>
      </c>
      <c r="AD1624">
        <v>2</v>
      </c>
      <c r="AE1624" t="str">
        <f>IF(AD1624&gt;3, "Prefers Discount", "Discount Indifferent")</f>
        <v>Discount Indifferent</v>
      </c>
      <c r="AF1624">
        <v>4</v>
      </c>
      <c r="AG1624">
        <v>3</v>
      </c>
      <c r="AH1624">
        <v>0</v>
      </c>
      <c r="AI1624" t="str">
        <f>INDEX($AF$1:$AH$1,MATCH(MAX(AF1624:AH1624),AF1624:AH1624,0))</f>
        <v>Store_Orders</v>
      </c>
      <c r="AJ1624">
        <v>7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f>SUM(AK1624:AO1624)</f>
        <v>0</v>
      </c>
      <c r="AQ1624" t="s">
        <v>67</v>
      </c>
      <c r="AR1624">
        <v>0</v>
      </c>
      <c r="AS1624" t="str">
        <f>IF(OR(AK1624&gt;0, AL1624&gt;0, AM1624&gt;0, AN1624&gt;0, AO1624&gt;0), "Converted", "Not Converted")</f>
        <v>Not Converted</v>
      </c>
      <c r="AT1624">
        <v>0</v>
      </c>
      <c r="AU1624">
        <v>3</v>
      </c>
      <c r="AV1624">
        <v>11</v>
      </c>
      <c r="AW1624">
        <f>IF(Z1624&gt;607, 4, 0)</f>
        <v>0</v>
      </c>
      <c r="AX1624">
        <f>IF(AA1624&gt;1.6588, 3, 0)</f>
        <v>0</v>
      </c>
      <c r="AY1624">
        <f>IF(P1624&gt;401, 2, 0)</f>
        <v>2</v>
      </c>
      <c r="AZ1624">
        <f>IF(I1624&gt;52915.77, 1, 0)</f>
        <v>0</v>
      </c>
      <c r="BA1624">
        <f>SUM(AW1624:AZ1624)</f>
        <v>2</v>
      </c>
      <c r="BB1624" t="str">
        <f>VLOOKUP(BA1624,'Standard Deviations'!$L$1:$M$11,2,TRUE)</f>
        <v>Bronze</v>
      </c>
    </row>
    <row r="1625" spans="1:54">
      <c r="A1625">
        <v>9955</v>
      </c>
      <c r="B1625">
        <v>1954</v>
      </c>
      <c r="C1625">
        <f>2024-B1625</f>
        <v>70</v>
      </c>
      <c r="D1625" t="str">
        <f>VLOOKUP(B1625,Reference!$A$1:$B$125, 2)</f>
        <v>Boomers</v>
      </c>
      <c r="E1625" t="s">
        <v>54</v>
      </c>
      <c r="F1625" t="str">
        <f>IF(E1625="High School", "No College", "College")</f>
        <v>College</v>
      </c>
      <c r="G1625" t="s">
        <v>65</v>
      </c>
      <c r="H1625">
        <v>39898</v>
      </c>
      <c r="I1625">
        <v>39898</v>
      </c>
      <c r="J1625" s="4" t="s">
        <v>175</v>
      </c>
      <c r="K1625">
        <v>0</v>
      </c>
      <c r="L1625">
        <v>1</v>
      </c>
      <c r="M1625" t="str">
        <f>IF(OR(K1625&gt;0, L1625&gt;0), "Parent", "Not Parent")</f>
        <v>Parent</v>
      </c>
      <c r="N1625" t="s">
        <v>609</v>
      </c>
      <c r="O1625" s="8">
        <v>41916</v>
      </c>
      <c r="P1625" s="9">
        <f>O1625-N1625</f>
        <v>599</v>
      </c>
      <c r="Q1625">
        <v>20</v>
      </c>
      <c r="R1625" s="9">
        <f>P1625-Q1625</f>
        <v>579</v>
      </c>
      <c r="S1625" s="8">
        <f>O1625-R1625</f>
        <v>41337</v>
      </c>
      <c r="T1625">
        <v>69</v>
      </c>
      <c r="U1625">
        <v>8</v>
      </c>
      <c r="V1625">
        <v>26</v>
      </c>
      <c r="W1625">
        <v>12</v>
      </c>
      <c r="X1625">
        <v>7</v>
      </c>
      <c r="Y1625">
        <v>12</v>
      </c>
      <c r="Z1625">
        <v>134</v>
      </c>
      <c r="AA1625">
        <f>Z1625/P1625</f>
        <v>0.22370617696160267</v>
      </c>
      <c r="AB1625" s="11" t="s">
        <v>506</v>
      </c>
      <c r="AC1625" t="s">
        <v>59</v>
      </c>
      <c r="AD1625">
        <v>2</v>
      </c>
      <c r="AE1625" t="str">
        <f>IF(AD1625&gt;3, "Prefers Discount", "Discount Indifferent")</f>
        <v>Discount Indifferent</v>
      </c>
      <c r="AF1625">
        <v>4</v>
      </c>
      <c r="AG1625">
        <v>3</v>
      </c>
      <c r="AH1625">
        <v>0</v>
      </c>
      <c r="AI1625" t="str">
        <f>INDEX($AF$1:$AH$1,MATCH(MAX(AF1625:AH1625),AF1625:AH1625,0))</f>
        <v>Store_Orders</v>
      </c>
      <c r="AJ1625">
        <v>7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f>SUM(AK1625:AO1625)</f>
        <v>0</v>
      </c>
      <c r="AQ1625" t="s">
        <v>67</v>
      </c>
      <c r="AR1625">
        <v>0</v>
      </c>
      <c r="AS1625" t="str">
        <f>IF(OR(AK1625&gt;0, AL1625&gt;0, AM1625&gt;0, AN1625&gt;0, AO1625&gt;0), "Converted", "Not Converted")</f>
        <v>Not Converted</v>
      </c>
      <c r="AT1625">
        <v>0</v>
      </c>
      <c r="AU1625">
        <v>3</v>
      </c>
      <c r="AV1625">
        <v>11</v>
      </c>
      <c r="AW1625">
        <f>IF(Z1625&gt;607, 4, 0)</f>
        <v>0</v>
      </c>
      <c r="AX1625">
        <f>IF(AA1625&gt;1.6588, 3, 0)</f>
        <v>0</v>
      </c>
      <c r="AY1625">
        <f>IF(P1625&gt;401, 2, 0)</f>
        <v>2</v>
      </c>
      <c r="AZ1625">
        <f>IF(I1625&gt;52915.77, 1, 0)</f>
        <v>0</v>
      </c>
      <c r="BA1625">
        <f>SUM(AW1625:AZ1625)</f>
        <v>2</v>
      </c>
      <c r="BB1625" t="str">
        <f>VLOOKUP(BA1625,'Standard Deviations'!$L$1:$M$11,2,TRUE)</f>
        <v>Bronze</v>
      </c>
    </row>
    <row r="1626" spans="1:54">
      <c r="A1626">
        <v>6864</v>
      </c>
      <c r="B1626">
        <v>1989</v>
      </c>
      <c r="C1626">
        <f>2024-B1626</f>
        <v>35</v>
      </c>
      <c r="D1626" t="str">
        <f>VLOOKUP(B1626,Reference!$A$1:$B$125, 2)</f>
        <v>Millennials</v>
      </c>
      <c r="E1626" t="s">
        <v>64</v>
      </c>
      <c r="F1626" t="str">
        <f>IF(E1626="High School", "No College", "College")</f>
        <v>College</v>
      </c>
      <c r="G1626" t="s">
        <v>71</v>
      </c>
      <c r="H1626">
        <v>10979</v>
      </c>
      <c r="I1626">
        <v>10979</v>
      </c>
      <c r="J1626" s="4" t="s">
        <v>341</v>
      </c>
      <c r="K1626">
        <v>0</v>
      </c>
      <c r="L1626">
        <v>0</v>
      </c>
      <c r="M1626" t="str">
        <f>IF(OR(K1626&gt;0, L1626&gt;0), "Parent", "Not Parent")</f>
        <v>Not Parent</v>
      </c>
      <c r="N1626" t="s">
        <v>124</v>
      </c>
      <c r="O1626" s="8">
        <v>41916</v>
      </c>
      <c r="P1626" s="9">
        <f>O1626-N1626</f>
        <v>135</v>
      </c>
      <c r="Q1626">
        <v>34</v>
      </c>
      <c r="R1626" s="9">
        <f>P1626-Q1626</f>
        <v>101</v>
      </c>
      <c r="S1626" s="8">
        <f>O1626-R1626</f>
        <v>41815</v>
      </c>
      <c r="T1626">
        <v>8</v>
      </c>
      <c r="U1626">
        <v>4</v>
      </c>
      <c r="V1626">
        <v>10</v>
      </c>
      <c r="W1626">
        <v>2</v>
      </c>
      <c r="X1626">
        <v>2</v>
      </c>
      <c r="Y1626">
        <v>4</v>
      </c>
      <c r="Z1626">
        <v>30</v>
      </c>
      <c r="AA1626">
        <f>Z1626/P1626</f>
        <v>0.22222222222222221</v>
      </c>
      <c r="AB1626" s="11" t="s">
        <v>506</v>
      </c>
      <c r="AC1626" t="s">
        <v>59</v>
      </c>
      <c r="AD1626">
        <v>2</v>
      </c>
      <c r="AE1626" t="str">
        <f>IF(AD1626&gt;3, "Prefers Discount", "Discount Indifferent")</f>
        <v>Discount Indifferent</v>
      </c>
      <c r="AF1626">
        <v>3</v>
      </c>
      <c r="AG1626">
        <v>3</v>
      </c>
      <c r="AH1626">
        <v>0</v>
      </c>
      <c r="AI1626" t="str">
        <f>INDEX($AF$1:$AH$1,MATCH(MAX(AF1626:AH1626),AF1626:AH1626,0))</f>
        <v>Store_Orders</v>
      </c>
      <c r="AJ1626">
        <v>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f>SUM(AK1626:AO1626)</f>
        <v>0</v>
      </c>
      <c r="AQ1626" t="s">
        <v>67</v>
      </c>
      <c r="AR1626">
        <v>0</v>
      </c>
      <c r="AS1626" t="str">
        <f>IF(OR(AK1626&gt;0, AL1626&gt;0, AM1626&gt;0, AN1626&gt;0, AO1626&gt;0), "Converted", "Not Converted")</f>
        <v>Not Converted</v>
      </c>
      <c r="AT1626">
        <v>0</v>
      </c>
      <c r="AU1626">
        <v>3</v>
      </c>
      <c r="AV1626">
        <v>11</v>
      </c>
      <c r="AW1626">
        <f>IF(Z1626&gt;607, 4, 0)</f>
        <v>0</v>
      </c>
      <c r="AX1626">
        <f>IF(AA1626&gt;1.6588, 3, 0)</f>
        <v>0</v>
      </c>
      <c r="AY1626">
        <f>IF(P1626&gt;401, 2, 0)</f>
        <v>0</v>
      </c>
      <c r="AZ1626">
        <f>IF(I1626&gt;52915.77, 1, 0)</f>
        <v>0</v>
      </c>
      <c r="BA1626">
        <f>SUM(AW1626:AZ1626)</f>
        <v>0</v>
      </c>
      <c r="BB1626" t="str">
        <f>VLOOKUP(BA1626,'Standard Deviations'!$L$1:$M$11,2,TRUE)</f>
        <v>No Tier</v>
      </c>
    </row>
    <row r="1627" spans="1:54">
      <c r="A1627">
        <v>10617</v>
      </c>
      <c r="B1627">
        <v>1989</v>
      </c>
      <c r="C1627">
        <f>2024-B1627</f>
        <v>35</v>
      </c>
      <c r="D1627" t="str">
        <f>VLOOKUP(B1627,Reference!$A$1:$B$125, 2)</f>
        <v>Millennials</v>
      </c>
      <c r="E1627" t="s">
        <v>64</v>
      </c>
      <c r="F1627" t="str">
        <f>IF(E1627="High School", "No College", "College")</f>
        <v>College</v>
      </c>
      <c r="G1627" t="s">
        <v>71</v>
      </c>
      <c r="H1627">
        <v>10979</v>
      </c>
      <c r="I1627">
        <v>10979</v>
      </c>
      <c r="J1627" s="4" t="s">
        <v>341</v>
      </c>
      <c r="K1627">
        <v>0</v>
      </c>
      <c r="L1627">
        <v>0</v>
      </c>
      <c r="M1627" t="str">
        <f>IF(OR(K1627&gt;0, L1627&gt;0), "Parent", "Not Parent")</f>
        <v>Not Parent</v>
      </c>
      <c r="N1627" t="s">
        <v>124</v>
      </c>
      <c r="O1627" s="8">
        <v>41916</v>
      </c>
      <c r="P1627" s="9">
        <f>O1627-N1627</f>
        <v>135</v>
      </c>
      <c r="Q1627">
        <v>34</v>
      </c>
      <c r="R1627" s="9">
        <f>P1627-Q1627</f>
        <v>101</v>
      </c>
      <c r="S1627" s="8">
        <f>O1627-R1627</f>
        <v>41815</v>
      </c>
      <c r="T1627">
        <v>8</v>
      </c>
      <c r="U1627">
        <v>4</v>
      </c>
      <c r="V1627">
        <v>10</v>
      </c>
      <c r="W1627">
        <v>2</v>
      </c>
      <c r="X1627">
        <v>2</v>
      </c>
      <c r="Y1627">
        <v>4</v>
      </c>
      <c r="Z1627">
        <v>30</v>
      </c>
      <c r="AA1627">
        <f>Z1627/P1627</f>
        <v>0.22222222222222221</v>
      </c>
      <c r="AB1627" s="11" t="s">
        <v>506</v>
      </c>
      <c r="AC1627" t="s">
        <v>59</v>
      </c>
      <c r="AD1627">
        <v>2</v>
      </c>
      <c r="AE1627" t="str">
        <f>IF(AD1627&gt;3, "Prefers Discount", "Discount Indifferent")</f>
        <v>Discount Indifferent</v>
      </c>
      <c r="AF1627">
        <v>3</v>
      </c>
      <c r="AG1627">
        <v>3</v>
      </c>
      <c r="AH1627">
        <v>0</v>
      </c>
      <c r="AI1627" t="str">
        <f>INDEX($AF$1:$AH$1,MATCH(MAX(AF1627:AH1627),AF1627:AH1627,0))</f>
        <v>Store_Orders</v>
      </c>
      <c r="AJ1627">
        <v>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f>SUM(AK1627:AO1627)</f>
        <v>0</v>
      </c>
      <c r="AQ1627" t="s">
        <v>67</v>
      </c>
      <c r="AR1627">
        <v>0</v>
      </c>
      <c r="AS1627" t="str">
        <f>IF(OR(AK1627&gt;0, AL1627&gt;0, AM1627&gt;0, AN1627&gt;0, AO1627&gt;0), "Converted", "Not Converted")</f>
        <v>Not Converted</v>
      </c>
      <c r="AT1627">
        <v>0</v>
      </c>
      <c r="AU1627">
        <v>3</v>
      </c>
      <c r="AV1627">
        <v>11</v>
      </c>
      <c r="AW1627">
        <f>IF(Z1627&gt;607, 4, 0)</f>
        <v>0</v>
      </c>
      <c r="AX1627">
        <f>IF(AA1627&gt;1.6588, 3, 0)</f>
        <v>0</v>
      </c>
      <c r="AY1627">
        <f>IF(P1627&gt;401, 2, 0)</f>
        <v>0</v>
      </c>
      <c r="AZ1627">
        <f>IF(I1627&gt;52915.77, 1, 0)</f>
        <v>0</v>
      </c>
      <c r="BA1627">
        <f>SUM(AW1627:AZ1627)</f>
        <v>0</v>
      </c>
      <c r="BB1627" t="str">
        <f>VLOOKUP(BA1627,'Standard Deviations'!$L$1:$M$11,2,TRUE)</f>
        <v>No Tier</v>
      </c>
    </row>
    <row r="1628" spans="1:54">
      <c r="A1628">
        <v>3629</v>
      </c>
      <c r="B1628">
        <v>1978</v>
      </c>
      <c r="C1628">
        <f>2024-B1628</f>
        <v>46</v>
      </c>
      <c r="D1628" t="str">
        <f>VLOOKUP(B1628,Reference!$A$1:$B$125, 2)</f>
        <v>Gen X</v>
      </c>
      <c r="E1628" t="s">
        <v>54</v>
      </c>
      <c r="F1628" t="str">
        <f>IF(E1628="High School", "No College", "College")</f>
        <v>College</v>
      </c>
      <c r="G1628" t="s">
        <v>60</v>
      </c>
      <c r="H1628">
        <v>38557</v>
      </c>
      <c r="I1628">
        <v>38557</v>
      </c>
      <c r="J1628" s="4" t="s">
        <v>175</v>
      </c>
      <c r="K1628">
        <v>1</v>
      </c>
      <c r="L1628">
        <v>0</v>
      </c>
      <c r="M1628" t="str">
        <f>IF(OR(K1628&gt;0, L1628&gt;0), "Parent", "Not Parent")</f>
        <v>Parent</v>
      </c>
      <c r="N1628" t="s">
        <v>530</v>
      </c>
      <c r="O1628" s="8">
        <v>41916</v>
      </c>
      <c r="P1628" s="9">
        <f>O1628-N1628</f>
        <v>654</v>
      </c>
      <c r="Q1628">
        <v>17</v>
      </c>
      <c r="R1628" s="9">
        <f>P1628-Q1628</f>
        <v>637</v>
      </c>
      <c r="S1628" s="8">
        <f>O1628-R1628</f>
        <v>41279</v>
      </c>
      <c r="T1628">
        <v>76</v>
      </c>
      <c r="U1628">
        <v>3</v>
      </c>
      <c r="V1628">
        <v>31</v>
      </c>
      <c r="W1628">
        <v>4</v>
      </c>
      <c r="X1628">
        <v>4</v>
      </c>
      <c r="Y1628">
        <v>27</v>
      </c>
      <c r="Z1628">
        <v>145</v>
      </c>
      <c r="AA1628">
        <f>Z1628/P1628</f>
        <v>0.22171253822629969</v>
      </c>
      <c r="AB1628" s="11" t="s">
        <v>506</v>
      </c>
      <c r="AC1628" t="s">
        <v>59</v>
      </c>
      <c r="AD1628">
        <v>2</v>
      </c>
      <c r="AE1628" t="str">
        <f>IF(AD1628&gt;3, "Prefers Discount", "Discount Indifferent")</f>
        <v>Discount Indifferent</v>
      </c>
      <c r="AF1628">
        <v>3</v>
      </c>
      <c r="AG1628">
        <v>3</v>
      </c>
      <c r="AH1628">
        <v>1</v>
      </c>
      <c r="AI1628" t="str">
        <f>INDEX($AF$1:$AH$1,MATCH(MAX(AF1628:AH1628),AF1628:AH1628,0))</f>
        <v>Store_Orders</v>
      </c>
      <c r="AJ1628">
        <v>7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f>SUM(AK1628:AO1628)</f>
        <v>0</v>
      </c>
      <c r="AQ1628" t="s">
        <v>67</v>
      </c>
      <c r="AR1628">
        <v>0</v>
      </c>
      <c r="AS1628" t="str">
        <f>IF(OR(AK1628&gt;0, AL1628&gt;0, AM1628&gt;0, AN1628&gt;0, AO1628&gt;0), "Converted", "Not Converted")</f>
        <v>Not Converted</v>
      </c>
      <c r="AT1628">
        <v>0</v>
      </c>
      <c r="AU1628">
        <v>3</v>
      </c>
      <c r="AV1628">
        <v>11</v>
      </c>
      <c r="AW1628">
        <f>IF(Z1628&gt;607, 4, 0)</f>
        <v>0</v>
      </c>
      <c r="AX1628">
        <f>IF(AA1628&gt;1.6588, 3, 0)</f>
        <v>0</v>
      </c>
      <c r="AY1628">
        <f>IF(P1628&gt;401, 2, 0)</f>
        <v>2</v>
      </c>
      <c r="AZ1628">
        <f>IF(I1628&gt;52915.77, 1, 0)</f>
        <v>0</v>
      </c>
      <c r="BA1628">
        <f>SUM(AW1628:AZ1628)</f>
        <v>2</v>
      </c>
      <c r="BB1628" t="str">
        <f>VLOOKUP(BA1628,'Standard Deviations'!$L$1:$M$11,2,TRUE)</f>
        <v>Bronze</v>
      </c>
    </row>
    <row r="1629" spans="1:54">
      <c r="A1629">
        <v>1503</v>
      </c>
      <c r="B1629">
        <v>1976</v>
      </c>
      <c r="C1629">
        <f>2024-B1629</f>
        <v>48</v>
      </c>
      <c r="D1629" t="str">
        <f>VLOOKUP(B1629,Reference!$A$1:$B$125, 2)</f>
        <v>Gen X</v>
      </c>
      <c r="E1629" t="s">
        <v>68</v>
      </c>
      <c r="F1629" t="str">
        <f>IF(E1629="High School", "No College", "College")</f>
        <v>College</v>
      </c>
      <c r="G1629" t="s">
        <v>65</v>
      </c>
      <c r="H1629">
        <v>162397</v>
      </c>
      <c r="I1629">
        <v>162397</v>
      </c>
      <c r="J1629" t="s">
        <v>101</v>
      </c>
      <c r="K1629">
        <v>1</v>
      </c>
      <c r="L1629">
        <v>1</v>
      </c>
      <c r="M1629" t="str">
        <f>IF(OR(K1629&gt;0, L1629&gt;0), "Parent", "Not Parent")</f>
        <v>Parent</v>
      </c>
      <c r="N1629" t="s">
        <v>219</v>
      </c>
      <c r="O1629" s="8">
        <v>41916</v>
      </c>
      <c r="P1629" s="9">
        <f>O1629-N1629</f>
        <v>488</v>
      </c>
      <c r="Q1629">
        <v>31</v>
      </c>
      <c r="R1629" s="9">
        <f>P1629-Q1629</f>
        <v>457</v>
      </c>
      <c r="S1629" s="8">
        <f>O1629-R1629</f>
        <v>41459</v>
      </c>
      <c r="T1629">
        <v>85</v>
      </c>
      <c r="U1629">
        <v>1</v>
      </c>
      <c r="V1629">
        <v>16</v>
      </c>
      <c r="W1629">
        <v>2</v>
      </c>
      <c r="X1629">
        <v>1</v>
      </c>
      <c r="Y1629">
        <v>2</v>
      </c>
      <c r="Z1629">
        <v>107</v>
      </c>
      <c r="AA1629">
        <f>Z1629/P1629</f>
        <v>0.21926229508196721</v>
      </c>
      <c r="AB1629" s="11" t="s">
        <v>506</v>
      </c>
      <c r="AC1629" t="s">
        <v>59</v>
      </c>
      <c r="AD1629">
        <v>0</v>
      </c>
      <c r="AE1629" t="str">
        <f>IF(AD1629&gt;3, "Prefers Discount", "Discount Indifferent")</f>
        <v>Discount Indifferent</v>
      </c>
      <c r="AF1629">
        <v>1</v>
      </c>
      <c r="AG1629">
        <v>0</v>
      </c>
      <c r="AH1629">
        <v>0</v>
      </c>
      <c r="AI1629" t="str">
        <f>INDEX($AF$1:$AH$1,MATCH(MAX(AF1629:AH1629),AF1629:AH1629,0))</f>
        <v>Store_Orders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f>SUM(AK1629:AO1629)</f>
        <v>0</v>
      </c>
      <c r="AQ1629" t="s">
        <v>67</v>
      </c>
      <c r="AR1629">
        <v>0</v>
      </c>
      <c r="AS1629" t="str">
        <f>IF(OR(AK1629&gt;0, AL1629&gt;0, AM1629&gt;0, AN1629&gt;0, AO1629&gt;0), "Converted", "Not Converted")</f>
        <v>Not Converted</v>
      </c>
      <c r="AT1629">
        <v>0</v>
      </c>
      <c r="AU1629">
        <v>3</v>
      </c>
      <c r="AV1629">
        <v>11</v>
      </c>
      <c r="AW1629">
        <f>IF(Z1629&gt;607, 4, 0)</f>
        <v>0</v>
      </c>
      <c r="AX1629">
        <f>IF(AA1629&gt;1.6588, 3, 0)</f>
        <v>0</v>
      </c>
      <c r="AY1629">
        <f>IF(P1629&gt;401, 2, 0)</f>
        <v>2</v>
      </c>
      <c r="AZ1629">
        <f>IF(I1629&gt;52915.77, 1, 0)</f>
        <v>1</v>
      </c>
      <c r="BA1629">
        <f>SUM(AW1629:AZ1629)</f>
        <v>3</v>
      </c>
      <c r="BB1629" t="str">
        <f>VLOOKUP(BA1629,'Standard Deviations'!$L$1:$M$11,2,TRUE)</f>
        <v>Silver</v>
      </c>
    </row>
    <row r="1630" spans="1:54">
      <c r="A1630">
        <v>3878</v>
      </c>
      <c r="B1630">
        <v>1980</v>
      </c>
      <c r="C1630">
        <f>2024-B1630</f>
        <v>44</v>
      </c>
      <c r="D1630" t="str">
        <f>VLOOKUP(B1630,Reference!$A$1:$B$125, 2)</f>
        <v>Millennials</v>
      </c>
      <c r="E1630" t="s">
        <v>74</v>
      </c>
      <c r="F1630" t="str">
        <f>IF(E1630="High School", "No College", "College")</f>
        <v>College</v>
      </c>
      <c r="G1630" t="s">
        <v>60</v>
      </c>
      <c r="H1630">
        <v>31859</v>
      </c>
      <c r="I1630">
        <v>31859</v>
      </c>
      <c r="J1630" s="4" t="s">
        <v>175</v>
      </c>
      <c r="K1630">
        <v>1</v>
      </c>
      <c r="L1630">
        <v>0</v>
      </c>
      <c r="M1630" t="str">
        <f>IF(OR(K1630&gt;0, L1630&gt;0), "Parent", "Not Parent")</f>
        <v>Parent</v>
      </c>
      <c r="N1630" t="s">
        <v>680</v>
      </c>
      <c r="O1630" s="8">
        <v>41916</v>
      </c>
      <c r="P1630" s="9">
        <f>O1630-N1630</f>
        <v>219</v>
      </c>
      <c r="Q1630">
        <v>3</v>
      </c>
      <c r="R1630" s="9">
        <f>P1630-Q1630</f>
        <v>216</v>
      </c>
      <c r="S1630" s="8">
        <f>O1630-R1630</f>
        <v>41700</v>
      </c>
      <c r="T1630">
        <v>3</v>
      </c>
      <c r="U1630">
        <v>4</v>
      </c>
      <c r="V1630">
        <v>7</v>
      </c>
      <c r="W1630">
        <v>15</v>
      </c>
      <c r="X1630">
        <v>8</v>
      </c>
      <c r="Y1630">
        <v>11</v>
      </c>
      <c r="Z1630">
        <v>48</v>
      </c>
      <c r="AA1630">
        <f>Z1630/P1630</f>
        <v>0.21917808219178081</v>
      </c>
      <c r="AB1630" s="11" t="s">
        <v>506</v>
      </c>
      <c r="AC1630" t="s">
        <v>59</v>
      </c>
      <c r="AD1630">
        <v>1</v>
      </c>
      <c r="AE1630" t="str">
        <f>IF(AD1630&gt;3, "Prefers Discount", "Discount Indifferent")</f>
        <v>Discount Indifferent</v>
      </c>
      <c r="AF1630">
        <v>3</v>
      </c>
      <c r="AG1630">
        <v>1</v>
      </c>
      <c r="AH1630">
        <v>0</v>
      </c>
      <c r="AI1630" t="str">
        <f>INDEX($AF$1:$AH$1,MATCH(MAX(AF1630:AH1630),AF1630:AH1630,0))</f>
        <v>Store_Orders</v>
      </c>
      <c r="AJ1630">
        <v>7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f>SUM(AK1630:AO1630)</f>
        <v>0</v>
      </c>
      <c r="AQ1630" t="s">
        <v>67</v>
      </c>
      <c r="AR1630">
        <v>0</v>
      </c>
      <c r="AS1630" t="str">
        <f>IF(OR(AK1630&gt;0, AL1630&gt;0, AM1630&gt;0, AN1630&gt;0, AO1630&gt;0), "Converted", "Not Converted")</f>
        <v>Not Converted</v>
      </c>
      <c r="AT1630">
        <v>0</v>
      </c>
      <c r="AU1630">
        <v>3</v>
      </c>
      <c r="AV1630">
        <v>11</v>
      </c>
      <c r="AW1630">
        <f>IF(Z1630&gt;607, 4, 0)</f>
        <v>0</v>
      </c>
      <c r="AX1630">
        <f>IF(AA1630&gt;1.6588, 3, 0)</f>
        <v>0</v>
      </c>
      <c r="AY1630">
        <f>IF(P1630&gt;401, 2, 0)</f>
        <v>0</v>
      </c>
      <c r="AZ1630">
        <f>IF(I1630&gt;52915.77, 1, 0)</f>
        <v>0</v>
      </c>
      <c r="BA1630">
        <f>SUM(AW1630:AZ1630)</f>
        <v>0</v>
      </c>
      <c r="BB1630" t="str">
        <f>VLOOKUP(BA1630,'Standard Deviations'!$L$1:$M$11,2,TRUE)</f>
        <v>No Tier</v>
      </c>
    </row>
    <row r="1631" spans="1:54">
      <c r="A1631">
        <v>4764</v>
      </c>
      <c r="B1631">
        <v>1952</v>
      </c>
      <c r="C1631">
        <f>2024-B1631</f>
        <v>72</v>
      </c>
      <c r="D1631" t="str">
        <f>VLOOKUP(B1631,Reference!$A$1:$B$125, 2)</f>
        <v>Boomers</v>
      </c>
      <c r="E1631" t="s">
        <v>64</v>
      </c>
      <c r="F1631" t="str">
        <f>IF(E1631="High School", "No College", "College")</f>
        <v>College</v>
      </c>
      <c r="G1631" t="s">
        <v>65</v>
      </c>
      <c r="H1631">
        <v>40442</v>
      </c>
      <c r="I1631">
        <v>40442</v>
      </c>
      <c r="J1631" s="4" t="s">
        <v>175</v>
      </c>
      <c r="K1631">
        <v>1</v>
      </c>
      <c r="L1631">
        <v>1</v>
      </c>
      <c r="M1631" t="str">
        <f>IF(OR(K1631&gt;0, L1631&gt;0), "Parent", "Not Parent")</f>
        <v>Parent</v>
      </c>
      <c r="N1631" t="s">
        <v>660</v>
      </c>
      <c r="O1631" s="8">
        <v>41916</v>
      </c>
      <c r="P1631" s="9">
        <f>O1631-N1631</f>
        <v>776</v>
      </c>
      <c r="Q1631">
        <v>52</v>
      </c>
      <c r="R1631" s="9">
        <f>P1631-Q1631</f>
        <v>724</v>
      </c>
      <c r="S1631" s="8">
        <f>O1631-R1631</f>
        <v>41192</v>
      </c>
      <c r="T1631">
        <v>45</v>
      </c>
      <c r="U1631">
        <v>12</v>
      </c>
      <c r="V1631">
        <v>52</v>
      </c>
      <c r="W1631">
        <v>25</v>
      </c>
      <c r="X1631">
        <v>22</v>
      </c>
      <c r="Y1631">
        <v>13</v>
      </c>
      <c r="Z1631">
        <v>169</v>
      </c>
      <c r="AA1631">
        <f>Z1631/P1631</f>
        <v>0.21778350515463918</v>
      </c>
      <c r="AB1631" s="14" t="s">
        <v>506</v>
      </c>
      <c r="AC1631" s="13" t="s">
        <v>63</v>
      </c>
      <c r="AD1631">
        <v>4</v>
      </c>
      <c r="AE1631" t="str">
        <f>IF(AD1631&gt;3, "Prefers Discount", "Discount Indifferent")</f>
        <v>Prefers Discount</v>
      </c>
      <c r="AF1631">
        <v>4</v>
      </c>
      <c r="AG1631">
        <v>3</v>
      </c>
      <c r="AH1631">
        <v>1</v>
      </c>
      <c r="AI1631" t="str">
        <f>INDEX($AF$1:$AH$1,MATCH(MAX(AF1631:AH1631),AF1631:AH1631,0))</f>
        <v>Store_Orders</v>
      </c>
      <c r="AJ1631">
        <v>7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f>SUM(AK1631:AO1631)</f>
        <v>0</v>
      </c>
      <c r="AQ1631" t="s">
        <v>67</v>
      </c>
      <c r="AR1631">
        <v>1</v>
      </c>
      <c r="AS1631" t="str">
        <f>IF(OR(AK1631&gt;0, AL1631&gt;0, AM1631&gt;0, AN1631&gt;0, AO1631&gt;0), "Converted", "Not Converted")</f>
        <v>Not Converted</v>
      </c>
      <c r="AT1631">
        <v>0</v>
      </c>
      <c r="AU1631">
        <v>3</v>
      </c>
      <c r="AV1631">
        <v>11</v>
      </c>
      <c r="AW1631">
        <f>IF(Z1631&gt;607, 4, 0)</f>
        <v>0</v>
      </c>
      <c r="AX1631">
        <f>IF(AA1631&gt;1.6588, 3, 0)</f>
        <v>0</v>
      </c>
      <c r="AY1631">
        <f>IF(P1631&gt;401, 2, 0)</f>
        <v>2</v>
      </c>
      <c r="AZ1631">
        <f>IF(I1631&gt;52915.77, 1, 0)</f>
        <v>0</v>
      </c>
      <c r="BA1631">
        <f>SUM(AW1631:AZ1631)</f>
        <v>2</v>
      </c>
      <c r="BB1631" t="str">
        <f>VLOOKUP(BA1631,'Standard Deviations'!$L$1:$M$11,2,TRUE)</f>
        <v>Bronze</v>
      </c>
    </row>
    <row r="1632" spans="1:54">
      <c r="A1632">
        <v>8962</v>
      </c>
      <c r="B1632">
        <v>1975</v>
      </c>
      <c r="C1632">
        <f>2024-B1632</f>
        <v>49</v>
      </c>
      <c r="D1632" t="str">
        <f>VLOOKUP(B1632,Reference!$A$1:$B$125, 2)</f>
        <v>Gen X</v>
      </c>
      <c r="E1632" t="s">
        <v>64</v>
      </c>
      <c r="F1632" t="str">
        <f>IF(E1632="High School", "No College", "College")</f>
        <v>College</v>
      </c>
      <c r="G1632" t="s">
        <v>55</v>
      </c>
      <c r="H1632">
        <v>44319</v>
      </c>
      <c r="I1632">
        <v>44319</v>
      </c>
      <c r="J1632" s="4" t="s">
        <v>175</v>
      </c>
      <c r="K1632">
        <v>1</v>
      </c>
      <c r="L1632">
        <v>1</v>
      </c>
      <c r="M1632" t="str">
        <f>IF(OR(K1632&gt;0, L1632&gt;0), "Parent", "Not Parent")</f>
        <v>Parent</v>
      </c>
      <c r="N1632" t="s">
        <v>614</v>
      </c>
      <c r="O1632" s="8">
        <v>41916</v>
      </c>
      <c r="P1632" s="9">
        <f>O1632-N1632</f>
        <v>170</v>
      </c>
      <c r="Q1632">
        <v>18</v>
      </c>
      <c r="R1632" s="9">
        <f>P1632-Q1632</f>
        <v>152</v>
      </c>
      <c r="S1632" s="8">
        <f>O1632-R1632</f>
        <v>41764</v>
      </c>
      <c r="T1632">
        <v>26</v>
      </c>
      <c r="U1632">
        <v>0</v>
      </c>
      <c r="V1632">
        <v>8</v>
      </c>
      <c r="W1632">
        <v>0</v>
      </c>
      <c r="X1632">
        <v>0</v>
      </c>
      <c r="Y1632">
        <v>3</v>
      </c>
      <c r="Z1632">
        <v>37</v>
      </c>
      <c r="AA1632">
        <f>Z1632/P1632</f>
        <v>0.21764705882352942</v>
      </c>
      <c r="AB1632" s="11" t="s">
        <v>506</v>
      </c>
      <c r="AC1632" t="s">
        <v>59</v>
      </c>
      <c r="AD1632">
        <v>2</v>
      </c>
      <c r="AE1632" t="str">
        <f>IF(AD1632&gt;3, "Prefers Discount", "Discount Indifferent")</f>
        <v>Discount Indifferent</v>
      </c>
      <c r="AF1632">
        <v>3</v>
      </c>
      <c r="AG1632">
        <v>2</v>
      </c>
      <c r="AH1632">
        <v>0</v>
      </c>
      <c r="AI1632" t="str">
        <f>INDEX($AF$1:$AH$1,MATCH(MAX(AF1632:AH1632),AF1632:AH1632,0))</f>
        <v>Store_Orders</v>
      </c>
      <c r="AJ1632">
        <v>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f>SUM(AK1632:AO1632)</f>
        <v>0</v>
      </c>
      <c r="AQ1632" t="s">
        <v>67</v>
      </c>
      <c r="AR1632">
        <v>0</v>
      </c>
      <c r="AS1632" t="str">
        <f>IF(OR(AK1632&gt;0, AL1632&gt;0, AM1632&gt;0, AN1632&gt;0, AO1632&gt;0), "Converted", "Not Converted")</f>
        <v>Not Converted</v>
      </c>
      <c r="AT1632">
        <v>0</v>
      </c>
      <c r="AU1632">
        <v>3</v>
      </c>
      <c r="AV1632">
        <v>11</v>
      </c>
      <c r="AW1632">
        <f>IF(Z1632&gt;607, 4, 0)</f>
        <v>0</v>
      </c>
      <c r="AX1632">
        <f>IF(AA1632&gt;1.6588, 3, 0)</f>
        <v>0</v>
      </c>
      <c r="AY1632">
        <f>IF(P1632&gt;401, 2, 0)</f>
        <v>0</v>
      </c>
      <c r="AZ1632">
        <f>IF(I1632&gt;52915.77, 1, 0)</f>
        <v>0</v>
      </c>
      <c r="BA1632">
        <f>SUM(AW1632:AZ1632)</f>
        <v>0</v>
      </c>
      <c r="BB1632" t="str">
        <f>VLOOKUP(BA1632,'Standard Deviations'!$L$1:$M$11,2,TRUE)</f>
        <v>No Tier</v>
      </c>
    </row>
    <row r="1633" spans="1:54">
      <c r="A1633">
        <v>5610</v>
      </c>
      <c r="B1633">
        <v>1965</v>
      </c>
      <c r="C1633">
        <f>2024-B1633</f>
        <v>59</v>
      </c>
      <c r="D1633" t="str">
        <f>VLOOKUP(B1633,Reference!$A$1:$B$125, 2)</f>
        <v>Gen X</v>
      </c>
      <c r="E1633" t="s">
        <v>54</v>
      </c>
      <c r="F1633" t="str">
        <f>IF(E1633="High School", "No College", "College")</f>
        <v>College</v>
      </c>
      <c r="G1633" t="s">
        <v>65</v>
      </c>
      <c r="H1633">
        <v>33456</v>
      </c>
      <c r="I1633">
        <v>33456</v>
      </c>
      <c r="J1633" s="4" t="s">
        <v>175</v>
      </c>
      <c r="K1633">
        <v>1</v>
      </c>
      <c r="L1633">
        <v>1</v>
      </c>
      <c r="M1633" t="str">
        <f>IF(OR(K1633&gt;0, L1633&gt;0), "Parent", "Not Parent")</f>
        <v>Parent</v>
      </c>
      <c r="N1633" t="s">
        <v>580</v>
      </c>
      <c r="O1633" s="8">
        <v>41916</v>
      </c>
      <c r="P1633" s="9">
        <f>O1633-N1633</f>
        <v>166</v>
      </c>
      <c r="Q1633">
        <v>58</v>
      </c>
      <c r="R1633" s="9">
        <f>P1633-Q1633</f>
        <v>108</v>
      </c>
      <c r="S1633" s="8">
        <f>O1633-R1633</f>
        <v>41808</v>
      </c>
      <c r="T1633">
        <v>7</v>
      </c>
      <c r="U1633">
        <v>3</v>
      </c>
      <c r="V1633">
        <v>10</v>
      </c>
      <c r="W1633">
        <v>8</v>
      </c>
      <c r="X1633">
        <v>1</v>
      </c>
      <c r="Y1633">
        <v>7</v>
      </c>
      <c r="Z1633">
        <v>36</v>
      </c>
      <c r="AA1633">
        <f>Z1633/P1633</f>
        <v>0.21686746987951808</v>
      </c>
      <c r="AB1633" s="14" t="s">
        <v>506</v>
      </c>
      <c r="AC1633" s="13" t="s">
        <v>63</v>
      </c>
      <c r="AD1633">
        <v>2</v>
      </c>
      <c r="AE1633" t="str">
        <f>IF(AD1633&gt;3, "Prefers Discount", "Discount Indifferent")</f>
        <v>Discount Indifferent</v>
      </c>
      <c r="AF1633">
        <v>3</v>
      </c>
      <c r="AG1633">
        <v>1</v>
      </c>
      <c r="AH1633">
        <v>0</v>
      </c>
      <c r="AI1633" t="str">
        <f>INDEX($AF$1:$AH$1,MATCH(MAX(AF1633:AH1633),AF1633:AH1633,0))</f>
        <v>Store_Orders</v>
      </c>
      <c r="AJ1633">
        <v>7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f>SUM(AK1633:AO1633)</f>
        <v>0</v>
      </c>
      <c r="AQ1633" t="s">
        <v>67</v>
      </c>
      <c r="AR1633">
        <v>0</v>
      </c>
      <c r="AS1633" t="str">
        <f>IF(OR(AK1633&gt;0, AL1633&gt;0, AM1633&gt;0, AN1633&gt;0, AO1633&gt;0), "Converted", "Not Converted")</f>
        <v>Not Converted</v>
      </c>
      <c r="AT1633">
        <v>0</v>
      </c>
      <c r="AU1633">
        <v>3</v>
      </c>
      <c r="AV1633">
        <v>11</v>
      </c>
      <c r="AW1633">
        <f>IF(Z1633&gt;607, 4, 0)</f>
        <v>0</v>
      </c>
      <c r="AX1633">
        <f>IF(AA1633&gt;1.6588, 3, 0)</f>
        <v>0</v>
      </c>
      <c r="AY1633">
        <f>IF(P1633&gt;401, 2, 0)</f>
        <v>0</v>
      </c>
      <c r="AZ1633">
        <f>IF(I1633&gt;52915.77, 1, 0)</f>
        <v>0</v>
      </c>
      <c r="BA1633">
        <f>SUM(AW1633:AZ1633)</f>
        <v>0</v>
      </c>
      <c r="BB1633" t="str">
        <f>VLOOKUP(BA1633,'Standard Deviations'!$L$1:$M$11,2,TRUE)</f>
        <v>No Tier</v>
      </c>
    </row>
    <row r="1634" spans="1:54">
      <c r="A1634">
        <v>8341</v>
      </c>
      <c r="B1634">
        <v>1969</v>
      </c>
      <c r="C1634">
        <f>2024-B1634</f>
        <v>55</v>
      </c>
      <c r="D1634" t="str">
        <f>VLOOKUP(B1634,Reference!$A$1:$B$125, 2)</f>
        <v>Gen X</v>
      </c>
      <c r="E1634" t="s">
        <v>68</v>
      </c>
      <c r="F1634" t="str">
        <f>IF(E1634="High School", "No College", "College")</f>
        <v>College</v>
      </c>
      <c r="G1634" t="s">
        <v>55</v>
      </c>
      <c r="H1634">
        <v>30396</v>
      </c>
      <c r="I1634">
        <v>30396</v>
      </c>
      <c r="J1634" s="4" t="s">
        <v>341</v>
      </c>
      <c r="K1634">
        <v>1</v>
      </c>
      <c r="L1634">
        <v>0</v>
      </c>
      <c r="M1634" t="str">
        <f>IF(OR(K1634&gt;0, L1634&gt;0), "Parent", "Not Parent")</f>
        <v>Parent</v>
      </c>
      <c r="N1634" t="s">
        <v>166</v>
      </c>
      <c r="O1634" s="8">
        <v>41916</v>
      </c>
      <c r="P1634" s="9">
        <f>O1634-N1634</f>
        <v>157</v>
      </c>
      <c r="Q1634">
        <v>22</v>
      </c>
      <c r="R1634" s="9">
        <f>P1634-Q1634</f>
        <v>135</v>
      </c>
      <c r="S1634" s="8">
        <f>O1634-R1634</f>
        <v>41781</v>
      </c>
      <c r="T1634">
        <v>15</v>
      </c>
      <c r="U1634">
        <v>0</v>
      </c>
      <c r="V1634">
        <v>6</v>
      </c>
      <c r="W1634">
        <v>0</v>
      </c>
      <c r="X1634">
        <v>1</v>
      </c>
      <c r="Y1634">
        <v>12</v>
      </c>
      <c r="Z1634">
        <v>34</v>
      </c>
      <c r="AA1634">
        <f>Z1634/P1634</f>
        <v>0.21656050955414013</v>
      </c>
      <c r="AB1634" s="11" t="s">
        <v>506</v>
      </c>
      <c r="AC1634" t="s">
        <v>59</v>
      </c>
      <c r="AD1634">
        <v>2</v>
      </c>
      <c r="AE1634" t="str">
        <f>IF(AD1634&gt;3, "Prefers Discount", "Discount Indifferent")</f>
        <v>Discount Indifferent</v>
      </c>
      <c r="AF1634">
        <v>2</v>
      </c>
      <c r="AG1634">
        <v>1</v>
      </c>
      <c r="AH1634">
        <v>1</v>
      </c>
      <c r="AI1634" t="str">
        <f>INDEX($AF$1:$AH$1,MATCH(MAX(AF1634:AH1634),AF1634:AH1634,0))</f>
        <v>Store_Orders</v>
      </c>
      <c r="AJ1634">
        <v>7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f>SUM(AK1634:AO1634)</f>
        <v>1</v>
      </c>
      <c r="AQ1634" t="str">
        <f>INDEX($AK$1:$AO$1,MATCH(MAX(AK1634:AO1634),AK1634:AO1634,0))</f>
        <v>Converted_on_Camp3</v>
      </c>
      <c r="AR1634">
        <v>1</v>
      </c>
      <c r="AS1634" t="str">
        <f>IF(OR(AK1634&gt;0, AL1634&gt;0, AM1634&gt;0, AN1634&gt;0, AO1634&gt;0), "Converted", "Not Converted")</f>
        <v>Converted</v>
      </c>
      <c r="AT1634">
        <v>0</v>
      </c>
      <c r="AU1634">
        <v>3</v>
      </c>
      <c r="AV1634">
        <v>11</v>
      </c>
      <c r="AW1634">
        <f>IF(Z1634&gt;607, 4, 0)</f>
        <v>0</v>
      </c>
      <c r="AX1634">
        <f>IF(AA1634&gt;1.6588, 3, 0)</f>
        <v>0</v>
      </c>
      <c r="AY1634">
        <f>IF(P1634&gt;401, 2, 0)</f>
        <v>0</v>
      </c>
      <c r="AZ1634">
        <f>IF(I1634&gt;52915.77, 1, 0)</f>
        <v>0</v>
      </c>
      <c r="BA1634">
        <f>SUM(AW1634:AZ1634)</f>
        <v>0</v>
      </c>
      <c r="BB1634" t="str">
        <f>VLOOKUP(BA1634,'Standard Deviations'!$L$1:$M$11,2,TRUE)</f>
        <v>No Tier</v>
      </c>
    </row>
    <row r="1635" spans="1:54">
      <c r="A1635">
        <v>7943</v>
      </c>
      <c r="B1635">
        <v>1975</v>
      </c>
      <c r="C1635">
        <f>2024-B1635</f>
        <v>49</v>
      </c>
      <c r="D1635" t="str">
        <f>VLOOKUP(B1635,Reference!$A$1:$B$125, 2)</f>
        <v>Gen X</v>
      </c>
      <c r="E1635" t="s">
        <v>68</v>
      </c>
      <c r="F1635" t="str">
        <f>IF(E1635="High School", "No College", "College")</f>
        <v>College</v>
      </c>
      <c r="G1635" t="s">
        <v>55</v>
      </c>
      <c r="H1635">
        <v>36663</v>
      </c>
      <c r="I1635">
        <v>36663</v>
      </c>
      <c r="J1635" s="4" t="s">
        <v>175</v>
      </c>
      <c r="K1635">
        <v>1</v>
      </c>
      <c r="L1635">
        <v>0</v>
      </c>
      <c r="M1635" t="str">
        <f>IF(OR(K1635&gt;0, L1635&gt;0), "Parent", "Not Parent")</f>
        <v>Parent</v>
      </c>
      <c r="N1635" t="s">
        <v>133</v>
      </c>
      <c r="O1635" s="8">
        <v>41916</v>
      </c>
      <c r="P1635" s="9">
        <f>O1635-N1635</f>
        <v>162</v>
      </c>
      <c r="Q1635">
        <v>40</v>
      </c>
      <c r="R1635" s="9">
        <f>P1635-Q1635</f>
        <v>122</v>
      </c>
      <c r="S1635" s="8">
        <f>O1635-R1635</f>
        <v>41794</v>
      </c>
      <c r="T1635">
        <v>18</v>
      </c>
      <c r="U1635">
        <v>0</v>
      </c>
      <c r="V1635">
        <v>6</v>
      </c>
      <c r="W1635">
        <v>3</v>
      </c>
      <c r="X1635">
        <v>3</v>
      </c>
      <c r="Y1635">
        <v>5</v>
      </c>
      <c r="Z1635">
        <v>35</v>
      </c>
      <c r="AA1635">
        <f>Z1635/P1635</f>
        <v>0.21604938271604937</v>
      </c>
      <c r="AB1635" s="11" t="s">
        <v>506</v>
      </c>
      <c r="AC1635" t="s">
        <v>59</v>
      </c>
      <c r="AD1635">
        <v>1</v>
      </c>
      <c r="AE1635" t="str">
        <f>IF(AD1635&gt;3, "Prefers Discount", "Discount Indifferent")</f>
        <v>Discount Indifferent</v>
      </c>
      <c r="AF1635">
        <v>3</v>
      </c>
      <c r="AG1635">
        <v>1</v>
      </c>
      <c r="AH1635">
        <v>1</v>
      </c>
      <c r="AI1635" t="str">
        <f>INDEX($AF$1:$AH$1,MATCH(MAX(AF1635:AH1635),AF1635:AH1635,0))</f>
        <v>Store_Orders</v>
      </c>
      <c r="AJ1635">
        <v>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f>SUM(AK1635:AO1635)</f>
        <v>0</v>
      </c>
      <c r="AQ1635" t="s">
        <v>67</v>
      </c>
      <c r="AR1635">
        <v>0</v>
      </c>
      <c r="AS1635" t="str">
        <f>IF(OR(AK1635&gt;0, AL1635&gt;0, AM1635&gt;0, AN1635&gt;0, AO1635&gt;0), "Converted", "Not Converted")</f>
        <v>Not Converted</v>
      </c>
      <c r="AT1635">
        <v>0</v>
      </c>
      <c r="AU1635">
        <v>3</v>
      </c>
      <c r="AV1635">
        <v>11</v>
      </c>
      <c r="AW1635">
        <f>IF(Z1635&gt;607, 4, 0)</f>
        <v>0</v>
      </c>
      <c r="AX1635">
        <f>IF(AA1635&gt;1.6588, 3, 0)</f>
        <v>0</v>
      </c>
      <c r="AY1635">
        <f>IF(P1635&gt;401, 2, 0)</f>
        <v>0</v>
      </c>
      <c r="AZ1635">
        <f>IF(I1635&gt;52915.77, 1, 0)</f>
        <v>0</v>
      </c>
      <c r="BA1635">
        <f>SUM(AW1635:AZ1635)</f>
        <v>0</v>
      </c>
      <c r="BB1635" t="str">
        <f>VLOOKUP(BA1635,'Standard Deviations'!$L$1:$M$11,2,TRUE)</f>
        <v>No Tier</v>
      </c>
    </row>
    <row r="1636" spans="1:54">
      <c r="A1636">
        <v>5015</v>
      </c>
      <c r="B1636">
        <v>1976</v>
      </c>
      <c r="C1636">
        <f>2024-B1636</f>
        <v>48</v>
      </c>
      <c r="D1636" t="str">
        <f>VLOOKUP(B1636,Reference!$A$1:$B$125, 2)</f>
        <v>Gen X</v>
      </c>
      <c r="E1636" t="s">
        <v>64</v>
      </c>
      <c r="F1636" t="str">
        <f>IF(E1636="High School", "No College", "College")</f>
        <v>College</v>
      </c>
      <c r="G1636" t="s">
        <v>55</v>
      </c>
      <c r="H1636">
        <v>34529</v>
      </c>
      <c r="I1636">
        <v>34529</v>
      </c>
      <c r="J1636" s="4" t="s">
        <v>175</v>
      </c>
      <c r="K1636">
        <v>1</v>
      </c>
      <c r="L1636">
        <v>0</v>
      </c>
      <c r="M1636" t="str">
        <f>IF(OR(K1636&gt;0, L1636&gt;0), "Parent", "Not Parent")</f>
        <v>Parent</v>
      </c>
      <c r="N1636" t="s">
        <v>570</v>
      </c>
      <c r="O1636" s="8">
        <v>41916</v>
      </c>
      <c r="P1636" s="9">
        <f>O1636-N1636</f>
        <v>750</v>
      </c>
      <c r="Q1636">
        <v>94</v>
      </c>
      <c r="R1636" s="9">
        <f>P1636-Q1636</f>
        <v>656</v>
      </c>
      <c r="S1636" s="8">
        <f>O1636-R1636</f>
        <v>41260</v>
      </c>
      <c r="T1636">
        <v>68</v>
      </c>
      <c r="U1636">
        <v>6</v>
      </c>
      <c r="V1636">
        <v>38</v>
      </c>
      <c r="W1636">
        <v>3</v>
      </c>
      <c r="X1636">
        <v>6</v>
      </c>
      <c r="Y1636">
        <v>41</v>
      </c>
      <c r="Z1636">
        <v>162</v>
      </c>
      <c r="AA1636">
        <f>Z1636/P1636</f>
        <v>0.216</v>
      </c>
      <c r="AB1636" s="14" t="s">
        <v>506</v>
      </c>
      <c r="AC1636" s="13" t="s">
        <v>63</v>
      </c>
      <c r="AD1636">
        <v>2</v>
      </c>
      <c r="AE1636" t="str">
        <f>IF(AD1636&gt;3, "Prefers Discount", "Discount Indifferent")</f>
        <v>Discount Indifferent</v>
      </c>
      <c r="AF1636">
        <v>3</v>
      </c>
      <c r="AG1636">
        <v>2</v>
      </c>
      <c r="AH1636">
        <v>2</v>
      </c>
      <c r="AI1636" t="str">
        <f>INDEX($AF$1:$AH$1,MATCH(MAX(AF1636:AH1636),AF1636:AH1636,0))</f>
        <v>Store_Orders</v>
      </c>
      <c r="AJ1636">
        <v>7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f>SUM(AK1636:AO1636)</f>
        <v>0</v>
      </c>
      <c r="AQ1636" t="s">
        <v>67</v>
      </c>
      <c r="AR1636">
        <v>0</v>
      </c>
      <c r="AS1636" t="str">
        <f>IF(OR(AK1636&gt;0, AL1636&gt;0, AM1636&gt;0, AN1636&gt;0, AO1636&gt;0), "Converted", "Not Converted")</f>
        <v>Not Converted</v>
      </c>
      <c r="AT1636">
        <v>0</v>
      </c>
      <c r="AU1636">
        <v>3</v>
      </c>
      <c r="AV1636">
        <v>11</v>
      </c>
      <c r="AW1636">
        <f>IF(Z1636&gt;607, 4, 0)</f>
        <v>0</v>
      </c>
      <c r="AX1636">
        <f>IF(AA1636&gt;1.6588, 3, 0)</f>
        <v>0</v>
      </c>
      <c r="AY1636">
        <f>IF(P1636&gt;401, 2, 0)</f>
        <v>2</v>
      </c>
      <c r="AZ1636">
        <f>IF(I1636&gt;52915.77, 1, 0)</f>
        <v>0</v>
      </c>
      <c r="BA1636">
        <f>SUM(AW1636:AZ1636)</f>
        <v>2</v>
      </c>
      <c r="BB1636" t="str">
        <f>VLOOKUP(BA1636,'Standard Deviations'!$L$1:$M$11,2,TRUE)</f>
        <v>Bronze</v>
      </c>
    </row>
    <row r="1637" spans="1:54">
      <c r="A1637">
        <v>3332</v>
      </c>
      <c r="B1637">
        <v>1985</v>
      </c>
      <c r="C1637">
        <f>2024-B1637</f>
        <v>39</v>
      </c>
      <c r="D1637" t="str">
        <f>VLOOKUP(B1637,Reference!$A$1:$B$125, 2)</f>
        <v>Millennials</v>
      </c>
      <c r="E1637" t="s">
        <v>54</v>
      </c>
      <c r="F1637" t="str">
        <f>IF(E1637="High School", "No College", "College")</f>
        <v>College</v>
      </c>
      <c r="G1637" t="s">
        <v>60</v>
      </c>
      <c r="H1637">
        <v>29760</v>
      </c>
      <c r="I1637">
        <v>29760</v>
      </c>
      <c r="J1637" s="4" t="s">
        <v>341</v>
      </c>
      <c r="K1637">
        <v>1</v>
      </c>
      <c r="L1637">
        <v>0</v>
      </c>
      <c r="M1637" t="str">
        <f>IF(OR(K1637&gt;0, L1637&gt;0), "Parent", "Not Parent")</f>
        <v>Parent</v>
      </c>
      <c r="N1637" t="s">
        <v>469</v>
      </c>
      <c r="O1637" s="8">
        <v>41916</v>
      </c>
      <c r="P1637" s="9">
        <f>O1637-N1637</f>
        <v>766</v>
      </c>
      <c r="Q1637">
        <v>87</v>
      </c>
      <c r="R1637" s="9">
        <f>P1637-Q1637</f>
        <v>679</v>
      </c>
      <c r="S1637" s="8">
        <f>O1637-R1637</f>
        <v>41237</v>
      </c>
      <c r="T1637">
        <v>64</v>
      </c>
      <c r="U1637">
        <v>4</v>
      </c>
      <c r="V1637">
        <v>68</v>
      </c>
      <c r="W1637">
        <v>7</v>
      </c>
      <c r="X1637">
        <v>5</v>
      </c>
      <c r="Y1637">
        <v>17</v>
      </c>
      <c r="Z1637">
        <v>165</v>
      </c>
      <c r="AA1637">
        <f>Z1637/P1637</f>
        <v>0.21540469973890339</v>
      </c>
      <c r="AB1637" s="14" t="s">
        <v>506</v>
      </c>
      <c r="AC1637" s="13" t="s">
        <v>63</v>
      </c>
      <c r="AD1637">
        <v>4</v>
      </c>
      <c r="AE1637" t="str">
        <f>IF(AD1637&gt;3, "Prefers Discount", "Discount Indifferent")</f>
        <v>Prefers Discount</v>
      </c>
      <c r="AF1637">
        <v>4</v>
      </c>
      <c r="AG1637">
        <v>3</v>
      </c>
      <c r="AH1637">
        <v>1</v>
      </c>
      <c r="AI1637" t="str">
        <f>INDEX($AF$1:$AH$1,MATCH(MAX(AF1637:AH1637),AF1637:AH1637,0))</f>
        <v>Store_Orders</v>
      </c>
      <c r="AJ1637">
        <v>8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f>SUM(AK1637:AO1637)</f>
        <v>0</v>
      </c>
      <c r="AQ1637" t="s">
        <v>67</v>
      </c>
      <c r="AR1637">
        <v>0</v>
      </c>
      <c r="AS1637" t="str">
        <f>IF(OR(AK1637&gt;0, AL1637&gt;0, AM1637&gt;0, AN1637&gt;0, AO1637&gt;0), "Converted", "Not Converted")</f>
        <v>Not Converted</v>
      </c>
      <c r="AT1637">
        <v>0</v>
      </c>
      <c r="AU1637">
        <v>3</v>
      </c>
      <c r="AV1637">
        <v>11</v>
      </c>
      <c r="AW1637">
        <f>IF(Z1637&gt;607, 4, 0)</f>
        <v>0</v>
      </c>
      <c r="AX1637">
        <f>IF(AA1637&gt;1.6588, 3, 0)</f>
        <v>0</v>
      </c>
      <c r="AY1637">
        <f>IF(P1637&gt;401, 2, 0)</f>
        <v>2</v>
      </c>
      <c r="AZ1637">
        <f>IF(I1637&gt;52915.77, 1, 0)</f>
        <v>0</v>
      </c>
      <c r="BA1637">
        <f>SUM(AW1637:AZ1637)</f>
        <v>2</v>
      </c>
      <c r="BB1637" t="str">
        <f>VLOOKUP(BA1637,'Standard Deviations'!$L$1:$M$11,2,TRUE)</f>
        <v>Bronze</v>
      </c>
    </row>
    <row r="1638" spans="1:54">
      <c r="A1638">
        <v>7433</v>
      </c>
      <c r="B1638">
        <v>1985</v>
      </c>
      <c r="C1638">
        <f>2024-B1638</f>
        <v>39</v>
      </c>
      <c r="D1638" t="str">
        <f>VLOOKUP(B1638,Reference!$A$1:$B$125, 2)</f>
        <v>Millennials</v>
      </c>
      <c r="E1638" t="s">
        <v>54</v>
      </c>
      <c r="F1638" t="str">
        <f>IF(E1638="High School", "No College", "College")</f>
        <v>College</v>
      </c>
      <c r="G1638" t="s">
        <v>60</v>
      </c>
      <c r="H1638">
        <v>29760</v>
      </c>
      <c r="I1638">
        <v>29760</v>
      </c>
      <c r="J1638" s="4" t="s">
        <v>341</v>
      </c>
      <c r="K1638">
        <v>1</v>
      </c>
      <c r="L1638">
        <v>0</v>
      </c>
      <c r="M1638" t="str">
        <f>IF(OR(K1638&gt;0, L1638&gt;0), "Parent", "Not Parent")</f>
        <v>Parent</v>
      </c>
      <c r="N1638" t="s">
        <v>469</v>
      </c>
      <c r="O1638" s="8">
        <v>41916</v>
      </c>
      <c r="P1638" s="9">
        <f>O1638-N1638</f>
        <v>766</v>
      </c>
      <c r="Q1638">
        <v>87</v>
      </c>
      <c r="R1638" s="9">
        <f>P1638-Q1638</f>
        <v>679</v>
      </c>
      <c r="S1638" s="8">
        <f>O1638-R1638</f>
        <v>41237</v>
      </c>
      <c r="T1638">
        <v>64</v>
      </c>
      <c r="U1638">
        <v>4</v>
      </c>
      <c r="V1638">
        <v>68</v>
      </c>
      <c r="W1638">
        <v>7</v>
      </c>
      <c r="X1638">
        <v>5</v>
      </c>
      <c r="Y1638">
        <v>17</v>
      </c>
      <c r="Z1638">
        <v>165</v>
      </c>
      <c r="AA1638">
        <f>Z1638/P1638</f>
        <v>0.21540469973890339</v>
      </c>
      <c r="AB1638" s="14" t="s">
        <v>506</v>
      </c>
      <c r="AC1638" s="13" t="s">
        <v>63</v>
      </c>
      <c r="AD1638">
        <v>4</v>
      </c>
      <c r="AE1638" t="str">
        <f>IF(AD1638&gt;3, "Prefers Discount", "Discount Indifferent")</f>
        <v>Prefers Discount</v>
      </c>
      <c r="AF1638">
        <v>4</v>
      </c>
      <c r="AG1638">
        <v>3</v>
      </c>
      <c r="AH1638">
        <v>1</v>
      </c>
      <c r="AI1638" t="str">
        <f>INDEX($AF$1:$AH$1,MATCH(MAX(AF1638:AH1638),AF1638:AH1638,0))</f>
        <v>Store_Orders</v>
      </c>
      <c r="AJ1638">
        <v>8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f>SUM(AK1638:AO1638)</f>
        <v>0</v>
      </c>
      <c r="AQ1638" t="s">
        <v>67</v>
      </c>
      <c r="AR1638">
        <v>0</v>
      </c>
      <c r="AS1638" t="str">
        <f>IF(OR(AK1638&gt;0, AL1638&gt;0, AM1638&gt;0, AN1638&gt;0, AO1638&gt;0), "Converted", "Not Converted")</f>
        <v>Not Converted</v>
      </c>
      <c r="AT1638">
        <v>0</v>
      </c>
      <c r="AU1638">
        <v>3</v>
      </c>
      <c r="AV1638">
        <v>11</v>
      </c>
      <c r="AW1638">
        <f>IF(Z1638&gt;607, 4, 0)</f>
        <v>0</v>
      </c>
      <c r="AX1638">
        <f>IF(AA1638&gt;1.6588, 3, 0)</f>
        <v>0</v>
      </c>
      <c r="AY1638">
        <f>IF(P1638&gt;401, 2, 0)</f>
        <v>2</v>
      </c>
      <c r="AZ1638">
        <f>IF(I1638&gt;52915.77, 1, 0)</f>
        <v>0</v>
      </c>
      <c r="BA1638">
        <f>SUM(AW1638:AZ1638)</f>
        <v>2</v>
      </c>
      <c r="BB1638" t="str">
        <f>VLOOKUP(BA1638,'Standard Deviations'!$L$1:$M$11,2,TRUE)</f>
        <v>Bronze</v>
      </c>
    </row>
    <row r="1639" spans="1:54">
      <c r="A1639">
        <v>7419</v>
      </c>
      <c r="B1639">
        <v>1968</v>
      </c>
      <c r="C1639">
        <f>2024-B1639</f>
        <v>56</v>
      </c>
      <c r="D1639" t="str">
        <f>VLOOKUP(B1639,Reference!$A$1:$B$125, 2)</f>
        <v>Gen X</v>
      </c>
      <c r="E1639" t="s">
        <v>64</v>
      </c>
      <c r="F1639" t="str">
        <f>IF(E1639="High School", "No College", "College")</f>
        <v>College</v>
      </c>
      <c r="G1639" t="s">
        <v>71</v>
      </c>
      <c r="H1639">
        <v>27071</v>
      </c>
      <c r="I1639">
        <v>27071</v>
      </c>
      <c r="J1639" s="4" t="s">
        <v>341</v>
      </c>
      <c r="K1639">
        <v>1</v>
      </c>
      <c r="L1639">
        <v>0</v>
      </c>
      <c r="M1639" t="str">
        <f>IF(OR(K1639&gt;0, L1639&gt;0), "Parent", "Not Parent")</f>
        <v>Parent</v>
      </c>
      <c r="N1639" t="s">
        <v>206</v>
      </c>
      <c r="O1639" s="8">
        <v>41916</v>
      </c>
      <c r="P1639" s="9">
        <f>O1639-N1639</f>
        <v>164</v>
      </c>
      <c r="Q1639">
        <v>90</v>
      </c>
      <c r="R1639" s="9">
        <f>P1639-Q1639</f>
        <v>74</v>
      </c>
      <c r="S1639" s="8">
        <f>O1639-R1639</f>
        <v>41842</v>
      </c>
      <c r="T1639">
        <v>8</v>
      </c>
      <c r="U1639">
        <v>3</v>
      </c>
      <c r="V1639">
        <v>19</v>
      </c>
      <c r="W1639">
        <v>0</v>
      </c>
      <c r="X1639">
        <v>2</v>
      </c>
      <c r="Y1639">
        <v>3</v>
      </c>
      <c r="Z1639">
        <v>35</v>
      </c>
      <c r="AA1639">
        <f>Z1639/P1639</f>
        <v>0.21341463414634146</v>
      </c>
      <c r="AB1639" s="14" t="s">
        <v>506</v>
      </c>
      <c r="AC1639" s="13" t="s">
        <v>63</v>
      </c>
      <c r="AD1639">
        <v>2</v>
      </c>
      <c r="AE1639" t="str">
        <f>IF(AD1639&gt;3, "Prefers Discount", "Discount Indifferent")</f>
        <v>Discount Indifferent</v>
      </c>
      <c r="AF1639">
        <v>3</v>
      </c>
      <c r="AG1639">
        <v>2</v>
      </c>
      <c r="AH1639">
        <v>0</v>
      </c>
      <c r="AI1639" t="str">
        <f>INDEX($AF$1:$AH$1,MATCH(MAX(AF1639:AH1639),AF1639:AH1639,0))</f>
        <v>Store_Orders</v>
      </c>
      <c r="AJ1639">
        <v>6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f>SUM(AK1639:AO1639)</f>
        <v>0</v>
      </c>
      <c r="AQ1639" t="s">
        <v>67</v>
      </c>
      <c r="AR1639">
        <v>0</v>
      </c>
      <c r="AS1639" t="str">
        <f>IF(OR(AK1639&gt;0, AL1639&gt;0, AM1639&gt;0, AN1639&gt;0, AO1639&gt;0), "Converted", "Not Converted")</f>
        <v>Not Converted</v>
      </c>
      <c r="AT1639">
        <v>0</v>
      </c>
      <c r="AU1639">
        <v>3</v>
      </c>
      <c r="AV1639">
        <v>11</v>
      </c>
      <c r="AW1639">
        <f>IF(Z1639&gt;607, 4, 0)</f>
        <v>0</v>
      </c>
      <c r="AX1639">
        <f>IF(AA1639&gt;1.6588, 3, 0)</f>
        <v>0</v>
      </c>
      <c r="AY1639">
        <f>IF(P1639&gt;401, 2, 0)</f>
        <v>0</v>
      </c>
      <c r="AZ1639">
        <f>IF(I1639&gt;52915.77, 1, 0)</f>
        <v>0</v>
      </c>
      <c r="BA1639">
        <f>SUM(AW1639:AZ1639)</f>
        <v>0</v>
      </c>
      <c r="BB1639" t="str">
        <f>VLOOKUP(BA1639,'Standard Deviations'!$L$1:$M$11,2,TRUE)</f>
        <v>No Tier</v>
      </c>
    </row>
    <row r="1640" spans="1:54">
      <c r="A1640">
        <v>8955</v>
      </c>
      <c r="B1640">
        <v>1957</v>
      </c>
      <c r="C1640">
        <f>2024-B1640</f>
        <v>67</v>
      </c>
      <c r="D1640" t="str">
        <f>VLOOKUP(B1640,Reference!$A$1:$B$125, 2)</f>
        <v>Boomers</v>
      </c>
      <c r="E1640" t="s">
        <v>68</v>
      </c>
      <c r="F1640" t="str">
        <f>IF(E1640="High School", "No College", "College")</f>
        <v>College</v>
      </c>
      <c r="G1640" t="s">
        <v>65</v>
      </c>
      <c r="H1640">
        <v>40451</v>
      </c>
      <c r="I1640">
        <v>40451</v>
      </c>
      <c r="J1640" s="4" t="s">
        <v>175</v>
      </c>
      <c r="K1640">
        <v>0</v>
      </c>
      <c r="L1640">
        <v>2</v>
      </c>
      <c r="M1640" t="str">
        <f>IF(OR(K1640&gt;0, L1640&gt;0), "Parent", "Not Parent")</f>
        <v>Parent</v>
      </c>
      <c r="N1640" t="s">
        <v>304</v>
      </c>
      <c r="O1640" s="8">
        <v>41916</v>
      </c>
      <c r="P1640" s="9">
        <f>O1640-N1640</f>
        <v>230</v>
      </c>
      <c r="Q1640">
        <v>54</v>
      </c>
      <c r="R1640" s="9">
        <f>P1640-Q1640</f>
        <v>176</v>
      </c>
      <c r="S1640" s="8">
        <f>O1640-R1640</f>
        <v>41740</v>
      </c>
      <c r="T1640">
        <v>35</v>
      </c>
      <c r="U1640">
        <v>0</v>
      </c>
      <c r="V1640">
        <v>4</v>
      </c>
      <c r="W1640">
        <v>0</v>
      </c>
      <c r="X1640">
        <v>0</v>
      </c>
      <c r="Y1640">
        <v>10</v>
      </c>
      <c r="Z1640">
        <v>49</v>
      </c>
      <c r="AA1640">
        <f>Z1640/P1640</f>
        <v>0.21304347826086956</v>
      </c>
      <c r="AB1640" s="14" t="s">
        <v>506</v>
      </c>
      <c r="AC1640" s="13" t="s">
        <v>63</v>
      </c>
      <c r="AD1640">
        <v>1</v>
      </c>
      <c r="AE1640" t="str">
        <f>IF(AD1640&gt;3, "Prefers Discount", "Discount Indifferent")</f>
        <v>Discount Indifferent</v>
      </c>
      <c r="AF1640">
        <v>2</v>
      </c>
      <c r="AG1640">
        <v>1</v>
      </c>
      <c r="AH1640">
        <v>1</v>
      </c>
      <c r="AI1640" t="str">
        <f>INDEX($AF$1:$AH$1,MATCH(MAX(AF1640:AH1640),AF1640:AH1640,0))</f>
        <v>Store_Orders</v>
      </c>
      <c r="AJ1640">
        <v>5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f>SUM(AK1640:AO1640)</f>
        <v>1</v>
      </c>
      <c r="AQ1640" t="str">
        <f>INDEX($AK$1:$AO$1,MATCH(MAX(AK1640:AO1640),AK1640:AO1640,0))</f>
        <v>Converted_on_Camp3</v>
      </c>
      <c r="AR1640">
        <v>1</v>
      </c>
      <c r="AS1640" t="str">
        <f>IF(OR(AK1640&gt;0, AL1640&gt;0, AM1640&gt;0, AN1640&gt;0, AO1640&gt;0), "Converted", "Not Converted")</f>
        <v>Converted</v>
      </c>
      <c r="AT1640">
        <v>0</v>
      </c>
      <c r="AU1640">
        <v>3</v>
      </c>
      <c r="AV1640">
        <v>11</v>
      </c>
      <c r="AW1640">
        <f>IF(Z1640&gt;607, 4, 0)</f>
        <v>0</v>
      </c>
      <c r="AX1640">
        <f>IF(AA1640&gt;1.6588, 3, 0)</f>
        <v>0</v>
      </c>
      <c r="AY1640">
        <f>IF(P1640&gt;401, 2, 0)</f>
        <v>0</v>
      </c>
      <c r="AZ1640">
        <f>IF(I1640&gt;52915.77, 1, 0)</f>
        <v>0</v>
      </c>
      <c r="BA1640">
        <f>SUM(AW1640:AZ1640)</f>
        <v>0</v>
      </c>
      <c r="BB1640" t="str">
        <f>VLOOKUP(BA1640,'Standard Deviations'!$L$1:$M$11,2,TRUE)</f>
        <v>No Tier</v>
      </c>
    </row>
    <row r="1641" spans="1:54">
      <c r="A1641">
        <v>6941</v>
      </c>
      <c r="B1641">
        <v>1971</v>
      </c>
      <c r="C1641">
        <f>2024-B1641</f>
        <v>53</v>
      </c>
      <c r="D1641" t="str">
        <f>VLOOKUP(B1641,Reference!$A$1:$B$125, 2)</f>
        <v>Gen X</v>
      </c>
      <c r="E1641" t="s">
        <v>54</v>
      </c>
      <c r="F1641" t="str">
        <f>IF(E1641="High School", "No College", "College")</f>
        <v>College</v>
      </c>
      <c r="G1641" t="s">
        <v>60</v>
      </c>
      <c r="H1641">
        <v>31632</v>
      </c>
      <c r="I1641">
        <v>31632</v>
      </c>
      <c r="J1641" s="4" t="s">
        <v>175</v>
      </c>
      <c r="K1641">
        <v>0</v>
      </c>
      <c r="L1641">
        <v>0</v>
      </c>
      <c r="M1641" t="str">
        <f>IF(OR(K1641&gt;0, L1641&gt;0), "Parent", "Not Parent")</f>
        <v>Not Parent</v>
      </c>
      <c r="N1641" t="s">
        <v>466</v>
      </c>
      <c r="O1641" s="8">
        <v>41916</v>
      </c>
      <c r="P1641" s="9">
        <f>O1641-N1641</f>
        <v>447</v>
      </c>
      <c r="Q1641">
        <v>92</v>
      </c>
      <c r="R1641" s="9">
        <f>P1641-Q1641</f>
        <v>355</v>
      </c>
      <c r="S1641" s="8">
        <f>O1641-R1641</f>
        <v>41561</v>
      </c>
      <c r="T1641">
        <v>17</v>
      </c>
      <c r="U1641">
        <v>8</v>
      </c>
      <c r="V1641">
        <v>12</v>
      </c>
      <c r="W1641">
        <v>11</v>
      </c>
      <c r="X1641">
        <v>15</v>
      </c>
      <c r="Y1641">
        <v>32</v>
      </c>
      <c r="Z1641">
        <v>95</v>
      </c>
      <c r="AA1641">
        <f>Z1641/P1641</f>
        <v>0.21252796420581654</v>
      </c>
      <c r="AB1641" s="14" t="s">
        <v>506</v>
      </c>
      <c r="AC1641" s="13" t="s">
        <v>63</v>
      </c>
      <c r="AD1641">
        <v>1</v>
      </c>
      <c r="AE1641" t="str">
        <f>IF(AD1641&gt;3, "Prefers Discount", "Discount Indifferent")</f>
        <v>Discount Indifferent</v>
      </c>
      <c r="AF1641">
        <v>2</v>
      </c>
      <c r="AG1641">
        <v>2</v>
      </c>
      <c r="AH1641">
        <v>1</v>
      </c>
      <c r="AI1641" t="str">
        <f>INDEX($AF$1:$AH$1,MATCH(MAX(AF1641:AH1641),AF1641:AH1641,0))</f>
        <v>Store_Orders</v>
      </c>
      <c r="AJ1641">
        <v>7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f>SUM(AK1641:AO1641)</f>
        <v>0</v>
      </c>
      <c r="AQ1641" t="s">
        <v>67</v>
      </c>
      <c r="AR1641">
        <v>0</v>
      </c>
      <c r="AS1641" t="str">
        <f>IF(OR(AK1641&gt;0, AL1641&gt;0, AM1641&gt;0, AN1641&gt;0, AO1641&gt;0), "Converted", "Not Converted")</f>
        <v>Not Converted</v>
      </c>
      <c r="AT1641">
        <v>0</v>
      </c>
      <c r="AU1641">
        <v>3</v>
      </c>
      <c r="AV1641">
        <v>11</v>
      </c>
      <c r="AW1641">
        <f>IF(Z1641&gt;607, 4, 0)</f>
        <v>0</v>
      </c>
      <c r="AX1641">
        <f>IF(AA1641&gt;1.6588, 3, 0)</f>
        <v>0</v>
      </c>
      <c r="AY1641">
        <f>IF(P1641&gt;401, 2, 0)</f>
        <v>2</v>
      </c>
      <c r="AZ1641">
        <f>IF(I1641&gt;52915.77, 1, 0)</f>
        <v>0</v>
      </c>
      <c r="BA1641">
        <f>SUM(AW1641:AZ1641)</f>
        <v>2</v>
      </c>
      <c r="BB1641" t="str">
        <f>VLOOKUP(BA1641,'Standard Deviations'!$L$1:$M$11,2,TRUE)</f>
        <v>Bronze</v>
      </c>
    </row>
    <row r="1642" spans="1:54">
      <c r="A1642">
        <v>9197</v>
      </c>
      <c r="B1642">
        <v>1953</v>
      </c>
      <c r="C1642">
        <f>2024-B1642</f>
        <v>71</v>
      </c>
      <c r="D1642" t="str">
        <f>VLOOKUP(B1642,Reference!$A$1:$B$125, 2)</f>
        <v>Boomers</v>
      </c>
      <c r="E1642" t="s">
        <v>54</v>
      </c>
      <c r="F1642" t="str">
        <f>IF(E1642="High School", "No College", "College")</f>
        <v>College</v>
      </c>
      <c r="G1642" t="s">
        <v>55</v>
      </c>
      <c r="H1642">
        <v>39722</v>
      </c>
      <c r="I1642">
        <v>39722</v>
      </c>
      <c r="J1642" s="4" t="s">
        <v>175</v>
      </c>
      <c r="K1642">
        <v>0</v>
      </c>
      <c r="L1642">
        <v>1</v>
      </c>
      <c r="M1642" t="str">
        <f>IF(OR(K1642&gt;0, L1642&gt;0), "Parent", "Not Parent")</f>
        <v>Parent</v>
      </c>
      <c r="N1642" t="s">
        <v>116</v>
      </c>
      <c r="O1642" s="8">
        <v>41916</v>
      </c>
      <c r="P1642" s="9">
        <f>O1642-N1642</f>
        <v>222</v>
      </c>
      <c r="Q1642">
        <v>92</v>
      </c>
      <c r="R1642" s="9">
        <f>P1642-Q1642</f>
        <v>130</v>
      </c>
      <c r="S1642" s="8">
        <f>O1642-R1642</f>
        <v>41786</v>
      </c>
      <c r="T1642">
        <v>32</v>
      </c>
      <c r="U1642">
        <v>0</v>
      </c>
      <c r="V1642">
        <v>5</v>
      </c>
      <c r="W1642">
        <v>2</v>
      </c>
      <c r="X1642">
        <v>0</v>
      </c>
      <c r="Y1642">
        <v>8</v>
      </c>
      <c r="Z1642">
        <v>47</v>
      </c>
      <c r="AA1642">
        <f>Z1642/P1642</f>
        <v>0.21171171171171171</v>
      </c>
      <c r="AB1642" s="14" t="s">
        <v>506</v>
      </c>
      <c r="AC1642" s="13" t="s">
        <v>63</v>
      </c>
      <c r="AD1642">
        <v>2</v>
      </c>
      <c r="AE1642" t="str">
        <f>IF(AD1642&gt;3, "Prefers Discount", "Discount Indifferent")</f>
        <v>Discount Indifferent</v>
      </c>
      <c r="AF1642">
        <v>3</v>
      </c>
      <c r="AG1642">
        <v>2</v>
      </c>
      <c r="AH1642">
        <v>0</v>
      </c>
      <c r="AI1642" t="str">
        <f>INDEX($AF$1:$AH$1,MATCH(MAX(AF1642:AH1642),AF1642:AH1642,0))</f>
        <v>Store_Orders</v>
      </c>
      <c r="AJ1642">
        <v>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f>SUM(AK1642:AO1642)</f>
        <v>0</v>
      </c>
      <c r="AQ1642" t="s">
        <v>67</v>
      </c>
      <c r="AR1642">
        <v>0</v>
      </c>
      <c r="AS1642" t="str">
        <f>IF(OR(AK1642&gt;0, AL1642&gt;0, AM1642&gt;0, AN1642&gt;0, AO1642&gt;0), "Converted", "Not Converted")</f>
        <v>Not Converted</v>
      </c>
      <c r="AT1642">
        <v>0</v>
      </c>
      <c r="AU1642">
        <v>3</v>
      </c>
      <c r="AV1642">
        <v>11</v>
      </c>
      <c r="AW1642">
        <f>IF(Z1642&gt;607, 4, 0)</f>
        <v>0</v>
      </c>
      <c r="AX1642">
        <f>IF(AA1642&gt;1.6588, 3, 0)</f>
        <v>0</v>
      </c>
      <c r="AY1642">
        <f>IF(P1642&gt;401, 2, 0)</f>
        <v>0</v>
      </c>
      <c r="AZ1642">
        <f>IF(I1642&gt;52915.77, 1, 0)</f>
        <v>0</v>
      </c>
      <c r="BA1642">
        <f>SUM(AW1642:AZ1642)</f>
        <v>0</v>
      </c>
      <c r="BB1642" t="str">
        <f>VLOOKUP(BA1642,'Standard Deviations'!$L$1:$M$11,2,TRUE)</f>
        <v>No Tier</v>
      </c>
    </row>
    <row r="1643" spans="1:54">
      <c r="A1643">
        <v>916</v>
      </c>
      <c r="B1643">
        <v>1972</v>
      </c>
      <c r="C1643">
        <f>2024-B1643</f>
        <v>52</v>
      </c>
      <c r="D1643" t="str">
        <f>VLOOKUP(B1643,Reference!$A$1:$B$125, 2)</f>
        <v>Gen X</v>
      </c>
      <c r="E1643" t="s">
        <v>68</v>
      </c>
      <c r="F1643" t="str">
        <f>IF(E1643="High School", "No College", "College")</f>
        <v>College</v>
      </c>
      <c r="G1643" t="s">
        <v>60</v>
      </c>
      <c r="H1643">
        <v>41644</v>
      </c>
      <c r="I1643">
        <v>41644</v>
      </c>
      <c r="J1643" s="4" t="s">
        <v>175</v>
      </c>
      <c r="K1643">
        <v>1</v>
      </c>
      <c r="L1643">
        <v>1</v>
      </c>
      <c r="M1643" t="str">
        <f>IF(OR(K1643&gt;0, L1643&gt;0), "Parent", "Not Parent")</f>
        <v>Parent</v>
      </c>
      <c r="N1643" t="s">
        <v>683</v>
      </c>
      <c r="O1643" s="8">
        <v>41916</v>
      </c>
      <c r="P1643" s="9">
        <f>O1643-N1643</f>
        <v>148</v>
      </c>
      <c r="Q1643">
        <v>67</v>
      </c>
      <c r="R1643" s="9">
        <f>P1643-Q1643</f>
        <v>81</v>
      </c>
      <c r="S1643" s="8">
        <f>O1643-R1643</f>
        <v>41835</v>
      </c>
      <c r="T1643">
        <v>20</v>
      </c>
      <c r="U1643">
        <v>3</v>
      </c>
      <c r="V1643">
        <v>4</v>
      </c>
      <c r="W1643">
        <v>2</v>
      </c>
      <c r="X1643">
        <v>0</v>
      </c>
      <c r="Y1643">
        <v>2</v>
      </c>
      <c r="Z1643">
        <v>31</v>
      </c>
      <c r="AA1643">
        <f>Z1643/P1643</f>
        <v>0.20945945945945946</v>
      </c>
      <c r="AB1643" s="14" t="s">
        <v>506</v>
      </c>
      <c r="AC1643" s="13" t="s">
        <v>63</v>
      </c>
      <c r="AD1643">
        <v>2</v>
      </c>
      <c r="AE1643" t="str">
        <f>IF(AD1643&gt;3, "Prefers Discount", "Discount Indifferent")</f>
        <v>Discount Indifferent</v>
      </c>
      <c r="AF1643">
        <v>3</v>
      </c>
      <c r="AG1643">
        <v>1</v>
      </c>
      <c r="AH1643">
        <v>0</v>
      </c>
      <c r="AI1643" t="str">
        <f>INDEX($AF$1:$AH$1,MATCH(MAX(AF1643:AH1643),AF1643:AH1643,0))</f>
        <v>Store_Orders</v>
      </c>
      <c r="AJ1643">
        <v>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f>SUM(AK1643:AO1643)</f>
        <v>0</v>
      </c>
      <c r="AQ1643" t="s">
        <v>67</v>
      </c>
      <c r="AR1643">
        <v>0</v>
      </c>
      <c r="AS1643" t="str">
        <f>IF(OR(AK1643&gt;0, AL1643&gt;0, AM1643&gt;0, AN1643&gt;0, AO1643&gt;0), "Converted", "Not Converted")</f>
        <v>Not Converted</v>
      </c>
      <c r="AT1643">
        <v>0</v>
      </c>
      <c r="AU1643">
        <v>3</v>
      </c>
      <c r="AV1643">
        <v>11</v>
      </c>
      <c r="AW1643">
        <f>IF(Z1643&gt;607, 4, 0)</f>
        <v>0</v>
      </c>
      <c r="AX1643">
        <f>IF(AA1643&gt;1.6588, 3, 0)</f>
        <v>0</v>
      </c>
      <c r="AY1643">
        <f>IF(P1643&gt;401, 2, 0)</f>
        <v>0</v>
      </c>
      <c r="AZ1643">
        <f>IF(I1643&gt;52915.77, 1, 0)</f>
        <v>0</v>
      </c>
      <c r="BA1643">
        <f>SUM(AW1643:AZ1643)</f>
        <v>0</v>
      </c>
      <c r="BB1643" t="str">
        <f>VLOOKUP(BA1643,'Standard Deviations'!$L$1:$M$11,2,TRUE)</f>
        <v>No Tier</v>
      </c>
    </row>
    <row r="1644" spans="1:54">
      <c r="A1644">
        <v>1177</v>
      </c>
      <c r="B1644">
        <v>1966</v>
      </c>
      <c r="C1644">
        <f>2024-B1644</f>
        <v>58</v>
      </c>
      <c r="D1644" t="str">
        <f>VLOOKUP(B1644,Reference!$A$1:$B$125, 2)</f>
        <v>Gen X</v>
      </c>
      <c r="E1644" t="s">
        <v>64</v>
      </c>
      <c r="F1644" t="str">
        <f>IF(E1644="High School", "No College", "College")</f>
        <v>College</v>
      </c>
      <c r="G1644" t="s">
        <v>65</v>
      </c>
      <c r="H1644">
        <v>49618</v>
      </c>
      <c r="I1644">
        <v>49618</v>
      </c>
      <c r="J1644" s="4" t="s">
        <v>175</v>
      </c>
      <c r="K1644">
        <v>1</v>
      </c>
      <c r="L1644">
        <v>1</v>
      </c>
      <c r="M1644" t="str">
        <f>IF(OR(K1644&gt;0, L1644&gt;0), "Parent", "Not Parent")</f>
        <v>Parent</v>
      </c>
      <c r="N1644" t="s">
        <v>377</v>
      </c>
      <c r="O1644" s="8">
        <v>41916</v>
      </c>
      <c r="P1644" s="9">
        <f>O1644-N1644</f>
        <v>616</v>
      </c>
      <c r="Q1644">
        <v>77</v>
      </c>
      <c r="R1644" s="9">
        <f>P1644-Q1644</f>
        <v>539</v>
      </c>
      <c r="S1644" s="8">
        <f>O1644-R1644</f>
        <v>41377</v>
      </c>
      <c r="T1644">
        <v>80</v>
      </c>
      <c r="U1644">
        <v>3</v>
      </c>
      <c r="V1644">
        <v>26</v>
      </c>
      <c r="W1644">
        <v>4</v>
      </c>
      <c r="X1644">
        <v>2</v>
      </c>
      <c r="Y1644">
        <v>14</v>
      </c>
      <c r="Z1644">
        <v>129</v>
      </c>
      <c r="AA1644">
        <f>Z1644/P1644</f>
        <v>0.20941558441558442</v>
      </c>
      <c r="AB1644" s="14" t="s">
        <v>506</v>
      </c>
      <c r="AC1644" s="13" t="s">
        <v>63</v>
      </c>
      <c r="AD1644">
        <v>4</v>
      </c>
      <c r="AE1644" t="str">
        <f>IF(AD1644&gt;3, "Prefers Discount", "Discount Indifferent")</f>
        <v>Prefers Discount</v>
      </c>
      <c r="AF1644">
        <v>3</v>
      </c>
      <c r="AG1644">
        <v>3</v>
      </c>
      <c r="AH1644">
        <v>1</v>
      </c>
      <c r="AI1644" t="str">
        <f>INDEX($AF$1:$AH$1,MATCH(MAX(AF1644:AH1644),AF1644:AH1644,0))</f>
        <v>Store_Orders</v>
      </c>
      <c r="AJ1644">
        <v>7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f>SUM(AK1644:AO1644)</f>
        <v>0</v>
      </c>
      <c r="AQ1644" t="s">
        <v>67</v>
      </c>
      <c r="AR1644">
        <v>0</v>
      </c>
      <c r="AS1644" t="str">
        <f>IF(OR(AK1644&gt;0, AL1644&gt;0, AM1644&gt;0, AN1644&gt;0, AO1644&gt;0), "Converted", "Not Converted")</f>
        <v>Not Converted</v>
      </c>
      <c r="AT1644">
        <v>0</v>
      </c>
      <c r="AU1644">
        <v>3</v>
      </c>
      <c r="AV1644">
        <v>11</v>
      </c>
      <c r="AW1644">
        <f>IF(Z1644&gt;607, 4, 0)</f>
        <v>0</v>
      </c>
      <c r="AX1644">
        <f>IF(AA1644&gt;1.6588, 3, 0)</f>
        <v>0</v>
      </c>
      <c r="AY1644">
        <f>IF(P1644&gt;401, 2, 0)</f>
        <v>2</v>
      </c>
      <c r="AZ1644">
        <f>IF(I1644&gt;52915.77, 1, 0)</f>
        <v>0</v>
      </c>
      <c r="BA1644">
        <f>SUM(AW1644:AZ1644)</f>
        <v>2</v>
      </c>
      <c r="BB1644" t="str">
        <f>VLOOKUP(BA1644,'Standard Deviations'!$L$1:$M$11,2,TRUE)</f>
        <v>Bronze</v>
      </c>
    </row>
    <row r="1645" spans="1:54">
      <c r="A1645">
        <v>8414</v>
      </c>
      <c r="B1645">
        <v>1962</v>
      </c>
      <c r="C1645">
        <f>2024-B1645</f>
        <v>62</v>
      </c>
      <c r="D1645" t="str">
        <f>VLOOKUP(B1645,Reference!$A$1:$B$125, 2)</f>
        <v>Boomers</v>
      </c>
      <c r="E1645" t="s">
        <v>68</v>
      </c>
      <c r="F1645" t="str">
        <f>IF(E1645="High School", "No College", "College")</f>
        <v>College</v>
      </c>
      <c r="G1645" t="s">
        <v>60</v>
      </c>
      <c r="H1645">
        <v>33419</v>
      </c>
      <c r="I1645">
        <v>33419</v>
      </c>
      <c r="J1645" s="4" t="s">
        <v>175</v>
      </c>
      <c r="K1645">
        <v>0</v>
      </c>
      <c r="L1645">
        <v>1</v>
      </c>
      <c r="M1645" t="str">
        <f>IF(OR(K1645&gt;0, L1645&gt;0), "Parent", "Not Parent")</f>
        <v>Parent</v>
      </c>
      <c r="N1645" t="s">
        <v>210</v>
      </c>
      <c r="O1645" s="8">
        <v>41916</v>
      </c>
      <c r="P1645" s="9">
        <f>O1645-N1645</f>
        <v>413</v>
      </c>
      <c r="Q1645">
        <v>76</v>
      </c>
      <c r="R1645" s="9">
        <f>P1645-Q1645</f>
        <v>337</v>
      </c>
      <c r="S1645" s="8">
        <f>O1645-R1645</f>
        <v>41579</v>
      </c>
      <c r="T1645">
        <v>56</v>
      </c>
      <c r="U1645">
        <v>0</v>
      </c>
      <c r="V1645">
        <v>12</v>
      </c>
      <c r="W1645">
        <v>0</v>
      </c>
      <c r="X1645">
        <v>0</v>
      </c>
      <c r="Y1645">
        <v>18</v>
      </c>
      <c r="Z1645">
        <v>86</v>
      </c>
      <c r="AA1645">
        <f>Z1645/P1645</f>
        <v>0.20823244552058112</v>
      </c>
      <c r="AB1645" s="14" t="s">
        <v>506</v>
      </c>
      <c r="AC1645" s="13" t="s">
        <v>63</v>
      </c>
      <c r="AD1645">
        <v>2</v>
      </c>
      <c r="AE1645" t="str">
        <f>IF(AD1645&gt;3, "Prefers Discount", "Discount Indifferent")</f>
        <v>Discount Indifferent</v>
      </c>
      <c r="AF1645">
        <v>4</v>
      </c>
      <c r="AG1645">
        <v>2</v>
      </c>
      <c r="AH1645">
        <v>0</v>
      </c>
      <c r="AI1645" t="str">
        <f>INDEX($AF$1:$AH$1,MATCH(MAX(AF1645:AH1645),AF1645:AH1645,0))</f>
        <v>Store_Orders</v>
      </c>
      <c r="AJ1645">
        <v>7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f>SUM(AK1645:AO1645)</f>
        <v>0</v>
      </c>
      <c r="AQ1645" t="s">
        <v>67</v>
      </c>
      <c r="AR1645">
        <v>0</v>
      </c>
      <c r="AS1645" t="str">
        <f>IF(OR(AK1645&gt;0, AL1645&gt;0, AM1645&gt;0, AN1645&gt;0, AO1645&gt;0), "Converted", "Not Converted")</f>
        <v>Not Converted</v>
      </c>
      <c r="AT1645">
        <v>0</v>
      </c>
      <c r="AU1645">
        <v>3</v>
      </c>
      <c r="AV1645">
        <v>11</v>
      </c>
      <c r="AW1645">
        <f>IF(Z1645&gt;607, 4, 0)</f>
        <v>0</v>
      </c>
      <c r="AX1645">
        <f>IF(AA1645&gt;1.6588, 3, 0)</f>
        <v>0</v>
      </c>
      <c r="AY1645">
        <f>IF(P1645&gt;401, 2, 0)</f>
        <v>2</v>
      </c>
      <c r="AZ1645">
        <f>IF(I1645&gt;52915.77, 1, 0)</f>
        <v>0</v>
      </c>
      <c r="BA1645">
        <f>SUM(AW1645:AZ1645)</f>
        <v>2</v>
      </c>
      <c r="BB1645" t="str">
        <f>VLOOKUP(BA1645,'Standard Deviations'!$L$1:$M$11,2,TRUE)</f>
        <v>Bronze</v>
      </c>
    </row>
    <row r="1646" spans="1:54">
      <c r="A1646">
        <v>7629</v>
      </c>
      <c r="B1646">
        <v>1977</v>
      </c>
      <c r="C1646">
        <f>2024-B1646</f>
        <v>47</v>
      </c>
      <c r="D1646" t="str">
        <f>VLOOKUP(B1646,Reference!$A$1:$B$125, 2)</f>
        <v>Gen X</v>
      </c>
      <c r="E1646" t="s">
        <v>54</v>
      </c>
      <c r="F1646" t="str">
        <f>IF(E1646="High School", "No College", "College")</f>
        <v>College</v>
      </c>
      <c r="G1646" t="s">
        <v>55</v>
      </c>
      <c r="H1646">
        <v>22108</v>
      </c>
      <c r="I1646">
        <v>22108</v>
      </c>
      <c r="J1646" s="4" t="s">
        <v>341</v>
      </c>
      <c r="K1646">
        <v>1</v>
      </c>
      <c r="L1646">
        <v>1</v>
      </c>
      <c r="M1646" t="str">
        <f>IF(OR(K1646&gt;0, L1646&gt;0), "Parent", "Not Parent")</f>
        <v>Parent</v>
      </c>
      <c r="N1646" t="s">
        <v>119</v>
      </c>
      <c r="O1646" s="8">
        <v>41916</v>
      </c>
      <c r="P1646" s="9">
        <f>O1646-N1646</f>
        <v>149</v>
      </c>
      <c r="Q1646">
        <v>46</v>
      </c>
      <c r="R1646" s="9">
        <f>P1646-Q1646</f>
        <v>103</v>
      </c>
      <c r="S1646" s="8">
        <f>O1646-R1646</f>
        <v>41813</v>
      </c>
      <c r="T1646">
        <v>5</v>
      </c>
      <c r="U1646">
        <v>3</v>
      </c>
      <c r="V1646">
        <v>9</v>
      </c>
      <c r="W1646">
        <v>6</v>
      </c>
      <c r="X1646">
        <v>2</v>
      </c>
      <c r="Y1646">
        <v>6</v>
      </c>
      <c r="Z1646">
        <v>31</v>
      </c>
      <c r="AA1646">
        <f>Z1646/P1646</f>
        <v>0.20805369127516779</v>
      </c>
      <c r="AB1646" s="11" t="s">
        <v>506</v>
      </c>
      <c r="AC1646" t="s">
        <v>59</v>
      </c>
      <c r="AD1646">
        <v>2</v>
      </c>
      <c r="AE1646" t="str">
        <f>IF(AD1646&gt;3, "Prefers Discount", "Discount Indifferent")</f>
        <v>Discount Indifferent</v>
      </c>
      <c r="AF1646">
        <v>3</v>
      </c>
      <c r="AG1646">
        <v>2</v>
      </c>
      <c r="AH1646">
        <v>0</v>
      </c>
      <c r="AI1646" t="str">
        <f>INDEX($AF$1:$AH$1,MATCH(MAX(AF1646:AH1646),AF1646:AH1646,0))</f>
        <v>Store_Orders</v>
      </c>
      <c r="AJ1646">
        <v>7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f>SUM(AK1646:AO1646)</f>
        <v>0</v>
      </c>
      <c r="AQ1646" t="s">
        <v>67</v>
      </c>
      <c r="AR1646">
        <v>0</v>
      </c>
      <c r="AS1646" t="str">
        <f>IF(OR(AK1646&gt;0, AL1646&gt;0, AM1646&gt;0, AN1646&gt;0, AO1646&gt;0), "Converted", "Not Converted")</f>
        <v>Not Converted</v>
      </c>
      <c r="AT1646">
        <v>0</v>
      </c>
      <c r="AU1646">
        <v>3</v>
      </c>
      <c r="AV1646">
        <v>11</v>
      </c>
      <c r="AW1646">
        <f>IF(Z1646&gt;607, 4, 0)</f>
        <v>0</v>
      </c>
      <c r="AX1646">
        <f>IF(AA1646&gt;1.6588, 3, 0)</f>
        <v>0</v>
      </c>
      <c r="AY1646">
        <f>IF(P1646&gt;401, 2, 0)</f>
        <v>0</v>
      </c>
      <c r="AZ1646">
        <f>IF(I1646&gt;52915.77, 1, 0)</f>
        <v>0</v>
      </c>
      <c r="BA1646">
        <f>SUM(AW1646:AZ1646)</f>
        <v>0</v>
      </c>
      <c r="BB1646" t="str">
        <f>VLOOKUP(BA1646,'Standard Deviations'!$L$1:$M$11,2,TRUE)</f>
        <v>No Tier</v>
      </c>
    </row>
    <row r="1647" spans="1:54">
      <c r="A1647">
        <v>3696</v>
      </c>
      <c r="B1647">
        <v>1965</v>
      </c>
      <c r="C1647">
        <f>2024-B1647</f>
        <v>59</v>
      </c>
      <c r="D1647" t="str">
        <f>VLOOKUP(B1647,Reference!$A$1:$B$125, 2)</f>
        <v>Gen X</v>
      </c>
      <c r="E1647" t="s">
        <v>54</v>
      </c>
      <c r="F1647" t="str">
        <f>IF(E1647="High School", "No College", "College")</f>
        <v>College</v>
      </c>
      <c r="G1647" t="s">
        <v>71</v>
      </c>
      <c r="H1647">
        <v>30630</v>
      </c>
      <c r="I1647">
        <v>30630</v>
      </c>
      <c r="J1647" s="4" t="s">
        <v>341</v>
      </c>
      <c r="K1647">
        <v>1</v>
      </c>
      <c r="L1647">
        <v>1</v>
      </c>
      <c r="M1647" t="str">
        <f>IF(OR(K1647&gt;0, L1647&gt;0), "Parent", "Not Parent")</f>
        <v>Parent</v>
      </c>
      <c r="N1647" t="s">
        <v>596</v>
      </c>
      <c r="O1647" s="8">
        <v>41916</v>
      </c>
      <c r="P1647" s="9">
        <f>O1647-N1647</f>
        <v>250</v>
      </c>
      <c r="Q1647">
        <v>67</v>
      </c>
      <c r="R1647" s="9">
        <f>P1647-Q1647</f>
        <v>183</v>
      </c>
      <c r="S1647" s="8">
        <f>O1647-R1647</f>
        <v>41733</v>
      </c>
      <c r="T1647">
        <v>27</v>
      </c>
      <c r="U1647">
        <v>1</v>
      </c>
      <c r="V1647">
        <v>12</v>
      </c>
      <c r="W1647">
        <v>2</v>
      </c>
      <c r="X1647">
        <v>0</v>
      </c>
      <c r="Y1647">
        <v>10</v>
      </c>
      <c r="Z1647">
        <v>52</v>
      </c>
      <c r="AA1647">
        <f>Z1647/P1647</f>
        <v>0.20799999999999999</v>
      </c>
      <c r="AB1647" s="14" t="s">
        <v>506</v>
      </c>
      <c r="AC1647" s="13" t="s">
        <v>63</v>
      </c>
      <c r="AD1647">
        <v>2</v>
      </c>
      <c r="AE1647" t="str">
        <f>IF(AD1647&gt;3, "Prefers Discount", "Discount Indifferent")</f>
        <v>Discount Indifferent</v>
      </c>
      <c r="AF1647">
        <v>3</v>
      </c>
      <c r="AG1647">
        <v>2</v>
      </c>
      <c r="AH1647">
        <v>0</v>
      </c>
      <c r="AI1647" t="str">
        <f>INDEX($AF$1:$AH$1,MATCH(MAX(AF1647:AH1647),AF1647:AH1647,0))</f>
        <v>Store_Orders</v>
      </c>
      <c r="AJ1647">
        <v>7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f>SUM(AK1647:AO1647)</f>
        <v>0</v>
      </c>
      <c r="AQ1647" t="s">
        <v>67</v>
      </c>
      <c r="AR1647">
        <v>0</v>
      </c>
      <c r="AS1647" t="str">
        <f>IF(OR(AK1647&gt;0, AL1647&gt;0, AM1647&gt;0, AN1647&gt;0, AO1647&gt;0), "Converted", "Not Converted")</f>
        <v>Not Converted</v>
      </c>
      <c r="AT1647">
        <v>0</v>
      </c>
      <c r="AU1647">
        <v>3</v>
      </c>
      <c r="AV1647">
        <v>11</v>
      </c>
      <c r="AW1647">
        <f>IF(Z1647&gt;607, 4, 0)</f>
        <v>0</v>
      </c>
      <c r="AX1647">
        <f>IF(AA1647&gt;1.6588, 3, 0)</f>
        <v>0</v>
      </c>
      <c r="AY1647">
        <f>IF(P1647&gt;401, 2, 0)</f>
        <v>0</v>
      </c>
      <c r="AZ1647">
        <f>IF(I1647&gt;52915.77, 1, 0)</f>
        <v>0</v>
      </c>
      <c r="BA1647">
        <f>SUM(AW1647:AZ1647)</f>
        <v>0</v>
      </c>
      <c r="BB1647" t="str">
        <f>VLOOKUP(BA1647,'Standard Deviations'!$L$1:$M$11,2,TRUE)</f>
        <v>No Tier</v>
      </c>
    </row>
    <row r="1648" spans="1:54">
      <c r="A1648">
        <v>9423</v>
      </c>
      <c r="B1648">
        <v>1979</v>
      </c>
      <c r="C1648">
        <f>2024-B1648</f>
        <v>45</v>
      </c>
      <c r="D1648" t="str">
        <f>VLOOKUP(B1648,Reference!$A$1:$B$125, 2)</f>
        <v>Gen X</v>
      </c>
      <c r="E1648" t="s">
        <v>64</v>
      </c>
      <c r="F1648" t="str">
        <f>IF(E1648="High School", "No College", "College")</f>
        <v>College</v>
      </c>
      <c r="G1648" t="s">
        <v>55</v>
      </c>
      <c r="H1648">
        <v>32765</v>
      </c>
      <c r="I1648">
        <v>32765</v>
      </c>
      <c r="J1648" s="4" t="s">
        <v>175</v>
      </c>
      <c r="K1648">
        <v>1</v>
      </c>
      <c r="L1648">
        <v>0</v>
      </c>
      <c r="M1648" t="str">
        <f>IF(OR(K1648&gt;0, L1648&gt;0), "Parent", "Not Parent")</f>
        <v>Parent</v>
      </c>
      <c r="N1648" t="s">
        <v>588</v>
      </c>
      <c r="O1648" s="8">
        <v>41916</v>
      </c>
      <c r="P1648" s="9">
        <f>O1648-N1648</f>
        <v>223</v>
      </c>
      <c r="Q1648">
        <v>49</v>
      </c>
      <c r="R1648" s="9">
        <f>P1648-Q1648</f>
        <v>174</v>
      </c>
      <c r="S1648" s="8">
        <f>O1648-R1648</f>
        <v>41742</v>
      </c>
      <c r="T1648">
        <v>13</v>
      </c>
      <c r="U1648">
        <v>3</v>
      </c>
      <c r="V1648">
        <v>17</v>
      </c>
      <c r="W1648">
        <v>7</v>
      </c>
      <c r="X1648">
        <v>3</v>
      </c>
      <c r="Y1648">
        <v>3</v>
      </c>
      <c r="Z1648">
        <v>46</v>
      </c>
      <c r="AA1648">
        <f>Z1648/P1648</f>
        <v>0.20627802690582961</v>
      </c>
      <c r="AB1648" s="11" t="s">
        <v>506</v>
      </c>
      <c r="AC1648" t="s">
        <v>59</v>
      </c>
      <c r="AD1648">
        <v>2</v>
      </c>
      <c r="AE1648" t="str">
        <f>IF(AD1648&gt;3, "Prefers Discount", "Discount Indifferent")</f>
        <v>Discount Indifferent</v>
      </c>
      <c r="AF1648">
        <v>4</v>
      </c>
      <c r="AG1648">
        <v>2</v>
      </c>
      <c r="AH1648">
        <v>0</v>
      </c>
      <c r="AI1648" t="str">
        <f>INDEX($AF$1:$AH$1,MATCH(MAX(AF1648:AH1648),AF1648:AH1648,0))</f>
        <v>Store_Orders</v>
      </c>
      <c r="AJ1648">
        <v>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f>SUM(AK1648:AO1648)</f>
        <v>0</v>
      </c>
      <c r="AQ1648" t="s">
        <v>67</v>
      </c>
      <c r="AR1648">
        <v>0</v>
      </c>
      <c r="AS1648" t="str">
        <f>IF(OR(AK1648&gt;0, AL1648&gt;0, AM1648&gt;0, AN1648&gt;0, AO1648&gt;0), "Converted", "Not Converted")</f>
        <v>Not Converted</v>
      </c>
      <c r="AT1648">
        <v>0</v>
      </c>
      <c r="AU1648">
        <v>3</v>
      </c>
      <c r="AV1648">
        <v>11</v>
      </c>
      <c r="AW1648">
        <f>IF(Z1648&gt;607, 4, 0)</f>
        <v>0</v>
      </c>
      <c r="AX1648">
        <f>IF(AA1648&gt;1.6588, 3, 0)</f>
        <v>0</v>
      </c>
      <c r="AY1648">
        <f>IF(P1648&gt;401, 2, 0)</f>
        <v>0</v>
      </c>
      <c r="AZ1648">
        <f>IF(I1648&gt;52915.77, 1, 0)</f>
        <v>0</v>
      </c>
      <c r="BA1648">
        <f>SUM(AW1648:AZ1648)</f>
        <v>0</v>
      </c>
      <c r="BB1648" t="str">
        <f>VLOOKUP(BA1648,'Standard Deviations'!$L$1:$M$11,2,TRUE)</f>
        <v>No Tier</v>
      </c>
    </row>
    <row r="1649" spans="1:54">
      <c r="A1649">
        <v>4303</v>
      </c>
      <c r="B1649">
        <v>1957</v>
      </c>
      <c r="C1649">
        <f>2024-B1649</f>
        <v>67</v>
      </c>
      <c r="D1649" t="str">
        <f>VLOOKUP(B1649,Reference!$A$1:$B$125, 2)</f>
        <v>Boomers</v>
      </c>
      <c r="E1649" t="s">
        <v>68</v>
      </c>
      <c r="F1649" t="str">
        <f>IF(E1649="High School", "No College", "College")</f>
        <v>College</v>
      </c>
      <c r="G1649" t="s">
        <v>65</v>
      </c>
      <c r="H1649">
        <v>6835</v>
      </c>
      <c r="I1649">
        <v>82020</v>
      </c>
      <c r="J1649" s="4" t="s">
        <v>56</v>
      </c>
      <c r="K1649">
        <v>0</v>
      </c>
      <c r="L1649">
        <v>1</v>
      </c>
      <c r="M1649" t="str">
        <f>IF(OR(K1649&gt;0, L1649&gt;0), "Parent", "Not Parent")</f>
        <v>Parent</v>
      </c>
      <c r="N1649" t="s">
        <v>684</v>
      </c>
      <c r="O1649" s="8">
        <v>41916</v>
      </c>
      <c r="P1649" s="9">
        <f>O1649-N1649</f>
        <v>665</v>
      </c>
      <c r="Q1649">
        <v>76</v>
      </c>
      <c r="R1649" s="9">
        <f>P1649-Q1649</f>
        <v>589</v>
      </c>
      <c r="S1649" s="8">
        <f>O1649-R1649</f>
        <v>41327</v>
      </c>
      <c r="T1649">
        <v>107</v>
      </c>
      <c r="U1649">
        <v>2</v>
      </c>
      <c r="V1649">
        <v>12</v>
      </c>
      <c r="W1649">
        <v>2</v>
      </c>
      <c r="X1649">
        <v>2</v>
      </c>
      <c r="Y1649">
        <v>12</v>
      </c>
      <c r="Z1649">
        <v>137</v>
      </c>
      <c r="AA1649">
        <f>Z1649/P1649</f>
        <v>0.20601503759398496</v>
      </c>
      <c r="AB1649" s="14" t="s">
        <v>506</v>
      </c>
      <c r="AC1649" s="13" t="s">
        <v>63</v>
      </c>
      <c r="AD1649">
        <v>0</v>
      </c>
      <c r="AE1649" t="str">
        <f>IF(AD1649&gt;3, "Prefers Discount", "Discount Indifferent")</f>
        <v>Discount Indifferent</v>
      </c>
      <c r="AF1649">
        <v>1</v>
      </c>
      <c r="AG1649">
        <v>0</v>
      </c>
      <c r="AH1649">
        <v>0</v>
      </c>
      <c r="AI1649" t="str">
        <f>INDEX($AF$1:$AH$1,MATCH(MAX(AF1649:AH1649),AF1649:AH1649,0))</f>
        <v>Store_Orders</v>
      </c>
      <c r="AJ1649">
        <v>20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f>SUM(AK1649:AO1649)</f>
        <v>0</v>
      </c>
      <c r="AQ1649" t="s">
        <v>67</v>
      </c>
      <c r="AR1649">
        <v>0</v>
      </c>
      <c r="AS1649" t="str">
        <f>IF(OR(AK1649&gt;0, AL1649&gt;0, AM1649&gt;0, AN1649&gt;0, AO1649&gt;0), "Converted", "Not Converted")</f>
        <v>Not Converted</v>
      </c>
      <c r="AT1649">
        <v>0</v>
      </c>
      <c r="AU1649">
        <v>3</v>
      </c>
      <c r="AV1649">
        <v>11</v>
      </c>
      <c r="AW1649">
        <f>IF(Z1649&gt;607, 4, 0)</f>
        <v>0</v>
      </c>
      <c r="AX1649">
        <f>IF(AA1649&gt;1.6588, 3, 0)</f>
        <v>0</v>
      </c>
      <c r="AY1649">
        <f>IF(P1649&gt;401, 2, 0)</f>
        <v>2</v>
      </c>
      <c r="AZ1649">
        <f>IF(I1649&gt;52915.77, 1, 0)</f>
        <v>1</v>
      </c>
      <c r="BA1649">
        <f>SUM(AW1649:AZ1649)</f>
        <v>3</v>
      </c>
      <c r="BB1649" t="str">
        <f>VLOOKUP(BA1649,'Standard Deviations'!$L$1:$M$11,2,TRUE)</f>
        <v>Silver</v>
      </c>
    </row>
    <row r="1650" spans="1:54">
      <c r="A1650">
        <v>3270</v>
      </c>
      <c r="B1650">
        <v>1978</v>
      </c>
      <c r="C1650">
        <f>2024-B1650</f>
        <v>46</v>
      </c>
      <c r="D1650" t="str">
        <f>VLOOKUP(B1650,Reference!$A$1:$B$125, 2)</f>
        <v>Gen X</v>
      </c>
      <c r="E1650" t="s">
        <v>74</v>
      </c>
      <c r="F1650" t="str">
        <f>IF(E1650="High School", "No College", "College")</f>
        <v>College</v>
      </c>
      <c r="G1650" t="s">
        <v>65</v>
      </c>
      <c r="H1650">
        <v>17117</v>
      </c>
      <c r="I1650">
        <v>17117</v>
      </c>
      <c r="J1650" s="4" t="s">
        <v>341</v>
      </c>
      <c r="K1650">
        <v>1</v>
      </c>
      <c r="L1650">
        <v>0</v>
      </c>
      <c r="M1650" t="str">
        <f>IF(OR(K1650&gt;0, L1650&gt;0), "Parent", "Not Parent")</f>
        <v>Parent</v>
      </c>
      <c r="N1650" t="s">
        <v>290</v>
      </c>
      <c r="O1650" s="8">
        <v>41916</v>
      </c>
      <c r="P1650" s="9">
        <f>O1650-N1650</f>
        <v>625</v>
      </c>
      <c r="Q1650">
        <v>96</v>
      </c>
      <c r="R1650" s="9">
        <f>P1650-Q1650</f>
        <v>529</v>
      </c>
      <c r="S1650" s="8">
        <f>O1650-R1650</f>
        <v>41387</v>
      </c>
      <c r="T1650">
        <v>12</v>
      </c>
      <c r="U1650">
        <v>23</v>
      </c>
      <c r="V1650">
        <v>38</v>
      </c>
      <c r="W1650">
        <v>30</v>
      </c>
      <c r="X1650">
        <v>18</v>
      </c>
      <c r="Y1650">
        <v>7</v>
      </c>
      <c r="Z1650">
        <v>128</v>
      </c>
      <c r="AA1650">
        <f>Z1650/P1650</f>
        <v>0.20480000000000001</v>
      </c>
      <c r="AB1650" s="14" t="s">
        <v>506</v>
      </c>
      <c r="AC1650" s="13" t="s">
        <v>63</v>
      </c>
      <c r="AD1650">
        <v>4</v>
      </c>
      <c r="AE1650" t="str">
        <f>IF(AD1650&gt;3, "Prefers Discount", "Discount Indifferent")</f>
        <v>Prefers Discount</v>
      </c>
      <c r="AF1650">
        <v>3</v>
      </c>
      <c r="AG1650">
        <v>3</v>
      </c>
      <c r="AH1650">
        <v>1</v>
      </c>
      <c r="AI1650" t="str">
        <f>INDEX($AF$1:$AH$1,MATCH(MAX(AF1650:AH1650),AF1650:AH1650,0))</f>
        <v>Store_Orders</v>
      </c>
      <c r="AJ1650">
        <v>9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f>SUM(AK1650:AO1650)</f>
        <v>0</v>
      </c>
      <c r="AQ1650" t="s">
        <v>67</v>
      </c>
      <c r="AR1650">
        <v>0</v>
      </c>
      <c r="AS1650" t="str">
        <f>IF(OR(AK1650&gt;0, AL1650&gt;0, AM1650&gt;0, AN1650&gt;0, AO1650&gt;0), "Converted", "Not Converted")</f>
        <v>Not Converted</v>
      </c>
      <c r="AT1650">
        <v>0</v>
      </c>
      <c r="AU1650">
        <v>3</v>
      </c>
      <c r="AV1650">
        <v>11</v>
      </c>
      <c r="AW1650">
        <f>IF(Z1650&gt;607, 4, 0)</f>
        <v>0</v>
      </c>
      <c r="AX1650">
        <f>IF(AA1650&gt;1.6588, 3, 0)</f>
        <v>0</v>
      </c>
      <c r="AY1650">
        <f>IF(P1650&gt;401, 2, 0)</f>
        <v>2</v>
      </c>
      <c r="AZ1650">
        <f>IF(I1650&gt;52915.77, 1, 0)</f>
        <v>0</v>
      </c>
      <c r="BA1650">
        <f>SUM(AW1650:AZ1650)</f>
        <v>2</v>
      </c>
      <c r="BB1650" t="str">
        <f>VLOOKUP(BA1650,'Standard Deviations'!$L$1:$M$11,2,TRUE)</f>
        <v>Bronze</v>
      </c>
    </row>
    <row r="1651" spans="1:54">
      <c r="A1651">
        <v>10032</v>
      </c>
      <c r="B1651">
        <v>1976</v>
      </c>
      <c r="C1651">
        <f>2024-B1651</f>
        <v>48</v>
      </c>
      <c r="D1651" t="str">
        <f>VLOOKUP(B1651,Reference!$A$1:$B$125, 2)</f>
        <v>Gen X</v>
      </c>
      <c r="E1651" t="s">
        <v>54</v>
      </c>
      <c r="F1651" t="str">
        <f>IF(E1651="High School", "No College", "College")</f>
        <v>College</v>
      </c>
      <c r="G1651" t="s">
        <v>71</v>
      </c>
      <c r="H1651">
        <v>12571</v>
      </c>
      <c r="I1651">
        <v>12571</v>
      </c>
      <c r="J1651" s="4" t="s">
        <v>341</v>
      </c>
      <c r="K1651">
        <v>1</v>
      </c>
      <c r="L1651">
        <v>0</v>
      </c>
      <c r="M1651" t="str">
        <f>IF(OR(K1651&gt;0, L1651&gt;0), "Parent", "Not Parent")</f>
        <v>Parent</v>
      </c>
      <c r="N1651" t="s">
        <v>663</v>
      </c>
      <c r="O1651" s="8">
        <v>41916</v>
      </c>
      <c r="P1651" s="9">
        <f>O1651-N1651</f>
        <v>259</v>
      </c>
      <c r="Q1651">
        <v>86</v>
      </c>
      <c r="R1651" s="9">
        <f>P1651-Q1651</f>
        <v>173</v>
      </c>
      <c r="S1651" s="8">
        <f>O1651-R1651</f>
        <v>41743</v>
      </c>
      <c r="T1651">
        <v>3</v>
      </c>
      <c r="U1651">
        <v>5</v>
      </c>
      <c r="V1651">
        <v>14</v>
      </c>
      <c r="W1651">
        <v>2</v>
      </c>
      <c r="X1651">
        <v>12</v>
      </c>
      <c r="Y1651">
        <v>17</v>
      </c>
      <c r="Z1651">
        <v>53</v>
      </c>
      <c r="AA1651">
        <f>Z1651/P1651</f>
        <v>0.20463320463320464</v>
      </c>
      <c r="AB1651" s="14" t="s">
        <v>506</v>
      </c>
      <c r="AC1651" s="13" t="s">
        <v>63</v>
      </c>
      <c r="AD1651">
        <v>4</v>
      </c>
      <c r="AE1651" t="str">
        <f>IF(AD1651&gt;3, "Prefers Discount", "Discount Indifferent")</f>
        <v>Prefers Discount</v>
      </c>
      <c r="AF1651">
        <v>3</v>
      </c>
      <c r="AG1651">
        <v>3</v>
      </c>
      <c r="AH1651">
        <v>1</v>
      </c>
      <c r="AI1651" t="str">
        <f>INDEX($AF$1:$AH$1,MATCH(MAX(AF1651:AH1651),AF1651:AH1651,0))</f>
        <v>Store_Orders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f>SUM(AK1651:AO1651)</f>
        <v>0</v>
      </c>
      <c r="AQ1651" t="s">
        <v>67</v>
      </c>
      <c r="AR1651">
        <v>0</v>
      </c>
      <c r="AS1651" t="str">
        <f>IF(OR(AK1651&gt;0, AL1651&gt;0, AM1651&gt;0, AN1651&gt;0, AO1651&gt;0), "Converted", "Not Converted")</f>
        <v>Not Converted</v>
      </c>
      <c r="AT1651">
        <v>0</v>
      </c>
      <c r="AU1651">
        <v>3</v>
      </c>
      <c r="AV1651">
        <v>11</v>
      </c>
      <c r="AW1651">
        <f>IF(Z1651&gt;607, 4, 0)</f>
        <v>0</v>
      </c>
      <c r="AX1651">
        <f>IF(AA1651&gt;1.6588, 3, 0)</f>
        <v>0</v>
      </c>
      <c r="AY1651">
        <f>IF(P1651&gt;401, 2, 0)</f>
        <v>0</v>
      </c>
      <c r="AZ1651">
        <f>IF(I1651&gt;52915.77, 1, 0)</f>
        <v>0</v>
      </c>
      <c r="BA1651">
        <f>SUM(AW1651:AZ1651)</f>
        <v>0</v>
      </c>
      <c r="BB1651" t="str">
        <f>VLOOKUP(BA1651,'Standard Deviations'!$L$1:$M$11,2,TRUE)</f>
        <v>No Tier</v>
      </c>
    </row>
    <row r="1652" spans="1:54">
      <c r="A1652">
        <v>8523</v>
      </c>
      <c r="B1652">
        <v>1968</v>
      </c>
      <c r="C1652">
        <f>2024-B1652</f>
        <v>56</v>
      </c>
      <c r="D1652" t="str">
        <f>VLOOKUP(B1652,Reference!$A$1:$B$125, 2)</f>
        <v>Gen X</v>
      </c>
      <c r="E1652" t="s">
        <v>54</v>
      </c>
      <c r="F1652" t="str">
        <f>IF(E1652="High School", "No College", "College")</f>
        <v>College</v>
      </c>
      <c r="G1652" t="s">
        <v>55</v>
      </c>
      <c r="H1652">
        <v>19329</v>
      </c>
      <c r="I1652">
        <v>19329</v>
      </c>
      <c r="J1652" s="4" t="s">
        <v>341</v>
      </c>
      <c r="K1652">
        <v>1</v>
      </c>
      <c r="L1652">
        <v>0</v>
      </c>
      <c r="M1652" t="str">
        <f>IF(OR(K1652&gt;0, L1652&gt;0), "Parent", "Not Parent")</f>
        <v>Parent</v>
      </c>
      <c r="N1652" t="s">
        <v>131</v>
      </c>
      <c r="O1652" s="8">
        <v>41916</v>
      </c>
      <c r="P1652" s="9">
        <f>O1652-N1652</f>
        <v>294</v>
      </c>
      <c r="Q1652">
        <v>39</v>
      </c>
      <c r="R1652" s="9">
        <f>P1652-Q1652</f>
        <v>255</v>
      </c>
      <c r="S1652" s="8">
        <f>O1652-R1652</f>
        <v>41661</v>
      </c>
      <c r="T1652">
        <v>24</v>
      </c>
      <c r="U1652">
        <v>1</v>
      </c>
      <c r="V1652">
        <v>16</v>
      </c>
      <c r="W1652">
        <v>12</v>
      </c>
      <c r="X1652">
        <v>2</v>
      </c>
      <c r="Y1652">
        <v>5</v>
      </c>
      <c r="Z1652">
        <v>60</v>
      </c>
      <c r="AA1652">
        <f>Z1652/P1652</f>
        <v>0.20408163265306123</v>
      </c>
      <c r="AB1652" s="11" t="s">
        <v>506</v>
      </c>
      <c r="AC1652" t="s">
        <v>59</v>
      </c>
      <c r="AD1652">
        <v>3</v>
      </c>
      <c r="AE1652" t="str">
        <f>IF(AD1652&gt;3, "Prefers Discount", "Discount Indifferent")</f>
        <v>Discount Indifferent</v>
      </c>
      <c r="AF1652">
        <v>3</v>
      </c>
      <c r="AG1652">
        <v>4</v>
      </c>
      <c r="AH1652">
        <v>0</v>
      </c>
      <c r="AI1652" t="str">
        <f>INDEX($AF$1:$AH$1,MATCH(MAX(AF1652:AH1652),AF1652:AH1652,0))</f>
        <v>Web_Orders</v>
      </c>
      <c r="AJ1652">
        <v>8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f>SUM(AK1652:AO1652)</f>
        <v>0</v>
      </c>
      <c r="AQ1652" t="s">
        <v>67</v>
      </c>
      <c r="AR1652">
        <v>0</v>
      </c>
      <c r="AS1652" t="str">
        <f>IF(OR(AK1652&gt;0, AL1652&gt;0, AM1652&gt;0, AN1652&gt;0, AO1652&gt;0), "Converted", "Not Converted")</f>
        <v>Not Converted</v>
      </c>
      <c r="AT1652">
        <v>0</v>
      </c>
      <c r="AU1652">
        <v>3</v>
      </c>
      <c r="AV1652">
        <v>11</v>
      </c>
      <c r="AW1652">
        <f>IF(Z1652&gt;607, 4, 0)</f>
        <v>0</v>
      </c>
      <c r="AX1652">
        <f>IF(AA1652&gt;1.6588, 3, 0)</f>
        <v>0</v>
      </c>
      <c r="AY1652">
        <f>IF(P1652&gt;401, 2, 0)</f>
        <v>0</v>
      </c>
      <c r="AZ1652">
        <f>IF(I1652&gt;52915.77, 1, 0)</f>
        <v>0</v>
      </c>
      <c r="BA1652">
        <f>SUM(AW1652:AZ1652)</f>
        <v>0</v>
      </c>
      <c r="BB1652" t="str">
        <f>VLOOKUP(BA1652,'Standard Deviations'!$L$1:$M$11,2,TRUE)</f>
        <v>No Tier</v>
      </c>
    </row>
    <row r="1653" spans="1:54">
      <c r="A1653">
        <v>10755</v>
      </c>
      <c r="B1653">
        <v>1976</v>
      </c>
      <c r="C1653">
        <f>2024-B1653</f>
        <v>48</v>
      </c>
      <c r="D1653" t="str">
        <f>VLOOKUP(B1653,Reference!$A$1:$B$125, 2)</f>
        <v>Gen X</v>
      </c>
      <c r="E1653" t="s">
        <v>74</v>
      </c>
      <c r="F1653" t="str">
        <f>IF(E1653="High School", "No College", "College")</f>
        <v>College</v>
      </c>
      <c r="G1653" t="s">
        <v>55</v>
      </c>
      <c r="H1653">
        <v>23718</v>
      </c>
      <c r="I1653">
        <v>23718</v>
      </c>
      <c r="J1653" s="4" t="s">
        <v>341</v>
      </c>
      <c r="K1653">
        <v>1</v>
      </c>
      <c r="L1653">
        <v>0</v>
      </c>
      <c r="M1653" t="str">
        <f>IF(OR(K1653&gt;0, L1653&gt;0), "Parent", "Not Parent")</f>
        <v>Parent</v>
      </c>
      <c r="N1653" t="s">
        <v>685</v>
      </c>
      <c r="O1653" s="8">
        <v>41916</v>
      </c>
      <c r="P1653" s="9">
        <f>O1653-N1653</f>
        <v>397</v>
      </c>
      <c r="Q1653">
        <v>76</v>
      </c>
      <c r="R1653" s="9">
        <f>P1653-Q1653</f>
        <v>321</v>
      </c>
      <c r="S1653" s="8">
        <f>O1653-R1653</f>
        <v>41595</v>
      </c>
      <c r="T1653">
        <v>6</v>
      </c>
      <c r="U1653">
        <v>3</v>
      </c>
      <c r="V1653">
        <v>14</v>
      </c>
      <c r="W1653">
        <v>15</v>
      </c>
      <c r="X1653">
        <v>7</v>
      </c>
      <c r="Y1653">
        <v>36</v>
      </c>
      <c r="Z1653">
        <v>81</v>
      </c>
      <c r="AA1653">
        <f>Z1653/P1653</f>
        <v>0.20403022670025189</v>
      </c>
      <c r="AB1653" s="14" t="s">
        <v>506</v>
      </c>
      <c r="AC1653" s="13" t="s">
        <v>63</v>
      </c>
      <c r="AD1653">
        <v>3</v>
      </c>
      <c r="AE1653" t="str">
        <f>IF(AD1653&gt;3, "Prefers Discount", "Discount Indifferent")</f>
        <v>Discount Indifferent</v>
      </c>
      <c r="AF1653">
        <v>2</v>
      </c>
      <c r="AG1653">
        <v>3</v>
      </c>
      <c r="AH1653">
        <v>1</v>
      </c>
      <c r="AI1653" t="str">
        <f>INDEX($AF$1:$AH$1,MATCH(MAX(AF1653:AH1653),AF1653:AH1653,0))</f>
        <v>Web_Orders</v>
      </c>
      <c r="AJ1653">
        <v>7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f>SUM(AK1653:AO1653)</f>
        <v>0</v>
      </c>
      <c r="AQ1653" t="s">
        <v>67</v>
      </c>
      <c r="AR1653">
        <v>0</v>
      </c>
      <c r="AS1653" t="str">
        <f>IF(OR(AK1653&gt;0, AL1653&gt;0, AM1653&gt;0, AN1653&gt;0, AO1653&gt;0), "Converted", "Not Converted")</f>
        <v>Not Converted</v>
      </c>
      <c r="AT1653">
        <v>0</v>
      </c>
      <c r="AU1653">
        <v>3</v>
      </c>
      <c r="AV1653">
        <v>11</v>
      </c>
      <c r="AW1653">
        <f>IF(Z1653&gt;607, 4, 0)</f>
        <v>0</v>
      </c>
      <c r="AX1653">
        <f>IF(AA1653&gt;1.6588, 3, 0)</f>
        <v>0</v>
      </c>
      <c r="AY1653">
        <f>IF(P1653&gt;401, 2, 0)</f>
        <v>0</v>
      </c>
      <c r="AZ1653">
        <f>IF(I1653&gt;52915.77, 1, 0)</f>
        <v>0</v>
      </c>
      <c r="BA1653">
        <f>SUM(AW1653:AZ1653)</f>
        <v>0</v>
      </c>
      <c r="BB1653" t="str">
        <f>VLOOKUP(BA1653,'Standard Deviations'!$L$1:$M$11,2,TRUE)</f>
        <v>No Tier</v>
      </c>
    </row>
    <row r="1654" spans="1:54">
      <c r="A1654">
        <v>2964</v>
      </c>
      <c r="B1654">
        <v>1981</v>
      </c>
      <c r="C1654">
        <f>2024-B1654</f>
        <v>43</v>
      </c>
      <c r="D1654" t="str">
        <f>VLOOKUP(B1654,Reference!$A$1:$B$125, 2)</f>
        <v>Millennials</v>
      </c>
      <c r="E1654" t="s">
        <v>54</v>
      </c>
      <c r="F1654" t="str">
        <f>IF(E1654="High School", "No College", "College")</f>
        <v>College</v>
      </c>
      <c r="G1654" t="s">
        <v>55</v>
      </c>
      <c r="H1654">
        <v>26872</v>
      </c>
      <c r="I1654">
        <v>26872</v>
      </c>
      <c r="J1654" s="4" t="s">
        <v>341</v>
      </c>
      <c r="K1654">
        <v>0</v>
      </c>
      <c r="L1654">
        <v>0</v>
      </c>
      <c r="M1654" t="str">
        <f>IF(OR(K1654&gt;0, L1654&gt;0), "Parent", "Not Parent")</f>
        <v>Not Parent</v>
      </c>
      <c r="N1654" t="s">
        <v>542</v>
      </c>
      <c r="O1654" s="8">
        <v>41916</v>
      </c>
      <c r="P1654" s="9">
        <f>O1654-N1654</f>
        <v>353</v>
      </c>
      <c r="Q1654">
        <v>0</v>
      </c>
      <c r="R1654" s="9">
        <f>P1654-Q1654</f>
        <v>353</v>
      </c>
      <c r="S1654" s="8">
        <f>O1654-R1654</f>
        <v>41563</v>
      </c>
      <c r="T1654">
        <v>3</v>
      </c>
      <c r="U1654">
        <v>10</v>
      </c>
      <c r="V1654">
        <v>8</v>
      </c>
      <c r="W1654">
        <v>3</v>
      </c>
      <c r="X1654">
        <v>16</v>
      </c>
      <c r="Y1654">
        <v>32</v>
      </c>
      <c r="Z1654">
        <v>72</v>
      </c>
      <c r="AA1654">
        <f>Z1654/P1654</f>
        <v>0.20396600566572237</v>
      </c>
      <c r="AB1654" s="11" t="s">
        <v>506</v>
      </c>
      <c r="AC1654" t="s">
        <v>59</v>
      </c>
      <c r="AD1654">
        <v>1</v>
      </c>
      <c r="AE1654" t="str">
        <f>IF(AD1654&gt;3, "Prefers Discount", "Discount Indifferent")</f>
        <v>Discount Indifferent</v>
      </c>
      <c r="AF1654">
        <v>2</v>
      </c>
      <c r="AG1654">
        <v>1</v>
      </c>
      <c r="AH1654">
        <v>1</v>
      </c>
      <c r="AI1654" t="str">
        <f>INDEX($AF$1:$AH$1,MATCH(MAX(AF1654:AH1654),AF1654:AH1654,0))</f>
        <v>Store_Orders</v>
      </c>
      <c r="AJ1654">
        <v>6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f>SUM(AK1654:AO1654)</f>
        <v>0</v>
      </c>
      <c r="AQ1654" t="s">
        <v>67</v>
      </c>
      <c r="AR1654">
        <v>0</v>
      </c>
      <c r="AS1654" t="str">
        <f>IF(OR(AK1654&gt;0, AL1654&gt;0, AM1654&gt;0, AN1654&gt;0, AO1654&gt;0), "Converted", "Not Converted")</f>
        <v>Not Converted</v>
      </c>
      <c r="AT1654">
        <v>0</v>
      </c>
      <c r="AU1654">
        <v>3</v>
      </c>
      <c r="AV1654">
        <v>11</v>
      </c>
      <c r="AW1654">
        <f>IF(Z1654&gt;607, 4, 0)</f>
        <v>0</v>
      </c>
      <c r="AX1654">
        <f>IF(AA1654&gt;1.6588, 3, 0)</f>
        <v>0</v>
      </c>
      <c r="AY1654">
        <f>IF(P1654&gt;401, 2, 0)</f>
        <v>0</v>
      </c>
      <c r="AZ1654">
        <f>IF(I1654&gt;52915.77, 1, 0)</f>
        <v>0</v>
      </c>
      <c r="BA1654">
        <f>SUM(AW1654:AZ1654)</f>
        <v>0</v>
      </c>
      <c r="BB1654" t="str">
        <f>VLOOKUP(BA1654,'Standard Deviations'!$L$1:$M$11,2,TRUE)</f>
        <v>No Tier</v>
      </c>
    </row>
    <row r="1655" spans="1:54">
      <c r="A1655">
        <v>1135</v>
      </c>
      <c r="B1655">
        <v>1960</v>
      </c>
      <c r="C1655">
        <f>2024-B1655</f>
        <v>64</v>
      </c>
      <c r="D1655" t="str">
        <f>VLOOKUP(B1655,Reference!$A$1:$B$125, 2)</f>
        <v>Boomers</v>
      </c>
      <c r="E1655" t="s">
        <v>64</v>
      </c>
      <c r="F1655" t="str">
        <f>IF(E1655="High School", "No College", "College")</f>
        <v>College</v>
      </c>
      <c r="G1655" t="s">
        <v>65</v>
      </c>
      <c r="H1655">
        <v>17144</v>
      </c>
      <c r="I1655">
        <v>17144</v>
      </c>
      <c r="J1655" s="4" t="s">
        <v>341</v>
      </c>
      <c r="K1655">
        <v>1</v>
      </c>
      <c r="L1655">
        <v>1</v>
      </c>
      <c r="M1655" t="str">
        <f>IF(OR(K1655&gt;0, L1655&gt;0), "Parent", "Not Parent")</f>
        <v>Parent</v>
      </c>
      <c r="N1655" t="s">
        <v>188</v>
      </c>
      <c r="O1655" s="8">
        <v>41916</v>
      </c>
      <c r="P1655" s="9">
        <f>O1655-N1655</f>
        <v>231</v>
      </c>
      <c r="Q1655">
        <v>96</v>
      </c>
      <c r="R1655" s="9">
        <f>P1655-Q1655</f>
        <v>135</v>
      </c>
      <c r="S1655" s="8">
        <f>O1655-R1655</f>
        <v>41781</v>
      </c>
      <c r="T1655">
        <v>18</v>
      </c>
      <c r="U1655">
        <v>2</v>
      </c>
      <c r="V1655">
        <v>19</v>
      </c>
      <c r="W1655">
        <v>0</v>
      </c>
      <c r="X1655">
        <v>2</v>
      </c>
      <c r="Y1655">
        <v>6</v>
      </c>
      <c r="Z1655">
        <v>47</v>
      </c>
      <c r="AA1655">
        <f>Z1655/P1655</f>
        <v>0.20346320346320346</v>
      </c>
      <c r="AB1655" s="14" t="s">
        <v>506</v>
      </c>
      <c r="AC1655" s="13" t="s">
        <v>63</v>
      </c>
      <c r="AD1655">
        <v>5</v>
      </c>
      <c r="AE1655" t="str">
        <f>IF(AD1655&gt;3, "Prefers Discount", "Discount Indifferent")</f>
        <v>Prefers Discount</v>
      </c>
      <c r="AF1655">
        <v>4</v>
      </c>
      <c r="AG1655">
        <v>3</v>
      </c>
      <c r="AH1655">
        <v>0</v>
      </c>
      <c r="AI1655" t="str">
        <f>INDEX($AF$1:$AH$1,MATCH(MAX(AF1655:AH1655),AF1655:AH1655,0))</f>
        <v>Store_Orders</v>
      </c>
      <c r="AJ1655">
        <v>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f>SUM(AK1655:AO1655)</f>
        <v>0</v>
      </c>
      <c r="AQ1655" t="s">
        <v>67</v>
      </c>
      <c r="AR1655">
        <v>0</v>
      </c>
      <c r="AS1655" t="str">
        <f>IF(OR(AK1655&gt;0, AL1655&gt;0, AM1655&gt;0, AN1655&gt;0, AO1655&gt;0), "Converted", "Not Converted")</f>
        <v>Not Converted</v>
      </c>
      <c r="AT1655">
        <v>0</v>
      </c>
      <c r="AU1655">
        <v>3</v>
      </c>
      <c r="AV1655">
        <v>11</v>
      </c>
      <c r="AW1655">
        <f>IF(Z1655&gt;607, 4, 0)</f>
        <v>0</v>
      </c>
      <c r="AX1655">
        <f>IF(AA1655&gt;1.6588, 3, 0)</f>
        <v>0</v>
      </c>
      <c r="AY1655">
        <f>IF(P1655&gt;401, 2, 0)</f>
        <v>0</v>
      </c>
      <c r="AZ1655">
        <f>IF(I1655&gt;52915.77, 1, 0)</f>
        <v>0</v>
      </c>
      <c r="BA1655">
        <f>SUM(AW1655:AZ1655)</f>
        <v>0</v>
      </c>
      <c r="BB1655" t="str">
        <f>VLOOKUP(BA1655,'Standard Deviations'!$L$1:$M$11,2,TRUE)</f>
        <v>No Tier</v>
      </c>
    </row>
    <row r="1656" spans="1:54">
      <c r="A1656">
        <v>24</v>
      </c>
      <c r="B1656">
        <v>1960</v>
      </c>
      <c r="C1656">
        <f>2024-B1656</f>
        <v>64</v>
      </c>
      <c r="D1656" t="str">
        <f>VLOOKUP(B1656,Reference!$A$1:$B$125, 2)</f>
        <v>Boomers</v>
      </c>
      <c r="E1656" t="s">
        <v>64</v>
      </c>
      <c r="F1656" t="str">
        <f>IF(E1656="High School", "No College", "College")</f>
        <v>College</v>
      </c>
      <c r="G1656" t="s">
        <v>65</v>
      </c>
      <c r="H1656">
        <v>17144</v>
      </c>
      <c r="I1656">
        <v>17144</v>
      </c>
      <c r="J1656" s="4" t="s">
        <v>341</v>
      </c>
      <c r="K1656">
        <v>1</v>
      </c>
      <c r="L1656">
        <v>1</v>
      </c>
      <c r="M1656" t="str">
        <f>IF(OR(K1656&gt;0, L1656&gt;0), "Parent", "Not Parent")</f>
        <v>Parent</v>
      </c>
      <c r="N1656" t="s">
        <v>188</v>
      </c>
      <c r="O1656" s="8">
        <v>41916</v>
      </c>
      <c r="P1656" s="9">
        <f>O1656-N1656</f>
        <v>231</v>
      </c>
      <c r="Q1656">
        <v>96</v>
      </c>
      <c r="R1656" s="9">
        <f>P1656-Q1656</f>
        <v>135</v>
      </c>
      <c r="S1656" s="8">
        <f>O1656-R1656</f>
        <v>41781</v>
      </c>
      <c r="T1656">
        <v>18</v>
      </c>
      <c r="U1656">
        <v>2</v>
      </c>
      <c r="V1656">
        <v>19</v>
      </c>
      <c r="W1656">
        <v>0</v>
      </c>
      <c r="X1656">
        <v>2</v>
      </c>
      <c r="Y1656">
        <v>6</v>
      </c>
      <c r="Z1656">
        <v>47</v>
      </c>
      <c r="AA1656">
        <f>Z1656/P1656</f>
        <v>0.20346320346320346</v>
      </c>
      <c r="AB1656" s="14" t="s">
        <v>506</v>
      </c>
      <c r="AC1656" s="13" t="s">
        <v>63</v>
      </c>
      <c r="AD1656">
        <v>5</v>
      </c>
      <c r="AE1656" t="str">
        <f>IF(AD1656&gt;3, "Prefers Discount", "Discount Indifferent")</f>
        <v>Prefers Discount</v>
      </c>
      <c r="AF1656">
        <v>4</v>
      </c>
      <c r="AG1656">
        <v>3</v>
      </c>
      <c r="AH1656">
        <v>0</v>
      </c>
      <c r="AI1656" t="str">
        <f>INDEX($AF$1:$AH$1,MATCH(MAX(AF1656:AH1656),AF1656:AH1656,0))</f>
        <v>Store_Orders</v>
      </c>
      <c r="AJ1656">
        <v>7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f>SUM(AK1656:AO1656)</f>
        <v>0</v>
      </c>
      <c r="AQ1656" t="s">
        <v>67</v>
      </c>
      <c r="AR1656">
        <v>0</v>
      </c>
      <c r="AS1656" t="str">
        <f>IF(OR(AK1656&gt;0, AL1656&gt;0, AM1656&gt;0, AN1656&gt;0, AO1656&gt;0), "Converted", "Not Converted")</f>
        <v>Not Converted</v>
      </c>
      <c r="AT1656">
        <v>0</v>
      </c>
      <c r="AU1656">
        <v>3</v>
      </c>
      <c r="AV1656">
        <v>11</v>
      </c>
      <c r="AW1656">
        <f>IF(Z1656&gt;607, 4, 0)</f>
        <v>0</v>
      </c>
      <c r="AX1656">
        <f>IF(AA1656&gt;1.6588, 3, 0)</f>
        <v>0</v>
      </c>
      <c r="AY1656">
        <f>IF(P1656&gt;401, 2, 0)</f>
        <v>0</v>
      </c>
      <c r="AZ1656">
        <f>IF(I1656&gt;52915.77, 1, 0)</f>
        <v>0</v>
      </c>
      <c r="BA1656">
        <f>SUM(AW1656:AZ1656)</f>
        <v>0</v>
      </c>
      <c r="BB1656" t="str">
        <f>VLOOKUP(BA1656,'Standard Deviations'!$L$1:$M$11,2,TRUE)</f>
        <v>No Tier</v>
      </c>
    </row>
    <row r="1657" spans="1:54">
      <c r="A1657">
        <v>7679</v>
      </c>
      <c r="B1657">
        <v>1985</v>
      </c>
      <c r="C1657">
        <f>2024-B1657</f>
        <v>39</v>
      </c>
      <c r="D1657" t="str">
        <f>VLOOKUP(B1657,Reference!$A$1:$B$125, 2)</f>
        <v>Millennials</v>
      </c>
      <c r="E1657" t="s">
        <v>68</v>
      </c>
      <c r="F1657" t="str">
        <f>IF(E1657="High School", "No College", "College")</f>
        <v>College</v>
      </c>
      <c r="G1657" t="s">
        <v>60</v>
      </c>
      <c r="H1657">
        <v>30298</v>
      </c>
      <c r="I1657">
        <v>30298</v>
      </c>
      <c r="J1657" s="4" t="s">
        <v>341</v>
      </c>
      <c r="K1657">
        <v>0</v>
      </c>
      <c r="L1657">
        <v>0</v>
      </c>
      <c r="M1657" t="str">
        <f>IF(OR(K1657&gt;0, L1657&gt;0), "Parent", "Not Parent")</f>
        <v>Not Parent</v>
      </c>
      <c r="N1657" t="s">
        <v>666</v>
      </c>
      <c r="O1657" s="8">
        <v>41916</v>
      </c>
      <c r="P1657" s="9">
        <f>O1657-N1657</f>
        <v>138</v>
      </c>
      <c r="Q1657">
        <v>48</v>
      </c>
      <c r="R1657" s="9">
        <f>P1657-Q1657</f>
        <v>90</v>
      </c>
      <c r="S1657" s="8">
        <f>O1657-R1657</f>
        <v>41826</v>
      </c>
      <c r="T1657">
        <v>6</v>
      </c>
      <c r="U1657">
        <v>3</v>
      </c>
      <c r="V1657">
        <v>12</v>
      </c>
      <c r="W1657">
        <v>6</v>
      </c>
      <c r="X1657">
        <v>1</v>
      </c>
      <c r="Y1657">
        <v>0</v>
      </c>
      <c r="Z1657">
        <v>28</v>
      </c>
      <c r="AA1657">
        <f>Z1657/P1657</f>
        <v>0.20289855072463769</v>
      </c>
      <c r="AB1657" s="11" t="s">
        <v>506</v>
      </c>
      <c r="AC1657" t="s">
        <v>59</v>
      </c>
      <c r="AD1657">
        <v>1</v>
      </c>
      <c r="AE1657" t="str">
        <f>IF(AD1657&gt;3, "Prefers Discount", "Discount Indifferent")</f>
        <v>Discount Indifferent</v>
      </c>
      <c r="AF1657">
        <v>3</v>
      </c>
      <c r="AG1657">
        <v>1</v>
      </c>
      <c r="AH1657">
        <v>1</v>
      </c>
      <c r="AI1657" t="str">
        <f>INDEX($AF$1:$AH$1,MATCH(MAX(AF1657:AH1657),AF1657:AH1657,0))</f>
        <v>Store_Orders</v>
      </c>
      <c r="AJ1657">
        <v>3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f>SUM(AK1657:AO1657)</f>
        <v>0</v>
      </c>
      <c r="AQ1657" t="s">
        <v>67</v>
      </c>
      <c r="AR1657">
        <v>0</v>
      </c>
      <c r="AS1657" t="str">
        <f>IF(OR(AK1657&gt;0, AL1657&gt;0, AM1657&gt;0, AN1657&gt;0, AO1657&gt;0), "Converted", "Not Converted")</f>
        <v>Not Converted</v>
      </c>
      <c r="AT1657">
        <v>0</v>
      </c>
      <c r="AU1657">
        <v>3</v>
      </c>
      <c r="AV1657">
        <v>11</v>
      </c>
      <c r="AW1657">
        <f>IF(Z1657&gt;607, 4, 0)</f>
        <v>0</v>
      </c>
      <c r="AX1657">
        <f>IF(AA1657&gt;1.6588, 3, 0)</f>
        <v>0</v>
      </c>
      <c r="AY1657">
        <f>IF(P1657&gt;401, 2, 0)</f>
        <v>0</v>
      </c>
      <c r="AZ1657">
        <f>IF(I1657&gt;52915.77, 1, 0)</f>
        <v>0</v>
      </c>
      <c r="BA1657">
        <f>SUM(AW1657:AZ1657)</f>
        <v>0</v>
      </c>
      <c r="BB1657" t="str">
        <f>VLOOKUP(BA1657,'Standard Deviations'!$L$1:$M$11,2,TRUE)</f>
        <v>No Tier</v>
      </c>
    </row>
    <row r="1658" spans="1:54">
      <c r="A1658">
        <v>7297</v>
      </c>
      <c r="B1658">
        <v>1973</v>
      </c>
      <c r="C1658">
        <f>2024-B1658</f>
        <v>51</v>
      </c>
      <c r="D1658" t="str">
        <f>VLOOKUP(B1658,Reference!$A$1:$B$125, 2)</f>
        <v>Gen X</v>
      </c>
      <c r="E1658" t="s">
        <v>54</v>
      </c>
      <c r="F1658" t="str">
        <f>IF(E1658="High School", "No College", "College")</f>
        <v>College</v>
      </c>
      <c r="G1658" t="s">
        <v>60</v>
      </c>
      <c r="H1658">
        <v>7500</v>
      </c>
      <c r="I1658">
        <v>90000</v>
      </c>
      <c r="J1658" s="4" t="s">
        <v>56</v>
      </c>
      <c r="K1658">
        <v>1</v>
      </c>
      <c r="L1658">
        <v>0</v>
      </c>
      <c r="M1658" t="str">
        <f>IF(OR(K1658&gt;0, L1658&gt;0), "Parent", "Not Parent")</f>
        <v>Parent</v>
      </c>
      <c r="N1658" t="s">
        <v>251</v>
      </c>
      <c r="O1658" s="8">
        <v>41916</v>
      </c>
      <c r="P1658" s="9">
        <f>O1658-N1658</f>
        <v>282</v>
      </c>
      <c r="Q1658">
        <v>54</v>
      </c>
      <c r="R1658" s="9">
        <f>P1658-Q1658</f>
        <v>228</v>
      </c>
      <c r="S1658" s="8">
        <f>O1658-R1658</f>
        <v>41688</v>
      </c>
      <c r="T1658">
        <v>5</v>
      </c>
      <c r="U1658">
        <v>3</v>
      </c>
      <c r="V1658">
        <v>10</v>
      </c>
      <c r="W1658">
        <v>12</v>
      </c>
      <c r="X1658">
        <v>7</v>
      </c>
      <c r="Y1658">
        <v>20</v>
      </c>
      <c r="Z1658">
        <v>57</v>
      </c>
      <c r="AA1658">
        <f>Z1658/P1658</f>
        <v>0.20212765957446807</v>
      </c>
      <c r="AB1658" s="14" t="s">
        <v>506</v>
      </c>
      <c r="AC1658" s="13" t="s">
        <v>63</v>
      </c>
      <c r="AD1658">
        <v>4</v>
      </c>
      <c r="AE1658" t="str">
        <f>IF(AD1658&gt;3, "Prefers Discount", "Discount Indifferent")</f>
        <v>Prefers Discount</v>
      </c>
      <c r="AF1658">
        <v>3</v>
      </c>
      <c r="AG1658">
        <v>3</v>
      </c>
      <c r="AH1658">
        <v>1</v>
      </c>
      <c r="AI1658" t="str">
        <f>INDEX($AF$1:$AH$1,MATCH(MAX(AF1658:AH1658),AF1658:AH1658,0))</f>
        <v>Store_Orders</v>
      </c>
      <c r="AJ1658">
        <v>7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f>SUM(AK1658:AO1658)</f>
        <v>0</v>
      </c>
      <c r="AQ1658" t="s">
        <v>67</v>
      </c>
      <c r="AR1658">
        <v>0</v>
      </c>
      <c r="AS1658" t="str">
        <f>IF(OR(AK1658&gt;0, AL1658&gt;0, AM1658&gt;0, AN1658&gt;0, AO1658&gt;0), "Converted", "Not Converted")</f>
        <v>Not Converted</v>
      </c>
      <c r="AT1658">
        <v>0</v>
      </c>
      <c r="AU1658">
        <v>3</v>
      </c>
      <c r="AV1658">
        <v>11</v>
      </c>
      <c r="AW1658">
        <f>IF(Z1658&gt;607, 4, 0)</f>
        <v>0</v>
      </c>
      <c r="AX1658">
        <f>IF(AA1658&gt;1.6588, 3, 0)</f>
        <v>0</v>
      </c>
      <c r="AY1658">
        <f>IF(P1658&gt;401, 2, 0)</f>
        <v>0</v>
      </c>
      <c r="AZ1658">
        <f>IF(I1658&gt;52915.77, 1, 0)</f>
        <v>1</v>
      </c>
      <c r="BA1658">
        <f>SUM(AW1658:AZ1658)</f>
        <v>1</v>
      </c>
      <c r="BB1658" t="str">
        <f>VLOOKUP(BA1658,'Standard Deviations'!$L$1:$M$11,2,TRUE)</f>
        <v>Bronze</v>
      </c>
    </row>
    <row r="1659" spans="1:54">
      <c r="A1659">
        <v>938</v>
      </c>
      <c r="B1659">
        <v>1981</v>
      </c>
      <c r="C1659">
        <f>2024-B1659</f>
        <v>43</v>
      </c>
      <c r="D1659" t="str">
        <f>VLOOKUP(B1659,Reference!$A$1:$B$125, 2)</f>
        <v>Millennials</v>
      </c>
      <c r="E1659" t="s">
        <v>54</v>
      </c>
      <c r="F1659" t="str">
        <f>IF(E1659="High School", "No College", "College")</f>
        <v>College</v>
      </c>
      <c r="G1659" t="s">
        <v>55</v>
      </c>
      <c r="H1659">
        <v>40211</v>
      </c>
      <c r="I1659">
        <v>40211</v>
      </c>
      <c r="J1659" s="4" t="s">
        <v>175</v>
      </c>
      <c r="K1659">
        <v>1</v>
      </c>
      <c r="L1659">
        <v>1</v>
      </c>
      <c r="M1659" t="str">
        <f>IF(OR(K1659&gt;0, L1659&gt;0), "Parent", "Not Parent")</f>
        <v>Parent</v>
      </c>
      <c r="N1659" t="s">
        <v>483</v>
      </c>
      <c r="O1659" s="8">
        <v>41916</v>
      </c>
      <c r="P1659" s="9">
        <f>O1659-N1659</f>
        <v>431</v>
      </c>
      <c r="Q1659">
        <v>30</v>
      </c>
      <c r="R1659" s="9">
        <f>P1659-Q1659</f>
        <v>401</v>
      </c>
      <c r="S1659" s="8">
        <f>O1659-R1659</f>
        <v>41515</v>
      </c>
      <c r="T1659">
        <v>51</v>
      </c>
      <c r="U1659">
        <v>1</v>
      </c>
      <c r="V1659">
        <v>7</v>
      </c>
      <c r="W1659">
        <v>2</v>
      </c>
      <c r="X1659">
        <v>1</v>
      </c>
      <c r="Y1659">
        <v>25</v>
      </c>
      <c r="Z1659">
        <v>87</v>
      </c>
      <c r="AA1659">
        <f>Z1659/P1659</f>
        <v>0.20185614849187936</v>
      </c>
      <c r="AB1659" s="11" t="s">
        <v>506</v>
      </c>
      <c r="AC1659" t="s">
        <v>59</v>
      </c>
      <c r="AD1659">
        <v>2</v>
      </c>
      <c r="AE1659" t="str">
        <f>IF(AD1659&gt;3, "Prefers Discount", "Discount Indifferent")</f>
        <v>Discount Indifferent</v>
      </c>
      <c r="AF1659">
        <v>2</v>
      </c>
      <c r="AG1659">
        <v>2</v>
      </c>
      <c r="AH1659">
        <v>1</v>
      </c>
      <c r="AI1659" t="str">
        <f>INDEX($AF$1:$AH$1,MATCH(MAX(AF1659:AH1659),AF1659:AH1659,0))</f>
        <v>Store_Orders</v>
      </c>
      <c r="AJ1659">
        <v>8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f>SUM(AK1659:AO1659)</f>
        <v>1</v>
      </c>
      <c r="AQ1659" t="str">
        <f>INDEX($AK$1:$AO$1,MATCH(MAX(AK1659:AO1659),AK1659:AO1659,0))</f>
        <v>Converted_on_Camp3</v>
      </c>
      <c r="AR1659">
        <v>1</v>
      </c>
      <c r="AS1659" t="str">
        <f>IF(OR(AK1659&gt;0, AL1659&gt;0, AM1659&gt;0, AN1659&gt;0, AO1659&gt;0), "Converted", "Not Converted")</f>
        <v>Converted</v>
      </c>
      <c r="AT1659">
        <v>0</v>
      </c>
      <c r="AU1659">
        <v>3</v>
      </c>
      <c r="AV1659">
        <v>11</v>
      </c>
      <c r="AW1659">
        <f>IF(Z1659&gt;607, 4, 0)</f>
        <v>0</v>
      </c>
      <c r="AX1659">
        <f>IF(AA1659&gt;1.6588, 3, 0)</f>
        <v>0</v>
      </c>
      <c r="AY1659">
        <f>IF(P1659&gt;401, 2, 0)</f>
        <v>2</v>
      </c>
      <c r="AZ1659">
        <f>IF(I1659&gt;52915.77, 1, 0)</f>
        <v>0</v>
      </c>
      <c r="BA1659">
        <f>SUM(AW1659:AZ1659)</f>
        <v>2</v>
      </c>
      <c r="BB1659" t="str">
        <f>VLOOKUP(BA1659,'Standard Deviations'!$L$1:$M$11,2,TRUE)</f>
        <v>Bronze</v>
      </c>
    </row>
    <row r="1660" spans="1:54">
      <c r="A1660">
        <v>6365</v>
      </c>
      <c r="B1660">
        <v>1987</v>
      </c>
      <c r="C1660">
        <f>2024-B1660</f>
        <v>37</v>
      </c>
      <c r="D1660" t="str">
        <f>VLOOKUP(B1660,Reference!$A$1:$B$125, 2)</f>
        <v>Millennials</v>
      </c>
      <c r="E1660" t="s">
        <v>74</v>
      </c>
      <c r="F1660" t="str">
        <f>IF(E1660="High School", "No College", "College")</f>
        <v>College</v>
      </c>
      <c r="G1660" t="s">
        <v>55</v>
      </c>
      <c r="H1660">
        <v>30390</v>
      </c>
      <c r="I1660">
        <v>30390</v>
      </c>
      <c r="J1660" s="4" t="s">
        <v>341</v>
      </c>
      <c r="K1660">
        <v>0</v>
      </c>
      <c r="L1660">
        <v>0</v>
      </c>
      <c r="M1660" t="str">
        <f>IF(OR(K1660&gt;0, L1660&gt;0), "Parent", "Not Parent")</f>
        <v>Not Parent</v>
      </c>
      <c r="N1660" t="s">
        <v>685</v>
      </c>
      <c r="O1660" s="8">
        <v>41916</v>
      </c>
      <c r="P1660" s="9">
        <f>O1660-N1660</f>
        <v>397</v>
      </c>
      <c r="Q1660">
        <v>5</v>
      </c>
      <c r="R1660" s="9">
        <f>P1660-Q1660</f>
        <v>392</v>
      </c>
      <c r="S1660" s="8">
        <f>O1660-R1660</f>
        <v>41524</v>
      </c>
      <c r="T1660">
        <v>10</v>
      </c>
      <c r="U1660">
        <v>12</v>
      </c>
      <c r="V1660">
        <v>12</v>
      </c>
      <c r="W1660">
        <v>25</v>
      </c>
      <c r="X1660">
        <v>1</v>
      </c>
      <c r="Y1660">
        <v>20</v>
      </c>
      <c r="Z1660">
        <v>80</v>
      </c>
      <c r="AA1660">
        <f>Z1660/P1660</f>
        <v>0.20151133501259447</v>
      </c>
      <c r="AB1660" s="11" t="s">
        <v>506</v>
      </c>
      <c r="AC1660" t="s">
        <v>59</v>
      </c>
      <c r="AD1660">
        <v>1</v>
      </c>
      <c r="AE1660" t="str">
        <f>IF(AD1660&gt;3, "Prefers Discount", "Discount Indifferent")</f>
        <v>Discount Indifferent</v>
      </c>
      <c r="AF1660">
        <v>3</v>
      </c>
      <c r="AG1660">
        <v>2</v>
      </c>
      <c r="AH1660">
        <v>0</v>
      </c>
      <c r="AI1660" t="str">
        <f>INDEX($AF$1:$AH$1,MATCH(MAX(AF1660:AH1660),AF1660:AH1660,0))</f>
        <v>Store_Orders</v>
      </c>
      <c r="AJ1660">
        <v>6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f>SUM(AK1660:AO1660)</f>
        <v>0</v>
      </c>
      <c r="AQ1660" t="s">
        <v>67</v>
      </c>
      <c r="AR1660">
        <v>0</v>
      </c>
      <c r="AS1660" t="str">
        <f>IF(OR(AK1660&gt;0, AL1660&gt;0, AM1660&gt;0, AN1660&gt;0, AO1660&gt;0), "Converted", "Not Converted")</f>
        <v>Not Converted</v>
      </c>
      <c r="AT1660">
        <v>0</v>
      </c>
      <c r="AU1660">
        <v>3</v>
      </c>
      <c r="AV1660">
        <v>11</v>
      </c>
      <c r="AW1660">
        <f>IF(Z1660&gt;607, 4, 0)</f>
        <v>0</v>
      </c>
      <c r="AX1660">
        <f>IF(AA1660&gt;1.6588, 3, 0)</f>
        <v>0</v>
      </c>
      <c r="AY1660">
        <f>IF(P1660&gt;401, 2, 0)</f>
        <v>0</v>
      </c>
      <c r="AZ1660">
        <f>IF(I1660&gt;52915.77, 1, 0)</f>
        <v>0</v>
      </c>
      <c r="BA1660">
        <f>SUM(AW1660:AZ1660)</f>
        <v>0</v>
      </c>
      <c r="BB1660" t="str">
        <f>VLOOKUP(BA1660,'Standard Deviations'!$L$1:$M$11,2,TRUE)</f>
        <v>No Tier</v>
      </c>
    </row>
    <row r="1661" spans="1:54">
      <c r="A1661">
        <v>9706</v>
      </c>
      <c r="B1661">
        <v>1974</v>
      </c>
      <c r="C1661">
        <f>2024-B1661</f>
        <v>50</v>
      </c>
      <c r="D1661" t="str">
        <f>VLOOKUP(B1661,Reference!$A$1:$B$125, 2)</f>
        <v>Gen X</v>
      </c>
      <c r="E1661" t="s">
        <v>68</v>
      </c>
      <c r="F1661" t="str">
        <f>IF(E1661="High School", "No College", "College")</f>
        <v>College</v>
      </c>
      <c r="G1661" t="s">
        <v>60</v>
      </c>
      <c r="H1661">
        <v>31560</v>
      </c>
      <c r="I1661">
        <v>31560</v>
      </c>
      <c r="J1661" s="4" t="s">
        <v>341</v>
      </c>
      <c r="K1661">
        <v>1</v>
      </c>
      <c r="L1661">
        <v>0</v>
      </c>
      <c r="M1661" t="str">
        <f>IF(OR(K1661&gt;0, L1661&gt;0), "Parent", "Not Parent")</f>
        <v>Parent</v>
      </c>
      <c r="N1661" t="s">
        <v>495</v>
      </c>
      <c r="O1661" s="8">
        <v>41916</v>
      </c>
      <c r="P1661" s="9">
        <f>O1661-N1661</f>
        <v>467</v>
      </c>
      <c r="Q1661">
        <v>98</v>
      </c>
      <c r="R1661" s="9">
        <f>P1661-Q1661</f>
        <v>369</v>
      </c>
      <c r="S1661" s="8">
        <f>O1661-R1661</f>
        <v>41547</v>
      </c>
      <c r="T1661">
        <v>62</v>
      </c>
      <c r="U1661">
        <v>1</v>
      </c>
      <c r="V1661">
        <v>20</v>
      </c>
      <c r="W1661">
        <v>4</v>
      </c>
      <c r="X1661">
        <v>0</v>
      </c>
      <c r="Y1661">
        <v>7</v>
      </c>
      <c r="Z1661">
        <v>94</v>
      </c>
      <c r="AA1661">
        <f>Z1661/P1661</f>
        <v>0.2012847965738758</v>
      </c>
      <c r="AB1661" s="14" t="s">
        <v>506</v>
      </c>
      <c r="AC1661" s="13" t="s">
        <v>63</v>
      </c>
      <c r="AD1661">
        <v>2</v>
      </c>
      <c r="AE1661" t="str">
        <f>IF(AD1661&gt;3, "Prefers Discount", "Discount Indifferent")</f>
        <v>Discount Indifferent</v>
      </c>
      <c r="AF1661">
        <v>3</v>
      </c>
      <c r="AG1661">
        <v>2</v>
      </c>
      <c r="AH1661">
        <v>1</v>
      </c>
      <c r="AI1661" t="str">
        <f>INDEX($AF$1:$AH$1,MATCH(MAX(AF1661:AH1661),AF1661:AH1661,0))</f>
        <v>Store_Orders</v>
      </c>
      <c r="AJ1661">
        <v>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f>SUM(AK1661:AO1661)</f>
        <v>0</v>
      </c>
      <c r="AQ1661" t="s">
        <v>67</v>
      </c>
      <c r="AR1661">
        <v>0</v>
      </c>
      <c r="AS1661" t="str">
        <f>IF(OR(AK1661&gt;0, AL1661&gt;0, AM1661&gt;0, AN1661&gt;0, AO1661&gt;0), "Converted", "Not Converted")</f>
        <v>Not Converted</v>
      </c>
      <c r="AT1661">
        <v>0</v>
      </c>
      <c r="AU1661">
        <v>3</v>
      </c>
      <c r="AV1661">
        <v>11</v>
      </c>
      <c r="AW1661">
        <f>IF(Z1661&gt;607, 4, 0)</f>
        <v>0</v>
      </c>
      <c r="AX1661">
        <f>IF(AA1661&gt;1.6588, 3, 0)</f>
        <v>0</v>
      </c>
      <c r="AY1661">
        <f>IF(P1661&gt;401, 2, 0)</f>
        <v>2</v>
      </c>
      <c r="AZ1661">
        <f>IF(I1661&gt;52915.77, 1, 0)</f>
        <v>0</v>
      </c>
      <c r="BA1661">
        <f>SUM(AW1661:AZ1661)</f>
        <v>2</v>
      </c>
      <c r="BB1661" t="str">
        <f>VLOOKUP(BA1661,'Standard Deviations'!$L$1:$M$11,2,TRUE)</f>
        <v>Bronze</v>
      </c>
    </row>
    <row r="1662" spans="1:54">
      <c r="A1662">
        <v>10010</v>
      </c>
      <c r="B1662">
        <v>1953</v>
      </c>
      <c r="C1662">
        <f>2024-B1662</f>
        <v>71</v>
      </c>
      <c r="D1662" t="str">
        <f>VLOOKUP(B1662,Reference!$A$1:$B$125, 2)</f>
        <v>Boomers</v>
      </c>
      <c r="E1662" t="s">
        <v>68</v>
      </c>
      <c r="F1662" t="str">
        <f>IF(E1662="High School", "No College", "College")</f>
        <v>College</v>
      </c>
      <c r="G1662" t="s">
        <v>71</v>
      </c>
      <c r="H1662">
        <v>36957</v>
      </c>
      <c r="I1662">
        <v>36957</v>
      </c>
      <c r="J1662" s="4" t="s">
        <v>175</v>
      </c>
      <c r="K1662">
        <v>1</v>
      </c>
      <c r="L1662">
        <v>1</v>
      </c>
      <c r="M1662" t="str">
        <f>IF(OR(K1662&gt;0, L1662&gt;0), "Parent", "Not Parent")</f>
        <v>Parent</v>
      </c>
      <c r="N1662" t="s">
        <v>686</v>
      </c>
      <c r="O1662" s="8">
        <v>41916</v>
      </c>
      <c r="P1662" s="9">
        <f>O1662-N1662</f>
        <v>758</v>
      </c>
      <c r="Q1662">
        <v>43</v>
      </c>
      <c r="R1662" s="9">
        <f>P1662-Q1662</f>
        <v>715</v>
      </c>
      <c r="S1662" s="8">
        <f>O1662-R1662</f>
        <v>41201</v>
      </c>
      <c r="T1662">
        <v>100</v>
      </c>
      <c r="U1662">
        <v>2</v>
      </c>
      <c r="V1662">
        <v>16</v>
      </c>
      <c r="W1662">
        <v>2</v>
      </c>
      <c r="X1662">
        <v>1</v>
      </c>
      <c r="Y1662">
        <v>31</v>
      </c>
      <c r="Z1662">
        <v>152</v>
      </c>
      <c r="AA1662">
        <f>Z1662/P1662</f>
        <v>0.20052770448548812</v>
      </c>
      <c r="AB1662" s="11" t="s">
        <v>506</v>
      </c>
      <c r="AC1662" t="s">
        <v>59</v>
      </c>
      <c r="AD1662">
        <v>4</v>
      </c>
      <c r="AE1662" t="str">
        <f>IF(AD1662&gt;3, "Prefers Discount", "Discount Indifferent")</f>
        <v>Prefers Discount</v>
      </c>
      <c r="AF1662">
        <v>2</v>
      </c>
      <c r="AG1662">
        <v>3</v>
      </c>
      <c r="AH1662">
        <v>2</v>
      </c>
      <c r="AI1662" t="str">
        <f>INDEX($AF$1:$AH$1,MATCH(MAX(AF1662:AH1662),AF1662:AH1662,0))</f>
        <v>Web_Orders</v>
      </c>
      <c r="AJ1662">
        <v>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f>SUM(AK1662:AO1662)</f>
        <v>0</v>
      </c>
      <c r="AQ1662" t="s">
        <v>67</v>
      </c>
      <c r="AR1662">
        <v>1</v>
      </c>
      <c r="AS1662" t="str">
        <f>IF(OR(AK1662&gt;0, AL1662&gt;0, AM1662&gt;0, AN1662&gt;0, AO1662&gt;0), "Converted", "Not Converted")</f>
        <v>Not Converted</v>
      </c>
      <c r="AT1662">
        <v>0</v>
      </c>
      <c r="AU1662">
        <v>3</v>
      </c>
      <c r="AV1662">
        <v>11</v>
      </c>
      <c r="AW1662">
        <f>IF(Z1662&gt;607, 4, 0)</f>
        <v>0</v>
      </c>
      <c r="AX1662">
        <f>IF(AA1662&gt;1.6588, 3, 0)</f>
        <v>0</v>
      </c>
      <c r="AY1662">
        <f>IF(P1662&gt;401, 2, 0)</f>
        <v>2</v>
      </c>
      <c r="AZ1662">
        <f>IF(I1662&gt;52915.77, 1, 0)</f>
        <v>0</v>
      </c>
      <c r="BA1662">
        <f>SUM(AW1662:AZ1662)</f>
        <v>2</v>
      </c>
      <c r="BB1662" t="str">
        <f>VLOOKUP(BA1662,'Standard Deviations'!$L$1:$M$11,2,TRUE)</f>
        <v>Bronze</v>
      </c>
    </row>
    <row r="1663" spans="1:54">
      <c r="A1663">
        <v>8207</v>
      </c>
      <c r="B1663">
        <v>1957</v>
      </c>
      <c r="C1663">
        <f>2024-B1663</f>
        <v>67</v>
      </c>
      <c r="D1663" t="str">
        <f>VLOOKUP(B1663,Reference!$A$1:$B$125, 2)</f>
        <v>Boomers</v>
      </c>
      <c r="E1663" t="s">
        <v>74</v>
      </c>
      <c r="F1663" t="str">
        <f>IF(E1663="High School", "No College", "College")</f>
        <v>College</v>
      </c>
      <c r="G1663" t="s">
        <v>55</v>
      </c>
      <c r="H1663">
        <v>53233</v>
      </c>
      <c r="I1663">
        <v>53233</v>
      </c>
      <c r="J1663" s="4" t="s">
        <v>61</v>
      </c>
      <c r="K1663">
        <v>0</v>
      </c>
      <c r="L1663">
        <v>1</v>
      </c>
      <c r="M1663" t="str">
        <f>IF(OR(K1663&gt;0, L1663&gt;0), "Parent", "Not Parent")</f>
        <v>Parent</v>
      </c>
      <c r="N1663" t="s">
        <v>159</v>
      </c>
      <c r="O1663" s="8">
        <v>41916</v>
      </c>
      <c r="P1663" s="9">
        <f>O1663-N1663</f>
        <v>200</v>
      </c>
      <c r="Q1663">
        <v>18</v>
      </c>
      <c r="R1663" s="9">
        <f>P1663-Q1663</f>
        <v>182</v>
      </c>
      <c r="S1663" s="8">
        <f>O1663-R1663</f>
        <v>41734</v>
      </c>
      <c r="T1663">
        <v>28</v>
      </c>
      <c r="U1663">
        <v>0</v>
      </c>
      <c r="V1663">
        <v>9</v>
      </c>
      <c r="W1663">
        <v>3</v>
      </c>
      <c r="X1663">
        <v>0</v>
      </c>
      <c r="Y1663">
        <v>0</v>
      </c>
      <c r="Z1663">
        <v>40</v>
      </c>
      <c r="AA1663">
        <f>Z1663/P1663</f>
        <v>0.2</v>
      </c>
      <c r="AB1663" s="11" t="s">
        <v>506</v>
      </c>
      <c r="AC1663" t="s">
        <v>59</v>
      </c>
      <c r="AD1663">
        <v>1</v>
      </c>
      <c r="AE1663" t="str">
        <f>IF(AD1663&gt;3, "Prefers Discount", "Discount Indifferent")</f>
        <v>Discount Indifferent</v>
      </c>
      <c r="AF1663">
        <v>3</v>
      </c>
      <c r="AG1663">
        <v>1</v>
      </c>
      <c r="AH1663">
        <v>0</v>
      </c>
      <c r="AI1663" t="str">
        <f>INDEX($AF$1:$AH$1,MATCH(MAX(AF1663:AH1663),AF1663:AH1663,0))</f>
        <v>Store_Orders</v>
      </c>
      <c r="AJ1663">
        <v>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f>SUM(AK1663:AO1663)</f>
        <v>0</v>
      </c>
      <c r="AQ1663" t="s">
        <v>67</v>
      </c>
      <c r="AR1663">
        <v>0</v>
      </c>
      <c r="AS1663" t="str">
        <f>IF(OR(AK1663&gt;0, AL1663&gt;0, AM1663&gt;0, AN1663&gt;0, AO1663&gt;0), "Converted", "Not Converted")</f>
        <v>Not Converted</v>
      </c>
      <c r="AT1663">
        <v>0</v>
      </c>
      <c r="AU1663">
        <v>3</v>
      </c>
      <c r="AV1663">
        <v>11</v>
      </c>
      <c r="AW1663">
        <f>IF(Z1663&gt;607, 4, 0)</f>
        <v>0</v>
      </c>
      <c r="AX1663">
        <f>IF(AA1663&gt;1.6588, 3, 0)</f>
        <v>0</v>
      </c>
      <c r="AY1663">
        <f>IF(P1663&gt;401, 2, 0)</f>
        <v>0</v>
      </c>
      <c r="AZ1663">
        <f>IF(I1663&gt;52915.77, 1, 0)</f>
        <v>1</v>
      </c>
      <c r="BA1663">
        <f>SUM(AW1663:AZ1663)</f>
        <v>1</v>
      </c>
      <c r="BB1663" t="str">
        <f>VLOOKUP(BA1663,'Standard Deviations'!$L$1:$M$11,2,TRUE)</f>
        <v>Bronze</v>
      </c>
    </row>
    <row r="1664" spans="1:54">
      <c r="A1664">
        <v>7685</v>
      </c>
      <c r="B1664">
        <v>1978</v>
      </c>
      <c r="C1664">
        <f>2024-B1664</f>
        <v>46</v>
      </c>
      <c r="D1664" t="str">
        <f>VLOOKUP(B1664,Reference!$A$1:$B$125, 2)</f>
        <v>Gen X</v>
      </c>
      <c r="E1664" t="s">
        <v>54</v>
      </c>
      <c r="F1664" t="str">
        <f>IF(E1664="High School", "No College", "College")</f>
        <v>College</v>
      </c>
      <c r="G1664" t="s">
        <v>55</v>
      </c>
      <c r="H1664">
        <v>33039</v>
      </c>
      <c r="I1664">
        <v>33039</v>
      </c>
      <c r="J1664" s="4" t="s">
        <v>175</v>
      </c>
      <c r="K1664">
        <v>1</v>
      </c>
      <c r="L1664">
        <v>0</v>
      </c>
      <c r="M1664" t="str">
        <f>IF(OR(K1664&gt;0, L1664&gt;0), "Parent", "Not Parent")</f>
        <v>Parent</v>
      </c>
      <c r="N1664" t="s">
        <v>349</v>
      </c>
      <c r="O1664" s="8">
        <v>41916</v>
      </c>
      <c r="P1664" s="9">
        <f>O1664-N1664</f>
        <v>390</v>
      </c>
      <c r="Q1664">
        <v>4</v>
      </c>
      <c r="R1664" s="9">
        <f>P1664-Q1664</f>
        <v>386</v>
      </c>
      <c r="S1664" s="8">
        <f>O1664-R1664</f>
        <v>41530</v>
      </c>
      <c r="T1664">
        <v>30</v>
      </c>
      <c r="U1664">
        <v>8</v>
      </c>
      <c r="V1664">
        <v>12</v>
      </c>
      <c r="W1664">
        <v>8</v>
      </c>
      <c r="X1664">
        <v>8</v>
      </c>
      <c r="Y1664">
        <v>12</v>
      </c>
      <c r="Z1664">
        <v>78</v>
      </c>
      <c r="AA1664">
        <f>Z1664/P1664</f>
        <v>0.2</v>
      </c>
      <c r="AB1664" s="11" t="s">
        <v>506</v>
      </c>
      <c r="AC1664" t="s">
        <v>59</v>
      </c>
      <c r="AD1664">
        <v>1</v>
      </c>
      <c r="AE1664" t="str">
        <f>IF(AD1664&gt;3, "Prefers Discount", "Discount Indifferent")</f>
        <v>Discount Indifferent</v>
      </c>
      <c r="AF1664">
        <v>4</v>
      </c>
      <c r="AG1664">
        <v>2</v>
      </c>
      <c r="AH1664">
        <v>0</v>
      </c>
      <c r="AI1664" t="str">
        <f>INDEX($AF$1:$AH$1,MATCH(MAX(AF1664:AH1664),AF1664:AH1664,0))</f>
        <v>Store_Orders</v>
      </c>
      <c r="AJ1664">
        <v>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f>SUM(AK1664:AO1664)</f>
        <v>0</v>
      </c>
      <c r="AQ1664" t="s">
        <v>67</v>
      </c>
      <c r="AR1664">
        <v>0</v>
      </c>
      <c r="AS1664" t="str">
        <f>IF(OR(AK1664&gt;0, AL1664&gt;0, AM1664&gt;0, AN1664&gt;0, AO1664&gt;0), "Converted", "Not Converted")</f>
        <v>Not Converted</v>
      </c>
      <c r="AT1664">
        <v>0</v>
      </c>
      <c r="AU1664">
        <v>3</v>
      </c>
      <c r="AV1664">
        <v>11</v>
      </c>
      <c r="AW1664">
        <f>IF(Z1664&gt;607, 4, 0)</f>
        <v>0</v>
      </c>
      <c r="AX1664">
        <f>IF(AA1664&gt;1.6588, 3, 0)</f>
        <v>0</v>
      </c>
      <c r="AY1664">
        <f>IF(P1664&gt;401, 2, 0)</f>
        <v>0</v>
      </c>
      <c r="AZ1664">
        <f>IF(I1664&gt;52915.77, 1, 0)</f>
        <v>0</v>
      </c>
      <c r="BA1664">
        <f>SUM(AW1664:AZ1664)</f>
        <v>0</v>
      </c>
      <c r="BB1664" t="str">
        <f>VLOOKUP(BA1664,'Standard Deviations'!$L$1:$M$11,2,TRUE)</f>
        <v>No Tier</v>
      </c>
    </row>
    <row r="1665" spans="1:54">
      <c r="A1665">
        <v>6310</v>
      </c>
      <c r="B1665">
        <v>1978</v>
      </c>
      <c r="C1665">
        <f>2024-B1665</f>
        <v>46</v>
      </c>
      <c r="D1665" t="str">
        <f>VLOOKUP(B1665,Reference!$A$1:$B$125, 2)</f>
        <v>Gen X</v>
      </c>
      <c r="E1665" t="s">
        <v>54</v>
      </c>
      <c r="F1665" t="str">
        <f>IF(E1665="High School", "No College", "College")</f>
        <v>College</v>
      </c>
      <c r="G1665" t="s">
        <v>55</v>
      </c>
      <c r="H1665">
        <v>33039</v>
      </c>
      <c r="I1665">
        <v>33039</v>
      </c>
      <c r="J1665" s="4" t="s">
        <v>175</v>
      </c>
      <c r="K1665">
        <v>1</v>
      </c>
      <c r="L1665">
        <v>0</v>
      </c>
      <c r="M1665" t="str">
        <f>IF(OR(K1665&gt;0, L1665&gt;0), "Parent", "Not Parent")</f>
        <v>Parent</v>
      </c>
      <c r="N1665" t="s">
        <v>349</v>
      </c>
      <c r="O1665" s="8">
        <v>41916</v>
      </c>
      <c r="P1665" s="9">
        <f>O1665-N1665</f>
        <v>390</v>
      </c>
      <c r="Q1665">
        <v>4</v>
      </c>
      <c r="R1665" s="9">
        <f>P1665-Q1665</f>
        <v>386</v>
      </c>
      <c r="S1665" s="8">
        <f>O1665-R1665</f>
        <v>41530</v>
      </c>
      <c r="T1665">
        <v>30</v>
      </c>
      <c r="U1665">
        <v>8</v>
      </c>
      <c r="V1665">
        <v>12</v>
      </c>
      <c r="W1665">
        <v>8</v>
      </c>
      <c r="X1665">
        <v>8</v>
      </c>
      <c r="Y1665">
        <v>12</v>
      </c>
      <c r="Z1665">
        <v>78</v>
      </c>
      <c r="AA1665">
        <f>Z1665/P1665</f>
        <v>0.2</v>
      </c>
      <c r="AB1665" s="11" t="s">
        <v>506</v>
      </c>
      <c r="AC1665" t="s">
        <v>59</v>
      </c>
      <c r="AD1665">
        <v>1</v>
      </c>
      <c r="AE1665" t="str">
        <f>IF(AD1665&gt;3, "Prefers Discount", "Discount Indifferent")</f>
        <v>Discount Indifferent</v>
      </c>
      <c r="AF1665">
        <v>4</v>
      </c>
      <c r="AG1665">
        <v>2</v>
      </c>
      <c r="AH1665">
        <v>0</v>
      </c>
      <c r="AI1665" t="str">
        <f>INDEX($AF$1:$AH$1,MATCH(MAX(AF1665:AH1665),AF1665:AH1665,0))</f>
        <v>Store_Orders</v>
      </c>
      <c r="AJ1665">
        <v>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f>SUM(AK1665:AO1665)</f>
        <v>0</v>
      </c>
      <c r="AQ1665" t="s">
        <v>67</v>
      </c>
      <c r="AR1665">
        <v>0</v>
      </c>
      <c r="AS1665" t="str">
        <f>IF(OR(AK1665&gt;0, AL1665&gt;0, AM1665&gt;0, AN1665&gt;0, AO1665&gt;0), "Converted", "Not Converted")</f>
        <v>Not Converted</v>
      </c>
      <c r="AT1665">
        <v>0</v>
      </c>
      <c r="AU1665">
        <v>3</v>
      </c>
      <c r="AV1665">
        <v>11</v>
      </c>
      <c r="AW1665">
        <f>IF(Z1665&gt;607, 4, 0)</f>
        <v>0</v>
      </c>
      <c r="AX1665">
        <f>IF(AA1665&gt;1.6588, 3, 0)</f>
        <v>0</v>
      </c>
      <c r="AY1665">
        <f>IF(P1665&gt;401, 2, 0)</f>
        <v>0</v>
      </c>
      <c r="AZ1665">
        <f>IF(I1665&gt;52915.77, 1, 0)</f>
        <v>0</v>
      </c>
      <c r="BA1665">
        <f>SUM(AW1665:AZ1665)</f>
        <v>0</v>
      </c>
      <c r="BB1665" t="str">
        <f>VLOOKUP(BA1665,'Standard Deviations'!$L$1:$M$11,2,TRUE)</f>
        <v>No Tier</v>
      </c>
    </row>
    <row r="1666" spans="1:54">
      <c r="A1666">
        <v>4887</v>
      </c>
      <c r="B1666">
        <v>1976</v>
      </c>
      <c r="C1666">
        <f>2024-B1666</f>
        <v>48</v>
      </c>
      <c r="D1666" t="str">
        <f>VLOOKUP(B1666,Reference!$A$1:$B$125, 2)</f>
        <v>Gen X</v>
      </c>
      <c r="E1666" t="s">
        <v>68</v>
      </c>
      <c r="F1666" t="str">
        <f>IF(E1666="High School", "No College", "College")</f>
        <v>College</v>
      </c>
      <c r="G1666" t="s">
        <v>71</v>
      </c>
      <c r="H1666">
        <v>55412</v>
      </c>
      <c r="I1666">
        <v>55412</v>
      </c>
      <c r="J1666" s="4" t="s">
        <v>61</v>
      </c>
      <c r="K1666">
        <v>1</v>
      </c>
      <c r="L1666">
        <v>1</v>
      </c>
      <c r="M1666" t="str">
        <f>IF(OR(K1666&gt;0, L1666&gt;0), "Parent", "Not Parent")</f>
        <v>Parent</v>
      </c>
      <c r="N1666" t="s">
        <v>162</v>
      </c>
      <c r="O1666" s="8">
        <v>41916</v>
      </c>
      <c r="P1666" s="9">
        <f>O1666-N1666</f>
        <v>316</v>
      </c>
      <c r="Q1666">
        <v>65</v>
      </c>
      <c r="R1666" s="9">
        <f>P1666-Q1666</f>
        <v>251</v>
      </c>
      <c r="S1666" s="8">
        <f>O1666-R1666</f>
        <v>41665</v>
      </c>
      <c r="T1666">
        <v>10</v>
      </c>
      <c r="U1666">
        <v>5</v>
      </c>
      <c r="V1666">
        <v>28</v>
      </c>
      <c r="W1666">
        <v>11</v>
      </c>
      <c r="X1666">
        <v>1</v>
      </c>
      <c r="Y1666">
        <v>8</v>
      </c>
      <c r="Z1666">
        <v>63</v>
      </c>
      <c r="AA1666">
        <f>Z1666/P1666</f>
        <v>0.19936708860759494</v>
      </c>
      <c r="AB1666" s="14" t="s">
        <v>506</v>
      </c>
      <c r="AC1666" s="13" t="s">
        <v>63</v>
      </c>
      <c r="AD1666">
        <v>1</v>
      </c>
      <c r="AE1666" t="str">
        <f>IF(AD1666&gt;3, "Prefers Discount", "Discount Indifferent")</f>
        <v>Discount Indifferent</v>
      </c>
      <c r="AF1666">
        <v>3</v>
      </c>
      <c r="AG1666">
        <v>2</v>
      </c>
      <c r="AH1666">
        <v>0</v>
      </c>
      <c r="AI1666" t="str">
        <f>INDEX($AF$1:$AH$1,MATCH(MAX(AF1666:AH1666),AF1666:AH1666,0))</f>
        <v>Store_Orders</v>
      </c>
      <c r="AJ1666">
        <v>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f>SUM(AK1666:AO1666)</f>
        <v>0</v>
      </c>
      <c r="AQ1666" t="s">
        <v>67</v>
      </c>
      <c r="AR1666">
        <v>0</v>
      </c>
      <c r="AS1666" t="str">
        <f>IF(OR(AK1666&gt;0, AL1666&gt;0, AM1666&gt;0, AN1666&gt;0, AO1666&gt;0), "Converted", "Not Converted")</f>
        <v>Not Converted</v>
      </c>
      <c r="AT1666">
        <v>0</v>
      </c>
      <c r="AU1666">
        <v>3</v>
      </c>
      <c r="AV1666">
        <v>11</v>
      </c>
      <c r="AW1666">
        <f>IF(Z1666&gt;607, 4, 0)</f>
        <v>0</v>
      </c>
      <c r="AX1666">
        <f>IF(AA1666&gt;1.6588, 3, 0)</f>
        <v>0</v>
      </c>
      <c r="AY1666">
        <f>IF(P1666&gt;401, 2, 0)</f>
        <v>0</v>
      </c>
      <c r="AZ1666">
        <f>IF(I1666&gt;52915.77, 1, 0)</f>
        <v>1</v>
      </c>
      <c r="BA1666">
        <f>SUM(AW1666:AZ1666)</f>
        <v>1</v>
      </c>
      <c r="BB1666" t="str">
        <f>VLOOKUP(BA1666,'Standard Deviations'!$L$1:$M$11,2,TRUE)</f>
        <v>Bronze</v>
      </c>
    </row>
    <row r="1667" spans="1:54">
      <c r="A1667">
        <v>6424</v>
      </c>
      <c r="B1667">
        <v>1977</v>
      </c>
      <c r="C1667">
        <f>2024-B1667</f>
        <v>47</v>
      </c>
      <c r="D1667" t="str">
        <f>VLOOKUP(B1667,Reference!$A$1:$B$125, 2)</f>
        <v>Gen X</v>
      </c>
      <c r="E1667" t="s">
        <v>54</v>
      </c>
      <c r="F1667" t="str">
        <f>IF(E1667="High School", "No College", "College")</f>
        <v>College</v>
      </c>
      <c r="G1667" t="s">
        <v>65</v>
      </c>
      <c r="H1667">
        <v>33178</v>
      </c>
      <c r="I1667">
        <v>33178</v>
      </c>
      <c r="J1667" s="4" t="s">
        <v>175</v>
      </c>
      <c r="K1667">
        <v>1</v>
      </c>
      <c r="L1667">
        <v>0</v>
      </c>
      <c r="M1667" t="str">
        <f>IF(OR(K1667&gt;0, L1667&gt;0), "Parent", "Not Parent")</f>
        <v>Parent</v>
      </c>
      <c r="N1667" t="s">
        <v>413</v>
      </c>
      <c r="O1667" s="8">
        <v>41916</v>
      </c>
      <c r="P1667" s="9">
        <f>O1667-N1667</f>
        <v>247</v>
      </c>
      <c r="Q1667">
        <v>9</v>
      </c>
      <c r="R1667" s="9">
        <f>P1667-Q1667</f>
        <v>238</v>
      </c>
      <c r="S1667" s="8">
        <f>O1667-R1667</f>
        <v>41678</v>
      </c>
      <c r="T1667">
        <v>12</v>
      </c>
      <c r="U1667">
        <v>6</v>
      </c>
      <c r="V1667">
        <v>2</v>
      </c>
      <c r="W1667">
        <v>11</v>
      </c>
      <c r="X1667">
        <v>2</v>
      </c>
      <c r="Y1667">
        <v>16</v>
      </c>
      <c r="Z1667">
        <v>49</v>
      </c>
      <c r="AA1667">
        <f>Z1667/P1667</f>
        <v>0.19838056680161945</v>
      </c>
      <c r="AB1667" s="11" t="s">
        <v>506</v>
      </c>
      <c r="AC1667" t="s">
        <v>59</v>
      </c>
      <c r="AD1667">
        <v>1</v>
      </c>
      <c r="AE1667" t="str">
        <f>IF(AD1667&gt;3, "Prefers Discount", "Discount Indifferent")</f>
        <v>Discount Indifferent</v>
      </c>
      <c r="AF1667">
        <v>3</v>
      </c>
      <c r="AG1667">
        <v>1</v>
      </c>
      <c r="AH1667">
        <v>0</v>
      </c>
      <c r="AI1667" t="str">
        <f>INDEX($AF$1:$AH$1,MATCH(MAX(AF1667:AH1667),AF1667:AH1667,0))</f>
        <v>Store_Orders</v>
      </c>
      <c r="AJ1667">
        <v>4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f>SUM(AK1667:AO1667)</f>
        <v>0</v>
      </c>
      <c r="AQ1667" t="s">
        <v>67</v>
      </c>
      <c r="AR1667">
        <v>0</v>
      </c>
      <c r="AS1667" t="str">
        <f>IF(OR(AK1667&gt;0, AL1667&gt;0, AM1667&gt;0, AN1667&gt;0, AO1667&gt;0), "Converted", "Not Converted")</f>
        <v>Not Converted</v>
      </c>
      <c r="AT1667">
        <v>0</v>
      </c>
      <c r="AU1667">
        <v>3</v>
      </c>
      <c r="AV1667">
        <v>11</v>
      </c>
      <c r="AW1667">
        <f>IF(Z1667&gt;607, 4, 0)</f>
        <v>0</v>
      </c>
      <c r="AX1667">
        <f>IF(AA1667&gt;1.6588, 3, 0)</f>
        <v>0</v>
      </c>
      <c r="AY1667">
        <f>IF(P1667&gt;401, 2, 0)</f>
        <v>0</v>
      </c>
      <c r="AZ1667">
        <f>IF(I1667&gt;52915.77, 1, 0)</f>
        <v>0</v>
      </c>
      <c r="BA1667">
        <f>SUM(AW1667:AZ1667)</f>
        <v>0</v>
      </c>
      <c r="BB1667" t="str">
        <f>VLOOKUP(BA1667,'Standard Deviations'!$L$1:$M$11,2,TRUE)</f>
        <v>No Tier</v>
      </c>
    </row>
    <row r="1668" spans="1:54">
      <c r="A1668">
        <v>1818</v>
      </c>
      <c r="B1668">
        <v>1971</v>
      </c>
      <c r="C1668">
        <f>2024-B1668</f>
        <v>53</v>
      </c>
      <c r="D1668" t="str">
        <f>VLOOKUP(B1668,Reference!$A$1:$B$125, 2)</f>
        <v>Gen X</v>
      </c>
      <c r="E1668" t="s">
        <v>68</v>
      </c>
      <c r="F1668" t="str">
        <f>IF(E1668="High School", "No College", "College")</f>
        <v>College</v>
      </c>
      <c r="G1668" t="s">
        <v>65</v>
      </c>
      <c r="H1668">
        <v>29732</v>
      </c>
      <c r="I1668">
        <v>29732</v>
      </c>
      <c r="J1668" s="4" t="s">
        <v>341</v>
      </c>
      <c r="K1668">
        <v>1</v>
      </c>
      <c r="L1668">
        <v>0</v>
      </c>
      <c r="M1668" t="str">
        <f>IF(OR(K1668&gt;0, L1668&gt;0), "Parent", "Not Parent")</f>
        <v>Parent</v>
      </c>
      <c r="N1668" t="s">
        <v>682</v>
      </c>
      <c r="O1668" s="8">
        <v>41916</v>
      </c>
      <c r="P1668" s="9">
        <f>O1668-N1668</f>
        <v>193</v>
      </c>
      <c r="Q1668">
        <v>23</v>
      </c>
      <c r="R1668" s="9">
        <f>P1668-Q1668</f>
        <v>170</v>
      </c>
      <c r="S1668" s="8">
        <f>O1668-R1668</f>
        <v>41746</v>
      </c>
      <c r="T1668">
        <v>25</v>
      </c>
      <c r="U1668">
        <v>0</v>
      </c>
      <c r="V1668">
        <v>8</v>
      </c>
      <c r="W1668">
        <v>0</v>
      </c>
      <c r="X1668">
        <v>1</v>
      </c>
      <c r="Y1668">
        <v>4</v>
      </c>
      <c r="Z1668">
        <v>38</v>
      </c>
      <c r="AA1668">
        <f>Z1668/P1668</f>
        <v>0.19689119170984457</v>
      </c>
      <c r="AB1668" s="11" t="s">
        <v>506</v>
      </c>
      <c r="AC1668" t="s">
        <v>59</v>
      </c>
      <c r="AD1668">
        <v>1</v>
      </c>
      <c r="AE1668" t="str">
        <f>IF(AD1668&gt;3, "Prefers Discount", "Discount Indifferent")</f>
        <v>Discount Indifferent</v>
      </c>
      <c r="AF1668">
        <v>2</v>
      </c>
      <c r="AG1668">
        <v>2</v>
      </c>
      <c r="AH1668">
        <v>0</v>
      </c>
      <c r="AI1668" t="str">
        <f>INDEX($AF$1:$AH$1,MATCH(MAX(AF1668:AH1668),AF1668:AH1668,0))</f>
        <v>Store_Orders</v>
      </c>
      <c r="AJ1668">
        <v>9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f>SUM(AK1668:AO1668)</f>
        <v>0</v>
      </c>
      <c r="AQ1668" t="s">
        <v>67</v>
      </c>
      <c r="AR1668">
        <v>0</v>
      </c>
      <c r="AS1668" t="str">
        <f>IF(OR(AK1668&gt;0, AL1668&gt;0, AM1668&gt;0, AN1668&gt;0, AO1668&gt;0), "Converted", "Not Converted")</f>
        <v>Not Converted</v>
      </c>
      <c r="AT1668">
        <v>0</v>
      </c>
      <c r="AU1668">
        <v>3</v>
      </c>
      <c r="AV1668">
        <v>11</v>
      </c>
      <c r="AW1668">
        <f>IF(Z1668&gt;607, 4, 0)</f>
        <v>0</v>
      </c>
      <c r="AX1668">
        <f>IF(AA1668&gt;1.6588, 3, 0)</f>
        <v>0</v>
      </c>
      <c r="AY1668">
        <f>IF(P1668&gt;401, 2, 0)</f>
        <v>0</v>
      </c>
      <c r="AZ1668">
        <f>IF(I1668&gt;52915.77, 1, 0)</f>
        <v>0</v>
      </c>
      <c r="BA1668">
        <f>SUM(AW1668:AZ1668)</f>
        <v>0</v>
      </c>
      <c r="BB1668" t="str">
        <f>VLOOKUP(BA1668,'Standard Deviations'!$L$1:$M$11,2,TRUE)</f>
        <v>No Tier</v>
      </c>
    </row>
    <row r="1669" spans="1:54">
      <c r="A1669">
        <v>1384</v>
      </c>
      <c r="B1669">
        <v>1992</v>
      </c>
      <c r="C1669">
        <f>2024-B1669</f>
        <v>32</v>
      </c>
      <c r="D1669" t="str">
        <f>VLOOKUP(B1669,Reference!$A$1:$B$125, 2)</f>
        <v>Millennials</v>
      </c>
      <c r="E1669" t="s">
        <v>546</v>
      </c>
      <c r="F1669" t="str">
        <f>IF(E1669="High School", "No College", "College")</f>
        <v>No College</v>
      </c>
      <c r="G1669" t="s">
        <v>55</v>
      </c>
      <c r="H1669">
        <v>17256</v>
      </c>
      <c r="I1669">
        <v>17256</v>
      </c>
      <c r="J1669" s="4" t="s">
        <v>341</v>
      </c>
      <c r="K1669">
        <v>1</v>
      </c>
      <c r="L1669">
        <v>0</v>
      </c>
      <c r="M1669" t="str">
        <f>IF(OR(K1669&gt;0, L1669&gt;0), "Parent", "Not Parent")</f>
        <v>Parent</v>
      </c>
      <c r="N1669" t="s">
        <v>180</v>
      </c>
      <c r="O1669" s="8">
        <v>41916</v>
      </c>
      <c r="P1669" s="9">
        <f>O1669-N1669</f>
        <v>315</v>
      </c>
      <c r="Q1669">
        <v>10</v>
      </c>
      <c r="R1669" s="9">
        <f>P1669-Q1669</f>
        <v>305</v>
      </c>
      <c r="S1669" s="8">
        <f>O1669-R1669</f>
        <v>41611</v>
      </c>
      <c r="T1669">
        <v>6</v>
      </c>
      <c r="U1669">
        <v>4</v>
      </c>
      <c r="V1669">
        <v>14</v>
      </c>
      <c r="W1669">
        <v>8</v>
      </c>
      <c r="X1669">
        <v>8</v>
      </c>
      <c r="Y1669">
        <v>22</v>
      </c>
      <c r="Z1669">
        <v>62</v>
      </c>
      <c r="AA1669">
        <f>Z1669/P1669</f>
        <v>0.19682539682539682</v>
      </c>
      <c r="AB1669" s="11" t="s">
        <v>506</v>
      </c>
      <c r="AC1669" t="s">
        <v>59</v>
      </c>
      <c r="AD1669">
        <v>2</v>
      </c>
      <c r="AE1669" t="str">
        <f>IF(AD1669&gt;3, "Prefers Discount", "Discount Indifferent")</f>
        <v>Discount Indifferent</v>
      </c>
      <c r="AF1669">
        <v>2</v>
      </c>
      <c r="AG1669">
        <v>2</v>
      </c>
      <c r="AH1669">
        <v>1</v>
      </c>
      <c r="AI1669" t="str">
        <f>INDEX($AF$1:$AH$1,MATCH(MAX(AF1669:AH1669),AF1669:AH1669,0))</f>
        <v>Store_Orders</v>
      </c>
      <c r="AJ1669">
        <v>8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f>SUM(AK1669:AO1669)</f>
        <v>1</v>
      </c>
      <c r="AQ1669" t="str">
        <f>INDEX($AK$1:$AO$1,MATCH(MAX(AK1669:AO1669),AK1669:AO1669,0))</f>
        <v>Converted_on_Camp3</v>
      </c>
      <c r="AR1669">
        <v>1</v>
      </c>
      <c r="AS1669" t="str">
        <f>IF(OR(AK1669&gt;0, AL1669&gt;0, AM1669&gt;0, AN1669&gt;0, AO1669&gt;0), "Converted", "Not Converted")</f>
        <v>Converted</v>
      </c>
      <c r="AT1669">
        <v>0</v>
      </c>
      <c r="AU1669">
        <v>3</v>
      </c>
      <c r="AV1669">
        <v>11</v>
      </c>
      <c r="AW1669">
        <f>IF(Z1669&gt;607, 4, 0)</f>
        <v>0</v>
      </c>
      <c r="AX1669">
        <f>IF(AA1669&gt;1.6588, 3, 0)</f>
        <v>0</v>
      </c>
      <c r="AY1669">
        <f>IF(P1669&gt;401, 2, 0)</f>
        <v>0</v>
      </c>
      <c r="AZ1669">
        <f>IF(I1669&gt;52915.77, 1, 0)</f>
        <v>0</v>
      </c>
      <c r="BA1669">
        <f>SUM(AW1669:AZ1669)</f>
        <v>0</v>
      </c>
      <c r="BB1669" t="str">
        <f>VLOOKUP(BA1669,'Standard Deviations'!$L$1:$M$11,2,TRUE)</f>
        <v>No Tier</v>
      </c>
    </row>
    <row r="1670" spans="1:54">
      <c r="A1670">
        <v>10242</v>
      </c>
      <c r="B1670">
        <v>1966</v>
      </c>
      <c r="C1670">
        <f>2024-B1670</f>
        <v>58</v>
      </c>
      <c r="D1670" t="str">
        <f>VLOOKUP(B1670,Reference!$A$1:$B$125, 2)</f>
        <v>Gen X</v>
      </c>
      <c r="E1670" t="s">
        <v>68</v>
      </c>
      <c r="F1670" t="str">
        <f>IF(E1670="High School", "No College", "College")</f>
        <v>College</v>
      </c>
      <c r="G1670" t="s">
        <v>65</v>
      </c>
      <c r="H1670">
        <v>47472</v>
      </c>
      <c r="I1670">
        <v>47472</v>
      </c>
      <c r="J1670" s="4" t="s">
        <v>175</v>
      </c>
      <c r="K1670">
        <v>1</v>
      </c>
      <c r="L1670">
        <v>1</v>
      </c>
      <c r="M1670" t="str">
        <f>IF(OR(K1670&gt;0, L1670&gt;0), "Parent", "Not Parent")</f>
        <v>Parent</v>
      </c>
      <c r="N1670" t="s">
        <v>453</v>
      </c>
      <c r="O1670" s="8">
        <v>41916</v>
      </c>
      <c r="P1670" s="9">
        <f>O1670-N1670</f>
        <v>383</v>
      </c>
      <c r="Q1670">
        <v>39</v>
      </c>
      <c r="R1670" s="9">
        <f>P1670-Q1670</f>
        <v>344</v>
      </c>
      <c r="S1670" s="8">
        <f>O1670-R1670</f>
        <v>41572</v>
      </c>
      <c r="T1670">
        <v>56</v>
      </c>
      <c r="U1670">
        <v>0</v>
      </c>
      <c r="V1670">
        <v>11</v>
      </c>
      <c r="W1670">
        <v>0</v>
      </c>
      <c r="X1670">
        <v>0</v>
      </c>
      <c r="Y1670">
        <v>8</v>
      </c>
      <c r="Z1670">
        <v>75</v>
      </c>
      <c r="AA1670">
        <f>Z1670/P1670</f>
        <v>0.195822454308094</v>
      </c>
      <c r="AB1670" s="11" t="s">
        <v>506</v>
      </c>
      <c r="AC1670" t="s">
        <v>59</v>
      </c>
      <c r="AD1670">
        <v>2</v>
      </c>
      <c r="AE1670" t="str">
        <f>IF(AD1670&gt;3, "Prefers Discount", "Discount Indifferent")</f>
        <v>Discount Indifferent</v>
      </c>
      <c r="AF1670">
        <v>4</v>
      </c>
      <c r="AG1670">
        <v>2</v>
      </c>
      <c r="AH1670">
        <v>0</v>
      </c>
      <c r="AI1670" t="str">
        <f>INDEX($AF$1:$AH$1,MATCH(MAX(AF1670:AH1670),AF1670:AH1670,0))</f>
        <v>Store_Orders</v>
      </c>
      <c r="AJ1670">
        <v>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f>SUM(AK1670:AO1670)</f>
        <v>0</v>
      </c>
      <c r="AQ1670" t="s">
        <v>67</v>
      </c>
      <c r="AR1670">
        <v>0</v>
      </c>
      <c r="AS1670" t="str">
        <f>IF(OR(AK1670&gt;0, AL1670&gt;0, AM1670&gt;0, AN1670&gt;0, AO1670&gt;0), "Converted", "Not Converted")</f>
        <v>Not Converted</v>
      </c>
      <c r="AT1670">
        <v>0</v>
      </c>
      <c r="AU1670">
        <v>3</v>
      </c>
      <c r="AV1670">
        <v>11</v>
      </c>
      <c r="AW1670">
        <f>IF(Z1670&gt;607, 4, 0)</f>
        <v>0</v>
      </c>
      <c r="AX1670">
        <f>IF(AA1670&gt;1.6588, 3, 0)</f>
        <v>0</v>
      </c>
      <c r="AY1670">
        <f>IF(P1670&gt;401, 2, 0)</f>
        <v>0</v>
      </c>
      <c r="AZ1670">
        <f>IF(I1670&gt;52915.77, 1, 0)</f>
        <v>0</v>
      </c>
      <c r="BA1670">
        <f>SUM(AW1670:AZ1670)</f>
        <v>0</v>
      </c>
      <c r="BB1670" t="str">
        <f>VLOOKUP(BA1670,'Standard Deviations'!$L$1:$M$11,2,TRUE)</f>
        <v>No Tier</v>
      </c>
    </row>
    <row r="1671" spans="1:54">
      <c r="A1671">
        <v>8541</v>
      </c>
      <c r="B1671">
        <v>1990</v>
      </c>
      <c r="C1671">
        <f>2024-B1671</f>
        <v>34</v>
      </c>
      <c r="D1671" t="str">
        <f>VLOOKUP(B1671,Reference!$A$1:$B$125, 2)</f>
        <v>Millennials</v>
      </c>
      <c r="E1671" t="s">
        <v>74</v>
      </c>
      <c r="F1671" t="str">
        <f>IF(E1671="High School", "No College", "College")</f>
        <v>College</v>
      </c>
      <c r="G1671" t="s">
        <v>55</v>
      </c>
      <c r="H1671">
        <v>24683</v>
      </c>
      <c r="I1671">
        <v>24683</v>
      </c>
      <c r="J1671" s="4" t="s">
        <v>341</v>
      </c>
      <c r="K1671">
        <v>1</v>
      </c>
      <c r="L1671">
        <v>0</v>
      </c>
      <c r="M1671" t="str">
        <f>IF(OR(K1671&gt;0, L1671&gt;0), "Parent", "Not Parent")</f>
        <v>Parent</v>
      </c>
      <c r="N1671" t="s">
        <v>298</v>
      </c>
      <c r="O1671" s="8">
        <v>41916</v>
      </c>
      <c r="P1671" s="9">
        <f>O1671-N1671</f>
        <v>210</v>
      </c>
      <c r="Q1671">
        <v>98</v>
      </c>
      <c r="R1671" s="9">
        <f>P1671-Q1671</f>
        <v>112</v>
      </c>
      <c r="S1671" s="8">
        <f>O1671-R1671</f>
        <v>41804</v>
      </c>
      <c r="T1671">
        <v>8</v>
      </c>
      <c r="U1671">
        <v>4</v>
      </c>
      <c r="V1671">
        <v>10</v>
      </c>
      <c r="W1671">
        <v>6</v>
      </c>
      <c r="X1671">
        <v>7</v>
      </c>
      <c r="Y1671">
        <v>6</v>
      </c>
      <c r="Z1671">
        <v>41</v>
      </c>
      <c r="AA1671">
        <f>Z1671/P1671</f>
        <v>0.19523809523809524</v>
      </c>
      <c r="AB1671" s="14" t="s">
        <v>506</v>
      </c>
      <c r="AC1671" s="13" t="s">
        <v>63</v>
      </c>
      <c r="AD1671">
        <v>2</v>
      </c>
      <c r="AE1671" t="str">
        <f>IF(AD1671&gt;3, "Prefers Discount", "Discount Indifferent")</f>
        <v>Discount Indifferent</v>
      </c>
      <c r="AF1671">
        <v>4</v>
      </c>
      <c r="AG1671">
        <v>2</v>
      </c>
      <c r="AH1671">
        <v>0</v>
      </c>
      <c r="AI1671" t="str">
        <f>INDEX($AF$1:$AH$1,MATCH(MAX(AF1671:AH1671),AF1671:AH1671,0))</f>
        <v>Store_Orders</v>
      </c>
      <c r="AJ1671">
        <v>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f>SUM(AK1671:AO1671)</f>
        <v>0</v>
      </c>
      <c r="AQ1671" t="s">
        <v>67</v>
      </c>
      <c r="AR1671">
        <v>0</v>
      </c>
      <c r="AS1671" t="str">
        <f>IF(OR(AK1671&gt;0, AL1671&gt;0, AM1671&gt;0, AN1671&gt;0, AO1671&gt;0), "Converted", "Not Converted")</f>
        <v>Not Converted</v>
      </c>
      <c r="AT1671">
        <v>0</v>
      </c>
      <c r="AU1671">
        <v>3</v>
      </c>
      <c r="AV1671">
        <v>11</v>
      </c>
      <c r="AW1671">
        <f>IF(Z1671&gt;607, 4, 0)</f>
        <v>0</v>
      </c>
      <c r="AX1671">
        <f>IF(AA1671&gt;1.6588, 3, 0)</f>
        <v>0</v>
      </c>
      <c r="AY1671">
        <f>IF(P1671&gt;401, 2, 0)</f>
        <v>0</v>
      </c>
      <c r="AZ1671">
        <f>IF(I1671&gt;52915.77, 1, 0)</f>
        <v>0</v>
      </c>
      <c r="BA1671">
        <f>SUM(AW1671:AZ1671)</f>
        <v>0</v>
      </c>
      <c r="BB1671" t="str">
        <f>VLOOKUP(BA1671,'Standard Deviations'!$L$1:$M$11,2,TRUE)</f>
        <v>No Tier</v>
      </c>
    </row>
    <row r="1672" spans="1:54">
      <c r="A1672">
        <v>10146</v>
      </c>
      <c r="B1672">
        <v>1972</v>
      </c>
      <c r="C1672">
        <f>2024-B1672</f>
        <v>52</v>
      </c>
      <c r="D1672" t="str">
        <f>VLOOKUP(B1672,Reference!$A$1:$B$125, 2)</f>
        <v>Gen X</v>
      </c>
      <c r="E1672" t="s">
        <v>68</v>
      </c>
      <c r="F1672" t="str">
        <f>IF(E1672="High School", "No College", "College")</f>
        <v>College</v>
      </c>
      <c r="G1672" t="s">
        <v>65</v>
      </c>
      <c r="H1672">
        <v>38887</v>
      </c>
      <c r="I1672">
        <v>38887</v>
      </c>
      <c r="J1672" s="4" t="s">
        <v>175</v>
      </c>
      <c r="K1672">
        <v>1</v>
      </c>
      <c r="L1672">
        <v>0</v>
      </c>
      <c r="M1672" t="str">
        <f>IF(OR(K1672&gt;0, L1672&gt;0), "Parent", "Not Parent")</f>
        <v>Parent</v>
      </c>
      <c r="N1672" t="s">
        <v>257</v>
      </c>
      <c r="O1672" s="8">
        <v>41916</v>
      </c>
      <c r="P1672" s="9">
        <f>O1672-N1672</f>
        <v>216</v>
      </c>
      <c r="Q1672">
        <v>17</v>
      </c>
      <c r="R1672" s="9">
        <f>P1672-Q1672</f>
        <v>199</v>
      </c>
      <c r="S1672" s="8">
        <f>O1672-R1672</f>
        <v>41717</v>
      </c>
      <c r="T1672">
        <v>25</v>
      </c>
      <c r="U1672">
        <v>1</v>
      </c>
      <c r="V1672">
        <v>13</v>
      </c>
      <c r="W1672">
        <v>0</v>
      </c>
      <c r="X1672">
        <v>0</v>
      </c>
      <c r="Y1672">
        <v>3</v>
      </c>
      <c r="Z1672">
        <v>42</v>
      </c>
      <c r="AA1672">
        <f>Z1672/P1672</f>
        <v>0.19444444444444445</v>
      </c>
      <c r="AB1672" s="11" t="s">
        <v>506</v>
      </c>
      <c r="AC1672" t="s">
        <v>59</v>
      </c>
      <c r="AD1672">
        <v>1</v>
      </c>
      <c r="AE1672" t="str">
        <f>IF(AD1672&gt;3, "Prefers Discount", "Discount Indifferent")</f>
        <v>Discount Indifferent</v>
      </c>
      <c r="AF1672">
        <v>3</v>
      </c>
      <c r="AG1672">
        <v>1</v>
      </c>
      <c r="AH1672">
        <v>0</v>
      </c>
      <c r="AI1672" t="str">
        <f>INDEX($AF$1:$AH$1,MATCH(MAX(AF1672:AH1672),AF1672:AH1672,0))</f>
        <v>Store_Orders</v>
      </c>
      <c r="AJ1672">
        <v>7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f>SUM(AK1672:AO1672)</f>
        <v>0</v>
      </c>
      <c r="AQ1672" t="s">
        <v>67</v>
      </c>
      <c r="AR1672">
        <v>0</v>
      </c>
      <c r="AS1672" t="str">
        <f>IF(OR(AK1672&gt;0, AL1672&gt;0, AM1672&gt;0, AN1672&gt;0, AO1672&gt;0), "Converted", "Not Converted")</f>
        <v>Not Converted</v>
      </c>
      <c r="AT1672">
        <v>0</v>
      </c>
      <c r="AU1672">
        <v>3</v>
      </c>
      <c r="AV1672">
        <v>11</v>
      </c>
      <c r="AW1672">
        <f>IF(Z1672&gt;607, 4, 0)</f>
        <v>0</v>
      </c>
      <c r="AX1672">
        <f>IF(AA1672&gt;1.6588, 3, 0)</f>
        <v>0</v>
      </c>
      <c r="AY1672">
        <f>IF(P1672&gt;401, 2, 0)</f>
        <v>0</v>
      </c>
      <c r="AZ1672">
        <f>IF(I1672&gt;52915.77, 1, 0)</f>
        <v>0</v>
      </c>
      <c r="BA1672">
        <f>SUM(AW1672:AZ1672)</f>
        <v>0</v>
      </c>
      <c r="BB1672" t="str">
        <f>VLOOKUP(BA1672,'Standard Deviations'!$L$1:$M$11,2,TRUE)</f>
        <v>No Tier</v>
      </c>
    </row>
    <row r="1673" spans="1:54">
      <c r="A1673">
        <v>7912</v>
      </c>
      <c r="B1673">
        <v>1978</v>
      </c>
      <c r="C1673">
        <f>2024-B1673</f>
        <v>46</v>
      </c>
      <c r="D1673" t="str">
        <f>VLOOKUP(B1673,Reference!$A$1:$B$125, 2)</f>
        <v>Gen X</v>
      </c>
      <c r="E1673" t="s">
        <v>54</v>
      </c>
      <c r="F1673" t="str">
        <f>IF(E1673="High School", "No College", "College")</f>
        <v>College</v>
      </c>
      <c r="G1673" t="s">
        <v>55</v>
      </c>
      <c r="H1673">
        <v>38136</v>
      </c>
      <c r="I1673">
        <v>38136</v>
      </c>
      <c r="J1673" s="4" t="s">
        <v>175</v>
      </c>
      <c r="K1673">
        <v>1</v>
      </c>
      <c r="L1673">
        <v>0</v>
      </c>
      <c r="M1673" t="str">
        <f>IF(OR(K1673&gt;0, L1673&gt;0), "Parent", "Not Parent")</f>
        <v>Parent</v>
      </c>
      <c r="N1673" t="s">
        <v>295</v>
      </c>
      <c r="O1673" s="8">
        <v>41916</v>
      </c>
      <c r="P1673" s="9">
        <f>O1673-N1673</f>
        <v>530</v>
      </c>
      <c r="Q1673">
        <v>69</v>
      </c>
      <c r="R1673" s="9">
        <f>P1673-Q1673</f>
        <v>461</v>
      </c>
      <c r="S1673" s="8">
        <f>O1673-R1673</f>
        <v>41455</v>
      </c>
      <c r="T1673">
        <v>8</v>
      </c>
      <c r="U1673">
        <v>15</v>
      </c>
      <c r="V1673">
        <v>27</v>
      </c>
      <c r="W1673">
        <v>0</v>
      </c>
      <c r="X1673">
        <v>20</v>
      </c>
      <c r="Y1673">
        <v>33</v>
      </c>
      <c r="Z1673">
        <v>103</v>
      </c>
      <c r="AA1673">
        <f>Z1673/P1673</f>
        <v>0.19433962264150945</v>
      </c>
      <c r="AB1673" s="14" t="s">
        <v>506</v>
      </c>
      <c r="AC1673" s="13" t="s">
        <v>63</v>
      </c>
      <c r="AD1673">
        <v>2</v>
      </c>
      <c r="AE1673" t="str">
        <f>IF(AD1673&gt;3, "Prefers Discount", "Discount Indifferent")</f>
        <v>Discount Indifferent</v>
      </c>
      <c r="AF1673">
        <v>2</v>
      </c>
      <c r="AG1673">
        <v>3</v>
      </c>
      <c r="AH1673">
        <v>1</v>
      </c>
      <c r="AI1673" t="str">
        <f>INDEX($AF$1:$AH$1,MATCH(MAX(AF1673:AH1673),AF1673:AH1673,0))</f>
        <v>Web_Orders</v>
      </c>
      <c r="AJ1673">
        <v>8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f>SUM(AK1673:AO1673)</f>
        <v>1</v>
      </c>
      <c r="AQ1673" t="str">
        <f>INDEX($AK$1:$AO$1,MATCH(MAX(AK1673:AO1673),AK1673:AO1673,0))</f>
        <v>Converted_on_Camp3</v>
      </c>
      <c r="AR1673">
        <v>1</v>
      </c>
      <c r="AS1673" t="str">
        <f>IF(OR(AK1673&gt;0, AL1673&gt;0, AM1673&gt;0, AN1673&gt;0, AO1673&gt;0), "Converted", "Not Converted")</f>
        <v>Converted</v>
      </c>
      <c r="AT1673">
        <v>0</v>
      </c>
      <c r="AU1673">
        <v>3</v>
      </c>
      <c r="AV1673">
        <v>11</v>
      </c>
      <c r="AW1673">
        <f>IF(Z1673&gt;607, 4, 0)</f>
        <v>0</v>
      </c>
      <c r="AX1673">
        <f>IF(AA1673&gt;1.6588, 3, 0)</f>
        <v>0</v>
      </c>
      <c r="AY1673">
        <f>IF(P1673&gt;401, 2, 0)</f>
        <v>2</v>
      </c>
      <c r="AZ1673">
        <f>IF(I1673&gt;52915.77, 1, 0)</f>
        <v>0</v>
      </c>
      <c r="BA1673">
        <f>SUM(AW1673:AZ1673)</f>
        <v>2</v>
      </c>
      <c r="BB1673" t="str">
        <f>VLOOKUP(BA1673,'Standard Deviations'!$L$1:$M$11,2,TRUE)</f>
        <v>Bronze</v>
      </c>
    </row>
    <row r="1674" spans="1:54">
      <c r="A1674">
        <v>1921</v>
      </c>
      <c r="B1674">
        <v>1967</v>
      </c>
      <c r="C1674">
        <f>2024-B1674</f>
        <v>57</v>
      </c>
      <c r="D1674" t="str">
        <f>VLOOKUP(B1674,Reference!$A$1:$B$125, 2)</f>
        <v>Gen X</v>
      </c>
      <c r="E1674" t="s">
        <v>68</v>
      </c>
      <c r="F1674" t="str">
        <f>IF(E1674="High School", "No College", "College")</f>
        <v>College</v>
      </c>
      <c r="G1674" t="s">
        <v>55</v>
      </c>
      <c r="H1674">
        <v>59062</v>
      </c>
      <c r="I1674">
        <v>59062</v>
      </c>
      <c r="J1674" s="4" t="s">
        <v>61</v>
      </c>
      <c r="K1674">
        <v>2</v>
      </c>
      <c r="L1674">
        <v>1</v>
      </c>
      <c r="M1674" t="str">
        <f>IF(OR(K1674&gt;0, L1674&gt;0), "Parent", "Not Parent")</f>
        <v>Parent</v>
      </c>
      <c r="N1674" t="s">
        <v>564</v>
      </c>
      <c r="O1674" s="8">
        <v>41916</v>
      </c>
      <c r="P1674" s="9">
        <f>O1674-N1674</f>
        <v>366</v>
      </c>
      <c r="Q1674">
        <v>74</v>
      </c>
      <c r="R1674" s="9">
        <f>P1674-Q1674</f>
        <v>292</v>
      </c>
      <c r="S1674" s="8">
        <f>O1674-R1674</f>
        <v>41624</v>
      </c>
      <c r="T1674">
        <v>46</v>
      </c>
      <c r="U1674">
        <v>1</v>
      </c>
      <c r="V1674">
        <v>12</v>
      </c>
      <c r="W1674">
        <v>3</v>
      </c>
      <c r="X1674">
        <v>0</v>
      </c>
      <c r="Y1674">
        <v>9</v>
      </c>
      <c r="Z1674">
        <v>71</v>
      </c>
      <c r="AA1674">
        <f>Z1674/P1674</f>
        <v>0.19398907103825136</v>
      </c>
      <c r="AB1674" s="14" t="s">
        <v>506</v>
      </c>
      <c r="AC1674" s="13" t="s">
        <v>63</v>
      </c>
      <c r="AD1674">
        <v>2</v>
      </c>
      <c r="AE1674" t="str">
        <f>IF(AD1674&gt;3, "Prefers Discount", "Discount Indifferent")</f>
        <v>Discount Indifferent</v>
      </c>
      <c r="AF1674">
        <v>3</v>
      </c>
      <c r="AG1674">
        <v>2</v>
      </c>
      <c r="AH1674">
        <v>0</v>
      </c>
      <c r="AI1674" t="str">
        <f>INDEX($AF$1:$AH$1,MATCH(MAX(AF1674:AH1674),AF1674:AH1674,0))</f>
        <v>Store_Orders</v>
      </c>
      <c r="AJ1674">
        <v>4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f>SUM(AK1674:AO1674)</f>
        <v>0</v>
      </c>
      <c r="AQ1674" t="s">
        <v>67</v>
      </c>
      <c r="AR1674">
        <v>0</v>
      </c>
      <c r="AS1674" t="str">
        <f>IF(OR(AK1674&gt;0, AL1674&gt;0, AM1674&gt;0, AN1674&gt;0, AO1674&gt;0), "Converted", "Not Converted")</f>
        <v>Not Converted</v>
      </c>
      <c r="AT1674">
        <v>0</v>
      </c>
      <c r="AU1674">
        <v>3</v>
      </c>
      <c r="AV1674">
        <v>11</v>
      </c>
      <c r="AW1674">
        <f>IF(Z1674&gt;607, 4, 0)</f>
        <v>0</v>
      </c>
      <c r="AX1674">
        <f>IF(AA1674&gt;1.6588, 3, 0)</f>
        <v>0</v>
      </c>
      <c r="AY1674">
        <f>IF(P1674&gt;401, 2, 0)</f>
        <v>0</v>
      </c>
      <c r="AZ1674">
        <f>IF(I1674&gt;52915.77, 1, 0)</f>
        <v>1</v>
      </c>
      <c r="BA1674">
        <f>SUM(AW1674:AZ1674)</f>
        <v>1</v>
      </c>
      <c r="BB1674" t="str">
        <f>VLOOKUP(BA1674,'Standard Deviations'!$L$1:$M$11,2,TRUE)</f>
        <v>Bronze</v>
      </c>
    </row>
    <row r="1675" spans="1:54">
      <c r="A1675">
        <v>2061</v>
      </c>
      <c r="B1675">
        <v>1955</v>
      </c>
      <c r="C1675">
        <f>2024-B1675</f>
        <v>69</v>
      </c>
      <c r="D1675" t="str">
        <f>VLOOKUP(B1675,Reference!$A$1:$B$125, 2)</f>
        <v>Boomers</v>
      </c>
      <c r="E1675" t="s">
        <v>54</v>
      </c>
      <c r="F1675" t="str">
        <f>IF(E1675="High School", "No College", "College")</f>
        <v>College</v>
      </c>
      <c r="G1675" t="s">
        <v>55</v>
      </c>
      <c r="H1675">
        <v>50737</v>
      </c>
      <c r="I1675">
        <v>50737</v>
      </c>
      <c r="J1675" s="4" t="s">
        <v>175</v>
      </c>
      <c r="K1675">
        <v>0</v>
      </c>
      <c r="L1675">
        <v>1</v>
      </c>
      <c r="M1675" t="str">
        <f>IF(OR(K1675&gt;0, L1675&gt;0), "Parent", "Not Parent")</f>
        <v>Parent</v>
      </c>
      <c r="N1675" t="s">
        <v>313</v>
      </c>
      <c r="O1675" s="8">
        <v>41916</v>
      </c>
      <c r="P1675" s="9">
        <f>O1675-N1675</f>
        <v>511</v>
      </c>
      <c r="Q1675">
        <v>61</v>
      </c>
      <c r="R1675" s="9">
        <f>P1675-Q1675</f>
        <v>450</v>
      </c>
      <c r="S1675" s="8">
        <f>O1675-R1675</f>
        <v>41466</v>
      </c>
      <c r="T1675">
        <v>78</v>
      </c>
      <c r="U1675">
        <v>0</v>
      </c>
      <c r="V1675">
        <v>11</v>
      </c>
      <c r="W1675">
        <v>0</v>
      </c>
      <c r="X1675">
        <v>0</v>
      </c>
      <c r="Y1675">
        <v>10</v>
      </c>
      <c r="Z1675">
        <v>99</v>
      </c>
      <c r="AA1675">
        <f>Z1675/P1675</f>
        <v>0.19373776908023482</v>
      </c>
      <c r="AB1675" s="14" t="s">
        <v>506</v>
      </c>
      <c r="AC1675" s="13" t="s">
        <v>63</v>
      </c>
      <c r="AD1675">
        <v>1</v>
      </c>
      <c r="AE1675" t="str">
        <f>IF(AD1675&gt;3, "Prefers Discount", "Discount Indifferent")</f>
        <v>Discount Indifferent</v>
      </c>
      <c r="AF1675">
        <v>4</v>
      </c>
      <c r="AG1675">
        <v>2</v>
      </c>
      <c r="AH1675">
        <v>0</v>
      </c>
      <c r="AI1675" t="str">
        <f>INDEX($AF$1:$AH$1,MATCH(MAX(AF1675:AH1675),AF1675:AH1675,0))</f>
        <v>Store_Orders</v>
      </c>
      <c r="AJ1675">
        <v>6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f>SUM(AK1675:AO1675)</f>
        <v>1</v>
      </c>
      <c r="AQ1675" t="str">
        <f>INDEX($AK$1:$AO$1,MATCH(MAX(AK1675:AO1675),AK1675:AO1675,0))</f>
        <v>Converted_on_Camp4</v>
      </c>
      <c r="AR1675">
        <v>1</v>
      </c>
      <c r="AS1675" t="str">
        <f>IF(OR(AK1675&gt;0, AL1675&gt;0, AM1675&gt;0, AN1675&gt;0, AO1675&gt;0), "Converted", "Not Converted")</f>
        <v>Converted</v>
      </c>
      <c r="AT1675">
        <v>0</v>
      </c>
      <c r="AU1675">
        <v>3</v>
      </c>
      <c r="AV1675">
        <v>11</v>
      </c>
      <c r="AW1675">
        <f>IF(Z1675&gt;607, 4, 0)</f>
        <v>0</v>
      </c>
      <c r="AX1675">
        <f>IF(AA1675&gt;1.6588, 3, 0)</f>
        <v>0</v>
      </c>
      <c r="AY1675">
        <f>IF(P1675&gt;401, 2, 0)</f>
        <v>2</v>
      </c>
      <c r="AZ1675">
        <f>IF(I1675&gt;52915.77, 1, 0)</f>
        <v>0</v>
      </c>
      <c r="BA1675">
        <f>SUM(AW1675:AZ1675)</f>
        <v>2</v>
      </c>
      <c r="BB1675" t="str">
        <f>VLOOKUP(BA1675,'Standard Deviations'!$L$1:$M$11,2,TRUE)</f>
        <v>Bronze</v>
      </c>
    </row>
    <row r="1676" spans="1:54">
      <c r="A1676">
        <v>3286</v>
      </c>
      <c r="B1676">
        <v>1967</v>
      </c>
      <c r="C1676">
        <f>2024-B1676</f>
        <v>57</v>
      </c>
      <c r="D1676" t="str">
        <f>VLOOKUP(B1676,Reference!$A$1:$B$125, 2)</f>
        <v>Gen X</v>
      </c>
      <c r="E1676" t="s">
        <v>68</v>
      </c>
      <c r="F1676" t="str">
        <f>IF(E1676="High School", "No College", "College")</f>
        <v>College</v>
      </c>
      <c r="G1676" t="s">
        <v>71</v>
      </c>
      <c r="H1676">
        <v>26642</v>
      </c>
      <c r="I1676">
        <v>26642</v>
      </c>
      <c r="J1676" s="4" t="s">
        <v>341</v>
      </c>
      <c r="K1676">
        <v>1</v>
      </c>
      <c r="L1676">
        <v>0</v>
      </c>
      <c r="M1676" t="str">
        <f>IF(OR(K1676&gt;0, L1676&gt;0), "Parent", "Not Parent")</f>
        <v>Parent</v>
      </c>
      <c r="N1676" t="s">
        <v>103</v>
      </c>
      <c r="O1676" s="8">
        <v>41916</v>
      </c>
      <c r="P1676" s="9">
        <f>O1676-N1676</f>
        <v>217</v>
      </c>
      <c r="Q1676">
        <v>71</v>
      </c>
      <c r="R1676" s="9">
        <f>P1676-Q1676</f>
        <v>146</v>
      </c>
      <c r="S1676" s="8">
        <f>O1676-R1676</f>
        <v>41770</v>
      </c>
      <c r="T1676">
        <v>13</v>
      </c>
      <c r="U1676">
        <v>2</v>
      </c>
      <c r="V1676">
        <v>15</v>
      </c>
      <c r="W1676">
        <v>2</v>
      </c>
      <c r="X1676">
        <v>2</v>
      </c>
      <c r="Y1676">
        <v>8</v>
      </c>
      <c r="Z1676">
        <v>42</v>
      </c>
      <c r="AA1676">
        <f>Z1676/P1676</f>
        <v>0.19354838709677419</v>
      </c>
      <c r="AB1676" s="14" t="s">
        <v>506</v>
      </c>
      <c r="AC1676" s="13" t="s">
        <v>63</v>
      </c>
      <c r="AD1676">
        <v>2</v>
      </c>
      <c r="AE1676" t="str">
        <f>IF(AD1676&gt;3, "Prefers Discount", "Discount Indifferent")</f>
        <v>Discount Indifferent</v>
      </c>
      <c r="AF1676">
        <v>3</v>
      </c>
      <c r="AG1676">
        <v>2</v>
      </c>
      <c r="AH1676">
        <v>0</v>
      </c>
      <c r="AI1676" t="str">
        <f>INDEX($AF$1:$AH$1,MATCH(MAX(AF1676:AH1676),AF1676:AH1676,0))</f>
        <v>Store_Orders</v>
      </c>
      <c r="AJ1676">
        <v>6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f>SUM(AK1676:AO1676)</f>
        <v>0</v>
      </c>
      <c r="AQ1676" t="s">
        <v>67</v>
      </c>
      <c r="AR1676">
        <v>0</v>
      </c>
      <c r="AS1676" t="str">
        <f>IF(OR(AK1676&gt;0, AL1676&gt;0, AM1676&gt;0, AN1676&gt;0, AO1676&gt;0), "Converted", "Not Converted")</f>
        <v>Not Converted</v>
      </c>
      <c r="AT1676">
        <v>0</v>
      </c>
      <c r="AU1676">
        <v>3</v>
      </c>
      <c r="AV1676">
        <v>11</v>
      </c>
      <c r="AW1676">
        <f>IF(Z1676&gt;607, 4, 0)</f>
        <v>0</v>
      </c>
      <c r="AX1676">
        <f>IF(AA1676&gt;1.6588, 3, 0)</f>
        <v>0</v>
      </c>
      <c r="AY1676">
        <f>IF(P1676&gt;401, 2, 0)</f>
        <v>0</v>
      </c>
      <c r="AZ1676">
        <f>IF(I1676&gt;52915.77, 1, 0)</f>
        <v>0</v>
      </c>
      <c r="BA1676">
        <f>SUM(AW1676:AZ1676)</f>
        <v>0</v>
      </c>
      <c r="BB1676" t="str">
        <f>VLOOKUP(BA1676,'Standard Deviations'!$L$1:$M$11,2,TRUE)</f>
        <v>No Tier</v>
      </c>
    </row>
    <row r="1677" spans="1:54">
      <c r="A1677">
        <v>8876</v>
      </c>
      <c r="B1677">
        <v>1963</v>
      </c>
      <c r="C1677">
        <f>2024-B1677</f>
        <v>61</v>
      </c>
      <c r="D1677" t="str">
        <f>VLOOKUP(B1677,Reference!$A$1:$B$125, 2)</f>
        <v>Boomers</v>
      </c>
      <c r="E1677" t="s">
        <v>68</v>
      </c>
      <c r="F1677" t="str">
        <f>IF(E1677="High School", "No College", "College")</f>
        <v>College</v>
      </c>
      <c r="G1677" t="s">
        <v>65</v>
      </c>
      <c r="H1677">
        <v>33629</v>
      </c>
      <c r="I1677">
        <v>33629</v>
      </c>
      <c r="J1677" s="4" t="s">
        <v>175</v>
      </c>
      <c r="K1677">
        <v>1</v>
      </c>
      <c r="L1677">
        <v>1</v>
      </c>
      <c r="M1677" t="str">
        <f>IF(OR(K1677&gt;0, L1677&gt;0), "Parent", "Not Parent")</f>
        <v>Parent</v>
      </c>
      <c r="N1677" t="s">
        <v>422</v>
      </c>
      <c r="O1677" s="8">
        <v>41916</v>
      </c>
      <c r="P1677" s="9">
        <f>O1677-N1677</f>
        <v>787</v>
      </c>
      <c r="Q1677">
        <v>49</v>
      </c>
      <c r="R1677" s="9">
        <f>P1677-Q1677</f>
        <v>738</v>
      </c>
      <c r="S1677" s="8">
        <f>O1677-R1677</f>
        <v>41178</v>
      </c>
      <c r="T1677">
        <v>132</v>
      </c>
      <c r="U1677">
        <v>0</v>
      </c>
      <c r="V1677">
        <v>16</v>
      </c>
      <c r="W1677">
        <v>0</v>
      </c>
      <c r="X1677">
        <v>0</v>
      </c>
      <c r="Y1677">
        <v>4</v>
      </c>
      <c r="Z1677">
        <v>152</v>
      </c>
      <c r="AA1677">
        <f>Z1677/P1677</f>
        <v>0.19313850063532401</v>
      </c>
      <c r="AB1677" s="11" t="s">
        <v>506</v>
      </c>
      <c r="AC1677" t="s">
        <v>59</v>
      </c>
      <c r="AD1677">
        <v>5</v>
      </c>
      <c r="AE1677" t="str">
        <f>IF(AD1677&gt;3, "Prefers Discount", "Discount Indifferent")</f>
        <v>Prefers Discount</v>
      </c>
      <c r="AF1677">
        <v>4</v>
      </c>
      <c r="AG1677">
        <v>3</v>
      </c>
      <c r="AH1677">
        <v>1</v>
      </c>
      <c r="AI1677" t="str">
        <f>INDEX($AF$1:$AH$1,MATCH(MAX(AF1677:AH1677),AF1677:AH1677,0))</f>
        <v>Store_Orders</v>
      </c>
      <c r="AJ1677">
        <v>9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f>SUM(AK1677:AO1677)</f>
        <v>0</v>
      </c>
      <c r="AQ1677" t="s">
        <v>67</v>
      </c>
      <c r="AR1677">
        <v>0</v>
      </c>
      <c r="AS1677" t="str">
        <f>IF(OR(AK1677&gt;0, AL1677&gt;0, AM1677&gt;0, AN1677&gt;0, AO1677&gt;0), "Converted", "Not Converted")</f>
        <v>Not Converted</v>
      </c>
      <c r="AT1677">
        <v>0</v>
      </c>
      <c r="AU1677">
        <v>3</v>
      </c>
      <c r="AV1677">
        <v>11</v>
      </c>
      <c r="AW1677">
        <f>IF(Z1677&gt;607, 4, 0)</f>
        <v>0</v>
      </c>
      <c r="AX1677">
        <f>IF(AA1677&gt;1.6588, 3, 0)</f>
        <v>0</v>
      </c>
      <c r="AY1677">
        <f>IF(P1677&gt;401, 2, 0)</f>
        <v>2</v>
      </c>
      <c r="AZ1677">
        <f>IF(I1677&gt;52915.77, 1, 0)</f>
        <v>0</v>
      </c>
      <c r="BA1677">
        <f>SUM(AW1677:AZ1677)</f>
        <v>2</v>
      </c>
      <c r="BB1677" t="str">
        <f>VLOOKUP(BA1677,'Standard Deviations'!$L$1:$M$11,2,TRUE)</f>
        <v>Bronze</v>
      </c>
    </row>
    <row r="1678" spans="1:54">
      <c r="A1678">
        <v>7947</v>
      </c>
      <c r="B1678">
        <v>1969</v>
      </c>
      <c r="C1678">
        <f>2024-B1678</f>
        <v>55</v>
      </c>
      <c r="D1678" t="str">
        <f>VLOOKUP(B1678,Reference!$A$1:$B$125, 2)</f>
        <v>Gen X</v>
      </c>
      <c r="E1678" t="s">
        <v>54</v>
      </c>
      <c r="F1678" t="str">
        <f>IF(E1678="High School", "No College", "College")</f>
        <v>College</v>
      </c>
      <c r="G1678" t="s">
        <v>55</v>
      </c>
      <c r="H1678">
        <v>42231</v>
      </c>
      <c r="I1678">
        <v>42231</v>
      </c>
      <c r="J1678" s="4" t="s">
        <v>175</v>
      </c>
      <c r="K1678">
        <v>1</v>
      </c>
      <c r="L1678">
        <v>1</v>
      </c>
      <c r="M1678" t="str">
        <f>IF(OR(K1678&gt;0, L1678&gt;0), "Parent", "Not Parent")</f>
        <v>Parent</v>
      </c>
      <c r="N1678" t="s">
        <v>682</v>
      </c>
      <c r="O1678" s="8">
        <v>41916</v>
      </c>
      <c r="P1678" s="9">
        <f>O1678-N1678</f>
        <v>193</v>
      </c>
      <c r="Q1678">
        <v>99</v>
      </c>
      <c r="R1678" s="9">
        <f>P1678-Q1678</f>
        <v>94</v>
      </c>
      <c r="S1678" s="8">
        <f>O1678-R1678</f>
        <v>41822</v>
      </c>
      <c r="T1678">
        <v>24</v>
      </c>
      <c r="U1678">
        <v>0</v>
      </c>
      <c r="V1678">
        <v>8</v>
      </c>
      <c r="W1678">
        <v>0</v>
      </c>
      <c r="X1678">
        <v>1</v>
      </c>
      <c r="Y1678">
        <v>4</v>
      </c>
      <c r="Z1678">
        <v>37</v>
      </c>
      <c r="AA1678">
        <f>Z1678/P1678</f>
        <v>0.19170984455958548</v>
      </c>
      <c r="AB1678" s="14" t="s">
        <v>506</v>
      </c>
      <c r="AC1678" s="13" t="s">
        <v>63</v>
      </c>
      <c r="AD1678">
        <v>1</v>
      </c>
      <c r="AE1678" t="str">
        <f>IF(AD1678&gt;3, "Prefers Discount", "Discount Indifferent")</f>
        <v>Discount Indifferent</v>
      </c>
      <c r="AF1678">
        <v>3</v>
      </c>
      <c r="AG1678">
        <v>1</v>
      </c>
      <c r="AH1678">
        <v>0</v>
      </c>
      <c r="AI1678" t="str">
        <f>INDEX($AF$1:$AH$1,MATCH(MAX(AF1678:AH1678),AF1678:AH1678,0))</f>
        <v>Store_Orders</v>
      </c>
      <c r="AJ1678">
        <v>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f>SUM(AK1678:AO1678)</f>
        <v>0</v>
      </c>
      <c r="AQ1678" t="s">
        <v>67</v>
      </c>
      <c r="AR1678">
        <v>0</v>
      </c>
      <c r="AS1678" t="str">
        <f>IF(OR(AK1678&gt;0, AL1678&gt;0, AM1678&gt;0, AN1678&gt;0, AO1678&gt;0), "Converted", "Not Converted")</f>
        <v>Not Converted</v>
      </c>
      <c r="AT1678">
        <v>0</v>
      </c>
      <c r="AU1678">
        <v>3</v>
      </c>
      <c r="AV1678">
        <v>11</v>
      </c>
      <c r="AW1678">
        <f>IF(Z1678&gt;607, 4, 0)</f>
        <v>0</v>
      </c>
      <c r="AX1678">
        <f>IF(AA1678&gt;1.6588, 3, 0)</f>
        <v>0</v>
      </c>
      <c r="AY1678">
        <f>IF(P1678&gt;401, 2, 0)</f>
        <v>0</v>
      </c>
      <c r="AZ1678">
        <f>IF(I1678&gt;52915.77, 1, 0)</f>
        <v>0</v>
      </c>
      <c r="BA1678">
        <f>SUM(AW1678:AZ1678)</f>
        <v>0</v>
      </c>
      <c r="BB1678" t="str">
        <f>VLOOKUP(BA1678,'Standard Deviations'!$L$1:$M$11,2,TRUE)</f>
        <v>No Tier</v>
      </c>
    </row>
    <row r="1679" spans="1:54">
      <c r="A1679">
        <v>4877</v>
      </c>
      <c r="B1679">
        <v>1973</v>
      </c>
      <c r="C1679">
        <f>2024-B1679</f>
        <v>51</v>
      </c>
      <c r="D1679" t="str">
        <f>VLOOKUP(B1679,Reference!$A$1:$B$125, 2)</f>
        <v>Gen X</v>
      </c>
      <c r="E1679" t="s">
        <v>64</v>
      </c>
      <c r="F1679" t="str">
        <f>IF(E1679="High School", "No College", "College")</f>
        <v>College</v>
      </c>
      <c r="G1679" t="s">
        <v>55</v>
      </c>
      <c r="H1679">
        <v>38576</v>
      </c>
      <c r="I1679">
        <v>38576</v>
      </c>
      <c r="J1679" s="4" t="s">
        <v>175</v>
      </c>
      <c r="K1679">
        <v>0</v>
      </c>
      <c r="L1679">
        <v>1</v>
      </c>
      <c r="M1679" t="str">
        <f>IF(OR(K1679&gt;0, L1679&gt;0), "Parent", "Not Parent")</f>
        <v>Parent</v>
      </c>
      <c r="N1679" t="s">
        <v>208</v>
      </c>
      <c r="O1679" s="8">
        <v>41916</v>
      </c>
      <c r="P1679" s="9">
        <f>O1679-N1679</f>
        <v>214</v>
      </c>
      <c r="Q1679">
        <v>2</v>
      </c>
      <c r="R1679" s="9">
        <f>P1679-Q1679</f>
        <v>212</v>
      </c>
      <c r="S1679" s="8">
        <f>O1679-R1679</f>
        <v>41704</v>
      </c>
      <c r="T1679">
        <v>34</v>
      </c>
      <c r="U1679">
        <v>0</v>
      </c>
      <c r="V1679">
        <v>7</v>
      </c>
      <c r="W1679">
        <v>0</v>
      </c>
      <c r="X1679">
        <v>0</v>
      </c>
      <c r="Y1679">
        <v>0</v>
      </c>
      <c r="Z1679">
        <v>41</v>
      </c>
      <c r="AA1679">
        <f>Z1679/P1679</f>
        <v>0.19158878504672897</v>
      </c>
      <c r="AB1679" s="11" t="s">
        <v>506</v>
      </c>
      <c r="AC1679" t="s">
        <v>59</v>
      </c>
      <c r="AD1679">
        <v>1</v>
      </c>
      <c r="AE1679" t="str">
        <f>IF(AD1679&gt;3, "Prefers Discount", "Discount Indifferent")</f>
        <v>Discount Indifferent</v>
      </c>
      <c r="AF1679">
        <v>3</v>
      </c>
      <c r="AG1679">
        <v>1</v>
      </c>
      <c r="AH1679">
        <v>0</v>
      </c>
      <c r="AI1679" t="str">
        <f>INDEX($AF$1:$AH$1,MATCH(MAX(AF1679:AH1679),AF1679:AH1679,0))</f>
        <v>Store_Orders</v>
      </c>
      <c r="AJ1679">
        <v>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f>SUM(AK1679:AO1679)</f>
        <v>0</v>
      </c>
      <c r="AQ1679" t="s">
        <v>67</v>
      </c>
      <c r="AR1679">
        <v>0</v>
      </c>
      <c r="AS1679" t="str">
        <f>IF(OR(AK1679&gt;0, AL1679&gt;0, AM1679&gt;0, AN1679&gt;0, AO1679&gt;0), "Converted", "Not Converted")</f>
        <v>Not Converted</v>
      </c>
      <c r="AT1679">
        <v>0</v>
      </c>
      <c r="AU1679">
        <v>3</v>
      </c>
      <c r="AV1679">
        <v>11</v>
      </c>
      <c r="AW1679">
        <f>IF(Z1679&gt;607, 4, 0)</f>
        <v>0</v>
      </c>
      <c r="AX1679">
        <f>IF(AA1679&gt;1.6588, 3, 0)</f>
        <v>0</v>
      </c>
      <c r="AY1679">
        <f>IF(P1679&gt;401, 2, 0)</f>
        <v>0</v>
      </c>
      <c r="AZ1679">
        <f>IF(I1679&gt;52915.77, 1, 0)</f>
        <v>0</v>
      </c>
      <c r="BA1679">
        <f>SUM(AW1679:AZ1679)</f>
        <v>0</v>
      </c>
      <c r="BB1679" t="str">
        <f>VLOOKUP(BA1679,'Standard Deviations'!$L$1:$M$11,2,TRUE)</f>
        <v>No Tier</v>
      </c>
    </row>
    <row r="1680" spans="1:54">
      <c r="A1680">
        <v>2278</v>
      </c>
      <c r="B1680">
        <v>1985</v>
      </c>
      <c r="C1680">
        <f>2024-B1680</f>
        <v>39</v>
      </c>
      <c r="D1680" t="str">
        <f>VLOOKUP(B1680,Reference!$A$1:$B$125, 2)</f>
        <v>Millennials</v>
      </c>
      <c r="E1680" t="s">
        <v>74</v>
      </c>
      <c r="F1680" t="str">
        <f>IF(E1680="High School", "No College", "College")</f>
        <v>College</v>
      </c>
      <c r="G1680" t="s">
        <v>60</v>
      </c>
      <c r="H1680">
        <v>33812</v>
      </c>
      <c r="I1680">
        <v>33812</v>
      </c>
      <c r="J1680" s="4" t="s">
        <v>175</v>
      </c>
      <c r="K1680">
        <v>1</v>
      </c>
      <c r="L1680">
        <v>0</v>
      </c>
      <c r="M1680" t="str">
        <f>IF(OR(K1680&gt;0, L1680&gt;0), "Parent", "Not Parent")</f>
        <v>Parent</v>
      </c>
      <c r="N1680" t="s">
        <v>626</v>
      </c>
      <c r="O1680" s="8">
        <v>41916</v>
      </c>
      <c r="P1680" s="9">
        <f>O1680-N1680</f>
        <v>700</v>
      </c>
      <c r="Q1680">
        <v>86</v>
      </c>
      <c r="R1680" s="9">
        <f>P1680-Q1680</f>
        <v>614</v>
      </c>
      <c r="S1680" s="8">
        <f>O1680-R1680</f>
        <v>41302</v>
      </c>
      <c r="T1680">
        <v>4</v>
      </c>
      <c r="U1680">
        <v>17</v>
      </c>
      <c r="V1680">
        <v>19</v>
      </c>
      <c r="W1680">
        <v>30</v>
      </c>
      <c r="X1680">
        <v>24</v>
      </c>
      <c r="Y1680">
        <v>39</v>
      </c>
      <c r="Z1680">
        <v>133</v>
      </c>
      <c r="AA1680">
        <f>Z1680/P1680</f>
        <v>0.19</v>
      </c>
      <c r="AB1680" s="14" t="s">
        <v>506</v>
      </c>
      <c r="AC1680" s="13" t="s">
        <v>63</v>
      </c>
      <c r="AD1680">
        <v>2</v>
      </c>
      <c r="AE1680" t="str">
        <f>IF(AD1680&gt;3, "Prefers Discount", "Discount Indifferent")</f>
        <v>Discount Indifferent</v>
      </c>
      <c r="AF1680">
        <v>3</v>
      </c>
      <c r="AG1680">
        <v>2</v>
      </c>
      <c r="AH1680">
        <v>1</v>
      </c>
      <c r="AI1680" t="str">
        <f>INDEX($AF$1:$AH$1,MATCH(MAX(AF1680:AH1680),AF1680:AH1680,0))</f>
        <v>Store_Orders</v>
      </c>
      <c r="AJ1680">
        <v>6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f>SUM(AK1680:AO1680)</f>
        <v>0</v>
      </c>
      <c r="AQ1680" t="s">
        <v>67</v>
      </c>
      <c r="AR1680">
        <v>0</v>
      </c>
      <c r="AS1680" t="str">
        <f>IF(OR(AK1680&gt;0, AL1680&gt;0, AM1680&gt;0, AN1680&gt;0, AO1680&gt;0), "Converted", "Not Converted")</f>
        <v>Not Converted</v>
      </c>
      <c r="AT1680">
        <v>0</v>
      </c>
      <c r="AU1680">
        <v>3</v>
      </c>
      <c r="AV1680">
        <v>11</v>
      </c>
      <c r="AW1680">
        <f>IF(Z1680&gt;607, 4, 0)</f>
        <v>0</v>
      </c>
      <c r="AX1680">
        <f>IF(AA1680&gt;1.6588, 3, 0)</f>
        <v>0</v>
      </c>
      <c r="AY1680">
        <f>IF(P1680&gt;401, 2, 0)</f>
        <v>2</v>
      </c>
      <c r="AZ1680">
        <f>IF(I1680&gt;52915.77, 1, 0)</f>
        <v>0</v>
      </c>
      <c r="BA1680">
        <f>SUM(AW1680:AZ1680)</f>
        <v>2</v>
      </c>
      <c r="BB1680" t="str">
        <f>VLOOKUP(BA1680,'Standard Deviations'!$L$1:$M$11,2,TRUE)</f>
        <v>Bronze</v>
      </c>
    </row>
    <row r="1681" spans="1:54">
      <c r="A1681">
        <v>5684</v>
      </c>
      <c r="B1681">
        <v>1971</v>
      </c>
      <c r="C1681">
        <f>2024-B1681</f>
        <v>53</v>
      </c>
      <c r="D1681" t="str">
        <f>VLOOKUP(B1681,Reference!$A$1:$B$125, 2)</f>
        <v>Gen X</v>
      </c>
      <c r="E1681" t="s">
        <v>64</v>
      </c>
      <c r="F1681" t="str">
        <f>IF(E1681="High School", "No College", "College")</f>
        <v>College</v>
      </c>
      <c r="G1681" t="s">
        <v>71</v>
      </c>
      <c r="H1681">
        <v>44635</v>
      </c>
      <c r="I1681">
        <v>44635</v>
      </c>
      <c r="J1681" s="4" t="s">
        <v>175</v>
      </c>
      <c r="K1681">
        <v>1</v>
      </c>
      <c r="L1681">
        <v>1</v>
      </c>
      <c r="M1681" t="str">
        <f>IF(OR(K1681&gt;0, L1681&gt;0), "Parent", "Not Parent")</f>
        <v>Parent</v>
      </c>
      <c r="N1681" t="s">
        <v>577</v>
      </c>
      <c r="O1681" s="8">
        <v>41916</v>
      </c>
      <c r="P1681" s="9">
        <f>O1681-N1681</f>
        <v>358</v>
      </c>
      <c r="Q1681">
        <v>25</v>
      </c>
      <c r="R1681" s="9">
        <f>P1681-Q1681</f>
        <v>333</v>
      </c>
      <c r="S1681" s="8">
        <f>O1681-R1681</f>
        <v>41583</v>
      </c>
      <c r="T1681">
        <v>56</v>
      </c>
      <c r="U1681">
        <v>0</v>
      </c>
      <c r="V1681">
        <v>9</v>
      </c>
      <c r="W1681">
        <v>0</v>
      </c>
      <c r="X1681">
        <v>0</v>
      </c>
      <c r="Y1681">
        <v>3</v>
      </c>
      <c r="Z1681">
        <v>68</v>
      </c>
      <c r="AA1681">
        <f>Z1681/P1681</f>
        <v>0.18994413407821228</v>
      </c>
      <c r="AB1681" s="11" t="s">
        <v>506</v>
      </c>
      <c r="AC1681" t="s">
        <v>59</v>
      </c>
      <c r="AD1681">
        <v>2</v>
      </c>
      <c r="AE1681" t="str">
        <f>IF(AD1681&gt;3, "Prefers Discount", "Discount Indifferent")</f>
        <v>Discount Indifferent</v>
      </c>
      <c r="AF1681">
        <v>3</v>
      </c>
      <c r="AG1681">
        <v>2</v>
      </c>
      <c r="AH1681">
        <v>0</v>
      </c>
      <c r="AI1681" t="str">
        <f>INDEX($AF$1:$AH$1,MATCH(MAX(AF1681:AH1681),AF1681:AH1681,0))</f>
        <v>Store_Orders</v>
      </c>
      <c r="AJ1681">
        <v>7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f>SUM(AK1681:AO1681)</f>
        <v>0</v>
      </c>
      <c r="AQ1681" t="s">
        <v>67</v>
      </c>
      <c r="AR1681">
        <v>0</v>
      </c>
      <c r="AS1681" t="str">
        <f>IF(OR(AK1681&gt;0, AL1681&gt;0, AM1681&gt;0, AN1681&gt;0, AO1681&gt;0), "Converted", "Not Converted")</f>
        <v>Not Converted</v>
      </c>
      <c r="AT1681">
        <v>0</v>
      </c>
      <c r="AU1681">
        <v>3</v>
      </c>
      <c r="AV1681">
        <v>11</v>
      </c>
      <c r="AW1681">
        <f>IF(Z1681&gt;607, 4, 0)</f>
        <v>0</v>
      </c>
      <c r="AX1681">
        <f>IF(AA1681&gt;1.6588, 3, 0)</f>
        <v>0</v>
      </c>
      <c r="AY1681">
        <f>IF(P1681&gt;401, 2, 0)</f>
        <v>0</v>
      </c>
      <c r="AZ1681">
        <f>IF(I1681&gt;52915.77, 1, 0)</f>
        <v>0</v>
      </c>
      <c r="BA1681">
        <f>SUM(AW1681:AZ1681)</f>
        <v>0</v>
      </c>
      <c r="BB1681" t="str">
        <f>VLOOKUP(BA1681,'Standard Deviations'!$L$1:$M$11,2,TRUE)</f>
        <v>No Tier</v>
      </c>
    </row>
    <row r="1682" spans="1:54">
      <c r="A1682">
        <v>11092</v>
      </c>
      <c r="B1682">
        <v>1961</v>
      </c>
      <c r="C1682">
        <f>2024-B1682</f>
        <v>63</v>
      </c>
      <c r="D1682" t="str">
        <f>VLOOKUP(B1682,Reference!$A$1:$B$125, 2)</f>
        <v>Boomers</v>
      </c>
      <c r="E1682" t="s">
        <v>54</v>
      </c>
      <c r="F1682" t="str">
        <f>IF(E1682="High School", "No College", "College")</f>
        <v>College</v>
      </c>
      <c r="G1682" t="s">
        <v>55</v>
      </c>
      <c r="H1682">
        <v>27116</v>
      </c>
      <c r="I1682">
        <v>27116</v>
      </c>
      <c r="J1682" s="4" t="s">
        <v>341</v>
      </c>
      <c r="K1682">
        <v>1</v>
      </c>
      <c r="L1682">
        <v>1</v>
      </c>
      <c r="M1682" t="str">
        <f>IF(OR(K1682&gt;0, L1682&gt;0), "Parent", "Not Parent")</f>
        <v>Parent</v>
      </c>
      <c r="N1682" t="s">
        <v>257</v>
      </c>
      <c r="O1682" s="8">
        <v>41916</v>
      </c>
      <c r="P1682" s="9">
        <f>O1682-N1682</f>
        <v>216</v>
      </c>
      <c r="Q1682">
        <v>78</v>
      </c>
      <c r="R1682" s="9">
        <f>P1682-Q1682</f>
        <v>138</v>
      </c>
      <c r="S1682" s="8">
        <f>O1682-R1682</f>
        <v>41778</v>
      </c>
      <c r="T1682">
        <v>12</v>
      </c>
      <c r="U1682">
        <v>1</v>
      </c>
      <c r="V1682">
        <v>21</v>
      </c>
      <c r="W1682">
        <v>2</v>
      </c>
      <c r="X1682">
        <v>2</v>
      </c>
      <c r="Y1682">
        <v>3</v>
      </c>
      <c r="Z1682">
        <v>41</v>
      </c>
      <c r="AA1682">
        <f>Z1682/P1682</f>
        <v>0.18981481481481483</v>
      </c>
      <c r="AB1682" s="14" t="s">
        <v>506</v>
      </c>
      <c r="AC1682" s="13" t="s">
        <v>63</v>
      </c>
      <c r="AD1682">
        <v>2</v>
      </c>
      <c r="AE1682" t="str">
        <f>IF(AD1682&gt;3, "Prefers Discount", "Discount Indifferent")</f>
        <v>Discount Indifferent</v>
      </c>
      <c r="AF1682">
        <v>3</v>
      </c>
      <c r="AG1682">
        <v>2</v>
      </c>
      <c r="AH1682">
        <v>0</v>
      </c>
      <c r="AI1682" t="str">
        <f>INDEX($AF$1:$AH$1,MATCH(MAX(AF1682:AH1682),AF1682:AH1682,0))</f>
        <v>Store_Orders</v>
      </c>
      <c r="AJ1682">
        <v>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f>SUM(AK1682:AO1682)</f>
        <v>0</v>
      </c>
      <c r="AQ1682" t="s">
        <v>67</v>
      </c>
      <c r="AR1682">
        <v>0</v>
      </c>
      <c r="AS1682" t="str">
        <f>IF(OR(AK1682&gt;0, AL1682&gt;0, AM1682&gt;0, AN1682&gt;0, AO1682&gt;0), "Converted", "Not Converted")</f>
        <v>Not Converted</v>
      </c>
      <c r="AT1682">
        <v>0</v>
      </c>
      <c r="AU1682">
        <v>3</v>
      </c>
      <c r="AV1682">
        <v>11</v>
      </c>
      <c r="AW1682">
        <f>IF(Z1682&gt;607, 4, 0)</f>
        <v>0</v>
      </c>
      <c r="AX1682">
        <f>IF(AA1682&gt;1.6588, 3, 0)</f>
        <v>0</v>
      </c>
      <c r="AY1682">
        <f>IF(P1682&gt;401, 2, 0)</f>
        <v>0</v>
      </c>
      <c r="AZ1682">
        <f>IF(I1682&gt;52915.77, 1, 0)</f>
        <v>0</v>
      </c>
      <c r="BA1682">
        <f>SUM(AW1682:AZ1682)</f>
        <v>0</v>
      </c>
      <c r="BB1682" t="str">
        <f>VLOOKUP(BA1682,'Standard Deviations'!$L$1:$M$11,2,TRUE)</f>
        <v>No Tier</v>
      </c>
    </row>
    <row r="1683" spans="1:54">
      <c r="A1683">
        <v>1388</v>
      </c>
      <c r="B1683">
        <v>1975</v>
      </c>
      <c r="C1683">
        <f>2024-B1683</f>
        <v>49</v>
      </c>
      <c r="D1683" t="str">
        <f>VLOOKUP(B1683,Reference!$A$1:$B$125, 2)</f>
        <v>Gen X</v>
      </c>
      <c r="E1683" t="s">
        <v>54</v>
      </c>
      <c r="F1683" t="str">
        <f>IF(E1683="High School", "No College", "College")</f>
        <v>College</v>
      </c>
      <c r="G1683" t="s">
        <v>60</v>
      </c>
      <c r="H1683">
        <v>33249</v>
      </c>
      <c r="I1683">
        <v>33249</v>
      </c>
      <c r="J1683" s="4" t="s">
        <v>175</v>
      </c>
      <c r="K1683">
        <v>1</v>
      </c>
      <c r="L1683">
        <v>0</v>
      </c>
      <c r="M1683" t="str">
        <f>IF(OR(K1683&gt;0, L1683&gt;0), "Parent", "Not Parent")</f>
        <v>Parent</v>
      </c>
      <c r="N1683" t="s">
        <v>451</v>
      </c>
      <c r="O1683" s="8">
        <v>41916</v>
      </c>
      <c r="P1683" s="9">
        <f>O1683-N1683</f>
        <v>591</v>
      </c>
      <c r="Q1683">
        <v>11</v>
      </c>
      <c r="R1683" s="9">
        <f>P1683-Q1683</f>
        <v>580</v>
      </c>
      <c r="S1683" s="8">
        <f>O1683-R1683</f>
        <v>41336</v>
      </c>
      <c r="T1683">
        <v>6</v>
      </c>
      <c r="U1683">
        <v>10</v>
      </c>
      <c r="V1683">
        <v>21</v>
      </c>
      <c r="W1683">
        <v>19</v>
      </c>
      <c r="X1683">
        <v>14</v>
      </c>
      <c r="Y1683">
        <v>42</v>
      </c>
      <c r="Z1683">
        <v>112</v>
      </c>
      <c r="AA1683">
        <f>Z1683/P1683</f>
        <v>0.1895093062605753</v>
      </c>
      <c r="AB1683" s="11" t="s">
        <v>506</v>
      </c>
      <c r="AC1683" t="s">
        <v>59</v>
      </c>
      <c r="AD1683">
        <v>2</v>
      </c>
      <c r="AE1683" t="str">
        <f>IF(AD1683&gt;3, "Prefers Discount", "Discount Indifferent")</f>
        <v>Discount Indifferent</v>
      </c>
      <c r="AF1683">
        <v>3</v>
      </c>
      <c r="AG1683">
        <v>2</v>
      </c>
      <c r="AH1683">
        <v>1</v>
      </c>
      <c r="AI1683" t="str">
        <f>INDEX($AF$1:$AH$1,MATCH(MAX(AF1683:AH1683),AF1683:AH1683,0))</f>
        <v>Store_Orders</v>
      </c>
      <c r="AJ1683">
        <v>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f>SUM(AK1683:AO1683)</f>
        <v>0</v>
      </c>
      <c r="AQ1683" t="s">
        <v>67</v>
      </c>
      <c r="AR1683">
        <v>0</v>
      </c>
      <c r="AS1683" t="str">
        <f>IF(OR(AK1683&gt;0, AL1683&gt;0, AM1683&gt;0, AN1683&gt;0, AO1683&gt;0), "Converted", "Not Converted")</f>
        <v>Not Converted</v>
      </c>
      <c r="AT1683">
        <v>0</v>
      </c>
      <c r="AU1683">
        <v>3</v>
      </c>
      <c r="AV1683">
        <v>11</v>
      </c>
      <c r="AW1683">
        <f>IF(Z1683&gt;607, 4, 0)</f>
        <v>0</v>
      </c>
      <c r="AX1683">
        <f>IF(AA1683&gt;1.6588, 3, 0)</f>
        <v>0</v>
      </c>
      <c r="AY1683">
        <f>IF(P1683&gt;401, 2, 0)</f>
        <v>2</v>
      </c>
      <c r="AZ1683">
        <f>IF(I1683&gt;52915.77, 1, 0)</f>
        <v>0</v>
      </c>
      <c r="BA1683">
        <f>SUM(AW1683:AZ1683)</f>
        <v>2</v>
      </c>
      <c r="BB1683" t="str">
        <f>VLOOKUP(BA1683,'Standard Deviations'!$L$1:$M$11,2,TRUE)</f>
        <v>Bronze</v>
      </c>
    </row>
    <row r="1684" spans="1:54">
      <c r="A1684">
        <v>979</v>
      </c>
      <c r="B1684">
        <v>1975</v>
      </c>
      <c r="C1684">
        <f>2024-B1684</f>
        <v>49</v>
      </c>
      <c r="D1684" t="str">
        <f>VLOOKUP(B1684,Reference!$A$1:$B$125, 2)</f>
        <v>Gen X</v>
      </c>
      <c r="E1684" t="s">
        <v>54</v>
      </c>
      <c r="F1684" t="str">
        <f>IF(E1684="High School", "No College", "College")</f>
        <v>College</v>
      </c>
      <c r="G1684" t="s">
        <v>60</v>
      </c>
      <c r="H1684">
        <v>33249</v>
      </c>
      <c r="I1684">
        <v>33249</v>
      </c>
      <c r="J1684" s="4" t="s">
        <v>175</v>
      </c>
      <c r="K1684">
        <v>1</v>
      </c>
      <c r="L1684">
        <v>0</v>
      </c>
      <c r="M1684" t="str">
        <f>IF(OR(K1684&gt;0, L1684&gt;0), "Parent", "Not Parent")</f>
        <v>Parent</v>
      </c>
      <c r="N1684" t="s">
        <v>451</v>
      </c>
      <c r="O1684" s="8">
        <v>41916</v>
      </c>
      <c r="P1684" s="9">
        <f>O1684-N1684</f>
        <v>591</v>
      </c>
      <c r="Q1684">
        <v>11</v>
      </c>
      <c r="R1684" s="9">
        <f>P1684-Q1684</f>
        <v>580</v>
      </c>
      <c r="S1684" s="8">
        <f>O1684-R1684</f>
        <v>41336</v>
      </c>
      <c r="T1684">
        <v>6</v>
      </c>
      <c r="U1684">
        <v>10</v>
      </c>
      <c r="V1684">
        <v>21</v>
      </c>
      <c r="W1684">
        <v>19</v>
      </c>
      <c r="X1684">
        <v>14</v>
      </c>
      <c r="Y1684">
        <v>42</v>
      </c>
      <c r="Z1684">
        <v>112</v>
      </c>
      <c r="AA1684">
        <f>Z1684/P1684</f>
        <v>0.1895093062605753</v>
      </c>
      <c r="AB1684" s="11" t="s">
        <v>506</v>
      </c>
      <c r="AC1684" t="s">
        <v>59</v>
      </c>
      <c r="AD1684">
        <v>2</v>
      </c>
      <c r="AE1684" t="str">
        <f>IF(AD1684&gt;3, "Prefers Discount", "Discount Indifferent")</f>
        <v>Discount Indifferent</v>
      </c>
      <c r="AF1684">
        <v>3</v>
      </c>
      <c r="AG1684">
        <v>2</v>
      </c>
      <c r="AH1684">
        <v>1</v>
      </c>
      <c r="AI1684" t="str">
        <f>INDEX($AF$1:$AH$1,MATCH(MAX(AF1684:AH1684),AF1684:AH1684,0))</f>
        <v>Store_Orders</v>
      </c>
      <c r="AJ1684">
        <v>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f>SUM(AK1684:AO1684)</f>
        <v>0</v>
      </c>
      <c r="AQ1684" t="s">
        <v>67</v>
      </c>
      <c r="AR1684">
        <v>0</v>
      </c>
      <c r="AS1684" t="str">
        <f>IF(OR(AK1684&gt;0, AL1684&gt;0, AM1684&gt;0, AN1684&gt;0, AO1684&gt;0), "Converted", "Not Converted")</f>
        <v>Not Converted</v>
      </c>
      <c r="AT1684">
        <v>0</v>
      </c>
      <c r="AU1684">
        <v>3</v>
      </c>
      <c r="AV1684">
        <v>11</v>
      </c>
      <c r="AW1684">
        <f>IF(Z1684&gt;607, 4, 0)</f>
        <v>0</v>
      </c>
      <c r="AX1684">
        <f>IF(AA1684&gt;1.6588, 3, 0)</f>
        <v>0</v>
      </c>
      <c r="AY1684">
        <f>IF(P1684&gt;401, 2, 0)</f>
        <v>2</v>
      </c>
      <c r="AZ1684">
        <f>IF(I1684&gt;52915.77, 1, 0)</f>
        <v>0</v>
      </c>
      <c r="BA1684">
        <f>SUM(AW1684:AZ1684)</f>
        <v>2</v>
      </c>
      <c r="BB1684" t="str">
        <f>VLOOKUP(BA1684,'Standard Deviations'!$L$1:$M$11,2,TRUE)</f>
        <v>Bronze</v>
      </c>
    </row>
    <row r="1685" spans="1:54">
      <c r="A1685">
        <v>5823</v>
      </c>
      <c r="B1685">
        <v>1970</v>
      </c>
      <c r="C1685">
        <f>2024-B1685</f>
        <v>54</v>
      </c>
      <c r="D1685" t="str">
        <f>VLOOKUP(B1685,Reference!$A$1:$B$125, 2)</f>
        <v>Gen X</v>
      </c>
      <c r="E1685" t="s">
        <v>68</v>
      </c>
      <c r="F1685" t="str">
        <f>IF(E1685="High School", "No College", "College")</f>
        <v>College</v>
      </c>
      <c r="G1685" t="s">
        <v>60</v>
      </c>
      <c r="H1685">
        <v>32303</v>
      </c>
      <c r="I1685">
        <v>32303</v>
      </c>
      <c r="J1685" s="4" t="s">
        <v>175</v>
      </c>
      <c r="K1685">
        <v>0</v>
      </c>
      <c r="L1685">
        <v>1</v>
      </c>
      <c r="M1685" t="str">
        <f>IF(OR(K1685&gt;0, L1685&gt;0), "Parent", "Not Parent")</f>
        <v>Parent</v>
      </c>
      <c r="N1685" t="s">
        <v>298</v>
      </c>
      <c r="O1685" s="8">
        <v>41916</v>
      </c>
      <c r="P1685" s="9">
        <f>O1685-N1685</f>
        <v>210</v>
      </c>
      <c r="Q1685">
        <v>63</v>
      </c>
      <c r="R1685" s="9">
        <f>P1685-Q1685</f>
        <v>147</v>
      </c>
      <c r="S1685" s="8">
        <f>O1685-R1685</f>
        <v>41769</v>
      </c>
      <c r="T1685">
        <v>35</v>
      </c>
      <c r="U1685">
        <v>0</v>
      </c>
      <c r="V1685">
        <v>2</v>
      </c>
      <c r="W1685">
        <v>0</v>
      </c>
      <c r="X1685">
        <v>0</v>
      </c>
      <c r="Y1685">
        <v>2</v>
      </c>
      <c r="Z1685">
        <v>39</v>
      </c>
      <c r="AA1685">
        <f>Z1685/P1685</f>
        <v>0.18571428571428572</v>
      </c>
      <c r="AB1685" s="14" t="s">
        <v>506</v>
      </c>
      <c r="AC1685" s="13" t="s">
        <v>63</v>
      </c>
      <c r="AD1685">
        <v>2</v>
      </c>
      <c r="AE1685" t="str">
        <f>IF(AD1685&gt;3, "Prefers Discount", "Discount Indifferent")</f>
        <v>Discount Indifferent</v>
      </c>
      <c r="AF1685">
        <v>4</v>
      </c>
      <c r="AG1685">
        <v>1</v>
      </c>
      <c r="AH1685">
        <v>0</v>
      </c>
      <c r="AI1685" t="str">
        <f>INDEX($AF$1:$AH$1,MATCH(MAX(AF1685:AH1685),AF1685:AH1685,0))</f>
        <v>Store_Orders</v>
      </c>
      <c r="AJ1685">
        <v>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f>SUM(AK1685:AO1685)</f>
        <v>0</v>
      </c>
      <c r="AQ1685" t="s">
        <v>67</v>
      </c>
      <c r="AR1685">
        <v>0</v>
      </c>
      <c r="AS1685" t="str">
        <f>IF(OR(AK1685&gt;0, AL1685&gt;0, AM1685&gt;0, AN1685&gt;0, AO1685&gt;0), "Converted", "Not Converted")</f>
        <v>Not Converted</v>
      </c>
      <c r="AT1685">
        <v>0</v>
      </c>
      <c r="AU1685">
        <v>3</v>
      </c>
      <c r="AV1685">
        <v>11</v>
      </c>
      <c r="AW1685">
        <f>IF(Z1685&gt;607, 4, 0)</f>
        <v>0</v>
      </c>
      <c r="AX1685">
        <f>IF(AA1685&gt;1.6588, 3, 0)</f>
        <v>0</v>
      </c>
      <c r="AY1685">
        <f>IF(P1685&gt;401, 2, 0)</f>
        <v>0</v>
      </c>
      <c r="AZ1685">
        <f>IF(I1685&gt;52915.77, 1, 0)</f>
        <v>0</v>
      </c>
      <c r="BA1685">
        <f>SUM(AW1685:AZ1685)</f>
        <v>0</v>
      </c>
      <c r="BB1685" t="str">
        <f>VLOOKUP(BA1685,'Standard Deviations'!$L$1:$M$11,2,TRUE)</f>
        <v>No Tier</v>
      </c>
    </row>
    <row r="1686" spans="1:54">
      <c r="A1686">
        <v>10827</v>
      </c>
      <c r="B1686">
        <v>1967</v>
      </c>
      <c r="C1686">
        <f>2024-B1686</f>
        <v>57</v>
      </c>
      <c r="D1686" t="str">
        <f>VLOOKUP(B1686,Reference!$A$1:$B$125, 2)</f>
        <v>Gen X</v>
      </c>
      <c r="E1686" t="s">
        <v>68</v>
      </c>
      <c r="F1686" t="str">
        <f>IF(E1686="High School", "No College", "College")</f>
        <v>College</v>
      </c>
      <c r="G1686" t="s">
        <v>55</v>
      </c>
      <c r="H1686">
        <v>36947</v>
      </c>
      <c r="I1686">
        <v>36947</v>
      </c>
      <c r="J1686" s="4" t="s">
        <v>175</v>
      </c>
      <c r="K1686">
        <v>1</v>
      </c>
      <c r="L1686">
        <v>1</v>
      </c>
      <c r="M1686" t="str">
        <f>IF(OR(K1686&gt;0, L1686&gt;0), "Parent", "Not Parent")</f>
        <v>Parent</v>
      </c>
      <c r="N1686" t="s">
        <v>442</v>
      </c>
      <c r="O1686" s="8">
        <v>41916</v>
      </c>
      <c r="P1686" s="9">
        <f>O1686-N1686</f>
        <v>788</v>
      </c>
      <c r="Q1686">
        <v>49</v>
      </c>
      <c r="R1686" s="9">
        <f>P1686-Q1686</f>
        <v>739</v>
      </c>
      <c r="S1686" s="8">
        <f>O1686-R1686</f>
        <v>41177</v>
      </c>
      <c r="T1686">
        <v>88</v>
      </c>
      <c r="U1686">
        <v>3</v>
      </c>
      <c r="V1686">
        <v>21</v>
      </c>
      <c r="W1686">
        <v>4</v>
      </c>
      <c r="X1686">
        <v>1</v>
      </c>
      <c r="Y1686">
        <v>29</v>
      </c>
      <c r="Z1686">
        <v>146</v>
      </c>
      <c r="AA1686">
        <f>Z1686/P1686</f>
        <v>0.18527918781725888</v>
      </c>
      <c r="AB1686" s="11" t="s">
        <v>506</v>
      </c>
      <c r="AC1686" t="s">
        <v>59</v>
      </c>
      <c r="AD1686">
        <v>4</v>
      </c>
      <c r="AE1686" t="str">
        <f>IF(AD1686&gt;3, "Prefers Discount", "Discount Indifferent")</f>
        <v>Prefers Discount</v>
      </c>
      <c r="AF1686">
        <v>4</v>
      </c>
      <c r="AG1686">
        <v>3</v>
      </c>
      <c r="AH1686">
        <v>0</v>
      </c>
      <c r="AI1686" t="str">
        <f>INDEX($AF$1:$AH$1,MATCH(MAX(AF1686:AH1686),AF1686:AH1686,0))</f>
        <v>Store_Orders</v>
      </c>
      <c r="AJ1686">
        <v>9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f>SUM(AK1686:AO1686)</f>
        <v>0</v>
      </c>
      <c r="AQ1686" t="s">
        <v>67</v>
      </c>
      <c r="AR1686">
        <v>0</v>
      </c>
      <c r="AS1686" t="str">
        <f>IF(OR(AK1686&gt;0, AL1686&gt;0, AM1686&gt;0, AN1686&gt;0, AO1686&gt;0), "Converted", "Not Converted")</f>
        <v>Not Converted</v>
      </c>
      <c r="AT1686">
        <v>0</v>
      </c>
      <c r="AU1686">
        <v>3</v>
      </c>
      <c r="AV1686">
        <v>11</v>
      </c>
      <c r="AW1686">
        <f>IF(Z1686&gt;607, 4, 0)</f>
        <v>0</v>
      </c>
      <c r="AX1686">
        <f>IF(AA1686&gt;1.6588, 3, 0)</f>
        <v>0</v>
      </c>
      <c r="AY1686">
        <f>IF(P1686&gt;401, 2, 0)</f>
        <v>2</v>
      </c>
      <c r="AZ1686">
        <f>IF(I1686&gt;52915.77, 1, 0)</f>
        <v>0</v>
      </c>
      <c r="BA1686">
        <f>SUM(AW1686:AZ1686)</f>
        <v>2</v>
      </c>
      <c r="BB1686" t="str">
        <f>VLOOKUP(BA1686,'Standard Deviations'!$L$1:$M$11,2,TRUE)</f>
        <v>Bronze</v>
      </c>
    </row>
    <row r="1687" spans="1:54">
      <c r="A1687">
        <v>8086</v>
      </c>
      <c r="B1687">
        <v>1959</v>
      </c>
      <c r="C1687">
        <f>2024-B1687</f>
        <v>65</v>
      </c>
      <c r="D1687" t="str">
        <f>VLOOKUP(B1687,Reference!$A$1:$B$125, 2)</f>
        <v>Boomers</v>
      </c>
      <c r="E1687" t="s">
        <v>54</v>
      </c>
      <c r="F1687" t="str">
        <f>IF(E1687="High School", "No College", "College")</f>
        <v>College</v>
      </c>
      <c r="G1687" t="s">
        <v>55</v>
      </c>
      <c r="H1687">
        <v>42243</v>
      </c>
      <c r="I1687">
        <v>42243</v>
      </c>
      <c r="J1687" s="4" t="s">
        <v>175</v>
      </c>
      <c r="K1687">
        <v>1</v>
      </c>
      <c r="L1687">
        <v>1</v>
      </c>
      <c r="M1687" t="str">
        <f>IF(OR(K1687&gt;0, L1687&gt;0), "Parent", "Not Parent")</f>
        <v>Parent</v>
      </c>
      <c r="N1687" t="s">
        <v>239</v>
      </c>
      <c r="O1687" s="8">
        <v>41916</v>
      </c>
      <c r="P1687" s="9">
        <f>O1687-N1687</f>
        <v>297</v>
      </c>
      <c r="Q1687">
        <v>34</v>
      </c>
      <c r="R1687" s="9">
        <f>P1687-Q1687</f>
        <v>263</v>
      </c>
      <c r="S1687" s="8">
        <f>O1687-R1687</f>
        <v>41653</v>
      </c>
      <c r="T1687">
        <v>48</v>
      </c>
      <c r="U1687">
        <v>0</v>
      </c>
      <c r="V1687">
        <v>2</v>
      </c>
      <c r="W1687">
        <v>0</v>
      </c>
      <c r="X1687">
        <v>0</v>
      </c>
      <c r="Y1687">
        <v>5</v>
      </c>
      <c r="Z1687">
        <v>55</v>
      </c>
      <c r="AA1687">
        <f>Z1687/P1687</f>
        <v>0.18518518518518517</v>
      </c>
      <c r="AB1687" s="11" t="s">
        <v>506</v>
      </c>
      <c r="AC1687" t="s">
        <v>59</v>
      </c>
      <c r="AD1687">
        <v>2</v>
      </c>
      <c r="AE1687" t="str">
        <f>IF(AD1687&gt;3, "Prefers Discount", "Discount Indifferent")</f>
        <v>Discount Indifferent</v>
      </c>
      <c r="AF1687">
        <v>3</v>
      </c>
      <c r="AG1687">
        <v>2</v>
      </c>
      <c r="AH1687">
        <v>0</v>
      </c>
      <c r="AI1687" t="str">
        <f>INDEX($AF$1:$AH$1,MATCH(MAX(AF1687:AH1687),AF1687:AH1687,0))</f>
        <v>Store_Orders</v>
      </c>
      <c r="AJ1687">
        <v>7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f>SUM(AK1687:AO1687)</f>
        <v>0</v>
      </c>
      <c r="AQ1687" t="s">
        <v>67</v>
      </c>
      <c r="AR1687">
        <v>0</v>
      </c>
      <c r="AS1687" t="str">
        <f>IF(OR(AK1687&gt;0, AL1687&gt;0, AM1687&gt;0, AN1687&gt;0, AO1687&gt;0), "Converted", "Not Converted")</f>
        <v>Not Converted</v>
      </c>
      <c r="AT1687">
        <v>0</v>
      </c>
      <c r="AU1687">
        <v>3</v>
      </c>
      <c r="AV1687">
        <v>11</v>
      </c>
      <c r="AW1687">
        <f>IF(Z1687&gt;607, 4, 0)</f>
        <v>0</v>
      </c>
      <c r="AX1687">
        <f>IF(AA1687&gt;1.6588, 3, 0)</f>
        <v>0</v>
      </c>
      <c r="AY1687">
        <f>IF(P1687&gt;401, 2, 0)</f>
        <v>0</v>
      </c>
      <c r="AZ1687">
        <f>IF(I1687&gt;52915.77, 1, 0)</f>
        <v>0</v>
      </c>
      <c r="BA1687">
        <f>SUM(AW1687:AZ1687)</f>
        <v>0</v>
      </c>
      <c r="BB1687" t="str">
        <f>VLOOKUP(BA1687,'Standard Deviations'!$L$1:$M$11,2,TRUE)</f>
        <v>No Tier</v>
      </c>
    </row>
    <row r="1688" spans="1:54">
      <c r="A1688">
        <v>1324</v>
      </c>
      <c r="B1688">
        <v>1988</v>
      </c>
      <c r="C1688">
        <f>2024-B1688</f>
        <v>36</v>
      </c>
      <c r="D1688" t="str">
        <f>VLOOKUP(B1688,Reference!$A$1:$B$125, 2)</f>
        <v>Millennials</v>
      </c>
      <c r="E1688" t="s">
        <v>54</v>
      </c>
      <c r="F1688" t="str">
        <f>IF(E1688="High School", "No College", "College")</f>
        <v>College</v>
      </c>
      <c r="G1688" t="s">
        <v>55</v>
      </c>
      <c r="H1688">
        <v>38872</v>
      </c>
      <c r="I1688">
        <v>38872</v>
      </c>
      <c r="J1688" s="4" t="s">
        <v>175</v>
      </c>
      <c r="K1688">
        <v>1</v>
      </c>
      <c r="L1688">
        <v>0</v>
      </c>
      <c r="M1688" t="str">
        <f>IF(OR(K1688&gt;0, L1688&gt;0), "Parent", "Not Parent")</f>
        <v>Parent</v>
      </c>
      <c r="N1688" t="s">
        <v>595</v>
      </c>
      <c r="O1688" s="8">
        <v>41916</v>
      </c>
      <c r="P1688" s="9">
        <f>O1688-N1688</f>
        <v>492</v>
      </c>
      <c r="Q1688">
        <v>93</v>
      </c>
      <c r="R1688" s="9">
        <f>P1688-Q1688</f>
        <v>399</v>
      </c>
      <c r="S1688" s="8">
        <f>O1688-R1688</f>
        <v>41517</v>
      </c>
      <c r="T1688">
        <v>23</v>
      </c>
      <c r="U1688">
        <v>3</v>
      </c>
      <c r="V1688">
        <v>21</v>
      </c>
      <c r="W1688">
        <v>3</v>
      </c>
      <c r="X1688">
        <v>19</v>
      </c>
      <c r="Y1688">
        <v>22</v>
      </c>
      <c r="Z1688">
        <v>91</v>
      </c>
      <c r="AA1688">
        <f>Z1688/P1688</f>
        <v>0.18495934959349594</v>
      </c>
      <c r="AB1688" s="14" t="s">
        <v>506</v>
      </c>
      <c r="AC1688" s="13" t="s">
        <v>63</v>
      </c>
      <c r="AD1688">
        <v>2</v>
      </c>
      <c r="AE1688" t="str">
        <f>IF(AD1688&gt;3, "Prefers Discount", "Discount Indifferent")</f>
        <v>Discount Indifferent</v>
      </c>
      <c r="AF1688">
        <v>3</v>
      </c>
      <c r="AG1688">
        <v>3</v>
      </c>
      <c r="AH1688">
        <v>0</v>
      </c>
      <c r="AI1688" t="str">
        <f>INDEX($AF$1:$AH$1,MATCH(MAX(AF1688:AH1688),AF1688:AH1688,0))</f>
        <v>Store_Orders</v>
      </c>
      <c r="AJ1688">
        <v>8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f>SUM(AK1688:AO1688)</f>
        <v>0</v>
      </c>
      <c r="AQ1688" t="s">
        <v>67</v>
      </c>
      <c r="AR1688">
        <v>0</v>
      </c>
      <c r="AS1688" t="str">
        <f>IF(OR(AK1688&gt;0, AL1688&gt;0, AM1688&gt;0, AN1688&gt;0, AO1688&gt;0), "Converted", "Not Converted")</f>
        <v>Not Converted</v>
      </c>
      <c r="AT1688">
        <v>0</v>
      </c>
      <c r="AU1688">
        <v>3</v>
      </c>
      <c r="AV1688">
        <v>11</v>
      </c>
      <c r="AW1688">
        <f>IF(Z1688&gt;607, 4, 0)</f>
        <v>0</v>
      </c>
      <c r="AX1688">
        <f>IF(AA1688&gt;1.6588, 3, 0)</f>
        <v>0</v>
      </c>
      <c r="AY1688">
        <f>IF(P1688&gt;401, 2, 0)</f>
        <v>2</v>
      </c>
      <c r="AZ1688">
        <f>IF(I1688&gt;52915.77, 1, 0)</f>
        <v>0</v>
      </c>
      <c r="BA1688">
        <f>SUM(AW1688:AZ1688)</f>
        <v>2</v>
      </c>
      <c r="BB1688" t="str">
        <f>VLOOKUP(BA1688,'Standard Deviations'!$L$1:$M$11,2,TRUE)</f>
        <v>Bronze</v>
      </c>
    </row>
    <row r="1689" spans="1:54">
      <c r="A1689">
        <v>6950</v>
      </c>
      <c r="B1689">
        <v>1958</v>
      </c>
      <c r="C1689">
        <f>2024-B1689</f>
        <v>66</v>
      </c>
      <c r="D1689" t="str">
        <f>VLOOKUP(B1689,Reference!$A$1:$B$125, 2)</f>
        <v>Boomers</v>
      </c>
      <c r="E1689" t="s">
        <v>64</v>
      </c>
      <c r="F1689" t="str">
        <f>IF(E1689="High School", "No College", "College")</f>
        <v>College</v>
      </c>
      <c r="G1689" t="s">
        <v>55</v>
      </c>
      <c r="H1689">
        <v>49572</v>
      </c>
      <c r="I1689">
        <v>49572</v>
      </c>
      <c r="J1689" s="4" t="s">
        <v>175</v>
      </c>
      <c r="K1689">
        <v>1</v>
      </c>
      <c r="L1689">
        <v>1</v>
      </c>
      <c r="M1689" t="str">
        <f>IF(OR(K1689&gt;0, L1689&gt;0), "Parent", "Not Parent")</f>
        <v>Parent</v>
      </c>
      <c r="N1689" t="s">
        <v>687</v>
      </c>
      <c r="O1689" s="8">
        <v>41916</v>
      </c>
      <c r="P1689" s="9">
        <f>O1689-N1689</f>
        <v>293</v>
      </c>
      <c r="Q1689">
        <v>25</v>
      </c>
      <c r="R1689" s="9">
        <f>P1689-Q1689</f>
        <v>268</v>
      </c>
      <c r="S1689" s="8">
        <f>O1689-R1689</f>
        <v>41648</v>
      </c>
      <c r="T1689">
        <v>35</v>
      </c>
      <c r="U1689">
        <v>1</v>
      </c>
      <c r="V1689">
        <v>16</v>
      </c>
      <c r="W1689">
        <v>0</v>
      </c>
      <c r="X1689">
        <v>1</v>
      </c>
      <c r="Y1689">
        <v>1</v>
      </c>
      <c r="Z1689">
        <v>54</v>
      </c>
      <c r="AA1689">
        <f>Z1689/P1689</f>
        <v>0.18430034129692832</v>
      </c>
      <c r="AB1689" s="11" t="s">
        <v>506</v>
      </c>
      <c r="AC1689" t="s">
        <v>59</v>
      </c>
      <c r="AD1689">
        <v>2</v>
      </c>
      <c r="AE1689" t="str">
        <f>IF(AD1689&gt;3, "Prefers Discount", "Discount Indifferent")</f>
        <v>Discount Indifferent</v>
      </c>
      <c r="AF1689">
        <v>3</v>
      </c>
      <c r="AG1689">
        <v>2</v>
      </c>
      <c r="AH1689">
        <v>0</v>
      </c>
      <c r="AI1689" t="str">
        <f>INDEX($AF$1:$AH$1,MATCH(MAX(AF1689:AH1689),AF1689:AH1689,0))</f>
        <v>Store_Orders</v>
      </c>
      <c r="AJ1689">
        <v>7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f>SUM(AK1689:AO1689)</f>
        <v>0</v>
      </c>
      <c r="AQ1689" t="s">
        <v>67</v>
      </c>
      <c r="AR1689">
        <v>0</v>
      </c>
      <c r="AS1689" t="str">
        <f>IF(OR(AK1689&gt;0, AL1689&gt;0, AM1689&gt;0, AN1689&gt;0, AO1689&gt;0), "Converted", "Not Converted")</f>
        <v>Not Converted</v>
      </c>
      <c r="AT1689">
        <v>0</v>
      </c>
      <c r="AU1689">
        <v>3</v>
      </c>
      <c r="AV1689">
        <v>11</v>
      </c>
      <c r="AW1689">
        <f>IF(Z1689&gt;607, 4, 0)</f>
        <v>0</v>
      </c>
      <c r="AX1689">
        <f>IF(AA1689&gt;1.6588, 3, 0)</f>
        <v>0</v>
      </c>
      <c r="AY1689">
        <f>IF(P1689&gt;401, 2, 0)</f>
        <v>0</v>
      </c>
      <c r="AZ1689">
        <f>IF(I1689&gt;52915.77, 1, 0)</f>
        <v>0</v>
      </c>
      <c r="BA1689">
        <f>SUM(AW1689:AZ1689)</f>
        <v>0</v>
      </c>
      <c r="BB1689" t="str">
        <f>VLOOKUP(BA1689,'Standard Deviations'!$L$1:$M$11,2,TRUE)</f>
        <v>No Tier</v>
      </c>
    </row>
    <row r="1690" spans="1:54">
      <c r="A1690">
        <v>5316</v>
      </c>
      <c r="B1690">
        <v>1976</v>
      </c>
      <c r="C1690">
        <f>2024-B1690</f>
        <v>48</v>
      </c>
      <c r="D1690" t="str">
        <f>VLOOKUP(B1690,Reference!$A$1:$B$125, 2)</f>
        <v>Gen X</v>
      </c>
      <c r="E1690" t="s">
        <v>64</v>
      </c>
      <c r="F1690" t="str">
        <f>IF(E1690="High School", "No College", "College")</f>
        <v>College</v>
      </c>
      <c r="G1690" t="s">
        <v>65</v>
      </c>
      <c r="H1690">
        <v>21024</v>
      </c>
      <c r="I1690">
        <v>21024</v>
      </c>
      <c r="J1690" s="4" t="s">
        <v>341</v>
      </c>
      <c r="K1690">
        <v>0</v>
      </c>
      <c r="L1690">
        <v>0</v>
      </c>
      <c r="M1690" t="str">
        <f>IF(OR(K1690&gt;0, L1690&gt;0), "Parent", "Not Parent")</f>
        <v>Not Parent</v>
      </c>
      <c r="N1690" t="s">
        <v>291</v>
      </c>
      <c r="O1690" s="8">
        <v>41916</v>
      </c>
      <c r="P1690" s="9">
        <f>O1690-N1690</f>
        <v>457</v>
      </c>
      <c r="Q1690">
        <v>89</v>
      </c>
      <c r="R1690" s="9">
        <f>P1690-Q1690</f>
        <v>368</v>
      </c>
      <c r="S1690" s="8">
        <f>O1690-R1690</f>
        <v>41548</v>
      </c>
      <c r="T1690">
        <v>36</v>
      </c>
      <c r="U1690">
        <v>4</v>
      </c>
      <c r="V1690">
        <v>18</v>
      </c>
      <c r="W1690">
        <v>6</v>
      </c>
      <c r="X1690">
        <v>2</v>
      </c>
      <c r="Y1690">
        <v>18</v>
      </c>
      <c r="Z1690">
        <v>84</v>
      </c>
      <c r="AA1690">
        <f>Z1690/P1690</f>
        <v>0.1838074398249453</v>
      </c>
      <c r="AB1690" s="14" t="s">
        <v>506</v>
      </c>
      <c r="AC1690" s="13" t="s">
        <v>63</v>
      </c>
      <c r="AD1690">
        <v>1</v>
      </c>
      <c r="AE1690" t="str">
        <f>IF(AD1690&gt;3, "Prefers Discount", "Discount Indifferent")</f>
        <v>Discount Indifferent</v>
      </c>
      <c r="AF1690">
        <v>4</v>
      </c>
      <c r="AG1690">
        <v>2</v>
      </c>
      <c r="AH1690">
        <v>0</v>
      </c>
      <c r="AI1690" t="str">
        <f>INDEX($AF$1:$AH$1,MATCH(MAX(AF1690:AH1690),AF1690:AH1690,0))</f>
        <v>Store_Orders</v>
      </c>
      <c r="AJ1690">
        <v>7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f>SUM(AK1690:AO1690)</f>
        <v>0</v>
      </c>
      <c r="AQ1690" t="s">
        <v>67</v>
      </c>
      <c r="AR1690">
        <v>0</v>
      </c>
      <c r="AS1690" t="str">
        <f>IF(OR(AK1690&gt;0, AL1690&gt;0, AM1690&gt;0, AN1690&gt;0, AO1690&gt;0), "Converted", "Not Converted")</f>
        <v>Not Converted</v>
      </c>
      <c r="AT1690">
        <v>0</v>
      </c>
      <c r="AU1690">
        <v>3</v>
      </c>
      <c r="AV1690">
        <v>11</v>
      </c>
      <c r="AW1690">
        <f>IF(Z1690&gt;607, 4, 0)</f>
        <v>0</v>
      </c>
      <c r="AX1690">
        <f>IF(AA1690&gt;1.6588, 3, 0)</f>
        <v>0</v>
      </c>
      <c r="AY1690">
        <f>IF(P1690&gt;401, 2, 0)</f>
        <v>2</v>
      </c>
      <c r="AZ1690">
        <f>IF(I1690&gt;52915.77, 1, 0)</f>
        <v>0</v>
      </c>
      <c r="BA1690">
        <f>SUM(AW1690:AZ1690)</f>
        <v>2</v>
      </c>
      <c r="BB1690" t="str">
        <f>VLOOKUP(BA1690,'Standard Deviations'!$L$1:$M$11,2,TRUE)</f>
        <v>Bronze</v>
      </c>
    </row>
    <row r="1691" spans="1:54">
      <c r="A1691">
        <v>4557</v>
      </c>
      <c r="B1691">
        <v>1970</v>
      </c>
      <c r="C1691">
        <f>2024-B1691</f>
        <v>54</v>
      </c>
      <c r="D1691" t="str">
        <f>VLOOKUP(B1691,Reference!$A$1:$B$125, 2)</f>
        <v>Gen X</v>
      </c>
      <c r="E1691" t="s">
        <v>54</v>
      </c>
      <c r="F1691" t="str">
        <f>IF(E1691="High School", "No College", "College")</f>
        <v>College</v>
      </c>
      <c r="G1691" t="s">
        <v>65</v>
      </c>
      <c r="H1691">
        <v>22070</v>
      </c>
      <c r="I1691">
        <v>22070</v>
      </c>
      <c r="J1691" s="4" t="s">
        <v>341</v>
      </c>
      <c r="K1691">
        <v>1</v>
      </c>
      <c r="L1691">
        <v>0</v>
      </c>
      <c r="M1691" t="str">
        <f>IF(OR(K1691&gt;0, L1691&gt;0), "Parent", "Not Parent")</f>
        <v>Parent</v>
      </c>
      <c r="N1691" t="s">
        <v>197</v>
      </c>
      <c r="O1691" s="8">
        <v>41916</v>
      </c>
      <c r="P1691" s="9">
        <f>O1691-N1691</f>
        <v>365</v>
      </c>
      <c r="Q1691">
        <v>11</v>
      </c>
      <c r="R1691" s="9">
        <f>P1691-Q1691</f>
        <v>354</v>
      </c>
      <c r="S1691" s="8">
        <f>O1691-R1691</f>
        <v>41562</v>
      </c>
      <c r="T1691">
        <v>10</v>
      </c>
      <c r="U1691">
        <v>7</v>
      </c>
      <c r="V1691">
        <v>19</v>
      </c>
      <c r="W1691">
        <v>8</v>
      </c>
      <c r="X1691">
        <v>2</v>
      </c>
      <c r="Y1691">
        <v>21</v>
      </c>
      <c r="Z1691">
        <v>67</v>
      </c>
      <c r="AA1691">
        <f>Z1691/P1691</f>
        <v>0.18356164383561643</v>
      </c>
      <c r="AB1691" s="11" t="s">
        <v>506</v>
      </c>
      <c r="AC1691" t="s">
        <v>59</v>
      </c>
      <c r="AD1691">
        <v>2</v>
      </c>
      <c r="AE1691" t="str">
        <f>IF(AD1691&gt;3, "Prefers Discount", "Discount Indifferent")</f>
        <v>Discount Indifferent</v>
      </c>
      <c r="AF1691">
        <v>2</v>
      </c>
      <c r="AG1691">
        <v>2</v>
      </c>
      <c r="AH1691">
        <v>2</v>
      </c>
      <c r="AI1691" t="str">
        <f>INDEX($AF$1:$AH$1,MATCH(MAX(AF1691:AH1691),AF1691:AH1691,0))</f>
        <v>Store_Orders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f>SUM(AK1691:AO1691)</f>
        <v>0</v>
      </c>
      <c r="AQ1691" t="s">
        <v>67</v>
      </c>
      <c r="AR1691">
        <v>0</v>
      </c>
      <c r="AS1691" t="str">
        <f>IF(OR(AK1691&gt;0, AL1691&gt;0, AM1691&gt;0, AN1691&gt;0, AO1691&gt;0), "Converted", "Not Converted")</f>
        <v>Not Converted</v>
      </c>
      <c r="AT1691">
        <v>0</v>
      </c>
      <c r="AU1691">
        <v>3</v>
      </c>
      <c r="AV1691">
        <v>11</v>
      </c>
      <c r="AW1691">
        <f>IF(Z1691&gt;607, 4, 0)</f>
        <v>0</v>
      </c>
      <c r="AX1691">
        <f>IF(AA1691&gt;1.6588, 3, 0)</f>
        <v>0</v>
      </c>
      <c r="AY1691">
        <f>IF(P1691&gt;401, 2, 0)</f>
        <v>0</v>
      </c>
      <c r="AZ1691">
        <f>IF(I1691&gt;52915.77, 1, 0)</f>
        <v>0</v>
      </c>
      <c r="BA1691">
        <f>SUM(AW1691:AZ1691)</f>
        <v>0</v>
      </c>
      <c r="BB1691" t="str">
        <f>VLOOKUP(BA1691,'Standard Deviations'!$L$1:$M$11,2,TRUE)</f>
        <v>No Tier</v>
      </c>
    </row>
    <row r="1692" spans="1:54">
      <c r="A1692">
        <v>4713</v>
      </c>
      <c r="B1692">
        <v>1979</v>
      </c>
      <c r="C1692">
        <f>2024-B1692</f>
        <v>45</v>
      </c>
      <c r="D1692" t="str">
        <f>VLOOKUP(B1692,Reference!$A$1:$B$125, 2)</f>
        <v>Gen X</v>
      </c>
      <c r="E1692" t="s">
        <v>68</v>
      </c>
      <c r="F1692" t="str">
        <f>IF(E1692="High School", "No College", "College")</f>
        <v>College</v>
      </c>
      <c r="G1692" t="s">
        <v>55</v>
      </c>
      <c r="H1692">
        <v>31605</v>
      </c>
      <c r="I1692">
        <v>31605</v>
      </c>
      <c r="J1692" s="4" t="s">
        <v>175</v>
      </c>
      <c r="K1692">
        <v>1</v>
      </c>
      <c r="L1692">
        <v>0</v>
      </c>
      <c r="M1692" t="str">
        <f>IF(OR(K1692&gt;0, L1692&gt;0), "Parent", "Not Parent")</f>
        <v>Parent</v>
      </c>
      <c r="N1692" t="s">
        <v>417</v>
      </c>
      <c r="O1692" s="8">
        <v>41916</v>
      </c>
      <c r="P1692" s="9">
        <f>O1692-N1692</f>
        <v>681</v>
      </c>
      <c r="Q1692">
        <v>15</v>
      </c>
      <c r="R1692" s="9">
        <f>P1692-Q1692</f>
        <v>666</v>
      </c>
      <c r="S1692" s="8">
        <f>O1692-R1692</f>
        <v>41250</v>
      </c>
      <c r="T1692">
        <v>74</v>
      </c>
      <c r="U1692">
        <v>0</v>
      </c>
      <c r="V1692">
        <v>42</v>
      </c>
      <c r="W1692">
        <v>2</v>
      </c>
      <c r="X1692">
        <v>1</v>
      </c>
      <c r="Y1692">
        <v>6</v>
      </c>
      <c r="Z1692">
        <v>125</v>
      </c>
      <c r="AA1692">
        <f>Z1692/P1692</f>
        <v>0.18355359765051396</v>
      </c>
      <c r="AB1692" s="11" t="s">
        <v>506</v>
      </c>
      <c r="AC1692" t="s">
        <v>59</v>
      </c>
      <c r="AD1692">
        <v>2</v>
      </c>
      <c r="AE1692" t="str">
        <f>IF(AD1692&gt;3, "Prefers Discount", "Discount Indifferent")</f>
        <v>Discount Indifferent</v>
      </c>
      <c r="AF1692">
        <v>4</v>
      </c>
      <c r="AG1692">
        <v>2</v>
      </c>
      <c r="AH1692">
        <v>1</v>
      </c>
      <c r="AI1692" t="str">
        <f>INDEX($AF$1:$AH$1,MATCH(MAX(AF1692:AH1692),AF1692:AH1692,0))</f>
        <v>Store_Orders</v>
      </c>
      <c r="AJ1692">
        <v>7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f>SUM(AK1692:AO1692)</f>
        <v>0</v>
      </c>
      <c r="AQ1692" t="s">
        <v>67</v>
      </c>
      <c r="AR1692">
        <v>0</v>
      </c>
      <c r="AS1692" t="str">
        <f>IF(OR(AK1692&gt;0, AL1692&gt;0, AM1692&gt;0, AN1692&gt;0, AO1692&gt;0), "Converted", "Not Converted")</f>
        <v>Not Converted</v>
      </c>
      <c r="AT1692">
        <v>0</v>
      </c>
      <c r="AU1692">
        <v>3</v>
      </c>
      <c r="AV1692">
        <v>11</v>
      </c>
      <c r="AW1692">
        <f>IF(Z1692&gt;607, 4, 0)</f>
        <v>0</v>
      </c>
      <c r="AX1692">
        <f>IF(AA1692&gt;1.6588, 3, 0)</f>
        <v>0</v>
      </c>
      <c r="AY1692">
        <f>IF(P1692&gt;401, 2, 0)</f>
        <v>2</v>
      </c>
      <c r="AZ1692">
        <f>IF(I1692&gt;52915.77, 1, 0)</f>
        <v>0</v>
      </c>
      <c r="BA1692">
        <f>SUM(AW1692:AZ1692)</f>
        <v>2</v>
      </c>
      <c r="BB1692" t="str">
        <f>VLOOKUP(BA1692,'Standard Deviations'!$L$1:$M$11,2,TRUE)</f>
        <v>Bronze</v>
      </c>
    </row>
    <row r="1693" spans="1:54">
      <c r="A1693">
        <v>663</v>
      </c>
      <c r="B1693">
        <v>1989</v>
      </c>
      <c r="C1693">
        <f>2024-B1693</f>
        <v>35</v>
      </c>
      <c r="D1693" t="str">
        <f>VLOOKUP(B1693,Reference!$A$1:$B$125, 2)</f>
        <v>Millennials</v>
      </c>
      <c r="E1693" t="s">
        <v>68</v>
      </c>
      <c r="F1693" t="str">
        <f>IF(E1693="High School", "No College", "College")</f>
        <v>College</v>
      </c>
      <c r="G1693" t="s">
        <v>60</v>
      </c>
      <c r="H1693">
        <v>33996</v>
      </c>
      <c r="I1693">
        <v>33996</v>
      </c>
      <c r="J1693" s="4" t="s">
        <v>175</v>
      </c>
      <c r="K1693">
        <v>0</v>
      </c>
      <c r="L1693">
        <v>0</v>
      </c>
      <c r="M1693" t="str">
        <f>IF(OR(K1693&gt;0, L1693&gt;0), "Parent", "Not Parent")</f>
        <v>Not Parent</v>
      </c>
      <c r="N1693" t="s">
        <v>293</v>
      </c>
      <c r="O1693" s="8">
        <v>41916</v>
      </c>
      <c r="P1693" s="9">
        <f>O1693-N1693</f>
        <v>388</v>
      </c>
      <c r="Q1693">
        <v>46</v>
      </c>
      <c r="R1693" s="9">
        <f>P1693-Q1693</f>
        <v>342</v>
      </c>
      <c r="S1693" s="8">
        <f>O1693-R1693</f>
        <v>41574</v>
      </c>
      <c r="T1693">
        <v>40</v>
      </c>
      <c r="U1693">
        <v>2</v>
      </c>
      <c r="V1693">
        <v>15</v>
      </c>
      <c r="W1693">
        <v>8</v>
      </c>
      <c r="X1693">
        <v>0</v>
      </c>
      <c r="Y1693">
        <v>6</v>
      </c>
      <c r="Z1693">
        <v>71</v>
      </c>
      <c r="AA1693">
        <f>Z1693/P1693</f>
        <v>0.18298969072164947</v>
      </c>
      <c r="AB1693" s="11" t="s">
        <v>506</v>
      </c>
      <c r="AC1693" t="s">
        <v>59</v>
      </c>
      <c r="AD1693">
        <v>1</v>
      </c>
      <c r="AE1693" t="str">
        <f>IF(AD1693&gt;3, "Prefers Discount", "Discount Indifferent")</f>
        <v>Discount Indifferent</v>
      </c>
      <c r="AF1693">
        <v>3</v>
      </c>
      <c r="AG1693">
        <v>1</v>
      </c>
      <c r="AH1693">
        <v>1</v>
      </c>
      <c r="AI1693" t="str">
        <f>INDEX($AF$1:$AH$1,MATCH(MAX(AF1693:AH1693),AF1693:AH1693,0))</f>
        <v>Store_Orders</v>
      </c>
      <c r="AJ1693">
        <v>4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f>SUM(AK1693:AO1693)</f>
        <v>0</v>
      </c>
      <c r="AQ1693" t="s">
        <v>67</v>
      </c>
      <c r="AR1693">
        <v>0</v>
      </c>
      <c r="AS1693" t="str">
        <f>IF(OR(AK1693&gt;0, AL1693&gt;0, AM1693&gt;0, AN1693&gt;0, AO1693&gt;0), "Converted", "Not Converted")</f>
        <v>Not Converted</v>
      </c>
      <c r="AT1693">
        <v>0</v>
      </c>
      <c r="AU1693">
        <v>3</v>
      </c>
      <c r="AV1693">
        <v>11</v>
      </c>
      <c r="AW1693">
        <f>IF(Z1693&gt;607, 4, 0)</f>
        <v>0</v>
      </c>
      <c r="AX1693">
        <f>IF(AA1693&gt;1.6588, 3, 0)</f>
        <v>0</v>
      </c>
      <c r="AY1693">
        <f>IF(P1693&gt;401, 2, 0)</f>
        <v>0</v>
      </c>
      <c r="AZ1693">
        <f>IF(I1693&gt;52915.77, 1, 0)</f>
        <v>0</v>
      </c>
      <c r="BA1693">
        <f>SUM(AW1693:AZ1693)</f>
        <v>0</v>
      </c>
      <c r="BB1693" t="str">
        <f>VLOOKUP(BA1693,'Standard Deviations'!$L$1:$M$11,2,TRUE)</f>
        <v>No Tier</v>
      </c>
    </row>
    <row r="1694" spans="1:54">
      <c r="A1694">
        <v>8299</v>
      </c>
      <c r="B1694">
        <v>1989</v>
      </c>
      <c r="C1694">
        <f>2024-B1694</f>
        <v>35</v>
      </c>
      <c r="D1694" t="str">
        <f>VLOOKUP(B1694,Reference!$A$1:$B$125, 2)</f>
        <v>Millennials</v>
      </c>
      <c r="E1694" t="s">
        <v>68</v>
      </c>
      <c r="F1694" t="str">
        <f>IF(E1694="High School", "No College", "College")</f>
        <v>College</v>
      </c>
      <c r="G1694" t="s">
        <v>60</v>
      </c>
      <c r="H1694">
        <v>33996</v>
      </c>
      <c r="I1694">
        <v>33996</v>
      </c>
      <c r="J1694" s="4" t="s">
        <v>175</v>
      </c>
      <c r="K1694">
        <v>0</v>
      </c>
      <c r="L1694">
        <v>0</v>
      </c>
      <c r="M1694" t="str">
        <f>IF(OR(K1694&gt;0, L1694&gt;0), "Parent", "Not Parent")</f>
        <v>Not Parent</v>
      </c>
      <c r="N1694" t="s">
        <v>293</v>
      </c>
      <c r="O1694" s="8">
        <v>41916</v>
      </c>
      <c r="P1694" s="9">
        <f>O1694-N1694</f>
        <v>388</v>
      </c>
      <c r="Q1694">
        <v>46</v>
      </c>
      <c r="R1694" s="9">
        <f>P1694-Q1694</f>
        <v>342</v>
      </c>
      <c r="S1694" s="8">
        <f>O1694-R1694</f>
        <v>41574</v>
      </c>
      <c r="T1694">
        <v>40</v>
      </c>
      <c r="U1694">
        <v>2</v>
      </c>
      <c r="V1694">
        <v>15</v>
      </c>
      <c r="W1694">
        <v>8</v>
      </c>
      <c r="X1694">
        <v>0</v>
      </c>
      <c r="Y1694">
        <v>6</v>
      </c>
      <c r="Z1694">
        <v>71</v>
      </c>
      <c r="AA1694">
        <f>Z1694/P1694</f>
        <v>0.18298969072164947</v>
      </c>
      <c r="AB1694" s="11" t="s">
        <v>506</v>
      </c>
      <c r="AC1694" t="s">
        <v>59</v>
      </c>
      <c r="AD1694">
        <v>1</v>
      </c>
      <c r="AE1694" t="str">
        <f>IF(AD1694&gt;3, "Prefers Discount", "Discount Indifferent")</f>
        <v>Discount Indifferent</v>
      </c>
      <c r="AF1694">
        <v>3</v>
      </c>
      <c r="AG1694">
        <v>1</v>
      </c>
      <c r="AH1694">
        <v>1</v>
      </c>
      <c r="AI1694" t="str">
        <f>INDEX($AF$1:$AH$1,MATCH(MAX(AF1694:AH1694),AF1694:AH1694,0))</f>
        <v>Store_Orders</v>
      </c>
      <c r="AJ1694">
        <v>4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f>SUM(AK1694:AO1694)</f>
        <v>0</v>
      </c>
      <c r="AQ1694" t="s">
        <v>67</v>
      </c>
      <c r="AR1694">
        <v>0</v>
      </c>
      <c r="AS1694" t="str">
        <f>IF(OR(AK1694&gt;0, AL1694&gt;0, AM1694&gt;0, AN1694&gt;0, AO1694&gt;0), "Converted", "Not Converted")</f>
        <v>Not Converted</v>
      </c>
      <c r="AT1694">
        <v>0</v>
      </c>
      <c r="AU1694">
        <v>3</v>
      </c>
      <c r="AV1694">
        <v>11</v>
      </c>
      <c r="AW1694">
        <f>IF(Z1694&gt;607, 4, 0)</f>
        <v>0</v>
      </c>
      <c r="AX1694">
        <f>IF(AA1694&gt;1.6588, 3, 0)</f>
        <v>0</v>
      </c>
      <c r="AY1694">
        <f>IF(P1694&gt;401, 2, 0)</f>
        <v>0</v>
      </c>
      <c r="AZ1694">
        <f>IF(I1694&gt;52915.77, 1, 0)</f>
        <v>0</v>
      </c>
      <c r="BA1694">
        <f>SUM(AW1694:AZ1694)</f>
        <v>0</v>
      </c>
      <c r="BB1694" t="str">
        <f>VLOOKUP(BA1694,'Standard Deviations'!$L$1:$M$11,2,TRUE)</f>
        <v>No Tier</v>
      </c>
    </row>
    <row r="1695" spans="1:54">
      <c r="A1695">
        <v>9739</v>
      </c>
      <c r="B1695">
        <v>1963</v>
      </c>
      <c r="C1695">
        <f>2024-B1695</f>
        <v>61</v>
      </c>
      <c r="D1695" t="str">
        <f>VLOOKUP(B1695,Reference!$A$1:$B$125, 2)</f>
        <v>Boomers</v>
      </c>
      <c r="E1695" t="s">
        <v>54</v>
      </c>
      <c r="F1695" t="str">
        <f>IF(E1695="High School", "No College", "College")</f>
        <v>College</v>
      </c>
      <c r="G1695" t="s">
        <v>60</v>
      </c>
      <c r="H1695">
        <v>34377</v>
      </c>
      <c r="I1695">
        <v>34377</v>
      </c>
      <c r="J1695" s="4" t="s">
        <v>175</v>
      </c>
      <c r="K1695">
        <v>0</v>
      </c>
      <c r="L1695">
        <v>1</v>
      </c>
      <c r="M1695" t="str">
        <f>IF(OR(K1695&gt;0, L1695&gt;0), "Parent", "Not Parent")</f>
        <v>Parent</v>
      </c>
      <c r="N1695" t="s">
        <v>459</v>
      </c>
      <c r="O1695" s="8">
        <v>41916</v>
      </c>
      <c r="P1695" s="9">
        <f>O1695-N1695</f>
        <v>623</v>
      </c>
      <c r="Q1695">
        <v>55</v>
      </c>
      <c r="R1695" s="9">
        <f>P1695-Q1695</f>
        <v>568</v>
      </c>
      <c r="S1695" s="8">
        <f>O1695-R1695</f>
        <v>41348</v>
      </c>
      <c r="T1695">
        <v>62</v>
      </c>
      <c r="U1695">
        <v>0</v>
      </c>
      <c r="V1695">
        <v>22</v>
      </c>
      <c r="W1695">
        <v>3</v>
      </c>
      <c r="X1695">
        <v>1</v>
      </c>
      <c r="Y1695">
        <v>26</v>
      </c>
      <c r="Z1695">
        <v>114</v>
      </c>
      <c r="AA1695">
        <f>Z1695/P1695</f>
        <v>0.18298555377207062</v>
      </c>
      <c r="AB1695" s="14" t="s">
        <v>506</v>
      </c>
      <c r="AC1695" s="13" t="s">
        <v>63</v>
      </c>
      <c r="AD1695">
        <v>2</v>
      </c>
      <c r="AE1695" t="str">
        <f>IF(AD1695&gt;3, "Prefers Discount", "Discount Indifferent")</f>
        <v>Discount Indifferent</v>
      </c>
      <c r="AF1695">
        <v>2</v>
      </c>
      <c r="AG1695">
        <v>2</v>
      </c>
      <c r="AH1695">
        <v>2</v>
      </c>
      <c r="AI1695" t="str">
        <f>INDEX($AF$1:$AH$1,MATCH(MAX(AF1695:AH1695),AF1695:AH1695,0))</f>
        <v>Store_Orders</v>
      </c>
      <c r="AJ1695">
        <v>7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f>SUM(AK1695:AO1695)</f>
        <v>0</v>
      </c>
      <c r="AQ1695" t="s">
        <v>67</v>
      </c>
      <c r="AR1695">
        <v>0</v>
      </c>
      <c r="AS1695" t="str">
        <f>IF(OR(AK1695&gt;0, AL1695&gt;0, AM1695&gt;0, AN1695&gt;0, AO1695&gt;0), "Converted", "Not Converted")</f>
        <v>Not Converted</v>
      </c>
      <c r="AT1695">
        <v>0</v>
      </c>
      <c r="AU1695">
        <v>3</v>
      </c>
      <c r="AV1695">
        <v>11</v>
      </c>
      <c r="AW1695">
        <f>IF(Z1695&gt;607, 4, 0)</f>
        <v>0</v>
      </c>
      <c r="AX1695">
        <f>IF(AA1695&gt;1.6588, 3, 0)</f>
        <v>0</v>
      </c>
      <c r="AY1695">
        <f>IF(P1695&gt;401, 2, 0)</f>
        <v>2</v>
      </c>
      <c r="AZ1695">
        <f>IF(I1695&gt;52915.77, 1, 0)</f>
        <v>0</v>
      </c>
      <c r="BA1695">
        <f>SUM(AW1695:AZ1695)</f>
        <v>2</v>
      </c>
      <c r="BB1695" t="str">
        <f>VLOOKUP(BA1695,'Standard Deviations'!$L$1:$M$11,2,TRUE)</f>
        <v>Bronze</v>
      </c>
    </row>
    <row r="1696" spans="1:54">
      <c r="A1696">
        <v>5229</v>
      </c>
      <c r="B1696">
        <v>1969</v>
      </c>
      <c r="C1696">
        <f>2024-B1696</f>
        <v>55</v>
      </c>
      <c r="D1696" t="str">
        <f>VLOOKUP(B1696,Reference!$A$1:$B$125, 2)</f>
        <v>Gen X</v>
      </c>
      <c r="E1696" t="s">
        <v>68</v>
      </c>
      <c r="F1696" t="str">
        <f>IF(E1696="High School", "No College", "College")</f>
        <v>College</v>
      </c>
      <c r="G1696" t="s">
        <v>65</v>
      </c>
      <c r="H1696">
        <v>54132</v>
      </c>
      <c r="I1696">
        <v>54132</v>
      </c>
      <c r="J1696" s="4" t="s">
        <v>61</v>
      </c>
      <c r="K1696">
        <v>0</v>
      </c>
      <c r="L1696">
        <v>1</v>
      </c>
      <c r="M1696" t="str">
        <f>IF(OR(K1696&gt;0, L1696&gt;0), "Parent", "Not Parent")</f>
        <v>Parent</v>
      </c>
      <c r="N1696" t="s">
        <v>304</v>
      </c>
      <c r="O1696" s="8">
        <v>41916</v>
      </c>
      <c r="P1696" s="9">
        <f>O1696-N1696</f>
        <v>230</v>
      </c>
      <c r="Q1696">
        <v>81</v>
      </c>
      <c r="R1696" s="9">
        <f>P1696-Q1696</f>
        <v>149</v>
      </c>
      <c r="S1696" s="8">
        <f>O1696-R1696</f>
        <v>41767</v>
      </c>
      <c r="T1696">
        <v>30</v>
      </c>
      <c r="U1696">
        <v>1</v>
      </c>
      <c r="V1696">
        <v>8</v>
      </c>
      <c r="W1696">
        <v>0</v>
      </c>
      <c r="X1696">
        <v>0</v>
      </c>
      <c r="Y1696">
        <v>3</v>
      </c>
      <c r="Z1696">
        <v>42</v>
      </c>
      <c r="AA1696">
        <f>Z1696/P1696</f>
        <v>0.18260869565217391</v>
      </c>
      <c r="AB1696" s="14" t="s">
        <v>506</v>
      </c>
      <c r="AC1696" s="13" t="s">
        <v>63</v>
      </c>
      <c r="AD1696">
        <v>1</v>
      </c>
      <c r="AE1696" t="str">
        <f>IF(AD1696&gt;3, "Prefers Discount", "Discount Indifferent")</f>
        <v>Discount Indifferent</v>
      </c>
      <c r="AF1696">
        <v>3</v>
      </c>
      <c r="AG1696">
        <v>1</v>
      </c>
      <c r="AH1696">
        <v>0</v>
      </c>
      <c r="AI1696" t="str">
        <f>INDEX($AF$1:$AH$1,MATCH(MAX(AF1696:AH1696),AF1696:AH1696,0))</f>
        <v>Store_Orders</v>
      </c>
      <c r="AJ1696">
        <v>7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f>SUM(AK1696:AO1696)</f>
        <v>0</v>
      </c>
      <c r="AQ1696" t="s">
        <v>67</v>
      </c>
      <c r="AR1696">
        <v>0</v>
      </c>
      <c r="AS1696" t="str">
        <f>IF(OR(AK1696&gt;0, AL1696&gt;0, AM1696&gt;0, AN1696&gt;0, AO1696&gt;0), "Converted", "Not Converted")</f>
        <v>Not Converted</v>
      </c>
      <c r="AT1696">
        <v>0</v>
      </c>
      <c r="AU1696">
        <v>3</v>
      </c>
      <c r="AV1696">
        <v>11</v>
      </c>
      <c r="AW1696">
        <f>IF(Z1696&gt;607, 4, 0)</f>
        <v>0</v>
      </c>
      <c r="AX1696">
        <f>IF(AA1696&gt;1.6588, 3, 0)</f>
        <v>0</v>
      </c>
      <c r="AY1696">
        <f>IF(P1696&gt;401, 2, 0)</f>
        <v>0</v>
      </c>
      <c r="AZ1696">
        <f>IF(I1696&gt;52915.77, 1, 0)</f>
        <v>1</v>
      </c>
      <c r="BA1696">
        <f>SUM(AW1696:AZ1696)</f>
        <v>1</v>
      </c>
      <c r="BB1696" t="str">
        <f>VLOOKUP(BA1696,'Standard Deviations'!$L$1:$M$11,2,TRUE)</f>
        <v>Bronze</v>
      </c>
    </row>
    <row r="1697" spans="1:54">
      <c r="A1697">
        <v>7437</v>
      </c>
      <c r="B1697">
        <v>1988</v>
      </c>
      <c r="C1697">
        <f>2024-B1697</f>
        <v>36</v>
      </c>
      <c r="D1697" t="str">
        <f>VLOOKUP(B1697,Reference!$A$1:$B$125, 2)</f>
        <v>Millennials</v>
      </c>
      <c r="E1697" t="s">
        <v>54</v>
      </c>
      <c r="F1697" t="str">
        <f>IF(E1697="High School", "No College", "College")</f>
        <v>College</v>
      </c>
      <c r="G1697" t="s">
        <v>60</v>
      </c>
      <c r="H1697">
        <v>27938</v>
      </c>
      <c r="I1697">
        <v>27938</v>
      </c>
      <c r="J1697" s="4" t="s">
        <v>341</v>
      </c>
      <c r="K1697">
        <v>1</v>
      </c>
      <c r="L1697">
        <v>0</v>
      </c>
      <c r="M1697" t="str">
        <f>IF(OR(K1697&gt;0, L1697&gt;0), "Parent", "Not Parent")</f>
        <v>Parent</v>
      </c>
      <c r="N1697" t="s">
        <v>78</v>
      </c>
      <c r="O1697" s="8">
        <v>41916</v>
      </c>
      <c r="P1697" s="9">
        <f>O1697-N1697</f>
        <v>159</v>
      </c>
      <c r="Q1697">
        <v>31</v>
      </c>
      <c r="R1697" s="9">
        <f>P1697-Q1697</f>
        <v>128</v>
      </c>
      <c r="S1697" s="8">
        <f>O1697-R1697</f>
        <v>41788</v>
      </c>
      <c r="T1697">
        <v>13</v>
      </c>
      <c r="U1697">
        <v>0</v>
      </c>
      <c r="V1697">
        <v>8</v>
      </c>
      <c r="W1697">
        <v>2</v>
      </c>
      <c r="X1697">
        <v>1</v>
      </c>
      <c r="Y1697">
        <v>5</v>
      </c>
      <c r="Z1697">
        <v>29</v>
      </c>
      <c r="AA1697">
        <f>Z1697/P1697</f>
        <v>0.18238993710691823</v>
      </c>
      <c r="AB1697" s="11" t="s">
        <v>506</v>
      </c>
      <c r="AC1697" t="s">
        <v>59</v>
      </c>
      <c r="AD1697">
        <v>1</v>
      </c>
      <c r="AE1697" t="str">
        <f>IF(AD1697&gt;3, "Prefers Discount", "Discount Indifferent")</f>
        <v>Discount Indifferent</v>
      </c>
      <c r="AF1697">
        <v>4</v>
      </c>
      <c r="AG1697">
        <v>1</v>
      </c>
      <c r="AH1697">
        <v>0</v>
      </c>
      <c r="AI1697" t="str">
        <f>INDEX($AF$1:$AH$1,MATCH(MAX(AF1697:AH1697),AF1697:AH1697,0))</f>
        <v>Store_Orders</v>
      </c>
      <c r="AJ1697">
        <v>3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f>SUM(AK1697:AO1697)</f>
        <v>0</v>
      </c>
      <c r="AQ1697" t="s">
        <v>67</v>
      </c>
      <c r="AR1697">
        <v>0</v>
      </c>
      <c r="AS1697" t="str">
        <f>IF(OR(AK1697&gt;0, AL1697&gt;0, AM1697&gt;0, AN1697&gt;0, AO1697&gt;0), "Converted", "Not Converted")</f>
        <v>Not Converted</v>
      </c>
      <c r="AT1697">
        <v>0</v>
      </c>
      <c r="AU1697">
        <v>3</v>
      </c>
      <c r="AV1697">
        <v>11</v>
      </c>
      <c r="AW1697">
        <f>IF(Z1697&gt;607, 4, 0)</f>
        <v>0</v>
      </c>
      <c r="AX1697">
        <f>IF(AA1697&gt;1.6588, 3, 0)</f>
        <v>0</v>
      </c>
      <c r="AY1697">
        <f>IF(P1697&gt;401, 2, 0)</f>
        <v>0</v>
      </c>
      <c r="AZ1697">
        <f>IF(I1697&gt;52915.77, 1, 0)</f>
        <v>0</v>
      </c>
      <c r="BA1697">
        <f>SUM(AW1697:AZ1697)</f>
        <v>0</v>
      </c>
      <c r="BB1697" t="str">
        <f>VLOOKUP(BA1697,'Standard Deviations'!$L$1:$M$11,2,TRUE)</f>
        <v>No Tier</v>
      </c>
    </row>
    <row r="1698" spans="1:54">
      <c r="A1698">
        <v>10560</v>
      </c>
      <c r="B1698">
        <v>1980</v>
      </c>
      <c r="C1698">
        <f>2024-B1698</f>
        <v>44</v>
      </c>
      <c r="D1698" t="str">
        <f>VLOOKUP(B1698,Reference!$A$1:$B$125, 2)</f>
        <v>Millennials</v>
      </c>
      <c r="E1698" t="s">
        <v>68</v>
      </c>
      <c r="F1698" t="str">
        <f>IF(E1698="High School", "No College", "College")</f>
        <v>College</v>
      </c>
      <c r="G1698" t="s">
        <v>60</v>
      </c>
      <c r="H1698">
        <v>36802</v>
      </c>
      <c r="I1698">
        <v>36802</v>
      </c>
      <c r="J1698" s="4" t="s">
        <v>175</v>
      </c>
      <c r="K1698">
        <v>1</v>
      </c>
      <c r="L1698">
        <v>0</v>
      </c>
      <c r="M1698" t="str">
        <f>IF(OR(K1698&gt;0, L1698&gt;0), "Parent", "Not Parent")</f>
        <v>Parent</v>
      </c>
      <c r="N1698" t="s">
        <v>83</v>
      </c>
      <c r="O1698" s="8">
        <v>41916</v>
      </c>
      <c r="P1698" s="9">
        <f>O1698-N1698</f>
        <v>110</v>
      </c>
      <c r="Q1698">
        <v>23</v>
      </c>
      <c r="R1698" s="9">
        <f>P1698-Q1698</f>
        <v>87</v>
      </c>
      <c r="S1698" s="8">
        <f>O1698-R1698</f>
        <v>41829</v>
      </c>
      <c r="T1698">
        <v>16</v>
      </c>
      <c r="U1698">
        <v>1</v>
      </c>
      <c r="V1698">
        <v>2</v>
      </c>
      <c r="W1698">
        <v>0</v>
      </c>
      <c r="X1698">
        <v>0</v>
      </c>
      <c r="Y1698">
        <v>1</v>
      </c>
      <c r="Z1698">
        <v>20</v>
      </c>
      <c r="AA1698">
        <f>Z1698/P1698</f>
        <v>0.18181818181818182</v>
      </c>
      <c r="AB1698" s="11" t="s">
        <v>506</v>
      </c>
      <c r="AC1698" t="s">
        <v>59</v>
      </c>
      <c r="AD1698">
        <v>1</v>
      </c>
      <c r="AE1698" t="str">
        <f>IF(AD1698&gt;3, "Prefers Discount", "Discount Indifferent")</f>
        <v>Discount Indifferent</v>
      </c>
      <c r="AF1698">
        <v>3</v>
      </c>
      <c r="AG1698">
        <v>1</v>
      </c>
      <c r="AH1698">
        <v>0</v>
      </c>
      <c r="AI1698" t="str">
        <f>INDEX($AF$1:$AH$1,MATCH(MAX(AF1698:AH1698),AF1698:AH1698,0))</f>
        <v>Store_Orders</v>
      </c>
      <c r="AJ1698">
        <v>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f>SUM(AK1698:AO1698)</f>
        <v>0</v>
      </c>
      <c r="AQ1698" t="s">
        <v>67</v>
      </c>
      <c r="AR1698">
        <v>0</v>
      </c>
      <c r="AS1698" t="str">
        <f>IF(OR(AK1698&gt;0, AL1698&gt;0, AM1698&gt;0, AN1698&gt;0, AO1698&gt;0), "Converted", "Not Converted")</f>
        <v>Not Converted</v>
      </c>
      <c r="AT1698">
        <v>0</v>
      </c>
      <c r="AU1698">
        <v>3</v>
      </c>
      <c r="AV1698">
        <v>11</v>
      </c>
      <c r="AW1698">
        <f>IF(Z1698&gt;607, 4, 0)</f>
        <v>0</v>
      </c>
      <c r="AX1698">
        <f>IF(AA1698&gt;1.6588, 3, 0)</f>
        <v>0</v>
      </c>
      <c r="AY1698">
        <f>IF(P1698&gt;401, 2, 0)</f>
        <v>0</v>
      </c>
      <c r="AZ1698">
        <f>IF(I1698&gt;52915.77, 1, 0)</f>
        <v>0</v>
      </c>
      <c r="BA1698">
        <f>SUM(AW1698:AZ1698)</f>
        <v>0</v>
      </c>
      <c r="BB1698" t="str">
        <f>VLOOKUP(BA1698,'Standard Deviations'!$L$1:$M$11,2,TRUE)</f>
        <v>No Tier</v>
      </c>
    </row>
    <row r="1699" spans="1:54">
      <c r="A1699">
        <v>5680</v>
      </c>
      <c r="B1699">
        <v>1984</v>
      </c>
      <c r="C1699">
        <f>2024-B1699</f>
        <v>40</v>
      </c>
      <c r="D1699" t="str">
        <f>VLOOKUP(B1699,Reference!$A$1:$B$125, 2)</f>
        <v>Millennials</v>
      </c>
      <c r="E1699" t="s">
        <v>74</v>
      </c>
      <c r="F1699" t="str">
        <f>IF(E1699="High School", "No College", "College")</f>
        <v>College</v>
      </c>
      <c r="G1699" t="s">
        <v>55</v>
      </c>
      <c r="H1699">
        <v>35684</v>
      </c>
      <c r="I1699">
        <v>35684</v>
      </c>
      <c r="J1699" s="4" t="s">
        <v>175</v>
      </c>
      <c r="K1699">
        <v>1</v>
      </c>
      <c r="L1699">
        <v>0</v>
      </c>
      <c r="M1699" t="str">
        <f>IF(OR(K1699&gt;0, L1699&gt;0), "Parent", "Not Parent")</f>
        <v>Parent</v>
      </c>
      <c r="N1699" t="s">
        <v>688</v>
      </c>
      <c r="O1699" s="8">
        <v>41916</v>
      </c>
      <c r="P1699" s="9">
        <f>O1699-N1699</f>
        <v>165</v>
      </c>
      <c r="Q1699">
        <v>66</v>
      </c>
      <c r="R1699" s="9">
        <f>P1699-Q1699</f>
        <v>99</v>
      </c>
      <c r="S1699" s="8">
        <f>O1699-R1699</f>
        <v>41817</v>
      </c>
      <c r="T1699">
        <v>10</v>
      </c>
      <c r="U1699">
        <v>4</v>
      </c>
      <c r="V1699">
        <v>7</v>
      </c>
      <c r="W1699">
        <v>0</v>
      </c>
      <c r="X1699">
        <v>6</v>
      </c>
      <c r="Y1699">
        <v>3</v>
      </c>
      <c r="Z1699">
        <v>30</v>
      </c>
      <c r="AA1699">
        <f>Z1699/P1699</f>
        <v>0.18181818181818182</v>
      </c>
      <c r="AB1699" s="14" t="s">
        <v>506</v>
      </c>
      <c r="AC1699" s="13" t="s">
        <v>63</v>
      </c>
      <c r="AD1699">
        <v>1</v>
      </c>
      <c r="AE1699" t="str">
        <f>IF(AD1699&gt;3, "Prefers Discount", "Discount Indifferent")</f>
        <v>Discount Indifferent</v>
      </c>
      <c r="AF1699">
        <v>3</v>
      </c>
      <c r="AG1699">
        <v>1</v>
      </c>
      <c r="AH1699">
        <v>0</v>
      </c>
      <c r="AI1699" t="str">
        <f>INDEX($AF$1:$AH$1,MATCH(MAX(AF1699:AH1699),AF1699:AH1699,0))</f>
        <v>Store_Orders</v>
      </c>
      <c r="AJ1699">
        <v>6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f>SUM(AK1699:AO1699)</f>
        <v>0</v>
      </c>
      <c r="AQ1699" t="s">
        <v>67</v>
      </c>
      <c r="AR1699">
        <v>0</v>
      </c>
      <c r="AS1699" t="str">
        <f>IF(OR(AK1699&gt;0, AL1699&gt;0, AM1699&gt;0, AN1699&gt;0, AO1699&gt;0), "Converted", "Not Converted")</f>
        <v>Not Converted</v>
      </c>
      <c r="AT1699">
        <v>0</v>
      </c>
      <c r="AU1699">
        <v>3</v>
      </c>
      <c r="AV1699">
        <v>11</v>
      </c>
      <c r="AW1699">
        <f>IF(Z1699&gt;607, 4, 0)</f>
        <v>0</v>
      </c>
      <c r="AX1699">
        <f>IF(AA1699&gt;1.6588, 3, 0)</f>
        <v>0</v>
      </c>
      <c r="AY1699">
        <f>IF(P1699&gt;401, 2, 0)</f>
        <v>0</v>
      </c>
      <c r="AZ1699">
        <f>IF(I1699&gt;52915.77, 1, 0)</f>
        <v>0</v>
      </c>
      <c r="BA1699">
        <f>SUM(AW1699:AZ1699)</f>
        <v>0</v>
      </c>
      <c r="BB1699" t="str">
        <f>VLOOKUP(BA1699,'Standard Deviations'!$L$1:$M$11,2,TRUE)</f>
        <v>No Tier</v>
      </c>
    </row>
    <row r="1700" spans="1:54">
      <c r="A1700">
        <v>4992</v>
      </c>
      <c r="B1700">
        <v>1975</v>
      </c>
      <c r="C1700">
        <f>2024-B1700</f>
        <v>49</v>
      </c>
      <c r="D1700" t="str">
        <f>VLOOKUP(B1700,Reference!$A$1:$B$125, 2)</f>
        <v>Gen X</v>
      </c>
      <c r="E1700" t="s">
        <v>64</v>
      </c>
      <c r="F1700" t="str">
        <f>IF(E1700="High School", "No College", "College")</f>
        <v>College</v>
      </c>
      <c r="G1700" t="s">
        <v>65</v>
      </c>
      <c r="H1700">
        <v>17459</v>
      </c>
      <c r="I1700">
        <v>17459</v>
      </c>
      <c r="J1700" s="4" t="s">
        <v>341</v>
      </c>
      <c r="K1700">
        <v>1</v>
      </c>
      <c r="L1700">
        <v>0</v>
      </c>
      <c r="M1700" t="str">
        <f>IF(OR(K1700&gt;0, L1700&gt;0), "Parent", "Not Parent")</f>
        <v>Parent</v>
      </c>
      <c r="N1700" t="s">
        <v>209</v>
      </c>
      <c r="O1700" s="8">
        <v>41916</v>
      </c>
      <c r="P1700" s="9">
        <f>O1700-N1700</f>
        <v>380</v>
      </c>
      <c r="Q1700">
        <v>12</v>
      </c>
      <c r="R1700" s="9">
        <f>P1700-Q1700</f>
        <v>368</v>
      </c>
      <c r="S1700" s="8">
        <f>O1700-R1700</f>
        <v>41548</v>
      </c>
      <c r="T1700">
        <v>6</v>
      </c>
      <c r="U1700">
        <v>4</v>
      </c>
      <c r="V1700">
        <v>16</v>
      </c>
      <c r="W1700">
        <v>3</v>
      </c>
      <c r="X1700">
        <v>10</v>
      </c>
      <c r="Y1700">
        <v>30</v>
      </c>
      <c r="Z1700">
        <v>69</v>
      </c>
      <c r="AA1700">
        <f>Z1700/P1700</f>
        <v>0.18157894736842106</v>
      </c>
      <c r="AB1700" s="11" t="s">
        <v>506</v>
      </c>
      <c r="AC1700" t="s">
        <v>59</v>
      </c>
      <c r="AD1700">
        <v>3</v>
      </c>
      <c r="AE1700" t="str">
        <f>IF(AD1700&gt;3, "Prefers Discount", "Discount Indifferent")</f>
        <v>Discount Indifferent</v>
      </c>
      <c r="AF1700">
        <v>2</v>
      </c>
      <c r="AG1700">
        <v>3</v>
      </c>
      <c r="AH1700">
        <v>1</v>
      </c>
      <c r="AI1700" t="str">
        <f>INDEX($AF$1:$AH$1,MATCH(MAX(AF1700:AH1700),AF1700:AH1700,0))</f>
        <v>Web_Orders</v>
      </c>
      <c r="AJ1700">
        <v>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f>SUM(AK1700:AO1700)</f>
        <v>0</v>
      </c>
      <c r="AQ1700" t="s">
        <v>67</v>
      </c>
      <c r="AR1700">
        <v>1</v>
      </c>
      <c r="AS1700" t="str">
        <f>IF(OR(AK1700&gt;0, AL1700&gt;0, AM1700&gt;0, AN1700&gt;0, AO1700&gt;0), "Converted", "Not Converted")</f>
        <v>Not Converted</v>
      </c>
      <c r="AT1700">
        <v>0</v>
      </c>
      <c r="AU1700">
        <v>3</v>
      </c>
      <c r="AV1700">
        <v>11</v>
      </c>
      <c r="AW1700">
        <f>IF(Z1700&gt;607, 4, 0)</f>
        <v>0</v>
      </c>
      <c r="AX1700">
        <f>IF(AA1700&gt;1.6588, 3, 0)</f>
        <v>0</v>
      </c>
      <c r="AY1700">
        <f>IF(P1700&gt;401, 2, 0)</f>
        <v>0</v>
      </c>
      <c r="AZ1700">
        <f>IF(I1700&gt;52915.77, 1, 0)</f>
        <v>0</v>
      </c>
      <c r="BA1700">
        <f>SUM(AW1700:AZ1700)</f>
        <v>0</v>
      </c>
      <c r="BB1700" t="str">
        <f>VLOOKUP(BA1700,'Standard Deviations'!$L$1:$M$11,2,TRUE)</f>
        <v>No Tier</v>
      </c>
    </row>
    <row r="1701" spans="1:54">
      <c r="A1701">
        <v>10270</v>
      </c>
      <c r="B1701">
        <v>1981</v>
      </c>
      <c r="C1701">
        <f>2024-B1701</f>
        <v>43</v>
      </c>
      <c r="D1701" t="str">
        <f>VLOOKUP(B1701,Reference!$A$1:$B$125, 2)</f>
        <v>Millennials</v>
      </c>
      <c r="E1701" t="s">
        <v>74</v>
      </c>
      <c r="F1701" t="str">
        <f>IF(E1701="High School", "No College", "College")</f>
        <v>College</v>
      </c>
      <c r="G1701" t="s">
        <v>55</v>
      </c>
      <c r="H1701">
        <v>35523</v>
      </c>
      <c r="I1701">
        <v>35523</v>
      </c>
      <c r="J1701" s="4" t="s">
        <v>175</v>
      </c>
      <c r="K1701">
        <v>1</v>
      </c>
      <c r="L1701">
        <v>0</v>
      </c>
      <c r="M1701" t="str">
        <f>IF(OR(K1701&gt;0, L1701&gt;0), "Parent", "Not Parent")</f>
        <v>Parent</v>
      </c>
      <c r="N1701" t="s">
        <v>564</v>
      </c>
      <c r="O1701" s="8">
        <v>41916</v>
      </c>
      <c r="P1701" s="9">
        <f>O1701-N1701</f>
        <v>366</v>
      </c>
      <c r="Q1701">
        <v>8</v>
      </c>
      <c r="R1701" s="9">
        <f>P1701-Q1701</f>
        <v>358</v>
      </c>
      <c r="S1701" s="8">
        <f>O1701-R1701</f>
        <v>41558</v>
      </c>
      <c r="T1701">
        <v>11</v>
      </c>
      <c r="U1701">
        <v>5</v>
      </c>
      <c r="V1701">
        <v>22</v>
      </c>
      <c r="W1701">
        <v>12</v>
      </c>
      <c r="X1701">
        <v>5</v>
      </c>
      <c r="Y1701">
        <v>11</v>
      </c>
      <c r="Z1701">
        <v>66</v>
      </c>
      <c r="AA1701">
        <f>Z1701/P1701</f>
        <v>0.18032786885245902</v>
      </c>
      <c r="AB1701" s="11" t="s">
        <v>506</v>
      </c>
      <c r="AC1701" t="s">
        <v>59</v>
      </c>
      <c r="AD1701">
        <v>2</v>
      </c>
      <c r="AE1701" t="str">
        <f>IF(AD1701&gt;3, "Prefers Discount", "Discount Indifferent")</f>
        <v>Discount Indifferent</v>
      </c>
      <c r="AF1701">
        <v>3</v>
      </c>
      <c r="AG1701">
        <v>3</v>
      </c>
      <c r="AH1701">
        <v>0</v>
      </c>
      <c r="AI1701" t="str">
        <f>INDEX($AF$1:$AH$1,MATCH(MAX(AF1701:AH1701),AF1701:AH1701,0))</f>
        <v>Store_Orders</v>
      </c>
      <c r="AJ1701">
        <v>7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f>SUM(AK1701:AO1701)</f>
        <v>0</v>
      </c>
      <c r="AQ1701" t="s">
        <v>67</v>
      </c>
      <c r="AR1701">
        <v>0</v>
      </c>
      <c r="AS1701" t="str">
        <f>IF(OR(AK1701&gt;0, AL1701&gt;0, AM1701&gt;0, AN1701&gt;0, AO1701&gt;0), "Converted", "Not Converted")</f>
        <v>Not Converted</v>
      </c>
      <c r="AT1701">
        <v>0</v>
      </c>
      <c r="AU1701">
        <v>3</v>
      </c>
      <c r="AV1701">
        <v>11</v>
      </c>
      <c r="AW1701">
        <f>IF(Z1701&gt;607, 4, 0)</f>
        <v>0</v>
      </c>
      <c r="AX1701">
        <f>IF(AA1701&gt;1.6588, 3, 0)</f>
        <v>0</v>
      </c>
      <c r="AY1701">
        <f>IF(P1701&gt;401, 2, 0)</f>
        <v>0</v>
      </c>
      <c r="AZ1701">
        <f>IF(I1701&gt;52915.77, 1, 0)</f>
        <v>0</v>
      </c>
      <c r="BA1701">
        <f>SUM(AW1701:AZ1701)</f>
        <v>0</v>
      </c>
      <c r="BB1701" t="str">
        <f>VLOOKUP(BA1701,'Standard Deviations'!$L$1:$M$11,2,TRUE)</f>
        <v>No Tier</v>
      </c>
    </row>
    <row r="1702" spans="1:54">
      <c r="A1702">
        <v>5234</v>
      </c>
      <c r="B1702">
        <v>1967</v>
      </c>
      <c r="C1702">
        <f>2024-B1702</f>
        <v>57</v>
      </c>
      <c r="D1702" t="str">
        <f>VLOOKUP(B1702,Reference!$A$1:$B$125, 2)</f>
        <v>Gen X</v>
      </c>
      <c r="E1702" t="s">
        <v>74</v>
      </c>
      <c r="F1702" t="str">
        <f>IF(E1702="High School", "No College", "College")</f>
        <v>College</v>
      </c>
      <c r="G1702" t="s">
        <v>65</v>
      </c>
      <c r="H1702">
        <v>30753</v>
      </c>
      <c r="I1702">
        <v>30753</v>
      </c>
      <c r="J1702" s="4" t="s">
        <v>341</v>
      </c>
      <c r="K1702">
        <v>1</v>
      </c>
      <c r="L1702">
        <v>1</v>
      </c>
      <c r="M1702" t="str">
        <f>IF(OR(K1702&gt;0, L1702&gt;0), "Parent", "Not Parent")</f>
        <v>Parent</v>
      </c>
      <c r="N1702" t="s">
        <v>599</v>
      </c>
      <c r="O1702" s="8">
        <v>41916</v>
      </c>
      <c r="P1702" s="9">
        <f>O1702-N1702</f>
        <v>450</v>
      </c>
      <c r="Q1702">
        <v>85</v>
      </c>
      <c r="R1702" s="9">
        <f>P1702-Q1702</f>
        <v>365</v>
      </c>
      <c r="S1702" s="8">
        <f>O1702-R1702</f>
        <v>41551</v>
      </c>
      <c r="T1702">
        <v>12</v>
      </c>
      <c r="U1702">
        <v>5</v>
      </c>
      <c r="V1702">
        <v>25</v>
      </c>
      <c r="W1702">
        <v>0</v>
      </c>
      <c r="X1702">
        <v>9</v>
      </c>
      <c r="Y1702">
        <v>30</v>
      </c>
      <c r="Z1702">
        <v>81</v>
      </c>
      <c r="AA1702">
        <f>Z1702/P1702</f>
        <v>0.18</v>
      </c>
      <c r="AB1702" s="14" t="s">
        <v>506</v>
      </c>
      <c r="AC1702" s="13" t="s">
        <v>63</v>
      </c>
      <c r="AD1702">
        <v>2</v>
      </c>
      <c r="AE1702" t="str">
        <f>IF(AD1702&gt;3, "Prefers Discount", "Discount Indifferent")</f>
        <v>Discount Indifferent</v>
      </c>
      <c r="AF1702">
        <v>3</v>
      </c>
      <c r="AG1702">
        <v>1</v>
      </c>
      <c r="AH1702">
        <v>1</v>
      </c>
      <c r="AI1702" t="str">
        <f>INDEX($AF$1:$AH$1,MATCH(MAX(AF1702:AH1702),AF1702:AH1702,0))</f>
        <v>Store_Orders</v>
      </c>
      <c r="AJ1702">
        <v>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f>SUM(AK1702:AO1702)</f>
        <v>0</v>
      </c>
      <c r="AQ1702" t="s">
        <v>67</v>
      </c>
      <c r="AR1702">
        <v>0</v>
      </c>
      <c r="AS1702" t="str">
        <f>IF(OR(AK1702&gt;0, AL1702&gt;0, AM1702&gt;0, AN1702&gt;0, AO1702&gt;0), "Converted", "Not Converted")</f>
        <v>Not Converted</v>
      </c>
      <c r="AT1702">
        <v>0</v>
      </c>
      <c r="AU1702">
        <v>3</v>
      </c>
      <c r="AV1702">
        <v>11</v>
      </c>
      <c r="AW1702">
        <f>IF(Z1702&gt;607, 4, 0)</f>
        <v>0</v>
      </c>
      <c r="AX1702">
        <f>IF(AA1702&gt;1.6588, 3, 0)</f>
        <v>0</v>
      </c>
      <c r="AY1702">
        <f>IF(P1702&gt;401, 2, 0)</f>
        <v>2</v>
      </c>
      <c r="AZ1702">
        <f>IF(I1702&gt;52915.77, 1, 0)</f>
        <v>0</v>
      </c>
      <c r="BA1702">
        <f>SUM(AW1702:AZ1702)</f>
        <v>2</v>
      </c>
      <c r="BB1702" t="str">
        <f>VLOOKUP(BA1702,'Standard Deviations'!$L$1:$M$11,2,TRUE)</f>
        <v>Bronze</v>
      </c>
    </row>
    <row r="1703" spans="1:54">
      <c r="A1703">
        <v>9612</v>
      </c>
      <c r="B1703">
        <v>1987</v>
      </c>
      <c r="C1703">
        <f>2024-B1703</f>
        <v>37</v>
      </c>
      <c r="D1703" t="str">
        <f>VLOOKUP(B1703,Reference!$A$1:$B$125, 2)</f>
        <v>Millennials</v>
      </c>
      <c r="E1703" t="s">
        <v>74</v>
      </c>
      <c r="F1703" t="str">
        <f>IF(E1703="High School", "No College", "College")</f>
        <v>College</v>
      </c>
      <c r="G1703" t="s">
        <v>60</v>
      </c>
      <c r="H1703">
        <v>23830</v>
      </c>
      <c r="I1703">
        <v>23830</v>
      </c>
      <c r="J1703" s="4" t="s">
        <v>341</v>
      </c>
      <c r="K1703">
        <v>0</v>
      </c>
      <c r="L1703">
        <v>0</v>
      </c>
      <c r="M1703" t="str">
        <f>IF(OR(K1703&gt;0, L1703&gt;0), "Parent", "Not Parent")</f>
        <v>Not Parent</v>
      </c>
      <c r="N1703" t="s">
        <v>374</v>
      </c>
      <c r="O1703" s="8">
        <v>41916</v>
      </c>
      <c r="P1703" s="9">
        <f>O1703-N1703</f>
        <v>239</v>
      </c>
      <c r="Q1703">
        <v>3</v>
      </c>
      <c r="R1703" s="9">
        <f>P1703-Q1703</f>
        <v>236</v>
      </c>
      <c r="S1703" s="8">
        <f>O1703-R1703</f>
        <v>41680</v>
      </c>
      <c r="T1703">
        <v>1</v>
      </c>
      <c r="U1703">
        <v>8</v>
      </c>
      <c r="V1703">
        <v>6</v>
      </c>
      <c r="W1703">
        <v>4</v>
      </c>
      <c r="X1703">
        <v>8</v>
      </c>
      <c r="Y1703">
        <v>16</v>
      </c>
      <c r="Z1703">
        <v>43</v>
      </c>
      <c r="AA1703">
        <f>Z1703/P1703</f>
        <v>0.1799163179916318</v>
      </c>
      <c r="AB1703" s="11" t="s">
        <v>506</v>
      </c>
      <c r="AC1703" t="s">
        <v>59</v>
      </c>
      <c r="AD1703">
        <v>1</v>
      </c>
      <c r="AE1703" t="str">
        <f>IF(AD1703&gt;3, "Prefers Discount", "Discount Indifferent")</f>
        <v>Discount Indifferent</v>
      </c>
      <c r="AF1703">
        <v>3</v>
      </c>
      <c r="AG1703">
        <v>1</v>
      </c>
      <c r="AH1703">
        <v>0</v>
      </c>
      <c r="AI1703" t="str">
        <f>INDEX($AF$1:$AH$1,MATCH(MAX(AF1703:AH1703),AF1703:AH1703,0))</f>
        <v>Store_Orders</v>
      </c>
      <c r="AJ1703">
        <v>7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f>SUM(AK1703:AO1703)</f>
        <v>0</v>
      </c>
      <c r="AQ1703" t="s">
        <v>67</v>
      </c>
      <c r="AR1703">
        <v>0</v>
      </c>
      <c r="AS1703" t="str">
        <f>IF(OR(AK1703&gt;0, AL1703&gt;0, AM1703&gt;0, AN1703&gt;0, AO1703&gt;0), "Converted", "Not Converted")</f>
        <v>Not Converted</v>
      </c>
      <c r="AT1703">
        <v>0</v>
      </c>
      <c r="AU1703">
        <v>3</v>
      </c>
      <c r="AV1703">
        <v>11</v>
      </c>
      <c r="AW1703">
        <f>IF(Z1703&gt;607, 4, 0)</f>
        <v>0</v>
      </c>
      <c r="AX1703">
        <f>IF(AA1703&gt;1.6588, 3, 0)</f>
        <v>0</v>
      </c>
      <c r="AY1703">
        <f>IF(P1703&gt;401, 2, 0)</f>
        <v>0</v>
      </c>
      <c r="AZ1703">
        <f>IF(I1703&gt;52915.77, 1, 0)</f>
        <v>0</v>
      </c>
      <c r="BA1703">
        <f>SUM(AW1703:AZ1703)</f>
        <v>0</v>
      </c>
      <c r="BB1703" t="str">
        <f>VLOOKUP(BA1703,'Standard Deviations'!$L$1:$M$11,2,TRUE)</f>
        <v>No Tier</v>
      </c>
    </row>
    <row r="1704" spans="1:54">
      <c r="A1704">
        <v>9081</v>
      </c>
      <c r="B1704">
        <v>1988</v>
      </c>
      <c r="C1704">
        <f>2024-B1704</f>
        <v>36</v>
      </c>
      <c r="D1704" t="str">
        <f>VLOOKUP(B1704,Reference!$A$1:$B$125, 2)</f>
        <v>Millennials</v>
      </c>
      <c r="E1704" t="s">
        <v>54</v>
      </c>
      <c r="F1704" t="str">
        <f>IF(E1704="High School", "No College", "College")</f>
        <v>College</v>
      </c>
      <c r="G1704" t="s">
        <v>60</v>
      </c>
      <c r="H1704">
        <v>20518</v>
      </c>
      <c r="I1704">
        <v>20518</v>
      </c>
      <c r="J1704" s="4" t="s">
        <v>341</v>
      </c>
      <c r="K1704">
        <v>1</v>
      </c>
      <c r="L1704">
        <v>0</v>
      </c>
      <c r="M1704" t="str">
        <f>IF(OR(K1704&gt;0, L1704&gt;0), "Parent", "Not Parent")</f>
        <v>Parent</v>
      </c>
      <c r="N1704" t="s">
        <v>76</v>
      </c>
      <c r="O1704" s="8">
        <v>41916</v>
      </c>
      <c r="P1704" s="9">
        <f>O1704-N1704</f>
        <v>139</v>
      </c>
      <c r="Q1704">
        <v>58</v>
      </c>
      <c r="R1704" s="9">
        <f>P1704-Q1704</f>
        <v>81</v>
      </c>
      <c r="S1704" s="8">
        <f>O1704-R1704</f>
        <v>41835</v>
      </c>
      <c r="T1704">
        <v>4</v>
      </c>
      <c r="U1704">
        <v>1</v>
      </c>
      <c r="V1704">
        <v>6</v>
      </c>
      <c r="W1704">
        <v>4</v>
      </c>
      <c r="X1704">
        <v>1</v>
      </c>
      <c r="Y1704">
        <v>9</v>
      </c>
      <c r="Z1704">
        <v>25</v>
      </c>
      <c r="AA1704">
        <f>Z1704/P1704</f>
        <v>0.17985611510791366</v>
      </c>
      <c r="AB1704" s="14" t="s">
        <v>506</v>
      </c>
      <c r="AC1704" s="13" t="s">
        <v>63</v>
      </c>
      <c r="AD1704">
        <v>1</v>
      </c>
      <c r="AE1704" t="str">
        <f>IF(AD1704&gt;3, "Prefers Discount", "Discount Indifferent")</f>
        <v>Discount Indifferent</v>
      </c>
      <c r="AF1704">
        <v>2</v>
      </c>
      <c r="AG1704">
        <v>1</v>
      </c>
      <c r="AH1704">
        <v>1</v>
      </c>
      <c r="AI1704" t="str">
        <f>INDEX($AF$1:$AH$1,MATCH(MAX(AF1704:AH1704),AF1704:AH1704,0))</f>
        <v>Store_Orders</v>
      </c>
      <c r="AJ1704">
        <v>5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f>SUM(AK1704:AO1704)</f>
        <v>0</v>
      </c>
      <c r="AQ1704" t="s">
        <v>67</v>
      </c>
      <c r="AR1704">
        <v>0</v>
      </c>
      <c r="AS1704" t="str">
        <f>IF(OR(AK1704&gt;0, AL1704&gt;0, AM1704&gt;0, AN1704&gt;0, AO1704&gt;0), "Converted", "Not Converted")</f>
        <v>Not Converted</v>
      </c>
      <c r="AT1704">
        <v>0</v>
      </c>
      <c r="AU1704">
        <v>3</v>
      </c>
      <c r="AV1704">
        <v>11</v>
      </c>
      <c r="AW1704">
        <f>IF(Z1704&gt;607, 4, 0)</f>
        <v>0</v>
      </c>
      <c r="AX1704">
        <f>IF(AA1704&gt;1.6588, 3, 0)</f>
        <v>0</v>
      </c>
      <c r="AY1704">
        <f>IF(P1704&gt;401, 2, 0)</f>
        <v>0</v>
      </c>
      <c r="AZ1704">
        <f>IF(I1704&gt;52915.77, 1, 0)</f>
        <v>0</v>
      </c>
      <c r="BA1704">
        <f>SUM(AW1704:AZ1704)</f>
        <v>0</v>
      </c>
      <c r="BB1704" t="str">
        <f>VLOOKUP(BA1704,'Standard Deviations'!$L$1:$M$11,2,TRUE)</f>
        <v>No Tier</v>
      </c>
    </row>
    <row r="1705" spans="1:54">
      <c r="A1705">
        <v>5294</v>
      </c>
      <c r="B1705">
        <v>1989</v>
      </c>
      <c r="C1705">
        <f>2024-B1705</f>
        <v>35</v>
      </c>
      <c r="D1705" t="str">
        <f>VLOOKUP(B1705,Reference!$A$1:$B$125, 2)</f>
        <v>Millennials</v>
      </c>
      <c r="E1705" t="s">
        <v>54</v>
      </c>
      <c r="F1705" t="str">
        <f>IF(E1705="High School", "No College", "College")</f>
        <v>College</v>
      </c>
      <c r="G1705" t="s">
        <v>60</v>
      </c>
      <c r="H1705">
        <v>18358</v>
      </c>
      <c r="I1705">
        <v>18358</v>
      </c>
      <c r="J1705" s="4" t="s">
        <v>341</v>
      </c>
      <c r="K1705">
        <v>1</v>
      </c>
      <c r="L1705">
        <v>0</v>
      </c>
      <c r="M1705" t="str">
        <f>IF(OR(K1705&gt;0, L1705&gt;0), "Parent", "Not Parent")</f>
        <v>Parent</v>
      </c>
      <c r="N1705" t="s">
        <v>672</v>
      </c>
      <c r="O1705" s="8">
        <v>41916</v>
      </c>
      <c r="P1705" s="9">
        <f>O1705-N1705</f>
        <v>318</v>
      </c>
      <c r="Q1705">
        <v>49</v>
      </c>
      <c r="R1705" s="9">
        <f>P1705-Q1705</f>
        <v>269</v>
      </c>
      <c r="S1705" s="8">
        <f>O1705-R1705</f>
        <v>41647</v>
      </c>
      <c r="T1705">
        <v>6</v>
      </c>
      <c r="U1705">
        <v>8</v>
      </c>
      <c r="V1705">
        <v>19</v>
      </c>
      <c r="W1705">
        <v>16</v>
      </c>
      <c r="X1705">
        <v>4</v>
      </c>
      <c r="Y1705">
        <v>4</v>
      </c>
      <c r="Z1705">
        <v>57</v>
      </c>
      <c r="AA1705">
        <f>Z1705/P1705</f>
        <v>0.17924528301886791</v>
      </c>
      <c r="AB1705" s="11" t="s">
        <v>506</v>
      </c>
      <c r="AC1705" t="s">
        <v>59</v>
      </c>
      <c r="AD1705">
        <v>3</v>
      </c>
      <c r="AE1705" t="str">
        <f>IF(AD1705&gt;3, "Prefers Discount", "Discount Indifferent")</f>
        <v>Discount Indifferent</v>
      </c>
      <c r="AF1705">
        <v>4</v>
      </c>
      <c r="AG1705">
        <v>3</v>
      </c>
      <c r="AH1705">
        <v>0</v>
      </c>
      <c r="AI1705" t="str">
        <f>INDEX($AF$1:$AH$1,MATCH(MAX(AF1705:AH1705),AF1705:AH1705,0))</f>
        <v>Store_Orders</v>
      </c>
      <c r="AJ1705">
        <v>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f>SUM(AK1705:AO1705)</f>
        <v>0</v>
      </c>
      <c r="AQ1705" t="s">
        <v>67</v>
      </c>
      <c r="AR1705">
        <v>0</v>
      </c>
      <c r="AS1705" t="str">
        <f>IF(OR(AK1705&gt;0, AL1705&gt;0, AM1705&gt;0, AN1705&gt;0, AO1705&gt;0), "Converted", "Not Converted")</f>
        <v>Not Converted</v>
      </c>
      <c r="AT1705">
        <v>0</v>
      </c>
      <c r="AU1705">
        <v>3</v>
      </c>
      <c r="AV1705">
        <v>11</v>
      </c>
      <c r="AW1705">
        <f>IF(Z1705&gt;607, 4, 0)</f>
        <v>0</v>
      </c>
      <c r="AX1705">
        <f>IF(AA1705&gt;1.6588, 3, 0)</f>
        <v>0</v>
      </c>
      <c r="AY1705">
        <f>IF(P1705&gt;401, 2, 0)</f>
        <v>0</v>
      </c>
      <c r="AZ1705">
        <f>IF(I1705&gt;52915.77, 1, 0)</f>
        <v>0</v>
      </c>
      <c r="BA1705">
        <f>SUM(AW1705:AZ1705)</f>
        <v>0</v>
      </c>
      <c r="BB1705" t="str">
        <f>VLOOKUP(BA1705,'Standard Deviations'!$L$1:$M$11,2,TRUE)</f>
        <v>No Tier</v>
      </c>
    </row>
    <row r="1706" spans="1:54">
      <c r="A1706">
        <v>6885</v>
      </c>
      <c r="B1706">
        <v>1977</v>
      </c>
      <c r="C1706">
        <f>2024-B1706</f>
        <v>47</v>
      </c>
      <c r="D1706" t="str">
        <f>VLOOKUP(B1706,Reference!$A$1:$B$125, 2)</f>
        <v>Gen X</v>
      </c>
      <c r="E1706" t="s">
        <v>54</v>
      </c>
      <c r="F1706" t="str">
        <f>IF(E1706="High School", "No College", "College")</f>
        <v>College</v>
      </c>
      <c r="G1706" t="s">
        <v>71</v>
      </c>
      <c r="H1706">
        <v>32952</v>
      </c>
      <c r="I1706">
        <v>32952</v>
      </c>
      <c r="J1706" s="4" t="s">
        <v>175</v>
      </c>
      <c r="K1706">
        <v>1</v>
      </c>
      <c r="L1706">
        <v>0</v>
      </c>
      <c r="M1706" t="str">
        <f>IF(OR(K1706&gt;0, L1706&gt;0), "Parent", "Not Parent")</f>
        <v>Parent</v>
      </c>
      <c r="N1706" t="s">
        <v>285</v>
      </c>
      <c r="O1706" s="8">
        <v>41916</v>
      </c>
      <c r="P1706" s="9">
        <f>O1706-N1706</f>
        <v>307</v>
      </c>
      <c r="Q1706">
        <v>36</v>
      </c>
      <c r="R1706" s="9">
        <f>P1706-Q1706</f>
        <v>271</v>
      </c>
      <c r="S1706" s="8">
        <f>O1706-R1706</f>
        <v>41645</v>
      </c>
      <c r="T1706">
        <v>38</v>
      </c>
      <c r="U1706">
        <v>0</v>
      </c>
      <c r="V1706">
        <v>12</v>
      </c>
      <c r="W1706">
        <v>3</v>
      </c>
      <c r="X1706">
        <v>1</v>
      </c>
      <c r="Y1706">
        <v>1</v>
      </c>
      <c r="Z1706">
        <v>55</v>
      </c>
      <c r="AA1706">
        <f>Z1706/P1706</f>
        <v>0.17915309446254071</v>
      </c>
      <c r="AB1706" s="11" t="s">
        <v>506</v>
      </c>
      <c r="AC1706" t="s">
        <v>59</v>
      </c>
      <c r="AD1706">
        <v>1</v>
      </c>
      <c r="AE1706" t="str">
        <f>IF(AD1706&gt;3, "Prefers Discount", "Discount Indifferent")</f>
        <v>Discount Indifferent</v>
      </c>
      <c r="AF1706">
        <v>3</v>
      </c>
      <c r="AG1706">
        <v>2</v>
      </c>
      <c r="AH1706">
        <v>0</v>
      </c>
      <c r="AI1706" t="str">
        <f>INDEX($AF$1:$AH$1,MATCH(MAX(AF1706:AH1706),AF1706:AH1706,0))</f>
        <v>Store_Orders</v>
      </c>
      <c r="AJ1706">
        <v>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f>SUM(AK1706:AO1706)</f>
        <v>0</v>
      </c>
      <c r="AQ1706" t="s">
        <v>67</v>
      </c>
      <c r="AR1706">
        <v>0</v>
      </c>
      <c r="AS1706" t="str">
        <f>IF(OR(AK1706&gt;0, AL1706&gt;0, AM1706&gt;0, AN1706&gt;0, AO1706&gt;0), "Converted", "Not Converted")</f>
        <v>Not Converted</v>
      </c>
      <c r="AT1706">
        <v>0</v>
      </c>
      <c r="AU1706">
        <v>3</v>
      </c>
      <c r="AV1706">
        <v>11</v>
      </c>
      <c r="AW1706">
        <f>IF(Z1706&gt;607, 4, 0)</f>
        <v>0</v>
      </c>
      <c r="AX1706">
        <f>IF(AA1706&gt;1.6588, 3, 0)</f>
        <v>0</v>
      </c>
      <c r="AY1706">
        <f>IF(P1706&gt;401, 2, 0)</f>
        <v>0</v>
      </c>
      <c r="AZ1706">
        <f>IF(I1706&gt;52915.77, 1, 0)</f>
        <v>0</v>
      </c>
      <c r="BA1706">
        <f>SUM(AW1706:AZ1706)</f>
        <v>0</v>
      </c>
      <c r="BB1706" t="str">
        <f>VLOOKUP(BA1706,'Standard Deviations'!$L$1:$M$11,2,TRUE)</f>
        <v>No Tier</v>
      </c>
    </row>
    <row r="1707" spans="1:54">
      <c r="A1707">
        <v>1419</v>
      </c>
      <c r="B1707">
        <v>1950</v>
      </c>
      <c r="C1707">
        <f>2024-B1707</f>
        <v>74</v>
      </c>
      <c r="D1707" t="str">
        <f>VLOOKUP(B1707,Reference!$A$1:$B$125, 2)</f>
        <v>Boomers</v>
      </c>
      <c r="E1707" t="s">
        <v>54</v>
      </c>
      <c r="F1707" t="str">
        <f>IF(E1707="High School", "No College", "College")</f>
        <v>College</v>
      </c>
      <c r="G1707" t="s">
        <v>65</v>
      </c>
      <c r="H1707">
        <v>34026</v>
      </c>
      <c r="I1707">
        <v>34026</v>
      </c>
      <c r="J1707" s="4" t="s">
        <v>175</v>
      </c>
      <c r="K1707">
        <v>1</v>
      </c>
      <c r="L1707">
        <v>1</v>
      </c>
      <c r="M1707" t="str">
        <f>IF(OR(K1707&gt;0, L1707&gt;0), "Parent", "Not Parent")</f>
        <v>Parent</v>
      </c>
      <c r="N1707" t="s">
        <v>566</v>
      </c>
      <c r="O1707" s="8">
        <v>41916</v>
      </c>
      <c r="P1707" s="9">
        <f>O1707-N1707</f>
        <v>425</v>
      </c>
      <c r="Q1707">
        <v>11</v>
      </c>
      <c r="R1707" s="9">
        <f>P1707-Q1707</f>
        <v>414</v>
      </c>
      <c r="S1707" s="8">
        <f>O1707-R1707</f>
        <v>41502</v>
      </c>
      <c r="T1707">
        <v>18</v>
      </c>
      <c r="U1707">
        <v>6</v>
      </c>
      <c r="V1707">
        <v>15</v>
      </c>
      <c r="W1707">
        <v>12</v>
      </c>
      <c r="X1707">
        <v>8</v>
      </c>
      <c r="Y1707">
        <v>17</v>
      </c>
      <c r="Z1707">
        <v>76</v>
      </c>
      <c r="AA1707">
        <f>Z1707/P1707</f>
        <v>0.17882352941176471</v>
      </c>
      <c r="AB1707" s="11" t="s">
        <v>506</v>
      </c>
      <c r="AC1707" t="s">
        <v>59</v>
      </c>
      <c r="AD1707">
        <v>3</v>
      </c>
      <c r="AE1707" t="str">
        <f>IF(AD1707&gt;3, "Prefers Discount", "Discount Indifferent")</f>
        <v>Discount Indifferent</v>
      </c>
      <c r="AF1707">
        <v>3</v>
      </c>
      <c r="AG1707">
        <v>2</v>
      </c>
      <c r="AH1707">
        <v>1</v>
      </c>
      <c r="AI1707" t="str">
        <f>INDEX($AF$1:$AH$1,MATCH(MAX(AF1707:AH1707),AF1707:AH1707,0))</f>
        <v>Store_Orders</v>
      </c>
      <c r="AJ1707">
        <v>5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f>SUM(AK1707:AO1707)</f>
        <v>0</v>
      </c>
      <c r="AQ1707" t="s">
        <v>67</v>
      </c>
      <c r="AR1707">
        <v>0</v>
      </c>
      <c r="AS1707" t="str">
        <f>IF(OR(AK1707&gt;0, AL1707&gt;0, AM1707&gt;0, AN1707&gt;0, AO1707&gt;0), "Converted", "Not Converted")</f>
        <v>Not Converted</v>
      </c>
      <c r="AT1707">
        <v>0</v>
      </c>
      <c r="AU1707">
        <v>3</v>
      </c>
      <c r="AV1707">
        <v>11</v>
      </c>
      <c r="AW1707">
        <f>IF(Z1707&gt;607, 4, 0)</f>
        <v>0</v>
      </c>
      <c r="AX1707">
        <f>IF(AA1707&gt;1.6588, 3, 0)</f>
        <v>0</v>
      </c>
      <c r="AY1707">
        <f>IF(P1707&gt;401, 2, 0)</f>
        <v>2</v>
      </c>
      <c r="AZ1707">
        <f>IF(I1707&gt;52915.77, 1, 0)</f>
        <v>0</v>
      </c>
      <c r="BA1707">
        <f>SUM(AW1707:AZ1707)</f>
        <v>2</v>
      </c>
      <c r="BB1707" t="str">
        <f>VLOOKUP(BA1707,'Standard Deviations'!$L$1:$M$11,2,TRUE)</f>
        <v>Bronze</v>
      </c>
    </row>
    <row r="1708" spans="1:54">
      <c r="A1708">
        <v>4186</v>
      </c>
      <c r="B1708">
        <v>1950</v>
      </c>
      <c r="C1708">
        <f>2024-B1708</f>
        <v>74</v>
      </c>
      <c r="D1708" t="str">
        <f>VLOOKUP(B1708,Reference!$A$1:$B$125, 2)</f>
        <v>Boomers</v>
      </c>
      <c r="E1708" t="s">
        <v>54</v>
      </c>
      <c r="F1708" t="str">
        <f>IF(E1708="High School", "No College", "College")</f>
        <v>College</v>
      </c>
      <c r="G1708" t="s">
        <v>65</v>
      </c>
      <c r="H1708">
        <v>34026</v>
      </c>
      <c r="I1708">
        <v>34026</v>
      </c>
      <c r="J1708" s="4" t="s">
        <v>175</v>
      </c>
      <c r="K1708">
        <v>1</v>
      </c>
      <c r="L1708">
        <v>1</v>
      </c>
      <c r="M1708" t="str">
        <f>IF(OR(K1708&gt;0, L1708&gt;0), "Parent", "Not Parent")</f>
        <v>Parent</v>
      </c>
      <c r="N1708" t="s">
        <v>566</v>
      </c>
      <c r="O1708" s="8">
        <v>41916</v>
      </c>
      <c r="P1708" s="9">
        <f>O1708-N1708</f>
        <v>425</v>
      </c>
      <c r="Q1708">
        <v>11</v>
      </c>
      <c r="R1708" s="9">
        <f>P1708-Q1708</f>
        <v>414</v>
      </c>
      <c r="S1708" s="8">
        <f>O1708-R1708</f>
        <v>41502</v>
      </c>
      <c r="T1708">
        <v>18</v>
      </c>
      <c r="U1708">
        <v>6</v>
      </c>
      <c r="V1708">
        <v>15</v>
      </c>
      <c r="W1708">
        <v>12</v>
      </c>
      <c r="X1708">
        <v>8</v>
      </c>
      <c r="Y1708">
        <v>17</v>
      </c>
      <c r="Z1708">
        <v>76</v>
      </c>
      <c r="AA1708">
        <f>Z1708/P1708</f>
        <v>0.17882352941176471</v>
      </c>
      <c r="AB1708" s="11" t="s">
        <v>506</v>
      </c>
      <c r="AC1708" t="s">
        <v>59</v>
      </c>
      <c r="AD1708">
        <v>3</v>
      </c>
      <c r="AE1708" t="str">
        <f>IF(AD1708&gt;3, "Prefers Discount", "Discount Indifferent")</f>
        <v>Discount Indifferent</v>
      </c>
      <c r="AF1708">
        <v>3</v>
      </c>
      <c r="AG1708">
        <v>2</v>
      </c>
      <c r="AH1708">
        <v>1</v>
      </c>
      <c r="AI1708" t="str">
        <f>INDEX($AF$1:$AH$1,MATCH(MAX(AF1708:AH1708),AF1708:AH1708,0))</f>
        <v>Store_Orders</v>
      </c>
      <c r="AJ1708">
        <v>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f>SUM(AK1708:AO1708)</f>
        <v>0</v>
      </c>
      <c r="AQ1708" t="s">
        <v>67</v>
      </c>
      <c r="AR1708">
        <v>0</v>
      </c>
      <c r="AS1708" t="str">
        <f>IF(OR(AK1708&gt;0, AL1708&gt;0, AM1708&gt;0, AN1708&gt;0, AO1708&gt;0), "Converted", "Not Converted")</f>
        <v>Not Converted</v>
      </c>
      <c r="AT1708">
        <v>0</v>
      </c>
      <c r="AU1708">
        <v>3</v>
      </c>
      <c r="AV1708">
        <v>11</v>
      </c>
      <c r="AW1708">
        <f>IF(Z1708&gt;607, 4, 0)</f>
        <v>0</v>
      </c>
      <c r="AX1708">
        <f>IF(AA1708&gt;1.6588, 3, 0)</f>
        <v>0</v>
      </c>
      <c r="AY1708">
        <f>IF(P1708&gt;401, 2, 0)</f>
        <v>2</v>
      </c>
      <c r="AZ1708">
        <f>IF(I1708&gt;52915.77, 1, 0)</f>
        <v>0</v>
      </c>
      <c r="BA1708">
        <f>SUM(AW1708:AZ1708)</f>
        <v>2</v>
      </c>
      <c r="BB1708" t="str">
        <f>VLOOKUP(BA1708,'Standard Deviations'!$L$1:$M$11,2,TRUE)</f>
        <v>Bronze</v>
      </c>
    </row>
    <row r="1709" spans="1:54">
      <c r="A1709">
        <v>3885</v>
      </c>
      <c r="B1709">
        <v>1983</v>
      </c>
      <c r="C1709">
        <f>2024-B1709</f>
        <v>41</v>
      </c>
      <c r="D1709" t="str">
        <f>VLOOKUP(B1709,Reference!$A$1:$B$125, 2)</f>
        <v>Millennials</v>
      </c>
      <c r="E1709" t="s">
        <v>68</v>
      </c>
      <c r="F1709" t="str">
        <f>IF(E1709="High School", "No College", "College")</f>
        <v>College</v>
      </c>
      <c r="G1709" t="s">
        <v>55</v>
      </c>
      <c r="H1709">
        <v>33569</v>
      </c>
      <c r="I1709">
        <v>33569</v>
      </c>
      <c r="J1709" s="4" t="s">
        <v>175</v>
      </c>
      <c r="K1709">
        <v>1</v>
      </c>
      <c r="L1709">
        <v>0</v>
      </c>
      <c r="M1709" t="str">
        <f>IF(OR(K1709&gt;0, L1709&gt;0), "Parent", "Not Parent")</f>
        <v>Parent</v>
      </c>
      <c r="N1709" t="s">
        <v>542</v>
      </c>
      <c r="O1709" s="8">
        <v>41916</v>
      </c>
      <c r="P1709" s="9">
        <f>O1709-N1709</f>
        <v>353</v>
      </c>
      <c r="Q1709">
        <v>10</v>
      </c>
      <c r="R1709" s="9">
        <f>P1709-Q1709</f>
        <v>343</v>
      </c>
      <c r="S1709" s="8">
        <f>O1709-R1709</f>
        <v>41573</v>
      </c>
      <c r="T1709">
        <v>16</v>
      </c>
      <c r="U1709">
        <v>2</v>
      </c>
      <c r="V1709">
        <v>18</v>
      </c>
      <c r="W1709">
        <v>3</v>
      </c>
      <c r="X1709">
        <v>0</v>
      </c>
      <c r="Y1709">
        <v>24</v>
      </c>
      <c r="Z1709">
        <v>63</v>
      </c>
      <c r="AA1709">
        <f>Z1709/P1709</f>
        <v>0.17847025495750707</v>
      </c>
      <c r="AB1709" s="11" t="s">
        <v>506</v>
      </c>
      <c r="AC1709" t="s">
        <v>59</v>
      </c>
      <c r="AD1709">
        <v>1</v>
      </c>
      <c r="AE1709" t="str">
        <f>IF(AD1709&gt;3, "Prefers Discount", "Discount Indifferent")</f>
        <v>Discount Indifferent</v>
      </c>
      <c r="AF1709">
        <v>2</v>
      </c>
      <c r="AG1709">
        <v>1</v>
      </c>
      <c r="AH1709">
        <v>1</v>
      </c>
      <c r="AI1709" t="str">
        <f>INDEX($AF$1:$AH$1,MATCH(MAX(AF1709:AH1709),AF1709:AH1709,0))</f>
        <v>Store_Orders</v>
      </c>
      <c r="AJ1709">
        <v>8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f>SUM(AK1709:AO1709)</f>
        <v>1</v>
      </c>
      <c r="AQ1709" t="str">
        <f>INDEX($AK$1:$AO$1,MATCH(MAX(AK1709:AO1709),AK1709:AO1709,0))</f>
        <v>Converted_on_Camp3</v>
      </c>
      <c r="AR1709">
        <v>1</v>
      </c>
      <c r="AS1709" t="str">
        <f>IF(OR(AK1709&gt;0, AL1709&gt;0, AM1709&gt;0, AN1709&gt;0, AO1709&gt;0), "Converted", "Not Converted")</f>
        <v>Converted</v>
      </c>
      <c r="AT1709">
        <v>0</v>
      </c>
      <c r="AU1709">
        <v>3</v>
      </c>
      <c r="AV1709">
        <v>11</v>
      </c>
      <c r="AW1709">
        <f>IF(Z1709&gt;607, 4, 0)</f>
        <v>0</v>
      </c>
      <c r="AX1709">
        <f>IF(AA1709&gt;1.6588, 3, 0)</f>
        <v>0</v>
      </c>
      <c r="AY1709">
        <f>IF(P1709&gt;401, 2, 0)</f>
        <v>0</v>
      </c>
      <c r="AZ1709">
        <f>IF(I1709&gt;52915.77, 1, 0)</f>
        <v>0</v>
      </c>
      <c r="BA1709">
        <f>SUM(AW1709:AZ1709)</f>
        <v>0</v>
      </c>
      <c r="BB1709" t="str">
        <f>VLOOKUP(BA1709,'Standard Deviations'!$L$1:$M$11,2,TRUE)</f>
        <v>No Tier</v>
      </c>
    </row>
    <row r="1710" spans="1:54">
      <c r="A1710">
        <v>7505</v>
      </c>
      <c r="B1710">
        <v>1957</v>
      </c>
      <c r="C1710">
        <f>2024-B1710</f>
        <v>67</v>
      </c>
      <c r="D1710" t="str">
        <f>VLOOKUP(B1710,Reference!$A$1:$B$125, 2)</f>
        <v>Boomers</v>
      </c>
      <c r="E1710" t="s">
        <v>68</v>
      </c>
      <c r="F1710" t="str">
        <f>IF(E1710="High School", "No College", "College")</f>
        <v>College</v>
      </c>
      <c r="G1710" t="s">
        <v>55</v>
      </c>
      <c r="H1710">
        <v>44155</v>
      </c>
      <c r="I1710">
        <v>44155</v>
      </c>
      <c r="J1710" s="4" t="s">
        <v>175</v>
      </c>
      <c r="K1710">
        <v>1</v>
      </c>
      <c r="L1710">
        <v>1</v>
      </c>
      <c r="M1710" t="str">
        <f>IF(OR(K1710&gt;0, L1710&gt;0), "Parent", "Not Parent")</f>
        <v>Parent</v>
      </c>
      <c r="N1710" t="s">
        <v>254</v>
      </c>
      <c r="O1710" s="8">
        <v>41916</v>
      </c>
      <c r="P1710" s="9">
        <f>O1710-N1710</f>
        <v>258</v>
      </c>
      <c r="Q1710">
        <v>24</v>
      </c>
      <c r="R1710" s="9">
        <f>P1710-Q1710</f>
        <v>234</v>
      </c>
      <c r="S1710" s="8">
        <f>O1710-R1710</f>
        <v>41682</v>
      </c>
      <c r="T1710">
        <v>22</v>
      </c>
      <c r="U1710">
        <v>1</v>
      </c>
      <c r="V1710">
        <v>9</v>
      </c>
      <c r="W1710">
        <v>0</v>
      </c>
      <c r="X1710">
        <v>0</v>
      </c>
      <c r="Y1710">
        <v>14</v>
      </c>
      <c r="Z1710">
        <v>46</v>
      </c>
      <c r="AA1710">
        <f>Z1710/P1710</f>
        <v>0.17829457364341086</v>
      </c>
      <c r="AB1710" s="11" t="s">
        <v>506</v>
      </c>
      <c r="AC1710" t="s">
        <v>59</v>
      </c>
      <c r="AD1710">
        <v>1</v>
      </c>
      <c r="AE1710" t="str">
        <f>IF(AD1710&gt;3, "Prefers Discount", "Discount Indifferent")</f>
        <v>Discount Indifferent</v>
      </c>
      <c r="AF1710">
        <v>2</v>
      </c>
      <c r="AG1710">
        <v>1</v>
      </c>
      <c r="AH1710">
        <v>1</v>
      </c>
      <c r="AI1710" t="str">
        <f>INDEX($AF$1:$AH$1,MATCH(MAX(AF1710:AH1710),AF1710:AH1710,0))</f>
        <v>Store_Orders</v>
      </c>
      <c r="AJ1710">
        <v>4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f>SUM(AK1710:AO1710)</f>
        <v>0</v>
      </c>
      <c r="AQ1710" t="s">
        <v>67</v>
      </c>
      <c r="AR1710">
        <v>0</v>
      </c>
      <c r="AS1710" t="str">
        <f>IF(OR(AK1710&gt;0, AL1710&gt;0, AM1710&gt;0, AN1710&gt;0, AO1710&gt;0), "Converted", "Not Converted")</f>
        <v>Not Converted</v>
      </c>
      <c r="AT1710">
        <v>0</v>
      </c>
      <c r="AU1710">
        <v>3</v>
      </c>
      <c r="AV1710">
        <v>11</v>
      </c>
      <c r="AW1710">
        <f>IF(Z1710&gt;607, 4, 0)</f>
        <v>0</v>
      </c>
      <c r="AX1710">
        <f>IF(AA1710&gt;1.6588, 3, 0)</f>
        <v>0</v>
      </c>
      <c r="AY1710">
        <f>IF(P1710&gt;401, 2, 0)</f>
        <v>0</v>
      </c>
      <c r="AZ1710">
        <f>IF(I1710&gt;52915.77, 1, 0)</f>
        <v>0</v>
      </c>
      <c r="BA1710">
        <f>SUM(AW1710:AZ1710)</f>
        <v>0</v>
      </c>
      <c r="BB1710" t="str">
        <f>VLOOKUP(BA1710,'Standard Deviations'!$L$1:$M$11,2,TRUE)</f>
        <v>No Tier</v>
      </c>
    </row>
    <row r="1711" spans="1:54">
      <c r="A1711">
        <v>4136</v>
      </c>
      <c r="B1711">
        <v>1992</v>
      </c>
      <c r="C1711">
        <f>2024-B1711</f>
        <v>32</v>
      </c>
      <c r="D1711" t="str">
        <f>VLOOKUP(B1711,Reference!$A$1:$B$125, 2)</f>
        <v>Millennials</v>
      </c>
      <c r="E1711" t="s">
        <v>546</v>
      </c>
      <c r="F1711" t="str">
        <f>IF(E1711="High School", "No College", "College")</f>
        <v>No College</v>
      </c>
      <c r="G1711" t="s">
        <v>60</v>
      </c>
      <c r="H1711">
        <v>7500</v>
      </c>
      <c r="I1711">
        <v>90000</v>
      </c>
      <c r="J1711" s="4" t="s">
        <v>56</v>
      </c>
      <c r="K1711">
        <v>1</v>
      </c>
      <c r="L1711">
        <v>0</v>
      </c>
      <c r="M1711" t="str">
        <f>IF(OR(K1711&gt;0, L1711&gt;0), "Parent", "Not Parent")</f>
        <v>Parent</v>
      </c>
      <c r="N1711" t="s">
        <v>303</v>
      </c>
      <c r="O1711" s="8">
        <v>41916</v>
      </c>
      <c r="P1711" s="9">
        <f>O1711-N1711</f>
        <v>670</v>
      </c>
      <c r="Q1711">
        <v>63</v>
      </c>
      <c r="R1711" s="9">
        <f>P1711-Q1711</f>
        <v>607</v>
      </c>
      <c r="S1711" s="8">
        <f>O1711-R1711</f>
        <v>41309</v>
      </c>
      <c r="T1711">
        <v>10</v>
      </c>
      <c r="U1711">
        <v>17</v>
      </c>
      <c r="V1711">
        <v>18</v>
      </c>
      <c r="W1711">
        <v>8</v>
      </c>
      <c r="X1711">
        <v>26</v>
      </c>
      <c r="Y1711">
        <v>40</v>
      </c>
      <c r="Z1711">
        <v>119</v>
      </c>
      <c r="AA1711">
        <f>Z1711/P1711</f>
        <v>0.17761194029850746</v>
      </c>
      <c r="AB1711" s="14" t="s">
        <v>506</v>
      </c>
      <c r="AC1711" s="13" t="s">
        <v>63</v>
      </c>
      <c r="AD1711">
        <v>4</v>
      </c>
      <c r="AE1711" t="str">
        <f>IF(AD1711&gt;3, "Prefers Discount", "Discount Indifferent")</f>
        <v>Prefers Discount</v>
      </c>
      <c r="AF1711">
        <v>2</v>
      </c>
      <c r="AG1711">
        <v>3</v>
      </c>
      <c r="AH1711">
        <v>2</v>
      </c>
      <c r="AI1711" t="str">
        <f>INDEX($AF$1:$AH$1,MATCH(MAX(AF1711:AH1711),AF1711:AH1711,0))</f>
        <v>Web_Orders</v>
      </c>
      <c r="AJ1711">
        <v>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f>SUM(AK1711:AO1711)</f>
        <v>0</v>
      </c>
      <c r="AQ1711" t="s">
        <v>67</v>
      </c>
      <c r="AR1711">
        <v>0</v>
      </c>
      <c r="AS1711" t="str">
        <f>IF(OR(AK1711&gt;0, AL1711&gt;0, AM1711&gt;0, AN1711&gt;0, AO1711&gt;0), "Converted", "Not Converted")</f>
        <v>Not Converted</v>
      </c>
      <c r="AT1711">
        <v>0</v>
      </c>
      <c r="AU1711">
        <v>3</v>
      </c>
      <c r="AV1711">
        <v>11</v>
      </c>
      <c r="AW1711">
        <f>IF(Z1711&gt;607, 4, 0)</f>
        <v>0</v>
      </c>
      <c r="AX1711">
        <f>IF(AA1711&gt;1.6588, 3, 0)</f>
        <v>0</v>
      </c>
      <c r="AY1711">
        <f>IF(P1711&gt;401, 2, 0)</f>
        <v>2</v>
      </c>
      <c r="AZ1711">
        <f>IF(I1711&gt;52915.77, 1, 0)</f>
        <v>1</v>
      </c>
      <c r="BA1711">
        <f>SUM(AW1711:AZ1711)</f>
        <v>3</v>
      </c>
      <c r="BB1711" t="str">
        <f>VLOOKUP(BA1711,'Standard Deviations'!$L$1:$M$11,2,TRUE)</f>
        <v>Silver</v>
      </c>
    </row>
    <row r="1712" spans="1:54">
      <c r="A1712">
        <v>4098</v>
      </c>
      <c r="B1712">
        <v>1973</v>
      </c>
      <c r="C1712">
        <f>2024-B1712</f>
        <v>51</v>
      </c>
      <c r="D1712" t="str">
        <f>VLOOKUP(B1712,Reference!$A$1:$B$125, 2)</f>
        <v>Gen X</v>
      </c>
      <c r="E1712" t="s">
        <v>54</v>
      </c>
      <c r="F1712" t="str">
        <f>IF(E1712="High School", "No College", "College")</f>
        <v>College</v>
      </c>
      <c r="G1712" t="s">
        <v>55</v>
      </c>
      <c r="H1712">
        <v>24639</v>
      </c>
      <c r="I1712">
        <v>24639</v>
      </c>
      <c r="J1712" s="4" t="s">
        <v>341</v>
      </c>
      <c r="K1712">
        <v>1</v>
      </c>
      <c r="L1712">
        <v>1</v>
      </c>
      <c r="M1712" t="str">
        <f>IF(OR(K1712&gt;0, L1712&gt;0), "Parent", "Not Parent")</f>
        <v>Parent</v>
      </c>
      <c r="N1712" t="s">
        <v>554</v>
      </c>
      <c r="O1712" s="8">
        <v>41916</v>
      </c>
      <c r="P1712" s="9">
        <f>O1712-N1712</f>
        <v>249</v>
      </c>
      <c r="Q1712">
        <v>3</v>
      </c>
      <c r="R1712" s="9">
        <f>P1712-Q1712</f>
        <v>246</v>
      </c>
      <c r="S1712" s="8">
        <f>O1712-R1712</f>
        <v>41670</v>
      </c>
      <c r="T1712">
        <v>20</v>
      </c>
      <c r="U1712">
        <v>3</v>
      </c>
      <c r="V1712">
        <v>16</v>
      </c>
      <c r="W1712">
        <v>0</v>
      </c>
      <c r="X1712">
        <v>4</v>
      </c>
      <c r="Y1712">
        <v>1</v>
      </c>
      <c r="Z1712">
        <v>44</v>
      </c>
      <c r="AA1712">
        <f>Z1712/P1712</f>
        <v>0.17670682730923695</v>
      </c>
      <c r="AB1712" s="11" t="s">
        <v>506</v>
      </c>
      <c r="AC1712" t="s">
        <v>59</v>
      </c>
      <c r="AD1712">
        <v>3</v>
      </c>
      <c r="AE1712" t="str">
        <f>IF(AD1712&gt;3, "Prefers Discount", "Discount Indifferent")</f>
        <v>Discount Indifferent</v>
      </c>
      <c r="AF1712">
        <v>4</v>
      </c>
      <c r="AG1712">
        <v>2</v>
      </c>
      <c r="AH1712">
        <v>0</v>
      </c>
      <c r="AI1712" t="str">
        <f>INDEX($AF$1:$AH$1,MATCH(MAX(AF1712:AH1712),AF1712:AH1712,0))</f>
        <v>Store_Orders</v>
      </c>
      <c r="AJ1712">
        <v>6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f>SUM(AK1712:AO1712)</f>
        <v>0</v>
      </c>
      <c r="AQ1712" t="s">
        <v>67</v>
      </c>
      <c r="AR1712">
        <v>0</v>
      </c>
      <c r="AS1712" t="str">
        <f>IF(OR(AK1712&gt;0, AL1712&gt;0, AM1712&gt;0, AN1712&gt;0, AO1712&gt;0), "Converted", "Not Converted")</f>
        <v>Not Converted</v>
      </c>
      <c r="AT1712">
        <v>0</v>
      </c>
      <c r="AU1712">
        <v>3</v>
      </c>
      <c r="AV1712">
        <v>11</v>
      </c>
      <c r="AW1712">
        <f>IF(Z1712&gt;607, 4, 0)</f>
        <v>0</v>
      </c>
      <c r="AX1712">
        <f>IF(AA1712&gt;1.6588, 3, 0)</f>
        <v>0</v>
      </c>
      <c r="AY1712">
        <f>IF(P1712&gt;401, 2, 0)</f>
        <v>0</v>
      </c>
      <c r="AZ1712">
        <f>IF(I1712&gt;52915.77, 1, 0)</f>
        <v>0</v>
      </c>
      <c r="BA1712">
        <f>SUM(AW1712:AZ1712)</f>
        <v>0</v>
      </c>
      <c r="BB1712" t="str">
        <f>VLOOKUP(BA1712,'Standard Deviations'!$L$1:$M$11,2,TRUE)</f>
        <v>No Tier</v>
      </c>
    </row>
    <row r="1713" spans="1:54">
      <c r="A1713">
        <v>5176</v>
      </c>
      <c r="B1713">
        <v>1988</v>
      </c>
      <c r="C1713">
        <f>2024-B1713</f>
        <v>36</v>
      </c>
      <c r="D1713" t="str">
        <f>VLOOKUP(B1713,Reference!$A$1:$B$125, 2)</f>
        <v>Millennials</v>
      </c>
      <c r="E1713" t="s">
        <v>54</v>
      </c>
      <c r="F1713" t="str">
        <f>IF(E1713="High School", "No College", "College")</f>
        <v>College</v>
      </c>
      <c r="G1713" t="s">
        <v>65</v>
      </c>
      <c r="H1713">
        <v>29604</v>
      </c>
      <c r="I1713">
        <v>29604</v>
      </c>
      <c r="J1713" s="4" t="s">
        <v>341</v>
      </c>
      <c r="K1713">
        <v>1</v>
      </c>
      <c r="L1713">
        <v>0</v>
      </c>
      <c r="M1713" t="str">
        <f>IF(OR(K1713&gt;0, L1713&gt;0), "Parent", "Not Parent")</f>
        <v>Parent</v>
      </c>
      <c r="N1713" t="s">
        <v>689</v>
      </c>
      <c r="O1713" s="8">
        <v>41916</v>
      </c>
      <c r="P1713" s="9">
        <f>O1713-N1713</f>
        <v>300</v>
      </c>
      <c r="Q1713">
        <v>88</v>
      </c>
      <c r="R1713" s="9">
        <f>P1713-Q1713</f>
        <v>212</v>
      </c>
      <c r="S1713" s="8">
        <f>O1713-R1713</f>
        <v>41704</v>
      </c>
      <c r="T1713">
        <v>7</v>
      </c>
      <c r="U1713">
        <v>6</v>
      </c>
      <c r="V1713">
        <v>13</v>
      </c>
      <c r="W1713">
        <v>7</v>
      </c>
      <c r="X1713">
        <v>6</v>
      </c>
      <c r="Y1713">
        <v>14</v>
      </c>
      <c r="Z1713">
        <v>53</v>
      </c>
      <c r="AA1713">
        <f>Z1713/P1713</f>
        <v>0.17666666666666667</v>
      </c>
      <c r="AB1713" s="14" t="s">
        <v>506</v>
      </c>
      <c r="AC1713" s="13" t="s">
        <v>63</v>
      </c>
      <c r="AD1713">
        <v>1</v>
      </c>
      <c r="AE1713" t="str">
        <f>IF(AD1713&gt;3, "Prefers Discount", "Discount Indifferent")</f>
        <v>Discount Indifferent</v>
      </c>
      <c r="AF1713">
        <v>3</v>
      </c>
      <c r="AG1713">
        <v>1</v>
      </c>
      <c r="AH1713">
        <v>0</v>
      </c>
      <c r="AI1713" t="str">
        <f>INDEX($AF$1:$AH$1,MATCH(MAX(AF1713:AH1713),AF1713:AH1713,0))</f>
        <v>Store_Orders</v>
      </c>
      <c r="AJ1713">
        <v>9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f>SUM(AK1713:AO1713)</f>
        <v>1</v>
      </c>
      <c r="AQ1713" t="str">
        <f>INDEX($AK$1:$AO$1,MATCH(MAX(AK1713:AO1713),AK1713:AO1713,0))</f>
        <v>Converted_on_Camp3</v>
      </c>
      <c r="AR1713">
        <v>1</v>
      </c>
      <c r="AS1713" t="str">
        <f>IF(OR(AK1713&gt;0, AL1713&gt;0, AM1713&gt;0, AN1713&gt;0, AO1713&gt;0), "Converted", "Not Converted")</f>
        <v>Converted</v>
      </c>
      <c r="AT1713">
        <v>0</v>
      </c>
      <c r="AU1713">
        <v>3</v>
      </c>
      <c r="AV1713">
        <v>11</v>
      </c>
      <c r="AW1713">
        <f>IF(Z1713&gt;607, 4, 0)</f>
        <v>0</v>
      </c>
      <c r="AX1713">
        <f>IF(AA1713&gt;1.6588, 3, 0)</f>
        <v>0</v>
      </c>
      <c r="AY1713">
        <f>IF(P1713&gt;401, 2, 0)</f>
        <v>0</v>
      </c>
      <c r="AZ1713">
        <f>IF(I1713&gt;52915.77, 1, 0)</f>
        <v>0</v>
      </c>
      <c r="BA1713">
        <f>SUM(AW1713:AZ1713)</f>
        <v>0</v>
      </c>
      <c r="BB1713" t="str">
        <f>VLOOKUP(BA1713,'Standard Deviations'!$L$1:$M$11,2,TRUE)</f>
        <v>No Tier</v>
      </c>
    </row>
    <row r="1714" spans="1:54">
      <c r="A1714">
        <v>9909</v>
      </c>
      <c r="B1714">
        <v>1996</v>
      </c>
      <c r="C1714">
        <f>2024-B1714</f>
        <v>28</v>
      </c>
      <c r="D1714" t="str">
        <f>VLOOKUP(B1714,Reference!$A$1:$B$125, 2)</f>
        <v>Gen Z</v>
      </c>
      <c r="E1714" t="s">
        <v>74</v>
      </c>
      <c r="F1714" t="str">
        <f>IF(E1714="High School", "No College", "College")</f>
        <v>College</v>
      </c>
      <c r="G1714" t="s">
        <v>55</v>
      </c>
      <c r="H1714">
        <v>7500</v>
      </c>
      <c r="I1714">
        <v>90000</v>
      </c>
      <c r="J1714" s="4" t="s">
        <v>56</v>
      </c>
      <c r="K1714">
        <v>0</v>
      </c>
      <c r="L1714">
        <v>0</v>
      </c>
      <c r="M1714" t="str">
        <f>IF(OR(K1714&gt;0, L1714&gt;0), "Parent", "Not Parent")</f>
        <v>Not Parent</v>
      </c>
      <c r="N1714" t="s">
        <v>419</v>
      </c>
      <c r="O1714" s="8">
        <v>41916</v>
      </c>
      <c r="P1714" s="9">
        <f>O1714-N1714</f>
        <v>694</v>
      </c>
      <c r="Q1714">
        <v>24</v>
      </c>
      <c r="R1714" s="9">
        <f>P1714-Q1714</f>
        <v>670</v>
      </c>
      <c r="S1714" s="8">
        <f>O1714-R1714</f>
        <v>41246</v>
      </c>
      <c r="T1714">
        <v>3</v>
      </c>
      <c r="U1714">
        <v>18</v>
      </c>
      <c r="V1714">
        <v>14</v>
      </c>
      <c r="W1714">
        <v>15</v>
      </c>
      <c r="X1714">
        <v>22</v>
      </c>
      <c r="Y1714">
        <v>50</v>
      </c>
      <c r="Z1714">
        <v>122</v>
      </c>
      <c r="AA1714">
        <f>Z1714/P1714</f>
        <v>0.17579250720461095</v>
      </c>
      <c r="AB1714" s="11" t="s">
        <v>506</v>
      </c>
      <c r="AC1714" t="s">
        <v>59</v>
      </c>
      <c r="AD1714">
        <v>3</v>
      </c>
      <c r="AE1714" t="str">
        <f>IF(AD1714&gt;3, "Prefers Discount", "Discount Indifferent")</f>
        <v>Discount Indifferent</v>
      </c>
      <c r="AF1714">
        <v>3</v>
      </c>
      <c r="AG1714">
        <v>3</v>
      </c>
      <c r="AH1714">
        <v>1</v>
      </c>
      <c r="AI1714" t="str">
        <f>INDEX($AF$1:$AH$1,MATCH(MAX(AF1714:AH1714),AF1714:AH1714,0))</f>
        <v>Store_Orders</v>
      </c>
      <c r="AJ1714">
        <v>9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f>SUM(AK1714:AO1714)</f>
        <v>0</v>
      </c>
      <c r="AQ1714" t="s">
        <v>67</v>
      </c>
      <c r="AR1714">
        <v>1</v>
      </c>
      <c r="AS1714" t="str">
        <f>IF(OR(AK1714&gt;0, AL1714&gt;0, AM1714&gt;0, AN1714&gt;0, AO1714&gt;0), "Converted", "Not Converted")</f>
        <v>Not Converted</v>
      </c>
      <c r="AT1714">
        <v>0</v>
      </c>
      <c r="AU1714">
        <v>3</v>
      </c>
      <c r="AV1714">
        <v>11</v>
      </c>
      <c r="AW1714">
        <f>IF(Z1714&gt;607, 4, 0)</f>
        <v>0</v>
      </c>
      <c r="AX1714">
        <f>IF(AA1714&gt;1.6588, 3, 0)</f>
        <v>0</v>
      </c>
      <c r="AY1714">
        <f>IF(P1714&gt;401, 2, 0)</f>
        <v>2</v>
      </c>
      <c r="AZ1714">
        <f>IF(I1714&gt;52915.77, 1, 0)</f>
        <v>1</v>
      </c>
      <c r="BA1714">
        <f>SUM(AW1714:AZ1714)</f>
        <v>3</v>
      </c>
      <c r="BB1714" t="str">
        <f>VLOOKUP(BA1714,'Standard Deviations'!$L$1:$M$11,2,TRUE)</f>
        <v>Silver</v>
      </c>
    </row>
    <row r="1715" spans="1:54">
      <c r="A1715">
        <v>6866</v>
      </c>
      <c r="B1715">
        <v>1969</v>
      </c>
      <c r="C1715">
        <f>2024-B1715</f>
        <v>55</v>
      </c>
      <c r="D1715" t="str">
        <f>VLOOKUP(B1715,Reference!$A$1:$B$125, 2)</f>
        <v>Gen X</v>
      </c>
      <c r="E1715" t="s">
        <v>64</v>
      </c>
      <c r="F1715" t="str">
        <f>IF(E1715="High School", "No College", "College")</f>
        <v>College</v>
      </c>
      <c r="G1715" t="s">
        <v>65</v>
      </c>
      <c r="H1715">
        <v>35924</v>
      </c>
      <c r="I1715">
        <v>35924</v>
      </c>
      <c r="J1715" s="4" t="s">
        <v>175</v>
      </c>
      <c r="K1715">
        <v>1</v>
      </c>
      <c r="L1715">
        <v>1</v>
      </c>
      <c r="M1715" t="str">
        <f>IF(OR(K1715&gt;0, L1715&gt;0), "Parent", "Not Parent")</f>
        <v>Parent</v>
      </c>
      <c r="N1715" t="s">
        <v>252</v>
      </c>
      <c r="O1715" s="8">
        <v>41916</v>
      </c>
      <c r="P1715" s="9">
        <f>O1715-N1715</f>
        <v>195</v>
      </c>
      <c r="Q1715">
        <v>56</v>
      </c>
      <c r="R1715" s="9">
        <f>P1715-Q1715</f>
        <v>139</v>
      </c>
      <c r="S1715" s="8">
        <f>O1715-R1715</f>
        <v>41777</v>
      </c>
      <c r="T1715">
        <v>8</v>
      </c>
      <c r="U1715">
        <v>0</v>
      </c>
      <c r="V1715">
        <v>14</v>
      </c>
      <c r="W1715">
        <v>2</v>
      </c>
      <c r="X1715">
        <v>3</v>
      </c>
      <c r="Y1715">
        <v>7</v>
      </c>
      <c r="Z1715">
        <v>34</v>
      </c>
      <c r="AA1715">
        <f>Z1715/P1715</f>
        <v>0.17435897435897435</v>
      </c>
      <c r="AB1715" s="14" t="s">
        <v>506</v>
      </c>
      <c r="AC1715" s="13" t="s">
        <v>63</v>
      </c>
      <c r="AD1715">
        <v>1</v>
      </c>
      <c r="AE1715" t="str">
        <f>IF(AD1715&gt;3, "Prefers Discount", "Discount Indifferent")</f>
        <v>Discount Indifferent</v>
      </c>
      <c r="AF1715">
        <v>3</v>
      </c>
      <c r="AG1715">
        <v>1</v>
      </c>
      <c r="AH1715">
        <v>0</v>
      </c>
      <c r="AI1715" t="str">
        <f>INDEX($AF$1:$AH$1,MATCH(MAX(AF1715:AH1715),AF1715:AH1715,0))</f>
        <v>Store_Orders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f>SUM(AK1715:AO1715)</f>
        <v>0</v>
      </c>
      <c r="AQ1715" t="s">
        <v>67</v>
      </c>
      <c r="AR1715">
        <v>0</v>
      </c>
      <c r="AS1715" t="str">
        <f>IF(OR(AK1715&gt;0, AL1715&gt;0, AM1715&gt;0, AN1715&gt;0, AO1715&gt;0), "Converted", "Not Converted")</f>
        <v>Not Converted</v>
      </c>
      <c r="AT1715">
        <v>0</v>
      </c>
      <c r="AU1715">
        <v>3</v>
      </c>
      <c r="AV1715">
        <v>11</v>
      </c>
      <c r="AW1715">
        <f>IF(Z1715&gt;607, 4, 0)</f>
        <v>0</v>
      </c>
      <c r="AX1715">
        <f>IF(AA1715&gt;1.6588, 3, 0)</f>
        <v>0</v>
      </c>
      <c r="AY1715">
        <f>IF(P1715&gt;401, 2, 0)</f>
        <v>0</v>
      </c>
      <c r="AZ1715">
        <f>IF(I1715&gt;52915.77, 1, 0)</f>
        <v>0</v>
      </c>
      <c r="BA1715">
        <f>SUM(AW1715:AZ1715)</f>
        <v>0</v>
      </c>
      <c r="BB1715" t="str">
        <f>VLOOKUP(BA1715,'Standard Deviations'!$L$1:$M$11,2,TRUE)</f>
        <v>No Tier</v>
      </c>
    </row>
    <row r="1716" spans="1:54">
      <c r="A1716">
        <v>9216</v>
      </c>
      <c r="B1716">
        <v>1971</v>
      </c>
      <c r="C1716">
        <f>2024-B1716</f>
        <v>53</v>
      </c>
      <c r="D1716" t="str">
        <f>VLOOKUP(B1716,Reference!$A$1:$B$125, 2)</f>
        <v>Gen X</v>
      </c>
      <c r="E1716" t="s">
        <v>54</v>
      </c>
      <c r="F1716" t="str">
        <f>IF(E1716="High School", "No College", "College")</f>
        <v>College</v>
      </c>
      <c r="G1716" t="s">
        <v>55</v>
      </c>
      <c r="H1716">
        <v>35788</v>
      </c>
      <c r="I1716">
        <v>35788</v>
      </c>
      <c r="J1716" s="4" t="s">
        <v>175</v>
      </c>
      <c r="K1716">
        <v>1</v>
      </c>
      <c r="L1716">
        <v>1</v>
      </c>
      <c r="M1716" t="str">
        <f>IF(OR(K1716&gt;0, L1716&gt;0), "Parent", "Not Parent")</f>
        <v>Parent</v>
      </c>
      <c r="N1716" t="s">
        <v>135</v>
      </c>
      <c r="O1716" s="8">
        <v>41916</v>
      </c>
      <c r="P1716" s="9">
        <f>O1716-N1716</f>
        <v>254</v>
      </c>
      <c r="Q1716">
        <v>34</v>
      </c>
      <c r="R1716" s="9">
        <f>P1716-Q1716</f>
        <v>220</v>
      </c>
      <c r="S1716" s="8">
        <f>O1716-R1716</f>
        <v>41696</v>
      </c>
      <c r="T1716">
        <v>23</v>
      </c>
      <c r="U1716">
        <v>2</v>
      </c>
      <c r="V1716">
        <v>11</v>
      </c>
      <c r="W1716">
        <v>3</v>
      </c>
      <c r="X1716">
        <v>1</v>
      </c>
      <c r="Y1716">
        <v>4</v>
      </c>
      <c r="Z1716">
        <v>44</v>
      </c>
      <c r="AA1716">
        <f>Z1716/P1716</f>
        <v>0.17322834645669291</v>
      </c>
      <c r="AB1716" s="11" t="s">
        <v>506</v>
      </c>
      <c r="AC1716" t="s">
        <v>59</v>
      </c>
      <c r="AD1716">
        <v>2</v>
      </c>
      <c r="AE1716" t="str">
        <f>IF(AD1716&gt;3, "Prefers Discount", "Discount Indifferent")</f>
        <v>Discount Indifferent</v>
      </c>
      <c r="AF1716">
        <v>3</v>
      </c>
      <c r="AG1716">
        <v>2</v>
      </c>
      <c r="AH1716">
        <v>0</v>
      </c>
      <c r="AI1716" t="str">
        <f>INDEX($AF$1:$AH$1,MATCH(MAX(AF1716:AH1716),AF1716:AH1716,0))</f>
        <v>Store_Orders</v>
      </c>
      <c r="AJ1716">
        <v>6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f>SUM(AK1716:AO1716)</f>
        <v>0</v>
      </c>
      <c r="AQ1716" t="s">
        <v>67</v>
      </c>
      <c r="AR1716">
        <v>0</v>
      </c>
      <c r="AS1716" t="str">
        <f>IF(OR(AK1716&gt;0, AL1716&gt;0, AM1716&gt;0, AN1716&gt;0, AO1716&gt;0), "Converted", "Not Converted")</f>
        <v>Not Converted</v>
      </c>
      <c r="AT1716">
        <v>0</v>
      </c>
      <c r="AU1716">
        <v>3</v>
      </c>
      <c r="AV1716">
        <v>11</v>
      </c>
      <c r="AW1716">
        <f>IF(Z1716&gt;607, 4, 0)</f>
        <v>0</v>
      </c>
      <c r="AX1716">
        <f>IF(AA1716&gt;1.6588, 3, 0)</f>
        <v>0</v>
      </c>
      <c r="AY1716">
        <f>IF(P1716&gt;401, 2, 0)</f>
        <v>0</v>
      </c>
      <c r="AZ1716">
        <f>IF(I1716&gt;52915.77, 1, 0)</f>
        <v>0</v>
      </c>
      <c r="BA1716">
        <f>SUM(AW1716:AZ1716)</f>
        <v>0</v>
      </c>
      <c r="BB1716" t="str">
        <f>VLOOKUP(BA1716,'Standard Deviations'!$L$1:$M$11,2,TRUE)</f>
        <v>No Tier</v>
      </c>
    </row>
    <row r="1717" spans="1:54">
      <c r="A1717">
        <v>7532</v>
      </c>
      <c r="B1717">
        <v>1980</v>
      </c>
      <c r="C1717">
        <f>2024-B1717</f>
        <v>44</v>
      </c>
      <c r="D1717" t="str">
        <f>VLOOKUP(B1717,Reference!$A$1:$B$125, 2)</f>
        <v>Millennials</v>
      </c>
      <c r="E1717" t="s">
        <v>54</v>
      </c>
      <c r="F1717" t="str">
        <f>IF(E1717="High School", "No College", "College")</f>
        <v>College</v>
      </c>
      <c r="G1717" t="s">
        <v>55</v>
      </c>
      <c r="H1717">
        <v>43586</v>
      </c>
      <c r="I1717">
        <v>43586</v>
      </c>
      <c r="J1717" s="4" t="s">
        <v>175</v>
      </c>
      <c r="K1717">
        <v>0</v>
      </c>
      <c r="L1717">
        <v>1</v>
      </c>
      <c r="M1717" t="str">
        <f>IF(OR(K1717&gt;0, L1717&gt;0), "Parent", "Not Parent")</f>
        <v>Parent</v>
      </c>
      <c r="N1717" t="s">
        <v>346</v>
      </c>
      <c r="O1717" s="8">
        <v>41916</v>
      </c>
      <c r="P1717" s="9">
        <f>O1717-N1717</f>
        <v>765</v>
      </c>
      <c r="Q1717">
        <v>26</v>
      </c>
      <c r="R1717" s="9">
        <f>P1717-Q1717</f>
        <v>739</v>
      </c>
      <c r="S1717" s="8">
        <f>O1717-R1717</f>
        <v>41177</v>
      </c>
      <c r="T1717">
        <v>99</v>
      </c>
      <c r="U1717">
        <v>2</v>
      </c>
      <c r="V1717">
        <v>11</v>
      </c>
      <c r="W1717">
        <v>4</v>
      </c>
      <c r="X1717">
        <v>0</v>
      </c>
      <c r="Y1717">
        <v>16</v>
      </c>
      <c r="Z1717">
        <v>132</v>
      </c>
      <c r="AA1717">
        <f>Z1717/P1717</f>
        <v>0.17254901960784313</v>
      </c>
      <c r="AB1717" s="11" t="s">
        <v>506</v>
      </c>
      <c r="AC1717" t="s">
        <v>59</v>
      </c>
      <c r="AD1717">
        <v>3</v>
      </c>
      <c r="AE1717" t="str">
        <f>IF(AD1717&gt;3, "Prefers Discount", "Discount Indifferent")</f>
        <v>Discount Indifferent</v>
      </c>
      <c r="AF1717">
        <v>4</v>
      </c>
      <c r="AG1717">
        <v>3</v>
      </c>
      <c r="AH1717">
        <v>0</v>
      </c>
      <c r="AI1717" t="str">
        <f>INDEX($AF$1:$AH$1,MATCH(MAX(AF1717:AH1717),AF1717:AH1717,0))</f>
        <v>Store_Orders</v>
      </c>
      <c r="AJ1717">
        <v>8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f>SUM(AK1717:AO1717)</f>
        <v>0</v>
      </c>
      <c r="AQ1717" t="s">
        <v>67</v>
      </c>
      <c r="AR1717">
        <v>0</v>
      </c>
      <c r="AS1717" t="str">
        <f>IF(OR(AK1717&gt;0, AL1717&gt;0, AM1717&gt;0, AN1717&gt;0, AO1717&gt;0), "Converted", "Not Converted")</f>
        <v>Not Converted</v>
      </c>
      <c r="AT1717">
        <v>0</v>
      </c>
      <c r="AU1717">
        <v>3</v>
      </c>
      <c r="AV1717">
        <v>11</v>
      </c>
      <c r="AW1717">
        <f>IF(Z1717&gt;607, 4, 0)</f>
        <v>0</v>
      </c>
      <c r="AX1717">
        <f>IF(AA1717&gt;1.6588, 3, 0)</f>
        <v>0</v>
      </c>
      <c r="AY1717">
        <f>IF(P1717&gt;401, 2, 0)</f>
        <v>2</v>
      </c>
      <c r="AZ1717">
        <f>IF(I1717&gt;52915.77, 1, 0)</f>
        <v>0</v>
      </c>
      <c r="BA1717">
        <f>SUM(AW1717:AZ1717)</f>
        <v>2</v>
      </c>
      <c r="BB1717" t="str">
        <f>VLOOKUP(BA1717,'Standard Deviations'!$L$1:$M$11,2,TRUE)</f>
        <v>Bronze</v>
      </c>
    </row>
    <row r="1718" spans="1:54">
      <c r="A1718">
        <v>5346</v>
      </c>
      <c r="B1718">
        <v>1973</v>
      </c>
      <c r="C1718">
        <f>2024-B1718</f>
        <v>51</v>
      </c>
      <c r="D1718" t="str">
        <f>VLOOKUP(B1718,Reference!$A$1:$B$125, 2)</f>
        <v>Gen X</v>
      </c>
      <c r="E1718" t="s">
        <v>74</v>
      </c>
      <c r="F1718" t="str">
        <f>IF(E1718="High School", "No College", "College")</f>
        <v>College</v>
      </c>
      <c r="G1718" t="s">
        <v>55</v>
      </c>
      <c r="H1718">
        <v>23559</v>
      </c>
      <c r="I1718">
        <v>23559</v>
      </c>
      <c r="J1718" s="4" t="s">
        <v>341</v>
      </c>
      <c r="K1718">
        <v>1</v>
      </c>
      <c r="L1718">
        <v>0</v>
      </c>
      <c r="M1718" t="str">
        <f>IF(OR(K1718&gt;0, L1718&gt;0), "Parent", "Not Parent")</f>
        <v>Parent</v>
      </c>
      <c r="N1718" t="s">
        <v>186</v>
      </c>
      <c r="O1718" s="8">
        <v>41916</v>
      </c>
      <c r="P1718" s="9">
        <f>O1718-N1718</f>
        <v>458</v>
      </c>
      <c r="Q1718">
        <v>87</v>
      </c>
      <c r="R1718" s="9">
        <f>P1718-Q1718</f>
        <v>371</v>
      </c>
      <c r="S1718" s="8">
        <f>O1718-R1718</f>
        <v>41545</v>
      </c>
      <c r="T1718">
        <v>25</v>
      </c>
      <c r="U1718">
        <v>5</v>
      </c>
      <c r="V1718">
        <v>19</v>
      </c>
      <c r="W1718">
        <v>7</v>
      </c>
      <c r="X1718">
        <v>0</v>
      </c>
      <c r="Y1718">
        <v>23</v>
      </c>
      <c r="Z1718">
        <v>79</v>
      </c>
      <c r="AA1718">
        <f>Z1718/P1718</f>
        <v>0.17248908296943233</v>
      </c>
      <c r="AB1718" s="14" t="s">
        <v>506</v>
      </c>
      <c r="AC1718" s="13" t="s">
        <v>63</v>
      </c>
      <c r="AD1718">
        <v>3</v>
      </c>
      <c r="AE1718" t="str">
        <f>IF(AD1718&gt;3, "Prefers Discount", "Discount Indifferent")</f>
        <v>Discount Indifferent</v>
      </c>
      <c r="AF1718">
        <v>3</v>
      </c>
      <c r="AG1718">
        <v>3</v>
      </c>
      <c r="AH1718">
        <v>0</v>
      </c>
      <c r="AI1718" t="str">
        <f>INDEX($AF$1:$AH$1,MATCH(MAX(AF1718:AH1718),AF1718:AH1718,0))</f>
        <v>Store_Orders</v>
      </c>
      <c r="AJ1718">
        <v>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f>SUM(AK1718:AO1718)</f>
        <v>0</v>
      </c>
      <c r="AQ1718" t="s">
        <v>67</v>
      </c>
      <c r="AR1718">
        <v>0</v>
      </c>
      <c r="AS1718" t="str">
        <f>IF(OR(AK1718&gt;0, AL1718&gt;0, AM1718&gt;0, AN1718&gt;0, AO1718&gt;0), "Converted", "Not Converted")</f>
        <v>Not Converted</v>
      </c>
      <c r="AT1718">
        <v>0</v>
      </c>
      <c r="AU1718">
        <v>3</v>
      </c>
      <c r="AV1718">
        <v>11</v>
      </c>
      <c r="AW1718">
        <f>IF(Z1718&gt;607, 4, 0)</f>
        <v>0</v>
      </c>
      <c r="AX1718">
        <f>IF(AA1718&gt;1.6588, 3, 0)</f>
        <v>0</v>
      </c>
      <c r="AY1718">
        <f>IF(P1718&gt;401, 2, 0)</f>
        <v>2</v>
      </c>
      <c r="AZ1718">
        <f>IF(I1718&gt;52915.77, 1, 0)</f>
        <v>0</v>
      </c>
      <c r="BA1718">
        <f>SUM(AW1718:AZ1718)</f>
        <v>2</v>
      </c>
      <c r="BB1718" t="str">
        <f>VLOOKUP(BA1718,'Standard Deviations'!$L$1:$M$11,2,TRUE)</f>
        <v>Bronze</v>
      </c>
    </row>
    <row r="1719" spans="1:54">
      <c r="A1719">
        <v>4548</v>
      </c>
      <c r="B1719">
        <v>1981</v>
      </c>
      <c r="C1719">
        <f>2024-B1719</f>
        <v>43</v>
      </c>
      <c r="D1719" t="str">
        <f>VLOOKUP(B1719,Reference!$A$1:$B$125, 2)</f>
        <v>Millennials</v>
      </c>
      <c r="E1719" t="s">
        <v>54</v>
      </c>
      <c r="F1719" t="str">
        <f>IF(E1719="High School", "No College", "College")</f>
        <v>College</v>
      </c>
      <c r="G1719" t="s">
        <v>60</v>
      </c>
      <c r="H1719">
        <v>41967</v>
      </c>
      <c r="I1719">
        <v>41967</v>
      </c>
      <c r="J1719" s="4" t="s">
        <v>175</v>
      </c>
      <c r="K1719">
        <v>1</v>
      </c>
      <c r="L1719">
        <v>1</v>
      </c>
      <c r="M1719" t="str">
        <f>IF(OR(K1719&gt;0, L1719&gt;0), "Parent", "Not Parent")</f>
        <v>Parent</v>
      </c>
      <c r="N1719" t="s">
        <v>180</v>
      </c>
      <c r="O1719" s="8">
        <v>41916</v>
      </c>
      <c r="P1719" s="9">
        <f>O1719-N1719</f>
        <v>315</v>
      </c>
      <c r="Q1719">
        <v>66</v>
      </c>
      <c r="R1719" s="9">
        <f>P1719-Q1719</f>
        <v>249</v>
      </c>
      <c r="S1719" s="8">
        <f>O1719-R1719</f>
        <v>41667</v>
      </c>
      <c r="T1719">
        <v>23</v>
      </c>
      <c r="U1719">
        <v>4</v>
      </c>
      <c r="V1719">
        <v>10</v>
      </c>
      <c r="W1719">
        <v>0</v>
      </c>
      <c r="X1719">
        <v>2</v>
      </c>
      <c r="Y1719">
        <v>15</v>
      </c>
      <c r="Z1719">
        <v>54</v>
      </c>
      <c r="AA1719">
        <f>Z1719/P1719</f>
        <v>0.17142857142857143</v>
      </c>
      <c r="AB1719" s="14" t="s">
        <v>506</v>
      </c>
      <c r="AC1719" s="13" t="s">
        <v>63</v>
      </c>
      <c r="AD1719">
        <v>1</v>
      </c>
      <c r="AE1719" t="str">
        <f>IF(AD1719&gt;3, "Prefers Discount", "Discount Indifferent")</f>
        <v>Discount Indifferent</v>
      </c>
      <c r="AF1719">
        <v>3</v>
      </c>
      <c r="AG1719">
        <v>1</v>
      </c>
      <c r="AH1719">
        <v>0</v>
      </c>
      <c r="AI1719" t="str">
        <f>INDEX($AF$1:$AH$1,MATCH(MAX(AF1719:AH1719),AF1719:AH1719,0))</f>
        <v>Store_Orders</v>
      </c>
      <c r="AJ1719">
        <v>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f>SUM(AK1719:AO1719)</f>
        <v>0</v>
      </c>
      <c r="AQ1719" t="s">
        <v>67</v>
      </c>
      <c r="AR1719">
        <v>0</v>
      </c>
      <c r="AS1719" t="str">
        <f>IF(OR(AK1719&gt;0, AL1719&gt;0, AM1719&gt;0, AN1719&gt;0, AO1719&gt;0), "Converted", "Not Converted")</f>
        <v>Not Converted</v>
      </c>
      <c r="AT1719">
        <v>0</v>
      </c>
      <c r="AU1719">
        <v>3</v>
      </c>
      <c r="AV1719">
        <v>11</v>
      </c>
      <c r="AW1719">
        <f>IF(Z1719&gt;607, 4, 0)</f>
        <v>0</v>
      </c>
      <c r="AX1719">
        <f>IF(AA1719&gt;1.6588, 3, 0)</f>
        <v>0</v>
      </c>
      <c r="AY1719">
        <f>IF(P1719&gt;401, 2, 0)</f>
        <v>0</v>
      </c>
      <c r="AZ1719">
        <f>IF(I1719&gt;52915.77, 1, 0)</f>
        <v>0</v>
      </c>
      <c r="BA1719">
        <f>SUM(AW1719:AZ1719)</f>
        <v>0</v>
      </c>
      <c r="BB1719" t="str">
        <f>VLOOKUP(BA1719,'Standard Deviations'!$L$1:$M$11,2,TRUE)</f>
        <v>No Tier</v>
      </c>
    </row>
    <row r="1720" spans="1:54">
      <c r="A1720">
        <v>49</v>
      </c>
      <c r="B1720">
        <v>1970</v>
      </c>
      <c r="C1720">
        <f>2024-B1720</f>
        <v>54</v>
      </c>
      <c r="D1720" t="str">
        <f>VLOOKUP(B1720,Reference!$A$1:$B$125, 2)</f>
        <v>Gen X</v>
      </c>
      <c r="E1720" t="s">
        <v>54</v>
      </c>
      <c r="F1720" t="str">
        <f>IF(E1720="High School", "No College", "College")</f>
        <v>College</v>
      </c>
      <c r="G1720" t="s">
        <v>60</v>
      </c>
      <c r="H1720">
        <v>20587</v>
      </c>
      <c r="I1720">
        <v>20587</v>
      </c>
      <c r="J1720" s="4" t="s">
        <v>341</v>
      </c>
      <c r="K1720">
        <v>1</v>
      </c>
      <c r="L1720">
        <v>0</v>
      </c>
      <c r="M1720" t="str">
        <f>IF(OR(K1720&gt;0, L1720&gt;0), "Parent", "Not Parent")</f>
        <v>Parent</v>
      </c>
      <c r="N1720" t="s">
        <v>85</v>
      </c>
      <c r="O1720" s="8">
        <v>41916</v>
      </c>
      <c r="P1720" s="9">
        <f>O1720-N1720</f>
        <v>146</v>
      </c>
      <c r="Q1720">
        <v>39</v>
      </c>
      <c r="R1720" s="9">
        <f>P1720-Q1720</f>
        <v>107</v>
      </c>
      <c r="S1720" s="8">
        <f>O1720-R1720</f>
        <v>41809</v>
      </c>
      <c r="T1720">
        <v>2</v>
      </c>
      <c r="U1720">
        <v>3</v>
      </c>
      <c r="V1720">
        <v>6</v>
      </c>
      <c r="W1720">
        <v>4</v>
      </c>
      <c r="X1720">
        <v>1</v>
      </c>
      <c r="Y1720">
        <v>9</v>
      </c>
      <c r="Z1720">
        <v>25</v>
      </c>
      <c r="AA1720">
        <f>Z1720/P1720</f>
        <v>0.17123287671232876</v>
      </c>
      <c r="AB1720" s="11" t="s">
        <v>506</v>
      </c>
      <c r="AC1720" t="s">
        <v>59</v>
      </c>
      <c r="AD1720">
        <v>1</v>
      </c>
      <c r="AE1720" t="str">
        <f>IF(AD1720&gt;3, "Prefers Discount", "Discount Indifferent")</f>
        <v>Discount Indifferent</v>
      </c>
      <c r="AF1720">
        <v>2</v>
      </c>
      <c r="AG1720">
        <v>1</v>
      </c>
      <c r="AH1720">
        <v>1</v>
      </c>
      <c r="AI1720" t="str">
        <f>INDEX($AF$1:$AH$1,MATCH(MAX(AF1720:AH1720),AF1720:AH1720,0))</f>
        <v>Store_Orders</v>
      </c>
      <c r="AJ1720">
        <v>7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f>SUM(AK1720:AO1720)</f>
        <v>0</v>
      </c>
      <c r="AQ1720" t="s">
        <v>67</v>
      </c>
      <c r="AR1720">
        <v>0</v>
      </c>
      <c r="AS1720" t="str">
        <f>IF(OR(AK1720&gt;0, AL1720&gt;0, AM1720&gt;0, AN1720&gt;0, AO1720&gt;0), "Converted", "Not Converted")</f>
        <v>Not Converted</v>
      </c>
      <c r="AT1720">
        <v>0</v>
      </c>
      <c r="AU1720">
        <v>3</v>
      </c>
      <c r="AV1720">
        <v>11</v>
      </c>
      <c r="AW1720">
        <f>IF(Z1720&gt;607, 4, 0)</f>
        <v>0</v>
      </c>
      <c r="AX1720">
        <f>IF(AA1720&gt;1.6588, 3, 0)</f>
        <v>0</v>
      </c>
      <c r="AY1720">
        <f>IF(P1720&gt;401, 2, 0)</f>
        <v>0</v>
      </c>
      <c r="AZ1720">
        <f>IF(I1720&gt;52915.77, 1, 0)</f>
        <v>0</v>
      </c>
      <c r="BA1720">
        <f>SUM(AW1720:AZ1720)</f>
        <v>0</v>
      </c>
      <c r="BB1720" t="str">
        <f>VLOOKUP(BA1720,'Standard Deviations'!$L$1:$M$11,2,TRUE)</f>
        <v>No Tier</v>
      </c>
    </row>
    <row r="1721" spans="1:54">
      <c r="A1721">
        <v>4973</v>
      </c>
      <c r="B1721">
        <v>1970</v>
      </c>
      <c r="C1721">
        <f>2024-B1721</f>
        <v>54</v>
      </c>
      <c r="D1721" t="str">
        <f>VLOOKUP(B1721,Reference!$A$1:$B$125, 2)</f>
        <v>Gen X</v>
      </c>
      <c r="E1721" t="s">
        <v>54</v>
      </c>
      <c r="F1721" t="str">
        <f>IF(E1721="High School", "No College", "College")</f>
        <v>College</v>
      </c>
      <c r="G1721" t="s">
        <v>60</v>
      </c>
      <c r="H1721">
        <v>20587</v>
      </c>
      <c r="I1721">
        <v>20587</v>
      </c>
      <c r="J1721" s="4" t="s">
        <v>341</v>
      </c>
      <c r="K1721">
        <v>1</v>
      </c>
      <c r="L1721">
        <v>0</v>
      </c>
      <c r="M1721" t="str">
        <f>IF(OR(K1721&gt;0, L1721&gt;0), "Parent", "Not Parent")</f>
        <v>Parent</v>
      </c>
      <c r="N1721" t="s">
        <v>85</v>
      </c>
      <c r="O1721" s="8">
        <v>41916</v>
      </c>
      <c r="P1721" s="9">
        <f>O1721-N1721</f>
        <v>146</v>
      </c>
      <c r="Q1721">
        <v>39</v>
      </c>
      <c r="R1721" s="9">
        <f>P1721-Q1721</f>
        <v>107</v>
      </c>
      <c r="S1721" s="8">
        <f>O1721-R1721</f>
        <v>41809</v>
      </c>
      <c r="T1721">
        <v>2</v>
      </c>
      <c r="U1721">
        <v>3</v>
      </c>
      <c r="V1721">
        <v>6</v>
      </c>
      <c r="W1721">
        <v>4</v>
      </c>
      <c r="X1721">
        <v>1</v>
      </c>
      <c r="Y1721">
        <v>9</v>
      </c>
      <c r="Z1721">
        <v>25</v>
      </c>
      <c r="AA1721">
        <f>Z1721/P1721</f>
        <v>0.17123287671232876</v>
      </c>
      <c r="AB1721" s="11" t="s">
        <v>506</v>
      </c>
      <c r="AC1721" t="s">
        <v>59</v>
      </c>
      <c r="AD1721">
        <v>1</v>
      </c>
      <c r="AE1721" t="str">
        <f>IF(AD1721&gt;3, "Prefers Discount", "Discount Indifferent")</f>
        <v>Discount Indifferent</v>
      </c>
      <c r="AF1721">
        <v>2</v>
      </c>
      <c r="AG1721">
        <v>1</v>
      </c>
      <c r="AH1721">
        <v>1</v>
      </c>
      <c r="AI1721" t="str">
        <f>INDEX($AF$1:$AH$1,MATCH(MAX(AF1721:AH1721),AF1721:AH1721,0))</f>
        <v>Store_Orders</v>
      </c>
      <c r="AJ1721">
        <v>7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f>SUM(AK1721:AO1721)</f>
        <v>0</v>
      </c>
      <c r="AQ1721" t="s">
        <v>67</v>
      </c>
      <c r="AR1721">
        <v>0</v>
      </c>
      <c r="AS1721" t="str">
        <f>IF(OR(AK1721&gt;0, AL1721&gt;0, AM1721&gt;0, AN1721&gt;0, AO1721&gt;0), "Converted", "Not Converted")</f>
        <v>Not Converted</v>
      </c>
      <c r="AT1721">
        <v>0</v>
      </c>
      <c r="AU1721">
        <v>3</v>
      </c>
      <c r="AV1721">
        <v>11</v>
      </c>
      <c r="AW1721">
        <f>IF(Z1721&gt;607, 4, 0)</f>
        <v>0</v>
      </c>
      <c r="AX1721">
        <f>IF(AA1721&gt;1.6588, 3, 0)</f>
        <v>0</v>
      </c>
      <c r="AY1721">
        <f>IF(P1721&gt;401, 2, 0)</f>
        <v>0</v>
      </c>
      <c r="AZ1721">
        <f>IF(I1721&gt;52915.77, 1, 0)</f>
        <v>0</v>
      </c>
      <c r="BA1721">
        <f>SUM(AW1721:AZ1721)</f>
        <v>0</v>
      </c>
      <c r="BB1721" t="str">
        <f>VLOOKUP(BA1721,'Standard Deviations'!$L$1:$M$11,2,TRUE)</f>
        <v>No Tier</v>
      </c>
    </row>
    <row r="1722" spans="1:54">
      <c r="A1722">
        <v>4669</v>
      </c>
      <c r="B1722">
        <v>1981</v>
      </c>
      <c r="C1722">
        <f>2024-B1722</f>
        <v>43</v>
      </c>
      <c r="D1722" t="str">
        <f>VLOOKUP(B1722,Reference!$A$1:$B$125, 2)</f>
        <v>Millennials</v>
      </c>
      <c r="E1722" t="s">
        <v>546</v>
      </c>
      <c r="F1722" t="str">
        <f>IF(E1722="High School", "No College", "College")</f>
        <v>No College</v>
      </c>
      <c r="G1722" t="s">
        <v>55</v>
      </c>
      <c r="H1722">
        <v>24480</v>
      </c>
      <c r="I1722">
        <v>24480</v>
      </c>
      <c r="J1722" s="4" t="s">
        <v>341</v>
      </c>
      <c r="K1722">
        <v>1</v>
      </c>
      <c r="L1722">
        <v>0</v>
      </c>
      <c r="M1722" t="str">
        <f>IF(OR(K1722&gt;0, L1722&gt;0), "Parent", "Not Parent")</f>
        <v>Parent</v>
      </c>
      <c r="N1722" t="s">
        <v>617</v>
      </c>
      <c r="O1722" s="8">
        <v>41916</v>
      </c>
      <c r="P1722" s="9">
        <f>O1722-N1722</f>
        <v>600</v>
      </c>
      <c r="Q1722">
        <v>46</v>
      </c>
      <c r="R1722" s="9">
        <f>P1722-Q1722</f>
        <v>554</v>
      </c>
      <c r="S1722" s="8">
        <f>O1722-R1722</f>
        <v>41362</v>
      </c>
      <c r="T1722">
        <v>4</v>
      </c>
      <c r="U1722">
        <v>19</v>
      </c>
      <c r="V1722">
        <v>9</v>
      </c>
      <c r="W1722">
        <v>28</v>
      </c>
      <c r="X1722">
        <v>25</v>
      </c>
      <c r="Y1722">
        <v>17</v>
      </c>
      <c r="Z1722">
        <v>102</v>
      </c>
      <c r="AA1722">
        <f>Z1722/P1722</f>
        <v>0.17</v>
      </c>
      <c r="AB1722" s="11" t="s">
        <v>506</v>
      </c>
      <c r="AC1722" t="s">
        <v>59</v>
      </c>
      <c r="AD1722">
        <v>3</v>
      </c>
      <c r="AE1722" t="str">
        <f>IF(AD1722&gt;3, "Prefers Discount", "Discount Indifferent")</f>
        <v>Discount Indifferent</v>
      </c>
      <c r="AF1722">
        <v>4</v>
      </c>
      <c r="AG1722">
        <v>3</v>
      </c>
      <c r="AH1722">
        <v>0</v>
      </c>
      <c r="AI1722" t="str">
        <f>INDEX($AF$1:$AH$1,MATCH(MAX(AF1722:AH1722),AF1722:AH1722,0))</f>
        <v>Store_Orders</v>
      </c>
      <c r="AJ1722">
        <v>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f>SUM(AK1722:AO1722)</f>
        <v>0</v>
      </c>
      <c r="AQ1722" t="s">
        <v>67</v>
      </c>
      <c r="AR1722">
        <v>0</v>
      </c>
      <c r="AS1722" t="str">
        <f>IF(OR(AK1722&gt;0, AL1722&gt;0, AM1722&gt;0, AN1722&gt;0, AO1722&gt;0), "Converted", "Not Converted")</f>
        <v>Not Converted</v>
      </c>
      <c r="AT1722">
        <v>0</v>
      </c>
      <c r="AU1722">
        <v>3</v>
      </c>
      <c r="AV1722">
        <v>11</v>
      </c>
      <c r="AW1722">
        <f>IF(Z1722&gt;607, 4, 0)</f>
        <v>0</v>
      </c>
      <c r="AX1722">
        <f>IF(AA1722&gt;1.6588, 3, 0)</f>
        <v>0</v>
      </c>
      <c r="AY1722">
        <f>IF(P1722&gt;401, 2, 0)</f>
        <v>2</v>
      </c>
      <c r="AZ1722">
        <f>IF(I1722&gt;52915.77, 1, 0)</f>
        <v>0</v>
      </c>
      <c r="BA1722">
        <f>SUM(AW1722:AZ1722)</f>
        <v>2</v>
      </c>
      <c r="BB1722" t="str">
        <f>VLOOKUP(BA1722,'Standard Deviations'!$L$1:$M$11,2,TRUE)</f>
        <v>Bronze</v>
      </c>
    </row>
    <row r="1723" spans="1:54">
      <c r="A1723">
        <v>3839</v>
      </c>
      <c r="B1723">
        <v>1958</v>
      </c>
      <c r="C1723">
        <f>2024-B1723</f>
        <v>66</v>
      </c>
      <c r="D1723" t="str">
        <f>VLOOKUP(B1723,Reference!$A$1:$B$125, 2)</f>
        <v>Boomers</v>
      </c>
      <c r="E1723" t="s">
        <v>546</v>
      </c>
      <c r="F1723" t="str">
        <f>IF(E1723="High School", "No College", "College")</f>
        <v>No College</v>
      </c>
      <c r="G1723" t="s">
        <v>60</v>
      </c>
      <c r="H1723">
        <v>15056</v>
      </c>
      <c r="I1723">
        <v>15056</v>
      </c>
      <c r="J1723" s="4" t="s">
        <v>341</v>
      </c>
      <c r="K1723">
        <v>1</v>
      </c>
      <c r="L1723">
        <v>1</v>
      </c>
      <c r="M1723" t="str">
        <f>IF(OR(K1723&gt;0, L1723&gt;0), "Parent", "Not Parent")</f>
        <v>Parent</v>
      </c>
      <c r="N1723" t="s">
        <v>372</v>
      </c>
      <c r="O1723" s="8">
        <v>41916</v>
      </c>
      <c r="P1723" s="9">
        <f>O1723-N1723</f>
        <v>519</v>
      </c>
      <c r="Q1723">
        <v>76</v>
      </c>
      <c r="R1723" s="9">
        <f>P1723-Q1723</f>
        <v>443</v>
      </c>
      <c r="S1723" s="8">
        <f>O1723-R1723</f>
        <v>41473</v>
      </c>
      <c r="T1723">
        <v>6</v>
      </c>
      <c r="U1723">
        <v>12</v>
      </c>
      <c r="V1723">
        <v>3</v>
      </c>
      <c r="W1723">
        <v>21</v>
      </c>
      <c r="X1723">
        <v>6</v>
      </c>
      <c r="Y1723">
        <v>40</v>
      </c>
      <c r="Z1723">
        <v>88</v>
      </c>
      <c r="AA1723">
        <f>Z1723/P1723</f>
        <v>0.16955684007707128</v>
      </c>
      <c r="AB1723" s="14" t="s">
        <v>506</v>
      </c>
      <c r="AC1723" s="13" t="s">
        <v>63</v>
      </c>
      <c r="AD1723">
        <v>5</v>
      </c>
      <c r="AE1723" t="str">
        <f>IF(AD1723&gt;3, "Prefers Discount", "Discount Indifferent")</f>
        <v>Prefers Discount</v>
      </c>
      <c r="AF1723">
        <v>3</v>
      </c>
      <c r="AG1723">
        <v>2</v>
      </c>
      <c r="AH1723">
        <v>2</v>
      </c>
      <c r="AI1723" t="str">
        <f>INDEX($AF$1:$AH$1,MATCH(MAX(AF1723:AH1723),AF1723:AH1723,0))</f>
        <v>Store_Orders</v>
      </c>
      <c r="AJ1723">
        <v>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f>SUM(AK1723:AO1723)</f>
        <v>0</v>
      </c>
      <c r="AQ1723" t="s">
        <v>67</v>
      </c>
      <c r="AR1723">
        <v>0</v>
      </c>
      <c r="AS1723" t="str">
        <f>IF(OR(AK1723&gt;0, AL1723&gt;0, AM1723&gt;0, AN1723&gt;0, AO1723&gt;0), "Converted", "Not Converted")</f>
        <v>Not Converted</v>
      </c>
      <c r="AT1723">
        <v>0</v>
      </c>
      <c r="AU1723">
        <v>3</v>
      </c>
      <c r="AV1723">
        <v>11</v>
      </c>
      <c r="AW1723">
        <f>IF(Z1723&gt;607, 4, 0)</f>
        <v>0</v>
      </c>
      <c r="AX1723">
        <f>IF(AA1723&gt;1.6588, 3, 0)</f>
        <v>0</v>
      </c>
      <c r="AY1723">
        <f>IF(P1723&gt;401, 2, 0)</f>
        <v>2</v>
      </c>
      <c r="AZ1723">
        <f>IF(I1723&gt;52915.77, 1, 0)</f>
        <v>0</v>
      </c>
      <c r="BA1723">
        <f>SUM(AW1723:AZ1723)</f>
        <v>2</v>
      </c>
      <c r="BB1723" t="str">
        <f>VLOOKUP(BA1723,'Standard Deviations'!$L$1:$M$11,2,TRUE)</f>
        <v>Bronze</v>
      </c>
    </row>
    <row r="1724" spans="1:54">
      <c r="A1724">
        <v>5985</v>
      </c>
      <c r="B1724">
        <v>1965</v>
      </c>
      <c r="C1724">
        <f>2024-B1724</f>
        <v>59</v>
      </c>
      <c r="D1724" t="str">
        <f>VLOOKUP(B1724,Reference!$A$1:$B$125, 2)</f>
        <v>Gen X</v>
      </c>
      <c r="E1724" t="s">
        <v>64</v>
      </c>
      <c r="F1724" t="str">
        <f>IF(E1724="High School", "No College", "College")</f>
        <v>College</v>
      </c>
      <c r="G1724" t="s">
        <v>60</v>
      </c>
      <c r="H1724">
        <v>33168</v>
      </c>
      <c r="I1724">
        <v>33168</v>
      </c>
      <c r="J1724" s="4" t="s">
        <v>175</v>
      </c>
      <c r="K1724">
        <v>0</v>
      </c>
      <c r="L1724">
        <v>1</v>
      </c>
      <c r="M1724" t="str">
        <f>IF(OR(K1724&gt;0, L1724&gt;0), "Parent", "Not Parent")</f>
        <v>Parent</v>
      </c>
      <c r="N1724" t="s">
        <v>594</v>
      </c>
      <c r="O1724" s="8">
        <v>41916</v>
      </c>
      <c r="P1724" s="9">
        <f>O1724-N1724</f>
        <v>721</v>
      </c>
      <c r="Q1724">
        <v>0</v>
      </c>
      <c r="R1724" s="9">
        <f>P1724-Q1724</f>
        <v>721</v>
      </c>
      <c r="S1724" s="8">
        <f>O1724-R1724</f>
        <v>41195</v>
      </c>
      <c r="T1724">
        <v>80</v>
      </c>
      <c r="U1724">
        <v>1</v>
      </c>
      <c r="V1724">
        <v>37</v>
      </c>
      <c r="W1724">
        <v>0</v>
      </c>
      <c r="X1724">
        <v>1</v>
      </c>
      <c r="Y1724">
        <v>3</v>
      </c>
      <c r="Z1724">
        <v>122</v>
      </c>
      <c r="AA1724">
        <f>Z1724/P1724</f>
        <v>0.16920943134535368</v>
      </c>
      <c r="AB1724" s="11" t="s">
        <v>506</v>
      </c>
      <c r="AC1724" t="s">
        <v>59</v>
      </c>
      <c r="AD1724">
        <v>3</v>
      </c>
      <c r="AE1724" t="str">
        <f>IF(AD1724&gt;3, "Prefers Discount", "Discount Indifferent")</f>
        <v>Discount Indifferent</v>
      </c>
      <c r="AF1724">
        <v>4</v>
      </c>
      <c r="AG1724">
        <v>2</v>
      </c>
      <c r="AH1724">
        <v>1</v>
      </c>
      <c r="AI1724" t="str">
        <f>INDEX($AF$1:$AH$1,MATCH(MAX(AF1724:AH1724),AF1724:AH1724,0))</f>
        <v>Store_Orders</v>
      </c>
      <c r="AJ1724">
        <v>7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f>SUM(AK1724:AO1724)</f>
        <v>0</v>
      </c>
      <c r="AQ1724" t="s">
        <v>67</v>
      </c>
      <c r="AR1724">
        <v>0</v>
      </c>
      <c r="AS1724" t="str">
        <f>IF(OR(AK1724&gt;0, AL1724&gt;0, AM1724&gt;0, AN1724&gt;0, AO1724&gt;0), "Converted", "Not Converted")</f>
        <v>Not Converted</v>
      </c>
      <c r="AT1724">
        <v>0</v>
      </c>
      <c r="AU1724">
        <v>3</v>
      </c>
      <c r="AV1724">
        <v>11</v>
      </c>
      <c r="AW1724">
        <f>IF(Z1724&gt;607, 4, 0)</f>
        <v>0</v>
      </c>
      <c r="AX1724">
        <f>IF(AA1724&gt;1.6588, 3, 0)</f>
        <v>0</v>
      </c>
      <c r="AY1724">
        <f>IF(P1724&gt;401, 2, 0)</f>
        <v>2</v>
      </c>
      <c r="AZ1724">
        <f>IF(I1724&gt;52915.77, 1, 0)</f>
        <v>0</v>
      </c>
      <c r="BA1724">
        <f>SUM(AW1724:AZ1724)</f>
        <v>2</v>
      </c>
      <c r="BB1724" t="str">
        <f>VLOOKUP(BA1724,'Standard Deviations'!$L$1:$M$11,2,TRUE)</f>
        <v>Bronze</v>
      </c>
    </row>
    <row r="1725" spans="1:54">
      <c r="A1725">
        <v>7998</v>
      </c>
      <c r="B1725">
        <v>1958</v>
      </c>
      <c r="C1725">
        <f>2024-B1725</f>
        <v>66</v>
      </c>
      <c r="D1725" t="str">
        <f>VLOOKUP(B1725,Reference!$A$1:$B$125, 2)</f>
        <v>Boomers</v>
      </c>
      <c r="E1725" t="s">
        <v>54</v>
      </c>
      <c r="F1725" t="str">
        <f>IF(E1725="High School", "No College", "College")</f>
        <v>College</v>
      </c>
      <c r="G1725" t="s">
        <v>65</v>
      </c>
      <c r="H1725">
        <v>28087</v>
      </c>
      <c r="I1725">
        <v>28087</v>
      </c>
      <c r="J1725" s="4" t="s">
        <v>341</v>
      </c>
      <c r="K1725">
        <v>1</v>
      </c>
      <c r="L1725">
        <v>1</v>
      </c>
      <c r="M1725" t="str">
        <f>IF(OR(K1725&gt;0, L1725&gt;0), "Parent", "Not Parent")</f>
        <v>Parent</v>
      </c>
      <c r="N1725" t="s">
        <v>410</v>
      </c>
      <c r="O1725" s="8">
        <v>41916</v>
      </c>
      <c r="P1725" s="9">
        <f>O1725-N1725</f>
        <v>662</v>
      </c>
      <c r="Q1725">
        <v>77</v>
      </c>
      <c r="R1725" s="9">
        <f>P1725-Q1725</f>
        <v>585</v>
      </c>
      <c r="S1725" s="8">
        <f>O1725-R1725</f>
        <v>41331</v>
      </c>
      <c r="T1725">
        <v>53</v>
      </c>
      <c r="U1725">
        <v>8</v>
      </c>
      <c r="V1725">
        <v>17</v>
      </c>
      <c r="W1725">
        <v>13</v>
      </c>
      <c r="X1725">
        <v>0</v>
      </c>
      <c r="Y1725">
        <v>21</v>
      </c>
      <c r="Z1725">
        <v>112</v>
      </c>
      <c r="AA1725">
        <f>Z1725/P1725</f>
        <v>0.16918429003021149</v>
      </c>
      <c r="AB1725" s="14" t="s">
        <v>506</v>
      </c>
      <c r="AC1725" s="13" t="s">
        <v>63</v>
      </c>
      <c r="AD1725">
        <v>3</v>
      </c>
      <c r="AE1725" t="str">
        <f>IF(AD1725&gt;3, "Prefers Discount", "Discount Indifferent")</f>
        <v>Discount Indifferent</v>
      </c>
      <c r="AF1725">
        <v>2</v>
      </c>
      <c r="AG1725">
        <v>2</v>
      </c>
      <c r="AH1725">
        <v>2</v>
      </c>
      <c r="AI1725" t="str">
        <f>INDEX($AF$1:$AH$1,MATCH(MAX(AF1725:AH1725),AF1725:AH1725,0))</f>
        <v>Store_Orders</v>
      </c>
      <c r="AJ1725">
        <v>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f>SUM(AK1725:AO1725)</f>
        <v>0</v>
      </c>
      <c r="AQ1725" t="s">
        <v>67</v>
      </c>
      <c r="AR1725">
        <v>0</v>
      </c>
      <c r="AS1725" t="str">
        <f>IF(OR(AK1725&gt;0, AL1725&gt;0, AM1725&gt;0, AN1725&gt;0, AO1725&gt;0), "Converted", "Not Converted")</f>
        <v>Not Converted</v>
      </c>
      <c r="AT1725">
        <v>0</v>
      </c>
      <c r="AU1725">
        <v>3</v>
      </c>
      <c r="AV1725">
        <v>11</v>
      </c>
      <c r="AW1725">
        <f>IF(Z1725&gt;607, 4, 0)</f>
        <v>0</v>
      </c>
      <c r="AX1725">
        <f>IF(AA1725&gt;1.6588, 3, 0)</f>
        <v>0</v>
      </c>
      <c r="AY1725">
        <f>IF(P1725&gt;401, 2, 0)</f>
        <v>2</v>
      </c>
      <c r="AZ1725">
        <f>IF(I1725&gt;52915.77, 1, 0)</f>
        <v>0</v>
      </c>
      <c r="BA1725">
        <f>SUM(AW1725:AZ1725)</f>
        <v>2</v>
      </c>
      <c r="BB1725" t="str">
        <f>VLOOKUP(BA1725,'Standard Deviations'!$L$1:$M$11,2,TRUE)</f>
        <v>Bronze</v>
      </c>
    </row>
    <row r="1726" spans="1:54">
      <c r="A1726">
        <v>3363</v>
      </c>
      <c r="B1726">
        <v>1974</v>
      </c>
      <c r="C1726">
        <f>2024-B1726</f>
        <v>50</v>
      </c>
      <c r="D1726" t="str">
        <f>VLOOKUP(B1726,Reference!$A$1:$B$125, 2)</f>
        <v>Gen X</v>
      </c>
      <c r="E1726" t="s">
        <v>74</v>
      </c>
      <c r="F1726" t="str">
        <f>IF(E1726="High School", "No College", "College")</f>
        <v>College</v>
      </c>
      <c r="G1726" t="s">
        <v>55</v>
      </c>
      <c r="H1726">
        <v>20130</v>
      </c>
      <c r="I1726">
        <v>20130</v>
      </c>
      <c r="J1726" s="4" t="s">
        <v>341</v>
      </c>
      <c r="K1726">
        <v>0</v>
      </c>
      <c r="L1726">
        <v>0</v>
      </c>
      <c r="M1726" t="str">
        <f>IF(OR(K1726&gt;0, L1726&gt;0), "Parent", "Not Parent")</f>
        <v>Not Parent</v>
      </c>
      <c r="N1726" t="s">
        <v>94</v>
      </c>
      <c r="O1726" s="8">
        <v>41916</v>
      </c>
      <c r="P1726" s="9">
        <f>O1726-N1726</f>
        <v>201</v>
      </c>
      <c r="Q1726">
        <v>99</v>
      </c>
      <c r="R1726" s="9">
        <f>P1726-Q1726</f>
        <v>102</v>
      </c>
      <c r="S1726" s="8">
        <f>O1726-R1726</f>
        <v>41814</v>
      </c>
      <c r="T1726">
        <v>0</v>
      </c>
      <c r="U1726">
        <v>6</v>
      </c>
      <c r="V1726">
        <v>3</v>
      </c>
      <c r="W1726">
        <v>7</v>
      </c>
      <c r="X1726">
        <v>6</v>
      </c>
      <c r="Y1726">
        <v>12</v>
      </c>
      <c r="Z1726">
        <v>34</v>
      </c>
      <c r="AA1726">
        <f>Z1726/P1726</f>
        <v>0.1691542288557214</v>
      </c>
      <c r="AB1726" s="14" t="s">
        <v>506</v>
      </c>
      <c r="AC1726" s="13" t="s">
        <v>63</v>
      </c>
      <c r="AD1726">
        <v>1</v>
      </c>
      <c r="AE1726" t="str">
        <f>IF(AD1726&gt;3, "Prefers Discount", "Discount Indifferent")</f>
        <v>Discount Indifferent</v>
      </c>
      <c r="AF1726">
        <v>3</v>
      </c>
      <c r="AG1726">
        <v>1</v>
      </c>
      <c r="AH1726">
        <v>0</v>
      </c>
      <c r="AI1726" t="str">
        <f>INDEX($AF$1:$AH$1,MATCH(MAX(AF1726:AH1726),AF1726:AH1726,0))</f>
        <v>Store_Orders</v>
      </c>
      <c r="AJ1726">
        <v>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f>SUM(AK1726:AO1726)</f>
        <v>0</v>
      </c>
      <c r="AQ1726" t="s">
        <v>67</v>
      </c>
      <c r="AR1726">
        <v>0</v>
      </c>
      <c r="AS1726" t="str">
        <f>IF(OR(AK1726&gt;0, AL1726&gt;0, AM1726&gt;0, AN1726&gt;0, AO1726&gt;0), "Converted", "Not Converted")</f>
        <v>Not Converted</v>
      </c>
      <c r="AT1726">
        <v>0</v>
      </c>
      <c r="AU1726">
        <v>3</v>
      </c>
      <c r="AV1726">
        <v>11</v>
      </c>
      <c r="AW1726">
        <f>IF(Z1726&gt;607, 4, 0)</f>
        <v>0</v>
      </c>
      <c r="AX1726">
        <f>IF(AA1726&gt;1.6588, 3, 0)</f>
        <v>0</v>
      </c>
      <c r="AY1726">
        <f>IF(P1726&gt;401, 2, 0)</f>
        <v>0</v>
      </c>
      <c r="AZ1726">
        <f>IF(I1726&gt;52915.77, 1, 0)</f>
        <v>0</v>
      </c>
      <c r="BA1726">
        <f>SUM(AW1726:AZ1726)</f>
        <v>0</v>
      </c>
      <c r="BB1726" t="str">
        <f>VLOOKUP(BA1726,'Standard Deviations'!$L$1:$M$11,2,TRUE)</f>
        <v>No Tier</v>
      </c>
    </row>
    <row r="1727" spans="1:54">
      <c r="A1727">
        <v>2106</v>
      </c>
      <c r="B1727">
        <v>1974</v>
      </c>
      <c r="C1727">
        <f>2024-B1727</f>
        <v>50</v>
      </c>
      <c r="D1727" t="str">
        <f>VLOOKUP(B1727,Reference!$A$1:$B$125, 2)</f>
        <v>Gen X</v>
      </c>
      <c r="E1727" t="s">
        <v>74</v>
      </c>
      <c r="F1727" t="str">
        <f>IF(E1727="High School", "No College", "College")</f>
        <v>College</v>
      </c>
      <c r="G1727" t="s">
        <v>55</v>
      </c>
      <c r="H1727">
        <v>20130</v>
      </c>
      <c r="I1727">
        <v>20130</v>
      </c>
      <c r="J1727" s="4" t="s">
        <v>341</v>
      </c>
      <c r="K1727">
        <v>0</v>
      </c>
      <c r="L1727">
        <v>0</v>
      </c>
      <c r="M1727" t="str">
        <f>IF(OR(K1727&gt;0, L1727&gt;0), "Parent", "Not Parent")</f>
        <v>Not Parent</v>
      </c>
      <c r="N1727" t="s">
        <v>94</v>
      </c>
      <c r="O1727" s="8">
        <v>41916</v>
      </c>
      <c r="P1727" s="9">
        <f>O1727-N1727</f>
        <v>201</v>
      </c>
      <c r="Q1727">
        <v>99</v>
      </c>
      <c r="R1727" s="9">
        <f>P1727-Q1727</f>
        <v>102</v>
      </c>
      <c r="S1727" s="8">
        <f>O1727-R1727</f>
        <v>41814</v>
      </c>
      <c r="T1727">
        <v>0</v>
      </c>
      <c r="U1727">
        <v>6</v>
      </c>
      <c r="V1727">
        <v>3</v>
      </c>
      <c r="W1727">
        <v>7</v>
      </c>
      <c r="X1727">
        <v>6</v>
      </c>
      <c r="Y1727">
        <v>12</v>
      </c>
      <c r="Z1727">
        <v>34</v>
      </c>
      <c r="AA1727">
        <f>Z1727/P1727</f>
        <v>0.1691542288557214</v>
      </c>
      <c r="AB1727" s="14" t="s">
        <v>506</v>
      </c>
      <c r="AC1727" s="13" t="s">
        <v>63</v>
      </c>
      <c r="AD1727">
        <v>1</v>
      </c>
      <c r="AE1727" t="str">
        <f>IF(AD1727&gt;3, "Prefers Discount", "Discount Indifferent")</f>
        <v>Discount Indifferent</v>
      </c>
      <c r="AF1727">
        <v>3</v>
      </c>
      <c r="AG1727">
        <v>1</v>
      </c>
      <c r="AH1727">
        <v>0</v>
      </c>
      <c r="AI1727" t="str">
        <f>INDEX($AF$1:$AH$1,MATCH(MAX(AF1727:AH1727),AF1727:AH1727,0))</f>
        <v>Store_Orders</v>
      </c>
      <c r="AJ1727">
        <v>8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f>SUM(AK1727:AO1727)</f>
        <v>0</v>
      </c>
      <c r="AQ1727" t="s">
        <v>67</v>
      </c>
      <c r="AR1727">
        <v>0</v>
      </c>
      <c r="AS1727" t="str">
        <f>IF(OR(AK1727&gt;0, AL1727&gt;0, AM1727&gt;0, AN1727&gt;0, AO1727&gt;0), "Converted", "Not Converted")</f>
        <v>Not Converted</v>
      </c>
      <c r="AT1727">
        <v>0</v>
      </c>
      <c r="AU1727">
        <v>3</v>
      </c>
      <c r="AV1727">
        <v>11</v>
      </c>
      <c r="AW1727">
        <f>IF(Z1727&gt;607, 4, 0)</f>
        <v>0</v>
      </c>
      <c r="AX1727">
        <f>IF(AA1727&gt;1.6588, 3, 0)</f>
        <v>0</v>
      </c>
      <c r="AY1727">
        <f>IF(P1727&gt;401, 2, 0)</f>
        <v>0</v>
      </c>
      <c r="AZ1727">
        <f>IF(I1727&gt;52915.77, 1, 0)</f>
        <v>0</v>
      </c>
      <c r="BA1727">
        <f>SUM(AW1727:AZ1727)</f>
        <v>0</v>
      </c>
      <c r="BB1727" t="str">
        <f>VLOOKUP(BA1727,'Standard Deviations'!$L$1:$M$11,2,TRUE)</f>
        <v>No Tier</v>
      </c>
    </row>
    <row r="1728" spans="1:54">
      <c r="A1728">
        <v>7369</v>
      </c>
      <c r="B1728">
        <v>1981</v>
      </c>
      <c r="C1728">
        <f>2024-B1728</f>
        <v>43</v>
      </c>
      <c r="D1728" t="str">
        <f>VLOOKUP(B1728,Reference!$A$1:$B$125, 2)</f>
        <v>Millennials</v>
      </c>
      <c r="E1728" t="s">
        <v>64</v>
      </c>
      <c r="F1728" t="str">
        <f>IF(E1728="High School", "No College", "College")</f>
        <v>College</v>
      </c>
      <c r="G1728" t="s">
        <v>55</v>
      </c>
      <c r="H1728">
        <v>36959</v>
      </c>
      <c r="I1728">
        <v>36959</v>
      </c>
      <c r="J1728" s="4" t="s">
        <v>175</v>
      </c>
      <c r="K1728">
        <v>1</v>
      </c>
      <c r="L1728">
        <v>0</v>
      </c>
      <c r="M1728" t="str">
        <f>IF(OR(K1728&gt;0, L1728&gt;0), "Parent", "Not Parent")</f>
        <v>Parent</v>
      </c>
      <c r="N1728" t="s">
        <v>236</v>
      </c>
      <c r="O1728" s="8">
        <v>41916</v>
      </c>
      <c r="P1728" s="9">
        <f>O1728-N1728</f>
        <v>367</v>
      </c>
      <c r="Q1728">
        <v>56</v>
      </c>
      <c r="R1728" s="9">
        <f>P1728-Q1728</f>
        <v>311</v>
      </c>
      <c r="S1728" s="8">
        <f>O1728-R1728</f>
        <v>41605</v>
      </c>
      <c r="T1728">
        <v>25</v>
      </c>
      <c r="U1728">
        <v>6</v>
      </c>
      <c r="V1728">
        <v>25</v>
      </c>
      <c r="W1728">
        <v>6</v>
      </c>
      <c r="X1728">
        <v>0</v>
      </c>
      <c r="Y1728">
        <v>0</v>
      </c>
      <c r="Z1728">
        <v>62</v>
      </c>
      <c r="AA1728">
        <f>Z1728/P1728</f>
        <v>0.16893732970027248</v>
      </c>
      <c r="AB1728" s="14" t="s">
        <v>506</v>
      </c>
      <c r="AC1728" s="13" t="s">
        <v>63</v>
      </c>
      <c r="AD1728">
        <v>2</v>
      </c>
      <c r="AE1728" t="str">
        <f>IF(AD1728&gt;3, "Prefers Discount", "Discount Indifferent")</f>
        <v>Discount Indifferent</v>
      </c>
      <c r="AF1728">
        <v>3</v>
      </c>
      <c r="AG1728">
        <v>2</v>
      </c>
      <c r="AH1728">
        <v>0</v>
      </c>
      <c r="AI1728" t="str">
        <f>INDEX($AF$1:$AH$1,MATCH(MAX(AF1728:AH1728),AF1728:AH1728,0))</f>
        <v>Store_Orders</v>
      </c>
      <c r="AJ1728">
        <v>8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f>SUM(AK1728:AO1728)</f>
        <v>0</v>
      </c>
      <c r="AQ1728" t="s">
        <v>67</v>
      </c>
      <c r="AR1728">
        <v>0</v>
      </c>
      <c r="AS1728" t="str">
        <f>IF(OR(AK1728&gt;0, AL1728&gt;0, AM1728&gt;0, AN1728&gt;0, AO1728&gt;0), "Converted", "Not Converted")</f>
        <v>Not Converted</v>
      </c>
      <c r="AT1728">
        <v>0</v>
      </c>
      <c r="AU1728">
        <v>3</v>
      </c>
      <c r="AV1728">
        <v>11</v>
      </c>
      <c r="AW1728">
        <f>IF(Z1728&gt;607, 4, 0)</f>
        <v>0</v>
      </c>
      <c r="AX1728">
        <f>IF(AA1728&gt;1.6588, 3, 0)</f>
        <v>0</v>
      </c>
      <c r="AY1728">
        <f>IF(P1728&gt;401, 2, 0)</f>
        <v>0</v>
      </c>
      <c r="AZ1728">
        <f>IF(I1728&gt;52915.77, 1, 0)</f>
        <v>0</v>
      </c>
      <c r="BA1728">
        <f>SUM(AW1728:AZ1728)</f>
        <v>0</v>
      </c>
      <c r="BB1728" t="str">
        <f>VLOOKUP(BA1728,'Standard Deviations'!$L$1:$M$11,2,TRUE)</f>
        <v>No Tier</v>
      </c>
    </row>
    <row r="1729" spans="1:54">
      <c r="A1729">
        <v>2918</v>
      </c>
      <c r="B1729">
        <v>1981</v>
      </c>
      <c r="C1729">
        <f>2024-B1729</f>
        <v>43</v>
      </c>
      <c r="D1729" t="str">
        <f>VLOOKUP(B1729,Reference!$A$1:$B$125, 2)</f>
        <v>Millennials</v>
      </c>
      <c r="E1729" t="s">
        <v>54</v>
      </c>
      <c r="F1729" t="str">
        <f>IF(E1729="High School", "No College", "College")</f>
        <v>College</v>
      </c>
      <c r="G1729" t="s">
        <v>71</v>
      </c>
      <c r="H1729">
        <v>28510</v>
      </c>
      <c r="I1729">
        <v>28510</v>
      </c>
      <c r="J1729" s="4" t="s">
        <v>341</v>
      </c>
      <c r="K1729">
        <v>1</v>
      </c>
      <c r="L1729">
        <v>1</v>
      </c>
      <c r="M1729" t="str">
        <f>IF(OR(K1729&gt;0, L1729&gt;0), "Parent", "Not Parent")</f>
        <v>Parent</v>
      </c>
      <c r="N1729" t="s">
        <v>221</v>
      </c>
      <c r="O1729" s="8">
        <v>41916</v>
      </c>
      <c r="P1729" s="9">
        <f>O1729-N1729</f>
        <v>539</v>
      </c>
      <c r="Q1729">
        <v>72</v>
      </c>
      <c r="R1729" s="9">
        <f>P1729-Q1729</f>
        <v>467</v>
      </c>
      <c r="S1729" s="8">
        <f>O1729-R1729</f>
        <v>41449</v>
      </c>
      <c r="T1729">
        <v>44</v>
      </c>
      <c r="U1729">
        <v>5</v>
      </c>
      <c r="V1729">
        <v>19</v>
      </c>
      <c r="W1729">
        <v>0</v>
      </c>
      <c r="X1729">
        <v>4</v>
      </c>
      <c r="Y1729">
        <v>19</v>
      </c>
      <c r="Z1729">
        <v>91</v>
      </c>
      <c r="AA1729">
        <f>Z1729/P1729</f>
        <v>0.16883116883116883</v>
      </c>
      <c r="AB1729" s="14" t="s">
        <v>506</v>
      </c>
      <c r="AC1729" s="13" t="s">
        <v>63</v>
      </c>
      <c r="AD1729">
        <v>3</v>
      </c>
      <c r="AE1729" t="str">
        <f>IF(AD1729&gt;3, "Prefers Discount", "Discount Indifferent")</f>
        <v>Discount Indifferent</v>
      </c>
      <c r="AF1729">
        <v>4</v>
      </c>
      <c r="AG1729">
        <v>2</v>
      </c>
      <c r="AH1729">
        <v>0</v>
      </c>
      <c r="AI1729" t="str">
        <f>INDEX($AF$1:$AH$1,MATCH(MAX(AF1729:AH1729),AF1729:AH1729,0))</f>
        <v>Store_Orders</v>
      </c>
      <c r="AJ1729">
        <v>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f>SUM(AK1729:AO1729)</f>
        <v>0</v>
      </c>
      <c r="AQ1729" t="s">
        <v>67</v>
      </c>
      <c r="AR1729">
        <v>0</v>
      </c>
      <c r="AS1729" t="str">
        <f>IF(OR(AK1729&gt;0, AL1729&gt;0, AM1729&gt;0, AN1729&gt;0, AO1729&gt;0), "Converted", "Not Converted")</f>
        <v>Not Converted</v>
      </c>
      <c r="AT1729">
        <v>0</v>
      </c>
      <c r="AU1729">
        <v>3</v>
      </c>
      <c r="AV1729">
        <v>11</v>
      </c>
      <c r="AW1729">
        <f>IF(Z1729&gt;607, 4, 0)</f>
        <v>0</v>
      </c>
      <c r="AX1729">
        <f>IF(AA1729&gt;1.6588, 3, 0)</f>
        <v>0</v>
      </c>
      <c r="AY1729">
        <f>IF(P1729&gt;401, 2, 0)</f>
        <v>2</v>
      </c>
      <c r="AZ1729">
        <f>IF(I1729&gt;52915.77, 1, 0)</f>
        <v>0</v>
      </c>
      <c r="BA1729">
        <f>SUM(AW1729:AZ1729)</f>
        <v>2</v>
      </c>
      <c r="BB1729" t="str">
        <f>VLOOKUP(BA1729,'Standard Deviations'!$L$1:$M$11,2,TRUE)</f>
        <v>Bronze</v>
      </c>
    </row>
    <row r="1730" spans="1:54">
      <c r="A1730">
        <v>7327</v>
      </c>
      <c r="B1730">
        <v>1959</v>
      </c>
      <c r="C1730">
        <f>2024-B1730</f>
        <v>65</v>
      </c>
      <c r="D1730" t="str">
        <f>VLOOKUP(B1730,Reference!$A$1:$B$125, 2)</f>
        <v>Boomers</v>
      </c>
      <c r="E1730" t="s">
        <v>68</v>
      </c>
      <c r="F1730" t="str">
        <f>IF(E1730="High School", "No College", "College")</f>
        <v>College</v>
      </c>
      <c r="G1730" t="s">
        <v>55</v>
      </c>
      <c r="H1730">
        <v>36732</v>
      </c>
      <c r="I1730">
        <v>36732</v>
      </c>
      <c r="J1730" s="4" t="s">
        <v>175</v>
      </c>
      <c r="K1730">
        <v>1</v>
      </c>
      <c r="L1730">
        <v>1</v>
      </c>
      <c r="M1730" t="str">
        <f>IF(OR(K1730&gt;0, L1730&gt;0), "Parent", "Not Parent")</f>
        <v>Parent</v>
      </c>
      <c r="N1730" t="s">
        <v>128</v>
      </c>
      <c r="O1730" s="8">
        <v>41916</v>
      </c>
      <c r="P1730" s="9">
        <f>O1730-N1730</f>
        <v>279</v>
      </c>
      <c r="Q1730">
        <v>71</v>
      </c>
      <c r="R1730" s="9">
        <f>P1730-Q1730</f>
        <v>208</v>
      </c>
      <c r="S1730" s="8">
        <f>O1730-R1730</f>
        <v>41708</v>
      </c>
      <c r="T1730">
        <v>21</v>
      </c>
      <c r="U1730">
        <v>5</v>
      </c>
      <c r="V1730">
        <v>3</v>
      </c>
      <c r="W1730">
        <v>10</v>
      </c>
      <c r="X1730">
        <v>1</v>
      </c>
      <c r="Y1730">
        <v>7</v>
      </c>
      <c r="Z1730">
        <v>47</v>
      </c>
      <c r="AA1730">
        <f>Z1730/P1730</f>
        <v>0.16845878136200718</v>
      </c>
      <c r="AB1730" s="14" t="s">
        <v>506</v>
      </c>
      <c r="AC1730" s="13" t="s">
        <v>63</v>
      </c>
      <c r="AD1730">
        <v>3</v>
      </c>
      <c r="AE1730" t="str">
        <f>IF(AD1730&gt;3, "Prefers Discount", "Discount Indifferent")</f>
        <v>Discount Indifferent</v>
      </c>
      <c r="AF1730">
        <v>4</v>
      </c>
      <c r="AG1730">
        <v>1</v>
      </c>
      <c r="AH1730">
        <v>1</v>
      </c>
      <c r="AI1730" t="str">
        <f>INDEX($AF$1:$AH$1,MATCH(MAX(AF1730:AH1730),AF1730:AH1730,0))</f>
        <v>Store_Orders</v>
      </c>
      <c r="AJ1730">
        <v>2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f>SUM(AK1730:AO1730)</f>
        <v>0</v>
      </c>
      <c r="AQ1730" t="s">
        <v>67</v>
      </c>
      <c r="AR1730">
        <v>0</v>
      </c>
      <c r="AS1730" t="str">
        <f>IF(OR(AK1730&gt;0, AL1730&gt;0, AM1730&gt;0, AN1730&gt;0, AO1730&gt;0), "Converted", "Not Converted")</f>
        <v>Not Converted</v>
      </c>
      <c r="AT1730">
        <v>0</v>
      </c>
      <c r="AU1730">
        <v>3</v>
      </c>
      <c r="AV1730">
        <v>11</v>
      </c>
      <c r="AW1730">
        <f>IF(Z1730&gt;607, 4, 0)</f>
        <v>0</v>
      </c>
      <c r="AX1730">
        <f>IF(AA1730&gt;1.6588, 3, 0)</f>
        <v>0</v>
      </c>
      <c r="AY1730">
        <f>IF(P1730&gt;401, 2, 0)</f>
        <v>0</v>
      </c>
      <c r="AZ1730">
        <f>IF(I1730&gt;52915.77, 1, 0)</f>
        <v>0</v>
      </c>
      <c r="BA1730">
        <f>SUM(AW1730:AZ1730)</f>
        <v>0</v>
      </c>
      <c r="BB1730" t="str">
        <f>VLOOKUP(BA1730,'Standard Deviations'!$L$1:$M$11,2,TRUE)</f>
        <v>No Tier</v>
      </c>
    </row>
    <row r="1731" spans="1:54">
      <c r="A1731">
        <v>7458</v>
      </c>
      <c r="B1731">
        <v>1956</v>
      </c>
      <c r="C1731">
        <f>2024-B1731</f>
        <v>68</v>
      </c>
      <c r="D1731" t="str">
        <f>VLOOKUP(B1731,Reference!$A$1:$B$125, 2)</f>
        <v>Boomers</v>
      </c>
      <c r="E1731" t="s">
        <v>64</v>
      </c>
      <c r="F1731" t="str">
        <f>IF(E1731="High School", "No College", "College")</f>
        <v>College</v>
      </c>
      <c r="G1731" t="s">
        <v>65</v>
      </c>
      <c r="H1731">
        <v>34941</v>
      </c>
      <c r="I1731">
        <v>34941</v>
      </c>
      <c r="J1731" s="4" t="s">
        <v>175</v>
      </c>
      <c r="K1731">
        <v>1</v>
      </c>
      <c r="L1731">
        <v>1</v>
      </c>
      <c r="M1731" t="str">
        <f>IF(OR(K1731&gt;0, L1731&gt;0), "Parent", "Not Parent")</f>
        <v>Parent</v>
      </c>
      <c r="N1731" t="s">
        <v>690</v>
      </c>
      <c r="O1731" s="8">
        <v>41916</v>
      </c>
      <c r="P1731" s="9">
        <f>O1731-N1731</f>
        <v>577</v>
      </c>
      <c r="Q1731">
        <v>26</v>
      </c>
      <c r="R1731" s="9">
        <f>P1731-Q1731</f>
        <v>551</v>
      </c>
      <c r="S1731" s="8">
        <f>O1731-R1731</f>
        <v>41365</v>
      </c>
      <c r="T1731">
        <v>39</v>
      </c>
      <c r="U1731">
        <v>2</v>
      </c>
      <c r="V1731">
        <v>25</v>
      </c>
      <c r="W1731">
        <v>4</v>
      </c>
      <c r="X1731">
        <v>3</v>
      </c>
      <c r="Y1731">
        <v>24</v>
      </c>
      <c r="Z1731">
        <v>97</v>
      </c>
      <c r="AA1731">
        <f>Z1731/P1731</f>
        <v>0.1681109185441941</v>
      </c>
      <c r="AB1731" s="11" t="s">
        <v>506</v>
      </c>
      <c r="AC1731" t="s">
        <v>59</v>
      </c>
      <c r="AD1731">
        <v>2</v>
      </c>
      <c r="AE1731" t="str">
        <f>IF(AD1731&gt;3, "Prefers Discount", "Discount Indifferent")</f>
        <v>Discount Indifferent</v>
      </c>
      <c r="AF1731">
        <v>3</v>
      </c>
      <c r="AG1731">
        <v>3</v>
      </c>
      <c r="AH1731">
        <v>0</v>
      </c>
      <c r="AI1731" t="str">
        <f>INDEX($AF$1:$AH$1,MATCH(MAX(AF1731:AH1731),AF1731:AH1731,0))</f>
        <v>Store_Orders</v>
      </c>
      <c r="AJ1731">
        <v>8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f>SUM(AK1731:AO1731)</f>
        <v>0</v>
      </c>
      <c r="AQ1731" t="s">
        <v>67</v>
      </c>
      <c r="AR1731">
        <v>0</v>
      </c>
      <c r="AS1731" t="str">
        <f>IF(OR(AK1731&gt;0, AL1731&gt;0, AM1731&gt;0, AN1731&gt;0, AO1731&gt;0), "Converted", "Not Converted")</f>
        <v>Not Converted</v>
      </c>
      <c r="AT1731">
        <v>0</v>
      </c>
      <c r="AU1731">
        <v>3</v>
      </c>
      <c r="AV1731">
        <v>11</v>
      </c>
      <c r="AW1731">
        <f>IF(Z1731&gt;607, 4, 0)</f>
        <v>0</v>
      </c>
      <c r="AX1731">
        <f>IF(AA1731&gt;1.6588, 3, 0)</f>
        <v>0</v>
      </c>
      <c r="AY1731">
        <f>IF(P1731&gt;401, 2, 0)</f>
        <v>2</v>
      </c>
      <c r="AZ1731">
        <f>IF(I1731&gt;52915.77, 1, 0)</f>
        <v>0</v>
      </c>
      <c r="BA1731">
        <f>SUM(AW1731:AZ1731)</f>
        <v>2</v>
      </c>
      <c r="BB1731" t="str">
        <f>VLOOKUP(BA1731,'Standard Deviations'!$L$1:$M$11,2,TRUE)</f>
        <v>Bronze</v>
      </c>
    </row>
    <row r="1732" spans="1:54">
      <c r="A1732">
        <v>7573</v>
      </c>
      <c r="B1732">
        <v>1978</v>
      </c>
      <c r="C1732">
        <f>2024-B1732</f>
        <v>46</v>
      </c>
      <c r="D1732" t="str">
        <f>VLOOKUP(B1732,Reference!$A$1:$B$125, 2)</f>
        <v>Gen X</v>
      </c>
      <c r="E1732" t="s">
        <v>68</v>
      </c>
      <c r="F1732" t="str">
        <f>IF(E1732="High School", "No College", "College")</f>
        <v>College</v>
      </c>
      <c r="G1732" t="s">
        <v>60</v>
      </c>
      <c r="H1732">
        <v>31626</v>
      </c>
      <c r="I1732">
        <v>31626</v>
      </c>
      <c r="J1732" s="4" t="s">
        <v>175</v>
      </c>
      <c r="K1732">
        <v>1</v>
      </c>
      <c r="L1732">
        <v>0</v>
      </c>
      <c r="M1732" t="str">
        <f>IF(OR(K1732&gt;0, L1732&gt;0), "Parent", "Not Parent")</f>
        <v>Parent</v>
      </c>
      <c r="N1732" t="s">
        <v>691</v>
      </c>
      <c r="O1732" s="8">
        <v>41916</v>
      </c>
      <c r="P1732" s="9">
        <f>O1732-N1732</f>
        <v>512</v>
      </c>
      <c r="Q1732">
        <v>12</v>
      </c>
      <c r="R1732" s="9">
        <f>P1732-Q1732</f>
        <v>500</v>
      </c>
      <c r="S1732" s="8">
        <f>O1732-R1732</f>
        <v>41416</v>
      </c>
      <c r="T1732">
        <v>39</v>
      </c>
      <c r="U1732">
        <v>1</v>
      </c>
      <c r="V1732">
        <v>9</v>
      </c>
      <c r="W1732">
        <v>2</v>
      </c>
      <c r="X1732">
        <v>1</v>
      </c>
      <c r="Y1732">
        <v>34</v>
      </c>
      <c r="Z1732">
        <v>86</v>
      </c>
      <c r="AA1732">
        <f>Z1732/P1732</f>
        <v>0.16796875</v>
      </c>
      <c r="AB1732" s="11" t="s">
        <v>506</v>
      </c>
      <c r="AC1732" t="s">
        <v>59</v>
      </c>
      <c r="AD1732">
        <v>1</v>
      </c>
      <c r="AE1732" t="str">
        <f>IF(AD1732&gt;3, "Prefers Discount", "Discount Indifferent")</f>
        <v>Discount Indifferent</v>
      </c>
      <c r="AF1732">
        <v>2</v>
      </c>
      <c r="AG1732">
        <v>2</v>
      </c>
      <c r="AH1732">
        <v>1</v>
      </c>
      <c r="AI1732" t="str">
        <f>INDEX($AF$1:$AH$1,MATCH(MAX(AF1732:AH1732),AF1732:AH1732,0))</f>
        <v>Store_Orders</v>
      </c>
      <c r="AJ1732">
        <v>7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f>SUM(AK1732:AO1732)</f>
        <v>1</v>
      </c>
      <c r="AQ1732" t="str">
        <f>INDEX($AK$1:$AO$1,MATCH(MAX(AK1732:AO1732),AK1732:AO1732,0))</f>
        <v>Converted_on_Camp3</v>
      </c>
      <c r="AR1732">
        <v>1</v>
      </c>
      <c r="AS1732" t="str">
        <f>IF(OR(AK1732&gt;0, AL1732&gt;0, AM1732&gt;0, AN1732&gt;0, AO1732&gt;0), "Converted", "Not Converted")</f>
        <v>Converted</v>
      </c>
      <c r="AT1732">
        <v>0</v>
      </c>
      <c r="AU1732">
        <v>3</v>
      </c>
      <c r="AV1732">
        <v>11</v>
      </c>
      <c r="AW1732">
        <f>IF(Z1732&gt;607, 4, 0)</f>
        <v>0</v>
      </c>
      <c r="AX1732">
        <f>IF(AA1732&gt;1.6588, 3, 0)</f>
        <v>0</v>
      </c>
      <c r="AY1732">
        <f>IF(P1732&gt;401, 2, 0)</f>
        <v>2</v>
      </c>
      <c r="AZ1732">
        <f>IF(I1732&gt;52915.77, 1, 0)</f>
        <v>0</v>
      </c>
      <c r="BA1732">
        <f>SUM(AW1732:AZ1732)</f>
        <v>2</v>
      </c>
      <c r="BB1732" t="str">
        <f>VLOOKUP(BA1732,'Standard Deviations'!$L$1:$M$11,2,TRUE)</f>
        <v>Bronze</v>
      </c>
    </row>
    <row r="1733" spans="1:54">
      <c r="A1733">
        <v>1321</v>
      </c>
      <c r="B1733">
        <v>1974</v>
      </c>
      <c r="C1733">
        <f>2024-B1733</f>
        <v>50</v>
      </c>
      <c r="D1733" t="str">
        <f>VLOOKUP(B1733,Reference!$A$1:$B$125, 2)</f>
        <v>Gen X</v>
      </c>
      <c r="E1733" t="s">
        <v>54</v>
      </c>
      <c r="F1733" t="str">
        <f>IF(E1733="High School", "No College", "College")</f>
        <v>College</v>
      </c>
      <c r="G1733" t="s">
        <v>55</v>
      </c>
      <c r="H1733">
        <v>26067</v>
      </c>
      <c r="I1733">
        <v>26067</v>
      </c>
      <c r="J1733" s="4" t="s">
        <v>341</v>
      </c>
      <c r="K1733">
        <v>1</v>
      </c>
      <c r="L1733">
        <v>0</v>
      </c>
      <c r="M1733" t="str">
        <f>IF(OR(K1733&gt;0, L1733&gt;0), "Parent", "Not Parent")</f>
        <v>Parent</v>
      </c>
      <c r="N1733" t="s">
        <v>544</v>
      </c>
      <c r="O1733" s="8">
        <v>41916</v>
      </c>
      <c r="P1733" s="9">
        <f>O1733-N1733</f>
        <v>334</v>
      </c>
      <c r="Q1733">
        <v>49</v>
      </c>
      <c r="R1733" s="9">
        <f>P1733-Q1733</f>
        <v>285</v>
      </c>
      <c r="S1733" s="8">
        <f>O1733-R1733</f>
        <v>41631</v>
      </c>
      <c r="T1733">
        <v>22</v>
      </c>
      <c r="U1733">
        <v>2</v>
      </c>
      <c r="V1733">
        <v>18</v>
      </c>
      <c r="W1733">
        <v>0</v>
      </c>
      <c r="X1733">
        <v>2</v>
      </c>
      <c r="Y1733">
        <v>12</v>
      </c>
      <c r="Z1733">
        <v>56</v>
      </c>
      <c r="AA1733">
        <f>Z1733/P1733</f>
        <v>0.16766467065868262</v>
      </c>
      <c r="AB1733" s="11" t="s">
        <v>506</v>
      </c>
      <c r="AC1733" t="s">
        <v>59</v>
      </c>
      <c r="AD1733">
        <v>3</v>
      </c>
      <c r="AE1733" t="str">
        <f>IF(AD1733&gt;3, "Prefers Discount", "Discount Indifferent")</f>
        <v>Discount Indifferent</v>
      </c>
      <c r="AF1733">
        <v>3</v>
      </c>
      <c r="AG1733">
        <v>3</v>
      </c>
      <c r="AH1733">
        <v>0</v>
      </c>
      <c r="AI1733" t="str">
        <f>INDEX($AF$1:$AH$1,MATCH(MAX(AF1733:AH1733),AF1733:AH1733,0))</f>
        <v>Store_Orders</v>
      </c>
      <c r="AJ1733">
        <v>8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f>SUM(AK1733:AO1733)</f>
        <v>0</v>
      </c>
      <c r="AQ1733" t="s">
        <v>67</v>
      </c>
      <c r="AR1733">
        <v>0</v>
      </c>
      <c r="AS1733" t="str">
        <f>IF(OR(AK1733&gt;0, AL1733&gt;0, AM1733&gt;0, AN1733&gt;0, AO1733&gt;0), "Converted", "Not Converted")</f>
        <v>Not Converted</v>
      </c>
      <c r="AT1733">
        <v>0</v>
      </c>
      <c r="AU1733">
        <v>3</v>
      </c>
      <c r="AV1733">
        <v>11</v>
      </c>
      <c r="AW1733">
        <f>IF(Z1733&gt;607, 4, 0)</f>
        <v>0</v>
      </c>
      <c r="AX1733">
        <f>IF(AA1733&gt;1.6588, 3, 0)</f>
        <v>0</v>
      </c>
      <c r="AY1733">
        <f>IF(P1733&gt;401, 2, 0)</f>
        <v>0</v>
      </c>
      <c r="AZ1733">
        <f>IF(I1733&gt;52915.77, 1, 0)</f>
        <v>0</v>
      </c>
      <c r="BA1733">
        <f>SUM(AW1733:AZ1733)</f>
        <v>0</v>
      </c>
      <c r="BB1733" t="str">
        <f>VLOOKUP(BA1733,'Standard Deviations'!$L$1:$M$11,2,TRUE)</f>
        <v>No Tier</v>
      </c>
    </row>
    <row r="1734" spans="1:54">
      <c r="A1734">
        <v>10839</v>
      </c>
      <c r="B1734">
        <v>1976</v>
      </c>
      <c r="C1734">
        <f>2024-B1734</f>
        <v>48</v>
      </c>
      <c r="D1734" t="str">
        <f>VLOOKUP(B1734,Reference!$A$1:$B$125, 2)</f>
        <v>Gen X</v>
      </c>
      <c r="E1734" t="s">
        <v>54</v>
      </c>
      <c r="F1734" t="str">
        <f>IF(E1734="High School", "No College", "College")</f>
        <v>College</v>
      </c>
      <c r="G1734" t="s">
        <v>65</v>
      </c>
      <c r="H1734">
        <v>36283</v>
      </c>
      <c r="I1734">
        <v>36283</v>
      </c>
      <c r="J1734" s="4" t="s">
        <v>175</v>
      </c>
      <c r="K1734">
        <v>1</v>
      </c>
      <c r="L1734">
        <v>1</v>
      </c>
      <c r="M1734" t="str">
        <f>IF(OR(K1734&gt;0, L1734&gt;0), "Parent", "Not Parent")</f>
        <v>Parent</v>
      </c>
      <c r="N1734" t="s">
        <v>212</v>
      </c>
      <c r="O1734" s="8">
        <v>41916</v>
      </c>
      <c r="P1734" s="9">
        <f>O1734-N1734</f>
        <v>173</v>
      </c>
      <c r="Q1734">
        <v>42</v>
      </c>
      <c r="R1734" s="9">
        <f>P1734-Q1734</f>
        <v>131</v>
      </c>
      <c r="S1734" s="8">
        <f>O1734-R1734</f>
        <v>41785</v>
      </c>
      <c r="T1734">
        <v>6</v>
      </c>
      <c r="U1734">
        <v>5</v>
      </c>
      <c r="V1734">
        <v>5</v>
      </c>
      <c r="W1734">
        <v>8</v>
      </c>
      <c r="X1734">
        <v>0</v>
      </c>
      <c r="Y1734">
        <v>5</v>
      </c>
      <c r="Z1734">
        <v>29</v>
      </c>
      <c r="AA1734">
        <f>Z1734/P1734</f>
        <v>0.16763005780346821</v>
      </c>
      <c r="AB1734" s="11" t="s">
        <v>506</v>
      </c>
      <c r="AC1734" t="s">
        <v>59</v>
      </c>
      <c r="AD1734">
        <v>2</v>
      </c>
      <c r="AE1734" t="str">
        <f>IF(AD1734&gt;3, "Prefers Discount", "Discount Indifferent")</f>
        <v>Discount Indifferent</v>
      </c>
      <c r="AF1734">
        <v>3</v>
      </c>
      <c r="AG1734">
        <v>1</v>
      </c>
      <c r="AH1734">
        <v>0</v>
      </c>
      <c r="AI1734" t="str">
        <f>INDEX($AF$1:$AH$1,MATCH(MAX(AF1734:AH1734),AF1734:AH1734,0))</f>
        <v>Store_Orders</v>
      </c>
      <c r="AJ1734">
        <v>4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f>SUM(AK1734:AO1734)</f>
        <v>0</v>
      </c>
      <c r="AQ1734" t="s">
        <v>67</v>
      </c>
      <c r="AR1734">
        <v>0</v>
      </c>
      <c r="AS1734" t="str">
        <f>IF(OR(AK1734&gt;0, AL1734&gt;0, AM1734&gt;0, AN1734&gt;0, AO1734&gt;0), "Converted", "Not Converted")</f>
        <v>Not Converted</v>
      </c>
      <c r="AT1734">
        <v>0</v>
      </c>
      <c r="AU1734">
        <v>3</v>
      </c>
      <c r="AV1734">
        <v>11</v>
      </c>
      <c r="AW1734">
        <f>IF(Z1734&gt;607, 4, 0)</f>
        <v>0</v>
      </c>
      <c r="AX1734">
        <f>IF(AA1734&gt;1.6588, 3, 0)</f>
        <v>0</v>
      </c>
      <c r="AY1734">
        <f>IF(P1734&gt;401, 2, 0)</f>
        <v>0</v>
      </c>
      <c r="AZ1734">
        <f>IF(I1734&gt;52915.77, 1, 0)</f>
        <v>0</v>
      </c>
      <c r="BA1734">
        <f>SUM(AW1734:AZ1734)</f>
        <v>0</v>
      </c>
      <c r="BB1734" t="str">
        <f>VLOOKUP(BA1734,'Standard Deviations'!$L$1:$M$11,2,TRUE)</f>
        <v>No Tier</v>
      </c>
    </row>
    <row r="1735" spans="1:54">
      <c r="A1735">
        <v>6471</v>
      </c>
      <c r="B1735">
        <v>1971</v>
      </c>
      <c r="C1735">
        <f>2024-B1735</f>
        <v>53</v>
      </c>
      <c r="D1735" t="str">
        <f>VLOOKUP(B1735,Reference!$A$1:$B$125, 2)</f>
        <v>Gen X</v>
      </c>
      <c r="E1735" t="s">
        <v>64</v>
      </c>
      <c r="F1735" t="str">
        <f>IF(E1735="High School", "No College", "College")</f>
        <v>College</v>
      </c>
      <c r="G1735" t="s">
        <v>60</v>
      </c>
      <c r="H1735">
        <v>36230</v>
      </c>
      <c r="I1735">
        <v>36230</v>
      </c>
      <c r="J1735" s="4" t="s">
        <v>175</v>
      </c>
      <c r="K1735">
        <v>1</v>
      </c>
      <c r="L1735">
        <v>0</v>
      </c>
      <c r="M1735" t="str">
        <f>IF(OR(K1735&gt;0, L1735&gt;0), "Parent", "Not Parent")</f>
        <v>Parent</v>
      </c>
      <c r="N1735" t="s">
        <v>139</v>
      </c>
      <c r="O1735" s="8">
        <v>41916</v>
      </c>
      <c r="P1735" s="9">
        <f>O1735-N1735</f>
        <v>352</v>
      </c>
      <c r="Q1735">
        <v>17</v>
      </c>
      <c r="R1735" s="9">
        <f>P1735-Q1735</f>
        <v>335</v>
      </c>
      <c r="S1735" s="8">
        <f>O1735-R1735</f>
        <v>41581</v>
      </c>
      <c r="T1735">
        <v>14</v>
      </c>
      <c r="U1735">
        <v>2</v>
      </c>
      <c r="V1735">
        <v>30</v>
      </c>
      <c r="W1735">
        <v>8</v>
      </c>
      <c r="X1735">
        <v>2</v>
      </c>
      <c r="Y1735">
        <v>3</v>
      </c>
      <c r="Z1735">
        <v>59</v>
      </c>
      <c r="AA1735">
        <f>Z1735/P1735</f>
        <v>0.16761363636363635</v>
      </c>
      <c r="AB1735" s="11" t="s">
        <v>506</v>
      </c>
      <c r="AC1735" t="s">
        <v>59</v>
      </c>
      <c r="AD1735">
        <v>1</v>
      </c>
      <c r="AE1735" t="str">
        <f>IF(AD1735&gt;3, "Prefers Discount", "Discount Indifferent")</f>
        <v>Discount Indifferent</v>
      </c>
      <c r="AF1735">
        <v>4</v>
      </c>
      <c r="AG1735">
        <v>2</v>
      </c>
      <c r="AH1735">
        <v>0</v>
      </c>
      <c r="AI1735" t="str">
        <f>INDEX($AF$1:$AH$1,MATCH(MAX(AF1735:AH1735),AF1735:AH1735,0))</f>
        <v>Store_Orders</v>
      </c>
      <c r="AJ1735">
        <v>5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f>SUM(AK1735:AO1735)</f>
        <v>0</v>
      </c>
      <c r="AQ1735" t="s">
        <v>67</v>
      </c>
      <c r="AR1735">
        <v>0</v>
      </c>
      <c r="AS1735" t="str">
        <f>IF(OR(AK1735&gt;0, AL1735&gt;0, AM1735&gt;0, AN1735&gt;0, AO1735&gt;0), "Converted", "Not Converted")</f>
        <v>Not Converted</v>
      </c>
      <c r="AT1735">
        <v>0</v>
      </c>
      <c r="AU1735">
        <v>3</v>
      </c>
      <c r="AV1735">
        <v>11</v>
      </c>
      <c r="AW1735">
        <f>IF(Z1735&gt;607, 4, 0)</f>
        <v>0</v>
      </c>
      <c r="AX1735">
        <f>IF(AA1735&gt;1.6588, 3, 0)</f>
        <v>0</v>
      </c>
      <c r="AY1735">
        <f>IF(P1735&gt;401, 2, 0)</f>
        <v>0</v>
      </c>
      <c r="AZ1735">
        <f>IF(I1735&gt;52915.77, 1, 0)</f>
        <v>0</v>
      </c>
      <c r="BA1735">
        <f>SUM(AW1735:AZ1735)</f>
        <v>0</v>
      </c>
      <c r="BB1735" t="str">
        <f>VLOOKUP(BA1735,'Standard Deviations'!$L$1:$M$11,2,TRUE)</f>
        <v>No Tier</v>
      </c>
    </row>
    <row r="1736" spans="1:54">
      <c r="A1736">
        <v>10236</v>
      </c>
      <c r="B1736">
        <v>1975</v>
      </c>
      <c r="C1736">
        <f>2024-B1736</f>
        <v>49</v>
      </c>
      <c r="D1736" t="str">
        <f>VLOOKUP(B1736,Reference!$A$1:$B$125, 2)</f>
        <v>Gen X</v>
      </c>
      <c r="E1736" t="s">
        <v>64</v>
      </c>
      <c r="F1736" t="str">
        <f>IF(E1736="High School", "No College", "College")</f>
        <v>College</v>
      </c>
      <c r="G1736" t="s">
        <v>60</v>
      </c>
      <c r="H1736">
        <v>31160</v>
      </c>
      <c r="I1736">
        <v>31160</v>
      </c>
      <c r="J1736" s="4" t="s">
        <v>341</v>
      </c>
      <c r="K1736">
        <v>1</v>
      </c>
      <c r="L1736">
        <v>0</v>
      </c>
      <c r="M1736" t="str">
        <f>IF(OR(K1736&gt;0, L1736&gt;0), "Parent", "Not Parent")</f>
        <v>Parent</v>
      </c>
      <c r="N1736" t="s">
        <v>453</v>
      </c>
      <c r="O1736" s="8">
        <v>41916</v>
      </c>
      <c r="P1736" s="9">
        <f>O1736-N1736</f>
        <v>383</v>
      </c>
      <c r="Q1736">
        <v>59</v>
      </c>
      <c r="R1736" s="9">
        <f>P1736-Q1736</f>
        <v>324</v>
      </c>
      <c r="S1736" s="8">
        <f>O1736-R1736</f>
        <v>41592</v>
      </c>
      <c r="T1736">
        <v>16</v>
      </c>
      <c r="U1736">
        <v>3</v>
      </c>
      <c r="V1736">
        <v>25</v>
      </c>
      <c r="W1736">
        <v>6</v>
      </c>
      <c r="X1736">
        <v>1</v>
      </c>
      <c r="Y1736">
        <v>13</v>
      </c>
      <c r="Z1736">
        <v>64</v>
      </c>
      <c r="AA1736">
        <f>Z1736/P1736</f>
        <v>0.16710182767624021</v>
      </c>
      <c r="AB1736" s="14" t="s">
        <v>506</v>
      </c>
      <c r="AC1736" s="13" t="s">
        <v>63</v>
      </c>
      <c r="AD1736">
        <v>2</v>
      </c>
      <c r="AE1736" t="str">
        <f>IF(AD1736&gt;3, "Prefers Discount", "Discount Indifferent")</f>
        <v>Discount Indifferent</v>
      </c>
      <c r="AF1736">
        <v>3</v>
      </c>
      <c r="AG1736">
        <v>2</v>
      </c>
      <c r="AH1736">
        <v>0</v>
      </c>
      <c r="AI1736" t="str">
        <f>INDEX($AF$1:$AH$1,MATCH(MAX(AF1736:AH1736),AF1736:AH1736,0))</f>
        <v>Store_Orders</v>
      </c>
      <c r="AJ1736">
        <v>8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f>SUM(AK1736:AO1736)</f>
        <v>0</v>
      </c>
      <c r="AQ1736" t="s">
        <v>67</v>
      </c>
      <c r="AR1736">
        <v>0</v>
      </c>
      <c r="AS1736" t="str">
        <f>IF(OR(AK1736&gt;0, AL1736&gt;0, AM1736&gt;0, AN1736&gt;0, AO1736&gt;0), "Converted", "Not Converted")</f>
        <v>Not Converted</v>
      </c>
      <c r="AT1736">
        <v>0</v>
      </c>
      <c r="AU1736">
        <v>3</v>
      </c>
      <c r="AV1736">
        <v>11</v>
      </c>
      <c r="AW1736">
        <f>IF(Z1736&gt;607, 4, 0)</f>
        <v>0</v>
      </c>
      <c r="AX1736">
        <f>IF(AA1736&gt;1.6588, 3, 0)</f>
        <v>0</v>
      </c>
      <c r="AY1736">
        <f>IF(P1736&gt;401, 2, 0)</f>
        <v>0</v>
      </c>
      <c r="AZ1736">
        <f>IF(I1736&gt;52915.77, 1, 0)</f>
        <v>0</v>
      </c>
      <c r="BA1736">
        <f>SUM(AW1736:AZ1736)</f>
        <v>0</v>
      </c>
      <c r="BB1736" t="str">
        <f>VLOOKUP(BA1736,'Standard Deviations'!$L$1:$M$11,2,TRUE)</f>
        <v>No Tier</v>
      </c>
    </row>
    <row r="1737" spans="1:54">
      <c r="A1737">
        <v>6770</v>
      </c>
      <c r="B1737">
        <v>1985</v>
      </c>
      <c r="C1737">
        <f>2024-B1737</f>
        <v>39</v>
      </c>
      <c r="D1737" t="str">
        <f>VLOOKUP(B1737,Reference!$A$1:$B$125, 2)</f>
        <v>Millennials</v>
      </c>
      <c r="E1737" t="s">
        <v>54</v>
      </c>
      <c r="F1737" t="str">
        <f>IF(E1737="High School", "No College", "College")</f>
        <v>College</v>
      </c>
      <c r="G1737" t="s">
        <v>55</v>
      </c>
      <c r="H1737">
        <v>21355</v>
      </c>
      <c r="I1737">
        <v>21355</v>
      </c>
      <c r="J1737" s="4" t="s">
        <v>341</v>
      </c>
      <c r="K1737">
        <v>1</v>
      </c>
      <c r="L1737">
        <v>0</v>
      </c>
      <c r="M1737" t="str">
        <f>IF(OR(K1737&gt;0, L1737&gt;0), "Parent", "Not Parent")</f>
        <v>Parent</v>
      </c>
      <c r="N1737" t="s">
        <v>301</v>
      </c>
      <c r="O1737" s="8">
        <v>41916</v>
      </c>
      <c r="P1737" s="9">
        <f>O1737-N1737</f>
        <v>410</v>
      </c>
      <c r="Q1737">
        <v>5</v>
      </c>
      <c r="R1737" s="9">
        <f>P1737-Q1737</f>
        <v>405</v>
      </c>
      <c r="S1737" s="8">
        <f>O1737-R1737</f>
        <v>41511</v>
      </c>
      <c r="T1737">
        <v>5</v>
      </c>
      <c r="U1737">
        <v>13</v>
      </c>
      <c r="V1737">
        <v>14</v>
      </c>
      <c r="W1737">
        <v>0</v>
      </c>
      <c r="X1737">
        <v>5</v>
      </c>
      <c r="Y1737">
        <v>31</v>
      </c>
      <c r="Z1737">
        <v>68</v>
      </c>
      <c r="AA1737">
        <f>Z1737/P1737</f>
        <v>0.16585365853658537</v>
      </c>
      <c r="AB1737" s="11" t="s">
        <v>506</v>
      </c>
      <c r="AC1737" t="s">
        <v>59</v>
      </c>
      <c r="AD1737">
        <v>2</v>
      </c>
      <c r="AE1737" t="str">
        <f>IF(AD1737&gt;3, "Prefers Discount", "Discount Indifferent")</f>
        <v>Discount Indifferent</v>
      </c>
      <c r="AF1737">
        <v>2</v>
      </c>
      <c r="AG1737">
        <v>2</v>
      </c>
      <c r="AH1737">
        <v>1</v>
      </c>
      <c r="AI1737" t="str">
        <f>INDEX($AF$1:$AH$1,MATCH(MAX(AF1737:AH1737),AF1737:AH1737,0))</f>
        <v>Store_Orders</v>
      </c>
      <c r="AJ1737">
        <v>6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f>SUM(AK1737:AO1737)</f>
        <v>1</v>
      </c>
      <c r="AQ1737" t="str">
        <f>INDEX($AK$1:$AO$1,MATCH(MAX(AK1737:AO1737),AK1737:AO1737,0))</f>
        <v>Converted_on_Camp3</v>
      </c>
      <c r="AR1737">
        <v>1</v>
      </c>
      <c r="AS1737" t="str">
        <f>IF(OR(AK1737&gt;0, AL1737&gt;0, AM1737&gt;0, AN1737&gt;0, AO1737&gt;0), "Converted", "Not Converted")</f>
        <v>Converted</v>
      </c>
      <c r="AT1737">
        <v>0</v>
      </c>
      <c r="AU1737">
        <v>3</v>
      </c>
      <c r="AV1737">
        <v>11</v>
      </c>
      <c r="AW1737">
        <f>IF(Z1737&gt;607, 4, 0)</f>
        <v>0</v>
      </c>
      <c r="AX1737">
        <f>IF(AA1737&gt;1.6588, 3, 0)</f>
        <v>0</v>
      </c>
      <c r="AY1737">
        <f>IF(P1737&gt;401, 2, 0)</f>
        <v>2</v>
      </c>
      <c r="AZ1737">
        <f>IF(I1737&gt;52915.77, 1, 0)</f>
        <v>0</v>
      </c>
      <c r="BA1737">
        <f>SUM(AW1737:AZ1737)</f>
        <v>2</v>
      </c>
      <c r="BB1737" t="str">
        <f>VLOOKUP(BA1737,'Standard Deviations'!$L$1:$M$11,2,TRUE)</f>
        <v>Bronze</v>
      </c>
    </row>
    <row r="1738" spans="1:54">
      <c r="A1738">
        <v>5710</v>
      </c>
      <c r="B1738">
        <v>1970</v>
      </c>
      <c r="C1738">
        <f>2024-B1738</f>
        <v>54</v>
      </c>
      <c r="D1738" t="str">
        <f>VLOOKUP(B1738,Reference!$A$1:$B$125, 2)</f>
        <v>Gen X</v>
      </c>
      <c r="E1738" t="s">
        <v>54</v>
      </c>
      <c r="F1738" t="str">
        <f>IF(E1738="High School", "No College", "College")</f>
        <v>College</v>
      </c>
      <c r="G1738" t="s">
        <v>65</v>
      </c>
      <c r="H1738">
        <v>40548</v>
      </c>
      <c r="I1738">
        <v>40548</v>
      </c>
      <c r="J1738" s="4" t="s">
        <v>175</v>
      </c>
      <c r="K1738">
        <v>0</v>
      </c>
      <c r="L1738">
        <v>1</v>
      </c>
      <c r="M1738" t="str">
        <f>IF(OR(K1738&gt;0, L1738&gt;0), "Parent", "Not Parent")</f>
        <v>Parent</v>
      </c>
      <c r="N1738" t="s">
        <v>587</v>
      </c>
      <c r="O1738" s="8">
        <v>41916</v>
      </c>
      <c r="P1738" s="9">
        <f>O1738-N1738</f>
        <v>724</v>
      </c>
      <c r="Q1738">
        <v>31</v>
      </c>
      <c r="R1738" s="9">
        <f>P1738-Q1738</f>
        <v>693</v>
      </c>
      <c r="S1738" s="8">
        <f>O1738-R1738</f>
        <v>41223</v>
      </c>
      <c r="T1738">
        <v>110</v>
      </c>
      <c r="U1738">
        <v>0</v>
      </c>
      <c r="V1738">
        <v>5</v>
      </c>
      <c r="W1738">
        <v>2</v>
      </c>
      <c r="X1738">
        <v>0</v>
      </c>
      <c r="Y1738">
        <v>3</v>
      </c>
      <c r="Z1738">
        <v>120</v>
      </c>
      <c r="AA1738">
        <f>Z1738/P1738</f>
        <v>0.16574585635359115</v>
      </c>
      <c r="AB1738" s="11" t="s">
        <v>506</v>
      </c>
      <c r="AC1738" t="s">
        <v>59</v>
      </c>
      <c r="AD1738">
        <v>2</v>
      </c>
      <c r="AE1738" t="str">
        <f>IF(AD1738&gt;3, "Prefers Discount", "Discount Indifferent")</f>
        <v>Discount Indifferent</v>
      </c>
      <c r="AF1738">
        <v>4</v>
      </c>
      <c r="AG1738">
        <v>2</v>
      </c>
      <c r="AH1738">
        <v>1</v>
      </c>
      <c r="AI1738" t="str">
        <f>INDEX($AF$1:$AH$1,MATCH(MAX(AF1738:AH1738),AF1738:AH1738,0))</f>
        <v>Store_Orders</v>
      </c>
      <c r="AJ1738">
        <v>5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f>SUM(AK1738:AO1738)</f>
        <v>1</v>
      </c>
      <c r="AQ1738" t="str">
        <f>INDEX($AK$1:$AO$1,MATCH(MAX(AK1738:AO1738),AK1738:AO1738,0))</f>
        <v>Converted_on_Camp4</v>
      </c>
      <c r="AR1738">
        <v>1</v>
      </c>
      <c r="AS1738" t="str">
        <f>IF(OR(AK1738&gt;0, AL1738&gt;0, AM1738&gt;0, AN1738&gt;0, AO1738&gt;0), "Converted", "Not Converted")</f>
        <v>Converted</v>
      </c>
      <c r="AT1738">
        <v>0</v>
      </c>
      <c r="AU1738">
        <v>3</v>
      </c>
      <c r="AV1738">
        <v>11</v>
      </c>
      <c r="AW1738">
        <f>IF(Z1738&gt;607, 4, 0)</f>
        <v>0</v>
      </c>
      <c r="AX1738">
        <f>IF(AA1738&gt;1.6588, 3, 0)</f>
        <v>0</v>
      </c>
      <c r="AY1738">
        <f>IF(P1738&gt;401, 2, 0)</f>
        <v>2</v>
      </c>
      <c r="AZ1738">
        <f>IF(I1738&gt;52915.77, 1, 0)</f>
        <v>0</v>
      </c>
      <c r="BA1738">
        <f>SUM(AW1738:AZ1738)</f>
        <v>2</v>
      </c>
      <c r="BB1738" t="str">
        <f>VLOOKUP(BA1738,'Standard Deviations'!$L$1:$M$11,2,TRUE)</f>
        <v>Bronze</v>
      </c>
    </row>
    <row r="1739" spans="1:54">
      <c r="A1739">
        <v>6515</v>
      </c>
      <c r="B1739">
        <v>1977</v>
      </c>
      <c r="C1739">
        <f>2024-B1739</f>
        <v>47</v>
      </c>
      <c r="D1739" t="str">
        <f>VLOOKUP(B1739,Reference!$A$1:$B$125, 2)</f>
        <v>Gen X</v>
      </c>
      <c r="E1739" t="s">
        <v>54</v>
      </c>
      <c r="F1739" t="str">
        <f>IF(E1739="High School", "No College", "College")</f>
        <v>College</v>
      </c>
      <c r="G1739" t="s">
        <v>65</v>
      </c>
      <c r="H1739">
        <v>39771</v>
      </c>
      <c r="I1739">
        <v>39771</v>
      </c>
      <c r="J1739" s="4" t="s">
        <v>175</v>
      </c>
      <c r="K1739">
        <v>1</v>
      </c>
      <c r="L1739">
        <v>0</v>
      </c>
      <c r="M1739" t="str">
        <f>IF(OR(K1739&gt;0, L1739&gt;0), "Parent", "Not Parent")</f>
        <v>Parent</v>
      </c>
      <c r="N1739" t="s">
        <v>248</v>
      </c>
      <c r="O1739" s="8">
        <v>41916</v>
      </c>
      <c r="P1739" s="9">
        <f>O1739-N1739</f>
        <v>302</v>
      </c>
      <c r="Q1739">
        <v>92</v>
      </c>
      <c r="R1739" s="9">
        <f>P1739-Q1739</f>
        <v>210</v>
      </c>
      <c r="S1739" s="8">
        <f>O1739-R1739</f>
        <v>41706</v>
      </c>
      <c r="T1739">
        <v>6</v>
      </c>
      <c r="U1739">
        <v>2</v>
      </c>
      <c r="V1739">
        <v>18</v>
      </c>
      <c r="W1739">
        <v>2</v>
      </c>
      <c r="X1739">
        <v>8</v>
      </c>
      <c r="Y1739">
        <v>14</v>
      </c>
      <c r="Z1739">
        <v>50</v>
      </c>
      <c r="AA1739">
        <f>Z1739/P1739</f>
        <v>0.16556291390728478</v>
      </c>
      <c r="AB1739" s="14" t="s">
        <v>506</v>
      </c>
      <c r="AC1739" s="13" t="s">
        <v>63</v>
      </c>
      <c r="AD1739">
        <v>1</v>
      </c>
      <c r="AE1739" t="str">
        <f>IF(AD1739&gt;3, "Prefers Discount", "Discount Indifferent")</f>
        <v>Discount Indifferent</v>
      </c>
      <c r="AF1739">
        <v>3</v>
      </c>
      <c r="AG1739">
        <v>2</v>
      </c>
      <c r="AH1739">
        <v>0</v>
      </c>
      <c r="AI1739" t="str">
        <f>INDEX($AF$1:$AH$1,MATCH(MAX(AF1739:AH1739),AF1739:AH1739,0))</f>
        <v>Store_Orders</v>
      </c>
      <c r="AJ1739">
        <v>4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f>SUM(AK1739:AO1739)</f>
        <v>0</v>
      </c>
      <c r="AQ1739" t="s">
        <v>67</v>
      </c>
      <c r="AR1739">
        <v>0</v>
      </c>
      <c r="AS1739" t="str">
        <f>IF(OR(AK1739&gt;0, AL1739&gt;0, AM1739&gt;0, AN1739&gt;0, AO1739&gt;0), "Converted", "Not Converted")</f>
        <v>Not Converted</v>
      </c>
      <c r="AT1739">
        <v>0</v>
      </c>
      <c r="AU1739">
        <v>3</v>
      </c>
      <c r="AV1739">
        <v>11</v>
      </c>
      <c r="AW1739">
        <f>IF(Z1739&gt;607, 4, 0)</f>
        <v>0</v>
      </c>
      <c r="AX1739">
        <f>IF(AA1739&gt;1.6588, 3, 0)</f>
        <v>0</v>
      </c>
      <c r="AY1739">
        <f>IF(P1739&gt;401, 2, 0)</f>
        <v>0</v>
      </c>
      <c r="AZ1739">
        <f>IF(I1739&gt;52915.77, 1, 0)</f>
        <v>0</v>
      </c>
      <c r="BA1739">
        <f>SUM(AW1739:AZ1739)</f>
        <v>0</v>
      </c>
      <c r="BB1739" t="str">
        <f>VLOOKUP(BA1739,'Standard Deviations'!$L$1:$M$11,2,TRUE)</f>
        <v>No Tier</v>
      </c>
    </row>
    <row r="1740" spans="1:54">
      <c r="A1740">
        <v>6642</v>
      </c>
      <c r="B1740">
        <v>1961</v>
      </c>
      <c r="C1740">
        <f>2024-B1740</f>
        <v>63</v>
      </c>
      <c r="D1740" t="str">
        <f>VLOOKUP(B1740,Reference!$A$1:$B$125, 2)</f>
        <v>Boomers</v>
      </c>
      <c r="E1740" t="s">
        <v>54</v>
      </c>
      <c r="F1740" t="str">
        <f>IF(E1740="High School", "No College", "College")</f>
        <v>College</v>
      </c>
      <c r="G1740" t="s">
        <v>71</v>
      </c>
      <c r="H1740">
        <v>27215</v>
      </c>
      <c r="I1740">
        <v>27215</v>
      </c>
      <c r="J1740" s="4" t="s">
        <v>341</v>
      </c>
      <c r="K1740">
        <v>2</v>
      </c>
      <c r="L1740">
        <v>1</v>
      </c>
      <c r="M1740" t="str">
        <f>IF(OR(K1740&gt;0, L1740&gt;0), "Parent", "Not Parent")</f>
        <v>Parent</v>
      </c>
      <c r="N1740" t="s">
        <v>491</v>
      </c>
      <c r="O1740" s="8">
        <v>41916</v>
      </c>
      <c r="P1740" s="9">
        <f>O1740-N1740</f>
        <v>619</v>
      </c>
      <c r="Q1740">
        <v>50</v>
      </c>
      <c r="R1740" s="9">
        <f>P1740-Q1740</f>
        <v>569</v>
      </c>
      <c r="S1740" s="8">
        <f>O1740-R1740</f>
        <v>41347</v>
      </c>
      <c r="T1740">
        <v>30</v>
      </c>
      <c r="U1740">
        <v>5</v>
      </c>
      <c r="V1740">
        <v>22</v>
      </c>
      <c r="W1740">
        <v>8</v>
      </c>
      <c r="X1740">
        <v>9</v>
      </c>
      <c r="Y1740">
        <v>28</v>
      </c>
      <c r="Z1740">
        <v>102</v>
      </c>
      <c r="AA1740">
        <f>Z1740/P1740</f>
        <v>0.16478190630048464</v>
      </c>
      <c r="AB1740" s="14" t="s">
        <v>506</v>
      </c>
      <c r="AC1740" s="13" t="s">
        <v>63</v>
      </c>
      <c r="AD1740">
        <v>4</v>
      </c>
      <c r="AE1740" t="str">
        <f>IF(AD1740&gt;3, "Prefers Discount", "Discount Indifferent")</f>
        <v>Prefers Discount</v>
      </c>
      <c r="AF1740">
        <v>4</v>
      </c>
      <c r="AG1740">
        <v>2</v>
      </c>
      <c r="AH1740">
        <v>1</v>
      </c>
      <c r="AI1740" t="str">
        <f>INDEX($AF$1:$AH$1,MATCH(MAX(AF1740:AH1740),AF1740:AH1740,0))</f>
        <v>Store_Orders</v>
      </c>
      <c r="AJ1740">
        <v>6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f>SUM(AK1740:AO1740)</f>
        <v>0</v>
      </c>
      <c r="AQ1740" t="s">
        <v>67</v>
      </c>
      <c r="AR1740">
        <v>0</v>
      </c>
      <c r="AS1740" t="str">
        <f>IF(OR(AK1740&gt;0, AL1740&gt;0, AM1740&gt;0, AN1740&gt;0, AO1740&gt;0), "Converted", "Not Converted")</f>
        <v>Not Converted</v>
      </c>
      <c r="AT1740">
        <v>0</v>
      </c>
      <c r="AU1740">
        <v>3</v>
      </c>
      <c r="AV1740">
        <v>11</v>
      </c>
      <c r="AW1740">
        <f>IF(Z1740&gt;607, 4, 0)</f>
        <v>0</v>
      </c>
      <c r="AX1740">
        <f>IF(AA1740&gt;1.6588, 3, 0)</f>
        <v>0</v>
      </c>
      <c r="AY1740">
        <f>IF(P1740&gt;401, 2, 0)</f>
        <v>2</v>
      </c>
      <c r="AZ1740">
        <f>IF(I1740&gt;52915.77, 1, 0)</f>
        <v>0</v>
      </c>
      <c r="BA1740">
        <f>SUM(AW1740:AZ1740)</f>
        <v>2</v>
      </c>
      <c r="BB1740" t="str">
        <f>VLOOKUP(BA1740,'Standard Deviations'!$L$1:$M$11,2,TRUE)</f>
        <v>Bronze</v>
      </c>
    </row>
    <row r="1741" spans="1:54">
      <c r="A1741">
        <v>6116</v>
      </c>
      <c r="B1741">
        <v>1968</v>
      </c>
      <c r="C1741">
        <f>2024-B1741</f>
        <v>56</v>
      </c>
      <c r="D1741" t="str">
        <f>VLOOKUP(B1741,Reference!$A$1:$B$125, 2)</f>
        <v>Gen X</v>
      </c>
      <c r="E1741" t="s">
        <v>74</v>
      </c>
      <c r="F1741" t="str">
        <f>IF(E1741="High School", "No College", "College")</f>
        <v>College</v>
      </c>
      <c r="G1741" t="s">
        <v>55</v>
      </c>
      <c r="H1741">
        <v>48985</v>
      </c>
      <c r="I1741">
        <v>48985</v>
      </c>
      <c r="J1741" s="4" t="s">
        <v>175</v>
      </c>
      <c r="K1741">
        <v>0</v>
      </c>
      <c r="L1741">
        <v>1</v>
      </c>
      <c r="M1741" t="str">
        <f>IF(OR(K1741&gt;0, L1741&gt;0), "Parent", "Not Parent")</f>
        <v>Parent</v>
      </c>
      <c r="N1741" t="s">
        <v>324</v>
      </c>
      <c r="O1741" s="8">
        <v>41916</v>
      </c>
      <c r="P1741" s="9">
        <f>O1741-N1741</f>
        <v>456</v>
      </c>
      <c r="Q1741">
        <v>13</v>
      </c>
      <c r="R1741" s="9">
        <f>P1741-Q1741</f>
        <v>443</v>
      </c>
      <c r="S1741" s="8">
        <f>O1741-R1741</f>
        <v>41473</v>
      </c>
      <c r="T1741">
        <v>19</v>
      </c>
      <c r="U1741">
        <v>13</v>
      </c>
      <c r="V1741">
        <v>18</v>
      </c>
      <c r="W1741">
        <v>10</v>
      </c>
      <c r="X1741">
        <v>7</v>
      </c>
      <c r="Y1741">
        <v>8</v>
      </c>
      <c r="Z1741">
        <v>75</v>
      </c>
      <c r="AA1741">
        <f>Z1741/P1741</f>
        <v>0.16447368421052633</v>
      </c>
      <c r="AB1741" s="11" t="s">
        <v>506</v>
      </c>
      <c r="AC1741" t="s">
        <v>59</v>
      </c>
      <c r="AD1741">
        <v>1</v>
      </c>
      <c r="AE1741" t="str">
        <f>IF(AD1741&gt;3, "Prefers Discount", "Discount Indifferent")</f>
        <v>Discount Indifferent</v>
      </c>
      <c r="AF1741">
        <v>3</v>
      </c>
      <c r="AG1741">
        <v>1</v>
      </c>
      <c r="AH1741">
        <v>1</v>
      </c>
      <c r="AI1741" t="str">
        <f>INDEX($AF$1:$AH$1,MATCH(MAX(AF1741:AH1741),AF1741:AH1741,0))</f>
        <v>Store_Orders</v>
      </c>
      <c r="AJ1741">
        <v>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f>SUM(AK1741:AO1741)</f>
        <v>0</v>
      </c>
      <c r="AQ1741" t="s">
        <v>67</v>
      </c>
      <c r="AR1741">
        <v>0</v>
      </c>
      <c r="AS1741" t="str">
        <f>IF(OR(AK1741&gt;0, AL1741&gt;0, AM1741&gt;0, AN1741&gt;0, AO1741&gt;0), "Converted", "Not Converted")</f>
        <v>Not Converted</v>
      </c>
      <c r="AT1741">
        <v>0</v>
      </c>
      <c r="AU1741">
        <v>3</v>
      </c>
      <c r="AV1741">
        <v>11</v>
      </c>
      <c r="AW1741">
        <f>IF(Z1741&gt;607, 4, 0)</f>
        <v>0</v>
      </c>
      <c r="AX1741">
        <f>IF(AA1741&gt;1.6588, 3, 0)</f>
        <v>0</v>
      </c>
      <c r="AY1741">
        <f>IF(P1741&gt;401, 2, 0)</f>
        <v>2</v>
      </c>
      <c r="AZ1741">
        <f>IF(I1741&gt;52915.77, 1, 0)</f>
        <v>0</v>
      </c>
      <c r="BA1741">
        <f>SUM(AW1741:AZ1741)</f>
        <v>2</v>
      </c>
      <c r="BB1741" t="str">
        <f>VLOOKUP(BA1741,'Standard Deviations'!$L$1:$M$11,2,TRUE)</f>
        <v>Bronze</v>
      </c>
    </row>
    <row r="1742" spans="1:54">
      <c r="A1742">
        <v>1473</v>
      </c>
      <c r="B1742">
        <v>1960</v>
      </c>
      <c r="C1742">
        <f>2024-B1742</f>
        <v>64</v>
      </c>
      <c r="D1742" t="str">
        <f>VLOOKUP(B1742,Reference!$A$1:$B$125, 2)</f>
        <v>Boomers</v>
      </c>
      <c r="E1742" t="s">
        <v>74</v>
      </c>
      <c r="F1742" t="str">
        <f>IF(E1742="High School", "No College", "College")</f>
        <v>College</v>
      </c>
      <c r="G1742" t="s">
        <v>60</v>
      </c>
      <c r="H1742">
        <v>47823</v>
      </c>
      <c r="I1742">
        <v>47823</v>
      </c>
      <c r="J1742" s="4" t="s">
        <v>175</v>
      </c>
      <c r="K1742">
        <v>0</v>
      </c>
      <c r="L1742">
        <v>1</v>
      </c>
      <c r="M1742" t="str">
        <f>IF(OR(K1742&gt;0, L1742&gt;0), "Parent", "Not Parent")</f>
        <v>Parent</v>
      </c>
      <c r="N1742" t="s">
        <v>479</v>
      </c>
      <c r="O1742" s="8">
        <v>41916</v>
      </c>
      <c r="P1742" s="9">
        <f>O1742-N1742</f>
        <v>438</v>
      </c>
      <c r="Q1742">
        <v>0</v>
      </c>
      <c r="R1742" s="9">
        <f>P1742-Q1742</f>
        <v>438</v>
      </c>
      <c r="S1742" s="8">
        <f>O1742-R1742</f>
        <v>41478</v>
      </c>
      <c r="T1742">
        <v>53</v>
      </c>
      <c r="U1742">
        <v>1</v>
      </c>
      <c r="V1742">
        <v>5</v>
      </c>
      <c r="W1742">
        <v>2</v>
      </c>
      <c r="X1742">
        <v>1</v>
      </c>
      <c r="Y1742">
        <v>10</v>
      </c>
      <c r="Z1742">
        <v>72</v>
      </c>
      <c r="AA1742">
        <f>Z1742/P1742</f>
        <v>0.16438356164383561</v>
      </c>
      <c r="AB1742" s="11" t="s">
        <v>506</v>
      </c>
      <c r="AC1742" t="s">
        <v>59</v>
      </c>
      <c r="AD1742">
        <v>2</v>
      </c>
      <c r="AE1742" t="str">
        <f>IF(AD1742&gt;3, "Prefers Discount", "Discount Indifferent")</f>
        <v>Discount Indifferent</v>
      </c>
      <c r="AF1742">
        <v>3</v>
      </c>
      <c r="AG1742">
        <v>2</v>
      </c>
      <c r="AH1742">
        <v>0</v>
      </c>
      <c r="AI1742" t="str">
        <f>INDEX($AF$1:$AH$1,MATCH(MAX(AF1742:AH1742),AF1742:AH1742,0))</f>
        <v>Store_Orders</v>
      </c>
      <c r="AJ1742">
        <v>8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f>SUM(AK1742:AO1742)</f>
        <v>0</v>
      </c>
      <c r="AQ1742" t="s">
        <v>67</v>
      </c>
      <c r="AR1742">
        <v>0</v>
      </c>
      <c r="AS1742" t="str">
        <f>IF(OR(AK1742&gt;0, AL1742&gt;0, AM1742&gt;0, AN1742&gt;0, AO1742&gt;0), "Converted", "Not Converted")</f>
        <v>Not Converted</v>
      </c>
      <c r="AT1742">
        <v>0</v>
      </c>
      <c r="AU1742">
        <v>3</v>
      </c>
      <c r="AV1742">
        <v>11</v>
      </c>
      <c r="AW1742">
        <f>IF(Z1742&gt;607, 4, 0)</f>
        <v>0</v>
      </c>
      <c r="AX1742">
        <f>IF(AA1742&gt;1.6588, 3, 0)</f>
        <v>0</v>
      </c>
      <c r="AY1742">
        <f>IF(P1742&gt;401, 2, 0)</f>
        <v>2</v>
      </c>
      <c r="AZ1742">
        <f>IF(I1742&gt;52915.77, 1, 0)</f>
        <v>0</v>
      </c>
      <c r="BA1742">
        <f>SUM(AW1742:AZ1742)</f>
        <v>2</v>
      </c>
      <c r="BB1742" t="str">
        <f>VLOOKUP(BA1742,'Standard Deviations'!$L$1:$M$11,2,TRUE)</f>
        <v>Bronze</v>
      </c>
    </row>
    <row r="1743" spans="1:54">
      <c r="A1743">
        <v>11178</v>
      </c>
      <c r="B1743">
        <v>1972</v>
      </c>
      <c r="C1743">
        <f>2024-B1743</f>
        <v>52</v>
      </c>
      <c r="D1743" t="str">
        <f>VLOOKUP(B1743,Reference!$A$1:$B$125, 2)</f>
        <v>Gen X</v>
      </c>
      <c r="E1743" t="s">
        <v>64</v>
      </c>
      <c r="F1743" t="str">
        <f>IF(E1743="High School", "No College", "College")</f>
        <v>College</v>
      </c>
      <c r="G1743" t="s">
        <v>60</v>
      </c>
      <c r="H1743">
        <v>42394</v>
      </c>
      <c r="I1743">
        <v>42394</v>
      </c>
      <c r="J1743" s="4" t="s">
        <v>175</v>
      </c>
      <c r="K1743">
        <v>1</v>
      </c>
      <c r="L1743">
        <v>0</v>
      </c>
      <c r="M1743" t="str">
        <f>IF(OR(K1743&gt;0, L1743&gt;0), "Parent", "Not Parent")</f>
        <v>Parent</v>
      </c>
      <c r="N1743" t="s">
        <v>252</v>
      </c>
      <c r="O1743" s="8">
        <v>41916</v>
      </c>
      <c r="P1743" s="9">
        <f>O1743-N1743</f>
        <v>195</v>
      </c>
      <c r="Q1743">
        <v>69</v>
      </c>
      <c r="R1743" s="9">
        <f>P1743-Q1743</f>
        <v>126</v>
      </c>
      <c r="S1743" s="8">
        <f>O1743-R1743</f>
        <v>41790</v>
      </c>
      <c r="T1743">
        <v>15</v>
      </c>
      <c r="U1743">
        <v>2</v>
      </c>
      <c r="V1743">
        <v>10</v>
      </c>
      <c r="W1743">
        <v>0</v>
      </c>
      <c r="X1743">
        <v>1</v>
      </c>
      <c r="Y1743">
        <v>4</v>
      </c>
      <c r="Z1743">
        <v>32</v>
      </c>
      <c r="AA1743">
        <f>Z1743/P1743</f>
        <v>0.1641025641025641</v>
      </c>
      <c r="AB1743" s="14" t="s">
        <v>506</v>
      </c>
      <c r="AC1743" s="13" t="s">
        <v>63</v>
      </c>
      <c r="AD1743">
        <v>1</v>
      </c>
      <c r="AE1743" t="str">
        <f>IF(AD1743&gt;3, "Prefers Discount", "Discount Indifferent")</f>
        <v>Discount Indifferent</v>
      </c>
      <c r="AF1743">
        <v>3</v>
      </c>
      <c r="AG1743">
        <v>1</v>
      </c>
      <c r="AH1743">
        <v>0</v>
      </c>
      <c r="AI1743" t="str">
        <f>INDEX($AF$1:$AH$1,MATCH(MAX(AF1743:AH1743),AF1743:AH1743,0))</f>
        <v>Store_Orders</v>
      </c>
      <c r="AJ1743">
        <v>7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f>SUM(AK1743:AO1743)</f>
        <v>0</v>
      </c>
      <c r="AQ1743" t="s">
        <v>67</v>
      </c>
      <c r="AR1743">
        <v>0</v>
      </c>
      <c r="AS1743" t="str">
        <f>IF(OR(AK1743&gt;0, AL1743&gt;0, AM1743&gt;0, AN1743&gt;0, AO1743&gt;0), "Converted", "Not Converted")</f>
        <v>Not Converted</v>
      </c>
      <c r="AT1743">
        <v>0</v>
      </c>
      <c r="AU1743">
        <v>3</v>
      </c>
      <c r="AV1743">
        <v>11</v>
      </c>
      <c r="AW1743">
        <f>IF(Z1743&gt;607, 4, 0)</f>
        <v>0</v>
      </c>
      <c r="AX1743">
        <f>IF(AA1743&gt;1.6588, 3, 0)</f>
        <v>0</v>
      </c>
      <c r="AY1743">
        <f>IF(P1743&gt;401, 2, 0)</f>
        <v>0</v>
      </c>
      <c r="AZ1743">
        <f>IF(I1743&gt;52915.77, 1, 0)</f>
        <v>0</v>
      </c>
      <c r="BA1743">
        <f>SUM(AW1743:AZ1743)</f>
        <v>0</v>
      </c>
      <c r="BB1743" t="str">
        <f>VLOOKUP(BA1743,'Standard Deviations'!$L$1:$M$11,2,TRUE)</f>
        <v>No Tier</v>
      </c>
    </row>
    <row r="1744" spans="1:54">
      <c r="A1744">
        <v>10967</v>
      </c>
      <c r="B1744">
        <v>1963</v>
      </c>
      <c r="C1744">
        <f>2024-B1744</f>
        <v>61</v>
      </c>
      <c r="D1744" t="str">
        <f>VLOOKUP(B1744,Reference!$A$1:$B$125, 2)</f>
        <v>Boomers</v>
      </c>
      <c r="E1744" t="s">
        <v>54</v>
      </c>
      <c r="F1744" t="str">
        <f>IF(E1744="High School", "No College", "College")</f>
        <v>College</v>
      </c>
      <c r="G1744" t="s">
        <v>71</v>
      </c>
      <c r="H1744">
        <v>33378</v>
      </c>
      <c r="I1744">
        <v>33378</v>
      </c>
      <c r="J1744" s="4" t="s">
        <v>175</v>
      </c>
      <c r="K1744">
        <v>1</v>
      </c>
      <c r="L1744">
        <v>1</v>
      </c>
      <c r="M1744" t="str">
        <f>IF(OR(K1744&gt;0, L1744&gt;0), "Parent", "Not Parent")</f>
        <v>Parent</v>
      </c>
      <c r="N1744" t="s">
        <v>379</v>
      </c>
      <c r="O1744" s="8">
        <v>41916</v>
      </c>
      <c r="P1744" s="9">
        <f>O1744-N1744</f>
        <v>605</v>
      </c>
      <c r="Q1744">
        <v>38</v>
      </c>
      <c r="R1744" s="9">
        <f>P1744-Q1744</f>
        <v>567</v>
      </c>
      <c r="S1744" s="8">
        <f>O1744-R1744</f>
        <v>41349</v>
      </c>
      <c r="T1744">
        <v>33</v>
      </c>
      <c r="U1744">
        <v>6</v>
      </c>
      <c r="V1744">
        <v>40</v>
      </c>
      <c r="W1744">
        <v>3</v>
      </c>
      <c r="X1744">
        <v>7</v>
      </c>
      <c r="Y1744">
        <v>10</v>
      </c>
      <c r="Z1744">
        <v>99</v>
      </c>
      <c r="AA1744">
        <f>Z1744/P1744</f>
        <v>0.16363636363636364</v>
      </c>
      <c r="AB1744" s="11" t="s">
        <v>506</v>
      </c>
      <c r="AC1744" t="s">
        <v>59</v>
      </c>
      <c r="AD1744">
        <v>3</v>
      </c>
      <c r="AE1744" t="str">
        <f>IF(AD1744&gt;3, "Prefers Discount", "Discount Indifferent")</f>
        <v>Discount Indifferent</v>
      </c>
      <c r="AF1744">
        <v>4</v>
      </c>
      <c r="AG1744">
        <v>2</v>
      </c>
      <c r="AH1744">
        <v>0</v>
      </c>
      <c r="AI1744" t="str">
        <f>INDEX($AF$1:$AH$1,MATCH(MAX(AF1744:AH1744),AF1744:AH1744,0))</f>
        <v>Store_Orders</v>
      </c>
      <c r="AJ1744">
        <v>7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f>SUM(AK1744:AO1744)</f>
        <v>0</v>
      </c>
      <c r="AQ1744" t="s">
        <v>67</v>
      </c>
      <c r="AR1744">
        <v>0</v>
      </c>
      <c r="AS1744" t="str">
        <f>IF(OR(AK1744&gt;0, AL1744&gt;0, AM1744&gt;0, AN1744&gt;0, AO1744&gt;0), "Converted", "Not Converted")</f>
        <v>Not Converted</v>
      </c>
      <c r="AT1744">
        <v>0</v>
      </c>
      <c r="AU1744">
        <v>3</v>
      </c>
      <c r="AV1744">
        <v>11</v>
      </c>
      <c r="AW1744">
        <f>IF(Z1744&gt;607, 4, 0)</f>
        <v>0</v>
      </c>
      <c r="AX1744">
        <f>IF(AA1744&gt;1.6588, 3, 0)</f>
        <v>0</v>
      </c>
      <c r="AY1744">
        <f>IF(P1744&gt;401, 2, 0)</f>
        <v>2</v>
      </c>
      <c r="AZ1744">
        <f>IF(I1744&gt;52915.77, 1, 0)</f>
        <v>0</v>
      </c>
      <c r="BA1744">
        <f>SUM(AW1744:AZ1744)</f>
        <v>2</v>
      </c>
      <c r="BB1744" t="str">
        <f>VLOOKUP(BA1744,'Standard Deviations'!$L$1:$M$11,2,TRUE)</f>
        <v>Bronze</v>
      </c>
    </row>
    <row r="1745" spans="1:54">
      <c r="A1745">
        <v>8832</v>
      </c>
      <c r="B1745">
        <v>1976</v>
      </c>
      <c r="C1745">
        <f>2024-B1745</f>
        <v>48</v>
      </c>
      <c r="D1745" t="str">
        <f>VLOOKUP(B1745,Reference!$A$1:$B$125, 2)</f>
        <v>Gen X</v>
      </c>
      <c r="E1745" t="s">
        <v>64</v>
      </c>
      <c r="F1745" t="str">
        <f>IF(E1745="High School", "No College", "College")</f>
        <v>College</v>
      </c>
      <c r="G1745" t="s">
        <v>65</v>
      </c>
      <c r="H1745">
        <v>37509</v>
      </c>
      <c r="I1745">
        <v>37509</v>
      </c>
      <c r="J1745" s="4" t="s">
        <v>175</v>
      </c>
      <c r="K1745">
        <v>1</v>
      </c>
      <c r="L1745">
        <v>0</v>
      </c>
      <c r="M1745" t="str">
        <f>IF(OR(K1745&gt;0, L1745&gt;0), "Parent", "Not Parent")</f>
        <v>Parent</v>
      </c>
      <c r="N1745" t="s">
        <v>325</v>
      </c>
      <c r="O1745" s="8">
        <v>41916</v>
      </c>
      <c r="P1745" s="9">
        <f>O1745-N1745</f>
        <v>752</v>
      </c>
      <c r="Q1745">
        <v>24</v>
      </c>
      <c r="R1745" s="9">
        <f>P1745-Q1745</f>
        <v>728</v>
      </c>
      <c r="S1745" s="8">
        <f>O1745-R1745</f>
        <v>41188</v>
      </c>
      <c r="T1745">
        <v>37</v>
      </c>
      <c r="U1745">
        <v>5</v>
      </c>
      <c r="V1745">
        <v>56</v>
      </c>
      <c r="W1745">
        <v>12</v>
      </c>
      <c r="X1745">
        <v>8</v>
      </c>
      <c r="Y1745">
        <v>5</v>
      </c>
      <c r="Z1745">
        <v>123</v>
      </c>
      <c r="AA1745">
        <f>Z1745/P1745</f>
        <v>0.16356382978723405</v>
      </c>
      <c r="AB1745" s="11" t="s">
        <v>506</v>
      </c>
      <c r="AC1745" t="s">
        <v>59</v>
      </c>
      <c r="AD1745">
        <v>2</v>
      </c>
      <c r="AE1745" t="str">
        <f>IF(AD1745&gt;3, "Prefers Discount", "Discount Indifferent")</f>
        <v>Discount Indifferent</v>
      </c>
      <c r="AF1745">
        <v>4</v>
      </c>
      <c r="AG1745">
        <v>3</v>
      </c>
      <c r="AH1745">
        <v>0</v>
      </c>
      <c r="AI1745" t="str">
        <f>INDEX($AF$1:$AH$1,MATCH(MAX(AF1745:AH1745),AF1745:AH1745,0))</f>
        <v>Store_Orders</v>
      </c>
      <c r="AJ1745">
        <v>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f>SUM(AK1745:AO1745)</f>
        <v>0</v>
      </c>
      <c r="AQ1745" t="s">
        <v>67</v>
      </c>
      <c r="AR1745">
        <v>0</v>
      </c>
      <c r="AS1745" t="str">
        <f>IF(OR(AK1745&gt;0, AL1745&gt;0, AM1745&gt;0, AN1745&gt;0, AO1745&gt;0), "Converted", "Not Converted")</f>
        <v>Not Converted</v>
      </c>
      <c r="AT1745">
        <v>0</v>
      </c>
      <c r="AU1745">
        <v>3</v>
      </c>
      <c r="AV1745">
        <v>11</v>
      </c>
      <c r="AW1745">
        <f>IF(Z1745&gt;607, 4, 0)</f>
        <v>0</v>
      </c>
      <c r="AX1745">
        <f>IF(AA1745&gt;1.6588, 3, 0)</f>
        <v>0</v>
      </c>
      <c r="AY1745">
        <f>IF(P1745&gt;401, 2, 0)</f>
        <v>2</v>
      </c>
      <c r="AZ1745">
        <f>IF(I1745&gt;52915.77, 1, 0)</f>
        <v>0</v>
      </c>
      <c r="BA1745">
        <f>SUM(AW1745:AZ1745)</f>
        <v>2</v>
      </c>
      <c r="BB1745" t="str">
        <f>VLOOKUP(BA1745,'Standard Deviations'!$L$1:$M$11,2,TRUE)</f>
        <v>Bronze</v>
      </c>
    </row>
    <row r="1746" spans="1:54">
      <c r="A1746">
        <v>3665</v>
      </c>
      <c r="B1746">
        <v>1977</v>
      </c>
      <c r="C1746">
        <f>2024-B1746</f>
        <v>47</v>
      </c>
      <c r="D1746" t="str">
        <f>VLOOKUP(B1746,Reference!$A$1:$B$125, 2)</f>
        <v>Gen X</v>
      </c>
      <c r="E1746" t="s">
        <v>74</v>
      </c>
      <c r="F1746" t="str">
        <f>IF(E1746="High School", "No College", "College")</f>
        <v>College</v>
      </c>
      <c r="G1746" t="s">
        <v>65</v>
      </c>
      <c r="H1746">
        <v>25315</v>
      </c>
      <c r="I1746">
        <v>25315</v>
      </c>
      <c r="J1746" s="4" t="s">
        <v>341</v>
      </c>
      <c r="K1746">
        <v>1</v>
      </c>
      <c r="L1746">
        <v>0</v>
      </c>
      <c r="M1746" t="str">
        <f>IF(OR(K1746&gt;0, L1746&gt;0), "Parent", "Not Parent")</f>
        <v>Parent</v>
      </c>
      <c r="N1746" t="s">
        <v>170</v>
      </c>
      <c r="O1746" s="8">
        <v>41916</v>
      </c>
      <c r="P1746" s="9">
        <f>O1746-N1746</f>
        <v>331</v>
      </c>
      <c r="Q1746">
        <v>46</v>
      </c>
      <c r="R1746" s="9">
        <f>P1746-Q1746</f>
        <v>285</v>
      </c>
      <c r="S1746" s="8">
        <f>O1746-R1746</f>
        <v>41631</v>
      </c>
      <c r="T1746">
        <v>1</v>
      </c>
      <c r="U1746">
        <v>9</v>
      </c>
      <c r="V1746">
        <v>8</v>
      </c>
      <c r="W1746">
        <v>11</v>
      </c>
      <c r="X1746">
        <v>3</v>
      </c>
      <c r="Y1746">
        <v>22</v>
      </c>
      <c r="Z1746">
        <v>54</v>
      </c>
      <c r="AA1746">
        <f>Z1746/P1746</f>
        <v>0.16314199395770393</v>
      </c>
      <c r="AB1746" s="11" t="s">
        <v>506</v>
      </c>
      <c r="AC1746" t="s">
        <v>59</v>
      </c>
      <c r="AD1746">
        <v>3</v>
      </c>
      <c r="AE1746" t="str">
        <f>IF(AD1746&gt;3, "Prefers Discount", "Discount Indifferent")</f>
        <v>Discount Indifferent</v>
      </c>
      <c r="AF1746">
        <v>3</v>
      </c>
      <c r="AG1746">
        <v>3</v>
      </c>
      <c r="AH1746">
        <v>0</v>
      </c>
      <c r="AI1746" t="str">
        <f>INDEX($AF$1:$AH$1,MATCH(MAX(AF1746:AH1746),AF1746:AH1746,0))</f>
        <v>Store_Orders</v>
      </c>
      <c r="AJ1746">
        <v>8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f>SUM(AK1746:AO1746)</f>
        <v>0</v>
      </c>
      <c r="AQ1746" t="s">
        <v>67</v>
      </c>
      <c r="AR1746">
        <v>0</v>
      </c>
      <c r="AS1746" t="str">
        <f>IF(OR(AK1746&gt;0, AL1746&gt;0, AM1746&gt;0, AN1746&gt;0, AO1746&gt;0), "Converted", "Not Converted")</f>
        <v>Not Converted</v>
      </c>
      <c r="AT1746">
        <v>0</v>
      </c>
      <c r="AU1746">
        <v>3</v>
      </c>
      <c r="AV1746">
        <v>11</v>
      </c>
      <c r="AW1746">
        <f>IF(Z1746&gt;607, 4, 0)</f>
        <v>0</v>
      </c>
      <c r="AX1746">
        <f>IF(AA1746&gt;1.6588, 3, 0)</f>
        <v>0</v>
      </c>
      <c r="AY1746">
        <f>IF(P1746&gt;401, 2, 0)</f>
        <v>0</v>
      </c>
      <c r="AZ1746">
        <f>IF(I1746&gt;52915.77, 1, 0)</f>
        <v>0</v>
      </c>
      <c r="BA1746">
        <f>SUM(AW1746:AZ1746)</f>
        <v>0</v>
      </c>
      <c r="BB1746" t="str">
        <f>VLOOKUP(BA1746,'Standard Deviations'!$L$1:$M$11,2,TRUE)</f>
        <v>No Tier</v>
      </c>
    </row>
    <row r="1747" spans="1:54">
      <c r="A1747">
        <v>10033</v>
      </c>
      <c r="B1747">
        <v>1973</v>
      </c>
      <c r="C1747">
        <f>2024-B1747</f>
        <v>51</v>
      </c>
      <c r="D1747" t="str">
        <f>VLOOKUP(B1747,Reference!$A$1:$B$125, 2)</f>
        <v>Gen X</v>
      </c>
      <c r="E1747" t="s">
        <v>74</v>
      </c>
      <c r="F1747" t="str">
        <f>IF(E1747="High School", "No College", "College")</f>
        <v>College</v>
      </c>
      <c r="G1747" t="s">
        <v>71</v>
      </c>
      <c r="H1747">
        <v>31163</v>
      </c>
      <c r="I1747">
        <v>31163</v>
      </c>
      <c r="J1747" s="4" t="s">
        <v>341</v>
      </c>
      <c r="K1747">
        <v>1</v>
      </c>
      <c r="L1747">
        <v>0</v>
      </c>
      <c r="M1747" t="str">
        <f>IF(OR(K1747&gt;0, L1747&gt;0), "Parent", "Not Parent")</f>
        <v>Parent</v>
      </c>
      <c r="N1747" t="s">
        <v>82</v>
      </c>
      <c r="O1747" s="8">
        <v>41916</v>
      </c>
      <c r="P1747" s="9">
        <f>O1747-N1747</f>
        <v>233</v>
      </c>
      <c r="Q1747">
        <v>54</v>
      </c>
      <c r="R1747" s="9">
        <f>P1747-Q1747</f>
        <v>179</v>
      </c>
      <c r="S1747" s="8">
        <f>O1747-R1747</f>
        <v>41737</v>
      </c>
      <c r="T1747">
        <v>2</v>
      </c>
      <c r="U1747">
        <v>3</v>
      </c>
      <c r="V1747">
        <v>10</v>
      </c>
      <c r="W1747">
        <v>11</v>
      </c>
      <c r="X1747">
        <v>2</v>
      </c>
      <c r="Y1747">
        <v>10</v>
      </c>
      <c r="Z1747">
        <v>38</v>
      </c>
      <c r="AA1747">
        <f>Z1747/P1747</f>
        <v>0.1630901287553648</v>
      </c>
      <c r="AB1747" s="14" t="s">
        <v>506</v>
      </c>
      <c r="AC1747" s="13" t="s">
        <v>63</v>
      </c>
      <c r="AD1747">
        <v>1</v>
      </c>
      <c r="AE1747" t="str">
        <f>IF(AD1747&gt;3, "Prefers Discount", "Discount Indifferent")</f>
        <v>Discount Indifferent</v>
      </c>
      <c r="AF1747">
        <v>3</v>
      </c>
      <c r="AG1747">
        <v>1</v>
      </c>
      <c r="AH1747">
        <v>0</v>
      </c>
      <c r="AI1747" t="str">
        <f>INDEX($AF$1:$AH$1,MATCH(MAX(AF1747:AH1747),AF1747:AH1747,0))</f>
        <v>Store_Orders</v>
      </c>
      <c r="AJ1747">
        <v>6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f>SUM(AK1747:AO1747)</f>
        <v>0</v>
      </c>
      <c r="AQ1747" t="s">
        <v>67</v>
      </c>
      <c r="AR1747">
        <v>0</v>
      </c>
      <c r="AS1747" t="str">
        <f>IF(OR(AK1747&gt;0, AL1747&gt;0, AM1747&gt;0, AN1747&gt;0, AO1747&gt;0), "Converted", "Not Converted")</f>
        <v>Not Converted</v>
      </c>
      <c r="AT1747">
        <v>0</v>
      </c>
      <c r="AU1747">
        <v>3</v>
      </c>
      <c r="AV1747">
        <v>11</v>
      </c>
      <c r="AW1747">
        <f>IF(Z1747&gt;607, 4, 0)</f>
        <v>0</v>
      </c>
      <c r="AX1747">
        <f>IF(AA1747&gt;1.6588, 3, 0)</f>
        <v>0</v>
      </c>
      <c r="AY1747">
        <f>IF(P1747&gt;401, 2, 0)</f>
        <v>0</v>
      </c>
      <c r="AZ1747">
        <f>IF(I1747&gt;52915.77, 1, 0)</f>
        <v>0</v>
      </c>
      <c r="BA1747">
        <f>SUM(AW1747:AZ1747)</f>
        <v>0</v>
      </c>
      <c r="BB1747" t="str">
        <f>VLOOKUP(BA1747,'Standard Deviations'!$L$1:$M$11,2,TRUE)</f>
        <v>No Tier</v>
      </c>
    </row>
    <row r="1748" spans="1:54">
      <c r="A1748">
        <v>5751</v>
      </c>
      <c r="B1748">
        <v>1973</v>
      </c>
      <c r="C1748">
        <f>2024-B1748</f>
        <v>51</v>
      </c>
      <c r="D1748" t="str">
        <f>VLOOKUP(B1748,Reference!$A$1:$B$125, 2)</f>
        <v>Gen X</v>
      </c>
      <c r="E1748" t="s">
        <v>74</v>
      </c>
      <c r="F1748" t="str">
        <f>IF(E1748="High School", "No College", "College")</f>
        <v>College</v>
      </c>
      <c r="G1748" t="s">
        <v>71</v>
      </c>
      <c r="H1748">
        <v>31163</v>
      </c>
      <c r="I1748">
        <v>31163</v>
      </c>
      <c r="J1748" s="4" t="s">
        <v>341</v>
      </c>
      <c r="K1748">
        <v>1</v>
      </c>
      <c r="L1748">
        <v>0</v>
      </c>
      <c r="M1748" t="str">
        <f>IF(OR(K1748&gt;0, L1748&gt;0), "Parent", "Not Parent")</f>
        <v>Parent</v>
      </c>
      <c r="N1748" t="s">
        <v>82</v>
      </c>
      <c r="O1748" s="8">
        <v>41916</v>
      </c>
      <c r="P1748" s="9">
        <f>O1748-N1748</f>
        <v>233</v>
      </c>
      <c r="Q1748">
        <v>54</v>
      </c>
      <c r="R1748" s="9">
        <f>P1748-Q1748</f>
        <v>179</v>
      </c>
      <c r="S1748" s="8">
        <f>O1748-R1748</f>
        <v>41737</v>
      </c>
      <c r="T1748">
        <v>2</v>
      </c>
      <c r="U1748">
        <v>3</v>
      </c>
      <c r="V1748">
        <v>10</v>
      </c>
      <c r="W1748">
        <v>11</v>
      </c>
      <c r="X1748">
        <v>2</v>
      </c>
      <c r="Y1748">
        <v>10</v>
      </c>
      <c r="Z1748">
        <v>38</v>
      </c>
      <c r="AA1748">
        <f>Z1748/P1748</f>
        <v>0.1630901287553648</v>
      </c>
      <c r="AB1748" s="14" t="s">
        <v>506</v>
      </c>
      <c r="AC1748" s="13" t="s">
        <v>63</v>
      </c>
      <c r="AD1748">
        <v>1</v>
      </c>
      <c r="AE1748" t="str">
        <f>IF(AD1748&gt;3, "Prefers Discount", "Discount Indifferent")</f>
        <v>Discount Indifferent</v>
      </c>
      <c r="AF1748">
        <v>3</v>
      </c>
      <c r="AG1748">
        <v>1</v>
      </c>
      <c r="AH1748">
        <v>0</v>
      </c>
      <c r="AI1748" t="str">
        <f>INDEX($AF$1:$AH$1,MATCH(MAX(AF1748:AH1748),AF1748:AH1748,0))</f>
        <v>Store_Orders</v>
      </c>
      <c r="AJ1748">
        <v>6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f>SUM(AK1748:AO1748)</f>
        <v>0</v>
      </c>
      <c r="AQ1748" t="s">
        <v>67</v>
      </c>
      <c r="AR1748">
        <v>0</v>
      </c>
      <c r="AS1748" t="str">
        <f>IF(OR(AK1748&gt;0, AL1748&gt;0, AM1748&gt;0, AN1748&gt;0, AO1748&gt;0), "Converted", "Not Converted")</f>
        <v>Not Converted</v>
      </c>
      <c r="AT1748">
        <v>0</v>
      </c>
      <c r="AU1748">
        <v>3</v>
      </c>
      <c r="AV1748">
        <v>11</v>
      </c>
      <c r="AW1748">
        <f>IF(Z1748&gt;607, 4, 0)</f>
        <v>0</v>
      </c>
      <c r="AX1748">
        <f>IF(AA1748&gt;1.6588, 3, 0)</f>
        <v>0</v>
      </c>
      <c r="AY1748">
        <f>IF(P1748&gt;401, 2, 0)</f>
        <v>0</v>
      </c>
      <c r="AZ1748">
        <f>IF(I1748&gt;52915.77, 1, 0)</f>
        <v>0</v>
      </c>
      <c r="BA1748">
        <f>SUM(AW1748:AZ1748)</f>
        <v>0</v>
      </c>
      <c r="BB1748" t="str">
        <f>VLOOKUP(BA1748,'Standard Deviations'!$L$1:$M$11,2,TRUE)</f>
        <v>No Tier</v>
      </c>
    </row>
    <row r="1749" spans="1:54">
      <c r="A1749">
        <v>1458</v>
      </c>
      <c r="B1749">
        <v>1982</v>
      </c>
      <c r="C1749">
        <f>2024-B1749</f>
        <v>42</v>
      </c>
      <c r="D1749" t="str">
        <f>VLOOKUP(B1749,Reference!$A$1:$B$125, 2)</f>
        <v>Millennials</v>
      </c>
      <c r="E1749" t="s">
        <v>64</v>
      </c>
      <c r="F1749" t="str">
        <f>IF(E1749="High School", "No College", "College")</f>
        <v>College</v>
      </c>
      <c r="G1749" t="s">
        <v>55</v>
      </c>
      <c r="H1749">
        <v>21059</v>
      </c>
      <c r="I1749">
        <v>21059</v>
      </c>
      <c r="J1749" s="4" t="s">
        <v>341</v>
      </c>
      <c r="K1749">
        <v>1</v>
      </c>
      <c r="L1749">
        <v>0</v>
      </c>
      <c r="M1749" t="str">
        <f>IF(OR(K1749&gt;0, L1749&gt;0), "Parent", "Not Parent")</f>
        <v>Parent</v>
      </c>
      <c r="N1749" t="s">
        <v>151</v>
      </c>
      <c r="O1749" s="8">
        <v>41916</v>
      </c>
      <c r="P1749" s="9">
        <f>O1749-N1749</f>
        <v>270</v>
      </c>
      <c r="Q1749">
        <v>40</v>
      </c>
      <c r="R1749" s="9">
        <f>P1749-Q1749</f>
        <v>230</v>
      </c>
      <c r="S1749" s="8">
        <f>O1749-R1749</f>
        <v>41686</v>
      </c>
      <c r="T1749">
        <v>8</v>
      </c>
      <c r="U1749">
        <v>3</v>
      </c>
      <c r="V1749">
        <v>19</v>
      </c>
      <c r="W1749">
        <v>3</v>
      </c>
      <c r="X1749">
        <v>3</v>
      </c>
      <c r="Y1749">
        <v>8</v>
      </c>
      <c r="Z1749">
        <v>44</v>
      </c>
      <c r="AA1749">
        <f>Z1749/P1749</f>
        <v>0.16296296296296298</v>
      </c>
      <c r="AB1749" s="11" t="s">
        <v>506</v>
      </c>
      <c r="AC1749" t="s">
        <v>59</v>
      </c>
      <c r="AD1749">
        <v>3</v>
      </c>
      <c r="AE1749" t="str">
        <f>IF(AD1749&gt;3, "Prefers Discount", "Discount Indifferent")</f>
        <v>Discount Indifferent</v>
      </c>
      <c r="AF1749">
        <v>3</v>
      </c>
      <c r="AG1749">
        <v>3</v>
      </c>
      <c r="AH1749">
        <v>0</v>
      </c>
      <c r="AI1749" t="str">
        <f>INDEX($AF$1:$AH$1,MATCH(MAX(AF1749:AH1749),AF1749:AH1749,0))</f>
        <v>Store_Orders</v>
      </c>
      <c r="AJ1749">
        <v>6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f>SUM(AK1749:AO1749)</f>
        <v>0</v>
      </c>
      <c r="AQ1749" t="s">
        <v>67</v>
      </c>
      <c r="AR1749">
        <v>0</v>
      </c>
      <c r="AS1749" t="str">
        <f>IF(OR(AK1749&gt;0, AL1749&gt;0, AM1749&gt;0, AN1749&gt;0, AO1749&gt;0), "Converted", "Not Converted")</f>
        <v>Not Converted</v>
      </c>
      <c r="AT1749">
        <v>0</v>
      </c>
      <c r="AU1749">
        <v>3</v>
      </c>
      <c r="AV1749">
        <v>11</v>
      </c>
      <c r="AW1749">
        <f>IF(Z1749&gt;607, 4, 0)</f>
        <v>0</v>
      </c>
      <c r="AX1749">
        <f>IF(AA1749&gt;1.6588, 3, 0)</f>
        <v>0</v>
      </c>
      <c r="AY1749">
        <f>IF(P1749&gt;401, 2, 0)</f>
        <v>0</v>
      </c>
      <c r="AZ1749">
        <f>IF(I1749&gt;52915.77, 1, 0)</f>
        <v>0</v>
      </c>
      <c r="BA1749">
        <f>SUM(AW1749:AZ1749)</f>
        <v>0</v>
      </c>
      <c r="BB1749" t="str">
        <f>VLOOKUP(BA1749,'Standard Deviations'!$L$1:$M$11,2,TRUE)</f>
        <v>No Tier</v>
      </c>
    </row>
    <row r="1750" spans="1:54">
      <c r="A1750">
        <v>5454</v>
      </c>
      <c r="B1750">
        <v>1979</v>
      </c>
      <c r="C1750">
        <f>2024-B1750</f>
        <v>45</v>
      </c>
      <c r="D1750" t="str">
        <f>VLOOKUP(B1750,Reference!$A$1:$B$125, 2)</f>
        <v>Gen X</v>
      </c>
      <c r="E1750" t="s">
        <v>64</v>
      </c>
      <c r="F1750" t="str">
        <f>IF(E1750="High School", "No College", "College")</f>
        <v>College</v>
      </c>
      <c r="G1750" t="s">
        <v>55</v>
      </c>
      <c r="H1750">
        <v>45057</v>
      </c>
      <c r="I1750">
        <v>45057</v>
      </c>
      <c r="J1750" s="4" t="s">
        <v>175</v>
      </c>
      <c r="K1750">
        <v>1</v>
      </c>
      <c r="L1750">
        <v>0</v>
      </c>
      <c r="M1750" t="str">
        <f>IF(OR(K1750&gt;0, L1750&gt;0), "Parent", "Not Parent")</f>
        <v>Parent</v>
      </c>
      <c r="N1750" t="s">
        <v>285</v>
      </c>
      <c r="O1750" s="8">
        <v>41916</v>
      </c>
      <c r="P1750" s="9">
        <f>O1750-N1750</f>
        <v>307</v>
      </c>
      <c r="Q1750">
        <v>80</v>
      </c>
      <c r="R1750" s="9">
        <f>P1750-Q1750</f>
        <v>227</v>
      </c>
      <c r="S1750" s="8">
        <f>O1750-R1750</f>
        <v>41689</v>
      </c>
      <c r="T1750">
        <v>37</v>
      </c>
      <c r="U1750">
        <v>0</v>
      </c>
      <c r="V1750">
        <v>7</v>
      </c>
      <c r="W1750">
        <v>3</v>
      </c>
      <c r="X1750">
        <v>0</v>
      </c>
      <c r="Y1750">
        <v>3</v>
      </c>
      <c r="Z1750">
        <v>50</v>
      </c>
      <c r="AA1750">
        <f>Z1750/P1750</f>
        <v>0.16286644951140064</v>
      </c>
      <c r="AB1750" s="14" t="s">
        <v>506</v>
      </c>
      <c r="AC1750" s="13" t="s">
        <v>63</v>
      </c>
      <c r="AD1750">
        <v>1</v>
      </c>
      <c r="AE1750" t="str">
        <f>IF(AD1750&gt;3, "Prefers Discount", "Discount Indifferent")</f>
        <v>Discount Indifferent</v>
      </c>
      <c r="AF1750">
        <v>3</v>
      </c>
      <c r="AG1750">
        <v>2</v>
      </c>
      <c r="AH1750">
        <v>0</v>
      </c>
      <c r="AI1750" t="str">
        <f>INDEX($AF$1:$AH$1,MATCH(MAX(AF1750:AH1750),AF1750:AH1750,0))</f>
        <v>Store_Orders</v>
      </c>
      <c r="AJ1750">
        <v>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f>SUM(AK1750:AO1750)</f>
        <v>0</v>
      </c>
      <c r="AQ1750" t="s">
        <v>67</v>
      </c>
      <c r="AR1750">
        <v>0</v>
      </c>
      <c r="AS1750" t="str">
        <f>IF(OR(AK1750&gt;0, AL1750&gt;0, AM1750&gt;0, AN1750&gt;0, AO1750&gt;0), "Converted", "Not Converted")</f>
        <v>Not Converted</v>
      </c>
      <c r="AT1750">
        <v>0</v>
      </c>
      <c r="AU1750">
        <v>3</v>
      </c>
      <c r="AV1750">
        <v>11</v>
      </c>
      <c r="AW1750">
        <f>IF(Z1750&gt;607, 4, 0)</f>
        <v>0</v>
      </c>
      <c r="AX1750">
        <f>IF(AA1750&gt;1.6588, 3, 0)</f>
        <v>0</v>
      </c>
      <c r="AY1750">
        <f>IF(P1750&gt;401, 2, 0)</f>
        <v>0</v>
      </c>
      <c r="AZ1750">
        <f>IF(I1750&gt;52915.77, 1, 0)</f>
        <v>0</v>
      </c>
      <c r="BA1750">
        <f>SUM(AW1750:AZ1750)</f>
        <v>0</v>
      </c>
      <c r="BB1750" t="str">
        <f>VLOOKUP(BA1750,'Standard Deviations'!$L$1:$M$11,2,TRUE)</f>
        <v>No Tier</v>
      </c>
    </row>
    <row r="1751" spans="1:54">
      <c r="A1751">
        <v>1878</v>
      </c>
      <c r="B1751">
        <v>1985</v>
      </c>
      <c r="C1751">
        <f>2024-B1751</f>
        <v>39</v>
      </c>
      <c r="D1751" t="str">
        <f>VLOOKUP(B1751,Reference!$A$1:$B$125, 2)</f>
        <v>Millennials</v>
      </c>
      <c r="E1751" t="s">
        <v>74</v>
      </c>
      <c r="F1751" t="str">
        <f>IF(E1751="High School", "No College", "College")</f>
        <v>College</v>
      </c>
      <c r="G1751" t="s">
        <v>55</v>
      </c>
      <c r="H1751">
        <v>23148</v>
      </c>
      <c r="I1751">
        <v>23148</v>
      </c>
      <c r="J1751" s="4" t="s">
        <v>341</v>
      </c>
      <c r="K1751">
        <v>0</v>
      </c>
      <c r="L1751">
        <v>0</v>
      </c>
      <c r="M1751" t="str">
        <f>IF(OR(K1751&gt;0, L1751&gt;0), "Parent", "Not Parent")</f>
        <v>Not Parent</v>
      </c>
      <c r="N1751" t="s">
        <v>253</v>
      </c>
      <c r="O1751" s="8">
        <v>41916</v>
      </c>
      <c r="P1751" s="9">
        <f>O1751-N1751</f>
        <v>228</v>
      </c>
      <c r="Q1751">
        <v>83</v>
      </c>
      <c r="R1751" s="9">
        <f>P1751-Q1751</f>
        <v>145</v>
      </c>
      <c r="S1751" s="8">
        <f>O1751-R1751</f>
        <v>41771</v>
      </c>
      <c r="T1751">
        <v>4</v>
      </c>
      <c r="U1751">
        <v>6</v>
      </c>
      <c r="V1751">
        <v>8</v>
      </c>
      <c r="W1751">
        <v>6</v>
      </c>
      <c r="X1751">
        <v>3</v>
      </c>
      <c r="Y1751">
        <v>10</v>
      </c>
      <c r="Z1751">
        <v>37</v>
      </c>
      <c r="AA1751">
        <f>Z1751/P1751</f>
        <v>0.16228070175438597</v>
      </c>
      <c r="AB1751" s="14" t="s">
        <v>506</v>
      </c>
      <c r="AC1751" s="13" t="s">
        <v>63</v>
      </c>
      <c r="AD1751">
        <v>1</v>
      </c>
      <c r="AE1751" t="str">
        <f>IF(AD1751&gt;3, "Prefers Discount", "Discount Indifferent")</f>
        <v>Discount Indifferent</v>
      </c>
      <c r="AF1751">
        <v>3</v>
      </c>
      <c r="AG1751">
        <v>2</v>
      </c>
      <c r="AH1751">
        <v>0</v>
      </c>
      <c r="AI1751" t="str">
        <f>INDEX($AF$1:$AH$1,MATCH(MAX(AF1751:AH1751),AF1751:AH1751,0))</f>
        <v>Store_Orders</v>
      </c>
      <c r="AJ1751">
        <v>7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f>SUM(AK1751:AO1751)</f>
        <v>0</v>
      </c>
      <c r="AQ1751" t="s">
        <v>67</v>
      </c>
      <c r="AR1751">
        <v>0</v>
      </c>
      <c r="AS1751" t="str">
        <f>IF(OR(AK1751&gt;0, AL1751&gt;0, AM1751&gt;0, AN1751&gt;0, AO1751&gt;0), "Converted", "Not Converted")</f>
        <v>Not Converted</v>
      </c>
      <c r="AT1751">
        <v>0</v>
      </c>
      <c r="AU1751">
        <v>3</v>
      </c>
      <c r="AV1751">
        <v>11</v>
      </c>
      <c r="AW1751">
        <f>IF(Z1751&gt;607, 4, 0)</f>
        <v>0</v>
      </c>
      <c r="AX1751">
        <f>IF(AA1751&gt;1.6588, 3, 0)</f>
        <v>0</v>
      </c>
      <c r="AY1751">
        <f>IF(P1751&gt;401, 2, 0)</f>
        <v>0</v>
      </c>
      <c r="AZ1751">
        <f>IF(I1751&gt;52915.77, 1, 0)</f>
        <v>0</v>
      </c>
      <c r="BA1751">
        <f>SUM(AW1751:AZ1751)</f>
        <v>0</v>
      </c>
      <c r="BB1751" t="str">
        <f>VLOOKUP(BA1751,'Standard Deviations'!$L$1:$M$11,2,TRUE)</f>
        <v>No Tier</v>
      </c>
    </row>
    <row r="1752" spans="1:54">
      <c r="A1752">
        <v>10738</v>
      </c>
      <c r="B1752">
        <v>1951</v>
      </c>
      <c r="C1752">
        <f>2024-B1752</f>
        <v>73</v>
      </c>
      <c r="D1752" t="str">
        <f>VLOOKUP(B1752,Reference!$A$1:$B$125, 2)</f>
        <v>Boomers</v>
      </c>
      <c r="E1752" t="s">
        <v>64</v>
      </c>
      <c r="F1752" t="str">
        <f>IF(E1752="High School", "No College", "College")</f>
        <v>College</v>
      </c>
      <c r="G1752" t="s">
        <v>60</v>
      </c>
      <c r="H1752">
        <v>49389</v>
      </c>
      <c r="I1752">
        <v>49389</v>
      </c>
      <c r="J1752" s="4" t="s">
        <v>175</v>
      </c>
      <c r="K1752">
        <v>1</v>
      </c>
      <c r="L1752">
        <v>1</v>
      </c>
      <c r="M1752" t="str">
        <f>IF(OR(K1752&gt;0, L1752&gt;0), "Parent", "Not Parent")</f>
        <v>Parent</v>
      </c>
      <c r="N1752" t="s">
        <v>692</v>
      </c>
      <c r="O1752" s="8">
        <v>41916</v>
      </c>
      <c r="P1752" s="9">
        <f>O1752-N1752</f>
        <v>401</v>
      </c>
      <c r="Q1752">
        <v>55</v>
      </c>
      <c r="R1752" s="9">
        <f>P1752-Q1752</f>
        <v>346</v>
      </c>
      <c r="S1752" s="8">
        <f>O1752-R1752</f>
        <v>41570</v>
      </c>
      <c r="T1752">
        <v>40</v>
      </c>
      <c r="U1752">
        <v>0</v>
      </c>
      <c r="V1752">
        <v>19</v>
      </c>
      <c r="W1752">
        <v>2</v>
      </c>
      <c r="X1752">
        <v>1</v>
      </c>
      <c r="Y1752">
        <v>3</v>
      </c>
      <c r="Z1752">
        <v>65</v>
      </c>
      <c r="AA1752">
        <f>Z1752/P1752</f>
        <v>0.16209476309226933</v>
      </c>
      <c r="AB1752" s="14" t="s">
        <v>506</v>
      </c>
      <c r="AC1752" s="13" t="s">
        <v>63</v>
      </c>
      <c r="AD1752">
        <v>1</v>
      </c>
      <c r="AE1752" t="str">
        <f>IF(AD1752&gt;3, "Prefers Discount", "Discount Indifferent")</f>
        <v>Discount Indifferent</v>
      </c>
      <c r="AF1752">
        <v>3</v>
      </c>
      <c r="AG1752">
        <v>2</v>
      </c>
      <c r="AH1752">
        <v>0</v>
      </c>
      <c r="AI1752" t="str">
        <f>INDEX($AF$1:$AH$1,MATCH(MAX(AF1752:AH1752),AF1752:AH1752,0))</f>
        <v>Store_Orders</v>
      </c>
      <c r="AJ1752">
        <v>7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f>SUM(AK1752:AO1752)</f>
        <v>0</v>
      </c>
      <c r="AQ1752" t="s">
        <v>67</v>
      </c>
      <c r="AR1752">
        <v>0</v>
      </c>
      <c r="AS1752" t="str">
        <f>IF(OR(AK1752&gt;0, AL1752&gt;0, AM1752&gt;0, AN1752&gt;0, AO1752&gt;0), "Converted", "Not Converted")</f>
        <v>Not Converted</v>
      </c>
      <c r="AT1752">
        <v>0</v>
      </c>
      <c r="AU1752">
        <v>3</v>
      </c>
      <c r="AV1752">
        <v>11</v>
      </c>
      <c r="AW1752">
        <f>IF(Z1752&gt;607, 4, 0)</f>
        <v>0</v>
      </c>
      <c r="AX1752">
        <f>IF(AA1752&gt;1.6588, 3, 0)</f>
        <v>0</v>
      </c>
      <c r="AY1752">
        <f>IF(P1752&gt;401, 2, 0)</f>
        <v>0</v>
      </c>
      <c r="AZ1752">
        <f>IF(I1752&gt;52915.77, 1, 0)</f>
        <v>0</v>
      </c>
      <c r="BA1752">
        <f>SUM(AW1752:AZ1752)</f>
        <v>0</v>
      </c>
      <c r="BB1752" t="str">
        <f>VLOOKUP(BA1752,'Standard Deviations'!$L$1:$M$11,2,TRUE)</f>
        <v>No Tier</v>
      </c>
    </row>
    <row r="1753" spans="1:54">
      <c r="A1753">
        <v>10470</v>
      </c>
      <c r="B1753">
        <v>1979</v>
      </c>
      <c r="C1753">
        <f>2024-B1753</f>
        <v>45</v>
      </c>
      <c r="D1753" t="str">
        <f>VLOOKUP(B1753,Reference!$A$1:$B$125, 2)</f>
        <v>Gen X</v>
      </c>
      <c r="E1753" t="s">
        <v>64</v>
      </c>
      <c r="F1753" t="str">
        <f>IF(E1753="High School", "No College", "College")</f>
        <v>College</v>
      </c>
      <c r="G1753" t="s">
        <v>55</v>
      </c>
      <c r="H1753">
        <v>40662</v>
      </c>
      <c r="I1753">
        <v>40662</v>
      </c>
      <c r="J1753" s="4" t="s">
        <v>175</v>
      </c>
      <c r="K1753">
        <v>1</v>
      </c>
      <c r="L1753">
        <v>0</v>
      </c>
      <c r="M1753" t="str">
        <f>IF(OR(K1753&gt;0, L1753&gt;0), "Parent", "Not Parent")</f>
        <v>Parent</v>
      </c>
      <c r="N1753" t="s">
        <v>662</v>
      </c>
      <c r="O1753" s="8">
        <v>41916</v>
      </c>
      <c r="P1753" s="9">
        <f>O1753-N1753</f>
        <v>568</v>
      </c>
      <c r="Q1753">
        <v>0</v>
      </c>
      <c r="R1753" s="9">
        <f>P1753-Q1753</f>
        <v>568</v>
      </c>
      <c r="S1753" s="8">
        <f>O1753-R1753</f>
        <v>41348</v>
      </c>
      <c r="T1753">
        <v>40</v>
      </c>
      <c r="U1753">
        <v>2</v>
      </c>
      <c r="V1753">
        <v>23</v>
      </c>
      <c r="W1753">
        <v>0</v>
      </c>
      <c r="X1753">
        <v>4</v>
      </c>
      <c r="Y1753">
        <v>23</v>
      </c>
      <c r="Z1753">
        <v>92</v>
      </c>
      <c r="AA1753">
        <f>Z1753/P1753</f>
        <v>0.1619718309859155</v>
      </c>
      <c r="AB1753" s="11" t="s">
        <v>506</v>
      </c>
      <c r="AC1753" t="s">
        <v>59</v>
      </c>
      <c r="AD1753">
        <v>2</v>
      </c>
      <c r="AE1753" t="str">
        <f>IF(AD1753&gt;3, "Prefers Discount", "Discount Indifferent")</f>
        <v>Discount Indifferent</v>
      </c>
      <c r="AF1753">
        <v>3</v>
      </c>
      <c r="AG1753">
        <v>2</v>
      </c>
      <c r="AH1753">
        <v>1</v>
      </c>
      <c r="AI1753" t="str">
        <f>INDEX($AF$1:$AH$1,MATCH(MAX(AF1753:AH1753),AF1753:AH1753,0))</f>
        <v>Store_Orders</v>
      </c>
      <c r="AJ1753">
        <v>4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f>SUM(AK1753:AO1753)</f>
        <v>0</v>
      </c>
      <c r="AQ1753" t="s">
        <v>67</v>
      </c>
      <c r="AR1753">
        <v>0</v>
      </c>
      <c r="AS1753" t="str">
        <f>IF(OR(AK1753&gt;0, AL1753&gt;0, AM1753&gt;0, AN1753&gt;0, AO1753&gt;0), "Converted", "Not Converted")</f>
        <v>Not Converted</v>
      </c>
      <c r="AT1753">
        <v>0</v>
      </c>
      <c r="AU1753">
        <v>3</v>
      </c>
      <c r="AV1753">
        <v>11</v>
      </c>
      <c r="AW1753">
        <f>IF(Z1753&gt;607, 4, 0)</f>
        <v>0</v>
      </c>
      <c r="AX1753">
        <f>IF(AA1753&gt;1.6588, 3, 0)</f>
        <v>0</v>
      </c>
      <c r="AY1753">
        <f>IF(P1753&gt;401, 2, 0)</f>
        <v>2</v>
      </c>
      <c r="AZ1753">
        <f>IF(I1753&gt;52915.77, 1, 0)</f>
        <v>0</v>
      </c>
      <c r="BA1753">
        <f>SUM(AW1753:AZ1753)</f>
        <v>2</v>
      </c>
      <c r="BB1753" t="str">
        <f>VLOOKUP(BA1753,'Standard Deviations'!$L$1:$M$11,2,TRUE)</f>
        <v>Bronze</v>
      </c>
    </row>
    <row r="1754" spans="1:54">
      <c r="A1754">
        <v>2516</v>
      </c>
      <c r="B1754">
        <v>1969</v>
      </c>
      <c r="C1754">
        <f>2024-B1754</f>
        <v>55</v>
      </c>
      <c r="D1754" t="str">
        <f>VLOOKUP(B1754,Reference!$A$1:$B$125, 2)</f>
        <v>Gen X</v>
      </c>
      <c r="E1754" t="s">
        <v>74</v>
      </c>
      <c r="F1754" t="str">
        <f>IF(E1754="High School", "No College", "College")</f>
        <v>College</v>
      </c>
      <c r="G1754" t="s">
        <v>55</v>
      </c>
      <c r="H1754">
        <v>46831</v>
      </c>
      <c r="I1754">
        <v>46831</v>
      </c>
      <c r="J1754" s="4" t="s">
        <v>175</v>
      </c>
      <c r="K1754">
        <v>1</v>
      </c>
      <c r="L1754">
        <v>1</v>
      </c>
      <c r="M1754" t="str">
        <f>IF(OR(K1754&gt;0, L1754&gt;0), "Parent", "Not Parent")</f>
        <v>Parent</v>
      </c>
      <c r="N1754" t="s">
        <v>391</v>
      </c>
      <c r="O1754" s="8">
        <v>41916</v>
      </c>
      <c r="P1754" s="9">
        <f>O1754-N1754</f>
        <v>483</v>
      </c>
      <c r="Q1754">
        <v>84</v>
      </c>
      <c r="R1754" s="9">
        <f>P1754-Q1754</f>
        <v>399</v>
      </c>
      <c r="S1754" s="8">
        <f>O1754-R1754</f>
        <v>41517</v>
      </c>
      <c r="T1754">
        <v>22</v>
      </c>
      <c r="U1754">
        <v>2</v>
      </c>
      <c r="V1754">
        <v>10</v>
      </c>
      <c r="W1754">
        <v>6</v>
      </c>
      <c r="X1754">
        <v>4</v>
      </c>
      <c r="Y1754">
        <v>34</v>
      </c>
      <c r="Z1754">
        <v>78</v>
      </c>
      <c r="AA1754">
        <f>Z1754/P1754</f>
        <v>0.16149068322981366</v>
      </c>
      <c r="AB1754" s="14" t="s">
        <v>506</v>
      </c>
      <c r="AC1754" s="13" t="s">
        <v>63</v>
      </c>
      <c r="AD1754">
        <v>2</v>
      </c>
      <c r="AE1754" t="str">
        <f>IF(AD1754&gt;3, "Prefers Discount", "Discount Indifferent")</f>
        <v>Discount Indifferent</v>
      </c>
      <c r="AF1754">
        <v>2</v>
      </c>
      <c r="AG1754">
        <v>1</v>
      </c>
      <c r="AH1754">
        <v>2</v>
      </c>
      <c r="AI1754" t="str">
        <f>INDEX($AF$1:$AH$1,MATCH(MAX(AF1754:AH1754),AF1754:AH1754,0))</f>
        <v>Store_Orders</v>
      </c>
      <c r="AJ1754">
        <v>4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f>SUM(AK1754:AO1754)</f>
        <v>0</v>
      </c>
      <c r="AQ1754" t="s">
        <v>67</v>
      </c>
      <c r="AR1754">
        <v>0</v>
      </c>
      <c r="AS1754" t="str">
        <f>IF(OR(AK1754&gt;0, AL1754&gt;0, AM1754&gt;0, AN1754&gt;0, AO1754&gt;0), "Converted", "Not Converted")</f>
        <v>Not Converted</v>
      </c>
      <c r="AT1754">
        <v>0</v>
      </c>
      <c r="AU1754">
        <v>3</v>
      </c>
      <c r="AV1754">
        <v>11</v>
      </c>
      <c r="AW1754">
        <f>IF(Z1754&gt;607, 4, 0)</f>
        <v>0</v>
      </c>
      <c r="AX1754">
        <f>IF(AA1754&gt;1.6588, 3, 0)</f>
        <v>0</v>
      </c>
      <c r="AY1754">
        <f>IF(P1754&gt;401, 2, 0)</f>
        <v>2</v>
      </c>
      <c r="AZ1754">
        <f>IF(I1754&gt;52915.77, 1, 0)</f>
        <v>0</v>
      </c>
      <c r="BA1754">
        <f>SUM(AW1754:AZ1754)</f>
        <v>2</v>
      </c>
      <c r="BB1754" t="str">
        <f>VLOOKUP(BA1754,'Standard Deviations'!$L$1:$M$11,2,TRUE)</f>
        <v>Bronze</v>
      </c>
    </row>
    <row r="1755" spans="1:54">
      <c r="A1755">
        <v>6437</v>
      </c>
      <c r="B1755">
        <v>1985</v>
      </c>
      <c r="C1755">
        <f>2024-B1755</f>
        <v>39</v>
      </c>
      <c r="D1755" t="str">
        <f>VLOOKUP(B1755,Reference!$A$1:$B$125, 2)</f>
        <v>Millennials</v>
      </c>
      <c r="E1755" t="s">
        <v>74</v>
      </c>
      <c r="F1755" t="str">
        <f>IF(E1755="High School", "No College", "College")</f>
        <v>College</v>
      </c>
      <c r="G1755" t="s">
        <v>60</v>
      </c>
      <c r="H1755">
        <v>41473</v>
      </c>
      <c r="I1755">
        <v>41473</v>
      </c>
      <c r="J1755" s="4" t="s">
        <v>175</v>
      </c>
      <c r="K1755">
        <v>1</v>
      </c>
      <c r="L1755">
        <v>0</v>
      </c>
      <c r="M1755" t="str">
        <f>IF(OR(K1755&gt;0, L1755&gt;0), "Parent", "Not Parent")</f>
        <v>Parent</v>
      </c>
      <c r="N1755" t="s">
        <v>445</v>
      </c>
      <c r="O1755" s="8">
        <v>41916</v>
      </c>
      <c r="P1755" s="9">
        <f>O1755-N1755</f>
        <v>472</v>
      </c>
      <c r="Q1755">
        <v>80</v>
      </c>
      <c r="R1755" s="9">
        <f>P1755-Q1755</f>
        <v>392</v>
      </c>
      <c r="S1755" s="8">
        <f>O1755-R1755</f>
        <v>41524</v>
      </c>
      <c r="T1755">
        <v>21</v>
      </c>
      <c r="U1755">
        <v>8</v>
      </c>
      <c r="V1755">
        <v>20</v>
      </c>
      <c r="W1755">
        <v>15</v>
      </c>
      <c r="X1755">
        <v>3</v>
      </c>
      <c r="Y1755">
        <v>9</v>
      </c>
      <c r="Z1755">
        <v>76</v>
      </c>
      <c r="AA1755">
        <f>Z1755/P1755</f>
        <v>0.16101694915254236</v>
      </c>
      <c r="AB1755" s="14" t="s">
        <v>506</v>
      </c>
      <c r="AC1755" s="13" t="s">
        <v>63</v>
      </c>
      <c r="AD1755">
        <v>1</v>
      </c>
      <c r="AE1755" t="str">
        <f>IF(AD1755&gt;3, "Prefers Discount", "Discount Indifferent")</f>
        <v>Discount Indifferent</v>
      </c>
      <c r="AF1755">
        <v>3</v>
      </c>
      <c r="AG1755">
        <v>2</v>
      </c>
      <c r="AH1755">
        <v>0</v>
      </c>
      <c r="AI1755" t="str">
        <f>INDEX($AF$1:$AH$1,MATCH(MAX(AF1755:AH1755),AF1755:AH1755,0))</f>
        <v>Store_Orders</v>
      </c>
      <c r="AJ1755">
        <v>7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f>SUM(AK1755:AO1755)</f>
        <v>0</v>
      </c>
      <c r="AQ1755" t="s">
        <v>67</v>
      </c>
      <c r="AR1755">
        <v>0</v>
      </c>
      <c r="AS1755" t="str">
        <f>IF(OR(AK1755&gt;0, AL1755&gt;0, AM1755&gt;0, AN1755&gt;0, AO1755&gt;0), "Converted", "Not Converted")</f>
        <v>Not Converted</v>
      </c>
      <c r="AT1755">
        <v>0</v>
      </c>
      <c r="AU1755">
        <v>3</v>
      </c>
      <c r="AV1755">
        <v>11</v>
      </c>
      <c r="AW1755">
        <f>IF(Z1755&gt;607, 4, 0)</f>
        <v>0</v>
      </c>
      <c r="AX1755">
        <f>IF(AA1755&gt;1.6588, 3, 0)</f>
        <v>0</v>
      </c>
      <c r="AY1755">
        <f>IF(P1755&gt;401, 2, 0)</f>
        <v>2</v>
      </c>
      <c r="AZ1755">
        <f>IF(I1755&gt;52915.77, 1, 0)</f>
        <v>0</v>
      </c>
      <c r="BA1755">
        <f>SUM(AW1755:AZ1755)</f>
        <v>2</v>
      </c>
      <c r="BB1755" t="str">
        <f>VLOOKUP(BA1755,'Standard Deviations'!$L$1:$M$11,2,TRUE)</f>
        <v>Bronze</v>
      </c>
    </row>
    <row r="1756" spans="1:54">
      <c r="A1756">
        <v>4297</v>
      </c>
      <c r="B1756">
        <v>1969</v>
      </c>
      <c r="C1756">
        <f>2024-B1756</f>
        <v>55</v>
      </c>
      <c r="D1756" t="str">
        <f>VLOOKUP(B1756,Reference!$A$1:$B$125, 2)</f>
        <v>Gen X</v>
      </c>
      <c r="E1756" t="s">
        <v>54</v>
      </c>
      <c r="F1756" t="str">
        <f>IF(E1756="High School", "No College", "College")</f>
        <v>College</v>
      </c>
      <c r="G1756" t="s">
        <v>65</v>
      </c>
      <c r="H1756">
        <v>23228</v>
      </c>
      <c r="I1756">
        <v>23228</v>
      </c>
      <c r="J1756" s="4" t="s">
        <v>341</v>
      </c>
      <c r="K1756">
        <v>1</v>
      </c>
      <c r="L1756">
        <v>0</v>
      </c>
      <c r="M1756" t="str">
        <f>IF(OR(K1756&gt;0, L1756&gt;0), "Parent", "Not Parent")</f>
        <v>Parent</v>
      </c>
      <c r="N1756" t="s">
        <v>187</v>
      </c>
      <c r="O1756" s="8">
        <v>41916</v>
      </c>
      <c r="P1756" s="9">
        <f>O1756-N1756</f>
        <v>251</v>
      </c>
      <c r="Q1756">
        <v>71</v>
      </c>
      <c r="R1756" s="9">
        <f>P1756-Q1756</f>
        <v>180</v>
      </c>
      <c r="S1756" s="8">
        <f>O1756-R1756</f>
        <v>41736</v>
      </c>
      <c r="T1756">
        <v>13</v>
      </c>
      <c r="U1756">
        <v>2</v>
      </c>
      <c r="V1756">
        <v>18</v>
      </c>
      <c r="W1756">
        <v>6</v>
      </c>
      <c r="X1756">
        <v>1</v>
      </c>
      <c r="Y1756">
        <v>0</v>
      </c>
      <c r="Z1756">
        <v>40</v>
      </c>
      <c r="AA1756">
        <f>Z1756/P1756</f>
        <v>0.15936254980079681</v>
      </c>
      <c r="AB1756" s="14" t="s">
        <v>506</v>
      </c>
      <c r="AC1756" s="13" t="s">
        <v>63</v>
      </c>
      <c r="AD1756">
        <v>2</v>
      </c>
      <c r="AE1756" t="str">
        <f>IF(AD1756&gt;3, "Prefers Discount", "Discount Indifferent")</f>
        <v>Discount Indifferent</v>
      </c>
      <c r="AF1756">
        <v>3</v>
      </c>
      <c r="AG1756">
        <v>2</v>
      </c>
      <c r="AH1756">
        <v>0</v>
      </c>
      <c r="AI1756" t="str">
        <f>INDEX($AF$1:$AH$1,MATCH(MAX(AF1756:AH1756),AF1756:AH1756,0))</f>
        <v>Store_Orders</v>
      </c>
      <c r="AJ1756">
        <v>8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f>SUM(AK1756:AO1756)</f>
        <v>0</v>
      </c>
      <c r="AQ1756" t="s">
        <v>67</v>
      </c>
      <c r="AR1756">
        <v>0</v>
      </c>
      <c r="AS1756" t="str">
        <f>IF(OR(AK1756&gt;0, AL1756&gt;0, AM1756&gt;0, AN1756&gt;0, AO1756&gt;0), "Converted", "Not Converted")</f>
        <v>Not Converted</v>
      </c>
      <c r="AT1756">
        <v>0</v>
      </c>
      <c r="AU1756">
        <v>3</v>
      </c>
      <c r="AV1756">
        <v>11</v>
      </c>
      <c r="AW1756">
        <f>IF(Z1756&gt;607, 4, 0)</f>
        <v>0</v>
      </c>
      <c r="AX1756">
        <f>IF(AA1756&gt;1.6588, 3, 0)</f>
        <v>0</v>
      </c>
      <c r="AY1756">
        <f>IF(P1756&gt;401, 2, 0)</f>
        <v>0</v>
      </c>
      <c r="AZ1756">
        <f>IF(I1756&gt;52915.77, 1, 0)</f>
        <v>0</v>
      </c>
      <c r="BA1756">
        <f>SUM(AW1756:AZ1756)</f>
        <v>0</v>
      </c>
      <c r="BB1756" t="str">
        <f>VLOOKUP(BA1756,'Standard Deviations'!$L$1:$M$11,2,TRUE)</f>
        <v>No Tier</v>
      </c>
    </row>
    <row r="1757" spans="1:54">
      <c r="A1757">
        <v>10212</v>
      </c>
      <c r="B1757">
        <v>1986</v>
      </c>
      <c r="C1757">
        <f>2024-B1757</f>
        <v>38</v>
      </c>
      <c r="D1757" t="str">
        <f>VLOOKUP(B1757,Reference!$A$1:$B$125, 2)</f>
        <v>Millennials</v>
      </c>
      <c r="E1757" t="s">
        <v>64</v>
      </c>
      <c r="F1757" t="str">
        <f>IF(E1757="High School", "No College", "College")</f>
        <v>College</v>
      </c>
      <c r="G1757" t="s">
        <v>65</v>
      </c>
      <c r="H1757">
        <v>42386</v>
      </c>
      <c r="I1757">
        <v>42386</v>
      </c>
      <c r="J1757" s="4" t="s">
        <v>175</v>
      </c>
      <c r="K1757">
        <v>1</v>
      </c>
      <c r="L1757">
        <v>0</v>
      </c>
      <c r="M1757" t="str">
        <f>IF(OR(K1757&gt;0, L1757&gt;0), "Parent", "Not Parent")</f>
        <v>Parent</v>
      </c>
      <c r="N1757" t="s">
        <v>431</v>
      </c>
      <c r="O1757" s="8">
        <v>41916</v>
      </c>
      <c r="P1757" s="9">
        <f>O1757-N1757</f>
        <v>629</v>
      </c>
      <c r="Q1757">
        <v>43</v>
      </c>
      <c r="R1757" s="9">
        <f>P1757-Q1757</f>
        <v>586</v>
      </c>
      <c r="S1757" s="8">
        <f>O1757-R1757</f>
        <v>41330</v>
      </c>
      <c r="T1757">
        <v>65</v>
      </c>
      <c r="U1757">
        <v>4</v>
      </c>
      <c r="V1757">
        <v>16</v>
      </c>
      <c r="W1757">
        <v>0</v>
      </c>
      <c r="X1757">
        <v>4</v>
      </c>
      <c r="Y1757">
        <v>11</v>
      </c>
      <c r="Z1757">
        <v>100</v>
      </c>
      <c r="AA1757">
        <f>Z1757/P1757</f>
        <v>0.1589825119236884</v>
      </c>
      <c r="AB1757" s="11" t="s">
        <v>506</v>
      </c>
      <c r="AC1757" t="s">
        <v>59</v>
      </c>
      <c r="AD1757">
        <v>1</v>
      </c>
      <c r="AE1757" t="str">
        <f>IF(AD1757&gt;3, "Prefers Discount", "Discount Indifferent")</f>
        <v>Discount Indifferent</v>
      </c>
      <c r="AF1757">
        <v>3</v>
      </c>
      <c r="AG1757">
        <v>3</v>
      </c>
      <c r="AH1757">
        <v>0</v>
      </c>
      <c r="AI1757" t="str">
        <f>INDEX($AF$1:$AH$1,MATCH(MAX(AF1757:AH1757),AF1757:AH1757,0))</f>
        <v>Store_Orders</v>
      </c>
      <c r="AJ1757">
        <v>8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f>SUM(AK1757:AO1757)</f>
        <v>0</v>
      </c>
      <c r="AQ1757" t="s">
        <v>67</v>
      </c>
      <c r="AR1757">
        <v>0</v>
      </c>
      <c r="AS1757" t="str">
        <f>IF(OR(AK1757&gt;0, AL1757&gt;0, AM1757&gt;0, AN1757&gt;0, AO1757&gt;0), "Converted", "Not Converted")</f>
        <v>Not Converted</v>
      </c>
      <c r="AT1757">
        <v>0</v>
      </c>
      <c r="AU1757">
        <v>3</v>
      </c>
      <c r="AV1757">
        <v>11</v>
      </c>
      <c r="AW1757">
        <f>IF(Z1757&gt;607, 4, 0)</f>
        <v>0</v>
      </c>
      <c r="AX1757">
        <f>IF(AA1757&gt;1.6588, 3, 0)</f>
        <v>0</v>
      </c>
      <c r="AY1757">
        <f>IF(P1757&gt;401, 2, 0)</f>
        <v>2</v>
      </c>
      <c r="AZ1757">
        <f>IF(I1757&gt;52915.77, 1, 0)</f>
        <v>0</v>
      </c>
      <c r="BA1757">
        <f>SUM(AW1757:AZ1757)</f>
        <v>2</v>
      </c>
      <c r="BB1757" t="str">
        <f>VLOOKUP(BA1757,'Standard Deviations'!$L$1:$M$11,2,TRUE)</f>
        <v>Bronze</v>
      </c>
    </row>
    <row r="1758" spans="1:54">
      <c r="A1758">
        <v>9738</v>
      </c>
      <c r="B1758">
        <v>1986</v>
      </c>
      <c r="C1758">
        <f>2024-B1758</f>
        <v>38</v>
      </c>
      <c r="D1758" t="str">
        <f>VLOOKUP(B1758,Reference!$A$1:$B$125, 2)</f>
        <v>Millennials</v>
      </c>
      <c r="E1758" t="s">
        <v>64</v>
      </c>
      <c r="F1758" t="str">
        <f>IF(E1758="High School", "No College", "College")</f>
        <v>College</v>
      </c>
      <c r="G1758" t="s">
        <v>65</v>
      </c>
      <c r="H1758">
        <v>42386</v>
      </c>
      <c r="I1758">
        <v>42386</v>
      </c>
      <c r="J1758" s="4" t="s">
        <v>175</v>
      </c>
      <c r="K1758">
        <v>1</v>
      </c>
      <c r="L1758">
        <v>0</v>
      </c>
      <c r="M1758" t="str">
        <f>IF(OR(K1758&gt;0, L1758&gt;0), "Parent", "Not Parent")</f>
        <v>Parent</v>
      </c>
      <c r="N1758" t="s">
        <v>431</v>
      </c>
      <c r="O1758" s="8">
        <v>41916</v>
      </c>
      <c r="P1758" s="9">
        <f>O1758-N1758</f>
        <v>629</v>
      </c>
      <c r="Q1758">
        <v>43</v>
      </c>
      <c r="R1758" s="9">
        <f>P1758-Q1758</f>
        <v>586</v>
      </c>
      <c r="S1758" s="8">
        <f>O1758-R1758</f>
        <v>41330</v>
      </c>
      <c r="T1758">
        <v>65</v>
      </c>
      <c r="U1758">
        <v>4</v>
      </c>
      <c r="V1758">
        <v>16</v>
      </c>
      <c r="W1758">
        <v>0</v>
      </c>
      <c r="X1758">
        <v>4</v>
      </c>
      <c r="Y1758">
        <v>11</v>
      </c>
      <c r="Z1758">
        <v>100</v>
      </c>
      <c r="AA1758">
        <f>Z1758/P1758</f>
        <v>0.1589825119236884</v>
      </c>
      <c r="AB1758" s="11" t="s">
        <v>506</v>
      </c>
      <c r="AC1758" t="s">
        <v>59</v>
      </c>
      <c r="AD1758">
        <v>1</v>
      </c>
      <c r="AE1758" t="str">
        <f>IF(AD1758&gt;3, "Prefers Discount", "Discount Indifferent")</f>
        <v>Discount Indifferent</v>
      </c>
      <c r="AF1758">
        <v>3</v>
      </c>
      <c r="AG1758">
        <v>3</v>
      </c>
      <c r="AH1758">
        <v>0</v>
      </c>
      <c r="AI1758" t="str">
        <f>INDEX($AF$1:$AH$1,MATCH(MAX(AF1758:AH1758),AF1758:AH1758,0))</f>
        <v>Store_Orders</v>
      </c>
      <c r="AJ1758">
        <v>8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f>SUM(AK1758:AO1758)</f>
        <v>0</v>
      </c>
      <c r="AQ1758" t="s">
        <v>67</v>
      </c>
      <c r="AR1758">
        <v>0</v>
      </c>
      <c r="AS1758" t="str">
        <f>IF(OR(AK1758&gt;0, AL1758&gt;0, AM1758&gt;0, AN1758&gt;0, AO1758&gt;0), "Converted", "Not Converted")</f>
        <v>Not Converted</v>
      </c>
      <c r="AT1758">
        <v>0</v>
      </c>
      <c r="AU1758">
        <v>3</v>
      </c>
      <c r="AV1758">
        <v>11</v>
      </c>
      <c r="AW1758">
        <f>IF(Z1758&gt;607, 4, 0)</f>
        <v>0</v>
      </c>
      <c r="AX1758">
        <f>IF(AA1758&gt;1.6588, 3, 0)</f>
        <v>0</v>
      </c>
      <c r="AY1758">
        <f>IF(P1758&gt;401, 2, 0)</f>
        <v>2</v>
      </c>
      <c r="AZ1758">
        <f>IF(I1758&gt;52915.77, 1, 0)</f>
        <v>0</v>
      </c>
      <c r="BA1758">
        <f>SUM(AW1758:AZ1758)</f>
        <v>2</v>
      </c>
      <c r="BB1758" t="str">
        <f>VLOOKUP(BA1758,'Standard Deviations'!$L$1:$M$11,2,TRUE)</f>
        <v>Bronze</v>
      </c>
    </row>
    <row r="1759" spans="1:54">
      <c r="A1759">
        <v>6201</v>
      </c>
      <c r="B1759">
        <v>1978</v>
      </c>
      <c r="C1759">
        <f>2024-B1759</f>
        <v>46</v>
      </c>
      <c r="D1759" t="str">
        <f>VLOOKUP(B1759,Reference!$A$1:$B$125, 2)</f>
        <v>Gen X</v>
      </c>
      <c r="E1759" t="s">
        <v>54</v>
      </c>
      <c r="F1759" t="str">
        <f>IF(E1759="High School", "No College", "College")</f>
        <v>College</v>
      </c>
      <c r="G1759" t="s">
        <v>60</v>
      </c>
      <c r="H1759">
        <v>38643</v>
      </c>
      <c r="I1759">
        <v>38643</v>
      </c>
      <c r="J1759" s="4" t="s">
        <v>175</v>
      </c>
      <c r="K1759">
        <v>1</v>
      </c>
      <c r="L1759">
        <v>1</v>
      </c>
      <c r="M1759" t="str">
        <f>IF(OR(K1759&gt;0, L1759&gt;0), "Parent", "Not Parent")</f>
        <v>Parent</v>
      </c>
      <c r="N1759" t="s">
        <v>575</v>
      </c>
      <c r="O1759" s="8">
        <v>41916</v>
      </c>
      <c r="P1759" s="9">
        <f>O1759-N1759</f>
        <v>309</v>
      </c>
      <c r="Q1759">
        <v>45</v>
      </c>
      <c r="R1759" s="9">
        <f>P1759-Q1759</f>
        <v>264</v>
      </c>
      <c r="S1759" s="8">
        <f>O1759-R1759</f>
        <v>41652</v>
      </c>
      <c r="T1759">
        <v>22</v>
      </c>
      <c r="U1759">
        <v>2</v>
      </c>
      <c r="V1759">
        <v>14</v>
      </c>
      <c r="W1759">
        <v>0</v>
      </c>
      <c r="X1759">
        <v>1</v>
      </c>
      <c r="Y1759">
        <v>10</v>
      </c>
      <c r="Z1759">
        <v>49</v>
      </c>
      <c r="AA1759">
        <f>Z1759/P1759</f>
        <v>0.15857605177993528</v>
      </c>
      <c r="AB1759" s="11" t="s">
        <v>506</v>
      </c>
      <c r="AC1759" t="s">
        <v>59</v>
      </c>
      <c r="AD1759">
        <v>2</v>
      </c>
      <c r="AE1759" t="str">
        <f>IF(AD1759&gt;3, "Prefers Discount", "Discount Indifferent")</f>
        <v>Discount Indifferent</v>
      </c>
      <c r="AF1759">
        <v>3</v>
      </c>
      <c r="AG1759">
        <v>2</v>
      </c>
      <c r="AH1759">
        <v>0</v>
      </c>
      <c r="AI1759" t="str">
        <f>INDEX($AF$1:$AH$1,MATCH(MAX(AF1759:AH1759),AF1759:AH1759,0))</f>
        <v>Store_Orders</v>
      </c>
      <c r="AJ1759">
        <v>7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f>SUM(AK1759:AO1759)</f>
        <v>0</v>
      </c>
      <c r="AQ1759" t="s">
        <v>67</v>
      </c>
      <c r="AR1759">
        <v>0</v>
      </c>
      <c r="AS1759" t="str">
        <f>IF(OR(AK1759&gt;0, AL1759&gt;0, AM1759&gt;0, AN1759&gt;0, AO1759&gt;0), "Converted", "Not Converted")</f>
        <v>Not Converted</v>
      </c>
      <c r="AT1759">
        <v>1</v>
      </c>
      <c r="AU1759">
        <v>3</v>
      </c>
      <c r="AV1759">
        <v>11</v>
      </c>
      <c r="AW1759">
        <f>IF(Z1759&gt;607, 4, 0)</f>
        <v>0</v>
      </c>
      <c r="AX1759">
        <f>IF(AA1759&gt;1.6588, 3, 0)</f>
        <v>0</v>
      </c>
      <c r="AY1759">
        <f>IF(P1759&gt;401, 2, 0)</f>
        <v>0</v>
      </c>
      <c r="AZ1759">
        <f>IF(I1759&gt;52915.77, 1, 0)</f>
        <v>0</v>
      </c>
      <c r="BA1759">
        <f>SUM(AW1759:AZ1759)</f>
        <v>0</v>
      </c>
      <c r="BB1759" t="str">
        <f>VLOOKUP(BA1759,'Standard Deviations'!$L$1:$M$11,2,TRUE)</f>
        <v>No Tier</v>
      </c>
    </row>
    <row r="1760" spans="1:54">
      <c r="A1760">
        <v>6690</v>
      </c>
      <c r="B1760">
        <v>1966</v>
      </c>
      <c r="C1760">
        <f>2024-B1760</f>
        <v>58</v>
      </c>
      <c r="D1760" t="str">
        <f>VLOOKUP(B1760,Reference!$A$1:$B$125, 2)</f>
        <v>Gen X</v>
      </c>
      <c r="E1760" t="s">
        <v>64</v>
      </c>
      <c r="F1760" t="str">
        <f>IF(E1760="High School", "No College", "College")</f>
        <v>College</v>
      </c>
      <c r="G1760" t="s">
        <v>55</v>
      </c>
      <c r="H1760">
        <v>38179</v>
      </c>
      <c r="I1760">
        <v>38179</v>
      </c>
      <c r="J1760" s="4" t="s">
        <v>175</v>
      </c>
      <c r="K1760">
        <v>1</v>
      </c>
      <c r="L1760">
        <v>1</v>
      </c>
      <c r="M1760" t="str">
        <f>IF(OR(K1760&gt;0, L1760&gt;0), "Parent", "Not Parent")</f>
        <v>Parent</v>
      </c>
      <c r="N1760" t="s">
        <v>693</v>
      </c>
      <c r="O1760" s="8">
        <v>41916</v>
      </c>
      <c r="P1760" s="9">
        <f>O1760-N1760</f>
        <v>569</v>
      </c>
      <c r="Q1760">
        <v>30</v>
      </c>
      <c r="R1760" s="9">
        <f>P1760-Q1760</f>
        <v>539</v>
      </c>
      <c r="S1760" s="8">
        <f>O1760-R1760</f>
        <v>41377</v>
      </c>
      <c r="T1760">
        <v>38</v>
      </c>
      <c r="U1760">
        <v>4</v>
      </c>
      <c r="V1760">
        <v>22</v>
      </c>
      <c r="W1760">
        <v>4</v>
      </c>
      <c r="X1760">
        <v>2</v>
      </c>
      <c r="Y1760">
        <v>20</v>
      </c>
      <c r="Z1760">
        <v>90</v>
      </c>
      <c r="AA1760">
        <f>Z1760/P1760</f>
        <v>0.15817223198594024</v>
      </c>
      <c r="AB1760" s="11" t="s">
        <v>506</v>
      </c>
      <c r="AC1760" t="s">
        <v>59</v>
      </c>
      <c r="AD1760">
        <v>4</v>
      </c>
      <c r="AE1760" t="str">
        <f>IF(AD1760&gt;3, "Prefers Discount", "Discount Indifferent")</f>
        <v>Prefers Discount</v>
      </c>
      <c r="AF1760">
        <v>3</v>
      </c>
      <c r="AG1760">
        <v>3</v>
      </c>
      <c r="AH1760">
        <v>1</v>
      </c>
      <c r="AI1760" t="str">
        <f>INDEX($AF$1:$AH$1,MATCH(MAX(AF1760:AH1760),AF1760:AH1760,0))</f>
        <v>Store_Orders</v>
      </c>
      <c r="AJ1760">
        <v>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f>SUM(AK1760:AO1760)</f>
        <v>0</v>
      </c>
      <c r="AQ1760" t="s">
        <v>67</v>
      </c>
      <c r="AR1760">
        <v>0</v>
      </c>
      <c r="AS1760" t="str">
        <f>IF(OR(AK1760&gt;0, AL1760&gt;0, AM1760&gt;0, AN1760&gt;0, AO1760&gt;0), "Converted", "Not Converted")</f>
        <v>Not Converted</v>
      </c>
      <c r="AT1760">
        <v>0</v>
      </c>
      <c r="AU1760">
        <v>3</v>
      </c>
      <c r="AV1760">
        <v>11</v>
      </c>
      <c r="AW1760">
        <f>IF(Z1760&gt;607, 4, 0)</f>
        <v>0</v>
      </c>
      <c r="AX1760">
        <f>IF(AA1760&gt;1.6588, 3, 0)</f>
        <v>0</v>
      </c>
      <c r="AY1760">
        <f>IF(P1760&gt;401, 2, 0)</f>
        <v>2</v>
      </c>
      <c r="AZ1760">
        <f>IF(I1760&gt;52915.77, 1, 0)</f>
        <v>0</v>
      </c>
      <c r="BA1760">
        <f>SUM(AW1760:AZ1760)</f>
        <v>2</v>
      </c>
      <c r="BB1760" t="str">
        <f>VLOOKUP(BA1760,'Standard Deviations'!$L$1:$M$11,2,TRUE)</f>
        <v>Bronze</v>
      </c>
    </row>
    <row r="1761" spans="1:54">
      <c r="A1761">
        <v>5967</v>
      </c>
      <c r="B1761">
        <v>1952</v>
      </c>
      <c r="C1761">
        <f>2024-B1761</f>
        <v>72</v>
      </c>
      <c r="D1761" t="str">
        <f>VLOOKUP(B1761,Reference!$A$1:$B$125, 2)</f>
        <v>Boomers</v>
      </c>
      <c r="E1761" t="s">
        <v>54</v>
      </c>
      <c r="F1761" t="str">
        <f>IF(E1761="High School", "No College", "College")</f>
        <v>College</v>
      </c>
      <c r="G1761" t="s">
        <v>65</v>
      </c>
      <c r="H1761">
        <v>33402</v>
      </c>
      <c r="I1761">
        <v>33402</v>
      </c>
      <c r="J1761" s="4" t="s">
        <v>175</v>
      </c>
      <c r="K1761">
        <v>1</v>
      </c>
      <c r="L1761">
        <v>1</v>
      </c>
      <c r="M1761" t="str">
        <f>IF(OR(K1761&gt;0, L1761&gt;0), "Parent", "Not Parent")</f>
        <v>Parent</v>
      </c>
      <c r="N1761" t="s">
        <v>586</v>
      </c>
      <c r="O1761" s="8">
        <v>41916</v>
      </c>
      <c r="P1761" s="9">
        <f>O1761-N1761</f>
        <v>443</v>
      </c>
      <c r="Q1761">
        <v>60</v>
      </c>
      <c r="R1761" s="9">
        <f>P1761-Q1761</f>
        <v>383</v>
      </c>
      <c r="S1761" s="8">
        <f>O1761-R1761</f>
        <v>41533</v>
      </c>
      <c r="T1761">
        <v>26</v>
      </c>
      <c r="U1761">
        <v>2</v>
      </c>
      <c r="V1761">
        <v>19</v>
      </c>
      <c r="W1761">
        <v>10</v>
      </c>
      <c r="X1761">
        <v>5</v>
      </c>
      <c r="Y1761">
        <v>8</v>
      </c>
      <c r="Z1761">
        <v>70</v>
      </c>
      <c r="AA1761">
        <f>Z1761/P1761</f>
        <v>0.1580135440180587</v>
      </c>
      <c r="AB1761" s="14" t="s">
        <v>506</v>
      </c>
      <c r="AC1761" s="13" t="s">
        <v>63</v>
      </c>
      <c r="AD1761">
        <v>3</v>
      </c>
      <c r="AE1761" t="str">
        <f>IF(AD1761&gt;3, "Prefers Discount", "Discount Indifferent")</f>
        <v>Discount Indifferent</v>
      </c>
      <c r="AF1761">
        <v>3</v>
      </c>
      <c r="AG1761">
        <v>2</v>
      </c>
      <c r="AH1761">
        <v>1</v>
      </c>
      <c r="AI1761" t="str">
        <f>INDEX($AF$1:$AH$1,MATCH(MAX(AF1761:AH1761),AF1761:AH1761,0))</f>
        <v>Store_Orders</v>
      </c>
      <c r="AJ1761">
        <v>8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f>SUM(AK1761:AO1761)</f>
        <v>0</v>
      </c>
      <c r="AQ1761" t="s">
        <v>67</v>
      </c>
      <c r="AR1761">
        <v>0</v>
      </c>
      <c r="AS1761" t="str">
        <f>IF(OR(AK1761&gt;0, AL1761&gt;0, AM1761&gt;0, AN1761&gt;0, AO1761&gt;0), "Converted", "Not Converted")</f>
        <v>Not Converted</v>
      </c>
      <c r="AT1761">
        <v>0</v>
      </c>
      <c r="AU1761">
        <v>3</v>
      </c>
      <c r="AV1761">
        <v>11</v>
      </c>
      <c r="AW1761">
        <f>IF(Z1761&gt;607, 4, 0)</f>
        <v>0</v>
      </c>
      <c r="AX1761">
        <f>IF(AA1761&gt;1.6588, 3, 0)</f>
        <v>0</v>
      </c>
      <c r="AY1761">
        <f>IF(P1761&gt;401, 2, 0)</f>
        <v>2</v>
      </c>
      <c r="AZ1761">
        <f>IF(I1761&gt;52915.77, 1, 0)</f>
        <v>0</v>
      </c>
      <c r="BA1761">
        <f>SUM(AW1761:AZ1761)</f>
        <v>2</v>
      </c>
      <c r="BB1761" t="str">
        <f>VLOOKUP(BA1761,'Standard Deviations'!$L$1:$M$11,2,TRUE)</f>
        <v>Bronze</v>
      </c>
    </row>
    <row r="1762" spans="1:54">
      <c r="A1762">
        <v>1987</v>
      </c>
      <c r="B1762">
        <v>1987</v>
      </c>
      <c r="C1762">
        <f>2024-B1762</f>
        <v>37</v>
      </c>
      <c r="D1762" t="str">
        <f>VLOOKUP(B1762,Reference!$A$1:$B$125, 2)</f>
        <v>Millennials</v>
      </c>
      <c r="E1762" t="s">
        <v>546</v>
      </c>
      <c r="F1762" t="str">
        <f>IF(E1762="High School", "No College", "College")</f>
        <v>No College</v>
      </c>
      <c r="G1762" t="s">
        <v>60</v>
      </c>
      <c r="H1762">
        <v>21063</v>
      </c>
      <c r="I1762">
        <v>21063</v>
      </c>
      <c r="J1762" s="4" t="s">
        <v>341</v>
      </c>
      <c r="K1762">
        <v>1</v>
      </c>
      <c r="L1762">
        <v>0</v>
      </c>
      <c r="M1762" t="str">
        <f>IF(OR(K1762&gt;0, L1762&gt;0), "Parent", "Not Parent")</f>
        <v>Parent</v>
      </c>
      <c r="N1762" t="s">
        <v>649</v>
      </c>
      <c r="O1762" s="8">
        <v>41916</v>
      </c>
      <c r="P1762" s="9">
        <f>O1762-N1762</f>
        <v>374</v>
      </c>
      <c r="Q1762">
        <v>34</v>
      </c>
      <c r="R1762" s="9">
        <f>P1762-Q1762</f>
        <v>340</v>
      </c>
      <c r="S1762" s="8">
        <f>O1762-R1762</f>
        <v>41576</v>
      </c>
      <c r="T1762">
        <v>1</v>
      </c>
      <c r="U1762">
        <v>10</v>
      </c>
      <c r="V1762">
        <v>11</v>
      </c>
      <c r="W1762">
        <v>19</v>
      </c>
      <c r="X1762">
        <v>3</v>
      </c>
      <c r="Y1762">
        <v>15</v>
      </c>
      <c r="Z1762">
        <v>59</v>
      </c>
      <c r="AA1762">
        <f>Z1762/P1762</f>
        <v>0.15775401069518716</v>
      </c>
      <c r="AB1762" s="11" t="s">
        <v>506</v>
      </c>
      <c r="AC1762" t="s">
        <v>59</v>
      </c>
      <c r="AD1762">
        <v>2</v>
      </c>
      <c r="AE1762" t="str">
        <f>IF(AD1762&gt;3, "Prefers Discount", "Discount Indifferent")</f>
        <v>Discount Indifferent</v>
      </c>
      <c r="AF1762">
        <v>3</v>
      </c>
      <c r="AG1762">
        <v>2</v>
      </c>
      <c r="AH1762">
        <v>0</v>
      </c>
      <c r="AI1762" t="str">
        <f>INDEX($AF$1:$AH$1,MATCH(MAX(AF1762:AH1762),AF1762:AH1762,0))</f>
        <v>Store_Orders</v>
      </c>
      <c r="AJ1762">
        <v>6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f>SUM(AK1762:AO1762)</f>
        <v>0</v>
      </c>
      <c r="AQ1762" t="s">
        <v>67</v>
      </c>
      <c r="AR1762">
        <v>0</v>
      </c>
      <c r="AS1762" t="str">
        <f>IF(OR(AK1762&gt;0, AL1762&gt;0, AM1762&gt;0, AN1762&gt;0, AO1762&gt;0), "Converted", "Not Converted")</f>
        <v>Not Converted</v>
      </c>
      <c r="AT1762">
        <v>0</v>
      </c>
      <c r="AU1762">
        <v>3</v>
      </c>
      <c r="AV1762">
        <v>11</v>
      </c>
      <c r="AW1762">
        <f>IF(Z1762&gt;607, 4, 0)</f>
        <v>0</v>
      </c>
      <c r="AX1762">
        <f>IF(AA1762&gt;1.6588, 3, 0)</f>
        <v>0</v>
      </c>
      <c r="AY1762">
        <f>IF(P1762&gt;401, 2, 0)</f>
        <v>0</v>
      </c>
      <c r="AZ1762">
        <f>IF(I1762&gt;52915.77, 1, 0)</f>
        <v>0</v>
      </c>
      <c r="BA1762">
        <f>SUM(AW1762:AZ1762)</f>
        <v>0</v>
      </c>
      <c r="BB1762" t="str">
        <f>VLOOKUP(BA1762,'Standard Deviations'!$L$1:$M$11,2,TRUE)</f>
        <v>No Tier</v>
      </c>
    </row>
    <row r="1763" spans="1:54">
      <c r="A1763">
        <v>7181</v>
      </c>
      <c r="B1763">
        <v>1977</v>
      </c>
      <c r="C1763">
        <f>2024-B1763</f>
        <v>47</v>
      </c>
      <c r="D1763" t="str">
        <f>VLOOKUP(B1763,Reference!$A$1:$B$125, 2)</f>
        <v>Gen X</v>
      </c>
      <c r="E1763" t="s">
        <v>54</v>
      </c>
      <c r="F1763" t="str">
        <f>IF(E1763="High School", "No College", "College")</f>
        <v>College</v>
      </c>
      <c r="G1763" t="s">
        <v>55</v>
      </c>
      <c r="H1763">
        <v>30368</v>
      </c>
      <c r="I1763">
        <v>30368</v>
      </c>
      <c r="J1763" s="4" t="s">
        <v>341</v>
      </c>
      <c r="K1763">
        <v>0</v>
      </c>
      <c r="L1763">
        <v>1</v>
      </c>
      <c r="M1763" t="str">
        <f>IF(OR(K1763&gt;0, L1763&gt;0), "Parent", "Not Parent")</f>
        <v>Parent</v>
      </c>
      <c r="N1763" t="s">
        <v>170</v>
      </c>
      <c r="O1763" s="8">
        <v>41916</v>
      </c>
      <c r="P1763" s="9">
        <f>O1763-N1763</f>
        <v>331</v>
      </c>
      <c r="Q1763">
        <v>97</v>
      </c>
      <c r="R1763" s="9">
        <f>P1763-Q1763</f>
        <v>234</v>
      </c>
      <c r="S1763" s="8">
        <f>O1763-R1763</f>
        <v>41682</v>
      </c>
      <c r="T1763">
        <v>35</v>
      </c>
      <c r="U1763">
        <v>0</v>
      </c>
      <c r="V1763">
        <v>13</v>
      </c>
      <c r="W1763">
        <v>2</v>
      </c>
      <c r="X1763">
        <v>0</v>
      </c>
      <c r="Y1763">
        <v>2</v>
      </c>
      <c r="Z1763">
        <v>52</v>
      </c>
      <c r="AA1763">
        <f>Z1763/P1763</f>
        <v>0.15709969788519637</v>
      </c>
      <c r="AB1763" s="14" t="s">
        <v>506</v>
      </c>
      <c r="AC1763" s="13" t="s">
        <v>63</v>
      </c>
      <c r="AD1763">
        <v>2</v>
      </c>
      <c r="AE1763" t="str">
        <f>IF(AD1763&gt;3, "Prefers Discount", "Discount Indifferent")</f>
        <v>Discount Indifferent</v>
      </c>
      <c r="AF1763">
        <v>3</v>
      </c>
      <c r="AG1763">
        <v>2</v>
      </c>
      <c r="AH1763">
        <v>0</v>
      </c>
      <c r="AI1763" t="str">
        <f>INDEX($AF$1:$AH$1,MATCH(MAX(AF1763:AH1763),AF1763:AH1763,0))</f>
        <v>Store_Orders</v>
      </c>
      <c r="AJ1763">
        <v>8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f>SUM(AK1763:AO1763)</f>
        <v>0</v>
      </c>
      <c r="AQ1763" t="s">
        <v>67</v>
      </c>
      <c r="AR1763">
        <v>0</v>
      </c>
      <c r="AS1763" t="str">
        <f>IF(OR(AK1763&gt;0, AL1763&gt;0, AM1763&gt;0, AN1763&gt;0, AO1763&gt;0), "Converted", "Not Converted")</f>
        <v>Not Converted</v>
      </c>
      <c r="AT1763">
        <v>0</v>
      </c>
      <c r="AU1763">
        <v>3</v>
      </c>
      <c r="AV1763">
        <v>11</v>
      </c>
      <c r="AW1763">
        <f>IF(Z1763&gt;607, 4, 0)</f>
        <v>0</v>
      </c>
      <c r="AX1763">
        <f>IF(AA1763&gt;1.6588, 3, 0)</f>
        <v>0</v>
      </c>
      <c r="AY1763">
        <f>IF(P1763&gt;401, 2, 0)</f>
        <v>0</v>
      </c>
      <c r="AZ1763">
        <f>IF(I1763&gt;52915.77, 1, 0)</f>
        <v>0</v>
      </c>
      <c r="BA1763">
        <f>SUM(AW1763:AZ1763)</f>
        <v>0</v>
      </c>
      <c r="BB1763" t="str">
        <f>VLOOKUP(BA1763,'Standard Deviations'!$L$1:$M$11,2,TRUE)</f>
        <v>No Tier</v>
      </c>
    </row>
    <row r="1764" spans="1:54">
      <c r="A1764">
        <v>11091</v>
      </c>
      <c r="B1764">
        <v>1953</v>
      </c>
      <c r="C1764">
        <f>2024-B1764</f>
        <v>71</v>
      </c>
      <c r="D1764" t="str">
        <f>VLOOKUP(B1764,Reference!$A$1:$B$125, 2)</f>
        <v>Boomers</v>
      </c>
      <c r="E1764" t="s">
        <v>54</v>
      </c>
      <c r="F1764" t="str">
        <f>IF(E1764="High School", "No College", "College")</f>
        <v>College</v>
      </c>
      <c r="G1764" t="s">
        <v>65</v>
      </c>
      <c r="H1764">
        <v>34587</v>
      </c>
      <c r="I1764">
        <v>34587</v>
      </c>
      <c r="J1764" s="4" t="s">
        <v>175</v>
      </c>
      <c r="K1764">
        <v>1</v>
      </c>
      <c r="L1764">
        <v>1</v>
      </c>
      <c r="M1764" t="str">
        <f>IF(OR(K1764&gt;0, L1764&gt;0), "Parent", "Not Parent")</f>
        <v>Parent</v>
      </c>
      <c r="N1764" t="s">
        <v>95</v>
      </c>
      <c r="O1764" s="8">
        <v>41916</v>
      </c>
      <c r="P1764" s="9">
        <f>O1764-N1764</f>
        <v>141</v>
      </c>
      <c r="Q1764">
        <v>68</v>
      </c>
      <c r="R1764" s="9">
        <f>P1764-Q1764</f>
        <v>73</v>
      </c>
      <c r="S1764" s="8">
        <f>O1764-R1764</f>
        <v>41843</v>
      </c>
      <c r="T1764">
        <v>7</v>
      </c>
      <c r="U1764">
        <v>2</v>
      </c>
      <c r="V1764">
        <v>9</v>
      </c>
      <c r="W1764">
        <v>2</v>
      </c>
      <c r="X1764">
        <v>0</v>
      </c>
      <c r="Y1764">
        <v>2</v>
      </c>
      <c r="Z1764">
        <v>22</v>
      </c>
      <c r="AA1764">
        <f>Z1764/P1764</f>
        <v>0.15602836879432624</v>
      </c>
      <c r="AB1764" s="14" t="s">
        <v>506</v>
      </c>
      <c r="AC1764" s="13" t="s">
        <v>63</v>
      </c>
      <c r="AD1764">
        <v>2</v>
      </c>
      <c r="AE1764" t="str">
        <f>IF(AD1764&gt;3, "Prefers Discount", "Discount Indifferent")</f>
        <v>Discount Indifferent</v>
      </c>
      <c r="AF1764">
        <v>3</v>
      </c>
      <c r="AG1764">
        <v>1</v>
      </c>
      <c r="AH1764">
        <v>0</v>
      </c>
      <c r="AI1764" t="str">
        <f>INDEX($AF$1:$AH$1,MATCH(MAX(AF1764:AH1764),AF1764:AH1764,0))</f>
        <v>Store_Orders</v>
      </c>
      <c r="AJ1764">
        <v>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f>SUM(AK1764:AO1764)</f>
        <v>0</v>
      </c>
      <c r="AQ1764" t="s">
        <v>67</v>
      </c>
      <c r="AR1764">
        <v>0</v>
      </c>
      <c r="AS1764" t="str">
        <f>IF(OR(AK1764&gt;0, AL1764&gt;0, AM1764&gt;0, AN1764&gt;0, AO1764&gt;0), "Converted", "Not Converted")</f>
        <v>Not Converted</v>
      </c>
      <c r="AT1764">
        <v>0</v>
      </c>
      <c r="AU1764">
        <v>3</v>
      </c>
      <c r="AV1764">
        <v>11</v>
      </c>
      <c r="AW1764">
        <f>IF(Z1764&gt;607, 4, 0)</f>
        <v>0</v>
      </c>
      <c r="AX1764">
        <f>IF(AA1764&gt;1.6588, 3, 0)</f>
        <v>0</v>
      </c>
      <c r="AY1764">
        <f>IF(P1764&gt;401, 2, 0)</f>
        <v>0</v>
      </c>
      <c r="AZ1764">
        <f>IF(I1764&gt;52915.77, 1, 0)</f>
        <v>0</v>
      </c>
      <c r="BA1764">
        <f>SUM(AW1764:AZ1764)</f>
        <v>0</v>
      </c>
      <c r="BB1764" t="str">
        <f>VLOOKUP(BA1764,'Standard Deviations'!$L$1:$M$11,2,TRUE)</f>
        <v>No Tier</v>
      </c>
    </row>
    <row r="1765" spans="1:54">
      <c r="A1765">
        <v>9974</v>
      </c>
      <c r="B1765">
        <v>1974</v>
      </c>
      <c r="C1765">
        <f>2024-B1765</f>
        <v>50</v>
      </c>
      <c r="D1765" t="str">
        <f>VLOOKUP(B1765,Reference!$A$1:$B$125, 2)</f>
        <v>Gen X</v>
      </c>
      <c r="E1765" t="s">
        <v>54</v>
      </c>
      <c r="F1765" t="str">
        <f>IF(E1765="High School", "No College", "College")</f>
        <v>College</v>
      </c>
      <c r="G1765" t="s">
        <v>55</v>
      </c>
      <c r="H1765">
        <v>30631</v>
      </c>
      <c r="I1765">
        <v>30631</v>
      </c>
      <c r="J1765" s="4" t="s">
        <v>341</v>
      </c>
      <c r="K1765">
        <v>1</v>
      </c>
      <c r="L1765">
        <v>0</v>
      </c>
      <c r="M1765" t="str">
        <f>IF(OR(K1765&gt;0, L1765&gt;0), "Parent", "Not Parent")</f>
        <v>Parent</v>
      </c>
      <c r="N1765" t="s">
        <v>629</v>
      </c>
      <c r="O1765" s="8">
        <v>41916</v>
      </c>
      <c r="P1765" s="9">
        <f>O1765-N1765</f>
        <v>449</v>
      </c>
      <c r="Q1765">
        <v>75</v>
      </c>
      <c r="R1765" s="9">
        <f>P1765-Q1765</f>
        <v>374</v>
      </c>
      <c r="S1765" s="8">
        <f>O1765-R1765</f>
        <v>41542</v>
      </c>
      <c r="T1765">
        <v>15</v>
      </c>
      <c r="U1765">
        <v>6</v>
      </c>
      <c r="V1765">
        <v>20</v>
      </c>
      <c r="W1765">
        <v>4</v>
      </c>
      <c r="X1765">
        <v>5</v>
      </c>
      <c r="Y1765">
        <v>20</v>
      </c>
      <c r="Z1765">
        <v>70</v>
      </c>
      <c r="AA1765">
        <f>Z1765/P1765</f>
        <v>0.15590200445434299</v>
      </c>
      <c r="AB1765" s="14" t="s">
        <v>506</v>
      </c>
      <c r="AC1765" s="13" t="s">
        <v>63</v>
      </c>
      <c r="AD1765">
        <v>1</v>
      </c>
      <c r="AE1765" t="str">
        <f>IF(AD1765&gt;3, "Prefers Discount", "Discount Indifferent")</f>
        <v>Discount Indifferent</v>
      </c>
      <c r="AF1765">
        <v>2</v>
      </c>
      <c r="AG1765">
        <v>3</v>
      </c>
      <c r="AH1765">
        <v>1</v>
      </c>
      <c r="AI1765" t="str">
        <f>INDEX($AF$1:$AH$1,MATCH(MAX(AF1765:AH1765),AF1765:AH1765,0))</f>
        <v>Web_Orders</v>
      </c>
      <c r="AJ1765">
        <v>7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f>SUM(AK1765:AO1765)</f>
        <v>0</v>
      </c>
      <c r="AQ1765" t="s">
        <v>67</v>
      </c>
      <c r="AR1765">
        <v>0</v>
      </c>
      <c r="AS1765" t="str">
        <f>IF(OR(AK1765&gt;0, AL1765&gt;0, AM1765&gt;0, AN1765&gt;0, AO1765&gt;0), "Converted", "Not Converted")</f>
        <v>Not Converted</v>
      </c>
      <c r="AT1765">
        <v>0</v>
      </c>
      <c r="AU1765">
        <v>3</v>
      </c>
      <c r="AV1765">
        <v>11</v>
      </c>
      <c r="AW1765">
        <f>IF(Z1765&gt;607, 4, 0)</f>
        <v>0</v>
      </c>
      <c r="AX1765">
        <f>IF(AA1765&gt;1.6588, 3, 0)</f>
        <v>0</v>
      </c>
      <c r="AY1765">
        <f>IF(P1765&gt;401, 2, 0)</f>
        <v>2</v>
      </c>
      <c r="AZ1765">
        <f>IF(I1765&gt;52915.77, 1, 0)</f>
        <v>0</v>
      </c>
      <c r="BA1765">
        <f>SUM(AW1765:AZ1765)</f>
        <v>2</v>
      </c>
      <c r="BB1765" t="str">
        <f>VLOOKUP(BA1765,'Standard Deviations'!$L$1:$M$11,2,TRUE)</f>
        <v>Bronze</v>
      </c>
    </row>
    <row r="1766" spans="1:54">
      <c r="A1766">
        <v>1519</v>
      </c>
      <c r="B1766">
        <v>1972</v>
      </c>
      <c r="C1766">
        <f>2024-B1766</f>
        <v>52</v>
      </c>
      <c r="D1766" t="str">
        <f>VLOOKUP(B1766,Reference!$A$1:$B$125, 2)</f>
        <v>Gen X</v>
      </c>
      <c r="E1766" t="s">
        <v>68</v>
      </c>
      <c r="F1766" t="str">
        <f>IF(E1766="High School", "No College", "College")</f>
        <v>College</v>
      </c>
      <c r="G1766" t="s">
        <v>60</v>
      </c>
      <c r="H1766">
        <v>38578</v>
      </c>
      <c r="I1766">
        <v>38578</v>
      </c>
      <c r="J1766" s="4" t="s">
        <v>175</v>
      </c>
      <c r="K1766">
        <v>1</v>
      </c>
      <c r="L1766">
        <v>1</v>
      </c>
      <c r="M1766" t="str">
        <f>IF(OR(K1766&gt;0, L1766&gt;0), "Parent", "Not Parent")</f>
        <v>Parent</v>
      </c>
      <c r="N1766" t="s">
        <v>603</v>
      </c>
      <c r="O1766" s="8">
        <v>41916</v>
      </c>
      <c r="P1766" s="9">
        <f>O1766-N1766</f>
        <v>469</v>
      </c>
      <c r="Q1766">
        <v>2</v>
      </c>
      <c r="R1766" s="9">
        <f>P1766-Q1766</f>
        <v>467</v>
      </c>
      <c r="S1766" s="8">
        <f>O1766-R1766</f>
        <v>41449</v>
      </c>
      <c r="T1766">
        <v>38</v>
      </c>
      <c r="U1766">
        <v>4</v>
      </c>
      <c r="V1766">
        <v>22</v>
      </c>
      <c r="W1766">
        <v>3</v>
      </c>
      <c r="X1766">
        <v>3</v>
      </c>
      <c r="Y1766">
        <v>3</v>
      </c>
      <c r="Z1766">
        <v>73</v>
      </c>
      <c r="AA1766">
        <f>Z1766/P1766</f>
        <v>0.15565031982942432</v>
      </c>
      <c r="AB1766" s="11" t="s">
        <v>506</v>
      </c>
      <c r="AC1766" t="s">
        <v>59</v>
      </c>
      <c r="AD1766">
        <v>3</v>
      </c>
      <c r="AE1766" t="str">
        <f>IF(AD1766&gt;3, "Prefers Discount", "Discount Indifferent")</f>
        <v>Discount Indifferent</v>
      </c>
      <c r="AF1766">
        <v>3</v>
      </c>
      <c r="AG1766">
        <v>3</v>
      </c>
      <c r="AH1766">
        <v>0</v>
      </c>
      <c r="AI1766" t="str">
        <f>INDEX($AF$1:$AH$1,MATCH(MAX(AF1766:AH1766),AF1766:AH1766,0))</f>
        <v>Store_Orders</v>
      </c>
      <c r="AJ1766">
        <v>8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f>SUM(AK1766:AO1766)</f>
        <v>0</v>
      </c>
      <c r="AQ1766" t="s">
        <v>67</v>
      </c>
      <c r="AR1766">
        <v>1</v>
      </c>
      <c r="AS1766" t="str">
        <f>IF(OR(AK1766&gt;0, AL1766&gt;0, AM1766&gt;0, AN1766&gt;0, AO1766&gt;0), "Converted", "Not Converted")</f>
        <v>Not Converted</v>
      </c>
      <c r="AT1766">
        <v>0</v>
      </c>
      <c r="AU1766">
        <v>3</v>
      </c>
      <c r="AV1766">
        <v>11</v>
      </c>
      <c r="AW1766">
        <f>IF(Z1766&gt;607, 4, 0)</f>
        <v>0</v>
      </c>
      <c r="AX1766">
        <f>IF(AA1766&gt;1.6588, 3, 0)</f>
        <v>0</v>
      </c>
      <c r="AY1766">
        <f>IF(P1766&gt;401, 2, 0)</f>
        <v>2</v>
      </c>
      <c r="AZ1766">
        <f>IF(I1766&gt;52915.77, 1, 0)</f>
        <v>0</v>
      </c>
      <c r="BA1766">
        <f>SUM(AW1766:AZ1766)</f>
        <v>2</v>
      </c>
      <c r="BB1766" t="str">
        <f>VLOOKUP(BA1766,'Standard Deviations'!$L$1:$M$11,2,TRUE)</f>
        <v>Bronze</v>
      </c>
    </row>
    <row r="1767" spans="1:54">
      <c r="A1767">
        <v>9080</v>
      </c>
      <c r="B1767">
        <v>1972</v>
      </c>
      <c r="C1767">
        <f>2024-B1767</f>
        <v>52</v>
      </c>
      <c r="D1767" t="str">
        <f>VLOOKUP(B1767,Reference!$A$1:$B$125, 2)</f>
        <v>Gen X</v>
      </c>
      <c r="E1767" t="s">
        <v>68</v>
      </c>
      <c r="F1767" t="str">
        <f>IF(E1767="High School", "No College", "College")</f>
        <v>College</v>
      </c>
      <c r="G1767" t="s">
        <v>60</v>
      </c>
      <c r="H1767">
        <v>38578</v>
      </c>
      <c r="I1767">
        <v>38578</v>
      </c>
      <c r="J1767" s="4" t="s">
        <v>175</v>
      </c>
      <c r="K1767">
        <v>1</v>
      </c>
      <c r="L1767">
        <v>1</v>
      </c>
      <c r="M1767" t="str">
        <f>IF(OR(K1767&gt;0, L1767&gt;0), "Parent", "Not Parent")</f>
        <v>Parent</v>
      </c>
      <c r="N1767" t="s">
        <v>603</v>
      </c>
      <c r="O1767" s="8">
        <v>41916</v>
      </c>
      <c r="P1767" s="9">
        <f>O1767-N1767</f>
        <v>469</v>
      </c>
      <c r="Q1767">
        <v>2</v>
      </c>
      <c r="R1767" s="9">
        <f>P1767-Q1767</f>
        <v>467</v>
      </c>
      <c r="S1767" s="8">
        <f>O1767-R1767</f>
        <v>41449</v>
      </c>
      <c r="T1767">
        <v>38</v>
      </c>
      <c r="U1767">
        <v>4</v>
      </c>
      <c r="V1767">
        <v>22</v>
      </c>
      <c r="W1767">
        <v>3</v>
      </c>
      <c r="X1767">
        <v>3</v>
      </c>
      <c r="Y1767">
        <v>3</v>
      </c>
      <c r="Z1767">
        <v>73</v>
      </c>
      <c r="AA1767">
        <f>Z1767/P1767</f>
        <v>0.15565031982942432</v>
      </c>
      <c r="AB1767" s="11" t="s">
        <v>506</v>
      </c>
      <c r="AC1767" t="s">
        <v>59</v>
      </c>
      <c r="AD1767">
        <v>3</v>
      </c>
      <c r="AE1767" t="str">
        <f>IF(AD1767&gt;3, "Prefers Discount", "Discount Indifferent")</f>
        <v>Discount Indifferent</v>
      </c>
      <c r="AF1767">
        <v>3</v>
      </c>
      <c r="AG1767">
        <v>3</v>
      </c>
      <c r="AH1767">
        <v>0</v>
      </c>
      <c r="AI1767" t="str">
        <f>INDEX($AF$1:$AH$1,MATCH(MAX(AF1767:AH1767),AF1767:AH1767,0))</f>
        <v>Store_Orders</v>
      </c>
      <c r="AJ1767">
        <v>8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f>SUM(AK1767:AO1767)</f>
        <v>0</v>
      </c>
      <c r="AQ1767" t="s">
        <v>67</v>
      </c>
      <c r="AR1767">
        <v>0</v>
      </c>
      <c r="AS1767" t="str">
        <f>IF(OR(AK1767&gt;0, AL1767&gt;0, AM1767&gt;0, AN1767&gt;0, AO1767&gt;0), "Converted", "Not Converted")</f>
        <v>Not Converted</v>
      </c>
      <c r="AT1767">
        <v>0</v>
      </c>
      <c r="AU1767">
        <v>3</v>
      </c>
      <c r="AV1767">
        <v>11</v>
      </c>
      <c r="AW1767">
        <f>IF(Z1767&gt;607, 4, 0)</f>
        <v>0</v>
      </c>
      <c r="AX1767">
        <f>IF(AA1767&gt;1.6588, 3, 0)</f>
        <v>0</v>
      </c>
      <c r="AY1767">
        <f>IF(P1767&gt;401, 2, 0)</f>
        <v>2</v>
      </c>
      <c r="AZ1767">
        <f>IF(I1767&gt;52915.77, 1, 0)</f>
        <v>0</v>
      </c>
      <c r="BA1767">
        <f>SUM(AW1767:AZ1767)</f>
        <v>2</v>
      </c>
      <c r="BB1767" t="str">
        <f>VLOOKUP(BA1767,'Standard Deviations'!$L$1:$M$11,2,TRUE)</f>
        <v>Bronze</v>
      </c>
    </row>
    <row r="1768" spans="1:54">
      <c r="A1768">
        <v>231</v>
      </c>
      <c r="B1768">
        <v>1956</v>
      </c>
      <c r="C1768">
        <f>2024-B1768</f>
        <v>68</v>
      </c>
      <c r="D1768" t="str">
        <f>VLOOKUP(B1768,Reference!$A$1:$B$125, 2)</f>
        <v>Boomers</v>
      </c>
      <c r="E1768" t="s">
        <v>64</v>
      </c>
      <c r="F1768" t="str">
        <f>IF(E1768="High School", "No College", "College")</f>
        <v>College</v>
      </c>
      <c r="G1768" t="s">
        <v>65</v>
      </c>
      <c r="H1768">
        <v>28839</v>
      </c>
      <c r="I1768">
        <v>28839</v>
      </c>
      <c r="J1768" s="4" t="s">
        <v>341</v>
      </c>
      <c r="K1768">
        <v>1</v>
      </c>
      <c r="L1768">
        <v>1</v>
      </c>
      <c r="M1768" t="str">
        <f>IF(OR(K1768&gt;0, L1768&gt;0), "Parent", "Not Parent")</f>
        <v>Parent</v>
      </c>
      <c r="N1768" t="s">
        <v>552</v>
      </c>
      <c r="O1768" s="8">
        <v>41916</v>
      </c>
      <c r="P1768" s="9">
        <f>O1768-N1768</f>
        <v>207</v>
      </c>
      <c r="Q1768">
        <v>86</v>
      </c>
      <c r="R1768" s="9">
        <f>P1768-Q1768</f>
        <v>121</v>
      </c>
      <c r="S1768" s="8">
        <f>O1768-R1768</f>
        <v>41795</v>
      </c>
      <c r="T1768">
        <v>24</v>
      </c>
      <c r="U1768">
        <v>0</v>
      </c>
      <c r="V1768">
        <v>7</v>
      </c>
      <c r="W1768">
        <v>0</v>
      </c>
      <c r="X1768">
        <v>0</v>
      </c>
      <c r="Y1768">
        <v>1</v>
      </c>
      <c r="Z1768">
        <v>32</v>
      </c>
      <c r="AA1768">
        <f>Z1768/P1768</f>
        <v>0.15458937198067632</v>
      </c>
      <c r="AB1768" s="14" t="s">
        <v>506</v>
      </c>
      <c r="AC1768" s="13" t="s">
        <v>63</v>
      </c>
      <c r="AD1768">
        <v>2</v>
      </c>
      <c r="AE1768" t="str">
        <f>IF(AD1768&gt;3, "Prefers Discount", "Discount Indifferent")</f>
        <v>Discount Indifferent</v>
      </c>
      <c r="AF1768">
        <v>3</v>
      </c>
      <c r="AG1768">
        <v>2</v>
      </c>
      <c r="AH1768">
        <v>0</v>
      </c>
      <c r="AI1768" t="str">
        <f>INDEX($AF$1:$AH$1,MATCH(MAX(AF1768:AH1768),AF1768:AH1768,0))</f>
        <v>Store_Orders</v>
      </c>
      <c r="AJ1768">
        <v>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f>SUM(AK1768:AO1768)</f>
        <v>0</v>
      </c>
      <c r="AQ1768" t="s">
        <v>67</v>
      </c>
      <c r="AR1768">
        <v>0</v>
      </c>
      <c r="AS1768" t="str">
        <f>IF(OR(AK1768&gt;0, AL1768&gt;0, AM1768&gt;0, AN1768&gt;0, AO1768&gt;0), "Converted", "Not Converted")</f>
        <v>Not Converted</v>
      </c>
      <c r="AT1768">
        <v>0</v>
      </c>
      <c r="AU1768">
        <v>3</v>
      </c>
      <c r="AV1768">
        <v>11</v>
      </c>
      <c r="AW1768">
        <f>IF(Z1768&gt;607, 4, 0)</f>
        <v>0</v>
      </c>
      <c r="AX1768">
        <f>IF(AA1768&gt;1.6588, 3, 0)</f>
        <v>0</v>
      </c>
      <c r="AY1768">
        <f>IF(P1768&gt;401, 2, 0)</f>
        <v>0</v>
      </c>
      <c r="AZ1768">
        <f>IF(I1768&gt;52915.77, 1, 0)</f>
        <v>0</v>
      </c>
      <c r="BA1768">
        <f>SUM(AW1768:AZ1768)</f>
        <v>0</v>
      </c>
      <c r="BB1768" t="str">
        <f>VLOOKUP(BA1768,'Standard Deviations'!$L$1:$M$11,2,TRUE)</f>
        <v>No Tier</v>
      </c>
    </row>
    <row r="1769" spans="1:54">
      <c r="A1769">
        <v>10352</v>
      </c>
      <c r="B1769">
        <v>1963</v>
      </c>
      <c r="C1769">
        <f>2024-B1769</f>
        <v>61</v>
      </c>
      <c r="D1769" t="str">
        <f>VLOOKUP(B1769,Reference!$A$1:$B$125, 2)</f>
        <v>Boomers</v>
      </c>
      <c r="E1769" t="s">
        <v>54</v>
      </c>
      <c r="F1769" t="str">
        <f>IF(E1769="High School", "No College", "College")</f>
        <v>College</v>
      </c>
      <c r="G1769" t="s">
        <v>89</v>
      </c>
      <c r="H1769">
        <v>34213</v>
      </c>
      <c r="I1769">
        <v>34213</v>
      </c>
      <c r="J1769" s="4" t="s">
        <v>175</v>
      </c>
      <c r="K1769">
        <v>1</v>
      </c>
      <c r="L1769">
        <v>1</v>
      </c>
      <c r="M1769" t="str">
        <f>IF(OR(K1769&gt;0, L1769&gt;0), "Parent", "Not Parent")</f>
        <v>Parent</v>
      </c>
      <c r="N1769" t="s">
        <v>557</v>
      </c>
      <c r="O1769" s="8">
        <v>41916</v>
      </c>
      <c r="P1769" s="9">
        <f>O1769-N1769</f>
        <v>757</v>
      </c>
      <c r="Q1769">
        <v>2</v>
      </c>
      <c r="R1769" s="9">
        <f>P1769-Q1769</f>
        <v>755</v>
      </c>
      <c r="S1769" s="8">
        <f>O1769-R1769</f>
        <v>41161</v>
      </c>
      <c r="T1769">
        <v>50</v>
      </c>
      <c r="U1769">
        <v>4</v>
      </c>
      <c r="V1769">
        <v>28</v>
      </c>
      <c r="W1769">
        <v>6</v>
      </c>
      <c r="X1769">
        <v>3</v>
      </c>
      <c r="Y1769">
        <v>26</v>
      </c>
      <c r="Z1769">
        <v>117</v>
      </c>
      <c r="AA1769">
        <f>Z1769/P1769</f>
        <v>0.15455746367239101</v>
      </c>
      <c r="AB1769" s="11" t="s">
        <v>506</v>
      </c>
      <c r="AC1769" t="s">
        <v>59</v>
      </c>
      <c r="AD1769">
        <v>3</v>
      </c>
      <c r="AE1769" t="str">
        <f>IF(AD1769&gt;3, "Prefers Discount", "Discount Indifferent")</f>
        <v>Discount Indifferent</v>
      </c>
      <c r="AF1769">
        <v>2</v>
      </c>
      <c r="AG1769">
        <v>3</v>
      </c>
      <c r="AH1769">
        <v>1</v>
      </c>
      <c r="AI1769" t="str">
        <f>INDEX($AF$1:$AH$1,MATCH(MAX(AF1769:AH1769),AF1769:AH1769,0))</f>
        <v>Web_Orders</v>
      </c>
      <c r="AJ1769">
        <v>9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f>SUM(AK1769:AO1769)</f>
        <v>0</v>
      </c>
      <c r="AQ1769" t="s">
        <v>67</v>
      </c>
      <c r="AR1769">
        <v>1</v>
      </c>
      <c r="AS1769" t="str">
        <f>IF(OR(AK1769&gt;0, AL1769&gt;0, AM1769&gt;0, AN1769&gt;0, AO1769&gt;0), "Converted", "Not Converted")</f>
        <v>Not Converted</v>
      </c>
      <c r="AT1769">
        <v>0</v>
      </c>
      <c r="AU1769">
        <v>3</v>
      </c>
      <c r="AV1769">
        <v>11</v>
      </c>
      <c r="AW1769">
        <f>IF(Z1769&gt;607, 4, 0)</f>
        <v>0</v>
      </c>
      <c r="AX1769">
        <f>IF(AA1769&gt;1.6588, 3, 0)</f>
        <v>0</v>
      </c>
      <c r="AY1769">
        <f>IF(P1769&gt;401, 2, 0)</f>
        <v>2</v>
      </c>
      <c r="AZ1769">
        <f>IF(I1769&gt;52915.77, 1, 0)</f>
        <v>0</v>
      </c>
      <c r="BA1769">
        <f>SUM(AW1769:AZ1769)</f>
        <v>2</v>
      </c>
      <c r="BB1769" t="str">
        <f>VLOOKUP(BA1769,'Standard Deviations'!$L$1:$M$11,2,TRUE)</f>
        <v>Bronze</v>
      </c>
    </row>
    <row r="1770" spans="1:54">
      <c r="A1770">
        <v>5975</v>
      </c>
      <c r="B1770">
        <v>1967</v>
      </c>
      <c r="C1770">
        <f>2024-B1770</f>
        <v>57</v>
      </c>
      <c r="D1770" t="str">
        <f>VLOOKUP(B1770,Reference!$A$1:$B$125, 2)</f>
        <v>Gen X</v>
      </c>
      <c r="E1770" t="s">
        <v>68</v>
      </c>
      <c r="F1770" t="str">
        <f>IF(E1770="High School", "No College", "College")</f>
        <v>College</v>
      </c>
      <c r="G1770" t="s">
        <v>60</v>
      </c>
      <c r="H1770">
        <v>40304</v>
      </c>
      <c r="I1770">
        <v>40304</v>
      </c>
      <c r="J1770" s="4" t="s">
        <v>175</v>
      </c>
      <c r="K1770">
        <v>1</v>
      </c>
      <c r="L1770">
        <v>0</v>
      </c>
      <c r="M1770" t="str">
        <f>IF(OR(K1770&gt;0, L1770&gt;0), "Parent", "Not Parent")</f>
        <v>Parent</v>
      </c>
      <c r="N1770" t="s">
        <v>240</v>
      </c>
      <c r="O1770" s="8">
        <v>41916</v>
      </c>
      <c r="P1770" s="9">
        <f>O1770-N1770</f>
        <v>369</v>
      </c>
      <c r="Q1770">
        <v>82</v>
      </c>
      <c r="R1770" s="9">
        <f>P1770-Q1770</f>
        <v>287</v>
      </c>
      <c r="S1770" s="8">
        <f>O1770-R1770</f>
        <v>41629</v>
      </c>
      <c r="T1770">
        <v>37</v>
      </c>
      <c r="U1770">
        <v>0</v>
      </c>
      <c r="V1770">
        <v>17</v>
      </c>
      <c r="W1770">
        <v>0</v>
      </c>
      <c r="X1770">
        <v>0</v>
      </c>
      <c r="Y1770">
        <v>3</v>
      </c>
      <c r="Z1770">
        <v>57</v>
      </c>
      <c r="AA1770">
        <f>Z1770/P1770</f>
        <v>0.15447154471544716</v>
      </c>
      <c r="AB1770" s="14" t="s">
        <v>506</v>
      </c>
      <c r="AC1770" s="13" t="s">
        <v>63</v>
      </c>
      <c r="AD1770">
        <v>1</v>
      </c>
      <c r="AE1770" t="str">
        <f>IF(AD1770&gt;3, "Prefers Discount", "Discount Indifferent")</f>
        <v>Discount Indifferent</v>
      </c>
      <c r="AF1770">
        <v>3</v>
      </c>
      <c r="AG1770">
        <v>2</v>
      </c>
      <c r="AH1770">
        <v>0</v>
      </c>
      <c r="AI1770" t="str">
        <f>INDEX($AF$1:$AH$1,MATCH(MAX(AF1770:AH1770),AF1770:AH1770,0))</f>
        <v>Store_Orders</v>
      </c>
      <c r="AJ1770">
        <v>7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f>SUM(AK1770:AO1770)</f>
        <v>0</v>
      </c>
      <c r="AQ1770" t="s">
        <v>67</v>
      </c>
      <c r="AR1770">
        <v>0</v>
      </c>
      <c r="AS1770" t="str">
        <f>IF(OR(AK1770&gt;0, AL1770&gt;0, AM1770&gt;0, AN1770&gt;0, AO1770&gt;0), "Converted", "Not Converted")</f>
        <v>Not Converted</v>
      </c>
      <c r="AT1770">
        <v>0</v>
      </c>
      <c r="AU1770">
        <v>3</v>
      </c>
      <c r="AV1770">
        <v>11</v>
      </c>
      <c r="AW1770">
        <f>IF(Z1770&gt;607, 4, 0)</f>
        <v>0</v>
      </c>
      <c r="AX1770">
        <f>IF(AA1770&gt;1.6588, 3, 0)</f>
        <v>0</v>
      </c>
      <c r="AY1770">
        <f>IF(P1770&gt;401, 2, 0)</f>
        <v>0</v>
      </c>
      <c r="AZ1770">
        <f>IF(I1770&gt;52915.77, 1, 0)</f>
        <v>0</v>
      </c>
      <c r="BA1770">
        <f>SUM(AW1770:AZ1770)</f>
        <v>0</v>
      </c>
      <c r="BB1770" t="str">
        <f>VLOOKUP(BA1770,'Standard Deviations'!$L$1:$M$11,2,TRUE)</f>
        <v>No Tier</v>
      </c>
    </row>
    <row r="1771" spans="1:54">
      <c r="A1771">
        <v>10637</v>
      </c>
      <c r="B1771">
        <v>1964</v>
      </c>
      <c r="C1771">
        <f>2024-B1771</f>
        <v>60</v>
      </c>
      <c r="D1771" t="str">
        <f>VLOOKUP(B1771,Reference!$A$1:$B$125, 2)</f>
        <v>Boomers</v>
      </c>
      <c r="E1771" t="s">
        <v>54</v>
      </c>
      <c r="F1771" t="str">
        <f>IF(E1771="High School", "No College", "College")</f>
        <v>College</v>
      </c>
      <c r="G1771" t="s">
        <v>55</v>
      </c>
      <c r="H1771">
        <v>40800</v>
      </c>
      <c r="I1771">
        <v>40800</v>
      </c>
      <c r="J1771" s="4" t="s">
        <v>175</v>
      </c>
      <c r="K1771">
        <v>1</v>
      </c>
      <c r="L1771">
        <v>2</v>
      </c>
      <c r="M1771" t="str">
        <f>IF(OR(K1771&gt;0, L1771&gt;0), "Parent", "Not Parent")</f>
        <v>Parent</v>
      </c>
      <c r="N1771" t="s">
        <v>645</v>
      </c>
      <c r="O1771" s="8">
        <v>41916</v>
      </c>
      <c r="P1771" s="9">
        <f>O1771-N1771</f>
        <v>641</v>
      </c>
      <c r="Q1771">
        <v>77</v>
      </c>
      <c r="R1771" s="9">
        <f>P1771-Q1771</f>
        <v>564</v>
      </c>
      <c r="S1771" s="8">
        <f>O1771-R1771</f>
        <v>41352</v>
      </c>
      <c r="T1771">
        <v>24</v>
      </c>
      <c r="U1771">
        <v>0</v>
      </c>
      <c r="V1771">
        <v>27</v>
      </c>
      <c r="W1771">
        <v>8</v>
      </c>
      <c r="X1771">
        <v>30</v>
      </c>
      <c r="Y1771">
        <v>10</v>
      </c>
      <c r="Z1771">
        <v>99</v>
      </c>
      <c r="AA1771">
        <f>Z1771/P1771</f>
        <v>0.1544461778471139</v>
      </c>
      <c r="AB1771" s="14" t="s">
        <v>506</v>
      </c>
      <c r="AC1771" s="13" t="s">
        <v>63</v>
      </c>
      <c r="AD1771">
        <v>2</v>
      </c>
      <c r="AE1771" t="str">
        <f>IF(AD1771&gt;3, "Prefers Discount", "Discount Indifferent")</f>
        <v>Discount Indifferent</v>
      </c>
      <c r="AF1771">
        <v>3</v>
      </c>
      <c r="AG1771">
        <v>3</v>
      </c>
      <c r="AH1771">
        <v>0</v>
      </c>
      <c r="AI1771" t="str">
        <f>INDEX($AF$1:$AH$1,MATCH(MAX(AF1771:AH1771),AF1771:AH1771,0))</f>
        <v>Store_Orders</v>
      </c>
      <c r="AJ1771">
        <v>7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f>SUM(AK1771:AO1771)</f>
        <v>0</v>
      </c>
      <c r="AQ1771" t="s">
        <v>67</v>
      </c>
      <c r="AR1771">
        <v>0</v>
      </c>
      <c r="AS1771" t="str">
        <f>IF(OR(AK1771&gt;0, AL1771&gt;0, AM1771&gt;0, AN1771&gt;0, AO1771&gt;0), "Converted", "Not Converted")</f>
        <v>Not Converted</v>
      </c>
      <c r="AT1771">
        <v>1</v>
      </c>
      <c r="AU1771">
        <v>3</v>
      </c>
      <c r="AV1771">
        <v>11</v>
      </c>
      <c r="AW1771">
        <f>IF(Z1771&gt;607, 4, 0)</f>
        <v>0</v>
      </c>
      <c r="AX1771">
        <f>IF(AA1771&gt;1.6588, 3, 0)</f>
        <v>0</v>
      </c>
      <c r="AY1771">
        <f>IF(P1771&gt;401, 2, 0)</f>
        <v>2</v>
      </c>
      <c r="AZ1771">
        <f>IF(I1771&gt;52915.77, 1, 0)</f>
        <v>0</v>
      </c>
      <c r="BA1771">
        <f>SUM(AW1771:AZ1771)</f>
        <v>2</v>
      </c>
      <c r="BB1771" t="str">
        <f>VLOOKUP(BA1771,'Standard Deviations'!$L$1:$M$11,2,TRUE)</f>
        <v>Bronze</v>
      </c>
    </row>
    <row r="1772" spans="1:54">
      <c r="A1772">
        <v>10703</v>
      </c>
      <c r="B1772">
        <v>1975</v>
      </c>
      <c r="C1772">
        <f>2024-B1772</f>
        <v>49</v>
      </c>
      <c r="D1772" t="str">
        <f>VLOOKUP(B1772,Reference!$A$1:$B$125, 2)</f>
        <v>Gen X</v>
      </c>
      <c r="E1772" t="s">
        <v>64</v>
      </c>
      <c r="F1772" t="str">
        <f>IF(E1772="High School", "No College", "College")</f>
        <v>College</v>
      </c>
      <c r="G1772" t="s">
        <v>60</v>
      </c>
      <c r="H1772">
        <v>46098</v>
      </c>
      <c r="I1772">
        <v>46098</v>
      </c>
      <c r="J1772" s="4" t="s">
        <v>175</v>
      </c>
      <c r="K1772">
        <v>1</v>
      </c>
      <c r="L1772">
        <v>1</v>
      </c>
      <c r="M1772" t="str">
        <f>IF(OR(K1772&gt;0, L1772&gt;0), "Parent", "Not Parent")</f>
        <v>Parent</v>
      </c>
      <c r="N1772" t="s">
        <v>517</v>
      </c>
      <c r="O1772" s="8">
        <v>41916</v>
      </c>
      <c r="P1772" s="9">
        <f>O1772-N1772</f>
        <v>777</v>
      </c>
      <c r="Q1772">
        <v>86</v>
      </c>
      <c r="R1772" s="9">
        <f>P1772-Q1772</f>
        <v>691</v>
      </c>
      <c r="S1772" s="8">
        <f>O1772-R1772</f>
        <v>41225</v>
      </c>
      <c r="T1772">
        <v>57</v>
      </c>
      <c r="U1772">
        <v>0</v>
      </c>
      <c r="V1772">
        <v>27</v>
      </c>
      <c r="W1772">
        <v>0</v>
      </c>
      <c r="X1772">
        <v>0</v>
      </c>
      <c r="Y1772">
        <v>36</v>
      </c>
      <c r="Z1772">
        <v>120</v>
      </c>
      <c r="AA1772">
        <f>Z1772/P1772</f>
        <v>0.15444015444015444</v>
      </c>
      <c r="AB1772" s="14" t="s">
        <v>506</v>
      </c>
      <c r="AC1772" s="13" t="s">
        <v>63</v>
      </c>
      <c r="AD1772">
        <v>4</v>
      </c>
      <c r="AE1772" t="str">
        <f>IF(AD1772&gt;3, "Prefers Discount", "Discount Indifferent")</f>
        <v>Prefers Discount</v>
      </c>
      <c r="AF1772">
        <v>2</v>
      </c>
      <c r="AG1772">
        <v>3</v>
      </c>
      <c r="AH1772">
        <v>2</v>
      </c>
      <c r="AI1772" t="str">
        <f>INDEX($AF$1:$AH$1,MATCH(MAX(AF1772:AH1772),AF1772:AH1772,0))</f>
        <v>Web_Orders</v>
      </c>
      <c r="AJ1772">
        <v>8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f>SUM(AK1772:AO1772)</f>
        <v>0</v>
      </c>
      <c r="AQ1772" t="s">
        <v>67</v>
      </c>
      <c r="AR1772">
        <v>0</v>
      </c>
      <c r="AS1772" t="str">
        <f>IF(OR(AK1772&gt;0, AL1772&gt;0, AM1772&gt;0, AN1772&gt;0, AO1772&gt;0), "Converted", "Not Converted")</f>
        <v>Not Converted</v>
      </c>
      <c r="AT1772">
        <v>0</v>
      </c>
      <c r="AU1772">
        <v>3</v>
      </c>
      <c r="AV1772">
        <v>11</v>
      </c>
      <c r="AW1772">
        <f>IF(Z1772&gt;607, 4, 0)</f>
        <v>0</v>
      </c>
      <c r="AX1772">
        <f>IF(AA1772&gt;1.6588, 3, 0)</f>
        <v>0</v>
      </c>
      <c r="AY1772">
        <f>IF(P1772&gt;401, 2, 0)</f>
        <v>2</v>
      </c>
      <c r="AZ1772">
        <f>IF(I1772&gt;52915.77, 1, 0)</f>
        <v>0</v>
      </c>
      <c r="BA1772">
        <f>SUM(AW1772:AZ1772)</f>
        <v>2</v>
      </c>
      <c r="BB1772" t="str">
        <f>VLOOKUP(BA1772,'Standard Deviations'!$L$1:$M$11,2,TRUE)</f>
        <v>Bronze</v>
      </c>
    </row>
    <row r="1773" spans="1:54">
      <c r="A1773">
        <v>9</v>
      </c>
      <c r="B1773">
        <v>1975</v>
      </c>
      <c r="C1773">
        <f>2024-B1773</f>
        <v>49</v>
      </c>
      <c r="D1773" t="str">
        <f>VLOOKUP(B1773,Reference!$A$1:$B$125, 2)</f>
        <v>Gen X</v>
      </c>
      <c r="E1773" t="s">
        <v>64</v>
      </c>
      <c r="F1773" t="str">
        <f>IF(E1773="High School", "No College", "College")</f>
        <v>College</v>
      </c>
      <c r="G1773" t="s">
        <v>60</v>
      </c>
      <c r="H1773">
        <v>46098</v>
      </c>
      <c r="I1773">
        <v>46098</v>
      </c>
      <c r="J1773" s="4" t="s">
        <v>175</v>
      </c>
      <c r="K1773">
        <v>1</v>
      </c>
      <c r="L1773">
        <v>1</v>
      </c>
      <c r="M1773" t="str">
        <f>IF(OR(K1773&gt;0, L1773&gt;0), "Parent", "Not Parent")</f>
        <v>Parent</v>
      </c>
      <c r="N1773" t="s">
        <v>517</v>
      </c>
      <c r="O1773" s="8">
        <v>41916</v>
      </c>
      <c r="P1773" s="9">
        <f>O1773-N1773</f>
        <v>777</v>
      </c>
      <c r="Q1773">
        <v>86</v>
      </c>
      <c r="R1773" s="9">
        <f>P1773-Q1773</f>
        <v>691</v>
      </c>
      <c r="S1773" s="8">
        <f>O1773-R1773</f>
        <v>41225</v>
      </c>
      <c r="T1773">
        <v>57</v>
      </c>
      <c r="U1773">
        <v>0</v>
      </c>
      <c r="V1773">
        <v>27</v>
      </c>
      <c r="W1773">
        <v>0</v>
      </c>
      <c r="X1773">
        <v>0</v>
      </c>
      <c r="Y1773">
        <v>36</v>
      </c>
      <c r="Z1773">
        <v>120</v>
      </c>
      <c r="AA1773">
        <f>Z1773/P1773</f>
        <v>0.15444015444015444</v>
      </c>
      <c r="AB1773" s="14" t="s">
        <v>506</v>
      </c>
      <c r="AC1773" s="13" t="s">
        <v>63</v>
      </c>
      <c r="AD1773">
        <v>4</v>
      </c>
      <c r="AE1773" t="str">
        <f>IF(AD1773&gt;3, "Prefers Discount", "Discount Indifferent")</f>
        <v>Prefers Discount</v>
      </c>
      <c r="AF1773">
        <v>2</v>
      </c>
      <c r="AG1773">
        <v>3</v>
      </c>
      <c r="AH1773">
        <v>2</v>
      </c>
      <c r="AI1773" t="str">
        <f>INDEX($AF$1:$AH$1,MATCH(MAX(AF1773:AH1773),AF1773:AH1773,0))</f>
        <v>Web_Orders</v>
      </c>
      <c r="AJ1773">
        <v>8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f>SUM(AK1773:AO1773)</f>
        <v>0</v>
      </c>
      <c r="AQ1773" t="s">
        <v>67</v>
      </c>
      <c r="AR1773">
        <v>0</v>
      </c>
      <c r="AS1773" t="str">
        <f>IF(OR(AK1773&gt;0, AL1773&gt;0, AM1773&gt;0, AN1773&gt;0, AO1773&gt;0), "Converted", "Not Converted")</f>
        <v>Not Converted</v>
      </c>
      <c r="AT1773">
        <v>0</v>
      </c>
      <c r="AU1773">
        <v>3</v>
      </c>
      <c r="AV1773">
        <v>11</v>
      </c>
      <c r="AW1773">
        <f>IF(Z1773&gt;607, 4, 0)</f>
        <v>0</v>
      </c>
      <c r="AX1773">
        <f>IF(AA1773&gt;1.6588, 3, 0)</f>
        <v>0</v>
      </c>
      <c r="AY1773">
        <f>IF(P1773&gt;401, 2, 0)</f>
        <v>2</v>
      </c>
      <c r="AZ1773">
        <f>IF(I1773&gt;52915.77, 1, 0)</f>
        <v>0</v>
      </c>
      <c r="BA1773">
        <f>SUM(AW1773:AZ1773)</f>
        <v>2</v>
      </c>
      <c r="BB1773" t="str">
        <f>VLOOKUP(BA1773,'Standard Deviations'!$L$1:$M$11,2,TRUE)</f>
        <v>Bronze</v>
      </c>
    </row>
    <row r="1774" spans="1:54">
      <c r="A1774">
        <v>2804</v>
      </c>
      <c r="B1774">
        <v>1975</v>
      </c>
      <c r="C1774">
        <f>2024-B1774</f>
        <v>49</v>
      </c>
      <c r="D1774" t="str">
        <f>VLOOKUP(B1774,Reference!$A$1:$B$125, 2)</f>
        <v>Gen X</v>
      </c>
      <c r="E1774" t="s">
        <v>64</v>
      </c>
      <c r="F1774" t="str">
        <f>IF(E1774="High School", "No College", "College")</f>
        <v>College</v>
      </c>
      <c r="G1774" t="s">
        <v>60</v>
      </c>
      <c r="H1774">
        <v>46098</v>
      </c>
      <c r="I1774">
        <v>46098</v>
      </c>
      <c r="J1774" s="4" t="s">
        <v>175</v>
      </c>
      <c r="K1774">
        <v>1</v>
      </c>
      <c r="L1774">
        <v>1</v>
      </c>
      <c r="M1774" t="str">
        <f>IF(OR(K1774&gt;0, L1774&gt;0), "Parent", "Not Parent")</f>
        <v>Parent</v>
      </c>
      <c r="N1774" t="s">
        <v>517</v>
      </c>
      <c r="O1774" s="8">
        <v>41916</v>
      </c>
      <c r="P1774" s="9">
        <f>O1774-N1774</f>
        <v>777</v>
      </c>
      <c r="Q1774">
        <v>86</v>
      </c>
      <c r="R1774" s="9">
        <f>P1774-Q1774</f>
        <v>691</v>
      </c>
      <c r="S1774" s="8">
        <f>O1774-R1774</f>
        <v>41225</v>
      </c>
      <c r="T1774">
        <v>57</v>
      </c>
      <c r="U1774">
        <v>0</v>
      </c>
      <c r="V1774">
        <v>27</v>
      </c>
      <c r="W1774">
        <v>0</v>
      </c>
      <c r="X1774">
        <v>0</v>
      </c>
      <c r="Y1774">
        <v>36</v>
      </c>
      <c r="Z1774">
        <v>120</v>
      </c>
      <c r="AA1774">
        <f>Z1774/P1774</f>
        <v>0.15444015444015444</v>
      </c>
      <c r="AB1774" s="14" t="s">
        <v>506</v>
      </c>
      <c r="AC1774" s="13" t="s">
        <v>63</v>
      </c>
      <c r="AD1774">
        <v>4</v>
      </c>
      <c r="AE1774" t="str">
        <f>IF(AD1774&gt;3, "Prefers Discount", "Discount Indifferent")</f>
        <v>Prefers Discount</v>
      </c>
      <c r="AF1774">
        <v>2</v>
      </c>
      <c r="AG1774">
        <v>3</v>
      </c>
      <c r="AH1774">
        <v>2</v>
      </c>
      <c r="AI1774" t="str">
        <f>INDEX($AF$1:$AH$1,MATCH(MAX(AF1774:AH1774),AF1774:AH1774,0))</f>
        <v>Web_Orders</v>
      </c>
      <c r="AJ1774">
        <v>8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f>SUM(AK1774:AO1774)</f>
        <v>0</v>
      </c>
      <c r="AQ1774" t="s">
        <v>67</v>
      </c>
      <c r="AR1774">
        <v>1</v>
      </c>
      <c r="AS1774" t="str">
        <f>IF(OR(AK1774&gt;0, AL1774&gt;0, AM1774&gt;0, AN1774&gt;0, AO1774&gt;0), "Converted", "Not Converted")</f>
        <v>Not Converted</v>
      </c>
      <c r="AT1774">
        <v>0</v>
      </c>
      <c r="AU1774">
        <v>3</v>
      </c>
      <c r="AV1774">
        <v>11</v>
      </c>
      <c r="AW1774">
        <f>IF(Z1774&gt;607, 4, 0)</f>
        <v>0</v>
      </c>
      <c r="AX1774">
        <f>IF(AA1774&gt;1.6588, 3, 0)</f>
        <v>0</v>
      </c>
      <c r="AY1774">
        <f>IF(P1774&gt;401, 2, 0)</f>
        <v>2</v>
      </c>
      <c r="AZ1774">
        <f>IF(I1774&gt;52915.77, 1, 0)</f>
        <v>0</v>
      </c>
      <c r="BA1774">
        <f>SUM(AW1774:AZ1774)</f>
        <v>2</v>
      </c>
      <c r="BB1774" t="str">
        <f>VLOOKUP(BA1774,'Standard Deviations'!$L$1:$M$11,2,TRUE)</f>
        <v>Bronze</v>
      </c>
    </row>
    <row r="1775" spans="1:54">
      <c r="A1775">
        <v>7124</v>
      </c>
      <c r="B1775">
        <v>1968</v>
      </c>
      <c r="C1775">
        <f>2024-B1775</f>
        <v>56</v>
      </c>
      <c r="D1775" t="str">
        <f>VLOOKUP(B1775,Reference!$A$1:$B$125, 2)</f>
        <v>Gen X</v>
      </c>
      <c r="E1775" t="s">
        <v>54</v>
      </c>
      <c r="F1775" t="str">
        <f>IF(E1775="High School", "No College", "College")</f>
        <v>College</v>
      </c>
      <c r="G1775" t="s">
        <v>71</v>
      </c>
      <c r="H1775">
        <v>36997</v>
      </c>
      <c r="I1775">
        <v>36997</v>
      </c>
      <c r="J1775" s="4" t="s">
        <v>175</v>
      </c>
      <c r="K1775">
        <v>1</v>
      </c>
      <c r="L1775">
        <v>1</v>
      </c>
      <c r="M1775" t="str">
        <f>IF(OR(K1775&gt;0, L1775&gt;0), "Parent", "Not Parent")</f>
        <v>Parent</v>
      </c>
      <c r="N1775" t="s">
        <v>529</v>
      </c>
      <c r="O1775" s="8">
        <v>41916</v>
      </c>
      <c r="P1775" s="9">
        <f>O1775-N1775</f>
        <v>610</v>
      </c>
      <c r="Q1775">
        <v>72</v>
      </c>
      <c r="R1775" s="9">
        <f>P1775-Q1775</f>
        <v>538</v>
      </c>
      <c r="S1775" s="8">
        <f>O1775-R1775</f>
        <v>41378</v>
      </c>
      <c r="T1775">
        <v>43</v>
      </c>
      <c r="U1775">
        <v>4</v>
      </c>
      <c r="V1775">
        <v>12</v>
      </c>
      <c r="W1775">
        <v>8</v>
      </c>
      <c r="X1775">
        <v>0</v>
      </c>
      <c r="Y1775">
        <v>27</v>
      </c>
      <c r="Z1775">
        <v>94</v>
      </c>
      <c r="AA1775">
        <f>Z1775/P1775</f>
        <v>0.1540983606557377</v>
      </c>
      <c r="AB1775" s="14" t="s">
        <v>506</v>
      </c>
      <c r="AC1775" s="13" t="s">
        <v>63</v>
      </c>
      <c r="AD1775">
        <v>5</v>
      </c>
      <c r="AE1775" t="str">
        <f>IF(AD1775&gt;3, "Prefers Discount", "Discount Indifferent")</f>
        <v>Prefers Discount</v>
      </c>
      <c r="AF1775">
        <v>4</v>
      </c>
      <c r="AG1775">
        <v>2</v>
      </c>
      <c r="AH1775">
        <v>1</v>
      </c>
      <c r="AI1775" t="str">
        <f>INDEX($AF$1:$AH$1,MATCH(MAX(AF1775:AH1775),AF1775:AH1775,0))</f>
        <v>Store_Orders</v>
      </c>
      <c r="AJ1775">
        <v>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f>SUM(AK1775:AO1775)</f>
        <v>0</v>
      </c>
      <c r="AQ1775" t="s">
        <v>67</v>
      </c>
      <c r="AR1775">
        <v>0</v>
      </c>
      <c r="AS1775" t="str">
        <f>IF(OR(AK1775&gt;0, AL1775&gt;0, AM1775&gt;0, AN1775&gt;0, AO1775&gt;0), "Converted", "Not Converted")</f>
        <v>Not Converted</v>
      </c>
      <c r="AT1775">
        <v>0</v>
      </c>
      <c r="AU1775">
        <v>3</v>
      </c>
      <c r="AV1775">
        <v>11</v>
      </c>
      <c r="AW1775">
        <f>IF(Z1775&gt;607, 4, 0)</f>
        <v>0</v>
      </c>
      <c r="AX1775">
        <f>IF(AA1775&gt;1.6588, 3, 0)</f>
        <v>0</v>
      </c>
      <c r="AY1775">
        <f>IF(P1775&gt;401, 2, 0)</f>
        <v>2</v>
      </c>
      <c r="AZ1775">
        <f>IF(I1775&gt;52915.77, 1, 0)</f>
        <v>0</v>
      </c>
      <c r="BA1775">
        <f>SUM(AW1775:AZ1775)</f>
        <v>2</v>
      </c>
      <c r="BB1775" t="str">
        <f>VLOOKUP(BA1775,'Standard Deviations'!$L$1:$M$11,2,TRUE)</f>
        <v>Bronze</v>
      </c>
    </row>
    <row r="1776" spans="1:54">
      <c r="A1776">
        <v>4487</v>
      </c>
      <c r="B1776">
        <v>1969</v>
      </c>
      <c r="C1776">
        <f>2024-B1776</f>
        <v>55</v>
      </c>
      <c r="D1776" t="str">
        <f>VLOOKUP(B1776,Reference!$A$1:$B$125, 2)</f>
        <v>Gen X</v>
      </c>
      <c r="E1776" t="s">
        <v>64</v>
      </c>
      <c r="F1776" t="str">
        <f>IF(E1776="High School", "No College", "College")</f>
        <v>College</v>
      </c>
      <c r="G1776" t="s">
        <v>60</v>
      </c>
      <c r="H1776">
        <v>39858</v>
      </c>
      <c r="I1776">
        <v>39858</v>
      </c>
      <c r="J1776" s="4" t="s">
        <v>175</v>
      </c>
      <c r="K1776">
        <v>1</v>
      </c>
      <c r="L1776">
        <v>0</v>
      </c>
      <c r="M1776" t="str">
        <f>IF(OR(K1776&gt;0, L1776&gt;0), "Parent", "Not Parent")</f>
        <v>Parent</v>
      </c>
      <c r="N1776" t="s">
        <v>694</v>
      </c>
      <c r="O1776" s="8">
        <v>41916</v>
      </c>
      <c r="P1776" s="9">
        <f>O1776-N1776</f>
        <v>618</v>
      </c>
      <c r="Q1776">
        <v>67</v>
      </c>
      <c r="R1776" s="9">
        <f>P1776-Q1776</f>
        <v>551</v>
      </c>
      <c r="S1776" s="8">
        <f>O1776-R1776</f>
        <v>41365</v>
      </c>
      <c r="T1776">
        <v>15</v>
      </c>
      <c r="U1776">
        <v>20</v>
      </c>
      <c r="V1776">
        <v>25</v>
      </c>
      <c r="W1776">
        <v>2</v>
      </c>
      <c r="X1776">
        <v>7</v>
      </c>
      <c r="Y1776">
        <v>26</v>
      </c>
      <c r="Z1776">
        <v>95</v>
      </c>
      <c r="AA1776">
        <f>Z1776/P1776</f>
        <v>0.15372168284789645</v>
      </c>
      <c r="AB1776" s="14" t="s">
        <v>506</v>
      </c>
      <c r="AC1776" s="13" t="s">
        <v>63</v>
      </c>
      <c r="AD1776">
        <v>1</v>
      </c>
      <c r="AE1776" t="str">
        <f>IF(AD1776&gt;3, "Prefers Discount", "Discount Indifferent")</f>
        <v>Discount Indifferent</v>
      </c>
      <c r="AF1776">
        <v>4</v>
      </c>
      <c r="AG1776">
        <v>2</v>
      </c>
      <c r="AH1776">
        <v>0</v>
      </c>
      <c r="AI1776" t="str">
        <f>INDEX($AF$1:$AH$1,MATCH(MAX(AF1776:AH1776),AF1776:AH1776,0))</f>
        <v>Store_Orders</v>
      </c>
      <c r="AJ1776">
        <v>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f>SUM(AK1776:AO1776)</f>
        <v>0</v>
      </c>
      <c r="AQ1776" t="s">
        <v>67</v>
      </c>
      <c r="AR1776">
        <v>1</v>
      </c>
      <c r="AS1776" t="str">
        <f>IF(OR(AK1776&gt;0, AL1776&gt;0, AM1776&gt;0, AN1776&gt;0, AO1776&gt;0), "Converted", "Not Converted")</f>
        <v>Not Converted</v>
      </c>
      <c r="AT1776">
        <v>0</v>
      </c>
      <c r="AU1776">
        <v>3</v>
      </c>
      <c r="AV1776">
        <v>11</v>
      </c>
      <c r="AW1776">
        <f>IF(Z1776&gt;607, 4, 0)</f>
        <v>0</v>
      </c>
      <c r="AX1776">
        <f>IF(AA1776&gt;1.6588, 3, 0)</f>
        <v>0</v>
      </c>
      <c r="AY1776">
        <f>IF(P1776&gt;401, 2, 0)</f>
        <v>2</v>
      </c>
      <c r="AZ1776">
        <f>IF(I1776&gt;52915.77, 1, 0)</f>
        <v>0</v>
      </c>
      <c r="BA1776">
        <f>SUM(AW1776:AZ1776)</f>
        <v>2</v>
      </c>
      <c r="BB1776" t="str">
        <f>VLOOKUP(BA1776,'Standard Deviations'!$L$1:$M$11,2,TRUE)</f>
        <v>Bronze</v>
      </c>
    </row>
    <row r="1777" spans="1:54">
      <c r="A1777">
        <v>6507</v>
      </c>
      <c r="B1777">
        <v>1980</v>
      </c>
      <c r="C1777">
        <f>2024-B1777</f>
        <v>44</v>
      </c>
      <c r="D1777" t="str">
        <f>VLOOKUP(B1777,Reference!$A$1:$B$125, 2)</f>
        <v>Millennials</v>
      </c>
      <c r="E1777" t="s">
        <v>54</v>
      </c>
      <c r="F1777" t="str">
        <f>IF(E1777="High School", "No College", "College")</f>
        <v>College</v>
      </c>
      <c r="G1777" t="s">
        <v>60</v>
      </c>
      <c r="H1777">
        <v>30828</v>
      </c>
      <c r="I1777">
        <v>30828</v>
      </c>
      <c r="J1777" s="4" t="s">
        <v>341</v>
      </c>
      <c r="K1777">
        <v>1</v>
      </c>
      <c r="L1777">
        <v>0</v>
      </c>
      <c r="M1777" t="str">
        <f>IF(OR(K1777&gt;0, L1777&gt;0), "Parent", "Not Parent")</f>
        <v>Parent</v>
      </c>
      <c r="N1777" t="s">
        <v>197</v>
      </c>
      <c r="O1777" s="8">
        <v>41916</v>
      </c>
      <c r="P1777" s="9">
        <f>O1777-N1777</f>
        <v>365</v>
      </c>
      <c r="Q1777">
        <v>16</v>
      </c>
      <c r="R1777" s="9">
        <f>P1777-Q1777</f>
        <v>349</v>
      </c>
      <c r="S1777" s="8">
        <f>O1777-R1777</f>
        <v>41567</v>
      </c>
      <c r="T1777">
        <v>16</v>
      </c>
      <c r="U1777">
        <v>11</v>
      </c>
      <c r="V1777">
        <v>15</v>
      </c>
      <c r="W1777">
        <v>2</v>
      </c>
      <c r="X1777">
        <v>0</v>
      </c>
      <c r="Y1777">
        <v>12</v>
      </c>
      <c r="Z1777">
        <v>56</v>
      </c>
      <c r="AA1777">
        <f>Z1777/P1777</f>
        <v>0.15342465753424658</v>
      </c>
      <c r="AB1777" s="11" t="s">
        <v>506</v>
      </c>
      <c r="AC1777" t="s">
        <v>59</v>
      </c>
      <c r="AD1777">
        <v>2</v>
      </c>
      <c r="AE1777" t="str">
        <f>IF(AD1777&gt;3, "Prefers Discount", "Discount Indifferent")</f>
        <v>Discount Indifferent</v>
      </c>
      <c r="AF1777">
        <v>4</v>
      </c>
      <c r="AG1777">
        <v>1</v>
      </c>
      <c r="AH1777">
        <v>1</v>
      </c>
      <c r="AI1777" t="str">
        <f>INDEX($AF$1:$AH$1,MATCH(MAX(AF1777:AH1777),AF1777:AH1777,0))</f>
        <v>Store_Orders</v>
      </c>
      <c r="AJ1777">
        <v>3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f>SUM(AK1777:AO1777)</f>
        <v>0</v>
      </c>
      <c r="AQ1777" t="s">
        <v>67</v>
      </c>
      <c r="AR1777">
        <v>0</v>
      </c>
      <c r="AS1777" t="str">
        <f>IF(OR(AK1777&gt;0, AL1777&gt;0, AM1777&gt;0, AN1777&gt;0, AO1777&gt;0), "Converted", "Not Converted")</f>
        <v>Not Converted</v>
      </c>
      <c r="AT1777">
        <v>0</v>
      </c>
      <c r="AU1777">
        <v>3</v>
      </c>
      <c r="AV1777">
        <v>11</v>
      </c>
      <c r="AW1777">
        <f>IF(Z1777&gt;607, 4, 0)</f>
        <v>0</v>
      </c>
      <c r="AX1777">
        <f>IF(AA1777&gt;1.6588, 3, 0)</f>
        <v>0</v>
      </c>
      <c r="AY1777">
        <f>IF(P1777&gt;401, 2, 0)</f>
        <v>0</v>
      </c>
      <c r="AZ1777">
        <f>IF(I1777&gt;52915.77, 1, 0)</f>
        <v>0</v>
      </c>
      <c r="BA1777">
        <f>SUM(AW1777:AZ1777)</f>
        <v>0</v>
      </c>
      <c r="BB1777" t="str">
        <f>VLOOKUP(BA1777,'Standard Deviations'!$L$1:$M$11,2,TRUE)</f>
        <v>No Tier</v>
      </c>
    </row>
    <row r="1778" spans="1:54">
      <c r="A1778">
        <v>880</v>
      </c>
      <c r="B1778">
        <v>1966</v>
      </c>
      <c r="C1778">
        <f>2024-B1778</f>
        <v>58</v>
      </c>
      <c r="D1778" t="str">
        <f>VLOOKUP(B1778,Reference!$A$1:$B$125, 2)</f>
        <v>Gen X</v>
      </c>
      <c r="E1778" t="s">
        <v>546</v>
      </c>
      <c r="F1778" t="str">
        <f>IF(E1778="High School", "No College", "College")</f>
        <v>No College</v>
      </c>
      <c r="G1778" t="s">
        <v>65</v>
      </c>
      <c r="H1778">
        <v>22634</v>
      </c>
      <c r="I1778">
        <v>22634</v>
      </c>
      <c r="J1778" s="4" t="s">
        <v>341</v>
      </c>
      <c r="K1778">
        <v>0</v>
      </c>
      <c r="L1778">
        <v>0</v>
      </c>
      <c r="M1778" t="str">
        <f>IF(OR(K1778&gt;0, L1778&gt;0), "Parent", "Not Parent")</f>
        <v>Not Parent</v>
      </c>
      <c r="N1778" t="s">
        <v>402</v>
      </c>
      <c r="O1778" s="8">
        <v>41916</v>
      </c>
      <c r="P1778" s="9">
        <f>O1778-N1778</f>
        <v>626</v>
      </c>
      <c r="Q1778">
        <v>47</v>
      </c>
      <c r="R1778" s="9">
        <f>P1778-Q1778</f>
        <v>579</v>
      </c>
      <c r="S1778" s="8">
        <f>O1778-R1778</f>
        <v>41337</v>
      </c>
      <c r="T1778">
        <v>2</v>
      </c>
      <c r="U1778">
        <v>23</v>
      </c>
      <c r="V1778">
        <v>11</v>
      </c>
      <c r="W1778">
        <v>8</v>
      </c>
      <c r="X1778">
        <v>6</v>
      </c>
      <c r="Y1778">
        <v>46</v>
      </c>
      <c r="Z1778">
        <v>96</v>
      </c>
      <c r="AA1778">
        <f>Z1778/P1778</f>
        <v>0.15335463258785942</v>
      </c>
      <c r="AB1778" s="11" t="s">
        <v>506</v>
      </c>
      <c r="AC1778" t="s">
        <v>59</v>
      </c>
      <c r="AD1778">
        <v>1</v>
      </c>
      <c r="AE1778" t="str">
        <f>IF(AD1778&gt;3, "Prefers Discount", "Discount Indifferent")</f>
        <v>Discount Indifferent</v>
      </c>
      <c r="AF1778">
        <v>2</v>
      </c>
      <c r="AG1778">
        <v>2</v>
      </c>
      <c r="AH1778">
        <v>1</v>
      </c>
      <c r="AI1778" t="str">
        <f>INDEX($AF$1:$AH$1,MATCH(MAX(AF1778:AH1778),AF1778:AH1778,0))</f>
        <v>Store_Orders</v>
      </c>
      <c r="AJ1778">
        <v>8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f>SUM(AK1778:AO1778)</f>
        <v>0</v>
      </c>
      <c r="AQ1778" t="s">
        <v>67</v>
      </c>
      <c r="AR1778">
        <v>0</v>
      </c>
      <c r="AS1778" t="str">
        <f>IF(OR(AK1778&gt;0, AL1778&gt;0, AM1778&gt;0, AN1778&gt;0, AO1778&gt;0), "Converted", "Not Converted")</f>
        <v>Not Converted</v>
      </c>
      <c r="AT1778">
        <v>0</v>
      </c>
      <c r="AU1778">
        <v>3</v>
      </c>
      <c r="AV1778">
        <v>11</v>
      </c>
      <c r="AW1778">
        <f>IF(Z1778&gt;607, 4, 0)</f>
        <v>0</v>
      </c>
      <c r="AX1778">
        <f>IF(AA1778&gt;1.6588, 3, 0)</f>
        <v>0</v>
      </c>
      <c r="AY1778">
        <f>IF(P1778&gt;401, 2, 0)</f>
        <v>2</v>
      </c>
      <c r="AZ1778">
        <f>IF(I1778&gt;52915.77, 1, 0)</f>
        <v>0</v>
      </c>
      <c r="BA1778">
        <f>SUM(AW1778:AZ1778)</f>
        <v>2</v>
      </c>
      <c r="BB1778" t="str">
        <f>VLOOKUP(BA1778,'Standard Deviations'!$L$1:$M$11,2,TRUE)</f>
        <v>Bronze</v>
      </c>
    </row>
    <row r="1779" spans="1:54">
      <c r="A1779">
        <v>524</v>
      </c>
      <c r="B1779">
        <v>1966</v>
      </c>
      <c r="C1779">
        <f>2024-B1779</f>
        <v>58</v>
      </c>
      <c r="D1779" t="str">
        <f>VLOOKUP(B1779,Reference!$A$1:$B$125, 2)</f>
        <v>Gen X</v>
      </c>
      <c r="E1779" t="s">
        <v>546</v>
      </c>
      <c r="F1779" t="str">
        <f>IF(E1779="High School", "No College", "College")</f>
        <v>No College</v>
      </c>
      <c r="G1779" t="s">
        <v>65</v>
      </c>
      <c r="H1779">
        <v>22634</v>
      </c>
      <c r="I1779">
        <v>22634</v>
      </c>
      <c r="J1779" s="4" t="s">
        <v>341</v>
      </c>
      <c r="K1779">
        <v>0</v>
      </c>
      <c r="L1779">
        <v>0</v>
      </c>
      <c r="M1779" t="str">
        <f>IF(OR(K1779&gt;0, L1779&gt;0), "Parent", "Not Parent")</f>
        <v>Not Parent</v>
      </c>
      <c r="N1779" t="s">
        <v>402</v>
      </c>
      <c r="O1779" s="8">
        <v>41916</v>
      </c>
      <c r="P1779" s="9">
        <f>O1779-N1779</f>
        <v>626</v>
      </c>
      <c r="Q1779">
        <v>47</v>
      </c>
      <c r="R1779" s="9">
        <f>P1779-Q1779</f>
        <v>579</v>
      </c>
      <c r="S1779" s="8">
        <f>O1779-R1779</f>
        <v>41337</v>
      </c>
      <c r="T1779">
        <v>2</v>
      </c>
      <c r="U1779">
        <v>23</v>
      </c>
      <c r="V1779">
        <v>11</v>
      </c>
      <c r="W1779">
        <v>8</v>
      </c>
      <c r="X1779">
        <v>6</v>
      </c>
      <c r="Y1779">
        <v>46</v>
      </c>
      <c r="Z1779">
        <v>96</v>
      </c>
      <c r="AA1779">
        <f>Z1779/P1779</f>
        <v>0.15335463258785942</v>
      </c>
      <c r="AB1779" s="11" t="s">
        <v>506</v>
      </c>
      <c r="AC1779" t="s">
        <v>59</v>
      </c>
      <c r="AD1779">
        <v>1</v>
      </c>
      <c r="AE1779" t="str">
        <f>IF(AD1779&gt;3, "Prefers Discount", "Discount Indifferent")</f>
        <v>Discount Indifferent</v>
      </c>
      <c r="AF1779">
        <v>2</v>
      </c>
      <c r="AG1779">
        <v>2</v>
      </c>
      <c r="AH1779">
        <v>1</v>
      </c>
      <c r="AI1779" t="str">
        <f>INDEX($AF$1:$AH$1,MATCH(MAX(AF1779:AH1779),AF1779:AH1779,0))</f>
        <v>Store_Orders</v>
      </c>
      <c r="AJ1779">
        <v>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f>SUM(AK1779:AO1779)</f>
        <v>0</v>
      </c>
      <c r="AQ1779" t="s">
        <v>67</v>
      </c>
      <c r="AR1779">
        <v>0</v>
      </c>
      <c r="AS1779" t="str">
        <f>IF(OR(AK1779&gt;0, AL1779&gt;0, AM1779&gt;0, AN1779&gt;0, AO1779&gt;0), "Converted", "Not Converted")</f>
        <v>Not Converted</v>
      </c>
      <c r="AT1779">
        <v>0</v>
      </c>
      <c r="AU1779">
        <v>3</v>
      </c>
      <c r="AV1779">
        <v>11</v>
      </c>
      <c r="AW1779">
        <f>IF(Z1779&gt;607, 4, 0)</f>
        <v>0</v>
      </c>
      <c r="AX1779">
        <f>IF(AA1779&gt;1.6588, 3, 0)</f>
        <v>0</v>
      </c>
      <c r="AY1779">
        <f>IF(P1779&gt;401, 2, 0)</f>
        <v>2</v>
      </c>
      <c r="AZ1779">
        <f>IF(I1779&gt;52915.77, 1, 0)</f>
        <v>0</v>
      </c>
      <c r="BA1779">
        <f>SUM(AW1779:AZ1779)</f>
        <v>2</v>
      </c>
      <c r="BB1779" t="str">
        <f>VLOOKUP(BA1779,'Standard Deviations'!$L$1:$M$11,2,TRUE)</f>
        <v>Bronze</v>
      </c>
    </row>
    <row r="1780" spans="1:54">
      <c r="A1780">
        <v>3887</v>
      </c>
      <c r="B1780">
        <v>1970</v>
      </c>
      <c r="C1780">
        <f>2024-B1780</f>
        <v>54</v>
      </c>
      <c r="D1780" t="str">
        <f>VLOOKUP(B1780,Reference!$A$1:$B$125, 2)</f>
        <v>Gen X</v>
      </c>
      <c r="E1780" t="s">
        <v>54</v>
      </c>
      <c r="F1780" t="str">
        <f>IF(E1780="High School", "No College", "College")</f>
        <v>College</v>
      </c>
      <c r="G1780" t="s">
        <v>60</v>
      </c>
      <c r="H1780">
        <v>27242</v>
      </c>
      <c r="I1780">
        <v>27242</v>
      </c>
      <c r="J1780" s="4" t="s">
        <v>341</v>
      </c>
      <c r="K1780">
        <v>1</v>
      </c>
      <c r="L1780">
        <v>0</v>
      </c>
      <c r="M1780" t="str">
        <f>IF(OR(K1780&gt;0, L1780&gt;0), "Parent", "Not Parent")</f>
        <v>Parent</v>
      </c>
      <c r="N1780" t="s">
        <v>458</v>
      </c>
      <c r="O1780" s="8">
        <v>41916</v>
      </c>
      <c r="P1780" s="9">
        <f>O1780-N1780</f>
        <v>692</v>
      </c>
      <c r="Q1780">
        <v>2</v>
      </c>
      <c r="R1780" s="9">
        <f>P1780-Q1780</f>
        <v>690</v>
      </c>
      <c r="S1780" s="8">
        <f>O1780-R1780</f>
        <v>41226</v>
      </c>
      <c r="T1780">
        <v>3</v>
      </c>
      <c r="U1780">
        <v>17</v>
      </c>
      <c r="V1780">
        <v>26</v>
      </c>
      <c r="W1780">
        <v>20</v>
      </c>
      <c r="X1780">
        <v>1</v>
      </c>
      <c r="Y1780">
        <v>39</v>
      </c>
      <c r="Z1780">
        <v>106</v>
      </c>
      <c r="AA1780">
        <f>Z1780/P1780</f>
        <v>0.15317919075144509</v>
      </c>
      <c r="AB1780" s="11" t="s">
        <v>506</v>
      </c>
      <c r="AC1780" t="s">
        <v>59</v>
      </c>
      <c r="AD1780">
        <v>2</v>
      </c>
      <c r="AE1780" t="str">
        <f>IF(AD1780&gt;3, "Prefers Discount", "Discount Indifferent")</f>
        <v>Discount Indifferent</v>
      </c>
      <c r="AF1780">
        <v>3</v>
      </c>
      <c r="AG1780">
        <v>2</v>
      </c>
      <c r="AH1780">
        <v>0</v>
      </c>
      <c r="AI1780" t="str">
        <f>INDEX($AF$1:$AH$1,MATCH(MAX(AF1780:AH1780),AF1780:AH1780,0))</f>
        <v>Store_Orders</v>
      </c>
      <c r="AJ1780">
        <v>9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f>SUM(AK1780:AO1780)</f>
        <v>0</v>
      </c>
      <c r="AQ1780" t="s">
        <v>67</v>
      </c>
      <c r="AR1780">
        <v>1</v>
      </c>
      <c r="AS1780" t="str">
        <f>IF(OR(AK1780&gt;0, AL1780&gt;0, AM1780&gt;0, AN1780&gt;0, AO1780&gt;0), "Converted", "Not Converted")</f>
        <v>Not Converted</v>
      </c>
      <c r="AT1780">
        <v>0</v>
      </c>
      <c r="AU1780">
        <v>3</v>
      </c>
      <c r="AV1780">
        <v>11</v>
      </c>
      <c r="AW1780">
        <f>IF(Z1780&gt;607, 4, 0)</f>
        <v>0</v>
      </c>
      <c r="AX1780">
        <f>IF(AA1780&gt;1.6588, 3, 0)</f>
        <v>0</v>
      </c>
      <c r="AY1780">
        <f>IF(P1780&gt;401, 2, 0)</f>
        <v>2</v>
      </c>
      <c r="AZ1780">
        <f>IF(I1780&gt;52915.77, 1, 0)</f>
        <v>0</v>
      </c>
      <c r="BA1780">
        <f>SUM(AW1780:AZ1780)</f>
        <v>2</v>
      </c>
      <c r="BB1780" t="str">
        <f>VLOOKUP(BA1780,'Standard Deviations'!$L$1:$M$11,2,TRUE)</f>
        <v>Bronze</v>
      </c>
    </row>
    <row r="1781" spans="1:54">
      <c r="A1781">
        <v>8135</v>
      </c>
      <c r="B1781">
        <v>1986</v>
      </c>
      <c r="C1781">
        <f>2024-B1781</f>
        <v>38</v>
      </c>
      <c r="D1781" t="str">
        <f>VLOOKUP(B1781,Reference!$A$1:$B$125, 2)</f>
        <v>Millennials</v>
      </c>
      <c r="E1781" t="s">
        <v>64</v>
      </c>
      <c r="F1781" t="str">
        <f>IF(E1781="High School", "No College", "College")</f>
        <v>College</v>
      </c>
      <c r="G1781" t="s">
        <v>55</v>
      </c>
      <c r="H1781">
        <v>27161</v>
      </c>
      <c r="I1781">
        <v>27161</v>
      </c>
      <c r="J1781" s="4" t="s">
        <v>341</v>
      </c>
      <c r="K1781">
        <v>1</v>
      </c>
      <c r="L1781">
        <v>0</v>
      </c>
      <c r="M1781" t="str">
        <f>IF(OR(K1781&gt;0, L1781&gt;0), "Parent", "Not Parent")</f>
        <v>Parent</v>
      </c>
      <c r="N1781" t="s">
        <v>144</v>
      </c>
      <c r="O1781" s="8">
        <v>41916</v>
      </c>
      <c r="P1781" s="9">
        <f>O1781-N1781</f>
        <v>341</v>
      </c>
      <c r="Q1781">
        <v>41</v>
      </c>
      <c r="R1781" s="9">
        <f>P1781-Q1781</f>
        <v>300</v>
      </c>
      <c r="S1781" s="8">
        <f>O1781-R1781</f>
        <v>41616</v>
      </c>
      <c r="T1781">
        <v>7</v>
      </c>
      <c r="U1781">
        <v>4</v>
      </c>
      <c r="V1781">
        <v>23</v>
      </c>
      <c r="W1781">
        <v>7</v>
      </c>
      <c r="X1781">
        <v>0</v>
      </c>
      <c r="Y1781">
        <v>11</v>
      </c>
      <c r="Z1781">
        <v>52</v>
      </c>
      <c r="AA1781">
        <f>Z1781/P1781</f>
        <v>0.15249266862170088</v>
      </c>
      <c r="AB1781" s="11" t="s">
        <v>506</v>
      </c>
      <c r="AC1781" t="s">
        <v>59</v>
      </c>
      <c r="AD1781">
        <v>1</v>
      </c>
      <c r="AE1781" t="str">
        <f>IF(AD1781&gt;3, "Prefers Discount", "Discount Indifferent")</f>
        <v>Discount Indifferent</v>
      </c>
      <c r="AF1781">
        <v>3</v>
      </c>
      <c r="AG1781">
        <v>1</v>
      </c>
      <c r="AH1781">
        <v>0</v>
      </c>
      <c r="AI1781" t="str">
        <f>INDEX($AF$1:$AH$1,MATCH(MAX(AF1781:AH1781),AF1781:AH1781,0))</f>
        <v>Store_Orders</v>
      </c>
      <c r="AJ1781">
        <v>7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f>SUM(AK1781:AO1781)</f>
        <v>0</v>
      </c>
      <c r="AQ1781" t="s">
        <v>67</v>
      </c>
      <c r="AR1781">
        <v>0</v>
      </c>
      <c r="AS1781" t="str">
        <f>IF(OR(AK1781&gt;0, AL1781&gt;0, AM1781&gt;0, AN1781&gt;0, AO1781&gt;0), "Converted", "Not Converted")</f>
        <v>Not Converted</v>
      </c>
      <c r="AT1781">
        <v>0</v>
      </c>
      <c r="AU1781">
        <v>3</v>
      </c>
      <c r="AV1781">
        <v>11</v>
      </c>
      <c r="AW1781">
        <f>IF(Z1781&gt;607, 4, 0)</f>
        <v>0</v>
      </c>
      <c r="AX1781">
        <f>IF(AA1781&gt;1.6588, 3, 0)</f>
        <v>0</v>
      </c>
      <c r="AY1781">
        <f>IF(P1781&gt;401, 2, 0)</f>
        <v>0</v>
      </c>
      <c r="AZ1781">
        <f>IF(I1781&gt;52915.77, 1, 0)</f>
        <v>0</v>
      </c>
      <c r="BA1781">
        <f>SUM(AW1781:AZ1781)</f>
        <v>0</v>
      </c>
      <c r="BB1781" t="str">
        <f>VLOOKUP(BA1781,'Standard Deviations'!$L$1:$M$11,2,TRUE)</f>
        <v>No Tier</v>
      </c>
    </row>
    <row r="1782" spans="1:54">
      <c r="A1782">
        <v>10595</v>
      </c>
      <c r="B1782">
        <v>1990</v>
      </c>
      <c r="C1782">
        <f>2024-B1782</f>
        <v>34</v>
      </c>
      <c r="D1782" t="str">
        <f>VLOOKUP(B1782,Reference!$A$1:$B$125, 2)</f>
        <v>Millennials</v>
      </c>
      <c r="E1782" t="s">
        <v>54</v>
      </c>
      <c r="F1782" t="str">
        <f>IF(E1782="High School", "No College", "College")</f>
        <v>College</v>
      </c>
      <c r="G1782" t="s">
        <v>55</v>
      </c>
      <c r="H1782">
        <v>30093</v>
      </c>
      <c r="I1782">
        <v>30093</v>
      </c>
      <c r="J1782" s="4" t="s">
        <v>341</v>
      </c>
      <c r="K1782">
        <v>0</v>
      </c>
      <c r="L1782">
        <v>0</v>
      </c>
      <c r="M1782" t="str">
        <f>IF(OR(K1782&gt;0, L1782&gt;0), "Parent", "Not Parent")</f>
        <v>Not Parent</v>
      </c>
      <c r="N1782" t="s">
        <v>622</v>
      </c>
      <c r="O1782" s="8">
        <v>41916</v>
      </c>
      <c r="P1782" s="9">
        <f>O1782-N1782</f>
        <v>453</v>
      </c>
      <c r="Q1782">
        <v>19</v>
      </c>
      <c r="R1782" s="9">
        <f>P1782-Q1782</f>
        <v>434</v>
      </c>
      <c r="S1782" s="8">
        <f>O1782-R1782</f>
        <v>41482</v>
      </c>
      <c r="T1782">
        <v>2</v>
      </c>
      <c r="U1782">
        <v>6</v>
      </c>
      <c r="V1782">
        <v>28</v>
      </c>
      <c r="W1782">
        <v>13</v>
      </c>
      <c r="X1782">
        <v>4</v>
      </c>
      <c r="Y1782">
        <v>16</v>
      </c>
      <c r="Z1782">
        <v>69</v>
      </c>
      <c r="AA1782">
        <f>Z1782/P1782</f>
        <v>0.15231788079470199</v>
      </c>
      <c r="AB1782" s="11" t="s">
        <v>506</v>
      </c>
      <c r="AC1782" t="s">
        <v>59</v>
      </c>
      <c r="AD1782">
        <v>1</v>
      </c>
      <c r="AE1782" t="str">
        <f>IF(AD1782&gt;3, "Prefers Discount", "Discount Indifferent")</f>
        <v>Discount Indifferent</v>
      </c>
      <c r="AF1782">
        <v>3</v>
      </c>
      <c r="AG1782">
        <v>2</v>
      </c>
      <c r="AH1782">
        <v>0</v>
      </c>
      <c r="AI1782" t="str">
        <f>INDEX($AF$1:$AH$1,MATCH(MAX(AF1782:AH1782),AF1782:AH1782,0))</f>
        <v>Store_Orders</v>
      </c>
      <c r="AJ1782">
        <v>7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f>SUM(AK1782:AO1782)</f>
        <v>0</v>
      </c>
      <c r="AQ1782" t="s">
        <v>67</v>
      </c>
      <c r="AR1782">
        <v>0</v>
      </c>
      <c r="AS1782" t="str">
        <f>IF(OR(AK1782&gt;0, AL1782&gt;0, AM1782&gt;0, AN1782&gt;0, AO1782&gt;0), "Converted", "Not Converted")</f>
        <v>Not Converted</v>
      </c>
      <c r="AT1782">
        <v>0</v>
      </c>
      <c r="AU1782">
        <v>3</v>
      </c>
      <c r="AV1782">
        <v>11</v>
      </c>
      <c r="AW1782">
        <f>IF(Z1782&gt;607, 4, 0)</f>
        <v>0</v>
      </c>
      <c r="AX1782">
        <f>IF(AA1782&gt;1.6588, 3, 0)</f>
        <v>0</v>
      </c>
      <c r="AY1782">
        <f>IF(P1782&gt;401, 2, 0)</f>
        <v>2</v>
      </c>
      <c r="AZ1782">
        <f>IF(I1782&gt;52915.77, 1, 0)</f>
        <v>0</v>
      </c>
      <c r="BA1782">
        <f>SUM(AW1782:AZ1782)</f>
        <v>2</v>
      </c>
      <c r="BB1782" t="str">
        <f>VLOOKUP(BA1782,'Standard Deviations'!$L$1:$M$11,2,TRUE)</f>
        <v>Bronze</v>
      </c>
    </row>
    <row r="1783" spans="1:54">
      <c r="A1783">
        <v>3526</v>
      </c>
      <c r="B1783">
        <v>1968</v>
      </c>
      <c r="C1783">
        <f>2024-B1783</f>
        <v>56</v>
      </c>
      <c r="D1783" t="str">
        <f>VLOOKUP(B1783,Reference!$A$1:$B$125, 2)</f>
        <v>Gen X</v>
      </c>
      <c r="E1783" t="s">
        <v>68</v>
      </c>
      <c r="F1783" t="str">
        <f>IF(E1783="High School", "No College", "College")</f>
        <v>College</v>
      </c>
      <c r="G1783" t="s">
        <v>55</v>
      </c>
      <c r="H1783">
        <v>38443</v>
      </c>
      <c r="I1783">
        <v>38443</v>
      </c>
      <c r="J1783" s="4" t="s">
        <v>175</v>
      </c>
      <c r="K1783">
        <v>1</v>
      </c>
      <c r="L1783">
        <v>1</v>
      </c>
      <c r="M1783" t="str">
        <f>IF(OR(K1783&gt;0, L1783&gt;0), "Parent", "Not Parent")</f>
        <v>Parent</v>
      </c>
      <c r="N1783" t="s">
        <v>596</v>
      </c>
      <c r="O1783" s="8">
        <v>41916</v>
      </c>
      <c r="P1783" s="9">
        <f>O1783-N1783</f>
        <v>250</v>
      </c>
      <c r="Q1783">
        <v>58</v>
      </c>
      <c r="R1783" s="9">
        <f>P1783-Q1783</f>
        <v>192</v>
      </c>
      <c r="S1783" s="8">
        <f>O1783-R1783</f>
        <v>41724</v>
      </c>
      <c r="T1783">
        <v>32</v>
      </c>
      <c r="U1783">
        <v>0</v>
      </c>
      <c r="V1783">
        <v>5</v>
      </c>
      <c r="W1783">
        <v>0</v>
      </c>
      <c r="X1783">
        <v>0</v>
      </c>
      <c r="Y1783">
        <v>1</v>
      </c>
      <c r="Z1783">
        <v>38</v>
      </c>
      <c r="AA1783">
        <f>Z1783/P1783</f>
        <v>0.152</v>
      </c>
      <c r="AB1783" s="14" t="s">
        <v>506</v>
      </c>
      <c r="AC1783" s="13" t="s">
        <v>63</v>
      </c>
      <c r="AD1783">
        <v>2</v>
      </c>
      <c r="AE1783" t="str">
        <f>IF(AD1783&gt;3, "Prefers Discount", "Discount Indifferent")</f>
        <v>Discount Indifferent</v>
      </c>
      <c r="AF1783">
        <v>3</v>
      </c>
      <c r="AG1783">
        <v>1</v>
      </c>
      <c r="AH1783">
        <v>0</v>
      </c>
      <c r="AI1783" t="str">
        <f>INDEX($AF$1:$AH$1,MATCH(MAX(AF1783:AH1783),AF1783:AH1783,0))</f>
        <v>Store_Orders</v>
      </c>
      <c r="AJ1783">
        <v>7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f>SUM(AK1783:AO1783)</f>
        <v>0</v>
      </c>
      <c r="AQ1783" t="s">
        <v>67</v>
      </c>
      <c r="AR1783">
        <v>0</v>
      </c>
      <c r="AS1783" t="str">
        <f>IF(OR(AK1783&gt;0, AL1783&gt;0, AM1783&gt;0, AN1783&gt;0, AO1783&gt;0), "Converted", "Not Converted")</f>
        <v>Not Converted</v>
      </c>
      <c r="AT1783">
        <v>0</v>
      </c>
      <c r="AU1783">
        <v>3</v>
      </c>
      <c r="AV1783">
        <v>11</v>
      </c>
      <c r="AW1783">
        <f>IF(Z1783&gt;607, 4, 0)</f>
        <v>0</v>
      </c>
      <c r="AX1783">
        <f>IF(AA1783&gt;1.6588, 3, 0)</f>
        <v>0</v>
      </c>
      <c r="AY1783">
        <f>IF(P1783&gt;401, 2, 0)</f>
        <v>0</v>
      </c>
      <c r="AZ1783">
        <f>IF(I1783&gt;52915.77, 1, 0)</f>
        <v>0</v>
      </c>
      <c r="BA1783">
        <f>SUM(AW1783:AZ1783)</f>
        <v>0</v>
      </c>
      <c r="BB1783" t="str">
        <f>VLOOKUP(BA1783,'Standard Deviations'!$L$1:$M$11,2,TRUE)</f>
        <v>No Tier</v>
      </c>
    </row>
    <row r="1784" spans="1:54">
      <c r="A1784">
        <v>4023</v>
      </c>
      <c r="B1784">
        <v>1970</v>
      </c>
      <c r="C1784">
        <f>2024-B1784</f>
        <v>54</v>
      </c>
      <c r="D1784" t="str">
        <f>VLOOKUP(B1784,Reference!$A$1:$B$125, 2)</f>
        <v>Gen X</v>
      </c>
      <c r="E1784" t="s">
        <v>54</v>
      </c>
      <c r="F1784" t="str">
        <f>IF(E1784="High School", "No College", "College")</f>
        <v>College</v>
      </c>
      <c r="G1784" t="s">
        <v>55</v>
      </c>
      <c r="H1784">
        <v>22979</v>
      </c>
      <c r="I1784">
        <v>22979</v>
      </c>
      <c r="J1784" s="4" t="s">
        <v>341</v>
      </c>
      <c r="K1784">
        <v>1</v>
      </c>
      <c r="L1784">
        <v>0</v>
      </c>
      <c r="M1784" t="str">
        <f>IF(OR(K1784&gt;0, L1784&gt;0), "Parent", "Not Parent")</f>
        <v>Parent</v>
      </c>
      <c r="N1784" t="s">
        <v>686</v>
      </c>
      <c r="O1784" s="8">
        <v>41916</v>
      </c>
      <c r="P1784" s="9">
        <f>O1784-N1784</f>
        <v>758</v>
      </c>
      <c r="Q1784">
        <v>29</v>
      </c>
      <c r="R1784" s="9">
        <f>P1784-Q1784</f>
        <v>729</v>
      </c>
      <c r="S1784" s="8">
        <f>O1784-R1784</f>
        <v>41187</v>
      </c>
      <c r="T1784">
        <v>16</v>
      </c>
      <c r="U1784">
        <v>17</v>
      </c>
      <c r="V1784">
        <v>19</v>
      </c>
      <c r="W1784">
        <v>20</v>
      </c>
      <c r="X1784">
        <v>21</v>
      </c>
      <c r="Y1784">
        <v>22</v>
      </c>
      <c r="Z1784">
        <v>115</v>
      </c>
      <c r="AA1784">
        <f>Z1784/P1784</f>
        <v>0.15171503957783641</v>
      </c>
      <c r="AB1784" s="11" t="s">
        <v>506</v>
      </c>
      <c r="AC1784" t="s">
        <v>59</v>
      </c>
      <c r="AD1784">
        <v>3</v>
      </c>
      <c r="AE1784" t="str">
        <f>IF(AD1784&gt;3, "Prefers Discount", "Discount Indifferent")</f>
        <v>Discount Indifferent</v>
      </c>
      <c r="AF1784">
        <v>2</v>
      </c>
      <c r="AG1784">
        <v>3</v>
      </c>
      <c r="AH1784">
        <v>2</v>
      </c>
      <c r="AI1784" t="str">
        <f>INDEX($AF$1:$AH$1,MATCH(MAX(AF1784:AH1784),AF1784:AH1784,0))</f>
        <v>Web_Orders</v>
      </c>
      <c r="AJ1784">
        <v>8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f>SUM(AK1784:AO1784)</f>
        <v>0</v>
      </c>
      <c r="AQ1784" t="s">
        <v>67</v>
      </c>
      <c r="AR1784">
        <v>1</v>
      </c>
      <c r="AS1784" t="str">
        <f>IF(OR(AK1784&gt;0, AL1784&gt;0, AM1784&gt;0, AN1784&gt;0, AO1784&gt;0), "Converted", "Not Converted")</f>
        <v>Not Converted</v>
      </c>
      <c r="AT1784">
        <v>0</v>
      </c>
      <c r="AU1784">
        <v>3</v>
      </c>
      <c r="AV1784">
        <v>11</v>
      </c>
      <c r="AW1784">
        <f>IF(Z1784&gt;607, 4, 0)</f>
        <v>0</v>
      </c>
      <c r="AX1784">
        <f>IF(AA1784&gt;1.6588, 3, 0)</f>
        <v>0</v>
      </c>
      <c r="AY1784">
        <f>IF(P1784&gt;401, 2, 0)</f>
        <v>2</v>
      </c>
      <c r="AZ1784">
        <f>IF(I1784&gt;52915.77, 1, 0)</f>
        <v>0</v>
      </c>
      <c r="BA1784">
        <f>SUM(AW1784:AZ1784)</f>
        <v>2</v>
      </c>
      <c r="BB1784" t="str">
        <f>VLOOKUP(BA1784,'Standard Deviations'!$L$1:$M$11,2,TRUE)</f>
        <v>Bronze</v>
      </c>
    </row>
    <row r="1785" spans="1:54">
      <c r="A1785">
        <v>2428</v>
      </c>
      <c r="B1785">
        <v>1970</v>
      </c>
      <c r="C1785">
        <f>2024-B1785</f>
        <v>54</v>
      </c>
      <c r="D1785" t="str">
        <f>VLOOKUP(B1785,Reference!$A$1:$B$125, 2)</f>
        <v>Gen X</v>
      </c>
      <c r="E1785" t="s">
        <v>54</v>
      </c>
      <c r="F1785" t="str">
        <f>IF(E1785="High School", "No College", "College")</f>
        <v>College</v>
      </c>
      <c r="G1785" t="s">
        <v>55</v>
      </c>
      <c r="H1785">
        <v>28164</v>
      </c>
      <c r="I1785">
        <v>28164</v>
      </c>
      <c r="J1785" s="4" t="s">
        <v>341</v>
      </c>
      <c r="K1785">
        <v>1</v>
      </c>
      <c r="L1785">
        <v>0</v>
      </c>
      <c r="M1785" t="str">
        <f>IF(OR(K1785&gt;0, L1785&gt;0), "Parent", "Not Parent")</f>
        <v>Parent</v>
      </c>
      <c r="N1785" t="s">
        <v>695</v>
      </c>
      <c r="O1785" s="8">
        <v>41916</v>
      </c>
      <c r="P1785" s="9">
        <f>O1785-N1785</f>
        <v>518</v>
      </c>
      <c r="Q1785">
        <v>23</v>
      </c>
      <c r="R1785" s="9">
        <f>P1785-Q1785</f>
        <v>495</v>
      </c>
      <c r="S1785" s="8">
        <f>O1785-R1785</f>
        <v>41421</v>
      </c>
      <c r="T1785">
        <v>3</v>
      </c>
      <c r="U1785">
        <v>18</v>
      </c>
      <c r="V1785">
        <v>26</v>
      </c>
      <c r="W1785">
        <v>11</v>
      </c>
      <c r="X1785">
        <v>8</v>
      </c>
      <c r="Y1785">
        <v>12</v>
      </c>
      <c r="Z1785">
        <v>78</v>
      </c>
      <c r="AA1785">
        <f>Z1785/P1785</f>
        <v>0.15057915057915058</v>
      </c>
      <c r="AB1785" s="11" t="s">
        <v>506</v>
      </c>
      <c r="AC1785" t="s">
        <v>59</v>
      </c>
      <c r="AD1785">
        <v>3</v>
      </c>
      <c r="AE1785" t="str">
        <f>IF(AD1785&gt;3, "Prefers Discount", "Discount Indifferent")</f>
        <v>Discount Indifferent</v>
      </c>
      <c r="AF1785">
        <v>4</v>
      </c>
      <c r="AG1785">
        <v>2</v>
      </c>
      <c r="AH1785">
        <v>0</v>
      </c>
      <c r="AI1785" t="str">
        <f>INDEX($AF$1:$AH$1,MATCH(MAX(AF1785:AH1785),AF1785:AH1785,0))</f>
        <v>Store_Orders</v>
      </c>
      <c r="AJ1785">
        <v>7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f>SUM(AK1785:AO1785)</f>
        <v>0</v>
      </c>
      <c r="AQ1785" t="s">
        <v>67</v>
      </c>
      <c r="AR1785">
        <v>0</v>
      </c>
      <c r="AS1785" t="str">
        <f>IF(OR(AK1785&gt;0, AL1785&gt;0, AM1785&gt;0, AN1785&gt;0, AO1785&gt;0), "Converted", "Not Converted")</f>
        <v>Not Converted</v>
      </c>
      <c r="AT1785">
        <v>0</v>
      </c>
      <c r="AU1785">
        <v>3</v>
      </c>
      <c r="AV1785">
        <v>11</v>
      </c>
      <c r="AW1785">
        <f>IF(Z1785&gt;607, 4, 0)</f>
        <v>0</v>
      </c>
      <c r="AX1785">
        <f>IF(AA1785&gt;1.6588, 3, 0)</f>
        <v>0</v>
      </c>
      <c r="AY1785">
        <f>IF(P1785&gt;401, 2, 0)</f>
        <v>2</v>
      </c>
      <c r="AZ1785">
        <f>IF(I1785&gt;52915.77, 1, 0)</f>
        <v>0</v>
      </c>
      <c r="BA1785">
        <f>SUM(AW1785:AZ1785)</f>
        <v>2</v>
      </c>
      <c r="BB1785" t="str">
        <f>VLOOKUP(BA1785,'Standard Deviations'!$L$1:$M$11,2,TRUE)</f>
        <v>Bronze</v>
      </c>
    </row>
    <row r="1786" spans="1:54">
      <c r="A1786">
        <v>2371</v>
      </c>
      <c r="B1786">
        <v>1972</v>
      </c>
      <c r="C1786">
        <f>2024-B1786</f>
        <v>52</v>
      </c>
      <c r="D1786" t="str">
        <f>VLOOKUP(B1786,Reference!$A$1:$B$125, 2)</f>
        <v>Gen X</v>
      </c>
      <c r="E1786" t="s">
        <v>54</v>
      </c>
      <c r="F1786" t="str">
        <f>IF(E1786="High School", "No College", "College")</f>
        <v>College</v>
      </c>
      <c r="G1786" t="s">
        <v>55</v>
      </c>
      <c r="H1786">
        <v>33622</v>
      </c>
      <c r="I1786">
        <v>33622</v>
      </c>
      <c r="J1786" s="4" t="s">
        <v>175</v>
      </c>
      <c r="K1786">
        <v>1</v>
      </c>
      <c r="L1786">
        <v>1</v>
      </c>
      <c r="M1786" t="str">
        <f>IF(OR(K1786&gt;0, L1786&gt;0), "Parent", "Not Parent")</f>
        <v>Parent</v>
      </c>
      <c r="N1786" t="s">
        <v>221</v>
      </c>
      <c r="O1786" s="8">
        <v>41916</v>
      </c>
      <c r="P1786" s="9">
        <f>O1786-N1786</f>
        <v>539</v>
      </c>
      <c r="Q1786">
        <v>22</v>
      </c>
      <c r="R1786" s="9">
        <f>P1786-Q1786</f>
        <v>517</v>
      </c>
      <c r="S1786" s="8">
        <f>O1786-R1786</f>
        <v>41399</v>
      </c>
      <c r="T1786">
        <v>39</v>
      </c>
      <c r="U1786">
        <v>1</v>
      </c>
      <c r="V1786">
        <v>22</v>
      </c>
      <c r="W1786">
        <v>3</v>
      </c>
      <c r="X1786">
        <v>4</v>
      </c>
      <c r="Y1786">
        <v>12</v>
      </c>
      <c r="Z1786">
        <v>81</v>
      </c>
      <c r="AA1786">
        <f>Z1786/P1786</f>
        <v>0.150278293135436</v>
      </c>
      <c r="AB1786" s="11" t="s">
        <v>506</v>
      </c>
      <c r="AC1786" t="s">
        <v>59</v>
      </c>
      <c r="AD1786">
        <v>3</v>
      </c>
      <c r="AE1786" t="str">
        <f>IF(AD1786&gt;3, "Prefers Discount", "Discount Indifferent")</f>
        <v>Discount Indifferent</v>
      </c>
      <c r="AF1786">
        <v>4</v>
      </c>
      <c r="AG1786">
        <v>2</v>
      </c>
      <c r="AH1786">
        <v>0</v>
      </c>
      <c r="AI1786" t="str">
        <f>INDEX($AF$1:$AH$1,MATCH(MAX(AF1786:AH1786),AF1786:AH1786,0))</f>
        <v>Store_Orders</v>
      </c>
      <c r="AJ1786">
        <v>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f>SUM(AK1786:AO1786)</f>
        <v>0</v>
      </c>
      <c r="AQ1786" t="s">
        <v>67</v>
      </c>
      <c r="AR1786">
        <v>0</v>
      </c>
      <c r="AS1786" t="str">
        <f>IF(OR(AK1786&gt;0, AL1786&gt;0, AM1786&gt;0, AN1786&gt;0, AO1786&gt;0), "Converted", "Not Converted")</f>
        <v>Not Converted</v>
      </c>
      <c r="AT1786">
        <v>0</v>
      </c>
      <c r="AU1786">
        <v>3</v>
      </c>
      <c r="AV1786">
        <v>11</v>
      </c>
      <c r="AW1786">
        <f>IF(Z1786&gt;607, 4, 0)</f>
        <v>0</v>
      </c>
      <c r="AX1786">
        <f>IF(AA1786&gt;1.6588, 3, 0)</f>
        <v>0</v>
      </c>
      <c r="AY1786">
        <f>IF(P1786&gt;401, 2, 0)</f>
        <v>2</v>
      </c>
      <c r="AZ1786">
        <f>IF(I1786&gt;52915.77, 1, 0)</f>
        <v>0</v>
      </c>
      <c r="BA1786">
        <f>SUM(AW1786:AZ1786)</f>
        <v>2</v>
      </c>
      <c r="BB1786" t="str">
        <f>VLOOKUP(BA1786,'Standard Deviations'!$L$1:$M$11,2,TRUE)</f>
        <v>Bronze</v>
      </c>
    </row>
    <row r="1787" spans="1:54">
      <c r="A1787">
        <v>6710</v>
      </c>
      <c r="B1787">
        <v>1951</v>
      </c>
      <c r="C1787">
        <f>2024-B1787</f>
        <v>73</v>
      </c>
      <c r="D1787" t="str">
        <f>VLOOKUP(B1787,Reference!$A$1:$B$125, 2)</f>
        <v>Boomers</v>
      </c>
      <c r="E1787" t="s">
        <v>64</v>
      </c>
      <c r="F1787" t="str">
        <f>IF(E1787="High School", "No College", "College")</f>
        <v>College</v>
      </c>
      <c r="G1787" t="s">
        <v>60</v>
      </c>
      <c r="H1787">
        <v>58217</v>
      </c>
      <c r="I1787">
        <v>58217</v>
      </c>
      <c r="J1787" s="4" t="s">
        <v>61</v>
      </c>
      <c r="K1787">
        <v>2</v>
      </c>
      <c r="L1787">
        <v>1</v>
      </c>
      <c r="M1787" t="str">
        <f>IF(OR(K1787&gt;0, L1787&gt;0), "Parent", "Not Parent")</f>
        <v>Parent</v>
      </c>
      <c r="N1787" t="s">
        <v>323</v>
      </c>
      <c r="O1787" s="8">
        <v>41916</v>
      </c>
      <c r="P1787" s="9">
        <f>O1787-N1787</f>
        <v>686</v>
      </c>
      <c r="Q1787">
        <v>84</v>
      </c>
      <c r="R1787" s="9">
        <f>P1787-Q1787</f>
        <v>602</v>
      </c>
      <c r="S1787" s="8">
        <f>O1787-R1787</f>
        <v>41314</v>
      </c>
      <c r="T1787">
        <v>68</v>
      </c>
      <c r="U1787">
        <v>1</v>
      </c>
      <c r="V1787">
        <v>13</v>
      </c>
      <c r="W1787">
        <v>3</v>
      </c>
      <c r="X1787">
        <v>5</v>
      </c>
      <c r="Y1787">
        <v>13</v>
      </c>
      <c r="Z1787">
        <v>103</v>
      </c>
      <c r="AA1787">
        <f>Z1787/P1787</f>
        <v>0.15014577259475217</v>
      </c>
      <c r="AB1787" s="14" t="s">
        <v>506</v>
      </c>
      <c r="AC1787" s="13" t="s">
        <v>63</v>
      </c>
      <c r="AD1787">
        <v>1</v>
      </c>
      <c r="AE1787" t="str">
        <f>IF(AD1787&gt;3, "Prefers Discount", "Discount Indifferent")</f>
        <v>Discount Indifferent</v>
      </c>
      <c r="AF1787">
        <v>4</v>
      </c>
      <c r="AG1787">
        <v>2</v>
      </c>
      <c r="AH1787">
        <v>0</v>
      </c>
      <c r="AI1787" t="str">
        <f>INDEX($AF$1:$AH$1,MATCH(MAX(AF1787:AH1787),AF1787:AH1787,0))</f>
        <v>Store_Orders</v>
      </c>
      <c r="AJ1787">
        <v>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f>SUM(AK1787:AO1787)</f>
        <v>0</v>
      </c>
      <c r="AQ1787" t="s">
        <v>67</v>
      </c>
      <c r="AR1787">
        <v>0</v>
      </c>
      <c r="AS1787" t="str">
        <f>IF(OR(AK1787&gt;0, AL1787&gt;0, AM1787&gt;0, AN1787&gt;0, AO1787&gt;0), "Converted", "Not Converted")</f>
        <v>Not Converted</v>
      </c>
      <c r="AT1787">
        <v>0</v>
      </c>
      <c r="AU1787">
        <v>3</v>
      </c>
      <c r="AV1787">
        <v>11</v>
      </c>
      <c r="AW1787">
        <f>IF(Z1787&gt;607, 4, 0)</f>
        <v>0</v>
      </c>
      <c r="AX1787">
        <f>IF(AA1787&gt;1.6588, 3, 0)</f>
        <v>0</v>
      </c>
      <c r="AY1787">
        <f>IF(P1787&gt;401, 2, 0)</f>
        <v>2</v>
      </c>
      <c r="AZ1787">
        <f>IF(I1787&gt;52915.77, 1, 0)</f>
        <v>1</v>
      </c>
      <c r="BA1787">
        <f>SUM(AW1787:AZ1787)</f>
        <v>3</v>
      </c>
      <c r="BB1787" t="str">
        <f>VLOOKUP(BA1787,'Standard Deviations'!$L$1:$M$11,2,TRUE)</f>
        <v>Silver</v>
      </c>
    </row>
    <row r="1788" spans="1:54">
      <c r="A1788">
        <v>8420</v>
      </c>
      <c r="B1788">
        <v>1970</v>
      </c>
      <c r="C1788">
        <f>2024-B1788</f>
        <v>54</v>
      </c>
      <c r="D1788" t="str">
        <f>VLOOKUP(B1788,Reference!$A$1:$B$125, 2)</f>
        <v>Gen X</v>
      </c>
      <c r="E1788" t="s">
        <v>74</v>
      </c>
      <c r="F1788" t="str">
        <f>IF(E1788="High School", "No College", "College")</f>
        <v>College</v>
      </c>
      <c r="G1788" t="s">
        <v>55</v>
      </c>
      <c r="H1788">
        <v>15315</v>
      </c>
      <c r="I1788">
        <v>15315</v>
      </c>
      <c r="J1788" s="4" t="s">
        <v>341</v>
      </c>
      <c r="K1788">
        <v>0</v>
      </c>
      <c r="L1788">
        <v>0</v>
      </c>
      <c r="M1788" t="str">
        <f>IF(OR(K1788&gt;0, L1788&gt;0), "Parent", "Not Parent")</f>
        <v>Not Parent</v>
      </c>
      <c r="N1788" t="s">
        <v>696</v>
      </c>
      <c r="O1788" s="8">
        <v>41916</v>
      </c>
      <c r="P1788" s="9">
        <f>O1788-N1788</f>
        <v>427</v>
      </c>
      <c r="Q1788">
        <v>27</v>
      </c>
      <c r="R1788" s="9">
        <f>P1788-Q1788</f>
        <v>400</v>
      </c>
      <c r="S1788" s="8">
        <f>O1788-R1788</f>
        <v>41516</v>
      </c>
      <c r="T1788">
        <v>7</v>
      </c>
      <c r="U1788">
        <v>4</v>
      </c>
      <c r="V1788">
        <v>13</v>
      </c>
      <c r="W1788">
        <v>15</v>
      </c>
      <c r="X1788">
        <v>8</v>
      </c>
      <c r="Y1788">
        <v>17</v>
      </c>
      <c r="Z1788">
        <v>64</v>
      </c>
      <c r="AA1788">
        <f>Z1788/P1788</f>
        <v>0.14988290398126464</v>
      </c>
      <c r="AB1788" s="11" t="s">
        <v>506</v>
      </c>
      <c r="AC1788" t="s">
        <v>59</v>
      </c>
      <c r="AD1788">
        <v>2</v>
      </c>
      <c r="AE1788" t="str">
        <f>IF(AD1788&gt;3, "Prefers Discount", "Discount Indifferent")</f>
        <v>Discount Indifferent</v>
      </c>
      <c r="AF1788">
        <v>4</v>
      </c>
      <c r="AG1788">
        <v>2</v>
      </c>
      <c r="AH1788">
        <v>0</v>
      </c>
      <c r="AI1788" t="str">
        <f>INDEX($AF$1:$AH$1,MATCH(MAX(AF1788:AH1788),AF1788:AH1788,0))</f>
        <v>Store_Orders</v>
      </c>
      <c r="AJ1788">
        <v>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f>SUM(AK1788:AO1788)</f>
        <v>0</v>
      </c>
      <c r="AQ1788" t="s">
        <v>67</v>
      </c>
      <c r="AR1788">
        <v>0</v>
      </c>
      <c r="AS1788" t="str">
        <f>IF(OR(AK1788&gt;0, AL1788&gt;0, AM1788&gt;0, AN1788&gt;0, AO1788&gt;0), "Converted", "Not Converted")</f>
        <v>Not Converted</v>
      </c>
      <c r="AT1788">
        <v>0</v>
      </c>
      <c r="AU1788">
        <v>3</v>
      </c>
      <c r="AV1788">
        <v>11</v>
      </c>
      <c r="AW1788">
        <f>IF(Z1788&gt;607, 4, 0)</f>
        <v>0</v>
      </c>
      <c r="AX1788">
        <f>IF(AA1788&gt;1.6588, 3, 0)</f>
        <v>0</v>
      </c>
      <c r="AY1788">
        <f>IF(P1788&gt;401, 2, 0)</f>
        <v>2</v>
      </c>
      <c r="AZ1788">
        <f>IF(I1788&gt;52915.77, 1, 0)</f>
        <v>0</v>
      </c>
      <c r="BA1788">
        <f>SUM(AW1788:AZ1788)</f>
        <v>2</v>
      </c>
      <c r="BB1788" t="str">
        <f>VLOOKUP(BA1788,'Standard Deviations'!$L$1:$M$11,2,TRUE)</f>
        <v>Bronze</v>
      </c>
    </row>
    <row r="1789" spans="1:54">
      <c r="A1789">
        <v>10065</v>
      </c>
      <c r="B1789">
        <v>1970</v>
      </c>
      <c r="C1789">
        <f>2024-B1789</f>
        <v>54</v>
      </c>
      <c r="D1789" t="str">
        <f>VLOOKUP(B1789,Reference!$A$1:$B$125, 2)</f>
        <v>Gen X</v>
      </c>
      <c r="E1789" t="s">
        <v>74</v>
      </c>
      <c r="F1789" t="str">
        <f>IF(E1789="High School", "No College", "College")</f>
        <v>College</v>
      </c>
      <c r="G1789" t="s">
        <v>55</v>
      </c>
      <c r="H1789">
        <v>15315</v>
      </c>
      <c r="I1789">
        <v>15315</v>
      </c>
      <c r="J1789" s="4" t="s">
        <v>341</v>
      </c>
      <c r="K1789">
        <v>0</v>
      </c>
      <c r="L1789">
        <v>0</v>
      </c>
      <c r="M1789" t="str">
        <f>IF(OR(K1789&gt;0, L1789&gt;0), "Parent", "Not Parent")</f>
        <v>Not Parent</v>
      </c>
      <c r="N1789" t="s">
        <v>696</v>
      </c>
      <c r="O1789" s="8">
        <v>41916</v>
      </c>
      <c r="P1789" s="9">
        <f>O1789-N1789</f>
        <v>427</v>
      </c>
      <c r="Q1789">
        <v>27</v>
      </c>
      <c r="R1789" s="9">
        <f>P1789-Q1789</f>
        <v>400</v>
      </c>
      <c r="S1789" s="8">
        <f>O1789-R1789</f>
        <v>41516</v>
      </c>
      <c r="T1789">
        <v>7</v>
      </c>
      <c r="U1789">
        <v>4</v>
      </c>
      <c r="V1789">
        <v>13</v>
      </c>
      <c r="W1789">
        <v>15</v>
      </c>
      <c r="X1789">
        <v>8</v>
      </c>
      <c r="Y1789">
        <v>17</v>
      </c>
      <c r="Z1789">
        <v>64</v>
      </c>
      <c r="AA1789">
        <f>Z1789/P1789</f>
        <v>0.14988290398126464</v>
      </c>
      <c r="AB1789" s="11" t="s">
        <v>506</v>
      </c>
      <c r="AC1789" t="s">
        <v>59</v>
      </c>
      <c r="AD1789">
        <v>2</v>
      </c>
      <c r="AE1789" t="str">
        <f>IF(AD1789&gt;3, "Prefers Discount", "Discount Indifferent")</f>
        <v>Discount Indifferent</v>
      </c>
      <c r="AF1789">
        <v>4</v>
      </c>
      <c r="AG1789">
        <v>2</v>
      </c>
      <c r="AH1789">
        <v>0</v>
      </c>
      <c r="AI1789" t="str">
        <f>INDEX($AF$1:$AH$1,MATCH(MAX(AF1789:AH1789),AF1789:AH1789,0))</f>
        <v>Store_Orders</v>
      </c>
      <c r="AJ1789">
        <v>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f>SUM(AK1789:AO1789)</f>
        <v>0</v>
      </c>
      <c r="AQ1789" t="s">
        <v>67</v>
      </c>
      <c r="AR1789">
        <v>0</v>
      </c>
      <c r="AS1789" t="str">
        <f>IF(OR(AK1789&gt;0, AL1789&gt;0, AM1789&gt;0, AN1789&gt;0, AO1789&gt;0), "Converted", "Not Converted")</f>
        <v>Not Converted</v>
      </c>
      <c r="AT1789">
        <v>0</v>
      </c>
      <c r="AU1789">
        <v>3</v>
      </c>
      <c r="AV1789">
        <v>11</v>
      </c>
      <c r="AW1789">
        <f>IF(Z1789&gt;607, 4, 0)</f>
        <v>0</v>
      </c>
      <c r="AX1789">
        <f>IF(AA1789&gt;1.6588, 3, 0)</f>
        <v>0</v>
      </c>
      <c r="AY1789">
        <f>IF(P1789&gt;401, 2, 0)</f>
        <v>2</v>
      </c>
      <c r="AZ1789">
        <f>IF(I1789&gt;52915.77, 1, 0)</f>
        <v>0</v>
      </c>
      <c r="BA1789">
        <f>SUM(AW1789:AZ1789)</f>
        <v>2</v>
      </c>
      <c r="BB1789" t="str">
        <f>VLOOKUP(BA1789,'Standard Deviations'!$L$1:$M$11,2,TRUE)</f>
        <v>Bronze</v>
      </c>
    </row>
    <row r="1790" spans="1:54">
      <c r="A1790">
        <v>5577</v>
      </c>
      <c r="B1790">
        <v>1983</v>
      </c>
      <c r="C1790">
        <f>2024-B1790</f>
        <v>41</v>
      </c>
      <c r="D1790" t="str">
        <f>VLOOKUP(B1790,Reference!$A$1:$B$125, 2)</f>
        <v>Millennials</v>
      </c>
      <c r="E1790" t="s">
        <v>54</v>
      </c>
      <c r="F1790" t="str">
        <f>IF(E1790="High School", "No College", "College")</f>
        <v>College</v>
      </c>
      <c r="G1790" t="s">
        <v>65</v>
      </c>
      <c r="H1790">
        <v>43776</v>
      </c>
      <c r="I1790">
        <v>43776</v>
      </c>
      <c r="J1790" s="4" t="s">
        <v>175</v>
      </c>
      <c r="K1790">
        <v>1</v>
      </c>
      <c r="L1790">
        <v>0</v>
      </c>
      <c r="M1790" t="str">
        <f>IF(OR(K1790&gt;0, L1790&gt;0), "Parent", "Not Parent")</f>
        <v>Parent</v>
      </c>
      <c r="N1790" t="s">
        <v>120</v>
      </c>
      <c r="O1790" s="8">
        <v>41916</v>
      </c>
      <c r="P1790" s="9">
        <f>O1790-N1790</f>
        <v>154</v>
      </c>
      <c r="Q1790">
        <v>77</v>
      </c>
      <c r="R1790" s="9">
        <f>P1790-Q1790</f>
        <v>77</v>
      </c>
      <c r="S1790" s="8">
        <f>O1790-R1790</f>
        <v>41839</v>
      </c>
      <c r="T1790">
        <v>8</v>
      </c>
      <c r="U1790">
        <v>0</v>
      </c>
      <c r="V1790">
        <v>9</v>
      </c>
      <c r="W1790">
        <v>2</v>
      </c>
      <c r="X1790">
        <v>1</v>
      </c>
      <c r="Y1790">
        <v>3</v>
      </c>
      <c r="Z1790">
        <v>23</v>
      </c>
      <c r="AA1790">
        <f>Z1790/P1790</f>
        <v>0.14935064935064934</v>
      </c>
      <c r="AB1790" s="14" t="s">
        <v>506</v>
      </c>
      <c r="AC1790" s="13" t="s">
        <v>63</v>
      </c>
      <c r="AD1790">
        <v>1</v>
      </c>
      <c r="AE1790" t="str">
        <f>IF(AD1790&gt;3, "Prefers Discount", "Discount Indifferent")</f>
        <v>Discount Indifferent</v>
      </c>
      <c r="AF1790">
        <v>2</v>
      </c>
      <c r="AG1790">
        <v>1</v>
      </c>
      <c r="AH1790">
        <v>0</v>
      </c>
      <c r="AI1790" t="str">
        <f>INDEX($AF$1:$AH$1,MATCH(MAX(AF1790:AH1790),AF1790:AH1790,0))</f>
        <v>Store_Orders</v>
      </c>
      <c r="AJ1790">
        <v>6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f>SUM(AK1790:AO1790)</f>
        <v>0</v>
      </c>
      <c r="AQ1790" t="s">
        <v>67</v>
      </c>
      <c r="AR1790">
        <v>0</v>
      </c>
      <c r="AS1790" t="str">
        <f>IF(OR(AK1790&gt;0, AL1790&gt;0, AM1790&gt;0, AN1790&gt;0, AO1790&gt;0), "Converted", "Not Converted")</f>
        <v>Not Converted</v>
      </c>
      <c r="AT1790">
        <v>0</v>
      </c>
      <c r="AU1790">
        <v>3</v>
      </c>
      <c r="AV1790">
        <v>11</v>
      </c>
      <c r="AW1790">
        <f>IF(Z1790&gt;607, 4, 0)</f>
        <v>0</v>
      </c>
      <c r="AX1790">
        <f>IF(AA1790&gt;1.6588, 3, 0)</f>
        <v>0</v>
      </c>
      <c r="AY1790">
        <f>IF(P1790&gt;401, 2, 0)</f>
        <v>0</v>
      </c>
      <c r="AZ1790">
        <f>IF(I1790&gt;52915.77, 1, 0)</f>
        <v>0</v>
      </c>
      <c r="BA1790">
        <f>SUM(AW1790:AZ1790)</f>
        <v>0</v>
      </c>
      <c r="BB1790" t="str">
        <f>VLOOKUP(BA1790,'Standard Deviations'!$L$1:$M$11,2,TRUE)</f>
        <v>No Tier</v>
      </c>
    </row>
    <row r="1791" spans="1:54">
      <c r="A1791">
        <v>2066</v>
      </c>
      <c r="B1791">
        <v>1949</v>
      </c>
      <c r="C1791">
        <f>2024-B1791</f>
        <v>75</v>
      </c>
      <c r="D1791" t="str">
        <f>VLOOKUP(B1791,Reference!$A$1:$B$125, 2)</f>
        <v>Boomers</v>
      </c>
      <c r="E1791" t="s">
        <v>54</v>
      </c>
      <c r="F1791" t="str">
        <f>IF(E1791="High School", "No College", "College")</f>
        <v>College</v>
      </c>
      <c r="G1791" t="s">
        <v>65</v>
      </c>
      <c r="H1791">
        <v>38823</v>
      </c>
      <c r="I1791">
        <v>38823</v>
      </c>
      <c r="J1791" s="4" t="s">
        <v>175</v>
      </c>
      <c r="K1791">
        <v>0</v>
      </c>
      <c r="L1791">
        <v>1</v>
      </c>
      <c r="M1791" t="str">
        <f>IF(OR(K1791&gt;0, L1791&gt;0), "Parent", "Not Parent")</f>
        <v>Parent</v>
      </c>
      <c r="N1791" t="s">
        <v>346</v>
      </c>
      <c r="O1791" s="8">
        <v>41916</v>
      </c>
      <c r="P1791" s="9">
        <f>O1791-N1791</f>
        <v>765</v>
      </c>
      <c r="Q1791">
        <v>56</v>
      </c>
      <c r="R1791" s="9">
        <f>P1791-Q1791</f>
        <v>709</v>
      </c>
      <c r="S1791" s="8">
        <f>O1791-R1791</f>
        <v>41207</v>
      </c>
      <c r="T1791">
        <v>70</v>
      </c>
      <c r="U1791">
        <v>0</v>
      </c>
      <c r="V1791">
        <v>11</v>
      </c>
      <c r="W1791">
        <v>2</v>
      </c>
      <c r="X1791">
        <v>8</v>
      </c>
      <c r="Y1791">
        <v>23</v>
      </c>
      <c r="Z1791">
        <v>114</v>
      </c>
      <c r="AA1791">
        <f>Z1791/P1791</f>
        <v>0.14901960784313725</v>
      </c>
      <c r="AB1791" s="14" t="s">
        <v>506</v>
      </c>
      <c r="AC1791" s="13" t="s">
        <v>63</v>
      </c>
      <c r="AD1791">
        <v>1</v>
      </c>
      <c r="AE1791" t="str">
        <f>IF(AD1791&gt;3, "Prefers Discount", "Discount Indifferent")</f>
        <v>Discount Indifferent</v>
      </c>
      <c r="AF1791">
        <v>3</v>
      </c>
      <c r="AG1791">
        <v>2</v>
      </c>
      <c r="AH1791">
        <v>1</v>
      </c>
      <c r="AI1791" t="str">
        <f>INDEX($AF$1:$AH$1,MATCH(MAX(AF1791:AH1791),AF1791:AH1791,0))</f>
        <v>Store_Orders</v>
      </c>
      <c r="AJ1791">
        <v>6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f>SUM(AK1791:AO1791)</f>
        <v>0</v>
      </c>
      <c r="AQ1791" t="s">
        <v>67</v>
      </c>
      <c r="AR1791">
        <v>0</v>
      </c>
      <c r="AS1791" t="str">
        <f>IF(OR(AK1791&gt;0, AL1791&gt;0, AM1791&gt;0, AN1791&gt;0, AO1791&gt;0), "Converted", "Not Converted")</f>
        <v>Not Converted</v>
      </c>
      <c r="AT1791">
        <v>0</v>
      </c>
      <c r="AU1791">
        <v>3</v>
      </c>
      <c r="AV1791">
        <v>11</v>
      </c>
      <c r="AW1791">
        <f>IF(Z1791&gt;607, 4, 0)</f>
        <v>0</v>
      </c>
      <c r="AX1791">
        <f>IF(AA1791&gt;1.6588, 3, 0)</f>
        <v>0</v>
      </c>
      <c r="AY1791">
        <f>IF(P1791&gt;401, 2, 0)</f>
        <v>2</v>
      </c>
      <c r="AZ1791">
        <f>IF(I1791&gt;52915.77, 1, 0)</f>
        <v>0</v>
      </c>
      <c r="BA1791">
        <f>SUM(AW1791:AZ1791)</f>
        <v>2</v>
      </c>
      <c r="BB1791" t="str">
        <f>VLOOKUP(BA1791,'Standard Deviations'!$L$1:$M$11,2,TRUE)</f>
        <v>Bronze</v>
      </c>
    </row>
    <row r="1792" spans="1:54">
      <c r="A1792">
        <v>2461</v>
      </c>
      <c r="B1792">
        <v>1955</v>
      </c>
      <c r="C1792">
        <f>2024-B1792</f>
        <v>69</v>
      </c>
      <c r="D1792" t="str">
        <f>VLOOKUP(B1792,Reference!$A$1:$B$125, 2)</f>
        <v>Boomers</v>
      </c>
      <c r="E1792" t="s">
        <v>64</v>
      </c>
      <c r="F1792" t="str">
        <f>IF(E1792="High School", "No College", "College")</f>
        <v>College</v>
      </c>
      <c r="G1792" t="s">
        <v>60</v>
      </c>
      <c r="H1792">
        <v>51124</v>
      </c>
      <c r="I1792">
        <v>51124</v>
      </c>
      <c r="J1792" s="4" t="s">
        <v>175</v>
      </c>
      <c r="K1792">
        <v>1</v>
      </c>
      <c r="L1792">
        <v>1</v>
      </c>
      <c r="M1792" t="str">
        <f>IF(OR(K1792&gt;0, L1792&gt;0), "Parent", "Not Parent")</f>
        <v>Parent</v>
      </c>
      <c r="N1792" t="s">
        <v>697</v>
      </c>
      <c r="O1792" s="8">
        <v>41916</v>
      </c>
      <c r="P1792" s="9">
        <f>O1792-N1792</f>
        <v>290</v>
      </c>
      <c r="Q1792">
        <v>79</v>
      </c>
      <c r="R1792" s="9">
        <f>P1792-Q1792</f>
        <v>211</v>
      </c>
      <c r="S1792" s="8">
        <f>O1792-R1792</f>
        <v>41705</v>
      </c>
      <c r="T1792">
        <v>26</v>
      </c>
      <c r="U1792">
        <v>1</v>
      </c>
      <c r="V1792">
        <v>11</v>
      </c>
      <c r="W1792">
        <v>0</v>
      </c>
      <c r="X1792">
        <v>1</v>
      </c>
      <c r="Y1792">
        <v>4</v>
      </c>
      <c r="Z1792">
        <v>43</v>
      </c>
      <c r="AA1792">
        <f>Z1792/P1792</f>
        <v>0.14827586206896551</v>
      </c>
      <c r="AB1792" s="14" t="s">
        <v>506</v>
      </c>
      <c r="AC1792" s="13" t="s">
        <v>63</v>
      </c>
      <c r="AD1792">
        <v>2</v>
      </c>
      <c r="AE1792" t="str">
        <f>IF(AD1792&gt;3, "Prefers Discount", "Discount Indifferent")</f>
        <v>Discount Indifferent</v>
      </c>
      <c r="AF1792">
        <v>3</v>
      </c>
      <c r="AG1792">
        <v>1</v>
      </c>
      <c r="AH1792">
        <v>0</v>
      </c>
      <c r="AI1792" t="str">
        <f>INDEX($AF$1:$AH$1,MATCH(MAX(AF1792:AH1792),AF1792:AH1792,0))</f>
        <v>Store_Orders</v>
      </c>
      <c r="AJ1792">
        <v>3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f>SUM(AK1792:AO1792)</f>
        <v>0</v>
      </c>
      <c r="AQ1792" t="s">
        <v>67</v>
      </c>
      <c r="AR1792">
        <v>0</v>
      </c>
      <c r="AS1792" t="str">
        <f>IF(OR(AK1792&gt;0, AL1792&gt;0, AM1792&gt;0, AN1792&gt;0, AO1792&gt;0), "Converted", "Not Converted")</f>
        <v>Not Converted</v>
      </c>
      <c r="AT1792">
        <v>0</v>
      </c>
      <c r="AU1792">
        <v>3</v>
      </c>
      <c r="AV1792">
        <v>11</v>
      </c>
      <c r="AW1792">
        <f>IF(Z1792&gt;607, 4, 0)</f>
        <v>0</v>
      </c>
      <c r="AX1792">
        <f>IF(AA1792&gt;1.6588, 3, 0)</f>
        <v>0</v>
      </c>
      <c r="AY1792">
        <f>IF(P1792&gt;401, 2, 0)</f>
        <v>0</v>
      </c>
      <c r="AZ1792">
        <f>IF(I1792&gt;52915.77, 1, 0)</f>
        <v>0</v>
      </c>
      <c r="BA1792">
        <f>SUM(AW1792:AZ1792)</f>
        <v>0</v>
      </c>
      <c r="BB1792" t="str">
        <f>VLOOKUP(BA1792,'Standard Deviations'!$L$1:$M$11,2,TRUE)</f>
        <v>No Tier</v>
      </c>
    </row>
    <row r="1793" spans="1:54">
      <c r="A1793">
        <v>7004</v>
      </c>
      <c r="B1793">
        <v>1984</v>
      </c>
      <c r="C1793">
        <f>2024-B1793</f>
        <v>40</v>
      </c>
      <c r="D1793" t="str">
        <f>VLOOKUP(B1793,Reference!$A$1:$B$125, 2)</f>
        <v>Millennials</v>
      </c>
      <c r="E1793" t="s">
        <v>54</v>
      </c>
      <c r="F1793" t="str">
        <f>IF(E1793="High School", "No College", "College")</f>
        <v>College</v>
      </c>
      <c r="G1793" t="s">
        <v>60</v>
      </c>
      <c r="H1793">
        <v>11012</v>
      </c>
      <c r="I1793">
        <v>11012</v>
      </c>
      <c r="J1793" s="4" t="s">
        <v>341</v>
      </c>
      <c r="K1793">
        <v>1</v>
      </c>
      <c r="L1793">
        <v>0</v>
      </c>
      <c r="M1793" t="str">
        <f>IF(OR(K1793&gt;0, L1793&gt;0), "Parent", "Not Parent")</f>
        <v>Parent</v>
      </c>
      <c r="N1793" t="s">
        <v>698</v>
      </c>
      <c r="O1793" s="8">
        <v>41916</v>
      </c>
      <c r="P1793" s="9">
        <f>O1793-N1793</f>
        <v>567</v>
      </c>
      <c r="Q1793">
        <v>82</v>
      </c>
      <c r="R1793" s="9">
        <f>P1793-Q1793</f>
        <v>485</v>
      </c>
      <c r="S1793" s="8">
        <f>O1793-R1793</f>
        <v>41431</v>
      </c>
      <c r="T1793">
        <v>24</v>
      </c>
      <c r="U1793">
        <v>3</v>
      </c>
      <c r="V1793">
        <v>26</v>
      </c>
      <c r="W1793">
        <v>7</v>
      </c>
      <c r="X1793">
        <v>1</v>
      </c>
      <c r="Y1793">
        <v>23</v>
      </c>
      <c r="Z1793">
        <v>84</v>
      </c>
      <c r="AA1793">
        <f>Z1793/P1793</f>
        <v>0.14814814814814814</v>
      </c>
      <c r="AB1793" s="14" t="s">
        <v>506</v>
      </c>
      <c r="AC1793" s="13" t="s">
        <v>63</v>
      </c>
      <c r="AD1793">
        <v>3</v>
      </c>
      <c r="AE1793" t="str">
        <f>IF(AD1793&gt;3, "Prefers Discount", "Discount Indifferent")</f>
        <v>Discount Indifferent</v>
      </c>
      <c r="AF1793">
        <v>2</v>
      </c>
      <c r="AG1793">
        <v>3</v>
      </c>
      <c r="AH1793">
        <v>1</v>
      </c>
      <c r="AI1793" t="str">
        <f>INDEX($AF$1:$AH$1,MATCH(MAX(AF1793:AH1793),AF1793:AH1793,0))</f>
        <v>Web_Orders</v>
      </c>
      <c r="AJ1793">
        <v>9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f>SUM(AK1793:AO1793)</f>
        <v>1</v>
      </c>
      <c r="AQ1793" t="str">
        <f>INDEX($AK$1:$AO$1,MATCH(MAX(AK1793:AO1793),AK1793:AO1793,0))</f>
        <v>Converted_on_Camp3</v>
      </c>
      <c r="AR1793">
        <v>1</v>
      </c>
      <c r="AS1793" t="str">
        <f>IF(OR(AK1793&gt;0, AL1793&gt;0, AM1793&gt;0, AN1793&gt;0, AO1793&gt;0), "Converted", "Not Converted")</f>
        <v>Converted</v>
      </c>
      <c r="AT1793">
        <v>0</v>
      </c>
      <c r="AU1793">
        <v>3</v>
      </c>
      <c r="AV1793">
        <v>11</v>
      </c>
      <c r="AW1793">
        <f>IF(Z1793&gt;607, 4, 0)</f>
        <v>0</v>
      </c>
      <c r="AX1793">
        <f>IF(AA1793&gt;1.6588, 3, 0)</f>
        <v>0</v>
      </c>
      <c r="AY1793">
        <f>IF(P1793&gt;401, 2, 0)</f>
        <v>2</v>
      </c>
      <c r="AZ1793">
        <f>IF(I1793&gt;52915.77, 1, 0)</f>
        <v>0</v>
      </c>
      <c r="BA1793">
        <f>SUM(AW1793:AZ1793)</f>
        <v>2</v>
      </c>
      <c r="BB1793" t="str">
        <f>VLOOKUP(BA1793,'Standard Deviations'!$L$1:$M$11,2,TRUE)</f>
        <v>Bronze</v>
      </c>
    </row>
    <row r="1794" spans="1:54">
      <c r="A1794">
        <v>9736</v>
      </c>
      <c r="B1794">
        <v>1980</v>
      </c>
      <c r="C1794">
        <f>2024-B1794</f>
        <v>44</v>
      </c>
      <c r="D1794" t="str">
        <f>VLOOKUP(B1794,Reference!$A$1:$B$125, 2)</f>
        <v>Millennials</v>
      </c>
      <c r="E1794" t="s">
        <v>54</v>
      </c>
      <c r="F1794" t="str">
        <f>IF(E1794="High School", "No College", "College")</f>
        <v>College</v>
      </c>
      <c r="G1794" t="s">
        <v>55</v>
      </c>
      <c r="H1794">
        <v>41850</v>
      </c>
      <c r="I1794">
        <v>41850</v>
      </c>
      <c r="J1794" s="4" t="s">
        <v>175</v>
      </c>
      <c r="K1794">
        <v>1</v>
      </c>
      <c r="L1794">
        <v>1</v>
      </c>
      <c r="M1794" t="str">
        <f>IF(OR(K1794&gt;0, L1794&gt;0), "Parent", "Not Parent")</f>
        <v>Parent</v>
      </c>
      <c r="N1794" t="s">
        <v>573</v>
      </c>
      <c r="O1794" s="8">
        <v>41916</v>
      </c>
      <c r="P1794" s="9">
        <f>O1794-N1794</f>
        <v>649</v>
      </c>
      <c r="Q1794">
        <v>51</v>
      </c>
      <c r="R1794" s="9">
        <f>P1794-Q1794</f>
        <v>598</v>
      </c>
      <c r="S1794" s="8">
        <f>O1794-R1794</f>
        <v>41318</v>
      </c>
      <c r="T1794">
        <v>53</v>
      </c>
      <c r="U1794">
        <v>5</v>
      </c>
      <c r="V1794">
        <v>19</v>
      </c>
      <c r="W1794">
        <v>2</v>
      </c>
      <c r="X1794">
        <v>13</v>
      </c>
      <c r="Y1794">
        <v>4</v>
      </c>
      <c r="Z1794">
        <v>96</v>
      </c>
      <c r="AA1794">
        <f>Z1794/P1794</f>
        <v>0.14791987673343607</v>
      </c>
      <c r="AB1794" s="14" t="s">
        <v>506</v>
      </c>
      <c r="AC1794" s="13" t="s">
        <v>63</v>
      </c>
      <c r="AD1794">
        <v>3</v>
      </c>
      <c r="AE1794" t="str">
        <f>IF(AD1794&gt;3, "Prefers Discount", "Discount Indifferent")</f>
        <v>Discount Indifferent</v>
      </c>
      <c r="AF1794">
        <v>3</v>
      </c>
      <c r="AG1794">
        <v>3</v>
      </c>
      <c r="AH1794">
        <v>0</v>
      </c>
      <c r="AI1794" t="str">
        <f>INDEX($AF$1:$AH$1,MATCH(MAX(AF1794:AH1794),AF1794:AH1794,0))</f>
        <v>Store_Orders</v>
      </c>
      <c r="AJ1794">
        <v>8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f>SUM(AK1794:AO1794)</f>
        <v>0</v>
      </c>
      <c r="AQ1794" t="s">
        <v>67</v>
      </c>
      <c r="AR1794">
        <v>0</v>
      </c>
      <c r="AS1794" t="str">
        <f>IF(OR(AK1794&gt;0, AL1794&gt;0, AM1794&gt;0, AN1794&gt;0, AO1794&gt;0), "Converted", "Not Converted")</f>
        <v>Not Converted</v>
      </c>
      <c r="AT1794">
        <v>0</v>
      </c>
      <c r="AU1794">
        <v>3</v>
      </c>
      <c r="AV1794">
        <v>11</v>
      </c>
      <c r="AW1794">
        <f>IF(Z1794&gt;607, 4, 0)</f>
        <v>0</v>
      </c>
      <c r="AX1794">
        <f>IF(AA1794&gt;1.6588, 3, 0)</f>
        <v>0</v>
      </c>
      <c r="AY1794">
        <f>IF(P1794&gt;401, 2, 0)</f>
        <v>2</v>
      </c>
      <c r="AZ1794">
        <f>IF(I1794&gt;52915.77, 1, 0)</f>
        <v>0</v>
      </c>
      <c r="BA1794">
        <f>SUM(AW1794:AZ1794)</f>
        <v>2</v>
      </c>
      <c r="BB1794" t="str">
        <f>VLOOKUP(BA1794,'Standard Deviations'!$L$1:$M$11,2,TRUE)</f>
        <v>Bronze</v>
      </c>
    </row>
    <row r="1795" spans="1:54">
      <c r="A1795">
        <v>10466</v>
      </c>
      <c r="B1795">
        <v>1965</v>
      </c>
      <c r="C1795">
        <f>2024-B1795</f>
        <v>59</v>
      </c>
      <c r="D1795" t="str">
        <f>VLOOKUP(B1795,Reference!$A$1:$B$125, 2)</f>
        <v>Gen X</v>
      </c>
      <c r="E1795" t="s">
        <v>54</v>
      </c>
      <c r="F1795" t="str">
        <f>IF(E1795="High School", "No College", "College")</f>
        <v>College</v>
      </c>
      <c r="G1795" t="s">
        <v>55</v>
      </c>
      <c r="H1795">
        <v>44393</v>
      </c>
      <c r="I1795">
        <v>44393</v>
      </c>
      <c r="J1795" s="4" t="s">
        <v>175</v>
      </c>
      <c r="K1795">
        <v>1</v>
      </c>
      <c r="L1795">
        <v>1</v>
      </c>
      <c r="M1795" t="str">
        <f>IF(OR(K1795&gt;0, L1795&gt;0), "Parent", "Not Parent")</f>
        <v>Parent</v>
      </c>
      <c r="N1795" t="s">
        <v>670</v>
      </c>
      <c r="O1795" s="8">
        <v>41916</v>
      </c>
      <c r="P1795" s="9">
        <f>O1795-N1795</f>
        <v>408</v>
      </c>
      <c r="Q1795">
        <v>86</v>
      </c>
      <c r="R1795" s="9">
        <f>P1795-Q1795</f>
        <v>322</v>
      </c>
      <c r="S1795" s="8">
        <f>O1795-R1795</f>
        <v>41594</v>
      </c>
      <c r="T1795">
        <v>24</v>
      </c>
      <c r="U1795">
        <v>2</v>
      </c>
      <c r="V1795">
        <v>20</v>
      </c>
      <c r="W1795">
        <v>2</v>
      </c>
      <c r="X1795">
        <v>2</v>
      </c>
      <c r="Y1795">
        <v>10</v>
      </c>
      <c r="Z1795">
        <v>60</v>
      </c>
      <c r="AA1795">
        <f>Z1795/P1795</f>
        <v>0.14705882352941177</v>
      </c>
      <c r="AB1795" s="14" t="s">
        <v>506</v>
      </c>
      <c r="AC1795" s="13" t="s">
        <v>63</v>
      </c>
      <c r="AD1795">
        <v>2</v>
      </c>
      <c r="AE1795" t="str">
        <f>IF(AD1795&gt;3, "Prefers Discount", "Discount Indifferent")</f>
        <v>Discount Indifferent</v>
      </c>
      <c r="AF1795">
        <v>4</v>
      </c>
      <c r="AG1795">
        <v>1</v>
      </c>
      <c r="AH1795">
        <v>0</v>
      </c>
      <c r="AI1795" t="str">
        <f>INDEX($AF$1:$AH$1,MATCH(MAX(AF1795:AH1795),AF1795:AH1795,0))</f>
        <v>Store_Orders</v>
      </c>
      <c r="AJ1795">
        <v>4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f>SUM(AK1795:AO1795)</f>
        <v>0</v>
      </c>
      <c r="AQ1795" t="s">
        <v>67</v>
      </c>
      <c r="AR1795">
        <v>0</v>
      </c>
      <c r="AS1795" t="str">
        <f>IF(OR(AK1795&gt;0, AL1795&gt;0, AM1795&gt;0, AN1795&gt;0, AO1795&gt;0), "Converted", "Not Converted")</f>
        <v>Not Converted</v>
      </c>
      <c r="AT1795">
        <v>0</v>
      </c>
      <c r="AU1795">
        <v>3</v>
      </c>
      <c r="AV1795">
        <v>11</v>
      </c>
      <c r="AW1795">
        <f>IF(Z1795&gt;607, 4, 0)</f>
        <v>0</v>
      </c>
      <c r="AX1795">
        <f>IF(AA1795&gt;1.6588, 3, 0)</f>
        <v>0</v>
      </c>
      <c r="AY1795">
        <f>IF(P1795&gt;401, 2, 0)</f>
        <v>2</v>
      </c>
      <c r="AZ1795">
        <f>IF(I1795&gt;52915.77, 1, 0)</f>
        <v>0</v>
      </c>
      <c r="BA1795">
        <f>SUM(AW1795:AZ1795)</f>
        <v>2</v>
      </c>
      <c r="BB1795" t="str">
        <f>VLOOKUP(BA1795,'Standard Deviations'!$L$1:$M$11,2,TRUE)</f>
        <v>Bronze</v>
      </c>
    </row>
    <row r="1796" spans="1:54">
      <c r="A1796">
        <v>6214</v>
      </c>
      <c r="B1796">
        <v>1982</v>
      </c>
      <c r="C1796">
        <f>2024-B1796</f>
        <v>42</v>
      </c>
      <c r="D1796" t="str">
        <f>VLOOKUP(B1796,Reference!$A$1:$B$125, 2)</f>
        <v>Millennials</v>
      </c>
      <c r="E1796" t="s">
        <v>64</v>
      </c>
      <c r="F1796" t="str">
        <f>IF(E1796="High School", "No College", "College")</f>
        <v>College</v>
      </c>
      <c r="G1796" t="s">
        <v>55</v>
      </c>
      <c r="H1796">
        <v>43815</v>
      </c>
      <c r="I1796">
        <v>43815</v>
      </c>
      <c r="J1796" s="4" t="s">
        <v>175</v>
      </c>
      <c r="K1796">
        <v>1</v>
      </c>
      <c r="L1796">
        <v>0</v>
      </c>
      <c r="M1796" t="str">
        <f>IF(OR(K1796&gt;0, L1796&gt;0), "Parent", "Not Parent")</f>
        <v>Parent</v>
      </c>
      <c r="N1796" t="s">
        <v>279</v>
      </c>
      <c r="O1796" s="8">
        <v>41916</v>
      </c>
      <c r="P1796" s="9">
        <f>O1796-N1796</f>
        <v>547</v>
      </c>
      <c r="Q1796">
        <v>53</v>
      </c>
      <c r="R1796" s="9">
        <f>P1796-Q1796</f>
        <v>494</v>
      </c>
      <c r="S1796" s="8">
        <f>O1796-R1796</f>
        <v>41422</v>
      </c>
      <c r="T1796">
        <v>14</v>
      </c>
      <c r="U1796">
        <v>10</v>
      </c>
      <c r="V1796">
        <v>29</v>
      </c>
      <c r="W1796">
        <v>4</v>
      </c>
      <c r="X1796">
        <v>7</v>
      </c>
      <c r="Y1796">
        <v>15</v>
      </c>
      <c r="Z1796">
        <v>79</v>
      </c>
      <c r="AA1796">
        <f>Z1796/P1796</f>
        <v>0.14442413162705667</v>
      </c>
      <c r="AB1796" s="14" t="s">
        <v>506</v>
      </c>
      <c r="AC1796" s="13" t="s">
        <v>63</v>
      </c>
      <c r="AD1796">
        <v>1</v>
      </c>
      <c r="AE1796" t="str">
        <f>IF(AD1796&gt;3, "Prefers Discount", "Discount Indifferent")</f>
        <v>Discount Indifferent</v>
      </c>
      <c r="AF1796">
        <v>3</v>
      </c>
      <c r="AG1796">
        <v>2</v>
      </c>
      <c r="AH1796">
        <v>0</v>
      </c>
      <c r="AI1796" t="str">
        <f>INDEX($AF$1:$AH$1,MATCH(MAX(AF1796:AH1796),AF1796:AH1796,0))</f>
        <v>Store_Orders</v>
      </c>
      <c r="AJ1796">
        <v>6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f>SUM(AK1796:AO1796)</f>
        <v>0</v>
      </c>
      <c r="AQ1796" t="s">
        <v>67</v>
      </c>
      <c r="AR1796">
        <v>0</v>
      </c>
      <c r="AS1796" t="str">
        <f>IF(OR(AK1796&gt;0, AL1796&gt;0, AM1796&gt;0, AN1796&gt;0, AO1796&gt;0), "Converted", "Not Converted")</f>
        <v>Not Converted</v>
      </c>
      <c r="AT1796">
        <v>0</v>
      </c>
      <c r="AU1796">
        <v>3</v>
      </c>
      <c r="AV1796">
        <v>11</v>
      </c>
      <c r="AW1796">
        <f>IF(Z1796&gt;607, 4, 0)</f>
        <v>0</v>
      </c>
      <c r="AX1796">
        <f>IF(AA1796&gt;1.6588, 3, 0)</f>
        <v>0</v>
      </c>
      <c r="AY1796">
        <f>IF(P1796&gt;401, 2, 0)</f>
        <v>2</v>
      </c>
      <c r="AZ1796">
        <f>IF(I1796&gt;52915.77, 1, 0)</f>
        <v>0</v>
      </c>
      <c r="BA1796">
        <f>SUM(AW1796:AZ1796)</f>
        <v>2</v>
      </c>
      <c r="BB1796" t="str">
        <f>VLOOKUP(BA1796,'Standard Deviations'!$L$1:$M$11,2,TRUE)</f>
        <v>Bronze</v>
      </c>
    </row>
    <row r="1797" spans="1:54">
      <c r="A1797">
        <v>6609</v>
      </c>
      <c r="B1797">
        <v>1966</v>
      </c>
      <c r="C1797">
        <f>2024-B1797</f>
        <v>58</v>
      </c>
      <c r="D1797" t="str">
        <f>VLOOKUP(B1797,Reference!$A$1:$B$125, 2)</f>
        <v>Gen X</v>
      </c>
      <c r="E1797" t="s">
        <v>54</v>
      </c>
      <c r="F1797" t="str">
        <f>IF(E1797="High School", "No College", "College")</f>
        <v>College</v>
      </c>
      <c r="G1797" t="s">
        <v>89</v>
      </c>
      <c r="H1797">
        <v>27038</v>
      </c>
      <c r="I1797">
        <v>27038</v>
      </c>
      <c r="J1797" s="4" t="s">
        <v>341</v>
      </c>
      <c r="K1797">
        <v>0</v>
      </c>
      <c r="L1797">
        <v>0</v>
      </c>
      <c r="M1797" t="str">
        <f>IF(OR(K1797&gt;0, L1797&gt;0), "Parent", "Not Parent")</f>
        <v>Not Parent</v>
      </c>
      <c r="N1797" t="s">
        <v>484</v>
      </c>
      <c r="O1797" s="8">
        <v>41916</v>
      </c>
      <c r="P1797" s="9">
        <f>O1797-N1797</f>
        <v>746</v>
      </c>
      <c r="Q1797">
        <v>64</v>
      </c>
      <c r="R1797" s="9">
        <f>P1797-Q1797</f>
        <v>682</v>
      </c>
      <c r="S1797" s="8">
        <f>O1797-R1797</f>
        <v>41234</v>
      </c>
      <c r="T1797">
        <v>1</v>
      </c>
      <c r="U1797">
        <v>26</v>
      </c>
      <c r="V1797">
        <v>25</v>
      </c>
      <c r="W1797">
        <v>17</v>
      </c>
      <c r="X1797">
        <v>23</v>
      </c>
      <c r="Y1797">
        <v>15</v>
      </c>
      <c r="Z1797">
        <v>107</v>
      </c>
      <c r="AA1797">
        <f>Z1797/P1797</f>
        <v>0.14343163538873996</v>
      </c>
      <c r="AB1797" s="14" t="s">
        <v>506</v>
      </c>
      <c r="AC1797" s="13" t="s">
        <v>63</v>
      </c>
      <c r="AD1797">
        <v>1</v>
      </c>
      <c r="AE1797" t="str">
        <f>IF(AD1797&gt;3, "Prefers Discount", "Discount Indifferent")</f>
        <v>Discount Indifferent</v>
      </c>
      <c r="AF1797">
        <v>3</v>
      </c>
      <c r="AG1797">
        <v>3</v>
      </c>
      <c r="AH1797">
        <v>0</v>
      </c>
      <c r="AI1797" t="str">
        <f>INDEX($AF$1:$AH$1,MATCH(MAX(AF1797:AH1797),AF1797:AH1797,0))</f>
        <v>Store_Orders</v>
      </c>
      <c r="AJ1797">
        <v>9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f>SUM(AK1797:AO1797)</f>
        <v>0</v>
      </c>
      <c r="AQ1797" t="s">
        <v>67</v>
      </c>
      <c r="AR1797">
        <v>1</v>
      </c>
      <c r="AS1797" t="str">
        <f>IF(OR(AK1797&gt;0, AL1797&gt;0, AM1797&gt;0, AN1797&gt;0, AO1797&gt;0), "Converted", "Not Converted")</f>
        <v>Not Converted</v>
      </c>
      <c r="AT1797">
        <v>0</v>
      </c>
      <c r="AU1797">
        <v>3</v>
      </c>
      <c r="AV1797">
        <v>11</v>
      </c>
      <c r="AW1797">
        <f>IF(Z1797&gt;607, 4, 0)</f>
        <v>0</v>
      </c>
      <c r="AX1797">
        <f>IF(AA1797&gt;1.6588, 3, 0)</f>
        <v>0</v>
      </c>
      <c r="AY1797">
        <f>IF(P1797&gt;401, 2, 0)</f>
        <v>2</v>
      </c>
      <c r="AZ1797">
        <f>IF(I1797&gt;52915.77, 1, 0)</f>
        <v>0</v>
      </c>
      <c r="BA1797">
        <f>SUM(AW1797:AZ1797)</f>
        <v>2</v>
      </c>
      <c r="BB1797" t="str">
        <f>VLOOKUP(BA1797,'Standard Deviations'!$L$1:$M$11,2,TRUE)</f>
        <v>Bronze</v>
      </c>
    </row>
    <row r="1798" spans="1:54">
      <c r="A1798">
        <v>1726</v>
      </c>
      <c r="B1798">
        <v>1970</v>
      </c>
      <c r="C1798">
        <f>2024-B1798</f>
        <v>54</v>
      </c>
      <c r="D1798" t="str">
        <f>VLOOKUP(B1798,Reference!$A$1:$B$125, 2)</f>
        <v>Gen X</v>
      </c>
      <c r="E1798" t="s">
        <v>54</v>
      </c>
      <c r="F1798" t="str">
        <f>IF(E1798="High School", "No College", "College")</f>
        <v>College</v>
      </c>
      <c r="G1798" t="s">
        <v>60</v>
      </c>
      <c r="H1798">
        <v>22585</v>
      </c>
      <c r="I1798">
        <v>22585</v>
      </c>
      <c r="J1798" s="4" t="s">
        <v>341</v>
      </c>
      <c r="K1798">
        <v>0</v>
      </c>
      <c r="L1798">
        <v>0</v>
      </c>
      <c r="M1798" t="str">
        <f>IF(OR(K1798&gt;0, L1798&gt;0), "Parent", "Not Parent")</f>
        <v>Not Parent</v>
      </c>
      <c r="N1798" t="s">
        <v>608</v>
      </c>
      <c r="O1798" s="8">
        <v>41916</v>
      </c>
      <c r="P1798" s="9">
        <f>O1798-N1798</f>
        <v>565</v>
      </c>
      <c r="Q1798">
        <v>23</v>
      </c>
      <c r="R1798" s="9">
        <f>P1798-Q1798</f>
        <v>542</v>
      </c>
      <c r="S1798" s="8">
        <f>O1798-R1798</f>
        <v>41374</v>
      </c>
      <c r="T1798">
        <v>3</v>
      </c>
      <c r="U1798">
        <v>9</v>
      </c>
      <c r="V1798">
        <v>15</v>
      </c>
      <c r="W1798">
        <v>13</v>
      </c>
      <c r="X1798">
        <v>2</v>
      </c>
      <c r="Y1798">
        <v>39</v>
      </c>
      <c r="Z1798">
        <v>81</v>
      </c>
      <c r="AA1798">
        <f>Z1798/P1798</f>
        <v>0.14336283185840709</v>
      </c>
      <c r="AB1798" s="11" t="s">
        <v>506</v>
      </c>
      <c r="AC1798" t="s">
        <v>59</v>
      </c>
      <c r="AD1798">
        <v>1</v>
      </c>
      <c r="AE1798" t="str">
        <f>IF(AD1798&gt;3, "Prefers Discount", "Discount Indifferent")</f>
        <v>Discount Indifferent</v>
      </c>
      <c r="AF1798">
        <v>2</v>
      </c>
      <c r="AG1798">
        <v>1</v>
      </c>
      <c r="AH1798">
        <v>1</v>
      </c>
      <c r="AI1798" t="str">
        <f>INDEX($AF$1:$AH$1,MATCH(MAX(AF1798:AH1798),AF1798:AH1798,0))</f>
        <v>Store_Orders</v>
      </c>
      <c r="AJ1798">
        <v>9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f>SUM(AK1798:AO1798)</f>
        <v>1</v>
      </c>
      <c r="AQ1798" t="str">
        <f>INDEX($AK$1:$AO$1,MATCH(MAX(AK1798:AO1798),AK1798:AO1798,0))</f>
        <v>Converted_on_Camp3</v>
      </c>
      <c r="AR1798">
        <v>1</v>
      </c>
      <c r="AS1798" t="str">
        <f>IF(OR(AK1798&gt;0, AL1798&gt;0, AM1798&gt;0, AN1798&gt;0, AO1798&gt;0), "Converted", "Not Converted")</f>
        <v>Converted</v>
      </c>
      <c r="AT1798">
        <v>0</v>
      </c>
      <c r="AU1798">
        <v>3</v>
      </c>
      <c r="AV1798">
        <v>11</v>
      </c>
      <c r="AW1798">
        <f>IF(Z1798&gt;607, 4, 0)</f>
        <v>0</v>
      </c>
      <c r="AX1798">
        <f>IF(AA1798&gt;1.6588, 3, 0)</f>
        <v>0</v>
      </c>
      <c r="AY1798">
        <f>IF(P1798&gt;401, 2, 0)</f>
        <v>2</v>
      </c>
      <c r="AZ1798">
        <f>IF(I1798&gt;52915.77, 1, 0)</f>
        <v>0</v>
      </c>
      <c r="BA1798">
        <f>SUM(AW1798:AZ1798)</f>
        <v>2</v>
      </c>
      <c r="BB1798" t="str">
        <f>VLOOKUP(BA1798,'Standard Deviations'!$L$1:$M$11,2,TRUE)</f>
        <v>Bronze</v>
      </c>
    </row>
    <row r="1799" spans="1:54">
      <c r="A1799">
        <v>2253</v>
      </c>
      <c r="B1799">
        <v>1990</v>
      </c>
      <c r="C1799">
        <f>2024-B1799</f>
        <v>34</v>
      </c>
      <c r="D1799" t="str">
        <f>VLOOKUP(B1799,Reference!$A$1:$B$125, 2)</f>
        <v>Millennials</v>
      </c>
      <c r="E1799" t="s">
        <v>54</v>
      </c>
      <c r="F1799" t="str">
        <f>IF(E1799="High School", "No College", "College")</f>
        <v>College</v>
      </c>
      <c r="G1799" t="s">
        <v>55</v>
      </c>
      <c r="H1799">
        <v>18929</v>
      </c>
      <c r="I1799">
        <v>18929</v>
      </c>
      <c r="J1799" s="4" t="s">
        <v>341</v>
      </c>
      <c r="K1799">
        <v>0</v>
      </c>
      <c r="L1799">
        <v>0</v>
      </c>
      <c r="M1799" t="str">
        <f>IF(OR(K1799&gt;0, L1799&gt;0), "Parent", "Not Parent")</f>
        <v>Not Parent</v>
      </c>
      <c r="N1799" t="s">
        <v>213</v>
      </c>
      <c r="O1799" s="8">
        <v>41916</v>
      </c>
      <c r="P1799" s="9">
        <f>O1799-N1799</f>
        <v>595</v>
      </c>
      <c r="Q1799">
        <v>15</v>
      </c>
      <c r="R1799" s="9">
        <f>P1799-Q1799</f>
        <v>580</v>
      </c>
      <c r="S1799" s="8">
        <f>O1799-R1799</f>
        <v>41336</v>
      </c>
      <c r="T1799">
        <v>32</v>
      </c>
      <c r="U1799">
        <v>0</v>
      </c>
      <c r="V1799">
        <v>8</v>
      </c>
      <c r="W1799">
        <v>23</v>
      </c>
      <c r="X1799">
        <v>4</v>
      </c>
      <c r="Y1799">
        <v>18</v>
      </c>
      <c r="Z1799">
        <v>85</v>
      </c>
      <c r="AA1799">
        <f>Z1799/P1799</f>
        <v>0.14285714285714285</v>
      </c>
      <c r="AB1799" s="11" t="s">
        <v>506</v>
      </c>
      <c r="AC1799" t="s">
        <v>59</v>
      </c>
      <c r="AD1799">
        <v>1</v>
      </c>
      <c r="AE1799" t="str">
        <f>IF(AD1799&gt;3, "Prefers Discount", "Discount Indifferent")</f>
        <v>Discount Indifferent</v>
      </c>
      <c r="AF1799">
        <v>4</v>
      </c>
      <c r="AG1799">
        <v>1</v>
      </c>
      <c r="AH1799">
        <v>0</v>
      </c>
      <c r="AI1799" t="str">
        <f>INDEX($AF$1:$AH$1,MATCH(MAX(AF1799:AH1799),AF1799:AH1799,0))</f>
        <v>Store_Orders</v>
      </c>
      <c r="AJ1799">
        <v>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f>SUM(AK1799:AO1799)</f>
        <v>0</v>
      </c>
      <c r="AQ1799" t="s">
        <v>67</v>
      </c>
      <c r="AR1799">
        <v>0</v>
      </c>
      <c r="AS1799" t="str">
        <f>IF(OR(AK1799&gt;0, AL1799&gt;0, AM1799&gt;0, AN1799&gt;0, AO1799&gt;0), "Converted", "Not Converted")</f>
        <v>Not Converted</v>
      </c>
      <c r="AT1799">
        <v>0</v>
      </c>
      <c r="AU1799">
        <v>3</v>
      </c>
      <c r="AV1799">
        <v>11</v>
      </c>
      <c r="AW1799">
        <f>IF(Z1799&gt;607, 4, 0)</f>
        <v>0</v>
      </c>
      <c r="AX1799">
        <f>IF(AA1799&gt;1.6588, 3, 0)</f>
        <v>0</v>
      </c>
      <c r="AY1799">
        <f>IF(P1799&gt;401, 2, 0)</f>
        <v>2</v>
      </c>
      <c r="AZ1799">
        <f>IF(I1799&gt;52915.77, 1, 0)</f>
        <v>0</v>
      </c>
      <c r="BA1799">
        <f>SUM(AW1799:AZ1799)</f>
        <v>2</v>
      </c>
      <c r="BB1799" t="str">
        <f>VLOOKUP(BA1799,'Standard Deviations'!$L$1:$M$11,2,TRUE)</f>
        <v>Bronze</v>
      </c>
    </row>
    <row r="1800" spans="1:54">
      <c r="A1800">
        <v>2326</v>
      </c>
      <c r="B1800">
        <v>1990</v>
      </c>
      <c r="C1800">
        <f>2024-B1800</f>
        <v>34</v>
      </c>
      <c r="D1800" t="str">
        <f>VLOOKUP(B1800,Reference!$A$1:$B$125, 2)</f>
        <v>Millennials</v>
      </c>
      <c r="E1800" t="s">
        <v>54</v>
      </c>
      <c r="F1800" t="str">
        <f>IF(E1800="High School", "No College", "College")</f>
        <v>College</v>
      </c>
      <c r="G1800" t="s">
        <v>55</v>
      </c>
      <c r="H1800">
        <v>18929</v>
      </c>
      <c r="I1800">
        <v>18929</v>
      </c>
      <c r="J1800" s="4" t="s">
        <v>341</v>
      </c>
      <c r="K1800">
        <v>0</v>
      </c>
      <c r="L1800">
        <v>0</v>
      </c>
      <c r="M1800" t="str">
        <f>IF(OR(K1800&gt;0, L1800&gt;0), "Parent", "Not Parent")</f>
        <v>Not Parent</v>
      </c>
      <c r="N1800" t="s">
        <v>213</v>
      </c>
      <c r="O1800" s="8">
        <v>41916</v>
      </c>
      <c r="P1800" s="9">
        <f>O1800-N1800</f>
        <v>595</v>
      </c>
      <c r="Q1800">
        <v>15</v>
      </c>
      <c r="R1800" s="9">
        <f>P1800-Q1800</f>
        <v>580</v>
      </c>
      <c r="S1800" s="8">
        <f>O1800-R1800</f>
        <v>41336</v>
      </c>
      <c r="T1800">
        <v>32</v>
      </c>
      <c r="U1800">
        <v>0</v>
      </c>
      <c r="V1800">
        <v>8</v>
      </c>
      <c r="W1800">
        <v>23</v>
      </c>
      <c r="X1800">
        <v>4</v>
      </c>
      <c r="Y1800">
        <v>18</v>
      </c>
      <c r="Z1800">
        <v>85</v>
      </c>
      <c r="AA1800">
        <f>Z1800/P1800</f>
        <v>0.14285714285714285</v>
      </c>
      <c r="AB1800" s="11" t="s">
        <v>506</v>
      </c>
      <c r="AC1800" t="s">
        <v>59</v>
      </c>
      <c r="AD1800">
        <v>1</v>
      </c>
      <c r="AE1800" t="str">
        <f>IF(AD1800&gt;3, "Prefers Discount", "Discount Indifferent")</f>
        <v>Discount Indifferent</v>
      </c>
      <c r="AF1800">
        <v>4</v>
      </c>
      <c r="AG1800">
        <v>1</v>
      </c>
      <c r="AH1800">
        <v>0</v>
      </c>
      <c r="AI1800" t="str">
        <f>INDEX($AF$1:$AH$1,MATCH(MAX(AF1800:AH1800),AF1800:AH1800,0))</f>
        <v>Store_Orders</v>
      </c>
      <c r="AJ1800">
        <v>6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f>SUM(AK1800:AO1800)</f>
        <v>0</v>
      </c>
      <c r="AQ1800" t="s">
        <v>67</v>
      </c>
      <c r="AR1800">
        <v>0</v>
      </c>
      <c r="AS1800" t="str">
        <f>IF(OR(AK1800&gt;0, AL1800&gt;0, AM1800&gt;0, AN1800&gt;0, AO1800&gt;0), "Converted", "Not Converted")</f>
        <v>Not Converted</v>
      </c>
      <c r="AT1800">
        <v>0</v>
      </c>
      <c r="AU1800">
        <v>3</v>
      </c>
      <c r="AV1800">
        <v>11</v>
      </c>
      <c r="AW1800">
        <f>IF(Z1800&gt;607, 4, 0)</f>
        <v>0</v>
      </c>
      <c r="AX1800">
        <f>IF(AA1800&gt;1.6588, 3, 0)</f>
        <v>0</v>
      </c>
      <c r="AY1800">
        <f>IF(P1800&gt;401, 2, 0)</f>
        <v>2</v>
      </c>
      <c r="AZ1800">
        <f>IF(I1800&gt;52915.77, 1, 0)</f>
        <v>0</v>
      </c>
      <c r="BA1800">
        <f>SUM(AW1800:AZ1800)</f>
        <v>2</v>
      </c>
      <c r="BB1800" t="str">
        <f>VLOOKUP(BA1800,'Standard Deviations'!$L$1:$M$11,2,TRUE)</f>
        <v>Bronze</v>
      </c>
    </row>
    <row r="1801" spans="1:54">
      <c r="A1801">
        <v>1876</v>
      </c>
      <c r="B1801">
        <v>1990</v>
      </c>
      <c r="C1801">
        <f>2024-B1801</f>
        <v>34</v>
      </c>
      <c r="D1801" t="str">
        <f>VLOOKUP(B1801,Reference!$A$1:$B$125, 2)</f>
        <v>Millennials</v>
      </c>
      <c r="E1801" t="s">
        <v>54</v>
      </c>
      <c r="F1801" t="str">
        <f>IF(E1801="High School", "No College", "College")</f>
        <v>College</v>
      </c>
      <c r="G1801" t="s">
        <v>55</v>
      </c>
      <c r="H1801">
        <v>18929</v>
      </c>
      <c r="I1801">
        <v>18929</v>
      </c>
      <c r="J1801" s="4" t="s">
        <v>341</v>
      </c>
      <c r="K1801">
        <v>0</v>
      </c>
      <c r="L1801">
        <v>0</v>
      </c>
      <c r="M1801" t="str">
        <f>IF(OR(K1801&gt;0, L1801&gt;0), "Parent", "Not Parent")</f>
        <v>Not Parent</v>
      </c>
      <c r="N1801" t="s">
        <v>213</v>
      </c>
      <c r="O1801" s="8">
        <v>41916</v>
      </c>
      <c r="P1801" s="9">
        <f>O1801-N1801</f>
        <v>595</v>
      </c>
      <c r="Q1801">
        <v>15</v>
      </c>
      <c r="R1801" s="9">
        <f>P1801-Q1801</f>
        <v>580</v>
      </c>
      <c r="S1801" s="8">
        <f>O1801-R1801</f>
        <v>41336</v>
      </c>
      <c r="T1801">
        <v>32</v>
      </c>
      <c r="U1801">
        <v>0</v>
      </c>
      <c r="V1801">
        <v>8</v>
      </c>
      <c r="W1801">
        <v>23</v>
      </c>
      <c r="X1801">
        <v>4</v>
      </c>
      <c r="Y1801">
        <v>18</v>
      </c>
      <c r="Z1801">
        <v>85</v>
      </c>
      <c r="AA1801">
        <f>Z1801/P1801</f>
        <v>0.14285714285714285</v>
      </c>
      <c r="AB1801" s="11" t="s">
        <v>506</v>
      </c>
      <c r="AC1801" t="s">
        <v>59</v>
      </c>
      <c r="AD1801">
        <v>1</v>
      </c>
      <c r="AE1801" t="str">
        <f>IF(AD1801&gt;3, "Prefers Discount", "Discount Indifferent")</f>
        <v>Discount Indifferent</v>
      </c>
      <c r="AF1801">
        <v>4</v>
      </c>
      <c r="AG1801">
        <v>1</v>
      </c>
      <c r="AH1801">
        <v>0</v>
      </c>
      <c r="AI1801" t="str">
        <f>INDEX($AF$1:$AH$1,MATCH(MAX(AF1801:AH1801),AF1801:AH1801,0))</f>
        <v>Store_Orders</v>
      </c>
      <c r="AJ1801">
        <v>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f>SUM(AK1801:AO1801)</f>
        <v>0</v>
      </c>
      <c r="AQ1801" t="s">
        <v>67</v>
      </c>
      <c r="AR1801">
        <v>0</v>
      </c>
      <c r="AS1801" t="str">
        <f>IF(OR(AK1801&gt;0, AL1801&gt;0, AM1801&gt;0, AN1801&gt;0, AO1801&gt;0), "Converted", "Not Converted")</f>
        <v>Not Converted</v>
      </c>
      <c r="AT1801">
        <v>0</v>
      </c>
      <c r="AU1801">
        <v>3</v>
      </c>
      <c r="AV1801">
        <v>11</v>
      </c>
      <c r="AW1801">
        <f>IF(Z1801&gt;607, 4, 0)</f>
        <v>0</v>
      </c>
      <c r="AX1801">
        <f>IF(AA1801&gt;1.6588, 3, 0)</f>
        <v>0</v>
      </c>
      <c r="AY1801">
        <f>IF(P1801&gt;401, 2, 0)</f>
        <v>2</v>
      </c>
      <c r="AZ1801">
        <f>IF(I1801&gt;52915.77, 1, 0)</f>
        <v>0</v>
      </c>
      <c r="BA1801">
        <f>SUM(AW1801:AZ1801)</f>
        <v>2</v>
      </c>
      <c r="BB1801" t="str">
        <f>VLOOKUP(BA1801,'Standard Deviations'!$L$1:$M$11,2,TRUE)</f>
        <v>Bronze</v>
      </c>
    </row>
    <row r="1802" spans="1:54">
      <c r="A1802">
        <v>1663</v>
      </c>
      <c r="B1802">
        <v>1978</v>
      </c>
      <c r="C1802">
        <f>2024-B1802</f>
        <v>46</v>
      </c>
      <c r="D1802" t="str">
        <f>VLOOKUP(B1802,Reference!$A$1:$B$125, 2)</f>
        <v>Gen X</v>
      </c>
      <c r="E1802" t="s">
        <v>68</v>
      </c>
      <c r="F1802" t="str">
        <f>IF(E1802="High School", "No College", "College")</f>
        <v>College</v>
      </c>
      <c r="G1802" t="s">
        <v>65</v>
      </c>
      <c r="H1802">
        <v>34043</v>
      </c>
      <c r="I1802">
        <v>34043</v>
      </c>
      <c r="J1802" s="4" t="s">
        <v>175</v>
      </c>
      <c r="K1802">
        <v>1</v>
      </c>
      <c r="L1802">
        <v>0</v>
      </c>
      <c r="M1802" t="str">
        <f>IF(OR(K1802&gt;0, L1802&gt;0), "Parent", "Not Parent")</f>
        <v>Parent</v>
      </c>
      <c r="N1802" t="s">
        <v>125</v>
      </c>
      <c r="O1802" s="8">
        <v>41916</v>
      </c>
      <c r="P1802" s="9">
        <f>O1802-N1802</f>
        <v>344</v>
      </c>
      <c r="Q1802">
        <v>97</v>
      </c>
      <c r="R1802" s="9">
        <f>P1802-Q1802</f>
        <v>247</v>
      </c>
      <c r="S1802" s="8">
        <f>O1802-R1802</f>
        <v>41669</v>
      </c>
      <c r="T1802">
        <v>20</v>
      </c>
      <c r="U1802">
        <v>2</v>
      </c>
      <c r="V1802">
        <v>14</v>
      </c>
      <c r="W1802">
        <v>3</v>
      </c>
      <c r="X1802">
        <v>0</v>
      </c>
      <c r="Y1802">
        <v>10</v>
      </c>
      <c r="Z1802">
        <v>49</v>
      </c>
      <c r="AA1802">
        <f>Z1802/P1802</f>
        <v>0.14244186046511628</v>
      </c>
      <c r="AB1802" s="14" t="s">
        <v>506</v>
      </c>
      <c r="AC1802" s="13" t="s">
        <v>63</v>
      </c>
      <c r="AD1802">
        <v>1</v>
      </c>
      <c r="AE1802" t="str">
        <f>IF(AD1802&gt;3, "Prefers Discount", "Discount Indifferent")</f>
        <v>Discount Indifferent</v>
      </c>
      <c r="AF1802">
        <v>2</v>
      </c>
      <c r="AG1802">
        <v>2</v>
      </c>
      <c r="AH1802">
        <v>0</v>
      </c>
      <c r="AI1802" t="str">
        <f>INDEX($AF$1:$AH$1,MATCH(MAX(AF1802:AH1802),AF1802:AH1802,0))</f>
        <v>Store_Orders</v>
      </c>
      <c r="AJ1802">
        <v>9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f>SUM(AK1802:AO1802)</f>
        <v>0</v>
      </c>
      <c r="AQ1802" t="s">
        <v>67</v>
      </c>
      <c r="AR1802">
        <v>0</v>
      </c>
      <c r="AS1802" t="str">
        <f>IF(OR(AK1802&gt;0, AL1802&gt;0, AM1802&gt;0, AN1802&gt;0, AO1802&gt;0), "Converted", "Not Converted")</f>
        <v>Not Converted</v>
      </c>
      <c r="AT1802">
        <v>0</v>
      </c>
      <c r="AU1802">
        <v>3</v>
      </c>
      <c r="AV1802">
        <v>11</v>
      </c>
      <c r="AW1802">
        <f>IF(Z1802&gt;607, 4, 0)</f>
        <v>0</v>
      </c>
      <c r="AX1802">
        <f>IF(AA1802&gt;1.6588, 3, 0)</f>
        <v>0</v>
      </c>
      <c r="AY1802">
        <f>IF(P1802&gt;401, 2, 0)</f>
        <v>0</v>
      </c>
      <c r="AZ1802">
        <f>IF(I1802&gt;52915.77, 1, 0)</f>
        <v>0</v>
      </c>
      <c r="BA1802">
        <f>SUM(AW1802:AZ1802)</f>
        <v>0</v>
      </c>
      <c r="BB1802" t="str">
        <f>VLOOKUP(BA1802,'Standard Deviations'!$L$1:$M$11,2,TRUE)</f>
        <v>No Tier</v>
      </c>
    </row>
    <row r="1803" spans="1:54">
      <c r="A1803">
        <v>8416</v>
      </c>
      <c r="B1803">
        <v>1981</v>
      </c>
      <c r="C1803">
        <f>2024-B1803</f>
        <v>43</v>
      </c>
      <c r="D1803" t="str">
        <f>VLOOKUP(B1803,Reference!$A$1:$B$125, 2)</f>
        <v>Millennials</v>
      </c>
      <c r="E1803" t="s">
        <v>54</v>
      </c>
      <c r="F1803" t="str">
        <f>IF(E1803="High School", "No College", "College")</f>
        <v>College</v>
      </c>
      <c r="G1803" t="s">
        <v>55</v>
      </c>
      <c r="H1803">
        <v>29009</v>
      </c>
      <c r="I1803">
        <v>29009</v>
      </c>
      <c r="J1803" s="4" t="s">
        <v>341</v>
      </c>
      <c r="K1803">
        <v>1</v>
      </c>
      <c r="L1803">
        <v>0</v>
      </c>
      <c r="M1803" t="str">
        <f>IF(OR(K1803&gt;0, L1803&gt;0), "Parent", "Not Parent")</f>
        <v>Parent</v>
      </c>
      <c r="N1803" t="s">
        <v>575</v>
      </c>
      <c r="O1803" s="8">
        <v>41916</v>
      </c>
      <c r="P1803" s="9">
        <f>O1803-N1803</f>
        <v>309</v>
      </c>
      <c r="Q1803">
        <v>19</v>
      </c>
      <c r="R1803" s="9">
        <f>P1803-Q1803</f>
        <v>290</v>
      </c>
      <c r="S1803" s="8">
        <f>O1803-R1803</f>
        <v>41626</v>
      </c>
      <c r="T1803">
        <v>6</v>
      </c>
      <c r="U1803">
        <v>6</v>
      </c>
      <c r="V1803">
        <v>15</v>
      </c>
      <c r="W1803">
        <v>10</v>
      </c>
      <c r="X1803">
        <v>5</v>
      </c>
      <c r="Y1803">
        <v>2</v>
      </c>
      <c r="Z1803">
        <v>44</v>
      </c>
      <c r="AA1803">
        <f>Z1803/P1803</f>
        <v>0.14239482200647249</v>
      </c>
      <c r="AB1803" s="11" t="s">
        <v>506</v>
      </c>
      <c r="AC1803" t="s">
        <v>59</v>
      </c>
      <c r="AD1803">
        <v>2</v>
      </c>
      <c r="AE1803" t="str">
        <f>IF(AD1803&gt;3, "Prefers Discount", "Discount Indifferent")</f>
        <v>Discount Indifferent</v>
      </c>
      <c r="AF1803">
        <v>3</v>
      </c>
      <c r="AG1803">
        <v>2</v>
      </c>
      <c r="AH1803">
        <v>0</v>
      </c>
      <c r="AI1803" t="str">
        <f>INDEX($AF$1:$AH$1,MATCH(MAX(AF1803:AH1803),AF1803:AH1803,0))</f>
        <v>Store_Orders</v>
      </c>
      <c r="AJ1803">
        <v>6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f>SUM(AK1803:AO1803)</f>
        <v>0</v>
      </c>
      <c r="AQ1803" t="s">
        <v>67</v>
      </c>
      <c r="AR1803">
        <v>0</v>
      </c>
      <c r="AS1803" t="str">
        <f>IF(OR(AK1803&gt;0, AL1803&gt;0, AM1803&gt;0, AN1803&gt;0, AO1803&gt;0), "Converted", "Not Converted")</f>
        <v>Not Converted</v>
      </c>
      <c r="AT1803">
        <v>0</v>
      </c>
      <c r="AU1803">
        <v>3</v>
      </c>
      <c r="AV1803">
        <v>11</v>
      </c>
      <c r="AW1803">
        <f>IF(Z1803&gt;607, 4, 0)</f>
        <v>0</v>
      </c>
      <c r="AX1803">
        <f>IF(AA1803&gt;1.6588, 3, 0)</f>
        <v>0</v>
      </c>
      <c r="AY1803">
        <f>IF(P1803&gt;401, 2, 0)</f>
        <v>0</v>
      </c>
      <c r="AZ1803">
        <f>IF(I1803&gt;52915.77, 1, 0)</f>
        <v>0</v>
      </c>
      <c r="BA1803">
        <f>SUM(AW1803:AZ1803)</f>
        <v>0</v>
      </c>
      <c r="BB1803" t="str">
        <f>VLOOKUP(BA1803,'Standard Deviations'!$L$1:$M$11,2,TRUE)</f>
        <v>No Tier</v>
      </c>
    </row>
    <row r="1804" spans="1:54">
      <c r="A1804">
        <v>6568</v>
      </c>
      <c r="B1804">
        <v>1984</v>
      </c>
      <c r="C1804">
        <f>2024-B1804</f>
        <v>40</v>
      </c>
      <c r="D1804" t="str">
        <f>VLOOKUP(B1804,Reference!$A$1:$B$125, 2)</f>
        <v>Millennials</v>
      </c>
      <c r="E1804" t="s">
        <v>54</v>
      </c>
      <c r="F1804" t="str">
        <f>IF(E1804="High School", "No College", "College")</f>
        <v>College</v>
      </c>
      <c r="G1804" t="s">
        <v>55</v>
      </c>
      <c r="H1804">
        <v>38680</v>
      </c>
      <c r="I1804">
        <v>38680</v>
      </c>
      <c r="J1804" s="4" t="s">
        <v>175</v>
      </c>
      <c r="K1804">
        <v>1</v>
      </c>
      <c r="L1804">
        <v>0</v>
      </c>
      <c r="M1804" t="str">
        <f>IF(OR(K1804&gt;0, L1804&gt;0), "Parent", "Not Parent")</f>
        <v>Parent</v>
      </c>
      <c r="N1804" t="s">
        <v>282</v>
      </c>
      <c r="O1804" s="8">
        <v>41916</v>
      </c>
      <c r="P1804" s="9">
        <f>O1804-N1804</f>
        <v>555</v>
      </c>
      <c r="Q1804">
        <v>97</v>
      </c>
      <c r="R1804" s="9">
        <f>P1804-Q1804</f>
        <v>458</v>
      </c>
      <c r="S1804" s="8">
        <f>O1804-R1804</f>
        <v>41458</v>
      </c>
      <c r="T1804">
        <v>11</v>
      </c>
      <c r="U1804">
        <v>0</v>
      </c>
      <c r="V1804">
        <v>36</v>
      </c>
      <c r="W1804">
        <v>15</v>
      </c>
      <c r="X1804">
        <v>5</v>
      </c>
      <c r="Y1804">
        <v>12</v>
      </c>
      <c r="Z1804">
        <v>79</v>
      </c>
      <c r="AA1804">
        <f>Z1804/P1804</f>
        <v>0.14234234234234233</v>
      </c>
      <c r="AB1804" s="14" t="s">
        <v>506</v>
      </c>
      <c r="AC1804" s="13" t="s">
        <v>63</v>
      </c>
      <c r="AD1804">
        <v>1</v>
      </c>
      <c r="AE1804" t="str">
        <f>IF(AD1804&gt;3, "Prefers Discount", "Discount Indifferent")</f>
        <v>Discount Indifferent</v>
      </c>
      <c r="AF1804">
        <v>3</v>
      </c>
      <c r="AG1804">
        <v>2</v>
      </c>
      <c r="AH1804">
        <v>0</v>
      </c>
      <c r="AI1804" t="str">
        <f>INDEX($AF$1:$AH$1,MATCH(MAX(AF1804:AH1804),AF1804:AH1804,0))</f>
        <v>Store_Orders</v>
      </c>
      <c r="AJ1804">
        <v>7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f>SUM(AK1804:AO1804)</f>
        <v>0</v>
      </c>
      <c r="AQ1804" t="s">
        <v>67</v>
      </c>
      <c r="AR1804">
        <v>0</v>
      </c>
      <c r="AS1804" t="str">
        <f>IF(OR(AK1804&gt;0, AL1804&gt;0, AM1804&gt;0, AN1804&gt;0, AO1804&gt;0), "Converted", "Not Converted")</f>
        <v>Not Converted</v>
      </c>
      <c r="AT1804">
        <v>0</v>
      </c>
      <c r="AU1804">
        <v>3</v>
      </c>
      <c r="AV1804">
        <v>11</v>
      </c>
      <c r="AW1804">
        <f>IF(Z1804&gt;607, 4, 0)</f>
        <v>0</v>
      </c>
      <c r="AX1804">
        <f>IF(AA1804&gt;1.6588, 3, 0)</f>
        <v>0</v>
      </c>
      <c r="AY1804">
        <f>IF(P1804&gt;401, 2, 0)</f>
        <v>2</v>
      </c>
      <c r="AZ1804">
        <f>IF(I1804&gt;52915.77, 1, 0)</f>
        <v>0</v>
      </c>
      <c r="BA1804">
        <f>SUM(AW1804:AZ1804)</f>
        <v>2</v>
      </c>
      <c r="BB1804" t="str">
        <f>VLOOKUP(BA1804,'Standard Deviations'!$L$1:$M$11,2,TRUE)</f>
        <v>Bronze</v>
      </c>
    </row>
    <row r="1805" spans="1:54">
      <c r="A1805">
        <v>5835</v>
      </c>
      <c r="B1805">
        <v>1976</v>
      </c>
      <c r="C1805">
        <f>2024-B1805</f>
        <v>48</v>
      </c>
      <c r="D1805" t="str">
        <f>VLOOKUP(B1805,Reference!$A$1:$B$125, 2)</f>
        <v>Gen X</v>
      </c>
      <c r="E1805" t="s">
        <v>68</v>
      </c>
      <c r="F1805" t="str">
        <f>IF(E1805="High School", "No College", "College")</f>
        <v>College</v>
      </c>
      <c r="G1805" t="s">
        <v>71</v>
      </c>
      <c r="H1805">
        <v>14849</v>
      </c>
      <c r="I1805">
        <v>14849</v>
      </c>
      <c r="J1805" s="4" t="s">
        <v>341</v>
      </c>
      <c r="K1805">
        <v>1</v>
      </c>
      <c r="L1805">
        <v>0</v>
      </c>
      <c r="M1805" t="str">
        <f>IF(OR(K1805&gt;0, L1805&gt;0), "Parent", "Not Parent")</f>
        <v>Parent</v>
      </c>
      <c r="N1805" t="s">
        <v>200</v>
      </c>
      <c r="O1805" s="8">
        <v>41916</v>
      </c>
      <c r="P1805" s="9">
        <f>O1805-N1805</f>
        <v>459</v>
      </c>
      <c r="Q1805">
        <v>39</v>
      </c>
      <c r="R1805" s="9">
        <f>P1805-Q1805</f>
        <v>420</v>
      </c>
      <c r="S1805" s="8">
        <f>O1805-R1805</f>
        <v>41496</v>
      </c>
      <c r="T1805">
        <v>21</v>
      </c>
      <c r="U1805">
        <v>2</v>
      </c>
      <c r="V1805">
        <v>28</v>
      </c>
      <c r="W1805">
        <v>3</v>
      </c>
      <c r="X1805">
        <v>2</v>
      </c>
      <c r="Y1805">
        <v>9</v>
      </c>
      <c r="Z1805">
        <v>65</v>
      </c>
      <c r="AA1805">
        <f>Z1805/P1805</f>
        <v>0.14161220043572983</v>
      </c>
      <c r="AB1805" s="11" t="s">
        <v>506</v>
      </c>
      <c r="AC1805" t="s">
        <v>59</v>
      </c>
      <c r="AD1805">
        <v>3</v>
      </c>
      <c r="AE1805" t="str">
        <f>IF(AD1805&gt;3, "Prefers Discount", "Discount Indifferent")</f>
        <v>Discount Indifferent</v>
      </c>
      <c r="AF1805">
        <v>4</v>
      </c>
      <c r="AG1805">
        <v>2</v>
      </c>
      <c r="AH1805">
        <v>0</v>
      </c>
      <c r="AI1805" t="str">
        <f>INDEX($AF$1:$AH$1,MATCH(MAX(AF1805:AH1805),AF1805:AH1805,0))</f>
        <v>Store_Orders</v>
      </c>
      <c r="AJ1805">
        <v>8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f>SUM(AK1805:AO1805)</f>
        <v>0</v>
      </c>
      <c r="AQ1805" t="s">
        <v>67</v>
      </c>
      <c r="AR1805">
        <v>0</v>
      </c>
      <c r="AS1805" t="str">
        <f>IF(OR(AK1805&gt;0, AL1805&gt;0, AM1805&gt;0, AN1805&gt;0, AO1805&gt;0), "Converted", "Not Converted")</f>
        <v>Not Converted</v>
      </c>
      <c r="AT1805">
        <v>0</v>
      </c>
      <c r="AU1805">
        <v>3</v>
      </c>
      <c r="AV1805">
        <v>11</v>
      </c>
      <c r="AW1805">
        <f>IF(Z1805&gt;607, 4, 0)</f>
        <v>0</v>
      </c>
      <c r="AX1805">
        <f>IF(AA1805&gt;1.6588, 3, 0)</f>
        <v>0</v>
      </c>
      <c r="AY1805">
        <f>IF(P1805&gt;401, 2, 0)</f>
        <v>2</v>
      </c>
      <c r="AZ1805">
        <f>IF(I1805&gt;52915.77, 1, 0)</f>
        <v>0</v>
      </c>
      <c r="BA1805">
        <f>SUM(AW1805:AZ1805)</f>
        <v>2</v>
      </c>
      <c r="BB1805" t="str">
        <f>VLOOKUP(BA1805,'Standard Deviations'!$L$1:$M$11,2,TRUE)</f>
        <v>Bronze</v>
      </c>
    </row>
    <row r="1806" spans="1:54">
      <c r="A1806">
        <v>1064</v>
      </c>
      <c r="B1806">
        <v>1971</v>
      </c>
      <c r="C1806">
        <f>2024-B1806</f>
        <v>53</v>
      </c>
      <c r="D1806" t="str">
        <f>VLOOKUP(B1806,Reference!$A$1:$B$125, 2)</f>
        <v>Gen X</v>
      </c>
      <c r="E1806" t="s">
        <v>68</v>
      </c>
      <c r="F1806" t="str">
        <f>IF(E1806="High School", "No College", "College")</f>
        <v>College</v>
      </c>
      <c r="G1806" t="s">
        <v>55</v>
      </c>
      <c r="H1806">
        <v>42403</v>
      </c>
      <c r="I1806">
        <v>42403</v>
      </c>
      <c r="J1806" s="4" t="s">
        <v>175</v>
      </c>
      <c r="K1806">
        <v>1</v>
      </c>
      <c r="L1806">
        <v>0</v>
      </c>
      <c r="M1806" t="str">
        <f>IF(OR(K1806&gt;0, L1806&gt;0), "Parent", "Not Parent")</f>
        <v>Parent</v>
      </c>
      <c r="N1806" t="s">
        <v>239</v>
      </c>
      <c r="O1806" s="8">
        <v>41916</v>
      </c>
      <c r="P1806" s="9">
        <f>O1806-N1806</f>
        <v>297</v>
      </c>
      <c r="Q1806">
        <v>18</v>
      </c>
      <c r="R1806" s="9">
        <f>P1806-Q1806</f>
        <v>279</v>
      </c>
      <c r="S1806" s="8">
        <f>O1806-R1806</f>
        <v>41637</v>
      </c>
      <c r="T1806">
        <v>22</v>
      </c>
      <c r="U1806">
        <v>1</v>
      </c>
      <c r="V1806">
        <v>11</v>
      </c>
      <c r="W1806">
        <v>0</v>
      </c>
      <c r="X1806">
        <v>5</v>
      </c>
      <c r="Y1806">
        <v>3</v>
      </c>
      <c r="Z1806">
        <v>42</v>
      </c>
      <c r="AA1806">
        <f>Z1806/P1806</f>
        <v>0.14141414141414141</v>
      </c>
      <c r="AB1806" s="11" t="s">
        <v>506</v>
      </c>
      <c r="AC1806" t="s">
        <v>59</v>
      </c>
      <c r="AD1806">
        <v>1</v>
      </c>
      <c r="AE1806" t="str">
        <f>IF(AD1806&gt;3, "Prefers Discount", "Discount Indifferent")</f>
        <v>Discount Indifferent</v>
      </c>
      <c r="AF1806">
        <v>3</v>
      </c>
      <c r="AG1806">
        <v>1</v>
      </c>
      <c r="AH1806">
        <v>0</v>
      </c>
      <c r="AI1806" t="str">
        <f>INDEX($AF$1:$AH$1,MATCH(MAX(AF1806:AH1806),AF1806:AH1806,0))</f>
        <v>Store_Orders</v>
      </c>
      <c r="AJ1806">
        <v>8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f>SUM(AK1806:AO1806)</f>
        <v>0</v>
      </c>
      <c r="AQ1806" t="s">
        <v>67</v>
      </c>
      <c r="AR1806">
        <v>0</v>
      </c>
      <c r="AS1806" t="str">
        <f>IF(OR(AK1806&gt;0, AL1806&gt;0, AM1806&gt;0, AN1806&gt;0, AO1806&gt;0), "Converted", "Not Converted")</f>
        <v>Not Converted</v>
      </c>
      <c r="AT1806">
        <v>0</v>
      </c>
      <c r="AU1806">
        <v>3</v>
      </c>
      <c r="AV1806">
        <v>11</v>
      </c>
      <c r="AW1806">
        <f>IF(Z1806&gt;607, 4, 0)</f>
        <v>0</v>
      </c>
      <c r="AX1806">
        <f>IF(AA1806&gt;1.6588, 3, 0)</f>
        <v>0</v>
      </c>
      <c r="AY1806">
        <f>IF(P1806&gt;401, 2, 0)</f>
        <v>0</v>
      </c>
      <c r="AZ1806">
        <f>IF(I1806&gt;52915.77, 1, 0)</f>
        <v>0</v>
      </c>
      <c r="BA1806">
        <f>SUM(AW1806:AZ1806)</f>
        <v>0</v>
      </c>
      <c r="BB1806" t="str">
        <f>VLOOKUP(BA1806,'Standard Deviations'!$L$1:$M$11,2,TRUE)</f>
        <v>No Tier</v>
      </c>
    </row>
    <row r="1807" spans="1:54">
      <c r="A1807">
        <v>87</v>
      </c>
      <c r="B1807">
        <v>1981</v>
      </c>
      <c r="C1807">
        <f>2024-B1807</f>
        <v>43</v>
      </c>
      <c r="D1807" t="str">
        <f>VLOOKUP(B1807,Reference!$A$1:$B$125, 2)</f>
        <v>Millennials</v>
      </c>
      <c r="E1807" t="s">
        <v>74</v>
      </c>
      <c r="F1807" t="str">
        <f>IF(E1807="High School", "No College", "College")</f>
        <v>College</v>
      </c>
      <c r="G1807" t="s">
        <v>55</v>
      </c>
      <c r="H1807">
        <v>27733</v>
      </c>
      <c r="I1807">
        <v>27733</v>
      </c>
      <c r="J1807" s="4" t="s">
        <v>341</v>
      </c>
      <c r="K1807">
        <v>1</v>
      </c>
      <c r="L1807">
        <v>0</v>
      </c>
      <c r="M1807" t="str">
        <f>IF(OR(K1807&gt;0, L1807&gt;0), "Parent", "Not Parent")</f>
        <v>Parent</v>
      </c>
      <c r="N1807" t="s">
        <v>611</v>
      </c>
      <c r="O1807" s="8">
        <v>41916</v>
      </c>
      <c r="P1807" s="9">
        <f>O1807-N1807</f>
        <v>404</v>
      </c>
      <c r="Q1807">
        <v>16</v>
      </c>
      <c r="R1807" s="9">
        <f>P1807-Q1807</f>
        <v>388</v>
      </c>
      <c r="S1807" s="8">
        <f>O1807-R1807</f>
        <v>41528</v>
      </c>
      <c r="T1807">
        <v>0</v>
      </c>
      <c r="U1807">
        <v>7</v>
      </c>
      <c r="V1807">
        <v>5</v>
      </c>
      <c r="W1807">
        <v>26</v>
      </c>
      <c r="X1807">
        <v>2</v>
      </c>
      <c r="Y1807">
        <v>17</v>
      </c>
      <c r="Z1807">
        <v>57</v>
      </c>
      <c r="AA1807">
        <f>Z1807/P1807</f>
        <v>0.14108910891089108</v>
      </c>
      <c r="AB1807" s="11" t="s">
        <v>506</v>
      </c>
      <c r="AC1807" t="s">
        <v>59</v>
      </c>
      <c r="AD1807">
        <v>2</v>
      </c>
      <c r="AE1807" t="str">
        <f>IF(AD1807&gt;3, "Prefers Discount", "Discount Indifferent")</f>
        <v>Discount Indifferent</v>
      </c>
      <c r="AF1807">
        <v>3</v>
      </c>
      <c r="AG1807">
        <v>2</v>
      </c>
      <c r="AH1807">
        <v>0</v>
      </c>
      <c r="AI1807" t="str">
        <f>INDEX($AF$1:$AH$1,MATCH(MAX(AF1807:AH1807),AF1807:AH1807,0))</f>
        <v>Store_Orders</v>
      </c>
      <c r="AJ1807">
        <v>7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f>SUM(AK1807:AO1807)</f>
        <v>0</v>
      </c>
      <c r="AQ1807" t="s">
        <v>67</v>
      </c>
      <c r="AR1807">
        <v>0</v>
      </c>
      <c r="AS1807" t="str">
        <f>IF(OR(AK1807&gt;0, AL1807&gt;0, AM1807&gt;0, AN1807&gt;0, AO1807&gt;0), "Converted", "Not Converted")</f>
        <v>Not Converted</v>
      </c>
      <c r="AT1807">
        <v>0</v>
      </c>
      <c r="AU1807">
        <v>3</v>
      </c>
      <c r="AV1807">
        <v>11</v>
      </c>
      <c r="AW1807">
        <f>IF(Z1807&gt;607, 4, 0)</f>
        <v>0</v>
      </c>
      <c r="AX1807">
        <f>IF(AA1807&gt;1.6588, 3, 0)</f>
        <v>0</v>
      </c>
      <c r="AY1807">
        <f>IF(P1807&gt;401, 2, 0)</f>
        <v>2</v>
      </c>
      <c r="AZ1807">
        <f>IF(I1807&gt;52915.77, 1, 0)</f>
        <v>0</v>
      </c>
      <c r="BA1807">
        <f>SUM(AW1807:AZ1807)</f>
        <v>2</v>
      </c>
      <c r="BB1807" t="str">
        <f>VLOOKUP(BA1807,'Standard Deviations'!$L$1:$M$11,2,TRUE)</f>
        <v>Bronze</v>
      </c>
    </row>
    <row r="1808" spans="1:54">
      <c r="A1808">
        <v>2587</v>
      </c>
      <c r="B1808">
        <v>1972</v>
      </c>
      <c r="C1808">
        <f>2024-B1808</f>
        <v>52</v>
      </c>
      <c r="D1808" t="str">
        <f>VLOOKUP(B1808,Reference!$A$1:$B$125, 2)</f>
        <v>Gen X</v>
      </c>
      <c r="E1808" t="s">
        <v>68</v>
      </c>
      <c r="F1808" t="str">
        <f>IF(E1808="High School", "No College", "College")</f>
        <v>College</v>
      </c>
      <c r="G1808" t="s">
        <v>55</v>
      </c>
      <c r="H1808">
        <v>29791</v>
      </c>
      <c r="I1808">
        <v>29791</v>
      </c>
      <c r="J1808" s="4" t="s">
        <v>341</v>
      </c>
      <c r="K1808">
        <v>1</v>
      </c>
      <c r="L1808">
        <v>0</v>
      </c>
      <c r="M1808" t="str">
        <f>IF(OR(K1808&gt;0, L1808&gt;0), "Parent", "Not Parent")</f>
        <v>Parent</v>
      </c>
      <c r="N1808" t="s">
        <v>699</v>
      </c>
      <c r="O1808" s="8">
        <v>41916</v>
      </c>
      <c r="P1808" s="9">
        <f>O1808-N1808</f>
        <v>142</v>
      </c>
      <c r="Q1808">
        <v>21</v>
      </c>
      <c r="R1808" s="9">
        <f>P1808-Q1808</f>
        <v>121</v>
      </c>
      <c r="S1808" s="8">
        <f>O1808-R1808</f>
        <v>41795</v>
      </c>
      <c r="T1808">
        <v>14</v>
      </c>
      <c r="U1808">
        <v>0</v>
      </c>
      <c r="V1808">
        <v>6</v>
      </c>
      <c r="W1808">
        <v>0</v>
      </c>
      <c r="X1808">
        <v>0</v>
      </c>
      <c r="Y1808">
        <v>0</v>
      </c>
      <c r="Z1808">
        <v>20</v>
      </c>
      <c r="AA1808">
        <f>Z1808/P1808</f>
        <v>0.14084507042253522</v>
      </c>
      <c r="AB1808" s="11" t="s">
        <v>506</v>
      </c>
      <c r="AC1808" t="s">
        <v>59</v>
      </c>
      <c r="AD1808">
        <v>2</v>
      </c>
      <c r="AE1808" t="str">
        <f>IF(AD1808&gt;3, "Prefers Discount", "Discount Indifferent")</f>
        <v>Discount Indifferent</v>
      </c>
      <c r="AF1808">
        <v>3</v>
      </c>
      <c r="AG1808">
        <v>2</v>
      </c>
      <c r="AH1808">
        <v>0</v>
      </c>
      <c r="AI1808" t="str">
        <f>INDEX($AF$1:$AH$1,MATCH(MAX(AF1808:AH1808),AF1808:AH1808,0))</f>
        <v>Store_Orders</v>
      </c>
      <c r="AJ1808">
        <v>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f>SUM(AK1808:AO1808)</f>
        <v>0</v>
      </c>
      <c r="AQ1808" t="s">
        <v>67</v>
      </c>
      <c r="AR1808">
        <v>0</v>
      </c>
      <c r="AS1808" t="str">
        <f>IF(OR(AK1808&gt;0, AL1808&gt;0, AM1808&gt;0, AN1808&gt;0, AO1808&gt;0), "Converted", "Not Converted")</f>
        <v>Not Converted</v>
      </c>
      <c r="AT1808">
        <v>0</v>
      </c>
      <c r="AU1808">
        <v>3</v>
      </c>
      <c r="AV1808">
        <v>11</v>
      </c>
      <c r="AW1808">
        <f>IF(Z1808&gt;607, 4, 0)</f>
        <v>0</v>
      </c>
      <c r="AX1808">
        <f>IF(AA1808&gt;1.6588, 3, 0)</f>
        <v>0</v>
      </c>
      <c r="AY1808">
        <f>IF(P1808&gt;401, 2, 0)</f>
        <v>0</v>
      </c>
      <c r="AZ1808">
        <f>IF(I1808&gt;52915.77, 1, 0)</f>
        <v>0</v>
      </c>
      <c r="BA1808">
        <f>SUM(AW1808:AZ1808)</f>
        <v>0</v>
      </c>
      <c r="BB1808" t="str">
        <f>VLOOKUP(BA1808,'Standard Deviations'!$L$1:$M$11,2,TRUE)</f>
        <v>No Tier</v>
      </c>
    </row>
    <row r="1809" spans="1:54">
      <c r="A1809">
        <v>7349</v>
      </c>
      <c r="B1809">
        <v>1973</v>
      </c>
      <c r="C1809">
        <f>2024-B1809</f>
        <v>51</v>
      </c>
      <c r="D1809" t="str">
        <f>VLOOKUP(B1809,Reference!$A$1:$B$125, 2)</f>
        <v>Gen X</v>
      </c>
      <c r="E1809" t="s">
        <v>546</v>
      </c>
      <c r="F1809" t="str">
        <f>IF(E1809="High School", "No College", "College")</f>
        <v>No College</v>
      </c>
      <c r="G1809" t="s">
        <v>65</v>
      </c>
      <c r="H1809">
        <v>9722</v>
      </c>
      <c r="I1809">
        <v>116664</v>
      </c>
      <c r="J1809" t="s">
        <v>101</v>
      </c>
      <c r="K1809">
        <v>1</v>
      </c>
      <c r="L1809">
        <v>0</v>
      </c>
      <c r="M1809" t="str">
        <f>IF(OR(K1809&gt;0, L1809&gt;0), "Parent", "Not Parent")</f>
        <v>Parent</v>
      </c>
      <c r="N1809" t="s">
        <v>700</v>
      </c>
      <c r="O1809" s="8">
        <v>41916</v>
      </c>
      <c r="P1809" s="9">
        <f>O1809-N1809</f>
        <v>732</v>
      </c>
      <c r="Q1809">
        <v>7</v>
      </c>
      <c r="R1809" s="9">
        <f>P1809-Q1809</f>
        <v>725</v>
      </c>
      <c r="S1809" s="8">
        <f>O1809-R1809</f>
        <v>41191</v>
      </c>
      <c r="T1809">
        <v>6</v>
      </c>
      <c r="U1809">
        <v>17</v>
      </c>
      <c r="V1809">
        <v>16</v>
      </c>
      <c r="W1809">
        <v>6</v>
      </c>
      <c r="X1809">
        <v>16</v>
      </c>
      <c r="Y1809">
        <v>42</v>
      </c>
      <c r="Z1809">
        <v>103</v>
      </c>
      <c r="AA1809">
        <f>Z1809/P1809</f>
        <v>0.14071038251366119</v>
      </c>
      <c r="AB1809" s="11" t="s">
        <v>506</v>
      </c>
      <c r="AC1809" t="s">
        <v>59</v>
      </c>
      <c r="AD1809">
        <v>4</v>
      </c>
      <c r="AE1809" t="str">
        <f>IF(AD1809&gt;3, "Prefers Discount", "Discount Indifferent")</f>
        <v>Prefers Discount</v>
      </c>
      <c r="AF1809">
        <v>3</v>
      </c>
      <c r="AG1809">
        <v>3</v>
      </c>
      <c r="AH1809">
        <v>1</v>
      </c>
      <c r="AI1809" t="str">
        <f>INDEX($AF$1:$AH$1,MATCH(MAX(AF1809:AH1809),AF1809:AH1809,0))</f>
        <v>Store_Orders</v>
      </c>
      <c r="AJ1809">
        <v>8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f>SUM(AK1809:AO1809)</f>
        <v>0</v>
      </c>
      <c r="AQ1809" t="s">
        <v>67</v>
      </c>
      <c r="AR1809">
        <v>1</v>
      </c>
      <c r="AS1809" t="str">
        <f>IF(OR(AK1809&gt;0, AL1809&gt;0, AM1809&gt;0, AN1809&gt;0, AO1809&gt;0), "Converted", "Not Converted")</f>
        <v>Not Converted</v>
      </c>
      <c r="AT1809">
        <v>0</v>
      </c>
      <c r="AU1809">
        <v>3</v>
      </c>
      <c r="AV1809">
        <v>11</v>
      </c>
      <c r="AW1809">
        <f>IF(Z1809&gt;607, 4, 0)</f>
        <v>0</v>
      </c>
      <c r="AX1809">
        <f>IF(AA1809&gt;1.6588, 3, 0)</f>
        <v>0</v>
      </c>
      <c r="AY1809">
        <f>IF(P1809&gt;401, 2, 0)</f>
        <v>2</v>
      </c>
      <c r="AZ1809">
        <f>IF(I1809&gt;52915.77, 1, 0)</f>
        <v>1</v>
      </c>
      <c r="BA1809">
        <f>SUM(AW1809:AZ1809)</f>
        <v>3</v>
      </c>
      <c r="BB1809" t="str">
        <f>VLOOKUP(BA1809,'Standard Deviations'!$L$1:$M$11,2,TRUE)</f>
        <v>Silver</v>
      </c>
    </row>
    <row r="1810" spans="1:54">
      <c r="A1810">
        <v>7411</v>
      </c>
      <c r="B1810">
        <v>1964</v>
      </c>
      <c r="C1810">
        <f>2024-B1810</f>
        <v>60</v>
      </c>
      <c r="D1810" t="str">
        <f>VLOOKUP(B1810,Reference!$A$1:$B$125, 2)</f>
        <v>Boomers</v>
      </c>
      <c r="E1810" t="s">
        <v>68</v>
      </c>
      <c r="F1810" t="str">
        <f>IF(E1810="High School", "No College", "College")</f>
        <v>College</v>
      </c>
      <c r="G1810" t="s">
        <v>55</v>
      </c>
      <c r="H1810">
        <v>31686</v>
      </c>
      <c r="I1810">
        <v>31686</v>
      </c>
      <c r="J1810" s="4" t="s">
        <v>175</v>
      </c>
      <c r="K1810">
        <v>1</v>
      </c>
      <c r="L1810">
        <v>1</v>
      </c>
      <c r="M1810" t="str">
        <f>IF(OR(K1810&gt;0, L1810&gt;0), "Parent", "Not Parent")</f>
        <v>Parent</v>
      </c>
      <c r="N1810" t="s">
        <v>701</v>
      </c>
      <c r="O1810" s="8">
        <v>41916</v>
      </c>
      <c r="P1810" s="9">
        <f>O1810-N1810</f>
        <v>121</v>
      </c>
      <c r="Q1810">
        <v>31</v>
      </c>
      <c r="R1810" s="9">
        <f>P1810-Q1810</f>
        <v>90</v>
      </c>
      <c r="S1810" s="8">
        <f>O1810-R1810</f>
        <v>41826</v>
      </c>
      <c r="T1810">
        <v>11</v>
      </c>
      <c r="U1810">
        <v>0</v>
      </c>
      <c r="V1810">
        <v>5</v>
      </c>
      <c r="W1810">
        <v>0</v>
      </c>
      <c r="X1810">
        <v>0</v>
      </c>
      <c r="Y1810">
        <v>1</v>
      </c>
      <c r="Z1810">
        <v>17</v>
      </c>
      <c r="AA1810">
        <f>Z1810/P1810</f>
        <v>0.14049586776859505</v>
      </c>
      <c r="AB1810" s="11" t="s">
        <v>506</v>
      </c>
      <c r="AC1810" t="s">
        <v>59</v>
      </c>
      <c r="AD1810">
        <v>2</v>
      </c>
      <c r="AE1810" t="str">
        <f>IF(AD1810&gt;3, "Prefers Discount", "Discount Indifferent")</f>
        <v>Discount Indifferent</v>
      </c>
      <c r="AF1810">
        <v>3</v>
      </c>
      <c r="AG1810">
        <v>1</v>
      </c>
      <c r="AH1810">
        <v>0</v>
      </c>
      <c r="AI1810" t="str">
        <f>INDEX($AF$1:$AH$1,MATCH(MAX(AF1810:AH1810),AF1810:AH1810,0))</f>
        <v>Store_Orders</v>
      </c>
      <c r="AJ1810">
        <v>6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f>SUM(AK1810:AO1810)</f>
        <v>0</v>
      </c>
      <c r="AQ1810" t="s">
        <v>67</v>
      </c>
      <c r="AR1810">
        <v>0</v>
      </c>
      <c r="AS1810" t="str">
        <f>IF(OR(AK1810&gt;0, AL1810&gt;0, AM1810&gt;0, AN1810&gt;0, AO1810&gt;0), "Converted", "Not Converted")</f>
        <v>Not Converted</v>
      </c>
      <c r="AT1810">
        <v>0</v>
      </c>
      <c r="AU1810">
        <v>3</v>
      </c>
      <c r="AV1810">
        <v>11</v>
      </c>
      <c r="AW1810">
        <f>IF(Z1810&gt;607, 4, 0)</f>
        <v>0</v>
      </c>
      <c r="AX1810">
        <f>IF(AA1810&gt;1.6588, 3, 0)</f>
        <v>0</v>
      </c>
      <c r="AY1810">
        <f>IF(P1810&gt;401, 2, 0)</f>
        <v>0</v>
      </c>
      <c r="AZ1810">
        <f>IF(I1810&gt;52915.77, 1, 0)</f>
        <v>0</v>
      </c>
      <c r="BA1810">
        <f>SUM(AW1810:AZ1810)</f>
        <v>0</v>
      </c>
      <c r="BB1810" t="str">
        <f>VLOOKUP(BA1810,'Standard Deviations'!$L$1:$M$11,2,TRUE)</f>
        <v>No Tier</v>
      </c>
    </row>
    <row r="1811" spans="1:54">
      <c r="A1811">
        <v>6679</v>
      </c>
      <c r="B1811">
        <v>1966</v>
      </c>
      <c r="C1811">
        <f>2024-B1811</f>
        <v>58</v>
      </c>
      <c r="D1811" t="str">
        <f>VLOOKUP(B1811,Reference!$A$1:$B$125, 2)</f>
        <v>Gen X</v>
      </c>
      <c r="E1811" t="s">
        <v>54</v>
      </c>
      <c r="F1811" t="str">
        <f>IF(E1811="High School", "No College", "College")</f>
        <v>College</v>
      </c>
      <c r="G1811" t="s">
        <v>60</v>
      </c>
      <c r="H1811">
        <v>33279</v>
      </c>
      <c r="I1811">
        <v>33279</v>
      </c>
      <c r="J1811" s="4" t="s">
        <v>175</v>
      </c>
      <c r="K1811">
        <v>0</v>
      </c>
      <c r="L1811">
        <v>0</v>
      </c>
      <c r="M1811" t="str">
        <f>IF(OR(K1811&gt;0, L1811&gt;0), "Parent", "Not Parent")</f>
        <v>Not Parent</v>
      </c>
      <c r="N1811" t="s">
        <v>702</v>
      </c>
      <c r="O1811" s="8">
        <v>41916</v>
      </c>
      <c r="P1811" s="9">
        <f>O1811-N1811</f>
        <v>114</v>
      </c>
      <c r="Q1811">
        <v>29</v>
      </c>
      <c r="R1811" s="9">
        <f>P1811-Q1811</f>
        <v>85</v>
      </c>
      <c r="S1811" s="8">
        <f>O1811-R1811</f>
        <v>41831</v>
      </c>
      <c r="T1811">
        <v>10</v>
      </c>
      <c r="U1811">
        <v>3</v>
      </c>
      <c r="V1811">
        <v>3</v>
      </c>
      <c r="W1811">
        <v>0</v>
      </c>
      <c r="X1811">
        <v>0</v>
      </c>
      <c r="Y1811">
        <v>0</v>
      </c>
      <c r="Z1811">
        <v>16</v>
      </c>
      <c r="AA1811">
        <f>Z1811/P1811</f>
        <v>0.14035087719298245</v>
      </c>
      <c r="AB1811" s="11" t="s">
        <v>506</v>
      </c>
      <c r="AC1811" t="s">
        <v>59</v>
      </c>
      <c r="AD1811">
        <v>1</v>
      </c>
      <c r="AE1811" t="str">
        <f>IF(AD1811&gt;3, "Prefers Discount", "Discount Indifferent")</f>
        <v>Discount Indifferent</v>
      </c>
      <c r="AF1811">
        <v>3</v>
      </c>
      <c r="AG1811">
        <v>0</v>
      </c>
      <c r="AH1811">
        <v>0</v>
      </c>
      <c r="AI1811" t="str">
        <f>INDEX($AF$1:$AH$1,MATCH(MAX(AF1811:AH1811),AF1811:AH1811,0))</f>
        <v>Store_Orders</v>
      </c>
      <c r="AJ1811">
        <v>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f>SUM(AK1811:AO1811)</f>
        <v>0</v>
      </c>
      <c r="AQ1811" t="s">
        <v>67</v>
      </c>
      <c r="AR1811">
        <v>0</v>
      </c>
      <c r="AS1811" t="str">
        <f>IF(OR(AK1811&gt;0, AL1811&gt;0, AM1811&gt;0, AN1811&gt;0, AO1811&gt;0), "Converted", "Not Converted")</f>
        <v>Not Converted</v>
      </c>
      <c r="AT1811">
        <v>0</v>
      </c>
      <c r="AU1811">
        <v>3</v>
      </c>
      <c r="AV1811">
        <v>11</v>
      </c>
      <c r="AW1811">
        <f>IF(Z1811&gt;607, 4, 0)</f>
        <v>0</v>
      </c>
      <c r="AX1811">
        <f>IF(AA1811&gt;1.6588, 3, 0)</f>
        <v>0</v>
      </c>
      <c r="AY1811">
        <f>IF(P1811&gt;401, 2, 0)</f>
        <v>0</v>
      </c>
      <c r="AZ1811">
        <f>IF(I1811&gt;52915.77, 1, 0)</f>
        <v>0</v>
      </c>
      <c r="BA1811">
        <f>SUM(AW1811:AZ1811)</f>
        <v>0</v>
      </c>
      <c r="BB1811" t="str">
        <f>VLOOKUP(BA1811,'Standard Deviations'!$L$1:$M$11,2,TRUE)</f>
        <v>No Tier</v>
      </c>
    </row>
    <row r="1812" spans="1:54">
      <c r="A1812">
        <v>4328</v>
      </c>
      <c r="B1812">
        <v>1986</v>
      </c>
      <c r="C1812">
        <f>2024-B1812</f>
        <v>38</v>
      </c>
      <c r="D1812" t="str">
        <f>VLOOKUP(B1812,Reference!$A$1:$B$125, 2)</f>
        <v>Millennials</v>
      </c>
      <c r="E1812" t="s">
        <v>74</v>
      </c>
      <c r="F1812" t="str">
        <f>IF(E1812="High School", "No College", "College")</f>
        <v>College</v>
      </c>
      <c r="G1812" t="s">
        <v>55</v>
      </c>
      <c r="H1812">
        <v>21955</v>
      </c>
      <c r="I1812">
        <v>21955</v>
      </c>
      <c r="J1812" s="4" t="s">
        <v>341</v>
      </c>
      <c r="K1812">
        <v>1</v>
      </c>
      <c r="L1812">
        <v>0</v>
      </c>
      <c r="M1812" t="str">
        <f>IF(OR(K1812&gt;0, L1812&gt;0), "Parent", "Not Parent")</f>
        <v>Parent</v>
      </c>
      <c r="N1812" t="s">
        <v>571</v>
      </c>
      <c r="O1812" s="8">
        <v>41916</v>
      </c>
      <c r="P1812" s="9">
        <f>O1812-N1812</f>
        <v>392</v>
      </c>
      <c r="Q1812">
        <v>81</v>
      </c>
      <c r="R1812" s="9">
        <f>P1812-Q1812</f>
        <v>311</v>
      </c>
      <c r="S1812" s="8">
        <f>O1812-R1812</f>
        <v>41605</v>
      </c>
      <c r="T1812">
        <v>5</v>
      </c>
      <c r="U1812">
        <v>1</v>
      </c>
      <c r="V1812">
        <v>7</v>
      </c>
      <c r="W1812">
        <v>17</v>
      </c>
      <c r="X1812">
        <v>14</v>
      </c>
      <c r="Y1812">
        <v>11</v>
      </c>
      <c r="Z1812">
        <v>55</v>
      </c>
      <c r="AA1812">
        <f>Z1812/P1812</f>
        <v>0.14030612244897958</v>
      </c>
      <c r="AB1812" s="14" t="s">
        <v>506</v>
      </c>
      <c r="AC1812" s="13" t="s">
        <v>63</v>
      </c>
      <c r="AD1812">
        <v>2</v>
      </c>
      <c r="AE1812" t="str">
        <f>IF(AD1812&gt;3, "Prefers Discount", "Discount Indifferent")</f>
        <v>Discount Indifferent</v>
      </c>
      <c r="AF1812">
        <v>3</v>
      </c>
      <c r="AG1812">
        <v>2</v>
      </c>
      <c r="AH1812">
        <v>1</v>
      </c>
      <c r="AI1812" t="str">
        <f>INDEX($AF$1:$AH$1,MATCH(MAX(AF1812:AH1812),AF1812:AH1812,0))</f>
        <v>Store_Orders</v>
      </c>
      <c r="AJ1812">
        <v>6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f>SUM(AK1812:AO1812)</f>
        <v>0</v>
      </c>
      <c r="AQ1812" t="s">
        <v>67</v>
      </c>
      <c r="AR1812">
        <v>0</v>
      </c>
      <c r="AS1812" t="str">
        <f>IF(OR(AK1812&gt;0, AL1812&gt;0, AM1812&gt;0, AN1812&gt;0, AO1812&gt;0), "Converted", "Not Converted")</f>
        <v>Not Converted</v>
      </c>
      <c r="AT1812">
        <v>0</v>
      </c>
      <c r="AU1812">
        <v>3</v>
      </c>
      <c r="AV1812">
        <v>11</v>
      </c>
      <c r="AW1812">
        <f>IF(Z1812&gt;607, 4, 0)</f>
        <v>0</v>
      </c>
      <c r="AX1812">
        <f>IF(AA1812&gt;1.6588, 3, 0)</f>
        <v>0</v>
      </c>
      <c r="AY1812">
        <f>IF(P1812&gt;401, 2, 0)</f>
        <v>0</v>
      </c>
      <c r="AZ1812">
        <f>IF(I1812&gt;52915.77, 1, 0)</f>
        <v>0</v>
      </c>
      <c r="BA1812">
        <f>SUM(AW1812:AZ1812)</f>
        <v>0</v>
      </c>
      <c r="BB1812" t="str">
        <f>VLOOKUP(BA1812,'Standard Deviations'!$L$1:$M$11,2,TRUE)</f>
        <v>No Tier</v>
      </c>
    </row>
    <row r="1813" spans="1:54">
      <c r="A1813">
        <v>4227</v>
      </c>
      <c r="B1813">
        <v>1968</v>
      </c>
      <c r="C1813">
        <f>2024-B1813</f>
        <v>56</v>
      </c>
      <c r="D1813" t="str">
        <f>VLOOKUP(B1813,Reference!$A$1:$B$125, 2)</f>
        <v>Gen X</v>
      </c>
      <c r="E1813" t="s">
        <v>64</v>
      </c>
      <c r="F1813" t="str">
        <f>IF(E1813="High School", "No College", "College")</f>
        <v>College</v>
      </c>
      <c r="G1813" t="s">
        <v>65</v>
      </c>
      <c r="H1813">
        <v>32889</v>
      </c>
      <c r="I1813">
        <v>32889</v>
      </c>
      <c r="J1813" s="4" t="s">
        <v>175</v>
      </c>
      <c r="K1813">
        <v>1</v>
      </c>
      <c r="L1813">
        <v>1</v>
      </c>
      <c r="M1813" t="str">
        <f>IF(OR(K1813&gt;0, L1813&gt;0), "Parent", "Not Parent")</f>
        <v>Parent</v>
      </c>
      <c r="N1813" t="s">
        <v>360</v>
      </c>
      <c r="O1813" s="8">
        <v>41916</v>
      </c>
      <c r="P1813" s="9">
        <f>O1813-N1813</f>
        <v>393</v>
      </c>
      <c r="Q1813">
        <v>78</v>
      </c>
      <c r="R1813" s="9">
        <f>P1813-Q1813</f>
        <v>315</v>
      </c>
      <c r="S1813" s="8">
        <f>O1813-R1813</f>
        <v>41601</v>
      </c>
      <c r="T1813">
        <v>28</v>
      </c>
      <c r="U1813">
        <v>0</v>
      </c>
      <c r="V1813">
        <v>13</v>
      </c>
      <c r="W1813">
        <v>4</v>
      </c>
      <c r="X1813">
        <v>2</v>
      </c>
      <c r="Y1813">
        <v>8</v>
      </c>
      <c r="Z1813">
        <v>55</v>
      </c>
      <c r="AA1813">
        <f>Z1813/P1813</f>
        <v>0.13994910941475827</v>
      </c>
      <c r="AB1813" s="14" t="s">
        <v>506</v>
      </c>
      <c r="AC1813" s="13" t="s">
        <v>63</v>
      </c>
      <c r="AD1813">
        <v>3</v>
      </c>
      <c r="AE1813" t="str">
        <f>IF(AD1813&gt;3, "Prefers Discount", "Discount Indifferent")</f>
        <v>Discount Indifferent</v>
      </c>
      <c r="AF1813">
        <v>3</v>
      </c>
      <c r="AG1813">
        <v>2</v>
      </c>
      <c r="AH1813">
        <v>1</v>
      </c>
      <c r="AI1813" t="str">
        <f>INDEX($AF$1:$AH$1,MATCH(MAX(AF1813:AH1813),AF1813:AH1813,0))</f>
        <v>Store_Orders</v>
      </c>
      <c r="AJ1813">
        <v>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f>SUM(AK1813:AO1813)</f>
        <v>0</v>
      </c>
      <c r="AQ1813" t="s">
        <v>67</v>
      </c>
      <c r="AR1813">
        <v>0</v>
      </c>
      <c r="AS1813" t="str">
        <f>IF(OR(AK1813&gt;0, AL1813&gt;0, AM1813&gt;0, AN1813&gt;0, AO1813&gt;0), "Converted", "Not Converted")</f>
        <v>Not Converted</v>
      </c>
      <c r="AT1813">
        <v>0</v>
      </c>
      <c r="AU1813">
        <v>3</v>
      </c>
      <c r="AV1813">
        <v>11</v>
      </c>
      <c r="AW1813">
        <f>IF(Z1813&gt;607, 4, 0)</f>
        <v>0</v>
      </c>
      <c r="AX1813">
        <f>IF(AA1813&gt;1.6588, 3, 0)</f>
        <v>0</v>
      </c>
      <c r="AY1813">
        <f>IF(P1813&gt;401, 2, 0)</f>
        <v>0</v>
      </c>
      <c r="AZ1813">
        <f>IF(I1813&gt;52915.77, 1, 0)</f>
        <v>0</v>
      </c>
      <c r="BA1813">
        <f>SUM(AW1813:AZ1813)</f>
        <v>0</v>
      </c>
      <c r="BB1813" t="str">
        <f>VLOOKUP(BA1813,'Standard Deviations'!$L$1:$M$11,2,TRUE)</f>
        <v>No Tier</v>
      </c>
    </row>
    <row r="1814" spans="1:54">
      <c r="A1814">
        <v>3865</v>
      </c>
      <c r="B1814">
        <v>1977</v>
      </c>
      <c r="C1814">
        <f>2024-B1814</f>
        <v>47</v>
      </c>
      <c r="D1814" t="str">
        <f>VLOOKUP(B1814,Reference!$A$1:$B$125, 2)</f>
        <v>Gen X</v>
      </c>
      <c r="E1814" t="s">
        <v>74</v>
      </c>
      <c r="F1814" t="str">
        <f>IF(E1814="High School", "No College", "College")</f>
        <v>College</v>
      </c>
      <c r="G1814" t="s">
        <v>65</v>
      </c>
      <c r="H1814">
        <v>20981</v>
      </c>
      <c r="I1814">
        <v>20981</v>
      </c>
      <c r="J1814" s="4" t="s">
        <v>341</v>
      </c>
      <c r="K1814">
        <v>0</v>
      </c>
      <c r="L1814">
        <v>0</v>
      </c>
      <c r="M1814" t="str">
        <f>IF(OR(K1814&gt;0, L1814&gt;0), "Parent", "Not Parent")</f>
        <v>Not Parent</v>
      </c>
      <c r="N1814" t="s">
        <v>703</v>
      </c>
      <c r="O1814" s="8">
        <v>41916</v>
      </c>
      <c r="P1814" s="9">
        <f>O1814-N1814</f>
        <v>522</v>
      </c>
      <c r="Q1814">
        <v>14</v>
      </c>
      <c r="R1814" s="9">
        <f>P1814-Q1814</f>
        <v>508</v>
      </c>
      <c r="S1814" s="8">
        <f>O1814-R1814</f>
        <v>41408</v>
      </c>
      <c r="T1814">
        <v>2</v>
      </c>
      <c r="U1814">
        <v>12</v>
      </c>
      <c r="V1814">
        <v>10</v>
      </c>
      <c r="W1814">
        <v>6</v>
      </c>
      <c r="X1814">
        <v>13</v>
      </c>
      <c r="Y1814">
        <v>30</v>
      </c>
      <c r="Z1814">
        <v>73</v>
      </c>
      <c r="AA1814">
        <f>Z1814/P1814</f>
        <v>0.13984674329501914</v>
      </c>
      <c r="AB1814" s="11" t="s">
        <v>506</v>
      </c>
      <c r="AC1814" t="s">
        <v>59</v>
      </c>
      <c r="AD1814">
        <v>1</v>
      </c>
      <c r="AE1814" t="str">
        <f>IF(AD1814&gt;3, "Prefers Discount", "Discount Indifferent")</f>
        <v>Discount Indifferent</v>
      </c>
      <c r="AF1814">
        <v>2</v>
      </c>
      <c r="AG1814">
        <v>3</v>
      </c>
      <c r="AH1814">
        <v>1</v>
      </c>
      <c r="AI1814" t="str">
        <f>INDEX($AF$1:$AH$1,MATCH(MAX(AF1814:AH1814),AF1814:AH1814,0))</f>
        <v>Web_Orders</v>
      </c>
      <c r="AJ1814">
        <v>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f>SUM(AK1814:AO1814)</f>
        <v>0</v>
      </c>
      <c r="AQ1814" t="s">
        <v>67</v>
      </c>
      <c r="AR1814">
        <v>1</v>
      </c>
      <c r="AS1814" t="str">
        <f>IF(OR(AK1814&gt;0, AL1814&gt;0, AM1814&gt;0, AN1814&gt;0, AO1814&gt;0), "Converted", "Not Converted")</f>
        <v>Not Converted</v>
      </c>
      <c r="AT1814">
        <v>0</v>
      </c>
      <c r="AU1814">
        <v>3</v>
      </c>
      <c r="AV1814">
        <v>11</v>
      </c>
      <c r="AW1814">
        <f>IF(Z1814&gt;607, 4, 0)</f>
        <v>0</v>
      </c>
      <c r="AX1814">
        <f>IF(AA1814&gt;1.6588, 3, 0)</f>
        <v>0</v>
      </c>
      <c r="AY1814">
        <f>IF(P1814&gt;401, 2, 0)</f>
        <v>2</v>
      </c>
      <c r="AZ1814">
        <f>IF(I1814&gt;52915.77, 1, 0)</f>
        <v>0</v>
      </c>
      <c r="BA1814">
        <f>SUM(AW1814:AZ1814)</f>
        <v>2</v>
      </c>
      <c r="BB1814" t="str">
        <f>VLOOKUP(BA1814,'Standard Deviations'!$L$1:$M$11,2,TRUE)</f>
        <v>Bronze</v>
      </c>
    </row>
    <row r="1815" spans="1:54">
      <c r="A1815">
        <v>5010</v>
      </c>
      <c r="B1815">
        <v>1988</v>
      </c>
      <c r="C1815">
        <f>2024-B1815</f>
        <v>36</v>
      </c>
      <c r="D1815" t="str">
        <f>VLOOKUP(B1815,Reference!$A$1:$B$125, 2)</f>
        <v>Millennials</v>
      </c>
      <c r="E1815" t="s">
        <v>54</v>
      </c>
      <c r="F1815" t="str">
        <f>IF(E1815="High School", "No College", "College")</f>
        <v>College</v>
      </c>
      <c r="G1815" t="s">
        <v>60</v>
      </c>
      <c r="H1815">
        <v>25008</v>
      </c>
      <c r="I1815">
        <v>25008</v>
      </c>
      <c r="J1815" s="4" t="s">
        <v>341</v>
      </c>
      <c r="K1815">
        <v>1</v>
      </c>
      <c r="L1815">
        <v>0</v>
      </c>
      <c r="M1815" t="str">
        <f>IF(OR(K1815&gt;0, L1815&gt;0), "Parent", "Not Parent")</f>
        <v>Parent</v>
      </c>
      <c r="N1815" t="s">
        <v>176</v>
      </c>
      <c r="O1815" s="8">
        <v>41916</v>
      </c>
      <c r="P1815" s="9">
        <f>O1815-N1815</f>
        <v>244</v>
      </c>
      <c r="Q1815">
        <v>72</v>
      </c>
      <c r="R1815" s="9">
        <f>P1815-Q1815</f>
        <v>172</v>
      </c>
      <c r="S1815" s="8">
        <f>O1815-R1815</f>
        <v>41744</v>
      </c>
      <c r="T1815">
        <v>2</v>
      </c>
      <c r="U1815">
        <v>8</v>
      </c>
      <c r="V1815">
        <v>8</v>
      </c>
      <c r="W1815">
        <v>6</v>
      </c>
      <c r="X1815">
        <v>1</v>
      </c>
      <c r="Y1815">
        <v>9</v>
      </c>
      <c r="Z1815">
        <v>34</v>
      </c>
      <c r="AA1815">
        <f>Z1815/P1815</f>
        <v>0.13934426229508196</v>
      </c>
      <c r="AB1815" s="14" t="s">
        <v>506</v>
      </c>
      <c r="AC1815" s="13" t="s">
        <v>63</v>
      </c>
      <c r="AD1815">
        <v>2</v>
      </c>
      <c r="AE1815" t="str">
        <f>IF(AD1815&gt;3, "Prefers Discount", "Discount Indifferent")</f>
        <v>Discount Indifferent</v>
      </c>
      <c r="AF1815">
        <v>3</v>
      </c>
      <c r="AG1815">
        <v>1</v>
      </c>
      <c r="AH1815">
        <v>0</v>
      </c>
      <c r="AI1815" t="str">
        <f>INDEX($AF$1:$AH$1,MATCH(MAX(AF1815:AH1815),AF1815:AH1815,0))</f>
        <v>Store_Orders</v>
      </c>
      <c r="AJ1815">
        <v>8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f>SUM(AK1815:AO1815)</f>
        <v>0</v>
      </c>
      <c r="AQ1815" t="s">
        <v>67</v>
      </c>
      <c r="AR1815">
        <v>0</v>
      </c>
      <c r="AS1815" t="str">
        <f>IF(OR(AK1815&gt;0, AL1815&gt;0, AM1815&gt;0, AN1815&gt;0, AO1815&gt;0), "Converted", "Not Converted")</f>
        <v>Not Converted</v>
      </c>
      <c r="AT1815">
        <v>0</v>
      </c>
      <c r="AU1815">
        <v>3</v>
      </c>
      <c r="AV1815">
        <v>11</v>
      </c>
      <c r="AW1815">
        <f>IF(Z1815&gt;607, 4, 0)</f>
        <v>0</v>
      </c>
      <c r="AX1815">
        <f>IF(AA1815&gt;1.6588, 3, 0)</f>
        <v>0</v>
      </c>
      <c r="AY1815">
        <f>IF(P1815&gt;401, 2, 0)</f>
        <v>0</v>
      </c>
      <c r="AZ1815">
        <f>IF(I1815&gt;52915.77, 1, 0)</f>
        <v>0</v>
      </c>
      <c r="BA1815">
        <f>SUM(AW1815:AZ1815)</f>
        <v>0</v>
      </c>
      <c r="BB1815" t="str">
        <f>VLOOKUP(BA1815,'Standard Deviations'!$L$1:$M$11,2,TRUE)</f>
        <v>No Tier</v>
      </c>
    </row>
    <row r="1816" spans="1:54">
      <c r="A1816">
        <v>11114</v>
      </c>
      <c r="B1816">
        <v>1970</v>
      </c>
      <c r="C1816">
        <f>2024-B1816</f>
        <v>54</v>
      </c>
      <c r="D1816" t="str">
        <f>VLOOKUP(B1816,Reference!$A$1:$B$125, 2)</f>
        <v>Gen X</v>
      </c>
      <c r="E1816" t="s">
        <v>54</v>
      </c>
      <c r="F1816" t="str">
        <f>IF(E1816="High School", "No College", "College")</f>
        <v>College</v>
      </c>
      <c r="G1816" t="s">
        <v>65</v>
      </c>
      <c r="H1816">
        <v>19656</v>
      </c>
      <c r="I1816">
        <v>19656</v>
      </c>
      <c r="J1816" s="4" t="s">
        <v>341</v>
      </c>
      <c r="K1816">
        <v>1</v>
      </c>
      <c r="L1816">
        <v>0</v>
      </c>
      <c r="M1816" t="str">
        <f>IF(OR(K1816&gt;0, L1816&gt;0), "Parent", "Not Parent")</f>
        <v>Parent</v>
      </c>
      <c r="N1816" t="s">
        <v>335</v>
      </c>
      <c r="O1816" s="8">
        <v>41916</v>
      </c>
      <c r="P1816" s="9">
        <f>O1816-N1816</f>
        <v>603</v>
      </c>
      <c r="Q1816">
        <v>94</v>
      </c>
      <c r="R1816" s="9">
        <f>P1816-Q1816</f>
        <v>509</v>
      </c>
      <c r="S1816" s="8">
        <f>O1816-R1816</f>
        <v>41407</v>
      </c>
      <c r="T1816">
        <v>25</v>
      </c>
      <c r="U1816">
        <v>4</v>
      </c>
      <c r="V1816">
        <v>9</v>
      </c>
      <c r="W1816">
        <v>6</v>
      </c>
      <c r="X1816">
        <v>8</v>
      </c>
      <c r="Y1816">
        <v>32</v>
      </c>
      <c r="Z1816">
        <v>84</v>
      </c>
      <c r="AA1816">
        <f>Z1816/P1816</f>
        <v>0.13930348258706468</v>
      </c>
      <c r="AB1816" s="14" t="s">
        <v>506</v>
      </c>
      <c r="AC1816" s="13" t="s">
        <v>63</v>
      </c>
      <c r="AD1816">
        <v>3</v>
      </c>
      <c r="AE1816" t="str">
        <f>IF(AD1816&gt;3, "Prefers Discount", "Discount Indifferent")</f>
        <v>Discount Indifferent</v>
      </c>
      <c r="AF1816">
        <v>3</v>
      </c>
      <c r="AG1816">
        <v>2</v>
      </c>
      <c r="AH1816">
        <v>1</v>
      </c>
      <c r="AI1816" t="str">
        <f>INDEX($AF$1:$AH$1,MATCH(MAX(AF1816:AH1816),AF1816:AH1816,0))</f>
        <v>Store_Orders</v>
      </c>
      <c r="AJ1816">
        <v>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f>SUM(AK1816:AO1816)</f>
        <v>0</v>
      </c>
      <c r="AQ1816" t="s">
        <v>67</v>
      </c>
      <c r="AR1816">
        <v>0</v>
      </c>
      <c r="AS1816" t="str">
        <f>IF(OR(AK1816&gt;0, AL1816&gt;0, AM1816&gt;0, AN1816&gt;0, AO1816&gt;0), "Converted", "Not Converted")</f>
        <v>Not Converted</v>
      </c>
      <c r="AT1816">
        <v>0</v>
      </c>
      <c r="AU1816">
        <v>3</v>
      </c>
      <c r="AV1816">
        <v>11</v>
      </c>
      <c r="AW1816">
        <f>IF(Z1816&gt;607, 4, 0)</f>
        <v>0</v>
      </c>
      <c r="AX1816">
        <f>IF(AA1816&gt;1.6588, 3, 0)</f>
        <v>0</v>
      </c>
      <c r="AY1816">
        <f>IF(P1816&gt;401, 2, 0)</f>
        <v>2</v>
      </c>
      <c r="AZ1816">
        <f>IF(I1816&gt;52915.77, 1, 0)</f>
        <v>0</v>
      </c>
      <c r="BA1816">
        <f>SUM(AW1816:AZ1816)</f>
        <v>2</v>
      </c>
      <c r="BB1816" t="str">
        <f>VLOOKUP(BA1816,'Standard Deviations'!$L$1:$M$11,2,TRUE)</f>
        <v>Bronze</v>
      </c>
    </row>
    <row r="1817" spans="1:54">
      <c r="A1817">
        <v>2445</v>
      </c>
      <c r="B1817">
        <v>1974</v>
      </c>
      <c r="C1817">
        <f>2024-B1817</f>
        <v>50</v>
      </c>
      <c r="D1817" t="str">
        <f>VLOOKUP(B1817,Reference!$A$1:$B$125, 2)</f>
        <v>Gen X</v>
      </c>
      <c r="E1817" t="s">
        <v>68</v>
      </c>
      <c r="F1817" t="str">
        <f>IF(E1817="High School", "No College", "College")</f>
        <v>College</v>
      </c>
      <c r="G1817" t="s">
        <v>65</v>
      </c>
      <c r="H1817">
        <v>28440</v>
      </c>
      <c r="I1817">
        <v>28440</v>
      </c>
      <c r="J1817" s="4" t="s">
        <v>341</v>
      </c>
      <c r="K1817">
        <v>1</v>
      </c>
      <c r="L1817">
        <v>0</v>
      </c>
      <c r="M1817" t="str">
        <f>IF(OR(K1817&gt;0, L1817&gt;0), "Parent", "Not Parent")</f>
        <v>Parent</v>
      </c>
      <c r="N1817" t="s">
        <v>283</v>
      </c>
      <c r="O1817" s="8">
        <v>41916</v>
      </c>
      <c r="P1817" s="9">
        <f>O1817-N1817</f>
        <v>454</v>
      </c>
      <c r="Q1817">
        <v>87</v>
      </c>
      <c r="R1817" s="9">
        <f>P1817-Q1817</f>
        <v>367</v>
      </c>
      <c r="S1817" s="8">
        <f>O1817-R1817</f>
        <v>41549</v>
      </c>
      <c r="T1817">
        <v>38</v>
      </c>
      <c r="U1817">
        <v>1</v>
      </c>
      <c r="V1817">
        <v>24</v>
      </c>
      <c r="W1817">
        <v>0</v>
      </c>
      <c r="X1817">
        <v>0</v>
      </c>
      <c r="Y1817">
        <v>0</v>
      </c>
      <c r="Z1817">
        <v>63</v>
      </c>
      <c r="AA1817">
        <f>Z1817/P1817</f>
        <v>0.13876651982378854</v>
      </c>
      <c r="AB1817" s="14" t="s">
        <v>506</v>
      </c>
      <c r="AC1817" s="13" t="s">
        <v>63</v>
      </c>
      <c r="AD1817">
        <v>1</v>
      </c>
      <c r="AE1817" t="str">
        <f>IF(AD1817&gt;3, "Prefers Discount", "Discount Indifferent")</f>
        <v>Discount Indifferent</v>
      </c>
      <c r="AF1817">
        <v>3</v>
      </c>
      <c r="AG1817">
        <v>2</v>
      </c>
      <c r="AH1817">
        <v>0</v>
      </c>
      <c r="AI1817" t="str">
        <f>INDEX($AF$1:$AH$1,MATCH(MAX(AF1817:AH1817),AF1817:AH1817,0))</f>
        <v>Store_Orders</v>
      </c>
      <c r="AJ1817">
        <v>8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f>SUM(AK1817:AO1817)</f>
        <v>0</v>
      </c>
      <c r="AQ1817" t="s">
        <v>67</v>
      </c>
      <c r="AR1817">
        <v>0</v>
      </c>
      <c r="AS1817" t="str">
        <f>IF(OR(AK1817&gt;0, AL1817&gt;0, AM1817&gt;0, AN1817&gt;0, AO1817&gt;0), "Converted", "Not Converted")</f>
        <v>Not Converted</v>
      </c>
      <c r="AT1817">
        <v>0</v>
      </c>
      <c r="AU1817">
        <v>3</v>
      </c>
      <c r="AV1817">
        <v>11</v>
      </c>
      <c r="AW1817">
        <f>IF(Z1817&gt;607, 4, 0)</f>
        <v>0</v>
      </c>
      <c r="AX1817">
        <f>IF(AA1817&gt;1.6588, 3, 0)</f>
        <v>0</v>
      </c>
      <c r="AY1817">
        <f>IF(P1817&gt;401, 2, 0)</f>
        <v>2</v>
      </c>
      <c r="AZ1817">
        <f>IF(I1817&gt;52915.77, 1, 0)</f>
        <v>0</v>
      </c>
      <c r="BA1817">
        <f>SUM(AW1817:AZ1817)</f>
        <v>2</v>
      </c>
      <c r="BB1817" t="str">
        <f>VLOOKUP(BA1817,'Standard Deviations'!$L$1:$M$11,2,TRUE)</f>
        <v>Bronze</v>
      </c>
    </row>
    <row r="1818" spans="1:54">
      <c r="A1818">
        <v>7393</v>
      </c>
      <c r="B1818">
        <v>1978</v>
      </c>
      <c r="C1818">
        <f>2024-B1818</f>
        <v>46</v>
      </c>
      <c r="D1818" t="str">
        <f>VLOOKUP(B1818,Reference!$A$1:$B$125, 2)</f>
        <v>Gen X</v>
      </c>
      <c r="E1818" t="s">
        <v>54</v>
      </c>
      <c r="F1818" t="str">
        <f>IF(E1818="High School", "No College", "College")</f>
        <v>College</v>
      </c>
      <c r="G1818" t="s">
        <v>65</v>
      </c>
      <c r="H1818">
        <v>41580</v>
      </c>
      <c r="I1818">
        <v>41580</v>
      </c>
      <c r="J1818" s="4" t="s">
        <v>175</v>
      </c>
      <c r="K1818">
        <v>1</v>
      </c>
      <c r="L1818">
        <v>1</v>
      </c>
      <c r="M1818" t="str">
        <f>IF(OR(K1818&gt;0, L1818&gt;0), "Parent", "Not Parent")</f>
        <v>Parent</v>
      </c>
      <c r="N1818" t="s">
        <v>627</v>
      </c>
      <c r="O1818" s="8">
        <v>41916</v>
      </c>
      <c r="P1818" s="9">
        <f>O1818-N1818</f>
        <v>663</v>
      </c>
      <c r="Q1818">
        <v>15</v>
      </c>
      <c r="R1818" s="9">
        <f>P1818-Q1818</f>
        <v>648</v>
      </c>
      <c r="S1818" s="8">
        <f>O1818-R1818</f>
        <v>41268</v>
      </c>
      <c r="T1818">
        <v>56</v>
      </c>
      <c r="U1818">
        <v>5</v>
      </c>
      <c r="V1818">
        <v>24</v>
      </c>
      <c r="W1818">
        <v>4</v>
      </c>
      <c r="X1818">
        <v>0</v>
      </c>
      <c r="Y1818">
        <v>3</v>
      </c>
      <c r="Z1818">
        <v>92</v>
      </c>
      <c r="AA1818">
        <f>Z1818/P1818</f>
        <v>0.13876319758672701</v>
      </c>
      <c r="AB1818" s="11" t="s">
        <v>506</v>
      </c>
      <c r="AC1818" t="s">
        <v>59</v>
      </c>
      <c r="AD1818">
        <v>3</v>
      </c>
      <c r="AE1818" t="str">
        <f>IF(AD1818&gt;3, "Prefers Discount", "Discount Indifferent")</f>
        <v>Discount Indifferent</v>
      </c>
      <c r="AF1818">
        <v>3</v>
      </c>
      <c r="AG1818">
        <v>2</v>
      </c>
      <c r="AH1818">
        <v>1</v>
      </c>
      <c r="AI1818" t="str">
        <f>INDEX($AF$1:$AH$1,MATCH(MAX(AF1818:AH1818),AF1818:AH1818,0))</f>
        <v>Store_Orders</v>
      </c>
      <c r="AJ1818">
        <v>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f>SUM(AK1818:AO1818)</f>
        <v>0</v>
      </c>
      <c r="AQ1818" t="s">
        <v>67</v>
      </c>
      <c r="AR1818">
        <v>0</v>
      </c>
      <c r="AS1818" t="str">
        <f>IF(OR(AK1818&gt;0, AL1818&gt;0, AM1818&gt;0, AN1818&gt;0, AO1818&gt;0), "Converted", "Not Converted")</f>
        <v>Not Converted</v>
      </c>
      <c r="AT1818">
        <v>0</v>
      </c>
      <c r="AU1818">
        <v>3</v>
      </c>
      <c r="AV1818">
        <v>11</v>
      </c>
      <c r="AW1818">
        <f>IF(Z1818&gt;607, 4, 0)</f>
        <v>0</v>
      </c>
      <c r="AX1818">
        <f>IF(AA1818&gt;1.6588, 3, 0)</f>
        <v>0</v>
      </c>
      <c r="AY1818">
        <f>IF(P1818&gt;401, 2, 0)</f>
        <v>2</v>
      </c>
      <c r="AZ1818">
        <f>IF(I1818&gt;52915.77, 1, 0)</f>
        <v>0</v>
      </c>
      <c r="BA1818">
        <f>SUM(AW1818:AZ1818)</f>
        <v>2</v>
      </c>
      <c r="BB1818" t="str">
        <f>VLOOKUP(BA1818,'Standard Deviations'!$L$1:$M$11,2,TRUE)</f>
        <v>Bronze</v>
      </c>
    </row>
    <row r="1819" spans="1:54">
      <c r="A1819">
        <v>8213</v>
      </c>
      <c r="B1819">
        <v>1980</v>
      </c>
      <c r="C1819">
        <f>2024-B1819</f>
        <v>44</v>
      </c>
      <c r="D1819" t="str">
        <f>VLOOKUP(B1819,Reference!$A$1:$B$125, 2)</f>
        <v>Millennials</v>
      </c>
      <c r="E1819" t="s">
        <v>74</v>
      </c>
      <c r="F1819" t="str">
        <f>IF(E1819="High School", "No College", "College")</f>
        <v>College</v>
      </c>
      <c r="G1819" t="s">
        <v>65</v>
      </c>
      <c r="H1819">
        <v>14515</v>
      </c>
      <c r="I1819">
        <v>14515</v>
      </c>
      <c r="J1819" s="4" t="s">
        <v>341</v>
      </c>
      <c r="K1819">
        <v>1</v>
      </c>
      <c r="L1819">
        <v>0</v>
      </c>
      <c r="M1819" t="str">
        <f>IF(OR(K1819&gt;0, L1819&gt;0), "Parent", "Not Parent")</f>
        <v>Parent</v>
      </c>
      <c r="N1819" t="s">
        <v>419</v>
      </c>
      <c r="O1819" s="8">
        <v>41916</v>
      </c>
      <c r="P1819" s="9">
        <f>O1819-N1819</f>
        <v>694</v>
      </c>
      <c r="Q1819">
        <v>71</v>
      </c>
      <c r="R1819" s="9">
        <f>P1819-Q1819</f>
        <v>623</v>
      </c>
      <c r="S1819" s="8">
        <f>O1819-R1819</f>
        <v>41293</v>
      </c>
      <c r="T1819">
        <v>6</v>
      </c>
      <c r="U1819">
        <v>4</v>
      </c>
      <c r="V1819">
        <v>9</v>
      </c>
      <c r="W1819">
        <v>6</v>
      </c>
      <c r="X1819">
        <v>36</v>
      </c>
      <c r="Y1819">
        <v>35</v>
      </c>
      <c r="Z1819">
        <v>96</v>
      </c>
      <c r="AA1819">
        <f>Z1819/P1819</f>
        <v>0.13832853025936601</v>
      </c>
      <c r="AB1819" s="14" t="s">
        <v>506</v>
      </c>
      <c r="AC1819" s="13" t="s">
        <v>63</v>
      </c>
      <c r="AD1819">
        <v>4</v>
      </c>
      <c r="AE1819" t="str">
        <f>IF(AD1819&gt;3, "Prefers Discount", "Discount Indifferent")</f>
        <v>Prefers Discount</v>
      </c>
      <c r="AF1819">
        <v>3</v>
      </c>
      <c r="AG1819">
        <v>2</v>
      </c>
      <c r="AH1819">
        <v>2</v>
      </c>
      <c r="AI1819" t="str">
        <f>INDEX($AF$1:$AH$1,MATCH(MAX(AF1819:AH1819),AF1819:AH1819,0))</f>
        <v>Store_Orders</v>
      </c>
      <c r="AJ1819">
        <v>7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f>SUM(AK1819:AO1819)</f>
        <v>0</v>
      </c>
      <c r="AQ1819" t="s">
        <v>67</v>
      </c>
      <c r="AR1819">
        <v>1</v>
      </c>
      <c r="AS1819" t="str">
        <f>IF(OR(AK1819&gt;0, AL1819&gt;0, AM1819&gt;0, AN1819&gt;0, AO1819&gt;0), "Converted", "Not Converted")</f>
        <v>Not Converted</v>
      </c>
      <c r="AT1819">
        <v>0</v>
      </c>
      <c r="AU1819">
        <v>3</v>
      </c>
      <c r="AV1819">
        <v>11</v>
      </c>
      <c r="AW1819">
        <f>IF(Z1819&gt;607, 4, 0)</f>
        <v>0</v>
      </c>
      <c r="AX1819">
        <f>IF(AA1819&gt;1.6588, 3, 0)</f>
        <v>0</v>
      </c>
      <c r="AY1819">
        <f>IF(P1819&gt;401, 2, 0)</f>
        <v>2</v>
      </c>
      <c r="AZ1819">
        <f>IF(I1819&gt;52915.77, 1, 0)</f>
        <v>0</v>
      </c>
      <c r="BA1819">
        <f>SUM(AW1819:AZ1819)</f>
        <v>2</v>
      </c>
      <c r="BB1819" t="str">
        <f>VLOOKUP(BA1819,'Standard Deviations'!$L$1:$M$11,2,TRUE)</f>
        <v>Bronze</v>
      </c>
    </row>
    <row r="1820" spans="1:54">
      <c r="A1820">
        <v>7034</v>
      </c>
      <c r="B1820">
        <v>1978</v>
      </c>
      <c r="C1820">
        <f>2024-B1820</f>
        <v>46</v>
      </c>
      <c r="D1820" t="str">
        <f>VLOOKUP(B1820,Reference!$A$1:$B$125, 2)</f>
        <v>Gen X</v>
      </c>
      <c r="E1820" t="s">
        <v>74</v>
      </c>
      <c r="F1820" t="str">
        <f>IF(E1820="High School", "No College", "College")</f>
        <v>College</v>
      </c>
      <c r="G1820" t="s">
        <v>55</v>
      </c>
      <c r="H1820">
        <v>25804</v>
      </c>
      <c r="I1820">
        <v>25804</v>
      </c>
      <c r="J1820" s="4" t="s">
        <v>341</v>
      </c>
      <c r="K1820">
        <v>1</v>
      </c>
      <c r="L1820">
        <v>0</v>
      </c>
      <c r="M1820" t="str">
        <f>IF(OR(K1820&gt;0, L1820&gt;0), "Parent", "Not Parent")</f>
        <v>Parent</v>
      </c>
      <c r="N1820" t="s">
        <v>647</v>
      </c>
      <c r="O1820" s="8">
        <v>41916</v>
      </c>
      <c r="P1820" s="9">
        <f>O1820-N1820</f>
        <v>398</v>
      </c>
      <c r="Q1820">
        <v>34</v>
      </c>
      <c r="R1820" s="9">
        <f>P1820-Q1820</f>
        <v>364</v>
      </c>
      <c r="S1820" s="8">
        <f>O1820-R1820</f>
        <v>41552</v>
      </c>
      <c r="T1820">
        <v>8</v>
      </c>
      <c r="U1820">
        <v>7</v>
      </c>
      <c r="V1820">
        <v>9</v>
      </c>
      <c r="W1820">
        <v>13</v>
      </c>
      <c r="X1820">
        <v>6</v>
      </c>
      <c r="Y1820">
        <v>12</v>
      </c>
      <c r="Z1820">
        <v>55</v>
      </c>
      <c r="AA1820">
        <f>Z1820/P1820</f>
        <v>0.13819095477386933</v>
      </c>
      <c r="AB1820" s="11" t="s">
        <v>506</v>
      </c>
      <c r="AC1820" t="s">
        <v>59</v>
      </c>
      <c r="AD1820">
        <v>2</v>
      </c>
      <c r="AE1820" t="str">
        <f>IF(AD1820&gt;3, "Prefers Discount", "Discount Indifferent")</f>
        <v>Discount Indifferent</v>
      </c>
      <c r="AF1820">
        <v>3</v>
      </c>
      <c r="AG1820">
        <v>2</v>
      </c>
      <c r="AH1820">
        <v>0</v>
      </c>
      <c r="AI1820" t="str">
        <f>INDEX($AF$1:$AH$1,MATCH(MAX(AF1820:AH1820),AF1820:AH1820,0))</f>
        <v>Store_Orders</v>
      </c>
      <c r="AJ1820">
        <v>8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f>SUM(AK1820:AO1820)</f>
        <v>0</v>
      </c>
      <c r="AQ1820" t="s">
        <v>67</v>
      </c>
      <c r="AR1820">
        <v>0</v>
      </c>
      <c r="AS1820" t="str">
        <f>IF(OR(AK1820&gt;0, AL1820&gt;0, AM1820&gt;0, AN1820&gt;0, AO1820&gt;0), "Converted", "Not Converted")</f>
        <v>Not Converted</v>
      </c>
      <c r="AT1820">
        <v>0</v>
      </c>
      <c r="AU1820">
        <v>3</v>
      </c>
      <c r="AV1820">
        <v>11</v>
      </c>
      <c r="AW1820">
        <f>IF(Z1820&gt;607, 4, 0)</f>
        <v>0</v>
      </c>
      <c r="AX1820">
        <f>IF(AA1820&gt;1.6588, 3, 0)</f>
        <v>0</v>
      </c>
      <c r="AY1820">
        <f>IF(P1820&gt;401, 2, 0)</f>
        <v>0</v>
      </c>
      <c r="AZ1820">
        <f>IF(I1820&gt;52915.77, 1, 0)</f>
        <v>0</v>
      </c>
      <c r="BA1820">
        <f>SUM(AW1820:AZ1820)</f>
        <v>0</v>
      </c>
      <c r="BB1820" t="str">
        <f>VLOOKUP(BA1820,'Standard Deviations'!$L$1:$M$11,2,TRUE)</f>
        <v>No Tier</v>
      </c>
    </row>
    <row r="1821" spans="1:54">
      <c r="A1821">
        <v>8625</v>
      </c>
      <c r="B1821">
        <v>1976</v>
      </c>
      <c r="C1821">
        <f>2024-B1821</f>
        <v>48</v>
      </c>
      <c r="D1821" t="str">
        <f>VLOOKUP(B1821,Reference!$A$1:$B$125, 2)</f>
        <v>Gen X</v>
      </c>
      <c r="E1821" t="s">
        <v>54</v>
      </c>
      <c r="F1821" t="str">
        <f>IF(E1821="High School", "No College", "College")</f>
        <v>College</v>
      </c>
      <c r="G1821" t="s">
        <v>55</v>
      </c>
      <c r="H1821">
        <v>17649</v>
      </c>
      <c r="I1821">
        <v>17649</v>
      </c>
      <c r="J1821" s="4" t="s">
        <v>341</v>
      </c>
      <c r="K1821">
        <v>1</v>
      </c>
      <c r="L1821">
        <v>0</v>
      </c>
      <c r="M1821" t="str">
        <f>IF(OR(K1821&gt;0, L1821&gt;0), "Parent", "Not Parent")</f>
        <v>Parent</v>
      </c>
      <c r="N1821" t="s">
        <v>561</v>
      </c>
      <c r="O1821" s="8">
        <v>41916</v>
      </c>
      <c r="P1821" s="9">
        <f>O1821-N1821</f>
        <v>326</v>
      </c>
      <c r="Q1821">
        <v>70</v>
      </c>
      <c r="R1821" s="9">
        <f>P1821-Q1821</f>
        <v>256</v>
      </c>
      <c r="S1821" s="8">
        <f>O1821-R1821</f>
        <v>41660</v>
      </c>
      <c r="T1821">
        <v>15</v>
      </c>
      <c r="U1821">
        <v>1</v>
      </c>
      <c r="V1821">
        <v>23</v>
      </c>
      <c r="W1821">
        <v>0</v>
      </c>
      <c r="X1821">
        <v>5</v>
      </c>
      <c r="Y1821">
        <v>1</v>
      </c>
      <c r="Z1821">
        <v>45</v>
      </c>
      <c r="AA1821">
        <f>Z1821/P1821</f>
        <v>0.13803680981595093</v>
      </c>
      <c r="AB1821" s="14" t="s">
        <v>506</v>
      </c>
      <c r="AC1821" s="13" t="s">
        <v>63</v>
      </c>
      <c r="AD1821">
        <v>3</v>
      </c>
      <c r="AE1821" t="str">
        <f>IF(AD1821&gt;3, "Prefers Discount", "Discount Indifferent")</f>
        <v>Discount Indifferent</v>
      </c>
      <c r="AF1821">
        <v>3</v>
      </c>
      <c r="AG1821">
        <v>3</v>
      </c>
      <c r="AH1821">
        <v>0</v>
      </c>
      <c r="AI1821" t="str">
        <f>INDEX($AF$1:$AH$1,MATCH(MAX(AF1821:AH1821),AF1821:AH1821,0))</f>
        <v>Store_Orders</v>
      </c>
      <c r="AJ1821">
        <v>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f>SUM(AK1821:AO1821)</f>
        <v>0</v>
      </c>
      <c r="AQ1821" t="s">
        <v>67</v>
      </c>
      <c r="AR1821">
        <v>0</v>
      </c>
      <c r="AS1821" t="str">
        <f>IF(OR(AK1821&gt;0, AL1821&gt;0, AM1821&gt;0, AN1821&gt;0, AO1821&gt;0), "Converted", "Not Converted")</f>
        <v>Not Converted</v>
      </c>
      <c r="AT1821">
        <v>0</v>
      </c>
      <c r="AU1821">
        <v>3</v>
      </c>
      <c r="AV1821">
        <v>11</v>
      </c>
      <c r="AW1821">
        <f>IF(Z1821&gt;607, 4, 0)</f>
        <v>0</v>
      </c>
      <c r="AX1821">
        <f>IF(AA1821&gt;1.6588, 3, 0)</f>
        <v>0</v>
      </c>
      <c r="AY1821">
        <f>IF(P1821&gt;401, 2, 0)</f>
        <v>0</v>
      </c>
      <c r="AZ1821">
        <f>IF(I1821&gt;52915.77, 1, 0)</f>
        <v>0</v>
      </c>
      <c r="BA1821">
        <f>SUM(AW1821:AZ1821)</f>
        <v>0</v>
      </c>
      <c r="BB1821" t="str">
        <f>VLOOKUP(BA1821,'Standard Deviations'!$L$1:$M$11,2,TRUE)</f>
        <v>No Tier</v>
      </c>
    </row>
    <row r="1822" spans="1:54">
      <c r="A1822">
        <v>1928</v>
      </c>
      <c r="B1822">
        <v>1973</v>
      </c>
      <c r="C1822">
        <f>2024-B1822</f>
        <v>51</v>
      </c>
      <c r="D1822" t="str">
        <f>VLOOKUP(B1822,Reference!$A$1:$B$125, 2)</f>
        <v>Gen X</v>
      </c>
      <c r="E1822" t="s">
        <v>54</v>
      </c>
      <c r="F1822" t="str">
        <f>IF(E1822="High School", "No College", "College")</f>
        <v>College</v>
      </c>
      <c r="G1822" t="s">
        <v>55</v>
      </c>
      <c r="H1822">
        <v>31814</v>
      </c>
      <c r="I1822">
        <v>31814</v>
      </c>
      <c r="J1822" s="4" t="s">
        <v>175</v>
      </c>
      <c r="K1822">
        <v>1</v>
      </c>
      <c r="L1822">
        <v>0</v>
      </c>
      <c r="M1822" t="str">
        <f>IF(OR(K1822&gt;0, L1822&gt;0), "Parent", "Not Parent")</f>
        <v>Parent</v>
      </c>
      <c r="N1822" t="s">
        <v>503</v>
      </c>
      <c r="O1822" s="8">
        <v>41916</v>
      </c>
      <c r="P1822" s="9">
        <f>O1822-N1822</f>
        <v>602</v>
      </c>
      <c r="Q1822">
        <v>73</v>
      </c>
      <c r="R1822" s="9">
        <f>P1822-Q1822</f>
        <v>529</v>
      </c>
      <c r="S1822" s="8">
        <f>O1822-R1822</f>
        <v>41387</v>
      </c>
      <c r="T1822">
        <v>35</v>
      </c>
      <c r="U1822">
        <v>3</v>
      </c>
      <c r="V1822">
        <v>20</v>
      </c>
      <c r="W1822">
        <v>4</v>
      </c>
      <c r="X1822">
        <v>1</v>
      </c>
      <c r="Y1822">
        <v>20</v>
      </c>
      <c r="Z1822">
        <v>83</v>
      </c>
      <c r="AA1822">
        <f>Z1822/P1822</f>
        <v>0.13787375415282391</v>
      </c>
      <c r="AB1822" s="14" t="s">
        <v>506</v>
      </c>
      <c r="AC1822" s="13" t="s">
        <v>63</v>
      </c>
      <c r="AD1822">
        <v>2</v>
      </c>
      <c r="AE1822" t="str">
        <f>IF(AD1822&gt;3, "Prefers Discount", "Discount Indifferent")</f>
        <v>Discount Indifferent</v>
      </c>
      <c r="AF1822">
        <v>3</v>
      </c>
      <c r="AG1822">
        <v>2</v>
      </c>
      <c r="AH1822">
        <v>0</v>
      </c>
      <c r="AI1822" t="str">
        <f>INDEX($AF$1:$AH$1,MATCH(MAX(AF1822:AH1822),AF1822:AH1822,0))</f>
        <v>Store_Orders</v>
      </c>
      <c r="AJ1822">
        <v>9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f>SUM(AK1822:AO1822)</f>
        <v>1</v>
      </c>
      <c r="AQ1822" t="str">
        <f>INDEX($AK$1:$AO$1,MATCH(MAX(AK1822:AO1822),AK1822:AO1822,0))</f>
        <v>Converted_on_Camp3</v>
      </c>
      <c r="AR1822">
        <v>1</v>
      </c>
      <c r="AS1822" t="str">
        <f>IF(OR(AK1822&gt;0, AL1822&gt;0, AM1822&gt;0, AN1822&gt;0, AO1822&gt;0), "Converted", "Not Converted")</f>
        <v>Converted</v>
      </c>
      <c r="AT1822">
        <v>0</v>
      </c>
      <c r="AU1822">
        <v>3</v>
      </c>
      <c r="AV1822">
        <v>11</v>
      </c>
      <c r="AW1822">
        <f>IF(Z1822&gt;607, 4, 0)</f>
        <v>0</v>
      </c>
      <c r="AX1822">
        <f>IF(AA1822&gt;1.6588, 3, 0)</f>
        <v>0</v>
      </c>
      <c r="AY1822">
        <f>IF(P1822&gt;401, 2, 0)</f>
        <v>2</v>
      </c>
      <c r="AZ1822">
        <f>IF(I1822&gt;52915.77, 1, 0)</f>
        <v>0</v>
      </c>
      <c r="BA1822">
        <f>SUM(AW1822:AZ1822)</f>
        <v>2</v>
      </c>
      <c r="BB1822" t="str">
        <f>VLOOKUP(BA1822,'Standard Deviations'!$L$1:$M$11,2,TRUE)</f>
        <v>Bronze</v>
      </c>
    </row>
    <row r="1823" spans="1:54">
      <c r="A1823">
        <v>11187</v>
      </c>
      <c r="B1823">
        <v>1978</v>
      </c>
      <c r="C1823">
        <f>2024-B1823</f>
        <v>46</v>
      </c>
      <c r="D1823" t="str">
        <f>VLOOKUP(B1823,Reference!$A$1:$B$125, 2)</f>
        <v>Gen X</v>
      </c>
      <c r="E1823" t="s">
        <v>546</v>
      </c>
      <c r="F1823" t="str">
        <f>IF(E1823="High School", "No College", "College")</f>
        <v>No College</v>
      </c>
      <c r="G1823" t="s">
        <v>60</v>
      </c>
      <c r="H1823">
        <v>26487</v>
      </c>
      <c r="I1823">
        <v>26487</v>
      </c>
      <c r="J1823" s="4" t="s">
        <v>341</v>
      </c>
      <c r="K1823">
        <v>1</v>
      </c>
      <c r="L1823">
        <v>0</v>
      </c>
      <c r="M1823" t="str">
        <f>IF(OR(K1823&gt;0, L1823&gt;0), "Parent", "Not Parent")</f>
        <v>Parent</v>
      </c>
      <c r="N1823" t="s">
        <v>238</v>
      </c>
      <c r="O1823" s="8">
        <v>41916</v>
      </c>
      <c r="P1823" s="9">
        <f>O1823-N1823</f>
        <v>502</v>
      </c>
      <c r="Q1823">
        <v>23</v>
      </c>
      <c r="R1823" s="9">
        <f>P1823-Q1823</f>
        <v>479</v>
      </c>
      <c r="S1823" s="8">
        <f>O1823-R1823</f>
        <v>41437</v>
      </c>
      <c r="T1823">
        <v>2</v>
      </c>
      <c r="U1823">
        <v>8</v>
      </c>
      <c r="V1823">
        <v>10</v>
      </c>
      <c r="W1823">
        <v>12</v>
      </c>
      <c r="X1823">
        <v>14</v>
      </c>
      <c r="Y1823">
        <v>23</v>
      </c>
      <c r="Z1823">
        <v>69</v>
      </c>
      <c r="AA1823">
        <f>Z1823/P1823</f>
        <v>0.13745019920318724</v>
      </c>
      <c r="AB1823" s="11" t="s">
        <v>506</v>
      </c>
      <c r="AC1823" t="s">
        <v>59</v>
      </c>
      <c r="AD1823">
        <v>3</v>
      </c>
      <c r="AE1823" t="str">
        <f>IF(AD1823&gt;3, "Prefers Discount", "Discount Indifferent")</f>
        <v>Discount Indifferent</v>
      </c>
      <c r="AF1823">
        <v>3</v>
      </c>
      <c r="AG1823">
        <v>2</v>
      </c>
      <c r="AH1823">
        <v>1</v>
      </c>
      <c r="AI1823" t="str">
        <f>INDEX($AF$1:$AH$1,MATCH(MAX(AF1823:AH1823),AF1823:AH1823,0))</f>
        <v>Store_Orders</v>
      </c>
      <c r="AJ1823">
        <v>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f>SUM(AK1823:AO1823)</f>
        <v>0</v>
      </c>
      <c r="AQ1823" t="s">
        <v>67</v>
      </c>
      <c r="AR1823">
        <v>0</v>
      </c>
      <c r="AS1823" t="str">
        <f>IF(OR(AK1823&gt;0, AL1823&gt;0, AM1823&gt;0, AN1823&gt;0, AO1823&gt;0), "Converted", "Not Converted")</f>
        <v>Not Converted</v>
      </c>
      <c r="AT1823">
        <v>0</v>
      </c>
      <c r="AU1823">
        <v>3</v>
      </c>
      <c r="AV1823">
        <v>11</v>
      </c>
      <c r="AW1823">
        <f>IF(Z1823&gt;607, 4, 0)</f>
        <v>0</v>
      </c>
      <c r="AX1823">
        <f>IF(AA1823&gt;1.6588, 3, 0)</f>
        <v>0</v>
      </c>
      <c r="AY1823">
        <f>IF(P1823&gt;401, 2, 0)</f>
        <v>2</v>
      </c>
      <c r="AZ1823">
        <f>IF(I1823&gt;52915.77, 1, 0)</f>
        <v>0</v>
      </c>
      <c r="BA1823">
        <f>SUM(AW1823:AZ1823)</f>
        <v>2</v>
      </c>
      <c r="BB1823" t="str">
        <f>VLOOKUP(BA1823,'Standard Deviations'!$L$1:$M$11,2,TRUE)</f>
        <v>Bronze</v>
      </c>
    </row>
    <row r="1824" spans="1:54">
      <c r="A1824">
        <v>1655</v>
      </c>
      <c r="B1824">
        <v>1979</v>
      </c>
      <c r="C1824">
        <f>2024-B1824</f>
        <v>45</v>
      </c>
      <c r="D1824" t="str">
        <f>VLOOKUP(B1824,Reference!$A$1:$B$125, 2)</f>
        <v>Gen X</v>
      </c>
      <c r="E1824" t="s">
        <v>54</v>
      </c>
      <c r="F1824" t="str">
        <f>IF(E1824="High School", "No College", "College")</f>
        <v>College</v>
      </c>
      <c r="G1824" t="s">
        <v>65</v>
      </c>
      <c r="H1824">
        <v>34350</v>
      </c>
      <c r="I1824">
        <v>34350</v>
      </c>
      <c r="J1824" s="4" t="s">
        <v>175</v>
      </c>
      <c r="K1824">
        <v>1</v>
      </c>
      <c r="L1824">
        <v>0</v>
      </c>
      <c r="M1824" t="str">
        <f>IF(OR(K1824&gt;0, L1824&gt;0), "Parent", "Not Parent")</f>
        <v>Parent</v>
      </c>
      <c r="N1824" t="s">
        <v>704</v>
      </c>
      <c r="O1824" s="8">
        <v>41916</v>
      </c>
      <c r="P1824" s="9">
        <f>O1824-N1824</f>
        <v>350</v>
      </c>
      <c r="Q1824">
        <v>81</v>
      </c>
      <c r="R1824" s="9">
        <f>P1824-Q1824</f>
        <v>269</v>
      </c>
      <c r="S1824" s="8">
        <f>O1824-R1824</f>
        <v>41647</v>
      </c>
      <c r="T1824">
        <v>16</v>
      </c>
      <c r="U1824">
        <v>3</v>
      </c>
      <c r="V1824">
        <v>15</v>
      </c>
      <c r="W1824">
        <v>2</v>
      </c>
      <c r="X1824">
        <v>1</v>
      </c>
      <c r="Y1824">
        <v>11</v>
      </c>
      <c r="Z1824">
        <v>48</v>
      </c>
      <c r="AA1824">
        <f>Z1824/P1824</f>
        <v>0.13714285714285715</v>
      </c>
      <c r="AB1824" s="14" t="s">
        <v>506</v>
      </c>
      <c r="AC1824" s="13" t="s">
        <v>63</v>
      </c>
      <c r="AD1824">
        <v>1</v>
      </c>
      <c r="AE1824" t="str">
        <f>IF(AD1824&gt;3, "Prefers Discount", "Discount Indifferent")</f>
        <v>Discount Indifferent</v>
      </c>
      <c r="AF1824">
        <v>3</v>
      </c>
      <c r="AG1824">
        <v>1</v>
      </c>
      <c r="AH1824">
        <v>0</v>
      </c>
      <c r="AI1824" t="str">
        <f>INDEX($AF$1:$AH$1,MATCH(MAX(AF1824:AH1824),AF1824:AH1824,0))</f>
        <v>Store_Orders</v>
      </c>
      <c r="AJ1824">
        <v>7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f>SUM(AK1824:AO1824)</f>
        <v>0</v>
      </c>
      <c r="AQ1824" t="s">
        <v>67</v>
      </c>
      <c r="AR1824">
        <v>0</v>
      </c>
      <c r="AS1824" t="str">
        <f>IF(OR(AK1824&gt;0, AL1824&gt;0, AM1824&gt;0, AN1824&gt;0, AO1824&gt;0), "Converted", "Not Converted")</f>
        <v>Not Converted</v>
      </c>
      <c r="AT1824">
        <v>0</v>
      </c>
      <c r="AU1824">
        <v>3</v>
      </c>
      <c r="AV1824">
        <v>11</v>
      </c>
      <c r="AW1824">
        <f>IF(Z1824&gt;607, 4, 0)</f>
        <v>0</v>
      </c>
      <c r="AX1824">
        <f>IF(AA1824&gt;1.6588, 3, 0)</f>
        <v>0</v>
      </c>
      <c r="AY1824">
        <f>IF(P1824&gt;401, 2, 0)</f>
        <v>0</v>
      </c>
      <c r="AZ1824">
        <f>IF(I1824&gt;52915.77, 1, 0)</f>
        <v>0</v>
      </c>
      <c r="BA1824">
        <f>SUM(AW1824:AZ1824)</f>
        <v>0</v>
      </c>
      <c r="BB1824" t="str">
        <f>VLOOKUP(BA1824,'Standard Deviations'!$L$1:$M$11,2,TRUE)</f>
        <v>No Tier</v>
      </c>
    </row>
    <row r="1825" spans="1:54">
      <c r="A1825">
        <v>6263</v>
      </c>
      <c r="B1825">
        <v>1968</v>
      </c>
      <c r="C1825">
        <f>2024-B1825</f>
        <v>56</v>
      </c>
      <c r="D1825" t="str">
        <f>VLOOKUP(B1825,Reference!$A$1:$B$125, 2)</f>
        <v>Gen X</v>
      </c>
      <c r="E1825" t="s">
        <v>54</v>
      </c>
      <c r="F1825" t="str">
        <f>IF(E1825="High School", "No College", "College")</f>
        <v>College</v>
      </c>
      <c r="G1825" t="s">
        <v>65</v>
      </c>
      <c r="H1825">
        <v>35322</v>
      </c>
      <c r="I1825">
        <v>35322</v>
      </c>
      <c r="J1825" s="4" t="s">
        <v>175</v>
      </c>
      <c r="K1825">
        <v>1</v>
      </c>
      <c r="L1825">
        <v>2</v>
      </c>
      <c r="M1825" t="str">
        <f>IF(OR(K1825&gt;0, L1825&gt;0), "Parent", "Not Parent")</f>
        <v>Parent</v>
      </c>
      <c r="N1825" t="s">
        <v>403</v>
      </c>
      <c r="O1825" s="8">
        <v>41916</v>
      </c>
      <c r="P1825" s="9">
        <f>O1825-N1825</f>
        <v>773</v>
      </c>
      <c r="Q1825">
        <v>34</v>
      </c>
      <c r="R1825" s="9">
        <f>P1825-Q1825</f>
        <v>739</v>
      </c>
      <c r="S1825" s="8">
        <f>O1825-R1825</f>
        <v>41177</v>
      </c>
      <c r="T1825">
        <v>28</v>
      </c>
      <c r="U1825">
        <v>9</v>
      </c>
      <c r="V1825">
        <v>37</v>
      </c>
      <c r="W1825">
        <v>12</v>
      </c>
      <c r="X1825">
        <v>7</v>
      </c>
      <c r="Y1825">
        <v>13</v>
      </c>
      <c r="Z1825">
        <v>106</v>
      </c>
      <c r="AA1825">
        <f>Z1825/P1825</f>
        <v>0.1371280724450194</v>
      </c>
      <c r="AB1825" s="11" t="s">
        <v>506</v>
      </c>
      <c r="AC1825" t="s">
        <v>59</v>
      </c>
      <c r="AD1825">
        <v>3</v>
      </c>
      <c r="AE1825" t="str">
        <f>IF(AD1825&gt;3, "Prefers Discount", "Discount Indifferent")</f>
        <v>Discount Indifferent</v>
      </c>
      <c r="AF1825">
        <v>4</v>
      </c>
      <c r="AG1825">
        <v>2</v>
      </c>
      <c r="AH1825">
        <v>0</v>
      </c>
      <c r="AI1825" t="str">
        <f>INDEX($AF$1:$AH$1,MATCH(MAX(AF1825:AH1825),AF1825:AH1825,0))</f>
        <v>Store_Orders</v>
      </c>
      <c r="AJ1825">
        <v>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f>SUM(AK1825:AO1825)</f>
        <v>0</v>
      </c>
      <c r="AQ1825" t="s">
        <v>67</v>
      </c>
      <c r="AR1825">
        <v>0</v>
      </c>
      <c r="AS1825" t="str">
        <f>IF(OR(AK1825&gt;0, AL1825&gt;0, AM1825&gt;0, AN1825&gt;0, AO1825&gt;0), "Converted", "Not Converted")</f>
        <v>Not Converted</v>
      </c>
      <c r="AT1825">
        <v>0</v>
      </c>
      <c r="AU1825">
        <v>3</v>
      </c>
      <c r="AV1825">
        <v>11</v>
      </c>
      <c r="AW1825">
        <f>IF(Z1825&gt;607, 4, 0)</f>
        <v>0</v>
      </c>
      <c r="AX1825">
        <f>IF(AA1825&gt;1.6588, 3, 0)</f>
        <v>0</v>
      </c>
      <c r="AY1825">
        <f>IF(P1825&gt;401, 2, 0)</f>
        <v>2</v>
      </c>
      <c r="AZ1825">
        <f>IF(I1825&gt;52915.77, 1, 0)</f>
        <v>0</v>
      </c>
      <c r="BA1825">
        <f>SUM(AW1825:AZ1825)</f>
        <v>2</v>
      </c>
      <c r="BB1825" t="str">
        <f>VLOOKUP(BA1825,'Standard Deviations'!$L$1:$M$11,2,TRUE)</f>
        <v>Bronze</v>
      </c>
    </row>
    <row r="1826" spans="1:54">
      <c r="A1826">
        <v>9467</v>
      </c>
      <c r="B1826">
        <v>1984</v>
      </c>
      <c r="C1826">
        <f>2024-B1826</f>
        <v>40</v>
      </c>
      <c r="D1826" t="str">
        <f>VLOOKUP(B1826,Reference!$A$1:$B$125, 2)</f>
        <v>Millennials</v>
      </c>
      <c r="E1826" t="s">
        <v>54</v>
      </c>
      <c r="F1826" t="str">
        <f>IF(E1826="High School", "No College", "College")</f>
        <v>College</v>
      </c>
      <c r="G1826" t="s">
        <v>60</v>
      </c>
      <c r="H1826">
        <v>34738</v>
      </c>
      <c r="I1826">
        <v>34738</v>
      </c>
      <c r="J1826" s="4" t="s">
        <v>175</v>
      </c>
      <c r="K1826">
        <v>1</v>
      </c>
      <c r="L1826">
        <v>0</v>
      </c>
      <c r="M1826" t="str">
        <f>IF(OR(K1826&gt;0, L1826&gt;0), "Parent", "Not Parent")</f>
        <v>Parent</v>
      </c>
      <c r="N1826" t="s">
        <v>85</v>
      </c>
      <c r="O1826" s="8">
        <v>41916</v>
      </c>
      <c r="P1826" s="9">
        <f>O1826-N1826</f>
        <v>146</v>
      </c>
      <c r="Q1826">
        <v>51</v>
      </c>
      <c r="R1826" s="9">
        <f>P1826-Q1826</f>
        <v>95</v>
      </c>
      <c r="S1826" s="8">
        <f>O1826-R1826</f>
        <v>41821</v>
      </c>
      <c r="T1826">
        <v>3</v>
      </c>
      <c r="U1826">
        <v>2</v>
      </c>
      <c r="V1826">
        <v>10</v>
      </c>
      <c r="W1826">
        <v>3</v>
      </c>
      <c r="X1826">
        <v>0</v>
      </c>
      <c r="Y1826">
        <v>2</v>
      </c>
      <c r="Z1826">
        <v>20</v>
      </c>
      <c r="AA1826">
        <f>Z1826/P1826</f>
        <v>0.13698630136986301</v>
      </c>
      <c r="AB1826" s="14" t="s">
        <v>506</v>
      </c>
      <c r="AC1826" s="13" t="s">
        <v>63</v>
      </c>
      <c r="AD1826">
        <v>1</v>
      </c>
      <c r="AE1826" t="str">
        <f>IF(AD1826&gt;3, "Prefers Discount", "Discount Indifferent")</f>
        <v>Discount Indifferent</v>
      </c>
      <c r="AF1826">
        <v>3</v>
      </c>
      <c r="AG1826">
        <v>1</v>
      </c>
      <c r="AH1826">
        <v>0</v>
      </c>
      <c r="AI1826" t="str">
        <f>INDEX($AF$1:$AH$1,MATCH(MAX(AF1826:AH1826),AF1826:AH1826,0))</f>
        <v>Store_Orders</v>
      </c>
      <c r="AJ1826">
        <v>6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f>SUM(AK1826:AO1826)</f>
        <v>0</v>
      </c>
      <c r="AQ1826" t="s">
        <v>67</v>
      </c>
      <c r="AR1826">
        <v>0</v>
      </c>
      <c r="AS1826" t="str">
        <f>IF(OR(AK1826&gt;0, AL1826&gt;0, AM1826&gt;0, AN1826&gt;0, AO1826&gt;0), "Converted", "Not Converted")</f>
        <v>Not Converted</v>
      </c>
      <c r="AT1826">
        <v>0</v>
      </c>
      <c r="AU1826">
        <v>3</v>
      </c>
      <c r="AV1826">
        <v>11</v>
      </c>
      <c r="AW1826">
        <f>IF(Z1826&gt;607, 4, 0)</f>
        <v>0</v>
      </c>
      <c r="AX1826">
        <f>IF(AA1826&gt;1.6588, 3, 0)</f>
        <v>0</v>
      </c>
      <c r="AY1826">
        <f>IF(P1826&gt;401, 2, 0)</f>
        <v>0</v>
      </c>
      <c r="AZ1826">
        <f>IF(I1826&gt;52915.77, 1, 0)</f>
        <v>0</v>
      </c>
      <c r="BA1826">
        <f>SUM(AW1826:AZ1826)</f>
        <v>0</v>
      </c>
      <c r="BB1826" t="str">
        <f>VLOOKUP(BA1826,'Standard Deviations'!$L$1:$M$11,2,TRUE)</f>
        <v>No Tier</v>
      </c>
    </row>
    <row r="1827" spans="1:54">
      <c r="A1827">
        <v>5623</v>
      </c>
      <c r="B1827">
        <v>1980</v>
      </c>
      <c r="C1827">
        <f>2024-B1827</f>
        <v>44</v>
      </c>
      <c r="D1827" t="str">
        <f>VLOOKUP(B1827,Reference!$A$1:$B$125, 2)</f>
        <v>Millennials</v>
      </c>
      <c r="E1827" t="s">
        <v>64</v>
      </c>
      <c r="F1827" t="str">
        <f>IF(E1827="High School", "No College", "College")</f>
        <v>College</v>
      </c>
      <c r="G1827" t="s">
        <v>55</v>
      </c>
      <c r="H1827">
        <v>31535</v>
      </c>
      <c r="I1827">
        <v>31535</v>
      </c>
      <c r="J1827" s="4" t="s">
        <v>341</v>
      </c>
      <c r="K1827">
        <v>1</v>
      </c>
      <c r="L1827">
        <v>0</v>
      </c>
      <c r="M1827" t="str">
        <f>IF(OR(K1827&gt;0, L1827&gt;0), "Parent", "Not Parent")</f>
        <v>Parent</v>
      </c>
      <c r="N1827" t="s">
        <v>705</v>
      </c>
      <c r="O1827" s="8">
        <v>41916</v>
      </c>
      <c r="P1827" s="9">
        <f>O1827-N1827</f>
        <v>373</v>
      </c>
      <c r="Q1827">
        <v>95</v>
      </c>
      <c r="R1827" s="9">
        <f>P1827-Q1827</f>
        <v>278</v>
      </c>
      <c r="S1827" s="8">
        <f>O1827-R1827</f>
        <v>41638</v>
      </c>
      <c r="T1827">
        <v>15</v>
      </c>
      <c r="U1827">
        <v>4</v>
      </c>
      <c r="V1827">
        <v>13</v>
      </c>
      <c r="W1827">
        <v>0</v>
      </c>
      <c r="X1827">
        <v>0</v>
      </c>
      <c r="Y1827">
        <v>19</v>
      </c>
      <c r="Z1827">
        <v>51</v>
      </c>
      <c r="AA1827">
        <f>Z1827/P1827</f>
        <v>0.13672922252010725</v>
      </c>
      <c r="AB1827" s="14" t="s">
        <v>506</v>
      </c>
      <c r="AC1827" s="13" t="s">
        <v>63</v>
      </c>
      <c r="AD1827">
        <v>1</v>
      </c>
      <c r="AE1827" t="str">
        <f>IF(AD1827&gt;3, "Prefers Discount", "Discount Indifferent")</f>
        <v>Discount Indifferent</v>
      </c>
      <c r="AF1827">
        <v>2</v>
      </c>
      <c r="AG1827">
        <v>1</v>
      </c>
      <c r="AH1827">
        <v>1</v>
      </c>
      <c r="AI1827" t="str">
        <f>INDEX($AF$1:$AH$1,MATCH(MAX(AF1827:AH1827),AF1827:AH1827,0))</f>
        <v>Store_Orders</v>
      </c>
      <c r="AJ1827">
        <v>7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f>SUM(AK1827:AO1827)</f>
        <v>1</v>
      </c>
      <c r="AQ1827" t="str">
        <f>INDEX($AK$1:$AO$1,MATCH(MAX(AK1827:AO1827),AK1827:AO1827,0))</f>
        <v>Converted_on_Camp3</v>
      </c>
      <c r="AR1827">
        <v>1</v>
      </c>
      <c r="AS1827" t="str">
        <f>IF(OR(AK1827&gt;0, AL1827&gt;0, AM1827&gt;0, AN1827&gt;0, AO1827&gt;0), "Converted", "Not Converted")</f>
        <v>Converted</v>
      </c>
      <c r="AT1827">
        <v>0</v>
      </c>
      <c r="AU1827">
        <v>3</v>
      </c>
      <c r="AV1827">
        <v>11</v>
      </c>
      <c r="AW1827">
        <f>IF(Z1827&gt;607, 4, 0)</f>
        <v>0</v>
      </c>
      <c r="AX1827">
        <f>IF(AA1827&gt;1.6588, 3, 0)</f>
        <v>0</v>
      </c>
      <c r="AY1827">
        <f>IF(P1827&gt;401, 2, 0)</f>
        <v>0</v>
      </c>
      <c r="AZ1827">
        <f>IF(I1827&gt;52915.77, 1, 0)</f>
        <v>0</v>
      </c>
      <c r="BA1827">
        <f>SUM(AW1827:AZ1827)</f>
        <v>0</v>
      </c>
      <c r="BB1827" t="str">
        <f>VLOOKUP(BA1827,'Standard Deviations'!$L$1:$M$11,2,TRUE)</f>
        <v>No Tier</v>
      </c>
    </row>
    <row r="1828" spans="1:54">
      <c r="A1828">
        <v>1970</v>
      </c>
      <c r="B1828">
        <v>1968</v>
      </c>
      <c r="C1828">
        <f>2024-B1828</f>
        <v>56</v>
      </c>
      <c r="D1828" t="str">
        <f>VLOOKUP(B1828,Reference!$A$1:$B$125, 2)</f>
        <v>Gen X</v>
      </c>
      <c r="E1828" t="s">
        <v>64</v>
      </c>
      <c r="F1828" t="str">
        <f>IF(E1828="High School", "No College", "College")</f>
        <v>College</v>
      </c>
      <c r="G1828" t="s">
        <v>65</v>
      </c>
      <c r="H1828">
        <v>34053</v>
      </c>
      <c r="I1828">
        <v>34053</v>
      </c>
      <c r="J1828" s="4" t="s">
        <v>175</v>
      </c>
      <c r="K1828">
        <v>0</v>
      </c>
      <c r="L1828">
        <v>1</v>
      </c>
      <c r="M1828" t="str">
        <f>IF(OR(K1828&gt;0, L1828&gt;0), "Parent", "Not Parent")</f>
        <v>Parent</v>
      </c>
      <c r="N1828" t="s">
        <v>396</v>
      </c>
      <c r="O1828" s="8">
        <v>41916</v>
      </c>
      <c r="P1828" s="9">
        <f>O1828-N1828</f>
        <v>754</v>
      </c>
      <c r="Q1828">
        <v>14</v>
      </c>
      <c r="R1828" s="9">
        <f>P1828-Q1828</f>
        <v>740</v>
      </c>
      <c r="S1828" s="8">
        <f>O1828-R1828</f>
        <v>41176</v>
      </c>
      <c r="T1828">
        <v>63</v>
      </c>
      <c r="U1828">
        <v>0</v>
      </c>
      <c r="V1828">
        <v>21</v>
      </c>
      <c r="W1828">
        <v>7</v>
      </c>
      <c r="X1828">
        <v>0</v>
      </c>
      <c r="Y1828">
        <v>12</v>
      </c>
      <c r="Z1828">
        <v>103</v>
      </c>
      <c r="AA1828">
        <f>Z1828/P1828</f>
        <v>0.13660477453580902</v>
      </c>
      <c r="AB1828" s="11" t="s">
        <v>506</v>
      </c>
      <c r="AC1828" t="s">
        <v>59</v>
      </c>
      <c r="AD1828">
        <v>1</v>
      </c>
      <c r="AE1828" t="str">
        <f>IF(AD1828&gt;3, "Prefers Discount", "Discount Indifferent")</f>
        <v>Discount Indifferent</v>
      </c>
      <c r="AF1828">
        <v>3</v>
      </c>
      <c r="AG1828">
        <v>3</v>
      </c>
      <c r="AH1828">
        <v>0</v>
      </c>
      <c r="AI1828" t="str">
        <f>INDEX($AF$1:$AH$1,MATCH(MAX(AF1828:AH1828),AF1828:AH1828,0))</f>
        <v>Store_Orders</v>
      </c>
      <c r="AJ1828">
        <v>8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f>SUM(AK1828:AO1828)</f>
        <v>0</v>
      </c>
      <c r="AQ1828" t="s">
        <v>67</v>
      </c>
      <c r="AR1828">
        <v>0</v>
      </c>
      <c r="AS1828" t="str">
        <f>IF(OR(AK1828&gt;0, AL1828&gt;0, AM1828&gt;0, AN1828&gt;0, AO1828&gt;0), "Converted", "Not Converted")</f>
        <v>Not Converted</v>
      </c>
      <c r="AT1828">
        <v>0</v>
      </c>
      <c r="AU1828">
        <v>3</v>
      </c>
      <c r="AV1828">
        <v>11</v>
      </c>
      <c r="AW1828">
        <f>IF(Z1828&gt;607, 4, 0)</f>
        <v>0</v>
      </c>
      <c r="AX1828">
        <f>IF(AA1828&gt;1.6588, 3, 0)</f>
        <v>0</v>
      </c>
      <c r="AY1828">
        <f>IF(P1828&gt;401, 2, 0)</f>
        <v>2</v>
      </c>
      <c r="AZ1828">
        <f>IF(I1828&gt;52915.77, 1, 0)</f>
        <v>0</v>
      </c>
      <c r="BA1828">
        <f>SUM(AW1828:AZ1828)</f>
        <v>2</v>
      </c>
      <c r="BB1828" t="str">
        <f>VLOOKUP(BA1828,'Standard Deviations'!$L$1:$M$11,2,TRUE)</f>
        <v>Bronze</v>
      </c>
    </row>
    <row r="1829" spans="1:54">
      <c r="A1829">
        <v>11003</v>
      </c>
      <c r="B1829">
        <v>1980</v>
      </c>
      <c r="C1829">
        <f>2024-B1829</f>
        <v>44</v>
      </c>
      <c r="D1829" t="str">
        <f>VLOOKUP(B1829,Reference!$A$1:$B$125, 2)</f>
        <v>Millennials</v>
      </c>
      <c r="E1829" t="s">
        <v>74</v>
      </c>
      <c r="F1829" t="str">
        <f>IF(E1829="High School", "No College", "College")</f>
        <v>College</v>
      </c>
      <c r="G1829" t="s">
        <v>65</v>
      </c>
      <c r="H1829">
        <v>25130</v>
      </c>
      <c r="I1829">
        <v>25130</v>
      </c>
      <c r="J1829" s="4" t="s">
        <v>341</v>
      </c>
      <c r="K1829">
        <v>1</v>
      </c>
      <c r="L1829">
        <v>0</v>
      </c>
      <c r="M1829" t="str">
        <f>IF(OR(K1829&gt;0, L1829&gt;0), "Parent", "Not Parent")</f>
        <v>Parent</v>
      </c>
      <c r="N1829" t="s">
        <v>236</v>
      </c>
      <c r="O1829" s="8">
        <v>41916</v>
      </c>
      <c r="P1829" s="9">
        <f>O1829-N1829</f>
        <v>367</v>
      </c>
      <c r="Q1829">
        <v>10</v>
      </c>
      <c r="R1829" s="9">
        <f>P1829-Q1829</f>
        <v>357</v>
      </c>
      <c r="S1829" s="8">
        <f>O1829-R1829</f>
        <v>41559</v>
      </c>
      <c r="T1829">
        <v>2</v>
      </c>
      <c r="U1829">
        <v>5</v>
      </c>
      <c r="V1829">
        <v>7</v>
      </c>
      <c r="W1829">
        <v>0</v>
      </c>
      <c r="X1829">
        <v>18</v>
      </c>
      <c r="Y1829">
        <v>18</v>
      </c>
      <c r="Z1829">
        <v>50</v>
      </c>
      <c r="AA1829">
        <f>Z1829/P1829</f>
        <v>0.13623978201634879</v>
      </c>
      <c r="AB1829" s="11" t="s">
        <v>506</v>
      </c>
      <c r="AC1829" t="s">
        <v>59</v>
      </c>
      <c r="AD1829">
        <v>2</v>
      </c>
      <c r="AE1829" t="str">
        <f>IF(AD1829&gt;3, "Prefers Discount", "Discount Indifferent")</f>
        <v>Discount Indifferent</v>
      </c>
      <c r="AF1829">
        <v>3</v>
      </c>
      <c r="AG1829">
        <v>2</v>
      </c>
      <c r="AH1829">
        <v>0</v>
      </c>
      <c r="AI1829" t="str">
        <f>INDEX($AF$1:$AH$1,MATCH(MAX(AF1829:AH1829),AF1829:AH1829,0))</f>
        <v>Store_Orders</v>
      </c>
      <c r="AJ1829">
        <v>7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f>SUM(AK1829:AO1829)</f>
        <v>0</v>
      </c>
      <c r="AQ1829" t="s">
        <v>67</v>
      </c>
      <c r="AR1829">
        <v>0</v>
      </c>
      <c r="AS1829" t="str">
        <f>IF(OR(AK1829&gt;0, AL1829&gt;0, AM1829&gt;0, AN1829&gt;0, AO1829&gt;0), "Converted", "Not Converted")</f>
        <v>Not Converted</v>
      </c>
      <c r="AT1829">
        <v>0</v>
      </c>
      <c r="AU1829">
        <v>3</v>
      </c>
      <c r="AV1829">
        <v>11</v>
      </c>
      <c r="AW1829">
        <f>IF(Z1829&gt;607, 4, 0)</f>
        <v>0</v>
      </c>
      <c r="AX1829">
        <f>IF(AA1829&gt;1.6588, 3, 0)</f>
        <v>0</v>
      </c>
      <c r="AY1829">
        <f>IF(P1829&gt;401, 2, 0)</f>
        <v>0</v>
      </c>
      <c r="AZ1829">
        <f>IF(I1829&gt;52915.77, 1, 0)</f>
        <v>0</v>
      </c>
      <c r="BA1829">
        <f>SUM(AW1829:AZ1829)</f>
        <v>0</v>
      </c>
      <c r="BB1829" t="str">
        <f>VLOOKUP(BA1829,'Standard Deviations'!$L$1:$M$11,2,TRUE)</f>
        <v>No Tier</v>
      </c>
    </row>
    <row r="1830" spans="1:54">
      <c r="A1830">
        <v>3469</v>
      </c>
      <c r="B1830">
        <v>1977</v>
      </c>
      <c r="C1830">
        <f>2024-B1830</f>
        <v>47</v>
      </c>
      <c r="D1830" t="str">
        <f>VLOOKUP(B1830,Reference!$A$1:$B$125, 2)</f>
        <v>Gen X</v>
      </c>
      <c r="E1830" t="s">
        <v>68</v>
      </c>
      <c r="F1830" t="str">
        <f>IF(E1830="High School", "No College", "College")</f>
        <v>College</v>
      </c>
      <c r="G1830" t="s">
        <v>71</v>
      </c>
      <c r="H1830">
        <v>34487</v>
      </c>
      <c r="I1830">
        <v>34487</v>
      </c>
      <c r="J1830" s="4" t="s">
        <v>175</v>
      </c>
      <c r="K1830">
        <v>1</v>
      </c>
      <c r="L1830">
        <v>1</v>
      </c>
      <c r="M1830" t="str">
        <f>IF(OR(K1830&gt;0, L1830&gt;0), "Parent", "Not Parent")</f>
        <v>Parent</v>
      </c>
      <c r="N1830" t="s">
        <v>686</v>
      </c>
      <c r="O1830" s="8">
        <v>41916</v>
      </c>
      <c r="P1830" s="9">
        <f>O1830-N1830</f>
        <v>758</v>
      </c>
      <c r="Q1830">
        <v>94</v>
      </c>
      <c r="R1830" s="9">
        <f>P1830-Q1830</f>
        <v>664</v>
      </c>
      <c r="S1830" s="8">
        <f>O1830-R1830</f>
        <v>41252</v>
      </c>
      <c r="T1830">
        <v>19</v>
      </c>
      <c r="U1830">
        <v>18</v>
      </c>
      <c r="V1830">
        <v>33</v>
      </c>
      <c r="W1830">
        <v>24</v>
      </c>
      <c r="X1830">
        <v>1</v>
      </c>
      <c r="Y1830">
        <v>8</v>
      </c>
      <c r="Z1830">
        <v>103</v>
      </c>
      <c r="AA1830">
        <f>Z1830/P1830</f>
        <v>0.13588390501319261</v>
      </c>
      <c r="AB1830" s="14" t="s">
        <v>506</v>
      </c>
      <c r="AC1830" s="13" t="s">
        <v>63</v>
      </c>
      <c r="AD1830">
        <v>3</v>
      </c>
      <c r="AE1830" t="str">
        <f>IF(AD1830&gt;3, "Prefers Discount", "Discount Indifferent")</f>
        <v>Discount Indifferent</v>
      </c>
      <c r="AF1830">
        <v>3</v>
      </c>
      <c r="AG1830">
        <v>3</v>
      </c>
      <c r="AH1830">
        <v>0</v>
      </c>
      <c r="AI1830" t="str">
        <f>INDEX($AF$1:$AH$1,MATCH(MAX(AF1830:AH1830),AF1830:AH1830,0))</f>
        <v>Store_Orders</v>
      </c>
      <c r="AJ1830">
        <v>9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f>SUM(AK1830:AO1830)</f>
        <v>0</v>
      </c>
      <c r="AQ1830" t="s">
        <v>67</v>
      </c>
      <c r="AR1830">
        <v>0</v>
      </c>
      <c r="AS1830" t="str">
        <f>IF(OR(AK1830&gt;0, AL1830&gt;0, AM1830&gt;0, AN1830&gt;0, AO1830&gt;0), "Converted", "Not Converted")</f>
        <v>Not Converted</v>
      </c>
      <c r="AT1830">
        <v>0</v>
      </c>
      <c r="AU1830">
        <v>3</v>
      </c>
      <c r="AV1830">
        <v>11</v>
      </c>
      <c r="AW1830">
        <f>IF(Z1830&gt;607, 4, 0)</f>
        <v>0</v>
      </c>
      <c r="AX1830">
        <f>IF(AA1830&gt;1.6588, 3, 0)</f>
        <v>0</v>
      </c>
      <c r="AY1830">
        <f>IF(P1830&gt;401, 2, 0)</f>
        <v>2</v>
      </c>
      <c r="AZ1830">
        <f>IF(I1830&gt;52915.77, 1, 0)</f>
        <v>0</v>
      </c>
      <c r="BA1830">
        <f>SUM(AW1830:AZ1830)</f>
        <v>2</v>
      </c>
      <c r="BB1830" t="str">
        <f>VLOOKUP(BA1830,'Standard Deviations'!$L$1:$M$11,2,TRUE)</f>
        <v>Bronze</v>
      </c>
    </row>
    <row r="1831" spans="1:54">
      <c r="A1831">
        <v>3745</v>
      </c>
      <c r="B1831">
        <v>1988</v>
      </c>
      <c r="C1831">
        <f>2024-B1831</f>
        <v>36</v>
      </c>
      <c r="D1831" t="str">
        <f>VLOOKUP(B1831,Reference!$A$1:$B$125, 2)</f>
        <v>Millennials</v>
      </c>
      <c r="E1831" t="s">
        <v>74</v>
      </c>
      <c r="F1831" t="str">
        <f>IF(E1831="High School", "No College", "College")</f>
        <v>College</v>
      </c>
      <c r="G1831" t="s">
        <v>55</v>
      </c>
      <c r="H1831">
        <v>23331</v>
      </c>
      <c r="I1831">
        <v>23331</v>
      </c>
      <c r="J1831" s="4" t="s">
        <v>341</v>
      </c>
      <c r="K1831">
        <v>1</v>
      </c>
      <c r="L1831">
        <v>0</v>
      </c>
      <c r="M1831" t="str">
        <f>IF(OR(K1831&gt;0, L1831&gt;0), "Parent", "Not Parent")</f>
        <v>Parent</v>
      </c>
      <c r="N1831" t="s">
        <v>440</v>
      </c>
      <c r="O1831" s="8">
        <v>41916</v>
      </c>
      <c r="P1831" s="9">
        <f>O1831-N1831</f>
        <v>760</v>
      </c>
      <c r="Q1831">
        <v>92</v>
      </c>
      <c r="R1831" s="9">
        <f>P1831-Q1831</f>
        <v>668</v>
      </c>
      <c r="S1831" s="8">
        <f>O1831-R1831</f>
        <v>41248</v>
      </c>
      <c r="T1831">
        <v>5</v>
      </c>
      <c r="U1831">
        <v>36</v>
      </c>
      <c r="V1831">
        <v>7</v>
      </c>
      <c r="W1831">
        <v>0</v>
      </c>
      <c r="X1831">
        <v>10</v>
      </c>
      <c r="Y1831">
        <v>45</v>
      </c>
      <c r="Z1831">
        <v>103</v>
      </c>
      <c r="AA1831">
        <f>Z1831/P1831</f>
        <v>0.13552631578947369</v>
      </c>
      <c r="AB1831" s="14" t="s">
        <v>506</v>
      </c>
      <c r="AC1831" s="13" t="s">
        <v>63</v>
      </c>
      <c r="AD1831">
        <v>2</v>
      </c>
      <c r="AE1831" t="str">
        <f>IF(AD1831&gt;3, "Prefers Discount", "Discount Indifferent")</f>
        <v>Discount Indifferent</v>
      </c>
      <c r="AF1831">
        <v>3</v>
      </c>
      <c r="AG1831">
        <v>3</v>
      </c>
      <c r="AH1831">
        <v>0</v>
      </c>
      <c r="AI1831" t="str">
        <f>INDEX($AF$1:$AH$1,MATCH(MAX(AF1831:AH1831),AF1831:AH1831,0))</f>
        <v>Store_Orders</v>
      </c>
      <c r="AJ1831">
        <v>8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f>SUM(AK1831:AO1831)</f>
        <v>0</v>
      </c>
      <c r="AQ1831" t="s">
        <v>67</v>
      </c>
      <c r="AR1831">
        <v>0</v>
      </c>
      <c r="AS1831" t="str">
        <f>IF(OR(AK1831&gt;0, AL1831&gt;0, AM1831&gt;0, AN1831&gt;0, AO1831&gt;0), "Converted", "Not Converted")</f>
        <v>Not Converted</v>
      </c>
      <c r="AT1831">
        <v>0</v>
      </c>
      <c r="AU1831">
        <v>3</v>
      </c>
      <c r="AV1831">
        <v>11</v>
      </c>
      <c r="AW1831">
        <f>IF(Z1831&gt;607, 4, 0)</f>
        <v>0</v>
      </c>
      <c r="AX1831">
        <f>IF(AA1831&gt;1.6588, 3, 0)</f>
        <v>0</v>
      </c>
      <c r="AY1831">
        <f>IF(P1831&gt;401, 2, 0)</f>
        <v>2</v>
      </c>
      <c r="AZ1831">
        <f>IF(I1831&gt;52915.77, 1, 0)</f>
        <v>0</v>
      </c>
      <c r="BA1831">
        <f>SUM(AW1831:AZ1831)</f>
        <v>2</v>
      </c>
      <c r="BB1831" t="str">
        <f>VLOOKUP(BA1831,'Standard Deviations'!$L$1:$M$11,2,TRUE)</f>
        <v>Bronze</v>
      </c>
    </row>
    <row r="1832" spans="1:54">
      <c r="A1832">
        <v>5093</v>
      </c>
      <c r="B1832">
        <v>1974</v>
      </c>
      <c r="C1832">
        <f>2024-B1832</f>
        <v>50</v>
      </c>
      <c r="D1832" t="str">
        <f>VLOOKUP(B1832,Reference!$A$1:$B$125, 2)</f>
        <v>Gen X</v>
      </c>
      <c r="E1832" t="s">
        <v>68</v>
      </c>
      <c r="F1832" t="str">
        <f>IF(E1832="High School", "No College", "College")</f>
        <v>College</v>
      </c>
      <c r="G1832" t="s">
        <v>71</v>
      </c>
      <c r="H1832">
        <v>25509</v>
      </c>
      <c r="I1832">
        <v>25509</v>
      </c>
      <c r="J1832" s="4" t="s">
        <v>341</v>
      </c>
      <c r="K1832">
        <v>1</v>
      </c>
      <c r="L1832">
        <v>0</v>
      </c>
      <c r="M1832" t="str">
        <f>IF(OR(K1832&gt;0, L1832&gt;0), "Parent", "Not Parent")</f>
        <v>Parent</v>
      </c>
      <c r="N1832" t="s">
        <v>484</v>
      </c>
      <c r="O1832" s="8">
        <v>41916</v>
      </c>
      <c r="P1832" s="9">
        <f>O1832-N1832</f>
        <v>746</v>
      </c>
      <c r="Q1832">
        <v>15</v>
      </c>
      <c r="R1832" s="9">
        <f>P1832-Q1832</f>
        <v>731</v>
      </c>
      <c r="S1832" s="8">
        <f>O1832-R1832</f>
        <v>41185</v>
      </c>
      <c r="T1832">
        <v>40</v>
      </c>
      <c r="U1832">
        <v>3</v>
      </c>
      <c r="V1832">
        <v>30</v>
      </c>
      <c r="W1832">
        <v>10</v>
      </c>
      <c r="X1832">
        <v>7</v>
      </c>
      <c r="Y1832">
        <v>11</v>
      </c>
      <c r="Z1832">
        <v>101</v>
      </c>
      <c r="AA1832">
        <f>Z1832/P1832</f>
        <v>0.1353887399463807</v>
      </c>
      <c r="AB1832" s="11" t="s">
        <v>506</v>
      </c>
      <c r="AC1832" t="s">
        <v>59</v>
      </c>
      <c r="AD1832">
        <v>3</v>
      </c>
      <c r="AE1832" t="str">
        <f>IF(AD1832&gt;3, "Prefers Discount", "Discount Indifferent")</f>
        <v>Discount Indifferent</v>
      </c>
      <c r="AF1832">
        <v>3</v>
      </c>
      <c r="AG1832">
        <v>3</v>
      </c>
      <c r="AH1832">
        <v>0</v>
      </c>
      <c r="AI1832" t="str">
        <f>INDEX($AF$1:$AH$1,MATCH(MAX(AF1832:AH1832),AF1832:AH1832,0))</f>
        <v>Store_Orders</v>
      </c>
      <c r="AJ1832">
        <v>9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f>SUM(AK1832:AO1832)</f>
        <v>0</v>
      </c>
      <c r="AQ1832" t="s">
        <v>67</v>
      </c>
      <c r="AR1832">
        <v>1</v>
      </c>
      <c r="AS1832" t="str">
        <f>IF(OR(AK1832&gt;0, AL1832&gt;0, AM1832&gt;0, AN1832&gt;0, AO1832&gt;0), "Converted", "Not Converted")</f>
        <v>Not Converted</v>
      </c>
      <c r="AT1832">
        <v>0</v>
      </c>
      <c r="AU1832">
        <v>3</v>
      </c>
      <c r="AV1832">
        <v>11</v>
      </c>
      <c r="AW1832">
        <f>IF(Z1832&gt;607, 4, 0)</f>
        <v>0</v>
      </c>
      <c r="AX1832">
        <f>IF(AA1832&gt;1.6588, 3, 0)</f>
        <v>0</v>
      </c>
      <c r="AY1832">
        <f>IF(P1832&gt;401, 2, 0)</f>
        <v>2</v>
      </c>
      <c r="AZ1832">
        <f>IF(I1832&gt;52915.77, 1, 0)</f>
        <v>0</v>
      </c>
      <c r="BA1832">
        <f>SUM(AW1832:AZ1832)</f>
        <v>2</v>
      </c>
      <c r="BB1832" t="str">
        <f>VLOOKUP(BA1832,'Standard Deviations'!$L$1:$M$11,2,TRUE)</f>
        <v>Bronze</v>
      </c>
    </row>
    <row r="1833" spans="1:54">
      <c r="A1833">
        <v>8524</v>
      </c>
      <c r="B1833">
        <v>1974</v>
      </c>
      <c r="C1833">
        <f>2024-B1833</f>
        <v>50</v>
      </c>
      <c r="D1833" t="str">
        <f>VLOOKUP(B1833,Reference!$A$1:$B$125, 2)</f>
        <v>Gen X</v>
      </c>
      <c r="E1833" t="s">
        <v>68</v>
      </c>
      <c r="F1833" t="str">
        <f>IF(E1833="High School", "No College", "College")</f>
        <v>College</v>
      </c>
      <c r="G1833" t="s">
        <v>71</v>
      </c>
      <c r="H1833">
        <v>25509</v>
      </c>
      <c r="I1833">
        <v>25509</v>
      </c>
      <c r="J1833" s="4" t="s">
        <v>341</v>
      </c>
      <c r="K1833">
        <v>1</v>
      </c>
      <c r="L1833">
        <v>0</v>
      </c>
      <c r="M1833" t="str">
        <f>IF(OR(K1833&gt;0, L1833&gt;0), "Parent", "Not Parent")</f>
        <v>Parent</v>
      </c>
      <c r="N1833" t="s">
        <v>484</v>
      </c>
      <c r="O1833" s="8">
        <v>41916</v>
      </c>
      <c r="P1833" s="9">
        <f>O1833-N1833</f>
        <v>746</v>
      </c>
      <c r="Q1833">
        <v>15</v>
      </c>
      <c r="R1833" s="9">
        <f>P1833-Q1833</f>
        <v>731</v>
      </c>
      <c r="S1833" s="8">
        <f>O1833-R1833</f>
        <v>41185</v>
      </c>
      <c r="T1833">
        <v>40</v>
      </c>
      <c r="U1833">
        <v>3</v>
      </c>
      <c r="V1833">
        <v>30</v>
      </c>
      <c r="W1833">
        <v>10</v>
      </c>
      <c r="X1833">
        <v>7</v>
      </c>
      <c r="Y1833">
        <v>11</v>
      </c>
      <c r="Z1833">
        <v>101</v>
      </c>
      <c r="AA1833">
        <f>Z1833/P1833</f>
        <v>0.1353887399463807</v>
      </c>
      <c r="AB1833" s="11" t="s">
        <v>506</v>
      </c>
      <c r="AC1833" t="s">
        <v>59</v>
      </c>
      <c r="AD1833">
        <v>3</v>
      </c>
      <c r="AE1833" t="str">
        <f>IF(AD1833&gt;3, "Prefers Discount", "Discount Indifferent")</f>
        <v>Discount Indifferent</v>
      </c>
      <c r="AF1833">
        <v>3</v>
      </c>
      <c r="AG1833">
        <v>3</v>
      </c>
      <c r="AH1833">
        <v>0</v>
      </c>
      <c r="AI1833" t="str">
        <f>INDEX($AF$1:$AH$1,MATCH(MAX(AF1833:AH1833),AF1833:AH1833,0))</f>
        <v>Store_Orders</v>
      </c>
      <c r="AJ1833">
        <v>9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f>SUM(AK1833:AO1833)</f>
        <v>0</v>
      </c>
      <c r="AQ1833" t="s">
        <v>67</v>
      </c>
      <c r="AR1833">
        <v>1</v>
      </c>
      <c r="AS1833" t="str">
        <f>IF(OR(AK1833&gt;0, AL1833&gt;0, AM1833&gt;0, AN1833&gt;0, AO1833&gt;0), "Converted", "Not Converted")</f>
        <v>Not Converted</v>
      </c>
      <c r="AT1833">
        <v>0</v>
      </c>
      <c r="AU1833">
        <v>3</v>
      </c>
      <c r="AV1833">
        <v>11</v>
      </c>
      <c r="AW1833">
        <f>IF(Z1833&gt;607, 4, 0)</f>
        <v>0</v>
      </c>
      <c r="AX1833">
        <f>IF(AA1833&gt;1.6588, 3, 0)</f>
        <v>0</v>
      </c>
      <c r="AY1833">
        <f>IF(P1833&gt;401, 2, 0)</f>
        <v>2</v>
      </c>
      <c r="AZ1833">
        <f>IF(I1833&gt;52915.77, 1, 0)</f>
        <v>0</v>
      </c>
      <c r="BA1833">
        <f>SUM(AW1833:AZ1833)</f>
        <v>2</v>
      </c>
      <c r="BB1833" t="str">
        <f>VLOOKUP(BA1833,'Standard Deviations'!$L$1:$M$11,2,TRUE)</f>
        <v>Bronze</v>
      </c>
    </row>
    <row r="1834" spans="1:54">
      <c r="A1834">
        <v>5081</v>
      </c>
      <c r="B1834">
        <v>1967</v>
      </c>
      <c r="C1834">
        <f>2024-B1834</f>
        <v>57</v>
      </c>
      <c r="D1834" t="str">
        <f>VLOOKUP(B1834,Reference!$A$1:$B$125, 2)</f>
        <v>Gen X</v>
      </c>
      <c r="E1834" t="s">
        <v>74</v>
      </c>
      <c r="F1834" t="str">
        <f>IF(E1834="High School", "No College", "College")</f>
        <v>College</v>
      </c>
      <c r="G1834" t="s">
        <v>65</v>
      </c>
      <c r="H1834">
        <v>47821</v>
      </c>
      <c r="I1834">
        <v>47821</v>
      </c>
      <c r="J1834" s="4" t="s">
        <v>175</v>
      </c>
      <c r="K1834">
        <v>1</v>
      </c>
      <c r="L1834">
        <v>1</v>
      </c>
      <c r="M1834" t="str">
        <f>IF(OR(K1834&gt;0, L1834&gt;0), "Parent", "Not Parent")</f>
        <v>Parent</v>
      </c>
      <c r="N1834" t="s">
        <v>590</v>
      </c>
      <c r="O1834" s="8">
        <v>41916</v>
      </c>
      <c r="P1834" s="9">
        <f>O1834-N1834</f>
        <v>349</v>
      </c>
      <c r="Q1834">
        <v>54</v>
      </c>
      <c r="R1834" s="9">
        <f>P1834-Q1834</f>
        <v>295</v>
      </c>
      <c r="S1834" s="8">
        <f>O1834-R1834</f>
        <v>41621</v>
      </c>
      <c r="T1834">
        <v>9</v>
      </c>
      <c r="U1834">
        <v>0</v>
      </c>
      <c r="V1834">
        <v>16</v>
      </c>
      <c r="W1834">
        <v>6</v>
      </c>
      <c r="X1834">
        <v>6</v>
      </c>
      <c r="Y1834">
        <v>10</v>
      </c>
      <c r="Z1834">
        <v>47</v>
      </c>
      <c r="AA1834">
        <f>Z1834/P1834</f>
        <v>0.1346704871060172</v>
      </c>
      <c r="AB1834" s="14" t="s">
        <v>506</v>
      </c>
      <c r="AC1834" s="13" t="s">
        <v>63</v>
      </c>
      <c r="AD1834">
        <v>1</v>
      </c>
      <c r="AE1834" t="str">
        <f>IF(AD1834&gt;3, "Prefers Discount", "Discount Indifferent")</f>
        <v>Discount Indifferent</v>
      </c>
      <c r="AF1834">
        <v>3</v>
      </c>
      <c r="AG1834">
        <v>1</v>
      </c>
      <c r="AH1834">
        <v>0</v>
      </c>
      <c r="AI1834" t="str">
        <f>INDEX($AF$1:$AH$1,MATCH(MAX(AF1834:AH1834),AF1834:AH1834,0))</f>
        <v>Store_Orders</v>
      </c>
      <c r="AJ1834">
        <v>8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f>SUM(AK1834:AO1834)</f>
        <v>0</v>
      </c>
      <c r="AQ1834" t="s">
        <v>67</v>
      </c>
      <c r="AR1834">
        <v>0</v>
      </c>
      <c r="AS1834" t="str">
        <f>IF(OR(AK1834&gt;0, AL1834&gt;0, AM1834&gt;0, AN1834&gt;0, AO1834&gt;0), "Converted", "Not Converted")</f>
        <v>Not Converted</v>
      </c>
      <c r="AT1834">
        <v>0</v>
      </c>
      <c r="AU1834">
        <v>3</v>
      </c>
      <c r="AV1834">
        <v>11</v>
      </c>
      <c r="AW1834">
        <f>IF(Z1834&gt;607, 4, 0)</f>
        <v>0</v>
      </c>
      <c r="AX1834">
        <f>IF(AA1834&gt;1.6588, 3, 0)</f>
        <v>0</v>
      </c>
      <c r="AY1834">
        <f>IF(P1834&gt;401, 2, 0)</f>
        <v>0</v>
      </c>
      <c r="AZ1834">
        <f>IF(I1834&gt;52915.77, 1, 0)</f>
        <v>0</v>
      </c>
      <c r="BA1834">
        <f>SUM(AW1834:AZ1834)</f>
        <v>0</v>
      </c>
      <c r="BB1834" t="str">
        <f>VLOOKUP(BA1834,'Standard Deviations'!$L$1:$M$11,2,TRUE)</f>
        <v>No Tier</v>
      </c>
    </row>
    <row r="1835" spans="1:54">
      <c r="A1835">
        <v>4179</v>
      </c>
      <c r="B1835">
        <v>1959</v>
      </c>
      <c r="C1835">
        <f>2024-B1835</f>
        <v>65</v>
      </c>
      <c r="D1835" t="str">
        <f>VLOOKUP(B1835,Reference!$A$1:$B$125, 2)</f>
        <v>Boomers</v>
      </c>
      <c r="E1835" t="s">
        <v>54</v>
      </c>
      <c r="F1835" t="str">
        <f>IF(E1835="High School", "No College", "College")</f>
        <v>College</v>
      </c>
      <c r="G1835" t="s">
        <v>65</v>
      </c>
      <c r="H1835">
        <v>24221</v>
      </c>
      <c r="I1835">
        <v>24221</v>
      </c>
      <c r="J1835" s="4" t="s">
        <v>341</v>
      </c>
      <c r="K1835">
        <v>0</v>
      </c>
      <c r="L1835">
        <v>0</v>
      </c>
      <c r="M1835" t="str">
        <f>IF(OR(K1835&gt;0, L1835&gt;0), "Parent", "Not Parent")</f>
        <v>Not Parent</v>
      </c>
      <c r="N1835" t="s">
        <v>301</v>
      </c>
      <c r="O1835" s="8">
        <v>41916</v>
      </c>
      <c r="P1835" s="9">
        <f>O1835-N1835</f>
        <v>410</v>
      </c>
      <c r="Q1835">
        <v>94</v>
      </c>
      <c r="R1835" s="9">
        <f>P1835-Q1835</f>
        <v>316</v>
      </c>
      <c r="S1835" s="8">
        <f>O1835-R1835</f>
        <v>41600</v>
      </c>
      <c r="T1835">
        <v>8</v>
      </c>
      <c r="U1835">
        <v>9</v>
      </c>
      <c r="V1835">
        <v>9</v>
      </c>
      <c r="W1835">
        <v>2</v>
      </c>
      <c r="X1835">
        <v>5</v>
      </c>
      <c r="Y1835">
        <v>22</v>
      </c>
      <c r="Z1835">
        <v>55</v>
      </c>
      <c r="AA1835">
        <f>Z1835/P1835</f>
        <v>0.13414634146341464</v>
      </c>
      <c r="AB1835" s="14" t="s">
        <v>506</v>
      </c>
      <c r="AC1835" s="13" t="s">
        <v>63</v>
      </c>
      <c r="AD1835">
        <v>1</v>
      </c>
      <c r="AE1835" t="str">
        <f>IF(AD1835&gt;3, "Prefers Discount", "Discount Indifferent")</f>
        <v>Discount Indifferent</v>
      </c>
      <c r="AF1835">
        <v>3</v>
      </c>
      <c r="AG1835">
        <v>1</v>
      </c>
      <c r="AH1835">
        <v>1</v>
      </c>
      <c r="AI1835" t="str">
        <f>INDEX($AF$1:$AH$1,MATCH(MAX(AF1835:AH1835),AF1835:AH1835,0))</f>
        <v>Store_Orders</v>
      </c>
      <c r="AJ1835">
        <v>4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f>SUM(AK1835:AO1835)</f>
        <v>0</v>
      </c>
      <c r="AQ1835" t="s">
        <v>67</v>
      </c>
      <c r="AR1835">
        <v>0</v>
      </c>
      <c r="AS1835" t="str">
        <f>IF(OR(AK1835&gt;0, AL1835&gt;0, AM1835&gt;0, AN1835&gt;0, AO1835&gt;0), "Converted", "Not Converted")</f>
        <v>Not Converted</v>
      </c>
      <c r="AT1835">
        <v>0</v>
      </c>
      <c r="AU1835">
        <v>3</v>
      </c>
      <c r="AV1835">
        <v>11</v>
      </c>
      <c r="AW1835">
        <f>IF(Z1835&gt;607, 4, 0)</f>
        <v>0</v>
      </c>
      <c r="AX1835">
        <f>IF(AA1835&gt;1.6588, 3, 0)</f>
        <v>0</v>
      </c>
      <c r="AY1835">
        <f>IF(P1835&gt;401, 2, 0)</f>
        <v>2</v>
      </c>
      <c r="AZ1835">
        <f>IF(I1835&gt;52915.77, 1, 0)</f>
        <v>0</v>
      </c>
      <c r="BA1835">
        <f>SUM(AW1835:AZ1835)</f>
        <v>2</v>
      </c>
      <c r="BB1835" t="str">
        <f>VLOOKUP(BA1835,'Standard Deviations'!$L$1:$M$11,2,TRUE)</f>
        <v>Bronze</v>
      </c>
    </row>
    <row r="1836" spans="1:54">
      <c r="A1836">
        <v>7842</v>
      </c>
      <c r="B1836">
        <v>1968</v>
      </c>
      <c r="C1836">
        <f>2024-B1836</f>
        <v>56</v>
      </c>
      <c r="D1836" t="str">
        <f>VLOOKUP(B1836,Reference!$A$1:$B$125, 2)</f>
        <v>Gen X</v>
      </c>
      <c r="E1836" t="s">
        <v>54</v>
      </c>
      <c r="F1836" t="str">
        <f>IF(E1836="High School", "No College", "College")</f>
        <v>College</v>
      </c>
      <c r="G1836" t="s">
        <v>60</v>
      </c>
      <c r="H1836">
        <v>36065</v>
      </c>
      <c r="I1836">
        <v>36065</v>
      </c>
      <c r="J1836" s="4" t="s">
        <v>175</v>
      </c>
      <c r="K1836">
        <v>1</v>
      </c>
      <c r="L1836">
        <v>1</v>
      </c>
      <c r="M1836" t="str">
        <f>IF(OR(K1836&gt;0, L1836&gt;0), "Parent", "Not Parent")</f>
        <v>Parent</v>
      </c>
      <c r="N1836" t="s">
        <v>437</v>
      </c>
      <c r="O1836" s="8">
        <v>41916</v>
      </c>
      <c r="P1836" s="9">
        <f>O1836-N1836</f>
        <v>552</v>
      </c>
      <c r="Q1836">
        <v>54</v>
      </c>
      <c r="R1836" s="9">
        <f>P1836-Q1836</f>
        <v>498</v>
      </c>
      <c r="S1836" s="8">
        <f>O1836-R1836</f>
        <v>41418</v>
      </c>
      <c r="T1836">
        <v>18</v>
      </c>
      <c r="U1836">
        <v>7</v>
      </c>
      <c r="V1836">
        <v>34</v>
      </c>
      <c r="W1836">
        <v>10</v>
      </c>
      <c r="X1836">
        <v>2</v>
      </c>
      <c r="Y1836">
        <v>3</v>
      </c>
      <c r="Z1836">
        <v>74</v>
      </c>
      <c r="AA1836">
        <f>Z1836/P1836</f>
        <v>0.13405797101449277</v>
      </c>
      <c r="AB1836" s="14" t="s">
        <v>506</v>
      </c>
      <c r="AC1836" s="13" t="s">
        <v>63</v>
      </c>
      <c r="AD1836">
        <v>3</v>
      </c>
      <c r="AE1836" t="str">
        <f>IF(AD1836&gt;3, "Prefers Discount", "Discount Indifferent")</f>
        <v>Discount Indifferent</v>
      </c>
      <c r="AF1836">
        <v>3</v>
      </c>
      <c r="AG1836">
        <v>3</v>
      </c>
      <c r="AH1836">
        <v>0</v>
      </c>
      <c r="AI1836" t="str">
        <f>INDEX($AF$1:$AH$1,MATCH(MAX(AF1836:AH1836),AF1836:AH1836,0))</f>
        <v>Store_Orders</v>
      </c>
      <c r="AJ1836">
        <v>8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f>SUM(AK1836:AO1836)</f>
        <v>0</v>
      </c>
      <c r="AQ1836" t="s">
        <v>67</v>
      </c>
      <c r="AR1836">
        <v>0</v>
      </c>
      <c r="AS1836" t="str">
        <f>IF(OR(AK1836&gt;0, AL1836&gt;0, AM1836&gt;0, AN1836&gt;0, AO1836&gt;0), "Converted", "Not Converted")</f>
        <v>Not Converted</v>
      </c>
      <c r="AT1836">
        <v>0</v>
      </c>
      <c r="AU1836">
        <v>3</v>
      </c>
      <c r="AV1836">
        <v>11</v>
      </c>
      <c r="AW1836">
        <f>IF(Z1836&gt;607, 4, 0)</f>
        <v>0</v>
      </c>
      <c r="AX1836">
        <f>IF(AA1836&gt;1.6588, 3, 0)</f>
        <v>0</v>
      </c>
      <c r="AY1836">
        <f>IF(P1836&gt;401, 2, 0)</f>
        <v>2</v>
      </c>
      <c r="AZ1836">
        <f>IF(I1836&gt;52915.77, 1, 0)</f>
        <v>0</v>
      </c>
      <c r="BA1836">
        <f>SUM(AW1836:AZ1836)</f>
        <v>2</v>
      </c>
      <c r="BB1836" t="str">
        <f>VLOOKUP(BA1836,'Standard Deviations'!$L$1:$M$11,2,TRUE)</f>
        <v>Bronze</v>
      </c>
    </row>
    <row r="1837" spans="1:54">
      <c r="A1837">
        <v>5268</v>
      </c>
      <c r="B1837">
        <v>1960</v>
      </c>
      <c r="C1837">
        <f>2024-B1837</f>
        <v>64</v>
      </c>
      <c r="D1837" t="str">
        <f>VLOOKUP(B1837,Reference!$A$1:$B$125, 2)</f>
        <v>Boomers</v>
      </c>
      <c r="E1837" t="s">
        <v>54</v>
      </c>
      <c r="F1837" t="str">
        <f>IF(E1837="High School", "No College", "College")</f>
        <v>College</v>
      </c>
      <c r="G1837" t="s">
        <v>55</v>
      </c>
      <c r="H1837">
        <v>29440</v>
      </c>
      <c r="I1837">
        <v>29440</v>
      </c>
      <c r="J1837" s="4" t="s">
        <v>341</v>
      </c>
      <c r="K1837">
        <v>1</v>
      </c>
      <c r="L1837">
        <v>1</v>
      </c>
      <c r="M1837" t="str">
        <f>IF(OR(K1837&gt;0, L1837&gt;0), "Parent", "Not Parent")</f>
        <v>Parent</v>
      </c>
      <c r="N1837" t="s">
        <v>592</v>
      </c>
      <c r="O1837" s="8">
        <v>41916</v>
      </c>
      <c r="P1837" s="9">
        <f>O1837-N1837</f>
        <v>419</v>
      </c>
      <c r="Q1837">
        <v>95</v>
      </c>
      <c r="R1837" s="9">
        <f>P1837-Q1837</f>
        <v>324</v>
      </c>
      <c r="S1837" s="8">
        <f>O1837-R1837</f>
        <v>41592</v>
      </c>
      <c r="T1837">
        <v>17</v>
      </c>
      <c r="U1837">
        <v>8</v>
      </c>
      <c r="V1837">
        <v>14</v>
      </c>
      <c r="W1837">
        <v>10</v>
      </c>
      <c r="X1837">
        <v>4</v>
      </c>
      <c r="Y1837">
        <v>3</v>
      </c>
      <c r="Z1837">
        <v>56</v>
      </c>
      <c r="AA1837">
        <f>Z1837/P1837</f>
        <v>0.13365155131264916</v>
      </c>
      <c r="AB1837" s="14" t="s">
        <v>506</v>
      </c>
      <c r="AC1837" s="13" t="s">
        <v>63</v>
      </c>
      <c r="AD1837">
        <v>2</v>
      </c>
      <c r="AE1837" t="str">
        <f>IF(AD1837&gt;3, "Prefers Discount", "Discount Indifferent")</f>
        <v>Discount Indifferent</v>
      </c>
      <c r="AF1837">
        <v>4</v>
      </c>
      <c r="AG1837">
        <v>1</v>
      </c>
      <c r="AH1837">
        <v>0</v>
      </c>
      <c r="AI1837" t="str">
        <f>INDEX($AF$1:$AH$1,MATCH(MAX(AF1837:AH1837),AF1837:AH1837,0))</f>
        <v>Store_Orders</v>
      </c>
      <c r="AJ1837">
        <v>7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f>SUM(AK1837:AO1837)</f>
        <v>0</v>
      </c>
      <c r="AQ1837" t="s">
        <v>67</v>
      </c>
      <c r="AR1837">
        <v>0</v>
      </c>
      <c r="AS1837" t="str">
        <f>IF(OR(AK1837&gt;0, AL1837&gt;0, AM1837&gt;0, AN1837&gt;0, AO1837&gt;0), "Converted", "Not Converted")</f>
        <v>Not Converted</v>
      </c>
      <c r="AT1837">
        <v>0</v>
      </c>
      <c r="AU1837">
        <v>3</v>
      </c>
      <c r="AV1837">
        <v>11</v>
      </c>
      <c r="AW1837">
        <f>IF(Z1837&gt;607, 4, 0)</f>
        <v>0</v>
      </c>
      <c r="AX1837">
        <f>IF(AA1837&gt;1.6588, 3, 0)</f>
        <v>0</v>
      </c>
      <c r="AY1837">
        <f>IF(P1837&gt;401, 2, 0)</f>
        <v>2</v>
      </c>
      <c r="AZ1837">
        <f>IF(I1837&gt;52915.77, 1, 0)</f>
        <v>0</v>
      </c>
      <c r="BA1837">
        <f>SUM(AW1837:AZ1837)</f>
        <v>2</v>
      </c>
      <c r="BB1837" t="str">
        <f>VLOOKUP(BA1837,'Standard Deviations'!$L$1:$M$11,2,TRUE)</f>
        <v>Bronze</v>
      </c>
    </row>
    <row r="1838" spans="1:54">
      <c r="A1838">
        <v>10995</v>
      </c>
      <c r="B1838">
        <v>1988</v>
      </c>
      <c r="C1838">
        <f>2024-B1838</f>
        <v>36</v>
      </c>
      <c r="D1838" t="str">
        <f>VLOOKUP(B1838,Reference!$A$1:$B$125, 2)</f>
        <v>Millennials</v>
      </c>
      <c r="E1838" t="s">
        <v>74</v>
      </c>
      <c r="F1838" t="str">
        <f>IF(E1838="High School", "No College", "College")</f>
        <v>College</v>
      </c>
      <c r="G1838" t="s">
        <v>55</v>
      </c>
      <c r="H1838">
        <v>15716</v>
      </c>
      <c r="I1838">
        <v>15716</v>
      </c>
      <c r="J1838" s="4" t="s">
        <v>341</v>
      </c>
      <c r="K1838">
        <v>1</v>
      </c>
      <c r="L1838">
        <v>0</v>
      </c>
      <c r="M1838" t="str">
        <f>IF(OR(K1838&gt;0, L1838&gt;0), "Parent", "Not Parent")</f>
        <v>Parent</v>
      </c>
      <c r="N1838" t="s">
        <v>321</v>
      </c>
      <c r="O1838" s="8">
        <v>41916</v>
      </c>
      <c r="P1838" s="9">
        <f>O1838-N1838</f>
        <v>691</v>
      </c>
      <c r="Q1838">
        <v>8</v>
      </c>
      <c r="R1838" s="9">
        <f>P1838-Q1838</f>
        <v>683</v>
      </c>
      <c r="S1838" s="8">
        <f>O1838-R1838</f>
        <v>41233</v>
      </c>
      <c r="T1838">
        <v>16</v>
      </c>
      <c r="U1838">
        <v>5</v>
      </c>
      <c r="V1838">
        <v>30</v>
      </c>
      <c r="W1838">
        <v>8</v>
      </c>
      <c r="X1838">
        <v>7</v>
      </c>
      <c r="Y1838">
        <v>26</v>
      </c>
      <c r="Z1838">
        <v>92</v>
      </c>
      <c r="AA1838">
        <f>Z1838/P1838</f>
        <v>0.13314037626628075</v>
      </c>
      <c r="AB1838" s="11" t="s">
        <v>506</v>
      </c>
      <c r="AC1838" t="s">
        <v>59</v>
      </c>
      <c r="AD1838">
        <v>3</v>
      </c>
      <c r="AE1838" t="str">
        <f>IF(AD1838&gt;3, "Prefers Discount", "Discount Indifferent")</f>
        <v>Discount Indifferent</v>
      </c>
      <c r="AF1838">
        <v>4</v>
      </c>
      <c r="AG1838">
        <v>3</v>
      </c>
      <c r="AH1838">
        <v>0</v>
      </c>
      <c r="AI1838" t="str">
        <f>INDEX($AF$1:$AH$1,MATCH(MAX(AF1838:AH1838),AF1838:AH1838,0))</f>
        <v>Store_Orders</v>
      </c>
      <c r="AJ1838">
        <v>8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f>SUM(AK1838:AO1838)</f>
        <v>0</v>
      </c>
      <c r="AQ1838" t="s">
        <v>67</v>
      </c>
      <c r="AR1838">
        <v>0</v>
      </c>
      <c r="AS1838" t="str">
        <f>IF(OR(AK1838&gt;0, AL1838&gt;0, AM1838&gt;0, AN1838&gt;0, AO1838&gt;0), "Converted", "Not Converted")</f>
        <v>Not Converted</v>
      </c>
      <c r="AT1838">
        <v>1</v>
      </c>
      <c r="AU1838">
        <v>3</v>
      </c>
      <c r="AV1838">
        <v>11</v>
      </c>
      <c r="AW1838">
        <f>IF(Z1838&gt;607, 4, 0)</f>
        <v>0</v>
      </c>
      <c r="AX1838">
        <f>IF(AA1838&gt;1.6588, 3, 0)</f>
        <v>0</v>
      </c>
      <c r="AY1838">
        <f>IF(P1838&gt;401, 2, 0)</f>
        <v>2</v>
      </c>
      <c r="AZ1838">
        <f>IF(I1838&gt;52915.77, 1, 0)</f>
        <v>0</v>
      </c>
      <c r="BA1838">
        <f>SUM(AW1838:AZ1838)</f>
        <v>2</v>
      </c>
      <c r="BB1838" t="str">
        <f>VLOOKUP(BA1838,'Standard Deviations'!$L$1:$M$11,2,TRUE)</f>
        <v>Bronze</v>
      </c>
    </row>
    <row r="1839" spans="1:54">
      <c r="A1839">
        <v>642</v>
      </c>
      <c r="B1839">
        <v>1980</v>
      </c>
      <c r="C1839">
        <f>2024-B1839</f>
        <v>44</v>
      </c>
      <c r="D1839" t="str">
        <f>VLOOKUP(B1839,Reference!$A$1:$B$125, 2)</f>
        <v>Millennials</v>
      </c>
      <c r="E1839" t="s">
        <v>546</v>
      </c>
      <c r="F1839" t="str">
        <f>IF(E1839="High School", "No College", "College")</f>
        <v>No College</v>
      </c>
      <c r="G1839" t="s">
        <v>55</v>
      </c>
      <c r="H1839">
        <v>16005</v>
      </c>
      <c r="I1839">
        <v>16005</v>
      </c>
      <c r="J1839" s="4" t="s">
        <v>341</v>
      </c>
      <c r="K1839">
        <v>1</v>
      </c>
      <c r="L1839">
        <v>0</v>
      </c>
      <c r="M1839" t="str">
        <f>IF(OR(K1839&gt;0, L1839&gt;0), "Parent", "Not Parent")</f>
        <v>Parent</v>
      </c>
      <c r="N1839" t="s">
        <v>643</v>
      </c>
      <c r="O1839" s="8">
        <v>41916</v>
      </c>
      <c r="P1839" s="9">
        <f>O1839-N1839</f>
        <v>781</v>
      </c>
      <c r="Q1839">
        <v>69</v>
      </c>
      <c r="R1839" s="9">
        <f>P1839-Q1839</f>
        <v>712</v>
      </c>
      <c r="S1839" s="8">
        <f>O1839-R1839</f>
        <v>41204</v>
      </c>
      <c r="T1839">
        <v>1</v>
      </c>
      <c r="U1839">
        <v>3</v>
      </c>
      <c r="V1839">
        <v>2</v>
      </c>
      <c r="W1839">
        <v>20</v>
      </c>
      <c r="X1839">
        <v>30</v>
      </c>
      <c r="Y1839">
        <v>47</v>
      </c>
      <c r="Z1839">
        <v>103</v>
      </c>
      <c r="AA1839">
        <f>Z1839/P1839</f>
        <v>0.13188220230473752</v>
      </c>
      <c r="AB1839" s="14" t="s">
        <v>506</v>
      </c>
      <c r="AC1839" s="13" t="s">
        <v>63</v>
      </c>
      <c r="AD1839">
        <v>3</v>
      </c>
      <c r="AE1839" t="str">
        <f>IF(AD1839&gt;3, "Prefers Discount", "Discount Indifferent")</f>
        <v>Discount Indifferent</v>
      </c>
      <c r="AF1839">
        <v>2</v>
      </c>
      <c r="AG1839">
        <v>2</v>
      </c>
      <c r="AH1839">
        <v>1</v>
      </c>
      <c r="AI1839" t="str">
        <f>INDEX($AF$1:$AH$1,MATCH(MAX(AF1839:AH1839),AF1839:AH1839,0))</f>
        <v>Store_Orders</v>
      </c>
      <c r="AJ1839">
        <v>8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f>SUM(AK1839:AO1839)</f>
        <v>0</v>
      </c>
      <c r="AQ1839" t="s">
        <v>67</v>
      </c>
      <c r="AR1839">
        <v>0</v>
      </c>
      <c r="AS1839" t="str">
        <f>IF(OR(AK1839&gt;0, AL1839&gt;0, AM1839&gt;0, AN1839&gt;0, AO1839&gt;0), "Converted", "Not Converted")</f>
        <v>Not Converted</v>
      </c>
      <c r="AT1839">
        <v>0</v>
      </c>
      <c r="AU1839">
        <v>3</v>
      </c>
      <c r="AV1839">
        <v>11</v>
      </c>
      <c r="AW1839">
        <f>IF(Z1839&gt;607, 4, 0)</f>
        <v>0</v>
      </c>
      <c r="AX1839">
        <f>IF(AA1839&gt;1.6588, 3, 0)</f>
        <v>0</v>
      </c>
      <c r="AY1839">
        <f>IF(P1839&gt;401, 2, 0)</f>
        <v>2</v>
      </c>
      <c r="AZ1839">
        <f>IF(I1839&gt;52915.77, 1, 0)</f>
        <v>0</v>
      </c>
      <c r="BA1839">
        <f>SUM(AW1839:AZ1839)</f>
        <v>2</v>
      </c>
      <c r="BB1839" t="str">
        <f>VLOOKUP(BA1839,'Standard Deviations'!$L$1:$M$11,2,TRUE)</f>
        <v>Bronze</v>
      </c>
    </row>
    <row r="1840" spans="1:54">
      <c r="A1840">
        <v>153</v>
      </c>
      <c r="B1840">
        <v>1953</v>
      </c>
      <c r="C1840">
        <f>2024-B1840</f>
        <v>71</v>
      </c>
      <c r="D1840" t="str">
        <f>VLOOKUP(B1840,Reference!$A$1:$B$125, 2)</f>
        <v>Boomers</v>
      </c>
      <c r="E1840" t="s">
        <v>54</v>
      </c>
      <c r="F1840" t="str">
        <f>IF(E1840="High School", "No College", "College")</f>
        <v>College</v>
      </c>
      <c r="G1840" t="s">
        <v>71</v>
      </c>
      <c r="H1840">
        <v>23272</v>
      </c>
      <c r="I1840">
        <v>23272</v>
      </c>
      <c r="J1840" s="4" t="s">
        <v>341</v>
      </c>
      <c r="K1840">
        <v>0</v>
      </c>
      <c r="L1840">
        <v>0</v>
      </c>
      <c r="M1840" t="str">
        <f>IF(OR(K1840&gt;0, L1840&gt;0), "Parent", "Not Parent")</f>
        <v>Not Parent</v>
      </c>
      <c r="N1840" t="s">
        <v>139</v>
      </c>
      <c r="O1840" s="8">
        <v>41916</v>
      </c>
      <c r="P1840" s="9">
        <f>O1840-N1840</f>
        <v>352</v>
      </c>
      <c r="Q1840">
        <v>29</v>
      </c>
      <c r="R1840" s="9">
        <f>P1840-Q1840</f>
        <v>323</v>
      </c>
      <c r="S1840" s="8">
        <f>O1840-R1840</f>
        <v>41593</v>
      </c>
      <c r="T1840">
        <v>19</v>
      </c>
      <c r="U1840">
        <v>3</v>
      </c>
      <c r="V1840">
        <v>6</v>
      </c>
      <c r="W1840">
        <v>4</v>
      </c>
      <c r="X1840">
        <v>2</v>
      </c>
      <c r="Y1840">
        <v>12</v>
      </c>
      <c r="Z1840">
        <v>46</v>
      </c>
      <c r="AA1840">
        <f>Z1840/P1840</f>
        <v>0.13068181818181818</v>
      </c>
      <c r="AB1840" s="11" t="s">
        <v>506</v>
      </c>
      <c r="AC1840" t="s">
        <v>59</v>
      </c>
      <c r="AD1840">
        <v>1</v>
      </c>
      <c r="AE1840" t="str">
        <f>IF(AD1840&gt;3, "Prefers Discount", "Discount Indifferent")</f>
        <v>Discount Indifferent</v>
      </c>
      <c r="AF1840">
        <v>3</v>
      </c>
      <c r="AG1840">
        <v>1</v>
      </c>
      <c r="AH1840">
        <v>0</v>
      </c>
      <c r="AI1840" t="str">
        <f>INDEX($AF$1:$AH$1,MATCH(MAX(AF1840:AH1840),AF1840:AH1840,0))</f>
        <v>Store_Orders</v>
      </c>
      <c r="AJ1840">
        <v>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f>SUM(AK1840:AO1840)</f>
        <v>0</v>
      </c>
      <c r="AQ1840" t="s">
        <v>67</v>
      </c>
      <c r="AR1840">
        <v>0</v>
      </c>
      <c r="AS1840" t="str">
        <f>IF(OR(AK1840&gt;0, AL1840&gt;0, AM1840&gt;0, AN1840&gt;0, AO1840&gt;0), "Converted", "Not Converted")</f>
        <v>Not Converted</v>
      </c>
      <c r="AT1840">
        <v>0</v>
      </c>
      <c r="AU1840">
        <v>3</v>
      </c>
      <c r="AV1840">
        <v>11</v>
      </c>
      <c r="AW1840">
        <f>IF(Z1840&gt;607, 4, 0)</f>
        <v>0</v>
      </c>
      <c r="AX1840">
        <f>IF(AA1840&gt;1.6588, 3, 0)</f>
        <v>0</v>
      </c>
      <c r="AY1840">
        <f>IF(P1840&gt;401, 2, 0)</f>
        <v>0</v>
      </c>
      <c r="AZ1840">
        <f>IF(I1840&gt;52915.77, 1, 0)</f>
        <v>0</v>
      </c>
      <c r="BA1840">
        <f>SUM(AW1840:AZ1840)</f>
        <v>0</v>
      </c>
      <c r="BB1840" t="str">
        <f>VLOOKUP(BA1840,'Standard Deviations'!$L$1:$M$11,2,TRUE)</f>
        <v>No Tier</v>
      </c>
    </row>
    <row r="1841" spans="1:54">
      <c r="A1841">
        <v>10395</v>
      </c>
      <c r="B1841">
        <v>1986</v>
      </c>
      <c r="C1841">
        <f>2024-B1841</f>
        <v>38</v>
      </c>
      <c r="D1841" t="str">
        <f>VLOOKUP(B1841,Reference!$A$1:$B$125, 2)</f>
        <v>Millennials</v>
      </c>
      <c r="E1841" t="s">
        <v>546</v>
      </c>
      <c r="F1841" t="str">
        <f>IF(E1841="High School", "No College", "College")</f>
        <v>No College</v>
      </c>
      <c r="G1841" t="s">
        <v>60</v>
      </c>
      <c r="H1841">
        <v>8940</v>
      </c>
      <c r="I1841">
        <v>107280</v>
      </c>
      <c r="J1841" t="s">
        <v>101</v>
      </c>
      <c r="K1841">
        <v>1</v>
      </c>
      <c r="L1841">
        <v>0</v>
      </c>
      <c r="M1841" t="str">
        <f>IF(OR(K1841&gt;0, L1841&gt;0), "Parent", "Not Parent")</f>
        <v>Parent</v>
      </c>
      <c r="N1841" t="s">
        <v>403</v>
      </c>
      <c r="O1841" s="8">
        <v>41916</v>
      </c>
      <c r="P1841" s="9">
        <f>O1841-N1841</f>
        <v>773</v>
      </c>
      <c r="Q1841">
        <v>25</v>
      </c>
      <c r="R1841" s="9">
        <f>P1841-Q1841</f>
        <v>748</v>
      </c>
      <c r="S1841" s="8">
        <f>O1841-R1841</f>
        <v>41168</v>
      </c>
      <c r="T1841">
        <v>1</v>
      </c>
      <c r="U1841">
        <v>45</v>
      </c>
      <c r="V1841">
        <v>3</v>
      </c>
      <c r="W1841">
        <v>4</v>
      </c>
      <c r="X1841">
        <v>6</v>
      </c>
      <c r="Y1841">
        <v>42</v>
      </c>
      <c r="Z1841">
        <v>101</v>
      </c>
      <c r="AA1841">
        <f>Z1841/P1841</f>
        <v>0.13065976714100905</v>
      </c>
      <c r="AB1841" s="11" t="s">
        <v>506</v>
      </c>
      <c r="AC1841" t="s">
        <v>59</v>
      </c>
      <c r="AD1841">
        <v>3</v>
      </c>
      <c r="AE1841" t="str">
        <f>IF(AD1841&gt;3, "Prefers Discount", "Discount Indifferent")</f>
        <v>Discount Indifferent</v>
      </c>
      <c r="AF1841">
        <v>3</v>
      </c>
      <c r="AG1841">
        <v>3</v>
      </c>
      <c r="AH1841">
        <v>1</v>
      </c>
      <c r="AI1841" t="str">
        <f>INDEX($AF$1:$AH$1,MATCH(MAX(AF1841:AH1841),AF1841:AH1841,0))</f>
        <v>Store_Orders</v>
      </c>
      <c r="AJ1841">
        <v>8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f>SUM(AK1841:AO1841)</f>
        <v>0</v>
      </c>
      <c r="AQ1841" t="s">
        <v>67</v>
      </c>
      <c r="AR1841">
        <v>0</v>
      </c>
      <c r="AS1841" t="str">
        <f>IF(OR(AK1841&gt;0, AL1841&gt;0, AM1841&gt;0, AN1841&gt;0, AO1841&gt;0), "Converted", "Not Converted")</f>
        <v>Not Converted</v>
      </c>
      <c r="AT1841">
        <v>0</v>
      </c>
      <c r="AU1841">
        <v>3</v>
      </c>
      <c r="AV1841">
        <v>11</v>
      </c>
      <c r="AW1841">
        <f>IF(Z1841&gt;607, 4, 0)</f>
        <v>0</v>
      </c>
      <c r="AX1841">
        <f>IF(AA1841&gt;1.6588, 3, 0)</f>
        <v>0</v>
      </c>
      <c r="AY1841">
        <f>IF(P1841&gt;401, 2, 0)</f>
        <v>2</v>
      </c>
      <c r="AZ1841">
        <f>IF(I1841&gt;52915.77, 1, 0)</f>
        <v>1</v>
      </c>
      <c r="BA1841">
        <f>SUM(AW1841:AZ1841)</f>
        <v>3</v>
      </c>
      <c r="BB1841" t="str">
        <f>VLOOKUP(BA1841,'Standard Deviations'!$L$1:$M$11,2,TRUE)</f>
        <v>Silver</v>
      </c>
    </row>
    <row r="1842" spans="1:54">
      <c r="A1842">
        <v>3628</v>
      </c>
      <c r="B1842">
        <v>1987</v>
      </c>
      <c r="C1842">
        <f>2024-B1842</f>
        <v>37</v>
      </c>
      <c r="D1842" t="str">
        <f>VLOOKUP(B1842,Reference!$A$1:$B$125, 2)</f>
        <v>Millennials</v>
      </c>
      <c r="E1842" t="s">
        <v>546</v>
      </c>
      <c r="F1842" t="str">
        <f>IF(E1842="High School", "No College", "College")</f>
        <v>No College</v>
      </c>
      <c r="G1842" t="s">
        <v>60</v>
      </c>
      <c r="H1842">
        <v>15038</v>
      </c>
      <c r="I1842">
        <v>15038</v>
      </c>
      <c r="J1842" s="4" t="s">
        <v>341</v>
      </c>
      <c r="K1842">
        <v>1</v>
      </c>
      <c r="L1842">
        <v>0</v>
      </c>
      <c r="M1842" t="str">
        <f>IF(OR(K1842&gt;0, L1842&gt;0), "Parent", "Not Parent")</f>
        <v>Parent</v>
      </c>
      <c r="N1842" t="s">
        <v>526</v>
      </c>
      <c r="O1842" s="8">
        <v>41916</v>
      </c>
      <c r="P1842" s="9">
        <f>O1842-N1842</f>
        <v>613</v>
      </c>
      <c r="Q1842">
        <v>93</v>
      </c>
      <c r="R1842" s="9">
        <f>P1842-Q1842</f>
        <v>520</v>
      </c>
      <c r="S1842" s="8">
        <f>O1842-R1842</f>
        <v>41396</v>
      </c>
      <c r="T1842">
        <v>4</v>
      </c>
      <c r="U1842">
        <v>8</v>
      </c>
      <c r="V1842">
        <v>11</v>
      </c>
      <c r="W1842">
        <v>19</v>
      </c>
      <c r="X1842">
        <v>12</v>
      </c>
      <c r="Y1842">
        <v>26</v>
      </c>
      <c r="Z1842">
        <v>80</v>
      </c>
      <c r="AA1842">
        <f>Z1842/P1842</f>
        <v>0.13050570962479607</v>
      </c>
      <c r="AB1842" s="14" t="s">
        <v>506</v>
      </c>
      <c r="AC1842" s="13" t="s">
        <v>63</v>
      </c>
      <c r="AD1842">
        <v>2</v>
      </c>
      <c r="AE1842" t="str">
        <f>IF(AD1842&gt;3, "Prefers Discount", "Discount Indifferent")</f>
        <v>Discount Indifferent</v>
      </c>
      <c r="AF1842">
        <v>2</v>
      </c>
      <c r="AG1842">
        <v>2</v>
      </c>
      <c r="AH1842">
        <v>1</v>
      </c>
      <c r="AI1842" t="str">
        <f>INDEX($AF$1:$AH$1,MATCH(MAX(AF1842:AH1842),AF1842:AH1842,0))</f>
        <v>Store_Orders</v>
      </c>
      <c r="AJ1842">
        <v>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f>SUM(AK1842:AO1842)</f>
        <v>0</v>
      </c>
      <c r="AQ1842" t="s">
        <v>67</v>
      </c>
      <c r="AR1842">
        <v>0</v>
      </c>
      <c r="AS1842" t="str">
        <f>IF(OR(AK1842&gt;0, AL1842&gt;0, AM1842&gt;0, AN1842&gt;0, AO1842&gt;0), "Converted", "Not Converted")</f>
        <v>Not Converted</v>
      </c>
      <c r="AT1842">
        <v>0</v>
      </c>
      <c r="AU1842">
        <v>3</v>
      </c>
      <c r="AV1842">
        <v>11</v>
      </c>
      <c r="AW1842">
        <f>IF(Z1842&gt;607, 4, 0)</f>
        <v>0</v>
      </c>
      <c r="AX1842">
        <f>IF(AA1842&gt;1.6588, 3, 0)</f>
        <v>0</v>
      </c>
      <c r="AY1842">
        <f>IF(P1842&gt;401, 2, 0)</f>
        <v>2</v>
      </c>
      <c r="AZ1842">
        <f>IF(I1842&gt;52915.77, 1, 0)</f>
        <v>0</v>
      </c>
      <c r="BA1842">
        <f>SUM(AW1842:AZ1842)</f>
        <v>2</v>
      </c>
      <c r="BB1842" t="str">
        <f>VLOOKUP(BA1842,'Standard Deviations'!$L$1:$M$11,2,TRUE)</f>
        <v>Bronze</v>
      </c>
    </row>
    <row r="1843" spans="1:54">
      <c r="A1843">
        <v>1143</v>
      </c>
      <c r="B1843">
        <v>1972</v>
      </c>
      <c r="C1843">
        <f>2024-B1843</f>
        <v>52</v>
      </c>
      <c r="D1843" t="str">
        <f>VLOOKUP(B1843,Reference!$A$1:$B$125, 2)</f>
        <v>Gen X</v>
      </c>
      <c r="E1843" t="s">
        <v>54</v>
      </c>
      <c r="F1843" t="str">
        <f>IF(E1843="High School", "No College", "College")</f>
        <v>College</v>
      </c>
      <c r="G1843" t="s">
        <v>55</v>
      </c>
      <c r="H1843">
        <v>22063</v>
      </c>
      <c r="I1843">
        <v>22063</v>
      </c>
      <c r="J1843" s="4" t="s">
        <v>341</v>
      </c>
      <c r="K1843">
        <v>1</v>
      </c>
      <c r="L1843">
        <v>0</v>
      </c>
      <c r="M1843" t="str">
        <f>IF(OR(K1843&gt;0, L1843&gt;0), "Parent", "Not Parent")</f>
        <v>Parent</v>
      </c>
      <c r="N1843" t="s">
        <v>636</v>
      </c>
      <c r="O1843" s="8">
        <v>41916</v>
      </c>
      <c r="P1843" s="9">
        <f>O1843-N1843</f>
        <v>422</v>
      </c>
      <c r="Q1843">
        <v>43</v>
      </c>
      <c r="R1843" s="9">
        <f>P1843-Q1843</f>
        <v>379</v>
      </c>
      <c r="S1843" s="8">
        <f>O1843-R1843</f>
        <v>41537</v>
      </c>
      <c r="T1843">
        <v>7</v>
      </c>
      <c r="U1843">
        <v>10</v>
      </c>
      <c r="V1843">
        <v>13</v>
      </c>
      <c r="W1843">
        <v>3</v>
      </c>
      <c r="X1843">
        <v>11</v>
      </c>
      <c r="Y1843">
        <v>11</v>
      </c>
      <c r="Z1843">
        <v>55</v>
      </c>
      <c r="AA1843">
        <f>Z1843/P1843</f>
        <v>0.13033175355450238</v>
      </c>
      <c r="AB1843" s="11" t="s">
        <v>506</v>
      </c>
      <c r="AC1843" t="s">
        <v>59</v>
      </c>
      <c r="AD1843">
        <v>2</v>
      </c>
      <c r="AE1843" t="str">
        <f>IF(AD1843&gt;3, "Prefers Discount", "Discount Indifferent")</f>
        <v>Discount Indifferent</v>
      </c>
      <c r="AF1843">
        <v>3</v>
      </c>
      <c r="AG1843">
        <v>2</v>
      </c>
      <c r="AH1843">
        <v>0</v>
      </c>
      <c r="AI1843" t="str">
        <f>INDEX($AF$1:$AH$1,MATCH(MAX(AF1843:AH1843),AF1843:AH1843,0))</f>
        <v>Store_Orders</v>
      </c>
      <c r="AJ1843">
        <v>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f>SUM(AK1843:AO1843)</f>
        <v>0</v>
      </c>
      <c r="AQ1843" t="s">
        <v>67</v>
      </c>
      <c r="AR1843">
        <v>0</v>
      </c>
      <c r="AS1843" t="str">
        <f>IF(OR(AK1843&gt;0, AL1843&gt;0, AM1843&gt;0, AN1843&gt;0, AO1843&gt;0), "Converted", "Not Converted")</f>
        <v>Not Converted</v>
      </c>
      <c r="AT1843">
        <v>0</v>
      </c>
      <c r="AU1843">
        <v>3</v>
      </c>
      <c r="AV1843">
        <v>11</v>
      </c>
      <c r="AW1843">
        <f>IF(Z1843&gt;607, 4, 0)</f>
        <v>0</v>
      </c>
      <c r="AX1843">
        <f>IF(AA1843&gt;1.6588, 3, 0)</f>
        <v>0</v>
      </c>
      <c r="AY1843">
        <f>IF(P1843&gt;401, 2, 0)</f>
        <v>2</v>
      </c>
      <c r="AZ1843">
        <f>IF(I1843&gt;52915.77, 1, 0)</f>
        <v>0</v>
      </c>
      <c r="BA1843">
        <f>SUM(AW1843:AZ1843)</f>
        <v>2</v>
      </c>
      <c r="BB1843" t="str">
        <f>VLOOKUP(BA1843,'Standard Deviations'!$L$1:$M$11,2,TRUE)</f>
        <v>Bronze</v>
      </c>
    </row>
    <row r="1844" spans="1:54">
      <c r="A1844">
        <v>1734</v>
      </c>
      <c r="B1844">
        <v>1968</v>
      </c>
      <c r="C1844">
        <f>2024-B1844</f>
        <v>56</v>
      </c>
      <c r="D1844" t="str">
        <f>VLOOKUP(B1844,Reference!$A$1:$B$125, 2)</f>
        <v>Gen X</v>
      </c>
      <c r="E1844" t="s">
        <v>68</v>
      </c>
      <c r="F1844" t="str">
        <f>IF(E1844="High School", "No College", "College")</f>
        <v>College</v>
      </c>
      <c r="G1844" t="s">
        <v>65</v>
      </c>
      <c r="H1844">
        <v>40706</v>
      </c>
      <c r="I1844">
        <v>40706</v>
      </c>
      <c r="J1844" s="4" t="s">
        <v>175</v>
      </c>
      <c r="K1844">
        <v>2</v>
      </c>
      <c r="L1844">
        <v>1</v>
      </c>
      <c r="M1844" t="str">
        <f>IF(OR(K1844&gt;0, L1844&gt;0), "Parent", "Not Parent")</f>
        <v>Parent</v>
      </c>
      <c r="N1844" t="s">
        <v>290</v>
      </c>
      <c r="O1844" s="8">
        <v>41916</v>
      </c>
      <c r="P1844" s="9">
        <f>O1844-N1844</f>
        <v>625</v>
      </c>
      <c r="Q1844">
        <v>37</v>
      </c>
      <c r="R1844" s="9">
        <f>P1844-Q1844</f>
        <v>588</v>
      </c>
      <c r="S1844" s="8">
        <f>O1844-R1844</f>
        <v>41328</v>
      </c>
      <c r="T1844">
        <v>59</v>
      </c>
      <c r="U1844">
        <v>0</v>
      </c>
      <c r="V1844">
        <v>11</v>
      </c>
      <c r="W1844">
        <v>4</v>
      </c>
      <c r="X1844">
        <v>2</v>
      </c>
      <c r="Y1844">
        <v>5</v>
      </c>
      <c r="Z1844">
        <v>81</v>
      </c>
      <c r="AA1844">
        <f>Z1844/P1844</f>
        <v>0.12959999999999999</v>
      </c>
      <c r="AB1844" s="11" t="s">
        <v>506</v>
      </c>
      <c r="AC1844" t="s">
        <v>59</v>
      </c>
      <c r="AD1844">
        <v>4</v>
      </c>
      <c r="AE1844" t="str">
        <f>IF(AD1844&gt;3, "Prefers Discount", "Discount Indifferent")</f>
        <v>Prefers Discount</v>
      </c>
      <c r="AF1844">
        <v>4</v>
      </c>
      <c r="AG1844">
        <v>3</v>
      </c>
      <c r="AH1844">
        <v>0</v>
      </c>
      <c r="AI1844" t="str">
        <f>INDEX($AF$1:$AH$1,MATCH(MAX(AF1844:AH1844),AF1844:AH1844,0))</f>
        <v>Store_Orders</v>
      </c>
      <c r="AJ1844">
        <v>7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f>SUM(AK1844:AO1844)</f>
        <v>0</v>
      </c>
      <c r="AQ1844" t="s">
        <v>67</v>
      </c>
      <c r="AR1844">
        <v>0</v>
      </c>
      <c r="AS1844" t="str">
        <f>IF(OR(AK1844&gt;0, AL1844&gt;0, AM1844&gt;0, AN1844&gt;0, AO1844&gt;0), "Converted", "Not Converted")</f>
        <v>Not Converted</v>
      </c>
      <c r="AT1844">
        <v>0</v>
      </c>
      <c r="AU1844">
        <v>3</v>
      </c>
      <c r="AV1844">
        <v>11</v>
      </c>
      <c r="AW1844">
        <f>IF(Z1844&gt;607, 4, 0)</f>
        <v>0</v>
      </c>
      <c r="AX1844">
        <f>IF(AA1844&gt;1.6588, 3, 0)</f>
        <v>0</v>
      </c>
      <c r="AY1844">
        <f>IF(P1844&gt;401, 2, 0)</f>
        <v>2</v>
      </c>
      <c r="AZ1844">
        <f>IF(I1844&gt;52915.77, 1, 0)</f>
        <v>0</v>
      </c>
      <c r="BA1844">
        <f>SUM(AW1844:AZ1844)</f>
        <v>2</v>
      </c>
      <c r="BB1844" t="str">
        <f>VLOOKUP(BA1844,'Standard Deviations'!$L$1:$M$11,2,TRUE)</f>
        <v>Bronze</v>
      </c>
    </row>
    <row r="1845" spans="1:54">
      <c r="A1845">
        <v>6919</v>
      </c>
      <c r="B1845">
        <v>1978</v>
      </c>
      <c r="C1845">
        <f>2024-B1845</f>
        <v>46</v>
      </c>
      <c r="D1845" t="str">
        <f>VLOOKUP(B1845,Reference!$A$1:$B$125, 2)</f>
        <v>Gen X</v>
      </c>
      <c r="E1845" t="s">
        <v>74</v>
      </c>
      <c r="F1845" t="str">
        <f>IF(E1845="High School", "No College", "College")</f>
        <v>College</v>
      </c>
      <c r="G1845" t="s">
        <v>55</v>
      </c>
      <c r="H1845">
        <v>26224</v>
      </c>
      <c r="I1845">
        <v>26224</v>
      </c>
      <c r="J1845" s="4" t="s">
        <v>341</v>
      </c>
      <c r="K1845">
        <v>1</v>
      </c>
      <c r="L1845">
        <v>0</v>
      </c>
      <c r="M1845" t="str">
        <f>IF(OR(K1845&gt;0, L1845&gt;0), "Parent", "Not Parent")</f>
        <v>Parent</v>
      </c>
      <c r="N1845" t="s">
        <v>305</v>
      </c>
      <c r="O1845" s="8">
        <v>41916</v>
      </c>
      <c r="P1845" s="9">
        <f>O1845-N1845</f>
        <v>487</v>
      </c>
      <c r="Q1845">
        <v>39</v>
      </c>
      <c r="R1845" s="9">
        <f>P1845-Q1845</f>
        <v>448</v>
      </c>
      <c r="S1845" s="8">
        <f>O1845-R1845</f>
        <v>41468</v>
      </c>
      <c r="T1845">
        <v>4</v>
      </c>
      <c r="U1845">
        <v>7</v>
      </c>
      <c r="V1845">
        <v>15</v>
      </c>
      <c r="W1845">
        <v>13</v>
      </c>
      <c r="X1845">
        <v>9</v>
      </c>
      <c r="Y1845">
        <v>15</v>
      </c>
      <c r="Z1845">
        <v>63</v>
      </c>
      <c r="AA1845">
        <f>Z1845/P1845</f>
        <v>0.12936344969199179</v>
      </c>
      <c r="AB1845" s="11" t="s">
        <v>506</v>
      </c>
      <c r="AC1845" t="s">
        <v>59</v>
      </c>
      <c r="AD1845">
        <v>3</v>
      </c>
      <c r="AE1845" t="str">
        <f>IF(AD1845&gt;3, "Prefers Discount", "Discount Indifferent")</f>
        <v>Discount Indifferent</v>
      </c>
      <c r="AF1845">
        <v>3</v>
      </c>
      <c r="AG1845">
        <v>2</v>
      </c>
      <c r="AH1845">
        <v>1</v>
      </c>
      <c r="AI1845" t="str">
        <f>INDEX($AF$1:$AH$1,MATCH(MAX(AF1845:AH1845),AF1845:AH1845,0))</f>
        <v>Store_Orders</v>
      </c>
      <c r="AJ1845">
        <v>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f>SUM(AK1845:AO1845)</f>
        <v>0</v>
      </c>
      <c r="AQ1845" t="s">
        <v>67</v>
      </c>
      <c r="AR1845">
        <v>0</v>
      </c>
      <c r="AS1845" t="str">
        <f>IF(OR(AK1845&gt;0, AL1845&gt;0, AM1845&gt;0, AN1845&gt;0, AO1845&gt;0), "Converted", "Not Converted")</f>
        <v>Not Converted</v>
      </c>
      <c r="AT1845">
        <v>0</v>
      </c>
      <c r="AU1845">
        <v>3</v>
      </c>
      <c r="AV1845">
        <v>11</v>
      </c>
      <c r="AW1845">
        <f>IF(Z1845&gt;607, 4, 0)</f>
        <v>0</v>
      </c>
      <c r="AX1845">
        <f>IF(AA1845&gt;1.6588, 3, 0)</f>
        <v>0</v>
      </c>
      <c r="AY1845">
        <f>IF(P1845&gt;401, 2, 0)</f>
        <v>2</v>
      </c>
      <c r="AZ1845">
        <f>IF(I1845&gt;52915.77, 1, 0)</f>
        <v>0</v>
      </c>
      <c r="BA1845">
        <f>SUM(AW1845:AZ1845)</f>
        <v>2</v>
      </c>
      <c r="BB1845" t="str">
        <f>VLOOKUP(BA1845,'Standard Deviations'!$L$1:$M$11,2,TRUE)</f>
        <v>Bronze</v>
      </c>
    </row>
    <row r="1846" spans="1:54">
      <c r="A1846">
        <v>5154</v>
      </c>
      <c r="B1846">
        <v>1972</v>
      </c>
      <c r="C1846">
        <f>2024-B1846</f>
        <v>52</v>
      </c>
      <c r="D1846" t="str">
        <f>VLOOKUP(B1846,Reference!$A$1:$B$125, 2)</f>
        <v>Gen X</v>
      </c>
      <c r="E1846" t="s">
        <v>64</v>
      </c>
      <c r="F1846" t="str">
        <f>IF(E1846="High School", "No College", "College")</f>
        <v>College</v>
      </c>
      <c r="G1846" t="s">
        <v>71</v>
      </c>
      <c r="H1846">
        <v>37760</v>
      </c>
      <c r="I1846">
        <v>37760</v>
      </c>
      <c r="J1846" s="4" t="s">
        <v>175</v>
      </c>
      <c r="K1846">
        <v>1</v>
      </c>
      <c r="L1846">
        <v>0</v>
      </c>
      <c r="M1846" t="str">
        <f>IF(OR(K1846&gt;0, L1846&gt;0), "Parent", "Not Parent")</f>
        <v>Parent</v>
      </c>
      <c r="N1846" t="s">
        <v>592</v>
      </c>
      <c r="O1846" s="8">
        <v>41916</v>
      </c>
      <c r="P1846" s="9">
        <f>O1846-N1846</f>
        <v>419</v>
      </c>
      <c r="Q1846">
        <v>54</v>
      </c>
      <c r="R1846" s="9">
        <f>P1846-Q1846</f>
        <v>365</v>
      </c>
      <c r="S1846" s="8">
        <f>O1846-R1846</f>
        <v>41551</v>
      </c>
      <c r="T1846">
        <v>26</v>
      </c>
      <c r="U1846">
        <v>3</v>
      </c>
      <c r="V1846">
        <v>13</v>
      </c>
      <c r="W1846">
        <v>2</v>
      </c>
      <c r="X1846">
        <v>10</v>
      </c>
      <c r="Y1846">
        <v>0</v>
      </c>
      <c r="Z1846">
        <v>54</v>
      </c>
      <c r="AA1846">
        <f>Z1846/P1846</f>
        <v>0.12887828162291171</v>
      </c>
      <c r="AB1846" s="14" t="s">
        <v>506</v>
      </c>
      <c r="AC1846" s="13" t="s">
        <v>63</v>
      </c>
      <c r="AD1846">
        <v>1</v>
      </c>
      <c r="AE1846" t="str">
        <f>IF(AD1846&gt;3, "Prefers Discount", "Discount Indifferent")</f>
        <v>Discount Indifferent</v>
      </c>
      <c r="AF1846">
        <v>3</v>
      </c>
      <c r="AG1846">
        <v>2</v>
      </c>
      <c r="AH1846">
        <v>0</v>
      </c>
      <c r="AI1846" t="str">
        <f>INDEX($AF$1:$AH$1,MATCH(MAX(AF1846:AH1846),AF1846:AH1846,0))</f>
        <v>Store_Orders</v>
      </c>
      <c r="AJ1846">
        <v>6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f>SUM(AK1846:AO1846)</f>
        <v>0</v>
      </c>
      <c r="AQ1846" t="s">
        <v>67</v>
      </c>
      <c r="AR1846">
        <v>0</v>
      </c>
      <c r="AS1846" t="str">
        <f>IF(OR(AK1846&gt;0, AL1846&gt;0, AM1846&gt;0, AN1846&gt;0, AO1846&gt;0), "Converted", "Not Converted")</f>
        <v>Not Converted</v>
      </c>
      <c r="AT1846">
        <v>0</v>
      </c>
      <c r="AU1846">
        <v>3</v>
      </c>
      <c r="AV1846">
        <v>11</v>
      </c>
      <c r="AW1846">
        <f>IF(Z1846&gt;607, 4, 0)</f>
        <v>0</v>
      </c>
      <c r="AX1846">
        <f>IF(AA1846&gt;1.6588, 3, 0)</f>
        <v>0</v>
      </c>
      <c r="AY1846">
        <f>IF(P1846&gt;401, 2, 0)</f>
        <v>2</v>
      </c>
      <c r="AZ1846">
        <f>IF(I1846&gt;52915.77, 1, 0)</f>
        <v>0</v>
      </c>
      <c r="BA1846">
        <f>SUM(AW1846:AZ1846)</f>
        <v>2</v>
      </c>
      <c r="BB1846" t="str">
        <f>VLOOKUP(BA1846,'Standard Deviations'!$L$1:$M$11,2,TRUE)</f>
        <v>Bronze</v>
      </c>
    </row>
    <row r="1847" spans="1:54">
      <c r="A1847">
        <v>7011</v>
      </c>
      <c r="B1847">
        <v>1973</v>
      </c>
      <c r="C1847">
        <f>2024-B1847</f>
        <v>51</v>
      </c>
      <c r="D1847" t="str">
        <f>VLOOKUP(B1847,Reference!$A$1:$B$125, 2)</f>
        <v>Gen X</v>
      </c>
      <c r="E1847" t="s">
        <v>54</v>
      </c>
      <c r="F1847" t="str">
        <f>IF(E1847="High School", "No College", "College")</f>
        <v>College</v>
      </c>
      <c r="G1847" t="s">
        <v>55</v>
      </c>
      <c r="H1847">
        <v>33471</v>
      </c>
      <c r="I1847">
        <v>33471</v>
      </c>
      <c r="J1847" s="4" t="s">
        <v>175</v>
      </c>
      <c r="K1847">
        <v>1</v>
      </c>
      <c r="L1847">
        <v>0</v>
      </c>
      <c r="M1847" t="str">
        <f>IF(OR(K1847&gt;0, L1847&gt;0), "Parent", "Not Parent")</f>
        <v>Parent</v>
      </c>
      <c r="N1847" t="s">
        <v>297</v>
      </c>
      <c r="O1847" s="8">
        <v>41916</v>
      </c>
      <c r="P1847" s="9">
        <f>O1847-N1847</f>
        <v>722</v>
      </c>
      <c r="Q1847">
        <v>47</v>
      </c>
      <c r="R1847" s="9">
        <f>P1847-Q1847</f>
        <v>675</v>
      </c>
      <c r="S1847" s="8">
        <f>O1847-R1847</f>
        <v>41241</v>
      </c>
      <c r="T1847">
        <v>43</v>
      </c>
      <c r="U1847">
        <v>2</v>
      </c>
      <c r="V1847">
        <v>27</v>
      </c>
      <c r="W1847">
        <v>0</v>
      </c>
      <c r="X1847">
        <v>9</v>
      </c>
      <c r="Y1847">
        <v>12</v>
      </c>
      <c r="Z1847">
        <v>93</v>
      </c>
      <c r="AA1847">
        <f>Z1847/P1847</f>
        <v>0.12880886426592797</v>
      </c>
      <c r="AB1847" s="11" t="s">
        <v>506</v>
      </c>
      <c r="AC1847" t="s">
        <v>59</v>
      </c>
      <c r="AD1847">
        <v>3</v>
      </c>
      <c r="AE1847" t="str">
        <f>IF(AD1847&gt;3, "Prefers Discount", "Discount Indifferent")</f>
        <v>Discount Indifferent</v>
      </c>
      <c r="AF1847">
        <v>4</v>
      </c>
      <c r="AG1847">
        <v>3</v>
      </c>
      <c r="AH1847">
        <v>0</v>
      </c>
      <c r="AI1847" t="str">
        <f>INDEX($AF$1:$AH$1,MATCH(MAX(AF1847:AH1847),AF1847:AH1847,0))</f>
        <v>Store_Orders</v>
      </c>
      <c r="AJ1847">
        <v>7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f>SUM(AK1847:AO1847)</f>
        <v>0</v>
      </c>
      <c r="AQ1847" t="s">
        <v>67</v>
      </c>
      <c r="AR1847">
        <v>0</v>
      </c>
      <c r="AS1847" t="str">
        <f>IF(OR(AK1847&gt;0, AL1847&gt;0, AM1847&gt;0, AN1847&gt;0, AO1847&gt;0), "Converted", "Not Converted")</f>
        <v>Not Converted</v>
      </c>
      <c r="AT1847">
        <v>0</v>
      </c>
      <c r="AU1847">
        <v>3</v>
      </c>
      <c r="AV1847">
        <v>11</v>
      </c>
      <c r="AW1847">
        <f>IF(Z1847&gt;607, 4, 0)</f>
        <v>0</v>
      </c>
      <c r="AX1847">
        <f>IF(AA1847&gt;1.6588, 3, 0)</f>
        <v>0</v>
      </c>
      <c r="AY1847">
        <f>IF(P1847&gt;401, 2, 0)</f>
        <v>2</v>
      </c>
      <c r="AZ1847">
        <f>IF(I1847&gt;52915.77, 1, 0)</f>
        <v>0</v>
      </c>
      <c r="BA1847">
        <f>SUM(AW1847:AZ1847)</f>
        <v>2</v>
      </c>
      <c r="BB1847" t="str">
        <f>VLOOKUP(BA1847,'Standard Deviations'!$L$1:$M$11,2,TRUE)</f>
        <v>Bronze</v>
      </c>
    </row>
    <row r="1848" spans="1:54">
      <c r="A1848">
        <v>5802</v>
      </c>
      <c r="B1848">
        <v>1972</v>
      </c>
      <c r="C1848">
        <f>2024-B1848</f>
        <v>52</v>
      </c>
      <c r="D1848" t="str">
        <f>VLOOKUP(B1848,Reference!$A$1:$B$125, 2)</f>
        <v>Gen X</v>
      </c>
      <c r="E1848" t="s">
        <v>546</v>
      </c>
      <c r="F1848" t="str">
        <f>IF(E1848="High School", "No College", "College")</f>
        <v>No College</v>
      </c>
      <c r="G1848" t="s">
        <v>55</v>
      </c>
      <c r="H1848">
        <v>14188</v>
      </c>
      <c r="I1848">
        <v>14188</v>
      </c>
      <c r="J1848" s="4" t="s">
        <v>341</v>
      </c>
      <c r="K1848">
        <v>0</v>
      </c>
      <c r="L1848">
        <v>0</v>
      </c>
      <c r="M1848" t="str">
        <f>IF(OR(K1848&gt;0, L1848&gt;0), "Parent", "Not Parent")</f>
        <v>Not Parent</v>
      </c>
      <c r="N1848" t="s">
        <v>299</v>
      </c>
      <c r="O1848" s="8">
        <v>41916</v>
      </c>
      <c r="P1848" s="9">
        <f>O1848-N1848</f>
        <v>583</v>
      </c>
      <c r="Q1848">
        <v>40</v>
      </c>
      <c r="R1848" s="9">
        <f>P1848-Q1848</f>
        <v>543</v>
      </c>
      <c r="S1848" s="8">
        <f>O1848-R1848</f>
        <v>41373</v>
      </c>
      <c r="T1848">
        <v>2</v>
      </c>
      <c r="U1848">
        <v>7</v>
      </c>
      <c r="V1848">
        <v>11</v>
      </c>
      <c r="W1848">
        <v>16</v>
      </c>
      <c r="X1848">
        <v>12</v>
      </c>
      <c r="Y1848">
        <v>27</v>
      </c>
      <c r="Z1848">
        <v>75</v>
      </c>
      <c r="AA1848">
        <f>Z1848/P1848</f>
        <v>0.12864493996569468</v>
      </c>
      <c r="AB1848" s="11" t="s">
        <v>506</v>
      </c>
      <c r="AC1848" t="s">
        <v>59</v>
      </c>
      <c r="AD1848">
        <v>1</v>
      </c>
      <c r="AE1848" t="str">
        <f>IF(AD1848&gt;3, "Prefers Discount", "Discount Indifferent")</f>
        <v>Discount Indifferent</v>
      </c>
      <c r="AF1848">
        <v>4</v>
      </c>
      <c r="AG1848">
        <v>2</v>
      </c>
      <c r="AH1848">
        <v>0</v>
      </c>
      <c r="AI1848" t="str">
        <f>INDEX($AF$1:$AH$1,MATCH(MAX(AF1848:AH1848),AF1848:AH1848,0))</f>
        <v>Store_Orders</v>
      </c>
      <c r="AJ1848">
        <v>6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f>SUM(AK1848:AO1848)</f>
        <v>0</v>
      </c>
      <c r="AQ1848" t="s">
        <v>67</v>
      </c>
      <c r="AR1848">
        <v>0</v>
      </c>
      <c r="AS1848" t="str">
        <f>IF(OR(AK1848&gt;0, AL1848&gt;0, AM1848&gt;0, AN1848&gt;0, AO1848&gt;0), "Converted", "Not Converted")</f>
        <v>Not Converted</v>
      </c>
      <c r="AT1848">
        <v>0</v>
      </c>
      <c r="AU1848">
        <v>3</v>
      </c>
      <c r="AV1848">
        <v>11</v>
      </c>
      <c r="AW1848">
        <f>IF(Z1848&gt;607, 4, 0)</f>
        <v>0</v>
      </c>
      <c r="AX1848">
        <f>IF(AA1848&gt;1.6588, 3, 0)</f>
        <v>0</v>
      </c>
      <c r="AY1848">
        <f>IF(P1848&gt;401, 2, 0)</f>
        <v>2</v>
      </c>
      <c r="AZ1848">
        <f>IF(I1848&gt;52915.77, 1, 0)</f>
        <v>0</v>
      </c>
      <c r="BA1848">
        <f>SUM(AW1848:AZ1848)</f>
        <v>2</v>
      </c>
      <c r="BB1848" t="str">
        <f>VLOOKUP(BA1848,'Standard Deviations'!$L$1:$M$11,2,TRUE)</f>
        <v>Bronze</v>
      </c>
    </row>
    <row r="1849" spans="1:54">
      <c r="A1849">
        <v>2174</v>
      </c>
      <c r="B1849">
        <v>1954</v>
      </c>
      <c r="C1849">
        <f>2024-B1849</f>
        <v>70</v>
      </c>
      <c r="D1849" t="str">
        <f>VLOOKUP(B1849,Reference!$A$1:$B$125, 2)</f>
        <v>Boomers</v>
      </c>
      <c r="E1849" t="s">
        <v>54</v>
      </c>
      <c r="F1849" t="str">
        <f>IF(E1849="High School", "No College", "College")</f>
        <v>College</v>
      </c>
      <c r="G1849" t="s">
        <v>60</v>
      </c>
      <c r="H1849">
        <v>46344</v>
      </c>
      <c r="I1849">
        <v>46344</v>
      </c>
      <c r="J1849" s="4" t="s">
        <v>175</v>
      </c>
      <c r="K1849">
        <v>1</v>
      </c>
      <c r="L1849">
        <v>1</v>
      </c>
      <c r="M1849" t="str">
        <f>IF(OR(K1849&gt;0, L1849&gt;0), "Parent", "Not Parent")</f>
        <v>Parent</v>
      </c>
      <c r="N1849" t="s">
        <v>298</v>
      </c>
      <c r="O1849" s="8">
        <v>41916</v>
      </c>
      <c r="P1849" s="9">
        <f>O1849-N1849</f>
        <v>210</v>
      </c>
      <c r="Q1849">
        <v>38</v>
      </c>
      <c r="R1849" s="9">
        <f>P1849-Q1849</f>
        <v>172</v>
      </c>
      <c r="S1849" s="8">
        <f>O1849-R1849</f>
        <v>41744</v>
      </c>
      <c r="T1849">
        <v>11</v>
      </c>
      <c r="U1849">
        <v>1</v>
      </c>
      <c r="V1849">
        <v>6</v>
      </c>
      <c r="W1849">
        <v>2</v>
      </c>
      <c r="X1849">
        <v>1</v>
      </c>
      <c r="Y1849">
        <v>6</v>
      </c>
      <c r="Z1849">
        <v>27</v>
      </c>
      <c r="AA1849">
        <f>Z1849/P1849</f>
        <v>0.12857142857142856</v>
      </c>
      <c r="AB1849" s="11" t="s">
        <v>506</v>
      </c>
      <c r="AC1849" t="s">
        <v>59</v>
      </c>
      <c r="AD1849">
        <v>2</v>
      </c>
      <c r="AE1849" t="str">
        <f>IF(AD1849&gt;3, "Prefers Discount", "Discount Indifferent")</f>
        <v>Discount Indifferent</v>
      </c>
      <c r="AF1849">
        <v>2</v>
      </c>
      <c r="AG1849">
        <v>1</v>
      </c>
      <c r="AH1849">
        <v>1</v>
      </c>
      <c r="AI1849" t="str">
        <f>INDEX($AF$1:$AH$1,MATCH(MAX(AF1849:AH1849),AF1849:AH1849,0))</f>
        <v>Store_Orders</v>
      </c>
      <c r="AJ1849">
        <v>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f>SUM(AK1849:AO1849)</f>
        <v>0</v>
      </c>
      <c r="AQ1849" t="s">
        <v>67</v>
      </c>
      <c r="AR1849">
        <v>0</v>
      </c>
      <c r="AS1849" t="str">
        <f>IF(OR(AK1849&gt;0, AL1849&gt;0, AM1849&gt;0, AN1849&gt;0, AO1849&gt;0), "Converted", "Not Converted")</f>
        <v>Not Converted</v>
      </c>
      <c r="AT1849">
        <v>0</v>
      </c>
      <c r="AU1849">
        <v>3</v>
      </c>
      <c r="AV1849">
        <v>11</v>
      </c>
      <c r="AW1849">
        <f>IF(Z1849&gt;607, 4, 0)</f>
        <v>0</v>
      </c>
      <c r="AX1849">
        <f>IF(AA1849&gt;1.6588, 3, 0)</f>
        <v>0</v>
      </c>
      <c r="AY1849">
        <f>IF(P1849&gt;401, 2, 0)</f>
        <v>0</v>
      </c>
      <c r="AZ1849">
        <f>IF(I1849&gt;52915.77, 1, 0)</f>
        <v>0</v>
      </c>
      <c r="BA1849">
        <f>SUM(AW1849:AZ1849)</f>
        <v>0</v>
      </c>
      <c r="BB1849" t="str">
        <f>VLOOKUP(BA1849,'Standard Deviations'!$L$1:$M$11,2,TRUE)</f>
        <v>No Tier</v>
      </c>
    </row>
    <row r="1850" spans="1:54">
      <c r="A1850">
        <v>6634</v>
      </c>
      <c r="B1850">
        <v>1979</v>
      </c>
      <c r="C1850">
        <f>2024-B1850</f>
        <v>45</v>
      </c>
      <c r="D1850" t="str">
        <f>VLOOKUP(B1850,Reference!$A$1:$B$125, 2)</f>
        <v>Gen X</v>
      </c>
      <c r="E1850" t="s">
        <v>64</v>
      </c>
      <c r="F1850" t="str">
        <f>IF(E1850="High School", "No College", "College")</f>
        <v>College</v>
      </c>
      <c r="G1850" t="s">
        <v>71</v>
      </c>
      <c r="H1850">
        <v>33462</v>
      </c>
      <c r="I1850">
        <v>33462</v>
      </c>
      <c r="J1850" s="4" t="s">
        <v>175</v>
      </c>
      <c r="K1850">
        <v>1</v>
      </c>
      <c r="L1850">
        <v>0</v>
      </c>
      <c r="M1850" t="str">
        <f>IF(OR(K1850&gt;0, L1850&gt;0), "Parent", "Not Parent")</f>
        <v>Parent</v>
      </c>
      <c r="N1850" t="s">
        <v>193</v>
      </c>
      <c r="O1850" s="8">
        <v>41916</v>
      </c>
      <c r="P1850" s="9">
        <f>O1850-N1850</f>
        <v>423</v>
      </c>
      <c r="Q1850">
        <v>78</v>
      </c>
      <c r="R1850" s="9">
        <f>P1850-Q1850</f>
        <v>345</v>
      </c>
      <c r="S1850" s="8">
        <f>O1850-R1850</f>
        <v>41571</v>
      </c>
      <c r="T1850">
        <v>22</v>
      </c>
      <c r="U1850">
        <v>3</v>
      </c>
      <c r="V1850">
        <v>18</v>
      </c>
      <c r="W1850">
        <v>0</v>
      </c>
      <c r="X1850">
        <v>0</v>
      </c>
      <c r="Y1850">
        <v>11</v>
      </c>
      <c r="Z1850">
        <v>54</v>
      </c>
      <c r="AA1850">
        <f>Z1850/P1850</f>
        <v>0.1276595744680851</v>
      </c>
      <c r="AB1850" s="14" t="s">
        <v>506</v>
      </c>
      <c r="AC1850" s="13" t="s">
        <v>63</v>
      </c>
      <c r="AD1850">
        <v>1</v>
      </c>
      <c r="AE1850" t="str">
        <f>IF(AD1850&gt;3, "Prefers Discount", "Discount Indifferent")</f>
        <v>Discount Indifferent</v>
      </c>
      <c r="AF1850">
        <v>3</v>
      </c>
      <c r="AG1850">
        <v>2</v>
      </c>
      <c r="AH1850">
        <v>0</v>
      </c>
      <c r="AI1850" t="str">
        <f>INDEX($AF$1:$AH$1,MATCH(MAX(AF1850:AH1850),AF1850:AH1850,0))</f>
        <v>Store_Orders</v>
      </c>
      <c r="AJ1850">
        <v>7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f>SUM(AK1850:AO1850)</f>
        <v>0</v>
      </c>
      <c r="AQ1850" t="s">
        <v>67</v>
      </c>
      <c r="AR1850">
        <v>0</v>
      </c>
      <c r="AS1850" t="str">
        <f>IF(OR(AK1850&gt;0, AL1850&gt;0, AM1850&gt;0, AN1850&gt;0, AO1850&gt;0), "Converted", "Not Converted")</f>
        <v>Not Converted</v>
      </c>
      <c r="AT1850">
        <v>0</v>
      </c>
      <c r="AU1850">
        <v>3</v>
      </c>
      <c r="AV1850">
        <v>11</v>
      </c>
      <c r="AW1850">
        <f>IF(Z1850&gt;607, 4, 0)</f>
        <v>0</v>
      </c>
      <c r="AX1850">
        <f>IF(AA1850&gt;1.6588, 3, 0)</f>
        <v>0</v>
      </c>
      <c r="AY1850">
        <f>IF(P1850&gt;401, 2, 0)</f>
        <v>2</v>
      </c>
      <c r="AZ1850">
        <f>IF(I1850&gt;52915.77, 1, 0)</f>
        <v>0</v>
      </c>
      <c r="BA1850">
        <f>SUM(AW1850:AZ1850)</f>
        <v>2</v>
      </c>
      <c r="BB1850" t="str">
        <f>VLOOKUP(BA1850,'Standard Deviations'!$L$1:$M$11,2,TRUE)</f>
        <v>Bronze</v>
      </c>
    </row>
    <row r="1851" spans="1:54">
      <c r="A1851">
        <v>8397</v>
      </c>
      <c r="B1851">
        <v>1951</v>
      </c>
      <c r="C1851">
        <f>2024-B1851</f>
        <v>73</v>
      </c>
      <c r="D1851" t="str">
        <f>VLOOKUP(B1851,Reference!$A$1:$B$125, 2)</f>
        <v>Boomers</v>
      </c>
      <c r="E1851" t="s">
        <v>54</v>
      </c>
      <c r="F1851" t="str">
        <f>IF(E1851="High School", "No College", "College")</f>
        <v>College</v>
      </c>
      <c r="G1851" t="s">
        <v>55</v>
      </c>
      <c r="H1851">
        <v>44689</v>
      </c>
      <c r="I1851">
        <v>44689</v>
      </c>
      <c r="J1851" s="4" t="s">
        <v>175</v>
      </c>
      <c r="K1851">
        <v>1</v>
      </c>
      <c r="L1851">
        <v>1</v>
      </c>
      <c r="M1851" t="str">
        <f>IF(OR(K1851&gt;0, L1851&gt;0), "Parent", "Not Parent")</f>
        <v>Parent</v>
      </c>
      <c r="N1851" t="s">
        <v>202</v>
      </c>
      <c r="O1851" s="8">
        <v>41916</v>
      </c>
      <c r="P1851" s="9">
        <f>O1851-N1851</f>
        <v>267</v>
      </c>
      <c r="Q1851">
        <v>82</v>
      </c>
      <c r="R1851" s="9">
        <f>P1851-Q1851</f>
        <v>185</v>
      </c>
      <c r="S1851" s="8">
        <f>O1851-R1851</f>
        <v>41731</v>
      </c>
      <c r="T1851">
        <v>18</v>
      </c>
      <c r="U1851">
        <v>0</v>
      </c>
      <c r="V1851">
        <v>5</v>
      </c>
      <c r="W1851">
        <v>0</v>
      </c>
      <c r="X1851">
        <v>0</v>
      </c>
      <c r="Y1851">
        <v>11</v>
      </c>
      <c r="Z1851">
        <v>34</v>
      </c>
      <c r="AA1851">
        <f>Z1851/P1851</f>
        <v>0.12734082397003746</v>
      </c>
      <c r="AB1851" s="14" t="s">
        <v>506</v>
      </c>
      <c r="AC1851" s="13" t="s">
        <v>63</v>
      </c>
      <c r="AD1851">
        <v>2</v>
      </c>
      <c r="AE1851" t="str">
        <f>IF(AD1851&gt;3, "Prefers Discount", "Discount Indifferent")</f>
        <v>Discount Indifferent</v>
      </c>
      <c r="AF1851">
        <v>2</v>
      </c>
      <c r="AG1851">
        <v>1</v>
      </c>
      <c r="AH1851">
        <v>1</v>
      </c>
      <c r="AI1851" t="str">
        <f>INDEX($AF$1:$AH$1,MATCH(MAX(AF1851:AH1851),AF1851:AH1851,0))</f>
        <v>Store_Orders</v>
      </c>
      <c r="AJ1851">
        <v>7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f>SUM(AK1851:AO1851)</f>
        <v>1</v>
      </c>
      <c r="AQ1851" t="str">
        <f>INDEX($AK$1:$AO$1,MATCH(MAX(AK1851:AO1851),AK1851:AO1851,0))</f>
        <v>Converted_on_Camp3</v>
      </c>
      <c r="AR1851">
        <v>1</v>
      </c>
      <c r="AS1851" t="str">
        <f>IF(OR(AK1851&gt;0, AL1851&gt;0, AM1851&gt;0, AN1851&gt;0, AO1851&gt;0), "Converted", "Not Converted")</f>
        <v>Converted</v>
      </c>
      <c r="AT1851">
        <v>0</v>
      </c>
      <c r="AU1851">
        <v>3</v>
      </c>
      <c r="AV1851">
        <v>11</v>
      </c>
      <c r="AW1851">
        <f>IF(Z1851&gt;607, 4, 0)</f>
        <v>0</v>
      </c>
      <c r="AX1851">
        <f>IF(AA1851&gt;1.6588, 3, 0)</f>
        <v>0</v>
      </c>
      <c r="AY1851">
        <f>IF(P1851&gt;401, 2, 0)</f>
        <v>0</v>
      </c>
      <c r="AZ1851">
        <f>IF(I1851&gt;52915.77, 1, 0)</f>
        <v>0</v>
      </c>
      <c r="BA1851">
        <f>SUM(AW1851:AZ1851)</f>
        <v>0</v>
      </c>
      <c r="BB1851" t="str">
        <f>VLOOKUP(BA1851,'Standard Deviations'!$L$1:$M$11,2,TRUE)</f>
        <v>No Tier</v>
      </c>
    </row>
    <row r="1852" spans="1:54">
      <c r="A1852">
        <v>6460</v>
      </c>
      <c r="B1852">
        <v>1982</v>
      </c>
      <c r="C1852">
        <f>2024-B1852</f>
        <v>42</v>
      </c>
      <c r="D1852" t="str">
        <f>VLOOKUP(B1852,Reference!$A$1:$B$125, 2)</f>
        <v>Millennials</v>
      </c>
      <c r="E1852" t="s">
        <v>54</v>
      </c>
      <c r="F1852" t="str">
        <f>IF(E1852="High School", "No College", "College")</f>
        <v>College</v>
      </c>
      <c r="G1852" t="s">
        <v>55</v>
      </c>
      <c r="H1852">
        <v>28718</v>
      </c>
      <c r="I1852">
        <v>28718</v>
      </c>
      <c r="J1852" s="4" t="s">
        <v>341</v>
      </c>
      <c r="K1852">
        <v>1</v>
      </c>
      <c r="L1852">
        <v>0</v>
      </c>
      <c r="M1852" t="str">
        <f>IF(OR(K1852&gt;0, L1852&gt;0), "Parent", "Not Parent")</f>
        <v>Parent</v>
      </c>
      <c r="N1852" t="s">
        <v>635</v>
      </c>
      <c r="O1852" s="8">
        <v>41916</v>
      </c>
      <c r="P1852" s="9">
        <f>O1852-N1852</f>
        <v>448</v>
      </c>
      <c r="Q1852">
        <v>78</v>
      </c>
      <c r="R1852" s="9">
        <f>P1852-Q1852</f>
        <v>370</v>
      </c>
      <c r="S1852" s="8">
        <f>O1852-R1852</f>
        <v>41546</v>
      </c>
      <c r="T1852">
        <v>12</v>
      </c>
      <c r="U1852">
        <v>4</v>
      </c>
      <c r="V1852">
        <v>6</v>
      </c>
      <c r="W1852">
        <v>11</v>
      </c>
      <c r="X1852">
        <v>8</v>
      </c>
      <c r="Y1852">
        <v>16</v>
      </c>
      <c r="Z1852">
        <v>57</v>
      </c>
      <c r="AA1852">
        <f>Z1852/P1852</f>
        <v>0.12723214285714285</v>
      </c>
      <c r="AB1852" s="14" t="s">
        <v>506</v>
      </c>
      <c r="AC1852" s="13" t="s">
        <v>63</v>
      </c>
      <c r="AD1852">
        <v>2</v>
      </c>
      <c r="AE1852" t="str">
        <f>IF(AD1852&gt;3, "Prefers Discount", "Discount Indifferent")</f>
        <v>Discount Indifferent</v>
      </c>
      <c r="AF1852">
        <v>3</v>
      </c>
      <c r="AG1852">
        <v>2</v>
      </c>
      <c r="AH1852">
        <v>0</v>
      </c>
      <c r="AI1852" t="str">
        <f>INDEX($AF$1:$AH$1,MATCH(MAX(AF1852:AH1852),AF1852:AH1852,0))</f>
        <v>Store_Orders</v>
      </c>
      <c r="AJ1852">
        <v>8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f>SUM(AK1852:AO1852)</f>
        <v>0</v>
      </c>
      <c r="AQ1852" t="s">
        <v>67</v>
      </c>
      <c r="AR1852">
        <v>0</v>
      </c>
      <c r="AS1852" t="str">
        <f>IF(OR(AK1852&gt;0, AL1852&gt;0, AM1852&gt;0, AN1852&gt;0, AO1852&gt;0), "Converted", "Not Converted")</f>
        <v>Not Converted</v>
      </c>
      <c r="AT1852">
        <v>0</v>
      </c>
      <c r="AU1852">
        <v>3</v>
      </c>
      <c r="AV1852">
        <v>11</v>
      </c>
      <c r="AW1852">
        <f>IF(Z1852&gt;607, 4, 0)</f>
        <v>0</v>
      </c>
      <c r="AX1852">
        <f>IF(AA1852&gt;1.6588, 3, 0)</f>
        <v>0</v>
      </c>
      <c r="AY1852">
        <f>IF(P1852&gt;401, 2, 0)</f>
        <v>2</v>
      </c>
      <c r="AZ1852">
        <f>IF(I1852&gt;52915.77, 1, 0)</f>
        <v>0</v>
      </c>
      <c r="BA1852">
        <f>SUM(AW1852:AZ1852)</f>
        <v>2</v>
      </c>
      <c r="BB1852" t="str">
        <f>VLOOKUP(BA1852,'Standard Deviations'!$L$1:$M$11,2,TRUE)</f>
        <v>Bronze</v>
      </c>
    </row>
    <row r="1853" spans="1:54">
      <c r="A1853">
        <v>7235</v>
      </c>
      <c r="B1853">
        <v>1975</v>
      </c>
      <c r="C1853">
        <f>2024-B1853</f>
        <v>49</v>
      </c>
      <c r="D1853" t="str">
        <f>VLOOKUP(B1853,Reference!$A$1:$B$125, 2)</f>
        <v>Gen X</v>
      </c>
      <c r="E1853" t="s">
        <v>74</v>
      </c>
      <c r="F1853" t="str">
        <f>IF(E1853="High School", "No College", "College")</f>
        <v>College</v>
      </c>
      <c r="G1853" t="s">
        <v>55</v>
      </c>
      <c r="H1853">
        <v>17003</v>
      </c>
      <c r="I1853">
        <v>17003</v>
      </c>
      <c r="J1853" s="4" t="s">
        <v>341</v>
      </c>
      <c r="K1853">
        <v>1</v>
      </c>
      <c r="L1853">
        <v>0</v>
      </c>
      <c r="M1853" t="str">
        <f>IF(OR(K1853&gt;0, L1853&gt;0), "Parent", "Not Parent")</f>
        <v>Parent</v>
      </c>
      <c r="N1853" t="s">
        <v>203</v>
      </c>
      <c r="O1853" s="8">
        <v>41916</v>
      </c>
      <c r="P1853" s="9">
        <f>O1853-N1853</f>
        <v>299</v>
      </c>
      <c r="Q1853">
        <v>37</v>
      </c>
      <c r="R1853" s="9">
        <f>P1853-Q1853</f>
        <v>262</v>
      </c>
      <c r="S1853" s="8">
        <f>O1853-R1853</f>
        <v>41654</v>
      </c>
      <c r="T1853">
        <v>2</v>
      </c>
      <c r="U1853">
        <v>5</v>
      </c>
      <c r="V1853">
        <v>12</v>
      </c>
      <c r="W1853">
        <v>4</v>
      </c>
      <c r="X1853">
        <v>8</v>
      </c>
      <c r="Y1853">
        <v>7</v>
      </c>
      <c r="Z1853">
        <v>38</v>
      </c>
      <c r="AA1853">
        <f>Z1853/P1853</f>
        <v>0.12709030100334448</v>
      </c>
      <c r="AB1853" s="11" t="s">
        <v>506</v>
      </c>
      <c r="AC1853" t="s">
        <v>59</v>
      </c>
      <c r="AD1853">
        <v>3</v>
      </c>
      <c r="AE1853" t="str">
        <f>IF(AD1853&gt;3, "Prefers Discount", "Discount Indifferent")</f>
        <v>Discount Indifferent</v>
      </c>
      <c r="AF1853">
        <v>4</v>
      </c>
      <c r="AG1853">
        <v>2</v>
      </c>
      <c r="AH1853">
        <v>0</v>
      </c>
      <c r="AI1853" t="str">
        <f>INDEX($AF$1:$AH$1,MATCH(MAX(AF1853:AH1853),AF1853:AH1853,0))</f>
        <v>Store_Orders</v>
      </c>
      <c r="AJ1853">
        <v>5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f>SUM(AK1853:AO1853)</f>
        <v>0</v>
      </c>
      <c r="AQ1853" t="s">
        <v>67</v>
      </c>
      <c r="AR1853">
        <v>0</v>
      </c>
      <c r="AS1853" t="str">
        <f>IF(OR(AK1853&gt;0, AL1853&gt;0, AM1853&gt;0, AN1853&gt;0, AO1853&gt;0), "Converted", "Not Converted")</f>
        <v>Not Converted</v>
      </c>
      <c r="AT1853">
        <v>0</v>
      </c>
      <c r="AU1853">
        <v>3</v>
      </c>
      <c r="AV1853">
        <v>11</v>
      </c>
      <c r="AW1853">
        <f>IF(Z1853&gt;607, 4, 0)</f>
        <v>0</v>
      </c>
      <c r="AX1853">
        <f>IF(AA1853&gt;1.6588, 3, 0)</f>
        <v>0</v>
      </c>
      <c r="AY1853">
        <f>IF(P1853&gt;401, 2, 0)</f>
        <v>0</v>
      </c>
      <c r="AZ1853">
        <f>IF(I1853&gt;52915.77, 1, 0)</f>
        <v>0</v>
      </c>
      <c r="BA1853">
        <f>SUM(AW1853:AZ1853)</f>
        <v>0</v>
      </c>
      <c r="BB1853" t="str">
        <f>VLOOKUP(BA1853,'Standard Deviations'!$L$1:$M$11,2,TRUE)</f>
        <v>No Tier</v>
      </c>
    </row>
    <row r="1854" spans="1:54">
      <c r="A1854">
        <v>2202</v>
      </c>
      <c r="B1854">
        <v>1978</v>
      </c>
      <c r="C1854">
        <f>2024-B1854</f>
        <v>46</v>
      </c>
      <c r="D1854" t="str">
        <f>VLOOKUP(B1854,Reference!$A$1:$B$125, 2)</f>
        <v>Gen X</v>
      </c>
      <c r="E1854" t="s">
        <v>54</v>
      </c>
      <c r="F1854" t="str">
        <f>IF(E1854="High School", "No College", "College")</f>
        <v>College</v>
      </c>
      <c r="G1854" t="s">
        <v>65</v>
      </c>
      <c r="H1854">
        <v>41154</v>
      </c>
      <c r="I1854">
        <v>41154</v>
      </c>
      <c r="J1854" s="4" t="s">
        <v>175</v>
      </c>
      <c r="K1854">
        <v>0</v>
      </c>
      <c r="L1854">
        <v>1</v>
      </c>
      <c r="M1854" t="str">
        <f>IF(OR(K1854&gt;0, L1854&gt;0), "Parent", "Not Parent")</f>
        <v>Parent</v>
      </c>
      <c r="N1854" t="s">
        <v>706</v>
      </c>
      <c r="O1854" s="8">
        <v>41916</v>
      </c>
      <c r="P1854" s="9">
        <f>O1854-N1854</f>
        <v>543</v>
      </c>
      <c r="Q1854">
        <v>98</v>
      </c>
      <c r="R1854" s="9">
        <f>P1854-Q1854</f>
        <v>445</v>
      </c>
      <c r="S1854" s="8">
        <f>O1854-R1854</f>
        <v>41471</v>
      </c>
      <c r="T1854">
        <v>44</v>
      </c>
      <c r="U1854">
        <v>2</v>
      </c>
      <c r="V1854">
        <v>11</v>
      </c>
      <c r="W1854">
        <v>2</v>
      </c>
      <c r="X1854">
        <v>3</v>
      </c>
      <c r="Y1854">
        <v>7</v>
      </c>
      <c r="Z1854">
        <v>69</v>
      </c>
      <c r="AA1854">
        <f>Z1854/P1854</f>
        <v>0.1270718232044199</v>
      </c>
      <c r="AB1854" s="14" t="s">
        <v>506</v>
      </c>
      <c r="AC1854" s="13" t="s">
        <v>63</v>
      </c>
      <c r="AD1854">
        <v>1</v>
      </c>
      <c r="AE1854" t="str">
        <f>IF(AD1854&gt;3, "Prefers Discount", "Discount Indifferent")</f>
        <v>Discount Indifferent</v>
      </c>
      <c r="AF1854">
        <v>4</v>
      </c>
      <c r="AG1854">
        <v>1</v>
      </c>
      <c r="AH1854">
        <v>0</v>
      </c>
      <c r="AI1854" t="str">
        <f>INDEX($AF$1:$AH$1,MATCH(MAX(AF1854:AH1854),AF1854:AH1854,0))</f>
        <v>Store_Orders</v>
      </c>
      <c r="AJ1854">
        <v>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f>SUM(AK1854:AO1854)</f>
        <v>0</v>
      </c>
      <c r="AQ1854" t="s">
        <v>67</v>
      </c>
      <c r="AR1854">
        <v>0</v>
      </c>
      <c r="AS1854" t="str">
        <f>IF(OR(AK1854&gt;0, AL1854&gt;0, AM1854&gt;0, AN1854&gt;0, AO1854&gt;0), "Converted", "Not Converted")</f>
        <v>Not Converted</v>
      </c>
      <c r="AT1854">
        <v>0</v>
      </c>
      <c r="AU1854">
        <v>3</v>
      </c>
      <c r="AV1854">
        <v>11</v>
      </c>
      <c r="AW1854">
        <f>IF(Z1854&gt;607, 4, 0)</f>
        <v>0</v>
      </c>
      <c r="AX1854">
        <f>IF(AA1854&gt;1.6588, 3, 0)</f>
        <v>0</v>
      </c>
      <c r="AY1854">
        <f>IF(P1854&gt;401, 2, 0)</f>
        <v>2</v>
      </c>
      <c r="AZ1854">
        <f>IF(I1854&gt;52915.77, 1, 0)</f>
        <v>0</v>
      </c>
      <c r="BA1854">
        <f>SUM(AW1854:AZ1854)</f>
        <v>2</v>
      </c>
      <c r="BB1854" t="str">
        <f>VLOOKUP(BA1854,'Standard Deviations'!$L$1:$M$11,2,TRUE)</f>
        <v>Bronze</v>
      </c>
    </row>
    <row r="1855" spans="1:54">
      <c r="A1855">
        <v>3068</v>
      </c>
      <c r="B1855">
        <v>1990</v>
      </c>
      <c r="C1855">
        <f>2024-B1855</f>
        <v>34</v>
      </c>
      <c r="D1855" t="str">
        <f>VLOOKUP(B1855,Reference!$A$1:$B$125, 2)</f>
        <v>Millennials</v>
      </c>
      <c r="E1855" t="s">
        <v>54</v>
      </c>
      <c r="F1855" t="str">
        <f>IF(E1855="High School", "No College", "College")</f>
        <v>College</v>
      </c>
      <c r="G1855" t="s">
        <v>55</v>
      </c>
      <c r="H1855">
        <v>18351</v>
      </c>
      <c r="I1855">
        <v>18351</v>
      </c>
      <c r="J1855" s="4" t="s">
        <v>341</v>
      </c>
      <c r="K1855">
        <v>0</v>
      </c>
      <c r="L1855">
        <v>0</v>
      </c>
      <c r="M1855" t="str">
        <f>IF(OR(K1855&gt;0, L1855&gt;0), "Parent", "Not Parent")</f>
        <v>Not Parent</v>
      </c>
      <c r="N1855" t="s">
        <v>153</v>
      </c>
      <c r="O1855" s="8">
        <v>41916</v>
      </c>
      <c r="P1855" s="9">
        <f>O1855-N1855</f>
        <v>340</v>
      </c>
      <c r="Q1855">
        <v>1</v>
      </c>
      <c r="R1855" s="9">
        <f>P1855-Q1855</f>
        <v>339</v>
      </c>
      <c r="S1855" s="8">
        <f>O1855-R1855</f>
        <v>41577</v>
      </c>
      <c r="T1855">
        <v>1</v>
      </c>
      <c r="U1855">
        <v>12</v>
      </c>
      <c r="V1855">
        <v>9</v>
      </c>
      <c r="W1855">
        <v>0</v>
      </c>
      <c r="X1855">
        <v>14</v>
      </c>
      <c r="Y1855">
        <v>7</v>
      </c>
      <c r="Z1855">
        <v>43</v>
      </c>
      <c r="AA1855">
        <f>Z1855/P1855</f>
        <v>0.12647058823529411</v>
      </c>
      <c r="AB1855" s="11" t="s">
        <v>506</v>
      </c>
      <c r="AC1855" t="s">
        <v>59</v>
      </c>
      <c r="AD1855">
        <v>1</v>
      </c>
      <c r="AE1855" t="str">
        <f>IF(AD1855&gt;3, "Prefers Discount", "Discount Indifferent")</f>
        <v>Discount Indifferent</v>
      </c>
      <c r="AF1855">
        <v>3</v>
      </c>
      <c r="AG1855">
        <v>2</v>
      </c>
      <c r="AH1855">
        <v>0</v>
      </c>
      <c r="AI1855" t="str">
        <f>INDEX($AF$1:$AH$1,MATCH(MAX(AF1855:AH1855),AF1855:AH1855,0))</f>
        <v>Store_Orders</v>
      </c>
      <c r="AJ1855">
        <v>7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f>SUM(AK1855:AO1855)</f>
        <v>0</v>
      </c>
      <c r="AQ1855" t="s">
        <v>67</v>
      </c>
      <c r="AR1855">
        <v>0</v>
      </c>
      <c r="AS1855" t="str">
        <f>IF(OR(AK1855&gt;0, AL1855&gt;0, AM1855&gt;0, AN1855&gt;0, AO1855&gt;0), "Converted", "Not Converted")</f>
        <v>Not Converted</v>
      </c>
      <c r="AT1855">
        <v>0</v>
      </c>
      <c r="AU1855">
        <v>3</v>
      </c>
      <c r="AV1855">
        <v>11</v>
      </c>
      <c r="AW1855">
        <f>IF(Z1855&gt;607, 4, 0)</f>
        <v>0</v>
      </c>
      <c r="AX1855">
        <f>IF(AA1855&gt;1.6588, 3, 0)</f>
        <v>0</v>
      </c>
      <c r="AY1855">
        <f>IF(P1855&gt;401, 2, 0)</f>
        <v>0</v>
      </c>
      <c r="AZ1855">
        <f>IF(I1855&gt;52915.77, 1, 0)</f>
        <v>0</v>
      </c>
      <c r="BA1855">
        <f>SUM(AW1855:AZ1855)</f>
        <v>0</v>
      </c>
      <c r="BB1855" t="str">
        <f>VLOOKUP(BA1855,'Standard Deviations'!$L$1:$M$11,2,TRUE)</f>
        <v>No Tier</v>
      </c>
    </row>
    <row r="1856" spans="1:54">
      <c r="A1856">
        <v>10001</v>
      </c>
      <c r="B1856">
        <v>1985</v>
      </c>
      <c r="C1856">
        <f>2024-B1856</f>
        <v>39</v>
      </c>
      <c r="D1856" t="str">
        <f>VLOOKUP(B1856,Reference!$A$1:$B$125, 2)</f>
        <v>Millennials</v>
      </c>
      <c r="E1856" t="s">
        <v>74</v>
      </c>
      <c r="F1856" t="str">
        <f>IF(E1856="High School", "No College", "College")</f>
        <v>College</v>
      </c>
      <c r="G1856" t="s">
        <v>65</v>
      </c>
      <c r="H1856">
        <v>7500</v>
      </c>
      <c r="I1856">
        <v>90000</v>
      </c>
      <c r="J1856" s="4" t="s">
        <v>56</v>
      </c>
      <c r="K1856">
        <v>1</v>
      </c>
      <c r="L1856">
        <v>0</v>
      </c>
      <c r="M1856" t="str">
        <f>IF(OR(K1856&gt;0, L1856&gt;0), "Parent", "Not Parent")</f>
        <v>Parent</v>
      </c>
      <c r="N1856" t="s">
        <v>393</v>
      </c>
      <c r="O1856" s="8">
        <v>41916</v>
      </c>
      <c r="P1856" s="9">
        <f>O1856-N1856</f>
        <v>794</v>
      </c>
      <c r="Q1856">
        <v>98</v>
      </c>
      <c r="R1856" s="9">
        <f>P1856-Q1856</f>
        <v>696</v>
      </c>
      <c r="S1856" s="8">
        <f>O1856-R1856</f>
        <v>41220</v>
      </c>
      <c r="T1856">
        <v>5</v>
      </c>
      <c r="U1856">
        <v>17</v>
      </c>
      <c r="V1856">
        <v>17</v>
      </c>
      <c r="W1856">
        <v>13</v>
      </c>
      <c r="X1856">
        <v>14</v>
      </c>
      <c r="Y1856">
        <v>34</v>
      </c>
      <c r="Z1856">
        <v>100</v>
      </c>
      <c r="AA1856">
        <f>Z1856/P1856</f>
        <v>0.12594458438287154</v>
      </c>
      <c r="AB1856" s="14" t="s">
        <v>506</v>
      </c>
      <c r="AC1856" s="13" t="s">
        <v>63</v>
      </c>
      <c r="AD1856">
        <v>4</v>
      </c>
      <c r="AE1856" t="str">
        <f>IF(AD1856&gt;3, "Prefers Discount", "Discount Indifferent")</f>
        <v>Prefers Discount</v>
      </c>
      <c r="AF1856">
        <v>3</v>
      </c>
      <c r="AG1856">
        <v>2</v>
      </c>
      <c r="AH1856">
        <v>1</v>
      </c>
      <c r="AI1856" t="str">
        <f>INDEX($AF$1:$AH$1,MATCH(MAX(AF1856:AH1856),AF1856:AH1856,0))</f>
        <v>Store_Orders</v>
      </c>
      <c r="AJ1856">
        <v>9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f>SUM(AK1856:AO1856)</f>
        <v>0</v>
      </c>
      <c r="AQ1856" t="s">
        <v>67</v>
      </c>
      <c r="AR1856">
        <v>0</v>
      </c>
      <c r="AS1856" t="str">
        <f>IF(OR(AK1856&gt;0, AL1856&gt;0, AM1856&gt;0, AN1856&gt;0, AO1856&gt;0), "Converted", "Not Converted")</f>
        <v>Not Converted</v>
      </c>
      <c r="AT1856">
        <v>0</v>
      </c>
      <c r="AU1856">
        <v>3</v>
      </c>
      <c r="AV1856">
        <v>11</v>
      </c>
      <c r="AW1856">
        <f>IF(Z1856&gt;607, 4, 0)</f>
        <v>0</v>
      </c>
      <c r="AX1856">
        <f>IF(AA1856&gt;1.6588, 3, 0)</f>
        <v>0</v>
      </c>
      <c r="AY1856">
        <f>IF(P1856&gt;401, 2, 0)</f>
        <v>2</v>
      </c>
      <c r="AZ1856">
        <f>IF(I1856&gt;52915.77, 1, 0)</f>
        <v>1</v>
      </c>
      <c r="BA1856">
        <f>SUM(AW1856:AZ1856)</f>
        <v>3</v>
      </c>
      <c r="BB1856" t="str">
        <f>VLOOKUP(BA1856,'Standard Deviations'!$L$1:$M$11,2,TRUE)</f>
        <v>Silver</v>
      </c>
    </row>
    <row r="1857" spans="1:54">
      <c r="A1857">
        <v>9668</v>
      </c>
      <c r="B1857">
        <v>1971</v>
      </c>
      <c r="C1857">
        <f>2024-B1857</f>
        <v>53</v>
      </c>
      <c r="D1857" t="str">
        <f>VLOOKUP(B1857,Reference!$A$1:$B$125, 2)</f>
        <v>Gen X</v>
      </c>
      <c r="E1857" t="s">
        <v>54</v>
      </c>
      <c r="F1857" t="str">
        <f>IF(E1857="High School", "No College", "College")</f>
        <v>College</v>
      </c>
      <c r="G1857" t="s">
        <v>55</v>
      </c>
      <c r="H1857">
        <v>18793</v>
      </c>
      <c r="I1857">
        <v>18793</v>
      </c>
      <c r="J1857" s="4" t="s">
        <v>341</v>
      </c>
      <c r="K1857">
        <v>1</v>
      </c>
      <c r="L1857">
        <v>0</v>
      </c>
      <c r="M1857" t="str">
        <f>IF(OR(K1857&gt;0, L1857&gt;0), "Parent", "Not Parent")</f>
        <v>Parent</v>
      </c>
      <c r="N1857" t="s">
        <v>486</v>
      </c>
      <c r="O1857" s="8">
        <v>41916</v>
      </c>
      <c r="P1857" s="9">
        <f>O1857-N1857</f>
        <v>630</v>
      </c>
      <c r="Q1857">
        <v>14</v>
      </c>
      <c r="R1857" s="9">
        <f>P1857-Q1857</f>
        <v>616</v>
      </c>
      <c r="S1857" s="8">
        <f>O1857-R1857</f>
        <v>41300</v>
      </c>
      <c r="T1857">
        <v>4</v>
      </c>
      <c r="U1857">
        <v>16</v>
      </c>
      <c r="V1857">
        <v>20</v>
      </c>
      <c r="W1857">
        <v>0</v>
      </c>
      <c r="X1857">
        <v>17</v>
      </c>
      <c r="Y1857">
        <v>20</v>
      </c>
      <c r="Z1857">
        <v>77</v>
      </c>
      <c r="AA1857">
        <f>Z1857/P1857</f>
        <v>0.12222222222222222</v>
      </c>
      <c r="AB1857" s="11" t="s">
        <v>506</v>
      </c>
      <c r="AC1857" t="s">
        <v>59</v>
      </c>
      <c r="AD1857">
        <v>3</v>
      </c>
      <c r="AE1857" t="str">
        <f>IF(AD1857&gt;3, "Prefers Discount", "Discount Indifferent")</f>
        <v>Discount Indifferent</v>
      </c>
      <c r="AF1857">
        <v>4</v>
      </c>
      <c r="AG1857">
        <v>2</v>
      </c>
      <c r="AH1857">
        <v>0</v>
      </c>
      <c r="AI1857" t="str">
        <f>INDEX($AF$1:$AH$1,MATCH(MAX(AF1857:AH1857),AF1857:AH1857,0))</f>
        <v>Store_Orders</v>
      </c>
      <c r="AJ1857">
        <v>8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f>SUM(AK1857:AO1857)</f>
        <v>0</v>
      </c>
      <c r="AQ1857" t="s">
        <v>67</v>
      </c>
      <c r="AR1857">
        <v>0</v>
      </c>
      <c r="AS1857" t="str">
        <f>IF(OR(AK1857&gt;0, AL1857&gt;0, AM1857&gt;0, AN1857&gt;0, AO1857&gt;0), "Converted", "Not Converted")</f>
        <v>Not Converted</v>
      </c>
      <c r="AT1857">
        <v>0</v>
      </c>
      <c r="AU1857">
        <v>3</v>
      </c>
      <c r="AV1857">
        <v>11</v>
      </c>
      <c r="AW1857">
        <f>IF(Z1857&gt;607, 4, 0)</f>
        <v>0</v>
      </c>
      <c r="AX1857">
        <f>IF(AA1857&gt;1.6588, 3, 0)</f>
        <v>0</v>
      </c>
      <c r="AY1857">
        <f>IF(P1857&gt;401, 2, 0)</f>
        <v>2</v>
      </c>
      <c r="AZ1857">
        <f>IF(I1857&gt;52915.77, 1, 0)</f>
        <v>0</v>
      </c>
      <c r="BA1857">
        <f>SUM(AW1857:AZ1857)</f>
        <v>2</v>
      </c>
      <c r="BB1857" t="str">
        <f>VLOOKUP(BA1857,'Standard Deviations'!$L$1:$M$11,2,TRUE)</f>
        <v>Bronze</v>
      </c>
    </row>
    <row r="1858" spans="1:54">
      <c r="A1858">
        <v>2157</v>
      </c>
      <c r="B1858">
        <v>1972</v>
      </c>
      <c r="C1858">
        <f>2024-B1858</f>
        <v>52</v>
      </c>
      <c r="D1858" t="str">
        <f>VLOOKUP(B1858,Reference!$A$1:$B$125, 2)</f>
        <v>Gen X</v>
      </c>
      <c r="E1858" t="s">
        <v>54</v>
      </c>
      <c r="F1858" t="str">
        <f>IF(E1858="High School", "No College", "College")</f>
        <v>College</v>
      </c>
      <c r="G1858" t="s">
        <v>65</v>
      </c>
      <c r="H1858">
        <v>26290</v>
      </c>
      <c r="I1858">
        <v>26290</v>
      </c>
      <c r="J1858" s="4" t="s">
        <v>341</v>
      </c>
      <c r="K1858">
        <v>1</v>
      </c>
      <c r="L1858">
        <v>1</v>
      </c>
      <c r="M1858" t="str">
        <f>IF(OR(K1858&gt;0, L1858&gt;0), "Parent", "Not Parent")</f>
        <v>Parent</v>
      </c>
      <c r="N1858" t="s">
        <v>486</v>
      </c>
      <c r="O1858" s="8">
        <v>41916</v>
      </c>
      <c r="P1858" s="9">
        <f>O1858-N1858</f>
        <v>630</v>
      </c>
      <c r="Q1858">
        <v>49</v>
      </c>
      <c r="R1858" s="9">
        <f>P1858-Q1858</f>
        <v>581</v>
      </c>
      <c r="S1858" s="8">
        <f>O1858-R1858</f>
        <v>41335</v>
      </c>
      <c r="T1858">
        <v>15</v>
      </c>
      <c r="U1858">
        <v>8</v>
      </c>
      <c r="V1858">
        <v>16</v>
      </c>
      <c r="W1858">
        <v>11</v>
      </c>
      <c r="X1858">
        <v>5</v>
      </c>
      <c r="Y1858">
        <v>22</v>
      </c>
      <c r="Z1858">
        <v>77</v>
      </c>
      <c r="AA1858">
        <f>Z1858/P1858</f>
        <v>0.12222222222222222</v>
      </c>
      <c r="AB1858" s="11" t="s">
        <v>506</v>
      </c>
      <c r="AC1858" t="s">
        <v>59</v>
      </c>
      <c r="AD1858">
        <v>4</v>
      </c>
      <c r="AE1858" t="str">
        <f>IF(AD1858&gt;3, "Prefers Discount", "Discount Indifferent")</f>
        <v>Prefers Discount</v>
      </c>
      <c r="AF1858">
        <v>4</v>
      </c>
      <c r="AG1858">
        <v>2</v>
      </c>
      <c r="AH1858">
        <v>0</v>
      </c>
      <c r="AI1858" t="str">
        <f>INDEX($AF$1:$AH$1,MATCH(MAX(AF1858:AH1858),AF1858:AH1858,0))</f>
        <v>Store_Orders</v>
      </c>
      <c r="AJ1858">
        <v>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f>SUM(AK1858:AO1858)</f>
        <v>0</v>
      </c>
      <c r="AQ1858" t="s">
        <v>67</v>
      </c>
      <c r="AR1858">
        <v>0</v>
      </c>
      <c r="AS1858" t="str">
        <f>IF(OR(AK1858&gt;0, AL1858&gt;0, AM1858&gt;0, AN1858&gt;0, AO1858&gt;0), "Converted", "Not Converted")</f>
        <v>Not Converted</v>
      </c>
      <c r="AT1858">
        <v>0</v>
      </c>
      <c r="AU1858">
        <v>3</v>
      </c>
      <c r="AV1858">
        <v>11</v>
      </c>
      <c r="AW1858">
        <f>IF(Z1858&gt;607, 4, 0)</f>
        <v>0</v>
      </c>
      <c r="AX1858">
        <f>IF(AA1858&gt;1.6588, 3, 0)</f>
        <v>0</v>
      </c>
      <c r="AY1858">
        <f>IF(P1858&gt;401, 2, 0)</f>
        <v>2</v>
      </c>
      <c r="AZ1858">
        <f>IF(I1858&gt;52915.77, 1, 0)</f>
        <v>0</v>
      </c>
      <c r="BA1858">
        <f>SUM(AW1858:AZ1858)</f>
        <v>2</v>
      </c>
      <c r="BB1858" t="str">
        <f>VLOOKUP(BA1858,'Standard Deviations'!$L$1:$M$11,2,TRUE)</f>
        <v>Bronze</v>
      </c>
    </row>
    <row r="1859" spans="1:54">
      <c r="A1859">
        <v>4712</v>
      </c>
      <c r="B1859">
        <v>1991</v>
      </c>
      <c r="C1859">
        <f>2024-B1859</f>
        <v>33</v>
      </c>
      <c r="D1859" t="str">
        <f>VLOOKUP(B1859,Reference!$A$1:$B$125, 2)</f>
        <v>Millennials</v>
      </c>
      <c r="E1859" t="s">
        <v>74</v>
      </c>
      <c r="F1859" t="str">
        <f>IF(E1859="High School", "No College", "College")</f>
        <v>College</v>
      </c>
      <c r="G1859" t="s">
        <v>65</v>
      </c>
      <c r="H1859">
        <v>20193</v>
      </c>
      <c r="I1859">
        <v>20193</v>
      </c>
      <c r="J1859" s="4" t="s">
        <v>341</v>
      </c>
      <c r="K1859">
        <v>0</v>
      </c>
      <c r="L1859">
        <v>0</v>
      </c>
      <c r="M1859" t="str">
        <f>IF(OR(K1859&gt;0, L1859&gt;0), "Parent", "Not Parent")</f>
        <v>Not Parent</v>
      </c>
      <c r="N1859" t="s">
        <v>559</v>
      </c>
      <c r="O1859" s="8">
        <v>41916</v>
      </c>
      <c r="P1859" s="9">
        <f>O1859-N1859</f>
        <v>675</v>
      </c>
      <c r="Q1859">
        <v>18</v>
      </c>
      <c r="R1859" s="9">
        <f>P1859-Q1859</f>
        <v>657</v>
      </c>
      <c r="S1859" s="8">
        <f>O1859-R1859</f>
        <v>41259</v>
      </c>
      <c r="T1859">
        <v>8</v>
      </c>
      <c r="U1859">
        <v>8</v>
      </c>
      <c r="V1859">
        <v>22</v>
      </c>
      <c r="W1859">
        <v>24</v>
      </c>
      <c r="X1859">
        <v>11</v>
      </c>
      <c r="Y1859">
        <v>9</v>
      </c>
      <c r="Z1859">
        <v>82</v>
      </c>
      <c r="AA1859">
        <f>Z1859/P1859</f>
        <v>0.12148148148148148</v>
      </c>
      <c r="AB1859" s="11" t="s">
        <v>506</v>
      </c>
      <c r="AC1859" t="s">
        <v>59</v>
      </c>
      <c r="AD1859">
        <v>1</v>
      </c>
      <c r="AE1859" t="str">
        <f>IF(AD1859&gt;3, "Prefers Discount", "Discount Indifferent")</f>
        <v>Discount Indifferent</v>
      </c>
      <c r="AF1859">
        <v>4</v>
      </c>
      <c r="AG1859">
        <v>1</v>
      </c>
      <c r="AH1859">
        <v>1</v>
      </c>
      <c r="AI1859" t="str">
        <f>INDEX($AF$1:$AH$1,MATCH(MAX(AF1859:AH1859),AF1859:AH1859,0))</f>
        <v>Store_Orders</v>
      </c>
      <c r="AJ1859">
        <v>4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f>SUM(AK1859:AO1859)</f>
        <v>0</v>
      </c>
      <c r="AQ1859" t="s">
        <v>67</v>
      </c>
      <c r="AR1859">
        <v>0</v>
      </c>
      <c r="AS1859" t="str">
        <f>IF(OR(AK1859&gt;0, AL1859&gt;0, AM1859&gt;0, AN1859&gt;0, AO1859&gt;0), "Converted", "Not Converted")</f>
        <v>Not Converted</v>
      </c>
      <c r="AT1859">
        <v>0</v>
      </c>
      <c r="AU1859">
        <v>3</v>
      </c>
      <c r="AV1859">
        <v>11</v>
      </c>
      <c r="AW1859">
        <f>IF(Z1859&gt;607, 4, 0)</f>
        <v>0</v>
      </c>
      <c r="AX1859">
        <f>IF(AA1859&gt;1.6588, 3, 0)</f>
        <v>0</v>
      </c>
      <c r="AY1859">
        <f>IF(P1859&gt;401, 2, 0)</f>
        <v>2</v>
      </c>
      <c r="AZ1859">
        <f>IF(I1859&gt;52915.77, 1, 0)</f>
        <v>0</v>
      </c>
      <c r="BA1859">
        <f>SUM(AW1859:AZ1859)</f>
        <v>2</v>
      </c>
      <c r="BB1859" t="str">
        <f>VLOOKUP(BA1859,'Standard Deviations'!$L$1:$M$11,2,TRUE)</f>
        <v>Bronze</v>
      </c>
    </row>
    <row r="1860" spans="1:54">
      <c r="A1860">
        <v>5336</v>
      </c>
      <c r="B1860">
        <v>1971</v>
      </c>
      <c r="C1860">
        <f>2024-B1860</f>
        <v>53</v>
      </c>
      <c r="D1860" t="str">
        <f>VLOOKUP(B1860,Reference!$A$1:$B$125, 2)</f>
        <v>Gen X</v>
      </c>
      <c r="E1860" t="s">
        <v>64</v>
      </c>
      <c r="F1860" t="str">
        <f>IF(E1860="High School", "No College", "College")</f>
        <v>College</v>
      </c>
      <c r="G1860" t="s">
        <v>65</v>
      </c>
      <c r="H1860">
        <v>157733</v>
      </c>
      <c r="I1860">
        <v>157733</v>
      </c>
      <c r="J1860" t="s">
        <v>101</v>
      </c>
      <c r="K1860">
        <v>1</v>
      </c>
      <c r="L1860">
        <v>0</v>
      </c>
      <c r="M1860" t="str">
        <f>IF(OR(K1860&gt;0, L1860&gt;0), "Parent", "Not Parent")</f>
        <v>Parent</v>
      </c>
      <c r="N1860" t="s">
        <v>305</v>
      </c>
      <c r="O1860" s="8">
        <v>41916</v>
      </c>
      <c r="P1860" s="9">
        <f>O1860-N1860</f>
        <v>487</v>
      </c>
      <c r="Q1860">
        <v>37</v>
      </c>
      <c r="R1860" s="9">
        <f>P1860-Q1860</f>
        <v>450</v>
      </c>
      <c r="S1860" s="8">
        <f>O1860-R1860</f>
        <v>41466</v>
      </c>
      <c r="T1860">
        <v>39</v>
      </c>
      <c r="U1860">
        <v>1</v>
      </c>
      <c r="V1860">
        <v>9</v>
      </c>
      <c r="W1860">
        <v>2</v>
      </c>
      <c r="X1860">
        <v>0</v>
      </c>
      <c r="Y1860">
        <v>8</v>
      </c>
      <c r="Z1860">
        <v>59</v>
      </c>
      <c r="AA1860">
        <f>Z1860/P1860</f>
        <v>0.12114989733059549</v>
      </c>
      <c r="AB1860" s="11" t="s">
        <v>506</v>
      </c>
      <c r="AC1860" t="s">
        <v>59</v>
      </c>
      <c r="AD1860">
        <v>0</v>
      </c>
      <c r="AE1860" t="str">
        <f>IF(AD1860&gt;3, "Prefers Discount", "Discount Indifferent")</f>
        <v>Discount Indifferent</v>
      </c>
      <c r="AF1860">
        <v>1</v>
      </c>
      <c r="AG1860">
        <v>1</v>
      </c>
      <c r="AH1860">
        <v>0</v>
      </c>
      <c r="AI1860" t="str">
        <f>INDEX($AF$1:$AH$1,MATCH(MAX(AF1860:AH1860),AF1860:AH1860,0))</f>
        <v>Store_Orders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f>SUM(AK1860:AO1860)</f>
        <v>0</v>
      </c>
      <c r="AQ1860" t="s">
        <v>67</v>
      </c>
      <c r="AR1860">
        <v>0</v>
      </c>
      <c r="AS1860" t="str">
        <f>IF(OR(AK1860&gt;0, AL1860&gt;0, AM1860&gt;0, AN1860&gt;0, AO1860&gt;0), "Converted", "Not Converted")</f>
        <v>Not Converted</v>
      </c>
      <c r="AT1860">
        <v>0</v>
      </c>
      <c r="AU1860">
        <v>3</v>
      </c>
      <c r="AV1860">
        <v>11</v>
      </c>
      <c r="AW1860">
        <f>IF(Z1860&gt;607, 4, 0)</f>
        <v>0</v>
      </c>
      <c r="AX1860">
        <f>IF(AA1860&gt;1.6588, 3, 0)</f>
        <v>0</v>
      </c>
      <c r="AY1860">
        <f>IF(P1860&gt;401, 2, 0)</f>
        <v>2</v>
      </c>
      <c r="AZ1860">
        <f>IF(I1860&gt;52915.77, 1, 0)</f>
        <v>1</v>
      </c>
      <c r="BA1860">
        <f>SUM(AW1860:AZ1860)</f>
        <v>3</v>
      </c>
      <c r="BB1860" t="str">
        <f>VLOOKUP(BA1860,'Standard Deviations'!$L$1:$M$11,2,TRUE)</f>
        <v>Silver</v>
      </c>
    </row>
    <row r="1861" spans="1:54">
      <c r="A1861">
        <v>523</v>
      </c>
      <c r="B1861">
        <v>1989</v>
      </c>
      <c r="C1861">
        <f>2024-B1861</f>
        <v>35</v>
      </c>
      <c r="D1861" t="str">
        <f>VLOOKUP(B1861,Reference!$A$1:$B$125, 2)</f>
        <v>Millennials</v>
      </c>
      <c r="E1861" t="s">
        <v>54</v>
      </c>
      <c r="F1861" t="str">
        <f>IF(E1861="High School", "No College", "College")</f>
        <v>College</v>
      </c>
      <c r="G1861" t="s">
        <v>55</v>
      </c>
      <c r="H1861">
        <v>37155</v>
      </c>
      <c r="I1861">
        <v>37155</v>
      </c>
      <c r="J1861" s="4" t="s">
        <v>175</v>
      </c>
      <c r="K1861">
        <v>1</v>
      </c>
      <c r="L1861">
        <v>0</v>
      </c>
      <c r="M1861" t="str">
        <f>IF(OR(K1861&gt;0, L1861&gt;0), "Parent", "Not Parent")</f>
        <v>Parent</v>
      </c>
      <c r="N1861" t="s">
        <v>452</v>
      </c>
      <c r="O1861" s="8">
        <v>41916</v>
      </c>
      <c r="P1861" s="9">
        <f>O1861-N1861</f>
        <v>611</v>
      </c>
      <c r="Q1861">
        <v>51</v>
      </c>
      <c r="R1861" s="9">
        <f>P1861-Q1861</f>
        <v>560</v>
      </c>
      <c r="S1861" s="8">
        <f>O1861-R1861</f>
        <v>41356</v>
      </c>
      <c r="T1861">
        <v>23</v>
      </c>
      <c r="U1861">
        <v>0</v>
      </c>
      <c r="V1861">
        <v>26</v>
      </c>
      <c r="W1861">
        <v>7</v>
      </c>
      <c r="X1861">
        <v>15</v>
      </c>
      <c r="Y1861">
        <v>3</v>
      </c>
      <c r="Z1861">
        <v>74</v>
      </c>
      <c r="AA1861">
        <f>Z1861/P1861</f>
        <v>0.12111292962356793</v>
      </c>
      <c r="AB1861" s="14" t="s">
        <v>506</v>
      </c>
      <c r="AC1861" s="13" t="s">
        <v>63</v>
      </c>
      <c r="AD1861">
        <v>1</v>
      </c>
      <c r="AE1861" t="str">
        <f>IF(AD1861&gt;3, "Prefers Discount", "Discount Indifferent")</f>
        <v>Discount Indifferent</v>
      </c>
      <c r="AF1861">
        <v>4</v>
      </c>
      <c r="AG1861">
        <v>2</v>
      </c>
      <c r="AH1861">
        <v>0</v>
      </c>
      <c r="AI1861" t="str">
        <f>INDEX($AF$1:$AH$1,MATCH(MAX(AF1861:AH1861),AF1861:AH1861,0))</f>
        <v>Store_Orders</v>
      </c>
      <c r="AJ1861">
        <v>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f>SUM(AK1861:AO1861)</f>
        <v>0</v>
      </c>
      <c r="AQ1861" t="s">
        <v>67</v>
      </c>
      <c r="AR1861">
        <v>0</v>
      </c>
      <c r="AS1861" t="str">
        <f>IF(OR(AK1861&gt;0, AL1861&gt;0, AM1861&gt;0, AN1861&gt;0, AO1861&gt;0), "Converted", "Not Converted")</f>
        <v>Not Converted</v>
      </c>
      <c r="AT1861">
        <v>0</v>
      </c>
      <c r="AU1861">
        <v>3</v>
      </c>
      <c r="AV1861">
        <v>11</v>
      </c>
      <c r="AW1861">
        <f>IF(Z1861&gt;607, 4, 0)</f>
        <v>0</v>
      </c>
      <c r="AX1861">
        <f>IF(AA1861&gt;1.6588, 3, 0)</f>
        <v>0</v>
      </c>
      <c r="AY1861">
        <f>IF(P1861&gt;401, 2, 0)</f>
        <v>2</v>
      </c>
      <c r="AZ1861">
        <f>IF(I1861&gt;52915.77, 1, 0)</f>
        <v>0</v>
      </c>
      <c r="BA1861">
        <f>SUM(AW1861:AZ1861)</f>
        <v>2</v>
      </c>
      <c r="BB1861" t="str">
        <f>VLOOKUP(BA1861,'Standard Deviations'!$L$1:$M$11,2,TRUE)</f>
        <v>Bronze</v>
      </c>
    </row>
    <row r="1862" spans="1:54">
      <c r="A1862">
        <v>4290</v>
      </c>
      <c r="B1862">
        <v>1972</v>
      </c>
      <c r="C1862">
        <f>2024-B1862</f>
        <v>52</v>
      </c>
      <c r="D1862" t="str">
        <f>VLOOKUP(B1862,Reference!$A$1:$B$125, 2)</f>
        <v>Gen X</v>
      </c>
      <c r="E1862" t="s">
        <v>54</v>
      </c>
      <c r="F1862" t="str">
        <f>IF(E1862="High School", "No College", "College")</f>
        <v>College</v>
      </c>
      <c r="G1862" t="s">
        <v>55</v>
      </c>
      <c r="H1862">
        <v>30467</v>
      </c>
      <c r="I1862">
        <v>30467</v>
      </c>
      <c r="J1862" s="4" t="s">
        <v>341</v>
      </c>
      <c r="K1862">
        <v>1</v>
      </c>
      <c r="L1862">
        <v>0</v>
      </c>
      <c r="M1862" t="str">
        <f>IF(OR(K1862&gt;0, L1862&gt;0), "Parent", "Not Parent")</f>
        <v>Parent</v>
      </c>
      <c r="N1862" t="s">
        <v>136</v>
      </c>
      <c r="O1862" s="8">
        <v>41916</v>
      </c>
      <c r="P1862" s="9">
        <f>O1862-N1862</f>
        <v>199</v>
      </c>
      <c r="Q1862">
        <v>8</v>
      </c>
      <c r="R1862" s="9">
        <f>P1862-Q1862</f>
        <v>191</v>
      </c>
      <c r="S1862" s="8">
        <f>O1862-R1862</f>
        <v>41725</v>
      </c>
      <c r="T1862">
        <v>1</v>
      </c>
      <c r="U1862">
        <v>3</v>
      </c>
      <c r="V1862">
        <v>8</v>
      </c>
      <c r="W1862">
        <v>2</v>
      </c>
      <c r="X1862">
        <v>5</v>
      </c>
      <c r="Y1862">
        <v>5</v>
      </c>
      <c r="Z1862">
        <v>24</v>
      </c>
      <c r="AA1862">
        <f>Z1862/P1862</f>
        <v>0.12060301507537688</v>
      </c>
      <c r="AB1862" s="11" t="s">
        <v>506</v>
      </c>
      <c r="AC1862" t="s">
        <v>59</v>
      </c>
      <c r="AD1862">
        <v>1</v>
      </c>
      <c r="AE1862" t="str">
        <f>IF(AD1862&gt;3, "Prefers Discount", "Discount Indifferent")</f>
        <v>Discount Indifferent</v>
      </c>
      <c r="AF1862">
        <v>2</v>
      </c>
      <c r="AG1862">
        <v>1</v>
      </c>
      <c r="AH1862">
        <v>0</v>
      </c>
      <c r="AI1862" t="str">
        <f>INDEX($AF$1:$AH$1,MATCH(MAX(AF1862:AH1862),AF1862:AH1862,0))</f>
        <v>Store_Orders</v>
      </c>
      <c r="AJ1862">
        <v>7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f>SUM(AK1862:AO1862)</f>
        <v>0</v>
      </c>
      <c r="AQ1862" t="s">
        <v>67</v>
      </c>
      <c r="AR1862">
        <v>0</v>
      </c>
      <c r="AS1862" t="str">
        <f>IF(OR(AK1862&gt;0, AL1862&gt;0, AM1862&gt;0, AN1862&gt;0, AO1862&gt;0), "Converted", "Not Converted")</f>
        <v>Not Converted</v>
      </c>
      <c r="AT1862">
        <v>0</v>
      </c>
      <c r="AU1862">
        <v>3</v>
      </c>
      <c r="AV1862">
        <v>11</v>
      </c>
      <c r="AW1862">
        <f>IF(Z1862&gt;607, 4, 0)</f>
        <v>0</v>
      </c>
      <c r="AX1862">
        <f>IF(AA1862&gt;1.6588, 3, 0)</f>
        <v>0</v>
      </c>
      <c r="AY1862">
        <f>IF(P1862&gt;401, 2, 0)</f>
        <v>0</v>
      </c>
      <c r="AZ1862">
        <f>IF(I1862&gt;52915.77, 1, 0)</f>
        <v>0</v>
      </c>
      <c r="BA1862">
        <f>SUM(AW1862:AZ1862)</f>
        <v>0</v>
      </c>
      <c r="BB1862" t="str">
        <f>VLOOKUP(BA1862,'Standard Deviations'!$L$1:$M$11,2,TRUE)</f>
        <v>No Tier</v>
      </c>
    </row>
    <row r="1863" spans="1:54">
      <c r="A1863">
        <v>1160</v>
      </c>
      <c r="B1863">
        <v>1970</v>
      </c>
      <c r="C1863">
        <f>2024-B1863</f>
        <v>54</v>
      </c>
      <c r="D1863" t="str">
        <f>VLOOKUP(B1863,Reference!$A$1:$B$125, 2)</f>
        <v>Gen X</v>
      </c>
      <c r="E1863" t="s">
        <v>54</v>
      </c>
      <c r="F1863" t="str">
        <f>IF(E1863="High School", "No College", "College")</f>
        <v>College</v>
      </c>
      <c r="G1863" t="s">
        <v>55</v>
      </c>
      <c r="H1863">
        <v>13260</v>
      </c>
      <c r="I1863">
        <v>13260</v>
      </c>
      <c r="J1863" s="4" t="s">
        <v>341</v>
      </c>
      <c r="K1863">
        <v>1</v>
      </c>
      <c r="L1863">
        <v>1</v>
      </c>
      <c r="M1863" t="str">
        <f>IF(OR(K1863&gt;0, L1863&gt;0), "Parent", "Not Parent")</f>
        <v>Parent</v>
      </c>
      <c r="N1863" t="s">
        <v>468</v>
      </c>
      <c r="O1863" s="8">
        <v>41916</v>
      </c>
      <c r="P1863" s="9">
        <f>O1863-N1863</f>
        <v>407</v>
      </c>
      <c r="Q1863">
        <v>48</v>
      </c>
      <c r="R1863" s="9">
        <f>P1863-Q1863</f>
        <v>359</v>
      </c>
      <c r="S1863" s="8">
        <f>O1863-R1863</f>
        <v>41557</v>
      </c>
      <c r="T1863">
        <v>9</v>
      </c>
      <c r="U1863">
        <v>4</v>
      </c>
      <c r="V1863">
        <v>17</v>
      </c>
      <c r="W1863">
        <v>10</v>
      </c>
      <c r="X1863">
        <v>2</v>
      </c>
      <c r="Y1863">
        <v>7</v>
      </c>
      <c r="Z1863">
        <v>49</v>
      </c>
      <c r="AA1863">
        <f>Z1863/P1863</f>
        <v>0.12039312039312039</v>
      </c>
      <c r="AB1863" s="11" t="s">
        <v>506</v>
      </c>
      <c r="AC1863" t="s">
        <v>59</v>
      </c>
      <c r="AD1863">
        <v>4</v>
      </c>
      <c r="AE1863" t="str">
        <f>IF(AD1863&gt;3, "Prefers Discount", "Discount Indifferent")</f>
        <v>Prefers Discount</v>
      </c>
      <c r="AF1863">
        <v>3</v>
      </c>
      <c r="AG1863">
        <v>3</v>
      </c>
      <c r="AH1863">
        <v>0</v>
      </c>
      <c r="AI1863" t="str">
        <f>INDEX($AF$1:$AH$1,MATCH(MAX(AF1863:AH1863),AF1863:AH1863,0))</f>
        <v>Store_Orders</v>
      </c>
      <c r="AJ1863">
        <v>8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f>SUM(AK1863:AO1863)</f>
        <v>0</v>
      </c>
      <c r="AQ1863" t="s">
        <v>67</v>
      </c>
      <c r="AR1863">
        <v>0</v>
      </c>
      <c r="AS1863" t="str">
        <f>IF(OR(AK1863&gt;0, AL1863&gt;0, AM1863&gt;0, AN1863&gt;0, AO1863&gt;0), "Converted", "Not Converted")</f>
        <v>Not Converted</v>
      </c>
      <c r="AT1863">
        <v>0</v>
      </c>
      <c r="AU1863">
        <v>3</v>
      </c>
      <c r="AV1863">
        <v>11</v>
      </c>
      <c r="AW1863">
        <f>IF(Z1863&gt;607, 4, 0)</f>
        <v>0</v>
      </c>
      <c r="AX1863">
        <f>IF(AA1863&gt;1.6588, 3, 0)</f>
        <v>0</v>
      </c>
      <c r="AY1863">
        <f>IF(P1863&gt;401, 2, 0)</f>
        <v>2</v>
      </c>
      <c r="AZ1863">
        <f>IF(I1863&gt;52915.77, 1, 0)</f>
        <v>0</v>
      </c>
      <c r="BA1863">
        <f>SUM(AW1863:AZ1863)</f>
        <v>2</v>
      </c>
      <c r="BB1863" t="str">
        <f>VLOOKUP(BA1863,'Standard Deviations'!$L$1:$M$11,2,TRUE)</f>
        <v>Bronze</v>
      </c>
    </row>
    <row r="1864" spans="1:54">
      <c r="A1864">
        <v>2694</v>
      </c>
      <c r="B1864">
        <v>1967</v>
      </c>
      <c r="C1864">
        <f>2024-B1864</f>
        <v>57</v>
      </c>
      <c r="D1864" t="str">
        <f>VLOOKUP(B1864,Reference!$A$1:$B$125, 2)</f>
        <v>Gen X</v>
      </c>
      <c r="E1864" t="s">
        <v>54</v>
      </c>
      <c r="F1864" t="str">
        <f>IF(E1864="High School", "No College", "College")</f>
        <v>College</v>
      </c>
      <c r="G1864" t="s">
        <v>55</v>
      </c>
      <c r="H1864">
        <v>42664</v>
      </c>
      <c r="I1864">
        <v>42664</v>
      </c>
      <c r="J1864" s="4" t="s">
        <v>175</v>
      </c>
      <c r="K1864">
        <v>0</v>
      </c>
      <c r="L1864">
        <v>1</v>
      </c>
      <c r="M1864" t="str">
        <f>IF(OR(K1864&gt;0, L1864&gt;0), "Parent", "Not Parent")</f>
        <v>Parent</v>
      </c>
      <c r="N1864" t="s">
        <v>159</v>
      </c>
      <c r="O1864" s="8">
        <v>41916</v>
      </c>
      <c r="P1864" s="9">
        <f>O1864-N1864</f>
        <v>200</v>
      </c>
      <c r="Q1864">
        <v>44</v>
      </c>
      <c r="R1864" s="9">
        <f>P1864-Q1864</f>
        <v>156</v>
      </c>
      <c r="S1864" s="8">
        <f>O1864-R1864</f>
        <v>41760</v>
      </c>
      <c r="T1864">
        <v>21</v>
      </c>
      <c r="U1864">
        <v>0</v>
      </c>
      <c r="V1864">
        <v>3</v>
      </c>
      <c r="W1864">
        <v>0</v>
      </c>
      <c r="X1864">
        <v>0</v>
      </c>
      <c r="Y1864">
        <v>0</v>
      </c>
      <c r="Z1864">
        <v>24</v>
      </c>
      <c r="AA1864">
        <f>Z1864/P1864</f>
        <v>0.12</v>
      </c>
      <c r="AB1864" s="11" t="s">
        <v>506</v>
      </c>
      <c r="AC1864" t="s">
        <v>59</v>
      </c>
      <c r="AD1864">
        <v>1</v>
      </c>
      <c r="AE1864" t="str">
        <f>IF(AD1864&gt;3, "Prefers Discount", "Discount Indifferent")</f>
        <v>Discount Indifferent</v>
      </c>
      <c r="AF1864">
        <v>3</v>
      </c>
      <c r="AG1864">
        <v>1</v>
      </c>
      <c r="AH1864">
        <v>0</v>
      </c>
      <c r="AI1864" t="str">
        <f>INDEX($AF$1:$AH$1,MATCH(MAX(AF1864:AH1864),AF1864:AH1864,0))</f>
        <v>Store_Orders</v>
      </c>
      <c r="AJ1864">
        <v>6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f>SUM(AK1864:AO1864)</f>
        <v>0</v>
      </c>
      <c r="AQ1864" t="s">
        <v>67</v>
      </c>
      <c r="AR1864">
        <v>0</v>
      </c>
      <c r="AS1864" t="str">
        <f>IF(OR(AK1864&gt;0, AL1864&gt;0, AM1864&gt;0, AN1864&gt;0, AO1864&gt;0), "Converted", "Not Converted")</f>
        <v>Not Converted</v>
      </c>
      <c r="AT1864">
        <v>0</v>
      </c>
      <c r="AU1864">
        <v>3</v>
      </c>
      <c r="AV1864">
        <v>11</v>
      </c>
      <c r="AW1864">
        <f>IF(Z1864&gt;607, 4, 0)</f>
        <v>0</v>
      </c>
      <c r="AX1864">
        <f>IF(AA1864&gt;1.6588, 3, 0)</f>
        <v>0</v>
      </c>
      <c r="AY1864">
        <f>IF(P1864&gt;401, 2, 0)</f>
        <v>0</v>
      </c>
      <c r="AZ1864">
        <f>IF(I1864&gt;52915.77, 1, 0)</f>
        <v>0</v>
      </c>
      <c r="BA1864">
        <f>SUM(AW1864:AZ1864)</f>
        <v>0</v>
      </c>
      <c r="BB1864" t="str">
        <f>VLOOKUP(BA1864,'Standard Deviations'!$L$1:$M$11,2,TRUE)</f>
        <v>No Tier</v>
      </c>
    </row>
    <row r="1865" spans="1:54">
      <c r="A1865">
        <v>8315</v>
      </c>
      <c r="B1865">
        <v>1995</v>
      </c>
      <c r="C1865">
        <f>2024-B1865</f>
        <v>29</v>
      </c>
      <c r="D1865" t="str">
        <f>VLOOKUP(B1865,Reference!$A$1:$B$125, 2)</f>
        <v>Gen Z</v>
      </c>
      <c r="E1865" t="s">
        <v>54</v>
      </c>
      <c r="F1865" t="str">
        <f>IF(E1865="High School", "No College", "College")</f>
        <v>College</v>
      </c>
      <c r="G1865" t="s">
        <v>60</v>
      </c>
      <c r="H1865">
        <v>34824</v>
      </c>
      <c r="I1865">
        <v>34824</v>
      </c>
      <c r="J1865" s="4" t="s">
        <v>175</v>
      </c>
      <c r="K1865">
        <v>0</v>
      </c>
      <c r="L1865">
        <v>0</v>
      </c>
      <c r="M1865" t="str">
        <f>IF(OR(K1865&gt;0, L1865&gt;0), "Parent", "Not Parent")</f>
        <v>Not Parent</v>
      </c>
      <c r="N1865" t="s">
        <v>707</v>
      </c>
      <c r="O1865" s="8">
        <v>41916</v>
      </c>
      <c r="P1865" s="9">
        <f>O1865-N1865</f>
        <v>192</v>
      </c>
      <c r="Q1865">
        <v>65</v>
      </c>
      <c r="R1865" s="9">
        <f>P1865-Q1865</f>
        <v>127</v>
      </c>
      <c r="S1865" s="8">
        <f>O1865-R1865</f>
        <v>41789</v>
      </c>
      <c r="T1865">
        <v>4</v>
      </c>
      <c r="U1865">
        <v>2</v>
      </c>
      <c r="V1865">
        <v>11</v>
      </c>
      <c r="W1865">
        <v>2</v>
      </c>
      <c r="X1865">
        <v>0</v>
      </c>
      <c r="Y1865">
        <v>4</v>
      </c>
      <c r="Z1865">
        <v>23</v>
      </c>
      <c r="AA1865">
        <f>Z1865/P1865</f>
        <v>0.11979166666666667</v>
      </c>
      <c r="AB1865" s="14" t="s">
        <v>506</v>
      </c>
      <c r="AC1865" s="13" t="s">
        <v>63</v>
      </c>
      <c r="AD1865">
        <v>1</v>
      </c>
      <c r="AE1865" t="str">
        <f>IF(AD1865&gt;3, "Prefers Discount", "Discount Indifferent")</f>
        <v>Discount Indifferent</v>
      </c>
      <c r="AF1865">
        <v>2</v>
      </c>
      <c r="AG1865">
        <v>1</v>
      </c>
      <c r="AH1865">
        <v>0</v>
      </c>
      <c r="AI1865" t="str">
        <f>INDEX($AF$1:$AH$1,MATCH(MAX(AF1865:AH1865),AF1865:AH1865,0))</f>
        <v>Store_Orders</v>
      </c>
      <c r="AJ1865">
        <v>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f>SUM(AK1865:AO1865)</f>
        <v>0</v>
      </c>
      <c r="AQ1865" t="s">
        <v>67</v>
      </c>
      <c r="AR1865">
        <v>0</v>
      </c>
      <c r="AS1865" t="str">
        <f>IF(OR(AK1865&gt;0, AL1865&gt;0, AM1865&gt;0, AN1865&gt;0, AO1865&gt;0), "Converted", "Not Converted")</f>
        <v>Not Converted</v>
      </c>
      <c r="AT1865">
        <v>0</v>
      </c>
      <c r="AU1865">
        <v>3</v>
      </c>
      <c r="AV1865">
        <v>11</v>
      </c>
      <c r="AW1865">
        <f>IF(Z1865&gt;607, 4, 0)</f>
        <v>0</v>
      </c>
      <c r="AX1865">
        <f>IF(AA1865&gt;1.6588, 3, 0)</f>
        <v>0</v>
      </c>
      <c r="AY1865">
        <f>IF(P1865&gt;401, 2, 0)</f>
        <v>0</v>
      </c>
      <c r="AZ1865">
        <f>IF(I1865&gt;52915.77, 1, 0)</f>
        <v>0</v>
      </c>
      <c r="BA1865">
        <f>SUM(AW1865:AZ1865)</f>
        <v>0</v>
      </c>
      <c r="BB1865" t="str">
        <f>VLOOKUP(BA1865,'Standard Deviations'!$L$1:$M$11,2,TRUE)</f>
        <v>No Tier</v>
      </c>
    </row>
    <row r="1866" spans="1:54">
      <c r="A1866">
        <v>5184</v>
      </c>
      <c r="B1866">
        <v>1995</v>
      </c>
      <c r="C1866">
        <f>2024-B1866</f>
        <v>29</v>
      </c>
      <c r="D1866" t="str">
        <f>VLOOKUP(B1866,Reference!$A$1:$B$125, 2)</f>
        <v>Gen Z</v>
      </c>
      <c r="E1866" t="s">
        <v>54</v>
      </c>
      <c r="F1866" t="str">
        <f>IF(E1866="High School", "No College", "College")</f>
        <v>College</v>
      </c>
      <c r="G1866" t="s">
        <v>60</v>
      </c>
      <c r="H1866">
        <v>34824</v>
      </c>
      <c r="I1866">
        <v>34824</v>
      </c>
      <c r="J1866" s="4" t="s">
        <v>175</v>
      </c>
      <c r="K1866">
        <v>0</v>
      </c>
      <c r="L1866">
        <v>0</v>
      </c>
      <c r="M1866" t="str">
        <f>IF(OR(K1866&gt;0, L1866&gt;0), "Parent", "Not Parent")</f>
        <v>Not Parent</v>
      </c>
      <c r="N1866" t="s">
        <v>707</v>
      </c>
      <c r="O1866" s="8">
        <v>41916</v>
      </c>
      <c r="P1866" s="9">
        <f>O1866-N1866</f>
        <v>192</v>
      </c>
      <c r="Q1866">
        <v>65</v>
      </c>
      <c r="R1866" s="9">
        <f>P1866-Q1866</f>
        <v>127</v>
      </c>
      <c r="S1866" s="8">
        <f>O1866-R1866</f>
        <v>41789</v>
      </c>
      <c r="T1866">
        <v>4</v>
      </c>
      <c r="U1866">
        <v>2</v>
      </c>
      <c r="V1866">
        <v>11</v>
      </c>
      <c r="W1866">
        <v>2</v>
      </c>
      <c r="X1866">
        <v>0</v>
      </c>
      <c r="Y1866">
        <v>4</v>
      </c>
      <c r="Z1866">
        <v>23</v>
      </c>
      <c r="AA1866">
        <f>Z1866/P1866</f>
        <v>0.11979166666666667</v>
      </c>
      <c r="AB1866" s="14" t="s">
        <v>506</v>
      </c>
      <c r="AC1866" s="13" t="s">
        <v>63</v>
      </c>
      <c r="AD1866">
        <v>1</v>
      </c>
      <c r="AE1866" t="str">
        <f>IF(AD1866&gt;3, "Prefers Discount", "Discount Indifferent")</f>
        <v>Discount Indifferent</v>
      </c>
      <c r="AF1866">
        <v>2</v>
      </c>
      <c r="AG1866">
        <v>1</v>
      </c>
      <c r="AH1866">
        <v>0</v>
      </c>
      <c r="AI1866" t="str">
        <f>INDEX($AF$1:$AH$1,MATCH(MAX(AF1866:AH1866),AF1866:AH1866,0))</f>
        <v>Store_Orders</v>
      </c>
      <c r="AJ1866">
        <v>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f>SUM(AK1866:AO1866)</f>
        <v>0</v>
      </c>
      <c r="AQ1866" t="s">
        <v>67</v>
      </c>
      <c r="AR1866">
        <v>0</v>
      </c>
      <c r="AS1866" t="str">
        <f>IF(OR(AK1866&gt;0, AL1866&gt;0, AM1866&gt;0, AN1866&gt;0, AO1866&gt;0), "Converted", "Not Converted")</f>
        <v>Not Converted</v>
      </c>
      <c r="AT1866">
        <v>0</v>
      </c>
      <c r="AU1866">
        <v>3</v>
      </c>
      <c r="AV1866">
        <v>11</v>
      </c>
      <c r="AW1866">
        <f>IF(Z1866&gt;607, 4, 0)</f>
        <v>0</v>
      </c>
      <c r="AX1866">
        <f>IF(AA1866&gt;1.6588, 3, 0)</f>
        <v>0</v>
      </c>
      <c r="AY1866">
        <f>IF(P1866&gt;401, 2, 0)</f>
        <v>0</v>
      </c>
      <c r="AZ1866">
        <f>IF(I1866&gt;52915.77, 1, 0)</f>
        <v>0</v>
      </c>
      <c r="BA1866">
        <f>SUM(AW1866:AZ1866)</f>
        <v>0</v>
      </c>
      <c r="BB1866" t="str">
        <f>VLOOKUP(BA1866,'Standard Deviations'!$L$1:$M$11,2,TRUE)</f>
        <v>No Tier</v>
      </c>
    </row>
    <row r="1867" spans="1:54">
      <c r="A1867">
        <v>4329</v>
      </c>
      <c r="B1867">
        <v>1984</v>
      </c>
      <c r="C1867">
        <f>2024-B1867</f>
        <v>40</v>
      </c>
      <c r="D1867" t="str">
        <f>VLOOKUP(B1867,Reference!$A$1:$B$125, 2)</f>
        <v>Millennials</v>
      </c>
      <c r="E1867" t="s">
        <v>68</v>
      </c>
      <c r="F1867" t="str">
        <f>IF(E1867="High School", "No College", "College")</f>
        <v>College</v>
      </c>
      <c r="G1867" t="s">
        <v>55</v>
      </c>
      <c r="H1867">
        <v>18988</v>
      </c>
      <c r="I1867">
        <v>18988</v>
      </c>
      <c r="J1867" s="4" t="s">
        <v>341</v>
      </c>
      <c r="K1867">
        <v>1</v>
      </c>
      <c r="L1867">
        <v>0</v>
      </c>
      <c r="M1867" t="str">
        <f>IF(OR(K1867&gt;0, L1867&gt;0), "Parent", "Not Parent")</f>
        <v>Parent</v>
      </c>
      <c r="N1867" t="s">
        <v>79</v>
      </c>
      <c r="O1867" s="8">
        <v>41916</v>
      </c>
      <c r="P1867" s="9">
        <f>O1867-N1867</f>
        <v>134</v>
      </c>
      <c r="Q1867">
        <v>43</v>
      </c>
      <c r="R1867" s="9">
        <f>P1867-Q1867</f>
        <v>91</v>
      </c>
      <c r="S1867" s="8">
        <f>O1867-R1867</f>
        <v>41825</v>
      </c>
      <c r="T1867">
        <v>6</v>
      </c>
      <c r="U1867">
        <v>0</v>
      </c>
      <c r="V1867">
        <v>6</v>
      </c>
      <c r="W1867">
        <v>2</v>
      </c>
      <c r="X1867">
        <v>1</v>
      </c>
      <c r="Y1867">
        <v>1</v>
      </c>
      <c r="Z1867">
        <v>16</v>
      </c>
      <c r="AA1867">
        <f>Z1867/P1867</f>
        <v>0.11940298507462686</v>
      </c>
      <c r="AB1867" s="11" t="s">
        <v>506</v>
      </c>
      <c r="AC1867" t="s">
        <v>59</v>
      </c>
      <c r="AD1867">
        <v>2</v>
      </c>
      <c r="AE1867" t="str">
        <f>IF(AD1867&gt;3, "Prefers Discount", "Discount Indifferent")</f>
        <v>Discount Indifferent</v>
      </c>
      <c r="AF1867">
        <v>3</v>
      </c>
      <c r="AG1867">
        <v>1</v>
      </c>
      <c r="AH1867">
        <v>0</v>
      </c>
      <c r="AI1867" t="str">
        <f>INDEX($AF$1:$AH$1,MATCH(MAX(AF1867:AH1867),AF1867:AH1867,0))</f>
        <v>Store_Orders</v>
      </c>
      <c r="AJ1867">
        <v>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f>SUM(AK1867:AO1867)</f>
        <v>0</v>
      </c>
      <c r="AQ1867" t="s">
        <v>67</v>
      </c>
      <c r="AR1867">
        <v>0</v>
      </c>
      <c r="AS1867" t="str">
        <f>IF(OR(AK1867&gt;0, AL1867&gt;0, AM1867&gt;0, AN1867&gt;0, AO1867&gt;0), "Converted", "Not Converted")</f>
        <v>Not Converted</v>
      </c>
      <c r="AT1867">
        <v>0</v>
      </c>
      <c r="AU1867">
        <v>3</v>
      </c>
      <c r="AV1867">
        <v>11</v>
      </c>
      <c r="AW1867">
        <f>IF(Z1867&gt;607, 4, 0)</f>
        <v>0</v>
      </c>
      <c r="AX1867">
        <f>IF(AA1867&gt;1.6588, 3, 0)</f>
        <v>0</v>
      </c>
      <c r="AY1867">
        <f>IF(P1867&gt;401, 2, 0)</f>
        <v>0</v>
      </c>
      <c r="AZ1867">
        <f>IF(I1867&gt;52915.77, 1, 0)</f>
        <v>0</v>
      </c>
      <c r="BA1867">
        <f>SUM(AW1867:AZ1867)</f>
        <v>0</v>
      </c>
      <c r="BB1867" t="str">
        <f>VLOOKUP(BA1867,'Standard Deviations'!$L$1:$M$11,2,TRUE)</f>
        <v>No Tier</v>
      </c>
    </row>
    <row r="1868" spans="1:54">
      <c r="A1868">
        <v>274</v>
      </c>
      <c r="B1868">
        <v>1973</v>
      </c>
      <c r="C1868">
        <f>2024-B1868</f>
        <v>51</v>
      </c>
      <c r="D1868" t="str">
        <f>VLOOKUP(B1868,Reference!$A$1:$B$125, 2)</f>
        <v>Gen X</v>
      </c>
      <c r="E1868" t="s">
        <v>54</v>
      </c>
      <c r="F1868" t="str">
        <f>IF(E1868="High School", "No College", "College")</f>
        <v>College</v>
      </c>
      <c r="G1868" t="s">
        <v>60</v>
      </c>
      <c r="H1868">
        <v>34853</v>
      </c>
      <c r="I1868">
        <v>34853</v>
      </c>
      <c r="J1868" s="4" t="s">
        <v>175</v>
      </c>
      <c r="K1868">
        <v>1</v>
      </c>
      <c r="L1868">
        <v>1</v>
      </c>
      <c r="M1868" t="str">
        <f>IF(OR(K1868&gt;0, L1868&gt;0), "Parent", "Not Parent")</f>
        <v>Parent</v>
      </c>
      <c r="N1868" t="s">
        <v>168</v>
      </c>
      <c r="O1868" s="8">
        <v>41916</v>
      </c>
      <c r="P1868" s="9">
        <f>O1868-N1868</f>
        <v>285</v>
      </c>
      <c r="Q1868">
        <v>75</v>
      </c>
      <c r="R1868" s="9">
        <f>P1868-Q1868</f>
        <v>210</v>
      </c>
      <c r="S1868" s="8">
        <f>O1868-R1868</f>
        <v>41706</v>
      </c>
      <c r="T1868">
        <v>9</v>
      </c>
      <c r="U1868">
        <v>3</v>
      </c>
      <c r="V1868">
        <v>15</v>
      </c>
      <c r="W1868">
        <v>2</v>
      </c>
      <c r="X1868">
        <v>3</v>
      </c>
      <c r="Y1868">
        <v>2</v>
      </c>
      <c r="Z1868">
        <v>34</v>
      </c>
      <c r="AA1868">
        <f>Z1868/P1868</f>
        <v>0.11929824561403508</v>
      </c>
      <c r="AB1868" s="14" t="s">
        <v>506</v>
      </c>
      <c r="AC1868" s="13" t="s">
        <v>63</v>
      </c>
      <c r="AD1868">
        <v>2</v>
      </c>
      <c r="AE1868" t="str">
        <f>IF(AD1868&gt;3, "Prefers Discount", "Discount Indifferent")</f>
        <v>Discount Indifferent</v>
      </c>
      <c r="AF1868">
        <v>3</v>
      </c>
      <c r="AG1868">
        <v>2</v>
      </c>
      <c r="AH1868">
        <v>0</v>
      </c>
      <c r="AI1868" t="str">
        <f>INDEX($AF$1:$AH$1,MATCH(MAX(AF1868:AH1868),AF1868:AH1868,0))</f>
        <v>Store_Orders</v>
      </c>
      <c r="AJ1868">
        <v>6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f>SUM(AK1868:AO1868)</f>
        <v>0</v>
      </c>
      <c r="AQ1868" t="s">
        <v>67</v>
      </c>
      <c r="AR1868">
        <v>0</v>
      </c>
      <c r="AS1868" t="str">
        <f>IF(OR(AK1868&gt;0, AL1868&gt;0, AM1868&gt;0, AN1868&gt;0, AO1868&gt;0), "Converted", "Not Converted")</f>
        <v>Not Converted</v>
      </c>
      <c r="AT1868">
        <v>0</v>
      </c>
      <c r="AU1868">
        <v>3</v>
      </c>
      <c r="AV1868">
        <v>11</v>
      </c>
      <c r="AW1868">
        <f>IF(Z1868&gt;607, 4, 0)</f>
        <v>0</v>
      </c>
      <c r="AX1868">
        <f>IF(AA1868&gt;1.6588, 3, 0)</f>
        <v>0</v>
      </c>
      <c r="AY1868">
        <f>IF(P1868&gt;401, 2, 0)</f>
        <v>0</v>
      </c>
      <c r="AZ1868">
        <f>IF(I1868&gt;52915.77, 1, 0)</f>
        <v>0</v>
      </c>
      <c r="BA1868">
        <f>SUM(AW1868:AZ1868)</f>
        <v>0</v>
      </c>
      <c r="BB1868" t="str">
        <f>VLOOKUP(BA1868,'Standard Deviations'!$L$1:$M$11,2,TRUE)</f>
        <v>No Tier</v>
      </c>
    </row>
    <row r="1869" spans="1:54">
      <c r="A1869">
        <v>6168</v>
      </c>
      <c r="B1869">
        <v>1963</v>
      </c>
      <c r="C1869">
        <f>2024-B1869</f>
        <v>61</v>
      </c>
      <c r="D1869" t="str">
        <f>VLOOKUP(B1869,Reference!$A$1:$B$125, 2)</f>
        <v>Boomers</v>
      </c>
      <c r="E1869" t="s">
        <v>54</v>
      </c>
      <c r="F1869" t="str">
        <f>IF(E1869="High School", "No College", "College")</f>
        <v>College</v>
      </c>
      <c r="G1869" t="s">
        <v>71</v>
      </c>
      <c r="H1869">
        <v>45146</v>
      </c>
      <c r="I1869">
        <v>45146</v>
      </c>
      <c r="J1869" s="4" t="s">
        <v>175</v>
      </c>
      <c r="K1869">
        <v>1</v>
      </c>
      <c r="L1869">
        <v>1</v>
      </c>
      <c r="M1869" t="str">
        <f>IF(OR(K1869&gt;0, L1869&gt;0), "Parent", "Not Parent")</f>
        <v>Parent</v>
      </c>
      <c r="N1869" t="s">
        <v>247</v>
      </c>
      <c r="O1869" s="8">
        <v>41916</v>
      </c>
      <c r="P1869" s="9">
        <f>O1869-N1869</f>
        <v>446</v>
      </c>
      <c r="Q1869">
        <v>28</v>
      </c>
      <c r="R1869" s="9">
        <f>P1869-Q1869</f>
        <v>418</v>
      </c>
      <c r="S1869" s="8">
        <f>O1869-R1869</f>
        <v>41498</v>
      </c>
      <c r="T1869">
        <v>33</v>
      </c>
      <c r="U1869">
        <v>0</v>
      </c>
      <c r="V1869">
        <v>5</v>
      </c>
      <c r="W1869">
        <v>0</v>
      </c>
      <c r="X1869">
        <v>0</v>
      </c>
      <c r="Y1869">
        <v>15</v>
      </c>
      <c r="Z1869">
        <v>53</v>
      </c>
      <c r="AA1869">
        <f>Z1869/P1869</f>
        <v>0.11883408071748879</v>
      </c>
      <c r="AB1869" s="11" t="s">
        <v>506</v>
      </c>
      <c r="AC1869" t="s">
        <v>59</v>
      </c>
      <c r="AD1869">
        <v>2</v>
      </c>
      <c r="AE1869" t="str">
        <f>IF(AD1869&gt;3, "Prefers Discount", "Discount Indifferent")</f>
        <v>Discount Indifferent</v>
      </c>
      <c r="AF1869">
        <v>2</v>
      </c>
      <c r="AG1869">
        <v>1</v>
      </c>
      <c r="AH1869">
        <v>1</v>
      </c>
      <c r="AI1869" t="str">
        <f>INDEX($AF$1:$AH$1,MATCH(MAX(AF1869:AH1869),AF1869:AH1869,0))</f>
        <v>Store_Orders</v>
      </c>
      <c r="AJ1869">
        <v>4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f>SUM(AK1869:AO1869)</f>
        <v>0</v>
      </c>
      <c r="AQ1869" t="s">
        <v>67</v>
      </c>
      <c r="AR1869">
        <v>0</v>
      </c>
      <c r="AS1869" t="str">
        <f>IF(OR(AK1869&gt;0, AL1869&gt;0, AM1869&gt;0, AN1869&gt;0, AO1869&gt;0), "Converted", "Not Converted")</f>
        <v>Not Converted</v>
      </c>
      <c r="AT1869">
        <v>0</v>
      </c>
      <c r="AU1869">
        <v>3</v>
      </c>
      <c r="AV1869">
        <v>11</v>
      </c>
      <c r="AW1869">
        <f>IF(Z1869&gt;607, 4, 0)</f>
        <v>0</v>
      </c>
      <c r="AX1869">
        <f>IF(AA1869&gt;1.6588, 3, 0)</f>
        <v>0</v>
      </c>
      <c r="AY1869">
        <f>IF(P1869&gt;401, 2, 0)</f>
        <v>2</v>
      </c>
      <c r="AZ1869">
        <f>IF(I1869&gt;52915.77, 1, 0)</f>
        <v>0</v>
      </c>
      <c r="BA1869">
        <f>SUM(AW1869:AZ1869)</f>
        <v>2</v>
      </c>
      <c r="BB1869" t="str">
        <f>VLOOKUP(BA1869,'Standard Deviations'!$L$1:$M$11,2,TRUE)</f>
        <v>Bronze</v>
      </c>
    </row>
    <row r="1870" spans="1:54">
      <c r="A1870">
        <v>8686</v>
      </c>
      <c r="B1870">
        <v>1979</v>
      </c>
      <c r="C1870">
        <f>2024-B1870</f>
        <v>45</v>
      </c>
      <c r="D1870" t="str">
        <f>VLOOKUP(B1870,Reference!$A$1:$B$125, 2)</f>
        <v>Gen X</v>
      </c>
      <c r="E1870" t="s">
        <v>546</v>
      </c>
      <c r="F1870" t="str">
        <f>IF(E1870="High School", "No College", "College")</f>
        <v>No College</v>
      </c>
      <c r="G1870" t="s">
        <v>65</v>
      </c>
      <c r="H1870">
        <v>23724</v>
      </c>
      <c r="I1870">
        <v>23724</v>
      </c>
      <c r="J1870" s="4" t="s">
        <v>341</v>
      </c>
      <c r="K1870">
        <v>1</v>
      </c>
      <c r="L1870">
        <v>0</v>
      </c>
      <c r="M1870" t="str">
        <f>IF(OR(K1870&gt;0, L1870&gt;0), "Parent", "Not Parent")</f>
        <v>Parent</v>
      </c>
      <c r="N1870" t="s">
        <v>477</v>
      </c>
      <c r="O1870" s="8">
        <v>41916</v>
      </c>
      <c r="P1870" s="9">
        <f>O1870-N1870</f>
        <v>634</v>
      </c>
      <c r="Q1870">
        <v>65</v>
      </c>
      <c r="R1870" s="9">
        <f>P1870-Q1870</f>
        <v>569</v>
      </c>
      <c r="S1870" s="8">
        <f>O1870-R1870</f>
        <v>41347</v>
      </c>
      <c r="T1870">
        <v>5</v>
      </c>
      <c r="U1870">
        <v>23</v>
      </c>
      <c r="V1870">
        <v>15</v>
      </c>
      <c r="W1870">
        <v>0</v>
      </c>
      <c r="X1870">
        <v>18</v>
      </c>
      <c r="Y1870">
        <v>14</v>
      </c>
      <c r="Z1870">
        <v>75</v>
      </c>
      <c r="AA1870">
        <f>Z1870/P1870</f>
        <v>0.11829652996845426</v>
      </c>
      <c r="AB1870" s="14" t="s">
        <v>506</v>
      </c>
      <c r="AC1870" s="13" t="s">
        <v>63</v>
      </c>
      <c r="AD1870">
        <v>2</v>
      </c>
      <c r="AE1870" t="str">
        <f>IF(AD1870&gt;3, "Prefers Discount", "Discount Indifferent")</f>
        <v>Discount Indifferent</v>
      </c>
      <c r="AF1870">
        <v>3</v>
      </c>
      <c r="AG1870">
        <v>2</v>
      </c>
      <c r="AH1870">
        <v>0</v>
      </c>
      <c r="AI1870" t="str">
        <f>INDEX($AF$1:$AH$1,MATCH(MAX(AF1870:AH1870),AF1870:AH1870,0))</f>
        <v>Store_Orders</v>
      </c>
      <c r="AJ1870">
        <v>8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f>SUM(AK1870:AO1870)</f>
        <v>0</v>
      </c>
      <c r="AQ1870" t="s">
        <v>67</v>
      </c>
      <c r="AR1870">
        <v>0</v>
      </c>
      <c r="AS1870" t="str">
        <f>IF(OR(AK1870&gt;0, AL1870&gt;0, AM1870&gt;0, AN1870&gt;0, AO1870&gt;0), "Converted", "Not Converted")</f>
        <v>Not Converted</v>
      </c>
      <c r="AT1870">
        <v>0</v>
      </c>
      <c r="AU1870">
        <v>3</v>
      </c>
      <c r="AV1870">
        <v>11</v>
      </c>
      <c r="AW1870">
        <f>IF(Z1870&gt;607, 4, 0)</f>
        <v>0</v>
      </c>
      <c r="AX1870">
        <f>IF(AA1870&gt;1.6588, 3, 0)</f>
        <v>0</v>
      </c>
      <c r="AY1870">
        <f>IF(P1870&gt;401, 2, 0)</f>
        <v>2</v>
      </c>
      <c r="AZ1870">
        <f>IF(I1870&gt;52915.77, 1, 0)</f>
        <v>0</v>
      </c>
      <c r="BA1870">
        <f>SUM(AW1870:AZ1870)</f>
        <v>2</v>
      </c>
      <c r="BB1870" t="str">
        <f>VLOOKUP(BA1870,'Standard Deviations'!$L$1:$M$11,2,TRUE)</f>
        <v>Bronze</v>
      </c>
    </row>
    <row r="1871" spans="1:54">
      <c r="A1871">
        <v>10708</v>
      </c>
      <c r="B1871">
        <v>1978</v>
      </c>
      <c r="C1871">
        <f>2024-B1871</f>
        <v>46</v>
      </c>
      <c r="D1871" t="str">
        <f>VLOOKUP(B1871,Reference!$A$1:$B$125, 2)</f>
        <v>Gen X</v>
      </c>
      <c r="E1871" t="s">
        <v>74</v>
      </c>
      <c r="F1871" t="str">
        <f>IF(E1871="High School", "No College", "College")</f>
        <v>College</v>
      </c>
      <c r="G1871" t="s">
        <v>60</v>
      </c>
      <c r="H1871">
        <v>36975</v>
      </c>
      <c r="I1871">
        <v>36975</v>
      </c>
      <c r="J1871" s="4" t="s">
        <v>175</v>
      </c>
      <c r="K1871">
        <v>1</v>
      </c>
      <c r="L1871">
        <v>0</v>
      </c>
      <c r="M1871" t="str">
        <f>IF(OR(K1871&gt;0, L1871&gt;0), "Parent", "Not Parent")</f>
        <v>Parent</v>
      </c>
      <c r="N1871" t="s">
        <v>708</v>
      </c>
      <c r="O1871" s="8">
        <v>41916</v>
      </c>
      <c r="P1871" s="9">
        <f>O1871-N1871</f>
        <v>280</v>
      </c>
      <c r="Q1871">
        <v>50</v>
      </c>
      <c r="R1871" s="9">
        <f>P1871-Q1871</f>
        <v>230</v>
      </c>
      <c r="S1871" s="8">
        <f>O1871-R1871</f>
        <v>41686</v>
      </c>
      <c r="T1871">
        <v>10</v>
      </c>
      <c r="U1871">
        <v>6</v>
      </c>
      <c r="V1871">
        <v>11</v>
      </c>
      <c r="W1871">
        <v>0</v>
      </c>
      <c r="X1871">
        <v>4</v>
      </c>
      <c r="Y1871">
        <v>2</v>
      </c>
      <c r="Z1871">
        <v>33</v>
      </c>
      <c r="AA1871">
        <f>Z1871/P1871</f>
        <v>0.11785714285714285</v>
      </c>
      <c r="AB1871" s="14" t="s">
        <v>506</v>
      </c>
      <c r="AC1871" s="13" t="s">
        <v>63</v>
      </c>
      <c r="AD1871">
        <v>1</v>
      </c>
      <c r="AE1871" t="str">
        <f>IF(AD1871&gt;3, "Prefers Discount", "Discount Indifferent")</f>
        <v>Discount Indifferent</v>
      </c>
      <c r="AF1871">
        <v>3</v>
      </c>
      <c r="AG1871">
        <v>1</v>
      </c>
      <c r="AH1871">
        <v>0</v>
      </c>
      <c r="AI1871" t="str">
        <f>INDEX($AF$1:$AH$1,MATCH(MAX(AF1871:AH1871),AF1871:AH1871,0))</f>
        <v>Store_Orders</v>
      </c>
      <c r="AJ1871">
        <v>7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f>SUM(AK1871:AO1871)</f>
        <v>0</v>
      </c>
      <c r="AQ1871" t="s">
        <v>67</v>
      </c>
      <c r="AR1871">
        <v>0</v>
      </c>
      <c r="AS1871" t="str">
        <f>IF(OR(AK1871&gt;0, AL1871&gt;0, AM1871&gt;0, AN1871&gt;0, AO1871&gt;0), "Converted", "Not Converted")</f>
        <v>Not Converted</v>
      </c>
      <c r="AT1871">
        <v>0</v>
      </c>
      <c r="AU1871">
        <v>3</v>
      </c>
      <c r="AV1871">
        <v>11</v>
      </c>
      <c r="AW1871">
        <f>IF(Z1871&gt;607, 4, 0)</f>
        <v>0</v>
      </c>
      <c r="AX1871">
        <f>IF(AA1871&gt;1.6588, 3, 0)</f>
        <v>0</v>
      </c>
      <c r="AY1871">
        <f>IF(P1871&gt;401, 2, 0)</f>
        <v>0</v>
      </c>
      <c r="AZ1871">
        <f>IF(I1871&gt;52915.77, 1, 0)</f>
        <v>0</v>
      </c>
      <c r="BA1871">
        <f>SUM(AW1871:AZ1871)</f>
        <v>0</v>
      </c>
      <c r="BB1871" t="str">
        <f>VLOOKUP(BA1871,'Standard Deviations'!$L$1:$M$11,2,TRUE)</f>
        <v>No Tier</v>
      </c>
    </row>
    <row r="1872" spans="1:54">
      <c r="A1872">
        <v>7264</v>
      </c>
      <c r="B1872">
        <v>1978</v>
      </c>
      <c r="C1872">
        <f>2024-B1872</f>
        <v>46</v>
      </c>
      <c r="D1872" t="str">
        <f>VLOOKUP(B1872,Reference!$A$1:$B$125, 2)</f>
        <v>Gen X</v>
      </c>
      <c r="E1872" t="s">
        <v>74</v>
      </c>
      <c r="F1872" t="str">
        <f>IF(E1872="High School", "No College", "College")</f>
        <v>College</v>
      </c>
      <c r="G1872" t="s">
        <v>60</v>
      </c>
      <c r="H1872">
        <v>52195</v>
      </c>
      <c r="I1872">
        <v>52195</v>
      </c>
      <c r="J1872" s="4" t="s">
        <v>175</v>
      </c>
      <c r="K1872">
        <v>2</v>
      </c>
      <c r="L1872">
        <v>1</v>
      </c>
      <c r="M1872" t="str">
        <f>IF(OR(K1872&gt;0, L1872&gt;0), "Parent", "Not Parent")</f>
        <v>Parent</v>
      </c>
      <c r="N1872" t="s">
        <v>90</v>
      </c>
      <c r="O1872" s="8">
        <v>41916</v>
      </c>
      <c r="P1872" s="9">
        <f>O1872-N1872</f>
        <v>145</v>
      </c>
      <c r="Q1872">
        <v>2</v>
      </c>
      <c r="R1872" s="9">
        <f>P1872-Q1872</f>
        <v>143</v>
      </c>
      <c r="S1872" s="8">
        <f>O1872-R1872</f>
        <v>41773</v>
      </c>
      <c r="T1872">
        <v>12</v>
      </c>
      <c r="U1872">
        <v>0</v>
      </c>
      <c r="V1872">
        <v>4</v>
      </c>
      <c r="W1872">
        <v>0</v>
      </c>
      <c r="X1872">
        <v>0</v>
      </c>
      <c r="Y1872">
        <v>1</v>
      </c>
      <c r="Z1872">
        <v>17</v>
      </c>
      <c r="AA1872">
        <f>Z1872/P1872</f>
        <v>0.11724137931034483</v>
      </c>
      <c r="AB1872" s="11" t="s">
        <v>506</v>
      </c>
      <c r="AC1872" t="s">
        <v>59</v>
      </c>
      <c r="AD1872">
        <v>1</v>
      </c>
      <c r="AE1872" t="str">
        <f>IF(AD1872&gt;3, "Prefers Discount", "Discount Indifferent")</f>
        <v>Discount Indifferent</v>
      </c>
      <c r="AF1872">
        <v>2</v>
      </c>
      <c r="AG1872">
        <v>1</v>
      </c>
      <c r="AH1872">
        <v>0</v>
      </c>
      <c r="AI1872" t="str">
        <f>INDEX($AF$1:$AH$1,MATCH(MAX(AF1872:AH1872),AF1872:AH1872,0))</f>
        <v>Store_Orders</v>
      </c>
      <c r="AJ1872">
        <v>8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f>SUM(AK1872:AO1872)</f>
        <v>0</v>
      </c>
      <c r="AQ1872" t="s">
        <v>67</v>
      </c>
      <c r="AR1872">
        <v>0</v>
      </c>
      <c r="AS1872" t="str">
        <f>IF(OR(AK1872&gt;0, AL1872&gt;0, AM1872&gt;0, AN1872&gt;0, AO1872&gt;0), "Converted", "Not Converted")</f>
        <v>Not Converted</v>
      </c>
      <c r="AT1872">
        <v>0</v>
      </c>
      <c r="AU1872">
        <v>3</v>
      </c>
      <c r="AV1872">
        <v>11</v>
      </c>
      <c r="AW1872">
        <f>IF(Z1872&gt;607, 4, 0)</f>
        <v>0</v>
      </c>
      <c r="AX1872">
        <f>IF(AA1872&gt;1.6588, 3, 0)</f>
        <v>0</v>
      </c>
      <c r="AY1872">
        <f>IF(P1872&gt;401, 2, 0)</f>
        <v>0</v>
      </c>
      <c r="AZ1872">
        <f>IF(I1872&gt;52915.77, 1, 0)</f>
        <v>0</v>
      </c>
      <c r="BA1872">
        <f>SUM(AW1872:AZ1872)</f>
        <v>0</v>
      </c>
      <c r="BB1872" t="str">
        <f>VLOOKUP(BA1872,'Standard Deviations'!$L$1:$M$11,2,TRUE)</f>
        <v>No Tier</v>
      </c>
    </row>
    <row r="1873" spans="1:54">
      <c r="A1873">
        <v>7892</v>
      </c>
      <c r="B1873">
        <v>1969</v>
      </c>
      <c r="C1873">
        <f>2024-B1873</f>
        <v>55</v>
      </c>
      <c r="D1873" t="str">
        <f>VLOOKUP(B1873,Reference!$A$1:$B$125, 2)</f>
        <v>Gen X</v>
      </c>
      <c r="E1873" t="s">
        <v>54</v>
      </c>
      <c r="F1873" t="str">
        <f>IF(E1873="High School", "No College", "College")</f>
        <v>College</v>
      </c>
      <c r="G1873" t="s">
        <v>60</v>
      </c>
      <c r="H1873">
        <v>18589</v>
      </c>
      <c r="I1873">
        <v>18589</v>
      </c>
      <c r="J1873" s="4" t="s">
        <v>341</v>
      </c>
      <c r="K1873">
        <v>0</v>
      </c>
      <c r="L1873">
        <v>0</v>
      </c>
      <c r="M1873" t="str">
        <f>IF(OR(K1873&gt;0, L1873&gt;0), "Parent", "Not Parent")</f>
        <v>Not Parent</v>
      </c>
      <c r="N1873" t="s">
        <v>532</v>
      </c>
      <c r="O1873" s="8">
        <v>41916</v>
      </c>
      <c r="P1873" s="9">
        <f>O1873-N1873</f>
        <v>640</v>
      </c>
      <c r="Q1873">
        <v>89</v>
      </c>
      <c r="R1873" s="9">
        <f>P1873-Q1873</f>
        <v>551</v>
      </c>
      <c r="S1873" s="8">
        <f>O1873-R1873</f>
        <v>41365</v>
      </c>
      <c r="T1873">
        <v>6</v>
      </c>
      <c r="U1873">
        <v>4</v>
      </c>
      <c r="V1873">
        <v>25</v>
      </c>
      <c r="W1873">
        <v>15</v>
      </c>
      <c r="X1873">
        <v>12</v>
      </c>
      <c r="Y1873">
        <v>13</v>
      </c>
      <c r="Z1873">
        <v>75</v>
      </c>
      <c r="AA1873">
        <f>Z1873/P1873</f>
        <v>0.1171875</v>
      </c>
      <c r="AB1873" s="14" t="s">
        <v>506</v>
      </c>
      <c r="AC1873" s="13" t="s">
        <v>63</v>
      </c>
      <c r="AD1873">
        <v>2</v>
      </c>
      <c r="AE1873" t="str">
        <f>IF(AD1873&gt;3, "Prefers Discount", "Discount Indifferent")</f>
        <v>Discount Indifferent</v>
      </c>
      <c r="AF1873">
        <v>3</v>
      </c>
      <c r="AG1873">
        <v>2</v>
      </c>
      <c r="AH1873">
        <v>1</v>
      </c>
      <c r="AI1873" t="str">
        <f>INDEX($AF$1:$AH$1,MATCH(MAX(AF1873:AH1873),AF1873:AH1873,0))</f>
        <v>Store_Orders</v>
      </c>
      <c r="AJ1873">
        <v>7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f>SUM(AK1873:AO1873)</f>
        <v>0</v>
      </c>
      <c r="AQ1873" t="s">
        <v>67</v>
      </c>
      <c r="AR1873">
        <v>0</v>
      </c>
      <c r="AS1873" t="str">
        <f>IF(OR(AK1873&gt;0, AL1873&gt;0, AM1873&gt;0, AN1873&gt;0, AO1873&gt;0), "Converted", "Not Converted")</f>
        <v>Not Converted</v>
      </c>
      <c r="AT1873">
        <v>0</v>
      </c>
      <c r="AU1873">
        <v>3</v>
      </c>
      <c r="AV1873">
        <v>11</v>
      </c>
      <c r="AW1873">
        <f>IF(Z1873&gt;607, 4, 0)</f>
        <v>0</v>
      </c>
      <c r="AX1873">
        <f>IF(AA1873&gt;1.6588, 3, 0)</f>
        <v>0</v>
      </c>
      <c r="AY1873">
        <f>IF(P1873&gt;401, 2, 0)</f>
        <v>2</v>
      </c>
      <c r="AZ1873">
        <f>IF(I1873&gt;52915.77, 1, 0)</f>
        <v>0</v>
      </c>
      <c r="BA1873">
        <f>SUM(AW1873:AZ1873)</f>
        <v>2</v>
      </c>
      <c r="BB1873" t="str">
        <f>VLOOKUP(BA1873,'Standard Deviations'!$L$1:$M$11,2,TRUE)</f>
        <v>Bronze</v>
      </c>
    </row>
    <row r="1874" spans="1:54">
      <c r="A1874">
        <v>5790</v>
      </c>
      <c r="B1874">
        <v>1985</v>
      </c>
      <c r="C1874">
        <f>2024-B1874</f>
        <v>39</v>
      </c>
      <c r="D1874" t="str">
        <f>VLOOKUP(B1874,Reference!$A$1:$B$125, 2)</f>
        <v>Millennials</v>
      </c>
      <c r="E1874" t="s">
        <v>54</v>
      </c>
      <c r="F1874" t="str">
        <f>IF(E1874="High School", "No College", "College")</f>
        <v>College</v>
      </c>
      <c r="G1874" t="s">
        <v>55</v>
      </c>
      <c r="H1874">
        <v>31158</v>
      </c>
      <c r="I1874">
        <v>31158</v>
      </c>
      <c r="J1874" s="4" t="s">
        <v>341</v>
      </c>
      <c r="K1874">
        <v>1</v>
      </c>
      <c r="L1874">
        <v>0</v>
      </c>
      <c r="M1874" t="str">
        <f>IF(OR(K1874&gt;0, L1874&gt;0), "Parent", "Not Parent")</f>
        <v>Parent</v>
      </c>
      <c r="N1874" t="s">
        <v>547</v>
      </c>
      <c r="O1874" s="8">
        <v>41916</v>
      </c>
      <c r="P1874" s="9">
        <f>O1874-N1874</f>
        <v>615</v>
      </c>
      <c r="Q1874">
        <v>62</v>
      </c>
      <c r="R1874" s="9">
        <f>P1874-Q1874</f>
        <v>553</v>
      </c>
      <c r="S1874" s="8">
        <f>O1874-R1874</f>
        <v>41363</v>
      </c>
      <c r="T1874">
        <v>25</v>
      </c>
      <c r="U1874">
        <v>6</v>
      </c>
      <c r="V1874">
        <v>16</v>
      </c>
      <c r="W1874">
        <v>20</v>
      </c>
      <c r="X1874">
        <v>0</v>
      </c>
      <c r="Y1874">
        <v>5</v>
      </c>
      <c r="Z1874">
        <v>72</v>
      </c>
      <c r="AA1874">
        <f>Z1874/P1874</f>
        <v>0.11707317073170732</v>
      </c>
      <c r="AB1874" s="14" t="s">
        <v>506</v>
      </c>
      <c r="AC1874" s="13" t="s">
        <v>63</v>
      </c>
      <c r="AD1874">
        <v>2</v>
      </c>
      <c r="AE1874" t="str">
        <f>IF(AD1874&gt;3, "Prefers Discount", "Discount Indifferent")</f>
        <v>Discount Indifferent</v>
      </c>
      <c r="AF1874">
        <v>3</v>
      </c>
      <c r="AG1874">
        <v>2</v>
      </c>
      <c r="AH1874">
        <v>0</v>
      </c>
      <c r="AI1874" t="str">
        <f>INDEX($AF$1:$AH$1,MATCH(MAX(AF1874:AH1874),AF1874:AH1874,0))</f>
        <v>Store_Orders</v>
      </c>
      <c r="AJ1874">
        <v>8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f>SUM(AK1874:AO1874)</f>
        <v>0</v>
      </c>
      <c r="AQ1874" t="s">
        <v>67</v>
      </c>
      <c r="AR1874">
        <v>0</v>
      </c>
      <c r="AS1874" t="str">
        <f>IF(OR(AK1874&gt;0, AL1874&gt;0, AM1874&gt;0, AN1874&gt;0, AO1874&gt;0), "Converted", "Not Converted")</f>
        <v>Not Converted</v>
      </c>
      <c r="AT1874">
        <v>0</v>
      </c>
      <c r="AU1874">
        <v>3</v>
      </c>
      <c r="AV1874">
        <v>11</v>
      </c>
      <c r="AW1874">
        <f>IF(Z1874&gt;607, 4, 0)</f>
        <v>0</v>
      </c>
      <c r="AX1874">
        <f>IF(AA1874&gt;1.6588, 3, 0)</f>
        <v>0</v>
      </c>
      <c r="AY1874">
        <f>IF(P1874&gt;401, 2, 0)</f>
        <v>2</v>
      </c>
      <c r="AZ1874">
        <f>IF(I1874&gt;52915.77, 1, 0)</f>
        <v>0</v>
      </c>
      <c r="BA1874">
        <f>SUM(AW1874:AZ1874)</f>
        <v>2</v>
      </c>
      <c r="BB1874" t="str">
        <f>VLOOKUP(BA1874,'Standard Deviations'!$L$1:$M$11,2,TRUE)</f>
        <v>Bronze</v>
      </c>
    </row>
    <row r="1875" spans="1:54">
      <c r="A1875">
        <v>11100</v>
      </c>
      <c r="B1875">
        <v>1972</v>
      </c>
      <c r="C1875">
        <f>2024-B1875</f>
        <v>52</v>
      </c>
      <c r="D1875" t="str">
        <f>VLOOKUP(B1875,Reference!$A$1:$B$125, 2)</f>
        <v>Gen X</v>
      </c>
      <c r="E1875" t="s">
        <v>54</v>
      </c>
      <c r="F1875" t="str">
        <f>IF(E1875="High School", "No College", "College")</f>
        <v>College</v>
      </c>
      <c r="G1875" t="s">
        <v>71</v>
      </c>
      <c r="H1875">
        <v>51813</v>
      </c>
      <c r="I1875">
        <v>51813</v>
      </c>
      <c r="J1875" s="4" t="s">
        <v>175</v>
      </c>
      <c r="K1875">
        <v>1</v>
      </c>
      <c r="L1875">
        <v>1</v>
      </c>
      <c r="M1875" t="str">
        <f>IF(OR(K1875&gt;0, L1875&gt;0), "Parent", "Not Parent")</f>
        <v>Parent</v>
      </c>
      <c r="N1875" t="s">
        <v>631</v>
      </c>
      <c r="O1875" s="8">
        <v>41916</v>
      </c>
      <c r="P1875" s="9">
        <f>O1875-N1875</f>
        <v>541</v>
      </c>
      <c r="Q1875">
        <v>37</v>
      </c>
      <c r="R1875" s="9">
        <f>P1875-Q1875</f>
        <v>504</v>
      </c>
      <c r="S1875" s="8">
        <f>O1875-R1875</f>
        <v>41412</v>
      </c>
      <c r="T1875">
        <v>51</v>
      </c>
      <c r="U1875">
        <v>2</v>
      </c>
      <c r="V1875">
        <v>7</v>
      </c>
      <c r="W1875">
        <v>0</v>
      </c>
      <c r="X1875">
        <v>1</v>
      </c>
      <c r="Y1875">
        <v>2</v>
      </c>
      <c r="Z1875">
        <v>63</v>
      </c>
      <c r="AA1875">
        <f>Z1875/P1875</f>
        <v>0.11645101663585952</v>
      </c>
      <c r="AB1875" s="11" t="s">
        <v>506</v>
      </c>
      <c r="AC1875" t="s">
        <v>59</v>
      </c>
      <c r="AD1875">
        <v>2</v>
      </c>
      <c r="AE1875" t="str">
        <f>IF(AD1875&gt;3, "Prefers Discount", "Discount Indifferent")</f>
        <v>Discount Indifferent</v>
      </c>
      <c r="AF1875">
        <v>3</v>
      </c>
      <c r="AG1875">
        <v>2</v>
      </c>
      <c r="AH1875">
        <v>0</v>
      </c>
      <c r="AI1875" t="str">
        <f>INDEX($AF$1:$AH$1,MATCH(MAX(AF1875:AH1875),AF1875:AH1875,0))</f>
        <v>Store_Orders</v>
      </c>
      <c r="AJ1875">
        <v>7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f>SUM(AK1875:AO1875)</f>
        <v>0</v>
      </c>
      <c r="AQ1875" t="s">
        <v>67</v>
      </c>
      <c r="AR1875">
        <v>0</v>
      </c>
      <c r="AS1875" t="str">
        <f>IF(OR(AK1875&gt;0, AL1875&gt;0, AM1875&gt;0, AN1875&gt;0, AO1875&gt;0), "Converted", "Not Converted")</f>
        <v>Not Converted</v>
      </c>
      <c r="AT1875">
        <v>0</v>
      </c>
      <c r="AU1875">
        <v>3</v>
      </c>
      <c r="AV1875">
        <v>11</v>
      </c>
      <c r="AW1875">
        <f>IF(Z1875&gt;607, 4, 0)</f>
        <v>0</v>
      </c>
      <c r="AX1875">
        <f>IF(AA1875&gt;1.6588, 3, 0)</f>
        <v>0</v>
      </c>
      <c r="AY1875">
        <f>IF(P1875&gt;401, 2, 0)</f>
        <v>2</v>
      </c>
      <c r="AZ1875">
        <f>IF(I1875&gt;52915.77, 1, 0)</f>
        <v>0</v>
      </c>
      <c r="BA1875">
        <f>SUM(AW1875:AZ1875)</f>
        <v>2</v>
      </c>
      <c r="BB1875" t="str">
        <f>VLOOKUP(BA1875,'Standard Deviations'!$L$1:$M$11,2,TRUE)</f>
        <v>Bronze</v>
      </c>
    </row>
    <row r="1876" spans="1:54">
      <c r="A1876">
        <v>6431</v>
      </c>
      <c r="B1876">
        <v>1964</v>
      </c>
      <c r="C1876">
        <f>2024-B1876</f>
        <v>60</v>
      </c>
      <c r="D1876" t="str">
        <f>VLOOKUP(B1876,Reference!$A$1:$B$125, 2)</f>
        <v>Boomers</v>
      </c>
      <c r="E1876" t="s">
        <v>68</v>
      </c>
      <c r="F1876" t="str">
        <f>IF(E1876="High School", "No College", "College")</f>
        <v>College</v>
      </c>
      <c r="G1876" t="s">
        <v>55</v>
      </c>
      <c r="H1876">
        <v>45759</v>
      </c>
      <c r="I1876">
        <v>45759</v>
      </c>
      <c r="J1876" s="4" t="s">
        <v>175</v>
      </c>
      <c r="K1876">
        <v>1</v>
      </c>
      <c r="L1876">
        <v>1</v>
      </c>
      <c r="M1876" t="str">
        <f>IF(OR(K1876&gt;0, L1876&gt;0), "Parent", "Not Parent")</f>
        <v>Parent</v>
      </c>
      <c r="N1876" t="s">
        <v>709</v>
      </c>
      <c r="O1876" s="8">
        <v>41916</v>
      </c>
      <c r="P1876" s="9">
        <f>O1876-N1876</f>
        <v>588</v>
      </c>
      <c r="Q1876">
        <v>13</v>
      </c>
      <c r="R1876" s="9">
        <f>P1876-Q1876</f>
        <v>575</v>
      </c>
      <c r="S1876" s="8">
        <f>O1876-R1876</f>
        <v>41341</v>
      </c>
      <c r="T1876">
        <v>42</v>
      </c>
      <c r="U1876">
        <v>1</v>
      </c>
      <c r="V1876">
        <v>18</v>
      </c>
      <c r="W1876">
        <v>3</v>
      </c>
      <c r="X1876">
        <v>0</v>
      </c>
      <c r="Y1876">
        <v>4</v>
      </c>
      <c r="Z1876">
        <v>68</v>
      </c>
      <c r="AA1876">
        <f>Z1876/P1876</f>
        <v>0.11564625850340136</v>
      </c>
      <c r="AB1876" s="11" t="s">
        <v>506</v>
      </c>
      <c r="AC1876" t="s">
        <v>59</v>
      </c>
      <c r="AD1876">
        <v>2</v>
      </c>
      <c r="AE1876" t="str">
        <f>IF(AD1876&gt;3, "Prefers Discount", "Discount Indifferent")</f>
        <v>Discount Indifferent</v>
      </c>
      <c r="AF1876">
        <v>3</v>
      </c>
      <c r="AG1876">
        <v>2</v>
      </c>
      <c r="AH1876">
        <v>0</v>
      </c>
      <c r="AI1876" t="str">
        <f>INDEX($AF$1:$AH$1,MATCH(MAX(AF1876:AH1876),AF1876:AH1876,0))</f>
        <v>Store_Orders</v>
      </c>
      <c r="AJ1876">
        <v>7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f>SUM(AK1876:AO1876)</f>
        <v>0</v>
      </c>
      <c r="AQ1876" t="s">
        <v>67</v>
      </c>
      <c r="AR1876">
        <v>0</v>
      </c>
      <c r="AS1876" t="str">
        <f>IF(OR(AK1876&gt;0, AL1876&gt;0, AM1876&gt;0, AN1876&gt;0, AO1876&gt;0), "Converted", "Not Converted")</f>
        <v>Not Converted</v>
      </c>
      <c r="AT1876">
        <v>0</v>
      </c>
      <c r="AU1876">
        <v>3</v>
      </c>
      <c r="AV1876">
        <v>11</v>
      </c>
      <c r="AW1876">
        <f>IF(Z1876&gt;607, 4, 0)</f>
        <v>0</v>
      </c>
      <c r="AX1876">
        <f>IF(AA1876&gt;1.6588, 3, 0)</f>
        <v>0</v>
      </c>
      <c r="AY1876">
        <f>IF(P1876&gt;401, 2, 0)</f>
        <v>2</v>
      </c>
      <c r="AZ1876">
        <f>IF(I1876&gt;52915.77, 1, 0)</f>
        <v>0</v>
      </c>
      <c r="BA1876">
        <f>SUM(AW1876:AZ1876)</f>
        <v>2</v>
      </c>
      <c r="BB1876" t="str">
        <f>VLOOKUP(BA1876,'Standard Deviations'!$L$1:$M$11,2,TRUE)</f>
        <v>Bronze</v>
      </c>
    </row>
    <row r="1877" spans="1:54">
      <c r="A1877">
        <v>10789</v>
      </c>
      <c r="B1877">
        <v>1964</v>
      </c>
      <c r="C1877">
        <f>2024-B1877</f>
        <v>60</v>
      </c>
      <c r="D1877" t="str">
        <f>VLOOKUP(B1877,Reference!$A$1:$B$125, 2)</f>
        <v>Boomers</v>
      </c>
      <c r="E1877" t="s">
        <v>68</v>
      </c>
      <c r="F1877" t="str">
        <f>IF(E1877="High School", "No College", "College")</f>
        <v>College</v>
      </c>
      <c r="G1877" t="s">
        <v>55</v>
      </c>
      <c r="H1877">
        <v>45759</v>
      </c>
      <c r="I1877">
        <v>45759</v>
      </c>
      <c r="J1877" s="4" t="s">
        <v>175</v>
      </c>
      <c r="K1877">
        <v>1</v>
      </c>
      <c r="L1877">
        <v>1</v>
      </c>
      <c r="M1877" t="str">
        <f>IF(OR(K1877&gt;0, L1877&gt;0), "Parent", "Not Parent")</f>
        <v>Parent</v>
      </c>
      <c r="N1877" t="s">
        <v>709</v>
      </c>
      <c r="O1877" s="8">
        <v>41916</v>
      </c>
      <c r="P1877" s="9">
        <f>O1877-N1877</f>
        <v>588</v>
      </c>
      <c r="Q1877">
        <v>13</v>
      </c>
      <c r="R1877" s="9">
        <f>P1877-Q1877</f>
        <v>575</v>
      </c>
      <c r="S1877" s="8">
        <f>O1877-R1877</f>
        <v>41341</v>
      </c>
      <c r="T1877">
        <v>42</v>
      </c>
      <c r="U1877">
        <v>1</v>
      </c>
      <c r="V1877">
        <v>18</v>
      </c>
      <c r="W1877">
        <v>3</v>
      </c>
      <c r="X1877">
        <v>0</v>
      </c>
      <c r="Y1877">
        <v>4</v>
      </c>
      <c r="Z1877">
        <v>68</v>
      </c>
      <c r="AA1877">
        <f>Z1877/P1877</f>
        <v>0.11564625850340136</v>
      </c>
      <c r="AB1877" s="11" t="s">
        <v>506</v>
      </c>
      <c r="AC1877" t="s">
        <v>59</v>
      </c>
      <c r="AD1877">
        <v>2</v>
      </c>
      <c r="AE1877" t="str">
        <f>IF(AD1877&gt;3, "Prefers Discount", "Discount Indifferent")</f>
        <v>Discount Indifferent</v>
      </c>
      <c r="AF1877">
        <v>3</v>
      </c>
      <c r="AG1877">
        <v>2</v>
      </c>
      <c r="AH1877">
        <v>0</v>
      </c>
      <c r="AI1877" t="str">
        <f>INDEX($AF$1:$AH$1,MATCH(MAX(AF1877:AH1877),AF1877:AH1877,0))</f>
        <v>Store_Orders</v>
      </c>
      <c r="AJ1877">
        <v>7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f>SUM(AK1877:AO1877)</f>
        <v>0</v>
      </c>
      <c r="AQ1877" t="s">
        <v>67</v>
      </c>
      <c r="AR1877">
        <v>0</v>
      </c>
      <c r="AS1877" t="str">
        <f>IF(OR(AK1877&gt;0, AL1877&gt;0, AM1877&gt;0, AN1877&gt;0, AO1877&gt;0), "Converted", "Not Converted")</f>
        <v>Not Converted</v>
      </c>
      <c r="AT1877">
        <v>0</v>
      </c>
      <c r="AU1877">
        <v>3</v>
      </c>
      <c r="AV1877">
        <v>11</v>
      </c>
      <c r="AW1877">
        <f>IF(Z1877&gt;607, 4, 0)</f>
        <v>0</v>
      </c>
      <c r="AX1877">
        <f>IF(AA1877&gt;1.6588, 3, 0)</f>
        <v>0</v>
      </c>
      <c r="AY1877">
        <f>IF(P1877&gt;401, 2, 0)</f>
        <v>2</v>
      </c>
      <c r="AZ1877">
        <f>IF(I1877&gt;52915.77, 1, 0)</f>
        <v>0</v>
      </c>
      <c r="BA1877">
        <f>SUM(AW1877:AZ1877)</f>
        <v>2</v>
      </c>
      <c r="BB1877" t="str">
        <f>VLOOKUP(BA1877,'Standard Deviations'!$L$1:$M$11,2,TRUE)</f>
        <v>Bronze</v>
      </c>
    </row>
    <row r="1878" spans="1:54">
      <c r="A1878">
        <v>5493</v>
      </c>
      <c r="B1878">
        <v>1976</v>
      </c>
      <c r="C1878">
        <f>2024-B1878</f>
        <v>48</v>
      </c>
      <c r="D1878" t="str">
        <f>VLOOKUP(B1878,Reference!$A$1:$B$125, 2)</f>
        <v>Gen X</v>
      </c>
      <c r="E1878" t="s">
        <v>54</v>
      </c>
      <c r="F1878" t="str">
        <f>IF(E1878="High School", "No College", "College")</f>
        <v>College</v>
      </c>
      <c r="G1878" t="s">
        <v>55</v>
      </c>
      <c r="H1878">
        <v>39356</v>
      </c>
      <c r="I1878">
        <v>39356</v>
      </c>
      <c r="J1878" s="4" t="s">
        <v>175</v>
      </c>
      <c r="K1878">
        <v>1</v>
      </c>
      <c r="L1878">
        <v>1</v>
      </c>
      <c r="M1878" t="str">
        <f>IF(OR(K1878&gt;0, L1878&gt;0), "Parent", "Not Parent")</f>
        <v>Parent</v>
      </c>
      <c r="N1878" t="s">
        <v>136</v>
      </c>
      <c r="O1878" s="8">
        <v>41916</v>
      </c>
      <c r="P1878" s="9">
        <f>O1878-N1878</f>
        <v>199</v>
      </c>
      <c r="Q1878">
        <v>21</v>
      </c>
      <c r="R1878" s="9">
        <f>P1878-Q1878</f>
        <v>178</v>
      </c>
      <c r="S1878" s="8">
        <f>O1878-R1878</f>
        <v>41738</v>
      </c>
      <c r="T1878">
        <v>15</v>
      </c>
      <c r="U1878">
        <v>0</v>
      </c>
      <c r="V1878">
        <v>2</v>
      </c>
      <c r="W1878">
        <v>0</v>
      </c>
      <c r="X1878">
        <v>0</v>
      </c>
      <c r="Y1878">
        <v>6</v>
      </c>
      <c r="Z1878">
        <v>23</v>
      </c>
      <c r="AA1878">
        <f>Z1878/P1878</f>
        <v>0.11557788944723618</v>
      </c>
      <c r="AB1878" s="11" t="s">
        <v>506</v>
      </c>
      <c r="AC1878" t="s">
        <v>59</v>
      </c>
      <c r="AD1878">
        <v>1</v>
      </c>
      <c r="AE1878" t="str">
        <f>IF(AD1878&gt;3, "Prefers Discount", "Discount Indifferent")</f>
        <v>Discount Indifferent</v>
      </c>
      <c r="AF1878">
        <v>2</v>
      </c>
      <c r="AG1878">
        <v>1</v>
      </c>
      <c r="AH1878">
        <v>0</v>
      </c>
      <c r="AI1878" t="str">
        <f>INDEX($AF$1:$AH$1,MATCH(MAX(AF1878:AH1878),AF1878:AH1878,0))</f>
        <v>Store_Orders</v>
      </c>
      <c r="AJ1878">
        <v>6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f>SUM(AK1878:AO1878)</f>
        <v>1</v>
      </c>
      <c r="AQ1878" t="str">
        <f>INDEX($AK$1:$AO$1,MATCH(MAX(AK1878:AO1878),AK1878:AO1878,0))</f>
        <v>Converted_on_Camp3</v>
      </c>
      <c r="AR1878">
        <v>1</v>
      </c>
      <c r="AS1878" t="str">
        <f>IF(OR(AK1878&gt;0, AL1878&gt;0, AM1878&gt;0, AN1878&gt;0, AO1878&gt;0), "Converted", "Not Converted")</f>
        <v>Converted</v>
      </c>
      <c r="AT1878">
        <v>0</v>
      </c>
      <c r="AU1878">
        <v>3</v>
      </c>
      <c r="AV1878">
        <v>11</v>
      </c>
      <c r="AW1878">
        <f>IF(Z1878&gt;607, 4, 0)</f>
        <v>0</v>
      </c>
      <c r="AX1878">
        <f>IF(AA1878&gt;1.6588, 3, 0)</f>
        <v>0</v>
      </c>
      <c r="AY1878">
        <f>IF(P1878&gt;401, 2, 0)</f>
        <v>0</v>
      </c>
      <c r="AZ1878">
        <f>IF(I1878&gt;52915.77, 1, 0)</f>
        <v>0</v>
      </c>
      <c r="BA1878">
        <f>SUM(AW1878:AZ1878)</f>
        <v>0</v>
      </c>
      <c r="BB1878" t="str">
        <f>VLOOKUP(BA1878,'Standard Deviations'!$L$1:$M$11,2,TRUE)</f>
        <v>No Tier</v>
      </c>
    </row>
    <row r="1879" spans="1:54">
      <c r="A1879">
        <v>7301</v>
      </c>
      <c r="B1879">
        <v>1982</v>
      </c>
      <c r="C1879">
        <f>2024-B1879</f>
        <v>42</v>
      </c>
      <c r="D1879" t="str">
        <f>VLOOKUP(B1879,Reference!$A$1:$B$125, 2)</f>
        <v>Millennials</v>
      </c>
      <c r="E1879" t="s">
        <v>74</v>
      </c>
      <c r="F1879" t="str">
        <f>IF(E1879="High School", "No College", "College")</f>
        <v>College</v>
      </c>
      <c r="G1879" t="s">
        <v>60</v>
      </c>
      <c r="H1879">
        <v>23616</v>
      </c>
      <c r="I1879">
        <v>23616</v>
      </c>
      <c r="J1879" s="4" t="s">
        <v>341</v>
      </c>
      <c r="K1879">
        <v>1</v>
      </c>
      <c r="L1879">
        <v>0</v>
      </c>
      <c r="M1879" t="str">
        <f>IF(OR(K1879&gt;0, L1879&gt;0), "Parent", "Not Parent")</f>
        <v>Parent</v>
      </c>
      <c r="N1879" t="s">
        <v>323</v>
      </c>
      <c r="O1879" s="8">
        <v>41916</v>
      </c>
      <c r="P1879" s="9">
        <f>O1879-N1879</f>
        <v>686</v>
      </c>
      <c r="Q1879">
        <v>76</v>
      </c>
      <c r="R1879" s="9">
        <f>P1879-Q1879</f>
        <v>610</v>
      </c>
      <c r="S1879" s="8">
        <f>O1879-R1879</f>
        <v>41306</v>
      </c>
      <c r="T1879">
        <v>4</v>
      </c>
      <c r="U1879">
        <v>22</v>
      </c>
      <c r="V1879">
        <v>11</v>
      </c>
      <c r="W1879">
        <v>3</v>
      </c>
      <c r="X1879">
        <v>7</v>
      </c>
      <c r="Y1879">
        <v>32</v>
      </c>
      <c r="Z1879">
        <v>79</v>
      </c>
      <c r="AA1879">
        <f>Z1879/P1879</f>
        <v>0.11516034985422741</v>
      </c>
      <c r="AB1879" s="14" t="s">
        <v>506</v>
      </c>
      <c r="AC1879" s="13" t="s">
        <v>63</v>
      </c>
      <c r="AD1879">
        <v>2</v>
      </c>
      <c r="AE1879" t="str">
        <f>IF(AD1879&gt;3, "Prefers Discount", "Discount Indifferent")</f>
        <v>Discount Indifferent</v>
      </c>
      <c r="AF1879">
        <v>3</v>
      </c>
      <c r="AG1879">
        <v>3</v>
      </c>
      <c r="AH1879">
        <v>0</v>
      </c>
      <c r="AI1879" t="str">
        <f>INDEX($AF$1:$AH$1,MATCH(MAX(AF1879:AH1879),AF1879:AH1879,0))</f>
        <v>Store_Orders</v>
      </c>
      <c r="AJ1879">
        <v>8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f>SUM(AK1879:AO1879)</f>
        <v>0</v>
      </c>
      <c r="AQ1879" t="s">
        <v>67</v>
      </c>
      <c r="AR1879">
        <v>1</v>
      </c>
      <c r="AS1879" t="str">
        <f>IF(OR(AK1879&gt;0, AL1879&gt;0, AM1879&gt;0, AN1879&gt;0, AO1879&gt;0), "Converted", "Not Converted")</f>
        <v>Not Converted</v>
      </c>
      <c r="AT1879">
        <v>0</v>
      </c>
      <c r="AU1879">
        <v>3</v>
      </c>
      <c r="AV1879">
        <v>11</v>
      </c>
      <c r="AW1879">
        <f>IF(Z1879&gt;607, 4, 0)</f>
        <v>0</v>
      </c>
      <c r="AX1879">
        <f>IF(AA1879&gt;1.6588, 3, 0)</f>
        <v>0</v>
      </c>
      <c r="AY1879">
        <f>IF(P1879&gt;401, 2, 0)</f>
        <v>2</v>
      </c>
      <c r="AZ1879">
        <f>IF(I1879&gt;52915.77, 1, 0)</f>
        <v>0</v>
      </c>
      <c r="BA1879">
        <f>SUM(AW1879:AZ1879)</f>
        <v>2</v>
      </c>
      <c r="BB1879" t="str">
        <f>VLOOKUP(BA1879,'Standard Deviations'!$L$1:$M$11,2,TRUE)</f>
        <v>Bronze</v>
      </c>
    </row>
    <row r="1880" spans="1:54">
      <c r="A1880">
        <v>2488</v>
      </c>
      <c r="B1880">
        <v>1956</v>
      </c>
      <c r="C1880">
        <f>2024-B1880</f>
        <v>68</v>
      </c>
      <c r="D1880" t="str">
        <f>VLOOKUP(B1880,Reference!$A$1:$B$125, 2)</f>
        <v>Boomers</v>
      </c>
      <c r="E1880" t="s">
        <v>74</v>
      </c>
      <c r="F1880" t="str">
        <f>IF(E1880="High School", "No College", "College")</f>
        <v>College</v>
      </c>
      <c r="G1880" t="s">
        <v>71</v>
      </c>
      <c r="H1880">
        <v>31395</v>
      </c>
      <c r="I1880">
        <v>31395</v>
      </c>
      <c r="J1880" s="4" t="s">
        <v>341</v>
      </c>
      <c r="K1880">
        <v>1</v>
      </c>
      <c r="L1880">
        <v>1</v>
      </c>
      <c r="M1880" t="str">
        <f>IF(OR(K1880&gt;0, L1880&gt;0), "Parent", "Not Parent")</f>
        <v>Parent</v>
      </c>
      <c r="N1880" t="s">
        <v>456</v>
      </c>
      <c r="O1880" s="8">
        <v>41916</v>
      </c>
      <c r="P1880" s="9">
        <f>O1880-N1880</f>
        <v>560</v>
      </c>
      <c r="Q1880">
        <v>80</v>
      </c>
      <c r="R1880" s="9">
        <f>P1880-Q1880</f>
        <v>480</v>
      </c>
      <c r="S1880" s="8">
        <f>O1880-R1880</f>
        <v>41436</v>
      </c>
      <c r="T1880">
        <v>23</v>
      </c>
      <c r="U1880">
        <v>1</v>
      </c>
      <c r="V1880">
        <v>25</v>
      </c>
      <c r="W1880">
        <v>0</v>
      </c>
      <c r="X1880">
        <v>8</v>
      </c>
      <c r="Y1880">
        <v>7</v>
      </c>
      <c r="Z1880">
        <v>64</v>
      </c>
      <c r="AA1880">
        <f>Z1880/P1880</f>
        <v>0.11428571428571428</v>
      </c>
      <c r="AB1880" s="14" t="s">
        <v>506</v>
      </c>
      <c r="AC1880" s="13" t="s">
        <v>63</v>
      </c>
      <c r="AD1880">
        <v>4</v>
      </c>
      <c r="AE1880" t="str">
        <f>IF(AD1880&gt;3, "Prefers Discount", "Discount Indifferent")</f>
        <v>Prefers Discount</v>
      </c>
      <c r="AF1880">
        <v>3</v>
      </c>
      <c r="AG1880">
        <v>2</v>
      </c>
      <c r="AH1880">
        <v>1</v>
      </c>
      <c r="AI1880" t="str">
        <f>INDEX($AF$1:$AH$1,MATCH(MAX(AF1880:AH1880),AF1880:AH1880,0))</f>
        <v>Store_Orders</v>
      </c>
      <c r="AJ1880">
        <v>6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f>SUM(AK1880:AO1880)</f>
        <v>0</v>
      </c>
      <c r="AQ1880" t="s">
        <v>67</v>
      </c>
      <c r="AR1880">
        <v>0</v>
      </c>
      <c r="AS1880" t="str">
        <f>IF(OR(AK1880&gt;0, AL1880&gt;0, AM1880&gt;0, AN1880&gt;0, AO1880&gt;0), "Converted", "Not Converted")</f>
        <v>Not Converted</v>
      </c>
      <c r="AT1880">
        <v>0</v>
      </c>
      <c r="AU1880">
        <v>3</v>
      </c>
      <c r="AV1880">
        <v>11</v>
      </c>
      <c r="AW1880">
        <f>IF(Z1880&gt;607, 4, 0)</f>
        <v>0</v>
      </c>
      <c r="AX1880">
        <f>IF(AA1880&gt;1.6588, 3, 0)</f>
        <v>0</v>
      </c>
      <c r="AY1880">
        <f>IF(P1880&gt;401, 2, 0)</f>
        <v>2</v>
      </c>
      <c r="AZ1880">
        <f>IF(I1880&gt;52915.77, 1, 0)</f>
        <v>0</v>
      </c>
      <c r="BA1880">
        <f>SUM(AW1880:AZ1880)</f>
        <v>2</v>
      </c>
      <c r="BB1880" t="str">
        <f>VLOOKUP(BA1880,'Standard Deviations'!$L$1:$M$11,2,TRUE)</f>
        <v>Bronze</v>
      </c>
    </row>
    <row r="1881" spans="1:54">
      <c r="A1881">
        <v>9392</v>
      </c>
      <c r="B1881">
        <v>1971</v>
      </c>
      <c r="C1881">
        <f>2024-B1881</f>
        <v>53</v>
      </c>
      <c r="D1881" t="str">
        <f>VLOOKUP(B1881,Reference!$A$1:$B$125, 2)</f>
        <v>Gen X</v>
      </c>
      <c r="E1881" t="s">
        <v>54</v>
      </c>
      <c r="F1881" t="str">
        <f>IF(E1881="High School", "No College", "College")</f>
        <v>College</v>
      </c>
      <c r="G1881" t="s">
        <v>60</v>
      </c>
      <c r="H1881">
        <v>26954</v>
      </c>
      <c r="I1881">
        <v>26954</v>
      </c>
      <c r="J1881" s="4" t="s">
        <v>341</v>
      </c>
      <c r="K1881">
        <v>1</v>
      </c>
      <c r="L1881">
        <v>0</v>
      </c>
      <c r="M1881" t="str">
        <f>IF(OR(K1881&gt;0, L1881&gt;0), "Parent", "Not Parent")</f>
        <v>Parent</v>
      </c>
      <c r="N1881" t="s">
        <v>119</v>
      </c>
      <c r="O1881" s="8">
        <v>41916</v>
      </c>
      <c r="P1881" s="9">
        <f>O1881-N1881</f>
        <v>149</v>
      </c>
      <c r="Q1881">
        <v>17</v>
      </c>
      <c r="R1881" s="9">
        <f>P1881-Q1881</f>
        <v>132</v>
      </c>
      <c r="S1881" s="8">
        <f>O1881-R1881</f>
        <v>41784</v>
      </c>
      <c r="T1881">
        <v>4</v>
      </c>
      <c r="U1881">
        <v>1</v>
      </c>
      <c r="V1881">
        <v>11</v>
      </c>
      <c r="W1881">
        <v>0</v>
      </c>
      <c r="X1881">
        <v>0</v>
      </c>
      <c r="Y1881">
        <v>1</v>
      </c>
      <c r="Z1881">
        <v>17</v>
      </c>
      <c r="AA1881">
        <f>Z1881/P1881</f>
        <v>0.11409395973154363</v>
      </c>
      <c r="AB1881" s="11" t="s">
        <v>506</v>
      </c>
      <c r="AC1881" t="s">
        <v>59</v>
      </c>
      <c r="AD1881">
        <v>1</v>
      </c>
      <c r="AE1881" t="str">
        <f>IF(AD1881&gt;3, "Prefers Discount", "Discount Indifferent")</f>
        <v>Discount Indifferent</v>
      </c>
      <c r="AF1881">
        <v>2</v>
      </c>
      <c r="AG1881">
        <v>1</v>
      </c>
      <c r="AH1881">
        <v>0</v>
      </c>
      <c r="AI1881" t="str">
        <f>INDEX($AF$1:$AH$1,MATCH(MAX(AF1881:AH1881),AF1881:AH1881,0))</f>
        <v>Store_Orders</v>
      </c>
      <c r="AJ1881">
        <v>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f>SUM(AK1881:AO1881)</f>
        <v>0</v>
      </c>
      <c r="AQ1881" t="s">
        <v>67</v>
      </c>
      <c r="AR1881">
        <v>0</v>
      </c>
      <c r="AS1881" t="str">
        <f>IF(OR(AK1881&gt;0, AL1881&gt;0, AM1881&gt;0, AN1881&gt;0, AO1881&gt;0), "Converted", "Not Converted")</f>
        <v>Not Converted</v>
      </c>
      <c r="AT1881">
        <v>0</v>
      </c>
      <c r="AU1881">
        <v>3</v>
      </c>
      <c r="AV1881">
        <v>11</v>
      </c>
      <c r="AW1881">
        <f>IF(Z1881&gt;607, 4, 0)</f>
        <v>0</v>
      </c>
      <c r="AX1881">
        <f>IF(AA1881&gt;1.6588, 3, 0)</f>
        <v>0</v>
      </c>
      <c r="AY1881">
        <f>IF(P1881&gt;401, 2, 0)</f>
        <v>0</v>
      </c>
      <c r="AZ1881">
        <f>IF(I1881&gt;52915.77, 1, 0)</f>
        <v>0</v>
      </c>
      <c r="BA1881">
        <f>SUM(AW1881:AZ1881)</f>
        <v>0</v>
      </c>
      <c r="BB1881" t="str">
        <f>VLOOKUP(BA1881,'Standard Deviations'!$L$1:$M$11,2,TRUE)</f>
        <v>No Tier</v>
      </c>
    </row>
    <row r="1882" spans="1:54">
      <c r="A1882">
        <v>9262</v>
      </c>
      <c r="B1882">
        <v>1984</v>
      </c>
      <c r="C1882">
        <f>2024-B1882</f>
        <v>40</v>
      </c>
      <c r="D1882" t="str">
        <f>VLOOKUP(B1882,Reference!$A$1:$B$125, 2)</f>
        <v>Millennials</v>
      </c>
      <c r="E1882" t="s">
        <v>74</v>
      </c>
      <c r="F1882" t="str">
        <f>IF(E1882="High School", "No College", "College")</f>
        <v>College</v>
      </c>
      <c r="G1882" t="s">
        <v>65</v>
      </c>
      <c r="H1882">
        <v>32414</v>
      </c>
      <c r="I1882">
        <v>32414</v>
      </c>
      <c r="J1882" s="4" t="s">
        <v>175</v>
      </c>
      <c r="K1882">
        <v>0</v>
      </c>
      <c r="L1882">
        <v>0</v>
      </c>
      <c r="M1882" t="str">
        <f>IF(OR(K1882&gt;0, L1882&gt;0), "Parent", "Not Parent")</f>
        <v>Not Parent</v>
      </c>
      <c r="N1882" t="s">
        <v>291</v>
      </c>
      <c r="O1882" s="8">
        <v>41916</v>
      </c>
      <c r="P1882" s="9">
        <f>O1882-N1882</f>
        <v>457</v>
      </c>
      <c r="Q1882">
        <v>11</v>
      </c>
      <c r="R1882" s="9">
        <f>P1882-Q1882</f>
        <v>446</v>
      </c>
      <c r="S1882" s="8">
        <f>O1882-R1882</f>
        <v>41470</v>
      </c>
      <c r="T1882">
        <v>20</v>
      </c>
      <c r="U1882">
        <v>6</v>
      </c>
      <c r="V1882">
        <v>5</v>
      </c>
      <c r="W1882">
        <v>0</v>
      </c>
      <c r="X1882">
        <v>9</v>
      </c>
      <c r="Y1882">
        <v>12</v>
      </c>
      <c r="Z1882">
        <v>52</v>
      </c>
      <c r="AA1882">
        <f>Z1882/P1882</f>
        <v>0.1137855579868709</v>
      </c>
      <c r="AB1882" s="11" t="s">
        <v>506</v>
      </c>
      <c r="AC1882" t="s">
        <v>59</v>
      </c>
      <c r="AD1882">
        <v>1</v>
      </c>
      <c r="AE1882" t="str">
        <f>IF(AD1882&gt;3, "Prefers Discount", "Discount Indifferent")</f>
        <v>Discount Indifferent</v>
      </c>
      <c r="AF1882">
        <v>3</v>
      </c>
      <c r="AG1882">
        <v>1</v>
      </c>
      <c r="AH1882">
        <v>0</v>
      </c>
      <c r="AI1882" t="str">
        <f>INDEX($AF$1:$AH$1,MATCH(MAX(AF1882:AH1882),AF1882:AH1882,0))</f>
        <v>Store_Orders</v>
      </c>
      <c r="AJ1882">
        <v>7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f>SUM(AK1882:AO1882)</f>
        <v>1</v>
      </c>
      <c r="AQ1882" t="str">
        <f>INDEX($AK$1:$AO$1,MATCH(MAX(AK1882:AO1882),AK1882:AO1882,0))</f>
        <v>Converted_on_Camp3</v>
      </c>
      <c r="AR1882">
        <v>1</v>
      </c>
      <c r="AS1882" t="str">
        <f>IF(OR(AK1882&gt;0, AL1882&gt;0, AM1882&gt;0, AN1882&gt;0, AO1882&gt;0), "Converted", "Not Converted")</f>
        <v>Converted</v>
      </c>
      <c r="AT1882">
        <v>0</v>
      </c>
      <c r="AU1882">
        <v>3</v>
      </c>
      <c r="AV1882">
        <v>11</v>
      </c>
      <c r="AW1882">
        <f>IF(Z1882&gt;607, 4, 0)</f>
        <v>0</v>
      </c>
      <c r="AX1882">
        <f>IF(AA1882&gt;1.6588, 3, 0)</f>
        <v>0</v>
      </c>
      <c r="AY1882">
        <f>IF(P1882&gt;401, 2, 0)</f>
        <v>2</v>
      </c>
      <c r="AZ1882">
        <f>IF(I1882&gt;52915.77, 1, 0)</f>
        <v>0</v>
      </c>
      <c r="BA1882">
        <f>SUM(AW1882:AZ1882)</f>
        <v>2</v>
      </c>
      <c r="BB1882" t="str">
        <f>VLOOKUP(BA1882,'Standard Deviations'!$L$1:$M$11,2,TRUE)</f>
        <v>Bronze</v>
      </c>
    </row>
    <row r="1883" spans="1:54">
      <c r="A1883">
        <v>7042</v>
      </c>
      <c r="B1883">
        <v>1983</v>
      </c>
      <c r="C1883">
        <f>2024-B1883</f>
        <v>41</v>
      </c>
      <c r="D1883" t="str">
        <f>VLOOKUP(B1883,Reference!$A$1:$B$125, 2)</f>
        <v>Millennials</v>
      </c>
      <c r="E1883" t="s">
        <v>54</v>
      </c>
      <c r="F1883" t="str">
        <f>IF(E1883="High School", "No College", "College")</f>
        <v>College</v>
      </c>
      <c r="G1883" t="s">
        <v>55</v>
      </c>
      <c r="H1883">
        <v>36790</v>
      </c>
      <c r="I1883">
        <v>36790</v>
      </c>
      <c r="J1883" s="4" t="s">
        <v>175</v>
      </c>
      <c r="K1883">
        <v>0</v>
      </c>
      <c r="L1883">
        <v>0</v>
      </c>
      <c r="M1883" t="str">
        <f>IF(OR(K1883&gt;0, L1883&gt;0), "Parent", "Not Parent")</f>
        <v>Not Parent</v>
      </c>
      <c r="N1883" t="s">
        <v>473</v>
      </c>
      <c r="O1883" s="8">
        <v>41916</v>
      </c>
      <c r="P1883" s="9">
        <f>O1883-N1883</f>
        <v>582</v>
      </c>
      <c r="Q1883">
        <v>14</v>
      </c>
      <c r="R1883" s="9">
        <f>P1883-Q1883</f>
        <v>568</v>
      </c>
      <c r="S1883" s="8">
        <f>O1883-R1883</f>
        <v>41348</v>
      </c>
      <c r="T1883">
        <v>3</v>
      </c>
      <c r="U1883">
        <v>3</v>
      </c>
      <c r="V1883">
        <v>14</v>
      </c>
      <c r="W1883">
        <v>15</v>
      </c>
      <c r="X1883">
        <v>21</v>
      </c>
      <c r="Y1883">
        <v>10</v>
      </c>
      <c r="Z1883">
        <v>66</v>
      </c>
      <c r="AA1883">
        <f>Z1883/P1883</f>
        <v>0.1134020618556701</v>
      </c>
      <c r="AB1883" s="11" t="s">
        <v>506</v>
      </c>
      <c r="AC1883" t="s">
        <v>59</v>
      </c>
      <c r="AD1883">
        <v>1</v>
      </c>
      <c r="AE1883" t="str">
        <f>IF(AD1883&gt;3, "Prefers Discount", "Discount Indifferent")</f>
        <v>Discount Indifferent</v>
      </c>
      <c r="AF1883">
        <v>2</v>
      </c>
      <c r="AG1883">
        <v>2</v>
      </c>
      <c r="AH1883">
        <v>1</v>
      </c>
      <c r="AI1883" t="str">
        <f>INDEX($AF$1:$AH$1,MATCH(MAX(AF1883:AH1883),AF1883:AH1883,0))</f>
        <v>Store_Orders</v>
      </c>
      <c r="AJ1883">
        <v>9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f>SUM(AK1883:AO1883)</f>
        <v>0</v>
      </c>
      <c r="AQ1883" t="s">
        <v>67</v>
      </c>
      <c r="AR1883">
        <v>1</v>
      </c>
      <c r="AS1883" t="str">
        <f>IF(OR(AK1883&gt;0, AL1883&gt;0, AM1883&gt;0, AN1883&gt;0, AO1883&gt;0), "Converted", "Not Converted")</f>
        <v>Not Converted</v>
      </c>
      <c r="AT1883">
        <v>0</v>
      </c>
      <c r="AU1883">
        <v>3</v>
      </c>
      <c r="AV1883">
        <v>11</v>
      </c>
      <c r="AW1883">
        <f>IF(Z1883&gt;607, 4, 0)</f>
        <v>0</v>
      </c>
      <c r="AX1883">
        <f>IF(AA1883&gt;1.6588, 3, 0)</f>
        <v>0</v>
      </c>
      <c r="AY1883">
        <f>IF(P1883&gt;401, 2, 0)</f>
        <v>2</v>
      </c>
      <c r="AZ1883">
        <f>IF(I1883&gt;52915.77, 1, 0)</f>
        <v>0</v>
      </c>
      <c r="BA1883">
        <f>SUM(AW1883:AZ1883)</f>
        <v>2</v>
      </c>
      <c r="BB1883" t="str">
        <f>VLOOKUP(BA1883,'Standard Deviations'!$L$1:$M$11,2,TRUE)</f>
        <v>Bronze</v>
      </c>
    </row>
    <row r="1884" spans="1:54">
      <c r="A1884">
        <v>3479</v>
      </c>
      <c r="B1884">
        <v>1950</v>
      </c>
      <c r="C1884">
        <f>2024-B1884</f>
        <v>74</v>
      </c>
      <c r="D1884" t="str">
        <f>VLOOKUP(B1884,Reference!$A$1:$B$125, 2)</f>
        <v>Boomers</v>
      </c>
      <c r="E1884" t="s">
        <v>54</v>
      </c>
      <c r="F1884" t="str">
        <f>IF(E1884="High School", "No College", "College")</f>
        <v>College</v>
      </c>
      <c r="G1884" t="s">
        <v>60</v>
      </c>
      <c r="H1884">
        <v>16813</v>
      </c>
      <c r="I1884">
        <v>16813</v>
      </c>
      <c r="J1884" s="4" t="s">
        <v>341</v>
      </c>
      <c r="K1884">
        <v>0</v>
      </c>
      <c r="L1884">
        <v>0</v>
      </c>
      <c r="M1884" t="str">
        <f>IF(OR(K1884&gt;0, L1884&gt;0), "Parent", "Not Parent")</f>
        <v>Not Parent</v>
      </c>
      <c r="N1884" t="s">
        <v>300</v>
      </c>
      <c r="O1884" s="8">
        <v>41916</v>
      </c>
      <c r="P1884" s="9">
        <f>O1884-N1884</f>
        <v>442</v>
      </c>
      <c r="Q1884">
        <v>49</v>
      </c>
      <c r="R1884" s="9">
        <f>P1884-Q1884</f>
        <v>393</v>
      </c>
      <c r="S1884" s="8">
        <f>O1884-R1884</f>
        <v>41523</v>
      </c>
      <c r="T1884">
        <v>4</v>
      </c>
      <c r="U1884">
        <v>8</v>
      </c>
      <c r="V1884">
        <v>11</v>
      </c>
      <c r="W1884">
        <v>12</v>
      </c>
      <c r="X1884">
        <v>2</v>
      </c>
      <c r="Y1884">
        <v>13</v>
      </c>
      <c r="Z1884">
        <v>50</v>
      </c>
      <c r="AA1884">
        <f>Z1884/P1884</f>
        <v>0.11312217194570136</v>
      </c>
      <c r="AB1884" s="11" t="s">
        <v>506</v>
      </c>
      <c r="AC1884" t="s">
        <v>59</v>
      </c>
      <c r="AD1884">
        <v>1</v>
      </c>
      <c r="AE1884" t="str">
        <f>IF(AD1884&gt;3, "Prefers Discount", "Discount Indifferent")</f>
        <v>Discount Indifferent</v>
      </c>
      <c r="AF1884">
        <v>3</v>
      </c>
      <c r="AG1884">
        <v>2</v>
      </c>
      <c r="AH1884">
        <v>0</v>
      </c>
      <c r="AI1884" t="str">
        <f>INDEX($AF$1:$AH$1,MATCH(MAX(AF1884:AH1884),AF1884:AH1884,0))</f>
        <v>Store_Orders</v>
      </c>
      <c r="AJ1884">
        <v>7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f>SUM(AK1884:AO1884)</f>
        <v>1</v>
      </c>
      <c r="AQ1884" t="str">
        <f>INDEX($AK$1:$AO$1,MATCH(MAX(AK1884:AO1884),AK1884:AO1884,0))</f>
        <v>Converted_on_Camp3</v>
      </c>
      <c r="AR1884">
        <v>1</v>
      </c>
      <c r="AS1884" t="str">
        <f>IF(OR(AK1884&gt;0, AL1884&gt;0, AM1884&gt;0, AN1884&gt;0, AO1884&gt;0), "Converted", "Not Converted")</f>
        <v>Converted</v>
      </c>
      <c r="AT1884">
        <v>0</v>
      </c>
      <c r="AU1884">
        <v>3</v>
      </c>
      <c r="AV1884">
        <v>11</v>
      </c>
      <c r="AW1884">
        <f>IF(Z1884&gt;607, 4, 0)</f>
        <v>0</v>
      </c>
      <c r="AX1884">
        <f>IF(AA1884&gt;1.6588, 3, 0)</f>
        <v>0</v>
      </c>
      <c r="AY1884">
        <f>IF(P1884&gt;401, 2, 0)</f>
        <v>2</v>
      </c>
      <c r="AZ1884">
        <f>IF(I1884&gt;52915.77, 1, 0)</f>
        <v>0</v>
      </c>
      <c r="BA1884">
        <f>SUM(AW1884:AZ1884)</f>
        <v>2</v>
      </c>
      <c r="BB1884" t="str">
        <f>VLOOKUP(BA1884,'Standard Deviations'!$L$1:$M$11,2,TRUE)</f>
        <v>Bronze</v>
      </c>
    </row>
    <row r="1885" spans="1:54">
      <c r="A1885">
        <v>2337</v>
      </c>
      <c r="B1885">
        <v>1971</v>
      </c>
      <c r="C1885">
        <f>2024-B1885</f>
        <v>53</v>
      </c>
      <c r="D1885" t="str">
        <f>VLOOKUP(B1885,Reference!$A$1:$B$125, 2)</f>
        <v>Gen X</v>
      </c>
      <c r="E1885" t="s">
        <v>54</v>
      </c>
      <c r="F1885" t="str">
        <f>IF(E1885="High School", "No College", "College")</f>
        <v>College</v>
      </c>
      <c r="G1885" t="s">
        <v>71</v>
      </c>
      <c r="H1885">
        <v>29819</v>
      </c>
      <c r="I1885">
        <v>29819</v>
      </c>
      <c r="J1885" s="4" t="s">
        <v>341</v>
      </c>
      <c r="K1885">
        <v>1</v>
      </c>
      <c r="L1885">
        <v>0</v>
      </c>
      <c r="M1885" t="str">
        <f>IF(OR(K1885&gt;0, L1885&gt;0), "Parent", "Not Parent")</f>
        <v>Parent</v>
      </c>
      <c r="N1885" t="s">
        <v>333</v>
      </c>
      <c r="O1885" s="8">
        <v>41916</v>
      </c>
      <c r="P1885" s="9">
        <f>O1885-N1885</f>
        <v>345</v>
      </c>
      <c r="Q1885">
        <v>77</v>
      </c>
      <c r="R1885" s="9">
        <f>P1885-Q1885</f>
        <v>268</v>
      </c>
      <c r="S1885" s="8">
        <f>O1885-R1885</f>
        <v>41648</v>
      </c>
      <c r="T1885">
        <v>9</v>
      </c>
      <c r="U1885">
        <v>1</v>
      </c>
      <c r="V1885">
        <v>24</v>
      </c>
      <c r="W1885">
        <v>2</v>
      </c>
      <c r="X1885">
        <v>1</v>
      </c>
      <c r="Y1885">
        <v>2</v>
      </c>
      <c r="Z1885">
        <v>39</v>
      </c>
      <c r="AA1885">
        <f>Z1885/P1885</f>
        <v>0.11304347826086956</v>
      </c>
      <c r="AB1885" s="14" t="s">
        <v>506</v>
      </c>
      <c r="AC1885" s="13" t="s">
        <v>63</v>
      </c>
      <c r="AD1885">
        <v>3</v>
      </c>
      <c r="AE1885" t="str">
        <f>IF(AD1885&gt;3, "Prefers Discount", "Discount Indifferent")</f>
        <v>Discount Indifferent</v>
      </c>
      <c r="AF1885">
        <v>3</v>
      </c>
      <c r="AG1885">
        <v>3</v>
      </c>
      <c r="AH1885">
        <v>0</v>
      </c>
      <c r="AI1885" t="str">
        <f>INDEX($AF$1:$AH$1,MATCH(MAX(AF1885:AH1885),AF1885:AH1885,0))</f>
        <v>Store_Orders</v>
      </c>
      <c r="AJ1885">
        <v>6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f>SUM(AK1885:AO1885)</f>
        <v>0</v>
      </c>
      <c r="AQ1885" t="s">
        <v>67</v>
      </c>
      <c r="AR1885">
        <v>0</v>
      </c>
      <c r="AS1885" t="str">
        <f>IF(OR(AK1885&gt;0, AL1885&gt;0, AM1885&gt;0, AN1885&gt;0, AO1885&gt;0), "Converted", "Not Converted")</f>
        <v>Not Converted</v>
      </c>
      <c r="AT1885">
        <v>0</v>
      </c>
      <c r="AU1885">
        <v>3</v>
      </c>
      <c r="AV1885">
        <v>11</v>
      </c>
      <c r="AW1885">
        <f>IF(Z1885&gt;607, 4, 0)</f>
        <v>0</v>
      </c>
      <c r="AX1885">
        <f>IF(AA1885&gt;1.6588, 3, 0)</f>
        <v>0</v>
      </c>
      <c r="AY1885">
        <f>IF(P1885&gt;401, 2, 0)</f>
        <v>0</v>
      </c>
      <c r="AZ1885">
        <f>IF(I1885&gt;52915.77, 1, 0)</f>
        <v>0</v>
      </c>
      <c r="BA1885">
        <f>SUM(AW1885:AZ1885)</f>
        <v>0</v>
      </c>
      <c r="BB1885" t="str">
        <f>VLOOKUP(BA1885,'Standard Deviations'!$L$1:$M$11,2,TRUE)</f>
        <v>No Tier</v>
      </c>
    </row>
    <row r="1886" spans="1:54">
      <c r="A1886">
        <v>5868</v>
      </c>
      <c r="B1886">
        <v>1980</v>
      </c>
      <c r="C1886">
        <f>2024-B1886</f>
        <v>44</v>
      </c>
      <c r="D1886" t="str">
        <f>VLOOKUP(B1886,Reference!$A$1:$B$125, 2)</f>
        <v>Millennials</v>
      </c>
      <c r="E1886" t="s">
        <v>54</v>
      </c>
      <c r="F1886" t="str">
        <f>IF(E1886="High School", "No College", "College")</f>
        <v>College</v>
      </c>
      <c r="G1886" t="s">
        <v>55</v>
      </c>
      <c r="H1886">
        <v>19107</v>
      </c>
      <c r="I1886">
        <v>19107</v>
      </c>
      <c r="J1886" s="4" t="s">
        <v>341</v>
      </c>
      <c r="K1886">
        <v>1</v>
      </c>
      <c r="L1886">
        <v>0</v>
      </c>
      <c r="M1886" t="str">
        <f>IF(OR(K1886&gt;0, L1886&gt;0), "Parent", "Not Parent")</f>
        <v>Parent</v>
      </c>
      <c r="N1886" t="s">
        <v>670</v>
      </c>
      <c r="O1886" s="8">
        <v>41916</v>
      </c>
      <c r="P1886" s="9">
        <f>O1886-N1886</f>
        <v>408</v>
      </c>
      <c r="Q1886">
        <v>49</v>
      </c>
      <c r="R1886" s="9">
        <f>P1886-Q1886</f>
        <v>359</v>
      </c>
      <c r="S1886" s="8">
        <f>O1886-R1886</f>
        <v>41557</v>
      </c>
      <c r="T1886">
        <v>2</v>
      </c>
      <c r="U1886">
        <v>4</v>
      </c>
      <c r="V1886">
        <v>9</v>
      </c>
      <c r="W1886">
        <v>10</v>
      </c>
      <c r="X1886">
        <v>5</v>
      </c>
      <c r="Y1886">
        <v>16</v>
      </c>
      <c r="Z1886">
        <v>46</v>
      </c>
      <c r="AA1886">
        <f>Z1886/P1886</f>
        <v>0.11274509803921569</v>
      </c>
      <c r="AB1886" s="11" t="s">
        <v>506</v>
      </c>
      <c r="AC1886" t="s">
        <v>59</v>
      </c>
      <c r="AD1886">
        <v>2</v>
      </c>
      <c r="AE1886" t="str">
        <f>IF(AD1886&gt;3, "Prefers Discount", "Discount Indifferent")</f>
        <v>Discount Indifferent</v>
      </c>
      <c r="AF1886">
        <v>3</v>
      </c>
      <c r="AG1886">
        <v>1</v>
      </c>
      <c r="AH1886">
        <v>0</v>
      </c>
      <c r="AI1886" t="str">
        <f>INDEX($AF$1:$AH$1,MATCH(MAX(AF1886:AH1886),AF1886:AH1886,0))</f>
        <v>Store_Orders</v>
      </c>
      <c r="AJ1886">
        <v>7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f>SUM(AK1886:AO1886)</f>
        <v>0</v>
      </c>
      <c r="AQ1886" t="s">
        <v>67</v>
      </c>
      <c r="AR1886">
        <v>0</v>
      </c>
      <c r="AS1886" t="str">
        <f>IF(OR(AK1886&gt;0, AL1886&gt;0, AM1886&gt;0, AN1886&gt;0, AO1886&gt;0), "Converted", "Not Converted")</f>
        <v>Not Converted</v>
      </c>
      <c r="AT1886">
        <v>0</v>
      </c>
      <c r="AU1886">
        <v>3</v>
      </c>
      <c r="AV1886">
        <v>11</v>
      </c>
      <c r="AW1886">
        <f>IF(Z1886&gt;607, 4, 0)</f>
        <v>0</v>
      </c>
      <c r="AX1886">
        <f>IF(AA1886&gt;1.6588, 3, 0)</f>
        <v>0</v>
      </c>
      <c r="AY1886">
        <f>IF(P1886&gt;401, 2, 0)</f>
        <v>2</v>
      </c>
      <c r="AZ1886">
        <f>IF(I1886&gt;52915.77, 1, 0)</f>
        <v>0</v>
      </c>
      <c r="BA1886">
        <f>SUM(AW1886:AZ1886)</f>
        <v>2</v>
      </c>
      <c r="BB1886" t="str">
        <f>VLOOKUP(BA1886,'Standard Deviations'!$L$1:$M$11,2,TRUE)</f>
        <v>Bronze</v>
      </c>
    </row>
    <row r="1887" spans="1:54">
      <c r="A1887">
        <v>1331</v>
      </c>
      <c r="B1887">
        <v>1977</v>
      </c>
      <c r="C1887">
        <f>2024-B1887</f>
        <v>47</v>
      </c>
      <c r="D1887" t="str">
        <f>VLOOKUP(B1887,Reference!$A$1:$B$125, 2)</f>
        <v>Gen X</v>
      </c>
      <c r="E1887" t="s">
        <v>54</v>
      </c>
      <c r="F1887" t="str">
        <f>IF(E1887="High School", "No College", "College")</f>
        <v>College</v>
      </c>
      <c r="G1887" t="s">
        <v>60</v>
      </c>
      <c r="H1887">
        <v>35790</v>
      </c>
      <c r="I1887">
        <v>35790</v>
      </c>
      <c r="J1887" s="4" t="s">
        <v>175</v>
      </c>
      <c r="K1887">
        <v>1</v>
      </c>
      <c r="L1887">
        <v>0</v>
      </c>
      <c r="M1887" t="str">
        <f>IF(OR(K1887&gt;0, L1887&gt;0), "Parent", "Not Parent")</f>
        <v>Parent</v>
      </c>
      <c r="N1887" t="s">
        <v>532</v>
      </c>
      <c r="O1887" s="8">
        <v>41916</v>
      </c>
      <c r="P1887" s="9">
        <f>O1887-N1887</f>
        <v>640</v>
      </c>
      <c r="Q1887">
        <v>54</v>
      </c>
      <c r="R1887" s="9">
        <f>P1887-Q1887</f>
        <v>586</v>
      </c>
      <c r="S1887" s="8">
        <f>O1887-R1887</f>
        <v>41330</v>
      </c>
      <c r="T1887">
        <v>12</v>
      </c>
      <c r="U1887">
        <v>6</v>
      </c>
      <c r="V1887">
        <v>20</v>
      </c>
      <c r="W1887">
        <v>30</v>
      </c>
      <c r="X1887">
        <v>1</v>
      </c>
      <c r="Y1887">
        <v>3</v>
      </c>
      <c r="Z1887">
        <v>72</v>
      </c>
      <c r="AA1887">
        <f>Z1887/P1887</f>
        <v>0.1125</v>
      </c>
      <c r="AB1887" s="14" t="s">
        <v>506</v>
      </c>
      <c r="AC1887" s="13" t="s">
        <v>63</v>
      </c>
      <c r="AD1887">
        <v>2</v>
      </c>
      <c r="AE1887" t="str">
        <f>IF(AD1887&gt;3, "Prefers Discount", "Discount Indifferent")</f>
        <v>Discount Indifferent</v>
      </c>
      <c r="AF1887">
        <v>3</v>
      </c>
      <c r="AG1887">
        <v>2</v>
      </c>
      <c r="AH1887">
        <v>0</v>
      </c>
      <c r="AI1887" t="str">
        <f>INDEX($AF$1:$AH$1,MATCH(MAX(AF1887:AH1887),AF1887:AH1887,0))</f>
        <v>Store_Orders</v>
      </c>
      <c r="AJ1887">
        <v>7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f>SUM(AK1887:AO1887)</f>
        <v>0</v>
      </c>
      <c r="AQ1887" t="s">
        <v>67</v>
      </c>
      <c r="AR1887">
        <v>0</v>
      </c>
      <c r="AS1887" t="str">
        <f>IF(OR(AK1887&gt;0, AL1887&gt;0, AM1887&gt;0, AN1887&gt;0, AO1887&gt;0), "Converted", "Not Converted")</f>
        <v>Not Converted</v>
      </c>
      <c r="AT1887">
        <v>0</v>
      </c>
      <c r="AU1887">
        <v>3</v>
      </c>
      <c r="AV1887">
        <v>11</v>
      </c>
      <c r="AW1887">
        <f>IF(Z1887&gt;607, 4, 0)</f>
        <v>0</v>
      </c>
      <c r="AX1887">
        <f>IF(AA1887&gt;1.6588, 3, 0)</f>
        <v>0</v>
      </c>
      <c r="AY1887">
        <f>IF(P1887&gt;401, 2, 0)</f>
        <v>2</v>
      </c>
      <c r="AZ1887">
        <f>IF(I1887&gt;52915.77, 1, 0)</f>
        <v>0</v>
      </c>
      <c r="BA1887">
        <f>SUM(AW1887:AZ1887)</f>
        <v>2</v>
      </c>
      <c r="BB1887" t="str">
        <f>VLOOKUP(BA1887,'Standard Deviations'!$L$1:$M$11,2,TRUE)</f>
        <v>Bronze</v>
      </c>
    </row>
    <row r="1888" spans="1:54">
      <c r="A1888">
        <v>3710</v>
      </c>
      <c r="B1888">
        <v>1984</v>
      </c>
      <c r="C1888">
        <f>2024-B1888</f>
        <v>40</v>
      </c>
      <c r="D1888" t="str">
        <f>VLOOKUP(B1888,Reference!$A$1:$B$125, 2)</f>
        <v>Millennials</v>
      </c>
      <c r="E1888" t="s">
        <v>68</v>
      </c>
      <c r="F1888" t="str">
        <f>IF(E1888="High School", "No College", "College")</f>
        <v>College</v>
      </c>
      <c r="G1888" t="s">
        <v>60</v>
      </c>
      <c r="H1888">
        <v>39684</v>
      </c>
      <c r="I1888">
        <v>39684</v>
      </c>
      <c r="J1888" s="4" t="s">
        <v>175</v>
      </c>
      <c r="K1888">
        <v>1</v>
      </c>
      <c r="L1888">
        <v>0</v>
      </c>
      <c r="M1888" t="str">
        <f>IF(OR(K1888&gt;0, L1888&gt;0), "Parent", "Not Parent")</f>
        <v>Parent</v>
      </c>
      <c r="N1888" t="s">
        <v>297</v>
      </c>
      <c r="O1888" s="8">
        <v>41916</v>
      </c>
      <c r="P1888" s="9">
        <f>O1888-N1888</f>
        <v>722</v>
      </c>
      <c r="Q1888">
        <v>41</v>
      </c>
      <c r="R1888" s="9">
        <f>P1888-Q1888</f>
        <v>681</v>
      </c>
      <c r="S1888" s="8">
        <f>O1888-R1888</f>
        <v>41235</v>
      </c>
      <c r="T1888">
        <v>19</v>
      </c>
      <c r="U1888">
        <v>0</v>
      </c>
      <c r="V1888">
        <v>35</v>
      </c>
      <c r="W1888">
        <v>6</v>
      </c>
      <c r="X1888">
        <v>4</v>
      </c>
      <c r="Y1888">
        <v>17</v>
      </c>
      <c r="Z1888">
        <v>81</v>
      </c>
      <c r="AA1888">
        <f>Z1888/P1888</f>
        <v>0.11218836565096953</v>
      </c>
      <c r="AB1888" s="11" t="s">
        <v>506</v>
      </c>
      <c r="AC1888" t="s">
        <v>59</v>
      </c>
      <c r="AD1888">
        <v>2</v>
      </c>
      <c r="AE1888" t="str">
        <f>IF(AD1888&gt;3, "Prefers Discount", "Discount Indifferent")</f>
        <v>Discount Indifferent</v>
      </c>
      <c r="AF1888">
        <v>2</v>
      </c>
      <c r="AG1888">
        <v>2</v>
      </c>
      <c r="AH1888">
        <v>1</v>
      </c>
      <c r="AI1888" t="str">
        <f>INDEX($AF$1:$AH$1,MATCH(MAX(AF1888:AH1888),AF1888:AH1888,0))</f>
        <v>Store_Orders</v>
      </c>
      <c r="AJ1888">
        <v>7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f>SUM(AK1888:AO1888)</f>
        <v>0</v>
      </c>
      <c r="AQ1888" t="s">
        <v>67</v>
      </c>
      <c r="AR1888">
        <v>1</v>
      </c>
      <c r="AS1888" t="str">
        <f>IF(OR(AK1888&gt;0, AL1888&gt;0, AM1888&gt;0, AN1888&gt;0, AO1888&gt;0), "Converted", "Not Converted")</f>
        <v>Not Converted</v>
      </c>
      <c r="AT1888">
        <v>1</v>
      </c>
      <c r="AU1888">
        <v>3</v>
      </c>
      <c r="AV1888">
        <v>11</v>
      </c>
      <c r="AW1888">
        <f>IF(Z1888&gt;607, 4, 0)</f>
        <v>0</v>
      </c>
      <c r="AX1888">
        <f>IF(AA1888&gt;1.6588, 3, 0)</f>
        <v>0</v>
      </c>
      <c r="AY1888">
        <f>IF(P1888&gt;401, 2, 0)</f>
        <v>2</v>
      </c>
      <c r="AZ1888">
        <f>IF(I1888&gt;52915.77, 1, 0)</f>
        <v>0</v>
      </c>
      <c r="BA1888">
        <f>SUM(AW1888:AZ1888)</f>
        <v>2</v>
      </c>
      <c r="BB1888" t="str">
        <f>VLOOKUP(BA1888,'Standard Deviations'!$L$1:$M$11,2,TRUE)</f>
        <v>Bronze</v>
      </c>
    </row>
    <row r="1889" spans="1:54">
      <c r="A1889">
        <v>3896</v>
      </c>
      <c r="B1889">
        <v>1984</v>
      </c>
      <c r="C1889">
        <f>2024-B1889</f>
        <v>40</v>
      </c>
      <c r="D1889" t="str">
        <f>VLOOKUP(B1889,Reference!$A$1:$B$125, 2)</f>
        <v>Millennials</v>
      </c>
      <c r="E1889" t="s">
        <v>54</v>
      </c>
      <c r="F1889" t="str">
        <f>IF(E1889="High School", "No College", "College")</f>
        <v>College</v>
      </c>
      <c r="G1889" t="s">
        <v>55</v>
      </c>
      <c r="H1889">
        <v>27255</v>
      </c>
      <c r="I1889">
        <v>27255</v>
      </c>
      <c r="J1889" s="4" t="s">
        <v>341</v>
      </c>
      <c r="K1889">
        <v>1</v>
      </c>
      <c r="L1889">
        <v>0</v>
      </c>
      <c r="M1889" t="str">
        <f>IF(OR(K1889&gt;0, L1889&gt;0), "Parent", "Not Parent")</f>
        <v>Parent</v>
      </c>
      <c r="N1889" t="s">
        <v>170</v>
      </c>
      <c r="O1889" s="8">
        <v>41916</v>
      </c>
      <c r="P1889" s="9">
        <f>O1889-N1889</f>
        <v>331</v>
      </c>
      <c r="Q1889">
        <v>3</v>
      </c>
      <c r="R1889" s="9">
        <f>P1889-Q1889</f>
        <v>328</v>
      </c>
      <c r="S1889" s="8">
        <f>O1889-R1889</f>
        <v>41588</v>
      </c>
      <c r="T1889">
        <v>22</v>
      </c>
      <c r="U1889">
        <v>1</v>
      </c>
      <c r="V1889">
        <v>11</v>
      </c>
      <c r="W1889">
        <v>0</v>
      </c>
      <c r="X1889">
        <v>1</v>
      </c>
      <c r="Y1889">
        <v>2</v>
      </c>
      <c r="Z1889">
        <v>37</v>
      </c>
      <c r="AA1889">
        <f>Z1889/P1889</f>
        <v>0.11178247734138973</v>
      </c>
      <c r="AB1889" s="11" t="s">
        <v>506</v>
      </c>
      <c r="AC1889" t="s">
        <v>59</v>
      </c>
      <c r="AD1889">
        <v>1</v>
      </c>
      <c r="AE1889" t="str">
        <f>IF(AD1889&gt;3, "Prefers Discount", "Discount Indifferent")</f>
        <v>Discount Indifferent</v>
      </c>
      <c r="AF1889">
        <v>3</v>
      </c>
      <c r="AG1889">
        <v>1</v>
      </c>
      <c r="AH1889">
        <v>0</v>
      </c>
      <c r="AI1889" t="str">
        <f>INDEX($AF$1:$AH$1,MATCH(MAX(AF1889:AH1889),AF1889:AH1889,0))</f>
        <v>Store_Orders</v>
      </c>
      <c r="AJ1889">
        <v>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f>SUM(AK1889:AO1889)</f>
        <v>0</v>
      </c>
      <c r="AQ1889" t="s">
        <v>67</v>
      </c>
      <c r="AR1889">
        <v>0</v>
      </c>
      <c r="AS1889" t="str">
        <f>IF(OR(AK1889&gt;0, AL1889&gt;0, AM1889&gt;0, AN1889&gt;0, AO1889&gt;0), "Converted", "Not Converted")</f>
        <v>Not Converted</v>
      </c>
      <c r="AT1889">
        <v>0</v>
      </c>
      <c r="AU1889">
        <v>3</v>
      </c>
      <c r="AV1889">
        <v>11</v>
      </c>
      <c r="AW1889">
        <f>IF(Z1889&gt;607, 4, 0)</f>
        <v>0</v>
      </c>
      <c r="AX1889">
        <f>IF(AA1889&gt;1.6588, 3, 0)</f>
        <v>0</v>
      </c>
      <c r="AY1889">
        <f>IF(P1889&gt;401, 2, 0)</f>
        <v>0</v>
      </c>
      <c r="AZ1889">
        <f>IF(I1889&gt;52915.77, 1, 0)</f>
        <v>0</v>
      </c>
      <c r="BA1889">
        <f>SUM(AW1889:AZ1889)</f>
        <v>0</v>
      </c>
      <c r="BB1889" t="str">
        <f>VLOOKUP(BA1889,'Standard Deviations'!$L$1:$M$11,2,TRUE)</f>
        <v>No Tier</v>
      </c>
    </row>
    <row r="1890" spans="1:54">
      <c r="A1890">
        <v>255</v>
      </c>
      <c r="B1890">
        <v>1951</v>
      </c>
      <c r="C1890">
        <f>2024-B1890</f>
        <v>73</v>
      </c>
      <c r="D1890" t="str">
        <f>VLOOKUP(B1890,Reference!$A$1:$B$125, 2)</f>
        <v>Boomers</v>
      </c>
      <c r="E1890" t="s">
        <v>54</v>
      </c>
      <c r="F1890" t="str">
        <f>IF(E1890="High School", "No College", "College")</f>
        <v>College</v>
      </c>
      <c r="G1890" t="s">
        <v>71</v>
      </c>
      <c r="H1890">
        <v>22263</v>
      </c>
      <c r="I1890">
        <v>22263</v>
      </c>
      <c r="J1890" s="4" t="s">
        <v>341</v>
      </c>
      <c r="K1890">
        <v>1</v>
      </c>
      <c r="L1890">
        <v>1</v>
      </c>
      <c r="M1890" t="str">
        <f>IF(OR(K1890&gt;0, L1890&gt;0), "Parent", "Not Parent")</f>
        <v>Parent</v>
      </c>
      <c r="N1890" t="s">
        <v>659</v>
      </c>
      <c r="O1890" s="8">
        <v>41916</v>
      </c>
      <c r="P1890" s="9">
        <f>O1890-N1890</f>
        <v>188</v>
      </c>
      <c r="Q1890">
        <v>31</v>
      </c>
      <c r="R1890" s="9">
        <f>P1890-Q1890</f>
        <v>157</v>
      </c>
      <c r="S1890" s="8">
        <f>O1890-R1890</f>
        <v>41759</v>
      </c>
      <c r="T1890">
        <v>17</v>
      </c>
      <c r="U1890">
        <v>0</v>
      </c>
      <c r="V1890">
        <v>2</v>
      </c>
      <c r="W1890">
        <v>0</v>
      </c>
      <c r="X1890">
        <v>0</v>
      </c>
      <c r="Y1890">
        <v>2</v>
      </c>
      <c r="Z1890">
        <v>21</v>
      </c>
      <c r="AA1890">
        <f>Z1890/P1890</f>
        <v>0.11170212765957446</v>
      </c>
      <c r="AB1890" s="11" t="s">
        <v>506</v>
      </c>
      <c r="AC1890" t="s">
        <v>59</v>
      </c>
      <c r="AD1890">
        <v>2</v>
      </c>
      <c r="AE1890" t="str">
        <f>IF(AD1890&gt;3, "Prefers Discount", "Discount Indifferent")</f>
        <v>Discount Indifferent</v>
      </c>
      <c r="AF1890">
        <v>3</v>
      </c>
      <c r="AG1890">
        <v>1</v>
      </c>
      <c r="AH1890">
        <v>0</v>
      </c>
      <c r="AI1890" t="str">
        <f>INDEX($AF$1:$AH$1,MATCH(MAX(AF1890:AH1890),AF1890:AH1890,0))</f>
        <v>Store_Orders</v>
      </c>
      <c r="AJ1890">
        <v>6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f>SUM(AK1890:AO1890)</f>
        <v>0</v>
      </c>
      <c r="AQ1890" t="s">
        <v>67</v>
      </c>
      <c r="AR1890">
        <v>0</v>
      </c>
      <c r="AS1890" t="str">
        <f>IF(OR(AK1890&gt;0, AL1890&gt;0, AM1890&gt;0, AN1890&gt;0, AO1890&gt;0), "Converted", "Not Converted")</f>
        <v>Not Converted</v>
      </c>
      <c r="AT1890">
        <v>1</v>
      </c>
      <c r="AU1890">
        <v>3</v>
      </c>
      <c r="AV1890">
        <v>11</v>
      </c>
      <c r="AW1890">
        <f>IF(Z1890&gt;607, 4, 0)</f>
        <v>0</v>
      </c>
      <c r="AX1890">
        <f>IF(AA1890&gt;1.6588, 3, 0)</f>
        <v>0</v>
      </c>
      <c r="AY1890">
        <f>IF(P1890&gt;401, 2, 0)</f>
        <v>0</v>
      </c>
      <c r="AZ1890">
        <f>IF(I1890&gt;52915.77, 1, 0)</f>
        <v>0</v>
      </c>
      <c r="BA1890">
        <f>SUM(AW1890:AZ1890)</f>
        <v>0</v>
      </c>
      <c r="BB1890" t="str">
        <f>VLOOKUP(BA1890,'Standard Deviations'!$L$1:$M$11,2,TRUE)</f>
        <v>No Tier</v>
      </c>
    </row>
    <row r="1891" spans="1:54">
      <c r="A1891">
        <v>7527</v>
      </c>
      <c r="B1891">
        <v>1968</v>
      </c>
      <c r="C1891">
        <f>2024-B1891</f>
        <v>56</v>
      </c>
      <c r="D1891" t="str">
        <f>VLOOKUP(B1891,Reference!$A$1:$B$125, 2)</f>
        <v>Gen X</v>
      </c>
      <c r="E1891" t="s">
        <v>64</v>
      </c>
      <c r="F1891" t="str">
        <f>IF(E1891="High School", "No College", "College")</f>
        <v>College</v>
      </c>
      <c r="G1891" t="s">
        <v>71</v>
      </c>
      <c r="H1891">
        <v>23748</v>
      </c>
      <c r="I1891">
        <v>23748</v>
      </c>
      <c r="J1891" s="4" t="s">
        <v>341</v>
      </c>
      <c r="K1891">
        <v>1</v>
      </c>
      <c r="L1891">
        <v>0</v>
      </c>
      <c r="M1891" t="str">
        <f>IF(OR(K1891&gt;0, L1891&gt;0), "Parent", "Not Parent")</f>
        <v>Parent</v>
      </c>
      <c r="N1891" t="s">
        <v>625</v>
      </c>
      <c r="O1891" s="8">
        <v>41916</v>
      </c>
      <c r="P1891" s="9">
        <f>O1891-N1891</f>
        <v>682</v>
      </c>
      <c r="Q1891">
        <v>97</v>
      </c>
      <c r="R1891" s="9">
        <f>P1891-Q1891</f>
        <v>585</v>
      </c>
      <c r="S1891" s="8">
        <f>O1891-R1891</f>
        <v>41331</v>
      </c>
      <c r="T1891">
        <v>6</v>
      </c>
      <c r="U1891">
        <v>6</v>
      </c>
      <c r="V1891">
        <v>29</v>
      </c>
      <c r="W1891">
        <v>12</v>
      </c>
      <c r="X1891">
        <v>15</v>
      </c>
      <c r="Y1891">
        <v>8</v>
      </c>
      <c r="Z1891">
        <v>76</v>
      </c>
      <c r="AA1891">
        <f>Z1891/P1891</f>
        <v>0.11143695014662756</v>
      </c>
      <c r="AB1891" s="14" t="s">
        <v>506</v>
      </c>
      <c r="AC1891" s="13" t="s">
        <v>63</v>
      </c>
      <c r="AD1891">
        <v>3</v>
      </c>
      <c r="AE1891" t="str">
        <f>IF(AD1891&gt;3, "Prefers Discount", "Discount Indifferent")</f>
        <v>Discount Indifferent</v>
      </c>
      <c r="AF1891">
        <v>3</v>
      </c>
      <c r="AG1891">
        <v>2</v>
      </c>
      <c r="AH1891">
        <v>1</v>
      </c>
      <c r="AI1891" t="str">
        <f>INDEX($AF$1:$AH$1,MATCH(MAX(AF1891:AH1891),AF1891:AH1891,0))</f>
        <v>Store_Orders</v>
      </c>
      <c r="AJ1891">
        <v>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f>SUM(AK1891:AO1891)</f>
        <v>0</v>
      </c>
      <c r="AQ1891" t="s">
        <v>67</v>
      </c>
      <c r="AR1891">
        <v>0</v>
      </c>
      <c r="AS1891" t="str">
        <f>IF(OR(AK1891&gt;0, AL1891&gt;0, AM1891&gt;0, AN1891&gt;0, AO1891&gt;0), "Converted", "Not Converted")</f>
        <v>Not Converted</v>
      </c>
      <c r="AT1891">
        <v>0</v>
      </c>
      <c r="AU1891">
        <v>3</v>
      </c>
      <c r="AV1891">
        <v>11</v>
      </c>
      <c r="AW1891">
        <f>IF(Z1891&gt;607, 4, 0)</f>
        <v>0</v>
      </c>
      <c r="AX1891">
        <f>IF(AA1891&gt;1.6588, 3, 0)</f>
        <v>0</v>
      </c>
      <c r="AY1891">
        <f>IF(P1891&gt;401, 2, 0)</f>
        <v>2</v>
      </c>
      <c r="AZ1891">
        <f>IF(I1891&gt;52915.77, 1, 0)</f>
        <v>0</v>
      </c>
      <c r="BA1891">
        <f>SUM(AW1891:AZ1891)</f>
        <v>2</v>
      </c>
      <c r="BB1891" t="str">
        <f>VLOOKUP(BA1891,'Standard Deviations'!$L$1:$M$11,2,TRUE)</f>
        <v>Bronze</v>
      </c>
    </row>
    <row r="1892" spans="1:54">
      <c r="A1892">
        <v>8663</v>
      </c>
      <c r="B1892">
        <v>1974</v>
      </c>
      <c r="C1892">
        <f>2024-B1892</f>
        <v>50</v>
      </c>
      <c r="D1892" t="str">
        <f>VLOOKUP(B1892,Reference!$A$1:$B$125, 2)</f>
        <v>Gen X</v>
      </c>
      <c r="E1892" t="s">
        <v>54</v>
      </c>
      <c r="F1892" t="str">
        <f>IF(E1892="High School", "No College", "College")</f>
        <v>College</v>
      </c>
      <c r="G1892" t="s">
        <v>71</v>
      </c>
      <c r="H1892">
        <v>39996</v>
      </c>
      <c r="I1892">
        <v>39996</v>
      </c>
      <c r="J1892" s="4" t="s">
        <v>175</v>
      </c>
      <c r="K1892">
        <v>1</v>
      </c>
      <c r="L1892">
        <v>1</v>
      </c>
      <c r="M1892" t="str">
        <f>IF(OR(K1892&gt;0, L1892&gt;0), "Parent", "Not Parent")</f>
        <v>Parent</v>
      </c>
      <c r="N1892" t="s">
        <v>124</v>
      </c>
      <c r="O1892" s="8">
        <v>41916</v>
      </c>
      <c r="P1892" s="9">
        <f>O1892-N1892</f>
        <v>135</v>
      </c>
      <c r="Q1892">
        <v>85</v>
      </c>
      <c r="R1892" s="9">
        <f>P1892-Q1892</f>
        <v>50</v>
      </c>
      <c r="S1892" s="8">
        <f>O1892-R1892</f>
        <v>41866</v>
      </c>
      <c r="T1892">
        <v>11</v>
      </c>
      <c r="U1892">
        <v>0</v>
      </c>
      <c r="V1892">
        <v>3</v>
      </c>
      <c r="W1892">
        <v>0</v>
      </c>
      <c r="X1892">
        <v>0</v>
      </c>
      <c r="Y1892">
        <v>1</v>
      </c>
      <c r="Z1892">
        <v>15</v>
      </c>
      <c r="AA1892">
        <f>Z1892/P1892</f>
        <v>0.1111111111111111</v>
      </c>
      <c r="AB1892" s="14" t="s">
        <v>506</v>
      </c>
      <c r="AC1892" s="13" t="s">
        <v>63</v>
      </c>
      <c r="AD1892">
        <v>1</v>
      </c>
      <c r="AE1892" t="str">
        <f>IF(AD1892&gt;3, "Prefers Discount", "Discount Indifferent")</f>
        <v>Discount Indifferent</v>
      </c>
      <c r="AF1892">
        <v>2</v>
      </c>
      <c r="AG1892">
        <v>1</v>
      </c>
      <c r="AH1892">
        <v>0</v>
      </c>
      <c r="AI1892" t="str">
        <f>INDEX($AF$1:$AH$1,MATCH(MAX(AF1892:AH1892),AF1892:AH1892,0))</f>
        <v>Store_Orders</v>
      </c>
      <c r="AJ1892">
        <v>6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f>SUM(AK1892:AO1892)</f>
        <v>0</v>
      </c>
      <c r="AQ1892" t="s">
        <v>67</v>
      </c>
      <c r="AR1892">
        <v>0</v>
      </c>
      <c r="AS1892" t="str">
        <f>IF(OR(AK1892&gt;0, AL1892&gt;0, AM1892&gt;0, AN1892&gt;0, AO1892&gt;0), "Converted", "Not Converted")</f>
        <v>Not Converted</v>
      </c>
      <c r="AT1892">
        <v>0</v>
      </c>
      <c r="AU1892">
        <v>3</v>
      </c>
      <c r="AV1892">
        <v>11</v>
      </c>
      <c r="AW1892">
        <f>IF(Z1892&gt;607, 4, 0)</f>
        <v>0</v>
      </c>
      <c r="AX1892">
        <f>IF(AA1892&gt;1.6588, 3, 0)</f>
        <v>0</v>
      </c>
      <c r="AY1892">
        <f>IF(P1892&gt;401, 2, 0)</f>
        <v>0</v>
      </c>
      <c r="AZ1892">
        <f>IF(I1892&gt;52915.77, 1, 0)</f>
        <v>0</v>
      </c>
      <c r="BA1892">
        <f>SUM(AW1892:AZ1892)</f>
        <v>0</v>
      </c>
      <c r="BB1892" t="str">
        <f>VLOOKUP(BA1892,'Standard Deviations'!$L$1:$M$11,2,TRUE)</f>
        <v>No Tier</v>
      </c>
    </row>
    <row r="1893" spans="1:54">
      <c r="A1893">
        <v>7224</v>
      </c>
      <c r="B1893">
        <v>1977</v>
      </c>
      <c r="C1893">
        <f>2024-B1893</f>
        <v>47</v>
      </c>
      <c r="D1893" t="str">
        <f>VLOOKUP(B1893,Reference!$A$1:$B$125, 2)</f>
        <v>Gen X</v>
      </c>
      <c r="E1893" t="s">
        <v>54</v>
      </c>
      <c r="F1893" t="str">
        <f>IF(E1893="High School", "No College", "College")</f>
        <v>College</v>
      </c>
      <c r="G1893" t="s">
        <v>55</v>
      </c>
      <c r="H1893">
        <v>31353</v>
      </c>
      <c r="I1893">
        <v>31353</v>
      </c>
      <c r="J1893" s="4" t="s">
        <v>341</v>
      </c>
      <c r="K1893">
        <v>1</v>
      </c>
      <c r="L1893">
        <v>1</v>
      </c>
      <c r="M1893" t="str">
        <f>IF(OR(K1893&gt;0, L1893&gt;0), "Parent", "Not Parent")</f>
        <v>Parent</v>
      </c>
      <c r="N1893" t="s">
        <v>128</v>
      </c>
      <c r="O1893" s="8">
        <v>41916</v>
      </c>
      <c r="P1893" s="9">
        <f>O1893-N1893</f>
        <v>279</v>
      </c>
      <c r="Q1893">
        <v>24</v>
      </c>
      <c r="R1893" s="9">
        <f>P1893-Q1893</f>
        <v>255</v>
      </c>
      <c r="S1893" s="8">
        <f>O1893-R1893</f>
        <v>41661</v>
      </c>
      <c r="T1893">
        <v>10</v>
      </c>
      <c r="U1893">
        <v>0</v>
      </c>
      <c r="V1893">
        <v>10</v>
      </c>
      <c r="W1893">
        <v>3</v>
      </c>
      <c r="X1893">
        <v>1</v>
      </c>
      <c r="Y1893">
        <v>7</v>
      </c>
      <c r="Z1893">
        <v>31</v>
      </c>
      <c r="AA1893">
        <f>Z1893/P1893</f>
        <v>0.1111111111111111</v>
      </c>
      <c r="AB1893" s="11" t="s">
        <v>506</v>
      </c>
      <c r="AC1893" t="s">
        <v>59</v>
      </c>
      <c r="AD1893">
        <v>2</v>
      </c>
      <c r="AE1893" t="str">
        <f>IF(AD1893&gt;3, "Prefers Discount", "Discount Indifferent")</f>
        <v>Discount Indifferent</v>
      </c>
      <c r="AF1893">
        <v>2</v>
      </c>
      <c r="AG1893">
        <v>1</v>
      </c>
      <c r="AH1893">
        <v>1</v>
      </c>
      <c r="AI1893" t="str">
        <f>INDEX($AF$1:$AH$1,MATCH(MAX(AF1893:AH1893),AF1893:AH1893,0))</f>
        <v>Store_Orders</v>
      </c>
      <c r="AJ1893">
        <v>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f>SUM(AK1893:AO1893)</f>
        <v>0</v>
      </c>
      <c r="AQ1893" t="s">
        <v>67</v>
      </c>
      <c r="AR1893">
        <v>0</v>
      </c>
      <c r="AS1893" t="str">
        <f>IF(OR(AK1893&gt;0, AL1893&gt;0, AM1893&gt;0, AN1893&gt;0, AO1893&gt;0), "Converted", "Not Converted")</f>
        <v>Not Converted</v>
      </c>
      <c r="AT1893">
        <v>0</v>
      </c>
      <c r="AU1893">
        <v>3</v>
      </c>
      <c r="AV1893">
        <v>11</v>
      </c>
      <c r="AW1893">
        <f>IF(Z1893&gt;607, 4, 0)</f>
        <v>0</v>
      </c>
      <c r="AX1893">
        <f>IF(AA1893&gt;1.6588, 3, 0)</f>
        <v>0</v>
      </c>
      <c r="AY1893">
        <f>IF(P1893&gt;401, 2, 0)</f>
        <v>0</v>
      </c>
      <c r="AZ1893">
        <f>IF(I1893&gt;52915.77, 1, 0)</f>
        <v>0</v>
      </c>
      <c r="BA1893">
        <f>SUM(AW1893:AZ1893)</f>
        <v>0</v>
      </c>
      <c r="BB1893" t="str">
        <f>VLOOKUP(BA1893,'Standard Deviations'!$L$1:$M$11,2,TRUE)</f>
        <v>No Tier</v>
      </c>
    </row>
    <row r="1894" spans="1:54">
      <c r="A1894">
        <v>6215</v>
      </c>
      <c r="B1894">
        <v>1977</v>
      </c>
      <c r="C1894">
        <f>2024-B1894</f>
        <v>47</v>
      </c>
      <c r="D1894" t="str">
        <f>VLOOKUP(B1894,Reference!$A$1:$B$125, 2)</f>
        <v>Gen X</v>
      </c>
      <c r="E1894" t="s">
        <v>54</v>
      </c>
      <c r="F1894" t="str">
        <f>IF(E1894="High School", "No College", "College")</f>
        <v>College</v>
      </c>
      <c r="G1894" t="s">
        <v>55</v>
      </c>
      <c r="H1894">
        <v>31353</v>
      </c>
      <c r="I1894">
        <v>31353</v>
      </c>
      <c r="J1894" s="4" t="s">
        <v>341</v>
      </c>
      <c r="K1894">
        <v>1</v>
      </c>
      <c r="L1894">
        <v>1</v>
      </c>
      <c r="M1894" t="str">
        <f>IF(OR(K1894&gt;0, L1894&gt;0), "Parent", "Not Parent")</f>
        <v>Parent</v>
      </c>
      <c r="N1894" t="s">
        <v>128</v>
      </c>
      <c r="O1894" s="8">
        <v>41916</v>
      </c>
      <c r="P1894" s="9">
        <f>O1894-N1894</f>
        <v>279</v>
      </c>
      <c r="Q1894">
        <v>24</v>
      </c>
      <c r="R1894" s="9">
        <f>P1894-Q1894</f>
        <v>255</v>
      </c>
      <c r="S1894" s="8">
        <f>O1894-R1894</f>
        <v>41661</v>
      </c>
      <c r="T1894">
        <v>10</v>
      </c>
      <c r="U1894">
        <v>0</v>
      </c>
      <c r="V1894">
        <v>10</v>
      </c>
      <c r="W1894">
        <v>3</v>
      </c>
      <c r="X1894">
        <v>1</v>
      </c>
      <c r="Y1894">
        <v>7</v>
      </c>
      <c r="Z1894">
        <v>31</v>
      </c>
      <c r="AA1894">
        <f>Z1894/P1894</f>
        <v>0.1111111111111111</v>
      </c>
      <c r="AB1894" s="11" t="s">
        <v>506</v>
      </c>
      <c r="AC1894" t="s">
        <v>59</v>
      </c>
      <c r="AD1894">
        <v>2</v>
      </c>
      <c r="AE1894" t="str">
        <f>IF(AD1894&gt;3, "Prefers Discount", "Discount Indifferent")</f>
        <v>Discount Indifferent</v>
      </c>
      <c r="AF1894">
        <v>2</v>
      </c>
      <c r="AG1894">
        <v>1</v>
      </c>
      <c r="AH1894">
        <v>1</v>
      </c>
      <c r="AI1894" t="str">
        <f>INDEX($AF$1:$AH$1,MATCH(MAX(AF1894:AH1894),AF1894:AH1894,0))</f>
        <v>Store_Orders</v>
      </c>
      <c r="AJ1894">
        <v>8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f>SUM(AK1894:AO1894)</f>
        <v>0</v>
      </c>
      <c r="AQ1894" t="s">
        <v>67</v>
      </c>
      <c r="AR1894">
        <v>1</v>
      </c>
      <c r="AS1894" t="str">
        <f>IF(OR(AK1894&gt;0, AL1894&gt;0, AM1894&gt;0, AN1894&gt;0, AO1894&gt;0), "Converted", "Not Converted")</f>
        <v>Not Converted</v>
      </c>
      <c r="AT1894">
        <v>0</v>
      </c>
      <c r="AU1894">
        <v>3</v>
      </c>
      <c r="AV1894">
        <v>11</v>
      </c>
      <c r="AW1894">
        <f>IF(Z1894&gt;607, 4, 0)</f>
        <v>0</v>
      </c>
      <c r="AX1894">
        <f>IF(AA1894&gt;1.6588, 3, 0)</f>
        <v>0</v>
      </c>
      <c r="AY1894">
        <f>IF(P1894&gt;401, 2, 0)</f>
        <v>0</v>
      </c>
      <c r="AZ1894">
        <f>IF(I1894&gt;52915.77, 1, 0)</f>
        <v>0</v>
      </c>
      <c r="BA1894">
        <f>SUM(AW1894:AZ1894)</f>
        <v>0</v>
      </c>
      <c r="BB1894" t="str">
        <f>VLOOKUP(BA1894,'Standard Deviations'!$L$1:$M$11,2,TRUE)</f>
        <v>No Tier</v>
      </c>
    </row>
    <row r="1895" spans="1:54">
      <c r="A1895">
        <v>2256</v>
      </c>
      <c r="B1895">
        <v>1973</v>
      </c>
      <c r="C1895">
        <f>2024-B1895</f>
        <v>51</v>
      </c>
      <c r="D1895" t="str">
        <f>VLOOKUP(B1895,Reference!$A$1:$B$125, 2)</f>
        <v>Gen X</v>
      </c>
      <c r="E1895" t="s">
        <v>64</v>
      </c>
      <c r="F1895" t="str">
        <f>IF(E1895="High School", "No College", "College")</f>
        <v>College</v>
      </c>
      <c r="G1895" t="s">
        <v>55</v>
      </c>
      <c r="H1895">
        <v>27159</v>
      </c>
      <c r="I1895">
        <v>27159</v>
      </c>
      <c r="J1895" s="4" t="s">
        <v>341</v>
      </c>
      <c r="K1895">
        <v>1</v>
      </c>
      <c r="L1895">
        <v>1</v>
      </c>
      <c r="M1895" t="str">
        <f>IF(OR(K1895&gt;0, L1895&gt;0), "Parent", "Not Parent")</f>
        <v>Parent</v>
      </c>
      <c r="N1895" t="s">
        <v>214</v>
      </c>
      <c r="O1895" s="8">
        <v>41916</v>
      </c>
      <c r="P1895" s="9">
        <f>O1895-N1895</f>
        <v>189</v>
      </c>
      <c r="Q1895">
        <v>33</v>
      </c>
      <c r="R1895" s="9">
        <f>P1895-Q1895</f>
        <v>156</v>
      </c>
      <c r="S1895" s="8">
        <f>O1895-R1895</f>
        <v>41760</v>
      </c>
      <c r="T1895">
        <v>17</v>
      </c>
      <c r="U1895">
        <v>0</v>
      </c>
      <c r="V1895">
        <v>3</v>
      </c>
      <c r="W1895">
        <v>0</v>
      </c>
      <c r="X1895">
        <v>0</v>
      </c>
      <c r="Y1895">
        <v>1</v>
      </c>
      <c r="Z1895">
        <v>21</v>
      </c>
      <c r="AA1895">
        <f>Z1895/P1895</f>
        <v>0.1111111111111111</v>
      </c>
      <c r="AB1895" s="11" t="s">
        <v>506</v>
      </c>
      <c r="AC1895" t="s">
        <v>59</v>
      </c>
      <c r="AD1895">
        <v>2</v>
      </c>
      <c r="AE1895" t="str">
        <f>IF(AD1895&gt;3, "Prefers Discount", "Discount Indifferent")</f>
        <v>Discount Indifferent</v>
      </c>
      <c r="AF1895">
        <v>3</v>
      </c>
      <c r="AG1895">
        <v>1</v>
      </c>
      <c r="AH1895">
        <v>0</v>
      </c>
      <c r="AI1895" t="str">
        <f>INDEX($AF$1:$AH$1,MATCH(MAX(AF1895:AH1895),AF1895:AH1895,0))</f>
        <v>Store_Orders</v>
      </c>
      <c r="AJ1895">
        <v>6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f>SUM(AK1895:AO1895)</f>
        <v>0</v>
      </c>
      <c r="AQ1895" t="s">
        <v>67</v>
      </c>
      <c r="AR1895">
        <v>0</v>
      </c>
      <c r="AS1895" t="str">
        <f>IF(OR(AK1895&gt;0, AL1895&gt;0, AM1895&gt;0, AN1895&gt;0, AO1895&gt;0), "Converted", "Not Converted")</f>
        <v>Not Converted</v>
      </c>
      <c r="AT1895">
        <v>0</v>
      </c>
      <c r="AU1895">
        <v>3</v>
      </c>
      <c r="AV1895">
        <v>11</v>
      </c>
      <c r="AW1895">
        <f>IF(Z1895&gt;607, 4, 0)</f>
        <v>0</v>
      </c>
      <c r="AX1895">
        <f>IF(AA1895&gt;1.6588, 3, 0)</f>
        <v>0</v>
      </c>
      <c r="AY1895">
        <f>IF(P1895&gt;401, 2, 0)</f>
        <v>0</v>
      </c>
      <c r="AZ1895">
        <f>IF(I1895&gt;52915.77, 1, 0)</f>
        <v>0</v>
      </c>
      <c r="BA1895">
        <f>SUM(AW1895:AZ1895)</f>
        <v>0</v>
      </c>
      <c r="BB1895" t="str">
        <f>VLOOKUP(BA1895,'Standard Deviations'!$L$1:$M$11,2,TRUE)</f>
        <v>No Tier</v>
      </c>
    </row>
    <row r="1896" spans="1:54">
      <c r="A1896">
        <v>1463</v>
      </c>
      <c r="B1896">
        <v>1958</v>
      </c>
      <c r="C1896">
        <f>2024-B1896</f>
        <v>66</v>
      </c>
      <c r="D1896" t="str">
        <f>VLOOKUP(B1896,Reference!$A$1:$B$125, 2)</f>
        <v>Boomers</v>
      </c>
      <c r="E1896" t="s">
        <v>54</v>
      </c>
      <c r="F1896" t="str">
        <f>IF(E1896="High School", "No College", "College")</f>
        <v>College</v>
      </c>
      <c r="G1896" t="s">
        <v>60</v>
      </c>
      <c r="H1896">
        <v>45160</v>
      </c>
      <c r="I1896">
        <v>45160</v>
      </c>
      <c r="J1896" s="4" t="s">
        <v>175</v>
      </c>
      <c r="K1896">
        <v>1</v>
      </c>
      <c r="L1896">
        <v>1</v>
      </c>
      <c r="M1896" t="str">
        <f>IF(OR(K1896&gt;0, L1896&gt;0), "Parent", "Not Parent")</f>
        <v>Parent</v>
      </c>
      <c r="N1896" t="s">
        <v>214</v>
      </c>
      <c r="O1896" s="8">
        <v>41916</v>
      </c>
      <c r="P1896" s="9">
        <f>O1896-N1896</f>
        <v>189</v>
      </c>
      <c r="Q1896">
        <v>9</v>
      </c>
      <c r="R1896" s="9">
        <f>P1896-Q1896</f>
        <v>180</v>
      </c>
      <c r="S1896" s="8">
        <f>O1896-R1896</f>
        <v>41736</v>
      </c>
      <c r="T1896">
        <v>8</v>
      </c>
      <c r="U1896">
        <v>2</v>
      </c>
      <c r="V1896">
        <v>5</v>
      </c>
      <c r="W1896">
        <v>3</v>
      </c>
      <c r="X1896">
        <v>0</v>
      </c>
      <c r="Y1896">
        <v>3</v>
      </c>
      <c r="Z1896">
        <v>21</v>
      </c>
      <c r="AA1896">
        <f>Z1896/P1896</f>
        <v>0.1111111111111111</v>
      </c>
      <c r="AB1896" s="11" t="s">
        <v>506</v>
      </c>
      <c r="AC1896" t="s">
        <v>59</v>
      </c>
      <c r="AD1896">
        <v>1</v>
      </c>
      <c r="AE1896" t="str">
        <f>IF(AD1896&gt;3, "Prefers Discount", "Discount Indifferent")</f>
        <v>Discount Indifferent</v>
      </c>
      <c r="AF1896">
        <v>2</v>
      </c>
      <c r="AG1896">
        <v>1</v>
      </c>
      <c r="AH1896">
        <v>0</v>
      </c>
      <c r="AI1896" t="str">
        <f>INDEX($AF$1:$AH$1,MATCH(MAX(AF1896:AH1896),AF1896:AH1896,0))</f>
        <v>Store_Orders</v>
      </c>
      <c r="AJ1896">
        <v>7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f>SUM(AK1896:AO1896)</f>
        <v>0</v>
      </c>
      <c r="AQ1896" t="s">
        <v>67</v>
      </c>
      <c r="AR1896">
        <v>0</v>
      </c>
      <c r="AS1896" t="str">
        <f>IF(OR(AK1896&gt;0, AL1896&gt;0, AM1896&gt;0, AN1896&gt;0, AO1896&gt;0), "Converted", "Not Converted")</f>
        <v>Not Converted</v>
      </c>
      <c r="AT1896">
        <v>0</v>
      </c>
      <c r="AU1896">
        <v>3</v>
      </c>
      <c r="AV1896">
        <v>11</v>
      </c>
      <c r="AW1896">
        <f>IF(Z1896&gt;607, 4, 0)</f>
        <v>0</v>
      </c>
      <c r="AX1896">
        <f>IF(AA1896&gt;1.6588, 3, 0)</f>
        <v>0</v>
      </c>
      <c r="AY1896">
        <f>IF(P1896&gt;401, 2, 0)</f>
        <v>0</v>
      </c>
      <c r="AZ1896">
        <f>IF(I1896&gt;52915.77, 1, 0)</f>
        <v>0</v>
      </c>
      <c r="BA1896">
        <f>SUM(AW1896:AZ1896)</f>
        <v>0</v>
      </c>
      <c r="BB1896" t="str">
        <f>VLOOKUP(BA1896,'Standard Deviations'!$L$1:$M$11,2,TRUE)</f>
        <v>No Tier</v>
      </c>
    </row>
    <row r="1897" spans="1:54">
      <c r="A1897">
        <v>9617</v>
      </c>
      <c r="B1897">
        <v>1951</v>
      </c>
      <c r="C1897">
        <f>2024-B1897</f>
        <v>73</v>
      </c>
      <c r="D1897" t="str">
        <f>VLOOKUP(B1897,Reference!$A$1:$B$125, 2)</f>
        <v>Boomers</v>
      </c>
      <c r="E1897" t="s">
        <v>54</v>
      </c>
      <c r="F1897" t="str">
        <f>IF(E1897="High School", "No College", "College")</f>
        <v>College</v>
      </c>
      <c r="G1897" t="s">
        <v>60</v>
      </c>
      <c r="H1897">
        <v>15033</v>
      </c>
      <c r="I1897">
        <v>15033</v>
      </c>
      <c r="J1897" s="4" t="s">
        <v>341</v>
      </c>
      <c r="K1897">
        <v>0</v>
      </c>
      <c r="L1897">
        <v>0</v>
      </c>
      <c r="M1897" t="str">
        <f>IF(OR(K1897&gt;0, L1897&gt;0), "Parent", "Not Parent")</f>
        <v>Not Parent</v>
      </c>
      <c r="N1897" t="s">
        <v>651</v>
      </c>
      <c r="O1897" s="8">
        <v>41916</v>
      </c>
      <c r="P1897" s="9">
        <f>O1897-N1897</f>
        <v>171</v>
      </c>
      <c r="Q1897">
        <v>37</v>
      </c>
      <c r="R1897" s="9">
        <f>P1897-Q1897</f>
        <v>134</v>
      </c>
      <c r="S1897" s="8">
        <f>O1897-R1897</f>
        <v>41782</v>
      </c>
      <c r="T1897">
        <v>0</v>
      </c>
      <c r="U1897">
        <v>4</v>
      </c>
      <c r="V1897">
        <v>5</v>
      </c>
      <c r="W1897">
        <v>6</v>
      </c>
      <c r="X1897">
        <v>0</v>
      </c>
      <c r="Y1897">
        <v>4</v>
      </c>
      <c r="Z1897">
        <v>19</v>
      </c>
      <c r="AA1897">
        <f>Z1897/P1897</f>
        <v>0.1111111111111111</v>
      </c>
      <c r="AB1897" s="11" t="s">
        <v>506</v>
      </c>
      <c r="AC1897" t="s">
        <v>59</v>
      </c>
      <c r="AD1897">
        <v>1</v>
      </c>
      <c r="AE1897" t="str">
        <f>IF(AD1897&gt;3, "Prefers Discount", "Discount Indifferent")</f>
        <v>Discount Indifferent</v>
      </c>
      <c r="AF1897">
        <v>3</v>
      </c>
      <c r="AG1897">
        <v>1</v>
      </c>
      <c r="AH1897">
        <v>0</v>
      </c>
      <c r="AI1897" t="str">
        <f>INDEX($AF$1:$AH$1,MATCH(MAX(AF1897:AH1897),AF1897:AH1897,0))</f>
        <v>Store_Orders</v>
      </c>
      <c r="AJ1897">
        <v>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f>SUM(AK1897:AO1897)</f>
        <v>0</v>
      </c>
      <c r="AQ1897" t="s">
        <v>67</v>
      </c>
      <c r="AR1897">
        <v>0</v>
      </c>
      <c r="AS1897" t="str">
        <f>IF(OR(AK1897&gt;0, AL1897&gt;0, AM1897&gt;0, AN1897&gt;0, AO1897&gt;0), "Converted", "Not Converted")</f>
        <v>Not Converted</v>
      </c>
      <c r="AT1897">
        <v>0</v>
      </c>
      <c r="AU1897">
        <v>3</v>
      </c>
      <c r="AV1897">
        <v>11</v>
      </c>
      <c r="AW1897">
        <f>IF(Z1897&gt;607, 4, 0)</f>
        <v>0</v>
      </c>
      <c r="AX1897">
        <f>IF(AA1897&gt;1.6588, 3, 0)</f>
        <v>0</v>
      </c>
      <c r="AY1897">
        <f>IF(P1897&gt;401, 2, 0)</f>
        <v>0</v>
      </c>
      <c r="AZ1897">
        <f>IF(I1897&gt;52915.77, 1, 0)</f>
        <v>0</v>
      </c>
      <c r="BA1897">
        <f>SUM(AW1897:AZ1897)</f>
        <v>0</v>
      </c>
      <c r="BB1897" t="str">
        <f>VLOOKUP(BA1897,'Standard Deviations'!$L$1:$M$11,2,TRUE)</f>
        <v>No Tier</v>
      </c>
    </row>
    <row r="1898" spans="1:54">
      <c r="A1898">
        <v>7286</v>
      </c>
      <c r="B1898">
        <v>1968</v>
      </c>
      <c r="C1898">
        <f>2024-B1898</f>
        <v>56</v>
      </c>
      <c r="D1898" t="str">
        <f>VLOOKUP(B1898,Reference!$A$1:$B$125, 2)</f>
        <v>Gen X</v>
      </c>
      <c r="E1898" t="s">
        <v>54</v>
      </c>
      <c r="F1898" t="str">
        <f>IF(E1898="High School", "No College", "College")</f>
        <v>College</v>
      </c>
      <c r="G1898" t="s">
        <v>65</v>
      </c>
      <c r="H1898">
        <v>41728</v>
      </c>
      <c r="I1898">
        <v>41728</v>
      </c>
      <c r="J1898" s="4" t="s">
        <v>175</v>
      </c>
      <c r="K1898">
        <v>1</v>
      </c>
      <c r="L1898">
        <v>0</v>
      </c>
      <c r="M1898" t="str">
        <f>IF(OR(K1898&gt;0, L1898&gt;0), "Parent", "Not Parent")</f>
        <v>Parent</v>
      </c>
      <c r="N1898" t="s">
        <v>710</v>
      </c>
      <c r="O1898" s="8">
        <v>41916</v>
      </c>
      <c r="P1898" s="9">
        <f>O1898-N1898</f>
        <v>498</v>
      </c>
      <c r="Q1898">
        <v>92</v>
      </c>
      <c r="R1898" s="9">
        <f>P1898-Q1898</f>
        <v>406</v>
      </c>
      <c r="S1898" s="8">
        <f>O1898-R1898</f>
        <v>41510</v>
      </c>
      <c r="T1898">
        <v>13</v>
      </c>
      <c r="U1898">
        <v>6</v>
      </c>
      <c r="V1898">
        <v>15</v>
      </c>
      <c r="W1898">
        <v>3</v>
      </c>
      <c r="X1898">
        <v>5</v>
      </c>
      <c r="Y1898">
        <v>13</v>
      </c>
      <c r="Z1898">
        <v>55</v>
      </c>
      <c r="AA1898">
        <f>Z1898/P1898</f>
        <v>0.11044176706827309</v>
      </c>
      <c r="AB1898" s="14" t="s">
        <v>506</v>
      </c>
      <c r="AC1898" s="13" t="s">
        <v>63</v>
      </c>
      <c r="AD1898">
        <v>1</v>
      </c>
      <c r="AE1898" t="str">
        <f>IF(AD1898&gt;3, "Prefers Discount", "Discount Indifferent")</f>
        <v>Discount Indifferent</v>
      </c>
      <c r="AF1898">
        <v>2</v>
      </c>
      <c r="AG1898">
        <v>2</v>
      </c>
      <c r="AH1898">
        <v>0</v>
      </c>
      <c r="AI1898" t="str">
        <f>INDEX($AF$1:$AH$1,MATCH(MAX(AF1898:AH1898),AF1898:AH1898,0))</f>
        <v>Store_Orders</v>
      </c>
      <c r="AJ1898">
        <v>10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f>SUM(AK1898:AO1898)</f>
        <v>0</v>
      </c>
      <c r="AQ1898" t="s">
        <v>67</v>
      </c>
      <c r="AR1898">
        <v>0</v>
      </c>
      <c r="AS1898" t="str">
        <f>IF(OR(AK1898&gt;0, AL1898&gt;0, AM1898&gt;0, AN1898&gt;0, AO1898&gt;0), "Converted", "Not Converted")</f>
        <v>Not Converted</v>
      </c>
      <c r="AT1898">
        <v>0</v>
      </c>
      <c r="AU1898">
        <v>3</v>
      </c>
      <c r="AV1898">
        <v>11</v>
      </c>
      <c r="AW1898">
        <f>IF(Z1898&gt;607, 4, 0)</f>
        <v>0</v>
      </c>
      <c r="AX1898">
        <f>IF(AA1898&gt;1.6588, 3, 0)</f>
        <v>0</v>
      </c>
      <c r="AY1898">
        <f>IF(P1898&gt;401, 2, 0)</f>
        <v>2</v>
      </c>
      <c r="AZ1898">
        <f>IF(I1898&gt;52915.77, 1, 0)</f>
        <v>0</v>
      </c>
      <c r="BA1898">
        <f>SUM(AW1898:AZ1898)</f>
        <v>2</v>
      </c>
      <c r="BB1898" t="str">
        <f>VLOOKUP(BA1898,'Standard Deviations'!$L$1:$M$11,2,TRUE)</f>
        <v>Bronze</v>
      </c>
    </row>
    <row r="1899" spans="1:54">
      <c r="A1899">
        <v>11010</v>
      </c>
      <c r="B1899">
        <v>1984</v>
      </c>
      <c r="C1899">
        <f>2024-B1899</f>
        <v>40</v>
      </c>
      <c r="D1899" t="str">
        <f>VLOOKUP(B1899,Reference!$A$1:$B$125, 2)</f>
        <v>Millennials</v>
      </c>
      <c r="E1899" t="s">
        <v>68</v>
      </c>
      <c r="F1899" t="str">
        <f>IF(E1899="High School", "No College", "College")</f>
        <v>College</v>
      </c>
      <c r="G1899" t="s">
        <v>60</v>
      </c>
      <c r="H1899">
        <v>16269</v>
      </c>
      <c r="I1899">
        <v>16269</v>
      </c>
      <c r="J1899" s="4" t="s">
        <v>341</v>
      </c>
      <c r="K1899">
        <v>1</v>
      </c>
      <c r="L1899">
        <v>0</v>
      </c>
      <c r="M1899" t="str">
        <f>IF(OR(K1899&gt;0, L1899&gt;0), "Parent", "Not Parent")</f>
        <v>Parent</v>
      </c>
      <c r="N1899" t="s">
        <v>681</v>
      </c>
      <c r="O1899" s="8">
        <v>41916</v>
      </c>
      <c r="P1899" s="9">
        <f>O1899-N1899</f>
        <v>400</v>
      </c>
      <c r="Q1899">
        <v>75</v>
      </c>
      <c r="R1899" s="9">
        <f>P1899-Q1899</f>
        <v>325</v>
      </c>
      <c r="S1899" s="8">
        <f>O1899-R1899</f>
        <v>41591</v>
      </c>
      <c r="T1899">
        <v>19</v>
      </c>
      <c r="U1899">
        <v>3</v>
      </c>
      <c r="V1899">
        <v>18</v>
      </c>
      <c r="W1899">
        <v>3</v>
      </c>
      <c r="X1899">
        <v>1</v>
      </c>
      <c r="Y1899">
        <v>0</v>
      </c>
      <c r="Z1899">
        <v>44</v>
      </c>
      <c r="AA1899">
        <f>Z1899/P1899</f>
        <v>0.11</v>
      </c>
      <c r="AB1899" s="14" t="s">
        <v>506</v>
      </c>
      <c r="AC1899" s="13" t="s">
        <v>63</v>
      </c>
      <c r="AD1899">
        <v>3</v>
      </c>
      <c r="AE1899" t="str">
        <f>IF(AD1899&gt;3, "Prefers Discount", "Discount Indifferent")</f>
        <v>Discount Indifferent</v>
      </c>
      <c r="AF1899">
        <v>3</v>
      </c>
      <c r="AG1899">
        <v>3</v>
      </c>
      <c r="AH1899">
        <v>0</v>
      </c>
      <c r="AI1899" t="str">
        <f>INDEX($AF$1:$AH$1,MATCH(MAX(AF1899:AH1899),AF1899:AH1899,0))</f>
        <v>Store_Orders</v>
      </c>
      <c r="AJ1899">
        <v>8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f>SUM(AK1899:AO1899)</f>
        <v>0</v>
      </c>
      <c r="AQ1899" t="s">
        <v>67</v>
      </c>
      <c r="AR1899">
        <v>0</v>
      </c>
      <c r="AS1899" t="str">
        <f>IF(OR(AK1899&gt;0, AL1899&gt;0, AM1899&gt;0, AN1899&gt;0, AO1899&gt;0), "Converted", "Not Converted")</f>
        <v>Not Converted</v>
      </c>
      <c r="AT1899">
        <v>0</v>
      </c>
      <c r="AU1899">
        <v>3</v>
      </c>
      <c r="AV1899">
        <v>11</v>
      </c>
      <c r="AW1899">
        <f>IF(Z1899&gt;607, 4, 0)</f>
        <v>0</v>
      </c>
      <c r="AX1899">
        <f>IF(AA1899&gt;1.6588, 3, 0)</f>
        <v>0</v>
      </c>
      <c r="AY1899">
        <f>IF(P1899&gt;401, 2, 0)</f>
        <v>0</v>
      </c>
      <c r="AZ1899">
        <f>IF(I1899&gt;52915.77, 1, 0)</f>
        <v>0</v>
      </c>
      <c r="BA1899">
        <f>SUM(AW1899:AZ1899)</f>
        <v>0</v>
      </c>
      <c r="BB1899" t="str">
        <f>VLOOKUP(BA1899,'Standard Deviations'!$L$1:$M$11,2,TRUE)</f>
        <v>No Tier</v>
      </c>
    </row>
    <row r="1900" spans="1:54">
      <c r="A1900">
        <v>1515</v>
      </c>
      <c r="B1900">
        <v>1975</v>
      </c>
      <c r="C1900">
        <f>2024-B1900</f>
        <v>49</v>
      </c>
      <c r="D1900" t="str">
        <f>VLOOKUP(B1900,Reference!$A$1:$B$125, 2)</f>
        <v>Gen X</v>
      </c>
      <c r="E1900" t="s">
        <v>64</v>
      </c>
      <c r="F1900" t="str">
        <f>IF(E1900="High School", "No College", "College")</f>
        <v>College</v>
      </c>
      <c r="G1900" t="s">
        <v>65</v>
      </c>
      <c r="H1900">
        <v>34176</v>
      </c>
      <c r="I1900">
        <v>34176</v>
      </c>
      <c r="J1900" s="4" t="s">
        <v>175</v>
      </c>
      <c r="K1900">
        <v>0</v>
      </c>
      <c r="L1900">
        <v>1</v>
      </c>
      <c r="M1900" t="str">
        <f>IF(OR(K1900&gt;0, L1900&gt;0), "Parent", "Not Parent")</f>
        <v>Parent</v>
      </c>
      <c r="N1900" t="s">
        <v>157</v>
      </c>
      <c r="O1900" s="8">
        <v>41916</v>
      </c>
      <c r="P1900" s="9">
        <f>O1900-N1900</f>
        <v>255</v>
      </c>
      <c r="Q1900">
        <v>9</v>
      </c>
      <c r="R1900" s="9">
        <f>P1900-Q1900</f>
        <v>246</v>
      </c>
      <c r="S1900" s="8">
        <f>O1900-R1900</f>
        <v>41670</v>
      </c>
      <c r="T1900">
        <v>11</v>
      </c>
      <c r="U1900">
        <v>2</v>
      </c>
      <c r="V1900">
        <v>7</v>
      </c>
      <c r="W1900">
        <v>4</v>
      </c>
      <c r="X1900">
        <v>2</v>
      </c>
      <c r="Y1900">
        <v>2</v>
      </c>
      <c r="Z1900">
        <v>28</v>
      </c>
      <c r="AA1900">
        <f>Z1900/P1900</f>
        <v>0.10980392156862745</v>
      </c>
      <c r="AB1900" s="11" t="s">
        <v>506</v>
      </c>
      <c r="AC1900" t="s">
        <v>59</v>
      </c>
      <c r="AD1900">
        <v>1</v>
      </c>
      <c r="AE1900" t="str">
        <f>IF(AD1900&gt;3, "Prefers Discount", "Discount Indifferent")</f>
        <v>Discount Indifferent</v>
      </c>
      <c r="AF1900">
        <v>3</v>
      </c>
      <c r="AG1900">
        <v>1</v>
      </c>
      <c r="AH1900">
        <v>0</v>
      </c>
      <c r="AI1900" t="str">
        <f>INDEX($AF$1:$AH$1,MATCH(MAX(AF1900:AH1900),AF1900:AH1900,0))</f>
        <v>Store_Orders</v>
      </c>
      <c r="AJ1900">
        <v>3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f>SUM(AK1900:AO1900)</f>
        <v>0</v>
      </c>
      <c r="AQ1900" t="s">
        <v>67</v>
      </c>
      <c r="AR1900">
        <v>0</v>
      </c>
      <c r="AS1900" t="str">
        <f>IF(OR(AK1900&gt;0, AL1900&gt;0, AM1900&gt;0, AN1900&gt;0, AO1900&gt;0), "Converted", "Not Converted")</f>
        <v>Not Converted</v>
      </c>
      <c r="AT1900">
        <v>0</v>
      </c>
      <c r="AU1900">
        <v>3</v>
      </c>
      <c r="AV1900">
        <v>11</v>
      </c>
      <c r="AW1900">
        <f>IF(Z1900&gt;607, 4, 0)</f>
        <v>0</v>
      </c>
      <c r="AX1900">
        <f>IF(AA1900&gt;1.6588, 3, 0)</f>
        <v>0</v>
      </c>
      <c r="AY1900">
        <f>IF(P1900&gt;401, 2, 0)</f>
        <v>0</v>
      </c>
      <c r="AZ1900">
        <f>IF(I1900&gt;52915.77, 1, 0)</f>
        <v>0</v>
      </c>
      <c r="BA1900">
        <f>SUM(AW1900:AZ1900)</f>
        <v>0</v>
      </c>
      <c r="BB1900" t="str">
        <f>VLOOKUP(BA1900,'Standard Deviations'!$L$1:$M$11,2,TRUE)</f>
        <v>No Tier</v>
      </c>
    </row>
    <row r="1901" spans="1:54">
      <c r="A1901">
        <v>2826</v>
      </c>
      <c r="B1901">
        <v>1967</v>
      </c>
      <c r="C1901">
        <f>2024-B1901</f>
        <v>57</v>
      </c>
      <c r="D1901" t="str">
        <f>VLOOKUP(B1901,Reference!$A$1:$B$125, 2)</f>
        <v>Gen X</v>
      </c>
      <c r="E1901" t="s">
        <v>54</v>
      </c>
      <c r="F1901" t="str">
        <f>IF(E1901="High School", "No College", "College")</f>
        <v>College</v>
      </c>
      <c r="G1901" t="s">
        <v>55</v>
      </c>
      <c r="H1901">
        <v>22574</v>
      </c>
      <c r="I1901">
        <v>22574</v>
      </c>
      <c r="J1901" s="4" t="s">
        <v>341</v>
      </c>
      <c r="K1901">
        <v>2</v>
      </c>
      <c r="L1901">
        <v>1</v>
      </c>
      <c r="M1901" t="str">
        <f>IF(OR(K1901&gt;0, L1901&gt;0), "Parent", "Not Parent")</f>
        <v>Parent</v>
      </c>
      <c r="N1901" t="s">
        <v>144</v>
      </c>
      <c r="O1901" s="8">
        <v>41916</v>
      </c>
      <c r="P1901" s="9">
        <f>O1901-N1901</f>
        <v>341</v>
      </c>
      <c r="Q1901">
        <v>28</v>
      </c>
      <c r="R1901" s="9">
        <f>P1901-Q1901</f>
        <v>313</v>
      </c>
      <c r="S1901" s="8">
        <f>O1901-R1901</f>
        <v>41603</v>
      </c>
      <c r="T1901">
        <v>25</v>
      </c>
      <c r="U1901">
        <v>0</v>
      </c>
      <c r="V1901">
        <v>8</v>
      </c>
      <c r="W1901">
        <v>2</v>
      </c>
      <c r="X1901">
        <v>0</v>
      </c>
      <c r="Y1901">
        <v>2</v>
      </c>
      <c r="Z1901">
        <v>37</v>
      </c>
      <c r="AA1901">
        <f>Z1901/P1901</f>
        <v>0.10850439882697947</v>
      </c>
      <c r="AB1901" s="11" t="s">
        <v>506</v>
      </c>
      <c r="AC1901" t="s">
        <v>59</v>
      </c>
      <c r="AD1901">
        <v>2</v>
      </c>
      <c r="AE1901" t="str">
        <f>IF(AD1901&gt;3, "Prefers Discount", "Discount Indifferent")</f>
        <v>Discount Indifferent</v>
      </c>
      <c r="AF1901">
        <v>3</v>
      </c>
      <c r="AG1901">
        <v>2</v>
      </c>
      <c r="AH1901">
        <v>0</v>
      </c>
      <c r="AI1901" t="str">
        <f>INDEX($AF$1:$AH$1,MATCH(MAX(AF1901:AH1901),AF1901:AH1901,0))</f>
        <v>Store_Orders</v>
      </c>
      <c r="AJ1901">
        <v>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f>SUM(AK1901:AO1901)</f>
        <v>0</v>
      </c>
      <c r="AQ1901" t="s">
        <v>67</v>
      </c>
      <c r="AR1901">
        <v>0</v>
      </c>
      <c r="AS1901" t="str">
        <f>IF(OR(AK1901&gt;0, AL1901&gt;0, AM1901&gt;0, AN1901&gt;0, AO1901&gt;0), "Converted", "Not Converted")</f>
        <v>Not Converted</v>
      </c>
      <c r="AT1901">
        <v>0</v>
      </c>
      <c r="AU1901">
        <v>3</v>
      </c>
      <c r="AV1901">
        <v>11</v>
      </c>
      <c r="AW1901">
        <f>IF(Z1901&gt;607, 4, 0)</f>
        <v>0</v>
      </c>
      <c r="AX1901">
        <f>IF(AA1901&gt;1.6588, 3, 0)</f>
        <v>0</v>
      </c>
      <c r="AY1901">
        <f>IF(P1901&gt;401, 2, 0)</f>
        <v>0</v>
      </c>
      <c r="AZ1901">
        <f>IF(I1901&gt;52915.77, 1, 0)</f>
        <v>0</v>
      </c>
      <c r="BA1901">
        <f>SUM(AW1901:AZ1901)</f>
        <v>0</v>
      </c>
      <c r="BB1901" t="str">
        <f>VLOOKUP(BA1901,'Standard Deviations'!$L$1:$M$11,2,TRUE)</f>
        <v>No Tier</v>
      </c>
    </row>
    <row r="1902" spans="1:54">
      <c r="A1902">
        <v>6222</v>
      </c>
      <c r="B1902">
        <v>1967</v>
      </c>
      <c r="C1902">
        <f>2024-B1902</f>
        <v>57</v>
      </c>
      <c r="D1902" t="str">
        <f>VLOOKUP(B1902,Reference!$A$1:$B$125, 2)</f>
        <v>Gen X</v>
      </c>
      <c r="E1902" t="s">
        <v>54</v>
      </c>
      <c r="F1902" t="str">
        <f>IF(E1902="High School", "No College", "College")</f>
        <v>College</v>
      </c>
      <c r="G1902" t="s">
        <v>55</v>
      </c>
      <c r="H1902">
        <v>22574</v>
      </c>
      <c r="I1902">
        <v>22574</v>
      </c>
      <c r="J1902" s="4" t="s">
        <v>341</v>
      </c>
      <c r="K1902">
        <v>2</v>
      </c>
      <c r="L1902">
        <v>1</v>
      </c>
      <c r="M1902" t="str">
        <f>IF(OR(K1902&gt;0, L1902&gt;0), "Parent", "Not Parent")</f>
        <v>Parent</v>
      </c>
      <c r="N1902" t="s">
        <v>144</v>
      </c>
      <c r="O1902" s="8">
        <v>41916</v>
      </c>
      <c r="P1902" s="9">
        <f>O1902-N1902</f>
        <v>341</v>
      </c>
      <c r="Q1902">
        <v>28</v>
      </c>
      <c r="R1902" s="9">
        <f>P1902-Q1902</f>
        <v>313</v>
      </c>
      <c r="S1902" s="8">
        <f>O1902-R1902</f>
        <v>41603</v>
      </c>
      <c r="T1902">
        <v>25</v>
      </c>
      <c r="U1902">
        <v>0</v>
      </c>
      <c r="V1902">
        <v>8</v>
      </c>
      <c r="W1902">
        <v>2</v>
      </c>
      <c r="X1902">
        <v>0</v>
      </c>
      <c r="Y1902">
        <v>2</v>
      </c>
      <c r="Z1902">
        <v>37</v>
      </c>
      <c r="AA1902">
        <f>Z1902/P1902</f>
        <v>0.10850439882697947</v>
      </c>
      <c r="AB1902" s="11" t="s">
        <v>506</v>
      </c>
      <c r="AC1902" t="s">
        <v>59</v>
      </c>
      <c r="AD1902">
        <v>2</v>
      </c>
      <c r="AE1902" t="str">
        <f>IF(AD1902&gt;3, "Prefers Discount", "Discount Indifferent")</f>
        <v>Discount Indifferent</v>
      </c>
      <c r="AF1902">
        <v>3</v>
      </c>
      <c r="AG1902">
        <v>2</v>
      </c>
      <c r="AH1902">
        <v>0</v>
      </c>
      <c r="AI1902" t="str">
        <f>INDEX($AF$1:$AH$1,MATCH(MAX(AF1902:AH1902),AF1902:AH1902,0))</f>
        <v>Store_Orders</v>
      </c>
      <c r="AJ1902">
        <v>7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f>SUM(AK1902:AO1902)</f>
        <v>0</v>
      </c>
      <c r="AQ1902" t="s">
        <v>67</v>
      </c>
      <c r="AR1902">
        <v>0</v>
      </c>
      <c r="AS1902" t="str">
        <f>IF(OR(AK1902&gt;0, AL1902&gt;0, AM1902&gt;0, AN1902&gt;0, AO1902&gt;0), "Converted", "Not Converted")</f>
        <v>Not Converted</v>
      </c>
      <c r="AT1902">
        <v>0</v>
      </c>
      <c r="AU1902">
        <v>3</v>
      </c>
      <c r="AV1902">
        <v>11</v>
      </c>
      <c r="AW1902">
        <f>IF(Z1902&gt;607, 4, 0)</f>
        <v>0</v>
      </c>
      <c r="AX1902">
        <f>IF(AA1902&gt;1.6588, 3, 0)</f>
        <v>0</v>
      </c>
      <c r="AY1902">
        <f>IF(P1902&gt;401, 2, 0)</f>
        <v>0</v>
      </c>
      <c r="AZ1902">
        <f>IF(I1902&gt;52915.77, 1, 0)</f>
        <v>0</v>
      </c>
      <c r="BA1902">
        <f>SUM(AW1902:AZ1902)</f>
        <v>0</v>
      </c>
      <c r="BB1902" t="str">
        <f>VLOOKUP(BA1902,'Standard Deviations'!$L$1:$M$11,2,TRUE)</f>
        <v>No Tier</v>
      </c>
    </row>
    <row r="1903" spans="1:54">
      <c r="A1903">
        <v>6197</v>
      </c>
      <c r="B1903">
        <v>1962</v>
      </c>
      <c r="C1903">
        <f>2024-B1903</f>
        <v>62</v>
      </c>
      <c r="D1903" t="str">
        <f>VLOOKUP(B1903,Reference!$A$1:$B$125, 2)</f>
        <v>Boomers</v>
      </c>
      <c r="E1903" t="s">
        <v>68</v>
      </c>
      <c r="F1903" t="str">
        <f>IF(E1903="High School", "No College", "College")</f>
        <v>College</v>
      </c>
      <c r="G1903" t="s">
        <v>60</v>
      </c>
      <c r="H1903">
        <v>27238</v>
      </c>
      <c r="I1903">
        <v>27238</v>
      </c>
      <c r="J1903" s="4" t="s">
        <v>341</v>
      </c>
      <c r="K1903">
        <v>1</v>
      </c>
      <c r="L1903">
        <v>1</v>
      </c>
      <c r="M1903" t="str">
        <f>IF(OR(K1903&gt;0, L1903&gt;0), "Parent", "Not Parent")</f>
        <v>Parent</v>
      </c>
      <c r="N1903" t="s">
        <v>426</v>
      </c>
      <c r="O1903" s="8">
        <v>41916</v>
      </c>
      <c r="P1903" s="9">
        <f>O1903-N1903</f>
        <v>532</v>
      </c>
      <c r="Q1903">
        <v>39</v>
      </c>
      <c r="R1903" s="9">
        <f>P1903-Q1903</f>
        <v>493</v>
      </c>
      <c r="S1903" s="8">
        <f>O1903-R1903</f>
        <v>41423</v>
      </c>
      <c r="T1903">
        <v>37</v>
      </c>
      <c r="U1903">
        <v>0</v>
      </c>
      <c r="V1903">
        <v>17</v>
      </c>
      <c r="W1903">
        <v>0</v>
      </c>
      <c r="X1903">
        <v>0</v>
      </c>
      <c r="Y1903">
        <v>3</v>
      </c>
      <c r="Z1903">
        <v>57</v>
      </c>
      <c r="AA1903">
        <f>Z1903/P1903</f>
        <v>0.10714285714285714</v>
      </c>
      <c r="AB1903" s="11" t="s">
        <v>506</v>
      </c>
      <c r="AC1903" t="s">
        <v>59</v>
      </c>
      <c r="AD1903">
        <v>3</v>
      </c>
      <c r="AE1903" t="str">
        <f>IF(AD1903&gt;3, "Prefers Discount", "Discount Indifferent")</f>
        <v>Discount Indifferent</v>
      </c>
      <c r="AF1903">
        <v>3</v>
      </c>
      <c r="AG1903">
        <v>3</v>
      </c>
      <c r="AH1903">
        <v>0</v>
      </c>
      <c r="AI1903" t="str">
        <f>INDEX($AF$1:$AH$1,MATCH(MAX(AF1903:AH1903),AF1903:AH1903,0))</f>
        <v>Store_Orders</v>
      </c>
      <c r="AJ1903">
        <v>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f>SUM(AK1903:AO1903)</f>
        <v>0</v>
      </c>
      <c r="AQ1903" t="s">
        <v>67</v>
      </c>
      <c r="AR1903">
        <v>0</v>
      </c>
      <c r="AS1903" t="str">
        <f>IF(OR(AK1903&gt;0, AL1903&gt;0, AM1903&gt;0, AN1903&gt;0, AO1903&gt;0), "Converted", "Not Converted")</f>
        <v>Not Converted</v>
      </c>
      <c r="AT1903">
        <v>0</v>
      </c>
      <c r="AU1903">
        <v>3</v>
      </c>
      <c r="AV1903">
        <v>11</v>
      </c>
      <c r="AW1903">
        <f>IF(Z1903&gt;607, 4, 0)</f>
        <v>0</v>
      </c>
      <c r="AX1903">
        <f>IF(AA1903&gt;1.6588, 3, 0)</f>
        <v>0</v>
      </c>
      <c r="AY1903">
        <f>IF(P1903&gt;401, 2, 0)</f>
        <v>2</v>
      </c>
      <c r="AZ1903">
        <f>IF(I1903&gt;52915.77, 1, 0)</f>
        <v>0</v>
      </c>
      <c r="BA1903">
        <f>SUM(AW1903:AZ1903)</f>
        <v>2</v>
      </c>
      <c r="BB1903" t="str">
        <f>VLOOKUP(BA1903,'Standard Deviations'!$L$1:$M$11,2,TRUE)</f>
        <v>Bronze</v>
      </c>
    </row>
    <row r="1904" spans="1:54">
      <c r="A1904">
        <v>1517</v>
      </c>
      <c r="B1904">
        <v>1969</v>
      </c>
      <c r="C1904">
        <f>2024-B1904</f>
        <v>55</v>
      </c>
      <c r="D1904" t="str">
        <f>VLOOKUP(B1904,Reference!$A$1:$B$125, 2)</f>
        <v>Gen X</v>
      </c>
      <c r="E1904" t="s">
        <v>54</v>
      </c>
      <c r="F1904" t="str">
        <f>IF(E1904="High School", "No College", "College")</f>
        <v>College</v>
      </c>
      <c r="G1904" t="s">
        <v>60</v>
      </c>
      <c r="H1904">
        <v>30822</v>
      </c>
      <c r="I1904">
        <v>30822</v>
      </c>
      <c r="J1904" s="4" t="s">
        <v>341</v>
      </c>
      <c r="K1904">
        <v>1</v>
      </c>
      <c r="L1904">
        <v>0</v>
      </c>
      <c r="M1904" t="str">
        <f>IF(OR(K1904&gt;0, L1904&gt;0), "Parent", "Not Parent")</f>
        <v>Parent</v>
      </c>
      <c r="N1904" t="s">
        <v>711</v>
      </c>
      <c r="O1904" s="8">
        <v>41916</v>
      </c>
      <c r="P1904" s="9">
        <f>O1904-N1904</f>
        <v>477</v>
      </c>
      <c r="Q1904">
        <v>92</v>
      </c>
      <c r="R1904" s="9">
        <f>P1904-Q1904</f>
        <v>385</v>
      </c>
      <c r="S1904" s="8">
        <f>O1904-R1904</f>
        <v>41531</v>
      </c>
      <c r="T1904">
        <v>3</v>
      </c>
      <c r="U1904">
        <v>9</v>
      </c>
      <c r="V1904">
        <v>13</v>
      </c>
      <c r="W1904">
        <v>2</v>
      </c>
      <c r="X1904">
        <v>12</v>
      </c>
      <c r="Y1904">
        <v>12</v>
      </c>
      <c r="Z1904">
        <v>51</v>
      </c>
      <c r="AA1904">
        <f>Z1904/P1904</f>
        <v>0.1069182389937107</v>
      </c>
      <c r="AB1904" s="14" t="s">
        <v>506</v>
      </c>
      <c r="AC1904" s="13" t="s">
        <v>63</v>
      </c>
      <c r="AD1904">
        <v>1</v>
      </c>
      <c r="AE1904" t="str">
        <f>IF(AD1904&gt;3, "Prefers Discount", "Discount Indifferent")</f>
        <v>Discount Indifferent</v>
      </c>
      <c r="AF1904">
        <v>3</v>
      </c>
      <c r="AG1904">
        <v>1</v>
      </c>
      <c r="AH1904">
        <v>0</v>
      </c>
      <c r="AI1904" t="str">
        <f>INDEX($AF$1:$AH$1,MATCH(MAX(AF1904:AH1904),AF1904:AH1904,0))</f>
        <v>Store_Orders</v>
      </c>
      <c r="AJ1904">
        <v>7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f>SUM(AK1904:AO1904)</f>
        <v>0</v>
      </c>
      <c r="AQ1904" t="s">
        <v>67</v>
      </c>
      <c r="AR1904">
        <v>0</v>
      </c>
      <c r="AS1904" t="str">
        <f>IF(OR(AK1904&gt;0, AL1904&gt;0, AM1904&gt;0, AN1904&gt;0, AO1904&gt;0), "Converted", "Not Converted")</f>
        <v>Not Converted</v>
      </c>
      <c r="AT1904">
        <v>0</v>
      </c>
      <c r="AU1904">
        <v>3</v>
      </c>
      <c r="AV1904">
        <v>11</v>
      </c>
      <c r="AW1904">
        <f>IF(Z1904&gt;607, 4, 0)</f>
        <v>0</v>
      </c>
      <c r="AX1904">
        <f>IF(AA1904&gt;1.6588, 3, 0)</f>
        <v>0</v>
      </c>
      <c r="AY1904">
        <f>IF(P1904&gt;401, 2, 0)</f>
        <v>2</v>
      </c>
      <c r="AZ1904">
        <f>IF(I1904&gt;52915.77, 1, 0)</f>
        <v>0</v>
      </c>
      <c r="BA1904">
        <f>SUM(AW1904:AZ1904)</f>
        <v>2</v>
      </c>
      <c r="BB1904" t="str">
        <f>VLOOKUP(BA1904,'Standard Deviations'!$L$1:$M$11,2,TRUE)</f>
        <v>Bronze</v>
      </c>
    </row>
    <row r="1905" spans="1:54">
      <c r="A1905">
        <v>9733</v>
      </c>
      <c r="B1905">
        <v>1978</v>
      </c>
      <c r="C1905">
        <f>2024-B1905</f>
        <v>46</v>
      </c>
      <c r="D1905" t="str">
        <f>VLOOKUP(B1905,Reference!$A$1:$B$125, 2)</f>
        <v>Gen X</v>
      </c>
      <c r="E1905" t="s">
        <v>546</v>
      </c>
      <c r="F1905" t="str">
        <f>IF(E1905="High School", "No College", "College")</f>
        <v>No College</v>
      </c>
      <c r="G1905" t="s">
        <v>65</v>
      </c>
      <c r="H1905">
        <v>24882</v>
      </c>
      <c r="I1905">
        <v>24882</v>
      </c>
      <c r="J1905" s="4" t="s">
        <v>341</v>
      </c>
      <c r="K1905">
        <v>1</v>
      </c>
      <c r="L1905">
        <v>0</v>
      </c>
      <c r="M1905" t="str">
        <f>IF(OR(K1905&gt;0, L1905&gt;0), "Parent", "Not Parent")</f>
        <v>Parent</v>
      </c>
      <c r="N1905" t="s">
        <v>538</v>
      </c>
      <c r="O1905" s="8">
        <v>41916</v>
      </c>
      <c r="P1905" s="9">
        <f>O1905-N1905</f>
        <v>755</v>
      </c>
      <c r="Q1905">
        <v>52</v>
      </c>
      <c r="R1905" s="9">
        <f>P1905-Q1905</f>
        <v>703</v>
      </c>
      <c r="S1905" s="8">
        <f>O1905-R1905</f>
        <v>41213</v>
      </c>
      <c r="T1905">
        <v>1</v>
      </c>
      <c r="U1905">
        <v>4</v>
      </c>
      <c r="V1905">
        <v>10</v>
      </c>
      <c r="W1905">
        <v>29</v>
      </c>
      <c r="X1905">
        <v>0</v>
      </c>
      <c r="Y1905">
        <v>36</v>
      </c>
      <c r="Z1905">
        <v>80</v>
      </c>
      <c r="AA1905">
        <f>Z1905/P1905</f>
        <v>0.10596026490066225</v>
      </c>
      <c r="AB1905" s="14" t="s">
        <v>506</v>
      </c>
      <c r="AC1905" s="13" t="s">
        <v>63</v>
      </c>
      <c r="AD1905">
        <v>1</v>
      </c>
      <c r="AE1905" t="str">
        <f>IF(AD1905&gt;3, "Prefers Discount", "Discount Indifferent")</f>
        <v>Discount Indifferent</v>
      </c>
      <c r="AF1905">
        <v>2</v>
      </c>
      <c r="AG1905">
        <v>1</v>
      </c>
      <c r="AH1905">
        <v>1</v>
      </c>
      <c r="AI1905" t="str">
        <f>INDEX($AF$1:$AH$1,MATCH(MAX(AF1905:AH1905),AF1905:AH1905,0))</f>
        <v>Store_Orders</v>
      </c>
      <c r="AJ1905">
        <v>6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f>SUM(AK1905:AO1905)</f>
        <v>1</v>
      </c>
      <c r="AQ1905" t="str">
        <f>INDEX($AK$1:$AO$1,MATCH(MAX(AK1905:AO1905),AK1905:AO1905,0))</f>
        <v>Converted_on_Camp3</v>
      </c>
      <c r="AR1905">
        <v>1</v>
      </c>
      <c r="AS1905" t="str">
        <f>IF(OR(AK1905&gt;0, AL1905&gt;0, AM1905&gt;0, AN1905&gt;0, AO1905&gt;0), "Converted", "Not Converted")</f>
        <v>Converted</v>
      </c>
      <c r="AT1905">
        <v>0</v>
      </c>
      <c r="AU1905">
        <v>3</v>
      </c>
      <c r="AV1905">
        <v>11</v>
      </c>
      <c r="AW1905">
        <f>IF(Z1905&gt;607, 4, 0)</f>
        <v>0</v>
      </c>
      <c r="AX1905">
        <f>IF(AA1905&gt;1.6588, 3, 0)</f>
        <v>0</v>
      </c>
      <c r="AY1905">
        <f>IF(P1905&gt;401, 2, 0)</f>
        <v>2</v>
      </c>
      <c r="AZ1905">
        <f>IF(I1905&gt;52915.77, 1, 0)</f>
        <v>0</v>
      </c>
      <c r="BA1905">
        <f>SUM(AW1905:AZ1905)</f>
        <v>2</v>
      </c>
      <c r="BB1905" t="str">
        <f>VLOOKUP(BA1905,'Standard Deviations'!$L$1:$M$11,2,TRUE)</f>
        <v>Bronze</v>
      </c>
    </row>
    <row r="1906" spans="1:54">
      <c r="A1906">
        <v>8462</v>
      </c>
      <c r="B1906">
        <v>1978</v>
      </c>
      <c r="C1906">
        <f>2024-B1906</f>
        <v>46</v>
      </c>
      <c r="D1906" t="str">
        <f>VLOOKUP(B1906,Reference!$A$1:$B$125, 2)</f>
        <v>Gen X</v>
      </c>
      <c r="E1906" t="s">
        <v>546</v>
      </c>
      <c r="F1906" t="str">
        <f>IF(E1906="High School", "No College", "College")</f>
        <v>No College</v>
      </c>
      <c r="G1906" t="s">
        <v>65</v>
      </c>
      <c r="H1906">
        <v>24882</v>
      </c>
      <c r="I1906">
        <v>24882</v>
      </c>
      <c r="J1906" s="4" t="s">
        <v>341</v>
      </c>
      <c r="K1906">
        <v>1</v>
      </c>
      <c r="L1906">
        <v>0</v>
      </c>
      <c r="M1906" t="str">
        <f>IF(OR(K1906&gt;0, L1906&gt;0), "Parent", "Not Parent")</f>
        <v>Parent</v>
      </c>
      <c r="N1906" t="s">
        <v>538</v>
      </c>
      <c r="O1906" s="8">
        <v>41916</v>
      </c>
      <c r="P1906" s="9">
        <f>O1906-N1906</f>
        <v>755</v>
      </c>
      <c r="Q1906">
        <v>52</v>
      </c>
      <c r="R1906" s="9">
        <f>P1906-Q1906</f>
        <v>703</v>
      </c>
      <c r="S1906" s="8">
        <f>O1906-R1906</f>
        <v>41213</v>
      </c>
      <c r="T1906">
        <v>1</v>
      </c>
      <c r="U1906">
        <v>4</v>
      </c>
      <c r="V1906">
        <v>10</v>
      </c>
      <c r="W1906">
        <v>29</v>
      </c>
      <c r="X1906">
        <v>0</v>
      </c>
      <c r="Y1906">
        <v>36</v>
      </c>
      <c r="Z1906">
        <v>80</v>
      </c>
      <c r="AA1906">
        <f>Z1906/P1906</f>
        <v>0.10596026490066225</v>
      </c>
      <c r="AB1906" s="14" t="s">
        <v>506</v>
      </c>
      <c r="AC1906" s="13" t="s">
        <v>63</v>
      </c>
      <c r="AD1906">
        <v>1</v>
      </c>
      <c r="AE1906" t="str">
        <f>IF(AD1906&gt;3, "Prefers Discount", "Discount Indifferent")</f>
        <v>Discount Indifferent</v>
      </c>
      <c r="AF1906">
        <v>2</v>
      </c>
      <c r="AG1906">
        <v>1</v>
      </c>
      <c r="AH1906">
        <v>1</v>
      </c>
      <c r="AI1906" t="str">
        <f>INDEX($AF$1:$AH$1,MATCH(MAX(AF1906:AH1906),AF1906:AH1906,0))</f>
        <v>Store_Orders</v>
      </c>
      <c r="AJ1906">
        <v>6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f>SUM(AK1906:AO1906)</f>
        <v>1</v>
      </c>
      <c r="AQ1906" t="str">
        <f>INDEX($AK$1:$AO$1,MATCH(MAX(AK1906:AO1906),AK1906:AO1906,0))</f>
        <v>Converted_on_Camp3</v>
      </c>
      <c r="AR1906">
        <v>1</v>
      </c>
      <c r="AS1906" t="str">
        <f>IF(OR(AK1906&gt;0, AL1906&gt;0, AM1906&gt;0, AN1906&gt;0, AO1906&gt;0), "Converted", "Not Converted")</f>
        <v>Converted</v>
      </c>
      <c r="AT1906">
        <v>0</v>
      </c>
      <c r="AU1906">
        <v>3</v>
      </c>
      <c r="AV1906">
        <v>11</v>
      </c>
      <c r="AW1906">
        <f>IF(Z1906&gt;607, 4, 0)</f>
        <v>0</v>
      </c>
      <c r="AX1906">
        <f>IF(AA1906&gt;1.6588, 3, 0)</f>
        <v>0</v>
      </c>
      <c r="AY1906">
        <f>IF(P1906&gt;401, 2, 0)</f>
        <v>2</v>
      </c>
      <c r="AZ1906">
        <f>IF(I1906&gt;52915.77, 1, 0)</f>
        <v>0</v>
      </c>
      <c r="BA1906">
        <f>SUM(AW1906:AZ1906)</f>
        <v>2</v>
      </c>
      <c r="BB1906" t="str">
        <f>VLOOKUP(BA1906,'Standard Deviations'!$L$1:$M$11,2,TRUE)</f>
        <v>Bronze</v>
      </c>
    </row>
    <row r="1907" spans="1:54">
      <c r="A1907">
        <v>8147</v>
      </c>
      <c r="B1907">
        <v>1960</v>
      </c>
      <c r="C1907">
        <f>2024-B1907</f>
        <v>64</v>
      </c>
      <c r="D1907" t="str">
        <f>VLOOKUP(B1907,Reference!$A$1:$B$125, 2)</f>
        <v>Boomers</v>
      </c>
      <c r="E1907" t="s">
        <v>54</v>
      </c>
      <c r="F1907" t="str">
        <f>IF(E1907="High School", "No College", "College")</f>
        <v>College</v>
      </c>
      <c r="G1907" t="s">
        <v>55</v>
      </c>
      <c r="H1907">
        <v>31454</v>
      </c>
      <c r="I1907">
        <v>31454</v>
      </c>
      <c r="J1907" s="4" t="s">
        <v>341</v>
      </c>
      <c r="K1907">
        <v>1</v>
      </c>
      <c r="L1907">
        <v>1</v>
      </c>
      <c r="M1907" t="str">
        <f>IF(OR(K1907&gt;0, L1907&gt;0), "Parent", "Not Parent")</f>
        <v>Parent</v>
      </c>
      <c r="N1907" t="s">
        <v>314</v>
      </c>
      <c r="O1907" s="8">
        <v>41916</v>
      </c>
      <c r="P1907" s="9">
        <f>O1907-N1907</f>
        <v>455</v>
      </c>
      <c r="Q1907">
        <v>40</v>
      </c>
      <c r="R1907" s="9">
        <f>P1907-Q1907</f>
        <v>415</v>
      </c>
      <c r="S1907" s="8">
        <f>O1907-R1907</f>
        <v>41501</v>
      </c>
      <c r="T1907">
        <v>28</v>
      </c>
      <c r="U1907">
        <v>0</v>
      </c>
      <c r="V1907">
        <v>11</v>
      </c>
      <c r="W1907">
        <v>0</v>
      </c>
      <c r="X1907">
        <v>0</v>
      </c>
      <c r="Y1907">
        <v>9</v>
      </c>
      <c r="Z1907">
        <v>48</v>
      </c>
      <c r="AA1907">
        <f>Z1907/P1907</f>
        <v>0.10549450549450549</v>
      </c>
      <c r="AB1907" s="11" t="s">
        <v>506</v>
      </c>
      <c r="AC1907" t="s">
        <v>59</v>
      </c>
      <c r="AD1907">
        <v>3</v>
      </c>
      <c r="AE1907" t="str">
        <f>IF(AD1907&gt;3, "Prefers Discount", "Discount Indifferent")</f>
        <v>Discount Indifferent</v>
      </c>
      <c r="AF1907">
        <v>3</v>
      </c>
      <c r="AG1907">
        <v>2</v>
      </c>
      <c r="AH1907">
        <v>0</v>
      </c>
      <c r="AI1907" t="str">
        <f>INDEX($AF$1:$AH$1,MATCH(MAX(AF1907:AH1907),AF1907:AH1907,0))</f>
        <v>Store_Orders</v>
      </c>
      <c r="AJ1907">
        <v>8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f>SUM(AK1907:AO1907)</f>
        <v>0</v>
      </c>
      <c r="AQ1907" t="s">
        <v>67</v>
      </c>
      <c r="AR1907">
        <v>0</v>
      </c>
      <c r="AS1907" t="str">
        <f>IF(OR(AK1907&gt;0, AL1907&gt;0, AM1907&gt;0, AN1907&gt;0, AO1907&gt;0), "Converted", "Not Converted")</f>
        <v>Not Converted</v>
      </c>
      <c r="AT1907">
        <v>0</v>
      </c>
      <c r="AU1907">
        <v>3</v>
      </c>
      <c r="AV1907">
        <v>11</v>
      </c>
      <c r="AW1907">
        <f>IF(Z1907&gt;607, 4, 0)</f>
        <v>0</v>
      </c>
      <c r="AX1907">
        <f>IF(AA1907&gt;1.6588, 3, 0)</f>
        <v>0</v>
      </c>
      <c r="AY1907">
        <f>IF(P1907&gt;401, 2, 0)</f>
        <v>2</v>
      </c>
      <c r="AZ1907">
        <f>IF(I1907&gt;52915.77, 1, 0)</f>
        <v>0</v>
      </c>
      <c r="BA1907">
        <f>SUM(AW1907:AZ1907)</f>
        <v>2</v>
      </c>
      <c r="BB1907" t="str">
        <f>VLOOKUP(BA1907,'Standard Deviations'!$L$1:$M$11,2,TRUE)</f>
        <v>Bronze</v>
      </c>
    </row>
    <row r="1908" spans="1:54">
      <c r="A1908">
        <v>2868</v>
      </c>
      <c r="B1908">
        <v>1949</v>
      </c>
      <c r="C1908">
        <f>2024-B1908</f>
        <v>75</v>
      </c>
      <c r="D1908" t="str">
        <f>VLOOKUP(B1908,Reference!$A$1:$B$125, 2)</f>
        <v>Boomers</v>
      </c>
      <c r="E1908" t="s">
        <v>68</v>
      </c>
      <c r="F1908" t="str">
        <f>IF(E1908="High School", "No College", "College")</f>
        <v>College</v>
      </c>
      <c r="G1908" t="s">
        <v>60</v>
      </c>
      <c r="H1908">
        <v>26518</v>
      </c>
      <c r="I1908">
        <v>26518</v>
      </c>
      <c r="J1908" s="4" t="s">
        <v>341</v>
      </c>
      <c r="K1908">
        <v>1</v>
      </c>
      <c r="L1908">
        <v>1</v>
      </c>
      <c r="M1908" t="str">
        <f>IF(OR(K1908&gt;0, L1908&gt;0), "Parent", "Not Parent")</f>
        <v>Parent</v>
      </c>
      <c r="N1908" t="s">
        <v>317</v>
      </c>
      <c r="O1908" s="8">
        <v>41916</v>
      </c>
      <c r="P1908" s="9">
        <f>O1908-N1908</f>
        <v>544</v>
      </c>
      <c r="Q1908">
        <v>33</v>
      </c>
      <c r="R1908" s="9">
        <f>P1908-Q1908</f>
        <v>511</v>
      </c>
      <c r="S1908" s="8">
        <f>O1908-R1908</f>
        <v>41405</v>
      </c>
      <c r="T1908">
        <v>20</v>
      </c>
      <c r="U1908">
        <v>1</v>
      </c>
      <c r="V1908">
        <v>28</v>
      </c>
      <c r="W1908">
        <v>3</v>
      </c>
      <c r="X1908">
        <v>3</v>
      </c>
      <c r="Y1908">
        <v>2</v>
      </c>
      <c r="Z1908">
        <v>57</v>
      </c>
      <c r="AA1908">
        <f>Z1908/P1908</f>
        <v>0.10477941176470588</v>
      </c>
      <c r="AB1908" s="11" t="s">
        <v>506</v>
      </c>
      <c r="AC1908" t="s">
        <v>59</v>
      </c>
      <c r="AD1908">
        <v>3</v>
      </c>
      <c r="AE1908" t="str">
        <f>IF(AD1908&gt;3, "Prefers Discount", "Discount Indifferent")</f>
        <v>Discount Indifferent</v>
      </c>
      <c r="AF1908">
        <v>3</v>
      </c>
      <c r="AG1908">
        <v>2</v>
      </c>
      <c r="AH1908">
        <v>0</v>
      </c>
      <c r="AI1908" t="str">
        <f>INDEX($AF$1:$AH$1,MATCH(MAX(AF1908:AH1908),AF1908:AH1908,0))</f>
        <v>Store_Orders</v>
      </c>
      <c r="AJ1908">
        <v>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f>SUM(AK1908:AO1908)</f>
        <v>0</v>
      </c>
      <c r="AQ1908" t="s">
        <v>67</v>
      </c>
      <c r="AR1908">
        <v>1</v>
      </c>
      <c r="AS1908" t="str">
        <f>IF(OR(AK1908&gt;0, AL1908&gt;0, AM1908&gt;0, AN1908&gt;0, AO1908&gt;0), "Converted", "Not Converted")</f>
        <v>Not Converted</v>
      </c>
      <c r="AT1908">
        <v>0</v>
      </c>
      <c r="AU1908">
        <v>3</v>
      </c>
      <c r="AV1908">
        <v>11</v>
      </c>
      <c r="AW1908">
        <f>IF(Z1908&gt;607, 4, 0)</f>
        <v>0</v>
      </c>
      <c r="AX1908">
        <f>IF(AA1908&gt;1.6588, 3, 0)</f>
        <v>0</v>
      </c>
      <c r="AY1908">
        <f>IF(P1908&gt;401, 2, 0)</f>
        <v>2</v>
      </c>
      <c r="AZ1908">
        <f>IF(I1908&gt;52915.77, 1, 0)</f>
        <v>0</v>
      </c>
      <c r="BA1908">
        <f>SUM(AW1908:AZ1908)</f>
        <v>2</v>
      </c>
      <c r="BB1908" t="str">
        <f>VLOOKUP(BA1908,'Standard Deviations'!$L$1:$M$11,2,TRUE)</f>
        <v>Bronze</v>
      </c>
    </row>
    <row r="1909" spans="1:54">
      <c r="A1909">
        <v>4351</v>
      </c>
      <c r="B1909">
        <v>1955</v>
      </c>
      <c r="C1909">
        <f>2024-B1909</f>
        <v>69</v>
      </c>
      <c r="D1909" t="str">
        <f>VLOOKUP(B1909,Reference!$A$1:$B$125, 2)</f>
        <v>Boomers</v>
      </c>
      <c r="E1909" t="s">
        <v>54</v>
      </c>
      <c r="F1909" t="str">
        <f>IF(E1909="High School", "No College", "College")</f>
        <v>College</v>
      </c>
      <c r="G1909" t="s">
        <v>71</v>
      </c>
      <c r="H1909">
        <v>37244</v>
      </c>
      <c r="I1909">
        <v>37244</v>
      </c>
      <c r="J1909" s="4" t="s">
        <v>175</v>
      </c>
      <c r="K1909">
        <v>1</v>
      </c>
      <c r="L1909">
        <v>1</v>
      </c>
      <c r="M1909" t="str">
        <f>IF(OR(K1909&gt;0, L1909&gt;0), "Parent", "Not Parent")</f>
        <v>Parent</v>
      </c>
      <c r="N1909" t="s">
        <v>620</v>
      </c>
      <c r="O1909" s="8">
        <v>41916</v>
      </c>
      <c r="P1909" s="9">
        <f>O1909-N1909</f>
        <v>525</v>
      </c>
      <c r="Q1909">
        <v>90</v>
      </c>
      <c r="R1909" s="9">
        <f>P1909-Q1909</f>
        <v>435</v>
      </c>
      <c r="S1909" s="8">
        <f>O1909-R1909</f>
        <v>41481</v>
      </c>
      <c r="T1909">
        <v>18</v>
      </c>
      <c r="U1909">
        <v>2</v>
      </c>
      <c r="V1909">
        <v>10</v>
      </c>
      <c r="W1909">
        <v>0</v>
      </c>
      <c r="X1909">
        <v>0</v>
      </c>
      <c r="Y1909">
        <v>25</v>
      </c>
      <c r="Z1909">
        <v>55</v>
      </c>
      <c r="AA1909">
        <f>Z1909/P1909</f>
        <v>0.10476190476190476</v>
      </c>
      <c r="AB1909" s="14" t="s">
        <v>506</v>
      </c>
      <c r="AC1909" s="13" t="s">
        <v>63</v>
      </c>
      <c r="AD1909">
        <v>1</v>
      </c>
      <c r="AE1909" t="str">
        <f>IF(AD1909&gt;3, "Prefers Discount", "Discount Indifferent")</f>
        <v>Discount Indifferent</v>
      </c>
      <c r="AF1909">
        <v>2</v>
      </c>
      <c r="AG1909">
        <v>1</v>
      </c>
      <c r="AH1909">
        <v>1</v>
      </c>
      <c r="AI1909" t="str">
        <f>INDEX($AF$1:$AH$1,MATCH(MAX(AF1909:AH1909),AF1909:AH1909,0))</f>
        <v>Store_Orders</v>
      </c>
      <c r="AJ1909">
        <v>7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f>SUM(AK1909:AO1909)</f>
        <v>1</v>
      </c>
      <c r="AQ1909" t="str">
        <f>INDEX($AK$1:$AO$1,MATCH(MAX(AK1909:AO1909),AK1909:AO1909,0))</f>
        <v>Converted_on_Camp3</v>
      </c>
      <c r="AR1909">
        <v>1</v>
      </c>
      <c r="AS1909" t="str">
        <f>IF(OR(AK1909&gt;0, AL1909&gt;0, AM1909&gt;0, AN1909&gt;0, AO1909&gt;0), "Converted", "Not Converted")</f>
        <v>Converted</v>
      </c>
      <c r="AT1909">
        <v>0</v>
      </c>
      <c r="AU1909">
        <v>3</v>
      </c>
      <c r="AV1909">
        <v>11</v>
      </c>
      <c r="AW1909">
        <f>IF(Z1909&gt;607, 4, 0)</f>
        <v>0</v>
      </c>
      <c r="AX1909">
        <f>IF(AA1909&gt;1.6588, 3, 0)</f>
        <v>0</v>
      </c>
      <c r="AY1909">
        <f>IF(P1909&gt;401, 2, 0)</f>
        <v>2</v>
      </c>
      <c r="AZ1909">
        <f>IF(I1909&gt;52915.77, 1, 0)</f>
        <v>0</v>
      </c>
      <c r="BA1909">
        <f>SUM(AW1909:AZ1909)</f>
        <v>2</v>
      </c>
      <c r="BB1909" t="str">
        <f>VLOOKUP(BA1909,'Standard Deviations'!$L$1:$M$11,2,TRUE)</f>
        <v>Bronze</v>
      </c>
    </row>
    <row r="1910" spans="1:54">
      <c r="A1910">
        <v>2431</v>
      </c>
      <c r="B1910">
        <v>1990</v>
      </c>
      <c r="C1910">
        <f>2024-B1910</f>
        <v>34</v>
      </c>
      <c r="D1910" t="str">
        <f>VLOOKUP(B1910,Reference!$A$1:$B$125, 2)</f>
        <v>Millennials</v>
      </c>
      <c r="E1910" t="s">
        <v>54</v>
      </c>
      <c r="F1910" t="str">
        <f>IF(E1910="High School", "No College", "College")</f>
        <v>College</v>
      </c>
      <c r="G1910" t="s">
        <v>55</v>
      </c>
      <c r="H1910">
        <v>18222</v>
      </c>
      <c r="I1910">
        <v>18222</v>
      </c>
      <c r="J1910" s="4" t="s">
        <v>341</v>
      </c>
      <c r="K1910">
        <v>0</v>
      </c>
      <c r="L1910">
        <v>0</v>
      </c>
      <c r="M1910" t="str">
        <f>IF(OR(K1910&gt;0, L1910&gt;0), "Parent", "Not Parent")</f>
        <v>Not Parent</v>
      </c>
      <c r="N1910" t="s">
        <v>712</v>
      </c>
      <c r="O1910" s="8">
        <v>41916</v>
      </c>
      <c r="P1910" s="9">
        <f>O1910-N1910</f>
        <v>642</v>
      </c>
      <c r="Q1910">
        <v>70</v>
      </c>
      <c r="R1910" s="9">
        <f>P1910-Q1910</f>
        <v>572</v>
      </c>
      <c r="S1910" s="8">
        <f>O1910-R1910</f>
        <v>41344</v>
      </c>
      <c r="T1910">
        <v>12</v>
      </c>
      <c r="U1910">
        <v>4</v>
      </c>
      <c r="V1910">
        <v>19</v>
      </c>
      <c r="W1910">
        <v>12</v>
      </c>
      <c r="X1910">
        <v>6</v>
      </c>
      <c r="Y1910">
        <v>14</v>
      </c>
      <c r="Z1910">
        <v>67</v>
      </c>
      <c r="AA1910">
        <f>Z1910/P1910</f>
        <v>0.1043613707165109</v>
      </c>
      <c r="AB1910" s="14" t="s">
        <v>506</v>
      </c>
      <c r="AC1910" s="13" t="s">
        <v>63</v>
      </c>
      <c r="AD1910">
        <v>1</v>
      </c>
      <c r="AE1910" t="str">
        <f>IF(AD1910&gt;3, "Prefers Discount", "Discount Indifferent")</f>
        <v>Discount Indifferent</v>
      </c>
      <c r="AF1910">
        <v>3</v>
      </c>
      <c r="AG1910">
        <v>2</v>
      </c>
      <c r="AH1910">
        <v>0</v>
      </c>
      <c r="AI1910" t="str">
        <f>INDEX($AF$1:$AH$1,MATCH(MAX(AF1910:AH1910),AF1910:AH1910,0))</f>
        <v>Store_Orders</v>
      </c>
      <c r="AJ1910">
        <v>8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f>SUM(AK1910:AO1910)</f>
        <v>0</v>
      </c>
      <c r="AQ1910" t="s">
        <v>67</v>
      </c>
      <c r="AR1910">
        <v>0</v>
      </c>
      <c r="AS1910" t="str">
        <f>IF(OR(AK1910&gt;0, AL1910&gt;0, AM1910&gt;0, AN1910&gt;0, AO1910&gt;0), "Converted", "Not Converted")</f>
        <v>Not Converted</v>
      </c>
      <c r="AT1910">
        <v>0</v>
      </c>
      <c r="AU1910">
        <v>3</v>
      </c>
      <c r="AV1910">
        <v>11</v>
      </c>
      <c r="AW1910">
        <f>IF(Z1910&gt;607, 4, 0)</f>
        <v>0</v>
      </c>
      <c r="AX1910">
        <f>IF(AA1910&gt;1.6588, 3, 0)</f>
        <v>0</v>
      </c>
      <c r="AY1910">
        <f>IF(P1910&gt;401, 2, 0)</f>
        <v>2</v>
      </c>
      <c r="AZ1910">
        <f>IF(I1910&gt;52915.77, 1, 0)</f>
        <v>0</v>
      </c>
      <c r="BA1910">
        <f>SUM(AW1910:AZ1910)</f>
        <v>2</v>
      </c>
      <c r="BB1910" t="str">
        <f>VLOOKUP(BA1910,'Standard Deviations'!$L$1:$M$11,2,TRUE)</f>
        <v>Bronze</v>
      </c>
    </row>
    <row r="1911" spans="1:54">
      <c r="A1911">
        <v>5074</v>
      </c>
      <c r="B1911">
        <v>1986</v>
      </c>
      <c r="C1911">
        <f>2024-B1911</f>
        <v>38</v>
      </c>
      <c r="D1911" t="str">
        <f>VLOOKUP(B1911,Reference!$A$1:$B$125, 2)</f>
        <v>Millennials</v>
      </c>
      <c r="E1911" t="s">
        <v>64</v>
      </c>
      <c r="F1911" t="str">
        <f>IF(E1911="High School", "No College", "College")</f>
        <v>College</v>
      </c>
      <c r="G1911" t="s">
        <v>55</v>
      </c>
      <c r="H1911">
        <v>28072</v>
      </c>
      <c r="I1911">
        <v>28072</v>
      </c>
      <c r="J1911" s="4" t="s">
        <v>341</v>
      </c>
      <c r="K1911">
        <v>1</v>
      </c>
      <c r="L1911">
        <v>0</v>
      </c>
      <c r="M1911" t="str">
        <f>IF(OR(K1911&gt;0, L1911&gt;0), "Parent", "Not Parent")</f>
        <v>Parent</v>
      </c>
      <c r="N1911" t="s">
        <v>622</v>
      </c>
      <c r="O1911" s="8">
        <v>41916</v>
      </c>
      <c r="P1911" s="9">
        <f>O1911-N1911</f>
        <v>453</v>
      </c>
      <c r="Q1911">
        <v>10</v>
      </c>
      <c r="R1911" s="9">
        <f>P1911-Q1911</f>
        <v>443</v>
      </c>
      <c r="S1911" s="8">
        <f>O1911-R1911</f>
        <v>41473</v>
      </c>
      <c r="T1911">
        <v>30</v>
      </c>
      <c r="U1911">
        <v>0</v>
      </c>
      <c r="V1911">
        <v>10</v>
      </c>
      <c r="W1911">
        <v>2</v>
      </c>
      <c r="X1911">
        <v>0</v>
      </c>
      <c r="Y1911">
        <v>5</v>
      </c>
      <c r="Z1911">
        <v>47</v>
      </c>
      <c r="AA1911">
        <f>Z1911/P1911</f>
        <v>0.10375275938189846</v>
      </c>
      <c r="AB1911" s="11" t="s">
        <v>506</v>
      </c>
      <c r="AC1911" t="s">
        <v>59</v>
      </c>
      <c r="AD1911">
        <v>1</v>
      </c>
      <c r="AE1911" t="str">
        <f>IF(AD1911&gt;3, "Prefers Discount", "Discount Indifferent")</f>
        <v>Discount Indifferent</v>
      </c>
      <c r="AF1911">
        <v>3</v>
      </c>
      <c r="AG1911">
        <v>1</v>
      </c>
      <c r="AH1911">
        <v>0</v>
      </c>
      <c r="AI1911" t="str">
        <f>INDEX($AF$1:$AH$1,MATCH(MAX(AF1911:AH1911),AF1911:AH1911,0))</f>
        <v>Store_Orders</v>
      </c>
      <c r="AJ1911">
        <v>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f>SUM(AK1911:AO1911)</f>
        <v>0</v>
      </c>
      <c r="AQ1911" t="s">
        <v>67</v>
      </c>
      <c r="AR1911">
        <v>0</v>
      </c>
      <c r="AS1911" t="str">
        <f>IF(OR(AK1911&gt;0, AL1911&gt;0, AM1911&gt;0, AN1911&gt;0, AO1911&gt;0), "Converted", "Not Converted")</f>
        <v>Not Converted</v>
      </c>
      <c r="AT1911">
        <v>0</v>
      </c>
      <c r="AU1911">
        <v>3</v>
      </c>
      <c r="AV1911">
        <v>11</v>
      </c>
      <c r="AW1911">
        <f>IF(Z1911&gt;607, 4, 0)</f>
        <v>0</v>
      </c>
      <c r="AX1911">
        <f>IF(AA1911&gt;1.6588, 3, 0)</f>
        <v>0</v>
      </c>
      <c r="AY1911">
        <f>IF(P1911&gt;401, 2, 0)</f>
        <v>2</v>
      </c>
      <c r="AZ1911">
        <f>IF(I1911&gt;52915.77, 1, 0)</f>
        <v>0</v>
      </c>
      <c r="BA1911">
        <f>SUM(AW1911:AZ1911)</f>
        <v>2</v>
      </c>
      <c r="BB1911" t="str">
        <f>VLOOKUP(BA1911,'Standard Deviations'!$L$1:$M$11,2,TRUE)</f>
        <v>Bronze</v>
      </c>
    </row>
    <row r="1912" spans="1:54">
      <c r="A1912">
        <v>5289</v>
      </c>
      <c r="B1912">
        <v>1975</v>
      </c>
      <c r="C1912">
        <f>2024-B1912</f>
        <v>49</v>
      </c>
      <c r="D1912" t="str">
        <f>VLOOKUP(B1912,Reference!$A$1:$B$125, 2)</f>
        <v>Gen X</v>
      </c>
      <c r="E1912" t="s">
        <v>74</v>
      </c>
      <c r="F1912" t="str">
        <f>IF(E1912="High School", "No College", "College")</f>
        <v>College</v>
      </c>
      <c r="G1912" t="s">
        <v>60</v>
      </c>
      <c r="H1912">
        <v>41658</v>
      </c>
      <c r="I1912">
        <v>41658</v>
      </c>
      <c r="J1912" s="4" t="s">
        <v>175</v>
      </c>
      <c r="K1912">
        <v>1</v>
      </c>
      <c r="L1912">
        <v>1</v>
      </c>
      <c r="M1912" t="str">
        <f>IF(OR(K1912&gt;0, L1912&gt;0), "Parent", "Not Parent")</f>
        <v>Parent</v>
      </c>
      <c r="N1912" t="s">
        <v>419</v>
      </c>
      <c r="O1912" s="8">
        <v>41916</v>
      </c>
      <c r="P1912" s="9">
        <f>O1912-N1912</f>
        <v>694</v>
      </c>
      <c r="Q1912">
        <v>30</v>
      </c>
      <c r="R1912" s="9">
        <f>P1912-Q1912</f>
        <v>664</v>
      </c>
      <c r="S1912" s="8">
        <f>O1912-R1912</f>
        <v>41252</v>
      </c>
      <c r="T1912">
        <v>8</v>
      </c>
      <c r="U1912">
        <v>4</v>
      </c>
      <c r="V1912">
        <v>12</v>
      </c>
      <c r="W1912">
        <v>15</v>
      </c>
      <c r="X1912">
        <v>4</v>
      </c>
      <c r="Y1912">
        <v>29</v>
      </c>
      <c r="Z1912">
        <v>72</v>
      </c>
      <c r="AA1912">
        <f>Z1912/P1912</f>
        <v>0.1037463976945245</v>
      </c>
      <c r="AB1912" s="11" t="s">
        <v>506</v>
      </c>
      <c r="AC1912" t="s">
        <v>59</v>
      </c>
      <c r="AD1912">
        <v>2</v>
      </c>
      <c r="AE1912" t="str">
        <f>IF(AD1912&gt;3, "Prefers Discount", "Discount Indifferent")</f>
        <v>Discount Indifferent</v>
      </c>
      <c r="AF1912">
        <v>2</v>
      </c>
      <c r="AG1912">
        <v>1</v>
      </c>
      <c r="AH1912">
        <v>1</v>
      </c>
      <c r="AI1912" t="str">
        <f>INDEX($AF$1:$AH$1,MATCH(MAX(AF1912:AH1912),AF1912:AH1912,0))</f>
        <v>Store_Orders</v>
      </c>
      <c r="AJ1912">
        <v>4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f>SUM(AK1912:AO1912)</f>
        <v>0</v>
      </c>
      <c r="AQ1912" t="s">
        <v>67</v>
      </c>
      <c r="AR1912">
        <v>0</v>
      </c>
      <c r="AS1912" t="str">
        <f>IF(OR(AK1912&gt;0, AL1912&gt;0, AM1912&gt;0, AN1912&gt;0, AO1912&gt;0), "Converted", "Not Converted")</f>
        <v>Not Converted</v>
      </c>
      <c r="AT1912">
        <v>0</v>
      </c>
      <c r="AU1912">
        <v>3</v>
      </c>
      <c r="AV1912">
        <v>11</v>
      </c>
      <c r="AW1912">
        <f>IF(Z1912&gt;607, 4, 0)</f>
        <v>0</v>
      </c>
      <c r="AX1912">
        <f>IF(AA1912&gt;1.6588, 3, 0)</f>
        <v>0</v>
      </c>
      <c r="AY1912">
        <f>IF(P1912&gt;401, 2, 0)</f>
        <v>2</v>
      </c>
      <c r="AZ1912">
        <f>IF(I1912&gt;52915.77, 1, 0)</f>
        <v>0</v>
      </c>
      <c r="BA1912">
        <f>SUM(AW1912:AZ1912)</f>
        <v>2</v>
      </c>
      <c r="BB1912" t="str">
        <f>VLOOKUP(BA1912,'Standard Deviations'!$L$1:$M$11,2,TRUE)</f>
        <v>Bronze</v>
      </c>
    </row>
    <row r="1913" spans="1:54">
      <c r="A1913">
        <v>10262</v>
      </c>
      <c r="B1913">
        <v>1980</v>
      </c>
      <c r="C1913">
        <f>2024-B1913</f>
        <v>44</v>
      </c>
      <c r="D1913" t="str">
        <f>VLOOKUP(B1913,Reference!$A$1:$B$125, 2)</f>
        <v>Millennials</v>
      </c>
      <c r="E1913" t="s">
        <v>54</v>
      </c>
      <c r="F1913" t="str">
        <f>IF(E1913="High School", "No College", "College")</f>
        <v>College</v>
      </c>
      <c r="G1913" t="s">
        <v>55</v>
      </c>
      <c r="H1913">
        <v>15072</v>
      </c>
      <c r="I1913">
        <v>15072</v>
      </c>
      <c r="J1913" s="4" t="s">
        <v>341</v>
      </c>
      <c r="K1913">
        <v>2</v>
      </c>
      <c r="L1913">
        <v>0</v>
      </c>
      <c r="M1913" t="str">
        <f>IF(OR(K1913&gt;0, L1913&gt;0), "Parent", "Not Parent")</f>
        <v>Parent</v>
      </c>
      <c r="N1913" t="s">
        <v>691</v>
      </c>
      <c r="O1913" s="8">
        <v>41916</v>
      </c>
      <c r="P1913" s="9">
        <f>O1913-N1913</f>
        <v>512</v>
      </c>
      <c r="Q1913">
        <v>96</v>
      </c>
      <c r="R1913" s="9">
        <f>P1913-Q1913</f>
        <v>416</v>
      </c>
      <c r="S1913" s="8">
        <f>O1913-R1913</f>
        <v>41500</v>
      </c>
      <c r="T1913">
        <v>8</v>
      </c>
      <c r="U1913">
        <v>2</v>
      </c>
      <c r="V1913">
        <v>15</v>
      </c>
      <c r="W1913">
        <v>0</v>
      </c>
      <c r="X1913">
        <v>10</v>
      </c>
      <c r="Y1913">
        <v>18</v>
      </c>
      <c r="Z1913">
        <v>53</v>
      </c>
      <c r="AA1913">
        <f>Z1913/P1913</f>
        <v>0.103515625</v>
      </c>
      <c r="AB1913" s="14" t="s">
        <v>506</v>
      </c>
      <c r="AC1913" s="13" t="s">
        <v>63</v>
      </c>
      <c r="AD1913">
        <v>4</v>
      </c>
      <c r="AE1913" t="str">
        <f>IF(AD1913&gt;3, "Prefers Discount", "Discount Indifferent")</f>
        <v>Prefers Discount</v>
      </c>
      <c r="AF1913">
        <v>3</v>
      </c>
      <c r="AG1913">
        <v>3</v>
      </c>
      <c r="AH1913">
        <v>1</v>
      </c>
      <c r="AI1913" t="str">
        <f>INDEX($AF$1:$AH$1,MATCH(MAX(AF1913:AH1913),AF1913:AH1913,0))</f>
        <v>Store_Orders</v>
      </c>
      <c r="AJ1913">
        <v>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f>SUM(AK1913:AO1913)</f>
        <v>0</v>
      </c>
      <c r="AQ1913" t="s">
        <v>67</v>
      </c>
      <c r="AR1913">
        <v>0</v>
      </c>
      <c r="AS1913" t="str">
        <f>IF(OR(AK1913&gt;0, AL1913&gt;0, AM1913&gt;0, AN1913&gt;0, AO1913&gt;0), "Converted", "Not Converted")</f>
        <v>Not Converted</v>
      </c>
      <c r="AT1913">
        <v>0</v>
      </c>
      <c r="AU1913">
        <v>3</v>
      </c>
      <c r="AV1913">
        <v>11</v>
      </c>
      <c r="AW1913">
        <f>IF(Z1913&gt;607, 4, 0)</f>
        <v>0</v>
      </c>
      <c r="AX1913">
        <f>IF(AA1913&gt;1.6588, 3, 0)</f>
        <v>0</v>
      </c>
      <c r="AY1913">
        <f>IF(P1913&gt;401, 2, 0)</f>
        <v>2</v>
      </c>
      <c r="AZ1913">
        <f>IF(I1913&gt;52915.77, 1, 0)</f>
        <v>0</v>
      </c>
      <c r="BA1913">
        <f>SUM(AW1913:AZ1913)</f>
        <v>2</v>
      </c>
      <c r="BB1913" t="str">
        <f>VLOOKUP(BA1913,'Standard Deviations'!$L$1:$M$11,2,TRUE)</f>
        <v>Bronze</v>
      </c>
    </row>
    <row r="1914" spans="1:54">
      <c r="A1914">
        <v>10659</v>
      </c>
      <c r="B1914">
        <v>1979</v>
      </c>
      <c r="C1914">
        <f>2024-B1914</f>
        <v>45</v>
      </c>
      <c r="D1914" t="str">
        <f>VLOOKUP(B1914,Reference!$A$1:$B$125, 2)</f>
        <v>Gen X</v>
      </c>
      <c r="E1914" t="s">
        <v>74</v>
      </c>
      <c r="F1914" t="str">
        <f>IF(E1914="High School", "No College", "College")</f>
        <v>College</v>
      </c>
      <c r="G1914" t="s">
        <v>65</v>
      </c>
      <c r="H1914">
        <v>7500</v>
      </c>
      <c r="I1914">
        <v>90000</v>
      </c>
      <c r="J1914" s="4" t="s">
        <v>56</v>
      </c>
      <c r="K1914">
        <v>1</v>
      </c>
      <c r="L1914">
        <v>0</v>
      </c>
      <c r="M1914" t="str">
        <f>IF(OR(K1914&gt;0, L1914&gt;0), "Parent", "Not Parent")</f>
        <v>Parent</v>
      </c>
      <c r="N1914" t="s">
        <v>292</v>
      </c>
      <c r="O1914" s="8">
        <v>41916</v>
      </c>
      <c r="P1914" s="9">
        <f>O1914-N1914</f>
        <v>515</v>
      </c>
      <c r="Q1914">
        <v>7</v>
      </c>
      <c r="R1914" s="9">
        <f>P1914-Q1914</f>
        <v>508</v>
      </c>
      <c r="S1914" s="8">
        <f>O1914-R1914</f>
        <v>41408</v>
      </c>
      <c r="T1914">
        <v>2</v>
      </c>
      <c r="U1914">
        <v>8</v>
      </c>
      <c r="V1914">
        <v>11</v>
      </c>
      <c r="W1914">
        <v>3</v>
      </c>
      <c r="X1914">
        <v>8</v>
      </c>
      <c r="Y1914">
        <v>21</v>
      </c>
      <c r="Z1914">
        <v>53</v>
      </c>
      <c r="AA1914">
        <f>Z1914/P1914</f>
        <v>0.1029126213592233</v>
      </c>
      <c r="AB1914" s="11" t="s">
        <v>506</v>
      </c>
      <c r="AC1914" t="s">
        <v>59</v>
      </c>
      <c r="AD1914">
        <v>4</v>
      </c>
      <c r="AE1914" t="str">
        <f>IF(AD1914&gt;3, "Prefers Discount", "Discount Indifferent")</f>
        <v>Prefers Discount</v>
      </c>
      <c r="AF1914">
        <v>2</v>
      </c>
      <c r="AG1914">
        <v>3</v>
      </c>
      <c r="AH1914">
        <v>2</v>
      </c>
      <c r="AI1914" t="str">
        <f>INDEX($AF$1:$AH$1,MATCH(MAX(AF1914:AH1914),AF1914:AH1914,0))</f>
        <v>Web_Orders</v>
      </c>
      <c r="AJ1914">
        <v>7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f>SUM(AK1914:AO1914)</f>
        <v>0</v>
      </c>
      <c r="AQ1914" t="s">
        <v>67</v>
      </c>
      <c r="AR1914">
        <v>0</v>
      </c>
      <c r="AS1914" t="str">
        <f>IF(OR(AK1914&gt;0, AL1914&gt;0, AM1914&gt;0, AN1914&gt;0, AO1914&gt;0), "Converted", "Not Converted")</f>
        <v>Not Converted</v>
      </c>
      <c r="AT1914">
        <v>0</v>
      </c>
      <c r="AU1914">
        <v>3</v>
      </c>
      <c r="AV1914">
        <v>11</v>
      </c>
      <c r="AW1914">
        <f>IF(Z1914&gt;607, 4, 0)</f>
        <v>0</v>
      </c>
      <c r="AX1914">
        <f>IF(AA1914&gt;1.6588, 3, 0)</f>
        <v>0</v>
      </c>
      <c r="AY1914">
        <f>IF(P1914&gt;401, 2, 0)</f>
        <v>2</v>
      </c>
      <c r="AZ1914">
        <f>IF(I1914&gt;52915.77, 1, 0)</f>
        <v>1</v>
      </c>
      <c r="BA1914">
        <f>SUM(AW1914:AZ1914)</f>
        <v>3</v>
      </c>
      <c r="BB1914" t="str">
        <f>VLOOKUP(BA1914,'Standard Deviations'!$L$1:$M$11,2,TRUE)</f>
        <v>Silver</v>
      </c>
    </row>
    <row r="1915" spans="1:54">
      <c r="A1915">
        <v>2296</v>
      </c>
      <c r="B1915">
        <v>1975</v>
      </c>
      <c r="C1915">
        <f>2024-B1915</f>
        <v>49</v>
      </c>
      <c r="D1915" t="str">
        <f>VLOOKUP(B1915,Reference!$A$1:$B$125, 2)</f>
        <v>Gen X</v>
      </c>
      <c r="E1915" t="s">
        <v>64</v>
      </c>
      <c r="F1915" t="str">
        <f>IF(E1915="High School", "No College", "College")</f>
        <v>College</v>
      </c>
      <c r="G1915" t="s">
        <v>55</v>
      </c>
      <c r="H1915">
        <v>37368</v>
      </c>
      <c r="I1915">
        <v>37368</v>
      </c>
      <c r="J1915" s="4" t="s">
        <v>175</v>
      </c>
      <c r="K1915">
        <v>1</v>
      </c>
      <c r="L1915">
        <v>0</v>
      </c>
      <c r="M1915" t="str">
        <f>IF(OR(K1915&gt;0, L1915&gt;0), "Parent", "Not Parent")</f>
        <v>Parent</v>
      </c>
      <c r="N1915" t="s">
        <v>134</v>
      </c>
      <c r="O1915" s="8">
        <v>41916</v>
      </c>
      <c r="P1915" s="9">
        <f>O1915-N1915</f>
        <v>292</v>
      </c>
      <c r="Q1915">
        <v>4</v>
      </c>
      <c r="R1915" s="9">
        <f>P1915-Q1915</f>
        <v>288</v>
      </c>
      <c r="S1915" s="8">
        <f>O1915-R1915</f>
        <v>41628</v>
      </c>
      <c r="T1915">
        <v>3</v>
      </c>
      <c r="U1915">
        <v>2</v>
      </c>
      <c r="V1915">
        <v>11</v>
      </c>
      <c r="W1915">
        <v>2</v>
      </c>
      <c r="X1915">
        <v>2</v>
      </c>
      <c r="Y1915">
        <v>10</v>
      </c>
      <c r="Z1915">
        <v>30</v>
      </c>
      <c r="AA1915">
        <f>Z1915/P1915</f>
        <v>0.10273972602739725</v>
      </c>
      <c r="AB1915" s="11" t="s">
        <v>506</v>
      </c>
      <c r="AC1915" t="s">
        <v>59</v>
      </c>
      <c r="AD1915">
        <v>1</v>
      </c>
      <c r="AE1915" t="str">
        <f>IF(AD1915&gt;3, "Prefers Discount", "Discount Indifferent")</f>
        <v>Discount Indifferent</v>
      </c>
      <c r="AF1915">
        <v>2</v>
      </c>
      <c r="AG1915">
        <v>1</v>
      </c>
      <c r="AH1915">
        <v>0</v>
      </c>
      <c r="AI1915" t="str">
        <f>INDEX($AF$1:$AH$1,MATCH(MAX(AF1915:AH1915),AF1915:AH1915,0))</f>
        <v>Store_Orders</v>
      </c>
      <c r="AJ1915">
        <v>6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f>SUM(AK1915:AO1915)</f>
        <v>1</v>
      </c>
      <c r="AQ1915" t="str">
        <f>INDEX($AK$1:$AO$1,MATCH(MAX(AK1915:AO1915),AK1915:AO1915,0))</f>
        <v>Converted_on_Camp3</v>
      </c>
      <c r="AR1915">
        <v>1</v>
      </c>
      <c r="AS1915" t="str">
        <f>IF(OR(AK1915&gt;0, AL1915&gt;0, AM1915&gt;0, AN1915&gt;0, AO1915&gt;0), "Converted", "Not Converted")</f>
        <v>Converted</v>
      </c>
      <c r="AT1915">
        <v>0</v>
      </c>
      <c r="AU1915">
        <v>3</v>
      </c>
      <c r="AV1915">
        <v>11</v>
      </c>
      <c r="AW1915">
        <f>IF(Z1915&gt;607, 4, 0)</f>
        <v>0</v>
      </c>
      <c r="AX1915">
        <f>IF(AA1915&gt;1.6588, 3, 0)</f>
        <v>0</v>
      </c>
      <c r="AY1915">
        <f>IF(P1915&gt;401, 2, 0)</f>
        <v>0</v>
      </c>
      <c r="AZ1915">
        <f>IF(I1915&gt;52915.77, 1, 0)</f>
        <v>0</v>
      </c>
      <c r="BA1915">
        <f>SUM(AW1915:AZ1915)</f>
        <v>0</v>
      </c>
      <c r="BB1915" t="str">
        <f>VLOOKUP(BA1915,'Standard Deviations'!$L$1:$M$11,2,TRUE)</f>
        <v>No Tier</v>
      </c>
    </row>
    <row r="1916" spans="1:54">
      <c r="A1916">
        <v>9862</v>
      </c>
      <c r="B1916">
        <v>1969</v>
      </c>
      <c r="C1916">
        <f>2024-B1916</f>
        <v>55</v>
      </c>
      <c r="D1916" t="str">
        <f>VLOOKUP(B1916,Reference!$A$1:$B$125, 2)</f>
        <v>Gen X</v>
      </c>
      <c r="E1916" t="s">
        <v>54</v>
      </c>
      <c r="F1916" t="str">
        <f>IF(E1916="High School", "No College", "College")</f>
        <v>College</v>
      </c>
      <c r="G1916" t="s">
        <v>65</v>
      </c>
      <c r="H1916">
        <v>21918</v>
      </c>
      <c r="I1916">
        <v>21918</v>
      </c>
      <c r="J1916" s="4" t="s">
        <v>341</v>
      </c>
      <c r="K1916">
        <v>1</v>
      </c>
      <c r="L1916">
        <v>0</v>
      </c>
      <c r="M1916" t="str">
        <f>IF(OR(K1916&gt;0, L1916&gt;0), "Parent", "Not Parent")</f>
        <v>Parent</v>
      </c>
      <c r="N1916" t="s">
        <v>277</v>
      </c>
      <c r="O1916" s="8">
        <v>41916</v>
      </c>
      <c r="P1916" s="9">
        <f>O1916-N1916</f>
        <v>324</v>
      </c>
      <c r="Q1916">
        <v>37</v>
      </c>
      <c r="R1916" s="9">
        <f>P1916-Q1916</f>
        <v>287</v>
      </c>
      <c r="S1916" s="8">
        <f>O1916-R1916</f>
        <v>41629</v>
      </c>
      <c r="T1916">
        <v>1</v>
      </c>
      <c r="U1916">
        <v>6</v>
      </c>
      <c r="V1916">
        <v>7</v>
      </c>
      <c r="W1916">
        <v>11</v>
      </c>
      <c r="X1916">
        <v>5</v>
      </c>
      <c r="Y1916">
        <v>3</v>
      </c>
      <c r="Z1916">
        <v>33</v>
      </c>
      <c r="AA1916">
        <f>Z1916/P1916</f>
        <v>0.10185185185185185</v>
      </c>
      <c r="AB1916" s="11" t="s">
        <v>506</v>
      </c>
      <c r="AC1916" t="s">
        <v>59</v>
      </c>
      <c r="AD1916">
        <v>2</v>
      </c>
      <c r="AE1916" t="str">
        <f>IF(AD1916&gt;3, "Prefers Discount", "Discount Indifferent")</f>
        <v>Discount Indifferent</v>
      </c>
      <c r="AF1916">
        <v>3</v>
      </c>
      <c r="AG1916">
        <v>2</v>
      </c>
      <c r="AH1916">
        <v>0</v>
      </c>
      <c r="AI1916" t="str">
        <f>INDEX($AF$1:$AH$1,MATCH(MAX(AF1916:AH1916),AF1916:AH1916,0))</f>
        <v>Store_Orders</v>
      </c>
      <c r="AJ1916">
        <v>6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f>SUM(AK1916:AO1916)</f>
        <v>0</v>
      </c>
      <c r="AQ1916" t="s">
        <v>67</v>
      </c>
      <c r="AR1916">
        <v>0</v>
      </c>
      <c r="AS1916" t="str">
        <f>IF(OR(AK1916&gt;0, AL1916&gt;0, AM1916&gt;0, AN1916&gt;0, AO1916&gt;0), "Converted", "Not Converted")</f>
        <v>Not Converted</v>
      </c>
      <c r="AT1916">
        <v>0</v>
      </c>
      <c r="AU1916">
        <v>3</v>
      </c>
      <c r="AV1916">
        <v>11</v>
      </c>
      <c r="AW1916">
        <f>IF(Z1916&gt;607, 4, 0)</f>
        <v>0</v>
      </c>
      <c r="AX1916">
        <f>IF(AA1916&gt;1.6588, 3, 0)</f>
        <v>0</v>
      </c>
      <c r="AY1916">
        <f>IF(P1916&gt;401, 2, 0)</f>
        <v>0</v>
      </c>
      <c r="AZ1916">
        <f>IF(I1916&gt;52915.77, 1, 0)</f>
        <v>0</v>
      </c>
      <c r="BA1916">
        <f>SUM(AW1916:AZ1916)</f>
        <v>0</v>
      </c>
      <c r="BB1916" t="str">
        <f>VLOOKUP(BA1916,'Standard Deviations'!$L$1:$M$11,2,TRUE)</f>
        <v>No Tier</v>
      </c>
    </row>
    <row r="1917" spans="1:54">
      <c r="A1917">
        <v>3537</v>
      </c>
      <c r="B1917">
        <v>1981</v>
      </c>
      <c r="C1917">
        <f>2024-B1917</f>
        <v>43</v>
      </c>
      <c r="D1917" t="str">
        <f>VLOOKUP(B1917,Reference!$A$1:$B$125, 2)</f>
        <v>Millennials</v>
      </c>
      <c r="E1917" t="s">
        <v>54</v>
      </c>
      <c r="F1917" t="str">
        <f>IF(E1917="High School", "No College", "College")</f>
        <v>College</v>
      </c>
      <c r="G1917" t="s">
        <v>65</v>
      </c>
      <c r="H1917">
        <v>31089</v>
      </c>
      <c r="I1917">
        <v>31089</v>
      </c>
      <c r="J1917" s="4" t="s">
        <v>341</v>
      </c>
      <c r="K1917">
        <v>1</v>
      </c>
      <c r="L1917">
        <v>0</v>
      </c>
      <c r="M1917" t="str">
        <f>IF(OR(K1917&gt;0, L1917&gt;0), "Parent", "Not Parent")</f>
        <v>Parent</v>
      </c>
      <c r="N1917" t="s">
        <v>450</v>
      </c>
      <c r="O1917" s="8">
        <v>41916</v>
      </c>
      <c r="P1917" s="9">
        <f>O1917-N1917</f>
        <v>778</v>
      </c>
      <c r="Q1917">
        <v>57</v>
      </c>
      <c r="R1917" s="9">
        <f>P1917-Q1917</f>
        <v>721</v>
      </c>
      <c r="S1917" s="8">
        <f>O1917-R1917</f>
        <v>41195</v>
      </c>
      <c r="T1917">
        <v>31</v>
      </c>
      <c r="U1917">
        <v>3</v>
      </c>
      <c r="V1917">
        <v>31</v>
      </c>
      <c r="W1917">
        <v>2</v>
      </c>
      <c r="X1917">
        <v>8</v>
      </c>
      <c r="Y1917">
        <v>4</v>
      </c>
      <c r="Z1917">
        <v>79</v>
      </c>
      <c r="AA1917">
        <f>Z1917/P1917</f>
        <v>0.10154241645244216</v>
      </c>
      <c r="AB1917" s="14" t="s">
        <v>506</v>
      </c>
      <c r="AC1917" s="13" t="s">
        <v>63</v>
      </c>
      <c r="AD1917">
        <v>3</v>
      </c>
      <c r="AE1917" t="str">
        <f>IF(AD1917&gt;3, "Prefers Discount", "Discount Indifferent")</f>
        <v>Discount Indifferent</v>
      </c>
      <c r="AF1917">
        <v>4</v>
      </c>
      <c r="AG1917">
        <v>3</v>
      </c>
      <c r="AH1917">
        <v>0</v>
      </c>
      <c r="AI1917" t="str">
        <f>INDEX($AF$1:$AH$1,MATCH(MAX(AF1917:AH1917),AF1917:AH1917,0))</f>
        <v>Store_Orders</v>
      </c>
      <c r="AJ1917">
        <v>8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f>SUM(AK1917:AO1917)</f>
        <v>0</v>
      </c>
      <c r="AQ1917" t="s">
        <v>67</v>
      </c>
      <c r="AR1917">
        <v>0</v>
      </c>
      <c r="AS1917" t="str">
        <f>IF(OR(AK1917&gt;0, AL1917&gt;0, AM1917&gt;0, AN1917&gt;0, AO1917&gt;0), "Converted", "Not Converted")</f>
        <v>Not Converted</v>
      </c>
      <c r="AT1917">
        <v>0</v>
      </c>
      <c r="AU1917">
        <v>3</v>
      </c>
      <c r="AV1917">
        <v>11</v>
      </c>
      <c r="AW1917">
        <f>IF(Z1917&gt;607, 4, 0)</f>
        <v>0</v>
      </c>
      <c r="AX1917">
        <f>IF(AA1917&gt;1.6588, 3, 0)</f>
        <v>0</v>
      </c>
      <c r="AY1917">
        <f>IF(P1917&gt;401, 2, 0)</f>
        <v>2</v>
      </c>
      <c r="AZ1917">
        <f>IF(I1917&gt;52915.77, 1, 0)</f>
        <v>0</v>
      </c>
      <c r="BA1917">
        <f>SUM(AW1917:AZ1917)</f>
        <v>2</v>
      </c>
      <c r="BB1917" t="str">
        <f>VLOOKUP(BA1917,'Standard Deviations'!$L$1:$M$11,2,TRUE)</f>
        <v>Bronze</v>
      </c>
    </row>
    <row r="1918" spans="1:54">
      <c r="A1918">
        <v>8700</v>
      </c>
      <c r="B1918">
        <v>1986</v>
      </c>
      <c r="C1918">
        <f>2024-B1918</f>
        <v>38</v>
      </c>
      <c r="D1918" t="str">
        <f>VLOOKUP(B1918,Reference!$A$1:$B$125, 2)</f>
        <v>Millennials</v>
      </c>
      <c r="E1918" t="s">
        <v>546</v>
      </c>
      <c r="F1918" t="str">
        <f>IF(E1918="High School", "No College", "College")</f>
        <v>No College</v>
      </c>
      <c r="G1918" t="s">
        <v>60</v>
      </c>
      <c r="H1918">
        <v>14906</v>
      </c>
      <c r="I1918">
        <v>14906</v>
      </c>
      <c r="J1918" s="4" t="s">
        <v>341</v>
      </c>
      <c r="K1918">
        <v>0</v>
      </c>
      <c r="L1918">
        <v>0</v>
      </c>
      <c r="M1918" t="str">
        <f>IF(OR(K1918&gt;0, L1918&gt;0), "Parent", "Not Parent")</f>
        <v>Not Parent</v>
      </c>
      <c r="N1918" t="s">
        <v>310</v>
      </c>
      <c r="O1918" s="8">
        <v>41916</v>
      </c>
      <c r="P1918" s="9">
        <f>O1918-N1918</f>
        <v>651</v>
      </c>
      <c r="Q1918">
        <v>86</v>
      </c>
      <c r="R1918" s="9">
        <f>P1918-Q1918</f>
        <v>565</v>
      </c>
      <c r="S1918" s="8">
        <f>O1918-R1918</f>
        <v>41351</v>
      </c>
      <c r="T1918">
        <v>7</v>
      </c>
      <c r="U1918">
        <v>7</v>
      </c>
      <c r="V1918">
        <v>14</v>
      </c>
      <c r="W1918">
        <v>7</v>
      </c>
      <c r="X1918">
        <v>16</v>
      </c>
      <c r="Y1918">
        <v>15</v>
      </c>
      <c r="Z1918">
        <v>66</v>
      </c>
      <c r="AA1918">
        <f>Z1918/P1918</f>
        <v>0.10138248847926268</v>
      </c>
      <c r="AB1918" s="14" t="s">
        <v>506</v>
      </c>
      <c r="AC1918" s="13" t="s">
        <v>63</v>
      </c>
      <c r="AD1918">
        <v>3</v>
      </c>
      <c r="AE1918" t="str">
        <f>IF(AD1918&gt;3, "Prefers Discount", "Discount Indifferent")</f>
        <v>Discount Indifferent</v>
      </c>
      <c r="AF1918">
        <v>3</v>
      </c>
      <c r="AG1918">
        <v>2</v>
      </c>
      <c r="AH1918">
        <v>1</v>
      </c>
      <c r="AI1918" t="str">
        <f>INDEX($AF$1:$AH$1,MATCH(MAX(AF1918:AH1918),AF1918:AH1918,0))</f>
        <v>Store_Orders</v>
      </c>
      <c r="AJ1918">
        <v>7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f>SUM(AK1918:AO1918)</f>
        <v>0</v>
      </c>
      <c r="AQ1918" t="s">
        <v>67</v>
      </c>
      <c r="AR1918">
        <v>0</v>
      </c>
      <c r="AS1918" t="str">
        <f>IF(OR(AK1918&gt;0, AL1918&gt;0, AM1918&gt;0, AN1918&gt;0, AO1918&gt;0), "Converted", "Not Converted")</f>
        <v>Not Converted</v>
      </c>
      <c r="AT1918">
        <v>0</v>
      </c>
      <c r="AU1918">
        <v>3</v>
      </c>
      <c r="AV1918">
        <v>11</v>
      </c>
      <c r="AW1918">
        <f>IF(Z1918&gt;607, 4, 0)</f>
        <v>0</v>
      </c>
      <c r="AX1918">
        <f>IF(AA1918&gt;1.6588, 3, 0)</f>
        <v>0</v>
      </c>
      <c r="AY1918">
        <f>IF(P1918&gt;401, 2, 0)</f>
        <v>2</v>
      </c>
      <c r="AZ1918">
        <f>IF(I1918&gt;52915.77, 1, 0)</f>
        <v>0</v>
      </c>
      <c r="BA1918">
        <f>SUM(AW1918:AZ1918)</f>
        <v>2</v>
      </c>
      <c r="BB1918" t="str">
        <f>VLOOKUP(BA1918,'Standard Deviations'!$L$1:$M$11,2,TRUE)</f>
        <v>Bronze</v>
      </c>
    </row>
    <row r="1919" spans="1:54">
      <c r="A1919">
        <v>6646</v>
      </c>
      <c r="B1919">
        <v>1984</v>
      </c>
      <c r="C1919">
        <f>2024-B1919</f>
        <v>40</v>
      </c>
      <c r="D1919" t="str">
        <f>VLOOKUP(B1919,Reference!$A$1:$B$125, 2)</f>
        <v>Millennials</v>
      </c>
      <c r="E1919" t="s">
        <v>54</v>
      </c>
      <c r="F1919" t="str">
        <f>IF(E1919="High School", "No College", "College")</f>
        <v>College</v>
      </c>
      <c r="G1919" t="s">
        <v>65</v>
      </c>
      <c r="H1919">
        <v>16529</v>
      </c>
      <c r="I1919">
        <v>16529</v>
      </c>
      <c r="J1919" s="4" t="s">
        <v>341</v>
      </c>
      <c r="K1919">
        <v>1</v>
      </c>
      <c r="L1919">
        <v>0</v>
      </c>
      <c r="M1919" t="str">
        <f>IF(OR(K1919&gt;0, L1919&gt;0), "Parent", "Not Parent")</f>
        <v>Parent</v>
      </c>
      <c r="N1919" t="s">
        <v>103</v>
      </c>
      <c r="O1919" s="8">
        <v>41916</v>
      </c>
      <c r="P1919" s="9">
        <f>O1919-N1919</f>
        <v>217</v>
      </c>
      <c r="Q1919">
        <v>23</v>
      </c>
      <c r="R1919" s="9">
        <f>P1919-Q1919</f>
        <v>194</v>
      </c>
      <c r="S1919" s="8">
        <f>O1919-R1919</f>
        <v>41722</v>
      </c>
      <c r="T1919">
        <v>3</v>
      </c>
      <c r="U1919">
        <v>0</v>
      </c>
      <c r="V1919">
        <v>5</v>
      </c>
      <c r="W1919">
        <v>13</v>
      </c>
      <c r="X1919">
        <v>0</v>
      </c>
      <c r="Y1919">
        <v>1</v>
      </c>
      <c r="Z1919">
        <v>22</v>
      </c>
      <c r="AA1919">
        <f>Z1919/P1919</f>
        <v>0.10138248847926268</v>
      </c>
      <c r="AB1919" s="11" t="s">
        <v>506</v>
      </c>
      <c r="AC1919" t="s">
        <v>59</v>
      </c>
      <c r="AD1919">
        <v>1</v>
      </c>
      <c r="AE1919" t="str">
        <f>IF(AD1919&gt;3, "Prefers Discount", "Discount Indifferent")</f>
        <v>Discount Indifferent</v>
      </c>
      <c r="AF1919">
        <v>3</v>
      </c>
      <c r="AG1919">
        <v>1</v>
      </c>
      <c r="AH1919">
        <v>0</v>
      </c>
      <c r="AI1919" t="str">
        <f>INDEX($AF$1:$AH$1,MATCH(MAX(AF1919:AH1919),AF1919:AH1919,0))</f>
        <v>Store_Orders</v>
      </c>
      <c r="AJ1919">
        <v>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f>SUM(AK1919:AO1919)</f>
        <v>0</v>
      </c>
      <c r="AQ1919" t="s">
        <v>67</v>
      </c>
      <c r="AR1919">
        <v>0</v>
      </c>
      <c r="AS1919" t="str">
        <f>IF(OR(AK1919&gt;0, AL1919&gt;0, AM1919&gt;0, AN1919&gt;0, AO1919&gt;0), "Converted", "Not Converted")</f>
        <v>Not Converted</v>
      </c>
      <c r="AT1919">
        <v>0</v>
      </c>
      <c r="AU1919">
        <v>3</v>
      </c>
      <c r="AV1919">
        <v>11</v>
      </c>
      <c r="AW1919">
        <f>IF(Z1919&gt;607, 4, 0)</f>
        <v>0</v>
      </c>
      <c r="AX1919">
        <f>IF(AA1919&gt;1.6588, 3, 0)</f>
        <v>0</v>
      </c>
      <c r="AY1919">
        <f>IF(P1919&gt;401, 2, 0)</f>
        <v>0</v>
      </c>
      <c r="AZ1919">
        <f>IF(I1919&gt;52915.77, 1, 0)</f>
        <v>0</v>
      </c>
      <c r="BA1919">
        <f>SUM(AW1919:AZ1919)</f>
        <v>0</v>
      </c>
      <c r="BB1919" t="str">
        <f>VLOOKUP(BA1919,'Standard Deviations'!$L$1:$M$11,2,TRUE)</f>
        <v>No Tier</v>
      </c>
    </row>
    <row r="1920" spans="1:54">
      <c r="A1920">
        <v>2724</v>
      </c>
      <c r="B1920">
        <v>1981</v>
      </c>
      <c r="C1920">
        <f>2024-B1920</f>
        <v>43</v>
      </c>
      <c r="D1920" t="str">
        <f>VLOOKUP(B1920,Reference!$A$1:$B$125, 2)</f>
        <v>Millennials</v>
      </c>
      <c r="E1920" t="s">
        <v>64</v>
      </c>
      <c r="F1920" t="str">
        <f>IF(E1920="High School", "No College", "College")</f>
        <v>College</v>
      </c>
      <c r="G1920" t="s">
        <v>60</v>
      </c>
      <c r="H1920">
        <v>36143</v>
      </c>
      <c r="I1920">
        <v>36143</v>
      </c>
      <c r="J1920" s="4" t="s">
        <v>175</v>
      </c>
      <c r="K1920">
        <v>1</v>
      </c>
      <c r="L1920">
        <v>0</v>
      </c>
      <c r="M1920" t="str">
        <f>IF(OR(K1920&gt;0, L1920&gt;0), "Parent", "Not Parent")</f>
        <v>Parent</v>
      </c>
      <c r="N1920" t="s">
        <v>659</v>
      </c>
      <c r="O1920" s="8">
        <v>41916</v>
      </c>
      <c r="P1920" s="9">
        <f>O1920-N1920</f>
        <v>188</v>
      </c>
      <c r="Q1920">
        <v>33</v>
      </c>
      <c r="R1920" s="9">
        <f>P1920-Q1920</f>
        <v>155</v>
      </c>
      <c r="S1920" s="8">
        <f>O1920-R1920</f>
        <v>41761</v>
      </c>
      <c r="T1920">
        <v>12</v>
      </c>
      <c r="U1920">
        <v>0</v>
      </c>
      <c r="V1920">
        <v>1</v>
      </c>
      <c r="W1920">
        <v>0</v>
      </c>
      <c r="X1920">
        <v>0</v>
      </c>
      <c r="Y1920">
        <v>6</v>
      </c>
      <c r="Z1920">
        <v>19</v>
      </c>
      <c r="AA1920">
        <f>Z1920/P1920</f>
        <v>0.10106382978723404</v>
      </c>
      <c r="AB1920" s="11" t="s">
        <v>506</v>
      </c>
      <c r="AC1920" t="s">
        <v>59</v>
      </c>
      <c r="AD1920">
        <v>1</v>
      </c>
      <c r="AE1920" t="str">
        <f>IF(AD1920&gt;3, "Prefers Discount", "Discount Indifferent")</f>
        <v>Discount Indifferent</v>
      </c>
      <c r="AF1920">
        <v>2</v>
      </c>
      <c r="AG1920">
        <v>0</v>
      </c>
      <c r="AH1920">
        <v>1</v>
      </c>
      <c r="AI1920" t="str">
        <f>INDEX($AF$1:$AH$1,MATCH(MAX(AF1920:AH1920),AF1920:AH1920,0))</f>
        <v>Store_Orders</v>
      </c>
      <c r="AJ1920">
        <v>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f>SUM(AK1920:AO1920)</f>
        <v>0</v>
      </c>
      <c r="AQ1920" t="s">
        <v>67</v>
      </c>
      <c r="AR1920">
        <v>0</v>
      </c>
      <c r="AS1920" t="str">
        <f>IF(OR(AK1920&gt;0, AL1920&gt;0, AM1920&gt;0, AN1920&gt;0, AO1920&gt;0), "Converted", "Not Converted")</f>
        <v>Not Converted</v>
      </c>
      <c r="AT1920">
        <v>0</v>
      </c>
      <c r="AU1920">
        <v>3</v>
      </c>
      <c r="AV1920">
        <v>11</v>
      </c>
      <c r="AW1920">
        <f>IF(Z1920&gt;607, 4, 0)</f>
        <v>0</v>
      </c>
      <c r="AX1920">
        <f>IF(AA1920&gt;1.6588, 3, 0)</f>
        <v>0</v>
      </c>
      <c r="AY1920">
        <f>IF(P1920&gt;401, 2, 0)</f>
        <v>0</v>
      </c>
      <c r="AZ1920">
        <f>IF(I1920&gt;52915.77, 1, 0)</f>
        <v>0</v>
      </c>
      <c r="BA1920">
        <f>SUM(AW1920:AZ1920)</f>
        <v>0</v>
      </c>
      <c r="BB1920" t="str">
        <f>VLOOKUP(BA1920,'Standard Deviations'!$L$1:$M$11,2,TRUE)</f>
        <v>No Tier</v>
      </c>
    </row>
    <row r="1921" spans="1:54">
      <c r="A1921">
        <v>11121</v>
      </c>
      <c r="B1921">
        <v>1981</v>
      </c>
      <c r="C1921">
        <f>2024-B1921</f>
        <v>43</v>
      </c>
      <c r="D1921" t="str">
        <f>VLOOKUP(B1921,Reference!$A$1:$B$125, 2)</f>
        <v>Millennials</v>
      </c>
      <c r="E1921" t="s">
        <v>54</v>
      </c>
      <c r="F1921" t="str">
        <f>IF(E1921="High School", "No College", "College")</f>
        <v>College</v>
      </c>
      <c r="G1921" t="s">
        <v>55</v>
      </c>
      <c r="H1921">
        <v>19419</v>
      </c>
      <c r="I1921">
        <v>19419</v>
      </c>
      <c r="J1921" s="4" t="s">
        <v>341</v>
      </c>
      <c r="K1921">
        <v>1</v>
      </c>
      <c r="L1921">
        <v>0</v>
      </c>
      <c r="M1921" t="str">
        <f>IF(OR(K1921&gt;0, L1921&gt;0), "Parent", "Not Parent")</f>
        <v>Parent</v>
      </c>
      <c r="N1921" t="s">
        <v>358</v>
      </c>
      <c r="O1921" s="8">
        <v>41916</v>
      </c>
      <c r="P1921" s="9">
        <f>O1921-N1921</f>
        <v>693</v>
      </c>
      <c r="Q1921">
        <v>76</v>
      </c>
      <c r="R1921" s="9">
        <f>P1921-Q1921</f>
        <v>617</v>
      </c>
      <c r="S1921" s="8">
        <f>O1921-R1921</f>
        <v>41299</v>
      </c>
      <c r="T1921">
        <v>2</v>
      </c>
      <c r="U1921">
        <v>14</v>
      </c>
      <c r="V1921">
        <v>28</v>
      </c>
      <c r="W1921">
        <v>16</v>
      </c>
      <c r="X1921">
        <v>3</v>
      </c>
      <c r="Y1921">
        <v>7</v>
      </c>
      <c r="Z1921">
        <v>70</v>
      </c>
      <c r="AA1921">
        <f>Z1921/P1921</f>
        <v>0.10101010101010101</v>
      </c>
      <c r="AB1921" s="14" t="s">
        <v>506</v>
      </c>
      <c r="AC1921" s="13" t="s">
        <v>63</v>
      </c>
      <c r="AD1921">
        <v>4</v>
      </c>
      <c r="AE1921" t="str">
        <f>IF(AD1921&gt;3, "Prefers Discount", "Discount Indifferent")</f>
        <v>Prefers Discount</v>
      </c>
      <c r="AF1921">
        <v>3</v>
      </c>
      <c r="AG1921">
        <v>4</v>
      </c>
      <c r="AH1921">
        <v>0</v>
      </c>
      <c r="AI1921" t="str">
        <f>INDEX($AF$1:$AH$1,MATCH(MAX(AF1921:AH1921),AF1921:AH1921,0))</f>
        <v>Web_Orders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f>SUM(AK1921:AO1921)</f>
        <v>0</v>
      </c>
      <c r="AQ1921" t="s">
        <v>67</v>
      </c>
      <c r="AR1921">
        <v>0</v>
      </c>
      <c r="AS1921" t="str">
        <f>IF(OR(AK1921&gt;0, AL1921&gt;0, AM1921&gt;0, AN1921&gt;0, AO1921&gt;0), "Converted", "Not Converted")</f>
        <v>Not Converted</v>
      </c>
      <c r="AT1921">
        <v>0</v>
      </c>
      <c r="AU1921">
        <v>3</v>
      </c>
      <c r="AV1921">
        <v>11</v>
      </c>
      <c r="AW1921">
        <f>IF(Z1921&gt;607, 4, 0)</f>
        <v>0</v>
      </c>
      <c r="AX1921">
        <f>IF(AA1921&gt;1.6588, 3, 0)</f>
        <v>0</v>
      </c>
      <c r="AY1921">
        <f>IF(P1921&gt;401, 2, 0)</f>
        <v>2</v>
      </c>
      <c r="AZ1921">
        <f>IF(I1921&gt;52915.77, 1, 0)</f>
        <v>0</v>
      </c>
      <c r="BA1921">
        <f>SUM(AW1921:AZ1921)</f>
        <v>2</v>
      </c>
      <c r="BB1921" t="str">
        <f>VLOOKUP(BA1921,'Standard Deviations'!$L$1:$M$11,2,TRUE)</f>
        <v>Bronze</v>
      </c>
    </row>
    <row r="1922" spans="1:54">
      <c r="A1922">
        <v>10856</v>
      </c>
      <c r="B1922">
        <v>1980</v>
      </c>
      <c r="C1922">
        <f>2024-B1922</f>
        <v>44</v>
      </c>
      <c r="D1922" t="str">
        <f>VLOOKUP(B1922,Reference!$A$1:$B$125, 2)</f>
        <v>Millennials</v>
      </c>
      <c r="E1922" t="s">
        <v>74</v>
      </c>
      <c r="F1922" t="str">
        <f>IF(E1922="High School", "No College", "College")</f>
        <v>College</v>
      </c>
      <c r="G1922" t="s">
        <v>60</v>
      </c>
      <c r="H1922">
        <v>45889</v>
      </c>
      <c r="I1922">
        <v>45889</v>
      </c>
      <c r="J1922" s="4" t="s">
        <v>175</v>
      </c>
      <c r="K1922">
        <v>0</v>
      </c>
      <c r="L1922">
        <v>1</v>
      </c>
      <c r="M1922" t="str">
        <f>IF(OR(K1922&gt;0, L1922&gt;0), "Parent", "Not Parent")</f>
        <v>Parent</v>
      </c>
      <c r="N1922" t="s">
        <v>200</v>
      </c>
      <c r="O1922" s="8">
        <v>41916</v>
      </c>
      <c r="P1922" s="9">
        <f>O1922-N1922</f>
        <v>459</v>
      </c>
      <c r="Q1922">
        <v>42</v>
      </c>
      <c r="R1922" s="9">
        <f>P1922-Q1922</f>
        <v>417</v>
      </c>
      <c r="S1922" s="8">
        <f>O1922-R1922</f>
        <v>41499</v>
      </c>
      <c r="T1922">
        <v>31</v>
      </c>
      <c r="U1922">
        <v>0</v>
      </c>
      <c r="V1922">
        <v>6</v>
      </c>
      <c r="W1922">
        <v>0</v>
      </c>
      <c r="X1922">
        <v>1</v>
      </c>
      <c r="Y1922">
        <v>8</v>
      </c>
      <c r="Z1922">
        <v>46</v>
      </c>
      <c r="AA1922">
        <f>Z1922/P1922</f>
        <v>0.10021786492374728</v>
      </c>
      <c r="AB1922" s="11" t="s">
        <v>506</v>
      </c>
      <c r="AC1922" t="s">
        <v>59</v>
      </c>
      <c r="AD1922">
        <v>1</v>
      </c>
      <c r="AE1922" t="str">
        <f>IF(AD1922&gt;3, "Prefers Discount", "Discount Indifferent")</f>
        <v>Discount Indifferent</v>
      </c>
      <c r="AF1922">
        <v>3</v>
      </c>
      <c r="AG1922">
        <v>1</v>
      </c>
      <c r="AH1922">
        <v>0</v>
      </c>
      <c r="AI1922" t="str">
        <f>INDEX($AF$1:$AH$1,MATCH(MAX(AF1922:AH1922),AF1922:AH1922,0))</f>
        <v>Store_Orders</v>
      </c>
      <c r="AJ1922">
        <v>6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f>SUM(AK1922:AO1922)</f>
        <v>0</v>
      </c>
      <c r="AQ1922" t="s">
        <v>67</v>
      </c>
      <c r="AR1922">
        <v>0</v>
      </c>
      <c r="AS1922" t="str">
        <f>IF(OR(AK1922&gt;0, AL1922&gt;0, AM1922&gt;0, AN1922&gt;0, AO1922&gt;0), "Converted", "Not Converted")</f>
        <v>Not Converted</v>
      </c>
      <c r="AT1922">
        <v>0</v>
      </c>
      <c r="AU1922">
        <v>3</v>
      </c>
      <c r="AV1922">
        <v>11</v>
      </c>
      <c r="AW1922">
        <f>IF(Z1922&gt;607, 4, 0)</f>
        <v>0</v>
      </c>
      <c r="AX1922">
        <f>IF(AA1922&gt;1.6588, 3, 0)</f>
        <v>0</v>
      </c>
      <c r="AY1922">
        <f>IF(P1922&gt;401, 2, 0)</f>
        <v>2</v>
      </c>
      <c r="AZ1922">
        <f>IF(I1922&gt;52915.77, 1, 0)</f>
        <v>0</v>
      </c>
      <c r="BA1922">
        <f>SUM(AW1922:AZ1922)</f>
        <v>2</v>
      </c>
      <c r="BB1922" t="str">
        <f>VLOOKUP(BA1922,'Standard Deviations'!$L$1:$M$11,2,TRUE)</f>
        <v>Bronze</v>
      </c>
    </row>
    <row r="1923" spans="1:54">
      <c r="A1923">
        <v>2656</v>
      </c>
      <c r="B1923">
        <v>1971</v>
      </c>
      <c r="C1923">
        <f>2024-B1923</f>
        <v>53</v>
      </c>
      <c r="D1923" t="str">
        <f>VLOOKUP(B1923,Reference!$A$1:$B$125, 2)</f>
        <v>Gen X</v>
      </c>
      <c r="E1923" t="s">
        <v>54</v>
      </c>
      <c r="F1923" t="str">
        <f>IF(E1923="High School", "No College", "College")</f>
        <v>College</v>
      </c>
      <c r="G1923" t="s">
        <v>71</v>
      </c>
      <c r="H1923">
        <v>40851</v>
      </c>
      <c r="I1923">
        <v>40851</v>
      </c>
      <c r="J1923" s="4" t="s">
        <v>175</v>
      </c>
      <c r="K1923">
        <v>1</v>
      </c>
      <c r="L1923">
        <v>1</v>
      </c>
      <c r="M1923" t="str">
        <f>IF(OR(K1923&gt;0, L1923&gt;0), "Parent", "Not Parent")</f>
        <v>Parent</v>
      </c>
      <c r="N1923" t="s">
        <v>713</v>
      </c>
      <c r="O1923" s="8">
        <v>41916</v>
      </c>
      <c r="P1923" s="9">
        <f>O1923-N1923</f>
        <v>590</v>
      </c>
      <c r="Q1923">
        <v>63</v>
      </c>
      <c r="R1923" s="9">
        <f>P1923-Q1923</f>
        <v>527</v>
      </c>
      <c r="S1923" s="8">
        <f>O1923-R1923</f>
        <v>41389</v>
      </c>
      <c r="T1923">
        <v>23</v>
      </c>
      <c r="U1923">
        <v>1</v>
      </c>
      <c r="V1923">
        <v>7</v>
      </c>
      <c r="W1923">
        <v>0</v>
      </c>
      <c r="X1923">
        <v>4</v>
      </c>
      <c r="Y1923">
        <v>24</v>
      </c>
      <c r="Z1923">
        <v>59</v>
      </c>
      <c r="AA1923">
        <f>Z1923/P1923</f>
        <v>0.1</v>
      </c>
      <c r="AB1923" s="14" t="s">
        <v>506</v>
      </c>
      <c r="AC1923" s="13" t="s">
        <v>63</v>
      </c>
      <c r="AD1923">
        <v>1</v>
      </c>
      <c r="AE1923" t="str">
        <f>IF(AD1923&gt;3, "Prefers Discount", "Discount Indifferent")</f>
        <v>Discount Indifferent</v>
      </c>
      <c r="AF1923">
        <v>2</v>
      </c>
      <c r="AG1923">
        <v>1</v>
      </c>
      <c r="AH1923">
        <v>1</v>
      </c>
      <c r="AI1923" t="str">
        <f>INDEX($AF$1:$AH$1,MATCH(MAX(AF1923:AH1923),AF1923:AH1923,0))</f>
        <v>Store_Orders</v>
      </c>
      <c r="AJ1923">
        <v>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f>SUM(AK1923:AO1923)</f>
        <v>0</v>
      </c>
      <c r="AQ1923" t="s">
        <v>67</v>
      </c>
      <c r="AR1923">
        <v>0</v>
      </c>
      <c r="AS1923" t="str">
        <f>IF(OR(AK1923&gt;0, AL1923&gt;0, AM1923&gt;0, AN1923&gt;0, AO1923&gt;0), "Converted", "Not Converted")</f>
        <v>Not Converted</v>
      </c>
      <c r="AT1923">
        <v>0</v>
      </c>
      <c r="AU1923">
        <v>3</v>
      </c>
      <c r="AV1923">
        <v>11</v>
      </c>
      <c r="AW1923">
        <f>IF(Z1923&gt;607, 4, 0)</f>
        <v>0</v>
      </c>
      <c r="AX1923">
        <f>IF(AA1923&gt;1.6588, 3, 0)</f>
        <v>0</v>
      </c>
      <c r="AY1923">
        <f>IF(P1923&gt;401, 2, 0)</f>
        <v>2</v>
      </c>
      <c r="AZ1923">
        <f>IF(I1923&gt;52915.77, 1, 0)</f>
        <v>0</v>
      </c>
      <c r="BA1923">
        <f>SUM(AW1923:AZ1923)</f>
        <v>2</v>
      </c>
      <c r="BB1923" t="str">
        <f>VLOOKUP(BA1923,'Standard Deviations'!$L$1:$M$11,2,TRUE)</f>
        <v>Bronze</v>
      </c>
    </row>
    <row r="1924" spans="1:54">
      <c r="A1924">
        <v>2541</v>
      </c>
      <c r="B1924">
        <v>1976</v>
      </c>
      <c r="C1924">
        <f>2024-B1924</f>
        <v>48</v>
      </c>
      <c r="D1924" t="str">
        <f>VLOOKUP(B1924,Reference!$A$1:$B$125, 2)</f>
        <v>Gen X</v>
      </c>
      <c r="E1924" t="s">
        <v>54</v>
      </c>
      <c r="F1924" t="str">
        <f>IF(E1924="High School", "No College", "College")</f>
        <v>College</v>
      </c>
      <c r="G1924" t="s">
        <v>55</v>
      </c>
      <c r="H1924">
        <v>24027</v>
      </c>
      <c r="I1924">
        <v>24027</v>
      </c>
      <c r="J1924" s="4" t="s">
        <v>341</v>
      </c>
      <c r="K1924">
        <v>1</v>
      </c>
      <c r="L1924">
        <v>0</v>
      </c>
      <c r="M1924" t="str">
        <f>IF(OR(K1924&gt;0, L1924&gt;0), "Parent", "Not Parent")</f>
        <v>Parent</v>
      </c>
      <c r="N1924" t="s">
        <v>714</v>
      </c>
      <c r="O1924" s="8">
        <v>41916</v>
      </c>
      <c r="P1924" s="9">
        <f>O1924-N1924</f>
        <v>482</v>
      </c>
      <c r="Q1924">
        <v>7</v>
      </c>
      <c r="R1924" s="9">
        <f>P1924-Q1924</f>
        <v>475</v>
      </c>
      <c r="S1924" s="8">
        <f>O1924-R1924</f>
        <v>41441</v>
      </c>
      <c r="T1924">
        <v>14</v>
      </c>
      <c r="U1924">
        <v>7</v>
      </c>
      <c r="V1924">
        <v>11</v>
      </c>
      <c r="W1924">
        <v>11</v>
      </c>
      <c r="X1924">
        <v>0</v>
      </c>
      <c r="Y1924">
        <v>5</v>
      </c>
      <c r="Z1924">
        <v>48</v>
      </c>
      <c r="AA1924">
        <f>Z1924/P1924</f>
        <v>9.9585062240663894E-2</v>
      </c>
      <c r="AB1924" s="11" t="s">
        <v>506</v>
      </c>
      <c r="AC1924" t="s">
        <v>59</v>
      </c>
      <c r="AD1924">
        <v>2</v>
      </c>
      <c r="AE1924" t="str">
        <f>IF(AD1924&gt;3, "Prefers Discount", "Discount Indifferent")</f>
        <v>Discount Indifferent</v>
      </c>
      <c r="AF1924">
        <v>3</v>
      </c>
      <c r="AG1924">
        <v>2</v>
      </c>
      <c r="AH1924">
        <v>0</v>
      </c>
      <c r="AI1924" t="str">
        <f>INDEX($AF$1:$AH$1,MATCH(MAX(AF1924:AH1924),AF1924:AH1924,0))</f>
        <v>Store_Orders</v>
      </c>
      <c r="AJ1924">
        <v>8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f>SUM(AK1924:AO1924)</f>
        <v>0</v>
      </c>
      <c r="AQ1924" t="s">
        <v>67</v>
      </c>
      <c r="AR1924">
        <v>0</v>
      </c>
      <c r="AS1924" t="str">
        <f>IF(OR(AK1924&gt;0, AL1924&gt;0, AM1924&gt;0, AN1924&gt;0, AO1924&gt;0), "Converted", "Not Converted")</f>
        <v>Not Converted</v>
      </c>
      <c r="AT1924">
        <v>0</v>
      </c>
      <c r="AU1924">
        <v>3</v>
      </c>
      <c r="AV1924">
        <v>11</v>
      </c>
      <c r="AW1924">
        <f>IF(Z1924&gt;607, 4, 0)</f>
        <v>0</v>
      </c>
      <c r="AX1924">
        <f>IF(AA1924&gt;1.6588, 3, 0)</f>
        <v>0</v>
      </c>
      <c r="AY1924">
        <f>IF(P1924&gt;401, 2, 0)</f>
        <v>2</v>
      </c>
      <c r="AZ1924">
        <f>IF(I1924&gt;52915.77, 1, 0)</f>
        <v>0</v>
      </c>
      <c r="BA1924">
        <f>SUM(AW1924:AZ1924)</f>
        <v>2</v>
      </c>
      <c r="BB1924" t="str">
        <f>VLOOKUP(BA1924,'Standard Deviations'!$L$1:$M$11,2,TRUE)</f>
        <v>Bronze</v>
      </c>
    </row>
    <row r="1925" spans="1:54">
      <c r="A1925">
        <v>3547</v>
      </c>
      <c r="B1925">
        <v>1969</v>
      </c>
      <c r="C1925">
        <f>2024-B1925</f>
        <v>55</v>
      </c>
      <c r="D1925" t="str">
        <f>VLOOKUP(B1925,Reference!$A$1:$B$125, 2)</f>
        <v>Gen X</v>
      </c>
      <c r="E1925" t="s">
        <v>64</v>
      </c>
      <c r="F1925" t="str">
        <f>IF(E1925="High School", "No College", "College")</f>
        <v>College</v>
      </c>
      <c r="G1925" t="s">
        <v>65</v>
      </c>
      <c r="H1925">
        <v>41021</v>
      </c>
      <c r="I1925">
        <v>41021</v>
      </c>
      <c r="J1925" s="4" t="s">
        <v>175</v>
      </c>
      <c r="K1925">
        <v>1</v>
      </c>
      <c r="L1925">
        <v>0</v>
      </c>
      <c r="M1925" t="str">
        <f>IF(OR(K1925&gt;0, L1925&gt;0), "Parent", "Not Parent")</f>
        <v>Parent</v>
      </c>
      <c r="N1925" t="s">
        <v>449</v>
      </c>
      <c r="O1925" s="8">
        <v>41916</v>
      </c>
      <c r="P1925" s="9">
        <f>O1925-N1925</f>
        <v>643</v>
      </c>
      <c r="Q1925">
        <v>12</v>
      </c>
      <c r="R1925" s="9">
        <f>P1925-Q1925</f>
        <v>631</v>
      </c>
      <c r="S1925" s="8">
        <f>O1925-R1925</f>
        <v>41285</v>
      </c>
      <c r="T1925">
        <v>14</v>
      </c>
      <c r="U1925">
        <v>7</v>
      </c>
      <c r="V1925">
        <v>9</v>
      </c>
      <c r="W1925">
        <v>6</v>
      </c>
      <c r="X1925">
        <v>16</v>
      </c>
      <c r="Y1925">
        <v>12</v>
      </c>
      <c r="Z1925">
        <v>64</v>
      </c>
      <c r="AA1925">
        <f>Z1925/P1925</f>
        <v>9.9533437013996889E-2</v>
      </c>
      <c r="AB1925" s="11" t="s">
        <v>506</v>
      </c>
      <c r="AC1925" t="s">
        <v>59</v>
      </c>
      <c r="AD1925">
        <v>2</v>
      </c>
      <c r="AE1925" t="str">
        <f>IF(AD1925&gt;3, "Prefers Discount", "Discount Indifferent")</f>
        <v>Discount Indifferent</v>
      </c>
      <c r="AF1925">
        <v>3</v>
      </c>
      <c r="AG1925">
        <v>2</v>
      </c>
      <c r="AH1925">
        <v>0</v>
      </c>
      <c r="AI1925" t="str">
        <f>INDEX($AF$1:$AH$1,MATCH(MAX(AF1925:AH1925),AF1925:AH1925,0))</f>
        <v>Store_Orders</v>
      </c>
      <c r="AJ1925">
        <v>6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f>SUM(AK1925:AO1925)</f>
        <v>0</v>
      </c>
      <c r="AQ1925" t="s">
        <v>67</v>
      </c>
      <c r="AR1925">
        <v>1</v>
      </c>
      <c r="AS1925" t="str">
        <f>IF(OR(AK1925&gt;0, AL1925&gt;0, AM1925&gt;0, AN1925&gt;0, AO1925&gt;0), "Converted", "Not Converted")</f>
        <v>Not Converted</v>
      </c>
      <c r="AT1925">
        <v>0</v>
      </c>
      <c r="AU1925">
        <v>3</v>
      </c>
      <c r="AV1925">
        <v>11</v>
      </c>
      <c r="AW1925">
        <f>IF(Z1925&gt;607, 4, 0)</f>
        <v>0</v>
      </c>
      <c r="AX1925">
        <f>IF(AA1925&gt;1.6588, 3, 0)</f>
        <v>0</v>
      </c>
      <c r="AY1925">
        <f>IF(P1925&gt;401, 2, 0)</f>
        <v>2</v>
      </c>
      <c r="AZ1925">
        <f>IF(I1925&gt;52915.77, 1, 0)</f>
        <v>0</v>
      </c>
      <c r="BA1925">
        <f>SUM(AW1925:AZ1925)</f>
        <v>2</v>
      </c>
      <c r="BB1925" t="str">
        <f>VLOOKUP(BA1925,'Standard Deviations'!$L$1:$M$11,2,TRUE)</f>
        <v>Bronze</v>
      </c>
    </row>
    <row r="1926" spans="1:54">
      <c r="A1926">
        <v>9725</v>
      </c>
      <c r="B1926">
        <v>1966</v>
      </c>
      <c r="C1926">
        <f>2024-B1926</f>
        <v>58</v>
      </c>
      <c r="D1926" t="str">
        <f>VLOOKUP(B1926,Reference!$A$1:$B$125, 2)</f>
        <v>Gen X</v>
      </c>
      <c r="E1926" t="s">
        <v>68</v>
      </c>
      <c r="F1926" t="str">
        <f>IF(E1926="High School", "No College", "College")</f>
        <v>College</v>
      </c>
      <c r="G1926" t="s">
        <v>65</v>
      </c>
      <c r="H1926">
        <v>28764</v>
      </c>
      <c r="I1926">
        <v>28764</v>
      </c>
      <c r="J1926" s="4" t="s">
        <v>341</v>
      </c>
      <c r="K1926">
        <v>1</v>
      </c>
      <c r="L1926">
        <v>1</v>
      </c>
      <c r="M1926" t="str">
        <f>IF(OR(K1926&gt;0, L1926&gt;0), "Parent", "Not Parent")</f>
        <v>Parent</v>
      </c>
      <c r="N1926" t="s">
        <v>701</v>
      </c>
      <c r="O1926" s="8">
        <v>41916</v>
      </c>
      <c r="P1926" s="9">
        <f>O1926-N1926</f>
        <v>121</v>
      </c>
      <c r="Q1926">
        <v>16</v>
      </c>
      <c r="R1926" s="9">
        <f>P1926-Q1926</f>
        <v>105</v>
      </c>
      <c r="S1926" s="8">
        <f>O1926-R1926</f>
        <v>41811</v>
      </c>
      <c r="T1926">
        <v>8</v>
      </c>
      <c r="U1926">
        <v>0</v>
      </c>
      <c r="V1926">
        <v>3</v>
      </c>
      <c r="W1926">
        <v>0</v>
      </c>
      <c r="X1926">
        <v>0</v>
      </c>
      <c r="Y1926">
        <v>1</v>
      </c>
      <c r="Z1926">
        <v>12</v>
      </c>
      <c r="AA1926">
        <f>Z1926/P1926</f>
        <v>9.9173553719008267E-2</v>
      </c>
      <c r="AB1926" s="11" t="s">
        <v>506</v>
      </c>
      <c r="AC1926" t="s">
        <v>59</v>
      </c>
      <c r="AD1926">
        <v>1</v>
      </c>
      <c r="AE1926" t="str">
        <f>IF(AD1926&gt;3, "Prefers Discount", "Discount Indifferent")</f>
        <v>Discount Indifferent</v>
      </c>
      <c r="AF1926">
        <v>2</v>
      </c>
      <c r="AG1926">
        <v>1</v>
      </c>
      <c r="AH1926">
        <v>0</v>
      </c>
      <c r="AI1926" t="str">
        <f>INDEX($AF$1:$AH$1,MATCH(MAX(AF1926:AH1926),AF1926:AH1926,0))</f>
        <v>Store_Orders</v>
      </c>
      <c r="AJ1926">
        <v>8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f>SUM(AK1926:AO1926)</f>
        <v>1</v>
      </c>
      <c r="AQ1926" t="str">
        <f>INDEX($AK$1:$AO$1,MATCH(MAX(AK1926:AO1926),AK1926:AO1926,0))</f>
        <v>Converted_on_Camp3</v>
      </c>
      <c r="AR1926">
        <v>1</v>
      </c>
      <c r="AS1926" t="str">
        <f>IF(OR(AK1926&gt;0, AL1926&gt;0, AM1926&gt;0, AN1926&gt;0, AO1926&gt;0), "Converted", "Not Converted")</f>
        <v>Converted</v>
      </c>
      <c r="AT1926">
        <v>0</v>
      </c>
      <c r="AU1926">
        <v>3</v>
      </c>
      <c r="AV1926">
        <v>11</v>
      </c>
      <c r="AW1926">
        <f>IF(Z1926&gt;607, 4, 0)</f>
        <v>0</v>
      </c>
      <c r="AX1926">
        <f>IF(AA1926&gt;1.6588, 3, 0)</f>
        <v>0</v>
      </c>
      <c r="AY1926">
        <f>IF(P1926&gt;401, 2, 0)</f>
        <v>0</v>
      </c>
      <c r="AZ1926">
        <f>IF(I1926&gt;52915.77, 1, 0)</f>
        <v>0</v>
      </c>
      <c r="BA1926">
        <f>SUM(AW1926:AZ1926)</f>
        <v>0</v>
      </c>
      <c r="BB1926" t="str">
        <f>VLOOKUP(BA1926,'Standard Deviations'!$L$1:$M$11,2,TRUE)</f>
        <v>No Tier</v>
      </c>
    </row>
    <row r="1927" spans="1:54">
      <c r="A1927">
        <v>10623</v>
      </c>
      <c r="B1927">
        <v>1961</v>
      </c>
      <c r="C1927">
        <f>2024-B1927</f>
        <v>63</v>
      </c>
      <c r="D1927" t="str">
        <f>VLOOKUP(B1927,Reference!$A$1:$B$125, 2)</f>
        <v>Boomers</v>
      </c>
      <c r="E1927" t="s">
        <v>64</v>
      </c>
      <c r="F1927" t="str">
        <f>IF(E1927="High School", "No College", "College")</f>
        <v>College</v>
      </c>
      <c r="G1927" t="s">
        <v>65</v>
      </c>
      <c r="H1927">
        <v>48330</v>
      </c>
      <c r="I1927">
        <v>48330</v>
      </c>
      <c r="J1927" s="4" t="s">
        <v>175</v>
      </c>
      <c r="K1927">
        <v>0</v>
      </c>
      <c r="L1927">
        <v>1</v>
      </c>
      <c r="M1927" t="str">
        <f>IF(OR(K1927&gt;0, L1927&gt;0), "Parent", "Not Parent")</f>
        <v>Parent</v>
      </c>
      <c r="N1927" t="s">
        <v>172</v>
      </c>
      <c r="O1927" s="8">
        <v>41916</v>
      </c>
      <c r="P1927" s="9">
        <f>O1927-N1927</f>
        <v>323</v>
      </c>
      <c r="Q1927">
        <v>2</v>
      </c>
      <c r="R1927" s="9">
        <f>P1927-Q1927</f>
        <v>321</v>
      </c>
      <c r="S1927" s="8">
        <f>O1927-R1927</f>
        <v>41595</v>
      </c>
      <c r="T1927">
        <v>28</v>
      </c>
      <c r="U1927">
        <v>0</v>
      </c>
      <c r="V1927">
        <v>4</v>
      </c>
      <c r="W1927">
        <v>0</v>
      </c>
      <c r="X1927">
        <v>0</v>
      </c>
      <c r="Y1927">
        <v>0</v>
      </c>
      <c r="Z1927">
        <v>32</v>
      </c>
      <c r="AA1927">
        <f>Z1927/P1927</f>
        <v>9.9071207430340563E-2</v>
      </c>
      <c r="AB1927" s="11" t="s">
        <v>506</v>
      </c>
      <c r="AC1927" t="s">
        <v>59</v>
      </c>
      <c r="AD1927">
        <v>1</v>
      </c>
      <c r="AE1927" t="str">
        <f>IF(AD1927&gt;3, "Prefers Discount", "Discount Indifferent")</f>
        <v>Discount Indifferent</v>
      </c>
      <c r="AF1927">
        <v>3</v>
      </c>
      <c r="AG1927">
        <v>1</v>
      </c>
      <c r="AH1927">
        <v>0</v>
      </c>
      <c r="AI1927" t="str">
        <f>INDEX($AF$1:$AH$1,MATCH(MAX(AF1927:AH1927),AF1927:AH1927,0))</f>
        <v>Store_Orders</v>
      </c>
      <c r="AJ1927">
        <v>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f>SUM(AK1927:AO1927)</f>
        <v>0</v>
      </c>
      <c r="AQ1927" t="s">
        <v>67</v>
      </c>
      <c r="AR1927">
        <v>0</v>
      </c>
      <c r="AS1927" t="str">
        <f>IF(OR(AK1927&gt;0, AL1927&gt;0, AM1927&gt;0, AN1927&gt;0, AO1927&gt;0), "Converted", "Not Converted")</f>
        <v>Not Converted</v>
      </c>
      <c r="AT1927">
        <v>0</v>
      </c>
      <c r="AU1927">
        <v>3</v>
      </c>
      <c r="AV1927">
        <v>11</v>
      </c>
      <c r="AW1927">
        <f>IF(Z1927&gt;607, 4, 0)</f>
        <v>0</v>
      </c>
      <c r="AX1927">
        <f>IF(AA1927&gt;1.6588, 3, 0)</f>
        <v>0</v>
      </c>
      <c r="AY1927">
        <f>IF(P1927&gt;401, 2, 0)</f>
        <v>0</v>
      </c>
      <c r="AZ1927">
        <f>IF(I1927&gt;52915.77, 1, 0)</f>
        <v>0</v>
      </c>
      <c r="BA1927">
        <f>SUM(AW1927:AZ1927)</f>
        <v>0</v>
      </c>
      <c r="BB1927" t="str">
        <f>VLOOKUP(BA1927,'Standard Deviations'!$L$1:$M$11,2,TRUE)</f>
        <v>No Tier</v>
      </c>
    </row>
    <row r="1928" spans="1:54">
      <c r="A1928">
        <v>3536</v>
      </c>
      <c r="B1928">
        <v>1960</v>
      </c>
      <c r="C1928">
        <f>2024-B1928</f>
        <v>64</v>
      </c>
      <c r="D1928" t="str">
        <f>VLOOKUP(B1928,Reference!$A$1:$B$125, 2)</f>
        <v>Boomers</v>
      </c>
      <c r="E1928" t="s">
        <v>54</v>
      </c>
      <c r="F1928" t="str">
        <f>IF(E1928="High School", "No College", "College")</f>
        <v>College</v>
      </c>
      <c r="G1928" t="s">
        <v>65</v>
      </c>
      <c r="H1928">
        <v>19740</v>
      </c>
      <c r="I1928">
        <v>19740</v>
      </c>
      <c r="J1928" s="4" t="s">
        <v>341</v>
      </c>
      <c r="K1928">
        <v>0</v>
      </c>
      <c r="L1928">
        <v>1</v>
      </c>
      <c r="M1928" t="str">
        <f>IF(OR(K1928&gt;0, L1928&gt;0), "Parent", "Not Parent")</f>
        <v>Parent</v>
      </c>
      <c r="N1928" t="s">
        <v>576</v>
      </c>
      <c r="O1928" s="8">
        <v>41916</v>
      </c>
      <c r="P1928" s="9">
        <f>O1928-N1928</f>
        <v>559</v>
      </c>
      <c r="Q1928">
        <v>65</v>
      </c>
      <c r="R1928" s="9">
        <f>P1928-Q1928</f>
        <v>494</v>
      </c>
      <c r="S1928" s="8">
        <f>O1928-R1928</f>
        <v>41422</v>
      </c>
      <c r="T1928">
        <v>7</v>
      </c>
      <c r="U1928">
        <v>11</v>
      </c>
      <c r="V1928">
        <v>3</v>
      </c>
      <c r="W1928">
        <v>10</v>
      </c>
      <c r="X1928">
        <v>4</v>
      </c>
      <c r="Y1928">
        <v>20</v>
      </c>
      <c r="Z1928">
        <v>55</v>
      </c>
      <c r="AA1928">
        <f>Z1928/P1928</f>
        <v>9.838998211091235E-2</v>
      </c>
      <c r="AB1928" s="14" t="s">
        <v>506</v>
      </c>
      <c r="AC1928" s="13" t="s">
        <v>63</v>
      </c>
      <c r="AD1928">
        <v>2</v>
      </c>
      <c r="AE1928" t="str">
        <f>IF(AD1928&gt;3, "Prefers Discount", "Discount Indifferent")</f>
        <v>Discount Indifferent</v>
      </c>
      <c r="AF1928">
        <v>3</v>
      </c>
      <c r="AG1928">
        <v>1</v>
      </c>
      <c r="AH1928">
        <v>1</v>
      </c>
      <c r="AI1928" t="str">
        <f>INDEX($AF$1:$AH$1,MATCH(MAX(AF1928:AH1928),AF1928:AH1928,0))</f>
        <v>Store_Orders</v>
      </c>
      <c r="AJ1928">
        <v>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f>SUM(AK1928:AO1928)</f>
        <v>0</v>
      </c>
      <c r="AQ1928" t="s">
        <v>67</v>
      </c>
      <c r="AR1928">
        <v>0</v>
      </c>
      <c r="AS1928" t="str">
        <f>IF(OR(AK1928&gt;0, AL1928&gt;0, AM1928&gt;0, AN1928&gt;0, AO1928&gt;0), "Converted", "Not Converted")</f>
        <v>Not Converted</v>
      </c>
      <c r="AT1928">
        <v>0</v>
      </c>
      <c r="AU1928">
        <v>3</v>
      </c>
      <c r="AV1928">
        <v>11</v>
      </c>
      <c r="AW1928">
        <f>IF(Z1928&gt;607, 4, 0)</f>
        <v>0</v>
      </c>
      <c r="AX1928">
        <f>IF(AA1928&gt;1.6588, 3, 0)</f>
        <v>0</v>
      </c>
      <c r="AY1928">
        <f>IF(P1928&gt;401, 2, 0)</f>
        <v>2</v>
      </c>
      <c r="AZ1928">
        <f>IF(I1928&gt;52915.77, 1, 0)</f>
        <v>0</v>
      </c>
      <c r="BA1928">
        <f>SUM(AW1928:AZ1928)</f>
        <v>2</v>
      </c>
      <c r="BB1928" t="str">
        <f>VLOOKUP(BA1928,'Standard Deviations'!$L$1:$M$11,2,TRUE)</f>
        <v>Bronze</v>
      </c>
    </row>
    <row r="1929" spans="1:54">
      <c r="A1929">
        <v>10492</v>
      </c>
      <c r="B1929">
        <v>1959</v>
      </c>
      <c r="C1929">
        <f>2024-B1929</f>
        <v>65</v>
      </c>
      <c r="D1929" t="str">
        <f>VLOOKUP(B1929,Reference!$A$1:$B$125, 2)</f>
        <v>Boomers</v>
      </c>
      <c r="E1929" t="s">
        <v>54</v>
      </c>
      <c r="F1929" t="str">
        <f>IF(E1929="High School", "No College", "College")</f>
        <v>College</v>
      </c>
      <c r="G1929" t="s">
        <v>65</v>
      </c>
      <c r="H1929">
        <v>38285</v>
      </c>
      <c r="I1929">
        <v>38285</v>
      </c>
      <c r="J1929" s="4" t="s">
        <v>175</v>
      </c>
      <c r="K1929">
        <v>2</v>
      </c>
      <c r="L1929">
        <v>1</v>
      </c>
      <c r="M1929" t="str">
        <f>IF(OR(K1929&gt;0, L1929&gt;0), "Parent", "Not Parent")</f>
        <v>Parent</v>
      </c>
      <c r="N1929" t="s">
        <v>619</v>
      </c>
      <c r="O1929" s="8">
        <v>41916</v>
      </c>
      <c r="P1929" s="9">
        <f>O1929-N1929</f>
        <v>102</v>
      </c>
      <c r="Q1929">
        <v>96</v>
      </c>
      <c r="R1929" s="9">
        <f>P1929-Q1929</f>
        <v>6</v>
      </c>
      <c r="S1929" s="8">
        <f>O1929-R1929</f>
        <v>41910</v>
      </c>
      <c r="T1929">
        <v>2</v>
      </c>
      <c r="U1929">
        <v>0</v>
      </c>
      <c r="V1929">
        <v>5</v>
      </c>
      <c r="W1929">
        <v>2</v>
      </c>
      <c r="X1929">
        <v>0</v>
      </c>
      <c r="Y1929">
        <v>1</v>
      </c>
      <c r="Z1929">
        <v>10</v>
      </c>
      <c r="AA1929">
        <f>Z1929/P1929</f>
        <v>9.8039215686274508E-2</v>
      </c>
      <c r="AB1929" s="14" t="s">
        <v>506</v>
      </c>
      <c r="AC1929" s="13" t="s">
        <v>63</v>
      </c>
      <c r="AD1929">
        <v>1</v>
      </c>
      <c r="AE1929" t="str">
        <f>IF(AD1929&gt;3, "Prefers Discount", "Discount Indifferent")</f>
        <v>Discount Indifferent</v>
      </c>
      <c r="AF1929">
        <v>3</v>
      </c>
      <c r="AG1929">
        <v>0</v>
      </c>
      <c r="AH1929">
        <v>0</v>
      </c>
      <c r="AI1929" t="str">
        <f>INDEX($AF$1:$AH$1,MATCH(MAX(AF1929:AH1929),AF1929:AH1929,0))</f>
        <v>Store_Orders</v>
      </c>
      <c r="AJ1929">
        <v>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f>SUM(AK1929:AO1929)</f>
        <v>0</v>
      </c>
      <c r="AQ1929" t="s">
        <v>67</v>
      </c>
      <c r="AR1929">
        <v>0</v>
      </c>
      <c r="AS1929" t="str">
        <f>IF(OR(AK1929&gt;0, AL1929&gt;0, AM1929&gt;0, AN1929&gt;0, AO1929&gt;0), "Converted", "Not Converted")</f>
        <v>Not Converted</v>
      </c>
      <c r="AT1929">
        <v>0</v>
      </c>
      <c r="AU1929">
        <v>3</v>
      </c>
      <c r="AV1929">
        <v>11</v>
      </c>
      <c r="AW1929">
        <f>IF(Z1929&gt;607, 4, 0)</f>
        <v>0</v>
      </c>
      <c r="AX1929">
        <f>IF(AA1929&gt;1.6588, 3, 0)</f>
        <v>0</v>
      </c>
      <c r="AY1929">
        <f>IF(P1929&gt;401, 2, 0)</f>
        <v>0</v>
      </c>
      <c r="AZ1929">
        <f>IF(I1929&gt;52915.77, 1, 0)</f>
        <v>0</v>
      </c>
      <c r="BA1929">
        <f>SUM(AW1929:AZ1929)</f>
        <v>0</v>
      </c>
      <c r="BB1929" t="str">
        <f>VLOOKUP(BA1929,'Standard Deviations'!$L$1:$M$11,2,TRUE)</f>
        <v>No Tier</v>
      </c>
    </row>
    <row r="1930" spans="1:54">
      <c r="A1930">
        <v>9347</v>
      </c>
      <c r="B1930">
        <v>1956</v>
      </c>
      <c r="C1930">
        <f>2024-B1930</f>
        <v>68</v>
      </c>
      <c r="D1930" t="str">
        <f>VLOOKUP(B1930,Reference!$A$1:$B$125, 2)</f>
        <v>Boomers</v>
      </c>
      <c r="E1930" t="s">
        <v>64</v>
      </c>
      <c r="F1930" t="str">
        <f>IF(E1930="High School", "No College", "College")</f>
        <v>College</v>
      </c>
      <c r="G1930" t="s">
        <v>65</v>
      </c>
      <c r="H1930">
        <v>50943</v>
      </c>
      <c r="I1930">
        <v>50943</v>
      </c>
      <c r="J1930" s="4" t="s">
        <v>175</v>
      </c>
      <c r="K1930">
        <v>0</v>
      </c>
      <c r="L1930">
        <v>1</v>
      </c>
      <c r="M1930" t="str">
        <f>IF(OR(K1930&gt;0, L1930&gt;0), "Parent", "Not Parent")</f>
        <v>Parent</v>
      </c>
      <c r="N1930" t="s">
        <v>671</v>
      </c>
      <c r="O1930" s="8">
        <v>41916</v>
      </c>
      <c r="P1930" s="9">
        <f>O1930-N1930</f>
        <v>470</v>
      </c>
      <c r="Q1930">
        <v>49</v>
      </c>
      <c r="R1930" s="9">
        <f>P1930-Q1930</f>
        <v>421</v>
      </c>
      <c r="S1930" s="8">
        <f>O1930-R1930</f>
        <v>41495</v>
      </c>
      <c r="T1930">
        <v>31</v>
      </c>
      <c r="U1930">
        <v>0</v>
      </c>
      <c r="V1930">
        <v>7</v>
      </c>
      <c r="W1930">
        <v>2</v>
      </c>
      <c r="X1930">
        <v>0</v>
      </c>
      <c r="Y1930">
        <v>6</v>
      </c>
      <c r="Z1930">
        <v>46</v>
      </c>
      <c r="AA1930">
        <f>Z1930/P1930</f>
        <v>9.7872340425531917E-2</v>
      </c>
      <c r="AB1930" s="11" t="s">
        <v>506</v>
      </c>
      <c r="AC1930" t="s">
        <v>59</v>
      </c>
      <c r="AD1930">
        <v>1</v>
      </c>
      <c r="AE1930" t="str">
        <f>IF(AD1930&gt;3, "Prefers Discount", "Discount Indifferent")</f>
        <v>Discount Indifferent</v>
      </c>
      <c r="AF1930">
        <v>3</v>
      </c>
      <c r="AG1930">
        <v>1</v>
      </c>
      <c r="AH1930">
        <v>0</v>
      </c>
      <c r="AI1930" t="str">
        <f>INDEX($AF$1:$AH$1,MATCH(MAX(AF1930:AH1930),AF1930:AH1930,0))</f>
        <v>Store_Orders</v>
      </c>
      <c r="AJ1930">
        <v>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f>SUM(AK1930:AO1930)</f>
        <v>0</v>
      </c>
      <c r="AQ1930" t="s">
        <v>67</v>
      </c>
      <c r="AR1930">
        <v>0</v>
      </c>
      <c r="AS1930" t="str">
        <f>IF(OR(AK1930&gt;0, AL1930&gt;0, AM1930&gt;0, AN1930&gt;0, AO1930&gt;0), "Converted", "Not Converted")</f>
        <v>Not Converted</v>
      </c>
      <c r="AT1930">
        <v>0</v>
      </c>
      <c r="AU1930">
        <v>3</v>
      </c>
      <c r="AV1930">
        <v>11</v>
      </c>
      <c r="AW1930">
        <f>IF(Z1930&gt;607, 4, 0)</f>
        <v>0</v>
      </c>
      <c r="AX1930">
        <f>IF(AA1930&gt;1.6588, 3, 0)</f>
        <v>0</v>
      </c>
      <c r="AY1930">
        <f>IF(P1930&gt;401, 2, 0)</f>
        <v>2</v>
      </c>
      <c r="AZ1930">
        <f>IF(I1930&gt;52915.77, 1, 0)</f>
        <v>0</v>
      </c>
      <c r="BA1930">
        <f>SUM(AW1930:AZ1930)</f>
        <v>2</v>
      </c>
      <c r="BB1930" t="str">
        <f>VLOOKUP(BA1930,'Standard Deviations'!$L$1:$M$11,2,TRUE)</f>
        <v>Bronze</v>
      </c>
    </row>
    <row r="1931" spans="1:54">
      <c r="A1931">
        <v>10160</v>
      </c>
      <c r="B1931">
        <v>1956</v>
      </c>
      <c r="C1931">
        <f>2024-B1931</f>
        <v>68</v>
      </c>
      <c r="D1931" t="str">
        <f>VLOOKUP(B1931,Reference!$A$1:$B$125, 2)</f>
        <v>Boomers</v>
      </c>
      <c r="E1931" t="s">
        <v>64</v>
      </c>
      <c r="F1931" t="str">
        <f>IF(E1931="High School", "No College", "College")</f>
        <v>College</v>
      </c>
      <c r="G1931" t="s">
        <v>65</v>
      </c>
      <c r="H1931">
        <v>50943</v>
      </c>
      <c r="I1931">
        <v>50943</v>
      </c>
      <c r="J1931" s="4" t="s">
        <v>175</v>
      </c>
      <c r="K1931">
        <v>0</v>
      </c>
      <c r="L1931">
        <v>1</v>
      </c>
      <c r="M1931" t="str">
        <f>IF(OR(K1931&gt;0, L1931&gt;0), "Parent", "Not Parent")</f>
        <v>Parent</v>
      </c>
      <c r="N1931" t="s">
        <v>671</v>
      </c>
      <c r="O1931" s="8">
        <v>41916</v>
      </c>
      <c r="P1931" s="9">
        <f>O1931-N1931</f>
        <v>470</v>
      </c>
      <c r="Q1931">
        <v>49</v>
      </c>
      <c r="R1931" s="9">
        <f>P1931-Q1931</f>
        <v>421</v>
      </c>
      <c r="S1931" s="8">
        <f>O1931-R1931</f>
        <v>41495</v>
      </c>
      <c r="T1931">
        <v>31</v>
      </c>
      <c r="U1931">
        <v>0</v>
      </c>
      <c r="V1931">
        <v>7</v>
      </c>
      <c r="W1931">
        <v>2</v>
      </c>
      <c r="X1931">
        <v>0</v>
      </c>
      <c r="Y1931">
        <v>6</v>
      </c>
      <c r="Z1931">
        <v>46</v>
      </c>
      <c r="AA1931">
        <f>Z1931/P1931</f>
        <v>9.7872340425531917E-2</v>
      </c>
      <c r="AB1931" s="11" t="s">
        <v>506</v>
      </c>
      <c r="AC1931" t="s">
        <v>59</v>
      </c>
      <c r="AD1931">
        <v>1</v>
      </c>
      <c r="AE1931" t="str">
        <f>IF(AD1931&gt;3, "Prefers Discount", "Discount Indifferent")</f>
        <v>Discount Indifferent</v>
      </c>
      <c r="AF1931">
        <v>3</v>
      </c>
      <c r="AG1931">
        <v>1</v>
      </c>
      <c r="AH1931">
        <v>0</v>
      </c>
      <c r="AI1931" t="str">
        <f>INDEX($AF$1:$AH$1,MATCH(MAX(AF1931:AH1931),AF1931:AH1931,0))</f>
        <v>Store_Orders</v>
      </c>
      <c r="AJ1931">
        <v>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f>SUM(AK1931:AO1931)</f>
        <v>0</v>
      </c>
      <c r="AQ1931" t="s">
        <v>67</v>
      </c>
      <c r="AR1931">
        <v>0</v>
      </c>
      <c r="AS1931" t="str">
        <f>IF(OR(AK1931&gt;0, AL1931&gt;0, AM1931&gt;0, AN1931&gt;0, AO1931&gt;0), "Converted", "Not Converted")</f>
        <v>Not Converted</v>
      </c>
      <c r="AT1931">
        <v>0</v>
      </c>
      <c r="AU1931">
        <v>3</v>
      </c>
      <c r="AV1931">
        <v>11</v>
      </c>
      <c r="AW1931">
        <f>IF(Z1931&gt;607, 4, 0)</f>
        <v>0</v>
      </c>
      <c r="AX1931">
        <f>IF(AA1931&gt;1.6588, 3, 0)</f>
        <v>0</v>
      </c>
      <c r="AY1931">
        <f>IF(P1931&gt;401, 2, 0)</f>
        <v>2</v>
      </c>
      <c r="AZ1931">
        <f>IF(I1931&gt;52915.77, 1, 0)</f>
        <v>0</v>
      </c>
      <c r="BA1931">
        <f>SUM(AW1931:AZ1931)</f>
        <v>2</v>
      </c>
      <c r="BB1931" t="str">
        <f>VLOOKUP(BA1931,'Standard Deviations'!$L$1:$M$11,2,TRUE)</f>
        <v>Bronze</v>
      </c>
    </row>
    <row r="1932" spans="1:54">
      <c r="A1932">
        <v>1777</v>
      </c>
      <c r="B1932">
        <v>1980</v>
      </c>
      <c r="C1932">
        <f>2024-B1932</f>
        <v>44</v>
      </c>
      <c r="D1932" t="str">
        <f>VLOOKUP(B1932,Reference!$A$1:$B$125, 2)</f>
        <v>Millennials</v>
      </c>
      <c r="E1932" t="s">
        <v>546</v>
      </c>
      <c r="F1932" t="str">
        <f>IF(E1932="High School", "No College", "College")</f>
        <v>No College</v>
      </c>
      <c r="G1932" t="s">
        <v>55</v>
      </c>
      <c r="H1932">
        <v>25965</v>
      </c>
      <c r="I1932">
        <v>25965</v>
      </c>
      <c r="J1932" s="4" t="s">
        <v>341</v>
      </c>
      <c r="K1932">
        <v>0</v>
      </c>
      <c r="L1932">
        <v>0</v>
      </c>
      <c r="M1932" t="str">
        <f>IF(OR(K1932&gt;0, L1932&gt;0), "Parent", "Not Parent")</f>
        <v>Not Parent</v>
      </c>
      <c r="N1932" t="s">
        <v>557</v>
      </c>
      <c r="O1932" s="8">
        <v>41916</v>
      </c>
      <c r="P1932" s="9">
        <f>O1932-N1932</f>
        <v>757</v>
      </c>
      <c r="Q1932">
        <v>29</v>
      </c>
      <c r="R1932" s="9">
        <f>P1932-Q1932</f>
        <v>728</v>
      </c>
      <c r="S1932" s="8">
        <f>O1932-R1932</f>
        <v>41188</v>
      </c>
      <c r="T1932">
        <v>2</v>
      </c>
      <c r="U1932">
        <v>2</v>
      </c>
      <c r="V1932">
        <v>11</v>
      </c>
      <c r="W1932">
        <v>41</v>
      </c>
      <c r="X1932">
        <v>7</v>
      </c>
      <c r="Y1932">
        <v>11</v>
      </c>
      <c r="Z1932">
        <v>74</v>
      </c>
      <c r="AA1932">
        <f>Z1932/P1932</f>
        <v>9.7754293262879793E-2</v>
      </c>
      <c r="AB1932" s="11" t="s">
        <v>506</v>
      </c>
      <c r="AC1932" t="s">
        <v>59</v>
      </c>
      <c r="AD1932">
        <v>1</v>
      </c>
      <c r="AE1932" t="str">
        <f>IF(AD1932&gt;3, "Prefers Discount", "Discount Indifferent")</f>
        <v>Discount Indifferent</v>
      </c>
      <c r="AF1932">
        <v>3</v>
      </c>
      <c r="AG1932">
        <v>2</v>
      </c>
      <c r="AH1932">
        <v>0</v>
      </c>
      <c r="AI1932" t="str">
        <f>INDEX($AF$1:$AH$1,MATCH(MAX(AF1932:AH1932),AF1932:AH1932,0))</f>
        <v>Store_Orders</v>
      </c>
      <c r="AJ1932">
        <v>8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f>SUM(AK1932:AO1932)</f>
        <v>0</v>
      </c>
      <c r="AQ1932" t="s">
        <v>67</v>
      </c>
      <c r="AR1932">
        <v>0</v>
      </c>
      <c r="AS1932" t="str">
        <f>IF(OR(AK1932&gt;0, AL1932&gt;0, AM1932&gt;0, AN1932&gt;0, AO1932&gt;0), "Converted", "Not Converted")</f>
        <v>Not Converted</v>
      </c>
      <c r="AT1932">
        <v>0</v>
      </c>
      <c r="AU1932">
        <v>3</v>
      </c>
      <c r="AV1932">
        <v>11</v>
      </c>
      <c r="AW1932">
        <f>IF(Z1932&gt;607, 4, 0)</f>
        <v>0</v>
      </c>
      <c r="AX1932">
        <f>IF(AA1932&gt;1.6588, 3, 0)</f>
        <v>0</v>
      </c>
      <c r="AY1932">
        <f>IF(P1932&gt;401, 2, 0)</f>
        <v>2</v>
      </c>
      <c r="AZ1932">
        <f>IF(I1932&gt;52915.77, 1, 0)</f>
        <v>0</v>
      </c>
      <c r="BA1932">
        <f>SUM(AW1932:AZ1932)</f>
        <v>2</v>
      </c>
      <c r="BB1932" t="str">
        <f>VLOOKUP(BA1932,'Standard Deviations'!$L$1:$M$11,2,TRUE)</f>
        <v>Bronze</v>
      </c>
    </row>
    <row r="1933" spans="1:54">
      <c r="A1933">
        <v>10542</v>
      </c>
      <c r="B1933">
        <v>1968</v>
      </c>
      <c r="C1933">
        <f>2024-B1933</f>
        <v>56</v>
      </c>
      <c r="D1933" t="str">
        <f>VLOOKUP(B1933,Reference!$A$1:$B$125, 2)</f>
        <v>Gen X</v>
      </c>
      <c r="E1933" t="s">
        <v>68</v>
      </c>
      <c r="F1933" t="str">
        <f>IF(E1933="High School", "No College", "College")</f>
        <v>College</v>
      </c>
      <c r="G1933" t="s">
        <v>55</v>
      </c>
      <c r="H1933">
        <v>36778</v>
      </c>
      <c r="I1933">
        <v>36778</v>
      </c>
      <c r="J1933" s="4" t="s">
        <v>175</v>
      </c>
      <c r="K1933">
        <v>1</v>
      </c>
      <c r="L1933">
        <v>1</v>
      </c>
      <c r="M1933" t="str">
        <f>IF(OR(K1933&gt;0, L1933&gt;0), "Parent", "Not Parent")</f>
        <v>Parent</v>
      </c>
      <c r="N1933" t="s">
        <v>715</v>
      </c>
      <c r="O1933" s="8">
        <v>41916</v>
      </c>
      <c r="P1933" s="9">
        <f>O1933-N1933</f>
        <v>790</v>
      </c>
      <c r="Q1933">
        <v>63</v>
      </c>
      <c r="R1933" s="9">
        <f>P1933-Q1933</f>
        <v>727</v>
      </c>
      <c r="S1933" s="8">
        <f>O1933-R1933</f>
        <v>41189</v>
      </c>
      <c r="T1933">
        <v>29</v>
      </c>
      <c r="U1933">
        <v>4</v>
      </c>
      <c r="V1933">
        <v>34</v>
      </c>
      <c r="W1933">
        <v>2</v>
      </c>
      <c r="X1933">
        <v>4</v>
      </c>
      <c r="Y1933">
        <v>4</v>
      </c>
      <c r="Z1933">
        <v>77</v>
      </c>
      <c r="AA1933">
        <f>Z1933/P1933</f>
        <v>9.7468354430379753E-2</v>
      </c>
      <c r="AB1933" s="14" t="s">
        <v>506</v>
      </c>
      <c r="AC1933" s="13" t="s">
        <v>63</v>
      </c>
      <c r="AD1933">
        <v>3</v>
      </c>
      <c r="AE1933" t="str">
        <f>IF(AD1933&gt;3, "Prefers Discount", "Discount Indifferent")</f>
        <v>Discount Indifferent</v>
      </c>
      <c r="AF1933">
        <v>3</v>
      </c>
      <c r="AG1933">
        <v>3</v>
      </c>
      <c r="AH1933">
        <v>0</v>
      </c>
      <c r="AI1933" t="str">
        <f>INDEX($AF$1:$AH$1,MATCH(MAX(AF1933:AH1933),AF1933:AH1933,0))</f>
        <v>Store_Orders</v>
      </c>
      <c r="AJ1933">
        <v>9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f>SUM(AK1933:AO1933)</f>
        <v>0</v>
      </c>
      <c r="AQ1933" t="s">
        <v>67</v>
      </c>
      <c r="AR1933">
        <v>0</v>
      </c>
      <c r="AS1933" t="str">
        <f>IF(OR(AK1933&gt;0, AL1933&gt;0, AM1933&gt;0, AN1933&gt;0, AO1933&gt;0), "Converted", "Not Converted")</f>
        <v>Not Converted</v>
      </c>
      <c r="AT1933">
        <v>0</v>
      </c>
      <c r="AU1933">
        <v>3</v>
      </c>
      <c r="AV1933">
        <v>11</v>
      </c>
      <c r="AW1933">
        <f>IF(Z1933&gt;607, 4, 0)</f>
        <v>0</v>
      </c>
      <c r="AX1933">
        <f>IF(AA1933&gt;1.6588, 3, 0)</f>
        <v>0</v>
      </c>
      <c r="AY1933">
        <f>IF(P1933&gt;401, 2, 0)</f>
        <v>2</v>
      </c>
      <c r="AZ1933">
        <f>IF(I1933&gt;52915.77, 1, 0)</f>
        <v>0</v>
      </c>
      <c r="BA1933">
        <f>SUM(AW1933:AZ1933)</f>
        <v>2</v>
      </c>
      <c r="BB1933" t="str">
        <f>VLOOKUP(BA1933,'Standard Deviations'!$L$1:$M$11,2,TRUE)</f>
        <v>Bronze</v>
      </c>
    </row>
    <row r="1934" spans="1:54">
      <c r="A1934">
        <v>8373</v>
      </c>
      <c r="B1934">
        <v>1979</v>
      </c>
      <c r="C1934">
        <f>2024-B1934</f>
        <v>45</v>
      </c>
      <c r="D1934" t="str">
        <f>VLOOKUP(B1934,Reference!$A$1:$B$125, 2)</f>
        <v>Gen X</v>
      </c>
      <c r="E1934" t="s">
        <v>546</v>
      </c>
      <c r="F1934" t="str">
        <f>IF(E1934="High School", "No College", "College")</f>
        <v>No College</v>
      </c>
      <c r="G1934" t="s">
        <v>65</v>
      </c>
      <c r="H1934">
        <v>24594</v>
      </c>
      <c r="I1934">
        <v>24594</v>
      </c>
      <c r="J1934" s="4" t="s">
        <v>341</v>
      </c>
      <c r="K1934">
        <v>1</v>
      </c>
      <c r="L1934">
        <v>0</v>
      </c>
      <c r="M1934" t="str">
        <f>IF(OR(K1934&gt;0, L1934&gt;0), "Parent", "Not Parent")</f>
        <v>Parent</v>
      </c>
      <c r="N1934" t="s">
        <v>716</v>
      </c>
      <c r="O1934" s="8">
        <v>41916</v>
      </c>
      <c r="P1934" s="9">
        <f>O1934-N1934</f>
        <v>298</v>
      </c>
      <c r="Q1934">
        <v>94</v>
      </c>
      <c r="R1934" s="9">
        <f>P1934-Q1934</f>
        <v>204</v>
      </c>
      <c r="S1934" s="8">
        <f>O1934-R1934</f>
        <v>41712</v>
      </c>
      <c r="T1934">
        <v>1</v>
      </c>
      <c r="U1934">
        <v>3</v>
      </c>
      <c r="V1934">
        <v>6</v>
      </c>
      <c r="W1934">
        <v>10</v>
      </c>
      <c r="X1934">
        <v>0</v>
      </c>
      <c r="Y1934">
        <v>9</v>
      </c>
      <c r="Z1934">
        <v>29</v>
      </c>
      <c r="AA1934">
        <f>Z1934/P1934</f>
        <v>9.7315436241610737E-2</v>
      </c>
      <c r="AB1934" s="14" t="s">
        <v>506</v>
      </c>
      <c r="AC1934" s="13" t="s">
        <v>63</v>
      </c>
      <c r="AD1934">
        <v>1</v>
      </c>
      <c r="AE1934" t="str">
        <f>IF(AD1934&gt;3, "Prefers Discount", "Discount Indifferent")</f>
        <v>Discount Indifferent</v>
      </c>
      <c r="AF1934">
        <v>3</v>
      </c>
      <c r="AG1934">
        <v>1</v>
      </c>
      <c r="AH1934">
        <v>0</v>
      </c>
      <c r="AI1934" t="str">
        <f>INDEX($AF$1:$AH$1,MATCH(MAX(AF1934:AH1934),AF1934:AH1934,0))</f>
        <v>Store_Orders</v>
      </c>
      <c r="AJ1934">
        <v>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f>SUM(AK1934:AO1934)</f>
        <v>0</v>
      </c>
      <c r="AQ1934" t="s">
        <v>67</v>
      </c>
      <c r="AR1934">
        <v>0</v>
      </c>
      <c r="AS1934" t="str">
        <f>IF(OR(AK1934&gt;0, AL1934&gt;0, AM1934&gt;0, AN1934&gt;0, AO1934&gt;0), "Converted", "Not Converted")</f>
        <v>Not Converted</v>
      </c>
      <c r="AT1934">
        <v>0</v>
      </c>
      <c r="AU1934">
        <v>3</v>
      </c>
      <c r="AV1934">
        <v>11</v>
      </c>
      <c r="AW1934">
        <f>IF(Z1934&gt;607, 4, 0)</f>
        <v>0</v>
      </c>
      <c r="AX1934">
        <f>IF(AA1934&gt;1.6588, 3, 0)</f>
        <v>0</v>
      </c>
      <c r="AY1934">
        <f>IF(P1934&gt;401, 2, 0)</f>
        <v>0</v>
      </c>
      <c r="AZ1934">
        <f>IF(I1934&gt;52915.77, 1, 0)</f>
        <v>0</v>
      </c>
      <c r="BA1934">
        <f>SUM(AW1934:AZ1934)</f>
        <v>0</v>
      </c>
      <c r="BB1934" t="str">
        <f>VLOOKUP(BA1934,'Standard Deviations'!$L$1:$M$11,2,TRUE)</f>
        <v>No Tier</v>
      </c>
    </row>
    <row r="1935" spans="1:54">
      <c r="A1935">
        <v>3829</v>
      </c>
      <c r="B1935">
        <v>1979</v>
      </c>
      <c r="C1935">
        <f>2024-B1935</f>
        <v>45</v>
      </c>
      <c r="D1935" t="str">
        <f>VLOOKUP(B1935,Reference!$A$1:$B$125, 2)</f>
        <v>Gen X</v>
      </c>
      <c r="E1935" t="s">
        <v>546</v>
      </c>
      <c r="F1935" t="str">
        <f>IF(E1935="High School", "No College", "College")</f>
        <v>No College</v>
      </c>
      <c r="G1935" t="s">
        <v>65</v>
      </c>
      <c r="H1935">
        <v>24594</v>
      </c>
      <c r="I1935">
        <v>24594</v>
      </c>
      <c r="J1935" s="4" t="s">
        <v>341</v>
      </c>
      <c r="K1935">
        <v>1</v>
      </c>
      <c r="L1935">
        <v>0</v>
      </c>
      <c r="M1935" t="str">
        <f>IF(OR(K1935&gt;0, L1935&gt;0), "Parent", "Not Parent")</f>
        <v>Parent</v>
      </c>
      <c r="N1935" t="s">
        <v>716</v>
      </c>
      <c r="O1935" s="8">
        <v>41916</v>
      </c>
      <c r="P1935" s="9">
        <f>O1935-N1935</f>
        <v>298</v>
      </c>
      <c r="Q1935">
        <v>94</v>
      </c>
      <c r="R1935" s="9">
        <f>P1935-Q1935</f>
        <v>204</v>
      </c>
      <c r="S1935" s="8">
        <f>O1935-R1935</f>
        <v>41712</v>
      </c>
      <c r="T1935">
        <v>1</v>
      </c>
      <c r="U1935">
        <v>3</v>
      </c>
      <c r="V1935">
        <v>6</v>
      </c>
      <c r="W1935">
        <v>10</v>
      </c>
      <c r="X1935">
        <v>0</v>
      </c>
      <c r="Y1935">
        <v>9</v>
      </c>
      <c r="Z1935">
        <v>29</v>
      </c>
      <c r="AA1935">
        <f>Z1935/P1935</f>
        <v>9.7315436241610737E-2</v>
      </c>
      <c r="AB1935" s="14" t="s">
        <v>506</v>
      </c>
      <c r="AC1935" s="13" t="s">
        <v>63</v>
      </c>
      <c r="AD1935">
        <v>1</v>
      </c>
      <c r="AE1935" t="str">
        <f>IF(AD1935&gt;3, "Prefers Discount", "Discount Indifferent")</f>
        <v>Discount Indifferent</v>
      </c>
      <c r="AF1935">
        <v>3</v>
      </c>
      <c r="AG1935">
        <v>1</v>
      </c>
      <c r="AH1935">
        <v>0</v>
      </c>
      <c r="AI1935" t="str">
        <f>INDEX($AF$1:$AH$1,MATCH(MAX(AF1935:AH1935),AF1935:AH1935,0))</f>
        <v>Store_Orders</v>
      </c>
      <c r="AJ1935">
        <v>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f>SUM(AK1935:AO1935)</f>
        <v>0</v>
      </c>
      <c r="AQ1935" t="s">
        <v>67</v>
      </c>
      <c r="AR1935">
        <v>0</v>
      </c>
      <c r="AS1935" t="str">
        <f>IF(OR(AK1935&gt;0, AL1935&gt;0, AM1935&gt;0, AN1935&gt;0, AO1935&gt;0), "Converted", "Not Converted")</f>
        <v>Not Converted</v>
      </c>
      <c r="AT1935">
        <v>0</v>
      </c>
      <c r="AU1935">
        <v>3</v>
      </c>
      <c r="AV1935">
        <v>11</v>
      </c>
      <c r="AW1935">
        <f>IF(Z1935&gt;607, 4, 0)</f>
        <v>0</v>
      </c>
      <c r="AX1935">
        <f>IF(AA1935&gt;1.6588, 3, 0)</f>
        <v>0</v>
      </c>
      <c r="AY1935">
        <f>IF(P1935&gt;401, 2, 0)</f>
        <v>0</v>
      </c>
      <c r="AZ1935">
        <f>IF(I1935&gt;52915.77, 1, 0)</f>
        <v>0</v>
      </c>
      <c r="BA1935">
        <f>SUM(AW1935:AZ1935)</f>
        <v>0</v>
      </c>
      <c r="BB1935" t="str">
        <f>VLOOKUP(BA1935,'Standard Deviations'!$L$1:$M$11,2,TRUE)</f>
        <v>No Tier</v>
      </c>
    </row>
    <row r="1936" spans="1:54">
      <c r="A1936">
        <v>2986</v>
      </c>
      <c r="B1936">
        <v>1976</v>
      </c>
      <c r="C1936">
        <f>2024-B1936</f>
        <v>48</v>
      </c>
      <c r="D1936" t="str">
        <f>VLOOKUP(B1936,Reference!$A$1:$B$125, 2)</f>
        <v>Gen X</v>
      </c>
      <c r="E1936" t="s">
        <v>54</v>
      </c>
      <c r="F1936" t="str">
        <f>IF(E1936="High School", "No College", "College")</f>
        <v>College</v>
      </c>
      <c r="G1936" t="s">
        <v>55</v>
      </c>
      <c r="H1936">
        <v>30772</v>
      </c>
      <c r="I1936">
        <v>30772</v>
      </c>
      <c r="J1936" s="4" t="s">
        <v>341</v>
      </c>
      <c r="K1936">
        <v>1</v>
      </c>
      <c r="L1936">
        <v>1</v>
      </c>
      <c r="M1936" t="str">
        <f>IF(OR(K1936&gt;0, L1936&gt;0), "Parent", "Not Parent")</f>
        <v>Parent</v>
      </c>
      <c r="N1936" t="s">
        <v>126</v>
      </c>
      <c r="O1936" s="8">
        <v>41916</v>
      </c>
      <c r="P1936" s="9">
        <f>O1936-N1936</f>
        <v>206</v>
      </c>
      <c r="Q1936">
        <v>89</v>
      </c>
      <c r="R1936" s="9">
        <f>P1936-Q1936</f>
        <v>117</v>
      </c>
      <c r="S1936" s="8">
        <f>O1936-R1936</f>
        <v>41799</v>
      </c>
      <c r="T1936">
        <v>7</v>
      </c>
      <c r="U1936">
        <v>2</v>
      </c>
      <c r="V1936">
        <v>4</v>
      </c>
      <c r="W1936">
        <v>2</v>
      </c>
      <c r="X1936">
        <v>1</v>
      </c>
      <c r="Y1936">
        <v>4</v>
      </c>
      <c r="Z1936">
        <v>20</v>
      </c>
      <c r="AA1936">
        <f>Z1936/P1936</f>
        <v>9.7087378640776698E-2</v>
      </c>
      <c r="AB1936" s="14" t="s">
        <v>506</v>
      </c>
      <c r="AC1936" s="13" t="s">
        <v>63</v>
      </c>
      <c r="AD1936">
        <v>1</v>
      </c>
      <c r="AE1936" t="str">
        <f>IF(AD1936&gt;3, "Prefers Discount", "Discount Indifferent")</f>
        <v>Discount Indifferent</v>
      </c>
      <c r="AF1936">
        <v>2</v>
      </c>
      <c r="AG1936">
        <v>1</v>
      </c>
      <c r="AH1936">
        <v>0</v>
      </c>
      <c r="AI1936" t="str">
        <f>INDEX($AF$1:$AH$1,MATCH(MAX(AF1936:AH1936),AF1936:AH1936,0))</f>
        <v>Store_Orders</v>
      </c>
      <c r="AJ1936">
        <v>6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f>SUM(AK1936:AO1936)</f>
        <v>0</v>
      </c>
      <c r="AQ1936" t="s">
        <v>67</v>
      </c>
      <c r="AR1936">
        <v>0</v>
      </c>
      <c r="AS1936" t="str">
        <f>IF(OR(AK1936&gt;0, AL1936&gt;0, AM1936&gt;0, AN1936&gt;0, AO1936&gt;0), "Converted", "Not Converted")</f>
        <v>Not Converted</v>
      </c>
      <c r="AT1936">
        <v>0</v>
      </c>
      <c r="AU1936">
        <v>3</v>
      </c>
      <c r="AV1936">
        <v>11</v>
      </c>
      <c r="AW1936">
        <f>IF(Z1936&gt;607, 4, 0)</f>
        <v>0</v>
      </c>
      <c r="AX1936">
        <f>IF(AA1936&gt;1.6588, 3, 0)</f>
        <v>0</v>
      </c>
      <c r="AY1936">
        <f>IF(P1936&gt;401, 2, 0)</f>
        <v>0</v>
      </c>
      <c r="AZ1936">
        <f>IF(I1936&gt;52915.77, 1, 0)</f>
        <v>0</v>
      </c>
      <c r="BA1936">
        <f>SUM(AW1936:AZ1936)</f>
        <v>0</v>
      </c>
      <c r="BB1936" t="str">
        <f>VLOOKUP(BA1936,'Standard Deviations'!$L$1:$M$11,2,TRUE)</f>
        <v>No Tier</v>
      </c>
    </row>
    <row r="1937" spans="1:54">
      <c r="A1937">
        <v>8724</v>
      </c>
      <c r="B1937">
        <v>1982</v>
      </c>
      <c r="C1937">
        <f>2024-B1937</f>
        <v>42</v>
      </c>
      <c r="D1937" t="str">
        <f>VLOOKUP(B1937,Reference!$A$1:$B$125, 2)</f>
        <v>Millennials</v>
      </c>
      <c r="E1937" t="s">
        <v>54</v>
      </c>
      <c r="F1937" t="str">
        <f>IF(E1937="High School", "No College", "College")</f>
        <v>College</v>
      </c>
      <c r="G1937" t="s">
        <v>60</v>
      </c>
      <c r="H1937">
        <v>28567</v>
      </c>
      <c r="I1937">
        <v>28567</v>
      </c>
      <c r="J1937" s="4" t="s">
        <v>341</v>
      </c>
      <c r="K1937">
        <v>1</v>
      </c>
      <c r="L1937">
        <v>0</v>
      </c>
      <c r="M1937" t="str">
        <f>IF(OR(K1937&gt;0, L1937&gt;0), "Parent", "Not Parent")</f>
        <v>Parent</v>
      </c>
      <c r="N1937" t="s">
        <v>519</v>
      </c>
      <c r="O1937" s="8">
        <v>41916</v>
      </c>
      <c r="P1937" s="9">
        <f>O1937-N1937</f>
        <v>474</v>
      </c>
      <c r="Q1937">
        <v>57</v>
      </c>
      <c r="R1937" s="9">
        <f>P1937-Q1937</f>
        <v>417</v>
      </c>
      <c r="S1937" s="8">
        <f>O1937-R1937</f>
        <v>41499</v>
      </c>
      <c r="T1937">
        <v>11</v>
      </c>
      <c r="U1937">
        <v>3</v>
      </c>
      <c r="V1937">
        <v>22</v>
      </c>
      <c r="W1937">
        <v>2</v>
      </c>
      <c r="X1937">
        <v>2</v>
      </c>
      <c r="Y1937">
        <v>6</v>
      </c>
      <c r="Z1937">
        <v>46</v>
      </c>
      <c r="AA1937">
        <f>Z1937/P1937</f>
        <v>9.7046413502109699E-2</v>
      </c>
      <c r="AB1937" s="14" t="s">
        <v>506</v>
      </c>
      <c r="AC1937" s="13" t="s">
        <v>63</v>
      </c>
      <c r="AD1937">
        <v>2</v>
      </c>
      <c r="AE1937" t="str">
        <f>IF(AD1937&gt;3, "Prefers Discount", "Discount Indifferent")</f>
        <v>Discount Indifferent</v>
      </c>
      <c r="AF1937">
        <v>3</v>
      </c>
      <c r="AG1937">
        <v>2</v>
      </c>
      <c r="AH1937">
        <v>0</v>
      </c>
      <c r="AI1937" t="str">
        <f>INDEX($AF$1:$AH$1,MATCH(MAX(AF1937:AH1937),AF1937:AH1937,0))</f>
        <v>Store_Orders</v>
      </c>
      <c r="AJ1937">
        <v>6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f>SUM(AK1937:AO1937)</f>
        <v>0</v>
      </c>
      <c r="AQ1937" t="s">
        <v>67</v>
      </c>
      <c r="AR1937">
        <v>0</v>
      </c>
      <c r="AS1937" t="str">
        <f>IF(OR(AK1937&gt;0, AL1937&gt;0, AM1937&gt;0, AN1937&gt;0, AO1937&gt;0), "Converted", "Not Converted")</f>
        <v>Not Converted</v>
      </c>
      <c r="AT1937">
        <v>0</v>
      </c>
      <c r="AU1937">
        <v>3</v>
      </c>
      <c r="AV1937">
        <v>11</v>
      </c>
      <c r="AW1937">
        <f>IF(Z1937&gt;607, 4, 0)</f>
        <v>0</v>
      </c>
      <c r="AX1937">
        <f>IF(AA1937&gt;1.6588, 3, 0)</f>
        <v>0</v>
      </c>
      <c r="AY1937">
        <f>IF(P1937&gt;401, 2, 0)</f>
        <v>2</v>
      </c>
      <c r="AZ1937">
        <f>IF(I1937&gt;52915.77, 1, 0)</f>
        <v>0</v>
      </c>
      <c r="BA1937">
        <f>SUM(AW1937:AZ1937)</f>
        <v>2</v>
      </c>
      <c r="BB1937" t="str">
        <f>VLOOKUP(BA1937,'Standard Deviations'!$L$1:$M$11,2,TRUE)</f>
        <v>Bronze</v>
      </c>
    </row>
    <row r="1938" spans="1:54">
      <c r="A1938">
        <v>5527</v>
      </c>
      <c r="B1938">
        <v>1987</v>
      </c>
      <c r="C1938">
        <f>2024-B1938</f>
        <v>37</v>
      </c>
      <c r="D1938" t="str">
        <f>VLOOKUP(B1938,Reference!$A$1:$B$125, 2)</f>
        <v>Millennials</v>
      </c>
      <c r="E1938" t="s">
        <v>54</v>
      </c>
      <c r="F1938" t="str">
        <f>IF(E1938="High School", "No College", "College")</f>
        <v>College</v>
      </c>
      <c r="G1938" t="s">
        <v>65</v>
      </c>
      <c r="H1938">
        <v>22434</v>
      </c>
      <c r="I1938">
        <v>22434</v>
      </c>
      <c r="J1938" s="4" t="s">
        <v>341</v>
      </c>
      <c r="K1938">
        <v>1</v>
      </c>
      <c r="L1938">
        <v>0</v>
      </c>
      <c r="M1938" t="str">
        <f>IF(OR(K1938&gt;0, L1938&gt;0), "Parent", "Not Parent")</f>
        <v>Parent</v>
      </c>
      <c r="N1938" t="s">
        <v>276</v>
      </c>
      <c r="O1938" s="8">
        <v>41916</v>
      </c>
      <c r="P1938" s="9">
        <f>O1938-N1938</f>
        <v>598</v>
      </c>
      <c r="Q1938">
        <v>25</v>
      </c>
      <c r="R1938" s="9">
        <f>P1938-Q1938</f>
        <v>573</v>
      </c>
      <c r="S1938" s="8">
        <f>O1938-R1938</f>
        <v>41343</v>
      </c>
      <c r="T1938">
        <v>4</v>
      </c>
      <c r="U1938">
        <v>12</v>
      </c>
      <c r="V1938">
        <v>11</v>
      </c>
      <c r="W1938">
        <v>3</v>
      </c>
      <c r="X1938">
        <v>13</v>
      </c>
      <c r="Y1938">
        <v>15</v>
      </c>
      <c r="Z1938">
        <v>58</v>
      </c>
      <c r="AA1938">
        <f>Z1938/P1938</f>
        <v>9.6989966555183951E-2</v>
      </c>
      <c r="AB1938" s="11" t="s">
        <v>506</v>
      </c>
      <c r="AC1938" t="s">
        <v>59</v>
      </c>
      <c r="AD1938">
        <v>2</v>
      </c>
      <c r="AE1938" t="str">
        <f>IF(AD1938&gt;3, "Prefers Discount", "Discount Indifferent")</f>
        <v>Discount Indifferent</v>
      </c>
      <c r="AF1938">
        <v>3</v>
      </c>
      <c r="AG1938">
        <v>2</v>
      </c>
      <c r="AH1938">
        <v>0</v>
      </c>
      <c r="AI1938" t="str">
        <f>INDEX($AF$1:$AH$1,MATCH(MAX(AF1938:AH1938),AF1938:AH1938,0))</f>
        <v>Store_Orders</v>
      </c>
      <c r="AJ1938">
        <v>8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f>SUM(AK1938:AO1938)</f>
        <v>0</v>
      </c>
      <c r="AQ1938" t="s">
        <v>67</v>
      </c>
      <c r="AR1938">
        <v>0</v>
      </c>
      <c r="AS1938" t="str">
        <f>IF(OR(AK1938&gt;0, AL1938&gt;0, AM1938&gt;0, AN1938&gt;0, AO1938&gt;0), "Converted", "Not Converted")</f>
        <v>Not Converted</v>
      </c>
      <c r="AT1938">
        <v>0</v>
      </c>
      <c r="AU1938">
        <v>3</v>
      </c>
      <c r="AV1938">
        <v>11</v>
      </c>
      <c r="AW1938">
        <f>IF(Z1938&gt;607, 4, 0)</f>
        <v>0</v>
      </c>
      <c r="AX1938">
        <f>IF(AA1938&gt;1.6588, 3, 0)</f>
        <v>0</v>
      </c>
      <c r="AY1938">
        <f>IF(P1938&gt;401, 2, 0)</f>
        <v>2</v>
      </c>
      <c r="AZ1938">
        <f>IF(I1938&gt;52915.77, 1, 0)</f>
        <v>0</v>
      </c>
      <c r="BA1938">
        <f>SUM(AW1938:AZ1938)</f>
        <v>2</v>
      </c>
      <c r="BB1938" t="str">
        <f>VLOOKUP(BA1938,'Standard Deviations'!$L$1:$M$11,2,TRUE)</f>
        <v>Bronze</v>
      </c>
    </row>
    <row r="1939" spans="1:54">
      <c r="A1939">
        <v>78</v>
      </c>
      <c r="B1939">
        <v>1969</v>
      </c>
      <c r="C1939">
        <f>2024-B1939</f>
        <v>55</v>
      </c>
      <c r="D1939" t="str">
        <f>VLOOKUP(B1939,Reference!$A$1:$B$125, 2)</f>
        <v>Gen X</v>
      </c>
      <c r="E1939" t="s">
        <v>54</v>
      </c>
      <c r="F1939" t="str">
        <f>IF(E1939="High School", "No College", "College")</f>
        <v>College</v>
      </c>
      <c r="G1939" t="s">
        <v>55</v>
      </c>
      <c r="H1939">
        <v>25293</v>
      </c>
      <c r="I1939">
        <v>25293</v>
      </c>
      <c r="J1939" s="4" t="s">
        <v>341</v>
      </c>
      <c r="K1939">
        <v>1</v>
      </c>
      <c r="L1939">
        <v>0</v>
      </c>
      <c r="M1939" t="str">
        <f>IF(OR(K1939&gt;0, L1939&gt;0), "Parent", "Not Parent")</f>
        <v>Parent</v>
      </c>
      <c r="N1939" t="s">
        <v>717</v>
      </c>
      <c r="O1939" s="8">
        <v>41916</v>
      </c>
      <c r="P1939" s="9">
        <f>O1939-N1939</f>
        <v>384</v>
      </c>
      <c r="Q1939">
        <v>51</v>
      </c>
      <c r="R1939" s="9">
        <f>P1939-Q1939</f>
        <v>333</v>
      </c>
      <c r="S1939" s="8">
        <f>O1939-R1939</f>
        <v>41583</v>
      </c>
      <c r="T1939">
        <v>15</v>
      </c>
      <c r="U1939">
        <v>0</v>
      </c>
      <c r="V1939">
        <v>11</v>
      </c>
      <c r="W1939">
        <v>0</v>
      </c>
      <c r="X1939">
        <v>2</v>
      </c>
      <c r="Y1939">
        <v>9</v>
      </c>
      <c r="Z1939">
        <v>37</v>
      </c>
      <c r="AA1939">
        <f>Z1939/P1939</f>
        <v>9.6354166666666671E-2</v>
      </c>
      <c r="AB1939" s="14" t="s">
        <v>506</v>
      </c>
      <c r="AC1939" s="13" t="s">
        <v>63</v>
      </c>
      <c r="AD1939">
        <v>1</v>
      </c>
      <c r="AE1939" t="str">
        <f>IF(AD1939&gt;3, "Prefers Discount", "Discount Indifferent")</f>
        <v>Discount Indifferent</v>
      </c>
      <c r="AF1939">
        <v>2</v>
      </c>
      <c r="AG1939">
        <v>1</v>
      </c>
      <c r="AH1939">
        <v>1</v>
      </c>
      <c r="AI1939" t="str">
        <f>INDEX($AF$1:$AH$1,MATCH(MAX(AF1939:AH1939),AF1939:AH1939,0))</f>
        <v>Store_Orders</v>
      </c>
      <c r="AJ1939">
        <v>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f>SUM(AK1939:AO1939)</f>
        <v>0</v>
      </c>
      <c r="AQ1939" t="s">
        <v>67</v>
      </c>
      <c r="AR1939">
        <v>0</v>
      </c>
      <c r="AS1939" t="str">
        <f>IF(OR(AK1939&gt;0, AL1939&gt;0, AM1939&gt;0, AN1939&gt;0, AO1939&gt;0), "Converted", "Not Converted")</f>
        <v>Not Converted</v>
      </c>
      <c r="AT1939">
        <v>0</v>
      </c>
      <c r="AU1939">
        <v>3</v>
      </c>
      <c r="AV1939">
        <v>11</v>
      </c>
      <c r="AW1939">
        <f>IF(Z1939&gt;607, 4, 0)</f>
        <v>0</v>
      </c>
      <c r="AX1939">
        <f>IF(AA1939&gt;1.6588, 3, 0)</f>
        <v>0</v>
      </c>
      <c r="AY1939">
        <f>IF(P1939&gt;401, 2, 0)</f>
        <v>0</v>
      </c>
      <c r="AZ1939">
        <f>IF(I1939&gt;52915.77, 1, 0)</f>
        <v>0</v>
      </c>
      <c r="BA1939">
        <f>SUM(AW1939:AZ1939)</f>
        <v>0</v>
      </c>
      <c r="BB1939" t="str">
        <f>VLOOKUP(BA1939,'Standard Deviations'!$L$1:$M$11,2,TRUE)</f>
        <v>No Tier</v>
      </c>
    </row>
    <row r="1940" spans="1:54">
      <c r="A1940">
        <v>5517</v>
      </c>
      <c r="B1940">
        <v>1969</v>
      </c>
      <c r="C1940">
        <f>2024-B1940</f>
        <v>55</v>
      </c>
      <c r="D1940" t="str">
        <f>VLOOKUP(B1940,Reference!$A$1:$B$125, 2)</f>
        <v>Gen X</v>
      </c>
      <c r="E1940" t="s">
        <v>54</v>
      </c>
      <c r="F1940" t="str">
        <f>IF(E1940="High School", "No College", "College")</f>
        <v>College</v>
      </c>
      <c r="G1940" t="s">
        <v>55</v>
      </c>
      <c r="H1940">
        <v>25293</v>
      </c>
      <c r="I1940">
        <v>25293</v>
      </c>
      <c r="J1940" s="4" t="s">
        <v>341</v>
      </c>
      <c r="K1940">
        <v>1</v>
      </c>
      <c r="L1940">
        <v>0</v>
      </c>
      <c r="M1940" t="str">
        <f>IF(OR(K1940&gt;0, L1940&gt;0), "Parent", "Not Parent")</f>
        <v>Parent</v>
      </c>
      <c r="N1940" t="s">
        <v>717</v>
      </c>
      <c r="O1940" s="8">
        <v>41916</v>
      </c>
      <c r="P1940" s="9">
        <f>O1940-N1940</f>
        <v>384</v>
      </c>
      <c r="Q1940">
        <v>51</v>
      </c>
      <c r="R1940" s="9">
        <f>P1940-Q1940</f>
        <v>333</v>
      </c>
      <c r="S1940" s="8">
        <f>O1940-R1940</f>
        <v>41583</v>
      </c>
      <c r="T1940">
        <v>15</v>
      </c>
      <c r="U1940">
        <v>0</v>
      </c>
      <c r="V1940">
        <v>11</v>
      </c>
      <c r="W1940">
        <v>0</v>
      </c>
      <c r="X1940">
        <v>2</v>
      </c>
      <c r="Y1940">
        <v>9</v>
      </c>
      <c r="Z1940">
        <v>37</v>
      </c>
      <c r="AA1940">
        <f>Z1940/P1940</f>
        <v>9.6354166666666671E-2</v>
      </c>
      <c r="AB1940" s="14" t="s">
        <v>506</v>
      </c>
      <c r="AC1940" s="13" t="s">
        <v>63</v>
      </c>
      <c r="AD1940">
        <v>1</v>
      </c>
      <c r="AE1940" t="str">
        <f>IF(AD1940&gt;3, "Prefers Discount", "Discount Indifferent")</f>
        <v>Discount Indifferent</v>
      </c>
      <c r="AF1940">
        <v>2</v>
      </c>
      <c r="AG1940">
        <v>1</v>
      </c>
      <c r="AH1940">
        <v>1</v>
      </c>
      <c r="AI1940" t="str">
        <f>INDEX($AF$1:$AH$1,MATCH(MAX(AF1940:AH1940),AF1940:AH1940,0))</f>
        <v>Store_Orders</v>
      </c>
      <c r="AJ1940">
        <v>8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f>SUM(AK1940:AO1940)</f>
        <v>0</v>
      </c>
      <c r="AQ1940" t="s">
        <v>67</v>
      </c>
      <c r="AR1940">
        <v>0</v>
      </c>
      <c r="AS1940" t="str">
        <f>IF(OR(AK1940&gt;0, AL1940&gt;0, AM1940&gt;0, AN1940&gt;0, AO1940&gt;0), "Converted", "Not Converted")</f>
        <v>Not Converted</v>
      </c>
      <c r="AT1940">
        <v>0</v>
      </c>
      <c r="AU1940">
        <v>3</v>
      </c>
      <c r="AV1940">
        <v>11</v>
      </c>
      <c r="AW1940">
        <f>IF(Z1940&gt;607, 4, 0)</f>
        <v>0</v>
      </c>
      <c r="AX1940">
        <f>IF(AA1940&gt;1.6588, 3, 0)</f>
        <v>0</v>
      </c>
      <c r="AY1940">
        <f>IF(P1940&gt;401, 2, 0)</f>
        <v>0</v>
      </c>
      <c r="AZ1940">
        <f>IF(I1940&gt;52915.77, 1, 0)</f>
        <v>0</v>
      </c>
      <c r="BA1940">
        <f>SUM(AW1940:AZ1940)</f>
        <v>0</v>
      </c>
      <c r="BB1940" t="str">
        <f>VLOOKUP(BA1940,'Standard Deviations'!$L$1:$M$11,2,TRUE)</f>
        <v>No Tier</v>
      </c>
    </row>
    <row r="1941" spans="1:54">
      <c r="A1941">
        <v>10837</v>
      </c>
      <c r="B1941">
        <v>1975</v>
      </c>
      <c r="C1941">
        <f>2024-B1941</f>
        <v>49</v>
      </c>
      <c r="D1941" t="str">
        <f>VLOOKUP(B1941,Reference!$A$1:$B$125, 2)</f>
        <v>Gen X</v>
      </c>
      <c r="E1941" t="s">
        <v>54</v>
      </c>
      <c r="F1941" t="str">
        <f>IF(E1941="High School", "No College", "College")</f>
        <v>College</v>
      </c>
      <c r="G1941" t="s">
        <v>55</v>
      </c>
      <c r="H1941">
        <v>23957</v>
      </c>
      <c r="I1941">
        <v>23957</v>
      </c>
      <c r="J1941" s="4" t="s">
        <v>341</v>
      </c>
      <c r="K1941">
        <v>1</v>
      </c>
      <c r="L1941">
        <v>0</v>
      </c>
      <c r="M1941" t="str">
        <f>IF(OR(K1941&gt;0, L1941&gt;0), "Parent", "Not Parent")</f>
        <v>Parent</v>
      </c>
      <c r="N1941" t="s">
        <v>664</v>
      </c>
      <c r="O1941" s="8">
        <v>41916</v>
      </c>
      <c r="P1941" s="9">
        <f>O1941-N1941</f>
        <v>706</v>
      </c>
      <c r="Q1941">
        <v>47</v>
      </c>
      <c r="R1941" s="9">
        <f>P1941-Q1941</f>
        <v>659</v>
      </c>
      <c r="S1941" s="8">
        <f>O1941-R1941</f>
        <v>41257</v>
      </c>
      <c r="T1941">
        <v>2</v>
      </c>
      <c r="U1941">
        <v>1</v>
      </c>
      <c r="V1941">
        <v>18</v>
      </c>
      <c r="W1941">
        <v>20</v>
      </c>
      <c r="X1941">
        <v>11</v>
      </c>
      <c r="Y1941">
        <v>16</v>
      </c>
      <c r="Z1941">
        <v>68</v>
      </c>
      <c r="AA1941">
        <f>Z1941/P1941</f>
        <v>9.6317280453257784E-2</v>
      </c>
      <c r="AB1941" s="11" t="s">
        <v>506</v>
      </c>
      <c r="AC1941" t="s">
        <v>59</v>
      </c>
      <c r="AD1941">
        <v>1</v>
      </c>
      <c r="AE1941" t="str">
        <f>IF(AD1941&gt;3, "Prefers Discount", "Discount Indifferent")</f>
        <v>Discount Indifferent</v>
      </c>
      <c r="AF1941">
        <v>3</v>
      </c>
      <c r="AG1941">
        <v>2</v>
      </c>
      <c r="AH1941">
        <v>0</v>
      </c>
      <c r="AI1941" t="str">
        <f>INDEX($AF$1:$AH$1,MATCH(MAX(AF1941:AH1941),AF1941:AH1941,0))</f>
        <v>Store_Orders</v>
      </c>
      <c r="AJ1941">
        <v>6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f>SUM(AK1941:AO1941)</f>
        <v>0</v>
      </c>
      <c r="AQ1941" t="s">
        <v>67</v>
      </c>
      <c r="AR1941">
        <v>1</v>
      </c>
      <c r="AS1941" t="str">
        <f>IF(OR(AK1941&gt;0, AL1941&gt;0, AM1941&gt;0, AN1941&gt;0, AO1941&gt;0), "Converted", "Not Converted")</f>
        <v>Not Converted</v>
      </c>
      <c r="AT1941">
        <v>0</v>
      </c>
      <c r="AU1941">
        <v>3</v>
      </c>
      <c r="AV1941">
        <v>11</v>
      </c>
      <c r="AW1941">
        <f>IF(Z1941&gt;607, 4, 0)</f>
        <v>0</v>
      </c>
      <c r="AX1941">
        <f>IF(AA1941&gt;1.6588, 3, 0)</f>
        <v>0</v>
      </c>
      <c r="AY1941">
        <f>IF(P1941&gt;401, 2, 0)</f>
        <v>2</v>
      </c>
      <c r="AZ1941">
        <f>IF(I1941&gt;52915.77, 1, 0)</f>
        <v>0</v>
      </c>
      <c r="BA1941">
        <f>SUM(AW1941:AZ1941)</f>
        <v>2</v>
      </c>
      <c r="BB1941" t="str">
        <f>VLOOKUP(BA1941,'Standard Deviations'!$L$1:$M$11,2,TRUE)</f>
        <v>Bronze</v>
      </c>
    </row>
    <row r="1942" spans="1:54">
      <c r="A1942">
        <v>2447</v>
      </c>
      <c r="B1942">
        <v>1979</v>
      </c>
      <c r="C1942">
        <f>2024-B1942</f>
        <v>45</v>
      </c>
      <c r="D1942" t="str">
        <f>VLOOKUP(B1942,Reference!$A$1:$B$125, 2)</f>
        <v>Gen X</v>
      </c>
      <c r="E1942" t="s">
        <v>54</v>
      </c>
      <c r="F1942" t="str">
        <f>IF(E1942="High School", "No College", "College")</f>
        <v>College</v>
      </c>
      <c r="G1942" t="s">
        <v>65</v>
      </c>
      <c r="H1942">
        <v>30545</v>
      </c>
      <c r="I1942">
        <v>30545</v>
      </c>
      <c r="J1942" s="4" t="s">
        <v>341</v>
      </c>
      <c r="K1942">
        <v>1</v>
      </c>
      <c r="L1942">
        <v>0</v>
      </c>
      <c r="M1942" t="str">
        <f>IF(OR(K1942&gt;0, L1942&gt;0), "Parent", "Not Parent")</f>
        <v>Parent</v>
      </c>
      <c r="N1942" t="s">
        <v>621</v>
      </c>
      <c r="O1942" s="8">
        <v>41916</v>
      </c>
      <c r="P1942" s="9">
        <f>O1942-N1942</f>
        <v>717</v>
      </c>
      <c r="Q1942">
        <v>71</v>
      </c>
      <c r="R1942" s="9">
        <f>P1942-Q1942</f>
        <v>646</v>
      </c>
      <c r="S1942" s="8">
        <f>O1942-R1942</f>
        <v>41270</v>
      </c>
      <c r="T1942">
        <v>4</v>
      </c>
      <c r="U1942">
        <v>12</v>
      </c>
      <c r="V1942">
        <v>15</v>
      </c>
      <c r="W1942">
        <v>19</v>
      </c>
      <c r="X1942">
        <v>7</v>
      </c>
      <c r="Y1942">
        <v>12</v>
      </c>
      <c r="Z1942">
        <v>69</v>
      </c>
      <c r="AA1942">
        <f>Z1942/P1942</f>
        <v>9.6234309623430964E-2</v>
      </c>
      <c r="AB1942" s="14" t="s">
        <v>506</v>
      </c>
      <c r="AC1942" s="13" t="s">
        <v>63</v>
      </c>
      <c r="AD1942">
        <v>2</v>
      </c>
      <c r="AE1942" t="str">
        <f>IF(AD1942&gt;3, "Prefers Discount", "Discount Indifferent")</f>
        <v>Discount Indifferent</v>
      </c>
      <c r="AF1942">
        <v>3</v>
      </c>
      <c r="AG1942">
        <v>2</v>
      </c>
      <c r="AH1942">
        <v>0</v>
      </c>
      <c r="AI1942" t="str">
        <f>INDEX($AF$1:$AH$1,MATCH(MAX(AF1942:AH1942),AF1942:AH1942,0))</f>
        <v>Store_Orders</v>
      </c>
      <c r="AJ1942">
        <v>7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f>SUM(AK1942:AO1942)</f>
        <v>0</v>
      </c>
      <c r="AQ1942" t="s">
        <v>67</v>
      </c>
      <c r="AR1942">
        <v>0</v>
      </c>
      <c r="AS1942" t="str">
        <f>IF(OR(AK1942&gt;0, AL1942&gt;0, AM1942&gt;0, AN1942&gt;0, AO1942&gt;0), "Converted", "Not Converted")</f>
        <v>Not Converted</v>
      </c>
      <c r="AT1942">
        <v>0</v>
      </c>
      <c r="AU1942">
        <v>3</v>
      </c>
      <c r="AV1942">
        <v>11</v>
      </c>
      <c r="AW1942">
        <f>IF(Z1942&gt;607, 4, 0)</f>
        <v>0</v>
      </c>
      <c r="AX1942">
        <f>IF(AA1942&gt;1.6588, 3, 0)</f>
        <v>0</v>
      </c>
      <c r="AY1942">
        <f>IF(P1942&gt;401, 2, 0)</f>
        <v>2</v>
      </c>
      <c r="AZ1942">
        <f>IF(I1942&gt;52915.77, 1, 0)</f>
        <v>0</v>
      </c>
      <c r="BA1942">
        <f>SUM(AW1942:AZ1942)</f>
        <v>2</v>
      </c>
      <c r="BB1942" t="str">
        <f>VLOOKUP(BA1942,'Standard Deviations'!$L$1:$M$11,2,TRUE)</f>
        <v>Bronze</v>
      </c>
    </row>
    <row r="1943" spans="1:54">
      <c r="A1943">
        <v>3231</v>
      </c>
      <c r="B1943">
        <v>1973</v>
      </c>
      <c r="C1943">
        <f>2024-B1943</f>
        <v>51</v>
      </c>
      <c r="D1943" t="str">
        <f>VLOOKUP(B1943,Reference!$A$1:$B$125, 2)</f>
        <v>Gen X</v>
      </c>
      <c r="E1943" t="s">
        <v>54</v>
      </c>
      <c r="F1943" t="str">
        <f>IF(E1943="High School", "No College", "College")</f>
        <v>College</v>
      </c>
      <c r="G1943" t="s">
        <v>55</v>
      </c>
      <c r="H1943">
        <v>37971</v>
      </c>
      <c r="I1943">
        <v>37971</v>
      </c>
      <c r="J1943" s="4" t="s">
        <v>175</v>
      </c>
      <c r="K1943">
        <v>1</v>
      </c>
      <c r="L1943">
        <v>0</v>
      </c>
      <c r="M1943" t="str">
        <f>IF(OR(K1943&gt;0, L1943&gt;0), "Parent", "Not Parent")</f>
        <v>Parent</v>
      </c>
      <c r="N1943" t="s">
        <v>145</v>
      </c>
      <c r="O1943" s="8">
        <v>41916</v>
      </c>
      <c r="P1943" s="9">
        <f>O1943-N1943</f>
        <v>313</v>
      </c>
      <c r="Q1943">
        <v>97</v>
      </c>
      <c r="R1943" s="9">
        <f>P1943-Q1943</f>
        <v>216</v>
      </c>
      <c r="S1943" s="8">
        <f>O1943-R1943</f>
        <v>41700</v>
      </c>
      <c r="T1943">
        <v>5</v>
      </c>
      <c r="U1943">
        <v>4</v>
      </c>
      <c r="V1943">
        <v>10</v>
      </c>
      <c r="W1943">
        <v>2</v>
      </c>
      <c r="X1943">
        <v>2</v>
      </c>
      <c r="Y1943">
        <v>7</v>
      </c>
      <c r="Z1943">
        <v>30</v>
      </c>
      <c r="AA1943">
        <f>Z1943/P1943</f>
        <v>9.5846645367412137E-2</v>
      </c>
      <c r="AB1943" s="14" t="s">
        <v>506</v>
      </c>
      <c r="AC1943" s="13" t="s">
        <v>63</v>
      </c>
      <c r="AD1943">
        <v>1</v>
      </c>
      <c r="AE1943" t="str">
        <f>IF(AD1943&gt;3, "Prefers Discount", "Discount Indifferent")</f>
        <v>Discount Indifferent</v>
      </c>
      <c r="AF1943">
        <v>3</v>
      </c>
      <c r="AG1943">
        <v>1</v>
      </c>
      <c r="AH1943">
        <v>0</v>
      </c>
      <c r="AI1943" t="str">
        <f>INDEX($AF$1:$AH$1,MATCH(MAX(AF1943:AH1943),AF1943:AH1943,0))</f>
        <v>Store_Orders</v>
      </c>
      <c r="AJ1943">
        <v>8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f>SUM(AK1943:AO1943)</f>
        <v>0</v>
      </c>
      <c r="AQ1943" t="s">
        <v>67</v>
      </c>
      <c r="AR1943">
        <v>0</v>
      </c>
      <c r="AS1943" t="str">
        <f>IF(OR(AK1943&gt;0, AL1943&gt;0, AM1943&gt;0, AN1943&gt;0, AO1943&gt;0), "Converted", "Not Converted")</f>
        <v>Not Converted</v>
      </c>
      <c r="AT1943">
        <v>0</v>
      </c>
      <c r="AU1943">
        <v>3</v>
      </c>
      <c r="AV1943">
        <v>11</v>
      </c>
      <c r="AW1943">
        <f>IF(Z1943&gt;607, 4, 0)</f>
        <v>0</v>
      </c>
      <c r="AX1943">
        <f>IF(AA1943&gt;1.6588, 3, 0)</f>
        <v>0</v>
      </c>
      <c r="AY1943">
        <f>IF(P1943&gt;401, 2, 0)</f>
        <v>0</v>
      </c>
      <c r="AZ1943">
        <f>IF(I1943&gt;52915.77, 1, 0)</f>
        <v>0</v>
      </c>
      <c r="BA1943">
        <f>SUM(AW1943:AZ1943)</f>
        <v>0</v>
      </c>
      <c r="BB1943" t="str">
        <f>VLOOKUP(BA1943,'Standard Deviations'!$L$1:$M$11,2,TRUE)</f>
        <v>No Tier</v>
      </c>
    </row>
    <row r="1944" spans="1:54">
      <c r="A1944">
        <v>4385</v>
      </c>
      <c r="B1944">
        <v>1981</v>
      </c>
      <c r="C1944">
        <f>2024-B1944</f>
        <v>43</v>
      </c>
      <c r="D1944" t="str">
        <f>VLOOKUP(B1944,Reference!$A$1:$B$125, 2)</f>
        <v>Millennials</v>
      </c>
      <c r="E1944" t="s">
        <v>68</v>
      </c>
      <c r="F1944" t="str">
        <f>IF(E1944="High School", "No College", "College")</f>
        <v>College</v>
      </c>
      <c r="G1944" t="s">
        <v>60</v>
      </c>
      <c r="H1944">
        <v>36038</v>
      </c>
      <c r="I1944">
        <v>36038</v>
      </c>
      <c r="J1944" s="4" t="s">
        <v>175</v>
      </c>
      <c r="K1944">
        <v>1</v>
      </c>
      <c r="L1944">
        <v>0</v>
      </c>
      <c r="M1944" t="str">
        <f>IF(OR(K1944&gt;0, L1944&gt;0), "Parent", "Not Parent")</f>
        <v>Parent</v>
      </c>
      <c r="N1944" t="s">
        <v>674</v>
      </c>
      <c r="O1944" s="8">
        <v>41916</v>
      </c>
      <c r="P1944" s="9">
        <f>O1944-N1944</f>
        <v>491</v>
      </c>
      <c r="Q1944">
        <v>82</v>
      </c>
      <c r="R1944" s="9">
        <f>P1944-Q1944</f>
        <v>409</v>
      </c>
      <c r="S1944" s="8">
        <f>O1944-R1944</f>
        <v>41507</v>
      </c>
      <c r="T1944">
        <v>23</v>
      </c>
      <c r="U1944">
        <v>0</v>
      </c>
      <c r="V1944">
        <v>15</v>
      </c>
      <c r="W1944">
        <v>0</v>
      </c>
      <c r="X1944">
        <v>2</v>
      </c>
      <c r="Y1944">
        <v>7</v>
      </c>
      <c r="Z1944">
        <v>47</v>
      </c>
      <c r="AA1944">
        <f>Z1944/P1944</f>
        <v>9.5723014256619138E-2</v>
      </c>
      <c r="AB1944" s="14" t="s">
        <v>506</v>
      </c>
      <c r="AC1944" s="13" t="s">
        <v>63</v>
      </c>
      <c r="AD1944">
        <v>2</v>
      </c>
      <c r="AE1944" t="str">
        <f>IF(AD1944&gt;3, "Prefers Discount", "Discount Indifferent")</f>
        <v>Discount Indifferent</v>
      </c>
      <c r="AF1944">
        <v>3</v>
      </c>
      <c r="AG1944">
        <v>3</v>
      </c>
      <c r="AH1944">
        <v>0</v>
      </c>
      <c r="AI1944" t="str">
        <f>INDEX($AF$1:$AH$1,MATCH(MAX(AF1944:AH1944),AF1944:AH1944,0))</f>
        <v>Store_Orders</v>
      </c>
      <c r="AJ1944">
        <v>6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f>SUM(AK1944:AO1944)</f>
        <v>0</v>
      </c>
      <c r="AQ1944" t="s">
        <v>67</v>
      </c>
      <c r="AR1944">
        <v>0</v>
      </c>
      <c r="AS1944" t="str">
        <f>IF(OR(AK1944&gt;0, AL1944&gt;0, AM1944&gt;0, AN1944&gt;0, AO1944&gt;0), "Converted", "Not Converted")</f>
        <v>Not Converted</v>
      </c>
      <c r="AT1944">
        <v>0</v>
      </c>
      <c r="AU1944">
        <v>3</v>
      </c>
      <c r="AV1944">
        <v>11</v>
      </c>
      <c r="AW1944">
        <f>IF(Z1944&gt;607, 4, 0)</f>
        <v>0</v>
      </c>
      <c r="AX1944">
        <f>IF(AA1944&gt;1.6588, 3, 0)</f>
        <v>0</v>
      </c>
      <c r="AY1944">
        <f>IF(P1944&gt;401, 2, 0)</f>
        <v>2</v>
      </c>
      <c r="AZ1944">
        <f>IF(I1944&gt;52915.77, 1, 0)</f>
        <v>0</v>
      </c>
      <c r="BA1944">
        <f>SUM(AW1944:AZ1944)</f>
        <v>2</v>
      </c>
      <c r="BB1944" t="str">
        <f>VLOOKUP(BA1944,'Standard Deviations'!$L$1:$M$11,2,TRUE)</f>
        <v>Bronze</v>
      </c>
    </row>
    <row r="1945" spans="1:54">
      <c r="A1945">
        <v>2478</v>
      </c>
      <c r="B1945">
        <v>1973</v>
      </c>
      <c r="C1945">
        <f>2024-B1945</f>
        <v>51</v>
      </c>
      <c r="D1945" t="str">
        <f>VLOOKUP(B1945,Reference!$A$1:$B$125, 2)</f>
        <v>Gen X</v>
      </c>
      <c r="E1945" t="s">
        <v>54</v>
      </c>
      <c r="F1945" t="str">
        <f>IF(E1945="High School", "No College", "College")</f>
        <v>College</v>
      </c>
      <c r="G1945" t="s">
        <v>55</v>
      </c>
      <c r="H1945">
        <v>25410</v>
      </c>
      <c r="I1945">
        <v>25410</v>
      </c>
      <c r="J1945" s="4" t="s">
        <v>341</v>
      </c>
      <c r="K1945">
        <v>1</v>
      </c>
      <c r="L1945">
        <v>0</v>
      </c>
      <c r="M1945" t="str">
        <f>IF(OR(K1945&gt;0, L1945&gt;0), "Parent", "Not Parent")</f>
        <v>Parent</v>
      </c>
      <c r="N1945" t="s">
        <v>337</v>
      </c>
      <c r="O1945" s="8">
        <v>41916</v>
      </c>
      <c r="P1945" s="9">
        <f>O1945-N1945</f>
        <v>399</v>
      </c>
      <c r="Q1945">
        <v>48</v>
      </c>
      <c r="R1945" s="9">
        <f>P1945-Q1945</f>
        <v>351</v>
      </c>
      <c r="S1945" s="8">
        <f>O1945-R1945</f>
        <v>41565</v>
      </c>
      <c r="T1945">
        <v>2</v>
      </c>
      <c r="U1945">
        <v>2</v>
      </c>
      <c r="V1945">
        <v>4</v>
      </c>
      <c r="W1945">
        <v>13</v>
      </c>
      <c r="X1945">
        <v>13</v>
      </c>
      <c r="Y1945">
        <v>4</v>
      </c>
      <c r="Z1945">
        <v>38</v>
      </c>
      <c r="AA1945">
        <f>Z1945/P1945</f>
        <v>9.5238095238095233E-2</v>
      </c>
      <c r="AB1945" s="11" t="s">
        <v>506</v>
      </c>
      <c r="AC1945" t="s">
        <v>59</v>
      </c>
      <c r="AD1945">
        <v>1</v>
      </c>
      <c r="AE1945" t="str">
        <f>IF(AD1945&gt;3, "Prefers Discount", "Discount Indifferent")</f>
        <v>Discount Indifferent</v>
      </c>
      <c r="AF1945">
        <v>4</v>
      </c>
      <c r="AG1945">
        <v>1</v>
      </c>
      <c r="AH1945">
        <v>0</v>
      </c>
      <c r="AI1945" t="str">
        <f>INDEX($AF$1:$AH$1,MATCH(MAX(AF1945:AH1945),AF1945:AH1945,0))</f>
        <v>Store_Orders</v>
      </c>
      <c r="AJ1945">
        <v>4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f>SUM(AK1945:AO1945)</f>
        <v>0</v>
      </c>
      <c r="AQ1945" t="s">
        <v>67</v>
      </c>
      <c r="AR1945">
        <v>0</v>
      </c>
      <c r="AS1945" t="str">
        <f>IF(OR(AK1945&gt;0, AL1945&gt;0, AM1945&gt;0, AN1945&gt;0, AO1945&gt;0), "Converted", "Not Converted")</f>
        <v>Not Converted</v>
      </c>
      <c r="AT1945">
        <v>0</v>
      </c>
      <c r="AU1945">
        <v>3</v>
      </c>
      <c r="AV1945">
        <v>11</v>
      </c>
      <c r="AW1945">
        <f>IF(Z1945&gt;607, 4, 0)</f>
        <v>0</v>
      </c>
      <c r="AX1945">
        <f>IF(AA1945&gt;1.6588, 3, 0)</f>
        <v>0</v>
      </c>
      <c r="AY1945">
        <f>IF(P1945&gt;401, 2, 0)</f>
        <v>0</v>
      </c>
      <c r="AZ1945">
        <f>IF(I1945&gt;52915.77, 1, 0)</f>
        <v>0</v>
      </c>
      <c r="BA1945">
        <f>SUM(AW1945:AZ1945)</f>
        <v>0</v>
      </c>
      <c r="BB1945" t="str">
        <f>VLOOKUP(BA1945,'Standard Deviations'!$L$1:$M$11,2,TRUE)</f>
        <v>No Tier</v>
      </c>
    </row>
    <row r="1946" spans="1:54">
      <c r="A1946">
        <v>4855</v>
      </c>
      <c r="B1946">
        <v>1974</v>
      </c>
      <c r="C1946">
        <f>2024-B1946</f>
        <v>50</v>
      </c>
      <c r="D1946" t="str">
        <f>VLOOKUP(B1946,Reference!$A$1:$B$125, 2)</f>
        <v>Gen X</v>
      </c>
      <c r="E1946" t="s">
        <v>68</v>
      </c>
      <c r="F1946" t="str">
        <f>IF(E1946="High School", "No College", "College")</f>
        <v>College</v>
      </c>
      <c r="G1946" t="s">
        <v>65</v>
      </c>
      <c r="H1946">
        <v>30351</v>
      </c>
      <c r="I1946">
        <v>30351</v>
      </c>
      <c r="J1946" s="4" t="s">
        <v>341</v>
      </c>
      <c r="K1946">
        <v>1</v>
      </c>
      <c r="L1946">
        <v>0</v>
      </c>
      <c r="M1946" t="str">
        <f>IF(OR(K1946&gt;0, L1946&gt;0), "Parent", "Not Parent")</f>
        <v>Parent</v>
      </c>
      <c r="N1946" t="s">
        <v>605</v>
      </c>
      <c r="O1946" s="8">
        <v>41916</v>
      </c>
      <c r="P1946" s="9">
        <f>O1946-N1946</f>
        <v>485</v>
      </c>
      <c r="Q1946">
        <v>19</v>
      </c>
      <c r="R1946" s="9">
        <f>P1946-Q1946</f>
        <v>466</v>
      </c>
      <c r="S1946" s="8">
        <f>O1946-R1946</f>
        <v>41450</v>
      </c>
      <c r="T1946">
        <v>14</v>
      </c>
      <c r="U1946">
        <v>0</v>
      </c>
      <c r="V1946">
        <v>24</v>
      </c>
      <c r="W1946">
        <v>3</v>
      </c>
      <c r="X1946">
        <v>3</v>
      </c>
      <c r="Y1946">
        <v>2</v>
      </c>
      <c r="Z1946">
        <v>46</v>
      </c>
      <c r="AA1946">
        <f>Z1946/P1946</f>
        <v>9.4845360824742264E-2</v>
      </c>
      <c r="AB1946" s="11" t="s">
        <v>506</v>
      </c>
      <c r="AC1946" t="s">
        <v>59</v>
      </c>
      <c r="AD1946">
        <v>1</v>
      </c>
      <c r="AE1946" t="str">
        <f>IF(AD1946&gt;3, "Prefers Discount", "Discount Indifferent")</f>
        <v>Discount Indifferent</v>
      </c>
      <c r="AF1946">
        <v>2</v>
      </c>
      <c r="AG1946">
        <v>3</v>
      </c>
      <c r="AH1946">
        <v>0</v>
      </c>
      <c r="AI1946" t="str">
        <f>INDEX($AF$1:$AH$1,MATCH(MAX(AF1946:AH1946),AF1946:AH1946,0))</f>
        <v>Web_Orders</v>
      </c>
      <c r="AJ1946">
        <v>9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f>SUM(AK1946:AO1946)</f>
        <v>0</v>
      </c>
      <c r="AQ1946" t="s">
        <v>67</v>
      </c>
      <c r="AR1946">
        <v>1</v>
      </c>
      <c r="AS1946" t="str">
        <f>IF(OR(AK1946&gt;0, AL1946&gt;0, AM1946&gt;0, AN1946&gt;0, AO1946&gt;0), "Converted", "Not Converted")</f>
        <v>Not Converted</v>
      </c>
      <c r="AT1946">
        <v>0</v>
      </c>
      <c r="AU1946">
        <v>3</v>
      </c>
      <c r="AV1946">
        <v>11</v>
      </c>
      <c r="AW1946">
        <f>IF(Z1946&gt;607, 4, 0)</f>
        <v>0</v>
      </c>
      <c r="AX1946">
        <f>IF(AA1946&gt;1.6588, 3, 0)</f>
        <v>0</v>
      </c>
      <c r="AY1946">
        <f>IF(P1946&gt;401, 2, 0)</f>
        <v>2</v>
      </c>
      <c r="AZ1946">
        <f>IF(I1946&gt;52915.77, 1, 0)</f>
        <v>0</v>
      </c>
      <c r="BA1946">
        <f>SUM(AW1946:AZ1946)</f>
        <v>2</v>
      </c>
      <c r="BB1946" t="str">
        <f>VLOOKUP(BA1946,'Standard Deviations'!$L$1:$M$11,2,TRUE)</f>
        <v>Bronze</v>
      </c>
    </row>
    <row r="1947" spans="1:54">
      <c r="A1947">
        <v>5049</v>
      </c>
      <c r="B1947">
        <v>1974</v>
      </c>
      <c r="C1947">
        <f>2024-B1947</f>
        <v>50</v>
      </c>
      <c r="D1947" t="str">
        <f>VLOOKUP(B1947,Reference!$A$1:$B$125, 2)</f>
        <v>Gen X</v>
      </c>
      <c r="E1947" t="s">
        <v>68</v>
      </c>
      <c r="F1947" t="str">
        <f>IF(E1947="High School", "No College", "College")</f>
        <v>College</v>
      </c>
      <c r="G1947" t="s">
        <v>65</v>
      </c>
      <c r="H1947">
        <v>30351</v>
      </c>
      <c r="I1947">
        <v>30351</v>
      </c>
      <c r="J1947" s="4" t="s">
        <v>341</v>
      </c>
      <c r="K1947">
        <v>1</v>
      </c>
      <c r="L1947">
        <v>0</v>
      </c>
      <c r="M1947" t="str">
        <f>IF(OR(K1947&gt;0, L1947&gt;0), "Parent", "Not Parent")</f>
        <v>Parent</v>
      </c>
      <c r="N1947" t="s">
        <v>605</v>
      </c>
      <c r="O1947" s="8">
        <v>41916</v>
      </c>
      <c r="P1947" s="9">
        <f>O1947-N1947</f>
        <v>485</v>
      </c>
      <c r="Q1947">
        <v>19</v>
      </c>
      <c r="R1947" s="9">
        <f>P1947-Q1947</f>
        <v>466</v>
      </c>
      <c r="S1947" s="8">
        <f>O1947-R1947</f>
        <v>41450</v>
      </c>
      <c r="T1947">
        <v>14</v>
      </c>
      <c r="U1947">
        <v>0</v>
      </c>
      <c r="V1947">
        <v>24</v>
      </c>
      <c r="W1947">
        <v>3</v>
      </c>
      <c r="X1947">
        <v>3</v>
      </c>
      <c r="Y1947">
        <v>2</v>
      </c>
      <c r="Z1947">
        <v>46</v>
      </c>
      <c r="AA1947">
        <f>Z1947/P1947</f>
        <v>9.4845360824742264E-2</v>
      </c>
      <c r="AB1947" s="11" t="s">
        <v>506</v>
      </c>
      <c r="AC1947" t="s">
        <v>59</v>
      </c>
      <c r="AD1947">
        <v>1</v>
      </c>
      <c r="AE1947" t="str">
        <f>IF(AD1947&gt;3, "Prefers Discount", "Discount Indifferent")</f>
        <v>Discount Indifferent</v>
      </c>
      <c r="AF1947">
        <v>2</v>
      </c>
      <c r="AG1947">
        <v>3</v>
      </c>
      <c r="AH1947">
        <v>0</v>
      </c>
      <c r="AI1947" t="str">
        <f>INDEX($AF$1:$AH$1,MATCH(MAX(AF1947:AH1947),AF1947:AH1947,0))</f>
        <v>Web_Orders</v>
      </c>
      <c r="AJ1947">
        <v>9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f>SUM(AK1947:AO1947)</f>
        <v>0</v>
      </c>
      <c r="AQ1947" t="s">
        <v>67</v>
      </c>
      <c r="AR1947">
        <v>0</v>
      </c>
      <c r="AS1947" t="str">
        <f>IF(OR(AK1947&gt;0, AL1947&gt;0, AM1947&gt;0, AN1947&gt;0, AO1947&gt;0), "Converted", "Not Converted")</f>
        <v>Not Converted</v>
      </c>
      <c r="AT1947">
        <v>0</v>
      </c>
      <c r="AU1947">
        <v>3</v>
      </c>
      <c r="AV1947">
        <v>11</v>
      </c>
      <c r="AW1947">
        <f>IF(Z1947&gt;607, 4, 0)</f>
        <v>0</v>
      </c>
      <c r="AX1947">
        <f>IF(AA1947&gt;1.6588, 3, 0)</f>
        <v>0</v>
      </c>
      <c r="AY1947">
        <f>IF(P1947&gt;401, 2, 0)</f>
        <v>2</v>
      </c>
      <c r="AZ1947">
        <f>IF(I1947&gt;52915.77, 1, 0)</f>
        <v>0</v>
      </c>
      <c r="BA1947">
        <f>SUM(AW1947:AZ1947)</f>
        <v>2</v>
      </c>
      <c r="BB1947" t="str">
        <f>VLOOKUP(BA1947,'Standard Deviations'!$L$1:$M$11,2,TRUE)</f>
        <v>Bronze</v>
      </c>
    </row>
    <row r="1948" spans="1:54">
      <c r="A1948">
        <v>9653</v>
      </c>
      <c r="B1948">
        <v>1975</v>
      </c>
      <c r="C1948">
        <f>2024-B1948</f>
        <v>49</v>
      </c>
      <c r="D1948" t="str">
        <f>VLOOKUP(B1948,Reference!$A$1:$B$125, 2)</f>
        <v>Gen X</v>
      </c>
      <c r="E1948" t="s">
        <v>54</v>
      </c>
      <c r="F1948" t="str">
        <f>IF(E1948="High School", "No College", "College")</f>
        <v>College</v>
      </c>
      <c r="G1948" t="s">
        <v>55</v>
      </c>
      <c r="H1948">
        <v>35797</v>
      </c>
      <c r="I1948">
        <v>35797</v>
      </c>
      <c r="J1948" s="4" t="s">
        <v>175</v>
      </c>
      <c r="K1948">
        <v>0</v>
      </c>
      <c r="L1948">
        <v>1</v>
      </c>
      <c r="M1948" t="str">
        <f>IF(OR(K1948&gt;0, L1948&gt;0), "Parent", "Not Parent")</f>
        <v>Parent</v>
      </c>
      <c r="N1948" t="s">
        <v>524</v>
      </c>
      <c r="O1948" s="8">
        <v>41916</v>
      </c>
      <c r="P1948" s="9">
        <f>O1948-N1948</f>
        <v>718</v>
      </c>
      <c r="Q1948">
        <v>16</v>
      </c>
      <c r="R1948" s="9">
        <f>P1948-Q1948</f>
        <v>702</v>
      </c>
      <c r="S1948" s="8">
        <f>O1948-R1948</f>
        <v>41214</v>
      </c>
      <c r="T1948">
        <v>27</v>
      </c>
      <c r="U1948">
        <v>1</v>
      </c>
      <c r="V1948">
        <v>14</v>
      </c>
      <c r="W1948">
        <v>4</v>
      </c>
      <c r="X1948">
        <v>1</v>
      </c>
      <c r="Y1948">
        <v>21</v>
      </c>
      <c r="Z1948">
        <v>68</v>
      </c>
      <c r="AA1948">
        <f>Z1948/P1948</f>
        <v>9.4707520891364902E-2</v>
      </c>
      <c r="AB1948" s="11" t="s">
        <v>506</v>
      </c>
      <c r="AC1948" t="s">
        <v>59</v>
      </c>
      <c r="AD1948">
        <v>2</v>
      </c>
      <c r="AE1948" t="str">
        <f>IF(AD1948&gt;3, "Prefers Discount", "Discount Indifferent")</f>
        <v>Discount Indifferent</v>
      </c>
      <c r="AF1948">
        <v>3</v>
      </c>
      <c r="AG1948">
        <v>2</v>
      </c>
      <c r="AH1948">
        <v>0</v>
      </c>
      <c r="AI1948" t="str">
        <f>INDEX($AF$1:$AH$1,MATCH(MAX(AF1948:AH1948),AF1948:AH1948,0))</f>
        <v>Store_Orders</v>
      </c>
      <c r="AJ1948">
        <v>8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f>SUM(AK1948:AO1948)</f>
        <v>0</v>
      </c>
      <c r="AQ1948" t="s">
        <v>67</v>
      </c>
      <c r="AR1948">
        <v>0</v>
      </c>
      <c r="AS1948" t="str">
        <f>IF(OR(AK1948&gt;0, AL1948&gt;0, AM1948&gt;0, AN1948&gt;0, AO1948&gt;0), "Converted", "Not Converted")</f>
        <v>Not Converted</v>
      </c>
      <c r="AT1948">
        <v>0</v>
      </c>
      <c r="AU1948">
        <v>3</v>
      </c>
      <c r="AV1948">
        <v>11</v>
      </c>
      <c r="AW1948">
        <f>IF(Z1948&gt;607, 4, 0)</f>
        <v>0</v>
      </c>
      <c r="AX1948">
        <f>IF(AA1948&gt;1.6588, 3, 0)</f>
        <v>0</v>
      </c>
      <c r="AY1948">
        <f>IF(P1948&gt;401, 2, 0)</f>
        <v>2</v>
      </c>
      <c r="AZ1948">
        <f>IF(I1948&gt;52915.77, 1, 0)</f>
        <v>0</v>
      </c>
      <c r="BA1948">
        <f>SUM(AW1948:AZ1948)</f>
        <v>2</v>
      </c>
      <c r="BB1948" t="str">
        <f>VLOOKUP(BA1948,'Standard Deviations'!$L$1:$M$11,2,TRUE)</f>
        <v>Bronze</v>
      </c>
    </row>
    <row r="1949" spans="1:54">
      <c r="A1949">
        <v>5252</v>
      </c>
      <c r="B1949">
        <v>1969</v>
      </c>
      <c r="C1949">
        <f>2024-B1949</f>
        <v>55</v>
      </c>
      <c r="D1949" t="str">
        <f>VLOOKUP(B1949,Reference!$A$1:$B$125, 2)</f>
        <v>Gen X</v>
      </c>
      <c r="E1949" t="s">
        <v>54</v>
      </c>
      <c r="F1949" t="str">
        <f>IF(E1949="High School", "No College", "College")</f>
        <v>College</v>
      </c>
      <c r="G1949" t="s">
        <v>71</v>
      </c>
      <c r="H1949">
        <v>23910</v>
      </c>
      <c r="I1949">
        <v>23910</v>
      </c>
      <c r="J1949" s="4" t="s">
        <v>341</v>
      </c>
      <c r="K1949">
        <v>1</v>
      </c>
      <c r="L1949">
        <v>0</v>
      </c>
      <c r="M1949" t="str">
        <f>IF(OR(K1949&gt;0, L1949&gt;0), "Parent", "Not Parent")</f>
        <v>Parent</v>
      </c>
      <c r="N1949" t="s">
        <v>461</v>
      </c>
      <c r="O1949" s="8">
        <v>41916</v>
      </c>
      <c r="P1949" s="9">
        <f>O1949-N1949</f>
        <v>708</v>
      </c>
      <c r="Q1949">
        <v>80</v>
      </c>
      <c r="R1949" s="9">
        <f>P1949-Q1949</f>
        <v>628</v>
      </c>
      <c r="S1949" s="8">
        <f>O1949-R1949</f>
        <v>41288</v>
      </c>
      <c r="T1949">
        <v>16</v>
      </c>
      <c r="U1949">
        <v>12</v>
      </c>
      <c r="V1949">
        <v>18</v>
      </c>
      <c r="W1949">
        <v>7</v>
      </c>
      <c r="X1949">
        <v>1</v>
      </c>
      <c r="Y1949">
        <v>13</v>
      </c>
      <c r="Z1949">
        <v>67</v>
      </c>
      <c r="AA1949">
        <f>Z1949/P1949</f>
        <v>9.4632768361581923E-2</v>
      </c>
      <c r="AB1949" s="14" t="s">
        <v>506</v>
      </c>
      <c r="AC1949" s="13" t="s">
        <v>63</v>
      </c>
      <c r="AD1949">
        <v>1</v>
      </c>
      <c r="AE1949" t="str">
        <f>IF(AD1949&gt;3, "Prefers Discount", "Discount Indifferent")</f>
        <v>Discount Indifferent</v>
      </c>
      <c r="AF1949">
        <v>3</v>
      </c>
      <c r="AG1949">
        <v>2</v>
      </c>
      <c r="AH1949">
        <v>0</v>
      </c>
      <c r="AI1949" t="str">
        <f>INDEX($AF$1:$AH$1,MATCH(MAX(AF1949:AH1949),AF1949:AH1949,0))</f>
        <v>Store_Orders</v>
      </c>
      <c r="AJ1949">
        <v>7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f>SUM(AK1949:AO1949)</f>
        <v>0</v>
      </c>
      <c r="AQ1949" t="s">
        <v>67</v>
      </c>
      <c r="AR1949">
        <v>0</v>
      </c>
      <c r="AS1949" t="str">
        <f>IF(OR(AK1949&gt;0, AL1949&gt;0, AM1949&gt;0, AN1949&gt;0, AO1949&gt;0), "Converted", "Not Converted")</f>
        <v>Not Converted</v>
      </c>
      <c r="AT1949">
        <v>0</v>
      </c>
      <c r="AU1949">
        <v>3</v>
      </c>
      <c r="AV1949">
        <v>11</v>
      </c>
      <c r="AW1949">
        <f>IF(Z1949&gt;607, 4, 0)</f>
        <v>0</v>
      </c>
      <c r="AX1949">
        <f>IF(AA1949&gt;1.6588, 3, 0)</f>
        <v>0</v>
      </c>
      <c r="AY1949">
        <f>IF(P1949&gt;401, 2, 0)</f>
        <v>2</v>
      </c>
      <c r="AZ1949">
        <f>IF(I1949&gt;52915.77, 1, 0)</f>
        <v>0</v>
      </c>
      <c r="BA1949">
        <f>SUM(AW1949:AZ1949)</f>
        <v>2</v>
      </c>
      <c r="BB1949" t="str">
        <f>VLOOKUP(BA1949,'Standard Deviations'!$L$1:$M$11,2,TRUE)</f>
        <v>Bronze</v>
      </c>
    </row>
    <row r="1950" spans="1:54">
      <c r="A1950">
        <v>5740</v>
      </c>
      <c r="B1950">
        <v>1970</v>
      </c>
      <c r="C1950">
        <f>2024-B1950</f>
        <v>54</v>
      </c>
      <c r="D1950" t="str">
        <f>VLOOKUP(B1950,Reference!$A$1:$B$125, 2)</f>
        <v>Gen X</v>
      </c>
      <c r="E1950" t="s">
        <v>74</v>
      </c>
      <c r="F1950" t="str">
        <f>IF(E1950="High School", "No College", "College")</f>
        <v>College</v>
      </c>
      <c r="G1950" t="s">
        <v>71</v>
      </c>
      <c r="H1950">
        <v>25959</v>
      </c>
      <c r="I1950">
        <v>25959</v>
      </c>
      <c r="J1950" s="4" t="s">
        <v>341</v>
      </c>
      <c r="K1950">
        <v>1</v>
      </c>
      <c r="L1950">
        <v>1</v>
      </c>
      <c r="M1950" t="str">
        <f>IF(OR(K1950&gt;0, L1950&gt;0), "Parent", "Not Parent")</f>
        <v>Parent</v>
      </c>
      <c r="N1950" t="s">
        <v>326</v>
      </c>
      <c r="O1950" s="8">
        <v>41916</v>
      </c>
      <c r="P1950" s="9">
        <f>O1950-N1950</f>
        <v>597</v>
      </c>
      <c r="Q1950">
        <v>1</v>
      </c>
      <c r="R1950" s="9">
        <f>P1950-Q1950</f>
        <v>596</v>
      </c>
      <c r="S1950" s="8">
        <f>O1950-R1950</f>
        <v>41320</v>
      </c>
      <c r="T1950">
        <v>4</v>
      </c>
      <c r="U1950">
        <v>2</v>
      </c>
      <c r="V1950">
        <v>12</v>
      </c>
      <c r="W1950">
        <v>7</v>
      </c>
      <c r="X1950">
        <v>5</v>
      </c>
      <c r="Y1950">
        <v>26</v>
      </c>
      <c r="Z1950">
        <v>56</v>
      </c>
      <c r="AA1950">
        <f>Z1950/P1950</f>
        <v>9.380234505862646E-2</v>
      </c>
      <c r="AB1950" s="11" t="s">
        <v>506</v>
      </c>
      <c r="AC1950" t="s">
        <v>59</v>
      </c>
      <c r="AD1950">
        <v>2</v>
      </c>
      <c r="AE1950" t="str">
        <f>IF(AD1950&gt;3, "Prefers Discount", "Discount Indifferent")</f>
        <v>Discount Indifferent</v>
      </c>
      <c r="AF1950">
        <v>2</v>
      </c>
      <c r="AG1950">
        <v>1</v>
      </c>
      <c r="AH1950">
        <v>2</v>
      </c>
      <c r="AI1950" t="str">
        <f>INDEX($AF$1:$AH$1,MATCH(MAX(AF1950:AH1950),AF1950:AH1950,0))</f>
        <v>Store_Orders</v>
      </c>
      <c r="AJ1950">
        <v>6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f>SUM(AK1950:AO1950)</f>
        <v>0</v>
      </c>
      <c r="AQ1950" t="s">
        <v>67</v>
      </c>
      <c r="AR1950">
        <v>1</v>
      </c>
      <c r="AS1950" t="str">
        <f>IF(OR(AK1950&gt;0, AL1950&gt;0, AM1950&gt;0, AN1950&gt;0, AO1950&gt;0), "Converted", "Not Converted")</f>
        <v>Not Converted</v>
      </c>
      <c r="AT1950">
        <v>0</v>
      </c>
      <c r="AU1950">
        <v>3</v>
      </c>
      <c r="AV1950">
        <v>11</v>
      </c>
      <c r="AW1950">
        <f>IF(Z1950&gt;607, 4, 0)</f>
        <v>0</v>
      </c>
      <c r="AX1950">
        <f>IF(AA1950&gt;1.6588, 3, 0)</f>
        <v>0</v>
      </c>
      <c r="AY1950">
        <f>IF(P1950&gt;401, 2, 0)</f>
        <v>2</v>
      </c>
      <c r="AZ1950">
        <f>IF(I1950&gt;52915.77, 1, 0)</f>
        <v>0</v>
      </c>
      <c r="BA1950">
        <f>SUM(AW1950:AZ1950)</f>
        <v>2</v>
      </c>
      <c r="BB1950" t="str">
        <f>VLOOKUP(BA1950,'Standard Deviations'!$L$1:$M$11,2,TRUE)</f>
        <v>Bronze</v>
      </c>
    </row>
    <row r="1951" spans="1:54">
      <c r="A1951">
        <v>2521</v>
      </c>
      <c r="B1951">
        <v>1971</v>
      </c>
      <c r="C1951">
        <f>2024-B1951</f>
        <v>53</v>
      </c>
      <c r="D1951" t="str">
        <f>VLOOKUP(B1951,Reference!$A$1:$B$125, 2)</f>
        <v>Gen X</v>
      </c>
      <c r="E1951" t="s">
        <v>64</v>
      </c>
      <c r="F1951" t="str">
        <f>IF(E1951="High School", "No College", "College")</f>
        <v>College</v>
      </c>
      <c r="G1951" t="s">
        <v>55</v>
      </c>
      <c r="H1951">
        <v>35178</v>
      </c>
      <c r="I1951">
        <v>35178</v>
      </c>
      <c r="J1951" s="4" t="s">
        <v>175</v>
      </c>
      <c r="K1951">
        <v>1</v>
      </c>
      <c r="L1951">
        <v>0</v>
      </c>
      <c r="M1951" t="str">
        <f>IF(OR(K1951&gt;0, L1951&gt;0), "Parent", "Not Parent")</f>
        <v>Parent</v>
      </c>
      <c r="N1951" t="s">
        <v>411</v>
      </c>
      <c r="O1951" s="8">
        <v>41916</v>
      </c>
      <c r="P1951" s="9">
        <f>O1951-N1951</f>
        <v>632</v>
      </c>
      <c r="Q1951">
        <v>10</v>
      </c>
      <c r="R1951" s="9">
        <f>P1951-Q1951</f>
        <v>622</v>
      </c>
      <c r="S1951" s="8">
        <f>O1951-R1951</f>
        <v>41294</v>
      </c>
      <c r="T1951">
        <v>23</v>
      </c>
      <c r="U1951">
        <v>1</v>
      </c>
      <c r="V1951">
        <v>13</v>
      </c>
      <c r="W1951">
        <v>2</v>
      </c>
      <c r="X1951">
        <v>2</v>
      </c>
      <c r="Y1951">
        <v>18</v>
      </c>
      <c r="Z1951">
        <v>59</v>
      </c>
      <c r="AA1951">
        <f>Z1951/P1951</f>
        <v>9.3354430379746833E-2</v>
      </c>
      <c r="AB1951" s="11" t="s">
        <v>506</v>
      </c>
      <c r="AC1951" t="s">
        <v>59</v>
      </c>
      <c r="AD1951">
        <v>1</v>
      </c>
      <c r="AE1951" t="str">
        <f>IF(AD1951&gt;3, "Prefers Discount", "Discount Indifferent")</f>
        <v>Discount Indifferent</v>
      </c>
      <c r="AF1951">
        <v>2</v>
      </c>
      <c r="AG1951">
        <v>1</v>
      </c>
      <c r="AH1951">
        <v>1</v>
      </c>
      <c r="AI1951" t="str">
        <f>INDEX($AF$1:$AH$1,MATCH(MAX(AF1951:AH1951),AF1951:AH1951,0))</f>
        <v>Store_Orders</v>
      </c>
      <c r="AJ1951">
        <v>7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f>SUM(AK1951:AO1951)</f>
        <v>1</v>
      </c>
      <c r="AQ1951" t="str">
        <f>INDEX($AK$1:$AO$1,MATCH(MAX(AK1951:AO1951),AK1951:AO1951,0))</f>
        <v>Converted_on_Camp3</v>
      </c>
      <c r="AR1951">
        <v>1</v>
      </c>
      <c r="AS1951" t="str">
        <f>IF(OR(AK1951&gt;0, AL1951&gt;0, AM1951&gt;0, AN1951&gt;0, AO1951&gt;0), "Converted", "Not Converted")</f>
        <v>Converted</v>
      </c>
      <c r="AT1951">
        <v>0</v>
      </c>
      <c r="AU1951">
        <v>3</v>
      </c>
      <c r="AV1951">
        <v>11</v>
      </c>
      <c r="AW1951">
        <f>IF(Z1951&gt;607, 4, 0)</f>
        <v>0</v>
      </c>
      <c r="AX1951">
        <f>IF(AA1951&gt;1.6588, 3, 0)</f>
        <v>0</v>
      </c>
      <c r="AY1951">
        <f>IF(P1951&gt;401, 2, 0)</f>
        <v>2</v>
      </c>
      <c r="AZ1951">
        <f>IF(I1951&gt;52915.77, 1, 0)</f>
        <v>0</v>
      </c>
      <c r="BA1951">
        <f>SUM(AW1951:AZ1951)</f>
        <v>2</v>
      </c>
      <c r="BB1951" t="str">
        <f>VLOOKUP(BA1951,'Standard Deviations'!$L$1:$M$11,2,TRUE)</f>
        <v>Bronze</v>
      </c>
    </row>
    <row r="1952" spans="1:54">
      <c r="A1952">
        <v>4301</v>
      </c>
      <c r="B1952">
        <v>1971</v>
      </c>
      <c r="C1952">
        <f>2024-B1952</f>
        <v>53</v>
      </c>
      <c r="D1952" t="str">
        <f>VLOOKUP(B1952,Reference!$A$1:$B$125, 2)</f>
        <v>Gen X</v>
      </c>
      <c r="E1952" t="s">
        <v>64</v>
      </c>
      <c r="F1952" t="str">
        <f>IF(E1952="High School", "No College", "College")</f>
        <v>College</v>
      </c>
      <c r="G1952" t="s">
        <v>55</v>
      </c>
      <c r="H1952">
        <v>35178</v>
      </c>
      <c r="I1952">
        <v>35178</v>
      </c>
      <c r="J1952" s="4" t="s">
        <v>175</v>
      </c>
      <c r="K1952">
        <v>1</v>
      </c>
      <c r="L1952">
        <v>0</v>
      </c>
      <c r="M1952" t="str">
        <f>IF(OR(K1952&gt;0, L1952&gt;0), "Parent", "Not Parent")</f>
        <v>Parent</v>
      </c>
      <c r="N1952" t="s">
        <v>411</v>
      </c>
      <c r="O1952" s="8">
        <v>41916</v>
      </c>
      <c r="P1952" s="9">
        <f>O1952-N1952</f>
        <v>632</v>
      </c>
      <c r="Q1952">
        <v>10</v>
      </c>
      <c r="R1952" s="9">
        <f>P1952-Q1952</f>
        <v>622</v>
      </c>
      <c r="S1952" s="8">
        <f>O1952-R1952</f>
        <v>41294</v>
      </c>
      <c r="T1952">
        <v>23</v>
      </c>
      <c r="U1952">
        <v>1</v>
      </c>
      <c r="V1952">
        <v>13</v>
      </c>
      <c r="W1952">
        <v>2</v>
      </c>
      <c r="X1952">
        <v>2</v>
      </c>
      <c r="Y1952">
        <v>18</v>
      </c>
      <c r="Z1952">
        <v>59</v>
      </c>
      <c r="AA1952">
        <f>Z1952/P1952</f>
        <v>9.3354430379746833E-2</v>
      </c>
      <c r="AB1952" s="11" t="s">
        <v>506</v>
      </c>
      <c r="AC1952" t="s">
        <v>59</v>
      </c>
      <c r="AD1952">
        <v>1</v>
      </c>
      <c r="AE1952" t="str">
        <f>IF(AD1952&gt;3, "Prefers Discount", "Discount Indifferent")</f>
        <v>Discount Indifferent</v>
      </c>
      <c r="AF1952">
        <v>2</v>
      </c>
      <c r="AG1952">
        <v>1</v>
      </c>
      <c r="AH1952">
        <v>1</v>
      </c>
      <c r="AI1952" t="str">
        <f>INDEX($AF$1:$AH$1,MATCH(MAX(AF1952:AH1952),AF1952:AH1952,0))</f>
        <v>Store_Orders</v>
      </c>
      <c r="AJ1952">
        <v>7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f>SUM(AK1952:AO1952)</f>
        <v>1</v>
      </c>
      <c r="AQ1952" t="str">
        <f>INDEX($AK$1:$AO$1,MATCH(MAX(AK1952:AO1952),AK1952:AO1952,0))</f>
        <v>Converted_on_Camp3</v>
      </c>
      <c r="AR1952">
        <v>1</v>
      </c>
      <c r="AS1952" t="str">
        <f>IF(OR(AK1952&gt;0, AL1952&gt;0, AM1952&gt;0, AN1952&gt;0, AO1952&gt;0), "Converted", "Not Converted")</f>
        <v>Converted</v>
      </c>
      <c r="AT1952">
        <v>0</v>
      </c>
      <c r="AU1952">
        <v>3</v>
      </c>
      <c r="AV1952">
        <v>11</v>
      </c>
      <c r="AW1952">
        <f>IF(Z1952&gt;607, 4, 0)</f>
        <v>0</v>
      </c>
      <c r="AX1952">
        <f>IF(AA1952&gt;1.6588, 3, 0)</f>
        <v>0</v>
      </c>
      <c r="AY1952">
        <f>IF(P1952&gt;401, 2, 0)</f>
        <v>2</v>
      </c>
      <c r="AZ1952">
        <f>IF(I1952&gt;52915.77, 1, 0)</f>
        <v>0</v>
      </c>
      <c r="BA1952">
        <f>SUM(AW1952:AZ1952)</f>
        <v>2</v>
      </c>
      <c r="BB1952" t="str">
        <f>VLOOKUP(BA1952,'Standard Deviations'!$L$1:$M$11,2,TRUE)</f>
        <v>Bronze</v>
      </c>
    </row>
    <row r="1953" spans="1:54">
      <c r="A1953">
        <v>10826</v>
      </c>
      <c r="B1953">
        <v>1959</v>
      </c>
      <c r="C1953">
        <f>2024-B1953</f>
        <v>65</v>
      </c>
      <c r="D1953" t="str">
        <f>VLOOKUP(B1953,Reference!$A$1:$B$125, 2)</f>
        <v>Boomers</v>
      </c>
      <c r="E1953" t="s">
        <v>54</v>
      </c>
      <c r="F1953" t="str">
        <f>IF(E1953="High School", "No College", "College")</f>
        <v>College</v>
      </c>
      <c r="G1953" t="s">
        <v>55</v>
      </c>
      <c r="H1953">
        <v>18690</v>
      </c>
      <c r="I1953">
        <v>18690</v>
      </c>
      <c r="J1953" s="4" t="s">
        <v>341</v>
      </c>
      <c r="K1953">
        <v>0</v>
      </c>
      <c r="L1953">
        <v>0</v>
      </c>
      <c r="M1953" t="str">
        <f>IF(OR(K1953&gt;0, L1953&gt;0), "Parent", "Not Parent")</f>
        <v>Not Parent</v>
      </c>
      <c r="N1953" t="s">
        <v>613</v>
      </c>
      <c r="O1953" s="8">
        <v>41916</v>
      </c>
      <c r="P1953" s="9">
        <f>O1953-N1953</f>
        <v>645</v>
      </c>
      <c r="Q1953">
        <v>77</v>
      </c>
      <c r="R1953" s="9">
        <f>P1953-Q1953</f>
        <v>568</v>
      </c>
      <c r="S1953" s="8">
        <f>O1953-R1953</f>
        <v>41348</v>
      </c>
      <c r="T1953">
        <v>6</v>
      </c>
      <c r="U1953">
        <v>1</v>
      </c>
      <c r="V1953">
        <v>7</v>
      </c>
      <c r="W1953">
        <v>23</v>
      </c>
      <c r="X1953">
        <v>4</v>
      </c>
      <c r="Y1953">
        <v>19</v>
      </c>
      <c r="Z1953">
        <v>60</v>
      </c>
      <c r="AA1953">
        <f>Z1953/P1953</f>
        <v>9.3023255813953487E-2</v>
      </c>
      <c r="AB1953" s="14" t="s">
        <v>506</v>
      </c>
      <c r="AC1953" s="13" t="s">
        <v>63</v>
      </c>
      <c r="AD1953">
        <v>1</v>
      </c>
      <c r="AE1953" t="str">
        <f>IF(AD1953&gt;3, "Prefers Discount", "Discount Indifferent")</f>
        <v>Discount Indifferent</v>
      </c>
      <c r="AF1953">
        <v>2</v>
      </c>
      <c r="AG1953">
        <v>1</v>
      </c>
      <c r="AH1953">
        <v>1</v>
      </c>
      <c r="AI1953" t="str">
        <f>INDEX($AF$1:$AH$1,MATCH(MAX(AF1953:AH1953),AF1953:AH1953,0))</f>
        <v>Store_Orders</v>
      </c>
      <c r="AJ1953">
        <v>8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f>SUM(AK1953:AO1953)</f>
        <v>0</v>
      </c>
      <c r="AQ1953" t="s">
        <v>67</v>
      </c>
      <c r="AR1953">
        <v>0</v>
      </c>
      <c r="AS1953" t="str">
        <f>IF(OR(AK1953&gt;0, AL1953&gt;0, AM1953&gt;0, AN1953&gt;0, AO1953&gt;0), "Converted", "Not Converted")</f>
        <v>Not Converted</v>
      </c>
      <c r="AT1953">
        <v>0</v>
      </c>
      <c r="AU1953">
        <v>3</v>
      </c>
      <c r="AV1953">
        <v>11</v>
      </c>
      <c r="AW1953">
        <f>IF(Z1953&gt;607, 4, 0)</f>
        <v>0</v>
      </c>
      <c r="AX1953">
        <f>IF(AA1953&gt;1.6588, 3, 0)</f>
        <v>0</v>
      </c>
      <c r="AY1953">
        <f>IF(P1953&gt;401, 2, 0)</f>
        <v>2</v>
      </c>
      <c r="AZ1953">
        <f>IF(I1953&gt;52915.77, 1, 0)</f>
        <v>0</v>
      </c>
      <c r="BA1953">
        <f>SUM(AW1953:AZ1953)</f>
        <v>2</v>
      </c>
      <c r="BB1953" t="str">
        <f>VLOOKUP(BA1953,'Standard Deviations'!$L$1:$M$11,2,TRUE)</f>
        <v>Bronze</v>
      </c>
    </row>
    <row r="1954" spans="1:54">
      <c r="A1954">
        <v>4086</v>
      </c>
      <c r="B1954">
        <v>1959</v>
      </c>
      <c r="C1954">
        <f>2024-B1954</f>
        <v>65</v>
      </c>
      <c r="D1954" t="str">
        <f>VLOOKUP(B1954,Reference!$A$1:$B$125, 2)</f>
        <v>Boomers</v>
      </c>
      <c r="E1954" t="s">
        <v>54</v>
      </c>
      <c r="F1954" t="str">
        <f>IF(E1954="High School", "No College", "College")</f>
        <v>College</v>
      </c>
      <c r="G1954" t="s">
        <v>55</v>
      </c>
      <c r="H1954">
        <v>18690</v>
      </c>
      <c r="I1954">
        <v>18690</v>
      </c>
      <c r="J1954" s="4" t="s">
        <v>341</v>
      </c>
      <c r="K1954">
        <v>0</v>
      </c>
      <c r="L1954">
        <v>0</v>
      </c>
      <c r="M1954" t="str">
        <f>IF(OR(K1954&gt;0, L1954&gt;0), "Parent", "Not Parent")</f>
        <v>Not Parent</v>
      </c>
      <c r="N1954" t="s">
        <v>613</v>
      </c>
      <c r="O1954" s="8">
        <v>41916</v>
      </c>
      <c r="P1954" s="9">
        <f>O1954-N1954</f>
        <v>645</v>
      </c>
      <c r="Q1954">
        <v>77</v>
      </c>
      <c r="R1954" s="9">
        <f>P1954-Q1954</f>
        <v>568</v>
      </c>
      <c r="S1954" s="8">
        <f>O1954-R1954</f>
        <v>41348</v>
      </c>
      <c r="T1954">
        <v>6</v>
      </c>
      <c r="U1954">
        <v>1</v>
      </c>
      <c r="V1954">
        <v>7</v>
      </c>
      <c r="W1954">
        <v>23</v>
      </c>
      <c r="X1954">
        <v>4</v>
      </c>
      <c r="Y1954">
        <v>19</v>
      </c>
      <c r="Z1954">
        <v>60</v>
      </c>
      <c r="AA1954">
        <f>Z1954/P1954</f>
        <v>9.3023255813953487E-2</v>
      </c>
      <c r="AB1954" s="14" t="s">
        <v>506</v>
      </c>
      <c r="AC1954" s="13" t="s">
        <v>63</v>
      </c>
      <c r="AD1954">
        <v>1</v>
      </c>
      <c r="AE1954" t="str">
        <f>IF(AD1954&gt;3, "Prefers Discount", "Discount Indifferent")</f>
        <v>Discount Indifferent</v>
      </c>
      <c r="AF1954">
        <v>2</v>
      </c>
      <c r="AG1954">
        <v>1</v>
      </c>
      <c r="AH1954">
        <v>1</v>
      </c>
      <c r="AI1954" t="str">
        <f>INDEX($AF$1:$AH$1,MATCH(MAX(AF1954:AH1954),AF1954:AH1954,0))</f>
        <v>Store_Orders</v>
      </c>
      <c r="AJ1954">
        <v>8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f>SUM(AK1954:AO1954)</f>
        <v>0</v>
      </c>
      <c r="AQ1954" t="s">
        <v>67</v>
      </c>
      <c r="AR1954">
        <v>0</v>
      </c>
      <c r="AS1954" t="str">
        <f>IF(OR(AK1954&gt;0, AL1954&gt;0, AM1954&gt;0, AN1954&gt;0, AO1954&gt;0), "Converted", "Not Converted")</f>
        <v>Not Converted</v>
      </c>
      <c r="AT1954">
        <v>0</v>
      </c>
      <c r="AU1954">
        <v>3</v>
      </c>
      <c r="AV1954">
        <v>11</v>
      </c>
      <c r="AW1954">
        <f>IF(Z1954&gt;607, 4, 0)</f>
        <v>0</v>
      </c>
      <c r="AX1954">
        <f>IF(AA1954&gt;1.6588, 3, 0)</f>
        <v>0</v>
      </c>
      <c r="AY1954">
        <f>IF(P1954&gt;401, 2, 0)</f>
        <v>2</v>
      </c>
      <c r="AZ1954">
        <f>IF(I1954&gt;52915.77, 1, 0)</f>
        <v>0</v>
      </c>
      <c r="BA1954">
        <f>SUM(AW1954:AZ1954)</f>
        <v>2</v>
      </c>
      <c r="BB1954" t="str">
        <f>VLOOKUP(BA1954,'Standard Deviations'!$L$1:$M$11,2,TRUE)</f>
        <v>Bronze</v>
      </c>
    </row>
    <row r="1955" spans="1:54">
      <c r="A1955">
        <v>10304</v>
      </c>
      <c r="B1955">
        <v>1959</v>
      </c>
      <c r="C1955">
        <f>2024-B1955</f>
        <v>65</v>
      </c>
      <c r="D1955" t="str">
        <f>VLOOKUP(B1955,Reference!$A$1:$B$125, 2)</f>
        <v>Boomers</v>
      </c>
      <c r="E1955" t="s">
        <v>54</v>
      </c>
      <c r="F1955" t="str">
        <f>IF(E1955="High School", "No College", "College")</f>
        <v>College</v>
      </c>
      <c r="G1955" t="s">
        <v>55</v>
      </c>
      <c r="H1955">
        <v>18690</v>
      </c>
      <c r="I1955">
        <v>18690</v>
      </c>
      <c r="J1955" s="4" t="s">
        <v>341</v>
      </c>
      <c r="K1955">
        <v>0</v>
      </c>
      <c r="L1955">
        <v>0</v>
      </c>
      <c r="M1955" t="str">
        <f>IF(OR(K1955&gt;0, L1955&gt;0), "Parent", "Not Parent")</f>
        <v>Not Parent</v>
      </c>
      <c r="N1955" t="s">
        <v>613</v>
      </c>
      <c r="O1955" s="8">
        <v>41916</v>
      </c>
      <c r="P1955" s="9">
        <f>O1955-N1955</f>
        <v>645</v>
      </c>
      <c r="Q1955">
        <v>77</v>
      </c>
      <c r="R1955" s="9">
        <f>P1955-Q1955</f>
        <v>568</v>
      </c>
      <c r="S1955" s="8">
        <f>O1955-R1955</f>
        <v>41348</v>
      </c>
      <c r="T1955">
        <v>6</v>
      </c>
      <c r="U1955">
        <v>1</v>
      </c>
      <c r="V1955">
        <v>7</v>
      </c>
      <c r="W1955">
        <v>23</v>
      </c>
      <c r="X1955">
        <v>4</v>
      </c>
      <c r="Y1955">
        <v>19</v>
      </c>
      <c r="Z1955">
        <v>60</v>
      </c>
      <c r="AA1955">
        <f>Z1955/P1955</f>
        <v>9.3023255813953487E-2</v>
      </c>
      <c r="AB1955" s="14" t="s">
        <v>506</v>
      </c>
      <c r="AC1955" s="13" t="s">
        <v>63</v>
      </c>
      <c r="AD1955">
        <v>1</v>
      </c>
      <c r="AE1955" t="str">
        <f>IF(AD1955&gt;3, "Prefers Discount", "Discount Indifferent")</f>
        <v>Discount Indifferent</v>
      </c>
      <c r="AF1955">
        <v>2</v>
      </c>
      <c r="AG1955">
        <v>1</v>
      </c>
      <c r="AH1955">
        <v>1</v>
      </c>
      <c r="AI1955" t="str">
        <f>INDEX($AF$1:$AH$1,MATCH(MAX(AF1955:AH1955),AF1955:AH1955,0))</f>
        <v>Store_Orders</v>
      </c>
      <c r="AJ1955">
        <v>8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f>SUM(AK1955:AO1955)</f>
        <v>0</v>
      </c>
      <c r="AQ1955" t="s">
        <v>67</v>
      </c>
      <c r="AR1955">
        <v>0</v>
      </c>
      <c r="AS1955" t="str">
        <f>IF(OR(AK1955&gt;0, AL1955&gt;0, AM1955&gt;0, AN1955&gt;0, AO1955&gt;0), "Converted", "Not Converted")</f>
        <v>Not Converted</v>
      </c>
      <c r="AT1955">
        <v>0</v>
      </c>
      <c r="AU1955">
        <v>3</v>
      </c>
      <c r="AV1955">
        <v>11</v>
      </c>
      <c r="AW1955">
        <f>IF(Z1955&gt;607, 4, 0)</f>
        <v>0</v>
      </c>
      <c r="AX1955">
        <f>IF(AA1955&gt;1.6588, 3, 0)</f>
        <v>0</v>
      </c>
      <c r="AY1955">
        <f>IF(P1955&gt;401, 2, 0)</f>
        <v>2</v>
      </c>
      <c r="AZ1955">
        <f>IF(I1955&gt;52915.77, 1, 0)</f>
        <v>0</v>
      </c>
      <c r="BA1955">
        <f>SUM(AW1955:AZ1955)</f>
        <v>2</v>
      </c>
      <c r="BB1955" t="str">
        <f>VLOOKUP(BA1955,'Standard Deviations'!$L$1:$M$11,2,TRUE)</f>
        <v>Bronze</v>
      </c>
    </row>
    <row r="1956" spans="1:54">
      <c r="A1956">
        <v>503</v>
      </c>
      <c r="B1956">
        <v>1985</v>
      </c>
      <c r="C1956">
        <f>2024-B1956</f>
        <v>39</v>
      </c>
      <c r="D1956" t="str">
        <f>VLOOKUP(B1956,Reference!$A$1:$B$125, 2)</f>
        <v>Millennials</v>
      </c>
      <c r="E1956" t="s">
        <v>64</v>
      </c>
      <c r="F1956" t="str">
        <f>IF(E1956="High School", "No College", "College")</f>
        <v>College</v>
      </c>
      <c r="G1956" t="s">
        <v>55</v>
      </c>
      <c r="H1956">
        <v>20559</v>
      </c>
      <c r="I1956">
        <v>20559</v>
      </c>
      <c r="J1956" s="4" t="s">
        <v>341</v>
      </c>
      <c r="K1956">
        <v>1</v>
      </c>
      <c r="L1956">
        <v>0</v>
      </c>
      <c r="M1956" t="str">
        <f>IF(OR(K1956&gt;0, L1956&gt;0), "Parent", "Not Parent")</f>
        <v>Parent</v>
      </c>
      <c r="N1956" t="s">
        <v>246</v>
      </c>
      <c r="O1956" s="8">
        <v>41916</v>
      </c>
      <c r="P1956" s="9">
        <f>O1956-N1956</f>
        <v>571</v>
      </c>
      <c r="Q1956">
        <v>88</v>
      </c>
      <c r="R1956" s="9">
        <f>P1956-Q1956</f>
        <v>483</v>
      </c>
      <c r="S1956" s="8">
        <f>O1956-R1956</f>
        <v>41433</v>
      </c>
      <c r="T1956">
        <v>13</v>
      </c>
      <c r="U1956">
        <v>1</v>
      </c>
      <c r="V1956">
        <v>29</v>
      </c>
      <c r="W1956">
        <v>3</v>
      </c>
      <c r="X1956">
        <v>0</v>
      </c>
      <c r="Y1956">
        <v>7</v>
      </c>
      <c r="Z1956">
        <v>53</v>
      </c>
      <c r="AA1956">
        <f>Z1956/P1956</f>
        <v>9.2819614711033269E-2</v>
      </c>
      <c r="AB1956" s="14" t="s">
        <v>506</v>
      </c>
      <c r="AC1956" s="13" t="s">
        <v>63</v>
      </c>
      <c r="AD1956">
        <v>2</v>
      </c>
      <c r="AE1956" t="str">
        <f>IF(AD1956&gt;3, "Prefers Discount", "Discount Indifferent")</f>
        <v>Discount Indifferent</v>
      </c>
      <c r="AF1956">
        <v>3</v>
      </c>
      <c r="AG1956">
        <v>2</v>
      </c>
      <c r="AH1956">
        <v>0</v>
      </c>
      <c r="AI1956" t="str">
        <f>INDEX($AF$1:$AH$1,MATCH(MAX(AF1956:AH1956),AF1956:AH1956,0))</f>
        <v>Store_Orders</v>
      </c>
      <c r="AJ1956">
        <v>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f>SUM(AK1956:AO1956)</f>
        <v>0</v>
      </c>
      <c r="AQ1956" t="s">
        <v>67</v>
      </c>
      <c r="AR1956">
        <v>0</v>
      </c>
      <c r="AS1956" t="str">
        <f>IF(OR(AK1956&gt;0, AL1956&gt;0, AM1956&gt;0, AN1956&gt;0, AO1956&gt;0), "Converted", "Not Converted")</f>
        <v>Not Converted</v>
      </c>
      <c r="AT1956">
        <v>0</v>
      </c>
      <c r="AU1956">
        <v>3</v>
      </c>
      <c r="AV1956">
        <v>11</v>
      </c>
      <c r="AW1956">
        <f>IF(Z1956&gt;607, 4, 0)</f>
        <v>0</v>
      </c>
      <c r="AX1956">
        <f>IF(AA1956&gt;1.6588, 3, 0)</f>
        <v>0</v>
      </c>
      <c r="AY1956">
        <f>IF(P1956&gt;401, 2, 0)</f>
        <v>2</v>
      </c>
      <c r="AZ1956">
        <f>IF(I1956&gt;52915.77, 1, 0)</f>
        <v>0</v>
      </c>
      <c r="BA1956">
        <f>SUM(AW1956:AZ1956)</f>
        <v>2</v>
      </c>
      <c r="BB1956" t="str">
        <f>VLOOKUP(BA1956,'Standard Deviations'!$L$1:$M$11,2,TRUE)</f>
        <v>Bronze</v>
      </c>
    </row>
    <row r="1957" spans="1:54">
      <c r="A1957">
        <v>922</v>
      </c>
      <c r="B1957">
        <v>1979</v>
      </c>
      <c r="C1957">
        <f>2024-B1957</f>
        <v>45</v>
      </c>
      <c r="D1957" t="str">
        <f>VLOOKUP(B1957,Reference!$A$1:$B$125, 2)</f>
        <v>Gen X</v>
      </c>
      <c r="E1957" t="s">
        <v>74</v>
      </c>
      <c r="F1957" t="str">
        <f>IF(E1957="High School", "No College", "College")</f>
        <v>College</v>
      </c>
      <c r="G1957" t="s">
        <v>55</v>
      </c>
      <c r="H1957">
        <v>31086</v>
      </c>
      <c r="I1957">
        <v>31086</v>
      </c>
      <c r="J1957" s="4" t="s">
        <v>341</v>
      </c>
      <c r="K1957">
        <v>1</v>
      </c>
      <c r="L1957">
        <v>1</v>
      </c>
      <c r="M1957" t="str">
        <f>IF(OR(K1957&gt;0, L1957&gt;0), "Parent", "Not Parent")</f>
        <v>Parent</v>
      </c>
      <c r="N1957" t="s">
        <v>695</v>
      </c>
      <c r="O1957" s="8">
        <v>41916</v>
      </c>
      <c r="P1957" s="9">
        <f>O1957-N1957</f>
        <v>518</v>
      </c>
      <c r="Q1957">
        <v>79</v>
      </c>
      <c r="R1957" s="9">
        <f>P1957-Q1957</f>
        <v>439</v>
      </c>
      <c r="S1957" s="8">
        <f>O1957-R1957</f>
        <v>41477</v>
      </c>
      <c r="T1957">
        <v>16</v>
      </c>
      <c r="U1957">
        <v>2</v>
      </c>
      <c r="V1957">
        <v>11</v>
      </c>
      <c r="W1957">
        <v>3</v>
      </c>
      <c r="X1957">
        <v>0</v>
      </c>
      <c r="Y1957">
        <v>16</v>
      </c>
      <c r="Z1957">
        <v>48</v>
      </c>
      <c r="AA1957">
        <f>Z1957/P1957</f>
        <v>9.2664092664092659E-2</v>
      </c>
      <c r="AB1957" s="14" t="s">
        <v>506</v>
      </c>
      <c r="AC1957" s="13" t="s">
        <v>63</v>
      </c>
      <c r="AD1957">
        <v>2</v>
      </c>
      <c r="AE1957" t="str">
        <f>IF(AD1957&gt;3, "Prefers Discount", "Discount Indifferent")</f>
        <v>Discount Indifferent</v>
      </c>
      <c r="AF1957">
        <v>2</v>
      </c>
      <c r="AG1957">
        <v>1</v>
      </c>
      <c r="AH1957">
        <v>1</v>
      </c>
      <c r="AI1957" t="str">
        <f>INDEX($AF$1:$AH$1,MATCH(MAX(AF1957:AH1957),AF1957:AH1957,0))</f>
        <v>Store_Orders</v>
      </c>
      <c r="AJ1957">
        <v>8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f>SUM(AK1957:AO1957)</f>
        <v>1</v>
      </c>
      <c r="AQ1957" t="str">
        <f>INDEX($AK$1:$AO$1,MATCH(MAX(AK1957:AO1957),AK1957:AO1957,0))</f>
        <v>Converted_on_Camp3</v>
      </c>
      <c r="AR1957">
        <v>1</v>
      </c>
      <c r="AS1957" t="str">
        <f>IF(OR(AK1957&gt;0, AL1957&gt;0, AM1957&gt;0, AN1957&gt;0, AO1957&gt;0), "Converted", "Not Converted")</f>
        <v>Converted</v>
      </c>
      <c r="AT1957">
        <v>0</v>
      </c>
      <c r="AU1957">
        <v>3</v>
      </c>
      <c r="AV1957">
        <v>11</v>
      </c>
      <c r="AW1957">
        <f>IF(Z1957&gt;607, 4, 0)</f>
        <v>0</v>
      </c>
      <c r="AX1957">
        <f>IF(AA1957&gt;1.6588, 3, 0)</f>
        <v>0</v>
      </c>
      <c r="AY1957">
        <f>IF(P1957&gt;401, 2, 0)</f>
        <v>2</v>
      </c>
      <c r="AZ1957">
        <f>IF(I1957&gt;52915.77, 1, 0)</f>
        <v>0</v>
      </c>
      <c r="BA1957">
        <f>SUM(AW1957:AZ1957)</f>
        <v>2</v>
      </c>
      <c r="BB1957" t="str">
        <f>VLOOKUP(BA1957,'Standard Deviations'!$L$1:$M$11,2,TRUE)</f>
        <v>Bronze</v>
      </c>
    </row>
    <row r="1958" spans="1:54">
      <c r="A1958">
        <v>1502</v>
      </c>
      <c r="B1958">
        <v>1983</v>
      </c>
      <c r="C1958">
        <f>2024-B1958</f>
        <v>41</v>
      </c>
      <c r="D1958" t="str">
        <f>VLOOKUP(B1958,Reference!$A$1:$B$125, 2)</f>
        <v>Millennials</v>
      </c>
      <c r="E1958" t="s">
        <v>54</v>
      </c>
      <c r="F1958" t="str">
        <f>IF(E1958="High School", "No College", "College")</f>
        <v>College</v>
      </c>
      <c r="G1958" t="s">
        <v>65</v>
      </c>
      <c r="H1958">
        <v>28427</v>
      </c>
      <c r="I1958">
        <v>28427</v>
      </c>
      <c r="J1958" s="4" t="s">
        <v>341</v>
      </c>
      <c r="K1958">
        <v>1</v>
      </c>
      <c r="L1958">
        <v>0</v>
      </c>
      <c r="M1958" t="str">
        <f>IF(OR(K1958&gt;0, L1958&gt;0), "Parent", "Not Parent")</f>
        <v>Parent</v>
      </c>
      <c r="N1958" t="s">
        <v>718</v>
      </c>
      <c r="O1958" s="8">
        <v>41916</v>
      </c>
      <c r="P1958" s="9">
        <f>O1958-N1958</f>
        <v>562</v>
      </c>
      <c r="Q1958">
        <v>67</v>
      </c>
      <c r="R1958" s="9">
        <f>P1958-Q1958</f>
        <v>495</v>
      </c>
      <c r="S1958" s="8">
        <f>O1958-R1958</f>
        <v>41421</v>
      </c>
      <c r="T1958">
        <v>18</v>
      </c>
      <c r="U1958">
        <v>3</v>
      </c>
      <c r="V1958">
        <v>19</v>
      </c>
      <c r="W1958">
        <v>3</v>
      </c>
      <c r="X1958">
        <v>3</v>
      </c>
      <c r="Y1958">
        <v>6</v>
      </c>
      <c r="Z1958">
        <v>52</v>
      </c>
      <c r="AA1958">
        <f>Z1958/P1958</f>
        <v>9.2526690391459068E-2</v>
      </c>
      <c r="AB1958" s="14" t="s">
        <v>506</v>
      </c>
      <c r="AC1958" s="13" t="s">
        <v>63</v>
      </c>
      <c r="AD1958">
        <v>2</v>
      </c>
      <c r="AE1958" t="str">
        <f>IF(AD1958&gt;3, "Prefers Discount", "Discount Indifferent")</f>
        <v>Discount Indifferent</v>
      </c>
      <c r="AF1958">
        <v>3</v>
      </c>
      <c r="AG1958">
        <v>2</v>
      </c>
      <c r="AH1958">
        <v>0</v>
      </c>
      <c r="AI1958" t="str">
        <f>INDEX($AF$1:$AH$1,MATCH(MAX(AF1958:AH1958),AF1958:AH1958,0))</f>
        <v>Store_Orders</v>
      </c>
      <c r="AJ1958">
        <v>8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f>SUM(AK1958:AO1958)</f>
        <v>0</v>
      </c>
      <c r="AQ1958" t="s">
        <v>67</v>
      </c>
      <c r="AR1958">
        <v>0</v>
      </c>
      <c r="AS1958" t="str">
        <f>IF(OR(AK1958&gt;0, AL1958&gt;0, AM1958&gt;0, AN1958&gt;0, AO1958&gt;0), "Converted", "Not Converted")</f>
        <v>Not Converted</v>
      </c>
      <c r="AT1958">
        <v>0</v>
      </c>
      <c r="AU1958">
        <v>3</v>
      </c>
      <c r="AV1958">
        <v>11</v>
      </c>
      <c r="AW1958">
        <f>IF(Z1958&gt;607, 4, 0)</f>
        <v>0</v>
      </c>
      <c r="AX1958">
        <f>IF(AA1958&gt;1.6588, 3, 0)</f>
        <v>0</v>
      </c>
      <c r="AY1958">
        <f>IF(P1958&gt;401, 2, 0)</f>
        <v>2</v>
      </c>
      <c r="AZ1958">
        <f>IF(I1958&gt;52915.77, 1, 0)</f>
        <v>0</v>
      </c>
      <c r="BA1958">
        <f>SUM(AW1958:AZ1958)</f>
        <v>2</v>
      </c>
      <c r="BB1958" t="str">
        <f>VLOOKUP(BA1958,'Standard Deviations'!$L$1:$M$11,2,TRUE)</f>
        <v>Bronze</v>
      </c>
    </row>
    <row r="1959" spans="1:54">
      <c r="A1959">
        <v>736</v>
      </c>
      <c r="B1959">
        <v>1983</v>
      </c>
      <c r="C1959">
        <f>2024-B1959</f>
        <v>41</v>
      </c>
      <c r="D1959" t="str">
        <f>VLOOKUP(B1959,Reference!$A$1:$B$125, 2)</f>
        <v>Millennials</v>
      </c>
      <c r="E1959" t="s">
        <v>54</v>
      </c>
      <c r="F1959" t="str">
        <f>IF(E1959="High School", "No College", "College")</f>
        <v>College</v>
      </c>
      <c r="G1959" t="s">
        <v>65</v>
      </c>
      <c r="H1959">
        <v>28427</v>
      </c>
      <c r="I1959">
        <v>28427</v>
      </c>
      <c r="J1959" s="4" t="s">
        <v>341</v>
      </c>
      <c r="K1959">
        <v>1</v>
      </c>
      <c r="L1959">
        <v>0</v>
      </c>
      <c r="M1959" t="str">
        <f>IF(OR(K1959&gt;0, L1959&gt;0), "Parent", "Not Parent")</f>
        <v>Parent</v>
      </c>
      <c r="N1959" t="s">
        <v>718</v>
      </c>
      <c r="O1959" s="8">
        <v>41916</v>
      </c>
      <c r="P1959" s="9">
        <f>O1959-N1959</f>
        <v>562</v>
      </c>
      <c r="Q1959">
        <v>67</v>
      </c>
      <c r="R1959" s="9">
        <f>P1959-Q1959</f>
        <v>495</v>
      </c>
      <c r="S1959" s="8">
        <f>O1959-R1959</f>
        <v>41421</v>
      </c>
      <c r="T1959">
        <v>18</v>
      </c>
      <c r="U1959">
        <v>3</v>
      </c>
      <c r="V1959">
        <v>19</v>
      </c>
      <c r="W1959">
        <v>3</v>
      </c>
      <c r="X1959">
        <v>3</v>
      </c>
      <c r="Y1959">
        <v>6</v>
      </c>
      <c r="Z1959">
        <v>52</v>
      </c>
      <c r="AA1959">
        <f>Z1959/P1959</f>
        <v>9.2526690391459068E-2</v>
      </c>
      <c r="AB1959" s="14" t="s">
        <v>506</v>
      </c>
      <c r="AC1959" s="13" t="s">
        <v>63</v>
      </c>
      <c r="AD1959">
        <v>2</v>
      </c>
      <c r="AE1959" t="str">
        <f>IF(AD1959&gt;3, "Prefers Discount", "Discount Indifferent")</f>
        <v>Discount Indifferent</v>
      </c>
      <c r="AF1959">
        <v>3</v>
      </c>
      <c r="AG1959">
        <v>2</v>
      </c>
      <c r="AH1959">
        <v>0</v>
      </c>
      <c r="AI1959" t="str">
        <f>INDEX($AF$1:$AH$1,MATCH(MAX(AF1959:AH1959),AF1959:AH1959,0))</f>
        <v>Store_Orders</v>
      </c>
      <c r="AJ1959">
        <v>8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f>SUM(AK1959:AO1959)</f>
        <v>0</v>
      </c>
      <c r="AQ1959" t="s">
        <v>67</v>
      </c>
      <c r="AR1959">
        <v>0</v>
      </c>
      <c r="AS1959" t="str">
        <f>IF(OR(AK1959&gt;0, AL1959&gt;0, AM1959&gt;0, AN1959&gt;0, AO1959&gt;0), "Converted", "Not Converted")</f>
        <v>Not Converted</v>
      </c>
      <c r="AT1959">
        <v>0</v>
      </c>
      <c r="AU1959">
        <v>3</v>
      </c>
      <c r="AV1959">
        <v>11</v>
      </c>
      <c r="AW1959">
        <f>IF(Z1959&gt;607, 4, 0)</f>
        <v>0</v>
      </c>
      <c r="AX1959">
        <f>IF(AA1959&gt;1.6588, 3, 0)</f>
        <v>0</v>
      </c>
      <c r="AY1959">
        <f>IF(P1959&gt;401, 2, 0)</f>
        <v>2</v>
      </c>
      <c r="AZ1959">
        <f>IF(I1959&gt;52915.77, 1, 0)</f>
        <v>0</v>
      </c>
      <c r="BA1959">
        <f>SUM(AW1959:AZ1959)</f>
        <v>2</v>
      </c>
      <c r="BB1959" t="str">
        <f>VLOOKUP(BA1959,'Standard Deviations'!$L$1:$M$11,2,TRUE)</f>
        <v>Bronze</v>
      </c>
    </row>
    <row r="1960" spans="1:54">
      <c r="A1960">
        <v>3645</v>
      </c>
      <c r="B1960">
        <v>1972</v>
      </c>
      <c r="C1960">
        <f>2024-B1960</f>
        <v>52</v>
      </c>
      <c r="D1960" t="str">
        <f>VLOOKUP(B1960,Reference!$A$1:$B$125, 2)</f>
        <v>Gen X</v>
      </c>
      <c r="E1960" t="s">
        <v>68</v>
      </c>
      <c r="F1960" t="str">
        <f>IF(E1960="High School", "No College", "College")</f>
        <v>College</v>
      </c>
      <c r="G1960" t="s">
        <v>60</v>
      </c>
      <c r="H1960">
        <v>27213</v>
      </c>
      <c r="I1960">
        <v>27213</v>
      </c>
      <c r="J1960" s="4" t="s">
        <v>341</v>
      </c>
      <c r="K1960">
        <v>1</v>
      </c>
      <c r="L1960">
        <v>0</v>
      </c>
      <c r="M1960" t="str">
        <f>IF(OR(K1960&gt;0, L1960&gt;0), "Parent", "Not Parent")</f>
        <v>Parent</v>
      </c>
      <c r="N1960" t="s">
        <v>346</v>
      </c>
      <c r="O1960" s="8">
        <v>41916</v>
      </c>
      <c r="P1960" s="9">
        <f>O1960-N1960</f>
        <v>765</v>
      </c>
      <c r="Q1960">
        <v>19</v>
      </c>
      <c r="R1960" s="9">
        <f>P1960-Q1960</f>
        <v>746</v>
      </c>
      <c r="S1960" s="8">
        <f>O1960-R1960</f>
        <v>41170</v>
      </c>
      <c r="T1960">
        <v>19</v>
      </c>
      <c r="U1960">
        <v>3</v>
      </c>
      <c r="V1960">
        <v>26</v>
      </c>
      <c r="W1960">
        <v>10</v>
      </c>
      <c r="X1960">
        <v>9</v>
      </c>
      <c r="Y1960">
        <v>3</v>
      </c>
      <c r="Z1960">
        <v>70</v>
      </c>
      <c r="AA1960">
        <f>Z1960/P1960</f>
        <v>9.1503267973856203E-2</v>
      </c>
      <c r="AB1960" s="11" t="s">
        <v>506</v>
      </c>
      <c r="AC1960" t="s">
        <v>59</v>
      </c>
      <c r="AD1960">
        <v>3</v>
      </c>
      <c r="AE1960" t="str">
        <f>IF(AD1960&gt;3, "Prefers Discount", "Discount Indifferent")</f>
        <v>Discount Indifferent</v>
      </c>
      <c r="AF1960">
        <v>4</v>
      </c>
      <c r="AG1960">
        <v>2</v>
      </c>
      <c r="AH1960">
        <v>0</v>
      </c>
      <c r="AI1960" t="str">
        <f>INDEX($AF$1:$AH$1,MATCH(MAX(AF1960:AH1960),AF1960:AH1960,0))</f>
        <v>Store_Orders</v>
      </c>
      <c r="AJ1960">
        <v>8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f>SUM(AK1960:AO1960)</f>
        <v>0</v>
      </c>
      <c r="AQ1960" t="s">
        <v>67</v>
      </c>
      <c r="AR1960">
        <v>1</v>
      </c>
      <c r="AS1960" t="str">
        <f>IF(OR(AK1960&gt;0, AL1960&gt;0, AM1960&gt;0, AN1960&gt;0, AO1960&gt;0), "Converted", "Not Converted")</f>
        <v>Not Converted</v>
      </c>
      <c r="AT1960">
        <v>0</v>
      </c>
      <c r="AU1960">
        <v>3</v>
      </c>
      <c r="AV1960">
        <v>11</v>
      </c>
      <c r="AW1960">
        <f>IF(Z1960&gt;607, 4, 0)</f>
        <v>0</v>
      </c>
      <c r="AX1960">
        <f>IF(AA1960&gt;1.6588, 3, 0)</f>
        <v>0</v>
      </c>
      <c r="AY1960">
        <f>IF(P1960&gt;401, 2, 0)</f>
        <v>2</v>
      </c>
      <c r="AZ1960">
        <f>IF(I1960&gt;52915.77, 1, 0)</f>
        <v>0</v>
      </c>
      <c r="BA1960">
        <f>SUM(AW1960:AZ1960)</f>
        <v>2</v>
      </c>
      <c r="BB1960" t="str">
        <f>VLOOKUP(BA1960,'Standard Deviations'!$L$1:$M$11,2,TRUE)</f>
        <v>Bronze</v>
      </c>
    </row>
    <row r="1961" spans="1:54">
      <c r="A1961">
        <v>1968</v>
      </c>
      <c r="B1961">
        <v>1971</v>
      </c>
      <c r="C1961">
        <f>2024-B1961</f>
        <v>53</v>
      </c>
      <c r="D1961" t="str">
        <f>VLOOKUP(B1961,Reference!$A$1:$B$125, 2)</f>
        <v>Gen X</v>
      </c>
      <c r="E1961" t="s">
        <v>54</v>
      </c>
      <c r="F1961" t="str">
        <f>IF(E1961="High School", "No College", "College")</f>
        <v>College</v>
      </c>
      <c r="G1961" t="s">
        <v>89</v>
      </c>
      <c r="H1961">
        <v>45684</v>
      </c>
      <c r="I1961">
        <v>45684</v>
      </c>
      <c r="J1961" s="4" t="s">
        <v>175</v>
      </c>
      <c r="K1961">
        <v>1</v>
      </c>
      <c r="L1961">
        <v>0</v>
      </c>
      <c r="M1961" t="str">
        <f>IF(OR(K1961&gt;0, L1961&gt;0), "Parent", "Not Parent")</f>
        <v>Parent</v>
      </c>
      <c r="N1961" t="s">
        <v>286</v>
      </c>
      <c r="O1961" s="8">
        <v>41916</v>
      </c>
      <c r="P1961" s="9">
        <f>O1961-N1961</f>
        <v>306</v>
      </c>
      <c r="Q1961">
        <v>37</v>
      </c>
      <c r="R1961" s="9">
        <f>P1961-Q1961</f>
        <v>269</v>
      </c>
      <c r="S1961" s="8">
        <f>O1961-R1961</f>
        <v>41647</v>
      </c>
      <c r="T1961">
        <v>5</v>
      </c>
      <c r="U1961">
        <v>1</v>
      </c>
      <c r="V1961">
        <v>5</v>
      </c>
      <c r="W1961">
        <v>10</v>
      </c>
      <c r="X1961">
        <v>0</v>
      </c>
      <c r="Y1961">
        <v>7</v>
      </c>
      <c r="Z1961">
        <v>28</v>
      </c>
      <c r="AA1961">
        <f>Z1961/P1961</f>
        <v>9.1503267973856203E-2</v>
      </c>
      <c r="AB1961" s="11" t="s">
        <v>506</v>
      </c>
      <c r="AC1961" t="s">
        <v>59</v>
      </c>
      <c r="AD1961">
        <v>1</v>
      </c>
      <c r="AE1961" t="str">
        <f>IF(AD1961&gt;3, "Prefers Discount", "Discount Indifferent")</f>
        <v>Discount Indifferent</v>
      </c>
      <c r="AF1961">
        <v>2</v>
      </c>
      <c r="AG1961">
        <v>1</v>
      </c>
      <c r="AH1961">
        <v>0</v>
      </c>
      <c r="AI1961" t="str">
        <f>INDEX($AF$1:$AH$1,MATCH(MAX(AF1961:AH1961),AF1961:AH1961,0))</f>
        <v>Store_Orders</v>
      </c>
      <c r="AJ1961">
        <v>7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f>SUM(AK1961:AO1961)</f>
        <v>0</v>
      </c>
      <c r="AQ1961" t="s">
        <v>67</v>
      </c>
      <c r="AR1961">
        <v>0</v>
      </c>
      <c r="AS1961" t="str">
        <f>IF(OR(AK1961&gt;0, AL1961&gt;0, AM1961&gt;0, AN1961&gt;0, AO1961&gt;0), "Converted", "Not Converted")</f>
        <v>Not Converted</v>
      </c>
      <c r="AT1961">
        <v>0</v>
      </c>
      <c r="AU1961">
        <v>3</v>
      </c>
      <c r="AV1961">
        <v>11</v>
      </c>
      <c r="AW1961">
        <f>IF(Z1961&gt;607, 4, 0)</f>
        <v>0</v>
      </c>
      <c r="AX1961">
        <f>IF(AA1961&gt;1.6588, 3, 0)</f>
        <v>0</v>
      </c>
      <c r="AY1961">
        <f>IF(P1961&gt;401, 2, 0)</f>
        <v>0</v>
      </c>
      <c r="AZ1961">
        <f>IF(I1961&gt;52915.77, 1, 0)</f>
        <v>0</v>
      </c>
      <c r="BA1961">
        <f>SUM(AW1961:AZ1961)</f>
        <v>0</v>
      </c>
      <c r="BB1961" t="str">
        <f>VLOOKUP(BA1961,'Standard Deviations'!$L$1:$M$11,2,TRUE)</f>
        <v>No Tier</v>
      </c>
    </row>
    <row r="1962" spans="1:54">
      <c r="A1962">
        <v>10203</v>
      </c>
      <c r="B1962">
        <v>1990</v>
      </c>
      <c r="C1962">
        <f>2024-B1962</f>
        <v>34</v>
      </c>
      <c r="D1962" t="str">
        <f>VLOOKUP(B1962,Reference!$A$1:$B$125, 2)</f>
        <v>Millennials</v>
      </c>
      <c r="E1962" t="s">
        <v>54</v>
      </c>
      <c r="F1962" t="str">
        <f>IF(E1962="High School", "No College", "College")</f>
        <v>College</v>
      </c>
      <c r="G1962" t="s">
        <v>60</v>
      </c>
      <c r="H1962">
        <v>26095</v>
      </c>
      <c r="I1962">
        <v>26095</v>
      </c>
      <c r="J1962" s="4" t="s">
        <v>341</v>
      </c>
      <c r="K1962">
        <v>1</v>
      </c>
      <c r="L1962">
        <v>0</v>
      </c>
      <c r="M1962" t="str">
        <f>IF(OR(K1962&gt;0, L1962&gt;0), "Parent", "Not Parent")</f>
        <v>Parent</v>
      </c>
      <c r="N1962" t="s">
        <v>556</v>
      </c>
      <c r="O1962" s="8">
        <v>41916</v>
      </c>
      <c r="P1962" s="9">
        <f>O1962-N1962</f>
        <v>461</v>
      </c>
      <c r="Q1962">
        <v>77</v>
      </c>
      <c r="R1962" s="9">
        <f>P1962-Q1962</f>
        <v>384</v>
      </c>
      <c r="S1962" s="8">
        <f>O1962-R1962</f>
        <v>41532</v>
      </c>
      <c r="T1962">
        <v>11</v>
      </c>
      <c r="U1962">
        <v>7</v>
      </c>
      <c r="V1962">
        <v>9</v>
      </c>
      <c r="W1962">
        <v>3</v>
      </c>
      <c r="X1962">
        <v>1</v>
      </c>
      <c r="Y1962">
        <v>11</v>
      </c>
      <c r="Z1962">
        <v>42</v>
      </c>
      <c r="AA1962">
        <f>Z1962/P1962</f>
        <v>9.1106290672451198E-2</v>
      </c>
      <c r="AB1962" s="14" t="s">
        <v>506</v>
      </c>
      <c r="AC1962" s="13" t="s">
        <v>63</v>
      </c>
      <c r="AD1962">
        <v>1</v>
      </c>
      <c r="AE1962" t="str">
        <f>IF(AD1962&gt;3, "Prefers Discount", "Discount Indifferent")</f>
        <v>Discount Indifferent</v>
      </c>
      <c r="AF1962">
        <v>3</v>
      </c>
      <c r="AG1962">
        <v>1</v>
      </c>
      <c r="AH1962">
        <v>0</v>
      </c>
      <c r="AI1962" t="str">
        <f>INDEX($AF$1:$AH$1,MATCH(MAX(AF1962:AH1962),AF1962:AH1962,0))</f>
        <v>Store_Orders</v>
      </c>
      <c r="AJ1962">
        <v>7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f>SUM(AK1962:AO1962)</f>
        <v>0</v>
      </c>
      <c r="AQ1962" t="s">
        <v>67</v>
      </c>
      <c r="AR1962">
        <v>0</v>
      </c>
      <c r="AS1962" t="str">
        <f>IF(OR(AK1962&gt;0, AL1962&gt;0, AM1962&gt;0, AN1962&gt;0, AO1962&gt;0), "Converted", "Not Converted")</f>
        <v>Not Converted</v>
      </c>
      <c r="AT1962">
        <v>0</v>
      </c>
      <c r="AU1962">
        <v>3</v>
      </c>
      <c r="AV1962">
        <v>11</v>
      </c>
      <c r="AW1962">
        <f>IF(Z1962&gt;607, 4, 0)</f>
        <v>0</v>
      </c>
      <c r="AX1962">
        <f>IF(AA1962&gt;1.6588, 3, 0)</f>
        <v>0</v>
      </c>
      <c r="AY1962">
        <f>IF(P1962&gt;401, 2, 0)</f>
        <v>2</v>
      </c>
      <c r="AZ1962">
        <f>IF(I1962&gt;52915.77, 1, 0)</f>
        <v>0</v>
      </c>
      <c r="BA1962">
        <f>SUM(AW1962:AZ1962)</f>
        <v>2</v>
      </c>
      <c r="BB1962" t="str">
        <f>VLOOKUP(BA1962,'Standard Deviations'!$L$1:$M$11,2,TRUE)</f>
        <v>Bronze</v>
      </c>
    </row>
    <row r="1963" spans="1:54">
      <c r="A1963">
        <v>3102</v>
      </c>
      <c r="B1963">
        <v>1981</v>
      </c>
      <c r="C1963">
        <f>2024-B1963</f>
        <v>43</v>
      </c>
      <c r="D1963" t="str">
        <f>VLOOKUP(B1963,Reference!$A$1:$B$125, 2)</f>
        <v>Millennials</v>
      </c>
      <c r="E1963" t="s">
        <v>74</v>
      </c>
      <c r="F1963" t="str">
        <f>IF(E1963="High School", "No College", "College")</f>
        <v>College</v>
      </c>
      <c r="G1963" t="s">
        <v>65</v>
      </c>
      <c r="H1963">
        <v>19414</v>
      </c>
      <c r="I1963">
        <v>19414</v>
      </c>
      <c r="J1963" s="4" t="s">
        <v>341</v>
      </c>
      <c r="K1963">
        <v>1</v>
      </c>
      <c r="L1963">
        <v>0</v>
      </c>
      <c r="M1963" t="str">
        <f>IF(OR(K1963&gt;0, L1963&gt;0), "Parent", "Not Parent")</f>
        <v>Parent</v>
      </c>
      <c r="N1963" t="s">
        <v>542</v>
      </c>
      <c r="O1963" s="8">
        <v>41916</v>
      </c>
      <c r="P1963" s="9">
        <f>O1963-N1963</f>
        <v>353</v>
      </c>
      <c r="Q1963">
        <v>32</v>
      </c>
      <c r="R1963" s="9">
        <f>P1963-Q1963</f>
        <v>321</v>
      </c>
      <c r="S1963" s="8">
        <f>O1963-R1963</f>
        <v>41595</v>
      </c>
      <c r="T1963">
        <v>2</v>
      </c>
      <c r="U1963">
        <v>3</v>
      </c>
      <c r="V1963">
        <v>12</v>
      </c>
      <c r="W1963">
        <v>3</v>
      </c>
      <c r="X1963">
        <v>5</v>
      </c>
      <c r="Y1963">
        <v>7</v>
      </c>
      <c r="Z1963">
        <v>32</v>
      </c>
      <c r="AA1963">
        <f>Z1963/P1963</f>
        <v>9.0651558073654395E-2</v>
      </c>
      <c r="AB1963" s="11" t="s">
        <v>506</v>
      </c>
      <c r="AC1963" t="s">
        <v>59</v>
      </c>
      <c r="AD1963">
        <v>1</v>
      </c>
      <c r="AE1963" t="str">
        <f>IF(AD1963&gt;3, "Prefers Discount", "Discount Indifferent")</f>
        <v>Discount Indifferent</v>
      </c>
      <c r="AF1963">
        <v>3</v>
      </c>
      <c r="AG1963">
        <v>1</v>
      </c>
      <c r="AH1963">
        <v>0</v>
      </c>
      <c r="AI1963" t="str">
        <f>INDEX($AF$1:$AH$1,MATCH(MAX(AF1963:AH1963),AF1963:AH1963,0))</f>
        <v>Store_Orders</v>
      </c>
      <c r="AJ1963">
        <v>8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f>SUM(AK1963:AO1963)</f>
        <v>0</v>
      </c>
      <c r="AQ1963" t="s">
        <v>67</v>
      </c>
      <c r="AR1963">
        <v>0</v>
      </c>
      <c r="AS1963" t="str">
        <f>IF(OR(AK1963&gt;0, AL1963&gt;0, AM1963&gt;0, AN1963&gt;0, AO1963&gt;0), "Converted", "Not Converted")</f>
        <v>Not Converted</v>
      </c>
      <c r="AT1963">
        <v>0</v>
      </c>
      <c r="AU1963">
        <v>3</v>
      </c>
      <c r="AV1963">
        <v>11</v>
      </c>
      <c r="AW1963">
        <f>IF(Z1963&gt;607, 4, 0)</f>
        <v>0</v>
      </c>
      <c r="AX1963">
        <f>IF(AA1963&gt;1.6588, 3, 0)</f>
        <v>0</v>
      </c>
      <c r="AY1963">
        <f>IF(P1963&gt;401, 2, 0)</f>
        <v>0</v>
      </c>
      <c r="AZ1963">
        <f>IF(I1963&gt;52915.77, 1, 0)</f>
        <v>0</v>
      </c>
      <c r="BA1963">
        <f>SUM(AW1963:AZ1963)</f>
        <v>0</v>
      </c>
      <c r="BB1963" t="str">
        <f>VLOOKUP(BA1963,'Standard Deviations'!$L$1:$M$11,2,TRUE)</f>
        <v>No Tier</v>
      </c>
    </row>
    <row r="1964" spans="1:54">
      <c r="A1964">
        <v>2173</v>
      </c>
      <c r="B1964">
        <v>1952</v>
      </c>
      <c r="C1964">
        <f>2024-B1964</f>
        <v>72</v>
      </c>
      <c r="D1964" t="str">
        <f>VLOOKUP(B1964,Reference!$A$1:$B$125, 2)</f>
        <v>Boomers</v>
      </c>
      <c r="E1964" t="s">
        <v>54</v>
      </c>
      <c r="F1964" t="str">
        <f>IF(E1964="High School", "No College", "College")</f>
        <v>College</v>
      </c>
      <c r="G1964" t="s">
        <v>89</v>
      </c>
      <c r="H1964">
        <v>40049</v>
      </c>
      <c r="I1964">
        <v>40049</v>
      </c>
      <c r="J1964" s="4" t="s">
        <v>175</v>
      </c>
      <c r="K1964">
        <v>0</v>
      </c>
      <c r="L1964">
        <v>1</v>
      </c>
      <c r="M1964" t="str">
        <f>IF(OR(K1964&gt;0, L1964&gt;0), "Parent", "Not Parent")</f>
        <v>Parent</v>
      </c>
      <c r="N1964" t="s">
        <v>542</v>
      </c>
      <c r="O1964" s="8">
        <v>41916</v>
      </c>
      <c r="P1964" s="9">
        <f>O1964-N1964</f>
        <v>353</v>
      </c>
      <c r="Q1964">
        <v>23</v>
      </c>
      <c r="R1964" s="9">
        <f>P1964-Q1964</f>
        <v>330</v>
      </c>
      <c r="S1964" s="8">
        <f>O1964-R1964</f>
        <v>41586</v>
      </c>
      <c r="T1964">
        <v>13</v>
      </c>
      <c r="U1964">
        <v>6</v>
      </c>
      <c r="V1964">
        <v>7</v>
      </c>
      <c r="W1964">
        <v>0</v>
      </c>
      <c r="X1964">
        <v>3</v>
      </c>
      <c r="Y1964">
        <v>3</v>
      </c>
      <c r="Z1964">
        <v>32</v>
      </c>
      <c r="AA1964">
        <f>Z1964/P1964</f>
        <v>9.0651558073654395E-2</v>
      </c>
      <c r="AB1964" s="11" t="s">
        <v>506</v>
      </c>
      <c r="AC1964" t="s">
        <v>59</v>
      </c>
      <c r="AD1964">
        <v>1</v>
      </c>
      <c r="AE1964" t="str">
        <f>IF(AD1964&gt;3, "Prefers Discount", "Discount Indifferent")</f>
        <v>Discount Indifferent</v>
      </c>
      <c r="AF1964">
        <v>3</v>
      </c>
      <c r="AG1964">
        <v>1</v>
      </c>
      <c r="AH1964">
        <v>0</v>
      </c>
      <c r="AI1964" t="str">
        <f>INDEX($AF$1:$AH$1,MATCH(MAX(AF1964:AH1964),AF1964:AH1964,0))</f>
        <v>Store_Orders</v>
      </c>
      <c r="AJ1964">
        <v>6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f>SUM(AK1964:AO1964)</f>
        <v>0</v>
      </c>
      <c r="AQ1964" t="s">
        <v>67</v>
      </c>
      <c r="AR1964">
        <v>0</v>
      </c>
      <c r="AS1964" t="str">
        <f>IF(OR(AK1964&gt;0, AL1964&gt;0, AM1964&gt;0, AN1964&gt;0, AO1964&gt;0), "Converted", "Not Converted")</f>
        <v>Not Converted</v>
      </c>
      <c r="AT1964">
        <v>0</v>
      </c>
      <c r="AU1964">
        <v>3</v>
      </c>
      <c r="AV1964">
        <v>11</v>
      </c>
      <c r="AW1964">
        <f>IF(Z1964&gt;607, 4, 0)</f>
        <v>0</v>
      </c>
      <c r="AX1964">
        <f>IF(AA1964&gt;1.6588, 3, 0)</f>
        <v>0</v>
      </c>
      <c r="AY1964">
        <f>IF(P1964&gt;401, 2, 0)</f>
        <v>0</v>
      </c>
      <c r="AZ1964">
        <f>IF(I1964&gt;52915.77, 1, 0)</f>
        <v>0</v>
      </c>
      <c r="BA1964">
        <f>SUM(AW1964:AZ1964)</f>
        <v>0</v>
      </c>
      <c r="BB1964" t="str">
        <f>VLOOKUP(BA1964,'Standard Deviations'!$L$1:$M$11,2,TRUE)</f>
        <v>No Tier</v>
      </c>
    </row>
    <row r="1965" spans="1:54">
      <c r="A1965">
        <v>2661</v>
      </c>
      <c r="B1965">
        <v>1964</v>
      </c>
      <c r="C1965">
        <f>2024-B1965</f>
        <v>60</v>
      </c>
      <c r="D1965" t="str">
        <f>VLOOKUP(B1965,Reference!$A$1:$B$125, 2)</f>
        <v>Boomers</v>
      </c>
      <c r="E1965" t="s">
        <v>54</v>
      </c>
      <c r="F1965" t="str">
        <f>IF(E1965="High School", "No College", "College")</f>
        <v>College</v>
      </c>
      <c r="G1965" t="s">
        <v>60</v>
      </c>
      <c r="H1965">
        <v>18701</v>
      </c>
      <c r="I1965">
        <v>18701</v>
      </c>
      <c r="J1965" s="4" t="s">
        <v>341</v>
      </c>
      <c r="K1965">
        <v>1</v>
      </c>
      <c r="L1965">
        <v>1</v>
      </c>
      <c r="M1965" t="str">
        <f>IF(OR(K1965&gt;0, L1965&gt;0), "Parent", "Not Parent")</f>
        <v>Parent</v>
      </c>
      <c r="N1965" t="s">
        <v>305</v>
      </c>
      <c r="O1965" s="8">
        <v>41916</v>
      </c>
      <c r="P1965" s="9">
        <f>O1965-N1965</f>
        <v>487</v>
      </c>
      <c r="Q1965">
        <v>95</v>
      </c>
      <c r="R1965" s="9">
        <f>P1965-Q1965</f>
        <v>392</v>
      </c>
      <c r="S1965" s="8">
        <f>O1965-R1965</f>
        <v>41524</v>
      </c>
      <c r="T1965">
        <v>12</v>
      </c>
      <c r="U1965">
        <v>4</v>
      </c>
      <c r="V1965">
        <v>2</v>
      </c>
      <c r="W1965">
        <v>10</v>
      </c>
      <c r="X1965">
        <v>6</v>
      </c>
      <c r="Y1965">
        <v>10</v>
      </c>
      <c r="Z1965">
        <v>44</v>
      </c>
      <c r="AA1965">
        <f>Z1965/P1965</f>
        <v>9.034907597535935E-2</v>
      </c>
      <c r="AB1965" s="14" t="s">
        <v>506</v>
      </c>
      <c r="AC1965" s="13" t="s">
        <v>63</v>
      </c>
      <c r="AD1965">
        <v>4</v>
      </c>
      <c r="AE1965" t="str">
        <f>IF(AD1965&gt;3, "Prefers Discount", "Discount Indifferent")</f>
        <v>Prefers Discount</v>
      </c>
      <c r="AF1965">
        <v>4</v>
      </c>
      <c r="AG1965">
        <v>2</v>
      </c>
      <c r="AH1965">
        <v>0</v>
      </c>
      <c r="AI1965" t="str">
        <f>INDEX($AF$1:$AH$1,MATCH(MAX(AF1965:AH1965),AF1965:AH1965,0))</f>
        <v>Store_Orders</v>
      </c>
      <c r="AJ1965">
        <v>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f>SUM(AK1965:AO1965)</f>
        <v>0</v>
      </c>
      <c r="AQ1965" t="s">
        <v>67</v>
      </c>
      <c r="AR1965">
        <v>0</v>
      </c>
      <c r="AS1965" t="str">
        <f>IF(OR(AK1965&gt;0, AL1965&gt;0, AM1965&gt;0, AN1965&gt;0, AO1965&gt;0), "Converted", "Not Converted")</f>
        <v>Not Converted</v>
      </c>
      <c r="AT1965">
        <v>0</v>
      </c>
      <c r="AU1965">
        <v>3</v>
      </c>
      <c r="AV1965">
        <v>11</v>
      </c>
      <c r="AW1965">
        <f>IF(Z1965&gt;607, 4, 0)</f>
        <v>0</v>
      </c>
      <c r="AX1965">
        <f>IF(AA1965&gt;1.6588, 3, 0)</f>
        <v>0</v>
      </c>
      <c r="AY1965">
        <f>IF(P1965&gt;401, 2, 0)</f>
        <v>2</v>
      </c>
      <c r="AZ1965">
        <f>IF(I1965&gt;52915.77, 1, 0)</f>
        <v>0</v>
      </c>
      <c r="BA1965">
        <f>SUM(AW1965:AZ1965)</f>
        <v>2</v>
      </c>
      <c r="BB1965" t="str">
        <f>VLOOKUP(BA1965,'Standard Deviations'!$L$1:$M$11,2,TRUE)</f>
        <v>Bronze</v>
      </c>
    </row>
    <row r="1966" spans="1:54">
      <c r="A1966">
        <v>3130</v>
      </c>
      <c r="B1966">
        <v>1964</v>
      </c>
      <c r="C1966">
        <f>2024-B1966</f>
        <v>60</v>
      </c>
      <c r="D1966" t="str">
        <f>VLOOKUP(B1966,Reference!$A$1:$B$125, 2)</f>
        <v>Boomers</v>
      </c>
      <c r="E1966" t="s">
        <v>54</v>
      </c>
      <c r="F1966" t="str">
        <f>IF(E1966="High School", "No College", "College")</f>
        <v>College</v>
      </c>
      <c r="G1966" t="s">
        <v>60</v>
      </c>
      <c r="H1966">
        <v>18701</v>
      </c>
      <c r="I1966">
        <v>18701</v>
      </c>
      <c r="J1966" s="4" t="s">
        <v>341</v>
      </c>
      <c r="K1966">
        <v>1</v>
      </c>
      <c r="L1966">
        <v>1</v>
      </c>
      <c r="M1966" t="str">
        <f>IF(OR(K1966&gt;0, L1966&gt;0), "Parent", "Not Parent")</f>
        <v>Parent</v>
      </c>
      <c r="N1966" t="s">
        <v>305</v>
      </c>
      <c r="O1966" s="8">
        <v>41916</v>
      </c>
      <c r="P1966" s="9">
        <f>O1966-N1966</f>
        <v>487</v>
      </c>
      <c r="Q1966">
        <v>95</v>
      </c>
      <c r="R1966" s="9">
        <f>P1966-Q1966</f>
        <v>392</v>
      </c>
      <c r="S1966" s="8">
        <f>O1966-R1966</f>
        <v>41524</v>
      </c>
      <c r="T1966">
        <v>12</v>
      </c>
      <c r="U1966">
        <v>4</v>
      </c>
      <c r="V1966">
        <v>2</v>
      </c>
      <c r="W1966">
        <v>10</v>
      </c>
      <c r="X1966">
        <v>6</v>
      </c>
      <c r="Y1966">
        <v>10</v>
      </c>
      <c r="Z1966">
        <v>44</v>
      </c>
      <c r="AA1966">
        <f>Z1966/P1966</f>
        <v>9.034907597535935E-2</v>
      </c>
      <c r="AB1966" s="14" t="s">
        <v>506</v>
      </c>
      <c r="AC1966" s="13" t="s">
        <v>63</v>
      </c>
      <c r="AD1966">
        <v>4</v>
      </c>
      <c r="AE1966" t="str">
        <f>IF(AD1966&gt;3, "Prefers Discount", "Discount Indifferent")</f>
        <v>Prefers Discount</v>
      </c>
      <c r="AF1966">
        <v>4</v>
      </c>
      <c r="AG1966">
        <v>2</v>
      </c>
      <c r="AH1966">
        <v>0</v>
      </c>
      <c r="AI1966" t="str">
        <f>INDEX($AF$1:$AH$1,MATCH(MAX(AF1966:AH1966),AF1966:AH1966,0))</f>
        <v>Store_Orders</v>
      </c>
      <c r="AJ1966">
        <v>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f>SUM(AK1966:AO1966)</f>
        <v>0</v>
      </c>
      <c r="AQ1966" t="s">
        <v>67</v>
      </c>
      <c r="AR1966">
        <v>0</v>
      </c>
      <c r="AS1966" t="str">
        <f>IF(OR(AK1966&gt;0, AL1966&gt;0, AM1966&gt;0, AN1966&gt;0, AO1966&gt;0), "Converted", "Not Converted")</f>
        <v>Not Converted</v>
      </c>
      <c r="AT1966">
        <v>0</v>
      </c>
      <c r="AU1966">
        <v>3</v>
      </c>
      <c r="AV1966">
        <v>11</v>
      </c>
      <c r="AW1966">
        <f>IF(Z1966&gt;607, 4, 0)</f>
        <v>0</v>
      </c>
      <c r="AX1966">
        <f>IF(AA1966&gt;1.6588, 3, 0)</f>
        <v>0</v>
      </c>
      <c r="AY1966">
        <f>IF(P1966&gt;401, 2, 0)</f>
        <v>2</v>
      </c>
      <c r="AZ1966">
        <f>IF(I1966&gt;52915.77, 1, 0)</f>
        <v>0</v>
      </c>
      <c r="BA1966">
        <f>SUM(AW1966:AZ1966)</f>
        <v>2</v>
      </c>
      <c r="BB1966" t="str">
        <f>VLOOKUP(BA1966,'Standard Deviations'!$L$1:$M$11,2,TRUE)</f>
        <v>Bronze</v>
      </c>
    </row>
    <row r="1967" spans="1:54">
      <c r="A1967">
        <v>5585</v>
      </c>
      <c r="B1967">
        <v>1972</v>
      </c>
      <c r="C1967">
        <f>2024-B1967</f>
        <v>52</v>
      </c>
      <c r="D1967" t="str">
        <f>VLOOKUP(B1967,Reference!$A$1:$B$125, 2)</f>
        <v>Gen X</v>
      </c>
      <c r="E1967" t="s">
        <v>54</v>
      </c>
      <c r="F1967" t="str">
        <f>IF(E1967="High School", "No College", "College")</f>
        <v>College</v>
      </c>
      <c r="G1967" t="s">
        <v>60</v>
      </c>
      <c r="H1967">
        <v>21359</v>
      </c>
      <c r="I1967">
        <v>21359</v>
      </c>
      <c r="J1967" s="4" t="s">
        <v>341</v>
      </c>
      <c r="K1967">
        <v>1</v>
      </c>
      <c r="L1967">
        <v>0</v>
      </c>
      <c r="M1967" t="str">
        <f>IF(OR(K1967&gt;0, L1967&gt;0), "Parent", "Not Parent")</f>
        <v>Parent</v>
      </c>
      <c r="N1967" t="s">
        <v>426</v>
      </c>
      <c r="O1967" s="8">
        <v>41916</v>
      </c>
      <c r="P1967" s="9">
        <f>O1967-N1967</f>
        <v>532</v>
      </c>
      <c r="Q1967">
        <v>1</v>
      </c>
      <c r="R1967" s="9">
        <f>P1967-Q1967</f>
        <v>531</v>
      </c>
      <c r="S1967" s="8">
        <f>O1967-R1967</f>
        <v>41385</v>
      </c>
      <c r="T1967">
        <v>12</v>
      </c>
      <c r="U1967">
        <v>2</v>
      </c>
      <c r="V1967">
        <v>17</v>
      </c>
      <c r="W1967">
        <v>6</v>
      </c>
      <c r="X1967">
        <v>1</v>
      </c>
      <c r="Y1967">
        <v>10</v>
      </c>
      <c r="Z1967">
        <v>48</v>
      </c>
      <c r="AA1967">
        <f>Z1967/P1967</f>
        <v>9.0225563909774431E-2</v>
      </c>
      <c r="AB1967" s="11" t="s">
        <v>506</v>
      </c>
      <c r="AC1967" t="s">
        <v>59</v>
      </c>
      <c r="AD1967">
        <v>2</v>
      </c>
      <c r="AE1967" t="str">
        <f>IF(AD1967&gt;3, "Prefers Discount", "Discount Indifferent")</f>
        <v>Discount Indifferent</v>
      </c>
      <c r="AF1967">
        <v>3</v>
      </c>
      <c r="AG1967">
        <v>2</v>
      </c>
      <c r="AH1967">
        <v>0</v>
      </c>
      <c r="AI1967" t="str">
        <f>INDEX($AF$1:$AH$1,MATCH(MAX(AF1967:AH1967),AF1967:AH1967,0))</f>
        <v>Store_Orders</v>
      </c>
      <c r="AJ1967">
        <v>8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f>SUM(AK1967:AO1967)</f>
        <v>0</v>
      </c>
      <c r="AQ1967" t="s">
        <v>67</v>
      </c>
      <c r="AR1967">
        <v>1</v>
      </c>
      <c r="AS1967" t="str">
        <f>IF(OR(AK1967&gt;0, AL1967&gt;0, AM1967&gt;0, AN1967&gt;0, AO1967&gt;0), "Converted", "Not Converted")</f>
        <v>Not Converted</v>
      </c>
      <c r="AT1967">
        <v>0</v>
      </c>
      <c r="AU1967">
        <v>3</v>
      </c>
      <c r="AV1967">
        <v>11</v>
      </c>
      <c r="AW1967">
        <f>IF(Z1967&gt;607, 4, 0)</f>
        <v>0</v>
      </c>
      <c r="AX1967">
        <f>IF(AA1967&gt;1.6588, 3, 0)</f>
        <v>0</v>
      </c>
      <c r="AY1967">
        <f>IF(P1967&gt;401, 2, 0)</f>
        <v>2</v>
      </c>
      <c r="AZ1967">
        <f>IF(I1967&gt;52915.77, 1, 0)</f>
        <v>0</v>
      </c>
      <c r="BA1967">
        <f>SUM(AW1967:AZ1967)</f>
        <v>2</v>
      </c>
      <c r="BB1967" t="str">
        <f>VLOOKUP(BA1967,'Standard Deviations'!$L$1:$M$11,2,TRUE)</f>
        <v>Bronze</v>
      </c>
    </row>
    <row r="1968" spans="1:54">
      <c r="A1968">
        <v>10691</v>
      </c>
      <c r="B1968">
        <v>1960</v>
      </c>
      <c r="C1968">
        <f>2024-B1968</f>
        <v>64</v>
      </c>
      <c r="D1968" t="str">
        <f>VLOOKUP(B1968,Reference!$A$1:$B$125, 2)</f>
        <v>Boomers</v>
      </c>
      <c r="E1968" t="s">
        <v>64</v>
      </c>
      <c r="F1968" t="str">
        <f>IF(E1968="High School", "No College", "College")</f>
        <v>College</v>
      </c>
      <c r="G1968" t="s">
        <v>55</v>
      </c>
      <c r="H1968">
        <v>28520</v>
      </c>
      <c r="I1968">
        <v>28520</v>
      </c>
      <c r="J1968" s="4" t="s">
        <v>341</v>
      </c>
      <c r="K1968">
        <v>1</v>
      </c>
      <c r="L1968">
        <v>1</v>
      </c>
      <c r="M1968" t="str">
        <f>IF(OR(K1968&gt;0, L1968&gt;0), "Parent", "Not Parent")</f>
        <v>Parent</v>
      </c>
      <c r="N1968" t="s">
        <v>711</v>
      </c>
      <c r="O1968" s="8">
        <v>41916</v>
      </c>
      <c r="P1968" s="9">
        <f>O1968-N1968</f>
        <v>477</v>
      </c>
      <c r="Q1968">
        <v>55</v>
      </c>
      <c r="R1968" s="9">
        <f>P1968-Q1968</f>
        <v>422</v>
      </c>
      <c r="S1968" s="8">
        <f>O1968-R1968</f>
        <v>41494</v>
      </c>
      <c r="T1968">
        <v>11</v>
      </c>
      <c r="U1968">
        <v>0</v>
      </c>
      <c r="V1968">
        <v>10</v>
      </c>
      <c r="W1968">
        <v>0</v>
      </c>
      <c r="X1968">
        <v>2</v>
      </c>
      <c r="Y1968">
        <v>20</v>
      </c>
      <c r="Z1968">
        <v>43</v>
      </c>
      <c r="AA1968">
        <f>Z1968/P1968</f>
        <v>9.0146750524109018E-2</v>
      </c>
      <c r="AB1968" s="14" t="s">
        <v>506</v>
      </c>
      <c r="AC1968" s="13" t="s">
        <v>63</v>
      </c>
      <c r="AD1968">
        <v>1</v>
      </c>
      <c r="AE1968" t="str">
        <f>IF(AD1968&gt;3, "Prefers Discount", "Discount Indifferent")</f>
        <v>Discount Indifferent</v>
      </c>
      <c r="AF1968">
        <v>2</v>
      </c>
      <c r="AG1968">
        <v>1</v>
      </c>
      <c r="AH1968">
        <v>1</v>
      </c>
      <c r="AI1968" t="str">
        <f>INDEX($AF$1:$AH$1,MATCH(MAX(AF1968:AH1968),AF1968:AH1968,0))</f>
        <v>Store_Orders</v>
      </c>
      <c r="AJ1968">
        <v>6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f>SUM(AK1968:AO1968)</f>
        <v>0</v>
      </c>
      <c r="AQ1968" t="s">
        <v>67</v>
      </c>
      <c r="AR1968">
        <v>0</v>
      </c>
      <c r="AS1968" t="str">
        <f>IF(OR(AK1968&gt;0, AL1968&gt;0, AM1968&gt;0, AN1968&gt;0, AO1968&gt;0), "Converted", "Not Converted")</f>
        <v>Not Converted</v>
      </c>
      <c r="AT1968">
        <v>0</v>
      </c>
      <c r="AU1968">
        <v>3</v>
      </c>
      <c r="AV1968">
        <v>11</v>
      </c>
      <c r="AW1968">
        <f>IF(Z1968&gt;607, 4, 0)</f>
        <v>0</v>
      </c>
      <c r="AX1968">
        <f>IF(AA1968&gt;1.6588, 3, 0)</f>
        <v>0</v>
      </c>
      <c r="AY1968">
        <f>IF(P1968&gt;401, 2, 0)</f>
        <v>2</v>
      </c>
      <c r="AZ1968">
        <f>IF(I1968&gt;52915.77, 1, 0)</f>
        <v>0</v>
      </c>
      <c r="BA1968">
        <f>SUM(AW1968:AZ1968)</f>
        <v>2</v>
      </c>
      <c r="BB1968" t="str">
        <f>VLOOKUP(BA1968,'Standard Deviations'!$L$1:$M$11,2,TRUE)</f>
        <v>Bronze</v>
      </c>
    </row>
    <row r="1969" spans="1:54">
      <c r="A1969">
        <v>4432</v>
      </c>
      <c r="B1969">
        <v>1976</v>
      </c>
      <c r="C1969">
        <f>2024-B1969</f>
        <v>48</v>
      </c>
      <c r="D1969" t="str">
        <f>VLOOKUP(B1969,Reference!$A$1:$B$125, 2)</f>
        <v>Gen X</v>
      </c>
      <c r="E1969" t="s">
        <v>54</v>
      </c>
      <c r="F1969" t="str">
        <f>IF(E1969="High School", "No College", "College")</f>
        <v>College</v>
      </c>
      <c r="G1969" t="s">
        <v>71</v>
      </c>
      <c r="H1969">
        <v>31615</v>
      </c>
      <c r="I1969">
        <v>31615</v>
      </c>
      <c r="J1969" s="4" t="s">
        <v>175</v>
      </c>
      <c r="K1969">
        <v>1</v>
      </c>
      <c r="L1969">
        <v>0</v>
      </c>
      <c r="M1969" t="str">
        <f>IF(OR(K1969&gt;0, L1969&gt;0), "Parent", "Not Parent")</f>
        <v>Parent</v>
      </c>
      <c r="N1969" t="s">
        <v>698</v>
      </c>
      <c r="O1969" s="8">
        <v>41916</v>
      </c>
      <c r="P1969" s="9">
        <f>O1969-N1969</f>
        <v>567</v>
      </c>
      <c r="Q1969">
        <v>82</v>
      </c>
      <c r="R1969" s="9">
        <f>P1969-Q1969</f>
        <v>485</v>
      </c>
      <c r="S1969" s="8">
        <f>O1969-R1969</f>
        <v>41431</v>
      </c>
      <c r="T1969">
        <v>2</v>
      </c>
      <c r="U1969">
        <v>3</v>
      </c>
      <c r="V1969">
        <v>20</v>
      </c>
      <c r="W1969">
        <v>6</v>
      </c>
      <c r="X1969">
        <v>11</v>
      </c>
      <c r="Y1969">
        <v>9</v>
      </c>
      <c r="Z1969">
        <v>51</v>
      </c>
      <c r="AA1969">
        <f>Z1969/P1969</f>
        <v>8.9947089947089942E-2</v>
      </c>
      <c r="AB1969" s="14" t="s">
        <v>506</v>
      </c>
      <c r="AC1969" s="13" t="s">
        <v>63</v>
      </c>
      <c r="AD1969">
        <v>2</v>
      </c>
      <c r="AE1969" t="str">
        <f>IF(AD1969&gt;3, "Prefers Discount", "Discount Indifferent")</f>
        <v>Discount Indifferent</v>
      </c>
      <c r="AF1969">
        <v>3</v>
      </c>
      <c r="AG1969">
        <v>2</v>
      </c>
      <c r="AH1969">
        <v>0</v>
      </c>
      <c r="AI1969" t="str">
        <f>INDEX($AF$1:$AH$1,MATCH(MAX(AF1969:AH1969),AF1969:AH1969,0))</f>
        <v>Store_Orders</v>
      </c>
      <c r="AJ1969">
        <v>7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f>SUM(AK1969:AO1969)</f>
        <v>0</v>
      </c>
      <c r="AQ1969" t="s">
        <v>67</v>
      </c>
      <c r="AR1969">
        <v>0</v>
      </c>
      <c r="AS1969" t="str">
        <f>IF(OR(AK1969&gt;0, AL1969&gt;0, AM1969&gt;0, AN1969&gt;0, AO1969&gt;0), "Converted", "Not Converted")</f>
        <v>Not Converted</v>
      </c>
      <c r="AT1969">
        <v>0</v>
      </c>
      <c r="AU1969">
        <v>3</v>
      </c>
      <c r="AV1969">
        <v>11</v>
      </c>
      <c r="AW1969">
        <f>IF(Z1969&gt;607, 4, 0)</f>
        <v>0</v>
      </c>
      <c r="AX1969">
        <f>IF(AA1969&gt;1.6588, 3, 0)</f>
        <v>0</v>
      </c>
      <c r="AY1969">
        <f>IF(P1969&gt;401, 2, 0)</f>
        <v>2</v>
      </c>
      <c r="AZ1969">
        <f>IF(I1969&gt;52915.77, 1, 0)</f>
        <v>0</v>
      </c>
      <c r="BA1969">
        <f>SUM(AW1969:AZ1969)</f>
        <v>2</v>
      </c>
      <c r="BB1969" t="str">
        <f>VLOOKUP(BA1969,'Standard Deviations'!$L$1:$M$11,2,TRUE)</f>
        <v>Bronze</v>
      </c>
    </row>
    <row r="1970" spans="1:54">
      <c r="A1970">
        <v>5062</v>
      </c>
      <c r="B1970">
        <v>1963</v>
      </c>
      <c r="C1970">
        <f>2024-B1970</f>
        <v>61</v>
      </c>
      <c r="D1970" t="str">
        <f>VLOOKUP(B1970,Reference!$A$1:$B$125, 2)</f>
        <v>Boomers</v>
      </c>
      <c r="E1970" t="s">
        <v>68</v>
      </c>
      <c r="F1970" t="str">
        <f>IF(E1970="High School", "No College", "College")</f>
        <v>College</v>
      </c>
      <c r="G1970" t="s">
        <v>55</v>
      </c>
      <c r="H1970">
        <v>54072</v>
      </c>
      <c r="I1970">
        <v>54072</v>
      </c>
      <c r="J1970" s="4" t="s">
        <v>61</v>
      </c>
      <c r="K1970">
        <v>1</v>
      </c>
      <c r="L1970">
        <v>1</v>
      </c>
      <c r="M1970" t="str">
        <f>IF(OR(K1970&gt;0, L1970&gt;0), "Parent", "Not Parent")</f>
        <v>Parent</v>
      </c>
      <c r="N1970" t="s">
        <v>155</v>
      </c>
      <c r="O1970" s="8">
        <v>41916</v>
      </c>
      <c r="P1970" s="9">
        <f>O1970-N1970</f>
        <v>434</v>
      </c>
      <c r="Q1970">
        <v>71</v>
      </c>
      <c r="R1970" s="9">
        <f>P1970-Q1970</f>
        <v>363</v>
      </c>
      <c r="S1970" s="8">
        <f>O1970-R1970</f>
        <v>41553</v>
      </c>
      <c r="T1970">
        <v>35</v>
      </c>
      <c r="U1970">
        <v>0</v>
      </c>
      <c r="V1970">
        <v>4</v>
      </c>
      <c r="W1970">
        <v>0</v>
      </c>
      <c r="X1970">
        <v>0</v>
      </c>
      <c r="Y1970">
        <v>0</v>
      </c>
      <c r="Z1970">
        <v>39</v>
      </c>
      <c r="AA1970">
        <f>Z1970/P1970</f>
        <v>8.9861751152073732E-2</v>
      </c>
      <c r="AB1970" s="14" t="s">
        <v>506</v>
      </c>
      <c r="AC1970" s="13" t="s">
        <v>63</v>
      </c>
      <c r="AD1970">
        <v>1</v>
      </c>
      <c r="AE1970" t="str">
        <f>IF(AD1970&gt;3, "Prefers Discount", "Discount Indifferent")</f>
        <v>Discount Indifferent</v>
      </c>
      <c r="AF1970">
        <v>2</v>
      </c>
      <c r="AG1970">
        <v>2</v>
      </c>
      <c r="AH1970">
        <v>0</v>
      </c>
      <c r="AI1970" t="str">
        <f>INDEX($AF$1:$AH$1,MATCH(MAX(AF1970:AH1970),AF1970:AH1970,0))</f>
        <v>Store_Orders</v>
      </c>
      <c r="AJ1970">
        <v>8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f>SUM(AK1970:AO1970)</f>
        <v>0</v>
      </c>
      <c r="AQ1970" t="s">
        <v>67</v>
      </c>
      <c r="AR1970">
        <v>0</v>
      </c>
      <c r="AS1970" t="str">
        <f>IF(OR(AK1970&gt;0, AL1970&gt;0, AM1970&gt;0, AN1970&gt;0, AO1970&gt;0), "Converted", "Not Converted")</f>
        <v>Not Converted</v>
      </c>
      <c r="AT1970">
        <v>0</v>
      </c>
      <c r="AU1970">
        <v>3</v>
      </c>
      <c r="AV1970">
        <v>11</v>
      </c>
      <c r="AW1970">
        <f>IF(Z1970&gt;607, 4, 0)</f>
        <v>0</v>
      </c>
      <c r="AX1970">
        <f>IF(AA1970&gt;1.6588, 3, 0)</f>
        <v>0</v>
      </c>
      <c r="AY1970">
        <f>IF(P1970&gt;401, 2, 0)</f>
        <v>2</v>
      </c>
      <c r="AZ1970">
        <f>IF(I1970&gt;52915.77, 1, 0)</f>
        <v>1</v>
      </c>
      <c r="BA1970">
        <f>SUM(AW1970:AZ1970)</f>
        <v>3</v>
      </c>
      <c r="BB1970" t="str">
        <f>VLOOKUP(BA1970,'Standard Deviations'!$L$1:$M$11,2,TRUE)</f>
        <v>Silver</v>
      </c>
    </row>
    <row r="1971" spans="1:54">
      <c r="A1971">
        <v>8553</v>
      </c>
      <c r="B1971">
        <v>1965</v>
      </c>
      <c r="C1971">
        <f>2024-B1971</f>
        <v>59</v>
      </c>
      <c r="D1971" t="str">
        <f>VLOOKUP(B1971,Reference!$A$1:$B$125, 2)</f>
        <v>Gen X</v>
      </c>
      <c r="E1971" t="s">
        <v>54</v>
      </c>
      <c r="F1971" t="str">
        <f>IF(E1971="High School", "No College", "College")</f>
        <v>College</v>
      </c>
      <c r="G1971" t="s">
        <v>55</v>
      </c>
      <c r="H1971">
        <v>44300</v>
      </c>
      <c r="I1971">
        <v>44300</v>
      </c>
      <c r="J1971" s="4" t="s">
        <v>175</v>
      </c>
      <c r="K1971">
        <v>1</v>
      </c>
      <c r="L1971">
        <v>1</v>
      </c>
      <c r="M1971" t="str">
        <f>IF(OR(K1971&gt;0, L1971&gt;0), "Parent", "Not Parent")</f>
        <v>Parent</v>
      </c>
      <c r="N1971" t="s">
        <v>338</v>
      </c>
      <c r="O1971" s="8">
        <v>41916</v>
      </c>
      <c r="P1971" s="9">
        <f>O1971-N1971</f>
        <v>468</v>
      </c>
      <c r="Q1971">
        <v>65</v>
      </c>
      <c r="R1971" s="9">
        <f>P1971-Q1971</f>
        <v>403</v>
      </c>
      <c r="S1971" s="8">
        <f>O1971-R1971</f>
        <v>41513</v>
      </c>
      <c r="T1971">
        <v>30</v>
      </c>
      <c r="U1971">
        <v>0</v>
      </c>
      <c r="V1971">
        <v>9</v>
      </c>
      <c r="W1971">
        <v>0</v>
      </c>
      <c r="X1971">
        <v>0</v>
      </c>
      <c r="Y1971">
        <v>3</v>
      </c>
      <c r="Z1971">
        <v>42</v>
      </c>
      <c r="AA1971">
        <f>Z1971/P1971</f>
        <v>8.9743589743589744E-2</v>
      </c>
      <c r="AB1971" s="14" t="s">
        <v>506</v>
      </c>
      <c r="AC1971" s="13" t="s">
        <v>63</v>
      </c>
      <c r="AD1971">
        <v>2</v>
      </c>
      <c r="AE1971" t="str">
        <f>IF(AD1971&gt;3, "Prefers Discount", "Discount Indifferent")</f>
        <v>Discount Indifferent</v>
      </c>
      <c r="AF1971">
        <v>3</v>
      </c>
      <c r="AG1971">
        <v>1</v>
      </c>
      <c r="AH1971">
        <v>0</v>
      </c>
      <c r="AI1971" t="str">
        <f>INDEX($AF$1:$AH$1,MATCH(MAX(AF1971:AH1971),AF1971:AH1971,0))</f>
        <v>Store_Orders</v>
      </c>
      <c r="AJ1971">
        <v>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f>SUM(AK1971:AO1971)</f>
        <v>0</v>
      </c>
      <c r="AQ1971" t="s">
        <v>67</v>
      </c>
      <c r="AR1971">
        <v>0</v>
      </c>
      <c r="AS1971" t="str">
        <f>IF(OR(AK1971&gt;0, AL1971&gt;0, AM1971&gt;0, AN1971&gt;0, AO1971&gt;0), "Converted", "Not Converted")</f>
        <v>Not Converted</v>
      </c>
      <c r="AT1971">
        <v>0</v>
      </c>
      <c r="AU1971">
        <v>3</v>
      </c>
      <c r="AV1971">
        <v>11</v>
      </c>
      <c r="AW1971">
        <f>IF(Z1971&gt;607, 4, 0)</f>
        <v>0</v>
      </c>
      <c r="AX1971">
        <f>IF(AA1971&gt;1.6588, 3, 0)</f>
        <v>0</v>
      </c>
      <c r="AY1971">
        <f>IF(P1971&gt;401, 2, 0)</f>
        <v>2</v>
      </c>
      <c r="AZ1971">
        <f>IF(I1971&gt;52915.77, 1, 0)</f>
        <v>0</v>
      </c>
      <c r="BA1971">
        <f>SUM(AW1971:AZ1971)</f>
        <v>2</v>
      </c>
      <c r="BB1971" t="str">
        <f>VLOOKUP(BA1971,'Standard Deviations'!$L$1:$M$11,2,TRUE)</f>
        <v>Bronze</v>
      </c>
    </row>
    <row r="1972" spans="1:54">
      <c r="A1972">
        <v>4099</v>
      </c>
      <c r="B1972">
        <v>1972</v>
      </c>
      <c r="C1972">
        <f>2024-B1972</f>
        <v>52</v>
      </c>
      <c r="D1972" t="str">
        <f>VLOOKUP(B1972,Reference!$A$1:$B$125, 2)</f>
        <v>Gen X</v>
      </c>
      <c r="E1972" t="s">
        <v>54</v>
      </c>
      <c r="F1972" t="str">
        <f>IF(E1972="High School", "No College", "College")</f>
        <v>College</v>
      </c>
      <c r="G1972" t="s">
        <v>55</v>
      </c>
      <c r="H1972">
        <v>30675</v>
      </c>
      <c r="I1972">
        <v>30675</v>
      </c>
      <c r="J1972" s="4" t="s">
        <v>341</v>
      </c>
      <c r="K1972">
        <v>1</v>
      </c>
      <c r="L1972">
        <v>0</v>
      </c>
      <c r="M1972" t="str">
        <f>IF(OR(K1972&gt;0, L1972&gt;0), "Parent", "Not Parent")</f>
        <v>Parent</v>
      </c>
      <c r="N1972" t="s">
        <v>321</v>
      </c>
      <c r="O1972" s="8">
        <v>41916</v>
      </c>
      <c r="P1972" s="9">
        <f>O1972-N1972</f>
        <v>691</v>
      </c>
      <c r="Q1972">
        <v>14</v>
      </c>
      <c r="R1972" s="9">
        <f>P1972-Q1972</f>
        <v>677</v>
      </c>
      <c r="S1972" s="8">
        <f>O1972-R1972</f>
        <v>41239</v>
      </c>
      <c r="T1972">
        <v>10</v>
      </c>
      <c r="U1972">
        <v>2</v>
      </c>
      <c r="V1972">
        <v>16</v>
      </c>
      <c r="W1972">
        <v>11</v>
      </c>
      <c r="X1972">
        <v>2</v>
      </c>
      <c r="Y1972">
        <v>21</v>
      </c>
      <c r="Z1972">
        <v>62</v>
      </c>
      <c r="AA1972">
        <f>Z1972/P1972</f>
        <v>8.9725036179450074E-2</v>
      </c>
      <c r="AB1972" s="11" t="s">
        <v>506</v>
      </c>
      <c r="AC1972" t="s">
        <v>59</v>
      </c>
      <c r="AD1972">
        <v>1</v>
      </c>
      <c r="AE1972" t="str">
        <f>IF(AD1972&gt;3, "Prefers Discount", "Discount Indifferent")</f>
        <v>Discount Indifferent</v>
      </c>
      <c r="AF1972">
        <v>3</v>
      </c>
      <c r="AG1972">
        <v>1</v>
      </c>
      <c r="AH1972">
        <v>0</v>
      </c>
      <c r="AI1972" t="str">
        <f>INDEX($AF$1:$AH$1,MATCH(MAX(AF1972:AH1972),AF1972:AH1972,0))</f>
        <v>Store_Orders</v>
      </c>
      <c r="AJ1972">
        <v>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f>SUM(AK1972:AO1972)</f>
        <v>0</v>
      </c>
      <c r="AQ1972" t="s">
        <v>67</v>
      </c>
      <c r="AR1972">
        <v>0</v>
      </c>
      <c r="AS1972" t="str">
        <f>IF(OR(AK1972&gt;0, AL1972&gt;0, AM1972&gt;0, AN1972&gt;0, AO1972&gt;0), "Converted", "Not Converted")</f>
        <v>Not Converted</v>
      </c>
      <c r="AT1972">
        <v>0</v>
      </c>
      <c r="AU1972">
        <v>3</v>
      </c>
      <c r="AV1972">
        <v>11</v>
      </c>
      <c r="AW1972">
        <f>IF(Z1972&gt;607, 4, 0)</f>
        <v>0</v>
      </c>
      <c r="AX1972">
        <f>IF(AA1972&gt;1.6588, 3, 0)</f>
        <v>0</v>
      </c>
      <c r="AY1972">
        <f>IF(P1972&gt;401, 2, 0)</f>
        <v>2</v>
      </c>
      <c r="AZ1972">
        <f>IF(I1972&gt;52915.77, 1, 0)</f>
        <v>0</v>
      </c>
      <c r="BA1972">
        <f>SUM(AW1972:AZ1972)</f>
        <v>2</v>
      </c>
      <c r="BB1972" t="str">
        <f>VLOOKUP(BA1972,'Standard Deviations'!$L$1:$M$11,2,TRUE)</f>
        <v>Bronze</v>
      </c>
    </row>
    <row r="1973" spans="1:54">
      <c r="A1973">
        <v>4692</v>
      </c>
      <c r="B1973">
        <v>1976</v>
      </c>
      <c r="C1973">
        <f>2024-B1973</f>
        <v>48</v>
      </c>
      <c r="D1973" t="str">
        <f>VLOOKUP(B1973,Reference!$A$1:$B$125, 2)</f>
        <v>Gen X</v>
      </c>
      <c r="E1973" t="s">
        <v>54</v>
      </c>
      <c r="F1973" t="str">
        <f>IF(E1973="High School", "No College", "College")</f>
        <v>College</v>
      </c>
      <c r="G1973" t="s">
        <v>55</v>
      </c>
      <c r="H1973">
        <v>7500</v>
      </c>
      <c r="I1973">
        <v>90000</v>
      </c>
      <c r="J1973" s="4" t="s">
        <v>56</v>
      </c>
      <c r="K1973">
        <v>1</v>
      </c>
      <c r="L1973">
        <v>0</v>
      </c>
      <c r="M1973" t="str">
        <f>IF(OR(K1973&gt;0, L1973&gt;0), "Parent", "Not Parent")</f>
        <v>Parent</v>
      </c>
      <c r="N1973" t="s">
        <v>393</v>
      </c>
      <c r="O1973" s="8">
        <v>41916</v>
      </c>
      <c r="P1973" s="9">
        <f>O1973-N1973</f>
        <v>794</v>
      </c>
      <c r="Q1973">
        <v>19</v>
      </c>
      <c r="R1973" s="9">
        <f>P1973-Q1973</f>
        <v>775</v>
      </c>
      <c r="S1973" s="8">
        <f>O1973-R1973</f>
        <v>41141</v>
      </c>
      <c r="T1973">
        <v>7</v>
      </c>
      <c r="U1973">
        <v>0</v>
      </c>
      <c r="V1973">
        <v>12</v>
      </c>
      <c r="W1973">
        <v>13</v>
      </c>
      <c r="X1973">
        <v>7</v>
      </c>
      <c r="Y1973">
        <v>32</v>
      </c>
      <c r="Z1973">
        <v>71</v>
      </c>
      <c r="AA1973">
        <f>Z1973/P1973</f>
        <v>8.9420654911838787E-2</v>
      </c>
      <c r="AB1973" s="11" t="s">
        <v>506</v>
      </c>
      <c r="AC1973" t="s">
        <v>59</v>
      </c>
      <c r="AD1973">
        <v>5</v>
      </c>
      <c r="AE1973" t="str">
        <f>IF(AD1973&gt;3, "Prefers Discount", "Discount Indifferent")</f>
        <v>Prefers Discount</v>
      </c>
      <c r="AF1973">
        <v>2</v>
      </c>
      <c r="AG1973">
        <v>4</v>
      </c>
      <c r="AH1973">
        <v>1</v>
      </c>
      <c r="AI1973" t="str">
        <f>INDEX($AF$1:$AH$1,MATCH(MAX(AF1973:AH1973),AF1973:AH1973,0))</f>
        <v>Web_Orders</v>
      </c>
      <c r="AJ1973">
        <v>9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f>SUM(AK1973:AO1973)</f>
        <v>1</v>
      </c>
      <c r="AQ1973" t="str">
        <f>INDEX($AK$1:$AO$1,MATCH(MAX(AK1973:AO1973),AK1973:AO1973,0))</f>
        <v>Converted_on_Camp3</v>
      </c>
      <c r="AR1973">
        <v>1</v>
      </c>
      <c r="AS1973" t="str">
        <f>IF(OR(AK1973&gt;0, AL1973&gt;0, AM1973&gt;0, AN1973&gt;0, AO1973&gt;0), "Converted", "Not Converted")</f>
        <v>Converted</v>
      </c>
      <c r="AT1973">
        <v>0</v>
      </c>
      <c r="AU1973">
        <v>3</v>
      </c>
      <c r="AV1973">
        <v>11</v>
      </c>
      <c r="AW1973">
        <f>IF(Z1973&gt;607, 4, 0)</f>
        <v>0</v>
      </c>
      <c r="AX1973">
        <f>IF(AA1973&gt;1.6588, 3, 0)</f>
        <v>0</v>
      </c>
      <c r="AY1973">
        <f>IF(P1973&gt;401, 2, 0)</f>
        <v>2</v>
      </c>
      <c r="AZ1973">
        <f>IF(I1973&gt;52915.77, 1, 0)</f>
        <v>1</v>
      </c>
      <c r="BA1973">
        <f>SUM(AW1973:AZ1973)</f>
        <v>3</v>
      </c>
      <c r="BB1973" t="str">
        <f>VLOOKUP(BA1973,'Standard Deviations'!$L$1:$M$11,2,TRUE)</f>
        <v>Silver</v>
      </c>
    </row>
    <row r="1974" spans="1:54">
      <c r="A1974">
        <v>9960</v>
      </c>
      <c r="B1974">
        <v>1991</v>
      </c>
      <c r="C1974">
        <f>2024-B1974</f>
        <v>33</v>
      </c>
      <c r="D1974" t="str">
        <f>VLOOKUP(B1974,Reference!$A$1:$B$125, 2)</f>
        <v>Millennials</v>
      </c>
      <c r="E1974" t="s">
        <v>546</v>
      </c>
      <c r="F1974" t="str">
        <f>IF(E1974="High School", "No College", "College")</f>
        <v>No College</v>
      </c>
      <c r="G1974" t="s">
        <v>60</v>
      </c>
      <c r="H1974">
        <v>26868</v>
      </c>
      <c r="I1974">
        <v>26868</v>
      </c>
      <c r="J1974" s="4" t="s">
        <v>341</v>
      </c>
      <c r="K1974">
        <v>1</v>
      </c>
      <c r="L1974">
        <v>0</v>
      </c>
      <c r="M1974" t="str">
        <f>IF(OR(K1974&gt;0, L1974&gt;0), "Parent", "Not Parent")</f>
        <v>Parent</v>
      </c>
      <c r="N1974" t="s">
        <v>166</v>
      </c>
      <c r="O1974" s="8">
        <v>41916</v>
      </c>
      <c r="P1974" s="9">
        <f>O1974-N1974</f>
        <v>157</v>
      </c>
      <c r="Q1974">
        <v>52</v>
      </c>
      <c r="R1974" s="9">
        <f>P1974-Q1974</f>
        <v>105</v>
      </c>
      <c r="S1974" s="8">
        <f>O1974-R1974</f>
        <v>41811</v>
      </c>
      <c r="T1974">
        <v>0</v>
      </c>
      <c r="U1974">
        <v>0</v>
      </c>
      <c r="V1974">
        <v>1</v>
      </c>
      <c r="W1974">
        <v>8</v>
      </c>
      <c r="X1974">
        <v>3</v>
      </c>
      <c r="Y1974">
        <v>2</v>
      </c>
      <c r="Z1974">
        <v>14</v>
      </c>
      <c r="AA1974">
        <f>Z1974/P1974</f>
        <v>8.9171974522292988E-2</v>
      </c>
      <c r="AB1974" s="14" t="s">
        <v>506</v>
      </c>
      <c r="AC1974" s="13" t="s">
        <v>63</v>
      </c>
      <c r="AD1974">
        <v>1</v>
      </c>
      <c r="AE1974" t="str">
        <f>IF(AD1974&gt;3, "Prefers Discount", "Discount Indifferent")</f>
        <v>Discount Indifferent</v>
      </c>
      <c r="AF1974">
        <v>2</v>
      </c>
      <c r="AG1974">
        <v>1</v>
      </c>
      <c r="AH1974">
        <v>0</v>
      </c>
      <c r="AI1974" t="str">
        <f>INDEX($AF$1:$AH$1,MATCH(MAX(AF1974:AH1974),AF1974:AH1974,0))</f>
        <v>Store_Orders</v>
      </c>
      <c r="AJ1974">
        <v>7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f>SUM(AK1974:AO1974)</f>
        <v>0</v>
      </c>
      <c r="AQ1974" t="s">
        <v>67</v>
      </c>
      <c r="AR1974">
        <v>0</v>
      </c>
      <c r="AS1974" t="str">
        <f>IF(OR(AK1974&gt;0, AL1974&gt;0, AM1974&gt;0, AN1974&gt;0, AO1974&gt;0), "Converted", "Not Converted")</f>
        <v>Not Converted</v>
      </c>
      <c r="AT1974">
        <v>0</v>
      </c>
      <c r="AU1974">
        <v>3</v>
      </c>
      <c r="AV1974">
        <v>11</v>
      </c>
      <c r="AW1974">
        <f>IF(Z1974&gt;607, 4, 0)</f>
        <v>0</v>
      </c>
      <c r="AX1974">
        <f>IF(AA1974&gt;1.6588, 3, 0)</f>
        <v>0</v>
      </c>
      <c r="AY1974">
        <f>IF(P1974&gt;401, 2, 0)</f>
        <v>0</v>
      </c>
      <c r="AZ1974">
        <f>IF(I1974&gt;52915.77, 1, 0)</f>
        <v>0</v>
      </c>
      <c r="BA1974">
        <f>SUM(AW1974:AZ1974)</f>
        <v>0</v>
      </c>
      <c r="BB1974" t="str">
        <f>VLOOKUP(BA1974,'Standard Deviations'!$L$1:$M$11,2,TRUE)</f>
        <v>No Tier</v>
      </c>
    </row>
    <row r="1975" spans="1:54">
      <c r="A1975">
        <v>10432</v>
      </c>
      <c r="B1975">
        <v>1974</v>
      </c>
      <c r="C1975">
        <f>2024-B1975</f>
        <v>50</v>
      </c>
      <c r="D1975" t="str">
        <f>VLOOKUP(B1975,Reference!$A$1:$B$125, 2)</f>
        <v>Gen X</v>
      </c>
      <c r="E1975" t="s">
        <v>54</v>
      </c>
      <c r="F1975" t="str">
        <f>IF(E1975="High School", "No College", "College")</f>
        <v>College</v>
      </c>
      <c r="G1975" t="s">
        <v>71</v>
      </c>
      <c r="H1975">
        <v>19346</v>
      </c>
      <c r="I1975">
        <v>19346</v>
      </c>
      <c r="J1975" s="4" t="s">
        <v>341</v>
      </c>
      <c r="K1975">
        <v>1</v>
      </c>
      <c r="L1975">
        <v>0</v>
      </c>
      <c r="M1975" t="str">
        <f>IF(OR(K1975&gt;0, L1975&gt;0), "Parent", "Not Parent")</f>
        <v>Parent</v>
      </c>
      <c r="N1975" t="s">
        <v>413</v>
      </c>
      <c r="O1975" s="8">
        <v>41916</v>
      </c>
      <c r="P1975" s="9">
        <f>O1975-N1975</f>
        <v>247</v>
      </c>
      <c r="Q1975">
        <v>26</v>
      </c>
      <c r="R1975" s="9">
        <f>P1975-Q1975</f>
        <v>221</v>
      </c>
      <c r="S1975" s="8">
        <f>O1975-R1975</f>
        <v>41695</v>
      </c>
      <c r="T1975">
        <v>2</v>
      </c>
      <c r="U1975">
        <v>0</v>
      </c>
      <c r="V1975">
        <v>9</v>
      </c>
      <c r="W1975">
        <v>3</v>
      </c>
      <c r="X1975">
        <v>6</v>
      </c>
      <c r="Y1975">
        <v>2</v>
      </c>
      <c r="Z1975">
        <v>22</v>
      </c>
      <c r="AA1975">
        <f>Z1975/P1975</f>
        <v>8.9068825910931168E-2</v>
      </c>
      <c r="AB1975" s="11" t="s">
        <v>506</v>
      </c>
      <c r="AC1975" t="s">
        <v>59</v>
      </c>
      <c r="AD1975">
        <v>1</v>
      </c>
      <c r="AE1975" t="str">
        <f>IF(AD1975&gt;3, "Prefers Discount", "Discount Indifferent")</f>
        <v>Discount Indifferent</v>
      </c>
      <c r="AF1975">
        <v>3</v>
      </c>
      <c r="AG1975">
        <v>1</v>
      </c>
      <c r="AH1975">
        <v>0</v>
      </c>
      <c r="AI1975" t="str">
        <f>INDEX($AF$1:$AH$1,MATCH(MAX(AF1975:AH1975),AF1975:AH1975,0))</f>
        <v>Store_Orders</v>
      </c>
      <c r="AJ1975">
        <v>8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f>SUM(AK1975:AO1975)</f>
        <v>0</v>
      </c>
      <c r="AQ1975" t="s">
        <v>67</v>
      </c>
      <c r="AR1975">
        <v>0</v>
      </c>
      <c r="AS1975" t="str">
        <f>IF(OR(AK1975&gt;0, AL1975&gt;0, AM1975&gt;0, AN1975&gt;0, AO1975&gt;0), "Converted", "Not Converted")</f>
        <v>Not Converted</v>
      </c>
      <c r="AT1975">
        <v>0</v>
      </c>
      <c r="AU1975">
        <v>3</v>
      </c>
      <c r="AV1975">
        <v>11</v>
      </c>
      <c r="AW1975">
        <f>IF(Z1975&gt;607, 4, 0)</f>
        <v>0</v>
      </c>
      <c r="AX1975">
        <f>IF(AA1975&gt;1.6588, 3, 0)</f>
        <v>0</v>
      </c>
      <c r="AY1975">
        <f>IF(P1975&gt;401, 2, 0)</f>
        <v>0</v>
      </c>
      <c r="AZ1975">
        <f>IF(I1975&gt;52915.77, 1, 0)</f>
        <v>0</v>
      </c>
      <c r="BA1975">
        <f>SUM(AW1975:AZ1975)</f>
        <v>0</v>
      </c>
      <c r="BB1975" t="str">
        <f>VLOOKUP(BA1975,'Standard Deviations'!$L$1:$M$11,2,TRUE)</f>
        <v>No Tier</v>
      </c>
    </row>
    <row r="1976" spans="1:54">
      <c r="A1976">
        <v>5263</v>
      </c>
      <c r="B1976">
        <v>1977</v>
      </c>
      <c r="C1976">
        <f>2024-B1976</f>
        <v>47</v>
      </c>
      <c r="D1976" t="str">
        <f>VLOOKUP(B1976,Reference!$A$1:$B$125, 2)</f>
        <v>Gen X</v>
      </c>
      <c r="E1976" t="s">
        <v>74</v>
      </c>
      <c r="F1976" t="str">
        <f>IF(E1976="High School", "No College", "College")</f>
        <v>College</v>
      </c>
      <c r="G1976" t="s">
        <v>55</v>
      </c>
      <c r="H1976">
        <v>31056</v>
      </c>
      <c r="I1976">
        <v>31056</v>
      </c>
      <c r="J1976" s="4" t="s">
        <v>341</v>
      </c>
      <c r="K1976">
        <v>1</v>
      </c>
      <c r="L1976">
        <v>0</v>
      </c>
      <c r="M1976" t="str">
        <f>IF(OR(K1976&gt;0, L1976&gt;0), "Parent", "Not Parent")</f>
        <v>Parent</v>
      </c>
      <c r="N1976" t="s">
        <v>551</v>
      </c>
      <c r="O1976" s="8">
        <v>41916</v>
      </c>
      <c r="P1976" s="9">
        <f>O1976-N1976</f>
        <v>620</v>
      </c>
      <c r="Q1976">
        <v>99</v>
      </c>
      <c r="R1976" s="9">
        <f>P1976-Q1976</f>
        <v>521</v>
      </c>
      <c r="S1976" s="8">
        <f>O1976-R1976</f>
        <v>41395</v>
      </c>
      <c r="T1976">
        <v>5</v>
      </c>
      <c r="U1976">
        <v>10</v>
      </c>
      <c r="V1976">
        <v>13</v>
      </c>
      <c r="W1976">
        <v>3</v>
      </c>
      <c r="X1976">
        <v>8</v>
      </c>
      <c r="Y1976">
        <v>16</v>
      </c>
      <c r="Z1976">
        <v>55</v>
      </c>
      <c r="AA1976">
        <f>Z1976/P1976</f>
        <v>8.8709677419354843E-2</v>
      </c>
      <c r="AB1976" s="14" t="s">
        <v>506</v>
      </c>
      <c r="AC1976" s="13" t="s">
        <v>63</v>
      </c>
      <c r="AD1976">
        <v>1</v>
      </c>
      <c r="AE1976" t="str">
        <f>IF(AD1976&gt;3, "Prefers Discount", "Discount Indifferent")</f>
        <v>Discount Indifferent</v>
      </c>
      <c r="AF1976">
        <v>3</v>
      </c>
      <c r="AG1976">
        <v>1</v>
      </c>
      <c r="AH1976">
        <v>0</v>
      </c>
      <c r="AI1976" t="str">
        <f>INDEX($AF$1:$AH$1,MATCH(MAX(AF1976:AH1976),AF1976:AH1976,0))</f>
        <v>Store_Orders</v>
      </c>
      <c r="AJ1976">
        <v>8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f>SUM(AK1976:AO1976)</f>
        <v>0</v>
      </c>
      <c r="AQ1976" t="s">
        <v>67</v>
      </c>
      <c r="AR1976">
        <v>0</v>
      </c>
      <c r="AS1976" t="str">
        <f>IF(OR(AK1976&gt;0, AL1976&gt;0, AM1976&gt;0, AN1976&gt;0, AO1976&gt;0), "Converted", "Not Converted")</f>
        <v>Not Converted</v>
      </c>
      <c r="AT1976">
        <v>0</v>
      </c>
      <c r="AU1976">
        <v>3</v>
      </c>
      <c r="AV1976">
        <v>11</v>
      </c>
      <c r="AW1976">
        <f>IF(Z1976&gt;607, 4, 0)</f>
        <v>0</v>
      </c>
      <c r="AX1976">
        <f>IF(AA1976&gt;1.6588, 3, 0)</f>
        <v>0</v>
      </c>
      <c r="AY1976">
        <f>IF(P1976&gt;401, 2, 0)</f>
        <v>2</v>
      </c>
      <c r="AZ1976">
        <f>IF(I1976&gt;52915.77, 1, 0)</f>
        <v>0</v>
      </c>
      <c r="BA1976">
        <f>SUM(AW1976:AZ1976)</f>
        <v>2</v>
      </c>
      <c r="BB1976" t="str">
        <f>VLOOKUP(BA1976,'Standard Deviations'!$L$1:$M$11,2,TRUE)</f>
        <v>Bronze</v>
      </c>
    </row>
    <row r="1977" spans="1:54">
      <c r="A1977">
        <v>387</v>
      </c>
      <c r="B1977">
        <v>1976</v>
      </c>
      <c r="C1977">
        <f>2024-B1977</f>
        <v>48</v>
      </c>
      <c r="D1977" t="str">
        <f>VLOOKUP(B1977,Reference!$A$1:$B$125, 2)</f>
        <v>Gen X</v>
      </c>
      <c r="E1977" t="s">
        <v>546</v>
      </c>
      <c r="F1977" t="str">
        <f>IF(E1977="High School", "No College", "College")</f>
        <v>No College</v>
      </c>
      <c r="G1977" t="s">
        <v>55</v>
      </c>
      <c r="H1977">
        <v>7500</v>
      </c>
      <c r="I1977">
        <v>90000</v>
      </c>
      <c r="J1977" s="4" t="s">
        <v>56</v>
      </c>
      <c r="K1977">
        <v>0</v>
      </c>
      <c r="L1977">
        <v>0</v>
      </c>
      <c r="M1977" t="str">
        <f>IF(OR(K1977&gt;0, L1977&gt;0), "Parent", "Not Parent")</f>
        <v>Not Parent</v>
      </c>
      <c r="N1977" t="s">
        <v>444</v>
      </c>
      <c r="O1977" s="8">
        <v>41916</v>
      </c>
      <c r="P1977" s="9">
        <f>O1977-N1977</f>
        <v>690</v>
      </c>
      <c r="Q1977">
        <v>59</v>
      </c>
      <c r="R1977" s="9">
        <f>P1977-Q1977</f>
        <v>631</v>
      </c>
      <c r="S1977" s="8">
        <f>O1977-R1977</f>
        <v>41285</v>
      </c>
      <c r="T1977">
        <v>6</v>
      </c>
      <c r="U1977">
        <v>16</v>
      </c>
      <c r="V1977">
        <v>11</v>
      </c>
      <c r="W1977">
        <v>11</v>
      </c>
      <c r="X1977">
        <v>1</v>
      </c>
      <c r="Y1977">
        <v>16</v>
      </c>
      <c r="Z1977">
        <v>61</v>
      </c>
      <c r="AA1977">
        <f>Z1977/P1977</f>
        <v>8.8405797101449274E-2</v>
      </c>
      <c r="AB1977" s="14" t="s">
        <v>506</v>
      </c>
      <c r="AC1977" s="13" t="s">
        <v>63</v>
      </c>
      <c r="AD1977">
        <v>1</v>
      </c>
      <c r="AE1977" t="str">
        <f>IF(AD1977&gt;3, "Prefers Discount", "Discount Indifferent")</f>
        <v>Discount Indifferent</v>
      </c>
      <c r="AF1977">
        <v>3</v>
      </c>
      <c r="AG1977">
        <v>2</v>
      </c>
      <c r="AH1977">
        <v>0</v>
      </c>
      <c r="AI1977" t="str">
        <f>INDEX($AF$1:$AH$1,MATCH(MAX(AF1977:AH1977),AF1977:AH1977,0))</f>
        <v>Store_Orders</v>
      </c>
      <c r="AJ1977">
        <v>8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f>SUM(AK1977:AO1977)</f>
        <v>0</v>
      </c>
      <c r="AQ1977" t="s">
        <v>67</v>
      </c>
      <c r="AR1977">
        <v>0</v>
      </c>
      <c r="AS1977" t="str">
        <f>IF(OR(AK1977&gt;0, AL1977&gt;0, AM1977&gt;0, AN1977&gt;0, AO1977&gt;0), "Converted", "Not Converted")</f>
        <v>Not Converted</v>
      </c>
      <c r="AT1977">
        <v>0</v>
      </c>
      <c r="AU1977">
        <v>3</v>
      </c>
      <c r="AV1977">
        <v>11</v>
      </c>
      <c r="AW1977">
        <f>IF(Z1977&gt;607, 4, 0)</f>
        <v>0</v>
      </c>
      <c r="AX1977">
        <f>IF(AA1977&gt;1.6588, 3, 0)</f>
        <v>0</v>
      </c>
      <c r="AY1977">
        <f>IF(P1977&gt;401, 2, 0)</f>
        <v>2</v>
      </c>
      <c r="AZ1977">
        <f>IF(I1977&gt;52915.77, 1, 0)</f>
        <v>1</v>
      </c>
      <c r="BA1977">
        <f>SUM(AW1977:AZ1977)</f>
        <v>3</v>
      </c>
      <c r="BB1977" t="str">
        <f>VLOOKUP(BA1977,'Standard Deviations'!$L$1:$M$11,2,TRUE)</f>
        <v>Silver</v>
      </c>
    </row>
    <row r="1978" spans="1:54">
      <c r="A1978">
        <v>10641</v>
      </c>
      <c r="B1978">
        <v>1978</v>
      </c>
      <c r="C1978">
        <f>2024-B1978</f>
        <v>46</v>
      </c>
      <c r="D1978" t="str">
        <f>VLOOKUP(B1978,Reference!$A$1:$B$125, 2)</f>
        <v>Gen X</v>
      </c>
      <c r="E1978" t="s">
        <v>54</v>
      </c>
      <c r="F1978" t="str">
        <f>IF(E1978="High School", "No College", "College")</f>
        <v>College</v>
      </c>
      <c r="G1978" t="s">
        <v>60</v>
      </c>
      <c r="H1978">
        <v>7500</v>
      </c>
      <c r="I1978">
        <v>90000</v>
      </c>
      <c r="J1978" s="4" t="s">
        <v>56</v>
      </c>
      <c r="K1978">
        <v>1</v>
      </c>
      <c r="L1978">
        <v>1</v>
      </c>
      <c r="M1978" t="str">
        <f>IF(OR(K1978&gt;0, L1978&gt;0), "Parent", "Not Parent")</f>
        <v>Parent</v>
      </c>
      <c r="N1978" t="s">
        <v>719</v>
      </c>
      <c r="O1978" s="8">
        <v>41916</v>
      </c>
      <c r="P1978" s="9">
        <f>O1978-N1978</f>
        <v>646</v>
      </c>
      <c r="Q1978">
        <v>5</v>
      </c>
      <c r="R1978" s="9">
        <f>P1978-Q1978</f>
        <v>641</v>
      </c>
      <c r="S1978" s="8">
        <f>O1978-R1978</f>
        <v>41275</v>
      </c>
      <c r="T1978">
        <v>6</v>
      </c>
      <c r="U1978">
        <v>5</v>
      </c>
      <c r="V1978">
        <v>4</v>
      </c>
      <c r="W1978">
        <v>13</v>
      </c>
      <c r="X1978">
        <v>4</v>
      </c>
      <c r="Y1978">
        <v>25</v>
      </c>
      <c r="Z1978">
        <v>57</v>
      </c>
      <c r="AA1978">
        <f>Z1978/P1978</f>
        <v>8.8235294117647065E-2</v>
      </c>
      <c r="AB1978" s="11" t="s">
        <v>506</v>
      </c>
      <c r="AC1978" t="s">
        <v>59</v>
      </c>
      <c r="AD1978">
        <v>4</v>
      </c>
      <c r="AE1978" t="str">
        <f>IF(AD1978&gt;3, "Prefers Discount", "Discount Indifferent")</f>
        <v>Prefers Discount</v>
      </c>
      <c r="AF1978">
        <v>3</v>
      </c>
      <c r="AG1978">
        <v>2</v>
      </c>
      <c r="AH1978">
        <v>1</v>
      </c>
      <c r="AI1978" t="str">
        <f>INDEX($AF$1:$AH$1,MATCH(MAX(AF1978:AH1978),AF1978:AH1978,0))</f>
        <v>Store_Orders</v>
      </c>
      <c r="AJ1978">
        <v>6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f>SUM(AK1978:AO1978)</f>
        <v>0</v>
      </c>
      <c r="AQ1978" t="s">
        <v>67</v>
      </c>
      <c r="AR1978">
        <v>0</v>
      </c>
      <c r="AS1978" t="str">
        <f>IF(OR(AK1978&gt;0, AL1978&gt;0, AM1978&gt;0, AN1978&gt;0, AO1978&gt;0), "Converted", "Not Converted")</f>
        <v>Not Converted</v>
      </c>
      <c r="AT1978">
        <v>0</v>
      </c>
      <c r="AU1978">
        <v>3</v>
      </c>
      <c r="AV1978">
        <v>11</v>
      </c>
      <c r="AW1978">
        <f>IF(Z1978&gt;607, 4, 0)</f>
        <v>0</v>
      </c>
      <c r="AX1978">
        <f>IF(AA1978&gt;1.6588, 3, 0)</f>
        <v>0</v>
      </c>
      <c r="AY1978">
        <f>IF(P1978&gt;401, 2, 0)</f>
        <v>2</v>
      </c>
      <c r="AZ1978">
        <f>IF(I1978&gt;52915.77, 1, 0)</f>
        <v>1</v>
      </c>
      <c r="BA1978">
        <f>SUM(AW1978:AZ1978)</f>
        <v>3</v>
      </c>
      <c r="BB1978" t="str">
        <f>VLOOKUP(BA1978,'Standard Deviations'!$L$1:$M$11,2,TRUE)</f>
        <v>Silver</v>
      </c>
    </row>
    <row r="1979" spans="1:54">
      <c r="A1979">
        <v>10031</v>
      </c>
      <c r="B1979">
        <v>1976</v>
      </c>
      <c r="C1979">
        <f>2024-B1979</f>
        <v>48</v>
      </c>
      <c r="D1979" t="str">
        <f>VLOOKUP(B1979,Reference!$A$1:$B$125, 2)</f>
        <v>Gen X</v>
      </c>
      <c r="E1979" t="s">
        <v>68</v>
      </c>
      <c r="F1979" t="str">
        <f>IF(E1979="High School", "No College", "College")</f>
        <v>College</v>
      </c>
      <c r="G1979" t="s">
        <v>55</v>
      </c>
      <c r="H1979">
        <v>16927</v>
      </c>
      <c r="I1979">
        <v>16927</v>
      </c>
      <c r="J1979" s="4" t="s">
        <v>341</v>
      </c>
      <c r="K1979">
        <v>1</v>
      </c>
      <c r="L1979">
        <v>1</v>
      </c>
      <c r="M1979" t="str">
        <f>IF(OR(K1979&gt;0, L1979&gt;0), "Parent", "Not Parent")</f>
        <v>Parent</v>
      </c>
      <c r="N1979" t="s">
        <v>227</v>
      </c>
      <c r="O1979" s="8">
        <v>41916</v>
      </c>
      <c r="P1979" s="9">
        <f>O1979-N1979</f>
        <v>601</v>
      </c>
      <c r="Q1979">
        <v>50</v>
      </c>
      <c r="R1979" s="9">
        <f>P1979-Q1979</f>
        <v>551</v>
      </c>
      <c r="S1979" s="8">
        <f>O1979-R1979</f>
        <v>41365</v>
      </c>
      <c r="T1979">
        <v>20</v>
      </c>
      <c r="U1979">
        <v>2</v>
      </c>
      <c r="V1979">
        <v>23</v>
      </c>
      <c r="W1979">
        <v>3</v>
      </c>
      <c r="X1979">
        <v>1</v>
      </c>
      <c r="Y1979">
        <v>4</v>
      </c>
      <c r="Z1979">
        <v>53</v>
      </c>
      <c r="AA1979">
        <f>Z1979/P1979</f>
        <v>8.8186356073211319E-2</v>
      </c>
      <c r="AB1979" s="14" t="s">
        <v>506</v>
      </c>
      <c r="AC1979" s="13" t="s">
        <v>63</v>
      </c>
      <c r="AD1979">
        <v>5</v>
      </c>
      <c r="AE1979" t="str">
        <f>IF(AD1979&gt;3, "Prefers Discount", "Discount Indifferent")</f>
        <v>Prefers Discount</v>
      </c>
      <c r="AF1979">
        <v>4</v>
      </c>
      <c r="AG1979">
        <v>3</v>
      </c>
      <c r="AH1979">
        <v>0</v>
      </c>
      <c r="AI1979" t="str">
        <f>INDEX($AF$1:$AH$1,MATCH(MAX(AF1979:AH1979),AF1979:AH1979,0))</f>
        <v>Store_Orders</v>
      </c>
      <c r="AJ1979">
        <v>8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f>SUM(AK1979:AO1979)</f>
        <v>0</v>
      </c>
      <c r="AQ1979" t="s">
        <v>67</v>
      </c>
      <c r="AR1979">
        <v>0</v>
      </c>
      <c r="AS1979" t="str">
        <f>IF(OR(AK1979&gt;0, AL1979&gt;0, AM1979&gt;0, AN1979&gt;0, AO1979&gt;0), "Converted", "Not Converted")</f>
        <v>Not Converted</v>
      </c>
      <c r="AT1979">
        <v>0</v>
      </c>
      <c r="AU1979">
        <v>3</v>
      </c>
      <c r="AV1979">
        <v>11</v>
      </c>
      <c r="AW1979">
        <f>IF(Z1979&gt;607, 4, 0)</f>
        <v>0</v>
      </c>
      <c r="AX1979">
        <f>IF(AA1979&gt;1.6588, 3, 0)</f>
        <v>0</v>
      </c>
      <c r="AY1979">
        <f>IF(P1979&gt;401, 2, 0)</f>
        <v>2</v>
      </c>
      <c r="AZ1979">
        <f>IF(I1979&gt;52915.77, 1, 0)</f>
        <v>0</v>
      </c>
      <c r="BA1979">
        <f>SUM(AW1979:AZ1979)</f>
        <v>2</v>
      </c>
      <c r="BB1979" t="str">
        <f>VLOOKUP(BA1979,'Standard Deviations'!$L$1:$M$11,2,TRUE)</f>
        <v>Bronze</v>
      </c>
    </row>
    <row r="1980" spans="1:54">
      <c r="A1980">
        <v>1461</v>
      </c>
      <c r="B1980">
        <v>1965</v>
      </c>
      <c r="C1980">
        <f>2024-B1980</f>
        <v>59</v>
      </c>
      <c r="D1980" t="str">
        <f>VLOOKUP(B1980,Reference!$A$1:$B$125, 2)</f>
        <v>Gen X</v>
      </c>
      <c r="E1980" t="s">
        <v>68</v>
      </c>
      <c r="F1980" t="str">
        <f>IF(E1980="High School", "No College", "College")</f>
        <v>College</v>
      </c>
      <c r="G1980" t="s">
        <v>71</v>
      </c>
      <c r="H1980">
        <v>36921</v>
      </c>
      <c r="I1980">
        <v>36921</v>
      </c>
      <c r="J1980" s="4" t="s">
        <v>175</v>
      </c>
      <c r="K1980">
        <v>1</v>
      </c>
      <c r="L1980">
        <v>1</v>
      </c>
      <c r="M1980" t="str">
        <f>IF(OR(K1980&gt;0, L1980&gt;0), "Parent", "Not Parent")</f>
        <v>Parent</v>
      </c>
      <c r="N1980" t="s">
        <v>720</v>
      </c>
      <c r="O1980" s="8">
        <v>41916</v>
      </c>
      <c r="P1980" s="9">
        <f>O1980-N1980</f>
        <v>433</v>
      </c>
      <c r="Q1980">
        <v>74</v>
      </c>
      <c r="R1980" s="9">
        <f>P1980-Q1980</f>
        <v>359</v>
      </c>
      <c r="S1980" s="8">
        <f>O1980-R1980</f>
        <v>41557</v>
      </c>
      <c r="T1980">
        <v>17</v>
      </c>
      <c r="U1980">
        <v>1</v>
      </c>
      <c r="V1980">
        <v>12</v>
      </c>
      <c r="W1980">
        <v>3</v>
      </c>
      <c r="X1980">
        <v>1</v>
      </c>
      <c r="Y1980">
        <v>4</v>
      </c>
      <c r="Z1980">
        <v>38</v>
      </c>
      <c r="AA1980">
        <f>Z1980/P1980</f>
        <v>8.7759815242494224E-2</v>
      </c>
      <c r="AB1980" s="14" t="s">
        <v>506</v>
      </c>
      <c r="AC1980" s="13" t="s">
        <v>63</v>
      </c>
      <c r="AD1980">
        <v>2</v>
      </c>
      <c r="AE1980" t="str">
        <f>IF(AD1980&gt;3, "Prefers Discount", "Discount Indifferent")</f>
        <v>Discount Indifferent</v>
      </c>
      <c r="AF1980">
        <v>3</v>
      </c>
      <c r="AG1980">
        <v>2</v>
      </c>
      <c r="AH1980">
        <v>0</v>
      </c>
      <c r="AI1980" t="str">
        <f>INDEX($AF$1:$AH$1,MATCH(MAX(AF1980:AH1980),AF1980:AH1980,0))</f>
        <v>Store_Orders</v>
      </c>
      <c r="AJ1980">
        <v>7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f>SUM(AK1980:AO1980)</f>
        <v>0</v>
      </c>
      <c r="AQ1980" t="s">
        <v>67</v>
      </c>
      <c r="AR1980">
        <v>0</v>
      </c>
      <c r="AS1980" t="str">
        <f>IF(OR(AK1980&gt;0, AL1980&gt;0, AM1980&gt;0, AN1980&gt;0, AO1980&gt;0), "Converted", "Not Converted")</f>
        <v>Not Converted</v>
      </c>
      <c r="AT1980">
        <v>0</v>
      </c>
      <c r="AU1980">
        <v>3</v>
      </c>
      <c r="AV1980">
        <v>11</v>
      </c>
      <c r="AW1980">
        <f>IF(Z1980&gt;607, 4, 0)</f>
        <v>0</v>
      </c>
      <c r="AX1980">
        <f>IF(AA1980&gt;1.6588, 3, 0)</f>
        <v>0</v>
      </c>
      <c r="AY1980">
        <f>IF(P1980&gt;401, 2, 0)</f>
        <v>2</v>
      </c>
      <c r="AZ1980">
        <f>IF(I1980&gt;52915.77, 1, 0)</f>
        <v>0</v>
      </c>
      <c r="BA1980">
        <f>SUM(AW1980:AZ1980)</f>
        <v>2</v>
      </c>
      <c r="BB1980" t="str">
        <f>VLOOKUP(BA1980,'Standard Deviations'!$L$1:$M$11,2,TRUE)</f>
        <v>Bronze</v>
      </c>
    </row>
    <row r="1981" spans="1:54">
      <c r="A1981">
        <v>361</v>
      </c>
      <c r="B1981">
        <v>1969</v>
      </c>
      <c r="C1981">
        <f>2024-B1981</f>
        <v>55</v>
      </c>
      <c r="D1981" t="str">
        <f>VLOOKUP(B1981,Reference!$A$1:$B$125, 2)</f>
        <v>Gen X</v>
      </c>
      <c r="E1981" t="s">
        <v>64</v>
      </c>
      <c r="F1981" t="str">
        <f>IF(E1981="High School", "No College", "College")</f>
        <v>College</v>
      </c>
      <c r="G1981" t="s">
        <v>55</v>
      </c>
      <c r="H1981">
        <v>43142</v>
      </c>
      <c r="I1981">
        <v>43142</v>
      </c>
      <c r="J1981" s="4" t="s">
        <v>175</v>
      </c>
      <c r="K1981">
        <v>1</v>
      </c>
      <c r="L1981">
        <v>1</v>
      </c>
      <c r="M1981" t="str">
        <f>IF(OR(K1981&gt;0, L1981&gt;0), "Parent", "Not Parent")</f>
        <v>Parent</v>
      </c>
      <c r="N1981" t="s">
        <v>253</v>
      </c>
      <c r="O1981" s="8">
        <v>41916</v>
      </c>
      <c r="P1981" s="9">
        <f>O1981-N1981</f>
        <v>228</v>
      </c>
      <c r="Q1981">
        <v>84</v>
      </c>
      <c r="R1981" s="9">
        <f>P1981-Q1981</f>
        <v>144</v>
      </c>
      <c r="S1981" s="8">
        <f>O1981-R1981</f>
        <v>41772</v>
      </c>
      <c r="T1981">
        <v>5</v>
      </c>
      <c r="U1981">
        <v>1</v>
      </c>
      <c r="V1981">
        <v>7</v>
      </c>
      <c r="W1981">
        <v>2</v>
      </c>
      <c r="X1981">
        <v>1</v>
      </c>
      <c r="Y1981">
        <v>4</v>
      </c>
      <c r="Z1981">
        <v>20</v>
      </c>
      <c r="AA1981">
        <f>Z1981/P1981</f>
        <v>8.771929824561403E-2</v>
      </c>
      <c r="AB1981" s="14" t="s">
        <v>506</v>
      </c>
      <c r="AC1981" s="13" t="s">
        <v>63</v>
      </c>
      <c r="AD1981">
        <v>1</v>
      </c>
      <c r="AE1981" t="str">
        <f>IF(AD1981&gt;3, "Prefers Discount", "Discount Indifferent")</f>
        <v>Discount Indifferent</v>
      </c>
      <c r="AF1981">
        <v>2</v>
      </c>
      <c r="AG1981">
        <v>1</v>
      </c>
      <c r="AH1981">
        <v>0</v>
      </c>
      <c r="AI1981" t="str">
        <f>INDEX($AF$1:$AH$1,MATCH(MAX(AF1981:AH1981),AF1981:AH1981,0))</f>
        <v>Store_Orders</v>
      </c>
      <c r="AJ1981">
        <v>7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f>SUM(AK1981:AO1981)</f>
        <v>0</v>
      </c>
      <c r="AQ1981" t="s">
        <v>67</v>
      </c>
      <c r="AR1981">
        <v>0</v>
      </c>
      <c r="AS1981" t="str">
        <f>IF(OR(AK1981&gt;0, AL1981&gt;0, AM1981&gt;0, AN1981&gt;0, AO1981&gt;0), "Converted", "Not Converted")</f>
        <v>Not Converted</v>
      </c>
      <c r="AT1981">
        <v>0</v>
      </c>
      <c r="AU1981">
        <v>3</v>
      </c>
      <c r="AV1981">
        <v>11</v>
      </c>
      <c r="AW1981">
        <f>IF(Z1981&gt;607, 4, 0)</f>
        <v>0</v>
      </c>
      <c r="AX1981">
        <f>IF(AA1981&gt;1.6588, 3, 0)</f>
        <v>0</v>
      </c>
      <c r="AY1981">
        <f>IF(P1981&gt;401, 2, 0)</f>
        <v>0</v>
      </c>
      <c r="AZ1981">
        <f>IF(I1981&gt;52915.77, 1, 0)</f>
        <v>0</v>
      </c>
      <c r="BA1981">
        <f>SUM(AW1981:AZ1981)</f>
        <v>0</v>
      </c>
      <c r="BB1981" t="str">
        <f>VLOOKUP(BA1981,'Standard Deviations'!$L$1:$M$11,2,TRUE)</f>
        <v>No Tier</v>
      </c>
    </row>
    <row r="1982" spans="1:54">
      <c r="A1982">
        <v>9931</v>
      </c>
      <c r="B1982">
        <v>1963</v>
      </c>
      <c r="C1982">
        <f>2024-B1982</f>
        <v>61</v>
      </c>
      <c r="D1982" t="str">
        <f>VLOOKUP(B1982,Reference!$A$1:$B$125, 2)</f>
        <v>Boomers</v>
      </c>
      <c r="E1982" t="s">
        <v>68</v>
      </c>
      <c r="F1982" t="str">
        <f>IF(E1982="High School", "No College", "College")</f>
        <v>College</v>
      </c>
      <c r="G1982" t="s">
        <v>55</v>
      </c>
      <c r="H1982">
        <v>4023</v>
      </c>
      <c r="I1982">
        <v>48276</v>
      </c>
      <c r="J1982" s="4" t="s">
        <v>175</v>
      </c>
      <c r="K1982">
        <v>1</v>
      </c>
      <c r="L1982">
        <v>1</v>
      </c>
      <c r="M1982" t="str">
        <f>IF(OR(K1982&gt;0, L1982&gt;0), "Parent", "Not Parent")</f>
        <v>Parent</v>
      </c>
      <c r="N1982" t="s">
        <v>62</v>
      </c>
      <c r="O1982" s="8">
        <v>41916</v>
      </c>
      <c r="P1982" s="9">
        <f>O1982-N1982</f>
        <v>103</v>
      </c>
      <c r="Q1982">
        <v>29</v>
      </c>
      <c r="R1982" s="9">
        <f>P1982-Q1982</f>
        <v>74</v>
      </c>
      <c r="S1982" s="8">
        <f>O1982-R1982</f>
        <v>41842</v>
      </c>
      <c r="T1982">
        <v>5</v>
      </c>
      <c r="U1982">
        <v>0</v>
      </c>
      <c r="V1982">
        <v>1</v>
      </c>
      <c r="W1982">
        <v>1</v>
      </c>
      <c r="X1982">
        <v>1</v>
      </c>
      <c r="Y1982">
        <v>1</v>
      </c>
      <c r="Z1982">
        <v>9</v>
      </c>
      <c r="AA1982">
        <f>Z1982/P1982</f>
        <v>8.7378640776699032E-2</v>
      </c>
      <c r="AB1982" s="11" t="s">
        <v>506</v>
      </c>
      <c r="AC1982" t="s">
        <v>59</v>
      </c>
      <c r="AD1982">
        <v>15</v>
      </c>
      <c r="AE1982" t="str">
        <f>IF(AD1982&gt;3, "Prefers Discount", "Discount Indifferent")</f>
        <v>Prefers Discount</v>
      </c>
      <c r="AF1982">
        <v>0</v>
      </c>
      <c r="AG1982">
        <v>0</v>
      </c>
      <c r="AH1982">
        <v>0</v>
      </c>
      <c r="AI1982" t="str">
        <f>INDEX($AF$1:$AH$1,MATCH(MAX(AF1982:AH1982),AF1982:AH1982,0))</f>
        <v>Store_Orders</v>
      </c>
      <c r="AJ1982">
        <v>19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f>SUM(AK1982:AO1982)</f>
        <v>0</v>
      </c>
      <c r="AQ1982" t="s">
        <v>67</v>
      </c>
      <c r="AR1982">
        <v>0</v>
      </c>
      <c r="AS1982" t="str">
        <f>IF(OR(AK1982&gt;0, AL1982&gt;0, AM1982&gt;0, AN1982&gt;0, AO1982&gt;0), "Converted", "Not Converted")</f>
        <v>Not Converted</v>
      </c>
      <c r="AT1982">
        <v>0</v>
      </c>
      <c r="AU1982">
        <v>3</v>
      </c>
      <c r="AV1982">
        <v>11</v>
      </c>
      <c r="AW1982">
        <f>IF(Z1982&gt;607, 4, 0)</f>
        <v>0</v>
      </c>
      <c r="AX1982">
        <f>IF(AA1982&gt;1.6588, 3, 0)</f>
        <v>0</v>
      </c>
      <c r="AY1982">
        <f>IF(P1982&gt;401, 2, 0)</f>
        <v>0</v>
      </c>
      <c r="AZ1982">
        <f>IF(I1982&gt;52915.77, 1, 0)</f>
        <v>0</v>
      </c>
      <c r="BA1982">
        <f>SUM(AW1982:AZ1982)</f>
        <v>0</v>
      </c>
      <c r="BB1982" t="str">
        <f>VLOOKUP(BA1982,'Standard Deviations'!$L$1:$M$11,2,TRUE)</f>
        <v>No Tier</v>
      </c>
    </row>
    <row r="1983" spans="1:54">
      <c r="A1983">
        <v>7325</v>
      </c>
      <c r="B1983">
        <v>1986</v>
      </c>
      <c r="C1983">
        <f>2024-B1983</f>
        <v>38</v>
      </c>
      <c r="D1983" t="str">
        <f>VLOOKUP(B1983,Reference!$A$1:$B$125, 2)</f>
        <v>Millennials</v>
      </c>
      <c r="E1983" t="s">
        <v>68</v>
      </c>
      <c r="F1983" t="str">
        <f>IF(E1983="High School", "No College", "College")</f>
        <v>College</v>
      </c>
      <c r="G1983" t="s">
        <v>65</v>
      </c>
      <c r="H1983">
        <v>38197</v>
      </c>
      <c r="I1983">
        <v>38197</v>
      </c>
      <c r="J1983" s="4" t="s">
        <v>175</v>
      </c>
      <c r="K1983">
        <v>1</v>
      </c>
      <c r="L1983">
        <v>0</v>
      </c>
      <c r="M1983" t="str">
        <f>IF(OR(K1983&gt;0, L1983&gt;0), "Parent", "Not Parent")</f>
        <v>Parent</v>
      </c>
      <c r="N1983" t="s">
        <v>287</v>
      </c>
      <c r="O1983" s="8">
        <v>41916</v>
      </c>
      <c r="P1983" s="9">
        <f>O1983-N1983</f>
        <v>462</v>
      </c>
      <c r="Q1983">
        <v>86</v>
      </c>
      <c r="R1983" s="9">
        <f>P1983-Q1983</f>
        <v>376</v>
      </c>
      <c r="S1983" s="8">
        <f>O1983-R1983</f>
        <v>41540</v>
      </c>
      <c r="T1983">
        <v>23</v>
      </c>
      <c r="U1983">
        <v>0</v>
      </c>
      <c r="V1983">
        <v>11</v>
      </c>
      <c r="W1983">
        <v>2</v>
      </c>
      <c r="X1983">
        <v>1</v>
      </c>
      <c r="Y1983">
        <v>3</v>
      </c>
      <c r="Z1983">
        <v>40</v>
      </c>
      <c r="AA1983">
        <f>Z1983/P1983</f>
        <v>8.6580086580086577E-2</v>
      </c>
      <c r="AB1983" s="14" t="s">
        <v>506</v>
      </c>
      <c r="AC1983" s="13" t="s">
        <v>63</v>
      </c>
      <c r="AD1983">
        <v>1</v>
      </c>
      <c r="AE1983" t="str">
        <f>IF(AD1983&gt;3, "Prefers Discount", "Discount Indifferent")</f>
        <v>Discount Indifferent</v>
      </c>
      <c r="AF1983">
        <v>3</v>
      </c>
      <c r="AG1983">
        <v>1</v>
      </c>
      <c r="AH1983">
        <v>0</v>
      </c>
      <c r="AI1983" t="str">
        <f>INDEX($AF$1:$AH$1,MATCH(MAX(AF1983:AH1983),AF1983:AH1983,0))</f>
        <v>Store_Orders</v>
      </c>
      <c r="AJ1983">
        <v>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f>SUM(AK1983:AO1983)</f>
        <v>0</v>
      </c>
      <c r="AQ1983" t="s">
        <v>67</v>
      </c>
      <c r="AR1983">
        <v>0</v>
      </c>
      <c r="AS1983" t="str">
        <f>IF(OR(AK1983&gt;0, AL1983&gt;0, AM1983&gt;0, AN1983&gt;0, AO1983&gt;0), "Converted", "Not Converted")</f>
        <v>Not Converted</v>
      </c>
      <c r="AT1983">
        <v>0</v>
      </c>
      <c r="AU1983">
        <v>3</v>
      </c>
      <c r="AV1983">
        <v>11</v>
      </c>
      <c r="AW1983">
        <f>IF(Z1983&gt;607, 4, 0)</f>
        <v>0</v>
      </c>
      <c r="AX1983">
        <f>IF(AA1983&gt;1.6588, 3, 0)</f>
        <v>0</v>
      </c>
      <c r="AY1983">
        <f>IF(P1983&gt;401, 2, 0)</f>
        <v>2</v>
      </c>
      <c r="AZ1983">
        <f>IF(I1983&gt;52915.77, 1, 0)</f>
        <v>0</v>
      </c>
      <c r="BA1983">
        <f>SUM(AW1983:AZ1983)</f>
        <v>2</v>
      </c>
      <c r="BB1983" t="str">
        <f>VLOOKUP(BA1983,'Standard Deviations'!$L$1:$M$11,2,TRUE)</f>
        <v>Bronze</v>
      </c>
    </row>
    <row r="1984" spans="1:54">
      <c r="A1984">
        <v>9316</v>
      </c>
      <c r="B1984">
        <v>1952</v>
      </c>
      <c r="C1984">
        <f>2024-B1984</f>
        <v>72</v>
      </c>
      <c r="D1984" t="str">
        <f>VLOOKUP(B1984,Reference!$A$1:$B$125, 2)</f>
        <v>Boomers</v>
      </c>
      <c r="E1984" t="s">
        <v>546</v>
      </c>
      <c r="F1984" t="str">
        <f>IF(E1984="High School", "No College", "College")</f>
        <v>No College</v>
      </c>
      <c r="G1984" t="s">
        <v>65</v>
      </c>
      <c r="H1984">
        <v>13084</v>
      </c>
      <c r="I1984">
        <v>13084</v>
      </c>
      <c r="J1984" s="4" t="s">
        <v>341</v>
      </c>
      <c r="K1984">
        <v>0</v>
      </c>
      <c r="L1984">
        <v>0</v>
      </c>
      <c r="M1984" t="str">
        <f>IF(OR(K1984&gt;0, L1984&gt;0), "Parent", "Not Parent")</f>
        <v>Not Parent</v>
      </c>
      <c r="N1984" t="s">
        <v>266</v>
      </c>
      <c r="O1984" s="8">
        <v>41916</v>
      </c>
      <c r="P1984" s="9">
        <f>O1984-N1984</f>
        <v>336</v>
      </c>
      <c r="Q1984">
        <v>29</v>
      </c>
      <c r="R1984" s="9">
        <f>P1984-Q1984</f>
        <v>307</v>
      </c>
      <c r="S1984" s="8">
        <f>O1984-R1984</f>
        <v>41609</v>
      </c>
      <c r="T1984">
        <v>2</v>
      </c>
      <c r="U1984">
        <v>0</v>
      </c>
      <c r="V1984">
        <v>7</v>
      </c>
      <c r="W1984">
        <v>3</v>
      </c>
      <c r="X1984">
        <v>7</v>
      </c>
      <c r="Y1984">
        <v>10</v>
      </c>
      <c r="Z1984">
        <v>29</v>
      </c>
      <c r="AA1984">
        <f>Z1984/P1984</f>
        <v>8.6309523809523808E-2</v>
      </c>
      <c r="AB1984" s="11" t="s">
        <v>506</v>
      </c>
      <c r="AC1984" t="s">
        <v>59</v>
      </c>
      <c r="AD1984">
        <v>1</v>
      </c>
      <c r="AE1984" t="str">
        <f>IF(AD1984&gt;3, "Prefers Discount", "Discount Indifferent")</f>
        <v>Discount Indifferent</v>
      </c>
      <c r="AF1984">
        <v>3</v>
      </c>
      <c r="AG1984">
        <v>1</v>
      </c>
      <c r="AH1984">
        <v>0</v>
      </c>
      <c r="AI1984" t="str">
        <f>INDEX($AF$1:$AH$1,MATCH(MAX(AF1984:AH1984),AF1984:AH1984,0))</f>
        <v>Store_Orders</v>
      </c>
      <c r="AJ1984">
        <v>6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f>SUM(AK1984:AO1984)</f>
        <v>0</v>
      </c>
      <c r="AQ1984" t="s">
        <v>67</v>
      </c>
      <c r="AR1984">
        <v>0</v>
      </c>
      <c r="AS1984" t="str">
        <f>IF(OR(AK1984&gt;0, AL1984&gt;0, AM1984&gt;0, AN1984&gt;0, AO1984&gt;0), "Converted", "Not Converted")</f>
        <v>Not Converted</v>
      </c>
      <c r="AT1984">
        <v>0</v>
      </c>
      <c r="AU1984">
        <v>3</v>
      </c>
      <c r="AV1984">
        <v>11</v>
      </c>
      <c r="AW1984">
        <f>IF(Z1984&gt;607, 4, 0)</f>
        <v>0</v>
      </c>
      <c r="AX1984">
        <f>IF(AA1984&gt;1.6588, 3, 0)</f>
        <v>0</v>
      </c>
      <c r="AY1984">
        <f>IF(P1984&gt;401, 2, 0)</f>
        <v>0</v>
      </c>
      <c r="AZ1984">
        <f>IF(I1984&gt;52915.77, 1, 0)</f>
        <v>0</v>
      </c>
      <c r="BA1984">
        <f>SUM(AW1984:AZ1984)</f>
        <v>0</v>
      </c>
      <c r="BB1984" t="str">
        <f>VLOOKUP(BA1984,'Standard Deviations'!$L$1:$M$11,2,TRUE)</f>
        <v>No Tier</v>
      </c>
    </row>
    <row r="1985" spans="1:54">
      <c r="A1985">
        <v>7444</v>
      </c>
      <c r="B1985">
        <v>1969</v>
      </c>
      <c r="C1985">
        <f>2024-B1985</f>
        <v>55</v>
      </c>
      <c r="D1985" t="str">
        <f>VLOOKUP(B1985,Reference!$A$1:$B$125, 2)</f>
        <v>Gen X</v>
      </c>
      <c r="E1985" t="s">
        <v>64</v>
      </c>
      <c r="F1985" t="str">
        <f>IF(E1985="High School", "No College", "College")</f>
        <v>College</v>
      </c>
      <c r="G1985" t="s">
        <v>55</v>
      </c>
      <c r="H1985">
        <v>42169</v>
      </c>
      <c r="I1985">
        <v>42169</v>
      </c>
      <c r="J1985" s="4" t="s">
        <v>175</v>
      </c>
      <c r="K1985">
        <v>1</v>
      </c>
      <c r="L1985">
        <v>1</v>
      </c>
      <c r="M1985" t="str">
        <f>IF(OR(K1985&gt;0, L1985&gt;0), "Parent", "Not Parent")</f>
        <v>Parent</v>
      </c>
      <c r="N1985" t="s">
        <v>704</v>
      </c>
      <c r="O1985" s="8">
        <v>41916</v>
      </c>
      <c r="P1985" s="9">
        <f>O1985-N1985</f>
        <v>350</v>
      </c>
      <c r="Q1985">
        <v>20</v>
      </c>
      <c r="R1985" s="9">
        <f>P1985-Q1985</f>
        <v>330</v>
      </c>
      <c r="S1985" s="8">
        <f>O1985-R1985</f>
        <v>41586</v>
      </c>
      <c r="T1985">
        <v>19</v>
      </c>
      <c r="U1985">
        <v>0</v>
      </c>
      <c r="V1985">
        <v>9</v>
      </c>
      <c r="W1985">
        <v>0</v>
      </c>
      <c r="X1985">
        <v>0</v>
      </c>
      <c r="Y1985">
        <v>2</v>
      </c>
      <c r="Z1985">
        <v>30</v>
      </c>
      <c r="AA1985">
        <f>Z1985/P1985</f>
        <v>8.5714285714285715E-2</v>
      </c>
      <c r="AB1985" s="11" t="s">
        <v>506</v>
      </c>
      <c r="AC1985" t="s">
        <v>59</v>
      </c>
      <c r="AD1985">
        <v>2</v>
      </c>
      <c r="AE1985" t="str">
        <f>IF(AD1985&gt;3, "Prefers Discount", "Discount Indifferent")</f>
        <v>Discount Indifferent</v>
      </c>
      <c r="AF1985">
        <v>3</v>
      </c>
      <c r="AG1985">
        <v>1</v>
      </c>
      <c r="AH1985">
        <v>0</v>
      </c>
      <c r="AI1985" t="str">
        <f>INDEX($AF$1:$AH$1,MATCH(MAX(AF1985:AH1985),AF1985:AH1985,0))</f>
        <v>Store_Orders</v>
      </c>
      <c r="AJ1985">
        <v>8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f>SUM(AK1985:AO1985)</f>
        <v>0</v>
      </c>
      <c r="AQ1985" t="s">
        <v>67</v>
      </c>
      <c r="AR1985">
        <v>0</v>
      </c>
      <c r="AS1985" t="str">
        <f>IF(OR(AK1985&gt;0, AL1985&gt;0, AM1985&gt;0, AN1985&gt;0, AO1985&gt;0), "Converted", "Not Converted")</f>
        <v>Not Converted</v>
      </c>
      <c r="AT1985">
        <v>0</v>
      </c>
      <c r="AU1985">
        <v>3</v>
      </c>
      <c r="AV1985">
        <v>11</v>
      </c>
      <c r="AW1985">
        <f>IF(Z1985&gt;607, 4, 0)</f>
        <v>0</v>
      </c>
      <c r="AX1985">
        <f>IF(AA1985&gt;1.6588, 3, 0)</f>
        <v>0</v>
      </c>
      <c r="AY1985">
        <f>IF(P1985&gt;401, 2, 0)</f>
        <v>0</v>
      </c>
      <c r="AZ1985">
        <f>IF(I1985&gt;52915.77, 1, 0)</f>
        <v>0</v>
      </c>
      <c r="BA1985">
        <f>SUM(AW1985:AZ1985)</f>
        <v>0</v>
      </c>
      <c r="BB1985" t="str">
        <f>VLOOKUP(BA1985,'Standard Deviations'!$L$1:$M$11,2,TRUE)</f>
        <v>No Tier</v>
      </c>
    </row>
    <row r="1986" spans="1:54">
      <c r="A1986">
        <v>7736</v>
      </c>
      <c r="B1986">
        <v>1986</v>
      </c>
      <c r="C1986">
        <f>2024-B1986</f>
        <v>38</v>
      </c>
      <c r="D1986" t="str">
        <f>VLOOKUP(B1986,Reference!$A$1:$B$125, 2)</f>
        <v>Millennials</v>
      </c>
      <c r="E1986" t="s">
        <v>54</v>
      </c>
      <c r="F1986" t="str">
        <f>IF(E1986="High School", "No College", "College")</f>
        <v>College</v>
      </c>
      <c r="G1986" t="s">
        <v>55</v>
      </c>
      <c r="H1986">
        <v>22518</v>
      </c>
      <c r="I1986">
        <v>22518</v>
      </c>
      <c r="J1986" s="4" t="s">
        <v>341</v>
      </c>
      <c r="K1986">
        <v>1</v>
      </c>
      <c r="L1986">
        <v>0</v>
      </c>
      <c r="M1986" t="str">
        <f>IF(OR(K1986&gt;0, L1986&gt;0), "Parent", "Not Parent")</f>
        <v>Parent</v>
      </c>
      <c r="N1986" t="s">
        <v>639</v>
      </c>
      <c r="O1986" s="8">
        <v>41916</v>
      </c>
      <c r="P1986" s="9">
        <f>O1986-N1986</f>
        <v>712</v>
      </c>
      <c r="Q1986">
        <v>36</v>
      </c>
      <c r="R1986" s="9">
        <f>P1986-Q1986</f>
        <v>676</v>
      </c>
      <c r="S1986" s="8">
        <f>O1986-R1986</f>
        <v>41240</v>
      </c>
      <c r="T1986">
        <v>11</v>
      </c>
      <c r="U1986">
        <v>7</v>
      </c>
      <c r="V1986">
        <v>12</v>
      </c>
      <c r="W1986">
        <v>2</v>
      </c>
      <c r="X1986">
        <v>2</v>
      </c>
      <c r="Y1986">
        <v>27</v>
      </c>
      <c r="Z1986">
        <v>61</v>
      </c>
      <c r="AA1986">
        <f>Z1986/P1986</f>
        <v>8.5674157303370788E-2</v>
      </c>
      <c r="AB1986" s="11" t="s">
        <v>506</v>
      </c>
      <c r="AC1986" t="s">
        <v>59</v>
      </c>
      <c r="AD1986">
        <v>2</v>
      </c>
      <c r="AE1986" t="str">
        <f>IF(AD1986&gt;3, "Prefers Discount", "Discount Indifferent")</f>
        <v>Discount Indifferent</v>
      </c>
      <c r="AF1986">
        <v>2</v>
      </c>
      <c r="AG1986">
        <v>2</v>
      </c>
      <c r="AH1986">
        <v>1</v>
      </c>
      <c r="AI1986" t="str">
        <f>INDEX($AF$1:$AH$1,MATCH(MAX(AF1986:AH1986),AF1986:AH1986,0))</f>
        <v>Store_Orders</v>
      </c>
      <c r="AJ1986">
        <v>5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f>SUM(AK1986:AO1986)</f>
        <v>1</v>
      </c>
      <c r="AQ1986" t="str">
        <f>INDEX($AK$1:$AO$1,MATCH(MAX(AK1986:AO1986),AK1986:AO1986,0))</f>
        <v>Converted_on_Camp3</v>
      </c>
      <c r="AR1986">
        <v>1</v>
      </c>
      <c r="AS1986" t="str">
        <f>IF(OR(AK1986&gt;0, AL1986&gt;0, AM1986&gt;0, AN1986&gt;0, AO1986&gt;0), "Converted", "Not Converted")</f>
        <v>Converted</v>
      </c>
      <c r="AT1986">
        <v>0</v>
      </c>
      <c r="AU1986">
        <v>3</v>
      </c>
      <c r="AV1986">
        <v>11</v>
      </c>
      <c r="AW1986">
        <f>IF(Z1986&gt;607, 4, 0)</f>
        <v>0</v>
      </c>
      <c r="AX1986">
        <f>IF(AA1986&gt;1.6588, 3, 0)</f>
        <v>0</v>
      </c>
      <c r="AY1986">
        <f>IF(P1986&gt;401, 2, 0)</f>
        <v>2</v>
      </c>
      <c r="AZ1986">
        <f>IF(I1986&gt;52915.77, 1, 0)</f>
        <v>0</v>
      </c>
      <c r="BA1986">
        <f>SUM(AW1986:AZ1986)</f>
        <v>2</v>
      </c>
      <c r="BB1986" t="str">
        <f>VLOOKUP(BA1986,'Standard Deviations'!$L$1:$M$11,2,TRUE)</f>
        <v>Bronze</v>
      </c>
    </row>
    <row r="1987" spans="1:54">
      <c r="A1987">
        <v>1030</v>
      </c>
      <c r="B1987">
        <v>1965</v>
      </c>
      <c r="C1987">
        <f>2024-B1987</f>
        <v>59</v>
      </c>
      <c r="D1987" t="str">
        <f>VLOOKUP(B1987,Reference!$A$1:$B$125, 2)</f>
        <v>Gen X</v>
      </c>
      <c r="E1987" t="s">
        <v>68</v>
      </c>
      <c r="F1987" t="str">
        <f>IF(E1987="High School", "No College", "College")</f>
        <v>College</v>
      </c>
      <c r="G1987" t="s">
        <v>60</v>
      </c>
      <c r="H1987">
        <v>40637</v>
      </c>
      <c r="I1987">
        <v>40637</v>
      </c>
      <c r="J1987" s="4" t="s">
        <v>175</v>
      </c>
      <c r="K1987">
        <v>1</v>
      </c>
      <c r="L1987">
        <v>1</v>
      </c>
      <c r="M1987" t="str">
        <f>IF(OR(K1987&gt;0, L1987&gt;0), "Parent", "Not Parent")</f>
        <v>Parent</v>
      </c>
      <c r="N1987" t="s">
        <v>569</v>
      </c>
      <c r="O1987" s="8">
        <v>41916</v>
      </c>
      <c r="P1987" s="9">
        <f>O1987-N1987</f>
        <v>444</v>
      </c>
      <c r="Q1987">
        <v>72</v>
      </c>
      <c r="R1987" s="9">
        <f>P1987-Q1987</f>
        <v>372</v>
      </c>
      <c r="S1987" s="8">
        <f>O1987-R1987</f>
        <v>41544</v>
      </c>
      <c r="T1987">
        <v>22</v>
      </c>
      <c r="U1987">
        <v>0</v>
      </c>
      <c r="V1987">
        <v>13</v>
      </c>
      <c r="W1987">
        <v>0</v>
      </c>
      <c r="X1987">
        <v>0</v>
      </c>
      <c r="Y1987">
        <v>3</v>
      </c>
      <c r="Z1987">
        <v>38</v>
      </c>
      <c r="AA1987">
        <f>Z1987/P1987</f>
        <v>8.5585585585585586E-2</v>
      </c>
      <c r="AB1987" s="14" t="s">
        <v>506</v>
      </c>
      <c r="AC1987" s="13" t="s">
        <v>63</v>
      </c>
      <c r="AD1987">
        <v>2</v>
      </c>
      <c r="AE1987" t="str">
        <f>IF(AD1987&gt;3, "Prefers Discount", "Discount Indifferent")</f>
        <v>Discount Indifferent</v>
      </c>
      <c r="AF1987">
        <v>3</v>
      </c>
      <c r="AG1987">
        <v>1</v>
      </c>
      <c r="AH1987">
        <v>0</v>
      </c>
      <c r="AI1987" t="str">
        <f>INDEX($AF$1:$AH$1,MATCH(MAX(AF1987:AH1987),AF1987:AH1987,0))</f>
        <v>Store_Orders</v>
      </c>
      <c r="AJ1987">
        <v>7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f>SUM(AK1987:AO1987)</f>
        <v>0</v>
      </c>
      <c r="AQ1987" t="s">
        <v>67</v>
      </c>
      <c r="AR1987">
        <v>0</v>
      </c>
      <c r="AS1987" t="str">
        <f>IF(OR(AK1987&gt;0, AL1987&gt;0, AM1987&gt;0, AN1987&gt;0, AO1987&gt;0), "Converted", "Not Converted")</f>
        <v>Not Converted</v>
      </c>
      <c r="AT1987">
        <v>0</v>
      </c>
      <c r="AU1987">
        <v>3</v>
      </c>
      <c r="AV1987">
        <v>11</v>
      </c>
      <c r="AW1987">
        <f>IF(Z1987&gt;607, 4, 0)</f>
        <v>0</v>
      </c>
      <c r="AX1987">
        <f>IF(AA1987&gt;1.6588, 3, 0)</f>
        <v>0</v>
      </c>
      <c r="AY1987">
        <f>IF(P1987&gt;401, 2, 0)</f>
        <v>2</v>
      </c>
      <c r="AZ1987">
        <f>IF(I1987&gt;52915.77, 1, 0)</f>
        <v>0</v>
      </c>
      <c r="BA1987">
        <f>SUM(AW1987:AZ1987)</f>
        <v>2</v>
      </c>
      <c r="BB1987" t="str">
        <f>VLOOKUP(BA1987,'Standard Deviations'!$L$1:$M$11,2,TRUE)</f>
        <v>Bronze</v>
      </c>
    </row>
    <row r="1988" spans="1:54">
      <c r="A1988">
        <v>6856</v>
      </c>
      <c r="B1988">
        <v>1979</v>
      </c>
      <c r="C1988">
        <f>2024-B1988</f>
        <v>45</v>
      </c>
      <c r="D1988" t="str">
        <f>VLOOKUP(B1988,Reference!$A$1:$B$125, 2)</f>
        <v>Gen X</v>
      </c>
      <c r="E1988" t="s">
        <v>54</v>
      </c>
      <c r="F1988" t="str">
        <f>IF(E1988="High School", "No College", "College")</f>
        <v>College</v>
      </c>
      <c r="G1988" t="s">
        <v>65</v>
      </c>
      <c r="H1988">
        <v>21645</v>
      </c>
      <c r="I1988">
        <v>21645</v>
      </c>
      <c r="J1988" s="4" t="s">
        <v>341</v>
      </c>
      <c r="K1988">
        <v>1</v>
      </c>
      <c r="L1988">
        <v>0</v>
      </c>
      <c r="M1988" t="str">
        <f>IF(OR(K1988&gt;0, L1988&gt;0), "Parent", "Not Parent")</f>
        <v>Parent</v>
      </c>
      <c r="N1988" t="s">
        <v>499</v>
      </c>
      <c r="O1988" s="8">
        <v>41916</v>
      </c>
      <c r="P1988" s="9">
        <f>O1988-N1988</f>
        <v>761</v>
      </c>
      <c r="Q1988">
        <v>75</v>
      </c>
      <c r="R1988" s="9">
        <f>P1988-Q1988</f>
        <v>686</v>
      </c>
      <c r="S1988" s="8">
        <f>O1988-R1988</f>
        <v>41230</v>
      </c>
      <c r="T1988">
        <v>14</v>
      </c>
      <c r="U1988">
        <v>0</v>
      </c>
      <c r="V1988">
        <v>23</v>
      </c>
      <c r="W1988">
        <v>4</v>
      </c>
      <c r="X1988">
        <v>5</v>
      </c>
      <c r="Y1988">
        <v>19</v>
      </c>
      <c r="Z1988">
        <v>65</v>
      </c>
      <c r="AA1988">
        <f>Z1988/P1988</f>
        <v>8.5413929040735873E-2</v>
      </c>
      <c r="AB1988" s="14" t="s">
        <v>506</v>
      </c>
      <c r="AC1988" s="13" t="s">
        <v>63</v>
      </c>
      <c r="AD1988">
        <v>3</v>
      </c>
      <c r="AE1988" t="str">
        <f>IF(AD1988&gt;3, "Prefers Discount", "Discount Indifferent")</f>
        <v>Discount Indifferent</v>
      </c>
      <c r="AF1988">
        <v>3</v>
      </c>
      <c r="AG1988">
        <v>3</v>
      </c>
      <c r="AH1988">
        <v>0</v>
      </c>
      <c r="AI1988" t="str">
        <f>INDEX($AF$1:$AH$1,MATCH(MAX(AF1988:AH1988),AF1988:AH1988,0))</f>
        <v>Store_Orders</v>
      </c>
      <c r="AJ1988">
        <v>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f>SUM(AK1988:AO1988)</f>
        <v>0</v>
      </c>
      <c r="AQ1988" t="s">
        <v>67</v>
      </c>
      <c r="AR1988">
        <v>1</v>
      </c>
      <c r="AS1988" t="str">
        <f>IF(OR(AK1988&gt;0, AL1988&gt;0, AM1988&gt;0, AN1988&gt;0, AO1988&gt;0), "Converted", "Not Converted")</f>
        <v>Not Converted</v>
      </c>
      <c r="AT1988">
        <v>0</v>
      </c>
      <c r="AU1988">
        <v>3</v>
      </c>
      <c r="AV1988">
        <v>11</v>
      </c>
      <c r="AW1988">
        <f>IF(Z1988&gt;607, 4, 0)</f>
        <v>0</v>
      </c>
      <c r="AX1988">
        <f>IF(AA1988&gt;1.6588, 3, 0)</f>
        <v>0</v>
      </c>
      <c r="AY1988">
        <f>IF(P1988&gt;401, 2, 0)</f>
        <v>2</v>
      </c>
      <c r="AZ1988">
        <f>IF(I1988&gt;52915.77, 1, 0)</f>
        <v>0</v>
      </c>
      <c r="BA1988">
        <f>SUM(AW1988:AZ1988)</f>
        <v>2</v>
      </c>
      <c r="BB1988" t="str">
        <f>VLOOKUP(BA1988,'Standard Deviations'!$L$1:$M$11,2,TRUE)</f>
        <v>Bronze</v>
      </c>
    </row>
    <row r="1989" spans="1:54">
      <c r="A1989">
        <v>1773</v>
      </c>
      <c r="B1989">
        <v>1978</v>
      </c>
      <c r="C1989">
        <f>2024-B1989</f>
        <v>46</v>
      </c>
      <c r="D1989" t="str">
        <f>VLOOKUP(B1989,Reference!$A$1:$B$125, 2)</f>
        <v>Gen X</v>
      </c>
      <c r="E1989" t="s">
        <v>74</v>
      </c>
      <c r="F1989" t="str">
        <f>IF(E1989="High School", "No College", "College")</f>
        <v>College</v>
      </c>
      <c r="G1989" t="s">
        <v>55</v>
      </c>
      <c r="H1989">
        <v>12393</v>
      </c>
      <c r="I1989">
        <v>12393</v>
      </c>
      <c r="J1989" s="4" t="s">
        <v>341</v>
      </c>
      <c r="K1989">
        <v>0</v>
      </c>
      <c r="L1989">
        <v>0</v>
      </c>
      <c r="M1989" t="str">
        <f>IF(OR(K1989&gt;0, L1989&gt;0), "Parent", "Not Parent")</f>
        <v>Not Parent</v>
      </c>
      <c r="N1989" t="s">
        <v>721</v>
      </c>
      <c r="O1989" s="8">
        <v>41916</v>
      </c>
      <c r="P1989" s="9">
        <f>O1989-N1989</f>
        <v>669</v>
      </c>
      <c r="Q1989">
        <v>38</v>
      </c>
      <c r="R1989" s="9">
        <f>P1989-Q1989</f>
        <v>631</v>
      </c>
      <c r="S1989" s="8">
        <f>O1989-R1989</f>
        <v>41285</v>
      </c>
      <c r="T1989">
        <v>5</v>
      </c>
      <c r="U1989">
        <v>6</v>
      </c>
      <c r="V1989">
        <v>15</v>
      </c>
      <c r="W1989">
        <v>11</v>
      </c>
      <c r="X1989">
        <v>7</v>
      </c>
      <c r="Y1989">
        <v>13</v>
      </c>
      <c r="Z1989">
        <v>57</v>
      </c>
      <c r="AA1989">
        <f>Z1989/P1989</f>
        <v>8.520179372197309E-2</v>
      </c>
      <c r="AB1989" s="11" t="s">
        <v>506</v>
      </c>
      <c r="AC1989" t="s">
        <v>59</v>
      </c>
      <c r="AD1989">
        <v>1</v>
      </c>
      <c r="AE1989" t="str">
        <f>IF(AD1989&gt;3, "Prefers Discount", "Discount Indifferent")</f>
        <v>Discount Indifferent</v>
      </c>
      <c r="AF1989">
        <v>3</v>
      </c>
      <c r="AG1989">
        <v>2</v>
      </c>
      <c r="AH1989">
        <v>0</v>
      </c>
      <c r="AI1989" t="str">
        <f>INDEX($AF$1:$AH$1,MATCH(MAX(AF1989:AH1989),AF1989:AH1989,0))</f>
        <v>Store_Orders</v>
      </c>
      <c r="AJ1989">
        <v>9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f>SUM(AK1989:AO1989)</f>
        <v>0</v>
      </c>
      <c r="AQ1989" t="s">
        <v>67</v>
      </c>
      <c r="AR1989">
        <v>0</v>
      </c>
      <c r="AS1989" t="str">
        <f>IF(OR(AK1989&gt;0, AL1989&gt;0, AM1989&gt;0, AN1989&gt;0, AO1989&gt;0), "Converted", "Not Converted")</f>
        <v>Not Converted</v>
      </c>
      <c r="AT1989">
        <v>0</v>
      </c>
      <c r="AU1989">
        <v>3</v>
      </c>
      <c r="AV1989">
        <v>11</v>
      </c>
      <c r="AW1989">
        <f>IF(Z1989&gt;607, 4, 0)</f>
        <v>0</v>
      </c>
      <c r="AX1989">
        <f>IF(AA1989&gt;1.6588, 3, 0)</f>
        <v>0</v>
      </c>
      <c r="AY1989">
        <f>IF(P1989&gt;401, 2, 0)</f>
        <v>2</v>
      </c>
      <c r="AZ1989">
        <f>IF(I1989&gt;52915.77, 1, 0)</f>
        <v>0</v>
      </c>
      <c r="BA1989">
        <f>SUM(AW1989:AZ1989)</f>
        <v>2</v>
      </c>
      <c r="BB1989" t="str">
        <f>VLOOKUP(BA1989,'Standard Deviations'!$L$1:$M$11,2,TRUE)</f>
        <v>Bronze</v>
      </c>
    </row>
    <row r="1990" spans="1:54">
      <c r="A1990">
        <v>7600</v>
      </c>
      <c r="B1990">
        <v>1992</v>
      </c>
      <c r="C1990">
        <f>2024-B1990</f>
        <v>32</v>
      </c>
      <c r="D1990" t="str">
        <f>VLOOKUP(B1990,Reference!$A$1:$B$125, 2)</f>
        <v>Millennials</v>
      </c>
      <c r="E1990" t="s">
        <v>546</v>
      </c>
      <c r="F1990" t="str">
        <f>IF(E1990="High School", "No College", "College")</f>
        <v>No College</v>
      </c>
      <c r="G1990" t="s">
        <v>60</v>
      </c>
      <c r="H1990">
        <v>15253</v>
      </c>
      <c r="I1990">
        <v>15253</v>
      </c>
      <c r="J1990" s="4" t="s">
        <v>341</v>
      </c>
      <c r="K1990">
        <v>1</v>
      </c>
      <c r="L1990">
        <v>0</v>
      </c>
      <c r="M1990" t="str">
        <f>IF(OR(K1990&gt;0, L1990&gt;0), "Parent", "Not Parent")</f>
        <v>Parent</v>
      </c>
      <c r="N1990" t="s">
        <v>144</v>
      </c>
      <c r="O1990" s="8">
        <v>41916</v>
      </c>
      <c r="P1990" s="9">
        <f>O1990-N1990</f>
        <v>341</v>
      </c>
      <c r="Q1990">
        <v>13</v>
      </c>
      <c r="R1990" s="9">
        <f>P1990-Q1990</f>
        <v>328</v>
      </c>
      <c r="S1990" s="8">
        <f>O1990-R1990</f>
        <v>41588</v>
      </c>
      <c r="T1990">
        <v>1</v>
      </c>
      <c r="U1990">
        <v>3</v>
      </c>
      <c r="V1990">
        <v>3</v>
      </c>
      <c r="W1990">
        <v>8</v>
      </c>
      <c r="X1990">
        <v>1</v>
      </c>
      <c r="Y1990">
        <v>13</v>
      </c>
      <c r="Z1990">
        <v>29</v>
      </c>
      <c r="AA1990">
        <f>Z1990/P1990</f>
        <v>8.5043988269794715E-2</v>
      </c>
      <c r="AB1990" s="11" t="s">
        <v>506</v>
      </c>
      <c r="AC1990" t="s">
        <v>59</v>
      </c>
      <c r="AD1990">
        <v>2</v>
      </c>
      <c r="AE1990" t="str">
        <f>IF(AD1990&gt;3, "Prefers Discount", "Discount Indifferent")</f>
        <v>Discount Indifferent</v>
      </c>
      <c r="AF1990">
        <v>3</v>
      </c>
      <c r="AG1990">
        <v>1</v>
      </c>
      <c r="AH1990">
        <v>0</v>
      </c>
      <c r="AI1990" t="str">
        <f>INDEX($AF$1:$AH$1,MATCH(MAX(AF1990:AH1990),AF1990:AH1990,0))</f>
        <v>Store_Orders</v>
      </c>
      <c r="AJ1990">
        <v>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f>SUM(AK1990:AO1990)</f>
        <v>0</v>
      </c>
      <c r="AQ1990" t="s">
        <v>67</v>
      </c>
      <c r="AR1990">
        <v>0</v>
      </c>
      <c r="AS1990" t="str">
        <f>IF(OR(AK1990&gt;0, AL1990&gt;0, AM1990&gt;0, AN1990&gt;0, AO1990&gt;0), "Converted", "Not Converted")</f>
        <v>Not Converted</v>
      </c>
      <c r="AT1990">
        <v>0</v>
      </c>
      <c r="AU1990">
        <v>3</v>
      </c>
      <c r="AV1990">
        <v>11</v>
      </c>
      <c r="AW1990">
        <f>IF(Z1990&gt;607, 4, 0)</f>
        <v>0</v>
      </c>
      <c r="AX1990">
        <f>IF(AA1990&gt;1.6588, 3, 0)</f>
        <v>0</v>
      </c>
      <c r="AY1990">
        <f>IF(P1990&gt;401, 2, 0)</f>
        <v>0</v>
      </c>
      <c r="AZ1990">
        <f>IF(I1990&gt;52915.77, 1, 0)</f>
        <v>0</v>
      </c>
      <c r="BA1990">
        <f>SUM(AW1990:AZ1990)</f>
        <v>0</v>
      </c>
      <c r="BB1990" t="str">
        <f>VLOOKUP(BA1990,'Standard Deviations'!$L$1:$M$11,2,TRUE)</f>
        <v>No Tier</v>
      </c>
    </row>
    <row r="1991" spans="1:54">
      <c r="A1991">
        <v>1744</v>
      </c>
      <c r="B1991">
        <v>1965</v>
      </c>
      <c r="C1991">
        <f>2024-B1991</f>
        <v>59</v>
      </c>
      <c r="D1991" t="str">
        <f>VLOOKUP(B1991,Reference!$A$1:$B$125, 2)</f>
        <v>Gen X</v>
      </c>
      <c r="E1991" t="s">
        <v>546</v>
      </c>
      <c r="F1991" t="str">
        <f>IF(E1991="High School", "No College", "College")</f>
        <v>No College</v>
      </c>
      <c r="G1991" t="s">
        <v>60</v>
      </c>
      <c r="H1991">
        <v>23529</v>
      </c>
      <c r="I1991">
        <v>23529</v>
      </c>
      <c r="J1991" s="4" t="s">
        <v>341</v>
      </c>
      <c r="K1991">
        <v>0</v>
      </c>
      <c r="L1991">
        <v>1</v>
      </c>
      <c r="M1991" t="str">
        <f>IF(OR(K1991&gt;0, L1991&gt;0), "Parent", "Not Parent")</f>
        <v>Parent</v>
      </c>
      <c r="N1991" t="s">
        <v>597</v>
      </c>
      <c r="O1991" s="8">
        <v>41916</v>
      </c>
      <c r="P1991" s="9">
        <f>O1991-N1991</f>
        <v>635</v>
      </c>
      <c r="Q1991">
        <v>67</v>
      </c>
      <c r="R1991" s="9">
        <f>P1991-Q1991</f>
        <v>568</v>
      </c>
      <c r="S1991" s="8">
        <f>O1991-R1991</f>
        <v>41348</v>
      </c>
      <c r="T1991">
        <v>9</v>
      </c>
      <c r="U1991">
        <v>7</v>
      </c>
      <c r="V1991">
        <v>13</v>
      </c>
      <c r="W1991">
        <v>3</v>
      </c>
      <c r="X1991">
        <v>2</v>
      </c>
      <c r="Y1991">
        <v>20</v>
      </c>
      <c r="Z1991">
        <v>54</v>
      </c>
      <c r="AA1991">
        <f>Z1991/P1991</f>
        <v>8.5039370078740156E-2</v>
      </c>
      <c r="AB1991" s="14" t="s">
        <v>506</v>
      </c>
      <c r="AC1991" s="13" t="s">
        <v>63</v>
      </c>
      <c r="AD1991">
        <v>1</v>
      </c>
      <c r="AE1991" t="str">
        <f>IF(AD1991&gt;3, "Prefers Discount", "Discount Indifferent")</f>
        <v>Discount Indifferent</v>
      </c>
      <c r="AF1991">
        <v>2</v>
      </c>
      <c r="AG1991">
        <v>1</v>
      </c>
      <c r="AH1991">
        <v>1</v>
      </c>
      <c r="AI1991" t="str">
        <f>INDEX($AF$1:$AH$1,MATCH(MAX(AF1991:AH1991),AF1991:AH1991,0))</f>
        <v>Store_Orders</v>
      </c>
      <c r="AJ1991">
        <v>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f>SUM(AK1991:AO1991)</f>
        <v>0</v>
      </c>
      <c r="AQ1991" t="s">
        <v>67</v>
      </c>
      <c r="AR1991">
        <v>0</v>
      </c>
      <c r="AS1991" t="str">
        <f>IF(OR(AK1991&gt;0, AL1991&gt;0, AM1991&gt;0, AN1991&gt;0, AO1991&gt;0), "Converted", "Not Converted")</f>
        <v>Not Converted</v>
      </c>
      <c r="AT1991">
        <v>0</v>
      </c>
      <c r="AU1991">
        <v>3</v>
      </c>
      <c r="AV1991">
        <v>11</v>
      </c>
      <c r="AW1991">
        <f>IF(Z1991&gt;607, 4, 0)</f>
        <v>0</v>
      </c>
      <c r="AX1991">
        <f>IF(AA1991&gt;1.6588, 3, 0)</f>
        <v>0</v>
      </c>
      <c r="AY1991">
        <f>IF(P1991&gt;401, 2, 0)</f>
        <v>2</v>
      </c>
      <c r="AZ1991">
        <f>IF(I1991&gt;52915.77, 1, 0)</f>
        <v>0</v>
      </c>
      <c r="BA1991">
        <f>SUM(AW1991:AZ1991)</f>
        <v>2</v>
      </c>
      <c r="BB1991" t="str">
        <f>VLOOKUP(BA1991,'Standard Deviations'!$L$1:$M$11,2,TRUE)</f>
        <v>Bronze</v>
      </c>
    </row>
    <row r="1992" spans="1:54">
      <c r="A1992">
        <v>2139</v>
      </c>
      <c r="B1992">
        <v>1975</v>
      </c>
      <c r="C1992">
        <f>2024-B1992</f>
        <v>49</v>
      </c>
      <c r="D1992" t="str">
        <f>VLOOKUP(B1992,Reference!$A$1:$B$125, 2)</f>
        <v>Gen X</v>
      </c>
      <c r="E1992" t="s">
        <v>64</v>
      </c>
      <c r="F1992" t="str">
        <f>IF(E1992="High School", "No College", "College")</f>
        <v>College</v>
      </c>
      <c r="G1992" t="s">
        <v>55</v>
      </c>
      <c r="H1992">
        <v>7500</v>
      </c>
      <c r="I1992">
        <v>90000</v>
      </c>
      <c r="J1992" s="4" t="s">
        <v>56</v>
      </c>
      <c r="K1992">
        <v>1</v>
      </c>
      <c r="L1992">
        <v>0</v>
      </c>
      <c r="M1992" t="str">
        <f>IF(OR(K1992&gt;0, L1992&gt;0), "Parent", "Not Parent")</f>
        <v>Parent</v>
      </c>
      <c r="N1992" t="s">
        <v>236</v>
      </c>
      <c r="O1992" s="8">
        <v>41916</v>
      </c>
      <c r="P1992" s="9">
        <f>O1992-N1992</f>
        <v>367</v>
      </c>
      <c r="Q1992">
        <v>19</v>
      </c>
      <c r="R1992" s="9">
        <f>P1992-Q1992</f>
        <v>348</v>
      </c>
      <c r="S1992" s="8">
        <f>O1992-R1992</f>
        <v>41568</v>
      </c>
      <c r="T1992">
        <v>3</v>
      </c>
      <c r="U1992">
        <v>1</v>
      </c>
      <c r="V1992">
        <v>10</v>
      </c>
      <c r="W1992">
        <v>3</v>
      </c>
      <c r="X1992">
        <v>2</v>
      </c>
      <c r="Y1992">
        <v>12</v>
      </c>
      <c r="Z1992">
        <v>31</v>
      </c>
      <c r="AA1992">
        <f>Z1992/P1992</f>
        <v>8.4468664850136238E-2</v>
      </c>
      <c r="AB1992" s="11" t="s">
        <v>506</v>
      </c>
      <c r="AC1992" t="s">
        <v>59</v>
      </c>
      <c r="AD1992">
        <v>3</v>
      </c>
      <c r="AE1992" t="str">
        <f>IF(AD1992&gt;3, "Prefers Discount", "Discount Indifferent")</f>
        <v>Discount Indifferent</v>
      </c>
      <c r="AF1992">
        <v>3</v>
      </c>
      <c r="AG1992">
        <v>2</v>
      </c>
      <c r="AH1992">
        <v>0</v>
      </c>
      <c r="AI1992" t="str">
        <f>INDEX($AF$1:$AH$1,MATCH(MAX(AF1992:AH1992),AF1992:AH1992,0))</f>
        <v>Store_Orders</v>
      </c>
      <c r="AJ1992">
        <v>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f>SUM(AK1992:AO1992)</f>
        <v>0</v>
      </c>
      <c r="AQ1992" t="s">
        <v>67</v>
      </c>
      <c r="AR1992">
        <v>0</v>
      </c>
      <c r="AS1992" t="str">
        <f>IF(OR(AK1992&gt;0, AL1992&gt;0, AM1992&gt;0, AN1992&gt;0, AO1992&gt;0), "Converted", "Not Converted")</f>
        <v>Not Converted</v>
      </c>
      <c r="AT1992">
        <v>0</v>
      </c>
      <c r="AU1992">
        <v>3</v>
      </c>
      <c r="AV1992">
        <v>11</v>
      </c>
      <c r="AW1992">
        <f>IF(Z1992&gt;607, 4, 0)</f>
        <v>0</v>
      </c>
      <c r="AX1992">
        <f>IF(AA1992&gt;1.6588, 3, 0)</f>
        <v>0</v>
      </c>
      <c r="AY1992">
        <f>IF(P1992&gt;401, 2, 0)</f>
        <v>0</v>
      </c>
      <c r="AZ1992">
        <f>IF(I1992&gt;52915.77, 1, 0)</f>
        <v>1</v>
      </c>
      <c r="BA1992">
        <f>SUM(AW1992:AZ1992)</f>
        <v>1</v>
      </c>
      <c r="BB1992" t="str">
        <f>VLOOKUP(BA1992,'Standard Deviations'!$L$1:$M$11,2,TRUE)</f>
        <v>Bronze</v>
      </c>
    </row>
    <row r="1993" spans="1:54">
      <c r="A1993">
        <v>8275</v>
      </c>
      <c r="B1993">
        <v>1965</v>
      </c>
      <c r="C1993">
        <f>2024-B1993</f>
        <v>59</v>
      </c>
      <c r="D1993" t="str">
        <f>VLOOKUP(B1993,Reference!$A$1:$B$125, 2)</f>
        <v>Gen X</v>
      </c>
      <c r="E1993" t="s">
        <v>68</v>
      </c>
      <c r="F1993" t="str">
        <f>IF(E1993="High School", "No College", "College")</f>
        <v>College</v>
      </c>
      <c r="G1993" t="s">
        <v>71</v>
      </c>
      <c r="H1993">
        <v>47025</v>
      </c>
      <c r="I1993">
        <v>47025</v>
      </c>
      <c r="J1993" s="4" t="s">
        <v>175</v>
      </c>
      <c r="K1993">
        <v>1</v>
      </c>
      <c r="L1993">
        <v>1</v>
      </c>
      <c r="M1993" t="str">
        <f>IF(OR(K1993&gt;0, L1993&gt;0), "Parent", "Not Parent")</f>
        <v>Parent</v>
      </c>
      <c r="N1993" t="s">
        <v>675</v>
      </c>
      <c r="O1993" s="8">
        <v>41916</v>
      </c>
      <c r="P1993" s="9">
        <f>O1993-N1993</f>
        <v>237</v>
      </c>
      <c r="Q1993">
        <v>6</v>
      </c>
      <c r="R1993" s="9">
        <f>P1993-Q1993</f>
        <v>231</v>
      </c>
      <c r="S1993" s="8">
        <f>O1993-R1993</f>
        <v>41685</v>
      </c>
      <c r="T1993">
        <v>16</v>
      </c>
      <c r="U1993">
        <v>0</v>
      </c>
      <c r="V1993">
        <v>3</v>
      </c>
      <c r="W1993">
        <v>0</v>
      </c>
      <c r="X1993">
        <v>0</v>
      </c>
      <c r="Y1993">
        <v>1</v>
      </c>
      <c r="Z1993">
        <v>20</v>
      </c>
      <c r="AA1993">
        <f>Z1993/P1993</f>
        <v>8.4388185654008435E-2</v>
      </c>
      <c r="AB1993" s="11" t="s">
        <v>506</v>
      </c>
      <c r="AC1993" t="s">
        <v>59</v>
      </c>
      <c r="AD1993">
        <v>1</v>
      </c>
      <c r="AE1993" t="str">
        <f>IF(AD1993&gt;3, "Prefers Discount", "Discount Indifferent")</f>
        <v>Discount Indifferent</v>
      </c>
      <c r="AF1993">
        <v>2</v>
      </c>
      <c r="AG1993">
        <v>1</v>
      </c>
      <c r="AH1993">
        <v>0</v>
      </c>
      <c r="AI1993" t="str">
        <f>INDEX($AF$1:$AH$1,MATCH(MAX(AF1993:AH1993),AF1993:AH1993,0))</f>
        <v>Store_Orders</v>
      </c>
      <c r="AJ1993">
        <v>7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f>SUM(AK1993:AO1993)</f>
        <v>0</v>
      </c>
      <c r="AQ1993" t="s">
        <v>67</v>
      </c>
      <c r="AR1993">
        <v>0</v>
      </c>
      <c r="AS1993" t="str">
        <f>IF(OR(AK1993&gt;0, AL1993&gt;0, AM1993&gt;0, AN1993&gt;0, AO1993&gt;0), "Converted", "Not Converted")</f>
        <v>Not Converted</v>
      </c>
      <c r="AT1993">
        <v>0</v>
      </c>
      <c r="AU1993">
        <v>3</v>
      </c>
      <c r="AV1993">
        <v>11</v>
      </c>
      <c r="AW1993">
        <f>IF(Z1993&gt;607, 4, 0)</f>
        <v>0</v>
      </c>
      <c r="AX1993">
        <f>IF(AA1993&gt;1.6588, 3, 0)</f>
        <v>0</v>
      </c>
      <c r="AY1993">
        <f>IF(P1993&gt;401, 2, 0)</f>
        <v>0</v>
      </c>
      <c r="AZ1993">
        <f>IF(I1993&gt;52915.77, 1, 0)</f>
        <v>0</v>
      </c>
      <c r="BA1993">
        <f>SUM(AW1993:AZ1993)</f>
        <v>0</v>
      </c>
      <c r="BB1993" t="str">
        <f>VLOOKUP(BA1993,'Standard Deviations'!$L$1:$M$11,2,TRUE)</f>
        <v>No Tier</v>
      </c>
    </row>
    <row r="1994" spans="1:54">
      <c r="A1994">
        <v>8812</v>
      </c>
      <c r="B1994">
        <v>1979</v>
      </c>
      <c r="C1994">
        <f>2024-B1994</f>
        <v>45</v>
      </c>
      <c r="D1994" t="str">
        <f>VLOOKUP(B1994,Reference!$A$1:$B$125, 2)</f>
        <v>Gen X</v>
      </c>
      <c r="E1994" t="s">
        <v>74</v>
      </c>
      <c r="F1994" t="str">
        <f>IF(E1994="High School", "No College", "College")</f>
        <v>College</v>
      </c>
      <c r="G1994" t="s">
        <v>71</v>
      </c>
      <c r="H1994">
        <v>13533</v>
      </c>
      <c r="I1994">
        <v>13533</v>
      </c>
      <c r="J1994" s="4" t="s">
        <v>341</v>
      </c>
      <c r="K1994">
        <v>1</v>
      </c>
      <c r="L1994">
        <v>0</v>
      </c>
      <c r="M1994" t="str">
        <f>IF(OR(K1994&gt;0, L1994&gt;0), "Parent", "Not Parent")</f>
        <v>Parent</v>
      </c>
      <c r="N1994" t="s">
        <v>222</v>
      </c>
      <c r="O1994" s="8">
        <v>41916</v>
      </c>
      <c r="P1994" s="9">
        <f>O1994-N1994</f>
        <v>573</v>
      </c>
      <c r="Q1994">
        <v>45</v>
      </c>
      <c r="R1994" s="9">
        <f>P1994-Q1994</f>
        <v>528</v>
      </c>
      <c r="S1994" s="8">
        <f>O1994-R1994</f>
        <v>41388</v>
      </c>
      <c r="T1994">
        <v>12</v>
      </c>
      <c r="U1994">
        <v>3</v>
      </c>
      <c r="V1994">
        <v>8</v>
      </c>
      <c r="W1994">
        <v>8</v>
      </c>
      <c r="X1994">
        <v>0</v>
      </c>
      <c r="Y1994">
        <v>17</v>
      </c>
      <c r="Z1994">
        <v>48</v>
      </c>
      <c r="AA1994">
        <f>Z1994/P1994</f>
        <v>8.3769633507853408E-2</v>
      </c>
      <c r="AB1994" s="11" t="s">
        <v>506</v>
      </c>
      <c r="AC1994" t="s">
        <v>59</v>
      </c>
      <c r="AD1994">
        <v>2</v>
      </c>
      <c r="AE1994" t="str">
        <f>IF(AD1994&gt;3, "Prefers Discount", "Discount Indifferent")</f>
        <v>Discount Indifferent</v>
      </c>
      <c r="AF1994">
        <v>3</v>
      </c>
      <c r="AG1994">
        <v>2</v>
      </c>
      <c r="AH1994">
        <v>0</v>
      </c>
      <c r="AI1994" t="str">
        <f>INDEX($AF$1:$AH$1,MATCH(MAX(AF1994:AH1994),AF1994:AH1994,0))</f>
        <v>Store_Orders</v>
      </c>
      <c r="AJ1994">
        <v>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f>SUM(AK1994:AO1994)</f>
        <v>0</v>
      </c>
      <c r="AQ1994" t="s">
        <v>67</v>
      </c>
      <c r="AR1994">
        <v>0</v>
      </c>
      <c r="AS1994" t="str">
        <f>IF(OR(AK1994&gt;0, AL1994&gt;0, AM1994&gt;0, AN1994&gt;0, AO1994&gt;0), "Converted", "Not Converted")</f>
        <v>Not Converted</v>
      </c>
      <c r="AT1994">
        <v>0</v>
      </c>
      <c r="AU1994">
        <v>3</v>
      </c>
      <c r="AV1994">
        <v>11</v>
      </c>
      <c r="AW1994">
        <f>IF(Z1994&gt;607, 4, 0)</f>
        <v>0</v>
      </c>
      <c r="AX1994">
        <f>IF(AA1994&gt;1.6588, 3, 0)</f>
        <v>0</v>
      </c>
      <c r="AY1994">
        <f>IF(P1994&gt;401, 2, 0)</f>
        <v>2</v>
      </c>
      <c r="AZ1994">
        <f>IF(I1994&gt;52915.77, 1, 0)</f>
        <v>0</v>
      </c>
      <c r="BA1994">
        <f>SUM(AW1994:AZ1994)</f>
        <v>2</v>
      </c>
      <c r="BB1994" t="str">
        <f>VLOOKUP(BA1994,'Standard Deviations'!$L$1:$M$11,2,TRUE)</f>
        <v>Bronze</v>
      </c>
    </row>
    <row r="1995" spans="1:54">
      <c r="A1995">
        <v>6287</v>
      </c>
      <c r="B1995">
        <v>1986</v>
      </c>
      <c r="C1995">
        <f>2024-B1995</f>
        <v>38</v>
      </c>
      <c r="D1995" t="str">
        <f>VLOOKUP(B1995,Reference!$A$1:$B$125, 2)</f>
        <v>Millennials</v>
      </c>
      <c r="E1995" t="s">
        <v>54</v>
      </c>
      <c r="F1995" t="str">
        <f>IF(E1995="High School", "No College", "College")</f>
        <v>College</v>
      </c>
      <c r="G1995" t="s">
        <v>65</v>
      </c>
      <c r="H1995">
        <v>34728</v>
      </c>
      <c r="I1995">
        <v>34728</v>
      </c>
      <c r="J1995" s="4" t="s">
        <v>175</v>
      </c>
      <c r="K1995">
        <v>1</v>
      </c>
      <c r="L1995">
        <v>0</v>
      </c>
      <c r="M1995" t="str">
        <f>IF(OR(K1995&gt;0, L1995&gt;0), "Parent", "Not Parent")</f>
        <v>Parent</v>
      </c>
      <c r="N1995" t="s">
        <v>483</v>
      </c>
      <c r="O1995" s="8">
        <v>41916</v>
      </c>
      <c r="P1995" s="9">
        <f>O1995-N1995</f>
        <v>431</v>
      </c>
      <c r="Q1995">
        <v>2</v>
      </c>
      <c r="R1995" s="9">
        <f>P1995-Q1995</f>
        <v>429</v>
      </c>
      <c r="S1995" s="8">
        <f>O1995-R1995</f>
        <v>41487</v>
      </c>
      <c r="T1995">
        <v>14</v>
      </c>
      <c r="U1995">
        <v>0</v>
      </c>
      <c r="V1995">
        <v>16</v>
      </c>
      <c r="W1995">
        <v>0</v>
      </c>
      <c r="X1995">
        <v>0</v>
      </c>
      <c r="Y1995">
        <v>6</v>
      </c>
      <c r="Z1995">
        <v>36</v>
      </c>
      <c r="AA1995">
        <f>Z1995/P1995</f>
        <v>8.3526682134570762E-2</v>
      </c>
      <c r="AB1995" s="11" t="s">
        <v>506</v>
      </c>
      <c r="AC1995" t="s">
        <v>59</v>
      </c>
      <c r="AD1995">
        <v>1</v>
      </c>
      <c r="AE1995" t="str">
        <f>IF(AD1995&gt;3, "Prefers Discount", "Discount Indifferent")</f>
        <v>Discount Indifferent</v>
      </c>
      <c r="AF1995">
        <v>2</v>
      </c>
      <c r="AG1995">
        <v>1</v>
      </c>
      <c r="AH1995">
        <v>1</v>
      </c>
      <c r="AI1995" t="str">
        <f>INDEX($AF$1:$AH$1,MATCH(MAX(AF1995:AH1995),AF1995:AH1995,0))</f>
        <v>Store_Orders</v>
      </c>
      <c r="AJ1995">
        <v>6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f>SUM(AK1995:AO1995)</f>
        <v>0</v>
      </c>
      <c r="AQ1995" t="s">
        <v>67</v>
      </c>
      <c r="AR1995">
        <v>1</v>
      </c>
      <c r="AS1995" t="str">
        <f>IF(OR(AK1995&gt;0, AL1995&gt;0, AM1995&gt;0, AN1995&gt;0, AO1995&gt;0), "Converted", "Not Converted")</f>
        <v>Not Converted</v>
      </c>
      <c r="AT1995">
        <v>0</v>
      </c>
      <c r="AU1995">
        <v>3</v>
      </c>
      <c r="AV1995">
        <v>11</v>
      </c>
      <c r="AW1995">
        <f>IF(Z1995&gt;607, 4, 0)</f>
        <v>0</v>
      </c>
      <c r="AX1995">
        <f>IF(AA1995&gt;1.6588, 3, 0)</f>
        <v>0</v>
      </c>
      <c r="AY1995">
        <f>IF(P1995&gt;401, 2, 0)</f>
        <v>2</v>
      </c>
      <c r="AZ1995">
        <f>IF(I1995&gt;52915.77, 1, 0)</f>
        <v>0</v>
      </c>
      <c r="BA1995">
        <f>SUM(AW1995:AZ1995)</f>
        <v>2</v>
      </c>
      <c r="BB1995" t="str">
        <f>VLOOKUP(BA1995,'Standard Deviations'!$L$1:$M$11,2,TRUE)</f>
        <v>Bronze</v>
      </c>
    </row>
    <row r="1996" spans="1:54">
      <c r="A1996">
        <v>4240</v>
      </c>
      <c r="B1996">
        <v>1978</v>
      </c>
      <c r="C1996">
        <f>2024-B1996</f>
        <v>46</v>
      </c>
      <c r="D1996" t="str">
        <f>VLOOKUP(B1996,Reference!$A$1:$B$125, 2)</f>
        <v>Gen X</v>
      </c>
      <c r="E1996" t="s">
        <v>54</v>
      </c>
      <c r="F1996" t="str">
        <f>IF(E1996="High School", "No College", "College")</f>
        <v>College</v>
      </c>
      <c r="G1996" t="s">
        <v>55</v>
      </c>
      <c r="H1996">
        <v>17345</v>
      </c>
      <c r="I1996">
        <v>17345</v>
      </c>
      <c r="J1996" s="4" t="s">
        <v>341</v>
      </c>
      <c r="K1996">
        <v>1</v>
      </c>
      <c r="L1996">
        <v>0</v>
      </c>
      <c r="M1996" t="str">
        <f>IF(OR(K1996&gt;0, L1996&gt;0), "Parent", "Not Parent")</f>
        <v>Parent</v>
      </c>
      <c r="N1996" t="s">
        <v>626</v>
      </c>
      <c r="O1996" s="8">
        <v>41916</v>
      </c>
      <c r="P1996" s="9">
        <f>O1996-N1996</f>
        <v>700</v>
      </c>
      <c r="Q1996">
        <v>79</v>
      </c>
      <c r="R1996" s="9">
        <f>P1996-Q1996</f>
        <v>621</v>
      </c>
      <c r="S1996" s="8">
        <f>O1996-R1996</f>
        <v>41295</v>
      </c>
      <c r="T1996">
        <v>4</v>
      </c>
      <c r="U1996">
        <v>9</v>
      </c>
      <c r="V1996">
        <v>16</v>
      </c>
      <c r="W1996">
        <v>17</v>
      </c>
      <c r="X1996">
        <v>0</v>
      </c>
      <c r="Y1996">
        <v>12</v>
      </c>
      <c r="Z1996">
        <v>58</v>
      </c>
      <c r="AA1996">
        <f>Z1996/P1996</f>
        <v>8.2857142857142851E-2</v>
      </c>
      <c r="AB1996" s="14" t="s">
        <v>506</v>
      </c>
      <c r="AC1996" s="13" t="s">
        <v>63</v>
      </c>
      <c r="AD1996">
        <v>2</v>
      </c>
      <c r="AE1996" t="str">
        <f>IF(AD1996&gt;3, "Prefers Discount", "Discount Indifferent")</f>
        <v>Discount Indifferent</v>
      </c>
      <c r="AF1996">
        <v>2</v>
      </c>
      <c r="AG1996">
        <v>2</v>
      </c>
      <c r="AH1996">
        <v>1</v>
      </c>
      <c r="AI1996" t="str">
        <f>INDEX($AF$1:$AH$1,MATCH(MAX(AF1996:AH1996),AF1996:AH1996,0))</f>
        <v>Store_Orders</v>
      </c>
      <c r="AJ1996">
        <v>8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f>SUM(AK1996:AO1996)</f>
        <v>0</v>
      </c>
      <c r="AQ1996" t="s">
        <v>67</v>
      </c>
      <c r="AR1996">
        <v>0</v>
      </c>
      <c r="AS1996" t="str">
        <f>IF(OR(AK1996&gt;0, AL1996&gt;0, AM1996&gt;0, AN1996&gt;0, AO1996&gt;0), "Converted", "Not Converted")</f>
        <v>Not Converted</v>
      </c>
      <c r="AT1996">
        <v>0</v>
      </c>
      <c r="AU1996">
        <v>3</v>
      </c>
      <c r="AV1996">
        <v>11</v>
      </c>
      <c r="AW1996">
        <f>IF(Z1996&gt;607, 4, 0)</f>
        <v>0</v>
      </c>
      <c r="AX1996">
        <f>IF(AA1996&gt;1.6588, 3, 0)</f>
        <v>0</v>
      </c>
      <c r="AY1996">
        <f>IF(P1996&gt;401, 2, 0)</f>
        <v>2</v>
      </c>
      <c r="AZ1996">
        <f>IF(I1996&gt;52915.77, 1, 0)</f>
        <v>0</v>
      </c>
      <c r="BA1996">
        <f>SUM(AW1996:AZ1996)</f>
        <v>2</v>
      </c>
      <c r="BB1996" t="str">
        <f>VLOOKUP(BA1996,'Standard Deviations'!$L$1:$M$11,2,TRUE)</f>
        <v>Bronze</v>
      </c>
    </row>
    <row r="1997" spans="1:54">
      <c r="A1997">
        <v>6528</v>
      </c>
      <c r="B1997">
        <v>1982</v>
      </c>
      <c r="C1997">
        <f>2024-B1997</f>
        <v>42</v>
      </c>
      <c r="D1997" t="str">
        <f>VLOOKUP(B1997,Reference!$A$1:$B$125, 2)</f>
        <v>Millennials</v>
      </c>
      <c r="E1997" t="s">
        <v>64</v>
      </c>
      <c r="F1997" t="str">
        <f>IF(E1997="High School", "No College", "College")</f>
        <v>College</v>
      </c>
      <c r="G1997" t="s">
        <v>65</v>
      </c>
      <c r="H1997">
        <v>18492</v>
      </c>
      <c r="I1997">
        <v>18492</v>
      </c>
      <c r="J1997" s="4" t="s">
        <v>341</v>
      </c>
      <c r="K1997">
        <v>1</v>
      </c>
      <c r="L1997">
        <v>0</v>
      </c>
      <c r="M1997" t="str">
        <f>IF(OR(K1997&gt;0, L1997&gt;0), "Parent", "Not Parent")</f>
        <v>Parent</v>
      </c>
      <c r="N1997" t="s">
        <v>701</v>
      </c>
      <c r="O1997" s="8">
        <v>41916</v>
      </c>
      <c r="P1997" s="9">
        <f>O1997-N1997</f>
        <v>121</v>
      </c>
      <c r="Q1997">
        <v>75</v>
      </c>
      <c r="R1997" s="9">
        <f>P1997-Q1997</f>
        <v>46</v>
      </c>
      <c r="S1997" s="8">
        <f>O1997-R1997</f>
        <v>41870</v>
      </c>
      <c r="T1997">
        <v>2</v>
      </c>
      <c r="U1997">
        <v>2</v>
      </c>
      <c r="V1997">
        <v>2</v>
      </c>
      <c r="W1997">
        <v>2</v>
      </c>
      <c r="X1997">
        <v>1</v>
      </c>
      <c r="Y1997">
        <v>1</v>
      </c>
      <c r="Z1997">
        <v>10</v>
      </c>
      <c r="AA1997">
        <f>Z1997/P1997</f>
        <v>8.2644628099173556E-2</v>
      </c>
      <c r="AB1997" s="14" t="s">
        <v>506</v>
      </c>
      <c r="AC1997" s="13" t="s">
        <v>63</v>
      </c>
      <c r="AD1997">
        <v>1</v>
      </c>
      <c r="AE1997" t="str">
        <f>IF(AD1997&gt;3, "Prefers Discount", "Discount Indifferent")</f>
        <v>Discount Indifferent</v>
      </c>
      <c r="AF1997">
        <v>2</v>
      </c>
      <c r="AG1997">
        <v>1</v>
      </c>
      <c r="AH1997">
        <v>0</v>
      </c>
      <c r="AI1997" t="str">
        <f>INDEX($AF$1:$AH$1,MATCH(MAX(AF1997:AH1997),AF1997:AH1997,0))</f>
        <v>Store_Orders</v>
      </c>
      <c r="AJ1997">
        <v>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f>SUM(AK1997:AO1997)</f>
        <v>0</v>
      </c>
      <c r="AQ1997" t="s">
        <v>67</v>
      </c>
      <c r="AR1997">
        <v>0</v>
      </c>
      <c r="AS1997" t="str">
        <f>IF(OR(AK1997&gt;0, AL1997&gt;0, AM1997&gt;0, AN1997&gt;0, AO1997&gt;0), "Converted", "Not Converted")</f>
        <v>Not Converted</v>
      </c>
      <c r="AT1997">
        <v>0</v>
      </c>
      <c r="AU1997">
        <v>3</v>
      </c>
      <c r="AV1997">
        <v>11</v>
      </c>
      <c r="AW1997">
        <f>IF(Z1997&gt;607, 4, 0)</f>
        <v>0</v>
      </c>
      <c r="AX1997">
        <f>IF(AA1997&gt;1.6588, 3, 0)</f>
        <v>0</v>
      </c>
      <c r="AY1997">
        <f>IF(P1997&gt;401, 2, 0)</f>
        <v>0</v>
      </c>
      <c r="AZ1997">
        <f>IF(I1997&gt;52915.77, 1, 0)</f>
        <v>0</v>
      </c>
      <c r="BA1997">
        <f>SUM(AW1997:AZ1997)</f>
        <v>0</v>
      </c>
      <c r="BB1997" t="str">
        <f>VLOOKUP(BA1997,'Standard Deviations'!$L$1:$M$11,2,TRUE)</f>
        <v>No Tier</v>
      </c>
    </row>
    <row r="1998" spans="1:54">
      <c r="A1998">
        <v>7788</v>
      </c>
      <c r="B1998">
        <v>1983</v>
      </c>
      <c r="C1998">
        <f>2024-B1998</f>
        <v>41</v>
      </c>
      <c r="D1998" t="str">
        <f>VLOOKUP(B1998,Reference!$A$1:$B$125, 2)</f>
        <v>Millennials</v>
      </c>
      <c r="E1998" t="s">
        <v>68</v>
      </c>
      <c r="F1998" t="str">
        <f>IF(E1998="High School", "No College", "College")</f>
        <v>College</v>
      </c>
      <c r="G1998" t="s">
        <v>55</v>
      </c>
      <c r="H1998">
        <v>23536</v>
      </c>
      <c r="I1998">
        <v>23536</v>
      </c>
      <c r="J1998" s="4" t="s">
        <v>341</v>
      </c>
      <c r="K1998">
        <v>1</v>
      </c>
      <c r="L1998">
        <v>0</v>
      </c>
      <c r="M1998" t="str">
        <f>IF(OR(K1998&gt;0, L1998&gt;0), "Parent", "Not Parent")</f>
        <v>Parent</v>
      </c>
      <c r="N1998" t="s">
        <v>722</v>
      </c>
      <c r="O1998" s="8">
        <v>41916</v>
      </c>
      <c r="P1998" s="9">
        <f>O1998-N1998</f>
        <v>122</v>
      </c>
      <c r="Q1998">
        <v>53</v>
      </c>
      <c r="R1998" s="9">
        <f>P1998-Q1998</f>
        <v>69</v>
      </c>
      <c r="S1998" s="8">
        <f>O1998-R1998</f>
        <v>41847</v>
      </c>
      <c r="T1998">
        <v>6</v>
      </c>
      <c r="U1998">
        <v>0</v>
      </c>
      <c r="V1998">
        <v>3</v>
      </c>
      <c r="W1998">
        <v>0</v>
      </c>
      <c r="X1998">
        <v>0</v>
      </c>
      <c r="Y1998">
        <v>1</v>
      </c>
      <c r="Z1998">
        <v>10</v>
      </c>
      <c r="AA1998">
        <f>Z1998/P1998</f>
        <v>8.1967213114754092E-2</v>
      </c>
      <c r="AB1998" s="14" t="s">
        <v>506</v>
      </c>
      <c r="AC1998" s="13" t="s">
        <v>63</v>
      </c>
      <c r="AD1998">
        <v>1</v>
      </c>
      <c r="AE1998" t="str">
        <f>IF(AD1998&gt;3, "Prefers Discount", "Discount Indifferent")</f>
        <v>Discount Indifferent</v>
      </c>
      <c r="AF1998">
        <v>3</v>
      </c>
      <c r="AG1998">
        <v>0</v>
      </c>
      <c r="AH1998">
        <v>0</v>
      </c>
      <c r="AI1998" t="str">
        <f>INDEX($AF$1:$AH$1,MATCH(MAX(AF1998:AH1998),AF1998:AH1998,0))</f>
        <v>Store_Orders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f>SUM(AK1998:AO1998)</f>
        <v>0</v>
      </c>
      <c r="AQ1998" t="s">
        <v>67</v>
      </c>
      <c r="AR1998">
        <v>0</v>
      </c>
      <c r="AS1998" t="str">
        <f>IF(OR(AK1998&gt;0, AL1998&gt;0, AM1998&gt;0, AN1998&gt;0, AO1998&gt;0), "Converted", "Not Converted")</f>
        <v>Not Converted</v>
      </c>
      <c r="AT1998">
        <v>0</v>
      </c>
      <c r="AU1998">
        <v>3</v>
      </c>
      <c r="AV1998">
        <v>11</v>
      </c>
      <c r="AW1998">
        <f>IF(Z1998&gt;607, 4, 0)</f>
        <v>0</v>
      </c>
      <c r="AX1998">
        <f>IF(AA1998&gt;1.6588, 3, 0)</f>
        <v>0</v>
      </c>
      <c r="AY1998">
        <f>IF(P1998&gt;401, 2, 0)</f>
        <v>0</v>
      </c>
      <c r="AZ1998">
        <f>IF(I1998&gt;52915.77, 1, 0)</f>
        <v>0</v>
      </c>
      <c r="BA1998">
        <f>SUM(AW1998:AZ1998)</f>
        <v>0</v>
      </c>
      <c r="BB1998" t="str">
        <f>VLOOKUP(BA1998,'Standard Deviations'!$L$1:$M$11,2,TRUE)</f>
        <v>No Tier</v>
      </c>
    </row>
    <row r="1999" spans="1:54">
      <c r="A1999">
        <v>3265</v>
      </c>
      <c r="B1999">
        <v>1959</v>
      </c>
      <c r="C1999">
        <f>2024-B1999</f>
        <v>65</v>
      </c>
      <c r="D1999" t="str">
        <f>VLOOKUP(B1999,Reference!$A$1:$B$125, 2)</f>
        <v>Boomers</v>
      </c>
      <c r="E1999" t="s">
        <v>54</v>
      </c>
      <c r="F1999" t="str">
        <f>IF(E1999="High School", "No College", "College")</f>
        <v>College</v>
      </c>
      <c r="G1999" t="s">
        <v>55</v>
      </c>
      <c r="H1999">
        <v>35701</v>
      </c>
      <c r="I1999">
        <v>35701</v>
      </c>
      <c r="J1999" s="4" t="s">
        <v>175</v>
      </c>
      <c r="K1999">
        <v>0</v>
      </c>
      <c r="L1999">
        <v>0</v>
      </c>
      <c r="M1999" t="str">
        <f>IF(OR(K1999&gt;0, L1999&gt;0), "Parent", "Not Parent")</f>
        <v>Not Parent</v>
      </c>
      <c r="N1999" t="s">
        <v>329</v>
      </c>
      <c r="O1999" s="8">
        <v>41916</v>
      </c>
      <c r="P1999" s="9">
        <f>O1999-N1999</f>
        <v>564</v>
      </c>
      <c r="Q1999">
        <v>36</v>
      </c>
      <c r="R1999" s="9">
        <f>P1999-Q1999</f>
        <v>528</v>
      </c>
      <c r="S1999" s="8">
        <f>O1999-R1999</f>
        <v>41388</v>
      </c>
      <c r="T1999">
        <v>21</v>
      </c>
      <c r="U1999">
        <v>1</v>
      </c>
      <c r="V1999">
        <v>9</v>
      </c>
      <c r="W1999">
        <v>7</v>
      </c>
      <c r="X1999">
        <v>3</v>
      </c>
      <c r="Y1999">
        <v>5</v>
      </c>
      <c r="Z1999">
        <v>46</v>
      </c>
      <c r="AA1999">
        <f>Z1999/P1999</f>
        <v>8.1560283687943269E-2</v>
      </c>
      <c r="AB1999" s="11" t="s">
        <v>506</v>
      </c>
      <c r="AC1999" t="s">
        <v>59</v>
      </c>
      <c r="AD1999">
        <v>1</v>
      </c>
      <c r="AE1999" t="str">
        <f>IF(AD1999&gt;3, "Prefers Discount", "Discount Indifferent")</f>
        <v>Discount Indifferent</v>
      </c>
      <c r="AF1999">
        <v>3</v>
      </c>
      <c r="AG1999">
        <v>1</v>
      </c>
      <c r="AH1999">
        <v>0</v>
      </c>
      <c r="AI1999" t="str">
        <f>INDEX($AF$1:$AH$1,MATCH(MAX(AF1999:AH1999),AF1999:AH1999,0))</f>
        <v>Store_Orders</v>
      </c>
      <c r="AJ1999">
        <v>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f>SUM(AK1999:AO1999)</f>
        <v>0</v>
      </c>
      <c r="AQ1999" t="s">
        <v>67</v>
      </c>
      <c r="AR1999">
        <v>0</v>
      </c>
      <c r="AS1999" t="str">
        <f>IF(OR(AK1999&gt;0, AL1999&gt;0, AM1999&gt;0, AN1999&gt;0, AO1999&gt;0), "Converted", "Not Converted")</f>
        <v>Not Converted</v>
      </c>
      <c r="AT1999">
        <v>0</v>
      </c>
      <c r="AU1999">
        <v>3</v>
      </c>
      <c r="AV1999">
        <v>11</v>
      </c>
      <c r="AW1999">
        <f>IF(Z1999&gt;607, 4, 0)</f>
        <v>0</v>
      </c>
      <c r="AX1999">
        <f>IF(AA1999&gt;1.6588, 3, 0)</f>
        <v>0</v>
      </c>
      <c r="AY1999">
        <f>IF(P1999&gt;401, 2, 0)</f>
        <v>2</v>
      </c>
      <c r="AZ1999">
        <f>IF(I1999&gt;52915.77, 1, 0)</f>
        <v>0</v>
      </c>
      <c r="BA1999">
        <f>SUM(AW1999:AZ1999)</f>
        <v>2</v>
      </c>
      <c r="BB1999" t="str">
        <f>VLOOKUP(BA1999,'Standard Deviations'!$L$1:$M$11,2,TRUE)</f>
        <v>Bronze</v>
      </c>
    </row>
    <row r="2000" spans="1:54">
      <c r="A2000">
        <v>6961</v>
      </c>
      <c r="B2000">
        <v>1974</v>
      </c>
      <c r="C2000">
        <f>2024-B2000</f>
        <v>50</v>
      </c>
      <c r="D2000" t="str">
        <f>VLOOKUP(B2000,Reference!$A$1:$B$125, 2)</f>
        <v>Gen X</v>
      </c>
      <c r="E2000" t="s">
        <v>54</v>
      </c>
      <c r="F2000" t="str">
        <f>IF(E2000="High School", "No College", "College")</f>
        <v>College</v>
      </c>
      <c r="G2000" t="s">
        <v>55</v>
      </c>
      <c r="H2000">
        <v>26751</v>
      </c>
      <c r="I2000">
        <v>26751</v>
      </c>
      <c r="J2000" s="4" t="s">
        <v>341</v>
      </c>
      <c r="K2000">
        <v>2</v>
      </c>
      <c r="L2000">
        <v>0</v>
      </c>
      <c r="M2000" t="str">
        <f>IF(OR(K2000&gt;0, L2000&gt;0), "Parent", "Not Parent")</f>
        <v>Parent</v>
      </c>
      <c r="N2000" t="s">
        <v>124</v>
      </c>
      <c r="O2000" s="8">
        <v>41916</v>
      </c>
      <c r="P2000" s="9">
        <f>O2000-N2000</f>
        <v>135</v>
      </c>
      <c r="Q2000">
        <v>26</v>
      </c>
      <c r="R2000" s="9">
        <f>P2000-Q2000</f>
        <v>109</v>
      </c>
      <c r="S2000" s="8">
        <f>O2000-R2000</f>
        <v>41807</v>
      </c>
      <c r="T2000">
        <v>1</v>
      </c>
      <c r="U2000">
        <v>1</v>
      </c>
      <c r="V2000">
        <v>5</v>
      </c>
      <c r="W2000">
        <v>0</v>
      </c>
      <c r="X2000">
        <v>3</v>
      </c>
      <c r="Y2000">
        <v>1</v>
      </c>
      <c r="Z2000">
        <v>11</v>
      </c>
      <c r="AA2000">
        <f>Z2000/P2000</f>
        <v>8.1481481481481488E-2</v>
      </c>
      <c r="AB2000" s="11" t="s">
        <v>506</v>
      </c>
      <c r="AC2000" t="s">
        <v>59</v>
      </c>
      <c r="AD2000">
        <v>1</v>
      </c>
      <c r="AE2000" t="str">
        <f>IF(AD2000&gt;3, "Prefers Discount", "Discount Indifferent")</f>
        <v>Discount Indifferent</v>
      </c>
      <c r="AF2000">
        <v>2</v>
      </c>
      <c r="AG2000">
        <v>1</v>
      </c>
      <c r="AH2000">
        <v>0</v>
      </c>
      <c r="AI2000" t="str">
        <f>INDEX($AF$1:$AH$1,MATCH(MAX(AF2000:AH2000),AF2000:AH2000,0))</f>
        <v>Store_Orders</v>
      </c>
      <c r="AJ2000">
        <v>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f>SUM(AK2000:AO2000)</f>
        <v>0</v>
      </c>
      <c r="AQ2000" t="s">
        <v>67</v>
      </c>
      <c r="AR2000">
        <v>0</v>
      </c>
      <c r="AS2000" t="str">
        <f>IF(OR(AK2000&gt;0, AL2000&gt;0, AM2000&gt;0, AN2000&gt;0, AO2000&gt;0), "Converted", "Not Converted")</f>
        <v>Not Converted</v>
      </c>
      <c r="AT2000">
        <v>0</v>
      </c>
      <c r="AU2000">
        <v>3</v>
      </c>
      <c r="AV2000">
        <v>11</v>
      </c>
      <c r="AW2000">
        <f>IF(Z2000&gt;607, 4, 0)</f>
        <v>0</v>
      </c>
      <c r="AX2000">
        <f>IF(AA2000&gt;1.6588, 3, 0)</f>
        <v>0</v>
      </c>
      <c r="AY2000">
        <f>IF(P2000&gt;401, 2, 0)</f>
        <v>0</v>
      </c>
      <c r="AZ2000">
        <f>IF(I2000&gt;52915.77, 1, 0)</f>
        <v>0</v>
      </c>
      <c r="BA2000">
        <f>SUM(AW2000:AZ2000)</f>
        <v>0</v>
      </c>
      <c r="BB2000" t="str">
        <f>VLOOKUP(BA2000,'Standard Deviations'!$L$1:$M$11,2,TRUE)</f>
        <v>No Tier</v>
      </c>
    </row>
    <row r="2001" spans="1:54">
      <c r="A2001">
        <v>7386</v>
      </c>
      <c r="B2001">
        <v>1976</v>
      </c>
      <c r="C2001">
        <f>2024-B2001</f>
        <v>48</v>
      </c>
      <c r="D2001" t="str">
        <f>VLOOKUP(B2001,Reference!$A$1:$B$125, 2)</f>
        <v>Gen X</v>
      </c>
      <c r="E2001" t="s">
        <v>54</v>
      </c>
      <c r="F2001" t="str">
        <f>IF(E2001="High School", "No College", "College")</f>
        <v>College</v>
      </c>
      <c r="G2001" t="s">
        <v>71</v>
      </c>
      <c r="H2001">
        <v>30992</v>
      </c>
      <c r="I2001">
        <v>30992</v>
      </c>
      <c r="J2001" s="4" t="s">
        <v>341</v>
      </c>
      <c r="K2001">
        <v>1</v>
      </c>
      <c r="L2001">
        <v>0</v>
      </c>
      <c r="M2001" t="str">
        <f>IF(OR(K2001&gt;0, L2001&gt;0), "Parent", "Not Parent")</f>
        <v>Parent</v>
      </c>
      <c r="N2001" t="s">
        <v>295</v>
      </c>
      <c r="O2001" s="8">
        <v>41916</v>
      </c>
      <c r="P2001" s="9">
        <f>O2001-N2001</f>
        <v>530</v>
      </c>
      <c r="Q2001">
        <v>83</v>
      </c>
      <c r="R2001" s="9">
        <f>P2001-Q2001</f>
        <v>447</v>
      </c>
      <c r="S2001" s="8">
        <f>O2001-R2001</f>
        <v>41469</v>
      </c>
      <c r="T2001">
        <v>17</v>
      </c>
      <c r="U2001">
        <v>0</v>
      </c>
      <c r="V2001">
        <v>14</v>
      </c>
      <c r="W2001">
        <v>7</v>
      </c>
      <c r="X2001">
        <v>3</v>
      </c>
      <c r="Y2001">
        <v>2</v>
      </c>
      <c r="Z2001">
        <v>43</v>
      </c>
      <c r="AA2001">
        <f>Z2001/P2001</f>
        <v>8.1132075471698109E-2</v>
      </c>
      <c r="AB2001" s="14" t="s">
        <v>506</v>
      </c>
      <c r="AC2001" s="13" t="s">
        <v>63</v>
      </c>
      <c r="AD2001">
        <v>1</v>
      </c>
      <c r="AE2001" t="str">
        <f>IF(AD2001&gt;3, "Prefers Discount", "Discount Indifferent")</f>
        <v>Discount Indifferent</v>
      </c>
      <c r="AF2001">
        <v>3</v>
      </c>
      <c r="AG2001">
        <v>1</v>
      </c>
      <c r="AH2001">
        <v>0</v>
      </c>
      <c r="AI2001" t="str">
        <f>INDEX($AF$1:$AH$1,MATCH(MAX(AF2001:AH2001),AF2001:AH2001,0))</f>
        <v>Store_Orders</v>
      </c>
      <c r="AJ2001">
        <v>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f>SUM(AK2001:AO2001)</f>
        <v>0</v>
      </c>
      <c r="AQ2001" t="s">
        <v>67</v>
      </c>
      <c r="AR2001">
        <v>0</v>
      </c>
      <c r="AS2001" t="str">
        <f>IF(OR(AK2001&gt;0, AL2001&gt;0, AM2001&gt;0, AN2001&gt;0, AO2001&gt;0), "Converted", "Not Converted")</f>
        <v>Not Converted</v>
      </c>
      <c r="AT2001">
        <v>0</v>
      </c>
      <c r="AU2001">
        <v>3</v>
      </c>
      <c r="AV2001">
        <v>11</v>
      </c>
      <c r="AW2001">
        <f>IF(Z2001&gt;607, 4, 0)</f>
        <v>0</v>
      </c>
      <c r="AX2001">
        <f>IF(AA2001&gt;1.6588, 3, 0)</f>
        <v>0</v>
      </c>
      <c r="AY2001">
        <f>IF(P2001&gt;401, 2, 0)</f>
        <v>2</v>
      </c>
      <c r="AZ2001">
        <f>IF(I2001&gt;52915.77, 1, 0)</f>
        <v>0</v>
      </c>
      <c r="BA2001">
        <f>SUM(AW2001:AZ2001)</f>
        <v>2</v>
      </c>
      <c r="BB2001" t="str">
        <f>VLOOKUP(BA2001,'Standard Deviations'!$L$1:$M$11,2,TRUE)</f>
        <v>Bronze</v>
      </c>
    </row>
    <row r="2002" spans="1:54">
      <c r="A2002">
        <v>3006</v>
      </c>
      <c r="B2002">
        <v>1976</v>
      </c>
      <c r="C2002">
        <f>2024-B2002</f>
        <v>48</v>
      </c>
      <c r="D2002" t="str">
        <f>VLOOKUP(B2002,Reference!$A$1:$B$125, 2)</f>
        <v>Gen X</v>
      </c>
      <c r="E2002" t="s">
        <v>54</v>
      </c>
      <c r="F2002" t="str">
        <f>IF(E2002="High School", "No College", "College")</f>
        <v>College</v>
      </c>
      <c r="G2002" t="s">
        <v>71</v>
      </c>
      <c r="H2002">
        <v>30992</v>
      </c>
      <c r="I2002">
        <v>30992</v>
      </c>
      <c r="J2002" s="4" t="s">
        <v>341</v>
      </c>
      <c r="K2002">
        <v>1</v>
      </c>
      <c r="L2002">
        <v>0</v>
      </c>
      <c r="M2002" t="str">
        <f>IF(OR(K2002&gt;0, L2002&gt;0), "Parent", "Not Parent")</f>
        <v>Parent</v>
      </c>
      <c r="N2002" t="s">
        <v>295</v>
      </c>
      <c r="O2002" s="8">
        <v>41916</v>
      </c>
      <c r="P2002" s="9">
        <f>O2002-N2002</f>
        <v>530</v>
      </c>
      <c r="Q2002">
        <v>83</v>
      </c>
      <c r="R2002" s="9">
        <f>P2002-Q2002</f>
        <v>447</v>
      </c>
      <c r="S2002" s="8">
        <f>O2002-R2002</f>
        <v>41469</v>
      </c>
      <c r="T2002">
        <v>17</v>
      </c>
      <c r="U2002">
        <v>0</v>
      </c>
      <c r="V2002">
        <v>14</v>
      </c>
      <c r="W2002">
        <v>7</v>
      </c>
      <c r="X2002">
        <v>3</v>
      </c>
      <c r="Y2002">
        <v>2</v>
      </c>
      <c r="Z2002">
        <v>43</v>
      </c>
      <c r="AA2002">
        <f>Z2002/P2002</f>
        <v>8.1132075471698109E-2</v>
      </c>
      <c r="AB2002" s="14" t="s">
        <v>506</v>
      </c>
      <c r="AC2002" s="13" t="s">
        <v>63</v>
      </c>
      <c r="AD2002">
        <v>1</v>
      </c>
      <c r="AE2002" t="str">
        <f>IF(AD2002&gt;3, "Prefers Discount", "Discount Indifferent")</f>
        <v>Discount Indifferent</v>
      </c>
      <c r="AF2002">
        <v>3</v>
      </c>
      <c r="AG2002">
        <v>1</v>
      </c>
      <c r="AH2002">
        <v>0</v>
      </c>
      <c r="AI2002" t="str">
        <f>INDEX($AF$1:$AH$1,MATCH(MAX(AF2002:AH2002),AF2002:AH2002,0))</f>
        <v>Store_Orders</v>
      </c>
      <c r="AJ2002">
        <v>7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f>SUM(AK2002:AO2002)</f>
        <v>0</v>
      </c>
      <c r="AQ2002" t="s">
        <v>67</v>
      </c>
      <c r="AR2002">
        <v>0</v>
      </c>
      <c r="AS2002" t="str">
        <f>IF(OR(AK2002&gt;0, AL2002&gt;0, AM2002&gt;0, AN2002&gt;0, AO2002&gt;0), "Converted", "Not Converted")</f>
        <v>Not Converted</v>
      </c>
      <c r="AT2002">
        <v>0</v>
      </c>
      <c r="AU2002">
        <v>3</v>
      </c>
      <c r="AV2002">
        <v>11</v>
      </c>
      <c r="AW2002">
        <f>IF(Z2002&gt;607, 4, 0)</f>
        <v>0</v>
      </c>
      <c r="AX2002">
        <f>IF(AA2002&gt;1.6588, 3, 0)</f>
        <v>0</v>
      </c>
      <c r="AY2002">
        <f>IF(P2002&gt;401, 2, 0)</f>
        <v>2</v>
      </c>
      <c r="AZ2002">
        <f>IF(I2002&gt;52915.77, 1, 0)</f>
        <v>0</v>
      </c>
      <c r="BA2002">
        <f>SUM(AW2002:AZ2002)</f>
        <v>2</v>
      </c>
      <c r="BB2002" t="str">
        <f>VLOOKUP(BA2002,'Standard Deviations'!$L$1:$M$11,2,TRUE)</f>
        <v>Bronze</v>
      </c>
    </row>
    <row r="2003" spans="1:54">
      <c r="A2003">
        <v>9135</v>
      </c>
      <c r="B2003">
        <v>1950</v>
      </c>
      <c r="C2003">
        <f>2024-B2003</f>
        <v>74</v>
      </c>
      <c r="D2003" t="str">
        <f>VLOOKUP(B2003,Reference!$A$1:$B$125, 2)</f>
        <v>Boomers</v>
      </c>
      <c r="E2003" t="s">
        <v>54</v>
      </c>
      <c r="F2003" t="str">
        <f>IF(E2003="High School", "No College", "College")</f>
        <v>College</v>
      </c>
      <c r="G2003" t="s">
        <v>65</v>
      </c>
      <c r="H2003">
        <v>27203</v>
      </c>
      <c r="I2003">
        <v>27203</v>
      </c>
      <c r="J2003" s="4" t="s">
        <v>341</v>
      </c>
      <c r="K2003">
        <v>1</v>
      </c>
      <c r="L2003">
        <v>1</v>
      </c>
      <c r="M2003" t="str">
        <f>IF(OR(K2003&gt;0, L2003&gt;0), "Parent", "Not Parent")</f>
        <v>Parent</v>
      </c>
      <c r="N2003" t="s">
        <v>676</v>
      </c>
      <c r="O2003" s="8">
        <v>41916</v>
      </c>
      <c r="P2003" s="9">
        <f>O2003-N2003</f>
        <v>789</v>
      </c>
      <c r="Q2003">
        <v>92</v>
      </c>
      <c r="R2003" s="9">
        <f>P2003-Q2003</f>
        <v>697</v>
      </c>
      <c r="S2003" s="8">
        <f>O2003-R2003</f>
        <v>41219</v>
      </c>
      <c r="T2003">
        <v>13</v>
      </c>
      <c r="U2003">
        <v>2</v>
      </c>
      <c r="V2003">
        <v>21</v>
      </c>
      <c r="W2003">
        <v>4</v>
      </c>
      <c r="X2003">
        <v>0</v>
      </c>
      <c r="Y2003">
        <v>24</v>
      </c>
      <c r="Z2003">
        <v>64</v>
      </c>
      <c r="AA2003">
        <f>Z2003/P2003</f>
        <v>8.1115335868187574E-2</v>
      </c>
      <c r="AB2003" s="14" t="s">
        <v>506</v>
      </c>
      <c r="AC2003" s="13" t="s">
        <v>63</v>
      </c>
      <c r="AD2003">
        <v>2</v>
      </c>
      <c r="AE2003" t="str">
        <f>IF(AD2003&gt;3, "Prefers Discount", "Discount Indifferent")</f>
        <v>Discount Indifferent</v>
      </c>
      <c r="AF2003">
        <v>2</v>
      </c>
      <c r="AG2003">
        <v>1</v>
      </c>
      <c r="AH2003">
        <v>1</v>
      </c>
      <c r="AI2003" t="str">
        <f>INDEX($AF$1:$AH$1,MATCH(MAX(AF2003:AH2003),AF2003:AH2003,0))</f>
        <v>Store_Orders</v>
      </c>
      <c r="AJ2003">
        <v>8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f>SUM(AK2003:AO2003)</f>
        <v>0</v>
      </c>
      <c r="AQ2003" t="s">
        <v>67</v>
      </c>
      <c r="AR2003">
        <v>0</v>
      </c>
      <c r="AS2003" t="str">
        <f>IF(OR(AK2003&gt;0, AL2003&gt;0, AM2003&gt;0, AN2003&gt;0, AO2003&gt;0), "Converted", "Not Converted")</f>
        <v>Not Converted</v>
      </c>
      <c r="AT2003">
        <v>0</v>
      </c>
      <c r="AU2003">
        <v>3</v>
      </c>
      <c r="AV2003">
        <v>11</v>
      </c>
      <c r="AW2003">
        <f>IF(Z2003&gt;607, 4, 0)</f>
        <v>0</v>
      </c>
      <c r="AX2003">
        <f>IF(AA2003&gt;1.6588, 3, 0)</f>
        <v>0</v>
      </c>
      <c r="AY2003">
        <f>IF(P2003&gt;401, 2, 0)</f>
        <v>2</v>
      </c>
      <c r="AZ2003">
        <f>IF(I2003&gt;52915.77, 1, 0)</f>
        <v>0</v>
      </c>
      <c r="BA2003">
        <f>SUM(AW2003:AZ2003)</f>
        <v>2</v>
      </c>
      <c r="BB2003" t="str">
        <f>VLOOKUP(BA2003,'Standard Deviations'!$L$1:$M$11,2,TRUE)</f>
        <v>Bronze</v>
      </c>
    </row>
    <row r="2004" spans="1:54">
      <c r="A2004">
        <v>11086</v>
      </c>
      <c r="B2004">
        <v>1984</v>
      </c>
      <c r="C2004">
        <f>2024-B2004</f>
        <v>40</v>
      </c>
      <c r="D2004" t="str">
        <f>VLOOKUP(B2004,Reference!$A$1:$B$125, 2)</f>
        <v>Millennials</v>
      </c>
      <c r="E2004" t="s">
        <v>546</v>
      </c>
      <c r="F2004" t="str">
        <f>IF(E2004="High School", "No College", "College")</f>
        <v>No College</v>
      </c>
      <c r="G2004" t="s">
        <v>60</v>
      </c>
      <c r="H2004">
        <v>25707</v>
      </c>
      <c r="I2004">
        <v>25707</v>
      </c>
      <c r="J2004" s="4" t="s">
        <v>341</v>
      </c>
      <c r="K2004">
        <v>1</v>
      </c>
      <c r="L2004">
        <v>0</v>
      </c>
      <c r="M2004" t="str">
        <f>IF(OR(K2004&gt;0, L2004&gt;0), "Parent", "Not Parent")</f>
        <v>Parent</v>
      </c>
      <c r="N2004" t="s">
        <v>663</v>
      </c>
      <c r="O2004" s="8">
        <v>41916</v>
      </c>
      <c r="P2004" s="9">
        <f>O2004-N2004</f>
        <v>259</v>
      </c>
      <c r="Q2004">
        <v>18</v>
      </c>
      <c r="R2004" s="9">
        <f>P2004-Q2004</f>
        <v>241</v>
      </c>
      <c r="S2004" s="8">
        <f>O2004-R2004</f>
        <v>41675</v>
      </c>
      <c r="T2004">
        <v>1</v>
      </c>
      <c r="U2004">
        <v>6</v>
      </c>
      <c r="V2004">
        <v>2</v>
      </c>
      <c r="W2004">
        <v>3</v>
      </c>
      <c r="X2004">
        <v>6</v>
      </c>
      <c r="Y2004">
        <v>3</v>
      </c>
      <c r="Z2004">
        <v>21</v>
      </c>
      <c r="AA2004">
        <f>Z2004/P2004</f>
        <v>8.1081081081081086E-2</v>
      </c>
      <c r="AB2004" s="11" t="s">
        <v>506</v>
      </c>
      <c r="AC2004" t="s">
        <v>59</v>
      </c>
      <c r="AD2004">
        <v>1</v>
      </c>
      <c r="AE2004" t="str">
        <f>IF(AD2004&gt;3, "Prefers Discount", "Discount Indifferent")</f>
        <v>Discount Indifferent</v>
      </c>
      <c r="AF2004">
        <v>3</v>
      </c>
      <c r="AG2004">
        <v>1</v>
      </c>
      <c r="AH2004">
        <v>0</v>
      </c>
      <c r="AI2004" t="str">
        <f>INDEX($AF$1:$AH$1,MATCH(MAX(AF2004:AH2004),AF2004:AH2004,0))</f>
        <v>Store_Orders</v>
      </c>
      <c r="AJ2004">
        <v>7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f>SUM(AK2004:AO2004)</f>
        <v>0</v>
      </c>
      <c r="AQ2004" t="s">
        <v>67</v>
      </c>
      <c r="AR2004">
        <v>0</v>
      </c>
      <c r="AS2004" t="str">
        <f>IF(OR(AK2004&gt;0, AL2004&gt;0, AM2004&gt;0, AN2004&gt;0, AO2004&gt;0), "Converted", "Not Converted")</f>
        <v>Not Converted</v>
      </c>
      <c r="AT2004">
        <v>0</v>
      </c>
      <c r="AU2004">
        <v>3</v>
      </c>
      <c r="AV2004">
        <v>11</v>
      </c>
      <c r="AW2004">
        <f>IF(Z2004&gt;607, 4, 0)</f>
        <v>0</v>
      </c>
      <c r="AX2004">
        <f>IF(AA2004&gt;1.6588, 3, 0)</f>
        <v>0</v>
      </c>
      <c r="AY2004">
        <f>IF(P2004&gt;401, 2, 0)</f>
        <v>0</v>
      </c>
      <c r="AZ2004">
        <f>IF(I2004&gt;52915.77, 1, 0)</f>
        <v>0</v>
      </c>
      <c r="BA2004">
        <f>SUM(AW2004:AZ2004)</f>
        <v>0</v>
      </c>
      <c r="BB2004" t="str">
        <f>VLOOKUP(BA2004,'Standard Deviations'!$L$1:$M$11,2,TRUE)</f>
        <v>No Tier</v>
      </c>
    </row>
    <row r="2005" spans="1:54">
      <c r="A2005">
        <v>8566</v>
      </c>
      <c r="B2005">
        <v>1961</v>
      </c>
      <c r="C2005">
        <f>2024-B2005</f>
        <v>63</v>
      </c>
      <c r="D2005" t="str">
        <f>VLOOKUP(B2005,Reference!$A$1:$B$125, 2)</f>
        <v>Boomers</v>
      </c>
      <c r="E2005" t="s">
        <v>68</v>
      </c>
      <c r="F2005" t="str">
        <f>IF(E2005="High School", "No College", "College")</f>
        <v>College</v>
      </c>
      <c r="G2005" t="s">
        <v>65</v>
      </c>
      <c r="H2005">
        <v>32583</v>
      </c>
      <c r="I2005">
        <v>32583</v>
      </c>
      <c r="J2005" s="4" t="s">
        <v>175</v>
      </c>
      <c r="K2005">
        <v>1</v>
      </c>
      <c r="L2005">
        <v>1</v>
      </c>
      <c r="M2005" t="str">
        <f>IF(OR(K2005&gt;0, L2005&gt;0), "Parent", "Not Parent")</f>
        <v>Parent</v>
      </c>
      <c r="N2005" t="s">
        <v>167</v>
      </c>
      <c r="O2005" s="8">
        <v>41916</v>
      </c>
      <c r="P2005" s="9">
        <f>O2005-N2005</f>
        <v>111</v>
      </c>
      <c r="Q2005">
        <v>10</v>
      </c>
      <c r="R2005" s="9">
        <f>P2005-Q2005</f>
        <v>101</v>
      </c>
      <c r="S2005" s="8">
        <f>O2005-R2005</f>
        <v>41815</v>
      </c>
      <c r="T2005">
        <v>5</v>
      </c>
      <c r="U2005">
        <v>0</v>
      </c>
      <c r="V2005">
        <v>3</v>
      </c>
      <c r="W2005">
        <v>0</v>
      </c>
      <c r="X2005">
        <v>0</v>
      </c>
      <c r="Y2005">
        <v>1</v>
      </c>
      <c r="Z2005">
        <v>9</v>
      </c>
      <c r="AA2005">
        <f>Z2005/P2005</f>
        <v>8.1081081081081086E-2</v>
      </c>
      <c r="AB2005" s="11" t="s">
        <v>506</v>
      </c>
      <c r="AC2005" t="s">
        <v>59</v>
      </c>
      <c r="AD2005">
        <v>1</v>
      </c>
      <c r="AE2005" t="str">
        <f>IF(AD2005&gt;3, "Prefers Discount", "Discount Indifferent")</f>
        <v>Discount Indifferent</v>
      </c>
      <c r="AF2005">
        <v>2</v>
      </c>
      <c r="AG2005">
        <v>1</v>
      </c>
      <c r="AH2005">
        <v>0</v>
      </c>
      <c r="AI2005" t="str">
        <f>INDEX($AF$1:$AH$1,MATCH(MAX(AF2005:AH2005),AF2005:AH2005,0))</f>
        <v>Store_Orders</v>
      </c>
      <c r="AJ2005">
        <v>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f>SUM(AK2005:AO2005)</f>
        <v>0</v>
      </c>
      <c r="AQ2005" t="s">
        <v>67</v>
      </c>
      <c r="AR2005">
        <v>0</v>
      </c>
      <c r="AS2005" t="str">
        <f>IF(OR(AK2005&gt;0, AL2005&gt;0, AM2005&gt;0, AN2005&gt;0, AO2005&gt;0), "Converted", "Not Converted")</f>
        <v>Not Converted</v>
      </c>
      <c r="AT2005">
        <v>0</v>
      </c>
      <c r="AU2005">
        <v>3</v>
      </c>
      <c r="AV2005">
        <v>11</v>
      </c>
      <c r="AW2005">
        <f>IF(Z2005&gt;607, 4, 0)</f>
        <v>0</v>
      </c>
      <c r="AX2005">
        <f>IF(AA2005&gt;1.6588, 3, 0)</f>
        <v>0</v>
      </c>
      <c r="AY2005">
        <f>IF(P2005&gt;401, 2, 0)</f>
        <v>0</v>
      </c>
      <c r="AZ2005">
        <f>IF(I2005&gt;52915.77, 1, 0)</f>
        <v>0</v>
      </c>
      <c r="BA2005">
        <f>SUM(AW2005:AZ2005)</f>
        <v>0</v>
      </c>
      <c r="BB2005" t="str">
        <f>VLOOKUP(BA2005,'Standard Deviations'!$L$1:$M$11,2,TRUE)</f>
        <v>No Tier</v>
      </c>
    </row>
    <row r="2006" spans="1:54">
      <c r="A2006">
        <v>948</v>
      </c>
      <c r="B2006">
        <v>1971</v>
      </c>
      <c r="C2006">
        <f>2024-B2006</f>
        <v>53</v>
      </c>
      <c r="D2006" t="str">
        <f>VLOOKUP(B2006,Reference!$A$1:$B$125, 2)</f>
        <v>Gen X</v>
      </c>
      <c r="E2006" t="s">
        <v>54</v>
      </c>
      <c r="F2006" t="str">
        <f>IF(E2006="High School", "No College", "College")</f>
        <v>College</v>
      </c>
      <c r="G2006" t="s">
        <v>60</v>
      </c>
      <c r="H2006">
        <v>10245</v>
      </c>
      <c r="I2006">
        <v>10245</v>
      </c>
      <c r="J2006" s="4" t="s">
        <v>723</v>
      </c>
      <c r="K2006">
        <v>1</v>
      </c>
      <c r="L2006">
        <v>0</v>
      </c>
      <c r="M2006" t="str">
        <f>IF(OR(K2006&gt;0, L2006&gt;0), "Parent", "Not Parent")</f>
        <v>Parent</v>
      </c>
      <c r="N2006" t="s">
        <v>637</v>
      </c>
      <c r="O2006" s="8">
        <v>41916</v>
      </c>
      <c r="P2006" s="9">
        <f>O2006-N2006</f>
        <v>507</v>
      </c>
      <c r="Q2006">
        <v>32</v>
      </c>
      <c r="R2006" s="9">
        <f>P2006-Q2006</f>
        <v>475</v>
      </c>
      <c r="S2006" s="8">
        <f>O2006-R2006</f>
        <v>41441</v>
      </c>
      <c r="T2006">
        <v>4</v>
      </c>
      <c r="U2006">
        <v>7</v>
      </c>
      <c r="V2006">
        <v>7</v>
      </c>
      <c r="W2006">
        <v>6</v>
      </c>
      <c r="X2006">
        <v>4</v>
      </c>
      <c r="Y2006">
        <v>13</v>
      </c>
      <c r="Z2006">
        <v>41</v>
      </c>
      <c r="AA2006">
        <f>Z2006/P2006</f>
        <v>8.0867850098619326E-2</v>
      </c>
      <c r="AB2006" s="11" t="s">
        <v>506</v>
      </c>
      <c r="AC2006" t="s">
        <v>59</v>
      </c>
      <c r="AD2006">
        <v>3</v>
      </c>
      <c r="AE2006" t="str">
        <f>IF(AD2006&gt;3, "Prefers Discount", "Discount Indifferent")</f>
        <v>Discount Indifferent</v>
      </c>
      <c r="AF2006">
        <v>2</v>
      </c>
      <c r="AG2006">
        <v>1</v>
      </c>
      <c r="AH2006">
        <v>2</v>
      </c>
      <c r="AI2006" t="str">
        <f>INDEX($AF$1:$AH$1,MATCH(MAX(AF2006:AH2006),AF2006:AH2006,0))</f>
        <v>Store_Orders</v>
      </c>
      <c r="AJ2006">
        <v>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f>SUM(AK2006:AO2006)</f>
        <v>0</v>
      </c>
      <c r="AQ2006" t="s">
        <v>67</v>
      </c>
      <c r="AR2006">
        <v>0</v>
      </c>
      <c r="AS2006" t="str">
        <f>IF(OR(AK2006&gt;0, AL2006&gt;0, AM2006&gt;0, AN2006&gt;0, AO2006&gt;0), "Converted", "Not Converted")</f>
        <v>Not Converted</v>
      </c>
      <c r="AT2006">
        <v>0</v>
      </c>
      <c r="AU2006">
        <v>3</v>
      </c>
      <c r="AV2006">
        <v>11</v>
      </c>
      <c r="AW2006">
        <f>IF(Z2006&gt;607, 4, 0)</f>
        <v>0</v>
      </c>
      <c r="AX2006">
        <f>IF(AA2006&gt;1.6588, 3, 0)</f>
        <v>0</v>
      </c>
      <c r="AY2006">
        <f>IF(P2006&gt;401, 2, 0)</f>
        <v>2</v>
      </c>
      <c r="AZ2006">
        <f>IF(I2006&gt;52915.77, 1, 0)</f>
        <v>0</v>
      </c>
      <c r="BA2006">
        <f>SUM(AW2006:AZ2006)</f>
        <v>2</v>
      </c>
      <c r="BB2006" t="str">
        <f>VLOOKUP(BA2006,'Standard Deviations'!$L$1:$M$11,2,TRUE)</f>
        <v>Bronze</v>
      </c>
    </row>
    <row r="2007" spans="1:54">
      <c r="A2007">
        <v>4211</v>
      </c>
      <c r="B2007">
        <v>1986</v>
      </c>
      <c r="C2007">
        <f>2024-B2007</f>
        <v>38</v>
      </c>
      <c r="D2007" t="str">
        <f>VLOOKUP(B2007,Reference!$A$1:$B$125, 2)</f>
        <v>Millennials</v>
      </c>
      <c r="E2007" t="s">
        <v>546</v>
      </c>
      <c r="F2007" t="str">
        <f>IF(E2007="High School", "No College", "College")</f>
        <v>No College</v>
      </c>
      <c r="G2007" t="s">
        <v>55</v>
      </c>
      <c r="H2007">
        <v>20425</v>
      </c>
      <c r="I2007">
        <v>20425</v>
      </c>
      <c r="J2007" s="4" t="s">
        <v>341</v>
      </c>
      <c r="K2007">
        <v>1</v>
      </c>
      <c r="L2007">
        <v>0</v>
      </c>
      <c r="M2007" t="str">
        <f>IF(OR(K2007&gt;0, L2007&gt;0), "Parent", "Not Parent")</f>
        <v>Parent</v>
      </c>
      <c r="N2007" t="s">
        <v>397</v>
      </c>
      <c r="O2007" s="8">
        <v>41916</v>
      </c>
      <c r="P2007" s="9">
        <f>O2007-N2007</f>
        <v>705</v>
      </c>
      <c r="Q2007">
        <v>5</v>
      </c>
      <c r="R2007" s="9">
        <f>P2007-Q2007</f>
        <v>700</v>
      </c>
      <c r="S2007" s="8">
        <f>O2007-R2007</f>
        <v>41216</v>
      </c>
      <c r="T2007">
        <v>4</v>
      </c>
      <c r="U2007">
        <v>12</v>
      </c>
      <c r="V2007">
        <v>5</v>
      </c>
      <c r="W2007">
        <v>3</v>
      </c>
      <c r="X2007">
        <v>16</v>
      </c>
      <c r="Y2007">
        <v>17</v>
      </c>
      <c r="Z2007">
        <v>57</v>
      </c>
      <c r="AA2007">
        <f>Z2007/P2007</f>
        <v>8.085106382978724E-2</v>
      </c>
      <c r="AB2007" s="11" t="s">
        <v>506</v>
      </c>
      <c r="AC2007" t="s">
        <v>59</v>
      </c>
      <c r="AD2007">
        <v>2</v>
      </c>
      <c r="AE2007" t="str">
        <f>IF(AD2007&gt;3, "Prefers Discount", "Discount Indifferent")</f>
        <v>Discount Indifferent</v>
      </c>
      <c r="AF2007">
        <v>3</v>
      </c>
      <c r="AG2007">
        <v>2</v>
      </c>
      <c r="AH2007">
        <v>0</v>
      </c>
      <c r="AI2007" t="str">
        <f>INDEX($AF$1:$AH$1,MATCH(MAX(AF2007:AH2007),AF2007:AH2007,0))</f>
        <v>Store_Orders</v>
      </c>
      <c r="AJ2007">
        <v>7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f>SUM(AK2007:AO2007)</f>
        <v>0</v>
      </c>
      <c r="AQ2007" t="s">
        <v>67</v>
      </c>
      <c r="AR2007">
        <v>0</v>
      </c>
      <c r="AS2007" t="str">
        <f>IF(OR(AK2007&gt;0, AL2007&gt;0, AM2007&gt;0, AN2007&gt;0, AO2007&gt;0), "Converted", "Not Converted")</f>
        <v>Not Converted</v>
      </c>
      <c r="AT2007">
        <v>0</v>
      </c>
      <c r="AU2007">
        <v>3</v>
      </c>
      <c r="AV2007">
        <v>11</v>
      </c>
      <c r="AW2007">
        <f>IF(Z2007&gt;607, 4, 0)</f>
        <v>0</v>
      </c>
      <c r="AX2007">
        <f>IF(AA2007&gt;1.6588, 3, 0)</f>
        <v>0</v>
      </c>
      <c r="AY2007">
        <f>IF(P2007&gt;401, 2, 0)</f>
        <v>2</v>
      </c>
      <c r="AZ2007">
        <f>IF(I2007&gt;52915.77, 1, 0)</f>
        <v>0</v>
      </c>
      <c r="BA2007">
        <f>SUM(AW2007:AZ2007)</f>
        <v>2</v>
      </c>
      <c r="BB2007" t="str">
        <f>VLOOKUP(BA2007,'Standard Deviations'!$L$1:$M$11,2,TRUE)</f>
        <v>Bronze</v>
      </c>
    </row>
    <row r="2008" spans="1:54">
      <c r="A2008">
        <v>1407</v>
      </c>
      <c r="B2008">
        <v>1986</v>
      </c>
      <c r="C2008">
        <f>2024-B2008</f>
        <v>38</v>
      </c>
      <c r="D2008" t="str">
        <f>VLOOKUP(B2008,Reference!$A$1:$B$125, 2)</f>
        <v>Millennials</v>
      </c>
      <c r="E2008" t="s">
        <v>546</v>
      </c>
      <c r="F2008" t="str">
        <f>IF(E2008="High School", "No College", "College")</f>
        <v>No College</v>
      </c>
      <c r="G2008" t="s">
        <v>55</v>
      </c>
      <c r="H2008">
        <v>20425</v>
      </c>
      <c r="I2008">
        <v>20425</v>
      </c>
      <c r="J2008" s="4" t="s">
        <v>341</v>
      </c>
      <c r="K2008">
        <v>1</v>
      </c>
      <c r="L2008">
        <v>0</v>
      </c>
      <c r="M2008" t="str">
        <f>IF(OR(K2008&gt;0, L2008&gt;0), "Parent", "Not Parent")</f>
        <v>Parent</v>
      </c>
      <c r="N2008" t="s">
        <v>397</v>
      </c>
      <c r="O2008" s="8">
        <v>41916</v>
      </c>
      <c r="P2008" s="9">
        <f>O2008-N2008</f>
        <v>705</v>
      </c>
      <c r="Q2008">
        <v>5</v>
      </c>
      <c r="R2008" s="9">
        <f>P2008-Q2008</f>
        <v>700</v>
      </c>
      <c r="S2008" s="8">
        <f>O2008-R2008</f>
        <v>41216</v>
      </c>
      <c r="T2008">
        <v>4</v>
      </c>
      <c r="U2008">
        <v>12</v>
      </c>
      <c r="V2008">
        <v>5</v>
      </c>
      <c r="W2008">
        <v>3</v>
      </c>
      <c r="X2008">
        <v>16</v>
      </c>
      <c r="Y2008">
        <v>17</v>
      </c>
      <c r="Z2008">
        <v>57</v>
      </c>
      <c r="AA2008">
        <f>Z2008/P2008</f>
        <v>8.085106382978724E-2</v>
      </c>
      <c r="AB2008" s="11" t="s">
        <v>506</v>
      </c>
      <c r="AC2008" t="s">
        <v>59</v>
      </c>
      <c r="AD2008">
        <v>2</v>
      </c>
      <c r="AE2008" t="str">
        <f>IF(AD2008&gt;3, "Prefers Discount", "Discount Indifferent")</f>
        <v>Discount Indifferent</v>
      </c>
      <c r="AF2008">
        <v>3</v>
      </c>
      <c r="AG2008">
        <v>2</v>
      </c>
      <c r="AH2008">
        <v>0</v>
      </c>
      <c r="AI2008" t="str">
        <f>INDEX($AF$1:$AH$1,MATCH(MAX(AF2008:AH2008),AF2008:AH2008,0))</f>
        <v>Store_Orders</v>
      </c>
      <c r="AJ2008">
        <v>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f>SUM(AK2008:AO2008)</f>
        <v>0</v>
      </c>
      <c r="AQ2008" t="s">
        <v>67</v>
      </c>
      <c r="AR2008">
        <v>0</v>
      </c>
      <c r="AS2008" t="str">
        <f>IF(OR(AK2008&gt;0, AL2008&gt;0, AM2008&gt;0, AN2008&gt;0, AO2008&gt;0), "Converted", "Not Converted")</f>
        <v>Not Converted</v>
      </c>
      <c r="AT2008">
        <v>0</v>
      </c>
      <c r="AU2008">
        <v>3</v>
      </c>
      <c r="AV2008">
        <v>11</v>
      </c>
      <c r="AW2008">
        <f>IF(Z2008&gt;607, 4, 0)</f>
        <v>0</v>
      </c>
      <c r="AX2008">
        <f>IF(AA2008&gt;1.6588, 3, 0)</f>
        <v>0</v>
      </c>
      <c r="AY2008">
        <f>IF(P2008&gt;401, 2, 0)</f>
        <v>2</v>
      </c>
      <c r="AZ2008">
        <f>IF(I2008&gt;52915.77, 1, 0)</f>
        <v>0</v>
      </c>
      <c r="BA2008">
        <f>SUM(AW2008:AZ2008)</f>
        <v>2</v>
      </c>
      <c r="BB2008" t="str">
        <f>VLOOKUP(BA2008,'Standard Deviations'!$L$1:$M$11,2,TRUE)</f>
        <v>Bronze</v>
      </c>
    </row>
    <row r="2009" spans="1:54">
      <c r="A2009">
        <v>10219</v>
      </c>
      <c r="B2009">
        <v>1972</v>
      </c>
      <c r="C2009">
        <f>2024-B2009</f>
        <v>52</v>
      </c>
      <c r="D2009" t="str">
        <f>VLOOKUP(B2009,Reference!$A$1:$B$125, 2)</f>
        <v>Gen X</v>
      </c>
      <c r="E2009" t="s">
        <v>54</v>
      </c>
      <c r="F2009" t="str">
        <f>IF(E2009="High School", "No College", "College")</f>
        <v>College</v>
      </c>
      <c r="G2009" t="s">
        <v>65</v>
      </c>
      <c r="H2009">
        <v>31590</v>
      </c>
      <c r="I2009">
        <v>31590</v>
      </c>
      <c r="J2009" s="4" t="s">
        <v>175</v>
      </c>
      <c r="K2009">
        <v>1</v>
      </c>
      <c r="L2009">
        <v>0</v>
      </c>
      <c r="M2009" t="str">
        <f>IF(OR(K2009&gt;0, L2009&gt;0), "Parent", "Not Parent")</f>
        <v>Parent</v>
      </c>
      <c r="N2009" t="s">
        <v>585</v>
      </c>
      <c r="O2009" s="8">
        <v>41916</v>
      </c>
      <c r="P2009" s="9">
        <f>O2009-N2009</f>
        <v>473</v>
      </c>
      <c r="Q2009">
        <v>40</v>
      </c>
      <c r="R2009" s="9">
        <f>P2009-Q2009</f>
        <v>433</v>
      </c>
      <c r="S2009" s="8">
        <f>O2009-R2009</f>
        <v>41483</v>
      </c>
      <c r="T2009">
        <v>6</v>
      </c>
      <c r="U2009">
        <v>2</v>
      </c>
      <c r="V2009">
        <v>15</v>
      </c>
      <c r="W2009">
        <v>6</v>
      </c>
      <c r="X2009">
        <v>6</v>
      </c>
      <c r="Y2009">
        <v>3</v>
      </c>
      <c r="Z2009">
        <v>38</v>
      </c>
      <c r="AA2009">
        <f>Z2009/P2009</f>
        <v>8.0338266384778007E-2</v>
      </c>
      <c r="AB2009" s="11" t="s">
        <v>506</v>
      </c>
      <c r="AC2009" t="s">
        <v>59</v>
      </c>
      <c r="AD2009">
        <v>1</v>
      </c>
      <c r="AE2009" t="str">
        <f>IF(AD2009&gt;3, "Prefers Discount", "Discount Indifferent")</f>
        <v>Discount Indifferent</v>
      </c>
      <c r="AF2009">
        <v>3</v>
      </c>
      <c r="AG2009">
        <v>1</v>
      </c>
      <c r="AH2009">
        <v>0</v>
      </c>
      <c r="AI2009" t="str">
        <f>INDEX($AF$1:$AH$1,MATCH(MAX(AF2009:AH2009),AF2009:AH2009,0))</f>
        <v>Store_Orders</v>
      </c>
      <c r="AJ2009">
        <v>8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f>SUM(AK2009:AO2009)</f>
        <v>0</v>
      </c>
      <c r="AQ2009" t="s">
        <v>67</v>
      </c>
      <c r="AR2009">
        <v>0</v>
      </c>
      <c r="AS2009" t="str">
        <f>IF(OR(AK2009&gt;0, AL2009&gt;0, AM2009&gt;0, AN2009&gt;0, AO2009&gt;0), "Converted", "Not Converted")</f>
        <v>Not Converted</v>
      </c>
      <c r="AT2009">
        <v>0</v>
      </c>
      <c r="AU2009">
        <v>3</v>
      </c>
      <c r="AV2009">
        <v>11</v>
      </c>
      <c r="AW2009">
        <f>IF(Z2009&gt;607, 4, 0)</f>
        <v>0</v>
      </c>
      <c r="AX2009">
        <f>IF(AA2009&gt;1.6588, 3, 0)</f>
        <v>0</v>
      </c>
      <c r="AY2009">
        <f>IF(P2009&gt;401, 2, 0)</f>
        <v>2</v>
      </c>
      <c r="AZ2009">
        <f>IF(I2009&gt;52915.77, 1, 0)</f>
        <v>0</v>
      </c>
      <c r="BA2009">
        <f>SUM(AW2009:AZ2009)</f>
        <v>2</v>
      </c>
      <c r="BB2009" t="str">
        <f>VLOOKUP(BA2009,'Standard Deviations'!$L$1:$M$11,2,TRUE)</f>
        <v>Bronze</v>
      </c>
    </row>
    <row r="2010" spans="1:54">
      <c r="A2010">
        <v>1715</v>
      </c>
      <c r="B2010">
        <v>1978</v>
      </c>
      <c r="C2010">
        <f>2024-B2010</f>
        <v>46</v>
      </c>
      <c r="D2010" t="str">
        <f>VLOOKUP(B2010,Reference!$A$1:$B$125, 2)</f>
        <v>Gen X</v>
      </c>
      <c r="E2010" t="s">
        <v>54</v>
      </c>
      <c r="F2010" t="str">
        <f>IF(E2010="High School", "No College", "College")</f>
        <v>College</v>
      </c>
      <c r="G2010" t="s">
        <v>65</v>
      </c>
      <c r="H2010">
        <v>25851</v>
      </c>
      <c r="I2010">
        <v>25851</v>
      </c>
      <c r="J2010" s="4" t="s">
        <v>341</v>
      </c>
      <c r="K2010">
        <v>1</v>
      </c>
      <c r="L2010">
        <v>0</v>
      </c>
      <c r="M2010" t="str">
        <f>IF(OR(K2010&gt;0, L2010&gt;0), "Parent", "Not Parent")</f>
        <v>Parent</v>
      </c>
      <c r="N2010" t="s">
        <v>617</v>
      </c>
      <c r="O2010" s="8">
        <v>41916</v>
      </c>
      <c r="P2010" s="9">
        <f>O2010-N2010</f>
        <v>600</v>
      </c>
      <c r="Q2010">
        <v>45</v>
      </c>
      <c r="R2010" s="9">
        <f>P2010-Q2010</f>
        <v>555</v>
      </c>
      <c r="S2010" s="8">
        <f>O2010-R2010</f>
        <v>41361</v>
      </c>
      <c r="T2010">
        <v>9</v>
      </c>
      <c r="U2010">
        <v>4</v>
      </c>
      <c r="V2010">
        <v>18</v>
      </c>
      <c r="W2010">
        <v>7</v>
      </c>
      <c r="X2010">
        <v>5</v>
      </c>
      <c r="Y2010">
        <v>5</v>
      </c>
      <c r="Z2010">
        <v>48</v>
      </c>
      <c r="AA2010">
        <f>Z2010/P2010</f>
        <v>0.08</v>
      </c>
      <c r="AB2010" s="11" t="s">
        <v>506</v>
      </c>
      <c r="AC2010" t="s">
        <v>59</v>
      </c>
      <c r="AD2010">
        <v>2</v>
      </c>
      <c r="AE2010" t="str">
        <f>IF(AD2010&gt;3, "Prefers Discount", "Discount Indifferent")</f>
        <v>Discount Indifferent</v>
      </c>
      <c r="AF2010">
        <v>3</v>
      </c>
      <c r="AG2010">
        <v>2</v>
      </c>
      <c r="AH2010">
        <v>0</v>
      </c>
      <c r="AI2010" t="str">
        <f>INDEX($AF$1:$AH$1,MATCH(MAX(AF2010:AH2010),AF2010:AH2010,0))</f>
        <v>Store_Orders</v>
      </c>
      <c r="AJ2010">
        <v>7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f>SUM(AK2010:AO2010)</f>
        <v>0</v>
      </c>
      <c r="AQ2010" t="s">
        <v>67</v>
      </c>
      <c r="AR2010">
        <v>0</v>
      </c>
      <c r="AS2010" t="str">
        <f>IF(OR(AK2010&gt;0, AL2010&gt;0, AM2010&gt;0, AN2010&gt;0, AO2010&gt;0), "Converted", "Not Converted")</f>
        <v>Not Converted</v>
      </c>
      <c r="AT2010">
        <v>0</v>
      </c>
      <c r="AU2010">
        <v>3</v>
      </c>
      <c r="AV2010">
        <v>11</v>
      </c>
      <c r="AW2010">
        <f>IF(Z2010&gt;607, 4, 0)</f>
        <v>0</v>
      </c>
      <c r="AX2010">
        <f>IF(AA2010&gt;1.6588, 3, 0)</f>
        <v>0</v>
      </c>
      <c r="AY2010">
        <f>IF(P2010&gt;401, 2, 0)</f>
        <v>2</v>
      </c>
      <c r="AZ2010">
        <f>IF(I2010&gt;52915.77, 1, 0)</f>
        <v>0</v>
      </c>
      <c r="BA2010">
        <f>SUM(AW2010:AZ2010)</f>
        <v>2</v>
      </c>
      <c r="BB2010" t="str">
        <f>VLOOKUP(BA2010,'Standard Deviations'!$L$1:$M$11,2,TRUE)</f>
        <v>Bronze</v>
      </c>
    </row>
    <row r="2011" spans="1:54">
      <c r="A2011">
        <v>800</v>
      </c>
      <c r="B2011">
        <v>1960</v>
      </c>
      <c r="C2011">
        <f>2024-B2011</f>
        <v>64</v>
      </c>
      <c r="D2011" t="str">
        <f>VLOOKUP(B2011,Reference!$A$1:$B$125, 2)</f>
        <v>Boomers</v>
      </c>
      <c r="E2011" t="s">
        <v>54</v>
      </c>
      <c r="F2011" t="str">
        <f>IF(E2011="High School", "No College", "College")</f>
        <v>College</v>
      </c>
      <c r="G2011" t="s">
        <v>65</v>
      </c>
      <c r="H2011">
        <v>44512</v>
      </c>
      <c r="I2011">
        <v>44512</v>
      </c>
      <c r="J2011" s="4" t="s">
        <v>175</v>
      </c>
      <c r="K2011">
        <v>1</v>
      </c>
      <c r="L2011">
        <v>1</v>
      </c>
      <c r="M2011" t="str">
        <f>IF(OR(K2011&gt;0, L2011&gt;0), "Parent", "Not Parent")</f>
        <v>Parent</v>
      </c>
      <c r="N2011" t="s">
        <v>681</v>
      </c>
      <c r="O2011" s="8">
        <v>41916</v>
      </c>
      <c r="P2011" s="9">
        <f>O2011-N2011</f>
        <v>400</v>
      </c>
      <c r="Q2011">
        <v>57</v>
      </c>
      <c r="R2011" s="9">
        <f>P2011-Q2011</f>
        <v>343</v>
      </c>
      <c r="S2011" s="8">
        <f>O2011-R2011</f>
        <v>41573</v>
      </c>
      <c r="T2011">
        <v>23</v>
      </c>
      <c r="U2011">
        <v>1</v>
      </c>
      <c r="V2011">
        <v>6</v>
      </c>
      <c r="W2011">
        <v>0</v>
      </c>
      <c r="X2011">
        <v>0</v>
      </c>
      <c r="Y2011">
        <v>2</v>
      </c>
      <c r="Z2011">
        <v>32</v>
      </c>
      <c r="AA2011">
        <f>Z2011/P2011</f>
        <v>0.08</v>
      </c>
      <c r="AB2011" s="14" t="s">
        <v>506</v>
      </c>
      <c r="AC2011" s="13" t="s">
        <v>63</v>
      </c>
      <c r="AD2011">
        <v>2</v>
      </c>
      <c r="AE2011" t="str">
        <f>IF(AD2011&gt;3, "Prefers Discount", "Discount Indifferent")</f>
        <v>Discount Indifferent</v>
      </c>
      <c r="AF2011">
        <v>3</v>
      </c>
      <c r="AG2011">
        <v>1</v>
      </c>
      <c r="AH2011">
        <v>0</v>
      </c>
      <c r="AI2011" t="str">
        <f>INDEX($AF$1:$AH$1,MATCH(MAX(AF2011:AH2011),AF2011:AH2011,0))</f>
        <v>Store_Orders</v>
      </c>
      <c r="AJ2011">
        <v>4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f>SUM(AK2011:AO2011)</f>
        <v>0</v>
      </c>
      <c r="AQ2011" t="s">
        <v>67</v>
      </c>
      <c r="AR2011">
        <v>0</v>
      </c>
      <c r="AS2011" t="str">
        <f>IF(OR(AK2011&gt;0, AL2011&gt;0, AM2011&gt;0, AN2011&gt;0, AO2011&gt;0), "Converted", "Not Converted")</f>
        <v>Not Converted</v>
      </c>
      <c r="AT2011">
        <v>0</v>
      </c>
      <c r="AU2011">
        <v>3</v>
      </c>
      <c r="AV2011">
        <v>11</v>
      </c>
      <c r="AW2011">
        <f>IF(Z2011&gt;607, 4, 0)</f>
        <v>0</v>
      </c>
      <c r="AX2011">
        <f>IF(AA2011&gt;1.6588, 3, 0)</f>
        <v>0</v>
      </c>
      <c r="AY2011">
        <f>IF(P2011&gt;401, 2, 0)</f>
        <v>0</v>
      </c>
      <c r="AZ2011">
        <f>IF(I2011&gt;52915.77, 1, 0)</f>
        <v>0</v>
      </c>
      <c r="BA2011">
        <f>SUM(AW2011:AZ2011)</f>
        <v>0</v>
      </c>
      <c r="BB2011" t="str">
        <f>VLOOKUP(BA2011,'Standard Deviations'!$L$1:$M$11,2,TRUE)</f>
        <v>No Tier</v>
      </c>
    </row>
    <row r="2012" spans="1:54">
      <c r="A2012">
        <v>11031</v>
      </c>
      <c r="B2012">
        <v>1950</v>
      </c>
      <c r="C2012">
        <f>2024-B2012</f>
        <v>74</v>
      </c>
      <c r="D2012" t="str">
        <f>VLOOKUP(B2012,Reference!$A$1:$B$125, 2)</f>
        <v>Boomers</v>
      </c>
      <c r="E2012" t="s">
        <v>68</v>
      </c>
      <c r="F2012" t="str">
        <f>IF(E2012="High School", "No College", "College")</f>
        <v>College</v>
      </c>
      <c r="G2012" t="s">
        <v>55</v>
      </c>
      <c r="H2012">
        <v>48699</v>
      </c>
      <c r="I2012">
        <v>48699</v>
      </c>
      <c r="J2012" s="4" t="s">
        <v>175</v>
      </c>
      <c r="K2012">
        <v>1</v>
      </c>
      <c r="L2012">
        <v>1</v>
      </c>
      <c r="M2012" t="str">
        <f>IF(OR(K2012&gt;0, L2012&gt;0), "Parent", "Not Parent")</f>
        <v>Parent</v>
      </c>
      <c r="N2012" t="s">
        <v>724</v>
      </c>
      <c r="O2012" s="8">
        <v>41916</v>
      </c>
      <c r="P2012" s="9">
        <f>O2012-N2012</f>
        <v>501</v>
      </c>
      <c r="Q2012">
        <v>90</v>
      </c>
      <c r="R2012" s="9">
        <f>P2012-Q2012</f>
        <v>411</v>
      </c>
      <c r="S2012" s="8">
        <f>O2012-R2012</f>
        <v>41505</v>
      </c>
      <c r="T2012">
        <v>26</v>
      </c>
      <c r="U2012">
        <v>1</v>
      </c>
      <c r="V2012">
        <v>10</v>
      </c>
      <c r="W2012">
        <v>2</v>
      </c>
      <c r="X2012">
        <v>0</v>
      </c>
      <c r="Y2012">
        <v>1</v>
      </c>
      <c r="Z2012">
        <v>40</v>
      </c>
      <c r="AA2012">
        <f>Z2012/P2012</f>
        <v>7.9840319361277445E-2</v>
      </c>
      <c r="AB2012" s="14" t="s">
        <v>506</v>
      </c>
      <c r="AC2012" s="13" t="s">
        <v>63</v>
      </c>
      <c r="AD2012">
        <v>1</v>
      </c>
      <c r="AE2012" t="str">
        <f>IF(AD2012&gt;3, "Prefers Discount", "Discount Indifferent")</f>
        <v>Discount Indifferent</v>
      </c>
      <c r="AF2012">
        <v>3</v>
      </c>
      <c r="AG2012">
        <v>1</v>
      </c>
      <c r="AH2012">
        <v>0</v>
      </c>
      <c r="AI2012" t="str">
        <f>INDEX($AF$1:$AH$1,MATCH(MAX(AF2012:AH2012),AF2012:AH2012,0))</f>
        <v>Store_Orders</v>
      </c>
      <c r="AJ2012">
        <v>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f>SUM(AK2012:AO2012)</f>
        <v>0</v>
      </c>
      <c r="AQ2012" t="s">
        <v>67</v>
      </c>
      <c r="AR2012">
        <v>0</v>
      </c>
      <c r="AS2012" t="str">
        <f>IF(OR(AK2012&gt;0, AL2012&gt;0, AM2012&gt;0, AN2012&gt;0, AO2012&gt;0), "Converted", "Not Converted")</f>
        <v>Not Converted</v>
      </c>
      <c r="AT2012">
        <v>0</v>
      </c>
      <c r="AU2012">
        <v>3</v>
      </c>
      <c r="AV2012">
        <v>11</v>
      </c>
      <c r="AW2012">
        <f>IF(Z2012&gt;607, 4, 0)</f>
        <v>0</v>
      </c>
      <c r="AX2012">
        <f>IF(AA2012&gt;1.6588, 3, 0)</f>
        <v>0</v>
      </c>
      <c r="AY2012">
        <f>IF(P2012&gt;401, 2, 0)</f>
        <v>2</v>
      </c>
      <c r="AZ2012">
        <f>IF(I2012&gt;52915.77, 1, 0)</f>
        <v>0</v>
      </c>
      <c r="BA2012">
        <f>SUM(AW2012:AZ2012)</f>
        <v>2</v>
      </c>
      <c r="BB2012" t="str">
        <f>VLOOKUP(BA2012,'Standard Deviations'!$L$1:$M$11,2,TRUE)</f>
        <v>Bronze</v>
      </c>
    </row>
    <row r="2013" spans="1:54">
      <c r="A2013">
        <v>3436</v>
      </c>
      <c r="B2013">
        <v>1969</v>
      </c>
      <c r="C2013">
        <f>2024-B2013</f>
        <v>55</v>
      </c>
      <c r="D2013" t="str">
        <f>VLOOKUP(B2013,Reference!$A$1:$B$125, 2)</f>
        <v>Gen X</v>
      </c>
      <c r="E2013" t="s">
        <v>54</v>
      </c>
      <c r="F2013" t="str">
        <f>IF(E2013="High School", "No College", "College")</f>
        <v>College</v>
      </c>
      <c r="G2013" t="s">
        <v>55</v>
      </c>
      <c r="H2013">
        <v>14045</v>
      </c>
      <c r="I2013">
        <v>14045</v>
      </c>
      <c r="J2013" s="4" t="s">
        <v>341</v>
      </c>
      <c r="K2013">
        <v>1</v>
      </c>
      <c r="L2013">
        <v>0</v>
      </c>
      <c r="M2013" t="str">
        <f>IF(OR(K2013&gt;0, L2013&gt;0), "Parent", "Not Parent")</f>
        <v>Parent</v>
      </c>
      <c r="N2013" t="s">
        <v>187</v>
      </c>
      <c r="O2013" s="8">
        <v>41916</v>
      </c>
      <c r="P2013" s="9">
        <f>O2013-N2013</f>
        <v>251</v>
      </c>
      <c r="Q2013">
        <v>24</v>
      </c>
      <c r="R2013" s="9">
        <f>P2013-Q2013</f>
        <v>227</v>
      </c>
      <c r="S2013" s="8">
        <f>O2013-R2013</f>
        <v>41689</v>
      </c>
      <c r="T2013">
        <v>11</v>
      </c>
      <c r="U2013">
        <v>0</v>
      </c>
      <c r="V2013">
        <v>5</v>
      </c>
      <c r="W2013">
        <v>2</v>
      </c>
      <c r="X2013">
        <v>1</v>
      </c>
      <c r="Y2013">
        <v>1</v>
      </c>
      <c r="Z2013">
        <v>20</v>
      </c>
      <c r="AA2013">
        <f>Z2013/P2013</f>
        <v>7.9681274900398405E-2</v>
      </c>
      <c r="AB2013" s="11" t="s">
        <v>506</v>
      </c>
      <c r="AC2013" t="s">
        <v>59</v>
      </c>
      <c r="AD2013">
        <v>1</v>
      </c>
      <c r="AE2013" t="str">
        <f>IF(AD2013&gt;3, "Prefers Discount", "Discount Indifferent")</f>
        <v>Discount Indifferent</v>
      </c>
      <c r="AF2013">
        <v>3</v>
      </c>
      <c r="AG2013">
        <v>1</v>
      </c>
      <c r="AH2013">
        <v>0</v>
      </c>
      <c r="AI2013" t="str">
        <f>INDEX($AF$1:$AH$1,MATCH(MAX(AF2013:AH2013),AF2013:AH2013,0))</f>
        <v>Store_Orders</v>
      </c>
      <c r="AJ2013">
        <v>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f>SUM(AK2013:AO2013)</f>
        <v>0</v>
      </c>
      <c r="AQ2013" t="s">
        <v>67</v>
      </c>
      <c r="AR2013">
        <v>0</v>
      </c>
      <c r="AS2013" t="str">
        <f>IF(OR(AK2013&gt;0, AL2013&gt;0, AM2013&gt;0, AN2013&gt;0, AO2013&gt;0), "Converted", "Not Converted")</f>
        <v>Not Converted</v>
      </c>
      <c r="AT2013">
        <v>0</v>
      </c>
      <c r="AU2013">
        <v>3</v>
      </c>
      <c r="AV2013">
        <v>11</v>
      </c>
      <c r="AW2013">
        <f>IF(Z2013&gt;607, 4, 0)</f>
        <v>0</v>
      </c>
      <c r="AX2013">
        <f>IF(AA2013&gt;1.6588, 3, 0)</f>
        <v>0</v>
      </c>
      <c r="AY2013">
        <f>IF(P2013&gt;401, 2, 0)</f>
        <v>0</v>
      </c>
      <c r="AZ2013">
        <f>IF(I2013&gt;52915.77, 1, 0)</f>
        <v>0</v>
      </c>
      <c r="BA2013">
        <f>SUM(AW2013:AZ2013)</f>
        <v>0</v>
      </c>
      <c r="BB2013" t="str">
        <f>VLOOKUP(BA2013,'Standard Deviations'!$L$1:$M$11,2,TRUE)</f>
        <v>No Tier</v>
      </c>
    </row>
    <row r="2014" spans="1:54">
      <c r="A2014">
        <v>6347</v>
      </c>
      <c r="B2014">
        <v>1979</v>
      </c>
      <c r="C2014">
        <f>2024-B2014</f>
        <v>45</v>
      </c>
      <c r="D2014" t="str">
        <f>VLOOKUP(B2014,Reference!$A$1:$B$125, 2)</f>
        <v>Gen X</v>
      </c>
      <c r="E2014" t="s">
        <v>546</v>
      </c>
      <c r="F2014" t="str">
        <f>IF(E2014="High School", "No College", "College")</f>
        <v>No College</v>
      </c>
      <c r="G2014" t="s">
        <v>60</v>
      </c>
      <c r="H2014">
        <v>15862</v>
      </c>
      <c r="I2014">
        <v>15862</v>
      </c>
      <c r="J2014" s="4" t="s">
        <v>341</v>
      </c>
      <c r="K2014">
        <v>1</v>
      </c>
      <c r="L2014">
        <v>0</v>
      </c>
      <c r="M2014" t="str">
        <f>IF(OR(K2014&gt;0, L2014&gt;0), "Parent", "Not Parent")</f>
        <v>Parent</v>
      </c>
      <c r="N2014" t="s">
        <v>567</v>
      </c>
      <c r="O2014" s="8">
        <v>41916</v>
      </c>
      <c r="P2014" s="9">
        <f>O2014-N2014</f>
        <v>464</v>
      </c>
      <c r="Q2014">
        <v>26</v>
      </c>
      <c r="R2014" s="9">
        <f>P2014-Q2014</f>
        <v>438</v>
      </c>
      <c r="S2014" s="8">
        <f>O2014-R2014</f>
        <v>41478</v>
      </c>
      <c r="T2014">
        <v>1</v>
      </c>
      <c r="U2014">
        <v>1</v>
      </c>
      <c r="V2014">
        <v>4</v>
      </c>
      <c r="W2014">
        <v>11</v>
      </c>
      <c r="X2014">
        <v>9</v>
      </c>
      <c r="Y2014">
        <v>10</v>
      </c>
      <c r="Z2014">
        <v>36</v>
      </c>
      <c r="AA2014">
        <f>Z2014/P2014</f>
        <v>7.7586206896551727E-2</v>
      </c>
      <c r="AB2014" s="11" t="s">
        <v>506</v>
      </c>
      <c r="AC2014" t="s">
        <v>59</v>
      </c>
      <c r="AD2014">
        <v>1</v>
      </c>
      <c r="AE2014" t="str">
        <f>IF(AD2014&gt;3, "Prefers Discount", "Discount Indifferent")</f>
        <v>Discount Indifferent</v>
      </c>
      <c r="AF2014">
        <v>3</v>
      </c>
      <c r="AG2014">
        <v>1</v>
      </c>
      <c r="AH2014">
        <v>0</v>
      </c>
      <c r="AI2014" t="str">
        <f>INDEX($AF$1:$AH$1,MATCH(MAX(AF2014:AH2014),AF2014:AH2014,0))</f>
        <v>Store_Orders</v>
      </c>
      <c r="AJ2014">
        <v>8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f>SUM(AK2014:AO2014)</f>
        <v>0</v>
      </c>
      <c r="AQ2014" t="s">
        <v>67</v>
      </c>
      <c r="AR2014">
        <v>0</v>
      </c>
      <c r="AS2014" t="str">
        <f>IF(OR(AK2014&gt;0, AL2014&gt;0, AM2014&gt;0, AN2014&gt;0, AO2014&gt;0), "Converted", "Not Converted")</f>
        <v>Not Converted</v>
      </c>
      <c r="AT2014">
        <v>0</v>
      </c>
      <c r="AU2014">
        <v>3</v>
      </c>
      <c r="AV2014">
        <v>11</v>
      </c>
      <c r="AW2014">
        <f>IF(Z2014&gt;607, 4, 0)</f>
        <v>0</v>
      </c>
      <c r="AX2014">
        <f>IF(AA2014&gt;1.6588, 3, 0)</f>
        <v>0</v>
      </c>
      <c r="AY2014">
        <f>IF(P2014&gt;401, 2, 0)</f>
        <v>2</v>
      </c>
      <c r="AZ2014">
        <f>IF(I2014&gt;52915.77, 1, 0)</f>
        <v>0</v>
      </c>
      <c r="BA2014">
        <f>SUM(AW2014:AZ2014)</f>
        <v>2</v>
      </c>
      <c r="BB2014" t="str">
        <f>VLOOKUP(BA2014,'Standard Deviations'!$L$1:$M$11,2,TRUE)</f>
        <v>Bronze</v>
      </c>
    </row>
    <row r="2015" spans="1:54">
      <c r="A2015">
        <v>5267</v>
      </c>
      <c r="B2015">
        <v>1970</v>
      </c>
      <c r="C2015">
        <f>2024-B2015</f>
        <v>54</v>
      </c>
      <c r="D2015" t="str">
        <f>VLOOKUP(B2015,Reference!$A$1:$B$125, 2)</f>
        <v>Gen X</v>
      </c>
      <c r="E2015" t="s">
        <v>54</v>
      </c>
      <c r="F2015" t="str">
        <f>IF(E2015="High School", "No College", "College")</f>
        <v>College</v>
      </c>
      <c r="G2015" t="s">
        <v>71</v>
      </c>
      <c r="H2015">
        <v>33986</v>
      </c>
      <c r="I2015">
        <v>33986</v>
      </c>
      <c r="J2015" s="4" t="s">
        <v>175</v>
      </c>
      <c r="K2015">
        <v>1</v>
      </c>
      <c r="L2015">
        <v>0</v>
      </c>
      <c r="M2015" t="str">
        <f>IF(OR(K2015&gt;0, L2015&gt;0), "Parent", "Not Parent")</f>
        <v>Parent</v>
      </c>
      <c r="N2015" t="s">
        <v>693</v>
      </c>
      <c r="O2015" s="8">
        <v>41916</v>
      </c>
      <c r="P2015" s="9">
        <f>O2015-N2015</f>
        <v>569</v>
      </c>
      <c r="Q2015">
        <v>43</v>
      </c>
      <c r="R2015" s="9">
        <f>P2015-Q2015</f>
        <v>526</v>
      </c>
      <c r="S2015" s="8">
        <f>O2015-R2015</f>
        <v>41390</v>
      </c>
      <c r="T2015">
        <v>16</v>
      </c>
      <c r="U2015">
        <v>2</v>
      </c>
      <c r="V2015">
        <v>18</v>
      </c>
      <c r="W2015">
        <v>2</v>
      </c>
      <c r="X2015">
        <v>1</v>
      </c>
      <c r="Y2015">
        <v>5</v>
      </c>
      <c r="Z2015">
        <v>44</v>
      </c>
      <c r="AA2015">
        <f>Z2015/P2015</f>
        <v>7.7328646748681895E-2</v>
      </c>
      <c r="AB2015" s="11" t="s">
        <v>506</v>
      </c>
      <c r="AC2015" t="s">
        <v>59</v>
      </c>
      <c r="AD2015">
        <v>1</v>
      </c>
      <c r="AE2015" t="str">
        <f>IF(AD2015&gt;3, "Prefers Discount", "Discount Indifferent")</f>
        <v>Discount Indifferent</v>
      </c>
      <c r="AF2015">
        <v>3</v>
      </c>
      <c r="AG2015">
        <v>1</v>
      </c>
      <c r="AH2015">
        <v>0</v>
      </c>
      <c r="AI2015" t="str">
        <f>INDEX($AF$1:$AH$1,MATCH(MAX(AF2015:AH2015),AF2015:AH2015,0))</f>
        <v>Store_Orders</v>
      </c>
      <c r="AJ2015">
        <v>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f>SUM(AK2015:AO2015)</f>
        <v>0</v>
      </c>
      <c r="AQ2015" t="s">
        <v>67</v>
      </c>
      <c r="AR2015">
        <v>0</v>
      </c>
      <c r="AS2015" t="str">
        <f>IF(OR(AK2015&gt;0, AL2015&gt;0, AM2015&gt;0, AN2015&gt;0, AO2015&gt;0), "Converted", "Not Converted")</f>
        <v>Not Converted</v>
      </c>
      <c r="AT2015">
        <v>0</v>
      </c>
      <c r="AU2015">
        <v>3</v>
      </c>
      <c r="AV2015">
        <v>11</v>
      </c>
      <c r="AW2015">
        <f>IF(Z2015&gt;607, 4, 0)</f>
        <v>0</v>
      </c>
      <c r="AX2015">
        <f>IF(AA2015&gt;1.6588, 3, 0)</f>
        <v>0</v>
      </c>
      <c r="AY2015">
        <f>IF(P2015&gt;401, 2, 0)</f>
        <v>2</v>
      </c>
      <c r="AZ2015">
        <f>IF(I2015&gt;52915.77, 1, 0)</f>
        <v>0</v>
      </c>
      <c r="BA2015">
        <f>SUM(AW2015:AZ2015)</f>
        <v>2</v>
      </c>
      <c r="BB2015" t="str">
        <f>VLOOKUP(BA2015,'Standard Deviations'!$L$1:$M$11,2,TRUE)</f>
        <v>Bronze</v>
      </c>
    </row>
    <row r="2016" spans="1:54">
      <c r="A2016">
        <v>6730</v>
      </c>
      <c r="B2016">
        <v>1954</v>
      </c>
      <c r="C2016">
        <f>2024-B2016</f>
        <v>70</v>
      </c>
      <c r="D2016" t="str">
        <f>VLOOKUP(B2016,Reference!$A$1:$B$125, 2)</f>
        <v>Boomers</v>
      </c>
      <c r="E2016" t="s">
        <v>54</v>
      </c>
      <c r="F2016" t="str">
        <f>IF(E2016="High School", "No College", "College")</f>
        <v>College</v>
      </c>
      <c r="G2016" t="s">
        <v>55</v>
      </c>
      <c r="H2016">
        <v>38998</v>
      </c>
      <c r="I2016">
        <v>38998</v>
      </c>
      <c r="J2016" s="4" t="s">
        <v>175</v>
      </c>
      <c r="K2016">
        <v>1</v>
      </c>
      <c r="L2016">
        <v>1</v>
      </c>
      <c r="M2016" t="str">
        <f>IF(OR(K2016&gt;0, L2016&gt;0), "Parent", "Not Parent")</f>
        <v>Parent</v>
      </c>
      <c r="N2016" t="s">
        <v>626</v>
      </c>
      <c r="O2016" s="8">
        <v>41916</v>
      </c>
      <c r="P2016" s="9">
        <f>O2016-N2016</f>
        <v>700</v>
      </c>
      <c r="Q2016">
        <v>92</v>
      </c>
      <c r="R2016" s="9">
        <f>P2016-Q2016</f>
        <v>608</v>
      </c>
      <c r="S2016" s="8">
        <f>O2016-R2016</f>
        <v>41308</v>
      </c>
      <c r="T2016">
        <v>34</v>
      </c>
      <c r="U2016">
        <v>1</v>
      </c>
      <c r="V2016">
        <v>14</v>
      </c>
      <c r="W2016">
        <v>0</v>
      </c>
      <c r="X2016">
        <v>0</v>
      </c>
      <c r="Y2016">
        <v>5</v>
      </c>
      <c r="Z2016">
        <v>54</v>
      </c>
      <c r="AA2016">
        <f>Z2016/P2016</f>
        <v>7.7142857142857138E-2</v>
      </c>
      <c r="AB2016" s="14" t="s">
        <v>506</v>
      </c>
      <c r="AC2016" s="13" t="s">
        <v>63</v>
      </c>
      <c r="AD2016">
        <v>3</v>
      </c>
      <c r="AE2016" t="str">
        <f>IF(AD2016&gt;3, "Prefers Discount", "Discount Indifferent")</f>
        <v>Discount Indifferent</v>
      </c>
      <c r="AF2016">
        <v>3</v>
      </c>
      <c r="AG2016">
        <v>2</v>
      </c>
      <c r="AH2016">
        <v>0</v>
      </c>
      <c r="AI2016" t="str">
        <f>INDEX($AF$1:$AH$1,MATCH(MAX(AF2016:AH2016),AF2016:AH2016,0))</f>
        <v>Store_Orders</v>
      </c>
      <c r="AJ2016">
        <v>8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f>SUM(AK2016:AO2016)</f>
        <v>0</v>
      </c>
      <c r="AQ2016" t="s">
        <v>67</v>
      </c>
      <c r="AR2016">
        <v>0</v>
      </c>
      <c r="AS2016" t="str">
        <f>IF(OR(AK2016&gt;0, AL2016&gt;0, AM2016&gt;0, AN2016&gt;0, AO2016&gt;0), "Converted", "Not Converted")</f>
        <v>Not Converted</v>
      </c>
      <c r="AT2016">
        <v>1</v>
      </c>
      <c r="AU2016">
        <v>3</v>
      </c>
      <c r="AV2016">
        <v>11</v>
      </c>
      <c r="AW2016">
        <f>IF(Z2016&gt;607, 4, 0)</f>
        <v>0</v>
      </c>
      <c r="AX2016">
        <f>IF(AA2016&gt;1.6588, 3, 0)</f>
        <v>0</v>
      </c>
      <c r="AY2016">
        <f>IF(P2016&gt;401, 2, 0)</f>
        <v>2</v>
      </c>
      <c r="AZ2016">
        <f>IF(I2016&gt;52915.77, 1, 0)</f>
        <v>0</v>
      </c>
      <c r="BA2016">
        <f>SUM(AW2016:AZ2016)</f>
        <v>2</v>
      </c>
      <c r="BB2016" t="str">
        <f>VLOOKUP(BA2016,'Standard Deviations'!$L$1:$M$11,2,TRUE)</f>
        <v>Bronze</v>
      </c>
    </row>
    <row r="2017" spans="1:54">
      <c r="A2017">
        <v>9916</v>
      </c>
      <c r="B2017">
        <v>1954</v>
      </c>
      <c r="C2017">
        <f>2024-B2017</f>
        <v>70</v>
      </c>
      <c r="D2017" t="str">
        <f>VLOOKUP(B2017,Reference!$A$1:$B$125, 2)</f>
        <v>Boomers</v>
      </c>
      <c r="E2017" t="s">
        <v>54</v>
      </c>
      <c r="F2017" t="str">
        <f>IF(E2017="High School", "No College", "College")</f>
        <v>College</v>
      </c>
      <c r="G2017" t="s">
        <v>55</v>
      </c>
      <c r="H2017">
        <v>38998</v>
      </c>
      <c r="I2017">
        <v>38998</v>
      </c>
      <c r="J2017" s="4" t="s">
        <v>175</v>
      </c>
      <c r="K2017">
        <v>1</v>
      </c>
      <c r="L2017">
        <v>1</v>
      </c>
      <c r="M2017" t="str">
        <f>IF(OR(K2017&gt;0, L2017&gt;0), "Parent", "Not Parent")</f>
        <v>Parent</v>
      </c>
      <c r="N2017" t="s">
        <v>626</v>
      </c>
      <c r="O2017" s="8">
        <v>41916</v>
      </c>
      <c r="P2017" s="9">
        <f>O2017-N2017</f>
        <v>700</v>
      </c>
      <c r="Q2017">
        <v>92</v>
      </c>
      <c r="R2017" s="9">
        <f>P2017-Q2017</f>
        <v>608</v>
      </c>
      <c r="S2017" s="8">
        <f>O2017-R2017</f>
        <v>41308</v>
      </c>
      <c r="T2017">
        <v>34</v>
      </c>
      <c r="U2017">
        <v>1</v>
      </c>
      <c r="V2017">
        <v>14</v>
      </c>
      <c r="W2017">
        <v>0</v>
      </c>
      <c r="X2017">
        <v>0</v>
      </c>
      <c r="Y2017">
        <v>5</v>
      </c>
      <c r="Z2017">
        <v>54</v>
      </c>
      <c r="AA2017">
        <f>Z2017/P2017</f>
        <v>7.7142857142857138E-2</v>
      </c>
      <c r="AB2017" s="14" t="s">
        <v>506</v>
      </c>
      <c r="AC2017" s="13" t="s">
        <v>63</v>
      </c>
      <c r="AD2017">
        <v>3</v>
      </c>
      <c r="AE2017" t="str">
        <f>IF(AD2017&gt;3, "Prefers Discount", "Discount Indifferent")</f>
        <v>Discount Indifferent</v>
      </c>
      <c r="AF2017">
        <v>3</v>
      </c>
      <c r="AG2017">
        <v>2</v>
      </c>
      <c r="AH2017">
        <v>0</v>
      </c>
      <c r="AI2017" t="str">
        <f>INDEX($AF$1:$AH$1,MATCH(MAX(AF2017:AH2017),AF2017:AH2017,0))</f>
        <v>Store_Orders</v>
      </c>
      <c r="AJ2017">
        <v>8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f>SUM(AK2017:AO2017)</f>
        <v>0</v>
      </c>
      <c r="AQ2017" t="s">
        <v>67</v>
      </c>
      <c r="AR2017">
        <v>0</v>
      </c>
      <c r="AS2017" t="str">
        <f>IF(OR(AK2017&gt;0, AL2017&gt;0, AM2017&gt;0, AN2017&gt;0, AO2017&gt;0), "Converted", "Not Converted")</f>
        <v>Not Converted</v>
      </c>
      <c r="AT2017">
        <v>1</v>
      </c>
      <c r="AU2017">
        <v>3</v>
      </c>
      <c r="AV2017">
        <v>11</v>
      </c>
      <c r="AW2017">
        <f>IF(Z2017&gt;607, 4, 0)</f>
        <v>0</v>
      </c>
      <c r="AX2017">
        <f>IF(AA2017&gt;1.6588, 3, 0)</f>
        <v>0</v>
      </c>
      <c r="AY2017">
        <f>IF(P2017&gt;401, 2, 0)</f>
        <v>2</v>
      </c>
      <c r="AZ2017">
        <f>IF(I2017&gt;52915.77, 1, 0)</f>
        <v>0</v>
      </c>
      <c r="BA2017">
        <f>SUM(AW2017:AZ2017)</f>
        <v>2</v>
      </c>
      <c r="BB2017" t="str">
        <f>VLOOKUP(BA2017,'Standard Deviations'!$L$1:$M$11,2,TRUE)</f>
        <v>Bronze</v>
      </c>
    </row>
    <row r="2018" spans="1:54">
      <c r="A2018">
        <v>9291</v>
      </c>
      <c r="B2018">
        <v>1959</v>
      </c>
      <c r="C2018">
        <f>2024-B2018</f>
        <v>65</v>
      </c>
      <c r="D2018" t="str">
        <f>VLOOKUP(B2018,Reference!$A$1:$B$125, 2)</f>
        <v>Boomers</v>
      </c>
      <c r="E2018" t="s">
        <v>64</v>
      </c>
      <c r="F2018" t="str">
        <f>IF(E2018="High School", "No College", "College")</f>
        <v>College</v>
      </c>
      <c r="G2018" t="s">
        <v>55</v>
      </c>
      <c r="H2018">
        <v>34242</v>
      </c>
      <c r="I2018">
        <v>34242</v>
      </c>
      <c r="J2018" s="4" t="s">
        <v>175</v>
      </c>
      <c r="K2018">
        <v>0</v>
      </c>
      <c r="L2018">
        <v>1</v>
      </c>
      <c r="M2018" t="str">
        <f>IF(OR(K2018&gt;0, L2018&gt;0), "Parent", "Not Parent")</f>
        <v>Parent</v>
      </c>
      <c r="N2018" t="s">
        <v>252</v>
      </c>
      <c r="O2018" s="8">
        <v>41916</v>
      </c>
      <c r="P2018" s="9">
        <f>O2018-N2018</f>
        <v>195</v>
      </c>
      <c r="Q2018">
        <v>25</v>
      </c>
      <c r="R2018" s="9">
        <f>P2018-Q2018</f>
        <v>170</v>
      </c>
      <c r="S2018" s="8">
        <f>O2018-R2018</f>
        <v>41746</v>
      </c>
      <c r="T2018">
        <v>8</v>
      </c>
      <c r="U2018">
        <v>2</v>
      </c>
      <c r="V2018">
        <v>4</v>
      </c>
      <c r="W2018">
        <v>0</v>
      </c>
      <c r="X2018">
        <v>0</v>
      </c>
      <c r="Y2018">
        <v>1</v>
      </c>
      <c r="Z2018">
        <v>15</v>
      </c>
      <c r="AA2018">
        <f>Z2018/P2018</f>
        <v>7.6923076923076927E-2</v>
      </c>
      <c r="AB2018" s="11" t="s">
        <v>506</v>
      </c>
      <c r="AC2018" t="s">
        <v>59</v>
      </c>
      <c r="AD2018">
        <v>1</v>
      </c>
      <c r="AE2018" t="str">
        <f>IF(AD2018&gt;3, "Prefers Discount", "Discount Indifferent")</f>
        <v>Discount Indifferent</v>
      </c>
      <c r="AF2018">
        <v>3</v>
      </c>
      <c r="AG2018">
        <v>0</v>
      </c>
      <c r="AH2018">
        <v>0</v>
      </c>
      <c r="AI2018" t="str">
        <f>INDEX($AF$1:$AH$1,MATCH(MAX(AF2018:AH2018),AF2018:AH2018,0))</f>
        <v>Store_Orders</v>
      </c>
      <c r="AJ2018">
        <v>5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f>SUM(AK2018:AO2018)</f>
        <v>0</v>
      </c>
      <c r="AQ2018" t="s">
        <v>67</v>
      </c>
      <c r="AR2018">
        <v>0</v>
      </c>
      <c r="AS2018" t="str">
        <f>IF(OR(AK2018&gt;0, AL2018&gt;0, AM2018&gt;0, AN2018&gt;0, AO2018&gt;0), "Converted", "Not Converted")</f>
        <v>Not Converted</v>
      </c>
      <c r="AT2018">
        <v>0</v>
      </c>
      <c r="AU2018">
        <v>3</v>
      </c>
      <c r="AV2018">
        <v>11</v>
      </c>
      <c r="AW2018">
        <f>IF(Z2018&gt;607, 4, 0)</f>
        <v>0</v>
      </c>
      <c r="AX2018">
        <f>IF(AA2018&gt;1.6588, 3, 0)</f>
        <v>0</v>
      </c>
      <c r="AY2018">
        <f>IF(P2018&gt;401, 2, 0)</f>
        <v>0</v>
      </c>
      <c r="AZ2018">
        <f>IF(I2018&gt;52915.77, 1, 0)</f>
        <v>0</v>
      </c>
      <c r="BA2018">
        <f>SUM(AW2018:AZ2018)</f>
        <v>0</v>
      </c>
      <c r="BB2018" t="str">
        <f>VLOOKUP(BA2018,'Standard Deviations'!$L$1:$M$11,2,TRUE)</f>
        <v>No Tier</v>
      </c>
    </row>
    <row r="2019" spans="1:54">
      <c r="A2019">
        <v>8514</v>
      </c>
      <c r="B2019">
        <v>1976</v>
      </c>
      <c r="C2019">
        <f>2024-B2019</f>
        <v>48</v>
      </c>
      <c r="D2019" t="str">
        <f>VLOOKUP(B2019,Reference!$A$1:$B$125, 2)</f>
        <v>Gen X</v>
      </c>
      <c r="E2019" t="s">
        <v>54</v>
      </c>
      <c r="F2019" t="str">
        <f>IF(E2019="High School", "No College", "College")</f>
        <v>College</v>
      </c>
      <c r="G2019" t="s">
        <v>65</v>
      </c>
      <c r="H2019">
        <v>29478</v>
      </c>
      <c r="I2019">
        <v>29478</v>
      </c>
      <c r="J2019" s="4" t="s">
        <v>341</v>
      </c>
      <c r="K2019">
        <v>1</v>
      </c>
      <c r="L2019">
        <v>0</v>
      </c>
      <c r="M2019" t="str">
        <f>IF(OR(K2019&gt;0, L2019&gt;0), "Parent", "Not Parent")</f>
        <v>Parent</v>
      </c>
      <c r="N2019" t="s">
        <v>263</v>
      </c>
      <c r="O2019" s="8">
        <v>41916</v>
      </c>
      <c r="P2019" s="9">
        <f>O2019-N2019</f>
        <v>260</v>
      </c>
      <c r="Q2019">
        <v>59</v>
      </c>
      <c r="R2019" s="9">
        <f>P2019-Q2019</f>
        <v>201</v>
      </c>
      <c r="S2019" s="8">
        <f>O2019-R2019</f>
        <v>41715</v>
      </c>
      <c r="T2019">
        <v>8</v>
      </c>
      <c r="U2019">
        <v>0</v>
      </c>
      <c r="V2019">
        <v>7</v>
      </c>
      <c r="W2019">
        <v>3</v>
      </c>
      <c r="X2019">
        <v>1</v>
      </c>
      <c r="Y2019">
        <v>1</v>
      </c>
      <c r="Z2019">
        <v>20</v>
      </c>
      <c r="AA2019">
        <f>Z2019/P2019</f>
        <v>7.6923076923076927E-2</v>
      </c>
      <c r="AB2019" s="14" t="s">
        <v>506</v>
      </c>
      <c r="AC2019" s="13" t="s">
        <v>63</v>
      </c>
      <c r="AD2019">
        <v>1</v>
      </c>
      <c r="AE2019" t="str">
        <f>IF(AD2019&gt;3, "Prefers Discount", "Discount Indifferent")</f>
        <v>Discount Indifferent</v>
      </c>
      <c r="AF2019">
        <v>3</v>
      </c>
      <c r="AG2019">
        <v>1</v>
      </c>
      <c r="AH2019">
        <v>0</v>
      </c>
      <c r="AI2019" t="str">
        <f>INDEX($AF$1:$AH$1,MATCH(MAX(AF2019:AH2019),AF2019:AH2019,0))</f>
        <v>Store_Orders</v>
      </c>
      <c r="AJ2019">
        <v>6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f>SUM(AK2019:AO2019)</f>
        <v>0</v>
      </c>
      <c r="AQ2019" t="s">
        <v>67</v>
      </c>
      <c r="AR2019">
        <v>0</v>
      </c>
      <c r="AS2019" t="str">
        <f>IF(OR(AK2019&gt;0, AL2019&gt;0, AM2019&gt;0, AN2019&gt;0, AO2019&gt;0), "Converted", "Not Converted")</f>
        <v>Not Converted</v>
      </c>
      <c r="AT2019">
        <v>0</v>
      </c>
      <c r="AU2019">
        <v>3</v>
      </c>
      <c r="AV2019">
        <v>11</v>
      </c>
      <c r="AW2019">
        <f>IF(Z2019&gt;607, 4, 0)</f>
        <v>0</v>
      </c>
      <c r="AX2019">
        <f>IF(AA2019&gt;1.6588, 3, 0)</f>
        <v>0</v>
      </c>
      <c r="AY2019">
        <f>IF(P2019&gt;401, 2, 0)</f>
        <v>0</v>
      </c>
      <c r="AZ2019">
        <f>IF(I2019&gt;52915.77, 1, 0)</f>
        <v>0</v>
      </c>
      <c r="BA2019">
        <f>SUM(AW2019:AZ2019)</f>
        <v>0</v>
      </c>
      <c r="BB2019" t="str">
        <f>VLOOKUP(BA2019,'Standard Deviations'!$L$1:$M$11,2,TRUE)</f>
        <v>No Tier</v>
      </c>
    </row>
    <row r="2020" spans="1:54">
      <c r="A2020">
        <v>8461</v>
      </c>
      <c r="B2020">
        <v>1962</v>
      </c>
      <c r="C2020">
        <f>2024-B2020</f>
        <v>62</v>
      </c>
      <c r="D2020" t="str">
        <f>VLOOKUP(B2020,Reference!$A$1:$B$125, 2)</f>
        <v>Boomers</v>
      </c>
      <c r="E2020" t="s">
        <v>54</v>
      </c>
      <c r="F2020" t="str">
        <f>IF(E2020="High School", "No College", "College")</f>
        <v>College</v>
      </c>
      <c r="G2020" t="s">
        <v>71</v>
      </c>
      <c r="H2020">
        <v>46102</v>
      </c>
      <c r="I2020">
        <v>46102</v>
      </c>
      <c r="J2020" s="4" t="s">
        <v>175</v>
      </c>
      <c r="K2020">
        <v>2</v>
      </c>
      <c r="L2020">
        <v>1</v>
      </c>
      <c r="M2020" t="str">
        <f>IF(OR(K2020&gt;0, L2020&gt;0), "Parent", "Not Parent")</f>
        <v>Parent</v>
      </c>
      <c r="N2020" t="s">
        <v>81</v>
      </c>
      <c r="O2020" s="8">
        <v>41916</v>
      </c>
      <c r="P2020" s="9">
        <f>O2020-N2020</f>
        <v>208</v>
      </c>
      <c r="Q2020">
        <v>3</v>
      </c>
      <c r="R2020" s="9">
        <f>P2020-Q2020</f>
        <v>205</v>
      </c>
      <c r="S2020" s="8">
        <f>O2020-R2020</f>
        <v>41711</v>
      </c>
      <c r="T2020">
        <v>14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16</v>
      </c>
      <c r="AA2020">
        <f>Z2020/P2020</f>
        <v>7.6923076923076927E-2</v>
      </c>
      <c r="AB2020" s="11" t="s">
        <v>506</v>
      </c>
      <c r="AC2020" t="s">
        <v>59</v>
      </c>
      <c r="AD2020">
        <v>1</v>
      </c>
      <c r="AE2020" t="str">
        <f>IF(AD2020&gt;3, "Prefers Discount", "Discount Indifferent")</f>
        <v>Discount Indifferent</v>
      </c>
      <c r="AF2020">
        <v>2</v>
      </c>
      <c r="AG2020">
        <v>1</v>
      </c>
      <c r="AH2020">
        <v>0</v>
      </c>
      <c r="AI2020" t="str">
        <f>INDEX($AF$1:$AH$1,MATCH(MAX(AF2020:AH2020),AF2020:AH2020,0))</f>
        <v>Store_Orders</v>
      </c>
      <c r="AJ2020">
        <v>7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f>SUM(AK2020:AO2020)</f>
        <v>0</v>
      </c>
      <c r="AQ2020" t="s">
        <v>67</v>
      </c>
      <c r="AR2020">
        <v>0</v>
      </c>
      <c r="AS2020" t="str">
        <f>IF(OR(AK2020&gt;0, AL2020&gt;0, AM2020&gt;0, AN2020&gt;0, AO2020&gt;0), "Converted", "Not Converted")</f>
        <v>Not Converted</v>
      </c>
      <c r="AT2020">
        <v>0</v>
      </c>
      <c r="AU2020">
        <v>3</v>
      </c>
      <c r="AV2020">
        <v>11</v>
      </c>
      <c r="AW2020">
        <f>IF(Z2020&gt;607, 4, 0)</f>
        <v>0</v>
      </c>
      <c r="AX2020">
        <f>IF(AA2020&gt;1.6588, 3, 0)</f>
        <v>0</v>
      </c>
      <c r="AY2020">
        <f>IF(P2020&gt;401, 2, 0)</f>
        <v>0</v>
      </c>
      <c r="AZ2020">
        <f>IF(I2020&gt;52915.77, 1, 0)</f>
        <v>0</v>
      </c>
      <c r="BA2020">
        <f>SUM(AW2020:AZ2020)</f>
        <v>0</v>
      </c>
      <c r="BB2020" t="str">
        <f>VLOOKUP(BA2020,'Standard Deviations'!$L$1:$M$11,2,TRUE)</f>
        <v>No Tier</v>
      </c>
    </row>
    <row r="2021" spans="1:54">
      <c r="A2021">
        <v>451</v>
      </c>
      <c r="B2021">
        <v>1989</v>
      </c>
      <c r="C2021">
        <f>2024-B2021</f>
        <v>35</v>
      </c>
      <c r="D2021" t="str">
        <f>VLOOKUP(B2021,Reference!$A$1:$B$125, 2)</f>
        <v>Millennials</v>
      </c>
      <c r="E2021" t="s">
        <v>54</v>
      </c>
      <c r="F2021" t="str">
        <f>IF(E2021="High School", "No College", "College")</f>
        <v>College</v>
      </c>
      <c r="G2021" t="s">
        <v>60</v>
      </c>
      <c r="H2021">
        <v>9255</v>
      </c>
      <c r="I2021">
        <v>111060</v>
      </c>
      <c r="J2021" t="s">
        <v>101</v>
      </c>
      <c r="K2021">
        <v>1</v>
      </c>
      <c r="L2021">
        <v>0</v>
      </c>
      <c r="M2021" t="str">
        <f>IF(OR(K2021&gt;0, L2021&gt;0), "Parent", "Not Parent")</f>
        <v>Parent</v>
      </c>
      <c r="N2021" t="s">
        <v>216</v>
      </c>
      <c r="O2021" s="8">
        <v>41916</v>
      </c>
      <c r="P2021" s="9">
        <f>O2021-N2021</f>
        <v>288</v>
      </c>
      <c r="Q2021">
        <v>91</v>
      </c>
      <c r="R2021" s="9">
        <f>P2021-Q2021</f>
        <v>197</v>
      </c>
      <c r="S2021" s="8">
        <f>O2021-R2021</f>
        <v>41719</v>
      </c>
      <c r="T2021">
        <v>9</v>
      </c>
      <c r="U2021">
        <v>0</v>
      </c>
      <c r="V2021">
        <v>7</v>
      </c>
      <c r="W2021">
        <v>2</v>
      </c>
      <c r="X2021">
        <v>0</v>
      </c>
      <c r="Y2021">
        <v>4</v>
      </c>
      <c r="Z2021">
        <v>22</v>
      </c>
      <c r="AA2021">
        <f>Z2021/P2021</f>
        <v>7.6388888888888895E-2</v>
      </c>
      <c r="AB2021" s="14" t="s">
        <v>506</v>
      </c>
      <c r="AC2021" s="13" t="s">
        <v>63</v>
      </c>
      <c r="AD2021">
        <v>1</v>
      </c>
      <c r="AE2021" t="str">
        <f>IF(AD2021&gt;3, "Prefers Discount", "Discount Indifferent")</f>
        <v>Discount Indifferent</v>
      </c>
      <c r="AF2021">
        <v>2</v>
      </c>
      <c r="AG2021">
        <v>1</v>
      </c>
      <c r="AH2021">
        <v>1</v>
      </c>
      <c r="AI2021" t="str">
        <f>INDEX($AF$1:$AH$1,MATCH(MAX(AF2021:AH2021),AF2021:AH2021,0))</f>
        <v>Store_Orders</v>
      </c>
      <c r="AJ2021">
        <v>8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f>SUM(AK2021:AO2021)</f>
        <v>0</v>
      </c>
      <c r="AQ2021" t="s">
        <v>67</v>
      </c>
      <c r="AR2021">
        <v>0</v>
      </c>
      <c r="AS2021" t="str">
        <f>IF(OR(AK2021&gt;0, AL2021&gt;0, AM2021&gt;0, AN2021&gt;0, AO2021&gt;0), "Converted", "Not Converted")</f>
        <v>Not Converted</v>
      </c>
      <c r="AT2021">
        <v>0</v>
      </c>
      <c r="AU2021">
        <v>3</v>
      </c>
      <c r="AV2021">
        <v>11</v>
      </c>
      <c r="AW2021">
        <f>IF(Z2021&gt;607, 4, 0)</f>
        <v>0</v>
      </c>
      <c r="AX2021">
        <f>IF(AA2021&gt;1.6588, 3, 0)</f>
        <v>0</v>
      </c>
      <c r="AY2021">
        <f>IF(P2021&gt;401, 2, 0)</f>
        <v>0</v>
      </c>
      <c r="AZ2021">
        <f>IF(I2021&gt;52915.77, 1, 0)</f>
        <v>1</v>
      </c>
      <c r="BA2021">
        <f>SUM(AW2021:AZ2021)</f>
        <v>1</v>
      </c>
      <c r="BB2021" t="str">
        <f>VLOOKUP(BA2021,'Standard Deviations'!$L$1:$M$11,2,TRUE)</f>
        <v>Bronze</v>
      </c>
    </row>
    <row r="2022" spans="1:54">
      <c r="A2022">
        <v>4706</v>
      </c>
      <c r="B2022">
        <v>1966</v>
      </c>
      <c r="C2022">
        <f>2024-B2022</f>
        <v>58</v>
      </c>
      <c r="D2022" t="str">
        <f>VLOOKUP(B2022,Reference!$A$1:$B$125, 2)</f>
        <v>Gen X</v>
      </c>
      <c r="E2022" t="s">
        <v>54</v>
      </c>
      <c r="F2022" t="str">
        <f>IF(E2022="High School", "No College", "College")</f>
        <v>College</v>
      </c>
      <c r="G2022" t="s">
        <v>60</v>
      </c>
      <c r="H2022">
        <v>34704</v>
      </c>
      <c r="I2022">
        <v>34704</v>
      </c>
      <c r="J2022" s="4" t="s">
        <v>175</v>
      </c>
      <c r="K2022">
        <v>0</v>
      </c>
      <c r="L2022">
        <v>1</v>
      </c>
      <c r="M2022" t="str">
        <f>IF(OR(K2022&gt;0, L2022&gt;0), "Parent", "Not Parent")</f>
        <v>Parent</v>
      </c>
      <c r="N2022" t="s">
        <v>620</v>
      </c>
      <c r="O2022" s="8">
        <v>41916</v>
      </c>
      <c r="P2022" s="9">
        <f>O2022-N2022</f>
        <v>525</v>
      </c>
      <c r="Q2022">
        <v>65</v>
      </c>
      <c r="R2022" s="9">
        <f>P2022-Q2022</f>
        <v>460</v>
      </c>
      <c r="S2022" s="8">
        <f>O2022-R2022</f>
        <v>41456</v>
      </c>
      <c r="T2022">
        <v>29</v>
      </c>
      <c r="U2022">
        <v>0</v>
      </c>
      <c r="V2022">
        <v>5</v>
      </c>
      <c r="W2022">
        <v>0</v>
      </c>
      <c r="X2022">
        <v>1</v>
      </c>
      <c r="Y2022">
        <v>5</v>
      </c>
      <c r="Z2022">
        <v>40</v>
      </c>
      <c r="AA2022">
        <f>Z2022/P2022</f>
        <v>7.6190476190476197E-2</v>
      </c>
      <c r="AB2022" s="14" t="s">
        <v>506</v>
      </c>
      <c r="AC2022" s="13" t="s">
        <v>63</v>
      </c>
      <c r="AD2022">
        <v>1</v>
      </c>
      <c r="AE2022" t="str">
        <f>IF(AD2022&gt;3, "Prefers Discount", "Discount Indifferent")</f>
        <v>Discount Indifferent</v>
      </c>
      <c r="AF2022">
        <v>3</v>
      </c>
      <c r="AG2022">
        <v>1</v>
      </c>
      <c r="AH2022">
        <v>0</v>
      </c>
      <c r="AI2022" t="str">
        <f>INDEX($AF$1:$AH$1,MATCH(MAX(AF2022:AH2022),AF2022:AH2022,0))</f>
        <v>Store_Orders</v>
      </c>
      <c r="AJ2022">
        <v>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f>SUM(AK2022:AO2022)</f>
        <v>0</v>
      </c>
      <c r="AQ2022" t="s">
        <v>67</v>
      </c>
      <c r="AR2022">
        <v>0</v>
      </c>
      <c r="AS2022" t="str">
        <f>IF(OR(AK2022&gt;0, AL2022&gt;0, AM2022&gt;0, AN2022&gt;0, AO2022&gt;0), "Converted", "Not Converted")</f>
        <v>Not Converted</v>
      </c>
      <c r="AT2022">
        <v>0</v>
      </c>
      <c r="AU2022">
        <v>3</v>
      </c>
      <c r="AV2022">
        <v>11</v>
      </c>
      <c r="AW2022">
        <f>IF(Z2022&gt;607, 4, 0)</f>
        <v>0</v>
      </c>
      <c r="AX2022">
        <f>IF(AA2022&gt;1.6588, 3, 0)</f>
        <v>0</v>
      </c>
      <c r="AY2022">
        <f>IF(P2022&gt;401, 2, 0)</f>
        <v>2</v>
      </c>
      <c r="AZ2022">
        <f>IF(I2022&gt;52915.77, 1, 0)</f>
        <v>0</v>
      </c>
      <c r="BA2022">
        <f>SUM(AW2022:AZ2022)</f>
        <v>2</v>
      </c>
      <c r="BB2022" t="str">
        <f>VLOOKUP(BA2022,'Standard Deviations'!$L$1:$M$11,2,TRUE)</f>
        <v>Bronze</v>
      </c>
    </row>
    <row r="2023" spans="1:54">
      <c r="A2023">
        <v>6340</v>
      </c>
      <c r="B2023">
        <v>1985</v>
      </c>
      <c r="C2023">
        <f>2024-B2023</f>
        <v>39</v>
      </c>
      <c r="D2023" t="str">
        <f>VLOOKUP(B2023,Reference!$A$1:$B$125, 2)</f>
        <v>Millennials</v>
      </c>
      <c r="E2023" t="s">
        <v>54</v>
      </c>
      <c r="F2023" t="str">
        <f>IF(E2023="High School", "No College", "College")</f>
        <v>College</v>
      </c>
      <c r="G2023" t="s">
        <v>60</v>
      </c>
      <c r="H2023">
        <v>29938</v>
      </c>
      <c r="I2023">
        <v>29938</v>
      </c>
      <c r="J2023" s="4" t="s">
        <v>341</v>
      </c>
      <c r="K2023">
        <v>1</v>
      </c>
      <c r="L2023">
        <v>0</v>
      </c>
      <c r="M2023" t="str">
        <f>IF(OR(K2023&gt;0, L2023&gt;0), "Parent", "Not Parent")</f>
        <v>Parent</v>
      </c>
      <c r="N2023" t="s">
        <v>294</v>
      </c>
      <c r="O2023" s="8">
        <v>41916</v>
      </c>
      <c r="P2023" s="9">
        <f>O2023-N2023</f>
        <v>342</v>
      </c>
      <c r="Q2023">
        <v>52</v>
      </c>
      <c r="R2023" s="9">
        <f>P2023-Q2023</f>
        <v>290</v>
      </c>
      <c r="S2023" s="8">
        <f>O2023-R2023</f>
        <v>41626</v>
      </c>
      <c r="T2023">
        <v>3</v>
      </c>
      <c r="U2023">
        <v>3</v>
      </c>
      <c r="V2023">
        <v>7</v>
      </c>
      <c r="W2023">
        <v>0</v>
      </c>
      <c r="X2023">
        <v>2</v>
      </c>
      <c r="Y2023">
        <v>11</v>
      </c>
      <c r="Z2023">
        <v>26</v>
      </c>
      <c r="AA2023">
        <f>Z2023/P2023</f>
        <v>7.6023391812865493E-2</v>
      </c>
      <c r="AB2023" s="14" t="s">
        <v>506</v>
      </c>
      <c r="AC2023" s="13" t="s">
        <v>63</v>
      </c>
      <c r="AD2023">
        <v>2</v>
      </c>
      <c r="AE2023" t="str">
        <f>IF(AD2023&gt;3, "Prefers Discount", "Discount Indifferent")</f>
        <v>Discount Indifferent</v>
      </c>
      <c r="AF2023">
        <v>3</v>
      </c>
      <c r="AG2023">
        <v>1</v>
      </c>
      <c r="AH2023">
        <v>0</v>
      </c>
      <c r="AI2023" t="str">
        <f>INDEX($AF$1:$AH$1,MATCH(MAX(AF2023:AH2023),AF2023:AH2023,0))</f>
        <v>Store_Orders</v>
      </c>
      <c r="AJ2023">
        <v>6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f>SUM(AK2023:AO2023)</f>
        <v>0</v>
      </c>
      <c r="AQ2023" t="s">
        <v>67</v>
      </c>
      <c r="AR2023">
        <v>0</v>
      </c>
      <c r="AS2023" t="str">
        <f>IF(OR(AK2023&gt;0, AL2023&gt;0, AM2023&gt;0, AN2023&gt;0, AO2023&gt;0), "Converted", "Not Converted")</f>
        <v>Not Converted</v>
      </c>
      <c r="AT2023">
        <v>0</v>
      </c>
      <c r="AU2023">
        <v>3</v>
      </c>
      <c r="AV2023">
        <v>11</v>
      </c>
      <c r="AW2023">
        <f>IF(Z2023&gt;607, 4, 0)</f>
        <v>0</v>
      </c>
      <c r="AX2023">
        <f>IF(AA2023&gt;1.6588, 3, 0)</f>
        <v>0</v>
      </c>
      <c r="AY2023">
        <f>IF(P2023&gt;401, 2, 0)</f>
        <v>0</v>
      </c>
      <c r="AZ2023">
        <f>IF(I2023&gt;52915.77, 1, 0)</f>
        <v>0</v>
      </c>
      <c r="BA2023">
        <f>SUM(AW2023:AZ2023)</f>
        <v>0</v>
      </c>
      <c r="BB2023" t="str">
        <f>VLOOKUP(BA2023,'Standard Deviations'!$L$1:$M$11,2,TRUE)</f>
        <v>No Tier</v>
      </c>
    </row>
    <row r="2024" spans="1:54">
      <c r="A2024">
        <v>8442</v>
      </c>
      <c r="B2024">
        <v>1985</v>
      </c>
      <c r="C2024">
        <f>2024-B2024</f>
        <v>39</v>
      </c>
      <c r="D2024" t="str">
        <f>VLOOKUP(B2024,Reference!$A$1:$B$125, 2)</f>
        <v>Millennials</v>
      </c>
      <c r="E2024" t="s">
        <v>64</v>
      </c>
      <c r="F2024" t="str">
        <f>IF(E2024="High School", "No College", "College")</f>
        <v>College</v>
      </c>
      <c r="G2024" t="s">
        <v>55</v>
      </c>
      <c r="H2024">
        <v>19510</v>
      </c>
      <c r="I2024">
        <v>19510</v>
      </c>
      <c r="J2024" s="4" t="s">
        <v>341</v>
      </c>
      <c r="K2024">
        <v>2</v>
      </c>
      <c r="L2024">
        <v>0</v>
      </c>
      <c r="M2024" t="str">
        <f>IF(OR(K2024&gt;0, L2024&gt;0), "Parent", "Not Parent")</f>
        <v>Parent</v>
      </c>
      <c r="N2024" t="s">
        <v>725</v>
      </c>
      <c r="O2024" s="8">
        <v>41916</v>
      </c>
      <c r="P2024" s="9">
        <f>O2024-N2024</f>
        <v>395</v>
      </c>
      <c r="Q2024">
        <v>63</v>
      </c>
      <c r="R2024" s="9">
        <f>P2024-Q2024</f>
        <v>332</v>
      </c>
      <c r="S2024" s="8">
        <f>O2024-R2024</f>
        <v>41584</v>
      </c>
      <c r="T2024">
        <v>9</v>
      </c>
      <c r="U2024">
        <v>0</v>
      </c>
      <c r="V2024">
        <v>7</v>
      </c>
      <c r="W2024">
        <v>3</v>
      </c>
      <c r="X2024">
        <v>4</v>
      </c>
      <c r="Y2024">
        <v>7</v>
      </c>
      <c r="Z2024">
        <v>30</v>
      </c>
      <c r="AA2024">
        <f>Z2024/P2024</f>
        <v>7.5949367088607597E-2</v>
      </c>
      <c r="AB2024" s="14" t="s">
        <v>506</v>
      </c>
      <c r="AC2024" s="13" t="s">
        <v>63</v>
      </c>
      <c r="AD2024">
        <v>2</v>
      </c>
      <c r="AE2024" t="str">
        <f>IF(AD2024&gt;3, "Prefers Discount", "Discount Indifferent")</f>
        <v>Discount Indifferent</v>
      </c>
      <c r="AF2024">
        <v>3</v>
      </c>
      <c r="AG2024">
        <v>1</v>
      </c>
      <c r="AH2024">
        <v>0</v>
      </c>
      <c r="AI2024" t="str">
        <f>INDEX($AF$1:$AH$1,MATCH(MAX(AF2024:AH2024),AF2024:AH2024,0))</f>
        <v>Store_Orders</v>
      </c>
      <c r="AJ2024">
        <v>7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f>SUM(AK2024:AO2024)</f>
        <v>0</v>
      </c>
      <c r="AQ2024" t="s">
        <v>67</v>
      </c>
      <c r="AR2024">
        <v>0</v>
      </c>
      <c r="AS2024" t="str">
        <f>IF(OR(AK2024&gt;0, AL2024&gt;0, AM2024&gt;0, AN2024&gt;0, AO2024&gt;0), "Converted", "Not Converted")</f>
        <v>Not Converted</v>
      </c>
      <c r="AT2024">
        <v>0</v>
      </c>
      <c r="AU2024">
        <v>3</v>
      </c>
      <c r="AV2024">
        <v>11</v>
      </c>
      <c r="AW2024">
        <f>IF(Z2024&gt;607, 4, 0)</f>
        <v>0</v>
      </c>
      <c r="AX2024">
        <f>IF(AA2024&gt;1.6588, 3, 0)</f>
        <v>0</v>
      </c>
      <c r="AY2024">
        <f>IF(P2024&gt;401, 2, 0)</f>
        <v>0</v>
      </c>
      <c r="AZ2024">
        <f>IF(I2024&gt;52915.77, 1, 0)</f>
        <v>0</v>
      </c>
      <c r="BA2024">
        <f>SUM(AW2024:AZ2024)</f>
        <v>0</v>
      </c>
      <c r="BB2024" t="str">
        <f>VLOOKUP(BA2024,'Standard Deviations'!$L$1:$M$11,2,TRUE)</f>
        <v>No Tier</v>
      </c>
    </row>
    <row r="2025" spans="1:54">
      <c r="A2025">
        <v>10069</v>
      </c>
      <c r="B2025">
        <v>1988</v>
      </c>
      <c r="C2025">
        <f>2024-B2025</f>
        <v>36</v>
      </c>
      <c r="D2025" t="str">
        <f>VLOOKUP(B2025,Reference!$A$1:$B$125, 2)</f>
        <v>Millennials</v>
      </c>
      <c r="E2025" t="s">
        <v>546</v>
      </c>
      <c r="F2025" t="str">
        <f>IF(E2025="High School", "No College", "College")</f>
        <v>No College</v>
      </c>
      <c r="G2025" t="s">
        <v>65</v>
      </c>
      <c r="H2025">
        <v>13724</v>
      </c>
      <c r="I2025">
        <v>13724</v>
      </c>
      <c r="J2025" s="4" t="s">
        <v>341</v>
      </c>
      <c r="K2025">
        <v>1</v>
      </c>
      <c r="L2025">
        <v>0</v>
      </c>
      <c r="M2025" t="str">
        <f>IF(OR(K2025&gt;0, L2025&gt;0), "Parent", "Not Parent")</f>
        <v>Parent</v>
      </c>
      <c r="N2025" t="s">
        <v>332</v>
      </c>
      <c r="O2025" s="8">
        <v>41916</v>
      </c>
      <c r="P2025" s="9">
        <f>O2025-N2025</f>
        <v>764</v>
      </c>
      <c r="Q2025">
        <v>43</v>
      </c>
      <c r="R2025" s="9">
        <f>P2025-Q2025</f>
        <v>721</v>
      </c>
      <c r="S2025" s="8">
        <f>O2025-R2025</f>
        <v>41195</v>
      </c>
      <c r="T2025">
        <v>2</v>
      </c>
      <c r="U2025">
        <v>7</v>
      </c>
      <c r="V2025">
        <v>5</v>
      </c>
      <c r="W2025">
        <v>2</v>
      </c>
      <c r="X2025">
        <v>15</v>
      </c>
      <c r="Y2025">
        <v>27</v>
      </c>
      <c r="Z2025">
        <v>58</v>
      </c>
      <c r="AA2025">
        <f>Z2025/P2025</f>
        <v>7.5916230366492143E-2</v>
      </c>
      <c r="AB2025" s="11" t="s">
        <v>506</v>
      </c>
      <c r="AC2025" t="s">
        <v>59</v>
      </c>
      <c r="AD2025">
        <v>1</v>
      </c>
      <c r="AE2025" t="str">
        <f>IF(AD2025&gt;3, "Prefers Discount", "Discount Indifferent")</f>
        <v>Discount Indifferent</v>
      </c>
      <c r="AF2025">
        <v>2</v>
      </c>
      <c r="AG2025">
        <v>2</v>
      </c>
      <c r="AH2025">
        <v>0</v>
      </c>
      <c r="AI2025" t="str">
        <f>INDEX($AF$1:$AH$1,MATCH(MAX(AF2025:AH2025),AF2025:AH2025,0))</f>
        <v>Store_Orders</v>
      </c>
      <c r="AJ2025">
        <v>9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f>SUM(AK2025:AO2025)</f>
        <v>1</v>
      </c>
      <c r="AQ2025" t="str">
        <f>INDEX($AK$1:$AO$1,MATCH(MAX(AK2025:AO2025),AK2025:AO2025,0))</f>
        <v>Converted_on_Camp3</v>
      </c>
      <c r="AR2025">
        <v>1</v>
      </c>
      <c r="AS2025" t="str">
        <f>IF(OR(AK2025&gt;0, AL2025&gt;0, AM2025&gt;0, AN2025&gt;0, AO2025&gt;0), "Converted", "Not Converted")</f>
        <v>Converted</v>
      </c>
      <c r="AT2025">
        <v>0</v>
      </c>
      <c r="AU2025">
        <v>3</v>
      </c>
      <c r="AV2025">
        <v>11</v>
      </c>
      <c r="AW2025">
        <f>IF(Z2025&gt;607, 4, 0)</f>
        <v>0</v>
      </c>
      <c r="AX2025">
        <f>IF(AA2025&gt;1.6588, 3, 0)</f>
        <v>0</v>
      </c>
      <c r="AY2025">
        <f>IF(P2025&gt;401, 2, 0)</f>
        <v>2</v>
      </c>
      <c r="AZ2025">
        <f>IF(I2025&gt;52915.77, 1, 0)</f>
        <v>0</v>
      </c>
      <c r="BA2025">
        <f>SUM(AW2025:AZ2025)</f>
        <v>2</v>
      </c>
      <c r="BB2025" t="str">
        <f>VLOOKUP(BA2025,'Standard Deviations'!$L$1:$M$11,2,TRUE)</f>
        <v>Bronze</v>
      </c>
    </row>
    <row r="2026" spans="1:54">
      <c r="A2026">
        <v>2936</v>
      </c>
      <c r="B2026">
        <v>1982</v>
      </c>
      <c r="C2026">
        <f>2024-B2026</f>
        <v>42</v>
      </c>
      <c r="D2026" t="str">
        <f>VLOOKUP(B2026,Reference!$A$1:$B$125, 2)</f>
        <v>Millennials</v>
      </c>
      <c r="E2026" t="s">
        <v>64</v>
      </c>
      <c r="F2026" t="str">
        <f>IF(E2026="High School", "No College", "College")</f>
        <v>College</v>
      </c>
      <c r="G2026" t="s">
        <v>65</v>
      </c>
      <c r="H2026">
        <v>23661</v>
      </c>
      <c r="I2026">
        <v>23661</v>
      </c>
      <c r="J2026" s="4" t="s">
        <v>341</v>
      </c>
      <c r="K2026">
        <v>1</v>
      </c>
      <c r="L2026">
        <v>0</v>
      </c>
      <c r="M2026" t="str">
        <f>IF(OR(K2026&gt;0, L2026&gt;0), "Parent", "Not Parent")</f>
        <v>Parent</v>
      </c>
      <c r="N2026" t="s">
        <v>265</v>
      </c>
      <c r="O2026" s="8">
        <v>41916</v>
      </c>
      <c r="P2026" s="9">
        <f>O2026-N2026</f>
        <v>304</v>
      </c>
      <c r="Q2026">
        <v>46</v>
      </c>
      <c r="R2026" s="9">
        <f>P2026-Q2026</f>
        <v>258</v>
      </c>
      <c r="S2026" s="8">
        <f>O2026-R2026</f>
        <v>41658</v>
      </c>
      <c r="T2026">
        <v>18</v>
      </c>
      <c r="U2026">
        <v>0</v>
      </c>
      <c r="V2026">
        <v>4</v>
      </c>
      <c r="W2026">
        <v>0</v>
      </c>
      <c r="X2026">
        <v>0</v>
      </c>
      <c r="Y2026">
        <v>1</v>
      </c>
      <c r="Z2026">
        <v>23</v>
      </c>
      <c r="AA2026">
        <f>Z2026/P2026</f>
        <v>7.5657894736842105E-2</v>
      </c>
      <c r="AB2026" s="11" t="s">
        <v>506</v>
      </c>
      <c r="AC2026" t="s">
        <v>59</v>
      </c>
      <c r="AD2026">
        <v>1</v>
      </c>
      <c r="AE2026" t="str">
        <f>IF(AD2026&gt;3, "Prefers Discount", "Discount Indifferent")</f>
        <v>Discount Indifferent</v>
      </c>
      <c r="AF2026">
        <v>3</v>
      </c>
      <c r="AG2026">
        <v>1</v>
      </c>
      <c r="AH2026">
        <v>0</v>
      </c>
      <c r="AI2026" t="str">
        <f>INDEX($AF$1:$AH$1,MATCH(MAX(AF2026:AH2026),AF2026:AH2026,0))</f>
        <v>Store_Orders</v>
      </c>
      <c r="AJ2026">
        <v>7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f>SUM(AK2026:AO2026)</f>
        <v>0</v>
      </c>
      <c r="AQ2026" t="s">
        <v>67</v>
      </c>
      <c r="AR2026">
        <v>0</v>
      </c>
      <c r="AS2026" t="str">
        <f>IF(OR(AK2026&gt;0, AL2026&gt;0, AM2026&gt;0, AN2026&gt;0, AO2026&gt;0), "Converted", "Not Converted")</f>
        <v>Not Converted</v>
      </c>
      <c r="AT2026">
        <v>0</v>
      </c>
      <c r="AU2026">
        <v>3</v>
      </c>
      <c r="AV2026">
        <v>11</v>
      </c>
      <c r="AW2026">
        <f>IF(Z2026&gt;607, 4, 0)</f>
        <v>0</v>
      </c>
      <c r="AX2026">
        <f>IF(AA2026&gt;1.6588, 3, 0)</f>
        <v>0</v>
      </c>
      <c r="AY2026">
        <f>IF(P2026&gt;401, 2, 0)</f>
        <v>0</v>
      </c>
      <c r="AZ2026">
        <f>IF(I2026&gt;52915.77, 1, 0)</f>
        <v>0</v>
      </c>
      <c r="BA2026">
        <f>SUM(AW2026:AZ2026)</f>
        <v>0</v>
      </c>
      <c r="BB2026" t="str">
        <f>VLOOKUP(BA2026,'Standard Deviations'!$L$1:$M$11,2,TRUE)</f>
        <v>No Tier</v>
      </c>
    </row>
    <row r="2027" spans="1:54">
      <c r="A2027">
        <v>1386</v>
      </c>
      <c r="B2027">
        <v>1967</v>
      </c>
      <c r="C2027">
        <f>2024-B2027</f>
        <v>57</v>
      </c>
      <c r="D2027" t="str">
        <f>VLOOKUP(B2027,Reference!$A$1:$B$125, 2)</f>
        <v>Gen X</v>
      </c>
      <c r="E2027" t="s">
        <v>54</v>
      </c>
      <c r="F2027" t="str">
        <f>IF(E2027="High School", "No College", "College")</f>
        <v>College</v>
      </c>
      <c r="G2027" t="s">
        <v>65</v>
      </c>
      <c r="H2027">
        <v>32474</v>
      </c>
      <c r="I2027">
        <v>32474</v>
      </c>
      <c r="J2027" s="4" t="s">
        <v>175</v>
      </c>
      <c r="K2027">
        <v>1</v>
      </c>
      <c r="L2027">
        <v>1</v>
      </c>
      <c r="M2027" t="str">
        <f>IF(OR(K2027&gt;0, L2027&gt;0), "Parent", "Not Parent")</f>
        <v>Parent</v>
      </c>
      <c r="N2027" t="s">
        <v>85</v>
      </c>
      <c r="O2027" s="8">
        <v>41916</v>
      </c>
      <c r="P2027" s="9">
        <f>O2027-N2027</f>
        <v>146</v>
      </c>
      <c r="Q2027">
        <v>0</v>
      </c>
      <c r="R2027" s="9">
        <f>P2027-Q2027</f>
        <v>146</v>
      </c>
      <c r="S2027" s="8">
        <f>O2027-R2027</f>
        <v>41770</v>
      </c>
      <c r="T2027">
        <v>10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11</v>
      </c>
      <c r="AA2027">
        <f>Z2027/P2027</f>
        <v>7.5342465753424653E-2</v>
      </c>
      <c r="AB2027" s="11" t="s">
        <v>506</v>
      </c>
      <c r="AC2027" t="s">
        <v>59</v>
      </c>
      <c r="AD2027">
        <v>1</v>
      </c>
      <c r="AE2027" t="str">
        <f>IF(AD2027&gt;3, "Prefers Discount", "Discount Indifferent")</f>
        <v>Discount Indifferent</v>
      </c>
      <c r="AF2027">
        <v>2</v>
      </c>
      <c r="AG2027">
        <v>1</v>
      </c>
      <c r="AH2027">
        <v>0</v>
      </c>
      <c r="AI2027" t="str">
        <f>INDEX($AF$1:$AH$1,MATCH(MAX(AF2027:AH2027),AF2027:AH2027,0))</f>
        <v>Store_Orders</v>
      </c>
      <c r="AJ2027">
        <v>7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f>SUM(AK2027:AO2027)</f>
        <v>0</v>
      </c>
      <c r="AQ2027" t="s">
        <v>67</v>
      </c>
      <c r="AR2027">
        <v>0</v>
      </c>
      <c r="AS2027" t="str">
        <f>IF(OR(AK2027&gt;0, AL2027&gt;0, AM2027&gt;0, AN2027&gt;0, AO2027&gt;0), "Converted", "Not Converted")</f>
        <v>Not Converted</v>
      </c>
      <c r="AT2027">
        <v>0</v>
      </c>
      <c r="AU2027">
        <v>3</v>
      </c>
      <c r="AV2027">
        <v>11</v>
      </c>
      <c r="AW2027">
        <f>IF(Z2027&gt;607, 4, 0)</f>
        <v>0</v>
      </c>
      <c r="AX2027">
        <f>IF(AA2027&gt;1.6588, 3, 0)</f>
        <v>0</v>
      </c>
      <c r="AY2027">
        <f>IF(P2027&gt;401, 2, 0)</f>
        <v>0</v>
      </c>
      <c r="AZ2027">
        <f>IF(I2027&gt;52915.77, 1, 0)</f>
        <v>0</v>
      </c>
      <c r="BA2027">
        <f>SUM(AW2027:AZ2027)</f>
        <v>0</v>
      </c>
      <c r="BB2027" t="str">
        <f>VLOOKUP(BA2027,'Standard Deviations'!$L$1:$M$11,2,TRUE)</f>
        <v>No Tier</v>
      </c>
    </row>
    <row r="2028" spans="1:54">
      <c r="A2028">
        <v>626</v>
      </c>
      <c r="B2028">
        <v>1951</v>
      </c>
      <c r="C2028">
        <f>2024-B2028</f>
        <v>73</v>
      </c>
      <c r="D2028" t="str">
        <f>VLOOKUP(B2028,Reference!$A$1:$B$125, 2)</f>
        <v>Boomers</v>
      </c>
      <c r="E2028" t="s">
        <v>54</v>
      </c>
      <c r="F2028" t="str">
        <f>IF(E2028="High School", "No College", "College")</f>
        <v>College</v>
      </c>
      <c r="G2028" t="s">
        <v>55</v>
      </c>
      <c r="H2028">
        <v>32871</v>
      </c>
      <c r="I2028">
        <v>32871</v>
      </c>
      <c r="J2028" s="4" t="s">
        <v>175</v>
      </c>
      <c r="K2028">
        <v>1</v>
      </c>
      <c r="L2028">
        <v>1</v>
      </c>
      <c r="M2028" t="str">
        <f>IF(OR(K2028&gt;0, L2028&gt;0), "Parent", "Not Parent")</f>
        <v>Parent</v>
      </c>
      <c r="N2028" t="s">
        <v>726</v>
      </c>
      <c r="O2028" s="8">
        <v>41916</v>
      </c>
      <c r="P2028" s="9">
        <f>O2028-N2028</f>
        <v>574</v>
      </c>
      <c r="Q2028">
        <v>28</v>
      </c>
      <c r="R2028" s="9">
        <f>P2028-Q2028</f>
        <v>546</v>
      </c>
      <c r="S2028" s="8">
        <f>O2028-R2028</f>
        <v>41370</v>
      </c>
      <c r="T2028">
        <v>22</v>
      </c>
      <c r="U2028">
        <v>2</v>
      </c>
      <c r="V2028">
        <v>12</v>
      </c>
      <c r="W2028">
        <v>0</v>
      </c>
      <c r="X2028">
        <v>2</v>
      </c>
      <c r="Y2028">
        <v>5</v>
      </c>
      <c r="Z2028">
        <v>43</v>
      </c>
      <c r="AA2028">
        <f>Z2028/P2028</f>
        <v>7.4912891986062713E-2</v>
      </c>
      <c r="AB2028" s="11" t="s">
        <v>506</v>
      </c>
      <c r="AC2028" t="s">
        <v>59</v>
      </c>
      <c r="AD2028">
        <v>1</v>
      </c>
      <c r="AE2028" t="str">
        <f>IF(AD2028&gt;3, "Prefers Discount", "Discount Indifferent")</f>
        <v>Discount Indifferent</v>
      </c>
      <c r="AF2028">
        <v>3</v>
      </c>
      <c r="AG2028">
        <v>1</v>
      </c>
      <c r="AH2028">
        <v>0</v>
      </c>
      <c r="AI2028" t="str">
        <f>INDEX($AF$1:$AH$1,MATCH(MAX(AF2028:AH2028),AF2028:AH2028,0))</f>
        <v>Store_Orders</v>
      </c>
      <c r="AJ2028">
        <v>4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f>SUM(AK2028:AO2028)</f>
        <v>0</v>
      </c>
      <c r="AQ2028" t="s">
        <v>67</v>
      </c>
      <c r="AR2028">
        <v>0</v>
      </c>
      <c r="AS2028" t="str">
        <f>IF(OR(AK2028&gt;0, AL2028&gt;0, AM2028&gt;0, AN2028&gt;0, AO2028&gt;0), "Converted", "Not Converted")</f>
        <v>Not Converted</v>
      </c>
      <c r="AT2028">
        <v>0</v>
      </c>
      <c r="AU2028">
        <v>3</v>
      </c>
      <c r="AV2028">
        <v>11</v>
      </c>
      <c r="AW2028">
        <f>IF(Z2028&gt;607, 4, 0)</f>
        <v>0</v>
      </c>
      <c r="AX2028">
        <f>IF(AA2028&gt;1.6588, 3, 0)</f>
        <v>0</v>
      </c>
      <c r="AY2028">
        <f>IF(P2028&gt;401, 2, 0)</f>
        <v>2</v>
      </c>
      <c r="AZ2028">
        <f>IF(I2028&gt;52915.77, 1, 0)</f>
        <v>0</v>
      </c>
      <c r="BA2028">
        <f>SUM(AW2028:AZ2028)</f>
        <v>2</v>
      </c>
      <c r="BB2028" t="str">
        <f>VLOOKUP(BA2028,'Standard Deviations'!$L$1:$M$11,2,TRUE)</f>
        <v>Bronze</v>
      </c>
    </row>
    <row r="2029" spans="1:54">
      <c r="A2029">
        <v>3518</v>
      </c>
      <c r="B2029">
        <v>1983</v>
      </c>
      <c r="C2029">
        <f>2024-B2029</f>
        <v>41</v>
      </c>
      <c r="D2029" t="str">
        <f>VLOOKUP(B2029,Reference!$A$1:$B$125, 2)</f>
        <v>Millennials</v>
      </c>
      <c r="E2029" t="s">
        <v>54</v>
      </c>
      <c r="F2029" t="str">
        <f>IF(E2029="High School", "No College", "College")</f>
        <v>College</v>
      </c>
      <c r="G2029" t="s">
        <v>55</v>
      </c>
      <c r="H2029">
        <v>25271</v>
      </c>
      <c r="I2029">
        <v>25271</v>
      </c>
      <c r="J2029" s="4" t="s">
        <v>341</v>
      </c>
      <c r="K2029">
        <v>1</v>
      </c>
      <c r="L2029">
        <v>0</v>
      </c>
      <c r="M2029" t="str">
        <f>IF(OR(K2029&gt;0, L2029&gt;0), "Parent", "Not Parent")</f>
        <v>Parent</v>
      </c>
      <c r="N2029" t="s">
        <v>514</v>
      </c>
      <c r="O2029" s="8">
        <v>41916</v>
      </c>
      <c r="P2029" s="9">
        <f>O2029-N2029</f>
        <v>668</v>
      </c>
      <c r="Q2029">
        <v>45</v>
      </c>
      <c r="R2029" s="9">
        <f>P2029-Q2029</f>
        <v>623</v>
      </c>
      <c r="S2029" s="8">
        <f>O2029-R2029</f>
        <v>41293</v>
      </c>
      <c r="T2029">
        <v>10</v>
      </c>
      <c r="U2029">
        <v>1</v>
      </c>
      <c r="V2029">
        <v>18</v>
      </c>
      <c r="W2029">
        <v>10</v>
      </c>
      <c r="X2029">
        <v>4</v>
      </c>
      <c r="Y2029">
        <v>7</v>
      </c>
      <c r="Z2029">
        <v>50</v>
      </c>
      <c r="AA2029">
        <f>Z2029/P2029</f>
        <v>7.4850299401197598E-2</v>
      </c>
      <c r="AB2029" s="11" t="s">
        <v>506</v>
      </c>
      <c r="AC2029" t="s">
        <v>59</v>
      </c>
      <c r="AD2029">
        <v>1</v>
      </c>
      <c r="AE2029" t="str">
        <f>IF(AD2029&gt;3, "Prefers Discount", "Discount Indifferent")</f>
        <v>Discount Indifferent</v>
      </c>
      <c r="AF2029">
        <v>2</v>
      </c>
      <c r="AG2029">
        <v>1</v>
      </c>
      <c r="AH2029">
        <v>1</v>
      </c>
      <c r="AI2029" t="str">
        <f>INDEX($AF$1:$AH$1,MATCH(MAX(AF2029:AH2029),AF2029:AH2029,0))</f>
        <v>Store_Orders</v>
      </c>
      <c r="AJ2029">
        <v>9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f>SUM(AK2029:AO2029)</f>
        <v>0</v>
      </c>
      <c r="AQ2029" t="s">
        <v>67</v>
      </c>
      <c r="AR2029">
        <v>0</v>
      </c>
      <c r="AS2029" t="str">
        <f>IF(OR(AK2029&gt;0, AL2029&gt;0, AM2029&gt;0, AN2029&gt;0, AO2029&gt;0), "Converted", "Not Converted")</f>
        <v>Not Converted</v>
      </c>
      <c r="AT2029">
        <v>0</v>
      </c>
      <c r="AU2029">
        <v>3</v>
      </c>
      <c r="AV2029">
        <v>11</v>
      </c>
      <c r="AW2029">
        <f>IF(Z2029&gt;607, 4, 0)</f>
        <v>0</v>
      </c>
      <c r="AX2029">
        <f>IF(AA2029&gt;1.6588, 3, 0)</f>
        <v>0</v>
      </c>
      <c r="AY2029">
        <f>IF(P2029&gt;401, 2, 0)</f>
        <v>2</v>
      </c>
      <c r="AZ2029">
        <f>IF(I2029&gt;52915.77, 1, 0)</f>
        <v>0</v>
      </c>
      <c r="BA2029">
        <f>SUM(AW2029:AZ2029)</f>
        <v>2</v>
      </c>
      <c r="BB2029" t="str">
        <f>VLOOKUP(BA2029,'Standard Deviations'!$L$1:$M$11,2,TRUE)</f>
        <v>Bronze</v>
      </c>
    </row>
    <row r="2030" spans="1:54">
      <c r="A2030">
        <v>2686</v>
      </c>
      <c r="B2030">
        <v>1969</v>
      </c>
      <c r="C2030">
        <f>2024-B2030</f>
        <v>55</v>
      </c>
      <c r="D2030" t="str">
        <f>VLOOKUP(B2030,Reference!$A$1:$B$125, 2)</f>
        <v>Gen X</v>
      </c>
      <c r="E2030" t="s">
        <v>546</v>
      </c>
      <c r="F2030" t="str">
        <f>IF(E2030="High School", "No College", "College")</f>
        <v>No College</v>
      </c>
      <c r="G2030" t="s">
        <v>65</v>
      </c>
      <c r="H2030">
        <v>22390</v>
      </c>
      <c r="I2030">
        <v>22390</v>
      </c>
      <c r="J2030" s="4" t="s">
        <v>341</v>
      </c>
      <c r="K2030">
        <v>0</v>
      </c>
      <c r="L2030">
        <v>0</v>
      </c>
      <c r="M2030" t="str">
        <f>IF(OR(K2030&gt;0, L2030&gt;0), "Parent", "Not Parent")</f>
        <v>Not Parent</v>
      </c>
      <c r="N2030" t="s">
        <v>244</v>
      </c>
      <c r="O2030" s="8">
        <v>41916</v>
      </c>
      <c r="P2030" s="9">
        <f>O2030-N2030</f>
        <v>348</v>
      </c>
      <c r="Q2030">
        <v>49</v>
      </c>
      <c r="R2030" s="9">
        <f>P2030-Q2030</f>
        <v>299</v>
      </c>
      <c r="S2030" s="8">
        <f>O2030-R2030</f>
        <v>41617</v>
      </c>
      <c r="T2030">
        <v>0</v>
      </c>
      <c r="U2030">
        <v>1</v>
      </c>
      <c r="V2030">
        <v>4</v>
      </c>
      <c r="W2030">
        <v>15</v>
      </c>
      <c r="X2030">
        <v>1</v>
      </c>
      <c r="Y2030">
        <v>5</v>
      </c>
      <c r="Z2030">
        <v>26</v>
      </c>
      <c r="AA2030">
        <f>Z2030/P2030</f>
        <v>7.4712643678160925E-2</v>
      </c>
      <c r="AB2030" s="11" t="s">
        <v>506</v>
      </c>
      <c r="AC2030" t="s">
        <v>59</v>
      </c>
      <c r="AD2030">
        <v>1</v>
      </c>
      <c r="AE2030" t="str">
        <f>IF(AD2030&gt;3, "Prefers Discount", "Discount Indifferent")</f>
        <v>Discount Indifferent</v>
      </c>
      <c r="AF2030">
        <v>2</v>
      </c>
      <c r="AG2030">
        <v>1</v>
      </c>
      <c r="AH2030">
        <v>0</v>
      </c>
      <c r="AI2030" t="str">
        <f>INDEX($AF$1:$AH$1,MATCH(MAX(AF2030:AH2030),AF2030:AH2030,0))</f>
        <v>Store_Orders</v>
      </c>
      <c r="AJ2030">
        <v>7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f>SUM(AK2030:AO2030)</f>
        <v>0</v>
      </c>
      <c r="AQ2030" t="s">
        <v>67</v>
      </c>
      <c r="AR2030">
        <v>0</v>
      </c>
      <c r="AS2030" t="str">
        <f>IF(OR(AK2030&gt;0, AL2030&gt;0, AM2030&gt;0, AN2030&gt;0, AO2030&gt;0), "Converted", "Not Converted")</f>
        <v>Not Converted</v>
      </c>
      <c r="AT2030">
        <v>0</v>
      </c>
      <c r="AU2030">
        <v>3</v>
      </c>
      <c r="AV2030">
        <v>11</v>
      </c>
      <c r="AW2030">
        <f>IF(Z2030&gt;607, 4, 0)</f>
        <v>0</v>
      </c>
      <c r="AX2030">
        <f>IF(AA2030&gt;1.6588, 3, 0)</f>
        <v>0</v>
      </c>
      <c r="AY2030">
        <f>IF(P2030&gt;401, 2, 0)</f>
        <v>0</v>
      </c>
      <c r="AZ2030">
        <f>IF(I2030&gt;52915.77, 1, 0)</f>
        <v>0</v>
      </c>
      <c r="BA2030">
        <f>SUM(AW2030:AZ2030)</f>
        <v>0</v>
      </c>
      <c r="BB2030" t="str">
        <f>VLOOKUP(BA2030,'Standard Deviations'!$L$1:$M$11,2,TRUE)</f>
        <v>No Tier</v>
      </c>
    </row>
    <row r="2031" spans="1:54">
      <c r="A2031">
        <v>5012</v>
      </c>
      <c r="B2031">
        <v>1989</v>
      </c>
      <c r="C2031">
        <f>2024-B2031</f>
        <v>35</v>
      </c>
      <c r="D2031" t="str">
        <f>VLOOKUP(B2031,Reference!$A$1:$B$125, 2)</f>
        <v>Millennials</v>
      </c>
      <c r="E2031" t="s">
        <v>54</v>
      </c>
      <c r="F2031" t="str">
        <f>IF(E2031="High School", "No College", "College")</f>
        <v>College</v>
      </c>
      <c r="G2031" t="s">
        <v>55</v>
      </c>
      <c r="H2031">
        <v>28691</v>
      </c>
      <c r="I2031">
        <v>28691</v>
      </c>
      <c r="J2031" s="4" t="s">
        <v>341</v>
      </c>
      <c r="K2031">
        <v>1</v>
      </c>
      <c r="L2031">
        <v>0</v>
      </c>
      <c r="M2031" t="str">
        <f>IF(OR(K2031&gt;0, L2031&gt;0), "Parent", "Not Parent")</f>
        <v>Parent</v>
      </c>
      <c r="N2031" t="s">
        <v>291</v>
      </c>
      <c r="O2031" s="8">
        <v>41916</v>
      </c>
      <c r="P2031" s="9">
        <f>O2031-N2031</f>
        <v>457</v>
      </c>
      <c r="Q2031">
        <v>56</v>
      </c>
      <c r="R2031" s="9">
        <f>P2031-Q2031</f>
        <v>401</v>
      </c>
      <c r="S2031" s="8">
        <f>O2031-R2031</f>
        <v>41515</v>
      </c>
      <c r="T2031">
        <v>5</v>
      </c>
      <c r="U2031">
        <v>4</v>
      </c>
      <c r="V2031">
        <v>13</v>
      </c>
      <c r="W2031">
        <v>8</v>
      </c>
      <c r="X2031">
        <v>0</v>
      </c>
      <c r="Y2031">
        <v>4</v>
      </c>
      <c r="Z2031">
        <v>34</v>
      </c>
      <c r="AA2031">
        <f>Z2031/P2031</f>
        <v>7.4398249452954049E-2</v>
      </c>
      <c r="AB2031" s="14" t="s">
        <v>506</v>
      </c>
      <c r="AC2031" s="13" t="s">
        <v>63</v>
      </c>
      <c r="AD2031">
        <v>1</v>
      </c>
      <c r="AE2031" t="str">
        <f>IF(AD2031&gt;3, "Prefers Discount", "Discount Indifferent")</f>
        <v>Discount Indifferent</v>
      </c>
      <c r="AF2031">
        <v>3</v>
      </c>
      <c r="AG2031">
        <v>1</v>
      </c>
      <c r="AH2031">
        <v>0</v>
      </c>
      <c r="AI2031" t="str">
        <f>INDEX($AF$1:$AH$1,MATCH(MAX(AF2031:AH2031),AF2031:AH2031,0))</f>
        <v>Store_Orders</v>
      </c>
      <c r="AJ2031">
        <v>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f>SUM(AK2031:AO2031)</f>
        <v>0</v>
      </c>
      <c r="AQ2031" t="s">
        <v>67</v>
      </c>
      <c r="AR2031">
        <v>0</v>
      </c>
      <c r="AS2031" t="str">
        <f>IF(OR(AK2031&gt;0, AL2031&gt;0, AM2031&gt;0, AN2031&gt;0, AO2031&gt;0), "Converted", "Not Converted")</f>
        <v>Not Converted</v>
      </c>
      <c r="AT2031">
        <v>0</v>
      </c>
      <c r="AU2031">
        <v>3</v>
      </c>
      <c r="AV2031">
        <v>11</v>
      </c>
      <c r="AW2031">
        <f>IF(Z2031&gt;607, 4, 0)</f>
        <v>0</v>
      </c>
      <c r="AX2031">
        <f>IF(AA2031&gt;1.6588, 3, 0)</f>
        <v>0</v>
      </c>
      <c r="AY2031">
        <f>IF(P2031&gt;401, 2, 0)</f>
        <v>2</v>
      </c>
      <c r="AZ2031">
        <f>IF(I2031&gt;52915.77, 1, 0)</f>
        <v>0</v>
      </c>
      <c r="BA2031">
        <f>SUM(AW2031:AZ2031)</f>
        <v>2</v>
      </c>
      <c r="BB2031" t="str">
        <f>VLOOKUP(BA2031,'Standard Deviations'!$L$1:$M$11,2,TRUE)</f>
        <v>Bronze</v>
      </c>
    </row>
    <row r="2032" spans="1:54">
      <c r="A2032">
        <v>6918</v>
      </c>
      <c r="B2032">
        <v>1989</v>
      </c>
      <c r="C2032">
        <f>2024-B2032</f>
        <v>35</v>
      </c>
      <c r="D2032" t="str">
        <f>VLOOKUP(B2032,Reference!$A$1:$B$125, 2)</f>
        <v>Millennials</v>
      </c>
      <c r="E2032" t="s">
        <v>54</v>
      </c>
      <c r="F2032" t="str">
        <f>IF(E2032="High School", "No College", "College")</f>
        <v>College</v>
      </c>
      <c r="G2032" t="s">
        <v>55</v>
      </c>
      <c r="H2032">
        <v>28691</v>
      </c>
      <c r="I2032">
        <v>28691</v>
      </c>
      <c r="J2032" s="4" t="s">
        <v>341</v>
      </c>
      <c r="K2032">
        <v>1</v>
      </c>
      <c r="L2032">
        <v>0</v>
      </c>
      <c r="M2032" t="str">
        <f>IF(OR(K2032&gt;0, L2032&gt;0), "Parent", "Not Parent")</f>
        <v>Parent</v>
      </c>
      <c r="N2032" t="s">
        <v>291</v>
      </c>
      <c r="O2032" s="8">
        <v>41916</v>
      </c>
      <c r="P2032" s="9">
        <f>O2032-N2032</f>
        <v>457</v>
      </c>
      <c r="Q2032">
        <v>56</v>
      </c>
      <c r="R2032" s="9">
        <f>P2032-Q2032</f>
        <v>401</v>
      </c>
      <c r="S2032" s="8">
        <f>O2032-R2032</f>
        <v>41515</v>
      </c>
      <c r="T2032">
        <v>5</v>
      </c>
      <c r="U2032">
        <v>4</v>
      </c>
      <c r="V2032">
        <v>13</v>
      </c>
      <c r="W2032">
        <v>8</v>
      </c>
      <c r="X2032">
        <v>0</v>
      </c>
      <c r="Y2032">
        <v>4</v>
      </c>
      <c r="Z2032">
        <v>34</v>
      </c>
      <c r="AA2032">
        <f>Z2032/P2032</f>
        <v>7.4398249452954049E-2</v>
      </c>
      <c r="AB2032" s="14" t="s">
        <v>506</v>
      </c>
      <c r="AC2032" s="13" t="s">
        <v>63</v>
      </c>
      <c r="AD2032">
        <v>1</v>
      </c>
      <c r="AE2032" t="str">
        <f>IF(AD2032&gt;3, "Prefers Discount", "Discount Indifferent")</f>
        <v>Discount Indifferent</v>
      </c>
      <c r="AF2032">
        <v>3</v>
      </c>
      <c r="AG2032">
        <v>1</v>
      </c>
      <c r="AH2032">
        <v>0</v>
      </c>
      <c r="AI2032" t="str">
        <f>INDEX($AF$1:$AH$1,MATCH(MAX(AF2032:AH2032),AF2032:AH2032,0))</f>
        <v>Store_Orders</v>
      </c>
      <c r="AJ2032">
        <v>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f>SUM(AK2032:AO2032)</f>
        <v>0</v>
      </c>
      <c r="AQ2032" t="s">
        <v>67</v>
      </c>
      <c r="AR2032">
        <v>0</v>
      </c>
      <c r="AS2032" t="str">
        <f>IF(OR(AK2032&gt;0, AL2032&gt;0, AM2032&gt;0, AN2032&gt;0, AO2032&gt;0), "Converted", "Not Converted")</f>
        <v>Not Converted</v>
      </c>
      <c r="AT2032">
        <v>0</v>
      </c>
      <c r="AU2032">
        <v>3</v>
      </c>
      <c r="AV2032">
        <v>11</v>
      </c>
      <c r="AW2032">
        <f>IF(Z2032&gt;607, 4, 0)</f>
        <v>0</v>
      </c>
      <c r="AX2032">
        <f>IF(AA2032&gt;1.6588, 3, 0)</f>
        <v>0</v>
      </c>
      <c r="AY2032">
        <f>IF(P2032&gt;401, 2, 0)</f>
        <v>2</v>
      </c>
      <c r="AZ2032">
        <f>IF(I2032&gt;52915.77, 1, 0)</f>
        <v>0</v>
      </c>
      <c r="BA2032">
        <f>SUM(AW2032:AZ2032)</f>
        <v>2</v>
      </c>
      <c r="BB2032" t="str">
        <f>VLOOKUP(BA2032,'Standard Deviations'!$L$1:$M$11,2,TRUE)</f>
        <v>Bronze</v>
      </c>
    </row>
    <row r="2033" spans="1:54">
      <c r="A2033">
        <v>8650</v>
      </c>
      <c r="B2033">
        <v>1978</v>
      </c>
      <c r="C2033">
        <f>2024-B2033</f>
        <v>46</v>
      </c>
      <c r="D2033" t="str">
        <f>VLOOKUP(B2033,Reference!$A$1:$B$125, 2)</f>
        <v>Gen X</v>
      </c>
      <c r="E2033" t="s">
        <v>54</v>
      </c>
      <c r="F2033" t="str">
        <f>IF(E2033="High School", "No College", "College")</f>
        <v>College</v>
      </c>
      <c r="G2033" t="s">
        <v>89</v>
      </c>
      <c r="H2033">
        <v>54162</v>
      </c>
      <c r="I2033">
        <v>54162</v>
      </c>
      <c r="J2033" s="4" t="s">
        <v>61</v>
      </c>
      <c r="K2033">
        <v>1</v>
      </c>
      <c r="L2033">
        <v>1</v>
      </c>
      <c r="M2033" t="str">
        <f>IF(OR(K2033&gt;0, L2033&gt;0), "Parent", "Not Parent")</f>
        <v>Parent</v>
      </c>
      <c r="N2033" t="s">
        <v>608</v>
      </c>
      <c r="O2033" s="8">
        <v>41916</v>
      </c>
      <c r="P2033" s="9">
        <f>O2033-N2033</f>
        <v>565</v>
      </c>
      <c r="Q2033">
        <v>31</v>
      </c>
      <c r="R2033" s="9">
        <f>P2033-Q2033</f>
        <v>534</v>
      </c>
      <c r="S2033" s="8">
        <f>O2033-R2033</f>
        <v>41382</v>
      </c>
      <c r="T2033">
        <v>5</v>
      </c>
      <c r="U2033">
        <v>6</v>
      </c>
      <c r="V2033">
        <v>10</v>
      </c>
      <c r="W2033">
        <v>6</v>
      </c>
      <c r="X2033">
        <v>5</v>
      </c>
      <c r="Y2033">
        <v>10</v>
      </c>
      <c r="Z2033">
        <v>42</v>
      </c>
      <c r="AA2033">
        <f>Z2033/P2033</f>
        <v>7.4336283185840707E-2</v>
      </c>
      <c r="AB2033" s="11" t="s">
        <v>506</v>
      </c>
      <c r="AC2033" t="s">
        <v>59</v>
      </c>
      <c r="AD2033">
        <v>1</v>
      </c>
      <c r="AE2033" t="str">
        <f>IF(AD2033&gt;3, "Prefers Discount", "Discount Indifferent")</f>
        <v>Discount Indifferent</v>
      </c>
      <c r="AF2033">
        <v>3</v>
      </c>
      <c r="AG2033">
        <v>1</v>
      </c>
      <c r="AH2033">
        <v>0</v>
      </c>
      <c r="AI2033" t="str">
        <f>INDEX($AF$1:$AH$1,MATCH(MAX(AF2033:AH2033),AF2033:AH2033,0))</f>
        <v>Store_Orders</v>
      </c>
      <c r="AJ2033">
        <v>4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f>SUM(AK2033:AO2033)</f>
        <v>0</v>
      </c>
      <c r="AQ2033" t="s">
        <v>67</v>
      </c>
      <c r="AR2033">
        <v>0</v>
      </c>
      <c r="AS2033" t="str">
        <f>IF(OR(AK2033&gt;0, AL2033&gt;0, AM2033&gt;0, AN2033&gt;0, AO2033&gt;0), "Converted", "Not Converted")</f>
        <v>Not Converted</v>
      </c>
      <c r="AT2033">
        <v>0</v>
      </c>
      <c r="AU2033">
        <v>3</v>
      </c>
      <c r="AV2033">
        <v>11</v>
      </c>
      <c r="AW2033">
        <f>IF(Z2033&gt;607, 4, 0)</f>
        <v>0</v>
      </c>
      <c r="AX2033">
        <f>IF(AA2033&gt;1.6588, 3, 0)</f>
        <v>0</v>
      </c>
      <c r="AY2033">
        <f>IF(P2033&gt;401, 2, 0)</f>
        <v>2</v>
      </c>
      <c r="AZ2033">
        <f>IF(I2033&gt;52915.77, 1, 0)</f>
        <v>1</v>
      </c>
      <c r="BA2033">
        <f>SUM(AW2033:AZ2033)</f>
        <v>3</v>
      </c>
      <c r="BB2033" t="str">
        <f>VLOOKUP(BA2033,'Standard Deviations'!$L$1:$M$11,2,TRUE)</f>
        <v>Silver</v>
      </c>
    </row>
    <row r="2034" spans="1:54">
      <c r="A2034">
        <v>9303</v>
      </c>
      <c r="B2034">
        <v>1976</v>
      </c>
      <c r="C2034">
        <f>2024-B2034</f>
        <v>48</v>
      </c>
      <c r="D2034" t="str">
        <f>VLOOKUP(B2034,Reference!$A$1:$B$125, 2)</f>
        <v>Gen X</v>
      </c>
      <c r="E2034" t="s">
        <v>54</v>
      </c>
      <c r="F2034" t="str">
        <f>IF(E2034="High School", "No College", "College")</f>
        <v>College</v>
      </c>
      <c r="G2034" t="s">
        <v>55</v>
      </c>
      <c r="H2034">
        <v>5305</v>
      </c>
      <c r="I2034">
        <v>63660</v>
      </c>
      <c r="J2034" s="4" t="s">
        <v>61</v>
      </c>
      <c r="K2034">
        <v>0</v>
      </c>
      <c r="L2034">
        <v>1</v>
      </c>
      <c r="M2034" t="str">
        <f>IF(OR(K2034&gt;0, L2034&gt;0), "Parent", "Not Parent")</f>
        <v>Parent</v>
      </c>
      <c r="N2034" t="s">
        <v>483</v>
      </c>
      <c r="O2034" s="8">
        <v>41916</v>
      </c>
      <c r="P2034" s="9">
        <f>O2034-N2034</f>
        <v>431</v>
      </c>
      <c r="Q2034">
        <v>12</v>
      </c>
      <c r="R2034" s="9">
        <f>P2034-Q2034</f>
        <v>419</v>
      </c>
      <c r="S2034" s="8">
        <f>O2034-R2034</f>
        <v>41497</v>
      </c>
      <c r="T2034">
        <v>12</v>
      </c>
      <c r="U2034">
        <v>4</v>
      </c>
      <c r="V2034">
        <v>7</v>
      </c>
      <c r="W2034">
        <v>1</v>
      </c>
      <c r="X2034">
        <v>3</v>
      </c>
      <c r="Y2034">
        <v>5</v>
      </c>
      <c r="Z2034">
        <v>32</v>
      </c>
      <c r="AA2034">
        <f>Z2034/P2034</f>
        <v>7.4245939675174011E-2</v>
      </c>
      <c r="AB2034" s="11" t="s">
        <v>506</v>
      </c>
      <c r="AC2034" t="s">
        <v>59</v>
      </c>
      <c r="AD2034">
        <v>0</v>
      </c>
      <c r="AE2034" t="str">
        <f>IF(AD2034&gt;3, "Prefers Discount", "Discount Indifferent")</f>
        <v>Discount Indifferent</v>
      </c>
      <c r="AF2034">
        <v>0</v>
      </c>
      <c r="AG2034">
        <v>1</v>
      </c>
      <c r="AH2034">
        <v>0</v>
      </c>
      <c r="AI2034" t="str">
        <f>INDEX($AF$1:$AH$1,MATCH(MAX(AF2034:AH2034),AF2034:AH2034,0))</f>
        <v>Web_Orders</v>
      </c>
      <c r="AJ2034">
        <v>13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f>SUM(AK2034:AO2034)</f>
        <v>0</v>
      </c>
      <c r="AQ2034" t="s">
        <v>67</v>
      </c>
      <c r="AR2034">
        <v>0</v>
      </c>
      <c r="AS2034" t="str">
        <f>IF(OR(AK2034&gt;0, AL2034&gt;0, AM2034&gt;0, AN2034&gt;0, AO2034&gt;0), "Converted", "Not Converted")</f>
        <v>Not Converted</v>
      </c>
      <c r="AT2034">
        <v>0</v>
      </c>
      <c r="AU2034">
        <v>3</v>
      </c>
      <c r="AV2034">
        <v>11</v>
      </c>
      <c r="AW2034">
        <f>IF(Z2034&gt;607, 4, 0)</f>
        <v>0</v>
      </c>
      <c r="AX2034">
        <f>IF(AA2034&gt;1.6588, 3, 0)</f>
        <v>0</v>
      </c>
      <c r="AY2034">
        <f>IF(P2034&gt;401, 2, 0)</f>
        <v>2</v>
      </c>
      <c r="AZ2034">
        <f>IF(I2034&gt;52915.77, 1, 0)</f>
        <v>1</v>
      </c>
      <c r="BA2034">
        <f>SUM(AW2034:AZ2034)</f>
        <v>3</v>
      </c>
      <c r="BB2034" t="str">
        <f>VLOOKUP(BA2034,'Standard Deviations'!$L$1:$M$11,2,TRUE)</f>
        <v>Silver</v>
      </c>
    </row>
    <row r="2035" spans="1:54">
      <c r="A2035">
        <v>10350</v>
      </c>
      <c r="B2035">
        <v>1950</v>
      </c>
      <c r="C2035">
        <f>2024-B2035</f>
        <v>74</v>
      </c>
      <c r="D2035" t="str">
        <f>VLOOKUP(B2035,Reference!$A$1:$B$125, 2)</f>
        <v>Boomers</v>
      </c>
      <c r="E2035" t="s">
        <v>68</v>
      </c>
      <c r="F2035" t="str">
        <f>IF(E2035="High School", "No College", "College")</f>
        <v>College</v>
      </c>
      <c r="G2035" t="s">
        <v>55</v>
      </c>
      <c r="H2035">
        <v>54432</v>
      </c>
      <c r="I2035">
        <v>54432</v>
      </c>
      <c r="J2035" s="4" t="s">
        <v>61</v>
      </c>
      <c r="K2035">
        <v>2</v>
      </c>
      <c r="L2035">
        <v>1</v>
      </c>
      <c r="M2035" t="str">
        <f>IF(OR(K2035&gt;0, L2035&gt;0), "Parent", "Not Parent")</f>
        <v>Parent</v>
      </c>
      <c r="N2035" t="s">
        <v>273</v>
      </c>
      <c r="O2035" s="8">
        <v>41916</v>
      </c>
      <c r="P2035" s="9">
        <f>O2035-N2035</f>
        <v>513</v>
      </c>
      <c r="Q2035">
        <v>37</v>
      </c>
      <c r="R2035" s="9">
        <f>P2035-Q2035</f>
        <v>476</v>
      </c>
      <c r="S2035" s="8">
        <f>O2035-R2035</f>
        <v>41440</v>
      </c>
      <c r="T2035">
        <v>33</v>
      </c>
      <c r="U2035">
        <v>0</v>
      </c>
      <c r="V2035">
        <v>5</v>
      </c>
      <c r="W2035">
        <v>0</v>
      </c>
      <c r="X2035">
        <v>0</v>
      </c>
      <c r="Y2035">
        <v>0</v>
      </c>
      <c r="Z2035">
        <v>38</v>
      </c>
      <c r="AA2035">
        <f>Z2035/P2035</f>
        <v>7.407407407407407E-2</v>
      </c>
      <c r="AB2035" s="11" t="s">
        <v>506</v>
      </c>
      <c r="AC2035" t="s">
        <v>59</v>
      </c>
      <c r="AD2035">
        <v>1</v>
      </c>
      <c r="AE2035" t="str">
        <f>IF(AD2035&gt;3, "Prefers Discount", "Discount Indifferent")</f>
        <v>Discount Indifferent</v>
      </c>
      <c r="AF2035">
        <v>3</v>
      </c>
      <c r="AG2035">
        <v>1</v>
      </c>
      <c r="AH2035">
        <v>0</v>
      </c>
      <c r="AI2035" t="str">
        <f>INDEX($AF$1:$AH$1,MATCH(MAX(AF2035:AH2035),AF2035:AH2035,0))</f>
        <v>Store_Orders</v>
      </c>
      <c r="AJ2035">
        <v>4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f>SUM(AK2035:AO2035)</f>
        <v>0</v>
      </c>
      <c r="AQ2035" t="s">
        <v>67</v>
      </c>
      <c r="AR2035">
        <v>0</v>
      </c>
      <c r="AS2035" t="str">
        <f>IF(OR(AK2035&gt;0, AL2035&gt;0, AM2035&gt;0, AN2035&gt;0, AO2035&gt;0), "Converted", "Not Converted")</f>
        <v>Not Converted</v>
      </c>
      <c r="AT2035">
        <v>0</v>
      </c>
      <c r="AU2035">
        <v>3</v>
      </c>
      <c r="AV2035">
        <v>11</v>
      </c>
      <c r="AW2035">
        <f>IF(Z2035&gt;607, 4, 0)</f>
        <v>0</v>
      </c>
      <c r="AX2035">
        <f>IF(AA2035&gt;1.6588, 3, 0)</f>
        <v>0</v>
      </c>
      <c r="AY2035">
        <f>IF(P2035&gt;401, 2, 0)</f>
        <v>2</v>
      </c>
      <c r="AZ2035">
        <f>IF(I2035&gt;52915.77, 1, 0)</f>
        <v>1</v>
      </c>
      <c r="BA2035">
        <f>SUM(AW2035:AZ2035)</f>
        <v>3</v>
      </c>
      <c r="BB2035" t="str">
        <f>VLOOKUP(BA2035,'Standard Deviations'!$L$1:$M$11,2,TRUE)</f>
        <v>Silver</v>
      </c>
    </row>
    <row r="2036" spans="1:54">
      <c r="A2036">
        <v>3726</v>
      </c>
      <c r="B2036">
        <v>1986</v>
      </c>
      <c r="C2036">
        <f>2024-B2036</f>
        <v>38</v>
      </c>
      <c r="D2036" t="str">
        <f>VLOOKUP(B2036,Reference!$A$1:$B$125, 2)</f>
        <v>Millennials</v>
      </c>
      <c r="E2036" t="s">
        <v>68</v>
      </c>
      <c r="F2036" t="str">
        <f>IF(E2036="High School", "No College", "College")</f>
        <v>College</v>
      </c>
      <c r="G2036" t="s">
        <v>65</v>
      </c>
      <c r="H2036">
        <v>34320</v>
      </c>
      <c r="I2036">
        <v>34320</v>
      </c>
      <c r="J2036" s="4" t="s">
        <v>175</v>
      </c>
      <c r="K2036">
        <v>1</v>
      </c>
      <c r="L2036">
        <v>0</v>
      </c>
      <c r="M2036" t="str">
        <f>IF(OR(K2036&gt;0, L2036&gt;0), "Parent", "Not Parent")</f>
        <v>Parent</v>
      </c>
      <c r="N2036" t="s">
        <v>304</v>
      </c>
      <c r="O2036" s="8">
        <v>41916</v>
      </c>
      <c r="P2036" s="9">
        <f>O2036-N2036</f>
        <v>230</v>
      </c>
      <c r="Q2036">
        <v>66</v>
      </c>
      <c r="R2036" s="9">
        <f>P2036-Q2036</f>
        <v>164</v>
      </c>
      <c r="S2036" s="8">
        <f>O2036-R2036</f>
        <v>41752</v>
      </c>
      <c r="T2036">
        <v>4</v>
      </c>
      <c r="U2036">
        <v>1</v>
      </c>
      <c r="V2036">
        <v>9</v>
      </c>
      <c r="W2036">
        <v>3</v>
      </c>
      <c r="X2036">
        <v>0</v>
      </c>
      <c r="Y2036">
        <v>0</v>
      </c>
      <c r="Z2036">
        <v>17</v>
      </c>
      <c r="AA2036">
        <f>Z2036/P2036</f>
        <v>7.3913043478260873E-2</v>
      </c>
      <c r="AB2036" s="14" t="s">
        <v>506</v>
      </c>
      <c r="AC2036" s="13" t="s">
        <v>63</v>
      </c>
      <c r="AD2036">
        <v>1</v>
      </c>
      <c r="AE2036" t="str">
        <f>IF(AD2036&gt;3, "Prefers Discount", "Discount Indifferent")</f>
        <v>Discount Indifferent</v>
      </c>
      <c r="AF2036">
        <v>2</v>
      </c>
      <c r="AG2036">
        <v>1</v>
      </c>
      <c r="AH2036">
        <v>0</v>
      </c>
      <c r="AI2036" t="str">
        <f>INDEX($AF$1:$AH$1,MATCH(MAX(AF2036:AH2036),AF2036:AH2036,0))</f>
        <v>Store_Orders</v>
      </c>
      <c r="AJ2036">
        <v>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f>SUM(AK2036:AO2036)</f>
        <v>0</v>
      </c>
      <c r="AQ2036" t="s">
        <v>67</v>
      </c>
      <c r="AR2036">
        <v>0</v>
      </c>
      <c r="AS2036" t="str">
        <f>IF(OR(AK2036&gt;0, AL2036&gt;0, AM2036&gt;0, AN2036&gt;0, AO2036&gt;0), "Converted", "Not Converted")</f>
        <v>Not Converted</v>
      </c>
      <c r="AT2036">
        <v>0</v>
      </c>
      <c r="AU2036">
        <v>3</v>
      </c>
      <c r="AV2036">
        <v>11</v>
      </c>
      <c r="AW2036">
        <f>IF(Z2036&gt;607, 4, 0)</f>
        <v>0</v>
      </c>
      <c r="AX2036">
        <f>IF(AA2036&gt;1.6588, 3, 0)</f>
        <v>0</v>
      </c>
      <c r="AY2036">
        <f>IF(P2036&gt;401, 2, 0)</f>
        <v>0</v>
      </c>
      <c r="AZ2036">
        <f>IF(I2036&gt;52915.77, 1, 0)</f>
        <v>0</v>
      </c>
      <c r="BA2036">
        <f>SUM(AW2036:AZ2036)</f>
        <v>0</v>
      </c>
      <c r="BB2036" t="str">
        <f>VLOOKUP(BA2036,'Standard Deviations'!$L$1:$M$11,2,TRUE)</f>
        <v>No Tier</v>
      </c>
    </row>
    <row r="2037" spans="1:54">
      <c r="A2037">
        <v>8629</v>
      </c>
      <c r="B2037">
        <v>1956</v>
      </c>
      <c r="C2037">
        <f>2024-B2037</f>
        <v>68</v>
      </c>
      <c r="D2037" t="str">
        <f>VLOOKUP(B2037,Reference!$A$1:$B$125, 2)</f>
        <v>Boomers</v>
      </c>
      <c r="E2037" t="s">
        <v>54</v>
      </c>
      <c r="F2037" t="str">
        <f>IF(E2037="High School", "No College", "College")</f>
        <v>College</v>
      </c>
      <c r="G2037" t="s">
        <v>89</v>
      </c>
      <c r="H2037">
        <v>46984</v>
      </c>
      <c r="I2037">
        <v>46984</v>
      </c>
      <c r="J2037" s="4" t="s">
        <v>175</v>
      </c>
      <c r="K2037">
        <v>1</v>
      </c>
      <c r="L2037">
        <v>1</v>
      </c>
      <c r="M2037" t="str">
        <f>IF(OR(K2037&gt;0, L2037&gt;0), "Parent", "Not Parent")</f>
        <v>Parent</v>
      </c>
      <c r="N2037" t="s">
        <v>490</v>
      </c>
      <c r="O2037" s="8">
        <v>41916</v>
      </c>
      <c r="P2037" s="9">
        <f>O2037-N2037</f>
        <v>557</v>
      </c>
      <c r="Q2037">
        <v>71</v>
      </c>
      <c r="R2037" s="9">
        <f>P2037-Q2037</f>
        <v>486</v>
      </c>
      <c r="S2037" s="8">
        <f>O2037-R2037</f>
        <v>41430</v>
      </c>
      <c r="T2037">
        <v>19</v>
      </c>
      <c r="U2037">
        <v>1</v>
      </c>
      <c r="V2037">
        <v>10</v>
      </c>
      <c r="W2037">
        <v>2</v>
      </c>
      <c r="X2037">
        <v>1</v>
      </c>
      <c r="Y2037">
        <v>8</v>
      </c>
      <c r="Z2037">
        <v>41</v>
      </c>
      <c r="AA2037">
        <f>Z2037/P2037</f>
        <v>7.3608617594254938E-2</v>
      </c>
      <c r="AB2037" s="14" t="s">
        <v>506</v>
      </c>
      <c r="AC2037" s="13" t="s">
        <v>63</v>
      </c>
      <c r="AD2037">
        <v>1</v>
      </c>
      <c r="AE2037" t="str">
        <f>IF(AD2037&gt;3, "Prefers Discount", "Discount Indifferent")</f>
        <v>Discount Indifferent</v>
      </c>
      <c r="AF2037">
        <v>3</v>
      </c>
      <c r="AG2037">
        <v>1</v>
      </c>
      <c r="AH2037">
        <v>0</v>
      </c>
      <c r="AI2037" t="str">
        <f>INDEX($AF$1:$AH$1,MATCH(MAX(AF2037:AH2037),AF2037:AH2037,0))</f>
        <v>Store_Orders</v>
      </c>
      <c r="AJ2037">
        <v>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f>SUM(AK2037:AO2037)</f>
        <v>0</v>
      </c>
      <c r="AQ2037" t="s">
        <v>67</v>
      </c>
      <c r="AR2037">
        <v>0</v>
      </c>
      <c r="AS2037" t="str">
        <f>IF(OR(AK2037&gt;0, AL2037&gt;0, AM2037&gt;0, AN2037&gt;0, AO2037&gt;0), "Converted", "Not Converted")</f>
        <v>Not Converted</v>
      </c>
      <c r="AT2037">
        <v>0</v>
      </c>
      <c r="AU2037">
        <v>3</v>
      </c>
      <c r="AV2037">
        <v>11</v>
      </c>
      <c r="AW2037">
        <f>IF(Z2037&gt;607, 4, 0)</f>
        <v>0</v>
      </c>
      <c r="AX2037">
        <f>IF(AA2037&gt;1.6588, 3, 0)</f>
        <v>0</v>
      </c>
      <c r="AY2037">
        <f>IF(P2037&gt;401, 2, 0)</f>
        <v>2</v>
      </c>
      <c r="AZ2037">
        <f>IF(I2037&gt;52915.77, 1, 0)</f>
        <v>0</v>
      </c>
      <c r="BA2037">
        <f>SUM(AW2037:AZ2037)</f>
        <v>2</v>
      </c>
      <c r="BB2037" t="str">
        <f>VLOOKUP(BA2037,'Standard Deviations'!$L$1:$M$11,2,TRUE)</f>
        <v>Bronze</v>
      </c>
    </row>
    <row r="2038" spans="1:54">
      <c r="A2038">
        <v>2281</v>
      </c>
      <c r="B2038">
        <v>1970</v>
      </c>
      <c r="C2038">
        <f>2024-B2038</f>
        <v>54</v>
      </c>
      <c r="D2038" t="str">
        <f>VLOOKUP(B2038,Reference!$A$1:$B$125, 2)</f>
        <v>Gen X</v>
      </c>
      <c r="E2038" t="s">
        <v>54</v>
      </c>
      <c r="F2038" t="str">
        <f>IF(E2038="High School", "No College", "College")</f>
        <v>College</v>
      </c>
      <c r="G2038" t="s">
        <v>60</v>
      </c>
      <c r="H2038">
        <v>33697</v>
      </c>
      <c r="I2038">
        <v>33697</v>
      </c>
      <c r="J2038" s="4" t="s">
        <v>175</v>
      </c>
      <c r="K2038">
        <v>1</v>
      </c>
      <c r="L2038">
        <v>0</v>
      </c>
      <c r="M2038" t="str">
        <f>IF(OR(K2038&gt;0, L2038&gt;0), "Parent", "Not Parent")</f>
        <v>Parent</v>
      </c>
      <c r="N2038" t="s">
        <v>717</v>
      </c>
      <c r="O2038" s="8">
        <v>41916</v>
      </c>
      <c r="P2038" s="9">
        <f>O2038-N2038</f>
        <v>384</v>
      </c>
      <c r="Q2038">
        <v>34</v>
      </c>
      <c r="R2038" s="9">
        <f>P2038-Q2038</f>
        <v>350</v>
      </c>
      <c r="S2038" s="8">
        <f>O2038-R2038</f>
        <v>41566</v>
      </c>
      <c r="T2038">
        <v>4</v>
      </c>
      <c r="U2038">
        <v>3</v>
      </c>
      <c r="V2038">
        <v>7</v>
      </c>
      <c r="W2038">
        <v>0</v>
      </c>
      <c r="X2038">
        <v>3</v>
      </c>
      <c r="Y2038">
        <v>11</v>
      </c>
      <c r="Z2038">
        <v>28</v>
      </c>
      <c r="AA2038">
        <f>Z2038/P2038</f>
        <v>7.2916666666666671E-2</v>
      </c>
      <c r="AB2038" s="11" t="s">
        <v>506</v>
      </c>
      <c r="AC2038" t="s">
        <v>59</v>
      </c>
      <c r="AD2038">
        <v>1</v>
      </c>
      <c r="AE2038" t="str">
        <f>IF(AD2038&gt;3, "Prefers Discount", "Discount Indifferent")</f>
        <v>Discount Indifferent</v>
      </c>
      <c r="AF2038">
        <v>2</v>
      </c>
      <c r="AG2038">
        <v>1</v>
      </c>
      <c r="AH2038">
        <v>0</v>
      </c>
      <c r="AI2038" t="str">
        <f>INDEX($AF$1:$AH$1,MATCH(MAX(AF2038:AH2038),AF2038:AH2038,0))</f>
        <v>Store_Orders</v>
      </c>
      <c r="AJ2038">
        <v>7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f>SUM(AK2038:AO2038)</f>
        <v>1</v>
      </c>
      <c r="AQ2038" t="str">
        <f>INDEX($AK$1:$AO$1,MATCH(MAX(AK2038:AO2038),AK2038:AO2038,0))</f>
        <v>Converted_on_Camp3</v>
      </c>
      <c r="AR2038">
        <v>1</v>
      </c>
      <c r="AS2038" t="str">
        <f>IF(OR(AK2038&gt;0, AL2038&gt;0, AM2038&gt;0, AN2038&gt;0, AO2038&gt;0), "Converted", "Not Converted")</f>
        <v>Converted</v>
      </c>
      <c r="AT2038">
        <v>0</v>
      </c>
      <c r="AU2038">
        <v>3</v>
      </c>
      <c r="AV2038">
        <v>11</v>
      </c>
      <c r="AW2038">
        <f>IF(Z2038&gt;607, 4, 0)</f>
        <v>0</v>
      </c>
      <c r="AX2038">
        <f>IF(AA2038&gt;1.6588, 3, 0)</f>
        <v>0</v>
      </c>
      <c r="AY2038">
        <f>IF(P2038&gt;401, 2, 0)</f>
        <v>0</v>
      </c>
      <c r="AZ2038">
        <f>IF(I2038&gt;52915.77, 1, 0)</f>
        <v>0</v>
      </c>
      <c r="BA2038">
        <f>SUM(AW2038:AZ2038)</f>
        <v>0</v>
      </c>
      <c r="BB2038" t="str">
        <f>VLOOKUP(BA2038,'Standard Deviations'!$L$1:$M$11,2,TRUE)</f>
        <v>No Tier</v>
      </c>
    </row>
    <row r="2039" spans="1:54">
      <c r="A2039">
        <v>13</v>
      </c>
      <c r="B2039">
        <v>1947</v>
      </c>
      <c r="C2039">
        <f>2024-B2039</f>
        <v>77</v>
      </c>
      <c r="D2039" t="str">
        <f>VLOOKUP(B2039,Reference!$A$1:$B$125, 2)</f>
        <v>Boomers</v>
      </c>
      <c r="E2039" t="s">
        <v>68</v>
      </c>
      <c r="F2039" t="str">
        <f>IF(E2039="High School", "No College", "College")</f>
        <v>College</v>
      </c>
      <c r="G2039" t="s">
        <v>89</v>
      </c>
      <c r="H2039">
        <v>25358</v>
      </c>
      <c r="I2039">
        <v>25358</v>
      </c>
      <c r="J2039" s="4" t="s">
        <v>341</v>
      </c>
      <c r="K2039">
        <v>0</v>
      </c>
      <c r="L2039">
        <v>1</v>
      </c>
      <c r="M2039" t="str">
        <f>IF(OR(K2039&gt;0, L2039&gt;0), "Parent", "Not Parent")</f>
        <v>Parent</v>
      </c>
      <c r="N2039" t="s">
        <v>343</v>
      </c>
      <c r="O2039" s="8">
        <v>41916</v>
      </c>
      <c r="P2039" s="9">
        <f>O2039-N2039</f>
        <v>439</v>
      </c>
      <c r="Q2039">
        <v>57</v>
      </c>
      <c r="R2039" s="9">
        <f>P2039-Q2039</f>
        <v>382</v>
      </c>
      <c r="S2039" s="8">
        <f>O2039-R2039</f>
        <v>41534</v>
      </c>
      <c r="T2039">
        <v>19</v>
      </c>
      <c r="U2039">
        <v>0</v>
      </c>
      <c r="V2039">
        <v>5</v>
      </c>
      <c r="W2039">
        <v>0</v>
      </c>
      <c r="X2039">
        <v>0</v>
      </c>
      <c r="Y2039">
        <v>8</v>
      </c>
      <c r="Z2039">
        <v>32</v>
      </c>
      <c r="AA2039">
        <f>Z2039/P2039</f>
        <v>7.289293849658314E-2</v>
      </c>
      <c r="AB2039" s="14" t="s">
        <v>506</v>
      </c>
      <c r="AC2039" s="13" t="s">
        <v>63</v>
      </c>
      <c r="AD2039">
        <v>2</v>
      </c>
      <c r="AE2039" t="str">
        <f>IF(AD2039&gt;3, "Prefers Discount", "Discount Indifferent")</f>
        <v>Discount Indifferent</v>
      </c>
      <c r="AF2039">
        <v>3</v>
      </c>
      <c r="AG2039">
        <v>1</v>
      </c>
      <c r="AH2039">
        <v>0</v>
      </c>
      <c r="AI2039" t="str">
        <f>INDEX($AF$1:$AH$1,MATCH(MAX(AF2039:AH2039),AF2039:AH2039,0))</f>
        <v>Store_Orders</v>
      </c>
      <c r="AJ2039">
        <v>6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f>SUM(AK2039:AO2039)</f>
        <v>0</v>
      </c>
      <c r="AQ2039" t="s">
        <v>67</v>
      </c>
      <c r="AR2039">
        <v>0</v>
      </c>
      <c r="AS2039" t="str">
        <f>IF(OR(AK2039&gt;0, AL2039&gt;0, AM2039&gt;0, AN2039&gt;0, AO2039&gt;0), "Converted", "Not Converted")</f>
        <v>Not Converted</v>
      </c>
      <c r="AT2039">
        <v>0</v>
      </c>
      <c r="AU2039">
        <v>3</v>
      </c>
      <c r="AV2039">
        <v>11</v>
      </c>
      <c r="AW2039">
        <f>IF(Z2039&gt;607, 4, 0)</f>
        <v>0</v>
      </c>
      <c r="AX2039">
        <f>IF(AA2039&gt;1.6588, 3, 0)</f>
        <v>0</v>
      </c>
      <c r="AY2039">
        <f>IF(P2039&gt;401, 2, 0)</f>
        <v>2</v>
      </c>
      <c r="AZ2039">
        <f>IF(I2039&gt;52915.77, 1, 0)</f>
        <v>0</v>
      </c>
      <c r="BA2039">
        <f>SUM(AW2039:AZ2039)</f>
        <v>2</v>
      </c>
      <c r="BB2039" t="str">
        <f>VLOOKUP(BA2039,'Standard Deviations'!$L$1:$M$11,2,TRUE)</f>
        <v>Bronze</v>
      </c>
    </row>
    <row r="2040" spans="1:54">
      <c r="A2040">
        <v>2557</v>
      </c>
      <c r="B2040">
        <v>1970</v>
      </c>
      <c r="C2040">
        <f>2024-B2040</f>
        <v>54</v>
      </c>
      <c r="D2040" t="str">
        <f>VLOOKUP(B2040,Reference!$A$1:$B$125, 2)</f>
        <v>Gen X</v>
      </c>
      <c r="E2040" t="s">
        <v>64</v>
      </c>
      <c r="F2040" t="str">
        <f>IF(E2040="High School", "No College", "College")</f>
        <v>College</v>
      </c>
      <c r="G2040" t="s">
        <v>60</v>
      </c>
      <c r="H2040">
        <v>29548</v>
      </c>
      <c r="I2040">
        <v>29548</v>
      </c>
      <c r="J2040" s="4" t="s">
        <v>341</v>
      </c>
      <c r="K2040">
        <v>1</v>
      </c>
      <c r="L2040">
        <v>0</v>
      </c>
      <c r="M2040" t="str">
        <f>IF(OR(K2040&gt;0, L2040&gt;0), "Parent", "Not Parent")</f>
        <v>Parent</v>
      </c>
      <c r="N2040" t="s">
        <v>692</v>
      </c>
      <c r="O2040" s="8">
        <v>41916</v>
      </c>
      <c r="P2040" s="9">
        <f>O2040-N2040</f>
        <v>401</v>
      </c>
      <c r="Q2040">
        <v>52</v>
      </c>
      <c r="R2040" s="9">
        <f>P2040-Q2040</f>
        <v>349</v>
      </c>
      <c r="S2040" s="8">
        <f>O2040-R2040</f>
        <v>41567</v>
      </c>
      <c r="T2040">
        <v>7</v>
      </c>
      <c r="U2040">
        <v>1</v>
      </c>
      <c r="V2040">
        <v>6</v>
      </c>
      <c r="W2040">
        <v>3</v>
      </c>
      <c r="X2040">
        <v>1</v>
      </c>
      <c r="Y2040">
        <v>11</v>
      </c>
      <c r="Z2040">
        <v>29</v>
      </c>
      <c r="AA2040">
        <f>Z2040/P2040</f>
        <v>7.2319201995012475E-2</v>
      </c>
      <c r="AB2040" s="14" t="s">
        <v>506</v>
      </c>
      <c r="AC2040" s="13" t="s">
        <v>63</v>
      </c>
      <c r="AD2040">
        <v>1</v>
      </c>
      <c r="AE2040" t="str">
        <f>IF(AD2040&gt;3, "Prefers Discount", "Discount Indifferent")</f>
        <v>Discount Indifferent</v>
      </c>
      <c r="AF2040">
        <v>2</v>
      </c>
      <c r="AG2040">
        <v>1</v>
      </c>
      <c r="AH2040">
        <v>1</v>
      </c>
      <c r="AI2040" t="str">
        <f>INDEX($AF$1:$AH$1,MATCH(MAX(AF2040:AH2040),AF2040:AH2040,0))</f>
        <v>Store_Orders</v>
      </c>
      <c r="AJ2040">
        <v>4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f>SUM(AK2040:AO2040)</f>
        <v>1</v>
      </c>
      <c r="AQ2040" t="str">
        <f>INDEX($AK$1:$AO$1,MATCH(MAX(AK2040:AO2040),AK2040:AO2040,0))</f>
        <v>Converted_on_Camp3</v>
      </c>
      <c r="AR2040">
        <v>1</v>
      </c>
      <c r="AS2040" t="str">
        <f>IF(OR(AK2040&gt;0, AL2040&gt;0, AM2040&gt;0, AN2040&gt;0, AO2040&gt;0), "Converted", "Not Converted")</f>
        <v>Converted</v>
      </c>
      <c r="AT2040">
        <v>0</v>
      </c>
      <c r="AU2040">
        <v>3</v>
      </c>
      <c r="AV2040">
        <v>11</v>
      </c>
      <c r="AW2040">
        <f>IF(Z2040&gt;607, 4, 0)</f>
        <v>0</v>
      </c>
      <c r="AX2040">
        <f>IF(AA2040&gt;1.6588, 3, 0)</f>
        <v>0</v>
      </c>
      <c r="AY2040">
        <f>IF(P2040&gt;401, 2, 0)</f>
        <v>0</v>
      </c>
      <c r="AZ2040">
        <f>IF(I2040&gt;52915.77, 1, 0)</f>
        <v>0</v>
      </c>
      <c r="BA2040">
        <f>SUM(AW2040:AZ2040)</f>
        <v>0</v>
      </c>
      <c r="BB2040" t="str">
        <f>VLOOKUP(BA2040,'Standard Deviations'!$L$1:$M$11,2,TRUE)</f>
        <v>No Tier</v>
      </c>
    </row>
    <row r="2041" spans="1:54">
      <c r="A2041">
        <v>5150</v>
      </c>
      <c r="B2041">
        <v>1979</v>
      </c>
      <c r="C2041">
        <f>2024-B2041</f>
        <v>45</v>
      </c>
      <c r="D2041" t="str">
        <f>VLOOKUP(B2041,Reference!$A$1:$B$125, 2)</f>
        <v>Gen X</v>
      </c>
      <c r="E2041" t="s">
        <v>546</v>
      </c>
      <c r="F2041" t="str">
        <f>IF(E2041="High School", "No College", "College")</f>
        <v>No College</v>
      </c>
      <c r="G2041" t="s">
        <v>60</v>
      </c>
      <c r="H2041">
        <v>20194</v>
      </c>
      <c r="I2041">
        <v>20194</v>
      </c>
      <c r="J2041" s="4" t="s">
        <v>341</v>
      </c>
      <c r="K2041">
        <v>1</v>
      </c>
      <c r="L2041">
        <v>0</v>
      </c>
      <c r="M2041" t="str">
        <f>IF(OR(K2041&gt;0, L2041&gt;0), "Parent", "Not Parent")</f>
        <v>Parent</v>
      </c>
      <c r="N2041" t="s">
        <v>727</v>
      </c>
      <c r="O2041" s="8">
        <v>41916</v>
      </c>
      <c r="P2041" s="9">
        <f>O2041-N2041</f>
        <v>656</v>
      </c>
      <c r="Q2041">
        <v>64</v>
      </c>
      <c r="R2041" s="9">
        <f>P2041-Q2041</f>
        <v>592</v>
      </c>
      <c r="S2041" s="8">
        <f>O2041-R2041</f>
        <v>41324</v>
      </c>
      <c r="T2041">
        <v>0</v>
      </c>
      <c r="U2041">
        <v>4</v>
      </c>
      <c r="V2041">
        <v>7</v>
      </c>
      <c r="W2041">
        <v>11</v>
      </c>
      <c r="X2041">
        <v>10</v>
      </c>
      <c r="Y2041">
        <v>15</v>
      </c>
      <c r="Z2041">
        <v>47</v>
      </c>
      <c r="AA2041">
        <f>Z2041/P2041</f>
        <v>7.1646341463414628E-2</v>
      </c>
      <c r="AB2041" s="14" t="s">
        <v>506</v>
      </c>
      <c r="AC2041" s="13" t="s">
        <v>63</v>
      </c>
      <c r="AD2041">
        <v>2</v>
      </c>
      <c r="AE2041" t="str">
        <f>IF(AD2041&gt;3, "Prefers Discount", "Discount Indifferent")</f>
        <v>Discount Indifferent</v>
      </c>
      <c r="AF2041">
        <v>3</v>
      </c>
      <c r="AG2041">
        <v>2</v>
      </c>
      <c r="AH2041">
        <v>0</v>
      </c>
      <c r="AI2041" t="str">
        <f>INDEX($AF$1:$AH$1,MATCH(MAX(AF2041:AH2041),AF2041:AH2041,0))</f>
        <v>Store_Orders</v>
      </c>
      <c r="AJ2041">
        <v>6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f>SUM(AK2041:AO2041)</f>
        <v>0</v>
      </c>
      <c r="AQ2041" t="s">
        <v>67</v>
      </c>
      <c r="AR2041">
        <v>0</v>
      </c>
      <c r="AS2041" t="str">
        <f>IF(OR(AK2041&gt;0, AL2041&gt;0, AM2041&gt;0, AN2041&gt;0, AO2041&gt;0), "Converted", "Not Converted")</f>
        <v>Not Converted</v>
      </c>
      <c r="AT2041">
        <v>0</v>
      </c>
      <c r="AU2041">
        <v>3</v>
      </c>
      <c r="AV2041">
        <v>11</v>
      </c>
      <c r="AW2041">
        <f>IF(Z2041&gt;607, 4, 0)</f>
        <v>0</v>
      </c>
      <c r="AX2041">
        <f>IF(AA2041&gt;1.6588, 3, 0)</f>
        <v>0</v>
      </c>
      <c r="AY2041">
        <f>IF(P2041&gt;401, 2, 0)</f>
        <v>2</v>
      </c>
      <c r="AZ2041">
        <f>IF(I2041&gt;52915.77, 1, 0)</f>
        <v>0</v>
      </c>
      <c r="BA2041">
        <f>SUM(AW2041:AZ2041)</f>
        <v>2</v>
      </c>
      <c r="BB2041" t="str">
        <f>VLOOKUP(BA2041,'Standard Deviations'!$L$1:$M$11,2,TRUE)</f>
        <v>Bronze</v>
      </c>
    </row>
    <row r="2042" spans="1:54">
      <c r="A2042">
        <v>9592</v>
      </c>
      <c r="B2042">
        <v>1983</v>
      </c>
      <c r="C2042">
        <f>2024-B2042</f>
        <v>41</v>
      </c>
      <c r="D2042" t="str">
        <f>VLOOKUP(B2042,Reference!$A$1:$B$125, 2)</f>
        <v>Millennials</v>
      </c>
      <c r="E2042" t="s">
        <v>54</v>
      </c>
      <c r="F2042" t="str">
        <f>IF(E2042="High School", "No College", "College")</f>
        <v>College</v>
      </c>
      <c r="G2042" t="s">
        <v>65</v>
      </c>
      <c r="H2042">
        <v>22010</v>
      </c>
      <c r="I2042">
        <v>22010</v>
      </c>
      <c r="J2042" s="4" t="s">
        <v>341</v>
      </c>
      <c r="K2042">
        <v>1</v>
      </c>
      <c r="L2042">
        <v>0</v>
      </c>
      <c r="M2042" t="str">
        <f>IF(OR(K2042&gt;0, L2042&gt;0), "Parent", "Not Parent")</f>
        <v>Parent</v>
      </c>
      <c r="N2042" t="s">
        <v>556</v>
      </c>
      <c r="O2042" s="8">
        <v>41916</v>
      </c>
      <c r="P2042" s="9">
        <f>O2042-N2042</f>
        <v>461</v>
      </c>
      <c r="Q2042">
        <v>51</v>
      </c>
      <c r="R2042" s="9">
        <f>P2042-Q2042</f>
        <v>410</v>
      </c>
      <c r="S2042" s="8">
        <f>O2042-R2042</f>
        <v>41506</v>
      </c>
      <c r="T2042">
        <v>11</v>
      </c>
      <c r="U2042">
        <v>2</v>
      </c>
      <c r="V2042">
        <v>9</v>
      </c>
      <c r="W2042">
        <v>3</v>
      </c>
      <c r="X2042">
        <v>0</v>
      </c>
      <c r="Y2042">
        <v>8</v>
      </c>
      <c r="Z2042">
        <v>33</v>
      </c>
      <c r="AA2042">
        <f>Z2042/P2042</f>
        <v>7.1583514099783085E-2</v>
      </c>
      <c r="AB2042" s="14" t="s">
        <v>506</v>
      </c>
      <c r="AC2042" s="13" t="s">
        <v>63</v>
      </c>
      <c r="AD2042">
        <v>2</v>
      </c>
      <c r="AE2042" t="str">
        <f>IF(AD2042&gt;3, "Prefers Discount", "Discount Indifferent")</f>
        <v>Discount Indifferent</v>
      </c>
      <c r="AF2042">
        <v>3</v>
      </c>
      <c r="AG2042">
        <v>2</v>
      </c>
      <c r="AH2042">
        <v>0</v>
      </c>
      <c r="AI2042" t="str">
        <f>INDEX($AF$1:$AH$1,MATCH(MAX(AF2042:AH2042),AF2042:AH2042,0))</f>
        <v>Store_Orders</v>
      </c>
      <c r="AJ2042">
        <v>8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f>SUM(AK2042:AO2042)</f>
        <v>0</v>
      </c>
      <c r="AQ2042" t="s">
        <v>67</v>
      </c>
      <c r="AR2042">
        <v>0</v>
      </c>
      <c r="AS2042" t="str">
        <f>IF(OR(AK2042&gt;0, AL2042&gt;0, AM2042&gt;0, AN2042&gt;0, AO2042&gt;0), "Converted", "Not Converted")</f>
        <v>Not Converted</v>
      </c>
      <c r="AT2042">
        <v>0</v>
      </c>
      <c r="AU2042">
        <v>3</v>
      </c>
      <c r="AV2042">
        <v>11</v>
      </c>
      <c r="AW2042">
        <f>IF(Z2042&gt;607, 4, 0)</f>
        <v>0</v>
      </c>
      <c r="AX2042">
        <f>IF(AA2042&gt;1.6588, 3, 0)</f>
        <v>0</v>
      </c>
      <c r="AY2042">
        <f>IF(P2042&gt;401, 2, 0)</f>
        <v>2</v>
      </c>
      <c r="AZ2042">
        <f>IF(I2042&gt;52915.77, 1, 0)</f>
        <v>0</v>
      </c>
      <c r="BA2042">
        <f>SUM(AW2042:AZ2042)</f>
        <v>2</v>
      </c>
      <c r="BB2042" t="str">
        <f>VLOOKUP(BA2042,'Standard Deviations'!$L$1:$M$11,2,TRUE)</f>
        <v>Bronze</v>
      </c>
    </row>
    <row r="2043" spans="1:54">
      <c r="A2043">
        <v>10277</v>
      </c>
      <c r="B2043">
        <v>1961</v>
      </c>
      <c r="C2043">
        <f>2024-B2043</f>
        <v>63</v>
      </c>
      <c r="D2043" t="str">
        <f>VLOOKUP(B2043,Reference!$A$1:$B$125, 2)</f>
        <v>Boomers</v>
      </c>
      <c r="E2043" t="s">
        <v>54</v>
      </c>
      <c r="F2043" t="str">
        <f>IF(E2043="High School", "No College", "College")</f>
        <v>College</v>
      </c>
      <c r="G2043" t="s">
        <v>60</v>
      </c>
      <c r="H2043">
        <v>30081</v>
      </c>
      <c r="I2043">
        <v>30081</v>
      </c>
      <c r="J2043" s="4" t="s">
        <v>341</v>
      </c>
      <c r="K2043">
        <v>0</v>
      </c>
      <c r="L2043">
        <v>1</v>
      </c>
      <c r="M2043" t="str">
        <f>IF(OR(K2043&gt;0, L2043&gt;0), "Parent", "Not Parent")</f>
        <v>Parent</v>
      </c>
      <c r="N2043" t="s">
        <v>713</v>
      </c>
      <c r="O2043" s="8">
        <v>41916</v>
      </c>
      <c r="P2043" s="9">
        <f>O2043-N2043</f>
        <v>590</v>
      </c>
      <c r="Q2043">
        <v>27</v>
      </c>
      <c r="R2043" s="9">
        <f>P2043-Q2043</f>
        <v>563</v>
      </c>
      <c r="S2043" s="8">
        <f>O2043-R2043</f>
        <v>41353</v>
      </c>
      <c r="T2043">
        <v>36</v>
      </c>
      <c r="U2043">
        <v>0</v>
      </c>
      <c r="V2043">
        <v>2</v>
      </c>
      <c r="W2043">
        <v>0</v>
      </c>
      <c r="X2043">
        <v>0</v>
      </c>
      <c r="Y2043">
        <v>4</v>
      </c>
      <c r="Z2043">
        <v>42</v>
      </c>
      <c r="AA2043">
        <f>Z2043/P2043</f>
        <v>7.1186440677966104E-2</v>
      </c>
      <c r="AB2043" s="11" t="s">
        <v>506</v>
      </c>
      <c r="AC2043" t="s">
        <v>59</v>
      </c>
      <c r="AD2043">
        <v>1</v>
      </c>
      <c r="AE2043" t="str">
        <f>IF(AD2043&gt;3, "Prefers Discount", "Discount Indifferent")</f>
        <v>Discount Indifferent</v>
      </c>
      <c r="AF2043">
        <v>3</v>
      </c>
      <c r="AG2043">
        <v>1</v>
      </c>
      <c r="AH2043">
        <v>0</v>
      </c>
      <c r="AI2043" t="str">
        <f>INDEX($AF$1:$AH$1,MATCH(MAX(AF2043:AH2043),AF2043:AH2043,0))</f>
        <v>Store_Orders</v>
      </c>
      <c r="AJ2043">
        <v>7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f>SUM(AK2043:AO2043)</f>
        <v>0</v>
      </c>
      <c r="AQ2043" t="s">
        <v>67</v>
      </c>
      <c r="AR2043">
        <v>0</v>
      </c>
      <c r="AS2043" t="str">
        <f>IF(OR(AK2043&gt;0, AL2043&gt;0, AM2043&gt;0, AN2043&gt;0, AO2043&gt;0), "Converted", "Not Converted")</f>
        <v>Not Converted</v>
      </c>
      <c r="AT2043">
        <v>0</v>
      </c>
      <c r="AU2043">
        <v>3</v>
      </c>
      <c r="AV2043">
        <v>11</v>
      </c>
      <c r="AW2043">
        <f>IF(Z2043&gt;607, 4, 0)</f>
        <v>0</v>
      </c>
      <c r="AX2043">
        <f>IF(AA2043&gt;1.6588, 3, 0)</f>
        <v>0</v>
      </c>
      <c r="AY2043">
        <f>IF(P2043&gt;401, 2, 0)</f>
        <v>2</v>
      </c>
      <c r="AZ2043">
        <f>IF(I2043&gt;52915.77, 1, 0)</f>
        <v>0</v>
      </c>
      <c r="BA2043">
        <f>SUM(AW2043:AZ2043)</f>
        <v>2</v>
      </c>
      <c r="BB2043" t="str">
        <f>VLOOKUP(BA2043,'Standard Deviations'!$L$1:$M$11,2,TRUE)</f>
        <v>Bronze</v>
      </c>
    </row>
    <row r="2044" spans="1:54">
      <c r="A2044">
        <v>193</v>
      </c>
      <c r="B2044">
        <v>1996</v>
      </c>
      <c r="C2044">
        <f>2024-B2044</f>
        <v>28</v>
      </c>
      <c r="D2044" t="str">
        <f>VLOOKUP(B2044,Reference!$A$1:$B$125, 2)</f>
        <v>Gen Z</v>
      </c>
      <c r="E2044" t="s">
        <v>546</v>
      </c>
      <c r="F2044" t="str">
        <f>IF(E2044="High School", "No College", "College")</f>
        <v>No College</v>
      </c>
      <c r="G2044" t="s">
        <v>55</v>
      </c>
      <c r="H2044">
        <v>14421</v>
      </c>
      <c r="I2044">
        <v>14421</v>
      </c>
      <c r="J2044" s="4" t="s">
        <v>341</v>
      </c>
      <c r="K2044">
        <v>0</v>
      </c>
      <c r="L2044">
        <v>0</v>
      </c>
      <c r="M2044" t="str">
        <f>IF(OR(K2044&gt;0, L2044&gt;0), "Parent", "Not Parent")</f>
        <v>Not Parent</v>
      </c>
      <c r="N2044" t="s">
        <v>102</v>
      </c>
      <c r="O2044" s="8">
        <v>41916</v>
      </c>
      <c r="P2044" s="9">
        <f>O2044-N2044</f>
        <v>229</v>
      </c>
      <c r="Q2044">
        <v>81</v>
      </c>
      <c r="R2044" s="9">
        <f>P2044-Q2044</f>
        <v>148</v>
      </c>
      <c r="S2044" s="8">
        <f>O2044-R2044</f>
        <v>41768</v>
      </c>
      <c r="T2044">
        <v>0</v>
      </c>
      <c r="U2044">
        <v>0</v>
      </c>
      <c r="V2044">
        <v>2</v>
      </c>
      <c r="W2044">
        <v>3</v>
      </c>
      <c r="X2044">
        <v>3</v>
      </c>
      <c r="Y2044">
        <v>8</v>
      </c>
      <c r="Z2044">
        <v>16</v>
      </c>
      <c r="AA2044">
        <f>Z2044/P2044</f>
        <v>6.9868995633187769E-2</v>
      </c>
      <c r="AB2044" s="14" t="s">
        <v>506</v>
      </c>
      <c r="AC2044" s="13" t="s">
        <v>63</v>
      </c>
      <c r="AD2044">
        <v>1</v>
      </c>
      <c r="AE2044" t="str">
        <f>IF(AD2044&gt;3, "Prefers Discount", "Discount Indifferent")</f>
        <v>Discount Indifferent</v>
      </c>
      <c r="AF2044">
        <v>2</v>
      </c>
      <c r="AG2044">
        <v>1</v>
      </c>
      <c r="AH2044">
        <v>0</v>
      </c>
      <c r="AI2044" t="str">
        <f>INDEX($AF$1:$AH$1,MATCH(MAX(AF2044:AH2044),AF2044:AH2044,0))</f>
        <v>Store_Orders</v>
      </c>
      <c r="AJ2044">
        <v>5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f>SUM(AK2044:AO2044)</f>
        <v>1</v>
      </c>
      <c r="AQ2044" t="str">
        <f>INDEX($AK$1:$AO$1,MATCH(MAX(AK2044:AO2044),AK2044:AO2044,0))</f>
        <v>Converted_on_Camp3</v>
      </c>
      <c r="AR2044">
        <v>1</v>
      </c>
      <c r="AS2044" t="str">
        <f>IF(OR(AK2044&gt;0, AL2044&gt;0, AM2044&gt;0, AN2044&gt;0, AO2044&gt;0), "Converted", "Not Converted")</f>
        <v>Converted</v>
      </c>
      <c r="AT2044">
        <v>0</v>
      </c>
      <c r="AU2044">
        <v>3</v>
      </c>
      <c r="AV2044">
        <v>11</v>
      </c>
      <c r="AW2044">
        <f>IF(Z2044&gt;607, 4, 0)</f>
        <v>0</v>
      </c>
      <c r="AX2044">
        <f>IF(AA2044&gt;1.6588, 3, 0)</f>
        <v>0</v>
      </c>
      <c r="AY2044">
        <f>IF(P2044&gt;401, 2, 0)</f>
        <v>0</v>
      </c>
      <c r="AZ2044">
        <f>IF(I2044&gt;52915.77, 1, 0)</f>
        <v>0</v>
      </c>
      <c r="BA2044">
        <f>SUM(AW2044:AZ2044)</f>
        <v>0</v>
      </c>
      <c r="BB2044" t="str">
        <f>VLOOKUP(BA2044,'Standard Deviations'!$L$1:$M$11,2,TRUE)</f>
        <v>No Tier</v>
      </c>
    </row>
    <row r="2045" spans="1:54">
      <c r="A2045">
        <v>10598</v>
      </c>
      <c r="B2045">
        <v>1967</v>
      </c>
      <c r="C2045">
        <f>2024-B2045</f>
        <v>57</v>
      </c>
      <c r="D2045" t="str">
        <f>VLOOKUP(B2045,Reference!$A$1:$B$125, 2)</f>
        <v>Gen X</v>
      </c>
      <c r="E2045" t="s">
        <v>54</v>
      </c>
      <c r="F2045" t="str">
        <f>IF(E2045="High School", "No College", "College")</f>
        <v>College</v>
      </c>
      <c r="G2045" t="s">
        <v>65</v>
      </c>
      <c r="H2045">
        <v>27943</v>
      </c>
      <c r="I2045">
        <v>27943</v>
      </c>
      <c r="J2045" s="4" t="s">
        <v>341</v>
      </c>
      <c r="K2045">
        <v>1</v>
      </c>
      <c r="L2045">
        <v>1</v>
      </c>
      <c r="M2045" t="str">
        <f>IF(OR(K2045&gt;0, L2045&gt;0), "Parent", "Not Parent")</f>
        <v>Parent</v>
      </c>
      <c r="N2045" t="s">
        <v>522</v>
      </c>
      <c r="O2045" s="8">
        <v>41916</v>
      </c>
      <c r="P2045" s="9">
        <f>O2045-N2045</f>
        <v>537</v>
      </c>
      <c r="Q2045">
        <v>89</v>
      </c>
      <c r="R2045" s="9">
        <f>P2045-Q2045</f>
        <v>448</v>
      </c>
      <c r="S2045" s="8">
        <f>O2045-R2045</f>
        <v>41468</v>
      </c>
      <c r="T2045">
        <v>12</v>
      </c>
      <c r="U2045">
        <v>1</v>
      </c>
      <c r="V2045">
        <v>16</v>
      </c>
      <c r="W2045">
        <v>4</v>
      </c>
      <c r="X2045">
        <v>1</v>
      </c>
      <c r="Y2045">
        <v>3</v>
      </c>
      <c r="Z2045">
        <v>37</v>
      </c>
      <c r="AA2045">
        <f>Z2045/P2045</f>
        <v>6.8901303538175043E-2</v>
      </c>
      <c r="AB2045" s="14" t="s">
        <v>506</v>
      </c>
      <c r="AC2045" s="13" t="s">
        <v>63</v>
      </c>
      <c r="AD2045">
        <v>3</v>
      </c>
      <c r="AE2045" t="str">
        <f>IF(AD2045&gt;3, "Prefers Discount", "Discount Indifferent")</f>
        <v>Discount Indifferent</v>
      </c>
      <c r="AF2045">
        <v>3</v>
      </c>
      <c r="AG2045">
        <v>2</v>
      </c>
      <c r="AH2045">
        <v>0</v>
      </c>
      <c r="AI2045" t="str">
        <f>INDEX($AF$1:$AH$1,MATCH(MAX(AF2045:AH2045),AF2045:AH2045,0))</f>
        <v>Store_Orders</v>
      </c>
      <c r="AJ2045">
        <v>8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f>SUM(AK2045:AO2045)</f>
        <v>0</v>
      </c>
      <c r="AQ2045" t="s">
        <v>67</v>
      </c>
      <c r="AR2045">
        <v>0</v>
      </c>
      <c r="AS2045" t="str">
        <f>IF(OR(AK2045&gt;0, AL2045&gt;0, AM2045&gt;0, AN2045&gt;0, AO2045&gt;0), "Converted", "Not Converted")</f>
        <v>Not Converted</v>
      </c>
      <c r="AT2045">
        <v>0</v>
      </c>
      <c r="AU2045">
        <v>3</v>
      </c>
      <c r="AV2045">
        <v>11</v>
      </c>
      <c r="AW2045">
        <f>IF(Z2045&gt;607, 4, 0)</f>
        <v>0</v>
      </c>
      <c r="AX2045">
        <f>IF(AA2045&gt;1.6588, 3, 0)</f>
        <v>0</v>
      </c>
      <c r="AY2045">
        <f>IF(P2045&gt;401, 2, 0)</f>
        <v>2</v>
      </c>
      <c r="AZ2045">
        <f>IF(I2045&gt;52915.77, 1, 0)</f>
        <v>0</v>
      </c>
      <c r="BA2045">
        <f>SUM(AW2045:AZ2045)</f>
        <v>2</v>
      </c>
      <c r="BB2045" t="str">
        <f>VLOOKUP(BA2045,'Standard Deviations'!$L$1:$M$11,2,TRUE)</f>
        <v>Bronze</v>
      </c>
    </row>
    <row r="2046" spans="1:54">
      <c r="A2046">
        <v>6619</v>
      </c>
      <c r="B2046">
        <v>1978</v>
      </c>
      <c r="C2046">
        <f>2024-B2046</f>
        <v>46</v>
      </c>
      <c r="D2046" t="str">
        <f>VLOOKUP(B2046,Reference!$A$1:$B$125, 2)</f>
        <v>Gen X</v>
      </c>
      <c r="E2046" t="s">
        <v>54</v>
      </c>
      <c r="F2046" t="str">
        <f>IF(E2046="High School", "No College", "College")</f>
        <v>College</v>
      </c>
      <c r="G2046" t="s">
        <v>55</v>
      </c>
      <c r="H2046">
        <v>38415</v>
      </c>
      <c r="I2046">
        <v>38415</v>
      </c>
      <c r="J2046" s="4" t="s">
        <v>175</v>
      </c>
      <c r="K2046">
        <v>1</v>
      </c>
      <c r="L2046">
        <v>1</v>
      </c>
      <c r="M2046" t="str">
        <f>IF(OR(K2046&gt;0, L2046&gt;0), "Parent", "Not Parent")</f>
        <v>Parent</v>
      </c>
      <c r="N2046" t="s">
        <v>532</v>
      </c>
      <c r="O2046" s="8">
        <v>41916</v>
      </c>
      <c r="P2046" s="9">
        <f>O2046-N2046</f>
        <v>640</v>
      </c>
      <c r="Q2046">
        <v>91</v>
      </c>
      <c r="R2046" s="9">
        <f>P2046-Q2046</f>
        <v>549</v>
      </c>
      <c r="S2046" s="8">
        <f>O2046-R2046</f>
        <v>41367</v>
      </c>
      <c r="T2046">
        <v>22</v>
      </c>
      <c r="U2046">
        <v>1</v>
      </c>
      <c r="V2046">
        <v>13</v>
      </c>
      <c r="W2046">
        <v>4</v>
      </c>
      <c r="X2046">
        <v>0</v>
      </c>
      <c r="Y2046">
        <v>4</v>
      </c>
      <c r="Z2046">
        <v>44</v>
      </c>
      <c r="AA2046">
        <f>Z2046/P2046</f>
        <v>6.8750000000000006E-2</v>
      </c>
      <c r="AB2046" s="14" t="s">
        <v>506</v>
      </c>
      <c r="AC2046" s="13" t="s">
        <v>63</v>
      </c>
      <c r="AD2046">
        <v>2</v>
      </c>
      <c r="AE2046" t="str">
        <f>IF(AD2046&gt;3, "Prefers Discount", "Discount Indifferent")</f>
        <v>Discount Indifferent</v>
      </c>
      <c r="AF2046">
        <v>3</v>
      </c>
      <c r="AG2046">
        <v>1</v>
      </c>
      <c r="AH2046">
        <v>0</v>
      </c>
      <c r="AI2046" t="str">
        <f>INDEX($AF$1:$AH$1,MATCH(MAX(AF2046:AH2046),AF2046:AH2046,0))</f>
        <v>Store_Orders</v>
      </c>
      <c r="AJ2046">
        <v>7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f>SUM(AK2046:AO2046)</f>
        <v>0</v>
      </c>
      <c r="AQ2046" t="s">
        <v>67</v>
      </c>
      <c r="AR2046">
        <v>0</v>
      </c>
      <c r="AS2046" t="str">
        <f>IF(OR(AK2046&gt;0, AL2046&gt;0, AM2046&gt;0, AN2046&gt;0, AO2046&gt;0), "Converted", "Not Converted")</f>
        <v>Not Converted</v>
      </c>
      <c r="AT2046">
        <v>0</v>
      </c>
      <c r="AU2046">
        <v>3</v>
      </c>
      <c r="AV2046">
        <v>11</v>
      </c>
      <c r="AW2046">
        <f>IF(Z2046&gt;607, 4, 0)</f>
        <v>0</v>
      </c>
      <c r="AX2046">
        <f>IF(AA2046&gt;1.6588, 3, 0)</f>
        <v>0</v>
      </c>
      <c r="AY2046">
        <f>IF(P2046&gt;401, 2, 0)</f>
        <v>2</v>
      </c>
      <c r="AZ2046">
        <f>IF(I2046&gt;52915.77, 1, 0)</f>
        <v>0</v>
      </c>
      <c r="BA2046">
        <f>SUM(AW2046:AZ2046)</f>
        <v>2</v>
      </c>
      <c r="BB2046" t="str">
        <f>VLOOKUP(BA2046,'Standard Deviations'!$L$1:$M$11,2,TRUE)</f>
        <v>Bronze</v>
      </c>
    </row>
    <row r="2047" spans="1:54">
      <c r="A2047">
        <v>5138</v>
      </c>
      <c r="B2047">
        <v>1950</v>
      </c>
      <c r="C2047">
        <f>2024-B2047</f>
        <v>74</v>
      </c>
      <c r="D2047" t="str">
        <f>VLOOKUP(B2047,Reference!$A$1:$B$125, 2)</f>
        <v>Boomers</v>
      </c>
      <c r="E2047" t="s">
        <v>54</v>
      </c>
      <c r="F2047" t="str">
        <f>IF(E2047="High School", "No College", "College")</f>
        <v>College</v>
      </c>
      <c r="G2047" t="s">
        <v>65</v>
      </c>
      <c r="H2047">
        <v>28320</v>
      </c>
      <c r="I2047">
        <v>28320</v>
      </c>
      <c r="J2047" s="4" t="s">
        <v>341</v>
      </c>
      <c r="K2047">
        <v>0</v>
      </c>
      <c r="L2047">
        <v>1</v>
      </c>
      <c r="M2047" t="str">
        <f>IF(OR(K2047&gt;0, L2047&gt;0), "Parent", "Not Parent")</f>
        <v>Parent</v>
      </c>
      <c r="N2047" t="s">
        <v>728</v>
      </c>
      <c r="O2047" s="8">
        <v>41916</v>
      </c>
      <c r="P2047" s="9">
        <f>O2047-N2047</f>
        <v>628</v>
      </c>
      <c r="Q2047">
        <v>68</v>
      </c>
      <c r="R2047" s="9">
        <f>P2047-Q2047</f>
        <v>560</v>
      </c>
      <c r="S2047" s="8">
        <f>O2047-R2047</f>
        <v>41356</v>
      </c>
      <c r="T2047">
        <v>19</v>
      </c>
      <c r="U2047">
        <v>1</v>
      </c>
      <c r="V2047">
        <v>14</v>
      </c>
      <c r="W2047">
        <v>3</v>
      </c>
      <c r="X2047">
        <v>2</v>
      </c>
      <c r="Y2047">
        <v>4</v>
      </c>
      <c r="Z2047">
        <v>43</v>
      </c>
      <c r="AA2047">
        <f>Z2047/P2047</f>
        <v>6.8471337579617833E-2</v>
      </c>
      <c r="AB2047" s="14" t="s">
        <v>506</v>
      </c>
      <c r="AC2047" s="13" t="s">
        <v>63</v>
      </c>
      <c r="AD2047">
        <v>1</v>
      </c>
      <c r="AE2047" t="str">
        <f>IF(AD2047&gt;3, "Prefers Discount", "Discount Indifferent")</f>
        <v>Discount Indifferent</v>
      </c>
      <c r="AF2047">
        <v>3</v>
      </c>
      <c r="AG2047">
        <v>1</v>
      </c>
      <c r="AH2047">
        <v>0</v>
      </c>
      <c r="AI2047" t="str">
        <f>INDEX($AF$1:$AH$1,MATCH(MAX(AF2047:AH2047),AF2047:AH2047,0))</f>
        <v>Store_Orders</v>
      </c>
      <c r="AJ2047">
        <v>8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f>SUM(AK2047:AO2047)</f>
        <v>0</v>
      </c>
      <c r="AQ2047" t="s">
        <v>67</v>
      </c>
      <c r="AR2047">
        <v>0</v>
      </c>
      <c r="AS2047" t="str">
        <f>IF(OR(AK2047&gt;0, AL2047&gt;0, AM2047&gt;0, AN2047&gt;0, AO2047&gt;0), "Converted", "Not Converted")</f>
        <v>Not Converted</v>
      </c>
      <c r="AT2047">
        <v>0</v>
      </c>
      <c r="AU2047">
        <v>3</v>
      </c>
      <c r="AV2047">
        <v>11</v>
      </c>
      <c r="AW2047">
        <f>IF(Z2047&gt;607, 4, 0)</f>
        <v>0</v>
      </c>
      <c r="AX2047">
        <f>IF(AA2047&gt;1.6588, 3, 0)</f>
        <v>0</v>
      </c>
      <c r="AY2047">
        <f>IF(P2047&gt;401, 2, 0)</f>
        <v>2</v>
      </c>
      <c r="AZ2047">
        <f>IF(I2047&gt;52915.77, 1, 0)</f>
        <v>0</v>
      </c>
      <c r="BA2047">
        <f>SUM(AW2047:AZ2047)</f>
        <v>2</v>
      </c>
      <c r="BB2047" t="str">
        <f>VLOOKUP(BA2047,'Standard Deviations'!$L$1:$M$11,2,TRUE)</f>
        <v>Bronze</v>
      </c>
    </row>
    <row r="2048" spans="1:54">
      <c r="A2048">
        <v>1241</v>
      </c>
      <c r="B2048">
        <v>1984</v>
      </c>
      <c r="C2048">
        <f>2024-B2048</f>
        <v>40</v>
      </c>
      <c r="D2048" t="str">
        <f>VLOOKUP(B2048,Reference!$A$1:$B$125, 2)</f>
        <v>Millennials</v>
      </c>
      <c r="E2048" t="s">
        <v>74</v>
      </c>
      <c r="F2048" t="str">
        <f>IF(E2048="High School", "No College", "College")</f>
        <v>College</v>
      </c>
      <c r="G2048" t="s">
        <v>55</v>
      </c>
      <c r="H2048">
        <v>14796</v>
      </c>
      <c r="I2048">
        <v>14796</v>
      </c>
      <c r="J2048" s="4" t="s">
        <v>341</v>
      </c>
      <c r="K2048">
        <v>1</v>
      </c>
      <c r="L2048">
        <v>0</v>
      </c>
      <c r="M2048" t="str">
        <f>IF(OR(K2048&gt;0, L2048&gt;0), "Parent", "Not Parent")</f>
        <v>Parent</v>
      </c>
      <c r="N2048" t="s">
        <v>350</v>
      </c>
      <c r="O2048" s="8">
        <v>41916</v>
      </c>
      <c r="P2048" s="9">
        <f>O2048-N2048</f>
        <v>747</v>
      </c>
      <c r="Q2048">
        <v>1</v>
      </c>
      <c r="R2048" s="9">
        <f>P2048-Q2048</f>
        <v>746</v>
      </c>
      <c r="S2048" s="8">
        <f>O2048-R2048</f>
        <v>41170</v>
      </c>
      <c r="T2048">
        <v>13</v>
      </c>
      <c r="U2048">
        <v>3</v>
      </c>
      <c r="V2048">
        <v>8</v>
      </c>
      <c r="W2048">
        <v>7</v>
      </c>
      <c r="X2048">
        <v>4</v>
      </c>
      <c r="Y2048">
        <v>16</v>
      </c>
      <c r="Z2048">
        <v>51</v>
      </c>
      <c r="AA2048">
        <f>Z2048/P2048</f>
        <v>6.8273092369477914E-2</v>
      </c>
      <c r="AB2048" s="11" t="s">
        <v>506</v>
      </c>
      <c r="AC2048" t="s">
        <v>59</v>
      </c>
      <c r="AD2048">
        <v>2</v>
      </c>
      <c r="AE2048" t="str">
        <f>IF(AD2048&gt;3, "Prefers Discount", "Discount Indifferent")</f>
        <v>Discount Indifferent</v>
      </c>
      <c r="AF2048">
        <v>3</v>
      </c>
      <c r="AG2048">
        <v>1</v>
      </c>
      <c r="AH2048">
        <v>0</v>
      </c>
      <c r="AI2048" t="str">
        <f>INDEX($AF$1:$AH$1,MATCH(MAX(AF2048:AH2048),AF2048:AH2048,0))</f>
        <v>Store_Orders</v>
      </c>
      <c r="AJ2048">
        <v>9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f>SUM(AK2048:AO2048)</f>
        <v>0</v>
      </c>
      <c r="AQ2048" t="s">
        <v>67</v>
      </c>
      <c r="AR2048">
        <v>1</v>
      </c>
      <c r="AS2048" t="str">
        <f>IF(OR(AK2048&gt;0, AL2048&gt;0, AM2048&gt;0, AN2048&gt;0, AO2048&gt;0), "Converted", "Not Converted")</f>
        <v>Not Converted</v>
      </c>
      <c r="AT2048">
        <v>0</v>
      </c>
      <c r="AU2048">
        <v>3</v>
      </c>
      <c r="AV2048">
        <v>11</v>
      </c>
      <c r="AW2048">
        <f>IF(Z2048&gt;607, 4, 0)</f>
        <v>0</v>
      </c>
      <c r="AX2048">
        <f>IF(AA2048&gt;1.6588, 3, 0)</f>
        <v>0</v>
      </c>
      <c r="AY2048">
        <f>IF(P2048&gt;401, 2, 0)</f>
        <v>2</v>
      </c>
      <c r="AZ2048">
        <f>IF(I2048&gt;52915.77, 1, 0)</f>
        <v>0</v>
      </c>
      <c r="BA2048">
        <f>SUM(AW2048:AZ2048)</f>
        <v>2</v>
      </c>
      <c r="BB2048" t="str">
        <f>VLOOKUP(BA2048,'Standard Deviations'!$L$1:$M$11,2,TRUE)</f>
        <v>Bronze</v>
      </c>
    </row>
    <row r="2049" spans="1:54">
      <c r="A2049">
        <v>8842</v>
      </c>
      <c r="B2049">
        <v>1971</v>
      </c>
      <c r="C2049">
        <f>2024-B2049</f>
        <v>53</v>
      </c>
      <c r="D2049" t="str">
        <f>VLOOKUP(B2049,Reference!$A$1:$B$125, 2)</f>
        <v>Gen X</v>
      </c>
      <c r="E2049" t="s">
        <v>54</v>
      </c>
      <c r="F2049" t="str">
        <f>IF(E2049="High School", "No College", "College")</f>
        <v>College</v>
      </c>
      <c r="G2049" t="s">
        <v>89</v>
      </c>
      <c r="H2049">
        <v>30372</v>
      </c>
      <c r="I2049">
        <v>30372</v>
      </c>
      <c r="J2049" s="4" t="s">
        <v>341</v>
      </c>
      <c r="K2049">
        <v>1</v>
      </c>
      <c r="L2049">
        <v>1</v>
      </c>
      <c r="M2049" t="str">
        <f>IF(OR(K2049&gt;0, L2049&gt;0), "Parent", "Not Parent")</f>
        <v>Parent</v>
      </c>
      <c r="N2049" t="s">
        <v>615</v>
      </c>
      <c r="O2049" s="8">
        <v>41916</v>
      </c>
      <c r="P2049" s="9">
        <f>O2049-N2049</f>
        <v>648</v>
      </c>
      <c r="Q2049">
        <v>33</v>
      </c>
      <c r="R2049" s="9">
        <f>P2049-Q2049</f>
        <v>615</v>
      </c>
      <c r="S2049" s="8">
        <f>O2049-R2049</f>
        <v>41301</v>
      </c>
      <c r="T2049">
        <v>15</v>
      </c>
      <c r="U2049">
        <v>0</v>
      </c>
      <c r="V2049">
        <v>12</v>
      </c>
      <c r="W2049">
        <v>7</v>
      </c>
      <c r="X2049">
        <v>3</v>
      </c>
      <c r="Y2049">
        <v>7</v>
      </c>
      <c r="Z2049">
        <v>44</v>
      </c>
      <c r="AA2049">
        <f>Z2049/P2049</f>
        <v>6.7901234567901231E-2</v>
      </c>
      <c r="AB2049" s="11" t="s">
        <v>506</v>
      </c>
      <c r="AC2049" t="s">
        <v>59</v>
      </c>
      <c r="AD2049">
        <v>3</v>
      </c>
      <c r="AE2049" t="str">
        <f>IF(AD2049&gt;3, "Prefers Discount", "Discount Indifferent")</f>
        <v>Discount Indifferent</v>
      </c>
      <c r="AF2049">
        <v>3</v>
      </c>
      <c r="AG2049">
        <v>2</v>
      </c>
      <c r="AH2049">
        <v>0</v>
      </c>
      <c r="AI2049" t="str">
        <f>INDEX($AF$1:$AH$1,MATCH(MAX(AF2049:AH2049),AF2049:AH2049,0))</f>
        <v>Store_Orders</v>
      </c>
      <c r="AJ2049">
        <v>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f>SUM(AK2049:AO2049)</f>
        <v>0</v>
      </c>
      <c r="AQ2049" t="s">
        <v>67</v>
      </c>
      <c r="AR2049">
        <v>0</v>
      </c>
      <c r="AS2049" t="str">
        <f>IF(OR(AK2049&gt;0, AL2049&gt;0, AM2049&gt;0, AN2049&gt;0, AO2049&gt;0), "Converted", "Not Converted")</f>
        <v>Not Converted</v>
      </c>
      <c r="AT2049">
        <v>0</v>
      </c>
      <c r="AU2049">
        <v>3</v>
      </c>
      <c r="AV2049">
        <v>11</v>
      </c>
      <c r="AW2049">
        <f>IF(Z2049&gt;607, 4, 0)</f>
        <v>0</v>
      </c>
      <c r="AX2049">
        <f>IF(AA2049&gt;1.6588, 3, 0)</f>
        <v>0</v>
      </c>
      <c r="AY2049">
        <f>IF(P2049&gt;401, 2, 0)</f>
        <v>2</v>
      </c>
      <c r="AZ2049">
        <f>IF(I2049&gt;52915.77, 1, 0)</f>
        <v>0</v>
      </c>
      <c r="BA2049">
        <f>SUM(AW2049:AZ2049)</f>
        <v>2</v>
      </c>
      <c r="BB2049" t="str">
        <f>VLOOKUP(BA2049,'Standard Deviations'!$L$1:$M$11,2,TRUE)</f>
        <v>Bronze</v>
      </c>
    </row>
    <row r="2050" spans="1:54">
      <c r="A2050">
        <v>2154</v>
      </c>
      <c r="B2050">
        <v>1971</v>
      </c>
      <c r="C2050">
        <f>2024-B2050</f>
        <v>53</v>
      </c>
      <c r="D2050" t="str">
        <f>VLOOKUP(B2050,Reference!$A$1:$B$125, 2)</f>
        <v>Gen X</v>
      </c>
      <c r="E2050" t="s">
        <v>54</v>
      </c>
      <c r="F2050" t="str">
        <f>IF(E2050="High School", "No College", "College")</f>
        <v>College</v>
      </c>
      <c r="G2050" t="s">
        <v>89</v>
      </c>
      <c r="H2050">
        <v>30372</v>
      </c>
      <c r="I2050">
        <v>30372</v>
      </c>
      <c r="J2050" s="4" t="s">
        <v>341</v>
      </c>
      <c r="K2050">
        <v>1</v>
      </c>
      <c r="L2050">
        <v>1</v>
      </c>
      <c r="M2050" t="str">
        <f>IF(OR(K2050&gt;0, L2050&gt;0), "Parent", "Not Parent")</f>
        <v>Parent</v>
      </c>
      <c r="N2050" t="s">
        <v>615</v>
      </c>
      <c r="O2050" s="8">
        <v>41916</v>
      </c>
      <c r="P2050" s="9">
        <f>O2050-N2050</f>
        <v>648</v>
      </c>
      <c r="Q2050">
        <v>33</v>
      </c>
      <c r="R2050" s="9">
        <f>P2050-Q2050</f>
        <v>615</v>
      </c>
      <c r="S2050" s="8">
        <f>O2050-R2050</f>
        <v>41301</v>
      </c>
      <c r="T2050">
        <v>15</v>
      </c>
      <c r="U2050">
        <v>0</v>
      </c>
      <c r="V2050">
        <v>12</v>
      </c>
      <c r="W2050">
        <v>7</v>
      </c>
      <c r="X2050">
        <v>3</v>
      </c>
      <c r="Y2050">
        <v>7</v>
      </c>
      <c r="Z2050">
        <v>44</v>
      </c>
      <c r="AA2050">
        <f>Z2050/P2050</f>
        <v>6.7901234567901231E-2</v>
      </c>
      <c r="AB2050" s="11" t="s">
        <v>506</v>
      </c>
      <c r="AC2050" t="s">
        <v>59</v>
      </c>
      <c r="AD2050">
        <v>3</v>
      </c>
      <c r="AE2050" t="str">
        <f>IF(AD2050&gt;3, "Prefers Discount", "Discount Indifferent")</f>
        <v>Discount Indifferent</v>
      </c>
      <c r="AF2050">
        <v>3</v>
      </c>
      <c r="AG2050">
        <v>2</v>
      </c>
      <c r="AH2050">
        <v>0</v>
      </c>
      <c r="AI2050" t="str">
        <f>INDEX($AF$1:$AH$1,MATCH(MAX(AF2050:AH2050),AF2050:AH2050,0))</f>
        <v>Store_Orders</v>
      </c>
      <c r="AJ2050">
        <v>7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f>SUM(AK2050:AO2050)</f>
        <v>0</v>
      </c>
      <c r="AQ2050" t="s">
        <v>67</v>
      </c>
      <c r="AR2050">
        <v>0</v>
      </c>
      <c r="AS2050" t="str">
        <f>IF(OR(AK2050&gt;0, AL2050&gt;0, AM2050&gt;0, AN2050&gt;0, AO2050&gt;0), "Converted", "Not Converted")</f>
        <v>Not Converted</v>
      </c>
      <c r="AT2050">
        <v>0</v>
      </c>
      <c r="AU2050">
        <v>3</v>
      </c>
      <c r="AV2050">
        <v>11</v>
      </c>
      <c r="AW2050">
        <f>IF(Z2050&gt;607, 4, 0)</f>
        <v>0</v>
      </c>
      <c r="AX2050">
        <f>IF(AA2050&gt;1.6588, 3, 0)</f>
        <v>0</v>
      </c>
      <c r="AY2050">
        <f>IF(P2050&gt;401, 2, 0)</f>
        <v>2</v>
      </c>
      <c r="AZ2050">
        <f>IF(I2050&gt;52915.77, 1, 0)</f>
        <v>0</v>
      </c>
      <c r="BA2050">
        <f>SUM(AW2050:AZ2050)</f>
        <v>2</v>
      </c>
      <c r="BB2050" t="str">
        <f>VLOOKUP(BA2050,'Standard Deviations'!$L$1:$M$11,2,TRUE)</f>
        <v>Bronze</v>
      </c>
    </row>
    <row r="2051" spans="1:54">
      <c r="A2051">
        <v>9543</v>
      </c>
      <c r="B2051">
        <v>1985</v>
      </c>
      <c r="C2051">
        <f>2024-B2051</f>
        <v>39</v>
      </c>
      <c r="D2051" t="str">
        <f>VLOOKUP(B2051,Reference!$A$1:$B$125, 2)</f>
        <v>Millennials</v>
      </c>
      <c r="E2051" t="s">
        <v>54</v>
      </c>
      <c r="F2051" t="str">
        <f>IF(E2051="High School", "No College", "College")</f>
        <v>College</v>
      </c>
      <c r="G2051" t="s">
        <v>55</v>
      </c>
      <c r="H2051">
        <v>19986</v>
      </c>
      <c r="I2051">
        <v>19986</v>
      </c>
      <c r="J2051" s="4" t="s">
        <v>341</v>
      </c>
      <c r="K2051">
        <v>1</v>
      </c>
      <c r="L2051">
        <v>0</v>
      </c>
      <c r="M2051" t="str">
        <f>IF(OR(K2051&gt;0, L2051&gt;0), "Parent", "Not Parent")</f>
        <v>Parent</v>
      </c>
      <c r="N2051" t="s">
        <v>277</v>
      </c>
      <c r="O2051" s="8">
        <v>41916</v>
      </c>
      <c r="P2051" s="9">
        <f>O2051-N2051</f>
        <v>324</v>
      </c>
      <c r="Q2051">
        <v>74</v>
      </c>
      <c r="R2051" s="9">
        <f>P2051-Q2051</f>
        <v>250</v>
      </c>
      <c r="S2051" s="8">
        <f>O2051-R2051</f>
        <v>41666</v>
      </c>
      <c r="T2051">
        <v>3</v>
      </c>
      <c r="U2051">
        <v>6</v>
      </c>
      <c r="V2051">
        <v>5</v>
      </c>
      <c r="W2051">
        <v>0</v>
      </c>
      <c r="X2051">
        <v>2</v>
      </c>
      <c r="Y2051">
        <v>6</v>
      </c>
      <c r="Z2051">
        <v>22</v>
      </c>
      <c r="AA2051">
        <f>Z2051/P2051</f>
        <v>6.7901234567901231E-2</v>
      </c>
      <c r="AB2051" s="14" t="s">
        <v>506</v>
      </c>
      <c r="AC2051" s="13" t="s">
        <v>63</v>
      </c>
      <c r="AD2051">
        <v>1</v>
      </c>
      <c r="AE2051" t="str">
        <f>IF(AD2051&gt;3, "Prefers Discount", "Discount Indifferent")</f>
        <v>Discount Indifferent</v>
      </c>
      <c r="AF2051">
        <v>3</v>
      </c>
      <c r="AG2051">
        <v>0</v>
      </c>
      <c r="AH2051">
        <v>0</v>
      </c>
      <c r="AI2051" t="str">
        <f>INDEX($AF$1:$AH$1,MATCH(MAX(AF2051:AH2051),AF2051:AH2051,0))</f>
        <v>Store_Orders</v>
      </c>
      <c r="AJ2051">
        <v>7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f>SUM(AK2051:AO2051)</f>
        <v>0</v>
      </c>
      <c r="AQ2051" t="s">
        <v>67</v>
      </c>
      <c r="AR2051">
        <v>0</v>
      </c>
      <c r="AS2051" t="str">
        <f>IF(OR(AK2051&gt;0, AL2051&gt;0, AM2051&gt;0, AN2051&gt;0, AO2051&gt;0), "Converted", "Not Converted")</f>
        <v>Not Converted</v>
      </c>
      <c r="AT2051">
        <v>0</v>
      </c>
      <c r="AU2051">
        <v>3</v>
      </c>
      <c r="AV2051">
        <v>11</v>
      </c>
      <c r="AW2051">
        <f>IF(Z2051&gt;607, 4, 0)</f>
        <v>0</v>
      </c>
      <c r="AX2051">
        <f>IF(AA2051&gt;1.6588, 3, 0)</f>
        <v>0</v>
      </c>
      <c r="AY2051">
        <f>IF(P2051&gt;401, 2, 0)</f>
        <v>0</v>
      </c>
      <c r="AZ2051">
        <f>IF(I2051&gt;52915.77, 1, 0)</f>
        <v>0</v>
      </c>
      <c r="BA2051">
        <f>SUM(AW2051:AZ2051)</f>
        <v>0</v>
      </c>
      <c r="BB2051" t="str">
        <f>VLOOKUP(BA2051,'Standard Deviations'!$L$1:$M$11,2,TRUE)</f>
        <v>No Tier</v>
      </c>
    </row>
    <row r="2052" spans="1:54">
      <c r="A2052">
        <v>7093</v>
      </c>
      <c r="B2052">
        <v>1985</v>
      </c>
      <c r="C2052">
        <f>2024-B2052</f>
        <v>39</v>
      </c>
      <c r="D2052" t="str">
        <f>VLOOKUP(B2052,Reference!$A$1:$B$125, 2)</f>
        <v>Millennials</v>
      </c>
      <c r="E2052" t="s">
        <v>54</v>
      </c>
      <c r="F2052" t="str">
        <f>IF(E2052="High School", "No College", "College")</f>
        <v>College</v>
      </c>
      <c r="G2052" t="s">
        <v>55</v>
      </c>
      <c r="H2052">
        <v>19986</v>
      </c>
      <c r="I2052">
        <v>19986</v>
      </c>
      <c r="J2052" s="4" t="s">
        <v>341</v>
      </c>
      <c r="K2052">
        <v>1</v>
      </c>
      <c r="L2052">
        <v>0</v>
      </c>
      <c r="M2052" t="str">
        <f>IF(OR(K2052&gt;0, L2052&gt;0), "Parent", "Not Parent")</f>
        <v>Parent</v>
      </c>
      <c r="N2052" t="s">
        <v>277</v>
      </c>
      <c r="O2052" s="8">
        <v>41916</v>
      </c>
      <c r="P2052" s="9">
        <f>O2052-N2052</f>
        <v>324</v>
      </c>
      <c r="Q2052">
        <v>74</v>
      </c>
      <c r="R2052" s="9">
        <f>P2052-Q2052</f>
        <v>250</v>
      </c>
      <c r="S2052" s="8">
        <f>O2052-R2052</f>
        <v>41666</v>
      </c>
      <c r="T2052">
        <v>3</v>
      </c>
      <c r="U2052">
        <v>6</v>
      </c>
      <c r="V2052">
        <v>5</v>
      </c>
      <c r="W2052">
        <v>0</v>
      </c>
      <c r="X2052">
        <v>2</v>
      </c>
      <c r="Y2052">
        <v>6</v>
      </c>
      <c r="Z2052">
        <v>22</v>
      </c>
      <c r="AA2052">
        <f>Z2052/P2052</f>
        <v>6.7901234567901231E-2</v>
      </c>
      <c r="AB2052" s="14" t="s">
        <v>506</v>
      </c>
      <c r="AC2052" s="13" t="s">
        <v>63</v>
      </c>
      <c r="AD2052">
        <v>1</v>
      </c>
      <c r="AE2052" t="str">
        <f>IF(AD2052&gt;3, "Prefers Discount", "Discount Indifferent")</f>
        <v>Discount Indifferent</v>
      </c>
      <c r="AF2052">
        <v>3</v>
      </c>
      <c r="AG2052">
        <v>0</v>
      </c>
      <c r="AH2052">
        <v>0</v>
      </c>
      <c r="AI2052" t="str">
        <f>INDEX($AF$1:$AH$1,MATCH(MAX(AF2052:AH2052),AF2052:AH2052,0))</f>
        <v>Store_Orders</v>
      </c>
      <c r="AJ2052">
        <v>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f>SUM(AK2052:AO2052)</f>
        <v>0</v>
      </c>
      <c r="AQ2052" t="s">
        <v>67</v>
      </c>
      <c r="AR2052">
        <v>0</v>
      </c>
      <c r="AS2052" t="str">
        <f>IF(OR(AK2052&gt;0, AL2052&gt;0, AM2052&gt;0, AN2052&gt;0, AO2052&gt;0), "Converted", "Not Converted")</f>
        <v>Not Converted</v>
      </c>
      <c r="AT2052">
        <v>0</v>
      </c>
      <c r="AU2052">
        <v>3</v>
      </c>
      <c r="AV2052">
        <v>11</v>
      </c>
      <c r="AW2052">
        <f>IF(Z2052&gt;607, 4, 0)</f>
        <v>0</v>
      </c>
      <c r="AX2052">
        <f>IF(AA2052&gt;1.6588, 3, 0)</f>
        <v>0</v>
      </c>
      <c r="AY2052">
        <f>IF(P2052&gt;401, 2, 0)</f>
        <v>0</v>
      </c>
      <c r="AZ2052">
        <f>IF(I2052&gt;52915.77, 1, 0)</f>
        <v>0</v>
      </c>
      <c r="BA2052">
        <f>SUM(AW2052:AZ2052)</f>
        <v>0</v>
      </c>
      <c r="BB2052" t="str">
        <f>VLOOKUP(BA2052,'Standard Deviations'!$L$1:$M$11,2,TRUE)</f>
        <v>No Tier</v>
      </c>
    </row>
    <row r="2053" spans="1:54">
      <c r="A2053">
        <v>8082</v>
      </c>
      <c r="B2053">
        <v>1971</v>
      </c>
      <c r="C2053">
        <f>2024-B2053</f>
        <v>53</v>
      </c>
      <c r="D2053" t="str">
        <f>VLOOKUP(B2053,Reference!$A$1:$B$125, 2)</f>
        <v>Gen X</v>
      </c>
      <c r="E2053" t="s">
        <v>54</v>
      </c>
      <c r="F2053" t="str">
        <f>IF(E2053="High School", "No College", "College")</f>
        <v>College</v>
      </c>
      <c r="G2053" t="s">
        <v>55</v>
      </c>
      <c r="H2053">
        <v>25721</v>
      </c>
      <c r="I2053">
        <v>25721</v>
      </c>
      <c r="J2053" s="4" t="s">
        <v>341</v>
      </c>
      <c r="K2053">
        <v>1</v>
      </c>
      <c r="L2053">
        <v>0</v>
      </c>
      <c r="M2053" t="str">
        <f>IF(OR(K2053&gt;0, L2053&gt;0), "Parent", "Not Parent")</f>
        <v>Parent</v>
      </c>
      <c r="N2053" t="s">
        <v>724</v>
      </c>
      <c r="O2053" s="8">
        <v>41916</v>
      </c>
      <c r="P2053" s="9">
        <f>O2053-N2053</f>
        <v>501</v>
      </c>
      <c r="Q2053">
        <v>75</v>
      </c>
      <c r="R2053" s="9">
        <f>P2053-Q2053</f>
        <v>426</v>
      </c>
      <c r="S2053" s="8">
        <f>O2053-R2053</f>
        <v>41490</v>
      </c>
      <c r="T2053">
        <v>1</v>
      </c>
      <c r="U2053">
        <v>3</v>
      </c>
      <c r="V2053">
        <v>6</v>
      </c>
      <c r="W2053">
        <v>3</v>
      </c>
      <c r="X2053">
        <v>6</v>
      </c>
      <c r="Y2053">
        <v>15</v>
      </c>
      <c r="Z2053">
        <v>34</v>
      </c>
      <c r="AA2053">
        <f>Z2053/P2053</f>
        <v>6.7864271457085831E-2</v>
      </c>
      <c r="AB2053" s="14" t="s">
        <v>506</v>
      </c>
      <c r="AC2053" s="13" t="s">
        <v>63</v>
      </c>
      <c r="AD2053">
        <v>1</v>
      </c>
      <c r="AE2053" t="str">
        <f>IF(AD2053&gt;3, "Prefers Discount", "Discount Indifferent")</f>
        <v>Discount Indifferent</v>
      </c>
      <c r="AF2053">
        <v>2</v>
      </c>
      <c r="AG2053">
        <v>1</v>
      </c>
      <c r="AH2053">
        <v>1</v>
      </c>
      <c r="AI2053" t="str">
        <f>INDEX($AF$1:$AH$1,MATCH(MAX(AF2053:AH2053),AF2053:AH2053,0))</f>
        <v>Store_Orders</v>
      </c>
      <c r="AJ2053">
        <v>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f>SUM(AK2053:AO2053)</f>
        <v>0</v>
      </c>
      <c r="AQ2053" t="s">
        <v>67</v>
      </c>
      <c r="AR2053">
        <v>1</v>
      </c>
      <c r="AS2053" t="str">
        <f>IF(OR(AK2053&gt;0, AL2053&gt;0, AM2053&gt;0, AN2053&gt;0, AO2053&gt;0), "Converted", "Not Converted")</f>
        <v>Not Converted</v>
      </c>
      <c r="AT2053">
        <v>0</v>
      </c>
      <c r="AU2053">
        <v>3</v>
      </c>
      <c r="AV2053">
        <v>11</v>
      </c>
      <c r="AW2053">
        <f>IF(Z2053&gt;607, 4, 0)</f>
        <v>0</v>
      </c>
      <c r="AX2053">
        <f>IF(AA2053&gt;1.6588, 3, 0)</f>
        <v>0</v>
      </c>
      <c r="AY2053">
        <f>IF(P2053&gt;401, 2, 0)</f>
        <v>2</v>
      </c>
      <c r="AZ2053">
        <f>IF(I2053&gt;52915.77, 1, 0)</f>
        <v>0</v>
      </c>
      <c r="BA2053">
        <f>SUM(AW2053:AZ2053)</f>
        <v>2</v>
      </c>
      <c r="BB2053" t="str">
        <f>VLOOKUP(BA2053,'Standard Deviations'!$L$1:$M$11,2,TRUE)</f>
        <v>Bronze</v>
      </c>
    </row>
    <row r="2054" spans="1:54">
      <c r="A2054">
        <v>8953</v>
      </c>
      <c r="B2054">
        <v>1965</v>
      </c>
      <c r="C2054">
        <f>2024-B2054</f>
        <v>59</v>
      </c>
      <c r="D2054" t="str">
        <f>VLOOKUP(B2054,Reference!$A$1:$B$125, 2)</f>
        <v>Gen X</v>
      </c>
      <c r="E2054" t="s">
        <v>64</v>
      </c>
      <c r="F2054" t="str">
        <f>IF(E2054="High School", "No College", "College")</f>
        <v>College</v>
      </c>
      <c r="G2054" t="s">
        <v>60</v>
      </c>
      <c r="H2054">
        <v>35791</v>
      </c>
      <c r="I2054">
        <v>35791</v>
      </c>
      <c r="J2054" s="4" t="s">
        <v>175</v>
      </c>
      <c r="K2054">
        <v>2</v>
      </c>
      <c r="L2054">
        <v>1</v>
      </c>
      <c r="M2054" t="str">
        <f>IF(OR(K2054&gt;0, L2054&gt;0), "Parent", "Not Parent")</f>
        <v>Parent</v>
      </c>
      <c r="N2054" t="s">
        <v>582</v>
      </c>
      <c r="O2054" s="8">
        <v>41916</v>
      </c>
      <c r="P2054" s="9">
        <f>O2054-N2054</f>
        <v>516</v>
      </c>
      <c r="Q2054">
        <v>94</v>
      </c>
      <c r="R2054" s="9">
        <f>P2054-Q2054</f>
        <v>422</v>
      </c>
      <c r="S2054" s="8">
        <f>O2054-R2054</f>
        <v>41494</v>
      </c>
      <c r="T2054">
        <v>27</v>
      </c>
      <c r="U2054">
        <v>0</v>
      </c>
      <c r="V2054">
        <v>5</v>
      </c>
      <c r="W2054">
        <v>0</v>
      </c>
      <c r="X2054">
        <v>0</v>
      </c>
      <c r="Y2054">
        <v>3</v>
      </c>
      <c r="Z2054">
        <v>35</v>
      </c>
      <c r="AA2054">
        <f>Z2054/P2054</f>
        <v>6.7829457364341081E-2</v>
      </c>
      <c r="AB2054" s="14" t="s">
        <v>506</v>
      </c>
      <c r="AC2054" s="13" t="s">
        <v>63</v>
      </c>
      <c r="AD2054">
        <v>2</v>
      </c>
      <c r="AE2054" t="str">
        <f>IF(AD2054&gt;3, "Prefers Discount", "Discount Indifferent")</f>
        <v>Discount Indifferent</v>
      </c>
      <c r="AF2054">
        <v>3</v>
      </c>
      <c r="AG2054">
        <v>1</v>
      </c>
      <c r="AH2054">
        <v>0</v>
      </c>
      <c r="AI2054" t="str">
        <f>INDEX($AF$1:$AH$1,MATCH(MAX(AF2054:AH2054),AF2054:AH2054,0))</f>
        <v>Store_Orders</v>
      </c>
      <c r="AJ2054">
        <v>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f>SUM(AK2054:AO2054)</f>
        <v>0</v>
      </c>
      <c r="AQ2054" t="s">
        <v>67</v>
      </c>
      <c r="AR2054">
        <v>0</v>
      </c>
      <c r="AS2054" t="str">
        <f>IF(OR(AK2054&gt;0, AL2054&gt;0, AM2054&gt;0, AN2054&gt;0, AO2054&gt;0), "Converted", "Not Converted")</f>
        <v>Not Converted</v>
      </c>
      <c r="AT2054">
        <v>0</v>
      </c>
      <c r="AU2054">
        <v>3</v>
      </c>
      <c r="AV2054">
        <v>11</v>
      </c>
      <c r="AW2054">
        <f>IF(Z2054&gt;607, 4, 0)</f>
        <v>0</v>
      </c>
      <c r="AX2054">
        <f>IF(AA2054&gt;1.6588, 3, 0)</f>
        <v>0</v>
      </c>
      <c r="AY2054">
        <f>IF(P2054&gt;401, 2, 0)</f>
        <v>2</v>
      </c>
      <c r="AZ2054">
        <f>IF(I2054&gt;52915.77, 1, 0)</f>
        <v>0</v>
      </c>
      <c r="BA2054">
        <f>SUM(AW2054:AZ2054)</f>
        <v>2</v>
      </c>
      <c r="BB2054" t="str">
        <f>VLOOKUP(BA2054,'Standard Deviations'!$L$1:$M$11,2,TRUE)</f>
        <v>Bronze</v>
      </c>
    </row>
    <row r="2055" spans="1:54">
      <c r="A2055">
        <v>10258</v>
      </c>
      <c r="B2055">
        <v>1965</v>
      </c>
      <c r="C2055">
        <f>2024-B2055</f>
        <v>59</v>
      </c>
      <c r="D2055" t="str">
        <f>VLOOKUP(B2055,Reference!$A$1:$B$125, 2)</f>
        <v>Gen X</v>
      </c>
      <c r="E2055" t="s">
        <v>64</v>
      </c>
      <c r="F2055" t="str">
        <f>IF(E2055="High School", "No College", "College")</f>
        <v>College</v>
      </c>
      <c r="G2055" t="s">
        <v>60</v>
      </c>
      <c r="H2055">
        <v>35791</v>
      </c>
      <c r="I2055">
        <v>35791</v>
      </c>
      <c r="J2055" s="4" t="s">
        <v>175</v>
      </c>
      <c r="K2055">
        <v>2</v>
      </c>
      <c r="L2055">
        <v>1</v>
      </c>
      <c r="M2055" t="str">
        <f>IF(OR(K2055&gt;0, L2055&gt;0), "Parent", "Not Parent")</f>
        <v>Parent</v>
      </c>
      <c r="N2055" t="s">
        <v>582</v>
      </c>
      <c r="O2055" s="8">
        <v>41916</v>
      </c>
      <c r="P2055" s="9">
        <f>O2055-N2055</f>
        <v>516</v>
      </c>
      <c r="Q2055">
        <v>94</v>
      </c>
      <c r="R2055" s="9">
        <f>P2055-Q2055</f>
        <v>422</v>
      </c>
      <c r="S2055" s="8">
        <f>O2055-R2055</f>
        <v>41494</v>
      </c>
      <c r="T2055">
        <v>27</v>
      </c>
      <c r="U2055">
        <v>0</v>
      </c>
      <c r="V2055">
        <v>5</v>
      </c>
      <c r="W2055">
        <v>0</v>
      </c>
      <c r="X2055">
        <v>0</v>
      </c>
      <c r="Y2055">
        <v>3</v>
      </c>
      <c r="Z2055">
        <v>35</v>
      </c>
      <c r="AA2055">
        <f>Z2055/P2055</f>
        <v>6.7829457364341081E-2</v>
      </c>
      <c r="AB2055" s="14" t="s">
        <v>506</v>
      </c>
      <c r="AC2055" s="13" t="s">
        <v>63</v>
      </c>
      <c r="AD2055">
        <v>2</v>
      </c>
      <c r="AE2055" t="str">
        <f>IF(AD2055&gt;3, "Prefers Discount", "Discount Indifferent")</f>
        <v>Discount Indifferent</v>
      </c>
      <c r="AF2055">
        <v>3</v>
      </c>
      <c r="AG2055">
        <v>1</v>
      </c>
      <c r="AH2055">
        <v>0</v>
      </c>
      <c r="AI2055" t="str">
        <f>INDEX($AF$1:$AH$1,MATCH(MAX(AF2055:AH2055),AF2055:AH2055,0))</f>
        <v>Store_Orders</v>
      </c>
      <c r="AJ2055">
        <v>8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f>SUM(AK2055:AO2055)</f>
        <v>0</v>
      </c>
      <c r="AQ2055" t="s">
        <v>67</v>
      </c>
      <c r="AR2055">
        <v>0</v>
      </c>
      <c r="AS2055" t="str">
        <f>IF(OR(AK2055&gt;0, AL2055&gt;0, AM2055&gt;0, AN2055&gt;0, AO2055&gt;0), "Converted", "Not Converted")</f>
        <v>Not Converted</v>
      </c>
      <c r="AT2055">
        <v>0</v>
      </c>
      <c r="AU2055">
        <v>3</v>
      </c>
      <c r="AV2055">
        <v>11</v>
      </c>
      <c r="AW2055">
        <f>IF(Z2055&gt;607, 4, 0)</f>
        <v>0</v>
      </c>
      <c r="AX2055">
        <f>IF(AA2055&gt;1.6588, 3, 0)</f>
        <v>0</v>
      </c>
      <c r="AY2055">
        <f>IF(P2055&gt;401, 2, 0)</f>
        <v>2</v>
      </c>
      <c r="AZ2055">
        <f>IF(I2055&gt;52915.77, 1, 0)</f>
        <v>0</v>
      </c>
      <c r="BA2055">
        <f>SUM(AW2055:AZ2055)</f>
        <v>2</v>
      </c>
      <c r="BB2055" t="str">
        <f>VLOOKUP(BA2055,'Standard Deviations'!$L$1:$M$11,2,TRUE)</f>
        <v>Bronze</v>
      </c>
    </row>
    <row r="2056" spans="1:54">
      <c r="A2056">
        <v>5731</v>
      </c>
      <c r="B2056">
        <v>1983</v>
      </c>
      <c r="C2056">
        <f>2024-B2056</f>
        <v>41</v>
      </c>
      <c r="D2056" t="str">
        <f>VLOOKUP(B2056,Reference!$A$1:$B$125, 2)</f>
        <v>Millennials</v>
      </c>
      <c r="E2056" t="s">
        <v>64</v>
      </c>
      <c r="F2056" t="str">
        <f>IF(E2056="High School", "No College", "College")</f>
        <v>College</v>
      </c>
      <c r="G2056" t="s">
        <v>55</v>
      </c>
      <c r="H2056">
        <v>27100</v>
      </c>
      <c r="I2056">
        <v>27100</v>
      </c>
      <c r="J2056" s="4" t="s">
        <v>341</v>
      </c>
      <c r="K2056">
        <v>1</v>
      </c>
      <c r="L2056">
        <v>0</v>
      </c>
      <c r="M2056" t="str">
        <f>IF(OR(K2056&gt;0, L2056&gt;0), "Parent", "Not Parent")</f>
        <v>Parent</v>
      </c>
      <c r="N2056" t="s">
        <v>279</v>
      </c>
      <c r="O2056" s="8">
        <v>41916</v>
      </c>
      <c r="P2056" s="9">
        <f>O2056-N2056</f>
        <v>547</v>
      </c>
      <c r="Q2056">
        <v>64</v>
      </c>
      <c r="R2056" s="9">
        <f>P2056-Q2056</f>
        <v>483</v>
      </c>
      <c r="S2056" s="8">
        <f>O2056-R2056</f>
        <v>41433</v>
      </c>
      <c r="T2056">
        <v>12</v>
      </c>
      <c r="U2056">
        <v>0</v>
      </c>
      <c r="V2056">
        <v>13</v>
      </c>
      <c r="W2056">
        <v>2</v>
      </c>
      <c r="X2056">
        <v>0</v>
      </c>
      <c r="Y2056">
        <v>10</v>
      </c>
      <c r="Z2056">
        <v>37</v>
      </c>
      <c r="AA2056">
        <f>Z2056/P2056</f>
        <v>6.7641681901279713E-2</v>
      </c>
      <c r="AB2056" s="14" t="s">
        <v>506</v>
      </c>
      <c r="AC2056" s="13" t="s">
        <v>63</v>
      </c>
      <c r="AD2056">
        <v>1</v>
      </c>
      <c r="AE2056" t="str">
        <f>IF(AD2056&gt;3, "Prefers Discount", "Discount Indifferent")</f>
        <v>Discount Indifferent</v>
      </c>
      <c r="AF2056">
        <v>3</v>
      </c>
      <c r="AG2056">
        <v>1</v>
      </c>
      <c r="AH2056">
        <v>0</v>
      </c>
      <c r="AI2056" t="str">
        <f>INDEX($AF$1:$AH$1,MATCH(MAX(AF2056:AH2056),AF2056:AH2056,0))</f>
        <v>Store_Orders</v>
      </c>
      <c r="AJ2056">
        <v>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f>SUM(AK2056:AO2056)</f>
        <v>0</v>
      </c>
      <c r="AQ2056" t="s">
        <v>67</v>
      </c>
      <c r="AR2056">
        <v>0</v>
      </c>
      <c r="AS2056" t="str">
        <f>IF(OR(AK2056&gt;0, AL2056&gt;0, AM2056&gt;0, AN2056&gt;0, AO2056&gt;0), "Converted", "Not Converted")</f>
        <v>Not Converted</v>
      </c>
      <c r="AT2056">
        <v>0</v>
      </c>
      <c r="AU2056">
        <v>3</v>
      </c>
      <c r="AV2056">
        <v>11</v>
      </c>
      <c r="AW2056">
        <f>IF(Z2056&gt;607, 4, 0)</f>
        <v>0</v>
      </c>
      <c r="AX2056">
        <f>IF(AA2056&gt;1.6588, 3, 0)</f>
        <v>0</v>
      </c>
      <c r="AY2056">
        <f>IF(P2056&gt;401, 2, 0)</f>
        <v>2</v>
      </c>
      <c r="AZ2056">
        <f>IF(I2056&gt;52915.77, 1, 0)</f>
        <v>0</v>
      </c>
      <c r="BA2056">
        <f>SUM(AW2056:AZ2056)</f>
        <v>2</v>
      </c>
      <c r="BB2056" t="str">
        <f>VLOOKUP(BA2056,'Standard Deviations'!$L$1:$M$11,2,TRUE)</f>
        <v>Bronze</v>
      </c>
    </row>
    <row r="2057" spans="1:54">
      <c r="A2057">
        <v>7152</v>
      </c>
      <c r="B2057">
        <v>1983</v>
      </c>
      <c r="C2057">
        <f>2024-B2057</f>
        <v>41</v>
      </c>
      <c r="D2057" t="str">
        <f>VLOOKUP(B2057,Reference!$A$1:$B$125, 2)</f>
        <v>Millennials</v>
      </c>
      <c r="E2057" t="s">
        <v>64</v>
      </c>
      <c r="F2057" t="str">
        <f>IF(E2057="High School", "No College", "College")</f>
        <v>College</v>
      </c>
      <c r="G2057" t="s">
        <v>55</v>
      </c>
      <c r="H2057">
        <v>27100</v>
      </c>
      <c r="I2057">
        <v>27100</v>
      </c>
      <c r="J2057" s="4" t="s">
        <v>341</v>
      </c>
      <c r="K2057">
        <v>1</v>
      </c>
      <c r="L2057">
        <v>0</v>
      </c>
      <c r="M2057" t="str">
        <f>IF(OR(K2057&gt;0, L2057&gt;0), "Parent", "Not Parent")</f>
        <v>Parent</v>
      </c>
      <c r="N2057" t="s">
        <v>279</v>
      </c>
      <c r="O2057" s="8">
        <v>41916</v>
      </c>
      <c r="P2057" s="9">
        <f>O2057-N2057</f>
        <v>547</v>
      </c>
      <c r="Q2057">
        <v>64</v>
      </c>
      <c r="R2057" s="9">
        <f>P2057-Q2057</f>
        <v>483</v>
      </c>
      <c r="S2057" s="8">
        <f>O2057-R2057</f>
        <v>41433</v>
      </c>
      <c r="T2057">
        <v>12</v>
      </c>
      <c r="U2057">
        <v>0</v>
      </c>
      <c r="V2057">
        <v>13</v>
      </c>
      <c r="W2057">
        <v>2</v>
      </c>
      <c r="X2057">
        <v>0</v>
      </c>
      <c r="Y2057">
        <v>10</v>
      </c>
      <c r="Z2057">
        <v>37</v>
      </c>
      <c r="AA2057">
        <f>Z2057/P2057</f>
        <v>6.7641681901279713E-2</v>
      </c>
      <c r="AB2057" s="14" t="s">
        <v>506</v>
      </c>
      <c r="AC2057" s="13" t="s">
        <v>63</v>
      </c>
      <c r="AD2057">
        <v>1</v>
      </c>
      <c r="AE2057" t="str">
        <f>IF(AD2057&gt;3, "Prefers Discount", "Discount Indifferent")</f>
        <v>Discount Indifferent</v>
      </c>
      <c r="AF2057">
        <v>3</v>
      </c>
      <c r="AG2057">
        <v>1</v>
      </c>
      <c r="AH2057">
        <v>0</v>
      </c>
      <c r="AI2057" t="str">
        <f>INDEX($AF$1:$AH$1,MATCH(MAX(AF2057:AH2057),AF2057:AH2057,0))</f>
        <v>Store_Orders</v>
      </c>
      <c r="AJ2057">
        <v>7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f>SUM(AK2057:AO2057)</f>
        <v>0</v>
      </c>
      <c r="AQ2057" t="s">
        <v>67</v>
      </c>
      <c r="AR2057">
        <v>0</v>
      </c>
      <c r="AS2057" t="str">
        <f>IF(OR(AK2057&gt;0, AL2057&gt;0, AM2057&gt;0, AN2057&gt;0, AO2057&gt;0), "Converted", "Not Converted")</f>
        <v>Not Converted</v>
      </c>
      <c r="AT2057">
        <v>0</v>
      </c>
      <c r="AU2057">
        <v>3</v>
      </c>
      <c r="AV2057">
        <v>11</v>
      </c>
      <c r="AW2057">
        <f>IF(Z2057&gt;607, 4, 0)</f>
        <v>0</v>
      </c>
      <c r="AX2057">
        <f>IF(AA2057&gt;1.6588, 3, 0)</f>
        <v>0</v>
      </c>
      <c r="AY2057">
        <f>IF(P2057&gt;401, 2, 0)</f>
        <v>2</v>
      </c>
      <c r="AZ2057">
        <f>IF(I2057&gt;52915.77, 1, 0)</f>
        <v>0</v>
      </c>
      <c r="BA2057">
        <f>SUM(AW2057:AZ2057)</f>
        <v>2</v>
      </c>
      <c r="BB2057" t="str">
        <f>VLOOKUP(BA2057,'Standard Deviations'!$L$1:$M$11,2,TRUE)</f>
        <v>Bronze</v>
      </c>
    </row>
    <row r="2058" spans="1:54">
      <c r="A2058">
        <v>10022</v>
      </c>
      <c r="B2058">
        <v>1973</v>
      </c>
      <c r="C2058">
        <f>2024-B2058</f>
        <v>51</v>
      </c>
      <c r="D2058" t="str">
        <f>VLOOKUP(B2058,Reference!$A$1:$B$125, 2)</f>
        <v>Gen X</v>
      </c>
      <c r="E2058" t="s">
        <v>68</v>
      </c>
      <c r="F2058" t="str">
        <f>IF(E2058="High School", "No College", "College")</f>
        <v>College</v>
      </c>
      <c r="G2058" t="s">
        <v>60</v>
      </c>
      <c r="H2058">
        <v>54466</v>
      </c>
      <c r="I2058">
        <v>54466</v>
      </c>
      <c r="J2058" s="4" t="s">
        <v>61</v>
      </c>
      <c r="K2058">
        <v>1</v>
      </c>
      <c r="L2058">
        <v>1</v>
      </c>
      <c r="M2058" t="str">
        <f>IF(OR(K2058&gt;0, L2058&gt;0), "Parent", "Not Parent")</f>
        <v>Parent</v>
      </c>
      <c r="N2058" t="s">
        <v>675</v>
      </c>
      <c r="O2058" s="8">
        <v>41916</v>
      </c>
      <c r="P2058" s="9">
        <f>O2058-N2058</f>
        <v>237</v>
      </c>
      <c r="Q2058">
        <v>78</v>
      </c>
      <c r="R2058" s="9">
        <f>P2058-Q2058</f>
        <v>159</v>
      </c>
      <c r="S2058" s="8">
        <f>O2058-R2058</f>
        <v>41757</v>
      </c>
      <c r="T2058">
        <v>12</v>
      </c>
      <c r="U2058">
        <v>0</v>
      </c>
      <c r="V2058">
        <v>4</v>
      </c>
      <c r="W2058">
        <v>0</v>
      </c>
      <c r="X2058">
        <v>0</v>
      </c>
      <c r="Y2058">
        <v>0</v>
      </c>
      <c r="Z2058">
        <v>16</v>
      </c>
      <c r="AA2058">
        <f>Z2058/P2058</f>
        <v>6.7510548523206745E-2</v>
      </c>
      <c r="AB2058" s="14" t="s">
        <v>506</v>
      </c>
      <c r="AC2058" s="13" t="s">
        <v>63</v>
      </c>
      <c r="AD2058">
        <v>1</v>
      </c>
      <c r="AE2058" t="str">
        <f>IF(AD2058&gt;3, "Prefers Discount", "Discount Indifferent")</f>
        <v>Discount Indifferent</v>
      </c>
      <c r="AF2058">
        <v>2</v>
      </c>
      <c r="AG2058">
        <v>1</v>
      </c>
      <c r="AH2058">
        <v>0</v>
      </c>
      <c r="AI2058" t="str">
        <f>INDEX($AF$1:$AH$1,MATCH(MAX(AF2058:AH2058),AF2058:AH2058,0))</f>
        <v>Store_Orders</v>
      </c>
      <c r="AJ2058">
        <v>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f>SUM(AK2058:AO2058)</f>
        <v>0</v>
      </c>
      <c r="AQ2058" t="s">
        <v>67</v>
      </c>
      <c r="AR2058">
        <v>0</v>
      </c>
      <c r="AS2058" t="str">
        <f>IF(OR(AK2058&gt;0, AL2058&gt;0, AM2058&gt;0, AN2058&gt;0, AO2058&gt;0), "Converted", "Not Converted")</f>
        <v>Not Converted</v>
      </c>
      <c r="AT2058">
        <v>0</v>
      </c>
      <c r="AU2058">
        <v>3</v>
      </c>
      <c r="AV2058">
        <v>11</v>
      </c>
      <c r="AW2058">
        <f>IF(Z2058&gt;607, 4, 0)</f>
        <v>0</v>
      </c>
      <c r="AX2058">
        <f>IF(AA2058&gt;1.6588, 3, 0)</f>
        <v>0</v>
      </c>
      <c r="AY2058">
        <f>IF(P2058&gt;401, 2, 0)</f>
        <v>0</v>
      </c>
      <c r="AZ2058">
        <f>IF(I2058&gt;52915.77, 1, 0)</f>
        <v>1</v>
      </c>
      <c r="BA2058">
        <f>SUM(AW2058:AZ2058)</f>
        <v>1</v>
      </c>
      <c r="BB2058" t="str">
        <f>VLOOKUP(BA2058,'Standard Deviations'!$L$1:$M$11,2,TRUE)</f>
        <v>Bronze</v>
      </c>
    </row>
    <row r="2059" spans="1:54">
      <c r="A2059">
        <v>5394</v>
      </c>
      <c r="B2059">
        <v>1979</v>
      </c>
      <c r="C2059">
        <f>2024-B2059</f>
        <v>45</v>
      </c>
      <c r="D2059" t="str">
        <f>VLOOKUP(B2059,Reference!$A$1:$B$125, 2)</f>
        <v>Gen X</v>
      </c>
      <c r="E2059" t="s">
        <v>546</v>
      </c>
      <c r="F2059" t="str">
        <f>IF(E2059="High School", "No College", "College")</f>
        <v>No College</v>
      </c>
      <c r="G2059" t="s">
        <v>60</v>
      </c>
      <c r="H2059">
        <v>16014</v>
      </c>
      <c r="I2059">
        <v>16014</v>
      </c>
      <c r="J2059" s="4" t="s">
        <v>341</v>
      </c>
      <c r="K2059">
        <v>1</v>
      </c>
      <c r="L2059">
        <v>1</v>
      </c>
      <c r="M2059" t="str">
        <f>IF(OR(K2059&gt;0, L2059&gt;0), "Parent", "Not Parent")</f>
        <v>Parent</v>
      </c>
      <c r="N2059" t="s">
        <v>359</v>
      </c>
      <c r="O2059" s="8">
        <v>41916</v>
      </c>
      <c r="P2059" s="9">
        <f>O2059-N2059</f>
        <v>566</v>
      </c>
      <c r="Q2059">
        <v>42</v>
      </c>
      <c r="R2059" s="9">
        <f>P2059-Q2059</f>
        <v>524</v>
      </c>
      <c r="S2059" s="8">
        <f>O2059-R2059</f>
        <v>41392</v>
      </c>
      <c r="T2059">
        <v>3</v>
      </c>
      <c r="U2059">
        <v>9</v>
      </c>
      <c r="V2059">
        <v>4</v>
      </c>
      <c r="W2059">
        <v>7</v>
      </c>
      <c r="X2059">
        <v>8</v>
      </c>
      <c r="Y2059">
        <v>7</v>
      </c>
      <c r="Z2059">
        <v>38</v>
      </c>
      <c r="AA2059">
        <f>Z2059/P2059</f>
        <v>6.7137809187279157E-2</v>
      </c>
      <c r="AB2059" s="11" t="s">
        <v>506</v>
      </c>
      <c r="AC2059" t="s">
        <v>59</v>
      </c>
      <c r="AD2059">
        <v>4</v>
      </c>
      <c r="AE2059" t="str">
        <f>IF(AD2059&gt;3, "Prefers Discount", "Discount Indifferent")</f>
        <v>Prefers Discount</v>
      </c>
      <c r="AF2059">
        <v>4</v>
      </c>
      <c r="AG2059">
        <v>1</v>
      </c>
      <c r="AH2059">
        <v>1</v>
      </c>
      <c r="AI2059" t="str">
        <f>INDEX($AF$1:$AH$1,MATCH(MAX(AF2059:AH2059),AF2059:AH2059,0))</f>
        <v>Store_Orders</v>
      </c>
      <c r="AJ2059">
        <v>3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f>SUM(AK2059:AO2059)</f>
        <v>0</v>
      </c>
      <c r="AQ2059" t="s">
        <v>67</v>
      </c>
      <c r="AR2059">
        <v>0</v>
      </c>
      <c r="AS2059" t="str">
        <f>IF(OR(AK2059&gt;0, AL2059&gt;0, AM2059&gt;0, AN2059&gt;0, AO2059&gt;0), "Converted", "Not Converted")</f>
        <v>Not Converted</v>
      </c>
      <c r="AT2059">
        <v>0</v>
      </c>
      <c r="AU2059">
        <v>3</v>
      </c>
      <c r="AV2059">
        <v>11</v>
      </c>
      <c r="AW2059">
        <f>IF(Z2059&gt;607, 4, 0)</f>
        <v>0</v>
      </c>
      <c r="AX2059">
        <f>IF(AA2059&gt;1.6588, 3, 0)</f>
        <v>0</v>
      </c>
      <c r="AY2059">
        <f>IF(P2059&gt;401, 2, 0)</f>
        <v>2</v>
      </c>
      <c r="AZ2059">
        <f>IF(I2059&gt;52915.77, 1, 0)</f>
        <v>0</v>
      </c>
      <c r="BA2059">
        <f>SUM(AW2059:AZ2059)</f>
        <v>2</v>
      </c>
      <c r="BB2059" t="str">
        <f>VLOOKUP(BA2059,'Standard Deviations'!$L$1:$M$11,2,TRUE)</f>
        <v>Bronze</v>
      </c>
    </row>
    <row r="2060" spans="1:54">
      <c r="A2060">
        <v>2814</v>
      </c>
      <c r="B2060">
        <v>1976</v>
      </c>
      <c r="C2060">
        <f>2024-B2060</f>
        <v>48</v>
      </c>
      <c r="D2060" t="str">
        <f>VLOOKUP(B2060,Reference!$A$1:$B$125, 2)</f>
        <v>Gen X</v>
      </c>
      <c r="E2060" t="s">
        <v>64</v>
      </c>
      <c r="F2060" t="str">
        <f>IF(E2060="High School", "No College", "College")</f>
        <v>College</v>
      </c>
      <c r="G2060" t="s">
        <v>65</v>
      </c>
      <c r="H2060">
        <v>30560</v>
      </c>
      <c r="I2060">
        <v>30560</v>
      </c>
      <c r="J2060" s="4" t="s">
        <v>341</v>
      </c>
      <c r="K2060">
        <v>1</v>
      </c>
      <c r="L2060">
        <v>0</v>
      </c>
      <c r="M2060" t="str">
        <f>IF(OR(K2060&gt;0, L2060&gt;0), "Parent", "Not Parent")</f>
        <v>Parent</v>
      </c>
      <c r="N2060" t="s">
        <v>567</v>
      </c>
      <c r="O2060" s="8">
        <v>41916</v>
      </c>
      <c r="P2060" s="9">
        <f>O2060-N2060</f>
        <v>464</v>
      </c>
      <c r="Q2060">
        <v>6</v>
      </c>
      <c r="R2060" s="9">
        <f>P2060-Q2060</f>
        <v>458</v>
      </c>
      <c r="S2060" s="8">
        <f>O2060-R2060</f>
        <v>41458</v>
      </c>
      <c r="T2060">
        <v>9</v>
      </c>
      <c r="U2060">
        <v>1</v>
      </c>
      <c r="V2060">
        <v>5</v>
      </c>
      <c r="W2060">
        <v>4</v>
      </c>
      <c r="X2060">
        <v>5</v>
      </c>
      <c r="Y2060">
        <v>7</v>
      </c>
      <c r="Z2060">
        <v>31</v>
      </c>
      <c r="AA2060">
        <f>Z2060/P2060</f>
        <v>6.6810344827586202E-2</v>
      </c>
      <c r="AB2060" s="11" t="s">
        <v>506</v>
      </c>
      <c r="AC2060" t="s">
        <v>59</v>
      </c>
      <c r="AD2060">
        <v>1</v>
      </c>
      <c r="AE2060" t="str">
        <f>IF(AD2060&gt;3, "Prefers Discount", "Discount Indifferent")</f>
        <v>Discount Indifferent</v>
      </c>
      <c r="AF2060">
        <v>3</v>
      </c>
      <c r="AG2060">
        <v>1</v>
      </c>
      <c r="AH2060">
        <v>0</v>
      </c>
      <c r="AI2060" t="str">
        <f>INDEX($AF$1:$AH$1,MATCH(MAX(AF2060:AH2060),AF2060:AH2060,0))</f>
        <v>Store_Orders</v>
      </c>
      <c r="AJ2060">
        <v>7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f>SUM(AK2060:AO2060)</f>
        <v>0</v>
      </c>
      <c r="AQ2060" t="s">
        <v>67</v>
      </c>
      <c r="AR2060">
        <v>0</v>
      </c>
      <c r="AS2060" t="str">
        <f>IF(OR(AK2060&gt;0, AL2060&gt;0, AM2060&gt;0, AN2060&gt;0, AO2060&gt;0), "Converted", "Not Converted")</f>
        <v>Not Converted</v>
      </c>
      <c r="AT2060">
        <v>0</v>
      </c>
      <c r="AU2060">
        <v>3</v>
      </c>
      <c r="AV2060">
        <v>11</v>
      </c>
      <c r="AW2060">
        <f>IF(Z2060&gt;607, 4, 0)</f>
        <v>0</v>
      </c>
      <c r="AX2060">
        <f>IF(AA2060&gt;1.6588, 3, 0)</f>
        <v>0</v>
      </c>
      <c r="AY2060">
        <f>IF(P2060&gt;401, 2, 0)</f>
        <v>2</v>
      </c>
      <c r="AZ2060">
        <f>IF(I2060&gt;52915.77, 1, 0)</f>
        <v>0</v>
      </c>
      <c r="BA2060">
        <f>SUM(AW2060:AZ2060)</f>
        <v>2</v>
      </c>
      <c r="BB2060" t="str">
        <f>VLOOKUP(BA2060,'Standard Deviations'!$L$1:$M$11,2,TRUE)</f>
        <v>Bronze</v>
      </c>
    </row>
    <row r="2061" spans="1:54">
      <c r="A2061">
        <v>2711</v>
      </c>
      <c r="B2061">
        <v>1976</v>
      </c>
      <c r="C2061">
        <f>2024-B2061</f>
        <v>48</v>
      </c>
      <c r="D2061" t="str">
        <f>VLOOKUP(B2061,Reference!$A$1:$B$125, 2)</f>
        <v>Gen X</v>
      </c>
      <c r="E2061" t="s">
        <v>64</v>
      </c>
      <c r="F2061" t="str">
        <f>IF(E2061="High School", "No College", "College")</f>
        <v>College</v>
      </c>
      <c r="G2061" t="s">
        <v>65</v>
      </c>
      <c r="H2061">
        <v>30560</v>
      </c>
      <c r="I2061">
        <v>30560</v>
      </c>
      <c r="J2061" s="4" t="s">
        <v>341</v>
      </c>
      <c r="K2061">
        <v>1</v>
      </c>
      <c r="L2061">
        <v>0</v>
      </c>
      <c r="M2061" t="str">
        <f>IF(OR(K2061&gt;0, L2061&gt;0), "Parent", "Not Parent")</f>
        <v>Parent</v>
      </c>
      <c r="N2061" t="s">
        <v>567</v>
      </c>
      <c r="O2061" s="8">
        <v>41916</v>
      </c>
      <c r="P2061" s="9">
        <f>O2061-N2061</f>
        <v>464</v>
      </c>
      <c r="Q2061">
        <v>6</v>
      </c>
      <c r="R2061" s="9">
        <f>P2061-Q2061</f>
        <v>458</v>
      </c>
      <c r="S2061" s="8">
        <f>O2061-R2061</f>
        <v>41458</v>
      </c>
      <c r="T2061">
        <v>9</v>
      </c>
      <c r="U2061">
        <v>1</v>
      </c>
      <c r="V2061">
        <v>5</v>
      </c>
      <c r="W2061">
        <v>4</v>
      </c>
      <c r="X2061">
        <v>5</v>
      </c>
      <c r="Y2061">
        <v>7</v>
      </c>
      <c r="Z2061">
        <v>31</v>
      </c>
      <c r="AA2061">
        <f>Z2061/P2061</f>
        <v>6.6810344827586202E-2</v>
      </c>
      <c r="AB2061" s="11" t="s">
        <v>506</v>
      </c>
      <c r="AC2061" t="s">
        <v>59</v>
      </c>
      <c r="AD2061">
        <v>1</v>
      </c>
      <c r="AE2061" t="str">
        <f>IF(AD2061&gt;3, "Prefers Discount", "Discount Indifferent")</f>
        <v>Discount Indifferent</v>
      </c>
      <c r="AF2061">
        <v>3</v>
      </c>
      <c r="AG2061">
        <v>1</v>
      </c>
      <c r="AH2061">
        <v>0</v>
      </c>
      <c r="AI2061" t="str">
        <f>INDEX($AF$1:$AH$1,MATCH(MAX(AF2061:AH2061),AF2061:AH2061,0))</f>
        <v>Store_Orders</v>
      </c>
      <c r="AJ2061">
        <v>7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f>SUM(AK2061:AO2061)</f>
        <v>0</v>
      </c>
      <c r="AQ2061" t="s">
        <v>67</v>
      </c>
      <c r="AR2061">
        <v>0</v>
      </c>
      <c r="AS2061" t="str">
        <f>IF(OR(AK2061&gt;0, AL2061&gt;0, AM2061&gt;0, AN2061&gt;0, AO2061&gt;0), "Converted", "Not Converted")</f>
        <v>Not Converted</v>
      </c>
      <c r="AT2061">
        <v>0</v>
      </c>
      <c r="AU2061">
        <v>3</v>
      </c>
      <c r="AV2061">
        <v>11</v>
      </c>
      <c r="AW2061">
        <f>IF(Z2061&gt;607, 4, 0)</f>
        <v>0</v>
      </c>
      <c r="AX2061">
        <f>IF(AA2061&gt;1.6588, 3, 0)</f>
        <v>0</v>
      </c>
      <c r="AY2061">
        <f>IF(P2061&gt;401, 2, 0)</f>
        <v>2</v>
      </c>
      <c r="AZ2061">
        <f>IF(I2061&gt;52915.77, 1, 0)</f>
        <v>0</v>
      </c>
      <c r="BA2061">
        <f>SUM(AW2061:AZ2061)</f>
        <v>2</v>
      </c>
      <c r="BB2061" t="str">
        <f>VLOOKUP(BA2061,'Standard Deviations'!$L$1:$M$11,2,TRUE)</f>
        <v>Bronze</v>
      </c>
    </row>
    <row r="2062" spans="1:54">
      <c r="A2062">
        <v>1176</v>
      </c>
      <c r="B2062">
        <v>1973</v>
      </c>
      <c r="C2062">
        <f>2024-B2062</f>
        <v>51</v>
      </c>
      <c r="D2062" t="str">
        <f>VLOOKUP(B2062,Reference!$A$1:$B$125, 2)</f>
        <v>Gen X</v>
      </c>
      <c r="E2062" t="s">
        <v>54</v>
      </c>
      <c r="F2062" t="str">
        <f>IF(E2062="High School", "No College", "College")</f>
        <v>College</v>
      </c>
      <c r="G2062" t="s">
        <v>55</v>
      </c>
      <c r="H2062">
        <v>26228</v>
      </c>
      <c r="I2062">
        <v>26228</v>
      </c>
      <c r="J2062" s="4" t="s">
        <v>341</v>
      </c>
      <c r="K2062">
        <v>1</v>
      </c>
      <c r="L2062">
        <v>0</v>
      </c>
      <c r="M2062" t="str">
        <f>IF(OR(K2062&gt;0, L2062&gt;0), "Parent", "Not Parent")</f>
        <v>Parent</v>
      </c>
      <c r="N2062" t="s">
        <v>384</v>
      </c>
      <c r="O2062" s="8">
        <v>41916</v>
      </c>
      <c r="P2062" s="9">
        <f>O2062-N2062</f>
        <v>377</v>
      </c>
      <c r="Q2062">
        <v>50</v>
      </c>
      <c r="R2062" s="9">
        <f>P2062-Q2062</f>
        <v>327</v>
      </c>
      <c r="S2062" s="8">
        <f>O2062-R2062</f>
        <v>41589</v>
      </c>
      <c r="T2062">
        <v>2</v>
      </c>
      <c r="U2062">
        <v>6</v>
      </c>
      <c r="V2062">
        <v>4</v>
      </c>
      <c r="W2062">
        <v>3</v>
      </c>
      <c r="X2062">
        <v>1</v>
      </c>
      <c r="Y2062">
        <v>9</v>
      </c>
      <c r="Z2062">
        <v>25</v>
      </c>
      <c r="AA2062">
        <f>Z2062/P2062</f>
        <v>6.6312997347480113E-2</v>
      </c>
      <c r="AB2062" s="14" t="s">
        <v>506</v>
      </c>
      <c r="AC2062" s="13" t="s">
        <v>63</v>
      </c>
      <c r="AD2062">
        <v>1</v>
      </c>
      <c r="AE2062" t="str">
        <f>IF(AD2062&gt;3, "Prefers Discount", "Discount Indifferent")</f>
        <v>Discount Indifferent</v>
      </c>
      <c r="AF2062">
        <v>2</v>
      </c>
      <c r="AG2062">
        <v>1</v>
      </c>
      <c r="AH2062">
        <v>0</v>
      </c>
      <c r="AI2062" t="str">
        <f>INDEX($AF$1:$AH$1,MATCH(MAX(AF2062:AH2062),AF2062:AH2062,0))</f>
        <v>Store_Orders</v>
      </c>
      <c r="AJ2062">
        <v>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f>SUM(AK2062:AO2062)</f>
        <v>0</v>
      </c>
      <c r="AQ2062" t="s">
        <v>67</v>
      </c>
      <c r="AR2062">
        <v>0</v>
      </c>
      <c r="AS2062" t="str">
        <f>IF(OR(AK2062&gt;0, AL2062&gt;0, AM2062&gt;0, AN2062&gt;0, AO2062&gt;0), "Converted", "Not Converted")</f>
        <v>Not Converted</v>
      </c>
      <c r="AT2062">
        <v>0</v>
      </c>
      <c r="AU2062">
        <v>3</v>
      </c>
      <c r="AV2062">
        <v>11</v>
      </c>
      <c r="AW2062">
        <f>IF(Z2062&gt;607, 4, 0)</f>
        <v>0</v>
      </c>
      <c r="AX2062">
        <f>IF(AA2062&gt;1.6588, 3, 0)</f>
        <v>0</v>
      </c>
      <c r="AY2062">
        <f>IF(P2062&gt;401, 2, 0)</f>
        <v>0</v>
      </c>
      <c r="AZ2062">
        <f>IF(I2062&gt;52915.77, 1, 0)</f>
        <v>0</v>
      </c>
      <c r="BA2062">
        <f>SUM(AW2062:AZ2062)</f>
        <v>0</v>
      </c>
      <c r="BB2062" t="str">
        <f>VLOOKUP(BA2062,'Standard Deviations'!$L$1:$M$11,2,TRUE)</f>
        <v>No Tier</v>
      </c>
    </row>
    <row r="2063" spans="1:54">
      <c r="A2063">
        <v>11007</v>
      </c>
      <c r="B2063">
        <v>1968</v>
      </c>
      <c r="C2063">
        <f>2024-B2063</f>
        <v>56</v>
      </c>
      <c r="D2063" t="str">
        <f>VLOOKUP(B2063,Reference!$A$1:$B$125, 2)</f>
        <v>Gen X</v>
      </c>
      <c r="E2063" t="s">
        <v>68</v>
      </c>
      <c r="F2063" t="str">
        <f>IF(E2063="High School", "No College", "College")</f>
        <v>College</v>
      </c>
      <c r="G2063" t="s">
        <v>55</v>
      </c>
      <c r="H2063">
        <v>29187</v>
      </c>
      <c r="I2063">
        <v>29187</v>
      </c>
      <c r="J2063" s="4" t="s">
        <v>341</v>
      </c>
      <c r="K2063">
        <v>1</v>
      </c>
      <c r="L2063">
        <v>0</v>
      </c>
      <c r="M2063" t="str">
        <f>IF(OR(K2063&gt;0, L2063&gt;0), "Parent", "Not Parent")</f>
        <v>Parent</v>
      </c>
      <c r="N2063" t="s">
        <v>273</v>
      </c>
      <c r="O2063" s="8">
        <v>41916</v>
      </c>
      <c r="P2063" s="9">
        <f>O2063-N2063</f>
        <v>513</v>
      </c>
      <c r="Q2063">
        <v>43</v>
      </c>
      <c r="R2063" s="9">
        <f>P2063-Q2063</f>
        <v>470</v>
      </c>
      <c r="S2063" s="8">
        <f>O2063-R2063</f>
        <v>41446</v>
      </c>
      <c r="T2063">
        <v>26</v>
      </c>
      <c r="U2063">
        <v>0</v>
      </c>
      <c r="V2063">
        <v>6</v>
      </c>
      <c r="W2063">
        <v>0</v>
      </c>
      <c r="X2063">
        <v>0</v>
      </c>
      <c r="Y2063">
        <v>2</v>
      </c>
      <c r="Z2063">
        <v>34</v>
      </c>
      <c r="AA2063">
        <f>Z2063/P2063</f>
        <v>6.6276803118908378E-2</v>
      </c>
      <c r="AB2063" s="11" t="s">
        <v>506</v>
      </c>
      <c r="AC2063" t="s">
        <v>59</v>
      </c>
      <c r="AD2063">
        <v>1</v>
      </c>
      <c r="AE2063" t="str">
        <f>IF(AD2063&gt;3, "Prefers Discount", "Discount Indifferent")</f>
        <v>Discount Indifferent</v>
      </c>
      <c r="AF2063">
        <v>3</v>
      </c>
      <c r="AG2063">
        <v>1</v>
      </c>
      <c r="AH2063">
        <v>0</v>
      </c>
      <c r="AI2063" t="str">
        <f>INDEX($AF$1:$AH$1,MATCH(MAX(AF2063:AH2063),AF2063:AH2063,0))</f>
        <v>Store_Orders</v>
      </c>
      <c r="AJ2063">
        <v>8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f>SUM(AK2063:AO2063)</f>
        <v>0</v>
      </c>
      <c r="AQ2063" t="s">
        <v>67</v>
      </c>
      <c r="AR2063">
        <v>0</v>
      </c>
      <c r="AS2063" t="str">
        <f>IF(OR(AK2063&gt;0, AL2063&gt;0, AM2063&gt;0, AN2063&gt;0, AO2063&gt;0), "Converted", "Not Converted")</f>
        <v>Not Converted</v>
      </c>
      <c r="AT2063">
        <v>0</v>
      </c>
      <c r="AU2063">
        <v>3</v>
      </c>
      <c r="AV2063">
        <v>11</v>
      </c>
      <c r="AW2063">
        <f>IF(Z2063&gt;607, 4, 0)</f>
        <v>0</v>
      </c>
      <c r="AX2063">
        <f>IF(AA2063&gt;1.6588, 3, 0)</f>
        <v>0</v>
      </c>
      <c r="AY2063">
        <f>IF(P2063&gt;401, 2, 0)</f>
        <v>2</v>
      </c>
      <c r="AZ2063">
        <f>IF(I2063&gt;52915.77, 1, 0)</f>
        <v>0</v>
      </c>
      <c r="BA2063">
        <f>SUM(AW2063:AZ2063)</f>
        <v>2</v>
      </c>
      <c r="BB2063" t="str">
        <f>VLOOKUP(BA2063,'Standard Deviations'!$L$1:$M$11,2,TRUE)</f>
        <v>Bronze</v>
      </c>
    </row>
    <row r="2064" spans="1:54">
      <c r="A2064">
        <v>7901</v>
      </c>
      <c r="B2064">
        <v>1971</v>
      </c>
      <c r="C2064">
        <f>2024-B2064</f>
        <v>53</v>
      </c>
      <c r="D2064" t="str">
        <f>VLOOKUP(B2064,Reference!$A$1:$B$125, 2)</f>
        <v>Gen X</v>
      </c>
      <c r="E2064" t="s">
        <v>64</v>
      </c>
      <c r="F2064" t="str">
        <f>IF(E2064="High School", "No College", "College")</f>
        <v>College</v>
      </c>
      <c r="G2064" t="s">
        <v>55</v>
      </c>
      <c r="H2064">
        <v>34109</v>
      </c>
      <c r="I2064">
        <v>34109</v>
      </c>
      <c r="J2064" s="4" t="s">
        <v>175</v>
      </c>
      <c r="K2064">
        <v>0</v>
      </c>
      <c r="L2064">
        <v>1</v>
      </c>
      <c r="M2064" t="str">
        <f>IF(OR(K2064&gt;0, L2064&gt;0), "Parent", "Not Parent")</f>
        <v>Parent</v>
      </c>
      <c r="N2064" t="s">
        <v>250</v>
      </c>
      <c r="O2064" s="8">
        <v>41916</v>
      </c>
      <c r="P2064" s="9">
        <f>O2064-N2064</f>
        <v>332</v>
      </c>
      <c r="Q2064">
        <v>39</v>
      </c>
      <c r="R2064" s="9">
        <f>P2064-Q2064</f>
        <v>293</v>
      </c>
      <c r="S2064" s="8">
        <f>O2064-R2064</f>
        <v>41623</v>
      </c>
      <c r="T2064">
        <v>9</v>
      </c>
      <c r="U2064">
        <v>1</v>
      </c>
      <c r="V2064">
        <v>5</v>
      </c>
      <c r="W2064">
        <v>2</v>
      </c>
      <c r="X2064">
        <v>1</v>
      </c>
      <c r="Y2064">
        <v>4</v>
      </c>
      <c r="Z2064">
        <v>22</v>
      </c>
      <c r="AA2064">
        <f>Z2064/P2064</f>
        <v>6.6265060240963861E-2</v>
      </c>
      <c r="AB2064" s="11" t="s">
        <v>506</v>
      </c>
      <c r="AC2064" t="s">
        <v>59</v>
      </c>
      <c r="AD2064">
        <v>1</v>
      </c>
      <c r="AE2064" t="str">
        <f>IF(AD2064&gt;3, "Prefers Discount", "Discount Indifferent")</f>
        <v>Discount Indifferent</v>
      </c>
      <c r="AF2064">
        <v>3</v>
      </c>
      <c r="AG2064">
        <v>0</v>
      </c>
      <c r="AH2064">
        <v>0</v>
      </c>
      <c r="AI2064" t="str">
        <f>INDEX($AF$1:$AH$1,MATCH(MAX(AF2064:AH2064),AF2064:AH2064,0))</f>
        <v>Store_Orders</v>
      </c>
      <c r="AJ2064">
        <v>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f>SUM(AK2064:AO2064)</f>
        <v>0</v>
      </c>
      <c r="AQ2064" t="s">
        <v>67</v>
      </c>
      <c r="AR2064">
        <v>0</v>
      </c>
      <c r="AS2064" t="str">
        <f>IF(OR(AK2064&gt;0, AL2064&gt;0, AM2064&gt;0, AN2064&gt;0, AO2064&gt;0), "Converted", "Not Converted")</f>
        <v>Not Converted</v>
      </c>
      <c r="AT2064">
        <v>0</v>
      </c>
      <c r="AU2064">
        <v>3</v>
      </c>
      <c r="AV2064">
        <v>11</v>
      </c>
      <c r="AW2064">
        <f>IF(Z2064&gt;607, 4, 0)</f>
        <v>0</v>
      </c>
      <c r="AX2064">
        <f>IF(AA2064&gt;1.6588, 3, 0)</f>
        <v>0</v>
      </c>
      <c r="AY2064">
        <f>IF(P2064&gt;401, 2, 0)</f>
        <v>0</v>
      </c>
      <c r="AZ2064">
        <f>IF(I2064&gt;52915.77, 1, 0)</f>
        <v>0</v>
      </c>
      <c r="BA2064">
        <f>SUM(AW2064:AZ2064)</f>
        <v>0</v>
      </c>
      <c r="BB2064" t="str">
        <f>VLOOKUP(BA2064,'Standard Deviations'!$L$1:$M$11,2,TRUE)</f>
        <v>No Tier</v>
      </c>
    </row>
    <row r="2065" spans="1:54">
      <c r="A2065">
        <v>7284</v>
      </c>
      <c r="B2065">
        <v>1953</v>
      </c>
      <c r="C2065">
        <f>2024-B2065</f>
        <v>71</v>
      </c>
      <c r="D2065" t="str">
        <f>VLOOKUP(B2065,Reference!$A$1:$B$125, 2)</f>
        <v>Boomers</v>
      </c>
      <c r="E2065" t="s">
        <v>54</v>
      </c>
      <c r="F2065" t="str">
        <f>IF(E2065="High School", "No College", "College")</f>
        <v>College</v>
      </c>
      <c r="G2065" t="s">
        <v>55</v>
      </c>
      <c r="H2065">
        <v>48686</v>
      </c>
      <c r="I2065">
        <v>48686</v>
      </c>
      <c r="J2065" s="4" t="s">
        <v>175</v>
      </c>
      <c r="K2065">
        <v>1</v>
      </c>
      <c r="L2065">
        <v>2</v>
      </c>
      <c r="M2065" t="str">
        <f>IF(OR(K2065&gt;0, L2065&gt;0), "Parent", "Not Parent")</f>
        <v>Parent</v>
      </c>
      <c r="N2065" t="s">
        <v>265</v>
      </c>
      <c r="O2065" s="8">
        <v>41916</v>
      </c>
      <c r="P2065" s="9">
        <f>O2065-N2065</f>
        <v>304</v>
      </c>
      <c r="Q2065">
        <v>8</v>
      </c>
      <c r="R2065" s="9">
        <f>P2065-Q2065</f>
        <v>296</v>
      </c>
      <c r="S2065" s="8">
        <f>O2065-R2065</f>
        <v>41620</v>
      </c>
      <c r="T2065">
        <v>10</v>
      </c>
      <c r="U2065">
        <v>0</v>
      </c>
      <c r="V2065">
        <v>7</v>
      </c>
      <c r="W2065">
        <v>2</v>
      </c>
      <c r="X2065">
        <v>0</v>
      </c>
      <c r="Y2065">
        <v>1</v>
      </c>
      <c r="Z2065">
        <v>20</v>
      </c>
      <c r="AA2065">
        <f>Z2065/P2065</f>
        <v>6.5789473684210523E-2</v>
      </c>
      <c r="AB2065" s="11" t="s">
        <v>506</v>
      </c>
      <c r="AC2065" t="s">
        <v>59</v>
      </c>
      <c r="AD2065">
        <v>1</v>
      </c>
      <c r="AE2065" t="str">
        <f>IF(AD2065&gt;3, "Prefers Discount", "Discount Indifferent")</f>
        <v>Discount Indifferent</v>
      </c>
      <c r="AF2065">
        <v>2</v>
      </c>
      <c r="AG2065">
        <v>1</v>
      </c>
      <c r="AH2065">
        <v>0</v>
      </c>
      <c r="AI2065" t="str">
        <f>INDEX($AF$1:$AH$1,MATCH(MAX(AF2065:AH2065),AF2065:AH2065,0))</f>
        <v>Store_Orders</v>
      </c>
      <c r="AJ2065">
        <v>8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f>SUM(AK2065:AO2065)</f>
        <v>0</v>
      </c>
      <c r="AQ2065" t="s">
        <v>67</v>
      </c>
      <c r="AR2065">
        <v>0</v>
      </c>
      <c r="AS2065" t="str">
        <f>IF(OR(AK2065&gt;0, AL2065&gt;0, AM2065&gt;0, AN2065&gt;0, AO2065&gt;0), "Converted", "Not Converted")</f>
        <v>Not Converted</v>
      </c>
      <c r="AT2065">
        <v>0</v>
      </c>
      <c r="AU2065">
        <v>3</v>
      </c>
      <c r="AV2065">
        <v>11</v>
      </c>
      <c r="AW2065">
        <f>IF(Z2065&gt;607, 4, 0)</f>
        <v>0</v>
      </c>
      <c r="AX2065">
        <f>IF(AA2065&gt;1.6588, 3, 0)</f>
        <v>0</v>
      </c>
      <c r="AY2065">
        <f>IF(P2065&gt;401, 2, 0)</f>
        <v>0</v>
      </c>
      <c r="AZ2065">
        <f>IF(I2065&gt;52915.77, 1, 0)</f>
        <v>0</v>
      </c>
      <c r="BA2065">
        <f>SUM(AW2065:AZ2065)</f>
        <v>0</v>
      </c>
      <c r="BB2065" t="str">
        <f>VLOOKUP(BA2065,'Standard Deviations'!$L$1:$M$11,2,TRUE)</f>
        <v>No Tier</v>
      </c>
    </row>
    <row r="2066" spans="1:54">
      <c r="A2066">
        <v>10402</v>
      </c>
      <c r="B2066">
        <v>1967</v>
      </c>
      <c r="C2066">
        <f>2024-B2066</f>
        <v>57</v>
      </c>
      <c r="D2066" t="str">
        <f>VLOOKUP(B2066,Reference!$A$1:$B$125, 2)</f>
        <v>Gen X</v>
      </c>
      <c r="E2066" t="s">
        <v>54</v>
      </c>
      <c r="F2066" t="str">
        <f>IF(E2066="High School", "No College", "College")</f>
        <v>College</v>
      </c>
      <c r="G2066" t="s">
        <v>55</v>
      </c>
      <c r="H2066">
        <v>35441</v>
      </c>
      <c r="I2066">
        <v>35441</v>
      </c>
      <c r="J2066" s="4" t="s">
        <v>175</v>
      </c>
      <c r="K2066">
        <v>1</v>
      </c>
      <c r="L2066">
        <v>1</v>
      </c>
      <c r="M2066" t="str">
        <f>IF(OR(K2066&gt;0, L2066&gt;0), "Parent", "Not Parent")</f>
        <v>Parent</v>
      </c>
      <c r="N2066" t="s">
        <v>326</v>
      </c>
      <c r="O2066" s="8">
        <v>41916</v>
      </c>
      <c r="P2066" s="9">
        <f>O2066-N2066</f>
        <v>597</v>
      </c>
      <c r="Q2066">
        <v>94</v>
      </c>
      <c r="R2066" s="9">
        <f>P2066-Q2066</f>
        <v>503</v>
      </c>
      <c r="S2066" s="8">
        <f>O2066-R2066</f>
        <v>41413</v>
      </c>
      <c r="T2066">
        <v>25</v>
      </c>
      <c r="U2066">
        <v>1</v>
      </c>
      <c r="V2066">
        <v>9</v>
      </c>
      <c r="W2066">
        <v>2</v>
      </c>
      <c r="X2066">
        <v>1</v>
      </c>
      <c r="Y2066">
        <v>1</v>
      </c>
      <c r="Z2066">
        <v>39</v>
      </c>
      <c r="AA2066">
        <f>Z2066/P2066</f>
        <v>6.5326633165829151E-2</v>
      </c>
      <c r="AB2066" s="14" t="s">
        <v>506</v>
      </c>
      <c r="AC2066" s="13" t="s">
        <v>63</v>
      </c>
      <c r="AD2066">
        <v>2</v>
      </c>
      <c r="AE2066" t="str">
        <f>IF(AD2066&gt;3, "Prefers Discount", "Discount Indifferent")</f>
        <v>Discount Indifferent</v>
      </c>
      <c r="AF2066">
        <v>3</v>
      </c>
      <c r="AG2066">
        <v>1</v>
      </c>
      <c r="AH2066">
        <v>0</v>
      </c>
      <c r="AI2066" t="str">
        <f>INDEX($AF$1:$AH$1,MATCH(MAX(AF2066:AH2066),AF2066:AH2066,0))</f>
        <v>Store_Orders</v>
      </c>
      <c r="AJ2066">
        <v>8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f>SUM(AK2066:AO2066)</f>
        <v>0</v>
      </c>
      <c r="AQ2066" t="s">
        <v>67</v>
      </c>
      <c r="AR2066">
        <v>0</v>
      </c>
      <c r="AS2066" t="str">
        <f>IF(OR(AK2066&gt;0, AL2066&gt;0, AM2066&gt;0, AN2066&gt;0, AO2066&gt;0), "Converted", "Not Converted")</f>
        <v>Not Converted</v>
      </c>
      <c r="AT2066">
        <v>0</v>
      </c>
      <c r="AU2066">
        <v>3</v>
      </c>
      <c r="AV2066">
        <v>11</v>
      </c>
      <c r="AW2066">
        <f>IF(Z2066&gt;607, 4, 0)</f>
        <v>0</v>
      </c>
      <c r="AX2066">
        <f>IF(AA2066&gt;1.6588, 3, 0)</f>
        <v>0</v>
      </c>
      <c r="AY2066">
        <f>IF(P2066&gt;401, 2, 0)</f>
        <v>2</v>
      </c>
      <c r="AZ2066">
        <f>IF(I2066&gt;52915.77, 1, 0)</f>
        <v>0</v>
      </c>
      <c r="BA2066">
        <f>SUM(AW2066:AZ2066)</f>
        <v>2</v>
      </c>
      <c r="BB2066" t="str">
        <f>VLOOKUP(BA2066,'Standard Deviations'!$L$1:$M$11,2,TRUE)</f>
        <v>Bronze</v>
      </c>
    </row>
    <row r="2067" spans="1:54">
      <c r="A2067">
        <v>520</v>
      </c>
      <c r="B2067">
        <v>1974</v>
      </c>
      <c r="C2067">
        <f>2024-B2067</f>
        <v>50</v>
      </c>
      <c r="D2067" t="str">
        <f>VLOOKUP(B2067,Reference!$A$1:$B$125, 2)</f>
        <v>Gen X</v>
      </c>
      <c r="E2067" t="s">
        <v>54</v>
      </c>
      <c r="F2067" t="str">
        <f>IF(E2067="High School", "No College", "College")</f>
        <v>College</v>
      </c>
      <c r="G2067" t="s">
        <v>55</v>
      </c>
      <c r="H2067">
        <v>34421</v>
      </c>
      <c r="I2067">
        <v>34421</v>
      </c>
      <c r="J2067" s="4" t="s">
        <v>175</v>
      </c>
      <c r="K2067">
        <v>1</v>
      </c>
      <c r="L2067">
        <v>0</v>
      </c>
      <c r="M2067" t="str">
        <f>IF(OR(K2067&gt;0, L2067&gt;0), "Parent", "Not Parent")</f>
        <v>Parent</v>
      </c>
      <c r="N2067" t="s">
        <v>729</v>
      </c>
      <c r="O2067" s="8">
        <v>41916</v>
      </c>
      <c r="P2067" s="9">
        <f>O2067-N2067</f>
        <v>460</v>
      </c>
      <c r="Q2067">
        <v>81</v>
      </c>
      <c r="R2067" s="9">
        <f>P2067-Q2067</f>
        <v>379</v>
      </c>
      <c r="S2067" s="8">
        <f>O2067-R2067</f>
        <v>41537</v>
      </c>
      <c r="T2067">
        <v>3</v>
      </c>
      <c r="U2067">
        <v>3</v>
      </c>
      <c r="V2067">
        <v>7</v>
      </c>
      <c r="W2067">
        <v>6</v>
      </c>
      <c r="X2067">
        <v>2</v>
      </c>
      <c r="Y2067">
        <v>9</v>
      </c>
      <c r="Z2067">
        <v>30</v>
      </c>
      <c r="AA2067">
        <f>Z2067/P2067</f>
        <v>6.5217391304347824E-2</v>
      </c>
      <c r="AB2067" s="14" t="s">
        <v>506</v>
      </c>
      <c r="AC2067" s="13" t="s">
        <v>63</v>
      </c>
      <c r="AD2067">
        <v>1</v>
      </c>
      <c r="AE2067" t="str">
        <f>IF(AD2067&gt;3, "Prefers Discount", "Discount Indifferent")</f>
        <v>Discount Indifferent</v>
      </c>
      <c r="AF2067">
        <v>2</v>
      </c>
      <c r="AG2067">
        <v>1</v>
      </c>
      <c r="AH2067">
        <v>0</v>
      </c>
      <c r="AI2067" t="str">
        <f>INDEX($AF$1:$AH$1,MATCH(MAX(AF2067:AH2067),AF2067:AH2067,0))</f>
        <v>Store_Orders</v>
      </c>
      <c r="AJ2067">
        <v>7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f>SUM(AK2067:AO2067)</f>
        <v>0</v>
      </c>
      <c r="AQ2067" t="s">
        <v>67</v>
      </c>
      <c r="AR2067">
        <v>0</v>
      </c>
      <c r="AS2067" t="str">
        <f>IF(OR(AK2067&gt;0, AL2067&gt;0, AM2067&gt;0, AN2067&gt;0, AO2067&gt;0), "Converted", "Not Converted")</f>
        <v>Not Converted</v>
      </c>
      <c r="AT2067">
        <v>0</v>
      </c>
      <c r="AU2067">
        <v>3</v>
      </c>
      <c r="AV2067">
        <v>11</v>
      </c>
      <c r="AW2067">
        <f>IF(Z2067&gt;607, 4, 0)</f>
        <v>0</v>
      </c>
      <c r="AX2067">
        <f>IF(AA2067&gt;1.6588, 3, 0)</f>
        <v>0</v>
      </c>
      <c r="AY2067">
        <f>IF(P2067&gt;401, 2, 0)</f>
        <v>2</v>
      </c>
      <c r="AZ2067">
        <f>IF(I2067&gt;52915.77, 1, 0)</f>
        <v>0</v>
      </c>
      <c r="BA2067">
        <f>SUM(AW2067:AZ2067)</f>
        <v>2</v>
      </c>
      <c r="BB2067" t="str">
        <f>VLOOKUP(BA2067,'Standard Deviations'!$L$1:$M$11,2,TRUE)</f>
        <v>Bronze</v>
      </c>
    </row>
    <row r="2068" spans="1:54">
      <c r="A2068">
        <v>8372</v>
      </c>
      <c r="B2068">
        <v>1974</v>
      </c>
      <c r="C2068">
        <f>2024-B2068</f>
        <v>50</v>
      </c>
      <c r="D2068" t="str">
        <f>VLOOKUP(B2068,Reference!$A$1:$B$125, 2)</f>
        <v>Gen X</v>
      </c>
      <c r="E2068" t="s">
        <v>54</v>
      </c>
      <c r="F2068" t="str">
        <f>IF(E2068="High School", "No College", "College")</f>
        <v>College</v>
      </c>
      <c r="G2068" t="s">
        <v>55</v>
      </c>
      <c r="H2068">
        <v>34421</v>
      </c>
      <c r="I2068">
        <v>34421</v>
      </c>
      <c r="J2068" s="4" t="s">
        <v>175</v>
      </c>
      <c r="K2068">
        <v>1</v>
      </c>
      <c r="L2068">
        <v>0</v>
      </c>
      <c r="M2068" t="str">
        <f>IF(OR(K2068&gt;0, L2068&gt;0), "Parent", "Not Parent")</f>
        <v>Parent</v>
      </c>
      <c r="N2068" t="s">
        <v>729</v>
      </c>
      <c r="O2068" s="8">
        <v>41916</v>
      </c>
      <c r="P2068" s="9">
        <f>O2068-N2068</f>
        <v>460</v>
      </c>
      <c r="Q2068">
        <v>81</v>
      </c>
      <c r="R2068" s="9">
        <f>P2068-Q2068</f>
        <v>379</v>
      </c>
      <c r="S2068" s="8">
        <f>O2068-R2068</f>
        <v>41537</v>
      </c>
      <c r="T2068">
        <v>3</v>
      </c>
      <c r="U2068">
        <v>3</v>
      </c>
      <c r="V2068">
        <v>7</v>
      </c>
      <c r="W2068">
        <v>6</v>
      </c>
      <c r="X2068">
        <v>2</v>
      </c>
      <c r="Y2068">
        <v>9</v>
      </c>
      <c r="Z2068">
        <v>30</v>
      </c>
      <c r="AA2068">
        <f>Z2068/P2068</f>
        <v>6.5217391304347824E-2</v>
      </c>
      <c r="AB2068" s="14" t="s">
        <v>506</v>
      </c>
      <c r="AC2068" s="13" t="s">
        <v>63</v>
      </c>
      <c r="AD2068">
        <v>1</v>
      </c>
      <c r="AE2068" t="str">
        <f>IF(AD2068&gt;3, "Prefers Discount", "Discount Indifferent")</f>
        <v>Discount Indifferent</v>
      </c>
      <c r="AF2068">
        <v>2</v>
      </c>
      <c r="AG2068">
        <v>1</v>
      </c>
      <c r="AH2068">
        <v>0</v>
      </c>
      <c r="AI2068" t="str">
        <f>INDEX($AF$1:$AH$1,MATCH(MAX(AF2068:AH2068),AF2068:AH2068,0))</f>
        <v>Store_Orders</v>
      </c>
      <c r="AJ2068">
        <v>7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f>SUM(AK2068:AO2068)</f>
        <v>0</v>
      </c>
      <c r="AQ2068" t="s">
        <v>67</v>
      </c>
      <c r="AR2068">
        <v>0</v>
      </c>
      <c r="AS2068" t="str">
        <f>IF(OR(AK2068&gt;0, AL2068&gt;0, AM2068&gt;0, AN2068&gt;0, AO2068&gt;0), "Converted", "Not Converted")</f>
        <v>Not Converted</v>
      </c>
      <c r="AT2068">
        <v>0</v>
      </c>
      <c r="AU2068">
        <v>3</v>
      </c>
      <c r="AV2068">
        <v>11</v>
      </c>
      <c r="AW2068">
        <f>IF(Z2068&gt;607, 4, 0)</f>
        <v>0</v>
      </c>
      <c r="AX2068">
        <f>IF(AA2068&gt;1.6588, 3, 0)</f>
        <v>0</v>
      </c>
      <c r="AY2068">
        <f>IF(P2068&gt;401, 2, 0)</f>
        <v>2</v>
      </c>
      <c r="AZ2068">
        <f>IF(I2068&gt;52915.77, 1, 0)</f>
        <v>0</v>
      </c>
      <c r="BA2068">
        <f>SUM(AW2068:AZ2068)</f>
        <v>2</v>
      </c>
      <c r="BB2068" t="str">
        <f>VLOOKUP(BA2068,'Standard Deviations'!$L$1:$M$11,2,TRUE)</f>
        <v>Bronze</v>
      </c>
    </row>
    <row r="2069" spans="1:54">
      <c r="A2069">
        <v>7791</v>
      </c>
      <c r="B2069">
        <v>1967</v>
      </c>
      <c r="C2069">
        <f>2024-B2069</f>
        <v>57</v>
      </c>
      <c r="D2069" t="str">
        <f>VLOOKUP(B2069,Reference!$A$1:$B$125, 2)</f>
        <v>Gen X</v>
      </c>
      <c r="E2069" t="s">
        <v>64</v>
      </c>
      <c r="F2069" t="str">
        <f>IF(E2069="High School", "No College", "College")</f>
        <v>College</v>
      </c>
      <c r="G2069" t="s">
        <v>55</v>
      </c>
      <c r="H2069">
        <v>37054</v>
      </c>
      <c r="I2069">
        <v>37054</v>
      </c>
      <c r="J2069" s="4" t="s">
        <v>175</v>
      </c>
      <c r="K2069">
        <v>1</v>
      </c>
      <c r="L2069">
        <v>1</v>
      </c>
      <c r="M2069" t="str">
        <f>IF(OR(K2069&gt;0, L2069&gt;0), "Parent", "Not Parent")</f>
        <v>Parent</v>
      </c>
      <c r="N2069" t="s">
        <v>717</v>
      </c>
      <c r="O2069" s="8">
        <v>41916</v>
      </c>
      <c r="P2069" s="9">
        <f>O2069-N2069</f>
        <v>384</v>
      </c>
      <c r="Q2069">
        <v>89</v>
      </c>
      <c r="R2069" s="9">
        <f>P2069-Q2069</f>
        <v>295</v>
      </c>
      <c r="S2069" s="8">
        <f>O2069-R2069</f>
        <v>41621</v>
      </c>
      <c r="T2069">
        <v>12</v>
      </c>
      <c r="U2069">
        <v>1</v>
      </c>
      <c r="V2069">
        <v>6</v>
      </c>
      <c r="W2069">
        <v>0</v>
      </c>
      <c r="X2069">
        <v>1</v>
      </c>
      <c r="Y2069">
        <v>5</v>
      </c>
      <c r="Z2069">
        <v>25</v>
      </c>
      <c r="AA2069">
        <f>Z2069/P2069</f>
        <v>6.5104166666666671E-2</v>
      </c>
      <c r="AB2069" s="14" t="s">
        <v>506</v>
      </c>
      <c r="AC2069" s="13" t="s">
        <v>63</v>
      </c>
      <c r="AD2069">
        <v>2</v>
      </c>
      <c r="AE2069" t="str">
        <f>IF(AD2069&gt;3, "Prefers Discount", "Discount Indifferent")</f>
        <v>Discount Indifferent</v>
      </c>
      <c r="AF2069">
        <v>3</v>
      </c>
      <c r="AG2069">
        <v>1</v>
      </c>
      <c r="AH2069">
        <v>0</v>
      </c>
      <c r="AI2069" t="str">
        <f>INDEX($AF$1:$AH$1,MATCH(MAX(AF2069:AH2069),AF2069:AH2069,0))</f>
        <v>Store_Orders</v>
      </c>
      <c r="AJ2069">
        <v>7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f>SUM(AK2069:AO2069)</f>
        <v>0</v>
      </c>
      <c r="AQ2069" t="s">
        <v>67</v>
      </c>
      <c r="AR2069">
        <v>0</v>
      </c>
      <c r="AS2069" t="str">
        <f>IF(OR(AK2069&gt;0, AL2069&gt;0, AM2069&gt;0, AN2069&gt;0, AO2069&gt;0), "Converted", "Not Converted")</f>
        <v>Not Converted</v>
      </c>
      <c r="AT2069">
        <v>0</v>
      </c>
      <c r="AU2069">
        <v>3</v>
      </c>
      <c r="AV2069">
        <v>11</v>
      </c>
      <c r="AW2069">
        <f>IF(Z2069&gt;607, 4, 0)</f>
        <v>0</v>
      </c>
      <c r="AX2069">
        <f>IF(AA2069&gt;1.6588, 3, 0)</f>
        <v>0</v>
      </c>
      <c r="AY2069">
        <f>IF(P2069&gt;401, 2, 0)</f>
        <v>0</v>
      </c>
      <c r="AZ2069">
        <f>IF(I2069&gt;52915.77, 1, 0)</f>
        <v>0</v>
      </c>
      <c r="BA2069">
        <f>SUM(AW2069:AZ2069)</f>
        <v>0</v>
      </c>
      <c r="BB2069" t="str">
        <f>VLOOKUP(BA2069,'Standard Deviations'!$L$1:$M$11,2,TRUE)</f>
        <v>No Tier</v>
      </c>
    </row>
    <row r="2070" spans="1:54">
      <c r="A2070">
        <v>322</v>
      </c>
      <c r="B2070">
        <v>1978</v>
      </c>
      <c r="C2070">
        <f>2024-B2070</f>
        <v>46</v>
      </c>
      <c r="D2070" t="str">
        <f>VLOOKUP(B2070,Reference!$A$1:$B$125, 2)</f>
        <v>Gen X</v>
      </c>
      <c r="E2070" t="s">
        <v>54</v>
      </c>
      <c r="F2070" t="str">
        <f>IF(E2070="High School", "No College", "College")</f>
        <v>College</v>
      </c>
      <c r="G2070" t="s">
        <v>65</v>
      </c>
      <c r="H2070">
        <v>42554</v>
      </c>
      <c r="I2070">
        <v>42554</v>
      </c>
      <c r="J2070" s="4" t="s">
        <v>175</v>
      </c>
      <c r="K2070">
        <v>1</v>
      </c>
      <c r="L2070">
        <v>1</v>
      </c>
      <c r="M2070" t="str">
        <f>IF(OR(K2070&gt;0, L2070&gt;0), "Parent", "Not Parent")</f>
        <v>Parent</v>
      </c>
      <c r="N2070" t="s">
        <v>486</v>
      </c>
      <c r="O2070" s="8">
        <v>41916</v>
      </c>
      <c r="P2070" s="9">
        <f>O2070-N2070</f>
        <v>630</v>
      </c>
      <c r="Q2070">
        <v>93</v>
      </c>
      <c r="R2070" s="9">
        <f>P2070-Q2070</f>
        <v>537</v>
      </c>
      <c r="S2070" s="8">
        <f>O2070-R2070</f>
        <v>41379</v>
      </c>
      <c r="T2070">
        <v>29</v>
      </c>
      <c r="U2070">
        <v>1</v>
      </c>
      <c r="V2070">
        <v>11</v>
      </c>
      <c r="W2070">
        <v>0</v>
      </c>
      <c r="X2070">
        <v>0</v>
      </c>
      <c r="Y2070">
        <v>0</v>
      </c>
      <c r="Z2070">
        <v>41</v>
      </c>
      <c r="AA2070">
        <f>Z2070/P2070</f>
        <v>6.5079365079365084E-2</v>
      </c>
      <c r="AB2070" s="14" t="s">
        <v>506</v>
      </c>
      <c r="AC2070" s="13" t="s">
        <v>63</v>
      </c>
      <c r="AD2070">
        <v>2</v>
      </c>
      <c r="AE2070" t="str">
        <f>IF(AD2070&gt;3, "Prefers Discount", "Discount Indifferent")</f>
        <v>Discount Indifferent</v>
      </c>
      <c r="AF2070">
        <v>3</v>
      </c>
      <c r="AG2070">
        <v>2</v>
      </c>
      <c r="AH2070">
        <v>0</v>
      </c>
      <c r="AI2070" t="str">
        <f>INDEX($AF$1:$AH$1,MATCH(MAX(AF2070:AH2070),AF2070:AH2070,0))</f>
        <v>Store_Orders</v>
      </c>
      <c r="AJ2070">
        <v>4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f>SUM(AK2070:AO2070)</f>
        <v>0</v>
      </c>
      <c r="AQ2070" t="s">
        <v>67</v>
      </c>
      <c r="AR2070">
        <v>0</v>
      </c>
      <c r="AS2070" t="str">
        <f>IF(OR(AK2070&gt;0, AL2070&gt;0, AM2070&gt;0, AN2070&gt;0, AO2070&gt;0), "Converted", "Not Converted")</f>
        <v>Not Converted</v>
      </c>
      <c r="AT2070">
        <v>0</v>
      </c>
      <c r="AU2070">
        <v>3</v>
      </c>
      <c r="AV2070">
        <v>11</v>
      </c>
      <c r="AW2070">
        <f>IF(Z2070&gt;607, 4, 0)</f>
        <v>0</v>
      </c>
      <c r="AX2070">
        <f>IF(AA2070&gt;1.6588, 3, 0)</f>
        <v>0</v>
      </c>
      <c r="AY2070">
        <f>IF(P2070&gt;401, 2, 0)</f>
        <v>2</v>
      </c>
      <c r="AZ2070">
        <f>IF(I2070&gt;52915.77, 1, 0)</f>
        <v>0</v>
      </c>
      <c r="BA2070">
        <f>SUM(AW2070:AZ2070)</f>
        <v>2</v>
      </c>
      <c r="BB2070" t="str">
        <f>VLOOKUP(BA2070,'Standard Deviations'!$L$1:$M$11,2,TRUE)</f>
        <v>Bronze</v>
      </c>
    </row>
    <row r="2071" spans="1:54">
      <c r="A2071">
        <v>3850</v>
      </c>
      <c r="B2071">
        <v>1963</v>
      </c>
      <c r="C2071">
        <f>2024-B2071</f>
        <v>61</v>
      </c>
      <c r="D2071" t="str">
        <f>VLOOKUP(B2071,Reference!$A$1:$B$125, 2)</f>
        <v>Boomers</v>
      </c>
      <c r="E2071" t="s">
        <v>546</v>
      </c>
      <c r="F2071" t="str">
        <f>IF(E2071="High School", "No College", "College")</f>
        <v>No College</v>
      </c>
      <c r="G2071" t="s">
        <v>65</v>
      </c>
      <c r="H2071">
        <v>14918</v>
      </c>
      <c r="I2071">
        <v>14918</v>
      </c>
      <c r="J2071" s="4" t="s">
        <v>341</v>
      </c>
      <c r="K2071">
        <v>0</v>
      </c>
      <c r="L2071">
        <v>1</v>
      </c>
      <c r="M2071" t="str">
        <f>IF(OR(K2071&gt;0, L2071&gt;0), "Parent", "Not Parent")</f>
        <v>Parent</v>
      </c>
      <c r="N2071" t="s">
        <v>415</v>
      </c>
      <c r="O2071" s="8">
        <v>41916</v>
      </c>
      <c r="P2071" s="9">
        <f>O2071-N2071</f>
        <v>666</v>
      </c>
      <c r="Q2071">
        <v>52</v>
      </c>
      <c r="R2071" s="9">
        <f>P2071-Q2071</f>
        <v>614</v>
      </c>
      <c r="S2071" s="8">
        <f>O2071-R2071</f>
        <v>41302</v>
      </c>
      <c r="T2071">
        <v>3</v>
      </c>
      <c r="U2071">
        <v>3</v>
      </c>
      <c r="V2071">
        <v>3</v>
      </c>
      <c r="W2071">
        <v>15</v>
      </c>
      <c r="X2071">
        <v>4</v>
      </c>
      <c r="Y2071">
        <v>15</v>
      </c>
      <c r="Z2071">
        <v>43</v>
      </c>
      <c r="AA2071">
        <f>Z2071/P2071</f>
        <v>6.4564564564564567E-2</v>
      </c>
      <c r="AB2071" s="14" t="s">
        <v>506</v>
      </c>
      <c r="AC2071" s="13" t="s">
        <v>63</v>
      </c>
      <c r="AD2071">
        <v>1</v>
      </c>
      <c r="AE2071" t="str">
        <f>IF(AD2071&gt;3, "Prefers Discount", "Discount Indifferent")</f>
        <v>Discount Indifferent</v>
      </c>
      <c r="AF2071">
        <v>3</v>
      </c>
      <c r="AG2071">
        <v>1</v>
      </c>
      <c r="AH2071">
        <v>0</v>
      </c>
      <c r="AI2071" t="str">
        <f>INDEX($AF$1:$AH$1,MATCH(MAX(AF2071:AH2071),AF2071:AH2071,0))</f>
        <v>Store_Orders</v>
      </c>
      <c r="AJ2071">
        <v>6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f>SUM(AK2071:AO2071)</f>
        <v>0</v>
      </c>
      <c r="AQ2071" t="s">
        <v>67</v>
      </c>
      <c r="AR2071">
        <v>0</v>
      </c>
      <c r="AS2071" t="str">
        <f>IF(OR(AK2071&gt;0, AL2071&gt;0, AM2071&gt;0, AN2071&gt;0, AO2071&gt;0), "Converted", "Not Converted")</f>
        <v>Not Converted</v>
      </c>
      <c r="AT2071">
        <v>0</v>
      </c>
      <c r="AU2071">
        <v>3</v>
      </c>
      <c r="AV2071">
        <v>11</v>
      </c>
      <c r="AW2071">
        <f>IF(Z2071&gt;607, 4, 0)</f>
        <v>0</v>
      </c>
      <c r="AX2071">
        <f>IF(AA2071&gt;1.6588, 3, 0)</f>
        <v>0</v>
      </c>
      <c r="AY2071">
        <f>IF(P2071&gt;401, 2, 0)</f>
        <v>2</v>
      </c>
      <c r="AZ2071">
        <f>IF(I2071&gt;52915.77, 1, 0)</f>
        <v>0</v>
      </c>
      <c r="BA2071">
        <f>SUM(AW2071:AZ2071)</f>
        <v>2</v>
      </c>
      <c r="BB2071" t="str">
        <f>VLOOKUP(BA2071,'Standard Deviations'!$L$1:$M$11,2,TRUE)</f>
        <v>Bronze</v>
      </c>
    </row>
    <row r="2072" spans="1:54">
      <c r="A2072">
        <v>2457</v>
      </c>
      <c r="B2072">
        <v>1975</v>
      </c>
      <c r="C2072">
        <f>2024-B2072</f>
        <v>49</v>
      </c>
      <c r="D2072" t="str">
        <f>VLOOKUP(B2072,Reference!$A$1:$B$125, 2)</f>
        <v>Gen X</v>
      </c>
      <c r="E2072" t="s">
        <v>546</v>
      </c>
      <c r="F2072" t="str">
        <f>IF(E2072="High School", "No College", "College")</f>
        <v>No College</v>
      </c>
      <c r="G2072" t="s">
        <v>55</v>
      </c>
      <c r="H2072">
        <v>30801</v>
      </c>
      <c r="I2072">
        <v>30801</v>
      </c>
      <c r="J2072" s="4" t="s">
        <v>341</v>
      </c>
      <c r="K2072">
        <v>0</v>
      </c>
      <c r="L2072">
        <v>1</v>
      </c>
      <c r="M2072" t="str">
        <f>IF(OR(K2072&gt;0, L2072&gt;0), "Parent", "Not Parent")</f>
        <v>Parent</v>
      </c>
      <c r="N2072" t="s">
        <v>461</v>
      </c>
      <c r="O2072" s="8">
        <v>41916</v>
      </c>
      <c r="P2072" s="9">
        <f>O2072-N2072</f>
        <v>708</v>
      </c>
      <c r="Q2072">
        <v>23</v>
      </c>
      <c r="R2072" s="9">
        <f>P2072-Q2072</f>
        <v>685</v>
      </c>
      <c r="S2072" s="8">
        <f>O2072-R2072</f>
        <v>41231</v>
      </c>
      <c r="T2072">
        <v>8</v>
      </c>
      <c r="U2072">
        <v>4</v>
      </c>
      <c r="V2072">
        <v>5</v>
      </c>
      <c r="W2072">
        <v>15</v>
      </c>
      <c r="X2072">
        <v>2</v>
      </c>
      <c r="Y2072">
        <v>11</v>
      </c>
      <c r="Z2072">
        <v>45</v>
      </c>
      <c r="AA2072">
        <f>Z2072/P2072</f>
        <v>6.3559322033898302E-2</v>
      </c>
      <c r="AB2072" s="11" t="s">
        <v>506</v>
      </c>
      <c r="AC2072" t="s">
        <v>59</v>
      </c>
      <c r="AD2072">
        <v>2</v>
      </c>
      <c r="AE2072" t="str">
        <f>IF(AD2072&gt;3, "Prefers Discount", "Discount Indifferent")</f>
        <v>Discount Indifferent</v>
      </c>
      <c r="AF2072">
        <v>3</v>
      </c>
      <c r="AG2072">
        <v>1</v>
      </c>
      <c r="AH2072">
        <v>0</v>
      </c>
      <c r="AI2072" t="str">
        <f>INDEX($AF$1:$AH$1,MATCH(MAX(AF2072:AH2072),AF2072:AH2072,0))</f>
        <v>Store_Orders</v>
      </c>
      <c r="AJ2072">
        <v>7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f>SUM(AK2072:AO2072)</f>
        <v>0</v>
      </c>
      <c r="AQ2072" t="s">
        <v>67</v>
      </c>
      <c r="AR2072">
        <v>0</v>
      </c>
      <c r="AS2072" t="str">
        <f>IF(OR(AK2072&gt;0, AL2072&gt;0, AM2072&gt;0, AN2072&gt;0, AO2072&gt;0), "Converted", "Not Converted")</f>
        <v>Not Converted</v>
      </c>
      <c r="AT2072">
        <v>0</v>
      </c>
      <c r="AU2072">
        <v>3</v>
      </c>
      <c r="AV2072">
        <v>11</v>
      </c>
      <c r="AW2072">
        <f>IF(Z2072&gt;607, 4, 0)</f>
        <v>0</v>
      </c>
      <c r="AX2072">
        <f>IF(AA2072&gt;1.6588, 3, 0)</f>
        <v>0</v>
      </c>
      <c r="AY2072">
        <f>IF(P2072&gt;401, 2, 0)</f>
        <v>2</v>
      </c>
      <c r="AZ2072">
        <f>IF(I2072&gt;52915.77, 1, 0)</f>
        <v>0</v>
      </c>
      <c r="BA2072">
        <f>SUM(AW2072:AZ2072)</f>
        <v>2</v>
      </c>
      <c r="BB2072" t="str">
        <f>VLOOKUP(BA2072,'Standard Deviations'!$L$1:$M$11,2,TRUE)</f>
        <v>Bronze</v>
      </c>
    </row>
    <row r="2073" spans="1:54">
      <c r="A2073">
        <v>2569</v>
      </c>
      <c r="B2073">
        <v>1987</v>
      </c>
      <c r="C2073">
        <f>2024-B2073</f>
        <v>37</v>
      </c>
      <c r="D2073" t="str">
        <f>VLOOKUP(B2073,Reference!$A$1:$B$125, 2)</f>
        <v>Millennials</v>
      </c>
      <c r="E2073" t="s">
        <v>54</v>
      </c>
      <c r="F2073" t="str">
        <f>IF(E2073="High School", "No College", "College")</f>
        <v>College</v>
      </c>
      <c r="G2073" t="s">
        <v>55</v>
      </c>
      <c r="H2073">
        <v>17323</v>
      </c>
      <c r="I2073">
        <v>17323</v>
      </c>
      <c r="J2073" s="4" t="s">
        <v>341</v>
      </c>
      <c r="K2073">
        <v>0</v>
      </c>
      <c r="L2073">
        <v>0</v>
      </c>
      <c r="M2073" t="str">
        <f>IF(OR(K2073&gt;0, L2073&gt;0), "Parent", "Not Parent")</f>
        <v>Not Parent</v>
      </c>
      <c r="N2073" t="s">
        <v>587</v>
      </c>
      <c r="O2073" s="8">
        <v>41916</v>
      </c>
      <c r="P2073" s="9">
        <f>O2073-N2073</f>
        <v>724</v>
      </c>
      <c r="Q2073">
        <v>38</v>
      </c>
      <c r="R2073" s="9">
        <f>P2073-Q2073</f>
        <v>686</v>
      </c>
      <c r="S2073" s="8">
        <f>O2073-R2073</f>
        <v>41230</v>
      </c>
      <c r="T2073">
        <v>3</v>
      </c>
      <c r="U2073">
        <v>14</v>
      </c>
      <c r="V2073">
        <v>17</v>
      </c>
      <c r="W2073">
        <v>6</v>
      </c>
      <c r="X2073">
        <v>1</v>
      </c>
      <c r="Y2073">
        <v>5</v>
      </c>
      <c r="Z2073">
        <v>46</v>
      </c>
      <c r="AA2073">
        <f>Z2073/P2073</f>
        <v>6.3535911602209949E-2</v>
      </c>
      <c r="AB2073" s="11" t="s">
        <v>506</v>
      </c>
      <c r="AC2073" t="s">
        <v>59</v>
      </c>
      <c r="AD2073">
        <v>1</v>
      </c>
      <c r="AE2073" t="str">
        <f>IF(AD2073&gt;3, "Prefers Discount", "Discount Indifferent")</f>
        <v>Discount Indifferent</v>
      </c>
      <c r="AF2073">
        <v>3</v>
      </c>
      <c r="AG2073">
        <v>1</v>
      </c>
      <c r="AH2073">
        <v>0</v>
      </c>
      <c r="AI2073" t="str">
        <f>INDEX($AF$1:$AH$1,MATCH(MAX(AF2073:AH2073),AF2073:AH2073,0))</f>
        <v>Store_Orders</v>
      </c>
      <c r="AJ2073">
        <v>8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f>SUM(AK2073:AO2073)</f>
        <v>0</v>
      </c>
      <c r="AQ2073" t="s">
        <v>67</v>
      </c>
      <c r="AR2073">
        <v>0</v>
      </c>
      <c r="AS2073" t="str">
        <f>IF(OR(AK2073&gt;0, AL2073&gt;0, AM2073&gt;0, AN2073&gt;0, AO2073&gt;0), "Converted", "Not Converted")</f>
        <v>Not Converted</v>
      </c>
      <c r="AT2073">
        <v>0</v>
      </c>
      <c r="AU2073">
        <v>3</v>
      </c>
      <c r="AV2073">
        <v>11</v>
      </c>
      <c r="AW2073">
        <f>IF(Z2073&gt;607, 4, 0)</f>
        <v>0</v>
      </c>
      <c r="AX2073">
        <f>IF(AA2073&gt;1.6588, 3, 0)</f>
        <v>0</v>
      </c>
      <c r="AY2073">
        <f>IF(P2073&gt;401, 2, 0)</f>
        <v>2</v>
      </c>
      <c r="AZ2073">
        <f>IF(I2073&gt;52915.77, 1, 0)</f>
        <v>0</v>
      </c>
      <c r="BA2073">
        <f>SUM(AW2073:AZ2073)</f>
        <v>2</v>
      </c>
      <c r="BB2073" t="str">
        <f>VLOOKUP(BA2073,'Standard Deviations'!$L$1:$M$11,2,TRUE)</f>
        <v>Bronze</v>
      </c>
    </row>
    <row r="2074" spans="1:54">
      <c r="A2074">
        <v>113</v>
      </c>
      <c r="B2074">
        <v>1951</v>
      </c>
      <c r="C2074">
        <f>2024-B2074</f>
        <v>73</v>
      </c>
      <c r="D2074" t="str">
        <f>VLOOKUP(B2074,Reference!$A$1:$B$125, 2)</f>
        <v>Boomers</v>
      </c>
      <c r="E2074" t="s">
        <v>54</v>
      </c>
      <c r="F2074" t="str">
        <f>IF(E2074="High School", "No College", "College")</f>
        <v>College</v>
      </c>
      <c r="G2074" t="s">
        <v>55</v>
      </c>
      <c r="H2074">
        <v>30833</v>
      </c>
      <c r="I2074">
        <v>30833</v>
      </c>
      <c r="J2074" s="4" t="s">
        <v>341</v>
      </c>
      <c r="K2074">
        <v>1</v>
      </c>
      <c r="L2074">
        <v>1</v>
      </c>
      <c r="M2074" t="str">
        <f>IF(OR(K2074&gt;0, L2074&gt;0), "Parent", "Not Parent")</f>
        <v>Parent</v>
      </c>
      <c r="N2074" t="s">
        <v>421</v>
      </c>
      <c r="O2074" s="8">
        <v>41916</v>
      </c>
      <c r="P2074" s="9">
        <f>O2074-N2074</f>
        <v>445</v>
      </c>
      <c r="Q2074">
        <v>33</v>
      </c>
      <c r="R2074" s="9">
        <f>P2074-Q2074</f>
        <v>412</v>
      </c>
      <c r="S2074" s="8">
        <f>O2074-R2074</f>
        <v>41504</v>
      </c>
      <c r="T2074">
        <v>11</v>
      </c>
      <c r="U2074">
        <v>0</v>
      </c>
      <c r="V2074">
        <v>7</v>
      </c>
      <c r="W2074">
        <v>3</v>
      </c>
      <c r="X2074">
        <v>1</v>
      </c>
      <c r="Y2074">
        <v>6</v>
      </c>
      <c r="Z2074">
        <v>28</v>
      </c>
      <c r="AA2074">
        <f>Z2074/P2074</f>
        <v>6.2921348314606745E-2</v>
      </c>
      <c r="AB2074" s="11" t="s">
        <v>506</v>
      </c>
      <c r="AC2074" t="s">
        <v>59</v>
      </c>
      <c r="AD2074">
        <v>2</v>
      </c>
      <c r="AE2074" t="str">
        <f>IF(AD2074&gt;3, "Prefers Discount", "Discount Indifferent")</f>
        <v>Discount Indifferent</v>
      </c>
      <c r="AF2074">
        <v>3</v>
      </c>
      <c r="AG2074">
        <v>1</v>
      </c>
      <c r="AH2074">
        <v>0</v>
      </c>
      <c r="AI2074" t="str">
        <f>INDEX($AF$1:$AH$1,MATCH(MAX(AF2074:AH2074),AF2074:AH2074,0))</f>
        <v>Store_Orders</v>
      </c>
      <c r="AJ2074">
        <v>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f>SUM(AK2074:AO2074)</f>
        <v>0</v>
      </c>
      <c r="AQ2074" t="s">
        <v>67</v>
      </c>
      <c r="AR2074">
        <v>0</v>
      </c>
      <c r="AS2074" t="str">
        <f>IF(OR(AK2074&gt;0, AL2074&gt;0, AM2074&gt;0, AN2074&gt;0, AO2074&gt;0), "Converted", "Not Converted")</f>
        <v>Not Converted</v>
      </c>
      <c r="AT2074">
        <v>0</v>
      </c>
      <c r="AU2074">
        <v>3</v>
      </c>
      <c r="AV2074">
        <v>11</v>
      </c>
      <c r="AW2074">
        <f>IF(Z2074&gt;607, 4, 0)</f>
        <v>0</v>
      </c>
      <c r="AX2074">
        <f>IF(AA2074&gt;1.6588, 3, 0)</f>
        <v>0</v>
      </c>
      <c r="AY2074">
        <f>IF(P2074&gt;401, 2, 0)</f>
        <v>2</v>
      </c>
      <c r="AZ2074">
        <f>IF(I2074&gt;52915.77, 1, 0)</f>
        <v>0</v>
      </c>
      <c r="BA2074">
        <f>SUM(AW2074:AZ2074)</f>
        <v>2</v>
      </c>
      <c r="BB2074" t="str">
        <f>VLOOKUP(BA2074,'Standard Deviations'!$L$1:$M$11,2,TRUE)</f>
        <v>Bronze</v>
      </c>
    </row>
    <row r="2075" spans="1:54">
      <c r="A2075">
        <v>2258</v>
      </c>
      <c r="B2075">
        <v>1986</v>
      </c>
      <c r="C2075">
        <f>2024-B2075</f>
        <v>38</v>
      </c>
      <c r="D2075" t="str">
        <f>VLOOKUP(B2075,Reference!$A$1:$B$125, 2)</f>
        <v>Millennials</v>
      </c>
      <c r="E2075" t="s">
        <v>54</v>
      </c>
      <c r="F2075" t="str">
        <f>IF(E2075="High School", "No College", "College")</f>
        <v>College</v>
      </c>
      <c r="G2075" t="s">
        <v>55</v>
      </c>
      <c r="H2075">
        <v>32880</v>
      </c>
      <c r="I2075">
        <v>32880</v>
      </c>
      <c r="J2075" s="4" t="s">
        <v>175</v>
      </c>
      <c r="K2075">
        <v>1</v>
      </c>
      <c r="L2075">
        <v>0</v>
      </c>
      <c r="M2075" t="str">
        <f>IF(OR(K2075&gt;0, L2075&gt;0), "Parent", "Not Parent")</f>
        <v>Parent</v>
      </c>
      <c r="N2075" t="s">
        <v>721</v>
      </c>
      <c r="O2075" s="8">
        <v>41916</v>
      </c>
      <c r="P2075" s="9">
        <f>O2075-N2075</f>
        <v>669</v>
      </c>
      <c r="Q2075">
        <v>76</v>
      </c>
      <c r="R2075" s="9">
        <f>P2075-Q2075</f>
        <v>593</v>
      </c>
      <c r="S2075" s="8">
        <f>O2075-R2075</f>
        <v>41323</v>
      </c>
      <c r="T2075">
        <v>8</v>
      </c>
      <c r="U2075">
        <v>4</v>
      </c>
      <c r="V2075">
        <v>15</v>
      </c>
      <c r="W2075">
        <v>7</v>
      </c>
      <c r="X2075">
        <v>6</v>
      </c>
      <c r="Y2075">
        <v>2</v>
      </c>
      <c r="Z2075">
        <v>42</v>
      </c>
      <c r="AA2075">
        <f>Z2075/P2075</f>
        <v>6.2780269058295965E-2</v>
      </c>
      <c r="AB2075" s="14" t="s">
        <v>506</v>
      </c>
      <c r="AC2075" s="13" t="s">
        <v>63</v>
      </c>
      <c r="AD2075">
        <v>1</v>
      </c>
      <c r="AE2075" t="str">
        <f>IF(AD2075&gt;3, "Prefers Discount", "Discount Indifferent")</f>
        <v>Discount Indifferent</v>
      </c>
      <c r="AF2075">
        <v>3</v>
      </c>
      <c r="AG2075">
        <v>1</v>
      </c>
      <c r="AH2075">
        <v>0</v>
      </c>
      <c r="AI2075" t="str">
        <f>INDEX($AF$1:$AH$1,MATCH(MAX(AF2075:AH2075),AF2075:AH2075,0))</f>
        <v>Store_Orders</v>
      </c>
      <c r="AJ2075">
        <v>8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f>SUM(AK2075:AO2075)</f>
        <v>0</v>
      </c>
      <c r="AQ2075" t="s">
        <v>67</v>
      </c>
      <c r="AR2075">
        <v>0</v>
      </c>
      <c r="AS2075" t="str">
        <f>IF(OR(AK2075&gt;0, AL2075&gt;0, AM2075&gt;0, AN2075&gt;0, AO2075&gt;0), "Converted", "Not Converted")</f>
        <v>Not Converted</v>
      </c>
      <c r="AT2075">
        <v>0</v>
      </c>
      <c r="AU2075">
        <v>3</v>
      </c>
      <c r="AV2075">
        <v>11</v>
      </c>
      <c r="AW2075">
        <f>IF(Z2075&gt;607, 4, 0)</f>
        <v>0</v>
      </c>
      <c r="AX2075">
        <f>IF(AA2075&gt;1.6588, 3, 0)</f>
        <v>0</v>
      </c>
      <c r="AY2075">
        <f>IF(P2075&gt;401, 2, 0)</f>
        <v>2</v>
      </c>
      <c r="AZ2075">
        <f>IF(I2075&gt;52915.77, 1, 0)</f>
        <v>0</v>
      </c>
      <c r="BA2075">
        <f>SUM(AW2075:AZ2075)</f>
        <v>2</v>
      </c>
      <c r="BB2075" t="str">
        <f>VLOOKUP(BA2075,'Standard Deviations'!$L$1:$M$11,2,TRUE)</f>
        <v>Bronze</v>
      </c>
    </row>
    <row r="2076" spans="1:54">
      <c r="A2076">
        <v>6728</v>
      </c>
      <c r="B2076">
        <v>1985</v>
      </c>
      <c r="C2076">
        <f>2024-B2076</f>
        <v>39</v>
      </c>
      <c r="D2076" t="str">
        <f>VLOOKUP(B2076,Reference!$A$1:$B$125, 2)</f>
        <v>Millennials</v>
      </c>
      <c r="E2076" t="s">
        <v>54</v>
      </c>
      <c r="F2076" t="str">
        <f>IF(E2076="High School", "No College", "College")</f>
        <v>College</v>
      </c>
      <c r="G2076" t="s">
        <v>65</v>
      </c>
      <c r="H2076">
        <v>29103</v>
      </c>
      <c r="I2076">
        <v>29103</v>
      </c>
      <c r="J2076" s="4" t="s">
        <v>341</v>
      </c>
      <c r="K2076">
        <v>1</v>
      </c>
      <c r="L2076">
        <v>0</v>
      </c>
      <c r="M2076" t="str">
        <f>IF(OR(K2076&gt;0, L2076&gt;0), "Parent", "Not Parent")</f>
        <v>Parent</v>
      </c>
      <c r="N2076" t="s">
        <v>382</v>
      </c>
      <c r="O2076" s="8">
        <v>41916</v>
      </c>
      <c r="P2076" s="9">
        <f>O2076-N2076</f>
        <v>768</v>
      </c>
      <c r="Q2076">
        <v>38</v>
      </c>
      <c r="R2076" s="9">
        <f>P2076-Q2076</f>
        <v>730</v>
      </c>
      <c r="S2076" s="8">
        <f>O2076-R2076</f>
        <v>41186</v>
      </c>
      <c r="T2076">
        <v>16</v>
      </c>
      <c r="U2076">
        <v>0</v>
      </c>
      <c r="V2076">
        <v>17</v>
      </c>
      <c r="W2076">
        <v>6</v>
      </c>
      <c r="X2076">
        <v>3</v>
      </c>
      <c r="Y2076">
        <v>6</v>
      </c>
      <c r="Z2076">
        <v>48</v>
      </c>
      <c r="AA2076">
        <f>Z2076/P2076</f>
        <v>6.25E-2</v>
      </c>
      <c r="AB2076" s="11" t="s">
        <v>506</v>
      </c>
      <c r="AC2076" t="s">
        <v>59</v>
      </c>
      <c r="AD2076">
        <v>2</v>
      </c>
      <c r="AE2076" t="str">
        <f>IF(AD2076&gt;3, "Prefers Discount", "Discount Indifferent")</f>
        <v>Discount Indifferent</v>
      </c>
      <c r="AF2076">
        <v>3</v>
      </c>
      <c r="AG2076">
        <v>1</v>
      </c>
      <c r="AH2076">
        <v>0</v>
      </c>
      <c r="AI2076" t="str">
        <f>INDEX($AF$1:$AH$1,MATCH(MAX(AF2076:AH2076),AF2076:AH2076,0))</f>
        <v>Store_Orders</v>
      </c>
      <c r="AJ2076">
        <v>9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f>SUM(AK2076:AO2076)</f>
        <v>0</v>
      </c>
      <c r="AQ2076" t="s">
        <v>67</v>
      </c>
      <c r="AR2076">
        <v>0</v>
      </c>
      <c r="AS2076" t="str">
        <f>IF(OR(AK2076&gt;0, AL2076&gt;0, AM2076&gt;0, AN2076&gt;0, AO2076&gt;0), "Converted", "Not Converted")</f>
        <v>Not Converted</v>
      </c>
      <c r="AT2076">
        <v>0</v>
      </c>
      <c r="AU2076">
        <v>3</v>
      </c>
      <c r="AV2076">
        <v>11</v>
      </c>
      <c r="AW2076">
        <f>IF(Z2076&gt;607, 4, 0)</f>
        <v>0</v>
      </c>
      <c r="AX2076">
        <f>IF(AA2076&gt;1.6588, 3, 0)</f>
        <v>0</v>
      </c>
      <c r="AY2076">
        <f>IF(P2076&gt;401, 2, 0)</f>
        <v>2</v>
      </c>
      <c r="AZ2076">
        <f>IF(I2076&gt;52915.77, 1, 0)</f>
        <v>0</v>
      </c>
      <c r="BA2076">
        <f>SUM(AW2076:AZ2076)</f>
        <v>2</v>
      </c>
      <c r="BB2076" t="str">
        <f>VLOOKUP(BA2076,'Standard Deviations'!$L$1:$M$11,2,TRUE)</f>
        <v>Bronze</v>
      </c>
    </row>
    <row r="2077" spans="1:54">
      <c r="A2077">
        <v>4791</v>
      </c>
      <c r="B2077">
        <v>1980</v>
      </c>
      <c r="C2077">
        <f>2024-B2077</f>
        <v>44</v>
      </c>
      <c r="D2077" t="str">
        <f>VLOOKUP(B2077,Reference!$A$1:$B$125, 2)</f>
        <v>Millennials</v>
      </c>
      <c r="E2077" t="s">
        <v>54</v>
      </c>
      <c r="F2077" t="str">
        <f>IF(E2077="High School", "No College", "College")</f>
        <v>College</v>
      </c>
      <c r="G2077" t="s">
        <v>65</v>
      </c>
      <c r="H2077">
        <v>44964</v>
      </c>
      <c r="I2077">
        <v>44964</v>
      </c>
      <c r="J2077" s="4" t="s">
        <v>175</v>
      </c>
      <c r="K2077">
        <v>1</v>
      </c>
      <c r="L2077">
        <v>1</v>
      </c>
      <c r="M2077" t="str">
        <f>IF(OR(K2077&gt;0, L2077&gt;0), "Parent", "Not Parent")</f>
        <v>Parent</v>
      </c>
      <c r="N2077" t="s">
        <v>455</v>
      </c>
      <c r="O2077" s="8">
        <v>41916</v>
      </c>
      <c r="P2077" s="9">
        <f>O2077-N2077</f>
        <v>657</v>
      </c>
      <c r="Q2077">
        <v>35</v>
      </c>
      <c r="R2077" s="9">
        <f>P2077-Q2077</f>
        <v>622</v>
      </c>
      <c r="S2077" s="8">
        <f>O2077-R2077</f>
        <v>41294</v>
      </c>
      <c r="T2077">
        <v>19</v>
      </c>
      <c r="U2077">
        <v>1</v>
      </c>
      <c r="V2077">
        <v>17</v>
      </c>
      <c r="W2077">
        <v>2</v>
      </c>
      <c r="X2077">
        <v>0</v>
      </c>
      <c r="Y2077">
        <v>2</v>
      </c>
      <c r="Z2077">
        <v>41</v>
      </c>
      <c r="AA2077">
        <f>Z2077/P2077</f>
        <v>6.2404870624048703E-2</v>
      </c>
      <c r="AB2077" s="11" t="s">
        <v>506</v>
      </c>
      <c r="AC2077" t="s">
        <v>59</v>
      </c>
      <c r="AD2077">
        <v>1</v>
      </c>
      <c r="AE2077" t="str">
        <f>IF(AD2077&gt;3, "Prefers Discount", "Discount Indifferent")</f>
        <v>Discount Indifferent</v>
      </c>
      <c r="AF2077">
        <v>3</v>
      </c>
      <c r="AG2077">
        <v>1</v>
      </c>
      <c r="AH2077">
        <v>0</v>
      </c>
      <c r="AI2077" t="str">
        <f>INDEX($AF$1:$AH$1,MATCH(MAX(AF2077:AH2077),AF2077:AH2077,0))</f>
        <v>Store_Orders</v>
      </c>
      <c r="AJ2077">
        <v>8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f>SUM(AK2077:AO2077)</f>
        <v>0</v>
      </c>
      <c r="AQ2077" t="s">
        <v>67</v>
      </c>
      <c r="AR2077">
        <v>0</v>
      </c>
      <c r="AS2077" t="str">
        <f>IF(OR(AK2077&gt;0, AL2077&gt;0, AM2077&gt;0, AN2077&gt;0, AO2077&gt;0), "Converted", "Not Converted")</f>
        <v>Not Converted</v>
      </c>
      <c r="AT2077">
        <v>0</v>
      </c>
      <c r="AU2077">
        <v>3</v>
      </c>
      <c r="AV2077">
        <v>11</v>
      </c>
      <c r="AW2077">
        <f>IF(Z2077&gt;607, 4, 0)</f>
        <v>0</v>
      </c>
      <c r="AX2077">
        <f>IF(AA2077&gt;1.6588, 3, 0)</f>
        <v>0</v>
      </c>
      <c r="AY2077">
        <f>IF(P2077&gt;401, 2, 0)</f>
        <v>2</v>
      </c>
      <c r="AZ2077">
        <f>IF(I2077&gt;52915.77, 1, 0)</f>
        <v>0</v>
      </c>
      <c r="BA2077">
        <f>SUM(AW2077:AZ2077)</f>
        <v>2</v>
      </c>
      <c r="BB2077" t="str">
        <f>VLOOKUP(BA2077,'Standard Deviations'!$L$1:$M$11,2,TRUE)</f>
        <v>Bronze</v>
      </c>
    </row>
    <row r="2078" spans="1:54">
      <c r="A2078">
        <v>2980</v>
      </c>
      <c r="B2078">
        <v>1952</v>
      </c>
      <c r="C2078">
        <f>2024-B2078</f>
        <v>72</v>
      </c>
      <c r="D2078" t="str">
        <f>VLOOKUP(B2078,Reference!$A$1:$B$125, 2)</f>
        <v>Boomers</v>
      </c>
      <c r="E2078" t="s">
        <v>64</v>
      </c>
      <c r="F2078" t="str">
        <f>IF(E2078="High School", "No College", "College")</f>
        <v>College</v>
      </c>
      <c r="G2078" t="s">
        <v>60</v>
      </c>
      <c r="H2078">
        <v>8820</v>
      </c>
      <c r="I2078">
        <v>105840</v>
      </c>
      <c r="J2078" t="s">
        <v>101</v>
      </c>
      <c r="K2078">
        <v>1</v>
      </c>
      <c r="L2078">
        <v>1</v>
      </c>
      <c r="M2078" t="str">
        <f>IF(OR(K2078&gt;0, L2078&gt;0), "Parent", "Not Parent")</f>
        <v>Parent</v>
      </c>
      <c r="N2078" t="s">
        <v>482</v>
      </c>
      <c r="O2078" s="8">
        <v>41916</v>
      </c>
      <c r="P2078" s="9">
        <f>O2078-N2078</f>
        <v>561</v>
      </c>
      <c r="Q2078">
        <v>52</v>
      </c>
      <c r="R2078" s="9">
        <f>P2078-Q2078</f>
        <v>509</v>
      </c>
      <c r="S2078" s="8">
        <f>O2078-R2078</f>
        <v>41407</v>
      </c>
      <c r="T2078">
        <v>12</v>
      </c>
      <c r="U2078">
        <v>0</v>
      </c>
      <c r="V2078">
        <v>13</v>
      </c>
      <c r="W2078">
        <v>4</v>
      </c>
      <c r="X2078">
        <v>2</v>
      </c>
      <c r="Y2078">
        <v>4</v>
      </c>
      <c r="Z2078">
        <v>35</v>
      </c>
      <c r="AA2078">
        <f>Z2078/P2078</f>
        <v>6.2388591800356503E-2</v>
      </c>
      <c r="AB2078" s="14" t="s">
        <v>506</v>
      </c>
      <c r="AC2078" s="13" t="s">
        <v>63</v>
      </c>
      <c r="AD2078">
        <v>4</v>
      </c>
      <c r="AE2078" t="str">
        <f>IF(AD2078&gt;3, "Prefers Discount", "Discount Indifferent")</f>
        <v>Prefers Discount</v>
      </c>
      <c r="AF2078">
        <v>3</v>
      </c>
      <c r="AG2078">
        <v>3</v>
      </c>
      <c r="AH2078">
        <v>0</v>
      </c>
      <c r="AI2078" t="str">
        <f>INDEX($AF$1:$AH$1,MATCH(MAX(AF2078:AH2078),AF2078:AH2078,0))</f>
        <v>Store_Orders</v>
      </c>
      <c r="AJ2078">
        <v>8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f>SUM(AK2078:AO2078)</f>
        <v>0</v>
      </c>
      <c r="AQ2078" t="s">
        <v>67</v>
      </c>
      <c r="AR2078">
        <v>0</v>
      </c>
      <c r="AS2078" t="str">
        <f>IF(OR(AK2078&gt;0, AL2078&gt;0, AM2078&gt;0, AN2078&gt;0, AO2078&gt;0), "Converted", "Not Converted")</f>
        <v>Not Converted</v>
      </c>
      <c r="AT2078">
        <v>0</v>
      </c>
      <c r="AU2078">
        <v>3</v>
      </c>
      <c r="AV2078">
        <v>11</v>
      </c>
      <c r="AW2078">
        <f>IF(Z2078&gt;607, 4, 0)</f>
        <v>0</v>
      </c>
      <c r="AX2078">
        <f>IF(AA2078&gt;1.6588, 3, 0)</f>
        <v>0</v>
      </c>
      <c r="AY2078">
        <f>IF(P2078&gt;401, 2, 0)</f>
        <v>2</v>
      </c>
      <c r="AZ2078">
        <f>IF(I2078&gt;52915.77, 1, 0)</f>
        <v>1</v>
      </c>
      <c r="BA2078">
        <f>SUM(AW2078:AZ2078)</f>
        <v>3</v>
      </c>
      <c r="BB2078" t="str">
        <f>VLOOKUP(BA2078,'Standard Deviations'!$L$1:$M$11,2,TRUE)</f>
        <v>Silver</v>
      </c>
    </row>
    <row r="2079" spans="1:54">
      <c r="A2079">
        <v>793</v>
      </c>
      <c r="B2079">
        <v>1973</v>
      </c>
      <c r="C2079">
        <f>2024-B2079</f>
        <v>51</v>
      </c>
      <c r="D2079" t="str">
        <f>VLOOKUP(B2079,Reference!$A$1:$B$125, 2)</f>
        <v>Gen X</v>
      </c>
      <c r="E2079" t="s">
        <v>54</v>
      </c>
      <c r="F2079" t="str">
        <f>IF(E2079="High School", "No College", "College")</f>
        <v>College</v>
      </c>
      <c r="G2079" t="s">
        <v>55</v>
      </c>
      <c r="H2079">
        <v>20895</v>
      </c>
      <c r="I2079">
        <v>20895</v>
      </c>
      <c r="J2079" s="4" t="s">
        <v>341</v>
      </c>
      <c r="K2079">
        <v>1</v>
      </c>
      <c r="L2079">
        <v>0</v>
      </c>
      <c r="M2079" t="str">
        <f>IF(OR(K2079&gt;0, L2079&gt;0), "Parent", "Not Parent")</f>
        <v>Parent</v>
      </c>
      <c r="N2079" t="s">
        <v>424</v>
      </c>
      <c r="O2079" s="8">
        <v>41916</v>
      </c>
      <c r="P2079" s="9">
        <f>O2079-N2079</f>
        <v>728</v>
      </c>
      <c r="Q2079">
        <v>24</v>
      </c>
      <c r="R2079" s="9">
        <f>P2079-Q2079</f>
        <v>704</v>
      </c>
      <c r="S2079" s="8">
        <f>O2079-R2079</f>
        <v>41212</v>
      </c>
      <c r="T2079">
        <v>18</v>
      </c>
      <c r="U2079">
        <v>3</v>
      </c>
      <c r="V2079">
        <v>17</v>
      </c>
      <c r="W2079">
        <v>3</v>
      </c>
      <c r="X2079">
        <v>0</v>
      </c>
      <c r="Y2079">
        <v>4</v>
      </c>
      <c r="Z2079">
        <v>45</v>
      </c>
      <c r="AA2079">
        <f>Z2079/P2079</f>
        <v>6.1813186813186816E-2</v>
      </c>
      <c r="AB2079" s="11" t="s">
        <v>506</v>
      </c>
      <c r="AC2079" t="s">
        <v>59</v>
      </c>
      <c r="AD2079">
        <v>1</v>
      </c>
      <c r="AE2079" t="str">
        <f>IF(AD2079&gt;3, "Prefers Discount", "Discount Indifferent")</f>
        <v>Discount Indifferent</v>
      </c>
      <c r="AF2079">
        <v>3</v>
      </c>
      <c r="AG2079">
        <v>2</v>
      </c>
      <c r="AH2079">
        <v>0</v>
      </c>
      <c r="AI2079" t="str">
        <f>INDEX($AF$1:$AH$1,MATCH(MAX(AF2079:AH2079),AF2079:AH2079,0))</f>
        <v>Store_Orders</v>
      </c>
      <c r="AJ2079">
        <v>9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f>SUM(AK2079:AO2079)</f>
        <v>0</v>
      </c>
      <c r="AQ2079" t="s">
        <v>67</v>
      </c>
      <c r="AR2079">
        <v>0</v>
      </c>
      <c r="AS2079" t="str">
        <f>IF(OR(AK2079&gt;0, AL2079&gt;0, AM2079&gt;0, AN2079&gt;0, AO2079&gt;0), "Converted", "Not Converted")</f>
        <v>Not Converted</v>
      </c>
      <c r="AT2079">
        <v>0</v>
      </c>
      <c r="AU2079">
        <v>3</v>
      </c>
      <c r="AV2079">
        <v>11</v>
      </c>
      <c r="AW2079">
        <f>IF(Z2079&gt;607, 4, 0)</f>
        <v>0</v>
      </c>
      <c r="AX2079">
        <f>IF(AA2079&gt;1.6588, 3, 0)</f>
        <v>0</v>
      </c>
      <c r="AY2079">
        <f>IF(P2079&gt;401, 2, 0)</f>
        <v>2</v>
      </c>
      <c r="AZ2079">
        <f>IF(I2079&gt;52915.77, 1, 0)</f>
        <v>0</v>
      </c>
      <c r="BA2079">
        <f>SUM(AW2079:AZ2079)</f>
        <v>2</v>
      </c>
      <c r="BB2079" t="str">
        <f>VLOOKUP(BA2079,'Standard Deviations'!$L$1:$M$11,2,TRUE)</f>
        <v>Bronze</v>
      </c>
    </row>
    <row r="2080" spans="1:54">
      <c r="A2080">
        <v>6354</v>
      </c>
      <c r="B2080">
        <v>1984</v>
      </c>
      <c r="C2080">
        <f>2024-B2080</f>
        <v>40</v>
      </c>
      <c r="D2080" t="str">
        <f>VLOOKUP(B2080,Reference!$A$1:$B$125, 2)</f>
        <v>Millennials</v>
      </c>
      <c r="E2080" t="s">
        <v>54</v>
      </c>
      <c r="F2080" t="str">
        <f>IF(E2080="High School", "No College", "College")</f>
        <v>College</v>
      </c>
      <c r="G2080" t="s">
        <v>65</v>
      </c>
      <c r="H2080">
        <v>15345</v>
      </c>
      <c r="I2080">
        <v>15345</v>
      </c>
      <c r="J2080" s="4" t="s">
        <v>341</v>
      </c>
      <c r="K2080">
        <v>1</v>
      </c>
      <c r="L2080">
        <v>0</v>
      </c>
      <c r="M2080" t="str">
        <f>IF(OR(K2080&gt;0, L2080&gt;0), "Parent", "Not Parent")</f>
        <v>Parent</v>
      </c>
      <c r="N2080" t="s">
        <v>332</v>
      </c>
      <c r="O2080" s="8">
        <v>41916</v>
      </c>
      <c r="P2080" s="9">
        <f>O2080-N2080</f>
        <v>764</v>
      </c>
      <c r="Q2080">
        <v>51</v>
      </c>
      <c r="R2080" s="9">
        <f>P2080-Q2080</f>
        <v>713</v>
      </c>
      <c r="S2080" s="8">
        <f>O2080-R2080</f>
        <v>41203</v>
      </c>
      <c r="T2080">
        <v>5</v>
      </c>
      <c r="U2080">
        <v>2</v>
      </c>
      <c r="V2080">
        <v>16</v>
      </c>
      <c r="W2080">
        <v>3</v>
      </c>
      <c r="X2080">
        <v>2</v>
      </c>
      <c r="Y2080">
        <v>19</v>
      </c>
      <c r="Z2080">
        <v>47</v>
      </c>
      <c r="AA2080">
        <f>Z2080/P2080</f>
        <v>6.1518324607329845E-2</v>
      </c>
      <c r="AB2080" s="14" t="s">
        <v>506</v>
      </c>
      <c r="AC2080" s="13" t="s">
        <v>63</v>
      </c>
      <c r="AD2080">
        <v>2</v>
      </c>
      <c r="AE2080" t="str">
        <f>IF(AD2080&gt;3, "Prefers Discount", "Discount Indifferent")</f>
        <v>Discount Indifferent</v>
      </c>
      <c r="AF2080">
        <v>2</v>
      </c>
      <c r="AG2080">
        <v>1</v>
      </c>
      <c r="AH2080">
        <v>1</v>
      </c>
      <c r="AI2080" t="str">
        <f>INDEX($AF$1:$AH$1,MATCH(MAX(AF2080:AH2080),AF2080:AH2080,0))</f>
        <v>Store_Orders</v>
      </c>
      <c r="AJ2080">
        <v>8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f>SUM(AK2080:AO2080)</f>
        <v>0</v>
      </c>
      <c r="AQ2080" t="s">
        <v>67</v>
      </c>
      <c r="AR2080">
        <v>1</v>
      </c>
      <c r="AS2080" t="str">
        <f>IF(OR(AK2080&gt;0, AL2080&gt;0, AM2080&gt;0, AN2080&gt;0, AO2080&gt;0), "Converted", "Not Converted")</f>
        <v>Not Converted</v>
      </c>
      <c r="AT2080">
        <v>0</v>
      </c>
      <c r="AU2080">
        <v>3</v>
      </c>
      <c r="AV2080">
        <v>11</v>
      </c>
      <c r="AW2080">
        <f>IF(Z2080&gt;607, 4, 0)</f>
        <v>0</v>
      </c>
      <c r="AX2080">
        <f>IF(AA2080&gt;1.6588, 3, 0)</f>
        <v>0</v>
      </c>
      <c r="AY2080">
        <f>IF(P2080&gt;401, 2, 0)</f>
        <v>2</v>
      </c>
      <c r="AZ2080">
        <f>IF(I2080&gt;52915.77, 1, 0)</f>
        <v>0</v>
      </c>
      <c r="BA2080">
        <f>SUM(AW2080:AZ2080)</f>
        <v>2</v>
      </c>
      <c r="BB2080" t="str">
        <f>VLOOKUP(BA2080,'Standard Deviations'!$L$1:$M$11,2,TRUE)</f>
        <v>Bronze</v>
      </c>
    </row>
    <row r="2081" spans="1:54">
      <c r="A2081">
        <v>2549</v>
      </c>
      <c r="B2081">
        <v>1983</v>
      </c>
      <c r="C2081">
        <f>2024-B2081</f>
        <v>41</v>
      </c>
      <c r="D2081" t="str">
        <f>VLOOKUP(B2081,Reference!$A$1:$B$125, 2)</f>
        <v>Millennials</v>
      </c>
      <c r="E2081" t="s">
        <v>68</v>
      </c>
      <c r="F2081" t="str">
        <f>IF(E2081="High School", "No College", "College")</f>
        <v>College</v>
      </c>
      <c r="G2081" t="s">
        <v>65</v>
      </c>
      <c r="H2081">
        <v>21840</v>
      </c>
      <c r="I2081">
        <v>21840</v>
      </c>
      <c r="J2081" s="4" t="s">
        <v>341</v>
      </c>
      <c r="K2081">
        <v>1</v>
      </c>
      <c r="L2081">
        <v>0</v>
      </c>
      <c r="M2081" t="str">
        <f>IF(OR(K2081&gt;0, L2081&gt;0), "Parent", "Not Parent")</f>
        <v>Parent</v>
      </c>
      <c r="N2081" t="s">
        <v>401</v>
      </c>
      <c r="O2081" s="8">
        <v>41916</v>
      </c>
      <c r="P2081" s="9">
        <f>O2081-N2081</f>
        <v>440</v>
      </c>
      <c r="Q2081">
        <v>80</v>
      </c>
      <c r="R2081" s="9">
        <f>P2081-Q2081</f>
        <v>360</v>
      </c>
      <c r="S2081" s="8">
        <f>O2081-R2081</f>
        <v>41556</v>
      </c>
      <c r="T2081">
        <v>17</v>
      </c>
      <c r="U2081">
        <v>0</v>
      </c>
      <c r="V2081">
        <v>9</v>
      </c>
      <c r="W2081">
        <v>0</v>
      </c>
      <c r="X2081">
        <v>0</v>
      </c>
      <c r="Y2081">
        <v>1</v>
      </c>
      <c r="Z2081">
        <v>27</v>
      </c>
      <c r="AA2081">
        <f>Z2081/P2081</f>
        <v>6.1363636363636363E-2</v>
      </c>
      <c r="AB2081" s="14" t="s">
        <v>506</v>
      </c>
      <c r="AC2081" s="13" t="s">
        <v>63</v>
      </c>
      <c r="AD2081">
        <v>1</v>
      </c>
      <c r="AE2081" t="str">
        <f>IF(AD2081&gt;3, "Prefers Discount", "Discount Indifferent")</f>
        <v>Discount Indifferent</v>
      </c>
      <c r="AF2081">
        <v>3</v>
      </c>
      <c r="AG2081">
        <v>1</v>
      </c>
      <c r="AH2081">
        <v>0</v>
      </c>
      <c r="AI2081" t="str">
        <f>INDEX($AF$1:$AH$1,MATCH(MAX(AF2081:AH2081),AF2081:AH2081,0))</f>
        <v>Store_Orders</v>
      </c>
      <c r="AJ2081">
        <v>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f>SUM(AK2081:AO2081)</f>
        <v>0</v>
      </c>
      <c r="AQ2081" t="s">
        <v>67</v>
      </c>
      <c r="AR2081">
        <v>0</v>
      </c>
      <c r="AS2081" t="str">
        <f>IF(OR(AK2081&gt;0, AL2081&gt;0, AM2081&gt;0, AN2081&gt;0, AO2081&gt;0), "Converted", "Not Converted")</f>
        <v>Not Converted</v>
      </c>
      <c r="AT2081">
        <v>0</v>
      </c>
      <c r="AU2081">
        <v>3</v>
      </c>
      <c r="AV2081">
        <v>11</v>
      </c>
      <c r="AW2081">
        <f>IF(Z2081&gt;607, 4, 0)</f>
        <v>0</v>
      </c>
      <c r="AX2081">
        <f>IF(AA2081&gt;1.6588, 3, 0)</f>
        <v>0</v>
      </c>
      <c r="AY2081">
        <f>IF(P2081&gt;401, 2, 0)</f>
        <v>2</v>
      </c>
      <c r="AZ2081">
        <f>IF(I2081&gt;52915.77, 1, 0)</f>
        <v>0</v>
      </c>
      <c r="BA2081">
        <f>SUM(AW2081:AZ2081)</f>
        <v>2</v>
      </c>
      <c r="BB2081" t="str">
        <f>VLOOKUP(BA2081,'Standard Deviations'!$L$1:$M$11,2,TRUE)</f>
        <v>Bronze</v>
      </c>
    </row>
    <row r="2082" spans="1:54">
      <c r="A2082">
        <v>3158</v>
      </c>
      <c r="B2082">
        <v>1973</v>
      </c>
      <c r="C2082">
        <f>2024-B2082</f>
        <v>51</v>
      </c>
      <c r="D2082" t="str">
        <f>VLOOKUP(B2082,Reference!$A$1:$B$125, 2)</f>
        <v>Gen X</v>
      </c>
      <c r="E2082" t="s">
        <v>54</v>
      </c>
      <c r="F2082" t="str">
        <f>IF(E2082="High School", "No College", "College")</f>
        <v>College</v>
      </c>
      <c r="G2082" t="s">
        <v>55</v>
      </c>
      <c r="H2082">
        <v>32300</v>
      </c>
      <c r="I2082">
        <v>32300</v>
      </c>
      <c r="J2082" s="4" t="s">
        <v>175</v>
      </c>
      <c r="K2082">
        <v>1</v>
      </c>
      <c r="L2082">
        <v>0</v>
      </c>
      <c r="M2082" t="str">
        <f>IF(OR(K2082&gt;0, L2082&gt;0), "Parent", "Not Parent")</f>
        <v>Parent</v>
      </c>
      <c r="N2082" t="s">
        <v>730</v>
      </c>
      <c r="O2082" s="8">
        <v>41916</v>
      </c>
      <c r="P2082" s="9">
        <f>O2082-N2082</f>
        <v>639</v>
      </c>
      <c r="Q2082">
        <v>1</v>
      </c>
      <c r="R2082" s="9">
        <f>P2082-Q2082</f>
        <v>638</v>
      </c>
      <c r="S2082" s="8">
        <f>O2082-R2082</f>
        <v>41278</v>
      </c>
      <c r="T2082">
        <v>13</v>
      </c>
      <c r="U2082">
        <v>3</v>
      </c>
      <c r="V2082">
        <v>6</v>
      </c>
      <c r="W2082">
        <v>6</v>
      </c>
      <c r="X2082">
        <v>5</v>
      </c>
      <c r="Y2082">
        <v>6</v>
      </c>
      <c r="Z2082">
        <v>39</v>
      </c>
      <c r="AA2082">
        <f>Z2082/P2082</f>
        <v>6.1032863849765258E-2</v>
      </c>
      <c r="AB2082" s="11" t="s">
        <v>506</v>
      </c>
      <c r="AC2082" t="s">
        <v>59</v>
      </c>
      <c r="AD2082">
        <v>1</v>
      </c>
      <c r="AE2082" t="str">
        <f>IF(AD2082&gt;3, "Prefers Discount", "Discount Indifferent")</f>
        <v>Discount Indifferent</v>
      </c>
      <c r="AF2082">
        <v>3</v>
      </c>
      <c r="AG2082">
        <v>1</v>
      </c>
      <c r="AH2082">
        <v>0</v>
      </c>
      <c r="AI2082" t="str">
        <f>INDEX($AF$1:$AH$1,MATCH(MAX(AF2082:AH2082),AF2082:AH2082,0))</f>
        <v>Store_Orders</v>
      </c>
      <c r="AJ2082">
        <v>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f>SUM(AK2082:AO2082)</f>
        <v>0</v>
      </c>
      <c r="AQ2082" t="s">
        <v>67</v>
      </c>
      <c r="AR2082">
        <v>0</v>
      </c>
      <c r="AS2082" t="str">
        <f>IF(OR(AK2082&gt;0, AL2082&gt;0, AM2082&gt;0, AN2082&gt;0, AO2082&gt;0), "Converted", "Not Converted")</f>
        <v>Not Converted</v>
      </c>
      <c r="AT2082">
        <v>0</v>
      </c>
      <c r="AU2082">
        <v>3</v>
      </c>
      <c r="AV2082">
        <v>11</v>
      </c>
      <c r="AW2082">
        <f>IF(Z2082&gt;607, 4, 0)</f>
        <v>0</v>
      </c>
      <c r="AX2082">
        <f>IF(AA2082&gt;1.6588, 3, 0)</f>
        <v>0</v>
      </c>
      <c r="AY2082">
        <f>IF(P2082&gt;401, 2, 0)</f>
        <v>2</v>
      </c>
      <c r="AZ2082">
        <f>IF(I2082&gt;52915.77, 1, 0)</f>
        <v>0</v>
      </c>
      <c r="BA2082">
        <f>SUM(AW2082:AZ2082)</f>
        <v>2</v>
      </c>
      <c r="BB2082" t="str">
        <f>VLOOKUP(BA2082,'Standard Deviations'!$L$1:$M$11,2,TRUE)</f>
        <v>Bronze</v>
      </c>
    </row>
    <row r="2083" spans="1:54">
      <c r="A2083">
        <v>3112</v>
      </c>
      <c r="B2083">
        <v>1977</v>
      </c>
      <c r="C2083">
        <f>2024-B2083</f>
        <v>47</v>
      </c>
      <c r="D2083" t="str">
        <f>VLOOKUP(B2083,Reference!$A$1:$B$125, 2)</f>
        <v>Gen X</v>
      </c>
      <c r="E2083" t="s">
        <v>64</v>
      </c>
      <c r="F2083" t="str">
        <f>IF(E2083="High School", "No College", "College")</f>
        <v>College</v>
      </c>
      <c r="G2083" t="s">
        <v>55</v>
      </c>
      <c r="H2083">
        <v>22701</v>
      </c>
      <c r="I2083">
        <v>22701</v>
      </c>
      <c r="J2083" s="4" t="s">
        <v>341</v>
      </c>
      <c r="K2083">
        <v>1</v>
      </c>
      <c r="L2083">
        <v>0</v>
      </c>
      <c r="M2083" t="str">
        <f>IF(OR(K2083&gt;0, L2083&gt;0), "Parent", "Not Parent")</f>
        <v>Parent</v>
      </c>
      <c r="N2083" t="s">
        <v>215</v>
      </c>
      <c r="O2083" s="8">
        <v>41916</v>
      </c>
      <c r="P2083" s="9">
        <f>O2083-N2083</f>
        <v>394</v>
      </c>
      <c r="Q2083">
        <v>2</v>
      </c>
      <c r="R2083" s="9">
        <f>P2083-Q2083</f>
        <v>392</v>
      </c>
      <c r="S2083" s="8">
        <f>O2083-R2083</f>
        <v>41524</v>
      </c>
      <c r="T2083">
        <v>2</v>
      </c>
      <c r="U2083">
        <v>4</v>
      </c>
      <c r="V2083">
        <v>9</v>
      </c>
      <c r="W2083">
        <v>0</v>
      </c>
      <c r="X2083">
        <v>4</v>
      </c>
      <c r="Y2083">
        <v>5</v>
      </c>
      <c r="Z2083">
        <v>24</v>
      </c>
      <c r="AA2083">
        <f>Z2083/P2083</f>
        <v>6.0913705583756347E-2</v>
      </c>
      <c r="AB2083" s="11" t="s">
        <v>506</v>
      </c>
      <c r="AC2083" t="s">
        <v>59</v>
      </c>
      <c r="AD2083">
        <v>1</v>
      </c>
      <c r="AE2083" t="str">
        <f>IF(AD2083&gt;3, "Prefers Discount", "Discount Indifferent")</f>
        <v>Discount Indifferent</v>
      </c>
      <c r="AF2083">
        <v>3</v>
      </c>
      <c r="AG2083">
        <v>1</v>
      </c>
      <c r="AH2083">
        <v>0</v>
      </c>
      <c r="AI2083" t="str">
        <f>INDEX($AF$1:$AH$1,MATCH(MAX(AF2083:AH2083),AF2083:AH2083,0))</f>
        <v>Store_Orders</v>
      </c>
      <c r="AJ2083">
        <v>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f>SUM(AK2083:AO2083)</f>
        <v>0</v>
      </c>
      <c r="AQ2083" t="s">
        <v>67</v>
      </c>
      <c r="AR2083">
        <v>0</v>
      </c>
      <c r="AS2083" t="str">
        <f>IF(OR(AK2083&gt;0, AL2083&gt;0, AM2083&gt;0, AN2083&gt;0, AO2083&gt;0), "Converted", "Not Converted")</f>
        <v>Not Converted</v>
      </c>
      <c r="AT2083">
        <v>0</v>
      </c>
      <c r="AU2083">
        <v>3</v>
      </c>
      <c r="AV2083">
        <v>11</v>
      </c>
      <c r="AW2083">
        <f>IF(Z2083&gt;607, 4, 0)</f>
        <v>0</v>
      </c>
      <c r="AX2083">
        <f>IF(AA2083&gt;1.6588, 3, 0)</f>
        <v>0</v>
      </c>
      <c r="AY2083">
        <f>IF(P2083&gt;401, 2, 0)</f>
        <v>0</v>
      </c>
      <c r="AZ2083">
        <f>IF(I2083&gt;52915.77, 1, 0)</f>
        <v>0</v>
      </c>
      <c r="BA2083">
        <f>SUM(AW2083:AZ2083)</f>
        <v>0</v>
      </c>
      <c r="BB2083" t="str">
        <f>VLOOKUP(BA2083,'Standard Deviations'!$L$1:$M$11,2,TRUE)</f>
        <v>No Tier</v>
      </c>
    </row>
    <row r="2084" spans="1:54">
      <c r="A2084">
        <v>10735</v>
      </c>
      <c r="B2084">
        <v>1971</v>
      </c>
      <c r="C2084">
        <f>2024-B2084</f>
        <v>53</v>
      </c>
      <c r="D2084" t="str">
        <f>VLOOKUP(B2084,Reference!$A$1:$B$125, 2)</f>
        <v>Gen X</v>
      </c>
      <c r="E2084" t="s">
        <v>54</v>
      </c>
      <c r="F2084" t="str">
        <f>IF(E2084="High School", "No College", "College")</f>
        <v>College</v>
      </c>
      <c r="G2084" t="s">
        <v>60</v>
      </c>
      <c r="H2084">
        <v>22804</v>
      </c>
      <c r="I2084">
        <v>22804</v>
      </c>
      <c r="J2084" s="4" t="s">
        <v>341</v>
      </c>
      <c r="K2084">
        <v>1</v>
      </c>
      <c r="L2084">
        <v>0</v>
      </c>
      <c r="M2084" t="str">
        <f>IF(OR(K2084&gt;0, L2084&gt;0), "Parent", "Not Parent")</f>
        <v>Parent</v>
      </c>
      <c r="N2084" t="s">
        <v>731</v>
      </c>
      <c r="O2084" s="8">
        <v>41916</v>
      </c>
      <c r="P2084" s="9">
        <f>O2084-N2084</f>
        <v>430</v>
      </c>
      <c r="Q2084">
        <v>75</v>
      </c>
      <c r="R2084" s="9">
        <f>P2084-Q2084</f>
        <v>355</v>
      </c>
      <c r="S2084" s="8">
        <f>O2084-R2084</f>
        <v>41561</v>
      </c>
      <c r="T2084">
        <v>14</v>
      </c>
      <c r="U2084">
        <v>1</v>
      </c>
      <c r="V2084">
        <v>7</v>
      </c>
      <c r="W2084">
        <v>2</v>
      </c>
      <c r="X2084">
        <v>1</v>
      </c>
      <c r="Y2084">
        <v>1</v>
      </c>
      <c r="Z2084">
        <v>26</v>
      </c>
      <c r="AA2084">
        <f>Z2084/P2084</f>
        <v>6.0465116279069767E-2</v>
      </c>
      <c r="AB2084" s="14" t="s">
        <v>506</v>
      </c>
      <c r="AC2084" s="13" t="s">
        <v>63</v>
      </c>
      <c r="AD2084">
        <v>1</v>
      </c>
      <c r="AE2084" t="str">
        <f>IF(AD2084&gt;3, "Prefers Discount", "Discount Indifferent")</f>
        <v>Discount Indifferent</v>
      </c>
      <c r="AF2084">
        <v>2</v>
      </c>
      <c r="AG2084">
        <v>2</v>
      </c>
      <c r="AH2084">
        <v>0</v>
      </c>
      <c r="AI2084" t="str">
        <f>INDEX($AF$1:$AH$1,MATCH(MAX(AF2084:AH2084),AF2084:AH2084,0))</f>
        <v>Store_Orders</v>
      </c>
      <c r="AJ2084">
        <v>9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f>SUM(AK2084:AO2084)</f>
        <v>0</v>
      </c>
      <c r="AQ2084" t="s">
        <v>67</v>
      </c>
      <c r="AR2084">
        <v>0</v>
      </c>
      <c r="AS2084" t="str">
        <f>IF(OR(AK2084&gt;0, AL2084&gt;0, AM2084&gt;0, AN2084&gt;0, AO2084&gt;0), "Converted", "Not Converted")</f>
        <v>Not Converted</v>
      </c>
      <c r="AT2084">
        <v>0</v>
      </c>
      <c r="AU2084">
        <v>3</v>
      </c>
      <c r="AV2084">
        <v>11</v>
      </c>
      <c r="AW2084">
        <f>IF(Z2084&gt;607, 4, 0)</f>
        <v>0</v>
      </c>
      <c r="AX2084">
        <f>IF(AA2084&gt;1.6588, 3, 0)</f>
        <v>0</v>
      </c>
      <c r="AY2084">
        <f>IF(P2084&gt;401, 2, 0)</f>
        <v>2</v>
      </c>
      <c r="AZ2084">
        <f>IF(I2084&gt;52915.77, 1, 0)</f>
        <v>0</v>
      </c>
      <c r="BA2084">
        <f>SUM(AW2084:AZ2084)</f>
        <v>2</v>
      </c>
      <c r="BB2084" t="str">
        <f>VLOOKUP(BA2084,'Standard Deviations'!$L$1:$M$11,2,TRUE)</f>
        <v>Bronze</v>
      </c>
    </row>
    <row r="2085" spans="1:54">
      <c r="A2085">
        <v>5068</v>
      </c>
      <c r="B2085">
        <v>1971</v>
      </c>
      <c r="C2085">
        <f>2024-B2085</f>
        <v>53</v>
      </c>
      <c r="D2085" t="str">
        <f>VLOOKUP(B2085,Reference!$A$1:$B$125, 2)</f>
        <v>Gen X</v>
      </c>
      <c r="E2085" t="s">
        <v>54</v>
      </c>
      <c r="F2085" t="str">
        <f>IF(E2085="High School", "No College", "College")</f>
        <v>College</v>
      </c>
      <c r="G2085" t="s">
        <v>60</v>
      </c>
      <c r="H2085">
        <v>22804</v>
      </c>
      <c r="I2085">
        <v>22804</v>
      </c>
      <c r="J2085" s="4" t="s">
        <v>341</v>
      </c>
      <c r="K2085">
        <v>1</v>
      </c>
      <c r="L2085">
        <v>0</v>
      </c>
      <c r="M2085" t="str">
        <f>IF(OR(K2085&gt;0, L2085&gt;0), "Parent", "Not Parent")</f>
        <v>Parent</v>
      </c>
      <c r="N2085" t="s">
        <v>731</v>
      </c>
      <c r="O2085" s="8">
        <v>41916</v>
      </c>
      <c r="P2085" s="9">
        <f>O2085-N2085</f>
        <v>430</v>
      </c>
      <c r="Q2085">
        <v>75</v>
      </c>
      <c r="R2085" s="9">
        <f>P2085-Q2085</f>
        <v>355</v>
      </c>
      <c r="S2085" s="8">
        <f>O2085-R2085</f>
        <v>41561</v>
      </c>
      <c r="T2085">
        <v>14</v>
      </c>
      <c r="U2085">
        <v>1</v>
      </c>
      <c r="V2085">
        <v>7</v>
      </c>
      <c r="W2085">
        <v>2</v>
      </c>
      <c r="X2085">
        <v>1</v>
      </c>
      <c r="Y2085">
        <v>1</v>
      </c>
      <c r="Z2085">
        <v>26</v>
      </c>
      <c r="AA2085">
        <f>Z2085/P2085</f>
        <v>6.0465116279069767E-2</v>
      </c>
      <c r="AB2085" s="14" t="s">
        <v>506</v>
      </c>
      <c r="AC2085" s="13" t="s">
        <v>63</v>
      </c>
      <c r="AD2085">
        <v>1</v>
      </c>
      <c r="AE2085" t="str">
        <f>IF(AD2085&gt;3, "Prefers Discount", "Discount Indifferent")</f>
        <v>Discount Indifferent</v>
      </c>
      <c r="AF2085">
        <v>2</v>
      </c>
      <c r="AG2085">
        <v>2</v>
      </c>
      <c r="AH2085">
        <v>0</v>
      </c>
      <c r="AI2085" t="str">
        <f>INDEX($AF$1:$AH$1,MATCH(MAX(AF2085:AH2085),AF2085:AH2085,0))</f>
        <v>Store_Orders</v>
      </c>
      <c r="AJ2085">
        <v>9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f>SUM(AK2085:AO2085)</f>
        <v>0</v>
      </c>
      <c r="AQ2085" t="s">
        <v>67</v>
      </c>
      <c r="AR2085">
        <v>0</v>
      </c>
      <c r="AS2085" t="str">
        <f>IF(OR(AK2085&gt;0, AL2085&gt;0, AM2085&gt;0, AN2085&gt;0, AO2085&gt;0), "Converted", "Not Converted")</f>
        <v>Not Converted</v>
      </c>
      <c r="AT2085">
        <v>0</v>
      </c>
      <c r="AU2085">
        <v>3</v>
      </c>
      <c r="AV2085">
        <v>11</v>
      </c>
      <c r="AW2085">
        <f>IF(Z2085&gt;607, 4, 0)</f>
        <v>0</v>
      </c>
      <c r="AX2085">
        <f>IF(AA2085&gt;1.6588, 3, 0)</f>
        <v>0</v>
      </c>
      <c r="AY2085">
        <f>IF(P2085&gt;401, 2, 0)</f>
        <v>2</v>
      </c>
      <c r="AZ2085">
        <f>IF(I2085&gt;52915.77, 1, 0)</f>
        <v>0</v>
      </c>
      <c r="BA2085">
        <f>SUM(AW2085:AZ2085)</f>
        <v>2</v>
      </c>
      <c r="BB2085" t="str">
        <f>VLOOKUP(BA2085,'Standard Deviations'!$L$1:$M$11,2,TRUE)</f>
        <v>Bronze</v>
      </c>
    </row>
    <row r="2086" spans="1:54">
      <c r="A2086">
        <v>456</v>
      </c>
      <c r="B2086">
        <v>1986</v>
      </c>
      <c r="C2086">
        <f>2024-B2086</f>
        <v>38</v>
      </c>
      <c r="D2086" t="str">
        <f>VLOOKUP(B2086,Reference!$A$1:$B$125, 2)</f>
        <v>Millennials</v>
      </c>
      <c r="E2086" t="s">
        <v>74</v>
      </c>
      <c r="F2086" t="str">
        <f>IF(E2086="High School", "No College", "College")</f>
        <v>College</v>
      </c>
      <c r="G2086" t="s">
        <v>55</v>
      </c>
      <c r="H2086">
        <v>7500</v>
      </c>
      <c r="I2086">
        <v>90000</v>
      </c>
      <c r="J2086" s="4" t="s">
        <v>56</v>
      </c>
      <c r="K2086">
        <v>1</v>
      </c>
      <c r="L2086">
        <v>0</v>
      </c>
      <c r="M2086" t="str">
        <f>IF(OR(K2086&gt;0, L2086&gt;0), "Parent", "Not Parent")</f>
        <v>Parent</v>
      </c>
      <c r="N2086" t="s">
        <v>433</v>
      </c>
      <c r="O2086" s="8">
        <v>41916</v>
      </c>
      <c r="P2086" s="9">
        <f>O2086-N2086</f>
        <v>604</v>
      </c>
      <c r="Q2086">
        <v>96</v>
      </c>
      <c r="R2086" s="9">
        <f>P2086-Q2086</f>
        <v>508</v>
      </c>
      <c r="S2086" s="8">
        <f>O2086-R2086</f>
        <v>41408</v>
      </c>
      <c r="T2086">
        <v>1</v>
      </c>
      <c r="U2086">
        <v>11</v>
      </c>
      <c r="V2086">
        <v>5</v>
      </c>
      <c r="W2086">
        <v>4</v>
      </c>
      <c r="X2086">
        <v>6</v>
      </c>
      <c r="Y2086">
        <v>9</v>
      </c>
      <c r="Z2086">
        <v>36</v>
      </c>
      <c r="AA2086">
        <f>Z2086/P2086</f>
        <v>5.9602649006622516E-2</v>
      </c>
      <c r="AB2086" s="14" t="s">
        <v>506</v>
      </c>
      <c r="AC2086" s="13" t="s">
        <v>63</v>
      </c>
      <c r="AD2086">
        <v>2</v>
      </c>
      <c r="AE2086" t="str">
        <f>IF(AD2086&gt;3, "Prefers Discount", "Discount Indifferent")</f>
        <v>Discount Indifferent</v>
      </c>
      <c r="AF2086">
        <v>3</v>
      </c>
      <c r="AG2086">
        <v>2</v>
      </c>
      <c r="AH2086">
        <v>0</v>
      </c>
      <c r="AI2086" t="str">
        <f>INDEX($AF$1:$AH$1,MATCH(MAX(AF2086:AH2086),AF2086:AH2086,0))</f>
        <v>Store_Orders</v>
      </c>
      <c r="AJ2086">
        <v>8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f>SUM(AK2086:AO2086)</f>
        <v>0</v>
      </c>
      <c r="AQ2086" t="s">
        <v>67</v>
      </c>
      <c r="AR2086">
        <v>0</v>
      </c>
      <c r="AS2086" t="str">
        <f>IF(OR(AK2086&gt;0, AL2086&gt;0, AM2086&gt;0, AN2086&gt;0, AO2086&gt;0), "Converted", "Not Converted")</f>
        <v>Not Converted</v>
      </c>
      <c r="AT2086">
        <v>0</v>
      </c>
      <c r="AU2086">
        <v>3</v>
      </c>
      <c r="AV2086">
        <v>11</v>
      </c>
      <c r="AW2086">
        <f>IF(Z2086&gt;607, 4, 0)</f>
        <v>0</v>
      </c>
      <c r="AX2086">
        <f>IF(AA2086&gt;1.6588, 3, 0)</f>
        <v>0</v>
      </c>
      <c r="AY2086">
        <f>IF(P2086&gt;401, 2, 0)</f>
        <v>2</v>
      </c>
      <c r="AZ2086">
        <f>IF(I2086&gt;52915.77, 1, 0)</f>
        <v>1</v>
      </c>
      <c r="BA2086">
        <f>SUM(AW2086:AZ2086)</f>
        <v>3</v>
      </c>
      <c r="BB2086" t="str">
        <f>VLOOKUP(BA2086,'Standard Deviations'!$L$1:$M$11,2,TRUE)</f>
        <v>Silver</v>
      </c>
    </row>
    <row r="2087" spans="1:54">
      <c r="A2087">
        <v>3790</v>
      </c>
      <c r="B2087">
        <v>1956</v>
      </c>
      <c r="C2087">
        <f>2024-B2087</f>
        <v>68</v>
      </c>
      <c r="D2087" t="str">
        <f>VLOOKUP(B2087,Reference!$A$1:$B$125, 2)</f>
        <v>Boomers</v>
      </c>
      <c r="E2087" t="s">
        <v>54</v>
      </c>
      <c r="F2087" t="str">
        <f>IF(E2087="High School", "No College", "College")</f>
        <v>College</v>
      </c>
      <c r="G2087" t="s">
        <v>65</v>
      </c>
      <c r="H2087">
        <v>34633</v>
      </c>
      <c r="I2087">
        <v>34633</v>
      </c>
      <c r="J2087" s="4" t="s">
        <v>175</v>
      </c>
      <c r="K2087">
        <v>2</v>
      </c>
      <c r="L2087">
        <v>1</v>
      </c>
      <c r="M2087" t="str">
        <f>IF(OR(K2087&gt;0, L2087&gt;0), "Parent", "Not Parent")</f>
        <v>Parent</v>
      </c>
      <c r="N2087" t="s">
        <v>135</v>
      </c>
      <c r="O2087" s="8">
        <v>41916</v>
      </c>
      <c r="P2087" s="9">
        <f>O2087-N2087</f>
        <v>254</v>
      </c>
      <c r="Q2087">
        <v>31</v>
      </c>
      <c r="R2087" s="9">
        <f>P2087-Q2087</f>
        <v>223</v>
      </c>
      <c r="S2087" s="8">
        <f>O2087-R2087</f>
        <v>41693</v>
      </c>
      <c r="T2087">
        <v>8</v>
      </c>
      <c r="U2087">
        <v>1</v>
      </c>
      <c r="V2087">
        <v>5</v>
      </c>
      <c r="W2087">
        <v>0</v>
      </c>
      <c r="X2087">
        <v>0</v>
      </c>
      <c r="Y2087">
        <v>1</v>
      </c>
      <c r="Z2087">
        <v>15</v>
      </c>
      <c r="AA2087">
        <f>Z2087/P2087</f>
        <v>5.905511811023622E-2</v>
      </c>
      <c r="AB2087" s="11" t="s">
        <v>506</v>
      </c>
      <c r="AC2087" t="s">
        <v>59</v>
      </c>
      <c r="AD2087">
        <v>1</v>
      </c>
      <c r="AE2087" t="str">
        <f>IF(AD2087&gt;3, "Prefers Discount", "Discount Indifferent")</f>
        <v>Discount Indifferent</v>
      </c>
      <c r="AF2087">
        <v>2</v>
      </c>
      <c r="AG2087">
        <v>1</v>
      </c>
      <c r="AH2087">
        <v>0</v>
      </c>
      <c r="AI2087" t="str">
        <f>INDEX($AF$1:$AH$1,MATCH(MAX(AF2087:AH2087),AF2087:AH2087,0))</f>
        <v>Store_Orders</v>
      </c>
      <c r="AJ2087">
        <v>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f>SUM(AK2087:AO2087)</f>
        <v>0</v>
      </c>
      <c r="AQ2087" t="s">
        <v>67</v>
      </c>
      <c r="AR2087">
        <v>0</v>
      </c>
      <c r="AS2087" t="str">
        <f>IF(OR(AK2087&gt;0, AL2087&gt;0, AM2087&gt;0, AN2087&gt;0, AO2087&gt;0), "Converted", "Not Converted")</f>
        <v>Not Converted</v>
      </c>
      <c r="AT2087">
        <v>0</v>
      </c>
      <c r="AU2087">
        <v>3</v>
      </c>
      <c r="AV2087">
        <v>11</v>
      </c>
      <c r="AW2087">
        <f>IF(Z2087&gt;607, 4, 0)</f>
        <v>0</v>
      </c>
      <c r="AX2087">
        <f>IF(AA2087&gt;1.6588, 3, 0)</f>
        <v>0</v>
      </c>
      <c r="AY2087">
        <f>IF(P2087&gt;401, 2, 0)</f>
        <v>0</v>
      </c>
      <c r="AZ2087">
        <f>IF(I2087&gt;52915.77, 1, 0)</f>
        <v>0</v>
      </c>
      <c r="BA2087">
        <f>SUM(AW2087:AZ2087)</f>
        <v>0</v>
      </c>
      <c r="BB2087" t="str">
        <f>VLOOKUP(BA2087,'Standard Deviations'!$L$1:$M$11,2,TRUE)</f>
        <v>No Tier</v>
      </c>
    </row>
    <row r="2088" spans="1:54">
      <c r="A2088">
        <v>2156</v>
      </c>
      <c r="B2088">
        <v>1955</v>
      </c>
      <c r="C2088">
        <f>2024-B2088</f>
        <v>69</v>
      </c>
      <c r="D2088" t="str">
        <f>VLOOKUP(B2088,Reference!$A$1:$B$125, 2)</f>
        <v>Boomers</v>
      </c>
      <c r="E2088" t="s">
        <v>68</v>
      </c>
      <c r="F2088" t="str">
        <f>IF(E2088="High School", "No College", "College")</f>
        <v>College</v>
      </c>
      <c r="G2088" t="s">
        <v>55</v>
      </c>
      <c r="H2088">
        <v>22554</v>
      </c>
      <c r="I2088">
        <v>22554</v>
      </c>
      <c r="J2088" s="4" t="s">
        <v>341</v>
      </c>
      <c r="K2088">
        <v>1</v>
      </c>
      <c r="L2088">
        <v>1</v>
      </c>
      <c r="M2088" t="str">
        <f>IF(OR(K2088&gt;0, L2088&gt;0), "Parent", "Not Parent")</f>
        <v>Parent</v>
      </c>
      <c r="N2088" t="s">
        <v>626</v>
      </c>
      <c r="O2088" s="8">
        <v>41916</v>
      </c>
      <c r="P2088" s="9">
        <f>O2088-N2088</f>
        <v>700</v>
      </c>
      <c r="Q2088">
        <v>38</v>
      </c>
      <c r="R2088" s="9">
        <f>P2088-Q2088</f>
        <v>662</v>
      </c>
      <c r="S2088" s="8">
        <f>O2088-R2088</f>
        <v>41254</v>
      </c>
      <c r="T2088">
        <v>27</v>
      </c>
      <c r="U2088">
        <v>0</v>
      </c>
      <c r="V2088">
        <v>10</v>
      </c>
      <c r="W2088">
        <v>0</v>
      </c>
      <c r="X2088">
        <v>0</v>
      </c>
      <c r="Y2088">
        <v>4</v>
      </c>
      <c r="Z2088">
        <v>41</v>
      </c>
      <c r="AA2088">
        <f>Z2088/P2088</f>
        <v>5.8571428571428573E-2</v>
      </c>
      <c r="AB2088" s="11" t="s">
        <v>506</v>
      </c>
      <c r="AC2088" t="s">
        <v>59</v>
      </c>
      <c r="AD2088">
        <v>4</v>
      </c>
      <c r="AE2088" t="str">
        <f>IF(AD2088&gt;3, "Prefers Discount", "Discount Indifferent")</f>
        <v>Prefers Discount</v>
      </c>
      <c r="AF2088">
        <v>4</v>
      </c>
      <c r="AG2088">
        <v>2</v>
      </c>
      <c r="AH2088">
        <v>0</v>
      </c>
      <c r="AI2088" t="str">
        <f>INDEX($AF$1:$AH$1,MATCH(MAX(AF2088:AH2088),AF2088:AH2088,0))</f>
        <v>Store_Orders</v>
      </c>
      <c r="AJ2088">
        <v>5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f>SUM(AK2088:AO2088)</f>
        <v>0</v>
      </c>
      <c r="AQ2088" t="s">
        <v>67</v>
      </c>
      <c r="AR2088">
        <v>0</v>
      </c>
      <c r="AS2088" t="str">
        <f>IF(OR(AK2088&gt;0, AL2088&gt;0, AM2088&gt;0, AN2088&gt;0, AO2088&gt;0), "Converted", "Not Converted")</f>
        <v>Not Converted</v>
      </c>
      <c r="AT2088">
        <v>0</v>
      </c>
      <c r="AU2088">
        <v>3</v>
      </c>
      <c r="AV2088">
        <v>11</v>
      </c>
      <c r="AW2088">
        <f>IF(Z2088&gt;607, 4, 0)</f>
        <v>0</v>
      </c>
      <c r="AX2088">
        <f>IF(AA2088&gt;1.6588, 3, 0)</f>
        <v>0</v>
      </c>
      <c r="AY2088">
        <f>IF(P2088&gt;401, 2, 0)</f>
        <v>2</v>
      </c>
      <c r="AZ2088">
        <f>IF(I2088&gt;52915.77, 1, 0)</f>
        <v>0</v>
      </c>
      <c r="BA2088">
        <f>SUM(AW2088:AZ2088)</f>
        <v>2</v>
      </c>
      <c r="BB2088" t="str">
        <f>VLOOKUP(BA2088,'Standard Deviations'!$L$1:$M$11,2,TRUE)</f>
        <v>Bronze</v>
      </c>
    </row>
    <row r="2089" spans="1:54">
      <c r="A2089">
        <v>11030</v>
      </c>
      <c r="B2089">
        <v>1976</v>
      </c>
      <c r="C2089">
        <f>2024-B2089</f>
        <v>48</v>
      </c>
      <c r="D2089" t="str">
        <f>VLOOKUP(B2089,Reference!$A$1:$B$125, 2)</f>
        <v>Gen X</v>
      </c>
      <c r="E2089" t="s">
        <v>64</v>
      </c>
      <c r="F2089" t="str">
        <f>IF(E2089="High School", "No College", "College")</f>
        <v>College</v>
      </c>
      <c r="G2089" t="s">
        <v>55</v>
      </c>
      <c r="H2089">
        <v>33181</v>
      </c>
      <c r="I2089">
        <v>33181</v>
      </c>
      <c r="J2089" s="4" t="s">
        <v>175</v>
      </c>
      <c r="K2089">
        <v>1</v>
      </c>
      <c r="L2089">
        <v>0</v>
      </c>
      <c r="M2089" t="str">
        <f>IF(OR(K2089&gt;0, L2089&gt;0), "Parent", "Not Parent")</f>
        <v>Parent</v>
      </c>
      <c r="N2089" t="s">
        <v>137</v>
      </c>
      <c r="O2089" s="8">
        <v>41916</v>
      </c>
      <c r="P2089" s="9">
        <f>O2089-N2089</f>
        <v>274</v>
      </c>
      <c r="Q2089">
        <v>90</v>
      </c>
      <c r="R2089" s="9">
        <f>P2089-Q2089</f>
        <v>184</v>
      </c>
      <c r="S2089" s="8">
        <f>O2089-R2089</f>
        <v>41732</v>
      </c>
      <c r="T2089">
        <v>9</v>
      </c>
      <c r="U2089">
        <v>0</v>
      </c>
      <c r="V2089">
        <v>3</v>
      </c>
      <c r="W2089">
        <v>0</v>
      </c>
      <c r="X2089">
        <v>0</v>
      </c>
      <c r="Y2089">
        <v>4</v>
      </c>
      <c r="Z2089">
        <v>16</v>
      </c>
      <c r="AA2089">
        <f>Z2089/P2089</f>
        <v>5.8394160583941604E-2</v>
      </c>
      <c r="AB2089" s="14" t="s">
        <v>506</v>
      </c>
      <c r="AC2089" s="13" t="s">
        <v>63</v>
      </c>
      <c r="AD2089">
        <v>1</v>
      </c>
      <c r="AE2089" t="str">
        <f>IF(AD2089&gt;3, "Prefers Discount", "Discount Indifferent")</f>
        <v>Discount Indifferent</v>
      </c>
      <c r="AF2089">
        <v>2</v>
      </c>
      <c r="AG2089">
        <v>1</v>
      </c>
      <c r="AH2089">
        <v>0</v>
      </c>
      <c r="AI2089" t="str">
        <f>INDEX($AF$1:$AH$1,MATCH(MAX(AF2089:AH2089),AF2089:AH2089,0))</f>
        <v>Store_Orders</v>
      </c>
      <c r="AJ2089">
        <v>6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f>SUM(AK2089:AO2089)</f>
        <v>1</v>
      </c>
      <c r="AQ2089" t="str">
        <f>INDEX($AK$1:$AO$1,MATCH(MAX(AK2089:AO2089),AK2089:AO2089,0))</f>
        <v>Converted_on_Camp3</v>
      </c>
      <c r="AR2089">
        <v>1</v>
      </c>
      <c r="AS2089" t="str">
        <f>IF(OR(AK2089&gt;0, AL2089&gt;0, AM2089&gt;0, AN2089&gt;0, AO2089&gt;0), "Converted", "Not Converted")</f>
        <v>Converted</v>
      </c>
      <c r="AT2089">
        <v>0</v>
      </c>
      <c r="AU2089">
        <v>3</v>
      </c>
      <c r="AV2089">
        <v>11</v>
      </c>
      <c r="AW2089">
        <f>IF(Z2089&gt;607, 4, 0)</f>
        <v>0</v>
      </c>
      <c r="AX2089">
        <f>IF(AA2089&gt;1.6588, 3, 0)</f>
        <v>0</v>
      </c>
      <c r="AY2089">
        <f>IF(P2089&gt;401, 2, 0)</f>
        <v>0</v>
      </c>
      <c r="AZ2089">
        <f>IF(I2089&gt;52915.77, 1, 0)</f>
        <v>0</v>
      </c>
      <c r="BA2089">
        <f>SUM(AW2089:AZ2089)</f>
        <v>0</v>
      </c>
      <c r="BB2089" t="str">
        <f>VLOOKUP(BA2089,'Standard Deviations'!$L$1:$M$11,2,TRUE)</f>
        <v>No Tier</v>
      </c>
    </row>
    <row r="2090" spans="1:54">
      <c r="A2090">
        <v>1183</v>
      </c>
      <c r="B2090">
        <v>1949</v>
      </c>
      <c r="C2090">
        <f>2024-B2090</f>
        <v>75</v>
      </c>
      <c r="D2090" t="str">
        <f>VLOOKUP(B2090,Reference!$A$1:$B$125, 2)</f>
        <v>Boomers</v>
      </c>
      <c r="E2090" t="s">
        <v>64</v>
      </c>
      <c r="F2090" t="str">
        <f>IF(E2090="High School", "No College", "College")</f>
        <v>College</v>
      </c>
      <c r="G2090" t="s">
        <v>55</v>
      </c>
      <c r="H2090">
        <v>36408</v>
      </c>
      <c r="I2090">
        <v>36408</v>
      </c>
      <c r="J2090" s="4" t="s">
        <v>175</v>
      </c>
      <c r="K2090">
        <v>1</v>
      </c>
      <c r="L2090">
        <v>1</v>
      </c>
      <c r="M2090" t="str">
        <f>IF(OR(K2090&gt;0, L2090&gt;0), "Parent", "Not Parent")</f>
        <v>Parent</v>
      </c>
      <c r="N2090" t="s">
        <v>732</v>
      </c>
      <c r="O2090" s="8">
        <v>41916</v>
      </c>
      <c r="P2090" s="9">
        <f>O2090-N2090</f>
        <v>378</v>
      </c>
      <c r="Q2090">
        <v>11</v>
      </c>
      <c r="R2090" s="9">
        <f>P2090-Q2090</f>
        <v>367</v>
      </c>
      <c r="S2090" s="8">
        <f>O2090-R2090</f>
        <v>41549</v>
      </c>
      <c r="T2090">
        <v>9</v>
      </c>
      <c r="U2090">
        <v>1</v>
      </c>
      <c r="V2090">
        <v>4</v>
      </c>
      <c r="W2090">
        <v>3</v>
      </c>
      <c r="X2090">
        <v>2</v>
      </c>
      <c r="Y2090">
        <v>3</v>
      </c>
      <c r="Z2090">
        <v>22</v>
      </c>
      <c r="AA2090">
        <f>Z2090/P2090</f>
        <v>5.8201058201058198E-2</v>
      </c>
      <c r="AB2090" s="11" t="s">
        <v>506</v>
      </c>
      <c r="AC2090" t="s">
        <v>59</v>
      </c>
      <c r="AD2090">
        <v>1</v>
      </c>
      <c r="AE2090" t="str">
        <f>IF(AD2090&gt;3, "Prefers Discount", "Discount Indifferent")</f>
        <v>Discount Indifferent</v>
      </c>
      <c r="AF2090">
        <v>2</v>
      </c>
      <c r="AG2090">
        <v>1</v>
      </c>
      <c r="AH2090">
        <v>0</v>
      </c>
      <c r="AI2090" t="str">
        <f>INDEX($AF$1:$AH$1,MATCH(MAX(AF2090:AH2090),AF2090:AH2090,0))</f>
        <v>Store_Orders</v>
      </c>
      <c r="AJ2090">
        <v>6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f>SUM(AK2090:AO2090)</f>
        <v>0</v>
      </c>
      <c r="AQ2090" t="s">
        <v>67</v>
      </c>
      <c r="AR2090">
        <v>0</v>
      </c>
      <c r="AS2090" t="str">
        <f>IF(OR(AK2090&gt;0, AL2090&gt;0, AM2090&gt;0, AN2090&gt;0, AO2090&gt;0), "Converted", "Not Converted")</f>
        <v>Not Converted</v>
      </c>
      <c r="AT2090">
        <v>0</v>
      </c>
      <c r="AU2090">
        <v>3</v>
      </c>
      <c r="AV2090">
        <v>11</v>
      </c>
      <c r="AW2090">
        <f>IF(Z2090&gt;607, 4, 0)</f>
        <v>0</v>
      </c>
      <c r="AX2090">
        <f>IF(AA2090&gt;1.6588, 3, 0)</f>
        <v>0</v>
      </c>
      <c r="AY2090">
        <f>IF(P2090&gt;401, 2, 0)</f>
        <v>0</v>
      </c>
      <c r="AZ2090">
        <f>IF(I2090&gt;52915.77, 1, 0)</f>
        <v>0</v>
      </c>
      <c r="BA2090">
        <f>SUM(AW2090:AZ2090)</f>
        <v>0</v>
      </c>
      <c r="BB2090" t="str">
        <f>VLOOKUP(BA2090,'Standard Deviations'!$L$1:$M$11,2,TRUE)</f>
        <v>No Tier</v>
      </c>
    </row>
    <row r="2091" spans="1:54">
      <c r="A2091">
        <v>3641</v>
      </c>
      <c r="B2091">
        <v>1976</v>
      </c>
      <c r="C2091">
        <f>2024-B2091</f>
        <v>48</v>
      </c>
      <c r="D2091" t="str">
        <f>VLOOKUP(B2091,Reference!$A$1:$B$125, 2)</f>
        <v>Gen X</v>
      </c>
      <c r="E2091" t="s">
        <v>54</v>
      </c>
      <c r="F2091" t="str">
        <f>IF(E2091="High School", "No College", "College")</f>
        <v>College</v>
      </c>
      <c r="G2091" t="s">
        <v>55</v>
      </c>
      <c r="H2091">
        <v>13624</v>
      </c>
      <c r="I2091">
        <v>13624</v>
      </c>
      <c r="J2091" s="4" t="s">
        <v>341</v>
      </c>
      <c r="K2091">
        <v>1</v>
      </c>
      <c r="L2091">
        <v>0</v>
      </c>
      <c r="M2091" t="str">
        <f>IF(OR(K2091&gt;0, L2091&gt;0), "Parent", "Not Parent")</f>
        <v>Parent</v>
      </c>
      <c r="N2091" t="s">
        <v>390</v>
      </c>
      <c r="O2091" s="8">
        <v>41916</v>
      </c>
      <c r="P2091" s="9">
        <f>O2091-N2091</f>
        <v>622</v>
      </c>
      <c r="Q2091">
        <v>93</v>
      </c>
      <c r="R2091" s="9">
        <f>P2091-Q2091</f>
        <v>529</v>
      </c>
      <c r="S2091" s="8">
        <f>O2091-R2091</f>
        <v>41387</v>
      </c>
      <c r="T2091">
        <v>10</v>
      </c>
      <c r="U2091">
        <v>2</v>
      </c>
      <c r="V2091">
        <v>15</v>
      </c>
      <c r="W2091">
        <v>2</v>
      </c>
      <c r="X2091">
        <v>1</v>
      </c>
      <c r="Y2091">
        <v>6</v>
      </c>
      <c r="Z2091">
        <v>36</v>
      </c>
      <c r="AA2091">
        <f>Z2091/P2091</f>
        <v>5.7877813504823149E-2</v>
      </c>
      <c r="AB2091" s="14" t="s">
        <v>506</v>
      </c>
      <c r="AC2091" s="13" t="s">
        <v>63</v>
      </c>
      <c r="AD2091">
        <v>2</v>
      </c>
      <c r="AE2091" t="str">
        <f>IF(AD2091&gt;3, "Prefers Discount", "Discount Indifferent")</f>
        <v>Discount Indifferent</v>
      </c>
      <c r="AF2091">
        <v>3</v>
      </c>
      <c r="AG2091">
        <v>2</v>
      </c>
      <c r="AH2091">
        <v>0</v>
      </c>
      <c r="AI2091" t="str">
        <f>INDEX($AF$1:$AH$1,MATCH(MAX(AF2091:AH2091),AF2091:AH2091,0))</f>
        <v>Store_Orders</v>
      </c>
      <c r="AJ2091">
        <v>6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f>SUM(AK2091:AO2091)</f>
        <v>0</v>
      </c>
      <c r="AQ2091" t="s">
        <v>67</v>
      </c>
      <c r="AR2091">
        <v>0</v>
      </c>
      <c r="AS2091" t="str">
        <f>IF(OR(AK2091&gt;0, AL2091&gt;0, AM2091&gt;0, AN2091&gt;0, AO2091&gt;0), "Converted", "Not Converted")</f>
        <v>Not Converted</v>
      </c>
      <c r="AT2091">
        <v>0</v>
      </c>
      <c r="AU2091">
        <v>3</v>
      </c>
      <c r="AV2091">
        <v>11</v>
      </c>
      <c r="AW2091">
        <f>IF(Z2091&gt;607, 4, 0)</f>
        <v>0</v>
      </c>
      <c r="AX2091">
        <f>IF(AA2091&gt;1.6588, 3, 0)</f>
        <v>0</v>
      </c>
      <c r="AY2091">
        <f>IF(P2091&gt;401, 2, 0)</f>
        <v>2</v>
      </c>
      <c r="AZ2091">
        <f>IF(I2091&gt;52915.77, 1, 0)</f>
        <v>0</v>
      </c>
      <c r="BA2091">
        <f>SUM(AW2091:AZ2091)</f>
        <v>2</v>
      </c>
      <c r="BB2091" t="str">
        <f>VLOOKUP(BA2091,'Standard Deviations'!$L$1:$M$11,2,TRUE)</f>
        <v>Bronze</v>
      </c>
    </row>
    <row r="2092" spans="1:54">
      <c r="A2092">
        <v>3955</v>
      </c>
      <c r="B2092">
        <v>1965</v>
      </c>
      <c r="C2092">
        <f>2024-B2092</f>
        <v>59</v>
      </c>
      <c r="D2092" t="str">
        <f>VLOOKUP(B2092,Reference!$A$1:$B$125, 2)</f>
        <v>Gen X</v>
      </c>
      <c r="E2092" t="s">
        <v>54</v>
      </c>
      <c r="F2092" t="str">
        <f>IF(E2092="High School", "No College", "College")</f>
        <v>College</v>
      </c>
      <c r="G2092" t="s">
        <v>71</v>
      </c>
      <c r="H2092">
        <v>4861</v>
      </c>
      <c r="I2092">
        <v>58332</v>
      </c>
      <c r="J2092" s="4" t="s">
        <v>61</v>
      </c>
      <c r="K2092">
        <v>0</v>
      </c>
      <c r="L2092">
        <v>0</v>
      </c>
      <c r="M2092" t="str">
        <f>IF(OR(K2092&gt;0, L2092&gt;0), "Parent", "Not Parent")</f>
        <v>Not Parent</v>
      </c>
      <c r="N2092" t="s">
        <v>66</v>
      </c>
      <c r="O2092" s="8">
        <v>41916</v>
      </c>
      <c r="P2092" s="9">
        <f>O2092-N2092</f>
        <v>104</v>
      </c>
      <c r="Q2092">
        <v>20</v>
      </c>
      <c r="R2092" s="9">
        <f>P2092-Q2092</f>
        <v>84</v>
      </c>
      <c r="S2092" s="8">
        <f>O2092-R2092</f>
        <v>41832</v>
      </c>
      <c r="T2092">
        <v>2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6</v>
      </c>
      <c r="AA2092">
        <f>Z2092/P2092</f>
        <v>5.7692307692307696E-2</v>
      </c>
      <c r="AB2092" s="11" t="s">
        <v>506</v>
      </c>
      <c r="AC2092" t="s">
        <v>59</v>
      </c>
      <c r="AD2092">
        <v>0</v>
      </c>
      <c r="AE2092" t="str">
        <f>IF(AD2092&gt;3, "Prefers Discount", "Discount Indifferent")</f>
        <v>Discount Indifferent</v>
      </c>
      <c r="AF2092">
        <v>0</v>
      </c>
      <c r="AG2092">
        <v>0</v>
      </c>
      <c r="AH2092">
        <v>0</v>
      </c>
      <c r="AI2092" t="str">
        <f>INDEX($AF$1:$AH$1,MATCH(MAX(AF2092:AH2092),AF2092:AH2092,0))</f>
        <v>Store_Orders</v>
      </c>
      <c r="AJ2092">
        <v>14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f>SUM(AK2092:AO2092)</f>
        <v>0</v>
      </c>
      <c r="AQ2092" t="s">
        <v>67</v>
      </c>
      <c r="AR2092">
        <v>0</v>
      </c>
      <c r="AS2092" t="str">
        <f>IF(OR(AK2092&gt;0, AL2092&gt;0, AM2092&gt;0, AN2092&gt;0, AO2092&gt;0), "Converted", "Not Converted")</f>
        <v>Not Converted</v>
      </c>
      <c r="AT2092">
        <v>0</v>
      </c>
      <c r="AU2092">
        <v>3</v>
      </c>
      <c r="AV2092">
        <v>11</v>
      </c>
      <c r="AW2092">
        <f>IF(Z2092&gt;607, 4, 0)</f>
        <v>0</v>
      </c>
      <c r="AX2092">
        <f>IF(AA2092&gt;1.6588, 3, 0)</f>
        <v>0</v>
      </c>
      <c r="AY2092">
        <f>IF(P2092&gt;401, 2, 0)</f>
        <v>0</v>
      </c>
      <c r="AZ2092">
        <f>IF(I2092&gt;52915.77, 1, 0)</f>
        <v>1</v>
      </c>
      <c r="BA2092">
        <f>SUM(AW2092:AZ2092)</f>
        <v>1</v>
      </c>
      <c r="BB2092" t="str">
        <f>VLOOKUP(BA2092,'Standard Deviations'!$L$1:$M$11,2,TRUE)</f>
        <v>Bronze</v>
      </c>
    </row>
    <row r="2093" spans="1:54">
      <c r="A2093">
        <v>6862</v>
      </c>
      <c r="B2093">
        <v>1971</v>
      </c>
      <c r="C2093">
        <f>2024-B2093</f>
        <v>53</v>
      </c>
      <c r="D2093" t="str">
        <f>VLOOKUP(B2093,Reference!$A$1:$B$125, 2)</f>
        <v>Gen X</v>
      </c>
      <c r="E2093" t="s">
        <v>54</v>
      </c>
      <c r="F2093" t="str">
        <f>IF(E2093="High School", "No College", "College")</f>
        <v>College</v>
      </c>
      <c r="G2093" t="s">
        <v>71</v>
      </c>
      <c r="H2093">
        <v>1730</v>
      </c>
      <c r="I2093">
        <v>20760</v>
      </c>
      <c r="J2093" s="4" t="s">
        <v>341</v>
      </c>
      <c r="K2093">
        <v>0</v>
      </c>
      <c r="L2093">
        <v>0</v>
      </c>
      <c r="M2093" t="str">
        <f>IF(OR(K2093&gt;0, L2093&gt;0), "Parent", "Not Parent")</f>
        <v>Not Parent</v>
      </c>
      <c r="N2093" t="s">
        <v>76</v>
      </c>
      <c r="O2093" s="8">
        <v>41916</v>
      </c>
      <c r="P2093" s="9">
        <f>O2093-N2093</f>
        <v>139</v>
      </c>
      <c r="Q2093">
        <v>65</v>
      </c>
      <c r="R2093" s="9">
        <f>P2093-Q2093</f>
        <v>74</v>
      </c>
      <c r="S2093" s="8">
        <f>O2093-R2093</f>
        <v>41842</v>
      </c>
      <c r="T2093">
        <v>1</v>
      </c>
      <c r="U2093">
        <v>1</v>
      </c>
      <c r="V2093">
        <v>3</v>
      </c>
      <c r="W2093">
        <v>1</v>
      </c>
      <c r="X2093">
        <v>1</v>
      </c>
      <c r="Y2093">
        <v>1</v>
      </c>
      <c r="Z2093">
        <v>8</v>
      </c>
      <c r="AA2093">
        <f>Z2093/P2093</f>
        <v>5.7553956834532377E-2</v>
      </c>
      <c r="AB2093" s="14" t="s">
        <v>506</v>
      </c>
      <c r="AC2093" s="13" t="s">
        <v>63</v>
      </c>
      <c r="AD2093">
        <v>15</v>
      </c>
      <c r="AE2093" t="str">
        <f>IF(AD2093&gt;3, "Prefers Discount", "Discount Indifferent")</f>
        <v>Prefers Discount</v>
      </c>
      <c r="AF2093">
        <v>0</v>
      </c>
      <c r="AG2093">
        <v>0</v>
      </c>
      <c r="AH2093">
        <v>0</v>
      </c>
      <c r="AI2093" t="str">
        <f>INDEX($AF$1:$AH$1,MATCH(MAX(AF2093:AH2093),AF2093:AH2093,0))</f>
        <v>Store_Orders</v>
      </c>
      <c r="AJ2093">
        <v>20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f>SUM(AK2093:AO2093)</f>
        <v>0</v>
      </c>
      <c r="AQ2093" t="s">
        <v>67</v>
      </c>
      <c r="AR2093">
        <v>0</v>
      </c>
      <c r="AS2093" t="str">
        <f>IF(OR(AK2093&gt;0, AL2093&gt;0, AM2093&gt;0, AN2093&gt;0, AO2093&gt;0), "Converted", "Not Converted")</f>
        <v>Not Converted</v>
      </c>
      <c r="AT2093">
        <v>0</v>
      </c>
      <c r="AU2093">
        <v>3</v>
      </c>
      <c r="AV2093">
        <v>11</v>
      </c>
      <c r="AW2093">
        <f>IF(Z2093&gt;607, 4, 0)</f>
        <v>0</v>
      </c>
      <c r="AX2093">
        <f>IF(AA2093&gt;1.6588, 3, 0)</f>
        <v>0</v>
      </c>
      <c r="AY2093">
        <f>IF(P2093&gt;401, 2, 0)</f>
        <v>0</v>
      </c>
      <c r="AZ2093">
        <f>IF(I2093&gt;52915.77, 1, 0)</f>
        <v>0</v>
      </c>
      <c r="BA2093">
        <f>SUM(AW2093:AZ2093)</f>
        <v>0</v>
      </c>
      <c r="BB2093" t="str">
        <f>VLOOKUP(BA2093,'Standard Deviations'!$L$1:$M$11,2,TRUE)</f>
        <v>No Tier</v>
      </c>
    </row>
    <row r="2094" spans="1:54">
      <c r="A2094">
        <v>4459</v>
      </c>
      <c r="B2094">
        <v>1989</v>
      </c>
      <c r="C2094">
        <f>2024-B2094</f>
        <v>35</v>
      </c>
      <c r="D2094" t="str">
        <f>VLOOKUP(B2094,Reference!$A$1:$B$125, 2)</f>
        <v>Millennials</v>
      </c>
      <c r="E2094" t="s">
        <v>54</v>
      </c>
      <c r="F2094" t="str">
        <f>IF(E2094="High School", "No College", "College")</f>
        <v>College</v>
      </c>
      <c r="G2094" t="s">
        <v>60</v>
      </c>
      <c r="H2094">
        <v>30279</v>
      </c>
      <c r="I2094">
        <v>30279</v>
      </c>
      <c r="J2094" s="4" t="s">
        <v>341</v>
      </c>
      <c r="K2094">
        <v>1</v>
      </c>
      <c r="L2094">
        <v>0</v>
      </c>
      <c r="M2094" t="str">
        <f>IF(OR(K2094&gt;0, L2094&gt;0), "Parent", "Not Parent")</f>
        <v>Parent</v>
      </c>
      <c r="N2094" t="s">
        <v>449</v>
      </c>
      <c r="O2094" s="8">
        <v>41916</v>
      </c>
      <c r="P2094" s="9">
        <f>O2094-N2094</f>
        <v>643</v>
      </c>
      <c r="Q2094">
        <v>13</v>
      </c>
      <c r="R2094" s="9">
        <f>P2094-Q2094</f>
        <v>630</v>
      </c>
      <c r="S2094" s="8">
        <f>O2094-R2094</f>
        <v>41286</v>
      </c>
      <c r="T2094">
        <v>10</v>
      </c>
      <c r="U2094">
        <v>4</v>
      </c>
      <c r="V2094">
        <v>14</v>
      </c>
      <c r="W2094">
        <v>4</v>
      </c>
      <c r="X2094">
        <v>4</v>
      </c>
      <c r="Y2094">
        <v>1</v>
      </c>
      <c r="Z2094">
        <v>37</v>
      </c>
      <c r="AA2094">
        <f>Z2094/P2094</f>
        <v>5.7542768273716953E-2</v>
      </c>
      <c r="AB2094" s="11" t="s">
        <v>506</v>
      </c>
      <c r="AC2094" t="s">
        <v>59</v>
      </c>
      <c r="AD2094">
        <v>1</v>
      </c>
      <c r="AE2094" t="str">
        <f>IF(AD2094&gt;3, "Prefers Discount", "Discount Indifferent")</f>
        <v>Discount Indifferent</v>
      </c>
      <c r="AF2094">
        <v>3</v>
      </c>
      <c r="AG2094">
        <v>1</v>
      </c>
      <c r="AH2094">
        <v>0</v>
      </c>
      <c r="AI2094" t="str">
        <f>INDEX($AF$1:$AH$1,MATCH(MAX(AF2094:AH2094),AF2094:AH2094,0))</f>
        <v>Store_Orders</v>
      </c>
      <c r="AJ2094">
        <v>8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f>SUM(AK2094:AO2094)</f>
        <v>0</v>
      </c>
      <c r="AQ2094" t="s">
        <v>67</v>
      </c>
      <c r="AR2094">
        <v>0</v>
      </c>
      <c r="AS2094" t="str">
        <f>IF(OR(AK2094&gt;0, AL2094&gt;0, AM2094&gt;0, AN2094&gt;0, AO2094&gt;0), "Converted", "Not Converted")</f>
        <v>Not Converted</v>
      </c>
      <c r="AT2094">
        <v>0</v>
      </c>
      <c r="AU2094">
        <v>3</v>
      </c>
      <c r="AV2094">
        <v>11</v>
      </c>
      <c r="AW2094">
        <f>IF(Z2094&gt;607, 4, 0)</f>
        <v>0</v>
      </c>
      <c r="AX2094">
        <f>IF(AA2094&gt;1.6588, 3, 0)</f>
        <v>0</v>
      </c>
      <c r="AY2094">
        <f>IF(P2094&gt;401, 2, 0)</f>
        <v>2</v>
      </c>
      <c r="AZ2094">
        <f>IF(I2094&gt;52915.77, 1, 0)</f>
        <v>0</v>
      </c>
      <c r="BA2094">
        <f>SUM(AW2094:AZ2094)</f>
        <v>2</v>
      </c>
      <c r="BB2094" t="str">
        <f>VLOOKUP(BA2094,'Standard Deviations'!$L$1:$M$11,2,TRUE)</f>
        <v>Bronze</v>
      </c>
    </row>
    <row r="2095" spans="1:54">
      <c r="A2095">
        <v>10642</v>
      </c>
      <c r="B2095">
        <v>1989</v>
      </c>
      <c r="C2095">
        <f>2024-B2095</f>
        <v>35</v>
      </c>
      <c r="D2095" t="str">
        <f>VLOOKUP(B2095,Reference!$A$1:$B$125, 2)</f>
        <v>Millennials</v>
      </c>
      <c r="E2095" t="s">
        <v>54</v>
      </c>
      <c r="F2095" t="str">
        <f>IF(E2095="High School", "No College", "College")</f>
        <v>College</v>
      </c>
      <c r="G2095" t="s">
        <v>60</v>
      </c>
      <c r="H2095">
        <v>30279</v>
      </c>
      <c r="I2095">
        <v>30279</v>
      </c>
      <c r="J2095" s="4" t="s">
        <v>341</v>
      </c>
      <c r="K2095">
        <v>1</v>
      </c>
      <c r="L2095">
        <v>0</v>
      </c>
      <c r="M2095" t="str">
        <f>IF(OR(K2095&gt;0, L2095&gt;0), "Parent", "Not Parent")</f>
        <v>Parent</v>
      </c>
      <c r="N2095" t="s">
        <v>449</v>
      </c>
      <c r="O2095" s="8">
        <v>41916</v>
      </c>
      <c r="P2095" s="9">
        <f>O2095-N2095</f>
        <v>643</v>
      </c>
      <c r="Q2095">
        <v>13</v>
      </c>
      <c r="R2095" s="9">
        <f>P2095-Q2095</f>
        <v>630</v>
      </c>
      <c r="S2095" s="8">
        <f>O2095-R2095</f>
        <v>41286</v>
      </c>
      <c r="T2095">
        <v>10</v>
      </c>
      <c r="U2095">
        <v>4</v>
      </c>
      <c r="V2095">
        <v>14</v>
      </c>
      <c r="W2095">
        <v>4</v>
      </c>
      <c r="X2095">
        <v>4</v>
      </c>
      <c r="Y2095">
        <v>1</v>
      </c>
      <c r="Z2095">
        <v>37</v>
      </c>
      <c r="AA2095">
        <f>Z2095/P2095</f>
        <v>5.7542768273716953E-2</v>
      </c>
      <c r="AB2095" s="11" t="s">
        <v>506</v>
      </c>
      <c r="AC2095" t="s">
        <v>59</v>
      </c>
      <c r="AD2095">
        <v>1</v>
      </c>
      <c r="AE2095" t="str">
        <f>IF(AD2095&gt;3, "Prefers Discount", "Discount Indifferent")</f>
        <v>Discount Indifferent</v>
      </c>
      <c r="AF2095">
        <v>3</v>
      </c>
      <c r="AG2095">
        <v>1</v>
      </c>
      <c r="AH2095">
        <v>0</v>
      </c>
      <c r="AI2095" t="str">
        <f>INDEX($AF$1:$AH$1,MATCH(MAX(AF2095:AH2095),AF2095:AH2095,0))</f>
        <v>Store_Orders</v>
      </c>
      <c r="AJ2095">
        <v>8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f>SUM(AK2095:AO2095)</f>
        <v>0</v>
      </c>
      <c r="AQ2095" t="s">
        <v>67</v>
      </c>
      <c r="AR2095">
        <v>0</v>
      </c>
      <c r="AS2095" t="str">
        <f>IF(OR(AK2095&gt;0, AL2095&gt;0, AM2095&gt;0, AN2095&gt;0, AO2095&gt;0), "Converted", "Not Converted")</f>
        <v>Not Converted</v>
      </c>
      <c r="AT2095">
        <v>0</v>
      </c>
      <c r="AU2095">
        <v>3</v>
      </c>
      <c r="AV2095">
        <v>11</v>
      </c>
      <c r="AW2095">
        <f>IF(Z2095&gt;607, 4, 0)</f>
        <v>0</v>
      </c>
      <c r="AX2095">
        <f>IF(AA2095&gt;1.6588, 3, 0)</f>
        <v>0</v>
      </c>
      <c r="AY2095">
        <f>IF(P2095&gt;401, 2, 0)</f>
        <v>2</v>
      </c>
      <c r="AZ2095">
        <f>IF(I2095&gt;52915.77, 1, 0)</f>
        <v>0</v>
      </c>
      <c r="BA2095">
        <f>SUM(AW2095:AZ2095)</f>
        <v>2</v>
      </c>
      <c r="BB2095" t="str">
        <f>VLOOKUP(BA2095,'Standard Deviations'!$L$1:$M$11,2,TRUE)</f>
        <v>Bronze</v>
      </c>
    </row>
    <row r="2096" spans="1:54">
      <c r="A2096">
        <v>6768</v>
      </c>
      <c r="B2096">
        <v>1962</v>
      </c>
      <c r="C2096">
        <f>2024-B2096</f>
        <v>62</v>
      </c>
      <c r="D2096" t="str">
        <f>VLOOKUP(B2096,Reference!$A$1:$B$125, 2)</f>
        <v>Boomers</v>
      </c>
      <c r="E2096" t="s">
        <v>54</v>
      </c>
      <c r="F2096" t="str">
        <f>IF(E2096="High School", "No College", "College")</f>
        <v>College</v>
      </c>
      <c r="G2096" t="s">
        <v>71</v>
      </c>
      <c r="H2096">
        <v>37859</v>
      </c>
      <c r="I2096">
        <v>37859</v>
      </c>
      <c r="J2096" s="4" t="s">
        <v>175</v>
      </c>
      <c r="K2096">
        <v>1</v>
      </c>
      <c r="L2096">
        <v>2</v>
      </c>
      <c r="M2096" t="str">
        <f>IF(OR(K2096&gt;0, L2096&gt;0), "Parent", "Not Parent")</f>
        <v>Parent</v>
      </c>
      <c r="N2096" t="s">
        <v>486</v>
      </c>
      <c r="O2096" s="8">
        <v>41916</v>
      </c>
      <c r="P2096" s="9">
        <f>O2096-N2096</f>
        <v>630</v>
      </c>
      <c r="Q2096">
        <v>75</v>
      </c>
      <c r="R2096" s="9">
        <f>P2096-Q2096</f>
        <v>555</v>
      </c>
      <c r="S2096" s="8">
        <f>O2096-R2096</f>
        <v>41361</v>
      </c>
      <c r="T2096">
        <v>22</v>
      </c>
      <c r="U2096">
        <v>1</v>
      </c>
      <c r="V2096">
        <v>8</v>
      </c>
      <c r="W2096">
        <v>2</v>
      </c>
      <c r="X2096">
        <v>1</v>
      </c>
      <c r="Y2096">
        <v>2</v>
      </c>
      <c r="Z2096">
        <v>36</v>
      </c>
      <c r="AA2096">
        <f>Z2096/P2096</f>
        <v>5.7142857142857141E-2</v>
      </c>
      <c r="AB2096" s="14" t="s">
        <v>506</v>
      </c>
      <c r="AC2096" s="13" t="s">
        <v>63</v>
      </c>
      <c r="AD2096">
        <v>2</v>
      </c>
      <c r="AE2096" t="str">
        <f>IF(AD2096&gt;3, "Prefers Discount", "Discount Indifferent")</f>
        <v>Discount Indifferent</v>
      </c>
      <c r="AF2096">
        <v>3</v>
      </c>
      <c r="AG2096">
        <v>1</v>
      </c>
      <c r="AH2096">
        <v>0</v>
      </c>
      <c r="AI2096" t="str">
        <f>INDEX($AF$1:$AH$1,MATCH(MAX(AF2096:AH2096),AF2096:AH2096,0))</f>
        <v>Store_Orders</v>
      </c>
      <c r="AJ2096">
        <v>8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f>SUM(AK2096:AO2096)</f>
        <v>0</v>
      </c>
      <c r="AQ2096" t="s">
        <v>67</v>
      </c>
      <c r="AR2096">
        <v>0</v>
      </c>
      <c r="AS2096" t="str">
        <f>IF(OR(AK2096&gt;0, AL2096&gt;0, AM2096&gt;0, AN2096&gt;0, AO2096&gt;0), "Converted", "Not Converted")</f>
        <v>Not Converted</v>
      </c>
      <c r="AT2096">
        <v>0</v>
      </c>
      <c r="AU2096">
        <v>3</v>
      </c>
      <c r="AV2096">
        <v>11</v>
      </c>
      <c r="AW2096">
        <f>IF(Z2096&gt;607, 4, 0)</f>
        <v>0</v>
      </c>
      <c r="AX2096">
        <f>IF(AA2096&gt;1.6588, 3, 0)</f>
        <v>0</v>
      </c>
      <c r="AY2096">
        <f>IF(P2096&gt;401, 2, 0)</f>
        <v>2</v>
      </c>
      <c r="AZ2096">
        <f>IF(I2096&gt;52915.77, 1, 0)</f>
        <v>0</v>
      </c>
      <c r="BA2096">
        <f>SUM(AW2096:AZ2096)</f>
        <v>2</v>
      </c>
      <c r="BB2096" t="str">
        <f>VLOOKUP(BA2096,'Standard Deviations'!$L$1:$M$11,2,TRUE)</f>
        <v>Bronze</v>
      </c>
    </row>
    <row r="2097" spans="1:54">
      <c r="A2097">
        <v>6958</v>
      </c>
      <c r="B2097">
        <v>1977</v>
      </c>
      <c r="C2097">
        <f>2024-B2097</f>
        <v>47</v>
      </c>
      <c r="D2097" t="str">
        <f>VLOOKUP(B2097,Reference!$A$1:$B$125, 2)</f>
        <v>Gen X</v>
      </c>
      <c r="E2097" t="s">
        <v>64</v>
      </c>
      <c r="F2097" t="str">
        <f>IF(E2097="High School", "No College", "College")</f>
        <v>College</v>
      </c>
      <c r="G2097" t="s">
        <v>55</v>
      </c>
      <c r="H2097">
        <v>27889</v>
      </c>
      <c r="I2097">
        <v>27889</v>
      </c>
      <c r="J2097" s="4" t="s">
        <v>341</v>
      </c>
      <c r="K2097">
        <v>1</v>
      </c>
      <c r="L2097">
        <v>0</v>
      </c>
      <c r="M2097" t="str">
        <f>IF(OR(K2097&gt;0, L2097&gt;0), "Parent", "Not Parent")</f>
        <v>Parent</v>
      </c>
      <c r="N2097" t="s">
        <v>324</v>
      </c>
      <c r="O2097" s="8">
        <v>41916</v>
      </c>
      <c r="P2097" s="9">
        <f>O2097-N2097</f>
        <v>456</v>
      </c>
      <c r="Q2097">
        <v>42</v>
      </c>
      <c r="R2097" s="9">
        <f>P2097-Q2097</f>
        <v>414</v>
      </c>
      <c r="S2097" s="8">
        <f>O2097-R2097</f>
        <v>41502</v>
      </c>
      <c r="T2097">
        <v>14</v>
      </c>
      <c r="U2097">
        <v>0</v>
      </c>
      <c r="V2097">
        <v>4</v>
      </c>
      <c r="W2097">
        <v>0</v>
      </c>
      <c r="X2097">
        <v>0</v>
      </c>
      <c r="Y2097">
        <v>8</v>
      </c>
      <c r="Z2097">
        <v>26</v>
      </c>
      <c r="AA2097">
        <f>Z2097/P2097</f>
        <v>5.701754385964912E-2</v>
      </c>
      <c r="AB2097" s="11" t="s">
        <v>506</v>
      </c>
      <c r="AC2097" t="s">
        <v>59</v>
      </c>
      <c r="AD2097">
        <v>1</v>
      </c>
      <c r="AE2097" t="str">
        <f>IF(AD2097&gt;3, "Prefers Discount", "Discount Indifferent")</f>
        <v>Discount Indifferent</v>
      </c>
      <c r="AF2097">
        <v>2</v>
      </c>
      <c r="AG2097">
        <v>1</v>
      </c>
      <c r="AH2097">
        <v>1</v>
      </c>
      <c r="AI2097" t="str">
        <f>INDEX($AF$1:$AH$1,MATCH(MAX(AF2097:AH2097),AF2097:AH2097,0))</f>
        <v>Store_Orders</v>
      </c>
      <c r="AJ2097">
        <v>6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f>SUM(AK2097:AO2097)</f>
        <v>0</v>
      </c>
      <c r="AQ2097" t="s">
        <v>67</v>
      </c>
      <c r="AR2097">
        <v>0</v>
      </c>
      <c r="AS2097" t="str">
        <f>IF(OR(AK2097&gt;0, AL2097&gt;0, AM2097&gt;0, AN2097&gt;0, AO2097&gt;0), "Converted", "Not Converted")</f>
        <v>Not Converted</v>
      </c>
      <c r="AT2097">
        <v>0</v>
      </c>
      <c r="AU2097">
        <v>3</v>
      </c>
      <c r="AV2097">
        <v>11</v>
      </c>
      <c r="AW2097">
        <f>IF(Z2097&gt;607, 4, 0)</f>
        <v>0</v>
      </c>
      <c r="AX2097">
        <f>IF(AA2097&gt;1.6588, 3, 0)</f>
        <v>0</v>
      </c>
      <c r="AY2097">
        <f>IF(P2097&gt;401, 2, 0)</f>
        <v>2</v>
      </c>
      <c r="AZ2097">
        <f>IF(I2097&gt;52915.77, 1, 0)</f>
        <v>0</v>
      </c>
      <c r="BA2097">
        <f>SUM(AW2097:AZ2097)</f>
        <v>2</v>
      </c>
      <c r="BB2097" t="str">
        <f>VLOOKUP(BA2097,'Standard Deviations'!$L$1:$M$11,2,TRUE)</f>
        <v>Bronze</v>
      </c>
    </row>
    <row r="2098" spans="1:54">
      <c r="A2098">
        <v>3153</v>
      </c>
      <c r="B2098">
        <v>1957</v>
      </c>
      <c r="C2098">
        <f>2024-B2098</f>
        <v>67</v>
      </c>
      <c r="D2098" t="str">
        <f>VLOOKUP(B2098,Reference!$A$1:$B$125, 2)</f>
        <v>Boomers</v>
      </c>
      <c r="E2098" t="s">
        <v>68</v>
      </c>
      <c r="F2098" t="str">
        <f>IF(E2098="High School", "No College", "College")</f>
        <v>College</v>
      </c>
      <c r="G2098" t="s">
        <v>60</v>
      </c>
      <c r="H2098">
        <v>40737</v>
      </c>
      <c r="I2098">
        <v>40737</v>
      </c>
      <c r="J2098" s="4" t="s">
        <v>175</v>
      </c>
      <c r="K2098">
        <v>2</v>
      </c>
      <c r="L2098">
        <v>1</v>
      </c>
      <c r="M2098" t="str">
        <f>IF(OR(K2098&gt;0, L2098&gt;0), "Parent", "Not Parent")</f>
        <v>Parent</v>
      </c>
      <c r="N2098" t="s">
        <v>689</v>
      </c>
      <c r="O2098" s="8">
        <v>41916</v>
      </c>
      <c r="P2098" s="9">
        <f>O2098-N2098</f>
        <v>300</v>
      </c>
      <c r="Q2098">
        <v>24</v>
      </c>
      <c r="R2098" s="9">
        <f>P2098-Q2098</f>
        <v>276</v>
      </c>
      <c r="S2098" s="8">
        <f>O2098-R2098</f>
        <v>41640</v>
      </c>
      <c r="T2098">
        <v>11</v>
      </c>
      <c r="U2098">
        <v>0</v>
      </c>
      <c r="V2098">
        <v>4</v>
      </c>
      <c r="W2098">
        <v>0</v>
      </c>
      <c r="X2098">
        <v>0</v>
      </c>
      <c r="Y2098">
        <v>2</v>
      </c>
      <c r="Z2098">
        <v>17</v>
      </c>
      <c r="AA2098">
        <f>Z2098/P2098</f>
        <v>5.6666666666666664E-2</v>
      </c>
      <c r="AB2098" s="11" t="s">
        <v>506</v>
      </c>
      <c r="AC2098" t="s">
        <v>59</v>
      </c>
      <c r="AD2098">
        <v>1</v>
      </c>
      <c r="AE2098" t="str">
        <f>IF(AD2098&gt;3, "Prefers Discount", "Discount Indifferent")</f>
        <v>Discount Indifferent</v>
      </c>
      <c r="AF2098">
        <v>2</v>
      </c>
      <c r="AG2098">
        <v>1</v>
      </c>
      <c r="AH2098">
        <v>0</v>
      </c>
      <c r="AI2098" t="str">
        <f>INDEX($AF$1:$AH$1,MATCH(MAX(AF2098:AH2098),AF2098:AH2098,0))</f>
        <v>Store_Orders</v>
      </c>
      <c r="AJ2098">
        <v>8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f>SUM(AK2098:AO2098)</f>
        <v>0</v>
      </c>
      <c r="AQ2098" t="s">
        <v>67</v>
      </c>
      <c r="AR2098">
        <v>0</v>
      </c>
      <c r="AS2098" t="str">
        <f>IF(OR(AK2098&gt;0, AL2098&gt;0, AM2098&gt;0, AN2098&gt;0, AO2098&gt;0), "Converted", "Not Converted")</f>
        <v>Not Converted</v>
      </c>
      <c r="AT2098">
        <v>0</v>
      </c>
      <c r="AU2098">
        <v>3</v>
      </c>
      <c r="AV2098">
        <v>11</v>
      </c>
      <c r="AW2098">
        <f>IF(Z2098&gt;607, 4, 0)</f>
        <v>0</v>
      </c>
      <c r="AX2098">
        <f>IF(AA2098&gt;1.6588, 3, 0)</f>
        <v>0</v>
      </c>
      <c r="AY2098">
        <f>IF(P2098&gt;401, 2, 0)</f>
        <v>0</v>
      </c>
      <c r="AZ2098">
        <f>IF(I2098&gt;52915.77, 1, 0)</f>
        <v>0</v>
      </c>
      <c r="BA2098">
        <f>SUM(AW2098:AZ2098)</f>
        <v>0</v>
      </c>
      <c r="BB2098" t="str">
        <f>VLOOKUP(BA2098,'Standard Deviations'!$L$1:$M$11,2,TRUE)</f>
        <v>No Tier</v>
      </c>
    </row>
    <row r="2099" spans="1:54">
      <c r="A2099">
        <v>2292</v>
      </c>
      <c r="B2099">
        <v>1985</v>
      </c>
      <c r="C2099">
        <f>2024-B2099</f>
        <v>39</v>
      </c>
      <c r="D2099" t="str">
        <f>VLOOKUP(B2099,Reference!$A$1:$B$125, 2)</f>
        <v>Millennials</v>
      </c>
      <c r="E2099" t="s">
        <v>54</v>
      </c>
      <c r="F2099" t="str">
        <f>IF(E2099="High School", "No College", "College")</f>
        <v>College</v>
      </c>
      <c r="G2099" t="s">
        <v>60</v>
      </c>
      <c r="H2099">
        <v>22327</v>
      </c>
      <c r="I2099">
        <v>22327</v>
      </c>
      <c r="J2099" s="4" t="s">
        <v>341</v>
      </c>
      <c r="K2099">
        <v>1</v>
      </c>
      <c r="L2099">
        <v>0</v>
      </c>
      <c r="M2099" t="str">
        <f>IF(OR(K2099&gt;0, L2099&gt;0), "Parent", "Not Parent")</f>
        <v>Parent</v>
      </c>
      <c r="N2099" t="s">
        <v>537</v>
      </c>
      <c r="O2099" s="8">
        <v>41916</v>
      </c>
      <c r="P2099" s="9">
        <f>O2099-N2099</f>
        <v>428</v>
      </c>
      <c r="Q2099">
        <v>94</v>
      </c>
      <c r="R2099" s="9">
        <f>P2099-Q2099</f>
        <v>334</v>
      </c>
      <c r="S2099" s="8">
        <f>O2099-R2099</f>
        <v>41582</v>
      </c>
      <c r="T2099">
        <v>5</v>
      </c>
      <c r="U2099">
        <v>4</v>
      </c>
      <c r="V2099">
        <v>8</v>
      </c>
      <c r="W2099">
        <v>2</v>
      </c>
      <c r="X2099">
        <v>0</v>
      </c>
      <c r="Y2099">
        <v>5</v>
      </c>
      <c r="Z2099">
        <v>24</v>
      </c>
      <c r="AA2099">
        <f>Z2099/P2099</f>
        <v>5.6074766355140186E-2</v>
      </c>
      <c r="AB2099" s="14" t="s">
        <v>506</v>
      </c>
      <c r="AC2099" s="13" t="s">
        <v>63</v>
      </c>
      <c r="AD2099">
        <v>1</v>
      </c>
      <c r="AE2099" t="str">
        <f>IF(AD2099&gt;3, "Prefers Discount", "Discount Indifferent")</f>
        <v>Discount Indifferent</v>
      </c>
      <c r="AF2099">
        <v>3</v>
      </c>
      <c r="AG2099">
        <v>1</v>
      </c>
      <c r="AH2099">
        <v>0</v>
      </c>
      <c r="AI2099" t="str">
        <f>INDEX($AF$1:$AH$1,MATCH(MAX(AF2099:AH2099),AF2099:AH2099,0))</f>
        <v>Store_Orders</v>
      </c>
      <c r="AJ2099">
        <v>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f>SUM(AK2099:AO2099)</f>
        <v>0</v>
      </c>
      <c r="AQ2099" t="s">
        <v>67</v>
      </c>
      <c r="AR2099">
        <v>0</v>
      </c>
      <c r="AS2099" t="str">
        <f>IF(OR(AK2099&gt;0, AL2099&gt;0, AM2099&gt;0, AN2099&gt;0, AO2099&gt;0), "Converted", "Not Converted")</f>
        <v>Not Converted</v>
      </c>
      <c r="AT2099">
        <v>0</v>
      </c>
      <c r="AU2099">
        <v>3</v>
      </c>
      <c r="AV2099">
        <v>11</v>
      </c>
      <c r="AW2099">
        <f>IF(Z2099&gt;607, 4, 0)</f>
        <v>0</v>
      </c>
      <c r="AX2099">
        <f>IF(AA2099&gt;1.6588, 3, 0)</f>
        <v>0</v>
      </c>
      <c r="AY2099">
        <f>IF(P2099&gt;401, 2, 0)</f>
        <v>2</v>
      </c>
      <c r="AZ2099">
        <f>IF(I2099&gt;52915.77, 1, 0)</f>
        <v>0</v>
      </c>
      <c r="BA2099">
        <f>SUM(AW2099:AZ2099)</f>
        <v>2</v>
      </c>
      <c r="BB2099" t="str">
        <f>VLOOKUP(BA2099,'Standard Deviations'!$L$1:$M$11,2,TRUE)</f>
        <v>Bronze</v>
      </c>
    </row>
    <row r="2100" spans="1:54">
      <c r="A2100">
        <v>6682</v>
      </c>
      <c r="B2100">
        <v>1973</v>
      </c>
      <c r="C2100">
        <f>2024-B2100</f>
        <v>51</v>
      </c>
      <c r="D2100" t="str">
        <f>VLOOKUP(B2100,Reference!$A$1:$B$125, 2)</f>
        <v>Gen X</v>
      </c>
      <c r="E2100" t="s">
        <v>546</v>
      </c>
      <c r="F2100" t="str">
        <f>IF(E2100="High School", "No College", "College")</f>
        <v>No College</v>
      </c>
      <c r="G2100" t="s">
        <v>55</v>
      </c>
      <c r="H2100">
        <v>18978</v>
      </c>
      <c r="I2100">
        <v>18978</v>
      </c>
      <c r="J2100" s="4" t="s">
        <v>341</v>
      </c>
      <c r="K2100">
        <v>1</v>
      </c>
      <c r="L2100">
        <v>0</v>
      </c>
      <c r="M2100" t="str">
        <f>IF(OR(K2100&gt;0, L2100&gt;0), "Parent", "Not Parent")</f>
        <v>Parent</v>
      </c>
      <c r="N2100" t="s">
        <v>410</v>
      </c>
      <c r="O2100" s="8">
        <v>41916</v>
      </c>
      <c r="P2100" s="9">
        <f>O2100-N2100</f>
        <v>662</v>
      </c>
      <c r="Q2100">
        <v>41</v>
      </c>
      <c r="R2100" s="9">
        <f>P2100-Q2100</f>
        <v>621</v>
      </c>
      <c r="S2100" s="8">
        <f>O2100-R2100</f>
        <v>41295</v>
      </c>
      <c r="T2100">
        <v>2</v>
      </c>
      <c r="U2100">
        <v>8</v>
      </c>
      <c r="V2100">
        <v>1</v>
      </c>
      <c r="W2100">
        <v>4</v>
      </c>
      <c r="X2100">
        <v>7</v>
      </c>
      <c r="Y2100">
        <v>15</v>
      </c>
      <c r="Z2100">
        <v>37</v>
      </c>
      <c r="AA2100">
        <f>Z2100/P2100</f>
        <v>5.5891238670694864E-2</v>
      </c>
      <c r="AB2100" s="11" t="s">
        <v>506</v>
      </c>
      <c r="AC2100" t="s">
        <v>59</v>
      </c>
      <c r="AD2100">
        <v>1</v>
      </c>
      <c r="AE2100" t="str">
        <f>IF(AD2100&gt;3, "Prefers Discount", "Discount Indifferent")</f>
        <v>Discount Indifferent</v>
      </c>
      <c r="AF2100">
        <v>3</v>
      </c>
      <c r="AG2100">
        <v>1</v>
      </c>
      <c r="AH2100">
        <v>0</v>
      </c>
      <c r="AI2100" t="str">
        <f>INDEX($AF$1:$AH$1,MATCH(MAX(AF2100:AH2100),AF2100:AH2100,0))</f>
        <v>Store_Orders</v>
      </c>
      <c r="AJ2100">
        <v>8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f>SUM(AK2100:AO2100)</f>
        <v>0</v>
      </c>
      <c r="AQ2100" t="s">
        <v>67</v>
      </c>
      <c r="AR2100">
        <v>0</v>
      </c>
      <c r="AS2100" t="str">
        <f>IF(OR(AK2100&gt;0, AL2100&gt;0, AM2100&gt;0, AN2100&gt;0, AO2100&gt;0), "Converted", "Not Converted")</f>
        <v>Not Converted</v>
      </c>
      <c r="AT2100">
        <v>0</v>
      </c>
      <c r="AU2100">
        <v>3</v>
      </c>
      <c r="AV2100">
        <v>11</v>
      </c>
      <c r="AW2100">
        <f>IF(Z2100&gt;607, 4, 0)</f>
        <v>0</v>
      </c>
      <c r="AX2100">
        <f>IF(AA2100&gt;1.6588, 3, 0)</f>
        <v>0</v>
      </c>
      <c r="AY2100">
        <f>IF(P2100&gt;401, 2, 0)</f>
        <v>2</v>
      </c>
      <c r="AZ2100">
        <f>IF(I2100&gt;52915.77, 1, 0)</f>
        <v>0</v>
      </c>
      <c r="BA2100">
        <f>SUM(AW2100:AZ2100)</f>
        <v>2</v>
      </c>
      <c r="BB2100" t="str">
        <f>VLOOKUP(BA2100,'Standard Deviations'!$L$1:$M$11,2,TRUE)</f>
        <v>Bronze</v>
      </c>
    </row>
    <row r="2101" spans="1:54">
      <c r="A2101">
        <v>2874</v>
      </c>
      <c r="B2101">
        <v>1988</v>
      </c>
      <c r="C2101">
        <f>2024-B2101</f>
        <v>36</v>
      </c>
      <c r="D2101" t="str">
        <f>VLOOKUP(B2101,Reference!$A$1:$B$125, 2)</f>
        <v>Millennials</v>
      </c>
      <c r="E2101" t="s">
        <v>74</v>
      </c>
      <c r="F2101" t="str">
        <f>IF(E2101="High School", "No College", "College")</f>
        <v>College</v>
      </c>
      <c r="G2101" t="s">
        <v>71</v>
      </c>
      <c r="H2101">
        <v>35388</v>
      </c>
      <c r="I2101">
        <v>35388</v>
      </c>
      <c r="J2101" s="4" t="s">
        <v>175</v>
      </c>
      <c r="K2101">
        <v>1</v>
      </c>
      <c r="L2101">
        <v>0</v>
      </c>
      <c r="M2101" t="str">
        <f>IF(OR(K2101&gt;0, L2101&gt;0), "Parent", "Not Parent")</f>
        <v>Parent</v>
      </c>
      <c r="N2101" t="s">
        <v>568</v>
      </c>
      <c r="O2101" s="8">
        <v>41916</v>
      </c>
      <c r="P2101" s="9">
        <f>O2101-N2101</f>
        <v>576</v>
      </c>
      <c r="Q2101">
        <v>20</v>
      </c>
      <c r="R2101" s="9">
        <f>P2101-Q2101</f>
        <v>556</v>
      </c>
      <c r="S2101" s="8">
        <f>O2101-R2101</f>
        <v>41360</v>
      </c>
      <c r="T2101">
        <v>6</v>
      </c>
      <c r="U2101">
        <v>4</v>
      </c>
      <c r="V2101">
        <v>7</v>
      </c>
      <c r="W2101">
        <v>4</v>
      </c>
      <c r="X2101">
        <v>3</v>
      </c>
      <c r="Y2101">
        <v>8</v>
      </c>
      <c r="Z2101">
        <v>32</v>
      </c>
      <c r="AA2101">
        <f>Z2101/P2101</f>
        <v>5.5555555555555552E-2</v>
      </c>
      <c r="AB2101" s="11" t="s">
        <v>506</v>
      </c>
      <c r="AC2101" t="s">
        <v>59</v>
      </c>
      <c r="AD2101">
        <v>1</v>
      </c>
      <c r="AE2101" t="str">
        <f>IF(AD2101&gt;3, "Prefers Discount", "Discount Indifferent")</f>
        <v>Discount Indifferent</v>
      </c>
      <c r="AF2101">
        <v>3</v>
      </c>
      <c r="AG2101">
        <v>1</v>
      </c>
      <c r="AH2101">
        <v>0</v>
      </c>
      <c r="AI2101" t="str">
        <f>INDEX($AF$1:$AH$1,MATCH(MAX(AF2101:AH2101),AF2101:AH2101,0))</f>
        <v>Store_Orders</v>
      </c>
      <c r="AJ2101">
        <v>7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f>SUM(AK2101:AO2101)</f>
        <v>0</v>
      </c>
      <c r="AQ2101" t="s">
        <v>67</v>
      </c>
      <c r="AR2101">
        <v>0</v>
      </c>
      <c r="AS2101" t="str">
        <f>IF(OR(AK2101&gt;0, AL2101&gt;0, AM2101&gt;0, AN2101&gt;0, AO2101&gt;0), "Converted", "Not Converted")</f>
        <v>Not Converted</v>
      </c>
      <c r="AT2101">
        <v>0</v>
      </c>
      <c r="AU2101">
        <v>3</v>
      </c>
      <c r="AV2101">
        <v>11</v>
      </c>
      <c r="AW2101">
        <f>IF(Z2101&gt;607, 4, 0)</f>
        <v>0</v>
      </c>
      <c r="AX2101">
        <f>IF(AA2101&gt;1.6588, 3, 0)</f>
        <v>0</v>
      </c>
      <c r="AY2101">
        <f>IF(P2101&gt;401, 2, 0)</f>
        <v>2</v>
      </c>
      <c r="AZ2101">
        <f>IF(I2101&gt;52915.77, 1, 0)</f>
        <v>0</v>
      </c>
      <c r="BA2101">
        <f>SUM(AW2101:AZ2101)</f>
        <v>2</v>
      </c>
      <c r="BB2101" t="str">
        <f>VLOOKUP(BA2101,'Standard Deviations'!$L$1:$M$11,2,TRUE)</f>
        <v>Bronze</v>
      </c>
    </row>
    <row r="2102" spans="1:54">
      <c r="A2102">
        <v>3007</v>
      </c>
      <c r="B2102">
        <v>1966</v>
      </c>
      <c r="C2102">
        <f>2024-B2102</f>
        <v>58</v>
      </c>
      <c r="D2102" t="str">
        <f>VLOOKUP(B2102,Reference!$A$1:$B$125, 2)</f>
        <v>Gen X</v>
      </c>
      <c r="E2102" t="s">
        <v>54</v>
      </c>
      <c r="F2102" t="str">
        <f>IF(E2102="High School", "No College", "College")</f>
        <v>College</v>
      </c>
      <c r="G2102" t="s">
        <v>65</v>
      </c>
      <c r="H2102">
        <v>37758</v>
      </c>
      <c r="I2102">
        <v>37758</v>
      </c>
      <c r="J2102" s="4" t="s">
        <v>175</v>
      </c>
      <c r="K2102">
        <v>1</v>
      </c>
      <c r="L2102">
        <v>1</v>
      </c>
      <c r="M2102" t="str">
        <f>IF(OR(K2102&gt;0, L2102&gt;0), "Parent", "Not Parent")</f>
        <v>Parent</v>
      </c>
      <c r="N2102" t="s">
        <v>525</v>
      </c>
      <c r="O2102" s="8">
        <v>41916</v>
      </c>
      <c r="P2102" s="9">
        <f>O2102-N2102</f>
        <v>730</v>
      </c>
      <c r="Q2102">
        <v>49</v>
      </c>
      <c r="R2102" s="9">
        <f>P2102-Q2102</f>
        <v>681</v>
      </c>
      <c r="S2102" s="8">
        <f>O2102-R2102</f>
        <v>41235</v>
      </c>
      <c r="T2102">
        <v>27</v>
      </c>
      <c r="U2102">
        <v>2</v>
      </c>
      <c r="V2102">
        <v>10</v>
      </c>
      <c r="W2102">
        <v>0</v>
      </c>
      <c r="X2102">
        <v>0</v>
      </c>
      <c r="Y2102">
        <v>1</v>
      </c>
      <c r="Z2102">
        <v>40</v>
      </c>
      <c r="AA2102">
        <f>Z2102/P2102</f>
        <v>5.4794520547945202E-2</v>
      </c>
      <c r="AB2102" s="11" t="s">
        <v>506</v>
      </c>
      <c r="AC2102" t="s">
        <v>59</v>
      </c>
      <c r="AD2102">
        <v>2</v>
      </c>
      <c r="AE2102" t="str">
        <f>IF(AD2102&gt;3, "Prefers Discount", "Discount Indifferent")</f>
        <v>Discount Indifferent</v>
      </c>
      <c r="AF2102">
        <v>3</v>
      </c>
      <c r="AG2102">
        <v>1</v>
      </c>
      <c r="AH2102">
        <v>0</v>
      </c>
      <c r="AI2102" t="str">
        <f>INDEX($AF$1:$AH$1,MATCH(MAX(AF2102:AH2102),AF2102:AH2102,0))</f>
        <v>Store_Orders</v>
      </c>
      <c r="AJ2102">
        <v>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f>SUM(AK2102:AO2102)</f>
        <v>0</v>
      </c>
      <c r="AQ2102" t="s">
        <v>67</v>
      </c>
      <c r="AR2102">
        <v>0</v>
      </c>
      <c r="AS2102" t="str">
        <f>IF(OR(AK2102&gt;0, AL2102&gt;0, AM2102&gt;0, AN2102&gt;0, AO2102&gt;0), "Converted", "Not Converted")</f>
        <v>Not Converted</v>
      </c>
      <c r="AT2102">
        <v>0</v>
      </c>
      <c r="AU2102">
        <v>3</v>
      </c>
      <c r="AV2102">
        <v>11</v>
      </c>
      <c r="AW2102">
        <f>IF(Z2102&gt;607, 4, 0)</f>
        <v>0</v>
      </c>
      <c r="AX2102">
        <f>IF(AA2102&gt;1.6588, 3, 0)</f>
        <v>0</v>
      </c>
      <c r="AY2102">
        <f>IF(P2102&gt;401, 2, 0)</f>
        <v>2</v>
      </c>
      <c r="AZ2102">
        <f>IF(I2102&gt;52915.77, 1, 0)</f>
        <v>0</v>
      </c>
      <c r="BA2102">
        <f>SUM(AW2102:AZ2102)</f>
        <v>2</v>
      </c>
      <c r="BB2102" t="str">
        <f>VLOOKUP(BA2102,'Standard Deviations'!$L$1:$M$11,2,TRUE)</f>
        <v>Bronze</v>
      </c>
    </row>
    <row r="2103" spans="1:54">
      <c r="A2103">
        <v>5513</v>
      </c>
      <c r="B2103">
        <v>1966</v>
      </c>
      <c r="C2103">
        <f>2024-B2103</f>
        <v>58</v>
      </c>
      <c r="D2103" t="str">
        <f>VLOOKUP(B2103,Reference!$A$1:$B$125, 2)</f>
        <v>Gen X</v>
      </c>
      <c r="E2103" t="s">
        <v>54</v>
      </c>
      <c r="F2103" t="str">
        <f>IF(E2103="High School", "No College", "College")</f>
        <v>College</v>
      </c>
      <c r="G2103" t="s">
        <v>65</v>
      </c>
      <c r="H2103">
        <v>37758</v>
      </c>
      <c r="I2103">
        <v>37758</v>
      </c>
      <c r="J2103" s="4" t="s">
        <v>175</v>
      </c>
      <c r="K2103">
        <v>1</v>
      </c>
      <c r="L2103">
        <v>1</v>
      </c>
      <c r="M2103" t="str">
        <f>IF(OR(K2103&gt;0, L2103&gt;0), "Parent", "Not Parent")</f>
        <v>Parent</v>
      </c>
      <c r="N2103" t="s">
        <v>525</v>
      </c>
      <c r="O2103" s="8">
        <v>41916</v>
      </c>
      <c r="P2103" s="9">
        <f>O2103-N2103</f>
        <v>730</v>
      </c>
      <c r="Q2103">
        <v>49</v>
      </c>
      <c r="R2103" s="9">
        <f>P2103-Q2103</f>
        <v>681</v>
      </c>
      <c r="S2103" s="8">
        <f>O2103-R2103</f>
        <v>41235</v>
      </c>
      <c r="T2103">
        <v>27</v>
      </c>
      <c r="U2103">
        <v>2</v>
      </c>
      <c r="V2103">
        <v>10</v>
      </c>
      <c r="W2103">
        <v>0</v>
      </c>
      <c r="X2103">
        <v>0</v>
      </c>
      <c r="Y2103">
        <v>1</v>
      </c>
      <c r="Z2103">
        <v>40</v>
      </c>
      <c r="AA2103">
        <f>Z2103/P2103</f>
        <v>5.4794520547945202E-2</v>
      </c>
      <c r="AB2103" s="11" t="s">
        <v>506</v>
      </c>
      <c r="AC2103" t="s">
        <v>59</v>
      </c>
      <c r="AD2103">
        <v>2</v>
      </c>
      <c r="AE2103" t="str">
        <f>IF(AD2103&gt;3, "Prefers Discount", "Discount Indifferent")</f>
        <v>Discount Indifferent</v>
      </c>
      <c r="AF2103">
        <v>3</v>
      </c>
      <c r="AG2103">
        <v>1</v>
      </c>
      <c r="AH2103">
        <v>0</v>
      </c>
      <c r="AI2103" t="str">
        <f>INDEX($AF$1:$AH$1,MATCH(MAX(AF2103:AH2103),AF2103:AH2103,0))</f>
        <v>Store_Orders</v>
      </c>
      <c r="AJ2103">
        <v>8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f>SUM(AK2103:AO2103)</f>
        <v>0</v>
      </c>
      <c r="AQ2103" t="s">
        <v>67</v>
      </c>
      <c r="AR2103">
        <v>0</v>
      </c>
      <c r="AS2103" t="str">
        <f>IF(OR(AK2103&gt;0, AL2103&gt;0, AM2103&gt;0, AN2103&gt;0, AO2103&gt;0), "Converted", "Not Converted")</f>
        <v>Not Converted</v>
      </c>
      <c r="AT2103">
        <v>0</v>
      </c>
      <c r="AU2103">
        <v>3</v>
      </c>
      <c r="AV2103">
        <v>11</v>
      </c>
      <c r="AW2103">
        <f>IF(Z2103&gt;607, 4, 0)</f>
        <v>0</v>
      </c>
      <c r="AX2103">
        <f>IF(AA2103&gt;1.6588, 3, 0)</f>
        <v>0</v>
      </c>
      <c r="AY2103">
        <f>IF(P2103&gt;401, 2, 0)</f>
        <v>2</v>
      </c>
      <c r="AZ2103">
        <f>IF(I2103&gt;52915.77, 1, 0)</f>
        <v>0</v>
      </c>
      <c r="BA2103">
        <f>SUM(AW2103:AZ2103)</f>
        <v>2</v>
      </c>
      <c r="BB2103" t="str">
        <f>VLOOKUP(BA2103,'Standard Deviations'!$L$1:$M$11,2,TRUE)</f>
        <v>Bronze</v>
      </c>
    </row>
    <row r="2104" spans="1:54">
      <c r="A2104">
        <v>3120</v>
      </c>
      <c r="B2104">
        <v>1981</v>
      </c>
      <c r="C2104">
        <f>2024-B2104</f>
        <v>43</v>
      </c>
      <c r="D2104" t="str">
        <f>VLOOKUP(B2104,Reference!$A$1:$B$125, 2)</f>
        <v>Millennials</v>
      </c>
      <c r="E2104" t="s">
        <v>54</v>
      </c>
      <c r="F2104" t="str">
        <f>IF(E2104="High School", "No College", "College")</f>
        <v>College</v>
      </c>
      <c r="G2104" t="s">
        <v>65</v>
      </c>
      <c r="H2104">
        <v>38547</v>
      </c>
      <c r="I2104">
        <v>38547</v>
      </c>
      <c r="J2104" s="4" t="s">
        <v>175</v>
      </c>
      <c r="K2104">
        <v>1</v>
      </c>
      <c r="L2104">
        <v>0</v>
      </c>
      <c r="M2104" t="str">
        <f>IF(OR(K2104&gt;0, L2104&gt;0), "Parent", "Not Parent")</f>
        <v>Parent</v>
      </c>
      <c r="N2104" t="s">
        <v>223</v>
      </c>
      <c r="O2104" s="8">
        <v>41916</v>
      </c>
      <c r="P2104" s="9">
        <f>O2104-N2104</f>
        <v>402</v>
      </c>
      <c r="Q2104">
        <v>49</v>
      </c>
      <c r="R2104" s="9">
        <f>P2104-Q2104</f>
        <v>353</v>
      </c>
      <c r="S2104" s="8">
        <f>O2104-R2104</f>
        <v>41563</v>
      </c>
      <c r="T2104">
        <v>6</v>
      </c>
      <c r="U2104">
        <v>1</v>
      </c>
      <c r="V2104">
        <v>10</v>
      </c>
      <c r="W2104">
        <v>0</v>
      </c>
      <c r="X2104">
        <v>1</v>
      </c>
      <c r="Y2104">
        <v>4</v>
      </c>
      <c r="Z2104">
        <v>22</v>
      </c>
      <c r="AA2104">
        <f>Z2104/P2104</f>
        <v>5.4726368159203981E-2</v>
      </c>
      <c r="AB2104" s="11" t="s">
        <v>506</v>
      </c>
      <c r="AC2104" t="s">
        <v>59</v>
      </c>
      <c r="AD2104">
        <v>1</v>
      </c>
      <c r="AE2104" t="str">
        <f>IF(AD2104&gt;3, "Prefers Discount", "Discount Indifferent")</f>
        <v>Discount Indifferent</v>
      </c>
      <c r="AF2104">
        <v>2</v>
      </c>
      <c r="AG2104">
        <v>1</v>
      </c>
      <c r="AH2104">
        <v>0</v>
      </c>
      <c r="AI2104" t="str">
        <f>INDEX($AF$1:$AH$1,MATCH(MAX(AF2104:AH2104),AF2104:AH2104,0))</f>
        <v>Store_Orders</v>
      </c>
      <c r="AJ2104">
        <v>8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f>SUM(AK2104:AO2104)</f>
        <v>0</v>
      </c>
      <c r="AQ2104" t="s">
        <v>67</v>
      </c>
      <c r="AR2104">
        <v>0</v>
      </c>
      <c r="AS2104" t="str">
        <f>IF(OR(AK2104&gt;0, AL2104&gt;0, AM2104&gt;0, AN2104&gt;0, AO2104&gt;0), "Converted", "Not Converted")</f>
        <v>Not Converted</v>
      </c>
      <c r="AT2104">
        <v>1</v>
      </c>
      <c r="AU2104">
        <v>3</v>
      </c>
      <c r="AV2104">
        <v>11</v>
      </c>
      <c r="AW2104">
        <f>IF(Z2104&gt;607, 4, 0)</f>
        <v>0</v>
      </c>
      <c r="AX2104">
        <f>IF(AA2104&gt;1.6588, 3, 0)</f>
        <v>0</v>
      </c>
      <c r="AY2104">
        <f>IF(P2104&gt;401, 2, 0)</f>
        <v>2</v>
      </c>
      <c r="AZ2104">
        <f>IF(I2104&gt;52915.77, 1, 0)</f>
        <v>0</v>
      </c>
      <c r="BA2104">
        <f>SUM(AW2104:AZ2104)</f>
        <v>2</v>
      </c>
      <c r="BB2104" t="str">
        <f>VLOOKUP(BA2104,'Standard Deviations'!$L$1:$M$11,2,TRUE)</f>
        <v>Bronze</v>
      </c>
    </row>
    <row r="2105" spans="1:54">
      <c r="A2105">
        <v>7196</v>
      </c>
      <c r="B2105">
        <v>1950</v>
      </c>
      <c r="C2105">
        <f>2024-B2105</f>
        <v>74</v>
      </c>
      <c r="D2105" t="str">
        <f>VLOOKUP(B2105,Reference!$A$1:$B$125, 2)</f>
        <v>Boomers</v>
      </c>
      <c r="E2105" t="s">
        <v>68</v>
      </c>
      <c r="F2105" t="str">
        <f>IF(E2105="High School", "No College", "College")</f>
        <v>College</v>
      </c>
      <c r="G2105" t="s">
        <v>55</v>
      </c>
      <c r="H2105">
        <v>41145</v>
      </c>
      <c r="I2105">
        <v>41145</v>
      </c>
      <c r="J2105" s="4" t="s">
        <v>175</v>
      </c>
      <c r="K2105">
        <v>1</v>
      </c>
      <c r="L2105">
        <v>1</v>
      </c>
      <c r="M2105" t="str">
        <f>IF(OR(K2105&gt;0, L2105&gt;0), "Parent", "Not Parent")</f>
        <v>Parent</v>
      </c>
      <c r="N2105" t="s">
        <v>733</v>
      </c>
      <c r="O2105" s="8">
        <v>41916</v>
      </c>
      <c r="P2105" s="9">
        <f>O2105-N2105</f>
        <v>238</v>
      </c>
      <c r="Q2105">
        <v>20</v>
      </c>
      <c r="R2105" s="9">
        <f>P2105-Q2105</f>
        <v>218</v>
      </c>
      <c r="S2105" s="8">
        <f>O2105-R2105</f>
        <v>41698</v>
      </c>
      <c r="T2105">
        <v>9</v>
      </c>
      <c r="U2105">
        <v>0</v>
      </c>
      <c r="V2105">
        <v>3</v>
      </c>
      <c r="W2105">
        <v>0</v>
      </c>
      <c r="X2105">
        <v>0</v>
      </c>
      <c r="Y2105">
        <v>1</v>
      </c>
      <c r="Z2105">
        <v>13</v>
      </c>
      <c r="AA2105">
        <f>Z2105/P2105</f>
        <v>5.4621848739495799E-2</v>
      </c>
      <c r="AB2105" s="11" t="s">
        <v>506</v>
      </c>
      <c r="AC2105" t="s">
        <v>59</v>
      </c>
      <c r="AD2105">
        <v>1</v>
      </c>
      <c r="AE2105" t="str">
        <f>IF(AD2105&gt;3, "Prefers Discount", "Discount Indifferent")</f>
        <v>Discount Indifferent</v>
      </c>
      <c r="AF2105">
        <v>3</v>
      </c>
      <c r="AG2105">
        <v>0</v>
      </c>
      <c r="AH2105">
        <v>0</v>
      </c>
      <c r="AI2105" t="str">
        <f>INDEX($AF$1:$AH$1,MATCH(MAX(AF2105:AH2105),AF2105:AH2105,0))</f>
        <v>Store_Orders</v>
      </c>
      <c r="AJ2105">
        <v>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f>SUM(AK2105:AO2105)</f>
        <v>0</v>
      </c>
      <c r="AQ2105" t="s">
        <v>67</v>
      </c>
      <c r="AR2105">
        <v>0</v>
      </c>
      <c r="AS2105" t="str">
        <f>IF(OR(AK2105&gt;0, AL2105&gt;0, AM2105&gt;0, AN2105&gt;0, AO2105&gt;0), "Converted", "Not Converted")</f>
        <v>Not Converted</v>
      </c>
      <c r="AT2105">
        <v>0</v>
      </c>
      <c r="AU2105">
        <v>3</v>
      </c>
      <c r="AV2105">
        <v>11</v>
      </c>
      <c r="AW2105">
        <f>IF(Z2105&gt;607, 4, 0)</f>
        <v>0</v>
      </c>
      <c r="AX2105">
        <f>IF(AA2105&gt;1.6588, 3, 0)</f>
        <v>0</v>
      </c>
      <c r="AY2105">
        <f>IF(P2105&gt;401, 2, 0)</f>
        <v>0</v>
      </c>
      <c r="AZ2105">
        <f>IF(I2105&gt;52915.77, 1, 0)</f>
        <v>0</v>
      </c>
      <c r="BA2105">
        <f>SUM(AW2105:AZ2105)</f>
        <v>0</v>
      </c>
      <c r="BB2105" t="str">
        <f>VLOOKUP(BA2105,'Standard Deviations'!$L$1:$M$11,2,TRUE)</f>
        <v>No Tier</v>
      </c>
    </row>
    <row r="2106" spans="1:54">
      <c r="A2106">
        <v>577</v>
      </c>
      <c r="B2106">
        <v>1976</v>
      </c>
      <c r="C2106">
        <f>2024-B2106</f>
        <v>48</v>
      </c>
      <c r="D2106" t="str">
        <f>VLOOKUP(B2106,Reference!$A$1:$B$125, 2)</f>
        <v>Gen X</v>
      </c>
      <c r="E2106" t="s">
        <v>74</v>
      </c>
      <c r="F2106" t="str">
        <f>IF(E2106="High School", "No College", "College")</f>
        <v>College</v>
      </c>
      <c r="G2106" t="s">
        <v>65</v>
      </c>
      <c r="H2106">
        <v>26907</v>
      </c>
      <c r="I2106">
        <v>26907</v>
      </c>
      <c r="J2106" s="4" t="s">
        <v>341</v>
      </c>
      <c r="K2106">
        <v>1</v>
      </c>
      <c r="L2106">
        <v>1</v>
      </c>
      <c r="M2106" t="str">
        <f>IF(OR(K2106&gt;0, L2106&gt;0), "Parent", "Not Parent")</f>
        <v>Parent</v>
      </c>
      <c r="N2106" t="s">
        <v>301</v>
      </c>
      <c r="O2106" s="8">
        <v>41916</v>
      </c>
      <c r="P2106" s="9">
        <f>O2106-N2106</f>
        <v>410</v>
      </c>
      <c r="Q2106">
        <v>10</v>
      </c>
      <c r="R2106" s="9">
        <f>P2106-Q2106</f>
        <v>400</v>
      </c>
      <c r="S2106" s="8">
        <f>O2106-R2106</f>
        <v>41516</v>
      </c>
      <c r="T2106">
        <v>9</v>
      </c>
      <c r="U2106">
        <v>1</v>
      </c>
      <c r="V2106">
        <v>7</v>
      </c>
      <c r="W2106">
        <v>0</v>
      </c>
      <c r="X2106">
        <v>3</v>
      </c>
      <c r="Y2106">
        <v>2</v>
      </c>
      <c r="Z2106">
        <v>22</v>
      </c>
      <c r="AA2106">
        <f>Z2106/P2106</f>
        <v>5.3658536585365853E-2</v>
      </c>
      <c r="AB2106" s="11" t="s">
        <v>506</v>
      </c>
      <c r="AC2106" t="s">
        <v>59</v>
      </c>
      <c r="AD2106">
        <v>2</v>
      </c>
      <c r="AE2106" t="str">
        <f>IF(AD2106&gt;3, "Prefers Discount", "Discount Indifferent")</f>
        <v>Discount Indifferent</v>
      </c>
      <c r="AF2106">
        <v>3</v>
      </c>
      <c r="AG2106">
        <v>1</v>
      </c>
      <c r="AH2106">
        <v>0</v>
      </c>
      <c r="AI2106" t="str">
        <f>INDEX($AF$1:$AH$1,MATCH(MAX(AF2106:AH2106),AF2106:AH2106,0))</f>
        <v>Store_Orders</v>
      </c>
      <c r="AJ2106">
        <v>7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f>SUM(AK2106:AO2106)</f>
        <v>0</v>
      </c>
      <c r="AQ2106" t="s">
        <v>67</v>
      </c>
      <c r="AR2106">
        <v>0</v>
      </c>
      <c r="AS2106" t="str">
        <f>IF(OR(AK2106&gt;0, AL2106&gt;0, AM2106&gt;0, AN2106&gt;0, AO2106&gt;0), "Converted", "Not Converted")</f>
        <v>Not Converted</v>
      </c>
      <c r="AT2106">
        <v>0</v>
      </c>
      <c r="AU2106">
        <v>3</v>
      </c>
      <c r="AV2106">
        <v>11</v>
      </c>
      <c r="AW2106">
        <f>IF(Z2106&gt;607, 4, 0)</f>
        <v>0</v>
      </c>
      <c r="AX2106">
        <f>IF(AA2106&gt;1.6588, 3, 0)</f>
        <v>0</v>
      </c>
      <c r="AY2106">
        <f>IF(P2106&gt;401, 2, 0)</f>
        <v>2</v>
      </c>
      <c r="AZ2106">
        <f>IF(I2106&gt;52915.77, 1, 0)</f>
        <v>0</v>
      </c>
      <c r="BA2106">
        <f>SUM(AW2106:AZ2106)</f>
        <v>2</v>
      </c>
      <c r="BB2106" t="str">
        <f>VLOOKUP(BA2106,'Standard Deviations'!$L$1:$M$11,2,TRUE)</f>
        <v>Bronze</v>
      </c>
    </row>
    <row r="2107" spans="1:54">
      <c r="A2107">
        <v>8702</v>
      </c>
      <c r="B2107">
        <v>1976</v>
      </c>
      <c r="C2107">
        <f>2024-B2107</f>
        <v>48</v>
      </c>
      <c r="D2107" t="str">
        <f>VLOOKUP(B2107,Reference!$A$1:$B$125, 2)</f>
        <v>Gen X</v>
      </c>
      <c r="E2107" t="s">
        <v>74</v>
      </c>
      <c r="F2107" t="str">
        <f>IF(E2107="High School", "No College", "College")</f>
        <v>College</v>
      </c>
      <c r="G2107" t="s">
        <v>65</v>
      </c>
      <c r="H2107">
        <v>26907</v>
      </c>
      <c r="I2107">
        <v>26907</v>
      </c>
      <c r="J2107" s="4" t="s">
        <v>341</v>
      </c>
      <c r="K2107">
        <v>1</v>
      </c>
      <c r="L2107">
        <v>1</v>
      </c>
      <c r="M2107" t="str">
        <f>IF(OR(K2107&gt;0, L2107&gt;0), "Parent", "Not Parent")</f>
        <v>Parent</v>
      </c>
      <c r="N2107" t="s">
        <v>301</v>
      </c>
      <c r="O2107" s="8">
        <v>41916</v>
      </c>
      <c r="P2107" s="9">
        <f>O2107-N2107</f>
        <v>410</v>
      </c>
      <c r="Q2107">
        <v>10</v>
      </c>
      <c r="R2107" s="9">
        <f>P2107-Q2107</f>
        <v>400</v>
      </c>
      <c r="S2107" s="8">
        <f>O2107-R2107</f>
        <v>41516</v>
      </c>
      <c r="T2107">
        <v>9</v>
      </c>
      <c r="U2107">
        <v>1</v>
      </c>
      <c r="V2107">
        <v>7</v>
      </c>
      <c r="W2107">
        <v>0</v>
      </c>
      <c r="X2107">
        <v>3</v>
      </c>
      <c r="Y2107">
        <v>2</v>
      </c>
      <c r="Z2107">
        <v>22</v>
      </c>
      <c r="AA2107">
        <f>Z2107/P2107</f>
        <v>5.3658536585365853E-2</v>
      </c>
      <c r="AB2107" s="11" t="s">
        <v>506</v>
      </c>
      <c r="AC2107" t="s">
        <v>59</v>
      </c>
      <c r="AD2107">
        <v>2</v>
      </c>
      <c r="AE2107" t="str">
        <f>IF(AD2107&gt;3, "Prefers Discount", "Discount Indifferent")</f>
        <v>Discount Indifferent</v>
      </c>
      <c r="AF2107">
        <v>3</v>
      </c>
      <c r="AG2107">
        <v>1</v>
      </c>
      <c r="AH2107">
        <v>0</v>
      </c>
      <c r="AI2107" t="str">
        <f>INDEX($AF$1:$AH$1,MATCH(MAX(AF2107:AH2107),AF2107:AH2107,0))</f>
        <v>Store_Orders</v>
      </c>
      <c r="AJ2107">
        <v>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f>SUM(AK2107:AO2107)</f>
        <v>0</v>
      </c>
      <c r="AQ2107" t="s">
        <v>67</v>
      </c>
      <c r="AR2107">
        <v>0</v>
      </c>
      <c r="AS2107" t="str">
        <f>IF(OR(AK2107&gt;0, AL2107&gt;0, AM2107&gt;0, AN2107&gt;0, AO2107&gt;0), "Converted", "Not Converted")</f>
        <v>Not Converted</v>
      </c>
      <c r="AT2107">
        <v>0</v>
      </c>
      <c r="AU2107">
        <v>3</v>
      </c>
      <c r="AV2107">
        <v>11</v>
      </c>
      <c r="AW2107">
        <f>IF(Z2107&gt;607, 4, 0)</f>
        <v>0</v>
      </c>
      <c r="AX2107">
        <f>IF(AA2107&gt;1.6588, 3, 0)</f>
        <v>0</v>
      </c>
      <c r="AY2107">
        <f>IF(P2107&gt;401, 2, 0)</f>
        <v>2</v>
      </c>
      <c r="AZ2107">
        <f>IF(I2107&gt;52915.77, 1, 0)</f>
        <v>0</v>
      </c>
      <c r="BA2107">
        <f>SUM(AW2107:AZ2107)</f>
        <v>2</v>
      </c>
      <c r="BB2107" t="str">
        <f>VLOOKUP(BA2107,'Standard Deviations'!$L$1:$M$11,2,TRUE)</f>
        <v>Bronze</v>
      </c>
    </row>
    <row r="2108" spans="1:54">
      <c r="A2108">
        <v>5393</v>
      </c>
      <c r="B2108">
        <v>1977</v>
      </c>
      <c r="C2108">
        <f>2024-B2108</f>
        <v>47</v>
      </c>
      <c r="D2108" t="str">
        <f>VLOOKUP(B2108,Reference!$A$1:$B$125, 2)</f>
        <v>Gen X</v>
      </c>
      <c r="E2108" t="s">
        <v>54</v>
      </c>
      <c r="F2108" t="str">
        <f>IF(E2108="High School", "No College", "College")</f>
        <v>College</v>
      </c>
      <c r="G2108" t="s">
        <v>60</v>
      </c>
      <c r="H2108">
        <v>23763</v>
      </c>
      <c r="I2108">
        <v>23763</v>
      </c>
      <c r="J2108" s="4" t="s">
        <v>341</v>
      </c>
      <c r="K2108">
        <v>1</v>
      </c>
      <c r="L2108">
        <v>0</v>
      </c>
      <c r="M2108" t="str">
        <f>IF(OR(K2108&gt;0, L2108&gt;0), "Parent", "Not Parent")</f>
        <v>Parent</v>
      </c>
      <c r="N2108" t="s">
        <v>442</v>
      </c>
      <c r="O2108" s="8">
        <v>41916</v>
      </c>
      <c r="P2108" s="9">
        <f>O2108-N2108</f>
        <v>788</v>
      </c>
      <c r="Q2108">
        <v>64</v>
      </c>
      <c r="R2108" s="9">
        <f>P2108-Q2108</f>
        <v>724</v>
      </c>
      <c r="S2108" s="8">
        <f>O2108-R2108</f>
        <v>41192</v>
      </c>
      <c r="T2108">
        <v>22</v>
      </c>
      <c r="U2108">
        <v>0</v>
      </c>
      <c r="V2108">
        <v>6</v>
      </c>
      <c r="W2108">
        <v>6</v>
      </c>
      <c r="X2108">
        <v>2</v>
      </c>
      <c r="Y2108">
        <v>6</v>
      </c>
      <c r="Z2108">
        <v>42</v>
      </c>
      <c r="AA2108">
        <f>Z2108/P2108</f>
        <v>5.3299492385786802E-2</v>
      </c>
      <c r="AB2108" s="14" t="s">
        <v>506</v>
      </c>
      <c r="AC2108" s="13" t="s">
        <v>63</v>
      </c>
      <c r="AD2108">
        <v>1</v>
      </c>
      <c r="AE2108" t="str">
        <f>IF(AD2108&gt;3, "Prefers Discount", "Discount Indifferent")</f>
        <v>Discount Indifferent</v>
      </c>
      <c r="AF2108">
        <v>3</v>
      </c>
      <c r="AG2108">
        <v>1</v>
      </c>
      <c r="AH2108">
        <v>0</v>
      </c>
      <c r="AI2108" t="str">
        <f>INDEX($AF$1:$AH$1,MATCH(MAX(AF2108:AH2108),AF2108:AH2108,0))</f>
        <v>Store_Orders</v>
      </c>
      <c r="AJ2108">
        <v>7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f>SUM(AK2108:AO2108)</f>
        <v>0</v>
      </c>
      <c r="AQ2108" t="s">
        <v>67</v>
      </c>
      <c r="AR2108">
        <v>0</v>
      </c>
      <c r="AS2108" t="str">
        <f>IF(OR(AK2108&gt;0, AL2108&gt;0, AM2108&gt;0, AN2108&gt;0, AO2108&gt;0), "Converted", "Not Converted")</f>
        <v>Not Converted</v>
      </c>
      <c r="AT2108">
        <v>0</v>
      </c>
      <c r="AU2108">
        <v>3</v>
      </c>
      <c r="AV2108">
        <v>11</v>
      </c>
      <c r="AW2108">
        <f>IF(Z2108&gt;607, 4, 0)</f>
        <v>0</v>
      </c>
      <c r="AX2108">
        <f>IF(AA2108&gt;1.6588, 3, 0)</f>
        <v>0</v>
      </c>
      <c r="AY2108">
        <f>IF(P2108&gt;401, 2, 0)</f>
        <v>2</v>
      </c>
      <c r="AZ2108">
        <f>IF(I2108&gt;52915.77, 1, 0)</f>
        <v>0</v>
      </c>
      <c r="BA2108">
        <f>SUM(AW2108:AZ2108)</f>
        <v>2</v>
      </c>
      <c r="BB2108" t="str">
        <f>VLOOKUP(BA2108,'Standard Deviations'!$L$1:$M$11,2,TRUE)</f>
        <v>Bronze</v>
      </c>
    </row>
    <row r="2109" spans="1:54">
      <c r="A2109">
        <v>4298</v>
      </c>
      <c r="B2109">
        <v>1973</v>
      </c>
      <c r="C2109">
        <f>2024-B2109</f>
        <v>51</v>
      </c>
      <c r="D2109" t="str">
        <f>VLOOKUP(B2109,Reference!$A$1:$B$125, 2)</f>
        <v>Gen X</v>
      </c>
      <c r="E2109" t="s">
        <v>68</v>
      </c>
      <c r="F2109" t="str">
        <f>IF(E2109="High School", "No College", "College")</f>
        <v>College</v>
      </c>
      <c r="G2109" t="s">
        <v>65</v>
      </c>
      <c r="H2109">
        <v>20427</v>
      </c>
      <c r="I2109">
        <v>20427</v>
      </c>
      <c r="J2109" s="4" t="s">
        <v>341</v>
      </c>
      <c r="K2109">
        <v>1</v>
      </c>
      <c r="L2109">
        <v>0</v>
      </c>
      <c r="M2109" t="str">
        <f>IF(OR(K2109&gt;0, L2109&gt;0), "Parent", "Not Parent")</f>
        <v>Parent</v>
      </c>
      <c r="N2109" t="s">
        <v>630</v>
      </c>
      <c r="O2109" s="8">
        <v>41916</v>
      </c>
      <c r="P2109" s="9">
        <f>O2109-N2109</f>
        <v>194</v>
      </c>
      <c r="Q2109">
        <v>63</v>
      </c>
      <c r="R2109" s="9">
        <f>P2109-Q2109</f>
        <v>131</v>
      </c>
      <c r="S2109" s="8">
        <f>O2109-R2109</f>
        <v>41785</v>
      </c>
      <c r="T2109">
        <v>5</v>
      </c>
      <c r="U2109">
        <v>0</v>
      </c>
      <c r="V2109">
        <v>4</v>
      </c>
      <c r="W2109">
        <v>0</v>
      </c>
      <c r="X2109">
        <v>0</v>
      </c>
      <c r="Y2109">
        <v>1</v>
      </c>
      <c r="Z2109">
        <v>10</v>
      </c>
      <c r="AA2109">
        <f>Z2109/P2109</f>
        <v>5.1546391752577317E-2</v>
      </c>
      <c r="AB2109" s="14" t="s">
        <v>506</v>
      </c>
      <c r="AC2109" s="13" t="s">
        <v>63</v>
      </c>
      <c r="AD2109">
        <v>1</v>
      </c>
      <c r="AE2109" t="str">
        <f>IF(AD2109&gt;3, "Prefers Discount", "Discount Indifferent")</f>
        <v>Discount Indifferent</v>
      </c>
      <c r="AF2109">
        <v>2</v>
      </c>
      <c r="AG2109">
        <v>1</v>
      </c>
      <c r="AH2109">
        <v>0</v>
      </c>
      <c r="AI2109" t="str">
        <f>INDEX($AF$1:$AH$1,MATCH(MAX(AF2109:AH2109),AF2109:AH2109,0))</f>
        <v>Store_Orders</v>
      </c>
      <c r="AJ2109">
        <v>8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f>SUM(AK2109:AO2109)</f>
        <v>0</v>
      </c>
      <c r="AQ2109" t="s">
        <v>67</v>
      </c>
      <c r="AR2109">
        <v>0</v>
      </c>
      <c r="AS2109" t="str">
        <f>IF(OR(AK2109&gt;0, AL2109&gt;0, AM2109&gt;0, AN2109&gt;0, AO2109&gt;0), "Converted", "Not Converted")</f>
        <v>Not Converted</v>
      </c>
      <c r="AT2109">
        <v>0</v>
      </c>
      <c r="AU2109">
        <v>3</v>
      </c>
      <c r="AV2109">
        <v>11</v>
      </c>
      <c r="AW2109">
        <f>IF(Z2109&gt;607, 4, 0)</f>
        <v>0</v>
      </c>
      <c r="AX2109">
        <f>IF(AA2109&gt;1.6588, 3, 0)</f>
        <v>0</v>
      </c>
      <c r="AY2109">
        <f>IF(P2109&gt;401, 2, 0)</f>
        <v>0</v>
      </c>
      <c r="AZ2109">
        <f>IF(I2109&gt;52915.77, 1, 0)</f>
        <v>0</v>
      </c>
      <c r="BA2109">
        <f>SUM(AW2109:AZ2109)</f>
        <v>0</v>
      </c>
      <c r="BB2109" t="str">
        <f>VLOOKUP(BA2109,'Standard Deviations'!$L$1:$M$11,2,TRUE)</f>
        <v>No Tier</v>
      </c>
    </row>
    <row r="2110" spans="1:54">
      <c r="A2110">
        <v>10175</v>
      </c>
      <c r="B2110">
        <v>1958</v>
      </c>
      <c r="C2110">
        <f>2024-B2110</f>
        <v>66</v>
      </c>
      <c r="D2110" t="str">
        <f>VLOOKUP(B2110,Reference!$A$1:$B$125, 2)</f>
        <v>Boomers</v>
      </c>
      <c r="E2110" t="s">
        <v>68</v>
      </c>
      <c r="F2110" t="str">
        <f>IF(E2110="High School", "No College", "College")</f>
        <v>College</v>
      </c>
      <c r="G2110" t="s">
        <v>71</v>
      </c>
      <c r="H2110">
        <v>32173</v>
      </c>
      <c r="I2110">
        <v>32173</v>
      </c>
      <c r="J2110" s="4" t="s">
        <v>175</v>
      </c>
      <c r="K2110">
        <v>0</v>
      </c>
      <c r="L2110">
        <v>1</v>
      </c>
      <c r="M2110" t="str">
        <f>IF(OR(K2110&gt;0, L2110&gt;0), "Parent", "Not Parent")</f>
        <v>Parent</v>
      </c>
      <c r="N2110" t="s">
        <v>583</v>
      </c>
      <c r="O2110" s="8">
        <v>41916</v>
      </c>
      <c r="P2110" s="9">
        <f>O2110-N2110</f>
        <v>429</v>
      </c>
      <c r="Q2110">
        <v>0</v>
      </c>
      <c r="R2110" s="9">
        <f>P2110-Q2110</f>
        <v>429</v>
      </c>
      <c r="S2110" s="8">
        <f>O2110-R2110</f>
        <v>41487</v>
      </c>
      <c r="T2110">
        <v>18</v>
      </c>
      <c r="U2110">
        <v>0</v>
      </c>
      <c r="V2110">
        <v>2</v>
      </c>
      <c r="W2110">
        <v>0</v>
      </c>
      <c r="X2110">
        <v>0</v>
      </c>
      <c r="Y2110">
        <v>2</v>
      </c>
      <c r="Z2110">
        <v>22</v>
      </c>
      <c r="AA2110">
        <f>Z2110/P2110</f>
        <v>5.128205128205128E-2</v>
      </c>
      <c r="AB2110" s="11" t="s">
        <v>506</v>
      </c>
      <c r="AC2110" t="s">
        <v>59</v>
      </c>
      <c r="AD2110">
        <v>1</v>
      </c>
      <c r="AE2110" t="str">
        <f>IF(AD2110&gt;3, "Prefers Discount", "Discount Indifferent")</f>
        <v>Discount Indifferent</v>
      </c>
      <c r="AF2110">
        <v>3</v>
      </c>
      <c r="AG2110">
        <v>1</v>
      </c>
      <c r="AH2110">
        <v>0</v>
      </c>
      <c r="AI2110" t="str">
        <f>INDEX($AF$1:$AH$1,MATCH(MAX(AF2110:AH2110),AF2110:AH2110,0))</f>
        <v>Store_Orders</v>
      </c>
      <c r="AJ2110">
        <v>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f>SUM(AK2110:AO2110)</f>
        <v>0</v>
      </c>
      <c r="AQ2110" t="s">
        <v>67</v>
      </c>
      <c r="AR2110">
        <v>0</v>
      </c>
      <c r="AS2110" t="str">
        <f>IF(OR(AK2110&gt;0, AL2110&gt;0, AM2110&gt;0, AN2110&gt;0, AO2110&gt;0), "Converted", "Not Converted")</f>
        <v>Not Converted</v>
      </c>
      <c r="AT2110">
        <v>0</v>
      </c>
      <c r="AU2110">
        <v>3</v>
      </c>
      <c r="AV2110">
        <v>11</v>
      </c>
      <c r="AW2110">
        <f>IF(Z2110&gt;607, 4, 0)</f>
        <v>0</v>
      </c>
      <c r="AX2110">
        <f>IF(AA2110&gt;1.6588, 3, 0)</f>
        <v>0</v>
      </c>
      <c r="AY2110">
        <f>IF(P2110&gt;401, 2, 0)</f>
        <v>2</v>
      </c>
      <c r="AZ2110">
        <f>IF(I2110&gt;52915.77, 1, 0)</f>
        <v>0</v>
      </c>
      <c r="BA2110">
        <f>SUM(AW2110:AZ2110)</f>
        <v>2</v>
      </c>
      <c r="BB2110" t="str">
        <f>VLOOKUP(BA2110,'Standard Deviations'!$L$1:$M$11,2,TRUE)</f>
        <v>Bronze</v>
      </c>
    </row>
    <row r="2111" spans="1:54">
      <c r="A2111">
        <v>2166</v>
      </c>
      <c r="B2111">
        <v>1960</v>
      </c>
      <c r="C2111">
        <f>2024-B2111</f>
        <v>64</v>
      </c>
      <c r="D2111" t="str">
        <f>VLOOKUP(B2111,Reference!$A$1:$B$125, 2)</f>
        <v>Boomers</v>
      </c>
      <c r="E2111" t="s">
        <v>74</v>
      </c>
      <c r="F2111" t="str">
        <f>IF(E2111="High School", "No College", "College")</f>
        <v>College</v>
      </c>
      <c r="G2111" t="s">
        <v>89</v>
      </c>
      <c r="H2111">
        <v>46779</v>
      </c>
      <c r="I2111">
        <v>46779</v>
      </c>
      <c r="J2111" s="4" t="s">
        <v>175</v>
      </c>
      <c r="K2111">
        <v>1</v>
      </c>
      <c r="L2111">
        <v>1</v>
      </c>
      <c r="M2111" t="str">
        <f>IF(OR(K2111&gt;0, L2111&gt;0), "Parent", "Not Parent")</f>
        <v>Parent</v>
      </c>
      <c r="N2111" t="s">
        <v>629</v>
      </c>
      <c r="O2111" s="8">
        <v>41916</v>
      </c>
      <c r="P2111" s="9">
        <f>O2111-N2111</f>
        <v>449</v>
      </c>
      <c r="Q2111">
        <v>55</v>
      </c>
      <c r="R2111" s="9">
        <f>P2111-Q2111</f>
        <v>394</v>
      </c>
      <c r="S2111" s="8">
        <f>O2111-R2111</f>
        <v>41522</v>
      </c>
      <c r="T2111">
        <v>12</v>
      </c>
      <c r="U2111">
        <v>1</v>
      </c>
      <c r="V2111">
        <v>3</v>
      </c>
      <c r="W2111">
        <v>0</v>
      </c>
      <c r="X2111">
        <v>0</v>
      </c>
      <c r="Y2111">
        <v>7</v>
      </c>
      <c r="Z2111">
        <v>23</v>
      </c>
      <c r="AA2111">
        <f>Z2111/P2111</f>
        <v>5.1224944320712694E-2</v>
      </c>
      <c r="AB2111" s="14" t="s">
        <v>506</v>
      </c>
      <c r="AC2111" s="13" t="s">
        <v>63</v>
      </c>
      <c r="AD2111">
        <v>1</v>
      </c>
      <c r="AE2111" t="str">
        <f>IF(AD2111&gt;3, "Prefers Discount", "Discount Indifferent")</f>
        <v>Discount Indifferent</v>
      </c>
      <c r="AF2111">
        <v>2</v>
      </c>
      <c r="AG2111">
        <v>0</v>
      </c>
      <c r="AH2111">
        <v>1</v>
      </c>
      <c r="AI2111" t="str">
        <f>INDEX($AF$1:$AH$1,MATCH(MAX(AF2111:AH2111),AF2111:AH2111,0))</f>
        <v>Store_Orders</v>
      </c>
      <c r="AJ2111">
        <v>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f>SUM(AK2111:AO2111)</f>
        <v>0</v>
      </c>
      <c r="AQ2111" t="s">
        <v>67</v>
      </c>
      <c r="AR2111">
        <v>0</v>
      </c>
      <c r="AS2111" t="str">
        <f>IF(OR(AK2111&gt;0, AL2111&gt;0, AM2111&gt;0, AN2111&gt;0, AO2111&gt;0), "Converted", "Not Converted")</f>
        <v>Not Converted</v>
      </c>
      <c r="AT2111">
        <v>0</v>
      </c>
      <c r="AU2111">
        <v>3</v>
      </c>
      <c r="AV2111">
        <v>11</v>
      </c>
      <c r="AW2111">
        <f>IF(Z2111&gt;607, 4, 0)</f>
        <v>0</v>
      </c>
      <c r="AX2111">
        <f>IF(AA2111&gt;1.6588, 3, 0)</f>
        <v>0</v>
      </c>
      <c r="AY2111">
        <f>IF(P2111&gt;401, 2, 0)</f>
        <v>2</v>
      </c>
      <c r="AZ2111">
        <f>IF(I2111&gt;52915.77, 1, 0)</f>
        <v>0</v>
      </c>
      <c r="BA2111">
        <f>SUM(AW2111:AZ2111)</f>
        <v>2</v>
      </c>
      <c r="BB2111" t="str">
        <f>VLOOKUP(BA2111,'Standard Deviations'!$L$1:$M$11,2,TRUE)</f>
        <v>Bronze</v>
      </c>
    </row>
    <row r="2112" spans="1:54">
      <c r="A2112">
        <v>679</v>
      </c>
      <c r="B2112">
        <v>1957</v>
      </c>
      <c r="C2112">
        <f>2024-B2112</f>
        <v>67</v>
      </c>
      <c r="D2112" t="str">
        <f>VLOOKUP(B2112,Reference!$A$1:$B$125, 2)</f>
        <v>Boomers</v>
      </c>
      <c r="E2112" t="s">
        <v>68</v>
      </c>
      <c r="F2112" t="str">
        <f>IF(E2112="High School", "No College", "College")</f>
        <v>College</v>
      </c>
      <c r="G2112" t="s">
        <v>55</v>
      </c>
      <c r="H2112">
        <v>37633</v>
      </c>
      <c r="I2112">
        <v>37633</v>
      </c>
      <c r="J2112" s="4" t="s">
        <v>175</v>
      </c>
      <c r="K2112">
        <v>1</v>
      </c>
      <c r="L2112">
        <v>1</v>
      </c>
      <c r="M2112" t="str">
        <f>IF(OR(K2112&gt;0, L2112&gt;0), "Parent", "Not Parent")</f>
        <v>Parent</v>
      </c>
      <c r="N2112" t="s">
        <v>511</v>
      </c>
      <c r="O2112" s="8">
        <v>41916</v>
      </c>
      <c r="P2112" s="9">
        <f>O2112-N2112</f>
        <v>744</v>
      </c>
      <c r="Q2112">
        <v>49</v>
      </c>
      <c r="R2112" s="9">
        <f>P2112-Q2112</f>
        <v>695</v>
      </c>
      <c r="S2112" s="8">
        <f>O2112-R2112</f>
        <v>41221</v>
      </c>
      <c r="T2112">
        <v>13</v>
      </c>
      <c r="U2112">
        <v>4</v>
      </c>
      <c r="V2112">
        <v>20</v>
      </c>
      <c r="W2112">
        <v>0</v>
      </c>
      <c r="X2112">
        <v>0</v>
      </c>
      <c r="Y2112">
        <v>1</v>
      </c>
      <c r="Z2112">
        <v>38</v>
      </c>
      <c r="AA2112">
        <f>Z2112/P2112</f>
        <v>5.1075268817204304E-2</v>
      </c>
      <c r="AB2112" s="11" t="s">
        <v>506</v>
      </c>
      <c r="AC2112" t="s">
        <v>59</v>
      </c>
      <c r="AD2112">
        <v>2</v>
      </c>
      <c r="AE2112" t="str">
        <f>IF(AD2112&gt;3, "Prefers Discount", "Discount Indifferent")</f>
        <v>Discount Indifferent</v>
      </c>
      <c r="AF2112">
        <v>3</v>
      </c>
      <c r="AG2112">
        <v>1</v>
      </c>
      <c r="AH2112">
        <v>0</v>
      </c>
      <c r="AI2112" t="str">
        <f>INDEX($AF$1:$AH$1,MATCH(MAX(AF2112:AH2112),AF2112:AH2112,0))</f>
        <v>Store_Orders</v>
      </c>
      <c r="AJ2112">
        <v>9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f>SUM(AK2112:AO2112)</f>
        <v>0</v>
      </c>
      <c r="AQ2112" t="s">
        <v>67</v>
      </c>
      <c r="AR2112">
        <v>0</v>
      </c>
      <c r="AS2112" t="str">
        <f>IF(OR(AK2112&gt;0, AL2112&gt;0, AM2112&gt;0, AN2112&gt;0, AO2112&gt;0), "Converted", "Not Converted")</f>
        <v>Not Converted</v>
      </c>
      <c r="AT2112">
        <v>0</v>
      </c>
      <c r="AU2112">
        <v>3</v>
      </c>
      <c r="AV2112">
        <v>11</v>
      </c>
      <c r="AW2112">
        <f>IF(Z2112&gt;607, 4, 0)</f>
        <v>0</v>
      </c>
      <c r="AX2112">
        <f>IF(AA2112&gt;1.6588, 3, 0)</f>
        <v>0</v>
      </c>
      <c r="AY2112">
        <f>IF(P2112&gt;401, 2, 0)</f>
        <v>2</v>
      </c>
      <c r="AZ2112">
        <f>IF(I2112&gt;52915.77, 1, 0)</f>
        <v>0</v>
      </c>
      <c r="BA2112">
        <f>SUM(AW2112:AZ2112)</f>
        <v>2</v>
      </c>
      <c r="BB2112" t="str">
        <f>VLOOKUP(BA2112,'Standard Deviations'!$L$1:$M$11,2,TRUE)</f>
        <v>Bronze</v>
      </c>
    </row>
    <row r="2113" spans="1:54">
      <c r="A2113">
        <v>4415</v>
      </c>
      <c r="B2113">
        <v>1961</v>
      </c>
      <c r="C2113">
        <f>2024-B2113</f>
        <v>63</v>
      </c>
      <c r="D2113" t="str">
        <f>VLOOKUP(B2113,Reference!$A$1:$B$125, 2)</f>
        <v>Boomers</v>
      </c>
      <c r="E2113" t="s">
        <v>54</v>
      </c>
      <c r="F2113" t="str">
        <f>IF(E2113="High School", "No College", "College")</f>
        <v>College</v>
      </c>
      <c r="G2113" t="s">
        <v>55</v>
      </c>
      <c r="H2113">
        <v>16860</v>
      </c>
      <c r="I2113">
        <v>16860</v>
      </c>
      <c r="J2113" s="4" t="s">
        <v>341</v>
      </c>
      <c r="K2113">
        <v>1</v>
      </c>
      <c r="L2113">
        <v>1</v>
      </c>
      <c r="M2113" t="str">
        <f>IF(OR(K2113&gt;0, L2113&gt;0), "Parent", "Not Parent")</f>
        <v>Parent</v>
      </c>
      <c r="N2113" t="s">
        <v>325</v>
      </c>
      <c r="O2113" s="8">
        <v>41916</v>
      </c>
      <c r="P2113" s="9">
        <f>O2113-N2113</f>
        <v>752</v>
      </c>
      <c r="Q2113">
        <v>19</v>
      </c>
      <c r="R2113" s="9">
        <f>P2113-Q2113</f>
        <v>733</v>
      </c>
      <c r="S2113" s="8">
        <f>O2113-R2113</f>
        <v>41183</v>
      </c>
      <c r="T2113">
        <v>10</v>
      </c>
      <c r="U2113">
        <v>4</v>
      </c>
      <c r="V2113">
        <v>4</v>
      </c>
      <c r="W2113">
        <v>3</v>
      </c>
      <c r="X2113">
        <v>3</v>
      </c>
      <c r="Y2113">
        <v>14</v>
      </c>
      <c r="Z2113">
        <v>38</v>
      </c>
      <c r="AA2113">
        <f>Z2113/P2113</f>
        <v>5.0531914893617018E-2</v>
      </c>
      <c r="AB2113" s="11" t="s">
        <v>506</v>
      </c>
      <c r="AC2113" t="s">
        <v>59</v>
      </c>
      <c r="AD2113">
        <v>3</v>
      </c>
      <c r="AE2113" t="str">
        <f>IF(AD2113&gt;3, "Prefers Discount", "Discount Indifferent")</f>
        <v>Discount Indifferent</v>
      </c>
      <c r="AF2113">
        <v>3</v>
      </c>
      <c r="AG2113">
        <v>1</v>
      </c>
      <c r="AH2113">
        <v>1</v>
      </c>
      <c r="AI2113" t="str">
        <f>INDEX($AF$1:$AH$1,MATCH(MAX(AF2113:AH2113),AF2113:AH2113,0))</f>
        <v>Store_Orders</v>
      </c>
      <c r="AJ2113">
        <v>7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f>SUM(AK2113:AO2113)</f>
        <v>0</v>
      </c>
      <c r="AQ2113" t="s">
        <v>67</v>
      </c>
      <c r="AR2113">
        <v>0</v>
      </c>
      <c r="AS2113" t="str">
        <f>IF(OR(AK2113&gt;0, AL2113&gt;0, AM2113&gt;0, AN2113&gt;0, AO2113&gt;0), "Converted", "Not Converted")</f>
        <v>Not Converted</v>
      </c>
      <c r="AT2113">
        <v>0</v>
      </c>
      <c r="AU2113">
        <v>3</v>
      </c>
      <c r="AV2113">
        <v>11</v>
      </c>
      <c r="AW2113">
        <f>IF(Z2113&gt;607, 4, 0)</f>
        <v>0</v>
      </c>
      <c r="AX2113">
        <f>IF(AA2113&gt;1.6588, 3, 0)</f>
        <v>0</v>
      </c>
      <c r="AY2113">
        <f>IF(P2113&gt;401, 2, 0)</f>
        <v>2</v>
      </c>
      <c r="AZ2113">
        <f>IF(I2113&gt;52915.77, 1, 0)</f>
        <v>0</v>
      </c>
      <c r="BA2113">
        <f>SUM(AW2113:AZ2113)</f>
        <v>2</v>
      </c>
      <c r="BB2113" t="str">
        <f>VLOOKUP(BA2113,'Standard Deviations'!$L$1:$M$11,2,TRUE)</f>
        <v>Bronze</v>
      </c>
    </row>
    <row r="2114" spans="1:54">
      <c r="A2114">
        <v>624</v>
      </c>
      <c r="B2114">
        <v>1984</v>
      </c>
      <c r="C2114">
        <f>2024-B2114</f>
        <v>40</v>
      </c>
      <c r="D2114" t="str">
        <f>VLOOKUP(B2114,Reference!$A$1:$B$125, 2)</f>
        <v>Millennials</v>
      </c>
      <c r="E2114" t="s">
        <v>64</v>
      </c>
      <c r="F2114" t="str">
        <f>IF(E2114="High School", "No College", "College")</f>
        <v>College</v>
      </c>
      <c r="G2114" t="s">
        <v>60</v>
      </c>
      <c r="H2114">
        <v>18890</v>
      </c>
      <c r="I2114">
        <v>18890</v>
      </c>
      <c r="J2114" s="4" t="s">
        <v>341</v>
      </c>
      <c r="K2114">
        <v>0</v>
      </c>
      <c r="L2114">
        <v>0</v>
      </c>
      <c r="M2114" t="str">
        <f>IF(OR(K2114&gt;0, L2114&gt;0), "Parent", "Not Parent")</f>
        <v>Not Parent</v>
      </c>
      <c r="N2114" t="s">
        <v>358</v>
      </c>
      <c r="O2114" s="8">
        <v>41916</v>
      </c>
      <c r="P2114" s="9">
        <f>O2114-N2114</f>
        <v>693</v>
      </c>
      <c r="Q2114">
        <v>5</v>
      </c>
      <c r="R2114" s="9">
        <f>P2114-Q2114</f>
        <v>688</v>
      </c>
      <c r="S2114" s="8">
        <f>O2114-R2114</f>
        <v>41228</v>
      </c>
      <c r="T2114">
        <v>6</v>
      </c>
      <c r="U2114">
        <v>4</v>
      </c>
      <c r="V2114">
        <v>1</v>
      </c>
      <c r="W2114">
        <v>7</v>
      </c>
      <c r="X2114">
        <v>2</v>
      </c>
      <c r="Y2114">
        <v>15</v>
      </c>
      <c r="Z2114">
        <v>35</v>
      </c>
      <c r="AA2114">
        <f>Z2114/P2114</f>
        <v>5.0505050505050504E-2</v>
      </c>
      <c r="AB2114" s="11" t="s">
        <v>506</v>
      </c>
      <c r="AC2114" t="s">
        <v>59</v>
      </c>
      <c r="AD2114">
        <v>1</v>
      </c>
      <c r="AE2114" t="str">
        <f>IF(AD2114&gt;3, "Prefers Discount", "Discount Indifferent")</f>
        <v>Discount Indifferent</v>
      </c>
      <c r="AF2114">
        <v>2</v>
      </c>
      <c r="AG2114">
        <v>0</v>
      </c>
      <c r="AH2114">
        <v>1</v>
      </c>
      <c r="AI2114" t="str">
        <f>INDEX($AF$1:$AH$1,MATCH(MAX(AF2114:AH2114),AF2114:AH2114,0))</f>
        <v>Store_Orders</v>
      </c>
      <c r="AJ2114">
        <v>6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f>SUM(AK2114:AO2114)</f>
        <v>1</v>
      </c>
      <c r="AQ2114" t="str">
        <f>INDEX($AK$1:$AO$1,MATCH(MAX(AK2114:AO2114),AK2114:AO2114,0))</f>
        <v>Converted_on_Camp3</v>
      </c>
      <c r="AR2114">
        <v>1</v>
      </c>
      <c r="AS2114" t="str">
        <f>IF(OR(AK2114&gt;0, AL2114&gt;0, AM2114&gt;0, AN2114&gt;0, AO2114&gt;0), "Converted", "Not Converted")</f>
        <v>Converted</v>
      </c>
      <c r="AT2114">
        <v>0</v>
      </c>
      <c r="AU2114">
        <v>3</v>
      </c>
      <c r="AV2114">
        <v>11</v>
      </c>
      <c r="AW2114">
        <f>IF(Z2114&gt;607, 4, 0)</f>
        <v>0</v>
      </c>
      <c r="AX2114">
        <f>IF(AA2114&gt;1.6588, 3, 0)</f>
        <v>0</v>
      </c>
      <c r="AY2114">
        <f>IF(P2114&gt;401, 2, 0)</f>
        <v>2</v>
      </c>
      <c r="AZ2114">
        <f>IF(I2114&gt;52915.77, 1, 0)</f>
        <v>0</v>
      </c>
      <c r="BA2114">
        <f>SUM(AW2114:AZ2114)</f>
        <v>2</v>
      </c>
      <c r="BB2114" t="str">
        <f>VLOOKUP(BA2114,'Standard Deviations'!$L$1:$M$11,2,TRUE)</f>
        <v>Bronze</v>
      </c>
    </row>
    <row r="2115" spans="1:54">
      <c r="A2115">
        <v>1403</v>
      </c>
      <c r="B2115">
        <v>1975</v>
      </c>
      <c r="C2115">
        <f>2024-B2115</f>
        <v>49</v>
      </c>
      <c r="D2115" t="str">
        <f>VLOOKUP(B2115,Reference!$A$1:$B$125, 2)</f>
        <v>Gen X</v>
      </c>
      <c r="E2115" t="s">
        <v>74</v>
      </c>
      <c r="F2115" t="str">
        <f>IF(E2115="High School", "No College", "College")</f>
        <v>College</v>
      </c>
      <c r="G2115" t="s">
        <v>65</v>
      </c>
      <c r="H2115">
        <v>34984</v>
      </c>
      <c r="I2115">
        <v>34984</v>
      </c>
      <c r="J2115" s="4" t="s">
        <v>175</v>
      </c>
      <c r="K2115">
        <v>1</v>
      </c>
      <c r="L2115">
        <v>1</v>
      </c>
      <c r="M2115" t="str">
        <f>IF(OR(K2115&gt;0, L2115&gt;0), "Parent", "Not Parent")</f>
        <v>Parent</v>
      </c>
      <c r="N2115" t="s">
        <v>686</v>
      </c>
      <c r="O2115" s="8">
        <v>41916</v>
      </c>
      <c r="P2115" s="9">
        <f>O2115-N2115</f>
        <v>758</v>
      </c>
      <c r="Q2115">
        <v>40</v>
      </c>
      <c r="R2115" s="9">
        <f>P2115-Q2115</f>
        <v>718</v>
      </c>
      <c r="S2115" s="8">
        <f>O2115-R2115</f>
        <v>41198</v>
      </c>
      <c r="T2115">
        <v>8</v>
      </c>
      <c r="U2115">
        <v>4</v>
      </c>
      <c r="V2115">
        <v>15</v>
      </c>
      <c r="W2115">
        <v>3</v>
      </c>
      <c r="X2115">
        <v>5</v>
      </c>
      <c r="Y2115">
        <v>3</v>
      </c>
      <c r="Z2115">
        <v>38</v>
      </c>
      <c r="AA2115">
        <f>Z2115/P2115</f>
        <v>5.0131926121372031E-2</v>
      </c>
      <c r="AB2115" s="11" t="s">
        <v>506</v>
      </c>
      <c r="AC2115" t="s">
        <v>59</v>
      </c>
      <c r="AD2115">
        <v>2</v>
      </c>
      <c r="AE2115" t="str">
        <f>IF(AD2115&gt;3, "Prefers Discount", "Discount Indifferent")</f>
        <v>Discount Indifferent</v>
      </c>
      <c r="AF2115">
        <v>3</v>
      </c>
      <c r="AG2115">
        <v>1</v>
      </c>
      <c r="AH2115">
        <v>0</v>
      </c>
      <c r="AI2115" t="str">
        <f>INDEX($AF$1:$AH$1,MATCH(MAX(AF2115:AH2115),AF2115:AH2115,0))</f>
        <v>Store_Orders</v>
      </c>
      <c r="AJ2115">
        <v>7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f>SUM(AK2115:AO2115)</f>
        <v>0</v>
      </c>
      <c r="AQ2115" t="s">
        <v>67</v>
      </c>
      <c r="AR2115">
        <v>0</v>
      </c>
      <c r="AS2115" t="str">
        <f>IF(OR(AK2115&gt;0, AL2115&gt;0, AM2115&gt;0, AN2115&gt;0, AO2115&gt;0), "Converted", "Not Converted")</f>
        <v>Not Converted</v>
      </c>
      <c r="AT2115">
        <v>0</v>
      </c>
      <c r="AU2115">
        <v>3</v>
      </c>
      <c r="AV2115">
        <v>11</v>
      </c>
      <c r="AW2115">
        <f>IF(Z2115&gt;607, 4, 0)</f>
        <v>0</v>
      </c>
      <c r="AX2115">
        <f>IF(AA2115&gt;1.6588, 3, 0)</f>
        <v>0</v>
      </c>
      <c r="AY2115">
        <f>IF(P2115&gt;401, 2, 0)</f>
        <v>2</v>
      </c>
      <c r="AZ2115">
        <f>IF(I2115&gt;52915.77, 1, 0)</f>
        <v>0</v>
      </c>
      <c r="BA2115">
        <f>SUM(AW2115:AZ2115)</f>
        <v>2</v>
      </c>
      <c r="BB2115" t="str">
        <f>VLOOKUP(BA2115,'Standard Deviations'!$L$1:$M$11,2,TRUE)</f>
        <v>Bronze</v>
      </c>
    </row>
    <row r="2116" spans="1:54">
      <c r="A2116">
        <v>10390</v>
      </c>
      <c r="B2116">
        <v>1959</v>
      </c>
      <c r="C2116">
        <f>2024-B2116</f>
        <v>65</v>
      </c>
      <c r="D2116" t="str">
        <f>VLOOKUP(B2116,Reference!$A$1:$B$125, 2)</f>
        <v>Boomers</v>
      </c>
      <c r="E2116" t="s">
        <v>74</v>
      </c>
      <c r="F2116" t="str">
        <f>IF(E2116="High School", "No College", "College")</f>
        <v>College</v>
      </c>
      <c r="G2116" t="s">
        <v>55</v>
      </c>
      <c r="H2116">
        <v>26887</v>
      </c>
      <c r="I2116">
        <v>26887</v>
      </c>
      <c r="J2116" s="4" t="s">
        <v>341</v>
      </c>
      <c r="K2116">
        <v>0</v>
      </c>
      <c r="L2116">
        <v>1</v>
      </c>
      <c r="M2116" t="str">
        <f>IF(OR(K2116&gt;0, L2116&gt;0), "Parent", "Not Parent")</f>
        <v>Parent</v>
      </c>
      <c r="N2116" t="s">
        <v>227</v>
      </c>
      <c r="O2116" s="8">
        <v>41916</v>
      </c>
      <c r="P2116" s="9">
        <f>O2116-N2116</f>
        <v>601</v>
      </c>
      <c r="Q2116">
        <v>27</v>
      </c>
      <c r="R2116" s="9">
        <f>P2116-Q2116</f>
        <v>574</v>
      </c>
      <c r="S2116" s="8">
        <f>O2116-R2116</f>
        <v>41342</v>
      </c>
      <c r="T2116">
        <v>6</v>
      </c>
      <c r="U2116">
        <v>7</v>
      </c>
      <c r="V2116">
        <v>4</v>
      </c>
      <c r="W2116">
        <v>3</v>
      </c>
      <c r="X2116">
        <v>4</v>
      </c>
      <c r="Y2116">
        <v>6</v>
      </c>
      <c r="Z2116">
        <v>30</v>
      </c>
      <c r="AA2116">
        <f>Z2116/P2116</f>
        <v>4.9916805324459232E-2</v>
      </c>
      <c r="AB2116" s="11" t="s">
        <v>506</v>
      </c>
      <c r="AC2116" t="s">
        <v>59</v>
      </c>
      <c r="AD2116">
        <v>1</v>
      </c>
      <c r="AE2116" t="str">
        <f>IF(AD2116&gt;3, "Prefers Discount", "Discount Indifferent")</f>
        <v>Discount Indifferent</v>
      </c>
      <c r="AF2116">
        <v>3</v>
      </c>
      <c r="AG2116">
        <v>1</v>
      </c>
      <c r="AH2116">
        <v>0</v>
      </c>
      <c r="AI2116" t="str">
        <f>INDEX($AF$1:$AH$1,MATCH(MAX(AF2116:AH2116),AF2116:AH2116,0))</f>
        <v>Store_Orders</v>
      </c>
      <c r="AJ2116">
        <v>6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f>SUM(AK2116:AO2116)</f>
        <v>0</v>
      </c>
      <c r="AQ2116" t="s">
        <v>67</v>
      </c>
      <c r="AR2116">
        <v>0</v>
      </c>
      <c r="AS2116" t="str">
        <f>IF(OR(AK2116&gt;0, AL2116&gt;0, AM2116&gt;0, AN2116&gt;0, AO2116&gt;0), "Converted", "Not Converted")</f>
        <v>Not Converted</v>
      </c>
      <c r="AT2116">
        <v>0</v>
      </c>
      <c r="AU2116">
        <v>3</v>
      </c>
      <c r="AV2116">
        <v>11</v>
      </c>
      <c r="AW2116">
        <f>IF(Z2116&gt;607, 4, 0)</f>
        <v>0</v>
      </c>
      <c r="AX2116">
        <f>IF(AA2116&gt;1.6588, 3, 0)</f>
        <v>0</v>
      </c>
      <c r="AY2116">
        <f>IF(P2116&gt;401, 2, 0)</f>
        <v>2</v>
      </c>
      <c r="AZ2116">
        <f>IF(I2116&gt;52915.77, 1, 0)</f>
        <v>0</v>
      </c>
      <c r="BA2116">
        <f>SUM(AW2116:AZ2116)</f>
        <v>2</v>
      </c>
      <c r="BB2116" t="str">
        <f>VLOOKUP(BA2116,'Standard Deviations'!$L$1:$M$11,2,TRUE)</f>
        <v>Bronze</v>
      </c>
    </row>
    <row r="2117" spans="1:54">
      <c r="A2117">
        <v>7128</v>
      </c>
      <c r="B2117">
        <v>1977</v>
      </c>
      <c r="C2117">
        <f>2024-B2117</f>
        <v>47</v>
      </c>
      <c r="D2117" t="str">
        <f>VLOOKUP(B2117,Reference!$A$1:$B$125, 2)</f>
        <v>Gen X</v>
      </c>
      <c r="E2117" t="s">
        <v>68</v>
      </c>
      <c r="F2117" t="str">
        <f>IF(E2117="High School", "No College", "College")</f>
        <v>College</v>
      </c>
      <c r="G2117" t="s">
        <v>60</v>
      </c>
      <c r="H2117">
        <v>42997</v>
      </c>
      <c r="I2117">
        <v>42997</v>
      </c>
      <c r="J2117" s="4" t="s">
        <v>175</v>
      </c>
      <c r="K2117">
        <v>1</v>
      </c>
      <c r="L2117">
        <v>1</v>
      </c>
      <c r="M2117" t="str">
        <f>IF(OR(K2117&gt;0, L2117&gt;0), "Parent", "Not Parent")</f>
        <v>Parent</v>
      </c>
      <c r="N2117" t="s">
        <v>230</v>
      </c>
      <c r="O2117" s="8">
        <v>41916</v>
      </c>
      <c r="P2117" s="9">
        <f>O2117-N2117</f>
        <v>301</v>
      </c>
      <c r="Q2117">
        <v>91</v>
      </c>
      <c r="R2117" s="9">
        <f>P2117-Q2117</f>
        <v>210</v>
      </c>
      <c r="S2117" s="8">
        <f>O2117-R2117</f>
        <v>41706</v>
      </c>
      <c r="T2117">
        <v>4</v>
      </c>
      <c r="U2117">
        <v>0</v>
      </c>
      <c r="V2117">
        <v>5</v>
      </c>
      <c r="W2117">
        <v>0</v>
      </c>
      <c r="X2117">
        <v>1</v>
      </c>
      <c r="Y2117">
        <v>5</v>
      </c>
      <c r="Z2117">
        <v>15</v>
      </c>
      <c r="AA2117">
        <f>Z2117/P2117</f>
        <v>4.9833887043189369E-2</v>
      </c>
      <c r="AB2117" s="14" t="s">
        <v>506</v>
      </c>
      <c r="AC2117" s="13" t="s">
        <v>63</v>
      </c>
      <c r="AD2117">
        <v>1</v>
      </c>
      <c r="AE2117" t="str">
        <f>IF(AD2117&gt;3, "Prefers Discount", "Discount Indifferent")</f>
        <v>Discount Indifferent</v>
      </c>
      <c r="AF2117">
        <v>2</v>
      </c>
      <c r="AG2117">
        <v>1</v>
      </c>
      <c r="AH2117">
        <v>0</v>
      </c>
      <c r="AI2117" t="str">
        <f>INDEX($AF$1:$AH$1,MATCH(MAX(AF2117:AH2117),AF2117:AH2117,0))</f>
        <v>Store_Orders</v>
      </c>
      <c r="AJ2117">
        <v>7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f>SUM(AK2117:AO2117)</f>
        <v>0</v>
      </c>
      <c r="AQ2117" t="s">
        <v>67</v>
      </c>
      <c r="AR2117">
        <v>0</v>
      </c>
      <c r="AS2117" t="str">
        <f>IF(OR(AK2117&gt;0, AL2117&gt;0, AM2117&gt;0, AN2117&gt;0, AO2117&gt;0), "Converted", "Not Converted")</f>
        <v>Not Converted</v>
      </c>
      <c r="AT2117">
        <v>0</v>
      </c>
      <c r="AU2117">
        <v>3</v>
      </c>
      <c r="AV2117">
        <v>11</v>
      </c>
      <c r="AW2117">
        <f>IF(Z2117&gt;607, 4, 0)</f>
        <v>0</v>
      </c>
      <c r="AX2117">
        <f>IF(AA2117&gt;1.6588, 3, 0)</f>
        <v>0</v>
      </c>
      <c r="AY2117">
        <f>IF(P2117&gt;401, 2, 0)</f>
        <v>0</v>
      </c>
      <c r="AZ2117">
        <f>IF(I2117&gt;52915.77, 1, 0)</f>
        <v>0</v>
      </c>
      <c r="BA2117">
        <f>SUM(AW2117:AZ2117)</f>
        <v>0</v>
      </c>
      <c r="BB2117" t="str">
        <f>VLOOKUP(BA2117,'Standard Deviations'!$L$1:$M$11,2,TRUE)</f>
        <v>No Tier</v>
      </c>
    </row>
    <row r="2118" spans="1:54">
      <c r="A2118">
        <v>2836</v>
      </c>
      <c r="B2118">
        <v>1972</v>
      </c>
      <c r="C2118">
        <f>2024-B2118</f>
        <v>52</v>
      </c>
      <c r="D2118" t="str">
        <f>VLOOKUP(B2118,Reference!$A$1:$B$125, 2)</f>
        <v>Gen X</v>
      </c>
      <c r="E2118" t="s">
        <v>68</v>
      </c>
      <c r="F2118" t="str">
        <f>IF(E2118="High School", "No College", "College")</f>
        <v>College</v>
      </c>
      <c r="G2118" t="s">
        <v>55</v>
      </c>
      <c r="H2118">
        <v>43269</v>
      </c>
      <c r="I2118">
        <v>43269</v>
      </c>
      <c r="J2118" s="4" t="s">
        <v>175</v>
      </c>
      <c r="K2118">
        <v>1</v>
      </c>
      <c r="L2118">
        <v>0</v>
      </c>
      <c r="M2118" t="str">
        <f>IF(OR(K2118&gt;0, L2118&gt;0), "Parent", "Not Parent")</f>
        <v>Parent</v>
      </c>
      <c r="N2118" t="s">
        <v>453</v>
      </c>
      <c r="O2118" s="8">
        <v>41916</v>
      </c>
      <c r="P2118" s="9">
        <f>O2118-N2118</f>
        <v>383</v>
      </c>
      <c r="Q2118">
        <v>61</v>
      </c>
      <c r="R2118" s="9">
        <f>P2118-Q2118</f>
        <v>322</v>
      </c>
      <c r="S2118" s="8">
        <f>O2118-R2118</f>
        <v>41594</v>
      </c>
      <c r="T2118">
        <v>10</v>
      </c>
      <c r="U2118">
        <v>1</v>
      </c>
      <c r="V2118">
        <v>7</v>
      </c>
      <c r="W2118">
        <v>0</v>
      </c>
      <c r="X2118">
        <v>0</v>
      </c>
      <c r="Y2118">
        <v>1</v>
      </c>
      <c r="Z2118">
        <v>19</v>
      </c>
      <c r="AA2118">
        <f>Z2118/P2118</f>
        <v>4.960835509138381E-2</v>
      </c>
      <c r="AB2118" s="14" t="s">
        <v>506</v>
      </c>
      <c r="AC2118" s="13" t="s">
        <v>63</v>
      </c>
      <c r="AD2118">
        <v>1</v>
      </c>
      <c r="AE2118" t="str">
        <f>IF(AD2118&gt;3, "Prefers Discount", "Discount Indifferent")</f>
        <v>Discount Indifferent</v>
      </c>
      <c r="AF2118">
        <v>2</v>
      </c>
      <c r="AG2118">
        <v>1</v>
      </c>
      <c r="AH2118">
        <v>0</v>
      </c>
      <c r="AI2118" t="str">
        <f>INDEX($AF$1:$AH$1,MATCH(MAX(AF2118:AH2118),AF2118:AH2118,0))</f>
        <v>Store_Orders</v>
      </c>
      <c r="AJ2118">
        <v>8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f>SUM(AK2118:AO2118)</f>
        <v>0</v>
      </c>
      <c r="AQ2118" t="s">
        <v>67</v>
      </c>
      <c r="AR2118">
        <v>0</v>
      </c>
      <c r="AS2118" t="str">
        <f>IF(OR(AK2118&gt;0, AL2118&gt;0, AM2118&gt;0, AN2118&gt;0, AO2118&gt;0), "Converted", "Not Converted")</f>
        <v>Not Converted</v>
      </c>
      <c r="AT2118">
        <v>0</v>
      </c>
      <c r="AU2118">
        <v>3</v>
      </c>
      <c r="AV2118">
        <v>11</v>
      </c>
      <c r="AW2118">
        <f>IF(Z2118&gt;607, 4, 0)</f>
        <v>0</v>
      </c>
      <c r="AX2118">
        <f>IF(AA2118&gt;1.6588, 3, 0)</f>
        <v>0</v>
      </c>
      <c r="AY2118">
        <f>IF(P2118&gt;401, 2, 0)</f>
        <v>0</v>
      </c>
      <c r="AZ2118">
        <f>IF(I2118&gt;52915.77, 1, 0)</f>
        <v>0</v>
      </c>
      <c r="BA2118">
        <f>SUM(AW2118:AZ2118)</f>
        <v>0</v>
      </c>
      <c r="BB2118" t="str">
        <f>VLOOKUP(BA2118,'Standard Deviations'!$L$1:$M$11,2,TRUE)</f>
        <v>No Tier</v>
      </c>
    </row>
    <row r="2119" spans="1:54">
      <c r="A2119">
        <v>5692</v>
      </c>
      <c r="B2119">
        <v>1989</v>
      </c>
      <c r="C2119">
        <f>2024-B2119</f>
        <v>35</v>
      </c>
      <c r="D2119" t="str">
        <f>VLOOKUP(B2119,Reference!$A$1:$B$125, 2)</f>
        <v>Millennials</v>
      </c>
      <c r="E2119" t="s">
        <v>546</v>
      </c>
      <c r="F2119" t="str">
        <f>IF(E2119="High School", "No College", "College")</f>
        <v>No College</v>
      </c>
      <c r="G2119" t="s">
        <v>55</v>
      </c>
      <c r="H2119">
        <v>25443</v>
      </c>
      <c r="I2119">
        <v>25443</v>
      </c>
      <c r="J2119" s="4" t="s">
        <v>341</v>
      </c>
      <c r="K2119">
        <v>1</v>
      </c>
      <c r="L2119">
        <v>0</v>
      </c>
      <c r="M2119" t="str">
        <f>IF(OR(K2119&gt;0, L2119&gt;0), "Parent", "Not Parent")</f>
        <v>Parent</v>
      </c>
      <c r="N2119" t="s">
        <v>310</v>
      </c>
      <c r="O2119" s="8">
        <v>41916</v>
      </c>
      <c r="P2119" s="9">
        <f>O2119-N2119</f>
        <v>651</v>
      </c>
      <c r="Q2119">
        <v>82</v>
      </c>
      <c r="R2119" s="9">
        <f>P2119-Q2119</f>
        <v>569</v>
      </c>
      <c r="S2119" s="8">
        <f>O2119-R2119</f>
        <v>41347</v>
      </c>
      <c r="T2119">
        <v>1</v>
      </c>
      <c r="U2119">
        <v>4</v>
      </c>
      <c r="V2119">
        <v>3</v>
      </c>
      <c r="W2119">
        <v>8</v>
      </c>
      <c r="X2119">
        <v>9</v>
      </c>
      <c r="Y2119">
        <v>7</v>
      </c>
      <c r="Z2119">
        <v>32</v>
      </c>
      <c r="AA2119">
        <f>Z2119/P2119</f>
        <v>4.9155145929339478E-2</v>
      </c>
      <c r="AB2119" s="14" t="s">
        <v>506</v>
      </c>
      <c r="AC2119" s="13" t="s">
        <v>63</v>
      </c>
      <c r="AD2119">
        <v>1</v>
      </c>
      <c r="AE2119" t="str">
        <f>IF(AD2119&gt;3, "Prefers Discount", "Discount Indifferent")</f>
        <v>Discount Indifferent</v>
      </c>
      <c r="AF2119">
        <v>3</v>
      </c>
      <c r="AG2119">
        <v>1</v>
      </c>
      <c r="AH2119">
        <v>0</v>
      </c>
      <c r="AI2119" t="str">
        <f>INDEX($AF$1:$AH$1,MATCH(MAX(AF2119:AH2119),AF2119:AH2119,0))</f>
        <v>Store_Orders</v>
      </c>
      <c r="AJ2119">
        <v>8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f>SUM(AK2119:AO2119)</f>
        <v>0</v>
      </c>
      <c r="AQ2119" t="s">
        <v>67</v>
      </c>
      <c r="AR2119">
        <v>0</v>
      </c>
      <c r="AS2119" t="str">
        <f>IF(OR(AK2119&gt;0, AL2119&gt;0, AM2119&gt;0, AN2119&gt;0, AO2119&gt;0), "Converted", "Not Converted")</f>
        <v>Not Converted</v>
      </c>
      <c r="AT2119">
        <v>0</v>
      </c>
      <c r="AU2119">
        <v>3</v>
      </c>
      <c r="AV2119">
        <v>11</v>
      </c>
      <c r="AW2119">
        <f>IF(Z2119&gt;607, 4, 0)</f>
        <v>0</v>
      </c>
      <c r="AX2119">
        <f>IF(AA2119&gt;1.6588, 3, 0)</f>
        <v>0</v>
      </c>
      <c r="AY2119">
        <f>IF(P2119&gt;401, 2, 0)</f>
        <v>2</v>
      </c>
      <c r="AZ2119">
        <f>IF(I2119&gt;52915.77, 1, 0)</f>
        <v>0</v>
      </c>
      <c r="BA2119">
        <f>SUM(AW2119:AZ2119)</f>
        <v>2</v>
      </c>
      <c r="BB2119" t="str">
        <f>VLOOKUP(BA2119,'Standard Deviations'!$L$1:$M$11,2,TRUE)</f>
        <v>Bronze</v>
      </c>
    </row>
    <row r="2120" spans="1:54">
      <c r="A2120">
        <v>8477</v>
      </c>
      <c r="B2120">
        <v>1956</v>
      </c>
      <c r="C2120">
        <f>2024-B2120</f>
        <v>68</v>
      </c>
      <c r="D2120" t="str">
        <f>VLOOKUP(B2120,Reference!$A$1:$B$125, 2)</f>
        <v>Boomers</v>
      </c>
      <c r="E2120" t="s">
        <v>54</v>
      </c>
      <c r="F2120" t="str">
        <f>IF(E2120="High School", "No College", "College")</f>
        <v>College</v>
      </c>
      <c r="G2120" t="s">
        <v>71</v>
      </c>
      <c r="H2120">
        <v>26150</v>
      </c>
      <c r="I2120">
        <v>26150</v>
      </c>
      <c r="J2120" s="4" t="s">
        <v>341</v>
      </c>
      <c r="K2120">
        <v>2</v>
      </c>
      <c r="L2120">
        <v>1</v>
      </c>
      <c r="M2120" t="str">
        <f>IF(OR(K2120&gt;0, L2120&gt;0), "Parent", "Not Parent")</f>
        <v>Parent</v>
      </c>
      <c r="N2120" t="s">
        <v>262</v>
      </c>
      <c r="O2120" s="8">
        <v>41916</v>
      </c>
      <c r="P2120" s="9">
        <f>O2120-N2120</f>
        <v>572</v>
      </c>
      <c r="Q2120">
        <v>61</v>
      </c>
      <c r="R2120" s="9">
        <f>P2120-Q2120</f>
        <v>511</v>
      </c>
      <c r="S2120" s="8">
        <f>O2120-R2120</f>
        <v>41405</v>
      </c>
      <c r="T2120">
        <v>5</v>
      </c>
      <c r="U2120">
        <v>1</v>
      </c>
      <c r="V2120">
        <v>13</v>
      </c>
      <c r="W2120">
        <v>3</v>
      </c>
      <c r="X2120">
        <v>5</v>
      </c>
      <c r="Y2120">
        <v>1</v>
      </c>
      <c r="Z2120">
        <v>28</v>
      </c>
      <c r="AA2120">
        <f>Z2120/P2120</f>
        <v>4.8951048951048952E-2</v>
      </c>
      <c r="AB2120" s="14" t="s">
        <v>506</v>
      </c>
      <c r="AC2120" s="13" t="s">
        <v>63</v>
      </c>
      <c r="AD2120">
        <v>1</v>
      </c>
      <c r="AE2120" t="str">
        <f>IF(AD2120&gt;3, "Prefers Discount", "Discount Indifferent")</f>
        <v>Discount Indifferent</v>
      </c>
      <c r="AF2120">
        <v>3</v>
      </c>
      <c r="AG2120">
        <v>1</v>
      </c>
      <c r="AH2120">
        <v>0</v>
      </c>
      <c r="AI2120" t="str">
        <f>INDEX($AF$1:$AH$1,MATCH(MAX(AF2120:AH2120),AF2120:AH2120,0))</f>
        <v>Store_Orders</v>
      </c>
      <c r="AJ2120">
        <v>7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f>SUM(AK2120:AO2120)</f>
        <v>0</v>
      </c>
      <c r="AQ2120" t="s">
        <v>67</v>
      </c>
      <c r="AR2120">
        <v>0</v>
      </c>
      <c r="AS2120" t="str">
        <f>IF(OR(AK2120&gt;0, AL2120&gt;0, AM2120&gt;0, AN2120&gt;0, AO2120&gt;0), "Converted", "Not Converted")</f>
        <v>Not Converted</v>
      </c>
      <c r="AT2120">
        <v>0</v>
      </c>
      <c r="AU2120">
        <v>3</v>
      </c>
      <c r="AV2120">
        <v>11</v>
      </c>
      <c r="AW2120">
        <f>IF(Z2120&gt;607, 4, 0)</f>
        <v>0</v>
      </c>
      <c r="AX2120">
        <f>IF(AA2120&gt;1.6588, 3, 0)</f>
        <v>0</v>
      </c>
      <c r="AY2120">
        <f>IF(P2120&gt;401, 2, 0)</f>
        <v>2</v>
      </c>
      <c r="AZ2120">
        <f>IF(I2120&gt;52915.77, 1, 0)</f>
        <v>0</v>
      </c>
      <c r="BA2120">
        <f>SUM(AW2120:AZ2120)</f>
        <v>2</v>
      </c>
      <c r="BB2120" t="str">
        <f>VLOOKUP(BA2120,'Standard Deviations'!$L$1:$M$11,2,TRUE)</f>
        <v>Bronze</v>
      </c>
    </row>
    <row r="2121" spans="1:54">
      <c r="A2121">
        <v>2518</v>
      </c>
      <c r="B2121">
        <v>1986</v>
      </c>
      <c r="C2121">
        <f>2024-B2121</f>
        <v>38</v>
      </c>
      <c r="D2121" t="str">
        <f>VLOOKUP(B2121,Reference!$A$1:$B$125, 2)</f>
        <v>Millennials</v>
      </c>
      <c r="E2121" t="s">
        <v>74</v>
      </c>
      <c r="F2121" t="str">
        <f>IF(E2121="High School", "No College", "College")</f>
        <v>College</v>
      </c>
      <c r="G2121" t="s">
        <v>65</v>
      </c>
      <c r="H2121">
        <v>20491</v>
      </c>
      <c r="I2121">
        <v>20491</v>
      </c>
      <c r="J2121" s="4" t="s">
        <v>341</v>
      </c>
      <c r="K2121">
        <v>0</v>
      </c>
      <c r="L2121">
        <v>0</v>
      </c>
      <c r="M2121" t="str">
        <f>IF(OR(K2121&gt;0, L2121&gt;0), "Parent", "Not Parent")</f>
        <v>Not Parent</v>
      </c>
      <c r="N2121" t="s">
        <v>464</v>
      </c>
      <c r="O2121" s="8">
        <v>41916</v>
      </c>
      <c r="P2121" s="9">
        <f>O2121-N2121</f>
        <v>617</v>
      </c>
      <c r="Q2121">
        <v>16</v>
      </c>
      <c r="R2121" s="9">
        <f>P2121-Q2121</f>
        <v>601</v>
      </c>
      <c r="S2121" s="8">
        <f>O2121-R2121</f>
        <v>41315</v>
      </c>
      <c r="T2121">
        <v>5</v>
      </c>
      <c r="U2121">
        <v>4</v>
      </c>
      <c r="V2121">
        <v>5</v>
      </c>
      <c r="W2121">
        <v>4</v>
      </c>
      <c r="X2121">
        <v>2</v>
      </c>
      <c r="Y2121">
        <v>10</v>
      </c>
      <c r="Z2121">
        <v>30</v>
      </c>
      <c r="AA2121">
        <f>Z2121/P2121</f>
        <v>4.8622366288492709E-2</v>
      </c>
      <c r="AB2121" s="11" t="s">
        <v>506</v>
      </c>
      <c r="AC2121" t="s">
        <v>59</v>
      </c>
      <c r="AD2121">
        <v>1</v>
      </c>
      <c r="AE2121" t="str">
        <f>IF(AD2121&gt;3, "Prefers Discount", "Discount Indifferent")</f>
        <v>Discount Indifferent</v>
      </c>
      <c r="AF2121">
        <v>2</v>
      </c>
      <c r="AG2121">
        <v>0</v>
      </c>
      <c r="AH2121">
        <v>1</v>
      </c>
      <c r="AI2121" t="str">
        <f>INDEX($AF$1:$AH$1,MATCH(MAX(AF2121:AH2121),AF2121:AH2121,0))</f>
        <v>Store_Orders</v>
      </c>
      <c r="AJ2121">
        <v>7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f>SUM(AK2121:AO2121)</f>
        <v>0</v>
      </c>
      <c r="AQ2121" t="s">
        <v>67</v>
      </c>
      <c r="AR2121">
        <v>0</v>
      </c>
      <c r="AS2121" t="str">
        <f>IF(OR(AK2121&gt;0, AL2121&gt;0, AM2121&gt;0, AN2121&gt;0, AO2121&gt;0), "Converted", "Not Converted")</f>
        <v>Not Converted</v>
      </c>
      <c r="AT2121">
        <v>0</v>
      </c>
      <c r="AU2121">
        <v>3</v>
      </c>
      <c r="AV2121">
        <v>11</v>
      </c>
      <c r="AW2121">
        <f>IF(Z2121&gt;607, 4, 0)</f>
        <v>0</v>
      </c>
      <c r="AX2121">
        <f>IF(AA2121&gt;1.6588, 3, 0)</f>
        <v>0</v>
      </c>
      <c r="AY2121">
        <f>IF(P2121&gt;401, 2, 0)</f>
        <v>2</v>
      </c>
      <c r="AZ2121">
        <f>IF(I2121&gt;52915.77, 1, 0)</f>
        <v>0</v>
      </c>
      <c r="BA2121">
        <f>SUM(AW2121:AZ2121)</f>
        <v>2</v>
      </c>
      <c r="BB2121" t="str">
        <f>VLOOKUP(BA2121,'Standard Deviations'!$L$1:$M$11,2,TRUE)</f>
        <v>Bronze</v>
      </c>
    </row>
    <row r="2122" spans="1:54">
      <c r="A2122">
        <v>10241</v>
      </c>
      <c r="B2122">
        <v>1975</v>
      </c>
      <c r="C2122">
        <f>2024-B2122</f>
        <v>49</v>
      </c>
      <c r="D2122" t="str">
        <f>VLOOKUP(B2122,Reference!$A$1:$B$125, 2)</f>
        <v>Gen X</v>
      </c>
      <c r="E2122" t="s">
        <v>74</v>
      </c>
      <c r="F2122" t="str">
        <f>IF(E2122="High School", "No College", "College")</f>
        <v>College</v>
      </c>
      <c r="G2122" t="s">
        <v>71</v>
      </c>
      <c r="H2122">
        <v>11448</v>
      </c>
      <c r="I2122">
        <v>11448</v>
      </c>
      <c r="J2122" s="4" t="s">
        <v>341</v>
      </c>
      <c r="K2122">
        <v>0</v>
      </c>
      <c r="L2122">
        <v>0</v>
      </c>
      <c r="M2122" t="str">
        <f>IF(OR(K2122&gt;0, L2122&gt;0), "Parent", "Not Parent")</f>
        <v>Not Parent</v>
      </c>
      <c r="N2122" t="s">
        <v>687</v>
      </c>
      <c r="O2122" s="8">
        <v>41916</v>
      </c>
      <c r="P2122" s="9">
        <f>O2122-N2122</f>
        <v>293</v>
      </c>
      <c r="Q2122">
        <v>16</v>
      </c>
      <c r="R2122" s="9">
        <f>P2122-Q2122</f>
        <v>277</v>
      </c>
      <c r="S2122" s="8">
        <f>O2122-R2122</f>
        <v>41639</v>
      </c>
      <c r="T2122">
        <v>0</v>
      </c>
      <c r="U2122">
        <v>0</v>
      </c>
      <c r="V2122">
        <v>0</v>
      </c>
      <c r="W2122">
        <v>6</v>
      </c>
      <c r="X2122">
        <v>2</v>
      </c>
      <c r="Y2122">
        <v>6</v>
      </c>
      <c r="Z2122">
        <v>14</v>
      </c>
      <c r="AA2122">
        <f>Z2122/P2122</f>
        <v>4.778156996587031E-2</v>
      </c>
      <c r="AB2122" s="11" t="s">
        <v>506</v>
      </c>
      <c r="AC2122" t="s">
        <v>59</v>
      </c>
      <c r="AD2122">
        <v>1</v>
      </c>
      <c r="AE2122" t="str">
        <f>IF(AD2122&gt;3, "Prefers Discount", "Discount Indifferent")</f>
        <v>Discount Indifferent</v>
      </c>
      <c r="AF2122">
        <v>2</v>
      </c>
      <c r="AG2122">
        <v>1</v>
      </c>
      <c r="AH2122">
        <v>0</v>
      </c>
      <c r="AI2122" t="str">
        <f>INDEX($AF$1:$AH$1,MATCH(MAX(AF2122:AH2122),AF2122:AH2122,0))</f>
        <v>Store_Orders</v>
      </c>
      <c r="AJ2122">
        <v>6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f>SUM(AK2122:AO2122)</f>
        <v>0</v>
      </c>
      <c r="AQ2122" t="s">
        <v>67</v>
      </c>
      <c r="AR2122">
        <v>0</v>
      </c>
      <c r="AS2122" t="str">
        <f>IF(OR(AK2122&gt;0, AL2122&gt;0, AM2122&gt;0, AN2122&gt;0, AO2122&gt;0), "Converted", "Not Converted")</f>
        <v>Not Converted</v>
      </c>
      <c r="AT2122">
        <v>0</v>
      </c>
      <c r="AU2122">
        <v>3</v>
      </c>
      <c r="AV2122">
        <v>11</v>
      </c>
      <c r="AW2122">
        <f>IF(Z2122&gt;607, 4, 0)</f>
        <v>0</v>
      </c>
      <c r="AX2122">
        <f>IF(AA2122&gt;1.6588, 3, 0)</f>
        <v>0</v>
      </c>
      <c r="AY2122">
        <f>IF(P2122&gt;401, 2, 0)</f>
        <v>0</v>
      </c>
      <c r="AZ2122">
        <f>IF(I2122&gt;52915.77, 1, 0)</f>
        <v>0</v>
      </c>
      <c r="BA2122">
        <f>SUM(AW2122:AZ2122)</f>
        <v>0</v>
      </c>
      <c r="BB2122" t="str">
        <f>VLOOKUP(BA2122,'Standard Deviations'!$L$1:$M$11,2,TRUE)</f>
        <v>No Tier</v>
      </c>
    </row>
    <row r="2123" spans="1:54">
      <c r="A2123">
        <v>10914</v>
      </c>
      <c r="B2123">
        <v>1970</v>
      </c>
      <c r="C2123">
        <f>2024-B2123</f>
        <v>54</v>
      </c>
      <c r="D2123" t="str">
        <f>VLOOKUP(B2123,Reference!$A$1:$B$125, 2)</f>
        <v>Gen X</v>
      </c>
      <c r="E2123" t="s">
        <v>54</v>
      </c>
      <c r="F2123" t="str">
        <f>IF(E2123="High School", "No College", "College")</f>
        <v>College</v>
      </c>
      <c r="G2123" t="s">
        <v>60</v>
      </c>
      <c r="H2123">
        <v>24163</v>
      </c>
      <c r="I2123">
        <v>24163</v>
      </c>
      <c r="J2123" s="4" t="s">
        <v>341</v>
      </c>
      <c r="K2123">
        <v>1</v>
      </c>
      <c r="L2123">
        <v>1</v>
      </c>
      <c r="M2123" t="str">
        <f>IF(OR(K2123&gt;0, L2123&gt;0), "Parent", "Not Parent")</f>
        <v>Parent</v>
      </c>
      <c r="N2123" t="s">
        <v>414</v>
      </c>
      <c r="O2123" s="8">
        <v>41916</v>
      </c>
      <c r="P2123" s="9">
        <f>O2123-N2123</f>
        <v>357</v>
      </c>
      <c r="Q2123">
        <v>3</v>
      </c>
      <c r="R2123" s="9">
        <f>P2123-Q2123</f>
        <v>354</v>
      </c>
      <c r="S2123" s="8">
        <f>O2123-R2123</f>
        <v>41562</v>
      </c>
      <c r="T2123">
        <v>4</v>
      </c>
      <c r="U2123">
        <v>1</v>
      </c>
      <c r="V2123">
        <v>7</v>
      </c>
      <c r="W2123">
        <v>2</v>
      </c>
      <c r="X2123">
        <v>1</v>
      </c>
      <c r="Y2123">
        <v>2</v>
      </c>
      <c r="Z2123">
        <v>17</v>
      </c>
      <c r="AA2123">
        <f>Z2123/P2123</f>
        <v>4.7619047619047616E-2</v>
      </c>
      <c r="AB2123" s="11" t="s">
        <v>506</v>
      </c>
      <c r="AC2123" t="s">
        <v>59</v>
      </c>
      <c r="AD2123">
        <v>2</v>
      </c>
      <c r="AE2123" t="str">
        <f>IF(AD2123&gt;3, "Prefers Discount", "Discount Indifferent")</f>
        <v>Discount Indifferent</v>
      </c>
      <c r="AF2123">
        <v>3</v>
      </c>
      <c r="AG2123">
        <v>1</v>
      </c>
      <c r="AH2123">
        <v>0</v>
      </c>
      <c r="AI2123" t="str">
        <f>INDEX($AF$1:$AH$1,MATCH(MAX(AF2123:AH2123),AF2123:AH2123,0))</f>
        <v>Store_Orders</v>
      </c>
      <c r="AJ2123">
        <v>4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f>SUM(AK2123:AO2123)</f>
        <v>0</v>
      </c>
      <c r="AQ2123" t="s">
        <v>67</v>
      </c>
      <c r="AR2123">
        <v>0</v>
      </c>
      <c r="AS2123" t="str">
        <f>IF(OR(AK2123&gt;0, AL2123&gt;0, AM2123&gt;0, AN2123&gt;0, AO2123&gt;0), "Converted", "Not Converted")</f>
        <v>Not Converted</v>
      </c>
      <c r="AT2123">
        <v>0</v>
      </c>
      <c r="AU2123">
        <v>3</v>
      </c>
      <c r="AV2123">
        <v>11</v>
      </c>
      <c r="AW2123">
        <f>IF(Z2123&gt;607, 4, 0)</f>
        <v>0</v>
      </c>
      <c r="AX2123">
        <f>IF(AA2123&gt;1.6588, 3, 0)</f>
        <v>0</v>
      </c>
      <c r="AY2123">
        <f>IF(P2123&gt;401, 2, 0)</f>
        <v>0</v>
      </c>
      <c r="AZ2123">
        <f>IF(I2123&gt;52915.77, 1, 0)</f>
        <v>0</v>
      </c>
      <c r="BA2123">
        <f>SUM(AW2123:AZ2123)</f>
        <v>0</v>
      </c>
      <c r="BB2123" t="str">
        <f>VLOOKUP(BA2123,'Standard Deviations'!$L$1:$M$11,2,TRUE)</f>
        <v>No Tier</v>
      </c>
    </row>
    <row r="2124" spans="1:54">
      <c r="A2124">
        <v>1581</v>
      </c>
      <c r="B2124">
        <v>1980</v>
      </c>
      <c r="C2124">
        <f>2024-B2124</f>
        <v>44</v>
      </c>
      <c r="D2124" t="str">
        <f>VLOOKUP(B2124,Reference!$A$1:$B$125, 2)</f>
        <v>Millennials</v>
      </c>
      <c r="E2124" t="s">
        <v>54</v>
      </c>
      <c r="F2124" t="str">
        <f>IF(E2124="High School", "No College", "College")</f>
        <v>College</v>
      </c>
      <c r="G2124" t="s">
        <v>55</v>
      </c>
      <c r="H2124">
        <v>37406</v>
      </c>
      <c r="I2124">
        <v>37406</v>
      </c>
      <c r="J2124" s="4" t="s">
        <v>175</v>
      </c>
      <c r="K2124">
        <v>1</v>
      </c>
      <c r="L2124">
        <v>0</v>
      </c>
      <c r="M2124" t="str">
        <f>IF(OR(K2124&gt;0, L2124&gt;0), "Parent", "Not Parent")</f>
        <v>Parent</v>
      </c>
      <c r="N2124" t="s">
        <v>734</v>
      </c>
      <c r="O2124" s="8">
        <v>41916</v>
      </c>
      <c r="P2124" s="9">
        <f>O2124-N2124</f>
        <v>359</v>
      </c>
      <c r="Q2124">
        <v>18</v>
      </c>
      <c r="R2124" s="9">
        <f>P2124-Q2124</f>
        <v>341</v>
      </c>
      <c r="S2124" s="8">
        <f>O2124-R2124</f>
        <v>41575</v>
      </c>
      <c r="T2124">
        <v>2</v>
      </c>
      <c r="U2124">
        <v>0</v>
      </c>
      <c r="V2124">
        <v>8</v>
      </c>
      <c r="W2124">
        <v>2</v>
      </c>
      <c r="X2124">
        <v>2</v>
      </c>
      <c r="Y2124">
        <v>3</v>
      </c>
      <c r="Z2124">
        <v>17</v>
      </c>
      <c r="AA2124">
        <f>Z2124/P2124</f>
        <v>4.7353760445682451E-2</v>
      </c>
      <c r="AB2124" s="11" t="s">
        <v>506</v>
      </c>
      <c r="AC2124" t="s">
        <v>59</v>
      </c>
      <c r="AD2124">
        <v>1</v>
      </c>
      <c r="AE2124" t="str">
        <f>IF(AD2124&gt;3, "Prefers Discount", "Discount Indifferent")</f>
        <v>Discount Indifferent</v>
      </c>
      <c r="AF2124">
        <v>2</v>
      </c>
      <c r="AG2124">
        <v>1</v>
      </c>
      <c r="AH2124">
        <v>0</v>
      </c>
      <c r="AI2124" t="str">
        <f>INDEX($AF$1:$AH$1,MATCH(MAX(AF2124:AH2124),AF2124:AH2124,0))</f>
        <v>Store_Orders</v>
      </c>
      <c r="AJ2124">
        <v>8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f>SUM(AK2124:AO2124)</f>
        <v>0</v>
      </c>
      <c r="AQ2124" t="s">
        <v>67</v>
      </c>
      <c r="AR2124">
        <v>1</v>
      </c>
      <c r="AS2124" t="str">
        <f>IF(OR(AK2124&gt;0, AL2124&gt;0, AM2124&gt;0, AN2124&gt;0, AO2124&gt;0), "Converted", "Not Converted")</f>
        <v>Not Converted</v>
      </c>
      <c r="AT2124">
        <v>0</v>
      </c>
      <c r="AU2124">
        <v>3</v>
      </c>
      <c r="AV2124">
        <v>11</v>
      </c>
      <c r="AW2124">
        <f>IF(Z2124&gt;607, 4, 0)</f>
        <v>0</v>
      </c>
      <c r="AX2124">
        <f>IF(AA2124&gt;1.6588, 3, 0)</f>
        <v>0</v>
      </c>
      <c r="AY2124">
        <f>IF(P2124&gt;401, 2, 0)</f>
        <v>0</v>
      </c>
      <c r="AZ2124">
        <f>IF(I2124&gt;52915.77, 1, 0)</f>
        <v>0</v>
      </c>
      <c r="BA2124">
        <f>SUM(AW2124:AZ2124)</f>
        <v>0</v>
      </c>
      <c r="BB2124" t="str">
        <f>VLOOKUP(BA2124,'Standard Deviations'!$L$1:$M$11,2,TRUE)</f>
        <v>No Tier</v>
      </c>
    </row>
    <row r="2125" spans="1:54">
      <c r="A2125">
        <v>5423</v>
      </c>
      <c r="B2125">
        <v>1983</v>
      </c>
      <c r="C2125">
        <f>2024-B2125</f>
        <v>41</v>
      </c>
      <c r="D2125" t="str">
        <f>VLOOKUP(B2125,Reference!$A$1:$B$125, 2)</f>
        <v>Millennials</v>
      </c>
      <c r="E2125" t="s">
        <v>54</v>
      </c>
      <c r="F2125" t="str">
        <f>IF(E2125="High School", "No College", "College")</f>
        <v>College</v>
      </c>
      <c r="G2125" t="s">
        <v>65</v>
      </c>
      <c r="H2125">
        <v>28359</v>
      </c>
      <c r="I2125">
        <v>28359</v>
      </c>
      <c r="J2125" s="4" t="s">
        <v>341</v>
      </c>
      <c r="K2125">
        <v>1</v>
      </c>
      <c r="L2125">
        <v>0</v>
      </c>
      <c r="M2125" t="str">
        <f>IF(OR(K2125&gt;0, L2125&gt;0), "Parent", "Not Parent")</f>
        <v>Parent</v>
      </c>
      <c r="N2125" t="s">
        <v>294</v>
      </c>
      <c r="O2125" s="8">
        <v>41916</v>
      </c>
      <c r="P2125" s="9">
        <f>O2125-N2125</f>
        <v>342</v>
      </c>
      <c r="Q2125">
        <v>35</v>
      </c>
      <c r="R2125" s="9">
        <f>P2125-Q2125</f>
        <v>307</v>
      </c>
      <c r="S2125" s="8">
        <f>O2125-R2125</f>
        <v>41609</v>
      </c>
      <c r="T2125">
        <v>6</v>
      </c>
      <c r="U2125">
        <v>0</v>
      </c>
      <c r="V2125">
        <v>5</v>
      </c>
      <c r="W2125">
        <v>2</v>
      </c>
      <c r="X2125">
        <v>1</v>
      </c>
      <c r="Y2125">
        <v>2</v>
      </c>
      <c r="Z2125">
        <v>16</v>
      </c>
      <c r="AA2125">
        <f>Z2125/P2125</f>
        <v>4.6783625730994149E-2</v>
      </c>
      <c r="AB2125" s="11" t="s">
        <v>506</v>
      </c>
      <c r="AC2125" t="s">
        <v>59</v>
      </c>
      <c r="AD2125">
        <v>1</v>
      </c>
      <c r="AE2125" t="str">
        <f>IF(AD2125&gt;3, "Prefers Discount", "Discount Indifferent")</f>
        <v>Discount Indifferent</v>
      </c>
      <c r="AF2125">
        <v>2</v>
      </c>
      <c r="AG2125">
        <v>1</v>
      </c>
      <c r="AH2125">
        <v>0</v>
      </c>
      <c r="AI2125" t="str">
        <f>INDEX($AF$1:$AH$1,MATCH(MAX(AF2125:AH2125),AF2125:AH2125,0))</f>
        <v>Store_Orders</v>
      </c>
      <c r="AJ2125">
        <v>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f>SUM(AK2125:AO2125)</f>
        <v>0</v>
      </c>
      <c r="AQ2125" t="s">
        <v>67</v>
      </c>
      <c r="AR2125">
        <v>0</v>
      </c>
      <c r="AS2125" t="str">
        <f>IF(OR(AK2125&gt;0, AL2125&gt;0, AM2125&gt;0, AN2125&gt;0, AO2125&gt;0), "Converted", "Not Converted")</f>
        <v>Not Converted</v>
      </c>
      <c r="AT2125">
        <v>0</v>
      </c>
      <c r="AU2125">
        <v>3</v>
      </c>
      <c r="AV2125">
        <v>11</v>
      </c>
      <c r="AW2125">
        <f>IF(Z2125&gt;607, 4, 0)</f>
        <v>0</v>
      </c>
      <c r="AX2125">
        <f>IF(AA2125&gt;1.6588, 3, 0)</f>
        <v>0</v>
      </c>
      <c r="AY2125">
        <f>IF(P2125&gt;401, 2, 0)</f>
        <v>0</v>
      </c>
      <c r="AZ2125">
        <f>IF(I2125&gt;52915.77, 1, 0)</f>
        <v>0</v>
      </c>
      <c r="BA2125">
        <f>SUM(AW2125:AZ2125)</f>
        <v>0</v>
      </c>
      <c r="BB2125" t="str">
        <f>VLOOKUP(BA2125,'Standard Deviations'!$L$1:$M$11,2,TRUE)</f>
        <v>No Tier</v>
      </c>
    </row>
    <row r="2126" spans="1:54">
      <c r="A2126">
        <v>4547</v>
      </c>
      <c r="B2126">
        <v>1960</v>
      </c>
      <c r="C2126">
        <f>2024-B2126</f>
        <v>64</v>
      </c>
      <c r="D2126" t="str">
        <f>VLOOKUP(B2126,Reference!$A$1:$B$125, 2)</f>
        <v>Boomers</v>
      </c>
      <c r="E2126" t="s">
        <v>54</v>
      </c>
      <c r="F2126" t="str">
        <f>IF(E2126="High School", "No College", "College")</f>
        <v>College</v>
      </c>
      <c r="G2126" t="s">
        <v>65</v>
      </c>
      <c r="H2126">
        <v>13672</v>
      </c>
      <c r="I2126">
        <v>13672</v>
      </c>
      <c r="J2126" s="4" t="s">
        <v>341</v>
      </c>
      <c r="K2126">
        <v>1</v>
      </c>
      <c r="L2126">
        <v>1</v>
      </c>
      <c r="M2126" t="str">
        <f>IF(OR(K2126&gt;0, L2126&gt;0), "Parent", "Not Parent")</f>
        <v>Parent</v>
      </c>
      <c r="N2126" t="s">
        <v>409</v>
      </c>
      <c r="O2126" s="8">
        <v>41916</v>
      </c>
      <c r="P2126" s="9">
        <f>O2126-N2126</f>
        <v>535</v>
      </c>
      <c r="Q2126">
        <v>86</v>
      </c>
      <c r="R2126" s="9">
        <f>P2126-Q2126</f>
        <v>449</v>
      </c>
      <c r="S2126" s="8">
        <f>O2126-R2126</f>
        <v>41467</v>
      </c>
      <c r="T2126">
        <v>6</v>
      </c>
      <c r="U2126">
        <v>2</v>
      </c>
      <c r="V2126">
        <v>9</v>
      </c>
      <c r="W2126">
        <v>2</v>
      </c>
      <c r="X2126">
        <v>1</v>
      </c>
      <c r="Y2126">
        <v>5</v>
      </c>
      <c r="Z2126">
        <v>25</v>
      </c>
      <c r="AA2126">
        <f>Z2126/P2126</f>
        <v>4.6728971962616821E-2</v>
      </c>
      <c r="AB2126" s="14" t="s">
        <v>506</v>
      </c>
      <c r="AC2126" s="13" t="s">
        <v>63</v>
      </c>
      <c r="AD2126">
        <v>2</v>
      </c>
      <c r="AE2126" t="str">
        <f>IF(AD2126&gt;3, "Prefers Discount", "Discount Indifferent")</f>
        <v>Discount Indifferent</v>
      </c>
      <c r="AF2126">
        <v>3</v>
      </c>
      <c r="AG2126">
        <v>1</v>
      </c>
      <c r="AH2126">
        <v>0</v>
      </c>
      <c r="AI2126" t="str">
        <f>INDEX($AF$1:$AH$1,MATCH(MAX(AF2126:AH2126),AF2126:AH2126,0))</f>
        <v>Store_Orders</v>
      </c>
      <c r="AJ2126">
        <v>8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f>SUM(AK2126:AO2126)</f>
        <v>0</v>
      </c>
      <c r="AQ2126" t="s">
        <v>67</v>
      </c>
      <c r="AR2126">
        <v>0</v>
      </c>
      <c r="AS2126" t="str">
        <f>IF(OR(AK2126&gt;0, AL2126&gt;0, AM2126&gt;0, AN2126&gt;0, AO2126&gt;0), "Converted", "Not Converted")</f>
        <v>Not Converted</v>
      </c>
      <c r="AT2126">
        <v>0</v>
      </c>
      <c r="AU2126">
        <v>3</v>
      </c>
      <c r="AV2126">
        <v>11</v>
      </c>
      <c r="AW2126">
        <f>IF(Z2126&gt;607, 4, 0)</f>
        <v>0</v>
      </c>
      <c r="AX2126">
        <f>IF(AA2126&gt;1.6588, 3, 0)</f>
        <v>0</v>
      </c>
      <c r="AY2126">
        <f>IF(P2126&gt;401, 2, 0)</f>
        <v>2</v>
      </c>
      <c r="AZ2126">
        <f>IF(I2126&gt;52915.77, 1, 0)</f>
        <v>0</v>
      </c>
      <c r="BA2126">
        <f>SUM(AW2126:AZ2126)</f>
        <v>2</v>
      </c>
      <c r="BB2126" t="str">
        <f>VLOOKUP(BA2126,'Standard Deviations'!$L$1:$M$11,2,TRUE)</f>
        <v>Bronze</v>
      </c>
    </row>
    <row r="2127" spans="1:54">
      <c r="A2127">
        <v>9283</v>
      </c>
      <c r="B2127">
        <v>1978</v>
      </c>
      <c r="C2127">
        <f>2024-B2127</f>
        <v>46</v>
      </c>
      <c r="D2127" t="str">
        <f>VLOOKUP(B2127,Reference!$A$1:$B$125, 2)</f>
        <v>Gen X</v>
      </c>
      <c r="E2127" t="s">
        <v>54</v>
      </c>
      <c r="F2127" t="str">
        <f>IF(E2127="High School", "No College", "College")</f>
        <v>College</v>
      </c>
      <c r="G2127" t="s">
        <v>60</v>
      </c>
      <c r="H2127">
        <v>60199</v>
      </c>
      <c r="I2127">
        <v>60199</v>
      </c>
      <c r="J2127" s="4" t="s">
        <v>61</v>
      </c>
      <c r="K2127">
        <v>1</v>
      </c>
      <c r="L2127">
        <v>2</v>
      </c>
      <c r="M2127" t="str">
        <f>IF(OR(K2127&gt;0, L2127&gt;0), "Parent", "Not Parent")</f>
        <v>Parent</v>
      </c>
      <c r="N2127" t="s">
        <v>220</v>
      </c>
      <c r="O2127" s="8">
        <v>41916</v>
      </c>
      <c r="P2127" s="9">
        <f>O2127-N2127</f>
        <v>387</v>
      </c>
      <c r="Q2127">
        <v>49</v>
      </c>
      <c r="R2127" s="9">
        <f>P2127-Q2127</f>
        <v>338</v>
      </c>
      <c r="S2127" s="8">
        <f>O2127-R2127</f>
        <v>41578</v>
      </c>
      <c r="T2127">
        <v>8</v>
      </c>
      <c r="U2127">
        <v>1</v>
      </c>
      <c r="V2127">
        <v>7</v>
      </c>
      <c r="W2127">
        <v>2</v>
      </c>
      <c r="X2127">
        <v>0</v>
      </c>
      <c r="Y2127">
        <v>0</v>
      </c>
      <c r="Z2127">
        <v>18</v>
      </c>
      <c r="AA2127">
        <f>Z2127/P2127</f>
        <v>4.6511627906976744E-2</v>
      </c>
      <c r="AB2127" s="11" t="s">
        <v>506</v>
      </c>
      <c r="AC2127" t="s">
        <v>59</v>
      </c>
      <c r="AD2127">
        <v>1</v>
      </c>
      <c r="AE2127" t="str">
        <f>IF(AD2127&gt;3, "Prefers Discount", "Discount Indifferent")</f>
        <v>Discount Indifferent</v>
      </c>
      <c r="AF2127">
        <v>3</v>
      </c>
      <c r="AG2127">
        <v>0</v>
      </c>
      <c r="AH2127">
        <v>0</v>
      </c>
      <c r="AI2127" t="str">
        <f>INDEX($AF$1:$AH$1,MATCH(MAX(AF2127:AH2127),AF2127:AH2127,0))</f>
        <v>Store_Orders</v>
      </c>
      <c r="AJ2127">
        <v>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f>SUM(AK2127:AO2127)</f>
        <v>0</v>
      </c>
      <c r="AQ2127" t="s">
        <v>67</v>
      </c>
      <c r="AR2127">
        <v>0</v>
      </c>
      <c r="AS2127" t="str">
        <f>IF(OR(AK2127&gt;0, AL2127&gt;0, AM2127&gt;0, AN2127&gt;0, AO2127&gt;0), "Converted", "Not Converted")</f>
        <v>Not Converted</v>
      </c>
      <c r="AT2127">
        <v>0</v>
      </c>
      <c r="AU2127">
        <v>3</v>
      </c>
      <c r="AV2127">
        <v>11</v>
      </c>
      <c r="AW2127">
        <f>IF(Z2127&gt;607, 4, 0)</f>
        <v>0</v>
      </c>
      <c r="AX2127">
        <f>IF(AA2127&gt;1.6588, 3, 0)</f>
        <v>0</v>
      </c>
      <c r="AY2127">
        <f>IF(P2127&gt;401, 2, 0)</f>
        <v>0</v>
      </c>
      <c r="AZ2127">
        <f>IF(I2127&gt;52915.77, 1, 0)</f>
        <v>1</v>
      </c>
      <c r="BA2127">
        <f>SUM(AW2127:AZ2127)</f>
        <v>1</v>
      </c>
      <c r="BB2127" t="str">
        <f>VLOOKUP(BA2127,'Standard Deviations'!$L$1:$M$11,2,TRUE)</f>
        <v>Bronze</v>
      </c>
    </row>
    <row r="2128" spans="1:54">
      <c r="A2128">
        <v>10381</v>
      </c>
      <c r="B2128">
        <v>1979</v>
      </c>
      <c r="C2128">
        <f>2024-B2128</f>
        <v>45</v>
      </c>
      <c r="D2128" t="str">
        <f>VLOOKUP(B2128,Reference!$A$1:$B$125, 2)</f>
        <v>Gen X</v>
      </c>
      <c r="E2128" t="s">
        <v>54</v>
      </c>
      <c r="F2128" t="str">
        <f>IF(E2128="High School", "No College", "College")</f>
        <v>College</v>
      </c>
      <c r="G2128" t="s">
        <v>60</v>
      </c>
      <c r="H2128">
        <v>47691</v>
      </c>
      <c r="I2128">
        <v>47691</v>
      </c>
      <c r="J2128" s="4" t="s">
        <v>175</v>
      </c>
      <c r="K2128">
        <v>0</v>
      </c>
      <c r="L2128">
        <v>1</v>
      </c>
      <c r="M2128" t="str">
        <f>IF(OR(K2128&gt;0, L2128&gt;0), "Parent", "Not Parent")</f>
        <v>Parent</v>
      </c>
      <c r="N2128" t="s">
        <v>324</v>
      </c>
      <c r="O2128" s="8">
        <v>41916</v>
      </c>
      <c r="P2128" s="9">
        <f>O2128-N2128</f>
        <v>456</v>
      </c>
      <c r="Q2128">
        <v>43</v>
      </c>
      <c r="R2128" s="9">
        <f>P2128-Q2128</f>
        <v>413</v>
      </c>
      <c r="S2128" s="8">
        <f>O2128-R2128</f>
        <v>41503</v>
      </c>
      <c r="T2128">
        <v>14</v>
      </c>
      <c r="U2128">
        <v>0</v>
      </c>
      <c r="V2128">
        <v>3</v>
      </c>
      <c r="W2128">
        <v>0</v>
      </c>
      <c r="X2128">
        <v>0</v>
      </c>
      <c r="Y2128">
        <v>4</v>
      </c>
      <c r="Z2128">
        <v>21</v>
      </c>
      <c r="AA2128">
        <f>Z2128/P2128</f>
        <v>4.6052631578947366E-2</v>
      </c>
      <c r="AB2128" s="11" t="s">
        <v>506</v>
      </c>
      <c r="AC2128" t="s">
        <v>59</v>
      </c>
      <c r="AD2128">
        <v>1</v>
      </c>
      <c r="AE2128" t="str">
        <f>IF(AD2128&gt;3, "Prefers Discount", "Discount Indifferent")</f>
        <v>Discount Indifferent</v>
      </c>
      <c r="AF2128">
        <v>2</v>
      </c>
      <c r="AG2128">
        <v>1</v>
      </c>
      <c r="AH2128">
        <v>0</v>
      </c>
      <c r="AI2128" t="str">
        <f>INDEX($AF$1:$AH$1,MATCH(MAX(AF2128:AH2128),AF2128:AH2128,0))</f>
        <v>Store_Orders</v>
      </c>
      <c r="AJ2128">
        <v>6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f>SUM(AK2128:AO2128)</f>
        <v>0</v>
      </c>
      <c r="AQ2128" t="s">
        <v>67</v>
      </c>
      <c r="AR2128">
        <v>0</v>
      </c>
      <c r="AS2128" t="str">
        <f>IF(OR(AK2128&gt;0, AL2128&gt;0, AM2128&gt;0, AN2128&gt;0, AO2128&gt;0), "Converted", "Not Converted")</f>
        <v>Not Converted</v>
      </c>
      <c r="AT2128">
        <v>0</v>
      </c>
      <c r="AU2128">
        <v>3</v>
      </c>
      <c r="AV2128">
        <v>11</v>
      </c>
      <c r="AW2128">
        <f>IF(Z2128&gt;607, 4, 0)</f>
        <v>0</v>
      </c>
      <c r="AX2128">
        <f>IF(AA2128&gt;1.6588, 3, 0)</f>
        <v>0</v>
      </c>
      <c r="AY2128">
        <f>IF(P2128&gt;401, 2, 0)</f>
        <v>2</v>
      </c>
      <c r="AZ2128">
        <f>IF(I2128&gt;52915.77, 1, 0)</f>
        <v>0</v>
      </c>
      <c r="BA2128">
        <f>SUM(AW2128:AZ2128)</f>
        <v>2</v>
      </c>
      <c r="BB2128" t="str">
        <f>VLOOKUP(BA2128,'Standard Deviations'!$L$1:$M$11,2,TRUE)</f>
        <v>Bronze</v>
      </c>
    </row>
    <row r="2129" spans="1:54">
      <c r="A2129">
        <v>10757</v>
      </c>
      <c r="B2129">
        <v>1967</v>
      </c>
      <c r="C2129">
        <f>2024-B2129</f>
        <v>57</v>
      </c>
      <c r="D2129" t="str">
        <f>VLOOKUP(B2129,Reference!$A$1:$B$125, 2)</f>
        <v>Gen X</v>
      </c>
      <c r="E2129" t="s">
        <v>68</v>
      </c>
      <c r="F2129" t="str">
        <f>IF(E2129="High School", "No College", "College")</f>
        <v>College</v>
      </c>
      <c r="G2129" t="s">
        <v>71</v>
      </c>
      <c r="H2129">
        <v>28420</v>
      </c>
      <c r="I2129">
        <v>28420</v>
      </c>
      <c r="J2129" s="4" t="s">
        <v>341</v>
      </c>
      <c r="K2129">
        <v>1</v>
      </c>
      <c r="L2129">
        <v>0</v>
      </c>
      <c r="M2129" t="str">
        <f>IF(OR(K2129&gt;0, L2129&gt;0), "Parent", "Not Parent")</f>
        <v>Parent</v>
      </c>
      <c r="N2129" t="s">
        <v>152</v>
      </c>
      <c r="O2129" s="8">
        <v>41916</v>
      </c>
      <c r="P2129" s="9">
        <f>O2129-N2129</f>
        <v>284</v>
      </c>
      <c r="Q2129">
        <v>36</v>
      </c>
      <c r="R2129" s="9">
        <f>P2129-Q2129</f>
        <v>248</v>
      </c>
      <c r="S2129" s="8">
        <f>O2129-R2129</f>
        <v>41668</v>
      </c>
      <c r="T2129">
        <v>4</v>
      </c>
      <c r="U2129">
        <v>2</v>
      </c>
      <c r="V2129">
        <v>5</v>
      </c>
      <c r="W2129">
        <v>2</v>
      </c>
      <c r="X2129">
        <v>0</v>
      </c>
      <c r="Y2129">
        <v>0</v>
      </c>
      <c r="Z2129">
        <v>13</v>
      </c>
      <c r="AA2129">
        <f>Z2129/P2129</f>
        <v>4.5774647887323945E-2</v>
      </c>
      <c r="AB2129" s="11" t="s">
        <v>506</v>
      </c>
      <c r="AC2129" t="s">
        <v>59</v>
      </c>
      <c r="AD2129">
        <v>1</v>
      </c>
      <c r="AE2129" t="str">
        <f>IF(AD2129&gt;3, "Prefers Discount", "Discount Indifferent")</f>
        <v>Discount Indifferent</v>
      </c>
      <c r="AF2129">
        <v>2</v>
      </c>
      <c r="AG2129">
        <v>1</v>
      </c>
      <c r="AH2129">
        <v>0</v>
      </c>
      <c r="AI2129" t="str">
        <f>INDEX($AF$1:$AH$1,MATCH(MAX(AF2129:AH2129),AF2129:AH2129,0))</f>
        <v>Store_Orders</v>
      </c>
      <c r="AJ2129">
        <v>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f>SUM(AK2129:AO2129)</f>
        <v>0</v>
      </c>
      <c r="AQ2129" t="s">
        <v>67</v>
      </c>
      <c r="AR2129">
        <v>0</v>
      </c>
      <c r="AS2129" t="str">
        <f>IF(OR(AK2129&gt;0, AL2129&gt;0, AM2129&gt;0, AN2129&gt;0, AO2129&gt;0), "Converted", "Not Converted")</f>
        <v>Not Converted</v>
      </c>
      <c r="AT2129">
        <v>0</v>
      </c>
      <c r="AU2129">
        <v>3</v>
      </c>
      <c r="AV2129">
        <v>11</v>
      </c>
      <c r="AW2129">
        <f>IF(Z2129&gt;607, 4, 0)</f>
        <v>0</v>
      </c>
      <c r="AX2129">
        <f>IF(AA2129&gt;1.6588, 3, 0)</f>
        <v>0</v>
      </c>
      <c r="AY2129">
        <f>IF(P2129&gt;401, 2, 0)</f>
        <v>0</v>
      </c>
      <c r="AZ2129">
        <f>IF(I2129&gt;52915.77, 1, 0)</f>
        <v>0</v>
      </c>
      <c r="BA2129">
        <f>SUM(AW2129:AZ2129)</f>
        <v>0</v>
      </c>
      <c r="BB2129" t="str">
        <f>VLOOKUP(BA2129,'Standard Deviations'!$L$1:$M$11,2,TRUE)</f>
        <v>No Tier</v>
      </c>
    </row>
    <row r="2130" spans="1:54">
      <c r="A2130">
        <v>5304</v>
      </c>
      <c r="B2130">
        <v>1974</v>
      </c>
      <c r="C2130">
        <f>2024-B2130</f>
        <v>50</v>
      </c>
      <c r="D2130" t="str">
        <f>VLOOKUP(B2130,Reference!$A$1:$B$125, 2)</f>
        <v>Gen X</v>
      </c>
      <c r="E2130" t="s">
        <v>68</v>
      </c>
      <c r="F2130" t="str">
        <f>IF(E2130="High School", "No College", "College")</f>
        <v>College</v>
      </c>
      <c r="G2130" t="s">
        <v>60</v>
      </c>
      <c r="H2130">
        <v>30899</v>
      </c>
      <c r="I2130">
        <v>30899</v>
      </c>
      <c r="J2130" s="4" t="s">
        <v>341</v>
      </c>
      <c r="K2130">
        <v>1</v>
      </c>
      <c r="L2130">
        <v>0</v>
      </c>
      <c r="M2130" t="str">
        <f>IF(OR(K2130&gt;0, L2130&gt;0), "Parent", "Not Parent")</f>
        <v>Parent</v>
      </c>
      <c r="N2130" t="s">
        <v>594</v>
      </c>
      <c r="O2130" s="8">
        <v>41916</v>
      </c>
      <c r="P2130" s="9">
        <f>O2130-N2130</f>
        <v>721</v>
      </c>
      <c r="Q2130">
        <v>35</v>
      </c>
      <c r="R2130" s="9">
        <f>P2130-Q2130</f>
        <v>686</v>
      </c>
      <c r="S2130" s="8">
        <f>O2130-R2130</f>
        <v>41230</v>
      </c>
      <c r="T2130">
        <v>24</v>
      </c>
      <c r="U2130">
        <v>0</v>
      </c>
      <c r="V2130">
        <v>8</v>
      </c>
      <c r="W2130">
        <v>0</v>
      </c>
      <c r="X2130">
        <v>0</v>
      </c>
      <c r="Y2130">
        <v>1</v>
      </c>
      <c r="Z2130">
        <v>33</v>
      </c>
      <c r="AA2130">
        <f>Z2130/P2130</f>
        <v>4.5769764216366159E-2</v>
      </c>
      <c r="AB2130" s="11" t="s">
        <v>506</v>
      </c>
      <c r="AC2130" t="s">
        <v>59</v>
      </c>
      <c r="AD2130">
        <v>2</v>
      </c>
      <c r="AE2130" t="str">
        <f>IF(AD2130&gt;3, "Prefers Discount", "Discount Indifferent")</f>
        <v>Discount Indifferent</v>
      </c>
      <c r="AF2130">
        <v>3</v>
      </c>
      <c r="AG2130">
        <v>1</v>
      </c>
      <c r="AH2130">
        <v>0</v>
      </c>
      <c r="AI2130" t="str">
        <f>INDEX($AF$1:$AH$1,MATCH(MAX(AF2130:AH2130),AF2130:AH2130,0))</f>
        <v>Store_Orders</v>
      </c>
      <c r="AJ2130">
        <v>6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f>SUM(AK2130:AO2130)</f>
        <v>0</v>
      </c>
      <c r="AQ2130" t="s">
        <v>67</v>
      </c>
      <c r="AR2130">
        <v>0</v>
      </c>
      <c r="AS2130" t="str">
        <f>IF(OR(AK2130&gt;0, AL2130&gt;0, AM2130&gt;0, AN2130&gt;0, AO2130&gt;0), "Converted", "Not Converted")</f>
        <v>Not Converted</v>
      </c>
      <c r="AT2130">
        <v>0</v>
      </c>
      <c r="AU2130">
        <v>3</v>
      </c>
      <c r="AV2130">
        <v>11</v>
      </c>
      <c r="AW2130">
        <f>IF(Z2130&gt;607, 4, 0)</f>
        <v>0</v>
      </c>
      <c r="AX2130">
        <f>IF(AA2130&gt;1.6588, 3, 0)</f>
        <v>0</v>
      </c>
      <c r="AY2130">
        <f>IF(P2130&gt;401, 2, 0)</f>
        <v>2</v>
      </c>
      <c r="AZ2130">
        <f>IF(I2130&gt;52915.77, 1, 0)</f>
        <v>0</v>
      </c>
      <c r="BA2130">
        <f>SUM(AW2130:AZ2130)</f>
        <v>2</v>
      </c>
      <c r="BB2130" t="str">
        <f>VLOOKUP(BA2130,'Standard Deviations'!$L$1:$M$11,2,TRUE)</f>
        <v>Bronze</v>
      </c>
    </row>
    <row r="2131" spans="1:54">
      <c r="A2131">
        <v>10401</v>
      </c>
      <c r="B2131">
        <v>1976</v>
      </c>
      <c r="C2131">
        <f>2024-B2131</f>
        <v>48</v>
      </c>
      <c r="D2131" t="str">
        <f>VLOOKUP(B2131,Reference!$A$1:$B$125, 2)</f>
        <v>Gen X</v>
      </c>
      <c r="E2131" t="s">
        <v>74</v>
      </c>
      <c r="F2131" t="str">
        <f>IF(E2131="High School", "No College", "College")</f>
        <v>College</v>
      </c>
      <c r="G2131" t="s">
        <v>65</v>
      </c>
      <c r="H2131">
        <v>26326</v>
      </c>
      <c r="I2131">
        <v>26326</v>
      </c>
      <c r="J2131" s="4" t="s">
        <v>341</v>
      </c>
      <c r="K2131">
        <v>0</v>
      </c>
      <c r="L2131">
        <v>0</v>
      </c>
      <c r="M2131" t="str">
        <f>IF(OR(K2131&gt;0, L2131&gt;0), "Parent", "Not Parent")</f>
        <v>Not Parent</v>
      </c>
      <c r="N2131" t="s">
        <v>725</v>
      </c>
      <c r="O2131" s="8">
        <v>41916</v>
      </c>
      <c r="P2131" s="9">
        <f>O2131-N2131</f>
        <v>395</v>
      </c>
      <c r="Q2131">
        <v>12</v>
      </c>
      <c r="R2131" s="9">
        <f>P2131-Q2131</f>
        <v>383</v>
      </c>
      <c r="S2131" s="8">
        <f>O2131-R2131</f>
        <v>41533</v>
      </c>
      <c r="T2131">
        <v>1</v>
      </c>
      <c r="U2131">
        <v>0</v>
      </c>
      <c r="V2131">
        <v>5</v>
      </c>
      <c r="W2131">
        <v>0</v>
      </c>
      <c r="X2131">
        <v>3</v>
      </c>
      <c r="Y2131">
        <v>9</v>
      </c>
      <c r="Z2131">
        <v>18</v>
      </c>
      <c r="AA2131">
        <f>Z2131/P2131</f>
        <v>4.5569620253164557E-2</v>
      </c>
      <c r="AB2131" s="11" t="s">
        <v>506</v>
      </c>
      <c r="AC2131" t="s">
        <v>59</v>
      </c>
      <c r="AD2131">
        <v>1</v>
      </c>
      <c r="AE2131" t="str">
        <f>IF(AD2131&gt;3, "Prefers Discount", "Discount Indifferent")</f>
        <v>Discount Indifferent</v>
      </c>
      <c r="AF2131">
        <v>3</v>
      </c>
      <c r="AG2131">
        <v>0</v>
      </c>
      <c r="AH2131">
        <v>0</v>
      </c>
      <c r="AI2131" t="str">
        <f>INDEX($AF$1:$AH$1,MATCH(MAX(AF2131:AH2131),AF2131:AH2131,0))</f>
        <v>Store_Orders</v>
      </c>
      <c r="AJ2131">
        <v>3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f>SUM(AK2131:AO2131)</f>
        <v>0</v>
      </c>
      <c r="AQ2131" t="s">
        <v>67</v>
      </c>
      <c r="AR2131">
        <v>0</v>
      </c>
      <c r="AS2131" t="str">
        <f>IF(OR(AK2131&gt;0, AL2131&gt;0, AM2131&gt;0, AN2131&gt;0, AO2131&gt;0), "Converted", "Not Converted")</f>
        <v>Not Converted</v>
      </c>
      <c r="AT2131">
        <v>1</v>
      </c>
      <c r="AU2131">
        <v>3</v>
      </c>
      <c r="AV2131">
        <v>11</v>
      </c>
      <c r="AW2131">
        <f>IF(Z2131&gt;607, 4, 0)</f>
        <v>0</v>
      </c>
      <c r="AX2131">
        <f>IF(AA2131&gt;1.6588, 3, 0)</f>
        <v>0</v>
      </c>
      <c r="AY2131">
        <f>IF(P2131&gt;401, 2, 0)</f>
        <v>0</v>
      </c>
      <c r="AZ2131">
        <f>IF(I2131&gt;52915.77, 1, 0)</f>
        <v>0</v>
      </c>
      <c r="BA2131">
        <f>SUM(AW2131:AZ2131)</f>
        <v>0</v>
      </c>
      <c r="BB2131" t="str">
        <f>VLOOKUP(BA2131,'Standard Deviations'!$L$1:$M$11,2,TRUE)</f>
        <v>No Tier</v>
      </c>
    </row>
    <row r="2132" spans="1:54">
      <c r="A2132">
        <v>5824</v>
      </c>
      <c r="B2132">
        <v>1972</v>
      </c>
      <c r="C2132">
        <f>2024-B2132</f>
        <v>52</v>
      </c>
      <c r="D2132" t="str">
        <f>VLOOKUP(B2132,Reference!$A$1:$B$125, 2)</f>
        <v>Gen X</v>
      </c>
      <c r="E2132" t="s">
        <v>68</v>
      </c>
      <c r="F2132" t="str">
        <f>IF(E2132="High School", "No College", "College")</f>
        <v>College</v>
      </c>
      <c r="G2132" t="s">
        <v>65</v>
      </c>
      <c r="H2132">
        <v>34578</v>
      </c>
      <c r="I2132">
        <v>34578</v>
      </c>
      <c r="J2132" s="4" t="s">
        <v>175</v>
      </c>
      <c r="K2132">
        <v>2</v>
      </c>
      <c r="L2132">
        <v>1</v>
      </c>
      <c r="M2132" t="str">
        <f>IF(OR(K2132&gt;0, L2132&gt;0), "Parent", "Not Parent")</f>
        <v>Parent</v>
      </c>
      <c r="N2132" t="s">
        <v>316</v>
      </c>
      <c r="O2132" s="8">
        <v>41916</v>
      </c>
      <c r="P2132" s="9">
        <f>O2132-N2132</f>
        <v>176</v>
      </c>
      <c r="Q2132">
        <v>1</v>
      </c>
      <c r="R2132" s="9">
        <f>P2132-Q2132</f>
        <v>175</v>
      </c>
      <c r="S2132" s="8">
        <f>O2132-R2132</f>
        <v>41741</v>
      </c>
      <c r="T2132">
        <v>7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8</v>
      </c>
      <c r="AA2132">
        <f>Z2132/P2132</f>
        <v>4.5454545454545456E-2</v>
      </c>
      <c r="AB2132" s="11" t="s">
        <v>506</v>
      </c>
      <c r="AC2132" t="s">
        <v>59</v>
      </c>
      <c r="AD2132">
        <v>1</v>
      </c>
      <c r="AE2132" t="str">
        <f>IF(AD2132&gt;3, "Prefers Discount", "Discount Indifferent")</f>
        <v>Discount Indifferent</v>
      </c>
      <c r="AF2132">
        <v>2</v>
      </c>
      <c r="AG2132">
        <v>1</v>
      </c>
      <c r="AH2132">
        <v>0</v>
      </c>
      <c r="AI2132" t="str">
        <f>INDEX($AF$1:$AH$1,MATCH(MAX(AF2132:AH2132),AF2132:AH2132,0))</f>
        <v>Store_Orders</v>
      </c>
      <c r="AJ2132">
        <v>6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f>SUM(AK2132:AO2132)</f>
        <v>0</v>
      </c>
      <c r="AQ2132" t="s">
        <v>67</v>
      </c>
      <c r="AR2132">
        <v>0</v>
      </c>
      <c r="AS2132" t="str">
        <f>IF(OR(AK2132&gt;0, AL2132&gt;0, AM2132&gt;0, AN2132&gt;0, AO2132&gt;0), "Converted", "Not Converted")</f>
        <v>Not Converted</v>
      </c>
      <c r="AT2132">
        <v>0</v>
      </c>
      <c r="AU2132">
        <v>3</v>
      </c>
      <c r="AV2132">
        <v>11</v>
      </c>
      <c r="AW2132">
        <f>IF(Z2132&gt;607, 4, 0)</f>
        <v>0</v>
      </c>
      <c r="AX2132">
        <f>IF(AA2132&gt;1.6588, 3, 0)</f>
        <v>0</v>
      </c>
      <c r="AY2132">
        <f>IF(P2132&gt;401, 2, 0)</f>
        <v>0</v>
      </c>
      <c r="AZ2132">
        <f>IF(I2132&gt;52915.77, 1, 0)</f>
        <v>0</v>
      </c>
      <c r="BA2132">
        <f>SUM(AW2132:AZ2132)</f>
        <v>0</v>
      </c>
      <c r="BB2132" t="str">
        <f>VLOOKUP(BA2132,'Standard Deviations'!$L$1:$M$11,2,TRUE)</f>
        <v>No Tier</v>
      </c>
    </row>
    <row r="2133" spans="1:54">
      <c r="A2133">
        <v>10364</v>
      </c>
      <c r="B2133">
        <v>1959</v>
      </c>
      <c r="C2133">
        <f>2024-B2133</f>
        <v>65</v>
      </c>
      <c r="D2133" t="str">
        <f>VLOOKUP(B2133,Reference!$A$1:$B$125, 2)</f>
        <v>Boomers</v>
      </c>
      <c r="E2133" t="s">
        <v>54</v>
      </c>
      <c r="F2133" t="str">
        <f>IF(E2133="High School", "No College", "College")</f>
        <v>College</v>
      </c>
      <c r="G2133" t="s">
        <v>71</v>
      </c>
      <c r="H2133">
        <v>23295</v>
      </c>
      <c r="I2133">
        <v>23295</v>
      </c>
      <c r="J2133" s="4" t="s">
        <v>341</v>
      </c>
      <c r="K2133">
        <v>0</v>
      </c>
      <c r="L2133">
        <v>0</v>
      </c>
      <c r="M2133" t="str">
        <f>IF(OR(K2133&gt;0, L2133&gt;0), "Parent", "Not Parent")</f>
        <v>Not Parent</v>
      </c>
      <c r="N2133" t="s">
        <v>635</v>
      </c>
      <c r="O2133" s="8">
        <v>41916</v>
      </c>
      <c r="P2133" s="9">
        <f>O2133-N2133</f>
        <v>448</v>
      </c>
      <c r="Q2133">
        <v>72</v>
      </c>
      <c r="R2133" s="9">
        <f>P2133-Q2133</f>
        <v>376</v>
      </c>
      <c r="S2133" s="8">
        <f>O2133-R2133</f>
        <v>41540</v>
      </c>
      <c r="T2133">
        <v>0</v>
      </c>
      <c r="U2133">
        <v>0</v>
      </c>
      <c r="V2133">
        <v>1</v>
      </c>
      <c r="W2133">
        <v>2</v>
      </c>
      <c r="X2133">
        <v>12</v>
      </c>
      <c r="Y2133">
        <v>5</v>
      </c>
      <c r="Z2133">
        <v>20</v>
      </c>
      <c r="AA2133">
        <f>Z2133/P2133</f>
        <v>4.4642857142857144E-2</v>
      </c>
      <c r="AB2133" s="14" t="s">
        <v>506</v>
      </c>
      <c r="AC2133" s="13" t="s">
        <v>63</v>
      </c>
      <c r="AD2133">
        <v>1</v>
      </c>
      <c r="AE2133" t="str">
        <f>IF(AD2133&gt;3, "Prefers Discount", "Discount Indifferent")</f>
        <v>Discount Indifferent</v>
      </c>
      <c r="AF2133">
        <v>2</v>
      </c>
      <c r="AG2133">
        <v>1</v>
      </c>
      <c r="AH2133">
        <v>0</v>
      </c>
      <c r="AI2133" t="str">
        <f>INDEX($AF$1:$AH$1,MATCH(MAX(AF2133:AH2133),AF2133:AH2133,0))</f>
        <v>Store_Orders</v>
      </c>
      <c r="AJ2133">
        <v>8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f>SUM(AK2133:AO2133)</f>
        <v>0</v>
      </c>
      <c r="AQ2133" t="s">
        <v>67</v>
      </c>
      <c r="AR2133">
        <v>0</v>
      </c>
      <c r="AS2133" t="str">
        <f>IF(OR(AK2133&gt;0, AL2133&gt;0, AM2133&gt;0, AN2133&gt;0, AO2133&gt;0), "Converted", "Not Converted")</f>
        <v>Not Converted</v>
      </c>
      <c r="AT2133">
        <v>0</v>
      </c>
      <c r="AU2133">
        <v>3</v>
      </c>
      <c r="AV2133">
        <v>11</v>
      </c>
      <c r="AW2133">
        <f>IF(Z2133&gt;607, 4, 0)</f>
        <v>0</v>
      </c>
      <c r="AX2133">
        <f>IF(AA2133&gt;1.6588, 3, 0)</f>
        <v>0</v>
      </c>
      <c r="AY2133">
        <f>IF(P2133&gt;401, 2, 0)</f>
        <v>2</v>
      </c>
      <c r="AZ2133">
        <f>IF(I2133&gt;52915.77, 1, 0)</f>
        <v>0</v>
      </c>
      <c r="BA2133">
        <f>SUM(AW2133:AZ2133)</f>
        <v>2</v>
      </c>
      <c r="BB2133" t="str">
        <f>VLOOKUP(BA2133,'Standard Deviations'!$L$1:$M$11,2,TRUE)</f>
        <v>Bronze</v>
      </c>
    </row>
    <row r="2134" spans="1:54">
      <c r="A2134">
        <v>10451</v>
      </c>
      <c r="B2134">
        <v>1965</v>
      </c>
      <c r="C2134">
        <f>2024-B2134</f>
        <v>59</v>
      </c>
      <c r="D2134" t="str">
        <f>VLOOKUP(B2134,Reference!$A$1:$B$125, 2)</f>
        <v>Gen X</v>
      </c>
      <c r="E2134" t="s">
        <v>54</v>
      </c>
      <c r="F2134" t="str">
        <f>IF(E2134="High School", "No College", "College")</f>
        <v>College</v>
      </c>
      <c r="G2134" t="s">
        <v>65</v>
      </c>
      <c r="H2134">
        <v>29672</v>
      </c>
      <c r="I2134">
        <v>29672</v>
      </c>
      <c r="J2134" s="4" t="s">
        <v>341</v>
      </c>
      <c r="K2134">
        <v>1</v>
      </c>
      <c r="L2134">
        <v>1</v>
      </c>
      <c r="M2134" t="str">
        <f>IF(OR(K2134&gt;0, L2134&gt;0), "Parent", "Not Parent")</f>
        <v>Parent</v>
      </c>
      <c r="N2134" t="s">
        <v>246</v>
      </c>
      <c r="O2134" s="8">
        <v>41916</v>
      </c>
      <c r="P2134" s="9">
        <f>O2134-N2134</f>
        <v>571</v>
      </c>
      <c r="Q2134">
        <v>6</v>
      </c>
      <c r="R2134" s="9">
        <f>P2134-Q2134</f>
        <v>565</v>
      </c>
      <c r="S2134" s="8">
        <f>O2134-R2134</f>
        <v>41351</v>
      </c>
      <c r="T2134">
        <v>9</v>
      </c>
      <c r="U2134">
        <v>1</v>
      </c>
      <c r="V2134">
        <v>3</v>
      </c>
      <c r="W2134">
        <v>0</v>
      </c>
      <c r="X2134">
        <v>4</v>
      </c>
      <c r="Y2134">
        <v>8</v>
      </c>
      <c r="Z2134">
        <v>25</v>
      </c>
      <c r="AA2134">
        <f>Z2134/P2134</f>
        <v>4.3782837127845885E-2</v>
      </c>
      <c r="AB2134" s="11" t="s">
        <v>506</v>
      </c>
      <c r="AC2134" t="s">
        <v>59</v>
      </c>
      <c r="AD2134">
        <v>1</v>
      </c>
      <c r="AE2134" t="str">
        <f>IF(AD2134&gt;3, "Prefers Discount", "Discount Indifferent")</f>
        <v>Discount Indifferent</v>
      </c>
      <c r="AF2134">
        <v>3</v>
      </c>
      <c r="AG2134">
        <v>0</v>
      </c>
      <c r="AH2134">
        <v>0</v>
      </c>
      <c r="AI2134" t="str">
        <f>INDEX($AF$1:$AH$1,MATCH(MAX(AF2134:AH2134),AF2134:AH2134,0))</f>
        <v>Store_Orders</v>
      </c>
      <c r="AJ2134">
        <v>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f>SUM(AK2134:AO2134)</f>
        <v>0</v>
      </c>
      <c r="AQ2134" t="s">
        <v>67</v>
      </c>
      <c r="AR2134">
        <v>0</v>
      </c>
      <c r="AS2134" t="str">
        <f>IF(OR(AK2134&gt;0, AL2134&gt;0, AM2134&gt;0, AN2134&gt;0, AO2134&gt;0), "Converted", "Not Converted")</f>
        <v>Not Converted</v>
      </c>
      <c r="AT2134">
        <v>0</v>
      </c>
      <c r="AU2134">
        <v>3</v>
      </c>
      <c r="AV2134">
        <v>11</v>
      </c>
      <c r="AW2134">
        <f>IF(Z2134&gt;607, 4, 0)</f>
        <v>0</v>
      </c>
      <c r="AX2134">
        <f>IF(AA2134&gt;1.6588, 3, 0)</f>
        <v>0</v>
      </c>
      <c r="AY2134">
        <f>IF(P2134&gt;401, 2, 0)</f>
        <v>2</v>
      </c>
      <c r="AZ2134">
        <f>IF(I2134&gt;52915.77, 1, 0)</f>
        <v>0</v>
      </c>
      <c r="BA2134">
        <f>SUM(AW2134:AZ2134)</f>
        <v>2</v>
      </c>
      <c r="BB2134" t="str">
        <f>VLOOKUP(BA2134,'Standard Deviations'!$L$1:$M$11,2,TRUE)</f>
        <v>Bronze</v>
      </c>
    </row>
    <row r="2135" spans="1:54">
      <c r="A2135">
        <v>4198</v>
      </c>
      <c r="B2135">
        <v>1965</v>
      </c>
      <c r="C2135">
        <f>2024-B2135</f>
        <v>59</v>
      </c>
      <c r="D2135" t="str">
        <f>VLOOKUP(B2135,Reference!$A$1:$B$125, 2)</f>
        <v>Gen X</v>
      </c>
      <c r="E2135" t="s">
        <v>54</v>
      </c>
      <c r="F2135" t="str">
        <f>IF(E2135="High School", "No College", "College")</f>
        <v>College</v>
      </c>
      <c r="G2135" t="s">
        <v>65</v>
      </c>
      <c r="H2135">
        <v>29672</v>
      </c>
      <c r="I2135">
        <v>29672</v>
      </c>
      <c r="J2135" s="4" t="s">
        <v>341</v>
      </c>
      <c r="K2135">
        <v>1</v>
      </c>
      <c r="L2135">
        <v>1</v>
      </c>
      <c r="M2135" t="str">
        <f>IF(OR(K2135&gt;0, L2135&gt;0), "Parent", "Not Parent")</f>
        <v>Parent</v>
      </c>
      <c r="N2135" t="s">
        <v>246</v>
      </c>
      <c r="O2135" s="8">
        <v>41916</v>
      </c>
      <c r="P2135" s="9">
        <f>O2135-N2135</f>
        <v>571</v>
      </c>
      <c r="Q2135">
        <v>6</v>
      </c>
      <c r="R2135" s="9">
        <f>P2135-Q2135</f>
        <v>565</v>
      </c>
      <c r="S2135" s="8">
        <f>O2135-R2135</f>
        <v>41351</v>
      </c>
      <c r="T2135">
        <v>9</v>
      </c>
      <c r="U2135">
        <v>1</v>
      </c>
      <c r="V2135">
        <v>3</v>
      </c>
      <c r="W2135">
        <v>0</v>
      </c>
      <c r="X2135">
        <v>4</v>
      </c>
      <c r="Y2135">
        <v>8</v>
      </c>
      <c r="Z2135">
        <v>25</v>
      </c>
      <c r="AA2135">
        <f>Z2135/P2135</f>
        <v>4.3782837127845885E-2</v>
      </c>
      <c r="AB2135" s="11" t="s">
        <v>506</v>
      </c>
      <c r="AC2135" t="s">
        <v>59</v>
      </c>
      <c r="AD2135">
        <v>1</v>
      </c>
      <c r="AE2135" t="str">
        <f>IF(AD2135&gt;3, "Prefers Discount", "Discount Indifferent")</f>
        <v>Discount Indifferent</v>
      </c>
      <c r="AF2135">
        <v>3</v>
      </c>
      <c r="AG2135">
        <v>0</v>
      </c>
      <c r="AH2135">
        <v>0</v>
      </c>
      <c r="AI2135" t="str">
        <f>INDEX($AF$1:$AH$1,MATCH(MAX(AF2135:AH2135),AF2135:AH2135,0))</f>
        <v>Store_Orders</v>
      </c>
      <c r="AJ2135">
        <v>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f>SUM(AK2135:AO2135)</f>
        <v>0</v>
      </c>
      <c r="AQ2135" t="s">
        <v>67</v>
      </c>
      <c r="AR2135">
        <v>0</v>
      </c>
      <c r="AS2135" t="str">
        <f>IF(OR(AK2135&gt;0, AL2135&gt;0, AM2135&gt;0, AN2135&gt;0, AO2135&gt;0), "Converted", "Not Converted")</f>
        <v>Not Converted</v>
      </c>
      <c r="AT2135">
        <v>0</v>
      </c>
      <c r="AU2135">
        <v>3</v>
      </c>
      <c r="AV2135">
        <v>11</v>
      </c>
      <c r="AW2135">
        <f>IF(Z2135&gt;607, 4, 0)</f>
        <v>0</v>
      </c>
      <c r="AX2135">
        <f>IF(AA2135&gt;1.6588, 3, 0)</f>
        <v>0</v>
      </c>
      <c r="AY2135">
        <f>IF(P2135&gt;401, 2, 0)</f>
        <v>2</v>
      </c>
      <c r="AZ2135">
        <f>IF(I2135&gt;52915.77, 1, 0)</f>
        <v>0</v>
      </c>
      <c r="BA2135">
        <f>SUM(AW2135:AZ2135)</f>
        <v>2</v>
      </c>
      <c r="BB2135" t="str">
        <f>VLOOKUP(BA2135,'Standard Deviations'!$L$1:$M$11,2,TRUE)</f>
        <v>Bronze</v>
      </c>
    </row>
    <row r="2136" spans="1:54">
      <c r="A2136">
        <v>4860</v>
      </c>
      <c r="B2136">
        <v>1970</v>
      </c>
      <c r="C2136">
        <f>2024-B2136</f>
        <v>54</v>
      </c>
      <c r="D2136" t="str">
        <f>VLOOKUP(B2136,Reference!$A$1:$B$125, 2)</f>
        <v>Gen X</v>
      </c>
      <c r="E2136" t="s">
        <v>54</v>
      </c>
      <c r="F2136" t="str">
        <f>IF(E2136="High School", "No College", "College")</f>
        <v>College</v>
      </c>
      <c r="G2136" t="s">
        <v>60</v>
      </c>
      <c r="H2136">
        <v>24206</v>
      </c>
      <c r="I2136">
        <v>24206</v>
      </c>
      <c r="J2136" s="4" t="s">
        <v>341</v>
      </c>
      <c r="K2136">
        <v>1</v>
      </c>
      <c r="L2136">
        <v>0</v>
      </c>
      <c r="M2136" t="str">
        <f>IF(OR(K2136&gt;0, L2136&gt;0), "Parent", "Not Parent")</f>
        <v>Parent</v>
      </c>
      <c r="N2136" t="s">
        <v>501</v>
      </c>
      <c r="O2136" s="8">
        <v>41916</v>
      </c>
      <c r="P2136" s="9">
        <f>O2136-N2136</f>
        <v>575</v>
      </c>
      <c r="Q2136">
        <v>66</v>
      </c>
      <c r="R2136" s="9">
        <f>P2136-Q2136</f>
        <v>509</v>
      </c>
      <c r="S2136" s="8">
        <f>O2136-R2136</f>
        <v>41407</v>
      </c>
      <c r="T2136">
        <v>7</v>
      </c>
      <c r="U2136">
        <v>2</v>
      </c>
      <c r="V2136">
        <v>8</v>
      </c>
      <c r="W2136">
        <v>3</v>
      </c>
      <c r="X2136">
        <v>2</v>
      </c>
      <c r="Y2136">
        <v>3</v>
      </c>
      <c r="Z2136">
        <v>25</v>
      </c>
      <c r="AA2136">
        <f>Z2136/P2136</f>
        <v>4.3478260869565216E-2</v>
      </c>
      <c r="AB2136" s="14" t="s">
        <v>506</v>
      </c>
      <c r="AC2136" s="13" t="s">
        <v>63</v>
      </c>
      <c r="AD2136">
        <v>1</v>
      </c>
      <c r="AE2136" t="str">
        <f>IF(AD2136&gt;3, "Prefers Discount", "Discount Indifferent")</f>
        <v>Discount Indifferent</v>
      </c>
      <c r="AF2136">
        <v>3</v>
      </c>
      <c r="AG2136">
        <v>1</v>
      </c>
      <c r="AH2136">
        <v>0</v>
      </c>
      <c r="AI2136" t="str">
        <f>INDEX($AF$1:$AH$1,MATCH(MAX(AF2136:AH2136),AF2136:AH2136,0))</f>
        <v>Store_Orders</v>
      </c>
      <c r="AJ2136">
        <v>6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f>SUM(AK2136:AO2136)</f>
        <v>0</v>
      </c>
      <c r="AQ2136" t="s">
        <v>67</v>
      </c>
      <c r="AR2136">
        <v>0</v>
      </c>
      <c r="AS2136" t="str">
        <f>IF(OR(AK2136&gt;0, AL2136&gt;0, AM2136&gt;0, AN2136&gt;0, AO2136&gt;0), "Converted", "Not Converted")</f>
        <v>Not Converted</v>
      </c>
      <c r="AT2136">
        <v>0</v>
      </c>
      <c r="AU2136">
        <v>3</v>
      </c>
      <c r="AV2136">
        <v>11</v>
      </c>
      <c r="AW2136">
        <f>IF(Z2136&gt;607, 4, 0)</f>
        <v>0</v>
      </c>
      <c r="AX2136">
        <f>IF(AA2136&gt;1.6588, 3, 0)</f>
        <v>0</v>
      </c>
      <c r="AY2136">
        <f>IF(P2136&gt;401, 2, 0)</f>
        <v>2</v>
      </c>
      <c r="AZ2136">
        <f>IF(I2136&gt;52915.77, 1, 0)</f>
        <v>0</v>
      </c>
      <c r="BA2136">
        <f>SUM(AW2136:AZ2136)</f>
        <v>2</v>
      </c>
      <c r="BB2136" t="str">
        <f>VLOOKUP(BA2136,'Standard Deviations'!$L$1:$M$11,2,TRUE)</f>
        <v>Bronze</v>
      </c>
    </row>
    <row r="2137" spans="1:54">
      <c r="A2137">
        <v>1606</v>
      </c>
      <c r="B2137">
        <v>1971</v>
      </c>
      <c r="C2137">
        <f>2024-B2137</f>
        <v>53</v>
      </c>
      <c r="D2137" t="str">
        <f>VLOOKUP(B2137,Reference!$A$1:$B$125, 2)</f>
        <v>Gen X</v>
      </c>
      <c r="E2137" t="s">
        <v>54</v>
      </c>
      <c r="F2137" t="str">
        <f>IF(E2137="High School", "No College", "College")</f>
        <v>College</v>
      </c>
      <c r="G2137" t="s">
        <v>65</v>
      </c>
      <c r="H2137">
        <v>38590</v>
      </c>
      <c r="I2137">
        <v>38590</v>
      </c>
      <c r="J2137" s="4" t="s">
        <v>175</v>
      </c>
      <c r="K2137">
        <v>1</v>
      </c>
      <c r="L2137">
        <v>0</v>
      </c>
      <c r="M2137" t="str">
        <f>IF(OR(K2137&gt;0, L2137&gt;0), "Parent", "Not Parent")</f>
        <v>Parent</v>
      </c>
      <c r="N2137" t="s">
        <v>637</v>
      </c>
      <c r="O2137" s="8">
        <v>41916</v>
      </c>
      <c r="P2137" s="9">
        <f>O2137-N2137</f>
        <v>507</v>
      </c>
      <c r="Q2137">
        <v>65</v>
      </c>
      <c r="R2137" s="9">
        <f>P2137-Q2137</f>
        <v>442</v>
      </c>
      <c r="S2137" s="8">
        <f>O2137-R2137</f>
        <v>41474</v>
      </c>
      <c r="T2137">
        <v>3</v>
      </c>
      <c r="U2137">
        <v>1</v>
      </c>
      <c r="V2137">
        <v>8</v>
      </c>
      <c r="W2137">
        <v>4</v>
      </c>
      <c r="X2137">
        <v>3</v>
      </c>
      <c r="Y2137">
        <v>3</v>
      </c>
      <c r="Z2137">
        <v>22</v>
      </c>
      <c r="AA2137">
        <f>Z2137/P2137</f>
        <v>4.3392504930966469E-2</v>
      </c>
      <c r="AB2137" s="14" t="s">
        <v>506</v>
      </c>
      <c r="AC2137" s="13" t="s">
        <v>63</v>
      </c>
      <c r="AD2137">
        <v>1</v>
      </c>
      <c r="AE2137" t="str">
        <f>IF(AD2137&gt;3, "Prefers Discount", "Discount Indifferent")</f>
        <v>Discount Indifferent</v>
      </c>
      <c r="AF2137">
        <v>2</v>
      </c>
      <c r="AG2137">
        <v>1</v>
      </c>
      <c r="AH2137">
        <v>0</v>
      </c>
      <c r="AI2137" t="str">
        <f>INDEX($AF$1:$AH$1,MATCH(MAX(AF2137:AH2137),AF2137:AH2137,0))</f>
        <v>Store_Orders</v>
      </c>
      <c r="AJ2137">
        <v>8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f>SUM(AK2137:AO2137)</f>
        <v>0</v>
      </c>
      <c r="AQ2137" t="s">
        <v>67</v>
      </c>
      <c r="AR2137">
        <v>0</v>
      </c>
      <c r="AS2137" t="str">
        <f>IF(OR(AK2137&gt;0, AL2137&gt;0, AM2137&gt;0, AN2137&gt;0, AO2137&gt;0), "Converted", "Not Converted")</f>
        <v>Not Converted</v>
      </c>
      <c r="AT2137">
        <v>0</v>
      </c>
      <c r="AU2137">
        <v>3</v>
      </c>
      <c r="AV2137">
        <v>11</v>
      </c>
      <c r="AW2137">
        <f>IF(Z2137&gt;607, 4, 0)</f>
        <v>0</v>
      </c>
      <c r="AX2137">
        <f>IF(AA2137&gt;1.6588, 3, 0)</f>
        <v>0</v>
      </c>
      <c r="AY2137">
        <f>IF(P2137&gt;401, 2, 0)</f>
        <v>2</v>
      </c>
      <c r="AZ2137">
        <f>IF(I2137&gt;52915.77, 1, 0)</f>
        <v>0</v>
      </c>
      <c r="BA2137">
        <f>SUM(AW2137:AZ2137)</f>
        <v>2</v>
      </c>
      <c r="BB2137" t="str">
        <f>VLOOKUP(BA2137,'Standard Deviations'!$L$1:$M$11,2,TRUE)</f>
        <v>Bronze</v>
      </c>
    </row>
    <row r="2138" spans="1:54">
      <c r="A2138">
        <v>8234</v>
      </c>
      <c r="B2138">
        <v>1973</v>
      </c>
      <c r="C2138">
        <f>2024-B2138</f>
        <v>51</v>
      </c>
      <c r="D2138" t="str">
        <f>VLOOKUP(B2138,Reference!$A$1:$B$125, 2)</f>
        <v>Gen X</v>
      </c>
      <c r="E2138" t="s">
        <v>546</v>
      </c>
      <c r="F2138" t="str">
        <f>IF(E2138="High School", "No College", "College")</f>
        <v>No College</v>
      </c>
      <c r="G2138" t="s">
        <v>65</v>
      </c>
      <c r="H2138">
        <v>27190</v>
      </c>
      <c r="I2138">
        <v>27190</v>
      </c>
      <c r="J2138" s="4" t="s">
        <v>341</v>
      </c>
      <c r="K2138">
        <v>1</v>
      </c>
      <c r="L2138">
        <v>0</v>
      </c>
      <c r="M2138" t="str">
        <f>IF(OR(K2138&gt;0, L2138&gt;0), "Parent", "Not Parent")</f>
        <v>Parent</v>
      </c>
      <c r="N2138" t="s">
        <v>259</v>
      </c>
      <c r="O2138" s="8">
        <v>41916</v>
      </c>
      <c r="P2138" s="9">
        <f>O2138-N2138</f>
        <v>415</v>
      </c>
      <c r="Q2138">
        <v>13</v>
      </c>
      <c r="R2138" s="9">
        <f>P2138-Q2138</f>
        <v>402</v>
      </c>
      <c r="S2138" s="8">
        <f>O2138-R2138</f>
        <v>41514</v>
      </c>
      <c r="T2138">
        <v>1</v>
      </c>
      <c r="U2138">
        <v>6</v>
      </c>
      <c r="V2138">
        <v>7</v>
      </c>
      <c r="W2138">
        <v>0</v>
      </c>
      <c r="X2138">
        <v>1</v>
      </c>
      <c r="Y2138">
        <v>3</v>
      </c>
      <c r="Z2138">
        <v>18</v>
      </c>
      <c r="AA2138">
        <f>Z2138/P2138</f>
        <v>4.3373493975903614E-2</v>
      </c>
      <c r="AB2138" s="11" t="s">
        <v>506</v>
      </c>
      <c r="AC2138" t="s">
        <v>59</v>
      </c>
      <c r="AD2138">
        <v>1</v>
      </c>
      <c r="AE2138" t="str">
        <f>IF(AD2138&gt;3, "Prefers Discount", "Discount Indifferent")</f>
        <v>Discount Indifferent</v>
      </c>
      <c r="AF2138">
        <v>2</v>
      </c>
      <c r="AG2138">
        <v>1</v>
      </c>
      <c r="AH2138">
        <v>0</v>
      </c>
      <c r="AI2138" t="str">
        <f>INDEX($AF$1:$AH$1,MATCH(MAX(AF2138:AH2138),AF2138:AH2138,0))</f>
        <v>Store_Orders</v>
      </c>
      <c r="AJ2138">
        <v>8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f>SUM(AK2138:AO2138)</f>
        <v>1</v>
      </c>
      <c r="AQ2138" t="str">
        <f>INDEX($AK$1:$AO$1,MATCH(MAX(AK2138:AO2138),AK2138:AO2138,0))</f>
        <v>Converted_on_Camp3</v>
      </c>
      <c r="AR2138">
        <v>1</v>
      </c>
      <c r="AS2138" t="str">
        <f>IF(OR(AK2138&gt;0, AL2138&gt;0, AM2138&gt;0, AN2138&gt;0, AO2138&gt;0), "Converted", "Not Converted")</f>
        <v>Converted</v>
      </c>
      <c r="AT2138">
        <v>0</v>
      </c>
      <c r="AU2138">
        <v>3</v>
      </c>
      <c r="AV2138">
        <v>11</v>
      </c>
      <c r="AW2138">
        <f>IF(Z2138&gt;607, 4, 0)</f>
        <v>0</v>
      </c>
      <c r="AX2138">
        <f>IF(AA2138&gt;1.6588, 3, 0)</f>
        <v>0</v>
      </c>
      <c r="AY2138">
        <f>IF(P2138&gt;401, 2, 0)</f>
        <v>2</v>
      </c>
      <c r="AZ2138">
        <f>IF(I2138&gt;52915.77, 1, 0)</f>
        <v>0</v>
      </c>
      <c r="BA2138">
        <f>SUM(AW2138:AZ2138)</f>
        <v>2</v>
      </c>
      <c r="BB2138" t="str">
        <f>VLOOKUP(BA2138,'Standard Deviations'!$L$1:$M$11,2,TRUE)</f>
        <v>Bronze</v>
      </c>
    </row>
    <row r="2139" spans="1:54">
      <c r="A2139">
        <v>4808</v>
      </c>
      <c r="B2139">
        <v>1956</v>
      </c>
      <c r="C2139">
        <f>2024-B2139</f>
        <v>68</v>
      </c>
      <c r="D2139" t="str">
        <f>VLOOKUP(B2139,Reference!$A$1:$B$125, 2)</f>
        <v>Boomers</v>
      </c>
      <c r="E2139" t="s">
        <v>54</v>
      </c>
      <c r="F2139" t="str">
        <f>IF(E2139="High School", "No College", "College")</f>
        <v>College</v>
      </c>
      <c r="G2139" t="s">
        <v>55</v>
      </c>
      <c r="H2139">
        <v>15759</v>
      </c>
      <c r="I2139">
        <v>15759</v>
      </c>
      <c r="J2139" s="4" t="s">
        <v>341</v>
      </c>
      <c r="K2139">
        <v>0</v>
      </c>
      <c r="L2139">
        <v>0</v>
      </c>
      <c r="M2139" t="str">
        <f>IF(OR(K2139&gt;0, L2139&gt;0), "Parent", "Not Parent")</f>
        <v>Not Parent</v>
      </c>
      <c r="N2139" t="s">
        <v>215</v>
      </c>
      <c r="O2139" s="8">
        <v>41916</v>
      </c>
      <c r="P2139" s="9">
        <f>O2139-N2139</f>
        <v>394</v>
      </c>
      <c r="Q2139">
        <v>12</v>
      </c>
      <c r="R2139" s="9">
        <f>P2139-Q2139</f>
        <v>382</v>
      </c>
      <c r="S2139" s="8">
        <f>O2139-R2139</f>
        <v>41534</v>
      </c>
      <c r="T2139">
        <v>1</v>
      </c>
      <c r="U2139">
        <v>2</v>
      </c>
      <c r="V2139">
        <v>5</v>
      </c>
      <c r="W2139">
        <v>6</v>
      </c>
      <c r="X2139">
        <v>0</v>
      </c>
      <c r="Y2139">
        <v>3</v>
      </c>
      <c r="Z2139">
        <v>17</v>
      </c>
      <c r="AA2139">
        <f>Z2139/P2139</f>
        <v>4.3147208121827409E-2</v>
      </c>
      <c r="AB2139" s="11" t="s">
        <v>506</v>
      </c>
      <c r="AC2139" t="s">
        <v>59</v>
      </c>
      <c r="AD2139">
        <v>1</v>
      </c>
      <c r="AE2139" t="str">
        <f>IF(AD2139&gt;3, "Prefers Discount", "Discount Indifferent")</f>
        <v>Discount Indifferent</v>
      </c>
      <c r="AF2139">
        <v>2</v>
      </c>
      <c r="AG2139">
        <v>1</v>
      </c>
      <c r="AH2139">
        <v>0</v>
      </c>
      <c r="AI2139" t="str">
        <f>INDEX($AF$1:$AH$1,MATCH(MAX(AF2139:AH2139),AF2139:AH2139,0))</f>
        <v>Store_Orders</v>
      </c>
      <c r="AJ2139">
        <v>7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f>SUM(AK2139:AO2139)</f>
        <v>0</v>
      </c>
      <c r="AQ2139" t="s">
        <v>67</v>
      </c>
      <c r="AR2139">
        <v>0</v>
      </c>
      <c r="AS2139" t="str">
        <f>IF(OR(AK2139&gt;0, AL2139&gt;0, AM2139&gt;0, AN2139&gt;0, AO2139&gt;0), "Converted", "Not Converted")</f>
        <v>Not Converted</v>
      </c>
      <c r="AT2139">
        <v>0</v>
      </c>
      <c r="AU2139">
        <v>3</v>
      </c>
      <c r="AV2139">
        <v>11</v>
      </c>
      <c r="AW2139">
        <f>IF(Z2139&gt;607, 4, 0)</f>
        <v>0</v>
      </c>
      <c r="AX2139">
        <f>IF(AA2139&gt;1.6588, 3, 0)</f>
        <v>0</v>
      </c>
      <c r="AY2139">
        <f>IF(P2139&gt;401, 2, 0)</f>
        <v>0</v>
      </c>
      <c r="AZ2139">
        <f>IF(I2139&gt;52915.77, 1, 0)</f>
        <v>0</v>
      </c>
      <c r="BA2139">
        <f>SUM(AW2139:AZ2139)</f>
        <v>0</v>
      </c>
      <c r="BB2139" t="str">
        <f>VLOOKUP(BA2139,'Standard Deviations'!$L$1:$M$11,2,TRUE)</f>
        <v>No Tier</v>
      </c>
    </row>
    <row r="2140" spans="1:54">
      <c r="A2140">
        <v>10356</v>
      </c>
      <c r="B2140">
        <v>1957</v>
      </c>
      <c r="C2140">
        <f>2024-B2140</f>
        <v>67</v>
      </c>
      <c r="D2140" t="str">
        <f>VLOOKUP(B2140,Reference!$A$1:$B$125, 2)</f>
        <v>Boomers</v>
      </c>
      <c r="E2140" t="s">
        <v>68</v>
      </c>
      <c r="F2140" t="str">
        <f>IF(E2140="High School", "No College", "College")</f>
        <v>College</v>
      </c>
      <c r="G2140" t="s">
        <v>71</v>
      </c>
      <c r="H2140">
        <v>41437</v>
      </c>
      <c r="I2140">
        <v>41437</v>
      </c>
      <c r="J2140" s="4" t="s">
        <v>175</v>
      </c>
      <c r="K2140">
        <v>1</v>
      </c>
      <c r="L2140">
        <v>1</v>
      </c>
      <c r="M2140" t="str">
        <f>IF(OR(K2140&gt;0, L2140&gt;0), "Parent", "Not Parent")</f>
        <v>Parent</v>
      </c>
      <c r="N2140" t="s">
        <v>381</v>
      </c>
      <c r="O2140" s="8">
        <v>41916</v>
      </c>
      <c r="P2140" s="9">
        <f>O2140-N2140</f>
        <v>742</v>
      </c>
      <c r="Q2140">
        <v>5</v>
      </c>
      <c r="R2140" s="9">
        <f>P2140-Q2140</f>
        <v>737</v>
      </c>
      <c r="S2140" s="8">
        <f>O2140-R2140</f>
        <v>41179</v>
      </c>
      <c r="T2140">
        <v>29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32</v>
      </c>
      <c r="AA2140">
        <f>Z2140/P2140</f>
        <v>4.3126684636118601E-2</v>
      </c>
      <c r="AB2140" s="11" t="s">
        <v>506</v>
      </c>
      <c r="AC2140" t="s">
        <v>59</v>
      </c>
      <c r="AD2140">
        <v>1</v>
      </c>
      <c r="AE2140" t="str">
        <f>IF(AD2140&gt;3, "Prefers Discount", "Discount Indifferent")</f>
        <v>Discount Indifferent</v>
      </c>
      <c r="AF2140">
        <v>3</v>
      </c>
      <c r="AG2140">
        <v>1</v>
      </c>
      <c r="AH2140">
        <v>0</v>
      </c>
      <c r="AI2140" t="str">
        <f>INDEX($AF$1:$AH$1,MATCH(MAX(AF2140:AH2140),AF2140:AH2140,0))</f>
        <v>Store_Orders</v>
      </c>
      <c r="AJ2140">
        <v>7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f>SUM(AK2140:AO2140)</f>
        <v>0</v>
      </c>
      <c r="AQ2140" t="s">
        <v>67</v>
      </c>
      <c r="AR2140">
        <v>0</v>
      </c>
      <c r="AS2140" t="str">
        <f>IF(OR(AK2140&gt;0, AL2140&gt;0, AM2140&gt;0, AN2140&gt;0, AO2140&gt;0), "Converted", "Not Converted")</f>
        <v>Not Converted</v>
      </c>
      <c r="AT2140">
        <v>0</v>
      </c>
      <c r="AU2140">
        <v>3</v>
      </c>
      <c r="AV2140">
        <v>11</v>
      </c>
      <c r="AW2140">
        <f>IF(Z2140&gt;607, 4, 0)</f>
        <v>0</v>
      </c>
      <c r="AX2140">
        <f>IF(AA2140&gt;1.6588, 3, 0)</f>
        <v>0</v>
      </c>
      <c r="AY2140">
        <f>IF(P2140&gt;401, 2, 0)</f>
        <v>2</v>
      </c>
      <c r="AZ2140">
        <f>IF(I2140&gt;52915.77, 1, 0)</f>
        <v>0</v>
      </c>
      <c r="BA2140">
        <f>SUM(AW2140:AZ2140)</f>
        <v>2</v>
      </c>
      <c r="BB2140" t="str">
        <f>VLOOKUP(BA2140,'Standard Deviations'!$L$1:$M$11,2,TRUE)</f>
        <v>Bronze</v>
      </c>
    </row>
    <row r="2141" spans="1:54">
      <c r="A2141">
        <v>2861</v>
      </c>
      <c r="B2141">
        <v>1983</v>
      </c>
      <c r="C2141">
        <f>2024-B2141</f>
        <v>41</v>
      </c>
      <c r="D2141" t="str">
        <f>VLOOKUP(B2141,Reference!$A$1:$B$125, 2)</f>
        <v>Millennials</v>
      </c>
      <c r="E2141" t="s">
        <v>54</v>
      </c>
      <c r="F2141" t="str">
        <f>IF(E2141="High School", "No College", "College")</f>
        <v>College</v>
      </c>
      <c r="G2141" t="s">
        <v>60</v>
      </c>
      <c r="H2141">
        <v>24072</v>
      </c>
      <c r="I2141">
        <v>24072</v>
      </c>
      <c r="J2141" s="4" t="s">
        <v>341</v>
      </c>
      <c r="K2141">
        <v>1</v>
      </c>
      <c r="L2141">
        <v>0</v>
      </c>
      <c r="M2141" t="str">
        <f>IF(OR(K2141&gt;0, L2141&gt;0), "Parent", "Not Parent")</f>
        <v>Parent</v>
      </c>
      <c r="N2141" t="s">
        <v>306</v>
      </c>
      <c r="O2141" s="8">
        <v>41916</v>
      </c>
      <c r="P2141" s="9">
        <f>O2141-N2141</f>
        <v>536</v>
      </c>
      <c r="Q2141">
        <v>79</v>
      </c>
      <c r="R2141" s="9">
        <f>P2141-Q2141</f>
        <v>457</v>
      </c>
      <c r="S2141" s="8">
        <f>O2141-R2141</f>
        <v>41459</v>
      </c>
      <c r="T2141">
        <v>9</v>
      </c>
      <c r="U2141">
        <v>1</v>
      </c>
      <c r="V2141">
        <v>6</v>
      </c>
      <c r="W2141">
        <v>3</v>
      </c>
      <c r="X2141">
        <v>0</v>
      </c>
      <c r="Y2141">
        <v>4</v>
      </c>
      <c r="Z2141">
        <v>23</v>
      </c>
      <c r="AA2141">
        <f>Z2141/P2141</f>
        <v>4.2910447761194029E-2</v>
      </c>
      <c r="AB2141" s="14" t="s">
        <v>506</v>
      </c>
      <c r="AC2141" s="13" t="s">
        <v>63</v>
      </c>
      <c r="AD2141">
        <v>1</v>
      </c>
      <c r="AE2141" t="str">
        <f>IF(AD2141&gt;3, "Prefers Discount", "Discount Indifferent")</f>
        <v>Discount Indifferent</v>
      </c>
      <c r="AF2141">
        <v>2</v>
      </c>
      <c r="AG2141">
        <v>1</v>
      </c>
      <c r="AH2141">
        <v>0</v>
      </c>
      <c r="AI2141" t="str">
        <f>INDEX($AF$1:$AH$1,MATCH(MAX(AF2141:AH2141),AF2141:AH2141,0))</f>
        <v>Store_Orders</v>
      </c>
      <c r="AJ2141">
        <v>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f>SUM(AK2141:AO2141)</f>
        <v>0</v>
      </c>
      <c r="AQ2141" t="s">
        <v>67</v>
      </c>
      <c r="AR2141">
        <v>0</v>
      </c>
      <c r="AS2141" t="str">
        <f>IF(OR(AK2141&gt;0, AL2141&gt;0, AM2141&gt;0, AN2141&gt;0, AO2141&gt;0), "Converted", "Not Converted")</f>
        <v>Not Converted</v>
      </c>
      <c r="AT2141">
        <v>0</v>
      </c>
      <c r="AU2141">
        <v>3</v>
      </c>
      <c r="AV2141">
        <v>11</v>
      </c>
      <c r="AW2141">
        <f>IF(Z2141&gt;607, 4, 0)</f>
        <v>0</v>
      </c>
      <c r="AX2141">
        <f>IF(AA2141&gt;1.6588, 3, 0)</f>
        <v>0</v>
      </c>
      <c r="AY2141">
        <f>IF(P2141&gt;401, 2, 0)</f>
        <v>2</v>
      </c>
      <c r="AZ2141">
        <f>IF(I2141&gt;52915.77, 1, 0)</f>
        <v>0</v>
      </c>
      <c r="BA2141">
        <f>SUM(AW2141:AZ2141)</f>
        <v>2</v>
      </c>
      <c r="BB2141" t="str">
        <f>VLOOKUP(BA2141,'Standard Deviations'!$L$1:$M$11,2,TRUE)</f>
        <v>Bronze</v>
      </c>
    </row>
    <row r="2142" spans="1:54">
      <c r="A2142">
        <v>10264</v>
      </c>
      <c r="B2142">
        <v>1979</v>
      </c>
      <c r="C2142">
        <f>2024-B2142</f>
        <v>45</v>
      </c>
      <c r="D2142" t="str">
        <f>VLOOKUP(B2142,Reference!$A$1:$B$125, 2)</f>
        <v>Gen X</v>
      </c>
      <c r="E2142" t="s">
        <v>54</v>
      </c>
      <c r="F2142" t="str">
        <f>IF(E2142="High School", "No College", "College")</f>
        <v>College</v>
      </c>
      <c r="G2142" t="s">
        <v>71</v>
      </c>
      <c r="H2142">
        <v>15287</v>
      </c>
      <c r="I2142">
        <v>15287</v>
      </c>
      <c r="J2142" s="4" t="s">
        <v>341</v>
      </c>
      <c r="K2142">
        <v>1</v>
      </c>
      <c r="L2142">
        <v>0</v>
      </c>
      <c r="M2142" t="str">
        <f>IF(OR(K2142&gt;0, L2142&gt;0), "Parent", "Not Parent")</f>
        <v>Parent</v>
      </c>
      <c r="N2142" t="s">
        <v>587</v>
      </c>
      <c r="O2142" s="8">
        <v>41916</v>
      </c>
      <c r="P2142" s="9">
        <f>O2142-N2142</f>
        <v>724</v>
      </c>
      <c r="Q2142">
        <v>60</v>
      </c>
      <c r="R2142" s="9">
        <f>P2142-Q2142</f>
        <v>664</v>
      </c>
      <c r="S2142" s="8">
        <f>O2142-R2142</f>
        <v>41252</v>
      </c>
      <c r="T2142">
        <v>1</v>
      </c>
      <c r="U2142">
        <v>2</v>
      </c>
      <c r="V2142">
        <v>8</v>
      </c>
      <c r="W2142">
        <v>4</v>
      </c>
      <c r="X2142">
        <v>3</v>
      </c>
      <c r="Y2142">
        <v>13</v>
      </c>
      <c r="Z2142">
        <v>31</v>
      </c>
      <c r="AA2142">
        <f>Z2142/P2142</f>
        <v>4.2817679558011051E-2</v>
      </c>
      <c r="AB2142" s="14" t="s">
        <v>506</v>
      </c>
      <c r="AC2142" s="13" t="s">
        <v>63</v>
      </c>
      <c r="AD2142">
        <v>2</v>
      </c>
      <c r="AE2142" t="str">
        <f>IF(AD2142&gt;3, "Prefers Discount", "Discount Indifferent")</f>
        <v>Discount Indifferent</v>
      </c>
      <c r="AF2142">
        <v>2</v>
      </c>
      <c r="AG2142">
        <v>1</v>
      </c>
      <c r="AH2142">
        <v>1</v>
      </c>
      <c r="AI2142" t="str">
        <f>INDEX($AF$1:$AH$1,MATCH(MAX(AF2142:AH2142),AF2142:AH2142,0))</f>
        <v>Store_Orders</v>
      </c>
      <c r="AJ2142">
        <v>7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f>SUM(AK2142:AO2142)</f>
        <v>1</v>
      </c>
      <c r="AQ2142" t="str">
        <f>INDEX($AK$1:$AO$1,MATCH(MAX(AK2142:AO2142),AK2142:AO2142,0))</f>
        <v>Converted_on_Camp3</v>
      </c>
      <c r="AR2142">
        <v>1</v>
      </c>
      <c r="AS2142" t="str">
        <f>IF(OR(AK2142&gt;0, AL2142&gt;0, AM2142&gt;0, AN2142&gt;0, AO2142&gt;0), "Converted", "Not Converted")</f>
        <v>Converted</v>
      </c>
      <c r="AT2142">
        <v>0</v>
      </c>
      <c r="AU2142">
        <v>3</v>
      </c>
      <c r="AV2142">
        <v>11</v>
      </c>
      <c r="AW2142">
        <f>IF(Z2142&gt;607, 4, 0)</f>
        <v>0</v>
      </c>
      <c r="AX2142">
        <f>IF(AA2142&gt;1.6588, 3, 0)</f>
        <v>0</v>
      </c>
      <c r="AY2142">
        <f>IF(P2142&gt;401, 2, 0)</f>
        <v>2</v>
      </c>
      <c r="AZ2142">
        <f>IF(I2142&gt;52915.77, 1, 0)</f>
        <v>0</v>
      </c>
      <c r="BA2142">
        <f>SUM(AW2142:AZ2142)</f>
        <v>2</v>
      </c>
      <c r="BB2142" t="str">
        <f>VLOOKUP(BA2142,'Standard Deviations'!$L$1:$M$11,2,TRUE)</f>
        <v>Bronze</v>
      </c>
    </row>
    <row r="2143" spans="1:54">
      <c r="A2143">
        <v>234</v>
      </c>
      <c r="B2143">
        <v>1979</v>
      </c>
      <c r="C2143">
        <f>2024-B2143</f>
        <v>45</v>
      </c>
      <c r="D2143" t="str">
        <f>VLOOKUP(B2143,Reference!$A$1:$B$125, 2)</f>
        <v>Gen X</v>
      </c>
      <c r="E2143" t="s">
        <v>54</v>
      </c>
      <c r="F2143" t="str">
        <f>IF(E2143="High School", "No College", "College")</f>
        <v>College</v>
      </c>
      <c r="G2143" t="s">
        <v>71</v>
      </c>
      <c r="H2143">
        <v>15287</v>
      </c>
      <c r="I2143">
        <v>15287</v>
      </c>
      <c r="J2143" s="4" t="s">
        <v>341</v>
      </c>
      <c r="K2143">
        <v>1</v>
      </c>
      <c r="L2143">
        <v>0</v>
      </c>
      <c r="M2143" t="str">
        <f>IF(OR(K2143&gt;0, L2143&gt;0), "Parent", "Not Parent")</f>
        <v>Parent</v>
      </c>
      <c r="N2143" t="s">
        <v>587</v>
      </c>
      <c r="O2143" s="8">
        <v>41916</v>
      </c>
      <c r="P2143" s="9">
        <f>O2143-N2143</f>
        <v>724</v>
      </c>
      <c r="Q2143">
        <v>60</v>
      </c>
      <c r="R2143" s="9">
        <f>P2143-Q2143</f>
        <v>664</v>
      </c>
      <c r="S2143" s="8">
        <f>O2143-R2143</f>
        <v>41252</v>
      </c>
      <c r="T2143">
        <v>1</v>
      </c>
      <c r="U2143">
        <v>2</v>
      </c>
      <c r="V2143">
        <v>8</v>
      </c>
      <c r="W2143">
        <v>4</v>
      </c>
      <c r="X2143">
        <v>3</v>
      </c>
      <c r="Y2143">
        <v>13</v>
      </c>
      <c r="Z2143">
        <v>31</v>
      </c>
      <c r="AA2143">
        <f>Z2143/P2143</f>
        <v>4.2817679558011051E-2</v>
      </c>
      <c r="AB2143" s="14" t="s">
        <v>506</v>
      </c>
      <c r="AC2143" s="13" t="s">
        <v>63</v>
      </c>
      <c r="AD2143">
        <v>2</v>
      </c>
      <c r="AE2143" t="str">
        <f>IF(AD2143&gt;3, "Prefers Discount", "Discount Indifferent")</f>
        <v>Discount Indifferent</v>
      </c>
      <c r="AF2143">
        <v>2</v>
      </c>
      <c r="AG2143">
        <v>1</v>
      </c>
      <c r="AH2143">
        <v>1</v>
      </c>
      <c r="AI2143" t="str">
        <f>INDEX($AF$1:$AH$1,MATCH(MAX(AF2143:AH2143),AF2143:AH2143,0))</f>
        <v>Store_Orders</v>
      </c>
      <c r="AJ2143">
        <v>7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f>SUM(AK2143:AO2143)</f>
        <v>1</v>
      </c>
      <c r="AQ2143" t="str">
        <f>INDEX($AK$1:$AO$1,MATCH(MAX(AK2143:AO2143),AK2143:AO2143,0))</f>
        <v>Converted_on_Camp3</v>
      </c>
      <c r="AR2143">
        <v>1</v>
      </c>
      <c r="AS2143" t="str">
        <f>IF(OR(AK2143&gt;0, AL2143&gt;0, AM2143&gt;0, AN2143&gt;0, AO2143&gt;0), "Converted", "Not Converted")</f>
        <v>Converted</v>
      </c>
      <c r="AT2143">
        <v>0</v>
      </c>
      <c r="AU2143">
        <v>3</v>
      </c>
      <c r="AV2143">
        <v>11</v>
      </c>
      <c r="AW2143">
        <f>IF(Z2143&gt;607, 4, 0)</f>
        <v>0</v>
      </c>
      <c r="AX2143">
        <f>IF(AA2143&gt;1.6588, 3, 0)</f>
        <v>0</v>
      </c>
      <c r="AY2143">
        <f>IF(P2143&gt;401, 2, 0)</f>
        <v>2</v>
      </c>
      <c r="AZ2143">
        <f>IF(I2143&gt;52915.77, 1, 0)</f>
        <v>0</v>
      </c>
      <c r="BA2143">
        <f>SUM(AW2143:AZ2143)</f>
        <v>2</v>
      </c>
      <c r="BB2143" t="str">
        <f>VLOOKUP(BA2143,'Standard Deviations'!$L$1:$M$11,2,TRUE)</f>
        <v>Bronze</v>
      </c>
    </row>
    <row r="2144" spans="1:54">
      <c r="A2144">
        <v>2620</v>
      </c>
      <c r="B2144">
        <v>1974</v>
      </c>
      <c r="C2144">
        <f>2024-B2144</f>
        <v>50</v>
      </c>
      <c r="D2144" t="str">
        <f>VLOOKUP(B2144,Reference!$A$1:$B$125, 2)</f>
        <v>Gen X</v>
      </c>
      <c r="E2144" t="s">
        <v>68</v>
      </c>
      <c r="F2144" t="str">
        <f>IF(E2144="High School", "No College", "College")</f>
        <v>College</v>
      </c>
      <c r="G2144" t="s">
        <v>55</v>
      </c>
      <c r="H2144">
        <v>34596</v>
      </c>
      <c r="I2144">
        <v>34596</v>
      </c>
      <c r="J2144" s="4" t="s">
        <v>175</v>
      </c>
      <c r="K2144">
        <v>1</v>
      </c>
      <c r="L2144">
        <v>0</v>
      </c>
      <c r="M2144" t="str">
        <f>IF(OR(K2144&gt;0, L2144&gt;0), "Parent", "Not Parent")</f>
        <v>Parent</v>
      </c>
      <c r="N2144" t="s">
        <v>221</v>
      </c>
      <c r="O2144" s="8">
        <v>41916</v>
      </c>
      <c r="P2144" s="9">
        <f>O2144-N2144</f>
        <v>539</v>
      </c>
      <c r="Q2144">
        <v>48</v>
      </c>
      <c r="R2144" s="9">
        <f>P2144-Q2144</f>
        <v>491</v>
      </c>
      <c r="S2144" s="8">
        <f>O2144-R2144</f>
        <v>41425</v>
      </c>
      <c r="T2144">
        <v>14</v>
      </c>
      <c r="U2144">
        <v>0</v>
      </c>
      <c r="V2144">
        <v>2</v>
      </c>
      <c r="W2144">
        <v>0</v>
      </c>
      <c r="X2144">
        <v>0</v>
      </c>
      <c r="Y2144">
        <v>7</v>
      </c>
      <c r="Z2144">
        <v>23</v>
      </c>
      <c r="AA2144">
        <f>Z2144/P2144</f>
        <v>4.267161410018553E-2</v>
      </c>
      <c r="AB2144" s="11" t="s">
        <v>506</v>
      </c>
      <c r="AC2144" t="s">
        <v>59</v>
      </c>
      <c r="AD2144">
        <v>1</v>
      </c>
      <c r="AE2144" t="str">
        <f>IF(AD2144&gt;3, "Prefers Discount", "Discount Indifferent")</f>
        <v>Discount Indifferent</v>
      </c>
      <c r="AF2144">
        <v>2</v>
      </c>
      <c r="AG2144">
        <v>1</v>
      </c>
      <c r="AH2144">
        <v>0</v>
      </c>
      <c r="AI2144" t="str">
        <f>INDEX($AF$1:$AH$1,MATCH(MAX(AF2144:AH2144),AF2144:AH2144,0))</f>
        <v>Store_Orders</v>
      </c>
      <c r="AJ2144">
        <v>8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f>SUM(AK2144:AO2144)</f>
        <v>0</v>
      </c>
      <c r="AQ2144" t="s">
        <v>67</v>
      </c>
      <c r="AR2144">
        <v>1</v>
      </c>
      <c r="AS2144" t="str">
        <f>IF(OR(AK2144&gt;0, AL2144&gt;0, AM2144&gt;0, AN2144&gt;0, AO2144&gt;0), "Converted", "Not Converted")</f>
        <v>Not Converted</v>
      </c>
      <c r="AT2144">
        <v>0</v>
      </c>
      <c r="AU2144">
        <v>3</v>
      </c>
      <c r="AV2144">
        <v>11</v>
      </c>
      <c r="AW2144">
        <f>IF(Z2144&gt;607, 4, 0)</f>
        <v>0</v>
      </c>
      <c r="AX2144">
        <f>IF(AA2144&gt;1.6588, 3, 0)</f>
        <v>0</v>
      </c>
      <c r="AY2144">
        <f>IF(P2144&gt;401, 2, 0)</f>
        <v>2</v>
      </c>
      <c r="AZ2144">
        <f>IF(I2144&gt;52915.77, 1, 0)</f>
        <v>0</v>
      </c>
      <c r="BA2144">
        <f>SUM(AW2144:AZ2144)</f>
        <v>2</v>
      </c>
      <c r="BB2144" t="str">
        <f>VLOOKUP(BA2144,'Standard Deviations'!$L$1:$M$11,2,TRUE)</f>
        <v>Bronze</v>
      </c>
    </row>
    <row r="2145" spans="1:54">
      <c r="A2145">
        <v>8254</v>
      </c>
      <c r="B2145">
        <v>1974</v>
      </c>
      <c r="C2145">
        <f>2024-B2145</f>
        <v>50</v>
      </c>
      <c r="D2145" t="str">
        <f>VLOOKUP(B2145,Reference!$A$1:$B$125, 2)</f>
        <v>Gen X</v>
      </c>
      <c r="E2145" t="s">
        <v>68</v>
      </c>
      <c r="F2145" t="str">
        <f>IF(E2145="High School", "No College", "College")</f>
        <v>College</v>
      </c>
      <c r="G2145" t="s">
        <v>55</v>
      </c>
      <c r="H2145">
        <v>34596</v>
      </c>
      <c r="I2145">
        <v>34596</v>
      </c>
      <c r="J2145" s="4" t="s">
        <v>175</v>
      </c>
      <c r="K2145">
        <v>1</v>
      </c>
      <c r="L2145">
        <v>0</v>
      </c>
      <c r="M2145" t="str">
        <f>IF(OR(K2145&gt;0, L2145&gt;0), "Parent", "Not Parent")</f>
        <v>Parent</v>
      </c>
      <c r="N2145" t="s">
        <v>221</v>
      </c>
      <c r="O2145" s="8">
        <v>41916</v>
      </c>
      <c r="P2145" s="9">
        <f>O2145-N2145</f>
        <v>539</v>
      </c>
      <c r="Q2145">
        <v>48</v>
      </c>
      <c r="R2145" s="9">
        <f>P2145-Q2145</f>
        <v>491</v>
      </c>
      <c r="S2145" s="8">
        <f>O2145-R2145</f>
        <v>41425</v>
      </c>
      <c r="T2145">
        <v>14</v>
      </c>
      <c r="U2145">
        <v>0</v>
      </c>
      <c r="V2145">
        <v>2</v>
      </c>
      <c r="W2145">
        <v>0</v>
      </c>
      <c r="X2145">
        <v>0</v>
      </c>
      <c r="Y2145">
        <v>7</v>
      </c>
      <c r="Z2145">
        <v>23</v>
      </c>
      <c r="AA2145">
        <f>Z2145/P2145</f>
        <v>4.267161410018553E-2</v>
      </c>
      <c r="AB2145" s="11" t="s">
        <v>506</v>
      </c>
      <c r="AC2145" t="s">
        <v>59</v>
      </c>
      <c r="AD2145">
        <v>1</v>
      </c>
      <c r="AE2145" t="str">
        <f>IF(AD2145&gt;3, "Prefers Discount", "Discount Indifferent")</f>
        <v>Discount Indifferent</v>
      </c>
      <c r="AF2145">
        <v>2</v>
      </c>
      <c r="AG2145">
        <v>1</v>
      </c>
      <c r="AH2145">
        <v>0</v>
      </c>
      <c r="AI2145" t="str">
        <f>INDEX($AF$1:$AH$1,MATCH(MAX(AF2145:AH2145),AF2145:AH2145,0))</f>
        <v>Store_Orders</v>
      </c>
      <c r="AJ2145">
        <v>8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f>SUM(AK2145:AO2145)</f>
        <v>0</v>
      </c>
      <c r="AQ2145" t="s">
        <v>67</v>
      </c>
      <c r="AR2145">
        <v>0</v>
      </c>
      <c r="AS2145" t="str">
        <f>IF(OR(AK2145&gt;0, AL2145&gt;0, AM2145&gt;0, AN2145&gt;0, AO2145&gt;0), "Converted", "Not Converted")</f>
        <v>Not Converted</v>
      </c>
      <c r="AT2145">
        <v>0</v>
      </c>
      <c r="AU2145">
        <v>3</v>
      </c>
      <c r="AV2145">
        <v>11</v>
      </c>
      <c r="AW2145">
        <f>IF(Z2145&gt;607, 4, 0)</f>
        <v>0</v>
      </c>
      <c r="AX2145">
        <f>IF(AA2145&gt;1.6588, 3, 0)</f>
        <v>0</v>
      </c>
      <c r="AY2145">
        <f>IF(P2145&gt;401, 2, 0)</f>
        <v>2</v>
      </c>
      <c r="AZ2145">
        <f>IF(I2145&gt;52915.77, 1, 0)</f>
        <v>0</v>
      </c>
      <c r="BA2145">
        <f>SUM(AW2145:AZ2145)</f>
        <v>2</v>
      </c>
      <c r="BB2145" t="str">
        <f>VLOOKUP(BA2145,'Standard Deviations'!$L$1:$M$11,2,TRUE)</f>
        <v>Bronze</v>
      </c>
    </row>
    <row r="2146" spans="1:54">
      <c r="A2146">
        <v>5181</v>
      </c>
      <c r="B2146">
        <v>1982</v>
      </c>
      <c r="C2146">
        <f>2024-B2146</f>
        <v>42</v>
      </c>
      <c r="D2146" t="str">
        <f>VLOOKUP(B2146,Reference!$A$1:$B$125, 2)</f>
        <v>Millennials</v>
      </c>
      <c r="E2146" t="s">
        <v>546</v>
      </c>
      <c r="F2146" t="str">
        <f>IF(E2146="High School", "No College", "College")</f>
        <v>No College</v>
      </c>
      <c r="G2146" t="s">
        <v>60</v>
      </c>
      <c r="H2146">
        <v>24367</v>
      </c>
      <c r="I2146">
        <v>24367</v>
      </c>
      <c r="J2146" s="4" t="s">
        <v>341</v>
      </c>
      <c r="K2146">
        <v>1</v>
      </c>
      <c r="L2146">
        <v>0</v>
      </c>
      <c r="M2146" t="str">
        <f>IF(OR(K2146&gt;0, L2146&gt;0), "Parent", "Not Parent")</f>
        <v>Parent</v>
      </c>
      <c r="N2146" t="s">
        <v>612</v>
      </c>
      <c r="O2146" s="8">
        <v>41916</v>
      </c>
      <c r="P2146" s="9">
        <f>O2146-N2146</f>
        <v>563</v>
      </c>
      <c r="Q2146">
        <v>58</v>
      </c>
      <c r="R2146" s="9">
        <f>P2146-Q2146</f>
        <v>505</v>
      </c>
      <c r="S2146" s="8">
        <f>O2146-R2146</f>
        <v>41411</v>
      </c>
      <c r="T2146">
        <v>2</v>
      </c>
      <c r="U2146">
        <v>4</v>
      </c>
      <c r="V2146">
        <v>2</v>
      </c>
      <c r="W2146">
        <v>0</v>
      </c>
      <c r="X2146">
        <v>11</v>
      </c>
      <c r="Y2146">
        <v>5</v>
      </c>
      <c r="Z2146">
        <v>24</v>
      </c>
      <c r="AA2146">
        <f>Z2146/P2146</f>
        <v>4.2628774422735348E-2</v>
      </c>
      <c r="AB2146" s="14" t="s">
        <v>506</v>
      </c>
      <c r="AC2146" s="13" t="s">
        <v>63</v>
      </c>
      <c r="AD2146">
        <v>1</v>
      </c>
      <c r="AE2146" t="str">
        <f>IF(AD2146&gt;3, "Prefers Discount", "Discount Indifferent")</f>
        <v>Discount Indifferent</v>
      </c>
      <c r="AF2146">
        <v>2</v>
      </c>
      <c r="AG2146">
        <v>1</v>
      </c>
      <c r="AH2146">
        <v>0</v>
      </c>
      <c r="AI2146" t="str">
        <f>INDEX($AF$1:$AH$1,MATCH(MAX(AF2146:AH2146),AF2146:AH2146,0))</f>
        <v>Store_Orders</v>
      </c>
      <c r="AJ2146">
        <v>9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f>SUM(AK2146:AO2146)</f>
        <v>0</v>
      </c>
      <c r="AQ2146" t="s">
        <v>67</v>
      </c>
      <c r="AR2146">
        <v>0</v>
      </c>
      <c r="AS2146" t="str">
        <f>IF(OR(AK2146&gt;0, AL2146&gt;0, AM2146&gt;0, AN2146&gt;0, AO2146&gt;0), "Converted", "Not Converted")</f>
        <v>Not Converted</v>
      </c>
      <c r="AT2146">
        <v>0</v>
      </c>
      <c r="AU2146">
        <v>3</v>
      </c>
      <c r="AV2146">
        <v>11</v>
      </c>
      <c r="AW2146">
        <f>IF(Z2146&gt;607, 4, 0)</f>
        <v>0</v>
      </c>
      <c r="AX2146">
        <f>IF(AA2146&gt;1.6588, 3, 0)</f>
        <v>0</v>
      </c>
      <c r="AY2146">
        <f>IF(P2146&gt;401, 2, 0)</f>
        <v>2</v>
      </c>
      <c r="AZ2146">
        <f>IF(I2146&gt;52915.77, 1, 0)</f>
        <v>0</v>
      </c>
      <c r="BA2146">
        <f>SUM(AW2146:AZ2146)</f>
        <v>2</v>
      </c>
      <c r="BB2146" t="str">
        <f>VLOOKUP(BA2146,'Standard Deviations'!$L$1:$M$11,2,TRUE)</f>
        <v>Bronze</v>
      </c>
    </row>
    <row r="2147" spans="1:54">
      <c r="A2147">
        <v>4037</v>
      </c>
      <c r="B2147">
        <v>1976</v>
      </c>
      <c r="C2147">
        <f>2024-B2147</f>
        <v>48</v>
      </c>
      <c r="D2147" t="str">
        <f>VLOOKUP(B2147,Reference!$A$1:$B$125, 2)</f>
        <v>Gen X</v>
      </c>
      <c r="E2147" t="s">
        <v>54</v>
      </c>
      <c r="F2147" t="str">
        <f>IF(E2147="High School", "No College", "College")</f>
        <v>College</v>
      </c>
      <c r="G2147" t="s">
        <v>71</v>
      </c>
      <c r="H2147">
        <v>31859</v>
      </c>
      <c r="I2147">
        <v>31859</v>
      </c>
      <c r="J2147" s="4" t="s">
        <v>175</v>
      </c>
      <c r="K2147">
        <v>1</v>
      </c>
      <c r="L2147">
        <v>0</v>
      </c>
      <c r="M2147" t="str">
        <f>IF(OR(K2147&gt;0, L2147&gt;0), "Parent", "Not Parent")</f>
        <v>Parent</v>
      </c>
      <c r="N2147" t="s">
        <v>711</v>
      </c>
      <c r="O2147" s="8">
        <v>41916</v>
      </c>
      <c r="P2147" s="9">
        <f>O2147-N2147</f>
        <v>477</v>
      </c>
      <c r="Q2147">
        <v>77</v>
      </c>
      <c r="R2147" s="9">
        <f>P2147-Q2147</f>
        <v>400</v>
      </c>
      <c r="S2147" s="8">
        <f>O2147-R2147</f>
        <v>41516</v>
      </c>
      <c r="T2147">
        <v>3</v>
      </c>
      <c r="U2147">
        <v>1</v>
      </c>
      <c r="V2147">
        <v>3</v>
      </c>
      <c r="W2147">
        <v>8</v>
      </c>
      <c r="X2147">
        <v>0</v>
      </c>
      <c r="Y2147">
        <v>5</v>
      </c>
      <c r="Z2147">
        <v>20</v>
      </c>
      <c r="AA2147">
        <f>Z2147/P2147</f>
        <v>4.1928721174004195E-2</v>
      </c>
      <c r="AB2147" s="14" t="s">
        <v>506</v>
      </c>
      <c r="AC2147" s="13" t="s">
        <v>63</v>
      </c>
      <c r="AD2147">
        <v>1</v>
      </c>
      <c r="AE2147" t="str">
        <f>IF(AD2147&gt;3, "Prefers Discount", "Discount Indifferent")</f>
        <v>Discount Indifferent</v>
      </c>
      <c r="AF2147">
        <v>2</v>
      </c>
      <c r="AG2147">
        <v>1</v>
      </c>
      <c r="AH2147">
        <v>0</v>
      </c>
      <c r="AI2147" t="str">
        <f>INDEX($AF$1:$AH$1,MATCH(MAX(AF2147:AH2147),AF2147:AH2147,0))</f>
        <v>Store_Orders</v>
      </c>
      <c r="AJ2147">
        <v>7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f>SUM(AK2147:AO2147)</f>
        <v>0</v>
      </c>
      <c r="AQ2147" t="s">
        <v>67</v>
      </c>
      <c r="AR2147">
        <v>0</v>
      </c>
      <c r="AS2147" t="str">
        <f>IF(OR(AK2147&gt;0, AL2147&gt;0, AM2147&gt;0, AN2147&gt;0, AO2147&gt;0), "Converted", "Not Converted")</f>
        <v>Not Converted</v>
      </c>
      <c r="AT2147">
        <v>0</v>
      </c>
      <c r="AU2147">
        <v>3</v>
      </c>
      <c r="AV2147">
        <v>11</v>
      </c>
      <c r="AW2147">
        <f>IF(Z2147&gt;607, 4, 0)</f>
        <v>0</v>
      </c>
      <c r="AX2147">
        <f>IF(AA2147&gt;1.6588, 3, 0)</f>
        <v>0</v>
      </c>
      <c r="AY2147">
        <f>IF(P2147&gt;401, 2, 0)</f>
        <v>2</v>
      </c>
      <c r="AZ2147">
        <f>IF(I2147&gt;52915.77, 1, 0)</f>
        <v>0</v>
      </c>
      <c r="BA2147">
        <f>SUM(AW2147:AZ2147)</f>
        <v>2</v>
      </c>
      <c r="BB2147" t="str">
        <f>VLOOKUP(BA2147,'Standard Deviations'!$L$1:$M$11,2,TRUE)</f>
        <v>Bronze</v>
      </c>
    </row>
    <row r="2148" spans="1:54">
      <c r="A2148">
        <v>606</v>
      </c>
      <c r="B2148">
        <v>1967</v>
      </c>
      <c r="C2148">
        <f>2024-B2148</f>
        <v>57</v>
      </c>
      <c r="D2148" t="str">
        <f>VLOOKUP(B2148,Reference!$A$1:$B$125, 2)</f>
        <v>Gen X</v>
      </c>
      <c r="E2148" t="s">
        <v>54</v>
      </c>
      <c r="F2148" t="str">
        <f>IF(E2148="High School", "No College", "College")</f>
        <v>College</v>
      </c>
      <c r="G2148" t="s">
        <v>60</v>
      </c>
      <c r="H2148">
        <v>25930</v>
      </c>
      <c r="I2148">
        <v>25930</v>
      </c>
      <c r="J2148" s="4" t="s">
        <v>341</v>
      </c>
      <c r="K2148">
        <v>1</v>
      </c>
      <c r="L2148">
        <v>1</v>
      </c>
      <c r="M2148" t="str">
        <f>IF(OR(K2148&gt;0, L2148&gt;0), "Parent", "Not Parent")</f>
        <v>Parent</v>
      </c>
      <c r="N2148" t="s">
        <v>734</v>
      </c>
      <c r="O2148" s="8">
        <v>41916</v>
      </c>
      <c r="P2148" s="9">
        <f>O2148-N2148</f>
        <v>359</v>
      </c>
      <c r="Q2148">
        <v>87</v>
      </c>
      <c r="R2148" s="9">
        <f>P2148-Q2148</f>
        <v>272</v>
      </c>
      <c r="S2148" s="8">
        <f>O2148-R2148</f>
        <v>41644</v>
      </c>
      <c r="T2148">
        <v>6</v>
      </c>
      <c r="U2148">
        <v>1</v>
      </c>
      <c r="V2148">
        <v>2</v>
      </c>
      <c r="W2148">
        <v>2</v>
      </c>
      <c r="X2148">
        <v>0</v>
      </c>
      <c r="Y2148">
        <v>4</v>
      </c>
      <c r="Z2148">
        <v>15</v>
      </c>
      <c r="AA2148">
        <f>Z2148/P2148</f>
        <v>4.1782729805013928E-2</v>
      </c>
      <c r="AB2148" s="14" t="s">
        <v>506</v>
      </c>
      <c r="AC2148" s="13" t="s">
        <v>63</v>
      </c>
      <c r="AD2148">
        <v>1</v>
      </c>
      <c r="AE2148" t="str">
        <f>IF(AD2148&gt;3, "Prefers Discount", "Discount Indifferent")</f>
        <v>Discount Indifferent</v>
      </c>
      <c r="AF2148">
        <v>2</v>
      </c>
      <c r="AG2148">
        <v>1</v>
      </c>
      <c r="AH2148">
        <v>0</v>
      </c>
      <c r="AI2148" t="str">
        <f>INDEX($AF$1:$AH$1,MATCH(MAX(AF2148:AH2148),AF2148:AH2148,0))</f>
        <v>Store_Orders</v>
      </c>
      <c r="AJ2148">
        <v>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f>SUM(AK2148:AO2148)</f>
        <v>0</v>
      </c>
      <c r="AQ2148" t="s">
        <v>67</v>
      </c>
      <c r="AR2148">
        <v>0</v>
      </c>
      <c r="AS2148" t="str">
        <f>IF(OR(AK2148&gt;0, AL2148&gt;0, AM2148&gt;0, AN2148&gt;0, AO2148&gt;0), "Converted", "Not Converted")</f>
        <v>Not Converted</v>
      </c>
      <c r="AT2148">
        <v>0</v>
      </c>
      <c r="AU2148">
        <v>3</v>
      </c>
      <c r="AV2148">
        <v>11</v>
      </c>
      <c r="AW2148">
        <f>IF(Z2148&gt;607, 4, 0)</f>
        <v>0</v>
      </c>
      <c r="AX2148">
        <f>IF(AA2148&gt;1.6588, 3, 0)</f>
        <v>0</v>
      </c>
      <c r="AY2148">
        <f>IF(P2148&gt;401, 2, 0)</f>
        <v>0</v>
      </c>
      <c r="AZ2148">
        <f>IF(I2148&gt;52915.77, 1, 0)</f>
        <v>0</v>
      </c>
      <c r="BA2148">
        <f>SUM(AW2148:AZ2148)</f>
        <v>0</v>
      </c>
      <c r="BB2148" t="str">
        <f>VLOOKUP(BA2148,'Standard Deviations'!$L$1:$M$11,2,TRUE)</f>
        <v>No Tier</v>
      </c>
    </row>
    <row r="2149" spans="1:54">
      <c r="A2149">
        <v>798</v>
      </c>
      <c r="B2149">
        <v>1987</v>
      </c>
      <c r="C2149">
        <f>2024-B2149</f>
        <v>37</v>
      </c>
      <c r="D2149" t="str">
        <f>VLOOKUP(B2149,Reference!$A$1:$B$125, 2)</f>
        <v>Millennials</v>
      </c>
      <c r="E2149" t="s">
        <v>54</v>
      </c>
      <c r="F2149" t="str">
        <f>IF(E2149="High School", "No College", "College")</f>
        <v>College</v>
      </c>
      <c r="G2149" t="s">
        <v>60</v>
      </c>
      <c r="H2149">
        <v>23442</v>
      </c>
      <c r="I2149">
        <v>23442</v>
      </c>
      <c r="J2149" s="4" t="s">
        <v>341</v>
      </c>
      <c r="K2149">
        <v>1</v>
      </c>
      <c r="L2149">
        <v>0</v>
      </c>
      <c r="M2149" t="str">
        <f>IF(OR(K2149&gt;0, L2149&gt;0), "Parent", "Not Parent")</f>
        <v>Parent</v>
      </c>
      <c r="N2149" t="s">
        <v>573</v>
      </c>
      <c r="O2149" s="8">
        <v>41916</v>
      </c>
      <c r="P2149" s="9">
        <f>O2149-N2149</f>
        <v>649</v>
      </c>
      <c r="Q2149">
        <v>71</v>
      </c>
      <c r="R2149" s="9">
        <f>P2149-Q2149</f>
        <v>578</v>
      </c>
      <c r="S2149" s="8">
        <f>O2149-R2149</f>
        <v>41338</v>
      </c>
      <c r="T2149">
        <v>2</v>
      </c>
      <c r="U2149">
        <v>0</v>
      </c>
      <c r="V2149">
        <v>6</v>
      </c>
      <c r="W2149">
        <v>8</v>
      </c>
      <c r="X2149">
        <v>6</v>
      </c>
      <c r="Y2149">
        <v>5</v>
      </c>
      <c r="Z2149">
        <v>27</v>
      </c>
      <c r="AA2149">
        <f>Z2149/P2149</f>
        <v>4.1602465331278891E-2</v>
      </c>
      <c r="AB2149" s="14" t="s">
        <v>506</v>
      </c>
      <c r="AC2149" s="13" t="s">
        <v>63</v>
      </c>
      <c r="AD2149">
        <v>1</v>
      </c>
      <c r="AE2149" t="str">
        <f>IF(AD2149&gt;3, "Prefers Discount", "Discount Indifferent")</f>
        <v>Discount Indifferent</v>
      </c>
      <c r="AF2149">
        <v>3</v>
      </c>
      <c r="AG2149">
        <v>1</v>
      </c>
      <c r="AH2149">
        <v>0</v>
      </c>
      <c r="AI2149" t="str">
        <f>INDEX($AF$1:$AH$1,MATCH(MAX(AF2149:AH2149),AF2149:AH2149,0))</f>
        <v>Store_Orders</v>
      </c>
      <c r="AJ2149">
        <v>7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f>SUM(AK2149:AO2149)</f>
        <v>0</v>
      </c>
      <c r="AQ2149" t="s">
        <v>67</v>
      </c>
      <c r="AR2149">
        <v>0</v>
      </c>
      <c r="AS2149" t="str">
        <f>IF(OR(AK2149&gt;0, AL2149&gt;0, AM2149&gt;0, AN2149&gt;0, AO2149&gt;0), "Converted", "Not Converted")</f>
        <v>Not Converted</v>
      </c>
      <c r="AT2149">
        <v>0</v>
      </c>
      <c r="AU2149">
        <v>3</v>
      </c>
      <c r="AV2149">
        <v>11</v>
      </c>
      <c r="AW2149">
        <f>IF(Z2149&gt;607, 4, 0)</f>
        <v>0</v>
      </c>
      <c r="AX2149">
        <f>IF(AA2149&gt;1.6588, 3, 0)</f>
        <v>0</v>
      </c>
      <c r="AY2149">
        <f>IF(P2149&gt;401, 2, 0)</f>
        <v>2</v>
      </c>
      <c r="AZ2149">
        <f>IF(I2149&gt;52915.77, 1, 0)</f>
        <v>0</v>
      </c>
      <c r="BA2149">
        <f>SUM(AW2149:AZ2149)</f>
        <v>2</v>
      </c>
      <c r="BB2149" t="str">
        <f>VLOOKUP(BA2149,'Standard Deviations'!$L$1:$M$11,2,TRUE)</f>
        <v>Bronze</v>
      </c>
    </row>
    <row r="2150" spans="1:54">
      <c r="A2150">
        <v>2217</v>
      </c>
      <c r="B2150">
        <v>1975</v>
      </c>
      <c r="C2150">
        <f>2024-B2150</f>
        <v>49</v>
      </c>
      <c r="D2150" t="str">
        <f>VLOOKUP(B2150,Reference!$A$1:$B$125, 2)</f>
        <v>Gen X</v>
      </c>
      <c r="E2150" t="s">
        <v>74</v>
      </c>
      <c r="F2150" t="str">
        <f>IF(E2150="High School", "No College", "College")</f>
        <v>College</v>
      </c>
      <c r="G2150" t="s">
        <v>55</v>
      </c>
      <c r="H2150">
        <v>37284</v>
      </c>
      <c r="I2150">
        <v>37284</v>
      </c>
      <c r="J2150" s="4" t="s">
        <v>175</v>
      </c>
      <c r="K2150">
        <v>1</v>
      </c>
      <c r="L2150">
        <v>1</v>
      </c>
      <c r="M2150" t="str">
        <f>IF(OR(K2150&gt;0, L2150&gt;0), "Parent", "Not Parent")</f>
        <v>Parent</v>
      </c>
      <c r="N2150" t="s">
        <v>392</v>
      </c>
      <c r="O2150" s="8">
        <v>41916</v>
      </c>
      <c r="P2150" s="9">
        <f>O2150-N2150</f>
        <v>554</v>
      </c>
      <c r="Q2150">
        <v>46</v>
      </c>
      <c r="R2150" s="9">
        <f>P2150-Q2150</f>
        <v>508</v>
      </c>
      <c r="S2150" s="8">
        <f>O2150-R2150</f>
        <v>41408</v>
      </c>
      <c r="T2150">
        <v>11</v>
      </c>
      <c r="U2150">
        <v>1</v>
      </c>
      <c r="V2150">
        <v>2</v>
      </c>
      <c r="W2150">
        <v>2</v>
      </c>
      <c r="X2150">
        <v>1</v>
      </c>
      <c r="Y2150">
        <v>6</v>
      </c>
      <c r="Z2150">
        <v>23</v>
      </c>
      <c r="AA2150">
        <f>Z2150/P2150</f>
        <v>4.1516245487364621E-2</v>
      </c>
      <c r="AB2150" s="11" t="s">
        <v>506</v>
      </c>
      <c r="AC2150" t="s">
        <v>59</v>
      </c>
      <c r="AD2150">
        <v>1</v>
      </c>
      <c r="AE2150" t="str">
        <f>IF(AD2150&gt;3, "Prefers Discount", "Discount Indifferent")</f>
        <v>Discount Indifferent</v>
      </c>
      <c r="AF2150">
        <v>3</v>
      </c>
      <c r="AG2150">
        <v>0</v>
      </c>
      <c r="AH2150">
        <v>0</v>
      </c>
      <c r="AI2150" t="str">
        <f>INDEX($AF$1:$AH$1,MATCH(MAX(AF2150:AH2150),AF2150:AH2150,0))</f>
        <v>Store_Orders</v>
      </c>
      <c r="AJ2150">
        <v>6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f>SUM(AK2150:AO2150)</f>
        <v>0</v>
      </c>
      <c r="AQ2150" t="s">
        <v>67</v>
      </c>
      <c r="AR2150">
        <v>0</v>
      </c>
      <c r="AS2150" t="str">
        <f>IF(OR(AK2150&gt;0, AL2150&gt;0, AM2150&gt;0, AN2150&gt;0, AO2150&gt;0), "Converted", "Not Converted")</f>
        <v>Not Converted</v>
      </c>
      <c r="AT2150">
        <v>0</v>
      </c>
      <c r="AU2150">
        <v>3</v>
      </c>
      <c r="AV2150">
        <v>11</v>
      </c>
      <c r="AW2150">
        <f>IF(Z2150&gt;607, 4, 0)</f>
        <v>0</v>
      </c>
      <c r="AX2150">
        <f>IF(AA2150&gt;1.6588, 3, 0)</f>
        <v>0</v>
      </c>
      <c r="AY2150">
        <f>IF(P2150&gt;401, 2, 0)</f>
        <v>2</v>
      </c>
      <c r="AZ2150">
        <f>IF(I2150&gt;52915.77, 1, 0)</f>
        <v>0</v>
      </c>
      <c r="BA2150">
        <f>SUM(AW2150:AZ2150)</f>
        <v>2</v>
      </c>
      <c r="BB2150" t="str">
        <f>VLOOKUP(BA2150,'Standard Deviations'!$L$1:$M$11,2,TRUE)</f>
        <v>Bronze</v>
      </c>
    </row>
    <row r="2151" spans="1:54">
      <c r="A2151">
        <v>4102</v>
      </c>
      <c r="B2151">
        <v>1975</v>
      </c>
      <c r="C2151">
        <f>2024-B2151</f>
        <v>49</v>
      </c>
      <c r="D2151" t="str">
        <f>VLOOKUP(B2151,Reference!$A$1:$B$125, 2)</f>
        <v>Gen X</v>
      </c>
      <c r="E2151" t="s">
        <v>74</v>
      </c>
      <c r="F2151" t="str">
        <f>IF(E2151="High School", "No College", "College")</f>
        <v>College</v>
      </c>
      <c r="G2151" t="s">
        <v>55</v>
      </c>
      <c r="H2151">
        <v>37284</v>
      </c>
      <c r="I2151">
        <v>37284</v>
      </c>
      <c r="J2151" s="4" t="s">
        <v>175</v>
      </c>
      <c r="K2151">
        <v>1</v>
      </c>
      <c r="L2151">
        <v>1</v>
      </c>
      <c r="M2151" t="str">
        <f>IF(OR(K2151&gt;0, L2151&gt;0), "Parent", "Not Parent")</f>
        <v>Parent</v>
      </c>
      <c r="N2151" t="s">
        <v>392</v>
      </c>
      <c r="O2151" s="8">
        <v>41916</v>
      </c>
      <c r="P2151" s="9">
        <f>O2151-N2151</f>
        <v>554</v>
      </c>
      <c r="Q2151">
        <v>46</v>
      </c>
      <c r="R2151" s="9">
        <f>P2151-Q2151</f>
        <v>508</v>
      </c>
      <c r="S2151" s="8">
        <f>O2151-R2151</f>
        <v>41408</v>
      </c>
      <c r="T2151">
        <v>11</v>
      </c>
      <c r="U2151">
        <v>1</v>
      </c>
      <c r="V2151">
        <v>2</v>
      </c>
      <c r="W2151">
        <v>2</v>
      </c>
      <c r="X2151">
        <v>1</v>
      </c>
      <c r="Y2151">
        <v>6</v>
      </c>
      <c r="Z2151">
        <v>23</v>
      </c>
      <c r="AA2151">
        <f>Z2151/P2151</f>
        <v>4.1516245487364621E-2</v>
      </c>
      <c r="AB2151" s="11" t="s">
        <v>506</v>
      </c>
      <c r="AC2151" t="s">
        <v>59</v>
      </c>
      <c r="AD2151">
        <v>1</v>
      </c>
      <c r="AE2151" t="str">
        <f>IF(AD2151&gt;3, "Prefers Discount", "Discount Indifferent")</f>
        <v>Discount Indifferent</v>
      </c>
      <c r="AF2151">
        <v>3</v>
      </c>
      <c r="AG2151">
        <v>0</v>
      </c>
      <c r="AH2151">
        <v>0</v>
      </c>
      <c r="AI2151" t="str">
        <f>INDEX($AF$1:$AH$1,MATCH(MAX(AF2151:AH2151),AF2151:AH2151,0))</f>
        <v>Store_Orders</v>
      </c>
      <c r="AJ2151">
        <v>6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f>SUM(AK2151:AO2151)</f>
        <v>0</v>
      </c>
      <c r="AQ2151" t="s">
        <v>67</v>
      </c>
      <c r="AR2151">
        <v>0</v>
      </c>
      <c r="AS2151" t="str">
        <f>IF(OR(AK2151&gt;0, AL2151&gt;0, AM2151&gt;0, AN2151&gt;0, AO2151&gt;0), "Converted", "Not Converted")</f>
        <v>Not Converted</v>
      </c>
      <c r="AT2151">
        <v>0</v>
      </c>
      <c r="AU2151">
        <v>3</v>
      </c>
      <c r="AV2151">
        <v>11</v>
      </c>
      <c r="AW2151">
        <f>IF(Z2151&gt;607, 4, 0)</f>
        <v>0</v>
      </c>
      <c r="AX2151">
        <f>IF(AA2151&gt;1.6588, 3, 0)</f>
        <v>0</v>
      </c>
      <c r="AY2151">
        <f>IF(P2151&gt;401, 2, 0)</f>
        <v>2</v>
      </c>
      <c r="AZ2151">
        <f>IF(I2151&gt;52915.77, 1, 0)</f>
        <v>0</v>
      </c>
      <c r="BA2151">
        <f>SUM(AW2151:AZ2151)</f>
        <v>2</v>
      </c>
      <c r="BB2151" t="str">
        <f>VLOOKUP(BA2151,'Standard Deviations'!$L$1:$M$11,2,TRUE)</f>
        <v>Bronze</v>
      </c>
    </row>
    <row r="2152" spans="1:54">
      <c r="A2152">
        <v>10250</v>
      </c>
      <c r="B2152">
        <v>1947</v>
      </c>
      <c r="C2152">
        <f>2024-B2152</f>
        <v>77</v>
      </c>
      <c r="D2152" t="str">
        <f>VLOOKUP(B2152,Reference!$A$1:$B$125, 2)</f>
        <v>Boomers</v>
      </c>
      <c r="E2152" t="s">
        <v>546</v>
      </c>
      <c r="F2152" t="str">
        <f>IF(E2152="High School", "No College", "College")</f>
        <v>No College</v>
      </c>
      <c r="G2152" t="s">
        <v>65</v>
      </c>
      <c r="H2152">
        <v>28389</v>
      </c>
      <c r="I2152">
        <v>28389</v>
      </c>
      <c r="J2152" s="4" t="s">
        <v>341</v>
      </c>
      <c r="K2152">
        <v>0</v>
      </c>
      <c r="L2152">
        <v>0</v>
      </c>
      <c r="M2152" t="str">
        <f>IF(OR(K2152&gt;0, L2152&gt;0), "Parent", "Not Parent")</f>
        <v>Not Parent</v>
      </c>
      <c r="N2152" t="s">
        <v>584</v>
      </c>
      <c r="O2152" s="8">
        <v>41916</v>
      </c>
      <c r="P2152" s="9">
        <f>O2152-N2152</f>
        <v>683</v>
      </c>
      <c r="Q2152">
        <v>49</v>
      </c>
      <c r="R2152" s="9">
        <f>P2152-Q2152</f>
        <v>634</v>
      </c>
      <c r="S2152" s="8">
        <f>O2152-R2152</f>
        <v>41282</v>
      </c>
      <c r="T2152">
        <v>1</v>
      </c>
      <c r="U2152">
        <v>5</v>
      </c>
      <c r="V2152">
        <v>3</v>
      </c>
      <c r="W2152">
        <v>7</v>
      </c>
      <c r="X2152">
        <v>4</v>
      </c>
      <c r="Y2152">
        <v>8</v>
      </c>
      <c r="Z2152">
        <v>28</v>
      </c>
      <c r="AA2152">
        <f>Z2152/P2152</f>
        <v>4.0995607613469986E-2</v>
      </c>
      <c r="AB2152" s="11" t="s">
        <v>506</v>
      </c>
      <c r="AC2152" t="s">
        <v>59</v>
      </c>
      <c r="AD2152">
        <v>1</v>
      </c>
      <c r="AE2152" t="str">
        <f>IF(AD2152&gt;3, "Prefers Discount", "Discount Indifferent")</f>
        <v>Discount Indifferent</v>
      </c>
      <c r="AF2152">
        <v>2</v>
      </c>
      <c r="AG2152">
        <v>1</v>
      </c>
      <c r="AH2152">
        <v>0</v>
      </c>
      <c r="AI2152" t="str">
        <f>INDEX($AF$1:$AH$1,MATCH(MAX(AF2152:AH2152),AF2152:AH2152,0))</f>
        <v>Store_Orders</v>
      </c>
      <c r="AJ2152">
        <v>7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f>SUM(AK2152:AO2152)</f>
        <v>0</v>
      </c>
      <c r="AQ2152" t="s">
        <v>67</v>
      </c>
      <c r="AR2152">
        <v>0</v>
      </c>
      <c r="AS2152" t="str">
        <f>IF(OR(AK2152&gt;0, AL2152&gt;0, AM2152&gt;0, AN2152&gt;0, AO2152&gt;0), "Converted", "Not Converted")</f>
        <v>Not Converted</v>
      </c>
      <c r="AT2152">
        <v>0</v>
      </c>
      <c r="AU2152">
        <v>3</v>
      </c>
      <c r="AV2152">
        <v>11</v>
      </c>
      <c r="AW2152">
        <f>IF(Z2152&gt;607, 4, 0)</f>
        <v>0</v>
      </c>
      <c r="AX2152">
        <f>IF(AA2152&gt;1.6588, 3, 0)</f>
        <v>0</v>
      </c>
      <c r="AY2152">
        <f>IF(P2152&gt;401, 2, 0)</f>
        <v>2</v>
      </c>
      <c r="AZ2152">
        <f>IF(I2152&gt;52915.77, 1, 0)</f>
        <v>0</v>
      </c>
      <c r="BA2152">
        <f>SUM(AW2152:AZ2152)</f>
        <v>2</v>
      </c>
      <c r="BB2152" t="str">
        <f>VLOOKUP(BA2152,'Standard Deviations'!$L$1:$M$11,2,TRUE)</f>
        <v>Bronze</v>
      </c>
    </row>
    <row r="2153" spans="1:54">
      <c r="A2153">
        <v>8162</v>
      </c>
      <c r="B2153">
        <v>1956</v>
      </c>
      <c r="C2153">
        <f>2024-B2153</f>
        <v>68</v>
      </c>
      <c r="D2153" t="str">
        <f>VLOOKUP(B2153,Reference!$A$1:$B$125, 2)</f>
        <v>Boomers</v>
      </c>
      <c r="E2153" t="s">
        <v>64</v>
      </c>
      <c r="F2153" t="str">
        <f>IF(E2153="High School", "No College", "College")</f>
        <v>College</v>
      </c>
      <c r="G2153" t="s">
        <v>65</v>
      </c>
      <c r="H2153">
        <v>14661</v>
      </c>
      <c r="I2153">
        <v>14661</v>
      </c>
      <c r="J2153" s="4" t="s">
        <v>341</v>
      </c>
      <c r="K2153">
        <v>0</v>
      </c>
      <c r="L2153">
        <v>0</v>
      </c>
      <c r="M2153" t="str">
        <f>IF(OR(K2153&gt;0, L2153&gt;0), "Parent", "Not Parent")</f>
        <v>Not Parent</v>
      </c>
      <c r="N2153" t="s">
        <v>645</v>
      </c>
      <c r="O2153" s="8">
        <v>41916</v>
      </c>
      <c r="P2153" s="9">
        <f>O2153-N2153</f>
        <v>641</v>
      </c>
      <c r="Q2153">
        <v>88</v>
      </c>
      <c r="R2153" s="9">
        <f>P2153-Q2153</f>
        <v>553</v>
      </c>
      <c r="S2153" s="8">
        <f>O2153-R2153</f>
        <v>41363</v>
      </c>
      <c r="T2153">
        <v>4</v>
      </c>
      <c r="U2153">
        <v>1</v>
      </c>
      <c r="V2153">
        <v>11</v>
      </c>
      <c r="W2153">
        <v>6</v>
      </c>
      <c r="X2153">
        <v>2</v>
      </c>
      <c r="Y2153">
        <v>2</v>
      </c>
      <c r="Z2153">
        <v>26</v>
      </c>
      <c r="AA2153">
        <f>Z2153/P2153</f>
        <v>4.0561622464898597E-2</v>
      </c>
      <c r="AB2153" s="14" t="s">
        <v>506</v>
      </c>
      <c r="AC2153" s="13" t="s">
        <v>63</v>
      </c>
      <c r="AD2153">
        <v>1</v>
      </c>
      <c r="AE2153" t="str">
        <f>IF(AD2153&gt;3, "Prefers Discount", "Discount Indifferent")</f>
        <v>Discount Indifferent</v>
      </c>
      <c r="AF2153">
        <v>3</v>
      </c>
      <c r="AG2153">
        <v>1</v>
      </c>
      <c r="AH2153">
        <v>0</v>
      </c>
      <c r="AI2153" t="str">
        <f>INDEX($AF$1:$AH$1,MATCH(MAX(AF2153:AH2153),AF2153:AH2153,0))</f>
        <v>Store_Orders</v>
      </c>
      <c r="AJ2153">
        <v>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f>SUM(AK2153:AO2153)</f>
        <v>0</v>
      </c>
      <c r="AQ2153" t="s">
        <v>67</v>
      </c>
      <c r="AR2153">
        <v>0</v>
      </c>
      <c r="AS2153" t="str">
        <f>IF(OR(AK2153&gt;0, AL2153&gt;0, AM2153&gt;0, AN2153&gt;0, AO2153&gt;0), "Converted", "Not Converted")</f>
        <v>Not Converted</v>
      </c>
      <c r="AT2153">
        <v>0</v>
      </c>
      <c r="AU2153">
        <v>3</v>
      </c>
      <c r="AV2153">
        <v>11</v>
      </c>
      <c r="AW2153">
        <f>IF(Z2153&gt;607, 4, 0)</f>
        <v>0</v>
      </c>
      <c r="AX2153">
        <f>IF(AA2153&gt;1.6588, 3, 0)</f>
        <v>0</v>
      </c>
      <c r="AY2153">
        <f>IF(P2153&gt;401, 2, 0)</f>
        <v>2</v>
      </c>
      <c r="AZ2153">
        <f>IF(I2153&gt;52915.77, 1, 0)</f>
        <v>0</v>
      </c>
      <c r="BA2153">
        <f>SUM(AW2153:AZ2153)</f>
        <v>2</v>
      </c>
      <c r="BB2153" t="str">
        <f>VLOOKUP(BA2153,'Standard Deviations'!$L$1:$M$11,2,TRUE)</f>
        <v>Bronze</v>
      </c>
    </row>
    <row r="2154" spans="1:54">
      <c r="A2154">
        <v>10913</v>
      </c>
      <c r="B2154">
        <v>1984</v>
      </c>
      <c r="C2154">
        <f>2024-B2154</f>
        <v>40</v>
      </c>
      <c r="D2154" t="str">
        <f>VLOOKUP(B2154,Reference!$A$1:$B$125, 2)</f>
        <v>Millennials</v>
      </c>
      <c r="E2154" t="s">
        <v>64</v>
      </c>
      <c r="F2154" t="str">
        <f>IF(E2154="High School", "No College", "College")</f>
        <v>College</v>
      </c>
      <c r="G2154" t="s">
        <v>60</v>
      </c>
      <c r="H2154">
        <v>31385</v>
      </c>
      <c r="I2154">
        <v>31385</v>
      </c>
      <c r="J2154" s="4" t="s">
        <v>341</v>
      </c>
      <c r="K2154">
        <v>1</v>
      </c>
      <c r="L2154">
        <v>0</v>
      </c>
      <c r="M2154" t="str">
        <f>IF(OR(K2154&gt;0, L2154&gt;0), "Parent", "Not Parent")</f>
        <v>Parent</v>
      </c>
      <c r="N2154" t="s">
        <v>514</v>
      </c>
      <c r="O2154" s="8">
        <v>41916</v>
      </c>
      <c r="P2154" s="9">
        <f>O2154-N2154</f>
        <v>668</v>
      </c>
      <c r="Q2154">
        <v>56</v>
      </c>
      <c r="R2154" s="9">
        <f>P2154-Q2154</f>
        <v>612</v>
      </c>
      <c r="S2154" s="8">
        <f>O2154-R2154</f>
        <v>41304</v>
      </c>
      <c r="T2154">
        <v>3</v>
      </c>
      <c r="U2154">
        <v>2</v>
      </c>
      <c r="V2154">
        <v>12</v>
      </c>
      <c r="W2154">
        <v>0</v>
      </c>
      <c r="X2154">
        <v>1</v>
      </c>
      <c r="Y2154">
        <v>9</v>
      </c>
      <c r="Z2154">
        <v>27</v>
      </c>
      <c r="AA2154">
        <f>Z2154/P2154</f>
        <v>4.0419161676646706E-2</v>
      </c>
      <c r="AB2154" s="14" t="s">
        <v>506</v>
      </c>
      <c r="AC2154" s="13" t="s">
        <v>63</v>
      </c>
      <c r="AD2154">
        <v>1</v>
      </c>
      <c r="AE2154" t="str">
        <f>IF(AD2154&gt;3, "Prefers Discount", "Discount Indifferent")</f>
        <v>Discount Indifferent</v>
      </c>
      <c r="AF2154">
        <v>2</v>
      </c>
      <c r="AG2154">
        <v>1</v>
      </c>
      <c r="AH2154">
        <v>0</v>
      </c>
      <c r="AI2154" t="str">
        <f>INDEX($AF$1:$AH$1,MATCH(MAX(AF2154:AH2154),AF2154:AH2154,0))</f>
        <v>Store_Orders</v>
      </c>
      <c r="AJ2154">
        <v>8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f>SUM(AK2154:AO2154)</f>
        <v>1</v>
      </c>
      <c r="AQ2154" t="str">
        <f>INDEX($AK$1:$AO$1,MATCH(MAX(AK2154:AO2154),AK2154:AO2154,0))</f>
        <v>Converted_on_Camp3</v>
      </c>
      <c r="AR2154">
        <v>1</v>
      </c>
      <c r="AS2154" t="str">
        <f>IF(OR(AK2154&gt;0, AL2154&gt;0, AM2154&gt;0, AN2154&gt;0, AO2154&gt;0), "Converted", "Not Converted")</f>
        <v>Converted</v>
      </c>
      <c r="AT2154">
        <v>0</v>
      </c>
      <c r="AU2154">
        <v>3</v>
      </c>
      <c r="AV2154">
        <v>11</v>
      </c>
      <c r="AW2154">
        <f>IF(Z2154&gt;607, 4, 0)</f>
        <v>0</v>
      </c>
      <c r="AX2154">
        <f>IF(AA2154&gt;1.6588, 3, 0)</f>
        <v>0</v>
      </c>
      <c r="AY2154">
        <f>IF(P2154&gt;401, 2, 0)</f>
        <v>2</v>
      </c>
      <c r="AZ2154">
        <f>IF(I2154&gt;52915.77, 1, 0)</f>
        <v>0</v>
      </c>
      <c r="BA2154">
        <f>SUM(AW2154:AZ2154)</f>
        <v>2</v>
      </c>
      <c r="BB2154" t="str">
        <f>VLOOKUP(BA2154,'Standard Deviations'!$L$1:$M$11,2,TRUE)</f>
        <v>Bronze</v>
      </c>
    </row>
    <row r="2155" spans="1:54">
      <c r="A2155">
        <v>10398</v>
      </c>
      <c r="B2155">
        <v>1981</v>
      </c>
      <c r="C2155">
        <f>2024-B2155</f>
        <v>43</v>
      </c>
      <c r="D2155" t="str">
        <f>VLOOKUP(B2155,Reference!$A$1:$B$125, 2)</f>
        <v>Millennials</v>
      </c>
      <c r="E2155" t="s">
        <v>74</v>
      </c>
      <c r="F2155" t="str">
        <f>IF(E2155="High School", "No College", "College")</f>
        <v>College</v>
      </c>
      <c r="G2155" t="s">
        <v>60</v>
      </c>
      <c r="H2155">
        <v>24336</v>
      </c>
      <c r="I2155">
        <v>24336</v>
      </c>
      <c r="J2155" s="4" t="s">
        <v>341</v>
      </c>
      <c r="K2155">
        <v>1</v>
      </c>
      <c r="L2155">
        <v>0</v>
      </c>
      <c r="M2155" t="str">
        <f>IF(OR(K2155&gt;0, L2155&gt;0), "Parent", "Not Parent")</f>
        <v>Parent</v>
      </c>
      <c r="N2155" t="s">
        <v>382</v>
      </c>
      <c r="O2155" s="8">
        <v>41916</v>
      </c>
      <c r="P2155" s="9">
        <f>O2155-N2155</f>
        <v>768</v>
      </c>
      <c r="Q2155">
        <v>82</v>
      </c>
      <c r="R2155" s="9">
        <f>P2155-Q2155</f>
        <v>686</v>
      </c>
      <c r="S2155" s="8">
        <f>O2155-R2155</f>
        <v>41230</v>
      </c>
      <c r="T2155">
        <v>1</v>
      </c>
      <c r="U2155">
        <v>6</v>
      </c>
      <c r="V2155">
        <v>2</v>
      </c>
      <c r="W2155">
        <v>8</v>
      </c>
      <c r="X2155">
        <v>2</v>
      </c>
      <c r="Y2155">
        <v>12</v>
      </c>
      <c r="Z2155">
        <v>31</v>
      </c>
      <c r="AA2155">
        <f>Z2155/P2155</f>
        <v>4.0364583333333336E-2</v>
      </c>
      <c r="AB2155" s="14" t="s">
        <v>506</v>
      </c>
      <c r="AC2155" s="13" t="s">
        <v>63</v>
      </c>
      <c r="AD2155">
        <v>1</v>
      </c>
      <c r="AE2155" t="str">
        <f>IF(AD2155&gt;3, "Prefers Discount", "Discount Indifferent")</f>
        <v>Discount Indifferent</v>
      </c>
      <c r="AF2155">
        <v>2</v>
      </c>
      <c r="AG2155">
        <v>1</v>
      </c>
      <c r="AH2155">
        <v>0</v>
      </c>
      <c r="AI2155" t="str">
        <f>INDEX($AF$1:$AH$1,MATCH(MAX(AF2155:AH2155),AF2155:AH2155,0))</f>
        <v>Store_Orders</v>
      </c>
      <c r="AJ2155">
        <v>7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f>SUM(AK2155:AO2155)</f>
        <v>0</v>
      </c>
      <c r="AQ2155" t="s">
        <v>67</v>
      </c>
      <c r="AR2155">
        <v>0</v>
      </c>
      <c r="AS2155" t="str">
        <f>IF(OR(AK2155&gt;0, AL2155&gt;0, AM2155&gt;0, AN2155&gt;0, AO2155&gt;0), "Converted", "Not Converted")</f>
        <v>Not Converted</v>
      </c>
      <c r="AT2155">
        <v>0</v>
      </c>
      <c r="AU2155">
        <v>3</v>
      </c>
      <c r="AV2155">
        <v>11</v>
      </c>
      <c r="AW2155">
        <f>IF(Z2155&gt;607, 4, 0)</f>
        <v>0</v>
      </c>
      <c r="AX2155">
        <f>IF(AA2155&gt;1.6588, 3, 0)</f>
        <v>0</v>
      </c>
      <c r="AY2155">
        <f>IF(P2155&gt;401, 2, 0)</f>
        <v>2</v>
      </c>
      <c r="AZ2155">
        <f>IF(I2155&gt;52915.77, 1, 0)</f>
        <v>0</v>
      </c>
      <c r="BA2155">
        <f>SUM(AW2155:AZ2155)</f>
        <v>2</v>
      </c>
      <c r="BB2155" t="str">
        <f>VLOOKUP(BA2155,'Standard Deviations'!$L$1:$M$11,2,TRUE)</f>
        <v>Bronze</v>
      </c>
    </row>
    <row r="2156" spans="1:54">
      <c r="A2156">
        <v>8369</v>
      </c>
      <c r="B2156">
        <v>1987</v>
      </c>
      <c r="C2156">
        <f>2024-B2156</f>
        <v>37</v>
      </c>
      <c r="D2156" t="str">
        <f>VLOOKUP(B2156,Reference!$A$1:$B$125, 2)</f>
        <v>Millennials</v>
      </c>
      <c r="E2156" t="s">
        <v>54</v>
      </c>
      <c r="F2156" t="str">
        <f>IF(E2156="High School", "No College", "College")</f>
        <v>College</v>
      </c>
      <c r="G2156" t="s">
        <v>65</v>
      </c>
      <c r="H2156">
        <v>18227</v>
      </c>
      <c r="I2156">
        <v>18227</v>
      </c>
      <c r="J2156" s="4" t="s">
        <v>341</v>
      </c>
      <c r="K2156">
        <v>1</v>
      </c>
      <c r="L2156">
        <v>0</v>
      </c>
      <c r="M2156" t="str">
        <f>IF(OR(K2156&gt;0, L2156&gt;0), "Parent", "Not Parent")</f>
        <v>Parent</v>
      </c>
      <c r="N2156" t="s">
        <v>471</v>
      </c>
      <c r="O2156" s="8">
        <v>41916</v>
      </c>
      <c r="P2156" s="9">
        <f>O2156-N2156</f>
        <v>695</v>
      </c>
      <c r="Q2156">
        <v>21</v>
      </c>
      <c r="R2156" s="9">
        <f>P2156-Q2156</f>
        <v>674</v>
      </c>
      <c r="S2156" s="8">
        <f>O2156-R2156</f>
        <v>41242</v>
      </c>
      <c r="T2156">
        <v>1</v>
      </c>
      <c r="U2156">
        <v>2</v>
      </c>
      <c r="V2156">
        <v>7</v>
      </c>
      <c r="W2156">
        <v>4</v>
      </c>
      <c r="X2156">
        <v>3</v>
      </c>
      <c r="Y2156">
        <v>11</v>
      </c>
      <c r="Z2156">
        <v>28</v>
      </c>
      <c r="AA2156">
        <f>Z2156/P2156</f>
        <v>4.0287769784172658E-2</v>
      </c>
      <c r="AB2156" s="11" t="s">
        <v>506</v>
      </c>
      <c r="AC2156" t="s">
        <v>59</v>
      </c>
      <c r="AD2156">
        <v>1</v>
      </c>
      <c r="AE2156" t="str">
        <f>IF(AD2156&gt;3, "Prefers Discount", "Discount Indifferent")</f>
        <v>Discount Indifferent</v>
      </c>
      <c r="AF2156">
        <v>2</v>
      </c>
      <c r="AG2156">
        <v>0</v>
      </c>
      <c r="AH2156">
        <v>1</v>
      </c>
      <c r="AI2156" t="str">
        <f>INDEX($AF$1:$AH$1,MATCH(MAX(AF2156:AH2156),AF2156:AH2156,0))</f>
        <v>Store_Orders</v>
      </c>
      <c r="AJ2156">
        <v>8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f>SUM(AK2156:AO2156)</f>
        <v>0</v>
      </c>
      <c r="AQ2156" t="s">
        <v>67</v>
      </c>
      <c r="AR2156">
        <v>0</v>
      </c>
      <c r="AS2156" t="str">
        <f>IF(OR(AK2156&gt;0, AL2156&gt;0, AM2156&gt;0, AN2156&gt;0, AO2156&gt;0), "Converted", "Not Converted")</f>
        <v>Not Converted</v>
      </c>
      <c r="AT2156">
        <v>0</v>
      </c>
      <c r="AU2156">
        <v>3</v>
      </c>
      <c r="AV2156">
        <v>11</v>
      </c>
      <c r="AW2156">
        <f>IF(Z2156&gt;607, 4, 0)</f>
        <v>0</v>
      </c>
      <c r="AX2156">
        <f>IF(AA2156&gt;1.6588, 3, 0)</f>
        <v>0</v>
      </c>
      <c r="AY2156">
        <f>IF(P2156&gt;401, 2, 0)</f>
        <v>2</v>
      </c>
      <c r="AZ2156">
        <f>IF(I2156&gt;52915.77, 1, 0)</f>
        <v>0</v>
      </c>
      <c r="BA2156">
        <f>SUM(AW2156:AZ2156)</f>
        <v>2</v>
      </c>
      <c r="BB2156" t="str">
        <f>VLOOKUP(BA2156,'Standard Deviations'!$L$1:$M$11,2,TRUE)</f>
        <v>Bronze</v>
      </c>
    </row>
    <row r="2157" spans="1:54">
      <c r="A2157">
        <v>1940</v>
      </c>
      <c r="B2157">
        <v>1986</v>
      </c>
      <c r="C2157">
        <f>2024-B2157</f>
        <v>38</v>
      </c>
      <c r="D2157" t="str">
        <f>VLOOKUP(B2157,Reference!$A$1:$B$125, 2)</f>
        <v>Millennials</v>
      </c>
      <c r="E2157" t="s">
        <v>54</v>
      </c>
      <c r="F2157" t="str">
        <f>IF(E2157="High School", "No College", "College")</f>
        <v>College</v>
      </c>
      <c r="G2157" t="s">
        <v>55</v>
      </c>
      <c r="H2157">
        <v>25252</v>
      </c>
      <c r="I2157">
        <v>25252</v>
      </c>
      <c r="J2157" s="4" t="s">
        <v>341</v>
      </c>
      <c r="K2157">
        <v>1</v>
      </c>
      <c r="L2157">
        <v>0</v>
      </c>
      <c r="M2157" t="str">
        <f>IF(OR(K2157&gt;0, L2157&gt;0), "Parent", "Not Parent")</f>
        <v>Parent</v>
      </c>
      <c r="N2157" t="s">
        <v>629</v>
      </c>
      <c r="O2157" s="8">
        <v>41916</v>
      </c>
      <c r="P2157" s="9">
        <f>O2157-N2157</f>
        <v>449</v>
      </c>
      <c r="Q2157">
        <v>26</v>
      </c>
      <c r="R2157" s="9">
        <f>P2157-Q2157</f>
        <v>423</v>
      </c>
      <c r="S2157" s="8">
        <f>O2157-R2157</f>
        <v>41493</v>
      </c>
      <c r="T2157">
        <v>1</v>
      </c>
      <c r="U2157">
        <v>3</v>
      </c>
      <c r="V2157">
        <v>4</v>
      </c>
      <c r="W2157">
        <v>2</v>
      </c>
      <c r="X2157">
        <v>2</v>
      </c>
      <c r="Y2157">
        <v>6</v>
      </c>
      <c r="Z2157">
        <v>18</v>
      </c>
      <c r="AA2157">
        <f>Z2157/P2157</f>
        <v>4.0089086859688199E-2</v>
      </c>
      <c r="AB2157" s="11" t="s">
        <v>506</v>
      </c>
      <c r="AC2157" t="s">
        <v>59</v>
      </c>
      <c r="AD2157">
        <v>1</v>
      </c>
      <c r="AE2157" t="str">
        <f>IF(AD2157&gt;3, "Prefers Discount", "Discount Indifferent")</f>
        <v>Discount Indifferent</v>
      </c>
      <c r="AF2157">
        <v>2</v>
      </c>
      <c r="AG2157">
        <v>1</v>
      </c>
      <c r="AH2157">
        <v>0</v>
      </c>
      <c r="AI2157" t="str">
        <f>INDEX($AF$1:$AH$1,MATCH(MAX(AF2157:AH2157),AF2157:AH2157,0))</f>
        <v>Store_Orders</v>
      </c>
      <c r="AJ2157">
        <v>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f>SUM(AK2157:AO2157)</f>
        <v>0</v>
      </c>
      <c r="AQ2157" t="s">
        <v>67</v>
      </c>
      <c r="AR2157">
        <v>0</v>
      </c>
      <c r="AS2157" t="str">
        <f>IF(OR(AK2157&gt;0, AL2157&gt;0, AM2157&gt;0, AN2157&gt;0, AO2157&gt;0), "Converted", "Not Converted")</f>
        <v>Not Converted</v>
      </c>
      <c r="AT2157">
        <v>0</v>
      </c>
      <c r="AU2157">
        <v>3</v>
      </c>
      <c r="AV2157">
        <v>11</v>
      </c>
      <c r="AW2157">
        <f>IF(Z2157&gt;607, 4, 0)</f>
        <v>0</v>
      </c>
      <c r="AX2157">
        <f>IF(AA2157&gt;1.6588, 3, 0)</f>
        <v>0</v>
      </c>
      <c r="AY2157">
        <f>IF(P2157&gt;401, 2, 0)</f>
        <v>2</v>
      </c>
      <c r="AZ2157">
        <f>IF(I2157&gt;52915.77, 1, 0)</f>
        <v>0</v>
      </c>
      <c r="BA2157">
        <f>SUM(AW2157:AZ2157)</f>
        <v>2</v>
      </c>
      <c r="BB2157" t="str">
        <f>VLOOKUP(BA2157,'Standard Deviations'!$L$1:$M$11,2,TRUE)</f>
        <v>Bronze</v>
      </c>
    </row>
    <row r="2158" spans="1:54">
      <c r="A2158">
        <v>8754</v>
      </c>
      <c r="B2158">
        <v>1974</v>
      </c>
      <c r="C2158">
        <f>2024-B2158</f>
        <v>50</v>
      </c>
      <c r="D2158" t="str">
        <f>VLOOKUP(B2158,Reference!$A$1:$B$125, 2)</f>
        <v>Gen X</v>
      </c>
      <c r="E2158" t="s">
        <v>68</v>
      </c>
      <c r="F2158" t="str">
        <f>IF(E2158="High School", "No College", "College")</f>
        <v>College</v>
      </c>
      <c r="G2158" t="s">
        <v>65</v>
      </c>
      <c r="H2158">
        <v>45068</v>
      </c>
      <c r="I2158">
        <v>45068</v>
      </c>
      <c r="J2158" s="4" t="s">
        <v>175</v>
      </c>
      <c r="K2158">
        <v>0</v>
      </c>
      <c r="L2158">
        <v>1</v>
      </c>
      <c r="M2158" t="str">
        <f>IF(OR(K2158&gt;0, L2158&gt;0), "Parent", "Not Parent")</f>
        <v>Parent</v>
      </c>
      <c r="N2158" t="s">
        <v>735</v>
      </c>
      <c r="O2158" s="8">
        <v>41916</v>
      </c>
      <c r="P2158" s="9">
        <f>O2158-N2158</f>
        <v>506</v>
      </c>
      <c r="Q2158">
        <v>25</v>
      </c>
      <c r="R2158" s="9">
        <f>P2158-Q2158</f>
        <v>481</v>
      </c>
      <c r="S2158" s="8">
        <f>O2158-R2158</f>
        <v>41435</v>
      </c>
      <c r="T2158">
        <v>14</v>
      </c>
      <c r="U2158">
        <v>0</v>
      </c>
      <c r="V2158">
        <v>3</v>
      </c>
      <c r="W2158">
        <v>0</v>
      </c>
      <c r="X2158">
        <v>0</v>
      </c>
      <c r="Y2158">
        <v>3</v>
      </c>
      <c r="Z2158">
        <v>20</v>
      </c>
      <c r="AA2158">
        <f>Z2158/P2158</f>
        <v>3.9525691699604744E-2</v>
      </c>
      <c r="AB2158" s="11" t="s">
        <v>506</v>
      </c>
      <c r="AC2158" t="s">
        <v>59</v>
      </c>
      <c r="AD2158">
        <v>1</v>
      </c>
      <c r="AE2158" t="str">
        <f>IF(AD2158&gt;3, "Prefers Discount", "Discount Indifferent")</f>
        <v>Discount Indifferent</v>
      </c>
      <c r="AF2158">
        <v>2</v>
      </c>
      <c r="AG2158">
        <v>1</v>
      </c>
      <c r="AH2158">
        <v>0</v>
      </c>
      <c r="AI2158" t="str">
        <f>INDEX($AF$1:$AH$1,MATCH(MAX(AF2158:AH2158),AF2158:AH2158,0))</f>
        <v>Store_Orders</v>
      </c>
      <c r="AJ2158">
        <v>7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f>SUM(AK2158:AO2158)</f>
        <v>0</v>
      </c>
      <c r="AQ2158" t="s">
        <v>67</v>
      </c>
      <c r="AR2158">
        <v>0</v>
      </c>
      <c r="AS2158" t="str">
        <f>IF(OR(AK2158&gt;0, AL2158&gt;0, AM2158&gt;0, AN2158&gt;0, AO2158&gt;0), "Converted", "Not Converted")</f>
        <v>Not Converted</v>
      </c>
      <c r="AT2158">
        <v>0</v>
      </c>
      <c r="AU2158">
        <v>3</v>
      </c>
      <c r="AV2158">
        <v>11</v>
      </c>
      <c r="AW2158">
        <f>IF(Z2158&gt;607, 4, 0)</f>
        <v>0</v>
      </c>
      <c r="AX2158">
        <f>IF(AA2158&gt;1.6588, 3, 0)</f>
        <v>0</v>
      </c>
      <c r="AY2158">
        <f>IF(P2158&gt;401, 2, 0)</f>
        <v>2</v>
      </c>
      <c r="AZ2158">
        <f>IF(I2158&gt;52915.77, 1, 0)</f>
        <v>0</v>
      </c>
      <c r="BA2158">
        <f>SUM(AW2158:AZ2158)</f>
        <v>2</v>
      </c>
      <c r="BB2158" t="str">
        <f>VLOOKUP(BA2158,'Standard Deviations'!$L$1:$M$11,2,TRUE)</f>
        <v>Bronze</v>
      </c>
    </row>
    <row r="2159" spans="1:54">
      <c r="A2159">
        <v>6147</v>
      </c>
      <c r="B2159">
        <v>1971</v>
      </c>
      <c r="C2159">
        <f>2024-B2159</f>
        <v>53</v>
      </c>
      <c r="D2159" t="str">
        <f>VLOOKUP(B2159,Reference!$A$1:$B$125, 2)</f>
        <v>Gen X</v>
      </c>
      <c r="E2159" t="s">
        <v>54</v>
      </c>
      <c r="F2159" t="str">
        <f>IF(E2159="High School", "No College", "College")</f>
        <v>College</v>
      </c>
      <c r="G2159" t="s">
        <v>71</v>
      </c>
      <c r="H2159">
        <v>25818</v>
      </c>
      <c r="I2159">
        <v>25818</v>
      </c>
      <c r="J2159" s="4" t="s">
        <v>341</v>
      </c>
      <c r="K2159">
        <v>1</v>
      </c>
      <c r="L2159">
        <v>0</v>
      </c>
      <c r="M2159" t="str">
        <f>IF(OR(K2159&gt;0, L2159&gt;0), "Parent", "Not Parent")</f>
        <v>Parent</v>
      </c>
      <c r="N2159" t="s">
        <v>565</v>
      </c>
      <c r="O2159" s="8">
        <v>41916</v>
      </c>
      <c r="P2159" s="9">
        <f>O2159-N2159</f>
        <v>716</v>
      </c>
      <c r="Q2159">
        <v>51</v>
      </c>
      <c r="R2159" s="9">
        <f>P2159-Q2159</f>
        <v>665</v>
      </c>
      <c r="S2159" s="8">
        <f>O2159-R2159</f>
        <v>41251</v>
      </c>
      <c r="T2159">
        <v>5</v>
      </c>
      <c r="U2159">
        <v>2</v>
      </c>
      <c r="V2159">
        <v>8</v>
      </c>
      <c r="W2159">
        <v>2</v>
      </c>
      <c r="X2159">
        <v>2</v>
      </c>
      <c r="Y2159">
        <v>9</v>
      </c>
      <c r="Z2159">
        <v>28</v>
      </c>
      <c r="AA2159">
        <f>Z2159/P2159</f>
        <v>3.9106145251396648E-2</v>
      </c>
      <c r="AB2159" s="14" t="s">
        <v>506</v>
      </c>
      <c r="AC2159" s="13" t="s">
        <v>63</v>
      </c>
      <c r="AD2159">
        <v>1</v>
      </c>
      <c r="AE2159" t="str">
        <f>IF(AD2159&gt;3, "Prefers Discount", "Discount Indifferent")</f>
        <v>Discount Indifferent</v>
      </c>
      <c r="AF2159">
        <v>2</v>
      </c>
      <c r="AG2159">
        <v>0</v>
      </c>
      <c r="AH2159">
        <v>1</v>
      </c>
      <c r="AI2159" t="str">
        <f>INDEX($AF$1:$AH$1,MATCH(MAX(AF2159:AH2159),AF2159:AH2159,0))</f>
        <v>Store_Orders</v>
      </c>
      <c r="AJ2159">
        <v>7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f>SUM(AK2159:AO2159)</f>
        <v>0</v>
      </c>
      <c r="AQ2159" t="s">
        <v>67</v>
      </c>
      <c r="AR2159">
        <v>0</v>
      </c>
      <c r="AS2159" t="str">
        <f>IF(OR(AK2159&gt;0, AL2159&gt;0, AM2159&gt;0, AN2159&gt;0, AO2159&gt;0), "Converted", "Not Converted")</f>
        <v>Not Converted</v>
      </c>
      <c r="AT2159">
        <v>0</v>
      </c>
      <c r="AU2159">
        <v>3</v>
      </c>
      <c r="AV2159">
        <v>11</v>
      </c>
      <c r="AW2159">
        <f>IF(Z2159&gt;607, 4, 0)</f>
        <v>0</v>
      </c>
      <c r="AX2159">
        <f>IF(AA2159&gt;1.6588, 3, 0)</f>
        <v>0</v>
      </c>
      <c r="AY2159">
        <f>IF(P2159&gt;401, 2, 0)</f>
        <v>2</v>
      </c>
      <c r="AZ2159">
        <f>IF(I2159&gt;52915.77, 1, 0)</f>
        <v>0</v>
      </c>
      <c r="BA2159">
        <f>SUM(AW2159:AZ2159)</f>
        <v>2</v>
      </c>
      <c r="BB2159" t="str">
        <f>VLOOKUP(BA2159,'Standard Deviations'!$L$1:$M$11,2,TRUE)</f>
        <v>Bronze</v>
      </c>
    </row>
    <row r="2160" spans="1:54">
      <c r="A2160">
        <v>10141</v>
      </c>
      <c r="B2160">
        <v>1960</v>
      </c>
      <c r="C2160">
        <f>2024-B2160</f>
        <v>64</v>
      </c>
      <c r="D2160" t="str">
        <f>VLOOKUP(B2160,Reference!$A$1:$B$125, 2)</f>
        <v>Boomers</v>
      </c>
      <c r="E2160" t="s">
        <v>64</v>
      </c>
      <c r="F2160" t="str">
        <f>IF(E2160="High School", "No College", "College")</f>
        <v>College</v>
      </c>
      <c r="G2160" t="s">
        <v>71</v>
      </c>
      <c r="H2160">
        <v>39228</v>
      </c>
      <c r="I2160">
        <v>39228</v>
      </c>
      <c r="J2160" s="4" t="s">
        <v>175</v>
      </c>
      <c r="K2160">
        <v>0</v>
      </c>
      <c r="L2160">
        <v>0</v>
      </c>
      <c r="M2160" t="str">
        <f>IF(OR(K2160&gt;0, L2160&gt;0), "Parent", "Not Parent")</f>
        <v>Not Parent</v>
      </c>
      <c r="N2160" t="s">
        <v>691</v>
      </c>
      <c r="O2160" s="8">
        <v>41916</v>
      </c>
      <c r="P2160" s="9">
        <f>O2160-N2160</f>
        <v>512</v>
      </c>
      <c r="Q2160">
        <v>1</v>
      </c>
      <c r="R2160" s="9">
        <f>P2160-Q2160</f>
        <v>511</v>
      </c>
      <c r="S2160" s="8">
        <f>O2160-R2160</f>
        <v>41405</v>
      </c>
      <c r="T2160">
        <v>7</v>
      </c>
      <c r="U2160">
        <v>1</v>
      </c>
      <c r="V2160">
        <v>6</v>
      </c>
      <c r="W2160">
        <v>0</v>
      </c>
      <c r="X2160">
        <v>3</v>
      </c>
      <c r="Y2160">
        <v>3</v>
      </c>
      <c r="Z2160">
        <v>20</v>
      </c>
      <c r="AA2160">
        <f>Z2160/P2160</f>
        <v>3.90625E-2</v>
      </c>
      <c r="AB2160" s="11" t="s">
        <v>506</v>
      </c>
      <c r="AC2160" t="s">
        <v>59</v>
      </c>
      <c r="AD2160">
        <v>1</v>
      </c>
      <c r="AE2160" t="str">
        <f>IF(AD2160&gt;3, "Prefers Discount", "Discount Indifferent")</f>
        <v>Discount Indifferent</v>
      </c>
      <c r="AF2160">
        <v>3</v>
      </c>
      <c r="AG2160">
        <v>0</v>
      </c>
      <c r="AH2160">
        <v>0</v>
      </c>
      <c r="AI2160" t="str">
        <f>INDEX($AF$1:$AH$1,MATCH(MAX(AF2160:AH2160),AF2160:AH2160,0))</f>
        <v>Store_Orders</v>
      </c>
      <c r="AJ2160">
        <v>4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f>SUM(AK2160:AO2160)</f>
        <v>0</v>
      </c>
      <c r="AQ2160" t="s">
        <v>67</v>
      </c>
      <c r="AR2160">
        <v>0</v>
      </c>
      <c r="AS2160" t="str">
        <f>IF(OR(AK2160&gt;0, AL2160&gt;0, AM2160&gt;0, AN2160&gt;0, AO2160&gt;0), "Converted", "Not Converted")</f>
        <v>Not Converted</v>
      </c>
      <c r="AT2160">
        <v>0</v>
      </c>
      <c r="AU2160">
        <v>3</v>
      </c>
      <c r="AV2160">
        <v>11</v>
      </c>
      <c r="AW2160">
        <f>IF(Z2160&gt;607, 4, 0)</f>
        <v>0</v>
      </c>
      <c r="AX2160">
        <f>IF(AA2160&gt;1.6588, 3, 0)</f>
        <v>0</v>
      </c>
      <c r="AY2160">
        <f>IF(P2160&gt;401, 2, 0)</f>
        <v>2</v>
      </c>
      <c r="AZ2160">
        <f>IF(I2160&gt;52915.77, 1, 0)</f>
        <v>0</v>
      </c>
      <c r="BA2160">
        <f>SUM(AW2160:AZ2160)</f>
        <v>2</v>
      </c>
      <c r="BB2160" t="str">
        <f>VLOOKUP(BA2160,'Standard Deviations'!$L$1:$M$11,2,TRUE)</f>
        <v>Bronze</v>
      </c>
    </row>
    <row r="2161" spans="1:54">
      <c r="A2161">
        <v>803</v>
      </c>
      <c r="B2161">
        <v>1968</v>
      </c>
      <c r="C2161">
        <f>2024-B2161</f>
        <v>56</v>
      </c>
      <c r="D2161" t="str">
        <f>VLOOKUP(B2161,Reference!$A$1:$B$125, 2)</f>
        <v>Gen X</v>
      </c>
      <c r="E2161" t="s">
        <v>54</v>
      </c>
      <c r="F2161" t="str">
        <f>IF(E2161="High School", "No College", "College")</f>
        <v>College</v>
      </c>
      <c r="G2161" t="s">
        <v>65</v>
      </c>
      <c r="H2161">
        <v>40521</v>
      </c>
      <c r="I2161">
        <v>40521</v>
      </c>
      <c r="J2161" s="4" t="s">
        <v>175</v>
      </c>
      <c r="K2161">
        <v>1</v>
      </c>
      <c r="L2161">
        <v>1</v>
      </c>
      <c r="M2161" t="str">
        <f>IF(OR(K2161&gt;0, L2161&gt;0), "Parent", "Not Parent")</f>
        <v>Parent</v>
      </c>
      <c r="N2161" t="s">
        <v>279</v>
      </c>
      <c r="O2161" s="8">
        <v>41916</v>
      </c>
      <c r="P2161" s="9">
        <f>O2161-N2161</f>
        <v>547</v>
      </c>
      <c r="Q2161">
        <v>82</v>
      </c>
      <c r="R2161" s="9">
        <f>P2161-Q2161</f>
        <v>465</v>
      </c>
      <c r="S2161" s="8">
        <f>O2161-R2161</f>
        <v>41451</v>
      </c>
      <c r="T2161">
        <v>12</v>
      </c>
      <c r="U2161">
        <v>0</v>
      </c>
      <c r="V2161">
        <v>5</v>
      </c>
      <c r="W2161">
        <v>0</v>
      </c>
      <c r="X2161">
        <v>0</v>
      </c>
      <c r="Y2161">
        <v>4</v>
      </c>
      <c r="Z2161">
        <v>21</v>
      </c>
      <c r="AA2161">
        <f>Z2161/P2161</f>
        <v>3.8391224862888484E-2</v>
      </c>
      <c r="AB2161" s="14" t="s">
        <v>506</v>
      </c>
      <c r="AC2161" s="13" t="s">
        <v>63</v>
      </c>
      <c r="AD2161">
        <v>1</v>
      </c>
      <c r="AE2161" t="str">
        <f>IF(AD2161&gt;3, "Prefers Discount", "Discount Indifferent")</f>
        <v>Discount Indifferent</v>
      </c>
      <c r="AF2161">
        <v>2</v>
      </c>
      <c r="AG2161">
        <v>0</v>
      </c>
      <c r="AH2161">
        <v>1</v>
      </c>
      <c r="AI2161" t="str">
        <f>INDEX($AF$1:$AH$1,MATCH(MAX(AF2161:AH2161),AF2161:AH2161,0))</f>
        <v>Store_Orders</v>
      </c>
      <c r="AJ2161">
        <v>5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f>SUM(AK2161:AO2161)</f>
        <v>0</v>
      </c>
      <c r="AQ2161" t="s">
        <v>67</v>
      </c>
      <c r="AR2161">
        <v>0</v>
      </c>
      <c r="AS2161" t="str">
        <f>IF(OR(AK2161&gt;0, AL2161&gt;0, AM2161&gt;0, AN2161&gt;0, AO2161&gt;0), "Converted", "Not Converted")</f>
        <v>Not Converted</v>
      </c>
      <c r="AT2161">
        <v>0</v>
      </c>
      <c r="AU2161">
        <v>3</v>
      </c>
      <c r="AV2161">
        <v>11</v>
      </c>
      <c r="AW2161">
        <f>IF(Z2161&gt;607, 4, 0)</f>
        <v>0</v>
      </c>
      <c r="AX2161">
        <f>IF(AA2161&gt;1.6588, 3, 0)</f>
        <v>0</v>
      </c>
      <c r="AY2161">
        <f>IF(P2161&gt;401, 2, 0)</f>
        <v>2</v>
      </c>
      <c r="AZ2161">
        <f>IF(I2161&gt;52915.77, 1, 0)</f>
        <v>0</v>
      </c>
      <c r="BA2161">
        <f>SUM(AW2161:AZ2161)</f>
        <v>2</v>
      </c>
      <c r="BB2161" t="str">
        <f>VLOOKUP(BA2161,'Standard Deviations'!$L$1:$M$11,2,TRUE)</f>
        <v>Bronze</v>
      </c>
    </row>
    <row r="2162" spans="1:54">
      <c r="A2162">
        <v>8977</v>
      </c>
      <c r="B2162">
        <v>1985</v>
      </c>
      <c r="C2162">
        <f>2024-B2162</f>
        <v>39</v>
      </c>
      <c r="D2162" t="str">
        <f>VLOOKUP(B2162,Reference!$A$1:$B$125, 2)</f>
        <v>Millennials</v>
      </c>
      <c r="E2162" t="s">
        <v>546</v>
      </c>
      <c r="F2162" t="str">
        <f>IF(E2162="High School", "No College", "College")</f>
        <v>No College</v>
      </c>
      <c r="G2162" t="s">
        <v>60</v>
      </c>
      <c r="H2162">
        <v>16581</v>
      </c>
      <c r="I2162">
        <v>16581</v>
      </c>
      <c r="J2162" s="4" t="s">
        <v>341</v>
      </c>
      <c r="K2162">
        <v>0</v>
      </c>
      <c r="L2162">
        <v>0</v>
      </c>
      <c r="M2162" t="str">
        <f>IF(OR(K2162&gt;0, L2162&gt;0), "Parent", "Not Parent")</f>
        <v>Not Parent</v>
      </c>
      <c r="N2162" t="s">
        <v>486</v>
      </c>
      <c r="O2162" s="8">
        <v>41916</v>
      </c>
      <c r="P2162" s="9">
        <f>O2162-N2162</f>
        <v>630</v>
      </c>
      <c r="Q2162">
        <v>51</v>
      </c>
      <c r="R2162" s="9">
        <f>P2162-Q2162</f>
        <v>579</v>
      </c>
      <c r="S2162" s="8">
        <f>O2162-R2162</f>
        <v>41337</v>
      </c>
      <c r="T2162">
        <v>1</v>
      </c>
      <c r="U2162">
        <v>3</v>
      </c>
      <c r="V2162">
        <v>4</v>
      </c>
      <c r="W2162">
        <v>2</v>
      </c>
      <c r="X2162">
        <v>3</v>
      </c>
      <c r="Y2162">
        <v>11</v>
      </c>
      <c r="Z2162">
        <v>24</v>
      </c>
      <c r="AA2162">
        <f>Z2162/P2162</f>
        <v>3.8095238095238099E-2</v>
      </c>
      <c r="AB2162" s="14" t="s">
        <v>506</v>
      </c>
      <c r="AC2162" s="13" t="s">
        <v>63</v>
      </c>
      <c r="AD2162">
        <v>1</v>
      </c>
      <c r="AE2162" t="str">
        <f>IF(AD2162&gt;3, "Prefers Discount", "Discount Indifferent")</f>
        <v>Discount Indifferent</v>
      </c>
      <c r="AF2162">
        <v>3</v>
      </c>
      <c r="AG2162">
        <v>0</v>
      </c>
      <c r="AH2162">
        <v>0</v>
      </c>
      <c r="AI2162" t="str">
        <f>INDEX($AF$1:$AH$1,MATCH(MAX(AF2162:AH2162),AF2162:AH2162,0))</f>
        <v>Store_Orders</v>
      </c>
      <c r="AJ2162">
        <v>4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f>SUM(AK2162:AO2162)</f>
        <v>0</v>
      </c>
      <c r="AQ2162" t="s">
        <v>67</v>
      </c>
      <c r="AR2162">
        <v>0</v>
      </c>
      <c r="AS2162" t="str">
        <f>IF(OR(AK2162&gt;0, AL2162&gt;0, AM2162&gt;0, AN2162&gt;0, AO2162&gt;0), "Converted", "Not Converted")</f>
        <v>Not Converted</v>
      </c>
      <c r="AT2162">
        <v>0</v>
      </c>
      <c r="AU2162">
        <v>3</v>
      </c>
      <c r="AV2162">
        <v>11</v>
      </c>
      <c r="AW2162">
        <f>IF(Z2162&gt;607, 4, 0)</f>
        <v>0</v>
      </c>
      <c r="AX2162">
        <f>IF(AA2162&gt;1.6588, 3, 0)</f>
        <v>0</v>
      </c>
      <c r="AY2162">
        <f>IF(P2162&gt;401, 2, 0)</f>
        <v>2</v>
      </c>
      <c r="AZ2162">
        <f>IF(I2162&gt;52915.77, 1, 0)</f>
        <v>0</v>
      </c>
      <c r="BA2162">
        <f>SUM(AW2162:AZ2162)</f>
        <v>2</v>
      </c>
      <c r="BB2162" t="str">
        <f>VLOOKUP(BA2162,'Standard Deviations'!$L$1:$M$11,2,TRUE)</f>
        <v>Bronze</v>
      </c>
    </row>
    <row r="2163" spans="1:54">
      <c r="A2163">
        <v>3081</v>
      </c>
      <c r="B2163">
        <v>1978</v>
      </c>
      <c r="C2163">
        <f>2024-B2163</f>
        <v>46</v>
      </c>
      <c r="D2163" t="str">
        <f>VLOOKUP(B2163,Reference!$A$1:$B$125, 2)</f>
        <v>Gen X</v>
      </c>
      <c r="E2163" t="s">
        <v>68</v>
      </c>
      <c r="F2163" t="str">
        <f>IF(E2163="High School", "No College", "College")</f>
        <v>College</v>
      </c>
      <c r="G2163" t="s">
        <v>55</v>
      </c>
      <c r="H2163">
        <v>41014</v>
      </c>
      <c r="I2163">
        <v>41014</v>
      </c>
      <c r="J2163" s="4" t="s">
        <v>175</v>
      </c>
      <c r="K2163">
        <v>1</v>
      </c>
      <c r="L2163">
        <v>0</v>
      </c>
      <c r="M2163" t="str">
        <f>IF(OR(K2163&gt;0, L2163&gt;0), "Parent", "Not Parent")</f>
        <v>Parent</v>
      </c>
      <c r="N2163" t="s">
        <v>295</v>
      </c>
      <c r="O2163" s="8">
        <v>41916</v>
      </c>
      <c r="P2163" s="9">
        <f>O2163-N2163</f>
        <v>530</v>
      </c>
      <c r="Q2163">
        <v>65</v>
      </c>
      <c r="R2163" s="9">
        <f>P2163-Q2163</f>
        <v>465</v>
      </c>
      <c r="S2163" s="8">
        <f>O2163-R2163</f>
        <v>41451</v>
      </c>
      <c r="T2163">
        <v>7</v>
      </c>
      <c r="U2163">
        <v>2</v>
      </c>
      <c r="V2163">
        <v>6</v>
      </c>
      <c r="W2163">
        <v>2</v>
      </c>
      <c r="X2163">
        <v>0</v>
      </c>
      <c r="Y2163">
        <v>3</v>
      </c>
      <c r="Z2163">
        <v>20</v>
      </c>
      <c r="AA2163">
        <f>Z2163/P2163</f>
        <v>3.7735849056603772E-2</v>
      </c>
      <c r="AB2163" s="14" t="s">
        <v>506</v>
      </c>
      <c r="AC2163" s="13" t="s">
        <v>63</v>
      </c>
      <c r="AD2163">
        <v>1</v>
      </c>
      <c r="AE2163" t="str">
        <f>IF(AD2163&gt;3, "Prefers Discount", "Discount Indifferent")</f>
        <v>Discount Indifferent</v>
      </c>
      <c r="AF2163">
        <v>2</v>
      </c>
      <c r="AG2163">
        <v>1</v>
      </c>
      <c r="AH2163">
        <v>0</v>
      </c>
      <c r="AI2163" t="str">
        <f>INDEX($AF$1:$AH$1,MATCH(MAX(AF2163:AH2163),AF2163:AH2163,0))</f>
        <v>Store_Orders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f>SUM(AK2163:AO2163)</f>
        <v>0</v>
      </c>
      <c r="AQ2163" t="s">
        <v>67</v>
      </c>
      <c r="AR2163">
        <v>0</v>
      </c>
      <c r="AS2163" t="str">
        <f>IF(OR(AK2163&gt;0, AL2163&gt;0, AM2163&gt;0, AN2163&gt;0, AO2163&gt;0), "Converted", "Not Converted")</f>
        <v>Not Converted</v>
      </c>
      <c r="AT2163">
        <v>0</v>
      </c>
      <c r="AU2163">
        <v>3</v>
      </c>
      <c r="AV2163">
        <v>11</v>
      </c>
      <c r="AW2163">
        <f>IF(Z2163&gt;607, 4, 0)</f>
        <v>0</v>
      </c>
      <c r="AX2163">
        <f>IF(AA2163&gt;1.6588, 3, 0)</f>
        <v>0</v>
      </c>
      <c r="AY2163">
        <f>IF(P2163&gt;401, 2, 0)</f>
        <v>2</v>
      </c>
      <c r="AZ2163">
        <f>IF(I2163&gt;52915.77, 1, 0)</f>
        <v>0</v>
      </c>
      <c r="BA2163">
        <f>SUM(AW2163:AZ2163)</f>
        <v>2</v>
      </c>
      <c r="BB2163" t="str">
        <f>VLOOKUP(BA2163,'Standard Deviations'!$L$1:$M$11,2,TRUE)</f>
        <v>Bronze</v>
      </c>
    </row>
    <row r="2164" spans="1:54">
      <c r="A2164">
        <v>10525</v>
      </c>
      <c r="B2164">
        <v>1986</v>
      </c>
      <c r="C2164">
        <f>2024-B2164</f>
        <v>38</v>
      </c>
      <c r="D2164" t="str">
        <f>VLOOKUP(B2164,Reference!$A$1:$B$125, 2)</f>
        <v>Millennials</v>
      </c>
      <c r="E2164" t="s">
        <v>54</v>
      </c>
      <c r="F2164" t="str">
        <f>IF(E2164="High School", "No College", "College")</f>
        <v>College</v>
      </c>
      <c r="G2164" t="s">
        <v>60</v>
      </c>
      <c r="H2164">
        <v>26576</v>
      </c>
      <c r="I2164">
        <v>26576</v>
      </c>
      <c r="J2164" s="4" t="s">
        <v>341</v>
      </c>
      <c r="K2164">
        <v>1</v>
      </c>
      <c r="L2164">
        <v>0</v>
      </c>
      <c r="M2164" t="str">
        <f>IF(OR(K2164&gt;0, L2164&gt;0), "Parent", "Not Parent")</f>
        <v>Parent</v>
      </c>
      <c r="N2164" t="s">
        <v>594</v>
      </c>
      <c r="O2164" s="8">
        <v>41916</v>
      </c>
      <c r="P2164" s="9">
        <f>O2164-N2164</f>
        <v>721</v>
      </c>
      <c r="Q2164">
        <v>40</v>
      </c>
      <c r="R2164" s="9">
        <f>P2164-Q2164</f>
        <v>681</v>
      </c>
      <c r="S2164" s="8">
        <f>O2164-R2164</f>
        <v>41235</v>
      </c>
      <c r="T2164">
        <v>10</v>
      </c>
      <c r="U2164">
        <v>0</v>
      </c>
      <c r="V2164">
        <v>8</v>
      </c>
      <c r="W2164">
        <v>0</v>
      </c>
      <c r="X2164">
        <v>0</v>
      </c>
      <c r="Y2164">
        <v>9</v>
      </c>
      <c r="Z2164">
        <v>27</v>
      </c>
      <c r="AA2164">
        <f>Z2164/P2164</f>
        <v>3.7447988904299581E-2</v>
      </c>
      <c r="AB2164" s="11" t="s">
        <v>506</v>
      </c>
      <c r="AC2164" t="s">
        <v>59</v>
      </c>
      <c r="AD2164">
        <v>1</v>
      </c>
      <c r="AE2164" t="str">
        <f>IF(AD2164&gt;3, "Prefers Discount", "Discount Indifferent")</f>
        <v>Discount Indifferent</v>
      </c>
      <c r="AF2164">
        <v>2</v>
      </c>
      <c r="AG2164">
        <v>1</v>
      </c>
      <c r="AH2164">
        <v>0</v>
      </c>
      <c r="AI2164" t="str">
        <f>INDEX($AF$1:$AH$1,MATCH(MAX(AF2164:AH2164),AF2164:AH2164,0))</f>
        <v>Store_Orders</v>
      </c>
      <c r="AJ2164">
        <v>9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f>SUM(AK2164:AO2164)</f>
        <v>1</v>
      </c>
      <c r="AQ2164" t="str">
        <f>INDEX($AK$1:$AO$1,MATCH(MAX(AK2164:AO2164),AK2164:AO2164,0))</f>
        <v>Converted_on_Camp3</v>
      </c>
      <c r="AR2164">
        <v>1</v>
      </c>
      <c r="AS2164" t="str">
        <f>IF(OR(AK2164&gt;0, AL2164&gt;0, AM2164&gt;0, AN2164&gt;0, AO2164&gt;0), "Converted", "Not Converted")</f>
        <v>Converted</v>
      </c>
      <c r="AT2164">
        <v>0</v>
      </c>
      <c r="AU2164">
        <v>3</v>
      </c>
      <c r="AV2164">
        <v>11</v>
      </c>
      <c r="AW2164">
        <f>IF(Z2164&gt;607, 4, 0)</f>
        <v>0</v>
      </c>
      <c r="AX2164">
        <f>IF(AA2164&gt;1.6588, 3, 0)</f>
        <v>0</v>
      </c>
      <c r="AY2164">
        <f>IF(P2164&gt;401, 2, 0)</f>
        <v>2</v>
      </c>
      <c r="AZ2164">
        <f>IF(I2164&gt;52915.77, 1, 0)</f>
        <v>0</v>
      </c>
      <c r="BA2164">
        <f>SUM(AW2164:AZ2164)</f>
        <v>2</v>
      </c>
      <c r="BB2164" t="str">
        <f>VLOOKUP(BA2164,'Standard Deviations'!$L$1:$M$11,2,TRUE)</f>
        <v>Bronze</v>
      </c>
    </row>
    <row r="2165" spans="1:54">
      <c r="A2165">
        <v>5342</v>
      </c>
      <c r="B2165">
        <v>1976</v>
      </c>
      <c r="C2165">
        <f>2024-B2165</f>
        <v>48</v>
      </c>
      <c r="D2165" t="str">
        <f>VLOOKUP(B2165,Reference!$A$1:$B$125, 2)</f>
        <v>Gen X</v>
      </c>
      <c r="E2165" t="s">
        <v>546</v>
      </c>
      <c r="F2165" t="str">
        <f>IF(E2165="High School", "No College", "College")</f>
        <v>No College</v>
      </c>
      <c r="G2165" t="s">
        <v>71</v>
      </c>
      <c r="H2165">
        <v>9548</v>
      </c>
      <c r="I2165">
        <v>114576</v>
      </c>
      <c r="J2165" t="s">
        <v>101</v>
      </c>
      <c r="K2165">
        <v>1</v>
      </c>
      <c r="L2165">
        <v>0</v>
      </c>
      <c r="M2165" t="str">
        <f>IF(OR(K2165&gt;0, L2165&gt;0), "Parent", "Not Parent")</f>
        <v>Parent</v>
      </c>
      <c r="N2165" t="s">
        <v>422</v>
      </c>
      <c r="O2165" s="8">
        <v>41916</v>
      </c>
      <c r="P2165" s="9">
        <f>O2165-N2165</f>
        <v>787</v>
      </c>
      <c r="Q2165">
        <v>31</v>
      </c>
      <c r="R2165" s="9">
        <f>P2165-Q2165</f>
        <v>756</v>
      </c>
      <c r="S2165" s="8">
        <f>O2165-R2165</f>
        <v>41160</v>
      </c>
      <c r="T2165">
        <v>0</v>
      </c>
      <c r="U2165">
        <v>1</v>
      </c>
      <c r="V2165">
        <v>3</v>
      </c>
      <c r="W2165">
        <v>10</v>
      </c>
      <c r="X2165">
        <v>6</v>
      </c>
      <c r="Y2165">
        <v>9</v>
      </c>
      <c r="Z2165">
        <v>29</v>
      </c>
      <c r="AA2165">
        <f>Z2165/P2165</f>
        <v>3.6848792884371026E-2</v>
      </c>
      <c r="AB2165" s="11" t="s">
        <v>506</v>
      </c>
      <c r="AC2165" t="s">
        <v>59</v>
      </c>
      <c r="AD2165">
        <v>2</v>
      </c>
      <c r="AE2165" t="str">
        <f>IF(AD2165&gt;3, "Prefers Discount", "Discount Indifferent")</f>
        <v>Discount Indifferent</v>
      </c>
      <c r="AF2165">
        <v>3</v>
      </c>
      <c r="AG2165">
        <v>1</v>
      </c>
      <c r="AH2165">
        <v>0</v>
      </c>
      <c r="AI2165" t="str">
        <f>INDEX($AF$1:$AH$1,MATCH(MAX(AF2165:AH2165),AF2165:AH2165,0))</f>
        <v>Store_Orders</v>
      </c>
      <c r="AJ2165">
        <v>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f>SUM(AK2165:AO2165)</f>
        <v>0</v>
      </c>
      <c r="AQ2165" t="s">
        <v>67</v>
      </c>
      <c r="AR2165">
        <v>0</v>
      </c>
      <c r="AS2165" t="str">
        <f>IF(OR(AK2165&gt;0, AL2165&gt;0, AM2165&gt;0, AN2165&gt;0, AO2165&gt;0), "Converted", "Not Converted")</f>
        <v>Not Converted</v>
      </c>
      <c r="AT2165">
        <v>0</v>
      </c>
      <c r="AU2165">
        <v>3</v>
      </c>
      <c r="AV2165">
        <v>11</v>
      </c>
      <c r="AW2165">
        <f>IF(Z2165&gt;607, 4, 0)</f>
        <v>0</v>
      </c>
      <c r="AX2165">
        <f>IF(AA2165&gt;1.6588, 3, 0)</f>
        <v>0</v>
      </c>
      <c r="AY2165">
        <f>IF(P2165&gt;401, 2, 0)</f>
        <v>2</v>
      </c>
      <c r="AZ2165">
        <f>IF(I2165&gt;52915.77, 1, 0)</f>
        <v>1</v>
      </c>
      <c r="BA2165">
        <f>SUM(AW2165:AZ2165)</f>
        <v>3</v>
      </c>
      <c r="BB2165" t="str">
        <f>VLOOKUP(BA2165,'Standard Deviations'!$L$1:$M$11,2,TRUE)</f>
        <v>Silver</v>
      </c>
    </row>
    <row r="2166" spans="1:54">
      <c r="A2166">
        <v>9396</v>
      </c>
      <c r="B2166">
        <v>1978</v>
      </c>
      <c r="C2166">
        <f>2024-B2166</f>
        <v>46</v>
      </c>
      <c r="D2166" t="str">
        <f>VLOOKUP(B2166,Reference!$A$1:$B$125, 2)</f>
        <v>Gen X</v>
      </c>
      <c r="E2166" t="s">
        <v>68</v>
      </c>
      <c r="F2166" t="str">
        <f>IF(E2166="High School", "No College", "College")</f>
        <v>College</v>
      </c>
      <c r="G2166" t="s">
        <v>55</v>
      </c>
      <c r="H2166">
        <v>37717</v>
      </c>
      <c r="I2166">
        <v>37717</v>
      </c>
      <c r="J2166" s="4" t="s">
        <v>175</v>
      </c>
      <c r="K2166">
        <v>1</v>
      </c>
      <c r="L2166">
        <v>0</v>
      </c>
      <c r="M2166" t="str">
        <f>IF(OR(K2166&gt;0, L2166&gt;0), "Parent", "Not Parent")</f>
        <v>Parent</v>
      </c>
      <c r="N2166" t="s">
        <v>416</v>
      </c>
      <c r="O2166" s="8">
        <v>41916</v>
      </c>
      <c r="P2166" s="9">
        <f>O2166-N2166</f>
        <v>680</v>
      </c>
      <c r="Q2166">
        <v>31</v>
      </c>
      <c r="R2166" s="9">
        <f>P2166-Q2166</f>
        <v>649</v>
      </c>
      <c r="S2166" s="8">
        <f>O2166-R2166</f>
        <v>41267</v>
      </c>
      <c r="T2166">
        <v>9</v>
      </c>
      <c r="U2166">
        <v>0</v>
      </c>
      <c r="V2166">
        <v>6</v>
      </c>
      <c r="W2166">
        <v>4</v>
      </c>
      <c r="X2166">
        <v>1</v>
      </c>
      <c r="Y2166">
        <v>5</v>
      </c>
      <c r="Z2166">
        <v>25</v>
      </c>
      <c r="AA2166">
        <f>Z2166/P2166</f>
        <v>3.6764705882352942E-2</v>
      </c>
      <c r="AB2166" s="11" t="s">
        <v>506</v>
      </c>
      <c r="AC2166" t="s">
        <v>59</v>
      </c>
      <c r="AD2166">
        <v>1</v>
      </c>
      <c r="AE2166" t="str">
        <f>IF(AD2166&gt;3, "Prefers Discount", "Discount Indifferent")</f>
        <v>Discount Indifferent</v>
      </c>
      <c r="AF2166">
        <v>2</v>
      </c>
      <c r="AG2166">
        <v>1</v>
      </c>
      <c r="AH2166">
        <v>0</v>
      </c>
      <c r="AI2166" t="str">
        <f>INDEX($AF$1:$AH$1,MATCH(MAX(AF2166:AH2166),AF2166:AH2166,0))</f>
        <v>Store_Orders</v>
      </c>
      <c r="AJ2166">
        <v>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f>SUM(AK2166:AO2166)</f>
        <v>0</v>
      </c>
      <c r="AQ2166" t="s">
        <v>67</v>
      </c>
      <c r="AR2166">
        <v>0</v>
      </c>
      <c r="AS2166" t="str">
        <f>IF(OR(AK2166&gt;0, AL2166&gt;0, AM2166&gt;0, AN2166&gt;0, AO2166&gt;0), "Converted", "Not Converted")</f>
        <v>Not Converted</v>
      </c>
      <c r="AT2166">
        <v>0</v>
      </c>
      <c r="AU2166">
        <v>3</v>
      </c>
      <c r="AV2166">
        <v>11</v>
      </c>
      <c r="AW2166">
        <f>IF(Z2166&gt;607, 4, 0)</f>
        <v>0</v>
      </c>
      <c r="AX2166">
        <f>IF(AA2166&gt;1.6588, 3, 0)</f>
        <v>0</v>
      </c>
      <c r="AY2166">
        <f>IF(P2166&gt;401, 2, 0)</f>
        <v>2</v>
      </c>
      <c r="AZ2166">
        <f>IF(I2166&gt;52915.77, 1, 0)</f>
        <v>0</v>
      </c>
      <c r="BA2166">
        <f>SUM(AW2166:AZ2166)</f>
        <v>2</v>
      </c>
      <c r="BB2166" t="str">
        <f>VLOOKUP(BA2166,'Standard Deviations'!$L$1:$M$11,2,TRUE)</f>
        <v>Bronze</v>
      </c>
    </row>
    <row r="2167" spans="1:54">
      <c r="A2167">
        <v>933</v>
      </c>
      <c r="B2167">
        <v>1978</v>
      </c>
      <c r="C2167">
        <f>2024-B2167</f>
        <v>46</v>
      </c>
      <c r="D2167" t="str">
        <f>VLOOKUP(B2167,Reference!$A$1:$B$125, 2)</f>
        <v>Gen X</v>
      </c>
      <c r="E2167" t="s">
        <v>68</v>
      </c>
      <c r="F2167" t="str">
        <f>IF(E2167="High School", "No College", "College")</f>
        <v>College</v>
      </c>
      <c r="G2167" t="s">
        <v>55</v>
      </c>
      <c r="H2167">
        <v>37717</v>
      </c>
      <c r="I2167">
        <v>37717</v>
      </c>
      <c r="J2167" s="4" t="s">
        <v>175</v>
      </c>
      <c r="K2167">
        <v>1</v>
      </c>
      <c r="L2167">
        <v>0</v>
      </c>
      <c r="M2167" t="str">
        <f>IF(OR(K2167&gt;0, L2167&gt;0), "Parent", "Not Parent")</f>
        <v>Parent</v>
      </c>
      <c r="N2167" t="s">
        <v>416</v>
      </c>
      <c r="O2167" s="8">
        <v>41916</v>
      </c>
      <c r="P2167" s="9">
        <f>O2167-N2167</f>
        <v>680</v>
      </c>
      <c r="Q2167">
        <v>31</v>
      </c>
      <c r="R2167" s="9">
        <f>P2167-Q2167</f>
        <v>649</v>
      </c>
      <c r="S2167" s="8">
        <f>O2167-R2167</f>
        <v>41267</v>
      </c>
      <c r="T2167">
        <v>9</v>
      </c>
      <c r="U2167">
        <v>0</v>
      </c>
      <c r="V2167">
        <v>6</v>
      </c>
      <c r="W2167">
        <v>4</v>
      </c>
      <c r="X2167">
        <v>1</v>
      </c>
      <c r="Y2167">
        <v>5</v>
      </c>
      <c r="Z2167">
        <v>25</v>
      </c>
      <c r="AA2167">
        <f>Z2167/P2167</f>
        <v>3.6764705882352942E-2</v>
      </c>
      <c r="AB2167" s="11" t="s">
        <v>506</v>
      </c>
      <c r="AC2167" t="s">
        <v>59</v>
      </c>
      <c r="AD2167">
        <v>1</v>
      </c>
      <c r="AE2167" t="str">
        <f>IF(AD2167&gt;3, "Prefers Discount", "Discount Indifferent")</f>
        <v>Discount Indifferent</v>
      </c>
      <c r="AF2167">
        <v>2</v>
      </c>
      <c r="AG2167">
        <v>1</v>
      </c>
      <c r="AH2167">
        <v>0</v>
      </c>
      <c r="AI2167" t="str">
        <f>INDEX($AF$1:$AH$1,MATCH(MAX(AF2167:AH2167),AF2167:AH2167,0))</f>
        <v>Store_Orders</v>
      </c>
      <c r="AJ2167">
        <v>9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f>SUM(AK2167:AO2167)</f>
        <v>0</v>
      </c>
      <c r="AQ2167" t="s">
        <v>67</v>
      </c>
      <c r="AR2167">
        <v>0</v>
      </c>
      <c r="AS2167" t="str">
        <f>IF(OR(AK2167&gt;0, AL2167&gt;0, AM2167&gt;0, AN2167&gt;0, AO2167&gt;0), "Converted", "Not Converted")</f>
        <v>Not Converted</v>
      </c>
      <c r="AT2167">
        <v>0</v>
      </c>
      <c r="AU2167">
        <v>3</v>
      </c>
      <c r="AV2167">
        <v>11</v>
      </c>
      <c r="AW2167">
        <f>IF(Z2167&gt;607, 4, 0)</f>
        <v>0</v>
      </c>
      <c r="AX2167">
        <f>IF(AA2167&gt;1.6588, 3, 0)</f>
        <v>0</v>
      </c>
      <c r="AY2167">
        <f>IF(P2167&gt;401, 2, 0)</f>
        <v>2</v>
      </c>
      <c r="AZ2167">
        <f>IF(I2167&gt;52915.77, 1, 0)</f>
        <v>0</v>
      </c>
      <c r="BA2167">
        <f>SUM(AW2167:AZ2167)</f>
        <v>2</v>
      </c>
      <c r="BB2167" t="str">
        <f>VLOOKUP(BA2167,'Standard Deviations'!$L$1:$M$11,2,TRUE)</f>
        <v>Bronze</v>
      </c>
    </row>
    <row r="2168" spans="1:54">
      <c r="A2168">
        <v>8916</v>
      </c>
      <c r="B2168">
        <v>1975</v>
      </c>
      <c r="C2168">
        <f>2024-B2168</f>
        <v>49</v>
      </c>
      <c r="D2168" t="str">
        <f>VLOOKUP(B2168,Reference!$A$1:$B$125, 2)</f>
        <v>Gen X</v>
      </c>
      <c r="E2168" t="s">
        <v>54</v>
      </c>
      <c r="F2168" t="str">
        <f>IF(E2168="High School", "No College", "College")</f>
        <v>College</v>
      </c>
      <c r="G2168" t="s">
        <v>71</v>
      </c>
      <c r="H2168">
        <v>36627</v>
      </c>
      <c r="I2168">
        <v>36627</v>
      </c>
      <c r="J2168" s="4" t="s">
        <v>175</v>
      </c>
      <c r="K2168">
        <v>2</v>
      </c>
      <c r="L2168">
        <v>0</v>
      </c>
      <c r="M2168" t="str">
        <f>IF(OR(K2168&gt;0, L2168&gt;0), "Parent", "Not Parent")</f>
        <v>Parent</v>
      </c>
      <c r="N2168" t="s">
        <v>479</v>
      </c>
      <c r="O2168" s="8">
        <v>41916</v>
      </c>
      <c r="P2168" s="9">
        <f>O2168-N2168</f>
        <v>438</v>
      </c>
      <c r="Q2168">
        <v>78</v>
      </c>
      <c r="R2168" s="9">
        <f>P2168-Q2168</f>
        <v>360</v>
      </c>
      <c r="S2168" s="8">
        <f>O2168-R2168</f>
        <v>41556</v>
      </c>
      <c r="T2168">
        <v>9</v>
      </c>
      <c r="U2168">
        <v>1</v>
      </c>
      <c r="V2168">
        <v>5</v>
      </c>
      <c r="W2168">
        <v>0</v>
      </c>
      <c r="X2168">
        <v>0</v>
      </c>
      <c r="Y2168">
        <v>1</v>
      </c>
      <c r="Z2168">
        <v>16</v>
      </c>
      <c r="AA2168">
        <f>Z2168/P2168</f>
        <v>3.6529680365296802E-2</v>
      </c>
      <c r="AB2168" s="14" t="s">
        <v>506</v>
      </c>
      <c r="AC2168" s="13" t="s">
        <v>63</v>
      </c>
      <c r="AD2168">
        <v>1</v>
      </c>
      <c r="AE2168" t="str">
        <f>IF(AD2168&gt;3, "Prefers Discount", "Discount Indifferent")</f>
        <v>Discount Indifferent</v>
      </c>
      <c r="AF2168">
        <v>3</v>
      </c>
      <c r="AG2168">
        <v>0</v>
      </c>
      <c r="AH2168">
        <v>0</v>
      </c>
      <c r="AI2168" t="str">
        <f>INDEX($AF$1:$AH$1,MATCH(MAX(AF2168:AH2168),AF2168:AH2168,0))</f>
        <v>Store_Orders</v>
      </c>
      <c r="AJ2168">
        <v>5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f>SUM(AK2168:AO2168)</f>
        <v>0</v>
      </c>
      <c r="AQ2168" t="s">
        <v>67</v>
      </c>
      <c r="AR2168">
        <v>0</v>
      </c>
      <c r="AS2168" t="str">
        <f>IF(OR(AK2168&gt;0, AL2168&gt;0, AM2168&gt;0, AN2168&gt;0, AO2168&gt;0), "Converted", "Not Converted")</f>
        <v>Not Converted</v>
      </c>
      <c r="AT2168">
        <v>0</v>
      </c>
      <c r="AU2168">
        <v>3</v>
      </c>
      <c r="AV2168">
        <v>11</v>
      </c>
      <c r="AW2168">
        <f>IF(Z2168&gt;607, 4, 0)</f>
        <v>0</v>
      </c>
      <c r="AX2168">
        <f>IF(AA2168&gt;1.6588, 3, 0)</f>
        <v>0</v>
      </c>
      <c r="AY2168">
        <f>IF(P2168&gt;401, 2, 0)</f>
        <v>2</v>
      </c>
      <c r="AZ2168">
        <f>IF(I2168&gt;52915.77, 1, 0)</f>
        <v>0</v>
      </c>
      <c r="BA2168">
        <f>SUM(AW2168:AZ2168)</f>
        <v>2</v>
      </c>
      <c r="BB2168" t="str">
        <f>VLOOKUP(BA2168,'Standard Deviations'!$L$1:$M$11,2,TRUE)</f>
        <v>Bronze</v>
      </c>
    </row>
    <row r="2169" spans="1:54">
      <c r="A2169">
        <v>9523</v>
      </c>
      <c r="B2169">
        <v>1982</v>
      </c>
      <c r="C2169">
        <f>2024-B2169</f>
        <v>42</v>
      </c>
      <c r="D2169" t="str">
        <f>VLOOKUP(B2169,Reference!$A$1:$B$125, 2)</f>
        <v>Millennials</v>
      </c>
      <c r="E2169" t="s">
        <v>54</v>
      </c>
      <c r="F2169" t="str">
        <f>IF(E2169="High School", "No College", "College")</f>
        <v>College</v>
      </c>
      <c r="G2169" t="s">
        <v>65</v>
      </c>
      <c r="H2169">
        <v>40479</v>
      </c>
      <c r="I2169">
        <v>40479</v>
      </c>
      <c r="J2169" s="4" t="s">
        <v>175</v>
      </c>
      <c r="K2169">
        <v>1</v>
      </c>
      <c r="L2169">
        <v>0</v>
      </c>
      <c r="M2169" t="str">
        <f>IF(OR(K2169&gt;0, L2169&gt;0), "Parent", "Not Parent")</f>
        <v>Parent</v>
      </c>
      <c r="N2169" t="s">
        <v>210</v>
      </c>
      <c r="O2169" s="8">
        <v>41916</v>
      </c>
      <c r="P2169" s="9">
        <f>O2169-N2169</f>
        <v>413</v>
      </c>
      <c r="Q2169">
        <v>95</v>
      </c>
      <c r="R2169" s="9">
        <f>P2169-Q2169</f>
        <v>318</v>
      </c>
      <c r="S2169" s="8">
        <f>O2169-R2169</f>
        <v>41598</v>
      </c>
      <c r="T2169">
        <v>5</v>
      </c>
      <c r="U2169">
        <v>0</v>
      </c>
      <c r="V2169">
        <v>8</v>
      </c>
      <c r="W2169">
        <v>2</v>
      </c>
      <c r="X2169">
        <v>0</v>
      </c>
      <c r="Y2169">
        <v>0</v>
      </c>
      <c r="Z2169">
        <v>15</v>
      </c>
      <c r="AA2169">
        <f>Z2169/P2169</f>
        <v>3.6319612590799029E-2</v>
      </c>
      <c r="AB2169" s="14" t="s">
        <v>506</v>
      </c>
      <c r="AC2169" s="13" t="s">
        <v>63</v>
      </c>
      <c r="AD2169">
        <v>1</v>
      </c>
      <c r="AE2169" t="str">
        <f>IF(AD2169&gt;3, "Prefers Discount", "Discount Indifferent")</f>
        <v>Discount Indifferent</v>
      </c>
      <c r="AF2169">
        <v>3</v>
      </c>
      <c r="AG2169">
        <v>0</v>
      </c>
      <c r="AH2169">
        <v>0</v>
      </c>
      <c r="AI2169" t="str">
        <f>INDEX($AF$1:$AH$1,MATCH(MAX(AF2169:AH2169),AF2169:AH2169,0))</f>
        <v>Store_Orders</v>
      </c>
      <c r="AJ2169">
        <v>4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f>SUM(AK2169:AO2169)</f>
        <v>0</v>
      </c>
      <c r="AQ2169" t="s">
        <v>67</v>
      </c>
      <c r="AR2169">
        <v>0</v>
      </c>
      <c r="AS2169" t="str">
        <f>IF(OR(AK2169&gt;0, AL2169&gt;0, AM2169&gt;0, AN2169&gt;0, AO2169&gt;0), "Converted", "Not Converted")</f>
        <v>Not Converted</v>
      </c>
      <c r="AT2169">
        <v>0</v>
      </c>
      <c r="AU2169">
        <v>3</v>
      </c>
      <c r="AV2169">
        <v>11</v>
      </c>
      <c r="AW2169">
        <f>IF(Z2169&gt;607, 4, 0)</f>
        <v>0</v>
      </c>
      <c r="AX2169">
        <f>IF(AA2169&gt;1.6588, 3, 0)</f>
        <v>0</v>
      </c>
      <c r="AY2169">
        <f>IF(P2169&gt;401, 2, 0)</f>
        <v>2</v>
      </c>
      <c r="AZ2169">
        <f>IF(I2169&gt;52915.77, 1, 0)</f>
        <v>0</v>
      </c>
      <c r="BA2169">
        <f>SUM(AW2169:AZ2169)</f>
        <v>2</v>
      </c>
      <c r="BB2169" t="str">
        <f>VLOOKUP(BA2169,'Standard Deviations'!$L$1:$M$11,2,TRUE)</f>
        <v>Bronze</v>
      </c>
    </row>
    <row r="2170" spans="1:54">
      <c r="A2170">
        <v>73</v>
      </c>
      <c r="B2170">
        <v>1953</v>
      </c>
      <c r="C2170">
        <f>2024-B2170</f>
        <v>71</v>
      </c>
      <c r="D2170" t="str">
        <f>VLOOKUP(B2170,Reference!$A$1:$B$125, 2)</f>
        <v>Boomers</v>
      </c>
      <c r="E2170" t="s">
        <v>68</v>
      </c>
      <c r="F2170" t="str">
        <f>IF(E2170="High School", "No College", "College")</f>
        <v>College</v>
      </c>
      <c r="G2170" t="s">
        <v>60</v>
      </c>
      <c r="H2170">
        <v>51411</v>
      </c>
      <c r="I2170">
        <v>51411</v>
      </c>
      <c r="J2170" s="4" t="s">
        <v>175</v>
      </c>
      <c r="K2170">
        <v>1</v>
      </c>
      <c r="L2170">
        <v>2</v>
      </c>
      <c r="M2170" t="str">
        <f>IF(OR(K2170&gt;0, L2170&gt;0), "Parent", "Not Parent")</f>
        <v>Parent</v>
      </c>
      <c r="N2170" t="s">
        <v>264</v>
      </c>
      <c r="O2170" s="8">
        <v>41916</v>
      </c>
      <c r="P2170" s="9">
        <f>O2170-N2170</f>
        <v>496</v>
      </c>
      <c r="Q2170">
        <v>81</v>
      </c>
      <c r="R2170" s="9">
        <f>P2170-Q2170</f>
        <v>415</v>
      </c>
      <c r="S2170" s="8">
        <f>O2170-R2170</f>
        <v>41501</v>
      </c>
      <c r="T2170">
        <v>14</v>
      </c>
      <c r="U2170">
        <v>0</v>
      </c>
      <c r="V2170">
        <v>3</v>
      </c>
      <c r="W2170">
        <v>0</v>
      </c>
      <c r="X2170">
        <v>0</v>
      </c>
      <c r="Y2170">
        <v>1</v>
      </c>
      <c r="Z2170">
        <v>18</v>
      </c>
      <c r="AA2170">
        <f>Z2170/P2170</f>
        <v>3.6290322580645164E-2</v>
      </c>
      <c r="AB2170" s="14" t="s">
        <v>506</v>
      </c>
      <c r="AC2170" s="13" t="s">
        <v>63</v>
      </c>
      <c r="AD2170">
        <v>1</v>
      </c>
      <c r="AE2170" t="str">
        <f>IF(AD2170&gt;3, "Prefers Discount", "Discount Indifferent")</f>
        <v>Discount Indifferent</v>
      </c>
      <c r="AF2170">
        <v>3</v>
      </c>
      <c r="AG2170">
        <v>0</v>
      </c>
      <c r="AH2170">
        <v>0</v>
      </c>
      <c r="AI2170" t="str">
        <f>INDEX($AF$1:$AH$1,MATCH(MAX(AF2170:AH2170),AF2170:AH2170,0))</f>
        <v>Store_Orders</v>
      </c>
      <c r="AJ2170">
        <v>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f>SUM(AK2170:AO2170)</f>
        <v>0</v>
      </c>
      <c r="AQ2170" t="s">
        <v>67</v>
      </c>
      <c r="AR2170">
        <v>0</v>
      </c>
      <c r="AS2170" t="str">
        <f>IF(OR(AK2170&gt;0, AL2170&gt;0, AM2170&gt;0, AN2170&gt;0, AO2170&gt;0), "Converted", "Not Converted")</f>
        <v>Not Converted</v>
      </c>
      <c r="AT2170">
        <v>0</v>
      </c>
      <c r="AU2170">
        <v>3</v>
      </c>
      <c r="AV2170">
        <v>11</v>
      </c>
      <c r="AW2170">
        <f>IF(Z2170&gt;607, 4, 0)</f>
        <v>0</v>
      </c>
      <c r="AX2170">
        <f>IF(AA2170&gt;1.6588, 3, 0)</f>
        <v>0</v>
      </c>
      <c r="AY2170">
        <f>IF(P2170&gt;401, 2, 0)</f>
        <v>2</v>
      </c>
      <c r="AZ2170">
        <f>IF(I2170&gt;52915.77, 1, 0)</f>
        <v>0</v>
      </c>
      <c r="BA2170">
        <f>SUM(AW2170:AZ2170)</f>
        <v>2</v>
      </c>
      <c r="BB2170" t="str">
        <f>VLOOKUP(BA2170,'Standard Deviations'!$L$1:$M$11,2,TRUE)</f>
        <v>Bronze</v>
      </c>
    </row>
    <row r="2171" spans="1:54">
      <c r="A2171">
        <v>10790</v>
      </c>
      <c r="B2171">
        <v>1985</v>
      </c>
      <c r="C2171">
        <f>2024-B2171</f>
        <v>39</v>
      </c>
      <c r="D2171" t="str">
        <f>VLOOKUP(B2171,Reference!$A$1:$B$125, 2)</f>
        <v>Millennials</v>
      </c>
      <c r="E2171" t="s">
        <v>68</v>
      </c>
      <c r="F2171" t="str">
        <f>IF(E2171="High School", "No College", "College")</f>
        <v>College</v>
      </c>
      <c r="G2171" t="s">
        <v>55</v>
      </c>
      <c r="H2171">
        <v>18169</v>
      </c>
      <c r="I2171">
        <v>18169</v>
      </c>
      <c r="J2171" s="4" t="s">
        <v>341</v>
      </c>
      <c r="K2171">
        <v>1</v>
      </c>
      <c r="L2171">
        <v>0</v>
      </c>
      <c r="M2171" t="str">
        <f>IF(OR(K2171&gt;0, L2171&gt;0), "Parent", "Not Parent")</f>
        <v>Parent</v>
      </c>
      <c r="N2171" t="s">
        <v>405</v>
      </c>
      <c r="O2171" s="8">
        <v>41916</v>
      </c>
      <c r="P2171" s="9">
        <f>O2171-N2171</f>
        <v>592</v>
      </c>
      <c r="Q2171">
        <v>40</v>
      </c>
      <c r="R2171" s="9">
        <f>P2171-Q2171</f>
        <v>552</v>
      </c>
      <c r="S2171" s="8">
        <f>O2171-R2171</f>
        <v>41364</v>
      </c>
      <c r="T2171">
        <v>9</v>
      </c>
      <c r="U2171">
        <v>0</v>
      </c>
      <c r="V2171">
        <v>5</v>
      </c>
      <c r="W2171">
        <v>0</v>
      </c>
      <c r="X2171">
        <v>0</v>
      </c>
      <c r="Y2171">
        <v>7</v>
      </c>
      <c r="Z2171">
        <v>21</v>
      </c>
      <c r="AA2171">
        <f>Z2171/P2171</f>
        <v>3.5472972972972971E-2</v>
      </c>
      <c r="AB2171" s="11" t="s">
        <v>506</v>
      </c>
      <c r="AC2171" t="s">
        <v>59</v>
      </c>
      <c r="AD2171">
        <v>1</v>
      </c>
      <c r="AE2171" t="str">
        <f>IF(AD2171&gt;3, "Prefers Discount", "Discount Indifferent")</f>
        <v>Discount Indifferent</v>
      </c>
      <c r="AF2171">
        <v>2</v>
      </c>
      <c r="AG2171">
        <v>1</v>
      </c>
      <c r="AH2171">
        <v>0</v>
      </c>
      <c r="AI2171" t="str">
        <f>INDEX($AF$1:$AH$1,MATCH(MAX(AF2171:AH2171),AF2171:AH2171,0))</f>
        <v>Store_Orders</v>
      </c>
      <c r="AJ2171">
        <v>8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f>SUM(AK2171:AO2171)</f>
        <v>0</v>
      </c>
      <c r="AQ2171" t="s">
        <v>67</v>
      </c>
      <c r="AR2171">
        <v>0</v>
      </c>
      <c r="AS2171" t="str">
        <f>IF(OR(AK2171&gt;0, AL2171&gt;0, AM2171&gt;0, AN2171&gt;0, AO2171&gt;0), "Converted", "Not Converted")</f>
        <v>Not Converted</v>
      </c>
      <c r="AT2171">
        <v>0</v>
      </c>
      <c r="AU2171">
        <v>3</v>
      </c>
      <c r="AV2171">
        <v>11</v>
      </c>
      <c r="AW2171">
        <f>IF(Z2171&gt;607, 4, 0)</f>
        <v>0</v>
      </c>
      <c r="AX2171">
        <f>IF(AA2171&gt;1.6588, 3, 0)</f>
        <v>0</v>
      </c>
      <c r="AY2171">
        <f>IF(P2171&gt;401, 2, 0)</f>
        <v>2</v>
      </c>
      <c r="AZ2171">
        <f>IF(I2171&gt;52915.77, 1, 0)</f>
        <v>0</v>
      </c>
      <c r="BA2171">
        <f>SUM(AW2171:AZ2171)</f>
        <v>2</v>
      </c>
      <c r="BB2171" t="str">
        <f>VLOOKUP(BA2171,'Standard Deviations'!$L$1:$M$11,2,TRUE)</f>
        <v>Bronze</v>
      </c>
    </row>
    <row r="2172" spans="1:54">
      <c r="A2172">
        <v>2261</v>
      </c>
      <c r="B2172">
        <v>1969</v>
      </c>
      <c r="C2172">
        <f>2024-B2172</f>
        <v>55</v>
      </c>
      <c r="D2172" t="str">
        <f>VLOOKUP(B2172,Reference!$A$1:$B$125, 2)</f>
        <v>Gen X</v>
      </c>
      <c r="E2172" t="s">
        <v>54</v>
      </c>
      <c r="F2172" t="str">
        <f>IF(E2172="High School", "No College", "College")</f>
        <v>College</v>
      </c>
      <c r="G2172" t="s">
        <v>55</v>
      </c>
      <c r="H2172">
        <v>26304</v>
      </c>
      <c r="I2172">
        <v>26304</v>
      </c>
      <c r="J2172" s="4" t="s">
        <v>341</v>
      </c>
      <c r="K2172">
        <v>1</v>
      </c>
      <c r="L2172">
        <v>0</v>
      </c>
      <c r="M2172" t="str">
        <f>IF(OR(K2172&gt;0, L2172&gt;0), "Parent", "Not Parent")</f>
        <v>Parent</v>
      </c>
      <c r="N2172" t="s">
        <v>338</v>
      </c>
      <c r="O2172" s="8">
        <v>41916</v>
      </c>
      <c r="P2172" s="9">
        <f>O2172-N2172</f>
        <v>468</v>
      </c>
      <c r="Q2172">
        <v>5</v>
      </c>
      <c r="R2172" s="9">
        <f>P2172-Q2172</f>
        <v>463</v>
      </c>
      <c r="S2172" s="8">
        <f>O2172-R2172</f>
        <v>41453</v>
      </c>
      <c r="T2172">
        <v>4</v>
      </c>
      <c r="U2172">
        <v>1</v>
      </c>
      <c r="V2172">
        <v>5</v>
      </c>
      <c r="W2172">
        <v>2</v>
      </c>
      <c r="X2172">
        <v>0</v>
      </c>
      <c r="Y2172">
        <v>4</v>
      </c>
      <c r="Z2172">
        <v>16</v>
      </c>
      <c r="AA2172">
        <f>Z2172/P2172</f>
        <v>3.4188034188034191E-2</v>
      </c>
      <c r="AB2172" s="11" t="s">
        <v>506</v>
      </c>
      <c r="AC2172" t="s">
        <v>59</v>
      </c>
      <c r="AD2172">
        <v>1</v>
      </c>
      <c r="AE2172" t="str">
        <f>IF(AD2172&gt;3, "Prefers Discount", "Discount Indifferent")</f>
        <v>Discount Indifferent</v>
      </c>
      <c r="AF2172">
        <v>2</v>
      </c>
      <c r="AG2172">
        <v>1</v>
      </c>
      <c r="AH2172">
        <v>0</v>
      </c>
      <c r="AI2172" t="str">
        <f>INDEX($AF$1:$AH$1,MATCH(MAX(AF2172:AH2172),AF2172:AH2172,0))</f>
        <v>Store_Orders</v>
      </c>
      <c r="AJ2172">
        <v>7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f>SUM(AK2172:AO2172)</f>
        <v>0</v>
      </c>
      <c r="AQ2172" t="s">
        <v>67</v>
      </c>
      <c r="AR2172">
        <v>0</v>
      </c>
      <c r="AS2172" t="str">
        <f>IF(OR(AK2172&gt;0, AL2172&gt;0, AM2172&gt;0, AN2172&gt;0, AO2172&gt;0), "Converted", "Not Converted")</f>
        <v>Not Converted</v>
      </c>
      <c r="AT2172">
        <v>0</v>
      </c>
      <c r="AU2172">
        <v>3</v>
      </c>
      <c r="AV2172">
        <v>11</v>
      </c>
      <c r="AW2172">
        <f>IF(Z2172&gt;607, 4, 0)</f>
        <v>0</v>
      </c>
      <c r="AX2172">
        <f>IF(AA2172&gt;1.6588, 3, 0)</f>
        <v>0</v>
      </c>
      <c r="AY2172">
        <f>IF(P2172&gt;401, 2, 0)</f>
        <v>2</v>
      </c>
      <c r="AZ2172">
        <f>IF(I2172&gt;52915.77, 1, 0)</f>
        <v>0</v>
      </c>
      <c r="BA2172">
        <f>SUM(AW2172:AZ2172)</f>
        <v>2</v>
      </c>
      <c r="BB2172" t="str">
        <f>VLOOKUP(BA2172,'Standard Deviations'!$L$1:$M$11,2,TRUE)</f>
        <v>Bronze</v>
      </c>
    </row>
    <row r="2173" spans="1:54">
      <c r="A2173">
        <v>8430</v>
      </c>
      <c r="B2173">
        <v>1957</v>
      </c>
      <c r="C2173">
        <f>2024-B2173</f>
        <v>67</v>
      </c>
      <c r="D2173" t="str">
        <f>VLOOKUP(B2173,Reference!$A$1:$B$125, 2)</f>
        <v>Boomers</v>
      </c>
      <c r="E2173" t="s">
        <v>54</v>
      </c>
      <c r="F2173" t="str">
        <f>IF(E2173="High School", "No College", "College")</f>
        <v>College</v>
      </c>
      <c r="G2173" t="s">
        <v>65</v>
      </c>
      <c r="H2173">
        <v>21994</v>
      </c>
      <c r="I2173">
        <v>21994</v>
      </c>
      <c r="J2173" s="4" t="s">
        <v>341</v>
      </c>
      <c r="K2173">
        <v>0</v>
      </c>
      <c r="L2173">
        <v>1</v>
      </c>
      <c r="M2173" t="str">
        <f>IF(OR(K2173&gt;0, L2173&gt;0), "Parent", "Not Parent")</f>
        <v>Parent</v>
      </c>
      <c r="N2173" t="s">
        <v>573</v>
      </c>
      <c r="O2173" s="8">
        <v>41916</v>
      </c>
      <c r="P2173" s="9">
        <f>O2173-N2173</f>
        <v>649</v>
      </c>
      <c r="Q2173">
        <v>4</v>
      </c>
      <c r="R2173" s="9">
        <f>P2173-Q2173</f>
        <v>645</v>
      </c>
      <c r="S2173" s="8">
        <f>O2173-R2173</f>
        <v>41271</v>
      </c>
      <c r="T2173">
        <v>9</v>
      </c>
      <c r="U2173">
        <v>0</v>
      </c>
      <c r="V2173">
        <v>6</v>
      </c>
      <c r="W2173">
        <v>3</v>
      </c>
      <c r="X2173">
        <v>1</v>
      </c>
      <c r="Y2173">
        <v>3</v>
      </c>
      <c r="Z2173">
        <v>22</v>
      </c>
      <c r="AA2173">
        <f>Z2173/P2173</f>
        <v>3.3898305084745763E-2</v>
      </c>
      <c r="AB2173" s="11" t="s">
        <v>506</v>
      </c>
      <c r="AC2173" t="s">
        <v>59</v>
      </c>
      <c r="AD2173">
        <v>1</v>
      </c>
      <c r="AE2173" t="str">
        <f>IF(AD2173&gt;3, "Prefers Discount", "Discount Indifferent")</f>
        <v>Discount Indifferent</v>
      </c>
      <c r="AF2173">
        <v>3</v>
      </c>
      <c r="AG2173">
        <v>0</v>
      </c>
      <c r="AH2173">
        <v>0</v>
      </c>
      <c r="AI2173" t="str">
        <f>INDEX($AF$1:$AH$1,MATCH(MAX(AF2173:AH2173),AF2173:AH2173,0))</f>
        <v>Store_Orders</v>
      </c>
      <c r="AJ2173">
        <v>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f>SUM(AK2173:AO2173)</f>
        <v>0</v>
      </c>
      <c r="AQ2173" t="s">
        <v>67</v>
      </c>
      <c r="AR2173">
        <v>0</v>
      </c>
      <c r="AS2173" t="str">
        <f>IF(OR(AK2173&gt;0, AL2173&gt;0, AM2173&gt;0, AN2173&gt;0, AO2173&gt;0), "Converted", "Not Converted")</f>
        <v>Not Converted</v>
      </c>
      <c r="AT2173">
        <v>0</v>
      </c>
      <c r="AU2173">
        <v>3</v>
      </c>
      <c r="AV2173">
        <v>11</v>
      </c>
      <c r="AW2173">
        <f>IF(Z2173&gt;607, 4, 0)</f>
        <v>0</v>
      </c>
      <c r="AX2173">
        <f>IF(AA2173&gt;1.6588, 3, 0)</f>
        <v>0</v>
      </c>
      <c r="AY2173">
        <f>IF(P2173&gt;401, 2, 0)</f>
        <v>2</v>
      </c>
      <c r="AZ2173">
        <f>IF(I2173&gt;52915.77, 1, 0)</f>
        <v>0</v>
      </c>
      <c r="BA2173">
        <f>SUM(AW2173:AZ2173)</f>
        <v>2</v>
      </c>
      <c r="BB2173" t="str">
        <f>VLOOKUP(BA2173,'Standard Deviations'!$L$1:$M$11,2,TRUE)</f>
        <v>Bronze</v>
      </c>
    </row>
    <row r="2174" spans="1:54">
      <c r="A2174">
        <v>8619</v>
      </c>
      <c r="B2174">
        <v>1957</v>
      </c>
      <c r="C2174">
        <f>2024-B2174</f>
        <v>67</v>
      </c>
      <c r="D2174" t="str">
        <f>VLOOKUP(B2174,Reference!$A$1:$B$125, 2)</f>
        <v>Boomers</v>
      </c>
      <c r="E2174" t="s">
        <v>54</v>
      </c>
      <c r="F2174" t="str">
        <f>IF(E2174="High School", "No College", "College")</f>
        <v>College</v>
      </c>
      <c r="G2174" t="s">
        <v>65</v>
      </c>
      <c r="H2174">
        <v>21994</v>
      </c>
      <c r="I2174">
        <v>21994</v>
      </c>
      <c r="J2174" s="4" t="s">
        <v>341</v>
      </c>
      <c r="K2174">
        <v>0</v>
      </c>
      <c r="L2174">
        <v>1</v>
      </c>
      <c r="M2174" t="str">
        <f>IF(OR(K2174&gt;0, L2174&gt;0), "Parent", "Not Parent")</f>
        <v>Parent</v>
      </c>
      <c r="N2174" t="s">
        <v>573</v>
      </c>
      <c r="O2174" s="8">
        <v>41916</v>
      </c>
      <c r="P2174" s="9">
        <f>O2174-N2174</f>
        <v>649</v>
      </c>
      <c r="Q2174">
        <v>4</v>
      </c>
      <c r="R2174" s="9">
        <f>P2174-Q2174</f>
        <v>645</v>
      </c>
      <c r="S2174" s="8">
        <f>O2174-R2174</f>
        <v>41271</v>
      </c>
      <c r="T2174">
        <v>9</v>
      </c>
      <c r="U2174">
        <v>0</v>
      </c>
      <c r="V2174">
        <v>6</v>
      </c>
      <c r="W2174">
        <v>3</v>
      </c>
      <c r="X2174">
        <v>1</v>
      </c>
      <c r="Y2174">
        <v>3</v>
      </c>
      <c r="Z2174">
        <v>22</v>
      </c>
      <c r="AA2174">
        <f>Z2174/P2174</f>
        <v>3.3898305084745763E-2</v>
      </c>
      <c r="AB2174" s="11" t="s">
        <v>506</v>
      </c>
      <c r="AC2174" t="s">
        <v>59</v>
      </c>
      <c r="AD2174">
        <v>1</v>
      </c>
      <c r="AE2174" t="str">
        <f>IF(AD2174&gt;3, "Prefers Discount", "Discount Indifferent")</f>
        <v>Discount Indifferent</v>
      </c>
      <c r="AF2174">
        <v>3</v>
      </c>
      <c r="AG2174">
        <v>0</v>
      </c>
      <c r="AH2174">
        <v>0</v>
      </c>
      <c r="AI2174" t="str">
        <f>INDEX($AF$1:$AH$1,MATCH(MAX(AF2174:AH2174),AF2174:AH2174,0))</f>
        <v>Store_Orders</v>
      </c>
      <c r="AJ2174">
        <v>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f>SUM(AK2174:AO2174)</f>
        <v>0</v>
      </c>
      <c r="AQ2174" t="s">
        <v>67</v>
      </c>
      <c r="AR2174">
        <v>0</v>
      </c>
      <c r="AS2174" t="str">
        <f>IF(OR(AK2174&gt;0, AL2174&gt;0, AM2174&gt;0, AN2174&gt;0, AO2174&gt;0), "Converted", "Not Converted")</f>
        <v>Not Converted</v>
      </c>
      <c r="AT2174">
        <v>0</v>
      </c>
      <c r="AU2174">
        <v>3</v>
      </c>
      <c r="AV2174">
        <v>11</v>
      </c>
      <c r="AW2174">
        <f>IF(Z2174&gt;607, 4, 0)</f>
        <v>0</v>
      </c>
      <c r="AX2174">
        <f>IF(AA2174&gt;1.6588, 3, 0)</f>
        <v>0</v>
      </c>
      <c r="AY2174">
        <f>IF(P2174&gt;401, 2, 0)</f>
        <v>2</v>
      </c>
      <c r="AZ2174">
        <f>IF(I2174&gt;52915.77, 1, 0)</f>
        <v>0</v>
      </c>
      <c r="BA2174">
        <f>SUM(AW2174:AZ2174)</f>
        <v>2</v>
      </c>
      <c r="BB2174" t="str">
        <f>VLOOKUP(BA2174,'Standard Deviations'!$L$1:$M$11,2,TRUE)</f>
        <v>Bronze</v>
      </c>
    </row>
    <row r="2175" spans="1:54">
      <c r="A2175">
        <v>1890</v>
      </c>
      <c r="B2175">
        <v>1971</v>
      </c>
      <c r="C2175">
        <f>2024-B2175</f>
        <v>53</v>
      </c>
      <c r="D2175" t="str">
        <f>VLOOKUP(B2175,Reference!$A$1:$B$125, 2)</f>
        <v>Gen X</v>
      </c>
      <c r="E2175" t="s">
        <v>74</v>
      </c>
      <c r="F2175" t="str">
        <f>IF(E2175="High School", "No College", "College")</f>
        <v>College</v>
      </c>
      <c r="G2175" t="s">
        <v>65</v>
      </c>
      <c r="H2175">
        <v>42033</v>
      </c>
      <c r="I2175">
        <v>42033</v>
      </c>
      <c r="J2175" s="4" t="s">
        <v>175</v>
      </c>
      <c r="K2175">
        <v>1</v>
      </c>
      <c r="L2175">
        <v>1</v>
      </c>
      <c r="M2175" t="str">
        <f>IF(OR(K2175&gt;0, L2175&gt;0), "Parent", "Not Parent")</f>
        <v>Parent</v>
      </c>
      <c r="N2175" t="s">
        <v>736</v>
      </c>
      <c r="O2175" s="8">
        <v>41916</v>
      </c>
      <c r="P2175" s="9">
        <f>O2175-N2175</f>
        <v>745</v>
      </c>
      <c r="Q2175">
        <v>95</v>
      </c>
      <c r="R2175" s="9">
        <f>P2175-Q2175</f>
        <v>650</v>
      </c>
      <c r="S2175" s="8">
        <f>O2175-R2175</f>
        <v>41266</v>
      </c>
      <c r="T2175">
        <v>11</v>
      </c>
      <c r="U2175">
        <v>1</v>
      </c>
      <c r="V2175">
        <v>4</v>
      </c>
      <c r="W2175">
        <v>2</v>
      </c>
      <c r="X2175">
        <v>0</v>
      </c>
      <c r="Y2175">
        <v>7</v>
      </c>
      <c r="Z2175">
        <v>25</v>
      </c>
      <c r="AA2175">
        <f>Z2175/P2175</f>
        <v>3.3557046979865772E-2</v>
      </c>
      <c r="AB2175" s="14" t="s">
        <v>506</v>
      </c>
      <c r="AC2175" s="13" t="s">
        <v>63</v>
      </c>
      <c r="AD2175">
        <v>1</v>
      </c>
      <c r="AE2175" t="str">
        <f>IF(AD2175&gt;3, "Prefers Discount", "Discount Indifferent")</f>
        <v>Discount Indifferent</v>
      </c>
      <c r="AF2175">
        <v>2</v>
      </c>
      <c r="AG2175">
        <v>1</v>
      </c>
      <c r="AH2175">
        <v>0</v>
      </c>
      <c r="AI2175" t="str">
        <f>INDEX($AF$1:$AH$1,MATCH(MAX(AF2175:AH2175),AF2175:AH2175,0))</f>
        <v>Store_Orders</v>
      </c>
      <c r="AJ2175">
        <v>7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f>SUM(AK2175:AO2175)</f>
        <v>0</v>
      </c>
      <c r="AQ2175" t="s">
        <v>67</v>
      </c>
      <c r="AR2175">
        <v>0</v>
      </c>
      <c r="AS2175" t="str">
        <f>IF(OR(AK2175&gt;0, AL2175&gt;0, AM2175&gt;0, AN2175&gt;0, AO2175&gt;0), "Converted", "Not Converted")</f>
        <v>Not Converted</v>
      </c>
      <c r="AT2175">
        <v>0</v>
      </c>
      <c r="AU2175">
        <v>3</v>
      </c>
      <c r="AV2175">
        <v>11</v>
      </c>
      <c r="AW2175">
        <f>IF(Z2175&gt;607, 4, 0)</f>
        <v>0</v>
      </c>
      <c r="AX2175">
        <f>IF(AA2175&gt;1.6588, 3, 0)</f>
        <v>0</v>
      </c>
      <c r="AY2175">
        <f>IF(P2175&gt;401, 2, 0)</f>
        <v>2</v>
      </c>
      <c r="AZ2175">
        <f>IF(I2175&gt;52915.77, 1, 0)</f>
        <v>0</v>
      </c>
      <c r="BA2175">
        <f>SUM(AW2175:AZ2175)</f>
        <v>2</v>
      </c>
      <c r="BB2175" t="str">
        <f>VLOOKUP(BA2175,'Standard Deviations'!$L$1:$M$11,2,TRUE)</f>
        <v>Bronze</v>
      </c>
    </row>
    <row r="2176" spans="1:54">
      <c r="A2176">
        <v>6119</v>
      </c>
      <c r="B2176">
        <v>1963</v>
      </c>
      <c r="C2176">
        <f>2024-B2176</f>
        <v>61</v>
      </c>
      <c r="D2176" t="str">
        <f>VLOOKUP(B2176,Reference!$A$1:$B$125, 2)</f>
        <v>Boomers</v>
      </c>
      <c r="E2176" t="s">
        <v>68</v>
      </c>
      <c r="F2176" t="str">
        <f>IF(E2176="High School", "No College", "College")</f>
        <v>College</v>
      </c>
      <c r="G2176" t="s">
        <v>60</v>
      </c>
      <c r="H2176">
        <v>36736</v>
      </c>
      <c r="I2176">
        <v>36736</v>
      </c>
      <c r="J2176" s="4" t="s">
        <v>175</v>
      </c>
      <c r="K2176">
        <v>1</v>
      </c>
      <c r="L2176">
        <v>1</v>
      </c>
      <c r="M2176" t="str">
        <f>IF(OR(K2176&gt;0, L2176&gt;0), "Parent", "Not Parent")</f>
        <v>Parent</v>
      </c>
      <c r="N2176" t="s">
        <v>691</v>
      </c>
      <c r="O2176" s="8">
        <v>41916</v>
      </c>
      <c r="P2176" s="9">
        <f>O2176-N2176</f>
        <v>512</v>
      </c>
      <c r="Q2176">
        <v>52</v>
      </c>
      <c r="R2176" s="9">
        <f>P2176-Q2176</f>
        <v>460</v>
      </c>
      <c r="S2176" s="8">
        <f>O2176-R2176</f>
        <v>41456</v>
      </c>
      <c r="T2176">
        <v>10</v>
      </c>
      <c r="U2176">
        <v>0</v>
      </c>
      <c r="V2176">
        <v>3</v>
      </c>
      <c r="W2176">
        <v>0</v>
      </c>
      <c r="X2176">
        <v>0</v>
      </c>
      <c r="Y2176">
        <v>4</v>
      </c>
      <c r="Z2176">
        <v>17</v>
      </c>
      <c r="AA2176">
        <f>Z2176/P2176</f>
        <v>3.3203125E-2</v>
      </c>
      <c r="AB2176" s="14" t="s">
        <v>506</v>
      </c>
      <c r="AC2176" s="13" t="s">
        <v>63</v>
      </c>
      <c r="AD2176">
        <v>1</v>
      </c>
      <c r="AE2176" t="str">
        <f>IF(AD2176&gt;3, "Prefers Discount", "Discount Indifferent")</f>
        <v>Discount Indifferent</v>
      </c>
      <c r="AF2176">
        <v>2</v>
      </c>
      <c r="AG2176">
        <v>1</v>
      </c>
      <c r="AH2176">
        <v>0</v>
      </c>
      <c r="AI2176" t="str">
        <f>INDEX($AF$1:$AH$1,MATCH(MAX(AF2176:AH2176),AF2176:AH2176,0))</f>
        <v>Store_Orders</v>
      </c>
      <c r="AJ2176">
        <v>6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f>SUM(AK2176:AO2176)</f>
        <v>0</v>
      </c>
      <c r="AQ2176" t="s">
        <v>67</v>
      </c>
      <c r="AR2176">
        <v>0</v>
      </c>
      <c r="AS2176" t="str">
        <f>IF(OR(AK2176&gt;0, AL2176&gt;0, AM2176&gt;0, AN2176&gt;0, AO2176&gt;0), "Converted", "Not Converted")</f>
        <v>Not Converted</v>
      </c>
      <c r="AT2176">
        <v>0</v>
      </c>
      <c r="AU2176">
        <v>3</v>
      </c>
      <c r="AV2176">
        <v>11</v>
      </c>
      <c r="AW2176">
        <f>IF(Z2176&gt;607, 4, 0)</f>
        <v>0</v>
      </c>
      <c r="AX2176">
        <f>IF(AA2176&gt;1.6588, 3, 0)</f>
        <v>0</v>
      </c>
      <c r="AY2176">
        <f>IF(P2176&gt;401, 2, 0)</f>
        <v>2</v>
      </c>
      <c r="AZ2176">
        <f>IF(I2176&gt;52915.77, 1, 0)</f>
        <v>0</v>
      </c>
      <c r="BA2176">
        <f>SUM(AW2176:AZ2176)</f>
        <v>2</v>
      </c>
      <c r="BB2176" t="str">
        <f>VLOOKUP(BA2176,'Standard Deviations'!$L$1:$M$11,2,TRUE)</f>
        <v>Bronze</v>
      </c>
    </row>
    <row r="2177" spans="1:54">
      <c r="A2177">
        <v>5029</v>
      </c>
      <c r="B2177">
        <v>1946</v>
      </c>
      <c r="C2177">
        <f>2024-B2177</f>
        <v>78</v>
      </c>
      <c r="D2177" t="str">
        <f>VLOOKUP(B2177,Reference!$A$1:$B$125, 2)</f>
        <v>Boomers</v>
      </c>
      <c r="E2177" t="s">
        <v>54</v>
      </c>
      <c r="F2177" t="str">
        <f>IF(E2177="High School", "No College", "College")</f>
        <v>College</v>
      </c>
      <c r="G2177" t="s">
        <v>55</v>
      </c>
      <c r="H2177">
        <v>18100</v>
      </c>
      <c r="I2177">
        <v>18100</v>
      </c>
      <c r="J2177" s="4" t="s">
        <v>341</v>
      </c>
      <c r="K2177">
        <v>0</v>
      </c>
      <c r="L2177">
        <v>0</v>
      </c>
      <c r="M2177" t="str">
        <f>IF(OR(K2177&gt;0, L2177&gt;0), "Parent", "Not Parent")</f>
        <v>Not Parent</v>
      </c>
      <c r="N2177" t="s">
        <v>190</v>
      </c>
      <c r="O2177" s="8">
        <v>41916</v>
      </c>
      <c r="P2177" s="9">
        <f>O2177-N2177</f>
        <v>424</v>
      </c>
      <c r="Q2177">
        <v>14</v>
      </c>
      <c r="R2177" s="9">
        <f>P2177-Q2177</f>
        <v>410</v>
      </c>
      <c r="S2177" s="8">
        <f>O2177-R2177</f>
        <v>41506</v>
      </c>
      <c r="T2177">
        <v>3</v>
      </c>
      <c r="U2177">
        <v>1</v>
      </c>
      <c r="V2177">
        <v>2</v>
      </c>
      <c r="W2177">
        <v>4</v>
      </c>
      <c r="X2177">
        <v>3</v>
      </c>
      <c r="Y2177">
        <v>1</v>
      </c>
      <c r="Z2177">
        <v>14</v>
      </c>
      <c r="AA2177">
        <f>Z2177/P2177</f>
        <v>3.3018867924528301E-2</v>
      </c>
      <c r="AB2177" s="11" t="s">
        <v>506</v>
      </c>
      <c r="AC2177" t="s">
        <v>59</v>
      </c>
      <c r="AD2177">
        <v>1</v>
      </c>
      <c r="AE2177" t="str">
        <f>IF(AD2177&gt;3, "Prefers Discount", "Discount Indifferent")</f>
        <v>Discount Indifferent</v>
      </c>
      <c r="AF2177">
        <v>3</v>
      </c>
      <c r="AG2177">
        <v>0</v>
      </c>
      <c r="AH2177">
        <v>0</v>
      </c>
      <c r="AI2177" t="str">
        <f>INDEX($AF$1:$AH$1,MATCH(MAX(AF2177:AH2177),AF2177:AH2177,0))</f>
        <v>Store_Orders</v>
      </c>
      <c r="AJ2177">
        <v>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f>SUM(AK2177:AO2177)</f>
        <v>0</v>
      </c>
      <c r="AQ2177" t="s">
        <v>67</v>
      </c>
      <c r="AR2177">
        <v>0</v>
      </c>
      <c r="AS2177" t="str">
        <f>IF(OR(AK2177&gt;0, AL2177&gt;0, AM2177&gt;0, AN2177&gt;0, AO2177&gt;0), "Converted", "Not Converted")</f>
        <v>Not Converted</v>
      </c>
      <c r="AT2177">
        <v>0</v>
      </c>
      <c r="AU2177">
        <v>3</v>
      </c>
      <c r="AV2177">
        <v>11</v>
      </c>
      <c r="AW2177">
        <f>IF(Z2177&gt;607, 4, 0)</f>
        <v>0</v>
      </c>
      <c r="AX2177">
        <f>IF(AA2177&gt;1.6588, 3, 0)</f>
        <v>0</v>
      </c>
      <c r="AY2177">
        <f>IF(P2177&gt;401, 2, 0)</f>
        <v>2</v>
      </c>
      <c r="AZ2177">
        <f>IF(I2177&gt;52915.77, 1, 0)</f>
        <v>0</v>
      </c>
      <c r="BA2177">
        <f>SUM(AW2177:AZ2177)</f>
        <v>2</v>
      </c>
      <c r="BB2177" t="str">
        <f>VLOOKUP(BA2177,'Standard Deviations'!$L$1:$M$11,2,TRUE)</f>
        <v>Bronze</v>
      </c>
    </row>
    <row r="2178" spans="1:54">
      <c r="A2178">
        <v>10686</v>
      </c>
      <c r="B2178">
        <v>1965</v>
      </c>
      <c r="C2178">
        <f>2024-B2178</f>
        <v>59</v>
      </c>
      <c r="D2178" t="str">
        <f>VLOOKUP(B2178,Reference!$A$1:$B$125, 2)</f>
        <v>Gen X</v>
      </c>
      <c r="E2178" t="s">
        <v>68</v>
      </c>
      <c r="F2178" t="str">
        <f>IF(E2178="High School", "No College", "College")</f>
        <v>College</v>
      </c>
      <c r="G2178" t="s">
        <v>65</v>
      </c>
      <c r="H2178">
        <v>34230</v>
      </c>
      <c r="I2178">
        <v>34230</v>
      </c>
      <c r="J2178" s="4" t="s">
        <v>175</v>
      </c>
      <c r="K2178">
        <v>1</v>
      </c>
      <c r="L2178">
        <v>1</v>
      </c>
      <c r="M2178" t="str">
        <f>IF(OR(K2178&gt;0, L2178&gt;0), "Parent", "Not Parent")</f>
        <v>Parent</v>
      </c>
      <c r="N2178" t="s">
        <v>737</v>
      </c>
      <c r="O2178" s="8">
        <v>41916</v>
      </c>
      <c r="P2178" s="9">
        <f>O2178-N2178</f>
        <v>647</v>
      </c>
      <c r="Q2178">
        <v>72</v>
      </c>
      <c r="R2178" s="9">
        <f>P2178-Q2178</f>
        <v>575</v>
      </c>
      <c r="S2178" s="8">
        <f>O2178-R2178</f>
        <v>41341</v>
      </c>
      <c r="T2178">
        <v>15</v>
      </c>
      <c r="U2178">
        <v>0</v>
      </c>
      <c r="V2178">
        <v>4</v>
      </c>
      <c r="W2178">
        <v>0</v>
      </c>
      <c r="X2178">
        <v>0</v>
      </c>
      <c r="Y2178">
        <v>2</v>
      </c>
      <c r="Z2178">
        <v>21</v>
      </c>
      <c r="AA2178">
        <f>Z2178/P2178</f>
        <v>3.2457496136012363E-2</v>
      </c>
      <c r="AB2178" s="14" t="s">
        <v>506</v>
      </c>
      <c r="AC2178" s="13" t="s">
        <v>63</v>
      </c>
      <c r="AD2178">
        <v>1</v>
      </c>
      <c r="AE2178" t="str">
        <f>IF(AD2178&gt;3, "Prefers Discount", "Discount Indifferent")</f>
        <v>Discount Indifferent</v>
      </c>
      <c r="AF2178">
        <v>2</v>
      </c>
      <c r="AG2178">
        <v>1</v>
      </c>
      <c r="AH2178">
        <v>0</v>
      </c>
      <c r="AI2178" t="str">
        <f>INDEX($AF$1:$AH$1,MATCH(MAX(AF2178:AH2178),AF2178:AH2178,0))</f>
        <v>Store_Orders</v>
      </c>
      <c r="AJ2178">
        <v>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f>SUM(AK2178:AO2178)</f>
        <v>0</v>
      </c>
      <c r="AQ2178" t="s">
        <v>67</v>
      </c>
      <c r="AR2178">
        <v>0</v>
      </c>
      <c r="AS2178" t="str">
        <f>IF(OR(AK2178&gt;0, AL2178&gt;0, AM2178&gt;0, AN2178&gt;0, AO2178&gt;0), "Converted", "Not Converted")</f>
        <v>Not Converted</v>
      </c>
      <c r="AT2178">
        <v>0</v>
      </c>
      <c r="AU2178">
        <v>3</v>
      </c>
      <c r="AV2178">
        <v>11</v>
      </c>
      <c r="AW2178">
        <f>IF(Z2178&gt;607, 4, 0)</f>
        <v>0</v>
      </c>
      <c r="AX2178">
        <f>IF(AA2178&gt;1.6588, 3, 0)</f>
        <v>0</v>
      </c>
      <c r="AY2178">
        <f>IF(P2178&gt;401, 2, 0)</f>
        <v>2</v>
      </c>
      <c r="AZ2178">
        <f>IF(I2178&gt;52915.77, 1, 0)</f>
        <v>0</v>
      </c>
      <c r="BA2178">
        <f>SUM(AW2178:AZ2178)</f>
        <v>2</v>
      </c>
      <c r="BB2178" t="str">
        <f>VLOOKUP(BA2178,'Standard Deviations'!$L$1:$M$11,2,TRUE)</f>
        <v>Bronze</v>
      </c>
    </row>
    <row r="2179" spans="1:54">
      <c r="A2179">
        <v>6516</v>
      </c>
      <c r="B2179">
        <v>1989</v>
      </c>
      <c r="C2179">
        <f>2024-B2179</f>
        <v>35</v>
      </c>
      <c r="D2179" t="str">
        <f>VLOOKUP(B2179,Reference!$A$1:$B$125, 2)</f>
        <v>Millennials</v>
      </c>
      <c r="E2179" t="s">
        <v>546</v>
      </c>
      <c r="F2179" t="str">
        <f>IF(E2179="High School", "No College", "College")</f>
        <v>No College</v>
      </c>
      <c r="G2179" t="s">
        <v>55</v>
      </c>
      <c r="H2179">
        <v>17487</v>
      </c>
      <c r="I2179">
        <v>17487</v>
      </c>
      <c r="J2179" s="4" t="s">
        <v>341</v>
      </c>
      <c r="K2179">
        <v>1</v>
      </c>
      <c r="L2179">
        <v>0</v>
      </c>
      <c r="M2179" t="str">
        <f>IF(OR(K2179&gt;0, L2179&gt;0), "Parent", "Not Parent")</f>
        <v>Parent</v>
      </c>
      <c r="N2179" t="s">
        <v>608</v>
      </c>
      <c r="O2179" s="8">
        <v>41916</v>
      </c>
      <c r="P2179" s="9">
        <f>O2179-N2179</f>
        <v>565</v>
      </c>
      <c r="Q2179">
        <v>37</v>
      </c>
      <c r="R2179" s="9">
        <f>P2179-Q2179</f>
        <v>528</v>
      </c>
      <c r="S2179" s="8">
        <f>O2179-R2179</f>
        <v>41388</v>
      </c>
      <c r="T2179">
        <v>0</v>
      </c>
      <c r="U2179">
        <v>0</v>
      </c>
      <c r="V2179">
        <v>1</v>
      </c>
      <c r="W2179">
        <v>7</v>
      </c>
      <c r="X2179">
        <v>4</v>
      </c>
      <c r="Y2179">
        <v>6</v>
      </c>
      <c r="Z2179">
        <v>18</v>
      </c>
      <c r="AA2179">
        <f>Z2179/P2179</f>
        <v>3.1858407079646017E-2</v>
      </c>
      <c r="AB2179" s="11" t="s">
        <v>506</v>
      </c>
      <c r="AC2179" t="s">
        <v>59</v>
      </c>
      <c r="AD2179">
        <v>1</v>
      </c>
      <c r="AE2179" t="str">
        <f>IF(AD2179&gt;3, "Prefers Discount", "Discount Indifferent")</f>
        <v>Discount Indifferent</v>
      </c>
      <c r="AF2179">
        <v>2</v>
      </c>
      <c r="AG2179">
        <v>1</v>
      </c>
      <c r="AH2179">
        <v>0</v>
      </c>
      <c r="AI2179" t="str">
        <f>INDEX($AF$1:$AH$1,MATCH(MAX(AF2179:AH2179),AF2179:AH2179,0))</f>
        <v>Store_Orders</v>
      </c>
      <c r="AJ2179">
        <v>7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f>SUM(AK2179:AO2179)</f>
        <v>0</v>
      </c>
      <c r="AQ2179" t="s">
        <v>67</v>
      </c>
      <c r="AR2179">
        <v>0</v>
      </c>
      <c r="AS2179" t="str">
        <f>IF(OR(AK2179&gt;0, AL2179&gt;0, AM2179&gt;0, AN2179&gt;0, AO2179&gt;0), "Converted", "Not Converted")</f>
        <v>Not Converted</v>
      </c>
      <c r="AT2179">
        <v>0</v>
      </c>
      <c r="AU2179">
        <v>3</v>
      </c>
      <c r="AV2179">
        <v>11</v>
      </c>
      <c r="AW2179">
        <f>IF(Z2179&gt;607, 4, 0)</f>
        <v>0</v>
      </c>
      <c r="AX2179">
        <f>IF(AA2179&gt;1.6588, 3, 0)</f>
        <v>0</v>
      </c>
      <c r="AY2179">
        <f>IF(P2179&gt;401, 2, 0)</f>
        <v>2</v>
      </c>
      <c r="AZ2179">
        <f>IF(I2179&gt;52915.77, 1, 0)</f>
        <v>0</v>
      </c>
      <c r="BA2179">
        <f>SUM(AW2179:AZ2179)</f>
        <v>2</v>
      </c>
      <c r="BB2179" t="str">
        <f>VLOOKUP(BA2179,'Standard Deviations'!$L$1:$M$11,2,TRUE)</f>
        <v>Bronze</v>
      </c>
    </row>
    <row r="2180" spans="1:54">
      <c r="A2180">
        <v>10207</v>
      </c>
      <c r="B2180">
        <v>1978</v>
      </c>
      <c r="C2180">
        <f>2024-B2180</f>
        <v>46</v>
      </c>
      <c r="D2180" t="str">
        <f>VLOOKUP(B2180,Reference!$A$1:$B$125, 2)</f>
        <v>Gen X</v>
      </c>
      <c r="E2180" t="s">
        <v>54</v>
      </c>
      <c r="F2180" t="str">
        <f>IF(E2180="High School", "No College", "College")</f>
        <v>College</v>
      </c>
      <c r="G2180" t="s">
        <v>65</v>
      </c>
      <c r="H2180">
        <v>22775</v>
      </c>
      <c r="I2180">
        <v>22775</v>
      </c>
      <c r="J2180" s="4" t="s">
        <v>341</v>
      </c>
      <c r="K2180">
        <v>1</v>
      </c>
      <c r="L2180">
        <v>0</v>
      </c>
      <c r="M2180" t="str">
        <f>IF(OR(K2180&gt;0, L2180&gt;0), "Parent", "Not Parent")</f>
        <v>Parent</v>
      </c>
      <c r="N2180" t="s">
        <v>445</v>
      </c>
      <c r="O2180" s="8">
        <v>41916</v>
      </c>
      <c r="P2180" s="9">
        <f>O2180-N2180</f>
        <v>472</v>
      </c>
      <c r="Q2180">
        <v>40</v>
      </c>
      <c r="R2180" s="9">
        <f>P2180-Q2180</f>
        <v>432</v>
      </c>
      <c r="S2180" s="8">
        <f>O2180-R2180</f>
        <v>41484</v>
      </c>
      <c r="T2180">
        <v>5</v>
      </c>
      <c r="U2180">
        <v>1</v>
      </c>
      <c r="V2180">
        <v>8</v>
      </c>
      <c r="W2180">
        <v>0</v>
      </c>
      <c r="X2180">
        <v>0</v>
      </c>
      <c r="Y2180">
        <v>1</v>
      </c>
      <c r="Z2180">
        <v>15</v>
      </c>
      <c r="AA2180">
        <f>Z2180/P2180</f>
        <v>3.1779661016949151E-2</v>
      </c>
      <c r="AB2180" s="11" t="s">
        <v>506</v>
      </c>
      <c r="AC2180" t="s">
        <v>59</v>
      </c>
      <c r="AD2180">
        <v>1</v>
      </c>
      <c r="AE2180" t="str">
        <f>IF(AD2180&gt;3, "Prefers Discount", "Discount Indifferent")</f>
        <v>Discount Indifferent</v>
      </c>
      <c r="AF2180">
        <v>2</v>
      </c>
      <c r="AG2180">
        <v>1</v>
      </c>
      <c r="AH2180">
        <v>0</v>
      </c>
      <c r="AI2180" t="str">
        <f>INDEX($AF$1:$AH$1,MATCH(MAX(AF2180:AH2180),AF2180:AH2180,0))</f>
        <v>Store_Orders</v>
      </c>
      <c r="AJ2180">
        <v>8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f>SUM(AK2180:AO2180)</f>
        <v>0</v>
      </c>
      <c r="AQ2180" t="s">
        <v>67</v>
      </c>
      <c r="AR2180">
        <v>0</v>
      </c>
      <c r="AS2180" t="str">
        <f>IF(OR(AK2180&gt;0, AL2180&gt;0, AM2180&gt;0, AN2180&gt;0, AO2180&gt;0), "Converted", "Not Converted")</f>
        <v>Not Converted</v>
      </c>
      <c r="AT2180">
        <v>0</v>
      </c>
      <c r="AU2180">
        <v>3</v>
      </c>
      <c r="AV2180">
        <v>11</v>
      </c>
      <c r="AW2180">
        <f>IF(Z2180&gt;607, 4, 0)</f>
        <v>0</v>
      </c>
      <c r="AX2180">
        <f>IF(AA2180&gt;1.6588, 3, 0)</f>
        <v>0</v>
      </c>
      <c r="AY2180">
        <f>IF(P2180&gt;401, 2, 0)</f>
        <v>2</v>
      </c>
      <c r="AZ2180">
        <f>IF(I2180&gt;52915.77, 1, 0)</f>
        <v>0</v>
      </c>
      <c r="BA2180">
        <f>SUM(AW2180:AZ2180)</f>
        <v>2</v>
      </c>
      <c r="BB2180" t="str">
        <f>VLOOKUP(BA2180,'Standard Deviations'!$L$1:$M$11,2,TRUE)</f>
        <v>Bronze</v>
      </c>
    </row>
    <row r="2181" spans="1:54">
      <c r="A2181">
        <v>4838</v>
      </c>
      <c r="B2181">
        <v>1978</v>
      </c>
      <c r="C2181">
        <f>2024-B2181</f>
        <v>46</v>
      </c>
      <c r="D2181" t="str">
        <f>VLOOKUP(B2181,Reference!$A$1:$B$125, 2)</f>
        <v>Gen X</v>
      </c>
      <c r="E2181" t="s">
        <v>54</v>
      </c>
      <c r="F2181" t="str">
        <f>IF(E2181="High School", "No College", "College")</f>
        <v>College</v>
      </c>
      <c r="G2181" t="s">
        <v>65</v>
      </c>
      <c r="H2181">
        <v>22775</v>
      </c>
      <c r="I2181">
        <v>22775</v>
      </c>
      <c r="J2181" s="4" t="s">
        <v>341</v>
      </c>
      <c r="K2181">
        <v>1</v>
      </c>
      <c r="L2181">
        <v>0</v>
      </c>
      <c r="M2181" t="str">
        <f>IF(OR(K2181&gt;0, L2181&gt;0), "Parent", "Not Parent")</f>
        <v>Parent</v>
      </c>
      <c r="N2181" t="s">
        <v>445</v>
      </c>
      <c r="O2181" s="8">
        <v>41916</v>
      </c>
      <c r="P2181" s="9">
        <f>O2181-N2181</f>
        <v>472</v>
      </c>
      <c r="Q2181">
        <v>40</v>
      </c>
      <c r="R2181" s="9">
        <f>P2181-Q2181</f>
        <v>432</v>
      </c>
      <c r="S2181" s="8">
        <f>O2181-R2181</f>
        <v>41484</v>
      </c>
      <c r="T2181">
        <v>5</v>
      </c>
      <c r="U2181">
        <v>1</v>
      </c>
      <c r="V2181">
        <v>8</v>
      </c>
      <c r="W2181">
        <v>0</v>
      </c>
      <c r="X2181">
        <v>0</v>
      </c>
      <c r="Y2181">
        <v>1</v>
      </c>
      <c r="Z2181">
        <v>15</v>
      </c>
      <c r="AA2181">
        <f>Z2181/P2181</f>
        <v>3.1779661016949151E-2</v>
      </c>
      <c r="AB2181" s="11" t="s">
        <v>506</v>
      </c>
      <c r="AC2181" t="s">
        <v>59</v>
      </c>
      <c r="AD2181">
        <v>1</v>
      </c>
      <c r="AE2181" t="str">
        <f>IF(AD2181&gt;3, "Prefers Discount", "Discount Indifferent")</f>
        <v>Discount Indifferent</v>
      </c>
      <c r="AF2181">
        <v>2</v>
      </c>
      <c r="AG2181">
        <v>1</v>
      </c>
      <c r="AH2181">
        <v>0</v>
      </c>
      <c r="AI2181" t="str">
        <f>INDEX($AF$1:$AH$1,MATCH(MAX(AF2181:AH2181),AF2181:AH2181,0))</f>
        <v>Store_Orders</v>
      </c>
      <c r="AJ2181">
        <v>8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f>SUM(AK2181:AO2181)</f>
        <v>0</v>
      </c>
      <c r="AQ2181" t="s">
        <v>67</v>
      </c>
      <c r="AR2181">
        <v>0</v>
      </c>
      <c r="AS2181" t="str">
        <f>IF(OR(AK2181&gt;0, AL2181&gt;0, AM2181&gt;0, AN2181&gt;0, AO2181&gt;0), "Converted", "Not Converted")</f>
        <v>Not Converted</v>
      </c>
      <c r="AT2181">
        <v>0</v>
      </c>
      <c r="AU2181">
        <v>3</v>
      </c>
      <c r="AV2181">
        <v>11</v>
      </c>
      <c r="AW2181">
        <f>IF(Z2181&gt;607, 4, 0)</f>
        <v>0</v>
      </c>
      <c r="AX2181">
        <f>IF(AA2181&gt;1.6588, 3, 0)</f>
        <v>0</v>
      </c>
      <c r="AY2181">
        <f>IF(P2181&gt;401, 2, 0)</f>
        <v>2</v>
      </c>
      <c r="AZ2181">
        <f>IF(I2181&gt;52915.77, 1, 0)</f>
        <v>0</v>
      </c>
      <c r="BA2181">
        <f>SUM(AW2181:AZ2181)</f>
        <v>2</v>
      </c>
      <c r="BB2181" t="str">
        <f>VLOOKUP(BA2181,'Standard Deviations'!$L$1:$M$11,2,TRUE)</f>
        <v>Bronze</v>
      </c>
    </row>
    <row r="2182" spans="1:54">
      <c r="A2182">
        <v>10067</v>
      </c>
      <c r="B2182">
        <v>1976</v>
      </c>
      <c r="C2182">
        <f>2024-B2182</f>
        <v>48</v>
      </c>
      <c r="D2182" t="str">
        <f>VLOOKUP(B2182,Reference!$A$1:$B$125, 2)</f>
        <v>Gen X</v>
      </c>
      <c r="E2182" t="s">
        <v>74</v>
      </c>
      <c r="F2182" t="str">
        <f>IF(E2182="High School", "No College", "College")</f>
        <v>College</v>
      </c>
      <c r="G2182" t="s">
        <v>65</v>
      </c>
      <c r="H2182">
        <v>25176</v>
      </c>
      <c r="I2182">
        <v>25176</v>
      </c>
      <c r="J2182" s="4" t="s">
        <v>341</v>
      </c>
      <c r="K2182">
        <v>1</v>
      </c>
      <c r="L2182">
        <v>1</v>
      </c>
      <c r="M2182" t="str">
        <f>IF(OR(K2182&gt;0, L2182&gt;0), "Parent", "Not Parent")</f>
        <v>Parent</v>
      </c>
      <c r="N2182" t="s">
        <v>738</v>
      </c>
      <c r="O2182" s="8">
        <v>41916</v>
      </c>
      <c r="P2182" s="9">
        <f>O2182-N2182</f>
        <v>420</v>
      </c>
      <c r="Q2182">
        <v>79</v>
      </c>
      <c r="R2182" s="9">
        <f>P2182-Q2182</f>
        <v>341</v>
      </c>
      <c r="S2182" s="8">
        <f>O2182-R2182</f>
        <v>41575</v>
      </c>
      <c r="T2182">
        <v>4</v>
      </c>
      <c r="U2182">
        <v>0</v>
      </c>
      <c r="V2182">
        <v>4</v>
      </c>
      <c r="W2182">
        <v>0</v>
      </c>
      <c r="X2182">
        <v>0</v>
      </c>
      <c r="Y2182">
        <v>5</v>
      </c>
      <c r="Z2182">
        <v>13</v>
      </c>
      <c r="AA2182">
        <f>Z2182/P2182</f>
        <v>3.0952380952380953E-2</v>
      </c>
      <c r="AB2182" s="14" t="s">
        <v>506</v>
      </c>
      <c r="AC2182" s="13" t="s">
        <v>63</v>
      </c>
      <c r="AD2182">
        <v>1</v>
      </c>
      <c r="AE2182" t="str">
        <f>IF(AD2182&gt;3, "Prefers Discount", "Discount Indifferent")</f>
        <v>Discount Indifferent</v>
      </c>
      <c r="AF2182">
        <v>2</v>
      </c>
      <c r="AG2182">
        <v>1</v>
      </c>
      <c r="AH2182">
        <v>0</v>
      </c>
      <c r="AI2182" t="str">
        <f>INDEX($AF$1:$AH$1,MATCH(MAX(AF2182:AH2182),AF2182:AH2182,0))</f>
        <v>Store_Orders</v>
      </c>
      <c r="AJ2182">
        <v>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f>SUM(AK2182:AO2182)</f>
        <v>0</v>
      </c>
      <c r="AQ2182" t="s">
        <v>67</v>
      </c>
      <c r="AR2182">
        <v>0</v>
      </c>
      <c r="AS2182" t="str">
        <f>IF(OR(AK2182&gt;0, AL2182&gt;0, AM2182&gt;0, AN2182&gt;0, AO2182&gt;0), "Converted", "Not Converted")</f>
        <v>Not Converted</v>
      </c>
      <c r="AT2182">
        <v>0</v>
      </c>
      <c r="AU2182">
        <v>3</v>
      </c>
      <c r="AV2182">
        <v>11</v>
      </c>
      <c r="AW2182">
        <f>IF(Z2182&gt;607, 4, 0)</f>
        <v>0</v>
      </c>
      <c r="AX2182">
        <f>IF(AA2182&gt;1.6588, 3, 0)</f>
        <v>0</v>
      </c>
      <c r="AY2182">
        <f>IF(P2182&gt;401, 2, 0)</f>
        <v>2</v>
      </c>
      <c r="AZ2182">
        <f>IF(I2182&gt;52915.77, 1, 0)</f>
        <v>0</v>
      </c>
      <c r="BA2182">
        <f>SUM(AW2182:AZ2182)</f>
        <v>2</v>
      </c>
      <c r="BB2182" t="str">
        <f>VLOOKUP(BA2182,'Standard Deviations'!$L$1:$M$11,2,TRUE)</f>
        <v>Bronze</v>
      </c>
    </row>
    <row r="2183" spans="1:54">
      <c r="A2183">
        <v>2375</v>
      </c>
      <c r="B2183">
        <v>1972</v>
      </c>
      <c r="C2183">
        <f>2024-B2183</f>
        <v>52</v>
      </c>
      <c r="D2183" t="str">
        <f>VLOOKUP(B2183,Reference!$A$1:$B$125, 2)</f>
        <v>Gen X</v>
      </c>
      <c r="E2183" t="s">
        <v>54</v>
      </c>
      <c r="F2183" t="str">
        <f>IF(E2183="High School", "No College", "College")</f>
        <v>College</v>
      </c>
      <c r="G2183" t="s">
        <v>65</v>
      </c>
      <c r="H2183">
        <v>30261</v>
      </c>
      <c r="I2183">
        <v>30261</v>
      </c>
      <c r="J2183" s="4" t="s">
        <v>341</v>
      </c>
      <c r="K2183">
        <v>1</v>
      </c>
      <c r="L2183">
        <v>2</v>
      </c>
      <c r="M2183" t="str">
        <f>IF(OR(K2183&gt;0, L2183&gt;0), "Parent", "Not Parent")</f>
        <v>Parent</v>
      </c>
      <c r="N2183" t="s">
        <v>475</v>
      </c>
      <c r="O2183" s="8">
        <v>41916</v>
      </c>
      <c r="P2183" s="9">
        <f>O2183-N2183</f>
        <v>739</v>
      </c>
      <c r="Q2183">
        <v>75</v>
      </c>
      <c r="R2183" s="9">
        <f>P2183-Q2183</f>
        <v>664</v>
      </c>
      <c r="S2183" s="8">
        <f>O2183-R2183</f>
        <v>41252</v>
      </c>
      <c r="T2183">
        <v>8</v>
      </c>
      <c r="U2183">
        <v>0</v>
      </c>
      <c r="V2183">
        <v>5</v>
      </c>
      <c r="W2183">
        <v>0</v>
      </c>
      <c r="X2183">
        <v>3</v>
      </c>
      <c r="Y2183">
        <v>6</v>
      </c>
      <c r="Z2183">
        <v>22</v>
      </c>
      <c r="AA2183">
        <f>Z2183/P2183</f>
        <v>2.9769959404600813E-2</v>
      </c>
      <c r="AB2183" s="14" t="s">
        <v>506</v>
      </c>
      <c r="AC2183" s="13" t="s">
        <v>63</v>
      </c>
      <c r="AD2183">
        <v>1</v>
      </c>
      <c r="AE2183" t="str">
        <f>IF(AD2183&gt;3, "Prefers Discount", "Discount Indifferent")</f>
        <v>Discount Indifferent</v>
      </c>
      <c r="AF2183">
        <v>3</v>
      </c>
      <c r="AG2183">
        <v>0</v>
      </c>
      <c r="AH2183">
        <v>0</v>
      </c>
      <c r="AI2183" t="str">
        <f>INDEX($AF$1:$AH$1,MATCH(MAX(AF2183:AH2183),AF2183:AH2183,0))</f>
        <v>Store_Orders</v>
      </c>
      <c r="AJ2183">
        <v>8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f>SUM(AK2183:AO2183)</f>
        <v>0</v>
      </c>
      <c r="AQ2183" t="s">
        <v>67</v>
      </c>
      <c r="AR2183">
        <v>0</v>
      </c>
      <c r="AS2183" t="str">
        <f>IF(OR(AK2183&gt;0, AL2183&gt;0, AM2183&gt;0, AN2183&gt;0, AO2183&gt;0), "Converted", "Not Converted")</f>
        <v>Not Converted</v>
      </c>
      <c r="AT2183">
        <v>0</v>
      </c>
      <c r="AU2183">
        <v>3</v>
      </c>
      <c r="AV2183">
        <v>11</v>
      </c>
      <c r="AW2183">
        <f>IF(Z2183&gt;607, 4, 0)</f>
        <v>0</v>
      </c>
      <c r="AX2183">
        <f>IF(AA2183&gt;1.6588, 3, 0)</f>
        <v>0</v>
      </c>
      <c r="AY2183">
        <f>IF(P2183&gt;401, 2, 0)</f>
        <v>2</v>
      </c>
      <c r="AZ2183">
        <f>IF(I2183&gt;52915.77, 1, 0)</f>
        <v>0</v>
      </c>
      <c r="BA2183">
        <f>SUM(AW2183:AZ2183)</f>
        <v>2</v>
      </c>
      <c r="BB2183" t="str">
        <f>VLOOKUP(BA2183,'Standard Deviations'!$L$1:$M$11,2,TRUE)</f>
        <v>Bronze</v>
      </c>
    </row>
    <row r="2184" spans="1:54">
      <c r="A2184">
        <v>5329</v>
      </c>
      <c r="B2184">
        <v>1949</v>
      </c>
      <c r="C2184">
        <f>2024-B2184</f>
        <v>75</v>
      </c>
      <c r="D2184" t="str">
        <f>VLOOKUP(B2184,Reference!$A$1:$B$125, 2)</f>
        <v>Boomers</v>
      </c>
      <c r="E2184" t="s">
        <v>68</v>
      </c>
      <c r="F2184" t="str">
        <f>IF(E2184="High School", "No College", "College")</f>
        <v>College</v>
      </c>
      <c r="G2184" t="s">
        <v>71</v>
      </c>
      <c r="H2184">
        <v>35946</v>
      </c>
      <c r="I2184">
        <v>35946</v>
      </c>
      <c r="J2184" s="4" t="s">
        <v>175</v>
      </c>
      <c r="K2184">
        <v>1</v>
      </c>
      <c r="L2184">
        <v>1</v>
      </c>
      <c r="M2184" t="str">
        <f>IF(OR(K2184&gt;0, L2184&gt;0), "Parent", "Not Parent")</f>
        <v>Parent</v>
      </c>
      <c r="N2184" t="s">
        <v>143</v>
      </c>
      <c r="O2184" s="8">
        <v>41916</v>
      </c>
      <c r="P2184" s="9">
        <f>O2184-N2184</f>
        <v>372</v>
      </c>
      <c r="Q2184">
        <v>24</v>
      </c>
      <c r="R2184" s="9">
        <f>P2184-Q2184</f>
        <v>348</v>
      </c>
      <c r="S2184" s="8">
        <f>O2184-R2184</f>
        <v>41568</v>
      </c>
      <c r="T2184">
        <v>8</v>
      </c>
      <c r="U2184">
        <v>0</v>
      </c>
      <c r="V2184">
        <v>3</v>
      </c>
      <c r="W2184">
        <v>0</v>
      </c>
      <c r="X2184">
        <v>0</v>
      </c>
      <c r="Y2184">
        <v>0</v>
      </c>
      <c r="Z2184">
        <v>11</v>
      </c>
      <c r="AA2184">
        <f>Z2184/P2184</f>
        <v>2.9569892473118281E-2</v>
      </c>
      <c r="AB2184" s="11" t="s">
        <v>506</v>
      </c>
      <c r="AC2184" t="s">
        <v>59</v>
      </c>
      <c r="AD2184">
        <v>1</v>
      </c>
      <c r="AE2184" t="str">
        <f>IF(AD2184&gt;3, "Prefers Discount", "Discount Indifferent")</f>
        <v>Discount Indifferent</v>
      </c>
      <c r="AF2184">
        <v>3</v>
      </c>
      <c r="AG2184">
        <v>0</v>
      </c>
      <c r="AH2184">
        <v>0</v>
      </c>
      <c r="AI2184" t="str">
        <f>INDEX($AF$1:$AH$1,MATCH(MAX(AF2184:AH2184),AF2184:AH2184,0))</f>
        <v>Store_Orders</v>
      </c>
      <c r="AJ2184">
        <v>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f>SUM(AK2184:AO2184)</f>
        <v>0</v>
      </c>
      <c r="AQ2184" t="s">
        <v>67</v>
      </c>
      <c r="AR2184">
        <v>0</v>
      </c>
      <c r="AS2184" t="str">
        <f>IF(OR(AK2184&gt;0, AL2184&gt;0, AM2184&gt;0, AN2184&gt;0, AO2184&gt;0), "Converted", "Not Converted")</f>
        <v>Not Converted</v>
      </c>
      <c r="AT2184">
        <v>0</v>
      </c>
      <c r="AU2184">
        <v>3</v>
      </c>
      <c r="AV2184">
        <v>11</v>
      </c>
      <c r="AW2184">
        <f>IF(Z2184&gt;607, 4, 0)</f>
        <v>0</v>
      </c>
      <c r="AX2184">
        <f>IF(AA2184&gt;1.6588, 3, 0)</f>
        <v>0</v>
      </c>
      <c r="AY2184">
        <f>IF(P2184&gt;401, 2, 0)</f>
        <v>0</v>
      </c>
      <c r="AZ2184">
        <f>IF(I2184&gt;52915.77, 1, 0)</f>
        <v>0</v>
      </c>
      <c r="BA2184">
        <f>SUM(AW2184:AZ2184)</f>
        <v>0</v>
      </c>
      <c r="BB2184" t="str">
        <f>VLOOKUP(BA2184,'Standard Deviations'!$L$1:$M$11,2,TRUE)</f>
        <v>No Tier</v>
      </c>
    </row>
    <row r="2185" spans="1:54">
      <c r="A2185">
        <v>8080</v>
      </c>
      <c r="B2185">
        <v>1986</v>
      </c>
      <c r="C2185">
        <f>2024-B2185</f>
        <v>38</v>
      </c>
      <c r="D2185" t="str">
        <f>VLOOKUP(B2185,Reference!$A$1:$B$125, 2)</f>
        <v>Millennials</v>
      </c>
      <c r="E2185" t="s">
        <v>54</v>
      </c>
      <c r="F2185" t="str">
        <f>IF(E2185="High School", "No College", "College")</f>
        <v>College</v>
      </c>
      <c r="G2185" t="s">
        <v>60</v>
      </c>
      <c r="H2185">
        <v>26816</v>
      </c>
      <c r="I2185">
        <v>26816</v>
      </c>
      <c r="J2185" s="4" t="s">
        <v>341</v>
      </c>
      <c r="K2185">
        <v>0</v>
      </c>
      <c r="L2185">
        <v>0</v>
      </c>
      <c r="M2185" t="str">
        <f>IF(OR(K2185&gt;0, L2185&gt;0), "Parent", "Not Parent")</f>
        <v>Not Parent</v>
      </c>
      <c r="N2185" t="s">
        <v>450</v>
      </c>
      <c r="O2185" s="8">
        <v>41916</v>
      </c>
      <c r="P2185" s="9">
        <f>O2185-N2185</f>
        <v>778</v>
      </c>
      <c r="Q2185">
        <v>50</v>
      </c>
      <c r="R2185" s="9">
        <f>P2185-Q2185</f>
        <v>728</v>
      </c>
      <c r="S2185" s="8">
        <f>O2185-R2185</f>
        <v>41188</v>
      </c>
      <c r="T2185">
        <v>5</v>
      </c>
      <c r="U2185">
        <v>1</v>
      </c>
      <c r="V2185">
        <v>6</v>
      </c>
      <c r="W2185">
        <v>3</v>
      </c>
      <c r="X2185">
        <v>4</v>
      </c>
      <c r="Y2185">
        <v>3</v>
      </c>
      <c r="Z2185">
        <v>22</v>
      </c>
      <c r="AA2185">
        <f>Z2185/P2185</f>
        <v>2.8277634961439587E-2</v>
      </c>
      <c r="AB2185" s="14" t="s">
        <v>506</v>
      </c>
      <c r="AC2185" s="13" t="s">
        <v>63</v>
      </c>
      <c r="AD2185">
        <v>1</v>
      </c>
      <c r="AE2185" t="str">
        <f>IF(AD2185&gt;3, "Prefers Discount", "Discount Indifferent")</f>
        <v>Discount Indifferent</v>
      </c>
      <c r="AF2185">
        <v>3</v>
      </c>
      <c r="AG2185">
        <v>0</v>
      </c>
      <c r="AH2185">
        <v>0</v>
      </c>
      <c r="AI2185" t="str">
        <f>INDEX($AF$1:$AH$1,MATCH(MAX(AF2185:AH2185),AF2185:AH2185,0))</f>
        <v>Store_Orders</v>
      </c>
      <c r="AJ2185">
        <v>4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f>SUM(AK2185:AO2185)</f>
        <v>0</v>
      </c>
      <c r="AQ2185" t="s">
        <v>67</v>
      </c>
      <c r="AR2185">
        <v>0</v>
      </c>
      <c r="AS2185" t="str">
        <f>IF(OR(AK2185&gt;0, AL2185&gt;0, AM2185&gt;0, AN2185&gt;0, AO2185&gt;0), "Converted", "Not Converted")</f>
        <v>Not Converted</v>
      </c>
      <c r="AT2185">
        <v>0</v>
      </c>
      <c r="AU2185">
        <v>3</v>
      </c>
      <c r="AV2185">
        <v>11</v>
      </c>
      <c r="AW2185">
        <f>IF(Z2185&gt;607, 4, 0)</f>
        <v>0</v>
      </c>
      <c r="AX2185">
        <f>IF(AA2185&gt;1.6588, 3, 0)</f>
        <v>0</v>
      </c>
      <c r="AY2185">
        <f>IF(P2185&gt;401, 2, 0)</f>
        <v>2</v>
      </c>
      <c r="AZ2185">
        <f>IF(I2185&gt;52915.77, 1, 0)</f>
        <v>0</v>
      </c>
      <c r="BA2185">
        <f>SUM(AW2185:AZ2185)</f>
        <v>2</v>
      </c>
      <c r="BB2185" t="str">
        <f>VLOOKUP(BA2185,'Standard Deviations'!$L$1:$M$11,2,TRUE)</f>
        <v>Bronze</v>
      </c>
    </row>
    <row r="2186" spans="1:54">
      <c r="A2186">
        <v>2795</v>
      </c>
      <c r="B2186">
        <v>1958</v>
      </c>
      <c r="C2186">
        <f>2024-B2186</f>
        <v>66</v>
      </c>
      <c r="D2186" t="str">
        <f>VLOOKUP(B2186,Reference!$A$1:$B$125, 2)</f>
        <v>Boomers</v>
      </c>
      <c r="E2186" t="s">
        <v>64</v>
      </c>
      <c r="F2186" t="str">
        <f>IF(E2186="High School", "No College", "College")</f>
        <v>College</v>
      </c>
      <c r="G2186" t="s">
        <v>60</v>
      </c>
      <c r="H2186">
        <v>30523</v>
      </c>
      <c r="I2186">
        <v>30523</v>
      </c>
      <c r="J2186" s="4" t="s">
        <v>341</v>
      </c>
      <c r="K2186">
        <v>2</v>
      </c>
      <c r="L2186">
        <v>1</v>
      </c>
      <c r="M2186" t="str">
        <f>IF(OR(K2186&gt;0, L2186&gt;0), "Parent", "Not Parent")</f>
        <v>Parent</v>
      </c>
      <c r="N2186" t="s">
        <v>729</v>
      </c>
      <c r="O2186" s="8">
        <v>41916</v>
      </c>
      <c r="P2186" s="9">
        <f>O2186-N2186</f>
        <v>460</v>
      </c>
      <c r="Q2186">
        <v>0</v>
      </c>
      <c r="R2186" s="9">
        <f>P2186-Q2186</f>
        <v>460</v>
      </c>
      <c r="S2186" s="8">
        <f>O2186-R2186</f>
        <v>41456</v>
      </c>
      <c r="T2186">
        <v>5</v>
      </c>
      <c r="U2186">
        <v>0</v>
      </c>
      <c r="V2186">
        <v>3</v>
      </c>
      <c r="W2186">
        <v>0</v>
      </c>
      <c r="X2186">
        <v>0</v>
      </c>
      <c r="Y2186">
        <v>5</v>
      </c>
      <c r="Z2186">
        <v>13</v>
      </c>
      <c r="AA2186">
        <f>Z2186/P2186</f>
        <v>2.8260869565217391E-2</v>
      </c>
      <c r="AB2186" s="11" t="s">
        <v>506</v>
      </c>
      <c r="AC2186" t="s">
        <v>59</v>
      </c>
      <c r="AD2186">
        <v>1</v>
      </c>
      <c r="AE2186" t="str">
        <f>IF(AD2186&gt;3, "Prefers Discount", "Discount Indifferent")</f>
        <v>Discount Indifferent</v>
      </c>
      <c r="AF2186">
        <v>2</v>
      </c>
      <c r="AG2186">
        <v>1</v>
      </c>
      <c r="AH2186">
        <v>0</v>
      </c>
      <c r="AI2186" t="str">
        <f>INDEX($AF$1:$AH$1,MATCH(MAX(AF2186:AH2186),AF2186:AH2186,0))</f>
        <v>Store_Orders</v>
      </c>
      <c r="AJ2186">
        <v>7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f>SUM(AK2186:AO2186)</f>
        <v>0</v>
      </c>
      <c r="AQ2186" t="s">
        <v>67</v>
      </c>
      <c r="AR2186">
        <v>0</v>
      </c>
      <c r="AS2186" t="str">
        <f>IF(OR(AK2186&gt;0, AL2186&gt;0, AM2186&gt;0, AN2186&gt;0, AO2186&gt;0), "Converted", "Not Converted")</f>
        <v>Not Converted</v>
      </c>
      <c r="AT2186">
        <v>0</v>
      </c>
      <c r="AU2186">
        <v>3</v>
      </c>
      <c r="AV2186">
        <v>11</v>
      </c>
      <c r="AW2186">
        <f>IF(Z2186&gt;607, 4, 0)</f>
        <v>0</v>
      </c>
      <c r="AX2186">
        <f>IF(AA2186&gt;1.6588, 3, 0)</f>
        <v>0</v>
      </c>
      <c r="AY2186">
        <f>IF(P2186&gt;401, 2, 0)</f>
        <v>2</v>
      </c>
      <c r="AZ2186">
        <f>IF(I2186&gt;52915.77, 1, 0)</f>
        <v>0</v>
      </c>
      <c r="BA2186">
        <f>SUM(AW2186:AZ2186)</f>
        <v>2</v>
      </c>
      <c r="BB2186" t="str">
        <f>VLOOKUP(BA2186,'Standard Deviations'!$L$1:$M$11,2,TRUE)</f>
        <v>Bronze</v>
      </c>
    </row>
    <row r="2187" spans="1:54">
      <c r="A2187">
        <v>9850</v>
      </c>
      <c r="B2187">
        <v>1972</v>
      </c>
      <c r="C2187">
        <f>2024-B2187</f>
        <v>52</v>
      </c>
      <c r="D2187" t="str">
        <f>VLOOKUP(B2187,Reference!$A$1:$B$125, 2)</f>
        <v>Gen X</v>
      </c>
      <c r="E2187" t="s">
        <v>74</v>
      </c>
      <c r="F2187" t="str">
        <f>IF(E2187="High School", "No College", "College")</f>
        <v>College</v>
      </c>
      <c r="G2187" t="s">
        <v>55</v>
      </c>
      <c r="H2187">
        <v>24884</v>
      </c>
      <c r="I2187">
        <v>24884</v>
      </c>
      <c r="J2187" s="4" t="s">
        <v>341</v>
      </c>
      <c r="K2187">
        <v>1</v>
      </c>
      <c r="L2187">
        <v>0</v>
      </c>
      <c r="M2187" t="str">
        <f>IF(OR(K2187&gt;0, L2187&gt;0), "Parent", "Not Parent")</f>
        <v>Parent</v>
      </c>
      <c r="N2187" t="s">
        <v>446</v>
      </c>
      <c r="O2187" s="8">
        <v>41916</v>
      </c>
      <c r="P2187" s="9">
        <f>O2187-N2187</f>
        <v>674</v>
      </c>
      <c r="Q2187">
        <v>32</v>
      </c>
      <c r="R2187" s="9">
        <f>P2187-Q2187</f>
        <v>642</v>
      </c>
      <c r="S2187" s="8">
        <f>O2187-R2187</f>
        <v>41274</v>
      </c>
      <c r="T2187">
        <v>3</v>
      </c>
      <c r="U2187">
        <v>6</v>
      </c>
      <c r="V2187">
        <v>7</v>
      </c>
      <c r="W2187">
        <v>0</v>
      </c>
      <c r="X2187">
        <v>0</v>
      </c>
      <c r="Y2187">
        <v>3</v>
      </c>
      <c r="Z2187">
        <v>19</v>
      </c>
      <c r="AA2187">
        <f>Z2187/P2187</f>
        <v>2.8189910979228485E-2</v>
      </c>
      <c r="AB2187" s="11" t="s">
        <v>506</v>
      </c>
      <c r="AC2187" t="s">
        <v>59</v>
      </c>
      <c r="AD2187">
        <v>1</v>
      </c>
      <c r="AE2187" t="str">
        <f>IF(AD2187&gt;3, "Prefers Discount", "Discount Indifferent")</f>
        <v>Discount Indifferent</v>
      </c>
      <c r="AF2187">
        <v>3</v>
      </c>
      <c r="AG2187">
        <v>0</v>
      </c>
      <c r="AH2187">
        <v>0</v>
      </c>
      <c r="AI2187" t="str">
        <f>INDEX($AF$1:$AH$1,MATCH(MAX(AF2187:AH2187),AF2187:AH2187,0))</f>
        <v>Store_Orders</v>
      </c>
      <c r="AJ2187">
        <v>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f>SUM(AK2187:AO2187)</f>
        <v>0</v>
      </c>
      <c r="AQ2187" t="s">
        <v>67</v>
      </c>
      <c r="AR2187">
        <v>0</v>
      </c>
      <c r="AS2187" t="str">
        <f>IF(OR(AK2187&gt;0, AL2187&gt;0, AM2187&gt;0, AN2187&gt;0, AO2187&gt;0), "Converted", "Not Converted")</f>
        <v>Not Converted</v>
      </c>
      <c r="AT2187">
        <v>0</v>
      </c>
      <c r="AU2187">
        <v>3</v>
      </c>
      <c r="AV2187">
        <v>11</v>
      </c>
      <c r="AW2187">
        <f>IF(Z2187&gt;607, 4, 0)</f>
        <v>0</v>
      </c>
      <c r="AX2187">
        <f>IF(AA2187&gt;1.6588, 3, 0)</f>
        <v>0</v>
      </c>
      <c r="AY2187">
        <f>IF(P2187&gt;401, 2, 0)</f>
        <v>2</v>
      </c>
      <c r="AZ2187">
        <f>IF(I2187&gt;52915.77, 1, 0)</f>
        <v>0</v>
      </c>
      <c r="BA2187">
        <f>SUM(AW2187:AZ2187)</f>
        <v>2</v>
      </c>
      <c r="BB2187" t="str">
        <f>VLOOKUP(BA2187,'Standard Deviations'!$L$1:$M$11,2,TRUE)</f>
        <v>Bronze</v>
      </c>
    </row>
    <row r="2188" spans="1:54">
      <c r="A2188">
        <v>891</v>
      </c>
      <c r="B2188">
        <v>1951</v>
      </c>
      <c r="C2188">
        <f>2024-B2188</f>
        <v>73</v>
      </c>
      <c r="D2188" t="str">
        <f>VLOOKUP(B2188,Reference!$A$1:$B$125, 2)</f>
        <v>Boomers</v>
      </c>
      <c r="E2188" t="s">
        <v>64</v>
      </c>
      <c r="F2188" t="str">
        <f>IF(E2188="High School", "No College", "College")</f>
        <v>College</v>
      </c>
      <c r="G2188" t="s">
        <v>65</v>
      </c>
      <c r="H2188">
        <v>29298</v>
      </c>
      <c r="I2188">
        <v>29298</v>
      </c>
      <c r="J2188" s="4" t="s">
        <v>341</v>
      </c>
      <c r="K2188">
        <v>1</v>
      </c>
      <c r="L2188">
        <v>1</v>
      </c>
      <c r="M2188" t="str">
        <f>IF(OR(K2188&gt;0, L2188&gt;0), "Parent", "Not Parent")</f>
        <v>Parent</v>
      </c>
      <c r="N2188" t="s">
        <v>571</v>
      </c>
      <c r="O2188" s="8">
        <v>41916</v>
      </c>
      <c r="P2188" s="9">
        <f>O2188-N2188</f>
        <v>392</v>
      </c>
      <c r="Q2188">
        <v>60</v>
      </c>
      <c r="R2188" s="9">
        <f>P2188-Q2188</f>
        <v>332</v>
      </c>
      <c r="S2188" s="8">
        <f>O2188-R2188</f>
        <v>41584</v>
      </c>
      <c r="T2188">
        <v>6</v>
      </c>
      <c r="U2188">
        <v>0</v>
      </c>
      <c r="V2188">
        <v>2</v>
      </c>
      <c r="W2188">
        <v>2</v>
      </c>
      <c r="X2188">
        <v>0</v>
      </c>
      <c r="Y2188">
        <v>1</v>
      </c>
      <c r="Z2188">
        <v>11</v>
      </c>
      <c r="AA2188">
        <f>Z2188/P2188</f>
        <v>2.8061224489795918E-2</v>
      </c>
      <c r="AB2188" s="14" t="s">
        <v>506</v>
      </c>
      <c r="AC2188" s="13" t="s">
        <v>63</v>
      </c>
      <c r="AD2188">
        <v>1</v>
      </c>
      <c r="AE2188" t="str">
        <f>IF(AD2188&gt;3, "Prefers Discount", "Discount Indifferent")</f>
        <v>Discount Indifferent</v>
      </c>
      <c r="AF2188">
        <v>2</v>
      </c>
      <c r="AG2188">
        <v>1</v>
      </c>
      <c r="AH2188">
        <v>0</v>
      </c>
      <c r="AI2188" t="str">
        <f>INDEX($AF$1:$AH$1,MATCH(MAX(AF2188:AH2188),AF2188:AH2188,0))</f>
        <v>Store_Orders</v>
      </c>
      <c r="AJ2188">
        <v>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f>SUM(AK2188:AO2188)</f>
        <v>0</v>
      </c>
      <c r="AQ2188" t="s">
        <v>67</v>
      </c>
      <c r="AR2188">
        <v>0</v>
      </c>
      <c r="AS2188" t="str">
        <f>IF(OR(AK2188&gt;0, AL2188&gt;0, AM2188&gt;0, AN2188&gt;0, AO2188&gt;0), "Converted", "Not Converted")</f>
        <v>Not Converted</v>
      </c>
      <c r="AT2188">
        <v>0</v>
      </c>
      <c r="AU2188">
        <v>3</v>
      </c>
      <c r="AV2188">
        <v>11</v>
      </c>
      <c r="AW2188">
        <f>IF(Z2188&gt;607, 4, 0)</f>
        <v>0</v>
      </c>
      <c r="AX2188">
        <f>IF(AA2188&gt;1.6588, 3, 0)</f>
        <v>0</v>
      </c>
      <c r="AY2188">
        <f>IF(P2188&gt;401, 2, 0)</f>
        <v>0</v>
      </c>
      <c r="AZ2188">
        <f>IF(I2188&gt;52915.77, 1, 0)</f>
        <v>0</v>
      </c>
      <c r="BA2188">
        <f>SUM(AW2188:AZ2188)</f>
        <v>0</v>
      </c>
      <c r="BB2188" t="str">
        <f>VLOOKUP(BA2188,'Standard Deviations'!$L$1:$M$11,2,TRUE)</f>
        <v>No Tier</v>
      </c>
    </row>
    <row r="2189" spans="1:54">
      <c r="A2189">
        <v>6825</v>
      </c>
      <c r="B2189">
        <v>1953</v>
      </c>
      <c r="C2189">
        <f>2024-B2189</f>
        <v>71</v>
      </c>
      <c r="D2189" t="str">
        <f>VLOOKUP(B2189,Reference!$A$1:$B$125, 2)</f>
        <v>Boomers</v>
      </c>
      <c r="E2189" t="s">
        <v>54</v>
      </c>
      <c r="F2189" t="str">
        <f>IF(E2189="High School", "No College", "College")</f>
        <v>College</v>
      </c>
      <c r="G2189" t="s">
        <v>65</v>
      </c>
      <c r="H2189">
        <v>41452</v>
      </c>
      <c r="I2189">
        <v>41452</v>
      </c>
      <c r="J2189" s="4" t="s">
        <v>175</v>
      </c>
      <c r="K2189">
        <v>1</v>
      </c>
      <c r="L2189">
        <v>1</v>
      </c>
      <c r="M2189" t="str">
        <f>IF(OR(K2189&gt;0, L2189&gt;0), "Parent", "Not Parent")</f>
        <v>Parent</v>
      </c>
      <c r="N2189" t="s">
        <v>690</v>
      </c>
      <c r="O2189" s="8">
        <v>41916</v>
      </c>
      <c r="P2189" s="9">
        <f>O2189-N2189</f>
        <v>577</v>
      </c>
      <c r="Q2189">
        <v>86</v>
      </c>
      <c r="R2189" s="9">
        <f>P2189-Q2189</f>
        <v>491</v>
      </c>
      <c r="S2189" s="8">
        <f>O2189-R2189</f>
        <v>41425</v>
      </c>
      <c r="T2189">
        <v>13</v>
      </c>
      <c r="U2189">
        <v>0</v>
      </c>
      <c r="V2189">
        <v>3</v>
      </c>
      <c r="W2189">
        <v>0</v>
      </c>
      <c r="X2189">
        <v>0</v>
      </c>
      <c r="Y2189">
        <v>0</v>
      </c>
      <c r="Z2189">
        <v>16</v>
      </c>
      <c r="AA2189">
        <f>Z2189/P2189</f>
        <v>2.7729636048526862E-2</v>
      </c>
      <c r="AB2189" s="14" t="s">
        <v>506</v>
      </c>
      <c r="AC2189" s="13" t="s">
        <v>63</v>
      </c>
      <c r="AD2189">
        <v>1</v>
      </c>
      <c r="AE2189" t="str">
        <f>IF(AD2189&gt;3, "Prefers Discount", "Discount Indifferent")</f>
        <v>Discount Indifferent</v>
      </c>
      <c r="AF2189">
        <v>2</v>
      </c>
      <c r="AG2189">
        <v>1</v>
      </c>
      <c r="AH2189">
        <v>0</v>
      </c>
      <c r="AI2189" t="str">
        <f>INDEX($AF$1:$AH$1,MATCH(MAX(AF2189:AH2189),AF2189:AH2189,0))</f>
        <v>Store_Orders</v>
      </c>
      <c r="AJ2189">
        <v>7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f>SUM(AK2189:AO2189)</f>
        <v>0</v>
      </c>
      <c r="AQ2189" t="s">
        <v>67</v>
      </c>
      <c r="AR2189">
        <v>0</v>
      </c>
      <c r="AS2189" t="str">
        <f>IF(OR(AK2189&gt;0, AL2189&gt;0, AM2189&gt;0, AN2189&gt;0, AO2189&gt;0), "Converted", "Not Converted")</f>
        <v>Not Converted</v>
      </c>
      <c r="AT2189">
        <v>0</v>
      </c>
      <c r="AU2189">
        <v>3</v>
      </c>
      <c r="AV2189">
        <v>11</v>
      </c>
      <c r="AW2189">
        <f>IF(Z2189&gt;607, 4, 0)</f>
        <v>0</v>
      </c>
      <c r="AX2189">
        <f>IF(AA2189&gt;1.6588, 3, 0)</f>
        <v>0</v>
      </c>
      <c r="AY2189">
        <f>IF(P2189&gt;401, 2, 0)</f>
        <v>2</v>
      </c>
      <c r="AZ2189">
        <f>IF(I2189&gt;52915.77, 1, 0)</f>
        <v>0</v>
      </c>
      <c r="BA2189">
        <f>SUM(AW2189:AZ2189)</f>
        <v>2</v>
      </c>
      <c r="BB2189" t="str">
        <f>VLOOKUP(BA2189,'Standard Deviations'!$L$1:$M$11,2,TRUE)</f>
        <v>Bronze</v>
      </c>
    </row>
    <row r="2190" spans="1:54">
      <c r="A2190">
        <v>2098</v>
      </c>
      <c r="B2190">
        <v>1969</v>
      </c>
      <c r="C2190">
        <f>2024-B2190</f>
        <v>55</v>
      </c>
      <c r="D2190" t="str">
        <f>VLOOKUP(B2190,Reference!$A$1:$B$125, 2)</f>
        <v>Gen X</v>
      </c>
      <c r="E2190" t="s">
        <v>68</v>
      </c>
      <c r="F2190" t="str">
        <f>IF(E2190="High School", "No College", "College")</f>
        <v>College</v>
      </c>
      <c r="G2190" t="s">
        <v>55</v>
      </c>
      <c r="H2190">
        <v>33581</v>
      </c>
      <c r="I2190">
        <v>33581</v>
      </c>
      <c r="J2190" s="4" t="s">
        <v>175</v>
      </c>
      <c r="K2190">
        <v>2</v>
      </c>
      <c r="L2190">
        <v>0</v>
      </c>
      <c r="M2190" t="str">
        <f>IF(OR(K2190&gt;0, L2190&gt;0), "Parent", "Not Parent")</f>
        <v>Parent</v>
      </c>
      <c r="N2190" t="s">
        <v>477</v>
      </c>
      <c r="O2190" s="8">
        <v>41916</v>
      </c>
      <c r="P2190" s="9">
        <f>O2190-N2190</f>
        <v>634</v>
      </c>
      <c r="Q2190">
        <v>38</v>
      </c>
      <c r="R2190" s="9">
        <f>P2190-Q2190</f>
        <v>596</v>
      </c>
      <c r="S2190" s="8">
        <f>O2190-R2190</f>
        <v>41320</v>
      </c>
      <c r="T2190">
        <v>11</v>
      </c>
      <c r="U2190">
        <v>0</v>
      </c>
      <c r="V2190">
        <v>5</v>
      </c>
      <c r="W2190">
        <v>0</v>
      </c>
      <c r="X2190">
        <v>0</v>
      </c>
      <c r="Y2190">
        <v>1</v>
      </c>
      <c r="Z2190">
        <v>17</v>
      </c>
      <c r="AA2190">
        <f>Z2190/P2190</f>
        <v>2.6813880126182965E-2</v>
      </c>
      <c r="AB2190" s="11" t="s">
        <v>506</v>
      </c>
      <c r="AC2190" t="s">
        <v>59</v>
      </c>
      <c r="AD2190">
        <v>1</v>
      </c>
      <c r="AE2190" t="str">
        <f>IF(AD2190&gt;3, "Prefers Discount", "Discount Indifferent")</f>
        <v>Discount Indifferent</v>
      </c>
      <c r="AF2190">
        <v>2</v>
      </c>
      <c r="AG2190">
        <v>1</v>
      </c>
      <c r="AH2190">
        <v>0</v>
      </c>
      <c r="AI2190" t="str">
        <f>INDEX($AF$1:$AH$1,MATCH(MAX(AF2190:AH2190),AF2190:AH2190,0))</f>
        <v>Store_Orders</v>
      </c>
      <c r="AJ2190">
        <v>8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f>SUM(AK2190:AO2190)</f>
        <v>0</v>
      </c>
      <c r="AQ2190" t="s">
        <v>67</v>
      </c>
      <c r="AR2190">
        <v>0</v>
      </c>
      <c r="AS2190" t="str">
        <f>IF(OR(AK2190&gt;0, AL2190&gt;0, AM2190&gt;0, AN2190&gt;0, AO2190&gt;0), "Converted", "Not Converted")</f>
        <v>Not Converted</v>
      </c>
      <c r="AT2190">
        <v>0</v>
      </c>
      <c r="AU2190">
        <v>3</v>
      </c>
      <c r="AV2190">
        <v>11</v>
      </c>
      <c r="AW2190">
        <f>IF(Z2190&gt;607, 4, 0)</f>
        <v>0</v>
      </c>
      <c r="AX2190">
        <f>IF(AA2190&gt;1.6588, 3, 0)</f>
        <v>0</v>
      </c>
      <c r="AY2190">
        <f>IF(P2190&gt;401, 2, 0)</f>
        <v>2</v>
      </c>
      <c r="AZ2190">
        <f>IF(I2190&gt;52915.77, 1, 0)</f>
        <v>0</v>
      </c>
      <c r="BA2190">
        <f>SUM(AW2190:AZ2190)</f>
        <v>2</v>
      </c>
      <c r="BB2190" t="str">
        <f>VLOOKUP(BA2190,'Standard Deviations'!$L$1:$M$11,2,TRUE)</f>
        <v>Bronze</v>
      </c>
    </row>
    <row r="2191" spans="1:54">
      <c r="A2191">
        <v>4259</v>
      </c>
      <c r="B2191">
        <v>1986</v>
      </c>
      <c r="C2191">
        <f>2024-B2191</f>
        <v>38</v>
      </c>
      <c r="D2191" t="str">
        <f>VLOOKUP(B2191,Reference!$A$1:$B$125, 2)</f>
        <v>Millennials</v>
      </c>
      <c r="E2191" t="s">
        <v>64</v>
      </c>
      <c r="F2191" t="str">
        <f>IF(E2191="High School", "No College", "College")</f>
        <v>College</v>
      </c>
      <c r="G2191" t="s">
        <v>60</v>
      </c>
      <c r="H2191">
        <v>19485</v>
      </c>
      <c r="I2191">
        <v>19485</v>
      </c>
      <c r="J2191" s="4" t="s">
        <v>341</v>
      </c>
      <c r="K2191">
        <v>2</v>
      </c>
      <c r="L2191">
        <v>0</v>
      </c>
      <c r="M2191" t="str">
        <f>IF(OR(K2191&gt;0, L2191&gt;0), "Parent", "Not Parent")</f>
        <v>Parent</v>
      </c>
      <c r="N2191" t="s">
        <v>644</v>
      </c>
      <c r="O2191" s="8">
        <v>41916</v>
      </c>
      <c r="P2191" s="9">
        <f>O2191-N2191</f>
        <v>375</v>
      </c>
      <c r="Q2191">
        <v>80</v>
      </c>
      <c r="R2191" s="9">
        <f>P2191-Q2191</f>
        <v>295</v>
      </c>
      <c r="S2191" s="8">
        <f>O2191-R2191</f>
        <v>41621</v>
      </c>
      <c r="T2191">
        <v>6</v>
      </c>
      <c r="U2191">
        <v>0</v>
      </c>
      <c r="V2191">
        <v>4</v>
      </c>
      <c r="W2191">
        <v>0</v>
      </c>
      <c r="X2191">
        <v>0</v>
      </c>
      <c r="Y2191">
        <v>0</v>
      </c>
      <c r="Z2191">
        <v>10</v>
      </c>
      <c r="AA2191">
        <f>Z2191/P2191</f>
        <v>2.6666666666666668E-2</v>
      </c>
      <c r="AB2191" s="14" t="s">
        <v>506</v>
      </c>
      <c r="AC2191" s="13" t="s">
        <v>63</v>
      </c>
      <c r="AD2191">
        <v>1</v>
      </c>
      <c r="AE2191" t="str">
        <f>IF(AD2191&gt;3, "Prefers Discount", "Discount Indifferent")</f>
        <v>Discount Indifferent</v>
      </c>
      <c r="AF2191">
        <v>2</v>
      </c>
      <c r="AG2191">
        <v>1</v>
      </c>
      <c r="AH2191">
        <v>0</v>
      </c>
      <c r="AI2191" t="str">
        <f>INDEX($AF$1:$AH$1,MATCH(MAX(AF2191:AH2191),AF2191:AH2191,0))</f>
        <v>Store_Orders</v>
      </c>
      <c r="AJ2191">
        <v>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f>SUM(AK2191:AO2191)</f>
        <v>0</v>
      </c>
      <c r="AQ2191" t="s">
        <v>67</v>
      </c>
      <c r="AR2191">
        <v>0</v>
      </c>
      <c r="AS2191" t="str">
        <f>IF(OR(AK2191&gt;0, AL2191&gt;0, AM2191&gt;0, AN2191&gt;0, AO2191&gt;0), "Converted", "Not Converted")</f>
        <v>Not Converted</v>
      </c>
      <c r="AT2191">
        <v>0</v>
      </c>
      <c r="AU2191">
        <v>3</v>
      </c>
      <c r="AV2191">
        <v>11</v>
      </c>
      <c r="AW2191">
        <f>IF(Z2191&gt;607, 4, 0)</f>
        <v>0</v>
      </c>
      <c r="AX2191">
        <f>IF(AA2191&gt;1.6588, 3, 0)</f>
        <v>0</v>
      </c>
      <c r="AY2191">
        <f>IF(P2191&gt;401, 2, 0)</f>
        <v>0</v>
      </c>
      <c r="AZ2191">
        <f>IF(I2191&gt;52915.77, 1, 0)</f>
        <v>0</v>
      </c>
      <c r="BA2191">
        <f>SUM(AW2191:AZ2191)</f>
        <v>0</v>
      </c>
      <c r="BB2191" t="str">
        <f>VLOOKUP(BA2191,'Standard Deviations'!$L$1:$M$11,2,TRUE)</f>
        <v>No Tier</v>
      </c>
    </row>
    <row r="2192" spans="1:54">
      <c r="A2192">
        <v>11148</v>
      </c>
      <c r="B2192">
        <v>1975</v>
      </c>
      <c r="C2192">
        <f>2024-B2192</f>
        <v>49</v>
      </c>
      <c r="D2192" t="str">
        <f>VLOOKUP(B2192,Reference!$A$1:$B$125, 2)</f>
        <v>Gen X</v>
      </c>
      <c r="E2192" t="s">
        <v>54</v>
      </c>
      <c r="F2192" t="str">
        <f>IF(E2192="High School", "No College", "College")</f>
        <v>College</v>
      </c>
      <c r="G2192" t="s">
        <v>65</v>
      </c>
      <c r="H2192">
        <v>22280</v>
      </c>
      <c r="I2192">
        <v>22280</v>
      </c>
      <c r="J2192" s="4" t="s">
        <v>341</v>
      </c>
      <c r="K2192">
        <v>1</v>
      </c>
      <c r="L2192">
        <v>0</v>
      </c>
      <c r="M2192" t="str">
        <f>IF(OR(K2192&gt;0, L2192&gt;0), "Parent", "Not Parent")</f>
        <v>Parent</v>
      </c>
      <c r="N2192" t="s">
        <v>476</v>
      </c>
      <c r="O2192" s="8">
        <v>41916</v>
      </c>
      <c r="P2192" s="9">
        <f>O2192-N2192</f>
        <v>503</v>
      </c>
      <c r="Q2192">
        <v>85</v>
      </c>
      <c r="R2192" s="9">
        <f>P2192-Q2192</f>
        <v>418</v>
      </c>
      <c r="S2192" s="8">
        <f>O2192-R2192</f>
        <v>41498</v>
      </c>
      <c r="T2192">
        <v>2</v>
      </c>
      <c r="U2192">
        <v>1</v>
      </c>
      <c r="V2192">
        <v>4</v>
      </c>
      <c r="W2192">
        <v>3</v>
      </c>
      <c r="X2192">
        <v>1</v>
      </c>
      <c r="Y2192">
        <v>2</v>
      </c>
      <c r="Z2192">
        <v>13</v>
      </c>
      <c r="AA2192">
        <f>Z2192/P2192</f>
        <v>2.584493041749503E-2</v>
      </c>
      <c r="AB2192" s="14" t="s">
        <v>506</v>
      </c>
      <c r="AC2192" s="13" t="s">
        <v>63</v>
      </c>
      <c r="AD2192">
        <v>1</v>
      </c>
      <c r="AE2192" t="str">
        <f>IF(AD2192&gt;3, "Prefers Discount", "Discount Indifferent")</f>
        <v>Discount Indifferent</v>
      </c>
      <c r="AF2192">
        <v>2</v>
      </c>
      <c r="AG2192">
        <v>1</v>
      </c>
      <c r="AH2192">
        <v>0</v>
      </c>
      <c r="AI2192" t="str">
        <f>INDEX($AF$1:$AH$1,MATCH(MAX(AF2192:AH2192),AF2192:AH2192,0))</f>
        <v>Store_Orders</v>
      </c>
      <c r="AJ2192">
        <v>8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f>SUM(AK2192:AO2192)</f>
        <v>0</v>
      </c>
      <c r="AQ2192" t="s">
        <v>67</v>
      </c>
      <c r="AR2192">
        <v>0</v>
      </c>
      <c r="AS2192" t="str">
        <f>IF(OR(AK2192&gt;0, AL2192&gt;0, AM2192&gt;0, AN2192&gt;0, AO2192&gt;0), "Converted", "Not Converted")</f>
        <v>Not Converted</v>
      </c>
      <c r="AT2192">
        <v>0</v>
      </c>
      <c r="AU2192">
        <v>3</v>
      </c>
      <c r="AV2192">
        <v>11</v>
      </c>
      <c r="AW2192">
        <f>IF(Z2192&gt;607, 4, 0)</f>
        <v>0</v>
      </c>
      <c r="AX2192">
        <f>IF(AA2192&gt;1.6588, 3, 0)</f>
        <v>0</v>
      </c>
      <c r="AY2192">
        <f>IF(P2192&gt;401, 2, 0)</f>
        <v>2</v>
      </c>
      <c r="AZ2192">
        <f>IF(I2192&gt;52915.77, 1, 0)</f>
        <v>0</v>
      </c>
      <c r="BA2192">
        <f>SUM(AW2192:AZ2192)</f>
        <v>2</v>
      </c>
      <c r="BB2192" t="str">
        <f>VLOOKUP(BA2192,'Standard Deviations'!$L$1:$M$11,2,TRUE)</f>
        <v>Bronze</v>
      </c>
    </row>
    <row r="2193" spans="1:54">
      <c r="A2193">
        <v>5907</v>
      </c>
      <c r="B2193">
        <v>1952</v>
      </c>
      <c r="C2193">
        <f>2024-B2193</f>
        <v>72</v>
      </c>
      <c r="D2193" t="str">
        <f>VLOOKUP(B2193,Reference!$A$1:$B$125, 2)</f>
        <v>Boomers</v>
      </c>
      <c r="E2193" t="s">
        <v>64</v>
      </c>
      <c r="F2193" t="str">
        <f>IF(E2193="High School", "No College", "College")</f>
        <v>College</v>
      </c>
      <c r="G2193" t="s">
        <v>55</v>
      </c>
      <c r="H2193">
        <v>33444</v>
      </c>
      <c r="I2193">
        <v>33444</v>
      </c>
      <c r="J2193" s="4" t="s">
        <v>175</v>
      </c>
      <c r="K2193">
        <v>1</v>
      </c>
      <c r="L2193">
        <v>1</v>
      </c>
      <c r="M2193" t="str">
        <f>IF(OR(K2193&gt;0, L2193&gt;0), "Parent", "Not Parent")</f>
        <v>Parent</v>
      </c>
      <c r="N2193" t="s">
        <v>626</v>
      </c>
      <c r="O2193" s="8">
        <v>41916</v>
      </c>
      <c r="P2193" s="9">
        <f>O2193-N2193</f>
        <v>700</v>
      </c>
      <c r="Q2193">
        <v>24</v>
      </c>
      <c r="R2193" s="9">
        <f>P2193-Q2193</f>
        <v>676</v>
      </c>
      <c r="S2193" s="8">
        <f>O2193-R2193</f>
        <v>41240</v>
      </c>
      <c r="T2193">
        <v>8</v>
      </c>
      <c r="U2193">
        <v>0</v>
      </c>
      <c r="V2193">
        <v>8</v>
      </c>
      <c r="W2193">
        <v>0</v>
      </c>
      <c r="X2193">
        <v>0</v>
      </c>
      <c r="Y2193">
        <v>2</v>
      </c>
      <c r="Z2193">
        <v>18</v>
      </c>
      <c r="AA2193">
        <f>Z2193/P2193</f>
        <v>2.5714285714285714E-2</v>
      </c>
      <c r="AB2193" s="11" t="s">
        <v>506</v>
      </c>
      <c r="AC2193" t="s">
        <v>59</v>
      </c>
      <c r="AD2193">
        <v>1</v>
      </c>
      <c r="AE2193" t="str">
        <f>IF(AD2193&gt;3, "Prefers Discount", "Discount Indifferent")</f>
        <v>Discount Indifferent</v>
      </c>
      <c r="AF2193">
        <v>2</v>
      </c>
      <c r="AG2193">
        <v>1</v>
      </c>
      <c r="AH2193">
        <v>0</v>
      </c>
      <c r="AI2193" t="str">
        <f>INDEX($AF$1:$AH$1,MATCH(MAX(AF2193:AH2193),AF2193:AH2193,0))</f>
        <v>Store_Orders</v>
      </c>
      <c r="AJ2193">
        <v>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f>SUM(AK2193:AO2193)</f>
        <v>0</v>
      </c>
      <c r="AQ2193" t="s">
        <v>67</v>
      </c>
      <c r="AR2193">
        <v>0</v>
      </c>
      <c r="AS2193" t="str">
        <f>IF(OR(AK2193&gt;0, AL2193&gt;0, AM2193&gt;0, AN2193&gt;0, AO2193&gt;0), "Converted", "Not Converted")</f>
        <v>Not Converted</v>
      </c>
      <c r="AT2193">
        <v>0</v>
      </c>
      <c r="AU2193">
        <v>3</v>
      </c>
      <c r="AV2193">
        <v>11</v>
      </c>
      <c r="AW2193">
        <f>IF(Z2193&gt;607, 4, 0)</f>
        <v>0</v>
      </c>
      <c r="AX2193">
        <f>IF(AA2193&gt;1.6588, 3, 0)</f>
        <v>0</v>
      </c>
      <c r="AY2193">
        <f>IF(P2193&gt;401, 2, 0)</f>
        <v>2</v>
      </c>
      <c r="AZ2193">
        <f>IF(I2193&gt;52915.77, 1, 0)</f>
        <v>0</v>
      </c>
      <c r="BA2193">
        <f>SUM(AW2193:AZ2193)</f>
        <v>2</v>
      </c>
      <c r="BB2193" t="str">
        <f>VLOOKUP(BA2193,'Standard Deviations'!$L$1:$M$11,2,TRUE)</f>
        <v>Bronze</v>
      </c>
    </row>
    <row r="2194" spans="1:54">
      <c r="A2194">
        <v>3525</v>
      </c>
      <c r="B2194">
        <v>1970</v>
      </c>
      <c r="C2194">
        <f>2024-B2194</f>
        <v>54</v>
      </c>
      <c r="D2194" t="str">
        <f>VLOOKUP(B2194,Reference!$A$1:$B$125, 2)</f>
        <v>Gen X</v>
      </c>
      <c r="E2194" t="s">
        <v>54</v>
      </c>
      <c r="F2194" t="str">
        <f>IF(E2194="High School", "No College", "College")</f>
        <v>College</v>
      </c>
      <c r="G2194" t="s">
        <v>65</v>
      </c>
      <c r="H2194">
        <v>38200</v>
      </c>
      <c r="I2194">
        <v>38200</v>
      </c>
      <c r="J2194" s="4" t="s">
        <v>175</v>
      </c>
      <c r="K2194">
        <v>1</v>
      </c>
      <c r="L2194">
        <v>1</v>
      </c>
      <c r="M2194" t="str">
        <f>IF(OR(K2194&gt;0, L2194&gt;0), "Parent", "Not Parent")</f>
        <v>Parent</v>
      </c>
      <c r="N2194" t="s">
        <v>415</v>
      </c>
      <c r="O2194" s="8">
        <v>41916</v>
      </c>
      <c r="P2194" s="9">
        <f>O2194-N2194</f>
        <v>666</v>
      </c>
      <c r="Q2194">
        <v>19</v>
      </c>
      <c r="R2194" s="9">
        <f>P2194-Q2194</f>
        <v>647</v>
      </c>
      <c r="S2194" s="8">
        <f>O2194-R2194</f>
        <v>41269</v>
      </c>
      <c r="T2194">
        <v>12</v>
      </c>
      <c r="U2194">
        <v>0</v>
      </c>
      <c r="V2194">
        <v>4</v>
      </c>
      <c r="W2194">
        <v>0</v>
      </c>
      <c r="X2194">
        <v>0</v>
      </c>
      <c r="Y2194">
        <v>1</v>
      </c>
      <c r="Z2194">
        <v>17</v>
      </c>
      <c r="AA2194">
        <f>Z2194/P2194</f>
        <v>2.5525525525525526E-2</v>
      </c>
      <c r="AB2194" s="11" t="s">
        <v>506</v>
      </c>
      <c r="AC2194" t="s">
        <v>59</v>
      </c>
      <c r="AD2194">
        <v>1</v>
      </c>
      <c r="AE2194" t="str">
        <f>IF(AD2194&gt;3, "Prefers Discount", "Discount Indifferent")</f>
        <v>Discount Indifferent</v>
      </c>
      <c r="AF2194">
        <v>2</v>
      </c>
      <c r="AG2194">
        <v>1</v>
      </c>
      <c r="AH2194">
        <v>0</v>
      </c>
      <c r="AI2194" t="str">
        <f>INDEX($AF$1:$AH$1,MATCH(MAX(AF2194:AH2194),AF2194:AH2194,0))</f>
        <v>Store_Orders</v>
      </c>
      <c r="AJ2194">
        <v>7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f>SUM(AK2194:AO2194)</f>
        <v>0</v>
      </c>
      <c r="AQ2194" t="s">
        <v>67</v>
      </c>
      <c r="AR2194">
        <v>0</v>
      </c>
      <c r="AS2194" t="str">
        <f>IF(OR(AK2194&gt;0, AL2194&gt;0, AM2194&gt;0, AN2194&gt;0, AO2194&gt;0), "Converted", "Not Converted")</f>
        <v>Not Converted</v>
      </c>
      <c r="AT2194">
        <v>0</v>
      </c>
      <c r="AU2194">
        <v>3</v>
      </c>
      <c r="AV2194">
        <v>11</v>
      </c>
      <c r="AW2194">
        <f>IF(Z2194&gt;607, 4, 0)</f>
        <v>0</v>
      </c>
      <c r="AX2194">
        <f>IF(AA2194&gt;1.6588, 3, 0)</f>
        <v>0</v>
      </c>
      <c r="AY2194">
        <f>IF(P2194&gt;401, 2, 0)</f>
        <v>2</v>
      </c>
      <c r="AZ2194">
        <f>IF(I2194&gt;52915.77, 1, 0)</f>
        <v>0</v>
      </c>
      <c r="BA2194">
        <f>SUM(AW2194:AZ2194)</f>
        <v>2</v>
      </c>
      <c r="BB2194" t="str">
        <f>VLOOKUP(BA2194,'Standard Deviations'!$L$1:$M$11,2,TRUE)</f>
        <v>Bronze</v>
      </c>
    </row>
    <row r="2195" spans="1:54">
      <c r="A2195">
        <v>5555</v>
      </c>
      <c r="B2195">
        <v>1975</v>
      </c>
      <c r="C2195">
        <f>2024-B2195</f>
        <v>49</v>
      </c>
      <c r="D2195" t="str">
        <f>VLOOKUP(B2195,Reference!$A$1:$B$125, 2)</f>
        <v>Gen X</v>
      </c>
      <c r="E2195" t="s">
        <v>54</v>
      </c>
      <c r="F2195" t="str">
        <f>IF(E2195="High School", "No College", "College")</f>
        <v>College</v>
      </c>
      <c r="G2195" t="s">
        <v>71</v>
      </c>
      <c r="H2195">
        <v>153924</v>
      </c>
      <c r="I2195">
        <v>153924</v>
      </c>
      <c r="J2195" t="s">
        <v>101</v>
      </c>
      <c r="K2195">
        <v>0</v>
      </c>
      <c r="L2195">
        <v>0</v>
      </c>
      <c r="M2195" t="str">
        <f>IF(OR(K2195&gt;0, L2195&gt;0), "Parent", "Not Parent")</f>
        <v>Not Parent</v>
      </c>
      <c r="N2195" t="s">
        <v>374</v>
      </c>
      <c r="O2195" s="8">
        <v>41916</v>
      </c>
      <c r="P2195" s="9">
        <f>O2195-N2195</f>
        <v>239</v>
      </c>
      <c r="Q2195">
        <v>81</v>
      </c>
      <c r="R2195" s="9">
        <f>P2195-Q2195</f>
        <v>158</v>
      </c>
      <c r="S2195" s="8">
        <f>O2195-R2195</f>
        <v>41758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6</v>
      </c>
      <c r="AA2195">
        <f>Z2195/P2195</f>
        <v>2.5104602510460251E-2</v>
      </c>
      <c r="AB2195" s="14" t="s">
        <v>506</v>
      </c>
      <c r="AC2195" s="13" t="s">
        <v>63</v>
      </c>
      <c r="AD2195">
        <v>0</v>
      </c>
      <c r="AE2195" t="str">
        <f>IF(AD2195&gt;3, "Prefers Discount", "Discount Indifferent")</f>
        <v>Discount Indifferent</v>
      </c>
      <c r="AF2195">
        <v>0</v>
      </c>
      <c r="AG2195">
        <v>0</v>
      </c>
      <c r="AH2195">
        <v>0</v>
      </c>
      <c r="AI2195" t="str">
        <f>INDEX($AF$1:$AH$1,MATCH(MAX(AF2195:AH2195),AF2195:AH2195,0))</f>
        <v>Store_Orders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f>SUM(AK2195:AO2195)</f>
        <v>0</v>
      </c>
      <c r="AQ2195" t="s">
        <v>67</v>
      </c>
      <c r="AR2195">
        <v>0</v>
      </c>
      <c r="AS2195" t="str">
        <f>IF(OR(AK2195&gt;0, AL2195&gt;0, AM2195&gt;0, AN2195&gt;0, AO2195&gt;0), "Converted", "Not Converted")</f>
        <v>Not Converted</v>
      </c>
      <c r="AT2195">
        <v>0</v>
      </c>
      <c r="AU2195">
        <v>3</v>
      </c>
      <c r="AV2195">
        <v>11</v>
      </c>
      <c r="AW2195">
        <f>IF(Z2195&gt;607, 4, 0)</f>
        <v>0</v>
      </c>
      <c r="AX2195">
        <f>IF(AA2195&gt;1.6588, 3, 0)</f>
        <v>0</v>
      </c>
      <c r="AY2195">
        <f>IF(P2195&gt;401, 2, 0)</f>
        <v>0</v>
      </c>
      <c r="AZ2195">
        <f>IF(I2195&gt;52915.77, 1, 0)</f>
        <v>1</v>
      </c>
      <c r="BA2195">
        <f>SUM(AW2195:AZ2195)</f>
        <v>1</v>
      </c>
      <c r="BB2195" t="str">
        <f>VLOOKUP(BA2195,'Standard Deviations'!$L$1:$M$11,2,TRUE)</f>
        <v>Bronze</v>
      </c>
    </row>
    <row r="2196" spans="1:54">
      <c r="A2196">
        <v>692</v>
      </c>
      <c r="B2196">
        <v>1954</v>
      </c>
      <c r="C2196">
        <f>2024-B2196</f>
        <v>70</v>
      </c>
      <c r="D2196" t="str">
        <f>VLOOKUP(B2196,Reference!$A$1:$B$125, 2)</f>
        <v>Boomers</v>
      </c>
      <c r="E2196" t="s">
        <v>54</v>
      </c>
      <c r="F2196" t="str">
        <f>IF(E2196="High School", "No College", "College")</f>
        <v>College</v>
      </c>
      <c r="G2196" t="s">
        <v>65</v>
      </c>
      <c r="H2196">
        <v>36807</v>
      </c>
      <c r="I2196">
        <v>36807</v>
      </c>
      <c r="J2196" s="4" t="s">
        <v>175</v>
      </c>
      <c r="K2196">
        <v>1</v>
      </c>
      <c r="L2196">
        <v>1</v>
      </c>
      <c r="M2196" t="str">
        <f>IF(OR(K2196&gt;0, L2196&gt;0), "Parent", "Not Parent")</f>
        <v>Parent</v>
      </c>
      <c r="N2196" t="s">
        <v>739</v>
      </c>
      <c r="O2196" s="8">
        <v>41916</v>
      </c>
      <c r="P2196" s="9">
        <f>O2196-N2196</f>
        <v>653</v>
      </c>
      <c r="Q2196">
        <v>88</v>
      </c>
      <c r="R2196" s="9">
        <f>P2196-Q2196</f>
        <v>565</v>
      </c>
      <c r="S2196" s="8">
        <f>O2196-R2196</f>
        <v>41351</v>
      </c>
      <c r="T2196">
        <v>4</v>
      </c>
      <c r="U2196">
        <v>2</v>
      </c>
      <c r="V2196">
        <v>5</v>
      </c>
      <c r="W2196">
        <v>0</v>
      </c>
      <c r="X2196">
        <v>0</v>
      </c>
      <c r="Y2196">
        <v>5</v>
      </c>
      <c r="Z2196">
        <v>16</v>
      </c>
      <c r="AA2196">
        <f>Z2196/P2196</f>
        <v>2.4502297090352222E-2</v>
      </c>
      <c r="AB2196" s="14" t="s">
        <v>506</v>
      </c>
      <c r="AC2196" s="13" t="s">
        <v>63</v>
      </c>
      <c r="AD2196">
        <v>1</v>
      </c>
      <c r="AE2196" t="str">
        <f>IF(AD2196&gt;3, "Prefers Discount", "Discount Indifferent")</f>
        <v>Discount Indifferent</v>
      </c>
      <c r="AF2196">
        <v>2</v>
      </c>
      <c r="AG2196">
        <v>1</v>
      </c>
      <c r="AH2196">
        <v>0</v>
      </c>
      <c r="AI2196" t="str">
        <f>INDEX($AF$1:$AH$1,MATCH(MAX(AF2196:AH2196),AF2196:AH2196,0))</f>
        <v>Store_Orders</v>
      </c>
      <c r="AJ2196">
        <v>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f>SUM(AK2196:AO2196)</f>
        <v>0</v>
      </c>
      <c r="AQ2196" t="s">
        <v>67</v>
      </c>
      <c r="AR2196">
        <v>0</v>
      </c>
      <c r="AS2196" t="str">
        <f>IF(OR(AK2196&gt;0, AL2196&gt;0, AM2196&gt;0, AN2196&gt;0, AO2196&gt;0), "Converted", "Not Converted")</f>
        <v>Not Converted</v>
      </c>
      <c r="AT2196">
        <v>0</v>
      </c>
      <c r="AU2196">
        <v>3</v>
      </c>
      <c r="AV2196">
        <v>11</v>
      </c>
      <c r="AW2196">
        <f>IF(Z2196&gt;607, 4, 0)</f>
        <v>0</v>
      </c>
      <c r="AX2196">
        <f>IF(AA2196&gt;1.6588, 3, 0)</f>
        <v>0</v>
      </c>
      <c r="AY2196">
        <f>IF(P2196&gt;401, 2, 0)</f>
        <v>2</v>
      </c>
      <c r="AZ2196">
        <f>IF(I2196&gt;52915.77, 1, 0)</f>
        <v>0</v>
      </c>
      <c r="BA2196">
        <f>SUM(AW2196:AZ2196)</f>
        <v>2</v>
      </c>
      <c r="BB2196" t="str">
        <f>VLOOKUP(BA2196,'Standard Deviations'!$L$1:$M$11,2,TRUE)</f>
        <v>Bronze</v>
      </c>
    </row>
    <row r="2197" spans="1:54">
      <c r="A2197">
        <v>9530</v>
      </c>
      <c r="B2197">
        <v>1988</v>
      </c>
      <c r="C2197">
        <f>2024-B2197</f>
        <v>36</v>
      </c>
      <c r="D2197" t="str">
        <f>VLOOKUP(B2197,Reference!$A$1:$B$125, 2)</f>
        <v>Millennials</v>
      </c>
      <c r="E2197" t="s">
        <v>54</v>
      </c>
      <c r="F2197" t="str">
        <f>IF(E2197="High School", "No College", "College")</f>
        <v>College</v>
      </c>
      <c r="G2197" t="s">
        <v>55</v>
      </c>
      <c r="H2197">
        <v>24645</v>
      </c>
      <c r="I2197">
        <v>24645</v>
      </c>
      <c r="J2197" s="4" t="s">
        <v>341</v>
      </c>
      <c r="K2197">
        <v>1</v>
      </c>
      <c r="L2197">
        <v>0</v>
      </c>
      <c r="M2197" t="str">
        <f>IF(OR(K2197&gt;0, L2197&gt;0), "Parent", "Not Parent")</f>
        <v>Parent</v>
      </c>
      <c r="N2197" t="s">
        <v>480</v>
      </c>
      <c r="O2197" s="8">
        <v>41916</v>
      </c>
      <c r="P2197" s="9">
        <f>O2197-N2197</f>
        <v>702</v>
      </c>
      <c r="Q2197">
        <v>16</v>
      </c>
      <c r="R2197" s="9">
        <f>P2197-Q2197</f>
        <v>686</v>
      </c>
      <c r="S2197" s="8">
        <f>O2197-R2197</f>
        <v>41230</v>
      </c>
      <c r="T2197">
        <v>5</v>
      </c>
      <c r="U2197">
        <v>3</v>
      </c>
      <c r="V2197">
        <v>4</v>
      </c>
      <c r="W2197">
        <v>4</v>
      </c>
      <c r="X2197">
        <v>1</v>
      </c>
      <c r="Y2197">
        <v>0</v>
      </c>
      <c r="Z2197">
        <v>17</v>
      </c>
      <c r="AA2197">
        <f>Z2197/P2197</f>
        <v>2.4216524216524215E-2</v>
      </c>
      <c r="AB2197" s="11" t="s">
        <v>506</v>
      </c>
      <c r="AC2197" t="s">
        <v>59</v>
      </c>
      <c r="AD2197">
        <v>1</v>
      </c>
      <c r="AE2197" t="str">
        <f>IF(AD2197&gt;3, "Prefers Discount", "Discount Indifferent")</f>
        <v>Discount Indifferent</v>
      </c>
      <c r="AF2197">
        <v>2</v>
      </c>
      <c r="AG2197">
        <v>1</v>
      </c>
      <c r="AH2197">
        <v>0</v>
      </c>
      <c r="AI2197" t="str">
        <f>INDEX($AF$1:$AH$1,MATCH(MAX(AF2197:AH2197),AF2197:AH2197,0))</f>
        <v>Store_Orders</v>
      </c>
      <c r="AJ2197">
        <v>8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f>SUM(AK2197:AO2197)</f>
        <v>0</v>
      </c>
      <c r="AQ2197" t="s">
        <v>67</v>
      </c>
      <c r="AR2197">
        <v>0</v>
      </c>
      <c r="AS2197" t="str">
        <f>IF(OR(AK2197&gt;0, AL2197&gt;0, AM2197&gt;0, AN2197&gt;0, AO2197&gt;0), "Converted", "Not Converted")</f>
        <v>Not Converted</v>
      </c>
      <c r="AT2197">
        <v>0</v>
      </c>
      <c r="AU2197">
        <v>3</v>
      </c>
      <c r="AV2197">
        <v>11</v>
      </c>
      <c r="AW2197">
        <f>IF(Z2197&gt;607, 4, 0)</f>
        <v>0</v>
      </c>
      <c r="AX2197">
        <f>IF(AA2197&gt;1.6588, 3, 0)</f>
        <v>0</v>
      </c>
      <c r="AY2197">
        <f>IF(P2197&gt;401, 2, 0)</f>
        <v>2</v>
      </c>
      <c r="AZ2197">
        <f>IF(I2197&gt;52915.77, 1, 0)</f>
        <v>0</v>
      </c>
      <c r="BA2197">
        <f>SUM(AW2197:AZ2197)</f>
        <v>2</v>
      </c>
      <c r="BB2197" t="str">
        <f>VLOOKUP(BA2197,'Standard Deviations'!$L$1:$M$11,2,TRUE)</f>
        <v>Bronze</v>
      </c>
    </row>
    <row r="2198" spans="1:54">
      <c r="A2198">
        <v>10104</v>
      </c>
      <c r="B2198">
        <v>1974</v>
      </c>
      <c r="C2198">
        <f>2024-B2198</f>
        <v>50</v>
      </c>
      <c r="D2198" t="str">
        <f>VLOOKUP(B2198,Reference!$A$1:$B$125, 2)</f>
        <v>Gen X</v>
      </c>
      <c r="E2198" t="s">
        <v>54</v>
      </c>
      <c r="F2198" t="str">
        <f>IF(E2198="High School", "No College", "College")</f>
        <v>College</v>
      </c>
      <c r="G2198" t="s">
        <v>65</v>
      </c>
      <c r="H2198">
        <v>33590</v>
      </c>
      <c r="I2198">
        <v>33590</v>
      </c>
      <c r="J2198" s="4" t="s">
        <v>175</v>
      </c>
      <c r="K2198">
        <v>2</v>
      </c>
      <c r="L2198">
        <v>1</v>
      </c>
      <c r="M2198" t="str">
        <f>IF(OR(K2198&gt;0, L2198&gt;0), "Parent", "Not Parent")</f>
        <v>Parent</v>
      </c>
      <c r="N2198" t="s">
        <v>470</v>
      </c>
      <c r="O2198" s="8">
        <v>41916</v>
      </c>
      <c r="P2198" s="9">
        <f>O2198-N2198</f>
        <v>335</v>
      </c>
      <c r="Q2198">
        <v>65</v>
      </c>
      <c r="R2198" s="9">
        <f>P2198-Q2198</f>
        <v>270</v>
      </c>
      <c r="S2198" s="8">
        <f>O2198-R2198</f>
        <v>41646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2</v>
      </c>
      <c r="Z2198">
        <v>8</v>
      </c>
      <c r="AA2198">
        <f>Z2198/P2198</f>
        <v>2.3880597014925373E-2</v>
      </c>
      <c r="AB2198" s="14" t="s">
        <v>506</v>
      </c>
      <c r="AC2198" s="13" t="s">
        <v>63</v>
      </c>
      <c r="AD2198">
        <v>1</v>
      </c>
      <c r="AE2198" t="str">
        <f>IF(AD2198&gt;3, "Prefers Discount", "Discount Indifferent")</f>
        <v>Discount Indifferent</v>
      </c>
      <c r="AF2198">
        <v>2</v>
      </c>
      <c r="AG2198">
        <v>1</v>
      </c>
      <c r="AH2198">
        <v>0</v>
      </c>
      <c r="AI2198" t="str">
        <f>INDEX($AF$1:$AH$1,MATCH(MAX(AF2198:AH2198),AF2198:AH2198,0))</f>
        <v>Store_Orders</v>
      </c>
      <c r="AJ2198">
        <v>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f>SUM(AK2198:AO2198)</f>
        <v>0</v>
      </c>
      <c r="AQ2198" t="s">
        <v>67</v>
      </c>
      <c r="AR2198">
        <v>0</v>
      </c>
      <c r="AS2198" t="str">
        <f>IF(OR(AK2198&gt;0, AL2198&gt;0, AM2198&gt;0, AN2198&gt;0, AO2198&gt;0), "Converted", "Not Converted")</f>
        <v>Not Converted</v>
      </c>
      <c r="AT2198">
        <v>0</v>
      </c>
      <c r="AU2198">
        <v>3</v>
      </c>
      <c r="AV2198">
        <v>11</v>
      </c>
      <c r="AW2198">
        <f>IF(Z2198&gt;607, 4, 0)</f>
        <v>0</v>
      </c>
      <c r="AX2198">
        <f>IF(AA2198&gt;1.6588, 3, 0)</f>
        <v>0</v>
      </c>
      <c r="AY2198">
        <f>IF(P2198&gt;401, 2, 0)</f>
        <v>0</v>
      </c>
      <c r="AZ2198">
        <f>IF(I2198&gt;52915.77, 1, 0)</f>
        <v>0</v>
      </c>
      <c r="BA2198">
        <f>SUM(AW2198:AZ2198)</f>
        <v>0</v>
      </c>
      <c r="BB2198" t="str">
        <f>VLOOKUP(BA2198,'Standard Deviations'!$L$1:$M$11,2,TRUE)</f>
        <v>No Tier</v>
      </c>
    </row>
    <row r="2199" spans="1:54">
      <c r="A2199">
        <v>9553</v>
      </c>
      <c r="B2199">
        <v>1987</v>
      </c>
      <c r="C2199">
        <f>2024-B2199</f>
        <v>37</v>
      </c>
      <c r="D2199" t="str">
        <f>VLOOKUP(B2199,Reference!$A$1:$B$125, 2)</f>
        <v>Millennials</v>
      </c>
      <c r="E2199" t="s">
        <v>54</v>
      </c>
      <c r="F2199" t="str">
        <f>IF(E2199="High School", "No College", "College")</f>
        <v>College</v>
      </c>
      <c r="G2199" t="s">
        <v>55</v>
      </c>
      <c r="H2199">
        <v>7500</v>
      </c>
      <c r="I2199">
        <v>90000</v>
      </c>
      <c r="J2199" s="4" t="s">
        <v>56</v>
      </c>
      <c r="K2199">
        <v>0</v>
      </c>
      <c r="L2199">
        <v>0</v>
      </c>
      <c r="M2199" t="str">
        <f>IF(OR(K2199&gt;0, L2199&gt;0), "Parent", "Not Parent")</f>
        <v>Not Parent</v>
      </c>
      <c r="N2199" t="s">
        <v>427</v>
      </c>
      <c r="O2199" s="8">
        <v>41916</v>
      </c>
      <c r="P2199" s="9">
        <f>O2199-N2199</f>
        <v>633</v>
      </c>
      <c r="Q2199">
        <v>94</v>
      </c>
      <c r="R2199" s="9">
        <f>P2199-Q2199</f>
        <v>539</v>
      </c>
      <c r="S2199" s="8">
        <f>O2199-R2199</f>
        <v>41377</v>
      </c>
      <c r="T2199">
        <v>0</v>
      </c>
      <c r="U2199">
        <v>2</v>
      </c>
      <c r="V2199">
        <v>3</v>
      </c>
      <c r="W2199">
        <v>4</v>
      </c>
      <c r="X2199">
        <v>1</v>
      </c>
      <c r="Y2199">
        <v>5</v>
      </c>
      <c r="Z2199">
        <v>15</v>
      </c>
      <c r="AA2199">
        <f>Z2199/P2199</f>
        <v>2.3696682464454975E-2</v>
      </c>
      <c r="AB2199" s="14" t="s">
        <v>506</v>
      </c>
      <c r="AC2199" s="13" t="s">
        <v>63</v>
      </c>
      <c r="AD2199">
        <v>1</v>
      </c>
      <c r="AE2199" t="str">
        <f>IF(AD2199&gt;3, "Prefers Discount", "Discount Indifferent")</f>
        <v>Discount Indifferent</v>
      </c>
      <c r="AF2199">
        <v>3</v>
      </c>
      <c r="AG2199">
        <v>0</v>
      </c>
      <c r="AH2199">
        <v>0</v>
      </c>
      <c r="AI2199" t="str">
        <f>INDEX($AF$1:$AH$1,MATCH(MAX(AF2199:AH2199),AF2199:AH2199,0))</f>
        <v>Store_Orders</v>
      </c>
      <c r="AJ2199">
        <v>6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f>SUM(AK2199:AO2199)</f>
        <v>0</v>
      </c>
      <c r="AQ2199" t="s">
        <v>67</v>
      </c>
      <c r="AR2199">
        <v>0</v>
      </c>
      <c r="AS2199" t="str">
        <f>IF(OR(AK2199&gt;0, AL2199&gt;0, AM2199&gt;0, AN2199&gt;0, AO2199&gt;0), "Converted", "Not Converted")</f>
        <v>Not Converted</v>
      </c>
      <c r="AT2199">
        <v>0</v>
      </c>
      <c r="AU2199">
        <v>3</v>
      </c>
      <c r="AV2199">
        <v>11</v>
      </c>
      <c r="AW2199">
        <f>IF(Z2199&gt;607, 4, 0)</f>
        <v>0</v>
      </c>
      <c r="AX2199">
        <f>IF(AA2199&gt;1.6588, 3, 0)</f>
        <v>0</v>
      </c>
      <c r="AY2199">
        <f>IF(P2199&gt;401, 2, 0)</f>
        <v>2</v>
      </c>
      <c r="AZ2199">
        <f>IF(I2199&gt;52915.77, 1, 0)</f>
        <v>1</v>
      </c>
      <c r="BA2199">
        <f>SUM(AW2199:AZ2199)</f>
        <v>3</v>
      </c>
      <c r="BB2199" t="str">
        <f>VLOOKUP(BA2199,'Standard Deviations'!$L$1:$M$11,2,TRUE)</f>
        <v>Silver</v>
      </c>
    </row>
    <row r="2200" spans="1:54">
      <c r="A2200">
        <v>10710</v>
      </c>
      <c r="B2200">
        <v>1979</v>
      </c>
      <c r="C2200">
        <f>2024-B2200</f>
        <v>45</v>
      </c>
      <c r="D2200" t="str">
        <f>VLOOKUP(B2200,Reference!$A$1:$B$125, 2)</f>
        <v>Gen X</v>
      </c>
      <c r="E2200" t="s">
        <v>54</v>
      </c>
      <c r="F2200" t="str">
        <f>IF(E2200="High School", "No College", "College")</f>
        <v>College</v>
      </c>
      <c r="G2200" t="s">
        <v>55</v>
      </c>
      <c r="H2200">
        <v>7500</v>
      </c>
      <c r="I2200">
        <v>90000</v>
      </c>
      <c r="J2200" s="4" t="s">
        <v>56</v>
      </c>
      <c r="K2200">
        <v>0</v>
      </c>
      <c r="L2200">
        <v>1</v>
      </c>
      <c r="M2200" t="str">
        <f>IF(OR(K2200&gt;0, L2200&gt;0), "Parent", "Not Parent")</f>
        <v>Parent</v>
      </c>
      <c r="N2200" t="s">
        <v>469</v>
      </c>
      <c r="O2200" s="8">
        <v>41916</v>
      </c>
      <c r="P2200" s="9">
        <f>O2200-N2200</f>
        <v>766</v>
      </c>
      <c r="Q2200">
        <v>61</v>
      </c>
      <c r="R2200" s="9">
        <f>P2200-Q2200</f>
        <v>705</v>
      </c>
      <c r="S2200" s="8">
        <f>O2200-R2200</f>
        <v>41211</v>
      </c>
      <c r="T2200">
        <v>5</v>
      </c>
      <c r="U2200">
        <v>2</v>
      </c>
      <c r="V2200">
        <v>3</v>
      </c>
      <c r="W2200">
        <v>3</v>
      </c>
      <c r="X2200">
        <v>0</v>
      </c>
      <c r="Y2200">
        <v>5</v>
      </c>
      <c r="Z2200">
        <v>18</v>
      </c>
      <c r="AA2200">
        <f>Z2200/P2200</f>
        <v>2.3498694516971279E-2</v>
      </c>
      <c r="AB2200" s="14" t="s">
        <v>506</v>
      </c>
      <c r="AC2200" s="13" t="s">
        <v>63</v>
      </c>
      <c r="AD2200">
        <v>1</v>
      </c>
      <c r="AE2200" t="str">
        <f>IF(AD2200&gt;3, "Prefers Discount", "Discount Indifferent")</f>
        <v>Discount Indifferent</v>
      </c>
      <c r="AF2200">
        <v>2</v>
      </c>
      <c r="AG2200">
        <v>1</v>
      </c>
      <c r="AH2200">
        <v>0</v>
      </c>
      <c r="AI2200" t="str">
        <f>INDEX($AF$1:$AH$1,MATCH(MAX(AF2200:AH2200),AF2200:AH2200,0))</f>
        <v>Store_Orders</v>
      </c>
      <c r="AJ2200">
        <v>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f>SUM(AK2200:AO2200)</f>
        <v>0</v>
      </c>
      <c r="AQ2200" t="s">
        <v>67</v>
      </c>
      <c r="AR2200">
        <v>0</v>
      </c>
      <c r="AS2200" t="str">
        <f>IF(OR(AK2200&gt;0, AL2200&gt;0, AM2200&gt;0, AN2200&gt;0, AO2200&gt;0), "Converted", "Not Converted")</f>
        <v>Not Converted</v>
      </c>
      <c r="AT2200">
        <v>0</v>
      </c>
      <c r="AU2200">
        <v>3</v>
      </c>
      <c r="AV2200">
        <v>11</v>
      </c>
      <c r="AW2200">
        <f>IF(Z2200&gt;607, 4, 0)</f>
        <v>0</v>
      </c>
      <c r="AX2200">
        <f>IF(AA2200&gt;1.6588, 3, 0)</f>
        <v>0</v>
      </c>
      <c r="AY2200">
        <f>IF(P2200&gt;401, 2, 0)</f>
        <v>2</v>
      </c>
      <c r="AZ2200">
        <f>IF(I2200&gt;52915.77, 1, 0)</f>
        <v>1</v>
      </c>
      <c r="BA2200">
        <f>SUM(AW2200:AZ2200)</f>
        <v>3</v>
      </c>
      <c r="BB2200" t="str">
        <f>VLOOKUP(BA2200,'Standard Deviations'!$L$1:$M$11,2,TRUE)</f>
        <v>Silver</v>
      </c>
    </row>
    <row r="2201" spans="1:54">
      <c r="A2201">
        <v>4817</v>
      </c>
      <c r="B2201">
        <v>1956</v>
      </c>
      <c r="C2201">
        <f>2024-B2201</f>
        <v>68</v>
      </c>
      <c r="D2201" t="str">
        <f>VLOOKUP(B2201,Reference!$A$1:$B$125, 2)</f>
        <v>Boomers</v>
      </c>
      <c r="E2201" t="s">
        <v>54</v>
      </c>
      <c r="F2201" t="str">
        <f>IF(E2201="High School", "No College", "College")</f>
        <v>College</v>
      </c>
      <c r="G2201" t="s">
        <v>71</v>
      </c>
      <c r="H2201">
        <v>22304</v>
      </c>
      <c r="I2201">
        <v>22304</v>
      </c>
      <c r="J2201" s="4" t="s">
        <v>341</v>
      </c>
      <c r="K2201">
        <v>0</v>
      </c>
      <c r="L2201">
        <v>0</v>
      </c>
      <c r="M2201" t="str">
        <f>IF(OR(K2201&gt;0, L2201&gt;0), "Parent", "Not Parent")</f>
        <v>Not Parent</v>
      </c>
      <c r="N2201" t="s">
        <v>432</v>
      </c>
      <c r="O2201" s="8">
        <v>41916</v>
      </c>
      <c r="P2201" s="9">
        <f>O2201-N2201</f>
        <v>791</v>
      </c>
      <c r="Q2201">
        <v>91</v>
      </c>
      <c r="R2201" s="9">
        <f>P2201-Q2201</f>
        <v>700</v>
      </c>
      <c r="S2201" s="8">
        <f>O2201-R2201</f>
        <v>41216</v>
      </c>
      <c r="T2201">
        <v>3</v>
      </c>
      <c r="U2201">
        <v>2</v>
      </c>
      <c r="V2201">
        <v>7</v>
      </c>
      <c r="W2201">
        <v>0</v>
      </c>
      <c r="X2201">
        <v>4</v>
      </c>
      <c r="Y2201">
        <v>2</v>
      </c>
      <c r="Z2201">
        <v>18</v>
      </c>
      <c r="AA2201">
        <f>Z2201/P2201</f>
        <v>2.2756005056890013E-2</v>
      </c>
      <c r="AB2201" s="14" t="s">
        <v>506</v>
      </c>
      <c r="AC2201" s="13" t="s">
        <v>63</v>
      </c>
      <c r="AD2201">
        <v>1</v>
      </c>
      <c r="AE2201" t="str">
        <f>IF(AD2201&gt;3, "Prefers Discount", "Discount Indifferent")</f>
        <v>Discount Indifferent</v>
      </c>
      <c r="AF2201">
        <v>2</v>
      </c>
      <c r="AG2201">
        <v>1</v>
      </c>
      <c r="AH2201">
        <v>0</v>
      </c>
      <c r="AI2201" t="str">
        <f>INDEX($AF$1:$AH$1,MATCH(MAX(AF2201:AH2201),AF2201:AH2201,0))</f>
        <v>Store_Orders</v>
      </c>
      <c r="AJ2201">
        <v>8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f>SUM(AK2201:AO2201)</f>
        <v>0</v>
      </c>
      <c r="AQ2201" t="s">
        <v>67</v>
      </c>
      <c r="AR2201">
        <v>0</v>
      </c>
      <c r="AS2201" t="str">
        <f>IF(OR(AK2201&gt;0, AL2201&gt;0, AM2201&gt;0, AN2201&gt;0, AO2201&gt;0), "Converted", "Not Converted")</f>
        <v>Not Converted</v>
      </c>
      <c r="AT2201">
        <v>0</v>
      </c>
      <c r="AU2201">
        <v>3</v>
      </c>
      <c r="AV2201">
        <v>11</v>
      </c>
      <c r="AW2201">
        <f>IF(Z2201&gt;607, 4, 0)</f>
        <v>0</v>
      </c>
      <c r="AX2201">
        <f>IF(AA2201&gt;1.6588, 3, 0)</f>
        <v>0</v>
      </c>
      <c r="AY2201">
        <f>IF(P2201&gt;401, 2, 0)</f>
        <v>2</v>
      </c>
      <c r="AZ2201">
        <f>IF(I2201&gt;52915.77, 1, 0)</f>
        <v>0</v>
      </c>
      <c r="BA2201">
        <f>SUM(AW2201:AZ2201)</f>
        <v>2</v>
      </c>
      <c r="BB2201" t="str">
        <f>VLOOKUP(BA2201,'Standard Deviations'!$L$1:$M$11,2,TRUE)</f>
        <v>Bronze</v>
      </c>
    </row>
    <row r="2202" spans="1:54">
      <c r="A2202">
        <v>1109</v>
      </c>
      <c r="B2202">
        <v>1982</v>
      </c>
      <c r="C2202">
        <f>2024-B2202</f>
        <v>42</v>
      </c>
      <c r="D2202" t="str">
        <f>VLOOKUP(B2202,Reference!$A$1:$B$125, 2)</f>
        <v>Millennials</v>
      </c>
      <c r="E2202" t="s">
        <v>64</v>
      </c>
      <c r="F2202" t="str">
        <f>IF(E2202="High School", "No College", "College")</f>
        <v>College</v>
      </c>
      <c r="G2202" t="s">
        <v>65</v>
      </c>
      <c r="H2202">
        <v>27590</v>
      </c>
      <c r="I2202">
        <v>27590</v>
      </c>
      <c r="J2202" s="4" t="s">
        <v>341</v>
      </c>
      <c r="K2202">
        <v>1</v>
      </c>
      <c r="L2202">
        <v>0</v>
      </c>
      <c r="M2202" t="str">
        <f>IF(OR(K2202&gt;0, L2202&gt;0), "Parent", "Not Parent")</f>
        <v>Parent</v>
      </c>
      <c r="N2202" t="s">
        <v>271</v>
      </c>
      <c r="O2202" s="8">
        <v>41916</v>
      </c>
      <c r="P2202" s="9">
        <f>O2202-N2202</f>
        <v>529</v>
      </c>
      <c r="Q2202">
        <v>38</v>
      </c>
      <c r="R2202" s="9">
        <f>P2202-Q2202</f>
        <v>491</v>
      </c>
      <c r="S2202" s="8">
        <f>O2202-R2202</f>
        <v>41425</v>
      </c>
      <c r="T2202">
        <v>6</v>
      </c>
      <c r="U2202">
        <v>0</v>
      </c>
      <c r="V2202">
        <v>5</v>
      </c>
      <c r="W2202">
        <v>0</v>
      </c>
      <c r="X2202">
        <v>0</v>
      </c>
      <c r="Y2202">
        <v>1</v>
      </c>
      <c r="Z2202">
        <v>12</v>
      </c>
      <c r="AA2202">
        <f>Z2202/P2202</f>
        <v>2.2684310018903593E-2</v>
      </c>
      <c r="AB2202" s="11" t="s">
        <v>506</v>
      </c>
      <c r="AC2202" t="s">
        <v>59</v>
      </c>
      <c r="AD2202">
        <v>1</v>
      </c>
      <c r="AE2202" t="str">
        <f>IF(AD2202&gt;3, "Prefers Discount", "Discount Indifferent")</f>
        <v>Discount Indifferent</v>
      </c>
      <c r="AF2202">
        <v>2</v>
      </c>
      <c r="AG2202">
        <v>1</v>
      </c>
      <c r="AH2202">
        <v>0</v>
      </c>
      <c r="AI2202" t="str">
        <f>INDEX($AF$1:$AH$1,MATCH(MAX(AF2202:AH2202),AF2202:AH2202,0))</f>
        <v>Store_Orders</v>
      </c>
      <c r="AJ2202">
        <v>7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f>SUM(AK2202:AO2202)</f>
        <v>0</v>
      </c>
      <c r="AQ2202" t="s">
        <v>67</v>
      </c>
      <c r="AR2202">
        <v>0</v>
      </c>
      <c r="AS2202" t="str">
        <f>IF(OR(AK2202&gt;0, AL2202&gt;0, AM2202&gt;0, AN2202&gt;0, AO2202&gt;0), "Converted", "Not Converted")</f>
        <v>Not Converted</v>
      </c>
      <c r="AT2202">
        <v>0</v>
      </c>
      <c r="AU2202">
        <v>3</v>
      </c>
      <c r="AV2202">
        <v>11</v>
      </c>
      <c r="AW2202">
        <f>IF(Z2202&gt;607, 4, 0)</f>
        <v>0</v>
      </c>
      <c r="AX2202">
        <f>IF(AA2202&gt;1.6588, 3, 0)</f>
        <v>0</v>
      </c>
      <c r="AY2202">
        <f>IF(P2202&gt;401, 2, 0)</f>
        <v>2</v>
      </c>
      <c r="AZ2202">
        <f>IF(I2202&gt;52915.77, 1, 0)</f>
        <v>0</v>
      </c>
      <c r="BA2202">
        <f>SUM(AW2202:AZ2202)</f>
        <v>2</v>
      </c>
      <c r="BB2202" t="str">
        <f>VLOOKUP(BA2202,'Standard Deviations'!$L$1:$M$11,2,TRUE)</f>
        <v>Bronze</v>
      </c>
    </row>
    <row r="2203" spans="1:54">
      <c r="A2203">
        <v>7990</v>
      </c>
      <c r="B2203">
        <v>1947</v>
      </c>
      <c r="C2203">
        <f>2024-B2203</f>
        <v>77</v>
      </c>
      <c r="D2203" t="str">
        <f>VLOOKUP(B2203,Reference!$A$1:$B$125, 2)</f>
        <v>Boomers</v>
      </c>
      <c r="E2203" t="s">
        <v>54</v>
      </c>
      <c r="F2203" t="str">
        <f>IF(E2203="High School", "No College", "College")</f>
        <v>College</v>
      </c>
      <c r="G2203" t="s">
        <v>55</v>
      </c>
      <c r="H2203">
        <v>27469</v>
      </c>
      <c r="I2203">
        <v>27469</v>
      </c>
      <c r="J2203" s="4" t="s">
        <v>341</v>
      </c>
      <c r="K2203">
        <v>0</v>
      </c>
      <c r="L2203">
        <v>0</v>
      </c>
      <c r="M2203" t="str">
        <f>IF(OR(K2203&gt;0, L2203&gt;0), "Parent", "Not Parent")</f>
        <v>Not Parent</v>
      </c>
      <c r="N2203" t="s">
        <v>533</v>
      </c>
      <c r="O2203" s="8">
        <v>41916</v>
      </c>
      <c r="P2203" s="9">
        <f>O2203-N2203</f>
        <v>793</v>
      </c>
      <c r="Q2203">
        <v>2</v>
      </c>
      <c r="R2203" s="9">
        <f>P2203-Q2203</f>
        <v>791</v>
      </c>
      <c r="S2203" s="8">
        <f>O2203-R2203</f>
        <v>41125</v>
      </c>
      <c r="T2203">
        <v>9</v>
      </c>
      <c r="U2203">
        <v>1</v>
      </c>
      <c r="V2203">
        <v>2</v>
      </c>
      <c r="W2203">
        <v>3</v>
      </c>
      <c r="X2203">
        <v>2</v>
      </c>
      <c r="Y2203">
        <v>0</v>
      </c>
      <c r="Z2203">
        <v>17</v>
      </c>
      <c r="AA2203">
        <f>Z2203/P2203</f>
        <v>2.1437578814627996E-2</v>
      </c>
      <c r="AB2203" s="11" t="s">
        <v>506</v>
      </c>
      <c r="AC2203" t="s">
        <v>59</v>
      </c>
      <c r="AD2203">
        <v>1</v>
      </c>
      <c r="AE2203" t="str">
        <f>IF(AD2203&gt;3, "Prefers Discount", "Discount Indifferent")</f>
        <v>Discount Indifferent</v>
      </c>
      <c r="AF2203">
        <v>3</v>
      </c>
      <c r="AG2203">
        <v>0</v>
      </c>
      <c r="AH2203">
        <v>0</v>
      </c>
      <c r="AI2203" t="str">
        <f>INDEX($AF$1:$AH$1,MATCH(MAX(AF2203:AH2203),AF2203:AH2203,0))</f>
        <v>Store_Orders</v>
      </c>
      <c r="AJ2203">
        <v>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f>SUM(AK2203:AO2203)</f>
        <v>0</v>
      </c>
      <c r="AQ2203" t="s">
        <v>67</v>
      </c>
      <c r="AR2203">
        <v>0</v>
      </c>
      <c r="AS2203" t="str">
        <f>IF(OR(AK2203&gt;0, AL2203&gt;0, AM2203&gt;0, AN2203&gt;0, AO2203&gt;0), "Converted", "Not Converted")</f>
        <v>Not Converted</v>
      </c>
      <c r="AT2203">
        <v>0</v>
      </c>
      <c r="AU2203">
        <v>3</v>
      </c>
      <c r="AV2203">
        <v>11</v>
      </c>
      <c r="AW2203">
        <f>IF(Z2203&gt;607, 4, 0)</f>
        <v>0</v>
      </c>
      <c r="AX2203">
        <f>IF(AA2203&gt;1.6588, 3, 0)</f>
        <v>0</v>
      </c>
      <c r="AY2203">
        <f>IF(P2203&gt;401, 2, 0)</f>
        <v>2</v>
      </c>
      <c r="AZ2203">
        <f>IF(I2203&gt;52915.77, 1, 0)</f>
        <v>0</v>
      </c>
      <c r="BA2203">
        <f>SUM(AW2203:AZ2203)</f>
        <v>2</v>
      </c>
      <c r="BB2203" t="str">
        <f>VLOOKUP(BA2203,'Standard Deviations'!$L$1:$M$11,2,TRUE)</f>
        <v>Bronze</v>
      </c>
    </row>
    <row r="2204" spans="1:54">
      <c r="A2204">
        <v>9213</v>
      </c>
      <c r="B2204">
        <v>1970</v>
      </c>
      <c r="C2204">
        <f>2024-B2204</f>
        <v>54</v>
      </c>
      <c r="D2204" t="str">
        <f>VLOOKUP(B2204,Reference!$A$1:$B$125, 2)</f>
        <v>Gen X</v>
      </c>
      <c r="E2204" t="s">
        <v>54</v>
      </c>
      <c r="F2204" t="str">
        <f>IF(E2204="High School", "No College", "College")</f>
        <v>College</v>
      </c>
      <c r="G2204" t="s">
        <v>89</v>
      </c>
      <c r="H2204">
        <v>31880</v>
      </c>
      <c r="I2204">
        <v>31880</v>
      </c>
      <c r="J2204" s="4" t="s">
        <v>175</v>
      </c>
      <c r="K2204">
        <v>1</v>
      </c>
      <c r="L2204">
        <v>0</v>
      </c>
      <c r="M2204" t="str">
        <f>IF(OR(K2204&gt;0, L2204&gt;0), "Parent", "Not Parent")</f>
        <v>Parent</v>
      </c>
      <c r="N2204" t="s">
        <v>339</v>
      </c>
      <c r="O2204" s="8">
        <v>41916</v>
      </c>
      <c r="P2204" s="9">
        <f>O2204-N2204</f>
        <v>703</v>
      </c>
      <c r="Q2204">
        <v>13</v>
      </c>
      <c r="R2204" s="9">
        <f>P2204-Q2204</f>
        <v>690</v>
      </c>
      <c r="S2204" s="8">
        <f>O2204-R2204</f>
        <v>41226</v>
      </c>
      <c r="T2204">
        <v>4</v>
      </c>
      <c r="U2204">
        <v>1</v>
      </c>
      <c r="V2204">
        <v>5</v>
      </c>
      <c r="W2204">
        <v>2</v>
      </c>
      <c r="X2204">
        <v>0</v>
      </c>
      <c r="Y2204">
        <v>3</v>
      </c>
      <c r="Z2204">
        <v>15</v>
      </c>
      <c r="AA2204">
        <f>Z2204/P2204</f>
        <v>2.1337126600284494E-2</v>
      </c>
      <c r="AB2204" s="11" t="s">
        <v>506</v>
      </c>
      <c r="AC2204" t="s">
        <v>59</v>
      </c>
      <c r="AD2204">
        <v>1</v>
      </c>
      <c r="AE2204" t="str">
        <f>IF(AD2204&gt;3, "Prefers Discount", "Discount Indifferent")</f>
        <v>Discount Indifferent</v>
      </c>
      <c r="AF2204">
        <v>2</v>
      </c>
      <c r="AG2204">
        <v>1</v>
      </c>
      <c r="AH2204">
        <v>0</v>
      </c>
      <c r="AI2204" t="str">
        <f>INDEX($AF$1:$AH$1,MATCH(MAX(AF2204:AH2204),AF2204:AH2204,0))</f>
        <v>Store_Orders</v>
      </c>
      <c r="AJ2204">
        <v>8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f>SUM(AK2204:AO2204)</f>
        <v>0</v>
      </c>
      <c r="AQ2204" t="s">
        <v>67</v>
      </c>
      <c r="AR2204">
        <v>0</v>
      </c>
      <c r="AS2204" t="str">
        <f>IF(OR(AK2204&gt;0, AL2204&gt;0, AM2204&gt;0, AN2204&gt;0, AO2204&gt;0), "Converted", "Not Converted")</f>
        <v>Not Converted</v>
      </c>
      <c r="AT2204">
        <v>0</v>
      </c>
      <c r="AU2204">
        <v>3</v>
      </c>
      <c r="AV2204">
        <v>11</v>
      </c>
      <c r="AW2204">
        <f>IF(Z2204&gt;607, 4, 0)</f>
        <v>0</v>
      </c>
      <c r="AX2204">
        <f>IF(AA2204&gt;1.6588, 3, 0)</f>
        <v>0</v>
      </c>
      <c r="AY2204">
        <f>IF(P2204&gt;401, 2, 0)</f>
        <v>2</v>
      </c>
      <c r="AZ2204">
        <f>IF(I2204&gt;52915.77, 1, 0)</f>
        <v>0</v>
      </c>
      <c r="BA2204">
        <f>SUM(AW2204:AZ2204)</f>
        <v>2</v>
      </c>
      <c r="BB2204" t="str">
        <f>VLOOKUP(BA2204,'Standard Deviations'!$L$1:$M$11,2,TRUE)</f>
        <v>Bronze</v>
      </c>
    </row>
    <row r="2205" spans="1:54">
      <c r="A2205">
        <v>11181</v>
      </c>
      <c r="B2205">
        <v>1949</v>
      </c>
      <c r="C2205">
        <f>2024-B2205</f>
        <v>75</v>
      </c>
      <c r="D2205" t="str">
        <f>VLOOKUP(B2205,Reference!$A$1:$B$125, 2)</f>
        <v>Boomers</v>
      </c>
      <c r="E2205" t="s">
        <v>68</v>
      </c>
      <c r="F2205" t="str">
        <f>IF(E2205="High School", "No College", "College")</f>
        <v>College</v>
      </c>
      <c r="G2205" t="s">
        <v>55</v>
      </c>
      <c r="H2205">
        <v>156924</v>
      </c>
      <c r="I2205">
        <v>156924</v>
      </c>
      <c r="J2205" t="s">
        <v>101</v>
      </c>
      <c r="K2205">
        <v>0</v>
      </c>
      <c r="L2205">
        <v>0</v>
      </c>
      <c r="M2205" t="str">
        <f>IF(OR(K2205&gt;0, L2205&gt;0), "Parent", "Not Parent")</f>
        <v>Not Parent</v>
      </c>
      <c r="N2205" t="s">
        <v>692</v>
      </c>
      <c r="O2205" s="8">
        <v>41916</v>
      </c>
      <c r="P2205" s="9">
        <f>O2205-N2205</f>
        <v>401</v>
      </c>
      <c r="Q2205">
        <v>85</v>
      </c>
      <c r="R2205" s="9">
        <f>P2205-Q2205</f>
        <v>316</v>
      </c>
      <c r="S2205" s="8">
        <f>O2205-R2205</f>
        <v>41600</v>
      </c>
      <c r="T2205">
        <v>2</v>
      </c>
      <c r="U2205">
        <v>1</v>
      </c>
      <c r="V2205">
        <v>2</v>
      </c>
      <c r="W2205">
        <v>1</v>
      </c>
      <c r="X2205">
        <v>1</v>
      </c>
      <c r="Y2205">
        <v>1</v>
      </c>
      <c r="Z2205">
        <v>8</v>
      </c>
      <c r="AA2205">
        <f>Z2205/P2205</f>
        <v>1.9950124688279301E-2</v>
      </c>
      <c r="AB2205" s="14" t="s">
        <v>506</v>
      </c>
      <c r="AC2205" s="13" t="s">
        <v>63</v>
      </c>
      <c r="AD2205">
        <v>0</v>
      </c>
      <c r="AE2205" t="str">
        <f>IF(AD2205&gt;3, "Prefers Discount", "Discount Indifferent")</f>
        <v>Discount Indifferent</v>
      </c>
      <c r="AF2205">
        <v>0</v>
      </c>
      <c r="AG2205">
        <v>0</v>
      </c>
      <c r="AH2205">
        <v>0</v>
      </c>
      <c r="AI2205" t="str">
        <f>INDEX($AF$1:$AH$1,MATCH(MAX(AF2205:AH2205),AF2205:AH2205,0))</f>
        <v>Store_Orders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f>SUM(AK2205:AO2205)</f>
        <v>0</v>
      </c>
      <c r="AQ2205" t="s">
        <v>67</v>
      </c>
      <c r="AR2205">
        <v>0</v>
      </c>
      <c r="AS2205" t="str">
        <f>IF(OR(AK2205&gt;0, AL2205&gt;0, AM2205&gt;0, AN2205&gt;0, AO2205&gt;0), "Converted", "Not Converted")</f>
        <v>Not Converted</v>
      </c>
      <c r="AT2205">
        <v>0</v>
      </c>
      <c r="AU2205">
        <v>3</v>
      </c>
      <c r="AV2205">
        <v>11</v>
      </c>
      <c r="AW2205">
        <f>IF(Z2205&gt;607, 4, 0)</f>
        <v>0</v>
      </c>
      <c r="AX2205">
        <f>IF(AA2205&gt;1.6588, 3, 0)</f>
        <v>0</v>
      </c>
      <c r="AY2205">
        <f>IF(P2205&gt;401, 2, 0)</f>
        <v>0</v>
      </c>
      <c r="AZ2205">
        <f>IF(I2205&gt;52915.77, 1, 0)</f>
        <v>1</v>
      </c>
      <c r="BA2205">
        <f>SUM(AW2205:AZ2205)</f>
        <v>1</v>
      </c>
      <c r="BB2205" t="str">
        <f>VLOOKUP(BA2205,'Standard Deviations'!$L$1:$M$11,2,TRUE)</f>
        <v>Bronze</v>
      </c>
    </row>
    <row r="2206" spans="1:54">
      <c r="A2206">
        <v>5846</v>
      </c>
      <c r="B2206">
        <v>1977</v>
      </c>
      <c r="C2206">
        <f>2024-B2206</f>
        <v>47</v>
      </c>
      <c r="D2206" t="str">
        <f>VLOOKUP(B2206,Reference!$A$1:$B$125, 2)</f>
        <v>Gen X</v>
      </c>
      <c r="E2206" t="s">
        <v>54</v>
      </c>
      <c r="F2206" t="str">
        <f>IF(E2206="High School", "No College", "College")</f>
        <v>College</v>
      </c>
      <c r="G2206" t="s">
        <v>71</v>
      </c>
      <c r="H2206">
        <v>40246</v>
      </c>
      <c r="I2206">
        <v>40246</v>
      </c>
      <c r="J2206" s="4" t="s">
        <v>175</v>
      </c>
      <c r="K2206">
        <v>1</v>
      </c>
      <c r="L2206">
        <v>0</v>
      </c>
      <c r="M2206" t="str">
        <f>IF(OR(K2206&gt;0, L2206&gt;0), "Parent", "Not Parent")</f>
        <v>Parent</v>
      </c>
      <c r="N2206" t="s">
        <v>530</v>
      </c>
      <c r="O2206" s="8">
        <v>41916</v>
      </c>
      <c r="P2206" s="9">
        <f>O2206-N2206</f>
        <v>654</v>
      </c>
      <c r="Q2206">
        <v>68</v>
      </c>
      <c r="R2206" s="9">
        <f>P2206-Q2206</f>
        <v>586</v>
      </c>
      <c r="S2206" s="8">
        <f>O2206-R2206</f>
        <v>41330</v>
      </c>
      <c r="T2206">
        <v>2</v>
      </c>
      <c r="U2206">
        <v>1</v>
      </c>
      <c r="V2206">
        <v>6</v>
      </c>
      <c r="W2206">
        <v>2</v>
      </c>
      <c r="X2206">
        <v>1</v>
      </c>
      <c r="Y2206">
        <v>1</v>
      </c>
      <c r="Z2206">
        <v>13</v>
      </c>
      <c r="AA2206">
        <f>Z2206/P2206</f>
        <v>1.9877675840978593E-2</v>
      </c>
      <c r="AB2206" s="14" t="s">
        <v>506</v>
      </c>
      <c r="AC2206" s="13" t="s">
        <v>63</v>
      </c>
      <c r="AD2206">
        <v>1</v>
      </c>
      <c r="AE2206" t="str">
        <f>IF(AD2206&gt;3, "Prefers Discount", "Discount Indifferent")</f>
        <v>Discount Indifferent</v>
      </c>
      <c r="AF2206">
        <v>2</v>
      </c>
      <c r="AG2206">
        <v>1</v>
      </c>
      <c r="AH2206">
        <v>0</v>
      </c>
      <c r="AI2206" t="str">
        <f>INDEX($AF$1:$AH$1,MATCH(MAX(AF2206:AH2206),AF2206:AH2206,0))</f>
        <v>Store_Orders</v>
      </c>
      <c r="AJ2206">
        <v>6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f>SUM(AK2206:AO2206)</f>
        <v>0</v>
      </c>
      <c r="AQ2206" t="s">
        <v>67</v>
      </c>
      <c r="AR2206">
        <v>0</v>
      </c>
      <c r="AS2206" t="str">
        <f>IF(OR(AK2206&gt;0, AL2206&gt;0, AM2206&gt;0, AN2206&gt;0, AO2206&gt;0), "Converted", "Not Converted")</f>
        <v>Not Converted</v>
      </c>
      <c r="AT2206">
        <v>0</v>
      </c>
      <c r="AU2206">
        <v>3</v>
      </c>
      <c r="AV2206">
        <v>11</v>
      </c>
      <c r="AW2206">
        <f>IF(Z2206&gt;607, 4, 0)</f>
        <v>0</v>
      </c>
      <c r="AX2206">
        <f>IF(AA2206&gt;1.6588, 3, 0)</f>
        <v>0</v>
      </c>
      <c r="AY2206">
        <f>IF(P2206&gt;401, 2, 0)</f>
        <v>2</v>
      </c>
      <c r="AZ2206">
        <f>IF(I2206&gt;52915.77, 1, 0)</f>
        <v>0</v>
      </c>
      <c r="BA2206">
        <f>SUM(AW2206:AZ2206)</f>
        <v>2</v>
      </c>
      <c r="BB2206" t="str">
        <f>VLOOKUP(BA2206,'Standard Deviations'!$L$1:$M$11,2,TRUE)</f>
        <v>Bronze</v>
      </c>
    </row>
    <row r="2207" spans="1:54">
      <c r="A2207">
        <v>6742</v>
      </c>
      <c r="B2207">
        <v>1979</v>
      </c>
      <c r="C2207">
        <f>2024-B2207</f>
        <v>45</v>
      </c>
      <c r="D2207" t="str">
        <f>VLOOKUP(B2207,Reference!$A$1:$B$125, 2)</f>
        <v>Gen X</v>
      </c>
      <c r="E2207" t="s">
        <v>54</v>
      </c>
      <c r="F2207" t="str">
        <f>IF(E2207="High School", "No College", "College")</f>
        <v>College</v>
      </c>
      <c r="G2207" t="s">
        <v>55</v>
      </c>
      <c r="H2207">
        <v>17688</v>
      </c>
      <c r="I2207">
        <v>17688</v>
      </c>
      <c r="J2207" s="4" t="s">
        <v>341</v>
      </c>
      <c r="K2207">
        <v>1</v>
      </c>
      <c r="L2207">
        <v>0</v>
      </c>
      <c r="M2207" t="str">
        <f>IF(OR(K2207&gt;0, L2207&gt;0), "Parent", "Not Parent")</f>
        <v>Parent</v>
      </c>
      <c r="N2207" t="s">
        <v>431</v>
      </c>
      <c r="O2207" s="8">
        <v>41916</v>
      </c>
      <c r="P2207" s="9">
        <f>O2207-N2207</f>
        <v>629</v>
      </c>
      <c r="Q2207">
        <v>82</v>
      </c>
      <c r="R2207" s="9">
        <f>P2207-Q2207</f>
        <v>547</v>
      </c>
      <c r="S2207" s="8">
        <f>O2207-R2207</f>
        <v>41369</v>
      </c>
      <c r="T2207">
        <v>2</v>
      </c>
      <c r="U2207">
        <v>2</v>
      </c>
      <c r="V2207">
        <v>1</v>
      </c>
      <c r="W2207">
        <v>3</v>
      </c>
      <c r="X2207">
        <v>1</v>
      </c>
      <c r="Y2207">
        <v>2</v>
      </c>
      <c r="Z2207">
        <v>11</v>
      </c>
      <c r="AA2207">
        <f>Z2207/P2207</f>
        <v>1.7488076311605722E-2</v>
      </c>
      <c r="AB2207" s="14" t="s">
        <v>506</v>
      </c>
      <c r="AC2207" s="13" t="s">
        <v>63</v>
      </c>
      <c r="AD2207">
        <v>1</v>
      </c>
      <c r="AE2207" t="str">
        <f>IF(AD2207&gt;3, "Prefers Discount", "Discount Indifferent")</f>
        <v>Discount Indifferent</v>
      </c>
      <c r="AF2207">
        <v>2</v>
      </c>
      <c r="AG2207">
        <v>1</v>
      </c>
      <c r="AH2207">
        <v>0</v>
      </c>
      <c r="AI2207" t="str">
        <f>INDEX($AF$1:$AH$1,MATCH(MAX(AF2207:AH2207),AF2207:AH2207,0))</f>
        <v>Store_Orders</v>
      </c>
      <c r="AJ2207">
        <v>8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f>SUM(AK2207:AO2207)</f>
        <v>0</v>
      </c>
      <c r="AQ2207" t="s">
        <v>67</v>
      </c>
      <c r="AR2207">
        <v>0</v>
      </c>
      <c r="AS2207" t="str">
        <f>IF(OR(AK2207&gt;0, AL2207&gt;0, AM2207&gt;0, AN2207&gt;0, AO2207&gt;0), "Converted", "Not Converted")</f>
        <v>Not Converted</v>
      </c>
      <c r="AT2207">
        <v>1</v>
      </c>
      <c r="AU2207">
        <v>3</v>
      </c>
      <c r="AV2207">
        <v>11</v>
      </c>
      <c r="AW2207">
        <f>IF(Z2207&gt;607, 4, 0)</f>
        <v>0</v>
      </c>
      <c r="AX2207">
        <f>IF(AA2207&gt;1.6588, 3, 0)</f>
        <v>0</v>
      </c>
      <c r="AY2207">
        <f>IF(P2207&gt;401, 2, 0)</f>
        <v>2</v>
      </c>
      <c r="AZ2207">
        <f>IF(I2207&gt;52915.77, 1, 0)</f>
        <v>0</v>
      </c>
      <c r="BA2207">
        <f>SUM(AW2207:AZ2207)</f>
        <v>2</v>
      </c>
      <c r="BB2207" t="str">
        <f>VLOOKUP(BA2207,'Standard Deviations'!$L$1:$M$11,2,TRUE)</f>
        <v>Bronze</v>
      </c>
    </row>
    <row r="2208" spans="1:54">
      <c r="A2208">
        <v>11110</v>
      </c>
      <c r="B2208">
        <v>1973</v>
      </c>
      <c r="C2208">
        <f>2024-B2208</f>
        <v>51</v>
      </c>
      <c r="D2208" t="str">
        <f>VLOOKUP(B2208,Reference!$A$1:$B$125, 2)</f>
        <v>Gen X</v>
      </c>
      <c r="E2208" t="s">
        <v>54</v>
      </c>
      <c r="F2208" t="str">
        <f>IF(E2208="High School", "No College", "College")</f>
        <v>College</v>
      </c>
      <c r="G2208" t="s">
        <v>60</v>
      </c>
      <c r="H2208">
        <v>3502</v>
      </c>
      <c r="I2208">
        <v>42024</v>
      </c>
      <c r="J2208" s="4" t="s">
        <v>175</v>
      </c>
      <c r="K2208">
        <v>1</v>
      </c>
      <c r="L2208">
        <v>0</v>
      </c>
      <c r="M2208" t="str">
        <f>IF(OR(K2208&gt;0, L2208&gt;0), "Parent", "Not Parent")</f>
        <v>Parent</v>
      </c>
      <c r="N2208" t="s">
        <v>221</v>
      </c>
      <c r="O2208" s="8">
        <v>41916</v>
      </c>
      <c r="P2208" s="9">
        <f>O2208-N2208</f>
        <v>539</v>
      </c>
      <c r="Q2208">
        <v>56</v>
      </c>
      <c r="R2208" s="9">
        <f>P2208-Q2208</f>
        <v>483</v>
      </c>
      <c r="S2208" s="8">
        <f>O2208-R2208</f>
        <v>41433</v>
      </c>
      <c r="T2208">
        <v>2</v>
      </c>
      <c r="U2208">
        <v>1</v>
      </c>
      <c r="V2208">
        <v>1</v>
      </c>
      <c r="W2208">
        <v>0</v>
      </c>
      <c r="X2208">
        <v>0</v>
      </c>
      <c r="Y2208">
        <v>1</v>
      </c>
      <c r="Z2208">
        <v>5</v>
      </c>
      <c r="AA2208">
        <f>Z2208/P2208</f>
        <v>9.2764378478664197E-3</v>
      </c>
      <c r="AB2208" s="14" t="s">
        <v>506</v>
      </c>
      <c r="AC2208" s="13" t="s">
        <v>63</v>
      </c>
      <c r="AD2208">
        <v>0</v>
      </c>
      <c r="AE2208" t="str">
        <f>IF(AD2208&gt;3, "Prefers Discount", "Discount Indifferent")</f>
        <v>Discount Indifferent</v>
      </c>
      <c r="AF2208">
        <v>0</v>
      </c>
      <c r="AG2208">
        <v>0</v>
      </c>
      <c r="AH2208">
        <v>0</v>
      </c>
      <c r="AI2208" t="str">
        <f>INDEX($AF$1:$AH$1,MATCH(MAX(AF2208:AH2208),AF2208:AH2208,0))</f>
        <v>Store_Orders</v>
      </c>
      <c r="AJ2208">
        <v>14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f>SUM(AK2208:AO2208)</f>
        <v>0</v>
      </c>
      <c r="AQ2208" t="s">
        <v>67</v>
      </c>
      <c r="AR2208">
        <v>0</v>
      </c>
      <c r="AS2208" t="str">
        <f>IF(OR(AK2208&gt;0, AL2208&gt;0, AM2208&gt;0, AN2208&gt;0, AO2208&gt;0), "Converted", "Not Converted")</f>
        <v>Not Converted</v>
      </c>
      <c r="AT2208">
        <v>0</v>
      </c>
      <c r="AU2208">
        <v>3</v>
      </c>
      <c r="AV2208">
        <v>11</v>
      </c>
      <c r="AW2208">
        <f>IF(Z2208&gt;607, 4, 0)</f>
        <v>0</v>
      </c>
      <c r="AX2208">
        <f>IF(AA2208&gt;1.6588, 3, 0)</f>
        <v>0</v>
      </c>
      <c r="AY2208">
        <f>IF(P2208&gt;401, 2, 0)</f>
        <v>2</v>
      </c>
      <c r="AZ2208">
        <f>IF(I2208&gt;52915.77, 1, 0)</f>
        <v>0</v>
      </c>
      <c r="BA2208">
        <f>SUM(AW2208:AZ2208)</f>
        <v>2</v>
      </c>
      <c r="BB2208" t="str">
        <f>VLOOKUP(BA2208,'Standard Deviations'!$L$1:$M$11,2,TRUE)</f>
        <v>Bronze</v>
      </c>
    </row>
  </sheetData>
  <sheetProtection formatCells="0" formatColumns="0" formatRows="0" insertColumns="0" insertRows="0" insertHyperlinks="0" deleteColumns="0" deleteRows="0" sort="0" autoFilter="0" pivotTables="0"/>
  <autoFilter ref="A1:BB2208" xr:uid="{00000000-0001-0000-0000-000000000000}">
    <sortState xmlns:xlrd2="http://schemas.microsoft.com/office/spreadsheetml/2017/richdata2" ref="A2:BB2208">
      <sortCondition descending="1" ref="AA1:AA2208"/>
    </sortState>
  </autoFilter>
  <conditionalFormatting sqref="Q2:Q51">
    <cfRule type="aboveAverage" dxfId="17" priority="8"/>
  </conditionalFormatting>
  <conditionalFormatting sqref="AB2:AC2 AB3:AB51 AC3:AC1096">
    <cfRule type="aboveAverage" dxfId="16" priority="7"/>
  </conditionalFormatting>
  <conditionalFormatting sqref="Q52:Q113">
    <cfRule type="aboveAverage" dxfId="15" priority="6"/>
  </conditionalFormatting>
  <conditionalFormatting sqref="Q114:Q245">
    <cfRule type="aboveAverage" dxfId="14" priority="5"/>
  </conditionalFormatting>
  <conditionalFormatting sqref="Q246:Q767">
    <cfRule type="aboveAverage" dxfId="13" priority="4"/>
  </conditionalFormatting>
  <conditionalFormatting sqref="Q768:Q2208">
    <cfRule type="aboveAverage" dxfId="12" priority="3"/>
  </conditionalFormatting>
  <conditionalFormatting sqref="AE2:AF2208">
    <cfRule type="containsText" dxfId="11" priority="2" operator="containsText" text="Prefers Discount">
      <formula>NOT(ISERROR(SEARCH("Prefers Discount",AE2)))</formula>
    </cfRule>
  </conditionalFormatting>
  <conditionalFormatting sqref="AJ2:AJ2208">
    <cfRule type="aboveAverage" dxfId="10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CD8F7-EE19-4CF6-AD61-57A85BCA3B99}">
  <dimension ref="A1:P25"/>
  <sheetViews>
    <sheetView workbookViewId="0">
      <selection activeCell="A11" sqref="A11"/>
    </sheetView>
  </sheetViews>
  <sheetFormatPr defaultRowHeight="15"/>
  <cols>
    <col min="1" max="1" width="24.140625" customWidth="1"/>
    <col min="2" max="2" width="34.5703125" customWidth="1"/>
    <col min="3" max="3" width="11.42578125" customWidth="1"/>
    <col min="4" max="4" width="24.140625" customWidth="1"/>
    <col min="5" max="5" width="34.5703125" customWidth="1"/>
    <col min="6" max="6" width="11.28515625" customWidth="1"/>
    <col min="7" max="7" width="24.140625" bestFit="1" customWidth="1"/>
    <col min="8" max="8" width="16.140625" customWidth="1"/>
    <col min="9" max="9" width="8.85546875" customWidth="1"/>
    <col min="10" max="10" width="24.140625" customWidth="1"/>
    <col min="11" max="11" width="19" customWidth="1"/>
    <col min="12" max="12" width="9.5703125" customWidth="1"/>
    <col min="13" max="13" width="24.140625" bestFit="1" customWidth="1"/>
    <col min="14" max="14" width="34.5703125" bestFit="1" customWidth="1"/>
    <col min="15" max="15" width="3.28515625" bestFit="1" customWidth="1"/>
    <col min="16" max="16" width="4.42578125" bestFit="1" customWidth="1"/>
    <col min="17" max="17" width="27.85546875" bestFit="1" customWidth="1"/>
    <col min="18" max="26" width="2.28515625" bestFit="1" customWidth="1"/>
    <col min="27" max="30" width="3.28515625" bestFit="1" customWidth="1"/>
    <col min="31" max="31" width="27.85546875" bestFit="1" customWidth="1"/>
    <col min="32" max="32" width="2.28515625" bestFit="1" customWidth="1"/>
    <col min="33" max="39" width="3.28515625" bestFit="1" customWidth="1"/>
    <col min="40" max="40" width="2.28515625" bestFit="1" customWidth="1"/>
    <col min="41" max="44" width="3.28515625" bestFit="1" customWidth="1"/>
    <col min="45" max="45" width="27.85546875" bestFit="1" customWidth="1"/>
    <col min="46" max="48" width="2.28515625" bestFit="1" customWidth="1"/>
    <col min="49" max="58" width="3.28515625" bestFit="1" customWidth="1"/>
    <col min="59" max="59" width="27.85546875" bestFit="1" customWidth="1"/>
    <col min="60" max="62" width="2.28515625" bestFit="1" customWidth="1"/>
    <col min="63" max="67" width="3.28515625" bestFit="1" customWidth="1"/>
    <col min="68" max="68" width="2.28515625" bestFit="1" customWidth="1"/>
    <col min="69" max="72" width="3.28515625" bestFit="1" customWidth="1"/>
    <col min="73" max="77" width="32.85546875" bestFit="1" customWidth="1"/>
    <col min="78" max="78" width="2.28515625" bestFit="1" customWidth="1"/>
    <col min="79" max="83" width="3.28515625" bestFit="1" customWidth="1"/>
    <col min="84" max="84" width="7.140625" bestFit="1" customWidth="1"/>
    <col min="85" max="85" width="4.140625" bestFit="1" customWidth="1"/>
    <col min="86" max="90" width="2.28515625" bestFit="1" customWidth="1"/>
    <col min="91" max="94" width="3.28515625" bestFit="1" customWidth="1"/>
    <col min="95" max="95" width="7.140625" bestFit="1" customWidth="1"/>
    <col min="96" max="96" width="4.140625" bestFit="1" customWidth="1"/>
    <col min="97" max="101" width="2.28515625" bestFit="1" customWidth="1"/>
    <col min="102" max="105" width="3.28515625" bestFit="1" customWidth="1"/>
    <col min="106" max="106" width="7.140625" bestFit="1" customWidth="1"/>
    <col min="107" max="107" width="5.140625" bestFit="1" customWidth="1"/>
    <col min="108" max="112" width="2.28515625" bestFit="1" customWidth="1"/>
    <col min="113" max="116" width="3.28515625" bestFit="1" customWidth="1"/>
    <col min="117" max="117" width="8.140625" bestFit="1" customWidth="1"/>
    <col min="118" max="118" width="5.140625" bestFit="1" customWidth="1"/>
    <col min="119" max="123" width="2.28515625" bestFit="1" customWidth="1"/>
    <col min="124" max="125" width="3.28515625" bestFit="1" customWidth="1"/>
    <col min="126" max="126" width="8.140625" bestFit="1" customWidth="1"/>
    <col min="127" max="127" width="5.140625" bestFit="1" customWidth="1"/>
    <col min="128" max="128" width="8.140625" bestFit="1" customWidth="1"/>
    <col min="129" max="129" width="5.140625" bestFit="1" customWidth="1"/>
    <col min="130" max="130" width="2.28515625" bestFit="1" customWidth="1"/>
    <col min="131" max="131" width="8.140625" bestFit="1" customWidth="1"/>
    <col min="132" max="132" width="27.85546875" bestFit="1" customWidth="1"/>
    <col min="133" max="133" width="4.140625" bestFit="1" customWidth="1"/>
    <col min="134" max="141" width="2.28515625" bestFit="1" customWidth="1"/>
    <col min="142" max="142" width="7.140625" bestFit="1" customWidth="1"/>
    <col min="143" max="143" width="4.140625" bestFit="1" customWidth="1"/>
    <col min="144" max="150" width="2.28515625" bestFit="1" customWidth="1"/>
    <col min="151" max="154" width="3.28515625" bestFit="1" customWidth="1"/>
    <col min="155" max="155" width="7.140625" bestFit="1" customWidth="1"/>
    <col min="156" max="156" width="4.140625" bestFit="1" customWidth="1"/>
    <col min="157" max="162" width="2.28515625" bestFit="1" customWidth="1"/>
    <col min="163" max="166" width="3.28515625" bestFit="1" customWidth="1"/>
    <col min="167" max="167" width="7.140625" bestFit="1" customWidth="1"/>
    <col min="168" max="168" width="4.140625" bestFit="1" customWidth="1"/>
    <col min="169" max="174" width="2.28515625" bestFit="1" customWidth="1"/>
    <col min="175" max="178" width="3.28515625" bestFit="1" customWidth="1"/>
    <col min="179" max="179" width="7.140625" bestFit="1" customWidth="1"/>
    <col min="180" max="180" width="4.140625" bestFit="1" customWidth="1"/>
    <col min="181" max="186" width="2.28515625" bestFit="1" customWidth="1"/>
    <col min="187" max="190" width="3.28515625" bestFit="1" customWidth="1"/>
    <col min="191" max="191" width="7.140625" bestFit="1" customWidth="1"/>
    <col min="192" max="192" width="4.140625" bestFit="1" customWidth="1"/>
    <col min="193" max="198" width="2.28515625" bestFit="1" customWidth="1"/>
    <col min="199" max="202" width="3.28515625" bestFit="1" customWidth="1"/>
    <col min="203" max="203" width="7.140625" bestFit="1" customWidth="1"/>
    <col min="204" max="204" width="4.140625" bestFit="1" customWidth="1"/>
    <col min="205" max="209" width="2.28515625" bestFit="1" customWidth="1"/>
    <col min="210" max="213" width="3.28515625" bestFit="1" customWidth="1"/>
    <col min="214" max="214" width="7.140625" bestFit="1" customWidth="1"/>
    <col min="215" max="215" width="4.140625" bestFit="1" customWidth="1"/>
    <col min="216" max="220" width="2.28515625" bestFit="1" customWidth="1"/>
    <col min="221" max="224" width="3.28515625" bestFit="1" customWidth="1"/>
    <col min="225" max="225" width="7.140625" bestFit="1" customWidth="1"/>
    <col min="226" max="226" width="4.140625" bestFit="1" customWidth="1"/>
    <col min="227" max="231" width="2.28515625" bestFit="1" customWidth="1"/>
    <col min="232" max="235" width="3.28515625" bestFit="1" customWidth="1"/>
    <col min="236" max="236" width="7.140625" bestFit="1" customWidth="1"/>
    <col min="237" max="237" width="5.140625" bestFit="1" customWidth="1"/>
    <col min="238" max="242" width="2.28515625" bestFit="1" customWidth="1"/>
    <col min="243" max="246" width="3.28515625" bestFit="1" customWidth="1"/>
    <col min="247" max="247" width="8.140625" bestFit="1" customWidth="1"/>
    <col min="248" max="248" width="5.140625" bestFit="1" customWidth="1"/>
    <col min="249" max="253" width="2.28515625" bestFit="1" customWidth="1"/>
    <col min="254" max="255" width="3.28515625" bestFit="1" customWidth="1"/>
    <col min="256" max="256" width="8.140625" bestFit="1" customWidth="1"/>
    <col min="257" max="257" width="5.140625" bestFit="1" customWidth="1"/>
    <col min="258" max="258" width="8.140625" bestFit="1" customWidth="1"/>
    <col min="259" max="259" width="5.140625" bestFit="1" customWidth="1"/>
    <col min="260" max="260" width="2.28515625" bestFit="1" customWidth="1"/>
    <col min="261" max="261" width="8.140625" bestFit="1" customWidth="1"/>
    <col min="262" max="262" width="27.85546875" bestFit="1" customWidth="1"/>
    <col min="263" max="263" width="4.140625" bestFit="1" customWidth="1"/>
    <col min="264" max="264" width="2.28515625" bestFit="1" customWidth="1"/>
    <col min="265" max="265" width="3.28515625" bestFit="1" customWidth="1"/>
    <col min="266" max="271" width="2.28515625" bestFit="1" customWidth="1"/>
    <col min="272" max="272" width="7.140625" bestFit="1" customWidth="1"/>
    <col min="273" max="273" width="4.140625" bestFit="1" customWidth="1"/>
    <col min="274" max="280" width="2.28515625" bestFit="1" customWidth="1"/>
    <col min="281" max="284" width="3.28515625" bestFit="1" customWidth="1"/>
    <col min="285" max="285" width="7.140625" bestFit="1" customWidth="1"/>
    <col min="286" max="286" width="4.140625" bestFit="1" customWidth="1"/>
    <col min="287" max="292" width="2.28515625" bestFit="1" customWidth="1"/>
    <col min="293" max="296" width="3.28515625" bestFit="1" customWidth="1"/>
    <col min="297" max="297" width="7.140625" bestFit="1" customWidth="1"/>
    <col min="298" max="298" width="4.140625" bestFit="1" customWidth="1"/>
    <col min="299" max="304" width="2.28515625" bestFit="1" customWidth="1"/>
    <col min="305" max="308" width="3.28515625" bestFit="1" customWidth="1"/>
    <col min="309" max="309" width="7.140625" bestFit="1" customWidth="1"/>
    <col min="310" max="310" width="4.140625" bestFit="1" customWidth="1"/>
    <col min="311" max="316" width="2.28515625" bestFit="1" customWidth="1"/>
    <col min="317" max="320" width="3.28515625" bestFit="1" customWidth="1"/>
    <col min="321" max="321" width="7.140625" bestFit="1" customWidth="1"/>
    <col min="322" max="322" width="4.140625" bestFit="1" customWidth="1"/>
    <col min="323" max="328" width="2.28515625" bestFit="1" customWidth="1"/>
    <col min="329" max="332" width="3.28515625" bestFit="1" customWidth="1"/>
    <col min="333" max="333" width="7.140625" bestFit="1" customWidth="1"/>
    <col min="334" max="334" width="4.140625" bestFit="1" customWidth="1"/>
    <col min="335" max="339" width="2.28515625" bestFit="1" customWidth="1"/>
    <col min="340" max="343" width="3.28515625" bestFit="1" customWidth="1"/>
    <col min="344" max="344" width="7.140625" bestFit="1" customWidth="1"/>
    <col min="345" max="345" width="4.140625" bestFit="1" customWidth="1"/>
    <col min="346" max="350" width="2.28515625" bestFit="1" customWidth="1"/>
    <col min="351" max="354" width="3.28515625" bestFit="1" customWidth="1"/>
    <col min="355" max="355" width="7.140625" bestFit="1" customWidth="1"/>
    <col min="356" max="356" width="4.140625" bestFit="1" customWidth="1"/>
    <col min="357" max="361" width="2.28515625" bestFit="1" customWidth="1"/>
    <col min="362" max="365" width="3.28515625" bestFit="1" customWidth="1"/>
    <col min="366" max="366" width="7.140625" bestFit="1" customWidth="1"/>
    <col min="367" max="367" width="5.140625" bestFit="1" customWidth="1"/>
    <col min="368" max="372" width="2.28515625" bestFit="1" customWidth="1"/>
    <col min="373" max="376" width="3.28515625" bestFit="1" customWidth="1"/>
    <col min="377" max="377" width="8.140625" bestFit="1" customWidth="1"/>
    <col min="378" max="378" width="5.140625" bestFit="1" customWidth="1"/>
    <col min="379" max="383" width="2.28515625" bestFit="1" customWidth="1"/>
    <col min="384" max="385" width="3.28515625" bestFit="1" customWidth="1"/>
    <col min="386" max="386" width="8.140625" bestFit="1" customWidth="1"/>
    <col min="387" max="387" width="5.140625" bestFit="1" customWidth="1"/>
    <col min="388" max="388" width="8.140625" bestFit="1" customWidth="1"/>
    <col min="389" max="389" width="5.140625" bestFit="1" customWidth="1"/>
    <col min="390" max="390" width="2.28515625" bestFit="1" customWidth="1"/>
    <col min="391" max="391" width="8.140625" bestFit="1" customWidth="1"/>
    <col min="392" max="392" width="27.85546875" bestFit="1" customWidth="1"/>
    <col min="393" max="393" width="4.140625" bestFit="1" customWidth="1"/>
    <col min="394" max="401" width="2.28515625" bestFit="1" customWidth="1"/>
    <col min="402" max="402" width="7.140625" bestFit="1" customWidth="1"/>
    <col min="403" max="403" width="4.140625" bestFit="1" customWidth="1"/>
    <col min="404" max="410" width="2.28515625" bestFit="1" customWidth="1"/>
    <col min="411" max="414" width="3.28515625" bestFit="1" customWidth="1"/>
    <col min="415" max="415" width="7.140625" bestFit="1" customWidth="1"/>
    <col min="416" max="416" width="4.140625" bestFit="1" customWidth="1"/>
    <col min="417" max="422" width="2.28515625" bestFit="1" customWidth="1"/>
    <col min="423" max="426" width="3.28515625" bestFit="1" customWidth="1"/>
    <col min="427" max="427" width="7.140625" bestFit="1" customWidth="1"/>
    <col min="428" max="428" width="4.140625" bestFit="1" customWidth="1"/>
    <col min="429" max="434" width="2.28515625" bestFit="1" customWidth="1"/>
    <col min="435" max="438" width="3.28515625" bestFit="1" customWidth="1"/>
    <col min="439" max="439" width="7.140625" bestFit="1" customWidth="1"/>
    <col min="440" max="440" width="4.140625" bestFit="1" customWidth="1"/>
    <col min="441" max="446" width="2.28515625" bestFit="1" customWidth="1"/>
    <col min="447" max="450" width="3.28515625" bestFit="1" customWidth="1"/>
    <col min="451" max="451" width="7.140625" bestFit="1" customWidth="1"/>
    <col min="452" max="452" width="4.140625" bestFit="1" customWidth="1"/>
    <col min="453" max="458" width="2.28515625" bestFit="1" customWidth="1"/>
    <col min="459" max="462" width="3.28515625" bestFit="1" customWidth="1"/>
    <col min="463" max="463" width="7.140625" bestFit="1" customWidth="1"/>
    <col min="464" max="464" width="4.140625" bestFit="1" customWidth="1"/>
    <col min="465" max="469" width="2.28515625" bestFit="1" customWidth="1"/>
    <col min="470" max="473" width="3.28515625" bestFit="1" customWidth="1"/>
    <col min="474" max="474" width="7.140625" bestFit="1" customWidth="1"/>
    <col min="475" max="475" width="4.140625" bestFit="1" customWidth="1"/>
    <col min="476" max="480" width="2.28515625" bestFit="1" customWidth="1"/>
    <col min="481" max="484" width="3.28515625" bestFit="1" customWidth="1"/>
    <col min="485" max="485" width="7.140625" bestFit="1" customWidth="1"/>
    <col min="486" max="486" width="4.140625" bestFit="1" customWidth="1"/>
    <col min="487" max="491" width="2.28515625" bestFit="1" customWidth="1"/>
    <col min="492" max="495" width="3.28515625" bestFit="1" customWidth="1"/>
    <col min="496" max="496" width="7.140625" bestFit="1" customWidth="1"/>
    <col min="497" max="497" width="5.140625" bestFit="1" customWidth="1"/>
    <col min="498" max="502" width="2.28515625" bestFit="1" customWidth="1"/>
    <col min="503" max="506" width="3.28515625" bestFit="1" customWidth="1"/>
    <col min="507" max="507" width="8.140625" bestFit="1" customWidth="1"/>
    <col min="508" max="508" width="5.140625" bestFit="1" customWidth="1"/>
    <col min="509" max="513" width="2.28515625" bestFit="1" customWidth="1"/>
    <col min="514" max="515" width="3.28515625" bestFit="1" customWidth="1"/>
    <col min="516" max="516" width="8.140625" bestFit="1" customWidth="1"/>
    <col min="517" max="517" width="5.140625" bestFit="1" customWidth="1"/>
    <col min="518" max="518" width="8.140625" bestFit="1" customWidth="1"/>
    <col min="519" max="519" width="5.140625" bestFit="1" customWidth="1"/>
    <col min="520" max="520" width="2.28515625" bestFit="1" customWidth="1"/>
    <col min="521" max="521" width="8.140625" bestFit="1" customWidth="1"/>
    <col min="522" max="522" width="27.85546875" bestFit="1" customWidth="1"/>
    <col min="523" max="523" width="4.140625" bestFit="1" customWidth="1"/>
    <col min="524" max="531" width="2.28515625" bestFit="1" customWidth="1"/>
    <col min="532" max="532" width="7.140625" bestFit="1" customWidth="1"/>
    <col min="533" max="533" width="4.140625" bestFit="1" customWidth="1"/>
    <col min="534" max="540" width="2.28515625" bestFit="1" customWidth="1"/>
    <col min="541" max="544" width="3.28515625" bestFit="1" customWidth="1"/>
    <col min="545" max="545" width="7.140625" bestFit="1" customWidth="1"/>
    <col min="546" max="546" width="4.140625" bestFit="1" customWidth="1"/>
    <col min="547" max="552" width="2.28515625" bestFit="1" customWidth="1"/>
    <col min="553" max="556" width="3.28515625" bestFit="1" customWidth="1"/>
    <col min="557" max="557" width="7.140625" bestFit="1" customWidth="1"/>
    <col min="558" max="558" width="4.140625" bestFit="1" customWidth="1"/>
    <col min="559" max="564" width="2.28515625" bestFit="1" customWidth="1"/>
    <col min="565" max="568" width="3.28515625" bestFit="1" customWidth="1"/>
    <col min="569" max="569" width="7.140625" bestFit="1" customWidth="1"/>
    <col min="570" max="570" width="4.140625" bestFit="1" customWidth="1"/>
    <col min="571" max="576" width="2.28515625" bestFit="1" customWidth="1"/>
    <col min="577" max="580" width="3.28515625" bestFit="1" customWidth="1"/>
    <col min="581" max="581" width="7.140625" bestFit="1" customWidth="1"/>
    <col min="582" max="582" width="4.140625" bestFit="1" customWidth="1"/>
    <col min="583" max="585" width="2.28515625" bestFit="1" customWidth="1"/>
    <col min="586" max="586" width="3.28515625" bestFit="1" customWidth="1"/>
    <col min="587" max="588" width="2.28515625" bestFit="1" customWidth="1"/>
    <col min="589" max="592" width="3.28515625" bestFit="1" customWidth="1"/>
    <col min="593" max="593" width="7.140625" bestFit="1" customWidth="1"/>
    <col min="594" max="594" width="4.140625" bestFit="1" customWidth="1"/>
    <col min="595" max="599" width="2.28515625" bestFit="1" customWidth="1"/>
    <col min="600" max="603" width="3.28515625" bestFit="1" customWidth="1"/>
    <col min="604" max="604" width="7.140625" bestFit="1" customWidth="1"/>
    <col min="605" max="605" width="4.140625" bestFit="1" customWidth="1"/>
    <col min="606" max="610" width="2.28515625" bestFit="1" customWidth="1"/>
    <col min="611" max="614" width="3.28515625" bestFit="1" customWidth="1"/>
    <col min="615" max="615" width="7.140625" bestFit="1" customWidth="1"/>
    <col min="616" max="616" width="4.140625" bestFit="1" customWidth="1"/>
    <col min="617" max="621" width="2.28515625" bestFit="1" customWidth="1"/>
    <col min="622" max="625" width="3.28515625" bestFit="1" customWidth="1"/>
    <col min="626" max="626" width="7.140625" bestFit="1" customWidth="1"/>
    <col min="627" max="627" width="5.140625" bestFit="1" customWidth="1"/>
    <col min="628" max="632" width="2.28515625" bestFit="1" customWidth="1"/>
    <col min="633" max="636" width="3.28515625" bestFit="1" customWidth="1"/>
    <col min="637" max="637" width="8.140625" bestFit="1" customWidth="1"/>
    <col min="638" max="638" width="5.140625" bestFit="1" customWidth="1"/>
    <col min="639" max="643" width="2.28515625" bestFit="1" customWidth="1"/>
    <col min="644" max="645" width="3.28515625" bestFit="1" customWidth="1"/>
    <col min="646" max="646" width="8.140625" bestFit="1" customWidth="1"/>
    <col min="647" max="647" width="5.140625" bestFit="1" customWidth="1"/>
    <col min="648" max="648" width="8.140625" bestFit="1" customWidth="1"/>
    <col min="649" max="649" width="5.140625" bestFit="1" customWidth="1"/>
    <col min="650" max="650" width="2.28515625" bestFit="1" customWidth="1"/>
    <col min="651" max="651" width="8.140625" bestFit="1" customWidth="1"/>
    <col min="652" max="656" width="32.85546875" bestFit="1" customWidth="1"/>
    <col min="657" max="657" width="4.140625" bestFit="1" customWidth="1"/>
    <col min="658" max="660" width="3.28515625" bestFit="1" customWidth="1"/>
    <col min="661" max="661" width="7.140625" bestFit="1" customWidth="1"/>
    <col min="662" max="662" width="4.140625" bestFit="1" customWidth="1"/>
    <col min="663" max="663" width="7.140625" bestFit="1" customWidth="1"/>
    <col min="664" max="664" width="4.140625" bestFit="1" customWidth="1"/>
    <col min="665" max="665" width="7.140625" bestFit="1" customWidth="1"/>
    <col min="666" max="666" width="5.140625" bestFit="1" customWidth="1"/>
    <col min="667" max="667" width="2.28515625" bestFit="1" customWidth="1"/>
    <col min="668" max="668" width="8.140625" bestFit="1" customWidth="1"/>
    <col min="669" max="669" width="5.140625" bestFit="1" customWidth="1"/>
    <col min="670" max="670" width="8.140625" bestFit="1" customWidth="1"/>
    <col min="671" max="671" width="7.140625" bestFit="1" customWidth="1"/>
    <col min="672" max="672" width="5.140625" bestFit="1" customWidth="1"/>
    <col min="673" max="673" width="2.28515625" bestFit="1" customWidth="1"/>
    <col min="674" max="674" width="7.140625" bestFit="1" customWidth="1"/>
    <col min="675" max="675" width="4.140625" bestFit="1" customWidth="1"/>
    <col min="676" max="677" width="2.28515625" bestFit="1" customWidth="1"/>
    <col min="678" max="680" width="3.28515625" bestFit="1" customWidth="1"/>
    <col min="681" max="681" width="7.140625" bestFit="1" customWidth="1"/>
    <col min="682" max="682" width="4.140625" bestFit="1" customWidth="1"/>
    <col min="683" max="684" width="2.28515625" bestFit="1" customWidth="1"/>
    <col min="685" max="687" width="3.28515625" bestFit="1" customWidth="1"/>
    <col min="688" max="688" width="7.140625" bestFit="1" customWidth="1"/>
    <col min="689" max="689" width="4.140625" bestFit="1" customWidth="1"/>
    <col min="690" max="693" width="2.28515625" bestFit="1" customWidth="1"/>
    <col min="694" max="695" width="3.28515625" bestFit="1" customWidth="1"/>
    <col min="696" max="696" width="7.140625" bestFit="1" customWidth="1"/>
    <col min="697" max="697" width="4.140625" bestFit="1" customWidth="1"/>
    <col min="698" max="698" width="2.28515625" bestFit="1" customWidth="1"/>
    <col min="699" max="700" width="3.28515625" bestFit="1" customWidth="1"/>
    <col min="701" max="701" width="7.140625" bestFit="1" customWidth="1"/>
    <col min="702" max="702" width="4.140625" bestFit="1" customWidth="1"/>
    <col min="703" max="703" width="2.28515625" bestFit="1" customWidth="1"/>
    <col min="704" max="704" width="7.140625" bestFit="1" customWidth="1"/>
    <col min="705" max="705" width="4.140625" bestFit="1" customWidth="1"/>
    <col min="706" max="706" width="3.28515625" bestFit="1" customWidth="1"/>
    <col min="707" max="707" width="7.140625" bestFit="1" customWidth="1"/>
    <col min="708" max="708" width="4.140625" bestFit="1" customWidth="1"/>
    <col min="709" max="709" width="7.140625" bestFit="1" customWidth="1"/>
    <col min="710" max="710" width="5.140625" bestFit="1" customWidth="1"/>
    <col min="711" max="712" width="8.140625" bestFit="1" customWidth="1"/>
    <col min="713" max="713" width="5.140625" bestFit="1" customWidth="1"/>
    <col min="714" max="714" width="2.28515625" bestFit="1" customWidth="1"/>
    <col min="715" max="715" width="7.140625" bestFit="1" customWidth="1"/>
    <col min="716" max="716" width="4.140625" bestFit="1" customWidth="1"/>
    <col min="717" max="717" width="2.28515625" bestFit="1" customWidth="1"/>
    <col min="718" max="719" width="3.28515625" bestFit="1" customWidth="1"/>
    <col min="720" max="720" width="7.140625" bestFit="1" customWidth="1"/>
    <col min="721" max="721" width="4.140625" bestFit="1" customWidth="1"/>
    <col min="722" max="723" width="2.28515625" bestFit="1" customWidth="1"/>
    <col min="724" max="724" width="3.28515625" bestFit="1" customWidth="1"/>
    <col min="725" max="725" width="7.140625" bestFit="1" customWidth="1"/>
    <col min="726" max="726" width="4.140625" bestFit="1" customWidth="1"/>
    <col min="727" max="728" width="2.28515625" bestFit="1" customWidth="1"/>
    <col min="729" max="730" width="3.28515625" bestFit="1" customWidth="1"/>
    <col min="731" max="731" width="7.140625" bestFit="1" customWidth="1"/>
    <col min="732" max="732" width="4.140625" bestFit="1" customWidth="1"/>
    <col min="733" max="733" width="2.28515625" bestFit="1" customWidth="1"/>
    <col min="734" max="736" width="3.28515625" bestFit="1" customWidth="1"/>
    <col min="737" max="737" width="7.140625" bestFit="1" customWidth="1"/>
    <col min="738" max="738" width="4.140625" bestFit="1" customWidth="1"/>
    <col min="739" max="740" width="2.28515625" bestFit="1" customWidth="1"/>
    <col min="741" max="741" width="7.140625" bestFit="1" customWidth="1"/>
    <col min="742" max="742" width="4.140625" bestFit="1" customWidth="1"/>
    <col min="743" max="744" width="2.28515625" bestFit="1" customWidth="1"/>
    <col min="745" max="745" width="7.140625" bestFit="1" customWidth="1"/>
    <col min="746" max="746" width="4.140625" bestFit="1" customWidth="1"/>
    <col min="747" max="747" width="7.140625" bestFit="1" customWidth="1"/>
    <col min="748" max="748" width="5.140625" bestFit="1" customWidth="1"/>
    <col min="749" max="749" width="3.28515625" bestFit="1" customWidth="1"/>
    <col min="750" max="750" width="8.140625" bestFit="1" customWidth="1"/>
    <col min="751" max="751" width="5.140625" bestFit="1" customWidth="1"/>
    <col min="752" max="753" width="8.140625" bestFit="1" customWidth="1"/>
    <col min="754" max="754" width="5.140625" bestFit="1" customWidth="1"/>
    <col min="755" max="755" width="7.140625" bestFit="1" customWidth="1"/>
    <col min="756" max="756" width="8.140625" bestFit="1" customWidth="1"/>
    <col min="757" max="757" width="5.140625" bestFit="1" customWidth="1"/>
    <col min="758" max="758" width="8.140625" bestFit="1" customWidth="1"/>
    <col min="759" max="759" width="5.140625" bestFit="1" customWidth="1"/>
    <col min="760" max="760" width="8.140625" bestFit="1" customWidth="1"/>
    <col min="761" max="765" width="32.85546875" bestFit="1" customWidth="1"/>
    <col min="766" max="766" width="4.140625" bestFit="1" customWidth="1"/>
    <col min="767" max="768" width="2.28515625" bestFit="1" customWidth="1"/>
    <col min="769" max="769" width="3.28515625" bestFit="1" customWidth="1"/>
    <col min="770" max="770" width="7.140625" bestFit="1" customWidth="1"/>
    <col min="771" max="771" width="4.140625" bestFit="1" customWidth="1"/>
    <col min="772" max="773" width="2.28515625" bestFit="1" customWidth="1"/>
    <col min="774" max="775" width="3.28515625" bestFit="1" customWidth="1"/>
    <col min="776" max="776" width="7.140625" bestFit="1" customWidth="1"/>
    <col min="777" max="777" width="4.140625" bestFit="1" customWidth="1"/>
    <col min="778" max="778" width="2.28515625" bestFit="1" customWidth="1"/>
    <col min="779" max="781" width="3.28515625" bestFit="1" customWidth="1"/>
    <col min="782" max="782" width="7.140625" bestFit="1" customWidth="1"/>
    <col min="783" max="783" width="4.140625" bestFit="1" customWidth="1"/>
    <col min="784" max="785" width="2.28515625" bestFit="1" customWidth="1"/>
    <col min="786" max="786" width="7.140625" bestFit="1" customWidth="1"/>
    <col min="787" max="787" width="4.140625" bestFit="1" customWidth="1"/>
    <col min="788" max="789" width="2.28515625" bestFit="1" customWidth="1"/>
    <col min="790" max="790" width="7.140625" bestFit="1" customWidth="1"/>
    <col min="791" max="791" width="4.140625" bestFit="1" customWidth="1"/>
    <col min="792" max="792" width="7.140625" bestFit="1" customWidth="1"/>
    <col min="793" max="793" width="5.140625" bestFit="1" customWidth="1"/>
    <col min="794" max="794" width="3.28515625" bestFit="1" customWidth="1"/>
    <col min="795" max="795" width="8.140625" bestFit="1" customWidth="1"/>
    <col min="796" max="796" width="5.140625" bestFit="1" customWidth="1"/>
    <col min="797" max="798" width="8.140625" bestFit="1" customWidth="1"/>
    <col min="799" max="799" width="5.140625" bestFit="1" customWidth="1"/>
    <col min="800" max="800" width="7.140625" bestFit="1" customWidth="1"/>
    <col min="801" max="801" width="8.140625" bestFit="1" customWidth="1"/>
    <col min="802" max="802" width="5.140625" bestFit="1" customWidth="1"/>
    <col min="803" max="803" width="8.140625" bestFit="1" customWidth="1"/>
    <col min="804" max="804" width="5.140625" bestFit="1" customWidth="1"/>
    <col min="805" max="805" width="8.140625" bestFit="1" customWidth="1"/>
    <col min="806" max="810" width="32.85546875" bestFit="1" customWidth="1"/>
    <col min="811" max="811" width="4.140625" bestFit="1" customWidth="1"/>
    <col min="812" max="813" width="2.28515625" bestFit="1" customWidth="1"/>
    <col min="814" max="814" width="7.140625" bestFit="1" customWidth="1"/>
    <col min="815" max="815" width="4.140625" bestFit="1" customWidth="1"/>
    <col min="816" max="817" width="2.28515625" bestFit="1" customWidth="1"/>
    <col min="818" max="818" width="7.140625" bestFit="1" customWidth="1"/>
    <col min="819" max="819" width="4.140625" bestFit="1" customWidth="1"/>
    <col min="820" max="820" width="7.140625" bestFit="1" customWidth="1"/>
    <col min="821" max="821" width="5.140625" bestFit="1" customWidth="1"/>
    <col min="822" max="822" width="3.28515625" bestFit="1" customWidth="1"/>
    <col min="823" max="823" width="8.140625" bestFit="1" customWidth="1"/>
    <col min="824" max="824" width="5.140625" bestFit="1" customWidth="1"/>
    <col min="825" max="826" width="8.140625" bestFit="1" customWidth="1"/>
    <col min="827" max="827" width="5.140625" bestFit="1" customWidth="1"/>
    <col min="828" max="828" width="7.140625" bestFit="1" customWidth="1"/>
    <col min="829" max="829" width="8.140625" bestFit="1" customWidth="1"/>
    <col min="830" max="830" width="5.140625" bestFit="1" customWidth="1"/>
    <col min="831" max="831" width="7.140625" bestFit="1" customWidth="1"/>
    <col min="832" max="832" width="8.140625" bestFit="1" customWidth="1"/>
    <col min="833" max="833" width="5.140625" bestFit="1" customWidth="1"/>
    <col min="834" max="834" width="7.140625" bestFit="1" customWidth="1"/>
    <col min="835" max="835" width="8.140625" bestFit="1" customWidth="1"/>
    <col min="836" max="840" width="32.85546875" bestFit="1" customWidth="1"/>
    <col min="841" max="841" width="7.140625" bestFit="1" customWidth="1"/>
    <col min="842" max="842" width="8.140625" bestFit="1" customWidth="1"/>
    <col min="843" max="843" width="5.140625" bestFit="1" customWidth="1"/>
    <col min="844" max="844" width="7.140625" bestFit="1" customWidth="1"/>
    <col min="845" max="845" width="8.140625" bestFit="1" customWidth="1"/>
    <col min="846" max="846" width="5.140625" bestFit="1" customWidth="1"/>
    <col min="847" max="847" width="7.140625" bestFit="1" customWidth="1"/>
    <col min="848" max="848" width="8.140625" bestFit="1" customWidth="1"/>
    <col min="849" max="849" width="27.85546875" bestFit="1" customWidth="1"/>
    <col min="850" max="857" width="4.140625" bestFit="1" customWidth="1"/>
    <col min="858" max="860" width="2.28515625" bestFit="1" customWidth="1"/>
    <col min="861" max="861" width="7.140625" bestFit="1" customWidth="1"/>
    <col min="862" max="862" width="4.140625" bestFit="1" customWidth="1"/>
    <col min="863" max="867" width="2.28515625" bestFit="1" customWidth="1"/>
    <col min="868" max="869" width="3.28515625" bestFit="1" customWidth="1"/>
    <col min="870" max="870" width="7.140625" bestFit="1" customWidth="1"/>
    <col min="871" max="871" width="4.140625" bestFit="1" customWidth="1"/>
    <col min="872" max="874" width="2.28515625" bestFit="1" customWidth="1"/>
    <col min="875" max="877" width="3.28515625" bestFit="1" customWidth="1"/>
    <col min="878" max="878" width="7.140625" bestFit="1" customWidth="1"/>
    <col min="879" max="879" width="4.140625" bestFit="1" customWidth="1"/>
    <col min="880" max="882" width="2.28515625" bestFit="1" customWidth="1"/>
    <col min="883" max="884" width="3.28515625" bestFit="1" customWidth="1"/>
    <col min="885" max="885" width="7.140625" bestFit="1" customWidth="1"/>
    <col min="886" max="886" width="4.140625" bestFit="1" customWidth="1"/>
    <col min="887" max="889" width="2.28515625" bestFit="1" customWidth="1"/>
    <col min="890" max="892" width="3.28515625" bestFit="1" customWidth="1"/>
    <col min="893" max="893" width="7.140625" bestFit="1" customWidth="1"/>
    <col min="894" max="894" width="4.140625" bestFit="1" customWidth="1"/>
    <col min="895" max="896" width="2.28515625" bestFit="1" customWidth="1"/>
    <col min="897" max="897" width="7.140625" bestFit="1" customWidth="1"/>
    <col min="898" max="898" width="4.140625" bestFit="1" customWidth="1"/>
    <col min="899" max="900" width="3.28515625" bestFit="1" customWidth="1"/>
    <col min="901" max="901" width="7.140625" bestFit="1" customWidth="1"/>
    <col min="902" max="902" width="4.140625" bestFit="1" customWidth="1"/>
    <col min="903" max="903" width="2.28515625" bestFit="1" customWidth="1"/>
    <col min="904" max="904" width="7.140625" bestFit="1" customWidth="1"/>
    <col min="905" max="905" width="4.140625" bestFit="1" customWidth="1"/>
    <col min="906" max="907" width="2.28515625" bestFit="1" customWidth="1"/>
    <col min="908" max="908" width="3.28515625" bestFit="1" customWidth="1"/>
    <col min="909" max="909" width="7.140625" bestFit="1" customWidth="1"/>
    <col min="910" max="910" width="5.140625" bestFit="1" customWidth="1"/>
    <col min="911" max="912" width="2.28515625" bestFit="1" customWidth="1"/>
    <col min="913" max="913" width="8.140625" bestFit="1" customWidth="1"/>
    <col min="914" max="914" width="7.140625" bestFit="1" customWidth="1"/>
    <col min="915" max="915" width="4.140625" bestFit="1" customWidth="1"/>
    <col min="916" max="916" width="7.140625" bestFit="1" customWidth="1"/>
    <col min="917" max="917" width="4.140625" bestFit="1" customWidth="1"/>
    <col min="918" max="920" width="2.28515625" bestFit="1" customWidth="1"/>
    <col min="921" max="921" width="7.140625" bestFit="1" customWidth="1"/>
    <col min="922" max="922" width="4.140625" bestFit="1" customWidth="1"/>
    <col min="923" max="924" width="2.28515625" bestFit="1" customWidth="1"/>
    <col min="925" max="926" width="3.28515625" bestFit="1" customWidth="1"/>
    <col min="927" max="927" width="7.140625" bestFit="1" customWidth="1"/>
    <col min="928" max="928" width="4.140625" bestFit="1" customWidth="1"/>
    <col min="929" max="933" width="2.28515625" bestFit="1" customWidth="1"/>
    <col min="934" max="934" width="3.28515625" bestFit="1" customWidth="1"/>
    <col min="935" max="935" width="7.140625" bestFit="1" customWidth="1"/>
    <col min="936" max="936" width="4.140625" bestFit="1" customWidth="1"/>
    <col min="937" max="938" width="2.28515625" bestFit="1" customWidth="1"/>
    <col min="939" max="940" width="3.28515625" bestFit="1" customWidth="1"/>
    <col min="941" max="941" width="7.140625" bestFit="1" customWidth="1"/>
    <col min="942" max="942" width="4.140625" bestFit="1" customWidth="1"/>
    <col min="943" max="945" width="2.28515625" bestFit="1" customWidth="1"/>
    <col min="946" max="947" width="3.28515625" bestFit="1" customWidth="1"/>
    <col min="948" max="948" width="7.140625" bestFit="1" customWidth="1"/>
    <col min="949" max="949" width="4.140625" bestFit="1" customWidth="1"/>
    <col min="950" max="952" width="2.28515625" bestFit="1" customWidth="1"/>
    <col min="953" max="953" width="3.28515625" bestFit="1" customWidth="1"/>
    <col min="954" max="954" width="7.140625" bestFit="1" customWidth="1"/>
    <col min="955" max="955" width="4.140625" bestFit="1" customWidth="1"/>
    <col min="956" max="958" width="3.28515625" bestFit="1" customWidth="1"/>
    <col min="959" max="959" width="7.140625" bestFit="1" customWidth="1"/>
    <col min="960" max="960" width="4.140625" bestFit="1" customWidth="1"/>
    <col min="961" max="961" width="7.140625" bestFit="1" customWidth="1"/>
    <col min="962" max="962" width="4.140625" bestFit="1" customWidth="1"/>
    <col min="963" max="963" width="7.140625" bestFit="1" customWidth="1"/>
    <col min="964" max="964" width="5.140625" bestFit="1" customWidth="1"/>
    <col min="965" max="965" width="2.28515625" bestFit="1" customWidth="1"/>
    <col min="966" max="966" width="8.140625" bestFit="1" customWidth="1"/>
    <col min="967" max="967" width="5.140625" bestFit="1" customWidth="1"/>
    <col min="968" max="968" width="8.140625" bestFit="1" customWidth="1"/>
    <col min="969" max="969" width="7.140625" bestFit="1" customWidth="1"/>
    <col min="970" max="970" width="5.140625" bestFit="1" customWidth="1"/>
    <col min="971" max="971" width="2.28515625" bestFit="1" customWidth="1"/>
    <col min="972" max="972" width="7.140625" bestFit="1" customWidth="1"/>
    <col min="973" max="973" width="4.140625" bestFit="1" customWidth="1"/>
    <col min="974" max="975" width="2.28515625" bestFit="1" customWidth="1"/>
    <col min="976" max="978" width="3.28515625" bestFit="1" customWidth="1"/>
    <col min="979" max="979" width="7.140625" bestFit="1" customWidth="1"/>
    <col min="980" max="980" width="4.140625" bestFit="1" customWidth="1"/>
    <col min="981" max="982" width="2.28515625" bestFit="1" customWidth="1"/>
    <col min="983" max="985" width="3.28515625" bestFit="1" customWidth="1"/>
    <col min="986" max="986" width="7.140625" bestFit="1" customWidth="1"/>
    <col min="987" max="987" width="4.140625" bestFit="1" customWidth="1"/>
    <col min="988" max="991" width="2.28515625" bestFit="1" customWidth="1"/>
    <col min="992" max="993" width="3.28515625" bestFit="1" customWidth="1"/>
    <col min="994" max="994" width="7.140625" bestFit="1" customWidth="1"/>
    <col min="995" max="995" width="4.140625" bestFit="1" customWidth="1"/>
    <col min="996" max="996" width="2.28515625" bestFit="1" customWidth="1"/>
    <col min="997" max="998" width="3.28515625" bestFit="1" customWidth="1"/>
    <col min="999" max="999" width="7.140625" bestFit="1" customWidth="1"/>
    <col min="1000" max="1000" width="4.140625" bestFit="1" customWidth="1"/>
    <col min="1001" max="1001" width="2.28515625" bestFit="1" customWidth="1"/>
    <col min="1002" max="1002" width="7.140625" bestFit="1" customWidth="1"/>
    <col min="1003" max="1003" width="4.140625" bestFit="1" customWidth="1"/>
    <col min="1004" max="1004" width="3.28515625" bestFit="1" customWidth="1"/>
    <col min="1005" max="1005" width="7.140625" bestFit="1" customWidth="1"/>
    <col min="1006" max="1006" width="4.140625" bestFit="1" customWidth="1"/>
    <col min="1007" max="1007" width="7.140625" bestFit="1" customWidth="1"/>
    <col min="1008" max="1008" width="5.140625" bestFit="1" customWidth="1"/>
    <col min="1009" max="1010" width="8.140625" bestFit="1" customWidth="1"/>
    <col min="1011" max="1011" width="5.140625" bestFit="1" customWidth="1"/>
    <col min="1012" max="1012" width="2.28515625" bestFit="1" customWidth="1"/>
    <col min="1013" max="1013" width="7.140625" bestFit="1" customWidth="1"/>
    <col min="1014" max="1014" width="4.140625" bestFit="1" customWidth="1"/>
    <col min="1015" max="1015" width="2.28515625" bestFit="1" customWidth="1"/>
    <col min="1016" max="1017" width="3.28515625" bestFit="1" customWidth="1"/>
    <col min="1018" max="1018" width="7.140625" bestFit="1" customWidth="1"/>
    <col min="1019" max="1019" width="4.140625" bestFit="1" customWidth="1"/>
    <col min="1020" max="1021" width="2.28515625" bestFit="1" customWidth="1"/>
    <col min="1022" max="1022" width="3.28515625" bestFit="1" customWidth="1"/>
    <col min="1023" max="1023" width="7.140625" bestFit="1" customWidth="1"/>
    <col min="1024" max="1024" width="4.140625" bestFit="1" customWidth="1"/>
    <col min="1025" max="1026" width="2.28515625" bestFit="1" customWidth="1"/>
    <col min="1027" max="1028" width="3.28515625" bestFit="1" customWidth="1"/>
    <col min="1029" max="1029" width="7.140625" bestFit="1" customWidth="1"/>
    <col min="1030" max="1030" width="4.140625" bestFit="1" customWidth="1"/>
    <col min="1031" max="1031" width="2.28515625" bestFit="1" customWidth="1"/>
    <col min="1032" max="1034" width="3.28515625" bestFit="1" customWidth="1"/>
    <col min="1035" max="1035" width="7.140625" bestFit="1" customWidth="1"/>
    <col min="1036" max="1036" width="4.140625" bestFit="1" customWidth="1"/>
    <col min="1037" max="1038" width="2.28515625" bestFit="1" customWidth="1"/>
    <col min="1039" max="1039" width="7.140625" bestFit="1" customWidth="1"/>
    <col min="1040" max="1040" width="4.140625" bestFit="1" customWidth="1"/>
    <col min="1041" max="1042" width="2.28515625" bestFit="1" customWidth="1"/>
    <col min="1043" max="1043" width="7.140625" bestFit="1" customWidth="1"/>
    <col min="1044" max="1044" width="4.140625" bestFit="1" customWidth="1"/>
    <col min="1045" max="1045" width="7.140625" bestFit="1" customWidth="1"/>
    <col min="1046" max="1046" width="5.140625" bestFit="1" customWidth="1"/>
    <col min="1047" max="1047" width="3.28515625" bestFit="1" customWidth="1"/>
    <col min="1048" max="1048" width="8.140625" bestFit="1" customWidth="1"/>
    <col min="1049" max="1049" width="5.140625" bestFit="1" customWidth="1"/>
    <col min="1050" max="1051" width="8.140625" bestFit="1" customWidth="1"/>
    <col min="1052" max="1052" width="5.140625" bestFit="1" customWidth="1"/>
    <col min="1053" max="1053" width="7.140625" bestFit="1" customWidth="1"/>
    <col min="1054" max="1054" width="8.140625" bestFit="1" customWidth="1"/>
    <col min="1055" max="1055" width="5.140625" bestFit="1" customWidth="1"/>
    <col min="1056" max="1056" width="7.140625" bestFit="1" customWidth="1"/>
    <col min="1057" max="1057" width="8.140625" bestFit="1" customWidth="1"/>
    <col min="1058" max="1058" width="5.140625" bestFit="1" customWidth="1"/>
    <col min="1059" max="1059" width="7.140625" bestFit="1" customWidth="1"/>
    <col min="1060" max="1060" width="8.140625" bestFit="1" customWidth="1"/>
    <col min="1061" max="1065" width="32.85546875" bestFit="1" customWidth="1"/>
    <col min="1066" max="1066" width="3.28515625" bestFit="1" customWidth="1"/>
    <col min="1067" max="1067" width="7.140625" bestFit="1" customWidth="1"/>
    <col min="1068" max="1068" width="4.140625" bestFit="1" customWidth="1"/>
    <col min="1069" max="1070" width="2.28515625" bestFit="1" customWidth="1"/>
    <col min="1071" max="1073" width="3.28515625" bestFit="1" customWidth="1"/>
    <col min="1074" max="1074" width="7.140625" bestFit="1" customWidth="1"/>
    <col min="1075" max="1075" width="4.140625" bestFit="1" customWidth="1"/>
    <col min="1076" max="1079" width="2.28515625" bestFit="1" customWidth="1"/>
    <col min="1080" max="1081" width="3.28515625" bestFit="1" customWidth="1"/>
    <col min="1082" max="1082" width="7.140625" bestFit="1" customWidth="1"/>
    <col min="1083" max="1083" width="4.140625" bestFit="1" customWidth="1"/>
    <col min="1084" max="1084" width="2.28515625" bestFit="1" customWidth="1"/>
    <col min="1085" max="1086" width="3.28515625" bestFit="1" customWidth="1"/>
    <col min="1087" max="1087" width="7.140625" bestFit="1" customWidth="1"/>
    <col min="1088" max="1088" width="4.140625" bestFit="1" customWidth="1"/>
    <col min="1089" max="1089" width="2.28515625" bestFit="1" customWidth="1"/>
    <col min="1090" max="1090" width="7.140625" bestFit="1" customWidth="1"/>
    <col min="1091" max="1091" width="4.140625" bestFit="1" customWidth="1"/>
    <col min="1092" max="1092" width="3.28515625" bestFit="1" customWidth="1"/>
    <col min="1093" max="1093" width="7.140625" bestFit="1" customWidth="1"/>
    <col min="1094" max="1094" width="4.140625" bestFit="1" customWidth="1"/>
    <col min="1095" max="1095" width="7.140625" bestFit="1" customWidth="1"/>
    <col min="1096" max="1096" width="5.140625" bestFit="1" customWidth="1"/>
    <col min="1097" max="1098" width="8.140625" bestFit="1" customWidth="1"/>
    <col min="1099" max="1099" width="5.140625" bestFit="1" customWidth="1"/>
    <col min="1100" max="1100" width="2.28515625" bestFit="1" customWidth="1"/>
    <col min="1101" max="1101" width="7.140625" bestFit="1" customWidth="1"/>
    <col min="1102" max="1102" width="4.140625" bestFit="1" customWidth="1"/>
    <col min="1103" max="1103" width="2.28515625" bestFit="1" customWidth="1"/>
    <col min="1104" max="1105" width="3.28515625" bestFit="1" customWidth="1"/>
    <col min="1106" max="1106" width="7.140625" bestFit="1" customWidth="1"/>
    <col min="1107" max="1107" width="4.140625" bestFit="1" customWidth="1"/>
    <col min="1108" max="1109" width="2.28515625" bestFit="1" customWidth="1"/>
    <col min="1110" max="1110" width="3.28515625" bestFit="1" customWidth="1"/>
    <col min="1111" max="1111" width="7.140625" bestFit="1" customWidth="1"/>
    <col min="1112" max="1112" width="4.140625" bestFit="1" customWidth="1"/>
    <col min="1113" max="1114" width="2.28515625" bestFit="1" customWidth="1"/>
    <col min="1115" max="1116" width="3.28515625" bestFit="1" customWidth="1"/>
    <col min="1117" max="1117" width="7.140625" bestFit="1" customWidth="1"/>
    <col min="1118" max="1118" width="4.140625" bestFit="1" customWidth="1"/>
    <col min="1119" max="1119" width="2.28515625" bestFit="1" customWidth="1"/>
    <col min="1120" max="1122" width="3.28515625" bestFit="1" customWidth="1"/>
    <col min="1123" max="1123" width="7.140625" bestFit="1" customWidth="1"/>
    <col min="1124" max="1124" width="4.140625" bestFit="1" customWidth="1"/>
    <col min="1125" max="1126" width="2.28515625" bestFit="1" customWidth="1"/>
    <col min="1127" max="1127" width="7.140625" bestFit="1" customWidth="1"/>
    <col min="1128" max="1128" width="4.140625" bestFit="1" customWidth="1"/>
    <col min="1129" max="1130" width="2.28515625" bestFit="1" customWidth="1"/>
    <col min="1131" max="1131" width="7.140625" bestFit="1" customWidth="1"/>
    <col min="1132" max="1132" width="4.140625" bestFit="1" customWidth="1"/>
    <col min="1133" max="1133" width="7.140625" bestFit="1" customWidth="1"/>
    <col min="1134" max="1134" width="5.140625" bestFit="1" customWidth="1"/>
    <col min="1135" max="1135" width="3.28515625" bestFit="1" customWidth="1"/>
    <col min="1136" max="1136" width="8.140625" bestFit="1" customWidth="1"/>
    <col min="1137" max="1137" width="5.140625" bestFit="1" customWidth="1"/>
    <col min="1138" max="1139" width="8.140625" bestFit="1" customWidth="1"/>
    <col min="1140" max="1140" width="5.140625" bestFit="1" customWidth="1"/>
    <col min="1141" max="1141" width="7.140625" bestFit="1" customWidth="1"/>
    <col min="1142" max="1142" width="8.140625" bestFit="1" customWidth="1"/>
    <col min="1143" max="1143" width="5.140625" bestFit="1" customWidth="1"/>
    <col min="1144" max="1144" width="7.140625" bestFit="1" customWidth="1"/>
    <col min="1145" max="1145" width="8.140625" bestFit="1" customWidth="1"/>
    <col min="1146" max="1146" width="5.140625" bestFit="1" customWidth="1"/>
    <col min="1147" max="1147" width="7.140625" bestFit="1" customWidth="1"/>
    <col min="1148" max="1148" width="8.140625" bestFit="1" customWidth="1"/>
    <col min="1149" max="1149" width="27.85546875" bestFit="1" customWidth="1"/>
    <col min="1150" max="1156" width="4.140625" bestFit="1" customWidth="1"/>
    <col min="1157" max="1161" width="2.28515625" bestFit="1" customWidth="1"/>
    <col min="1162" max="1162" width="7.140625" bestFit="1" customWidth="1"/>
    <col min="1163" max="1163" width="4.140625" bestFit="1" customWidth="1"/>
    <col min="1164" max="1169" width="2.28515625" bestFit="1" customWidth="1"/>
    <col min="1170" max="1172" width="3.28515625" bestFit="1" customWidth="1"/>
    <col min="1173" max="1173" width="7.140625" bestFit="1" customWidth="1"/>
    <col min="1174" max="1174" width="4.140625" bestFit="1" customWidth="1"/>
    <col min="1175" max="1179" width="2.28515625" bestFit="1" customWidth="1"/>
    <col min="1180" max="1182" width="3.28515625" bestFit="1" customWidth="1"/>
    <col min="1183" max="1183" width="7.140625" bestFit="1" customWidth="1"/>
    <col min="1184" max="1184" width="4.140625" bestFit="1" customWidth="1"/>
    <col min="1185" max="1189" width="2.28515625" bestFit="1" customWidth="1"/>
    <col min="1190" max="1191" width="3.28515625" bestFit="1" customWidth="1"/>
    <col min="1192" max="1192" width="7.140625" bestFit="1" customWidth="1"/>
    <col min="1193" max="1193" width="4.140625" bestFit="1" customWidth="1"/>
    <col min="1194" max="1196" width="2.28515625" bestFit="1" customWidth="1"/>
    <col min="1197" max="1200" width="3.28515625" bestFit="1" customWidth="1"/>
    <col min="1201" max="1201" width="7.140625" bestFit="1" customWidth="1"/>
    <col min="1202" max="1202" width="4.140625" bestFit="1" customWidth="1"/>
    <col min="1203" max="1204" width="2.28515625" bestFit="1" customWidth="1"/>
    <col min="1205" max="1208" width="3.28515625" bestFit="1" customWidth="1"/>
    <col min="1209" max="1209" width="7.140625" bestFit="1" customWidth="1"/>
    <col min="1210" max="1210" width="4.140625" bestFit="1" customWidth="1"/>
    <col min="1211" max="1212" width="3.28515625" bestFit="1" customWidth="1"/>
    <col min="1213" max="1213" width="7.140625" bestFit="1" customWidth="1"/>
    <col min="1214" max="1214" width="4.140625" bestFit="1" customWidth="1"/>
    <col min="1215" max="1215" width="2.28515625" bestFit="1" customWidth="1"/>
    <col min="1216" max="1219" width="3.28515625" bestFit="1" customWidth="1"/>
    <col min="1220" max="1220" width="7.140625" bestFit="1" customWidth="1"/>
    <col min="1221" max="1221" width="4.140625" bestFit="1" customWidth="1"/>
    <col min="1222" max="1222" width="2.28515625" bestFit="1" customWidth="1"/>
    <col min="1223" max="1223" width="3.28515625" bestFit="1" customWidth="1"/>
    <col min="1224" max="1224" width="7.140625" bestFit="1" customWidth="1"/>
    <col min="1225" max="1225" width="5.140625" bestFit="1" customWidth="1"/>
    <col min="1226" max="1226" width="2.28515625" bestFit="1" customWidth="1"/>
    <col min="1227" max="1227" width="8.140625" bestFit="1" customWidth="1"/>
    <col min="1228" max="1228" width="5.140625" bestFit="1" customWidth="1"/>
    <col min="1229" max="1229" width="3.28515625" bestFit="1" customWidth="1"/>
    <col min="1230" max="1230" width="8.140625" bestFit="1" customWidth="1"/>
    <col min="1231" max="1231" width="7.140625" bestFit="1" customWidth="1"/>
    <col min="1232" max="1232" width="4.140625" bestFit="1" customWidth="1"/>
    <col min="1233" max="1235" width="2.28515625" bestFit="1" customWidth="1"/>
    <col min="1236" max="1236" width="7.140625" bestFit="1" customWidth="1"/>
    <col min="1237" max="1237" width="4.140625" bestFit="1" customWidth="1"/>
    <col min="1238" max="1242" width="2.28515625" bestFit="1" customWidth="1"/>
    <col min="1243" max="1244" width="3.28515625" bestFit="1" customWidth="1"/>
    <col min="1245" max="1245" width="7.140625" bestFit="1" customWidth="1"/>
    <col min="1246" max="1246" width="4.140625" bestFit="1" customWidth="1"/>
    <col min="1247" max="1249" width="2.28515625" bestFit="1" customWidth="1"/>
    <col min="1250" max="1252" width="3.28515625" bestFit="1" customWidth="1"/>
    <col min="1253" max="1253" width="7.140625" bestFit="1" customWidth="1"/>
    <col min="1254" max="1254" width="4.140625" bestFit="1" customWidth="1"/>
    <col min="1255" max="1257" width="2.28515625" bestFit="1" customWidth="1"/>
    <col min="1258" max="1259" width="3.28515625" bestFit="1" customWidth="1"/>
    <col min="1260" max="1260" width="7.140625" bestFit="1" customWidth="1"/>
    <col min="1261" max="1261" width="4.140625" bestFit="1" customWidth="1"/>
    <col min="1262" max="1264" width="2.28515625" bestFit="1" customWidth="1"/>
    <col min="1265" max="1267" width="3.28515625" bestFit="1" customWidth="1"/>
    <col min="1268" max="1268" width="7.140625" bestFit="1" customWidth="1"/>
    <col min="1269" max="1269" width="4.140625" bestFit="1" customWidth="1"/>
    <col min="1270" max="1271" width="2.28515625" bestFit="1" customWidth="1"/>
    <col min="1272" max="1272" width="7.140625" bestFit="1" customWidth="1"/>
    <col min="1273" max="1273" width="4.140625" bestFit="1" customWidth="1"/>
    <col min="1274" max="1275" width="3.28515625" bestFit="1" customWidth="1"/>
    <col min="1276" max="1276" width="7.140625" bestFit="1" customWidth="1"/>
    <col min="1277" max="1277" width="4.140625" bestFit="1" customWidth="1"/>
    <col min="1278" max="1278" width="2.28515625" bestFit="1" customWidth="1"/>
    <col min="1279" max="1279" width="7.140625" bestFit="1" customWidth="1"/>
    <col min="1280" max="1280" width="4.140625" bestFit="1" customWidth="1"/>
    <col min="1281" max="1282" width="2.28515625" bestFit="1" customWidth="1"/>
    <col min="1283" max="1283" width="3.28515625" bestFit="1" customWidth="1"/>
    <col min="1284" max="1284" width="7.140625" bestFit="1" customWidth="1"/>
    <col min="1285" max="1285" width="5.140625" bestFit="1" customWidth="1"/>
    <col min="1286" max="1287" width="2.28515625" bestFit="1" customWidth="1"/>
    <col min="1288" max="1288" width="8.140625" bestFit="1" customWidth="1"/>
    <col min="1289" max="1289" width="7.140625" bestFit="1" customWidth="1"/>
    <col min="1290" max="1290" width="4.140625" bestFit="1" customWidth="1"/>
    <col min="1291" max="1291" width="7.140625" bestFit="1" customWidth="1"/>
    <col min="1292" max="1292" width="4.140625" bestFit="1" customWidth="1"/>
    <col min="1293" max="1295" width="2.28515625" bestFit="1" customWidth="1"/>
    <col min="1296" max="1296" width="7.140625" bestFit="1" customWidth="1"/>
    <col min="1297" max="1297" width="4.140625" bestFit="1" customWidth="1"/>
    <col min="1298" max="1299" width="2.28515625" bestFit="1" customWidth="1"/>
    <col min="1300" max="1301" width="3.28515625" bestFit="1" customWidth="1"/>
    <col min="1302" max="1302" width="7.140625" bestFit="1" customWidth="1"/>
    <col min="1303" max="1303" width="4.140625" bestFit="1" customWidth="1"/>
    <col min="1304" max="1308" width="2.28515625" bestFit="1" customWidth="1"/>
    <col min="1309" max="1309" width="3.28515625" bestFit="1" customWidth="1"/>
    <col min="1310" max="1310" width="7.140625" bestFit="1" customWidth="1"/>
    <col min="1311" max="1311" width="4.140625" bestFit="1" customWidth="1"/>
    <col min="1312" max="1313" width="2.28515625" bestFit="1" customWidth="1"/>
    <col min="1314" max="1315" width="3.28515625" bestFit="1" customWidth="1"/>
    <col min="1316" max="1316" width="7.140625" bestFit="1" customWidth="1"/>
    <col min="1317" max="1317" width="4.140625" bestFit="1" customWidth="1"/>
    <col min="1318" max="1320" width="2.28515625" bestFit="1" customWidth="1"/>
    <col min="1321" max="1322" width="3.28515625" bestFit="1" customWidth="1"/>
    <col min="1323" max="1323" width="7.140625" bestFit="1" customWidth="1"/>
    <col min="1324" max="1324" width="4.140625" bestFit="1" customWidth="1"/>
    <col min="1325" max="1327" width="2.28515625" bestFit="1" customWidth="1"/>
    <col min="1328" max="1328" width="3.28515625" bestFit="1" customWidth="1"/>
    <col min="1329" max="1329" width="7.140625" bestFit="1" customWidth="1"/>
    <col min="1330" max="1330" width="4.140625" bestFit="1" customWidth="1"/>
    <col min="1331" max="1333" width="3.28515625" bestFit="1" customWidth="1"/>
    <col min="1334" max="1334" width="7.140625" bestFit="1" customWidth="1"/>
    <col min="1335" max="1335" width="4.140625" bestFit="1" customWidth="1"/>
    <col min="1336" max="1336" width="7.140625" bestFit="1" customWidth="1"/>
    <col min="1337" max="1337" width="4.140625" bestFit="1" customWidth="1"/>
    <col min="1338" max="1338" width="7.140625" bestFit="1" customWidth="1"/>
    <col min="1339" max="1339" width="5.140625" bestFit="1" customWidth="1"/>
    <col min="1340" max="1340" width="2.28515625" bestFit="1" customWidth="1"/>
    <col min="1341" max="1341" width="8.140625" bestFit="1" customWidth="1"/>
    <col min="1342" max="1342" width="5.140625" bestFit="1" customWidth="1"/>
    <col min="1343" max="1343" width="8.140625" bestFit="1" customWidth="1"/>
    <col min="1344" max="1344" width="7.140625" bestFit="1" customWidth="1"/>
    <col min="1345" max="1345" width="5.140625" bestFit="1" customWidth="1"/>
    <col min="1346" max="1346" width="2.28515625" bestFit="1" customWidth="1"/>
    <col min="1347" max="1347" width="7.140625" bestFit="1" customWidth="1"/>
    <col min="1348" max="1348" width="4.140625" bestFit="1" customWidth="1"/>
    <col min="1349" max="1350" width="2.28515625" bestFit="1" customWidth="1"/>
    <col min="1351" max="1353" width="3.28515625" bestFit="1" customWidth="1"/>
    <col min="1354" max="1354" width="7.140625" bestFit="1" customWidth="1"/>
    <col min="1355" max="1355" width="4.140625" bestFit="1" customWidth="1"/>
    <col min="1356" max="1357" width="2.28515625" bestFit="1" customWidth="1"/>
    <col min="1358" max="1360" width="3.28515625" bestFit="1" customWidth="1"/>
    <col min="1361" max="1361" width="7.140625" bestFit="1" customWidth="1"/>
    <col min="1362" max="1362" width="4.140625" bestFit="1" customWidth="1"/>
    <col min="1363" max="1366" width="2.28515625" bestFit="1" customWidth="1"/>
    <col min="1367" max="1368" width="3.28515625" bestFit="1" customWidth="1"/>
    <col min="1369" max="1369" width="7.140625" bestFit="1" customWidth="1"/>
    <col min="1370" max="1370" width="4.140625" bestFit="1" customWidth="1"/>
    <col min="1371" max="1371" width="2.28515625" bestFit="1" customWidth="1"/>
    <col min="1372" max="1373" width="3.28515625" bestFit="1" customWidth="1"/>
    <col min="1374" max="1374" width="7.140625" bestFit="1" customWidth="1"/>
    <col min="1375" max="1375" width="4.140625" bestFit="1" customWidth="1"/>
    <col min="1376" max="1376" width="2.28515625" bestFit="1" customWidth="1"/>
    <col min="1377" max="1377" width="7.140625" bestFit="1" customWidth="1"/>
    <col min="1378" max="1378" width="4.140625" bestFit="1" customWidth="1"/>
    <col min="1379" max="1379" width="3.28515625" bestFit="1" customWidth="1"/>
    <col min="1380" max="1380" width="7.140625" bestFit="1" customWidth="1"/>
    <col min="1381" max="1381" width="4.140625" bestFit="1" customWidth="1"/>
    <col min="1382" max="1382" width="7.140625" bestFit="1" customWidth="1"/>
    <col min="1383" max="1383" width="5.140625" bestFit="1" customWidth="1"/>
    <col min="1384" max="1385" width="8.140625" bestFit="1" customWidth="1"/>
    <col min="1386" max="1386" width="5.140625" bestFit="1" customWidth="1"/>
    <col min="1387" max="1387" width="2.28515625" bestFit="1" customWidth="1"/>
    <col min="1388" max="1388" width="7.140625" bestFit="1" customWidth="1"/>
    <col min="1389" max="1389" width="4.140625" bestFit="1" customWidth="1"/>
    <col min="1390" max="1390" width="2.28515625" bestFit="1" customWidth="1"/>
    <col min="1391" max="1392" width="3.28515625" bestFit="1" customWidth="1"/>
    <col min="1393" max="1393" width="7.140625" bestFit="1" customWidth="1"/>
    <col min="1394" max="1394" width="4.140625" bestFit="1" customWidth="1"/>
    <col min="1395" max="1396" width="2.28515625" bestFit="1" customWidth="1"/>
    <col min="1397" max="1397" width="3.28515625" bestFit="1" customWidth="1"/>
    <col min="1398" max="1398" width="7.140625" bestFit="1" customWidth="1"/>
    <col min="1399" max="1399" width="4.140625" bestFit="1" customWidth="1"/>
    <col min="1400" max="1401" width="2.28515625" bestFit="1" customWidth="1"/>
    <col min="1402" max="1403" width="3.28515625" bestFit="1" customWidth="1"/>
    <col min="1404" max="1404" width="7.140625" bestFit="1" customWidth="1"/>
    <col min="1405" max="1405" width="4.140625" bestFit="1" customWidth="1"/>
    <col min="1406" max="1406" width="2.28515625" bestFit="1" customWidth="1"/>
    <col min="1407" max="1409" width="3.28515625" bestFit="1" customWidth="1"/>
    <col min="1410" max="1410" width="7.140625" bestFit="1" customWidth="1"/>
    <col min="1411" max="1411" width="4.140625" bestFit="1" customWidth="1"/>
    <col min="1412" max="1413" width="2.28515625" bestFit="1" customWidth="1"/>
    <col min="1414" max="1414" width="7.140625" bestFit="1" customWidth="1"/>
    <col min="1415" max="1415" width="4.140625" bestFit="1" customWidth="1"/>
    <col min="1416" max="1417" width="2.28515625" bestFit="1" customWidth="1"/>
    <col min="1418" max="1418" width="7.140625" bestFit="1" customWidth="1"/>
    <col min="1419" max="1419" width="4.140625" bestFit="1" customWidth="1"/>
    <col min="1420" max="1420" width="7.140625" bestFit="1" customWidth="1"/>
    <col min="1421" max="1421" width="5.140625" bestFit="1" customWidth="1"/>
    <col min="1422" max="1422" width="3.28515625" bestFit="1" customWidth="1"/>
    <col min="1423" max="1423" width="8.140625" bestFit="1" customWidth="1"/>
    <col min="1424" max="1424" width="5.140625" bestFit="1" customWidth="1"/>
    <col min="1425" max="1426" width="8.140625" bestFit="1" customWidth="1"/>
    <col min="1427" max="1427" width="5.140625" bestFit="1" customWidth="1"/>
    <col min="1428" max="1428" width="7.140625" bestFit="1" customWidth="1"/>
    <col min="1429" max="1429" width="8.140625" bestFit="1" customWidth="1"/>
    <col min="1430" max="1430" width="5.140625" bestFit="1" customWidth="1"/>
    <col min="1431" max="1431" width="7.140625" bestFit="1" customWidth="1"/>
    <col min="1432" max="1432" width="8.140625" bestFit="1" customWidth="1"/>
    <col min="1433" max="1433" width="5.140625" bestFit="1" customWidth="1"/>
    <col min="1434" max="1434" width="7.140625" bestFit="1" customWidth="1"/>
    <col min="1435" max="1435" width="8.140625" bestFit="1" customWidth="1"/>
    <col min="1436" max="1440" width="32.85546875" bestFit="1" customWidth="1"/>
    <col min="1441" max="1442" width="8.140625" bestFit="1" customWidth="1"/>
    <col min="1443" max="1443" width="5.140625" bestFit="1" customWidth="1"/>
    <col min="1444" max="1444" width="2.28515625" bestFit="1" customWidth="1"/>
    <col min="1445" max="1445" width="7.140625" bestFit="1" customWidth="1"/>
    <col min="1446" max="1446" width="4.140625" bestFit="1" customWidth="1"/>
    <col min="1447" max="1447" width="2.28515625" bestFit="1" customWidth="1"/>
    <col min="1448" max="1449" width="3.28515625" bestFit="1" customWidth="1"/>
    <col min="1450" max="1450" width="7.140625" bestFit="1" customWidth="1"/>
    <col min="1451" max="1451" width="4.140625" bestFit="1" customWidth="1"/>
    <col min="1452" max="1453" width="2.28515625" bestFit="1" customWidth="1"/>
    <col min="1454" max="1454" width="3.28515625" bestFit="1" customWidth="1"/>
    <col min="1455" max="1455" width="7.140625" bestFit="1" customWidth="1"/>
    <col min="1456" max="1456" width="4.140625" bestFit="1" customWidth="1"/>
    <col min="1457" max="1458" width="2.28515625" bestFit="1" customWidth="1"/>
    <col min="1459" max="1460" width="3.28515625" bestFit="1" customWidth="1"/>
    <col min="1461" max="1461" width="7.140625" bestFit="1" customWidth="1"/>
    <col min="1462" max="1462" width="4.140625" bestFit="1" customWidth="1"/>
    <col min="1463" max="1463" width="2.28515625" bestFit="1" customWidth="1"/>
    <col min="1464" max="1466" width="3.28515625" bestFit="1" customWidth="1"/>
    <col min="1467" max="1467" width="7.140625" bestFit="1" customWidth="1"/>
    <col min="1468" max="1468" width="4.140625" bestFit="1" customWidth="1"/>
    <col min="1469" max="1470" width="2.28515625" bestFit="1" customWidth="1"/>
    <col min="1471" max="1471" width="7.140625" bestFit="1" customWidth="1"/>
    <col min="1472" max="1472" width="4.140625" bestFit="1" customWidth="1"/>
    <col min="1473" max="1474" width="2.28515625" bestFit="1" customWidth="1"/>
    <col min="1475" max="1475" width="7.140625" bestFit="1" customWidth="1"/>
    <col min="1476" max="1476" width="4.140625" bestFit="1" customWidth="1"/>
    <col min="1477" max="1477" width="7.140625" bestFit="1" customWidth="1"/>
    <col min="1478" max="1478" width="5.140625" bestFit="1" customWidth="1"/>
    <col min="1479" max="1479" width="3.28515625" bestFit="1" customWidth="1"/>
    <col min="1480" max="1480" width="8.140625" bestFit="1" customWidth="1"/>
    <col min="1481" max="1481" width="5.140625" bestFit="1" customWidth="1"/>
    <col min="1482" max="1483" width="8.140625" bestFit="1" customWidth="1"/>
    <col min="1484" max="1484" width="5.140625" bestFit="1" customWidth="1"/>
    <col min="1485" max="1485" width="7.140625" bestFit="1" customWidth="1"/>
    <col min="1486" max="1486" width="8.140625" bestFit="1" customWidth="1"/>
    <col min="1487" max="1487" width="5.140625" bestFit="1" customWidth="1"/>
    <col min="1488" max="1488" width="7.140625" bestFit="1" customWidth="1"/>
    <col min="1489" max="1489" width="8.140625" bestFit="1" customWidth="1"/>
    <col min="1490" max="1490" width="5.140625" bestFit="1" customWidth="1"/>
    <col min="1491" max="1491" width="7.140625" bestFit="1" customWidth="1"/>
    <col min="1492" max="1492" width="8.140625" bestFit="1" customWidth="1"/>
    <col min="1493" max="1493" width="27.85546875" bestFit="1" customWidth="1"/>
    <col min="1494" max="1499" width="4.140625" bestFit="1" customWidth="1"/>
    <col min="1500" max="1502" width="2.28515625" bestFit="1" customWidth="1"/>
    <col min="1503" max="1503" width="7.140625" bestFit="1" customWidth="1"/>
    <col min="1504" max="1504" width="4.140625" bestFit="1" customWidth="1"/>
    <col min="1505" max="1511" width="2.28515625" bestFit="1" customWidth="1"/>
    <col min="1512" max="1514" width="3.28515625" bestFit="1" customWidth="1"/>
    <col min="1515" max="1515" width="7.140625" bestFit="1" customWidth="1"/>
    <col min="1516" max="1516" width="4.140625" bestFit="1" customWidth="1"/>
    <col min="1517" max="1520" width="2.28515625" bestFit="1" customWidth="1"/>
    <col min="1521" max="1524" width="3.28515625" bestFit="1" customWidth="1"/>
    <col min="1525" max="1525" width="7.140625" bestFit="1" customWidth="1"/>
    <col min="1526" max="1526" width="4.140625" bestFit="1" customWidth="1"/>
    <col min="1527" max="1530" width="2.28515625" bestFit="1" customWidth="1"/>
    <col min="1531" max="1534" width="3.28515625" bestFit="1" customWidth="1"/>
    <col min="1535" max="1535" width="7.140625" bestFit="1" customWidth="1"/>
    <col min="1536" max="1536" width="4.140625" bestFit="1" customWidth="1"/>
    <col min="1537" max="1538" width="2.28515625" bestFit="1" customWidth="1"/>
    <col min="1539" max="1542" width="3.28515625" bestFit="1" customWidth="1"/>
    <col min="1543" max="1543" width="7.140625" bestFit="1" customWidth="1"/>
    <col min="1544" max="1544" width="4.140625" bestFit="1" customWidth="1"/>
    <col min="1545" max="1548" width="2.28515625" bestFit="1" customWidth="1"/>
    <col min="1549" max="1552" width="3.28515625" bestFit="1" customWidth="1"/>
    <col min="1553" max="1553" width="7.140625" bestFit="1" customWidth="1"/>
    <col min="1554" max="1554" width="4.140625" bestFit="1" customWidth="1"/>
    <col min="1555" max="1557" width="2.28515625" bestFit="1" customWidth="1"/>
    <col min="1558" max="1560" width="3.28515625" bestFit="1" customWidth="1"/>
    <col min="1561" max="1561" width="7.140625" bestFit="1" customWidth="1"/>
    <col min="1562" max="1562" width="4.140625" bestFit="1" customWidth="1"/>
    <col min="1563" max="1563" width="2.28515625" bestFit="1" customWidth="1"/>
    <col min="1564" max="1567" width="3.28515625" bestFit="1" customWidth="1"/>
    <col min="1568" max="1568" width="7.140625" bestFit="1" customWidth="1"/>
    <col min="1569" max="1569" width="4.140625" bestFit="1" customWidth="1"/>
    <col min="1570" max="1572" width="2.28515625" bestFit="1" customWidth="1"/>
    <col min="1573" max="1576" width="3.28515625" bestFit="1" customWidth="1"/>
    <col min="1577" max="1577" width="7.140625" bestFit="1" customWidth="1"/>
    <col min="1578" max="1578" width="5.140625" bestFit="1" customWidth="1"/>
    <col min="1579" max="1579" width="2.28515625" bestFit="1" customWidth="1"/>
    <col min="1580" max="1580" width="3.28515625" bestFit="1" customWidth="1"/>
    <col min="1581" max="1581" width="8.140625" bestFit="1" customWidth="1"/>
    <col min="1582" max="1582" width="5.140625" bestFit="1" customWidth="1"/>
    <col min="1583" max="1583" width="3.28515625" bestFit="1" customWidth="1"/>
    <col min="1584" max="1584" width="8.140625" bestFit="1" customWidth="1"/>
    <col min="1585" max="1585" width="7.140625" bestFit="1" customWidth="1"/>
    <col min="1586" max="1586" width="4.140625" bestFit="1" customWidth="1"/>
    <col min="1587" max="1591" width="2.28515625" bestFit="1" customWidth="1"/>
    <col min="1592" max="1592" width="7.140625" bestFit="1" customWidth="1"/>
    <col min="1593" max="1593" width="4.140625" bestFit="1" customWidth="1"/>
    <col min="1594" max="1599" width="2.28515625" bestFit="1" customWidth="1"/>
    <col min="1600" max="1602" width="3.28515625" bestFit="1" customWidth="1"/>
    <col min="1603" max="1603" width="7.140625" bestFit="1" customWidth="1"/>
    <col min="1604" max="1604" width="4.140625" bestFit="1" customWidth="1"/>
    <col min="1605" max="1609" width="2.28515625" bestFit="1" customWidth="1"/>
    <col min="1610" max="1612" width="3.28515625" bestFit="1" customWidth="1"/>
    <col min="1613" max="1613" width="7.140625" bestFit="1" customWidth="1"/>
    <col min="1614" max="1614" width="4.140625" bestFit="1" customWidth="1"/>
    <col min="1615" max="1619" width="2.28515625" bestFit="1" customWidth="1"/>
    <col min="1620" max="1621" width="3.28515625" bestFit="1" customWidth="1"/>
    <col min="1622" max="1622" width="7.140625" bestFit="1" customWidth="1"/>
    <col min="1623" max="1623" width="4.140625" bestFit="1" customWidth="1"/>
    <col min="1624" max="1626" width="2.28515625" bestFit="1" customWidth="1"/>
    <col min="1627" max="1630" width="3.28515625" bestFit="1" customWidth="1"/>
    <col min="1631" max="1631" width="7.140625" bestFit="1" customWidth="1"/>
    <col min="1632" max="1632" width="4.140625" bestFit="1" customWidth="1"/>
    <col min="1633" max="1634" width="2.28515625" bestFit="1" customWidth="1"/>
    <col min="1635" max="1638" width="3.28515625" bestFit="1" customWidth="1"/>
    <col min="1639" max="1639" width="7.140625" bestFit="1" customWidth="1"/>
    <col min="1640" max="1640" width="4.140625" bestFit="1" customWidth="1"/>
    <col min="1641" max="1642" width="3.28515625" bestFit="1" customWidth="1"/>
    <col min="1643" max="1643" width="7.140625" bestFit="1" customWidth="1"/>
    <col min="1644" max="1644" width="4.140625" bestFit="1" customWidth="1"/>
    <col min="1645" max="1645" width="2.28515625" bestFit="1" customWidth="1"/>
    <col min="1646" max="1649" width="3.28515625" bestFit="1" customWidth="1"/>
    <col min="1650" max="1650" width="7.140625" bestFit="1" customWidth="1"/>
    <col min="1651" max="1651" width="4.140625" bestFit="1" customWidth="1"/>
    <col min="1652" max="1652" width="2.28515625" bestFit="1" customWidth="1"/>
    <col min="1653" max="1653" width="3.28515625" bestFit="1" customWidth="1"/>
    <col min="1654" max="1654" width="7.140625" bestFit="1" customWidth="1"/>
    <col min="1655" max="1655" width="5.140625" bestFit="1" customWidth="1"/>
    <col min="1656" max="1656" width="2.28515625" bestFit="1" customWidth="1"/>
    <col min="1657" max="1657" width="8.140625" bestFit="1" customWidth="1"/>
    <col min="1658" max="1658" width="5.140625" bestFit="1" customWidth="1"/>
    <col min="1659" max="1659" width="3.28515625" bestFit="1" customWidth="1"/>
    <col min="1660" max="1660" width="8.140625" bestFit="1" customWidth="1"/>
    <col min="1661" max="1661" width="7.140625" bestFit="1" customWidth="1"/>
    <col min="1662" max="1662" width="4.140625" bestFit="1" customWidth="1"/>
    <col min="1663" max="1665" width="2.28515625" bestFit="1" customWidth="1"/>
    <col min="1666" max="1666" width="7.140625" bestFit="1" customWidth="1"/>
    <col min="1667" max="1667" width="4.140625" bestFit="1" customWidth="1"/>
    <col min="1668" max="1672" width="2.28515625" bestFit="1" customWidth="1"/>
    <col min="1673" max="1674" width="3.28515625" bestFit="1" customWidth="1"/>
    <col min="1675" max="1675" width="7.140625" bestFit="1" customWidth="1"/>
    <col min="1676" max="1676" width="4.140625" bestFit="1" customWidth="1"/>
    <col min="1677" max="1679" width="2.28515625" bestFit="1" customWidth="1"/>
    <col min="1680" max="1682" width="3.28515625" bestFit="1" customWidth="1"/>
    <col min="1683" max="1683" width="7.140625" bestFit="1" customWidth="1"/>
    <col min="1684" max="1684" width="4.140625" bestFit="1" customWidth="1"/>
    <col min="1685" max="1687" width="2.28515625" bestFit="1" customWidth="1"/>
    <col min="1688" max="1689" width="3.28515625" bestFit="1" customWidth="1"/>
    <col min="1690" max="1690" width="7.140625" bestFit="1" customWidth="1"/>
    <col min="1691" max="1691" width="4.140625" bestFit="1" customWidth="1"/>
    <col min="1692" max="1694" width="2.28515625" bestFit="1" customWidth="1"/>
    <col min="1695" max="1697" width="3.28515625" bestFit="1" customWidth="1"/>
    <col min="1698" max="1698" width="7.140625" bestFit="1" customWidth="1"/>
    <col min="1699" max="1699" width="4.140625" bestFit="1" customWidth="1"/>
    <col min="1700" max="1701" width="2.28515625" bestFit="1" customWidth="1"/>
    <col min="1702" max="1702" width="7.140625" bestFit="1" customWidth="1"/>
    <col min="1703" max="1703" width="4.140625" bestFit="1" customWidth="1"/>
    <col min="1704" max="1705" width="3.28515625" bestFit="1" customWidth="1"/>
    <col min="1706" max="1706" width="7.140625" bestFit="1" customWidth="1"/>
    <col min="1707" max="1707" width="4.140625" bestFit="1" customWidth="1"/>
    <col min="1708" max="1708" width="2.28515625" bestFit="1" customWidth="1"/>
    <col min="1709" max="1709" width="7.140625" bestFit="1" customWidth="1"/>
    <col min="1710" max="1710" width="4.140625" bestFit="1" customWidth="1"/>
    <col min="1711" max="1712" width="2.28515625" bestFit="1" customWidth="1"/>
    <col min="1713" max="1713" width="3.28515625" bestFit="1" customWidth="1"/>
    <col min="1714" max="1714" width="7.140625" bestFit="1" customWidth="1"/>
    <col min="1715" max="1715" width="5.140625" bestFit="1" customWidth="1"/>
    <col min="1716" max="1717" width="2.28515625" bestFit="1" customWidth="1"/>
    <col min="1718" max="1718" width="8.140625" bestFit="1" customWidth="1"/>
    <col min="1719" max="1719" width="7.140625" bestFit="1" customWidth="1"/>
    <col min="1720" max="1720" width="4.140625" bestFit="1" customWidth="1"/>
    <col min="1721" max="1721" width="7.140625" bestFit="1" customWidth="1"/>
    <col min="1722" max="1722" width="4.140625" bestFit="1" customWidth="1"/>
    <col min="1723" max="1725" width="2.28515625" bestFit="1" customWidth="1"/>
    <col min="1726" max="1726" width="7.140625" bestFit="1" customWidth="1"/>
    <col min="1727" max="1727" width="4.140625" bestFit="1" customWidth="1"/>
    <col min="1728" max="1729" width="2.28515625" bestFit="1" customWidth="1"/>
    <col min="1730" max="1731" width="3.28515625" bestFit="1" customWidth="1"/>
    <col min="1732" max="1732" width="7.140625" bestFit="1" customWidth="1"/>
    <col min="1733" max="1733" width="4.140625" bestFit="1" customWidth="1"/>
    <col min="1734" max="1738" width="2.28515625" bestFit="1" customWidth="1"/>
    <col min="1739" max="1739" width="3.28515625" bestFit="1" customWidth="1"/>
    <col min="1740" max="1740" width="7.140625" bestFit="1" customWidth="1"/>
    <col min="1741" max="1741" width="4.140625" bestFit="1" customWidth="1"/>
    <col min="1742" max="1743" width="2.28515625" bestFit="1" customWidth="1"/>
    <col min="1744" max="1745" width="3.28515625" bestFit="1" customWidth="1"/>
    <col min="1746" max="1746" width="7.140625" bestFit="1" customWidth="1"/>
    <col min="1747" max="1747" width="4.140625" bestFit="1" customWidth="1"/>
    <col min="1748" max="1750" width="2.28515625" bestFit="1" customWidth="1"/>
    <col min="1751" max="1752" width="3.28515625" bestFit="1" customWidth="1"/>
    <col min="1753" max="1753" width="7.140625" bestFit="1" customWidth="1"/>
    <col min="1754" max="1754" width="4.140625" bestFit="1" customWidth="1"/>
    <col min="1755" max="1757" width="2.28515625" bestFit="1" customWidth="1"/>
    <col min="1758" max="1758" width="3.28515625" bestFit="1" customWidth="1"/>
    <col min="1759" max="1759" width="7.140625" bestFit="1" customWidth="1"/>
    <col min="1760" max="1760" width="4.140625" bestFit="1" customWidth="1"/>
    <col min="1761" max="1763" width="3.28515625" bestFit="1" customWidth="1"/>
    <col min="1764" max="1764" width="7.140625" bestFit="1" customWidth="1"/>
    <col min="1765" max="1765" width="4.140625" bestFit="1" customWidth="1"/>
    <col min="1766" max="1766" width="7.140625" bestFit="1" customWidth="1"/>
    <col min="1767" max="1767" width="4.140625" bestFit="1" customWidth="1"/>
    <col min="1768" max="1768" width="7.140625" bestFit="1" customWidth="1"/>
    <col min="1769" max="1769" width="5.140625" bestFit="1" customWidth="1"/>
    <col min="1770" max="1770" width="2.28515625" bestFit="1" customWidth="1"/>
    <col min="1771" max="1771" width="8.140625" bestFit="1" customWidth="1"/>
    <col min="1772" max="1772" width="5.140625" bestFit="1" customWidth="1"/>
    <col min="1773" max="1773" width="8.140625" bestFit="1" customWidth="1"/>
    <col min="1774" max="1774" width="7.140625" bestFit="1" customWidth="1"/>
    <col min="1775" max="1775" width="5.140625" bestFit="1" customWidth="1"/>
    <col min="1776" max="1776" width="2.28515625" bestFit="1" customWidth="1"/>
    <col min="1777" max="1777" width="7.140625" bestFit="1" customWidth="1"/>
    <col min="1778" max="1778" width="4.140625" bestFit="1" customWidth="1"/>
    <col min="1779" max="1780" width="2.28515625" bestFit="1" customWidth="1"/>
    <col min="1781" max="1783" width="3.28515625" bestFit="1" customWidth="1"/>
    <col min="1784" max="1784" width="7.140625" bestFit="1" customWidth="1"/>
    <col min="1785" max="1785" width="4.140625" bestFit="1" customWidth="1"/>
    <col min="1786" max="1787" width="2.28515625" bestFit="1" customWidth="1"/>
    <col min="1788" max="1790" width="3.28515625" bestFit="1" customWidth="1"/>
    <col min="1791" max="1791" width="7.140625" bestFit="1" customWidth="1"/>
    <col min="1792" max="1792" width="4.140625" bestFit="1" customWidth="1"/>
    <col min="1793" max="1796" width="2.28515625" bestFit="1" customWidth="1"/>
    <col min="1797" max="1798" width="3.28515625" bestFit="1" customWidth="1"/>
    <col min="1799" max="1799" width="7.140625" bestFit="1" customWidth="1"/>
    <col min="1800" max="1800" width="4.140625" bestFit="1" customWidth="1"/>
    <col min="1801" max="1801" width="2.28515625" bestFit="1" customWidth="1"/>
    <col min="1802" max="1803" width="3.28515625" bestFit="1" customWidth="1"/>
    <col min="1804" max="1804" width="7.140625" bestFit="1" customWidth="1"/>
    <col min="1805" max="1805" width="4.140625" bestFit="1" customWidth="1"/>
    <col min="1806" max="1806" width="2.28515625" bestFit="1" customWidth="1"/>
    <col min="1807" max="1807" width="7.140625" bestFit="1" customWidth="1"/>
    <col min="1808" max="1808" width="4.140625" bestFit="1" customWidth="1"/>
    <col min="1809" max="1809" width="3.28515625" bestFit="1" customWidth="1"/>
    <col min="1810" max="1810" width="7.140625" bestFit="1" customWidth="1"/>
    <col min="1811" max="1811" width="4.140625" bestFit="1" customWidth="1"/>
    <col min="1812" max="1812" width="7.140625" bestFit="1" customWidth="1"/>
    <col min="1813" max="1813" width="5.140625" bestFit="1" customWidth="1"/>
    <col min="1814" max="1815" width="8.140625" bestFit="1" customWidth="1"/>
    <col min="1816" max="1816" width="5.140625" bestFit="1" customWidth="1"/>
    <col min="1817" max="1817" width="2.28515625" bestFit="1" customWidth="1"/>
    <col min="1818" max="1818" width="7.140625" bestFit="1" customWidth="1"/>
    <col min="1819" max="1819" width="4.140625" bestFit="1" customWidth="1"/>
    <col min="1820" max="1820" width="2.28515625" bestFit="1" customWidth="1"/>
    <col min="1821" max="1822" width="3.28515625" bestFit="1" customWidth="1"/>
    <col min="1823" max="1823" width="7.140625" bestFit="1" customWidth="1"/>
    <col min="1824" max="1824" width="4.140625" bestFit="1" customWidth="1"/>
    <col min="1825" max="1826" width="2.28515625" bestFit="1" customWidth="1"/>
    <col min="1827" max="1827" width="3.28515625" bestFit="1" customWidth="1"/>
    <col min="1828" max="1828" width="7.140625" bestFit="1" customWidth="1"/>
    <col min="1829" max="1829" width="4.140625" bestFit="1" customWidth="1"/>
    <col min="1830" max="1831" width="2.28515625" bestFit="1" customWidth="1"/>
    <col min="1832" max="1833" width="3.28515625" bestFit="1" customWidth="1"/>
    <col min="1834" max="1834" width="7.140625" bestFit="1" customWidth="1"/>
    <col min="1835" max="1835" width="4.140625" bestFit="1" customWidth="1"/>
    <col min="1836" max="1836" width="2.28515625" bestFit="1" customWidth="1"/>
    <col min="1837" max="1839" width="3.28515625" bestFit="1" customWidth="1"/>
    <col min="1840" max="1840" width="7.140625" bestFit="1" customWidth="1"/>
    <col min="1841" max="1841" width="4.140625" bestFit="1" customWidth="1"/>
    <col min="1842" max="1843" width="2.28515625" bestFit="1" customWidth="1"/>
    <col min="1844" max="1844" width="7.140625" bestFit="1" customWidth="1"/>
    <col min="1845" max="1845" width="4.140625" bestFit="1" customWidth="1"/>
    <col min="1846" max="1847" width="2.28515625" bestFit="1" customWidth="1"/>
    <col min="1848" max="1848" width="7.140625" bestFit="1" customWidth="1"/>
    <col min="1849" max="1849" width="4.140625" bestFit="1" customWidth="1"/>
    <col min="1850" max="1850" width="7.140625" bestFit="1" customWidth="1"/>
    <col min="1851" max="1851" width="5.140625" bestFit="1" customWidth="1"/>
    <col min="1852" max="1852" width="3.28515625" bestFit="1" customWidth="1"/>
    <col min="1853" max="1853" width="8.140625" bestFit="1" customWidth="1"/>
    <col min="1854" max="1854" width="5.140625" bestFit="1" customWidth="1"/>
    <col min="1855" max="1856" width="8.140625" bestFit="1" customWidth="1"/>
    <col min="1857" max="1857" width="5.140625" bestFit="1" customWidth="1"/>
    <col min="1858" max="1858" width="7.140625" bestFit="1" customWidth="1"/>
    <col min="1859" max="1859" width="8.140625" bestFit="1" customWidth="1"/>
    <col min="1860" max="1860" width="5.140625" bestFit="1" customWidth="1"/>
    <col min="1861" max="1861" width="7.140625" bestFit="1" customWidth="1"/>
    <col min="1862" max="1862" width="8.140625" bestFit="1" customWidth="1"/>
    <col min="1863" max="1863" width="5.140625" bestFit="1" customWidth="1"/>
    <col min="1864" max="1864" width="7.140625" bestFit="1" customWidth="1"/>
    <col min="1865" max="1865" width="8.140625" bestFit="1" customWidth="1"/>
    <col min="1866" max="1870" width="32.85546875" bestFit="1" customWidth="1"/>
    <col min="1871" max="1873" width="3.28515625" bestFit="1" customWidth="1"/>
    <col min="1874" max="1874" width="7.140625" bestFit="1" customWidth="1"/>
    <col min="1875" max="1875" width="4.140625" bestFit="1" customWidth="1"/>
    <col min="1876" max="1880" width="2.28515625" bestFit="1" customWidth="1"/>
    <col min="1881" max="1882" width="3.28515625" bestFit="1" customWidth="1"/>
    <col min="1883" max="1883" width="7.140625" bestFit="1" customWidth="1"/>
    <col min="1884" max="1884" width="4.140625" bestFit="1" customWidth="1"/>
    <col min="1885" max="1889" width="2.28515625" bestFit="1" customWidth="1"/>
    <col min="1890" max="1893" width="3.28515625" bestFit="1" customWidth="1"/>
    <col min="1894" max="1894" width="7.140625" bestFit="1" customWidth="1"/>
    <col min="1895" max="1895" width="4.140625" bestFit="1" customWidth="1"/>
    <col min="1896" max="1899" width="2.28515625" bestFit="1" customWidth="1"/>
    <col min="1900" max="1902" width="3.28515625" bestFit="1" customWidth="1"/>
    <col min="1903" max="1903" width="7.140625" bestFit="1" customWidth="1"/>
    <col min="1904" max="1904" width="4.140625" bestFit="1" customWidth="1"/>
    <col min="1905" max="1906" width="2.28515625" bestFit="1" customWidth="1"/>
    <col min="1907" max="1908" width="3.28515625" bestFit="1" customWidth="1"/>
    <col min="1909" max="1909" width="7.140625" bestFit="1" customWidth="1"/>
    <col min="1910" max="1910" width="4.140625" bestFit="1" customWidth="1"/>
    <col min="1911" max="1913" width="2.28515625" bestFit="1" customWidth="1"/>
    <col min="1914" max="1915" width="3.28515625" bestFit="1" customWidth="1"/>
    <col min="1916" max="1916" width="7.140625" bestFit="1" customWidth="1"/>
    <col min="1917" max="1917" width="4.140625" bestFit="1" customWidth="1"/>
    <col min="1918" max="1918" width="2.28515625" bestFit="1" customWidth="1"/>
    <col min="1919" max="1920" width="3.28515625" bestFit="1" customWidth="1"/>
    <col min="1921" max="1921" width="7.140625" bestFit="1" customWidth="1"/>
    <col min="1922" max="1922" width="5.140625" bestFit="1" customWidth="1"/>
    <col min="1923" max="1926" width="2.28515625" bestFit="1" customWidth="1"/>
    <col min="1927" max="1928" width="3.28515625" bestFit="1" customWidth="1"/>
    <col min="1929" max="1929" width="8.140625" bestFit="1" customWidth="1"/>
    <col min="1930" max="1930" width="5.140625" bestFit="1" customWidth="1"/>
    <col min="1931" max="1931" width="2.28515625" bestFit="1" customWidth="1"/>
    <col min="1932" max="1932" width="8.140625" bestFit="1" customWidth="1"/>
    <col min="1933" max="1933" width="7.140625" bestFit="1" customWidth="1"/>
    <col min="1934" max="1934" width="4.140625" bestFit="1" customWidth="1"/>
    <col min="1935" max="1937" width="2.28515625" bestFit="1" customWidth="1"/>
    <col min="1938" max="1938" width="7.140625" bestFit="1" customWidth="1"/>
    <col min="1939" max="1939" width="4.140625" bestFit="1" customWidth="1"/>
    <col min="1940" max="1946" width="2.28515625" bestFit="1" customWidth="1"/>
    <col min="1947" max="1949" width="3.28515625" bestFit="1" customWidth="1"/>
    <col min="1950" max="1950" width="7.140625" bestFit="1" customWidth="1"/>
    <col min="1951" max="1951" width="4.140625" bestFit="1" customWidth="1"/>
    <col min="1952" max="1955" width="2.28515625" bestFit="1" customWidth="1"/>
    <col min="1956" max="1959" width="3.28515625" bestFit="1" customWidth="1"/>
    <col min="1960" max="1960" width="7.140625" bestFit="1" customWidth="1"/>
    <col min="1961" max="1961" width="4.140625" bestFit="1" customWidth="1"/>
    <col min="1962" max="1965" width="2.28515625" bestFit="1" customWidth="1"/>
    <col min="1966" max="1969" width="3.28515625" bestFit="1" customWidth="1"/>
    <col min="1970" max="1970" width="7.140625" bestFit="1" customWidth="1"/>
    <col min="1971" max="1971" width="4.140625" bestFit="1" customWidth="1"/>
    <col min="1972" max="1973" width="2.28515625" bestFit="1" customWidth="1"/>
    <col min="1974" max="1977" width="3.28515625" bestFit="1" customWidth="1"/>
    <col min="1978" max="1978" width="7.140625" bestFit="1" customWidth="1"/>
    <col min="1979" max="1979" width="4.140625" bestFit="1" customWidth="1"/>
    <col min="1980" max="1983" width="2.28515625" bestFit="1" customWidth="1"/>
    <col min="1984" max="1987" width="3.28515625" bestFit="1" customWidth="1"/>
    <col min="1988" max="1988" width="7.140625" bestFit="1" customWidth="1"/>
    <col min="1989" max="1989" width="4.140625" bestFit="1" customWidth="1"/>
    <col min="1990" max="1992" width="2.28515625" bestFit="1" customWidth="1"/>
    <col min="1993" max="1995" width="3.28515625" bestFit="1" customWidth="1"/>
    <col min="1996" max="1996" width="7.140625" bestFit="1" customWidth="1"/>
    <col min="1997" max="1997" width="4.140625" bestFit="1" customWidth="1"/>
    <col min="1998" max="1998" width="2.28515625" bestFit="1" customWidth="1"/>
    <col min="1999" max="2002" width="3.28515625" bestFit="1" customWidth="1"/>
    <col min="2003" max="2003" width="7.140625" bestFit="1" customWidth="1"/>
    <col min="2004" max="2004" width="4.140625" bestFit="1" customWidth="1"/>
    <col min="2005" max="2007" width="2.28515625" bestFit="1" customWidth="1"/>
    <col min="2008" max="2011" width="3.28515625" bestFit="1" customWidth="1"/>
    <col min="2012" max="2012" width="7.140625" bestFit="1" customWidth="1"/>
    <col min="2013" max="2013" width="5.140625" bestFit="1" customWidth="1"/>
    <col min="2014" max="2014" width="2.28515625" bestFit="1" customWidth="1"/>
    <col min="2015" max="2015" width="3.28515625" bestFit="1" customWidth="1"/>
    <col min="2016" max="2016" width="8.140625" bestFit="1" customWidth="1"/>
    <col min="2017" max="2017" width="5.140625" bestFit="1" customWidth="1"/>
    <col min="2018" max="2018" width="3.28515625" bestFit="1" customWidth="1"/>
    <col min="2019" max="2019" width="8.140625" bestFit="1" customWidth="1"/>
    <col min="2020" max="2020" width="7.140625" bestFit="1" customWidth="1"/>
    <col min="2021" max="2021" width="4.140625" bestFit="1" customWidth="1"/>
    <col min="2022" max="2026" width="2.28515625" bestFit="1" customWidth="1"/>
    <col min="2027" max="2027" width="7.140625" bestFit="1" customWidth="1"/>
    <col min="2028" max="2028" width="4.140625" bestFit="1" customWidth="1"/>
    <col min="2029" max="2034" width="2.28515625" bestFit="1" customWidth="1"/>
    <col min="2035" max="2037" width="3.28515625" bestFit="1" customWidth="1"/>
    <col min="2038" max="2038" width="7.140625" bestFit="1" customWidth="1"/>
    <col min="2039" max="2039" width="4.140625" bestFit="1" customWidth="1"/>
    <col min="2040" max="2044" width="2.28515625" bestFit="1" customWidth="1"/>
    <col min="2045" max="2047" width="3.28515625" bestFit="1" customWidth="1"/>
    <col min="2048" max="2048" width="7.140625" bestFit="1" customWidth="1"/>
    <col min="2049" max="2049" width="4.140625" bestFit="1" customWidth="1"/>
    <col min="2050" max="2054" width="2.28515625" bestFit="1" customWidth="1"/>
    <col min="2055" max="2056" width="3.28515625" bestFit="1" customWidth="1"/>
    <col min="2057" max="2057" width="7.140625" bestFit="1" customWidth="1"/>
    <col min="2058" max="2058" width="4.140625" bestFit="1" customWidth="1"/>
    <col min="2059" max="2061" width="2.28515625" bestFit="1" customWidth="1"/>
    <col min="2062" max="2065" width="3.28515625" bestFit="1" customWidth="1"/>
    <col min="2066" max="2066" width="7.140625" bestFit="1" customWidth="1"/>
    <col min="2067" max="2067" width="4.140625" bestFit="1" customWidth="1"/>
    <col min="2068" max="2069" width="2.28515625" bestFit="1" customWidth="1"/>
    <col min="2070" max="2073" width="3.28515625" bestFit="1" customWidth="1"/>
    <col min="2074" max="2074" width="7.140625" bestFit="1" customWidth="1"/>
    <col min="2075" max="2075" width="4.140625" bestFit="1" customWidth="1"/>
    <col min="2076" max="2077" width="3.28515625" bestFit="1" customWidth="1"/>
    <col min="2078" max="2078" width="7.140625" bestFit="1" customWidth="1"/>
    <col min="2079" max="2079" width="4.140625" bestFit="1" customWidth="1"/>
    <col min="2080" max="2080" width="2.28515625" bestFit="1" customWidth="1"/>
    <col min="2081" max="2084" width="3.28515625" bestFit="1" customWidth="1"/>
    <col min="2085" max="2085" width="7.140625" bestFit="1" customWidth="1"/>
    <col min="2086" max="2086" width="4.140625" bestFit="1" customWidth="1"/>
    <col min="2087" max="2087" width="2.28515625" bestFit="1" customWidth="1"/>
    <col min="2088" max="2088" width="3.28515625" bestFit="1" customWidth="1"/>
    <col min="2089" max="2089" width="7.140625" bestFit="1" customWidth="1"/>
    <col min="2090" max="2090" width="5.140625" bestFit="1" customWidth="1"/>
    <col min="2091" max="2091" width="2.28515625" bestFit="1" customWidth="1"/>
    <col min="2092" max="2092" width="8.140625" bestFit="1" customWidth="1"/>
    <col min="2093" max="2093" width="5.140625" bestFit="1" customWidth="1"/>
    <col min="2094" max="2094" width="3.28515625" bestFit="1" customWidth="1"/>
    <col min="2095" max="2095" width="8.140625" bestFit="1" customWidth="1"/>
    <col min="2096" max="2096" width="7.140625" bestFit="1" customWidth="1"/>
    <col min="2097" max="2097" width="4.140625" bestFit="1" customWidth="1"/>
    <col min="2098" max="2100" width="2.28515625" bestFit="1" customWidth="1"/>
    <col min="2101" max="2101" width="7.140625" bestFit="1" customWidth="1"/>
    <col min="2102" max="2102" width="4.140625" bestFit="1" customWidth="1"/>
    <col min="2103" max="2107" width="2.28515625" bestFit="1" customWidth="1"/>
    <col min="2108" max="2109" width="3.28515625" bestFit="1" customWidth="1"/>
    <col min="2110" max="2110" width="7.140625" bestFit="1" customWidth="1"/>
    <col min="2111" max="2111" width="4.140625" bestFit="1" customWidth="1"/>
    <col min="2112" max="2114" width="2.28515625" bestFit="1" customWidth="1"/>
    <col min="2115" max="2117" width="3.28515625" bestFit="1" customWidth="1"/>
    <col min="2118" max="2118" width="7.140625" bestFit="1" customWidth="1"/>
    <col min="2119" max="2119" width="4.140625" bestFit="1" customWidth="1"/>
    <col min="2120" max="2122" width="2.28515625" bestFit="1" customWidth="1"/>
    <col min="2123" max="2124" width="3.28515625" bestFit="1" customWidth="1"/>
    <col min="2125" max="2125" width="7.140625" bestFit="1" customWidth="1"/>
    <col min="2126" max="2126" width="4.140625" bestFit="1" customWidth="1"/>
    <col min="2127" max="2129" width="2.28515625" bestFit="1" customWidth="1"/>
    <col min="2130" max="2132" width="3.28515625" bestFit="1" customWidth="1"/>
    <col min="2133" max="2133" width="7.140625" bestFit="1" customWidth="1"/>
    <col min="2134" max="2134" width="4.140625" bestFit="1" customWidth="1"/>
    <col min="2135" max="2136" width="2.28515625" bestFit="1" customWidth="1"/>
    <col min="2137" max="2137" width="7.140625" bestFit="1" customWidth="1"/>
    <col min="2138" max="2138" width="4.140625" bestFit="1" customWidth="1"/>
    <col min="2139" max="2140" width="3.28515625" bestFit="1" customWidth="1"/>
    <col min="2141" max="2141" width="7.140625" bestFit="1" customWidth="1"/>
    <col min="2142" max="2142" width="4.140625" bestFit="1" customWidth="1"/>
    <col min="2143" max="2143" width="2.28515625" bestFit="1" customWidth="1"/>
    <col min="2144" max="2144" width="7.140625" bestFit="1" customWidth="1"/>
    <col min="2145" max="2145" width="4.140625" bestFit="1" customWidth="1"/>
    <col min="2146" max="2147" width="2.28515625" bestFit="1" customWidth="1"/>
    <col min="2148" max="2148" width="3.28515625" bestFit="1" customWidth="1"/>
    <col min="2149" max="2149" width="7.140625" bestFit="1" customWidth="1"/>
    <col min="2150" max="2150" width="5.140625" bestFit="1" customWidth="1"/>
    <col min="2151" max="2152" width="2.28515625" bestFit="1" customWidth="1"/>
    <col min="2153" max="2153" width="8.140625" bestFit="1" customWidth="1"/>
    <col min="2154" max="2154" width="7.140625" bestFit="1" customWidth="1"/>
    <col min="2155" max="2155" width="4.140625" bestFit="1" customWidth="1"/>
    <col min="2156" max="2156" width="7.140625" bestFit="1" customWidth="1"/>
    <col min="2157" max="2157" width="4.140625" bestFit="1" customWidth="1"/>
    <col min="2158" max="2160" width="2.28515625" bestFit="1" customWidth="1"/>
    <col min="2161" max="2161" width="7.140625" bestFit="1" customWidth="1"/>
    <col min="2162" max="2162" width="4.140625" bestFit="1" customWidth="1"/>
    <col min="2163" max="2164" width="2.28515625" bestFit="1" customWidth="1"/>
    <col min="2165" max="2166" width="3.28515625" bestFit="1" customWidth="1"/>
    <col min="2167" max="2167" width="7.140625" bestFit="1" customWidth="1"/>
    <col min="2168" max="2168" width="4.140625" bestFit="1" customWidth="1"/>
    <col min="2169" max="2173" width="2.28515625" bestFit="1" customWidth="1"/>
    <col min="2174" max="2174" width="3.28515625" bestFit="1" customWidth="1"/>
    <col min="2175" max="2175" width="7.140625" bestFit="1" customWidth="1"/>
    <col min="2176" max="2176" width="4.140625" bestFit="1" customWidth="1"/>
    <col min="2177" max="2178" width="2.28515625" bestFit="1" customWidth="1"/>
    <col min="2179" max="2180" width="3.28515625" bestFit="1" customWidth="1"/>
    <col min="2181" max="2181" width="7.140625" bestFit="1" customWidth="1"/>
    <col min="2182" max="2182" width="4.140625" bestFit="1" customWidth="1"/>
    <col min="2183" max="2185" width="2.28515625" bestFit="1" customWidth="1"/>
    <col min="2186" max="2187" width="3.28515625" bestFit="1" customWidth="1"/>
    <col min="2188" max="2188" width="7.140625" bestFit="1" customWidth="1"/>
    <col min="2189" max="2189" width="4.140625" bestFit="1" customWidth="1"/>
    <col min="2190" max="2192" width="2.28515625" bestFit="1" customWidth="1"/>
    <col min="2193" max="2193" width="3.28515625" bestFit="1" customWidth="1"/>
    <col min="2194" max="2194" width="7.140625" bestFit="1" customWidth="1"/>
    <col min="2195" max="2195" width="4.140625" bestFit="1" customWidth="1"/>
    <col min="2196" max="2198" width="3.28515625" bestFit="1" customWidth="1"/>
    <col min="2199" max="2199" width="7.140625" bestFit="1" customWidth="1"/>
    <col min="2200" max="2200" width="4.140625" bestFit="1" customWidth="1"/>
    <col min="2201" max="2201" width="7.140625" bestFit="1" customWidth="1"/>
    <col min="2202" max="2202" width="4.140625" bestFit="1" customWidth="1"/>
    <col min="2203" max="2203" width="7.140625" bestFit="1" customWidth="1"/>
    <col min="2204" max="2204" width="5.140625" bestFit="1" customWidth="1"/>
    <col min="2205" max="2205" width="2.28515625" bestFit="1" customWidth="1"/>
    <col min="2206" max="2206" width="8.140625" bestFit="1" customWidth="1"/>
    <col min="2207" max="2207" width="5.140625" bestFit="1" customWidth="1"/>
    <col min="2208" max="2208" width="8.140625" bestFit="1" customWidth="1"/>
    <col min="2209" max="2209" width="7.140625" bestFit="1" customWidth="1"/>
    <col min="2210" max="2210" width="5.140625" bestFit="1" customWidth="1"/>
    <col min="2211" max="2211" width="2.28515625" bestFit="1" customWidth="1"/>
    <col min="2212" max="2212" width="7.140625" bestFit="1" customWidth="1"/>
    <col min="2213" max="2213" width="4.140625" bestFit="1" customWidth="1"/>
    <col min="2214" max="2215" width="2.28515625" bestFit="1" customWidth="1"/>
    <col min="2216" max="2218" width="3.28515625" bestFit="1" customWidth="1"/>
    <col min="2219" max="2219" width="7.140625" bestFit="1" customWidth="1"/>
    <col min="2220" max="2220" width="4.140625" bestFit="1" customWidth="1"/>
    <col min="2221" max="2222" width="2.28515625" bestFit="1" customWidth="1"/>
    <col min="2223" max="2225" width="3.28515625" bestFit="1" customWidth="1"/>
    <col min="2226" max="2226" width="7.140625" bestFit="1" customWidth="1"/>
    <col min="2227" max="2227" width="4.140625" bestFit="1" customWidth="1"/>
    <col min="2228" max="2231" width="2.28515625" bestFit="1" customWidth="1"/>
    <col min="2232" max="2233" width="3.28515625" bestFit="1" customWidth="1"/>
    <col min="2234" max="2234" width="7.140625" bestFit="1" customWidth="1"/>
    <col min="2235" max="2235" width="4.140625" bestFit="1" customWidth="1"/>
    <col min="2236" max="2236" width="2.28515625" bestFit="1" customWidth="1"/>
    <col min="2237" max="2238" width="3.28515625" bestFit="1" customWidth="1"/>
    <col min="2239" max="2239" width="7.140625" bestFit="1" customWidth="1"/>
    <col min="2240" max="2240" width="4.140625" bestFit="1" customWidth="1"/>
    <col min="2241" max="2241" width="2.28515625" bestFit="1" customWidth="1"/>
    <col min="2242" max="2242" width="7.140625" bestFit="1" customWidth="1"/>
    <col min="2243" max="2243" width="4.140625" bestFit="1" customWidth="1"/>
    <col min="2244" max="2244" width="3.28515625" bestFit="1" customWidth="1"/>
    <col min="2245" max="2245" width="7.140625" bestFit="1" customWidth="1"/>
    <col min="2246" max="2246" width="4.140625" bestFit="1" customWidth="1"/>
    <col min="2247" max="2247" width="7.140625" bestFit="1" customWidth="1"/>
    <col min="2248" max="2248" width="5.140625" bestFit="1" customWidth="1"/>
    <col min="2249" max="2250" width="8.140625" bestFit="1" customWidth="1"/>
    <col min="2251" max="2251" width="5.140625" bestFit="1" customWidth="1"/>
    <col min="2252" max="2252" width="2.28515625" bestFit="1" customWidth="1"/>
    <col min="2253" max="2253" width="7.140625" bestFit="1" customWidth="1"/>
    <col min="2254" max="2254" width="4.140625" bestFit="1" customWidth="1"/>
    <col min="2255" max="2255" width="2.28515625" bestFit="1" customWidth="1"/>
    <col min="2256" max="2257" width="3.28515625" bestFit="1" customWidth="1"/>
    <col min="2258" max="2258" width="7.140625" bestFit="1" customWidth="1"/>
    <col min="2259" max="2259" width="4.140625" bestFit="1" customWidth="1"/>
    <col min="2260" max="2261" width="2.28515625" bestFit="1" customWidth="1"/>
    <col min="2262" max="2262" width="3.28515625" bestFit="1" customWidth="1"/>
    <col min="2263" max="2263" width="7.140625" bestFit="1" customWidth="1"/>
    <col min="2264" max="2264" width="4.140625" bestFit="1" customWidth="1"/>
    <col min="2265" max="2266" width="2.28515625" bestFit="1" customWidth="1"/>
    <col min="2267" max="2268" width="3.28515625" bestFit="1" customWidth="1"/>
    <col min="2269" max="2269" width="7.140625" bestFit="1" customWidth="1"/>
    <col min="2270" max="2270" width="4.140625" bestFit="1" customWidth="1"/>
    <col min="2271" max="2271" width="2.28515625" bestFit="1" customWidth="1"/>
    <col min="2272" max="2274" width="3.28515625" bestFit="1" customWidth="1"/>
    <col min="2275" max="2275" width="7.140625" bestFit="1" customWidth="1"/>
    <col min="2276" max="2276" width="4.140625" bestFit="1" customWidth="1"/>
    <col min="2277" max="2278" width="2.28515625" bestFit="1" customWidth="1"/>
    <col min="2279" max="2279" width="7.140625" bestFit="1" customWidth="1"/>
    <col min="2280" max="2280" width="4.140625" bestFit="1" customWidth="1"/>
    <col min="2281" max="2282" width="2.28515625" bestFit="1" customWidth="1"/>
    <col min="2283" max="2283" width="7.140625" bestFit="1" customWidth="1"/>
    <col min="2284" max="2284" width="4.140625" bestFit="1" customWidth="1"/>
    <col min="2285" max="2285" width="7.140625" bestFit="1" customWidth="1"/>
    <col min="2286" max="2286" width="5.140625" bestFit="1" customWidth="1"/>
    <col min="2287" max="2287" width="3.28515625" bestFit="1" customWidth="1"/>
    <col min="2288" max="2288" width="8.140625" bestFit="1" customWidth="1"/>
    <col min="2289" max="2289" width="5.140625" bestFit="1" customWidth="1"/>
    <col min="2290" max="2291" width="8.140625" bestFit="1" customWidth="1"/>
    <col min="2292" max="2292" width="5.140625" bestFit="1" customWidth="1"/>
    <col min="2293" max="2293" width="7.140625" bestFit="1" customWidth="1"/>
    <col min="2294" max="2294" width="8.140625" bestFit="1" customWidth="1"/>
    <col min="2295" max="2295" width="5.140625" bestFit="1" customWidth="1"/>
    <col min="2296" max="2296" width="7.140625" bestFit="1" customWidth="1"/>
    <col min="2297" max="2297" width="8.140625" bestFit="1" customWidth="1"/>
    <col min="2298" max="2298" width="5.140625" bestFit="1" customWidth="1"/>
    <col min="2299" max="2299" width="7.140625" bestFit="1" customWidth="1"/>
    <col min="2300" max="2300" width="8.140625" bestFit="1" customWidth="1"/>
    <col min="2301" max="2305" width="32.85546875" bestFit="1" customWidth="1"/>
    <col min="2306" max="2306" width="4.140625" bestFit="1" customWidth="1"/>
    <col min="2307" max="2307" width="2.28515625" bestFit="1" customWidth="1"/>
    <col min="2308" max="2308" width="7.140625" bestFit="1" customWidth="1"/>
    <col min="2309" max="2309" width="4.140625" bestFit="1" customWidth="1"/>
    <col min="2310" max="2315" width="2.28515625" bestFit="1" customWidth="1"/>
    <col min="2316" max="2316" width="7.140625" bestFit="1" customWidth="1"/>
    <col min="2317" max="2317" width="4.140625" bestFit="1" customWidth="1"/>
    <col min="2318" max="2321" width="2.28515625" bestFit="1" customWidth="1"/>
    <col min="2322" max="2324" width="3.28515625" bestFit="1" customWidth="1"/>
    <col min="2325" max="2325" width="7.140625" bestFit="1" customWidth="1"/>
    <col min="2326" max="2326" width="4.140625" bestFit="1" customWidth="1"/>
    <col min="2327" max="2330" width="2.28515625" bestFit="1" customWidth="1"/>
    <col min="2331" max="2333" width="3.28515625" bestFit="1" customWidth="1"/>
    <col min="2334" max="2334" width="7.140625" bestFit="1" customWidth="1"/>
    <col min="2335" max="2335" width="4.140625" bestFit="1" customWidth="1"/>
    <col min="2336" max="2340" width="2.28515625" bestFit="1" customWidth="1"/>
    <col min="2341" max="2342" width="3.28515625" bestFit="1" customWidth="1"/>
    <col min="2343" max="2343" width="7.140625" bestFit="1" customWidth="1"/>
    <col min="2344" max="2344" width="4.140625" bestFit="1" customWidth="1"/>
    <col min="2345" max="2349" width="2.28515625" bestFit="1" customWidth="1"/>
    <col min="2350" max="2353" width="3.28515625" bestFit="1" customWidth="1"/>
    <col min="2354" max="2354" width="7.140625" bestFit="1" customWidth="1"/>
    <col min="2355" max="2355" width="4.140625" bestFit="1" customWidth="1"/>
    <col min="2356" max="2359" width="2.28515625" bestFit="1" customWidth="1"/>
    <col min="2360" max="2362" width="3.28515625" bestFit="1" customWidth="1"/>
    <col min="2363" max="2363" width="7.140625" bestFit="1" customWidth="1"/>
    <col min="2364" max="2364" width="4.140625" bestFit="1" customWidth="1"/>
    <col min="2365" max="2366" width="2.28515625" bestFit="1" customWidth="1"/>
    <col min="2367" max="2368" width="3.28515625" bestFit="1" customWidth="1"/>
    <col min="2369" max="2369" width="7.140625" bestFit="1" customWidth="1"/>
    <col min="2370" max="2370" width="4.140625" bestFit="1" customWidth="1"/>
    <col min="2371" max="2373" width="2.28515625" bestFit="1" customWidth="1"/>
    <col min="2374" max="2375" width="3.28515625" bestFit="1" customWidth="1"/>
    <col min="2376" max="2376" width="7.140625" bestFit="1" customWidth="1"/>
    <col min="2377" max="2377" width="4.140625" bestFit="1" customWidth="1"/>
    <col min="2378" max="2378" width="2.28515625" bestFit="1" customWidth="1"/>
    <col min="2379" max="2380" width="3.28515625" bestFit="1" customWidth="1"/>
    <col min="2381" max="2381" width="7.140625" bestFit="1" customWidth="1"/>
    <col min="2382" max="2382" width="5.140625" bestFit="1" customWidth="1"/>
    <col min="2383" max="2386" width="2.28515625" bestFit="1" customWidth="1"/>
    <col min="2387" max="2388" width="3.28515625" bestFit="1" customWidth="1"/>
    <col min="2389" max="2389" width="8.140625" bestFit="1" customWidth="1"/>
    <col min="2390" max="2390" width="5.140625" bestFit="1" customWidth="1"/>
    <col min="2391" max="2391" width="2.28515625" bestFit="1" customWidth="1"/>
    <col min="2392" max="2392" width="8.140625" bestFit="1" customWidth="1"/>
    <col min="2393" max="2393" width="7.140625" bestFit="1" customWidth="1"/>
    <col min="2394" max="2394" width="4.140625" bestFit="1" customWidth="1"/>
    <col min="2395" max="2397" width="2.28515625" bestFit="1" customWidth="1"/>
    <col min="2398" max="2398" width="7.140625" bestFit="1" customWidth="1"/>
    <col min="2399" max="2399" width="4.140625" bestFit="1" customWidth="1"/>
    <col min="2400" max="2406" width="2.28515625" bestFit="1" customWidth="1"/>
    <col min="2407" max="2409" width="3.28515625" bestFit="1" customWidth="1"/>
    <col min="2410" max="2410" width="7.140625" bestFit="1" customWidth="1"/>
    <col min="2411" max="2411" width="4.140625" bestFit="1" customWidth="1"/>
    <col min="2412" max="2415" width="2.28515625" bestFit="1" customWidth="1"/>
    <col min="2416" max="2419" width="3.28515625" bestFit="1" customWidth="1"/>
    <col min="2420" max="2420" width="7.140625" bestFit="1" customWidth="1"/>
    <col min="2421" max="2421" width="4.140625" bestFit="1" customWidth="1"/>
    <col min="2422" max="2425" width="2.28515625" bestFit="1" customWidth="1"/>
    <col min="2426" max="2429" width="3.28515625" bestFit="1" customWidth="1"/>
    <col min="2430" max="2430" width="7.140625" bestFit="1" customWidth="1"/>
    <col min="2431" max="2431" width="4.140625" bestFit="1" customWidth="1"/>
    <col min="2432" max="2433" width="2.28515625" bestFit="1" customWidth="1"/>
    <col min="2434" max="2437" width="3.28515625" bestFit="1" customWidth="1"/>
    <col min="2438" max="2438" width="7.140625" bestFit="1" customWidth="1"/>
    <col min="2439" max="2439" width="4.140625" bestFit="1" customWidth="1"/>
    <col min="2440" max="2443" width="2.28515625" bestFit="1" customWidth="1"/>
    <col min="2444" max="2447" width="3.28515625" bestFit="1" customWidth="1"/>
    <col min="2448" max="2448" width="7.140625" bestFit="1" customWidth="1"/>
    <col min="2449" max="2449" width="4.140625" bestFit="1" customWidth="1"/>
    <col min="2450" max="2452" width="2.28515625" bestFit="1" customWidth="1"/>
    <col min="2453" max="2455" width="3.28515625" bestFit="1" customWidth="1"/>
    <col min="2456" max="2456" width="7.140625" bestFit="1" customWidth="1"/>
    <col min="2457" max="2457" width="4.140625" bestFit="1" customWidth="1"/>
    <col min="2458" max="2458" width="2.28515625" bestFit="1" customWidth="1"/>
    <col min="2459" max="2462" width="3.28515625" bestFit="1" customWidth="1"/>
    <col min="2463" max="2463" width="7.140625" bestFit="1" customWidth="1"/>
    <col min="2464" max="2464" width="4.140625" bestFit="1" customWidth="1"/>
    <col min="2465" max="2467" width="2.28515625" bestFit="1" customWidth="1"/>
    <col min="2468" max="2471" width="3.28515625" bestFit="1" customWidth="1"/>
    <col min="2472" max="2472" width="7.140625" bestFit="1" customWidth="1"/>
    <col min="2473" max="2473" width="5.140625" bestFit="1" customWidth="1"/>
    <col min="2474" max="2474" width="2.28515625" bestFit="1" customWidth="1"/>
    <col min="2475" max="2475" width="3.28515625" bestFit="1" customWidth="1"/>
    <col min="2476" max="2476" width="8.140625" bestFit="1" customWidth="1"/>
    <col min="2477" max="2477" width="5.140625" bestFit="1" customWidth="1"/>
    <col min="2478" max="2478" width="3.28515625" bestFit="1" customWidth="1"/>
    <col min="2479" max="2479" width="8.140625" bestFit="1" customWidth="1"/>
    <col min="2480" max="2480" width="7.140625" bestFit="1" customWidth="1"/>
    <col min="2481" max="2481" width="4.140625" bestFit="1" customWidth="1"/>
    <col min="2482" max="2486" width="2.28515625" bestFit="1" customWidth="1"/>
    <col min="2487" max="2487" width="7.140625" bestFit="1" customWidth="1"/>
    <col min="2488" max="2488" width="4.140625" bestFit="1" customWidth="1"/>
    <col min="2489" max="2494" width="2.28515625" bestFit="1" customWidth="1"/>
    <col min="2495" max="2497" width="3.28515625" bestFit="1" customWidth="1"/>
    <col min="2498" max="2498" width="7.140625" bestFit="1" customWidth="1"/>
    <col min="2499" max="2499" width="4.140625" bestFit="1" customWidth="1"/>
    <col min="2500" max="2504" width="2.28515625" bestFit="1" customWidth="1"/>
    <col min="2505" max="2507" width="3.28515625" bestFit="1" customWidth="1"/>
    <col min="2508" max="2508" width="7.140625" bestFit="1" customWidth="1"/>
    <col min="2509" max="2509" width="4.140625" bestFit="1" customWidth="1"/>
    <col min="2510" max="2514" width="2.28515625" bestFit="1" customWidth="1"/>
    <col min="2515" max="2516" width="3.28515625" bestFit="1" customWidth="1"/>
    <col min="2517" max="2517" width="7.140625" bestFit="1" customWidth="1"/>
    <col min="2518" max="2518" width="4.140625" bestFit="1" customWidth="1"/>
    <col min="2519" max="2521" width="2.28515625" bestFit="1" customWidth="1"/>
    <col min="2522" max="2525" width="3.28515625" bestFit="1" customWidth="1"/>
    <col min="2526" max="2526" width="7.140625" bestFit="1" customWidth="1"/>
    <col min="2527" max="2527" width="4.140625" bestFit="1" customWidth="1"/>
    <col min="2528" max="2529" width="2.28515625" bestFit="1" customWidth="1"/>
    <col min="2530" max="2533" width="3.28515625" bestFit="1" customWidth="1"/>
    <col min="2534" max="2534" width="7.140625" bestFit="1" customWidth="1"/>
    <col min="2535" max="2535" width="4.140625" bestFit="1" customWidth="1"/>
    <col min="2536" max="2537" width="3.28515625" bestFit="1" customWidth="1"/>
    <col min="2538" max="2538" width="7.140625" bestFit="1" customWidth="1"/>
    <col min="2539" max="2539" width="4.140625" bestFit="1" customWidth="1"/>
    <col min="2540" max="2540" width="2.28515625" bestFit="1" customWidth="1"/>
    <col min="2541" max="2544" width="3.28515625" bestFit="1" customWidth="1"/>
    <col min="2545" max="2545" width="7.140625" bestFit="1" customWidth="1"/>
    <col min="2546" max="2546" width="4.140625" bestFit="1" customWidth="1"/>
    <col min="2547" max="2547" width="2.28515625" bestFit="1" customWidth="1"/>
    <col min="2548" max="2548" width="3.28515625" bestFit="1" customWidth="1"/>
    <col min="2549" max="2549" width="7.140625" bestFit="1" customWidth="1"/>
    <col min="2550" max="2550" width="5.140625" bestFit="1" customWidth="1"/>
    <col min="2551" max="2551" width="2.28515625" bestFit="1" customWidth="1"/>
    <col min="2552" max="2552" width="8.140625" bestFit="1" customWidth="1"/>
    <col min="2553" max="2553" width="5.140625" bestFit="1" customWidth="1"/>
    <col min="2554" max="2554" width="3.28515625" bestFit="1" customWidth="1"/>
    <col min="2555" max="2555" width="8.140625" bestFit="1" customWidth="1"/>
    <col min="2556" max="2556" width="7.140625" bestFit="1" customWidth="1"/>
    <col min="2557" max="2557" width="4.140625" bestFit="1" customWidth="1"/>
    <col min="2558" max="2560" width="2.28515625" bestFit="1" customWidth="1"/>
    <col min="2561" max="2561" width="7.140625" bestFit="1" customWidth="1"/>
    <col min="2562" max="2562" width="4.140625" bestFit="1" customWidth="1"/>
    <col min="2563" max="2567" width="2.28515625" bestFit="1" customWidth="1"/>
    <col min="2568" max="2569" width="3.28515625" bestFit="1" customWidth="1"/>
    <col min="2570" max="2570" width="7.140625" bestFit="1" customWidth="1"/>
    <col min="2571" max="2571" width="4.140625" bestFit="1" customWidth="1"/>
    <col min="2572" max="2574" width="2.28515625" bestFit="1" customWidth="1"/>
    <col min="2575" max="2577" width="3.28515625" bestFit="1" customWidth="1"/>
    <col min="2578" max="2578" width="7.140625" bestFit="1" customWidth="1"/>
    <col min="2579" max="2579" width="4.140625" bestFit="1" customWidth="1"/>
    <col min="2580" max="2582" width="2.28515625" bestFit="1" customWidth="1"/>
    <col min="2583" max="2584" width="3.28515625" bestFit="1" customWidth="1"/>
    <col min="2585" max="2585" width="7.140625" bestFit="1" customWidth="1"/>
    <col min="2586" max="2586" width="4.140625" bestFit="1" customWidth="1"/>
    <col min="2587" max="2589" width="2.28515625" bestFit="1" customWidth="1"/>
    <col min="2590" max="2592" width="3.28515625" bestFit="1" customWidth="1"/>
    <col min="2593" max="2593" width="7.140625" bestFit="1" customWidth="1"/>
    <col min="2594" max="2594" width="4.140625" bestFit="1" customWidth="1"/>
    <col min="2595" max="2596" width="2.28515625" bestFit="1" customWidth="1"/>
    <col min="2597" max="2597" width="7.140625" bestFit="1" customWidth="1"/>
    <col min="2598" max="2598" width="4.140625" bestFit="1" customWidth="1"/>
    <col min="2599" max="2600" width="3.28515625" bestFit="1" customWidth="1"/>
    <col min="2601" max="2601" width="7.140625" bestFit="1" customWidth="1"/>
    <col min="2602" max="2602" width="4.140625" bestFit="1" customWidth="1"/>
    <col min="2603" max="2603" width="2.28515625" bestFit="1" customWidth="1"/>
    <col min="2604" max="2604" width="7.140625" bestFit="1" customWidth="1"/>
    <col min="2605" max="2605" width="4.140625" bestFit="1" customWidth="1"/>
    <col min="2606" max="2607" width="2.28515625" bestFit="1" customWidth="1"/>
    <col min="2608" max="2608" width="3.28515625" bestFit="1" customWidth="1"/>
    <col min="2609" max="2609" width="7.140625" bestFit="1" customWidth="1"/>
    <col min="2610" max="2610" width="5.140625" bestFit="1" customWidth="1"/>
    <col min="2611" max="2612" width="2.28515625" bestFit="1" customWidth="1"/>
    <col min="2613" max="2613" width="8.140625" bestFit="1" customWidth="1"/>
    <col min="2614" max="2614" width="7.140625" bestFit="1" customWidth="1"/>
    <col min="2615" max="2615" width="4.140625" bestFit="1" customWidth="1"/>
    <col min="2616" max="2616" width="7.140625" bestFit="1" customWidth="1"/>
    <col min="2617" max="2617" width="4.140625" bestFit="1" customWidth="1"/>
    <col min="2618" max="2620" width="2.28515625" bestFit="1" customWidth="1"/>
    <col min="2621" max="2621" width="7.140625" bestFit="1" customWidth="1"/>
    <col min="2622" max="2622" width="4.140625" bestFit="1" customWidth="1"/>
    <col min="2623" max="2624" width="2.28515625" bestFit="1" customWidth="1"/>
    <col min="2625" max="2626" width="3.28515625" bestFit="1" customWidth="1"/>
    <col min="2627" max="2627" width="7.140625" bestFit="1" customWidth="1"/>
    <col min="2628" max="2628" width="4.140625" bestFit="1" customWidth="1"/>
    <col min="2629" max="2633" width="2.28515625" bestFit="1" customWidth="1"/>
    <col min="2634" max="2634" width="3.28515625" bestFit="1" customWidth="1"/>
    <col min="2635" max="2635" width="7.140625" bestFit="1" customWidth="1"/>
    <col min="2636" max="2636" width="4.140625" bestFit="1" customWidth="1"/>
    <col min="2637" max="2638" width="2.28515625" bestFit="1" customWidth="1"/>
    <col min="2639" max="2640" width="3.28515625" bestFit="1" customWidth="1"/>
    <col min="2641" max="2641" width="7.140625" bestFit="1" customWidth="1"/>
    <col min="2642" max="2642" width="4.140625" bestFit="1" customWidth="1"/>
    <col min="2643" max="2645" width="2.28515625" bestFit="1" customWidth="1"/>
    <col min="2646" max="2647" width="3.28515625" bestFit="1" customWidth="1"/>
    <col min="2648" max="2648" width="7.140625" bestFit="1" customWidth="1"/>
    <col min="2649" max="2649" width="4.140625" bestFit="1" customWidth="1"/>
    <col min="2650" max="2652" width="2.28515625" bestFit="1" customWidth="1"/>
    <col min="2653" max="2653" width="3.28515625" bestFit="1" customWidth="1"/>
    <col min="2654" max="2654" width="7.140625" bestFit="1" customWidth="1"/>
    <col min="2655" max="2655" width="4.140625" bestFit="1" customWidth="1"/>
    <col min="2656" max="2658" width="3.28515625" bestFit="1" customWidth="1"/>
    <col min="2659" max="2659" width="7.140625" bestFit="1" customWidth="1"/>
    <col min="2660" max="2660" width="4.140625" bestFit="1" customWidth="1"/>
    <col min="2661" max="2661" width="7.140625" bestFit="1" customWidth="1"/>
    <col min="2662" max="2662" width="4.140625" bestFit="1" customWidth="1"/>
    <col min="2663" max="2663" width="7.140625" bestFit="1" customWidth="1"/>
    <col min="2664" max="2664" width="5.140625" bestFit="1" customWidth="1"/>
    <col min="2665" max="2665" width="2.28515625" bestFit="1" customWidth="1"/>
    <col min="2666" max="2666" width="8.140625" bestFit="1" customWidth="1"/>
    <col min="2667" max="2667" width="5.140625" bestFit="1" customWidth="1"/>
    <col min="2668" max="2668" width="8.140625" bestFit="1" customWidth="1"/>
    <col min="2669" max="2669" width="7.140625" bestFit="1" customWidth="1"/>
    <col min="2670" max="2670" width="5.140625" bestFit="1" customWidth="1"/>
    <col min="2671" max="2671" width="2.28515625" bestFit="1" customWidth="1"/>
    <col min="2672" max="2672" width="7.140625" bestFit="1" customWidth="1"/>
    <col min="2673" max="2673" width="4.140625" bestFit="1" customWidth="1"/>
    <col min="2674" max="2675" width="2.28515625" bestFit="1" customWidth="1"/>
    <col min="2676" max="2678" width="3.28515625" bestFit="1" customWidth="1"/>
    <col min="2679" max="2679" width="7.140625" bestFit="1" customWidth="1"/>
    <col min="2680" max="2680" width="4.140625" bestFit="1" customWidth="1"/>
    <col min="2681" max="2682" width="2.28515625" bestFit="1" customWidth="1"/>
    <col min="2683" max="2685" width="3.28515625" bestFit="1" customWidth="1"/>
    <col min="2686" max="2686" width="7.140625" bestFit="1" customWidth="1"/>
    <col min="2687" max="2687" width="4.140625" bestFit="1" customWidth="1"/>
    <col min="2688" max="2691" width="2.28515625" bestFit="1" customWidth="1"/>
    <col min="2692" max="2693" width="3.28515625" bestFit="1" customWidth="1"/>
    <col min="2694" max="2694" width="7.140625" bestFit="1" customWidth="1"/>
    <col min="2695" max="2695" width="4.140625" bestFit="1" customWidth="1"/>
    <col min="2696" max="2696" width="2.28515625" bestFit="1" customWidth="1"/>
    <col min="2697" max="2698" width="3.28515625" bestFit="1" customWidth="1"/>
    <col min="2699" max="2699" width="7.140625" bestFit="1" customWidth="1"/>
    <col min="2700" max="2700" width="4.140625" bestFit="1" customWidth="1"/>
    <col min="2701" max="2701" width="2.28515625" bestFit="1" customWidth="1"/>
    <col min="2702" max="2702" width="7.140625" bestFit="1" customWidth="1"/>
    <col min="2703" max="2703" width="4.140625" bestFit="1" customWidth="1"/>
    <col min="2704" max="2704" width="3.28515625" bestFit="1" customWidth="1"/>
    <col min="2705" max="2705" width="7.140625" bestFit="1" customWidth="1"/>
    <col min="2706" max="2706" width="4.140625" bestFit="1" customWidth="1"/>
    <col min="2707" max="2707" width="7.140625" bestFit="1" customWidth="1"/>
    <col min="2708" max="2708" width="5.140625" bestFit="1" customWidth="1"/>
    <col min="2709" max="2710" width="8.140625" bestFit="1" customWidth="1"/>
    <col min="2711" max="2711" width="5.140625" bestFit="1" customWidth="1"/>
    <col min="2712" max="2712" width="2.28515625" bestFit="1" customWidth="1"/>
    <col min="2713" max="2713" width="7.140625" bestFit="1" customWidth="1"/>
    <col min="2714" max="2714" width="4.140625" bestFit="1" customWidth="1"/>
    <col min="2715" max="2715" width="2.28515625" bestFit="1" customWidth="1"/>
    <col min="2716" max="2717" width="3.28515625" bestFit="1" customWidth="1"/>
    <col min="2718" max="2718" width="7.140625" bestFit="1" customWidth="1"/>
    <col min="2719" max="2719" width="4.140625" bestFit="1" customWidth="1"/>
    <col min="2720" max="2721" width="2.28515625" bestFit="1" customWidth="1"/>
    <col min="2722" max="2722" width="3.28515625" bestFit="1" customWidth="1"/>
    <col min="2723" max="2723" width="7.140625" bestFit="1" customWidth="1"/>
    <col min="2724" max="2724" width="4.140625" bestFit="1" customWidth="1"/>
    <col min="2725" max="2726" width="2.28515625" bestFit="1" customWidth="1"/>
    <col min="2727" max="2728" width="3.28515625" bestFit="1" customWidth="1"/>
    <col min="2729" max="2729" width="7.140625" bestFit="1" customWidth="1"/>
    <col min="2730" max="2730" width="4.140625" bestFit="1" customWidth="1"/>
    <col min="2731" max="2731" width="2.28515625" bestFit="1" customWidth="1"/>
    <col min="2732" max="2734" width="3.28515625" bestFit="1" customWidth="1"/>
    <col min="2735" max="2735" width="7.140625" bestFit="1" customWidth="1"/>
    <col min="2736" max="2736" width="4.140625" bestFit="1" customWidth="1"/>
    <col min="2737" max="2738" width="2.28515625" bestFit="1" customWidth="1"/>
    <col min="2739" max="2739" width="7.140625" bestFit="1" customWidth="1"/>
    <col min="2740" max="2740" width="4.140625" bestFit="1" customWidth="1"/>
    <col min="2741" max="2742" width="2.28515625" bestFit="1" customWidth="1"/>
    <col min="2743" max="2743" width="7.140625" bestFit="1" customWidth="1"/>
    <col min="2744" max="2744" width="4.140625" bestFit="1" customWidth="1"/>
    <col min="2745" max="2745" width="7.140625" bestFit="1" customWidth="1"/>
    <col min="2746" max="2746" width="5.140625" bestFit="1" customWidth="1"/>
    <col min="2747" max="2747" width="3.28515625" bestFit="1" customWidth="1"/>
    <col min="2748" max="2748" width="8.140625" bestFit="1" customWidth="1"/>
    <col min="2749" max="2749" width="5.140625" bestFit="1" customWidth="1"/>
    <col min="2750" max="2751" width="8.140625" bestFit="1" customWidth="1"/>
    <col min="2752" max="2752" width="5.140625" bestFit="1" customWidth="1"/>
    <col min="2753" max="2753" width="7.140625" bestFit="1" customWidth="1"/>
    <col min="2754" max="2754" width="8.140625" bestFit="1" customWidth="1"/>
    <col min="2755" max="2755" width="5.140625" bestFit="1" customWidth="1"/>
    <col min="2756" max="2756" width="7.140625" bestFit="1" customWidth="1"/>
    <col min="2757" max="2757" width="8.140625" bestFit="1" customWidth="1"/>
    <col min="2758" max="2758" width="5.140625" bestFit="1" customWidth="1"/>
    <col min="2759" max="2759" width="7.140625" bestFit="1" customWidth="1"/>
    <col min="2760" max="2760" width="8.140625" bestFit="1" customWidth="1"/>
    <col min="2761" max="2765" width="32.85546875" bestFit="1" customWidth="1"/>
    <col min="2766" max="2769" width="2.28515625" bestFit="1" customWidth="1"/>
    <col min="2770" max="2773" width="3.28515625" bestFit="1" customWidth="1"/>
    <col min="2774" max="2774" width="7.140625" bestFit="1" customWidth="1"/>
    <col min="2775" max="2775" width="4.140625" bestFit="1" customWidth="1"/>
    <col min="2776" max="2779" width="2.28515625" bestFit="1" customWidth="1"/>
    <col min="2780" max="2782" width="3.28515625" bestFit="1" customWidth="1"/>
    <col min="2783" max="2783" width="7.140625" bestFit="1" customWidth="1"/>
    <col min="2784" max="2784" width="4.140625" bestFit="1" customWidth="1"/>
    <col min="2785" max="2786" width="2.28515625" bestFit="1" customWidth="1"/>
    <col min="2787" max="2788" width="3.28515625" bestFit="1" customWidth="1"/>
    <col min="2789" max="2789" width="7.140625" bestFit="1" customWidth="1"/>
    <col min="2790" max="2790" width="4.140625" bestFit="1" customWidth="1"/>
    <col min="2791" max="2793" width="2.28515625" bestFit="1" customWidth="1"/>
    <col min="2794" max="2795" width="3.28515625" bestFit="1" customWidth="1"/>
    <col min="2796" max="2796" width="7.140625" bestFit="1" customWidth="1"/>
    <col min="2797" max="2797" width="4.140625" bestFit="1" customWidth="1"/>
    <col min="2798" max="2798" width="2.28515625" bestFit="1" customWidth="1"/>
    <col min="2799" max="2800" width="3.28515625" bestFit="1" customWidth="1"/>
    <col min="2801" max="2801" width="7.140625" bestFit="1" customWidth="1"/>
    <col min="2802" max="2802" width="5.140625" bestFit="1" customWidth="1"/>
    <col min="2803" max="2806" width="2.28515625" bestFit="1" customWidth="1"/>
    <col min="2807" max="2808" width="3.28515625" bestFit="1" customWidth="1"/>
    <col min="2809" max="2809" width="8.140625" bestFit="1" customWidth="1"/>
    <col min="2810" max="2810" width="5.140625" bestFit="1" customWidth="1"/>
    <col min="2811" max="2811" width="2.28515625" bestFit="1" customWidth="1"/>
    <col min="2812" max="2812" width="8.140625" bestFit="1" customWidth="1"/>
    <col min="2813" max="2813" width="7.140625" bestFit="1" customWidth="1"/>
    <col min="2814" max="2814" width="4.140625" bestFit="1" customWidth="1"/>
    <col min="2815" max="2817" width="2.28515625" bestFit="1" customWidth="1"/>
    <col min="2818" max="2818" width="7.140625" bestFit="1" customWidth="1"/>
    <col min="2819" max="2819" width="4.140625" bestFit="1" customWidth="1"/>
    <col min="2820" max="2826" width="2.28515625" bestFit="1" customWidth="1"/>
    <col min="2827" max="2829" width="3.28515625" bestFit="1" customWidth="1"/>
    <col min="2830" max="2830" width="7.140625" bestFit="1" customWidth="1"/>
    <col min="2831" max="2831" width="4.140625" bestFit="1" customWidth="1"/>
    <col min="2832" max="2835" width="2.28515625" bestFit="1" customWidth="1"/>
    <col min="2836" max="2839" width="3.28515625" bestFit="1" customWidth="1"/>
    <col min="2840" max="2840" width="7.140625" bestFit="1" customWidth="1"/>
    <col min="2841" max="2841" width="4.140625" bestFit="1" customWidth="1"/>
    <col min="2842" max="2845" width="2.28515625" bestFit="1" customWidth="1"/>
    <col min="2846" max="2849" width="3.28515625" bestFit="1" customWidth="1"/>
    <col min="2850" max="2850" width="7.140625" bestFit="1" customWidth="1"/>
    <col min="2851" max="2851" width="4.140625" bestFit="1" customWidth="1"/>
    <col min="2852" max="2853" width="2.28515625" bestFit="1" customWidth="1"/>
    <col min="2854" max="2857" width="3.28515625" bestFit="1" customWidth="1"/>
    <col min="2858" max="2858" width="7.140625" bestFit="1" customWidth="1"/>
    <col min="2859" max="2859" width="4.140625" bestFit="1" customWidth="1"/>
    <col min="2860" max="2863" width="2.28515625" bestFit="1" customWidth="1"/>
    <col min="2864" max="2867" width="3.28515625" bestFit="1" customWidth="1"/>
    <col min="2868" max="2868" width="7.140625" bestFit="1" customWidth="1"/>
    <col min="2869" max="2869" width="4.140625" bestFit="1" customWidth="1"/>
    <col min="2870" max="2872" width="2.28515625" bestFit="1" customWidth="1"/>
    <col min="2873" max="2875" width="3.28515625" bestFit="1" customWidth="1"/>
    <col min="2876" max="2876" width="7.140625" bestFit="1" customWidth="1"/>
    <col min="2877" max="2877" width="4.140625" bestFit="1" customWidth="1"/>
    <col min="2878" max="2878" width="2.28515625" bestFit="1" customWidth="1"/>
    <col min="2879" max="2882" width="3.28515625" bestFit="1" customWidth="1"/>
    <col min="2883" max="2883" width="7.140625" bestFit="1" customWidth="1"/>
    <col min="2884" max="2884" width="4.140625" bestFit="1" customWidth="1"/>
    <col min="2885" max="2887" width="2.28515625" bestFit="1" customWidth="1"/>
    <col min="2888" max="2891" width="3.28515625" bestFit="1" customWidth="1"/>
    <col min="2892" max="2892" width="7.140625" bestFit="1" customWidth="1"/>
    <col min="2893" max="2893" width="5.140625" bestFit="1" customWidth="1"/>
    <col min="2894" max="2894" width="2.28515625" bestFit="1" customWidth="1"/>
    <col min="2895" max="2895" width="3.28515625" bestFit="1" customWidth="1"/>
    <col min="2896" max="2896" width="8.140625" bestFit="1" customWidth="1"/>
    <col min="2897" max="2897" width="5.140625" bestFit="1" customWidth="1"/>
    <col min="2898" max="2898" width="3.28515625" bestFit="1" customWidth="1"/>
    <col min="2899" max="2899" width="8.140625" bestFit="1" customWidth="1"/>
    <col min="2900" max="2900" width="7.140625" bestFit="1" customWidth="1"/>
    <col min="2901" max="2901" width="4.140625" bestFit="1" customWidth="1"/>
    <col min="2902" max="2906" width="2.28515625" bestFit="1" customWidth="1"/>
    <col min="2907" max="2907" width="7.140625" bestFit="1" customWidth="1"/>
    <col min="2908" max="2908" width="4.140625" bestFit="1" customWidth="1"/>
    <col min="2909" max="2914" width="2.28515625" bestFit="1" customWidth="1"/>
    <col min="2915" max="2917" width="3.28515625" bestFit="1" customWidth="1"/>
    <col min="2918" max="2918" width="7.140625" bestFit="1" customWidth="1"/>
    <col min="2919" max="2919" width="4.140625" bestFit="1" customWidth="1"/>
    <col min="2920" max="2924" width="2.28515625" bestFit="1" customWidth="1"/>
    <col min="2925" max="2927" width="3.28515625" bestFit="1" customWidth="1"/>
    <col min="2928" max="2928" width="7.140625" bestFit="1" customWidth="1"/>
    <col min="2929" max="2929" width="4.140625" bestFit="1" customWidth="1"/>
    <col min="2930" max="2934" width="2.28515625" bestFit="1" customWidth="1"/>
    <col min="2935" max="2936" width="3.28515625" bestFit="1" customWidth="1"/>
    <col min="2937" max="2937" width="7.140625" bestFit="1" customWidth="1"/>
    <col min="2938" max="2938" width="4.140625" bestFit="1" customWidth="1"/>
    <col min="2939" max="2941" width="2.28515625" bestFit="1" customWidth="1"/>
    <col min="2942" max="2945" width="3.28515625" bestFit="1" customWidth="1"/>
    <col min="2946" max="2946" width="7.140625" bestFit="1" customWidth="1"/>
    <col min="2947" max="2947" width="4.140625" bestFit="1" customWidth="1"/>
    <col min="2948" max="2949" width="2.28515625" bestFit="1" customWidth="1"/>
    <col min="2950" max="2953" width="3.28515625" bestFit="1" customWidth="1"/>
    <col min="2954" max="2954" width="7.140625" bestFit="1" customWidth="1"/>
    <col min="2955" max="2955" width="4.140625" bestFit="1" customWidth="1"/>
    <col min="2956" max="2957" width="3.28515625" bestFit="1" customWidth="1"/>
    <col min="2958" max="2958" width="7.140625" bestFit="1" customWidth="1"/>
    <col min="2959" max="2959" width="4.140625" bestFit="1" customWidth="1"/>
    <col min="2960" max="2960" width="2.28515625" bestFit="1" customWidth="1"/>
    <col min="2961" max="2964" width="3.28515625" bestFit="1" customWidth="1"/>
    <col min="2965" max="2965" width="7.140625" bestFit="1" customWidth="1"/>
    <col min="2966" max="2966" width="4.140625" bestFit="1" customWidth="1"/>
    <col min="2967" max="2967" width="2.28515625" bestFit="1" customWidth="1"/>
    <col min="2968" max="2968" width="3.28515625" bestFit="1" customWidth="1"/>
    <col min="2969" max="2969" width="7.140625" bestFit="1" customWidth="1"/>
    <col min="2970" max="2970" width="5.140625" bestFit="1" customWidth="1"/>
    <col min="2971" max="2971" width="2.28515625" bestFit="1" customWidth="1"/>
    <col min="2972" max="2972" width="8.140625" bestFit="1" customWidth="1"/>
    <col min="2973" max="2973" width="5.140625" bestFit="1" customWidth="1"/>
    <col min="2974" max="2974" width="3.28515625" bestFit="1" customWidth="1"/>
    <col min="2975" max="2975" width="8.140625" bestFit="1" customWidth="1"/>
    <col min="2976" max="2976" width="7.140625" bestFit="1" customWidth="1"/>
    <col min="2977" max="2977" width="4.140625" bestFit="1" customWidth="1"/>
    <col min="2978" max="2980" width="2.28515625" bestFit="1" customWidth="1"/>
    <col min="2981" max="2981" width="7.140625" bestFit="1" customWidth="1"/>
    <col min="2982" max="2982" width="4.140625" bestFit="1" customWidth="1"/>
    <col min="2983" max="2987" width="2.28515625" bestFit="1" customWidth="1"/>
    <col min="2988" max="2989" width="3.28515625" bestFit="1" customWidth="1"/>
    <col min="2990" max="2990" width="7.140625" bestFit="1" customWidth="1"/>
    <col min="2991" max="2991" width="4.140625" bestFit="1" customWidth="1"/>
    <col min="2992" max="2994" width="2.28515625" bestFit="1" customWidth="1"/>
    <col min="2995" max="2997" width="3.28515625" bestFit="1" customWidth="1"/>
    <col min="2998" max="2998" width="7.140625" bestFit="1" customWidth="1"/>
    <col min="2999" max="2999" width="4.140625" bestFit="1" customWidth="1"/>
    <col min="3000" max="3002" width="2.28515625" bestFit="1" customWidth="1"/>
    <col min="3003" max="3004" width="3.28515625" bestFit="1" customWidth="1"/>
    <col min="3005" max="3005" width="7.140625" bestFit="1" customWidth="1"/>
    <col min="3006" max="3006" width="4.140625" bestFit="1" customWidth="1"/>
    <col min="3007" max="3009" width="2.28515625" bestFit="1" customWidth="1"/>
    <col min="3010" max="3012" width="3.28515625" bestFit="1" customWidth="1"/>
    <col min="3013" max="3013" width="7.140625" bestFit="1" customWidth="1"/>
    <col min="3014" max="3014" width="4.140625" bestFit="1" customWidth="1"/>
    <col min="3015" max="3016" width="2.28515625" bestFit="1" customWidth="1"/>
    <col min="3017" max="3017" width="7.140625" bestFit="1" customWidth="1"/>
    <col min="3018" max="3018" width="4.140625" bestFit="1" customWidth="1"/>
    <col min="3019" max="3020" width="3.28515625" bestFit="1" customWidth="1"/>
    <col min="3021" max="3021" width="7.140625" bestFit="1" customWidth="1"/>
    <col min="3022" max="3022" width="4.140625" bestFit="1" customWidth="1"/>
    <col min="3023" max="3023" width="2.28515625" bestFit="1" customWidth="1"/>
    <col min="3024" max="3024" width="7.140625" bestFit="1" customWidth="1"/>
    <col min="3025" max="3025" width="4.140625" bestFit="1" customWidth="1"/>
    <col min="3026" max="3027" width="2.28515625" bestFit="1" customWidth="1"/>
    <col min="3028" max="3028" width="3.28515625" bestFit="1" customWidth="1"/>
    <col min="3029" max="3029" width="7.140625" bestFit="1" customWidth="1"/>
    <col min="3030" max="3030" width="5.140625" bestFit="1" customWidth="1"/>
    <col min="3031" max="3032" width="2.28515625" bestFit="1" customWidth="1"/>
    <col min="3033" max="3033" width="8.140625" bestFit="1" customWidth="1"/>
    <col min="3034" max="3034" width="7.140625" bestFit="1" customWidth="1"/>
    <col min="3035" max="3035" width="4.140625" bestFit="1" customWidth="1"/>
    <col min="3036" max="3036" width="7.140625" bestFit="1" customWidth="1"/>
    <col min="3037" max="3037" width="4.140625" bestFit="1" customWidth="1"/>
    <col min="3038" max="3040" width="2.28515625" bestFit="1" customWidth="1"/>
    <col min="3041" max="3041" width="7.140625" bestFit="1" customWidth="1"/>
    <col min="3042" max="3042" width="4.140625" bestFit="1" customWidth="1"/>
    <col min="3043" max="3044" width="2.28515625" bestFit="1" customWidth="1"/>
    <col min="3045" max="3046" width="3.28515625" bestFit="1" customWidth="1"/>
    <col min="3047" max="3047" width="7.140625" bestFit="1" customWidth="1"/>
    <col min="3048" max="3048" width="4.140625" bestFit="1" customWidth="1"/>
    <col min="3049" max="3053" width="2.28515625" bestFit="1" customWidth="1"/>
    <col min="3054" max="3054" width="3.28515625" bestFit="1" customWidth="1"/>
    <col min="3055" max="3055" width="7.140625" bestFit="1" customWidth="1"/>
    <col min="3056" max="3056" width="4.140625" bestFit="1" customWidth="1"/>
    <col min="3057" max="3058" width="2.28515625" bestFit="1" customWidth="1"/>
    <col min="3059" max="3060" width="3.28515625" bestFit="1" customWidth="1"/>
    <col min="3061" max="3061" width="7.140625" bestFit="1" customWidth="1"/>
    <col min="3062" max="3062" width="4.140625" bestFit="1" customWidth="1"/>
    <col min="3063" max="3065" width="2.28515625" bestFit="1" customWidth="1"/>
    <col min="3066" max="3067" width="3.28515625" bestFit="1" customWidth="1"/>
    <col min="3068" max="3068" width="7.140625" bestFit="1" customWidth="1"/>
    <col min="3069" max="3069" width="4.140625" bestFit="1" customWidth="1"/>
    <col min="3070" max="3072" width="2.28515625" bestFit="1" customWidth="1"/>
    <col min="3073" max="3073" width="3.28515625" bestFit="1" customWidth="1"/>
    <col min="3074" max="3074" width="7.140625" bestFit="1" customWidth="1"/>
    <col min="3075" max="3075" width="4.140625" bestFit="1" customWidth="1"/>
    <col min="3076" max="3078" width="3.28515625" bestFit="1" customWidth="1"/>
    <col min="3079" max="3079" width="7.140625" bestFit="1" customWidth="1"/>
    <col min="3080" max="3080" width="4.140625" bestFit="1" customWidth="1"/>
    <col min="3081" max="3081" width="7.140625" bestFit="1" customWidth="1"/>
    <col min="3082" max="3082" width="4.140625" bestFit="1" customWidth="1"/>
    <col min="3083" max="3083" width="7.140625" bestFit="1" customWidth="1"/>
    <col min="3084" max="3084" width="5.140625" bestFit="1" customWidth="1"/>
    <col min="3085" max="3085" width="2.28515625" bestFit="1" customWidth="1"/>
    <col min="3086" max="3086" width="8.140625" bestFit="1" customWidth="1"/>
    <col min="3087" max="3087" width="5.140625" bestFit="1" customWidth="1"/>
    <col min="3088" max="3088" width="8.140625" bestFit="1" customWidth="1"/>
    <col min="3089" max="3089" width="7.140625" bestFit="1" customWidth="1"/>
    <col min="3090" max="3090" width="5.140625" bestFit="1" customWidth="1"/>
    <col min="3091" max="3091" width="2.28515625" bestFit="1" customWidth="1"/>
    <col min="3092" max="3092" width="7.140625" bestFit="1" customWidth="1"/>
    <col min="3093" max="3093" width="4.140625" bestFit="1" customWidth="1"/>
    <col min="3094" max="3095" width="2.28515625" bestFit="1" customWidth="1"/>
    <col min="3096" max="3098" width="3.28515625" bestFit="1" customWidth="1"/>
    <col min="3099" max="3099" width="7.140625" bestFit="1" customWidth="1"/>
    <col min="3100" max="3100" width="4.140625" bestFit="1" customWidth="1"/>
    <col min="3101" max="3102" width="2.28515625" bestFit="1" customWidth="1"/>
    <col min="3103" max="3105" width="3.28515625" bestFit="1" customWidth="1"/>
    <col min="3106" max="3106" width="7.140625" bestFit="1" customWidth="1"/>
    <col min="3107" max="3107" width="4.140625" bestFit="1" customWidth="1"/>
    <col min="3108" max="3111" width="2.28515625" bestFit="1" customWidth="1"/>
    <col min="3112" max="3113" width="3.28515625" bestFit="1" customWidth="1"/>
    <col min="3114" max="3114" width="7.140625" bestFit="1" customWidth="1"/>
    <col min="3115" max="3115" width="4.140625" bestFit="1" customWidth="1"/>
    <col min="3116" max="3116" width="2.28515625" bestFit="1" customWidth="1"/>
    <col min="3117" max="3118" width="3.28515625" bestFit="1" customWidth="1"/>
    <col min="3119" max="3119" width="7.140625" bestFit="1" customWidth="1"/>
    <col min="3120" max="3120" width="4.140625" bestFit="1" customWidth="1"/>
    <col min="3121" max="3121" width="2.28515625" bestFit="1" customWidth="1"/>
    <col min="3122" max="3122" width="7.140625" bestFit="1" customWidth="1"/>
    <col min="3123" max="3123" width="4.140625" bestFit="1" customWidth="1"/>
    <col min="3124" max="3124" width="3.28515625" bestFit="1" customWidth="1"/>
    <col min="3125" max="3125" width="7.140625" bestFit="1" customWidth="1"/>
    <col min="3126" max="3126" width="4.140625" bestFit="1" customWidth="1"/>
    <col min="3127" max="3127" width="7.140625" bestFit="1" customWidth="1"/>
    <col min="3128" max="3128" width="5.140625" bestFit="1" customWidth="1"/>
    <col min="3129" max="3130" width="8.140625" bestFit="1" customWidth="1"/>
    <col min="3131" max="3131" width="5.140625" bestFit="1" customWidth="1"/>
    <col min="3132" max="3132" width="2.28515625" bestFit="1" customWidth="1"/>
    <col min="3133" max="3133" width="7.140625" bestFit="1" customWidth="1"/>
    <col min="3134" max="3134" width="4.140625" bestFit="1" customWidth="1"/>
    <col min="3135" max="3135" width="2.28515625" bestFit="1" customWidth="1"/>
    <col min="3136" max="3137" width="3.28515625" bestFit="1" customWidth="1"/>
    <col min="3138" max="3138" width="7.140625" bestFit="1" customWidth="1"/>
    <col min="3139" max="3139" width="4.140625" bestFit="1" customWidth="1"/>
    <col min="3140" max="3141" width="2.28515625" bestFit="1" customWidth="1"/>
    <col min="3142" max="3142" width="3.28515625" bestFit="1" customWidth="1"/>
    <col min="3143" max="3143" width="7.140625" bestFit="1" customWidth="1"/>
    <col min="3144" max="3144" width="4.140625" bestFit="1" customWidth="1"/>
    <col min="3145" max="3146" width="2.28515625" bestFit="1" customWidth="1"/>
    <col min="3147" max="3148" width="3.28515625" bestFit="1" customWidth="1"/>
    <col min="3149" max="3149" width="7.140625" bestFit="1" customWidth="1"/>
    <col min="3150" max="3150" width="4.140625" bestFit="1" customWidth="1"/>
    <col min="3151" max="3151" width="2.28515625" bestFit="1" customWidth="1"/>
    <col min="3152" max="3154" width="3.28515625" bestFit="1" customWidth="1"/>
    <col min="3155" max="3155" width="7.140625" bestFit="1" customWidth="1"/>
    <col min="3156" max="3156" width="4.140625" bestFit="1" customWidth="1"/>
    <col min="3157" max="3158" width="2.28515625" bestFit="1" customWidth="1"/>
    <col min="3159" max="3159" width="7.140625" bestFit="1" customWidth="1"/>
    <col min="3160" max="3160" width="4.140625" bestFit="1" customWidth="1"/>
    <col min="3161" max="3162" width="2.28515625" bestFit="1" customWidth="1"/>
    <col min="3163" max="3163" width="7.140625" bestFit="1" customWidth="1"/>
    <col min="3164" max="3164" width="4.140625" bestFit="1" customWidth="1"/>
    <col min="3165" max="3165" width="7.140625" bestFit="1" customWidth="1"/>
    <col min="3166" max="3166" width="5.140625" bestFit="1" customWidth="1"/>
    <col min="3167" max="3167" width="3.28515625" bestFit="1" customWidth="1"/>
    <col min="3168" max="3168" width="8.140625" bestFit="1" customWidth="1"/>
    <col min="3169" max="3169" width="5.140625" bestFit="1" customWidth="1"/>
    <col min="3170" max="3171" width="8.140625" bestFit="1" customWidth="1"/>
    <col min="3172" max="3172" width="5.140625" bestFit="1" customWidth="1"/>
    <col min="3173" max="3173" width="7.140625" bestFit="1" customWidth="1"/>
    <col min="3174" max="3174" width="8.140625" bestFit="1" customWidth="1"/>
    <col min="3175" max="3175" width="5.140625" bestFit="1" customWidth="1"/>
    <col min="3176" max="3176" width="7.140625" bestFit="1" customWidth="1"/>
    <col min="3177" max="3177" width="8.140625" bestFit="1" customWidth="1"/>
    <col min="3178" max="3178" width="5.140625" bestFit="1" customWidth="1"/>
    <col min="3179" max="3179" width="7.140625" bestFit="1" customWidth="1"/>
    <col min="3180" max="3180" width="8.140625" bestFit="1" customWidth="1"/>
    <col min="3181" max="3185" width="32.85546875" bestFit="1" customWidth="1"/>
    <col min="3186" max="3188" width="2.140625" bestFit="1" customWidth="1"/>
    <col min="3189" max="3192" width="3.140625" bestFit="1" customWidth="1"/>
    <col min="3193" max="3193" width="7.140625" bestFit="1" customWidth="1"/>
    <col min="3194" max="3194" width="4.140625" bestFit="1" customWidth="1"/>
    <col min="3195" max="3197" width="2.140625" bestFit="1" customWidth="1"/>
    <col min="3198" max="3200" width="3.140625" bestFit="1" customWidth="1"/>
    <col min="3201" max="3201" width="7.140625" bestFit="1" customWidth="1"/>
    <col min="3202" max="3202" width="4.140625" bestFit="1" customWidth="1"/>
    <col min="3203" max="3203" width="2.140625" bestFit="1" customWidth="1"/>
    <col min="3204" max="3207" width="3.140625" bestFit="1" customWidth="1"/>
    <col min="3208" max="3208" width="7.140625" bestFit="1" customWidth="1"/>
    <col min="3209" max="3209" width="4.140625" bestFit="1" customWidth="1"/>
    <col min="3210" max="3212" width="2.140625" bestFit="1" customWidth="1"/>
    <col min="3213" max="3216" width="3.140625" bestFit="1" customWidth="1"/>
    <col min="3217" max="3217" width="7.140625" bestFit="1" customWidth="1"/>
    <col min="3218" max="3218" width="5.140625" bestFit="1" customWidth="1"/>
    <col min="3219" max="3219" width="2.140625" bestFit="1" customWidth="1"/>
    <col min="3220" max="3220" width="3.140625" bestFit="1" customWidth="1"/>
    <col min="3221" max="3221" width="8.140625" bestFit="1" customWidth="1"/>
    <col min="3222" max="3222" width="5.140625" bestFit="1" customWidth="1"/>
    <col min="3223" max="3223" width="3.140625" bestFit="1" customWidth="1"/>
    <col min="3224" max="3224" width="8.140625" bestFit="1" customWidth="1"/>
    <col min="3225" max="3225" width="7.140625" bestFit="1" customWidth="1"/>
    <col min="3226" max="3226" width="4.140625" bestFit="1" customWidth="1"/>
    <col min="3227" max="3231" width="2.140625" bestFit="1" customWidth="1"/>
    <col min="3232" max="3232" width="7.140625" bestFit="1" customWidth="1"/>
    <col min="3233" max="3233" width="4.140625" bestFit="1" customWidth="1"/>
    <col min="3234" max="3239" width="2.140625" bestFit="1" customWidth="1"/>
    <col min="3240" max="3242" width="3.140625" bestFit="1" customWidth="1"/>
    <col min="3243" max="3243" width="7.140625" bestFit="1" customWidth="1"/>
    <col min="3244" max="3244" width="4.140625" bestFit="1" customWidth="1"/>
    <col min="3245" max="3249" width="2.140625" bestFit="1" customWidth="1"/>
    <col min="3250" max="3252" width="3.140625" bestFit="1" customWidth="1"/>
    <col min="3253" max="3253" width="7.140625" bestFit="1" customWidth="1"/>
    <col min="3254" max="3254" width="4.140625" bestFit="1" customWidth="1"/>
    <col min="3255" max="3259" width="2.140625" bestFit="1" customWidth="1"/>
    <col min="3260" max="3261" width="3.140625" bestFit="1" customWidth="1"/>
    <col min="3262" max="3262" width="7.140625" bestFit="1" customWidth="1"/>
    <col min="3263" max="3263" width="4.140625" bestFit="1" customWidth="1"/>
    <col min="3264" max="3266" width="2.140625" bestFit="1" customWidth="1"/>
    <col min="3267" max="3270" width="3.140625" bestFit="1" customWidth="1"/>
    <col min="3271" max="3271" width="7.140625" bestFit="1" customWidth="1"/>
    <col min="3272" max="3272" width="4.140625" bestFit="1" customWidth="1"/>
    <col min="3273" max="3274" width="2.140625" bestFit="1" customWidth="1"/>
    <col min="3275" max="3278" width="3.140625" bestFit="1" customWidth="1"/>
    <col min="3279" max="3279" width="7.140625" bestFit="1" customWidth="1"/>
    <col min="3280" max="3280" width="4.140625" bestFit="1" customWidth="1"/>
    <col min="3281" max="3282" width="3.140625" bestFit="1" customWidth="1"/>
    <col min="3283" max="3283" width="7.140625" bestFit="1" customWidth="1"/>
    <col min="3284" max="3284" width="4.140625" bestFit="1" customWidth="1"/>
    <col min="3285" max="3285" width="2.140625" bestFit="1" customWidth="1"/>
    <col min="3286" max="3289" width="3.140625" bestFit="1" customWidth="1"/>
    <col min="3290" max="3290" width="7.140625" bestFit="1" customWidth="1"/>
    <col min="3291" max="3291" width="4.140625" bestFit="1" customWidth="1"/>
    <col min="3292" max="3292" width="2.140625" bestFit="1" customWidth="1"/>
    <col min="3293" max="3293" width="3.140625" bestFit="1" customWidth="1"/>
    <col min="3294" max="3294" width="7.140625" bestFit="1" customWidth="1"/>
    <col min="3295" max="3295" width="5.140625" bestFit="1" customWidth="1"/>
    <col min="3296" max="3296" width="2.140625" bestFit="1" customWidth="1"/>
    <col min="3297" max="3297" width="8.140625" bestFit="1" customWidth="1"/>
    <col min="3298" max="3298" width="5.140625" bestFit="1" customWidth="1"/>
    <col min="3299" max="3299" width="3.140625" bestFit="1" customWidth="1"/>
    <col min="3300" max="3300" width="8.140625" bestFit="1" customWidth="1"/>
    <col min="3301" max="3301" width="7.140625" bestFit="1" customWidth="1"/>
    <col min="3302" max="3302" width="4.140625" bestFit="1" customWidth="1"/>
    <col min="3303" max="3305" width="2.140625" bestFit="1" customWidth="1"/>
    <col min="3306" max="3306" width="7.140625" bestFit="1" customWidth="1"/>
    <col min="3307" max="3307" width="4.140625" bestFit="1" customWidth="1"/>
    <col min="3308" max="3312" width="2.140625" bestFit="1" customWidth="1"/>
    <col min="3313" max="3314" width="3.140625" bestFit="1" customWidth="1"/>
    <col min="3315" max="3315" width="7.140625" bestFit="1" customWidth="1"/>
    <col min="3316" max="3316" width="4.140625" bestFit="1" customWidth="1"/>
    <col min="3317" max="3319" width="2.140625" bestFit="1" customWidth="1"/>
    <col min="3320" max="3322" width="3.140625" bestFit="1" customWidth="1"/>
    <col min="3323" max="3323" width="7.140625" bestFit="1" customWidth="1"/>
    <col min="3324" max="3324" width="4.140625" bestFit="1" customWidth="1"/>
    <col min="3325" max="3327" width="2.140625" bestFit="1" customWidth="1"/>
    <col min="3328" max="3329" width="3.140625" bestFit="1" customWidth="1"/>
    <col min="3330" max="3330" width="7.140625" bestFit="1" customWidth="1"/>
    <col min="3331" max="3331" width="4.140625" bestFit="1" customWidth="1"/>
    <col min="3332" max="3334" width="2.140625" bestFit="1" customWidth="1"/>
    <col min="3335" max="3337" width="3.140625" bestFit="1" customWidth="1"/>
    <col min="3338" max="3338" width="7.140625" bestFit="1" customWidth="1"/>
    <col min="3339" max="3339" width="4.140625" bestFit="1" customWidth="1"/>
    <col min="3340" max="3341" width="2.140625" bestFit="1" customWidth="1"/>
    <col min="3342" max="3342" width="7.140625" bestFit="1" customWidth="1"/>
    <col min="3343" max="3343" width="4.140625" bestFit="1" customWidth="1"/>
    <col min="3344" max="3345" width="3.140625" bestFit="1" customWidth="1"/>
    <col min="3346" max="3346" width="7.140625" bestFit="1" customWidth="1"/>
    <col min="3347" max="3347" width="4.140625" bestFit="1" customWidth="1"/>
    <col min="3348" max="3348" width="2.140625" bestFit="1" customWidth="1"/>
    <col min="3349" max="3349" width="7.140625" bestFit="1" customWidth="1"/>
    <col min="3350" max="3350" width="4.140625" bestFit="1" customWidth="1"/>
    <col min="3351" max="3352" width="2.140625" bestFit="1" customWidth="1"/>
    <col min="3353" max="3353" width="3.140625" bestFit="1" customWidth="1"/>
    <col min="3354" max="3354" width="7.140625" bestFit="1" customWidth="1"/>
    <col min="3355" max="3355" width="5.140625" bestFit="1" customWidth="1"/>
    <col min="3356" max="3357" width="2.140625" bestFit="1" customWidth="1"/>
    <col min="3358" max="3358" width="8.140625" bestFit="1" customWidth="1"/>
    <col min="3359" max="3359" width="7.140625" bestFit="1" customWidth="1"/>
    <col min="3360" max="3360" width="4.140625" bestFit="1" customWidth="1"/>
    <col min="3361" max="3361" width="7.140625" bestFit="1" customWidth="1"/>
    <col min="3362" max="3362" width="4.140625" bestFit="1" customWidth="1"/>
    <col min="3363" max="3365" width="2.140625" bestFit="1" customWidth="1"/>
    <col min="3366" max="3366" width="7.140625" bestFit="1" customWidth="1"/>
    <col min="3367" max="3367" width="4.140625" bestFit="1" customWidth="1"/>
    <col min="3368" max="3369" width="2.140625" bestFit="1" customWidth="1"/>
    <col min="3370" max="3371" width="3.140625" bestFit="1" customWidth="1"/>
    <col min="3372" max="3372" width="7.140625" bestFit="1" customWidth="1"/>
    <col min="3373" max="3373" width="4.140625" bestFit="1" customWidth="1"/>
    <col min="3374" max="3378" width="2.140625" bestFit="1" customWidth="1"/>
    <col min="3379" max="3379" width="3.140625" bestFit="1" customWidth="1"/>
    <col min="3380" max="3380" width="7.140625" bestFit="1" customWidth="1"/>
    <col min="3381" max="3381" width="4.140625" bestFit="1" customWidth="1"/>
    <col min="3382" max="3383" width="2.140625" bestFit="1" customWidth="1"/>
    <col min="3384" max="3385" width="3.140625" bestFit="1" customWidth="1"/>
    <col min="3386" max="3386" width="7.140625" bestFit="1" customWidth="1"/>
    <col min="3387" max="3387" width="4.140625" bestFit="1" customWidth="1"/>
    <col min="3388" max="3390" width="2.140625" bestFit="1" customWidth="1"/>
    <col min="3391" max="3392" width="3.140625" bestFit="1" customWidth="1"/>
    <col min="3393" max="3393" width="7.140625" bestFit="1" customWidth="1"/>
    <col min="3394" max="3394" width="4.140625" bestFit="1" customWidth="1"/>
    <col min="3395" max="3397" width="2.140625" bestFit="1" customWidth="1"/>
    <col min="3398" max="3398" width="3.140625" bestFit="1" customWidth="1"/>
    <col min="3399" max="3399" width="7.140625" bestFit="1" customWidth="1"/>
    <col min="3400" max="3400" width="4.140625" bestFit="1" customWidth="1"/>
    <col min="3401" max="3403" width="3.140625" bestFit="1" customWidth="1"/>
    <col min="3404" max="3404" width="7.140625" bestFit="1" customWidth="1"/>
    <col min="3405" max="3405" width="4.140625" bestFit="1" customWidth="1"/>
    <col min="3406" max="3406" width="7.140625" bestFit="1" customWidth="1"/>
    <col min="3407" max="3407" width="4.140625" bestFit="1" customWidth="1"/>
    <col min="3408" max="3408" width="7.140625" bestFit="1" customWidth="1"/>
    <col min="3409" max="3409" width="5.140625" bestFit="1" customWidth="1"/>
    <col min="3410" max="3410" width="2.140625" bestFit="1" customWidth="1"/>
    <col min="3411" max="3411" width="8.140625" bestFit="1" customWidth="1"/>
    <col min="3412" max="3412" width="5.140625" bestFit="1" customWidth="1"/>
    <col min="3413" max="3413" width="8.140625" bestFit="1" customWidth="1"/>
    <col min="3414" max="3414" width="7.140625" bestFit="1" customWidth="1"/>
    <col min="3415" max="3415" width="5.140625" bestFit="1" customWidth="1"/>
    <col min="3416" max="3416" width="2.140625" bestFit="1" customWidth="1"/>
    <col min="3417" max="3417" width="7.140625" bestFit="1" customWidth="1"/>
    <col min="3418" max="3418" width="4.140625" bestFit="1" customWidth="1"/>
    <col min="3419" max="3420" width="2.140625" bestFit="1" customWidth="1"/>
    <col min="3421" max="3423" width="3.140625" bestFit="1" customWidth="1"/>
    <col min="3424" max="3424" width="7.140625" bestFit="1" customWidth="1"/>
    <col min="3425" max="3425" width="4.140625" bestFit="1" customWidth="1"/>
    <col min="3426" max="3427" width="2.140625" bestFit="1" customWidth="1"/>
    <col min="3428" max="3430" width="3.140625" bestFit="1" customWidth="1"/>
    <col min="3431" max="3431" width="7.140625" bestFit="1" customWidth="1"/>
    <col min="3432" max="3432" width="4.140625" bestFit="1" customWidth="1"/>
    <col min="3433" max="3436" width="2.140625" bestFit="1" customWidth="1"/>
    <col min="3437" max="3438" width="3.140625" bestFit="1" customWidth="1"/>
    <col min="3439" max="3439" width="7.140625" bestFit="1" customWidth="1"/>
    <col min="3440" max="3440" width="4.140625" bestFit="1" customWidth="1"/>
    <col min="3441" max="3441" width="2.140625" bestFit="1" customWidth="1"/>
    <col min="3442" max="3443" width="3.140625" bestFit="1" customWidth="1"/>
    <col min="3444" max="3444" width="7.140625" bestFit="1" customWidth="1"/>
    <col min="3445" max="3445" width="4.140625" bestFit="1" customWidth="1"/>
    <col min="3446" max="3446" width="2.140625" bestFit="1" customWidth="1"/>
    <col min="3447" max="3447" width="7.140625" bestFit="1" customWidth="1"/>
    <col min="3448" max="3448" width="4.140625" bestFit="1" customWidth="1"/>
    <col min="3449" max="3449" width="3.140625" bestFit="1" customWidth="1"/>
    <col min="3450" max="3450" width="7.140625" bestFit="1" customWidth="1"/>
    <col min="3451" max="3451" width="4.140625" bestFit="1" customWidth="1"/>
    <col min="3452" max="3452" width="7.140625" bestFit="1" customWidth="1"/>
    <col min="3453" max="3453" width="5.140625" bestFit="1" customWidth="1"/>
    <col min="3454" max="3455" width="8.140625" bestFit="1" customWidth="1"/>
    <col min="3456" max="3456" width="5.140625" bestFit="1" customWidth="1"/>
    <col min="3457" max="3457" width="2.140625" bestFit="1" customWidth="1"/>
    <col min="3458" max="3458" width="7.140625" bestFit="1" customWidth="1"/>
    <col min="3459" max="3459" width="4.140625" bestFit="1" customWidth="1"/>
    <col min="3460" max="3460" width="2.140625" bestFit="1" customWidth="1"/>
    <col min="3461" max="3462" width="3.140625" bestFit="1" customWidth="1"/>
    <col min="3463" max="3463" width="7.140625" bestFit="1" customWidth="1"/>
    <col min="3464" max="3464" width="4.140625" bestFit="1" customWidth="1"/>
    <col min="3465" max="3466" width="2.140625" bestFit="1" customWidth="1"/>
    <col min="3467" max="3467" width="3.140625" bestFit="1" customWidth="1"/>
    <col min="3468" max="3468" width="7.140625" bestFit="1" customWidth="1"/>
    <col min="3469" max="3469" width="4.140625" bestFit="1" customWidth="1"/>
    <col min="3470" max="3471" width="2.140625" bestFit="1" customWidth="1"/>
    <col min="3472" max="3473" width="3.140625" bestFit="1" customWidth="1"/>
    <col min="3474" max="3474" width="7.140625" bestFit="1" customWidth="1"/>
    <col min="3475" max="3475" width="4.140625" bestFit="1" customWidth="1"/>
    <col min="3476" max="3476" width="2.140625" bestFit="1" customWidth="1"/>
    <col min="3477" max="3479" width="3.140625" bestFit="1" customWidth="1"/>
    <col min="3480" max="3480" width="7.140625" bestFit="1" customWidth="1"/>
    <col min="3481" max="3481" width="4.140625" bestFit="1" customWidth="1"/>
    <col min="3482" max="3483" width="2.140625" bestFit="1" customWidth="1"/>
    <col min="3484" max="3484" width="7.140625" bestFit="1" customWidth="1"/>
    <col min="3485" max="3485" width="4.140625" bestFit="1" customWidth="1"/>
    <col min="3486" max="3487" width="2.140625" bestFit="1" customWidth="1"/>
    <col min="3488" max="3488" width="7.140625" bestFit="1" customWidth="1"/>
    <col min="3489" max="3489" width="4.140625" bestFit="1" customWidth="1"/>
    <col min="3490" max="3490" width="7.140625" bestFit="1" customWidth="1"/>
    <col min="3491" max="3491" width="5.140625" bestFit="1" customWidth="1"/>
    <col min="3492" max="3492" width="3.140625" bestFit="1" customWidth="1"/>
    <col min="3493" max="3493" width="8.140625" bestFit="1" customWidth="1"/>
    <col min="3494" max="3494" width="5.140625" bestFit="1" customWidth="1"/>
    <col min="3495" max="3496" width="8.140625" bestFit="1" customWidth="1"/>
    <col min="3497" max="3497" width="5.140625" bestFit="1" customWidth="1"/>
    <col min="3498" max="3498" width="7.140625" bestFit="1" customWidth="1"/>
    <col min="3499" max="3499" width="8.140625" bestFit="1" customWidth="1"/>
    <col min="3500" max="3500" width="5.140625" bestFit="1" customWidth="1"/>
    <col min="3501" max="3501" width="7.140625" bestFit="1" customWidth="1"/>
    <col min="3502" max="3502" width="8.140625" bestFit="1" customWidth="1"/>
    <col min="3503" max="3503" width="5.140625" bestFit="1" customWidth="1"/>
    <col min="3504" max="3504" width="7.140625" bestFit="1" customWidth="1"/>
    <col min="3505" max="3505" width="8.140625" bestFit="1" customWidth="1"/>
    <col min="3506" max="3510" width="32.85546875" bestFit="1" customWidth="1"/>
    <col min="3511" max="3513" width="3.140625" bestFit="1" customWidth="1"/>
    <col min="3514" max="3514" width="7.140625" bestFit="1" customWidth="1"/>
    <col min="3515" max="3515" width="4.140625" bestFit="1" customWidth="1"/>
    <col min="3516" max="3516" width="7.140625" bestFit="1" customWidth="1"/>
    <col min="3517" max="3517" width="4.140625" bestFit="1" customWidth="1"/>
    <col min="3518" max="3518" width="7.140625" bestFit="1" customWidth="1"/>
    <col min="3519" max="3519" width="5.140625" bestFit="1" customWidth="1"/>
    <col min="3520" max="3520" width="2.140625" bestFit="1" customWidth="1"/>
    <col min="3521" max="3521" width="8.140625" bestFit="1" customWidth="1"/>
    <col min="3522" max="3522" width="5.140625" bestFit="1" customWidth="1"/>
    <col min="3523" max="3523" width="8.140625" bestFit="1" customWidth="1"/>
    <col min="3524" max="3524" width="7.140625" bestFit="1" customWidth="1"/>
    <col min="3525" max="3525" width="5.140625" bestFit="1" customWidth="1"/>
    <col min="3526" max="3526" width="2.140625" bestFit="1" customWidth="1"/>
    <col min="3527" max="3527" width="7.140625" bestFit="1" customWidth="1"/>
    <col min="3528" max="3528" width="4.140625" bestFit="1" customWidth="1"/>
    <col min="3529" max="3530" width="2.140625" bestFit="1" customWidth="1"/>
    <col min="3531" max="3533" width="3.140625" bestFit="1" customWidth="1"/>
    <col min="3534" max="3534" width="7.140625" bestFit="1" customWidth="1"/>
    <col min="3535" max="3535" width="4.140625" bestFit="1" customWidth="1"/>
    <col min="3536" max="3537" width="2.140625" bestFit="1" customWidth="1"/>
    <col min="3538" max="3540" width="3.140625" bestFit="1" customWidth="1"/>
    <col min="3541" max="3541" width="7.140625" bestFit="1" customWidth="1"/>
    <col min="3542" max="3542" width="4.140625" bestFit="1" customWidth="1"/>
    <col min="3543" max="3546" width="2.140625" bestFit="1" customWidth="1"/>
    <col min="3547" max="3548" width="3.140625" bestFit="1" customWidth="1"/>
    <col min="3549" max="3549" width="7.140625" bestFit="1" customWidth="1"/>
    <col min="3550" max="3550" width="4.140625" bestFit="1" customWidth="1"/>
    <col min="3551" max="3551" width="2.140625" bestFit="1" customWidth="1"/>
    <col min="3552" max="3553" width="3.140625" bestFit="1" customWidth="1"/>
    <col min="3554" max="3554" width="7.140625" bestFit="1" customWidth="1"/>
    <col min="3555" max="3555" width="4.140625" bestFit="1" customWidth="1"/>
    <col min="3556" max="3556" width="2.140625" bestFit="1" customWidth="1"/>
    <col min="3557" max="3557" width="7.140625" bestFit="1" customWidth="1"/>
    <col min="3558" max="3558" width="4.140625" bestFit="1" customWidth="1"/>
    <col min="3559" max="3559" width="3.140625" bestFit="1" customWidth="1"/>
    <col min="3560" max="3560" width="7.140625" bestFit="1" customWidth="1"/>
    <col min="3561" max="3561" width="4.140625" bestFit="1" customWidth="1"/>
    <col min="3562" max="3562" width="7.140625" bestFit="1" customWidth="1"/>
    <col min="3563" max="3563" width="5.140625" bestFit="1" customWidth="1"/>
    <col min="3564" max="3565" width="8.140625" bestFit="1" customWidth="1"/>
    <col min="3566" max="3566" width="5.140625" bestFit="1" customWidth="1"/>
    <col min="3567" max="3567" width="2.140625" bestFit="1" customWidth="1"/>
    <col min="3568" max="3568" width="7.140625" bestFit="1" customWidth="1"/>
    <col min="3569" max="3569" width="4.140625" bestFit="1" customWidth="1"/>
    <col min="3570" max="3570" width="2.140625" bestFit="1" customWidth="1"/>
    <col min="3571" max="3572" width="3.140625" bestFit="1" customWidth="1"/>
    <col min="3573" max="3573" width="7.140625" bestFit="1" customWidth="1"/>
    <col min="3574" max="3574" width="4.140625" bestFit="1" customWidth="1"/>
    <col min="3575" max="3576" width="2.140625" bestFit="1" customWidth="1"/>
    <col min="3577" max="3577" width="3.140625" bestFit="1" customWidth="1"/>
    <col min="3578" max="3578" width="7.140625" bestFit="1" customWidth="1"/>
    <col min="3579" max="3579" width="4.140625" bestFit="1" customWidth="1"/>
    <col min="3580" max="3581" width="2.140625" bestFit="1" customWidth="1"/>
    <col min="3582" max="3583" width="3.140625" bestFit="1" customWidth="1"/>
    <col min="3584" max="3584" width="7.140625" bestFit="1" customWidth="1"/>
    <col min="3585" max="3585" width="4.140625" bestFit="1" customWidth="1"/>
    <col min="3586" max="3586" width="2.140625" bestFit="1" customWidth="1"/>
    <col min="3587" max="3589" width="3.140625" bestFit="1" customWidth="1"/>
    <col min="3590" max="3590" width="7.140625" bestFit="1" customWidth="1"/>
    <col min="3591" max="3591" width="4.140625" bestFit="1" customWidth="1"/>
    <col min="3592" max="3593" width="2.140625" bestFit="1" customWidth="1"/>
    <col min="3594" max="3594" width="7.140625" bestFit="1" customWidth="1"/>
    <col min="3595" max="3595" width="4.140625" bestFit="1" customWidth="1"/>
    <col min="3596" max="3597" width="2.140625" bestFit="1" customWidth="1"/>
    <col min="3598" max="3598" width="7.140625" bestFit="1" customWidth="1"/>
    <col min="3599" max="3599" width="4.140625" bestFit="1" customWidth="1"/>
    <col min="3600" max="3600" width="7.140625" bestFit="1" customWidth="1"/>
    <col min="3601" max="3601" width="5.140625" bestFit="1" customWidth="1"/>
    <col min="3602" max="3602" width="3.140625" bestFit="1" customWidth="1"/>
    <col min="3603" max="3603" width="8.140625" bestFit="1" customWidth="1"/>
    <col min="3604" max="3604" width="5.140625" bestFit="1" customWidth="1"/>
    <col min="3605" max="3606" width="8.140625" bestFit="1" customWidth="1"/>
    <col min="3607" max="3607" width="5.140625" bestFit="1" customWidth="1"/>
    <col min="3608" max="3608" width="7.140625" bestFit="1" customWidth="1"/>
    <col min="3609" max="3609" width="8.140625" bestFit="1" customWidth="1"/>
    <col min="3610" max="3610" width="5.140625" bestFit="1" customWidth="1"/>
    <col min="3611" max="3611" width="7.140625" bestFit="1" customWidth="1"/>
    <col min="3612" max="3612" width="8.140625" bestFit="1" customWidth="1"/>
    <col min="3613" max="3613" width="5.140625" bestFit="1" customWidth="1"/>
    <col min="3614" max="3614" width="7.140625" bestFit="1" customWidth="1"/>
    <col min="3615" max="3615" width="8.140625" bestFit="1" customWidth="1"/>
    <col min="3616" max="3620" width="32.85546875" bestFit="1" customWidth="1"/>
    <col min="3621" max="3621" width="4.140625" bestFit="1" customWidth="1"/>
    <col min="3622" max="3622" width="7.140625" bestFit="1" customWidth="1"/>
    <col min="3623" max="3623" width="5.140625" bestFit="1" customWidth="1"/>
    <col min="3624" max="3625" width="8.140625" bestFit="1" customWidth="1"/>
    <col min="3626" max="3626" width="5.140625" bestFit="1" customWidth="1"/>
    <col min="3627" max="3627" width="2.140625" bestFit="1" customWidth="1"/>
    <col min="3628" max="3628" width="7.140625" bestFit="1" customWidth="1"/>
    <col min="3629" max="3629" width="4.140625" bestFit="1" customWidth="1"/>
    <col min="3630" max="3630" width="2.140625" bestFit="1" customWidth="1"/>
    <col min="3631" max="3632" width="3.140625" bestFit="1" customWidth="1"/>
    <col min="3633" max="3633" width="7.140625" bestFit="1" customWidth="1"/>
    <col min="3634" max="3634" width="4.140625" bestFit="1" customWidth="1"/>
    <col min="3635" max="3636" width="2.140625" bestFit="1" customWidth="1"/>
    <col min="3637" max="3637" width="3.140625" bestFit="1" customWidth="1"/>
    <col min="3638" max="3638" width="7.140625" bestFit="1" customWidth="1"/>
    <col min="3639" max="3639" width="4.140625" bestFit="1" customWidth="1"/>
    <col min="3640" max="3641" width="2.140625" bestFit="1" customWidth="1"/>
    <col min="3642" max="3643" width="3.140625" bestFit="1" customWidth="1"/>
    <col min="3644" max="3644" width="7.140625" bestFit="1" customWidth="1"/>
    <col min="3645" max="3645" width="4.140625" bestFit="1" customWidth="1"/>
    <col min="3646" max="3646" width="2.140625" bestFit="1" customWidth="1"/>
    <col min="3647" max="3649" width="3.140625" bestFit="1" customWidth="1"/>
    <col min="3650" max="3650" width="7.140625" bestFit="1" customWidth="1"/>
    <col min="3651" max="3651" width="4.140625" bestFit="1" customWidth="1"/>
    <col min="3652" max="3653" width="2.140625" bestFit="1" customWidth="1"/>
    <col min="3654" max="3654" width="7.140625" bestFit="1" customWidth="1"/>
    <col min="3655" max="3655" width="4.140625" bestFit="1" customWidth="1"/>
    <col min="3656" max="3657" width="2.140625" bestFit="1" customWidth="1"/>
    <col min="3658" max="3658" width="7.140625" bestFit="1" customWidth="1"/>
    <col min="3659" max="3659" width="4.140625" bestFit="1" customWidth="1"/>
    <col min="3660" max="3660" width="7.140625" bestFit="1" customWidth="1"/>
    <col min="3661" max="3661" width="5.140625" bestFit="1" customWidth="1"/>
    <col min="3662" max="3662" width="3.140625" bestFit="1" customWidth="1"/>
    <col min="3663" max="3663" width="8.140625" bestFit="1" customWidth="1"/>
    <col min="3664" max="3664" width="5.140625" bestFit="1" customWidth="1"/>
    <col min="3665" max="3666" width="8.140625" bestFit="1" customWidth="1"/>
    <col min="3667" max="3667" width="5.140625" bestFit="1" customWidth="1"/>
    <col min="3668" max="3668" width="7.140625" bestFit="1" customWidth="1"/>
    <col min="3669" max="3669" width="8.140625" bestFit="1" customWidth="1"/>
    <col min="3670" max="3670" width="5.140625" bestFit="1" customWidth="1"/>
    <col min="3671" max="3671" width="7.140625" bestFit="1" customWidth="1"/>
    <col min="3672" max="3672" width="8.140625" bestFit="1" customWidth="1"/>
    <col min="3673" max="3673" width="5.140625" bestFit="1" customWidth="1"/>
    <col min="3674" max="3674" width="7.140625" bestFit="1" customWidth="1"/>
    <col min="3675" max="3675" width="8.140625" bestFit="1" customWidth="1"/>
    <col min="3676" max="3680" width="32.85546875" bestFit="1" customWidth="1"/>
  </cols>
  <sheetData>
    <row r="1" spans="1:16">
      <c r="A1" s="22" t="s">
        <v>53</v>
      </c>
      <c r="B1" s="15" t="s">
        <v>740</v>
      </c>
      <c r="C1" s="20" t="s">
        <v>741</v>
      </c>
      <c r="D1" s="20" t="s">
        <v>742</v>
      </c>
      <c r="E1" s="20" t="s">
        <v>743</v>
      </c>
      <c r="F1" s="17" t="s">
        <v>744</v>
      </c>
      <c r="G1" t="s">
        <v>745</v>
      </c>
      <c r="H1" t="s">
        <v>746</v>
      </c>
      <c r="I1" s="22" t="s">
        <v>53</v>
      </c>
      <c r="J1" s="15" t="s">
        <v>747</v>
      </c>
      <c r="K1" s="17" t="s">
        <v>748</v>
      </c>
      <c r="L1" t="s">
        <v>749</v>
      </c>
      <c r="M1" t="s">
        <v>750</v>
      </c>
    </row>
    <row r="2" spans="1:16">
      <c r="A2" s="36" t="s">
        <v>751</v>
      </c>
      <c r="B2" s="23">
        <v>4</v>
      </c>
      <c r="C2" s="24">
        <v>0</v>
      </c>
      <c r="D2" s="24">
        <v>40</v>
      </c>
      <c r="E2" s="24">
        <v>21</v>
      </c>
      <c r="F2" s="25">
        <v>0</v>
      </c>
      <c r="G2">
        <f>SUM(B2:F2)</f>
        <v>65</v>
      </c>
      <c r="H2" s="37">
        <f>G2/$G$8</f>
        <v>9.878419452887538E-2</v>
      </c>
      <c r="I2" s="15" t="s">
        <v>751</v>
      </c>
      <c r="J2" s="23">
        <v>4357</v>
      </c>
      <c r="K2" s="25">
        <v>2073</v>
      </c>
      <c r="L2" s="37">
        <f>K2/J2</f>
        <v>0.4757860913472573</v>
      </c>
      <c r="M2" t="s">
        <v>752</v>
      </c>
    </row>
    <row r="3" spans="1:16">
      <c r="A3" s="35" t="s">
        <v>753</v>
      </c>
      <c r="B3" s="27">
        <v>61</v>
      </c>
      <c r="C3" s="28">
        <v>15</v>
      </c>
      <c r="D3" s="28">
        <v>35</v>
      </c>
      <c r="E3" s="28">
        <v>71</v>
      </c>
      <c r="F3" s="29">
        <v>79</v>
      </c>
      <c r="G3">
        <f>SUM(B3:F3)</f>
        <v>261</v>
      </c>
      <c r="H3" s="37">
        <f>G3/$G$8</f>
        <v>0.39665653495440728</v>
      </c>
      <c r="I3" s="26" t="s">
        <v>753</v>
      </c>
      <c r="J3" s="27">
        <v>2343</v>
      </c>
      <c r="K3" s="29">
        <v>3132</v>
      </c>
      <c r="L3" s="37">
        <f>K3/J3</f>
        <v>1.3367477592829706</v>
      </c>
      <c r="M3" t="s">
        <v>754</v>
      </c>
    </row>
    <row r="4" spans="1:16">
      <c r="A4" s="34" t="s">
        <v>24</v>
      </c>
      <c r="B4" s="27">
        <v>0</v>
      </c>
      <c r="C4" s="28">
        <v>0</v>
      </c>
      <c r="D4" s="28">
        <v>0</v>
      </c>
      <c r="E4" s="28">
        <v>0</v>
      </c>
      <c r="F4" s="29">
        <v>0</v>
      </c>
      <c r="G4">
        <f>SUM(B4:F4)</f>
        <v>0</v>
      </c>
      <c r="H4" s="37">
        <f>G4/$G$8</f>
        <v>0</v>
      </c>
      <c r="I4" s="26" t="s">
        <v>24</v>
      </c>
      <c r="J4" s="27">
        <v>8</v>
      </c>
      <c r="K4" s="29">
        <v>8</v>
      </c>
      <c r="L4" s="37">
        <f>K4/J4</f>
        <v>1</v>
      </c>
      <c r="M4" t="s">
        <v>755</v>
      </c>
      <c r="N4" t="s">
        <v>756</v>
      </c>
    </row>
    <row r="5" spans="1:16">
      <c r="A5" s="33" t="s">
        <v>757</v>
      </c>
      <c r="B5" s="27">
        <v>3</v>
      </c>
      <c r="C5" s="28">
        <v>2</v>
      </c>
      <c r="D5" s="28">
        <v>45</v>
      </c>
      <c r="E5" s="28">
        <v>12</v>
      </c>
      <c r="F5" s="29">
        <v>0</v>
      </c>
      <c r="G5">
        <f>SUM(B5:F5)</f>
        <v>62</v>
      </c>
      <c r="H5" s="37">
        <f>G5/$G$8</f>
        <v>9.4224924012158054E-2</v>
      </c>
      <c r="I5" s="26" t="s">
        <v>757</v>
      </c>
      <c r="J5" s="27">
        <v>3418</v>
      </c>
      <c r="K5" s="29">
        <v>1261</v>
      </c>
      <c r="L5" s="37">
        <f>K5/J5</f>
        <v>0.36892919836161497</v>
      </c>
      <c r="M5" t="s">
        <v>752</v>
      </c>
    </row>
    <row r="6" spans="1:16">
      <c r="A6" s="31" t="s">
        <v>758</v>
      </c>
      <c r="B6" s="27">
        <v>71</v>
      </c>
      <c r="C6" s="28">
        <v>10</v>
      </c>
      <c r="D6" s="28">
        <v>40</v>
      </c>
      <c r="E6" s="28">
        <v>52</v>
      </c>
      <c r="F6" s="29">
        <v>78</v>
      </c>
      <c r="G6">
        <f>SUM(B6:F6)</f>
        <v>251</v>
      </c>
      <c r="H6" s="37">
        <f>G6/$G$8</f>
        <v>0.38145896656534956</v>
      </c>
      <c r="I6" s="26" t="s">
        <v>758</v>
      </c>
      <c r="J6" s="27">
        <v>1193</v>
      </c>
      <c r="K6" s="29">
        <v>2131</v>
      </c>
      <c r="L6" s="37">
        <f>K6/J6</f>
        <v>1.7862531433361275</v>
      </c>
      <c r="M6" t="s">
        <v>754</v>
      </c>
    </row>
    <row r="7" spans="1:16">
      <c r="A7" s="32" t="s">
        <v>759</v>
      </c>
      <c r="B7" s="27">
        <v>2</v>
      </c>
      <c r="C7" s="28">
        <v>3</v>
      </c>
      <c r="D7" s="28">
        <v>3</v>
      </c>
      <c r="E7" s="28">
        <v>8</v>
      </c>
      <c r="F7" s="29">
        <v>3</v>
      </c>
      <c r="G7">
        <f>SUM(B7:F7)</f>
        <v>19</v>
      </c>
      <c r="H7" s="37">
        <f>G7/$G$8</f>
        <v>2.8875379939209727E-2</v>
      </c>
      <c r="I7" s="26" t="s">
        <v>759</v>
      </c>
      <c r="J7" s="27">
        <v>432</v>
      </c>
      <c r="K7" s="29">
        <v>414</v>
      </c>
      <c r="L7" s="37">
        <f>K7/J7</f>
        <v>0.95833333333333337</v>
      </c>
      <c r="M7" t="s">
        <v>755</v>
      </c>
      <c r="N7" t="s">
        <v>756</v>
      </c>
    </row>
    <row r="8" spans="1:16">
      <c r="A8" s="30" t="s">
        <v>760</v>
      </c>
      <c r="B8" s="18">
        <v>141</v>
      </c>
      <c r="C8" s="21">
        <v>30</v>
      </c>
      <c r="D8" s="21">
        <v>163</v>
      </c>
      <c r="E8" s="21">
        <v>164</v>
      </c>
      <c r="F8" s="19">
        <v>160</v>
      </c>
      <c r="G8">
        <f>SUM(B8:F8)</f>
        <v>658</v>
      </c>
      <c r="H8" s="37"/>
      <c r="I8" s="30" t="s">
        <v>760</v>
      </c>
      <c r="J8" s="18">
        <v>11751</v>
      </c>
      <c r="K8" s="19">
        <v>9019</v>
      </c>
      <c r="L8" s="37">
        <f>K8/J8</f>
        <v>0.76750914815760363</v>
      </c>
      <c r="M8" t="s">
        <v>761</v>
      </c>
    </row>
    <row r="9" spans="1:16">
      <c r="A9" t="s">
        <v>762</v>
      </c>
      <c r="B9" s="37">
        <f>B8/$G$8</f>
        <v>0.21428571428571427</v>
      </c>
      <c r="C9" s="37">
        <f>C8/$G$8</f>
        <v>4.5592705167173252E-2</v>
      </c>
      <c r="D9" s="37">
        <f>D8/$G$8</f>
        <v>0.24772036474164133</v>
      </c>
      <c r="E9" s="37">
        <f>E8/$G$8</f>
        <v>0.24924012158054712</v>
      </c>
      <c r="F9" s="37">
        <f>F8/$G$8</f>
        <v>0.24316109422492402</v>
      </c>
    </row>
    <row r="10" spans="1:16">
      <c r="A10" t="s">
        <v>750</v>
      </c>
      <c r="B10" t="s">
        <v>752</v>
      </c>
      <c r="C10" t="s">
        <v>763</v>
      </c>
      <c r="D10" t="s">
        <v>764</v>
      </c>
      <c r="E10" t="s">
        <v>764</v>
      </c>
      <c r="F10" t="s">
        <v>764</v>
      </c>
    </row>
    <row r="13" spans="1:16">
      <c r="A13" s="42" t="s">
        <v>36</v>
      </c>
      <c r="B13" s="43">
        <v>1</v>
      </c>
      <c r="D13" s="42" t="s">
        <v>37</v>
      </c>
      <c r="E13" s="43">
        <v>1</v>
      </c>
      <c r="G13" s="42" t="s">
        <v>38</v>
      </c>
      <c r="H13" s="43">
        <v>1</v>
      </c>
      <c r="J13" s="42" t="s">
        <v>39</v>
      </c>
      <c r="K13" s="43">
        <v>1</v>
      </c>
      <c r="M13" s="42" t="s">
        <v>40</v>
      </c>
      <c r="N13" s="43">
        <v>1</v>
      </c>
    </row>
    <row r="15" spans="1:16">
      <c r="A15" s="22" t="s">
        <v>765</v>
      </c>
      <c r="B15" s="16"/>
      <c r="D15" s="22" t="s">
        <v>765</v>
      </c>
      <c r="E15" s="16"/>
      <c r="G15" s="22" t="s">
        <v>765</v>
      </c>
      <c r="H15" s="16"/>
      <c r="J15" s="22" t="s">
        <v>765</v>
      </c>
      <c r="K15" s="16"/>
      <c r="M15" s="22" t="s">
        <v>765</v>
      </c>
      <c r="N15" s="16"/>
      <c r="P15" t="s">
        <v>766</v>
      </c>
    </row>
    <row r="16" spans="1:16">
      <c r="A16" s="15" t="s">
        <v>748</v>
      </c>
      <c r="B16" s="38">
        <v>813</v>
      </c>
      <c r="D16" s="15" t="s">
        <v>748</v>
      </c>
      <c r="E16" s="38">
        <v>147</v>
      </c>
      <c r="G16" s="15" t="s">
        <v>748</v>
      </c>
      <c r="H16" s="38">
        <v>734</v>
      </c>
      <c r="J16" s="15" t="s">
        <v>748</v>
      </c>
      <c r="K16" s="38">
        <v>929</v>
      </c>
      <c r="M16" s="15" t="s">
        <v>748</v>
      </c>
      <c r="N16" s="38">
        <v>877</v>
      </c>
      <c r="P16">
        <v>700</v>
      </c>
    </row>
    <row r="17" spans="1:16">
      <c r="A17" s="26" t="s">
        <v>767</v>
      </c>
      <c r="B17" s="39">
        <v>860</v>
      </c>
      <c r="D17" s="26" t="s">
        <v>767</v>
      </c>
      <c r="E17" s="39">
        <v>155</v>
      </c>
      <c r="G17" s="26" t="s">
        <v>767</v>
      </c>
      <c r="H17" s="39">
        <v>612</v>
      </c>
      <c r="J17" s="26" t="s">
        <v>767</v>
      </c>
      <c r="K17" s="39">
        <v>676</v>
      </c>
      <c r="M17" s="26" t="s">
        <v>767</v>
      </c>
      <c r="N17" s="39">
        <v>961</v>
      </c>
      <c r="P17">
        <v>652.79999999999995</v>
      </c>
    </row>
    <row r="18" spans="1:16">
      <c r="A18" s="40" t="s">
        <v>768</v>
      </c>
      <c r="B18" s="41">
        <v>1132</v>
      </c>
      <c r="D18" s="40" t="s">
        <v>768</v>
      </c>
      <c r="E18" s="41">
        <v>245</v>
      </c>
      <c r="G18" s="40" t="s">
        <v>768</v>
      </c>
      <c r="H18" s="41">
        <v>816</v>
      </c>
      <c r="J18" s="40" t="s">
        <v>768</v>
      </c>
      <c r="K18" s="41">
        <v>1287</v>
      </c>
      <c r="M18" s="40" t="s">
        <v>768</v>
      </c>
      <c r="N18" s="41">
        <v>1328</v>
      </c>
      <c r="P18">
        <v>962</v>
      </c>
    </row>
    <row r="19" spans="1:16">
      <c r="B19">
        <f>SUM(B16:B18)</f>
        <v>2805</v>
      </c>
      <c r="E19">
        <f>SUM(E16:E18)</f>
        <v>547</v>
      </c>
      <c r="H19">
        <f>SUM(H16:H18)</f>
        <v>2162</v>
      </c>
      <c r="K19">
        <f>SUM(K16:K18)</f>
        <v>2892</v>
      </c>
      <c r="N19">
        <f>SUM(N16:N18)</f>
        <v>3166</v>
      </c>
    </row>
    <row r="21" spans="1:16">
      <c r="A21" s="22" t="s">
        <v>36</v>
      </c>
      <c r="B21" s="16" t="s">
        <v>769</v>
      </c>
      <c r="D21" s="22" t="s">
        <v>37</v>
      </c>
      <c r="E21" s="16" t="s">
        <v>769</v>
      </c>
      <c r="G21" s="22" t="s">
        <v>38</v>
      </c>
      <c r="H21" s="16" t="s">
        <v>769</v>
      </c>
      <c r="J21" s="22" t="s">
        <v>39</v>
      </c>
      <c r="K21" s="16" t="s">
        <v>769</v>
      </c>
      <c r="M21" s="22" t="s">
        <v>40</v>
      </c>
      <c r="N21" s="16" t="s">
        <v>769</v>
      </c>
    </row>
    <row r="22" spans="1:16">
      <c r="A22" s="15">
        <v>1</v>
      </c>
      <c r="B22" s="38">
        <v>196</v>
      </c>
      <c r="D22" s="15">
        <v>1</v>
      </c>
      <c r="E22" s="38">
        <v>51</v>
      </c>
      <c r="G22" s="15">
        <v>1</v>
      </c>
      <c r="H22" s="38">
        <v>353</v>
      </c>
      <c r="J22" s="15">
        <v>1</v>
      </c>
      <c r="K22" s="38">
        <v>399</v>
      </c>
      <c r="M22" s="15">
        <v>1</v>
      </c>
      <c r="N22" s="38">
        <v>170</v>
      </c>
    </row>
    <row r="23" spans="1:16">
      <c r="A23" s="30" t="s">
        <v>760</v>
      </c>
      <c r="B23" s="44">
        <v>196</v>
      </c>
      <c r="D23" s="30" t="s">
        <v>760</v>
      </c>
      <c r="E23" s="44">
        <v>51</v>
      </c>
      <c r="G23" s="30" t="s">
        <v>760</v>
      </c>
      <c r="H23" s="44">
        <v>353</v>
      </c>
      <c r="J23" s="30" t="s">
        <v>760</v>
      </c>
      <c r="K23" s="44">
        <v>399</v>
      </c>
      <c r="M23" s="30" t="s">
        <v>760</v>
      </c>
      <c r="N23" s="44">
        <v>170</v>
      </c>
    </row>
    <row r="25" spans="1:16">
      <c r="B25" s="37">
        <f>196/B19</f>
        <v>6.9875222816399282E-2</v>
      </c>
      <c r="E25" s="37">
        <f>E23/E19</f>
        <v>9.3235831809872036E-2</v>
      </c>
      <c r="H25" s="37">
        <f>H23/H19</f>
        <v>0.16327474560592045</v>
      </c>
      <c r="K25" s="37">
        <f>K23/K19</f>
        <v>0.13796680497925312</v>
      </c>
      <c r="N25" s="37">
        <f>N23/N19</f>
        <v>5.3695514845230573E-2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BDE6B-C7FD-479D-9641-C9A25BA23A81}">
  <sheetPr filterMode="1"/>
  <dimension ref="A1:BK2208"/>
  <sheetViews>
    <sheetView topLeftCell="AI1" workbookViewId="0">
      <selection activeCell="BE10" sqref="BE10"/>
    </sheetView>
  </sheetViews>
  <sheetFormatPr defaultColWidth="9.140625" defaultRowHeight="15" customHeight="1"/>
  <cols>
    <col min="2" max="2" width="0" hidden="1" customWidth="1"/>
    <col min="3" max="3" width="18" hidden="1" customWidth="1"/>
    <col min="4" max="4" width="17.42578125" hidden="1" customWidth="1"/>
    <col min="5" max="6" width="12.7109375" hidden="1" customWidth="1"/>
    <col min="7" max="8" width="0" hidden="1" customWidth="1"/>
    <col min="9" max="10" width="17.42578125" hidden="1" customWidth="1"/>
    <col min="11" max="12" width="0" hidden="1" customWidth="1"/>
    <col min="13" max="13" width="10.7109375" hidden="1" customWidth="1"/>
    <col min="14" max="15" width="17.85546875" hidden="1" customWidth="1"/>
    <col min="16" max="16" width="24.5703125" hidden="1" customWidth="1"/>
    <col min="17" max="17" width="16.28515625" hidden="1" customWidth="1"/>
    <col min="18" max="19" width="14.85546875" hidden="1" customWidth="1"/>
    <col min="20" max="26" width="9.140625" customWidth="1"/>
    <col min="27" max="27" width="27.42578125" hidden="1" customWidth="1"/>
    <col min="28" max="29" width="30.140625" style="12" customWidth="1"/>
    <col min="30" max="30" width="0" hidden="1" customWidth="1"/>
    <col min="31" max="31" width="14.42578125" customWidth="1"/>
    <col min="32" max="34" width="0" hidden="1" customWidth="1"/>
    <col min="35" max="35" width="13.28515625" customWidth="1"/>
    <col min="37" max="42" width="0" hidden="1" customWidth="1"/>
    <col min="43" max="43" width="21" hidden="1" customWidth="1"/>
    <col min="44" max="44" width="12.7109375" hidden="1" customWidth="1"/>
    <col min="45" max="45" width="22.7109375" hidden="1" customWidth="1"/>
    <col min="47" max="48" width="0" hidden="1" customWidth="1"/>
    <col min="49" max="49" width="30.7109375" hidden="1" customWidth="1"/>
    <col min="50" max="50" width="36" hidden="1" customWidth="1"/>
    <col min="51" max="51" width="25.28515625" hidden="1" customWidth="1"/>
    <col min="52" max="52" width="24.5703125" hidden="1" customWidth="1"/>
    <col min="53" max="53" width="15.7109375" hidden="1" customWidth="1"/>
    <col min="54" max="54" width="24.42578125" bestFit="1" customWidth="1"/>
    <col min="56" max="56" width="38.42578125" bestFit="1" customWidth="1"/>
    <col min="57" max="57" width="22" bestFit="1" customWidth="1"/>
    <col min="58" max="58" width="11.7109375" bestFit="1" customWidth="1"/>
    <col min="59" max="59" width="12.42578125" bestFit="1" customWidth="1"/>
    <col min="60" max="60" width="11.140625" bestFit="1" customWidth="1"/>
    <col min="61" max="61" width="14" bestFit="1" customWidth="1"/>
    <col min="62" max="62" width="11.85546875" bestFit="1" customWidth="1"/>
    <col min="63" max="64" width="19.42578125" bestFit="1" customWidth="1"/>
  </cols>
  <sheetData>
    <row r="1" spans="1:63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0" t="s">
        <v>27</v>
      </c>
      <c r="AC1" s="10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D1" s="42" t="s">
        <v>27</v>
      </c>
      <c r="BE1" s="45" t="s">
        <v>770</v>
      </c>
      <c r="BF1"/>
      <c r="BG1"/>
      <c r="BH1"/>
      <c r="BI1"/>
      <c r="BJ1"/>
      <c r="BK1"/>
    </row>
    <row r="2" spans="1:63" hidden="1">
      <c r="A2">
        <v>477</v>
      </c>
      <c r="B2">
        <v>1986</v>
      </c>
      <c r="C2">
        <f>2024-B2</f>
        <v>38</v>
      </c>
      <c r="D2" t="str">
        <f>VLOOKUP(B2,Reference!$A$1:$B$125, 2)</f>
        <v>Millennials</v>
      </c>
      <c r="E2" t="s">
        <v>54</v>
      </c>
      <c r="F2" t="str">
        <f>IF(E2="High School", "No College", "College")</f>
        <v>College</v>
      </c>
      <c r="G2" t="s">
        <v>55</v>
      </c>
      <c r="H2">
        <v>83512</v>
      </c>
      <c r="I2">
        <v>83512</v>
      </c>
      <c r="J2" s="4" t="s">
        <v>56</v>
      </c>
      <c r="K2">
        <v>0</v>
      </c>
      <c r="L2">
        <v>0</v>
      </c>
      <c r="M2" t="str">
        <f>IF(OR(K2&gt;0, L2&gt;0), "Parent", "Not Parent")</f>
        <v>Not Parent</v>
      </c>
      <c r="N2" t="s">
        <v>57</v>
      </c>
      <c r="O2" s="8">
        <v>41916</v>
      </c>
      <c r="P2" s="9">
        <f>O2-N2</f>
        <v>109</v>
      </c>
      <c r="Q2">
        <v>31</v>
      </c>
      <c r="R2" s="9">
        <f>P2-Q2</f>
        <v>78</v>
      </c>
      <c r="S2" s="8">
        <f>O2-R2</f>
        <v>41838</v>
      </c>
      <c r="T2">
        <v>1060</v>
      </c>
      <c r="U2">
        <v>61</v>
      </c>
      <c r="V2">
        <v>835</v>
      </c>
      <c r="W2">
        <v>80</v>
      </c>
      <c r="X2">
        <v>20</v>
      </c>
      <c r="Y2">
        <v>101</v>
      </c>
      <c r="Z2">
        <v>2157</v>
      </c>
      <c r="AA2">
        <f>Z2/P2</f>
        <v>19.788990825688074</v>
      </c>
      <c r="AB2" t="s">
        <v>58</v>
      </c>
      <c r="AC2" t="s">
        <v>59</v>
      </c>
      <c r="AD2">
        <v>1</v>
      </c>
      <c r="AE2" t="str">
        <f>IF(AD2&gt;3, "Prefers Discount", "Discount Indifferent")</f>
        <v>Discount Indifferent</v>
      </c>
      <c r="AF2">
        <v>10</v>
      </c>
      <c r="AG2">
        <v>4</v>
      </c>
      <c r="AH2">
        <v>7</v>
      </c>
      <c r="AI2" t="str">
        <f>INDEX($AF$1:$AH$1,MATCH(MAX(AF2:AH2),AF2:AH2,0))</f>
        <v>Store_Orders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f>SUM(AK2:AO2)</f>
        <v>4</v>
      </c>
      <c r="AQ2" t="str">
        <f>INDEX($AK$1:$AO$1,MATCH(MAX(AK2:AO2),AK2:AO2,0))</f>
        <v>Converted_on_Camp1</v>
      </c>
      <c r="AR2">
        <v>1</v>
      </c>
      <c r="AS2" t="str">
        <f>IF(OR(AK2&gt;0, AL2&gt;0, AM2&gt;0, AN2&gt;0, AO2&gt;0), "Converted", "Not Converted")</f>
        <v>Converted</v>
      </c>
      <c r="AT2">
        <v>0</v>
      </c>
      <c r="AU2">
        <v>3</v>
      </c>
      <c r="AV2">
        <v>11</v>
      </c>
      <c r="AW2">
        <f>IF(Z2&gt;607, 4, 0)</f>
        <v>4</v>
      </c>
      <c r="AX2">
        <f>IF(AA2&gt;0.1497, 3, 0)</f>
        <v>3</v>
      </c>
      <c r="AY2">
        <f>IF(P2&gt;4031, 2, 0)</f>
        <v>0</v>
      </c>
      <c r="AZ2">
        <f>IF(H2&gt;51934.91, 1, 0)</f>
        <v>1</v>
      </c>
      <c r="BA2">
        <f>SUM(AW2:AZ2)</f>
        <v>8</v>
      </c>
      <c r="BB2" t="str">
        <f>VLOOKUP(BA2,'Standard Deviations'!$L$1:$M$11,2,TRUE)</f>
        <v>Platinum</v>
      </c>
      <c r="BD2" s="42" t="s">
        <v>42</v>
      </c>
      <c r="BE2" s="45" t="s">
        <v>771</v>
      </c>
    </row>
    <row r="3" spans="1:63">
      <c r="A3">
        <v>2781</v>
      </c>
      <c r="B3">
        <v>1981</v>
      </c>
      <c r="C3">
        <f>2024-B3</f>
        <v>43</v>
      </c>
      <c r="D3" t="str">
        <f>VLOOKUP(B3,Reference!$A$1:$B$125, 2)</f>
        <v>Millennials</v>
      </c>
      <c r="E3" t="s">
        <v>54</v>
      </c>
      <c r="F3" t="str">
        <f>IF(E3="High School", "No College", "College")</f>
        <v>College</v>
      </c>
      <c r="G3" t="s">
        <v>60</v>
      </c>
      <c r="H3">
        <v>72066</v>
      </c>
      <c r="I3">
        <v>72066</v>
      </c>
      <c r="J3" s="4" t="s">
        <v>61</v>
      </c>
      <c r="K3">
        <v>0</v>
      </c>
      <c r="L3">
        <v>0</v>
      </c>
      <c r="M3" t="str">
        <f>IF(OR(K3&gt;0, L3&gt;0), "Parent", "Not Parent")</f>
        <v>Not Parent</v>
      </c>
      <c r="N3" t="s">
        <v>62</v>
      </c>
      <c r="O3" s="8">
        <v>41916</v>
      </c>
      <c r="P3" s="9">
        <f>O3-N3</f>
        <v>103</v>
      </c>
      <c r="Q3">
        <v>55</v>
      </c>
      <c r="R3" s="9">
        <f>P3-Q3</f>
        <v>48</v>
      </c>
      <c r="S3" s="8">
        <f>O3-R3</f>
        <v>41868</v>
      </c>
      <c r="T3">
        <v>1003</v>
      </c>
      <c r="U3">
        <v>34</v>
      </c>
      <c r="V3">
        <v>536</v>
      </c>
      <c r="W3">
        <v>134</v>
      </c>
      <c r="X3">
        <v>51</v>
      </c>
      <c r="Y3">
        <v>34</v>
      </c>
      <c r="Z3">
        <v>1792</v>
      </c>
      <c r="AA3">
        <f>Z3/P3</f>
        <v>17.398058252427184</v>
      </c>
      <c r="AB3" s="13" t="s">
        <v>58</v>
      </c>
      <c r="AC3" s="13" t="s">
        <v>63</v>
      </c>
      <c r="AD3">
        <v>1</v>
      </c>
      <c r="AE3" t="str">
        <f>IF(AD3&gt;3, "Prefers Discount", "Discount Indifferent")</f>
        <v>Discount Indifferent</v>
      </c>
      <c r="AF3">
        <v>6</v>
      </c>
      <c r="AG3">
        <v>4</v>
      </c>
      <c r="AH3">
        <v>6</v>
      </c>
      <c r="AI3" t="str">
        <f>INDEX($AF$1:$AH$1,MATCH(MAX(AF3:AH3),AF3:AH3,0))</f>
        <v>Store_Orders</v>
      </c>
      <c r="AJ3">
        <v>2</v>
      </c>
      <c r="AK3">
        <v>1</v>
      </c>
      <c r="AL3">
        <v>0</v>
      </c>
      <c r="AM3">
        <v>0</v>
      </c>
      <c r="AN3">
        <v>0</v>
      </c>
      <c r="AO3">
        <v>1</v>
      </c>
      <c r="AP3">
        <f>SUM(AK3:AO3)</f>
        <v>2</v>
      </c>
      <c r="AQ3" t="str">
        <f>INDEX($AK$1:$AO$1,MATCH(MAX(AK3:AO3),AK3:AO3,0))</f>
        <v>Converted_on_Camp1</v>
      </c>
      <c r="AR3">
        <v>1</v>
      </c>
      <c r="AS3" t="str">
        <f>IF(OR(AK3&gt;0, AL3&gt;0, AM3&gt;0, AN3&gt;0, AO3&gt;0), "Converted", "Not Converted")</f>
        <v>Converted</v>
      </c>
      <c r="AT3">
        <v>0</v>
      </c>
      <c r="AU3">
        <v>3</v>
      </c>
      <c r="AV3">
        <v>11</v>
      </c>
      <c r="AW3">
        <f>IF(Z3&gt;607, 4, 0)</f>
        <v>4</v>
      </c>
      <c r="AX3">
        <f>IF(AA3&gt;0.1497, 3, 0)</f>
        <v>3</v>
      </c>
      <c r="AY3">
        <f>IF(P3&gt;4031, 2, 0)</f>
        <v>0</v>
      </c>
      <c r="AZ3">
        <f>IF(H3&gt;51934.91, 1, 0)</f>
        <v>1</v>
      </c>
      <c r="BA3">
        <f>SUM(AW3:AZ3)</f>
        <v>8</v>
      </c>
      <c r="BB3" t="str">
        <f>VLOOKUP(BA3,'Standard Deviations'!$L$1:$M$11,2,TRUE)</f>
        <v>Platinum</v>
      </c>
      <c r="BD3" s="42" t="s">
        <v>30</v>
      </c>
      <c r="BE3" s="45" t="s">
        <v>772</v>
      </c>
    </row>
    <row r="4" spans="1:63">
      <c r="A4">
        <v>2939</v>
      </c>
      <c r="B4">
        <v>1970</v>
      </c>
      <c r="C4">
        <f>2024-B4</f>
        <v>54</v>
      </c>
      <c r="D4" t="str">
        <f>VLOOKUP(B4,Reference!$A$1:$B$125, 2)</f>
        <v>Gen X</v>
      </c>
      <c r="E4" t="s">
        <v>64</v>
      </c>
      <c r="F4" t="str">
        <f>IF(E4="High School", "No College", "College")</f>
        <v>College</v>
      </c>
      <c r="G4" t="s">
        <v>65</v>
      </c>
      <c r="H4">
        <v>79419</v>
      </c>
      <c r="I4">
        <v>79419</v>
      </c>
      <c r="J4" s="4" t="s">
        <v>56</v>
      </c>
      <c r="K4">
        <v>0</v>
      </c>
      <c r="L4">
        <v>0</v>
      </c>
      <c r="M4" t="str">
        <f>IF(OR(K4&gt;0, L4&gt;0), "Parent", "Not Parent")</f>
        <v>Not Parent</v>
      </c>
      <c r="N4" t="s">
        <v>66</v>
      </c>
      <c r="O4" s="8">
        <v>41916</v>
      </c>
      <c r="P4" s="9">
        <f>O4-N4</f>
        <v>104</v>
      </c>
      <c r="Q4">
        <v>96</v>
      </c>
      <c r="R4" s="9">
        <f>P4-Q4</f>
        <v>8</v>
      </c>
      <c r="S4" s="8">
        <f>O4-R4</f>
        <v>41908</v>
      </c>
      <c r="T4">
        <v>751</v>
      </c>
      <c r="U4">
        <v>127</v>
      </c>
      <c r="V4">
        <v>687</v>
      </c>
      <c r="W4">
        <v>20</v>
      </c>
      <c r="X4">
        <v>15</v>
      </c>
      <c r="Y4">
        <v>31</v>
      </c>
      <c r="Z4">
        <v>1631</v>
      </c>
      <c r="AA4">
        <f>Z4/P4</f>
        <v>15.682692307692308</v>
      </c>
      <c r="AB4" s="13" t="s">
        <v>58</v>
      </c>
      <c r="AC4" s="13" t="s">
        <v>63</v>
      </c>
      <c r="AD4">
        <v>1</v>
      </c>
      <c r="AE4" t="str">
        <f>IF(AD4&gt;3, "Prefers Discount", "Discount Indifferent")</f>
        <v>Discount Indifferent</v>
      </c>
      <c r="AF4">
        <v>4</v>
      </c>
      <c r="AG4">
        <v>4</v>
      </c>
      <c r="AH4">
        <v>6</v>
      </c>
      <c r="AI4" t="str">
        <f>INDEX($AF$1:$AH$1,MATCH(MAX(AF4:AH4),AF4:AH4,0))</f>
        <v>Catalog_Orders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f>SUM(AK4:AO4)</f>
        <v>0</v>
      </c>
      <c r="AQ4" t="s">
        <v>67</v>
      </c>
      <c r="AR4">
        <v>0</v>
      </c>
      <c r="AS4" t="str">
        <f>IF(OR(AK4&gt;0, AL4&gt;0, AM4&gt;0, AN4&gt;0, AO4&gt;0), "Converted", "Not Converted")</f>
        <v>Not Converted</v>
      </c>
      <c r="AT4">
        <v>0</v>
      </c>
      <c r="AU4">
        <v>3</v>
      </c>
      <c r="AV4">
        <v>11</v>
      </c>
      <c r="AW4">
        <f>IF(Z4&gt;607, 4, 0)</f>
        <v>4</v>
      </c>
      <c r="AX4">
        <f>IF(AA4&gt;0.1497, 3, 0)</f>
        <v>3</v>
      </c>
      <c r="AY4">
        <f>IF(P4&gt;4031, 2, 0)</f>
        <v>0</v>
      </c>
      <c r="AZ4">
        <f>IF(H4&gt;51934.91, 1, 0)</f>
        <v>1</v>
      </c>
      <c r="BA4">
        <f>SUM(AW4:AZ4)</f>
        <v>8</v>
      </c>
      <c r="BB4" t="str">
        <f>VLOOKUP(BA4,'Standard Deviations'!$L$1:$M$11,2,TRUE)</f>
        <v>Platinum</v>
      </c>
      <c r="BD4" s="42" t="s">
        <v>45</v>
      </c>
      <c r="BE4" s="43">
        <v>0</v>
      </c>
    </row>
    <row r="5" spans="1:63">
      <c r="A5">
        <v>1127</v>
      </c>
      <c r="B5">
        <v>1973</v>
      </c>
      <c r="C5">
        <f>2024-B5</f>
        <v>51</v>
      </c>
      <c r="D5" t="str">
        <f>VLOOKUP(B5,Reference!$A$1:$B$125, 2)</f>
        <v>Gen X</v>
      </c>
      <c r="E5" t="s">
        <v>68</v>
      </c>
      <c r="F5" t="str">
        <f>IF(E5="High School", "No College", "College")</f>
        <v>College</v>
      </c>
      <c r="G5" t="s">
        <v>55</v>
      </c>
      <c r="H5">
        <v>85844</v>
      </c>
      <c r="I5">
        <v>85844</v>
      </c>
      <c r="J5" s="4" t="s">
        <v>56</v>
      </c>
      <c r="K5">
        <v>0</v>
      </c>
      <c r="L5">
        <v>0</v>
      </c>
      <c r="M5" t="str">
        <f>IF(OR(K5&gt;0, L5&gt;0), "Parent", "Not Parent")</f>
        <v>Not Parent</v>
      </c>
      <c r="N5" t="s">
        <v>69</v>
      </c>
      <c r="O5" s="8">
        <v>41916</v>
      </c>
      <c r="P5" s="9">
        <f>O5-N5</f>
        <v>128</v>
      </c>
      <c r="Q5">
        <v>62</v>
      </c>
      <c r="R5" s="9">
        <f>P5-Q5</f>
        <v>66</v>
      </c>
      <c r="S5" s="8">
        <f>O5-R5</f>
        <v>41850</v>
      </c>
      <c r="T5">
        <v>938</v>
      </c>
      <c r="U5">
        <v>19</v>
      </c>
      <c r="V5">
        <v>843</v>
      </c>
      <c r="W5">
        <v>25</v>
      </c>
      <c r="X5">
        <v>95</v>
      </c>
      <c r="Y5">
        <v>38</v>
      </c>
      <c r="Z5">
        <v>1958</v>
      </c>
      <c r="AA5">
        <f>Z5/P5</f>
        <v>15.296875</v>
      </c>
      <c r="AB5" s="13" t="s">
        <v>58</v>
      </c>
      <c r="AC5" s="13" t="s">
        <v>63</v>
      </c>
      <c r="AD5">
        <v>1</v>
      </c>
      <c r="AE5" t="str">
        <f>IF(AD5&gt;3, "Prefers Discount", "Discount Indifferent")</f>
        <v>Discount Indifferent</v>
      </c>
      <c r="AF5">
        <v>7</v>
      </c>
      <c r="AG5">
        <v>6</v>
      </c>
      <c r="AH5">
        <v>6</v>
      </c>
      <c r="AI5" t="str">
        <f>INDEX($AF$1:$AH$1,MATCH(MAX(AF5:AH5),AF5:AH5,0))</f>
        <v>Store_Orders</v>
      </c>
      <c r="AJ5">
        <v>2</v>
      </c>
      <c r="AK5">
        <v>0</v>
      </c>
      <c r="AL5">
        <v>0</v>
      </c>
      <c r="AM5">
        <v>0</v>
      </c>
      <c r="AN5">
        <v>0</v>
      </c>
      <c r="AO5">
        <v>1</v>
      </c>
      <c r="AP5">
        <f>SUM(AK5:AO5)</f>
        <v>1</v>
      </c>
      <c r="AQ5" t="str">
        <f>INDEX($AK$1:$AO$1,MATCH(MAX(AK5:AO5),AK5:AO5,0))</f>
        <v>Converted_on_Camp5</v>
      </c>
      <c r="AR5">
        <v>1</v>
      </c>
      <c r="AS5" t="str">
        <f>IF(OR(AK5&gt;0, AL5&gt;0, AM5&gt;0, AN5&gt;0, AO5&gt;0), "Converted", "Not Converted")</f>
        <v>Converted</v>
      </c>
      <c r="AT5">
        <v>0</v>
      </c>
      <c r="AU5">
        <v>3</v>
      </c>
      <c r="AV5">
        <v>11</v>
      </c>
      <c r="AW5">
        <f>IF(Z5&gt;607, 4, 0)</f>
        <v>4</v>
      </c>
      <c r="AX5">
        <f>IF(AA5&gt;0.1497, 3, 0)</f>
        <v>3</v>
      </c>
      <c r="AY5">
        <f>IF(P5&gt;4031, 2, 0)</f>
        <v>0</v>
      </c>
      <c r="AZ5">
        <f>IF(H5&gt;51934.91, 1, 0)</f>
        <v>1</v>
      </c>
      <c r="BA5">
        <f>SUM(AW5:AZ5)</f>
        <v>8</v>
      </c>
      <c r="BB5" t="str">
        <f>VLOOKUP(BA5,'Standard Deviations'!$L$1:$M$11,2,TRUE)</f>
        <v>Platinum</v>
      </c>
      <c r="BD5" s="42" t="s">
        <v>34</v>
      </c>
      <c r="BE5" s="45" t="s">
        <v>31</v>
      </c>
    </row>
    <row r="6" spans="1:63">
      <c r="A6">
        <v>1225</v>
      </c>
      <c r="B6">
        <v>1963</v>
      </c>
      <c r="C6">
        <f>2024-B6</f>
        <v>61</v>
      </c>
      <c r="D6" t="str">
        <f>VLOOKUP(B6,Reference!$A$1:$B$125, 2)</f>
        <v>Boomers</v>
      </c>
      <c r="E6" t="s">
        <v>54</v>
      </c>
      <c r="F6" t="str">
        <f>IF(E6="High School", "No College", "College")</f>
        <v>College</v>
      </c>
      <c r="G6" t="s">
        <v>55</v>
      </c>
      <c r="H6">
        <v>80124</v>
      </c>
      <c r="I6">
        <v>80124</v>
      </c>
      <c r="J6" s="4" t="s">
        <v>56</v>
      </c>
      <c r="K6">
        <v>0</v>
      </c>
      <c r="L6">
        <v>0</v>
      </c>
      <c r="M6" t="str">
        <f>IF(OR(K6&gt;0, L6&gt;0), "Parent", "Not Parent")</f>
        <v>Not Parent</v>
      </c>
      <c r="N6" t="s">
        <v>70</v>
      </c>
      <c r="O6" s="8">
        <v>41916</v>
      </c>
      <c r="P6" s="9">
        <f>O6-N6</f>
        <v>100</v>
      </c>
      <c r="Q6">
        <v>47</v>
      </c>
      <c r="R6" s="9">
        <f>P6-Q6</f>
        <v>53</v>
      </c>
      <c r="S6" s="8">
        <f>O6-R6</f>
        <v>41863</v>
      </c>
      <c r="T6">
        <v>483</v>
      </c>
      <c r="U6">
        <v>84</v>
      </c>
      <c r="V6">
        <v>398</v>
      </c>
      <c r="W6">
        <v>205</v>
      </c>
      <c r="X6">
        <v>84</v>
      </c>
      <c r="Y6">
        <v>241</v>
      </c>
      <c r="Z6">
        <v>1495</v>
      </c>
      <c r="AA6">
        <f>Z6/P6</f>
        <v>14.95</v>
      </c>
      <c r="AB6" s="13" t="s">
        <v>58</v>
      </c>
      <c r="AC6" s="13" t="s">
        <v>63</v>
      </c>
      <c r="AD6">
        <v>1</v>
      </c>
      <c r="AE6" t="str">
        <f>IF(AD6&gt;3, "Prefers Discount", "Discount Indifferent")</f>
        <v>Discount Indifferent</v>
      </c>
      <c r="AF6">
        <v>8</v>
      </c>
      <c r="AG6">
        <v>3</v>
      </c>
      <c r="AH6">
        <v>7</v>
      </c>
      <c r="AI6" t="str">
        <f>INDEX($AF$1:$AH$1,MATCH(MAX(AF6:AH6),AF6:AH6,0))</f>
        <v>Store_Orders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f>SUM(AK6:AO6)</f>
        <v>1</v>
      </c>
      <c r="AQ6" t="str">
        <f>INDEX($AK$1:$AO$1,MATCH(MAX(AK6:AO6),AK6:AO6,0))</f>
        <v>Converted_on_Camp3</v>
      </c>
      <c r="AR6">
        <v>1</v>
      </c>
      <c r="AS6" t="str">
        <f>IF(OR(AK6&gt;0, AL6&gt;0, AM6&gt;0, AN6&gt;0, AO6&gt;0), "Converted", "Not Converted")</f>
        <v>Converted</v>
      </c>
      <c r="AT6">
        <v>0</v>
      </c>
      <c r="AU6">
        <v>3</v>
      </c>
      <c r="AV6">
        <v>11</v>
      </c>
      <c r="AW6">
        <f>IF(Z6&gt;607, 4, 0)</f>
        <v>4</v>
      </c>
      <c r="AX6">
        <f>IF(AA6&gt;0.1497, 3, 0)</f>
        <v>3</v>
      </c>
      <c r="AY6">
        <f>IF(P6&gt;4031, 2, 0)</f>
        <v>0</v>
      </c>
      <c r="AZ6">
        <f>IF(H6&gt;51934.91, 1, 0)</f>
        <v>1</v>
      </c>
      <c r="BA6">
        <f>SUM(AW6:AZ6)</f>
        <v>8</v>
      </c>
      <c r="BB6" t="str">
        <f>VLOOKUP(BA6,'Standard Deviations'!$L$1:$M$11,2,TRUE)</f>
        <v>Platinum</v>
      </c>
    </row>
    <row r="7" spans="1:63">
      <c r="A7">
        <v>7059</v>
      </c>
      <c r="B7">
        <v>1963</v>
      </c>
      <c r="C7">
        <f>2024-B7</f>
        <v>61</v>
      </c>
      <c r="D7" t="str">
        <f>VLOOKUP(B7,Reference!$A$1:$B$125, 2)</f>
        <v>Boomers</v>
      </c>
      <c r="E7" t="s">
        <v>54</v>
      </c>
      <c r="F7" t="str">
        <f>IF(E7="High School", "No College", "College")</f>
        <v>College</v>
      </c>
      <c r="G7" t="s">
        <v>55</v>
      </c>
      <c r="H7">
        <v>80124</v>
      </c>
      <c r="I7">
        <v>80124</v>
      </c>
      <c r="J7" s="4" t="s">
        <v>56</v>
      </c>
      <c r="K7">
        <v>0</v>
      </c>
      <c r="L7">
        <v>0</v>
      </c>
      <c r="M7" t="str">
        <f>IF(OR(K7&gt;0, L7&gt;0), "Parent", "Not Parent")</f>
        <v>Not Parent</v>
      </c>
      <c r="N7" t="s">
        <v>70</v>
      </c>
      <c r="O7" s="8">
        <v>41916</v>
      </c>
      <c r="P7" s="9">
        <f>O7-N7</f>
        <v>100</v>
      </c>
      <c r="Q7">
        <v>47</v>
      </c>
      <c r="R7" s="9">
        <f>P7-Q7</f>
        <v>53</v>
      </c>
      <c r="S7" s="8">
        <f>O7-R7</f>
        <v>41863</v>
      </c>
      <c r="T7">
        <v>483</v>
      </c>
      <c r="U7">
        <v>84</v>
      </c>
      <c r="V7">
        <v>398</v>
      </c>
      <c r="W7">
        <v>205</v>
      </c>
      <c r="X7">
        <v>84</v>
      </c>
      <c r="Y7">
        <v>241</v>
      </c>
      <c r="Z7">
        <v>1495</v>
      </c>
      <c r="AA7">
        <f>Z7/P7</f>
        <v>14.95</v>
      </c>
      <c r="AB7" s="13" t="s">
        <v>58</v>
      </c>
      <c r="AC7" s="13" t="s">
        <v>63</v>
      </c>
      <c r="AD7">
        <v>1</v>
      </c>
      <c r="AE7" t="str">
        <f>IF(AD7&gt;3, "Prefers Discount", "Discount Indifferent")</f>
        <v>Discount Indifferent</v>
      </c>
      <c r="AF7">
        <v>8</v>
      </c>
      <c r="AG7">
        <v>3</v>
      </c>
      <c r="AH7">
        <v>7</v>
      </c>
      <c r="AI7" t="str">
        <f>INDEX($AF$1:$AH$1,MATCH(MAX(AF7:AH7),AF7:AH7,0))</f>
        <v>Store_Orders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f>SUM(AK7:AO7)</f>
        <v>1</v>
      </c>
      <c r="AQ7" t="str">
        <f>INDEX($AK$1:$AO$1,MATCH(MAX(AK7:AO7),AK7:AO7,0))</f>
        <v>Converted_on_Camp3</v>
      </c>
      <c r="AR7">
        <v>1</v>
      </c>
      <c r="AS7" t="str">
        <f>IF(OR(AK7&gt;0, AL7&gt;0, AM7&gt;0, AN7&gt;0, AO7&gt;0), "Converted", "Not Converted")</f>
        <v>Converted</v>
      </c>
      <c r="AT7">
        <v>0</v>
      </c>
      <c r="AU7">
        <v>3</v>
      </c>
      <c r="AV7">
        <v>11</v>
      </c>
      <c r="AW7">
        <f>IF(Z7&gt;607, 4, 0)</f>
        <v>4</v>
      </c>
      <c r="AX7">
        <f>IF(AA7&gt;0.1497, 3, 0)</f>
        <v>3</v>
      </c>
      <c r="AY7">
        <f>IF(P7&gt;4031, 2, 0)</f>
        <v>0</v>
      </c>
      <c r="AZ7">
        <f>IF(H7&gt;51934.91, 1, 0)</f>
        <v>1</v>
      </c>
      <c r="BA7">
        <f>SUM(AW7:AZ7)</f>
        <v>8</v>
      </c>
      <c r="BB7" t="str">
        <f>VLOOKUP(BA7,'Standard Deviations'!$L$1:$M$11,2,TRUE)</f>
        <v>Platinum</v>
      </c>
      <c r="BD7" s="22" t="s">
        <v>53</v>
      </c>
      <c r="BE7" s="15" t="s">
        <v>773</v>
      </c>
      <c r="BF7" s="20" t="s">
        <v>774</v>
      </c>
      <c r="BG7" s="20" t="s">
        <v>775</v>
      </c>
      <c r="BH7" s="20" t="s">
        <v>776</v>
      </c>
      <c r="BI7" s="20" t="s">
        <v>777</v>
      </c>
      <c r="BJ7" s="20" t="s">
        <v>778</v>
      </c>
      <c r="BK7" s="17" t="s">
        <v>779</v>
      </c>
    </row>
    <row r="8" spans="1:63">
      <c r="A8">
        <v>2225</v>
      </c>
      <c r="B8">
        <v>1977</v>
      </c>
      <c r="C8">
        <f>2024-B8</f>
        <v>47</v>
      </c>
      <c r="D8" t="str">
        <f>VLOOKUP(B8,Reference!$A$1:$B$125, 2)</f>
        <v>Gen X</v>
      </c>
      <c r="E8" t="s">
        <v>54</v>
      </c>
      <c r="F8" t="str">
        <f>IF(E8="High School", "No College", "College")</f>
        <v>College</v>
      </c>
      <c r="G8" t="s">
        <v>71</v>
      </c>
      <c r="H8">
        <v>82582</v>
      </c>
      <c r="I8">
        <v>82582</v>
      </c>
      <c r="J8" s="4" t="s">
        <v>56</v>
      </c>
      <c r="K8">
        <v>0</v>
      </c>
      <c r="L8">
        <v>0</v>
      </c>
      <c r="M8" t="str">
        <f>IF(OR(K8&gt;0, L8&gt;0), "Parent", "Not Parent")</f>
        <v>Not Parent</v>
      </c>
      <c r="N8" t="s">
        <v>72</v>
      </c>
      <c r="O8" s="8">
        <v>41916</v>
      </c>
      <c r="P8" s="9">
        <f>O8-N8</f>
        <v>119</v>
      </c>
      <c r="Q8">
        <v>54</v>
      </c>
      <c r="R8" s="9">
        <f>P8-Q8</f>
        <v>65</v>
      </c>
      <c r="S8" s="8">
        <f>O8-R8</f>
        <v>41851</v>
      </c>
      <c r="T8">
        <v>510</v>
      </c>
      <c r="U8">
        <v>120</v>
      </c>
      <c r="V8">
        <v>550</v>
      </c>
      <c r="W8">
        <v>156</v>
      </c>
      <c r="X8">
        <v>40</v>
      </c>
      <c r="Y8">
        <v>241</v>
      </c>
      <c r="Z8">
        <v>1617</v>
      </c>
      <c r="AA8">
        <f>Z8/P8</f>
        <v>13.588235294117647</v>
      </c>
      <c r="AB8" s="13" t="s">
        <v>58</v>
      </c>
      <c r="AC8" s="13" t="s">
        <v>63</v>
      </c>
      <c r="AD8">
        <v>1</v>
      </c>
      <c r="AE8" t="str">
        <f>IF(AD8&gt;3, "Prefers Discount", "Discount Indifferent")</f>
        <v>Discount Indifferent</v>
      </c>
      <c r="AF8">
        <v>7</v>
      </c>
      <c r="AG8">
        <v>4</v>
      </c>
      <c r="AH8">
        <v>9</v>
      </c>
      <c r="AI8" t="str">
        <f>INDEX($AF$1:$AH$1,MATCH(MAX(AF8:AH8),AF8:AH8,0))</f>
        <v>Catalog_Orders</v>
      </c>
      <c r="AJ8">
        <v>1</v>
      </c>
      <c r="AK8">
        <v>1</v>
      </c>
      <c r="AL8">
        <v>0</v>
      </c>
      <c r="AM8">
        <v>1</v>
      </c>
      <c r="AN8">
        <v>0</v>
      </c>
      <c r="AO8">
        <v>0</v>
      </c>
      <c r="AP8">
        <f>SUM(AK8:AO8)</f>
        <v>2</v>
      </c>
      <c r="AQ8" t="str">
        <f>INDEX($AK$1:$AO$1,MATCH(MAX(AK8:AO8),AK8:AO8,0))</f>
        <v>Converted_on_Camp1</v>
      </c>
      <c r="AR8">
        <v>1</v>
      </c>
      <c r="AS8" t="str">
        <f>IF(OR(AK8&gt;0, AL8&gt;0, AM8&gt;0, AN8&gt;0, AO8&gt;0), "Converted", "Not Converted")</f>
        <v>Converted</v>
      </c>
      <c r="AT8">
        <v>0</v>
      </c>
      <c r="AU8">
        <v>3</v>
      </c>
      <c r="AV8">
        <v>11</v>
      </c>
      <c r="AW8">
        <f>IF(Z8&gt;607, 4, 0)</f>
        <v>4</v>
      </c>
      <c r="AX8">
        <f>IF(AA8&gt;0.1497, 3, 0)</f>
        <v>3</v>
      </c>
      <c r="AY8">
        <f>IF(P8&gt;4031, 2, 0)</f>
        <v>0</v>
      </c>
      <c r="AZ8">
        <f>IF(H8&gt;51934.91, 1, 0)</f>
        <v>1</v>
      </c>
      <c r="BA8">
        <f>SUM(AW8:AZ8)</f>
        <v>8</v>
      </c>
      <c r="BB8" t="str">
        <f>VLOOKUP(BA8,'Standard Deviations'!$L$1:$M$11,2,TRUE)</f>
        <v>Platinum</v>
      </c>
      <c r="BD8" s="15" t="s">
        <v>758</v>
      </c>
      <c r="BE8" s="23">
        <v>113268</v>
      </c>
      <c r="BF8" s="24">
        <v>10628</v>
      </c>
      <c r="BG8" s="24">
        <v>75762</v>
      </c>
      <c r="BH8" s="24">
        <v>14898</v>
      </c>
      <c r="BI8" s="24">
        <v>10268</v>
      </c>
      <c r="BJ8" s="24">
        <v>11442</v>
      </c>
      <c r="BK8" s="25">
        <v>236266</v>
      </c>
    </row>
    <row r="9" spans="1:63">
      <c r="A9">
        <v>3010</v>
      </c>
      <c r="B9">
        <v>1989</v>
      </c>
      <c r="C9">
        <f>2024-B9</f>
        <v>35</v>
      </c>
      <c r="D9" t="str">
        <f>VLOOKUP(B9,Reference!$A$1:$B$125, 2)</f>
        <v>Millennials</v>
      </c>
      <c r="E9" t="s">
        <v>64</v>
      </c>
      <c r="F9" t="str">
        <f>IF(E9="High School", "No College", "College")</f>
        <v>College</v>
      </c>
      <c r="G9" t="s">
        <v>65</v>
      </c>
      <c r="H9">
        <v>88420</v>
      </c>
      <c r="I9">
        <v>88420</v>
      </c>
      <c r="J9" s="4" t="s">
        <v>56</v>
      </c>
      <c r="K9">
        <v>0</v>
      </c>
      <c r="L9">
        <v>0</v>
      </c>
      <c r="M9" t="str">
        <f>IF(OR(K9&gt;0, L9&gt;0), "Parent", "Not Parent")</f>
        <v>Not Parent</v>
      </c>
      <c r="N9" t="s">
        <v>73</v>
      </c>
      <c r="O9" s="8">
        <v>41916</v>
      </c>
      <c r="P9" s="9">
        <f>O9-N9</f>
        <v>155</v>
      </c>
      <c r="Q9">
        <v>87</v>
      </c>
      <c r="R9" s="9">
        <f>P9-Q9</f>
        <v>68</v>
      </c>
      <c r="S9" s="8">
        <f>O9-R9</f>
        <v>41848</v>
      </c>
      <c r="T9">
        <v>957</v>
      </c>
      <c r="U9">
        <v>153</v>
      </c>
      <c r="V9">
        <v>612</v>
      </c>
      <c r="W9">
        <v>99</v>
      </c>
      <c r="X9">
        <v>95</v>
      </c>
      <c r="Y9">
        <v>153</v>
      </c>
      <c r="Z9">
        <v>2069</v>
      </c>
      <c r="AA9">
        <f>Z9/P9</f>
        <v>13.348387096774193</v>
      </c>
      <c r="AB9" s="13" t="s">
        <v>58</v>
      </c>
      <c r="AC9" s="13" t="s">
        <v>63</v>
      </c>
      <c r="AD9">
        <v>1</v>
      </c>
      <c r="AE9" t="str">
        <f>IF(AD9&gt;3, "Prefers Discount", "Discount Indifferent")</f>
        <v>Discount Indifferent</v>
      </c>
      <c r="AF9">
        <v>8</v>
      </c>
      <c r="AG9">
        <v>4</v>
      </c>
      <c r="AH9">
        <v>7</v>
      </c>
      <c r="AI9" t="str">
        <f>INDEX($AF$1:$AH$1,MATCH(MAX(AF9:AH9),AF9:AH9,0))</f>
        <v>Store_Orders</v>
      </c>
      <c r="AJ9">
        <v>1</v>
      </c>
      <c r="AK9">
        <v>1</v>
      </c>
      <c r="AL9">
        <v>0</v>
      </c>
      <c r="AM9">
        <v>1</v>
      </c>
      <c r="AN9">
        <v>0</v>
      </c>
      <c r="AO9">
        <v>1</v>
      </c>
      <c r="AP9">
        <f>SUM(AK9:AO9)</f>
        <v>3</v>
      </c>
      <c r="AQ9" t="str">
        <f>INDEX($AK$1:$AO$1,MATCH(MAX(AK9:AO9),AK9:AO9,0))</f>
        <v>Converted_on_Camp1</v>
      </c>
      <c r="AR9">
        <v>1</v>
      </c>
      <c r="AS9" t="str">
        <f>IF(OR(AK9&gt;0, AL9&gt;0, AM9&gt;0, AN9&gt;0, AO9&gt;0), "Converted", "Not Converted")</f>
        <v>Converted</v>
      </c>
      <c r="AT9">
        <v>0</v>
      </c>
      <c r="AU9">
        <v>3</v>
      </c>
      <c r="AV9">
        <v>11</v>
      </c>
      <c r="AW9">
        <f>IF(Z9&gt;607, 4, 0)</f>
        <v>4</v>
      </c>
      <c r="AX9">
        <f>IF(AA9&gt;0.1497, 3, 0)</f>
        <v>3</v>
      </c>
      <c r="AY9">
        <f>IF(P9&gt;4031, 2, 0)</f>
        <v>0</v>
      </c>
      <c r="AZ9">
        <f>IF(H9&gt;51934.91, 1, 0)</f>
        <v>1</v>
      </c>
      <c r="BA9">
        <f>SUM(AW9:AZ9)</f>
        <v>8</v>
      </c>
      <c r="BB9" t="str">
        <f>VLOOKUP(BA9,'Standard Deviations'!$L$1:$M$11,2,TRUE)</f>
        <v>Platinum</v>
      </c>
      <c r="BD9" s="26" t="s">
        <v>759</v>
      </c>
      <c r="BE9" s="27">
        <v>1407</v>
      </c>
      <c r="BF9" s="28">
        <v>5</v>
      </c>
      <c r="BG9" s="28">
        <v>140</v>
      </c>
      <c r="BH9" s="28">
        <v>14</v>
      </c>
      <c r="BI9" s="28">
        <v>4</v>
      </c>
      <c r="BJ9" s="28">
        <v>103</v>
      </c>
      <c r="BK9" s="29">
        <v>1673</v>
      </c>
    </row>
    <row r="10" spans="1:63">
      <c r="A10">
        <v>9400</v>
      </c>
      <c r="B10">
        <v>1958</v>
      </c>
      <c r="C10">
        <f>2024-B10</f>
        <v>66</v>
      </c>
      <c r="D10" t="str">
        <f>VLOOKUP(B10,Reference!$A$1:$B$125, 2)</f>
        <v>Boomers</v>
      </c>
      <c r="E10" t="s">
        <v>74</v>
      </c>
      <c r="F10" t="str">
        <f>IF(E10="High School", "No College", "College")</f>
        <v>College</v>
      </c>
      <c r="G10" t="s">
        <v>60</v>
      </c>
      <c r="H10">
        <v>85485</v>
      </c>
      <c r="I10">
        <v>85485</v>
      </c>
      <c r="J10" s="4" t="s">
        <v>56</v>
      </c>
      <c r="K10">
        <v>0</v>
      </c>
      <c r="L10">
        <v>0</v>
      </c>
      <c r="M10" t="str">
        <f>IF(OR(K10&gt;0, L10&gt;0), "Parent", "Not Parent")</f>
        <v>Not Parent</v>
      </c>
      <c r="N10" t="s">
        <v>75</v>
      </c>
      <c r="O10" s="8">
        <v>41916</v>
      </c>
      <c r="P10" s="9">
        <f>O10-N10</f>
        <v>105</v>
      </c>
      <c r="Q10">
        <v>73</v>
      </c>
      <c r="R10" s="9">
        <f>P10-Q10</f>
        <v>32</v>
      </c>
      <c r="S10" s="8">
        <f>O10-R10</f>
        <v>41884</v>
      </c>
      <c r="T10">
        <v>630</v>
      </c>
      <c r="U10">
        <v>26</v>
      </c>
      <c r="V10">
        <v>611</v>
      </c>
      <c r="W10">
        <v>44</v>
      </c>
      <c r="X10">
        <v>18</v>
      </c>
      <c r="Y10">
        <v>54</v>
      </c>
      <c r="Z10">
        <v>1383</v>
      </c>
      <c r="AA10">
        <f>Z10/P10</f>
        <v>13.171428571428571</v>
      </c>
      <c r="AB10" s="13" t="s">
        <v>58</v>
      </c>
      <c r="AC10" s="13" t="s">
        <v>63</v>
      </c>
      <c r="AD10">
        <v>1</v>
      </c>
      <c r="AE10" t="str">
        <f>IF(AD10&gt;3, "Prefers Discount", "Discount Indifferent")</f>
        <v>Discount Indifferent</v>
      </c>
      <c r="AF10">
        <v>6</v>
      </c>
      <c r="AG10">
        <v>6</v>
      </c>
      <c r="AH10">
        <v>6</v>
      </c>
      <c r="AI10" t="str">
        <f>INDEX($AF$1:$AH$1,MATCH(MAX(AF10:AH10),AF10:AH10,0))</f>
        <v>Store_Orders</v>
      </c>
      <c r="AJ10">
        <v>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f>SUM(AK10:AO10)</f>
        <v>0</v>
      </c>
      <c r="AQ10" t="s">
        <v>67</v>
      </c>
      <c r="AR10">
        <v>0</v>
      </c>
      <c r="AS10" t="str">
        <f>IF(OR(AK10&gt;0, AL10&gt;0, AM10&gt;0, AN10&gt;0, AO10&gt;0), "Converted", "Not Converted")</f>
        <v>Not Converted</v>
      </c>
      <c r="AT10">
        <v>0</v>
      </c>
      <c r="AU10">
        <v>3</v>
      </c>
      <c r="AV10">
        <v>11</v>
      </c>
      <c r="AW10">
        <f>IF(Z10&gt;607, 4, 0)</f>
        <v>4</v>
      </c>
      <c r="AX10">
        <f>IF(AA10&gt;0.1497, 3, 0)</f>
        <v>3</v>
      </c>
      <c r="AY10">
        <f>IF(P10&gt;4031, 2, 0)</f>
        <v>0</v>
      </c>
      <c r="AZ10">
        <f>IF(H10&gt;51934.91, 1, 0)</f>
        <v>1</v>
      </c>
      <c r="BA10">
        <f>SUM(AW10:AZ10)</f>
        <v>8</v>
      </c>
      <c r="BB10" t="str">
        <f>VLOOKUP(BA10,'Standard Deviations'!$L$1:$M$11,2,TRUE)</f>
        <v>Platinum</v>
      </c>
      <c r="BD10" s="30" t="s">
        <v>760</v>
      </c>
      <c r="BE10" s="18">
        <v>114675</v>
      </c>
      <c r="BF10" s="21">
        <v>10633</v>
      </c>
      <c r="BG10" s="21">
        <v>75902</v>
      </c>
      <c r="BH10" s="21">
        <v>14912</v>
      </c>
      <c r="BI10" s="21">
        <v>10272</v>
      </c>
      <c r="BJ10" s="21">
        <v>11545</v>
      </c>
      <c r="BK10" s="19">
        <v>237939</v>
      </c>
    </row>
    <row r="11" spans="1:63">
      <c r="A11">
        <v>8931</v>
      </c>
      <c r="B11">
        <v>1986</v>
      </c>
      <c r="C11">
        <f>2024-B11</f>
        <v>38</v>
      </c>
      <c r="D11" t="str">
        <f>VLOOKUP(B11,Reference!$A$1:$B$125, 2)</f>
        <v>Millennials</v>
      </c>
      <c r="E11" t="s">
        <v>54</v>
      </c>
      <c r="F11" t="str">
        <f>IF(E11="High School", "No College", "College")</f>
        <v>College</v>
      </c>
      <c r="G11" t="s">
        <v>65</v>
      </c>
      <c r="H11">
        <v>83033</v>
      </c>
      <c r="I11">
        <v>83033</v>
      </c>
      <c r="J11" s="4" t="s">
        <v>56</v>
      </c>
      <c r="K11">
        <v>1</v>
      </c>
      <c r="L11">
        <v>0</v>
      </c>
      <c r="M11" t="str">
        <f>IF(OR(K11&gt;0, L11&gt;0), "Parent", "Not Parent")</f>
        <v>Parent</v>
      </c>
      <c r="N11" t="s">
        <v>76</v>
      </c>
      <c r="O11" s="8">
        <v>41916</v>
      </c>
      <c r="P11" s="9">
        <f>O11-N11</f>
        <v>139</v>
      </c>
      <c r="Q11">
        <v>82</v>
      </c>
      <c r="R11" s="9">
        <f>P11-Q11</f>
        <v>57</v>
      </c>
      <c r="S11" s="8">
        <f>O11-R11</f>
        <v>41859</v>
      </c>
      <c r="T11">
        <v>812</v>
      </c>
      <c r="U11">
        <v>99</v>
      </c>
      <c r="V11">
        <v>431</v>
      </c>
      <c r="W11">
        <v>237</v>
      </c>
      <c r="X11">
        <v>149</v>
      </c>
      <c r="Y11">
        <v>33</v>
      </c>
      <c r="Z11">
        <v>1761</v>
      </c>
      <c r="AA11">
        <f>Z11/P11</f>
        <v>12.669064748201439</v>
      </c>
      <c r="AB11" s="13" t="s">
        <v>58</v>
      </c>
      <c r="AC11" s="13" t="s">
        <v>63</v>
      </c>
      <c r="AD11">
        <v>1</v>
      </c>
      <c r="AE11" t="str">
        <f>IF(AD11&gt;3, "Prefers Discount", "Discount Indifferent")</f>
        <v>Discount Indifferent</v>
      </c>
      <c r="AF11">
        <v>10</v>
      </c>
      <c r="AG11">
        <v>11</v>
      </c>
      <c r="AH11">
        <v>4</v>
      </c>
      <c r="AI11" t="str">
        <f>INDEX($AF$1:$AH$1,MATCH(MAX(AF11:AH11),AF11:AH11,0))</f>
        <v>Web_Orders</v>
      </c>
      <c r="AJ11">
        <v>5</v>
      </c>
      <c r="AK11">
        <v>1</v>
      </c>
      <c r="AL11">
        <v>0</v>
      </c>
      <c r="AM11">
        <v>0</v>
      </c>
      <c r="AN11">
        <v>0</v>
      </c>
      <c r="AO11">
        <v>0</v>
      </c>
      <c r="AP11">
        <f>SUM(AK11:AO11)</f>
        <v>1</v>
      </c>
      <c r="AQ11" t="str">
        <f>INDEX($AK$1:$AO$1,MATCH(MAX(AK11:AO11),AK11:AO11,0))</f>
        <v>Converted_on_Camp1</v>
      </c>
      <c r="AR11">
        <v>1</v>
      </c>
      <c r="AS11" t="str">
        <f>IF(OR(AK11&gt;0, AL11&gt;0, AM11&gt;0, AN11&gt;0, AO11&gt;0), "Converted", "Not Converted")</f>
        <v>Converted</v>
      </c>
      <c r="AT11">
        <v>0</v>
      </c>
      <c r="AU11">
        <v>3</v>
      </c>
      <c r="AV11">
        <v>11</v>
      </c>
      <c r="AW11">
        <f>IF(Z11&gt;607, 4, 0)</f>
        <v>4</v>
      </c>
      <c r="AX11">
        <f>IF(AA11&gt;0.1497, 3, 0)</f>
        <v>3</v>
      </c>
      <c r="AY11">
        <f>IF(P11&gt;4031, 2, 0)</f>
        <v>0</v>
      </c>
      <c r="AZ11">
        <f>IF(H11&gt;51934.91, 1, 0)</f>
        <v>1</v>
      </c>
      <c r="BA11">
        <f>SUM(AW11:AZ11)</f>
        <v>8</v>
      </c>
      <c r="BB11" t="str">
        <f>VLOOKUP(BA11,'Standard Deviations'!$L$1:$M$11,2,TRUE)</f>
        <v>Platinum</v>
      </c>
    </row>
    <row r="12" spans="1:63">
      <c r="A12">
        <v>2831</v>
      </c>
      <c r="B12">
        <v>1976</v>
      </c>
      <c r="C12">
        <f>2024-B12</f>
        <v>48</v>
      </c>
      <c r="D12" t="str">
        <f>VLOOKUP(B12,Reference!$A$1:$B$125, 2)</f>
        <v>Gen X</v>
      </c>
      <c r="E12" t="s">
        <v>54</v>
      </c>
      <c r="F12" t="str">
        <f>IF(E12="High School", "No College", "College")</f>
        <v>College</v>
      </c>
      <c r="G12" t="s">
        <v>65</v>
      </c>
      <c r="H12">
        <v>78416</v>
      </c>
      <c r="I12">
        <v>78416</v>
      </c>
      <c r="J12" s="4" t="s">
        <v>56</v>
      </c>
      <c r="K12">
        <v>0</v>
      </c>
      <c r="L12">
        <v>1</v>
      </c>
      <c r="M12" t="str">
        <f>IF(OR(K12&gt;0, L12&gt;0), "Parent", "Not Parent")</f>
        <v>Parent</v>
      </c>
      <c r="N12" t="s">
        <v>77</v>
      </c>
      <c r="O12" s="8">
        <v>41916</v>
      </c>
      <c r="P12" s="9">
        <f>O12-N12</f>
        <v>99</v>
      </c>
      <c r="Q12">
        <v>99</v>
      </c>
      <c r="R12" s="9">
        <f>P12-Q12</f>
        <v>0</v>
      </c>
      <c r="S12" s="8">
        <f>O12-R12</f>
        <v>41916</v>
      </c>
      <c r="T12">
        <v>453</v>
      </c>
      <c r="U12">
        <v>38</v>
      </c>
      <c r="V12">
        <v>279</v>
      </c>
      <c r="W12">
        <v>188</v>
      </c>
      <c r="X12">
        <v>38</v>
      </c>
      <c r="Y12">
        <v>183</v>
      </c>
      <c r="Z12">
        <v>1179</v>
      </c>
      <c r="AA12">
        <f>Z12/P12</f>
        <v>11.909090909090908</v>
      </c>
      <c r="AB12" s="13" t="s">
        <v>58</v>
      </c>
      <c r="AC12" s="13" t="s">
        <v>63</v>
      </c>
      <c r="AD12">
        <v>2</v>
      </c>
      <c r="AE12" t="str">
        <f>IF(AD12&gt;3, "Prefers Discount", "Discount Indifferent")</f>
        <v>Discount Indifferent</v>
      </c>
      <c r="AF12">
        <v>10</v>
      </c>
      <c r="AG12">
        <v>7</v>
      </c>
      <c r="AH12">
        <v>7</v>
      </c>
      <c r="AI12" t="str">
        <f>INDEX($AF$1:$AH$1,MATCH(MAX(AF12:AH12),AF12:AH12,0))</f>
        <v>Store_Orders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f>SUM(AK12:AO12)</f>
        <v>0</v>
      </c>
      <c r="AQ12" t="s">
        <v>67</v>
      </c>
      <c r="AR12">
        <v>0</v>
      </c>
      <c r="AS12" t="str">
        <f>IF(OR(AK12&gt;0, AL12&gt;0, AM12&gt;0, AN12&gt;0, AO12&gt;0), "Converted", "Not Converted")</f>
        <v>Not Converted</v>
      </c>
      <c r="AT12">
        <v>0</v>
      </c>
      <c r="AU12">
        <v>3</v>
      </c>
      <c r="AV12">
        <v>11</v>
      </c>
      <c r="AW12">
        <f>IF(Z12&gt;607, 4, 0)</f>
        <v>4</v>
      </c>
      <c r="AX12">
        <f>IF(AA12&gt;0.1497, 3, 0)</f>
        <v>3</v>
      </c>
      <c r="AY12">
        <f>IF(P12&gt;4031, 2, 0)</f>
        <v>0</v>
      </c>
      <c r="AZ12">
        <f>IF(H12&gt;51934.91, 1, 0)</f>
        <v>1</v>
      </c>
      <c r="BA12">
        <f>SUM(AW12:AZ12)</f>
        <v>8</v>
      </c>
      <c r="BB12" t="str">
        <f>VLOOKUP(BA12,'Standard Deviations'!$L$1:$M$11,2,TRUE)</f>
        <v>Platinum</v>
      </c>
    </row>
    <row r="13" spans="1:63">
      <c r="A13">
        <v>9298</v>
      </c>
      <c r="B13">
        <v>1947</v>
      </c>
      <c r="C13">
        <f>2024-B13</f>
        <v>77</v>
      </c>
      <c r="D13" t="str">
        <f>VLOOKUP(B13,Reference!$A$1:$B$125, 2)</f>
        <v>Boomers</v>
      </c>
      <c r="E13" t="s">
        <v>68</v>
      </c>
      <c r="F13" t="str">
        <f>IF(E13="High School", "No College", "College")</f>
        <v>College</v>
      </c>
      <c r="G13" t="s">
        <v>65</v>
      </c>
      <c r="H13">
        <v>81574</v>
      </c>
      <c r="I13">
        <v>81574</v>
      </c>
      <c r="J13" s="4" t="s">
        <v>56</v>
      </c>
      <c r="K13">
        <v>0</v>
      </c>
      <c r="L13">
        <v>0</v>
      </c>
      <c r="M13" t="str">
        <f>IF(OR(K13&gt;0, L13&gt;0), "Parent", "Not Parent")</f>
        <v>Not Parent</v>
      </c>
      <c r="N13" t="s">
        <v>78</v>
      </c>
      <c r="O13" s="8">
        <v>41916</v>
      </c>
      <c r="P13" s="9">
        <f>O13-N13</f>
        <v>159</v>
      </c>
      <c r="Q13">
        <v>89</v>
      </c>
      <c r="R13" s="9">
        <f>P13-Q13</f>
        <v>70</v>
      </c>
      <c r="S13" s="8">
        <f>O13-R13</f>
        <v>41846</v>
      </c>
      <c r="T13">
        <v>1252</v>
      </c>
      <c r="U13">
        <v>0</v>
      </c>
      <c r="V13">
        <v>465</v>
      </c>
      <c r="W13">
        <v>46</v>
      </c>
      <c r="X13">
        <v>35</v>
      </c>
      <c r="Y13">
        <v>0</v>
      </c>
      <c r="Z13">
        <v>1798</v>
      </c>
      <c r="AA13">
        <f>Z13/P13</f>
        <v>11.308176100628931</v>
      </c>
      <c r="AB13" s="13" t="s">
        <v>58</v>
      </c>
      <c r="AC13" s="13" t="s">
        <v>63</v>
      </c>
      <c r="AD13">
        <v>1</v>
      </c>
      <c r="AE13" t="str">
        <f>IF(AD13&gt;3, "Prefers Discount", "Discount Indifferent")</f>
        <v>Discount Indifferent</v>
      </c>
      <c r="AF13">
        <v>8</v>
      </c>
      <c r="AG13">
        <v>4</v>
      </c>
      <c r="AH13">
        <v>5</v>
      </c>
      <c r="AI13" t="str">
        <f>INDEX($AF$1:$AH$1,MATCH(MAX(AF13:AH13),AF13:AH13,0))</f>
        <v>Store_Orders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1</v>
      </c>
      <c r="AP13">
        <f>SUM(AK13:AO13)</f>
        <v>2</v>
      </c>
      <c r="AQ13" t="str">
        <f>INDEX($AK$1:$AO$1,MATCH(MAX(AK13:AO13),AK13:AO13,0))</f>
        <v>Converted_on_Camp4</v>
      </c>
      <c r="AR13">
        <v>1</v>
      </c>
      <c r="AS13" t="str">
        <f>IF(OR(AK13&gt;0, AL13&gt;0, AM13&gt;0, AN13&gt;0, AO13&gt;0), "Converted", "Not Converted")</f>
        <v>Converted</v>
      </c>
      <c r="AT13">
        <v>0</v>
      </c>
      <c r="AU13">
        <v>3</v>
      </c>
      <c r="AV13">
        <v>11</v>
      </c>
      <c r="AW13">
        <f>IF(Z13&gt;607, 4, 0)</f>
        <v>4</v>
      </c>
      <c r="AX13">
        <f>IF(AA13&gt;0.1497, 3, 0)</f>
        <v>3</v>
      </c>
      <c r="AY13">
        <f>IF(P13&gt;4031, 2, 0)</f>
        <v>0</v>
      </c>
      <c r="AZ13">
        <f>IF(H13&gt;51934.91, 1, 0)</f>
        <v>1</v>
      </c>
      <c r="BA13">
        <f>SUM(AW13:AZ13)</f>
        <v>8</v>
      </c>
      <c r="BB13" t="str">
        <f>VLOOKUP(BA13,'Standard Deviations'!$L$1:$M$11,2,TRUE)</f>
        <v>Platinum</v>
      </c>
    </row>
    <row r="14" spans="1:63" hidden="1">
      <c r="A14">
        <v>4394</v>
      </c>
      <c r="B14">
        <v>1965</v>
      </c>
      <c r="C14">
        <f>2024-B14</f>
        <v>59</v>
      </c>
      <c r="D14" t="str">
        <f>VLOOKUP(B14,Reference!$A$1:$B$125, 2)</f>
        <v>Gen X</v>
      </c>
      <c r="E14" t="s">
        <v>68</v>
      </c>
      <c r="F14" t="str">
        <f>IF(E14="High School", "No College", "College")</f>
        <v>College</v>
      </c>
      <c r="G14" t="s">
        <v>55</v>
      </c>
      <c r="H14">
        <v>81051</v>
      </c>
      <c r="I14">
        <v>81051</v>
      </c>
      <c r="J14" s="4" t="s">
        <v>56</v>
      </c>
      <c r="K14">
        <v>0</v>
      </c>
      <c r="L14">
        <v>0</v>
      </c>
      <c r="M14" t="str">
        <f>IF(OR(K14&gt;0, L14&gt;0), "Parent", "Not Parent")</f>
        <v>Not Parent</v>
      </c>
      <c r="N14" t="s">
        <v>79</v>
      </c>
      <c r="O14" s="8">
        <v>41916</v>
      </c>
      <c r="P14" s="9">
        <f>O14-N14</f>
        <v>134</v>
      </c>
      <c r="Q14">
        <v>43</v>
      </c>
      <c r="R14" s="9">
        <f>P14-Q14</f>
        <v>91</v>
      </c>
      <c r="S14" s="8">
        <f>O14-R14</f>
        <v>41825</v>
      </c>
      <c r="T14">
        <v>1142</v>
      </c>
      <c r="U14">
        <v>29</v>
      </c>
      <c r="V14">
        <v>249</v>
      </c>
      <c r="W14">
        <v>38</v>
      </c>
      <c r="X14">
        <v>29</v>
      </c>
      <c r="Y14">
        <v>14</v>
      </c>
      <c r="Z14">
        <v>1501</v>
      </c>
      <c r="AA14">
        <f>Z14/P14</f>
        <v>11.201492537313433</v>
      </c>
      <c r="AB14" t="s">
        <v>58</v>
      </c>
      <c r="AC14" t="s">
        <v>59</v>
      </c>
      <c r="AD14">
        <v>1</v>
      </c>
      <c r="AE14" t="str">
        <f>IF(AD14&gt;3, "Prefers Discount", "Discount Indifferent")</f>
        <v>Discount Indifferent</v>
      </c>
      <c r="AF14">
        <v>12</v>
      </c>
      <c r="AG14">
        <v>5</v>
      </c>
      <c r="AH14">
        <v>5</v>
      </c>
      <c r="AI14" t="str">
        <f>INDEX($AF$1:$AH$1,MATCH(MAX(AF14:AH14),AF14:AH14,0))</f>
        <v>Store_Orders</v>
      </c>
      <c r="AJ14">
        <v>2</v>
      </c>
      <c r="AK14">
        <v>0</v>
      </c>
      <c r="AL14">
        <v>0</v>
      </c>
      <c r="AM14">
        <v>0</v>
      </c>
      <c r="AN14">
        <v>1</v>
      </c>
      <c r="AO14">
        <v>1</v>
      </c>
      <c r="AP14">
        <f>SUM(AK14:AO14)</f>
        <v>2</v>
      </c>
      <c r="AQ14" t="str">
        <f>INDEX($AK$1:$AO$1,MATCH(MAX(AK14:AO14),AK14:AO14,0))</f>
        <v>Converted_on_Camp4</v>
      </c>
      <c r="AR14">
        <v>1</v>
      </c>
      <c r="AS14" t="str">
        <f>IF(OR(AK14&gt;0, AL14&gt;0, AM14&gt;0, AN14&gt;0, AO14&gt;0), "Converted", "Not Converted")</f>
        <v>Converted</v>
      </c>
      <c r="AT14">
        <v>0</v>
      </c>
      <c r="AU14">
        <v>3</v>
      </c>
      <c r="AV14">
        <v>11</v>
      </c>
      <c r="AW14">
        <f>IF(Z14&gt;607, 4, 0)</f>
        <v>4</v>
      </c>
      <c r="AX14">
        <f>IF(AA14&gt;0.1497, 3, 0)</f>
        <v>3</v>
      </c>
      <c r="AY14">
        <f>IF(P14&gt;4031, 2, 0)</f>
        <v>0</v>
      </c>
      <c r="AZ14">
        <f>IF(H14&gt;51934.91, 1, 0)</f>
        <v>1</v>
      </c>
      <c r="BA14">
        <f>SUM(AW14:AZ14)</f>
        <v>8</v>
      </c>
      <c r="BB14" t="str">
        <f>VLOOKUP(BA14,'Standard Deviations'!$L$1:$M$11,2,TRUE)</f>
        <v>Platinum</v>
      </c>
    </row>
    <row r="15" spans="1:63" hidden="1">
      <c r="A15">
        <v>1340</v>
      </c>
      <c r="B15">
        <v>1986</v>
      </c>
      <c r="C15">
        <f>2024-B15</f>
        <v>38</v>
      </c>
      <c r="D15" t="str">
        <f>VLOOKUP(B15,Reference!$A$1:$B$125, 2)</f>
        <v>Millennials</v>
      </c>
      <c r="E15" t="s">
        <v>54</v>
      </c>
      <c r="F15" t="str">
        <f>IF(E15="High School", "No College", "College")</f>
        <v>College</v>
      </c>
      <c r="G15" t="s">
        <v>55</v>
      </c>
      <c r="H15">
        <v>92910</v>
      </c>
      <c r="I15">
        <v>92910</v>
      </c>
      <c r="J15" s="4" t="s">
        <v>56</v>
      </c>
      <c r="K15">
        <v>0</v>
      </c>
      <c r="L15">
        <v>0</v>
      </c>
      <c r="M15" t="str">
        <f>IF(OR(K15&gt;0, L15&gt;0), "Parent", "Not Parent")</f>
        <v>Not Parent</v>
      </c>
      <c r="N15" t="s">
        <v>80</v>
      </c>
      <c r="O15" s="8">
        <v>41916</v>
      </c>
      <c r="P15" s="9">
        <f>O15-N15</f>
        <v>163</v>
      </c>
      <c r="Q15">
        <v>42</v>
      </c>
      <c r="R15" s="9">
        <f>P15-Q15</f>
        <v>121</v>
      </c>
      <c r="S15" s="8">
        <f>O15-R15</f>
        <v>41795</v>
      </c>
      <c r="T15">
        <v>551</v>
      </c>
      <c r="U15">
        <v>137</v>
      </c>
      <c r="V15">
        <v>792</v>
      </c>
      <c r="W15">
        <v>179</v>
      </c>
      <c r="X15">
        <v>103</v>
      </c>
      <c r="Y15">
        <v>33</v>
      </c>
      <c r="Z15">
        <v>1795</v>
      </c>
      <c r="AA15">
        <f>Z15/P15</f>
        <v>11.012269938650308</v>
      </c>
      <c r="AB15" t="s">
        <v>58</v>
      </c>
      <c r="AC15" t="s">
        <v>59</v>
      </c>
      <c r="AD15">
        <v>1</v>
      </c>
      <c r="AE15" t="str">
        <f>IF(AD15&gt;3, "Prefers Discount", "Discount Indifferent")</f>
        <v>Discount Indifferent</v>
      </c>
      <c r="AF15">
        <v>13</v>
      </c>
      <c r="AG15">
        <v>6</v>
      </c>
      <c r="AH15">
        <v>7</v>
      </c>
      <c r="AI15" t="str">
        <f>INDEX($AF$1:$AH$1,MATCH(MAX(AF15:AH15),AF15:AH15,0))</f>
        <v>Store_Orders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1</v>
      </c>
      <c r="AP15">
        <f>SUM(AK15:AO15)</f>
        <v>3</v>
      </c>
      <c r="AQ15" t="str">
        <f>INDEX($AK$1:$AO$1,MATCH(MAX(AK15:AO15),AK15:AO15,0))</f>
        <v>Converted_on_Camp1</v>
      </c>
      <c r="AR15">
        <v>1</v>
      </c>
      <c r="AS15" t="str">
        <f>IF(OR(AK15&gt;0, AL15&gt;0, AM15&gt;0, AN15&gt;0, AO15&gt;0), "Converted", "Not Converted")</f>
        <v>Converted</v>
      </c>
      <c r="AT15">
        <v>0</v>
      </c>
      <c r="AU15">
        <v>3</v>
      </c>
      <c r="AV15">
        <v>11</v>
      </c>
      <c r="AW15">
        <f>IF(Z15&gt;607, 4, 0)</f>
        <v>4</v>
      </c>
      <c r="AX15">
        <f>IF(AA15&gt;0.1497, 3, 0)</f>
        <v>3</v>
      </c>
      <c r="AY15">
        <f>IF(P15&gt;4031, 2, 0)</f>
        <v>0</v>
      </c>
      <c r="AZ15">
        <f>IF(H15&gt;51934.91, 1, 0)</f>
        <v>1</v>
      </c>
      <c r="BA15">
        <f>SUM(AW15:AZ15)</f>
        <v>8</v>
      </c>
      <c r="BB15" t="str">
        <f>VLOOKUP(BA15,'Standard Deviations'!$L$1:$M$11,2,TRUE)</f>
        <v>Platinum</v>
      </c>
    </row>
    <row r="16" spans="1:63" hidden="1">
      <c r="A16">
        <v>2186</v>
      </c>
      <c r="B16">
        <v>1977</v>
      </c>
      <c r="C16">
        <f>2024-B16</f>
        <v>47</v>
      </c>
      <c r="D16" t="str">
        <f>VLOOKUP(B16,Reference!$A$1:$B$125, 2)</f>
        <v>Gen X</v>
      </c>
      <c r="E16" t="s">
        <v>74</v>
      </c>
      <c r="F16" t="str">
        <f>IF(E16="High School", "No College", "College")</f>
        <v>College</v>
      </c>
      <c r="G16" t="s">
        <v>65</v>
      </c>
      <c r="H16">
        <v>82326</v>
      </c>
      <c r="I16">
        <v>82326</v>
      </c>
      <c r="J16" s="4" t="s">
        <v>56</v>
      </c>
      <c r="K16">
        <v>0</v>
      </c>
      <c r="L16">
        <v>0</v>
      </c>
      <c r="M16" t="str">
        <f>IF(OR(K16&gt;0, L16&gt;0), "Parent", "Not Parent")</f>
        <v>Not Parent</v>
      </c>
      <c r="N16" t="s">
        <v>81</v>
      </c>
      <c r="O16" s="8">
        <v>41916</v>
      </c>
      <c r="P16" s="9">
        <f>O16-N16</f>
        <v>208</v>
      </c>
      <c r="Q16">
        <v>30</v>
      </c>
      <c r="R16" s="9">
        <f>P16-Q16</f>
        <v>178</v>
      </c>
      <c r="S16" s="8">
        <f>O16-R16</f>
        <v>41738</v>
      </c>
      <c r="T16">
        <v>938</v>
      </c>
      <c r="U16">
        <v>142</v>
      </c>
      <c r="V16">
        <v>754</v>
      </c>
      <c r="W16">
        <v>159</v>
      </c>
      <c r="X16">
        <v>81</v>
      </c>
      <c r="Y16">
        <v>183</v>
      </c>
      <c r="Z16">
        <v>2257</v>
      </c>
      <c r="AA16">
        <f>Z16/P16</f>
        <v>10.850961538461538</v>
      </c>
      <c r="AB16" t="s">
        <v>58</v>
      </c>
      <c r="AC16" t="s">
        <v>59</v>
      </c>
      <c r="AD16">
        <v>1</v>
      </c>
      <c r="AE16" t="str">
        <f>IF(AD16&gt;3, "Prefers Discount", "Discount Indifferent")</f>
        <v>Discount Indifferent</v>
      </c>
      <c r="AF16">
        <v>6</v>
      </c>
      <c r="AG16">
        <v>5</v>
      </c>
      <c r="AH16">
        <v>10</v>
      </c>
      <c r="AI16" t="str">
        <f>INDEX($AF$1:$AH$1,MATCH(MAX(AF16:AH16),AF16:AH16,0))</f>
        <v>Catalog_Orders</v>
      </c>
      <c r="AJ16">
        <v>2</v>
      </c>
      <c r="AK16">
        <v>1</v>
      </c>
      <c r="AL16">
        <v>0</v>
      </c>
      <c r="AM16">
        <v>0</v>
      </c>
      <c r="AN16">
        <v>1</v>
      </c>
      <c r="AO16">
        <v>1</v>
      </c>
      <c r="AP16">
        <f>SUM(AK16:AO16)</f>
        <v>3</v>
      </c>
      <c r="AQ16" t="str">
        <f>INDEX($AK$1:$AO$1,MATCH(MAX(AK16:AO16),AK16:AO16,0))</f>
        <v>Converted_on_Camp1</v>
      </c>
      <c r="AR16">
        <v>1</v>
      </c>
      <c r="AS16" t="str">
        <f>IF(OR(AK16&gt;0, AL16&gt;0, AM16&gt;0, AN16&gt;0, AO16&gt;0), "Converted", "Not Converted")</f>
        <v>Converted</v>
      </c>
      <c r="AT16">
        <v>0</v>
      </c>
      <c r="AU16">
        <v>3</v>
      </c>
      <c r="AV16">
        <v>11</v>
      </c>
      <c r="AW16">
        <f>IF(Z16&gt;607, 4, 0)</f>
        <v>4</v>
      </c>
      <c r="AX16">
        <f>IF(AA16&gt;0.1497, 3, 0)</f>
        <v>3</v>
      </c>
      <c r="AY16">
        <f>IF(P16&gt;4031, 2, 0)</f>
        <v>0</v>
      </c>
      <c r="AZ16">
        <f>IF(H16&gt;51934.91, 1, 0)</f>
        <v>1</v>
      </c>
      <c r="BA16">
        <f>SUM(AW16:AZ16)</f>
        <v>8</v>
      </c>
      <c r="BB16" t="str">
        <f>VLOOKUP(BA16,'Standard Deviations'!$L$1:$M$11,2,TRUE)</f>
        <v>Platinum</v>
      </c>
    </row>
    <row r="17" spans="1:54" hidden="1">
      <c r="A17">
        <v>5735</v>
      </c>
      <c r="B17">
        <v>1991</v>
      </c>
      <c r="C17">
        <f>2024-B17</f>
        <v>33</v>
      </c>
      <c r="D17" t="str">
        <f>VLOOKUP(B17,Reference!$A$1:$B$125, 2)</f>
        <v>Millennials</v>
      </c>
      <c r="E17" t="s">
        <v>64</v>
      </c>
      <c r="F17" t="str">
        <f>IF(E17="High School", "No College", "College")</f>
        <v>College</v>
      </c>
      <c r="G17" t="s">
        <v>60</v>
      </c>
      <c r="H17">
        <v>90638</v>
      </c>
      <c r="I17">
        <v>90638</v>
      </c>
      <c r="J17" s="4" t="s">
        <v>56</v>
      </c>
      <c r="K17">
        <v>0</v>
      </c>
      <c r="L17">
        <v>0</v>
      </c>
      <c r="M17" t="str">
        <f>IF(OR(K17&gt;0, L17&gt;0), "Parent", "Not Parent")</f>
        <v>Not Parent</v>
      </c>
      <c r="N17" t="s">
        <v>82</v>
      </c>
      <c r="O17" s="8">
        <v>41916</v>
      </c>
      <c r="P17" s="9">
        <f>O17-N17</f>
        <v>233</v>
      </c>
      <c r="Q17">
        <v>29</v>
      </c>
      <c r="R17" s="9">
        <f>P17-Q17</f>
        <v>204</v>
      </c>
      <c r="S17" s="8">
        <f>O17-R17</f>
        <v>41712</v>
      </c>
      <c r="T17">
        <v>1156</v>
      </c>
      <c r="U17">
        <v>120</v>
      </c>
      <c r="V17">
        <v>915</v>
      </c>
      <c r="W17">
        <v>94</v>
      </c>
      <c r="X17">
        <v>144</v>
      </c>
      <c r="Y17">
        <v>96</v>
      </c>
      <c r="Z17">
        <v>2525</v>
      </c>
      <c r="AA17">
        <f>Z17/P17</f>
        <v>10.836909871244636</v>
      </c>
      <c r="AB17" t="s">
        <v>58</v>
      </c>
      <c r="AC17" t="s">
        <v>59</v>
      </c>
      <c r="AD17">
        <v>1</v>
      </c>
      <c r="AE17" t="str">
        <f>IF(AD17&gt;3, "Prefers Discount", "Discount Indifferent")</f>
        <v>Discount Indifferent</v>
      </c>
      <c r="AF17">
        <v>10</v>
      </c>
      <c r="AG17">
        <v>3</v>
      </c>
      <c r="AH17">
        <v>4</v>
      </c>
      <c r="AI17" t="str">
        <f>INDEX($AF$1:$AH$1,MATCH(MAX(AF17:AH17),AF17:AH17,0))</f>
        <v>Store_Orders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1</v>
      </c>
      <c r="AP17">
        <f>SUM(AK17:AO17)</f>
        <v>1</v>
      </c>
      <c r="AQ17" t="str">
        <f>INDEX($AK$1:$AO$1,MATCH(MAX(AK17:AO17),AK17:AO17,0))</f>
        <v>Converted_on_Camp5</v>
      </c>
      <c r="AR17">
        <v>1</v>
      </c>
      <c r="AS17" t="str">
        <f>IF(OR(AK17&gt;0, AL17&gt;0, AM17&gt;0, AN17&gt;0, AO17&gt;0), "Converted", "Not Converted")</f>
        <v>Converted</v>
      </c>
      <c r="AT17">
        <v>0</v>
      </c>
      <c r="AU17">
        <v>3</v>
      </c>
      <c r="AV17">
        <v>11</v>
      </c>
      <c r="AW17">
        <f>IF(Z17&gt;607, 4, 0)</f>
        <v>4</v>
      </c>
      <c r="AX17">
        <f>IF(AA17&gt;0.1497, 3, 0)</f>
        <v>3</v>
      </c>
      <c r="AY17">
        <f>IF(P17&gt;4031, 2, 0)</f>
        <v>0</v>
      </c>
      <c r="AZ17">
        <f>IF(H17&gt;51934.91, 1, 0)</f>
        <v>1</v>
      </c>
      <c r="BA17">
        <f>SUM(AW17:AZ17)</f>
        <v>8</v>
      </c>
      <c r="BB17" t="str">
        <f>VLOOKUP(BA17,'Standard Deviations'!$L$1:$M$11,2,TRUE)</f>
        <v>Platinum</v>
      </c>
    </row>
    <row r="18" spans="1:54" hidden="1">
      <c r="A18">
        <v>5350</v>
      </c>
      <c r="B18">
        <v>1991</v>
      </c>
      <c r="C18">
        <f>2024-B18</f>
        <v>33</v>
      </c>
      <c r="D18" t="str">
        <f>VLOOKUP(B18,Reference!$A$1:$B$125, 2)</f>
        <v>Millennials</v>
      </c>
      <c r="E18" t="s">
        <v>64</v>
      </c>
      <c r="F18" t="str">
        <f>IF(E18="High School", "No College", "College")</f>
        <v>College</v>
      </c>
      <c r="G18" t="s">
        <v>60</v>
      </c>
      <c r="H18">
        <v>90638</v>
      </c>
      <c r="I18">
        <v>90638</v>
      </c>
      <c r="J18" s="4" t="s">
        <v>56</v>
      </c>
      <c r="K18">
        <v>0</v>
      </c>
      <c r="L18">
        <v>0</v>
      </c>
      <c r="M18" t="str">
        <f>IF(OR(K18&gt;0, L18&gt;0), "Parent", "Not Parent")</f>
        <v>Not Parent</v>
      </c>
      <c r="N18" t="s">
        <v>82</v>
      </c>
      <c r="O18" s="8">
        <v>41916</v>
      </c>
      <c r="P18" s="9">
        <f>O18-N18</f>
        <v>233</v>
      </c>
      <c r="Q18">
        <v>29</v>
      </c>
      <c r="R18" s="9">
        <f>P18-Q18</f>
        <v>204</v>
      </c>
      <c r="S18" s="8">
        <f>O18-R18</f>
        <v>41712</v>
      </c>
      <c r="T18">
        <v>1156</v>
      </c>
      <c r="U18">
        <v>120</v>
      </c>
      <c r="V18">
        <v>915</v>
      </c>
      <c r="W18">
        <v>94</v>
      </c>
      <c r="X18">
        <v>144</v>
      </c>
      <c r="Y18">
        <v>96</v>
      </c>
      <c r="Z18">
        <v>2525</v>
      </c>
      <c r="AA18">
        <f>Z18/P18</f>
        <v>10.836909871244636</v>
      </c>
      <c r="AB18" t="s">
        <v>58</v>
      </c>
      <c r="AC18" t="s">
        <v>59</v>
      </c>
      <c r="AD18">
        <v>1</v>
      </c>
      <c r="AE18" t="str">
        <f>IF(AD18&gt;3, "Prefers Discount", "Discount Indifferent")</f>
        <v>Discount Indifferent</v>
      </c>
      <c r="AF18">
        <v>10</v>
      </c>
      <c r="AG18">
        <v>3</v>
      </c>
      <c r="AH18">
        <v>4</v>
      </c>
      <c r="AI18" t="str">
        <f>INDEX($AF$1:$AH$1,MATCH(MAX(AF18:AH18),AF18:AH18,0))</f>
        <v>Store_Orders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1</v>
      </c>
      <c r="AP18">
        <f>SUM(AK18:AO18)</f>
        <v>1</v>
      </c>
      <c r="AQ18" t="str">
        <f>INDEX($AK$1:$AO$1,MATCH(MAX(AK18:AO18),AK18:AO18,0))</f>
        <v>Converted_on_Camp5</v>
      </c>
      <c r="AR18">
        <v>1</v>
      </c>
      <c r="AS18" t="str">
        <f>IF(OR(AK18&gt;0, AL18&gt;0, AM18&gt;0, AN18&gt;0, AO18&gt;0), "Converted", "Not Converted")</f>
        <v>Converted</v>
      </c>
      <c r="AT18">
        <v>0</v>
      </c>
      <c r="AU18">
        <v>3</v>
      </c>
      <c r="AV18">
        <v>11</v>
      </c>
      <c r="AW18">
        <f>IF(Z18&gt;607, 4, 0)</f>
        <v>4</v>
      </c>
      <c r="AX18">
        <f>IF(AA18&gt;0.1497, 3, 0)</f>
        <v>3</v>
      </c>
      <c r="AY18">
        <f>IF(P18&gt;4031, 2, 0)</f>
        <v>0</v>
      </c>
      <c r="AZ18">
        <f>IF(H18&gt;51934.91, 1, 0)</f>
        <v>1</v>
      </c>
      <c r="BA18">
        <f>SUM(AW18:AZ18)</f>
        <v>8</v>
      </c>
      <c r="BB18" t="str">
        <f>VLOOKUP(BA18,'Standard Deviations'!$L$1:$M$11,2,TRUE)</f>
        <v>Platinum</v>
      </c>
    </row>
    <row r="19" spans="1:54" hidden="1">
      <c r="A19">
        <v>1826</v>
      </c>
      <c r="B19">
        <v>1970</v>
      </c>
      <c r="C19">
        <f>2024-B19</f>
        <v>54</v>
      </c>
      <c r="D19" t="str">
        <f>VLOOKUP(B19,Reference!$A$1:$B$125, 2)</f>
        <v>Gen X</v>
      </c>
      <c r="E19" t="s">
        <v>54</v>
      </c>
      <c r="F19" t="str">
        <f>IF(E19="High School", "No College", "College")</f>
        <v>College</v>
      </c>
      <c r="G19" t="s">
        <v>71</v>
      </c>
      <c r="H19">
        <v>84835</v>
      </c>
      <c r="I19">
        <v>84835</v>
      </c>
      <c r="J19" s="4" t="s">
        <v>56</v>
      </c>
      <c r="K19">
        <v>0</v>
      </c>
      <c r="L19">
        <v>0</v>
      </c>
      <c r="M19" t="str">
        <f>IF(OR(K19&gt;0, L19&gt;0), "Parent", "Not Parent")</f>
        <v>Not Parent</v>
      </c>
      <c r="N19" t="s">
        <v>83</v>
      </c>
      <c r="O19" s="8">
        <v>41916</v>
      </c>
      <c r="P19" s="9">
        <f>O19-N19</f>
        <v>110</v>
      </c>
      <c r="Q19">
        <v>0</v>
      </c>
      <c r="R19" s="9">
        <f>P19-Q19</f>
        <v>110</v>
      </c>
      <c r="S19" s="8">
        <f>O19-R19</f>
        <v>41806</v>
      </c>
      <c r="T19">
        <v>189</v>
      </c>
      <c r="U19">
        <v>104</v>
      </c>
      <c r="V19">
        <v>379</v>
      </c>
      <c r="W19">
        <v>111</v>
      </c>
      <c r="X19">
        <v>189</v>
      </c>
      <c r="Y19">
        <v>218</v>
      </c>
      <c r="Z19">
        <v>1190</v>
      </c>
      <c r="AA19">
        <f>Z19/P19</f>
        <v>10.818181818181818</v>
      </c>
      <c r="AB19" t="s">
        <v>58</v>
      </c>
      <c r="AC19" t="s">
        <v>59</v>
      </c>
      <c r="AD19">
        <v>1</v>
      </c>
      <c r="AE19" t="str">
        <f>IF(AD19&gt;3, "Prefers Discount", "Discount Indifferent")</f>
        <v>Discount Indifferent</v>
      </c>
      <c r="AF19">
        <v>6</v>
      </c>
      <c r="AG19">
        <v>4</v>
      </c>
      <c r="AH19">
        <v>4</v>
      </c>
      <c r="AI19" t="str">
        <f>INDEX($AF$1:$AH$1,MATCH(MAX(AF19:AH19),AF19:AH19,0))</f>
        <v>Store_Orders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f>SUM(AK19:AO19)</f>
        <v>0</v>
      </c>
      <c r="AQ19" t="s">
        <v>67</v>
      </c>
      <c r="AR19">
        <v>1</v>
      </c>
      <c r="AS19" t="str">
        <f>IF(OR(AK19&gt;0, AL19&gt;0, AM19&gt;0, AN19&gt;0, AO19&gt;0), "Converted", "Not Converted")</f>
        <v>Not Converted</v>
      </c>
      <c r="AT19">
        <v>0</v>
      </c>
      <c r="AU19">
        <v>3</v>
      </c>
      <c r="AV19">
        <v>11</v>
      </c>
      <c r="AW19">
        <f>IF(Z19&gt;607, 4, 0)</f>
        <v>4</v>
      </c>
      <c r="AX19">
        <f>IF(AA19&gt;0.1497, 3, 0)</f>
        <v>3</v>
      </c>
      <c r="AY19">
        <f>IF(P19&gt;4031, 2, 0)</f>
        <v>0</v>
      </c>
      <c r="AZ19">
        <f>IF(H19&gt;51934.91, 1, 0)</f>
        <v>1</v>
      </c>
      <c r="BA19">
        <f>SUM(AW19:AZ19)</f>
        <v>8</v>
      </c>
      <c r="BB19" t="str">
        <f>VLOOKUP(BA19,'Standard Deviations'!$L$1:$M$11,2,TRUE)</f>
        <v>Platinum</v>
      </c>
    </row>
    <row r="20" spans="1:54" hidden="1">
      <c r="A20">
        <v>9888</v>
      </c>
      <c r="B20">
        <v>1969</v>
      </c>
      <c r="C20">
        <f>2024-B20</f>
        <v>55</v>
      </c>
      <c r="D20" t="str">
        <f>VLOOKUP(B20,Reference!$A$1:$B$125, 2)</f>
        <v>Gen X</v>
      </c>
      <c r="E20" t="s">
        <v>54</v>
      </c>
      <c r="F20" t="str">
        <f>IF(E20="High School", "No College", "College")</f>
        <v>College</v>
      </c>
      <c r="G20" t="s">
        <v>65</v>
      </c>
      <c r="H20">
        <v>68695</v>
      </c>
      <c r="I20">
        <v>68695</v>
      </c>
      <c r="J20" s="4" t="s">
        <v>61</v>
      </c>
      <c r="K20">
        <v>0</v>
      </c>
      <c r="L20">
        <v>0</v>
      </c>
      <c r="M20" t="str">
        <f>IF(OR(K20&gt;0, L20&gt;0), "Parent", "Not Parent")</f>
        <v>Not Parent</v>
      </c>
      <c r="N20" t="s">
        <v>84</v>
      </c>
      <c r="O20" s="8">
        <v>41916</v>
      </c>
      <c r="P20" s="9">
        <f>O20-N20</f>
        <v>101</v>
      </c>
      <c r="Q20">
        <v>3</v>
      </c>
      <c r="R20" s="9">
        <f>P20-Q20</f>
        <v>98</v>
      </c>
      <c r="S20" s="8">
        <f>O20-R20</f>
        <v>41818</v>
      </c>
      <c r="T20">
        <v>458</v>
      </c>
      <c r="U20">
        <v>81</v>
      </c>
      <c r="V20">
        <v>356</v>
      </c>
      <c r="W20">
        <v>106</v>
      </c>
      <c r="X20">
        <v>50</v>
      </c>
      <c r="Y20">
        <v>40</v>
      </c>
      <c r="Z20">
        <v>1091</v>
      </c>
      <c r="AA20">
        <f>Z20/P20</f>
        <v>10.801980198019802</v>
      </c>
      <c r="AB20" t="s">
        <v>58</v>
      </c>
      <c r="AC20" t="s">
        <v>59</v>
      </c>
      <c r="AD20">
        <v>1</v>
      </c>
      <c r="AE20" t="str">
        <f>IF(AD20&gt;3, "Prefers Discount", "Discount Indifferent")</f>
        <v>Discount Indifferent</v>
      </c>
      <c r="AF20">
        <v>7</v>
      </c>
      <c r="AG20">
        <v>4</v>
      </c>
      <c r="AH20">
        <v>4</v>
      </c>
      <c r="AI20" t="str">
        <f>INDEX($AF$1:$AH$1,MATCH(MAX(AF20:AH20),AF20:AH20,0))</f>
        <v>Store_Orders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f>SUM(AK20:AO20)</f>
        <v>0</v>
      </c>
      <c r="AQ20" t="s">
        <v>67</v>
      </c>
      <c r="AR20">
        <v>0</v>
      </c>
      <c r="AS20" t="str">
        <f>IF(OR(AK20&gt;0, AL20&gt;0, AM20&gt;0, AN20&gt;0, AO20&gt;0), "Converted", "Not Converted")</f>
        <v>Not Converted</v>
      </c>
      <c r="AT20">
        <v>0</v>
      </c>
      <c r="AU20">
        <v>3</v>
      </c>
      <c r="AV20">
        <v>11</v>
      </c>
      <c r="AW20">
        <f>IF(Z20&gt;607, 4, 0)</f>
        <v>4</v>
      </c>
      <c r="AX20">
        <f>IF(AA20&gt;0.1497, 3, 0)</f>
        <v>3</v>
      </c>
      <c r="AY20">
        <f>IF(P20&gt;4031, 2, 0)</f>
        <v>0</v>
      </c>
      <c r="AZ20">
        <f>IF(H20&gt;51934.91, 1, 0)</f>
        <v>1</v>
      </c>
      <c r="BA20">
        <f>SUM(AW20:AZ20)</f>
        <v>8</v>
      </c>
      <c r="BB20" t="str">
        <f>VLOOKUP(BA20,'Standard Deviations'!$L$1:$M$11,2,TRUE)</f>
        <v>Platinum</v>
      </c>
    </row>
    <row r="21" spans="1:54" hidden="1">
      <c r="A21">
        <v>4399</v>
      </c>
      <c r="B21">
        <v>1969</v>
      </c>
      <c r="C21">
        <f>2024-B21</f>
        <v>55</v>
      </c>
      <c r="D21" t="str">
        <f>VLOOKUP(B21,Reference!$A$1:$B$125, 2)</f>
        <v>Gen X</v>
      </c>
      <c r="E21" t="s">
        <v>54</v>
      </c>
      <c r="F21" t="str">
        <f>IF(E21="High School", "No College", "College")</f>
        <v>College</v>
      </c>
      <c r="G21" t="s">
        <v>65</v>
      </c>
      <c r="H21">
        <v>68695</v>
      </c>
      <c r="I21">
        <v>68695</v>
      </c>
      <c r="J21" s="4" t="s">
        <v>61</v>
      </c>
      <c r="K21">
        <v>0</v>
      </c>
      <c r="L21">
        <v>0</v>
      </c>
      <c r="M21" t="str">
        <f>IF(OR(K21&gt;0, L21&gt;0), "Parent", "Not Parent")</f>
        <v>Not Parent</v>
      </c>
      <c r="N21" t="s">
        <v>84</v>
      </c>
      <c r="O21" s="8">
        <v>41916</v>
      </c>
      <c r="P21" s="9">
        <f>O21-N21</f>
        <v>101</v>
      </c>
      <c r="Q21">
        <v>3</v>
      </c>
      <c r="R21" s="9">
        <f>P21-Q21</f>
        <v>98</v>
      </c>
      <c r="S21" s="8">
        <f>O21-R21</f>
        <v>41818</v>
      </c>
      <c r="T21">
        <v>458</v>
      </c>
      <c r="U21">
        <v>81</v>
      </c>
      <c r="V21">
        <v>356</v>
      </c>
      <c r="W21">
        <v>106</v>
      </c>
      <c r="X21">
        <v>50</v>
      </c>
      <c r="Y21">
        <v>40</v>
      </c>
      <c r="Z21">
        <v>1091</v>
      </c>
      <c r="AA21">
        <f>Z21/P21</f>
        <v>10.801980198019802</v>
      </c>
      <c r="AB21" t="s">
        <v>58</v>
      </c>
      <c r="AC21" t="s">
        <v>59</v>
      </c>
      <c r="AD21">
        <v>1</v>
      </c>
      <c r="AE21" t="str">
        <f>IF(AD21&gt;3, "Prefers Discount", "Discount Indifferent")</f>
        <v>Discount Indifferent</v>
      </c>
      <c r="AF21">
        <v>7</v>
      </c>
      <c r="AG21">
        <v>4</v>
      </c>
      <c r="AH21">
        <v>4</v>
      </c>
      <c r="AI21" t="str">
        <f>INDEX($AF$1:$AH$1,MATCH(MAX(AF21:AH21),AF21:AH21,0))</f>
        <v>Store_Orders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f>SUM(AK21:AO21)</f>
        <v>0</v>
      </c>
      <c r="AQ21" t="s">
        <v>67</v>
      </c>
      <c r="AR21">
        <v>0</v>
      </c>
      <c r="AS21" t="str">
        <f>IF(OR(AK21&gt;0, AL21&gt;0, AM21&gt;0, AN21&gt;0, AO21&gt;0), "Converted", "Not Converted")</f>
        <v>Not Converted</v>
      </c>
      <c r="AT21">
        <v>0</v>
      </c>
      <c r="AU21">
        <v>3</v>
      </c>
      <c r="AV21">
        <v>11</v>
      </c>
      <c r="AW21">
        <f>IF(Z21&gt;607, 4, 0)</f>
        <v>4</v>
      </c>
      <c r="AX21">
        <f>IF(AA21&gt;0.1497, 3, 0)</f>
        <v>3</v>
      </c>
      <c r="AY21">
        <f>IF(P21&gt;4031, 2, 0)</f>
        <v>0</v>
      </c>
      <c r="AZ21">
        <f>IF(H21&gt;51934.91, 1, 0)</f>
        <v>1</v>
      </c>
      <c r="BA21">
        <f>SUM(AW21:AZ21)</f>
        <v>8</v>
      </c>
      <c r="BB21" t="str">
        <f>VLOOKUP(BA21,'Standard Deviations'!$L$1:$M$11,2,TRUE)</f>
        <v>Platinum</v>
      </c>
    </row>
    <row r="22" spans="1:54">
      <c r="A22">
        <v>5721</v>
      </c>
      <c r="B22">
        <v>1956</v>
      </c>
      <c r="C22">
        <f>2024-B22</f>
        <v>68</v>
      </c>
      <c r="D22" t="str">
        <f>VLOOKUP(B22,Reference!$A$1:$B$125, 2)</f>
        <v>Boomers</v>
      </c>
      <c r="E22" t="s">
        <v>68</v>
      </c>
      <c r="F22" t="str">
        <f>IF(E22="High School", "No College", "College")</f>
        <v>College</v>
      </c>
      <c r="G22" t="s">
        <v>55</v>
      </c>
      <c r="H22">
        <v>84117</v>
      </c>
      <c r="I22">
        <v>84117</v>
      </c>
      <c r="J22" s="4" t="s">
        <v>56</v>
      </c>
      <c r="K22">
        <v>0</v>
      </c>
      <c r="L22">
        <v>0</v>
      </c>
      <c r="M22" t="str">
        <f>IF(OR(K22&gt;0, L22&gt;0), "Parent", "Not Parent")</f>
        <v>Not Parent</v>
      </c>
      <c r="N22" t="s">
        <v>85</v>
      </c>
      <c r="O22" s="8">
        <v>41916</v>
      </c>
      <c r="P22" s="9">
        <f>O22-N22</f>
        <v>146</v>
      </c>
      <c r="Q22">
        <v>60</v>
      </c>
      <c r="R22" s="9">
        <f>P22-Q22</f>
        <v>86</v>
      </c>
      <c r="S22" s="8">
        <f>O22-R22</f>
        <v>41830</v>
      </c>
      <c r="T22">
        <v>611</v>
      </c>
      <c r="U22">
        <v>76</v>
      </c>
      <c r="V22">
        <v>749</v>
      </c>
      <c r="W22">
        <v>59</v>
      </c>
      <c r="X22">
        <v>45</v>
      </c>
      <c r="Y22">
        <v>26</v>
      </c>
      <c r="Z22">
        <v>1566</v>
      </c>
      <c r="AA22">
        <f>Z22/P22</f>
        <v>10.726027397260275</v>
      </c>
      <c r="AB22" s="13" t="s">
        <v>58</v>
      </c>
      <c r="AC22" s="13" t="s">
        <v>63</v>
      </c>
      <c r="AD22">
        <v>1</v>
      </c>
      <c r="AE22" t="str">
        <f>IF(AD22&gt;3, "Prefers Discount", "Discount Indifferent")</f>
        <v>Discount Indifferent</v>
      </c>
      <c r="AF22">
        <v>6</v>
      </c>
      <c r="AG22">
        <v>7</v>
      </c>
      <c r="AH22">
        <v>10</v>
      </c>
      <c r="AI22" t="str">
        <f>INDEX($AF$1:$AH$1,MATCH(MAX(AF22:AH22),AF22:AH22,0))</f>
        <v>Catalog_Orders</v>
      </c>
      <c r="AJ22">
        <v>2</v>
      </c>
      <c r="AK22">
        <v>0</v>
      </c>
      <c r="AL22">
        <v>0</v>
      </c>
      <c r="AM22">
        <v>0</v>
      </c>
      <c r="AN22">
        <v>0</v>
      </c>
      <c r="AO22">
        <v>1</v>
      </c>
      <c r="AP22">
        <f>SUM(AK22:AO22)</f>
        <v>1</v>
      </c>
      <c r="AQ22" t="str">
        <f>INDEX($AK$1:$AO$1,MATCH(MAX(AK22:AO22),AK22:AO22,0))</f>
        <v>Converted_on_Camp5</v>
      </c>
      <c r="AR22">
        <v>1</v>
      </c>
      <c r="AS22" t="str">
        <f>IF(OR(AK22&gt;0, AL22&gt;0, AM22&gt;0, AN22&gt;0, AO22&gt;0), "Converted", "Not Converted")</f>
        <v>Converted</v>
      </c>
      <c r="AT22">
        <v>0</v>
      </c>
      <c r="AU22">
        <v>3</v>
      </c>
      <c r="AV22">
        <v>11</v>
      </c>
      <c r="AW22">
        <f>IF(Z22&gt;607, 4, 0)</f>
        <v>4</v>
      </c>
      <c r="AX22">
        <f>IF(AA22&gt;0.1497, 3, 0)</f>
        <v>3</v>
      </c>
      <c r="AY22">
        <f>IF(P22&gt;4031, 2, 0)</f>
        <v>0</v>
      </c>
      <c r="AZ22">
        <f>IF(H22&gt;51934.91, 1, 0)</f>
        <v>1</v>
      </c>
      <c r="BA22">
        <f>SUM(AW22:AZ22)</f>
        <v>8</v>
      </c>
      <c r="BB22" t="str">
        <f>VLOOKUP(BA22,'Standard Deviations'!$L$1:$M$11,2,TRUE)</f>
        <v>Platinum</v>
      </c>
    </row>
    <row r="23" spans="1:54" hidden="1">
      <c r="A23">
        <v>7959</v>
      </c>
      <c r="B23">
        <v>1961</v>
      </c>
      <c r="C23">
        <f>2024-B23</f>
        <v>63</v>
      </c>
      <c r="D23" t="str">
        <f>VLOOKUP(B23,Reference!$A$1:$B$125, 2)</f>
        <v>Boomers</v>
      </c>
      <c r="E23" t="s">
        <v>54</v>
      </c>
      <c r="F23" t="str">
        <f>IF(E23="High School", "No College", "College")</f>
        <v>College</v>
      </c>
      <c r="G23" t="s">
        <v>55</v>
      </c>
      <c r="H23">
        <v>79410</v>
      </c>
      <c r="I23">
        <v>79410</v>
      </c>
      <c r="J23" s="4" t="s">
        <v>56</v>
      </c>
      <c r="K23">
        <v>0</v>
      </c>
      <c r="L23">
        <v>0</v>
      </c>
      <c r="M23" t="str">
        <f>IF(OR(K23&gt;0, L23&gt;0), "Parent", "Not Parent")</f>
        <v>Not Parent</v>
      </c>
      <c r="N23" t="s">
        <v>69</v>
      </c>
      <c r="O23" s="8">
        <v>41916</v>
      </c>
      <c r="P23" s="9">
        <f>O23-N23</f>
        <v>128</v>
      </c>
      <c r="Q23">
        <v>19</v>
      </c>
      <c r="R23" s="9">
        <f>P23-Q23</f>
        <v>109</v>
      </c>
      <c r="S23" s="8">
        <f>O23-R23</f>
        <v>41807</v>
      </c>
      <c r="T23">
        <v>658</v>
      </c>
      <c r="U23">
        <v>80</v>
      </c>
      <c r="V23">
        <v>483</v>
      </c>
      <c r="W23">
        <v>123</v>
      </c>
      <c r="X23">
        <v>13</v>
      </c>
      <c r="Y23">
        <v>13</v>
      </c>
      <c r="Z23">
        <v>1370</v>
      </c>
      <c r="AA23">
        <f>Z23/P23</f>
        <v>10.703125</v>
      </c>
      <c r="AB23" t="s">
        <v>58</v>
      </c>
      <c r="AC23" t="s">
        <v>59</v>
      </c>
      <c r="AD23">
        <v>1</v>
      </c>
      <c r="AE23" t="str">
        <f>IF(AD23&gt;3, "Prefers Discount", "Discount Indifferent")</f>
        <v>Discount Indifferent</v>
      </c>
      <c r="AF23">
        <v>5</v>
      </c>
      <c r="AG23">
        <v>3</v>
      </c>
      <c r="AH23">
        <v>2</v>
      </c>
      <c r="AI23" t="str">
        <f>INDEX($AF$1:$AH$1,MATCH(MAX(AF23:AH23),AF23:AH23,0))</f>
        <v>Store_Orders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f>SUM(AK23:AO23)</f>
        <v>0</v>
      </c>
      <c r="AQ23" t="s">
        <v>67</v>
      </c>
      <c r="AR23">
        <v>0</v>
      </c>
      <c r="AS23" t="str">
        <f>IF(OR(AK23&gt;0, AL23&gt;0, AM23&gt;0, AN23&gt;0, AO23&gt;0), "Converted", "Not Converted")</f>
        <v>Not Converted</v>
      </c>
      <c r="AT23">
        <v>0</v>
      </c>
      <c r="AU23">
        <v>3</v>
      </c>
      <c r="AV23">
        <v>11</v>
      </c>
      <c r="AW23">
        <f>IF(Z23&gt;607, 4, 0)</f>
        <v>4</v>
      </c>
      <c r="AX23">
        <f>IF(AA23&gt;0.1497, 3, 0)</f>
        <v>3</v>
      </c>
      <c r="AY23">
        <f>IF(P23&gt;4031, 2, 0)</f>
        <v>0</v>
      </c>
      <c r="AZ23">
        <f>IF(H23&gt;51934.91, 1, 0)</f>
        <v>1</v>
      </c>
      <c r="BA23">
        <f>SUM(AW23:AZ23)</f>
        <v>8</v>
      </c>
      <c r="BB23" t="str">
        <f>VLOOKUP(BA23,'Standard Deviations'!$L$1:$M$11,2,TRUE)</f>
        <v>Platinum</v>
      </c>
    </row>
    <row r="24" spans="1:54">
      <c r="A24">
        <v>7875</v>
      </c>
      <c r="B24">
        <v>1949</v>
      </c>
      <c r="C24">
        <f>2024-B24</f>
        <v>75</v>
      </c>
      <c r="D24" t="str">
        <f>VLOOKUP(B24,Reference!$A$1:$B$125, 2)</f>
        <v>Boomers</v>
      </c>
      <c r="E24" t="s">
        <v>54</v>
      </c>
      <c r="F24" t="str">
        <f>IF(E24="High School", "No College", "College")</f>
        <v>College</v>
      </c>
      <c r="G24" t="s">
        <v>55</v>
      </c>
      <c r="H24">
        <v>72025</v>
      </c>
      <c r="I24">
        <v>72025</v>
      </c>
      <c r="J24" s="4" t="s">
        <v>61</v>
      </c>
      <c r="K24">
        <v>0</v>
      </c>
      <c r="L24">
        <v>0</v>
      </c>
      <c r="M24" t="str">
        <f>IF(OR(K24&gt;0, L24&gt;0), "Parent", "Not Parent")</f>
        <v>Not Parent</v>
      </c>
      <c r="N24" t="s">
        <v>86</v>
      </c>
      <c r="O24" s="8">
        <v>41916</v>
      </c>
      <c r="P24" s="9">
        <f>O24-N24</f>
        <v>158</v>
      </c>
      <c r="Q24">
        <v>46</v>
      </c>
      <c r="R24" s="9">
        <f>P24-Q24</f>
        <v>112</v>
      </c>
      <c r="S24" s="8">
        <f>O24-R24</f>
        <v>41804</v>
      </c>
      <c r="T24">
        <v>967</v>
      </c>
      <c r="U24">
        <v>0</v>
      </c>
      <c r="V24">
        <v>617</v>
      </c>
      <c r="W24">
        <v>43</v>
      </c>
      <c r="X24">
        <v>50</v>
      </c>
      <c r="Y24">
        <v>0</v>
      </c>
      <c r="Z24">
        <v>1677</v>
      </c>
      <c r="AA24">
        <f>Z24/P24</f>
        <v>10.613924050632912</v>
      </c>
      <c r="AB24" s="13" t="s">
        <v>58</v>
      </c>
      <c r="AC24" s="13" t="s">
        <v>63</v>
      </c>
      <c r="AD24">
        <v>1</v>
      </c>
      <c r="AE24" t="str">
        <f>IF(AD24&gt;3, "Prefers Discount", "Discount Indifferent")</f>
        <v>Discount Indifferent</v>
      </c>
      <c r="AF24">
        <v>13</v>
      </c>
      <c r="AG24">
        <v>4</v>
      </c>
      <c r="AH24">
        <v>8</v>
      </c>
      <c r="AI24" t="str">
        <f>INDEX($AF$1:$AH$1,MATCH(MAX(AF24:AH24),AF24:AH24,0))</f>
        <v>Store_Orders</v>
      </c>
      <c r="AJ24">
        <v>2</v>
      </c>
      <c r="AK24">
        <v>1</v>
      </c>
      <c r="AL24">
        <v>0</v>
      </c>
      <c r="AM24">
        <v>0</v>
      </c>
      <c r="AN24">
        <v>1</v>
      </c>
      <c r="AO24">
        <v>1</v>
      </c>
      <c r="AP24">
        <f>SUM(AK24:AO24)</f>
        <v>3</v>
      </c>
      <c r="AQ24" t="str">
        <f>INDEX($AK$1:$AO$1,MATCH(MAX(AK24:AO24),AK24:AO24,0))</f>
        <v>Converted_on_Camp1</v>
      </c>
      <c r="AR24">
        <v>1</v>
      </c>
      <c r="AS24" t="str">
        <f>IF(OR(AK24&gt;0, AL24&gt;0, AM24&gt;0, AN24&gt;0, AO24&gt;0), "Converted", "Not Converted")</f>
        <v>Converted</v>
      </c>
      <c r="AT24">
        <v>0</v>
      </c>
      <c r="AU24">
        <v>3</v>
      </c>
      <c r="AV24">
        <v>11</v>
      </c>
      <c r="AW24">
        <f>IF(Z24&gt;607, 4, 0)</f>
        <v>4</v>
      </c>
      <c r="AX24">
        <f>IF(AA24&gt;0.1497, 3, 0)</f>
        <v>3</v>
      </c>
      <c r="AY24">
        <f>IF(P24&gt;4031, 2, 0)</f>
        <v>0</v>
      </c>
      <c r="AZ24">
        <f>IF(H24&gt;51934.91, 1, 0)</f>
        <v>1</v>
      </c>
      <c r="BA24">
        <f>SUM(AW24:AZ24)</f>
        <v>8</v>
      </c>
      <c r="BB24" t="str">
        <f>VLOOKUP(BA24,'Standard Deviations'!$L$1:$M$11,2,TRUE)</f>
        <v>Platinum</v>
      </c>
    </row>
    <row r="25" spans="1:54" hidden="1">
      <c r="A25">
        <v>3005</v>
      </c>
      <c r="B25">
        <v>1992</v>
      </c>
      <c r="C25">
        <f>2024-B25</f>
        <v>32</v>
      </c>
      <c r="D25" t="str">
        <f>VLOOKUP(B25,Reference!$A$1:$B$125, 2)</f>
        <v>Millennials</v>
      </c>
      <c r="E25" t="s">
        <v>54</v>
      </c>
      <c r="F25" t="str">
        <f>IF(E25="High School", "No College", "College")</f>
        <v>College</v>
      </c>
      <c r="G25" t="s">
        <v>60</v>
      </c>
      <c r="H25">
        <v>83528</v>
      </c>
      <c r="I25">
        <v>83528</v>
      </c>
      <c r="J25" s="4" t="s">
        <v>56</v>
      </c>
      <c r="K25">
        <v>0</v>
      </c>
      <c r="L25">
        <v>0</v>
      </c>
      <c r="M25" t="str">
        <f>IF(OR(K25&gt;0, L25&gt;0), "Parent", "Not Parent")</f>
        <v>Not Parent</v>
      </c>
      <c r="N25" t="s">
        <v>87</v>
      </c>
      <c r="O25" s="8">
        <v>41916</v>
      </c>
      <c r="P25" s="9">
        <f>O25-N25</f>
        <v>156</v>
      </c>
      <c r="Q25">
        <v>7</v>
      </c>
      <c r="R25" s="9">
        <f>P25-Q25</f>
        <v>149</v>
      </c>
      <c r="S25" s="8">
        <f>O25-R25</f>
        <v>41767</v>
      </c>
      <c r="T25">
        <v>530</v>
      </c>
      <c r="U25">
        <v>117</v>
      </c>
      <c r="V25">
        <v>678</v>
      </c>
      <c r="W25">
        <v>134</v>
      </c>
      <c r="X25">
        <v>44</v>
      </c>
      <c r="Y25">
        <v>147</v>
      </c>
      <c r="Z25">
        <v>1650</v>
      </c>
      <c r="AA25">
        <f>Z25/P25</f>
        <v>10.576923076923077</v>
      </c>
      <c r="AB25" t="s">
        <v>58</v>
      </c>
      <c r="AC25" t="s">
        <v>59</v>
      </c>
      <c r="AD25">
        <v>1</v>
      </c>
      <c r="AE25" t="str">
        <f>IF(AD25&gt;3, "Prefers Discount", "Discount Indifferent")</f>
        <v>Discount Indifferent</v>
      </c>
      <c r="AF25">
        <v>8</v>
      </c>
      <c r="AG25">
        <v>4</v>
      </c>
      <c r="AH25">
        <v>10</v>
      </c>
      <c r="AI25" t="str">
        <f>INDEX($AF$1:$AH$1,MATCH(MAX(AF25:AH25),AF25:AH25,0))</f>
        <v>Catalog_Orders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f>SUM(AK25:AO25)</f>
        <v>2</v>
      </c>
      <c r="AQ25" t="str">
        <f>INDEX($AK$1:$AO$1,MATCH(MAX(AK25:AO25),AK25:AO25,0))</f>
        <v>Converted_on_Camp1</v>
      </c>
      <c r="AR25">
        <v>1</v>
      </c>
      <c r="AS25" t="str">
        <f>IF(OR(AK25&gt;0, AL25&gt;0, AM25&gt;0, AN25&gt;0, AO25&gt;0), "Converted", "Not Converted")</f>
        <v>Converted</v>
      </c>
      <c r="AT25">
        <v>0</v>
      </c>
      <c r="AU25">
        <v>3</v>
      </c>
      <c r="AV25">
        <v>11</v>
      </c>
      <c r="AW25">
        <f>IF(Z25&gt;607, 4, 0)</f>
        <v>4</v>
      </c>
      <c r="AX25">
        <f>IF(AA25&gt;0.1497, 3, 0)</f>
        <v>3</v>
      </c>
      <c r="AY25">
        <f>IF(P25&gt;4031, 2, 0)</f>
        <v>0</v>
      </c>
      <c r="AZ25">
        <f>IF(H25&gt;51934.91, 1, 0)</f>
        <v>1</v>
      </c>
      <c r="BA25">
        <f>SUM(AW25:AZ25)</f>
        <v>8</v>
      </c>
      <c r="BB25" t="str">
        <f>VLOOKUP(BA25,'Standard Deviations'!$L$1:$M$11,2,TRUE)</f>
        <v>Platinum</v>
      </c>
    </row>
    <row r="26" spans="1:54" hidden="1">
      <c r="A26">
        <v>8029</v>
      </c>
      <c r="B26">
        <v>1988</v>
      </c>
      <c r="C26">
        <f>2024-B26</f>
        <v>36</v>
      </c>
      <c r="D26" t="str">
        <f>VLOOKUP(B26,Reference!$A$1:$B$125, 2)</f>
        <v>Millennials</v>
      </c>
      <c r="E26" t="s">
        <v>64</v>
      </c>
      <c r="F26" t="str">
        <f>IF(E26="High School", "No College", "College")</f>
        <v>College</v>
      </c>
      <c r="G26" t="s">
        <v>60</v>
      </c>
      <c r="H26">
        <v>90247</v>
      </c>
      <c r="I26">
        <v>90247</v>
      </c>
      <c r="J26" s="4" t="s">
        <v>56</v>
      </c>
      <c r="K26">
        <v>0</v>
      </c>
      <c r="L26">
        <v>0</v>
      </c>
      <c r="M26" t="str">
        <f>IF(OR(K26&gt;0, L26&gt;0), "Parent", "Not Parent")</f>
        <v>Not Parent</v>
      </c>
      <c r="N26" t="s">
        <v>86</v>
      </c>
      <c r="O26" s="8">
        <v>41916</v>
      </c>
      <c r="P26" s="9">
        <f>O26-N26</f>
        <v>158</v>
      </c>
      <c r="Q26">
        <v>27</v>
      </c>
      <c r="R26" s="9">
        <f>P26-Q26</f>
        <v>131</v>
      </c>
      <c r="S26" s="8">
        <f>O26-R26</f>
        <v>41785</v>
      </c>
      <c r="T26">
        <v>1184</v>
      </c>
      <c r="U26">
        <v>32</v>
      </c>
      <c r="V26">
        <v>352</v>
      </c>
      <c r="W26">
        <v>21</v>
      </c>
      <c r="X26">
        <v>16</v>
      </c>
      <c r="Y26">
        <v>16</v>
      </c>
      <c r="Z26">
        <v>1621</v>
      </c>
      <c r="AA26">
        <f>Z26/P26</f>
        <v>10.259493670886076</v>
      </c>
      <c r="AB26" t="s">
        <v>58</v>
      </c>
      <c r="AC26" t="s">
        <v>59</v>
      </c>
      <c r="AD26">
        <v>1</v>
      </c>
      <c r="AE26" t="str">
        <f>IF(AD26&gt;3, "Prefers Discount", "Discount Indifferent")</f>
        <v>Discount Indifferent</v>
      </c>
      <c r="AF26">
        <v>7</v>
      </c>
      <c r="AG26">
        <v>3</v>
      </c>
      <c r="AH26">
        <v>4</v>
      </c>
      <c r="AI26" t="str">
        <f>INDEX($AF$1:$AH$1,MATCH(MAX(AF26:AH26),AF26:AH26,0))</f>
        <v>Store_Orders</v>
      </c>
      <c r="AJ26">
        <v>1</v>
      </c>
      <c r="AK26">
        <v>1</v>
      </c>
      <c r="AL26">
        <v>0</v>
      </c>
      <c r="AM26">
        <v>0</v>
      </c>
      <c r="AN26">
        <v>1</v>
      </c>
      <c r="AO26">
        <v>1</v>
      </c>
      <c r="AP26">
        <f>SUM(AK26:AO26)</f>
        <v>3</v>
      </c>
      <c r="AQ26" t="str">
        <f>INDEX($AK$1:$AO$1,MATCH(MAX(AK26:AO26),AK26:AO26,0))</f>
        <v>Converted_on_Camp1</v>
      </c>
      <c r="AR26">
        <v>1</v>
      </c>
      <c r="AS26" t="str">
        <f>IF(OR(AK26&gt;0, AL26&gt;0, AM26&gt;0, AN26&gt;0, AO26&gt;0), "Converted", "Not Converted")</f>
        <v>Converted</v>
      </c>
      <c r="AT26">
        <v>0</v>
      </c>
      <c r="AU26">
        <v>3</v>
      </c>
      <c r="AV26">
        <v>11</v>
      </c>
      <c r="AW26">
        <f>IF(Z26&gt;607, 4, 0)</f>
        <v>4</v>
      </c>
      <c r="AX26">
        <f>IF(AA26&gt;0.1497, 3, 0)</f>
        <v>3</v>
      </c>
      <c r="AY26">
        <f>IF(P26&gt;4031, 2, 0)</f>
        <v>0</v>
      </c>
      <c r="AZ26">
        <f>IF(H26&gt;51934.91, 1, 0)</f>
        <v>1</v>
      </c>
      <c r="BA26">
        <f>SUM(AW26:AZ26)</f>
        <v>8</v>
      </c>
      <c r="BB26" t="str">
        <f>VLOOKUP(BA26,'Standard Deviations'!$L$1:$M$11,2,TRUE)</f>
        <v>Platinum</v>
      </c>
    </row>
    <row r="27" spans="1:54" hidden="1">
      <c r="A27">
        <v>9264</v>
      </c>
      <c r="B27">
        <v>1986</v>
      </c>
      <c r="C27">
        <f>2024-B27</f>
        <v>38</v>
      </c>
      <c r="D27" t="str">
        <f>VLOOKUP(B27,Reference!$A$1:$B$125, 2)</f>
        <v>Millennials</v>
      </c>
      <c r="E27" t="s">
        <v>54</v>
      </c>
      <c r="F27" t="str">
        <f>IF(E27="High School", "No College", "College")</f>
        <v>College</v>
      </c>
      <c r="G27" t="s">
        <v>55</v>
      </c>
      <c r="H27">
        <v>79529</v>
      </c>
      <c r="I27">
        <v>79529</v>
      </c>
      <c r="J27" s="4" t="s">
        <v>56</v>
      </c>
      <c r="K27">
        <v>0</v>
      </c>
      <c r="L27">
        <v>0</v>
      </c>
      <c r="M27" t="str">
        <f>IF(OR(K27&gt;0, L27&gt;0), "Parent", "Not Parent")</f>
        <v>Not Parent</v>
      </c>
      <c r="N27" t="s">
        <v>88</v>
      </c>
      <c r="O27" s="8">
        <v>41916</v>
      </c>
      <c r="P27" s="9">
        <f>O27-N27</f>
        <v>160</v>
      </c>
      <c r="Q27">
        <v>1</v>
      </c>
      <c r="R27" s="9">
        <f>P27-Q27</f>
        <v>159</v>
      </c>
      <c r="S27" s="8">
        <f>O27-R27</f>
        <v>41757</v>
      </c>
      <c r="T27">
        <v>423</v>
      </c>
      <c r="U27">
        <v>42</v>
      </c>
      <c r="V27">
        <v>706</v>
      </c>
      <c r="W27">
        <v>73</v>
      </c>
      <c r="X27">
        <v>197</v>
      </c>
      <c r="Y27">
        <v>197</v>
      </c>
      <c r="Z27">
        <v>1638</v>
      </c>
      <c r="AA27">
        <f>Z27/P27</f>
        <v>10.237500000000001</v>
      </c>
      <c r="AB27" t="s">
        <v>58</v>
      </c>
      <c r="AC27" t="s">
        <v>59</v>
      </c>
      <c r="AD27">
        <v>1</v>
      </c>
      <c r="AE27" t="str">
        <f>IF(AD27&gt;3, "Prefers Discount", "Discount Indifferent")</f>
        <v>Discount Indifferent</v>
      </c>
      <c r="AF27">
        <v>9</v>
      </c>
      <c r="AG27">
        <v>4</v>
      </c>
      <c r="AH27">
        <v>8</v>
      </c>
      <c r="AI27" t="str">
        <f>INDEX($AF$1:$AH$1,MATCH(MAX(AF27:AH27),AF27:AH27,0))</f>
        <v>Store_Orders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f>SUM(AK27:AO27)</f>
        <v>0</v>
      </c>
      <c r="AQ27" t="s">
        <v>67</v>
      </c>
      <c r="AR27">
        <v>0</v>
      </c>
      <c r="AS27" t="str">
        <f>IF(OR(AK27&gt;0, AL27&gt;0, AM27&gt;0, AN27&gt;0, AO27&gt;0), "Converted", "Not Converted")</f>
        <v>Not Converted</v>
      </c>
      <c r="AT27">
        <v>0</v>
      </c>
      <c r="AU27">
        <v>3</v>
      </c>
      <c r="AV27">
        <v>11</v>
      </c>
      <c r="AW27">
        <f>IF(Z27&gt;607, 4, 0)</f>
        <v>4</v>
      </c>
      <c r="AX27">
        <f>IF(AA27&gt;0.1497, 3, 0)</f>
        <v>3</v>
      </c>
      <c r="AY27">
        <f>IF(P27&gt;4031, 2, 0)</f>
        <v>0</v>
      </c>
      <c r="AZ27">
        <f>IF(H27&gt;51934.91, 1, 0)</f>
        <v>1</v>
      </c>
      <c r="BA27">
        <f>SUM(AW27:AZ27)</f>
        <v>8</v>
      </c>
      <c r="BB27" t="str">
        <f>VLOOKUP(BA27,'Standard Deviations'!$L$1:$M$11,2,TRUE)</f>
        <v>Platinum</v>
      </c>
    </row>
    <row r="28" spans="1:54" hidden="1">
      <c r="A28">
        <v>10102</v>
      </c>
      <c r="B28">
        <v>1966</v>
      </c>
      <c r="C28">
        <f>2024-B28</f>
        <v>58</v>
      </c>
      <c r="D28" t="str">
        <f>VLOOKUP(B28,Reference!$A$1:$B$125, 2)</f>
        <v>Gen X</v>
      </c>
      <c r="E28" t="s">
        <v>54</v>
      </c>
      <c r="F28" t="str">
        <f>IF(E28="High School", "No College", "College")</f>
        <v>College</v>
      </c>
      <c r="G28" t="s">
        <v>89</v>
      </c>
      <c r="H28">
        <v>79946</v>
      </c>
      <c r="I28">
        <v>79946</v>
      </c>
      <c r="J28" s="4" t="s">
        <v>56</v>
      </c>
      <c r="K28">
        <v>0</v>
      </c>
      <c r="L28">
        <v>0</v>
      </c>
      <c r="M28" t="str">
        <f>IF(OR(K28&gt;0, L28&gt;0), "Parent", "Not Parent")</f>
        <v>Not Parent</v>
      </c>
      <c r="N28" t="s">
        <v>90</v>
      </c>
      <c r="O28" s="8">
        <v>41916</v>
      </c>
      <c r="P28" s="9">
        <f>O28-N28</f>
        <v>145</v>
      </c>
      <c r="Q28">
        <v>19</v>
      </c>
      <c r="R28" s="9">
        <f>P28-Q28</f>
        <v>126</v>
      </c>
      <c r="S28" s="8">
        <f>O28-R28</f>
        <v>41790</v>
      </c>
      <c r="T28">
        <v>395</v>
      </c>
      <c r="U28">
        <v>183</v>
      </c>
      <c r="V28">
        <v>565</v>
      </c>
      <c r="W28">
        <v>166</v>
      </c>
      <c r="X28">
        <v>141</v>
      </c>
      <c r="Y28">
        <v>28</v>
      </c>
      <c r="Z28">
        <v>1478</v>
      </c>
      <c r="AA28">
        <f>Z28/P28</f>
        <v>10.193103448275862</v>
      </c>
      <c r="AB28" t="s">
        <v>58</v>
      </c>
      <c r="AC28" t="s">
        <v>59</v>
      </c>
      <c r="AD28">
        <v>1</v>
      </c>
      <c r="AE28" t="str">
        <f>IF(AD28&gt;3, "Prefers Discount", "Discount Indifferent")</f>
        <v>Discount Indifferent</v>
      </c>
      <c r="AF28">
        <v>5</v>
      </c>
      <c r="AG28">
        <v>5</v>
      </c>
      <c r="AH28">
        <v>11</v>
      </c>
      <c r="AI28" t="str">
        <f>INDEX($AF$1:$AH$1,MATCH(MAX(AF28:AH28),AF28:AH28,0))</f>
        <v>Catalog_Orders</v>
      </c>
      <c r="AJ28">
        <v>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f>SUM(AK28:AO28)</f>
        <v>0</v>
      </c>
      <c r="AQ28" t="s">
        <v>67</v>
      </c>
      <c r="AR28">
        <v>0</v>
      </c>
      <c r="AS28" t="str">
        <f>IF(OR(AK28&gt;0, AL28&gt;0, AM28&gt;0, AN28&gt;0, AO28&gt;0), "Converted", "Not Converted")</f>
        <v>Not Converted</v>
      </c>
      <c r="AT28">
        <v>0</v>
      </c>
      <c r="AU28">
        <v>3</v>
      </c>
      <c r="AV28">
        <v>11</v>
      </c>
      <c r="AW28">
        <f>IF(Z28&gt;607, 4, 0)</f>
        <v>4</v>
      </c>
      <c r="AX28">
        <f>IF(AA28&gt;0.1497, 3, 0)</f>
        <v>3</v>
      </c>
      <c r="AY28">
        <f>IF(P28&gt;4031, 2, 0)</f>
        <v>0</v>
      </c>
      <c r="AZ28">
        <f>IF(H28&gt;51934.91, 1, 0)</f>
        <v>1</v>
      </c>
      <c r="BA28">
        <f>SUM(AW28:AZ28)</f>
        <v>8</v>
      </c>
      <c r="BB28" t="str">
        <f>VLOOKUP(BA28,'Standard Deviations'!$L$1:$M$11,2,TRUE)</f>
        <v>Platinum</v>
      </c>
    </row>
    <row r="29" spans="1:54">
      <c r="A29">
        <v>1371</v>
      </c>
      <c r="B29">
        <v>1976</v>
      </c>
      <c r="C29">
        <f>2024-B29</f>
        <v>48</v>
      </c>
      <c r="D29" t="str">
        <f>VLOOKUP(B29,Reference!$A$1:$B$125, 2)</f>
        <v>Gen X</v>
      </c>
      <c r="E29" t="s">
        <v>54</v>
      </c>
      <c r="F29" t="str">
        <f>IF(E29="High School", "No College", "College")</f>
        <v>College</v>
      </c>
      <c r="G29" t="s">
        <v>60</v>
      </c>
      <c r="H29">
        <v>79941</v>
      </c>
      <c r="I29">
        <v>79941</v>
      </c>
      <c r="J29" s="4" t="s">
        <v>56</v>
      </c>
      <c r="K29">
        <v>0</v>
      </c>
      <c r="L29">
        <v>0</v>
      </c>
      <c r="M29" t="str">
        <f>IF(OR(K29&gt;0, L29&gt;0), "Parent", "Not Parent")</f>
        <v>Not Parent</v>
      </c>
      <c r="N29" t="s">
        <v>91</v>
      </c>
      <c r="O29" s="8">
        <v>41916</v>
      </c>
      <c r="P29" s="9">
        <f>O29-N29</f>
        <v>98</v>
      </c>
      <c r="Q29">
        <v>72</v>
      </c>
      <c r="R29" s="9">
        <f>P29-Q29</f>
        <v>26</v>
      </c>
      <c r="S29" s="8">
        <f>O29-R29</f>
        <v>41890</v>
      </c>
      <c r="T29">
        <v>123</v>
      </c>
      <c r="U29">
        <v>164</v>
      </c>
      <c r="V29">
        <v>266</v>
      </c>
      <c r="W29">
        <v>227</v>
      </c>
      <c r="X29">
        <v>30</v>
      </c>
      <c r="Y29">
        <v>174</v>
      </c>
      <c r="Z29">
        <v>984</v>
      </c>
      <c r="AA29">
        <f>Z29/P29</f>
        <v>10.040816326530612</v>
      </c>
      <c r="AB29" s="13" t="s">
        <v>58</v>
      </c>
      <c r="AC29" s="13" t="s">
        <v>63</v>
      </c>
      <c r="AD29">
        <v>1</v>
      </c>
      <c r="AE29" t="str">
        <f>IF(AD29&gt;3, "Prefers Discount", "Discount Indifferent")</f>
        <v>Discount Indifferent</v>
      </c>
      <c r="AF29">
        <v>9</v>
      </c>
      <c r="AG29">
        <v>2</v>
      </c>
      <c r="AH29">
        <v>4</v>
      </c>
      <c r="AI29" t="str">
        <f>INDEX($AF$1:$AH$1,MATCH(MAX(AF29:AH29),AF29:AH29,0))</f>
        <v>Store_Orders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f>SUM(AK29:AO29)</f>
        <v>0</v>
      </c>
      <c r="AQ29" t="s">
        <v>67</v>
      </c>
      <c r="AR29">
        <v>0</v>
      </c>
      <c r="AS29" t="str">
        <f>IF(OR(AK29&gt;0, AL29&gt;0, AM29&gt;0, AN29&gt;0, AO29&gt;0), "Converted", "Not Converted")</f>
        <v>Not Converted</v>
      </c>
      <c r="AT29">
        <v>0</v>
      </c>
      <c r="AU29">
        <v>3</v>
      </c>
      <c r="AV29">
        <v>11</v>
      </c>
      <c r="AW29">
        <f>IF(Z29&gt;607, 4, 0)</f>
        <v>4</v>
      </c>
      <c r="AX29">
        <f>IF(AA29&gt;0.1497, 3, 0)</f>
        <v>3</v>
      </c>
      <c r="AY29">
        <f>IF(P29&gt;4031, 2, 0)</f>
        <v>0</v>
      </c>
      <c r="AZ29">
        <f>IF(H29&gt;51934.91, 1, 0)</f>
        <v>1</v>
      </c>
      <c r="BA29">
        <f>SUM(AW29:AZ29)</f>
        <v>8</v>
      </c>
      <c r="BB29" t="str">
        <f>VLOOKUP(BA29,'Standard Deviations'!$L$1:$M$11,2,TRUE)</f>
        <v>Platinum</v>
      </c>
    </row>
    <row r="30" spans="1:54" hidden="1">
      <c r="A30">
        <v>10133</v>
      </c>
      <c r="B30">
        <v>1970</v>
      </c>
      <c r="C30">
        <f>2024-B30</f>
        <v>54</v>
      </c>
      <c r="D30" t="str">
        <f>VLOOKUP(B30,Reference!$A$1:$B$125, 2)</f>
        <v>Gen X</v>
      </c>
      <c r="E30" t="s">
        <v>54</v>
      </c>
      <c r="F30" t="str">
        <f>IF(E30="High School", "No College", "College")</f>
        <v>College</v>
      </c>
      <c r="G30" t="s">
        <v>60</v>
      </c>
      <c r="H30">
        <v>93790</v>
      </c>
      <c r="I30">
        <v>93790</v>
      </c>
      <c r="J30" s="4" t="s">
        <v>56</v>
      </c>
      <c r="K30">
        <v>0</v>
      </c>
      <c r="L30">
        <v>0</v>
      </c>
      <c r="M30" t="str">
        <f>IF(OR(K30&gt;0, L30&gt;0), "Parent", "Not Parent")</f>
        <v>Not Parent</v>
      </c>
      <c r="N30" t="s">
        <v>92</v>
      </c>
      <c r="O30" s="8">
        <v>41916</v>
      </c>
      <c r="P30" s="9">
        <f>O30-N30</f>
        <v>234</v>
      </c>
      <c r="Q30">
        <v>16</v>
      </c>
      <c r="R30" s="9">
        <f>P30-Q30</f>
        <v>218</v>
      </c>
      <c r="S30" s="8">
        <f>O30-R30</f>
        <v>41698</v>
      </c>
      <c r="T30">
        <v>1302</v>
      </c>
      <c r="U30">
        <v>68</v>
      </c>
      <c r="V30">
        <v>731</v>
      </c>
      <c r="W30">
        <v>89</v>
      </c>
      <c r="X30">
        <v>114</v>
      </c>
      <c r="Y30">
        <v>45</v>
      </c>
      <c r="Z30">
        <v>2349</v>
      </c>
      <c r="AA30">
        <f>Z30/P30</f>
        <v>10.038461538461538</v>
      </c>
      <c r="AB30" t="s">
        <v>58</v>
      </c>
      <c r="AC30" t="s">
        <v>59</v>
      </c>
      <c r="AD30">
        <v>0</v>
      </c>
      <c r="AE30" t="str">
        <f>IF(AD30&gt;3, "Prefers Discount", "Discount Indifferent")</f>
        <v>Discount Indifferent</v>
      </c>
      <c r="AF30">
        <v>12</v>
      </c>
      <c r="AG30">
        <v>6</v>
      </c>
      <c r="AH30">
        <v>7</v>
      </c>
      <c r="AI30" t="str">
        <f>INDEX($AF$1:$AH$1,MATCH(MAX(AF30:AH30),AF30:AH30,0))</f>
        <v>Store_Orders</v>
      </c>
      <c r="AJ30">
        <v>2</v>
      </c>
      <c r="AK30">
        <v>1</v>
      </c>
      <c r="AL30">
        <v>0</v>
      </c>
      <c r="AM30">
        <v>0</v>
      </c>
      <c r="AN30">
        <v>1</v>
      </c>
      <c r="AO30">
        <v>1</v>
      </c>
      <c r="AP30">
        <f>SUM(AK30:AO30)</f>
        <v>3</v>
      </c>
      <c r="AQ30" t="str">
        <f>INDEX($AK$1:$AO$1,MATCH(MAX(AK30:AO30),AK30:AO30,0))</f>
        <v>Converted_on_Camp1</v>
      </c>
      <c r="AR30">
        <v>1</v>
      </c>
      <c r="AS30" t="str">
        <f>IF(OR(AK30&gt;0, AL30&gt;0, AM30&gt;0, AN30&gt;0, AO30&gt;0), "Converted", "Not Converted")</f>
        <v>Converted</v>
      </c>
      <c r="AT30">
        <v>0</v>
      </c>
      <c r="AU30">
        <v>3</v>
      </c>
      <c r="AV30">
        <v>11</v>
      </c>
      <c r="AW30">
        <f>IF(Z30&gt;607, 4, 0)</f>
        <v>4</v>
      </c>
      <c r="AX30">
        <f>IF(AA30&gt;0.1497, 3, 0)</f>
        <v>3</v>
      </c>
      <c r="AY30">
        <f>IF(P30&gt;4031, 2, 0)</f>
        <v>0</v>
      </c>
      <c r="AZ30">
        <f>IF(H30&gt;51934.91, 1, 0)</f>
        <v>1</v>
      </c>
      <c r="BA30">
        <f>SUM(AW30:AZ30)</f>
        <v>8</v>
      </c>
      <c r="BB30" t="str">
        <f>VLOOKUP(BA30,'Standard Deviations'!$L$1:$M$11,2,TRUE)</f>
        <v>Platinum</v>
      </c>
    </row>
    <row r="31" spans="1:54" hidden="1">
      <c r="A31">
        <v>1619</v>
      </c>
      <c r="B31">
        <v>1956</v>
      </c>
      <c r="C31">
        <f>2024-B31</f>
        <v>68</v>
      </c>
      <c r="D31" t="str">
        <f>VLOOKUP(B31,Reference!$A$1:$B$125, 2)</f>
        <v>Boomers</v>
      </c>
      <c r="E31" t="s">
        <v>54</v>
      </c>
      <c r="F31" t="str">
        <f>IF(E31="High School", "No College", "College")</f>
        <v>College</v>
      </c>
      <c r="G31" t="s">
        <v>55</v>
      </c>
      <c r="H31">
        <v>90369</v>
      </c>
      <c r="I31">
        <v>90369</v>
      </c>
      <c r="J31" s="4" t="s">
        <v>56</v>
      </c>
      <c r="K31">
        <v>0</v>
      </c>
      <c r="L31">
        <v>0</v>
      </c>
      <c r="M31" t="str">
        <f>IF(OR(K31&gt;0, L31&gt;0), "Parent", "Not Parent")</f>
        <v>Not Parent</v>
      </c>
      <c r="N31" t="s">
        <v>78</v>
      </c>
      <c r="O31" s="8">
        <v>41916</v>
      </c>
      <c r="P31" s="9">
        <f>O31-N31</f>
        <v>159</v>
      </c>
      <c r="Q31">
        <v>2</v>
      </c>
      <c r="R31" s="9">
        <f>P31-Q31</f>
        <v>157</v>
      </c>
      <c r="S31" s="8">
        <f>O31-R31</f>
        <v>41759</v>
      </c>
      <c r="T31">
        <v>292</v>
      </c>
      <c r="U31">
        <v>51</v>
      </c>
      <c r="V31">
        <v>981</v>
      </c>
      <c r="W31">
        <v>224</v>
      </c>
      <c r="X31">
        <v>23</v>
      </c>
      <c r="Y31">
        <v>17</v>
      </c>
      <c r="Z31">
        <v>1588</v>
      </c>
      <c r="AA31">
        <f>Z31/P31</f>
        <v>9.9874213836477992</v>
      </c>
      <c r="AB31" t="s">
        <v>58</v>
      </c>
      <c r="AC31" t="s">
        <v>59</v>
      </c>
      <c r="AD31">
        <v>1</v>
      </c>
      <c r="AE31" t="str">
        <f>IF(AD31&gt;3, "Prefers Discount", "Discount Indifferent")</f>
        <v>Discount Indifferent</v>
      </c>
      <c r="AF31">
        <v>6</v>
      </c>
      <c r="AG31">
        <v>4</v>
      </c>
      <c r="AH31">
        <v>6</v>
      </c>
      <c r="AI31" t="str">
        <f>INDEX($AF$1:$AH$1,MATCH(MAX(AF31:AH31),AF31:AH31,0))</f>
        <v>Store_Orders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f>SUM(AK31:AO31)</f>
        <v>0</v>
      </c>
      <c r="AQ31" t="s">
        <v>67</v>
      </c>
      <c r="AR31">
        <v>1</v>
      </c>
      <c r="AS31" t="str">
        <f>IF(OR(AK31&gt;0, AL31&gt;0, AM31&gt;0, AN31&gt;0, AO31&gt;0), "Converted", "Not Converted")</f>
        <v>Not Converted</v>
      </c>
      <c r="AT31">
        <v>0</v>
      </c>
      <c r="AU31">
        <v>3</v>
      </c>
      <c r="AV31">
        <v>11</v>
      </c>
      <c r="AW31">
        <f>IF(Z31&gt;607, 4, 0)</f>
        <v>4</v>
      </c>
      <c r="AX31">
        <f>IF(AA31&gt;0.1497, 3, 0)</f>
        <v>3</v>
      </c>
      <c r="AY31">
        <f>IF(P31&gt;4031, 2, 0)</f>
        <v>0</v>
      </c>
      <c r="AZ31">
        <f>IF(H31&gt;51934.91, 1, 0)</f>
        <v>1</v>
      </c>
      <c r="BA31">
        <f>SUM(AW31:AZ31)</f>
        <v>8</v>
      </c>
      <c r="BB31" t="str">
        <f>VLOOKUP(BA31,'Standard Deviations'!$L$1:$M$11,2,TRUE)</f>
        <v>Platinum</v>
      </c>
    </row>
    <row r="32" spans="1:54" hidden="1">
      <c r="A32">
        <v>6652</v>
      </c>
      <c r="B32">
        <v>1965</v>
      </c>
      <c r="C32">
        <f>2024-B32</f>
        <v>59</v>
      </c>
      <c r="D32" t="str">
        <f>VLOOKUP(B32,Reference!$A$1:$B$125, 2)</f>
        <v>Gen X</v>
      </c>
      <c r="E32" t="s">
        <v>54</v>
      </c>
      <c r="F32" t="str">
        <f>IF(E32="High School", "No College", "College")</f>
        <v>College</v>
      </c>
      <c r="G32" t="s">
        <v>55</v>
      </c>
      <c r="H32">
        <v>77343</v>
      </c>
      <c r="I32">
        <v>77343</v>
      </c>
      <c r="J32" s="4" t="s">
        <v>56</v>
      </c>
      <c r="K32">
        <v>0</v>
      </c>
      <c r="L32">
        <v>0</v>
      </c>
      <c r="M32" t="str">
        <f>IF(OR(K32&gt;0, L32&gt;0), "Parent", "Not Parent")</f>
        <v>Not Parent</v>
      </c>
      <c r="N32" t="s">
        <v>93</v>
      </c>
      <c r="O32" s="8">
        <v>41916</v>
      </c>
      <c r="P32" s="9">
        <f>O32-N32</f>
        <v>117</v>
      </c>
      <c r="Q32">
        <v>28</v>
      </c>
      <c r="R32" s="9">
        <f>P32-Q32</f>
        <v>89</v>
      </c>
      <c r="S32" s="8">
        <f>O32-R32</f>
        <v>41827</v>
      </c>
      <c r="T32">
        <v>227</v>
      </c>
      <c r="U32">
        <v>151</v>
      </c>
      <c r="V32">
        <v>573</v>
      </c>
      <c r="W32">
        <v>98</v>
      </c>
      <c r="X32">
        <v>54</v>
      </c>
      <c r="Y32">
        <v>31</v>
      </c>
      <c r="Z32">
        <v>1134</v>
      </c>
      <c r="AA32">
        <f>Z32/P32</f>
        <v>9.6923076923076916</v>
      </c>
      <c r="AB32" t="s">
        <v>58</v>
      </c>
      <c r="AC32" t="s">
        <v>59</v>
      </c>
      <c r="AD32">
        <v>1</v>
      </c>
      <c r="AE32" t="str">
        <f>IF(AD32&gt;3, "Prefers Discount", "Discount Indifferent")</f>
        <v>Discount Indifferent</v>
      </c>
      <c r="AF32">
        <v>9</v>
      </c>
      <c r="AG32">
        <v>3</v>
      </c>
      <c r="AH32">
        <v>4</v>
      </c>
      <c r="AI32" t="str">
        <f>INDEX($AF$1:$AH$1,MATCH(MAX(AF32:AH32),AF32:AH32,0))</f>
        <v>Store_Orders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f>SUM(AK32:AO32)</f>
        <v>0</v>
      </c>
      <c r="AQ32" t="s">
        <v>67</v>
      </c>
      <c r="AR32">
        <v>0</v>
      </c>
      <c r="AS32" t="str">
        <f>IF(OR(AK32&gt;0, AL32&gt;0, AM32&gt;0, AN32&gt;0, AO32&gt;0), "Converted", "Not Converted")</f>
        <v>Not Converted</v>
      </c>
      <c r="AT32">
        <v>0</v>
      </c>
      <c r="AU32">
        <v>3</v>
      </c>
      <c r="AV32">
        <v>11</v>
      </c>
      <c r="AW32">
        <f>IF(Z32&gt;607, 4, 0)</f>
        <v>4</v>
      </c>
      <c r="AX32">
        <f>IF(AA32&gt;0.1497, 3, 0)</f>
        <v>3</v>
      </c>
      <c r="AY32">
        <f>IF(P32&gt;4031, 2, 0)</f>
        <v>0</v>
      </c>
      <c r="AZ32">
        <f>IF(H32&gt;51934.91, 1, 0)</f>
        <v>1</v>
      </c>
      <c r="BA32">
        <f>SUM(AW32:AZ32)</f>
        <v>8</v>
      </c>
      <c r="BB32" t="str">
        <f>VLOOKUP(BA32,'Standard Deviations'!$L$1:$M$11,2,TRUE)</f>
        <v>Platinum</v>
      </c>
    </row>
    <row r="33" spans="1:54">
      <c r="A33">
        <v>6036</v>
      </c>
      <c r="B33">
        <v>1959</v>
      </c>
      <c r="C33">
        <f>2024-B33</f>
        <v>65</v>
      </c>
      <c r="D33" t="str">
        <f>VLOOKUP(B33,Reference!$A$1:$B$125, 2)</f>
        <v>Boomers</v>
      </c>
      <c r="E33" t="s">
        <v>64</v>
      </c>
      <c r="F33" t="str">
        <f>IF(E33="High School", "No College", "College")</f>
        <v>College</v>
      </c>
      <c r="G33" t="s">
        <v>65</v>
      </c>
      <c r="H33">
        <v>89120</v>
      </c>
      <c r="I33">
        <v>89120</v>
      </c>
      <c r="J33" s="4" t="s">
        <v>56</v>
      </c>
      <c r="K33">
        <v>0</v>
      </c>
      <c r="L33">
        <v>0</v>
      </c>
      <c r="M33" t="str">
        <f>IF(OR(K33&gt;0, L33&gt;0), "Parent", "Not Parent")</f>
        <v>Not Parent</v>
      </c>
      <c r="N33" t="s">
        <v>94</v>
      </c>
      <c r="O33" s="8">
        <v>41916</v>
      </c>
      <c r="P33" s="9">
        <f>O33-N33</f>
        <v>201</v>
      </c>
      <c r="Q33">
        <v>78</v>
      </c>
      <c r="R33" s="9">
        <f>P33-Q33</f>
        <v>123</v>
      </c>
      <c r="S33" s="8">
        <f>O33-R33</f>
        <v>41793</v>
      </c>
      <c r="T33">
        <v>1168</v>
      </c>
      <c r="U33">
        <v>92</v>
      </c>
      <c r="V33">
        <v>408</v>
      </c>
      <c r="W33">
        <v>72</v>
      </c>
      <c r="X33">
        <v>129</v>
      </c>
      <c r="Y33">
        <v>55</v>
      </c>
      <c r="Z33">
        <v>1924</v>
      </c>
      <c r="AA33">
        <f>Z33/P33</f>
        <v>9.5721393034825866</v>
      </c>
      <c r="AB33" s="13" t="s">
        <v>58</v>
      </c>
      <c r="AC33" s="13" t="s">
        <v>63</v>
      </c>
      <c r="AD33">
        <v>1</v>
      </c>
      <c r="AE33" t="str">
        <f>IF(AD33&gt;3, "Prefers Discount", "Discount Indifferent")</f>
        <v>Discount Indifferent</v>
      </c>
      <c r="AF33">
        <v>7</v>
      </c>
      <c r="AG33">
        <v>5</v>
      </c>
      <c r="AH33">
        <v>6</v>
      </c>
      <c r="AI33" t="str">
        <f>INDEX($AF$1:$AH$1,MATCH(MAX(AF33:AH33),AF33:AH33,0))</f>
        <v>Store_Orders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f>SUM(AK33:AO33)</f>
        <v>1</v>
      </c>
      <c r="AQ33" t="str">
        <f>INDEX($AK$1:$AO$1,MATCH(MAX(AK33:AO33),AK33:AO33,0))</f>
        <v>Converted_on_Camp5</v>
      </c>
      <c r="AR33">
        <v>1</v>
      </c>
      <c r="AS33" t="str">
        <f>IF(OR(AK33&gt;0, AL33&gt;0, AM33&gt;0, AN33&gt;0, AO33&gt;0), "Converted", "Not Converted")</f>
        <v>Converted</v>
      </c>
      <c r="AT33">
        <v>0</v>
      </c>
      <c r="AU33">
        <v>3</v>
      </c>
      <c r="AV33">
        <v>11</v>
      </c>
      <c r="AW33">
        <f>IF(Z33&gt;607, 4, 0)</f>
        <v>4</v>
      </c>
      <c r="AX33">
        <f>IF(AA33&gt;0.1497, 3, 0)</f>
        <v>3</v>
      </c>
      <c r="AY33">
        <f>IF(P33&gt;4031, 2, 0)</f>
        <v>0</v>
      </c>
      <c r="AZ33">
        <f>IF(H33&gt;51934.91, 1, 0)</f>
        <v>1</v>
      </c>
      <c r="BA33">
        <f>SUM(AW33:AZ33)</f>
        <v>8</v>
      </c>
      <c r="BB33" t="str">
        <f>VLOOKUP(BA33,'Standard Deviations'!$L$1:$M$11,2,TRUE)</f>
        <v>Platinum</v>
      </c>
    </row>
    <row r="34" spans="1:54" hidden="1">
      <c r="A34">
        <v>10767</v>
      </c>
      <c r="B34">
        <v>1989</v>
      </c>
      <c r="C34">
        <f>2024-B34</f>
        <v>35</v>
      </c>
      <c r="D34" t="str">
        <f>VLOOKUP(B34,Reference!$A$1:$B$125, 2)</f>
        <v>Millennials</v>
      </c>
      <c r="E34" t="s">
        <v>68</v>
      </c>
      <c r="F34" t="str">
        <f>IF(E34="High School", "No College", "College")</f>
        <v>College</v>
      </c>
      <c r="G34" t="s">
        <v>65</v>
      </c>
      <c r="H34">
        <v>77845</v>
      </c>
      <c r="I34">
        <v>77845</v>
      </c>
      <c r="J34" s="4" t="s">
        <v>56</v>
      </c>
      <c r="K34">
        <v>0</v>
      </c>
      <c r="L34">
        <v>0</v>
      </c>
      <c r="M34" t="str">
        <f>IF(OR(K34&gt;0, L34&gt;0), "Parent", "Not Parent")</f>
        <v>Not Parent</v>
      </c>
      <c r="N34" t="s">
        <v>95</v>
      </c>
      <c r="O34" s="8">
        <v>41916</v>
      </c>
      <c r="P34" s="9">
        <f>O34-N34</f>
        <v>141</v>
      </c>
      <c r="Q34">
        <v>40</v>
      </c>
      <c r="R34" s="9">
        <f>P34-Q34</f>
        <v>101</v>
      </c>
      <c r="S34" s="8">
        <f>O34-R34</f>
        <v>41815</v>
      </c>
      <c r="T34">
        <v>760</v>
      </c>
      <c r="U34">
        <v>40</v>
      </c>
      <c r="V34">
        <v>480</v>
      </c>
      <c r="W34">
        <v>0</v>
      </c>
      <c r="X34">
        <v>40</v>
      </c>
      <c r="Y34">
        <v>26</v>
      </c>
      <c r="Z34">
        <v>1346</v>
      </c>
      <c r="AA34">
        <f>Z34/P34</f>
        <v>9.5460992907801412</v>
      </c>
      <c r="AB34" t="s">
        <v>58</v>
      </c>
      <c r="AC34" t="s">
        <v>59</v>
      </c>
      <c r="AD34">
        <v>1</v>
      </c>
      <c r="AE34" t="str">
        <f>IF(AD34&gt;3, "Prefers Discount", "Discount Indifferent")</f>
        <v>Discount Indifferent</v>
      </c>
      <c r="AF34">
        <v>12</v>
      </c>
      <c r="AG34">
        <v>3</v>
      </c>
      <c r="AH34">
        <v>5</v>
      </c>
      <c r="AI34" t="str">
        <f>INDEX($AF$1:$AH$1,MATCH(MAX(AF34:AH34),AF34:AH34,0))</f>
        <v>Store_Orders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1</v>
      </c>
      <c r="AP34">
        <f>SUM(AK34:AO34)</f>
        <v>2</v>
      </c>
      <c r="AQ34" t="str">
        <f>INDEX($AK$1:$AO$1,MATCH(MAX(AK34:AO34),AK34:AO34,0))</f>
        <v>Converted_on_Camp1</v>
      </c>
      <c r="AR34">
        <v>1</v>
      </c>
      <c r="AS34" t="str">
        <f>IF(OR(AK34&gt;0, AL34&gt;0, AM34&gt;0, AN34&gt;0, AO34&gt;0), "Converted", "Not Converted")</f>
        <v>Converted</v>
      </c>
      <c r="AT34">
        <v>0</v>
      </c>
      <c r="AU34">
        <v>3</v>
      </c>
      <c r="AV34">
        <v>11</v>
      </c>
      <c r="AW34">
        <f>IF(Z34&gt;607, 4, 0)</f>
        <v>4</v>
      </c>
      <c r="AX34">
        <f>IF(AA34&gt;0.1497, 3, 0)</f>
        <v>3</v>
      </c>
      <c r="AY34">
        <f>IF(P34&gt;4031, 2, 0)</f>
        <v>0</v>
      </c>
      <c r="AZ34">
        <f>IF(H34&gt;51934.91, 1, 0)</f>
        <v>1</v>
      </c>
      <c r="BA34">
        <f>SUM(AW34:AZ34)</f>
        <v>8</v>
      </c>
      <c r="BB34" t="str">
        <f>VLOOKUP(BA34,'Standard Deviations'!$L$1:$M$11,2,TRUE)</f>
        <v>Platinum</v>
      </c>
    </row>
    <row r="35" spans="1:54" hidden="1">
      <c r="A35">
        <v>3334</v>
      </c>
      <c r="B35">
        <v>1951</v>
      </c>
      <c r="C35">
        <f>2024-B35</f>
        <v>73</v>
      </c>
      <c r="D35" t="str">
        <f>VLOOKUP(B35,Reference!$A$1:$B$125, 2)</f>
        <v>Boomers</v>
      </c>
      <c r="E35" t="s">
        <v>54</v>
      </c>
      <c r="F35" t="str">
        <f>IF(E35="High School", "No College", "College")</f>
        <v>College</v>
      </c>
      <c r="G35" t="s">
        <v>55</v>
      </c>
      <c r="H35">
        <v>94642</v>
      </c>
      <c r="I35">
        <v>94642</v>
      </c>
      <c r="J35" s="4" t="s">
        <v>56</v>
      </c>
      <c r="K35">
        <v>0</v>
      </c>
      <c r="L35">
        <v>0</v>
      </c>
      <c r="M35" t="str">
        <f>IF(OR(K35&gt;0, L35&gt;0), "Parent", "Not Parent")</f>
        <v>Not Parent</v>
      </c>
      <c r="N35" t="s">
        <v>92</v>
      </c>
      <c r="O35" s="8">
        <v>41916</v>
      </c>
      <c r="P35" s="9">
        <f>O35-N35</f>
        <v>234</v>
      </c>
      <c r="Q35">
        <v>35</v>
      </c>
      <c r="R35" s="9">
        <f>P35-Q35</f>
        <v>199</v>
      </c>
      <c r="S35" s="8">
        <f>O35-R35</f>
        <v>41717</v>
      </c>
      <c r="T35">
        <v>879</v>
      </c>
      <c r="U35">
        <v>143</v>
      </c>
      <c r="V35">
        <v>797</v>
      </c>
      <c r="W35">
        <v>106</v>
      </c>
      <c r="X35">
        <v>143</v>
      </c>
      <c r="Y35">
        <v>143</v>
      </c>
      <c r="Z35">
        <v>2211</v>
      </c>
      <c r="AA35">
        <f>Z35/P35</f>
        <v>9.4487179487179489</v>
      </c>
      <c r="AB35" t="s">
        <v>58</v>
      </c>
      <c r="AC35" t="s">
        <v>59</v>
      </c>
      <c r="AD35">
        <v>0</v>
      </c>
      <c r="AE35" t="str">
        <f>IF(AD35&gt;3, "Prefers Discount", "Discount Indifferent")</f>
        <v>Discount Indifferent</v>
      </c>
      <c r="AF35">
        <v>9</v>
      </c>
      <c r="AG35">
        <v>5</v>
      </c>
      <c r="AH35">
        <v>7</v>
      </c>
      <c r="AI35" t="str">
        <f>INDEX($AF$1:$AH$1,MATCH(MAX(AF35:AH35),AF35:AH35,0))</f>
        <v>Store_Orders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f>SUM(AK35:AO35)</f>
        <v>2</v>
      </c>
      <c r="AQ35" t="str">
        <f>INDEX($AK$1:$AO$1,MATCH(MAX(AK35:AO35),AK35:AO35,0))</f>
        <v>Converted_on_Camp1</v>
      </c>
      <c r="AR35">
        <v>1</v>
      </c>
      <c r="AS35" t="str">
        <f>IF(OR(AK35&gt;0, AL35&gt;0, AM35&gt;0, AN35&gt;0, AO35&gt;0), "Converted", "Not Converted")</f>
        <v>Converted</v>
      </c>
      <c r="AT35">
        <v>0</v>
      </c>
      <c r="AU35">
        <v>3</v>
      </c>
      <c r="AV35">
        <v>11</v>
      </c>
      <c r="AW35">
        <f>IF(Z35&gt;607, 4, 0)</f>
        <v>4</v>
      </c>
      <c r="AX35">
        <f>IF(AA35&gt;0.1497, 3, 0)</f>
        <v>3</v>
      </c>
      <c r="AY35">
        <f>IF(P35&gt;4031, 2, 0)</f>
        <v>0</v>
      </c>
      <c r="AZ35">
        <f>IF(H35&gt;51934.91, 1, 0)</f>
        <v>1</v>
      </c>
      <c r="BA35">
        <f>SUM(AW35:AZ35)</f>
        <v>8</v>
      </c>
      <c r="BB35" t="str">
        <f>VLOOKUP(BA35,'Standard Deviations'!$L$1:$M$11,2,TRUE)</f>
        <v>Platinum</v>
      </c>
    </row>
    <row r="36" spans="1:54">
      <c r="A36">
        <v>1020</v>
      </c>
      <c r="B36">
        <v>1973</v>
      </c>
      <c r="C36">
        <f>2024-B36</f>
        <v>51</v>
      </c>
      <c r="D36" t="str">
        <f>VLOOKUP(B36,Reference!$A$1:$B$125, 2)</f>
        <v>Gen X</v>
      </c>
      <c r="E36" t="s">
        <v>54</v>
      </c>
      <c r="F36" t="str">
        <f>IF(E36="High School", "No College", "College")</f>
        <v>College</v>
      </c>
      <c r="G36" t="s">
        <v>55</v>
      </c>
      <c r="H36">
        <v>79593</v>
      </c>
      <c r="I36">
        <v>79593</v>
      </c>
      <c r="J36" s="4" t="s">
        <v>56</v>
      </c>
      <c r="K36">
        <v>0</v>
      </c>
      <c r="L36">
        <v>0</v>
      </c>
      <c r="M36" t="str">
        <f>IF(OR(K36&gt;0, L36&gt;0), "Parent", "Not Parent")</f>
        <v>Not Parent</v>
      </c>
      <c r="N36" t="s">
        <v>90</v>
      </c>
      <c r="O36" s="8">
        <v>41916</v>
      </c>
      <c r="P36" s="9">
        <f>O36-N36</f>
        <v>145</v>
      </c>
      <c r="Q36">
        <v>70</v>
      </c>
      <c r="R36" s="9">
        <f>P36-Q36</f>
        <v>75</v>
      </c>
      <c r="S36" s="8">
        <f>O36-R36</f>
        <v>41841</v>
      </c>
      <c r="T36">
        <v>350</v>
      </c>
      <c r="U36">
        <v>60</v>
      </c>
      <c r="V36">
        <v>568</v>
      </c>
      <c r="W36">
        <v>110</v>
      </c>
      <c r="X36">
        <v>133</v>
      </c>
      <c r="Y36">
        <v>145</v>
      </c>
      <c r="Z36">
        <v>1366</v>
      </c>
      <c r="AA36">
        <f>Z36/P36</f>
        <v>9.4206896551724135</v>
      </c>
      <c r="AB36" s="13" t="s">
        <v>58</v>
      </c>
      <c r="AC36" s="13" t="s">
        <v>63</v>
      </c>
      <c r="AD36">
        <v>1</v>
      </c>
      <c r="AE36" t="str">
        <f>IF(AD36&gt;3, "Prefers Discount", "Discount Indifferent")</f>
        <v>Discount Indifferent</v>
      </c>
      <c r="AF36">
        <v>7</v>
      </c>
      <c r="AG36">
        <v>5</v>
      </c>
      <c r="AH36">
        <v>6</v>
      </c>
      <c r="AI36" t="str">
        <f>INDEX($AF$1:$AH$1,MATCH(MAX(AF36:AH36),AF36:AH36,0))</f>
        <v>Store_Orders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1</v>
      </c>
      <c r="AP36">
        <f>SUM(AK36:AO36)</f>
        <v>1</v>
      </c>
      <c r="AQ36" t="str">
        <f>INDEX($AK$1:$AO$1,MATCH(MAX(AK36:AO36),AK36:AO36,0))</f>
        <v>Converted_on_Camp5</v>
      </c>
      <c r="AR36">
        <v>1</v>
      </c>
      <c r="AS36" t="str">
        <f>IF(OR(AK36&gt;0, AL36&gt;0, AM36&gt;0, AN36&gt;0, AO36&gt;0), "Converted", "Not Converted")</f>
        <v>Converted</v>
      </c>
      <c r="AT36">
        <v>0</v>
      </c>
      <c r="AU36">
        <v>3</v>
      </c>
      <c r="AV36">
        <v>11</v>
      </c>
      <c r="AW36">
        <f>IF(Z36&gt;607, 4, 0)</f>
        <v>4</v>
      </c>
      <c r="AX36">
        <f>IF(AA36&gt;0.1497, 3, 0)</f>
        <v>3</v>
      </c>
      <c r="AY36">
        <f>IF(P36&gt;4031, 2, 0)</f>
        <v>0</v>
      </c>
      <c r="AZ36">
        <f>IF(H36&gt;51934.91, 1, 0)</f>
        <v>1</v>
      </c>
      <c r="BA36">
        <f>SUM(AW36:AZ36)</f>
        <v>8</v>
      </c>
      <c r="BB36" t="str">
        <f>VLOOKUP(BA36,'Standard Deviations'!$L$1:$M$11,2,TRUE)</f>
        <v>Platinum</v>
      </c>
    </row>
    <row r="37" spans="1:54">
      <c r="A37">
        <v>8504</v>
      </c>
      <c r="B37">
        <v>1973</v>
      </c>
      <c r="C37">
        <f>2024-B37</f>
        <v>51</v>
      </c>
      <c r="D37" t="str">
        <f>VLOOKUP(B37,Reference!$A$1:$B$125, 2)</f>
        <v>Gen X</v>
      </c>
      <c r="E37" t="s">
        <v>54</v>
      </c>
      <c r="F37" t="str">
        <f>IF(E37="High School", "No College", "College")</f>
        <v>College</v>
      </c>
      <c r="G37" t="s">
        <v>55</v>
      </c>
      <c r="H37">
        <v>79593</v>
      </c>
      <c r="I37">
        <v>79593</v>
      </c>
      <c r="J37" s="4" t="s">
        <v>56</v>
      </c>
      <c r="K37">
        <v>0</v>
      </c>
      <c r="L37">
        <v>0</v>
      </c>
      <c r="M37" t="str">
        <f>IF(OR(K37&gt;0, L37&gt;0), "Parent", "Not Parent")</f>
        <v>Not Parent</v>
      </c>
      <c r="N37" t="s">
        <v>90</v>
      </c>
      <c r="O37" s="8">
        <v>41916</v>
      </c>
      <c r="P37" s="9">
        <f>O37-N37</f>
        <v>145</v>
      </c>
      <c r="Q37">
        <v>70</v>
      </c>
      <c r="R37" s="9">
        <f>P37-Q37</f>
        <v>75</v>
      </c>
      <c r="S37" s="8">
        <f>O37-R37</f>
        <v>41841</v>
      </c>
      <c r="T37">
        <v>350</v>
      </c>
      <c r="U37">
        <v>60</v>
      </c>
      <c r="V37">
        <v>568</v>
      </c>
      <c r="W37">
        <v>110</v>
      </c>
      <c r="X37">
        <v>133</v>
      </c>
      <c r="Y37">
        <v>145</v>
      </c>
      <c r="Z37">
        <v>1366</v>
      </c>
      <c r="AA37">
        <f>Z37/P37</f>
        <v>9.4206896551724135</v>
      </c>
      <c r="AB37" s="13" t="s">
        <v>58</v>
      </c>
      <c r="AC37" s="13" t="s">
        <v>63</v>
      </c>
      <c r="AD37">
        <v>1</v>
      </c>
      <c r="AE37" t="str">
        <f>IF(AD37&gt;3, "Prefers Discount", "Discount Indifferent")</f>
        <v>Discount Indifferent</v>
      </c>
      <c r="AF37">
        <v>7</v>
      </c>
      <c r="AG37">
        <v>5</v>
      </c>
      <c r="AH37">
        <v>6</v>
      </c>
      <c r="AI37" t="str">
        <f>INDEX($AF$1:$AH$1,MATCH(MAX(AF37:AH37),AF37:AH37,0))</f>
        <v>Store_Orders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1</v>
      </c>
      <c r="AP37">
        <f>SUM(AK37:AO37)</f>
        <v>1</v>
      </c>
      <c r="AQ37" t="str">
        <f>INDEX($AK$1:$AO$1,MATCH(MAX(AK37:AO37),AK37:AO37,0))</f>
        <v>Converted_on_Camp5</v>
      </c>
      <c r="AR37">
        <v>1</v>
      </c>
      <c r="AS37" t="str">
        <f>IF(OR(AK37&gt;0, AL37&gt;0, AM37&gt;0, AN37&gt;0, AO37&gt;0), "Converted", "Not Converted")</f>
        <v>Converted</v>
      </c>
      <c r="AT37">
        <v>0</v>
      </c>
      <c r="AU37">
        <v>3</v>
      </c>
      <c r="AV37">
        <v>11</v>
      </c>
      <c r="AW37">
        <f>IF(Z37&gt;607, 4, 0)</f>
        <v>4</v>
      </c>
      <c r="AX37">
        <f>IF(AA37&gt;0.1497, 3, 0)</f>
        <v>3</v>
      </c>
      <c r="AY37">
        <f>IF(P37&gt;4031, 2, 0)</f>
        <v>0</v>
      </c>
      <c r="AZ37">
        <f>IF(H37&gt;51934.91, 1, 0)</f>
        <v>1</v>
      </c>
      <c r="BA37">
        <f>SUM(AW37:AZ37)</f>
        <v>8</v>
      </c>
      <c r="BB37" t="str">
        <f>VLOOKUP(BA37,'Standard Deviations'!$L$1:$M$11,2,TRUE)</f>
        <v>Platinum</v>
      </c>
    </row>
    <row r="38" spans="1:54">
      <c r="A38">
        <v>4149</v>
      </c>
      <c r="B38">
        <v>1948</v>
      </c>
      <c r="C38">
        <f>2024-B38</f>
        <v>76</v>
      </c>
      <c r="D38" t="str">
        <f>VLOOKUP(B38,Reference!$A$1:$B$125, 2)</f>
        <v>Boomers</v>
      </c>
      <c r="E38" t="s">
        <v>68</v>
      </c>
      <c r="F38" t="str">
        <f>IF(E38="High School", "No College", "College")</f>
        <v>College</v>
      </c>
      <c r="G38" t="s">
        <v>65</v>
      </c>
      <c r="H38">
        <v>76140</v>
      </c>
      <c r="I38">
        <v>76140</v>
      </c>
      <c r="J38" s="4" t="s">
        <v>56</v>
      </c>
      <c r="K38">
        <v>0</v>
      </c>
      <c r="L38">
        <v>0</v>
      </c>
      <c r="M38" t="str">
        <f>IF(OR(K38&gt;0, L38&gt;0), "Parent", "Not Parent")</f>
        <v>Not Parent</v>
      </c>
      <c r="N38" t="s">
        <v>96</v>
      </c>
      <c r="O38" s="8">
        <v>41916</v>
      </c>
      <c r="P38" s="9">
        <f>O38-N38</f>
        <v>144</v>
      </c>
      <c r="Q38">
        <v>57</v>
      </c>
      <c r="R38" s="9">
        <f>P38-Q38</f>
        <v>87</v>
      </c>
      <c r="S38" s="8">
        <f>O38-R38</f>
        <v>41829</v>
      </c>
      <c r="T38">
        <v>586</v>
      </c>
      <c r="U38">
        <v>66</v>
      </c>
      <c r="V38">
        <v>653</v>
      </c>
      <c r="W38">
        <v>17</v>
      </c>
      <c r="X38">
        <v>0</v>
      </c>
      <c r="Y38">
        <v>26</v>
      </c>
      <c r="Z38">
        <v>1348</v>
      </c>
      <c r="AA38">
        <f>Z38/P38</f>
        <v>9.3611111111111107</v>
      </c>
      <c r="AB38" s="13" t="s">
        <v>58</v>
      </c>
      <c r="AC38" s="13" t="s">
        <v>63</v>
      </c>
      <c r="AD38">
        <v>1</v>
      </c>
      <c r="AE38" t="str">
        <f>IF(AD38&gt;3, "Prefers Discount", "Discount Indifferent")</f>
        <v>Discount Indifferent</v>
      </c>
      <c r="AF38">
        <v>6</v>
      </c>
      <c r="AG38">
        <v>5</v>
      </c>
      <c r="AH38">
        <v>9</v>
      </c>
      <c r="AI38" t="str">
        <f>INDEX($AF$1:$AH$1,MATCH(MAX(AF38:AH38),AF38:AH38,0))</f>
        <v>Catalog_Orders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f>SUM(AK38:AO38)</f>
        <v>0</v>
      </c>
      <c r="AQ38" t="s">
        <v>67</v>
      </c>
      <c r="AR38">
        <v>0</v>
      </c>
      <c r="AS38" t="str">
        <f>IF(OR(AK38&gt;0, AL38&gt;0, AM38&gt;0, AN38&gt;0, AO38&gt;0), "Converted", "Not Converted")</f>
        <v>Not Converted</v>
      </c>
      <c r="AT38">
        <v>0</v>
      </c>
      <c r="AU38">
        <v>3</v>
      </c>
      <c r="AV38">
        <v>11</v>
      </c>
      <c r="AW38">
        <f>IF(Z38&gt;607, 4, 0)</f>
        <v>4</v>
      </c>
      <c r="AX38">
        <f>IF(AA38&gt;0.1497, 3, 0)</f>
        <v>3</v>
      </c>
      <c r="AY38">
        <f>IF(P38&gt;4031, 2, 0)</f>
        <v>0</v>
      </c>
      <c r="AZ38">
        <f>IF(H38&gt;51934.91, 1, 0)</f>
        <v>1</v>
      </c>
      <c r="BA38">
        <f>SUM(AW38:AZ38)</f>
        <v>8</v>
      </c>
      <c r="BB38" t="str">
        <f>VLOOKUP(BA38,'Standard Deviations'!$L$1:$M$11,2,TRUE)</f>
        <v>Platinum</v>
      </c>
    </row>
    <row r="39" spans="1:54">
      <c r="A39">
        <v>8093</v>
      </c>
      <c r="B39">
        <v>1969</v>
      </c>
      <c r="C39">
        <f>2024-B39</f>
        <v>55</v>
      </c>
      <c r="D39" t="str">
        <f>VLOOKUP(B39,Reference!$A$1:$B$125, 2)</f>
        <v>Gen X</v>
      </c>
      <c r="E39" t="s">
        <v>64</v>
      </c>
      <c r="F39" t="str">
        <f>IF(E39="High School", "No College", "College")</f>
        <v>College</v>
      </c>
      <c r="G39" t="s">
        <v>55</v>
      </c>
      <c r="H39">
        <v>79734</v>
      </c>
      <c r="I39">
        <v>79734</v>
      </c>
      <c r="J39" s="4" t="s">
        <v>56</v>
      </c>
      <c r="K39">
        <v>0</v>
      </c>
      <c r="L39">
        <v>0</v>
      </c>
      <c r="M39" t="str">
        <f>IF(OR(K39&gt;0, L39&gt;0), "Parent", "Not Parent")</f>
        <v>Not Parent</v>
      </c>
      <c r="N39" t="s">
        <v>91</v>
      </c>
      <c r="O39" s="8">
        <v>41916</v>
      </c>
      <c r="P39" s="9">
        <f>O39-N39</f>
        <v>98</v>
      </c>
      <c r="Q39">
        <v>72</v>
      </c>
      <c r="R39" s="9">
        <f>P39-Q39</f>
        <v>26</v>
      </c>
      <c r="S39" s="8">
        <f>O39-R39</f>
        <v>41890</v>
      </c>
      <c r="T39">
        <v>572</v>
      </c>
      <c r="U39">
        <v>8</v>
      </c>
      <c r="V39">
        <v>232</v>
      </c>
      <c r="W39">
        <v>23</v>
      </c>
      <c r="X39">
        <v>62</v>
      </c>
      <c r="Y39">
        <v>17</v>
      </c>
      <c r="Z39">
        <v>914</v>
      </c>
      <c r="AA39">
        <f>Z39/P39</f>
        <v>9.3265306122448983</v>
      </c>
      <c r="AB39" s="13" t="s">
        <v>58</v>
      </c>
      <c r="AC39" s="13" t="s">
        <v>63</v>
      </c>
      <c r="AD39">
        <v>1</v>
      </c>
      <c r="AE39" t="str">
        <f>IF(AD39&gt;3, "Prefers Discount", "Discount Indifferent")</f>
        <v>Discount Indifferent</v>
      </c>
      <c r="AF39">
        <v>6</v>
      </c>
      <c r="AG39">
        <v>4</v>
      </c>
      <c r="AH39">
        <v>3</v>
      </c>
      <c r="AI39" t="str">
        <f>INDEX($AF$1:$AH$1,MATCH(MAX(AF39:AH39),AF39:AH39,0))</f>
        <v>Store_Orders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f>SUM(AK39:AO39)</f>
        <v>1</v>
      </c>
      <c r="AQ39" t="str">
        <f>INDEX($AK$1:$AO$1,MATCH(MAX(AK39:AO39),AK39:AO39,0))</f>
        <v>Converted_on_Camp1</v>
      </c>
      <c r="AR39">
        <v>1</v>
      </c>
      <c r="AS39" t="str">
        <f>IF(OR(AK39&gt;0, AL39&gt;0, AM39&gt;0, AN39&gt;0, AO39&gt;0), "Converted", "Not Converted")</f>
        <v>Converted</v>
      </c>
      <c r="AT39">
        <v>0</v>
      </c>
      <c r="AU39">
        <v>3</v>
      </c>
      <c r="AV39">
        <v>11</v>
      </c>
      <c r="AW39">
        <f>IF(Z39&gt;607, 4, 0)</f>
        <v>4</v>
      </c>
      <c r="AX39">
        <f>IF(AA39&gt;0.1497, 3, 0)</f>
        <v>3</v>
      </c>
      <c r="AY39">
        <f>IF(P39&gt;4031, 2, 0)</f>
        <v>0</v>
      </c>
      <c r="AZ39">
        <f>IF(H39&gt;51934.91, 1, 0)</f>
        <v>1</v>
      </c>
      <c r="BA39">
        <f>SUM(AW39:AZ39)</f>
        <v>8</v>
      </c>
      <c r="BB39" t="str">
        <f>VLOOKUP(BA39,'Standard Deviations'!$L$1:$M$11,2,TRUE)</f>
        <v>Platinum</v>
      </c>
    </row>
    <row r="40" spans="1:54">
      <c r="A40">
        <v>2963</v>
      </c>
      <c r="B40">
        <v>1979</v>
      </c>
      <c r="C40">
        <f>2024-B40</f>
        <v>45</v>
      </c>
      <c r="D40" t="str">
        <f>VLOOKUP(B40,Reference!$A$1:$B$125, 2)</f>
        <v>Gen X</v>
      </c>
      <c r="E40" t="s">
        <v>54</v>
      </c>
      <c r="F40" t="str">
        <f>IF(E40="High School", "No College", "College")</f>
        <v>College</v>
      </c>
      <c r="G40" t="s">
        <v>65</v>
      </c>
      <c r="H40">
        <v>75507</v>
      </c>
      <c r="I40">
        <v>75507</v>
      </c>
      <c r="J40" s="4" t="s">
        <v>56</v>
      </c>
      <c r="K40">
        <v>0</v>
      </c>
      <c r="L40">
        <v>0</v>
      </c>
      <c r="M40" t="str">
        <f>IF(OR(K40&gt;0, L40&gt;0), "Parent", "Not Parent")</f>
        <v>Not Parent</v>
      </c>
      <c r="N40" t="s">
        <v>73</v>
      </c>
      <c r="O40" s="8">
        <v>41916</v>
      </c>
      <c r="P40" s="9">
        <f>O40-N40</f>
        <v>155</v>
      </c>
      <c r="Q40">
        <v>56</v>
      </c>
      <c r="R40" s="9">
        <f>P40-Q40</f>
        <v>99</v>
      </c>
      <c r="S40" s="8">
        <f>O40-R40</f>
        <v>41817</v>
      </c>
      <c r="T40">
        <v>709</v>
      </c>
      <c r="U40">
        <v>93</v>
      </c>
      <c r="V40">
        <v>374</v>
      </c>
      <c r="W40">
        <v>104</v>
      </c>
      <c r="X40">
        <v>80</v>
      </c>
      <c r="Y40">
        <v>80</v>
      </c>
      <c r="Z40">
        <v>1440</v>
      </c>
      <c r="AA40">
        <f>Z40/P40</f>
        <v>9.2903225806451619</v>
      </c>
      <c r="AB40" s="13" t="s">
        <v>58</v>
      </c>
      <c r="AC40" s="13" t="s">
        <v>63</v>
      </c>
      <c r="AD40">
        <v>1</v>
      </c>
      <c r="AE40" t="str">
        <f>IF(AD40&gt;3, "Prefers Discount", "Discount Indifferent")</f>
        <v>Discount Indifferent</v>
      </c>
      <c r="AF40">
        <v>6</v>
      </c>
      <c r="AG40">
        <v>8</v>
      </c>
      <c r="AH40">
        <v>6</v>
      </c>
      <c r="AI40" t="str">
        <f>INDEX($AF$1:$AH$1,MATCH(MAX(AF40:AH40),AF40:AH40,0))</f>
        <v>Web_Orders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f>SUM(AK40:AO40)</f>
        <v>0</v>
      </c>
      <c r="AQ40" t="s">
        <v>67</v>
      </c>
      <c r="AR40">
        <v>0</v>
      </c>
      <c r="AS40" t="str">
        <f>IF(OR(AK40&gt;0, AL40&gt;0, AM40&gt;0, AN40&gt;0, AO40&gt;0), "Converted", "Not Converted")</f>
        <v>Not Converted</v>
      </c>
      <c r="AT40">
        <v>0</v>
      </c>
      <c r="AU40">
        <v>3</v>
      </c>
      <c r="AV40">
        <v>11</v>
      </c>
      <c r="AW40">
        <f>IF(Z40&gt;607, 4, 0)</f>
        <v>4</v>
      </c>
      <c r="AX40">
        <f>IF(AA40&gt;0.1497, 3, 0)</f>
        <v>3</v>
      </c>
      <c r="AY40">
        <f>IF(P40&gt;4031, 2, 0)</f>
        <v>0</v>
      </c>
      <c r="AZ40">
        <f>IF(H40&gt;51934.91, 1, 0)</f>
        <v>1</v>
      </c>
      <c r="BA40">
        <f>SUM(AW40:AZ40)</f>
        <v>8</v>
      </c>
      <c r="BB40" t="str">
        <f>VLOOKUP(BA40,'Standard Deviations'!$L$1:$M$11,2,TRUE)</f>
        <v>Platinum</v>
      </c>
    </row>
    <row r="41" spans="1:54">
      <c r="A41">
        <v>7723</v>
      </c>
      <c r="B41">
        <v>1979</v>
      </c>
      <c r="C41">
        <f>2024-B41</f>
        <v>45</v>
      </c>
      <c r="D41" t="str">
        <f>VLOOKUP(B41,Reference!$A$1:$B$125, 2)</f>
        <v>Gen X</v>
      </c>
      <c r="E41" t="s">
        <v>54</v>
      </c>
      <c r="F41" t="str">
        <f>IF(E41="High School", "No College", "College")</f>
        <v>College</v>
      </c>
      <c r="G41" t="s">
        <v>65</v>
      </c>
      <c r="H41">
        <v>75507</v>
      </c>
      <c r="I41">
        <v>75507</v>
      </c>
      <c r="J41" s="4" t="s">
        <v>56</v>
      </c>
      <c r="K41">
        <v>0</v>
      </c>
      <c r="L41">
        <v>0</v>
      </c>
      <c r="M41" t="str">
        <f>IF(OR(K41&gt;0, L41&gt;0), "Parent", "Not Parent")</f>
        <v>Not Parent</v>
      </c>
      <c r="N41" t="s">
        <v>73</v>
      </c>
      <c r="O41" s="8">
        <v>41916</v>
      </c>
      <c r="P41" s="9">
        <f>O41-N41</f>
        <v>155</v>
      </c>
      <c r="Q41">
        <v>56</v>
      </c>
      <c r="R41" s="9">
        <f>P41-Q41</f>
        <v>99</v>
      </c>
      <c r="S41" s="8">
        <f>O41-R41</f>
        <v>41817</v>
      </c>
      <c r="T41">
        <v>709</v>
      </c>
      <c r="U41">
        <v>93</v>
      </c>
      <c r="V41">
        <v>374</v>
      </c>
      <c r="W41">
        <v>104</v>
      </c>
      <c r="X41">
        <v>80</v>
      </c>
      <c r="Y41">
        <v>80</v>
      </c>
      <c r="Z41">
        <v>1440</v>
      </c>
      <c r="AA41">
        <f>Z41/P41</f>
        <v>9.2903225806451619</v>
      </c>
      <c r="AB41" s="13" t="s">
        <v>58</v>
      </c>
      <c r="AC41" s="13" t="s">
        <v>63</v>
      </c>
      <c r="AD41">
        <v>1</v>
      </c>
      <c r="AE41" t="str">
        <f>IF(AD41&gt;3, "Prefers Discount", "Discount Indifferent")</f>
        <v>Discount Indifferent</v>
      </c>
      <c r="AF41">
        <v>6</v>
      </c>
      <c r="AG41">
        <v>8</v>
      </c>
      <c r="AH41">
        <v>6</v>
      </c>
      <c r="AI41" t="str">
        <f>INDEX($AF$1:$AH$1,MATCH(MAX(AF41:AH41),AF41:AH41,0))</f>
        <v>Web_Orders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f>SUM(AK41:AO41)</f>
        <v>0</v>
      </c>
      <c r="AQ41" t="s">
        <v>67</v>
      </c>
      <c r="AR41">
        <v>0</v>
      </c>
      <c r="AS41" t="str">
        <f>IF(OR(AK41&gt;0, AL41&gt;0, AM41&gt;0, AN41&gt;0, AO41&gt;0), "Converted", "Not Converted")</f>
        <v>Not Converted</v>
      </c>
      <c r="AT41">
        <v>0</v>
      </c>
      <c r="AU41">
        <v>3</v>
      </c>
      <c r="AV41">
        <v>11</v>
      </c>
      <c r="AW41">
        <f>IF(Z41&gt;607, 4, 0)</f>
        <v>4</v>
      </c>
      <c r="AX41">
        <f>IF(AA41&gt;0.1497, 3, 0)</f>
        <v>3</v>
      </c>
      <c r="AY41">
        <f>IF(P41&gt;4031, 2, 0)</f>
        <v>0</v>
      </c>
      <c r="AZ41">
        <f>IF(H41&gt;51934.91, 1, 0)</f>
        <v>1</v>
      </c>
      <c r="BA41">
        <f>SUM(AW41:AZ41)</f>
        <v>8</v>
      </c>
      <c r="BB41" t="str">
        <f>VLOOKUP(BA41,'Standard Deviations'!$L$1:$M$11,2,TRUE)</f>
        <v>Platinum</v>
      </c>
    </row>
    <row r="42" spans="1:54">
      <c r="A42">
        <v>3434</v>
      </c>
      <c r="B42">
        <v>1951</v>
      </c>
      <c r="C42">
        <f>2024-B42</f>
        <v>73</v>
      </c>
      <c r="D42" t="str">
        <f>VLOOKUP(B42,Reference!$A$1:$B$125, 2)</f>
        <v>Boomers</v>
      </c>
      <c r="E42" t="s">
        <v>54</v>
      </c>
      <c r="F42" t="str">
        <f>IF(E42="High School", "No College", "College")</f>
        <v>College</v>
      </c>
      <c r="G42" t="s">
        <v>60</v>
      </c>
      <c r="H42">
        <v>80872</v>
      </c>
      <c r="I42">
        <v>80872</v>
      </c>
      <c r="J42" s="4" t="s">
        <v>56</v>
      </c>
      <c r="K42">
        <v>0</v>
      </c>
      <c r="L42">
        <v>0</v>
      </c>
      <c r="M42" t="str">
        <f>IF(OR(K42&gt;0, L42&gt;0), "Parent", "Not Parent")</f>
        <v>Not Parent</v>
      </c>
      <c r="N42" t="s">
        <v>90</v>
      </c>
      <c r="O42" s="8">
        <v>41916</v>
      </c>
      <c r="P42" s="9">
        <f>O42-N42</f>
        <v>145</v>
      </c>
      <c r="Q42">
        <v>60</v>
      </c>
      <c r="R42" s="9">
        <f>P42-Q42</f>
        <v>85</v>
      </c>
      <c r="S42" s="8">
        <f>O42-R42</f>
        <v>41831</v>
      </c>
      <c r="T42">
        <v>483</v>
      </c>
      <c r="U42">
        <v>72</v>
      </c>
      <c r="V42">
        <v>567</v>
      </c>
      <c r="W42">
        <v>94</v>
      </c>
      <c r="X42">
        <v>12</v>
      </c>
      <c r="Y42">
        <v>108</v>
      </c>
      <c r="Z42">
        <v>1336</v>
      </c>
      <c r="AA42">
        <f>Z42/P42</f>
        <v>9.2137931034482765</v>
      </c>
      <c r="AB42" s="13" t="s">
        <v>58</v>
      </c>
      <c r="AC42" s="13" t="s">
        <v>63</v>
      </c>
      <c r="AD42">
        <v>1</v>
      </c>
      <c r="AE42" t="str">
        <f>IF(AD42&gt;3, "Prefers Discount", "Discount Indifferent")</f>
        <v>Discount Indifferent</v>
      </c>
      <c r="AF42">
        <v>10</v>
      </c>
      <c r="AG42">
        <v>4</v>
      </c>
      <c r="AH42">
        <v>4</v>
      </c>
      <c r="AI42" t="str">
        <f>INDEX($AF$1:$AH$1,MATCH(MAX(AF42:AH42),AF42:AH42,0))</f>
        <v>Store_Orders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f>SUM(AK42:AO42)</f>
        <v>0</v>
      </c>
      <c r="AQ42" t="s">
        <v>67</v>
      </c>
      <c r="AR42">
        <v>0</v>
      </c>
      <c r="AS42" t="str">
        <f>IF(OR(AK42&gt;0, AL42&gt;0, AM42&gt;0, AN42&gt;0, AO42&gt;0), "Converted", "Not Converted")</f>
        <v>Not Converted</v>
      </c>
      <c r="AT42">
        <v>0</v>
      </c>
      <c r="AU42">
        <v>3</v>
      </c>
      <c r="AV42">
        <v>11</v>
      </c>
      <c r="AW42">
        <f>IF(Z42&gt;607, 4, 0)</f>
        <v>4</v>
      </c>
      <c r="AX42">
        <f>IF(AA42&gt;0.1497, 3, 0)</f>
        <v>3</v>
      </c>
      <c r="AY42">
        <f>IF(P42&gt;4031, 2, 0)</f>
        <v>0</v>
      </c>
      <c r="AZ42">
        <f>IF(H42&gt;51934.91, 1, 0)</f>
        <v>1</v>
      </c>
      <c r="BA42">
        <f>SUM(AW42:AZ42)</f>
        <v>8</v>
      </c>
      <c r="BB42" t="str">
        <f>VLOOKUP(BA42,'Standard Deviations'!$L$1:$M$11,2,TRUE)</f>
        <v>Platinum</v>
      </c>
    </row>
    <row r="43" spans="1:54">
      <c r="A43">
        <v>10164</v>
      </c>
      <c r="B43">
        <v>1958</v>
      </c>
      <c r="C43">
        <f>2024-B43</f>
        <v>66</v>
      </c>
      <c r="D43" t="str">
        <f>VLOOKUP(B43,Reference!$A$1:$B$125, 2)</f>
        <v>Boomers</v>
      </c>
      <c r="E43" t="s">
        <v>54</v>
      </c>
      <c r="F43" t="str">
        <f>IF(E43="High School", "No College", "College")</f>
        <v>College</v>
      </c>
      <c r="G43" t="s">
        <v>60</v>
      </c>
      <c r="H43">
        <v>94472</v>
      </c>
      <c r="I43">
        <v>94472</v>
      </c>
      <c r="J43" s="4" t="s">
        <v>56</v>
      </c>
      <c r="K43">
        <v>0</v>
      </c>
      <c r="L43">
        <v>1</v>
      </c>
      <c r="M43" t="str">
        <f>IF(OR(K43&gt;0, L43&gt;0), "Parent", "Not Parent")</f>
        <v>Parent</v>
      </c>
      <c r="N43" t="s">
        <v>97</v>
      </c>
      <c r="O43" s="8">
        <v>41916</v>
      </c>
      <c r="P43" s="9">
        <f>O43-N43</f>
        <v>184</v>
      </c>
      <c r="Q43">
        <v>75</v>
      </c>
      <c r="R43" s="9">
        <f>P43-Q43</f>
        <v>109</v>
      </c>
      <c r="S43" s="8">
        <f>O43-R43</f>
        <v>41807</v>
      </c>
      <c r="T43">
        <v>1017</v>
      </c>
      <c r="U43">
        <v>33</v>
      </c>
      <c r="V43">
        <v>417</v>
      </c>
      <c r="W43">
        <v>108</v>
      </c>
      <c r="X43">
        <v>100</v>
      </c>
      <c r="Y43">
        <v>16</v>
      </c>
      <c r="Z43">
        <v>1691</v>
      </c>
      <c r="AA43">
        <f>Z43/P43</f>
        <v>9.1902173913043477</v>
      </c>
      <c r="AB43" s="13" t="s">
        <v>58</v>
      </c>
      <c r="AC43" s="13" t="s">
        <v>63</v>
      </c>
      <c r="AD43">
        <v>1</v>
      </c>
      <c r="AE43" t="str">
        <f>IF(AD43&gt;3, "Prefers Discount", "Discount Indifferent")</f>
        <v>Discount Indifferent</v>
      </c>
      <c r="AF43">
        <v>5</v>
      </c>
      <c r="AG43">
        <v>5</v>
      </c>
      <c r="AH43">
        <v>5</v>
      </c>
      <c r="AI43" t="str">
        <f>INDEX($AF$1:$AH$1,MATCH(MAX(AF43:AH43),AF43:AH43,0))</f>
        <v>Store_Orders</v>
      </c>
      <c r="AJ43">
        <v>5</v>
      </c>
      <c r="AK43">
        <v>0</v>
      </c>
      <c r="AL43">
        <v>0</v>
      </c>
      <c r="AM43">
        <v>0</v>
      </c>
      <c r="AN43">
        <v>1</v>
      </c>
      <c r="AO43">
        <v>1</v>
      </c>
      <c r="AP43">
        <f>SUM(AK43:AO43)</f>
        <v>2</v>
      </c>
      <c r="AQ43" t="str">
        <f>INDEX($AK$1:$AO$1,MATCH(MAX(AK43:AO43),AK43:AO43,0))</f>
        <v>Converted_on_Camp4</v>
      </c>
      <c r="AR43">
        <v>1</v>
      </c>
      <c r="AS43" t="str">
        <f>IF(OR(AK43&gt;0, AL43&gt;0, AM43&gt;0, AN43&gt;0, AO43&gt;0), "Converted", "Not Converted")</f>
        <v>Converted</v>
      </c>
      <c r="AT43">
        <v>0</v>
      </c>
      <c r="AU43">
        <v>3</v>
      </c>
      <c r="AV43">
        <v>11</v>
      </c>
      <c r="AW43">
        <f>IF(Z43&gt;607, 4, 0)</f>
        <v>4</v>
      </c>
      <c r="AX43">
        <f>IF(AA43&gt;0.1497, 3, 0)</f>
        <v>3</v>
      </c>
      <c r="AY43">
        <f>IF(P43&gt;4031, 2, 0)</f>
        <v>0</v>
      </c>
      <c r="AZ43">
        <f>IF(H43&gt;51934.91, 1, 0)</f>
        <v>1</v>
      </c>
      <c r="BA43">
        <f>SUM(AW43:AZ43)</f>
        <v>8</v>
      </c>
      <c r="BB43" t="str">
        <f>VLOOKUP(BA43,'Standard Deviations'!$L$1:$M$11,2,TRUE)</f>
        <v>Platinum</v>
      </c>
    </row>
    <row r="44" spans="1:54" hidden="1">
      <c r="A44">
        <v>4686</v>
      </c>
      <c r="B44">
        <v>1962</v>
      </c>
      <c r="C44">
        <f>2024-B44</f>
        <v>62</v>
      </c>
      <c r="D44" t="str">
        <f>VLOOKUP(B44,Reference!$A$1:$B$125, 2)</f>
        <v>Boomers</v>
      </c>
      <c r="E44" t="s">
        <v>68</v>
      </c>
      <c r="F44" t="str">
        <f>IF(E44="High School", "No College", "College")</f>
        <v>College</v>
      </c>
      <c r="G44" t="s">
        <v>89</v>
      </c>
      <c r="H44">
        <v>82571</v>
      </c>
      <c r="I44">
        <v>82571</v>
      </c>
      <c r="J44" s="4" t="s">
        <v>56</v>
      </c>
      <c r="K44">
        <v>0</v>
      </c>
      <c r="L44">
        <v>0</v>
      </c>
      <c r="M44" t="str">
        <f>IF(OR(K44&gt;0, L44&gt;0), "Parent", "Not Parent")</f>
        <v>Not Parent</v>
      </c>
      <c r="N44" t="s">
        <v>98</v>
      </c>
      <c r="O44" s="8">
        <v>41916</v>
      </c>
      <c r="P44" s="9">
        <f>O44-N44</f>
        <v>185</v>
      </c>
      <c r="Q44">
        <v>28</v>
      </c>
      <c r="R44" s="9">
        <f>P44-Q44</f>
        <v>157</v>
      </c>
      <c r="S44" s="8">
        <f>O44-R44</f>
        <v>41759</v>
      </c>
      <c r="T44">
        <v>861</v>
      </c>
      <c r="U44">
        <v>31</v>
      </c>
      <c r="V44">
        <v>558</v>
      </c>
      <c r="W44">
        <v>62</v>
      </c>
      <c r="X44">
        <v>95</v>
      </c>
      <c r="Y44">
        <v>79</v>
      </c>
      <c r="Z44">
        <v>1686</v>
      </c>
      <c r="AA44">
        <f>Z44/P44</f>
        <v>9.1135135135135137</v>
      </c>
      <c r="AB44" t="s">
        <v>58</v>
      </c>
      <c r="AC44" t="s">
        <v>59</v>
      </c>
      <c r="AD44">
        <v>0</v>
      </c>
      <c r="AE44" t="str">
        <f>IF(AD44&gt;3, "Prefers Discount", "Discount Indifferent")</f>
        <v>Discount Indifferent</v>
      </c>
      <c r="AF44">
        <v>13</v>
      </c>
      <c r="AG44">
        <v>6</v>
      </c>
      <c r="AH44">
        <v>5</v>
      </c>
      <c r="AI44" t="str">
        <f>INDEX($AF$1:$AH$1,MATCH(MAX(AF44:AH44),AF44:AH44,0))</f>
        <v>Store_Orders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1</v>
      </c>
      <c r="AP44">
        <f>SUM(AK44:AO44)</f>
        <v>1</v>
      </c>
      <c r="AQ44" t="str">
        <f>INDEX($AK$1:$AO$1,MATCH(MAX(AK44:AO44),AK44:AO44,0))</f>
        <v>Converted_on_Camp5</v>
      </c>
      <c r="AR44">
        <v>1</v>
      </c>
      <c r="AS44" t="str">
        <f>IF(OR(AK44&gt;0, AL44&gt;0, AM44&gt;0, AN44&gt;0, AO44&gt;0), "Converted", "Not Converted")</f>
        <v>Converted</v>
      </c>
      <c r="AT44">
        <v>0</v>
      </c>
      <c r="AU44">
        <v>3</v>
      </c>
      <c r="AV44">
        <v>11</v>
      </c>
      <c r="AW44">
        <f>IF(Z44&gt;607, 4, 0)</f>
        <v>4</v>
      </c>
      <c r="AX44">
        <f>IF(AA44&gt;0.1497, 3, 0)</f>
        <v>3</v>
      </c>
      <c r="AY44">
        <f>IF(P44&gt;4031, 2, 0)</f>
        <v>0</v>
      </c>
      <c r="AZ44">
        <f>IF(H44&gt;51934.91, 1, 0)</f>
        <v>1</v>
      </c>
      <c r="BA44">
        <f>SUM(AW44:AZ44)</f>
        <v>8</v>
      </c>
      <c r="BB44" t="str">
        <f>VLOOKUP(BA44,'Standard Deviations'!$L$1:$M$11,2,TRUE)</f>
        <v>Platinum</v>
      </c>
    </row>
    <row r="45" spans="1:54" hidden="1">
      <c r="A45">
        <v>8545</v>
      </c>
      <c r="B45">
        <v>1954</v>
      </c>
      <c r="C45">
        <f>2024-B45</f>
        <v>70</v>
      </c>
      <c r="D45" t="str">
        <f>VLOOKUP(B45,Reference!$A$1:$B$125, 2)</f>
        <v>Boomers</v>
      </c>
      <c r="E45" t="s">
        <v>54</v>
      </c>
      <c r="F45" t="str">
        <f>IF(E45="High School", "No College", "College")</f>
        <v>College</v>
      </c>
      <c r="G45" t="s">
        <v>71</v>
      </c>
      <c r="H45">
        <v>85683</v>
      </c>
      <c r="I45">
        <v>85683</v>
      </c>
      <c r="J45" s="4" t="s">
        <v>56</v>
      </c>
      <c r="K45">
        <v>0</v>
      </c>
      <c r="L45">
        <v>0</v>
      </c>
      <c r="M45" t="str">
        <f>IF(OR(K45&gt;0, L45&gt;0), "Parent", "Not Parent")</f>
        <v>Not Parent</v>
      </c>
      <c r="N45" t="s">
        <v>99</v>
      </c>
      <c r="O45" s="8">
        <v>41916</v>
      </c>
      <c r="P45" s="9">
        <f>O45-N45</f>
        <v>197</v>
      </c>
      <c r="Q45">
        <v>6</v>
      </c>
      <c r="R45" s="9">
        <f>P45-Q45</f>
        <v>191</v>
      </c>
      <c r="S45" s="8">
        <f>O45-R45</f>
        <v>41725</v>
      </c>
      <c r="T45">
        <v>1296</v>
      </c>
      <c r="U45">
        <v>17</v>
      </c>
      <c r="V45">
        <v>311</v>
      </c>
      <c r="W45">
        <v>45</v>
      </c>
      <c r="X45">
        <v>69</v>
      </c>
      <c r="Y45">
        <v>51</v>
      </c>
      <c r="Z45">
        <v>1789</v>
      </c>
      <c r="AA45">
        <f>Z45/P45</f>
        <v>9.0812182741116754</v>
      </c>
      <c r="AB45" t="s">
        <v>58</v>
      </c>
      <c r="AC45" t="s">
        <v>59</v>
      </c>
      <c r="AD45">
        <v>1</v>
      </c>
      <c r="AE45" t="str">
        <f>IF(AD45&gt;3, "Prefers Discount", "Discount Indifferent")</f>
        <v>Discount Indifferent</v>
      </c>
      <c r="AF45">
        <v>10</v>
      </c>
      <c r="AG45">
        <v>2</v>
      </c>
      <c r="AH45">
        <v>4</v>
      </c>
      <c r="AI45" t="str">
        <f>INDEX($AF$1:$AH$1,MATCH(MAX(AF45:AH45),AF45:AH45,0))</f>
        <v>Store_Orders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f>SUM(AK45:AO45)</f>
        <v>4</v>
      </c>
      <c r="AQ45" t="str">
        <f>INDEX($AK$1:$AO$1,MATCH(MAX(AK45:AO45),AK45:AO45,0))</f>
        <v>Converted_on_Camp1</v>
      </c>
      <c r="AR45">
        <v>1</v>
      </c>
      <c r="AS45" t="str">
        <f>IF(OR(AK45&gt;0, AL45&gt;0, AM45&gt;0, AN45&gt;0, AO45&gt;0), "Converted", "Not Converted")</f>
        <v>Converted</v>
      </c>
      <c r="AT45">
        <v>0</v>
      </c>
      <c r="AU45">
        <v>3</v>
      </c>
      <c r="AV45">
        <v>11</v>
      </c>
      <c r="AW45">
        <f>IF(Z45&gt;607, 4, 0)</f>
        <v>4</v>
      </c>
      <c r="AX45">
        <f>IF(AA45&gt;0.1497, 3, 0)</f>
        <v>3</v>
      </c>
      <c r="AY45">
        <f>IF(P45&gt;4031, 2, 0)</f>
        <v>0</v>
      </c>
      <c r="AZ45">
        <f>IF(H45&gt;51934.91, 1, 0)</f>
        <v>1</v>
      </c>
      <c r="BA45">
        <f>SUM(AW45:AZ45)</f>
        <v>8</v>
      </c>
      <c r="BB45" t="str">
        <f>VLOOKUP(BA45,'Standard Deviations'!$L$1:$M$11,2,TRUE)</f>
        <v>Platinum</v>
      </c>
    </row>
    <row r="46" spans="1:54">
      <c r="A46">
        <v>5558</v>
      </c>
      <c r="B46">
        <v>1954</v>
      </c>
      <c r="C46">
        <f>2024-B46</f>
        <v>70</v>
      </c>
      <c r="D46" t="str">
        <f>VLOOKUP(B46,Reference!$A$1:$B$125, 2)</f>
        <v>Boomers</v>
      </c>
      <c r="E46" t="s">
        <v>68</v>
      </c>
      <c r="F46" t="str">
        <f>IF(E46="High School", "No College", "College")</f>
        <v>College</v>
      </c>
      <c r="G46" t="s">
        <v>60</v>
      </c>
      <c r="H46">
        <v>90933</v>
      </c>
      <c r="I46">
        <v>90933</v>
      </c>
      <c r="J46" s="4" t="s">
        <v>56</v>
      </c>
      <c r="K46">
        <v>0</v>
      </c>
      <c r="L46">
        <v>0</v>
      </c>
      <c r="M46" t="str">
        <f>IF(OR(K46&gt;0, L46&gt;0), "Parent", "Not Parent")</f>
        <v>Not Parent</v>
      </c>
      <c r="N46" t="s">
        <v>100</v>
      </c>
      <c r="O46" s="8">
        <v>41916</v>
      </c>
      <c r="P46" s="9">
        <f>O46-N46</f>
        <v>187</v>
      </c>
      <c r="Q46">
        <v>90</v>
      </c>
      <c r="R46" s="9">
        <f>P46-Q46</f>
        <v>97</v>
      </c>
      <c r="S46" s="8">
        <f>O46-R46</f>
        <v>41819</v>
      </c>
      <c r="T46">
        <v>1020</v>
      </c>
      <c r="U46">
        <v>31</v>
      </c>
      <c r="V46">
        <v>430</v>
      </c>
      <c r="W46">
        <v>62</v>
      </c>
      <c r="X46">
        <v>63</v>
      </c>
      <c r="Y46">
        <v>79</v>
      </c>
      <c r="Z46">
        <v>1685</v>
      </c>
      <c r="AA46">
        <f>Z46/P46</f>
        <v>9.0106951871657746</v>
      </c>
      <c r="AB46" s="13" t="s">
        <v>58</v>
      </c>
      <c r="AC46" s="13" t="s">
        <v>63</v>
      </c>
      <c r="AD46">
        <v>1</v>
      </c>
      <c r="AE46" t="str">
        <f>IF(AD46&gt;3, "Prefers Discount", "Discount Indifferent")</f>
        <v>Discount Indifferent</v>
      </c>
      <c r="AF46">
        <v>4</v>
      </c>
      <c r="AG46">
        <v>4</v>
      </c>
      <c r="AH46">
        <v>6</v>
      </c>
      <c r="AI46" t="str">
        <f>INDEX($AF$1:$AH$1,MATCH(MAX(AF46:AH46),AF46:AH46,0))</f>
        <v>Catalog_Orders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f>SUM(AK46:AO46)</f>
        <v>1</v>
      </c>
      <c r="AQ46" t="str">
        <f>INDEX($AK$1:$AO$1,MATCH(MAX(AK46:AO46),AK46:AO46,0))</f>
        <v>Converted_on_Camp5</v>
      </c>
      <c r="AR46">
        <v>1</v>
      </c>
      <c r="AS46" t="str">
        <f>IF(OR(AK46&gt;0, AL46&gt;0, AM46&gt;0, AN46&gt;0, AO46&gt;0), "Converted", "Not Converted")</f>
        <v>Converted</v>
      </c>
      <c r="AT46">
        <v>0</v>
      </c>
      <c r="AU46">
        <v>3</v>
      </c>
      <c r="AV46">
        <v>11</v>
      </c>
      <c r="AW46">
        <f>IF(Z46&gt;607, 4, 0)</f>
        <v>4</v>
      </c>
      <c r="AX46">
        <f>IF(AA46&gt;0.1497, 3, 0)</f>
        <v>3</v>
      </c>
      <c r="AY46">
        <f>IF(P46&gt;4031, 2, 0)</f>
        <v>0</v>
      </c>
      <c r="AZ46">
        <f>IF(H46&gt;51934.91, 1, 0)</f>
        <v>1</v>
      </c>
      <c r="BA46">
        <f>SUM(AW46:AZ46)</f>
        <v>8</v>
      </c>
      <c r="BB46" t="str">
        <f>VLOOKUP(BA46,'Standard Deviations'!$L$1:$M$11,2,TRUE)</f>
        <v>Platinum</v>
      </c>
    </row>
    <row r="47" spans="1:54">
      <c r="A47">
        <v>2591</v>
      </c>
      <c r="B47">
        <v>1959</v>
      </c>
      <c r="C47">
        <f>2024-B47</f>
        <v>65</v>
      </c>
      <c r="D47" t="str">
        <f>VLOOKUP(B47,Reference!$A$1:$B$125, 2)</f>
        <v>Boomers</v>
      </c>
      <c r="E47" t="s">
        <v>54</v>
      </c>
      <c r="F47" t="str">
        <f>IF(E47="High School", "No College", "College")</f>
        <v>College</v>
      </c>
      <c r="G47" t="s">
        <v>89</v>
      </c>
      <c r="H47">
        <v>76320</v>
      </c>
      <c r="I47">
        <v>76320</v>
      </c>
      <c r="J47" s="4" t="s">
        <v>56</v>
      </c>
      <c r="K47">
        <v>0</v>
      </c>
      <c r="L47">
        <v>1</v>
      </c>
      <c r="M47" t="str">
        <f>IF(OR(K47&gt;0, L47&gt;0), "Parent", "Not Parent")</f>
        <v>Parent</v>
      </c>
      <c r="N47" t="s">
        <v>66</v>
      </c>
      <c r="O47" s="8">
        <v>41916</v>
      </c>
      <c r="P47" s="9">
        <f>O47-N47</f>
        <v>104</v>
      </c>
      <c r="Q47">
        <v>49</v>
      </c>
      <c r="R47" s="9">
        <f>P47-Q47</f>
        <v>55</v>
      </c>
      <c r="S47" s="8">
        <f>O47-R47</f>
        <v>41861</v>
      </c>
      <c r="T47">
        <v>526</v>
      </c>
      <c r="U47">
        <v>35</v>
      </c>
      <c r="V47">
        <v>214</v>
      </c>
      <c r="W47">
        <v>69</v>
      </c>
      <c r="X47">
        <v>53</v>
      </c>
      <c r="Y47">
        <v>35</v>
      </c>
      <c r="Z47">
        <v>932</v>
      </c>
      <c r="AA47">
        <f>Z47/P47</f>
        <v>8.9615384615384617</v>
      </c>
      <c r="AB47" s="13" t="s">
        <v>58</v>
      </c>
      <c r="AC47" s="13" t="s">
        <v>63</v>
      </c>
      <c r="AD47">
        <v>2</v>
      </c>
      <c r="AE47" t="str">
        <f>IF(AD47&gt;3, "Prefers Discount", "Discount Indifferent")</f>
        <v>Discount Indifferent</v>
      </c>
      <c r="AF47">
        <v>4</v>
      </c>
      <c r="AG47">
        <v>6</v>
      </c>
      <c r="AH47">
        <v>3</v>
      </c>
      <c r="AI47" t="str">
        <f>INDEX($AF$1:$AH$1,MATCH(MAX(AF47:AH47),AF47:AH47,0))</f>
        <v>Web_Orders</v>
      </c>
      <c r="AJ47">
        <v>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f>SUM(AK47:AO47)</f>
        <v>0</v>
      </c>
      <c r="AQ47" t="s">
        <v>67</v>
      </c>
      <c r="AR47">
        <v>0</v>
      </c>
      <c r="AS47" t="str">
        <f>IF(OR(AK47&gt;0, AL47&gt;0, AM47&gt;0, AN47&gt;0, AO47&gt;0), "Converted", "Not Converted")</f>
        <v>Not Converted</v>
      </c>
      <c r="AT47">
        <v>0</v>
      </c>
      <c r="AU47">
        <v>3</v>
      </c>
      <c r="AV47">
        <v>11</v>
      </c>
      <c r="AW47">
        <f>IF(Z47&gt;607, 4, 0)</f>
        <v>4</v>
      </c>
      <c r="AX47">
        <f>IF(AA47&gt;0.1497, 3, 0)</f>
        <v>3</v>
      </c>
      <c r="AY47">
        <f>IF(P47&gt;4031, 2, 0)</f>
        <v>0</v>
      </c>
      <c r="AZ47">
        <f>IF(H47&gt;51934.91, 1, 0)</f>
        <v>1</v>
      </c>
      <c r="BA47">
        <f>SUM(AW47:AZ47)</f>
        <v>8</v>
      </c>
      <c r="BB47" t="str">
        <f>VLOOKUP(BA47,'Standard Deviations'!$L$1:$M$11,2,TRUE)</f>
        <v>Platinum</v>
      </c>
    </row>
    <row r="48" spans="1:54" hidden="1">
      <c r="A48">
        <v>4248</v>
      </c>
      <c r="B48">
        <v>1960</v>
      </c>
      <c r="C48">
        <f>2024-B48</f>
        <v>64</v>
      </c>
      <c r="D48" t="str">
        <f>VLOOKUP(B48,Reference!$A$1:$B$125, 2)</f>
        <v>Boomers</v>
      </c>
      <c r="E48" t="s">
        <v>64</v>
      </c>
      <c r="F48" t="str">
        <f>IF(E48="High School", "No College", "College")</f>
        <v>College</v>
      </c>
      <c r="G48" t="s">
        <v>60</v>
      </c>
      <c r="H48">
        <v>98777</v>
      </c>
      <c r="I48">
        <v>98777</v>
      </c>
      <c r="J48" t="s">
        <v>101</v>
      </c>
      <c r="K48">
        <v>0</v>
      </c>
      <c r="L48">
        <v>0</v>
      </c>
      <c r="M48" t="str">
        <f>IF(OR(K48&gt;0, L48&gt;0), "Parent", "Not Parent")</f>
        <v>Not Parent</v>
      </c>
      <c r="N48" t="s">
        <v>102</v>
      </c>
      <c r="O48" s="8">
        <v>41916</v>
      </c>
      <c r="P48" s="9">
        <f>O48-N48</f>
        <v>229</v>
      </c>
      <c r="Q48">
        <v>23</v>
      </c>
      <c r="R48" s="9">
        <f>P48-Q48</f>
        <v>206</v>
      </c>
      <c r="S48" s="8">
        <f>O48-R48</f>
        <v>41710</v>
      </c>
      <c r="T48">
        <v>1000</v>
      </c>
      <c r="U48">
        <v>19</v>
      </c>
      <c r="V48">
        <v>711</v>
      </c>
      <c r="W48">
        <v>125</v>
      </c>
      <c r="X48">
        <v>115</v>
      </c>
      <c r="Y48">
        <v>38</v>
      </c>
      <c r="Z48">
        <v>2008</v>
      </c>
      <c r="AA48">
        <f>Z48/P48</f>
        <v>8.7685589519650655</v>
      </c>
      <c r="AB48" t="s">
        <v>58</v>
      </c>
      <c r="AC48" t="s">
        <v>59</v>
      </c>
      <c r="AD48">
        <v>0</v>
      </c>
      <c r="AE48" t="str">
        <f>IF(AD48&gt;3, "Prefers Discount", "Discount Indifferent")</f>
        <v>Discount Indifferent</v>
      </c>
      <c r="AF48">
        <v>9</v>
      </c>
      <c r="AG48">
        <v>4</v>
      </c>
      <c r="AH48">
        <v>6</v>
      </c>
      <c r="AI48" t="str">
        <f>INDEX($AF$1:$AH$1,MATCH(MAX(AF48:AH48),AF48:AH48,0))</f>
        <v>Store_Orders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f>SUM(AK48:AO48)</f>
        <v>1</v>
      </c>
      <c r="AQ48" t="str">
        <f>INDEX($AK$1:$AO$1,MATCH(MAX(AK48:AO48),AK48:AO48,0))</f>
        <v>Converted_on_Camp4</v>
      </c>
      <c r="AR48">
        <v>1</v>
      </c>
      <c r="AS48" t="str">
        <f>IF(OR(AK48&gt;0, AL48&gt;0, AM48&gt;0, AN48&gt;0, AO48&gt;0), "Converted", "Not Converted")</f>
        <v>Converted</v>
      </c>
      <c r="AT48">
        <v>0</v>
      </c>
      <c r="AU48">
        <v>3</v>
      </c>
      <c r="AV48">
        <v>11</v>
      </c>
      <c r="AW48">
        <f>IF(Z48&gt;607, 4, 0)</f>
        <v>4</v>
      </c>
      <c r="AX48">
        <f>IF(AA48&gt;0.1497, 3, 0)</f>
        <v>3</v>
      </c>
      <c r="AY48">
        <f>IF(P48&gt;4031, 2, 0)</f>
        <v>0</v>
      </c>
      <c r="AZ48">
        <f>IF(H48&gt;51934.91, 1, 0)</f>
        <v>1</v>
      </c>
      <c r="BA48">
        <f>SUM(AW48:AZ48)</f>
        <v>8</v>
      </c>
      <c r="BB48" t="str">
        <f>VLOOKUP(BA48,'Standard Deviations'!$L$1:$M$11,2,TRUE)</f>
        <v>Platinum</v>
      </c>
    </row>
    <row r="49" spans="1:54" hidden="1">
      <c r="A49">
        <v>7451</v>
      </c>
      <c r="B49">
        <v>1960</v>
      </c>
      <c r="C49">
        <f>2024-B49</f>
        <v>64</v>
      </c>
      <c r="D49" t="str">
        <f>VLOOKUP(B49,Reference!$A$1:$B$125, 2)</f>
        <v>Boomers</v>
      </c>
      <c r="E49" t="s">
        <v>64</v>
      </c>
      <c r="F49" t="str">
        <f>IF(E49="High School", "No College", "College")</f>
        <v>College</v>
      </c>
      <c r="G49" t="s">
        <v>60</v>
      </c>
      <c r="H49">
        <v>98777</v>
      </c>
      <c r="I49">
        <v>98777</v>
      </c>
      <c r="J49" t="s">
        <v>101</v>
      </c>
      <c r="K49">
        <v>0</v>
      </c>
      <c r="L49">
        <v>0</v>
      </c>
      <c r="M49" t="str">
        <f>IF(OR(K49&gt;0, L49&gt;0), "Parent", "Not Parent")</f>
        <v>Not Parent</v>
      </c>
      <c r="N49" t="s">
        <v>102</v>
      </c>
      <c r="O49" s="8">
        <v>41916</v>
      </c>
      <c r="P49" s="9">
        <f>O49-N49</f>
        <v>229</v>
      </c>
      <c r="Q49">
        <v>23</v>
      </c>
      <c r="R49" s="9">
        <f>P49-Q49</f>
        <v>206</v>
      </c>
      <c r="S49" s="8">
        <f>O49-R49</f>
        <v>41710</v>
      </c>
      <c r="T49">
        <v>1000</v>
      </c>
      <c r="U49">
        <v>19</v>
      </c>
      <c r="V49">
        <v>711</v>
      </c>
      <c r="W49">
        <v>125</v>
      </c>
      <c r="X49">
        <v>115</v>
      </c>
      <c r="Y49">
        <v>38</v>
      </c>
      <c r="Z49">
        <v>2008</v>
      </c>
      <c r="AA49">
        <f>Z49/P49</f>
        <v>8.7685589519650655</v>
      </c>
      <c r="AB49" t="s">
        <v>58</v>
      </c>
      <c r="AC49" t="s">
        <v>59</v>
      </c>
      <c r="AD49">
        <v>0</v>
      </c>
      <c r="AE49" t="str">
        <f>IF(AD49&gt;3, "Prefers Discount", "Discount Indifferent")</f>
        <v>Discount Indifferent</v>
      </c>
      <c r="AF49">
        <v>9</v>
      </c>
      <c r="AG49">
        <v>4</v>
      </c>
      <c r="AH49">
        <v>6</v>
      </c>
      <c r="AI49" t="str">
        <f>INDEX($AF$1:$AH$1,MATCH(MAX(AF49:AH49),AF49:AH49,0))</f>
        <v>Store_Orders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f>SUM(AK49:AO49)</f>
        <v>1</v>
      </c>
      <c r="AQ49" t="str">
        <f>INDEX($AK$1:$AO$1,MATCH(MAX(AK49:AO49),AK49:AO49,0))</f>
        <v>Converted_on_Camp4</v>
      </c>
      <c r="AR49">
        <v>1</v>
      </c>
      <c r="AS49" t="str">
        <f>IF(OR(AK49&gt;0, AL49&gt;0, AM49&gt;0, AN49&gt;0, AO49&gt;0), "Converted", "Not Converted")</f>
        <v>Converted</v>
      </c>
      <c r="AT49">
        <v>0</v>
      </c>
      <c r="AU49">
        <v>3</v>
      </c>
      <c r="AV49">
        <v>11</v>
      </c>
      <c r="AW49">
        <f>IF(Z49&gt;607, 4, 0)</f>
        <v>4</v>
      </c>
      <c r="AX49">
        <f>IF(AA49&gt;0.1497, 3, 0)</f>
        <v>3</v>
      </c>
      <c r="AY49">
        <f>IF(P49&gt;4031, 2, 0)</f>
        <v>0</v>
      </c>
      <c r="AZ49">
        <f>IF(H49&gt;51934.91, 1, 0)</f>
        <v>1</v>
      </c>
      <c r="BA49">
        <f>SUM(AW49:AZ49)</f>
        <v>8</v>
      </c>
      <c r="BB49" t="str">
        <f>VLOOKUP(BA49,'Standard Deviations'!$L$1:$M$11,2,TRUE)</f>
        <v>Platinum</v>
      </c>
    </row>
    <row r="50" spans="1:54" hidden="1">
      <c r="A50">
        <v>3711</v>
      </c>
      <c r="B50">
        <v>1944</v>
      </c>
      <c r="C50">
        <f>2024-B50</f>
        <v>80</v>
      </c>
      <c r="D50" t="str">
        <f>VLOOKUP(B50,Reference!$A$1:$B$125, 2)</f>
        <v>Silent</v>
      </c>
      <c r="E50" t="s">
        <v>64</v>
      </c>
      <c r="F50" t="str">
        <f>IF(E50="High School", "No College", "College")</f>
        <v>College</v>
      </c>
      <c r="G50" t="s">
        <v>55</v>
      </c>
      <c r="H50">
        <v>80184</v>
      </c>
      <c r="I50">
        <v>80184</v>
      </c>
      <c r="J50" s="4" t="s">
        <v>56</v>
      </c>
      <c r="K50">
        <v>0</v>
      </c>
      <c r="L50">
        <v>0</v>
      </c>
      <c r="M50" t="str">
        <f>IF(OR(K50&gt;0, L50&gt;0), "Parent", "Not Parent")</f>
        <v>Not Parent</v>
      </c>
      <c r="N50" t="s">
        <v>103</v>
      </c>
      <c r="O50" s="8">
        <v>41916</v>
      </c>
      <c r="P50" s="9">
        <f>O50-N50</f>
        <v>217</v>
      </c>
      <c r="Q50">
        <v>19</v>
      </c>
      <c r="R50" s="9">
        <f>P50-Q50</f>
        <v>198</v>
      </c>
      <c r="S50" s="8">
        <f>O50-R50</f>
        <v>41718</v>
      </c>
      <c r="T50">
        <v>1035</v>
      </c>
      <c r="U50">
        <v>134</v>
      </c>
      <c r="V50">
        <v>670</v>
      </c>
      <c r="W50">
        <v>25</v>
      </c>
      <c r="X50">
        <v>38</v>
      </c>
      <c r="Y50">
        <v>0</v>
      </c>
      <c r="Z50">
        <v>1902</v>
      </c>
      <c r="AA50">
        <f>Z50/P50</f>
        <v>8.7649769585253452</v>
      </c>
      <c r="AB50" t="s">
        <v>58</v>
      </c>
      <c r="AC50" t="s">
        <v>59</v>
      </c>
      <c r="AD50">
        <v>1</v>
      </c>
      <c r="AE50" t="str">
        <f>IF(AD50&gt;3, "Prefers Discount", "Discount Indifferent")</f>
        <v>Discount Indifferent</v>
      </c>
      <c r="AF50">
        <v>10</v>
      </c>
      <c r="AG50">
        <v>6</v>
      </c>
      <c r="AH50">
        <v>3</v>
      </c>
      <c r="AI50" t="str">
        <f>INDEX($AF$1:$AH$1,MATCH(MAX(AF50:AH50),AF50:AH50,0))</f>
        <v>Store_Orders</v>
      </c>
      <c r="AJ50">
        <v>3</v>
      </c>
      <c r="AK50">
        <v>1</v>
      </c>
      <c r="AL50">
        <v>0</v>
      </c>
      <c r="AM50">
        <v>0</v>
      </c>
      <c r="AN50">
        <v>0</v>
      </c>
      <c r="AO50">
        <v>1</v>
      </c>
      <c r="AP50">
        <f>SUM(AK50:AO50)</f>
        <v>2</v>
      </c>
      <c r="AQ50" t="str">
        <f>INDEX($AK$1:$AO$1,MATCH(MAX(AK50:AO50),AK50:AO50,0))</f>
        <v>Converted_on_Camp1</v>
      </c>
      <c r="AR50">
        <v>1</v>
      </c>
      <c r="AS50" t="str">
        <f>IF(OR(AK50&gt;0, AL50&gt;0, AM50&gt;0, AN50&gt;0, AO50&gt;0), "Converted", "Not Converted")</f>
        <v>Converted</v>
      </c>
      <c r="AT50">
        <v>0</v>
      </c>
      <c r="AU50">
        <v>3</v>
      </c>
      <c r="AV50">
        <v>11</v>
      </c>
      <c r="AW50">
        <f>IF(Z50&gt;607, 4, 0)</f>
        <v>4</v>
      </c>
      <c r="AX50">
        <f>IF(AA50&gt;0.1497, 3, 0)</f>
        <v>3</v>
      </c>
      <c r="AY50">
        <f>IF(P50&gt;4031, 2, 0)</f>
        <v>0</v>
      </c>
      <c r="AZ50">
        <f>IF(H50&gt;51934.91, 1, 0)</f>
        <v>1</v>
      </c>
      <c r="BA50">
        <f>SUM(AW50:AZ50)</f>
        <v>8</v>
      </c>
      <c r="BB50" t="str">
        <f>VLOOKUP(BA50,'Standard Deviations'!$L$1:$M$11,2,TRUE)</f>
        <v>Platinum</v>
      </c>
    </row>
    <row r="51" spans="1:54">
      <c r="A51">
        <v>9624</v>
      </c>
      <c r="B51">
        <v>1958</v>
      </c>
      <c r="C51">
        <f>2024-B51</f>
        <v>66</v>
      </c>
      <c r="D51" t="str">
        <f>VLOOKUP(B51,Reference!$A$1:$B$125, 2)</f>
        <v>Boomers</v>
      </c>
      <c r="E51" t="s">
        <v>68</v>
      </c>
      <c r="F51" t="str">
        <f>IF(E51="High School", "No College", "College")</f>
        <v>College</v>
      </c>
      <c r="G51" t="s">
        <v>65</v>
      </c>
      <c r="H51">
        <v>65488</v>
      </c>
      <c r="I51">
        <v>65488</v>
      </c>
      <c r="J51" s="4" t="s">
        <v>61</v>
      </c>
      <c r="K51">
        <v>0</v>
      </c>
      <c r="L51">
        <v>0</v>
      </c>
      <c r="M51" t="str">
        <f>IF(OR(K51&gt;0, L51&gt;0), "Parent", "Not Parent")</f>
        <v>Not Parent</v>
      </c>
      <c r="N51" t="s">
        <v>104</v>
      </c>
      <c r="O51" s="8">
        <v>41916</v>
      </c>
      <c r="P51" s="9">
        <f>O51-N51</f>
        <v>113</v>
      </c>
      <c r="Q51">
        <v>46</v>
      </c>
      <c r="R51" s="9">
        <f>P51-Q51</f>
        <v>67</v>
      </c>
      <c r="S51" s="8">
        <f>O51-R51</f>
        <v>41849</v>
      </c>
      <c r="T51">
        <v>603</v>
      </c>
      <c r="U51">
        <v>45</v>
      </c>
      <c r="V51">
        <v>207</v>
      </c>
      <c r="W51">
        <v>36</v>
      </c>
      <c r="X51">
        <v>18</v>
      </c>
      <c r="Y51">
        <v>54</v>
      </c>
      <c r="Z51">
        <v>963</v>
      </c>
      <c r="AA51">
        <f>Z51/P51</f>
        <v>8.5221238938053094</v>
      </c>
      <c r="AB51" s="13" t="s">
        <v>58</v>
      </c>
      <c r="AC51" s="13" t="s">
        <v>63</v>
      </c>
      <c r="AD51">
        <v>1</v>
      </c>
      <c r="AE51" t="str">
        <f>IF(AD51&gt;3, "Prefers Discount", "Discount Indifferent")</f>
        <v>Discount Indifferent</v>
      </c>
      <c r="AF51">
        <v>6</v>
      </c>
      <c r="AG51">
        <v>3</v>
      </c>
      <c r="AH51">
        <v>4</v>
      </c>
      <c r="AI51" t="str">
        <f>INDEX($AF$1:$AH$1,MATCH(MAX(AF51:AH51),AF51:AH51,0))</f>
        <v>Store_Orders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f>SUM(AK51:AO51)</f>
        <v>0</v>
      </c>
      <c r="AQ51" t="s">
        <v>67</v>
      </c>
      <c r="AR51">
        <v>0</v>
      </c>
      <c r="AS51" t="str">
        <f>IF(OR(AK51&gt;0, AL51&gt;0, AM51&gt;0, AN51&gt;0, AO51&gt;0), "Converted", "Not Converted")</f>
        <v>Not Converted</v>
      </c>
      <c r="AT51">
        <v>0</v>
      </c>
      <c r="AU51">
        <v>3</v>
      </c>
      <c r="AV51">
        <v>11</v>
      </c>
      <c r="AW51">
        <f>IF(Z51&gt;607, 4, 0)</f>
        <v>4</v>
      </c>
      <c r="AX51">
        <f>IF(AA51&gt;0.1497, 3, 0)</f>
        <v>3</v>
      </c>
      <c r="AY51">
        <f>IF(P51&gt;4031, 2, 0)</f>
        <v>0</v>
      </c>
      <c r="AZ51">
        <f>IF(H51&gt;51934.91, 1, 0)</f>
        <v>1</v>
      </c>
      <c r="BA51">
        <f>SUM(AW51:AZ51)</f>
        <v>8</v>
      </c>
      <c r="BB51" t="str">
        <f>VLOOKUP(BA51,'Standard Deviations'!$L$1:$M$11,2,TRUE)</f>
        <v>Platinum</v>
      </c>
    </row>
    <row r="52" spans="1:54" hidden="1">
      <c r="A52">
        <v>4679</v>
      </c>
      <c r="B52">
        <v>1977</v>
      </c>
      <c r="C52">
        <f>2024-B52</f>
        <v>47</v>
      </c>
      <c r="D52" t="str">
        <f>VLOOKUP(B52,Reference!$A$1:$B$125, 2)</f>
        <v>Gen X</v>
      </c>
      <c r="E52" t="s">
        <v>64</v>
      </c>
      <c r="F52" t="str">
        <f>IF(E52="High School", "No College", "College")</f>
        <v>College</v>
      </c>
      <c r="G52" t="s">
        <v>55</v>
      </c>
      <c r="H52">
        <v>78710</v>
      </c>
      <c r="I52">
        <v>78710</v>
      </c>
      <c r="J52" s="4" t="s">
        <v>56</v>
      </c>
      <c r="K52">
        <v>0</v>
      </c>
      <c r="L52">
        <v>1</v>
      </c>
      <c r="M52" t="str">
        <f>IF(OR(K52&gt;0, L52&gt;0), "Parent", "Not Parent")</f>
        <v>Parent</v>
      </c>
      <c r="N52" t="s">
        <v>79</v>
      </c>
      <c r="O52" s="8">
        <v>41916</v>
      </c>
      <c r="P52" s="9">
        <f>O52-N52</f>
        <v>134</v>
      </c>
      <c r="Q52">
        <v>42</v>
      </c>
      <c r="R52" s="9">
        <f>P52-Q52</f>
        <v>92</v>
      </c>
      <c r="S52" s="8">
        <f>O52-R52</f>
        <v>41824</v>
      </c>
      <c r="T52">
        <v>721</v>
      </c>
      <c r="U52">
        <v>0</v>
      </c>
      <c r="V52">
        <v>152</v>
      </c>
      <c r="W52">
        <v>119</v>
      </c>
      <c r="X52">
        <v>50</v>
      </c>
      <c r="Y52">
        <v>50</v>
      </c>
      <c r="Z52">
        <v>1092</v>
      </c>
      <c r="AA52">
        <f>Z52/P52</f>
        <v>8.1492537313432845</v>
      </c>
      <c r="AB52" s="11" t="s">
        <v>105</v>
      </c>
      <c r="AC52" t="s">
        <v>59</v>
      </c>
      <c r="AD52">
        <v>3</v>
      </c>
      <c r="AE52" t="str">
        <f>IF(AD52&gt;3, "Prefers Discount", "Discount Indifferent")</f>
        <v>Discount Indifferent</v>
      </c>
      <c r="AF52">
        <v>12</v>
      </c>
      <c r="AG52">
        <v>7</v>
      </c>
      <c r="AH52">
        <v>6</v>
      </c>
      <c r="AI52" t="str">
        <f>INDEX($AF$1:$AH$1,MATCH(MAX(AF52:AH52),AF52:AH52,0))</f>
        <v>Store_Orders</v>
      </c>
      <c r="AJ52">
        <v>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f>SUM(AK52:AO52)</f>
        <v>0</v>
      </c>
      <c r="AQ52" t="s">
        <v>67</v>
      </c>
      <c r="AR52">
        <v>0</v>
      </c>
      <c r="AS52" t="str">
        <f>IF(OR(AK52&gt;0, AL52&gt;0, AM52&gt;0, AN52&gt;0, AO52&gt;0), "Converted", "Not Converted")</f>
        <v>Not Converted</v>
      </c>
      <c r="AT52">
        <v>0</v>
      </c>
      <c r="AU52">
        <v>3</v>
      </c>
      <c r="AV52">
        <v>11</v>
      </c>
      <c r="AW52">
        <f>IF(Z52&gt;607, 4, 0)</f>
        <v>4</v>
      </c>
      <c r="AX52">
        <f>IF(AA52&gt;0.1497, 3, 0)</f>
        <v>3</v>
      </c>
      <c r="AY52">
        <f>IF(P52&gt;4031, 2, 0)</f>
        <v>0</v>
      </c>
      <c r="AZ52">
        <f>IF(H52&gt;51934.91, 1, 0)</f>
        <v>1</v>
      </c>
      <c r="BA52">
        <f>SUM(AW52:AZ52)</f>
        <v>8</v>
      </c>
      <c r="BB52" t="str">
        <f>VLOOKUP(BA52,'Standard Deviations'!$L$1:$M$11,2,TRUE)</f>
        <v>Platinum</v>
      </c>
    </row>
    <row r="53" spans="1:54" hidden="1">
      <c r="A53">
        <v>6343</v>
      </c>
      <c r="B53">
        <v>1959</v>
      </c>
      <c r="C53">
        <f>2024-B53</f>
        <v>65</v>
      </c>
      <c r="D53" t="str">
        <f>VLOOKUP(B53,Reference!$A$1:$B$125, 2)</f>
        <v>Boomers</v>
      </c>
      <c r="E53" t="s">
        <v>54</v>
      </c>
      <c r="F53" t="str">
        <f>IF(E53="High School", "No College", "College")</f>
        <v>College</v>
      </c>
      <c r="G53" t="s">
        <v>55</v>
      </c>
      <c r="H53">
        <v>79823</v>
      </c>
      <c r="I53">
        <v>79823</v>
      </c>
      <c r="J53" s="4" t="s">
        <v>56</v>
      </c>
      <c r="K53">
        <v>0</v>
      </c>
      <c r="L53">
        <v>1</v>
      </c>
      <c r="M53" t="str">
        <f>IF(OR(K53&gt;0, L53&gt;0), "Parent", "Not Parent")</f>
        <v>Parent</v>
      </c>
      <c r="N53" t="s">
        <v>100</v>
      </c>
      <c r="O53" s="8">
        <v>41916</v>
      </c>
      <c r="P53" s="9">
        <f>O53-N53</f>
        <v>187</v>
      </c>
      <c r="Q53">
        <v>6</v>
      </c>
      <c r="R53" s="9">
        <f>P53-Q53</f>
        <v>181</v>
      </c>
      <c r="S53" s="8">
        <f>O53-R53</f>
        <v>41735</v>
      </c>
      <c r="T53">
        <v>835</v>
      </c>
      <c r="U53">
        <v>73</v>
      </c>
      <c r="V53">
        <v>380</v>
      </c>
      <c r="W53">
        <v>114</v>
      </c>
      <c r="X53">
        <v>73</v>
      </c>
      <c r="Y53">
        <v>43</v>
      </c>
      <c r="Z53">
        <v>1518</v>
      </c>
      <c r="AA53">
        <f>Z53/P53</f>
        <v>8.117647058823529</v>
      </c>
      <c r="AB53" s="11" t="s">
        <v>105</v>
      </c>
      <c r="AC53" t="s">
        <v>59</v>
      </c>
      <c r="AD53">
        <v>1</v>
      </c>
      <c r="AE53" t="str">
        <f>IF(AD53&gt;3, "Prefers Discount", "Discount Indifferent")</f>
        <v>Discount Indifferent</v>
      </c>
      <c r="AF53">
        <v>7</v>
      </c>
      <c r="AG53">
        <v>6</v>
      </c>
      <c r="AH53">
        <v>9</v>
      </c>
      <c r="AI53" t="str">
        <f>INDEX($AF$1:$AH$1,MATCH(MAX(AF53:AH53),AF53:AH53,0))</f>
        <v>Catalog_Orders</v>
      </c>
      <c r="AJ53">
        <v>2</v>
      </c>
      <c r="AK53">
        <v>0</v>
      </c>
      <c r="AL53">
        <v>0</v>
      </c>
      <c r="AM53">
        <v>0</v>
      </c>
      <c r="AN53">
        <v>1</v>
      </c>
      <c r="AO53">
        <v>0</v>
      </c>
      <c r="AP53">
        <f>SUM(AK53:AO53)</f>
        <v>1</v>
      </c>
      <c r="AQ53" t="str">
        <f>INDEX($AK$1:$AO$1,MATCH(MAX(AK53:AO53),AK53:AO53,0))</f>
        <v>Converted_on_Camp4</v>
      </c>
      <c r="AR53">
        <v>1</v>
      </c>
      <c r="AS53" t="str">
        <f>IF(OR(AK53&gt;0, AL53&gt;0, AM53&gt;0, AN53&gt;0, AO53&gt;0), "Converted", "Not Converted")</f>
        <v>Converted</v>
      </c>
      <c r="AT53">
        <v>0</v>
      </c>
      <c r="AU53">
        <v>3</v>
      </c>
      <c r="AV53">
        <v>11</v>
      </c>
      <c r="AW53">
        <f>IF(Z53&gt;607, 4, 0)</f>
        <v>4</v>
      </c>
      <c r="AX53">
        <f>IF(AA53&gt;0.1497, 3, 0)</f>
        <v>3</v>
      </c>
      <c r="AY53">
        <f>IF(P53&gt;4031, 2, 0)</f>
        <v>0</v>
      </c>
      <c r="AZ53">
        <f>IF(H53&gt;51934.91, 1, 0)</f>
        <v>1</v>
      </c>
      <c r="BA53">
        <f>SUM(AW53:AZ53)</f>
        <v>8</v>
      </c>
      <c r="BB53" t="str">
        <f>VLOOKUP(BA53,'Standard Deviations'!$L$1:$M$11,2,TRUE)</f>
        <v>Platinum</v>
      </c>
    </row>
    <row r="54" spans="1:54" hidden="1">
      <c r="A54">
        <v>3463</v>
      </c>
      <c r="B54">
        <v>1975</v>
      </c>
      <c r="C54">
        <f>2024-B54</f>
        <v>49</v>
      </c>
      <c r="D54" t="str">
        <f>VLOOKUP(B54,Reference!$A$1:$B$125, 2)</f>
        <v>Gen X</v>
      </c>
      <c r="E54" t="s">
        <v>68</v>
      </c>
      <c r="F54" t="str">
        <f>IF(E54="High School", "No College", "College")</f>
        <v>College</v>
      </c>
      <c r="G54" t="s">
        <v>55</v>
      </c>
      <c r="H54">
        <v>69283</v>
      </c>
      <c r="I54">
        <v>69283</v>
      </c>
      <c r="J54" s="4" t="s">
        <v>61</v>
      </c>
      <c r="K54">
        <v>0</v>
      </c>
      <c r="L54">
        <v>1</v>
      </c>
      <c r="M54" t="str">
        <f>IF(OR(K54&gt;0, L54&gt;0), "Parent", "Not Parent")</f>
        <v>Parent</v>
      </c>
      <c r="N54" t="s">
        <v>106</v>
      </c>
      <c r="O54" s="8">
        <v>41916</v>
      </c>
      <c r="P54" s="9">
        <f>O54-N54</f>
        <v>112</v>
      </c>
      <c r="Q54">
        <v>41</v>
      </c>
      <c r="R54" s="9">
        <f>P54-Q54</f>
        <v>71</v>
      </c>
      <c r="S54" s="8">
        <f>O54-R54</f>
        <v>41845</v>
      </c>
      <c r="T54">
        <v>674</v>
      </c>
      <c r="U54">
        <v>62</v>
      </c>
      <c r="V54">
        <v>134</v>
      </c>
      <c r="W54">
        <v>0</v>
      </c>
      <c r="X54">
        <v>26</v>
      </c>
      <c r="Y54">
        <v>8</v>
      </c>
      <c r="Z54">
        <v>904</v>
      </c>
      <c r="AA54">
        <f>Z54/P54</f>
        <v>8.0714285714285712</v>
      </c>
      <c r="AB54" s="11" t="s">
        <v>105</v>
      </c>
      <c r="AC54" t="s">
        <v>59</v>
      </c>
      <c r="AD54">
        <v>4</v>
      </c>
      <c r="AE54" t="str">
        <f>IF(AD54&gt;3, "Prefers Discount", "Discount Indifferent")</f>
        <v>Prefers Discount</v>
      </c>
      <c r="AF54">
        <v>13</v>
      </c>
      <c r="AG54">
        <v>7</v>
      </c>
      <c r="AH54">
        <v>3</v>
      </c>
      <c r="AI54" t="str">
        <f>INDEX($AF$1:$AH$1,MATCH(MAX(AF54:AH54),AF54:AH54,0))</f>
        <v>Store_Orders</v>
      </c>
      <c r="AJ54">
        <v>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f>SUM(AK54:AO54)</f>
        <v>0</v>
      </c>
      <c r="AQ54" t="s">
        <v>67</v>
      </c>
      <c r="AR54">
        <v>0</v>
      </c>
      <c r="AS54" t="str">
        <f>IF(OR(AK54&gt;0, AL54&gt;0, AM54&gt;0, AN54&gt;0, AO54&gt;0), "Converted", "Not Converted")</f>
        <v>Not Converted</v>
      </c>
      <c r="AT54">
        <v>0</v>
      </c>
      <c r="AU54">
        <v>3</v>
      </c>
      <c r="AV54">
        <v>11</v>
      </c>
      <c r="AW54">
        <f>IF(Z54&gt;607, 4, 0)</f>
        <v>4</v>
      </c>
      <c r="AX54">
        <f>IF(AA54&gt;0.1497, 3, 0)</f>
        <v>3</v>
      </c>
      <c r="AY54">
        <f>IF(P54&gt;4031, 2, 0)</f>
        <v>0</v>
      </c>
      <c r="AZ54">
        <f>IF(H54&gt;51934.91, 1, 0)</f>
        <v>1</v>
      </c>
      <c r="BA54">
        <f>SUM(AW54:AZ54)</f>
        <v>8</v>
      </c>
      <c r="BB54" t="str">
        <f>VLOOKUP(BA54,'Standard Deviations'!$L$1:$M$11,2,TRUE)</f>
        <v>Platinum</v>
      </c>
    </row>
    <row r="55" spans="1:54">
      <c r="A55">
        <v>11074</v>
      </c>
      <c r="B55">
        <v>1977</v>
      </c>
      <c r="C55">
        <f>2024-B55</f>
        <v>47</v>
      </c>
      <c r="D55" t="str">
        <f>VLOOKUP(B55,Reference!$A$1:$B$125, 2)</f>
        <v>Gen X</v>
      </c>
      <c r="E55" t="s">
        <v>54</v>
      </c>
      <c r="F55" t="str">
        <f>IF(E55="High School", "No College", "College")</f>
        <v>College</v>
      </c>
      <c r="G55" t="s">
        <v>60</v>
      </c>
      <c r="H55">
        <v>85072</v>
      </c>
      <c r="I55">
        <v>85072</v>
      </c>
      <c r="J55" s="4" t="s">
        <v>56</v>
      </c>
      <c r="K55">
        <v>0</v>
      </c>
      <c r="L55">
        <v>0</v>
      </c>
      <c r="M55" t="str">
        <f>IF(OR(K55&gt;0, L55&gt;0), "Parent", "Not Parent")</f>
        <v>Not Parent</v>
      </c>
      <c r="N55" t="s">
        <v>107</v>
      </c>
      <c r="O55" s="8">
        <v>41916</v>
      </c>
      <c r="P55" s="9">
        <f>O55-N55</f>
        <v>178</v>
      </c>
      <c r="Q55">
        <v>94</v>
      </c>
      <c r="R55" s="9">
        <f>P55-Q55</f>
        <v>84</v>
      </c>
      <c r="S55" s="8">
        <f>O55-R55</f>
        <v>41832</v>
      </c>
      <c r="T55">
        <v>494</v>
      </c>
      <c r="U55">
        <v>92</v>
      </c>
      <c r="V55">
        <v>391</v>
      </c>
      <c r="W55">
        <v>194</v>
      </c>
      <c r="X55">
        <v>11</v>
      </c>
      <c r="Y55">
        <v>241</v>
      </c>
      <c r="Z55">
        <v>1423</v>
      </c>
      <c r="AA55">
        <f>Z55/P55</f>
        <v>7.9943820224719104</v>
      </c>
      <c r="AB55" s="14" t="s">
        <v>105</v>
      </c>
      <c r="AC55" s="13" t="s">
        <v>63</v>
      </c>
      <c r="AD55">
        <v>1</v>
      </c>
      <c r="AE55" t="str">
        <f>IF(AD55&gt;3, "Prefers Discount", "Discount Indifferent")</f>
        <v>Discount Indifferent</v>
      </c>
      <c r="AF55">
        <v>10</v>
      </c>
      <c r="AG55">
        <v>3</v>
      </c>
      <c r="AH55">
        <v>4</v>
      </c>
      <c r="AI55" t="str">
        <f>INDEX($AF$1:$AH$1,MATCH(MAX(AF55:AH55),AF55:AH55,0))</f>
        <v>Store_Orders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f>SUM(AK55:AO55)</f>
        <v>0</v>
      </c>
      <c r="AQ55" t="s">
        <v>67</v>
      </c>
      <c r="AR55">
        <v>0</v>
      </c>
      <c r="AS55" t="str">
        <f>IF(OR(AK55&gt;0, AL55&gt;0, AM55&gt;0, AN55&gt;0, AO55&gt;0), "Converted", "Not Converted")</f>
        <v>Not Converted</v>
      </c>
      <c r="AT55">
        <v>0</v>
      </c>
      <c r="AU55">
        <v>3</v>
      </c>
      <c r="AV55">
        <v>11</v>
      </c>
      <c r="AW55">
        <f>IF(Z55&gt;607, 4, 0)</f>
        <v>4</v>
      </c>
      <c r="AX55">
        <f>IF(AA55&gt;0.1497, 3, 0)</f>
        <v>3</v>
      </c>
      <c r="AY55">
        <f>IF(P55&gt;4031, 2, 0)</f>
        <v>0</v>
      </c>
      <c r="AZ55">
        <f>IF(H55&gt;51934.91, 1, 0)</f>
        <v>1</v>
      </c>
      <c r="BA55">
        <f>SUM(AW55:AZ55)</f>
        <v>8</v>
      </c>
      <c r="BB55" t="str">
        <f>VLOOKUP(BA55,'Standard Deviations'!$L$1:$M$11,2,TRUE)</f>
        <v>Platinum</v>
      </c>
    </row>
    <row r="56" spans="1:54">
      <c r="A56">
        <v>4676</v>
      </c>
      <c r="B56">
        <v>1951</v>
      </c>
      <c r="C56">
        <f>2024-B56</f>
        <v>73</v>
      </c>
      <c r="D56" t="str">
        <f>VLOOKUP(B56,Reference!$A$1:$B$125, 2)</f>
        <v>Boomers</v>
      </c>
      <c r="E56" t="s">
        <v>64</v>
      </c>
      <c r="F56" t="str">
        <f>IF(E56="High School", "No College", "College")</f>
        <v>College</v>
      </c>
      <c r="G56" t="s">
        <v>89</v>
      </c>
      <c r="H56">
        <v>73705</v>
      </c>
      <c r="I56">
        <v>73705</v>
      </c>
      <c r="J56" s="4" t="s">
        <v>61</v>
      </c>
      <c r="K56">
        <v>0</v>
      </c>
      <c r="L56">
        <v>2</v>
      </c>
      <c r="M56" t="str">
        <f>IF(OR(K56&gt;0, L56&gt;0), "Parent", "Not Parent")</f>
        <v>Parent</v>
      </c>
      <c r="N56" t="s">
        <v>108</v>
      </c>
      <c r="O56" s="8">
        <v>41916</v>
      </c>
      <c r="P56" s="9">
        <f>O56-N56</f>
        <v>213</v>
      </c>
      <c r="Q56">
        <v>86</v>
      </c>
      <c r="R56" s="9">
        <f>P56-Q56</f>
        <v>127</v>
      </c>
      <c r="S56" s="8">
        <f>O56-R56</f>
        <v>41789</v>
      </c>
      <c r="T56">
        <v>612</v>
      </c>
      <c r="U56">
        <v>91</v>
      </c>
      <c r="V56">
        <v>520</v>
      </c>
      <c r="W56">
        <v>258</v>
      </c>
      <c r="X56">
        <v>107</v>
      </c>
      <c r="Y56">
        <v>107</v>
      </c>
      <c r="Z56">
        <v>1695</v>
      </c>
      <c r="AA56">
        <f>Z56/P56</f>
        <v>7.957746478873239</v>
      </c>
      <c r="AB56" s="14" t="s">
        <v>105</v>
      </c>
      <c r="AC56" s="13" t="s">
        <v>63</v>
      </c>
      <c r="AD56">
        <v>2</v>
      </c>
      <c r="AE56" t="str">
        <f>IF(AD56&gt;3, "Prefers Discount", "Discount Indifferent")</f>
        <v>Discount Indifferent</v>
      </c>
      <c r="AF56">
        <v>8</v>
      </c>
      <c r="AG56">
        <v>9</v>
      </c>
      <c r="AH56">
        <v>6</v>
      </c>
      <c r="AI56" t="str">
        <f>INDEX($AF$1:$AH$1,MATCH(MAX(AF56:AH56),AF56:AH56,0))</f>
        <v>Web_Orders</v>
      </c>
      <c r="AJ56">
        <v>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f>SUM(AK56:AO56)</f>
        <v>0</v>
      </c>
      <c r="AQ56" t="s">
        <v>67</v>
      </c>
      <c r="AR56">
        <v>0</v>
      </c>
      <c r="AS56" t="str">
        <f>IF(OR(AK56&gt;0, AL56&gt;0, AM56&gt;0, AN56&gt;0, AO56&gt;0), "Converted", "Not Converted")</f>
        <v>Not Converted</v>
      </c>
      <c r="AT56">
        <v>0</v>
      </c>
      <c r="AU56">
        <v>3</v>
      </c>
      <c r="AV56">
        <v>11</v>
      </c>
      <c r="AW56">
        <f>IF(Z56&gt;607, 4, 0)</f>
        <v>4</v>
      </c>
      <c r="AX56">
        <f>IF(AA56&gt;0.1497, 3, 0)</f>
        <v>3</v>
      </c>
      <c r="AY56">
        <f>IF(P56&gt;4031, 2, 0)</f>
        <v>0</v>
      </c>
      <c r="AZ56">
        <f>IF(H56&gt;51934.91, 1, 0)</f>
        <v>1</v>
      </c>
      <c r="BA56">
        <f>SUM(AW56:AZ56)</f>
        <v>8</v>
      </c>
      <c r="BB56" t="str">
        <f>VLOOKUP(BA56,'Standard Deviations'!$L$1:$M$11,2,TRUE)</f>
        <v>Platinum</v>
      </c>
    </row>
    <row r="57" spans="1:54">
      <c r="A57">
        <v>988</v>
      </c>
      <c r="B57">
        <v>1965</v>
      </c>
      <c r="C57">
        <f>2024-B57</f>
        <v>59</v>
      </c>
      <c r="D57" t="str">
        <f>VLOOKUP(B57,Reference!$A$1:$B$125, 2)</f>
        <v>Gen X</v>
      </c>
      <c r="E57" t="s">
        <v>54</v>
      </c>
      <c r="F57" t="str">
        <f>IF(E57="High School", "No College", "College")</f>
        <v>College</v>
      </c>
      <c r="G57" t="s">
        <v>55</v>
      </c>
      <c r="H57">
        <v>81168</v>
      </c>
      <c r="I57">
        <v>81168</v>
      </c>
      <c r="J57" s="4" t="s">
        <v>56</v>
      </c>
      <c r="K57">
        <v>0</v>
      </c>
      <c r="L57">
        <v>0</v>
      </c>
      <c r="M57" t="str">
        <f>IF(OR(K57&gt;0, L57&gt;0), "Parent", "Not Parent")</f>
        <v>Not Parent</v>
      </c>
      <c r="N57" t="s">
        <v>109</v>
      </c>
      <c r="O57" s="8">
        <v>41916</v>
      </c>
      <c r="P57" s="9">
        <f>O57-N57</f>
        <v>150</v>
      </c>
      <c r="Q57">
        <v>84</v>
      </c>
      <c r="R57" s="9">
        <f>P57-Q57</f>
        <v>66</v>
      </c>
      <c r="S57" s="8">
        <f>O57-R57</f>
        <v>41850</v>
      </c>
      <c r="T57">
        <v>410</v>
      </c>
      <c r="U57">
        <v>0</v>
      </c>
      <c r="V57">
        <v>592</v>
      </c>
      <c r="W57">
        <v>147</v>
      </c>
      <c r="X57">
        <v>22</v>
      </c>
      <c r="Y57">
        <v>22</v>
      </c>
      <c r="Z57">
        <v>1193</v>
      </c>
      <c r="AA57">
        <f>Z57/P57</f>
        <v>7.9533333333333331</v>
      </c>
      <c r="AB57" s="14" t="s">
        <v>105</v>
      </c>
      <c r="AC57" s="13" t="s">
        <v>63</v>
      </c>
      <c r="AD57">
        <v>1</v>
      </c>
      <c r="AE57" t="str">
        <f>IF(AD57&gt;3, "Prefers Discount", "Discount Indifferent")</f>
        <v>Discount Indifferent</v>
      </c>
      <c r="AF57">
        <v>7</v>
      </c>
      <c r="AG57">
        <v>6</v>
      </c>
      <c r="AH57">
        <v>4</v>
      </c>
      <c r="AI57" t="str">
        <f>INDEX($AF$1:$AH$1,MATCH(MAX(AF57:AH57),AF57:AH57,0))</f>
        <v>Store_Orders</v>
      </c>
      <c r="AJ57">
        <v>3</v>
      </c>
      <c r="AK57">
        <v>1</v>
      </c>
      <c r="AL57">
        <v>0</v>
      </c>
      <c r="AM57">
        <v>0</v>
      </c>
      <c r="AN57">
        <v>0</v>
      </c>
      <c r="AO57">
        <v>0</v>
      </c>
      <c r="AP57">
        <f>SUM(AK57:AO57)</f>
        <v>1</v>
      </c>
      <c r="AQ57" t="str">
        <f>INDEX($AK$1:$AO$1,MATCH(MAX(AK57:AO57),AK57:AO57,0))</f>
        <v>Converted_on_Camp1</v>
      </c>
      <c r="AR57">
        <v>1</v>
      </c>
      <c r="AS57" t="str">
        <f>IF(OR(AK57&gt;0, AL57&gt;0, AM57&gt;0, AN57&gt;0, AO57&gt;0), "Converted", "Not Converted")</f>
        <v>Converted</v>
      </c>
      <c r="AT57">
        <v>0</v>
      </c>
      <c r="AU57">
        <v>3</v>
      </c>
      <c r="AV57">
        <v>11</v>
      </c>
      <c r="AW57">
        <f>IF(Z57&gt;607, 4, 0)</f>
        <v>4</v>
      </c>
      <c r="AX57">
        <f>IF(AA57&gt;0.1497, 3, 0)</f>
        <v>3</v>
      </c>
      <c r="AY57">
        <f>IF(P57&gt;4031, 2, 0)</f>
        <v>0</v>
      </c>
      <c r="AZ57">
        <f>IF(H57&gt;51934.91, 1, 0)</f>
        <v>1</v>
      </c>
      <c r="BA57">
        <f>SUM(AW57:AZ57)</f>
        <v>8</v>
      </c>
      <c r="BB57" t="str">
        <f>VLOOKUP(BA57,'Standard Deviations'!$L$1:$M$11,2,TRUE)</f>
        <v>Platinum</v>
      </c>
    </row>
    <row r="58" spans="1:54">
      <c r="A58">
        <v>6722</v>
      </c>
      <c r="B58">
        <v>1954</v>
      </c>
      <c r="C58">
        <f>2024-B58</f>
        <v>70</v>
      </c>
      <c r="D58" t="str">
        <f>VLOOKUP(B58,Reference!$A$1:$B$125, 2)</f>
        <v>Boomers</v>
      </c>
      <c r="E58" t="s">
        <v>68</v>
      </c>
      <c r="F58" t="str">
        <f>IF(E58="High School", "No College", "College")</f>
        <v>College</v>
      </c>
      <c r="G58" t="s">
        <v>55</v>
      </c>
      <c r="H58">
        <v>70421</v>
      </c>
      <c r="I58">
        <v>70421</v>
      </c>
      <c r="J58" s="4" t="s">
        <v>61</v>
      </c>
      <c r="K58">
        <v>0</v>
      </c>
      <c r="L58">
        <v>1</v>
      </c>
      <c r="M58" t="str">
        <f>IF(OR(K58&gt;0, L58&gt;0), "Parent", "Not Parent")</f>
        <v>Parent</v>
      </c>
      <c r="N58" t="s">
        <v>91</v>
      </c>
      <c r="O58" s="8">
        <v>41916</v>
      </c>
      <c r="P58" s="9">
        <f>O58-N58</f>
        <v>98</v>
      </c>
      <c r="Q58">
        <v>98</v>
      </c>
      <c r="R58" s="9">
        <f>P58-Q58</f>
        <v>0</v>
      </c>
      <c r="S58" s="8">
        <f>O58-R58</f>
        <v>41916</v>
      </c>
      <c r="T58">
        <v>479</v>
      </c>
      <c r="U58">
        <v>28</v>
      </c>
      <c r="V58">
        <v>136</v>
      </c>
      <c r="W58">
        <v>75</v>
      </c>
      <c r="X58">
        <v>14</v>
      </c>
      <c r="Y58">
        <v>35</v>
      </c>
      <c r="Z58">
        <v>767</v>
      </c>
      <c r="AA58">
        <f>Z58/P58</f>
        <v>7.8265306122448983</v>
      </c>
      <c r="AB58" s="14" t="s">
        <v>105</v>
      </c>
      <c r="AC58" s="13" t="s">
        <v>63</v>
      </c>
      <c r="AD58">
        <v>3</v>
      </c>
      <c r="AE58" t="str">
        <f>IF(AD58&gt;3, "Prefers Discount", "Discount Indifferent")</f>
        <v>Discount Indifferent</v>
      </c>
      <c r="AF58">
        <v>7</v>
      </c>
      <c r="AG58">
        <v>10</v>
      </c>
      <c r="AH58">
        <v>3</v>
      </c>
      <c r="AI58" t="str">
        <f>INDEX($AF$1:$AH$1,MATCH(MAX(AF58:AH58),AF58:AH58,0))</f>
        <v>Web_Orders</v>
      </c>
      <c r="AJ58">
        <v>6</v>
      </c>
      <c r="AK58">
        <v>0</v>
      </c>
      <c r="AL58">
        <v>0</v>
      </c>
      <c r="AM58">
        <v>0</v>
      </c>
      <c r="AN58">
        <v>0</v>
      </c>
      <c r="AO58">
        <v>0</v>
      </c>
      <c r="AP58">
        <f>SUM(AK58:AO58)</f>
        <v>0</v>
      </c>
      <c r="AQ58" t="s">
        <v>67</v>
      </c>
      <c r="AR58">
        <v>0</v>
      </c>
      <c r="AS58" t="str">
        <f>IF(OR(AK58&gt;0, AL58&gt;0, AM58&gt;0, AN58&gt;0, AO58&gt;0), "Converted", "Not Converted")</f>
        <v>Not Converted</v>
      </c>
      <c r="AT58">
        <v>0</v>
      </c>
      <c r="AU58">
        <v>3</v>
      </c>
      <c r="AV58">
        <v>11</v>
      </c>
      <c r="AW58">
        <f>IF(Z58&gt;607, 4, 0)</f>
        <v>4</v>
      </c>
      <c r="AX58">
        <f>IF(AA58&gt;0.1497, 3, 0)</f>
        <v>3</v>
      </c>
      <c r="AY58">
        <f>IF(P58&gt;4031, 2, 0)</f>
        <v>0</v>
      </c>
      <c r="AZ58">
        <f>IF(H58&gt;51934.91, 1, 0)</f>
        <v>1</v>
      </c>
      <c r="BA58">
        <f>SUM(AW58:AZ58)</f>
        <v>8</v>
      </c>
      <c r="BB58" t="str">
        <f>VLOOKUP(BA58,'Standard Deviations'!$L$1:$M$11,2,TRUE)</f>
        <v>Platinum</v>
      </c>
    </row>
    <row r="59" spans="1:54">
      <c r="A59">
        <v>4998</v>
      </c>
      <c r="B59">
        <v>1962</v>
      </c>
      <c r="C59">
        <f>2024-B59</f>
        <v>62</v>
      </c>
      <c r="D59" t="str">
        <f>VLOOKUP(B59,Reference!$A$1:$B$125, 2)</f>
        <v>Boomers</v>
      </c>
      <c r="E59" t="s">
        <v>54</v>
      </c>
      <c r="F59" t="str">
        <f>IF(E59="High School", "No College", "College")</f>
        <v>College</v>
      </c>
      <c r="G59" t="s">
        <v>65</v>
      </c>
      <c r="H59">
        <v>76081</v>
      </c>
      <c r="I59">
        <v>76081</v>
      </c>
      <c r="J59" s="4" t="s">
        <v>56</v>
      </c>
      <c r="K59">
        <v>0</v>
      </c>
      <c r="L59">
        <v>0</v>
      </c>
      <c r="M59" t="str">
        <f>IF(OR(K59&gt;0, L59&gt;0), "Parent", "Not Parent")</f>
        <v>Not Parent</v>
      </c>
      <c r="N59" t="s">
        <v>79</v>
      </c>
      <c r="O59" s="8">
        <v>41916</v>
      </c>
      <c r="P59" s="9">
        <f>O59-N59</f>
        <v>134</v>
      </c>
      <c r="Q59">
        <v>85</v>
      </c>
      <c r="R59" s="9">
        <f>P59-Q59</f>
        <v>49</v>
      </c>
      <c r="S59" s="8">
        <f>O59-R59</f>
        <v>41867</v>
      </c>
      <c r="T59">
        <v>292</v>
      </c>
      <c r="U59">
        <v>30</v>
      </c>
      <c r="V59">
        <v>415</v>
      </c>
      <c r="W59">
        <v>63</v>
      </c>
      <c r="X59">
        <v>33</v>
      </c>
      <c r="Y59">
        <v>200</v>
      </c>
      <c r="Z59">
        <v>1033</v>
      </c>
      <c r="AA59">
        <f>Z59/P59</f>
        <v>7.7089552238805972</v>
      </c>
      <c r="AB59" s="14" t="s">
        <v>105</v>
      </c>
      <c r="AC59" s="13" t="s">
        <v>63</v>
      </c>
      <c r="AD59">
        <v>1</v>
      </c>
      <c r="AE59" t="str">
        <f>IF(AD59&gt;3, "Prefers Discount", "Discount Indifferent")</f>
        <v>Discount Indifferent</v>
      </c>
      <c r="AF59">
        <v>4</v>
      </c>
      <c r="AG59">
        <v>4</v>
      </c>
      <c r="AH59">
        <v>5</v>
      </c>
      <c r="AI59" t="str">
        <f>INDEX($AF$1:$AH$1,MATCH(MAX(AF59:AH59),AF59:AH59,0))</f>
        <v>Catalog_Orders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f>SUM(AK59:AO59)</f>
        <v>1</v>
      </c>
      <c r="AQ59" t="str">
        <f>INDEX($AK$1:$AO$1,MATCH(MAX(AK59:AO59),AK59:AO59,0))</f>
        <v>Converted_on_Camp1</v>
      </c>
      <c r="AR59">
        <v>1</v>
      </c>
      <c r="AS59" t="str">
        <f>IF(OR(AK59&gt;0, AL59&gt;0, AM59&gt;0, AN59&gt;0, AO59&gt;0), "Converted", "Not Converted")</f>
        <v>Converted</v>
      </c>
      <c r="AT59">
        <v>0</v>
      </c>
      <c r="AU59">
        <v>3</v>
      </c>
      <c r="AV59">
        <v>11</v>
      </c>
      <c r="AW59">
        <f>IF(Z59&gt;607, 4, 0)</f>
        <v>4</v>
      </c>
      <c r="AX59">
        <f>IF(AA59&gt;0.1497, 3, 0)</f>
        <v>3</v>
      </c>
      <c r="AY59">
        <f>IF(P59&gt;4031, 2, 0)</f>
        <v>0</v>
      </c>
      <c r="AZ59">
        <f>IF(H59&gt;51934.91, 1, 0)</f>
        <v>1</v>
      </c>
      <c r="BA59">
        <f>SUM(AW59:AZ59)</f>
        <v>8</v>
      </c>
      <c r="BB59" t="str">
        <f>VLOOKUP(BA59,'Standard Deviations'!$L$1:$M$11,2,TRUE)</f>
        <v>Platinum</v>
      </c>
    </row>
    <row r="60" spans="1:54">
      <c r="A60">
        <v>7321</v>
      </c>
      <c r="B60">
        <v>1962</v>
      </c>
      <c r="C60">
        <f>2024-B60</f>
        <v>62</v>
      </c>
      <c r="D60" t="str">
        <f>VLOOKUP(B60,Reference!$A$1:$B$125, 2)</f>
        <v>Boomers</v>
      </c>
      <c r="E60" t="s">
        <v>54</v>
      </c>
      <c r="F60" t="str">
        <f>IF(E60="High School", "No College", "College")</f>
        <v>College</v>
      </c>
      <c r="G60" t="s">
        <v>65</v>
      </c>
      <c r="H60">
        <v>76081</v>
      </c>
      <c r="I60">
        <v>76081</v>
      </c>
      <c r="J60" s="4" t="s">
        <v>56</v>
      </c>
      <c r="K60">
        <v>0</v>
      </c>
      <c r="L60">
        <v>0</v>
      </c>
      <c r="M60" t="str">
        <f>IF(OR(K60&gt;0, L60&gt;0), "Parent", "Not Parent")</f>
        <v>Not Parent</v>
      </c>
      <c r="N60" t="s">
        <v>79</v>
      </c>
      <c r="O60" s="8">
        <v>41916</v>
      </c>
      <c r="P60" s="9">
        <f>O60-N60</f>
        <v>134</v>
      </c>
      <c r="Q60">
        <v>85</v>
      </c>
      <c r="R60" s="9">
        <f>P60-Q60</f>
        <v>49</v>
      </c>
      <c r="S60" s="8">
        <f>O60-R60</f>
        <v>41867</v>
      </c>
      <c r="T60">
        <v>292</v>
      </c>
      <c r="U60">
        <v>30</v>
      </c>
      <c r="V60">
        <v>415</v>
      </c>
      <c r="W60">
        <v>63</v>
      </c>
      <c r="X60">
        <v>33</v>
      </c>
      <c r="Y60">
        <v>200</v>
      </c>
      <c r="Z60">
        <v>1033</v>
      </c>
      <c r="AA60">
        <f>Z60/P60</f>
        <v>7.7089552238805972</v>
      </c>
      <c r="AB60" s="14" t="s">
        <v>105</v>
      </c>
      <c r="AC60" s="13" t="s">
        <v>63</v>
      </c>
      <c r="AD60">
        <v>1</v>
      </c>
      <c r="AE60" t="str">
        <f>IF(AD60&gt;3, "Prefers Discount", "Discount Indifferent")</f>
        <v>Discount Indifferent</v>
      </c>
      <c r="AF60">
        <v>4</v>
      </c>
      <c r="AG60">
        <v>4</v>
      </c>
      <c r="AH60">
        <v>5</v>
      </c>
      <c r="AI60" t="str">
        <f>INDEX($AF$1:$AH$1,MATCH(MAX(AF60:AH60),AF60:AH60,0))</f>
        <v>Catalog_Orders</v>
      </c>
      <c r="AJ60">
        <v>2</v>
      </c>
      <c r="AK60">
        <v>1</v>
      </c>
      <c r="AL60">
        <v>0</v>
      </c>
      <c r="AM60">
        <v>0</v>
      </c>
      <c r="AN60">
        <v>0</v>
      </c>
      <c r="AO60">
        <v>0</v>
      </c>
      <c r="AP60">
        <f>SUM(AK60:AO60)</f>
        <v>1</v>
      </c>
      <c r="AQ60" t="str">
        <f>INDEX($AK$1:$AO$1,MATCH(MAX(AK60:AO60),AK60:AO60,0))</f>
        <v>Converted_on_Camp1</v>
      </c>
      <c r="AR60">
        <v>1</v>
      </c>
      <c r="AS60" t="str">
        <f>IF(OR(AK60&gt;0, AL60&gt;0, AM60&gt;0, AN60&gt;0, AO60&gt;0), "Converted", "Not Converted")</f>
        <v>Converted</v>
      </c>
      <c r="AT60">
        <v>0</v>
      </c>
      <c r="AU60">
        <v>3</v>
      </c>
      <c r="AV60">
        <v>11</v>
      </c>
      <c r="AW60">
        <f>IF(Z60&gt;607, 4, 0)</f>
        <v>4</v>
      </c>
      <c r="AX60">
        <f>IF(AA60&gt;0.1497, 3, 0)</f>
        <v>3</v>
      </c>
      <c r="AY60">
        <f>IF(P60&gt;4031, 2, 0)</f>
        <v>0</v>
      </c>
      <c r="AZ60">
        <f>IF(H60&gt;51934.91, 1, 0)</f>
        <v>1</v>
      </c>
      <c r="BA60">
        <f>SUM(AW60:AZ60)</f>
        <v>8</v>
      </c>
      <c r="BB60" t="str">
        <f>VLOOKUP(BA60,'Standard Deviations'!$L$1:$M$11,2,TRUE)</f>
        <v>Platinum</v>
      </c>
    </row>
    <row r="61" spans="1:54" hidden="1">
      <c r="A61">
        <v>2495</v>
      </c>
      <c r="B61">
        <v>1974</v>
      </c>
      <c r="C61">
        <f>2024-B61</f>
        <v>50</v>
      </c>
      <c r="D61" t="str">
        <f>VLOOKUP(B61,Reference!$A$1:$B$125, 2)</f>
        <v>Gen X</v>
      </c>
      <c r="E61" t="s">
        <v>64</v>
      </c>
      <c r="F61" t="str">
        <f>IF(E61="High School", "No College", "College")</f>
        <v>College</v>
      </c>
      <c r="G61" t="s">
        <v>55</v>
      </c>
      <c r="H61">
        <v>83891</v>
      </c>
      <c r="I61">
        <v>83891</v>
      </c>
      <c r="J61" s="4" t="s">
        <v>56</v>
      </c>
      <c r="K61">
        <v>0</v>
      </c>
      <c r="L61">
        <v>1</v>
      </c>
      <c r="M61" t="str">
        <f>IF(OR(K61&gt;0, L61&gt;0), "Parent", "Not Parent")</f>
        <v>Parent</v>
      </c>
      <c r="N61" t="s">
        <v>110</v>
      </c>
      <c r="O61" s="8">
        <v>41916</v>
      </c>
      <c r="P61" s="9">
        <f>O61-N61</f>
        <v>106</v>
      </c>
      <c r="Q61">
        <v>24</v>
      </c>
      <c r="R61" s="9">
        <f>P61-Q61</f>
        <v>82</v>
      </c>
      <c r="S61" s="8">
        <f>O61-R61</f>
        <v>41834</v>
      </c>
      <c r="T61">
        <v>217</v>
      </c>
      <c r="U61">
        <v>38</v>
      </c>
      <c r="V61">
        <v>350</v>
      </c>
      <c r="W61">
        <v>111</v>
      </c>
      <c r="X61">
        <v>85</v>
      </c>
      <c r="Y61">
        <v>15</v>
      </c>
      <c r="Z61">
        <v>816</v>
      </c>
      <c r="AA61">
        <f>Z61/P61</f>
        <v>7.6981132075471699</v>
      </c>
      <c r="AB61" s="11" t="s">
        <v>105</v>
      </c>
      <c r="AC61" t="s">
        <v>59</v>
      </c>
      <c r="AD61">
        <v>1</v>
      </c>
      <c r="AE61" t="str">
        <f>IF(AD61&gt;3, "Prefers Discount", "Discount Indifferent")</f>
        <v>Discount Indifferent</v>
      </c>
      <c r="AF61">
        <v>10</v>
      </c>
      <c r="AG61">
        <v>4</v>
      </c>
      <c r="AH61">
        <v>7</v>
      </c>
      <c r="AI61" t="str">
        <f>INDEX($AF$1:$AH$1,MATCH(MAX(AF61:AH61),AF61:AH61,0))</f>
        <v>Store_Orders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f>SUM(AK61:AO61)</f>
        <v>0</v>
      </c>
      <c r="AQ61" t="s">
        <v>67</v>
      </c>
      <c r="AR61">
        <v>0</v>
      </c>
      <c r="AS61" t="str">
        <f>IF(OR(AK61&gt;0, AL61&gt;0, AM61&gt;0, AN61&gt;0, AO61&gt;0), "Converted", "Not Converted")</f>
        <v>Not Converted</v>
      </c>
      <c r="AT61">
        <v>0</v>
      </c>
      <c r="AU61">
        <v>3</v>
      </c>
      <c r="AV61">
        <v>11</v>
      </c>
      <c r="AW61">
        <f>IF(Z61&gt;607, 4, 0)</f>
        <v>4</v>
      </c>
      <c r="AX61">
        <f>IF(AA61&gt;0.1497, 3, 0)</f>
        <v>3</v>
      </c>
      <c r="AY61">
        <f>IF(P61&gt;4031, 2, 0)</f>
        <v>0</v>
      </c>
      <c r="AZ61">
        <f>IF(H61&gt;51934.91, 1, 0)</f>
        <v>1</v>
      </c>
      <c r="BA61">
        <f>SUM(AW61:AZ61)</f>
        <v>8</v>
      </c>
      <c r="BB61" t="str">
        <f>VLOOKUP(BA61,'Standard Deviations'!$L$1:$M$11,2,TRUE)</f>
        <v>Platinum</v>
      </c>
    </row>
    <row r="62" spans="1:54" hidden="1">
      <c r="A62">
        <v>1577</v>
      </c>
      <c r="B62">
        <v>1946</v>
      </c>
      <c r="C62">
        <f>2024-B62</f>
        <v>78</v>
      </c>
      <c r="D62" t="str">
        <f>VLOOKUP(B62,Reference!$A$1:$B$125, 2)</f>
        <v>Boomers</v>
      </c>
      <c r="E62" t="s">
        <v>54</v>
      </c>
      <c r="F62" t="str">
        <f>IF(E62="High School", "No College", "College")</f>
        <v>College</v>
      </c>
      <c r="G62" t="s">
        <v>55</v>
      </c>
      <c r="H62">
        <v>78569</v>
      </c>
      <c r="I62">
        <v>78569</v>
      </c>
      <c r="J62" s="4" t="s">
        <v>56</v>
      </c>
      <c r="K62">
        <v>0</v>
      </c>
      <c r="L62">
        <v>0</v>
      </c>
      <c r="M62" t="str">
        <f>IF(OR(K62&gt;0, L62&gt;0), "Parent", "Not Parent")</f>
        <v>Not Parent</v>
      </c>
      <c r="N62" t="s">
        <v>111</v>
      </c>
      <c r="O62" s="8">
        <v>41916</v>
      </c>
      <c r="P62" s="9">
        <f>O62-N62</f>
        <v>227</v>
      </c>
      <c r="Q62">
        <v>14</v>
      </c>
      <c r="R62" s="9">
        <f>P62-Q62</f>
        <v>213</v>
      </c>
      <c r="S62" s="8">
        <f>O62-R62</f>
        <v>41703</v>
      </c>
      <c r="T62">
        <v>558</v>
      </c>
      <c r="U62">
        <v>79</v>
      </c>
      <c r="V62">
        <v>622</v>
      </c>
      <c r="W62">
        <v>207</v>
      </c>
      <c r="X62">
        <v>175</v>
      </c>
      <c r="Y62">
        <v>95</v>
      </c>
      <c r="Z62">
        <v>1736</v>
      </c>
      <c r="AA62">
        <f>Z62/P62</f>
        <v>7.6475770925110131</v>
      </c>
      <c r="AB62" s="11" t="s">
        <v>105</v>
      </c>
      <c r="AC62" t="s">
        <v>59</v>
      </c>
      <c r="AD62">
        <v>1</v>
      </c>
      <c r="AE62" t="str">
        <f>IF(AD62&gt;3, "Prefers Discount", "Discount Indifferent")</f>
        <v>Discount Indifferent</v>
      </c>
      <c r="AF62">
        <v>4</v>
      </c>
      <c r="AG62">
        <v>4</v>
      </c>
      <c r="AH62">
        <v>6</v>
      </c>
      <c r="AI62" t="str">
        <f>INDEX($AF$1:$AH$1,MATCH(MAX(AF62:AH62),AF62:AH62,0))</f>
        <v>Catalog_Orders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</v>
      </c>
      <c r="AP62">
        <f>SUM(AK62:AO62)</f>
        <v>1</v>
      </c>
      <c r="AQ62" t="str">
        <f>INDEX($AK$1:$AO$1,MATCH(MAX(AK62:AO62),AK62:AO62,0))</f>
        <v>Converted_on_Camp5</v>
      </c>
      <c r="AR62">
        <v>1</v>
      </c>
      <c r="AS62" t="str">
        <f>IF(OR(AK62&gt;0, AL62&gt;0, AM62&gt;0, AN62&gt;0, AO62&gt;0), "Converted", "Not Converted")</f>
        <v>Converted</v>
      </c>
      <c r="AT62">
        <v>0</v>
      </c>
      <c r="AU62">
        <v>3</v>
      </c>
      <c r="AV62">
        <v>11</v>
      </c>
      <c r="AW62">
        <f>IF(Z62&gt;607, 4, 0)</f>
        <v>4</v>
      </c>
      <c r="AX62">
        <f>IF(AA62&gt;0.1497, 3, 0)</f>
        <v>3</v>
      </c>
      <c r="AY62">
        <f>IF(P62&gt;4031, 2, 0)</f>
        <v>0</v>
      </c>
      <c r="AZ62">
        <f>IF(H62&gt;51934.91, 1, 0)</f>
        <v>1</v>
      </c>
      <c r="BA62">
        <f>SUM(AW62:AZ62)</f>
        <v>8</v>
      </c>
      <c r="BB62" t="str">
        <f>VLOOKUP(BA62,'Standard Deviations'!$L$1:$M$11,2,TRUE)</f>
        <v>Platinum</v>
      </c>
    </row>
    <row r="63" spans="1:54" hidden="1">
      <c r="A63">
        <v>5848</v>
      </c>
      <c r="B63">
        <v>1970</v>
      </c>
      <c r="C63">
        <f>2024-B63</f>
        <v>54</v>
      </c>
      <c r="D63" t="str">
        <f>VLOOKUP(B63,Reference!$A$1:$B$125, 2)</f>
        <v>Gen X</v>
      </c>
      <c r="E63" t="s">
        <v>54</v>
      </c>
      <c r="F63" t="str">
        <f>IF(E63="High School", "No College", "College")</f>
        <v>College</v>
      </c>
      <c r="G63" t="s">
        <v>65</v>
      </c>
      <c r="H63">
        <v>81205</v>
      </c>
      <c r="I63">
        <v>81205</v>
      </c>
      <c r="J63" s="4" t="s">
        <v>56</v>
      </c>
      <c r="K63">
        <v>0</v>
      </c>
      <c r="L63">
        <v>0</v>
      </c>
      <c r="M63" t="str">
        <f>IF(OR(K63&gt;0, L63&gt;0), "Parent", "Not Parent")</f>
        <v>Not Parent</v>
      </c>
      <c r="N63" t="s">
        <v>112</v>
      </c>
      <c r="O63" s="8">
        <v>41916</v>
      </c>
      <c r="P63" s="9">
        <f>O63-N63</f>
        <v>264</v>
      </c>
      <c r="Q63">
        <v>43</v>
      </c>
      <c r="R63" s="9">
        <f>P63-Q63</f>
        <v>221</v>
      </c>
      <c r="S63" s="8">
        <f>O63-R63</f>
        <v>41695</v>
      </c>
      <c r="T63">
        <v>724</v>
      </c>
      <c r="U63">
        <v>74</v>
      </c>
      <c r="V63">
        <v>929</v>
      </c>
      <c r="W63">
        <v>97</v>
      </c>
      <c r="X63">
        <v>55</v>
      </c>
      <c r="Y63">
        <v>130</v>
      </c>
      <c r="Z63">
        <v>2009</v>
      </c>
      <c r="AA63">
        <f>Z63/P63</f>
        <v>7.6098484848484844</v>
      </c>
      <c r="AB63" s="11" t="s">
        <v>105</v>
      </c>
      <c r="AC63" t="s">
        <v>59</v>
      </c>
      <c r="AD63">
        <v>1</v>
      </c>
      <c r="AE63" t="str">
        <f>IF(AD63&gt;3, "Prefers Discount", "Discount Indifferent")</f>
        <v>Discount Indifferent</v>
      </c>
      <c r="AF63">
        <v>7</v>
      </c>
      <c r="AG63">
        <v>5</v>
      </c>
      <c r="AH63">
        <v>6</v>
      </c>
      <c r="AI63" t="str">
        <f>INDEX($AF$1:$AH$1,MATCH(MAX(AF63:AH63),AF63:AH63,0))</f>
        <v>Store_Orders</v>
      </c>
      <c r="AJ63">
        <v>2</v>
      </c>
      <c r="AK63">
        <v>0</v>
      </c>
      <c r="AL63">
        <v>1</v>
      </c>
      <c r="AM63">
        <v>1</v>
      </c>
      <c r="AN63">
        <v>0</v>
      </c>
      <c r="AO63">
        <v>1</v>
      </c>
      <c r="AP63">
        <f>SUM(AK63:AO63)</f>
        <v>3</v>
      </c>
      <c r="AQ63" t="str">
        <f>INDEX($AK$1:$AO$1,MATCH(MAX(AK63:AO63),AK63:AO63,0))</f>
        <v>Converted_on_Camp2</v>
      </c>
      <c r="AR63">
        <v>1</v>
      </c>
      <c r="AS63" t="str">
        <f>IF(OR(AK63&gt;0, AL63&gt;0, AM63&gt;0, AN63&gt;0, AO63&gt;0), "Converted", "Not Converted")</f>
        <v>Converted</v>
      </c>
      <c r="AT63">
        <v>0</v>
      </c>
      <c r="AU63">
        <v>3</v>
      </c>
      <c r="AV63">
        <v>11</v>
      </c>
      <c r="AW63">
        <f>IF(Z63&gt;607, 4, 0)</f>
        <v>4</v>
      </c>
      <c r="AX63">
        <f>IF(AA63&gt;0.1497, 3, 0)</f>
        <v>3</v>
      </c>
      <c r="AY63">
        <f>IF(P63&gt;4031, 2, 0)</f>
        <v>0</v>
      </c>
      <c r="AZ63">
        <f>IF(H63&gt;51934.91, 1, 0)</f>
        <v>1</v>
      </c>
      <c r="BA63">
        <f>SUM(AW63:AZ63)</f>
        <v>8</v>
      </c>
      <c r="BB63" t="str">
        <f>VLOOKUP(BA63,'Standard Deviations'!$L$1:$M$11,2,TRUE)</f>
        <v>Platinum</v>
      </c>
    </row>
    <row r="64" spans="1:54">
      <c r="A64">
        <v>2532</v>
      </c>
      <c r="B64">
        <v>1987</v>
      </c>
      <c r="C64">
        <f>2024-B64</f>
        <v>37</v>
      </c>
      <c r="D64" t="str">
        <f>VLOOKUP(B64,Reference!$A$1:$B$125, 2)</f>
        <v>Millennials</v>
      </c>
      <c r="E64" t="s">
        <v>64</v>
      </c>
      <c r="F64" t="str">
        <f>IF(E64="High School", "No College", "College")</f>
        <v>College</v>
      </c>
      <c r="G64" t="s">
        <v>60</v>
      </c>
      <c r="H64">
        <v>73454</v>
      </c>
      <c r="I64">
        <v>73454</v>
      </c>
      <c r="J64" s="4" t="s">
        <v>61</v>
      </c>
      <c r="K64">
        <v>0</v>
      </c>
      <c r="L64">
        <v>0</v>
      </c>
      <c r="M64" t="str">
        <f>IF(OR(K64&gt;0, L64&gt;0), "Parent", "Not Parent")</f>
        <v>Not Parent</v>
      </c>
      <c r="N64" t="s">
        <v>103</v>
      </c>
      <c r="O64" s="8">
        <v>41916</v>
      </c>
      <c r="P64" s="9">
        <f>O64-N64</f>
        <v>217</v>
      </c>
      <c r="Q64">
        <v>95</v>
      </c>
      <c r="R64" s="9">
        <f>P64-Q64</f>
        <v>122</v>
      </c>
      <c r="S64" s="8">
        <f>O64-R64</f>
        <v>41794</v>
      </c>
      <c r="T64">
        <v>982</v>
      </c>
      <c r="U64">
        <v>73</v>
      </c>
      <c r="V64">
        <v>351</v>
      </c>
      <c r="W64">
        <v>56</v>
      </c>
      <c r="X64">
        <v>14</v>
      </c>
      <c r="Y64">
        <v>175</v>
      </c>
      <c r="Z64">
        <v>1651</v>
      </c>
      <c r="AA64">
        <f>Z64/P64</f>
        <v>7.6082949308755756</v>
      </c>
      <c r="AB64" s="14" t="s">
        <v>105</v>
      </c>
      <c r="AC64" s="13" t="s">
        <v>63</v>
      </c>
      <c r="AD64">
        <v>1</v>
      </c>
      <c r="AE64" t="str">
        <f>IF(AD64&gt;3, "Prefers Discount", "Discount Indifferent")</f>
        <v>Discount Indifferent</v>
      </c>
      <c r="AF64">
        <v>6</v>
      </c>
      <c r="AG64">
        <v>2</v>
      </c>
      <c r="AH64">
        <v>4</v>
      </c>
      <c r="AI64" t="str">
        <f>INDEX($AF$1:$AH$1,MATCH(MAX(AF64:AH64),AF64:AH64,0))</f>
        <v>Store_Orders</v>
      </c>
      <c r="AJ64">
        <v>5</v>
      </c>
      <c r="AK64">
        <v>0</v>
      </c>
      <c r="AL64">
        <v>0</v>
      </c>
      <c r="AM64">
        <v>1</v>
      </c>
      <c r="AN64">
        <v>0</v>
      </c>
      <c r="AO64">
        <v>0</v>
      </c>
      <c r="AP64">
        <f>SUM(AK64:AO64)</f>
        <v>1</v>
      </c>
      <c r="AQ64" t="str">
        <f>INDEX($AK$1:$AO$1,MATCH(MAX(AK64:AO64),AK64:AO64,0))</f>
        <v>Converted_on_Camp3</v>
      </c>
      <c r="AR64">
        <v>1</v>
      </c>
      <c r="AS64" t="str">
        <f>IF(OR(AK64&gt;0, AL64&gt;0, AM64&gt;0, AN64&gt;0, AO64&gt;0), "Converted", "Not Converted")</f>
        <v>Converted</v>
      </c>
      <c r="AT64">
        <v>0</v>
      </c>
      <c r="AU64">
        <v>3</v>
      </c>
      <c r="AV64">
        <v>11</v>
      </c>
      <c r="AW64">
        <f>IF(Z64&gt;607, 4, 0)</f>
        <v>4</v>
      </c>
      <c r="AX64">
        <f>IF(AA64&gt;0.1497, 3, 0)</f>
        <v>3</v>
      </c>
      <c r="AY64">
        <f>IF(P64&gt;4031, 2, 0)</f>
        <v>0</v>
      </c>
      <c r="AZ64">
        <f>IF(H64&gt;51934.91, 1, 0)</f>
        <v>1</v>
      </c>
      <c r="BA64">
        <f>SUM(AW64:AZ64)</f>
        <v>8</v>
      </c>
      <c r="BB64" t="str">
        <f>VLOOKUP(BA64,'Standard Deviations'!$L$1:$M$11,2,TRUE)</f>
        <v>Platinum</v>
      </c>
    </row>
    <row r="65" spans="1:54" hidden="1">
      <c r="A65">
        <v>7010</v>
      </c>
      <c r="B65">
        <v>1965</v>
      </c>
      <c r="C65">
        <f>2024-B65</f>
        <v>59</v>
      </c>
      <c r="D65" t="str">
        <f>VLOOKUP(B65,Reference!$A$1:$B$125, 2)</f>
        <v>Gen X</v>
      </c>
      <c r="E65" t="s">
        <v>74</v>
      </c>
      <c r="F65" t="str">
        <f>IF(E65="High School", "No College", "College")</f>
        <v>College</v>
      </c>
      <c r="G65" t="s">
        <v>55</v>
      </c>
      <c r="H65">
        <v>70924</v>
      </c>
      <c r="I65">
        <v>70924</v>
      </c>
      <c r="J65" s="4" t="s">
        <v>61</v>
      </c>
      <c r="K65">
        <v>0</v>
      </c>
      <c r="L65">
        <v>0</v>
      </c>
      <c r="M65" t="str">
        <f>IF(OR(K65&gt;0, L65&gt;0), "Parent", "Not Parent")</f>
        <v>Not Parent</v>
      </c>
      <c r="N65" t="s">
        <v>113</v>
      </c>
      <c r="O65" s="8">
        <v>41916</v>
      </c>
      <c r="P65" s="9">
        <f>O65-N65</f>
        <v>180</v>
      </c>
      <c r="Q65">
        <v>41</v>
      </c>
      <c r="R65" s="9">
        <f>P65-Q65</f>
        <v>139</v>
      </c>
      <c r="S65" s="8">
        <f>O65-R65</f>
        <v>41777</v>
      </c>
      <c r="T65">
        <v>635</v>
      </c>
      <c r="U65">
        <v>114</v>
      </c>
      <c r="V65">
        <v>254</v>
      </c>
      <c r="W65">
        <v>132</v>
      </c>
      <c r="X65">
        <v>152</v>
      </c>
      <c r="Y65">
        <v>76</v>
      </c>
      <c r="Z65">
        <v>1363</v>
      </c>
      <c r="AA65">
        <f>Z65/P65</f>
        <v>7.572222222222222</v>
      </c>
      <c r="AB65" s="11" t="s">
        <v>105</v>
      </c>
      <c r="AC65" t="s">
        <v>59</v>
      </c>
      <c r="AD65">
        <v>1</v>
      </c>
      <c r="AE65" t="str">
        <f>IF(AD65&gt;3, "Prefers Discount", "Discount Indifferent")</f>
        <v>Discount Indifferent</v>
      </c>
      <c r="AF65">
        <v>7</v>
      </c>
      <c r="AG65">
        <v>6</v>
      </c>
      <c r="AH65">
        <v>6</v>
      </c>
      <c r="AI65" t="str">
        <f>INDEX($AF$1:$AH$1,MATCH(MAX(AF65:AH65),AF65:AH65,0))</f>
        <v>Store_Orders</v>
      </c>
      <c r="AJ65">
        <v>3</v>
      </c>
      <c r="AK65">
        <v>0</v>
      </c>
      <c r="AL65">
        <v>0</v>
      </c>
      <c r="AM65">
        <v>0</v>
      </c>
      <c r="AN65">
        <v>0</v>
      </c>
      <c r="AO65">
        <v>1</v>
      </c>
      <c r="AP65">
        <f>SUM(AK65:AO65)</f>
        <v>1</v>
      </c>
      <c r="AQ65" t="str">
        <f>INDEX($AK$1:$AO$1,MATCH(MAX(AK65:AO65),AK65:AO65,0))</f>
        <v>Converted_on_Camp5</v>
      </c>
      <c r="AR65">
        <v>1</v>
      </c>
      <c r="AS65" t="str">
        <f>IF(OR(AK65&gt;0, AL65&gt;0, AM65&gt;0, AN65&gt;0, AO65&gt;0), "Converted", "Not Converted")</f>
        <v>Converted</v>
      </c>
      <c r="AT65">
        <v>0</v>
      </c>
      <c r="AU65">
        <v>3</v>
      </c>
      <c r="AV65">
        <v>11</v>
      </c>
      <c r="AW65">
        <f>IF(Z65&gt;607, 4, 0)</f>
        <v>4</v>
      </c>
      <c r="AX65">
        <f>IF(AA65&gt;0.1497, 3, 0)</f>
        <v>3</v>
      </c>
      <c r="AY65">
        <f>IF(P65&gt;4031, 2, 0)</f>
        <v>0</v>
      </c>
      <c r="AZ65">
        <f>IF(H65&gt;51934.91, 1, 0)</f>
        <v>1</v>
      </c>
      <c r="BA65">
        <f>SUM(AW65:AZ65)</f>
        <v>8</v>
      </c>
      <c r="BB65" t="str">
        <f>VLOOKUP(BA65,'Standard Deviations'!$L$1:$M$11,2,TRUE)</f>
        <v>Platinum</v>
      </c>
    </row>
    <row r="66" spans="1:54" hidden="1">
      <c r="A66">
        <v>4767</v>
      </c>
      <c r="B66">
        <v>1965</v>
      </c>
      <c r="C66">
        <f>2024-B66</f>
        <v>59</v>
      </c>
      <c r="D66" t="str">
        <f>VLOOKUP(B66,Reference!$A$1:$B$125, 2)</f>
        <v>Gen X</v>
      </c>
      <c r="E66" t="s">
        <v>74</v>
      </c>
      <c r="F66" t="str">
        <f>IF(E66="High School", "No College", "College")</f>
        <v>College</v>
      </c>
      <c r="G66" t="s">
        <v>55</v>
      </c>
      <c r="H66">
        <v>70924</v>
      </c>
      <c r="I66">
        <v>70924</v>
      </c>
      <c r="J66" s="4" t="s">
        <v>61</v>
      </c>
      <c r="K66">
        <v>0</v>
      </c>
      <c r="L66">
        <v>0</v>
      </c>
      <c r="M66" t="str">
        <f>IF(OR(K66&gt;0, L66&gt;0), "Parent", "Not Parent")</f>
        <v>Not Parent</v>
      </c>
      <c r="N66" t="s">
        <v>113</v>
      </c>
      <c r="O66" s="8">
        <v>41916</v>
      </c>
      <c r="P66" s="9">
        <f>O66-N66</f>
        <v>180</v>
      </c>
      <c r="Q66">
        <v>41</v>
      </c>
      <c r="R66" s="9">
        <f>P66-Q66</f>
        <v>139</v>
      </c>
      <c r="S66" s="8">
        <f>O66-R66</f>
        <v>41777</v>
      </c>
      <c r="T66">
        <v>635</v>
      </c>
      <c r="U66">
        <v>114</v>
      </c>
      <c r="V66">
        <v>254</v>
      </c>
      <c r="W66">
        <v>132</v>
      </c>
      <c r="X66">
        <v>152</v>
      </c>
      <c r="Y66">
        <v>76</v>
      </c>
      <c r="Z66">
        <v>1363</v>
      </c>
      <c r="AA66">
        <f>Z66/P66</f>
        <v>7.572222222222222</v>
      </c>
      <c r="AB66" s="11" t="s">
        <v>105</v>
      </c>
      <c r="AC66" t="s">
        <v>59</v>
      </c>
      <c r="AD66">
        <v>1</v>
      </c>
      <c r="AE66" t="str">
        <f>IF(AD66&gt;3, "Prefers Discount", "Discount Indifferent")</f>
        <v>Discount Indifferent</v>
      </c>
      <c r="AF66">
        <v>7</v>
      </c>
      <c r="AG66">
        <v>6</v>
      </c>
      <c r="AH66">
        <v>6</v>
      </c>
      <c r="AI66" t="str">
        <f>INDEX($AF$1:$AH$1,MATCH(MAX(AF66:AH66),AF66:AH66,0))</f>
        <v>Store_Orders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1</v>
      </c>
      <c r="AP66">
        <f>SUM(AK66:AO66)</f>
        <v>1</v>
      </c>
      <c r="AQ66" t="str">
        <f>INDEX($AK$1:$AO$1,MATCH(MAX(AK66:AO66),AK66:AO66,0))</f>
        <v>Converted_on_Camp5</v>
      </c>
      <c r="AR66">
        <v>1</v>
      </c>
      <c r="AS66" t="str">
        <f>IF(OR(AK66&gt;0, AL66&gt;0, AM66&gt;0, AN66&gt;0, AO66&gt;0), "Converted", "Not Converted")</f>
        <v>Converted</v>
      </c>
      <c r="AT66">
        <v>0</v>
      </c>
      <c r="AU66">
        <v>3</v>
      </c>
      <c r="AV66">
        <v>11</v>
      </c>
      <c r="AW66">
        <f>IF(Z66&gt;607, 4, 0)</f>
        <v>4</v>
      </c>
      <c r="AX66">
        <f>IF(AA66&gt;0.1497, 3, 0)</f>
        <v>3</v>
      </c>
      <c r="AY66">
        <f>IF(P66&gt;4031, 2, 0)</f>
        <v>0</v>
      </c>
      <c r="AZ66">
        <f>IF(H66&gt;51934.91, 1, 0)</f>
        <v>1</v>
      </c>
      <c r="BA66">
        <f>SUM(AW66:AZ66)</f>
        <v>8</v>
      </c>
      <c r="BB66" t="str">
        <f>VLOOKUP(BA66,'Standard Deviations'!$L$1:$M$11,2,TRUE)</f>
        <v>Platinum</v>
      </c>
    </row>
    <row r="67" spans="1:54" hidden="1">
      <c r="A67">
        <v>5832</v>
      </c>
      <c r="B67">
        <v>1960</v>
      </c>
      <c r="C67">
        <f>2024-B67</f>
        <v>64</v>
      </c>
      <c r="D67" t="str">
        <f>VLOOKUP(B67,Reference!$A$1:$B$125, 2)</f>
        <v>Boomers</v>
      </c>
      <c r="E67" t="s">
        <v>74</v>
      </c>
      <c r="F67" t="str">
        <f>IF(E67="High School", "No College", "College")</f>
        <v>College</v>
      </c>
      <c r="G67" t="s">
        <v>65</v>
      </c>
      <c r="H67">
        <v>92556</v>
      </c>
      <c r="I67">
        <v>92556</v>
      </c>
      <c r="J67" s="4" t="s">
        <v>56</v>
      </c>
      <c r="K67">
        <v>0</v>
      </c>
      <c r="L67">
        <v>0</v>
      </c>
      <c r="M67" t="str">
        <f>IF(OR(K67&gt;0, L67&gt;0), "Parent", "Not Parent")</f>
        <v>Not Parent</v>
      </c>
      <c r="N67" t="s">
        <v>114</v>
      </c>
      <c r="O67" s="8">
        <v>41916</v>
      </c>
      <c r="P67" s="9">
        <f>O67-N67</f>
        <v>167</v>
      </c>
      <c r="Q67">
        <v>32</v>
      </c>
      <c r="R67" s="9">
        <f>P67-Q67</f>
        <v>135</v>
      </c>
      <c r="S67" s="8">
        <f>O67-R67</f>
        <v>41781</v>
      </c>
      <c r="T67">
        <v>493</v>
      </c>
      <c r="U67">
        <v>183</v>
      </c>
      <c r="V67">
        <v>352</v>
      </c>
      <c r="W67">
        <v>184</v>
      </c>
      <c r="X67">
        <v>23</v>
      </c>
      <c r="Y67">
        <v>28</v>
      </c>
      <c r="Z67">
        <v>1263</v>
      </c>
      <c r="AA67">
        <f>Z67/P67</f>
        <v>7.5628742514970062</v>
      </c>
      <c r="AB67" s="11" t="s">
        <v>105</v>
      </c>
      <c r="AC67" t="s">
        <v>59</v>
      </c>
      <c r="AD67">
        <v>0</v>
      </c>
      <c r="AE67" t="str">
        <f>IF(AD67&gt;3, "Prefers Discount", "Discount Indifferent")</f>
        <v>Discount Indifferent</v>
      </c>
      <c r="AF67">
        <v>13</v>
      </c>
      <c r="AG67">
        <v>3</v>
      </c>
      <c r="AH67">
        <v>5</v>
      </c>
      <c r="AI67" t="str">
        <f>INDEX($AF$1:$AH$1,MATCH(MAX(AF67:AH67),AF67:AH67,0))</f>
        <v>Store_Orders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f>SUM(AK67:AO67)</f>
        <v>0</v>
      </c>
      <c r="AQ67" t="s">
        <v>67</v>
      </c>
      <c r="AR67">
        <v>0</v>
      </c>
      <c r="AS67" t="str">
        <f>IF(OR(AK67&gt;0, AL67&gt;0, AM67&gt;0, AN67&gt;0, AO67&gt;0), "Converted", "Not Converted")</f>
        <v>Not Converted</v>
      </c>
      <c r="AT67">
        <v>0</v>
      </c>
      <c r="AU67">
        <v>3</v>
      </c>
      <c r="AV67">
        <v>11</v>
      </c>
      <c r="AW67">
        <f>IF(Z67&gt;607, 4, 0)</f>
        <v>4</v>
      </c>
      <c r="AX67">
        <f>IF(AA67&gt;0.1497, 3, 0)</f>
        <v>3</v>
      </c>
      <c r="AY67">
        <f>IF(P67&gt;4031, 2, 0)</f>
        <v>0</v>
      </c>
      <c r="AZ67">
        <f>IF(H67&gt;51934.91, 1, 0)</f>
        <v>1</v>
      </c>
      <c r="BA67">
        <f>SUM(AW67:AZ67)</f>
        <v>8</v>
      </c>
      <c r="BB67" t="str">
        <f>VLOOKUP(BA67,'Standard Deviations'!$L$1:$M$11,2,TRUE)</f>
        <v>Platinum</v>
      </c>
    </row>
    <row r="68" spans="1:54">
      <c r="A68">
        <v>8439</v>
      </c>
      <c r="B68">
        <v>1964</v>
      </c>
      <c r="C68">
        <f>2024-B68</f>
        <v>60</v>
      </c>
      <c r="D68" t="str">
        <f>VLOOKUP(B68,Reference!$A$1:$B$125, 2)</f>
        <v>Boomers</v>
      </c>
      <c r="E68" t="s">
        <v>54</v>
      </c>
      <c r="F68" t="str">
        <f>IF(E68="High School", "No College", "College")</f>
        <v>College</v>
      </c>
      <c r="G68" t="s">
        <v>65</v>
      </c>
      <c r="H68">
        <v>63404</v>
      </c>
      <c r="I68">
        <v>63404</v>
      </c>
      <c r="J68" s="4" t="s">
        <v>61</v>
      </c>
      <c r="K68">
        <v>0</v>
      </c>
      <c r="L68">
        <v>2</v>
      </c>
      <c r="M68" t="str">
        <f>IF(OR(K68&gt;0, L68&gt;0), "Parent", "Not Parent")</f>
        <v>Parent</v>
      </c>
      <c r="N68" t="s">
        <v>115</v>
      </c>
      <c r="O68" s="8">
        <v>41916</v>
      </c>
      <c r="P68" s="9">
        <f>O68-N68</f>
        <v>120</v>
      </c>
      <c r="Q68">
        <v>97</v>
      </c>
      <c r="R68" s="9">
        <f>P68-Q68</f>
        <v>23</v>
      </c>
      <c r="S68" s="8">
        <f>O68-R68</f>
        <v>41893</v>
      </c>
      <c r="T68">
        <v>734</v>
      </c>
      <c r="U68">
        <v>26</v>
      </c>
      <c r="V68">
        <v>70</v>
      </c>
      <c r="W68">
        <v>11</v>
      </c>
      <c r="X68">
        <v>44</v>
      </c>
      <c r="Y68">
        <v>17</v>
      </c>
      <c r="Z68">
        <v>902</v>
      </c>
      <c r="AA68">
        <f>Z68/P68</f>
        <v>7.5166666666666666</v>
      </c>
      <c r="AB68" s="14" t="s">
        <v>105</v>
      </c>
      <c r="AC68" s="13" t="s">
        <v>63</v>
      </c>
      <c r="AD68">
        <v>2</v>
      </c>
      <c r="AE68" t="str">
        <f>IF(AD68&gt;3, "Prefers Discount", "Discount Indifferent")</f>
        <v>Discount Indifferent</v>
      </c>
      <c r="AF68">
        <v>4</v>
      </c>
      <c r="AG68">
        <v>6</v>
      </c>
      <c r="AH68">
        <v>3</v>
      </c>
      <c r="AI68" t="str">
        <f>INDEX($AF$1:$AH$1,MATCH(MAX(AF68:AH68),AF68:AH68,0))</f>
        <v>Web_Orders</v>
      </c>
      <c r="AJ68">
        <v>4</v>
      </c>
      <c r="AK68">
        <v>1</v>
      </c>
      <c r="AL68">
        <v>0</v>
      </c>
      <c r="AM68">
        <v>0</v>
      </c>
      <c r="AN68">
        <v>0</v>
      </c>
      <c r="AO68">
        <v>0</v>
      </c>
      <c r="AP68">
        <f>SUM(AK68:AO68)</f>
        <v>1</v>
      </c>
      <c r="AQ68" t="str">
        <f>INDEX($AK$1:$AO$1,MATCH(MAX(AK68:AO68),AK68:AO68,0))</f>
        <v>Converted_on_Camp1</v>
      </c>
      <c r="AR68">
        <v>1</v>
      </c>
      <c r="AS68" t="str">
        <f>IF(OR(AK68&gt;0, AL68&gt;0, AM68&gt;0, AN68&gt;0, AO68&gt;0), "Converted", "Not Converted")</f>
        <v>Converted</v>
      </c>
      <c r="AT68">
        <v>0</v>
      </c>
      <c r="AU68">
        <v>3</v>
      </c>
      <c r="AV68">
        <v>11</v>
      </c>
      <c r="AW68">
        <f>IF(Z68&gt;607, 4, 0)</f>
        <v>4</v>
      </c>
      <c r="AX68">
        <f>IF(AA68&gt;0.1497, 3, 0)</f>
        <v>3</v>
      </c>
      <c r="AY68">
        <f>IF(P68&gt;4031, 2, 0)</f>
        <v>0</v>
      </c>
      <c r="AZ68">
        <f>IF(H68&gt;51934.91, 1, 0)</f>
        <v>1</v>
      </c>
      <c r="BA68">
        <f>SUM(AW68:AZ68)</f>
        <v>8</v>
      </c>
      <c r="BB68" t="str">
        <f>VLOOKUP(BA68,'Standard Deviations'!$L$1:$M$11,2,TRUE)</f>
        <v>Platinum</v>
      </c>
    </row>
    <row r="69" spans="1:54" hidden="1">
      <c r="A69">
        <v>830</v>
      </c>
      <c r="B69">
        <v>1987</v>
      </c>
      <c r="C69">
        <f>2024-B69</f>
        <v>37</v>
      </c>
      <c r="D69" t="str">
        <f>VLOOKUP(B69,Reference!$A$1:$B$125, 2)</f>
        <v>Millennials</v>
      </c>
      <c r="E69" t="s">
        <v>68</v>
      </c>
      <c r="F69" t="str">
        <f>IF(E69="High School", "No College", "College")</f>
        <v>College</v>
      </c>
      <c r="G69" t="s">
        <v>60</v>
      </c>
      <c r="H69">
        <v>74004</v>
      </c>
      <c r="I69">
        <v>74004</v>
      </c>
      <c r="J69" s="4" t="s">
        <v>61</v>
      </c>
      <c r="K69">
        <v>0</v>
      </c>
      <c r="L69">
        <v>0</v>
      </c>
      <c r="M69" t="str">
        <f>IF(OR(K69&gt;0, L69&gt;0), "Parent", "Not Parent")</f>
        <v>Not Parent</v>
      </c>
      <c r="N69" t="s">
        <v>116</v>
      </c>
      <c r="O69" s="8">
        <v>41916</v>
      </c>
      <c r="P69" s="9">
        <f>O69-N69</f>
        <v>222</v>
      </c>
      <c r="Q69">
        <v>5</v>
      </c>
      <c r="R69" s="9">
        <f>P69-Q69</f>
        <v>217</v>
      </c>
      <c r="S69" s="8">
        <f>O69-R69</f>
        <v>41699</v>
      </c>
      <c r="T69">
        <v>784</v>
      </c>
      <c r="U69">
        <v>48</v>
      </c>
      <c r="V69">
        <v>560</v>
      </c>
      <c r="W69">
        <v>42</v>
      </c>
      <c r="X69">
        <v>176</v>
      </c>
      <c r="Y69">
        <v>48</v>
      </c>
      <c r="Z69">
        <v>1658</v>
      </c>
      <c r="AA69">
        <f>Z69/P69</f>
        <v>7.4684684684684681</v>
      </c>
      <c r="AB69" s="11" t="s">
        <v>105</v>
      </c>
      <c r="AC69" t="s">
        <v>59</v>
      </c>
      <c r="AD69">
        <v>1</v>
      </c>
      <c r="AE69" t="str">
        <f>IF(AD69&gt;3, "Prefers Discount", "Discount Indifferent")</f>
        <v>Discount Indifferent</v>
      </c>
      <c r="AF69">
        <v>4</v>
      </c>
      <c r="AG69">
        <v>4</v>
      </c>
      <c r="AH69">
        <v>6</v>
      </c>
      <c r="AI69" t="str">
        <f>INDEX($AF$1:$AH$1,MATCH(MAX(AF69:AH69),AF69:AH69,0))</f>
        <v>Catalog_Orders</v>
      </c>
      <c r="AJ69">
        <v>3</v>
      </c>
      <c r="AK69">
        <v>1</v>
      </c>
      <c r="AL69">
        <v>0</v>
      </c>
      <c r="AM69">
        <v>0</v>
      </c>
      <c r="AN69">
        <v>0</v>
      </c>
      <c r="AO69">
        <v>1</v>
      </c>
      <c r="AP69">
        <f>SUM(AK69:AO69)</f>
        <v>2</v>
      </c>
      <c r="AQ69" t="str">
        <f>INDEX($AK$1:$AO$1,MATCH(MAX(AK69:AO69),AK69:AO69,0))</f>
        <v>Converted_on_Camp1</v>
      </c>
      <c r="AR69">
        <v>1</v>
      </c>
      <c r="AS69" t="str">
        <f>IF(OR(AK69&gt;0, AL69&gt;0, AM69&gt;0, AN69&gt;0, AO69&gt;0), "Converted", "Not Converted")</f>
        <v>Converted</v>
      </c>
      <c r="AT69">
        <v>0</v>
      </c>
      <c r="AU69">
        <v>3</v>
      </c>
      <c r="AV69">
        <v>11</v>
      </c>
      <c r="AW69">
        <f>IF(Z69&gt;607, 4, 0)</f>
        <v>4</v>
      </c>
      <c r="AX69">
        <f>IF(AA69&gt;0.1497, 3, 0)</f>
        <v>3</v>
      </c>
      <c r="AY69">
        <f>IF(P69&gt;4031, 2, 0)</f>
        <v>0</v>
      </c>
      <c r="AZ69">
        <f>IF(H69&gt;51934.91, 1, 0)</f>
        <v>1</v>
      </c>
      <c r="BA69">
        <f>SUM(AW69:AZ69)</f>
        <v>8</v>
      </c>
      <c r="BB69" t="str">
        <f>VLOOKUP(BA69,'Standard Deviations'!$L$1:$M$11,2,TRUE)</f>
        <v>Platinum</v>
      </c>
    </row>
    <row r="70" spans="1:54">
      <c r="A70">
        <v>8475</v>
      </c>
      <c r="B70">
        <v>1973</v>
      </c>
      <c r="C70">
        <f>2024-B70</f>
        <v>51</v>
      </c>
      <c r="D70" t="str">
        <f>VLOOKUP(B70,Reference!$A$1:$B$125, 2)</f>
        <v>Gen X</v>
      </c>
      <c r="E70" t="s">
        <v>68</v>
      </c>
      <c r="F70" t="str">
        <f>IF(E70="High School", "No College", "College")</f>
        <v>College</v>
      </c>
      <c r="G70" t="s">
        <v>55</v>
      </c>
      <c r="H70">
        <v>157243</v>
      </c>
      <c r="I70">
        <v>157243</v>
      </c>
      <c r="J70" t="s">
        <v>101</v>
      </c>
      <c r="K70">
        <v>0</v>
      </c>
      <c r="L70">
        <v>1</v>
      </c>
      <c r="M70" t="str">
        <f>IF(OR(K70&gt;0, L70&gt;0), "Parent", "Not Parent")</f>
        <v>Parent</v>
      </c>
      <c r="N70" t="s">
        <v>103</v>
      </c>
      <c r="O70" s="8">
        <v>41916</v>
      </c>
      <c r="P70" s="9">
        <f>O70-N70</f>
        <v>217</v>
      </c>
      <c r="Q70">
        <v>98</v>
      </c>
      <c r="R70" s="9">
        <f>P70-Q70</f>
        <v>119</v>
      </c>
      <c r="S70" s="8">
        <f>O70-R70</f>
        <v>41797</v>
      </c>
      <c r="T70">
        <v>20</v>
      </c>
      <c r="U70">
        <v>2</v>
      </c>
      <c r="V70">
        <v>1582</v>
      </c>
      <c r="W70">
        <v>1</v>
      </c>
      <c r="X70">
        <v>2</v>
      </c>
      <c r="Y70">
        <v>1</v>
      </c>
      <c r="Z70">
        <v>1608</v>
      </c>
      <c r="AA70">
        <f>Z70/P70</f>
        <v>7.4101382488479262</v>
      </c>
      <c r="AB70" s="14" t="s">
        <v>105</v>
      </c>
      <c r="AC70" s="13" t="s">
        <v>63</v>
      </c>
      <c r="AD70">
        <v>15</v>
      </c>
      <c r="AE70" t="str">
        <f>IF(AD70&gt;3, "Prefers Discount", "Discount Indifferent")</f>
        <v>Prefers Discount</v>
      </c>
      <c r="AF70">
        <v>0</v>
      </c>
      <c r="AG70">
        <v>0</v>
      </c>
      <c r="AH70">
        <v>22</v>
      </c>
      <c r="AI70" t="str">
        <f>INDEX($AF$1:$AH$1,MATCH(MAX(AF70:AH70),AF70:AH70,0))</f>
        <v>Catalog_Orders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f>SUM(AK70:AO70)</f>
        <v>0</v>
      </c>
      <c r="AQ70" t="s">
        <v>67</v>
      </c>
      <c r="AR70">
        <v>0</v>
      </c>
      <c r="AS70" t="str">
        <f>IF(OR(AK70&gt;0, AL70&gt;0, AM70&gt;0, AN70&gt;0, AO70&gt;0), "Converted", "Not Converted")</f>
        <v>Not Converted</v>
      </c>
      <c r="AT70">
        <v>0</v>
      </c>
      <c r="AU70">
        <v>3</v>
      </c>
      <c r="AV70">
        <v>11</v>
      </c>
      <c r="AW70">
        <f>IF(Z70&gt;607, 4, 0)</f>
        <v>4</v>
      </c>
      <c r="AX70">
        <f>IF(AA70&gt;0.1497, 3, 0)</f>
        <v>3</v>
      </c>
      <c r="AY70">
        <f>IF(P70&gt;4031, 2, 0)</f>
        <v>0</v>
      </c>
      <c r="AZ70">
        <f>IF(H70&gt;51934.91, 1, 0)</f>
        <v>1</v>
      </c>
      <c r="BA70">
        <f>SUM(AW70:AZ70)</f>
        <v>8</v>
      </c>
      <c r="BB70" t="str">
        <f>VLOOKUP(BA70,'Standard Deviations'!$L$1:$M$11,2,TRUE)</f>
        <v>Platinum</v>
      </c>
    </row>
    <row r="71" spans="1:54">
      <c r="A71">
        <v>7005</v>
      </c>
      <c r="B71">
        <v>1981</v>
      </c>
      <c r="C71">
        <f>2024-B71</f>
        <v>43</v>
      </c>
      <c r="D71" t="str">
        <f>VLOOKUP(B71,Reference!$A$1:$B$125, 2)</f>
        <v>Millennials</v>
      </c>
      <c r="E71" t="s">
        <v>54</v>
      </c>
      <c r="F71" t="str">
        <f>IF(E71="High School", "No College", "College")</f>
        <v>College</v>
      </c>
      <c r="G71" t="s">
        <v>60</v>
      </c>
      <c r="H71">
        <v>58684</v>
      </c>
      <c r="I71">
        <v>58684</v>
      </c>
      <c r="J71" s="4" t="s">
        <v>61</v>
      </c>
      <c r="K71">
        <v>0</v>
      </c>
      <c r="L71">
        <v>0</v>
      </c>
      <c r="M71" t="str">
        <f>IF(OR(K71&gt;0, L71&gt;0), "Parent", "Not Parent")</f>
        <v>Not Parent</v>
      </c>
      <c r="N71" t="s">
        <v>83</v>
      </c>
      <c r="O71" s="8">
        <v>41916</v>
      </c>
      <c r="P71" s="9">
        <f>O71-N71</f>
        <v>110</v>
      </c>
      <c r="Q71">
        <v>71</v>
      </c>
      <c r="R71" s="9">
        <f>P71-Q71</f>
        <v>39</v>
      </c>
      <c r="S71" s="8">
        <f>O71-R71</f>
        <v>41877</v>
      </c>
      <c r="T71">
        <v>479</v>
      </c>
      <c r="U71">
        <v>35</v>
      </c>
      <c r="V71">
        <v>179</v>
      </c>
      <c r="W71">
        <v>28</v>
      </c>
      <c r="X71">
        <v>7</v>
      </c>
      <c r="Y71">
        <v>85</v>
      </c>
      <c r="Z71">
        <v>813</v>
      </c>
      <c r="AA71">
        <f>Z71/P71</f>
        <v>7.3909090909090907</v>
      </c>
      <c r="AB71" s="14" t="s">
        <v>105</v>
      </c>
      <c r="AC71" s="13" t="s">
        <v>63</v>
      </c>
      <c r="AD71">
        <v>1</v>
      </c>
      <c r="AE71" t="str">
        <f>IF(AD71&gt;3, "Prefers Discount", "Discount Indifferent")</f>
        <v>Discount Indifferent</v>
      </c>
      <c r="AF71">
        <v>12</v>
      </c>
      <c r="AG71">
        <v>5</v>
      </c>
      <c r="AH71">
        <v>3</v>
      </c>
      <c r="AI71" t="str">
        <f>INDEX($AF$1:$AH$1,MATCH(MAX(AF71:AH71),AF71:AH71,0))</f>
        <v>Store_Orders</v>
      </c>
      <c r="AJ71">
        <v>2</v>
      </c>
      <c r="AK71">
        <v>0</v>
      </c>
      <c r="AL71">
        <v>0</v>
      </c>
      <c r="AM71">
        <v>0</v>
      </c>
      <c r="AN71">
        <v>1</v>
      </c>
      <c r="AO71">
        <v>0</v>
      </c>
      <c r="AP71">
        <f>SUM(AK71:AO71)</f>
        <v>1</v>
      </c>
      <c r="AQ71" t="str">
        <f>INDEX($AK$1:$AO$1,MATCH(MAX(AK71:AO71),AK71:AO71,0))</f>
        <v>Converted_on_Camp4</v>
      </c>
      <c r="AR71">
        <v>1</v>
      </c>
      <c r="AS71" t="str">
        <f>IF(OR(AK71&gt;0, AL71&gt;0, AM71&gt;0, AN71&gt;0, AO71&gt;0), "Converted", "Not Converted")</f>
        <v>Converted</v>
      </c>
      <c r="AT71">
        <v>0</v>
      </c>
      <c r="AU71">
        <v>3</v>
      </c>
      <c r="AV71">
        <v>11</v>
      </c>
      <c r="AW71">
        <f>IF(Z71&gt;607, 4, 0)</f>
        <v>4</v>
      </c>
      <c r="AX71">
        <f>IF(AA71&gt;0.1497, 3, 0)</f>
        <v>3</v>
      </c>
      <c r="AY71">
        <f>IF(P71&gt;4031, 2, 0)</f>
        <v>0</v>
      </c>
      <c r="AZ71">
        <f>IF(H71&gt;51934.91, 1, 0)</f>
        <v>1</v>
      </c>
      <c r="BA71">
        <f>SUM(AW71:AZ71)</f>
        <v>8</v>
      </c>
      <c r="BB71" t="str">
        <f>VLOOKUP(BA71,'Standard Deviations'!$L$1:$M$11,2,TRUE)</f>
        <v>Platinum</v>
      </c>
    </row>
    <row r="72" spans="1:54" hidden="1">
      <c r="A72">
        <v>3139</v>
      </c>
      <c r="B72">
        <v>1982</v>
      </c>
      <c r="C72">
        <f>2024-B72</f>
        <v>42</v>
      </c>
      <c r="D72" t="str">
        <f>VLOOKUP(B72,Reference!$A$1:$B$125, 2)</f>
        <v>Millennials</v>
      </c>
      <c r="E72" t="s">
        <v>74</v>
      </c>
      <c r="F72" t="str">
        <f>IF(E72="High School", "No College", "College")</f>
        <v>College</v>
      </c>
      <c r="G72" t="s">
        <v>60</v>
      </c>
      <c r="H72">
        <v>74116</v>
      </c>
      <c r="I72">
        <v>74116</v>
      </c>
      <c r="J72" s="4" t="s">
        <v>61</v>
      </c>
      <c r="K72">
        <v>0</v>
      </c>
      <c r="L72">
        <v>0</v>
      </c>
      <c r="M72" t="str">
        <f>IF(OR(K72&gt;0, L72&gt;0), "Parent", "Not Parent")</f>
        <v>Not Parent</v>
      </c>
      <c r="N72" t="s">
        <v>117</v>
      </c>
      <c r="O72" s="8">
        <v>41916</v>
      </c>
      <c r="P72" s="9">
        <f>O72-N72</f>
        <v>278</v>
      </c>
      <c r="Q72">
        <v>53</v>
      </c>
      <c r="R72" s="9">
        <f>P72-Q72</f>
        <v>225</v>
      </c>
      <c r="S72" s="8">
        <f>O72-R72</f>
        <v>41691</v>
      </c>
      <c r="T72">
        <v>871</v>
      </c>
      <c r="U72">
        <v>111</v>
      </c>
      <c r="V72">
        <v>704</v>
      </c>
      <c r="W72">
        <v>145</v>
      </c>
      <c r="X72">
        <v>55</v>
      </c>
      <c r="Y72">
        <v>166</v>
      </c>
      <c r="Z72">
        <v>2052</v>
      </c>
      <c r="AA72">
        <f>Z72/P72</f>
        <v>7.3812949640287773</v>
      </c>
      <c r="AB72" s="11" t="s">
        <v>105</v>
      </c>
      <c r="AC72" t="s">
        <v>59</v>
      </c>
      <c r="AD72">
        <v>1</v>
      </c>
      <c r="AE72" t="str">
        <f>IF(AD72&gt;3, "Prefers Discount", "Discount Indifferent")</f>
        <v>Discount Indifferent</v>
      </c>
      <c r="AF72">
        <v>10</v>
      </c>
      <c r="AG72">
        <v>4</v>
      </c>
      <c r="AH72">
        <v>4</v>
      </c>
      <c r="AI72" t="str">
        <f>INDEX($AF$1:$AH$1,MATCH(MAX(AF72:AH72),AF72:AH72,0))</f>
        <v>Store_Orders</v>
      </c>
      <c r="AJ72">
        <v>2</v>
      </c>
      <c r="AK72">
        <v>0</v>
      </c>
      <c r="AL72">
        <v>0</v>
      </c>
      <c r="AM72">
        <v>0</v>
      </c>
      <c r="AN72">
        <v>1</v>
      </c>
      <c r="AO72">
        <v>0</v>
      </c>
      <c r="AP72">
        <f>SUM(AK72:AO72)</f>
        <v>1</v>
      </c>
      <c r="AQ72" t="str">
        <f>INDEX($AK$1:$AO$1,MATCH(MAX(AK72:AO72),AK72:AO72,0))</f>
        <v>Converted_on_Camp4</v>
      </c>
      <c r="AR72">
        <v>1</v>
      </c>
      <c r="AS72" t="str">
        <f>IF(OR(AK72&gt;0, AL72&gt;0, AM72&gt;0, AN72&gt;0, AO72&gt;0), "Converted", "Not Converted")</f>
        <v>Converted</v>
      </c>
      <c r="AT72">
        <v>0</v>
      </c>
      <c r="AU72">
        <v>3</v>
      </c>
      <c r="AV72">
        <v>11</v>
      </c>
      <c r="AW72">
        <f>IF(Z72&gt;607, 4, 0)</f>
        <v>4</v>
      </c>
      <c r="AX72">
        <f>IF(AA72&gt;0.1497, 3, 0)</f>
        <v>3</v>
      </c>
      <c r="AY72">
        <f>IF(P72&gt;4031, 2, 0)</f>
        <v>0</v>
      </c>
      <c r="AZ72">
        <f>IF(H72&gt;51934.91, 1, 0)</f>
        <v>1</v>
      </c>
      <c r="BA72">
        <f>SUM(AW72:AZ72)</f>
        <v>8</v>
      </c>
      <c r="BB72" t="str">
        <f>VLOOKUP(BA72,'Standard Deviations'!$L$1:$M$11,2,TRUE)</f>
        <v>Platinum</v>
      </c>
    </row>
    <row r="73" spans="1:54">
      <c r="A73">
        <v>2669</v>
      </c>
      <c r="B73">
        <v>1993</v>
      </c>
      <c r="C73">
        <f>2024-B73</f>
        <v>31</v>
      </c>
      <c r="D73" t="str">
        <f>VLOOKUP(B73,Reference!$A$1:$B$125, 2)</f>
        <v>Millennials</v>
      </c>
      <c r="E73" t="s">
        <v>54</v>
      </c>
      <c r="F73" t="str">
        <f>IF(E73="High School", "No College", "College")</f>
        <v>College</v>
      </c>
      <c r="G73" t="s">
        <v>60</v>
      </c>
      <c r="H73">
        <v>74293</v>
      </c>
      <c r="I73">
        <v>74293</v>
      </c>
      <c r="J73" s="4" t="s">
        <v>56</v>
      </c>
      <c r="K73">
        <v>0</v>
      </c>
      <c r="L73">
        <v>0</v>
      </c>
      <c r="M73" t="str">
        <f>IF(OR(K73&gt;0, L73&gt;0), "Parent", "Not Parent")</f>
        <v>Not Parent</v>
      </c>
      <c r="N73" t="s">
        <v>118</v>
      </c>
      <c r="O73" s="8">
        <v>41916</v>
      </c>
      <c r="P73" s="9">
        <f>O73-N73</f>
        <v>153</v>
      </c>
      <c r="Q73">
        <v>66</v>
      </c>
      <c r="R73" s="9">
        <f>P73-Q73</f>
        <v>87</v>
      </c>
      <c r="S73" s="8">
        <f>O73-R73</f>
        <v>41829</v>
      </c>
      <c r="T73">
        <v>375</v>
      </c>
      <c r="U73">
        <v>152</v>
      </c>
      <c r="V73">
        <v>335</v>
      </c>
      <c r="W73">
        <v>93</v>
      </c>
      <c r="X73">
        <v>91</v>
      </c>
      <c r="Y73">
        <v>81</v>
      </c>
      <c r="Z73">
        <v>1127</v>
      </c>
      <c r="AA73">
        <f>Z73/P73</f>
        <v>7.3660130718954244</v>
      </c>
      <c r="AB73" s="14" t="s">
        <v>105</v>
      </c>
      <c r="AC73" s="13" t="s">
        <v>63</v>
      </c>
      <c r="AD73">
        <v>1</v>
      </c>
      <c r="AE73" t="str">
        <f>IF(AD73&gt;3, "Prefers Discount", "Discount Indifferent")</f>
        <v>Discount Indifferent</v>
      </c>
      <c r="AF73">
        <v>6</v>
      </c>
      <c r="AG73">
        <v>5</v>
      </c>
      <c r="AH73">
        <v>4</v>
      </c>
      <c r="AI73" t="str">
        <f>INDEX($AF$1:$AH$1,MATCH(MAX(AF73:AH73),AF73:AH73,0))</f>
        <v>Store_Orders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f>SUM(AK73:AO73)</f>
        <v>0</v>
      </c>
      <c r="AQ73" t="s">
        <v>67</v>
      </c>
      <c r="AR73">
        <v>0</v>
      </c>
      <c r="AS73" t="str">
        <f>IF(OR(AK73&gt;0, AL73&gt;0, AM73&gt;0, AN73&gt;0, AO73&gt;0), "Converted", "Not Converted")</f>
        <v>Not Converted</v>
      </c>
      <c r="AT73">
        <v>0</v>
      </c>
      <c r="AU73">
        <v>3</v>
      </c>
      <c r="AV73">
        <v>11</v>
      </c>
      <c r="AW73">
        <f>IF(Z73&gt;607, 4, 0)</f>
        <v>4</v>
      </c>
      <c r="AX73">
        <f>IF(AA73&gt;0.1497, 3, 0)</f>
        <v>3</v>
      </c>
      <c r="AY73">
        <f>IF(P73&gt;4031, 2, 0)</f>
        <v>0</v>
      </c>
      <c r="AZ73">
        <f>IF(H73&gt;51934.91, 1, 0)</f>
        <v>1</v>
      </c>
      <c r="BA73">
        <f>SUM(AW73:AZ73)</f>
        <v>8</v>
      </c>
      <c r="BB73" t="str">
        <f>VLOOKUP(BA73,'Standard Deviations'!$L$1:$M$11,2,TRUE)</f>
        <v>Platinum</v>
      </c>
    </row>
    <row r="74" spans="1:54">
      <c r="A74">
        <v>10037</v>
      </c>
      <c r="B74">
        <v>1993</v>
      </c>
      <c r="C74">
        <f>2024-B74</f>
        <v>31</v>
      </c>
      <c r="D74" t="str">
        <f>VLOOKUP(B74,Reference!$A$1:$B$125, 2)</f>
        <v>Millennials</v>
      </c>
      <c r="E74" t="s">
        <v>54</v>
      </c>
      <c r="F74" t="str">
        <f>IF(E74="High School", "No College", "College")</f>
        <v>College</v>
      </c>
      <c r="G74" t="s">
        <v>60</v>
      </c>
      <c r="H74">
        <v>74293</v>
      </c>
      <c r="I74">
        <v>74293</v>
      </c>
      <c r="J74" s="4" t="s">
        <v>56</v>
      </c>
      <c r="K74">
        <v>0</v>
      </c>
      <c r="L74">
        <v>0</v>
      </c>
      <c r="M74" t="str">
        <f>IF(OR(K74&gt;0, L74&gt;0), "Parent", "Not Parent")</f>
        <v>Not Parent</v>
      </c>
      <c r="N74" t="s">
        <v>118</v>
      </c>
      <c r="O74" s="8">
        <v>41916</v>
      </c>
      <c r="P74" s="9">
        <f>O74-N74</f>
        <v>153</v>
      </c>
      <c r="Q74">
        <v>66</v>
      </c>
      <c r="R74" s="9">
        <f>P74-Q74</f>
        <v>87</v>
      </c>
      <c r="S74" s="8">
        <f>O74-R74</f>
        <v>41829</v>
      </c>
      <c r="T74">
        <v>375</v>
      </c>
      <c r="U74">
        <v>152</v>
      </c>
      <c r="V74">
        <v>335</v>
      </c>
      <c r="W74">
        <v>93</v>
      </c>
      <c r="X74">
        <v>91</v>
      </c>
      <c r="Y74">
        <v>81</v>
      </c>
      <c r="Z74">
        <v>1127</v>
      </c>
      <c r="AA74">
        <f>Z74/P74</f>
        <v>7.3660130718954244</v>
      </c>
      <c r="AB74" s="14" t="s">
        <v>105</v>
      </c>
      <c r="AC74" s="13" t="s">
        <v>63</v>
      </c>
      <c r="AD74">
        <v>1</v>
      </c>
      <c r="AE74" t="str">
        <f>IF(AD74&gt;3, "Prefers Discount", "Discount Indifferent")</f>
        <v>Discount Indifferent</v>
      </c>
      <c r="AF74">
        <v>6</v>
      </c>
      <c r="AG74">
        <v>5</v>
      </c>
      <c r="AH74">
        <v>4</v>
      </c>
      <c r="AI74" t="str">
        <f>INDEX($AF$1:$AH$1,MATCH(MAX(AF74:AH74),AF74:AH74,0))</f>
        <v>Store_Orders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f>SUM(AK74:AO74)</f>
        <v>0</v>
      </c>
      <c r="AQ74" t="s">
        <v>67</v>
      </c>
      <c r="AR74">
        <v>0</v>
      </c>
      <c r="AS74" t="str">
        <f>IF(OR(AK74&gt;0, AL74&gt;0, AM74&gt;0, AN74&gt;0, AO74&gt;0), "Converted", "Not Converted")</f>
        <v>Not Converted</v>
      </c>
      <c r="AT74">
        <v>0</v>
      </c>
      <c r="AU74">
        <v>3</v>
      </c>
      <c r="AV74">
        <v>11</v>
      </c>
      <c r="AW74">
        <f>IF(Z74&gt;607, 4, 0)</f>
        <v>4</v>
      </c>
      <c r="AX74">
        <f>IF(AA74&gt;0.1497, 3, 0)</f>
        <v>3</v>
      </c>
      <c r="AY74">
        <f>IF(P74&gt;4031, 2, 0)</f>
        <v>0</v>
      </c>
      <c r="AZ74">
        <f>IF(H74&gt;51934.91, 1, 0)</f>
        <v>1</v>
      </c>
      <c r="BA74">
        <f>SUM(AW74:AZ74)</f>
        <v>8</v>
      </c>
      <c r="BB74" t="str">
        <f>VLOOKUP(BA74,'Standard Deviations'!$L$1:$M$11,2,TRUE)</f>
        <v>Platinum</v>
      </c>
    </row>
    <row r="75" spans="1:54" hidden="1">
      <c r="A75">
        <v>8908</v>
      </c>
      <c r="B75">
        <v>1959</v>
      </c>
      <c r="C75">
        <f>2024-B75</f>
        <v>65</v>
      </c>
      <c r="D75" t="str">
        <f>VLOOKUP(B75,Reference!$A$1:$B$125, 2)</f>
        <v>Boomers</v>
      </c>
      <c r="E75" t="s">
        <v>54</v>
      </c>
      <c r="F75" t="str">
        <f>IF(E75="High School", "No College", "College")</f>
        <v>College</v>
      </c>
      <c r="G75" t="s">
        <v>55</v>
      </c>
      <c r="H75">
        <v>87195</v>
      </c>
      <c r="I75">
        <v>87195</v>
      </c>
      <c r="J75" s="4" t="s">
        <v>56</v>
      </c>
      <c r="K75">
        <v>0</v>
      </c>
      <c r="L75">
        <v>0</v>
      </c>
      <c r="M75" t="str">
        <f>IF(OR(K75&gt;0, L75&gt;0), "Parent", "Not Parent")</f>
        <v>Not Parent</v>
      </c>
      <c r="N75" t="s">
        <v>119</v>
      </c>
      <c r="O75" s="8">
        <v>41916</v>
      </c>
      <c r="P75" s="9">
        <f>O75-N75</f>
        <v>149</v>
      </c>
      <c r="Q75">
        <v>35</v>
      </c>
      <c r="R75" s="9">
        <f>P75-Q75</f>
        <v>114</v>
      </c>
      <c r="S75" s="8">
        <f>O75-R75</f>
        <v>41802</v>
      </c>
      <c r="T75">
        <v>217</v>
      </c>
      <c r="U75">
        <v>76</v>
      </c>
      <c r="V75">
        <v>690</v>
      </c>
      <c r="W75">
        <v>50</v>
      </c>
      <c r="X75">
        <v>26</v>
      </c>
      <c r="Y75">
        <v>38</v>
      </c>
      <c r="Z75">
        <v>1097</v>
      </c>
      <c r="AA75">
        <f>Z75/P75</f>
        <v>7.3624161073825505</v>
      </c>
      <c r="AB75" s="11" t="s">
        <v>105</v>
      </c>
      <c r="AC75" t="s">
        <v>59</v>
      </c>
      <c r="AD75">
        <v>1</v>
      </c>
      <c r="AE75" t="str">
        <f>IF(AD75&gt;3, "Prefers Discount", "Discount Indifferent")</f>
        <v>Discount Indifferent</v>
      </c>
      <c r="AF75">
        <v>5</v>
      </c>
      <c r="AG75">
        <v>3</v>
      </c>
      <c r="AH75">
        <v>11</v>
      </c>
      <c r="AI75" t="str">
        <f>INDEX($AF$1:$AH$1,MATCH(MAX(AF75:AH75),AF75:AH75,0))</f>
        <v>Catalog_Orders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f>SUM(AK75:AO75)</f>
        <v>0</v>
      </c>
      <c r="AQ75" t="s">
        <v>67</v>
      </c>
      <c r="AR75">
        <v>1</v>
      </c>
      <c r="AS75" t="str">
        <f>IF(OR(AK75&gt;0, AL75&gt;0, AM75&gt;0, AN75&gt;0, AO75&gt;0), "Converted", "Not Converted")</f>
        <v>Not Converted</v>
      </c>
      <c r="AT75">
        <v>0</v>
      </c>
      <c r="AU75">
        <v>3</v>
      </c>
      <c r="AV75">
        <v>11</v>
      </c>
      <c r="AW75">
        <f>IF(Z75&gt;607, 4, 0)</f>
        <v>4</v>
      </c>
      <c r="AX75">
        <f>IF(AA75&gt;0.1497, 3, 0)</f>
        <v>3</v>
      </c>
      <c r="AY75">
        <f>IF(P75&gt;4031, 2, 0)</f>
        <v>0</v>
      </c>
      <c r="AZ75">
        <f>IF(H75&gt;51934.91, 1, 0)</f>
        <v>1</v>
      </c>
      <c r="BA75">
        <f>SUM(AW75:AZ75)</f>
        <v>8</v>
      </c>
      <c r="BB75" t="str">
        <f>VLOOKUP(BA75,'Standard Deviations'!$L$1:$M$11,2,TRUE)</f>
        <v>Platinum</v>
      </c>
    </row>
    <row r="76" spans="1:54" hidden="1">
      <c r="A76">
        <v>6428</v>
      </c>
      <c r="B76">
        <v>1950</v>
      </c>
      <c r="C76">
        <f>2024-B76</f>
        <v>74</v>
      </c>
      <c r="D76" t="str">
        <f>VLOOKUP(B76,Reference!$A$1:$B$125, 2)</f>
        <v>Boomers</v>
      </c>
      <c r="E76" t="s">
        <v>68</v>
      </c>
      <c r="F76" t="str">
        <f>IF(E76="High School", "No College", "College")</f>
        <v>College</v>
      </c>
      <c r="G76" t="s">
        <v>89</v>
      </c>
      <c r="H76">
        <v>76842</v>
      </c>
      <c r="I76">
        <v>76842</v>
      </c>
      <c r="J76" s="4" t="s">
        <v>56</v>
      </c>
      <c r="K76">
        <v>0</v>
      </c>
      <c r="L76">
        <v>0</v>
      </c>
      <c r="M76" t="str">
        <f>IF(OR(K76&gt;0, L76&gt;0), "Parent", "Not Parent")</f>
        <v>Not Parent</v>
      </c>
      <c r="N76" t="s">
        <v>120</v>
      </c>
      <c r="O76" s="8">
        <v>41916</v>
      </c>
      <c r="P76" s="9">
        <f>O76-N76</f>
        <v>154</v>
      </c>
      <c r="Q76">
        <v>37</v>
      </c>
      <c r="R76" s="9">
        <f>P76-Q76</f>
        <v>117</v>
      </c>
      <c r="S76" s="8">
        <f>O76-R76</f>
        <v>41799</v>
      </c>
      <c r="T76">
        <v>605</v>
      </c>
      <c r="U76">
        <v>10</v>
      </c>
      <c r="V76">
        <v>345</v>
      </c>
      <c r="W76">
        <v>84</v>
      </c>
      <c r="X76">
        <v>54</v>
      </c>
      <c r="Y76">
        <v>32</v>
      </c>
      <c r="Z76">
        <v>1130</v>
      </c>
      <c r="AA76">
        <f>Z76/P76</f>
        <v>7.337662337662338</v>
      </c>
      <c r="AB76" s="11" t="s">
        <v>105</v>
      </c>
      <c r="AC76" t="s">
        <v>59</v>
      </c>
      <c r="AD76">
        <v>1</v>
      </c>
      <c r="AE76" t="str">
        <f>IF(AD76&gt;3, "Prefers Discount", "Discount Indifferent")</f>
        <v>Discount Indifferent</v>
      </c>
      <c r="AF76">
        <v>7</v>
      </c>
      <c r="AG76">
        <v>1</v>
      </c>
      <c r="AH76">
        <v>8</v>
      </c>
      <c r="AI76" t="str">
        <f>INDEX($AF$1:$AH$1,MATCH(MAX(AF76:AH76),AF76:AH76,0))</f>
        <v>Catalog_Orders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f>SUM(AK76:AO76)</f>
        <v>0</v>
      </c>
      <c r="AQ76" t="s">
        <v>67</v>
      </c>
      <c r="AR76">
        <v>0</v>
      </c>
      <c r="AS76" t="str">
        <f>IF(OR(AK76&gt;0, AL76&gt;0, AM76&gt;0, AN76&gt;0, AO76&gt;0), "Converted", "Not Converted")</f>
        <v>Not Converted</v>
      </c>
      <c r="AT76">
        <v>0</v>
      </c>
      <c r="AU76">
        <v>3</v>
      </c>
      <c r="AV76">
        <v>11</v>
      </c>
      <c r="AW76">
        <f>IF(Z76&gt;607, 4, 0)</f>
        <v>4</v>
      </c>
      <c r="AX76">
        <f>IF(AA76&gt;0.1497, 3, 0)</f>
        <v>3</v>
      </c>
      <c r="AY76">
        <f>IF(P76&gt;4031, 2, 0)</f>
        <v>0</v>
      </c>
      <c r="AZ76">
        <f>IF(H76&gt;51934.91, 1, 0)</f>
        <v>1</v>
      </c>
      <c r="BA76">
        <f>SUM(AW76:AZ76)</f>
        <v>8</v>
      </c>
      <c r="BB76" t="str">
        <f>VLOOKUP(BA76,'Standard Deviations'!$L$1:$M$11,2,TRUE)</f>
        <v>Platinum</v>
      </c>
    </row>
    <row r="77" spans="1:54" hidden="1">
      <c r="A77">
        <v>4828</v>
      </c>
      <c r="B77">
        <v>1954</v>
      </c>
      <c r="C77">
        <f>2024-B77</f>
        <v>70</v>
      </c>
      <c r="D77" t="str">
        <f>VLOOKUP(B77,Reference!$A$1:$B$125, 2)</f>
        <v>Boomers</v>
      </c>
      <c r="E77" t="s">
        <v>54</v>
      </c>
      <c r="F77" t="str">
        <f>IF(E77="High School", "No College", "College")</f>
        <v>College</v>
      </c>
      <c r="G77" t="s">
        <v>71</v>
      </c>
      <c r="H77">
        <v>79865</v>
      </c>
      <c r="I77">
        <v>79865</v>
      </c>
      <c r="J77" s="4" t="s">
        <v>56</v>
      </c>
      <c r="K77">
        <v>0</v>
      </c>
      <c r="L77">
        <v>1</v>
      </c>
      <c r="M77" t="str">
        <f>IF(OR(K77&gt;0, L77&gt;0), "Parent", "Not Parent")</f>
        <v>Parent</v>
      </c>
      <c r="N77" t="s">
        <v>121</v>
      </c>
      <c r="O77" s="8">
        <v>41916</v>
      </c>
      <c r="P77" s="9">
        <f>O77-N77</f>
        <v>108</v>
      </c>
      <c r="Q77">
        <v>12</v>
      </c>
      <c r="R77" s="9">
        <f>P77-Q77</f>
        <v>96</v>
      </c>
      <c r="S77" s="8">
        <f>O77-R77</f>
        <v>41820</v>
      </c>
      <c r="T77">
        <v>71</v>
      </c>
      <c r="U77">
        <v>99</v>
      </c>
      <c r="V77">
        <v>278</v>
      </c>
      <c r="W77">
        <v>185</v>
      </c>
      <c r="X77">
        <v>121</v>
      </c>
      <c r="Y77">
        <v>38</v>
      </c>
      <c r="Z77">
        <v>792</v>
      </c>
      <c r="AA77">
        <f>Z77/P77</f>
        <v>7.333333333333333</v>
      </c>
      <c r="AB77" s="11" t="s">
        <v>105</v>
      </c>
      <c r="AC77" t="s">
        <v>59</v>
      </c>
      <c r="AD77">
        <v>1</v>
      </c>
      <c r="AE77" t="str">
        <f>IF(AD77&gt;3, "Prefers Discount", "Discount Indifferent")</f>
        <v>Discount Indifferent</v>
      </c>
      <c r="AF77">
        <v>5</v>
      </c>
      <c r="AG77">
        <v>5</v>
      </c>
      <c r="AH77">
        <v>10</v>
      </c>
      <c r="AI77" t="str">
        <f>INDEX($AF$1:$AH$1,MATCH(MAX(AF77:AH77),AF77:AH77,0))</f>
        <v>Catalog_Orders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f>SUM(AK77:AO77)</f>
        <v>0</v>
      </c>
      <c r="AQ77" t="s">
        <v>67</v>
      </c>
      <c r="AR77">
        <v>0</v>
      </c>
      <c r="AS77" t="str">
        <f>IF(OR(AK77&gt;0, AL77&gt;0, AM77&gt;0, AN77&gt;0, AO77&gt;0), "Converted", "Not Converted")</f>
        <v>Not Converted</v>
      </c>
      <c r="AT77">
        <v>0</v>
      </c>
      <c r="AU77">
        <v>3</v>
      </c>
      <c r="AV77">
        <v>11</v>
      </c>
      <c r="AW77">
        <f>IF(Z77&gt;607, 4, 0)</f>
        <v>4</v>
      </c>
      <c r="AX77">
        <f>IF(AA77&gt;0.1497, 3, 0)</f>
        <v>3</v>
      </c>
      <c r="AY77">
        <f>IF(P77&gt;4031, 2, 0)</f>
        <v>0</v>
      </c>
      <c r="AZ77">
        <f>IF(H77&gt;51934.91, 1, 0)</f>
        <v>1</v>
      </c>
      <c r="BA77">
        <f>SUM(AW77:AZ77)</f>
        <v>8</v>
      </c>
      <c r="BB77" t="str">
        <f>VLOOKUP(BA77,'Standard Deviations'!$L$1:$M$11,2,TRUE)</f>
        <v>Platinum</v>
      </c>
    </row>
    <row r="78" spans="1:54">
      <c r="A78">
        <v>10833</v>
      </c>
      <c r="B78">
        <v>1975</v>
      </c>
      <c r="C78">
        <f>2024-B78</f>
        <v>49</v>
      </c>
      <c r="D78" t="str">
        <f>VLOOKUP(B78,Reference!$A$1:$B$125, 2)</f>
        <v>Gen X</v>
      </c>
      <c r="E78" t="s">
        <v>54</v>
      </c>
      <c r="F78" t="str">
        <f>IF(E78="High School", "No College", "College")</f>
        <v>College</v>
      </c>
      <c r="G78" t="s">
        <v>55</v>
      </c>
      <c r="H78">
        <v>65106</v>
      </c>
      <c r="I78">
        <v>65106</v>
      </c>
      <c r="J78" s="4" t="s">
        <v>61</v>
      </c>
      <c r="K78">
        <v>0</v>
      </c>
      <c r="L78">
        <v>1</v>
      </c>
      <c r="M78" t="str">
        <f>IF(OR(K78&gt;0, L78&gt;0), "Parent", "Not Parent")</f>
        <v>Parent</v>
      </c>
      <c r="N78" t="s">
        <v>122</v>
      </c>
      <c r="O78" s="8">
        <v>41916</v>
      </c>
      <c r="P78" s="9">
        <f>O78-N78</f>
        <v>133</v>
      </c>
      <c r="Q78">
        <v>55</v>
      </c>
      <c r="R78" s="9">
        <f>P78-Q78</f>
        <v>78</v>
      </c>
      <c r="S78" s="8">
        <f>O78-R78</f>
        <v>41838</v>
      </c>
      <c r="T78">
        <v>790</v>
      </c>
      <c r="U78">
        <v>19</v>
      </c>
      <c r="V78">
        <v>133</v>
      </c>
      <c r="W78">
        <v>12</v>
      </c>
      <c r="X78">
        <v>0</v>
      </c>
      <c r="Y78">
        <v>19</v>
      </c>
      <c r="Z78">
        <v>973</v>
      </c>
      <c r="AA78">
        <f>Z78/P78</f>
        <v>7.3157894736842106</v>
      </c>
      <c r="AB78" s="14" t="s">
        <v>105</v>
      </c>
      <c r="AC78" s="13" t="s">
        <v>63</v>
      </c>
      <c r="AD78">
        <v>3</v>
      </c>
      <c r="AE78" t="str">
        <f>IF(AD78&gt;3, "Prefers Discount", "Discount Indifferent")</f>
        <v>Discount Indifferent</v>
      </c>
      <c r="AF78">
        <v>13</v>
      </c>
      <c r="AG78">
        <v>8</v>
      </c>
      <c r="AH78">
        <v>3</v>
      </c>
      <c r="AI78" t="str">
        <f>INDEX($AF$1:$AH$1,MATCH(MAX(AF78:AH78),AF78:AH78,0))</f>
        <v>Store_Orders</v>
      </c>
      <c r="AJ78">
        <v>6</v>
      </c>
      <c r="AK78">
        <v>0</v>
      </c>
      <c r="AL78">
        <v>0</v>
      </c>
      <c r="AM78">
        <v>0</v>
      </c>
      <c r="AN78">
        <v>1</v>
      </c>
      <c r="AO78">
        <v>0</v>
      </c>
      <c r="AP78">
        <f>SUM(AK78:AO78)</f>
        <v>1</v>
      </c>
      <c r="AQ78" t="str">
        <f>INDEX($AK$1:$AO$1,MATCH(MAX(AK78:AO78),AK78:AO78,0))</f>
        <v>Converted_on_Camp4</v>
      </c>
      <c r="AR78">
        <v>1</v>
      </c>
      <c r="AS78" t="str">
        <f>IF(OR(AK78&gt;0, AL78&gt;0, AM78&gt;0, AN78&gt;0, AO78&gt;0), "Converted", "Not Converted")</f>
        <v>Converted</v>
      </c>
      <c r="AT78">
        <v>0</v>
      </c>
      <c r="AU78">
        <v>3</v>
      </c>
      <c r="AV78">
        <v>11</v>
      </c>
      <c r="AW78">
        <f>IF(Z78&gt;607, 4, 0)</f>
        <v>4</v>
      </c>
      <c r="AX78">
        <f>IF(AA78&gt;0.1497, 3, 0)</f>
        <v>3</v>
      </c>
      <c r="AY78">
        <f>IF(P78&gt;4031, 2, 0)</f>
        <v>0</v>
      </c>
      <c r="AZ78">
        <f>IF(H78&gt;51934.91, 1, 0)</f>
        <v>1</v>
      </c>
      <c r="BA78">
        <f>SUM(AW78:AZ78)</f>
        <v>8</v>
      </c>
      <c r="BB78" t="str">
        <f>VLOOKUP(BA78,'Standard Deviations'!$L$1:$M$11,2,TRUE)</f>
        <v>Platinum</v>
      </c>
    </row>
    <row r="79" spans="1:54" hidden="1">
      <c r="A79">
        <v>10909</v>
      </c>
      <c r="B79">
        <v>1948</v>
      </c>
      <c r="C79">
        <f>2024-B79</f>
        <v>76</v>
      </c>
      <c r="D79" t="str">
        <f>VLOOKUP(B79,Reference!$A$1:$B$125, 2)</f>
        <v>Boomers</v>
      </c>
      <c r="E79" t="s">
        <v>54</v>
      </c>
      <c r="F79" t="str">
        <f>IF(E79="High School", "No College", "College")</f>
        <v>College</v>
      </c>
      <c r="G79" t="s">
        <v>55</v>
      </c>
      <c r="H79">
        <v>92344</v>
      </c>
      <c r="I79">
        <v>92344</v>
      </c>
      <c r="J79" s="4" t="s">
        <v>56</v>
      </c>
      <c r="K79">
        <v>0</v>
      </c>
      <c r="L79">
        <v>0</v>
      </c>
      <c r="M79" t="str">
        <f>IF(OR(K79&gt;0, L79&gt;0), "Parent", "Not Parent")</f>
        <v>Not Parent</v>
      </c>
      <c r="N79" t="s">
        <v>123</v>
      </c>
      <c r="O79" s="8">
        <v>41916</v>
      </c>
      <c r="P79" s="9">
        <f>O79-N79</f>
        <v>262</v>
      </c>
      <c r="Q79">
        <v>9</v>
      </c>
      <c r="R79" s="9">
        <f>P79-Q79</f>
        <v>253</v>
      </c>
      <c r="S79" s="8">
        <f>O79-R79</f>
        <v>41663</v>
      </c>
      <c r="T79">
        <v>992</v>
      </c>
      <c r="U79">
        <v>24</v>
      </c>
      <c r="V79">
        <v>694</v>
      </c>
      <c r="W79">
        <v>51</v>
      </c>
      <c r="X79">
        <v>19</v>
      </c>
      <c r="Y79">
        <v>119</v>
      </c>
      <c r="Z79">
        <v>1899</v>
      </c>
      <c r="AA79">
        <f>Z79/P79</f>
        <v>7.2480916030534353</v>
      </c>
      <c r="AB79" s="11" t="s">
        <v>105</v>
      </c>
      <c r="AC79" t="s">
        <v>59</v>
      </c>
      <c r="AD79">
        <v>0</v>
      </c>
      <c r="AE79" t="str">
        <f>IF(AD79&gt;3, "Prefers Discount", "Discount Indifferent")</f>
        <v>Discount Indifferent</v>
      </c>
      <c r="AF79">
        <v>5</v>
      </c>
      <c r="AG79">
        <v>5</v>
      </c>
      <c r="AH79">
        <v>10</v>
      </c>
      <c r="AI79" t="str">
        <f>INDEX($AF$1:$AH$1,MATCH(MAX(AF79:AH79),AF79:AH79,0))</f>
        <v>Catalog_Orders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1</v>
      </c>
      <c r="AP79">
        <f>SUM(AK79:AO79)</f>
        <v>2</v>
      </c>
      <c r="AQ79" t="str">
        <f>INDEX($AK$1:$AO$1,MATCH(MAX(AK79:AO79),AK79:AO79,0))</f>
        <v>Converted_on_Camp3</v>
      </c>
      <c r="AR79">
        <v>1</v>
      </c>
      <c r="AS79" t="str">
        <f>IF(OR(AK79&gt;0, AL79&gt;0, AM79&gt;0, AN79&gt;0, AO79&gt;0), "Converted", "Not Converted")</f>
        <v>Converted</v>
      </c>
      <c r="AT79">
        <v>0</v>
      </c>
      <c r="AU79">
        <v>3</v>
      </c>
      <c r="AV79">
        <v>11</v>
      </c>
      <c r="AW79">
        <f>IF(Z79&gt;607, 4, 0)</f>
        <v>4</v>
      </c>
      <c r="AX79">
        <f>IF(AA79&gt;0.1497, 3, 0)</f>
        <v>3</v>
      </c>
      <c r="AY79">
        <f>IF(P79&gt;4031, 2, 0)</f>
        <v>0</v>
      </c>
      <c r="AZ79">
        <f>IF(H79&gt;51934.91, 1, 0)</f>
        <v>1</v>
      </c>
      <c r="BA79">
        <f>SUM(AW79:AZ79)</f>
        <v>8</v>
      </c>
      <c r="BB79" t="str">
        <f>VLOOKUP(BA79,'Standard Deviations'!$L$1:$M$11,2,TRUE)</f>
        <v>Platinum</v>
      </c>
    </row>
    <row r="80" spans="1:54">
      <c r="A80">
        <v>716</v>
      </c>
      <c r="B80">
        <v>1949</v>
      </c>
      <c r="C80">
        <f>2024-B80</f>
        <v>75</v>
      </c>
      <c r="D80" t="str">
        <f>VLOOKUP(B80,Reference!$A$1:$B$125, 2)</f>
        <v>Boomers</v>
      </c>
      <c r="E80" t="s">
        <v>68</v>
      </c>
      <c r="F80" t="str">
        <f>IF(E80="High School", "No College", "College")</f>
        <v>College</v>
      </c>
      <c r="G80" t="s">
        <v>65</v>
      </c>
      <c r="H80">
        <v>67911</v>
      </c>
      <c r="I80">
        <v>67911</v>
      </c>
      <c r="J80" s="4" t="s">
        <v>61</v>
      </c>
      <c r="K80">
        <v>0</v>
      </c>
      <c r="L80">
        <v>1</v>
      </c>
      <c r="M80" t="str">
        <f>IF(OR(K80&gt;0, L80&gt;0), "Parent", "Not Parent")</f>
        <v>Parent</v>
      </c>
      <c r="N80" t="s">
        <v>124</v>
      </c>
      <c r="O80" s="8">
        <v>41916</v>
      </c>
      <c r="P80" s="9">
        <f>O80-N80</f>
        <v>135</v>
      </c>
      <c r="Q80">
        <v>63</v>
      </c>
      <c r="R80" s="9">
        <f>P80-Q80</f>
        <v>72</v>
      </c>
      <c r="S80" s="8">
        <f>O80-R80</f>
        <v>41844</v>
      </c>
      <c r="T80">
        <v>529</v>
      </c>
      <c r="U80">
        <v>0</v>
      </c>
      <c r="V80">
        <v>356</v>
      </c>
      <c r="W80">
        <v>63</v>
      </c>
      <c r="X80">
        <v>28</v>
      </c>
      <c r="Y80">
        <v>0</v>
      </c>
      <c r="Z80">
        <v>976</v>
      </c>
      <c r="AA80">
        <f>Z80/P80</f>
        <v>7.2296296296296294</v>
      </c>
      <c r="AB80" s="14" t="s">
        <v>105</v>
      </c>
      <c r="AC80" s="13" t="s">
        <v>63</v>
      </c>
      <c r="AD80">
        <v>3</v>
      </c>
      <c r="AE80" t="str">
        <f>IF(AD80&gt;3, "Prefers Discount", "Discount Indifferent")</f>
        <v>Discount Indifferent</v>
      </c>
      <c r="AF80">
        <v>11</v>
      </c>
      <c r="AG80">
        <v>6</v>
      </c>
      <c r="AH80">
        <v>7</v>
      </c>
      <c r="AI80" t="str">
        <f>INDEX($AF$1:$AH$1,MATCH(MAX(AF80:AH80),AF80:AH80,0))</f>
        <v>Store_Orders</v>
      </c>
      <c r="AJ80">
        <v>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f>SUM(AK80:AO80)</f>
        <v>0</v>
      </c>
      <c r="AQ80" t="s">
        <v>67</v>
      </c>
      <c r="AR80">
        <v>0</v>
      </c>
      <c r="AS80" t="str">
        <f>IF(OR(AK80&gt;0, AL80&gt;0, AM80&gt;0, AN80&gt;0, AO80&gt;0), "Converted", "Not Converted")</f>
        <v>Not Converted</v>
      </c>
      <c r="AT80">
        <v>0</v>
      </c>
      <c r="AU80">
        <v>3</v>
      </c>
      <c r="AV80">
        <v>11</v>
      </c>
      <c r="AW80">
        <f>IF(Z80&gt;607, 4, 0)</f>
        <v>4</v>
      </c>
      <c r="AX80">
        <f>IF(AA80&gt;0.1497, 3, 0)</f>
        <v>3</v>
      </c>
      <c r="AY80">
        <f>IF(P80&gt;4031, 2, 0)</f>
        <v>0</v>
      </c>
      <c r="AZ80">
        <f>IF(H80&gt;51934.91, 1, 0)</f>
        <v>1</v>
      </c>
      <c r="BA80">
        <f>SUM(AW80:AZ80)</f>
        <v>8</v>
      </c>
      <c r="BB80" t="str">
        <f>VLOOKUP(BA80,'Standard Deviations'!$L$1:$M$11,2,TRUE)</f>
        <v>Platinum</v>
      </c>
    </row>
    <row r="81" spans="1:54">
      <c r="A81">
        <v>6544</v>
      </c>
      <c r="B81">
        <v>1949</v>
      </c>
      <c r="C81">
        <f>2024-B81</f>
        <v>75</v>
      </c>
      <c r="D81" t="str">
        <f>VLOOKUP(B81,Reference!$A$1:$B$125, 2)</f>
        <v>Boomers</v>
      </c>
      <c r="E81" t="s">
        <v>68</v>
      </c>
      <c r="F81" t="str">
        <f>IF(E81="High School", "No College", "College")</f>
        <v>College</v>
      </c>
      <c r="G81" t="s">
        <v>65</v>
      </c>
      <c r="H81">
        <v>67911</v>
      </c>
      <c r="I81">
        <v>67911</v>
      </c>
      <c r="J81" s="4" t="s">
        <v>61</v>
      </c>
      <c r="K81">
        <v>0</v>
      </c>
      <c r="L81">
        <v>1</v>
      </c>
      <c r="M81" t="str">
        <f>IF(OR(K81&gt;0, L81&gt;0), "Parent", "Not Parent")</f>
        <v>Parent</v>
      </c>
      <c r="N81" t="s">
        <v>124</v>
      </c>
      <c r="O81" s="8">
        <v>41916</v>
      </c>
      <c r="P81" s="9">
        <f>O81-N81</f>
        <v>135</v>
      </c>
      <c r="Q81">
        <v>63</v>
      </c>
      <c r="R81" s="9">
        <f>P81-Q81</f>
        <v>72</v>
      </c>
      <c r="S81" s="8">
        <f>O81-R81</f>
        <v>41844</v>
      </c>
      <c r="T81">
        <v>529</v>
      </c>
      <c r="U81">
        <v>0</v>
      </c>
      <c r="V81">
        <v>356</v>
      </c>
      <c r="W81">
        <v>63</v>
      </c>
      <c r="X81">
        <v>28</v>
      </c>
      <c r="Y81">
        <v>0</v>
      </c>
      <c r="Z81">
        <v>976</v>
      </c>
      <c r="AA81">
        <f>Z81/P81</f>
        <v>7.2296296296296294</v>
      </c>
      <c r="AB81" s="14" t="s">
        <v>105</v>
      </c>
      <c r="AC81" s="13" t="s">
        <v>63</v>
      </c>
      <c r="AD81">
        <v>3</v>
      </c>
      <c r="AE81" t="str">
        <f>IF(AD81&gt;3, "Prefers Discount", "Discount Indifferent")</f>
        <v>Discount Indifferent</v>
      </c>
      <c r="AF81">
        <v>11</v>
      </c>
      <c r="AG81">
        <v>6</v>
      </c>
      <c r="AH81">
        <v>7</v>
      </c>
      <c r="AI81" t="str">
        <f>INDEX($AF$1:$AH$1,MATCH(MAX(AF81:AH81),AF81:AH81,0))</f>
        <v>Store_Orders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f>SUM(AK81:AO81)</f>
        <v>0</v>
      </c>
      <c r="AQ81" t="s">
        <v>67</v>
      </c>
      <c r="AR81">
        <v>0</v>
      </c>
      <c r="AS81" t="str">
        <f>IF(OR(AK81&gt;0, AL81&gt;0, AM81&gt;0, AN81&gt;0, AO81&gt;0), "Converted", "Not Converted")</f>
        <v>Not Converted</v>
      </c>
      <c r="AT81">
        <v>0</v>
      </c>
      <c r="AU81">
        <v>3</v>
      </c>
      <c r="AV81">
        <v>11</v>
      </c>
      <c r="AW81">
        <f>IF(Z81&gt;607, 4, 0)</f>
        <v>4</v>
      </c>
      <c r="AX81">
        <f>IF(AA81&gt;0.1497, 3, 0)</f>
        <v>3</v>
      </c>
      <c r="AY81">
        <f>IF(P81&gt;4031, 2, 0)</f>
        <v>0</v>
      </c>
      <c r="AZ81">
        <f>IF(H81&gt;51934.91, 1, 0)</f>
        <v>1</v>
      </c>
      <c r="BA81">
        <f>SUM(AW81:AZ81)</f>
        <v>8</v>
      </c>
      <c r="BB81" t="str">
        <f>VLOOKUP(BA81,'Standard Deviations'!$L$1:$M$11,2,TRUE)</f>
        <v>Platinum</v>
      </c>
    </row>
    <row r="82" spans="1:54" hidden="1">
      <c r="A82">
        <v>4580</v>
      </c>
      <c r="B82">
        <v>1969</v>
      </c>
      <c r="C82">
        <f>2024-B82</f>
        <v>55</v>
      </c>
      <c r="D82" t="str">
        <f>VLOOKUP(B82,Reference!$A$1:$B$125, 2)</f>
        <v>Gen X</v>
      </c>
      <c r="E82" t="s">
        <v>54</v>
      </c>
      <c r="F82" t="str">
        <f>IF(E82="High School", "No College", "College")</f>
        <v>College</v>
      </c>
      <c r="G82" t="s">
        <v>55</v>
      </c>
      <c r="H82">
        <v>75759</v>
      </c>
      <c r="I82">
        <v>75759</v>
      </c>
      <c r="J82" s="4" t="s">
        <v>56</v>
      </c>
      <c r="K82">
        <v>0</v>
      </c>
      <c r="L82">
        <v>0</v>
      </c>
      <c r="M82" t="str">
        <f>IF(OR(K82&gt;0, L82&gt;0), "Parent", "Not Parent")</f>
        <v>Not Parent</v>
      </c>
      <c r="N82" t="s">
        <v>125</v>
      </c>
      <c r="O82" s="8">
        <v>41916</v>
      </c>
      <c r="P82" s="9">
        <f>O82-N82</f>
        <v>344</v>
      </c>
      <c r="Q82" s="12">
        <v>46</v>
      </c>
      <c r="R82" s="46">
        <f>P82-Q82</f>
        <v>298</v>
      </c>
      <c r="S82" s="47">
        <f>O82-R82</f>
        <v>41618</v>
      </c>
      <c r="T82" s="12">
        <v>1394</v>
      </c>
      <c r="U82" s="12">
        <v>22</v>
      </c>
      <c r="V82" s="12">
        <v>708</v>
      </c>
      <c r="W82" s="12">
        <v>89</v>
      </c>
      <c r="X82" s="12">
        <v>91</v>
      </c>
      <c r="Y82" s="12">
        <v>182</v>
      </c>
      <c r="Z82" s="12">
        <v>2486</v>
      </c>
      <c r="AA82" s="12">
        <f>Z82/P82</f>
        <v>7.2267441860465116</v>
      </c>
      <c r="AB82" s="11" t="s">
        <v>105</v>
      </c>
      <c r="AC82" t="s">
        <v>59</v>
      </c>
      <c r="AD82">
        <v>1</v>
      </c>
      <c r="AE82" t="str">
        <f>IF(AD82&gt;3, "Prefers Discount", "Discount Indifferent")</f>
        <v>Discount Indifferent</v>
      </c>
      <c r="AF82">
        <v>9</v>
      </c>
      <c r="AG82">
        <v>9</v>
      </c>
      <c r="AH82">
        <v>7</v>
      </c>
      <c r="AI82" t="str">
        <f>INDEX($AF$1:$AH$1,MATCH(MAX(AF82:AH82),AF82:AH82,0))</f>
        <v>Store_Orders</v>
      </c>
      <c r="AJ82">
        <v>5</v>
      </c>
      <c r="AK82">
        <v>1</v>
      </c>
      <c r="AL82">
        <v>0</v>
      </c>
      <c r="AM82">
        <v>1</v>
      </c>
      <c r="AN82">
        <v>0</v>
      </c>
      <c r="AO82">
        <v>1</v>
      </c>
      <c r="AP82">
        <f>SUM(AK82:AO82)</f>
        <v>3</v>
      </c>
      <c r="AQ82" t="str">
        <f>INDEX($AK$1:$AO$1,MATCH(MAX(AK82:AO82),AK82:AO82,0))</f>
        <v>Converted_on_Camp1</v>
      </c>
      <c r="AR82">
        <v>1</v>
      </c>
      <c r="AS82" t="str">
        <f>IF(OR(AK82&gt;0, AL82&gt;0, AM82&gt;0, AN82&gt;0, AO82&gt;0), "Converted", "Not Converted")</f>
        <v>Converted</v>
      </c>
      <c r="AT82">
        <v>0</v>
      </c>
      <c r="AU82">
        <v>3</v>
      </c>
      <c r="AV82">
        <v>11</v>
      </c>
      <c r="AW82">
        <f>IF(Z82&gt;607, 4, 0)</f>
        <v>4</v>
      </c>
      <c r="AX82">
        <f>IF(AA82&gt;0.1497, 3, 0)</f>
        <v>3</v>
      </c>
      <c r="AY82">
        <f>IF(P82&gt;4031, 2, 0)</f>
        <v>0</v>
      </c>
      <c r="AZ82">
        <f>IF(H82&gt;51934.91, 1, 0)</f>
        <v>1</v>
      </c>
      <c r="BA82">
        <f>SUM(AW82:AZ82)</f>
        <v>8</v>
      </c>
      <c r="BB82" t="str">
        <f>VLOOKUP(BA82,'Standard Deviations'!$L$1:$M$11,2,TRUE)</f>
        <v>Platinum</v>
      </c>
    </row>
    <row r="83" spans="1:54" hidden="1">
      <c r="A83">
        <v>10129</v>
      </c>
      <c r="B83">
        <v>1966</v>
      </c>
      <c r="C83">
        <f>2024-B83</f>
        <v>58</v>
      </c>
      <c r="D83" t="str">
        <f>VLOOKUP(B83,Reference!$A$1:$B$125, 2)</f>
        <v>Gen X</v>
      </c>
      <c r="E83" t="s">
        <v>54</v>
      </c>
      <c r="F83" t="str">
        <f>IF(E83="High School", "No College", "College")</f>
        <v>College</v>
      </c>
      <c r="G83" t="s">
        <v>65</v>
      </c>
      <c r="H83">
        <v>82427</v>
      </c>
      <c r="I83">
        <v>82427</v>
      </c>
      <c r="J83" s="4" t="s">
        <v>56</v>
      </c>
      <c r="K83">
        <v>0</v>
      </c>
      <c r="L83">
        <v>0</v>
      </c>
      <c r="M83" t="str">
        <f>IF(OR(K83&gt;0, L83&gt;0), "Parent", "Not Parent")</f>
        <v>Not Parent</v>
      </c>
      <c r="N83" t="s">
        <v>126</v>
      </c>
      <c r="O83" s="8">
        <v>41916</v>
      </c>
      <c r="P83" s="9">
        <f>O83-N83</f>
        <v>206</v>
      </c>
      <c r="Q83">
        <v>35</v>
      </c>
      <c r="R83" s="9">
        <f>P83-Q83</f>
        <v>171</v>
      </c>
      <c r="S83" s="8">
        <f>O83-R83</f>
        <v>41745</v>
      </c>
      <c r="T83">
        <v>482</v>
      </c>
      <c r="U83">
        <v>147</v>
      </c>
      <c r="V83">
        <v>509</v>
      </c>
      <c r="W83">
        <v>104</v>
      </c>
      <c r="X83">
        <v>107</v>
      </c>
      <c r="Y83">
        <v>107</v>
      </c>
      <c r="Z83">
        <v>1456</v>
      </c>
      <c r="AA83">
        <f>Z83/P83</f>
        <v>7.0679611650485441</v>
      </c>
      <c r="AB83" s="11" t="s">
        <v>105</v>
      </c>
      <c r="AC83" t="s">
        <v>59</v>
      </c>
      <c r="AD83">
        <v>1</v>
      </c>
      <c r="AE83" t="str">
        <f>IF(AD83&gt;3, "Prefers Discount", "Discount Indifferent")</f>
        <v>Discount Indifferent</v>
      </c>
      <c r="AF83">
        <v>12</v>
      </c>
      <c r="AG83">
        <v>3</v>
      </c>
      <c r="AH83">
        <v>5</v>
      </c>
      <c r="AI83" t="str">
        <f>INDEX($AF$1:$AH$1,MATCH(MAX(AF83:AH83),AF83:AH83,0))</f>
        <v>Store_Orders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f>SUM(AK83:AO83)</f>
        <v>1</v>
      </c>
      <c r="AQ83" t="str">
        <f>INDEX($AK$1:$AO$1,MATCH(MAX(AK83:AO83),AK83:AO83,0))</f>
        <v>Converted_on_Camp5</v>
      </c>
      <c r="AR83">
        <v>1</v>
      </c>
      <c r="AS83" t="str">
        <f>IF(OR(AK83&gt;0, AL83&gt;0, AM83&gt;0, AN83&gt;0, AO83&gt;0), "Converted", "Not Converted")</f>
        <v>Converted</v>
      </c>
      <c r="AT83">
        <v>0</v>
      </c>
      <c r="AU83">
        <v>3</v>
      </c>
      <c r="AV83">
        <v>11</v>
      </c>
      <c r="AW83">
        <f>IF(Z83&gt;607, 4, 0)</f>
        <v>4</v>
      </c>
      <c r="AX83">
        <f>IF(AA83&gt;0.1497, 3, 0)</f>
        <v>3</v>
      </c>
      <c r="AY83">
        <f>IF(P83&gt;4031, 2, 0)</f>
        <v>0</v>
      </c>
      <c r="AZ83">
        <f>IF(H83&gt;51934.91, 1, 0)</f>
        <v>1</v>
      </c>
      <c r="BA83">
        <f>SUM(AW83:AZ83)</f>
        <v>8</v>
      </c>
      <c r="BB83" t="str">
        <f>VLOOKUP(BA83,'Standard Deviations'!$L$1:$M$11,2,TRUE)</f>
        <v>Platinum</v>
      </c>
    </row>
    <row r="84" spans="1:54">
      <c r="A84">
        <v>6457</v>
      </c>
      <c r="B84">
        <v>1976</v>
      </c>
      <c r="C84">
        <f>2024-B84</f>
        <v>48</v>
      </c>
      <c r="D84" t="str">
        <f>VLOOKUP(B84,Reference!$A$1:$B$125, 2)</f>
        <v>Gen X</v>
      </c>
      <c r="E84" t="s">
        <v>54</v>
      </c>
      <c r="F84" t="str">
        <f>IF(E84="High School", "No College", "College")</f>
        <v>College</v>
      </c>
      <c r="G84" t="s">
        <v>71</v>
      </c>
      <c r="H84">
        <v>64892</v>
      </c>
      <c r="I84">
        <v>64892</v>
      </c>
      <c r="J84" s="4" t="s">
        <v>61</v>
      </c>
      <c r="K84">
        <v>0</v>
      </c>
      <c r="L84">
        <v>1</v>
      </c>
      <c r="M84" t="str">
        <f>IF(OR(K84&gt;0, L84&gt;0), "Parent", "Not Parent")</f>
        <v>Parent</v>
      </c>
      <c r="N84" t="s">
        <v>69</v>
      </c>
      <c r="O84" s="8">
        <v>41916</v>
      </c>
      <c r="P84" s="9">
        <f>O84-N84</f>
        <v>128</v>
      </c>
      <c r="Q84">
        <v>77</v>
      </c>
      <c r="R84" s="9">
        <f>P84-Q84</f>
        <v>51</v>
      </c>
      <c r="S84" s="8">
        <f>O84-R84</f>
        <v>41865</v>
      </c>
      <c r="T84">
        <v>527</v>
      </c>
      <c r="U84">
        <v>24</v>
      </c>
      <c r="V84">
        <v>230</v>
      </c>
      <c r="W84">
        <v>32</v>
      </c>
      <c r="X84">
        <v>24</v>
      </c>
      <c r="Y84">
        <v>65</v>
      </c>
      <c r="Z84">
        <v>902</v>
      </c>
      <c r="AA84">
        <f>Z84/P84</f>
        <v>7.046875</v>
      </c>
      <c r="AB84" s="14" t="s">
        <v>105</v>
      </c>
      <c r="AC84" s="13" t="s">
        <v>63</v>
      </c>
      <c r="AD84">
        <v>2</v>
      </c>
      <c r="AE84" t="str">
        <f>IF(AD84&gt;3, "Prefers Discount", "Discount Indifferent")</f>
        <v>Discount Indifferent</v>
      </c>
      <c r="AF84">
        <v>12</v>
      </c>
      <c r="AG84">
        <v>6</v>
      </c>
      <c r="AH84">
        <v>4</v>
      </c>
      <c r="AI84" t="str">
        <f>INDEX($AF$1:$AH$1,MATCH(MAX(AF84:AH84),AF84:AH84,0))</f>
        <v>Store_Orders</v>
      </c>
      <c r="AJ84">
        <v>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f>SUM(AK84:AO84)</f>
        <v>0</v>
      </c>
      <c r="AQ84" t="s">
        <v>67</v>
      </c>
      <c r="AR84">
        <v>0</v>
      </c>
      <c r="AS84" t="str">
        <f>IF(OR(AK84&gt;0, AL84&gt;0, AM84&gt;0, AN84&gt;0, AO84&gt;0), "Converted", "Not Converted")</f>
        <v>Not Converted</v>
      </c>
      <c r="AT84">
        <v>0</v>
      </c>
      <c r="AU84">
        <v>3</v>
      </c>
      <c r="AV84">
        <v>11</v>
      </c>
      <c r="AW84">
        <f>IF(Z84&gt;607, 4, 0)</f>
        <v>4</v>
      </c>
      <c r="AX84">
        <f>IF(AA84&gt;0.1497, 3, 0)</f>
        <v>3</v>
      </c>
      <c r="AY84">
        <f>IF(P84&gt;4031, 2, 0)</f>
        <v>0</v>
      </c>
      <c r="AZ84">
        <f>IF(H84&gt;51934.91, 1, 0)</f>
        <v>1</v>
      </c>
      <c r="BA84">
        <f>SUM(AW84:AZ84)</f>
        <v>8</v>
      </c>
      <c r="BB84" t="str">
        <f>VLOOKUP(BA84,'Standard Deviations'!$L$1:$M$11,2,TRUE)</f>
        <v>Platinum</v>
      </c>
    </row>
    <row r="85" spans="1:54">
      <c r="A85">
        <v>4790</v>
      </c>
      <c r="B85">
        <v>1958</v>
      </c>
      <c r="C85">
        <f>2024-B85</f>
        <v>66</v>
      </c>
      <c r="D85" t="str">
        <f>VLOOKUP(B85,Reference!$A$1:$B$125, 2)</f>
        <v>Boomers</v>
      </c>
      <c r="E85" t="s">
        <v>54</v>
      </c>
      <c r="F85" t="str">
        <f>IF(E85="High School", "No College", "College")</f>
        <v>College</v>
      </c>
      <c r="G85" t="s">
        <v>71</v>
      </c>
      <c r="H85">
        <v>79803</v>
      </c>
      <c r="I85">
        <v>79803</v>
      </c>
      <c r="J85" s="4" t="s">
        <v>56</v>
      </c>
      <c r="K85">
        <v>0</v>
      </c>
      <c r="L85">
        <v>1</v>
      </c>
      <c r="M85" t="str">
        <f>IF(OR(K85&gt;0, L85&gt;0), "Parent", "Not Parent")</f>
        <v>Parent</v>
      </c>
      <c r="N85" t="s">
        <v>127</v>
      </c>
      <c r="O85" s="8">
        <v>41916</v>
      </c>
      <c r="P85" s="9">
        <f>O85-N85</f>
        <v>124</v>
      </c>
      <c r="Q85">
        <v>54</v>
      </c>
      <c r="R85" s="9">
        <f>P85-Q85</f>
        <v>70</v>
      </c>
      <c r="S85" s="8">
        <f>O85-R85</f>
        <v>41846</v>
      </c>
      <c r="T85">
        <v>574</v>
      </c>
      <c r="U85">
        <v>8</v>
      </c>
      <c r="V85">
        <v>216</v>
      </c>
      <c r="W85">
        <v>21</v>
      </c>
      <c r="X85">
        <v>16</v>
      </c>
      <c r="Y85">
        <v>33</v>
      </c>
      <c r="Z85">
        <v>868</v>
      </c>
      <c r="AA85">
        <f>Z85/P85</f>
        <v>7</v>
      </c>
      <c r="AB85" s="14" t="s">
        <v>105</v>
      </c>
      <c r="AC85" s="13" t="s">
        <v>63</v>
      </c>
      <c r="AD85">
        <v>1</v>
      </c>
      <c r="AE85" t="str">
        <f>IF(AD85&gt;3, "Prefers Discount", "Discount Indifferent")</f>
        <v>Discount Indifferent</v>
      </c>
      <c r="AF85">
        <v>5</v>
      </c>
      <c r="AG85">
        <v>4</v>
      </c>
      <c r="AH85">
        <v>3</v>
      </c>
      <c r="AI85" t="str">
        <f>INDEX($AF$1:$AH$1,MATCH(MAX(AF85:AH85),AF85:AH85,0))</f>
        <v>Store_Orders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f>SUM(AK85:AO85)</f>
        <v>0</v>
      </c>
      <c r="AQ85" t="s">
        <v>67</v>
      </c>
      <c r="AR85">
        <v>0</v>
      </c>
      <c r="AS85" t="str">
        <f>IF(OR(AK85&gt;0, AL85&gt;0, AM85&gt;0, AN85&gt;0, AO85&gt;0), "Converted", "Not Converted")</f>
        <v>Not Converted</v>
      </c>
      <c r="AT85">
        <v>0</v>
      </c>
      <c r="AU85">
        <v>3</v>
      </c>
      <c r="AV85">
        <v>11</v>
      </c>
      <c r="AW85">
        <f>IF(Z85&gt;607, 4, 0)</f>
        <v>4</v>
      </c>
      <c r="AX85">
        <f>IF(AA85&gt;0.1497, 3, 0)</f>
        <v>3</v>
      </c>
      <c r="AY85">
        <f>IF(P85&gt;4031, 2, 0)</f>
        <v>0</v>
      </c>
      <c r="AZ85">
        <f>IF(H85&gt;51934.91, 1, 0)</f>
        <v>1</v>
      </c>
      <c r="BA85">
        <f>SUM(AW85:AZ85)</f>
        <v>8</v>
      </c>
      <c r="BB85" t="str">
        <f>VLOOKUP(BA85,'Standard Deviations'!$L$1:$M$11,2,TRUE)</f>
        <v>Platinum</v>
      </c>
    </row>
    <row r="86" spans="1:54">
      <c r="A86">
        <v>1065</v>
      </c>
      <c r="B86">
        <v>1963</v>
      </c>
      <c r="C86">
        <f>2024-B86</f>
        <v>61</v>
      </c>
      <c r="D86" t="str">
        <f>VLOOKUP(B86,Reference!$A$1:$B$125, 2)</f>
        <v>Boomers</v>
      </c>
      <c r="E86" t="s">
        <v>54</v>
      </c>
      <c r="F86" t="str">
        <f>IF(E86="High School", "No College", "College")</f>
        <v>College</v>
      </c>
      <c r="G86" t="s">
        <v>60</v>
      </c>
      <c r="H86">
        <v>80695</v>
      </c>
      <c r="I86">
        <v>80695</v>
      </c>
      <c r="J86" s="4" t="s">
        <v>56</v>
      </c>
      <c r="K86">
        <v>0</v>
      </c>
      <c r="L86">
        <v>0</v>
      </c>
      <c r="M86" t="str">
        <f>IF(OR(K86&gt;0, L86&gt;0), "Parent", "Not Parent")</f>
        <v>Not Parent</v>
      </c>
      <c r="N86" t="s">
        <v>128</v>
      </c>
      <c r="O86" s="8">
        <v>41916</v>
      </c>
      <c r="P86" s="9">
        <f>O86-N86</f>
        <v>279</v>
      </c>
      <c r="Q86">
        <v>85</v>
      </c>
      <c r="R86" s="9">
        <f>P86-Q86</f>
        <v>194</v>
      </c>
      <c r="S86" s="8">
        <f>O86-R86</f>
        <v>41722</v>
      </c>
      <c r="T86">
        <v>557</v>
      </c>
      <c r="U86">
        <v>129</v>
      </c>
      <c r="V86">
        <v>984</v>
      </c>
      <c r="W86">
        <v>193</v>
      </c>
      <c r="X86">
        <v>37</v>
      </c>
      <c r="Y86">
        <v>18</v>
      </c>
      <c r="Z86">
        <v>1918</v>
      </c>
      <c r="AA86">
        <f>Z86/P86</f>
        <v>6.8745519713261647</v>
      </c>
      <c r="AB86" s="14" t="s">
        <v>105</v>
      </c>
      <c r="AC86" s="13" t="s">
        <v>63</v>
      </c>
      <c r="AD86">
        <v>1</v>
      </c>
      <c r="AE86" t="str">
        <f>IF(AD86&gt;3, "Prefers Discount", "Discount Indifferent")</f>
        <v>Discount Indifferent</v>
      </c>
      <c r="AF86">
        <v>5</v>
      </c>
      <c r="AG86">
        <v>5</v>
      </c>
      <c r="AH86">
        <v>8</v>
      </c>
      <c r="AI86" t="str">
        <f>INDEX($AF$1:$AH$1,MATCH(MAX(AF86:AH86),AF86:AH86,0))</f>
        <v>Catalog_Orders</v>
      </c>
      <c r="AJ86">
        <v>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f>SUM(AK86:AO86)</f>
        <v>0</v>
      </c>
      <c r="AQ86" t="s">
        <v>67</v>
      </c>
      <c r="AR86">
        <v>0</v>
      </c>
      <c r="AS86" t="str">
        <f>IF(OR(AK86&gt;0, AL86&gt;0, AM86&gt;0, AN86&gt;0, AO86&gt;0), "Converted", "Not Converted")</f>
        <v>Not Converted</v>
      </c>
      <c r="AT86">
        <v>0</v>
      </c>
      <c r="AU86">
        <v>3</v>
      </c>
      <c r="AV86">
        <v>11</v>
      </c>
      <c r="AW86">
        <f>IF(Z86&gt;607, 4, 0)</f>
        <v>4</v>
      </c>
      <c r="AX86">
        <f>IF(AA86&gt;0.1497, 3, 0)</f>
        <v>3</v>
      </c>
      <c r="AY86">
        <f>IF(P86&gt;4031, 2, 0)</f>
        <v>0</v>
      </c>
      <c r="AZ86">
        <f>IF(H86&gt;51934.91, 1, 0)</f>
        <v>1</v>
      </c>
      <c r="BA86">
        <f>SUM(AW86:AZ86)</f>
        <v>8</v>
      </c>
      <c r="BB86" t="str">
        <f>VLOOKUP(BA86,'Standard Deviations'!$L$1:$M$11,2,TRUE)</f>
        <v>Platinum</v>
      </c>
    </row>
    <row r="87" spans="1:54" hidden="1">
      <c r="A87">
        <v>1592</v>
      </c>
      <c r="B87">
        <v>1970</v>
      </c>
      <c r="C87">
        <f>2024-B87</f>
        <v>54</v>
      </c>
      <c r="D87" t="str">
        <f>VLOOKUP(B87,Reference!$A$1:$B$125, 2)</f>
        <v>Gen X</v>
      </c>
      <c r="E87" t="s">
        <v>54</v>
      </c>
      <c r="F87" t="str">
        <f>IF(E87="High School", "No College", "College")</f>
        <v>College</v>
      </c>
      <c r="G87" t="s">
        <v>55</v>
      </c>
      <c r="H87">
        <v>90765</v>
      </c>
      <c r="I87">
        <v>90765</v>
      </c>
      <c r="J87" s="4" t="s">
        <v>56</v>
      </c>
      <c r="K87">
        <v>0</v>
      </c>
      <c r="L87">
        <v>0</v>
      </c>
      <c r="M87" t="str">
        <f>IF(OR(K87&gt;0, L87&gt;0), "Parent", "Not Parent")</f>
        <v>Not Parent</v>
      </c>
      <c r="N87" t="s">
        <v>129</v>
      </c>
      <c r="O87" s="8">
        <v>41916</v>
      </c>
      <c r="P87" s="9">
        <f>O87-N87</f>
        <v>253</v>
      </c>
      <c r="Q87">
        <v>25</v>
      </c>
      <c r="R87" s="9">
        <f>P87-Q87</f>
        <v>228</v>
      </c>
      <c r="S87" s="8">
        <f>O87-R87</f>
        <v>41688</v>
      </c>
      <c r="T87">
        <v>547</v>
      </c>
      <c r="U87">
        <v>99</v>
      </c>
      <c r="V87">
        <v>812</v>
      </c>
      <c r="W87">
        <v>151</v>
      </c>
      <c r="X87">
        <v>82</v>
      </c>
      <c r="Y87">
        <v>33</v>
      </c>
      <c r="Z87">
        <v>1724</v>
      </c>
      <c r="AA87">
        <f>Z87/P87</f>
        <v>6.8142292490118574</v>
      </c>
      <c r="AB87" s="11" t="s">
        <v>105</v>
      </c>
      <c r="AC87" t="s">
        <v>59</v>
      </c>
      <c r="AD87">
        <v>0</v>
      </c>
      <c r="AE87" t="str">
        <f>IF(AD87&gt;3, "Prefers Discount", "Discount Indifferent")</f>
        <v>Discount Indifferent</v>
      </c>
      <c r="AF87">
        <v>5</v>
      </c>
      <c r="AG87">
        <v>4</v>
      </c>
      <c r="AH87">
        <v>6</v>
      </c>
      <c r="AI87" t="str">
        <f>INDEX($AF$1:$AH$1,MATCH(MAX(AF87:AH87),AF87:AH87,0))</f>
        <v>Catalog_Orders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1</v>
      </c>
      <c r="AP87">
        <f>SUM(AK87:AO87)</f>
        <v>2</v>
      </c>
      <c r="AQ87" t="str">
        <f>INDEX($AK$1:$AO$1,MATCH(MAX(AK87:AO87),AK87:AO87,0))</f>
        <v>Converted_on_Camp1</v>
      </c>
      <c r="AR87">
        <v>1</v>
      </c>
      <c r="AS87" t="str">
        <f>IF(OR(AK87&gt;0, AL87&gt;0, AM87&gt;0, AN87&gt;0, AO87&gt;0), "Converted", "Not Converted")</f>
        <v>Converted</v>
      </c>
      <c r="AT87">
        <v>0</v>
      </c>
      <c r="AU87">
        <v>3</v>
      </c>
      <c r="AV87">
        <v>11</v>
      </c>
      <c r="AW87">
        <f>IF(Z87&gt;607, 4, 0)</f>
        <v>4</v>
      </c>
      <c r="AX87">
        <f>IF(AA87&gt;0.1497, 3, 0)</f>
        <v>3</v>
      </c>
      <c r="AY87">
        <f>IF(P87&gt;4031, 2, 0)</f>
        <v>0</v>
      </c>
      <c r="AZ87">
        <f>IF(H87&gt;51934.91, 1, 0)</f>
        <v>1</v>
      </c>
      <c r="BA87">
        <f>SUM(AW87:AZ87)</f>
        <v>8</v>
      </c>
      <c r="BB87" t="str">
        <f>VLOOKUP(BA87,'Standard Deviations'!$L$1:$M$11,2,TRUE)</f>
        <v>Platinum</v>
      </c>
    </row>
    <row r="88" spans="1:54">
      <c r="A88">
        <v>202</v>
      </c>
      <c r="B88">
        <v>1948</v>
      </c>
      <c r="C88">
        <f>2024-B88</f>
        <v>76</v>
      </c>
      <c r="D88" t="str">
        <f>VLOOKUP(B88,Reference!$A$1:$B$125, 2)</f>
        <v>Boomers</v>
      </c>
      <c r="E88" t="s">
        <v>68</v>
      </c>
      <c r="F88" t="str">
        <f>IF(E88="High School", "No College", "College")</f>
        <v>College</v>
      </c>
      <c r="G88" t="s">
        <v>89</v>
      </c>
      <c r="H88">
        <v>82032</v>
      </c>
      <c r="I88">
        <v>82032</v>
      </c>
      <c r="J88" s="4" t="s">
        <v>56</v>
      </c>
      <c r="K88">
        <v>0</v>
      </c>
      <c r="L88">
        <v>0</v>
      </c>
      <c r="M88" t="str">
        <f>IF(OR(K88&gt;0, L88&gt;0), "Parent", "Not Parent")</f>
        <v>Not Parent</v>
      </c>
      <c r="N88" t="s">
        <v>130</v>
      </c>
      <c r="O88" s="8">
        <v>41916</v>
      </c>
      <c r="P88" s="9">
        <f>O88-N88</f>
        <v>182</v>
      </c>
      <c r="Q88">
        <v>54</v>
      </c>
      <c r="R88" s="9">
        <f>P88-Q88</f>
        <v>128</v>
      </c>
      <c r="S88" s="8">
        <f>O88-R88</f>
        <v>41788</v>
      </c>
      <c r="T88">
        <v>332</v>
      </c>
      <c r="U88">
        <v>194</v>
      </c>
      <c r="V88">
        <v>377</v>
      </c>
      <c r="W88">
        <v>149</v>
      </c>
      <c r="X88">
        <v>125</v>
      </c>
      <c r="Y88">
        <v>57</v>
      </c>
      <c r="Z88">
        <v>1234</v>
      </c>
      <c r="AA88">
        <f>Z88/P88</f>
        <v>6.7802197802197801</v>
      </c>
      <c r="AB88" s="14" t="s">
        <v>105</v>
      </c>
      <c r="AC88" s="13" t="s">
        <v>63</v>
      </c>
      <c r="AD88">
        <v>0</v>
      </c>
      <c r="AE88" t="str">
        <f>IF(AD88&gt;3, "Prefers Discount", "Discount Indifferent")</f>
        <v>Discount Indifferent</v>
      </c>
      <c r="AF88">
        <v>7</v>
      </c>
      <c r="AG88">
        <v>4</v>
      </c>
      <c r="AH88">
        <v>6</v>
      </c>
      <c r="AI88" t="str">
        <f>INDEX($AF$1:$AH$1,MATCH(MAX(AF88:AH88),AF88:AH88,0))</f>
        <v>Store_Orders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f>SUM(AK88:AO88)</f>
        <v>0</v>
      </c>
      <c r="AQ88" t="s">
        <v>67</v>
      </c>
      <c r="AR88">
        <v>0</v>
      </c>
      <c r="AS88" t="str">
        <f>IF(OR(AK88&gt;0, AL88&gt;0, AM88&gt;0, AN88&gt;0, AO88&gt;0), "Converted", "Not Converted")</f>
        <v>Not Converted</v>
      </c>
      <c r="AT88">
        <v>0</v>
      </c>
      <c r="AU88">
        <v>3</v>
      </c>
      <c r="AV88">
        <v>11</v>
      </c>
      <c r="AW88">
        <f>IF(Z88&gt;607, 4, 0)</f>
        <v>4</v>
      </c>
      <c r="AX88">
        <f>IF(AA88&gt;0.1497, 3, 0)</f>
        <v>3</v>
      </c>
      <c r="AY88">
        <f>IF(P88&gt;4031, 2, 0)</f>
        <v>0</v>
      </c>
      <c r="AZ88">
        <f>IF(H88&gt;51934.91, 1, 0)</f>
        <v>1</v>
      </c>
      <c r="BA88">
        <f>SUM(AW88:AZ88)</f>
        <v>8</v>
      </c>
      <c r="BB88" t="str">
        <f>VLOOKUP(BA88,'Standard Deviations'!$L$1:$M$11,2,TRUE)</f>
        <v>Platinum</v>
      </c>
    </row>
    <row r="89" spans="1:54">
      <c r="A89">
        <v>9589</v>
      </c>
      <c r="B89">
        <v>1948</v>
      </c>
      <c r="C89">
        <f>2024-B89</f>
        <v>76</v>
      </c>
      <c r="D89" t="str">
        <f>VLOOKUP(B89,Reference!$A$1:$B$125, 2)</f>
        <v>Boomers</v>
      </c>
      <c r="E89" t="s">
        <v>68</v>
      </c>
      <c r="F89" t="str">
        <f>IF(E89="High School", "No College", "College")</f>
        <v>College</v>
      </c>
      <c r="G89" t="s">
        <v>89</v>
      </c>
      <c r="H89">
        <v>82032</v>
      </c>
      <c r="I89">
        <v>82032</v>
      </c>
      <c r="J89" s="4" t="s">
        <v>56</v>
      </c>
      <c r="K89">
        <v>0</v>
      </c>
      <c r="L89">
        <v>0</v>
      </c>
      <c r="M89" t="str">
        <f>IF(OR(K89&gt;0, L89&gt;0), "Parent", "Not Parent")</f>
        <v>Not Parent</v>
      </c>
      <c r="N89" t="s">
        <v>130</v>
      </c>
      <c r="O89" s="8">
        <v>41916</v>
      </c>
      <c r="P89" s="9">
        <f>O89-N89</f>
        <v>182</v>
      </c>
      <c r="Q89">
        <v>54</v>
      </c>
      <c r="R89" s="9">
        <f>P89-Q89</f>
        <v>128</v>
      </c>
      <c r="S89" s="8">
        <f>O89-R89</f>
        <v>41788</v>
      </c>
      <c r="T89">
        <v>332</v>
      </c>
      <c r="U89">
        <v>194</v>
      </c>
      <c r="V89">
        <v>377</v>
      </c>
      <c r="W89">
        <v>149</v>
      </c>
      <c r="X89">
        <v>125</v>
      </c>
      <c r="Y89">
        <v>57</v>
      </c>
      <c r="Z89">
        <v>1234</v>
      </c>
      <c r="AA89">
        <f>Z89/P89</f>
        <v>6.7802197802197801</v>
      </c>
      <c r="AB89" s="14" t="s">
        <v>105</v>
      </c>
      <c r="AC89" s="13" t="s">
        <v>63</v>
      </c>
      <c r="AD89">
        <v>0</v>
      </c>
      <c r="AE89" t="str">
        <f>IF(AD89&gt;3, "Prefers Discount", "Discount Indifferent")</f>
        <v>Discount Indifferent</v>
      </c>
      <c r="AF89">
        <v>7</v>
      </c>
      <c r="AG89">
        <v>4</v>
      </c>
      <c r="AH89">
        <v>6</v>
      </c>
      <c r="AI89" t="str">
        <f>INDEX($AF$1:$AH$1,MATCH(MAX(AF89:AH89),AF89:AH89,0))</f>
        <v>Store_Orders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f>SUM(AK89:AO89)</f>
        <v>0</v>
      </c>
      <c r="AQ89" t="s">
        <v>67</v>
      </c>
      <c r="AR89">
        <v>0</v>
      </c>
      <c r="AS89" t="str">
        <f>IF(OR(AK89&gt;0, AL89&gt;0, AM89&gt;0, AN89&gt;0, AO89&gt;0), "Converted", "Not Converted")</f>
        <v>Not Converted</v>
      </c>
      <c r="AT89">
        <v>0</v>
      </c>
      <c r="AU89">
        <v>3</v>
      </c>
      <c r="AV89">
        <v>11</v>
      </c>
      <c r="AW89">
        <f>IF(Z89&gt;607, 4, 0)</f>
        <v>4</v>
      </c>
      <c r="AX89">
        <f>IF(AA89&gt;0.1497, 3, 0)</f>
        <v>3</v>
      </c>
      <c r="AY89">
        <f>IF(P89&gt;4031, 2, 0)</f>
        <v>0</v>
      </c>
      <c r="AZ89">
        <f>IF(H89&gt;51934.91, 1, 0)</f>
        <v>1</v>
      </c>
      <c r="BA89">
        <f>SUM(AW89:AZ89)</f>
        <v>8</v>
      </c>
      <c r="BB89" t="str">
        <f>VLOOKUP(BA89,'Standard Deviations'!$L$1:$M$11,2,TRUE)</f>
        <v>Platinum</v>
      </c>
    </row>
    <row r="90" spans="1:54" hidden="1">
      <c r="A90">
        <v>569</v>
      </c>
      <c r="B90">
        <v>1991</v>
      </c>
      <c r="C90">
        <f>2024-B90</f>
        <v>33</v>
      </c>
      <c r="D90" t="str">
        <f>VLOOKUP(B90,Reference!$A$1:$B$125, 2)</f>
        <v>Millennials</v>
      </c>
      <c r="E90" t="s">
        <v>54</v>
      </c>
      <c r="F90" t="str">
        <f>IF(E90="High School", "No College", "College")</f>
        <v>College</v>
      </c>
      <c r="G90" t="s">
        <v>60</v>
      </c>
      <c r="H90">
        <v>90273</v>
      </c>
      <c r="I90">
        <v>90273</v>
      </c>
      <c r="J90" s="4" t="s">
        <v>56</v>
      </c>
      <c r="K90">
        <v>0</v>
      </c>
      <c r="L90">
        <v>0</v>
      </c>
      <c r="M90" t="str">
        <f>IF(OR(K90&gt;0, L90&gt;0), "Parent", "Not Parent")</f>
        <v>Not Parent</v>
      </c>
      <c r="N90" t="s">
        <v>131</v>
      </c>
      <c r="O90" s="8">
        <v>41916</v>
      </c>
      <c r="P90" s="9">
        <f>O90-N90</f>
        <v>294</v>
      </c>
      <c r="Q90">
        <v>32</v>
      </c>
      <c r="R90" s="9">
        <f>P90-Q90</f>
        <v>262</v>
      </c>
      <c r="S90" s="8">
        <f>O90-R90</f>
        <v>41654</v>
      </c>
      <c r="T90">
        <v>704</v>
      </c>
      <c r="U90">
        <v>129</v>
      </c>
      <c r="V90">
        <v>853</v>
      </c>
      <c r="W90">
        <v>120</v>
      </c>
      <c r="X90">
        <v>74</v>
      </c>
      <c r="Y90">
        <v>111</v>
      </c>
      <c r="Z90">
        <v>1991</v>
      </c>
      <c r="AA90">
        <f>Z90/P90</f>
        <v>6.7721088435374153</v>
      </c>
      <c r="AB90" s="11" t="s">
        <v>105</v>
      </c>
      <c r="AC90" t="s">
        <v>59</v>
      </c>
      <c r="AD90">
        <v>1</v>
      </c>
      <c r="AE90" t="str">
        <f>IF(AD90&gt;3, "Prefers Discount", "Discount Indifferent")</f>
        <v>Discount Indifferent</v>
      </c>
      <c r="AF90">
        <v>7</v>
      </c>
      <c r="AG90">
        <v>5</v>
      </c>
      <c r="AH90">
        <v>6</v>
      </c>
      <c r="AI90" t="str">
        <f>INDEX($AF$1:$AH$1,MATCH(MAX(AF90:AH90),AF90:AH90,0))</f>
        <v>Store_Orders</v>
      </c>
      <c r="AJ90">
        <v>2</v>
      </c>
      <c r="AK90">
        <v>1</v>
      </c>
      <c r="AL90">
        <v>0</v>
      </c>
      <c r="AM90">
        <v>0</v>
      </c>
      <c r="AN90">
        <v>1</v>
      </c>
      <c r="AO90">
        <v>1</v>
      </c>
      <c r="AP90">
        <f>SUM(AK90:AO90)</f>
        <v>3</v>
      </c>
      <c r="AQ90" t="str">
        <f>INDEX($AK$1:$AO$1,MATCH(MAX(AK90:AO90),AK90:AO90,0))</f>
        <v>Converted_on_Camp1</v>
      </c>
      <c r="AR90">
        <v>1</v>
      </c>
      <c r="AS90" t="str">
        <f>IF(OR(AK90&gt;0, AL90&gt;0, AM90&gt;0, AN90&gt;0, AO90&gt;0), "Converted", "Not Converted")</f>
        <v>Converted</v>
      </c>
      <c r="AT90">
        <v>0</v>
      </c>
      <c r="AU90">
        <v>3</v>
      </c>
      <c r="AV90">
        <v>11</v>
      </c>
      <c r="AW90">
        <f>IF(Z90&gt;607, 4, 0)</f>
        <v>4</v>
      </c>
      <c r="AX90">
        <f>IF(AA90&gt;0.1497, 3, 0)</f>
        <v>3</v>
      </c>
      <c r="AY90">
        <f>IF(P90&gt;4031, 2, 0)</f>
        <v>0</v>
      </c>
      <c r="AZ90">
        <f>IF(H90&gt;51934.91, 1, 0)</f>
        <v>1</v>
      </c>
      <c r="BA90">
        <f>SUM(AW90:AZ90)</f>
        <v>8</v>
      </c>
      <c r="BB90" t="str">
        <f>VLOOKUP(BA90,'Standard Deviations'!$L$1:$M$11,2,TRUE)</f>
        <v>Platinum</v>
      </c>
    </row>
    <row r="91" spans="1:54">
      <c r="A91">
        <v>4138</v>
      </c>
      <c r="B91">
        <v>1962</v>
      </c>
      <c r="C91">
        <f>2024-B91</f>
        <v>62</v>
      </c>
      <c r="D91" t="str">
        <f>VLOOKUP(B91,Reference!$A$1:$B$125, 2)</f>
        <v>Boomers</v>
      </c>
      <c r="E91" t="s">
        <v>54</v>
      </c>
      <c r="F91" t="str">
        <f>IF(E91="High School", "No College", "College")</f>
        <v>College</v>
      </c>
      <c r="G91" t="s">
        <v>60</v>
      </c>
      <c r="H91">
        <v>76624</v>
      </c>
      <c r="I91">
        <v>76624</v>
      </c>
      <c r="J91" s="4" t="s">
        <v>56</v>
      </c>
      <c r="K91">
        <v>0</v>
      </c>
      <c r="L91">
        <v>1</v>
      </c>
      <c r="M91" t="str">
        <f>IF(OR(K91&gt;0, L91&gt;0), "Parent", "Not Parent")</f>
        <v>Parent</v>
      </c>
      <c r="N91" t="s">
        <v>122</v>
      </c>
      <c r="O91" s="8">
        <v>41916</v>
      </c>
      <c r="P91" s="9">
        <f>O91-N91</f>
        <v>133</v>
      </c>
      <c r="Q91">
        <v>68</v>
      </c>
      <c r="R91" s="9">
        <f>P91-Q91</f>
        <v>65</v>
      </c>
      <c r="S91" s="8">
        <f>O91-R91</f>
        <v>41851</v>
      </c>
      <c r="T91">
        <v>411</v>
      </c>
      <c r="U91">
        <v>106</v>
      </c>
      <c r="V91">
        <v>147</v>
      </c>
      <c r="W91">
        <v>54</v>
      </c>
      <c r="X91">
        <v>115</v>
      </c>
      <c r="Y91">
        <v>66</v>
      </c>
      <c r="Z91">
        <v>899</v>
      </c>
      <c r="AA91">
        <f>Z91/P91</f>
        <v>6.7593984962406015</v>
      </c>
      <c r="AB91" s="14" t="s">
        <v>105</v>
      </c>
      <c r="AC91" s="13" t="s">
        <v>63</v>
      </c>
      <c r="AD91">
        <v>1</v>
      </c>
      <c r="AE91" t="str">
        <f>IF(AD91&gt;3, "Prefers Discount", "Discount Indifferent")</f>
        <v>Discount Indifferent</v>
      </c>
      <c r="AF91">
        <v>7</v>
      </c>
      <c r="AG91">
        <v>5</v>
      </c>
      <c r="AH91">
        <v>10</v>
      </c>
      <c r="AI91" t="str">
        <f>INDEX($AF$1:$AH$1,MATCH(MAX(AF91:AH91),AF91:AH91,0))</f>
        <v>Catalog_Orders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>
        <f>SUM(AK91:AO91)</f>
        <v>1</v>
      </c>
      <c r="AQ91" t="str">
        <f>INDEX($AK$1:$AO$1,MATCH(MAX(AK91:AO91),AK91:AO91,0))</f>
        <v>Converted_on_Camp3</v>
      </c>
      <c r="AR91">
        <v>1</v>
      </c>
      <c r="AS91" t="str">
        <f>IF(OR(AK91&gt;0, AL91&gt;0, AM91&gt;0, AN91&gt;0, AO91&gt;0), "Converted", "Not Converted")</f>
        <v>Converted</v>
      </c>
      <c r="AT91">
        <v>0</v>
      </c>
      <c r="AU91">
        <v>3</v>
      </c>
      <c r="AV91">
        <v>11</v>
      </c>
      <c r="AW91">
        <f>IF(Z91&gt;607, 4, 0)</f>
        <v>4</v>
      </c>
      <c r="AX91">
        <f>IF(AA91&gt;0.1497, 3, 0)</f>
        <v>3</v>
      </c>
      <c r="AY91">
        <f>IF(P91&gt;4031, 2, 0)</f>
        <v>0</v>
      </c>
      <c r="AZ91">
        <f>IF(H91&gt;51934.91, 1, 0)</f>
        <v>1</v>
      </c>
      <c r="BA91">
        <f>SUM(AW91:AZ91)</f>
        <v>8</v>
      </c>
      <c r="BB91" t="str">
        <f>VLOOKUP(BA91,'Standard Deviations'!$L$1:$M$11,2,TRUE)</f>
        <v>Platinum</v>
      </c>
    </row>
    <row r="92" spans="1:54">
      <c r="A92">
        <v>3194</v>
      </c>
      <c r="B92">
        <v>1974</v>
      </c>
      <c r="C92">
        <f>2024-B92</f>
        <v>50</v>
      </c>
      <c r="D92" t="str">
        <f>VLOOKUP(B92,Reference!$A$1:$B$125, 2)</f>
        <v>Gen X</v>
      </c>
      <c r="E92" t="s">
        <v>68</v>
      </c>
      <c r="F92" t="str">
        <f>IF(E92="High School", "No College", "College")</f>
        <v>College</v>
      </c>
      <c r="G92" t="s">
        <v>60</v>
      </c>
      <c r="H92">
        <v>71466</v>
      </c>
      <c r="I92">
        <v>71466</v>
      </c>
      <c r="J92" s="4" t="s">
        <v>61</v>
      </c>
      <c r="K92">
        <v>0</v>
      </c>
      <c r="L92">
        <v>0</v>
      </c>
      <c r="M92" t="str">
        <f>IF(OR(K92&gt;0, L92&gt;0), "Parent", "Not Parent")</f>
        <v>Not Parent</v>
      </c>
      <c r="N92" t="s">
        <v>130</v>
      </c>
      <c r="O92" s="8">
        <v>41916</v>
      </c>
      <c r="P92" s="9">
        <f>O92-N92</f>
        <v>182</v>
      </c>
      <c r="Q92">
        <v>86</v>
      </c>
      <c r="R92" s="9">
        <f>P92-Q92</f>
        <v>96</v>
      </c>
      <c r="S92" s="8">
        <f>O92-R92</f>
        <v>41820</v>
      </c>
      <c r="T92">
        <v>412</v>
      </c>
      <c r="U92">
        <v>12</v>
      </c>
      <c r="V92">
        <v>546</v>
      </c>
      <c r="W92">
        <v>78</v>
      </c>
      <c r="X92">
        <v>182</v>
      </c>
      <c r="Y92">
        <v>0</v>
      </c>
      <c r="Z92">
        <v>1230</v>
      </c>
      <c r="AA92">
        <f>Z92/P92</f>
        <v>6.7582417582417582</v>
      </c>
      <c r="AB92" s="14" t="s">
        <v>105</v>
      </c>
      <c r="AC92" s="13" t="s">
        <v>63</v>
      </c>
      <c r="AD92">
        <v>1</v>
      </c>
      <c r="AE92" t="str">
        <f>IF(AD92&gt;3, "Prefers Discount", "Discount Indifferent")</f>
        <v>Discount Indifferent</v>
      </c>
      <c r="AF92">
        <v>10</v>
      </c>
      <c r="AG92">
        <v>4</v>
      </c>
      <c r="AH92">
        <v>4</v>
      </c>
      <c r="AI92" t="str">
        <f>INDEX($AF$1:$AH$1,MATCH(MAX(AF92:AH92),AF92:AH92,0))</f>
        <v>Store_Orders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f>SUM(AK92:AO92)</f>
        <v>0</v>
      </c>
      <c r="AQ92" t="s">
        <v>67</v>
      </c>
      <c r="AR92">
        <v>0</v>
      </c>
      <c r="AS92" t="str">
        <f>IF(OR(AK92&gt;0, AL92&gt;0, AM92&gt;0, AN92&gt;0, AO92&gt;0), "Converted", "Not Converted")</f>
        <v>Not Converted</v>
      </c>
      <c r="AT92">
        <v>0</v>
      </c>
      <c r="AU92">
        <v>3</v>
      </c>
      <c r="AV92">
        <v>11</v>
      </c>
      <c r="AW92">
        <f>IF(Z92&gt;607, 4, 0)</f>
        <v>4</v>
      </c>
      <c r="AX92">
        <f>IF(AA92&gt;0.1497, 3, 0)</f>
        <v>3</v>
      </c>
      <c r="AY92">
        <f>IF(P92&gt;4031, 2, 0)</f>
        <v>0</v>
      </c>
      <c r="AZ92">
        <f>IF(H92&gt;51934.91, 1, 0)</f>
        <v>1</v>
      </c>
      <c r="BA92">
        <f>SUM(AW92:AZ92)</f>
        <v>8</v>
      </c>
      <c r="BB92" t="str">
        <f>VLOOKUP(BA92,'Standard Deviations'!$L$1:$M$11,2,TRUE)</f>
        <v>Platinum</v>
      </c>
    </row>
    <row r="93" spans="1:54" hidden="1">
      <c r="A93">
        <v>1446</v>
      </c>
      <c r="B93">
        <v>1956</v>
      </c>
      <c r="C93">
        <f>2024-B93</f>
        <v>68</v>
      </c>
      <c r="D93" t="str">
        <f>VLOOKUP(B93,Reference!$A$1:$B$125, 2)</f>
        <v>Boomers</v>
      </c>
      <c r="E93" t="s">
        <v>64</v>
      </c>
      <c r="F93" t="str">
        <f>IF(E93="High School", "No College", "College")</f>
        <v>College</v>
      </c>
      <c r="G93" t="s">
        <v>60</v>
      </c>
      <c r="H93">
        <v>86424</v>
      </c>
      <c r="I93">
        <v>86424</v>
      </c>
      <c r="J93" s="4" t="s">
        <v>56</v>
      </c>
      <c r="K93">
        <v>0</v>
      </c>
      <c r="L93">
        <v>0</v>
      </c>
      <c r="M93" t="str">
        <f>IF(OR(K93&gt;0, L93&gt;0), "Parent", "Not Parent")</f>
        <v>Not Parent</v>
      </c>
      <c r="N93" t="s">
        <v>130</v>
      </c>
      <c r="O93" s="8">
        <v>41916</v>
      </c>
      <c r="P93" s="9">
        <f>O93-N93</f>
        <v>182</v>
      </c>
      <c r="Q93">
        <v>12</v>
      </c>
      <c r="R93" s="9">
        <f>P93-Q93</f>
        <v>170</v>
      </c>
      <c r="S93" s="8">
        <f>O93-R93</f>
        <v>41746</v>
      </c>
      <c r="T93">
        <v>387</v>
      </c>
      <c r="U93">
        <v>68</v>
      </c>
      <c r="V93">
        <v>569</v>
      </c>
      <c r="W93">
        <v>89</v>
      </c>
      <c r="X93">
        <v>45</v>
      </c>
      <c r="Y93">
        <v>68</v>
      </c>
      <c r="Z93">
        <v>1226</v>
      </c>
      <c r="AA93">
        <f>Z93/P93</f>
        <v>6.7362637362637363</v>
      </c>
      <c r="AB93" s="11" t="s">
        <v>105</v>
      </c>
      <c r="AC93" t="s">
        <v>59</v>
      </c>
      <c r="AD93">
        <v>1</v>
      </c>
      <c r="AE93" t="str">
        <f>IF(AD93&gt;3, "Prefers Discount", "Discount Indifferent")</f>
        <v>Discount Indifferent</v>
      </c>
      <c r="AF93">
        <v>12</v>
      </c>
      <c r="AG93">
        <v>6</v>
      </c>
      <c r="AH93">
        <v>9</v>
      </c>
      <c r="AI93" t="str">
        <f>INDEX($AF$1:$AH$1,MATCH(MAX(AF93:AH93),AF93:AH93,0))</f>
        <v>Store_Orders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f>SUM(AK93:AO93)</f>
        <v>0</v>
      </c>
      <c r="AQ93" t="s">
        <v>67</v>
      </c>
      <c r="AR93">
        <v>0</v>
      </c>
      <c r="AS93" t="str">
        <f>IF(OR(AK93&gt;0, AL93&gt;0, AM93&gt;0, AN93&gt;0, AO93&gt;0), "Converted", "Not Converted")</f>
        <v>Not Converted</v>
      </c>
      <c r="AT93">
        <v>0</v>
      </c>
      <c r="AU93">
        <v>3</v>
      </c>
      <c r="AV93">
        <v>11</v>
      </c>
      <c r="AW93">
        <f>IF(Z93&gt;607, 4, 0)</f>
        <v>4</v>
      </c>
      <c r="AX93">
        <f>IF(AA93&gt;0.1497, 3, 0)</f>
        <v>3</v>
      </c>
      <c r="AY93">
        <f>IF(P93&gt;4031, 2, 0)</f>
        <v>0</v>
      </c>
      <c r="AZ93">
        <f>IF(H93&gt;51934.91, 1, 0)</f>
        <v>1</v>
      </c>
      <c r="BA93">
        <f>SUM(AW93:AZ93)</f>
        <v>8</v>
      </c>
      <c r="BB93" t="str">
        <f>VLOOKUP(BA93,'Standard Deviations'!$L$1:$M$11,2,TRUE)</f>
        <v>Platinum</v>
      </c>
    </row>
    <row r="94" spans="1:54" hidden="1">
      <c r="A94">
        <v>10469</v>
      </c>
      <c r="B94">
        <v>1981</v>
      </c>
      <c r="C94">
        <f>2024-B94</f>
        <v>43</v>
      </c>
      <c r="D94" t="str">
        <f>VLOOKUP(B94,Reference!$A$1:$B$125, 2)</f>
        <v>Millennials</v>
      </c>
      <c r="E94" t="s">
        <v>54</v>
      </c>
      <c r="F94" t="str">
        <f>IF(E94="High School", "No College", "College")</f>
        <v>College</v>
      </c>
      <c r="G94" t="s">
        <v>65</v>
      </c>
      <c r="H94">
        <v>88325</v>
      </c>
      <c r="I94">
        <v>88325</v>
      </c>
      <c r="J94" s="4" t="s">
        <v>56</v>
      </c>
      <c r="K94">
        <v>0</v>
      </c>
      <c r="L94">
        <v>0</v>
      </c>
      <c r="M94" t="str">
        <f>IF(OR(K94&gt;0, L94&gt;0), "Parent", "Not Parent")</f>
        <v>Not Parent</v>
      </c>
      <c r="N94" t="s">
        <v>132</v>
      </c>
      <c r="O94" s="8">
        <v>41916</v>
      </c>
      <c r="P94" s="9">
        <f>O94-N94</f>
        <v>241</v>
      </c>
      <c r="Q94">
        <v>42</v>
      </c>
      <c r="R94" s="9">
        <f>P94-Q94</f>
        <v>199</v>
      </c>
      <c r="S94" s="8">
        <f>O94-R94</f>
        <v>41717</v>
      </c>
      <c r="T94">
        <v>519</v>
      </c>
      <c r="U94">
        <v>71</v>
      </c>
      <c r="V94">
        <v>860</v>
      </c>
      <c r="W94">
        <v>93</v>
      </c>
      <c r="X94">
        <v>27</v>
      </c>
      <c r="Y94">
        <v>53</v>
      </c>
      <c r="Z94">
        <v>1623</v>
      </c>
      <c r="AA94">
        <f>Z94/P94</f>
        <v>6.7344398340248963</v>
      </c>
      <c r="AB94" s="11" t="s">
        <v>105</v>
      </c>
      <c r="AC94" t="s">
        <v>59</v>
      </c>
      <c r="AD94">
        <v>1</v>
      </c>
      <c r="AE94" t="str">
        <f>IF(AD94&gt;3, "Prefers Discount", "Discount Indifferent")</f>
        <v>Discount Indifferent</v>
      </c>
      <c r="AF94">
        <v>9</v>
      </c>
      <c r="AG94">
        <v>6</v>
      </c>
      <c r="AH94">
        <v>2</v>
      </c>
      <c r="AI94" t="str">
        <f>INDEX($AF$1:$AH$1,MATCH(MAX(AF94:AH94),AF94:AH94,0))</f>
        <v>Store_Orders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f>SUM(AK94:AO94)</f>
        <v>0</v>
      </c>
      <c r="AQ94" t="s">
        <v>67</v>
      </c>
      <c r="AR94">
        <v>0</v>
      </c>
      <c r="AS94" t="str">
        <f>IF(OR(AK94&gt;0, AL94&gt;0, AM94&gt;0, AN94&gt;0, AO94&gt;0), "Converted", "Not Converted")</f>
        <v>Not Converted</v>
      </c>
      <c r="AT94">
        <v>0</v>
      </c>
      <c r="AU94">
        <v>3</v>
      </c>
      <c r="AV94">
        <v>11</v>
      </c>
      <c r="AW94">
        <f>IF(Z94&gt;607, 4, 0)</f>
        <v>4</v>
      </c>
      <c r="AX94">
        <f>IF(AA94&gt;0.1497, 3, 0)</f>
        <v>3</v>
      </c>
      <c r="AY94">
        <f>IF(P94&gt;4031, 2, 0)</f>
        <v>0</v>
      </c>
      <c r="AZ94">
        <f>IF(H94&gt;51934.91, 1, 0)</f>
        <v>1</v>
      </c>
      <c r="BA94">
        <f>SUM(AW94:AZ94)</f>
        <v>8</v>
      </c>
      <c r="BB94" t="str">
        <f>VLOOKUP(BA94,'Standard Deviations'!$L$1:$M$11,2,TRUE)</f>
        <v>Platinum</v>
      </c>
    </row>
    <row r="95" spans="1:54">
      <c r="A95">
        <v>10413</v>
      </c>
      <c r="B95">
        <v>1984</v>
      </c>
      <c r="C95">
        <f>2024-B95</f>
        <v>40</v>
      </c>
      <c r="D95" t="str">
        <f>VLOOKUP(B95,Reference!$A$1:$B$125, 2)</f>
        <v>Millennials</v>
      </c>
      <c r="E95" t="s">
        <v>54</v>
      </c>
      <c r="F95" t="str">
        <f>IF(E95="High School", "No College", "College")</f>
        <v>College</v>
      </c>
      <c r="G95" t="s">
        <v>55</v>
      </c>
      <c r="H95">
        <v>72570</v>
      </c>
      <c r="I95">
        <v>72570</v>
      </c>
      <c r="J95" s="4" t="s">
        <v>61</v>
      </c>
      <c r="K95">
        <v>0</v>
      </c>
      <c r="L95">
        <v>0</v>
      </c>
      <c r="M95" t="str">
        <f>IF(OR(K95&gt;0, L95&gt;0), "Parent", "Not Parent")</f>
        <v>Not Parent</v>
      </c>
      <c r="N95" t="s">
        <v>133</v>
      </c>
      <c r="O95" s="8">
        <v>41916</v>
      </c>
      <c r="P95" s="9">
        <f>O95-N95</f>
        <v>162</v>
      </c>
      <c r="Q95">
        <v>67</v>
      </c>
      <c r="R95" s="9">
        <f>P95-Q95</f>
        <v>95</v>
      </c>
      <c r="S95" s="8">
        <f>O95-R95</f>
        <v>41821</v>
      </c>
      <c r="T95">
        <v>274</v>
      </c>
      <c r="U95">
        <v>83</v>
      </c>
      <c r="V95">
        <v>216</v>
      </c>
      <c r="W95">
        <v>151</v>
      </c>
      <c r="X95">
        <v>141</v>
      </c>
      <c r="Y95">
        <v>224</v>
      </c>
      <c r="Z95">
        <v>1089</v>
      </c>
      <c r="AA95">
        <f>Z95/P95</f>
        <v>6.7222222222222223</v>
      </c>
      <c r="AB95" s="14" t="s">
        <v>105</v>
      </c>
      <c r="AC95" s="13" t="s">
        <v>63</v>
      </c>
      <c r="AD95">
        <v>1</v>
      </c>
      <c r="AE95" t="str">
        <f>IF(AD95&gt;3, "Prefers Discount", "Discount Indifferent")</f>
        <v>Discount Indifferent</v>
      </c>
      <c r="AF95">
        <v>12</v>
      </c>
      <c r="AG95">
        <v>4</v>
      </c>
      <c r="AH95">
        <v>6</v>
      </c>
      <c r="AI95" t="str">
        <f>INDEX($AF$1:$AH$1,MATCH(MAX(AF95:AH95),AF95:AH95,0))</f>
        <v>Store_Orders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f>SUM(AK95:AO95)</f>
        <v>0</v>
      </c>
      <c r="AQ95" t="s">
        <v>67</v>
      </c>
      <c r="AR95">
        <v>0</v>
      </c>
      <c r="AS95" t="str">
        <f>IF(OR(AK95&gt;0, AL95&gt;0, AM95&gt;0, AN95&gt;0, AO95&gt;0), "Converted", "Not Converted")</f>
        <v>Not Converted</v>
      </c>
      <c r="AT95">
        <v>0</v>
      </c>
      <c r="AU95">
        <v>3</v>
      </c>
      <c r="AV95">
        <v>11</v>
      </c>
      <c r="AW95">
        <f>IF(Z95&gt;607, 4, 0)</f>
        <v>4</v>
      </c>
      <c r="AX95">
        <f>IF(AA95&gt;0.1497, 3, 0)</f>
        <v>3</v>
      </c>
      <c r="AY95">
        <f>IF(P95&gt;4031, 2, 0)</f>
        <v>0</v>
      </c>
      <c r="AZ95">
        <f>IF(H95&gt;51934.91, 1, 0)</f>
        <v>1</v>
      </c>
      <c r="BA95">
        <f>SUM(AW95:AZ95)</f>
        <v>8</v>
      </c>
      <c r="BB95" t="str">
        <f>VLOOKUP(BA95,'Standard Deviations'!$L$1:$M$11,2,TRUE)</f>
        <v>Platinum</v>
      </c>
    </row>
    <row r="96" spans="1:54" hidden="1">
      <c r="A96">
        <v>10949</v>
      </c>
      <c r="B96">
        <v>1963</v>
      </c>
      <c r="C96">
        <f>2024-B96</f>
        <v>61</v>
      </c>
      <c r="D96" t="str">
        <f>VLOOKUP(B96,Reference!$A$1:$B$125, 2)</f>
        <v>Boomers</v>
      </c>
      <c r="E96" t="s">
        <v>68</v>
      </c>
      <c r="F96" t="str">
        <f>IF(E96="High School", "No College", "College")</f>
        <v>College</v>
      </c>
      <c r="G96" t="s">
        <v>71</v>
      </c>
      <c r="H96">
        <v>72968</v>
      </c>
      <c r="I96">
        <v>72968</v>
      </c>
      <c r="J96" s="4" t="s">
        <v>61</v>
      </c>
      <c r="K96">
        <v>0</v>
      </c>
      <c r="L96">
        <v>0</v>
      </c>
      <c r="M96" t="str">
        <f>IF(OR(K96&gt;0, L96&gt;0), "Parent", "Not Parent")</f>
        <v>Not Parent</v>
      </c>
      <c r="N96" t="s">
        <v>134</v>
      </c>
      <c r="O96" s="8">
        <v>41916</v>
      </c>
      <c r="P96" s="9">
        <f>O96-N96</f>
        <v>292</v>
      </c>
      <c r="Q96">
        <v>8</v>
      </c>
      <c r="R96" s="9">
        <f>P96-Q96</f>
        <v>284</v>
      </c>
      <c r="S96" s="8">
        <f>O96-R96</f>
        <v>41632</v>
      </c>
      <c r="T96">
        <v>1092</v>
      </c>
      <c r="U96">
        <v>37</v>
      </c>
      <c r="V96">
        <v>592</v>
      </c>
      <c r="W96">
        <v>145</v>
      </c>
      <c r="X96">
        <v>37</v>
      </c>
      <c r="Y96">
        <v>55</v>
      </c>
      <c r="Z96">
        <v>1958</v>
      </c>
      <c r="AA96">
        <f>Z96/P96</f>
        <v>6.7054794520547949</v>
      </c>
      <c r="AB96" s="11" t="s">
        <v>105</v>
      </c>
      <c r="AC96" t="s">
        <v>59</v>
      </c>
      <c r="AD96">
        <v>1</v>
      </c>
      <c r="AE96" t="str">
        <f>IF(AD96&gt;3, "Prefers Discount", "Discount Indifferent")</f>
        <v>Discount Indifferent</v>
      </c>
      <c r="AF96">
        <v>8</v>
      </c>
      <c r="AG96">
        <v>5</v>
      </c>
      <c r="AH96">
        <v>5</v>
      </c>
      <c r="AI96" t="str">
        <f>INDEX($AF$1:$AH$1,MATCH(MAX(AF96:AH96),AF96:AH96,0))</f>
        <v>Store_Orders</v>
      </c>
      <c r="AJ96">
        <v>3</v>
      </c>
      <c r="AK96">
        <v>1</v>
      </c>
      <c r="AL96">
        <v>0</v>
      </c>
      <c r="AM96">
        <v>0</v>
      </c>
      <c r="AN96">
        <v>0</v>
      </c>
      <c r="AO96">
        <v>0</v>
      </c>
      <c r="AP96">
        <f>SUM(AK96:AO96)</f>
        <v>1</v>
      </c>
      <c r="AQ96" t="str">
        <f>INDEX($AK$1:$AO$1,MATCH(MAX(AK96:AO96),AK96:AO96,0))</f>
        <v>Converted_on_Camp1</v>
      </c>
      <c r="AR96">
        <v>1</v>
      </c>
      <c r="AS96" t="str">
        <f>IF(OR(AK96&gt;0, AL96&gt;0, AM96&gt;0, AN96&gt;0, AO96&gt;0), "Converted", "Not Converted")</f>
        <v>Converted</v>
      </c>
      <c r="AT96">
        <v>0</v>
      </c>
      <c r="AU96">
        <v>3</v>
      </c>
      <c r="AV96">
        <v>11</v>
      </c>
      <c r="AW96">
        <f>IF(Z96&gt;607, 4, 0)</f>
        <v>4</v>
      </c>
      <c r="AX96">
        <f>IF(AA96&gt;0.1497, 3, 0)</f>
        <v>3</v>
      </c>
      <c r="AY96">
        <f>IF(P96&gt;4031, 2, 0)</f>
        <v>0</v>
      </c>
      <c r="AZ96">
        <f>IF(H96&gt;51934.91, 1, 0)</f>
        <v>1</v>
      </c>
      <c r="BA96">
        <f>SUM(AW96:AZ96)</f>
        <v>8</v>
      </c>
      <c r="BB96" t="str">
        <f>VLOOKUP(BA96,'Standard Deviations'!$L$1:$M$11,2,TRUE)</f>
        <v>Platinum</v>
      </c>
    </row>
    <row r="97" spans="1:54">
      <c r="A97">
        <v>7106</v>
      </c>
      <c r="B97">
        <v>1943</v>
      </c>
      <c r="C97">
        <f>2024-B97</f>
        <v>81</v>
      </c>
      <c r="D97" t="str">
        <f>VLOOKUP(B97,Reference!$A$1:$B$125, 2)</f>
        <v>Silent</v>
      </c>
      <c r="E97" t="s">
        <v>68</v>
      </c>
      <c r="F97" t="str">
        <f>IF(E97="High School", "No College", "College")</f>
        <v>College</v>
      </c>
      <c r="G97" t="s">
        <v>55</v>
      </c>
      <c r="H97">
        <v>75865</v>
      </c>
      <c r="I97">
        <v>75865</v>
      </c>
      <c r="J97" s="4" t="s">
        <v>56</v>
      </c>
      <c r="K97">
        <v>0</v>
      </c>
      <c r="L97">
        <v>0</v>
      </c>
      <c r="M97" t="str">
        <f>IF(OR(K97&gt;0, L97&gt;0), "Parent", "Not Parent")</f>
        <v>Not Parent</v>
      </c>
      <c r="N97" t="s">
        <v>100</v>
      </c>
      <c r="O97" s="8">
        <v>41916</v>
      </c>
      <c r="P97" s="9">
        <f>O97-N97</f>
        <v>187</v>
      </c>
      <c r="Q97">
        <v>73</v>
      </c>
      <c r="R97" s="9">
        <f>P97-Q97</f>
        <v>114</v>
      </c>
      <c r="S97" s="8">
        <f>O97-R97</f>
        <v>41802</v>
      </c>
      <c r="T97">
        <v>483</v>
      </c>
      <c r="U97">
        <v>0</v>
      </c>
      <c r="V97">
        <v>591</v>
      </c>
      <c r="W97">
        <v>156</v>
      </c>
      <c r="X97">
        <v>0</v>
      </c>
      <c r="Y97">
        <v>12</v>
      </c>
      <c r="Z97">
        <v>1242</v>
      </c>
      <c r="AA97">
        <f>Z97/P97</f>
        <v>6.641711229946524</v>
      </c>
      <c r="AB97" s="14" t="s">
        <v>105</v>
      </c>
      <c r="AC97" s="13" t="s">
        <v>63</v>
      </c>
      <c r="AD97">
        <v>1</v>
      </c>
      <c r="AE97" t="str">
        <f>IF(AD97&gt;3, "Prefers Discount", "Discount Indifferent")</f>
        <v>Discount Indifferent</v>
      </c>
      <c r="AF97">
        <v>10</v>
      </c>
      <c r="AG97">
        <v>3</v>
      </c>
      <c r="AH97">
        <v>5</v>
      </c>
      <c r="AI97" t="str">
        <f>INDEX($AF$1:$AH$1,MATCH(MAX(AF97:AH97),AF97:AH97,0))</f>
        <v>Store_Orders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f>SUM(AK97:AO97)</f>
        <v>0</v>
      </c>
      <c r="AQ97" t="s">
        <v>67</v>
      </c>
      <c r="AR97">
        <v>0</v>
      </c>
      <c r="AS97" t="str">
        <f>IF(OR(AK97&gt;0, AL97&gt;0, AM97&gt;0, AN97&gt;0, AO97&gt;0), "Converted", "Not Converted")</f>
        <v>Not Converted</v>
      </c>
      <c r="AT97">
        <v>0</v>
      </c>
      <c r="AU97">
        <v>3</v>
      </c>
      <c r="AV97">
        <v>11</v>
      </c>
      <c r="AW97">
        <f>IF(Z97&gt;607, 4, 0)</f>
        <v>4</v>
      </c>
      <c r="AX97">
        <f>IF(AA97&gt;0.1497, 3, 0)</f>
        <v>3</v>
      </c>
      <c r="AY97">
        <f>IF(P97&gt;4031, 2, 0)</f>
        <v>0</v>
      </c>
      <c r="AZ97">
        <f>IF(H97&gt;51934.91, 1, 0)</f>
        <v>1</v>
      </c>
      <c r="BA97">
        <f>SUM(AW97:AZ97)</f>
        <v>8</v>
      </c>
      <c r="BB97" t="str">
        <f>VLOOKUP(BA97,'Standard Deviations'!$L$1:$M$11,2,TRUE)</f>
        <v>Platinum</v>
      </c>
    </row>
    <row r="98" spans="1:54" hidden="1">
      <c r="A98">
        <v>8746</v>
      </c>
      <c r="B98">
        <v>1989</v>
      </c>
      <c r="C98">
        <f>2024-B98</f>
        <v>35</v>
      </c>
      <c r="D98" t="str">
        <f>VLOOKUP(B98,Reference!$A$1:$B$125, 2)</f>
        <v>Millennials</v>
      </c>
      <c r="E98" t="s">
        <v>54</v>
      </c>
      <c r="F98" t="str">
        <f>IF(E98="High School", "No College", "College")</f>
        <v>College</v>
      </c>
      <c r="G98" t="s">
        <v>55</v>
      </c>
      <c r="H98">
        <v>75433</v>
      </c>
      <c r="I98">
        <v>75433</v>
      </c>
      <c r="J98" s="4" t="s">
        <v>56</v>
      </c>
      <c r="K98">
        <v>1</v>
      </c>
      <c r="L98">
        <v>0</v>
      </c>
      <c r="M98" t="str">
        <f>IF(OR(K98&gt;0, L98&gt;0), "Parent", "Not Parent")</f>
        <v>Parent</v>
      </c>
      <c r="N98" t="s">
        <v>130</v>
      </c>
      <c r="O98" s="8">
        <v>41916</v>
      </c>
      <c r="P98" s="9">
        <f>O98-N98</f>
        <v>182</v>
      </c>
      <c r="Q98">
        <v>28</v>
      </c>
      <c r="R98" s="9">
        <f>P98-Q98</f>
        <v>154</v>
      </c>
      <c r="S98" s="8">
        <f>O98-R98</f>
        <v>41762</v>
      </c>
      <c r="T98">
        <v>800</v>
      </c>
      <c r="U98">
        <v>0</v>
      </c>
      <c r="V98">
        <v>297</v>
      </c>
      <c r="W98">
        <v>0</v>
      </c>
      <c r="X98">
        <v>34</v>
      </c>
      <c r="Y98">
        <v>57</v>
      </c>
      <c r="Z98">
        <v>1188</v>
      </c>
      <c r="AA98">
        <f>Z98/P98</f>
        <v>6.5274725274725274</v>
      </c>
      <c r="AB98" s="11" t="s">
        <v>105</v>
      </c>
      <c r="AC98" t="s">
        <v>59</v>
      </c>
      <c r="AD98">
        <v>2</v>
      </c>
      <c r="AE98" t="str">
        <f>IF(AD98&gt;3, "Prefers Discount", "Discount Indifferent")</f>
        <v>Discount Indifferent</v>
      </c>
      <c r="AF98">
        <v>10</v>
      </c>
      <c r="AG98">
        <v>2</v>
      </c>
      <c r="AH98">
        <v>5</v>
      </c>
      <c r="AI98" t="str">
        <f>INDEX($AF$1:$AH$1,MATCH(MAX(AF98:AH98),AF98:AH98,0))</f>
        <v>Store_Orders</v>
      </c>
      <c r="AJ98">
        <v>6</v>
      </c>
      <c r="AK98">
        <v>1</v>
      </c>
      <c r="AL98">
        <v>0</v>
      </c>
      <c r="AM98">
        <v>0</v>
      </c>
      <c r="AN98">
        <v>1</v>
      </c>
      <c r="AO98">
        <v>0</v>
      </c>
      <c r="AP98">
        <f>SUM(AK98:AO98)</f>
        <v>2</v>
      </c>
      <c r="AQ98" t="str">
        <f>INDEX($AK$1:$AO$1,MATCH(MAX(AK98:AO98),AK98:AO98,0))</f>
        <v>Converted_on_Camp1</v>
      </c>
      <c r="AR98">
        <v>1</v>
      </c>
      <c r="AS98" t="str">
        <f>IF(OR(AK98&gt;0, AL98&gt;0, AM98&gt;0, AN98&gt;0, AO98&gt;0), "Converted", "Not Converted")</f>
        <v>Converted</v>
      </c>
      <c r="AT98">
        <v>0</v>
      </c>
      <c r="AU98">
        <v>3</v>
      </c>
      <c r="AV98">
        <v>11</v>
      </c>
      <c r="AW98">
        <f>IF(Z98&gt;607, 4, 0)</f>
        <v>4</v>
      </c>
      <c r="AX98">
        <f>IF(AA98&gt;0.1497, 3, 0)</f>
        <v>3</v>
      </c>
      <c r="AY98">
        <f>IF(P98&gt;4031, 2, 0)</f>
        <v>0</v>
      </c>
      <c r="AZ98">
        <f>IF(H98&gt;51934.91, 1, 0)</f>
        <v>1</v>
      </c>
      <c r="BA98">
        <f>SUM(AW98:AZ98)</f>
        <v>8</v>
      </c>
      <c r="BB98" t="str">
        <f>VLOOKUP(BA98,'Standard Deviations'!$L$1:$M$11,2,TRUE)</f>
        <v>Platinum</v>
      </c>
    </row>
    <row r="99" spans="1:54">
      <c r="A99">
        <v>5046</v>
      </c>
      <c r="B99">
        <v>1958</v>
      </c>
      <c r="C99">
        <f>2024-B99</f>
        <v>66</v>
      </c>
      <c r="D99" t="str">
        <f>VLOOKUP(B99,Reference!$A$1:$B$125, 2)</f>
        <v>Boomers</v>
      </c>
      <c r="E99" t="s">
        <v>54</v>
      </c>
      <c r="F99" t="str">
        <f>IF(E99="High School", "No College", "College")</f>
        <v>College</v>
      </c>
      <c r="G99" t="s">
        <v>71</v>
      </c>
      <c r="H99">
        <v>78331</v>
      </c>
      <c r="I99">
        <v>78331</v>
      </c>
      <c r="J99" s="4" t="s">
        <v>56</v>
      </c>
      <c r="K99">
        <v>0</v>
      </c>
      <c r="L99">
        <v>1</v>
      </c>
      <c r="M99" t="str">
        <f>IF(OR(K99&gt;0, L99&gt;0), "Parent", "Not Parent")</f>
        <v>Parent</v>
      </c>
      <c r="N99" t="s">
        <v>135</v>
      </c>
      <c r="O99" s="8">
        <v>41916</v>
      </c>
      <c r="P99" s="9">
        <f>O99-N99</f>
        <v>254</v>
      </c>
      <c r="Q99">
        <v>97</v>
      </c>
      <c r="R99" s="9">
        <f>P99-Q99</f>
        <v>157</v>
      </c>
      <c r="S99" s="8">
        <f>O99-R99</f>
        <v>41759</v>
      </c>
      <c r="T99">
        <v>756</v>
      </c>
      <c r="U99">
        <v>138</v>
      </c>
      <c r="V99">
        <v>354</v>
      </c>
      <c r="W99">
        <v>160</v>
      </c>
      <c r="X99">
        <v>169</v>
      </c>
      <c r="Y99">
        <v>61</v>
      </c>
      <c r="Z99">
        <v>1638</v>
      </c>
      <c r="AA99">
        <f>Z99/P99</f>
        <v>6.4488188976377954</v>
      </c>
      <c r="AB99" s="14" t="s">
        <v>105</v>
      </c>
      <c r="AC99" s="13" t="s">
        <v>63</v>
      </c>
      <c r="AD99">
        <v>2</v>
      </c>
      <c r="AE99" t="str">
        <f>IF(AD99&gt;3, "Prefers Discount", "Discount Indifferent")</f>
        <v>Discount Indifferent</v>
      </c>
      <c r="AF99">
        <v>7</v>
      </c>
      <c r="AG99">
        <v>10</v>
      </c>
      <c r="AH99">
        <v>6</v>
      </c>
      <c r="AI99" t="str">
        <f>INDEX($AF$1:$AH$1,MATCH(MAX(AF99:AH99),AF99:AH99,0))</f>
        <v>Web_Orders</v>
      </c>
      <c r="AJ99">
        <v>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f>SUM(AK99:AO99)</f>
        <v>0</v>
      </c>
      <c r="AQ99" t="s">
        <v>67</v>
      </c>
      <c r="AR99">
        <v>0</v>
      </c>
      <c r="AS99" t="str">
        <f>IF(OR(AK99&gt;0, AL99&gt;0, AM99&gt;0, AN99&gt;0, AO99&gt;0), "Converted", "Not Converted")</f>
        <v>Not Converted</v>
      </c>
      <c r="AT99">
        <v>0</v>
      </c>
      <c r="AU99">
        <v>3</v>
      </c>
      <c r="AV99">
        <v>11</v>
      </c>
      <c r="AW99">
        <f>IF(Z99&gt;607, 4, 0)</f>
        <v>4</v>
      </c>
      <c r="AX99">
        <f>IF(AA99&gt;0.1497, 3, 0)</f>
        <v>3</v>
      </c>
      <c r="AY99">
        <f>IF(P99&gt;4031, 2, 0)</f>
        <v>0</v>
      </c>
      <c r="AZ99">
        <f>IF(H99&gt;51934.91, 1, 0)</f>
        <v>1</v>
      </c>
      <c r="BA99">
        <f>SUM(AW99:AZ99)</f>
        <v>8</v>
      </c>
      <c r="BB99" t="str">
        <f>VLOOKUP(BA99,'Standard Deviations'!$L$1:$M$11,2,TRUE)</f>
        <v>Platinum</v>
      </c>
    </row>
    <row r="100" spans="1:54" hidden="1">
      <c r="A100">
        <v>9369</v>
      </c>
      <c r="B100">
        <v>1979</v>
      </c>
      <c r="C100">
        <f>2024-B100</f>
        <v>45</v>
      </c>
      <c r="D100" t="str">
        <f>VLOOKUP(B100,Reference!$A$1:$B$125, 2)</f>
        <v>Gen X</v>
      </c>
      <c r="E100" t="s">
        <v>74</v>
      </c>
      <c r="F100" t="str">
        <f>IF(E100="High School", "No College", "College")</f>
        <v>College</v>
      </c>
      <c r="G100" t="s">
        <v>60</v>
      </c>
      <c r="H100">
        <v>88194</v>
      </c>
      <c r="I100">
        <v>88194</v>
      </c>
      <c r="J100" s="4" t="s">
        <v>56</v>
      </c>
      <c r="K100">
        <v>0</v>
      </c>
      <c r="L100">
        <v>1</v>
      </c>
      <c r="M100" t="str">
        <f>IF(OR(K100&gt;0, L100&gt;0), "Parent", "Not Parent")</f>
        <v>Parent</v>
      </c>
      <c r="N100" t="s">
        <v>136</v>
      </c>
      <c r="O100" s="8">
        <v>41916</v>
      </c>
      <c r="P100" s="9">
        <f>O100-N100</f>
        <v>199</v>
      </c>
      <c r="Q100">
        <v>19</v>
      </c>
      <c r="R100" s="9">
        <f>P100-Q100</f>
        <v>180</v>
      </c>
      <c r="S100" s="8">
        <f>O100-R100</f>
        <v>41736</v>
      </c>
      <c r="T100">
        <v>688</v>
      </c>
      <c r="U100">
        <v>14</v>
      </c>
      <c r="V100">
        <v>309</v>
      </c>
      <c r="W100">
        <v>201</v>
      </c>
      <c r="X100">
        <v>24</v>
      </c>
      <c r="Y100">
        <v>38</v>
      </c>
      <c r="Z100">
        <v>1274</v>
      </c>
      <c r="AA100">
        <f>Z100/P100</f>
        <v>6.4020100502512562</v>
      </c>
      <c r="AB100" s="11" t="s">
        <v>105</v>
      </c>
      <c r="AC100" t="s">
        <v>59</v>
      </c>
      <c r="AD100">
        <v>1</v>
      </c>
      <c r="AE100" t="str">
        <f>IF(AD100&gt;3, "Prefers Discount", "Discount Indifferent")</f>
        <v>Discount Indifferent</v>
      </c>
      <c r="AF100">
        <v>10</v>
      </c>
      <c r="AG100">
        <v>11</v>
      </c>
      <c r="AH100">
        <v>10</v>
      </c>
      <c r="AI100" t="str">
        <f>INDEX($AF$1:$AH$1,MATCH(MAX(AF100:AH100),AF100:AH100,0))</f>
        <v>Web_Orders</v>
      </c>
      <c r="AJ100">
        <v>5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f>SUM(AK100:AO100)</f>
        <v>2</v>
      </c>
      <c r="AQ100" t="str">
        <f>INDEX($AK$1:$AO$1,MATCH(MAX(AK100:AO100),AK100:AO100,0))</f>
        <v>Converted_on_Camp1</v>
      </c>
      <c r="AR100">
        <v>1</v>
      </c>
      <c r="AS100" t="str">
        <f>IF(OR(AK100&gt;0, AL100&gt;0, AM100&gt;0, AN100&gt;0, AO100&gt;0), "Converted", "Not Converted")</f>
        <v>Converted</v>
      </c>
      <c r="AT100">
        <v>0</v>
      </c>
      <c r="AU100">
        <v>3</v>
      </c>
      <c r="AV100">
        <v>11</v>
      </c>
      <c r="AW100">
        <f>IF(Z100&gt;607, 4, 0)</f>
        <v>4</v>
      </c>
      <c r="AX100">
        <f>IF(AA100&gt;0.1497, 3, 0)</f>
        <v>3</v>
      </c>
      <c r="AY100">
        <f>IF(P100&gt;4031, 2, 0)</f>
        <v>0</v>
      </c>
      <c r="AZ100">
        <f>IF(H100&gt;51934.91, 1, 0)</f>
        <v>1</v>
      </c>
      <c r="BA100">
        <f>SUM(AW100:AZ100)</f>
        <v>8</v>
      </c>
      <c r="BB100" t="str">
        <f>VLOOKUP(BA100,'Standard Deviations'!$L$1:$M$11,2,TRUE)</f>
        <v>Platinum</v>
      </c>
    </row>
    <row r="101" spans="1:54" hidden="1">
      <c r="A101">
        <v>8318</v>
      </c>
      <c r="B101">
        <v>1979</v>
      </c>
      <c r="C101">
        <f>2024-B101</f>
        <v>45</v>
      </c>
      <c r="D101" t="str">
        <f>VLOOKUP(B101,Reference!$A$1:$B$125, 2)</f>
        <v>Gen X</v>
      </c>
      <c r="E101" t="s">
        <v>54</v>
      </c>
      <c r="F101" t="str">
        <f>IF(E101="High School", "No College", "College")</f>
        <v>College</v>
      </c>
      <c r="G101" t="s">
        <v>65</v>
      </c>
      <c r="H101">
        <v>90300</v>
      </c>
      <c r="I101">
        <v>90300</v>
      </c>
      <c r="J101" s="4" t="s">
        <v>56</v>
      </c>
      <c r="K101">
        <v>0</v>
      </c>
      <c r="L101">
        <v>0</v>
      </c>
      <c r="M101" t="str">
        <f>IF(OR(K101&gt;0, L101&gt;0), "Parent", "Not Parent")</f>
        <v>Not Parent</v>
      </c>
      <c r="N101" t="s">
        <v>137</v>
      </c>
      <c r="O101" s="8">
        <v>41916</v>
      </c>
      <c r="P101" s="9">
        <f>O101-N101</f>
        <v>274</v>
      </c>
      <c r="Q101">
        <v>7</v>
      </c>
      <c r="R101" s="9">
        <f>P101-Q101</f>
        <v>267</v>
      </c>
      <c r="S101" s="8">
        <f>O101-R101</f>
        <v>41649</v>
      </c>
      <c r="T101">
        <v>594</v>
      </c>
      <c r="U101">
        <v>134</v>
      </c>
      <c r="V101">
        <v>786</v>
      </c>
      <c r="W101">
        <v>33</v>
      </c>
      <c r="X101">
        <v>134</v>
      </c>
      <c r="Y101">
        <v>57</v>
      </c>
      <c r="Z101">
        <v>1738</v>
      </c>
      <c r="AA101">
        <f>Z101/P101</f>
        <v>6.3430656934306571</v>
      </c>
      <c r="AB101" s="11" t="s">
        <v>105</v>
      </c>
      <c r="AC101" t="s">
        <v>59</v>
      </c>
      <c r="AD101">
        <v>0</v>
      </c>
      <c r="AE101" t="str">
        <f>IF(AD101&gt;3, "Prefers Discount", "Discount Indifferent")</f>
        <v>Discount Indifferent</v>
      </c>
      <c r="AF101">
        <v>8</v>
      </c>
      <c r="AG101">
        <v>5</v>
      </c>
      <c r="AH101">
        <v>6</v>
      </c>
      <c r="AI101" t="str">
        <f>INDEX($AF$1:$AH$1,MATCH(MAX(AF101:AH101),AF101:AH101,0))</f>
        <v>Store_Orders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f>SUM(AK101:AO101)</f>
        <v>1</v>
      </c>
      <c r="AQ101" t="str">
        <f>INDEX($AK$1:$AO$1,MATCH(MAX(AK101:AO101),AK101:AO101,0))</f>
        <v>Converted_on_Camp5</v>
      </c>
      <c r="AR101">
        <v>1</v>
      </c>
      <c r="AS101" t="str">
        <f>IF(OR(AK101&gt;0, AL101&gt;0, AM101&gt;0, AN101&gt;0, AO101&gt;0), "Converted", "Not Converted")</f>
        <v>Converted</v>
      </c>
      <c r="AT101">
        <v>0</v>
      </c>
      <c r="AU101">
        <v>3</v>
      </c>
      <c r="AV101">
        <v>11</v>
      </c>
      <c r="AW101">
        <f>IF(Z101&gt;607, 4, 0)</f>
        <v>4</v>
      </c>
      <c r="AX101">
        <f>IF(AA101&gt;0.1497, 3, 0)</f>
        <v>3</v>
      </c>
      <c r="AY101">
        <f>IF(P101&gt;4031, 2, 0)</f>
        <v>0</v>
      </c>
      <c r="AZ101">
        <f>IF(H101&gt;51934.91, 1, 0)</f>
        <v>1</v>
      </c>
      <c r="BA101">
        <f>SUM(AW101:AZ101)</f>
        <v>8</v>
      </c>
      <c r="BB101" t="str">
        <f>VLOOKUP(BA101,'Standard Deviations'!$L$1:$M$11,2,TRUE)</f>
        <v>Platinum</v>
      </c>
    </row>
    <row r="102" spans="1:54">
      <c r="A102">
        <v>1139</v>
      </c>
      <c r="B102">
        <v>1984</v>
      </c>
      <c r="C102">
        <f>2024-B102</f>
        <v>40</v>
      </c>
      <c r="D102" t="str">
        <f>VLOOKUP(B102,Reference!$A$1:$B$125, 2)</f>
        <v>Millennials</v>
      </c>
      <c r="E102" t="s">
        <v>68</v>
      </c>
      <c r="F102" t="str">
        <f>IF(E102="High School", "No College", "College")</f>
        <v>College</v>
      </c>
      <c r="G102" t="s">
        <v>55</v>
      </c>
      <c r="H102">
        <v>73356</v>
      </c>
      <c r="I102">
        <v>73356</v>
      </c>
      <c r="J102" s="4" t="s">
        <v>61</v>
      </c>
      <c r="K102">
        <v>0</v>
      </c>
      <c r="L102">
        <v>0</v>
      </c>
      <c r="M102" t="str">
        <f>IF(OR(K102&gt;0, L102&gt;0), "Parent", "Not Parent")</f>
        <v>Not Parent</v>
      </c>
      <c r="N102" t="s">
        <v>138</v>
      </c>
      <c r="O102" s="8">
        <v>41916</v>
      </c>
      <c r="P102" s="9">
        <f>O102-N102</f>
        <v>240</v>
      </c>
      <c r="Q102">
        <v>56</v>
      </c>
      <c r="R102" s="9">
        <f>P102-Q102</f>
        <v>184</v>
      </c>
      <c r="S102" s="8">
        <f>O102-R102</f>
        <v>41732</v>
      </c>
      <c r="T102">
        <v>1050</v>
      </c>
      <c r="U102">
        <v>14</v>
      </c>
      <c r="V102">
        <v>322</v>
      </c>
      <c r="W102">
        <v>0</v>
      </c>
      <c r="X102">
        <v>14</v>
      </c>
      <c r="Y102">
        <v>112</v>
      </c>
      <c r="Z102">
        <v>1512</v>
      </c>
      <c r="AA102">
        <f>Z102/P102</f>
        <v>6.3</v>
      </c>
      <c r="AB102" s="14" t="s">
        <v>105</v>
      </c>
      <c r="AC102" s="13" t="s">
        <v>63</v>
      </c>
      <c r="AD102">
        <v>1</v>
      </c>
      <c r="AE102" t="str">
        <f>IF(AD102&gt;3, "Prefers Discount", "Discount Indifferent")</f>
        <v>Discount Indifferent</v>
      </c>
      <c r="AF102">
        <v>5</v>
      </c>
      <c r="AG102">
        <v>5</v>
      </c>
      <c r="AH102">
        <v>11</v>
      </c>
      <c r="AI102" t="str">
        <f>INDEX($AF$1:$AH$1,MATCH(MAX(AF102:AH102),AF102:AH102,0))</f>
        <v>Catalog_Orders</v>
      </c>
      <c r="AJ102">
        <v>2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f>SUM(AK102:AO102)</f>
        <v>3</v>
      </c>
      <c r="AQ102" t="str">
        <f>INDEX($AK$1:$AO$1,MATCH(MAX(AK102:AO102),AK102:AO102,0))</f>
        <v>Converted_on_Camp1</v>
      </c>
      <c r="AR102">
        <v>1</v>
      </c>
      <c r="AS102" t="str">
        <f>IF(OR(AK102&gt;0, AL102&gt;0, AM102&gt;0, AN102&gt;0, AO102&gt;0), "Converted", "Not Converted")</f>
        <v>Converted</v>
      </c>
      <c r="AT102">
        <v>0</v>
      </c>
      <c r="AU102">
        <v>3</v>
      </c>
      <c r="AV102">
        <v>11</v>
      </c>
      <c r="AW102">
        <f>IF(Z102&gt;607, 4, 0)</f>
        <v>4</v>
      </c>
      <c r="AX102">
        <f>IF(AA102&gt;0.1497, 3, 0)</f>
        <v>3</v>
      </c>
      <c r="AY102">
        <f>IF(P102&gt;4031, 2, 0)</f>
        <v>0</v>
      </c>
      <c r="AZ102">
        <f>IF(H102&gt;51934.91, 1, 0)</f>
        <v>1</v>
      </c>
      <c r="BA102">
        <f>SUM(AW102:AZ102)</f>
        <v>8</v>
      </c>
      <c r="BB102" t="str">
        <f>VLOOKUP(BA102,'Standard Deviations'!$L$1:$M$11,2,TRUE)</f>
        <v>Platinum</v>
      </c>
    </row>
    <row r="103" spans="1:54" hidden="1">
      <c r="A103">
        <v>6248</v>
      </c>
      <c r="B103">
        <v>1947</v>
      </c>
      <c r="C103">
        <f>2024-B103</f>
        <v>77</v>
      </c>
      <c r="D103" t="str">
        <f>VLOOKUP(B103,Reference!$A$1:$B$125, 2)</f>
        <v>Boomers</v>
      </c>
      <c r="E103" t="s">
        <v>64</v>
      </c>
      <c r="F103" t="str">
        <f>IF(E103="High School", "No College", "College")</f>
        <v>College</v>
      </c>
      <c r="G103" t="s">
        <v>60</v>
      </c>
      <c r="H103">
        <v>91712</v>
      </c>
      <c r="I103">
        <v>91712</v>
      </c>
      <c r="J103" s="4" t="s">
        <v>56</v>
      </c>
      <c r="K103">
        <v>0</v>
      </c>
      <c r="L103">
        <v>0</v>
      </c>
      <c r="M103" t="str">
        <f>IF(OR(K103&gt;0, L103&gt;0), "Parent", "Not Parent")</f>
        <v>Not Parent</v>
      </c>
      <c r="N103" t="s">
        <v>139</v>
      </c>
      <c r="O103" s="8">
        <v>41916</v>
      </c>
      <c r="P103" s="9">
        <f>O103-N103</f>
        <v>352</v>
      </c>
      <c r="Q103">
        <v>47</v>
      </c>
      <c r="R103" s="9">
        <f>P103-Q103</f>
        <v>305</v>
      </c>
      <c r="S103" s="8">
        <f>O103-R103</f>
        <v>41611</v>
      </c>
      <c r="T103">
        <v>1276</v>
      </c>
      <c r="U103">
        <v>24</v>
      </c>
      <c r="V103">
        <v>746</v>
      </c>
      <c r="W103">
        <v>94</v>
      </c>
      <c r="X103">
        <v>29</v>
      </c>
      <c r="Y103">
        <v>48</v>
      </c>
      <c r="Z103">
        <v>2217</v>
      </c>
      <c r="AA103">
        <f>Z103/P103</f>
        <v>6.2982954545454541</v>
      </c>
      <c r="AB103" s="11" t="s">
        <v>105</v>
      </c>
      <c r="AC103" t="s">
        <v>59</v>
      </c>
      <c r="AD103">
        <v>0</v>
      </c>
      <c r="AE103" t="str">
        <f>IF(AD103&gt;3, "Prefers Discount", "Discount Indifferent")</f>
        <v>Discount Indifferent</v>
      </c>
      <c r="AF103">
        <v>11</v>
      </c>
      <c r="AG103">
        <v>9</v>
      </c>
      <c r="AH103">
        <v>7</v>
      </c>
      <c r="AI103" t="str">
        <f>INDEX($AF$1:$AH$1,MATCH(MAX(AF103:AH103),AF103:AH103,0))</f>
        <v>Store_Orders</v>
      </c>
      <c r="AJ103">
        <v>3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f>SUM(AK103:AO103)</f>
        <v>1</v>
      </c>
      <c r="AQ103" t="str">
        <f>INDEX($AK$1:$AO$1,MATCH(MAX(AK103:AO103),AK103:AO103,0))</f>
        <v>Converted_on_Camp5</v>
      </c>
      <c r="AR103">
        <v>1</v>
      </c>
      <c r="AS103" t="str">
        <f>IF(OR(AK103&gt;0, AL103&gt;0, AM103&gt;0, AN103&gt;0, AO103&gt;0), "Converted", "Not Converted")</f>
        <v>Converted</v>
      </c>
      <c r="AT103">
        <v>0</v>
      </c>
      <c r="AU103">
        <v>3</v>
      </c>
      <c r="AV103">
        <v>11</v>
      </c>
      <c r="AW103">
        <f>IF(Z103&gt;607, 4, 0)</f>
        <v>4</v>
      </c>
      <c r="AX103">
        <f>IF(AA103&gt;0.1497, 3, 0)</f>
        <v>3</v>
      </c>
      <c r="AY103">
        <f>IF(P103&gt;4031, 2, 0)</f>
        <v>0</v>
      </c>
      <c r="AZ103">
        <f>IF(H103&gt;51934.91, 1, 0)</f>
        <v>1</v>
      </c>
      <c r="BA103">
        <f>SUM(AW103:AZ103)</f>
        <v>8</v>
      </c>
      <c r="BB103" t="str">
        <f>VLOOKUP(BA103,'Standard Deviations'!$L$1:$M$11,2,TRUE)</f>
        <v>Platinum</v>
      </c>
    </row>
    <row r="104" spans="1:54" hidden="1">
      <c r="A104">
        <v>5303</v>
      </c>
      <c r="B104">
        <v>1974</v>
      </c>
      <c r="C104">
        <f>2024-B104</f>
        <v>50</v>
      </c>
      <c r="D104" t="str">
        <f>VLOOKUP(B104,Reference!$A$1:$B$125, 2)</f>
        <v>Gen X</v>
      </c>
      <c r="E104" t="s">
        <v>68</v>
      </c>
      <c r="F104" t="str">
        <f>IF(E104="High School", "No College", "College")</f>
        <v>College</v>
      </c>
      <c r="G104" t="s">
        <v>65</v>
      </c>
      <c r="H104">
        <v>79632</v>
      </c>
      <c r="I104">
        <v>79632</v>
      </c>
      <c r="J104" s="4" t="s">
        <v>56</v>
      </c>
      <c r="K104">
        <v>0</v>
      </c>
      <c r="L104">
        <v>0</v>
      </c>
      <c r="M104" t="str">
        <f>IF(OR(K104&gt;0, L104&gt;0), "Parent", "Not Parent")</f>
        <v>Not Parent</v>
      </c>
      <c r="N104" t="s">
        <v>140</v>
      </c>
      <c r="O104" s="8">
        <v>41916</v>
      </c>
      <c r="P104" s="9">
        <f>O104-N104</f>
        <v>179</v>
      </c>
      <c r="Q104">
        <v>42</v>
      </c>
      <c r="R104" s="9">
        <f>P104-Q104</f>
        <v>137</v>
      </c>
      <c r="S104" s="8">
        <f>O104-R104</f>
        <v>41779</v>
      </c>
      <c r="T104">
        <v>471</v>
      </c>
      <c r="U104">
        <v>0</v>
      </c>
      <c r="V104">
        <v>510</v>
      </c>
      <c r="W104">
        <v>99</v>
      </c>
      <c r="X104">
        <v>21</v>
      </c>
      <c r="Y104">
        <v>12</v>
      </c>
      <c r="Z104">
        <v>1113</v>
      </c>
      <c r="AA104">
        <f>Z104/P104</f>
        <v>6.2178770949720672</v>
      </c>
      <c r="AB104" s="11" t="s">
        <v>105</v>
      </c>
      <c r="AC104" t="s">
        <v>59</v>
      </c>
      <c r="AD104">
        <v>1</v>
      </c>
      <c r="AE104" t="str">
        <f>IF(AD104&gt;3, "Prefers Discount", "Discount Indifferent")</f>
        <v>Discount Indifferent</v>
      </c>
      <c r="AF104">
        <v>9</v>
      </c>
      <c r="AG104">
        <v>6</v>
      </c>
      <c r="AH104">
        <v>4</v>
      </c>
      <c r="AI104" t="str">
        <f>INDEX($AF$1:$AH$1,MATCH(MAX(AF104:AH104),AF104:AH104,0))</f>
        <v>Store_Orders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f>SUM(AK104:AO104)</f>
        <v>0</v>
      </c>
      <c r="AQ104" t="s">
        <v>67</v>
      </c>
      <c r="AR104">
        <v>0</v>
      </c>
      <c r="AS104" t="str">
        <f>IF(OR(AK104&gt;0, AL104&gt;0, AM104&gt;0, AN104&gt;0, AO104&gt;0), "Converted", "Not Converted")</f>
        <v>Not Converted</v>
      </c>
      <c r="AT104">
        <v>0</v>
      </c>
      <c r="AU104">
        <v>3</v>
      </c>
      <c r="AV104">
        <v>11</v>
      </c>
      <c r="AW104">
        <f>IF(Z104&gt;607, 4, 0)</f>
        <v>4</v>
      </c>
      <c r="AX104">
        <f>IF(AA104&gt;0.1497, 3, 0)</f>
        <v>3</v>
      </c>
      <c r="AY104">
        <f>IF(P104&gt;4031, 2, 0)</f>
        <v>0</v>
      </c>
      <c r="AZ104">
        <f>IF(H104&gt;51934.91, 1, 0)</f>
        <v>1</v>
      </c>
      <c r="BA104">
        <f>SUM(AW104:AZ104)</f>
        <v>8</v>
      </c>
      <c r="BB104" t="str">
        <f>VLOOKUP(BA104,'Standard Deviations'!$L$1:$M$11,2,TRUE)</f>
        <v>Platinum</v>
      </c>
    </row>
    <row r="105" spans="1:54" hidden="1">
      <c r="A105">
        <v>6384</v>
      </c>
      <c r="B105">
        <v>1978</v>
      </c>
      <c r="C105">
        <f>2024-B105</f>
        <v>46</v>
      </c>
      <c r="D105" t="str">
        <f>VLOOKUP(B105,Reference!$A$1:$B$125, 2)</f>
        <v>Gen X</v>
      </c>
      <c r="E105" t="s">
        <v>54</v>
      </c>
      <c r="F105" t="str">
        <f>IF(E105="High School", "No College", "College")</f>
        <v>College</v>
      </c>
      <c r="G105" t="s">
        <v>71</v>
      </c>
      <c r="H105">
        <v>71022</v>
      </c>
      <c r="I105">
        <v>71022</v>
      </c>
      <c r="J105" s="4" t="s">
        <v>61</v>
      </c>
      <c r="K105">
        <v>0</v>
      </c>
      <c r="L105">
        <v>1</v>
      </c>
      <c r="M105" t="str">
        <f>IF(OR(K105&gt;0, L105&gt;0), "Parent", "Not Parent")</f>
        <v>Parent</v>
      </c>
      <c r="N105" t="s">
        <v>141</v>
      </c>
      <c r="O105" s="8">
        <v>41916</v>
      </c>
      <c r="P105" s="9">
        <f>O105-N105</f>
        <v>235</v>
      </c>
      <c r="Q105">
        <v>30</v>
      </c>
      <c r="R105" s="9">
        <f>P105-Q105</f>
        <v>205</v>
      </c>
      <c r="S105" s="8">
        <f>O105-R105</f>
        <v>41711</v>
      </c>
      <c r="T105">
        <v>909</v>
      </c>
      <c r="U105">
        <v>12</v>
      </c>
      <c r="V105">
        <v>278</v>
      </c>
      <c r="W105">
        <v>0</v>
      </c>
      <c r="X105">
        <v>12</v>
      </c>
      <c r="Y105">
        <v>242</v>
      </c>
      <c r="Z105">
        <v>1453</v>
      </c>
      <c r="AA105">
        <f>Z105/P105</f>
        <v>6.182978723404255</v>
      </c>
      <c r="AB105" s="11" t="s">
        <v>105</v>
      </c>
      <c r="AC105" t="s">
        <v>59</v>
      </c>
      <c r="AD105">
        <v>3</v>
      </c>
      <c r="AE105" t="str">
        <f>IF(AD105&gt;3, "Prefers Discount", "Discount Indifferent")</f>
        <v>Discount Indifferent</v>
      </c>
      <c r="AF105">
        <v>11</v>
      </c>
      <c r="AG105">
        <v>5</v>
      </c>
      <c r="AH105">
        <v>2</v>
      </c>
      <c r="AI105" t="str">
        <f>INDEX($AF$1:$AH$1,MATCH(MAX(AF105:AH105),AF105:AH105,0))</f>
        <v>Store_Orders</v>
      </c>
      <c r="AJ105">
        <v>8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f>SUM(AK105:AO105)</f>
        <v>1</v>
      </c>
      <c r="AQ105" t="str">
        <f>INDEX($AK$1:$AO$1,MATCH(MAX(AK105:AO105),AK105:AO105,0))</f>
        <v>Converted_on_Camp3</v>
      </c>
      <c r="AR105">
        <v>1</v>
      </c>
      <c r="AS105" t="str">
        <f>IF(OR(AK105&gt;0, AL105&gt;0, AM105&gt;0, AN105&gt;0, AO105&gt;0), "Converted", "Not Converted")</f>
        <v>Converted</v>
      </c>
      <c r="AT105">
        <v>0</v>
      </c>
      <c r="AU105">
        <v>3</v>
      </c>
      <c r="AV105">
        <v>11</v>
      </c>
      <c r="AW105">
        <f>IF(Z105&gt;607, 4, 0)</f>
        <v>4</v>
      </c>
      <c r="AX105">
        <f>IF(AA105&gt;0.1497, 3, 0)</f>
        <v>3</v>
      </c>
      <c r="AY105">
        <f>IF(P105&gt;4031, 2, 0)</f>
        <v>0</v>
      </c>
      <c r="AZ105">
        <f>IF(H105&gt;51934.91, 1, 0)</f>
        <v>1</v>
      </c>
      <c r="BA105">
        <f>SUM(AW105:AZ105)</f>
        <v>8</v>
      </c>
      <c r="BB105" t="str">
        <f>VLOOKUP(BA105,'Standard Deviations'!$L$1:$M$11,2,TRUE)</f>
        <v>Platinum</v>
      </c>
    </row>
    <row r="106" spans="1:54">
      <c r="A106">
        <v>4508</v>
      </c>
      <c r="B106">
        <v>1952</v>
      </c>
      <c r="C106">
        <f>2024-B106</f>
        <v>72</v>
      </c>
      <c r="D106" t="str">
        <f>VLOOKUP(B106,Reference!$A$1:$B$125, 2)</f>
        <v>Boomers</v>
      </c>
      <c r="E106" t="s">
        <v>54</v>
      </c>
      <c r="F106" t="str">
        <f>IF(E106="High School", "No College", "College")</f>
        <v>College</v>
      </c>
      <c r="G106" t="s">
        <v>60</v>
      </c>
      <c r="H106">
        <v>75127</v>
      </c>
      <c r="I106">
        <v>75127</v>
      </c>
      <c r="J106" s="4" t="s">
        <v>56</v>
      </c>
      <c r="K106">
        <v>0</v>
      </c>
      <c r="L106">
        <v>0</v>
      </c>
      <c r="M106" t="str">
        <f>IF(OR(K106&gt;0, L106&gt;0), "Parent", "Not Parent")</f>
        <v>Not Parent</v>
      </c>
      <c r="N106" t="s">
        <v>124</v>
      </c>
      <c r="O106" s="8">
        <v>41916</v>
      </c>
      <c r="P106" s="9">
        <f>O106-N106</f>
        <v>135</v>
      </c>
      <c r="Q106">
        <v>92</v>
      </c>
      <c r="R106" s="9">
        <f>P106-Q106</f>
        <v>43</v>
      </c>
      <c r="S106" s="8">
        <f>O106-R106</f>
        <v>41873</v>
      </c>
      <c r="T106">
        <v>203</v>
      </c>
      <c r="U106">
        <v>35</v>
      </c>
      <c r="V106">
        <v>305</v>
      </c>
      <c r="W106">
        <v>46</v>
      </c>
      <c r="X106">
        <v>17</v>
      </c>
      <c r="Y106">
        <v>227</v>
      </c>
      <c r="Z106">
        <v>833</v>
      </c>
      <c r="AA106">
        <f>Z106/P106</f>
        <v>6.1703703703703701</v>
      </c>
      <c r="AB106" s="14" t="s">
        <v>105</v>
      </c>
      <c r="AC106" s="13" t="s">
        <v>63</v>
      </c>
      <c r="AD106">
        <v>1</v>
      </c>
      <c r="AE106" t="str">
        <f>IF(AD106&gt;3, "Prefers Discount", "Discount Indifferent")</f>
        <v>Discount Indifferent</v>
      </c>
      <c r="AF106">
        <v>5</v>
      </c>
      <c r="AG106">
        <v>2</v>
      </c>
      <c r="AH106">
        <v>11</v>
      </c>
      <c r="AI106" t="str">
        <f>INDEX($AF$1:$AH$1,MATCH(MAX(AF106:AH106),AF106:AH106,0))</f>
        <v>Catalog_Orders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f>SUM(AK106:AO106)</f>
        <v>0</v>
      </c>
      <c r="AQ106" t="s">
        <v>67</v>
      </c>
      <c r="AR106">
        <v>0</v>
      </c>
      <c r="AS106" t="str">
        <f>IF(OR(AK106&gt;0, AL106&gt;0, AM106&gt;0, AN106&gt;0, AO106&gt;0), "Converted", "Not Converted")</f>
        <v>Not Converted</v>
      </c>
      <c r="AT106">
        <v>0</v>
      </c>
      <c r="AU106">
        <v>3</v>
      </c>
      <c r="AV106">
        <v>11</v>
      </c>
      <c r="AW106">
        <f>IF(Z106&gt;607, 4, 0)</f>
        <v>4</v>
      </c>
      <c r="AX106">
        <f>IF(AA106&gt;0.1497, 3, 0)</f>
        <v>3</v>
      </c>
      <c r="AY106">
        <f>IF(P106&gt;4031, 2, 0)</f>
        <v>0</v>
      </c>
      <c r="AZ106">
        <f>IF(H106&gt;51934.91, 1, 0)</f>
        <v>1</v>
      </c>
      <c r="BA106">
        <f>SUM(AW106:AZ106)</f>
        <v>8</v>
      </c>
      <c r="BB106" t="str">
        <f>VLOOKUP(BA106,'Standard Deviations'!$L$1:$M$11,2,TRUE)</f>
        <v>Platinum</v>
      </c>
    </row>
    <row r="107" spans="1:54">
      <c r="A107">
        <v>4843</v>
      </c>
      <c r="B107">
        <v>1952</v>
      </c>
      <c r="C107">
        <f>2024-B107</f>
        <v>72</v>
      </c>
      <c r="D107" t="str">
        <f>VLOOKUP(B107,Reference!$A$1:$B$125, 2)</f>
        <v>Boomers</v>
      </c>
      <c r="E107" t="s">
        <v>54</v>
      </c>
      <c r="F107" t="str">
        <f>IF(E107="High School", "No College", "College")</f>
        <v>College</v>
      </c>
      <c r="G107" t="s">
        <v>60</v>
      </c>
      <c r="H107">
        <v>75127</v>
      </c>
      <c r="I107">
        <v>75127</v>
      </c>
      <c r="J107" s="4" t="s">
        <v>56</v>
      </c>
      <c r="K107">
        <v>0</v>
      </c>
      <c r="L107">
        <v>0</v>
      </c>
      <c r="M107" t="str">
        <f>IF(OR(K107&gt;0, L107&gt;0), "Parent", "Not Parent")</f>
        <v>Not Parent</v>
      </c>
      <c r="N107" t="s">
        <v>124</v>
      </c>
      <c r="O107" s="8">
        <v>41916</v>
      </c>
      <c r="P107" s="9">
        <f>O107-N107</f>
        <v>135</v>
      </c>
      <c r="Q107">
        <v>92</v>
      </c>
      <c r="R107" s="9">
        <f>P107-Q107</f>
        <v>43</v>
      </c>
      <c r="S107" s="8">
        <f>O107-R107</f>
        <v>41873</v>
      </c>
      <c r="T107">
        <v>203</v>
      </c>
      <c r="U107">
        <v>35</v>
      </c>
      <c r="V107">
        <v>305</v>
      </c>
      <c r="W107">
        <v>46</v>
      </c>
      <c r="X107">
        <v>17</v>
      </c>
      <c r="Y107">
        <v>227</v>
      </c>
      <c r="Z107">
        <v>833</v>
      </c>
      <c r="AA107">
        <f>Z107/P107</f>
        <v>6.1703703703703701</v>
      </c>
      <c r="AB107" s="14" t="s">
        <v>105</v>
      </c>
      <c r="AC107" s="13" t="s">
        <v>63</v>
      </c>
      <c r="AD107">
        <v>1</v>
      </c>
      <c r="AE107" t="str">
        <f>IF(AD107&gt;3, "Prefers Discount", "Discount Indifferent")</f>
        <v>Discount Indifferent</v>
      </c>
      <c r="AF107">
        <v>5</v>
      </c>
      <c r="AG107">
        <v>2</v>
      </c>
      <c r="AH107">
        <v>11</v>
      </c>
      <c r="AI107" t="str">
        <f>INDEX($AF$1:$AH$1,MATCH(MAX(AF107:AH107),AF107:AH107,0))</f>
        <v>Catalog_Orders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f>SUM(AK107:AO107)</f>
        <v>0</v>
      </c>
      <c r="AQ107" t="s">
        <v>67</v>
      </c>
      <c r="AR107">
        <v>0</v>
      </c>
      <c r="AS107" t="str">
        <f>IF(OR(AK107&gt;0, AL107&gt;0, AM107&gt;0, AN107&gt;0, AO107&gt;0), "Converted", "Not Converted")</f>
        <v>Not Converted</v>
      </c>
      <c r="AT107">
        <v>0</v>
      </c>
      <c r="AU107">
        <v>3</v>
      </c>
      <c r="AV107">
        <v>11</v>
      </c>
      <c r="AW107">
        <f>IF(Z107&gt;607, 4, 0)</f>
        <v>4</v>
      </c>
      <c r="AX107">
        <f>IF(AA107&gt;0.1497, 3, 0)</f>
        <v>3</v>
      </c>
      <c r="AY107">
        <f>IF(P107&gt;4031, 2, 0)</f>
        <v>0</v>
      </c>
      <c r="AZ107">
        <f>IF(H107&gt;51934.91, 1, 0)</f>
        <v>1</v>
      </c>
      <c r="BA107">
        <f>SUM(AW107:AZ107)</f>
        <v>8</v>
      </c>
      <c r="BB107" t="str">
        <f>VLOOKUP(BA107,'Standard Deviations'!$L$1:$M$11,2,TRUE)</f>
        <v>Platinum</v>
      </c>
    </row>
    <row r="108" spans="1:54" hidden="1">
      <c r="A108">
        <v>843</v>
      </c>
      <c r="B108">
        <v>1971</v>
      </c>
      <c r="C108">
        <f>2024-B108</f>
        <v>53</v>
      </c>
      <c r="D108" t="str">
        <f>VLOOKUP(B108,Reference!$A$1:$B$125, 2)</f>
        <v>Gen X</v>
      </c>
      <c r="E108" t="s">
        <v>54</v>
      </c>
      <c r="F108" t="str">
        <f>IF(E108="High School", "No College", "College")</f>
        <v>College</v>
      </c>
      <c r="G108" t="s">
        <v>55</v>
      </c>
      <c r="H108">
        <v>64722</v>
      </c>
      <c r="I108">
        <v>64722</v>
      </c>
      <c r="J108" s="4" t="s">
        <v>61</v>
      </c>
      <c r="K108">
        <v>1</v>
      </c>
      <c r="L108">
        <v>0</v>
      </c>
      <c r="M108" t="str">
        <f>IF(OR(K108&gt;0, L108&gt;0), "Parent", "Not Parent")</f>
        <v>Parent</v>
      </c>
      <c r="N108" t="s">
        <v>142</v>
      </c>
      <c r="O108" s="8">
        <v>41916</v>
      </c>
      <c r="P108" s="9">
        <f>O108-N108</f>
        <v>131</v>
      </c>
      <c r="Q108">
        <v>47</v>
      </c>
      <c r="R108" s="9">
        <f>P108-Q108</f>
        <v>84</v>
      </c>
      <c r="S108" s="8">
        <f>O108-R108</f>
        <v>41832</v>
      </c>
      <c r="T108">
        <v>303</v>
      </c>
      <c r="U108">
        <v>0</v>
      </c>
      <c r="V108">
        <v>280</v>
      </c>
      <c r="W108">
        <v>60</v>
      </c>
      <c r="X108">
        <v>147</v>
      </c>
      <c r="Y108">
        <v>15</v>
      </c>
      <c r="Z108">
        <v>805</v>
      </c>
      <c r="AA108">
        <f>Z108/P108</f>
        <v>6.1450381679389317</v>
      </c>
      <c r="AB108" s="11" t="s">
        <v>105</v>
      </c>
      <c r="AC108" t="s">
        <v>59</v>
      </c>
      <c r="AD108">
        <v>4</v>
      </c>
      <c r="AE108" t="str">
        <f>IF(AD108&gt;3, "Prefers Discount", "Discount Indifferent")</f>
        <v>Prefers Discount</v>
      </c>
      <c r="AF108">
        <v>11</v>
      </c>
      <c r="AG108">
        <v>8</v>
      </c>
      <c r="AH108">
        <v>2</v>
      </c>
      <c r="AI108" t="str">
        <f>INDEX($AF$1:$AH$1,MATCH(MAX(AF108:AH108),AF108:AH108,0))</f>
        <v>Store_Orders</v>
      </c>
      <c r="AJ108">
        <v>6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f>SUM(AK108:AO108)</f>
        <v>0</v>
      </c>
      <c r="AQ108" t="s">
        <v>67</v>
      </c>
      <c r="AR108">
        <v>0</v>
      </c>
      <c r="AS108" t="str">
        <f>IF(OR(AK108&gt;0, AL108&gt;0, AM108&gt;0, AN108&gt;0, AO108&gt;0), "Converted", "Not Converted")</f>
        <v>Not Converted</v>
      </c>
      <c r="AT108">
        <v>0</v>
      </c>
      <c r="AU108">
        <v>3</v>
      </c>
      <c r="AV108">
        <v>11</v>
      </c>
      <c r="AW108">
        <f>IF(Z108&gt;607, 4, 0)</f>
        <v>4</v>
      </c>
      <c r="AX108">
        <f>IF(AA108&gt;0.1497, 3, 0)</f>
        <v>3</v>
      </c>
      <c r="AY108">
        <f>IF(P108&gt;4031, 2, 0)</f>
        <v>0</v>
      </c>
      <c r="AZ108">
        <f>IF(H108&gt;51934.91, 1, 0)</f>
        <v>1</v>
      </c>
      <c r="BA108">
        <f>SUM(AW108:AZ108)</f>
        <v>8</v>
      </c>
      <c r="BB108" t="str">
        <f>VLOOKUP(BA108,'Standard Deviations'!$L$1:$M$11,2,TRUE)</f>
        <v>Platinum</v>
      </c>
    </row>
    <row r="109" spans="1:54">
      <c r="A109">
        <v>1553</v>
      </c>
      <c r="B109">
        <v>1946</v>
      </c>
      <c r="C109">
        <f>2024-B109</f>
        <v>78</v>
      </c>
      <c r="D109" t="str">
        <f>VLOOKUP(B109,Reference!$A$1:$B$125, 2)</f>
        <v>Boomers</v>
      </c>
      <c r="E109" t="s">
        <v>54</v>
      </c>
      <c r="F109" t="str">
        <f>IF(E109="High School", "No College", "College")</f>
        <v>College</v>
      </c>
      <c r="G109" t="s">
        <v>65</v>
      </c>
      <c r="H109">
        <v>82657</v>
      </c>
      <c r="I109">
        <v>82657</v>
      </c>
      <c r="J109" s="4" t="s">
        <v>56</v>
      </c>
      <c r="K109">
        <v>0</v>
      </c>
      <c r="L109">
        <v>0</v>
      </c>
      <c r="M109" t="str">
        <f>IF(OR(K109&gt;0, L109&gt;0), "Parent", "Not Parent")</f>
        <v>Not Parent</v>
      </c>
      <c r="N109" t="s">
        <v>143</v>
      </c>
      <c r="O109" s="8">
        <v>41916</v>
      </c>
      <c r="P109" s="9">
        <f>O109-N109</f>
        <v>372</v>
      </c>
      <c r="Q109">
        <v>71</v>
      </c>
      <c r="R109" s="9">
        <f>P109-Q109</f>
        <v>301</v>
      </c>
      <c r="S109" s="8">
        <f>O109-R109</f>
        <v>41615</v>
      </c>
      <c r="T109">
        <v>966</v>
      </c>
      <c r="U109">
        <v>168</v>
      </c>
      <c r="V109">
        <v>672</v>
      </c>
      <c r="W109">
        <v>246</v>
      </c>
      <c r="X109">
        <v>105</v>
      </c>
      <c r="Y109">
        <v>126</v>
      </c>
      <c r="Z109">
        <v>2283</v>
      </c>
      <c r="AA109">
        <f>Z109/P109</f>
        <v>6.137096774193548</v>
      </c>
      <c r="AB109" s="14" t="s">
        <v>105</v>
      </c>
      <c r="AC109" s="13" t="s">
        <v>63</v>
      </c>
      <c r="AD109">
        <v>1</v>
      </c>
      <c r="AE109" t="str">
        <f>IF(AD109&gt;3, "Prefers Discount", "Discount Indifferent")</f>
        <v>Discount Indifferent</v>
      </c>
      <c r="AF109">
        <v>10</v>
      </c>
      <c r="AG109">
        <v>7</v>
      </c>
      <c r="AH109">
        <v>5</v>
      </c>
      <c r="AI109" t="str">
        <f>INDEX($AF$1:$AH$1,MATCH(MAX(AF109:AH109),AF109:AH109,0))</f>
        <v>Store_Orders</v>
      </c>
      <c r="AJ109">
        <v>4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f>SUM(AK109:AO109)</f>
        <v>2</v>
      </c>
      <c r="AQ109" t="str">
        <f>INDEX($AK$1:$AO$1,MATCH(MAX(AK109:AO109),AK109:AO109,0))</f>
        <v>Converted_on_Camp1</v>
      </c>
      <c r="AR109">
        <v>1</v>
      </c>
      <c r="AS109" t="str">
        <f>IF(OR(AK109&gt;0, AL109&gt;0, AM109&gt;0, AN109&gt;0, AO109&gt;0), "Converted", "Not Converted")</f>
        <v>Converted</v>
      </c>
      <c r="AT109">
        <v>0</v>
      </c>
      <c r="AU109">
        <v>3</v>
      </c>
      <c r="AV109">
        <v>11</v>
      </c>
      <c r="AW109">
        <f>IF(Z109&gt;607, 4, 0)</f>
        <v>4</v>
      </c>
      <c r="AX109">
        <f>IF(AA109&gt;0.1497, 3, 0)</f>
        <v>3</v>
      </c>
      <c r="AY109">
        <f>IF(P109&gt;4031, 2, 0)</f>
        <v>0</v>
      </c>
      <c r="AZ109">
        <f>IF(H109&gt;51934.91, 1, 0)</f>
        <v>1</v>
      </c>
      <c r="BA109">
        <f>SUM(AW109:AZ109)</f>
        <v>8</v>
      </c>
      <c r="BB109" t="str">
        <f>VLOOKUP(BA109,'Standard Deviations'!$L$1:$M$11,2,TRUE)</f>
        <v>Platinum</v>
      </c>
    </row>
    <row r="110" spans="1:54">
      <c r="A110">
        <v>313</v>
      </c>
      <c r="B110">
        <v>1968</v>
      </c>
      <c r="C110">
        <f>2024-B110</f>
        <v>56</v>
      </c>
      <c r="D110" t="str">
        <f>VLOOKUP(B110,Reference!$A$1:$B$125, 2)</f>
        <v>Gen X</v>
      </c>
      <c r="E110" t="s">
        <v>54</v>
      </c>
      <c r="F110" t="str">
        <f>IF(E110="High School", "No College", "College")</f>
        <v>College</v>
      </c>
      <c r="G110" t="s">
        <v>89</v>
      </c>
      <c r="H110">
        <v>73455</v>
      </c>
      <c r="I110">
        <v>73455</v>
      </c>
      <c r="J110" s="4" t="s">
        <v>61</v>
      </c>
      <c r="K110">
        <v>0</v>
      </c>
      <c r="L110">
        <v>0</v>
      </c>
      <c r="M110" t="str">
        <f>IF(OR(K110&gt;0, L110&gt;0), "Parent", "Not Parent")</f>
        <v>Not Parent</v>
      </c>
      <c r="N110" t="s">
        <v>144</v>
      </c>
      <c r="O110" s="8">
        <v>41916</v>
      </c>
      <c r="P110" s="9">
        <f>O110-N110</f>
        <v>341</v>
      </c>
      <c r="Q110">
        <v>98</v>
      </c>
      <c r="R110" s="9">
        <f>P110-Q110</f>
        <v>243</v>
      </c>
      <c r="S110" s="8">
        <f>O110-R110</f>
        <v>41673</v>
      </c>
      <c r="T110">
        <v>901</v>
      </c>
      <c r="U110">
        <v>61</v>
      </c>
      <c r="V110">
        <v>757</v>
      </c>
      <c r="W110">
        <v>186</v>
      </c>
      <c r="X110">
        <v>163</v>
      </c>
      <c r="Y110">
        <v>20</v>
      </c>
      <c r="Z110">
        <v>2088</v>
      </c>
      <c r="AA110">
        <f>Z110/P110</f>
        <v>6.1231671554252198</v>
      </c>
      <c r="AB110" s="14" t="s">
        <v>105</v>
      </c>
      <c r="AC110" s="13" t="s">
        <v>63</v>
      </c>
      <c r="AD110">
        <v>1</v>
      </c>
      <c r="AE110" t="str">
        <f>IF(AD110&gt;3, "Prefers Discount", "Discount Indifferent")</f>
        <v>Discount Indifferent</v>
      </c>
      <c r="AF110">
        <v>10</v>
      </c>
      <c r="AG110">
        <v>6</v>
      </c>
      <c r="AH110">
        <v>5</v>
      </c>
      <c r="AI110" t="str">
        <f>INDEX($AF$1:$AH$1,MATCH(MAX(AF110:AH110),AF110:AH110,0))</f>
        <v>Store_Orders</v>
      </c>
      <c r="AJ110">
        <v>3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f>SUM(AK110:AO110)</f>
        <v>1</v>
      </c>
      <c r="AQ110" t="str">
        <f>INDEX($AK$1:$AO$1,MATCH(MAX(AK110:AO110),AK110:AO110,0))</f>
        <v>Converted_on_Camp4</v>
      </c>
      <c r="AR110">
        <v>1</v>
      </c>
      <c r="AS110" t="str">
        <f>IF(OR(AK110&gt;0, AL110&gt;0, AM110&gt;0, AN110&gt;0, AO110&gt;0), "Converted", "Not Converted")</f>
        <v>Converted</v>
      </c>
      <c r="AT110">
        <v>0</v>
      </c>
      <c r="AU110">
        <v>3</v>
      </c>
      <c r="AV110">
        <v>11</v>
      </c>
      <c r="AW110">
        <f>IF(Z110&gt;607, 4, 0)</f>
        <v>4</v>
      </c>
      <c r="AX110">
        <f>IF(AA110&gt;0.1497, 3, 0)</f>
        <v>3</v>
      </c>
      <c r="AY110">
        <f>IF(P110&gt;4031, 2, 0)</f>
        <v>0</v>
      </c>
      <c r="AZ110">
        <f>IF(H110&gt;51934.91, 1, 0)</f>
        <v>1</v>
      </c>
      <c r="BA110">
        <f>SUM(AW110:AZ110)</f>
        <v>8</v>
      </c>
      <c r="BB110" t="str">
        <f>VLOOKUP(BA110,'Standard Deviations'!$L$1:$M$11,2,TRUE)</f>
        <v>Platinum</v>
      </c>
    </row>
    <row r="111" spans="1:54">
      <c r="A111">
        <v>1743</v>
      </c>
      <c r="B111">
        <v>1974</v>
      </c>
      <c r="C111">
        <f>2024-B111</f>
        <v>50</v>
      </c>
      <c r="D111" t="str">
        <f>VLOOKUP(B111,Reference!$A$1:$B$125, 2)</f>
        <v>Gen X</v>
      </c>
      <c r="E111" t="s">
        <v>54</v>
      </c>
      <c r="F111" t="str">
        <f>IF(E111="High School", "No College", "College")</f>
        <v>College</v>
      </c>
      <c r="G111" t="s">
        <v>60</v>
      </c>
      <c r="H111">
        <v>69719</v>
      </c>
      <c r="I111">
        <v>69719</v>
      </c>
      <c r="J111" s="4" t="s">
        <v>61</v>
      </c>
      <c r="K111">
        <v>0</v>
      </c>
      <c r="L111">
        <v>0</v>
      </c>
      <c r="M111" t="str">
        <f>IF(OR(K111&gt;0, L111&gt;0), "Parent", "Not Parent")</f>
        <v>Not Parent</v>
      </c>
      <c r="N111" t="s">
        <v>142</v>
      </c>
      <c r="O111" s="8">
        <v>41916</v>
      </c>
      <c r="P111" s="9">
        <f>O111-N111</f>
        <v>131</v>
      </c>
      <c r="Q111">
        <v>99</v>
      </c>
      <c r="R111" s="9">
        <f>P111-Q111</f>
        <v>32</v>
      </c>
      <c r="S111" s="8">
        <f>O111-R111</f>
        <v>41884</v>
      </c>
      <c r="T111">
        <v>273</v>
      </c>
      <c r="U111">
        <v>86</v>
      </c>
      <c r="V111">
        <v>208</v>
      </c>
      <c r="W111">
        <v>177</v>
      </c>
      <c r="X111">
        <v>14</v>
      </c>
      <c r="Y111">
        <v>43</v>
      </c>
      <c r="Z111">
        <v>801</v>
      </c>
      <c r="AA111">
        <f>Z111/P111</f>
        <v>6.114503816793893</v>
      </c>
      <c r="AB111" s="14" t="s">
        <v>105</v>
      </c>
      <c r="AC111" s="13" t="s">
        <v>63</v>
      </c>
      <c r="AD111">
        <v>1</v>
      </c>
      <c r="AE111" t="str">
        <f>IF(AD111&gt;3, "Prefers Discount", "Discount Indifferent")</f>
        <v>Discount Indifferent</v>
      </c>
      <c r="AF111">
        <v>5</v>
      </c>
      <c r="AG111">
        <v>2</v>
      </c>
      <c r="AH111">
        <v>3</v>
      </c>
      <c r="AI111" t="str">
        <f>INDEX($AF$1:$AH$1,MATCH(MAX(AF111:AH111),AF111:AH111,0))</f>
        <v>Store_Orders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f>SUM(AK111:AO111)</f>
        <v>0</v>
      </c>
      <c r="AQ111" t="s">
        <v>67</v>
      </c>
      <c r="AR111">
        <v>0</v>
      </c>
      <c r="AS111" t="str">
        <f>IF(OR(AK111&gt;0, AL111&gt;0, AM111&gt;0, AN111&gt;0, AO111&gt;0), "Converted", "Not Converted")</f>
        <v>Not Converted</v>
      </c>
      <c r="AT111">
        <v>0</v>
      </c>
      <c r="AU111">
        <v>3</v>
      </c>
      <c r="AV111">
        <v>11</v>
      </c>
      <c r="AW111">
        <f>IF(Z111&gt;607, 4, 0)</f>
        <v>4</v>
      </c>
      <c r="AX111">
        <f>IF(AA111&gt;0.1497, 3, 0)</f>
        <v>3</v>
      </c>
      <c r="AY111">
        <f>IF(P111&gt;4031, 2, 0)</f>
        <v>0</v>
      </c>
      <c r="AZ111">
        <f>IF(H111&gt;51934.91, 1, 0)</f>
        <v>1</v>
      </c>
      <c r="BA111">
        <f>SUM(AW111:AZ111)</f>
        <v>8</v>
      </c>
      <c r="BB111" t="str">
        <f>VLOOKUP(BA111,'Standard Deviations'!$L$1:$M$11,2,TRUE)</f>
        <v>Platinum</v>
      </c>
    </row>
    <row r="112" spans="1:54" hidden="1">
      <c r="A112">
        <v>8164</v>
      </c>
      <c r="B112">
        <v>1978</v>
      </c>
      <c r="C112">
        <f>2024-B112</f>
        <v>46</v>
      </c>
      <c r="D112" t="str">
        <f>VLOOKUP(B112,Reference!$A$1:$B$125, 2)</f>
        <v>Gen X</v>
      </c>
      <c r="E112" t="s">
        <v>68</v>
      </c>
      <c r="F112" t="str">
        <f>IF(E112="High School", "No College", "College")</f>
        <v>College</v>
      </c>
      <c r="G112" t="s">
        <v>55</v>
      </c>
      <c r="H112">
        <v>82170</v>
      </c>
      <c r="I112">
        <v>82170</v>
      </c>
      <c r="J112" s="4" t="s">
        <v>56</v>
      </c>
      <c r="K112">
        <v>0</v>
      </c>
      <c r="L112">
        <v>0</v>
      </c>
      <c r="M112" t="str">
        <f>IF(OR(K112&gt;0, L112&gt;0), "Parent", "Not Parent")</f>
        <v>Not Parent</v>
      </c>
      <c r="N112" t="s">
        <v>145</v>
      </c>
      <c r="O112" s="8">
        <v>41916</v>
      </c>
      <c r="P112" s="9">
        <f>O112-N112</f>
        <v>313</v>
      </c>
      <c r="Q112">
        <v>13</v>
      </c>
      <c r="R112" s="9">
        <f>P112-Q112</f>
        <v>300</v>
      </c>
      <c r="S112" s="8">
        <f>O112-R112</f>
        <v>41616</v>
      </c>
      <c r="T112">
        <v>1023</v>
      </c>
      <c r="U112">
        <v>93</v>
      </c>
      <c r="V112">
        <v>651</v>
      </c>
      <c r="W112">
        <v>49</v>
      </c>
      <c r="X112">
        <v>55</v>
      </c>
      <c r="Y112">
        <v>37</v>
      </c>
      <c r="Z112">
        <v>1908</v>
      </c>
      <c r="AA112">
        <f>Z112/P112</f>
        <v>6.0958466453674118</v>
      </c>
      <c r="AB112" s="11" t="s">
        <v>105</v>
      </c>
      <c r="AC112" t="s">
        <v>59</v>
      </c>
      <c r="AD112">
        <v>1</v>
      </c>
      <c r="AE112" t="str">
        <f>IF(AD112&gt;3, "Prefers Discount", "Discount Indifferent")</f>
        <v>Discount Indifferent</v>
      </c>
      <c r="AF112">
        <v>7</v>
      </c>
      <c r="AG112">
        <v>5</v>
      </c>
      <c r="AH112">
        <v>6</v>
      </c>
      <c r="AI112" t="str">
        <f>INDEX($AF$1:$AH$1,MATCH(MAX(AF112:AH112),AF112:AH112,0))</f>
        <v>Store_Orders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f>SUM(AK112:AO112)</f>
        <v>0</v>
      </c>
      <c r="AQ112" t="s">
        <v>67</v>
      </c>
      <c r="AR112">
        <v>0</v>
      </c>
      <c r="AS112" t="str">
        <f>IF(OR(AK112&gt;0, AL112&gt;0, AM112&gt;0, AN112&gt;0, AO112&gt;0), "Converted", "Not Converted")</f>
        <v>Not Converted</v>
      </c>
      <c r="AT112">
        <v>0</v>
      </c>
      <c r="AU112">
        <v>3</v>
      </c>
      <c r="AV112">
        <v>11</v>
      </c>
      <c r="AW112">
        <f>IF(Z112&gt;607, 4, 0)</f>
        <v>4</v>
      </c>
      <c r="AX112">
        <f>IF(AA112&gt;0.1497, 3, 0)</f>
        <v>3</v>
      </c>
      <c r="AY112">
        <f>IF(P112&gt;4031, 2, 0)</f>
        <v>0</v>
      </c>
      <c r="AZ112">
        <f>IF(H112&gt;51934.91, 1, 0)</f>
        <v>1</v>
      </c>
      <c r="BA112">
        <f>SUM(AW112:AZ112)</f>
        <v>8</v>
      </c>
      <c r="BB112" t="str">
        <f>VLOOKUP(BA112,'Standard Deviations'!$L$1:$M$11,2,TRUE)</f>
        <v>Platinum</v>
      </c>
    </row>
    <row r="113" spans="1:54" hidden="1">
      <c r="A113">
        <v>6815</v>
      </c>
      <c r="B113">
        <v>1980</v>
      </c>
      <c r="C113">
        <f>2024-B113</f>
        <v>44</v>
      </c>
      <c r="D113" t="str">
        <f>VLOOKUP(B113,Reference!$A$1:$B$125, 2)</f>
        <v>Millennials</v>
      </c>
      <c r="E113" t="s">
        <v>74</v>
      </c>
      <c r="F113" t="str">
        <f>IF(E113="High School", "No College", "College")</f>
        <v>College</v>
      </c>
      <c r="G113" t="s">
        <v>55</v>
      </c>
      <c r="H113">
        <v>96547</v>
      </c>
      <c r="I113">
        <v>96547</v>
      </c>
      <c r="J113" t="s">
        <v>101</v>
      </c>
      <c r="K113">
        <v>0</v>
      </c>
      <c r="L113">
        <v>0</v>
      </c>
      <c r="M113" t="str">
        <f>IF(OR(K113&gt;0, L113&gt;0), "Parent", "Not Parent")</f>
        <v>Not Parent</v>
      </c>
      <c r="N113" t="s">
        <v>79</v>
      </c>
      <c r="O113" s="8">
        <v>41916</v>
      </c>
      <c r="P113" s="9">
        <f>O113-N113</f>
        <v>134</v>
      </c>
      <c r="Q113">
        <v>4</v>
      </c>
      <c r="R113" s="9">
        <f>P113-Q113</f>
        <v>130</v>
      </c>
      <c r="S113" s="8">
        <f>O113-R113</f>
        <v>41786</v>
      </c>
      <c r="T113">
        <v>448</v>
      </c>
      <c r="U113">
        <v>21</v>
      </c>
      <c r="V113">
        <v>125</v>
      </c>
      <c r="W113">
        <v>52</v>
      </c>
      <c r="X113">
        <v>101</v>
      </c>
      <c r="Y113">
        <v>62</v>
      </c>
      <c r="Z113">
        <v>809</v>
      </c>
      <c r="AA113">
        <f>Z113/P113</f>
        <v>6.0373134328358207</v>
      </c>
      <c r="AB113" s="11" t="s">
        <v>105</v>
      </c>
      <c r="AC113" t="s">
        <v>59</v>
      </c>
      <c r="AD113">
        <v>0</v>
      </c>
      <c r="AE113" t="str">
        <f>IF(AD113&gt;3, "Prefers Discount", "Discount Indifferent")</f>
        <v>Discount Indifferent</v>
      </c>
      <c r="AF113">
        <v>8</v>
      </c>
      <c r="AG113">
        <v>7</v>
      </c>
      <c r="AH113">
        <v>6</v>
      </c>
      <c r="AI113" t="str">
        <f>INDEX($AF$1:$AH$1,MATCH(MAX(AF113:AH113),AF113:AH113,0))</f>
        <v>Store_Orders</v>
      </c>
      <c r="AJ113">
        <v>2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f>SUM(AK113:AO113)</f>
        <v>3</v>
      </c>
      <c r="AQ113" t="str">
        <f>INDEX($AK$1:$AO$1,MATCH(MAX(AK113:AO113),AK113:AO113,0))</f>
        <v>Converted_on_Camp1</v>
      </c>
      <c r="AR113">
        <v>1</v>
      </c>
      <c r="AS113" t="str">
        <f>IF(OR(AK113&gt;0, AL113&gt;0, AM113&gt;0, AN113&gt;0, AO113&gt;0), "Converted", "Not Converted")</f>
        <v>Converted</v>
      </c>
      <c r="AT113">
        <v>0</v>
      </c>
      <c r="AU113">
        <v>3</v>
      </c>
      <c r="AV113">
        <v>11</v>
      </c>
      <c r="AW113">
        <f>IF(Z113&gt;607, 4, 0)</f>
        <v>4</v>
      </c>
      <c r="AX113">
        <f>IF(AA113&gt;0.1497, 3, 0)</f>
        <v>3</v>
      </c>
      <c r="AY113">
        <f>IF(P113&gt;4031, 2, 0)</f>
        <v>0</v>
      </c>
      <c r="AZ113">
        <f>IF(H113&gt;51934.91, 1, 0)</f>
        <v>1</v>
      </c>
      <c r="BA113">
        <f>SUM(AW113:AZ113)</f>
        <v>8</v>
      </c>
      <c r="BB113" t="str">
        <f>VLOOKUP(BA113,'Standard Deviations'!$L$1:$M$11,2,TRUE)</f>
        <v>Platinum</v>
      </c>
    </row>
    <row r="114" spans="1:54" hidden="1">
      <c r="A114">
        <v>3267</v>
      </c>
      <c r="B114">
        <v>1963</v>
      </c>
      <c r="C114">
        <f>2024-B114</f>
        <v>61</v>
      </c>
      <c r="D114" t="str">
        <f>VLOOKUP(B114,Reference!$A$1:$B$125, 2)</f>
        <v>Boomers</v>
      </c>
      <c r="E114" t="s">
        <v>64</v>
      </c>
      <c r="F114" t="str">
        <f>IF(E114="High School", "No College", "College")</f>
        <v>College</v>
      </c>
      <c r="G114" t="s">
        <v>65</v>
      </c>
      <c r="H114">
        <v>57288</v>
      </c>
      <c r="I114">
        <v>57288</v>
      </c>
      <c r="J114" s="4" t="s">
        <v>61</v>
      </c>
      <c r="K114">
        <v>0</v>
      </c>
      <c r="L114">
        <v>1</v>
      </c>
      <c r="M114" t="str">
        <f>IF(OR(K114&gt;0, L114&gt;0), "Parent", "Not Parent")</f>
        <v>Parent</v>
      </c>
      <c r="N114" t="s">
        <v>84</v>
      </c>
      <c r="O114" s="8">
        <v>41916</v>
      </c>
      <c r="P114" s="9">
        <f>O114-N114</f>
        <v>101</v>
      </c>
      <c r="Q114">
        <v>27</v>
      </c>
      <c r="R114" s="9">
        <f>P114-Q114</f>
        <v>74</v>
      </c>
      <c r="S114" s="8">
        <f>O114-R114</f>
        <v>41842</v>
      </c>
      <c r="T114">
        <v>527</v>
      </c>
      <c r="U114">
        <v>0</v>
      </c>
      <c r="V114">
        <v>21</v>
      </c>
      <c r="W114">
        <v>0</v>
      </c>
      <c r="X114">
        <v>0</v>
      </c>
      <c r="Y114">
        <v>60</v>
      </c>
      <c r="Z114">
        <v>608</v>
      </c>
      <c r="AA114">
        <f>Z114/P114</f>
        <v>6.0198019801980198</v>
      </c>
      <c r="AB114" s="11" t="s">
        <v>146</v>
      </c>
      <c r="AC114" t="s">
        <v>59</v>
      </c>
      <c r="AD114">
        <v>3</v>
      </c>
      <c r="AE114" t="str">
        <f>IF(AD114&gt;3, "Prefers Discount", "Discount Indifferent")</f>
        <v>Discount Indifferent</v>
      </c>
      <c r="AF114">
        <v>8</v>
      </c>
      <c r="AG114">
        <v>8</v>
      </c>
      <c r="AH114">
        <v>1</v>
      </c>
      <c r="AI114" t="str">
        <f>INDEX($AF$1:$AH$1,MATCH(MAX(AF114:AH114),AF114:AH114,0))</f>
        <v>Store_Orders</v>
      </c>
      <c r="AJ114">
        <v>6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f>SUM(AK114:AO114)</f>
        <v>1</v>
      </c>
      <c r="AQ114" t="str">
        <f>INDEX($AK$1:$AO$1,MATCH(MAX(AK114:AO114),AK114:AO114,0))</f>
        <v>Converted_on_Camp4</v>
      </c>
      <c r="AR114">
        <v>1</v>
      </c>
      <c r="AS114" t="str">
        <f>IF(OR(AK114&gt;0, AL114&gt;0, AM114&gt;0, AN114&gt;0, AO114&gt;0), "Converted", "Not Converted")</f>
        <v>Converted</v>
      </c>
      <c r="AT114">
        <v>0</v>
      </c>
      <c r="AU114">
        <v>3</v>
      </c>
      <c r="AV114">
        <v>11</v>
      </c>
      <c r="AW114">
        <f>IF(Z114&gt;607, 4, 0)</f>
        <v>4</v>
      </c>
      <c r="AX114">
        <f>IF(AA114&gt;0.1497, 3, 0)</f>
        <v>3</v>
      </c>
      <c r="AY114">
        <f>IF(P114&gt;4031, 2, 0)</f>
        <v>0</v>
      </c>
      <c r="AZ114">
        <f>IF(H114&gt;51934.91, 1, 0)</f>
        <v>1</v>
      </c>
      <c r="BA114">
        <f>SUM(AW114:AZ114)</f>
        <v>8</v>
      </c>
      <c r="BB114" t="str">
        <f>VLOOKUP(BA114,'Standard Deviations'!$L$1:$M$11,2,TRUE)</f>
        <v>Platinum</v>
      </c>
    </row>
    <row r="115" spans="1:54">
      <c r="A115">
        <v>2416</v>
      </c>
      <c r="B115">
        <v>1969</v>
      </c>
      <c r="C115">
        <f>2024-B115</f>
        <v>55</v>
      </c>
      <c r="D115" t="str">
        <f>VLOOKUP(B115,Reference!$A$1:$B$125, 2)</f>
        <v>Gen X</v>
      </c>
      <c r="E115" t="s">
        <v>68</v>
      </c>
      <c r="F115" t="str">
        <f>IF(E115="High School", "No College", "College")</f>
        <v>College</v>
      </c>
      <c r="G115" t="s">
        <v>60</v>
      </c>
      <c r="H115">
        <v>66582</v>
      </c>
      <c r="I115">
        <v>66582</v>
      </c>
      <c r="J115" s="4" t="s">
        <v>61</v>
      </c>
      <c r="K115">
        <v>0</v>
      </c>
      <c r="L115">
        <v>0</v>
      </c>
      <c r="M115" t="str">
        <f>IF(OR(K115&gt;0, L115&gt;0), "Parent", "Not Parent")</f>
        <v>Not Parent</v>
      </c>
      <c r="N115" t="s">
        <v>147</v>
      </c>
      <c r="O115" s="8">
        <v>41916</v>
      </c>
      <c r="P115" s="9">
        <f>O115-N115</f>
        <v>215</v>
      </c>
      <c r="Q115">
        <v>83</v>
      </c>
      <c r="R115" s="9">
        <f>P115-Q115</f>
        <v>132</v>
      </c>
      <c r="S115" s="8">
        <f>O115-R115</f>
        <v>41784</v>
      </c>
      <c r="T115">
        <v>789</v>
      </c>
      <c r="U115">
        <v>25</v>
      </c>
      <c r="V115">
        <v>420</v>
      </c>
      <c r="W115">
        <v>16</v>
      </c>
      <c r="X115">
        <v>38</v>
      </c>
      <c r="Y115">
        <v>0</v>
      </c>
      <c r="Z115">
        <v>1288</v>
      </c>
      <c r="AA115">
        <f>Z115/P115</f>
        <v>5.9906976744186045</v>
      </c>
      <c r="AB115" s="14" t="s">
        <v>146</v>
      </c>
      <c r="AC115" s="13" t="s">
        <v>63</v>
      </c>
      <c r="AD115">
        <v>1</v>
      </c>
      <c r="AE115" t="str">
        <f>IF(AD115&gt;3, "Prefers Discount", "Discount Indifferent")</f>
        <v>Discount Indifferent</v>
      </c>
      <c r="AF115">
        <v>9</v>
      </c>
      <c r="AG115">
        <v>2</v>
      </c>
      <c r="AH115">
        <v>8</v>
      </c>
      <c r="AI115" t="str">
        <f>INDEX($AF$1:$AH$1,MATCH(MAX(AF115:AH115),AF115:AH115,0))</f>
        <v>Store_Orders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f>SUM(AK115:AO115)</f>
        <v>0</v>
      </c>
      <c r="AQ115" t="s">
        <v>67</v>
      </c>
      <c r="AR115">
        <v>0</v>
      </c>
      <c r="AS115" t="str">
        <f>IF(OR(AK115&gt;0, AL115&gt;0, AM115&gt;0, AN115&gt;0, AO115&gt;0), "Converted", "Not Converted")</f>
        <v>Not Converted</v>
      </c>
      <c r="AT115">
        <v>0</v>
      </c>
      <c r="AU115">
        <v>3</v>
      </c>
      <c r="AV115">
        <v>11</v>
      </c>
      <c r="AW115">
        <f>IF(Z115&gt;607, 4, 0)</f>
        <v>4</v>
      </c>
      <c r="AX115">
        <f>IF(AA115&gt;0.1497, 3, 0)</f>
        <v>3</v>
      </c>
      <c r="AY115">
        <f>IF(P115&gt;4031, 2, 0)</f>
        <v>0</v>
      </c>
      <c r="AZ115">
        <f>IF(H115&gt;51934.91, 1, 0)</f>
        <v>1</v>
      </c>
      <c r="BA115">
        <f>SUM(AW115:AZ115)</f>
        <v>8</v>
      </c>
      <c r="BB115" t="str">
        <f>VLOOKUP(BA115,'Standard Deviations'!$L$1:$M$11,2,TRUE)</f>
        <v>Platinum</v>
      </c>
    </row>
    <row r="116" spans="1:54">
      <c r="A116">
        <v>6049</v>
      </c>
      <c r="B116">
        <v>1982</v>
      </c>
      <c r="C116">
        <f>2024-B116</f>
        <v>42</v>
      </c>
      <c r="D116" t="str">
        <f>VLOOKUP(B116,Reference!$A$1:$B$125, 2)</f>
        <v>Millennials</v>
      </c>
      <c r="E116" t="s">
        <v>64</v>
      </c>
      <c r="F116" t="str">
        <f>IF(E116="High School", "No College", "College")</f>
        <v>College</v>
      </c>
      <c r="G116" t="s">
        <v>65</v>
      </c>
      <c r="H116">
        <v>73450</v>
      </c>
      <c r="I116">
        <v>73450</v>
      </c>
      <c r="J116" s="4" t="s">
        <v>61</v>
      </c>
      <c r="K116">
        <v>0</v>
      </c>
      <c r="L116">
        <v>0</v>
      </c>
      <c r="M116" t="str">
        <f>IF(OR(K116&gt;0, L116&gt;0), "Parent", "Not Parent")</f>
        <v>Not Parent</v>
      </c>
      <c r="N116" t="s">
        <v>148</v>
      </c>
      <c r="O116" s="8">
        <v>41916</v>
      </c>
      <c r="P116" s="9">
        <f>O116-N116</f>
        <v>303</v>
      </c>
      <c r="Q116">
        <v>85</v>
      </c>
      <c r="R116" s="9">
        <f>P116-Q116</f>
        <v>218</v>
      </c>
      <c r="S116" s="8">
        <f>O116-R116</f>
        <v>41698</v>
      </c>
      <c r="T116">
        <v>1142</v>
      </c>
      <c r="U116">
        <v>51</v>
      </c>
      <c r="V116">
        <v>415</v>
      </c>
      <c r="W116">
        <v>90</v>
      </c>
      <c r="X116">
        <v>69</v>
      </c>
      <c r="Y116">
        <v>37</v>
      </c>
      <c r="Z116">
        <v>1804</v>
      </c>
      <c r="AA116">
        <f>Z116/P116</f>
        <v>5.9537953795379535</v>
      </c>
      <c r="AB116" s="14" t="s">
        <v>146</v>
      </c>
      <c r="AC116" s="13" t="s">
        <v>63</v>
      </c>
      <c r="AD116">
        <v>1</v>
      </c>
      <c r="AE116" t="str">
        <f>IF(AD116&gt;3, "Prefers Discount", "Discount Indifferent")</f>
        <v>Discount Indifferent</v>
      </c>
      <c r="AF116">
        <v>11</v>
      </c>
      <c r="AG116">
        <v>7</v>
      </c>
      <c r="AH116">
        <v>8</v>
      </c>
      <c r="AI116" t="str">
        <f>INDEX($AF$1:$AH$1,MATCH(MAX(AF116:AH116),AF116:AH116,0))</f>
        <v>Store_Orders</v>
      </c>
      <c r="AJ116">
        <v>3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f>SUM(AK116:AO116)</f>
        <v>2</v>
      </c>
      <c r="AQ116" t="str">
        <f>INDEX($AK$1:$AO$1,MATCH(MAX(AK116:AO116),AK116:AO116,0))</f>
        <v>Converted_on_Camp1</v>
      </c>
      <c r="AR116">
        <v>1</v>
      </c>
      <c r="AS116" t="str">
        <f>IF(OR(AK116&gt;0, AL116&gt;0, AM116&gt;0, AN116&gt;0, AO116&gt;0), "Converted", "Not Converted")</f>
        <v>Converted</v>
      </c>
      <c r="AT116">
        <v>0</v>
      </c>
      <c r="AU116">
        <v>3</v>
      </c>
      <c r="AV116">
        <v>11</v>
      </c>
      <c r="AW116">
        <f>IF(Z116&gt;607, 4, 0)</f>
        <v>4</v>
      </c>
      <c r="AX116">
        <f>IF(AA116&gt;0.1497, 3, 0)</f>
        <v>3</v>
      </c>
      <c r="AY116">
        <f>IF(P116&gt;4031, 2, 0)</f>
        <v>0</v>
      </c>
      <c r="AZ116">
        <f>IF(H116&gt;51934.91, 1, 0)</f>
        <v>1</v>
      </c>
      <c r="BA116">
        <f>SUM(AW116:AZ116)</f>
        <v>8</v>
      </c>
      <c r="BB116" t="str">
        <f>VLOOKUP(BA116,'Standard Deviations'!$L$1:$M$11,2,TRUE)</f>
        <v>Platinum</v>
      </c>
    </row>
    <row r="117" spans="1:54" hidden="1">
      <c r="A117">
        <v>6892</v>
      </c>
      <c r="B117">
        <v>1968</v>
      </c>
      <c r="C117">
        <f>2024-B117</f>
        <v>56</v>
      </c>
      <c r="D117" t="str">
        <f>VLOOKUP(B117,Reference!$A$1:$B$125, 2)</f>
        <v>Gen X</v>
      </c>
      <c r="E117" t="s">
        <v>54</v>
      </c>
      <c r="F117" t="str">
        <f>IF(E117="High School", "No College", "College")</f>
        <v>College</v>
      </c>
      <c r="G117" t="s">
        <v>71</v>
      </c>
      <c r="H117">
        <v>61671</v>
      </c>
      <c r="I117">
        <v>61671</v>
      </c>
      <c r="J117" s="4" t="s">
        <v>61</v>
      </c>
      <c r="K117">
        <v>0</v>
      </c>
      <c r="L117">
        <v>1</v>
      </c>
      <c r="M117" t="str">
        <f>IF(OR(K117&gt;0, L117&gt;0), "Parent", "Not Parent")</f>
        <v>Parent</v>
      </c>
      <c r="N117" t="s">
        <v>149</v>
      </c>
      <c r="O117" s="8">
        <v>41916</v>
      </c>
      <c r="P117" s="9">
        <f>O117-N117</f>
        <v>123</v>
      </c>
      <c r="Q117">
        <v>23</v>
      </c>
      <c r="R117" s="9">
        <f>P117-Q117</f>
        <v>100</v>
      </c>
      <c r="S117" s="8">
        <f>O117-R117</f>
        <v>41816</v>
      </c>
      <c r="T117">
        <v>641</v>
      </c>
      <c r="U117">
        <v>7</v>
      </c>
      <c r="V117">
        <v>56</v>
      </c>
      <c r="W117">
        <v>0</v>
      </c>
      <c r="X117">
        <v>0</v>
      </c>
      <c r="Y117">
        <v>28</v>
      </c>
      <c r="Z117">
        <v>732</v>
      </c>
      <c r="AA117">
        <f>Z117/P117</f>
        <v>5.9512195121951219</v>
      </c>
      <c r="AB117" s="11" t="s">
        <v>146</v>
      </c>
      <c r="AC117" t="s">
        <v>59</v>
      </c>
      <c r="AD117">
        <v>8</v>
      </c>
      <c r="AE117" t="str">
        <f>IF(AD117&gt;3, "Prefers Discount", "Discount Indifferent")</f>
        <v>Prefers Discount</v>
      </c>
      <c r="AF117">
        <v>6</v>
      </c>
      <c r="AG117">
        <v>10</v>
      </c>
      <c r="AH117">
        <v>4</v>
      </c>
      <c r="AI117" t="str">
        <f>INDEX($AF$1:$AH$1,MATCH(MAX(AF117:AH117),AF117:AH117,0))</f>
        <v>Web_Orders</v>
      </c>
      <c r="AJ117">
        <v>8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f>SUM(AK117:AO117)</f>
        <v>2</v>
      </c>
      <c r="AQ117" t="str">
        <f>INDEX($AK$1:$AO$1,MATCH(MAX(AK117:AO117),AK117:AO117,0))</f>
        <v>Converted_on_Camp1</v>
      </c>
      <c r="AR117">
        <v>1</v>
      </c>
      <c r="AS117" t="str">
        <f>IF(OR(AK117&gt;0, AL117&gt;0, AM117&gt;0, AN117&gt;0, AO117&gt;0), "Converted", "Not Converted")</f>
        <v>Converted</v>
      </c>
      <c r="AT117">
        <v>0</v>
      </c>
      <c r="AU117">
        <v>3</v>
      </c>
      <c r="AV117">
        <v>11</v>
      </c>
      <c r="AW117">
        <f>IF(Z117&gt;607, 4, 0)</f>
        <v>4</v>
      </c>
      <c r="AX117">
        <f>IF(AA117&gt;0.1497, 3, 0)</f>
        <v>3</v>
      </c>
      <c r="AY117">
        <f>IF(P117&gt;4031, 2, 0)</f>
        <v>0</v>
      </c>
      <c r="AZ117">
        <f>IF(H117&gt;51934.91, 1, 0)</f>
        <v>1</v>
      </c>
      <c r="BA117">
        <f>SUM(AW117:AZ117)</f>
        <v>8</v>
      </c>
      <c r="BB117" t="str">
        <f>VLOOKUP(BA117,'Standard Deviations'!$L$1:$M$11,2,TRUE)</f>
        <v>Platinum</v>
      </c>
    </row>
    <row r="118" spans="1:54" hidden="1">
      <c r="A118">
        <v>5067</v>
      </c>
      <c r="B118">
        <v>1994</v>
      </c>
      <c r="C118">
        <f>2024-B118</f>
        <v>30</v>
      </c>
      <c r="D118" t="str">
        <f>VLOOKUP(B118,Reference!$A$1:$B$125, 2)</f>
        <v>Millennials</v>
      </c>
      <c r="E118" t="s">
        <v>54</v>
      </c>
      <c r="F118" t="str">
        <f>IF(E118="High School", "No College", "College")</f>
        <v>College</v>
      </c>
      <c r="G118" t="s">
        <v>65</v>
      </c>
      <c r="H118">
        <v>80134</v>
      </c>
      <c r="I118">
        <v>80134</v>
      </c>
      <c r="J118" s="4" t="s">
        <v>56</v>
      </c>
      <c r="K118">
        <v>0</v>
      </c>
      <c r="L118">
        <v>0</v>
      </c>
      <c r="M118" t="str">
        <f>IF(OR(K118&gt;0, L118&gt;0), "Parent", "Not Parent")</f>
        <v>Not Parent</v>
      </c>
      <c r="N118" t="s">
        <v>150</v>
      </c>
      <c r="O118" s="8">
        <v>41916</v>
      </c>
      <c r="P118" s="9">
        <f>O118-N118</f>
        <v>232</v>
      </c>
      <c r="Q118">
        <v>11</v>
      </c>
      <c r="R118" s="9">
        <f>P118-Q118</f>
        <v>221</v>
      </c>
      <c r="S118" s="8">
        <f>O118-R118</f>
        <v>41695</v>
      </c>
      <c r="T118">
        <v>966</v>
      </c>
      <c r="U118">
        <v>26</v>
      </c>
      <c r="V118">
        <v>282</v>
      </c>
      <c r="W118">
        <v>52</v>
      </c>
      <c r="X118">
        <v>26</v>
      </c>
      <c r="Y118">
        <v>26</v>
      </c>
      <c r="Z118">
        <v>1378</v>
      </c>
      <c r="AA118">
        <f>Z118/P118</f>
        <v>5.9396551724137927</v>
      </c>
      <c r="AB118" s="11" t="s">
        <v>146</v>
      </c>
      <c r="AC118" t="s">
        <v>59</v>
      </c>
      <c r="AD118">
        <v>1</v>
      </c>
      <c r="AE118" t="str">
        <f>IF(AD118&gt;3, "Prefers Discount", "Discount Indifferent")</f>
        <v>Discount Indifferent</v>
      </c>
      <c r="AF118">
        <v>11</v>
      </c>
      <c r="AG118">
        <v>2</v>
      </c>
      <c r="AH118">
        <v>7</v>
      </c>
      <c r="AI118" t="str">
        <f>INDEX($AF$1:$AH$1,MATCH(MAX(AF118:AH118),AF118:AH118,0))</f>
        <v>Store_Orders</v>
      </c>
      <c r="AJ118">
        <v>5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f>SUM(AK118:AO118)</f>
        <v>4</v>
      </c>
      <c r="AQ118" t="str">
        <f>INDEX($AK$1:$AO$1,MATCH(MAX(AK118:AO118),AK118:AO118,0))</f>
        <v>Converted_on_Camp1</v>
      </c>
      <c r="AR118">
        <v>1</v>
      </c>
      <c r="AS118" t="str">
        <f>IF(OR(AK118&gt;0, AL118&gt;0, AM118&gt;0, AN118&gt;0, AO118&gt;0), "Converted", "Not Converted")</f>
        <v>Converted</v>
      </c>
      <c r="AT118">
        <v>0</v>
      </c>
      <c r="AU118">
        <v>3</v>
      </c>
      <c r="AV118">
        <v>11</v>
      </c>
      <c r="AW118">
        <f>IF(Z118&gt;607, 4, 0)</f>
        <v>4</v>
      </c>
      <c r="AX118">
        <f>IF(AA118&gt;0.1497, 3, 0)</f>
        <v>3</v>
      </c>
      <c r="AY118">
        <f>IF(P118&gt;4031, 2, 0)</f>
        <v>0</v>
      </c>
      <c r="AZ118">
        <f>IF(H118&gt;51934.91, 1, 0)</f>
        <v>1</v>
      </c>
      <c r="BA118">
        <f>SUM(AW118:AZ118)</f>
        <v>8</v>
      </c>
      <c r="BB118" t="str">
        <f>VLOOKUP(BA118,'Standard Deviations'!$L$1:$M$11,2,TRUE)</f>
        <v>Platinum</v>
      </c>
    </row>
    <row r="119" spans="1:54" hidden="1">
      <c r="A119">
        <v>7348</v>
      </c>
      <c r="B119">
        <v>1958</v>
      </c>
      <c r="C119">
        <f>2024-B119</f>
        <v>66</v>
      </c>
      <c r="D119" t="str">
        <f>VLOOKUP(B119,Reference!$A$1:$B$125, 2)</f>
        <v>Boomers</v>
      </c>
      <c r="E119" t="s">
        <v>68</v>
      </c>
      <c r="F119" t="str">
        <f>IF(E119="High School", "No College", "College")</f>
        <v>College</v>
      </c>
      <c r="G119" t="s">
        <v>60</v>
      </c>
      <c r="H119">
        <v>71691</v>
      </c>
      <c r="I119">
        <v>71691</v>
      </c>
      <c r="J119" s="4" t="s">
        <v>61</v>
      </c>
      <c r="K119">
        <v>0</v>
      </c>
      <c r="L119">
        <v>0</v>
      </c>
      <c r="M119" t="str">
        <f>IF(OR(K119&gt;0, L119&gt;0), "Parent", "Not Parent")</f>
        <v>Not Parent</v>
      </c>
      <c r="N119" t="s">
        <v>94</v>
      </c>
      <c r="O119" s="8">
        <v>41916</v>
      </c>
      <c r="P119" s="9">
        <f>O119-N119</f>
        <v>201</v>
      </c>
      <c r="Q119">
        <v>0</v>
      </c>
      <c r="R119" s="9">
        <f>P119-Q119</f>
        <v>201</v>
      </c>
      <c r="S119" s="8">
        <f>O119-R119</f>
        <v>41715</v>
      </c>
      <c r="T119">
        <v>336</v>
      </c>
      <c r="U119">
        <v>130</v>
      </c>
      <c r="V119">
        <v>411</v>
      </c>
      <c r="W119">
        <v>240</v>
      </c>
      <c r="X119">
        <v>32</v>
      </c>
      <c r="Y119">
        <v>43</v>
      </c>
      <c r="Z119">
        <v>1192</v>
      </c>
      <c r="AA119">
        <f>Z119/P119</f>
        <v>5.9303482587064673</v>
      </c>
      <c r="AB119" s="11" t="s">
        <v>146</v>
      </c>
      <c r="AC119" t="s">
        <v>59</v>
      </c>
      <c r="AD119">
        <v>1</v>
      </c>
      <c r="AE119" t="str">
        <f>IF(AD119&gt;3, "Prefers Discount", "Discount Indifferent")</f>
        <v>Discount Indifferent</v>
      </c>
      <c r="AF119">
        <v>5</v>
      </c>
      <c r="AG119">
        <v>4</v>
      </c>
      <c r="AH119">
        <v>7</v>
      </c>
      <c r="AI119" t="str">
        <f>INDEX($AF$1:$AH$1,MATCH(MAX(AF119:AH119),AF119:AH119,0))</f>
        <v>Catalog_Orders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f>SUM(AK119:AO119)</f>
        <v>0</v>
      </c>
      <c r="AQ119" t="s">
        <v>67</v>
      </c>
      <c r="AR119">
        <v>1</v>
      </c>
      <c r="AS119" t="str">
        <f>IF(OR(AK119&gt;0, AL119&gt;0, AM119&gt;0, AN119&gt;0, AO119&gt;0), "Converted", "Not Converted")</f>
        <v>Not Converted</v>
      </c>
      <c r="AT119">
        <v>0</v>
      </c>
      <c r="AU119">
        <v>3</v>
      </c>
      <c r="AV119">
        <v>11</v>
      </c>
      <c r="AW119">
        <f>IF(Z119&gt;607, 4, 0)</f>
        <v>4</v>
      </c>
      <c r="AX119">
        <f>IF(AA119&gt;0.1497, 3, 0)</f>
        <v>3</v>
      </c>
      <c r="AY119">
        <f>IF(P119&gt;4031, 2, 0)</f>
        <v>0</v>
      </c>
      <c r="AZ119">
        <f>IF(H119&gt;51934.91, 1, 0)</f>
        <v>1</v>
      </c>
      <c r="BA119">
        <f>SUM(AW119:AZ119)</f>
        <v>8</v>
      </c>
      <c r="BB119" t="str">
        <f>VLOOKUP(BA119,'Standard Deviations'!$L$1:$M$11,2,TRUE)</f>
        <v>Platinum</v>
      </c>
    </row>
    <row r="120" spans="1:54">
      <c r="A120">
        <v>10955</v>
      </c>
      <c r="B120">
        <v>1964</v>
      </c>
      <c r="C120">
        <f>2024-B120</f>
        <v>60</v>
      </c>
      <c r="D120" t="str">
        <f>VLOOKUP(B120,Reference!$A$1:$B$125, 2)</f>
        <v>Boomers</v>
      </c>
      <c r="E120" t="s">
        <v>54</v>
      </c>
      <c r="F120" t="str">
        <f>IF(E120="High School", "No College", "College")</f>
        <v>College</v>
      </c>
      <c r="G120" t="s">
        <v>89</v>
      </c>
      <c r="H120">
        <v>85620</v>
      </c>
      <c r="I120">
        <v>85620</v>
      </c>
      <c r="J120" s="4" t="s">
        <v>56</v>
      </c>
      <c r="K120">
        <v>0</v>
      </c>
      <c r="L120">
        <v>0</v>
      </c>
      <c r="M120" t="str">
        <f>IF(OR(K120&gt;0, L120&gt;0), "Parent", "Not Parent")</f>
        <v>Not Parent</v>
      </c>
      <c r="N120" t="s">
        <v>151</v>
      </c>
      <c r="O120" s="8">
        <v>41916</v>
      </c>
      <c r="P120" s="9">
        <f>O120-N120</f>
        <v>270</v>
      </c>
      <c r="Q120">
        <v>68</v>
      </c>
      <c r="R120" s="9">
        <f>P120-Q120</f>
        <v>202</v>
      </c>
      <c r="S120" s="8">
        <f>O120-R120</f>
        <v>41714</v>
      </c>
      <c r="T120">
        <v>416</v>
      </c>
      <c r="U120">
        <v>46</v>
      </c>
      <c r="V120">
        <v>925</v>
      </c>
      <c r="W120">
        <v>60</v>
      </c>
      <c r="X120">
        <v>107</v>
      </c>
      <c r="Y120">
        <v>46</v>
      </c>
      <c r="Z120">
        <v>1600</v>
      </c>
      <c r="AA120">
        <f>Z120/P120</f>
        <v>5.9259259259259256</v>
      </c>
      <c r="AB120" s="14" t="s">
        <v>146</v>
      </c>
      <c r="AC120" s="13" t="s">
        <v>63</v>
      </c>
      <c r="AD120">
        <v>1</v>
      </c>
      <c r="AE120" t="str">
        <f>IF(AD120&gt;3, "Prefers Discount", "Discount Indifferent")</f>
        <v>Discount Indifferent</v>
      </c>
      <c r="AF120">
        <v>4</v>
      </c>
      <c r="AG120">
        <v>3</v>
      </c>
      <c r="AH120">
        <v>6</v>
      </c>
      <c r="AI120" t="str">
        <f>INDEX($AF$1:$AH$1,MATCH(MAX(AF120:AH120),AF120:AH120,0))</f>
        <v>Catalog_Orders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f>SUM(AK120:AO120)</f>
        <v>0</v>
      </c>
      <c r="AQ120" t="s">
        <v>67</v>
      </c>
      <c r="AR120">
        <v>1</v>
      </c>
      <c r="AS120" t="str">
        <f>IF(OR(AK120&gt;0, AL120&gt;0, AM120&gt;0, AN120&gt;0, AO120&gt;0), "Converted", "Not Converted")</f>
        <v>Not Converted</v>
      </c>
      <c r="AT120">
        <v>0</v>
      </c>
      <c r="AU120">
        <v>3</v>
      </c>
      <c r="AV120">
        <v>11</v>
      </c>
      <c r="AW120">
        <f>IF(Z120&gt;607, 4, 0)</f>
        <v>4</v>
      </c>
      <c r="AX120">
        <f>IF(AA120&gt;0.1497, 3, 0)</f>
        <v>3</v>
      </c>
      <c r="AY120">
        <f>IF(P120&gt;4031, 2, 0)</f>
        <v>0</v>
      </c>
      <c r="AZ120">
        <f>IF(H120&gt;51934.91, 1, 0)</f>
        <v>1</v>
      </c>
      <c r="BA120">
        <f>SUM(AW120:AZ120)</f>
        <v>8</v>
      </c>
      <c r="BB120" t="str">
        <f>VLOOKUP(BA120,'Standard Deviations'!$L$1:$M$11,2,TRUE)</f>
        <v>Platinum</v>
      </c>
    </row>
    <row r="121" spans="1:54" hidden="1">
      <c r="A121">
        <v>2612</v>
      </c>
      <c r="B121">
        <v>1987</v>
      </c>
      <c r="C121">
        <f>2024-B121</f>
        <v>37</v>
      </c>
      <c r="D121" t="str">
        <f>VLOOKUP(B121,Reference!$A$1:$B$125, 2)</f>
        <v>Millennials</v>
      </c>
      <c r="E121" t="s">
        <v>54</v>
      </c>
      <c r="F121" t="str">
        <f>IF(E121="High School", "No College", "College")</f>
        <v>College</v>
      </c>
      <c r="G121" t="s">
        <v>55</v>
      </c>
      <c r="H121">
        <v>75794</v>
      </c>
      <c r="I121">
        <v>75794</v>
      </c>
      <c r="J121" s="4" t="s">
        <v>56</v>
      </c>
      <c r="K121">
        <v>0</v>
      </c>
      <c r="L121">
        <v>0</v>
      </c>
      <c r="M121" t="str">
        <f>IF(OR(K121&gt;0, L121&gt;0), "Parent", "Not Parent")</f>
        <v>Not Parent</v>
      </c>
      <c r="N121" t="s">
        <v>152</v>
      </c>
      <c r="O121" s="8">
        <v>41916</v>
      </c>
      <c r="P121" s="9">
        <f>O121-N121</f>
        <v>284</v>
      </c>
      <c r="Q121">
        <v>33</v>
      </c>
      <c r="R121" s="9">
        <f>P121-Q121</f>
        <v>251</v>
      </c>
      <c r="S121" s="8">
        <f>O121-R121</f>
        <v>41665</v>
      </c>
      <c r="T121">
        <v>754</v>
      </c>
      <c r="U121">
        <v>160</v>
      </c>
      <c r="V121">
        <v>625</v>
      </c>
      <c r="W121">
        <v>63</v>
      </c>
      <c r="X121">
        <v>32</v>
      </c>
      <c r="Y121">
        <v>48</v>
      </c>
      <c r="Z121">
        <v>1682</v>
      </c>
      <c r="AA121">
        <f>Z121/P121</f>
        <v>5.922535211267606</v>
      </c>
      <c r="AB121" s="11" t="s">
        <v>146</v>
      </c>
      <c r="AC121" t="s">
        <v>59</v>
      </c>
      <c r="AD121">
        <v>1</v>
      </c>
      <c r="AE121" t="str">
        <f>IF(AD121&gt;3, "Prefers Discount", "Discount Indifferent")</f>
        <v>Discount Indifferent</v>
      </c>
      <c r="AF121">
        <v>12</v>
      </c>
      <c r="AG121">
        <v>7</v>
      </c>
      <c r="AH121">
        <v>5</v>
      </c>
      <c r="AI121" t="str">
        <f>INDEX($AF$1:$AH$1,MATCH(MAX(AF121:AH121),AF121:AH121,0))</f>
        <v>Store_Orders</v>
      </c>
      <c r="AJ121">
        <v>3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f>SUM(AK121:AO121)</f>
        <v>1</v>
      </c>
      <c r="AQ121" t="str">
        <f>INDEX($AK$1:$AO$1,MATCH(MAX(AK121:AO121),AK121:AO121,0))</f>
        <v>Converted_on_Camp1</v>
      </c>
      <c r="AR121">
        <v>1</v>
      </c>
      <c r="AS121" t="str">
        <f>IF(OR(AK121&gt;0, AL121&gt;0, AM121&gt;0, AN121&gt;0, AO121&gt;0), "Converted", "Not Converted")</f>
        <v>Converted</v>
      </c>
      <c r="AT121">
        <v>0</v>
      </c>
      <c r="AU121">
        <v>3</v>
      </c>
      <c r="AV121">
        <v>11</v>
      </c>
      <c r="AW121">
        <f>IF(Z121&gt;607, 4, 0)</f>
        <v>4</v>
      </c>
      <c r="AX121">
        <f>IF(AA121&gt;0.1497, 3, 0)</f>
        <v>3</v>
      </c>
      <c r="AY121">
        <f>IF(P121&gt;4031, 2, 0)</f>
        <v>0</v>
      </c>
      <c r="AZ121">
        <f>IF(H121&gt;51934.91, 1, 0)</f>
        <v>1</v>
      </c>
      <c r="BA121">
        <f>SUM(AW121:AZ121)</f>
        <v>8</v>
      </c>
      <c r="BB121" t="str">
        <f>VLOOKUP(BA121,'Standard Deviations'!$L$1:$M$11,2,TRUE)</f>
        <v>Platinum</v>
      </c>
    </row>
    <row r="122" spans="1:54">
      <c r="A122">
        <v>2894</v>
      </c>
      <c r="B122">
        <v>1985</v>
      </c>
      <c r="C122">
        <f>2024-B122</f>
        <v>39</v>
      </c>
      <c r="D122" t="str">
        <f>VLOOKUP(B122,Reference!$A$1:$B$125, 2)</f>
        <v>Millennials</v>
      </c>
      <c r="E122" t="s">
        <v>54</v>
      </c>
      <c r="F122" t="str">
        <f>IF(E122="High School", "No College", "College")</f>
        <v>College</v>
      </c>
      <c r="G122" t="s">
        <v>60</v>
      </c>
      <c r="H122">
        <v>72903</v>
      </c>
      <c r="I122">
        <v>72903</v>
      </c>
      <c r="J122" s="4" t="s">
        <v>61</v>
      </c>
      <c r="K122">
        <v>0</v>
      </c>
      <c r="L122">
        <v>0</v>
      </c>
      <c r="M122" t="str">
        <f>IF(OR(K122&gt;0, L122&gt;0), "Parent", "Not Parent")</f>
        <v>Not Parent</v>
      </c>
      <c r="N122" t="s">
        <v>153</v>
      </c>
      <c r="O122" s="8">
        <v>41916</v>
      </c>
      <c r="P122" s="9">
        <f>O122-N122</f>
        <v>340</v>
      </c>
      <c r="Q122">
        <v>74</v>
      </c>
      <c r="R122" s="9">
        <f>P122-Q122</f>
        <v>266</v>
      </c>
      <c r="S122" s="8">
        <f>O122-R122</f>
        <v>41650</v>
      </c>
      <c r="T122">
        <v>1067</v>
      </c>
      <c r="U122">
        <v>138</v>
      </c>
      <c r="V122">
        <v>750</v>
      </c>
      <c r="W122">
        <v>0</v>
      </c>
      <c r="X122">
        <v>19</v>
      </c>
      <c r="Y122">
        <v>39</v>
      </c>
      <c r="Z122">
        <v>2013</v>
      </c>
      <c r="AA122">
        <f>Z122/P122</f>
        <v>5.9205882352941179</v>
      </c>
      <c r="AB122" s="14" t="s">
        <v>146</v>
      </c>
      <c r="AC122" s="13" t="s">
        <v>63</v>
      </c>
      <c r="AD122">
        <v>1</v>
      </c>
      <c r="AE122" t="str">
        <f>IF(AD122&gt;3, "Prefers Discount", "Discount Indifferent")</f>
        <v>Discount Indifferent</v>
      </c>
      <c r="AF122">
        <v>8</v>
      </c>
      <c r="AG122">
        <v>7</v>
      </c>
      <c r="AH122">
        <v>5</v>
      </c>
      <c r="AI122" t="str">
        <f>INDEX($AF$1:$AH$1,MATCH(MAX(AF122:AH122),AF122:AH122,0))</f>
        <v>Store_Orders</v>
      </c>
      <c r="AJ122">
        <v>4</v>
      </c>
      <c r="AK122">
        <v>1</v>
      </c>
      <c r="AL122">
        <v>0</v>
      </c>
      <c r="AM122">
        <v>0</v>
      </c>
      <c r="AN122">
        <v>1</v>
      </c>
      <c r="AO122">
        <v>1</v>
      </c>
      <c r="AP122">
        <f>SUM(AK122:AO122)</f>
        <v>3</v>
      </c>
      <c r="AQ122" t="str">
        <f>INDEX($AK$1:$AO$1,MATCH(MAX(AK122:AO122),AK122:AO122,0))</f>
        <v>Converted_on_Camp1</v>
      </c>
      <c r="AR122">
        <v>1</v>
      </c>
      <c r="AS122" t="str">
        <f>IF(OR(AK122&gt;0, AL122&gt;0, AM122&gt;0, AN122&gt;0, AO122&gt;0), "Converted", "Not Converted")</f>
        <v>Converted</v>
      </c>
      <c r="AT122">
        <v>0</v>
      </c>
      <c r="AU122">
        <v>3</v>
      </c>
      <c r="AV122">
        <v>11</v>
      </c>
      <c r="AW122">
        <f>IF(Z122&gt;607, 4, 0)</f>
        <v>4</v>
      </c>
      <c r="AX122">
        <f>IF(AA122&gt;0.1497, 3, 0)</f>
        <v>3</v>
      </c>
      <c r="AY122">
        <f>IF(P122&gt;4031, 2, 0)</f>
        <v>0</v>
      </c>
      <c r="AZ122">
        <f>IF(H122&gt;51934.91, 1, 0)</f>
        <v>1</v>
      </c>
      <c r="BA122">
        <f>SUM(AW122:AZ122)</f>
        <v>8</v>
      </c>
      <c r="BB122" t="str">
        <f>VLOOKUP(BA122,'Standard Deviations'!$L$1:$M$11,2,TRUE)</f>
        <v>Platinum</v>
      </c>
    </row>
    <row r="123" spans="1:54">
      <c r="A123">
        <v>1399</v>
      </c>
      <c r="B123">
        <v>1958</v>
      </c>
      <c r="C123">
        <f>2024-B123</f>
        <v>66</v>
      </c>
      <c r="D123" t="str">
        <f>VLOOKUP(B123,Reference!$A$1:$B$125, 2)</f>
        <v>Boomers</v>
      </c>
      <c r="E123" t="s">
        <v>54</v>
      </c>
      <c r="F123" t="str">
        <f>IF(E123="High School", "No College", "College")</f>
        <v>College</v>
      </c>
      <c r="G123" t="s">
        <v>55</v>
      </c>
      <c r="H123">
        <v>72905</v>
      </c>
      <c r="I123">
        <v>72905</v>
      </c>
      <c r="J123" s="4" t="s">
        <v>61</v>
      </c>
      <c r="K123">
        <v>0</v>
      </c>
      <c r="L123">
        <v>0</v>
      </c>
      <c r="M123" t="str">
        <f>IF(OR(K123&gt;0, L123&gt;0), "Parent", "Not Parent")</f>
        <v>Not Parent</v>
      </c>
      <c r="N123" t="s">
        <v>154</v>
      </c>
      <c r="O123" s="8">
        <v>41916</v>
      </c>
      <c r="P123" s="9">
        <f>O123-N123</f>
        <v>256</v>
      </c>
      <c r="Q123">
        <v>52</v>
      </c>
      <c r="R123" s="9">
        <f>P123-Q123</f>
        <v>204</v>
      </c>
      <c r="S123" s="8">
        <f>O123-R123</f>
        <v>41712</v>
      </c>
      <c r="T123">
        <v>407</v>
      </c>
      <c r="U123">
        <v>114</v>
      </c>
      <c r="V123">
        <v>445</v>
      </c>
      <c r="W123">
        <v>181</v>
      </c>
      <c r="X123">
        <v>165</v>
      </c>
      <c r="Y123">
        <v>203</v>
      </c>
      <c r="Z123">
        <v>1515</v>
      </c>
      <c r="AA123">
        <f>Z123/P123</f>
        <v>5.91796875</v>
      </c>
      <c r="AB123" s="14" t="s">
        <v>146</v>
      </c>
      <c r="AC123" s="13" t="s">
        <v>63</v>
      </c>
      <c r="AD123">
        <v>1</v>
      </c>
      <c r="AE123" t="str">
        <f>IF(AD123&gt;3, "Prefers Discount", "Discount Indifferent")</f>
        <v>Discount Indifferent</v>
      </c>
      <c r="AF123">
        <v>9</v>
      </c>
      <c r="AG123">
        <v>3</v>
      </c>
      <c r="AH123">
        <v>7</v>
      </c>
      <c r="AI123" t="str">
        <f>INDEX($AF$1:$AH$1,MATCH(MAX(AF123:AH123),AF123:AH123,0))</f>
        <v>Store_Orders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f>SUM(AK123:AO123)</f>
        <v>1</v>
      </c>
      <c r="AQ123" t="str">
        <f>INDEX($AK$1:$AO$1,MATCH(MAX(AK123:AO123),AK123:AO123,0))</f>
        <v>Converted_on_Camp1</v>
      </c>
      <c r="AR123">
        <v>1</v>
      </c>
      <c r="AS123" t="str">
        <f>IF(OR(AK123&gt;0, AL123&gt;0, AM123&gt;0, AN123&gt;0, AO123&gt;0), "Converted", "Not Converted")</f>
        <v>Converted</v>
      </c>
      <c r="AT123">
        <v>0</v>
      </c>
      <c r="AU123">
        <v>3</v>
      </c>
      <c r="AV123">
        <v>11</v>
      </c>
      <c r="AW123">
        <f>IF(Z123&gt;607, 4, 0)</f>
        <v>4</v>
      </c>
      <c r="AX123">
        <f>IF(AA123&gt;0.1497, 3, 0)</f>
        <v>3</v>
      </c>
      <c r="AY123">
        <f>IF(P123&gt;4031, 2, 0)</f>
        <v>0</v>
      </c>
      <c r="AZ123">
        <f>IF(H123&gt;51934.91, 1, 0)</f>
        <v>1</v>
      </c>
      <c r="BA123">
        <f>SUM(AW123:AZ123)</f>
        <v>8</v>
      </c>
      <c r="BB123" t="str">
        <f>VLOOKUP(BA123,'Standard Deviations'!$L$1:$M$11,2,TRUE)</f>
        <v>Platinum</v>
      </c>
    </row>
    <row r="124" spans="1:54">
      <c r="A124">
        <v>1763</v>
      </c>
      <c r="B124">
        <v>1988</v>
      </c>
      <c r="C124">
        <f>2024-B124</f>
        <v>36</v>
      </c>
      <c r="D124" t="str">
        <f>VLOOKUP(B124,Reference!$A$1:$B$125, 2)</f>
        <v>Millennials</v>
      </c>
      <c r="E124" t="s">
        <v>54</v>
      </c>
      <c r="F124" t="str">
        <f>IF(E124="High School", "No College", "College")</f>
        <v>College</v>
      </c>
      <c r="G124" t="s">
        <v>65</v>
      </c>
      <c r="H124">
        <v>87679</v>
      </c>
      <c r="I124">
        <v>87679</v>
      </c>
      <c r="J124" s="4" t="s">
        <v>56</v>
      </c>
      <c r="K124">
        <v>0</v>
      </c>
      <c r="L124">
        <v>0</v>
      </c>
      <c r="M124" t="str">
        <f>IF(OR(K124&gt;0, L124&gt;0), "Parent", "Not Parent")</f>
        <v>Not Parent</v>
      </c>
      <c r="N124" t="s">
        <v>155</v>
      </c>
      <c r="O124" s="8">
        <v>41916</v>
      </c>
      <c r="P124" s="9">
        <f>O124-N124</f>
        <v>434</v>
      </c>
      <c r="Q124">
        <v>62</v>
      </c>
      <c r="R124" s="9">
        <f>P124-Q124</f>
        <v>372</v>
      </c>
      <c r="S124" s="8">
        <f>O124-R124</f>
        <v>41544</v>
      </c>
      <c r="T124">
        <v>1259</v>
      </c>
      <c r="U124">
        <v>172</v>
      </c>
      <c r="V124">
        <v>815</v>
      </c>
      <c r="W124">
        <v>97</v>
      </c>
      <c r="X124">
        <v>148</v>
      </c>
      <c r="Y124">
        <v>33</v>
      </c>
      <c r="Z124">
        <v>2524</v>
      </c>
      <c r="AA124">
        <f>Z124/P124</f>
        <v>5.8156682027649769</v>
      </c>
      <c r="AB124" s="14" t="s">
        <v>146</v>
      </c>
      <c r="AC124" s="13" t="s">
        <v>63</v>
      </c>
      <c r="AD124">
        <v>1</v>
      </c>
      <c r="AE124" t="str">
        <f>IF(AD124&gt;3, "Prefers Discount", "Discount Indifferent")</f>
        <v>Discount Indifferent</v>
      </c>
      <c r="AF124">
        <v>10</v>
      </c>
      <c r="AG124">
        <v>7</v>
      </c>
      <c r="AH124">
        <v>11</v>
      </c>
      <c r="AI124" t="str">
        <f>INDEX($AF$1:$AH$1,MATCH(MAX(AF124:AH124),AF124:AH124,0))</f>
        <v>Catalog_Orders</v>
      </c>
      <c r="AJ124">
        <v>4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f>SUM(AK124:AO124)</f>
        <v>3</v>
      </c>
      <c r="AQ124" t="str">
        <f>INDEX($AK$1:$AO$1,MATCH(MAX(AK124:AO124),AK124:AO124,0))</f>
        <v>Converted_on_Camp1</v>
      </c>
      <c r="AR124">
        <v>1</v>
      </c>
      <c r="AS124" t="str">
        <f>IF(OR(AK124&gt;0, AL124&gt;0, AM124&gt;0, AN124&gt;0, AO124&gt;0), "Converted", "Not Converted")</f>
        <v>Converted</v>
      </c>
      <c r="AT124">
        <v>0</v>
      </c>
      <c r="AU124">
        <v>3</v>
      </c>
      <c r="AV124">
        <v>11</v>
      </c>
      <c r="AW124">
        <f>IF(Z124&gt;607, 4, 0)</f>
        <v>4</v>
      </c>
      <c r="AX124">
        <f>IF(AA124&gt;0.1497, 3, 0)</f>
        <v>3</v>
      </c>
      <c r="AY124">
        <f>IF(P124&gt;4031, 2, 0)</f>
        <v>0</v>
      </c>
      <c r="AZ124">
        <f>IF(H124&gt;51934.91, 1, 0)</f>
        <v>1</v>
      </c>
      <c r="BA124">
        <f>SUM(AW124:AZ124)</f>
        <v>8</v>
      </c>
      <c r="BB124" t="str">
        <f>VLOOKUP(BA124,'Standard Deviations'!$L$1:$M$11,2,TRUE)</f>
        <v>Platinum</v>
      </c>
    </row>
    <row r="125" spans="1:54">
      <c r="A125">
        <v>6999</v>
      </c>
      <c r="B125">
        <v>1980</v>
      </c>
      <c r="C125">
        <f>2024-B125</f>
        <v>44</v>
      </c>
      <c r="D125" t="str">
        <f>VLOOKUP(B125,Reference!$A$1:$B$125, 2)</f>
        <v>Millennials</v>
      </c>
      <c r="E125" t="s">
        <v>64</v>
      </c>
      <c r="F125" t="str">
        <f>IF(E125="High School", "No College", "College")</f>
        <v>College</v>
      </c>
      <c r="G125" t="s">
        <v>55</v>
      </c>
      <c r="H125">
        <v>69661</v>
      </c>
      <c r="I125">
        <v>69661</v>
      </c>
      <c r="J125" s="4" t="s">
        <v>61</v>
      </c>
      <c r="K125">
        <v>0</v>
      </c>
      <c r="L125">
        <v>0</v>
      </c>
      <c r="M125" t="str">
        <f>IF(OR(K125&gt;0, L125&gt;0), "Parent", "Not Parent")</f>
        <v>Not Parent</v>
      </c>
      <c r="N125" t="s">
        <v>96</v>
      </c>
      <c r="O125" s="8">
        <v>41916</v>
      </c>
      <c r="P125" s="9">
        <f>O125-N125</f>
        <v>144</v>
      </c>
      <c r="Q125">
        <v>80</v>
      </c>
      <c r="R125" s="9">
        <f>P125-Q125</f>
        <v>64</v>
      </c>
      <c r="S125" s="8">
        <f>O125-R125</f>
        <v>41852</v>
      </c>
      <c r="T125">
        <v>656</v>
      </c>
      <c r="U125">
        <v>16</v>
      </c>
      <c r="V125">
        <v>106</v>
      </c>
      <c r="W125">
        <v>32</v>
      </c>
      <c r="X125">
        <v>16</v>
      </c>
      <c r="Y125">
        <v>8</v>
      </c>
      <c r="Z125">
        <v>834</v>
      </c>
      <c r="AA125">
        <f>Z125/P125</f>
        <v>5.791666666666667</v>
      </c>
      <c r="AB125" s="14" t="s">
        <v>146</v>
      </c>
      <c r="AC125" s="13" t="s">
        <v>63</v>
      </c>
      <c r="AD125">
        <v>1</v>
      </c>
      <c r="AE125" t="str">
        <f>IF(AD125&gt;3, "Prefers Discount", "Discount Indifferent")</f>
        <v>Discount Indifferent</v>
      </c>
      <c r="AF125">
        <v>12</v>
      </c>
      <c r="AG125">
        <v>7</v>
      </c>
      <c r="AH125">
        <v>3</v>
      </c>
      <c r="AI125" t="str">
        <f>INDEX($AF$1:$AH$1,MATCH(MAX(AF125:AH125),AF125:AH125,0))</f>
        <v>Store_Orders</v>
      </c>
      <c r="AJ125">
        <v>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f>SUM(AK125:AO125)</f>
        <v>0</v>
      </c>
      <c r="AQ125" t="s">
        <v>67</v>
      </c>
      <c r="AR125">
        <v>0</v>
      </c>
      <c r="AS125" t="str">
        <f>IF(OR(AK125&gt;0, AL125&gt;0, AM125&gt;0, AN125&gt;0, AO125&gt;0), "Converted", "Not Converted")</f>
        <v>Not Converted</v>
      </c>
      <c r="AT125">
        <v>0</v>
      </c>
      <c r="AU125">
        <v>3</v>
      </c>
      <c r="AV125">
        <v>11</v>
      </c>
      <c r="AW125">
        <f>IF(Z125&gt;607, 4, 0)</f>
        <v>4</v>
      </c>
      <c r="AX125">
        <f>IF(AA125&gt;0.1497, 3, 0)</f>
        <v>3</v>
      </c>
      <c r="AY125">
        <f>IF(P125&gt;4031, 2, 0)</f>
        <v>0</v>
      </c>
      <c r="AZ125">
        <f>IF(H125&gt;51934.91, 1, 0)</f>
        <v>1</v>
      </c>
      <c r="BA125">
        <f>SUM(AW125:AZ125)</f>
        <v>8</v>
      </c>
      <c r="BB125" t="str">
        <f>VLOOKUP(BA125,'Standard Deviations'!$L$1:$M$11,2,TRUE)</f>
        <v>Platinum</v>
      </c>
    </row>
    <row r="126" spans="1:54" hidden="1">
      <c r="A126">
        <v>9687</v>
      </c>
      <c r="B126">
        <v>1975</v>
      </c>
      <c r="C126">
        <f>2024-B126</f>
        <v>49</v>
      </c>
      <c r="D126" t="str">
        <f>VLOOKUP(B126,Reference!$A$1:$B$125, 2)</f>
        <v>Gen X</v>
      </c>
      <c r="E126" t="s">
        <v>54</v>
      </c>
      <c r="F126" t="str">
        <f>IF(E126="High School", "No College", "College")</f>
        <v>College</v>
      </c>
      <c r="G126" t="s">
        <v>60</v>
      </c>
      <c r="H126">
        <v>73170</v>
      </c>
      <c r="I126">
        <v>73170</v>
      </c>
      <c r="J126" s="4" t="s">
        <v>61</v>
      </c>
      <c r="K126">
        <v>0</v>
      </c>
      <c r="L126">
        <v>0</v>
      </c>
      <c r="M126" t="str">
        <f>IF(OR(K126&gt;0, L126&gt;0), "Parent", "Not Parent")</f>
        <v>Not Parent</v>
      </c>
      <c r="N126" t="s">
        <v>156</v>
      </c>
      <c r="O126" s="8">
        <v>41916</v>
      </c>
      <c r="P126" s="9">
        <f>O126-N126</f>
        <v>126</v>
      </c>
      <c r="Q126">
        <v>1</v>
      </c>
      <c r="R126" s="9">
        <f>P126-Q126</f>
        <v>125</v>
      </c>
      <c r="S126" s="8">
        <f>O126-R126</f>
        <v>41791</v>
      </c>
      <c r="T126">
        <v>184</v>
      </c>
      <c r="U126">
        <v>174</v>
      </c>
      <c r="V126">
        <v>256</v>
      </c>
      <c r="W126">
        <v>50</v>
      </c>
      <c r="X126">
        <v>30</v>
      </c>
      <c r="Y126">
        <v>32</v>
      </c>
      <c r="Z126">
        <v>726</v>
      </c>
      <c r="AA126">
        <f>Z126/P126</f>
        <v>5.7619047619047619</v>
      </c>
      <c r="AB126" s="11" t="s">
        <v>146</v>
      </c>
      <c r="AC126" t="s">
        <v>59</v>
      </c>
      <c r="AD126">
        <v>1</v>
      </c>
      <c r="AE126" t="str">
        <f>IF(AD126&gt;3, "Prefers Discount", "Discount Indifferent")</f>
        <v>Discount Indifferent</v>
      </c>
      <c r="AF126">
        <v>6</v>
      </c>
      <c r="AG126">
        <v>5</v>
      </c>
      <c r="AH126">
        <v>4</v>
      </c>
      <c r="AI126" t="str">
        <f>INDEX($AF$1:$AH$1,MATCH(MAX(AF126:AH126),AF126:AH126,0))</f>
        <v>Store_Orders</v>
      </c>
      <c r="AJ126">
        <v>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f>SUM(AK126:AO126)</f>
        <v>0</v>
      </c>
      <c r="AQ126" t="s">
        <v>67</v>
      </c>
      <c r="AR126">
        <v>0</v>
      </c>
      <c r="AS126" t="str">
        <f>IF(OR(AK126&gt;0, AL126&gt;0, AM126&gt;0, AN126&gt;0, AO126&gt;0), "Converted", "Not Converted")</f>
        <v>Not Converted</v>
      </c>
      <c r="AT126">
        <v>0</v>
      </c>
      <c r="AU126">
        <v>3</v>
      </c>
      <c r="AV126">
        <v>11</v>
      </c>
      <c r="AW126">
        <f>IF(Z126&gt;607, 4, 0)</f>
        <v>4</v>
      </c>
      <c r="AX126">
        <f>IF(AA126&gt;0.1497, 3, 0)</f>
        <v>3</v>
      </c>
      <c r="AY126">
        <f>IF(P126&gt;4031, 2, 0)</f>
        <v>0</v>
      </c>
      <c r="AZ126">
        <f>IF(H126&gt;51934.91, 1, 0)</f>
        <v>1</v>
      </c>
      <c r="BA126">
        <f>SUM(AW126:AZ126)</f>
        <v>8</v>
      </c>
      <c r="BB126" t="str">
        <f>VLOOKUP(BA126,'Standard Deviations'!$L$1:$M$11,2,TRUE)</f>
        <v>Platinum</v>
      </c>
    </row>
    <row r="127" spans="1:54" hidden="1">
      <c r="A127">
        <v>1277</v>
      </c>
      <c r="B127">
        <v>1960</v>
      </c>
      <c r="C127">
        <f>2024-B127</f>
        <v>64</v>
      </c>
      <c r="D127" t="str">
        <f>VLOOKUP(B127,Reference!$A$1:$B$125, 2)</f>
        <v>Boomers</v>
      </c>
      <c r="E127" t="s">
        <v>54</v>
      </c>
      <c r="F127" t="str">
        <f>IF(E127="High School", "No College", "College")</f>
        <v>College</v>
      </c>
      <c r="G127" t="s">
        <v>65</v>
      </c>
      <c r="H127">
        <v>78468</v>
      </c>
      <c r="I127">
        <v>78468</v>
      </c>
      <c r="J127" s="4" t="s">
        <v>56</v>
      </c>
      <c r="K127">
        <v>0</v>
      </c>
      <c r="L127">
        <v>0</v>
      </c>
      <c r="M127" t="str">
        <f>IF(OR(K127&gt;0, L127&gt;0), "Parent", "Not Parent")</f>
        <v>Not Parent</v>
      </c>
      <c r="N127" t="s">
        <v>107</v>
      </c>
      <c r="O127" s="8">
        <v>41916</v>
      </c>
      <c r="P127" s="9">
        <f>O127-N127</f>
        <v>178</v>
      </c>
      <c r="Q127">
        <v>29</v>
      </c>
      <c r="R127" s="9">
        <f>P127-Q127</f>
        <v>149</v>
      </c>
      <c r="S127" s="8">
        <f>O127-R127</f>
        <v>41767</v>
      </c>
      <c r="T127">
        <v>434</v>
      </c>
      <c r="U127">
        <v>22</v>
      </c>
      <c r="V127">
        <v>388</v>
      </c>
      <c r="W127">
        <v>104</v>
      </c>
      <c r="X127">
        <v>22</v>
      </c>
      <c r="Y127">
        <v>34</v>
      </c>
      <c r="Z127">
        <v>1004</v>
      </c>
      <c r="AA127">
        <f>Z127/P127</f>
        <v>5.6404494382022472</v>
      </c>
      <c r="AB127" s="11" t="s">
        <v>146</v>
      </c>
      <c r="AC127" t="s">
        <v>59</v>
      </c>
      <c r="AD127">
        <v>1</v>
      </c>
      <c r="AE127" t="str">
        <f>IF(AD127&gt;3, "Prefers Discount", "Discount Indifferent")</f>
        <v>Discount Indifferent</v>
      </c>
      <c r="AF127">
        <v>10</v>
      </c>
      <c r="AG127">
        <v>10</v>
      </c>
      <c r="AH127">
        <v>7</v>
      </c>
      <c r="AI127" t="str">
        <f>INDEX($AF$1:$AH$1,MATCH(MAX(AF127:AH127),AF127:AH127,0))</f>
        <v>Store_Orders</v>
      </c>
      <c r="AJ127">
        <v>4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f>SUM(AK127:AO127)</f>
        <v>1</v>
      </c>
      <c r="AQ127" t="str">
        <f>INDEX($AK$1:$AO$1,MATCH(MAX(AK127:AO127),AK127:AO127,0))</f>
        <v>Converted_on_Camp1</v>
      </c>
      <c r="AR127">
        <v>1</v>
      </c>
      <c r="AS127" t="str">
        <f>IF(OR(AK127&gt;0, AL127&gt;0, AM127&gt;0, AN127&gt;0, AO127&gt;0), "Converted", "Not Converted")</f>
        <v>Converted</v>
      </c>
      <c r="AT127">
        <v>0</v>
      </c>
      <c r="AU127">
        <v>3</v>
      </c>
      <c r="AV127">
        <v>11</v>
      </c>
      <c r="AW127">
        <f>IF(Z127&gt;607, 4, 0)</f>
        <v>4</v>
      </c>
      <c r="AX127">
        <f>IF(AA127&gt;0.1497, 3, 0)</f>
        <v>3</v>
      </c>
      <c r="AY127">
        <f>IF(P127&gt;4031, 2, 0)</f>
        <v>0</v>
      </c>
      <c r="AZ127">
        <f>IF(H127&gt;51934.91, 1, 0)</f>
        <v>1</v>
      </c>
      <c r="BA127">
        <f>SUM(AW127:AZ127)</f>
        <v>8</v>
      </c>
      <c r="BB127" t="str">
        <f>VLOOKUP(BA127,'Standard Deviations'!$L$1:$M$11,2,TRUE)</f>
        <v>Platinum</v>
      </c>
    </row>
    <row r="128" spans="1:54" hidden="1">
      <c r="A128">
        <v>4310</v>
      </c>
      <c r="B128">
        <v>1944</v>
      </c>
      <c r="C128">
        <f>2024-B128</f>
        <v>80</v>
      </c>
      <c r="D128" t="str">
        <f>VLOOKUP(B128,Reference!$A$1:$B$125, 2)</f>
        <v>Silent</v>
      </c>
      <c r="E128" t="s">
        <v>54</v>
      </c>
      <c r="F128" t="str">
        <f>IF(E128="High School", "No College", "College")</f>
        <v>College</v>
      </c>
      <c r="G128" t="s">
        <v>55</v>
      </c>
      <c r="H128">
        <v>80589</v>
      </c>
      <c r="I128">
        <v>80589</v>
      </c>
      <c r="J128" s="4" t="s">
        <v>56</v>
      </c>
      <c r="K128">
        <v>0</v>
      </c>
      <c r="L128">
        <v>0</v>
      </c>
      <c r="M128" t="str">
        <f>IF(OR(K128&gt;0, L128&gt;0), "Parent", "Not Parent")</f>
        <v>Not Parent</v>
      </c>
      <c r="N128" t="s">
        <v>157</v>
      </c>
      <c r="O128" s="8">
        <v>41916</v>
      </c>
      <c r="P128" s="9">
        <f>O128-N128</f>
        <v>255</v>
      </c>
      <c r="Q128">
        <v>25</v>
      </c>
      <c r="R128" s="9">
        <f>P128-Q128</f>
        <v>230</v>
      </c>
      <c r="S128" s="8">
        <f>O128-R128</f>
        <v>41686</v>
      </c>
      <c r="T128">
        <v>507</v>
      </c>
      <c r="U128">
        <v>93</v>
      </c>
      <c r="V128">
        <v>520</v>
      </c>
      <c r="W128">
        <v>242</v>
      </c>
      <c r="X128">
        <v>40</v>
      </c>
      <c r="Y128">
        <v>26</v>
      </c>
      <c r="Z128">
        <v>1428</v>
      </c>
      <c r="AA128">
        <f>Z128/P128</f>
        <v>5.6</v>
      </c>
      <c r="AB128" s="11" t="s">
        <v>146</v>
      </c>
      <c r="AC128" t="s">
        <v>59</v>
      </c>
      <c r="AD128">
        <v>1</v>
      </c>
      <c r="AE128" t="str">
        <f>IF(AD128&gt;3, "Prefers Discount", "Discount Indifferent")</f>
        <v>Discount Indifferent</v>
      </c>
      <c r="AF128">
        <v>5</v>
      </c>
      <c r="AG128">
        <v>5</v>
      </c>
      <c r="AH128">
        <v>10</v>
      </c>
      <c r="AI128" t="str">
        <f>INDEX($AF$1:$AH$1,MATCH(MAX(AF128:AH128),AF128:AH128,0))</f>
        <v>Catalog_Orders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f>SUM(AK128:AO128)</f>
        <v>1</v>
      </c>
      <c r="AQ128" t="str">
        <f>INDEX($AK$1:$AO$1,MATCH(MAX(AK128:AO128),AK128:AO128,0))</f>
        <v>Converted_on_Camp1</v>
      </c>
      <c r="AR128">
        <v>1</v>
      </c>
      <c r="AS128" t="str">
        <f>IF(OR(AK128&gt;0, AL128&gt;0, AM128&gt;0, AN128&gt;0, AO128&gt;0), "Converted", "Not Converted")</f>
        <v>Converted</v>
      </c>
      <c r="AT128">
        <v>0</v>
      </c>
      <c r="AU128">
        <v>3</v>
      </c>
      <c r="AV128">
        <v>11</v>
      </c>
      <c r="AW128">
        <f>IF(Z128&gt;607, 4, 0)</f>
        <v>4</v>
      </c>
      <c r="AX128">
        <f>IF(AA128&gt;0.1497, 3, 0)</f>
        <v>3</v>
      </c>
      <c r="AY128">
        <f>IF(P128&gt;4031, 2, 0)</f>
        <v>0</v>
      </c>
      <c r="AZ128">
        <f>IF(H128&gt;51934.91, 1, 0)</f>
        <v>1</v>
      </c>
      <c r="BA128">
        <f>SUM(AW128:AZ128)</f>
        <v>8</v>
      </c>
      <c r="BB128" t="str">
        <f>VLOOKUP(BA128,'Standard Deviations'!$L$1:$M$11,2,TRUE)</f>
        <v>Platinum</v>
      </c>
    </row>
    <row r="129" spans="1:54">
      <c r="A129">
        <v>2909</v>
      </c>
      <c r="B129">
        <v>1974</v>
      </c>
      <c r="C129">
        <f>2024-B129</f>
        <v>50</v>
      </c>
      <c r="D129" t="str">
        <f>VLOOKUP(B129,Reference!$A$1:$B$125, 2)</f>
        <v>Gen X</v>
      </c>
      <c r="E129" t="s">
        <v>68</v>
      </c>
      <c r="F129" t="str">
        <f>IF(E129="High School", "No College", "College")</f>
        <v>College</v>
      </c>
      <c r="G129" t="s">
        <v>55</v>
      </c>
      <c r="H129">
        <v>78128</v>
      </c>
      <c r="I129">
        <v>78128</v>
      </c>
      <c r="J129" s="4" t="s">
        <v>56</v>
      </c>
      <c r="K129">
        <v>0</v>
      </c>
      <c r="L129">
        <v>1</v>
      </c>
      <c r="M129" t="str">
        <f>IF(OR(K129&gt;0, L129&gt;0), "Parent", "Not Parent")</f>
        <v>Parent</v>
      </c>
      <c r="N129" t="s">
        <v>111</v>
      </c>
      <c r="O129" s="8">
        <v>41916</v>
      </c>
      <c r="P129" s="9">
        <f>O129-N129</f>
        <v>227</v>
      </c>
      <c r="Q129">
        <v>89</v>
      </c>
      <c r="R129" s="9">
        <f>P129-Q129</f>
        <v>138</v>
      </c>
      <c r="S129" s="8">
        <f>O129-R129</f>
        <v>41778</v>
      </c>
      <c r="T129">
        <v>934</v>
      </c>
      <c r="U129">
        <v>24</v>
      </c>
      <c r="V129">
        <v>230</v>
      </c>
      <c r="W129">
        <v>16</v>
      </c>
      <c r="X129">
        <v>24</v>
      </c>
      <c r="Y129">
        <v>36</v>
      </c>
      <c r="Z129">
        <v>1264</v>
      </c>
      <c r="AA129">
        <f>Z129/P129</f>
        <v>5.5682819383259909</v>
      </c>
      <c r="AB129" s="14" t="s">
        <v>146</v>
      </c>
      <c r="AC129" s="13" t="s">
        <v>63</v>
      </c>
      <c r="AD129">
        <v>2</v>
      </c>
      <c r="AE129" t="str">
        <f>IF(AD129&gt;3, "Prefers Discount", "Discount Indifferent")</f>
        <v>Discount Indifferent</v>
      </c>
      <c r="AF129">
        <v>6</v>
      </c>
      <c r="AG129">
        <v>8</v>
      </c>
      <c r="AH129">
        <v>4</v>
      </c>
      <c r="AI129" t="str">
        <f>INDEX($AF$1:$AH$1,MATCH(MAX(AF129:AH129),AF129:AH129,0))</f>
        <v>Web_Orders</v>
      </c>
      <c r="AJ129">
        <v>3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f>SUM(AK129:AO129)</f>
        <v>2</v>
      </c>
      <c r="AQ129" t="str">
        <f>INDEX($AK$1:$AO$1,MATCH(MAX(AK129:AO129),AK129:AO129,0))</f>
        <v>Converted_on_Camp4</v>
      </c>
      <c r="AR129">
        <v>1</v>
      </c>
      <c r="AS129" t="str">
        <f>IF(OR(AK129&gt;0, AL129&gt;0, AM129&gt;0, AN129&gt;0, AO129&gt;0), "Converted", "Not Converted")</f>
        <v>Converted</v>
      </c>
      <c r="AT129">
        <v>0</v>
      </c>
      <c r="AU129">
        <v>3</v>
      </c>
      <c r="AV129">
        <v>11</v>
      </c>
      <c r="AW129">
        <f>IF(Z129&gt;607, 4, 0)</f>
        <v>4</v>
      </c>
      <c r="AX129">
        <f>IF(AA129&gt;0.1497, 3, 0)</f>
        <v>3</v>
      </c>
      <c r="AY129">
        <f>IF(P129&gt;4031, 2, 0)</f>
        <v>0</v>
      </c>
      <c r="AZ129">
        <f>IF(H129&gt;51934.91, 1, 0)</f>
        <v>1</v>
      </c>
      <c r="BA129">
        <f>SUM(AW129:AZ129)</f>
        <v>8</v>
      </c>
      <c r="BB129" t="str">
        <f>VLOOKUP(BA129,'Standard Deviations'!$L$1:$M$11,2,TRUE)</f>
        <v>Platinum</v>
      </c>
    </row>
    <row r="130" spans="1:54" hidden="1">
      <c r="A130">
        <v>1740</v>
      </c>
      <c r="B130">
        <v>1944</v>
      </c>
      <c r="C130">
        <f>2024-B130</f>
        <v>80</v>
      </c>
      <c r="D130" t="str">
        <f>VLOOKUP(B130,Reference!$A$1:$B$125, 2)</f>
        <v>Silent</v>
      </c>
      <c r="E130" t="s">
        <v>54</v>
      </c>
      <c r="F130" t="str">
        <f>IF(E130="High School", "No College", "College")</f>
        <v>College</v>
      </c>
      <c r="G130" t="s">
        <v>55</v>
      </c>
      <c r="H130">
        <v>55956</v>
      </c>
      <c r="I130">
        <v>55956</v>
      </c>
      <c r="J130" s="4" t="s">
        <v>61</v>
      </c>
      <c r="K130">
        <v>0</v>
      </c>
      <c r="L130">
        <v>0</v>
      </c>
      <c r="M130" t="str">
        <f>IF(OR(K130&gt;0, L130&gt;0), "Parent", "Not Parent")</f>
        <v>Not Parent</v>
      </c>
      <c r="N130" t="s">
        <v>113</v>
      </c>
      <c r="O130" s="8">
        <v>41916</v>
      </c>
      <c r="P130" s="9">
        <f>O130-N130</f>
        <v>180</v>
      </c>
      <c r="Q130">
        <v>22</v>
      </c>
      <c r="R130" s="9">
        <f>P130-Q130</f>
        <v>158</v>
      </c>
      <c r="S130" s="8">
        <f>O130-R130</f>
        <v>41758</v>
      </c>
      <c r="T130">
        <v>760</v>
      </c>
      <c r="U130">
        <v>38</v>
      </c>
      <c r="V130">
        <v>104</v>
      </c>
      <c r="W130">
        <v>50</v>
      </c>
      <c r="X130">
        <v>9</v>
      </c>
      <c r="Y130">
        <v>38</v>
      </c>
      <c r="Z130">
        <v>999</v>
      </c>
      <c r="AA130">
        <f>Z130/P130</f>
        <v>5.55</v>
      </c>
      <c r="AB130" s="11" t="s">
        <v>146</v>
      </c>
      <c r="AC130" t="s">
        <v>59</v>
      </c>
      <c r="AD130">
        <v>2</v>
      </c>
      <c r="AE130" t="str">
        <f>IF(AD130&gt;3, "Prefers Discount", "Discount Indifferent")</f>
        <v>Discount Indifferent</v>
      </c>
      <c r="AF130">
        <v>4</v>
      </c>
      <c r="AG130">
        <v>7</v>
      </c>
      <c r="AH130">
        <v>3</v>
      </c>
      <c r="AI130" t="str">
        <f>INDEX($AF$1:$AH$1,MATCH(MAX(AF130:AH130),AF130:AH130,0))</f>
        <v>Web_Orders</v>
      </c>
      <c r="AJ130">
        <v>4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f>SUM(AK130:AO130)</f>
        <v>1</v>
      </c>
      <c r="AQ130" t="str">
        <f>INDEX($AK$1:$AO$1,MATCH(MAX(AK130:AO130),AK130:AO130,0))</f>
        <v>Converted_on_Camp4</v>
      </c>
      <c r="AR130">
        <v>1</v>
      </c>
      <c r="AS130" t="str">
        <f>IF(OR(AK130&gt;0, AL130&gt;0, AM130&gt;0, AN130&gt;0, AO130&gt;0), "Converted", "Not Converted")</f>
        <v>Converted</v>
      </c>
      <c r="AT130">
        <v>0</v>
      </c>
      <c r="AU130">
        <v>3</v>
      </c>
      <c r="AV130">
        <v>11</v>
      </c>
      <c r="AW130">
        <f>IF(Z130&gt;607, 4, 0)</f>
        <v>4</v>
      </c>
      <c r="AX130">
        <f>IF(AA130&gt;0.1497, 3, 0)</f>
        <v>3</v>
      </c>
      <c r="AY130">
        <f>IF(P130&gt;4031, 2, 0)</f>
        <v>0</v>
      </c>
      <c r="AZ130">
        <f>IF(H130&gt;51934.91, 1, 0)</f>
        <v>1</v>
      </c>
      <c r="BA130">
        <f>SUM(AW130:AZ130)</f>
        <v>8</v>
      </c>
      <c r="BB130" t="str">
        <f>VLOOKUP(BA130,'Standard Deviations'!$L$1:$M$11,2,TRUE)</f>
        <v>Platinum</v>
      </c>
    </row>
    <row r="131" spans="1:54" hidden="1">
      <c r="A131">
        <v>7300</v>
      </c>
      <c r="B131">
        <v>1952</v>
      </c>
      <c r="C131">
        <f>2024-B131</f>
        <v>72</v>
      </c>
      <c r="D131" t="str">
        <f>VLOOKUP(B131,Reference!$A$1:$B$125, 2)</f>
        <v>Boomers</v>
      </c>
      <c r="E131" t="s">
        <v>54</v>
      </c>
      <c r="F131" t="str">
        <f>IF(E131="High School", "No College", "College")</f>
        <v>College</v>
      </c>
      <c r="G131" t="s">
        <v>71</v>
      </c>
      <c r="H131">
        <v>69142</v>
      </c>
      <c r="I131">
        <v>69142</v>
      </c>
      <c r="J131" s="4" t="s">
        <v>61</v>
      </c>
      <c r="K131">
        <v>0</v>
      </c>
      <c r="L131">
        <v>1</v>
      </c>
      <c r="M131" t="str">
        <f>IF(OR(K131&gt;0, L131&gt;0), "Parent", "Not Parent")</f>
        <v>Parent</v>
      </c>
      <c r="N131" t="s">
        <v>158</v>
      </c>
      <c r="O131" s="8">
        <v>41916</v>
      </c>
      <c r="P131" s="9">
        <f>O131-N131</f>
        <v>97</v>
      </c>
      <c r="Q131">
        <v>50</v>
      </c>
      <c r="R131" s="9">
        <f>P131-Q131</f>
        <v>47</v>
      </c>
      <c r="S131" s="8">
        <f>O131-R131</f>
        <v>41869</v>
      </c>
      <c r="T131">
        <v>448</v>
      </c>
      <c r="U131">
        <v>4</v>
      </c>
      <c r="V131">
        <v>34</v>
      </c>
      <c r="W131">
        <v>6</v>
      </c>
      <c r="X131">
        <v>4</v>
      </c>
      <c r="Y131">
        <v>39</v>
      </c>
      <c r="Z131">
        <v>535</v>
      </c>
      <c r="AA131">
        <f>Z131/P131</f>
        <v>5.5154639175257731</v>
      </c>
      <c r="AB131" s="11" t="s">
        <v>146</v>
      </c>
      <c r="AC131" t="s">
        <v>59</v>
      </c>
      <c r="AD131">
        <v>3</v>
      </c>
      <c r="AE131" t="str">
        <f>IF(AD131&gt;3, "Prefers Discount", "Discount Indifferent")</f>
        <v>Discount Indifferent</v>
      </c>
      <c r="AF131">
        <v>7</v>
      </c>
      <c r="AG131">
        <v>8</v>
      </c>
      <c r="AH131">
        <v>1</v>
      </c>
      <c r="AI131" t="str">
        <f>INDEX($AF$1:$AH$1,MATCH(MAX(AF131:AH131),AF131:AH131,0))</f>
        <v>Web_Orders</v>
      </c>
      <c r="AJ131">
        <v>5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f>SUM(AK131:AO131)</f>
        <v>1</v>
      </c>
      <c r="AQ131" t="str">
        <f>INDEX($AK$1:$AO$1,MATCH(MAX(AK131:AO131),AK131:AO131,0))</f>
        <v>Converted_on_Camp4</v>
      </c>
      <c r="AR131">
        <v>1</v>
      </c>
      <c r="AS131" t="str">
        <f>IF(OR(AK131&gt;0, AL131&gt;0, AM131&gt;0, AN131&gt;0, AO131&gt;0), "Converted", "Not Converted")</f>
        <v>Converted</v>
      </c>
      <c r="AT131">
        <v>0</v>
      </c>
      <c r="AU131">
        <v>3</v>
      </c>
      <c r="AV131">
        <v>11</v>
      </c>
      <c r="AW131">
        <f>IF(Z131&gt;607, 4, 0)</f>
        <v>0</v>
      </c>
      <c r="AX131">
        <f>IF(AA131&gt;0.1497, 3, 0)</f>
        <v>3</v>
      </c>
      <c r="AY131">
        <f>IF(P131&gt;4031, 2, 0)</f>
        <v>0</v>
      </c>
      <c r="AZ131">
        <f>IF(H131&gt;51934.91, 1, 0)</f>
        <v>1</v>
      </c>
      <c r="BA131">
        <f>SUM(AW131:AZ131)</f>
        <v>4</v>
      </c>
      <c r="BB131" t="str">
        <f>VLOOKUP(BA131,'Standard Deviations'!$L$1:$M$11,2,TRUE)</f>
        <v>Silver</v>
      </c>
    </row>
    <row r="132" spans="1:54" hidden="1">
      <c r="A132">
        <v>6521</v>
      </c>
      <c r="B132">
        <v>1954</v>
      </c>
      <c r="C132">
        <f>2024-B132</f>
        <v>70</v>
      </c>
      <c r="D132" t="str">
        <f>VLOOKUP(B132,Reference!$A$1:$B$125, 2)</f>
        <v>Boomers</v>
      </c>
      <c r="E132" t="s">
        <v>54</v>
      </c>
      <c r="F132" t="str">
        <f>IF(E132="High School", "No College", "College")</f>
        <v>College</v>
      </c>
      <c r="G132" t="s">
        <v>65</v>
      </c>
      <c r="H132">
        <v>77972</v>
      </c>
      <c r="I132">
        <v>77972</v>
      </c>
      <c r="J132" s="4" t="s">
        <v>56</v>
      </c>
      <c r="K132">
        <v>0</v>
      </c>
      <c r="L132">
        <v>0</v>
      </c>
      <c r="M132" t="str">
        <f>IF(OR(K132&gt;0, L132&gt;0), "Parent", "Not Parent")</f>
        <v>Not Parent</v>
      </c>
      <c r="N132" t="s">
        <v>159</v>
      </c>
      <c r="O132" s="8">
        <v>41916</v>
      </c>
      <c r="P132" s="9">
        <f>O132-N132</f>
        <v>200</v>
      </c>
      <c r="Q132">
        <v>18</v>
      </c>
      <c r="R132" s="9">
        <f>P132-Q132</f>
        <v>182</v>
      </c>
      <c r="S132" s="8">
        <f>O132-R132</f>
        <v>41734</v>
      </c>
      <c r="T132">
        <v>613</v>
      </c>
      <c r="U132">
        <v>22</v>
      </c>
      <c r="V132">
        <v>319</v>
      </c>
      <c r="W132">
        <v>33</v>
      </c>
      <c r="X132">
        <v>102</v>
      </c>
      <c r="Y132">
        <v>12</v>
      </c>
      <c r="Z132">
        <v>1101</v>
      </c>
      <c r="AA132">
        <f>Z132/P132</f>
        <v>5.5049999999999999</v>
      </c>
      <c r="AB132" s="11" t="s">
        <v>146</v>
      </c>
      <c r="AC132" t="s">
        <v>59</v>
      </c>
      <c r="AD132">
        <v>1</v>
      </c>
      <c r="AE132" t="str">
        <f>IF(AD132&gt;3, "Prefers Discount", "Discount Indifferent")</f>
        <v>Discount Indifferent</v>
      </c>
      <c r="AF132">
        <v>9</v>
      </c>
      <c r="AG132">
        <v>4</v>
      </c>
      <c r="AH132">
        <v>6</v>
      </c>
      <c r="AI132" t="str">
        <f>INDEX($AF$1:$AH$1,MATCH(MAX(AF132:AH132),AF132:AH132,0))</f>
        <v>Store_Orders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f>SUM(AK132:AO132)</f>
        <v>0</v>
      </c>
      <c r="AQ132" t="s">
        <v>67</v>
      </c>
      <c r="AR132">
        <v>0</v>
      </c>
      <c r="AS132" t="str">
        <f>IF(OR(AK132&gt;0, AL132&gt;0, AM132&gt;0, AN132&gt;0, AO132&gt;0), "Converted", "Not Converted")</f>
        <v>Not Converted</v>
      </c>
      <c r="AT132">
        <v>0</v>
      </c>
      <c r="AU132">
        <v>3</v>
      </c>
      <c r="AV132">
        <v>11</v>
      </c>
      <c r="AW132">
        <f>IF(Z132&gt;607, 4, 0)</f>
        <v>4</v>
      </c>
      <c r="AX132">
        <f>IF(AA132&gt;0.1497, 3, 0)</f>
        <v>3</v>
      </c>
      <c r="AY132">
        <f>IF(P132&gt;4031, 2, 0)</f>
        <v>0</v>
      </c>
      <c r="AZ132">
        <f>IF(H132&gt;51934.91, 1, 0)</f>
        <v>1</v>
      </c>
      <c r="BA132">
        <f>SUM(AW132:AZ132)</f>
        <v>8</v>
      </c>
      <c r="BB132" t="str">
        <f>VLOOKUP(BA132,'Standard Deviations'!$L$1:$M$11,2,TRUE)</f>
        <v>Platinum</v>
      </c>
    </row>
    <row r="133" spans="1:54">
      <c r="A133">
        <v>2147</v>
      </c>
      <c r="B133">
        <v>1969</v>
      </c>
      <c r="C133">
        <f>2024-B133</f>
        <v>55</v>
      </c>
      <c r="D133" t="str">
        <f>VLOOKUP(B133,Reference!$A$1:$B$125, 2)</f>
        <v>Gen X</v>
      </c>
      <c r="E133" t="s">
        <v>54</v>
      </c>
      <c r="F133" t="str">
        <f>IF(E133="High School", "No College", "College")</f>
        <v>College</v>
      </c>
      <c r="G133" t="s">
        <v>65</v>
      </c>
      <c r="H133">
        <v>76653</v>
      </c>
      <c r="I133">
        <v>76653</v>
      </c>
      <c r="J133" s="4" t="s">
        <v>56</v>
      </c>
      <c r="K133">
        <v>0</v>
      </c>
      <c r="L133">
        <v>0</v>
      </c>
      <c r="M133" t="str">
        <f>IF(OR(K133&gt;0, L133&gt;0), "Parent", "Not Parent")</f>
        <v>Not Parent</v>
      </c>
      <c r="N133" t="s">
        <v>160</v>
      </c>
      <c r="O133" s="8">
        <v>41916</v>
      </c>
      <c r="P133" s="9">
        <f>O133-N133</f>
        <v>414</v>
      </c>
      <c r="Q133">
        <v>91</v>
      </c>
      <c r="R133" s="9">
        <f>P133-Q133</f>
        <v>323</v>
      </c>
      <c r="S133" s="8">
        <f>O133-R133</f>
        <v>41593</v>
      </c>
      <c r="T133">
        <v>736</v>
      </c>
      <c r="U133">
        <v>63</v>
      </c>
      <c r="V133">
        <v>946</v>
      </c>
      <c r="W133">
        <v>219</v>
      </c>
      <c r="X133">
        <v>189</v>
      </c>
      <c r="Y133">
        <v>126</v>
      </c>
      <c r="Z133">
        <v>2279</v>
      </c>
      <c r="AA133">
        <f>Z133/P133</f>
        <v>5.5048309178743962</v>
      </c>
      <c r="AB133" s="14" t="s">
        <v>146</v>
      </c>
      <c r="AC133" s="13" t="s">
        <v>63</v>
      </c>
      <c r="AD133">
        <v>1</v>
      </c>
      <c r="AE133" t="str">
        <f>IF(AD133&gt;3, "Prefers Discount", "Discount Indifferent")</f>
        <v>Discount Indifferent</v>
      </c>
      <c r="AF133">
        <v>11</v>
      </c>
      <c r="AG133">
        <v>4</v>
      </c>
      <c r="AH133">
        <v>7</v>
      </c>
      <c r="AI133" t="str">
        <f>INDEX($AF$1:$AH$1,MATCH(MAX(AF133:AH133),AF133:AH133,0))</f>
        <v>Store_Orders</v>
      </c>
      <c r="AJ133">
        <v>2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f>SUM(AK133:AO133)</f>
        <v>2</v>
      </c>
      <c r="AQ133" t="str">
        <f>INDEX($AK$1:$AO$1,MATCH(MAX(AK133:AO133),AK133:AO133,0))</f>
        <v>Converted_on_Camp1</v>
      </c>
      <c r="AR133">
        <v>1</v>
      </c>
      <c r="AS133" t="str">
        <f>IF(OR(AK133&gt;0, AL133&gt;0, AM133&gt;0, AN133&gt;0, AO133&gt;0), "Converted", "Not Converted")</f>
        <v>Converted</v>
      </c>
      <c r="AT133">
        <v>0</v>
      </c>
      <c r="AU133">
        <v>3</v>
      </c>
      <c r="AV133">
        <v>11</v>
      </c>
      <c r="AW133">
        <f>IF(Z133&gt;607, 4, 0)</f>
        <v>4</v>
      </c>
      <c r="AX133">
        <f>IF(AA133&gt;0.1497, 3, 0)</f>
        <v>3</v>
      </c>
      <c r="AY133">
        <f>IF(P133&gt;4031, 2, 0)</f>
        <v>0</v>
      </c>
      <c r="AZ133">
        <f>IF(H133&gt;51934.91, 1, 0)</f>
        <v>1</v>
      </c>
      <c r="BA133">
        <f>SUM(AW133:AZ133)</f>
        <v>8</v>
      </c>
      <c r="BB133" t="str">
        <f>VLOOKUP(BA133,'Standard Deviations'!$L$1:$M$11,2,TRUE)</f>
        <v>Platinum</v>
      </c>
    </row>
    <row r="134" spans="1:54">
      <c r="A134">
        <v>6963</v>
      </c>
      <c r="B134">
        <v>1947</v>
      </c>
      <c r="C134">
        <f>2024-B134</f>
        <v>77</v>
      </c>
      <c r="D134" t="str">
        <f>VLOOKUP(B134,Reference!$A$1:$B$125, 2)</f>
        <v>Boomers</v>
      </c>
      <c r="E134" t="s">
        <v>54</v>
      </c>
      <c r="F134" t="str">
        <f>IF(E134="High School", "No College", "College")</f>
        <v>College</v>
      </c>
      <c r="G134" t="s">
        <v>60</v>
      </c>
      <c r="H134">
        <v>77457</v>
      </c>
      <c r="I134">
        <v>77457</v>
      </c>
      <c r="J134" s="4" t="s">
        <v>56</v>
      </c>
      <c r="K134">
        <v>0</v>
      </c>
      <c r="L134">
        <v>0</v>
      </c>
      <c r="M134" t="str">
        <f>IF(OR(K134&gt;0, L134&gt;0), "Parent", "Not Parent")</f>
        <v>Not Parent</v>
      </c>
      <c r="N134" t="s">
        <v>108</v>
      </c>
      <c r="O134" s="8">
        <v>41916</v>
      </c>
      <c r="P134" s="9">
        <f>O134-N134</f>
        <v>213</v>
      </c>
      <c r="Q134">
        <v>85</v>
      </c>
      <c r="R134" s="9">
        <f>P134-Q134</f>
        <v>128</v>
      </c>
      <c r="S134" s="8">
        <f>O134-R134</f>
        <v>41788</v>
      </c>
      <c r="T134">
        <v>675</v>
      </c>
      <c r="U134">
        <v>11</v>
      </c>
      <c r="V134">
        <v>400</v>
      </c>
      <c r="W134">
        <v>15</v>
      </c>
      <c r="X134">
        <v>45</v>
      </c>
      <c r="Y134">
        <v>11</v>
      </c>
      <c r="Z134">
        <v>1157</v>
      </c>
      <c r="AA134">
        <f>Z134/P134</f>
        <v>5.431924882629108</v>
      </c>
      <c r="AB134" s="14" t="s">
        <v>146</v>
      </c>
      <c r="AC134" s="13" t="s">
        <v>63</v>
      </c>
      <c r="AD134">
        <v>1</v>
      </c>
      <c r="AE134" t="str">
        <f>IF(AD134&gt;3, "Prefers Discount", "Discount Indifferent")</f>
        <v>Discount Indifferent</v>
      </c>
      <c r="AF134">
        <v>10</v>
      </c>
      <c r="AG134">
        <v>2</v>
      </c>
      <c r="AH134">
        <v>5</v>
      </c>
      <c r="AI134" t="str">
        <f>INDEX($AF$1:$AH$1,MATCH(MAX(AF134:AH134),AF134:AH134,0))</f>
        <v>Store_Orders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f>SUM(AK134:AO134)</f>
        <v>1</v>
      </c>
      <c r="AQ134" t="str">
        <f>INDEX($AK$1:$AO$1,MATCH(MAX(AK134:AO134),AK134:AO134,0))</f>
        <v>Converted_on_Camp5</v>
      </c>
      <c r="AR134">
        <v>1</v>
      </c>
      <c r="AS134" t="str">
        <f>IF(OR(AK134&gt;0, AL134&gt;0, AM134&gt;0, AN134&gt;0, AO134&gt;0), "Converted", "Not Converted")</f>
        <v>Converted</v>
      </c>
      <c r="AT134">
        <v>0</v>
      </c>
      <c r="AU134">
        <v>3</v>
      </c>
      <c r="AV134">
        <v>11</v>
      </c>
      <c r="AW134">
        <f>IF(Z134&gt;607, 4, 0)</f>
        <v>4</v>
      </c>
      <c r="AX134">
        <f>IF(AA134&gt;0.1497, 3, 0)</f>
        <v>3</v>
      </c>
      <c r="AY134">
        <f>IF(P134&gt;4031, 2, 0)</f>
        <v>0</v>
      </c>
      <c r="AZ134">
        <f>IF(H134&gt;51934.91, 1, 0)</f>
        <v>1</v>
      </c>
      <c r="BA134">
        <f>SUM(AW134:AZ134)</f>
        <v>8</v>
      </c>
      <c r="BB134" t="str">
        <f>VLOOKUP(BA134,'Standard Deviations'!$L$1:$M$11,2,TRUE)</f>
        <v>Platinum</v>
      </c>
    </row>
    <row r="135" spans="1:54">
      <c r="A135">
        <v>5545</v>
      </c>
      <c r="B135">
        <v>1972</v>
      </c>
      <c r="C135">
        <f>2024-B135</f>
        <v>52</v>
      </c>
      <c r="D135" t="str">
        <f>VLOOKUP(B135,Reference!$A$1:$B$125, 2)</f>
        <v>Gen X</v>
      </c>
      <c r="E135" t="s">
        <v>68</v>
      </c>
      <c r="F135" t="str">
        <f>IF(E135="High School", "No College", "College")</f>
        <v>College</v>
      </c>
      <c r="G135" t="s">
        <v>55</v>
      </c>
      <c r="H135">
        <v>78075</v>
      </c>
      <c r="I135">
        <v>78075</v>
      </c>
      <c r="J135" s="4" t="s">
        <v>56</v>
      </c>
      <c r="K135">
        <v>0</v>
      </c>
      <c r="L135">
        <v>0</v>
      </c>
      <c r="M135" t="str">
        <f>IF(OR(K135&gt;0, L135&gt;0), "Parent", "Not Parent")</f>
        <v>Not Parent</v>
      </c>
      <c r="N135" t="s">
        <v>130</v>
      </c>
      <c r="O135" s="8">
        <v>41916</v>
      </c>
      <c r="P135" s="9">
        <f>O135-N135</f>
        <v>182</v>
      </c>
      <c r="Q135">
        <v>72</v>
      </c>
      <c r="R135" s="9">
        <f>P135-Q135</f>
        <v>110</v>
      </c>
      <c r="S135" s="8">
        <f>O135-R135</f>
        <v>41806</v>
      </c>
      <c r="T135">
        <v>572</v>
      </c>
      <c r="U135">
        <v>8</v>
      </c>
      <c r="V135">
        <v>259</v>
      </c>
      <c r="W135">
        <v>34</v>
      </c>
      <c r="X135">
        <v>35</v>
      </c>
      <c r="Y135">
        <v>80</v>
      </c>
      <c r="Z135">
        <v>988</v>
      </c>
      <c r="AA135">
        <f>Z135/P135</f>
        <v>5.4285714285714288</v>
      </c>
      <c r="AB135" s="14" t="s">
        <v>146</v>
      </c>
      <c r="AC135" s="13" t="s">
        <v>63</v>
      </c>
      <c r="AD135">
        <v>1</v>
      </c>
      <c r="AE135" t="str">
        <f>IF(AD135&gt;3, "Prefers Discount", "Discount Indifferent")</f>
        <v>Discount Indifferent</v>
      </c>
      <c r="AF135">
        <v>5</v>
      </c>
      <c r="AG135">
        <v>3</v>
      </c>
      <c r="AH135">
        <v>5</v>
      </c>
      <c r="AI135" t="str">
        <f>INDEX($AF$1:$AH$1,MATCH(MAX(AF135:AH135),AF135:AH135,0))</f>
        <v>Store_Orders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f>SUM(AK135:AO135)</f>
        <v>0</v>
      </c>
      <c r="AQ135" t="s">
        <v>67</v>
      </c>
      <c r="AR135">
        <v>0</v>
      </c>
      <c r="AS135" t="str">
        <f>IF(OR(AK135&gt;0, AL135&gt;0, AM135&gt;0, AN135&gt;0, AO135&gt;0), "Converted", "Not Converted")</f>
        <v>Not Converted</v>
      </c>
      <c r="AT135">
        <v>0</v>
      </c>
      <c r="AU135">
        <v>3</v>
      </c>
      <c r="AV135">
        <v>11</v>
      </c>
      <c r="AW135">
        <f>IF(Z135&gt;607, 4, 0)</f>
        <v>4</v>
      </c>
      <c r="AX135">
        <f>IF(AA135&gt;0.1497, 3, 0)</f>
        <v>3</v>
      </c>
      <c r="AY135">
        <f>IF(P135&gt;4031, 2, 0)</f>
        <v>0</v>
      </c>
      <c r="AZ135">
        <f>IF(H135&gt;51934.91, 1, 0)</f>
        <v>1</v>
      </c>
      <c r="BA135">
        <f>SUM(AW135:AZ135)</f>
        <v>8</v>
      </c>
      <c r="BB135" t="str">
        <f>VLOOKUP(BA135,'Standard Deviations'!$L$1:$M$11,2,TRUE)</f>
        <v>Platinum</v>
      </c>
    </row>
    <row r="136" spans="1:54">
      <c r="A136">
        <v>6974</v>
      </c>
      <c r="B136">
        <v>1972</v>
      </c>
      <c r="C136">
        <f>2024-B136</f>
        <v>52</v>
      </c>
      <c r="D136" t="str">
        <f>VLOOKUP(B136,Reference!$A$1:$B$125, 2)</f>
        <v>Gen X</v>
      </c>
      <c r="E136" t="s">
        <v>68</v>
      </c>
      <c r="F136" t="str">
        <f>IF(E136="High School", "No College", "College")</f>
        <v>College</v>
      </c>
      <c r="G136" t="s">
        <v>65</v>
      </c>
      <c r="H136">
        <v>83443</v>
      </c>
      <c r="I136">
        <v>83443</v>
      </c>
      <c r="J136" s="4" t="s">
        <v>56</v>
      </c>
      <c r="K136">
        <v>0</v>
      </c>
      <c r="L136">
        <v>0</v>
      </c>
      <c r="M136" t="str">
        <f>IF(OR(K136&gt;0, L136&gt;0), "Parent", "Not Parent")</f>
        <v>Not Parent</v>
      </c>
      <c r="N136" t="s">
        <v>161</v>
      </c>
      <c r="O136" s="8">
        <v>41916</v>
      </c>
      <c r="P136" s="9">
        <f>O136-N136</f>
        <v>277</v>
      </c>
      <c r="Q136">
        <v>89</v>
      </c>
      <c r="R136" s="9">
        <f>P136-Q136</f>
        <v>188</v>
      </c>
      <c r="S136" s="8">
        <f>O136-R136</f>
        <v>41728</v>
      </c>
      <c r="T136">
        <v>518</v>
      </c>
      <c r="U136">
        <v>42</v>
      </c>
      <c r="V136">
        <v>742</v>
      </c>
      <c r="W136">
        <v>55</v>
      </c>
      <c r="X136">
        <v>56</v>
      </c>
      <c r="Y136">
        <v>84</v>
      </c>
      <c r="Z136">
        <v>1497</v>
      </c>
      <c r="AA136">
        <f>Z136/P136</f>
        <v>5.4043321299638993</v>
      </c>
      <c r="AB136" s="14" t="s">
        <v>146</v>
      </c>
      <c r="AC136" s="13" t="s">
        <v>63</v>
      </c>
      <c r="AD136">
        <v>1</v>
      </c>
      <c r="AE136" t="str">
        <f>IF(AD136&gt;3, "Prefers Discount", "Discount Indifferent")</f>
        <v>Discount Indifferent</v>
      </c>
      <c r="AF136">
        <v>5</v>
      </c>
      <c r="AG136">
        <v>6</v>
      </c>
      <c r="AH136">
        <v>10</v>
      </c>
      <c r="AI136" t="str">
        <f>INDEX($AF$1:$AH$1,MATCH(MAX(AF136:AH136),AF136:AH136,0))</f>
        <v>Catalog_Orders</v>
      </c>
      <c r="AJ136">
        <v>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f>SUM(AK136:AO136)</f>
        <v>0</v>
      </c>
      <c r="AQ136" t="s">
        <v>67</v>
      </c>
      <c r="AR136">
        <v>0</v>
      </c>
      <c r="AS136" t="str">
        <f>IF(OR(AK136&gt;0, AL136&gt;0, AM136&gt;0, AN136&gt;0, AO136&gt;0), "Converted", "Not Converted")</f>
        <v>Not Converted</v>
      </c>
      <c r="AT136">
        <v>0</v>
      </c>
      <c r="AU136">
        <v>3</v>
      </c>
      <c r="AV136">
        <v>11</v>
      </c>
      <c r="AW136">
        <f>IF(Z136&gt;607, 4, 0)</f>
        <v>4</v>
      </c>
      <c r="AX136">
        <f>IF(AA136&gt;0.1497, 3, 0)</f>
        <v>3</v>
      </c>
      <c r="AY136">
        <f>IF(P136&gt;4031, 2, 0)</f>
        <v>0</v>
      </c>
      <c r="AZ136">
        <f>IF(H136&gt;51934.91, 1, 0)</f>
        <v>1</v>
      </c>
      <c r="BA136">
        <f>SUM(AW136:AZ136)</f>
        <v>8</v>
      </c>
      <c r="BB136" t="str">
        <f>VLOOKUP(BA136,'Standard Deviations'!$L$1:$M$11,2,TRUE)</f>
        <v>Platinum</v>
      </c>
    </row>
    <row r="137" spans="1:54" hidden="1">
      <c r="A137">
        <v>4331</v>
      </c>
      <c r="B137">
        <v>1978</v>
      </c>
      <c r="C137">
        <f>2024-B137</f>
        <v>46</v>
      </c>
      <c r="D137" t="str">
        <f>VLOOKUP(B137,Reference!$A$1:$B$125, 2)</f>
        <v>Gen X</v>
      </c>
      <c r="E137" t="s">
        <v>64</v>
      </c>
      <c r="F137" t="str">
        <f>IF(E137="High School", "No College", "College")</f>
        <v>College</v>
      </c>
      <c r="G137" t="s">
        <v>65</v>
      </c>
      <c r="H137">
        <v>85738</v>
      </c>
      <c r="I137">
        <v>85738</v>
      </c>
      <c r="J137" s="4" t="s">
        <v>56</v>
      </c>
      <c r="K137">
        <v>0</v>
      </c>
      <c r="L137">
        <v>0</v>
      </c>
      <c r="M137" t="str">
        <f>IF(OR(K137&gt;0, L137&gt;0), "Parent", "Not Parent")</f>
        <v>Not Parent</v>
      </c>
      <c r="N137" t="s">
        <v>135</v>
      </c>
      <c r="O137" s="8">
        <v>41916</v>
      </c>
      <c r="P137" s="9">
        <f>O137-N137</f>
        <v>254</v>
      </c>
      <c r="Q137">
        <v>41</v>
      </c>
      <c r="R137" s="9">
        <f>P137-Q137</f>
        <v>213</v>
      </c>
      <c r="S137" s="8">
        <f>O137-R137</f>
        <v>41703</v>
      </c>
      <c r="T137">
        <v>913</v>
      </c>
      <c r="U137">
        <v>26</v>
      </c>
      <c r="V137">
        <v>376</v>
      </c>
      <c r="W137">
        <v>17</v>
      </c>
      <c r="X137">
        <v>26</v>
      </c>
      <c r="Y137">
        <v>13</v>
      </c>
      <c r="Z137">
        <v>1371</v>
      </c>
      <c r="AA137">
        <f>Z137/P137</f>
        <v>5.3976377952755907</v>
      </c>
      <c r="AB137" s="11" t="s">
        <v>146</v>
      </c>
      <c r="AC137" t="s">
        <v>59</v>
      </c>
      <c r="AD137">
        <v>1</v>
      </c>
      <c r="AE137" t="str">
        <f>IF(AD137&gt;3, "Prefers Discount", "Discount Indifferent")</f>
        <v>Discount Indifferent</v>
      </c>
      <c r="AF137">
        <v>11</v>
      </c>
      <c r="AG137">
        <v>3</v>
      </c>
      <c r="AH137">
        <v>6</v>
      </c>
      <c r="AI137" t="str">
        <f>INDEX($AF$1:$AH$1,MATCH(MAX(AF137:AH137),AF137:AH137,0))</f>
        <v>Store_Orders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f>SUM(AK137:AO137)</f>
        <v>2</v>
      </c>
      <c r="AQ137" t="str">
        <f>INDEX($AK$1:$AO$1,MATCH(MAX(AK137:AO137),AK137:AO137,0))</f>
        <v>Converted_on_Camp4</v>
      </c>
      <c r="AR137">
        <v>1</v>
      </c>
      <c r="AS137" t="str">
        <f>IF(OR(AK137&gt;0, AL137&gt;0, AM137&gt;0, AN137&gt;0, AO137&gt;0), "Converted", "Not Converted")</f>
        <v>Converted</v>
      </c>
      <c r="AT137">
        <v>0</v>
      </c>
      <c r="AU137">
        <v>3</v>
      </c>
      <c r="AV137">
        <v>11</v>
      </c>
      <c r="AW137">
        <f>IF(Z137&gt;607, 4, 0)</f>
        <v>4</v>
      </c>
      <c r="AX137">
        <f>IF(AA137&gt;0.1497, 3, 0)</f>
        <v>3</v>
      </c>
      <c r="AY137">
        <f>IF(P137&gt;4031, 2, 0)</f>
        <v>0</v>
      </c>
      <c r="AZ137">
        <f>IF(H137&gt;51934.91, 1, 0)</f>
        <v>1</v>
      </c>
      <c r="BA137">
        <f>SUM(AW137:AZ137)</f>
        <v>8</v>
      </c>
      <c r="BB137" t="str">
        <f>VLOOKUP(BA137,'Standard Deviations'!$L$1:$M$11,2,TRUE)</f>
        <v>Platinum</v>
      </c>
    </row>
    <row r="138" spans="1:54" hidden="1">
      <c r="A138">
        <v>3091</v>
      </c>
      <c r="B138">
        <v>1981</v>
      </c>
      <c r="C138">
        <f>2024-B138</f>
        <v>43</v>
      </c>
      <c r="D138" t="str">
        <f>VLOOKUP(B138,Reference!$A$1:$B$125, 2)</f>
        <v>Millennials</v>
      </c>
      <c r="E138" t="s">
        <v>74</v>
      </c>
      <c r="F138" t="str">
        <f>IF(E138="High School", "No College", "College")</f>
        <v>College</v>
      </c>
      <c r="G138" t="s">
        <v>65</v>
      </c>
      <c r="H138">
        <v>75774</v>
      </c>
      <c r="I138">
        <v>75774</v>
      </c>
      <c r="J138" s="4" t="s">
        <v>56</v>
      </c>
      <c r="K138">
        <v>1</v>
      </c>
      <c r="L138">
        <v>0</v>
      </c>
      <c r="M138" t="str">
        <f>IF(OR(K138&gt;0, L138&gt;0), "Parent", "Not Parent")</f>
        <v>Parent</v>
      </c>
      <c r="N138" t="s">
        <v>73</v>
      </c>
      <c r="O138" s="8">
        <v>41916</v>
      </c>
      <c r="P138" s="9">
        <f>O138-N138</f>
        <v>155</v>
      </c>
      <c r="Q138">
        <v>27</v>
      </c>
      <c r="R138" s="9">
        <f>P138-Q138</f>
        <v>128</v>
      </c>
      <c r="S138" s="8">
        <f>O138-R138</f>
        <v>41788</v>
      </c>
      <c r="T138">
        <v>340</v>
      </c>
      <c r="U138">
        <v>21</v>
      </c>
      <c r="V138">
        <v>134</v>
      </c>
      <c r="W138">
        <v>258</v>
      </c>
      <c r="X138">
        <v>14</v>
      </c>
      <c r="Y138">
        <v>56</v>
      </c>
      <c r="Z138">
        <v>823</v>
      </c>
      <c r="AA138">
        <f>Z138/P138</f>
        <v>5.3096774193548386</v>
      </c>
      <c r="AB138" s="11" t="s">
        <v>146</v>
      </c>
      <c r="AC138" t="s">
        <v>59</v>
      </c>
      <c r="AD138">
        <v>1</v>
      </c>
      <c r="AE138" t="str">
        <f>IF(AD138&gt;3, "Prefers Discount", "Discount Indifferent")</f>
        <v>Discount Indifferent</v>
      </c>
      <c r="AF138">
        <v>8</v>
      </c>
      <c r="AG138">
        <v>7</v>
      </c>
      <c r="AH138">
        <v>5</v>
      </c>
      <c r="AI138" t="str">
        <f>INDEX($AF$1:$AH$1,MATCH(MAX(AF138:AH138),AF138:AH138,0))</f>
        <v>Store_Orders</v>
      </c>
      <c r="AJ138">
        <v>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f>SUM(AK138:AO138)</f>
        <v>0</v>
      </c>
      <c r="AQ138" t="s">
        <v>67</v>
      </c>
      <c r="AR138">
        <v>0</v>
      </c>
      <c r="AS138" t="str">
        <f>IF(OR(AK138&gt;0, AL138&gt;0, AM138&gt;0, AN138&gt;0, AO138&gt;0), "Converted", "Not Converted")</f>
        <v>Not Converted</v>
      </c>
      <c r="AT138">
        <v>0</v>
      </c>
      <c r="AU138">
        <v>3</v>
      </c>
      <c r="AV138">
        <v>11</v>
      </c>
      <c r="AW138">
        <f>IF(Z138&gt;607, 4, 0)</f>
        <v>4</v>
      </c>
      <c r="AX138">
        <f>IF(AA138&gt;0.1497, 3, 0)</f>
        <v>3</v>
      </c>
      <c r="AY138">
        <f>IF(P138&gt;4031, 2, 0)</f>
        <v>0</v>
      </c>
      <c r="AZ138">
        <f>IF(H138&gt;51934.91, 1, 0)</f>
        <v>1</v>
      </c>
      <c r="BA138">
        <f>SUM(AW138:AZ138)</f>
        <v>8</v>
      </c>
      <c r="BB138" t="str">
        <f>VLOOKUP(BA138,'Standard Deviations'!$L$1:$M$11,2,TRUE)</f>
        <v>Platinum</v>
      </c>
    </row>
    <row r="139" spans="1:54" hidden="1">
      <c r="A139">
        <v>762</v>
      </c>
      <c r="B139">
        <v>1981</v>
      </c>
      <c r="C139">
        <f>2024-B139</f>
        <v>43</v>
      </c>
      <c r="D139" t="str">
        <f>VLOOKUP(B139,Reference!$A$1:$B$125, 2)</f>
        <v>Millennials</v>
      </c>
      <c r="E139" t="s">
        <v>74</v>
      </c>
      <c r="F139" t="str">
        <f>IF(E139="High School", "No College", "College")</f>
        <v>College</v>
      </c>
      <c r="G139" t="s">
        <v>65</v>
      </c>
      <c r="H139">
        <v>75774</v>
      </c>
      <c r="I139">
        <v>75774</v>
      </c>
      <c r="J139" s="4" t="s">
        <v>56</v>
      </c>
      <c r="K139">
        <v>1</v>
      </c>
      <c r="L139">
        <v>0</v>
      </c>
      <c r="M139" t="str">
        <f>IF(OR(K139&gt;0, L139&gt;0), "Parent", "Not Parent")</f>
        <v>Parent</v>
      </c>
      <c r="N139" t="s">
        <v>73</v>
      </c>
      <c r="O139" s="8">
        <v>41916</v>
      </c>
      <c r="P139" s="9">
        <f>O139-N139</f>
        <v>155</v>
      </c>
      <c r="Q139">
        <v>27</v>
      </c>
      <c r="R139" s="9">
        <f>P139-Q139</f>
        <v>128</v>
      </c>
      <c r="S139" s="8">
        <f>O139-R139</f>
        <v>41788</v>
      </c>
      <c r="T139">
        <v>340</v>
      </c>
      <c r="U139">
        <v>21</v>
      </c>
      <c r="V139">
        <v>134</v>
      </c>
      <c r="W139">
        <v>258</v>
      </c>
      <c r="X139">
        <v>14</v>
      </c>
      <c r="Y139">
        <v>56</v>
      </c>
      <c r="Z139">
        <v>823</v>
      </c>
      <c r="AA139">
        <f>Z139/P139</f>
        <v>5.3096774193548386</v>
      </c>
      <c r="AB139" s="11" t="s">
        <v>146</v>
      </c>
      <c r="AC139" t="s">
        <v>59</v>
      </c>
      <c r="AD139">
        <v>1</v>
      </c>
      <c r="AE139" t="str">
        <f>IF(AD139&gt;3, "Prefers Discount", "Discount Indifferent")</f>
        <v>Discount Indifferent</v>
      </c>
      <c r="AF139">
        <v>8</v>
      </c>
      <c r="AG139">
        <v>7</v>
      </c>
      <c r="AH139">
        <v>5</v>
      </c>
      <c r="AI139" t="str">
        <f>INDEX($AF$1:$AH$1,MATCH(MAX(AF139:AH139),AF139:AH139,0))</f>
        <v>Store_Orders</v>
      </c>
      <c r="AJ139">
        <v>4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f>SUM(AK139:AO139)</f>
        <v>0</v>
      </c>
      <c r="AQ139" t="s">
        <v>67</v>
      </c>
      <c r="AR139">
        <v>0</v>
      </c>
      <c r="AS139" t="str">
        <f>IF(OR(AK139&gt;0, AL139&gt;0, AM139&gt;0, AN139&gt;0, AO139&gt;0), "Converted", "Not Converted")</f>
        <v>Not Converted</v>
      </c>
      <c r="AT139">
        <v>0</v>
      </c>
      <c r="AU139">
        <v>3</v>
      </c>
      <c r="AV139">
        <v>11</v>
      </c>
      <c r="AW139">
        <f>IF(Z139&gt;607, 4, 0)</f>
        <v>4</v>
      </c>
      <c r="AX139">
        <f>IF(AA139&gt;0.1497, 3, 0)</f>
        <v>3</v>
      </c>
      <c r="AY139">
        <f>IF(P139&gt;4031, 2, 0)</f>
        <v>0</v>
      </c>
      <c r="AZ139">
        <f>IF(H139&gt;51934.91, 1, 0)</f>
        <v>1</v>
      </c>
      <c r="BA139">
        <f>SUM(AW139:AZ139)</f>
        <v>8</v>
      </c>
      <c r="BB139" t="str">
        <f>VLOOKUP(BA139,'Standard Deviations'!$L$1:$M$11,2,TRUE)</f>
        <v>Platinum</v>
      </c>
    </row>
    <row r="140" spans="1:54">
      <c r="A140">
        <v>2415</v>
      </c>
      <c r="B140">
        <v>1962</v>
      </c>
      <c r="C140">
        <f>2024-B140</f>
        <v>62</v>
      </c>
      <c r="D140" t="str">
        <f>VLOOKUP(B140,Reference!$A$1:$B$125, 2)</f>
        <v>Boomers</v>
      </c>
      <c r="E140" t="s">
        <v>54</v>
      </c>
      <c r="F140" t="str">
        <f>IF(E140="High School", "No College", "College")</f>
        <v>College</v>
      </c>
      <c r="G140" t="s">
        <v>65</v>
      </c>
      <c r="H140">
        <v>62568</v>
      </c>
      <c r="I140">
        <v>62568</v>
      </c>
      <c r="J140" s="4" t="s">
        <v>61</v>
      </c>
      <c r="K140">
        <v>0</v>
      </c>
      <c r="L140">
        <v>1</v>
      </c>
      <c r="M140" t="str">
        <f>IF(OR(K140&gt;0, L140&gt;0), "Parent", "Not Parent")</f>
        <v>Parent</v>
      </c>
      <c r="N140" t="s">
        <v>113</v>
      </c>
      <c r="O140" s="8">
        <v>41916</v>
      </c>
      <c r="P140" s="9">
        <f>O140-N140</f>
        <v>180</v>
      </c>
      <c r="Q140">
        <v>99</v>
      </c>
      <c r="R140" s="9">
        <f>P140-Q140</f>
        <v>81</v>
      </c>
      <c r="S140" s="8">
        <f>O140-R140</f>
        <v>41835</v>
      </c>
      <c r="T140">
        <v>362</v>
      </c>
      <c r="U140">
        <v>17</v>
      </c>
      <c r="V140">
        <v>398</v>
      </c>
      <c r="W140">
        <v>80</v>
      </c>
      <c r="X140">
        <v>35</v>
      </c>
      <c r="Y140">
        <v>61</v>
      </c>
      <c r="Z140">
        <v>953</v>
      </c>
      <c r="AA140">
        <f>Z140/P140</f>
        <v>5.2944444444444443</v>
      </c>
      <c r="AB140" s="14" t="s">
        <v>146</v>
      </c>
      <c r="AC140" s="13" t="s">
        <v>63</v>
      </c>
      <c r="AD140">
        <v>3</v>
      </c>
      <c r="AE140" t="str">
        <f>IF(AD140&gt;3, "Prefers Discount", "Discount Indifferent")</f>
        <v>Discount Indifferent</v>
      </c>
      <c r="AF140">
        <v>5</v>
      </c>
      <c r="AG140">
        <v>5</v>
      </c>
      <c r="AH140">
        <v>3</v>
      </c>
      <c r="AI140" t="str">
        <f>INDEX($AF$1:$AH$1,MATCH(MAX(AF140:AH140),AF140:AH140,0))</f>
        <v>Store_Orders</v>
      </c>
      <c r="AJ140">
        <v>4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f>SUM(AK140:AO140)</f>
        <v>1</v>
      </c>
      <c r="AQ140" t="str">
        <f>INDEX($AK$1:$AO$1,MATCH(MAX(AK140:AO140),AK140:AO140,0))</f>
        <v>Converted_on_Camp1</v>
      </c>
      <c r="AR140">
        <v>1</v>
      </c>
      <c r="AS140" t="str">
        <f>IF(OR(AK140&gt;0, AL140&gt;0, AM140&gt;0, AN140&gt;0, AO140&gt;0), "Converted", "Not Converted")</f>
        <v>Converted</v>
      </c>
      <c r="AT140">
        <v>0</v>
      </c>
      <c r="AU140">
        <v>3</v>
      </c>
      <c r="AV140">
        <v>11</v>
      </c>
      <c r="AW140">
        <f>IF(Z140&gt;607, 4, 0)</f>
        <v>4</v>
      </c>
      <c r="AX140">
        <f>IF(AA140&gt;0.1497, 3, 0)</f>
        <v>3</v>
      </c>
      <c r="AY140">
        <f>IF(P140&gt;4031, 2, 0)</f>
        <v>0</v>
      </c>
      <c r="AZ140">
        <f>IF(H140&gt;51934.91, 1, 0)</f>
        <v>1</v>
      </c>
      <c r="BA140">
        <f>SUM(AW140:AZ140)</f>
        <v>8</v>
      </c>
      <c r="BB140" t="str">
        <f>VLOOKUP(BA140,'Standard Deviations'!$L$1:$M$11,2,TRUE)</f>
        <v>Platinum</v>
      </c>
    </row>
    <row r="141" spans="1:54">
      <c r="A141">
        <v>1966</v>
      </c>
      <c r="B141">
        <v>1965</v>
      </c>
      <c r="C141">
        <f>2024-B141</f>
        <v>59</v>
      </c>
      <c r="D141" t="str">
        <f>VLOOKUP(B141,Reference!$A$1:$B$125, 2)</f>
        <v>Gen X</v>
      </c>
      <c r="E141" t="s">
        <v>68</v>
      </c>
      <c r="F141" t="str">
        <f>IF(E141="High School", "No College", "College")</f>
        <v>College</v>
      </c>
      <c r="G141" t="s">
        <v>55</v>
      </c>
      <c r="H141">
        <v>84618</v>
      </c>
      <c r="I141">
        <v>84618</v>
      </c>
      <c r="J141" s="4" t="s">
        <v>56</v>
      </c>
      <c r="K141">
        <v>0</v>
      </c>
      <c r="L141">
        <v>0</v>
      </c>
      <c r="M141" t="str">
        <f>IF(OR(K141&gt;0, L141&gt;0), "Parent", "Not Parent")</f>
        <v>Not Parent</v>
      </c>
      <c r="N141" t="s">
        <v>162</v>
      </c>
      <c r="O141" s="8">
        <v>41916</v>
      </c>
      <c r="P141" s="9">
        <f>O141-N141</f>
        <v>316</v>
      </c>
      <c r="Q141">
        <v>96</v>
      </c>
      <c r="R141" s="9">
        <f>P141-Q141</f>
        <v>220</v>
      </c>
      <c r="S141" s="8">
        <f>O141-R141</f>
        <v>41696</v>
      </c>
      <c r="T141">
        <v>684</v>
      </c>
      <c r="U141">
        <v>100</v>
      </c>
      <c r="V141">
        <v>801</v>
      </c>
      <c r="W141">
        <v>21</v>
      </c>
      <c r="X141">
        <v>66</v>
      </c>
      <c r="Y141">
        <v>0</v>
      </c>
      <c r="Z141">
        <v>1672</v>
      </c>
      <c r="AA141">
        <f>Z141/P141</f>
        <v>5.2911392405063289</v>
      </c>
      <c r="AB141" s="14" t="s">
        <v>146</v>
      </c>
      <c r="AC141" s="13" t="s">
        <v>63</v>
      </c>
      <c r="AD141">
        <v>1</v>
      </c>
      <c r="AE141" t="str">
        <f>IF(AD141&gt;3, "Prefers Discount", "Discount Indifferent")</f>
        <v>Discount Indifferent</v>
      </c>
      <c r="AF141">
        <v>10</v>
      </c>
      <c r="AG141">
        <v>6</v>
      </c>
      <c r="AH141">
        <v>9</v>
      </c>
      <c r="AI141" t="str">
        <f>INDEX($AF$1:$AH$1,MATCH(MAX(AF141:AH141),AF141:AH141,0))</f>
        <v>Store_Orders</v>
      </c>
      <c r="AJ141">
        <v>2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f>SUM(AK141:AO141)</f>
        <v>1</v>
      </c>
      <c r="AQ141" t="str">
        <f>INDEX($AK$1:$AO$1,MATCH(MAX(AK141:AO141),AK141:AO141,0))</f>
        <v>Converted_on_Camp5</v>
      </c>
      <c r="AR141">
        <v>1</v>
      </c>
      <c r="AS141" t="str">
        <f>IF(OR(AK141&gt;0, AL141&gt;0, AM141&gt;0, AN141&gt;0, AO141&gt;0), "Converted", "Not Converted")</f>
        <v>Converted</v>
      </c>
      <c r="AT141">
        <v>0</v>
      </c>
      <c r="AU141">
        <v>3</v>
      </c>
      <c r="AV141">
        <v>11</v>
      </c>
      <c r="AW141">
        <f>IF(Z141&gt;607, 4, 0)</f>
        <v>4</v>
      </c>
      <c r="AX141">
        <f>IF(AA141&gt;0.1497, 3, 0)</f>
        <v>3</v>
      </c>
      <c r="AY141">
        <f>IF(P141&gt;4031, 2, 0)</f>
        <v>0</v>
      </c>
      <c r="AZ141">
        <f>IF(H141&gt;51934.91, 1, 0)</f>
        <v>1</v>
      </c>
      <c r="BA141">
        <f>SUM(AW141:AZ141)</f>
        <v>8</v>
      </c>
      <c r="BB141" t="str">
        <f>VLOOKUP(BA141,'Standard Deviations'!$L$1:$M$11,2,TRUE)</f>
        <v>Platinum</v>
      </c>
    </row>
    <row r="142" spans="1:54">
      <c r="A142">
        <v>7789</v>
      </c>
      <c r="B142">
        <v>1965</v>
      </c>
      <c r="C142">
        <f>2024-B142</f>
        <v>59</v>
      </c>
      <c r="D142" t="str">
        <f>VLOOKUP(B142,Reference!$A$1:$B$125, 2)</f>
        <v>Gen X</v>
      </c>
      <c r="E142" t="s">
        <v>68</v>
      </c>
      <c r="F142" t="str">
        <f>IF(E142="High School", "No College", "College")</f>
        <v>College</v>
      </c>
      <c r="G142" t="s">
        <v>55</v>
      </c>
      <c r="H142">
        <v>84618</v>
      </c>
      <c r="I142">
        <v>84618</v>
      </c>
      <c r="J142" s="4" t="s">
        <v>56</v>
      </c>
      <c r="K142">
        <v>0</v>
      </c>
      <c r="L142">
        <v>0</v>
      </c>
      <c r="M142" t="str">
        <f>IF(OR(K142&gt;0, L142&gt;0), "Parent", "Not Parent")</f>
        <v>Not Parent</v>
      </c>
      <c r="N142" t="s">
        <v>162</v>
      </c>
      <c r="O142" s="8">
        <v>41916</v>
      </c>
      <c r="P142" s="9">
        <f>O142-N142</f>
        <v>316</v>
      </c>
      <c r="Q142">
        <v>96</v>
      </c>
      <c r="R142" s="9">
        <f>P142-Q142</f>
        <v>220</v>
      </c>
      <c r="S142" s="8">
        <f>O142-R142</f>
        <v>41696</v>
      </c>
      <c r="T142">
        <v>684</v>
      </c>
      <c r="U142">
        <v>100</v>
      </c>
      <c r="V142">
        <v>801</v>
      </c>
      <c r="W142">
        <v>21</v>
      </c>
      <c r="X142">
        <v>66</v>
      </c>
      <c r="Y142">
        <v>0</v>
      </c>
      <c r="Z142">
        <v>1672</v>
      </c>
      <c r="AA142">
        <f>Z142/P142</f>
        <v>5.2911392405063289</v>
      </c>
      <c r="AB142" s="14" t="s">
        <v>146</v>
      </c>
      <c r="AC142" s="13" t="s">
        <v>63</v>
      </c>
      <c r="AD142">
        <v>1</v>
      </c>
      <c r="AE142" t="str">
        <f>IF(AD142&gt;3, "Prefers Discount", "Discount Indifferent")</f>
        <v>Discount Indifferent</v>
      </c>
      <c r="AF142">
        <v>10</v>
      </c>
      <c r="AG142">
        <v>6</v>
      </c>
      <c r="AH142">
        <v>9</v>
      </c>
      <c r="AI142" t="str">
        <f>INDEX($AF$1:$AH$1,MATCH(MAX(AF142:AH142),AF142:AH142,0))</f>
        <v>Store_Orders</v>
      </c>
      <c r="AJ142">
        <v>2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f>SUM(AK142:AO142)</f>
        <v>1</v>
      </c>
      <c r="AQ142" t="str">
        <f>INDEX($AK$1:$AO$1,MATCH(MAX(AK142:AO142),AK142:AO142,0))</f>
        <v>Converted_on_Camp5</v>
      </c>
      <c r="AR142">
        <v>1</v>
      </c>
      <c r="AS142" t="str">
        <f>IF(OR(AK142&gt;0, AL142&gt;0, AM142&gt;0, AN142&gt;0, AO142&gt;0), "Converted", "Not Converted")</f>
        <v>Converted</v>
      </c>
      <c r="AT142">
        <v>0</v>
      </c>
      <c r="AU142">
        <v>3</v>
      </c>
      <c r="AV142">
        <v>11</v>
      </c>
      <c r="AW142">
        <f>IF(Z142&gt;607, 4, 0)</f>
        <v>4</v>
      </c>
      <c r="AX142">
        <f>IF(AA142&gt;0.1497, 3, 0)</f>
        <v>3</v>
      </c>
      <c r="AY142">
        <f>IF(P142&gt;4031, 2, 0)</f>
        <v>0</v>
      </c>
      <c r="AZ142">
        <f>IF(H142&gt;51934.91, 1, 0)</f>
        <v>1</v>
      </c>
      <c r="BA142">
        <f>SUM(AW142:AZ142)</f>
        <v>8</v>
      </c>
      <c r="BB142" t="str">
        <f>VLOOKUP(BA142,'Standard Deviations'!$L$1:$M$11,2,TRUE)</f>
        <v>Platinum</v>
      </c>
    </row>
    <row r="143" spans="1:54" hidden="1">
      <c r="A143">
        <v>7962</v>
      </c>
      <c r="B143">
        <v>1987</v>
      </c>
      <c r="C143">
        <f>2024-B143</f>
        <v>37</v>
      </c>
      <c r="D143" t="str">
        <f>VLOOKUP(B143,Reference!$A$1:$B$125, 2)</f>
        <v>Millennials</v>
      </c>
      <c r="E143" t="s">
        <v>68</v>
      </c>
      <c r="F143" t="str">
        <f>IF(E143="High School", "No College", "College")</f>
        <v>College</v>
      </c>
      <c r="G143" t="s">
        <v>60</v>
      </c>
      <c r="H143">
        <v>95169</v>
      </c>
      <c r="I143">
        <v>95169</v>
      </c>
      <c r="J143" s="4" t="s">
        <v>56</v>
      </c>
      <c r="K143">
        <v>0</v>
      </c>
      <c r="L143">
        <v>0</v>
      </c>
      <c r="M143" t="str">
        <f>IF(OR(K143&gt;0, L143&gt;0), "Parent", "Not Parent")</f>
        <v>Not Parent</v>
      </c>
      <c r="N143" t="s">
        <v>163</v>
      </c>
      <c r="O143" s="8">
        <v>41916</v>
      </c>
      <c r="P143" s="9">
        <f>O143-N143</f>
        <v>360</v>
      </c>
      <c r="Q143">
        <v>1</v>
      </c>
      <c r="R143" s="9">
        <f>P143-Q143</f>
        <v>359</v>
      </c>
      <c r="S143" s="8">
        <f>O143-R143</f>
        <v>41557</v>
      </c>
      <c r="T143">
        <v>1285</v>
      </c>
      <c r="U143">
        <v>21</v>
      </c>
      <c r="V143">
        <v>449</v>
      </c>
      <c r="W143">
        <v>106</v>
      </c>
      <c r="X143">
        <v>20</v>
      </c>
      <c r="Y143">
        <v>20</v>
      </c>
      <c r="Z143">
        <v>1901</v>
      </c>
      <c r="AA143">
        <f>Z143/P143</f>
        <v>5.2805555555555559</v>
      </c>
      <c r="AB143" s="11" t="s">
        <v>146</v>
      </c>
      <c r="AC143" t="s">
        <v>59</v>
      </c>
      <c r="AD143">
        <v>1</v>
      </c>
      <c r="AE143" t="str">
        <f>IF(AD143&gt;3, "Prefers Discount", "Discount Indifferent")</f>
        <v>Discount Indifferent</v>
      </c>
      <c r="AF143">
        <v>4</v>
      </c>
      <c r="AG143">
        <v>4</v>
      </c>
      <c r="AH143">
        <v>3</v>
      </c>
      <c r="AI143" t="str">
        <f>INDEX($AF$1:$AH$1,MATCH(MAX(AF143:AH143),AF143:AH143,0))</f>
        <v>Store_Orders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f>SUM(AK143:AO143)</f>
        <v>2</v>
      </c>
      <c r="AQ143" t="str">
        <f>INDEX($AK$1:$AO$1,MATCH(MAX(AK143:AO143),AK143:AO143,0))</f>
        <v>Converted_on_Camp1</v>
      </c>
      <c r="AR143">
        <v>1</v>
      </c>
      <c r="AS143" t="str">
        <f>IF(OR(AK143&gt;0, AL143&gt;0, AM143&gt;0, AN143&gt;0, AO143&gt;0), "Converted", "Not Converted")</f>
        <v>Converted</v>
      </c>
      <c r="AT143">
        <v>0</v>
      </c>
      <c r="AU143">
        <v>3</v>
      </c>
      <c r="AV143">
        <v>11</v>
      </c>
      <c r="AW143">
        <f>IF(Z143&gt;607, 4, 0)</f>
        <v>4</v>
      </c>
      <c r="AX143">
        <f>IF(AA143&gt;0.1497, 3, 0)</f>
        <v>3</v>
      </c>
      <c r="AY143">
        <f>IF(P143&gt;4031, 2, 0)</f>
        <v>0</v>
      </c>
      <c r="AZ143">
        <f>IF(H143&gt;51934.91, 1, 0)</f>
        <v>1</v>
      </c>
      <c r="BA143">
        <f>SUM(AW143:AZ143)</f>
        <v>8</v>
      </c>
      <c r="BB143" t="str">
        <f>VLOOKUP(BA143,'Standard Deviations'!$L$1:$M$11,2,TRUE)</f>
        <v>Platinum</v>
      </c>
    </row>
    <row r="144" spans="1:54" hidden="1">
      <c r="A144">
        <v>9529</v>
      </c>
      <c r="B144">
        <v>1990</v>
      </c>
      <c r="C144">
        <f>2024-B144</f>
        <v>34</v>
      </c>
      <c r="D144" t="str">
        <f>VLOOKUP(B144,Reference!$A$1:$B$125, 2)</f>
        <v>Millennials</v>
      </c>
      <c r="E144" t="s">
        <v>54</v>
      </c>
      <c r="F144" t="str">
        <f>IF(E144="High School", "No College", "College")</f>
        <v>College</v>
      </c>
      <c r="G144" t="s">
        <v>55</v>
      </c>
      <c r="H144">
        <v>73687</v>
      </c>
      <c r="I144">
        <v>73687</v>
      </c>
      <c r="J144" s="4" t="s">
        <v>61</v>
      </c>
      <c r="K144">
        <v>0</v>
      </c>
      <c r="L144">
        <v>0</v>
      </c>
      <c r="M144" t="str">
        <f>IF(OR(K144&gt;0, L144&gt;0), "Parent", "Not Parent")</f>
        <v>Not Parent</v>
      </c>
      <c r="N144" t="s">
        <v>164</v>
      </c>
      <c r="O144" s="8">
        <v>41916</v>
      </c>
      <c r="P144" s="9">
        <f>O144-N144</f>
        <v>310</v>
      </c>
      <c r="Q144">
        <v>8</v>
      </c>
      <c r="R144" s="9">
        <f>P144-Q144</f>
        <v>302</v>
      </c>
      <c r="S144" s="8">
        <f>O144-R144</f>
        <v>41614</v>
      </c>
      <c r="T144">
        <v>559</v>
      </c>
      <c r="U144">
        <v>153</v>
      </c>
      <c r="V144">
        <v>503</v>
      </c>
      <c r="W144">
        <v>218</v>
      </c>
      <c r="X144">
        <v>13</v>
      </c>
      <c r="Y144">
        <v>181</v>
      </c>
      <c r="Z144">
        <v>1627</v>
      </c>
      <c r="AA144">
        <f>Z144/P144</f>
        <v>5.2483870967741932</v>
      </c>
      <c r="AB144" s="11" t="s">
        <v>146</v>
      </c>
      <c r="AC144" t="s">
        <v>59</v>
      </c>
      <c r="AD144">
        <v>1</v>
      </c>
      <c r="AE144" t="str">
        <f>IF(AD144&gt;3, "Prefers Discount", "Discount Indifferent")</f>
        <v>Discount Indifferent</v>
      </c>
      <c r="AF144">
        <v>9</v>
      </c>
      <c r="AG144">
        <v>3</v>
      </c>
      <c r="AH144">
        <v>9</v>
      </c>
      <c r="AI144" t="str">
        <f>INDEX($AF$1:$AH$1,MATCH(MAX(AF144:AH144),AF144:AH144,0))</f>
        <v>Store_Orders</v>
      </c>
      <c r="AJ144">
        <v>2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f>SUM(AK144:AO144)</f>
        <v>1</v>
      </c>
      <c r="AQ144" t="str">
        <f>INDEX($AK$1:$AO$1,MATCH(MAX(AK144:AO144),AK144:AO144,0))</f>
        <v>Converted_on_Camp1</v>
      </c>
      <c r="AR144">
        <v>1</v>
      </c>
      <c r="AS144" t="str">
        <f>IF(OR(AK144&gt;0, AL144&gt;0, AM144&gt;0, AN144&gt;0, AO144&gt;0), "Converted", "Not Converted")</f>
        <v>Converted</v>
      </c>
      <c r="AT144">
        <v>0</v>
      </c>
      <c r="AU144">
        <v>3</v>
      </c>
      <c r="AV144">
        <v>11</v>
      </c>
      <c r="AW144">
        <f>IF(Z144&gt;607, 4, 0)</f>
        <v>4</v>
      </c>
      <c r="AX144">
        <f>IF(AA144&gt;0.1497, 3, 0)</f>
        <v>3</v>
      </c>
      <c r="AY144">
        <f>IF(P144&gt;4031, 2, 0)</f>
        <v>0</v>
      </c>
      <c r="AZ144">
        <f>IF(H144&gt;51934.91, 1, 0)</f>
        <v>1</v>
      </c>
      <c r="BA144">
        <f>SUM(AW144:AZ144)</f>
        <v>8</v>
      </c>
      <c r="BB144" t="str">
        <f>VLOOKUP(BA144,'Standard Deviations'!$L$1:$M$11,2,TRUE)</f>
        <v>Platinum</v>
      </c>
    </row>
    <row r="145" spans="1:54" hidden="1">
      <c r="A145">
        <v>3595</v>
      </c>
      <c r="B145">
        <v>1963</v>
      </c>
      <c r="C145">
        <f>2024-B145</f>
        <v>61</v>
      </c>
      <c r="D145" t="str">
        <f>VLOOKUP(B145,Reference!$A$1:$B$125, 2)</f>
        <v>Boomers</v>
      </c>
      <c r="E145" t="s">
        <v>54</v>
      </c>
      <c r="F145" t="str">
        <f>IF(E145="High School", "No College", "College")</f>
        <v>College</v>
      </c>
      <c r="G145" t="s">
        <v>65</v>
      </c>
      <c r="H145">
        <v>77226</v>
      </c>
      <c r="I145">
        <v>77226</v>
      </c>
      <c r="J145" s="4" t="s">
        <v>56</v>
      </c>
      <c r="K145">
        <v>0</v>
      </c>
      <c r="L145">
        <v>1</v>
      </c>
      <c r="M145" t="str">
        <f>IF(OR(K145&gt;0, L145&gt;0), "Parent", "Not Parent")</f>
        <v>Parent</v>
      </c>
      <c r="N145" t="s">
        <v>165</v>
      </c>
      <c r="O145" s="8">
        <v>41916</v>
      </c>
      <c r="P145" s="9">
        <f>O145-N145</f>
        <v>218</v>
      </c>
      <c r="Q145">
        <v>29</v>
      </c>
      <c r="R145" s="9">
        <f>P145-Q145</f>
        <v>189</v>
      </c>
      <c r="S145" s="8">
        <f>O145-R145</f>
        <v>41727</v>
      </c>
      <c r="T145">
        <v>631</v>
      </c>
      <c r="U145">
        <v>43</v>
      </c>
      <c r="V145">
        <v>239</v>
      </c>
      <c r="W145">
        <v>128</v>
      </c>
      <c r="X145">
        <v>76</v>
      </c>
      <c r="Y145">
        <v>21</v>
      </c>
      <c r="Z145">
        <v>1138</v>
      </c>
      <c r="AA145">
        <f>Z145/P145</f>
        <v>5.2201834862385317</v>
      </c>
      <c r="AB145" s="11" t="s">
        <v>146</v>
      </c>
      <c r="AC145" t="s">
        <v>59</v>
      </c>
      <c r="AD145">
        <v>2</v>
      </c>
      <c r="AE145" t="str">
        <f>IF(AD145&gt;3, "Prefers Discount", "Discount Indifferent")</f>
        <v>Discount Indifferent</v>
      </c>
      <c r="AF145">
        <v>12</v>
      </c>
      <c r="AG145">
        <v>6</v>
      </c>
      <c r="AH145">
        <v>8</v>
      </c>
      <c r="AI145" t="str">
        <f>INDEX($AF$1:$AH$1,MATCH(MAX(AF145:AH145),AF145:AH145,0))</f>
        <v>Store_Orders</v>
      </c>
      <c r="AJ145">
        <v>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f>SUM(AK145:AO145)</f>
        <v>0</v>
      </c>
      <c r="AQ145" t="s">
        <v>67</v>
      </c>
      <c r="AR145">
        <v>0</v>
      </c>
      <c r="AS145" t="str">
        <f>IF(OR(AK145&gt;0, AL145&gt;0, AM145&gt;0, AN145&gt;0, AO145&gt;0), "Converted", "Not Converted")</f>
        <v>Not Converted</v>
      </c>
      <c r="AT145">
        <v>0</v>
      </c>
      <c r="AU145">
        <v>3</v>
      </c>
      <c r="AV145">
        <v>11</v>
      </c>
      <c r="AW145">
        <f>IF(Z145&gt;607, 4, 0)</f>
        <v>4</v>
      </c>
      <c r="AX145">
        <f>IF(AA145&gt;0.1497, 3, 0)</f>
        <v>3</v>
      </c>
      <c r="AY145">
        <f>IF(P145&gt;4031, 2, 0)</f>
        <v>0</v>
      </c>
      <c r="AZ145">
        <f>IF(H145&gt;51934.91, 1, 0)</f>
        <v>1</v>
      </c>
      <c r="BA145">
        <f>SUM(AW145:AZ145)</f>
        <v>8</v>
      </c>
      <c r="BB145" t="str">
        <f>VLOOKUP(BA145,'Standard Deviations'!$L$1:$M$11,2,TRUE)</f>
        <v>Platinum</v>
      </c>
    </row>
    <row r="146" spans="1:54" hidden="1">
      <c r="A146">
        <v>7828</v>
      </c>
      <c r="B146">
        <v>1981</v>
      </c>
      <c r="C146">
        <f>2024-B146</f>
        <v>43</v>
      </c>
      <c r="D146" t="str">
        <f>VLOOKUP(B146,Reference!$A$1:$B$125, 2)</f>
        <v>Millennials</v>
      </c>
      <c r="E146" t="s">
        <v>64</v>
      </c>
      <c r="F146" t="str">
        <f>IF(E146="High School", "No College", "College")</f>
        <v>College</v>
      </c>
      <c r="G146" t="s">
        <v>65</v>
      </c>
      <c r="H146">
        <v>77882</v>
      </c>
      <c r="I146">
        <v>77882</v>
      </c>
      <c r="J146" s="4" t="s">
        <v>56</v>
      </c>
      <c r="K146">
        <v>0</v>
      </c>
      <c r="L146">
        <v>0</v>
      </c>
      <c r="M146" t="str">
        <f>IF(OR(K146&gt;0, L146&gt;0), "Parent", "Not Parent")</f>
        <v>Not Parent</v>
      </c>
      <c r="N146" t="s">
        <v>166</v>
      </c>
      <c r="O146" s="8">
        <v>41916</v>
      </c>
      <c r="P146" s="9">
        <f>O146-N146</f>
        <v>157</v>
      </c>
      <c r="Q146">
        <v>29</v>
      </c>
      <c r="R146" s="9">
        <f>P146-Q146</f>
        <v>128</v>
      </c>
      <c r="S146" s="8">
        <f>O146-R146</f>
        <v>41788</v>
      </c>
      <c r="T146">
        <v>68</v>
      </c>
      <c r="U146">
        <v>129</v>
      </c>
      <c r="V146">
        <v>396</v>
      </c>
      <c r="W146">
        <v>188</v>
      </c>
      <c r="X146">
        <v>22</v>
      </c>
      <c r="Y146">
        <v>15</v>
      </c>
      <c r="Z146">
        <v>818</v>
      </c>
      <c r="AA146">
        <f>Z146/P146</f>
        <v>5.2101910828025479</v>
      </c>
      <c r="AB146" s="11" t="s">
        <v>146</v>
      </c>
      <c r="AC146" t="s">
        <v>59</v>
      </c>
      <c r="AD146">
        <v>1</v>
      </c>
      <c r="AE146" t="str">
        <f>IF(AD146&gt;3, "Prefers Discount", "Discount Indifferent")</f>
        <v>Discount Indifferent</v>
      </c>
      <c r="AF146">
        <v>5</v>
      </c>
      <c r="AG146">
        <v>3</v>
      </c>
      <c r="AH146">
        <v>3</v>
      </c>
      <c r="AI146" t="str">
        <f>INDEX($AF$1:$AH$1,MATCH(MAX(AF146:AH146),AF146:AH146,0))</f>
        <v>Store_Orders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f>SUM(AK146:AO146)</f>
        <v>0</v>
      </c>
      <c r="AQ146" t="s">
        <v>67</v>
      </c>
      <c r="AR146">
        <v>0</v>
      </c>
      <c r="AS146" t="str">
        <f>IF(OR(AK146&gt;0, AL146&gt;0, AM146&gt;0, AN146&gt;0, AO146&gt;0), "Converted", "Not Converted")</f>
        <v>Not Converted</v>
      </c>
      <c r="AT146">
        <v>0</v>
      </c>
      <c r="AU146">
        <v>3</v>
      </c>
      <c r="AV146">
        <v>11</v>
      </c>
      <c r="AW146">
        <f>IF(Z146&gt;607, 4, 0)</f>
        <v>4</v>
      </c>
      <c r="AX146">
        <f>IF(AA146&gt;0.1497, 3, 0)</f>
        <v>3</v>
      </c>
      <c r="AY146">
        <f>IF(P146&gt;4031, 2, 0)</f>
        <v>0</v>
      </c>
      <c r="AZ146">
        <f>IF(H146&gt;51934.91, 1, 0)</f>
        <v>1</v>
      </c>
      <c r="BA146">
        <f>SUM(AW146:AZ146)</f>
        <v>8</v>
      </c>
      <c r="BB146" t="str">
        <f>VLOOKUP(BA146,'Standard Deviations'!$L$1:$M$11,2,TRUE)</f>
        <v>Platinum</v>
      </c>
    </row>
    <row r="147" spans="1:54" hidden="1">
      <c r="A147">
        <v>1</v>
      </c>
      <c r="B147">
        <v>1961</v>
      </c>
      <c r="C147">
        <f>2024-B147</f>
        <v>63</v>
      </c>
      <c r="D147" t="str">
        <f>VLOOKUP(B147,Reference!$A$1:$B$125, 2)</f>
        <v>Boomers</v>
      </c>
      <c r="E147" t="s">
        <v>54</v>
      </c>
      <c r="F147" t="str">
        <f>IF(E147="High School", "No College", "College")</f>
        <v>College</v>
      </c>
      <c r="G147" t="s">
        <v>60</v>
      </c>
      <c r="H147">
        <v>57091</v>
      </c>
      <c r="I147">
        <v>57091</v>
      </c>
      <c r="J147" s="4" t="s">
        <v>61</v>
      </c>
      <c r="K147">
        <v>0</v>
      </c>
      <c r="L147">
        <v>0</v>
      </c>
      <c r="M147" t="str">
        <f>IF(OR(K147&gt;0, L147&gt;0), "Parent", "Not Parent")</f>
        <v>Not Parent</v>
      </c>
      <c r="N147" t="s">
        <v>167</v>
      </c>
      <c r="O147" s="8">
        <v>41916</v>
      </c>
      <c r="P147" s="9">
        <f>O147-N147</f>
        <v>111</v>
      </c>
      <c r="Q147">
        <v>0</v>
      </c>
      <c r="R147" s="9">
        <f>P147-Q147</f>
        <v>111</v>
      </c>
      <c r="S147" s="8">
        <f>O147-R147</f>
        <v>41805</v>
      </c>
      <c r="T147">
        <v>464</v>
      </c>
      <c r="U147">
        <v>5</v>
      </c>
      <c r="V147">
        <v>64</v>
      </c>
      <c r="W147">
        <v>7</v>
      </c>
      <c r="X147">
        <v>0</v>
      </c>
      <c r="Y147">
        <v>37</v>
      </c>
      <c r="Z147">
        <v>577</v>
      </c>
      <c r="AA147">
        <f>Z147/P147</f>
        <v>5.198198198198198</v>
      </c>
      <c r="AB147" s="11" t="s">
        <v>146</v>
      </c>
      <c r="AC147" t="s">
        <v>59</v>
      </c>
      <c r="AD147">
        <v>1</v>
      </c>
      <c r="AE147" t="str">
        <f>IF(AD147&gt;3, "Prefers Discount", "Discount Indifferent")</f>
        <v>Discount Indifferent</v>
      </c>
      <c r="AF147">
        <v>7</v>
      </c>
      <c r="AG147">
        <v>7</v>
      </c>
      <c r="AH147">
        <v>3</v>
      </c>
      <c r="AI147" t="str">
        <f>INDEX($AF$1:$AH$1,MATCH(MAX(AF147:AH147),AF147:AH147,0))</f>
        <v>Store_Orders</v>
      </c>
      <c r="AJ147">
        <v>5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f>SUM(AK147:AO147)</f>
        <v>1</v>
      </c>
      <c r="AQ147" t="str">
        <f>INDEX($AK$1:$AO$1,MATCH(MAX(AK147:AO147),AK147:AO147,0))</f>
        <v>Converted_on_Camp2</v>
      </c>
      <c r="AR147">
        <v>1</v>
      </c>
      <c r="AS147" t="str">
        <f>IF(OR(AK147&gt;0, AL147&gt;0, AM147&gt;0, AN147&gt;0, AO147&gt;0), "Converted", "Not Converted")</f>
        <v>Converted</v>
      </c>
      <c r="AT147">
        <v>0</v>
      </c>
      <c r="AU147">
        <v>3</v>
      </c>
      <c r="AV147">
        <v>11</v>
      </c>
      <c r="AW147">
        <f>IF(Z147&gt;607, 4, 0)</f>
        <v>0</v>
      </c>
      <c r="AX147">
        <f>IF(AA147&gt;0.1497, 3, 0)</f>
        <v>3</v>
      </c>
      <c r="AY147">
        <f>IF(P147&gt;4031, 2, 0)</f>
        <v>0</v>
      </c>
      <c r="AZ147">
        <f>IF(H147&gt;51934.91, 1, 0)</f>
        <v>1</v>
      </c>
      <c r="BA147">
        <f>SUM(AW147:AZ147)</f>
        <v>4</v>
      </c>
      <c r="BB147" t="str">
        <f>VLOOKUP(BA147,'Standard Deviations'!$L$1:$M$11,2,TRUE)</f>
        <v>Silver</v>
      </c>
    </row>
    <row r="148" spans="1:54">
      <c r="A148">
        <v>10394</v>
      </c>
      <c r="B148">
        <v>1984</v>
      </c>
      <c r="C148">
        <f>2024-B148</f>
        <v>40</v>
      </c>
      <c r="D148" t="str">
        <f>VLOOKUP(B148,Reference!$A$1:$B$125, 2)</f>
        <v>Millennials</v>
      </c>
      <c r="E148" t="s">
        <v>54</v>
      </c>
      <c r="F148" t="str">
        <f>IF(E148="High School", "No College", "College")</f>
        <v>College</v>
      </c>
      <c r="G148" t="s">
        <v>55</v>
      </c>
      <c r="H148">
        <v>90000</v>
      </c>
      <c r="I148">
        <v>90000</v>
      </c>
      <c r="J148" s="4" t="s">
        <v>56</v>
      </c>
      <c r="K148">
        <v>0</v>
      </c>
      <c r="L148">
        <v>0</v>
      </c>
      <c r="M148" t="str">
        <f>IF(OR(K148&gt;0, L148&gt;0), "Parent", "Not Parent")</f>
        <v>Not Parent</v>
      </c>
      <c r="N148" t="s">
        <v>168</v>
      </c>
      <c r="O148" s="8">
        <v>41916</v>
      </c>
      <c r="P148" s="9">
        <f>O148-N148</f>
        <v>285</v>
      </c>
      <c r="Q148">
        <v>91</v>
      </c>
      <c r="R148" s="9">
        <f>P148-Q148</f>
        <v>194</v>
      </c>
      <c r="S148" s="8">
        <f>O148-R148</f>
        <v>41722</v>
      </c>
      <c r="T148">
        <v>675</v>
      </c>
      <c r="U148">
        <v>144</v>
      </c>
      <c r="V148">
        <v>133</v>
      </c>
      <c r="W148">
        <v>94</v>
      </c>
      <c r="X148">
        <v>192</v>
      </c>
      <c r="Y148">
        <v>241</v>
      </c>
      <c r="Z148">
        <v>1479</v>
      </c>
      <c r="AA148">
        <f>Z148/P148</f>
        <v>5.189473684210526</v>
      </c>
      <c r="AB148" s="14" t="s">
        <v>146</v>
      </c>
      <c r="AC148" s="13" t="s">
        <v>63</v>
      </c>
      <c r="AD148">
        <v>1</v>
      </c>
      <c r="AE148" t="str">
        <f>IF(AD148&gt;3, "Prefers Discount", "Discount Indifferent")</f>
        <v>Discount Indifferent</v>
      </c>
      <c r="AF148">
        <v>5</v>
      </c>
      <c r="AG148">
        <v>4</v>
      </c>
      <c r="AH148">
        <v>8</v>
      </c>
      <c r="AI148" t="str">
        <f>INDEX($AF$1:$AH$1,MATCH(MAX(AF148:AH148),AF148:AH148,0))</f>
        <v>Catalog_Orders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1</v>
      </c>
      <c r="AP148">
        <f>SUM(AK148:AO148)</f>
        <v>3</v>
      </c>
      <c r="AQ148" t="str">
        <f>INDEX($AK$1:$AO$1,MATCH(MAX(AK148:AO148),AK148:AO148,0))</f>
        <v>Converted_on_Camp1</v>
      </c>
      <c r="AR148">
        <v>1</v>
      </c>
      <c r="AS148" t="str">
        <f>IF(OR(AK148&gt;0, AL148&gt;0, AM148&gt;0, AN148&gt;0, AO148&gt;0), "Converted", "Not Converted")</f>
        <v>Converted</v>
      </c>
      <c r="AT148">
        <v>0</v>
      </c>
      <c r="AU148">
        <v>3</v>
      </c>
      <c r="AV148">
        <v>11</v>
      </c>
      <c r="AW148">
        <f>IF(Z148&gt;607, 4, 0)</f>
        <v>4</v>
      </c>
      <c r="AX148">
        <f>IF(AA148&gt;0.1497, 3, 0)</f>
        <v>3</v>
      </c>
      <c r="AY148">
        <f>IF(P148&gt;4031, 2, 0)</f>
        <v>0</v>
      </c>
      <c r="AZ148">
        <f>IF(H148&gt;51934.91, 1, 0)</f>
        <v>1</v>
      </c>
      <c r="BA148">
        <f>SUM(AW148:AZ148)</f>
        <v>8</v>
      </c>
      <c r="BB148" t="str">
        <f>VLOOKUP(BA148,'Standard Deviations'!$L$1:$M$11,2,TRUE)</f>
        <v>Platinum</v>
      </c>
    </row>
    <row r="149" spans="1:54">
      <c r="A149">
        <v>5538</v>
      </c>
      <c r="B149">
        <v>1975</v>
      </c>
      <c r="C149">
        <f>2024-B149</f>
        <v>49</v>
      </c>
      <c r="D149" t="str">
        <f>VLOOKUP(B149,Reference!$A$1:$B$125, 2)</f>
        <v>Gen X</v>
      </c>
      <c r="E149" t="s">
        <v>54</v>
      </c>
      <c r="F149" t="str">
        <f>IF(E149="High School", "No College", "College")</f>
        <v>College</v>
      </c>
      <c r="G149" t="s">
        <v>71</v>
      </c>
      <c r="H149">
        <v>83829</v>
      </c>
      <c r="I149">
        <v>83829</v>
      </c>
      <c r="J149" s="4" t="s">
        <v>56</v>
      </c>
      <c r="K149">
        <v>0</v>
      </c>
      <c r="L149">
        <v>0</v>
      </c>
      <c r="M149" t="str">
        <f>IF(OR(K149&gt;0, L149&gt;0), "Parent", "Not Parent")</f>
        <v>Not Parent</v>
      </c>
      <c r="N149" t="s">
        <v>169</v>
      </c>
      <c r="O149" s="8">
        <v>41916</v>
      </c>
      <c r="P149" s="9">
        <f>O149-N149</f>
        <v>361</v>
      </c>
      <c r="Q149">
        <v>78</v>
      </c>
      <c r="R149" s="9">
        <f>P149-Q149</f>
        <v>283</v>
      </c>
      <c r="S149" s="8">
        <f>O149-R149</f>
        <v>41633</v>
      </c>
      <c r="T149">
        <v>897</v>
      </c>
      <c r="U149">
        <v>161</v>
      </c>
      <c r="V149">
        <v>430</v>
      </c>
      <c r="W149">
        <v>186</v>
      </c>
      <c r="X149">
        <v>161</v>
      </c>
      <c r="Y149">
        <v>27</v>
      </c>
      <c r="Z149">
        <v>1862</v>
      </c>
      <c r="AA149">
        <f>Z149/P149</f>
        <v>5.1578947368421053</v>
      </c>
      <c r="AB149" s="14" t="s">
        <v>146</v>
      </c>
      <c r="AC149" s="13" t="s">
        <v>63</v>
      </c>
      <c r="AD149">
        <v>0</v>
      </c>
      <c r="AE149" t="str">
        <f>IF(AD149&gt;3, "Prefers Discount", "Discount Indifferent")</f>
        <v>Discount Indifferent</v>
      </c>
      <c r="AF149">
        <v>6</v>
      </c>
      <c r="AG149">
        <v>4</v>
      </c>
      <c r="AH149">
        <v>7</v>
      </c>
      <c r="AI149" t="str">
        <f>INDEX($AF$1:$AH$1,MATCH(MAX(AF149:AH149),AF149:AH149,0))</f>
        <v>Catalog_Orders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1</v>
      </c>
      <c r="AP149">
        <f>SUM(AK149:AO149)</f>
        <v>3</v>
      </c>
      <c r="AQ149" t="str">
        <f>INDEX($AK$1:$AO$1,MATCH(MAX(AK149:AO149),AK149:AO149,0))</f>
        <v>Converted_on_Camp1</v>
      </c>
      <c r="AR149">
        <v>1</v>
      </c>
      <c r="AS149" t="str">
        <f>IF(OR(AK149&gt;0, AL149&gt;0, AM149&gt;0, AN149&gt;0, AO149&gt;0), "Converted", "Not Converted")</f>
        <v>Converted</v>
      </c>
      <c r="AT149">
        <v>0</v>
      </c>
      <c r="AU149">
        <v>3</v>
      </c>
      <c r="AV149">
        <v>11</v>
      </c>
      <c r="AW149">
        <f>IF(Z149&gt;607, 4, 0)</f>
        <v>4</v>
      </c>
      <c r="AX149">
        <f>IF(AA149&gt;0.1497, 3, 0)</f>
        <v>3</v>
      </c>
      <c r="AY149">
        <f>IF(P149&gt;4031, 2, 0)</f>
        <v>0</v>
      </c>
      <c r="AZ149">
        <f>IF(H149&gt;51934.91, 1, 0)</f>
        <v>1</v>
      </c>
      <c r="BA149">
        <f>SUM(AW149:AZ149)</f>
        <v>8</v>
      </c>
      <c r="BB149" t="str">
        <f>VLOOKUP(BA149,'Standard Deviations'!$L$1:$M$11,2,TRUE)</f>
        <v>Platinum</v>
      </c>
    </row>
    <row r="150" spans="1:54">
      <c r="A150">
        <v>3910</v>
      </c>
      <c r="B150">
        <v>1975</v>
      </c>
      <c r="C150">
        <f>2024-B150</f>
        <v>49</v>
      </c>
      <c r="D150" t="str">
        <f>VLOOKUP(B150,Reference!$A$1:$B$125, 2)</f>
        <v>Gen X</v>
      </c>
      <c r="E150" t="s">
        <v>54</v>
      </c>
      <c r="F150" t="str">
        <f>IF(E150="High School", "No College", "College")</f>
        <v>College</v>
      </c>
      <c r="G150" t="s">
        <v>71</v>
      </c>
      <c r="H150">
        <v>83829</v>
      </c>
      <c r="I150">
        <v>83829</v>
      </c>
      <c r="J150" s="4" t="s">
        <v>56</v>
      </c>
      <c r="K150">
        <v>0</v>
      </c>
      <c r="L150">
        <v>0</v>
      </c>
      <c r="M150" t="str">
        <f>IF(OR(K150&gt;0, L150&gt;0), "Parent", "Not Parent")</f>
        <v>Not Parent</v>
      </c>
      <c r="N150" t="s">
        <v>169</v>
      </c>
      <c r="O150" s="8">
        <v>41916</v>
      </c>
      <c r="P150" s="9">
        <f>O150-N150</f>
        <v>361</v>
      </c>
      <c r="Q150">
        <v>78</v>
      </c>
      <c r="R150" s="9">
        <f>P150-Q150</f>
        <v>283</v>
      </c>
      <c r="S150" s="8">
        <f>O150-R150</f>
        <v>41633</v>
      </c>
      <c r="T150">
        <v>897</v>
      </c>
      <c r="U150">
        <v>161</v>
      </c>
      <c r="V150">
        <v>430</v>
      </c>
      <c r="W150">
        <v>186</v>
      </c>
      <c r="X150">
        <v>161</v>
      </c>
      <c r="Y150">
        <v>27</v>
      </c>
      <c r="Z150">
        <v>1862</v>
      </c>
      <c r="AA150">
        <f>Z150/P150</f>
        <v>5.1578947368421053</v>
      </c>
      <c r="AB150" s="14" t="s">
        <v>146</v>
      </c>
      <c r="AC150" s="13" t="s">
        <v>63</v>
      </c>
      <c r="AD150">
        <v>0</v>
      </c>
      <c r="AE150" t="str">
        <f>IF(AD150&gt;3, "Prefers Discount", "Discount Indifferent")</f>
        <v>Discount Indifferent</v>
      </c>
      <c r="AF150">
        <v>6</v>
      </c>
      <c r="AG150">
        <v>4</v>
      </c>
      <c r="AH150">
        <v>7</v>
      </c>
      <c r="AI150" t="str">
        <f>INDEX($AF$1:$AH$1,MATCH(MAX(AF150:AH150),AF150:AH150,0))</f>
        <v>Catalog_Orders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f>SUM(AK150:AO150)</f>
        <v>3</v>
      </c>
      <c r="AQ150" t="str">
        <f>INDEX($AK$1:$AO$1,MATCH(MAX(AK150:AO150),AK150:AO150,0))</f>
        <v>Converted_on_Camp1</v>
      </c>
      <c r="AR150">
        <v>1</v>
      </c>
      <c r="AS150" t="str">
        <f>IF(OR(AK150&gt;0, AL150&gt;0, AM150&gt;0, AN150&gt;0, AO150&gt;0), "Converted", "Not Converted")</f>
        <v>Converted</v>
      </c>
      <c r="AT150">
        <v>0</v>
      </c>
      <c r="AU150">
        <v>3</v>
      </c>
      <c r="AV150">
        <v>11</v>
      </c>
      <c r="AW150">
        <f>IF(Z150&gt;607, 4, 0)</f>
        <v>4</v>
      </c>
      <c r="AX150">
        <f>IF(AA150&gt;0.1497, 3, 0)</f>
        <v>3</v>
      </c>
      <c r="AY150">
        <f>IF(P150&gt;4031, 2, 0)</f>
        <v>0</v>
      </c>
      <c r="AZ150">
        <f>IF(H150&gt;51934.91, 1, 0)</f>
        <v>1</v>
      </c>
      <c r="BA150">
        <f>SUM(AW150:AZ150)</f>
        <v>8</v>
      </c>
      <c r="BB150" t="str">
        <f>VLOOKUP(BA150,'Standard Deviations'!$L$1:$M$11,2,TRUE)</f>
        <v>Platinum</v>
      </c>
    </row>
    <row r="151" spans="1:54">
      <c r="A151">
        <v>5113</v>
      </c>
      <c r="B151">
        <v>1971</v>
      </c>
      <c r="C151">
        <f>2024-B151</f>
        <v>53</v>
      </c>
      <c r="D151" t="str">
        <f>VLOOKUP(B151,Reference!$A$1:$B$125, 2)</f>
        <v>Gen X</v>
      </c>
      <c r="E151" t="s">
        <v>68</v>
      </c>
      <c r="F151" t="str">
        <f>IF(E151="High School", "No College", "College")</f>
        <v>College</v>
      </c>
      <c r="G151" t="s">
        <v>71</v>
      </c>
      <c r="H151">
        <v>86979</v>
      </c>
      <c r="I151">
        <v>86979</v>
      </c>
      <c r="J151" s="4" t="s">
        <v>56</v>
      </c>
      <c r="K151">
        <v>0</v>
      </c>
      <c r="L151">
        <v>0</v>
      </c>
      <c r="M151" t="str">
        <f>IF(OR(K151&gt;0, L151&gt;0), "Parent", "Not Parent")</f>
        <v>Not Parent</v>
      </c>
      <c r="N151" t="s">
        <v>170</v>
      </c>
      <c r="O151" s="8">
        <v>41916</v>
      </c>
      <c r="P151" s="9">
        <f>O151-N151</f>
        <v>331</v>
      </c>
      <c r="Q151">
        <v>67</v>
      </c>
      <c r="R151" s="9">
        <f>P151-Q151</f>
        <v>264</v>
      </c>
      <c r="S151" s="8">
        <f>O151-R151</f>
        <v>41652</v>
      </c>
      <c r="T151">
        <v>584</v>
      </c>
      <c r="U151">
        <v>100</v>
      </c>
      <c r="V151">
        <v>835</v>
      </c>
      <c r="W151">
        <v>65</v>
      </c>
      <c r="X151">
        <v>83</v>
      </c>
      <c r="Y151">
        <v>35</v>
      </c>
      <c r="Z151">
        <v>1702</v>
      </c>
      <c r="AA151">
        <f>Z151/P151</f>
        <v>5.1419939577039271</v>
      </c>
      <c r="AB151" s="14" t="s">
        <v>146</v>
      </c>
      <c r="AC151" s="13" t="s">
        <v>63</v>
      </c>
      <c r="AD151">
        <v>1</v>
      </c>
      <c r="AE151" t="str">
        <f>IF(AD151&gt;3, "Prefers Discount", "Discount Indifferent")</f>
        <v>Discount Indifferent</v>
      </c>
      <c r="AF151">
        <v>5</v>
      </c>
      <c r="AG151">
        <v>5</v>
      </c>
      <c r="AH151">
        <v>5</v>
      </c>
      <c r="AI151" t="str">
        <f>INDEX($AF$1:$AH$1,MATCH(MAX(AF151:AH151),AF151:AH151,0))</f>
        <v>Store_Orders</v>
      </c>
      <c r="AJ151">
        <v>2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f>SUM(AK151:AO151)</f>
        <v>1</v>
      </c>
      <c r="AQ151" t="str">
        <f>INDEX($AK$1:$AO$1,MATCH(MAX(AK151:AO151),AK151:AO151,0))</f>
        <v>Converted_on_Camp3</v>
      </c>
      <c r="AR151">
        <v>1</v>
      </c>
      <c r="AS151" t="str">
        <f>IF(OR(AK151&gt;0, AL151&gt;0, AM151&gt;0, AN151&gt;0, AO151&gt;0), "Converted", "Not Converted")</f>
        <v>Converted</v>
      </c>
      <c r="AT151">
        <v>0</v>
      </c>
      <c r="AU151">
        <v>3</v>
      </c>
      <c r="AV151">
        <v>11</v>
      </c>
      <c r="AW151">
        <f>IF(Z151&gt;607, 4, 0)</f>
        <v>4</v>
      </c>
      <c r="AX151">
        <f>IF(AA151&gt;0.1497, 3, 0)</f>
        <v>3</v>
      </c>
      <c r="AY151">
        <f>IF(P151&gt;4031, 2, 0)</f>
        <v>0</v>
      </c>
      <c r="AZ151">
        <f>IF(H151&gt;51934.91, 1, 0)</f>
        <v>1</v>
      </c>
      <c r="BA151">
        <f>SUM(AW151:AZ151)</f>
        <v>8</v>
      </c>
      <c r="BB151" t="str">
        <f>VLOOKUP(BA151,'Standard Deviations'!$L$1:$M$11,2,TRUE)</f>
        <v>Platinum</v>
      </c>
    </row>
    <row r="152" spans="1:54">
      <c r="A152">
        <v>1915</v>
      </c>
      <c r="B152">
        <v>1951</v>
      </c>
      <c r="C152">
        <f>2024-B152</f>
        <v>73</v>
      </c>
      <c r="D152" t="str">
        <f>VLOOKUP(B152,Reference!$A$1:$B$125, 2)</f>
        <v>Boomers</v>
      </c>
      <c r="E152" t="s">
        <v>68</v>
      </c>
      <c r="F152" t="str">
        <f>IF(E152="High School", "No College", "College")</f>
        <v>College</v>
      </c>
      <c r="G152" t="s">
        <v>55</v>
      </c>
      <c r="H152">
        <v>78939</v>
      </c>
      <c r="I152">
        <v>78939</v>
      </c>
      <c r="J152" s="4" t="s">
        <v>56</v>
      </c>
      <c r="K152">
        <v>0</v>
      </c>
      <c r="L152">
        <v>0</v>
      </c>
      <c r="M152" t="str">
        <f>IF(OR(K152&gt;0, L152&gt;0), "Parent", "Not Parent")</f>
        <v>Not Parent</v>
      </c>
      <c r="N152" t="s">
        <v>171</v>
      </c>
      <c r="O152" s="8">
        <v>41916</v>
      </c>
      <c r="P152" s="9">
        <f>O152-N152</f>
        <v>296</v>
      </c>
      <c r="Q152">
        <v>57</v>
      </c>
      <c r="R152" s="9">
        <f>P152-Q152</f>
        <v>239</v>
      </c>
      <c r="S152" s="8">
        <f>O152-R152</f>
        <v>41677</v>
      </c>
      <c r="T152">
        <v>794</v>
      </c>
      <c r="U152">
        <v>115</v>
      </c>
      <c r="V152">
        <v>243</v>
      </c>
      <c r="W152">
        <v>150</v>
      </c>
      <c r="X152">
        <v>0</v>
      </c>
      <c r="Y152">
        <v>205</v>
      </c>
      <c r="Z152">
        <v>1507</v>
      </c>
      <c r="AA152">
        <f>Z152/P152</f>
        <v>5.0912162162162158</v>
      </c>
      <c r="AB152" s="14" t="s">
        <v>146</v>
      </c>
      <c r="AC152" s="13" t="s">
        <v>63</v>
      </c>
      <c r="AD152">
        <v>1</v>
      </c>
      <c r="AE152" t="str">
        <f>IF(AD152&gt;3, "Prefers Discount", "Discount Indifferent")</f>
        <v>Discount Indifferent</v>
      </c>
      <c r="AF152">
        <v>6</v>
      </c>
      <c r="AG152">
        <v>8</v>
      </c>
      <c r="AH152">
        <v>5</v>
      </c>
      <c r="AI152" t="str">
        <f>INDEX($AF$1:$AH$1,MATCH(MAX(AF152:AH152),AF152:AH152,0))</f>
        <v>Web_Orders</v>
      </c>
      <c r="AJ152">
        <v>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f>SUM(AK152:AO152)</f>
        <v>0</v>
      </c>
      <c r="AQ152" t="s">
        <v>67</v>
      </c>
      <c r="AR152">
        <v>0</v>
      </c>
      <c r="AS152" t="str">
        <f>IF(OR(AK152&gt;0, AL152&gt;0, AM152&gt;0, AN152&gt;0, AO152&gt;0), "Converted", "Not Converted")</f>
        <v>Not Converted</v>
      </c>
      <c r="AT152">
        <v>0</v>
      </c>
      <c r="AU152">
        <v>3</v>
      </c>
      <c r="AV152">
        <v>11</v>
      </c>
      <c r="AW152">
        <f>IF(Z152&gt;607, 4, 0)</f>
        <v>4</v>
      </c>
      <c r="AX152">
        <f>IF(AA152&gt;0.1497, 3, 0)</f>
        <v>3</v>
      </c>
      <c r="AY152">
        <f>IF(P152&gt;4031, 2, 0)</f>
        <v>0</v>
      </c>
      <c r="AZ152">
        <f>IF(H152&gt;51934.91, 1, 0)</f>
        <v>1</v>
      </c>
      <c r="BA152">
        <f>SUM(AW152:AZ152)</f>
        <v>8</v>
      </c>
      <c r="BB152" t="str">
        <f>VLOOKUP(BA152,'Standard Deviations'!$L$1:$M$11,2,TRUE)</f>
        <v>Platinum</v>
      </c>
    </row>
    <row r="153" spans="1:54">
      <c r="A153">
        <v>6274</v>
      </c>
      <c r="B153">
        <v>1948</v>
      </c>
      <c r="C153">
        <f>2024-B153</f>
        <v>76</v>
      </c>
      <c r="D153" t="str">
        <f>VLOOKUP(B153,Reference!$A$1:$B$125, 2)</f>
        <v>Boomers</v>
      </c>
      <c r="E153" t="s">
        <v>64</v>
      </c>
      <c r="F153" t="str">
        <f>IF(E153="High School", "No College", "College")</f>
        <v>College</v>
      </c>
      <c r="G153" t="s">
        <v>55</v>
      </c>
      <c r="H153">
        <v>83790</v>
      </c>
      <c r="I153">
        <v>83790</v>
      </c>
      <c r="J153" s="4" t="s">
        <v>56</v>
      </c>
      <c r="K153">
        <v>0</v>
      </c>
      <c r="L153">
        <v>0</v>
      </c>
      <c r="M153" t="str">
        <f>IF(OR(K153&gt;0, L153&gt;0), "Parent", "Not Parent")</f>
        <v>Not Parent</v>
      </c>
      <c r="N153" t="s">
        <v>172</v>
      </c>
      <c r="O153" s="8">
        <v>41916</v>
      </c>
      <c r="P153" s="9">
        <f>O153-N153</f>
        <v>323</v>
      </c>
      <c r="Q153">
        <v>81</v>
      </c>
      <c r="R153" s="9">
        <f>P153-Q153</f>
        <v>242</v>
      </c>
      <c r="S153" s="8">
        <f>O153-R153</f>
        <v>41674</v>
      </c>
      <c r="T153">
        <v>1076</v>
      </c>
      <c r="U153">
        <v>16</v>
      </c>
      <c r="V153">
        <v>417</v>
      </c>
      <c r="W153">
        <v>42</v>
      </c>
      <c r="X153">
        <v>48</v>
      </c>
      <c r="Y153">
        <v>16</v>
      </c>
      <c r="Z153">
        <v>1615</v>
      </c>
      <c r="AA153">
        <f>Z153/P153</f>
        <v>5</v>
      </c>
      <c r="AB153" s="14" t="s">
        <v>146</v>
      </c>
      <c r="AC153" s="13" t="s">
        <v>63</v>
      </c>
      <c r="AD153">
        <v>1</v>
      </c>
      <c r="AE153" t="str">
        <f>IF(AD153&gt;3, "Prefers Discount", "Discount Indifferent")</f>
        <v>Discount Indifferent</v>
      </c>
      <c r="AF153">
        <v>6</v>
      </c>
      <c r="AG153">
        <v>8</v>
      </c>
      <c r="AH153">
        <v>10</v>
      </c>
      <c r="AI153" t="str">
        <f>INDEX($AF$1:$AH$1,MATCH(MAX(AF153:AH153),AF153:AH153,0))</f>
        <v>Catalog_Orders</v>
      </c>
      <c r="AJ153">
        <v>3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f>SUM(AK153:AO153)</f>
        <v>2</v>
      </c>
      <c r="AQ153" t="str">
        <f>INDEX($AK$1:$AO$1,MATCH(MAX(AK153:AO153),AK153:AO153,0))</f>
        <v>Converted_on_Camp4</v>
      </c>
      <c r="AR153">
        <v>1</v>
      </c>
      <c r="AS153" t="str">
        <f>IF(OR(AK153&gt;0, AL153&gt;0, AM153&gt;0, AN153&gt;0, AO153&gt;0), "Converted", "Not Converted")</f>
        <v>Converted</v>
      </c>
      <c r="AT153">
        <v>0</v>
      </c>
      <c r="AU153">
        <v>3</v>
      </c>
      <c r="AV153">
        <v>11</v>
      </c>
      <c r="AW153">
        <f>IF(Z153&gt;607, 4, 0)</f>
        <v>4</v>
      </c>
      <c r="AX153">
        <f>IF(AA153&gt;0.1497, 3, 0)</f>
        <v>3</v>
      </c>
      <c r="AY153">
        <f>IF(P153&gt;4031, 2, 0)</f>
        <v>0</v>
      </c>
      <c r="AZ153">
        <f>IF(H153&gt;51934.91, 1, 0)</f>
        <v>1</v>
      </c>
      <c r="BA153">
        <f>SUM(AW153:AZ153)</f>
        <v>8</v>
      </c>
      <c r="BB153" t="str">
        <f>VLOOKUP(BA153,'Standard Deviations'!$L$1:$M$11,2,TRUE)</f>
        <v>Platinum</v>
      </c>
    </row>
    <row r="154" spans="1:54" hidden="1">
      <c r="A154">
        <v>10727</v>
      </c>
      <c r="B154">
        <v>1970</v>
      </c>
      <c r="C154">
        <f>2024-B154</f>
        <v>54</v>
      </c>
      <c r="D154" t="str">
        <f>VLOOKUP(B154,Reference!$A$1:$B$125, 2)</f>
        <v>Gen X</v>
      </c>
      <c r="E154" t="s">
        <v>68</v>
      </c>
      <c r="F154" t="str">
        <f>IF(E154="High School", "No College", "College")</f>
        <v>College</v>
      </c>
      <c r="G154" t="s">
        <v>55</v>
      </c>
      <c r="H154">
        <v>69084</v>
      </c>
      <c r="I154">
        <v>69084</v>
      </c>
      <c r="J154" s="4" t="s">
        <v>61</v>
      </c>
      <c r="K154">
        <v>1</v>
      </c>
      <c r="L154">
        <v>0</v>
      </c>
      <c r="M154" t="str">
        <f>IF(OR(K154&gt;0, L154&gt;0), "Parent", "Not Parent")</f>
        <v>Parent</v>
      </c>
      <c r="N154" t="s">
        <v>173</v>
      </c>
      <c r="O154" s="8">
        <v>41916</v>
      </c>
      <c r="P154" s="9">
        <f>O154-N154</f>
        <v>319</v>
      </c>
      <c r="Q154">
        <v>43</v>
      </c>
      <c r="R154" s="9">
        <f>P154-Q154</f>
        <v>276</v>
      </c>
      <c r="S154" s="8">
        <f>O154-R154</f>
        <v>41640</v>
      </c>
      <c r="T154">
        <v>1181</v>
      </c>
      <c r="U154">
        <v>107</v>
      </c>
      <c r="V154">
        <v>199</v>
      </c>
      <c r="W154">
        <v>39</v>
      </c>
      <c r="X154">
        <v>30</v>
      </c>
      <c r="Y154">
        <v>30</v>
      </c>
      <c r="Z154">
        <v>1586</v>
      </c>
      <c r="AA154">
        <f>Z154/P154</f>
        <v>4.9717868338557993</v>
      </c>
      <c r="AB154" s="11" t="s">
        <v>146</v>
      </c>
      <c r="AC154" t="s">
        <v>59</v>
      </c>
      <c r="AD154">
        <v>2</v>
      </c>
      <c r="AE154" t="str">
        <f>IF(AD154&gt;3, "Prefers Discount", "Discount Indifferent")</f>
        <v>Discount Indifferent</v>
      </c>
      <c r="AF154">
        <v>13</v>
      </c>
      <c r="AG154">
        <v>7</v>
      </c>
      <c r="AH154">
        <v>3</v>
      </c>
      <c r="AI154" t="str">
        <f>INDEX($AF$1:$AH$1,MATCH(MAX(AF154:AH154),AF154:AH154,0))</f>
        <v>Store_Orders</v>
      </c>
      <c r="AJ154">
        <v>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f>SUM(AK154:AO154)</f>
        <v>0</v>
      </c>
      <c r="AQ154" t="s">
        <v>67</v>
      </c>
      <c r="AR154">
        <v>0</v>
      </c>
      <c r="AS154" t="str">
        <f>IF(OR(AK154&gt;0, AL154&gt;0, AM154&gt;0, AN154&gt;0, AO154&gt;0), "Converted", "Not Converted")</f>
        <v>Not Converted</v>
      </c>
      <c r="AT154">
        <v>0</v>
      </c>
      <c r="AU154">
        <v>3</v>
      </c>
      <c r="AV154">
        <v>11</v>
      </c>
      <c r="AW154">
        <f>IF(Z154&gt;607, 4, 0)</f>
        <v>4</v>
      </c>
      <c r="AX154">
        <f>IF(AA154&gt;0.1497, 3, 0)</f>
        <v>3</v>
      </c>
      <c r="AY154">
        <f>IF(P154&gt;4031, 2, 0)</f>
        <v>0</v>
      </c>
      <c r="AZ154">
        <f>IF(H154&gt;51934.91, 1, 0)</f>
        <v>1</v>
      </c>
      <c r="BA154">
        <f>SUM(AW154:AZ154)</f>
        <v>8</v>
      </c>
      <c r="BB154" t="str">
        <f>VLOOKUP(BA154,'Standard Deviations'!$L$1:$M$11,2,TRUE)</f>
        <v>Platinum</v>
      </c>
    </row>
    <row r="155" spans="1:54" hidden="1">
      <c r="A155">
        <v>5299</v>
      </c>
      <c r="B155">
        <v>1970</v>
      </c>
      <c r="C155">
        <f>2024-B155</f>
        <v>54</v>
      </c>
      <c r="D155" t="str">
        <f>VLOOKUP(B155,Reference!$A$1:$B$125, 2)</f>
        <v>Gen X</v>
      </c>
      <c r="E155" t="s">
        <v>68</v>
      </c>
      <c r="F155" t="str">
        <f>IF(E155="High School", "No College", "College")</f>
        <v>College</v>
      </c>
      <c r="G155" t="s">
        <v>55</v>
      </c>
      <c r="H155">
        <v>69084</v>
      </c>
      <c r="I155">
        <v>69084</v>
      </c>
      <c r="J155" s="4" t="s">
        <v>61</v>
      </c>
      <c r="K155">
        <v>1</v>
      </c>
      <c r="L155">
        <v>0</v>
      </c>
      <c r="M155" t="str">
        <f>IF(OR(K155&gt;0, L155&gt;0), "Parent", "Not Parent")</f>
        <v>Parent</v>
      </c>
      <c r="N155" t="s">
        <v>173</v>
      </c>
      <c r="O155" s="8">
        <v>41916</v>
      </c>
      <c r="P155" s="9">
        <f>O155-N155</f>
        <v>319</v>
      </c>
      <c r="Q155">
        <v>43</v>
      </c>
      <c r="R155" s="9">
        <f>P155-Q155</f>
        <v>276</v>
      </c>
      <c r="S155" s="8">
        <f>O155-R155</f>
        <v>41640</v>
      </c>
      <c r="T155">
        <v>1181</v>
      </c>
      <c r="U155">
        <v>107</v>
      </c>
      <c r="V155">
        <v>199</v>
      </c>
      <c r="W155">
        <v>39</v>
      </c>
      <c r="X155">
        <v>30</v>
      </c>
      <c r="Y155">
        <v>30</v>
      </c>
      <c r="Z155">
        <v>1586</v>
      </c>
      <c r="AA155">
        <f>Z155/P155</f>
        <v>4.9717868338557993</v>
      </c>
      <c r="AB155" s="11" t="s">
        <v>146</v>
      </c>
      <c r="AC155" t="s">
        <v>59</v>
      </c>
      <c r="AD155">
        <v>2</v>
      </c>
      <c r="AE155" t="str">
        <f>IF(AD155&gt;3, "Prefers Discount", "Discount Indifferent")</f>
        <v>Discount Indifferent</v>
      </c>
      <c r="AF155">
        <v>13</v>
      </c>
      <c r="AG155">
        <v>7</v>
      </c>
      <c r="AH155">
        <v>3</v>
      </c>
      <c r="AI155" t="str">
        <f>INDEX($AF$1:$AH$1,MATCH(MAX(AF155:AH155),AF155:AH155,0))</f>
        <v>Store_Orders</v>
      </c>
      <c r="AJ155">
        <v>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f>SUM(AK155:AO155)</f>
        <v>0</v>
      </c>
      <c r="AQ155" t="s">
        <v>67</v>
      </c>
      <c r="AR155">
        <v>0</v>
      </c>
      <c r="AS155" t="str">
        <f>IF(OR(AK155&gt;0, AL155&gt;0, AM155&gt;0, AN155&gt;0, AO155&gt;0), "Converted", "Not Converted")</f>
        <v>Not Converted</v>
      </c>
      <c r="AT155">
        <v>0</v>
      </c>
      <c r="AU155">
        <v>3</v>
      </c>
      <c r="AV155">
        <v>11</v>
      </c>
      <c r="AW155">
        <f>IF(Z155&gt;607, 4, 0)</f>
        <v>4</v>
      </c>
      <c r="AX155">
        <f>IF(AA155&gt;0.1497, 3, 0)</f>
        <v>3</v>
      </c>
      <c r="AY155">
        <f>IF(P155&gt;4031, 2, 0)</f>
        <v>0</v>
      </c>
      <c r="AZ155">
        <f>IF(H155&gt;51934.91, 1, 0)</f>
        <v>1</v>
      </c>
      <c r="BA155">
        <f>SUM(AW155:AZ155)</f>
        <v>8</v>
      </c>
      <c r="BB155" t="str">
        <f>VLOOKUP(BA155,'Standard Deviations'!$L$1:$M$11,2,TRUE)</f>
        <v>Platinum</v>
      </c>
    </row>
    <row r="156" spans="1:54">
      <c r="A156">
        <v>1137</v>
      </c>
      <c r="B156">
        <v>1964</v>
      </c>
      <c r="C156">
        <f>2024-B156</f>
        <v>60</v>
      </c>
      <c r="D156" t="str">
        <f>VLOOKUP(B156,Reference!$A$1:$B$125, 2)</f>
        <v>Boomers</v>
      </c>
      <c r="E156" t="s">
        <v>54</v>
      </c>
      <c r="F156" t="str">
        <f>IF(E156="High School", "No College", "College")</f>
        <v>College</v>
      </c>
      <c r="G156" t="s">
        <v>60</v>
      </c>
      <c r="H156">
        <v>81246</v>
      </c>
      <c r="I156">
        <v>81246</v>
      </c>
      <c r="J156" s="4" t="s">
        <v>56</v>
      </c>
      <c r="K156">
        <v>0</v>
      </c>
      <c r="L156">
        <v>0</v>
      </c>
      <c r="M156" t="str">
        <f>IF(OR(K156&gt;0, L156&gt;0), "Parent", "Not Parent")</f>
        <v>Not Parent</v>
      </c>
      <c r="N156" t="s">
        <v>128</v>
      </c>
      <c r="O156" s="8">
        <v>41916</v>
      </c>
      <c r="P156" s="9">
        <f>O156-N156</f>
        <v>279</v>
      </c>
      <c r="Q156">
        <v>87</v>
      </c>
      <c r="R156" s="9">
        <f>P156-Q156</f>
        <v>192</v>
      </c>
      <c r="S156" s="8">
        <f>O156-R156</f>
        <v>41724</v>
      </c>
      <c r="T156">
        <v>398</v>
      </c>
      <c r="U156">
        <v>190</v>
      </c>
      <c r="V156">
        <v>537</v>
      </c>
      <c r="W156">
        <v>61</v>
      </c>
      <c r="X156">
        <v>156</v>
      </c>
      <c r="Y156">
        <v>37</v>
      </c>
      <c r="Z156">
        <v>1379</v>
      </c>
      <c r="AA156">
        <f>Z156/P156</f>
        <v>4.9426523297491043</v>
      </c>
      <c r="AB156" s="14" t="s">
        <v>146</v>
      </c>
      <c r="AC156" s="13" t="s">
        <v>63</v>
      </c>
      <c r="AD156">
        <v>1</v>
      </c>
      <c r="AE156" t="str">
        <f>IF(AD156&gt;3, "Prefers Discount", "Discount Indifferent")</f>
        <v>Discount Indifferent</v>
      </c>
      <c r="AF156">
        <v>7</v>
      </c>
      <c r="AG156">
        <v>4</v>
      </c>
      <c r="AH156">
        <v>5</v>
      </c>
      <c r="AI156" t="str">
        <f>INDEX($AF$1:$AH$1,MATCH(MAX(AF156:AH156),AF156:AH156,0))</f>
        <v>Store_Orders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f>SUM(AK156:AO156)</f>
        <v>2</v>
      </c>
      <c r="AQ156" t="str">
        <f>INDEX($AK$1:$AO$1,MATCH(MAX(AK156:AO156),AK156:AO156,0))</f>
        <v>Converted_on_Camp1</v>
      </c>
      <c r="AR156">
        <v>1</v>
      </c>
      <c r="AS156" t="str">
        <f>IF(OR(AK156&gt;0, AL156&gt;0, AM156&gt;0, AN156&gt;0, AO156&gt;0), "Converted", "Not Converted")</f>
        <v>Converted</v>
      </c>
      <c r="AT156">
        <v>0</v>
      </c>
      <c r="AU156">
        <v>3</v>
      </c>
      <c r="AV156">
        <v>11</v>
      </c>
      <c r="AW156">
        <f>IF(Z156&gt;607, 4, 0)</f>
        <v>4</v>
      </c>
      <c r="AX156">
        <f>IF(AA156&gt;0.1497, 3, 0)</f>
        <v>3</v>
      </c>
      <c r="AY156">
        <f>IF(P156&gt;4031, 2, 0)</f>
        <v>0</v>
      </c>
      <c r="AZ156">
        <f>IF(H156&gt;51934.91, 1, 0)</f>
        <v>1</v>
      </c>
      <c r="BA156">
        <f>SUM(AW156:AZ156)</f>
        <v>8</v>
      </c>
      <c r="BB156" t="str">
        <f>VLOOKUP(BA156,'Standard Deviations'!$L$1:$M$11,2,TRUE)</f>
        <v>Platinum</v>
      </c>
    </row>
    <row r="157" spans="1:54">
      <c r="A157">
        <v>7270</v>
      </c>
      <c r="B157">
        <v>1981</v>
      </c>
      <c r="C157">
        <f>2024-B157</f>
        <v>43</v>
      </c>
      <c r="D157" t="str">
        <f>VLOOKUP(B157,Reference!$A$1:$B$125, 2)</f>
        <v>Millennials</v>
      </c>
      <c r="E157" t="s">
        <v>54</v>
      </c>
      <c r="F157" t="str">
        <f>IF(E157="High School", "No College", "College")</f>
        <v>College</v>
      </c>
      <c r="G157" t="s">
        <v>71</v>
      </c>
      <c r="H157">
        <v>56981</v>
      </c>
      <c r="I157">
        <v>56981</v>
      </c>
      <c r="J157" s="4" t="s">
        <v>61</v>
      </c>
      <c r="K157">
        <v>0</v>
      </c>
      <c r="L157">
        <v>0</v>
      </c>
      <c r="M157" t="str">
        <f>IF(OR(K157&gt;0, L157&gt;0), "Parent", "Not Parent")</f>
        <v>Not Parent</v>
      </c>
      <c r="N157" t="s">
        <v>174</v>
      </c>
      <c r="O157" s="8">
        <v>41916</v>
      </c>
      <c r="P157" s="9">
        <f>O157-N157</f>
        <v>252</v>
      </c>
      <c r="Q157">
        <v>91</v>
      </c>
      <c r="R157" s="9">
        <f>P157-Q157</f>
        <v>161</v>
      </c>
      <c r="S157" s="8">
        <f>O157-R157</f>
        <v>41755</v>
      </c>
      <c r="T157">
        <v>908</v>
      </c>
      <c r="U157">
        <v>48</v>
      </c>
      <c r="V157">
        <v>217</v>
      </c>
      <c r="W157">
        <v>32</v>
      </c>
      <c r="X157">
        <v>12</v>
      </c>
      <c r="Y157">
        <v>24</v>
      </c>
      <c r="Z157">
        <v>1241</v>
      </c>
      <c r="AA157">
        <f>Z157/P157</f>
        <v>4.9246031746031749</v>
      </c>
      <c r="AB157" s="14" t="s">
        <v>146</v>
      </c>
      <c r="AC157" s="13" t="s">
        <v>63</v>
      </c>
      <c r="AD157">
        <v>1</v>
      </c>
      <c r="AE157" t="str">
        <f>IF(AD157&gt;3, "Prefers Discount", "Discount Indifferent")</f>
        <v>Discount Indifferent</v>
      </c>
      <c r="AF157">
        <v>13</v>
      </c>
      <c r="AG157">
        <v>2</v>
      </c>
      <c r="AH157">
        <v>3</v>
      </c>
      <c r="AI157" t="str">
        <f>INDEX($AF$1:$AH$1,MATCH(MAX(AF157:AH157),AF157:AH157,0))</f>
        <v>Store_Orders</v>
      </c>
      <c r="AJ157">
        <v>6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f>SUM(AK157:AO157)</f>
        <v>1</v>
      </c>
      <c r="AQ157" t="str">
        <f>INDEX($AK$1:$AO$1,MATCH(MAX(AK157:AO157),AK157:AO157,0))</f>
        <v>Converted_on_Camp4</v>
      </c>
      <c r="AR157">
        <v>1</v>
      </c>
      <c r="AS157" t="str">
        <f>IF(OR(AK157&gt;0, AL157&gt;0, AM157&gt;0, AN157&gt;0, AO157&gt;0), "Converted", "Not Converted")</f>
        <v>Converted</v>
      </c>
      <c r="AT157">
        <v>0</v>
      </c>
      <c r="AU157">
        <v>3</v>
      </c>
      <c r="AV157">
        <v>11</v>
      </c>
      <c r="AW157">
        <f>IF(Z157&gt;607, 4, 0)</f>
        <v>4</v>
      </c>
      <c r="AX157">
        <f>IF(AA157&gt;0.1497, 3, 0)</f>
        <v>3</v>
      </c>
      <c r="AY157">
        <f>IF(P157&gt;4031, 2, 0)</f>
        <v>0</v>
      </c>
      <c r="AZ157">
        <f>IF(H157&gt;51934.91, 1, 0)</f>
        <v>1</v>
      </c>
      <c r="BA157">
        <f>SUM(AW157:AZ157)</f>
        <v>8</v>
      </c>
      <c r="BB157" t="str">
        <f>VLOOKUP(BA157,'Standard Deviations'!$L$1:$M$11,2,TRUE)</f>
        <v>Platinum</v>
      </c>
    </row>
    <row r="158" spans="1:54" hidden="1">
      <c r="A158">
        <v>10846</v>
      </c>
      <c r="B158">
        <v>1978</v>
      </c>
      <c r="C158">
        <f>2024-B158</f>
        <v>46</v>
      </c>
      <c r="D158" t="str">
        <f>VLOOKUP(B158,Reference!$A$1:$B$125, 2)</f>
        <v>Gen X</v>
      </c>
      <c r="E158" t="s">
        <v>64</v>
      </c>
      <c r="F158" t="str">
        <f>IF(E158="High School", "No College", "College")</f>
        <v>College</v>
      </c>
      <c r="G158" t="s">
        <v>55</v>
      </c>
      <c r="H158">
        <v>43783</v>
      </c>
      <c r="I158">
        <v>43783</v>
      </c>
      <c r="J158" s="4" t="s">
        <v>175</v>
      </c>
      <c r="K158">
        <v>1</v>
      </c>
      <c r="L158">
        <v>0</v>
      </c>
      <c r="M158" t="str">
        <f>IF(OR(K158&gt;0, L158&gt;0), "Parent", "Not Parent")</f>
        <v>Parent</v>
      </c>
      <c r="N158" t="s">
        <v>69</v>
      </c>
      <c r="O158" s="8">
        <v>41916</v>
      </c>
      <c r="P158" s="9">
        <f>O158-N158</f>
        <v>128</v>
      </c>
      <c r="Q158">
        <v>22</v>
      </c>
      <c r="R158" s="9">
        <f>P158-Q158</f>
        <v>106</v>
      </c>
      <c r="S158" s="8">
        <f>O158-R158</f>
        <v>41810</v>
      </c>
      <c r="T158">
        <v>327</v>
      </c>
      <c r="U158">
        <v>9</v>
      </c>
      <c r="V158">
        <v>125</v>
      </c>
      <c r="W158">
        <v>25</v>
      </c>
      <c r="X158">
        <v>4</v>
      </c>
      <c r="Y158">
        <v>139</v>
      </c>
      <c r="Z158">
        <v>629</v>
      </c>
      <c r="AA158">
        <f>Z158/P158</f>
        <v>4.9140625</v>
      </c>
      <c r="AB158" s="11" t="s">
        <v>146</v>
      </c>
      <c r="AC158" t="s">
        <v>59</v>
      </c>
      <c r="AD158">
        <v>6</v>
      </c>
      <c r="AE158" t="str">
        <f>IF(AD158&gt;3, "Prefers Discount", "Discount Indifferent")</f>
        <v>Prefers Discount</v>
      </c>
      <c r="AF158">
        <v>8</v>
      </c>
      <c r="AG158">
        <v>7</v>
      </c>
      <c r="AH158">
        <v>1</v>
      </c>
      <c r="AI158" t="str">
        <f>INDEX($AF$1:$AH$1,MATCH(MAX(AF158:AH158),AF158:AH158,0))</f>
        <v>Store_Orders</v>
      </c>
      <c r="AJ158">
        <v>7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f>SUM(AK158:AO158)</f>
        <v>1</v>
      </c>
      <c r="AQ158" t="str">
        <f>INDEX($AK$1:$AO$1,MATCH(MAX(AK158:AO158),AK158:AO158,0))</f>
        <v>Converted_on_Camp3</v>
      </c>
      <c r="AR158">
        <v>1</v>
      </c>
      <c r="AS158" t="str">
        <f>IF(OR(AK158&gt;0, AL158&gt;0, AM158&gt;0, AN158&gt;0, AO158&gt;0), "Converted", "Not Converted")</f>
        <v>Converted</v>
      </c>
      <c r="AT158">
        <v>0</v>
      </c>
      <c r="AU158">
        <v>3</v>
      </c>
      <c r="AV158">
        <v>11</v>
      </c>
      <c r="AW158">
        <f>IF(Z158&gt;607, 4, 0)</f>
        <v>4</v>
      </c>
      <c r="AX158">
        <f>IF(AA158&gt;0.1497, 3, 0)</f>
        <v>3</v>
      </c>
      <c r="AY158">
        <f>IF(P158&gt;4031, 2, 0)</f>
        <v>0</v>
      </c>
      <c r="AZ158">
        <f>IF(H158&gt;51934.91, 1, 0)</f>
        <v>0</v>
      </c>
      <c r="BA158">
        <f>SUM(AW158:AZ158)</f>
        <v>7</v>
      </c>
      <c r="BB158" t="str">
        <f>VLOOKUP(BA158,'Standard Deviations'!$L$1:$M$11,2,TRUE)</f>
        <v>Platinum</v>
      </c>
    </row>
    <row r="159" spans="1:54" hidden="1">
      <c r="A159">
        <v>10981</v>
      </c>
      <c r="B159">
        <v>1988</v>
      </c>
      <c r="C159">
        <f>2024-B159</f>
        <v>36</v>
      </c>
      <c r="D159" t="str">
        <f>VLOOKUP(B159,Reference!$A$1:$B$125, 2)</f>
        <v>Millennials</v>
      </c>
      <c r="E159" t="s">
        <v>54</v>
      </c>
      <c r="F159" t="str">
        <f>IF(E159="High School", "No College", "College")</f>
        <v>College</v>
      </c>
      <c r="G159" t="s">
        <v>55</v>
      </c>
      <c r="H159">
        <v>84219</v>
      </c>
      <c r="I159">
        <v>84219</v>
      </c>
      <c r="J159" s="4" t="s">
        <v>56</v>
      </c>
      <c r="K159">
        <v>0</v>
      </c>
      <c r="L159">
        <v>0</v>
      </c>
      <c r="M159" t="str">
        <f>IF(OR(K159&gt;0, L159&gt;0), "Parent", "Not Parent")</f>
        <v>Not Parent</v>
      </c>
      <c r="N159" t="s">
        <v>176</v>
      </c>
      <c r="O159" s="8">
        <v>41916</v>
      </c>
      <c r="P159" s="9">
        <f>O159-N159</f>
        <v>244</v>
      </c>
      <c r="Q159">
        <v>27</v>
      </c>
      <c r="R159" s="9">
        <f>P159-Q159</f>
        <v>217</v>
      </c>
      <c r="S159" s="8">
        <f>O159-R159</f>
        <v>41699</v>
      </c>
      <c r="T159">
        <v>434</v>
      </c>
      <c r="U159">
        <v>137</v>
      </c>
      <c r="V159">
        <v>400</v>
      </c>
      <c r="W159">
        <v>45</v>
      </c>
      <c r="X159">
        <v>137</v>
      </c>
      <c r="Y159">
        <v>45</v>
      </c>
      <c r="Z159">
        <v>1198</v>
      </c>
      <c r="AA159">
        <f>Z159/P159</f>
        <v>4.9098360655737707</v>
      </c>
      <c r="AB159" s="11" t="s">
        <v>146</v>
      </c>
      <c r="AC159" t="s">
        <v>59</v>
      </c>
      <c r="AD159">
        <v>1</v>
      </c>
      <c r="AE159" t="str">
        <f>IF(AD159&gt;3, "Prefers Discount", "Discount Indifferent")</f>
        <v>Discount Indifferent</v>
      </c>
      <c r="AF159">
        <v>10</v>
      </c>
      <c r="AG159">
        <v>3</v>
      </c>
      <c r="AH159">
        <v>4</v>
      </c>
      <c r="AI159" t="str">
        <f>INDEX($AF$1:$AH$1,MATCH(MAX(AF159:AH159),AF159:AH159,0))</f>
        <v>Store_Orders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f>SUM(AK159:AO159)</f>
        <v>0</v>
      </c>
      <c r="AQ159" t="s">
        <v>67</v>
      </c>
      <c r="AR159">
        <v>0</v>
      </c>
      <c r="AS159" t="str">
        <f>IF(OR(AK159&gt;0, AL159&gt;0, AM159&gt;0, AN159&gt;0, AO159&gt;0), "Converted", "Not Converted")</f>
        <v>Not Converted</v>
      </c>
      <c r="AT159">
        <v>0</v>
      </c>
      <c r="AU159">
        <v>3</v>
      </c>
      <c r="AV159">
        <v>11</v>
      </c>
      <c r="AW159">
        <f>IF(Z159&gt;607, 4, 0)</f>
        <v>4</v>
      </c>
      <c r="AX159">
        <f>IF(AA159&gt;0.1497, 3, 0)</f>
        <v>3</v>
      </c>
      <c r="AY159">
        <f>IF(P159&gt;4031, 2, 0)</f>
        <v>0</v>
      </c>
      <c r="AZ159">
        <f>IF(H159&gt;51934.91, 1, 0)</f>
        <v>1</v>
      </c>
      <c r="BA159">
        <f>SUM(AW159:AZ159)</f>
        <v>8</v>
      </c>
      <c r="BB159" t="str">
        <f>VLOOKUP(BA159,'Standard Deviations'!$L$1:$M$11,2,TRUE)</f>
        <v>Platinum</v>
      </c>
    </row>
    <row r="160" spans="1:54" hidden="1">
      <c r="A160">
        <v>486</v>
      </c>
      <c r="B160">
        <v>1988</v>
      </c>
      <c r="C160">
        <f>2024-B160</f>
        <v>36</v>
      </c>
      <c r="D160" t="str">
        <f>VLOOKUP(B160,Reference!$A$1:$B$125, 2)</f>
        <v>Millennials</v>
      </c>
      <c r="E160" t="s">
        <v>54</v>
      </c>
      <c r="F160" t="str">
        <f>IF(E160="High School", "No College", "College")</f>
        <v>College</v>
      </c>
      <c r="G160" t="s">
        <v>55</v>
      </c>
      <c r="H160">
        <v>84219</v>
      </c>
      <c r="I160">
        <v>84219</v>
      </c>
      <c r="J160" s="4" t="s">
        <v>56</v>
      </c>
      <c r="K160">
        <v>0</v>
      </c>
      <c r="L160">
        <v>0</v>
      </c>
      <c r="M160" t="str">
        <f>IF(OR(K160&gt;0, L160&gt;0), "Parent", "Not Parent")</f>
        <v>Not Parent</v>
      </c>
      <c r="N160" t="s">
        <v>176</v>
      </c>
      <c r="O160" s="8">
        <v>41916</v>
      </c>
      <c r="P160" s="9">
        <f>O160-N160</f>
        <v>244</v>
      </c>
      <c r="Q160">
        <v>27</v>
      </c>
      <c r="R160" s="9">
        <f>P160-Q160</f>
        <v>217</v>
      </c>
      <c r="S160" s="8">
        <f>O160-R160</f>
        <v>41699</v>
      </c>
      <c r="T160">
        <v>434</v>
      </c>
      <c r="U160">
        <v>137</v>
      </c>
      <c r="V160">
        <v>400</v>
      </c>
      <c r="W160">
        <v>45</v>
      </c>
      <c r="X160">
        <v>137</v>
      </c>
      <c r="Y160">
        <v>45</v>
      </c>
      <c r="Z160">
        <v>1198</v>
      </c>
      <c r="AA160">
        <f>Z160/P160</f>
        <v>4.9098360655737707</v>
      </c>
      <c r="AB160" s="11" t="s">
        <v>146</v>
      </c>
      <c r="AC160" t="s">
        <v>59</v>
      </c>
      <c r="AD160">
        <v>1</v>
      </c>
      <c r="AE160" t="str">
        <f>IF(AD160&gt;3, "Prefers Discount", "Discount Indifferent")</f>
        <v>Discount Indifferent</v>
      </c>
      <c r="AF160">
        <v>10</v>
      </c>
      <c r="AG160">
        <v>3</v>
      </c>
      <c r="AH160">
        <v>4</v>
      </c>
      <c r="AI160" t="str">
        <f>INDEX($AF$1:$AH$1,MATCH(MAX(AF160:AH160),AF160:AH160,0))</f>
        <v>Store_Orders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f>SUM(AK160:AO160)</f>
        <v>0</v>
      </c>
      <c r="AQ160" t="s">
        <v>67</v>
      </c>
      <c r="AR160">
        <v>0</v>
      </c>
      <c r="AS160" t="str">
        <f>IF(OR(AK160&gt;0, AL160&gt;0, AM160&gt;0, AN160&gt;0, AO160&gt;0), "Converted", "Not Converted")</f>
        <v>Not Converted</v>
      </c>
      <c r="AT160">
        <v>0</v>
      </c>
      <c r="AU160">
        <v>3</v>
      </c>
      <c r="AV160">
        <v>11</v>
      </c>
      <c r="AW160">
        <f>IF(Z160&gt;607, 4, 0)</f>
        <v>4</v>
      </c>
      <c r="AX160">
        <f>IF(AA160&gt;0.1497, 3, 0)</f>
        <v>3</v>
      </c>
      <c r="AY160">
        <f>IF(P160&gt;4031, 2, 0)</f>
        <v>0</v>
      </c>
      <c r="AZ160">
        <f>IF(H160&gt;51934.91, 1, 0)</f>
        <v>1</v>
      </c>
      <c r="BA160">
        <f>SUM(AW160:AZ160)</f>
        <v>8</v>
      </c>
      <c r="BB160" t="str">
        <f>VLOOKUP(BA160,'Standard Deviations'!$L$1:$M$11,2,TRUE)</f>
        <v>Platinum</v>
      </c>
    </row>
    <row r="161" spans="1:54" hidden="1">
      <c r="A161">
        <v>4073</v>
      </c>
      <c r="B161">
        <v>1954</v>
      </c>
      <c r="C161">
        <f>2024-B161</f>
        <v>70</v>
      </c>
      <c r="D161" t="str">
        <f>VLOOKUP(B161,Reference!$A$1:$B$125, 2)</f>
        <v>Boomers</v>
      </c>
      <c r="E161" t="s">
        <v>74</v>
      </c>
      <c r="F161" t="str">
        <f>IF(E161="High School", "No College", "College")</f>
        <v>College</v>
      </c>
      <c r="G161" t="s">
        <v>55</v>
      </c>
      <c r="H161">
        <v>63564</v>
      </c>
      <c r="I161">
        <v>63564</v>
      </c>
      <c r="J161" s="4" t="s">
        <v>61</v>
      </c>
      <c r="K161">
        <v>0</v>
      </c>
      <c r="L161">
        <v>0</v>
      </c>
      <c r="M161" t="str">
        <f>IF(OR(K161&gt;0, L161&gt;0), "Parent", "Not Parent")</f>
        <v>Not Parent</v>
      </c>
      <c r="N161" t="s">
        <v>177</v>
      </c>
      <c r="O161" s="8">
        <v>41916</v>
      </c>
      <c r="P161" s="9">
        <f>O161-N161</f>
        <v>248</v>
      </c>
      <c r="Q161">
        <v>0</v>
      </c>
      <c r="R161" s="9">
        <f>P161-Q161</f>
        <v>248</v>
      </c>
      <c r="S161" s="8">
        <f>O161-R161</f>
        <v>41668</v>
      </c>
      <c r="T161">
        <v>769</v>
      </c>
      <c r="U161">
        <v>80</v>
      </c>
      <c r="V161">
        <v>252</v>
      </c>
      <c r="W161">
        <v>15</v>
      </c>
      <c r="X161">
        <v>34</v>
      </c>
      <c r="Y161">
        <v>65</v>
      </c>
      <c r="Z161">
        <v>1215</v>
      </c>
      <c r="AA161">
        <f>Z161/P161</f>
        <v>4.899193548387097</v>
      </c>
      <c r="AB161" s="11" t="s">
        <v>146</v>
      </c>
      <c r="AC161" t="s">
        <v>59</v>
      </c>
      <c r="AD161">
        <v>1</v>
      </c>
      <c r="AE161" t="str">
        <f>IF(AD161&gt;3, "Prefers Discount", "Discount Indifferent")</f>
        <v>Discount Indifferent</v>
      </c>
      <c r="AF161">
        <v>7</v>
      </c>
      <c r="AG161">
        <v>10</v>
      </c>
      <c r="AH161">
        <v>10</v>
      </c>
      <c r="AI161" t="str">
        <f>INDEX($AF$1:$AH$1,MATCH(MAX(AF161:AH161),AF161:AH161,0))</f>
        <v>Web_Orders</v>
      </c>
      <c r="AJ161">
        <v>6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f>SUM(AK161:AO161)</f>
        <v>1</v>
      </c>
      <c r="AQ161" t="str">
        <f>INDEX($AK$1:$AO$1,MATCH(MAX(AK161:AO161),AK161:AO161,0))</f>
        <v>Converted_on_Camp3</v>
      </c>
      <c r="AR161">
        <v>1</v>
      </c>
      <c r="AS161" t="str">
        <f>IF(OR(AK161&gt;0, AL161&gt;0, AM161&gt;0, AN161&gt;0, AO161&gt;0), "Converted", "Not Converted")</f>
        <v>Converted</v>
      </c>
      <c r="AT161">
        <v>0</v>
      </c>
      <c r="AU161">
        <v>3</v>
      </c>
      <c r="AV161">
        <v>11</v>
      </c>
      <c r="AW161">
        <f>IF(Z161&gt;607, 4, 0)</f>
        <v>4</v>
      </c>
      <c r="AX161">
        <f>IF(AA161&gt;0.1497, 3, 0)</f>
        <v>3</v>
      </c>
      <c r="AY161">
        <f>IF(P161&gt;4031, 2, 0)</f>
        <v>0</v>
      </c>
      <c r="AZ161">
        <f>IF(H161&gt;51934.91, 1, 0)</f>
        <v>1</v>
      </c>
      <c r="BA161">
        <f>SUM(AW161:AZ161)</f>
        <v>8</v>
      </c>
      <c r="BB161" t="str">
        <f>VLOOKUP(BA161,'Standard Deviations'!$L$1:$M$11,2,TRUE)</f>
        <v>Platinum</v>
      </c>
    </row>
    <row r="162" spans="1:54" hidden="1">
      <c r="A162">
        <v>4390</v>
      </c>
      <c r="B162">
        <v>1954</v>
      </c>
      <c r="C162">
        <f>2024-B162</f>
        <v>70</v>
      </c>
      <c r="D162" t="str">
        <f>VLOOKUP(B162,Reference!$A$1:$B$125, 2)</f>
        <v>Boomers</v>
      </c>
      <c r="E162" t="s">
        <v>54</v>
      </c>
      <c r="F162" t="str">
        <f>IF(E162="High School", "No College", "College")</f>
        <v>College</v>
      </c>
      <c r="G162" t="s">
        <v>65</v>
      </c>
      <c r="H162">
        <v>75315</v>
      </c>
      <c r="I162">
        <v>75315</v>
      </c>
      <c r="J162" s="4" t="s">
        <v>56</v>
      </c>
      <c r="K162">
        <v>0</v>
      </c>
      <c r="L162">
        <v>1</v>
      </c>
      <c r="M162" t="str">
        <f>IF(OR(K162&gt;0, L162&gt;0), "Parent", "Not Parent")</f>
        <v>Parent</v>
      </c>
      <c r="N162" t="s">
        <v>178</v>
      </c>
      <c r="O162" s="8">
        <v>41916</v>
      </c>
      <c r="P162" s="9">
        <f>O162-N162</f>
        <v>172</v>
      </c>
      <c r="Q162">
        <v>14</v>
      </c>
      <c r="R162" s="9">
        <f>P162-Q162</f>
        <v>158</v>
      </c>
      <c r="S162" s="8">
        <f>O162-R162</f>
        <v>41758</v>
      </c>
      <c r="T162">
        <v>459</v>
      </c>
      <c r="U162">
        <v>15</v>
      </c>
      <c r="V162">
        <v>171</v>
      </c>
      <c r="W162">
        <v>142</v>
      </c>
      <c r="X162">
        <v>23</v>
      </c>
      <c r="Y162">
        <v>31</v>
      </c>
      <c r="Z162">
        <v>841</v>
      </c>
      <c r="AA162">
        <f>Z162/P162</f>
        <v>4.8895348837209305</v>
      </c>
      <c r="AB162" s="11" t="s">
        <v>146</v>
      </c>
      <c r="AC162" t="s">
        <v>59</v>
      </c>
      <c r="AD162">
        <v>2</v>
      </c>
      <c r="AE162" t="str">
        <f>IF(AD162&gt;3, "Prefers Discount", "Discount Indifferent")</f>
        <v>Discount Indifferent</v>
      </c>
      <c r="AF162">
        <v>12</v>
      </c>
      <c r="AG162">
        <v>5</v>
      </c>
      <c r="AH162">
        <v>4</v>
      </c>
      <c r="AI162" t="str">
        <f>INDEX($AF$1:$AH$1,MATCH(MAX(AF162:AH162),AF162:AH162,0))</f>
        <v>Store_Orders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f>SUM(AK162:AO162)</f>
        <v>0</v>
      </c>
      <c r="AQ162" t="s">
        <v>67</v>
      </c>
      <c r="AR162">
        <v>0</v>
      </c>
      <c r="AS162" t="str">
        <f>IF(OR(AK162&gt;0, AL162&gt;0, AM162&gt;0, AN162&gt;0, AO162&gt;0), "Converted", "Not Converted")</f>
        <v>Not Converted</v>
      </c>
      <c r="AT162">
        <v>0</v>
      </c>
      <c r="AU162">
        <v>3</v>
      </c>
      <c r="AV162">
        <v>11</v>
      </c>
      <c r="AW162">
        <f>IF(Z162&gt;607, 4, 0)</f>
        <v>4</v>
      </c>
      <c r="AX162">
        <f>IF(AA162&gt;0.1497, 3, 0)</f>
        <v>3</v>
      </c>
      <c r="AY162">
        <f>IF(P162&gt;4031, 2, 0)</f>
        <v>0</v>
      </c>
      <c r="AZ162">
        <f>IF(H162&gt;51934.91, 1, 0)</f>
        <v>1</v>
      </c>
      <c r="BA162">
        <f>SUM(AW162:AZ162)</f>
        <v>8</v>
      </c>
      <c r="BB162" t="str">
        <f>VLOOKUP(BA162,'Standard Deviations'!$L$1:$M$11,2,TRUE)</f>
        <v>Platinum</v>
      </c>
    </row>
    <row r="163" spans="1:54" hidden="1">
      <c r="A163">
        <v>7861</v>
      </c>
      <c r="B163">
        <v>1952</v>
      </c>
      <c r="C163">
        <f>2024-B163</f>
        <v>72</v>
      </c>
      <c r="D163" t="str">
        <f>VLOOKUP(B163,Reference!$A$1:$B$125, 2)</f>
        <v>Boomers</v>
      </c>
      <c r="E163" t="s">
        <v>64</v>
      </c>
      <c r="F163" t="str">
        <f>IF(E163="High School", "No College", "College")</f>
        <v>College</v>
      </c>
      <c r="G163" t="s">
        <v>55</v>
      </c>
      <c r="H163">
        <v>77027</v>
      </c>
      <c r="I163">
        <v>77027</v>
      </c>
      <c r="J163" s="4" t="s">
        <v>56</v>
      </c>
      <c r="K163">
        <v>0</v>
      </c>
      <c r="L163">
        <v>1</v>
      </c>
      <c r="M163" t="str">
        <f>IF(OR(K163&gt;0, L163&gt;0), "Parent", "Not Parent")</f>
        <v>Parent</v>
      </c>
      <c r="N163" t="s">
        <v>132</v>
      </c>
      <c r="O163" s="8">
        <v>41916</v>
      </c>
      <c r="P163" s="9">
        <f>O163-N163</f>
        <v>241</v>
      </c>
      <c r="Q163">
        <v>23</v>
      </c>
      <c r="R163" s="9">
        <f>P163-Q163</f>
        <v>218</v>
      </c>
      <c r="S163" s="8">
        <f>O163-R163</f>
        <v>41698</v>
      </c>
      <c r="T163">
        <v>820</v>
      </c>
      <c r="U163">
        <v>57</v>
      </c>
      <c r="V163">
        <v>242</v>
      </c>
      <c r="W163">
        <v>45</v>
      </c>
      <c r="X163">
        <v>0</v>
      </c>
      <c r="Y163">
        <v>11</v>
      </c>
      <c r="Z163">
        <v>1175</v>
      </c>
      <c r="AA163">
        <f>Z163/P163</f>
        <v>4.8755186721991706</v>
      </c>
      <c r="AB163" s="11" t="s">
        <v>146</v>
      </c>
      <c r="AC163" t="s">
        <v>59</v>
      </c>
      <c r="AD163">
        <v>2</v>
      </c>
      <c r="AE163" t="str">
        <f>IF(AD163&gt;3, "Prefers Discount", "Discount Indifferent")</f>
        <v>Discount Indifferent</v>
      </c>
      <c r="AF163">
        <v>6</v>
      </c>
      <c r="AG163">
        <v>8</v>
      </c>
      <c r="AH163">
        <v>3</v>
      </c>
      <c r="AI163" t="str">
        <f>INDEX($AF$1:$AH$1,MATCH(MAX(AF163:AH163),AF163:AH163,0))</f>
        <v>Web_Orders</v>
      </c>
      <c r="AJ163">
        <v>4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f>SUM(AK163:AO163)</f>
        <v>0</v>
      </c>
      <c r="AQ163" t="s">
        <v>67</v>
      </c>
      <c r="AR163">
        <v>0</v>
      </c>
      <c r="AS163" t="str">
        <f>IF(OR(AK163&gt;0, AL163&gt;0, AM163&gt;0, AN163&gt;0, AO163&gt;0), "Converted", "Not Converted")</f>
        <v>Not Converted</v>
      </c>
      <c r="AT163">
        <v>0</v>
      </c>
      <c r="AU163">
        <v>3</v>
      </c>
      <c r="AV163">
        <v>11</v>
      </c>
      <c r="AW163">
        <f>IF(Z163&gt;607, 4, 0)</f>
        <v>4</v>
      </c>
      <c r="AX163">
        <f>IF(AA163&gt;0.1497, 3, 0)</f>
        <v>3</v>
      </c>
      <c r="AY163">
        <f>IF(P163&gt;4031, 2, 0)</f>
        <v>0</v>
      </c>
      <c r="AZ163">
        <f>IF(H163&gt;51934.91, 1, 0)</f>
        <v>1</v>
      </c>
      <c r="BA163">
        <f>SUM(AW163:AZ163)</f>
        <v>8</v>
      </c>
      <c r="BB163" t="str">
        <f>VLOOKUP(BA163,'Standard Deviations'!$L$1:$M$11,2,TRUE)</f>
        <v>Platinum</v>
      </c>
    </row>
    <row r="164" spans="1:54">
      <c r="A164">
        <v>2008</v>
      </c>
      <c r="B164">
        <v>1978</v>
      </c>
      <c r="C164">
        <f>2024-B164</f>
        <v>46</v>
      </c>
      <c r="D164" t="str">
        <f>VLOOKUP(B164,Reference!$A$1:$B$125, 2)</f>
        <v>Gen X</v>
      </c>
      <c r="E164" t="s">
        <v>54</v>
      </c>
      <c r="F164" t="str">
        <f>IF(E164="High School", "No College", "College")</f>
        <v>College</v>
      </c>
      <c r="G164" t="s">
        <v>55</v>
      </c>
      <c r="H164">
        <v>77583</v>
      </c>
      <c r="I164">
        <v>77583</v>
      </c>
      <c r="J164" s="4" t="s">
        <v>56</v>
      </c>
      <c r="K164">
        <v>0</v>
      </c>
      <c r="L164">
        <v>0</v>
      </c>
      <c r="M164" t="str">
        <f>IF(OR(K164&gt;0, L164&gt;0), "Parent", "Not Parent")</f>
        <v>Not Parent</v>
      </c>
      <c r="N164" t="s">
        <v>179</v>
      </c>
      <c r="O164" s="8">
        <v>41916</v>
      </c>
      <c r="P164" s="9">
        <f>O164-N164</f>
        <v>236</v>
      </c>
      <c r="Q164">
        <v>93</v>
      </c>
      <c r="R164" s="9">
        <f>P164-Q164</f>
        <v>143</v>
      </c>
      <c r="S164" s="8">
        <f>O164-R164</f>
        <v>41773</v>
      </c>
      <c r="T164">
        <v>372</v>
      </c>
      <c r="U164">
        <v>23</v>
      </c>
      <c r="V164">
        <v>384</v>
      </c>
      <c r="W164">
        <v>250</v>
      </c>
      <c r="X164">
        <v>12</v>
      </c>
      <c r="Y164">
        <v>108</v>
      </c>
      <c r="Z164">
        <v>1149</v>
      </c>
      <c r="AA164">
        <f>Z164/P164</f>
        <v>4.8686440677966099</v>
      </c>
      <c r="AB164" s="14" t="s">
        <v>146</v>
      </c>
      <c r="AC164" s="13" t="s">
        <v>63</v>
      </c>
      <c r="AD164">
        <v>1</v>
      </c>
      <c r="AE164" t="str">
        <f>IF(AD164&gt;3, "Prefers Discount", "Discount Indifferent")</f>
        <v>Discount Indifferent</v>
      </c>
      <c r="AF164">
        <v>9</v>
      </c>
      <c r="AG164">
        <v>4</v>
      </c>
      <c r="AH164">
        <v>5</v>
      </c>
      <c r="AI164" t="str">
        <f>INDEX($AF$1:$AH$1,MATCH(MAX(AF164:AH164),AF164:AH164,0))</f>
        <v>Store_Orders</v>
      </c>
      <c r="AJ164">
        <v>2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f>SUM(AK164:AO164)</f>
        <v>1</v>
      </c>
      <c r="AQ164" t="str">
        <f>INDEX($AK$1:$AO$1,MATCH(MAX(AK164:AO164),AK164:AO164,0))</f>
        <v>Converted_on_Camp1</v>
      </c>
      <c r="AR164">
        <v>1</v>
      </c>
      <c r="AS164" t="str">
        <f>IF(OR(AK164&gt;0, AL164&gt;0, AM164&gt;0, AN164&gt;0, AO164&gt;0), "Converted", "Not Converted")</f>
        <v>Converted</v>
      </c>
      <c r="AT164">
        <v>0</v>
      </c>
      <c r="AU164">
        <v>3</v>
      </c>
      <c r="AV164">
        <v>11</v>
      </c>
      <c r="AW164">
        <f>IF(Z164&gt;607, 4, 0)</f>
        <v>4</v>
      </c>
      <c r="AX164">
        <f>IF(AA164&gt;0.1497, 3, 0)</f>
        <v>3</v>
      </c>
      <c r="AY164">
        <f>IF(P164&gt;4031, 2, 0)</f>
        <v>0</v>
      </c>
      <c r="AZ164">
        <f>IF(H164&gt;51934.91, 1, 0)</f>
        <v>1</v>
      </c>
      <c r="BA164">
        <f>SUM(AW164:AZ164)</f>
        <v>8</v>
      </c>
      <c r="BB164" t="str">
        <f>VLOOKUP(BA164,'Standard Deviations'!$L$1:$M$11,2,TRUE)</f>
        <v>Platinum</v>
      </c>
    </row>
    <row r="165" spans="1:54">
      <c r="A165">
        <v>3535</v>
      </c>
      <c r="B165">
        <v>1965</v>
      </c>
      <c r="C165">
        <f>2024-B165</f>
        <v>59</v>
      </c>
      <c r="D165" t="str">
        <f>VLOOKUP(B165,Reference!$A$1:$B$125, 2)</f>
        <v>Gen X</v>
      </c>
      <c r="E165" t="s">
        <v>54</v>
      </c>
      <c r="F165" t="str">
        <f>IF(E165="High School", "No College", "College")</f>
        <v>College</v>
      </c>
      <c r="G165" t="s">
        <v>60</v>
      </c>
      <c r="H165">
        <v>66294</v>
      </c>
      <c r="I165">
        <v>66294</v>
      </c>
      <c r="J165" s="4" t="s">
        <v>61</v>
      </c>
      <c r="K165">
        <v>0</v>
      </c>
      <c r="L165">
        <v>0</v>
      </c>
      <c r="M165" t="str">
        <f>IF(OR(K165&gt;0, L165&gt;0), "Parent", "Not Parent")</f>
        <v>Not Parent</v>
      </c>
      <c r="N165" t="s">
        <v>94</v>
      </c>
      <c r="O165" s="8">
        <v>41916</v>
      </c>
      <c r="P165" s="9">
        <f>O165-N165</f>
        <v>201</v>
      </c>
      <c r="Q165">
        <v>68</v>
      </c>
      <c r="R165" s="9">
        <f>P165-Q165</f>
        <v>133</v>
      </c>
      <c r="S165" s="8">
        <f>O165-R165</f>
        <v>41783</v>
      </c>
      <c r="T165">
        <v>251</v>
      </c>
      <c r="U165">
        <v>108</v>
      </c>
      <c r="V165">
        <v>334</v>
      </c>
      <c r="W165">
        <v>65</v>
      </c>
      <c r="X165">
        <v>92</v>
      </c>
      <c r="Y165">
        <v>117</v>
      </c>
      <c r="Z165">
        <v>967</v>
      </c>
      <c r="AA165">
        <f>Z165/P165</f>
        <v>4.810945273631841</v>
      </c>
      <c r="AB165" s="14" t="s">
        <v>146</v>
      </c>
      <c r="AC165" s="13" t="s">
        <v>63</v>
      </c>
      <c r="AD165">
        <v>1</v>
      </c>
      <c r="AE165" t="str">
        <f>IF(AD165&gt;3, "Prefers Discount", "Discount Indifferent")</f>
        <v>Discount Indifferent</v>
      </c>
      <c r="AF165">
        <v>5</v>
      </c>
      <c r="AG165">
        <v>4</v>
      </c>
      <c r="AH165">
        <v>3</v>
      </c>
      <c r="AI165" t="str">
        <f>INDEX($AF$1:$AH$1,MATCH(MAX(AF165:AH165),AF165:AH165,0))</f>
        <v>Store_Orders</v>
      </c>
      <c r="AJ165">
        <v>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f>SUM(AK165:AO165)</f>
        <v>0</v>
      </c>
      <c r="AQ165" t="s">
        <v>67</v>
      </c>
      <c r="AR165">
        <v>0</v>
      </c>
      <c r="AS165" t="str">
        <f>IF(OR(AK165&gt;0, AL165&gt;0, AM165&gt;0, AN165&gt;0, AO165&gt;0), "Converted", "Not Converted")</f>
        <v>Not Converted</v>
      </c>
      <c r="AT165">
        <v>0</v>
      </c>
      <c r="AU165">
        <v>3</v>
      </c>
      <c r="AV165">
        <v>11</v>
      </c>
      <c r="AW165">
        <f>IF(Z165&gt;607, 4, 0)</f>
        <v>4</v>
      </c>
      <c r="AX165">
        <f>IF(AA165&gt;0.1497, 3, 0)</f>
        <v>3</v>
      </c>
      <c r="AY165">
        <f>IF(P165&gt;4031, 2, 0)</f>
        <v>0</v>
      </c>
      <c r="AZ165">
        <f>IF(H165&gt;51934.91, 1, 0)</f>
        <v>1</v>
      </c>
      <c r="BA165">
        <f>SUM(AW165:AZ165)</f>
        <v>8</v>
      </c>
      <c r="BB165" t="str">
        <f>VLOOKUP(BA165,'Standard Deviations'!$L$1:$M$11,2,TRUE)</f>
        <v>Platinum</v>
      </c>
    </row>
    <row r="166" spans="1:54">
      <c r="A166">
        <v>6303</v>
      </c>
      <c r="B166">
        <v>1986</v>
      </c>
      <c r="C166">
        <f>2024-B166</f>
        <v>38</v>
      </c>
      <c r="D166" t="str">
        <f>VLOOKUP(B166,Reference!$A$1:$B$125, 2)</f>
        <v>Millennials</v>
      </c>
      <c r="E166" t="s">
        <v>68</v>
      </c>
      <c r="F166" t="str">
        <f>IF(E166="High School", "No College", "College")</f>
        <v>College</v>
      </c>
      <c r="G166" t="s">
        <v>65</v>
      </c>
      <c r="H166">
        <v>91820</v>
      </c>
      <c r="I166">
        <v>91820</v>
      </c>
      <c r="J166" s="4" t="s">
        <v>56</v>
      </c>
      <c r="K166">
        <v>0</v>
      </c>
      <c r="L166">
        <v>0</v>
      </c>
      <c r="M166" t="str">
        <f>IF(OR(K166&gt;0, L166&gt;0), "Parent", "Not Parent")</f>
        <v>Not Parent</v>
      </c>
      <c r="N166" t="s">
        <v>180</v>
      </c>
      <c r="O166" s="8">
        <v>41916</v>
      </c>
      <c r="P166" s="9">
        <f>O166-N166</f>
        <v>315</v>
      </c>
      <c r="Q166">
        <v>72</v>
      </c>
      <c r="R166" s="9">
        <f>P166-Q166</f>
        <v>243</v>
      </c>
      <c r="S166" s="8">
        <f>O166-R166</f>
        <v>41673</v>
      </c>
      <c r="T166">
        <v>410</v>
      </c>
      <c r="U166">
        <v>73</v>
      </c>
      <c r="V166">
        <v>747</v>
      </c>
      <c r="W166">
        <v>76</v>
      </c>
      <c r="X166">
        <v>161</v>
      </c>
      <c r="Y166">
        <v>30</v>
      </c>
      <c r="Z166">
        <v>1497</v>
      </c>
      <c r="AA166">
        <f>Z166/P166</f>
        <v>4.7523809523809524</v>
      </c>
      <c r="AB166" s="14" t="s">
        <v>146</v>
      </c>
      <c r="AC166" s="13" t="s">
        <v>63</v>
      </c>
      <c r="AD166">
        <v>0</v>
      </c>
      <c r="AE166" t="str">
        <f>IF(AD166&gt;3, "Prefers Discount", "Discount Indifferent")</f>
        <v>Discount Indifferent</v>
      </c>
      <c r="AF166">
        <v>12</v>
      </c>
      <c r="AG166">
        <v>5</v>
      </c>
      <c r="AH166">
        <v>5</v>
      </c>
      <c r="AI166" t="str">
        <f>INDEX($AF$1:$AH$1,MATCH(MAX(AF166:AH166),AF166:AH166,0))</f>
        <v>Store_Orders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f>SUM(AK166:AO166)</f>
        <v>0</v>
      </c>
      <c r="AQ166" t="s">
        <v>67</v>
      </c>
      <c r="AR166">
        <v>0</v>
      </c>
      <c r="AS166" t="str">
        <f>IF(OR(AK166&gt;0, AL166&gt;0, AM166&gt;0, AN166&gt;0, AO166&gt;0), "Converted", "Not Converted")</f>
        <v>Not Converted</v>
      </c>
      <c r="AT166">
        <v>0</v>
      </c>
      <c r="AU166">
        <v>3</v>
      </c>
      <c r="AV166">
        <v>11</v>
      </c>
      <c r="AW166">
        <f>IF(Z166&gt;607, 4, 0)</f>
        <v>4</v>
      </c>
      <c r="AX166">
        <f>IF(AA166&gt;0.1497, 3, 0)</f>
        <v>3</v>
      </c>
      <c r="AY166">
        <f>IF(P166&gt;4031, 2, 0)</f>
        <v>0</v>
      </c>
      <c r="AZ166">
        <f>IF(H166&gt;51934.91, 1, 0)</f>
        <v>1</v>
      </c>
      <c r="BA166">
        <f>SUM(AW166:AZ166)</f>
        <v>8</v>
      </c>
      <c r="BB166" t="str">
        <f>VLOOKUP(BA166,'Standard Deviations'!$L$1:$M$11,2,TRUE)</f>
        <v>Platinum</v>
      </c>
    </row>
    <row r="167" spans="1:54">
      <c r="A167">
        <v>4994</v>
      </c>
      <c r="B167">
        <v>1943</v>
      </c>
      <c r="C167">
        <f>2024-B167</f>
        <v>81</v>
      </c>
      <c r="D167" t="str">
        <f>VLOOKUP(B167,Reference!$A$1:$B$125, 2)</f>
        <v>Silent</v>
      </c>
      <c r="E167" t="s">
        <v>64</v>
      </c>
      <c r="F167" t="str">
        <f>IF(E167="High School", "No College", "College")</f>
        <v>College</v>
      </c>
      <c r="G167" t="s">
        <v>60</v>
      </c>
      <c r="H167">
        <v>77598</v>
      </c>
      <c r="I167">
        <v>77598</v>
      </c>
      <c r="J167" s="4" t="s">
        <v>56</v>
      </c>
      <c r="K167">
        <v>0</v>
      </c>
      <c r="L167">
        <v>0</v>
      </c>
      <c r="M167" t="str">
        <f>IF(OR(K167&gt;0, L167&gt;0), "Parent", "Not Parent")</f>
        <v>Not Parent</v>
      </c>
      <c r="N167" t="s">
        <v>181</v>
      </c>
      <c r="O167" s="8">
        <v>41916</v>
      </c>
      <c r="P167" s="9">
        <f>O167-N167</f>
        <v>368</v>
      </c>
      <c r="Q167">
        <v>53</v>
      </c>
      <c r="R167" s="9">
        <f>P167-Q167</f>
        <v>315</v>
      </c>
      <c r="S167" s="8">
        <f>O167-R167</f>
        <v>41601</v>
      </c>
      <c r="T167">
        <v>1193</v>
      </c>
      <c r="U167">
        <v>33</v>
      </c>
      <c r="V167">
        <v>281</v>
      </c>
      <c r="W167">
        <v>129</v>
      </c>
      <c r="X167">
        <v>66</v>
      </c>
      <c r="Y167">
        <v>33</v>
      </c>
      <c r="Z167">
        <v>1735</v>
      </c>
      <c r="AA167">
        <f>Z167/P167</f>
        <v>4.7146739130434785</v>
      </c>
      <c r="AB167" s="14" t="s">
        <v>146</v>
      </c>
      <c r="AC167" s="13" t="s">
        <v>63</v>
      </c>
      <c r="AD167">
        <v>1</v>
      </c>
      <c r="AE167" t="str">
        <f>IF(AD167&gt;3, "Prefers Discount", "Discount Indifferent")</f>
        <v>Discount Indifferent</v>
      </c>
      <c r="AF167">
        <v>13</v>
      </c>
      <c r="AG167">
        <v>7</v>
      </c>
      <c r="AH167">
        <v>5</v>
      </c>
      <c r="AI167" t="str">
        <f>INDEX($AF$1:$AH$1,MATCH(MAX(AF167:AH167),AF167:AH167,0))</f>
        <v>Store_Orders</v>
      </c>
      <c r="AJ167">
        <v>3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f>SUM(AK167:AO167)</f>
        <v>1</v>
      </c>
      <c r="AQ167" t="str">
        <f>INDEX($AK$1:$AO$1,MATCH(MAX(AK167:AO167),AK167:AO167,0))</f>
        <v>Converted_on_Camp5</v>
      </c>
      <c r="AR167">
        <v>1</v>
      </c>
      <c r="AS167" t="str">
        <f>IF(OR(AK167&gt;0, AL167&gt;0, AM167&gt;0, AN167&gt;0, AO167&gt;0), "Converted", "Not Converted")</f>
        <v>Converted</v>
      </c>
      <c r="AT167">
        <v>0</v>
      </c>
      <c r="AU167">
        <v>3</v>
      </c>
      <c r="AV167">
        <v>11</v>
      </c>
      <c r="AW167">
        <f>IF(Z167&gt;607, 4, 0)</f>
        <v>4</v>
      </c>
      <c r="AX167">
        <f>IF(AA167&gt;0.1497, 3, 0)</f>
        <v>3</v>
      </c>
      <c r="AY167">
        <f>IF(P167&gt;4031, 2, 0)</f>
        <v>0</v>
      </c>
      <c r="AZ167">
        <f>IF(H167&gt;51934.91, 1, 0)</f>
        <v>1</v>
      </c>
      <c r="BA167">
        <f>SUM(AW167:AZ167)</f>
        <v>8</v>
      </c>
      <c r="BB167" t="str">
        <f>VLOOKUP(BA167,'Standard Deviations'!$L$1:$M$11,2,TRUE)</f>
        <v>Platinum</v>
      </c>
    </row>
    <row r="168" spans="1:54">
      <c r="A168">
        <v>3643</v>
      </c>
      <c r="B168">
        <v>1974</v>
      </c>
      <c r="C168">
        <f>2024-B168</f>
        <v>50</v>
      </c>
      <c r="D168" t="str">
        <f>VLOOKUP(B168,Reference!$A$1:$B$125, 2)</f>
        <v>Gen X</v>
      </c>
      <c r="E168" t="s">
        <v>64</v>
      </c>
      <c r="F168" t="str">
        <f>IF(E168="High School", "No College", "College")</f>
        <v>College</v>
      </c>
      <c r="G168" t="s">
        <v>55</v>
      </c>
      <c r="H168">
        <v>63206</v>
      </c>
      <c r="I168">
        <v>63206</v>
      </c>
      <c r="J168" s="4" t="s">
        <v>61</v>
      </c>
      <c r="K168">
        <v>0</v>
      </c>
      <c r="L168">
        <v>0</v>
      </c>
      <c r="M168" t="str">
        <f>IF(OR(K168&gt;0, L168&gt;0), "Parent", "Not Parent")</f>
        <v>Not Parent</v>
      </c>
      <c r="N168" t="s">
        <v>182</v>
      </c>
      <c r="O168" s="8">
        <v>41916</v>
      </c>
      <c r="P168" s="9">
        <f>O168-N168</f>
        <v>198</v>
      </c>
      <c r="Q168">
        <v>65</v>
      </c>
      <c r="R168" s="9">
        <f>P168-Q168</f>
        <v>133</v>
      </c>
      <c r="S168" s="8">
        <f>O168-R168</f>
        <v>41783</v>
      </c>
      <c r="T168">
        <v>750</v>
      </c>
      <c r="U168">
        <v>8</v>
      </c>
      <c r="V168">
        <v>125</v>
      </c>
      <c r="W168">
        <v>11</v>
      </c>
      <c r="X168">
        <v>8</v>
      </c>
      <c r="Y168">
        <v>26</v>
      </c>
      <c r="Z168">
        <v>928</v>
      </c>
      <c r="AA168">
        <f>Z168/P168</f>
        <v>4.6868686868686869</v>
      </c>
      <c r="AB168" s="14" t="s">
        <v>146</v>
      </c>
      <c r="AC168" s="13" t="s">
        <v>63</v>
      </c>
      <c r="AD168">
        <v>1</v>
      </c>
      <c r="AE168" t="str">
        <f>IF(AD168&gt;3, "Prefers Discount", "Discount Indifferent")</f>
        <v>Discount Indifferent</v>
      </c>
      <c r="AF168">
        <v>6</v>
      </c>
      <c r="AG168">
        <v>4</v>
      </c>
      <c r="AH168">
        <v>3</v>
      </c>
      <c r="AI168" t="str">
        <f>INDEX($AF$1:$AH$1,MATCH(MAX(AF168:AH168),AF168:AH168,0))</f>
        <v>Store_Orders</v>
      </c>
      <c r="AJ168">
        <v>2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f>SUM(AK168:AO168)</f>
        <v>1</v>
      </c>
      <c r="AQ168" t="str">
        <f>INDEX($AK$1:$AO$1,MATCH(MAX(AK168:AO168),AK168:AO168,0))</f>
        <v>Converted_on_Camp5</v>
      </c>
      <c r="AR168">
        <v>1</v>
      </c>
      <c r="AS168" t="str">
        <f>IF(OR(AK168&gt;0, AL168&gt;0, AM168&gt;0, AN168&gt;0, AO168&gt;0), "Converted", "Not Converted")</f>
        <v>Converted</v>
      </c>
      <c r="AT168">
        <v>0</v>
      </c>
      <c r="AU168">
        <v>3</v>
      </c>
      <c r="AV168">
        <v>11</v>
      </c>
      <c r="AW168">
        <f>IF(Z168&gt;607, 4, 0)</f>
        <v>4</v>
      </c>
      <c r="AX168">
        <f>IF(AA168&gt;0.1497, 3, 0)</f>
        <v>3</v>
      </c>
      <c r="AY168">
        <f>IF(P168&gt;4031, 2, 0)</f>
        <v>0</v>
      </c>
      <c r="AZ168">
        <f>IF(H168&gt;51934.91, 1, 0)</f>
        <v>1</v>
      </c>
      <c r="BA168">
        <f>SUM(AW168:AZ168)</f>
        <v>8</v>
      </c>
      <c r="BB168" t="str">
        <f>VLOOKUP(BA168,'Standard Deviations'!$L$1:$M$11,2,TRUE)</f>
        <v>Platinum</v>
      </c>
    </row>
    <row r="169" spans="1:54" hidden="1">
      <c r="A169">
        <v>10140</v>
      </c>
      <c r="B169">
        <v>1983</v>
      </c>
      <c r="C169">
        <f>2024-B169</f>
        <v>41</v>
      </c>
      <c r="D169" t="str">
        <f>VLOOKUP(B169,Reference!$A$1:$B$125, 2)</f>
        <v>Millennials</v>
      </c>
      <c r="E169" t="s">
        <v>68</v>
      </c>
      <c r="F169" t="str">
        <f>IF(E169="High School", "No College", "College")</f>
        <v>College</v>
      </c>
      <c r="G169" t="s">
        <v>65</v>
      </c>
      <c r="H169">
        <v>70123</v>
      </c>
      <c r="I169">
        <v>70123</v>
      </c>
      <c r="J169" s="4" t="s">
        <v>61</v>
      </c>
      <c r="K169">
        <v>0</v>
      </c>
      <c r="L169">
        <v>0</v>
      </c>
      <c r="M169" t="str">
        <f>IF(OR(K169&gt;0, L169&gt;0), "Parent", "Not Parent")</f>
        <v>Not Parent</v>
      </c>
      <c r="N169" t="s">
        <v>183</v>
      </c>
      <c r="O169" s="8">
        <v>41916</v>
      </c>
      <c r="P169" s="9">
        <f>O169-N169</f>
        <v>371</v>
      </c>
      <c r="Q169">
        <v>27</v>
      </c>
      <c r="R169" s="9">
        <f>P169-Q169</f>
        <v>344</v>
      </c>
      <c r="S169" s="8">
        <f>O169-R169</f>
        <v>41572</v>
      </c>
      <c r="T169">
        <v>1308</v>
      </c>
      <c r="U169">
        <v>0</v>
      </c>
      <c r="V169">
        <v>396</v>
      </c>
      <c r="W169">
        <v>23</v>
      </c>
      <c r="X169">
        <v>0</v>
      </c>
      <c r="Y169">
        <v>0</v>
      </c>
      <c r="Z169">
        <v>1727</v>
      </c>
      <c r="AA169">
        <f>Z169/P169</f>
        <v>4.6549865229110514</v>
      </c>
      <c r="AB169" s="11" t="s">
        <v>146</v>
      </c>
      <c r="AC169" t="s">
        <v>59</v>
      </c>
      <c r="AD169">
        <v>1</v>
      </c>
      <c r="AE169" t="str">
        <f>IF(AD169&gt;3, "Prefers Discount", "Discount Indifferent")</f>
        <v>Discount Indifferent</v>
      </c>
      <c r="AF169">
        <v>4</v>
      </c>
      <c r="AG169">
        <v>5</v>
      </c>
      <c r="AH169">
        <v>7</v>
      </c>
      <c r="AI169" t="str">
        <f>INDEX($AF$1:$AH$1,MATCH(MAX(AF169:AH169),AF169:AH169,0))</f>
        <v>Catalog_Orders</v>
      </c>
      <c r="AJ169">
        <v>3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f>SUM(AK169:AO169)</f>
        <v>2</v>
      </c>
      <c r="AQ169" t="str">
        <f>INDEX($AK$1:$AO$1,MATCH(MAX(AK169:AO169),AK169:AO169,0))</f>
        <v>Converted_on_Camp2</v>
      </c>
      <c r="AR169">
        <v>1</v>
      </c>
      <c r="AS169" t="str">
        <f>IF(OR(AK169&gt;0, AL169&gt;0, AM169&gt;0, AN169&gt;0, AO169&gt;0), "Converted", "Not Converted")</f>
        <v>Converted</v>
      </c>
      <c r="AT169">
        <v>0</v>
      </c>
      <c r="AU169">
        <v>3</v>
      </c>
      <c r="AV169">
        <v>11</v>
      </c>
      <c r="AW169">
        <f>IF(Z169&gt;607, 4, 0)</f>
        <v>4</v>
      </c>
      <c r="AX169">
        <f>IF(AA169&gt;0.1497, 3, 0)</f>
        <v>3</v>
      </c>
      <c r="AY169">
        <f>IF(P169&gt;4031, 2, 0)</f>
        <v>0</v>
      </c>
      <c r="AZ169">
        <f>IF(H169&gt;51934.91, 1, 0)</f>
        <v>1</v>
      </c>
      <c r="BA169">
        <f>SUM(AW169:AZ169)</f>
        <v>8</v>
      </c>
      <c r="BB169" t="str">
        <f>VLOOKUP(BA169,'Standard Deviations'!$L$1:$M$11,2,TRUE)</f>
        <v>Platinum</v>
      </c>
    </row>
    <row r="170" spans="1:54">
      <c r="A170">
        <v>1665</v>
      </c>
      <c r="B170">
        <v>1964</v>
      </c>
      <c r="C170">
        <f>2024-B170</f>
        <v>60</v>
      </c>
      <c r="D170" t="str">
        <f>VLOOKUP(B170,Reference!$A$1:$B$125, 2)</f>
        <v>Boomers</v>
      </c>
      <c r="E170" t="s">
        <v>68</v>
      </c>
      <c r="F170" t="str">
        <f>IF(E170="High School", "No College", "College")</f>
        <v>College</v>
      </c>
      <c r="G170" t="s">
        <v>71</v>
      </c>
      <c r="H170">
        <v>64140</v>
      </c>
      <c r="I170">
        <v>64140</v>
      </c>
      <c r="J170" s="4" t="s">
        <v>61</v>
      </c>
      <c r="K170">
        <v>0</v>
      </c>
      <c r="L170">
        <v>2</v>
      </c>
      <c r="M170" t="str">
        <f>IF(OR(K170&gt;0, L170&gt;0), "Parent", "Not Parent")</f>
        <v>Parent</v>
      </c>
      <c r="N170" t="s">
        <v>184</v>
      </c>
      <c r="O170" s="8">
        <v>41916</v>
      </c>
      <c r="P170" s="9">
        <f>O170-N170</f>
        <v>376</v>
      </c>
      <c r="Q170">
        <v>71</v>
      </c>
      <c r="R170" s="9">
        <f>P170-Q170</f>
        <v>305</v>
      </c>
      <c r="S170" s="8">
        <f>O170-R170</f>
        <v>41611</v>
      </c>
      <c r="T170">
        <v>1459</v>
      </c>
      <c r="U170">
        <v>0</v>
      </c>
      <c r="V170">
        <v>61</v>
      </c>
      <c r="W170">
        <v>0</v>
      </c>
      <c r="X170">
        <v>15</v>
      </c>
      <c r="Y170">
        <v>215</v>
      </c>
      <c r="Z170">
        <v>1750</v>
      </c>
      <c r="AA170">
        <f>Z170/P170</f>
        <v>4.6542553191489358</v>
      </c>
      <c r="AB170" s="14" t="s">
        <v>146</v>
      </c>
      <c r="AC170" s="13" t="s">
        <v>63</v>
      </c>
      <c r="AD170">
        <v>5</v>
      </c>
      <c r="AE170" t="str">
        <f>IF(AD170&gt;3, "Prefers Discount", "Discount Indifferent")</f>
        <v>Prefers Discount</v>
      </c>
      <c r="AF170">
        <v>6</v>
      </c>
      <c r="AG170">
        <v>2</v>
      </c>
      <c r="AH170">
        <v>5</v>
      </c>
      <c r="AI170" t="str">
        <f>INDEX($AF$1:$AH$1,MATCH(MAX(AF170:AH170),AF170:AH170,0))</f>
        <v>Store_Orders</v>
      </c>
      <c r="AJ170">
        <v>5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f>SUM(AK170:AO170)</f>
        <v>3</v>
      </c>
      <c r="AQ170" t="str">
        <f>INDEX($AK$1:$AO$1,MATCH(MAX(AK170:AO170),AK170:AO170,0))</f>
        <v>Converted_on_Camp2</v>
      </c>
      <c r="AR170">
        <v>1</v>
      </c>
      <c r="AS170" t="str">
        <f>IF(OR(AK170&gt;0, AL170&gt;0, AM170&gt;0, AN170&gt;0, AO170&gt;0), "Converted", "Not Converted")</f>
        <v>Converted</v>
      </c>
      <c r="AT170">
        <v>0</v>
      </c>
      <c r="AU170">
        <v>3</v>
      </c>
      <c r="AV170">
        <v>11</v>
      </c>
      <c r="AW170">
        <f>IF(Z170&gt;607, 4, 0)</f>
        <v>4</v>
      </c>
      <c r="AX170">
        <f>IF(AA170&gt;0.1497, 3, 0)</f>
        <v>3</v>
      </c>
      <c r="AY170">
        <f>IF(P170&gt;4031, 2, 0)</f>
        <v>0</v>
      </c>
      <c r="AZ170">
        <f>IF(H170&gt;51934.91, 1, 0)</f>
        <v>1</v>
      </c>
      <c r="BA170">
        <f>SUM(AW170:AZ170)</f>
        <v>8</v>
      </c>
      <c r="BB170" t="str">
        <f>VLOOKUP(BA170,'Standard Deviations'!$L$1:$M$11,2,TRUE)</f>
        <v>Platinum</v>
      </c>
    </row>
    <row r="171" spans="1:54" hidden="1">
      <c r="A171">
        <v>6246</v>
      </c>
      <c r="B171">
        <v>1953</v>
      </c>
      <c r="C171">
        <f>2024-B171</f>
        <v>71</v>
      </c>
      <c r="D171" t="str">
        <f>VLOOKUP(B171,Reference!$A$1:$B$125, 2)</f>
        <v>Boomers</v>
      </c>
      <c r="E171" t="s">
        <v>54</v>
      </c>
      <c r="F171" t="str">
        <f>IF(E171="High School", "No College", "College")</f>
        <v>College</v>
      </c>
      <c r="G171" t="s">
        <v>60</v>
      </c>
      <c r="H171">
        <v>73892</v>
      </c>
      <c r="I171">
        <v>73892</v>
      </c>
      <c r="J171" s="4" t="s">
        <v>61</v>
      </c>
      <c r="K171">
        <v>0</v>
      </c>
      <c r="L171">
        <v>0</v>
      </c>
      <c r="M171" t="str">
        <f>IF(OR(K171&gt;0, L171&gt;0), "Parent", "Not Parent")</f>
        <v>Not Parent</v>
      </c>
      <c r="N171" t="s">
        <v>185</v>
      </c>
      <c r="O171" s="8">
        <v>41916</v>
      </c>
      <c r="P171" s="9">
        <f>O171-N171</f>
        <v>325</v>
      </c>
      <c r="Q171">
        <v>40</v>
      </c>
      <c r="R171" s="9">
        <f>P171-Q171</f>
        <v>285</v>
      </c>
      <c r="S171" s="8">
        <f>O171-R171</f>
        <v>41631</v>
      </c>
      <c r="T171">
        <v>703</v>
      </c>
      <c r="U171">
        <v>102</v>
      </c>
      <c r="V171">
        <v>601</v>
      </c>
      <c r="W171">
        <v>0</v>
      </c>
      <c r="X171">
        <v>58</v>
      </c>
      <c r="Y171">
        <v>43</v>
      </c>
      <c r="Z171">
        <v>1507</v>
      </c>
      <c r="AA171">
        <f>Z171/P171</f>
        <v>4.6369230769230771</v>
      </c>
      <c r="AB171" s="11" t="s">
        <v>146</v>
      </c>
      <c r="AC171" t="s">
        <v>59</v>
      </c>
      <c r="AD171">
        <v>1</v>
      </c>
      <c r="AE171" t="str">
        <f>IF(AD171&gt;3, "Prefers Discount", "Discount Indifferent")</f>
        <v>Discount Indifferent</v>
      </c>
      <c r="AF171">
        <v>8</v>
      </c>
      <c r="AG171">
        <v>3</v>
      </c>
      <c r="AH171">
        <v>11</v>
      </c>
      <c r="AI171" t="str">
        <f>INDEX($AF$1:$AH$1,MATCH(MAX(AF171:AH171),AF171:AH171,0))</f>
        <v>Catalog_Orders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f>SUM(AK171:AO171)</f>
        <v>0</v>
      </c>
      <c r="AQ171" t="s">
        <v>67</v>
      </c>
      <c r="AR171">
        <v>1</v>
      </c>
      <c r="AS171" t="str">
        <f>IF(OR(AK171&gt;0, AL171&gt;0, AM171&gt;0, AN171&gt;0, AO171&gt;0), "Converted", "Not Converted")</f>
        <v>Not Converted</v>
      </c>
      <c r="AT171">
        <v>0</v>
      </c>
      <c r="AU171">
        <v>3</v>
      </c>
      <c r="AV171">
        <v>11</v>
      </c>
      <c r="AW171">
        <f>IF(Z171&gt;607, 4, 0)</f>
        <v>4</v>
      </c>
      <c r="AX171">
        <f>IF(AA171&gt;0.1497, 3, 0)</f>
        <v>3</v>
      </c>
      <c r="AY171">
        <f>IF(P171&gt;4031, 2, 0)</f>
        <v>0</v>
      </c>
      <c r="AZ171">
        <f>IF(H171&gt;51934.91, 1, 0)</f>
        <v>1</v>
      </c>
      <c r="BA171">
        <f>SUM(AW171:AZ171)</f>
        <v>8</v>
      </c>
      <c r="BB171" t="str">
        <f>VLOOKUP(BA171,'Standard Deviations'!$L$1:$M$11,2,TRUE)</f>
        <v>Platinum</v>
      </c>
    </row>
    <row r="172" spans="1:54" hidden="1">
      <c r="A172">
        <v>6421</v>
      </c>
      <c r="B172">
        <v>1961</v>
      </c>
      <c r="C172">
        <f>2024-B172</f>
        <v>63</v>
      </c>
      <c r="D172" t="str">
        <f>VLOOKUP(B172,Reference!$A$1:$B$125, 2)</f>
        <v>Boomers</v>
      </c>
      <c r="E172" t="s">
        <v>54</v>
      </c>
      <c r="F172" t="str">
        <f>IF(E172="High School", "No College", "College")</f>
        <v>College</v>
      </c>
      <c r="G172" t="s">
        <v>65</v>
      </c>
      <c r="H172">
        <v>88347</v>
      </c>
      <c r="I172">
        <v>88347</v>
      </c>
      <c r="J172" s="4" t="s">
        <v>56</v>
      </c>
      <c r="K172">
        <v>0</v>
      </c>
      <c r="L172">
        <v>0</v>
      </c>
      <c r="M172" t="str">
        <f>IF(OR(K172&gt;0, L172&gt;0), "Parent", "Not Parent")</f>
        <v>Not Parent</v>
      </c>
      <c r="N172" t="s">
        <v>186</v>
      </c>
      <c r="O172" s="8">
        <v>41916</v>
      </c>
      <c r="P172" s="9">
        <f>O172-N172</f>
        <v>458</v>
      </c>
      <c r="Q172">
        <v>32</v>
      </c>
      <c r="R172" s="9">
        <f>P172-Q172</f>
        <v>426</v>
      </c>
      <c r="S172" s="8">
        <f>O172-R172</f>
        <v>41490</v>
      </c>
      <c r="T172">
        <v>1050</v>
      </c>
      <c r="U172">
        <v>178</v>
      </c>
      <c r="V172">
        <v>555</v>
      </c>
      <c r="W172">
        <v>77</v>
      </c>
      <c r="X172">
        <v>138</v>
      </c>
      <c r="Y172">
        <v>118</v>
      </c>
      <c r="Z172">
        <v>2116</v>
      </c>
      <c r="AA172">
        <f>Z172/P172</f>
        <v>4.6200873362445414</v>
      </c>
      <c r="AB172" s="11" t="s">
        <v>146</v>
      </c>
      <c r="AC172" t="s">
        <v>59</v>
      </c>
      <c r="AD172">
        <v>1</v>
      </c>
      <c r="AE172" t="str">
        <f>IF(AD172&gt;3, "Prefers Discount", "Discount Indifferent")</f>
        <v>Discount Indifferent</v>
      </c>
      <c r="AF172">
        <v>9</v>
      </c>
      <c r="AG172">
        <v>4</v>
      </c>
      <c r="AH172">
        <v>7</v>
      </c>
      <c r="AI172" t="str">
        <f>INDEX($AF$1:$AH$1,MATCH(MAX(AF172:AH172),AF172:AH172,0))</f>
        <v>Store_Orders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f>SUM(AK172:AO172)</f>
        <v>1</v>
      </c>
      <c r="AQ172" t="str">
        <f>INDEX($AK$1:$AO$1,MATCH(MAX(AK172:AO172),AK172:AO172,0))</f>
        <v>Converted_on_Camp1</v>
      </c>
      <c r="AR172">
        <v>1</v>
      </c>
      <c r="AS172" t="str">
        <f>IF(OR(AK172&gt;0, AL172&gt;0, AM172&gt;0, AN172&gt;0, AO172&gt;0), "Converted", "Not Converted")</f>
        <v>Converted</v>
      </c>
      <c r="AT172">
        <v>0</v>
      </c>
      <c r="AU172">
        <v>3</v>
      </c>
      <c r="AV172">
        <v>11</v>
      </c>
      <c r="AW172">
        <f>IF(Z172&gt;607, 4, 0)</f>
        <v>4</v>
      </c>
      <c r="AX172">
        <f>IF(AA172&gt;0.1497, 3, 0)</f>
        <v>3</v>
      </c>
      <c r="AY172">
        <f>IF(P172&gt;4031, 2, 0)</f>
        <v>0</v>
      </c>
      <c r="AZ172">
        <f>IF(H172&gt;51934.91, 1, 0)</f>
        <v>1</v>
      </c>
      <c r="BA172">
        <f>SUM(AW172:AZ172)</f>
        <v>8</v>
      </c>
      <c r="BB172" t="str">
        <f>VLOOKUP(BA172,'Standard Deviations'!$L$1:$M$11,2,TRUE)</f>
        <v>Platinum</v>
      </c>
    </row>
    <row r="173" spans="1:54">
      <c r="A173">
        <v>4964</v>
      </c>
      <c r="B173">
        <v>1958</v>
      </c>
      <c r="C173">
        <f>2024-B173</f>
        <v>66</v>
      </c>
      <c r="D173" t="str">
        <f>VLOOKUP(B173,Reference!$A$1:$B$125, 2)</f>
        <v>Boomers</v>
      </c>
      <c r="E173" t="s">
        <v>68</v>
      </c>
      <c r="F173" t="str">
        <f>IF(E173="High School", "No College", "College")</f>
        <v>College</v>
      </c>
      <c r="G173" t="s">
        <v>65</v>
      </c>
      <c r="H173">
        <v>74250</v>
      </c>
      <c r="I173">
        <v>74250</v>
      </c>
      <c r="J173" s="4" t="s">
        <v>56</v>
      </c>
      <c r="K173">
        <v>0</v>
      </c>
      <c r="L173">
        <v>0</v>
      </c>
      <c r="M173" t="str">
        <f>IF(OR(K173&gt;0, L173&gt;0), "Parent", "Not Parent")</f>
        <v>Not Parent</v>
      </c>
      <c r="N173" t="s">
        <v>187</v>
      </c>
      <c r="O173" s="8">
        <v>41916</v>
      </c>
      <c r="P173" s="9">
        <f>O173-N173</f>
        <v>251</v>
      </c>
      <c r="Q173">
        <v>90</v>
      </c>
      <c r="R173" s="9">
        <f>P173-Q173</f>
        <v>161</v>
      </c>
      <c r="S173" s="8">
        <f>O173-R173</f>
        <v>41755</v>
      </c>
      <c r="T173">
        <v>680</v>
      </c>
      <c r="U173">
        <v>11</v>
      </c>
      <c r="V173">
        <v>392</v>
      </c>
      <c r="W173">
        <v>75</v>
      </c>
      <c r="X173">
        <v>0</v>
      </c>
      <c r="Y173">
        <v>0</v>
      </c>
      <c r="Z173">
        <v>1158</v>
      </c>
      <c r="AA173">
        <f>Z173/P173</f>
        <v>4.6135458167330681</v>
      </c>
      <c r="AB173" s="14" t="s">
        <v>146</v>
      </c>
      <c r="AC173" s="13" t="s">
        <v>63</v>
      </c>
      <c r="AD173">
        <v>1</v>
      </c>
      <c r="AE173" t="str">
        <f>IF(AD173&gt;3, "Prefers Discount", "Discount Indifferent")</f>
        <v>Discount Indifferent</v>
      </c>
      <c r="AF173">
        <v>4</v>
      </c>
      <c r="AG173">
        <v>2</v>
      </c>
      <c r="AH173">
        <v>11</v>
      </c>
      <c r="AI173" t="str">
        <f>INDEX($AF$1:$AH$1,MATCH(MAX(AF173:AH173),AF173:AH173,0))</f>
        <v>Catalog_Orders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f>SUM(AK173:AO173)</f>
        <v>0</v>
      </c>
      <c r="AQ173" t="s">
        <v>67</v>
      </c>
      <c r="AR173">
        <v>0</v>
      </c>
      <c r="AS173" t="str">
        <f>IF(OR(AK173&gt;0, AL173&gt;0, AM173&gt;0, AN173&gt;0, AO173&gt;0), "Converted", "Not Converted")</f>
        <v>Not Converted</v>
      </c>
      <c r="AT173">
        <v>0</v>
      </c>
      <c r="AU173">
        <v>3</v>
      </c>
      <c r="AV173">
        <v>11</v>
      </c>
      <c r="AW173">
        <f>IF(Z173&gt;607, 4, 0)</f>
        <v>4</v>
      </c>
      <c r="AX173">
        <f>IF(AA173&gt;0.1497, 3, 0)</f>
        <v>3</v>
      </c>
      <c r="AY173">
        <f>IF(P173&gt;4031, 2, 0)</f>
        <v>0</v>
      </c>
      <c r="AZ173">
        <f>IF(H173&gt;51934.91, 1, 0)</f>
        <v>1</v>
      </c>
      <c r="BA173">
        <f>SUM(AW173:AZ173)</f>
        <v>8</v>
      </c>
      <c r="BB173" t="str">
        <f>VLOOKUP(BA173,'Standard Deviations'!$L$1:$M$11,2,TRUE)</f>
        <v>Platinum</v>
      </c>
    </row>
    <row r="174" spans="1:54" hidden="1">
      <c r="A174">
        <v>6931</v>
      </c>
      <c r="B174">
        <v>1967</v>
      </c>
      <c r="C174">
        <f>2024-B174</f>
        <v>57</v>
      </c>
      <c r="D174" t="str">
        <f>VLOOKUP(B174,Reference!$A$1:$B$125, 2)</f>
        <v>Gen X</v>
      </c>
      <c r="E174" t="s">
        <v>54</v>
      </c>
      <c r="F174" t="str">
        <f>IF(E174="High School", "No College", "College")</f>
        <v>College</v>
      </c>
      <c r="G174" t="s">
        <v>71</v>
      </c>
      <c r="H174">
        <v>76982</v>
      </c>
      <c r="I174">
        <v>76982</v>
      </c>
      <c r="J174" s="4" t="s">
        <v>56</v>
      </c>
      <c r="K174">
        <v>0</v>
      </c>
      <c r="L174">
        <v>0</v>
      </c>
      <c r="M174" t="str">
        <f>IF(OR(K174&gt;0, L174&gt;0), "Parent", "Not Parent")</f>
        <v>Not Parent</v>
      </c>
      <c r="N174" t="s">
        <v>188</v>
      </c>
      <c r="O174" s="8">
        <v>41916</v>
      </c>
      <c r="P174" s="9">
        <f>O174-N174</f>
        <v>231</v>
      </c>
      <c r="Q174">
        <v>19</v>
      </c>
      <c r="R174" s="9">
        <f>P174-Q174</f>
        <v>212</v>
      </c>
      <c r="S174" s="8">
        <f>O174-R174</f>
        <v>41704</v>
      </c>
      <c r="T174">
        <v>464</v>
      </c>
      <c r="U174">
        <v>151</v>
      </c>
      <c r="V174">
        <v>292</v>
      </c>
      <c r="W174">
        <v>65</v>
      </c>
      <c r="X174">
        <v>60</v>
      </c>
      <c r="Y174">
        <v>30</v>
      </c>
      <c r="Z174">
        <v>1062</v>
      </c>
      <c r="AA174">
        <f>Z174/P174</f>
        <v>4.5974025974025974</v>
      </c>
      <c r="AB174" s="11" t="s">
        <v>146</v>
      </c>
      <c r="AC174" t="s">
        <v>59</v>
      </c>
      <c r="AD174">
        <v>1</v>
      </c>
      <c r="AE174" t="str">
        <f>IF(AD174&gt;3, "Prefers Discount", "Discount Indifferent")</f>
        <v>Discount Indifferent</v>
      </c>
      <c r="AF174">
        <v>4</v>
      </c>
      <c r="AG174">
        <v>8</v>
      </c>
      <c r="AH174">
        <v>3</v>
      </c>
      <c r="AI174" t="str">
        <f>INDEX($AF$1:$AH$1,MATCH(MAX(AF174:AH174),AF174:AH174,0))</f>
        <v>Web_Orders</v>
      </c>
      <c r="AJ174">
        <v>4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f>SUM(AK174:AO174)</f>
        <v>1</v>
      </c>
      <c r="AQ174" t="str">
        <f>INDEX($AK$1:$AO$1,MATCH(MAX(AK174:AO174),AK174:AO174,0))</f>
        <v>Converted_on_Camp5</v>
      </c>
      <c r="AR174">
        <v>1</v>
      </c>
      <c r="AS174" t="str">
        <f>IF(OR(AK174&gt;0, AL174&gt;0, AM174&gt;0, AN174&gt;0, AO174&gt;0), "Converted", "Not Converted")</f>
        <v>Converted</v>
      </c>
      <c r="AT174">
        <v>0</v>
      </c>
      <c r="AU174">
        <v>3</v>
      </c>
      <c r="AV174">
        <v>11</v>
      </c>
      <c r="AW174">
        <f>IF(Z174&gt;607, 4, 0)</f>
        <v>4</v>
      </c>
      <c r="AX174">
        <f>IF(AA174&gt;0.1497, 3, 0)</f>
        <v>3</v>
      </c>
      <c r="AY174">
        <f>IF(P174&gt;4031, 2, 0)</f>
        <v>0</v>
      </c>
      <c r="AZ174">
        <f>IF(H174&gt;51934.91, 1, 0)</f>
        <v>1</v>
      </c>
      <c r="BA174">
        <f>SUM(AW174:AZ174)</f>
        <v>8</v>
      </c>
      <c r="BB174" t="str">
        <f>VLOOKUP(BA174,'Standard Deviations'!$L$1:$M$11,2,TRUE)</f>
        <v>Platinum</v>
      </c>
    </row>
    <row r="175" spans="1:54" hidden="1">
      <c r="A175">
        <v>10548</v>
      </c>
      <c r="B175">
        <v>1995</v>
      </c>
      <c r="C175">
        <f>2024-B175</f>
        <v>29</v>
      </c>
      <c r="D175" t="str">
        <f>VLOOKUP(B175,Reference!$A$1:$B$125, 2)</f>
        <v>Gen Z</v>
      </c>
      <c r="E175" t="s">
        <v>54</v>
      </c>
      <c r="F175" t="str">
        <f>IF(E175="High School", "No College", "College")</f>
        <v>College</v>
      </c>
      <c r="G175" t="s">
        <v>60</v>
      </c>
      <c r="H175">
        <v>71163</v>
      </c>
      <c r="I175">
        <v>71163</v>
      </c>
      <c r="J175" s="4" t="s">
        <v>61</v>
      </c>
      <c r="K175">
        <v>0</v>
      </c>
      <c r="L175">
        <v>0</v>
      </c>
      <c r="M175" t="str">
        <f>IF(OR(K175&gt;0, L175&gt;0), "Parent", "Not Parent")</f>
        <v>Not Parent</v>
      </c>
      <c r="N175" t="s">
        <v>189</v>
      </c>
      <c r="O175" s="8">
        <v>41916</v>
      </c>
      <c r="P175" s="9">
        <f>O175-N175</f>
        <v>209</v>
      </c>
      <c r="Q175">
        <v>30</v>
      </c>
      <c r="R175" s="9">
        <f>P175-Q175</f>
        <v>179</v>
      </c>
      <c r="S175" s="8">
        <f>O175-R175</f>
        <v>41737</v>
      </c>
      <c r="T175">
        <v>283</v>
      </c>
      <c r="U175">
        <v>17</v>
      </c>
      <c r="V175">
        <v>372</v>
      </c>
      <c r="W175">
        <v>138</v>
      </c>
      <c r="X175">
        <v>106</v>
      </c>
      <c r="Y175">
        <v>44</v>
      </c>
      <c r="Z175">
        <v>960</v>
      </c>
      <c r="AA175">
        <f>Z175/P175</f>
        <v>4.5933014354066986</v>
      </c>
      <c r="AB175" s="11" t="s">
        <v>146</v>
      </c>
      <c r="AC175" t="s">
        <v>59</v>
      </c>
      <c r="AD175">
        <v>1</v>
      </c>
      <c r="AE175" t="str">
        <f>IF(AD175&gt;3, "Prefers Discount", "Discount Indifferent")</f>
        <v>Discount Indifferent</v>
      </c>
      <c r="AF175">
        <v>12</v>
      </c>
      <c r="AG175">
        <v>3</v>
      </c>
      <c r="AH175">
        <v>8</v>
      </c>
      <c r="AI175" t="str">
        <f>INDEX($AF$1:$AH$1,MATCH(MAX(AF175:AH175),AF175:AH175,0))</f>
        <v>Store_Orders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f>SUM(AK175:AO175)</f>
        <v>0</v>
      </c>
      <c r="AQ175" t="s">
        <v>67</v>
      </c>
      <c r="AR175">
        <v>0</v>
      </c>
      <c r="AS175" t="str">
        <f>IF(OR(AK175&gt;0, AL175&gt;0, AM175&gt;0, AN175&gt;0, AO175&gt;0), "Converted", "Not Converted")</f>
        <v>Not Converted</v>
      </c>
      <c r="AT175">
        <v>0</v>
      </c>
      <c r="AU175">
        <v>3</v>
      </c>
      <c r="AV175">
        <v>11</v>
      </c>
      <c r="AW175">
        <f>IF(Z175&gt;607, 4, 0)</f>
        <v>4</v>
      </c>
      <c r="AX175">
        <f>IF(AA175&gt;0.1497, 3, 0)</f>
        <v>3</v>
      </c>
      <c r="AY175">
        <f>IF(P175&gt;4031, 2, 0)</f>
        <v>0</v>
      </c>
      <c r="AZ175">
        <f>IF(H175&gt;51934.91, 1, 0)</f>
        <v>1</v>
      </c>
      <c r="BA175">
        <f>SUM(AW175:AZ175)</f>
        <v>8</v>
      </c>
      <c r="BB175" t="str">
        <f>VLOOKUP(BA175,'Standard Deviations'!$L$1:$M$11,2,TRUE)</f>
        <v>Platinum</v>
      </c>
    </row>
    <row r="176" spans="1:54">
      <c r="A176">
        <v>500</v>
      </c>
      <c r="B176">
        <v>1977</v>
      </c>
      <c r="C176">
        <f>2024-B176</f>
        <v>47</v>
      </c>
      <c r="D176" t="str">
        <f>VLOOKUP(B176,Reference!$A$1:$B$125, 2)</f>
        <v>Gen X</v>
      </c>
      <c r="E176" t="s">
        <v>54</v>
      </c>
      <c r="F176" t="str">
        <f>IF(E176="High School", "No College", "College")</f>
        <v>College</v>
      </c>
      <c r="G176" t="s">
        <v>65</v>
      </c>
      <c r="H176">
        <v>96876</v>
      </c>
      <c r="I176">
        <v>96876</v>
      </c>
      <c r="J176" t="s">
        <v>101</v>
      </c>
      <c r="K176">
        <v>0</v>
      </c>
      <c r="L176">
        <v>0</v>
      </c>
      <c r="M176" t="str">
        <f>IF(OR(K176&gt;0, L176&gt;0), "Parent", "Not Parent")</f>
        <v>Not Parent</v>
      </c>
      <c r="N176" t="s">
        <v>190</v>
      </c>
      <c r="O176" s="8">
        <v>41916</v>
      </c>
      <c r="P176" s="9">
        <f>O176-N176</f>
        <v>424</v>
      </c>
      <c r="Q176">
        <v>79</v>
      </c>
      <c r="R176" s="9">
        <f>P176-Q176</f>
        <v>345</v>
      </c>
      <c r="S176" s="8">
        <f>O176-R176</f>
        <v>41571</v>
      </c>
      <c r="T176">
        <v>908</v>
      </c>
      <c r="U176">
        <v>43</v>
      </c>
      <c r="V176">
        <v>735</v>
      </c>
      <c r="W176">
        <v>40</v>
      </c>
      <c r="X176">
        <v>194</v>
      </c>
      <c r="Y176">
        <v>21</v>
      </c>
      <c r="Z176">
        <v>1941</v>
      </c>
      <c r="AA176">
        <f>Z176/P176</f>
        <v>4.5778301886792452</v>
      </c>
      <c r="AB176" s="14" t="s">
        <v>146</v>
      </c>
      <c r="AC176" s="13" t="s">
        <v>63</v>
      </c>
      <c r="AD176">
        <v>1</v>
      </c>
      <c r="AE176" t="str">
        <f>IF(AD176&gt;3, "Prefers Discount", "Discount Indifferent")</f>
        <v>Discount Indifferent</v>
      </c>
      <c r="AF176">
        <v>9</v>
      </c>
      <c r="AG176">
        <v>7</v>
      </c>
      <c r="AH176">
        <v>7</v>
      </c>
      <c r="AI176" t="str">
        <f>INDEX($AF$1:$AH$1,MATCH(MAX(AF176:AH176),AF176:AH176,0))</f>
        <v>Store_Orders</v>
      </c>
      <c r="AJ176">
        <v>2</v>
      </c>
      <c r="AK176">
        <v>1</v>
      </c>
      <c r="AL176">
        <v>0</v>
      </c>
      <c r="AM176">
        <v>0</v>
      </c>
      <c r="AN176">
        <v>1</v>
      </c>
      <c r="AO176">
        <v>1</v>
      </c>
      <c r="AP176">
        <f>SUM(AK176:AO176)</f>
        <v>3</v>
      </c>
      <c r="AQ176" t="str">
        <f>INDEX($AK$1:$AO$1,MATCH(MAX(AK176:AO176),AK176:AO176,0))</f>
        <v>Converted_on_Camp1</v>
      </c>
      <c r="AR176">
        <v>1</v>
      </c>
      <c r="AS176" t="str">
        <f>IF(OR(AK176&gt;0, AL176&gt;0, AM176&gt;0, AN176&gt;0, AO176&gt;0), "Converted", "Not Converted")</f>
        <v>Converted</v>
      </c>
      <c r="AT176">
        <v>0</v>
      </c>
      <c r="AU176">
        <v>3</v>
      </c>
      <c r="AV176">
        <v>11</v>
      </c>
      <c r="AW176">
        <f>IF(Z176&gt;607, 4, 0)</f>
        <v>4</v>
      </c>
      <c r="AX176">
        <f>IF(AA176&gt;0.1497, 3, 0)</f>
        <v>3</v>
      </c>
      <c r="AY176">
        <f>IF(P176&gt;4031, 2, 0)</f>
        <v>0</v>
      </c>
      <c r="AZ176">
        <f>IF(H176&gt;51934.91, 1, 0)</f>
        <v>1</v>
      </c>
      <c r="BA176">
        <f>SUM(AW176:AZ176)</f>
        <v>8</v>
      </c>
      <c r="BB176" t="str">
        <f>VLOOKUP(BA176,'Standard Deviations'!$L$1:$M$11,2,TRUE)</f>
        <v>Platinum</v>
      </c>
    </row>
    <row r="177" spans="1:54" hidden="1">
      <c r="A177">
        <v>10150</v>
      </c>
      <c r="B177">
        <v>1961</v>
      </c>
      <c r="C177">
        <f>2024-B177</f>
        <v>63</v>
      </c>
      <c r="D177" t="str">
        <f>VLOOKUP(B177,Reference!$A$1:$B$125, 2)</f>
        <v>Boomers</v>
      </c>
      <c r="E177" t="s">
        <v>54</v>
      </c>
      <c r="F177" t="str">
        <f>IF(E177="High School", "No College", "College")</f>
        <v>College</v>
      </c>
      <c r="G177" t="s">
        <v>60</v>
      </c>
      <c r="H177">
        <v>86429</v>
      </c>
      <c r="I177">
        <v>86429</v>
      </c>
      <c r="J177" s="4" t="s">
        <v>56</v>
      </c>
      <c r="K177">
        <v>0</v>
      </c>
      <c r="L177">
        <v>0</v>
      </c>
      <c r="M177" t="str">
        <f>IF(OR(K177&gt;0, L177&gt;0), "Parent", "Not Parent")</f>
        <v>Not Parent</v>
      </c>
      <c r="N177" t="s">
        <v>191</v>
      </c>
      <c r="O177" s="8">
        <v>41916</v>
      </c>
      <c r="P177" s="9">
        <f>O177-N177</f>
        <v>317</v>
      </c>
      <c r="Q177">
        <v>10</v>
      </c>
      <c r="R177" s="9">
        <f>P177-Q177</f>
        <v>307</v>
      </c>
      <c r="S177" s="8">
        <f>O177-R177</f>
        <v>41609</v>
      </c>
      <c r="T177">
        <v>464</v>
      </c>
      <c r="U177">
        <v>28</v>
      </c>
      <c r="V177">
        <v>873</v>
      </c>
      <c r="W177">
        <v>29</v>
      </c>
      <c r="X177">
        <v>18</v>
      </c>
      <c r="Y177">
        <v>37</v>
      </c>
      <c r="Z177">
        <v>1449</v>
      </c>
      <c r="AA177">
        <f>Z177/P177</f>
        <v>4.5709779179810726</v>
      </c>
      <c r="AB177" s="11" t="s">
        <v>146</v>
      </c>
      <c r="AC177" t="s">
        <v>59</v>
      </c>
      <c r="AD177">
        <v>0</v>
      </c>
      <c r="AE177" t="str">
        <f>IF(AD177&gt;3, "Prefers Discount", "Discount Indifferent")</f>
        <v>Discount Indifferent</v>
      </c>
      <c r="AF177">
        <v>7</v>
      </c>
      <c r="AG177">
        <v>7</v>
      </c>
      <c r="AH177">
        <v>4</v>
      </c>
      <c r="AI177" t="str">
        <f>INDEX($AF$1:$AH$1,MATCH(MAX(AF177:AH177),AF177:AH177,0))</f>
        <v>Store_Orders</v>
      </c>
      <c r="AJ177">
        <v>2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f>SUM(AK177:AO177)</f>
        <v>1</v>
      </c>
      <c r="AQ177" t="str">
        <f>INDEX($AK$1:$AO$1,MATCH(MAX(AK177:AO177),AK177:AO177,0))</f>
        <v>Converted_on_Camp1</v>
      </c>
      <c r="AR177">
        <v>1</v>
      </c>
      <c r="AS177" t="str">
        <f>IF(OR(AK177&gt;0, AL177&gt;0, AM177&gt;0, AN177&gt;0, AO177&gt;0), "Converted", "Not Converted")</f>
        <v>Converted</v>
      </c>
      <c r="AT177">
        <v>0</v>
      </c>
      <c r="AU177">
        <v>3</v>
      </c>
      <c r="AV177">
        <v>11</v>
      </c>
      <c r="AW177">
        <f>IF(Z177&gt;607, 4, 0)</f>
        <v>4</v>
      </c>
      <c r="AX177">
        <f>IF(AA177&gt;0.1497, 3, 0)</f>
        <v>3</v>
      </c>
      <c r="AY177">
        <f>IF(P177&gt;4031, 2, 0)</f>
        <v>0</v>
      </c>
      <c r="AZ177">
        <f>IF(H177&gt;51934.91, 1, 0)</f>
        <v>1</v>
      </c>
      <c r="BA177">
        <f>SUM(AW177:AZ177)</f>
        <v>8</v>
      </c>
      <c r="BB177" t="str">
        <f>VLOOKUP(BA177,'Standard Deviations'!$L$1:$M$11,2,TRUE)</f>
        <v>Platinum</v>
      </c>
    </row>
    <row r="178" spans="1:54">
      <c r="A178">
        <v>4769</v>
      </c>
      <c r="B178">
        <v>1977</v>
      </c>
      <c r="C178">
        <f>2024-B178</f>
        <v>47</v>
      </c>
      <c r="D178" t="str">
        <f>VLOOKUP(B178,Reference!$A$1:$B$125, 2)</f>
        <v>Gen X</v>
      </c>
      <c r="E178" t="s">
        <v>64</v>
      </c>
      <c r="F178" t="str">
        <f>IF(E178="High School", "No College", "College")</f>
        <v>College</v>
      </c>
      <c r="G178" t="s">
        <v>65</v>
      </c>
      <c r="H178">
        <v>57954</v>
      </c>
      <c r="I178">
        <v>57954</v>
      </c>
      <c r="J178" s="4" t="s">
        <v>61</v>
      </c>
      <c r="K178">
        <v>1</v>
      </c>
      <c r="L178">
        <v>1</v>
      </c>
      <c r="M178" t="str">
        <f>IF(OR(K178&gt;0, L178&gt;0), "Parent", "Not Parent")</f>
        <v>Parent</v>
      </c>
      <c r="N178" t="s">
        <v>121</v>
      </c>
      <c r="O178" s="8">
        <v>41916</v>
      </c>
      <c r="P178" s="9">
        <f>O178-N178</f>
        <v>108</v>
      </c>
      <c r="Q178">
        <v>52</v>
      </c>
      <c r="R178" s="9">
        <f>P178-Q178</f>
        <v>56</v>
      </c>
      <c r="S178" s="8">
        <f>O178-R178</f>
        <v>41860</v>
      </c>
      <c r="T178">
        <v>456</v>
      </c>
      <c r="U178">
        <v>4</v>
      </c>
      <c r="V178">
        <v>24</v>
      </c>
      <c r="W178">
        <v>0</v>
      </c>
      <c r="X178">
        <v>0</v>
      </c>
      <c r="Y178">
        <v>9</v>
      </c>
      <c r="Z178">
        <v>493</v>
      </c>
      <c r="AA178">
        <f>Z178/P178</f>
        <v>4.5648148148148149</v>
      </c>
      <c r="AB178" s="14" t="s">
        <v>146</v>
      </c>
      <c r="AC178" s="13" t="s">
        <v>63</v>
      </c>
      <c r="AD178">
        <v>7</v>
      </c>
      <c r="AE178" t="str">
        <f>IF(AD178&gt;3, "Prefers Discount", "Discount Indifferent")</f>
        <v>Prefers Discount</v>
      </c>
      <c r="AF178">
        <v>6</v>
      </c>
      <c r="AG178">
        <v>8</v>
      </c>
      <c r="AH178">
        <v>2</v>
      </c>
      <c r="AI178" t="str">
        <f>INDEX($AF$1:$AH$1,MATCH(MAX(AF178:AH178),AF178:AH178,0))</f>
        <v>Web_Orders</v>
      </c>
      <c r="AJ178">
        <v>7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f>SUM(AK178:AO178)</f>
        <v>1</v>
      </c>
      <c r="AQ178" t="str">
        <f>INDEX($AK$1:$AO$1,MATCH(MAX(AK178:AO178),AK178:AO178,0))</f>
        <v>Converted_on_Camp4</v>
      </c>
      <c r="AR178">
        <v>1</v>
      </c>
      <c r="AS178" t="str">
        <f>IF(OR(AK178&gt;0, AL178&gt;0, AM178&gt;0, AN178&gt;0, AO178&gt;0), "Converted", "Not Converted")</f>
        <v>Converted</v>
      </c>
      <c r="AT178">
        <v>0</v>
      </c>
      <c r="AU178">
        <v>3</v>
      </c>
      <c r="AV178">
        <v>11</v>
      </c>
      <c r="AW178">
        <f>IF(Z178&gt;607, 4, 0)</f>
        <v>0</v>
      </c>
      <c r="AX178">
        <f>IF(AA178&gt;0.1497, 3, 0)</f>
        <v>3</v>
      </c>
      <c r="AY178">
        <f>IF(P178&gt;4031, 2, 0)</f>
        <v>0</v>
      </c>
      <c r="AZ178">
        <f>IF(H178&gt;51934.91, 1, 0)</f>
        <v>1</v>
      </c>
      <c r="BA178">
        <f>SUM(AW178:AZ178)</f>
        <v>4</v>
      </c>
      <c r="BB178" t="str">
        <f>VLOOKUP(BA178,'Standard Deviations'!$L$1:$M$11,2,TRUE)</f>
        <v>Silver</v>
      </c>
    </row>
    <row r="179" spans="1:54" hidden="1">
      <c r="A179">
        <v>3924</v>
      </c>
      <c r="B179">
        <v>1965</v>
      </c>
      <c r="C179">
        <f>2024-B179</f>
        <v>59</v>
      </c>
      <c r="D179" t="str">
        <f>VLOOKUP(B179,Reference!$A$1:$B$125, 2)</f>
        <v>Gen X</v>
      </c>
      <c r="E179" t="s">
        <v>68</v>
      </c>
      <c r="F179" t="str">
        <f>IF(E179="High School", "No College", "College")</f>
        <v>College</v>
      </c>
      <c r="G179" t="s">
        <v>71</v>
      </c>
      <c r="H179">
        <v>57912</v>
      </c>
      <c r="I179">
        <v>57912</v>
      </c>
      <c r="J179" s="4" t="s">
        <v>61</v>
      </c>
      <c r="K179">
        <v>0</v>
      </c>
      <c r="L179">
        <v>1</v>
      </c>
      <c r="M179" t="str">
        <f>IF(OR(K179&gt;0, L179&gt;0), "Parent", "Not Parent")</f>
        <v>Parent</v>
      </c>
      <c r="N179" t="s">
        <v>94</v>
      </c>
      <c r="O179" s="8">
        <v>41916</v>
      </c>
      <c r="P179" s="9">
        <f>O179-N179</f>
        <v>201</v>
      </c>
      <c r="Q179">
        <v>34</v>
      </c>
      <c r="R179" s="9">
        <f>P179-Q179</f>
        <v>167</v>
      </c>
      <c r="S179" s="8">
        <f>O179-R179</f>
        <v>41749</v>
      </c>
      <c r="T179">
        <v>801</v>
      </c>
      <c r="U179">
        <v>0</v>
      </c>
      <c r="V179">
        <v>80</v>
      </c>
      <c r="W179">
        <v>0</v>
      </c>
      <c r="X179">
        <v>0</v>
      </c>
      <c r="Y179">
        <v>35</v>
      </c>
      <c r="Z179">
        <v>916</v>
      </c>
      <c r="AA179">
        <f>Z179/P179</f>
        <v>4.5572139303482588</v>
      </c>
      <c r="AB179" s="11" t="s">
        <v>146</v>
      </c>
      <c r="AC179" t="s">
        <v>59</v>
      </c>
      <c r="AD179">
        <v>5</v>
      </c>
      <c r="AE179" t="str">
        <f>IF(AD179&gt;3, "Prefers Discount", "Discount Indifferent")</f>
        <v>Prefers Discount</v>
      </c>
      <c r="AF179">
        <v>12</v>
      </c>
      <c r="AG179">
        <v>8</v>
      </c>
      <c r="AH179">
        <v>3</v>
      </c>
      <c r="AI179" t="str">
        <f>INDEX($AF$1:$AH$1,MATCH(MAX(AF179:AH179),AF179:AH179,0))</f>
        <v>Store_Orders</v>
      </c>
      <c r="AJ179">
        <v>5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f>SUM(AK179:AO179)</f>
        <v>1</v>
      </c>
      <c r="AQ179" t="str">
        <f>INDEX($AK$1:$AO$1,MATCH(MAX(AK179:AO179),AK179:AO179,0))</f>
        <v>Converted_on_Camp4</v>
      </c>
      <c r="AR179">
        <v>1</v>
      </c>
      <c r="AS179" t="str">
        <f>IF(OR(AK179&gt;0, AL179&gt;0, AM179&gt;0, AN179&gt;0, AO179&gt;0), "Converted", "Not Converted")</f>
        <v>Converted</v>
      </c>
      <c r="AT179">
        <v>0</v>
      </c>
      <c r="AU179">
        <v>3</v>
      </c>
      <c r="AV179">
        <v>11</v>
      </c>
      <c r="AW179">
        <f>IF(Z179&gt;607, 4, 0)</f>
        <v>4</v>
      </c>
      <c r="AX179">
        <f>IF(AA179&gt;0.1497, 3, 0)</f>
        <v>3</v>
      </c>
      <c r="AY179">
        <f>IF(P179&gt;4031, 2, 0)</f>
        <v>0</v>
      </c>
      <c r="AZ179">
        <f>IF(H179&gt;51934.91, 1, 0)</f>
        <v>1</v>
      </c>
      <c r="BA179">
        <f>SUM(AW179:AZ179)</f>
        <v>8</v>
      </c>
      <c r="BB179" t="str">
        <f>VLOOKUP(BA179,'Standard Deviations'!$L$1:$M$11,2,TRUE)</f>
        <v>Platinum</v>
      </c>
    </row>
    <row r="180" spans="1:54" hidden="1">
      <c r="A180">
        <v>8492</v>
      </c>
      <c r="B180">
        <v>1978</v>
      </c>
      <c r="C180">
        <f>2024-B180</f>
        <v>46</v>
      </c>
      <c r="D180" t="str">
        <f>VLOOKUP(B180,Reference!$A$1:$B$125, 2)</f>
        <v>Gen X</v>
      </c>
      <c r="E180" t="s">
        <v>54</v>
      </c>
      <c r="F180" t="str">
        <f>IF(E180="High School", "No College", "College")</f>
        <v>College</v>
      </c>
      <c r="G180" t="s">
        <v>65</v>
      </c>
      <c r="H180">
        <v>75437</v>
      </c>
      <c r="I180">
        <v>75437</v>
      </c>
      <c r="J180" s="4" t="s">
        <v>56</v>
      </c>
      <c r="K180">
        <v>0</v>
      </c>
      <c r="L180">
        <v>0</v>
      </c>
      <c r="M180" t="str">
        <f>IF(OR(K180&gt;0, L180&gt;0), "Parent", "Not Parent")</f>
        <v>Not Parent</v>
      </c>
      <c r="N180" t="s">
        <v>192</v>
      </c>
      <c r="O180" s="8">
        <v>41916</v>
      </c>
      <c r="P180" s="9">
        <f>O180-N180</f>
        <v>329</v>
      </c>
      <c r="Q180">
        <v>25</v>
      </c>
      <c r="R180" s="9">
        <f>P180-Q180</f>
        <v>304</v>
      </c>
      <c r="S180" s="8">
        <f>O180-R180</f>
        <v>41612</v>
      </c>
      <c r="T180">
        <v>795</v>
      </c>
      <c r="U180">
        <v>0</v>
      </c>
      <c r="V180">
        <v>545</v>
      </c>
      <c r="W180">
        <v>95</v>
      </c>
      <c r="X180">
        <v>58</v>
      </c>
      <c r="Y180">
        <v>0</v>
      </c>
      <c r="Z180">
        <v>1493</v>
      </c>
      <c r="AA180">
        <f>Z180/P180</f>
        <v>4.5379939209726441</v>
      </c>
      <c r="AB180" s="11" t="s">
        <v>146</v>
      </c>
      <c r="AC180" t="s">
        <v>59</v>
      </c>
      <c r="AD180">
        <v>1</v>
      </c>
      <c r="AE180" t="str">
        <f>IF(AD180&gt;3, "Prefers Discount", "Discount Indifferent")</f>
        <v>Discount Indifferent</v>
      </c>
      <c r="AF180">
        <v>10</v>
      </c>
      <c r="AG180">
        <v>8</v>
      </c>
      <c r="AH180">
        <v>4</v>
      </c>
      <c r="AI180" t="str">
        <f>INDEX($AF$1:$AH$1,MATCH(MAX(AF180:AH180),AF180:AH180,0))</f>
        <v>Store_Orders</v>
      </c>
      <c r="AJ180">
        <v>6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f>SUM(AK180:AO180)</f>
        <v>1</v>
      </c>
      <c r="AQ180" t="str">
        <f>INDEX($AK$1:$AO$1,MATCH(MAX(AK180:AO180),AK180:AO180,0))</f>
        <v>Converted_on_Camp1</v>
      </c>
      <c r="AR180">
        <v>1</v>
      </c>
      <c r="AS180" t="str">
        <f>IF(OR(AK180&gt;0, AL180&gt;0, AM180&gt;0, AN180&gt;0, AO180&gt;0), "Converted", "Not Converted")</f>
        <v>Converted</v>
      </c>
      <c r="AT180">
        <v>0</v>
      </c>
      <c r="AU180">
        <v>3</v>
      </c>
      <c r="AV180">
        <v>11</v>
      </c>
      <c r="AW180">
        <f>IF(Z180&gt;607, 4, 0)</f>
        <v>4</v>
      </c>
      <c r="AX180">
        <f>IF(AA180&gt;0.1497, 3, 0)</f>
        <v>3</v>
      </c>
      <c r="AY180">
        <f>IF(P180&gt;4031, 2, 0)</f>
        <v>0</v>
      </c>
      <c r="AZ180">
        <f>IF(H180&gt;51934.91, 1, 0)</f>
        <v>1</v>
      </c>
      <c r="BA180">
        <f>SUM(AW180:AZ180)</f>
        <v>8</v>
      </c>
      <c r="BB180" t="str">
        <f>VLOOKUP(BA180,'Standard Deviations'!$L$1:$M$11,2,TRUE)</f>
        <v>Platinum</v>
      </c>
    </row>
    <row r="181" spans="1:54" hidden="1">
      <c r="A181">
        <v>5547</v>
      </c>
      <c r="B181">
        <v>1982</v>
      </c>
      <c r="C181">
        <f>2024-B181</f>
        <v>42</v>
      </c>
      <c r="D181" t="str">
        <f>VLOOKUP(B181,Reference!$A$1:$B$125, 2)</f>
        <v>Millennials</v>
      </c>
      <c r="E181" t="s">
        <v>68</v>
      </c>
      <c r="F181" t="str">
        <f>IF(E181="High School", "No College", "College")</f>
        <v>College</v>
      </c>
      <c r="G181" t="s">
        <v>55</v>
      </c>
      <c r="H181">
        <v>84169</v>
      </c>
      <c r="I181">
        <v>84169</v>
      </c>
      <c r="J181" s="4" t="s">
        <v>56</v>
      </c>
      <c r="K181">
        <v>0</v>
      </c>
      <c r="L181">
        <v>0</v>
      </c>
      <c r="M181" t="str">
        <f>IF(OR(K181&gt;0, L181&gt;0), "Parent", "Not Parent")</f>
        <v>Not Parent</v>
      </c>
      <c r="N181" t="s">
        <v>193</v>
      </c>
      <c r="O181" s="8">
        <v>41916</v>
      </c>
      <c r="P181" s="9">
        <f>O181-N181</f>
        <v>423</v>
      </c>
      <c r="Q181">
        <v>9</v>
      </c>
      <c r="R181" s="9">
        <f>P181-Q181</f>
        <v>414</v>
      </c>
      <c r="S181" s="8">
        <f>O181-R181</f>
        <v>41502</v>
      </c>
      <c r="T181">
        <v>1478</v>
      </c>
      <c r="U181">
        <v>19</v>
      </c>
      <c r="V181">
        <v>403</v>
      </c>
      <c r="W181">
        <v>0</v>
      </c>
      <c r="X181">
        <v>19</v>
      </c>
      <c r="Y181">
        <v>0</v>
      </c>
      <c r="Z181">
        <v>1919</v>
      </c>
      <c r="AA181">
        <f>Z181/P181</f>
        <v>4.5366430260047279</v>
      </c>
      <c r="AB181" s="11" t="s">
        <v>146</v>
      </c>
      <c r="AC181" t="s">
        <v>59</v>
      </c>
      <c r="AD181">
        <v>1</v>
      </c>
      <c r="AE181" t="str">
        <f>IF(AD181&gt;3, "Prefers Discount", "Discount Indifferent")</f>
        <v>Discount Indifferent</v>
      </c>
      <c r="AF181">
        <v>6</v>
      </c>
      <c r="AG181">
        <v>7</v>
      </c>
      <c r="AH181">
        <v>6</v>
      </c>
      <c r="AI181" t="str">
        <f>INDEX($AF$1:$AH$1,MATCH(MAX(AF181:AH181),AF181:AH181,0))</f>
        <v>Web_Orders</v>
      </c>
      <c r="AJ181">
        <v>3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f>SUM(AK181:AO181)</f>
        <v>2</v>
      </c>
      <c r="AQ181" t="str">
        <f>INDEX($AK$1:$AO$1,MATCH(MAX(AK181:AO181),AK181:AO181,0))</f>
        <v>Converted_on_Camp4</v>
      </c>
      <c r="AR181">
        <v>1</v>
      </c>
      <c r="AS181" t="str">
        <f>IF(OR(AK181&gt;0, AL181&gt;0, AM181&gt;0, AN181&gt;0, AO181&gt;0), "Converted", "Not Converted")</f>
        <v>Converted</v>
      </c>
      <c r="AT181">
        <v>0</v>
      </c>
      <c r="AU181">
        <v>3</v>
      </c>
      <c r="AV181">
        <v>11</v>
      </c>
      <c r="AW181">
        <f>IF(Z181&gt;607, 4, 0)</f>
        <v>4</v>
      </c>
      <c r="AX181">
        <f>IF(AA181&gt;0.1497, 3, 0)</f>
        <v>3</v>
      </c>
      <c r="AY181">
        <f>IF(P181&gt;4031, 2, 0)</f>
        <v>0</v>
      </c>
      <c r="AZ181">
        <f>IF(H181&gt;51934.91, 1, 0)</f>
        <v>1</v>
      </c>
      <c r="BA181">
        <f>SUM(AW181:AZ181)</f>
        <v>8</v>
      </c>
      <c r="BB181" t="str">
        <f>VLOOKUP(BA181,'Standard Deviations'!$L$1:$M$11,2,TRUE)</f>
        <v>Platinum</v>
      </c>
    </row>
    <row r="182" spans="1:54" hidden="1">
      <c r="A182">
        <v>8362</v>
      </c>
      <c r="B182">
        <v>1982</v>
      </c>
      <c r="C182">
        <f>2024-B182</f>
        <v>42</v>
      </c>
      <c r="D182" t="str">
        <f>VLOOKUP(B182,Reference!$A$1:$B$125, 2)</f>
        <v>Millennials</v>
      </c>
      <c r="E182" t="s">
        <v>68</v>
      </c>
      <c r="F182" t="str">
        <f>IF(E182="High School", "No College", "College")</f>
        <v>College</v>
      </c>
      <c r="G182" t="s">
        <v>55</v>
      </c>
      <c r="H182">
        <v>84169</v>
      </c>
      <c r="I182">
        <v>84169</v>
      </c>
      <c r="J182" s="4" t="s">
        <v>56</v>
      </c>
      <c r="K182">
        <v>0</v>
      </c>
      <c r="L182">
        <v>0</v>
      </c>
      <c r="M182" t="str">
        <f>IF(OR(K182&gt;0, L182&gt;0), "Parent", "Not Parent")</f>
        <v>Not Parent</v>
      </c>
      <c r="N182" t="s">
        <v>193</v>
      </c>
      <c r="O182" s="8">
        <v>41916</v>
      </c>
      <c r="P182" s="9">
        <f>O182-N182</f>
        <v>423</v>
      </c>
      <c r="Q182">
        <v>9</v>
      </c>
      <c r="R182" s="9">
        <f>P182-Q182</f>
        <v>414</v>
      </c>
      <c r="S182" s="8">
        <f>O182-R182</f>
        <v>41502</v>
      </c>
      <c r="T182">
        <v>1478</v>
      </c>
      <c r="U182">
        <v>19</v>
      </c>
      <c r="V182">
        <v>403</v>
      </c>
      <c r="W182">
        <v>0</v>
      </c>
      <c r="X182">
        <v>19</v>
      </c>
      <c r="Y182">
        <v>0</v>
      </c>
      <c r="Z182">
        <v>1919</v>
      </c>
      <c r="AA182">
        <f>Z182/P182</f>
        <v>4.5366430260047279</v>
      </c>
      <c r="AB182" s="11" t="s">
        <v>146</v>
      </c>
      <c r="AC182" t="s">
        <v>59</v>
      </c>
      <c r="AD182">
        <v>1</v>
      </c>
      <c r="AE182" t="str">
        <f>IF(AD182&gt;3, "Prefers Discount", "Discount Indifferent")</f>
        <v>Discount Indifferent</v>
      </c>
      <c r="AF182">
        <v>6</v>
      </c>
      <c r="AG182">
        <v>7</v>
      </c>
      <c r="AH182">
        <v>6</v>
      </c>
      <c r="AI182" t="str">
        <f>INDEX($AF$1:$AH$1,MATCH(MAX(AF182:AH182),AF182:AH182,0))</f>
        <v>Web_Orders</v>
      </c>
      <c r="AJ182">
        <v>3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f>SUM(AK182:AO182)</f>
        <v>2</v>
      </c>
      <c r="AQ182" t="str">
        <f>INDEX($AK$1:$AO$1,MATCH(MAX(AK182:AO182),AK182:AO182,0))</f>
        <v>Converted_on_Camp4</v>
      </c>
      <c r="AR182">
        <v>1</v>
      </c>
      <c r="AS182" t="str">
        <f>IF(OR(AK182&gt;0, AL182&gt;0, AM182&gt;0, AN182&gt;0, AO182&gt;0), "Converted", "Not Converted")</f>
        <v>Converted</v>
      </c>
      <c r="AT182">
        <v>0</v>
      </c>
      <c r="AU182">
        <v>3</v>
      </c>
      <c r="AV182">
        <v>11</v>
      </c>
      <c r="AW182">
        <f>IF(Z182&gt;607, 4, 0)</f>
        <v>4</v>
      </c>
      <c r="AX182">
        <f>IF(AA182&gt;0.1497, 3, 0)</f>
        <v>3</v>
      </c>
      <c r="AY182">
        <f>IF(P182&gt;4031, 2, 0)</f>
        <v>0</v>
      </c>
      <c r="AZ182">
        <f>IF(H182&gt;51934.91, 1, 0)</f>
        <v>1</v>
      </c>
      <c r="BA182">
        <f>SUM(AW182:AZ182)</f>
        <v>8</v>
      </c>
      <c r="BB182" t="str">
        <f>VLOOKUP(BA182,'Standard Deviations'!$L$1:$M$11,2,TRUE)</f>
        <v>Platinum</v>
      </c>
    </row>
    <row r="183" spans="1:54" hidden="1">
      <c r="A183">
        <v>5758</v>
      </c>
      <c r="B183">
        <v>1982</v>
      </c>
      <c r="C183">
        <f>2024-B183</f>
        <v>42</v>
      </c>
      <c r="D183" t="str">
        <f>VLOOKUP(B183,Reference!$A$1:$B$125, 2)</f>
        <v>Millennials</v>
      </c>
      <c r="E183" t="s">
        <v>54</v>
      </c>
      <c r="F183" t="str">
        <f>IF(E183="High School", "No College", "College")</f>
        <v>College</v>
      </c>
      <c r="G183" t="s">
        <v>55</v>
      </c>
      <c r="H183">
        <v>65169</v>
      </c>
      <c r="I183">
        <v>65169</v>
      </c>
      <c r="J183" s="4" t="s">
        <v>61</v>
      </c>
      <c r="K183">
        <v>0</v>
      </c>
      <c r="L183">
        <v>0</v>
      </c>
      <c r="M183" t="str">
        <f>IF(OR(K183&gt;0, L183&gt;0), "Parent", "Not Parent")</f>
        <v>Not Parent</v>
      </c>
      <c r="N183" t="s">
        <v>194</v>
      </c>
      <c r="O183" s="8">
        <v>41916</v>
      </c>
      <c r="P183" s="9">
        <f>O183-N183</f>
        <v>263</v>
      </c>
      <c r="Q183">
        <v>23</v>
      </c>
      <c r="R183" s="9">
        <f>P183-Q183</f>
        <v>240</v>
      </c>
      <c r="S183" s="8">
        <f>O183-R183</f>
        <v>41676</v>
      </c>
      <c r="T183">
        <v>1074</v>
      </c>
      <c r="U183">
        <v>0</v>
      </c>
      <c r="V183">
        <v>69</v>
      </c>
      <c r="W183">
        <v>0</v>
      </c>
      <c r="X183">
        <v>0</v>
      </c>
      <c r="Y183">
        <v>46</v>
      </c>
      <c r="Z183">
        <v>1189</v>
      </c>
      <c r="AA183">
        <f>Z183/P183</f>
        <v>4.5209125475285168</v>
      </c>
      <c r="AB183" s="11" t="s">
        <v>146</v>
      </c>
      <c r="AC183" t="s">
        <v>59</v>
      </c>
      <c r="AD183">
        <v>1</v>
      </c>
      <c r="AE183" t="str">
        <f>IF(AD183&gt;3, "Prefers Discount", "Discount Indifferent")</f>
        <v>Discount Indifferent</v>
      </c>
      <c r="AF183">
        <v>13</v>
      </c>
      <c r="AG183">
        <v>10</v>
      </c>
      <c r="AH183">
        <v>4</v>
      </c>
      <c r="AI183" t="str">
        <f>INDEX($AF$1:$AH$1,MATCH(MAX(AF183:AH183),AF183:AH183,0))</f>
        <v>Store_Orders</v>
      </c>
      <c r="AJ183">
        <v>6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f>SUM(AK183:AO183)</f>
        <v>4</v>
      </c>
      <c r="AQ183" t="str">
        <f>INDEX($AK$1:$AO$1,MATCH(MAX(AK183:AO183),AK183:AO183,0))</f>
        <v>Converted_on_Camp1</v>
      </c>
      <c r="AR183">
        <v>1</v>
      </c>
      <c r="AS183" t="str">
        <f>IF(OR(AK183&gt;0, AL183&gt;0, AM183&gt;0, AN183&gt;0, AO183&gt;0), "Converted", "Not Converted")</f>
        <v>Converted</v>
      </c>
      <c r="AT183">
        <v>0</v>
      </c>
      <c r="AU183">
        <v>3</v>
      </c>
      <c r="AV183">
        <v>11</v>
      </c>
      <c r="AW183">
        <f>IF(Z183&gt;607, 4, 0)</f>
        <v>4</v>
      </c>
      <c r="AX183">
        <f>IF(AA183&gt;0.1497, 3, 0)</f>
        <v>3</v>
      </c>
      <c r="AY183">
        <f>IF(P183&gt;4031, 2, 0)</f>
        <v>0</v>
      </c>
      <c r="AZ183">
        <f>IF(H183&gt;51934.91, 1, 0)</f>
        <v>1</v>
      </c>
      <c r="BA183">
        <f>SUM(AW183:AZ183)</f>
        <v>8</v>
      </c>
      <c r="BB183" t="str">
        <f>VLOOKUP(BA183,'Standard Deviations'!$L$1:$M$11,2,TRUE)</f>
        <v>Platinum</v>
      </c>
    </row>
    <row r="184" spans="1:54">
      <c r="A184">
        <v>10972</v>
      </c>
      <c r="B184">
        <v>1949</v>
      </c>
      <c r="C184">
        <f>2024-B184</f>
        <v>75</v>
      </c>
      <c r="D184" t="str">
        <f>VLOOKUP(B184,Reference!$A$1:$B$125, 2)</f>
        <v>Boomers</v>
      </c>
      <c r="E184" t="s">
        <v>54</v>
      </c>
      <c r="F184" t="str">
        <f>IF(E184="High School", "No College", "College")</f>
        <v>College</v>
      </c>
      <c r="G184" t="s">
        <v>89</v>
      </c>
      <c r="H184">
        <v>72298</v>
      </c>
      <c r="I184">
        <v>72298</v>
      </c>
      <c r="J184" s="4" t="s">
        <v>61</v>
      </c>
      <c r="K184">
        <v>0</v>
      </c>
      <c r="L184">
        <v>0</v>
      </c>
      <c r="M184" t="str">
        <f>IF(OR(K184&gt;0, L184&gt;0), "Parent", "Not Parent")</f>
        <v>Not Parent</v>
      </c>
      <c r="N184" t="s">
        <v>81</v>
      </c>
      <c r="O184" s="8">
        <v>41916</v>
      </c>
      <c r="P184" s="9">
        <f>O184-N184</f>
        <v>208</v>
      </c>
      <c r="Q184">
        <v>52</v>
      </c>
      <c r="R184" s="9">
        <f>P184-Q184</f>
        <v>156</v>
      </c>
      <c r="S184" s="8">
        <f>O184-R184</f>
        <v>41760</v>
      </c>
      <c r="T184">
        <v>625</v>
      </c>
      <c r="U184">
        <v>35</v>
      </c>
      <c r="V184">
        <v>169</v>
      </c>
      <c r="W184">
        <v>58</v>
      </c>
      <c r="X184">
        <v>17</v>
      </c>
      <c r="Y184">
        <v>35</v>
      </c>
      <c r="Z184">
        <v>939</v>
      </c>
      <c r="AA184">
        <f>Z184/P184</f>
        <v>4.5144230769230766</v>
      </c>
      <c r="AB184" s="14" t="s">
        <v>146</v>
      </c>
      <c r="AC184" s="13" t="s">
        <v>63</v>
      </c>
      <c r="AD184">
        <v>1</v>
      </c>
      <c r="AE184" t="str">
        <f>IF(AD184&gt;3, "Prefers Discount", "Discount Indifferent")</f>
        <v>Discount Indifferent</v>
      </c>
      <c r="AF184">
        <v>6</v>
      </c>
      <c r="AG184">
        <v>4</v>
      </c>
      <c r="AH184">
        <v>3</v>
      </c>
      <c r="AI184" t="str">
        <f>INDEX($AF$1:$AH$1,MATCH(MAX(AF184:AH184),AF184:AH184,0))</f>
        <v>Store_Orders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f>SUM(AK184:AO184)</f>
        <v>2</v>
      </c>
      <c r="AQ184" t="str">
        <f>INDEX($AK$1:$AO$1,MATCH(MAX(AK184:AO184),AK184:AO184,0))</f>
        <v>Converted_on_Camp4</v>
      </c>
      <c r="AR184">
        <v>1</v>
      </c>
      <c r="AS184" t="str">
        <f>IF(OR(AK184&gt;0, AL184&gt;0, AM184&gt;0, AN184&gt;0, AO184&gt;0), "Converted", "Not Converted")</f>
        <v>Converted</v>
      </c>
      <c r="AT184">
        <v>0</v>
      </c>
      <c r="AU184">
        <v>3</v>
      </c>
      <c r="AV184">
        <v>11</v>
      </c>
      <c r="AW184">
        <f>IF(Z184&gt;607, 4, 0)</f>
        <v>4</v>
      </c>
      <c r="AX184">
        <f>IF(AA184&gt;0.1497, 3, 0)</f>
        <v>3</v>
      </c>
      <c r="AY184">
        <f>IF(P184&gt;4031, 2, 0)</f>
        <v>0</v>
      </c>
      <c r="AZ184">
        <f>IF(H184&gt;51934.91, 1, 0)</f>
        <v>1</v>
      </c>
      <c r="BA184">
        <f>SUM(AW184:AZ184)</f>
        <v>8</v>
      </c>
      <c r="BB184" t="str">
        <f>VLOOKUP(BA184,'Standard Deviations'!$L$1:$M$11,2,TRUE)</f>
        <v>Platinum</v>
      </c>
    </row>
    <row r="185" spans="1:54">
      <c r="A185">
        <v>4501</v>
      </c>
      <c r="B185">
        <v>1965</v>
      </c>
      <c r="C185">
        <f>2024-B185</f>
        <v>59</v>
      </c>
      <c r="D185" t="str">
        <f>VLOOKUP(B185,Reference!$A$1:$B$125, 2)</f>
        <v>Gen X</v>
      </c>
      <c r="E185" t="s">
        <v>64</v>
      </c>
      <c r="F185" t="str">
        <f>IF(E185="High School", "No College", "College")</f>
        <v>College</v>
      </c>
      <c r="G185" t="s">
        <v>60</v>
      </c>
      <c r="H185">
        <v>69882</v>
      </c>
      <c r="I185">
        <v>69882</v>
      </c>
      <c r="J185" s="4" t="s">
        <v>61</v>
      </c>
      <c r="K185">
        <v>0</v>
      </c>
      <c r="L185">
        <v>0</v>
      </c>
      <c r="M185" t="str">
        <f>IF(OR(K185&gt;0, L185&gt;0), "Parent", "Not Parent")</f>
        <v>Not Parent</v>
      </c>
      <c r="N185" t="s">
        <v>195</v>
      </c>
      <c r="O185" s="8">
        <v>41916</v>
      </c>
      <c r="P185" s="9">
        <f>O185-N185</f>
        <v>328</v>
      </c>
      <c r="Q185">
        <v>94</v>
      </c>
      <c r="R185" s="9">
        <f>P185-Q185</f>
        <v>234</v>
      </c>
      <c r="S185" s="8">
        <f>O185-R185</f>
        <v>41682</v>
      </c>
      <c r="T185">
        <v>292</v>
      </c>
      <c r="U185">
        <v>127</v>
      </c>
      <c r="V185">
        <v>635</v>
      </c>
      <c r="W185">
        <v>132</v>
      </c>
      <c r="X185">
        <v>127</v>
      </c>
      <c r="Y185">
        <v>165</v>
      </c>
      <c r="Z185">
        <v>1478</v>
      </c>
      <c r="AA185">
        <f>Z185/P185</f>
        <v>4.5060975609756095</v>
      </c>
      <c r="AB185" s="14" t="s">
        <v>146</v>
      </c>
      <c r="AC185" s="13" t="s">
        <v>63</v>
      </c>
      <c r="AD185">
        <v>1</v>
      </c>
      <c r="AE185" t="str">
        <f>IF(AD185&gt;3, "Prefers Discount", "Discount Indifferent")</f>
        <v>Discount Indifferent</v>
      </c>
      <c r="AF185">
        <v>9</v>
      </c>
      <c r="AG185">
        <v>3</v>
      </c>
      <c r="AH185">
        <v>7</v>
      </c>
      <c r="AI185" t="str">
        <f>INDEX($AF$1:$AH$1,MATCH(MAX(AF185:AH185),AF185:AH185,0))</f>
        <v>Store_Orders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f>SUM(AK185:AO185)</f>
        <v>0</v>
      </c>
      <c r="AQ185" t="s">
        <v>67</v>
      </c>
      <c r="AR185">
        <v>0</v>
      </c>
      <c r="AS185" t="str">
        <f>IF(OR(AK185&gt;0, AL185&gt;0, AM185&gt;0, AN185&gt;0, AO185&gt;0), "Converted", "Not Converted")</f>
        <v>Not Converted</v>
      </c>
      <c r="AT185">
        <v>0</v>
      </c>
      <c r="AU185">
        <v>3</v>
      </c>
      <c r="AV185">
        <v>11</v>
      </c>
      <c r="AW185">
        <f>IF(Z185&gt;607, 4, 0)</f>
        <v>4</v>
      </c>
      <c r="AX185">
        <f>IF(AA185&gt;0.1497, 3, 0)</f>
        <v>3</v>
      </c>
      <c r="AY185">
        <f>IF(P185&gt;4031, 2, 0)</f>
        <v>0</v>
      </c>
      <c r="AZ185">
        <f>IF(H185&gt;51934.91, 1, 0)</f>
        <v>1</v>
      </c>
      <c r="BA185">
        <f>SUM(AW185:AZ185)</f>
        <v>8</v>
      </c>
      <c r="BB185" t="str">
        <f>VLOOKUP(BA185,'Standard Deviations'!$L$1:$M$11,2,TRUE)</f>
        <v>Platinum</v>
      </c>
    </row>
    <row r="186" spans="1:54">
      <c r="A186">
        <v>11051</v>
      </c>
      <c r="B186">
        <v>1956</v>
      </c>
      <c r="C186">
        <f>2024-B186</f>
        <v>68</v>
      </c>
      <c r="D186" t="str">
        <f>VLOOKUP(B186,Reference!$A$1:$B$125, 2)</f>
        <v>Boomers</v>
      </c>
      <c r="E186" t="s">
        <v>68</v>
      </c>
      <c r="F186" t="str">
        <f>IF(E186="High School", "No College", "College")</f>
        <v>College</v>
      </c>
      <c r="G186" t="s">
        <v>65</v>
      </c>
      <c r="H186">
        <v>77376</v>
      </c>
      <c r="I186">
        <v>77376</v>
      </c>
      <c r="J186" s="4" t="s">
        <v>56</v>
      </c>
      <c r="K186">
        <v>1</v>
      </c>
      <c r="L186">
        <v>1</v>
      </c>
      <c r="M186" t="str">
        <f>IF(OR(K186&gt;0, L186&gt;0), "Parent", "Not Parent")</f>
        <v>Parent</v>
      </c>
      <c r="N186" t="s">
        <v>196</v>
      </c>
      <c r="O186" s="8">
        <v>41916</v>
      </c>
      <c r="P186" s="9">
        <f>O186-N186</f>
        <v>147</v>
      </c>
      <c r="Q186">
        <v>72</v>
      </c>
      <c r="R186" s="9">
        <f>P186-Q186</f>
        <v>75</v>
      </c>
      <c r="S186" s="8">
        <f>O186-R186</f>
        <v>41841</v>
      </c>
      <c r="T186">
        <v>492</v>
      </c>
      <c r="U186">
        <v>19</v>
      </c>
      <c r="V186">
        <v>110</v>
      </c>
      <c r="W186">
        <v>16</v>
      </c>
      <c r="X186">
        <v>12</v>
      </c>
      <c r="Y186">
        <v>12</v>
      </c>
      <c r="Z186">
        <v>661</v>
      </c>
      <c r="AA186">
        <f>Z186/P186</f>
        <v>4.4965986394557822</v>
      </c>
      <c r="AB186" s="14" t="s">
        <v>146</v>
      </c>
      <c r="AC186" s="13" t="s">
        <v>63</v>
      </c>
      <c r="AD186">
        <v>4</v>
      </c>
      <c r="AE186" t="str">
        <f>IF(AD186&gt;3, "Prefers Discount", "Discount Indifferent")</f>
        <v>Prefers Discount</v>
      </c>
      <c r="AF186">
        <v>10</v>
      </c>
      <c r="AG186">
        <v>6</v>
      </c>
      <c r="AH186">
        <v>3</v>
      </c>
      <c r="AI186" t="str">
        <f>INDEX($AF$1:$AH$1,MATCH(MAX(AF186:AH186),AF186:AH186,0))</f>
        <v>Store_Orders</v>
      </c>
      <c r="AJ186">
        <v>4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f>SUM(AK186:AO186)</f>
        <v>0</v>
      </c>
      <c r="AQ186" t="s">
        <v>67</v>
      </c>
      <c r="AR186">
        <v>0</v>
      </c>
      <c r="AS186" t="str">
        <f>IF(OR(AK186&gt;0, AL186&gt;0, AM186&gt;0, AN186&gt;0, AO186&gt;0), "Converted", "Not Converted")</f>
        <v>Not Converted</v>
      </c>
      <c r="AT186">
        <v>0</v>
      </c>
      <c r="AU186">
        <v>3</v>
      </c>
      <c r="AV186">
        <v>11</v>
      </c>
      <c r="AW186">
        <f>IF(Z186&gt;607, 4, 0)</f>
        <v>4</v>
      </c>
      <c r="AX186">
        <f>IF(AA186&gt;0.1497, 3, 0)</f>
        <v>3</v>
      </c>
      <c r="AY186">
        <f>IF(P186&gt;4031, 2, 0)</f>
        <v>0</v>
      </c>
      <c r="AZ186">
        <f>IF(H186&gt;51934.91, 1, 0)</f>
        <v>1</v>
      </c>
      <c r="BA186">
        <f>SUM(AW186:AZ186)</f>
        <v>8</v>
      </c>
      <c r="BB186" t="str">
        <f>VLOOKUP(BA186,'Standard Deviations'!$L$1:$M$11,2,TRUE)</f>
        <v>Platinum</v>
      </c>
    </row>
    <row r="187" spans="1:54">
      <c r="A187">
        <v>9757</v>
      </c>
      <c r="B187">
        <v>1972</v>
      </c>
      <c r="C187">
        <f>2024-B187</f>
        <v>52</v>
      </c>
      <c r="D187" t="str">
        <f>VLOOKUP(B187,Reference!$A$1:$B$125, 2)</f>
        <v>Gen X</v>
      </c>
      <c r="E187" t="s">
        <v>54</v>
      </c>
      <c r="F187" t="str">
        <f>IF(E187="High School", "No College", "College")</f>
        <v>College</v>
      </c>
      <c r="G187" t="s">
        <v>65</v>
      </c>
      <c r="H187">
        <v>84906</v>
      </c>
      <c r="I187">
        <v>84906</v>
      </c>
      <c r="J187" s="4" t="s">
        <v>56</v>
      </c>
      <c r="K187">
        <v>0</v>
      </c>
      <c r="L187">
        <v>0</v>
      </c>
      <c r="M187" t="str">
        <f>IF(OR(K187&gt;0, L187&gt;0), "Parent", "Not Parent")</f>
        <v>Not Parent</v>
      </c>
      <c r="N187" t="s">
        <v>197</v>
      </c>
      <c r="O187" s="8">
        <v>41916</v>
      </c>
      <c r="P187" s="9">
        <f>O187-N187</f>
        <v>365</v>
      </c>
      <c r="Q187">
        <v>98</v>
      </c>
      <c r="R187" s="9">
        <f>P187-Q187</f>
        <v>267</v>
      </c>
      <c r="S187" s="8">
        <f>O187-R187</f>
        <v>41649</v>
      </c>
      <c r="T187">
        <v>997</v>
      </c>
      <c r="U187">
        <v>15</v>
      </c>
      <c r="V187">
        <v>414</v>
      </c>
      <c r="W187">
        <v>99</v>
      </c>
      <c r="X187">
        <v>30</v>
      </c>
      <c r="Y187">
        <v>76</v>
      </c>
      <c r="Z187">
        <v>1631</v>
      </c>
      <c r="AA187">
        <f>Z187/P187</f>
        <v>4.4684931506849317</v>
      </c>
      <c r="AB187" s="14" t="s">
        <v>146</v>
      </c>
      <c r="AC187" s="13" t="s">
        <v>63</v>
      </c>
      <c r="AD187">
        <v>1</v>
      </c>
      <c r="AE187" t="str">
        <f>IF(AD187&gt;3, "Prefers Discount", "Discount Indifferent")</f>
        <v>Discount Indifferent</v>
      </c>
      <c r="AF187">
        <v>12</v>
      </c>
      <c r="AG187">
        <v>5</v>
      </c>
      <c r="AH187">
        <v>6</v>
      </c>
      <c r="AI187" t="str">
        <f>INDEX($AF$1:$AH$1,MATCH(MAX(AF187:AH187),AF187:AH187,0))</f>
        <v>Store_Orders</v>
      </c>
      <c r="AJ187">
        <v>2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f>SUM(AK187:AO187)</f>
        <v>3</v>
      </c>
      <c r="AQ187" t="str">
        <f>INDEX($AK$1:$AO$1,MATCH(MAX(AK187:AO187),AK187:AO187,0))</f>
        <v>Converted_on_Camp2</v>
      </c>
      <c r="AR187">
        <v>1</v>
      </c>
      <c r="AS187" t="str">
        <f>IF(OR(AK187&gt;0, AL187&gt;0, AM187&gt;0, AN187&gt;0, AO187&gt;0), "Converted", "Not Converted")</f>
        <v>Converted</v>
      </c>
      <c r="AT187">
        <v>0</v>
      </c>
      <c r="AU187">
        <v>3</v>
      </c>
      <c r="AV187">
        <v>11</v>
      </c>
      <c r="AW187">
        <f>IF(Z187&gt;607, 4, 0)</f>
        <v>4</v>
      </c>
      <c r="AX187">
        <f>IF(AA187&gt;0.1497, 3, 0)</f>
        <v>3</v>
      </c>
      <c r="AY187">
        <f>IF(P187&gt;4031, 2, 0)</f>
        <v>0</v>
      </c>
      <c r="AZ187">
        <f>IF(H187&gt;51934.91, 1, 0)</f>
        <v>1</v>
      </c>
      <c r="BA187">
        <f>SUM(AW187:AZ187)</f>
        <v>8</v>
      </c>
      <c r="BB187" t="str">
        <f>VLOOKUP(BA187,'Standard Deviations'!$L$1:$M$11,2,TRUE)</f>
        <v>Platinum</v>
      </c>
    </row>
    <row r="188" spans="1:54">
      <c r="A188">
        <v>2088</v>
      </c>
      <c r="B188">
        <v>1972</v>
      </c>
      <c r="C188">
        <f>2024-B188</f>
        <v>52</v>
      </c>
      <c r="D188" t="str">
        <f>VLOOKUP(B188,Reference!$A$1:$B$125, 2)</f>
        <v>Gen X</v>
      </c>
      <c r="E188" t="s">
        <v>54</v>
      </c>
      <c r="F188" t="str">
        <f>IF(E188="High School", "No College", "College")</f>
        <v>College</v>
      </c>
      <c r="G188" t="s">
        <v>65</v>
      </c>
      <c r="H188">
        <v>84906</v>
      </c>
      <c r="I188">
        <v>84906</v>
      </c>
      <c r="J188" s="4" t="s">
        <v>56</v>
      </c>
      <c r="K188">
        <v>0</v>
      </c>
      <c r="L188">
        <v>0</v>
      </c>
      <c r="M188" t="str">
        <f>IF(OR(K188&gt;0, L188&gt;0), "Parent", "Not Parent")</f>
        <v>Not Parent</v>
      </c>
      <c r="N188" t="s">
        <v>197</v>
      </c>
      <c r="O188" s="8">
        <v>41916</v>
      </c>
      <c r="P188" s="9">
        <f>O188-N188</f>
        <v>365</v>
      </c>
      <c r="Q188">
        <v>98</v>
      </c>
      <c r="R188" s="9">
        <f>P188-Q188</f>
        <v>267</v>
      </c>
      <c r="S188" s="8">
        <f>O188-R188</f>
        <v>41649</v>
      </c>
      <c r="T188">
        <v>997</v>
      </c>
      <c r="U188">
        <v>15</v>
      </c>
      <c r="V188">
        <v>414</v>
      </c>
      <c r="W188">
        <v>99</v>
      </c>
      <c r="X188">
        <v>30</v>
      </c>
      <c r="Y188">
        <v>76</v>
      </c>
      <c r="Z188">
        <v>1631</v>
      </c>
      <c r="AA188">
        <f>Z188/P188</f>
        <v>4.4684931506849317</v>
      </c>
      <c r="AB188" s="14" t="s">
        <v>146</v>
      </c>
      <c r="AC188" s="13" t="s">
        <v>63</v>
      </c>
      <c r="AD188">
        <v>1</v>
      </c>
      <c r="AE188" t="str">
        <f>IF(AD188&gt;3, "Prefers Discount", "Discount Indifferent")</f>
        <v>Discount Indifferent</v>
      </c>
      <c r="AF188">
        <v>12</v>
      </c>
      <c r="AG188">
        <v>5</v>
      </c>
      <c r="AH188">
        <v>6</v>
      </c>
      <c r="AI188" t="str">
        <f>INDEX($AF$1:$AH$1,MATCH(MAX(AF188:AH188),AF188:AH188,0))</f>
        <v>Store_Orders</v>
      </c>
      <c r="AJ188">
        <v>2</v>
      </c>
      <c r="AK188">
        <v>0</v>
      </c>
      <c r="AL188">
        <v>1</v>
      </c>
      <c r="AM188">
        <v>0</v>
      </c>
      <c r="AN188">
        <v>1</v>
      </c>
      <c r="AO188">
        <v>1</v>
      </c>
      <c r="AP188">
        <f>SUM(AK188:AO188)</f>
        <v>3</v>
      </c>
      <c r="AQ188" t="str">
        <f>INDEX($AK$1:$AO$1,MATCH(MAX(AK188:AO188),AK188:AO188,0))</f>
        <v>Converted_on_Camp2</v>
      </c>
      <c r="AR188">
        <v>1</v>
      </c>
      <c r="AS188" t="str">
        <f>IF(OR(AK188&gt;0, AL188&gt;0, AM188&gt;0, AN188&gt;0, AO188&gt;0), "Converted", "Not Converted")</f>
        <v>Converted</v>
      </c>
      <c r="AT188">
        <v>0</v>
      </c>
      <c r="AU188">
        <v>3</v>
      </c>
      <c r="AV188">
        <v>11</v>
      </c>
      <c r="AW188">
        <f>IF(Z188&gt;607, 4, 0)</f>
        <v>4</v>
      </c>
      <c r="AX188">
        <f>IF(AA188&gt;0.1497, 3, 0)</f>
        <v>3</v>
      </c>
      <c r="AY188">
        <f>IF(P188&gt;4031, 2, 0)</f>
        <v>0</v>
      </c>
      <c r="AZ188">
        <f>IF(H188&gt;51934.91, 1, 0)</f>
        <v>1</v>
      </c>
      <c r="BA188">
        <f>SUM(AW188:AZ188)</f>
        <v>8</v>
      </c>
      <c r="BB188" t="str">
        <f>VLOOKUP(BA188,'Standard Deviations'!$L$1:$M$11,2,TRUE)</f>
        <v>Platinum</v>
      </c>
    </row>
    <row r="189" spans="1:54" hidden="1">
      <c r="A189">
        <v>810</v>
      </c>
      <c r="B189">
        <v>1975</v>
      </c>
      <c r="C189">
        <f>2024-B189</f>
        <v>49</v>
      </c>
      <c r="D189" t="str">
        <f>VLOOKUP(B189,Reference!$A$1:$B$125, 2)</f>
        <v>Gen X</v>
      </c>
      <c r="E189" t="s">
        <v>54</v>
      </c>
      <c r="F189" t="str">
        <f>IF(E189="High School", "No College", "College")</f>
        <v>College</v>
      </c>
      <c r="G189" t="s">
        <v>55</v>
      </c>
      <c r="H189">
        <v>74190</v>
      </c>
      <c r="I189">
        <v>74190</v>
      </c>
      <c r="J189" s="4" t="s">
        <v>61</v>
      </c>
      <c r="K189">
        <v>0</v>
      </c>
      <c r="L189">
        <v>1</v>
      </c>
      <c r="M189" t="str">
        <f>IF(OR(K189&gt;0, L189&gt;0), "Parent", "Not Parent")</f>
        <v>Parent</v>
      </c>
      <c r="N189" t="s">
        <v>90</v>
      </c>
      <c r="O189" s="8">
        <v>41916</v>
      </c>
      <c r="P189" s="9">
        <f>O189-N189</f>
        <v>145</v>
      </c>
      <c r="Q189">
        <v>49</v>
      </c>
      <c r="R189" s="9">
        <f>P189-Q189</f>
        <v>96</v>
      </c>
      <c r="S189" s="8">
        <f>O189-R189</f>
        <v>41820</v>
      </c>
      <c r="T189">
        <v>151</v>
      </c>
      <c r="U189">
        <v>81</v>
      </c>
      <c r="V189">
        <v>86</v>
      </c>
      <c r="W189">
        <v>168</v>
      </c>
      <c r="X189">
        <v>91</v>
      </c>
      <c r="Y189">
        <v>64</v>
      </c>
      <c r="Z189">
        <v>641</v>
      </c>
      <c r="AA189">
        <f>Z189/P189</f>
        <v>4.4206896551724135</v>
      </c>
      <c r="AB189" s="11" t="s">
        <v>146</v>
      </c>
      <c r="AC189" t="s">
        <v>59</v>
      </c>
      <c r="AD189">
        <v>2</v>
      </c>
      <c r="AE189" t="str">
        <f>IF(AD189&gt;3, "Prefers Discount", "Discount Indifferent")</f>
        <v>Discount Indifferent</v>
      </c>
      <c r="AF189">
        <v>11</v>
      </c>
      <c r="AG189">
        <v>4</v>
      </c>
      <c r="AH189">
        <v>2</v>
      </c>
      <c r="AI189" t="str">
        <f>INDEX($AF$1:$AH$1,MATCH(MAX(AF189:AH189),AF189:AH189,0))</f>
        <v>Store_Orders</v>
      </c>
      <c r="AJ189">
        <v>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f>SUM(AK189:AO189)</f>
        <v>0</v>
      </c>
      <c r="AQ189" t="s">
        <v>67</v>
      </c>
      <c r="AR189">
        <v>0</v>
      </c>
      <c r="AS189" t="str">
        <f>IF(OR(AK189&gt;0, AL189&gt;0, AM189&gt;0, AN189&gt;0, AO189&gt;0), "Converted", "Not Converted")</f>
        <v>Not Converted</v>
      </c>
      <c r="AT189">
        <v>0</v>
      </c>
      <c r="AU189">
        <v>3</v>
      </c>
      <c r="AV189">
        <v>11</v>
      </c>
      <c r="AW189">
        <f>IF(Z189&gt;607, 4, 0)</f>
        <v>4</v>
      </c>
      <c r="AX189">
        <f>IF(AA189&gt;0.1497, 3, 0)</f>
        <v>3</v>
      </c>
      <c r="AY189">
        <f>IF(P189&gt;4031, 2, 0)</f>
        <v>0</v>
      </c>
      <c r="AZ189">
        <f>IF(H189&gt;51934.91, 1, 0)</f>
        <v>1</v>
      </c>
      <c r="BA189">
        <f>SUM(AW189:AZ189)</f>
        <v>8</v>
      </c>
      <c r="BB189" t="str">
        <f>VLOOKUP(BA189,'Standard Deviations'!$L$1:$M$11,2,TRUE)</f>
        <v>Platinum</v>
      </c>
    </row>
    <row r="190" spans="1:54" hidden="1">
      <c r="A190">
        <v>10673</v>
      </c>
      <c r="B190">
        <v>1976</v>
      </c>
      <c r="C190">
        <f>2024-B190</f>
        <v>48</v>
      </c>
      <c r="D190" t="str">
        <f>VLOOKUP(B190,Reference!$A$1:$B$125, 2)</f>
        <v>Gen X</v>
      </c>
      <c r="E190" t="s">
        <v>68</v>
      </c>
      <c r="F190" t="str">
        <f>IF(E190="High School", "No College", "College")</f>
        <v>College</v>
      </c>
      <c r="G190" t="s">
        <v>55</v>
      </c>
      <c r="H190">
        <v>68397</v>
      </c>
      <c r="I190">
        <v>68397</v>
      </c>
      <c r="J190" s="4" t="s">
        <v>61</v>
      </c>
      <c r="K190">
        <v>0</v>
      </c>
      <c r="L190">
        <v>1</v>
      </c>
      <c r="M190" t="str">
        <f>IF(OR(K190&gt;0, L190&gt;0), "Parent", "Not Parent")</f>
        <v>Parent</v>
      </c>
      <c r="N190" t="s">
        <v>198</v>
      </c>
      <c r="O190" s="8">
        <v>41916</v>
      </c>
      <c r="P190" s="9">
        <f>O190-N190</f>
        <v>321</v>
      </c>
      <c r="Q190">
        <v>6</v>
      </c>
      <c r="R190" s="9">
        <f>P190-Q190</f>
        <v>315</v>
      </c>
      <c r="S190" s="8">
        <f>O190-R190</f>
        <v>41601</v>
      </c>
      <c r="T190">
        <v>760</v>
      </c>
      <c r="U190">
        <v>80</v>
      </c>
      <c r="V190">
        <v>466</v>
      </c>
      <c r="W190">
        <v>17</v>
      </c>
      <c r="X190">
        <v>13</v>
      </c>
      <c r="Y190">
        <v>80</v>
      </c>
      <c r="Z190">
        <v>1416</v>
      </c>
      <c r="AA190">
        <f>Z190/P190</f>
        <v>4.4112149532710276</v>
      </c>
      <c r="AB190" s="11" t="s">
        <v>146</v>
      </c>
      <c r="AC190" t="s">
        <v>59</v>
      </c>
      <c r="AD190">
        <v>1</v>
      </c>
      <c r="AE190" t="str">
        <f>IF(AD190&gt;3, "Prefers Discount", "Discount Indifferent")</f>
        <v>Discount Indifferent</v>
      </c>
      <c r="AF190">
        <v>5</v>
      </c>
      <c r="AG190">
        <v>6</v>
      </c>
      <c r="AH190">
        <v>9</v>
      </c>
      <c r="AI190" t="str">
        <f>INDEX($AF$1:$AH$1,MATCH(MAX(AF190:AH190),AF190:AH190,0))</f>
        <v>Catalog_Orders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f>SUM(AK190:AO190)</f>
        <v>0</v>
      </c>
      <c r="AQ190" t="s">
        <v>67</v>
      </c>
      <c r="AR190">
        <v>0</v>
      </c>
      <c r="AS190" t="str">
        <f>IF(OR(AK190&gt;0, AL190&gt;0, AM190&gt;0, AN190&gt;0, AO190&gt;0), "Converted", "Not Converted")</f>
        <v>Not Converted</v>
      </c>
      <c r="AT190">
        <v>0</v>
      </c>
      <c r="AU190">
        <v>3</v>
      </c>
      <c r="AV190">
        <v>11</v>
      </c>
      <c r="AW190">
        <f>IF(Z190&gt;607, 4, 0)</f>
        <v>4</v>
      </c>
      <c r="AX190">
        <f>IF(AA190&gt;0.1497, 3, 0)</f>
        <v>3</v>
      </c>
      <c r="AY190">
        <f>IF(P190&gt;4031, 2, 0)</f>
        <v>0</v>
      </c>
      <c r="AZ190">
        <f>IF(H190&gt;51934.91, 1, 0)</f>
        <v>1</v>
      </c>
      <c r="BA190">
        <f>SUM(AW190:AZ190)</f>
        <v>8</v>
      </c>
      <c r="BB190" t="str">
        <f>VLOOKUP(BA190,'Standard Deviations'!$L$1:$M$11,2,TRUE)</f>
        <v>Platinum</v>
      </c>
    </row>
    <row r="191" spans="1:54">
      <c r="A191">
        <v>3428</v>
      </c>
      <c r="B191">
        <v>1991</v>
      </c>
      <c r="C191">
        <f>2024-B191</f>
        <v>33</v>
      </c>
      <c r="D191" t="str">
        <f>VLOOKUP(B191,Reference!$A$1:$B$125, 2)</f>
        <v>Millennials</v>
      </c>
      <c r="E191" t="s">
        <v>68</v>
      </c>
      <c r="F191" t="str">
        <f>IF(E191="High School", "No College", "College")</f>
        <v>College</v>
      </c>
      <c r="G191" t="s">
        <v>65</v>
      </c>
      <c r="H191">
        <v>68682</v>
      </c>
      <c r="I191">
        <v>68682</v>
      </c>
      <c r="J191" s="4" t="s">
        <v>61</v>
      </c>
      <c r="K191">
        <v>0</v>
      </c>
      <c r="L191">
        <v>0</v>
      </c>
      <c r="M191" t="str">
        <f>IF(OR(K191&gt;0, L191&gt;0), "Parent", "Not Parent")</f>
        <v>Not Parent</v>
      </c>
      <c r="N191" t="s">
        <v>199</v>
      </c>
      <c r="O191" s="8">
        <v>41916</v>
      </c>
      <c r="P191" s="9">
        <f>O191-N191</f>
        <v>363</v>
      </c>
      <c r="Q191">
        <v>56</v>
      </c>
      <c r="R191" s="9">
        <f>P191-Q191</f>
        <v>307</v>
      </c>
      <c r="S191" s="8">
        <f>O191-R191</f>
        <v>41609</v>
      </c>
      <c r="T191">
        <v>919</v>
      </c>
      <c r="U191">
        <v>0</v>
      </c>
      <c r="V191">
        <v>505</v>
      </c>
      <c r="W191">
        <v>99</v>
      </c>
      <c r="X191">
        <v>30</v>
      </c>
      <c r="Y191">
        <v>45</v>
      </c>
      <c r="Z191">
        <v>1598</v>
      </c>
      <c r="AA191">
        <f>Z191/P191</f>
        <v>4.4022038567493116</v>
      </c>
      <c r="AB191" s="14" t="s">
        <v>146</v>
      </c>
      <c r="AC191" s="13" t="s">
        <v>63</v>
      </c>
      <c r="AD191">
        <v>1</v>
      </c>
      <c r="AE191" t="str">
        <f>IF(AD191&gt;3, "Prefers Discount", "Discount Indifferent")</f>
        <v>Discount Indifferent</v>
      </c>
      <c r="AF191">
        <v>10</v>
      </c>
      <c r="AG191">
        <v>4</v>
      </c>
      <c r="AH191">
        <v>9</v>
      </c>
      <c r="AI191" t="str">
        <f>INDEX($AF$1:$AH$1,MATCH(MAX(AF191:AH191),AF191:AH191,0))</f>
        <v>Store_Orders</v>
      </c>
      <c r="AJ191">
        <v>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f>SUM(AK191:AO191)</f>
        <v>0</v>
      </c>
      <c r="AQ191" t="s">
        <v>67</v>
      </c>
      <c r="AR191">
        <v>0</v>
      </c>
      <c r="AS191" t="str">
        <f>IF(OR(AK191&gt;0, AL191&gt;0, AM191&gt;0, AN191&gt;0, AO191&gt;0), "Converted", "Not Converted")</f>
        <v>Not Converted</v>
      </c>
      <c r="AT191">
        <v>0</v>
      </c>
      <c r="AU191">
        <v>3</v>
      </c>
      <c r="AV191">
        <v>11</v>
      </c>
      <c r="AW191">
        <f>IF(Z191&gt;607, 4, 0)</f>
        <v>4</v>
      </c>
      <c r="AX191">
        <f>IF(AA191&gt;0.1497, 3, 0)</f>
        <v>3</v>
      </c>
      <c r="AY191">
        <f>IF(P191&gt;4031, 2, 0)</f>
        <v>0</v>
      </c>
      <c r="AZ191">
        <f>IF(H191&gt;51934.91, 1, 0)</f>
        <v>1</v>
      </c>
      <c r="BA191">
        <f>SUM(AW191:AZ191)</f>
        <v>8</v>
      </c>
      <c r="BB191" t="str">
        <f>VLOOKUP(BA191,'Standard Deviations'!$L$1:$M$11,2,TRUE)</f>
        <v>Platinum</v>
      </c>
    </row>
    <row r="192" spans="1:54">
      <c r="A192">
        <v>4500</v>
      </c>
      <c r="B192">
        <v>1991</v>
      </c>
      <c r="C192">
        <f>2024-B192</f>
        <v>33</v>
      </c>
      <c r="D192" t="str">
        <f>VLOOKUP(B192,Reference!$A$1:$B$125, 2)</f>
        <v>Millennials</v>
      </c>
      <c r="E192" t="s">
        <v>68</v>
      </c>
      <c r="F192" t="str">
        <f>IF(E192="High School", "No College", "College")</f>
        <v>College</v>
      </c>
      <c r="G192" t="s">
        <v>65</v>
      </c>
      <c r="H192">
        <v>68682</v>
      </c>
      <c r="I192">
        <v>68682</v>
      </c>
      <c r="J192" s="4" t="s">
        <v>61</v>
      </c>
      <c r="K192">
        <v>0</v>
      </c>
      <c r="L192">
        <v>0</v>
      </c>
      <c r="M192" t="str">
        <f>IF(OR(K192&gt;0, L192&gt;0), "Parent", "Not Parent")</f>
        <v>Not Parent</v>
      </c>
      <c r="N192" t="s">
        <v>199</v>
      </c>
      <c r="O192" s="8">
        <v>41916</v>
      </c>
      <c r="P192" s="9">
        <f>O192-N192</f>
        <v>363</v>
      </c>
      <c r="Q192">
        <v>56</v>
      </c>
      <c r="R192" s="9">
        <f>P192-Q192</f>
        <v>307</v>
      </c>
      <c r="S192" s="8">
        <f>O192-R192</f>
        <v>41609</v>
      </c>
      <c r="T192">
        <v>919</v>
      </c>
      <c r="U192">
        <v>0</v>
      </c>
      <c r="V192">
        <v>505</v>
      </c>
      <c r="W192">
        <v>99</v>
      </c>
      <c r="X192">
        <v>30</v>
      </c>
      <c r="Y192">
        <v>45</v>
      </c>
      <c r="Z192">
        <v>1598</v>
      </c>
      <c r="AA192">
        <f>Z192/P192</f>
        <v>4.4022038567493116</v>
      </c>
      <c r="AB192" s="14" t="s">
        <v>146</v>
      </c>
      <c r="AC192" s="13" t="s">
        <v>63</v>
      </c>
      <c r="AD192">
        <v>1</v>
      </c>
      <c r="AE192" t="str">
        <f>IF(AD192&gt;3, "Prefers Discount", "Discount Indifferent")</f>
        <v>Discount Indifferent</v>
      </c>
      <c r="AF192">
        <v>10</v>
      </c>
      <c r="AG192">
        <v>4</v>
      </c>
      <c r="AH192">
        <v>9</v>
      </c>
      <c r="AI192" t="str">
        <f>INDEX($AF$1:$AH$1,MATCH(MAX(AF192:AH192),AF192:AH192,0))</f>
        <v>Store_Orders</v>
      </c>
      <c r="AJ192">
        <v>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f>SUM(AK192:AO192)</f>
        <v>0</v>
      </c>
      <c r="AQ192" t="s">
        <v>67</v>
      </c>
      <c r="AR192">
        <v>0</v>
      </c>
      <c r="AS192" t="str">
        <f>IF(OR(AK192&gt;0, AL192&gt;0, AM192&gt;0, AN192&gt;0, AO192&gt;0), "Converted", "Not Converted")</f>
        <v>Not Converted</v>
      </c>
      <c r="AT192">
        <v>0</v>
      </c>
      <c r="AU192">
        <v>3</v>
      </c>
      <c r="AV192">
        <v>11</v>
      </c>
      <c r="AW192">
        <f>IF(Z192&gt;607, 4, 0)</f>
        <v>4</v>
      </c>
      <c r="AX192">
        <f>IF(AA192&gt;0.1497, 3, 0)</f>
        <v>3</v>
      </c>
      <c r="AY192">
        <f>IF(P192&gt;4031, 2, 0)</f>
        <v>0</v>
      </c>
      <c r="AZ192">
        <f>IF(H192&gt;51934.91, 1, 0)</f>
        <v>1</v>
      </c>
      <c r="BA192">
        <f>SUM(AW192:AZ192)</f>
        <v>8</v>
      </c>
      <c r="BB192" t="str">
        <f>VLOOKUP(BA192,'Standard Deviations'!$L$1:$M$11,2,TRUE)</f>
        <v>Platinum</v>
      </c>
    </row>
    <row r="193" spans="1:54">
      <c r="A193">
        <v>4597</v>
      </c>
      <c r="B193">
        <v>1970</v>
      </c>
      <c r="C193">
        <f>2024-B193</f>
        <v>54</v>
      </c>
      <c r="D193" t="str">
        <f>VLOOKUP(B193,Reference!$A$1:$B$125, 2)</f>
        <v>Gen X</v>
      </c>
      <c r="E193" t="s">
        <v>68</v>
      </c>
      <c r="F193" t="str">
        <f>IF(E193="High School", "No College", "College")</f>
        <v>College</v>
      </c>
      <c r="G193" t="s">
        <v>65</v>
      </c>
      <c r="H193">
        <v>82072</v>
      </c>
      <c r="I193">
        <v>82072</v>
      </c>
      <c r="J193" s="4" t="s">
        <v>56</v>
      </c>
      <c r="K193">
        <v>0</v>
      </c>
      <c r="L193">
        <v>0</v>
      </c>
      <c r="M193" t="str">
        <f>IF(OR(K193&gt;0, L193&gt;0), "Parent", "Not Parent")</f>
        <v>Not Parent</v>
      </c>
      <c r="N193" t="s">
        <v>200</v>
      </c>
      <c r="O193" s="8">
        <v>41916</v>
      </c>
      <c r="P193" s="9">
        <f>O193-N193</f>
        <v>459</v>
      </c>
      <c r="Q193">
        <v>67</v>
      </c>
      <c r="R193" s="9">
        <f>P193-Q193</f>
        <v>392</v>
      </c>
      <c r="S193" s="8">
        <f>O193-R193</f>
        <v>41524</v>
      </c>
      <c r="T193">
        <v>889</v>
      </c>
      <c r="U193">
        <v>55</v>
      </c>
      <c r="V193">
        <v>685</v>
      </c>
      <c r="W193">
        <v>168</v>
      </c>
      <c r="X193">
        <v>92</v>
      </c>
      <c r="Y193">
        <v>129</v>
      </c>
      <c r="Z193">
        <v>2018</v>
      </c>
      <c r="AA193">
        <f>Z193/P193</f>
        <v>4.3965141612200433</v>
      </c>
      <c r="AB193" s="14" t="s">
        <v>146</v>
      </c>
      <c r="AC193" s="13" t="s">
        <v>63</v>
      </c>
      <c r="AD193">
        <v>1</v>
      </c>
      <c r="AE193" t="str">
        <f>IF(AD193&gt;3, "Prefers Discount", "Discount Indifferent")</f>
        <v>Discount Indifferent</v>
      </c>
      <c r="AF193">
        <v>13</v>
      </c>
      <c r="AG193">
        <v>3</v>
      </c>
      <c r="AH193">
        <v>2</v>
      </c>
      <c r="AI193" t="str">
        <f>INDEX($AF$1:$AH$1,MATCH(MAX(AF193:AH193),AF193:AH193,0))</f>
        <v>Store_Orders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f>SUM(AK193:AO193)</f>
        <v>0</v>
      </c>
      <c r="AQ193" t="s">
        <v>67</v>
      </c>
      <c r="AR193">
        <v>0</v>
      </c>
      <c r="AS193" t="str">
        <f>IF(OR(AK193&gt;0, AL193&gt;0, AM193&gt;0, AN193&gt;0, AO193&gt;0), "Converted", "Not Converted")</f>
        <v>Not Converted</v>
      </c>
      <c r="AT193">
        <v>0</v>
      </c>
      <c r="AU193">
        <v>3</v>
      </c>
      <c r="AV193">
        <v>11</v>
      </c>
      <c r="AW193">
        <f>IF(Z193&gt;607, 4, 0)</f>
        <v>4</v>
      </c>
      <c r="AX193">
        <f>IF(AA193&gt;0.1497, 3, 0)</f>
        <v>3</v>
      </c>
      <c r="AY193">
        <f>IF(P193&gt;4031, 2, 0)</f>
        <v>0</v>
      </c>
      <c r="AZ193">
        <f>IF(H193&gt;51934.91, 1, 0)</f>
        <v>1</v>
      </c>
      <c r="BA193">
        <f>SUM(AW193:AZ193)</f>
        <v>8</v>
      </c>
      <c r="BB193" t="str">
        <f>VLOOKUP(BA193,'Standard Deviations'!$L$1:$M$11,2,TRUE)</f>
        <v>Platinum</v>
      </c>
    </row>
    <row r="194" spans="1:54">
      <c r="A194">
        <v>4789</v>
      </c>
      <c r="B194">
        <v>1953</v>
      </c>
      <c r="C194">
        <f>2024-B194</f>
        <v>71</v>
      </c>
      <c r="D194" t="str">
        <f>VLOOKUP(B194,Reference!$A$1:$B$125, 2)</f>
        <v>Boomers</v>
      </c>
      <c r="E194" t="s">
        <v>54</v>
      </c>
      <c r="F194" t="str">
        <f>IF(E194="High School", "No College", "College")</f>
        <v>College</v>
      </c>
      <c r="G194" t="s">
        <v>65</v>
      </c>
      <c r="H194">
        <v>80812</v>
      </c>
      <c r="I194">
        <v>80812</v>
      </c>
      <c r="J194" s="4" t="s">
        <v>56</v>
      </c>
      <c r="K194">
        <v>0</v>
      </c>
      <c r="L194">
        <v>0</v>
      </c>
      <c r="M194" t="str">
        <f>IF(OR(K194&gt;0, L194&gt;0), "Parent", "Not Parent")</f>
        <v>Not Parent</v>
      </c>
      <c r="N194" t="s">
        <v>201</v>
      </c>
      <c r="O194" s="8">
        <v>41916</v>
      </c>
      <c r="P194" s="9">
        <f>O194-N194</f>
        <v>382</v>
      </c>
      <c r="Q194">
        <v>95</v>
      </c>
      <c r="R194" s="9">
        <f>P194-Q194</f>
        <v>287</v>
      </c>
      <c r="S194" s="8">
        <f>O194-R194</f>
        <v>41629</v>
      </c>
      <c r="T194">
        <v>769</v>
      </c>
      <c r="U194">
        <v>22</v>
      </c>
      <c r="V194">
        <v>500</v>
      </c>
      <c r="W194">
        <v>210</v>
      </c>
      <c r="X194">
        <v>143</v>
      </c>
      <c r="Y194">
        <v>33</v>
      </c>
      <c r="Z194">
        <v>1677</v>
      </c>
      <c r="AA194">
        <f>Z194/P194</f>
        <v>4.3900523560209423</v>
      </c>
      <c r="AB194" s="14" t="s">
        <v>146</v>
      </c>
      <c r="AC194" s="13" t="s">
        <v>63</v>
      </c>
      <c r="AD194">
        <v>1</v>
      </c>
      <c r="AE194" t="str">
        <f>IF(AD194&gt;3, "Prefers Discount", "Discount Indifferent")</f>
        <v>Discount Indifferent</v>
      </c>
      <c r="AF194">
        <v>5</v>
      </c>
      <c r="AG194">
        <v>4</v>
      </c>
      <c r="AH194">
        <v>8</v>
      </c>
      <c r="AI194" t="str">
        <f>INDEX($AF$1:$AH$1,MATCH(MAX(AF194:AH194),AF194:AH194,0))</f>
        <v>Catalog_Orders</v>
      </c>
      <c r="AJ194">
        <v>2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f>SUM(AK194:AO194)</f>
        <v>3</v>
      </c>
      <c r="AQ194" t="str">
        <f>INDEX($AK$1:$AO$1,MATCH(MAX(AK194:AO194),AK194:AO194,0))</f>
        <v>Converted_on_Camp1</v>
      </c>
      <c r="AR194">
        <v>1</v>
      </c>
      <c r="AS194" t="str">
        <f>IF(OR(AK194&gt;0, AL194&gt;0, AM194&gt;0, AN194&gt;0, AO194&gt;0), "Converted", "Not Converted")</f>
        <v>Converted</v>
      </c>
      <c r="AT194">
        <v>0</v>
      </c>
      <c r="AU194">
        <v>3</v>
      </c>
      <c r="AV194">
        <v>11</v>
      </c>
      <c r="AW194">
        <f>IF(Z194&gt;607, 4, 0)</f>
        <v>4</v>
      </c>
      <c r="AX194">
        <f>IF(AA194&gt;0.1497, 3, 0)</f>
        <v>3</v>
      </c>
      <c r="AY194">
        <f>IF(P194&gt;4031, 2, 0)</f>
        <v>0</v>
      </c>
      <c r="AZ194">
        <f>IF(H194&gt;51934.91, 1, 0)</f>
        <v>1</v>
      </c>
      <c r="BA194">
        <f>SUM(AW194:AZ194)</f>
        <v>8</v>
      </c>
      <c r="BB194" t="str">
        <f>VLOOKUP(BA194,'Standard Deviations'!$L$1:$M$11,2,TRUE)</f>
        <v>Platinum</v>
      </c>
    </row>
    <row r="195" spans="1:54" hidden="1">
      <c r="A195">
        <v>2930</v>
      </c>
      <c r="B195">
        <v>1978</v>
      </c>
      <c r="C195">
        <f>2024-B195</f>
        <v>46</v>
      </c>
      <c r="D195" t="str">
        <f>VLOOKUP(B195,Reference!$A$1:$B$125, 2)</f>
        <v>Gen X</v>
      </c>
      <c r="E195" t="s">
        <v>64</v>
      </c>
      <c r="F195" t="str">
        <f>IF(E195="High School", "No College", "College")</f>
        <v>College</v>
      </c>
      <c r="G195" t="s">
        <v>60</v>
      </c>
      <c r="H195">
        <v>68092</v>
      </c>
      <c r="I195">
        <v>68092</v>
      </c>
      <c r="J195" s="4" t="s">
        <v>61</v>
      </c>
      <c r="K195">
        <v>0</v>
      </c>
      <c r="L195">
        <v>0</v>
      </c>
      <c r="M195" t="str">
        <f>IF(OR(K195&gt;0, L195&gt;0), "Parent", "Not Parent")</f>
        <v>Not Parent</v>
      </c>
      <c r="N195" t="s">
        <v>134</v>
      </c>
      <c r="O195" s="8">
        <v>41916</v>
      </c>
      <c r="P195" s="9">
        <f>O195-N195</f>
        <v>292</v>
      </c>
      <c r="Q195">
        <v>7</v>
      </c>
      <c r="R195" s="9">
        <f>P195-Q195</f>
        <v>285</v>
      </c>
      <c r="S195" s="8">
        <f>O195-R195</f>
        <v>41631</v>
      </c>
      <c r="T195">
        <v>852</v>
      </c>
      <c r="U195">
        <v>60</v>
      </c>
      <c r="V195">
        <v>207</v>
      </c>
      <c r="W195">
        <v>78</v>
      </c>
      <c r="X195">
        <v>36</v>
      </c>
      <c r="Y195">
        <v>48</v>
      </c>
      <c r="Z195">
        <v>1281</v>
      </c>
      <c r="AA195">
        <f>Z195/P195</f>
        <v>4.3869863013698627</v>
      </c>
      <c r="AB195" s="11" t="s">
        <v>146</v>
      </c>
      <c r="AC195" t="s">
        <v>59</v>
      </c>
      <c r="AD195">
        <v>2</v>
      </c>
      <c r="AE195" t="str">
        <f>IF(AD195&gt;3, "Prefers Discount", "Discount Indifferent")</f>
        <v>Discount Indifferent</v>
      </c>
      <c r="AF195">
        <v>10</v>
      </c>
      <c r="AG195">
        <v>2</v>
      </c>
      <c r="AH195">
        <v>6</v>
      </c>
      <c r="AI195" t="str">
        <f>INDEX($AF$1:$AH$1,MATCH(MAX(AF195:AH195),AF195:AH195,0))</f>
        <v>Store_Orders</v>
      </c>
      <c r="AJ195">
        <v>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f>SUM(AK195:AO195)</f>
        <v>0</v>
      </c>
      <c r="AQ195" t="s">
        <v>67</v>
      </c>
      <c r="AR195">
        <v>0</v>
      </c>
      <c r="AS195" t="str">
        <f>IF(OR(AK195&gt;0, AL195&gt;0, AM195&gt;0, AN195&gt;0, AO195&gt;0), "Converted", "Not Converted")</f>
        <v>Not Converted</v>
      </c>
      <c r="AT195">
        <v>0</v>
      </c>
      <c r="AU195">
        <v>3</v>
      </c>
      <c r="AV195">
        <v>11</v>
      </c>
      <c r="AW195">
        <f>IF(Z195&gt;607, 4, 0)</f>
        <v>4</v>
      </c>
      <c r="AX195">
        <f>IF(AA195&gt;0.1497, 3, 0)</f>
        <v>3</v>
      </c>
      <c r="AY195">
        <f>IF(P195&gt;4031, 2, 0)</f>
        <v>0</v>
      </c>
      <c r="AZ195">
        <f>IF(H195&gt;51934.91, 1, 0)</f>
        <v>1</v>
      </c>
      <c r="BA195">
        <f>SUM(AW195:AZ195)</f>
        <v>8</v>
      </c>
      <c r="BB195" t="str">
        <f>VLOOKUP(BA195,'Standard Deviations'!$L$1:$M$11,2,TRUE)</f>
        <v>Platinum</v>
      </c>
    </row>
    <row r="196" spans="1:54">
      <c r="A196">
        <v>6086</v>
      </c>
      <c r="B196">
        <v>1955</v>
      </c>
      <c r="C196">
        <f>2024-B196</f>
        <v>69</v>
      </c>
      <c r="D196" t="str">
        <f>VLOOKUP(B196,Reference!$A$1:$B$125, 2)</f>
        <v>Boomers</v>
      </c>
      <c r="E196" t="s">
        <v>54</v>
      </c>
      <c r="F196" t="str">
        <f>IF(E196="High School", "No College", "College")</f>
        <v>College</v>
      </c>
      <c r="G196" t="s">
        <v>55</v>
      </c>
      <c r="H196">
        <v>80395</v>
      </c>
      <c r="I196">
        <v>80395</v>
      </c>
      <c r="J196" s="4" t="s">
        <v>56</v>
      </c>
      <c r="K196">
        <v>0</v>
      </c>
      <c r="L196">
        <v>0</v>
      </c>
      <c r="M196" t="str">
        <f>IF(OR(K196&gt;0, L196&gt;0), "Parent", "Not Parent")</f>
        <v>Not Parent</v>
      </c>
      <c r="N196" t="s">
        <v>180</v>
      </c>
      <c r="O196" s="8">
        <v>41916</v>
      </c>
      <c r="P196" s="9">
        <f>O196-N196</f>
        <v>315</v>
      </c>
      <c r="Q196">
        <v>62</v>
      </c>
      <c r="R196" s="9">
        <f>P196-Q196</f>
        <v>253</v>
      </c>
      <c r="S196" s="8">
        <f>O196-R196</f>
        <v>41663</v>
      </c>
      <c r="T196">
        <v>445</v>
      </c>
      <c r="U196">
        <v>25</v>
      </c>
      <c r="V196">
        <v>706</v>
      </c>
      <c r="W196">
        <v>80</v>
      </c>
      <c r="X196">
        <v>76</v>
      </c>
      <c r="Y196">
        <v>48</v>
      </c>
      <c r="Z196">
        <v>1380</v>
      </c>
      <c r="AA196">
        <f>Z196/P196</f>
        <v>4.3809523809523814</v>
      </c>
      <c r="AB196" s="14" t="s">
        <v>146</v>
      </c>
      <c r="AC196" s="13" t="s">
        <v>63</v>
      </c>
      <c r="AD196">
        <v>1</v>
      </c>
      <c r="AE196" t="str">
        <f>IF(AD196&gt;3, "Prefers Discount", "Discount Indifferent")</f>
        <v>Discount Indifferent</v>
      </c>
      <c r="AF196">
        <v>12</v>
      </c>
      <c r="AG196">
        <v>6</v>
      </c>
      <c r="AH196">
        <v>5</v>
      </c>
      <c r="AI196" t="str">
        <f>INDEX($AF$1:$AH$1,MATCH(MAX(AF196:AH196),AF196:AH196,0))</f>
        <v>Store_Orders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f>SUM(AK196:AO196)</f>
        <v>1</v>
      </c>
      <c r="AQ196" t="str">
        <f>INDEX($AK$1:$AO$1,MATCH(MAX(AK196:AO196),AK196:AO196,0))</f>
        <v>Converted_on_Camp1</v>
      </c>
      <c r="AR196">
        <v>1</v>
      </c>
      <c r="AS196" t="str">
        <f>IF(OR(AK196&gt;0, AL196&gt;0, AM196&gt;0, AN196&gt;0, AO196&gt;0), "Converted", "Not Converted")</f>
        <v>Converted</v>
      </c>
      <c r="AT196">
        <v>0</v>
      </c>
      <c r="AU196">
        <v>3</v>
      </c>
      <c r="AV196">
        <v>11</v>
      </c>
      <c r="AW196">
        <f>IF(Z196&gt;607, 4, 0)</f>
        <v>4</v>
      </c>
      <c r="AX196">
        <f>IF(AA196&gt;0.1497, 3, 0)</f>
        <v>3</v>
      </c>
      <c r="AY196">
        <f>IF(P196&gt;4031, 2, 0)</f>
        <v>0</v>
      </c>
      <c r="AZ196">
        <f>IF(H196&gt;51934.91, 1, 0)</f>
        <v>1</v>
      </c>
      <c r="BA196">
        <f>SUM(AW196:AZ196)</f>
        <v>8</v>
      </c>
      <c r="BB196" t="str">
        <f>VLOOKUP(BA196,'Standard Deviations'!$L$1:$M$11,2,TRUE)</f>
        <v>Platinum</v>
      </c>
    </row>
    <row r="197" spans="1:54" hidden="1">
      <c r="A197">
        <v>10652</v>
      </c>
      <c r="B197">
        <v>1957</v>
      </c>
      <c r="C197">
        <f>2024-B197</f>
        <v>67</v>
      </c>
      <c r="D197" t="str">
        <f>VLOOKUP(B197,Reference!$A$1:$B$125, 2)</f>
        <v>Boomers</v>
      </c>
      <c r="E197" t="s">
        <v>64</v>
      </c>
      <c r="F197" t="str">
        <f>IF(E197="High School", "No College", "College")</f>
        <v>College</v>
      </c>
      <c r="G197" t="s">
        <v>65</v>
      </c>
      <c r="H197">
        <v>65487</v>
      </c>
      <c r="I197">
        <v>65487</v>
      </c>
      <c r="J197" s="4" t="s">
        <v>61</v>
      </c>
      <c r="K197">
        <v>0</v>
      </c>
      <c r="L197">
        <v>0</v>
      </c>
      <c r="M197" t="str">
        <f>IF(OR(K197&gt;0, L197&gt;0), "Parent", "Not Parent")</f>
        <v>Not Parent</v>
      </c>
      <c r="N197" t="s">
        <v>202</v>
      </c>
      <c r="O197" s="8">
        <v>41916</v>
      </c>
      <c r="P197" s="9">
        <f>O197-N197</f>
        <v>267</v>
      </c>
      <c r="Q197">
        <v>48</v>
      </c>
      <c r="R197" s="9">
        <f>P197-Q197</f>
        <v>219</v>
      </c>
      <c r="S197" s="8">
        <f>O197-R197</f>
        <v>41697</v>
      </c>
      <c r="T197">
        <v>240</v>
      </c>
      <c r="U197">
        <v>67</v>
      </c>
      <c r="V197">
        <v>500</v>
      </c>
      <c r="W197">
        <v>199</v>
      </c>
      <c r="X197">
        <v>0</v>
      </c>
      <c r="Y197">
        <v>163</v>
      </c>
      <c r="Z197">
        <v>1169</v>
      </c>
      <c r="AA197">
        <f>Z197/P197</f>
        <v>4.3782771535580522</v>
      </c>
      <c r="AB197" s="11" t="s">
        <v>146</v>
      </c>
      <c r="AC197" t="s">
        <v>59</v>
      </c>
      <c r="AD197">
        <v>3</v>
      </c>
      <c r="AE197" t="str">
        <f>IF(AD197&gt;3, "Prefers Discount", "Discount Indifferent")</f>
        <v>Discount Indifferent</v>
      </c>
      <c r="AF197">
        <v>6</v>
      </c>
      <c r="AG197">
        <v>3</v>
      </c>
      <c r="AH197">
        <v>5</v>
      </c>
      <c r="AI197" t="str">
        <f>INDEX($AF$1:$AH$1,MATCH(MAX(AF197:AH197),AF197:AH197,0))</f>
        <v>Store_Orders</v>
      </c>
      <c r="AJ197">
        <v>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f>SUM(AK197:AO197)</f>
        <v>0</v>
      </c>
      <c r="AQ197" t="s">
        <v>67</v>
      </c>
      <c r="AR197">
        <v>0</v>
      </c>
      <c r="AS197" t="str">
        <f>IF(OR(AK197&gt;0, AL197&gt;0, AM197&gt;0, AN197&gt;0, AO197&gt;0), "Converted", "Not Converted")</f>
        <v>Not Converted</v>
      </c>
      <c r="AT197">
        <v>0</v>
      </c>
      <c r="AU197">
        <v>3</v>
      </c>
      <c r="AV197">
        <v>11</v>
      </c>
      <c r="AW197">
        <f>IF(Z197&gt;607, 4, 0)</f>
        <v>4</v>
      </c>
      <c r="AX197">
        <f>IF(AA197&gt;0.1497, 3, 0)</f>
        <v>3</v>
      </c>
      <c r="AY197">
        <f>IF(P197&gt;4031, 2, 0)</f>
        <v>0</v>
      </c>
      <c r="AZ197">
        <f>IF(H197&gt;51934.91, 1, 0)</f>
        <v>1</v>
      </c>
      <c r="BA197">
        <f>SUM(AW197:AZ197)</f>
        <v>8</v>
      </c>
      <c r="BB197" t="str">
        <f>VLOOKUP(BA197,'Standard Deviations'!$L$1:$M$11,2,TRUE)</f>
        <v>Platinum</v>
      </c>
    </row>
    <row r="198" spans="1:54" hidden="1">
      <c r="A198">
        <v>1215</v>
      </c>
      <c r="B198">
        <v>1978</v>
      </c>
      <c r="C198">
        <f>2024-B198</f>
        <v>46</v>
      </c>
      <c r="D198" t="str">
        <f>VLOOKUP(B198,Reference!$A$1:$B$125, 2)</f>
        <v>Gen X</v>
      </c>
      <c r="E198" t="s">
        <v>54</v>
      </c>
      <c r="F198" t="str">
        <f>IF(E198="High School", "No College", "College")</f>
        <v>College</v>
      </c>
      <c r="G198" t="s">
        <v>65</v>
      </c>
      <c r="H198">
        <v>70440</v>
      </c>
      <c r="I198">
        <v>70440</v>
      </c>
      <c r="J198" s="4" t="s">
        <v>61</v>
      </c>
      <c r="K198">
        <v>0</v>
      </c>
      <c r="L198">
        <v>0</v>
      </c>
      <c r="M198" t="str">
        <f>IF(OR(K198&gt;0, L198&gt;0), "Parent", "Not Parent")</f>
        <v>Not Parent</v>
      </c>
      <c r="N198" t="s">
        <v>169</v>
      </c>
      <c r="O198" s="8">
        <v>41916</v>
      </c>
      <c r="P198" s="9">
        <f>O198-N198</f>
        <v>361</v>
      </c>
      <c r="Q198">
        <v>49</v>
      </c>
      <c r="R198" s="9">
        <f>P198-Q198</f>
        <v>312</v>
      </c>
      <c r="S198" s="8">
        <f>O198-R198</f>
        <v>41604</v>
      </c>
      <c r="T198">
        <v>690</v>
      </c>
      <c r="U198">
        <v>117</v>
      </c>
      <c r="V198">
        <v>499</v>
      </c>
      <c r="W198">
        <v>76</v>
      </c>
      <c r="X198">
        <v>102</v>
      </c>
      <c r="Y198">
        <v>88</v>
      </c>
      <c r="Z198">
        <v>1572</v>
      </c>
      <c r="AA198">
        <f>Z198/P198</f>
        <v>4.3545706371191137</v>
      </c>
      <c r="AB198" s="11" t="s">
        <v>146</v>
      </c>
      <c r="AC198" t="s">
        <v>59</v>
      </c>
      <c r="AD198">
        <v>1</v>
      </c>
      <c r="AE198" t="str">
        <f>IF(AD198&gt;3, "Prefers Discount", "Discount Indifferent")</f>
        <v>Discount Indifferent</v>
      </c>
      <c r="AF198">
        <v>7</v>
      </c>
      <c r="AG198">
        <v>5</v>
      </c>
      <c r="AH198">
        <v>10</v>
      </c>
      <c r="AI198" t="str">
        <f>INDEX($AF$1:$AH$1,MATCH(MAX(AF198:AH198),AF198:AH198,0))</f>
        <v>Catalog_Orders</v>
      </c>
      <c r="AJ198">
        <v>3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f>SUM(AK198:AO198)</f>
        <v>1</v>
      </c>
      <c r="AQ198" t="str">
        <f>INDEX($AK$1:$AO$1,MATCH(MAX(AK198:AO198),AK198:AO198,0))</f>
        <v>Converted_on_Camp1</v>
      </c>
      <c r="AR198">
        <v>1</v>
      </c>
      <c r="AS198" t="str">
        <f>IF(OR(AK198&gt;0, AL198&gt;0, AM198&gt;0, AN198&gt;0, AO198&gt;0), "Converted", "Not Converted")</f>
        <v>Converted</v>
      </c>
      <c r="AT198">
        <v>0</v>
      </c>
      <c r="AU198">
        <v>3</v>
      </c>
      <c r="AV198">
        <v>11</v>
      </c>
      <c r="AW198">
        <f>IF(Z198&gt;607, 4, 0)</f>
        <v>4</v>
      </c>
      <c r="AX198">
        <f>IF(AA198&gt;0.1497, 3, 0)</f>
        <v>3</v>
      </c>
      <c r="AY198">
        <f>IF(P198&gt;4031, 2, 0)</f>
        <v>0</v>
      </c>
      <c r="AZ198">
        <f>IF(H198&gt;51934.91, 1, 0)</f>
        <v>1</v>
      </c>
      <c r="BA198">
        <f>SUM(AW198:AZ198)</f>
        <v>8</v>
      </c>
      <c r="BB198" t="str">
        <f>VLOOKUP(BA198,'Standard Deviations'!$L$1:$M$11,2,TRUE)</f>
        <v>Platinum</v>
      </c>
    </row>
    <row r="199" spans="1:54">
      <c r="A199">
        <v>10424</v>
      </c>
      <c r="B199">
        <v>1968</v>
      </c>
      <c r="C199">
        <f>2024-B199</f>
        <v>56</v>
      </c>
      <c r="D199" t="str">
        <f>VLOOKUP(B199,Reference!$A$1:$B$125, 2)</f>
        <v>Gen X</v>
      </c>
      <c r="E199" t="s">
        <v>54</v>
      </c>
      <c r="F199" t="str">
        <f>IF(E199="High School", "No College", "College")</f>
        <v>College</v>
      </c>
      <c r="G199" t="s">
        <v>60</v>
      </c>
      <c r="H199">
        <v>75922</v>
      </c>
      <c r="I199">
        <v>75922</v>
      </c>
      <c r="J199" s="4" t="s">
        <v>56</v>
      </c>
      <c r="K199">
        <v>0</v>
      </c>
      <c r="L199">
        <v>0</v>
      </c>
      <c r="M199" t="str">
        <f>IF(OR(K199&gt;0, L199&gt;0), "Parent", "Not Parent")</f>
        <v>Not Parent</v>
      </c>
      <c r="N199" t="s">
        <v>203</v>
      </c>
      <c r="O199" s="8">
        <v>41916</v>
      </c>
      <c r="P199" s="9">
        <f>O199-N199</f>
        <v>299</v>
      </c>
      <c r="Q199">
        <v>60</v>
      </c>
      <c r="R199" s="9">
        <f>P199-Q199</f>
        <v>239</v>
      </c>
      <c r="S199" s="8">
        <f>O199-R199</f>
        <v>41677</v>
      </c>
      <c r="T199">
        <v>265</v>
      </c>
      <c r="U199">
        <v>138</v>
      </c>
      <c r="V199">
        <v>553</v>
      </c>
      <c r="W199">
        <v>224</v>
      </c>
      <c r="X199">
        <v>23</v>
      </c>
      <c r="Y199">
        <v>92</v>
      </c>
      <c r="Z199">
        <v>1295</v>
      </c>
      <c r="AA199">
        <f>Z199/P199</f>
        <v>4.3311036789297654</v>
      </c>
      <c r="AB199" s="14" t="s">
        <v>146</v>
      </c>
      <c r="AC199" s="13" t="s">
        <v>63</v>
      </c>
      <c r="AD199">
        <v>1</v>
      </c>
      <c r="AE199" t="str">
        <f>IF(AD199&gt;3, "Prefers Discount", "Discount Indifferent")</f>
        <v>Discount Indifferent</v>
      </c>
      <c r="AF199">
        <v>9</v>
      </c>
      <c r="AG199">
        <v>4</v>
      </c>
      <c r="AH199">
        <v>4</v>
      </c>
      <c r="AI199" t="str">
        <f>INDEX($AF$1:$AH$1,MATCH(MAX(AF199:AH199),AF199:AH199,0))</f>
        <v>Store_Orders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f>SUM(AK199:AO199)</f>
        <v>0</v>
      </c>
      <c r="AQ199" t="s">
        <v>67</v>
      </c>
      <c r="AR199">
        <v>0</v>
      </c>
      <c r="AS199" t="str">
        <f>IF(OR(AK199&gt;0, AL199&gt;0, AM199&gt;0, AN199&gt;0, AO199&gt;0), "Converted", "Not Converted")</f>
        <v>Not Converted</v>
      </c>
      <c r="AT199">
        <v>0</v>
      </c>
      <c r="AU199">
        <v>3</v>
      </c>
      <c r="AV199">
        <v>11</v>
      </c>
      <c r="AW199">
        <f>IF(Z199&gt;607, 4, 0)</f>
        <v>4</v>
      </c>
      <c r="AX199">
        <f>IF(AA199&gt;0.1497, 3, 0)</f>
        <v>3</v>
      </c>
      <c r="AY199">
        <f>IF(P199&gt;4031, 2, 0)</f>
        <v>0</v>
      </c>
      <c r="AZ199">
        <f>IF(H199&gt;51934.91, 1, 0)</f>
        <v>1</v>
      </c>
      <c r="BA199">
        <f>SUM(AW199:AZ199)</f>
        <v>8</v>
      </c>
      <c r="BB199" t="str">
        <f>VLOOKUP(BA199,'Standard Deviations'!$L$1:$M$11,2,TRUE)</f>
        <v>Platinum</v>
      </c>
    </row>
    <row r="200" spans="1:54" hidden="1">
      <c r="A200">
        <v>10489</v>
      </c>
      <c r="B200">
        <v>1973</v>
      </c>
      <c r="C200">
        <f>2024-B200</f>
        <v>51</v>
      </c>
      <c r="D200" t="str">
        <f>VLOOKUP(B200,Reference!$A$1:$B$125, 2)</f>
        <v>Gen X</v>
      </c>
      <c r="E200" t="s">
        <v>54</v>
      </c>
      <c r="F200" t="str">
        <f>IF(E200="High School", "No College", "College")</f>
        <v>College</v>
      </c>
      <c r="G200" t="s">
        <v>55</v>
      </c>
      <c r="H200">
        <v>92955</v>
      </c>
      <c r="I200">
        <v>92955</v>
      </c>
      <c r="J200" s="4" t="s">
        <v>56</v>
      </c>
      <c r="K200">
        <v>0</v>
      </c>
      <c r="L200">
        <v>0</v>
      </c>
      <c r="M200" t="str">
        <f>IF(OR(K200&gt;0, L200&gt;0), "Parent", "Not Parent")</f>
        <v>Not Parent</v>
      </c>
      <c r="N200" t="s">
        <v>204</v>
      </c>
      <c r="O200" s="8">
        <v>41916</v>
      </c>
      <c r="P200" s="9">
        <f>O200-N200</f>
        <v>411</v>
      </c>
      <c r="Q200">
        <v>35</v>
      </c>
      <c r="R200" s="9">
        <f>P200-Q200</f>
        <v>376</v>
      </c>
      <c r="S200" s="8">
        <f>O200-R200</f>
        <v>41540</v>
      </c>
      <c r="T200">
        <v>693</v>
      </c>
      <c r="U200">
        <v>21</v>
      </c>
      <c r="V200">
        <v>925</v>
      </c>
      <c r="W200">
        <v>31</v>
      </c>
      <c r="X200">
        <v>24</v>
      </c>
      <c r="Y200">
        <v>84</v>
      </c>
      <c r="Z200">
        <v>1778</v>
      </c>
      <c r="AA200">
        <f>Z200/P200</f>
        <v>4.3260340632603409</v>
      </c>
      <c r="AB200" s="11" t="s">
        <v>146</v>
      </c>
      <c r="AC200" t="s">
        <v>59</v>
      </c>
      <c r="AD200">
        <v>1</v>
      </c>
      <c r="AE200" t="str">
        <f>IF(AD200&gt;3, "Prefers Discount", "Discount Indifferent")</f>
        <v>Discount Indifferent</v>
      </c>
      <c r="AF200">
        <v>9</v>
      </c>
      <c r="AG200">
        <v>6</v>
      </c>
      <c r="AH200">
        <v>7</v>
      </c>
      <c r="AI200" t="str">
        <f>INDEX($AF$1:$AH$1,MATCH(MAX(AF200:AH200),AF200:AH200,0))</f>
        <v>Store_Orders</v>
      </c>
      <c r="AJ200">
        <v>2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f>SUM(AK200:AO200)</f>
        <v>2</v>
      </c>
      <c r="AQ200" t="str">
        <f>INDEX($AK$1:$AO$1,MATCH(MAX(AK200:AO200),AK200:AO200,0))</f>
        <v>Converted_on_Camp1</v>
      </c>
      <c r="AR200">
        <v>1</v>
      </c>
      <c r="AS200" t="str">
        <f>IF(OR(AK200&gt;0, AL200&gt;0, AM200&gt;0, AN200&gt;0, AO200&gt;0), "Converted", "Not Converted")</f>
        <v>Converted</v>
      </c>
      <c r="AT200">
        <v>0</v>
      </c>
      <c r="AU200">
        <v>3</v>
      </c>
      <c r="AV200">
        <v>11</v>
      </c>
      <c r="AW200">
        <f>IF(Z200&gt;607, 4, 0)</f>
        <v>4</v>
      </c>
      <c r="AX200">
        <f>IF(AA200&gt;0.1497, 3, 0)</f>
        <v>3</v>
      </c>
      <c r="AY200">
        <f>IF(P200&gt;4031, 2, 0)</f>
        <v>0</v>
      </c>
      <c r="AZ200">
        <f>IF(H200&gt;51934.91, 1, 0)</f>
        <v>1</v>
      </c>
      <c r="BA200">
        <f>SUM(AW200:AZ200)</f>
        <v>8</v>
      </c>
      <c r="BB200" t="str">
        <f>VLOOKUP(BA200,'Standard Deviations'!$L$1:$M$11,2,TRUE)</f>
        <v>Platinum</v>
      </c>
    </row>
    <row r="201" spans="1:54">
      <c r="A201">
        <v>2410</v>
      </c>
      <c r="B201">
        <v>1969</v>
      </c>
      <c r="C201">
        <f>2024-B201</f>
        <v>55</v>
      </c>
      <c r="D201" t="str">
        <f>VLOOKUP(B201,Reference!$A$1:$B$125, 2)</f>
        <v>Gen X</v>
      </c>
      <c r="E201" t="s">
        <v>54</v>
      </c>
      <c r="F201" t="str">
        <f>IF(E201="High School", "No College", "College")</f>
        <v>College</v>
      </c>
      <c r="G201" t="s">
        <v>60</v>
      </c>
      <c r="H201">
        <v>81657</v>
      </c>
      <c r="I201">
        <v>81657</v>
      </c>
      <c r="J201" s="4" t="s">
        <v>56</v>
      </c>
      <c r="K201">
        <v>0</v>
      </c>
      <c r="L201">
        <v>0</v>
      </c>
      <c r="M201" t="str">
        <f>IF(OR(K201&gt;0, L201&gt;0), "Parent", "Not Parent")</f>
        <v>Not Parent</v>
      </c>
      <c r="N201" t="s">
        <v>157</v>
      </c>
      <c r="O201" s="8">
        <v>41916</v>
      </c>
      <c r="P201" s="9">
        <f>O201-N201</f>
        <v>255</v>
      </c>
      <c r="Q201">
        <v>69</v>
      </c>
      <c r="R201" s="9">
        <f>P201-Q201</f>
        <v>186</v>
      </c>
      <c r="S201" s="8">
        <f>O201-R201</f>
        <v>41730</v>
      </c>
      <c r="T201">
        <v>364</v>
      </c>
      <c r="U201">
        <v>40</v>
      </c>
      <c r="V201">
        <v>425</v>
      </c>
      <c r="W201">
        <v>158</v>
      </c>
      <c r="X201">
        <v>60</v>
      </c>
      <c r="Y201">
        <v>50</v>
      </c>
      <c r="Z201">
        <v>1097</v>
      </c>
      <c r="AA201">
        <f>Z201/P201</f>
        <v>4.3019607843137253</v>
      </c>
      <c r="AB201" s="14" t="s">
        <v>146</v>
      </c>
      <c r="AC201" s="13" t="s">
        <v>63</v>
      </c>
      <c r="AD201">
        <v>1</v>
      </c>
      <c r="AE201" t="str">
        <f>IF(AD201&gt;3, "Prefers Discount", "Discount Indifferent")</f>
        <v>Discount Indifferent</v>
      </c>
      <c r="AF201">
        <v>8</v>
      </c>
      <c r="AG201">
        <v>3</v>
      </c>
      <c r="AH201">
        <v>4</v>
      </c>
      <c r="AI201" t="str">
        <f>INDEX($AF$1:$AH$1,MATCH(MAX(AF201:AH201),AF201:AH201,0))</f>
        <v>Store_Orders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f>SUM(AK201:AO201)</f>
        <v>0</v>
      </c>
      <c r="AQ201" t="s">
        <v>67</v>
      </c>
      <c r="AR201">
        <v>0</v>
      </c>
      <c r="AS201" t="str">
        <f>IF(OR(AK201&gt;0, AL201&gt;0, AM201&gt;0, AN201&gt;0, AO201&gt;0), "Converted", "Not Converted")</f>
        <v>Not Converted</v>
      </c>
      <c r="AT201">
        <v>0</v>
      </c>
      <c r="AU201">
        <v>3</v>
      </c>
      <c r="AV201">
        <v>11</v>
      </c>
      <c r="AW201">
        <f>IF(Z201&gt;607, 4, 0)</f>
        <v>4</v>
      </c>
      <c r="AX201">
        <f>IF(AA201&gt;0.1497, 3, 0)</f>
        <v>3</v>
      </c>
      <c r="AY201">
        <f>IF(P201&gt;4031, 2, 0)</f>
        <v>0</v>
      </c>
      <c r="AZ201">
        <f>IF(H201&gt;51934.91, 1, 0)</f>
        <v>1</v>
      </c>
      <c r="BA201">
        <f>SUM(AW201:AZ201)</f>
        <v>8</v>
      </c>
      <c r="BB201" t="str">
        <f>VLOOKUP(BA201,'Standard Deviations'!$L$1:$M$11,2,TRUE)</f>
        <v>Platinum</v>
      </c>
    </row>
    <row r="202" spans="1:54" hidden="1">
      <c r="A202">
        <v>2079</v>
      </c>
      <c r="B202">
        <v>1947</v>
      </c>
      <c r="C202">
        <f>2024-B202</f>
        <v>77</v>
      </c>
      <c r="D202" t="str">
        <f>VLOOKUP(B202,Reference!$A$1:$B$125, 2)</f>
        <v>Boomers</v>
      </c>
      <c r="E202" t="s">
        <v>74</v>
      </c>
      <c r="F202" t="str">
        <f>IF(E202="High School", "No College", "College")</f>
        <v>College</v>
      </c>
      <c r="G202" t="s">
        <v>55</v>
      </c>
      <c r="H202">
        <v>81044</v>
      </c>
      <c r="I202">
        <v>81044</v>
      </c>
      <c r="J202" s="4" t="s">
        <v>56</v>
      </c>
      <c r="K202">
        <v>0</v>
      </c>
      <c r="L202">
        <v>0</v>
      </c>
      <c r="M202" t="str">
        <f>IF(OR(K202&gt;0, L202&gt;0), "Parent", "Not Parent")</f>
        <v>Not Parent</v>
      </c>
      <c r="N202" t="s">
        <v>205</v>
      </c>
      <c r="O202" s="8">
        <v>41916</v>
      </c>
      <c r="P202" s="9">
        <f>O202-N202</f>
        <v>281</v>
      </c>
      <c r="Q202">
        <v>0</v>
      </c>
      <c r="R202" s="9">
        <f>P202-Q202</f>
        <v>281</v>
      </c>
      <c r="S202" s="8">
        <f>O202-R202</f>
        <v>41635</v>
      </c>
      <c r="T202">
        <v>450</v>
      </c>
      <c r="U202">
        <v>26</v>
      </c>
      <c r="V202">
        <v>535</v>
      </c>
      <c r="W202">
        <v>73</v>
      </c>
      <c r="X202">
        <v>98</v>
      </c>
      <c r="Y202">
        <v>26</v>
      </c>
      <c r="Z202">
        <v>1208</v>
      </c>
      <c r="AA202">
        <f>Z202/P202</f>
        <v>4.2989323843416374</v>
      </c>
      <c r="AB202" s="11" t="s">
        <v>146</v>
      </c>
      <c r="AC202" t="s">
        <v>59</v>
      </c>
      <c r="AD202">
        <v>1</v>
      </c>
      <c r="AE202" t="str">
        <f>IF(AD202&gt;3, "Prefers Discount", "Discount Indifferent")</f>
        <v>Discount Indifferent</v>
      </c>
      <c r="AF202">
        <v>10</v>
      </c>
      <c r="AG202">
        <v>5</v>
      </c>
      <c r="AH202">
        <v>6</v>
      </c>
      <c r="AI202" t="str">
        <f>INDEX($AF$1:$AH$1,MATCH(MAX(AF202:AH202),AF202:AH202,0))</f>
        <v>Store_Orders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f>SUM(AK202:AO202)</f>
        <v>0</v>
      </c>
      <c r="AQ202" t="s">
        <v>67</v>
      </c>
      <c r="AR202">
        <v>0</v>
      </c>
      <c r="AS202" t="str">
        <f>IF(OR(AK202&gt;0, AL202&gt;0, AM202&gt;0, AN202&gt;0, AO202&gt;0), "Converted", "Not Converted")</f>
        <v>Not Converted</v>
      </c>
      <c r="AT202">
        <v>0</v>
      </c>
      <c r="AU202">
        <v>3</v>
      </c>
      <c r="AV202">
        <v>11</v>
      </c>
      <c r="AW202">
        <f>IF(Z202&gt;607, 4, 0)</f>
        <v>4</v>
      </c>
      <c r="AX202">
        <f>IF(AA202&gt;0.1497, 3, 0)</f>
        <v>3</v>
      </c>
      <c r="AY202">
        <f>IF(P202&gt;4031, 2, 0)</f>
        <v>0</v>
      </c>
      <c r="AZ202">
        <f>IF(H202&gt;51934.91, 1, 0)</f>
        <v>1</v>
      </c>
      <c r="BA202">
        <f>SUM(AW202:AZ202)</f>
        <v>8</v>
      </c>
      <c r="BB202" t="str">
        <f>VLOOKUP(BA202,'Standard Deviations'!$L$1:$M$11,2,TRUE)</f>
        <v>Platinum</v>
      </c>
    </row>
    <row r="203" spans="1:54">
      <c r="A203">
        <v>3717</v>
      </c>
      <c r="B203">
        <v>1959</v>
      </c>
      <c r="C203">
        <f>2024-B203</f>
        <v>65</v>
      </c>
      <c r="D203" t="str">
        <f>VLOOKUP(B203,Reference!$A$1:$B$125, 2)</f>
        <v>Boomers</v>
      </c>
      <c r="E203" t="s">
        <v>54</v>
      </c>
      <c r="F203" t="str">
        <f>IF(E203="High School", "No College", "College")</f>
        <v>College</v>
      </c>
      <c r="G203" t="s">
        <v>55</v>
      </c>
      <c r="H203">
        <v>61180</v>
      </c>
      <c r="I203">
        <v>61180</v>
      </c>
      <c r="J203" s="4" t="s">
        <v>61</v>
      </c>
      <c r="K203">
        <v>0</v>
      </c>
      <c r="L203">
        <v>1</v>
      </c>
      <c r="M203" t="str">
        <f>IF(OR(K203&gt;0, L203&gt;0), "Parent", "Not Parent")</f>
        <v>Parent</v>
      </c>
      <c r="N203" t="s">
        <v>206</v>
      </c>
      <c r="O203" s="8">
        <v>41916</v>
      </c>
      <c r="P203" s="9">
        <f>O203-N203</f>
        <v>164</v>
      </c>
      <c r="Q203">
        <v>70</v>
      </c>
      <c r="R203" s="9">
        <f>P203-Q203</f>
        <v>94</v>
      </c>
      <c r="S203" s="8">
        <f>O203-R203</f>
        <v>41822</v>
      </c>
      <c r="T203">
        <v>403</v>
      </c>
      <c r="U203">
        <v>24</v>
      </c>
      <c r="V203">
        <v>29</v>
      </c>
      <c r="W203">
        <v>6</v>
      </c>
      <c r="X203">
        <v>24</v>
      </c>
      <c r="Y203">
        <v>218</v>
      </c>
      <c r="Z203">
        <v>704</v>
      </c>
      <c r="AA203">
        <f>Z203/P203</f>
        <v>4.2926829268292686</v>
      </c>
      <c r="AB203" s="14" t="s">
        <v>146</v>
      </c>
      <c r="AC203" s="13" t="s">
        <v>63</v>
      </c>
      <c r="AD203">
        <v>2</v>
      </c>
      <c r="AE203" t="str">
        <f>IF(AD203&gt;3, "Prefers Discount", "Discount Indifferent")</f>
        <v>Discount Indifferent</v>
      </c>
      <c r="AF203">
        <v>6</v>
      </c>
      <c r="AG203">
        <v>5</v>
      </c>
      <c r="AH203">
        <v>5</v>
      </c>
      <c r="AI203" t="str">
        <f>INDEX($AF$1:$AH$1,MATCH(MAX(AF203:AH203),AF203:AH203,0))</f>
        <v>Store_Orders</v>
      </c>
      <c r="AJ203">
        <v>3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f>SUM(AK203:AO203)</f>
        <v>1</v>
      </c>
      <c r="AQ203" t="str">
        <f>INDEX($AK$1:$AO$1,MATCH(MAX(AK203:AO203),AK203:AO203,0))</f>
        <v>Converted_on_Camp3</v>
      </c>
      <c r="AR203">
        <v>1</v>
      </c>
      <c r="AS203" t="str">
        <f>IF(OR(AK203&gt;0, AL203&gt;0, AM203&gt;0, AN203&gt;0, AO203&gt;0), "Converted", "Not Converted")</f>
        <v>Converted</v>
      </c>
      <c r="AT203">
        <v>0</v>
      </c>
      <c r="AU203">
        <v>3</v>
      </c>
      <c r="AV203">
        <v>11</v>
      </c>
      <c r="AW203">
        <f>IF(Z203&gt;607, 4, 0)</f>
        <v>4</v>
      </c>
      <c r="AX203">
        <f>IF(AA203&gt;0.1497, 3, 0)</f>
        <v>3</v>
      </c>
      <c r="AY203">
        <f>IF(P203&gt;4031, 2, 0)</f>
        <v>0</v>
      </c>
      <c r="AZ203">
        <f>IF(H203&gt;51934.91, 1, 0)</f>
        <v>1</v>
      </c>
      <c r="BA203">
        <f>SUM(AW203:AZ203)</f>
        <v>8</v>
      </c>
      <c r="BB203" t="str">
        <f>VLOOKUP(BA203,'Standard Deviations'!$L$1:$M$11,2,TRUE)</f>
        <v>Platinum</v>
      </c>
    </row>
    <row r="204" spans="1:54">
      <c r="A204">
        <v>6203</v>
      </c>
      <c r="B204">
        <v>1947</v>
      </c>
      <c r="C204">
        <f>2024-B204</f>
        <v>77</v>
      </c>
      <c r="D204" t="str">
        <f>VLOOKUP(B204,Reference!$A$1:$B$125, 2)</f>
        <v>Boomers</v>
      </c>
      <c r="E204" t="s">
        <v>54</v>
      </c>
      <c r="F204" t="str">
        <f>IF(E204="High School", "No College", "College")</f>
        <v>College</v>
      </c>
      <c r="G204" t="s">
        <v>65</v>
      </c>
      <c r="H204">
        <v>74485</v>
      </c>
      <c r="I204">
        <v>74485</v>
      </c>
      <c r="J204" s="4" t="s">
        <v>56</v>
      </c>
      <c r="K204">
        <v>0</v>
      </c>
      <c r="L204">
        <v>0</v>
      </c>
      <c r="M204" t="str">
        <f>IF(OR(K204&gt;0, L204&gt;0), "Parent", "Not Parent")</f>
        <v>Not Parent</v>
      </c>
      <c r="N204" t="s">
        <v>207</v>
      </c>
      <c r="O204" s="8">
        <v>41916</v>
      </c>
      <c r="P204" s="9">
        <f>O204-N204</f>
        <v>406</v>
      </c>
      <c r="Q204">
        <v>58</v>
      </c>
      <c r="R204" s="9">
        <f>P204-Q204</f>
        <v>348</v>
      </c>
      <c r="S204" s="8">
        <f>O204-R204</f>
        <v>41568</v>
      </c>
      <c r="T204">
        <v>499</v>
      </c>
      <c r="U204">
        <v>149</v>
      </c>
      <c r="V204">
        <v>815</v>
      </c>
      <c r="W204">
        <v>173</v>
      </c>
      <c r="X204">
        <v>49</v>
      </c>
      <c r="Y204">
        <v>49</v>
      </c>
      <c r="Z204">
        <v>1734</v>
      </c>
      <c r="AA204">
        <f>Z204/P204</f>
        <v>4.2709359605911326</v>
      </c>
      <c r="AB204" s="14" t="s">
        <v>146</v>
      </c>
      <c r="AC204" s="13" t="s">
        <v>63</v>
      </c>
      <c r="AD204">
        <v>1</v>
      </c>
      <c r="AE204" t="str">
        <f>IF(AD204&gt;3, "Prefers Discount", "Discount Indifferent")</f>
        <v>Discount Indifferent</v>
      </c>
      <c r="AF204">
        <v>12</v>
      </c>
      <c r="AG204">
        <v>6</v>
      </c>
      <c r="AH204">
        <v>7</v>
      </c>
      <c r="AI204" t="str">
        <f>INDEX($AF$1:$AH$1,MATCH(MAX(AF204:AH204),AF204:AH204,0))</f>
        <v>Store_Orders</v>
      </c>
      <c r="AJ204">
        <v>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f>SUM(AK204:AO204)</f>
        <v>0</v>
      </c>
      <c r="AQ204" t="s">
        <v>67</v>
      </c>
      <c r="AR204">
        <v>0</v>
      </c>
      <c r="AS204" t="str">
        <f>IF(OR(AK204&gt;0, AL204&gt;0, AM204&gt;0, AN204&gt;0, AO204&gt;0), "Converted", "Not Converted")</f>
        <v>Not Converted</v>
      </c>
      <c r="AT204">
        <v>0</v>
      </c>
      <c r="AU204">
        <v>3</v>
      </c>
      <c r="AV204">
        <v>11</v>
      </c>
      <c r="AW204">
        <f>IF(Z204&gt;607, 4, 0)</f>
        <v>4</v>
      </c>
      <c r="AX204">
        <f>IF(AA204&gt;0.1497, 3, 0)</f>
        <v>3</v>
      </c>
      <c r="AY204">
        <f>IF(P204&gt;4031, 2, 0)</f>
        <v>0</v>
      </c>
      <c r="AZ204">
        <f>IF(H204&gt;51934.91, 1, 0)</f>
        <v>1</v>
      </c>
      <c r="BA204">
        <f>SUM(AW204:AZ204)</f>
        <v>8</v>
      </c>
      <c r="BB204" t="str">
        <f>VLOOKUP(BA204,'Standard Deviations'!$L$1:$M$11,2,TRUE)</f>
        <v>Platinum</v>
      </c>
    </row>
    <row r="205" spans="1:54" hidden="1">
      <c r="A205">
        <v>7718</v>
      </c>
      <c r="B205">
        <v>1947</v>
      </c>
      <c r="C205">
        <f>2024-B205</f>
        <v>77</v>
      </c>
      <c r="D205" t="str">
        <f>VLOOKUP(B205,Reference!$A$1:$B$125, 2)</f>
        <v>Boomers</v>
      </c>
      <c r="E205" t="s">
        <v>64</v>
      </c>
      <c r="F205" t="str">
        <f>IF(E205="High School", "No College", "College")</f>
        <v>College</v>
      </c>
      <c r="G205" t="s">
        <v>65</v>
      </c>
      <c r="H205">
        <v>66000</v>
      </c>
      <c r="I205">
        <v>66000</v>
      </c>
      <c r="J205" s="4" t="s">
        <v>61</v>
      </c>
      <c r="K205">
        <v>0</v>
      </c>
      <c r="L205">
        <v>0</v>
      </c>
      <c r="M205" t="str">
        <f>IF(OR(K205&gt;0, L205&gt;0), "Parent", "Not Parent")</f>
        <v>Not Parent</v>
      </c>
      <c r="N205" t="s">
        <v>114</v>
      </c>
      <c r="O205" s="8">
        <v>41916</v>
      </c>
      <c r="P205" s="9">
        <f>O205-N205</f>
        <v>167</v>
      </c>
      <c r="Q205">
        <v>36</v>
      </c>
      <c r="R205" s="9">
        <f>P205-Q205</f>
        <v>131</v>
      </c>
      <c r="S205" s="8">
        <f>O205-R205</f>
        <v>41785</v>
      </c>
      <c r="T205">
        <v>244</v>
      </c>
      <c r="U205">
        <v>51</v>
      </c>
      <c r="V205">
        <v>270</v>
      </c>
      <c r="W205">
        <v>101</v>
      </c>
      <c r="X205">
        <v>0</v>
      </c>
      <c r="Y205">
        <v>45</v>
      </c>
      <c r="Z205">
        <v>711</v>
      </c>
      <c r="AA205">
        <f>Z205/P205</f>
        <v>4.2574850299401197</v>
      </c>
      <c r="AB205" s="11" t="s">
        <v>146</v>
      </c>
      <c r="AC205" t="s">
        <v>59</v>
      </c>
      <c r="AD205">
        <v>1</v>
      </c>
      <c r="AE205" t="str">
        <f>IF(AD205&gt;3, "Prefers Discount", "Discount Indifferent")</f>
        <v>Discount Indifferent</v>
      </c>
      <c r="AF205">
        <v>5</v>
      </c>
      <c r="AG205">
        <v>1</v>
      </c>
      <c r="AH205">
        <v>3</v>
      </c>
      <c r="AI205" t="str">
        <f>INDEX($AF$1:$AH$1,MATCH(MAX(AF205:AH205),AF205:AH205,0))</f>
        <v>Store_Orders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f>SUM(AK205:AO205)</f>
        <v>0</v>
      </c>
      <c r="AQ205" t="s">
        <v>67</v>
      </c>
      <c r="AR205">
        <v>0</v>
      </c>
      <c r="AS205" t="str">
        <f>IF(OR(AK205&gt;0, AL205&gt;0, AM205&gt;0, AN205&gt;0, AO205&gt;0), "Converted", "Not Converted")</f>
        <v>Not Converted</v>
      </c>
      <c r="AT205">
        <v>0</v>
      </c>
      <c r="AU205">
        <v>3</v>
      </c>
      <c r="AV205">
        <v>11</v>
      </c>
      <c r="AW205">
        <f>IF(Z205&gt;607, 4, 0)</f>
        <v>4</v>
      </c>
      <c r="AX205">
        <f>IF(AA205&gt;0.1497, 3, 0)</f>
        <v>3</v>
      </c>
      <c r="AY205">
        <f>IF(P205&gt;4031, 2, 0)</f>
        <v>0</v>
      </c>
      <c r="AZ205">
        <f>IF(H205&gt;51934.91, 1, 0)</f>
        <v>1</v>
      </c>
      <c r="BA205">
        <f>SUM(AW205:AZ205)</f>
        <v>8</v>
      </c>
      <c r="BB205" t="str">
        <f>VLOOKUP(BA205,'Standard Deviations'!$L$1:$M$11,2,TRUE)</f>
        <v>Platinum</v>
      </c>
    </row>
    <row r="206" spans="1:54" hidden="1">
      <c r="A206">
        <v>9790</v>
      </c>
      <c r="B206">
        <v>1957</v>
      </c>
      <c r="C206">
        <f>2024-B206</f>
        <v>67</v>
      </c>
      <c r="D206" t="str">
        <f>VLOOKUP(B206,Reference!$A$1:$B$125, 2)</f>
        <v>Boomers</v>
      </c>
      <c r="E206" t="s">
        <v>54</v>
      </c>
      <c r="F206" t="str">
        <f>IF(E206="High School", "No College", "College")</f>
        <v>College</v>
      </c>
      <c r="G206" t="s">
        <v>60</v>
      </c>
      <c r="H206">
        <v>78499</v>
      </c>
      <c r="I206">
        <v>78499</v>
      </c>
      <c r="J206" s="4" t="s">
        <v>56</v>
      </c>
      <c r="K206">
        <v>0</v>
      </c>
      <c r="L206">
        <v>0</v>
      </c>
      <c r="M206" t="str">
        <f>IF(OR(K206&gt;0, L206&gt;0), "Parent", "Not Parent")</f>
        <v>Not Parent</v>
      </c>
      <c r="N206" t="s">
        <v>180</v>
      </c>
      <c r="O206" s="8">
        <v>41916</v>
      </c>
      <c r="P206" s="9">
        <f>O206-N206</f>
        <v>315</v>
      </c>
      <c r="Q206">
        <v>12</v>
      </c>
      <c r="R206" s="9">
        <f>P206-Q206</f>
        <v>303</v>
      </c>
      <c r="S206" s="8">
        <f>O206-R206</f>
        <v>41613</v>
      </c>
      <c r="T206">
        <v>912</v>
      </c>
      <c r="U206">
        <v>72</v>
      </c>
      <c r="V206">
        <v>170</v>
      </c>
      <c r="W206">
        <v>47</v>
      </c>
      <c r="X206">
        <v>36</v>
      </c>
      <c r="Y206">
        <v>97</v>
      </c>
      <c r="Z206">
        <v>1334</v>
      </c>
      <c r="AA206">
        <f>Z206/P206</f>
        <v>4.234920634920635</v>
      </c>
      <c r="AB206" s="11" t="s">
        <v>146</v>
      </c>
      <c r="AC206" t="s">
        <v>59</v>
      </c>
      <c r="AD206">
        <v>1</v>
      </c>
      <c r="AE206" t="str">
        <f>IF(AD206&gt;3, "Prefers Discount", "Discount Indifferent")</f>
        <v>Discount Indifferent</v>
      </c>
      <c r="AF206">
        <v>4</v>
      </c>
      <c r="AG206">
        <v>11</v>
      </c>
      <c r="AH206">
        <v>3</v>
      </c>
      <c r="AI206" t="str">
        <f>INDEX($AF$1:$AH$1,MATCH(MAX(AF206:AH206),AF206:AH206,0))</f>
        <v>Web_Orders</v>
      </c>
      <c r="AJ206">
        <v>4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f>SUM(AK206:AO206)</f>
        <v>1</v>
      </c>
      <c r="AQ206" t="str">
        <f>INDEX($AK$1:$AO$1,MATCH(MAX(AK206:AO206),AK206:AO206,0))</f>
        <v>Converted_on_Camp5</v>
      </c>
      <c r="AR206">
        <v>1</v>
      </c>
      <c r="AS206" t="str">
        <f>IF(OR(AK206&gt;0, AL206&gt;0, AM206&gt;0, AN206&gt;0, AO206&gt;0), "Converted", "Not Converted")</f>
        <v>Converted</v>
      </c>
      <c r="AT206">
        <v>0</v>
      </c>
      <c r="AU206">
        <v>3</v>
      </c>
      <c r="AV206">
        <v>11</v>
      </c>
      <c r="AW206">
        <f>IF(Z206&gt;607, 4, 0)</f>
        <v>4</v>
      </c>
      <c r="AX206">
        <f>IF(AA206&gt;0.1497, 3, 0)</f>
        <v>3</v>
      </c>
      <c r="AY206">
        <f>IF(P206&gt;4031, 2, 0)</f>
        <v>0</v>
      </c>
      <c r="AZ206">
        <f>IF(H206&gt;51934.91, 1, 0)</f>
        <v>1</v>
      </c>
      <c r="BA206">
        <f>SUM(AW206:AZ206)</f>
        <v>8</v>
      </c>
      <c r="BB206" t="str">
        <f>VLOOKUP(BA206,'Standard Deviations'!$L$1:$M$11,2,TRUE)</f>
        <v>Platinum</v>
      </c>
    </row>
    <row r="207" spans="1:54">
      <c r="A207">
        <v>2875</v>
      </c>
      <c r="B207">
        <v>1978</v>
      </c>
      <c r="C207">
        <f>2024-B207</f>
        <v>46</v>
      </c>
      <c r="D207" t="str">
        <f>VLOOKUP(B207,Reference!$A$1:$B$125, 2)</f>
        <v>Gen X</v>
      </c>
      <c r="E207" t="s">
        <v>54</v>
      </c>
      <c r="F207" t="str">
        <f>IF(E207="High School", "No College", "College")</f>
        <v>College</v>
      </c>
      <c r="G207" t="s">
        <v>55</v>
      </c>
      <c r="H207">
        <v>67023</v>
      </c>
      <c r="I207">
        <v>67023</v>
      </c>
      <c r="J207" s="4" t="s">
        <v>61</v>
      </c>
      <c r="K207">
        <v>0</v>
      </c>
      <c r="L207">
        <v>0</v>
      </c>
      <c r="M207" t="str">
        <f>IF(OR(K207&gt;0, L207&gt;0), "Parent", "Not Parent")</f>
        <v>Not Parent</v>
      </c>
      <c r="N207" t="s">
        <v>208</v>
      </c>
      <c r="O207" s="8">
        <v>41916</v>
      </c>
      <c r="P207" s="9">
        <f>O207-N207</f>
        <v>214</v>
      </c>
      <c r="Q207">
        <v>93</v>
      </c>
      <c r="R207" s="9">
        <f>P207-Q207</f>
        <v>121</v>
      </c>
      <c r="S207" s="8">
        <f>O207-R207</f>
        <v>41795</v>
      </c>
      <c r="T207">
        <v>444</v>
      </c>
      <c r="U207">
        <v>44</v>
      </c>
      <c r="V207">
        <v>382</v>
      </c>
      <c r="W207">
        <v>11</v>
      </c>
      <c r="X207">
        <v>8</v>
      </c>
      <c r="Y207">
        <v>17</v>
      </c>
      <c r="Z207">
        <v>906</v>
      </c>
      <c r="AA207">
        <f>Z207/P207</f>
        <v>4.2336448598130838</v>
      </c>
      <c r="AB207" s="14" t="s">
        <v>146</v>
      </c>
      <c r="AC207" s="13" t="s">
        <v>63</v>
      </c>
      <c r="AD207">
        <v>1</v>
      </c>
      <c r="AE207" t="str">
        <f>IF(AD207&gt;3, "Prefers Discount", "Discount Indifferent")</f>
        <v>Discount Indifferent</v>
      </c>
      <c r="AF207">
        <v>13</v>
      </c>
      <c r="AG207">
        <v>3</v>
      </c>
      <c r="AH207">
        <v>7</v>
      </c>
      <c r="AI207" t="str">
        <f>INDEX($AF$1:$AH$1,MATCH(MAX(AF207:AH207),AF207:AH207,0))</f>
        <v>Store_Orders</v>
      </c>
      <c r="AJ207">
        <v>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f>SUM(AK207:AO207)</f>
        <v>0</v>
      </c>
      <c r="AQ207" t="s">
        <v>67</v>
      </c>
      <c r="AR207">
        <v>0</v>
      </c>
      <c r="AS207" t="str">
        <f>IF(OR(AK207&gt;0, AL207&gt;0, AM207&gt;0, AN207&gt;0, AO207&gt;0), "Converted", "Not Converted")</f>
        <v>Not Converted</v>
      </c>
      <c r="AT207">
        <v>1</v>
      </c>
      <c r="AU207">
        <v>3</v>
      </c>
      <c r="AV207">
        <v>11</v>
      </c>
      <c r="AW207">
        <f>IF(Z207&gt;607, 4, 0)</f>
        <v>4</v>
      </c>
      <c r="AX207">
        <f>IF(AA207&gt;0.1497, 3, 0)</f>
        <v>3</v>
      </c>
      <c r="AY207">
        <f>IF(P207&gt;4031, 2, 0)</f>
        <v>0</v>
      </c>
      <c r="AZ207">
        <f>IF(H207&gt;51934.91, 1, 0)</f>
        <v>1</v>
      </c>
      <c r="BA207">
        <f>SUM(AW207:AZ207)</f>
        <v>8</v>
      </c>
      <c r="BB207" t="str">
        <f>VLOOKUP(BA207,'Standard Deviations'!$L$1:$M$11,2,TRUE)</f>
        <v>Platinum</v>
      </c>
    </row>
    <row r="208" spans="1:54">
      <c r="A208">
        <v>9938</v>
      </c>
      <c r="B208">
        <v>1954</v>
      </c>
      <c r="C208">
        <f>2024-B208</f>
        <v>70</v>
      </c>
      <c r="D208" t="str">
        <f>VLOOKUP(B208,Reference!$A$1:$B$125, 2)</f>
        <v>Boomers</v>
      </c>
      <c r="E208" t="s">
        <v>54</v>
      </c>
      <c r="F208" t="str">
        <f>IF(E208="High School", "No College", "College")</f>
        <v>College</v>
      </c>
      <c r="G208" t="s">
        <v>55</v>
      </c>
      <c r="H208">
        <v>80067</v>
      </c>
      <c r="I208">
        <v>80067</v>
      </c>
      <c r="J208" s="4" t="s">
        <v>56</v>
      </c>
      <c r="K208">
        <v>0</v>
      </c>
      <c r="L208">
        <v>0</v>
      </c>
      <c r="M208" t="str">
        <f>IF(OR(K208&gt;0, L208&gt;0), "Parent", "Not Parent")</f>
        <v>Not Parent</v>
      </c>
      <c r="N208" t="s">
        <v>209</v>
      </c>
      <c r="O208" s="8">
        <v>41916</v>
      </c>
      <c r="P208" s="9">
        <f>O208-N208</f>
        <v>380</v>
      </c>
      <c r="Q208">
        <v>82</v>
      </c>
      <c r="R208" s="9">
        <f>P208-Q208</f>
        <v>298</v>
      </c>
      <c r="S208" s="8">
        <f>O208-R208</f>
        <v>41618</v>
      </c>
      <c r="T208">
        <v>519</v>
      </c>
      <c r="U208">
        <v>17</v>
      </c>
      <c r="V208">
        <v>813</v>
      </c>
      <c r="W208">
        <v>27</v>
      </c>
      <c r="X208">
        <v>173</v>
      </c>
      <c r="Y208">
        <v>51</v>
      </c>
      <c r="Z208">
        <v>1600</v>
      </c>
      <c r="AA208">
        <f>Z208/P208</f>
        <v>4.2105263157894735</v>
      </c>
      <c r="AB208" s="14" t="s">
        <v>146</v>
      </c>
      <c r="AC208" s="13" t="s">
        <v>63</v>
      </c>
      <c r="AD208">
        <v>1</v>
      </c>
      <c r="AE208" t="str">
        <f>IF(AD208&gt;3, "Prefers Discount", "Discount Indifferent")</f>
        <v>Discount Indifferent</v>
      </c>
      <c r="AF208">
        <v>6</v>
      </c>
      <c r="AG208">
        <v>4</v>
      </c>
      <c r="AH208">
        <v>6</v>
      </c>
      <c r="AI208" t="str">
        <f>INDEX($AF$1:$AH$1,MATCH(MAX(AF208:AH208),AF208:AH208,0))</f>
        <v>Store_Orders</v>
      </c>
      <c r="AJ208">
        <v>2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f>SUM(AK208:AO208)</f>
        <v>1</v>
      </c>
      <c r="AQ208" t="str">
        <f>INDEX($AK$1:$AO$1,MATCH(MAX(AK208:AO208),AK208:AO208,0))</f>
        <v>Converted_on_Camp5</v>
      </c>
      <c r="AR208">
        <v>1</v>
      </c>
      <c r="AS208" t="str">
        <f>IF(OR(AK208&gt;0, AL208&gt;0, AM208&gt;0, AN208&gt;0, AO208&gt;0), "Converted", "Not Converted")</f>
        <v>Converted</v>
      </c>
      <c r="AT208">
        <v>0</v>
      </c>
      <c r="AU208">
        <v>3</v>
      </c>
      <c r="AV208">
        <v>11</v>
      </c>
      <c r="AW208">
        <f>IF(Z208&gt;607, 4, 0)</f>
        <v>4</v>
      </c>
      <c r="AX208">
        <f>IF(AA208&gt;0.1497, 3, 0)</f>
        <v>3</v>
      </c>
      <c r="AY208">
        <f>IF(P208&gt;4031, 2, 0)</f>
        <v>0</v>
      </c>
      <c r="AZ208">
        <f>IF(H208&gt;51934.91, 1, 0)</f>
        <v>1</v>
      </c>
      <c r="BA208">
        <f>SUM(AW208:AZ208)</f>
        <v>8</v>
      </c>
      <c r="BB208" t="str">
        <f>VLOOKUP(BA208,'Standard Deviations'!$L$1:$M$11,2,TRUE)</f>
        <v>Platinum</v>
      </c>
    </row>
    <row r="209" spans="1:54" hidden="1">
      <c r="A209">
        <v>6406</v>
      </c>
      <c r="B209">
        <v>1988</v>
      </c>
      <c r="C209">
        <f>2024-B209</f>
        <v>36</v>
      </c>
      <c r="D209" t="str">
        <f>VLOOKUP(B209,Reference!$A$1:$B$125, 2)</f>
        <v>Millennials</v>
      </c>
      <c r="E209" t="s">
        <v>64</v>
      </c>
      <c r="F209" t="str">
        <f>IF(E209="High School", "No College", "College")</f>
        <v>College</v>
      </c>
      <c r="G209" t="s">
        <v>55</v>
      </c>
      <c r="H209">
        <v>78285</v>
      </c>
      <c r="I209">
        <v>78285</v>
      </c>
      <c r="J209" s="4" t="s">
        <v>56</v>
      </c>
      <c r="K209">
        <v>0</v>
      </c>
      <c r="L209">
        <v>0</v>
      </c>
      <c r="M209" t="str">
        <f>IF(OR(K209&gt;0, L209&gt;0), "Parent", "Not Parent")</f>
        <v>Not Parent</v>
      </c>
      <c r="N209" t="s">
        <v>144</v>
      </c>
      <c r="O209" s="8">
        <v>41916</v>
      </c>
      <c r="P209" s="9">
        <f>O209-N209</f>
        <v>341</v>
      </c>
      <c r="Q209">
        <v>13</v>
      </c>
      <c r="R209" s="9">
        <f>P209-Q209</f>
        <v>328</v>
      </c>
      <c r="S209" s="8">
        <f>O209-R209</f>
        <v>41588</v>
      </c>
      <c r="T209">
        <v>647</v>
      </c>
      <c r="U209">
        <v>107</v>
      </c>
      <c r="V209">
        <v>391</v>
      </c>
      <c r="W209">
        <v>175</v>
      </c>
      <c r="X209">
        <v>67</v>
      </c>
      <c r="Y209">
        <v>40</v>
      </c>
      <c r="Z209">
        <v>1427</v>
      </c>
      <c r="AA209">
        <f>Z209/P209</f>
        <v>4.1847507331378297</v>
      </c>
      <c r="AB209" s="11" t="s">
        <v>146</v>
      </c>
      <c r="AC209" t="s">
        <v>59</v>
      </c>
      <c r="AD209">
        <v>1</v>
      </c>
      <c r="AE209" t="str">
        <f>IF(AD209&gt;3, "Prefers Discount", "Discount Indifferent")</f>
        <v>Discount Indifferent</v>
      </c>
      <c r="AF209">
        <v>10</v>
      </c>
      <c r="AG209">
        <v>6</v>
      </c>
      <c r="AH209">
        <v>4</v>
      </c>
      <c r="AI209" t="str">
        <f>INDEX($AF$1:$AH$1,MATCH(MAX(AF209:AH209),AF209:AH209,0))</f>
        <v>Store_Orders</v>
      </c>
      <c r="AJ209">
        <v>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f>SUM(AK209:AO209)</f>
        <v>0</v>
      </c>
      <c r="AQ209" t="s">
        <v>67</v>
      </c>
      <c r="AR209">
        <v>0</v>
      </c>
      <c r="AS209" t="str">
        <f>IF(OR(AK209&gt;0, AL209&gt;0, AM209&gt;0, AN209&gt;0, AO209&gt;0), "Converted", "Not Converted")</f>
        <v>Not Converted</v>
      </c>
      <c r="AT209">
        <v>0</v>
      </c>
      <c r="AU209">
        <v>3</v>
      </c>
      <c r="AV209">
        <v>11</v>
      </c>
      <c r="AW209">
        <f>IF(Z209&gt;607, 4, 0)</f>
        <v>4</v>
      </c>
      <c r="AX209">
        <f>IF(AA209&gt;0.1497, 3, 0)</f>
        <v>3</v>
      </c>
      <c r="AY209">
        <f>IF(P209&gt;4031, 2, 0)</f>
        <v>0</v>
      </c>
      <c r="AZ209">
        <f>IF(H209&gt;51934.91, 1, 0)</f>
        <v>1</v>
      </c>
      <c r="BA209">
        <f>SUM(AW209:AZ209)</f>
        <v>8</v>
      </c>
      <c r="BB209" t="str">
        <f>VLOOKUP(BA209,'Standard Deviations'!$L$1:$M$11,2,TRUE)</f>
        <v>Platinum</v>
      </c>
    </row>
    <row r="210" spans="1:54" hidden="1">
      <c r="A210">
        <v>9242</v>
      </c>
      <c r="B210">
        <v>1990</v>
      </c>
      <c r="C210">
        <f>2024-B210</f>
        <v>34</v>
      </c>
      <c r="D210" t="str">
        <f>VLOOKUP(B210,Reference!$A$1:$B$125, 2)</f>
        <v>Millennials</v>
      </c>
      <c r="E210" t="s">
        <v>54</v>
      </c>
      <c r="F210" t="str">
        <f>IF(E210="High School", "No College", "College")</f>
        <v>College</v>
      </c>
      <c r="G210" t="s">
        <v>60</v>
      </c>
      <c r="H210">
        <v>64509</v>
      </c>
      <c r="I210">
        <v>64509</v>
      </c>
      <c r="J210" s="4" t="s">
        <v>61</v>
      </c>
      <c r="K210">
        <v>0</v>
      </c>
      <c r="L210">
        <v>0</v>
      </c>
      <c r="M210" t="str">
        <f>IF(OR(K210&gt;0, L210&gt;0), "Parent", "Not Parent")</f>
        <v>Not Parent</v>
      </c>
      <c r="N210" t="s">
        <v>210</v>
      </c>
      <c r="O210" s="8">
        <v>41916</v>
      </c>
      <c r="P210" s="9">
        <f>O210-N210</f>
        <v>413</v>
      </c>
      <c r="Q210">
        <v>19</v>
      </c>
      <c r="R210" s="9">
        <f>P210-Q210</f>
        <v>394</v>
      </c>
      <c r="S210" s="8">
        <f>O210-R210</f>
        <v>41522</v>
      </c>
      <c r="T210">
        <v>836</v>
      </c>
      <c r="U210">
        <v>185</v>
      </c>
      <c r="V210">
        <v>575</v>
      </c>
      <c r="W210">
        <v>24</v>
      </c>
      <c r="X210">
        <v>25</v>
      </c>
      <c r="Y210">
        <v>77</v>
      </c>
      <c r="Z210">
        <v>1722</v>
      </c>
      <c r="AA210">
        <f>Z210/P210</f>
        <v>4.1694915254237293</v>
      </c>
      <c r="AB210" s="11" t="s">
        <v>146</v>
      </c>
      <c r="AC210" t="s">
        <v>59</v>
      </c>
      <c r="AD210">
        <v>1</v>
      </c>
      <c r="AE210" t="str">
        <f>IF(AD210&gt;3, "Prefers Discount", "Discount Indifferent")</f>
        <v>Discount Indifferent</v>
      </c>
      <c r="AF210">
        <v>9</v>
      </c>
      <c r="AG210">
        <v>6</v>
      </c>
      <c r="AH210">
        <v>3</v>
      </c>
      <c r="AI210" t="str">
        <f>INDEX($AF$1:$AH$1,MATCH(MAX(AF210:AH210),AF210:AH210,0))</f>
        <v>Store_Orders</v>
      </c>
      <c r="AJ210">
        <v>4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f>SUM(AK210:AO210)</f>
        <v>1</v>
      </c>
      <c r="AQ210" t="str">
        <f>INDEX($AK$1:$AO$1,MATCH(MAX(AK210:AO210),AK210:AO210,0))</f>
        <v>Converted_on_Camp3</v>
      </c>
      <c r="AR210">
        <v>1</v>
      </c>
      <c r="AS210" t="str">
        <f>IF(OR(AK210&gt;0, AL210&gt;0, AM210&gt;0, AN210&gt;0, AO210&gt;0), "Converted", "Not Converted")</f>
        <v>Converted</v>
      </c>
      <c r="AT210">
        <v>0</v>
      </c>
      <c r="AU210">
        <v>3</v>
      </c>
      <c r="AV210">
        <v>11</v>
      </c>
      <c r="AW210">
        <f>IF(Z210&gt;607, 4, 0)</f>
        <v>4</v>
      </c>
      <c r="AX210">
        <f>IF(AA210&gt;0.1497, 3, 0)</f>
        <v>3</v>
      </c>
      <c r="AY210">
        <f>IF(P210&gt;4031, 2, 0)</f>
        <v>0</v>
      </c>
      <c r="AZ210">
        <f>IF(H210&gt;51934.91, 1, 0)</f>
        <v>1</v>
      </c>
      <c r="BA210">
        <f>SUM(AW210:AZ210)</f>
        <v>8</v>
      </c>
      <c r="BB210" t="str">
        <f>VLOOKUP(BA210,'Standard Deviations'!$L$1:$M$11,2,TRUE)</f>
        <v>Platinum</v>
      </c>
    </row>
    <row r="211" spans="1:54">
      <c r="A211">
        <v>10770</v>
      </c>
      <c r="B211">
        <v>1959</v>
      </c>
      <c r="C211">
        <f>2024-B211</f>
        <v>65</v>
      </c>
      <c r="D211" t="str">
        <f>VLOOKUP(B211,Reference!$A$1:$B$125, 2)</f>
        <v>Boomers</v>
      </c>
      <c r="E211" t="s">
        <v>54</v>
      </c>
      <c r="F211" t="str">
        <f>IF(E211="High School", "No College", "College")</f>
        <v>College</v>
      </c>
      <c r="G211" t="s">
        <v>55</v>
      </c>
      <c r="H211">
        <v>65492</v>
      </c>
      <c r="I211">
        <v>65492</v>
      </c>
      <c r="J211" s="4" t="s">
        <v>61</v>
      </c>
      <c r="K211">
        <v>0</v>
      </c>
      <c r="L211">
        <v>0</v>
      </c>
      <c r="M211" t="str">
        <f>IF(OR(K211&gt;0, L211&gt;0), "Parent", "Not Parent")</f>
        <v>Not Parent</v>
      </c>
      <c r="N211" t="s">
        <v>187</v>
      </c>
      <c r="O211" s="8">
        <v>41916</v>
      </c>
      <c r="P211" s="9">
        <f>O211-N211</f>
        <v>251</v>
      </c>
      <c r="Q211">
        <v>73</v>
      </c>
      <c r="R211" s="9">
        <f>P211-Q211</f>
        <v>178</v>
      </c>
      <c r="S211" s="8">
        <f>O211-R211</f>
        <v>41738</v>
      </c>
      <c r="T211">
        <v>247</v>
      </c>
      <c r="U211">
        <v>161</v>
      </c>
      <c r="V211">
        <v>295</v>
      </c>
      <c r="W211">
        <v>210</v>
      </c>
      <c r="X211">
        <v>85</v>
      </c>
      <c r="Y211">
        <v>47</v>
      </c>
      <c r="Z211">
        <v>1045</v>
      </c>
      <c r="AA211">
        <f>Z211/P211</f>
        <v>4.1633466135458166</v>
      </c>
      <c r="AB211" s="14" t="s">
        <v>146</v>
      </c>
      <c r="AC211" s="13" t="s">
        <v>63</v>
      </c>
      <c r="AD211">
        <v>2</v>
      </c>
      <c r="AE211" t="str">
        <f>IF(AD211&gt;3, "Prefers Discount", "Discount Indifferent")</f>
        <v>Discount Indifferent</v>
      </c>
      <c r="AF211">
        <v>13</v>
      </c>
      <c r="AG211">
        <v>4</v>
      </c>
      <c r="AH211">
        <v>7</v>
      </c>
      <c r="AI211" t="str">
        <f>INDEX($AF$1:$AH$1,MATCH(MAX(AF211:AH211),AF211:AH211,0))</f>
        <v>Store_Orders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f>SUM(AK211:AO211)</f>
        <v>0</v>
      </c>
      <c r="AQ211" t="s">
        <v>67</v>
      </c>
      <c r="AR211">
        <v>0</v>
      </c>
      <c r="AS211" t="str">
        <f>IF(OR(AK211&gt;0, AL211&gt;0, AM211&gt;0, AN211&gt;0, AO211&gt;0), "Converted", "Not Converted")</f>
        <v>Not Converted</v>
      </c>
      <c r="AT211">
        <v>0</v>
      </c>
      <c r="AU211">
        <v>3</v>
      </c>
      <c r="AV211">
        <v>11</v>
      </c>
      <c r="AW211">
        <f>IF(Z211&gt;607, 4, 0)</f>
        <v>4</v>
      </c>
      <c r="AX211">
        <f>IF(AA211&gt;0.1497, 3, 0)</f>
        <v>3</v>
      </c>
      <c r="AY211">
        <f>IF(P211&gt;4031, 2, 0)</f>
        <v>0</v>
      </c>
      <c r="AZ211">
        <f>IF(H211&gt;51934.91, 1, 0)</f>
        <v>1</v>
      </c>
      <c r="BA211">
        <f>SUM(AW211:AZ211)</f>
        <v>8</v>
      </c>
      <c r="BB211" t="str">
        <f>VLOOKUP(BA211,'Standard Deviations'!$L$1:$M$11,2,TRUE)</f>
        <v>Platinum</v>
      </c>
    </row>
    <row r="212" spans="1:54" hidden="1">
      <c r="A212">
        <v>9206</v>
      </c>
      <c r="B212">
        <v>1968</v>
      </c>
      <c r="C212">
        <f>2024-B212</f>
        <v>56</v>
      </c>
      <c r="D212" t="str">
        <f>VLOOKUP(B212,Reference!$A$1:$B$125, 2)</f>
        <v>Gen X</v>
      </c>
      <c r="E212" t="s">
        <v>54</v>
      </c>
      <c r="F212" t="str">
        <f>IF(E212="High School", "No College", "College")</f>
        <v>College</v>
      </c>
      <c r="G212" t="s">
        <v>65</v>
      </c>
      <c r="H212">
        <v>77382</v>
      </c>
      <c r="I212">
        <v>77382</v>
      </c>
      <c r="J212" s="4" t="s">
        <v>56</v>
      </c>
      <c r="K212">
        <v>0</v>
      </c>
      <c r="L212">
        <v>1</v>
      </c>
      <c r="M212" t="str">
        <f>IF(OR(K212&gt;0, L212&gt;0), "Parent", "Not Parent")</f>
        <v>Parent</v>
      </c>
      <c r="N212" t="s">
        <v>151</v>
      </c>
      <c r="O212" s="8">
        <v>41916</v>
      </c>
      <c r="P212" s="9">
        <f>O212-N212</f>
        <v>270</v>
      </c>
      <c r="Q212">
        <v>36</v>
      </c>
      <c r="R212" s="9">
        <f>P212-Q212</f>
        <v>234</v>
      </c>
      <c r="S212" s="8">
        <f>O212-R212</f>
        <v>41682</v>
      </c>
      <c r="T212">
        <v>491</v>
      </c>
      <c r="U212">
        <v>48</v>
      </c>
      <c r="V212">
        <v>231</v>
      </c>
      <c r="W212">
        <v>112</v>
      </c>
      <c r="X212">
        <v>105</v>
      </c>
      <c r="Y212">
        <v>134</v>
      </c>
      <c r="Z212">
        <v>1121</v>
      </c>
      <c r="AA212">
        <f>Z212/P212</f>
        <v>4.1518518518518519</v>
      </c>
      <c r="AB212" s="11" t="s">
        <v>146</v>
      </c>
      <c r="AC212" t="s">
        <v>59</v>
      </c>
      <c r="AD212">
        <v>2</v>
      </c>
      <c r="AE212" t="str">
        <f>IF(AD212&gt;3, "Prefers Discount", "Discount Indifferent")</f>
        <v>Discount Indifferent</v>
      </c>
      <c r="AF212">
        <v>12</v>
      </c>
      <c r="AG212">
        <v>5</v>
      </c>
      <c r="AH212">
        <v>7</v>
      </c>
      <c r="AI212" t="str">
        <f>INDEX($AF$1:$AH$1,MATCH(MAX(AF212:AH212),AF212:AH212,0))</f>
        <v>Store_Orders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f>SUM(AK212:AO212)</f>
        <v>1</v>
      </c>
      <c r="AQ212" t="str">
        <f>INDEX($AK$1:$AO$1,MATCH(MAX(AK212:AO212),AK212:AO212,0))</f>
        <v>Converted_on_Camp5</v>
      </c>
      <c r="AR212">
        <v>1</v>
      </c>
      <c r="AS212" t="str">
        <f>IF(OR(AK212&gt;0, AL212&gt;0, AM212&gt;0, AN212&gt;0, AO212&gt;0), "Converted", "Not Converted")</f>
        <v>Converted</v>
      </c>
      <c r="AT212">
        <v>0</v>
      </c>
      <c r="AU212">
        <v>3</v>
      </c>
      <c r="AV212">
        <v>11</v>
      </c>
      <c r="AW212">
        <f>IF(Z212&gt;607, 4, 0)</f>
        <v>4</v>
      </c>
      <c r="AX212">
        <f>IF(AA212&gt;0.1497, 3, 0)</f>
        <v>3</v>
      </c>
      <c r="AY212">
        <f>IF(P212&gt;4031, 2, 0)</f>
        <v>0</v>
      </c>
      <c r="AZ212">
        <f>IF(H212&gt;51934.91, 1, 0)</f>
        <v>1</v>
      </c>
      <c r="BA212">
        <f>SUM(AW212:AZ212)</f>
        <v>8</v>
      </c>
      <c r="BB212" t="str">
        <f>VLOOKUP(BA212,'Standard Deviations'!$L$1:$M$11,2,TRUE)</f>
        <v>Platinum</v>
      </c>
    </row>
    <row r="213" spans="1:54" hidden="1">
      <c r="A213">
        <v>4322</v>
      </c>
      <c r="B213">
        <v>1958</v>
      </c>
      <c r="C213">
        <f>2024-B213</f>
        <v>66</v>
      </c>
      <c r="D213" t="str">
        <f>VLOOKUP(B213,Reference!$A$1:$B$125, 2)</f>
        <v>Boomers</v>
      </c>
      <c r="E213" t="s">
        <v>68</v>
      </c>
      <c r="F213" t="str">
        <f>IF(E213="High School", "No College", "College")</f>
        <v>College</v>
      </c>
      <c r="G213" t="s">
        <v>65</v>
      </c>
      <c r="H213">
        <v>77863</v>
      </c>
      <c r="I213">
        <v>77863</v>
      </c>
      <c r="J213" s="4" t="s">
        <v>56</v>
      </c>
      <c r="K213">
        <v>0</v>
      </c>
      <c r="L213">
        <v>0</v>
      </c>
      <c r="M213" t="str">
        <f>IF(OR(K213&gt;0, L213&gt;0), "Parent", "Not Parent")</f>
        <v>Not Parent</v>
      </c>
      <c r="N213" t="s">
        <v>211</v>
      </c>
      <c r="O213" s="8">
        <v>41916</v>
      </c>
      <c r="P213" s="9">
        <f>O213-N213</f>
        <v>311</v>
      </c>
      <c r="Q213">
        <v>20</v>
      </c>
      <c r="R213" s="9">
        <f>P213-Q213</f>
        <v>291</v>
      </c>
      <c r="S213" s="8">
        <f>O213-R213</f>
        <v>41625</v>
      </c>
      <c r="T213">
        <v>881</v>
      </c>
      <c r="U213">
        <v>38</v>
      </c>
      <c r="V213">
        <v>319</v>
      </c>
      <c r="W213">
        <v>16</v>
      </c>
      <c r="X213">
        <v>25</v>
      </c>
      <c r="Y213">
        <v>12</v>
      </c>
      <c r="Z213">
        <v>1291</v>
      </c>
      <c r="AA213">
        <f>Z213/P213</f>
        <v>4.1511254019292601</v>
      </c>
      <c r="AB213" s="11" t="s">
        <v>146</v>
      </c>
      <c r="AC213" t="s">
        <v>59</v>
      </c>
      <c r="AD213">
        <v>1</v>
      </c>
      <c r="AE213" t="str">
        <f>IF(AD213&gt;3, "Prefers Discount", "Discount Indifferent")</f>
        <v>Discount Indifferent</v>
      </c>
      <c r="AF213">
        <v>10</v>
      </c>
      <c r="AG213">
        <v>4</v>
      </c>
      <c r="AH213">
        <v>5</v>
      </c>
      <c r="AI213" t="str">
        <f>INDEX($AF$1:$AH$1,MATCH(MAX(AF213:AH213),AF213:AH213,0))</f>
        <v>Store_Orders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f>SUM(AK213:AO213)</f>
        <v>0</v>
      </c>
      <c r="AQ213" t="s">
        <v>67</v>
      </c>
      <c r="AR213">
        <v>0</v>
      </c>
      <c r="AS213" t="str">
        <f>IF(OR(AK213&gt;0, AL213&gt;0, AM213&gt;0, AN213&gt;0, AO213&gt;0), "Converted", "Not Converted")</f>
        <v>Not Converted</v>
      </c>
      <c r="AT213">
        <v>0</v>
      </c>
      <c r="AU213">
        <v>3</v>
      </c>
      <c r="AV213">
        <v>11</v>
      </c>
      <c r="AW213">
        <f>IF(Z213&gt;607, 4, 0)</f>
        <v>4</v>
      </c>
      <c r="AX213">
        <f>IF(AA213&gt;0.1497, 3, 0)</f>
        <v>3</v>
      </c>
      <c r="AY213">
        <f>IF(P213&gt;4031, 2, 0)</f>
        <v>0</v>
      </c>
      <c r="AZ213">
        <f>IF(H213&gt;51934.91, 1, 0)</f>
        <v>1</v>
      </c>
      <c r="BA213">
        <f>SUM(AW213:AZ213)</f>
        <v>8</v>
      </c>
      <c r="BB213" t="str">
        <f>VLOOKUP(BA213,'Standard Deviations'!$L$1:$M$11,2,TRUE)</f>
        <v>Platinum</v>
      </c>
    </row>
    <row r="214" spans="1:54" hidden="1">
      <c r="A214">
        <v>4785</v>
      </c>
      <c r="B214">
        <v>1970</v>
      </c>
      <c r="C214">
        <f>2024-B214</f>
        <v>54</v>
      </c>
      <c r="D214" t="str">
        <f>VLOOKUP(B214,Reference!$A$1:$B$125, 2)</f>
        <v>Gen X</v>
      </c>
      <c r="E214" t="s">
        <v>68</v>
      </c>
      <c r="F214" t="str">
        <f>IF(E214="High School", "No College", "College")</f>
        <v>College</v>
      </c>
      <c r="G214" t="s">
        <v>65</v>
      </c>
      <c r="H214">
        <v>77622</v>
      </c>
      <c r="I214">
        <v>77622</v>
      </c>
      <c r="J214" s="4" t="s">
        <v>56</v>
      </c>
      <c r="K214">
        <v>0</v>
      </c>
      <c r="L214">
        <v>2</v>
      </c>
      <c r="M214" t="str">
        <f>IF(OR(K214&gt;0, L214&gt;0), "Parent", "Not Parent")</f>
        <v>Parent</v>
      </c>
      <c r="N214" t="s">
        <v>212</v>
      </c>
      <c r="O214" s="8">
        <v>41916</v>
      </c>
      <c r="P214" s="9">
        <f>O214-N214</f>
        <v>173</v>
      </c>
      <c r="Q214">
        <v>3</v>
      </c>
      <c r="R214" s="9">
        <f>P214-Q214</f>
        <v>170</v>
      </c>
      <c r="S214" s="8">
        <f>O214-R214</f>
        <v>41746</v>
      </c>
      <c r="T214">
        <v>520</v>
      </c>
      <c r="U214">
        <v>7</v>
      </c>
      <c r="V214">
        <v>154</v>
      </c>
      <c r="W214">
        <v>19</v>
      </c>
      <c r="X214">
        <v>0</v>
      </c>
      <c r="Y214">
        <v>14</v>
      </c>
      <c r="Z214">
        <v>714</v>
      </c>
      <c r="AA214">
        <f>Z214/P214</f>
        <v>4.1271676300578033</v>
      </c>
      <c r="AB214" s="11" t="s">
        <v>146</v>
      </c>
      <c r="AC214" t="s">
        <v>59</v>
      </c>
      <c r="AD214">
        <v>2</v>
      </c>
      <c r="AE214" t="str">
        <f>IF(AD214&gt;3, "Prefers Discount", "Discount Indifferent")</f>
        <v>Discount Indifferent</v>
      </c>
      <c r="AF214">
        <v>11</v>
      </c>
      <c r="AG214">
        <v>6</v>
      </c>
      <c r="AH214">
        <v>3</v>
      </c>
      <c r="AI214" t="str">
        <f>INDEX($AF$1:$AH$1,MATCH(MAX(AF214:AH214),AF214:AH214,0))</f>
        <v>Store_Orders</v>
      </c>
      <c r="AJ214">
        <v>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f>SUM(AK214:AO214)</f>
        <v>0</v>
      </c>
      <c r="AQ214" t="s">
        <v>67</v>
      </c>
      <c r="AR214">
        <v>0</v>
      </c>
      <c r="AS214" t="str">
        <f>IF(OR(AK214&gt;0, AL214&gt;0, AM214&gt;0, AN214&gt;0, AO214&gt;0), "Converted", "Not Converted")</f>
        <v>Not Converted</v>
      </c>
      <c r="AT214">
        <v>0</v>
      </c>
      <c r="AU214">
        <v>3</v>
      </c>
      <c r="AV214">
        <v>11</v>
      </c>
      <c r="AW214">
        <f>IF(Z214&gt;607, 4, 0)</f>
        <v>4</v>
      </c>
      <c r="AX214">
        <f>IF(AA214&gt;0.1497, 3, 0)</f>
        <v>3</v>
      </c>
      <c r="AY214">
        <f>IF(P214&gt;4031, 2, 0)</f>
        <v>0</v>
      </c>
      <c r="AZ214">
        <f>IF(H214&gt;51934.91, 1, 0)</f>
        <v>1</v>
      </c>
      <c r="BA214">
        <f>SUM(AW214:AZ214)</f>
        <v>8</v>
      </c>
      <c r="BB214" t="str">
        <f>VLOOKUP(BA214,'Standard Deviations'!$L$1:$M$11,2,TRUE)</f>
        <v>Platinum</v>
      </c>
    </row>
    <row r="215" spans="1:54">
      <c r="A215">
        <v>4475</v>
      </c>
      <c r="B215">
        <v>1949</v>
      </c>
      <c r="C215">
        <f>2024-B215</f>
        <v>75</v>
      </c>
      <c r="D215" t="str">
        <f>VLOOKUP(B215,Reference!$A$1:$B$125, 2)</f>
        <v>Boomers</v>
      </c>
      <c r="E215" t="s">
        <v>68</v>
      </c>
      <c r="F215" t="str">
        <f>IF(E215="High School", "No College", "College")</f>
        <v>College</v>
      </c>
      <c r="G215" t="s">
        <v>55</v>
      </c>
      <c r="H215">
        <v>69098</v>
      </c>
      <c r="I215">
        <v>69098</v>
      </c>
      <c r="J215" s="4" t="s">
        <v>61</v>
      </c>
      <c r="K215">
        <v>0</v>
      </c>
      <c r="L215">
        <v>0</v>
      </c>
      <c r="M215" t="str">
        <f>IF(OR(K215&gt;0, L215&gt;0), "Parent", "Not Parent")</f>
        <v>Not Parent</v>
      </c>
      <c r="N215" t="s">
        <v>213</v>
      </c>
      <c r="O215" s="8">
        <v>41916</v>
      </c>
      <c r="P215" s="9">
        <f>O215-N215</f>
        <v>595</v>
      </c>
      <c r="Q215">
        <v>82</v>
      </c>
      <c r="R215" s="9">
        <f>P215-Q215</f>
        <v>513</v>
      </c>
      <c r="S215" s="8">
        <f>O215-R215</f>
        <v>41403</v>
      </c>
      <c r="T215">
        <v>1315</v>
      </c>
      <c r="U215">
        <v>22</v>
      </c>
      <c r="V215">
        <v>780</v>
      </c>
      <c r="W215">
        <v>145</v>
      </c>
      <c r="X215">
        <v>0</v>
      </c>
      <c r="Y215">
        <v>178</v>
      </c>
      <c r="Z215">
        <v>2440</v>
      </c>
      <c r="AA215">
        <f>Z215/P215</f>
        <v>4.1008403361344534</v>
      </c>
      <c r="AB215" s="14" t="s">
        <v>146</v>
      </c>
      <c r="AC215" s="13" t="s">
        <v>63</v>
      </c>
      <c r="AD215">
        <v>1</v>
      </c>
      <c r="AE215" t="str">
        <f>IF(AD215&gt;3, "Prefers Discount", "Discount Indifferent")</f>
        <v>Discount Indifferent</v>
      </c>
      <c r="AF215">
        <v>9</v>
      </c>
      <c r="AG215">
        <v>7</v>
      </c>
      <c r="AH215">
        <v>8</v>
      </c>
      <c r="AI215" t="str">
        <f>INDEX($AF$1:$AH$1,MATCH(MAX(AF215:AH215),AF215:AH215,0))</f>
        <v>Store_Orders</v>
      </c>
      <c r="AJ215">
        <v>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f>SUM(AK215:AO215)</f>
        <v>0</v>
      </c>
      <c r="AQ215" t="s">
        <v>67</v>
      </c>
      <c r="AR215">
        <v>0</v>
      </c>
      <c r="AS215" t="str">
        <f>IF(OR(AK215&gt;0, AL215&gt;0, AM215&gt;0, AN215&gt;0, AO215&gt;0), "Converted", "Not Converted")</f>
        <v>Not Converted</v>
      </c>
      <c r="AT215">
        <v>0</v>
      </c>
      <c r="AU215">
        <v>3</v>
      </c>
      <c r="AV215">
        <v>11</v>
      </c>
      <c r="AW215">
        <f>IF(Z215&gt;607, 4, 0)</f>
        <v>4</v>
      </c>
      <c r="AX215">
        <f>IF(AA215&gt;0.1497, 3, 0)</f>
        <v>3</v>
      </c>
      <c r="AY215">
        <f>IF(P215&gt;4031, 2, 0)</f>
        <v>0</v>
      </c>
      <c r="AZ215">
        <f>IF(H215&gt;51934.91, 1, 0)</f>
        <v>1</v>
      </c>
      <c r="BA215">
        <f>SUM(AW215:AZ215)</f>
        <v>8</v>
      </c>
      <c r="BB215" t="str">
        <f>VLOOKUP(BA215,'Standard Deviations'!$L$1:$M$11,2,TRUE)</f>
        <v>Platinum</v>
      </c>
    </row>
    <row r="216" spans="1:54">
      <c r="A216">
        <v>146</v>
      </c>
      <c r="B216">
        <v>1960</v>
      </c>
      <c r="C216">
        <f>2024-B216</f>
        <v>64</v>
      </c>
      <c r="D216" t="str">
        <f>VLOOKUP(B216,Reference!$A$1:$B$125, 2)</f>
        <v>Boomers</v>
      </c>
      <c r="E216" t="s">
        <v>68</v>
      </c>
      <c r="F216" t="str">
        <f>IF(E216="High School", "No College", "College")</f>
        <v>College</v>
      </c>
      <c r="G216" t="s">
        <v>60</v>
      </c>
      <c r="H216">
        <v>76045</v>
      </c>
      <c r="I216">
        <v>76045</v>
      </c>
      <c r="J216" s="4" t="s">
        <v>56</v>
      </c>
      <c r="K216">
        <v>0</v>
      </c>
      <c r="L216">
        <v>0</v>
      </c>
      <c r="M216" t="str">
        <f>IF(OR(K216&gt;0, L216&gt;0), "Parent", "Not Parent")</f>
        <v>Not Parent</v>
      </c>
      <c r="N216" t="s">
        <v>172</v>
      </c>
      <c r="O216" s="8">
        <v>41916</v>
      </c>
      <c r="P216" s="9">
        <f>O216-N216</f>
        <v>323</v>
      </c>
      <c r="Q216">
        <v>78</v>
      </c>
      <c r="R216" s="9">
        <f>P216-Q216</f>
        <v>245</v>
      </c>
      <c r="S216" s="8">
        <f>O216-R216</f>
        <v>41671</v>
      </c>
      <c r="T216">
        <v>760</v>
      </c>
      <c r="U216">
        <v>53</v>
      </c>
      <c r="V216">
        <v>400</v>
      </c>
      <c r="W216">
        <v>17</v>
      </c>
      <c r="X216">
        <v>93</v>
      </c>
      <c r="Y216">
        <v>0</v>
      </c>
      <c r="Z216">
        <v>1323</v>
      </c>
      <c r="AA216">
        <f>Z216/P216</f>
        <v>4.0959752321981426</v>
      </c>
      <c r="AB216" s="14" t="s">
        <v>146</v>
      </c>
      <c r="AC216" s="13" t="s">
        <v>63</v>
      </c>
      <c r="AD216">
        <v>1</v>
      </c>
      <c r="AE216" t="str">
        <f>IF(AD216&gt;3, "Prefers Discount", "Discount Indifferent")</f>
        <v>Discount Indifferent</v>
      </c>
      <c r="AF216">
        <v>11</v>
      </c>
      <c r="AG216">
        <v>4</v>
      </c>
      <c r="AH216">
        <v>5</v>
      </c>
      <c r="AI216" t="str">
        <f>INDEX($AF$1:$AH$1,MATCH(MAX(AF216:AH216),AF216:AH216,0))</f>
        <v>Store_Orders</v>
      </c>
      <c r="AJ216">
        <v>2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f>SUM(AK216:AO216)</f>
        <v>1</v>
      </c>
      <c r="AQ216" t="str">
        <f>INDEX($AK$1:$AO$1,MATCH(MAX(AK216:AO216),AK216:AO216,0))</f>
        <v>Converted_on_Camp1</v>
      </c>
      <c r="AR216">
        <v>1</v>
      </c>
      <c r="AS216" t="str">
        <f>IF(OR(AK216&gt;0, AL216&gt;0, AM216&gt;0, AN216&gt;0, AO216&gt;0), "Converted", "Not Converted")</f>
        <v>Converted</v>
      </c>
      <c r="AT216">
        <v>0</v>
      </c>
      <c r="AU216">
        <v>3</v>
      </c>
      <c r="AV216">
        <v>11</v>
      </c>
      <c r="AW216">
        <f>IF(Z216&gt;607, 4, 0)</f>
        <v>4</v>
      </c>
      <c r="AX216">
        <f>IF(AA216&gt;0.1497, 3, 0)</f>
        <v>3</v>
      </c>
      <c r="AY216">
        <f>IF(P216&gt;4031, 2, 0)</f>
        <v>0</v>
      </c>
      <c r="AZ216">
        <f>IF(H216&gt;51934.91, 1, 0)</f>
        <v>1</v>
      </c>
      <c r="BA216">
        <f>SUM(AW216:AZ216)</f>
        <v>8</v>
      </c>
      <c r="BB216" t="str">
        <f>VLOOKUP(BA216,'Standard Deviations'!$L$1:$M$11,2,TRUE)</f>
        <v>Platinum</v>
      </c>
    </row>
    <row r="217" spans="1:54" hidden="1">
      <c r="A217">
        <v>10430</v>
      </c>
      <c r="B217">
        <v>1973</v>
      </c>
      <c r="C217">
        <f>2024-B217</f>
        <v>51</v>
      </c>
      <c r="D217" t="str">
        <f>VLOOKUP(B217,Reference!$A$1:$B$125, 2)</f>
        <v>Gen X</v>
      </c>
      <c r="E217" t="s">
        <v>54</v>
      </c>
      <c r="F217" t="str">
        <f>IF(E217="High School", "No College", "College")</f>
        <v>College</v>
      </c>
      <c r="G217" t="s">
        <v>71</v>
      </c>
      <c r="H217">
        <v>89694</v>
      </c>
      <c r="I217">
        <v>89694</v>
      </c>
      <c r="J217" s="4" t="s">
        <v>56</v>
      </c>
      <c r="K217">
        <v>1</v>
      </c>
      <c r="L217">
        <v>1</v>
      </c>
      <c r="M217" t="str">
        <f>IF(OR(K217&gt;0, L217&gt;0), "Parent", "Not Parent")</f>
        <v>Parent</v>
      </c>
      <c r="N217" t="s">
        <v>163</v>
      </c>
      <c r="O217" s="8">
        <v>41916</v>
      </c>
      <c r="P217" s="9">
        <f>O217-N217</f>
        <v>360</v>
      </c>
      <c r="Q217">
        <v>22</v>
      </c>
      <c r="R217" s="9">
        <f>P217-Q217</f>
        <v>338</v>
      </c>
      <c r="S217" s="8">
        <f>O217-R217</f>
        <v>41578</v>
      </c>
      <c r="T217">
        <v>1126</v>
      </c>
      <c r="U217">
        <v>28</v>
      </c>
      <c r="V217">
        <v>211</v>
      </c>
      <c r="W217">
        <v>37</v>
      </c>
      <c r="X217">
        <v>28</v>
      </c>
      <c r="Y217">
        <v>42</v>
      </c>
      <c r="Z217">
        <v>1472</v>
      </c>
      <c r="AA217">
        <f>Z217/P217</f>
        <v>4.0888888888888886</v>
      </c>
      <c r="AB217" s="11" t="s">
        <v>146</v>
      </c>
      <c r="AC217" t="s">
        <v>59</v>
      </c>
      <c r="AD217">
        <v>3</v>
      </c>
      <c r="AE217" t="str">
        <f>IF(AD217&gt;3, "Prefers Discount", "Discount Indifferent")</f>
        <v>Discount Indifferent</v>
      </c>
      <c r="AF217">
        <v>4</v>
      </c>
      <c r="AG217">
        <v>4</v>
      </c>
      <c r="AH217">
        <v>3</v>
      </c>
      <c r="AI217" t="str">
        <f>INDEX($AF$1:$AH$1,MATCH(MAX(AF217:AH217),AF217:AH217,0))</f>
        <v>Store_Orders</v>
      </c>
      <c r="AJ217">
        <v>5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f>SUM(AK217:AO217)</f>
        <v>3</v>
      </c>
      <c r="AQ217" t="str">
        <f>INDEX($AK$1:$AO$1,MATCH(MAX(AK217:AO217),AK217:AO217,0))</f>
        <v>Converted_on_Camp1</v>
      </c>
      <c r="AR217">
        <v>1</v>
      </c>
      <c r="AS217" t="str">
        <f>IF(OR(AK217&gt;0, AL217&gt;0, AM217&gt;0, AN217&gt;0, AO217&gt;0), "Converted", "Not Converted")</f>
        <v>Converted</v>
      </c>
      <c r="AT217">
        <v>0</v>
      </c>
      <c r="AU217">
        <v>3</v>
      </c>
      <c r="AV217">
        <v>11</v>
      </c>
      <c r="AW217">
        <f>IF(Z217&gt;607, 4, 0)</f>
        <v>4</v>
      </c>
      <c r="AX217">
        <f>IF(AA217&gt;0.1497, 3, 0)</f>
        <v>3</v>
      </c>
      <c r="AY217">
        <f>IF(P217&gt;4031, 2, 0)</f>
        <v>0</v>
      </c>
      <c r="AZ217">
        <f>IF(H217&gt;51934.91, 1, 0)</f>
        <v>1</v>
      </c>
      <c r="BA217">
        <f>SUM(AW217:AZ217)</f>
        <v>8</v>
      </c>
      <c r="BB217" t="str">
        <f>VLOOKUP(BA217,'Standard Deviations'!$L$1:$M$11,2,TRUE)</f>
        <v>Platinum</v>
      </c>
    </row>
    <row r="218" spans="1:54">
      <c r="A218">
        <v>9559</v>
      </c>
      <c r="B218">
        <v>1961</v>
      </c>
      <c r="C218">
        <f>2024-B218</f>
        <v>63</v>
      </c>
      <c r="D218" t="str">
        <f>VLOOKUP(B218,Reference!$A$1:$B$125, 2)</f>
        <v>Boomers</v>
      </c>
      <c r="E218" t="s">
        <v>68</v>
      </c>
      <c r="F218" t="str">
        <f>IF(E218="High School", "No College", "College")</f>
        <v>College</v>
      </c>
      <c r="G218" t="s">
        <v>55</v>
      </c>
      <c r="H218">
        <v>57072</v>
      </c>
      <c r="I218">
        <v>57072</v>
      </c>
      <c r="J218" s="4" t="s">
        <v>61</v>
      </c>
      <c r="K218">
        <v>0</v>
      </c>
      <c r="L218">
        <v>1</v>
      </c>
      <c r="M218" t="str">
        <f>IF(OR(K218&gt;0, L218&gt;0), "Parent", "Not Parent")</f>
        <v>Parent</v>
      </c>
      <c r="N218" t="s">
        <v>129</v>
      </c>
      <c r="O218" s="8">
        <v>41916</v>
      </c>
      <c r="P218" s="9">
        <f>O218-N218</f>
        <v>253</v>
      </c>
      <c r="Q218">
        <v>79</v>
      </c>
      <c r="R218" s="9">
        <f>P218-Q218</f>
        <v>174</v>
      </c>
      <c r="S218" s="8">
        <f>O218-R218</f>
        <v>41742</v>
      </c>
      <c r="T218">
        <v>944</v>
      </c>
      <c r="U218">
        <v>0</v>
      </c>
      <c r="V218">
        <v>60</v>
      </c>
      <c r="W218">
        <v>0</v>
      </c>
      <c r="X218">
        <v>0</v>
      </c>
      <c r="Y218">
        <v>30</v>
      </c>
      <c r="Z218">
        <v>1034</v>
      </c>
      <c r="AA218">
        <f>Z218/P218</f>
        <v>4.0869565217391308</v>
      </c>
      <c r="AB218" s="14" t="s">
        <v>146</v>
      </c>
      <c r="AC218" s="13" t="s">
        <v>63</v>
      </c>
      <c r="AD218">
        <v>2</v>
      </c>
      <c r="AE218" t="str">
        <f>IF(AD218&gt;3, "Prefers Discount", "Discount Indifferent")</f>
        <v>Discount Indifferent</v>
      </c>
      <c r="AF218">
        <v>13</v>
      </c>
      <c r="AG218">
        <v>7</v>
      </c>
      <c r="AH218">
        <v>5</v>
      </c>
      <c r="AI218" t="str">
        <f>INDEX($AF$1:$AH$1,MATCH(MAX(AF218:AH218),AF218:AH218,0))</f>
        <v>Store_Orders</v>
      </c>
      <c r="AJ218">
        <v>5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f>SUM(AK218:AO218)</f>
        <v>1</v>
      </c>
      <c r="AQ218" t="str">
        <f>INDEX($AK$1:$AO$1,MATCH(MAX(AK218:AO218),AK218:AO218,0))</f>
        <v>Converted_on_Camp3</v>
      </c>
      <c r="AR218">
        <v>1</v>
      </c>
      <c r="AS218" t="str">
        <f>IF(OR(AK218&gt;0, AL218&gt;0, AM218&gt;0, AN218&gt;0, AO218&gt;0), "Converted", "Not Converted")</f>
        <v>Converted</v>
      </c>
      <c r="AT218">
        <v>0</v>
      </c>
      <c r="AU218">
        <v>3</v>
      </c>
      <c r="AV218">
        <v>11</v>
      </c>
      <c r="AW218">
        <f>IF(Z218&gt;607, 4, 0)</f>
        <v>4</v>
      </c>
      <c r="AX218">
        <f>IF(AA218&gt;0.1497, 3, 0)</f>
        <v>3</v>
      </c>
      <c r="AY218">
        <f>IF(P218&gt;4031, 2, 0)</f>
        <v>0</v>
      </c>
      <c r="AZ218">
        <f>IF(H218&gt;51934.91, 1, 0)</f>
        <v>1</v>
      </c>
      <c r="BA218">
        <f>SUM(AW218:AZ218)</f>
        <v>8</v>
      </c>
      <c r="BB218" t="str">
        <f>VLOOKUP(BA218,'Standard Deviations'!$L$1:$M$11,2,TRUE)</f>
        <v>Platinum</v>
      </c>
    </row>
    <row r="219" spans="1:54" hidden="1">
      <c r="A219">
        <v>437</v>
      </c>
      <c r="B219">
        <v>1976</v>
      </c>
      <c r="C219">
        <f>2024-B219</f>
        <v>48</v>
      </c>
      <c r="D219" t="str">
        <f>VLOOKUP(B219,Reference!$A$1:$B$125, 2)</f>
        <v>Gen X</v>
      </c>
      <c r="E219" t="s">
        <v>64</v>
      </c>
      <c r="F219" t="str">
        <f>IF(E219="High School", "No College", "College")</f>
        <v>College</v>
      </c>
      <c r="G219" t="s">
        <v>71</v>
      </c>
      <c r="H219">
        <v>75012</v>
      </c>
      <c r="I219">
        <v>75012</v>
      </c>
      <c r="J219" s="4" t="s">
        <v>56</v>
      </c>
      <c r="K219">
        <v>0</v>
      </c>
      <c r="L219">
        <v>0</v>
      </c>
      <c r="M219" t="str">
        <f>IF(OR(K219&gt;0, L219&gt;0), "Parent", "Not Parent")</f>
        <v>Not Parent</v>
      </c>
      <c r="N219" t="s">
        <v>174</v>
      </c>
      <c r="O219" s="8">
        <v>41916</v>
      </c>
      <c r="P219" s="9">
        <f>O219-N219</f>
        <v>252</v>
      </c>
      <c r="Q219">
        <v>41</v>
      </c>
      <c r="R219" s="9">
        <f>P219-Q219</f>
        <v>211</v>
      </c>
      <c r="S219" s="8">
        <f>O219-R219</f>
        <v>41705</v>
      </c>
      <c r="T219">
        <v>294</v>
      </c>
      <c r="U219">
        <v>142</v>
      </c>
      <c r="V219">
        <v>218</v>
      </c>
      <c r="W219">
        <v>164</v>
      </c>
      <c r="X219">
        <v>58</v>
      </c>
      <c r="Y219">
        <v>151</v>
      </c>
      <c r="Z219">
        <v>1027</v>
      </c>
      <c r="AA219">
        <f>Z219/P219</f>
        <v>4.0753968253968251</v>
      </c>
      <c r="AB219" s="11" t="s">
        <v>146</v>
      </c>
      <c r="AC219" t="s">
        <v>59</v>
      </c>
      <c r="AD219">
        <v>1</v>
      </c>
      <c r="AE219" t="str">
        <f>IF(AD219&gt;3, "Prefers Discount", "Discount Indifferent")</f>
        <v>Discount Indifferent</v>
      </c>
      <c r="AF219">
        <v>11</v>
      </c>
      <c r="AG219">
        <v>3</v>
      </c>
      <c r="AH219">
        <v>8</v>
      </c>
      <c r="AI219" t="str">
        <f>INDEX($AF$1:$AH$1,MATCH(MAX(AF219:AH219),AF219:AH219,0))</f>
        <v>Store_Orders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f>SUM(AK219:AO219)</f>
        <v>0</v>
      </c>
      <c r="AQ219" t="s">
        <v>67</v>
      </c>
      <c r="AR219">
        <v>0</v>
      </c>
      <c r="AS219" t="str">
        <f>IF(OR(AK219&gt;0, AL219&gt;0, AM219&gt;0, AN219&gt;0, AO219&gt;0), "Converted", "Not Converted")</f>
        <v>Not Converted</v>
      </c>
      <c r="AT219">
        <v>0</v>
      </c>
      <c r="AU219">
        <v>3</v>
      </c>
      <c r="AV219">
        <v>11</v>
      </c>
      <c r="AW219">
        <f>IF(Z219&gt;607, 4, 0)</f>
        <v>4</v>
      </c>
      <c r="AX219">
        <f>IF(AA219&gt;0.1497, 3, 0)</f>
        <v>3</v>
      </c>
      <c r="AY219">
        <f>IF(P219&gt;4031, 2, 0)</f>
        <v>0</v>
      </c>
      <c r="AZ219">
        <f>IF(H219&gt;51934.91, 1, 0)</f>
        <v>1</v>
      </c>
      <c r="BA219">
        <f>SUM(AW219:AZ219)</f>
        <v>8</v>
      </c>
      <c r="BB219" t="str">
        <f>VLOOKUP(BA219,'Standard Deviations'!$L$1:$M$11,2,TRUE)</f>
        <v>Platinum</v>
      </c>
    </row>
    <row r="220" spans="1:54">
      <c r="A220">
        <v>3900</v>
      </c>
      <c r="B220">
        <v>1972</v>
      </c>
      <c r="C220">
        <f>2024-B220</f>
        <v>52</v>
      </c>
      <c r="D220" t="str">
        <f>VLOOKUP(B220,Reference!$A$1:$B$125, 2)</f>
        <v>Gen X</v>
      </c>
      <c r="E220" t="s">
        <v>54</v>
      </c>
      <c r="F220" t="str">
        <f>IF(E220="High School", "No College", "College")</f>
        <v>College</v>
      </c>
      <c r="G220" t="s">
        <v>55</v>
      </c>
      <c r="H220">
        <v>65685</v>
      </c>
      <c r="I220">
        <v>65685</v>
      </c>
      <c r="J220" s="4" t="s">
        <v>61</v>
      </c>
      <c r="K220">
        <v>0</v>
      </c>
      <c r="L220">
        <v>1</v>
      </c>
      <c r="M220" t="str">
        <f>IF(OR(K220&gt;0, L220&gt;0), "Parent", "Not Parent")</f>
        <v>Parent</v>
      </c>
      <c r="N220" t="s">
        <v>214</v>
      </c>
      <c r="O220" s="8">
        <v>41916</v>
      </c>
      <c r="P220" s="9">
        <f>O220-N220</f>
        <v>189</v>
      </c>
      <c r="Q220">
        <v>54</v>
      </c>
      <c r="R220" s="9">
        <f>P220-Q220</f>
        <v>135</v>
      </c>
      <c r="S220" s="8">
        <f>O220-R220</f>
        <v>41781</v>
      </c>
      <c r="T220">
        <v>642</v>
      </c>
      <c r="U220">
        <v>14</v>
      </c>
      <c r="V220">
        <v>49</v>
      </c>
      <c r="W220">
        <v>0</v>
      </c>
      <c r="X220">
        <v>7</v>
      </c>
      <c r="Y220">
        <v>57</v>
      </c>
      <c r="Z220">
        <v>769</v>
      </c>
      <c r="AA220">
        <f>Z220/P220</f>
        <v>4.0687830687830688</v>
      </c>
      <c r="AB220" s="14" t="s">
        <v>146</v>
      </c>
      <c r="AC220" s="13" t="s">
        <v>63</v>
      </c>
      <c r="AD220">
        <v>1</v>
      </c>
      <c r="AE220" t="str">
        <f>IF(AD220&gt;3, "Prefers Discount", "Discount Indifferent")</f>
        <v>Discount Indifferent</v>
      </c>
      <c r="AF220">
        <v>9</v>
      </c>
      <c r="AG220">
        <v>9</v>
      </c>
      <c r="AH220">
        <v>2</v>
      </c>
      <c r="AI220" t="str">
        <f>INDEX($AF$1:$AH$1,MATCH(MAX(AF220:AH220),AF220:AH220,0))</f>
        <v>Store_Orders</v>
      </c>
      <c r="AJ220">
        <v>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f>SUM(AK220:AO220)</f>
        <v>0</v>
      </c>
      <c r="AQ220" t="s">
        <v>67</v>
      </c>
      <c r="AR220">
        <v>0</v>
      </c>
      <c r="AS220" t="str">
        <f>IF(OR(AK220&gt;0, AL220&gt;0, AM220&gt;0, AN220&gt;0, AO220&gt;0), "Converted", "Not Converted")</f>
        <v>Not Converted</v>
      </c>
      <c r="AT220">
        <v>0</v>
      </c>
      <c r="AU220">
        <v>3</v>
      </c>
      <c r="AV220">
        <v>11</v>
      </c>
      <c r="AW220">
        <f>IF(Z220&gt;607, 4, 0)</f>
        <v>4</v>
      </c>
      <c r="AX220">
        <f>IF(AA220&gt;0.1497, 3, 0)</f>
        <v>3</v>
      </c>
      <c r="AY220">
        <f>IF(P220&gt;4031, 2, 0)</f>
        <v>0</v>
      </c>
      <c r="AZ220">
        <f>IF(H220&gt;51934.91, 1, 0)</f>
        <v>1</v>
      </c>
      <c r="BA220">
        <f>SUM(AW220:AZ220)</f>
        <v>8</v>
      </c>
      <c r="BB220" t="str">
        <f>VLOOKUP(BA220,'Standard Deviations'!$L$1:$M$11,2,TRUE)</f>
        <v>Platinum</v>
      </c>
    </row>
    <row r="221" spans="1:54">
      <c r="A221">
        <v>9958</v>
      </c>
      <c r="B221">
        <v>1972</v>
      </c>
      <c r="C221">
        <f>2024-B221</f>
        <v>52</v>
      </c>
      <c r="D221" t="str">
        <f>VLOOKUP(B221,Reference!$A$1:$B$125, 2)</f>
        <v>Gen X</v>
      </c>
      <c r="E221" t="s">
        <v>54</v>
      </c>
      <c r="F221" t="str">
        <f>IF(E221="High School", "No College", "College")</f>
        <v>College</v>
      </c>
      <c r="G221" t="s">
        <v>55</v>
      </c>
      <c r="H221">
        <v>65685</v>
      </c>
      <c r="I221">
        <v>65685</v>
      </c>
      <c r="J221" s="4" t="s">
        <v>61</v>
      </c>
      <c r="K221">
        <v>0</v>
      </c>
      <c r="L221">
        <v>1</v>
      </c>
      <c r="M221" t="str">
        <f>IF(OR(K221&gt;0, L221&gt;0), "Parent", "Not Parent")</f>
        <v>Parent</v>
      </c>
      <c r="N221" t="s">
        <v>214</v>
      </c>
      <c r="O221" s="8">
        <v>41916</v>
      </c>
      <c r="P221" s="9">
        <f>O221-N221</f>
        <v>189</v>
      </c>
      <c r="Q221">
        <v>54</v>
      </c>
      <c r="R221" s="9">
        <f>P221-Q221</f>
        <v>135</v>
      </c>
      <c r="S221" s="8">
        <f>O221-R221</f>
        <v>41781</v>
      </c>
      <c r="T221">
        <v>642</v>
      </c>
      <c r="U221">
        <v>14</v>
      </c>
      <c r="V221">
        <v>49</v>
      </c>
      <c r="W221">
        <v>0</v>
      </c>
      <c r="X221">
        <v>7</v>
      </c>
      <c r="Y221">
        <v>57</v>
      </c>
      <c r="Z221">
        <v>769</v>
      </c>
      <c r="AA221">
        <f>Z221/P221</f>
        <v>4.0687830687830688</v>
      </c>
      <c r="AB221" s="14" t="s">
        <v>146</v>
      </c>
      <c r="AC221" s="13" t="s">
        <v>63</v>
      </c>
      <c r="AD221">
        <v>1</v>
      </c>
      <c r="AE221" t="str">
        <f>IF(AD221&gt;3, "Prefers Discount", "Discount Indifferent")</f>
        <v>Discount Indifferent</v>
      </c>
      <c r="AF221">
        <v>9</v>
      </c>
      <c r="AG221">
        <v>9</v>
      </c>
      <c r="AH221">
        <v>2</v>
      </c>
      <c r="AI221" t="str">
        <f>INDEX($AF$1:$AH$1,MATCH(MAX(AF221:AH221),AF221:AH221,0))</f>
        <v>Store_Orders</v>
      </c>
      <c r="AJ221">
        <v>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f>SUM(AK221:AO221)</f>
        <v>0</v>
      </c>
      <c r="AQ221" t="s">
        <v>67</v>
      </c>
      <c r="AR221">
        <v>0</v>
      </c>
      <c r="AS221" t="str">
        <f>IF(OR(AK221&gt;0, AL221&gt;0, AM221&gt;0, AN221&gt;0, AO221&gt;0), "Converted", "Not Converted")</f>
        <v>Not Converted</v>
      </c>
      <c r="AT221">
        <v>0</v>
      </c>
      <c r="AU221">
        <v>3</v>
      </c>
      <c r="AV221">
        <v>11</v>
      </c>
      <c r="AW221">
        <f>IF(Z221&gt;607, 4, 0)</f>
        <v>4</v>
      </c>
      <c r="AX221">
        <f>IF(AA221&gt;0.1497, 3, 0)</f>
        <v>3</v>
      </c>
      <c r="AY221">
        <f>IF(P221&gt;4031, 2, 0)</f>
        <v>0</v>
      </c>
      <c r="AZ221">
        <f>IF(H221&gt;51934.91, 1, 0)</f>
        <v>1</v>
      </c>
      <c r="BA221">
        <f>SUM(AW221:AZ221)</f>
        <v>8</v>
      </c>
      <c r="BB221" t="str">
        <f>VLOOKUP(BA221,'Standard Deviations'!$L$1:$M$11,2,TRUE)</f>
        <v>Platinum</v>
      </c>
    </row>
    <row r="222" spans="1:54">
      <c r="A222">
        <v>1964</v>
      </c>
      <c r="B222">
        <v>1951</v>
      </c>
      <c r="C222">
        <f>2024-B222</f>
        <v>73</v>
      </c>
      <c r="D222" t="str">
        <f>VLOOKUP(B222,Reference!$A$1:$B$125, 2)</f>
        <v>Boomers</v>
      </c>
      <c r="E222" t="s">
        <v>54</v>
      </c>
      <c r="F222" t="str">
        <f>IF(E222="High School", "No College", "College")</f>
        <v>College</v>
      </c>
      <c r="G222" t="s">
        <v>65</v>
      </c>
      <c r="H222">
        <v>86610</v>
      </c>
      <c r="I222">
        <v>86610</v>
      </c>
      <c r="J222" s="4" t="s">
        <v>56</v>
      </c>
      <c r="K222">
        <v>0</v>
      </c>
      <c r="L222">
        <v>0</v>
      </c>
      <c r="M222" t="str">
        <f>IF(OR(K222&gt;0, L222&gt;0), "Parent", "Not Parent")</f>
        <v>Not Parent</v>
      </c>
      <c r="N222" t="s">
        <v>215</v>
      </c>
      <c r="O222" s="8">
        <v>41916</v>
      </c>
      <c r="P222" s="9">
        <f>O222-N222</f>
        <v>394</v>
      </c>
      <c r="Q222">
        <v>66</v>
      </c>
      <c r="R222" s="9">
        <f>P222-Q222</f>
        <v>328</v>
      </c>
      <c r="S222" s="8">
        <f>O222-R222</f>
        <v>41588</v>
      </c>
      <c r="T222">
        <v>446</v>
      </c>
      <c r="U222">
        <v>107</v>
      </c>
      <c r="V222">
        <v>768</v>
      </c>
      <c r="W222">
        <v>33</v>
      </c>
      <c r="X222">
        <v>196</v>
      </c>
      <c r="Y222">
        <v>53</v>
      </c>
      <c r="Z222">
        <v>1603</v>
      </c>
      <c r="AA222">
        <f>Z222/P222</f>
        <v>4.0685279187817258</v>
      </c>
      <c r="AB222" s="14" t="s">
        <v>146</v>
      </c>
      <c r="AC222" s="13" t="s">
        <v>63</v>
      </c>
      <c r="AD222">
        <v>1</v>
      </c>
      <c r="AE222" t="str">
        <f>IF(AD222&gt;3, "Prefers Discount", "Discount Indifferent")</f>
        <v>Discount Indifferent</v>
      </c>
      <c r="AF222">
        <v>6</v>
      </c>
      <c r="AG222">
        <v>5</v>
      </c>
      <c r="AH222">
        <v>6</v>
      </c>
      <c r="AI222" t="str">
        <f>INDEX($AF$1:$AH$1,MATCH(MAX(AF222:AH222),AF222:AH222,0))</f>
        <v>Store_Orders</v>
      </c>
      <c r="AJ222">
        <v>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f>SUM(AK222:AO222)</f>
        <v>0</v>
      </c>
      <c r="AQ222" t="s">
        <v>67</v>
      </c>
      <c r="AR222">
        <v>0</v>
      </c>
      <c r="AS222" t="str">
        <f>IF(OR(AK222&gt;0, AL222&gt;0, AM222&gt;0, AN222&gt;0, AO222&gt;0), "Converted", "Not Converted")</f>
        <v>Not Converted</v>
      </c>
      <c r="AT222">
        <v>0</v>
      </c>
      <c r="AU222">
        <v>3</v>
      </c>
      <c r="AV222">
        <v>11</v>
      </c>
      <c r="AW222">
        <f>IF(Z222&gt;607, 4, 0)</f>
        <v>4</v>
      </c>
      <c r="AX222">
        <f>IF(AA222&gt;0.1497, 3, 0)</f>
        <v>3</v>
      </c>
      <c r="AY222">
        <f>IF(P222&gt;4031, 2, 0)</f>
        <v>0</v>
      </c>
      <c r="AZ222">
        <f>IF(H222&gt;51934.91, 1, 0)</f>
        <v>1</v>
      </c>
      <c r="BA222">
        <f>SUM(AW222:AZ222)</f>
        <v>8</v>
      </c>
      <c r="BB222" t="str">
        <f>VLOOKUP(BA222,'Standard Deviations'!$L$1:$M$11,2,TRUE)</f>
        <v>Platinum</v>
      </c>
    </row>
    <row r="223" spans="1:54" hidden="1">
      <c r="A223">
        <v>4756</v>
      </c>
      <c r="B223">
        <v>1952</v>
      </c>
      <c r="C223">
        <f>2024-B223</f>
        <v>72</v>
      </c>
      <c r="D223" t="str">
        <f>VLOOKUP(B223,Reference!$A$1:$B$125, 2)</f>
        <v>Boomers</v>
      </c>
      <c r="E223" t="s">
        <v>74</v>
      </c>
      <c r="F223" t="str">
        <f>IF(E223="High School", "No College", "College")</f>
        <v>College</v>
      </c>
      <c r="G223" t="s">
        <v>71</v>
      </c>
      <c r="H223">
        <v>63998</v>
      </c>
      <c r="I223">
        <v>63998</v>
      </c>
      <c r="J223" s="4" t="s">
        <v>61</v>
      </c>
      <c r="K223">
        <v>0</v>
      </c>
      <c r="L223">
        <v>0</v>
      </c>
      <c r="M223" t="str">
        <f>IF(OR(K223&gt;0, L223&gt;0), "Parent", "Not Parent")</f>
        <v>Not Parent</v>
      </c>
      <c r="N223" t="s">
        <v>216</v>
      </c>
      <c r="O223" s="8">
        <v>41916</v>
      </c>
      <c r="P223" s="9">
        <f>O223-N223</f>
        <v>288</v>
      </c>
      <c r="Q223">
        <v>42</v>
      </c>
      <c r="R223" s="9">
        <f>P223-Q223</f>
        <v>246</v>
      </c>
      <c r="S223" s="8">
        <f>O223-R223</f>
        <v>41670</v>
      </c>
      <c r="T223">
        <v>176</v>
      </c>
      <c r="U223">
        <v>29</v>
      </c>
      <c r="V223">
        <v>818</v>
      </c>
      <c r="W223">
        <v>0</v>
      </c>
      <c r="X223">
        <v>33</v>
      </c>
      <c r="Y223">
        <v>112</v>
      </c>
      <c r="Z223">
        <v>1168</v>
      </c>
      <c r="AA223">
        <f>Z223/P223</f>
        <v>4.0555555555555554</v>
      </c>
      <c r="AB223" s="11" t="s">
        <v>146</v>
      </c>
      <c r="AC223" t="s">
        <v>59</v>
      </c>
      <c r="AD223">
        <v>1</v>
      </c>
      <c r="AE223" t="str">
        <f>IF(AD223&gt;3, "Prefers Discount", "Discount Indifferent")</f>
        <v>Discount Indifferent</v>
      </c>
      <c r="AF223">
        <v>11</v>
      </c>
      <c r="AG223">
        <v>7</v>
      </c>
      <c r="AH223">
        <v>6</v>
      </c>
      <c r="AI223" t="str">
        <f>INDEX($AF$1:$AH$1,MATCH(MAX(AF223:AH223),AF223:AH223,0))</f>
        <v>Store_Orders</v>
      </c>
      <c r="AJ223">
        <v>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f>SUM(AK223:AO223)</f>
        <v>0</v>
      </c>
      <c r="AQ223" t="s">
        <v>67</v>
      </c>
      <c r="AR223">
        <v>1</v>
      </c>
      <c r="AS223" t="str">
        <f>IF(OR(AK223&gt;0, AL223&gt;0, AM223&gt;0, AN223&gt;0, AO223&gt;0), "Converted", "Not Converted")</f>
        <v>Not Converted</v>
      </c>
      <c r="AT223">
        <v>0</v>
      </c>
      <c r="AU223">
        <v>3</v>
      </c>
      <c r="AV223">
        <v>11</v>
      </c>
      <c r="AW223">
        <f>IF(Z223&gt;607, 4, 0)</f>
        <v>4</v>
      </c>
      <c r="AX223">
        <f>IF(AA223&gt;0.1497, 3, 0)</f>
        <v>3</v>
      </c>
      <c r="AY223">
        <f>IF(P223&gt;4031, 2, 0)</f>
        <v>0</v>
      </c>
      <c r="AZ223">
        <f>IF(H223&gt;51934.91, 1, 0)</f>
        <v>1</v>
      </c>
      <c r="BA223">
        <f>SUM(AW223:AZ223)</f>
        <v>8</v>
      </c>
      <c r="BB223" t="str">
        <f>VLOOKUP(BA223,'Standard Deviations'!$L$1:$M$11,2,TRUE)</f>
        <v>Platinum</v>
      </c>
    </row>
    <row r="224" spans="1:54" hidden="1">
      <c r="A224">
        <v>8659</v>
      </c>
      <c r="B224">
        <v>1952</v>
      </c>
      <c r="C224">
        <f>2024-B224</f>
        <v>72</v>
      </c>
      <c r="D224" t="str">
        <f>VLOOKUP(B224,Reference!$A$1:$B$125, 2)</f>
        <v>Boomers</v>
      </c>
      <c r="E224" t="s">
        <v>68</v>
      </c>
      <c r="F224" t="str">
        <f>IF(E224="High School", "No College", "College")</f>
        <v>College</v>
      </c>
      <c r="G224" t="s">
        <v>65</v>
      </c>
      <c r="H224">
        <v>69805</v>
      </c>
      <c r="I224">
        <v>69805</v>
      </c>
      <c r="J224" s="4" t="s">
        <v>61</v>
      </c>
      <c r="K224">
        <v>0</v>
      </c>
      <c r="L224">
        <v>1</v>
      </c>
      <c r="M224" t="str">
        <f>IF(OR(K224&gt;0, L224&gt;0), "Parent", "Not Parent")</f>
        <v>Parent</v>
      </c>
      <c r="N224" t="s">
        <v>154</v>
      </c>
      <c r="O224" s="8">
        <v>41916</v>
      </c>
      <c r="P224" s="9">
        <f>O224-N224</f>
        <v>256</v>
      </c>
      <c r="Q224">
        <v>50</v>
      </c>
      <c r="R224" s="9">
        <f>P224-Q224</f>
        <v>206</v>
      </c>
      <c r="S224" s="8">
        <f>O224-R224</f>
        <v>41710</v>
      </c>
      <c r="T224">
        <v>750</v>
      </c>
      <c r="U224">
        <v>71</v>
      </c>
      <c r="V224">
        <v>174</v>
      </c>
      <c r="W224">
        <v>13</v>
      </c>
      <c r="X224">
        <v>10</v>
      </c>
      <c r="Y224">
        <v>20</v>
      </c>
      <c r="Z224">
        <v>1038</v>
      </c>
      <c r="AA224">
        <f>Z224/P224</f>
        <v>4.0546875</v>
      </c>
      <c r="AB224" s="11" t="s">
        <v>146</v>
      </c>
      <c r="AC224" t="s">
        <v>59</v>
      </c>
      <c r="AD224">
        <v>2</v>
      </c>
      <c r="AE224" t="str">
        <f>IF(AD224&gt;3, "Prefers Discount", "Discount Indifferent")</f>
        <v>Discount Indifferent</v>
      </c>
      <c r="AF224">
        <v>11</v>
      </c>
      <c r="AG224">
        <v>6</v>
      </c>
      <c r="AH224">
        <v>8</v>
      </c>
      <c r="AI224" t="str">
        <f>INDEX($AF$1:$AH$1,MATCH(MAX(AF224:AH224),AF224:AH224,0))</f>
        <v>Store_Orders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f>SUM(AK224:AO224)</f>
        <v>0</v>
      </c>
      <c r="AQ224" t="s">
        <v>67</v>
      </c>
      <c r="AR224">
        <v>0</v>
      </c>
      <c r="AS224" t="str">
        <f>IF(OR(AK224&gt;0, AL224&gt;0, AM224&gt;0, AN224&gt;0, AO224&gt;0), "Converted", "Not Converted")</f>
        <v>Not Converted</v>
      </c>
      <c r="AT224">
        <v>0</v>
      </c>
      <c r="AU224">
        <v>3</v>
      </c>
      <c r="AV224">
        <v>11</v>
      </c>
      <c r="AW224">
        <f>IF(Z224&gt;607, 4, 0)</f>
        <v>4</v>
      </c>
      <c r="AX224">
        <f>IF(AA224&gt;0.1497, 3, 0)</f>
        <v>3</v>
      </c>
      <c r="AY224">
        <f>IF(P224&gt;4031, 2, 0)</f>
        <v>0</v>
      </c>
      <c r="AZ224">
        <f>IF(H224&gt;51934.91, 1, 0)</f>
        <v>1</v>
      </c>
      <c r="BA224">
        <f>SUM(AW224:AZ224)</f>
        <v>8</v>
      </c>
      <c r="BB224" t="str">
        <f>VLOOKUP(BA224,'Standard Deviations'!$L$1:$M$11,2,TRUE)</f>
        <v>Platinum</v>
      </c>
    </row>
    <row r="225" spans="1:54">
      <c r="A225">
        <v>7712</v>
      </c>
      <c r="B225">
        <v>1946</v>
      </c>
      <c r="C225">
        <f>2024-B225</f>
        <v>78</v>
      </c>
      <c r="D225" t="str">
        <f>VLOOKUP(B225,Reference!$A$1:$B$125, 2)</f>
        <v>Boomers</v>
      </c>
      <c r="E225" t="s">
        <v>68</v>
      </c>
      <c r="F225" t="str">
        <f>IF(E225="High School", "No College", "College")</f>
        <v>College</v>
      </c>
      <c r="G225" t="s">
        <v>60</v>
      </c>
      <c r="H225">
        <v>62159</v>
      </c>
      <c r="I225">
        <v>62159</v>
      </c>
      <c r="J225" s="4" t="s">
        <v>61</v>
      </c>
      <c r="K225">
        <v>0</v>
      </c>
      <c r="L225">
        <v>0</v>
      </c>
      <c r="M225" t="str">
        <f>IF(OR(K225&gt;0, L225&gt;0), "Parent", "Not Parent")</f>
        <v>Not Parent</v>
      </c>
      <c r="N225" t="s">
        <v>78</v>
      </c>
      <c r="O225" s="8">
        <v>41916</v>
      </c>
      <c r="P225" s="9">
        <f>O225-N225</f>
        <v>159</v>
      </c>
      <c r="Q225">
        <v>68</v>
      </c>
      <c r="R225" s="9">
        <f>P225-Q225</f>
        <v>91</v>
      </c>
      <c r="S225" s="8">
        <f>O225-R225</f>
        <v>41825</v>
      </c>
      <c r="T225">
        <v>182</v>
      </c>
      <c r="U225">
        <v>17</v>
      </c>
      <c r="V225">
        <v>259</v>
      </c>
      <c r="W225">
        <v>77</v>
      </c>
      <c r="X225">
        <v>70</v>
      </c>
      <c r="Y225">
        <v>29</v>
      </c>
      <c r="Z225">
        <v>634</v>
      </c>
      <c r="AA225">
        <f>Z225/P225</f>
        <v>3.9874213836477987</v>
      </c>
      <c r="AB225" s="14" t="s">
        <v>146</v>
      </c>
      <c r="AC225" s="13" t="s">
        <v>63</v>
      </c>
      <c r="AD225">
        <v>1</v>
      </c>
      <c r="AE225" t="str">
        <f>IF(AD225&gt;3, "Prefers Discount", "Discount Indifferent")</f>
        <v>Discount Indifferent</v>
      </c>
      <c r="AF225">
        <v>10</v>
      </c>
      <c r="AG225">
        <v>6</v>
      </c>
      <c r="AH225">
        <v>2</v>
      </c>
      <c r="AI225" t="str">
        <f>INDEX($AF$1:$AH$1,MATCH(MAX(AF225:AH225),AF225:AH225,0))</f>
        <v>Store_Orders</v>
      </c>
      <c r="AJ225">
        <v>4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f>SUM(AK225:AO225)</f>
        <v>0</v>
      </c>
      <c r="AQ225" t="s">
        <v>67</v>
      </c>
      <c r="AR225">
        <v>0</v>
      </c>
      <c r="AS225" t="str">
        <f>IF(OR(AK225&gt;0, AL225&gt;0, AM225&gt;0, AN225&gt;0, AO225&gt;0), "Converted", "Not Converted")</f>
        <v>Not Converted</v>
      </c>
      <c r="AT225">
        <v>0</v>
      </c>
      <c r="AU225">
        <v>3</v>
      </c>
      <c r="AV225">
        <v>11</v>
      </c>
      <c r="AW225">
        <f>IF(Z225&gt;607, 4, 0)</f>
        <v>4</v>
      </c>
      <c r="AX225">
        <f>IF(AA225&gt;0.1497, 3, 0)</f>
        <v>3</v>
      </c>
      <c r="AY225">
        <f>IF(P225&gt;4031, 2, 0)</f>
        <v>0</v>
      </c>
      <c r="AZ225">
        <f>IF(H225&gt;51934.91, 1, 0)</f>
        <v>1</v>
      </c>
      <c r="BA225">
        <f>SUM(AW225:AZ225)</f>
        <v>8</v>
      </c>
      <c r="BB225" t="str">
        <f>VLOOKUP(BA225,'Standard Deviations'!$L$1:$M$11,2,TRUE)</f>
        <v>Platinum</v>
      </c>
    </row>
    <row r="226" spans="1:54">
      <c r="A226">
        <v>6024</v>
      </c>
      <c r="B226">
        <v>1953</v>
      </c>
      <c r="C226">
        <f>2024-B226</f>
        <v>71</v>
      </c>
      <c r="D226" t="str">
        <f>VLOOKUP(B226,Reference!$A$1:$B$125, 2)</f>
        <v>Boomers</v>
      </c>
      <c r="E226" t="s">
        <v>54</v>
      </c>
      <c r="F226" t="str">
        <f>IF(E226="High School", "No College", "College")</f>
        <v>College</v>
      </c>
      <c r="G226" t="s">
        <v>65</v>
      </c>
      <c r="H226">
        <v>94384</v>
      </c>
      <c r="I226">
        <v>94384</v>
      </c>
      <c r="J226" s="4" t="s">
        <v>56</v>
      </c>
      <c r="K226">
        <v>0</v>
      </c>
      <c r="L226">
        <v>0</v>
      </c>
      <c r="M226" t="str">
        <f>IF(OR(K226&gt;0, L226&gt;0), "Parent", "Not Parent")</f>
        <v>Not Parent</v>
      </c>
      <c r="N226" t="s">
        <v>217</v>
      </c>
      <c r="O226" s="8">
        <v>41916</v>
      </c>
      <c r="P226" s="9">
        <f>O226-N226</f>
        <v>579</v>
      </c>
      <c r="Q226">
        <v>62</v>
      </c>
      <c r="R226" s="9">
        <f>P226-Q226</f>
        <v>517</v>
      </c>
      <c r="S226" s="8">
        <f>O226-R226</f>
        <v>41399</v>
      </c>
      <c r="T226">
        <v>1111</v>
      </c>
      <c r="U226">
        <v>24</v>
      </c>
      <c r="V226">
        <v>790</v>
      </c>
      <c r="W226">
        <v>160</v>
      </c>
      <c r="X226">
        <v>45</v>
      </c>
      <c r="Y226">
        <v>172</v>
      </c>
      <c r="Z226">
        <v>2302</v>
      </c>
      <c r="AA226">
        <f>Z226/P226</f>
        <v>3.9758203799654579</v>
      </c>
      <c r="AB226" s="14" t="s">
        <v>146</v>
      </c>
      <c r="AC226" s="13" t="s">
        <v>63</v>
      </c>
      <c r="AD226">
        <v>0</v>
      </c>
      <c r="AE226" t="str">
        <f>IF(AD226&gt;3, "Prefers Discount", "Discount Indifferent")</f>
        <v>Discount Indifferent</v>
      </c>
      <c r="AF226">
        <v>5</v>
      </c>
      <c r="AG226">
        <v>5</v>
      </c>
      <c r="AH226">
        <v>8</v>
      </c>
      <c r="AI226" t="str">
        <f>INDEX($AF$1:$AH$1,MATCH(MAX(AF226:AH226),AF226:AH226,0))</f>
        <v>Catalog_Orders</v>
      </c>
      <c r="AJ226">
        <v>2</v>
      </c>
      <c r="AK226">
        <v>1</v>
      </c>
      <c r="AL226">
        <v>0</v>
      </c>
      <c r="AM226">
        <v>0</v>
      </c>
      <c r="AN226">
        <v>1</v>
      </c>
      <c r="AO226">
        <v>1</v>
      </c>
      <c r="AP226">
        <f>SUM(AK226:AO226)</f>
        <v>3</v>
      </c>
      <c r="AQ226" t="str">
        <f>INDEX($AK$1:$AO$1,MATCH(MAX(AK226:AO226),AK226:AO226,0))</f>
        <v>Converted_on_Camp1</v>
      </c>
      <c r="AR226">
        <v>1</v>
      </c>
      <c r="AS226" t="str">
        <f>IF(OR(AK226&gt;0, AL226&gt;0, AM226&gt;0, AN226&gt;0, AO226&gt;0), "Converted", "Not Converted")</f>
        <v>Converted</v>
      </c>
      <c r="AT226">
        <v>0</v>
      </c>
      <c r="AU226">
        <v>3</v>
      </c>
      <c r="AV226">
        <v>11</v>
      </c>
      <c r="AW226">
        <f>IF(Z226&gt;607, 4, 0)</f>
        <v>4</v>
      </c>
      <c r="AX226">
        <f>IF(AA226&gt;0.1497, 3, 0)</f>
        <v>3</v>
      </c>
      <c r="AY226">
        <f>IF(P226&gt;4031, 2, 0)</f>
        <v>0</v>
      </c>
      <c r="AZ226">
        <f>IF(H226&gt;51934.91, 1, 0)</f>
        <v>1</v>
      </c>
      <c r="BA226">
        <f>SUM(AW226:AZ226)</f>
        <v>8</v>
      </c>
      <c r="BB226" t="str">
        <f>VLOOKUP(BA226,'Standard Deviations'!$L$1:$M$11,2,TRUE)</f>
        <v>Platinum</v>
      </c>
    </row>
    <row r="227" spans="1:54">
      <c r="A227">
        <v>5386</v>
      </c>
      <c r="B227">
        <v>1953</v>
      </c>
      <c r="C227">
        <f>2024-B227</f>
        <v>71</v>
      </c>
      <c r="D227" t="str">
        <f>VLOOKUP(B227,Reference!$A$1:$B$125, 2)</f>
        <v>Boomers</v>
      </c>
      <c r="E227" t="s">
        <v>54</v>
      </c>
      <c r="F227" t="str">
        <f>IF(E227="High School", "No College", "College")</f>
        <v>College</v>
      </c>
      <c r="G227" t="s">
        <v>65</v>
      </c>
      <c r="H227">
        <v>94384</v>
      </c>
      <c r="I227">
        <v>94384</v>
      </c>
      <c r="J227" s="4" t="s">
        <v>56</v>
      </c>
      <c r="K227">
        <v>0</v>
      </c>
      <c r="L227">
        <v>0</v>
      </c>
      <c r="M227" t="str">
        <f>IF(OR(K227&gt;0, L227&gt;0), "Parent", "Not Parent")</f>
        <v>Not Parent</v>
      </c>
      <c r="N227" t="s">
        <v>217</v>
      </c>
      <c r="O227" s="8">
        <v>41916</v>
      </c>
      <c r="P227" s="9">
        <f>O227-N227</f>
        <v>579</v>
      </c>
      <c r="Q227">
        <v>62</v>
      </c>
      <c r="R227" s="9">
        <f>P227-Q227</f>
        <v>517</v>
      </c>
      <c r="S227" s="8">
        <f>O227-R227</f>
        <v>41399</v>
      </c>
      <c r="T227">
        <v>1111</v>
      </c>
      <c r="U227">
        <v>24</v>
      </c>
      <c r="V227">
        <v>790</v>
      </c>
      <c r="W227">
        <v>160</v>
      </c>
      <c r="X227">
        <v>45</v>
      </c>
      <c r="Y227">
        <v>172</v>
      </c>
      <c r="Z227">
        <v>2302</v>
      </c>
      <c r="AA227">
        <f>Z227/P227</f>
        <v>3.9758203799654579</v>
      </c>
      <c r="AB227" s="14" t="s">
        <v>146</v>
      </c>
      <c r="AC227" s="13" t="s">
        <v>63</v>
      </c>
      <c r="AD227">
        <v>0</v>
      </c>
      <c r="AE227" t="str">
        <f>IF(AD227&gt;3, "Prefers Discount", "Discount Indifferent")</f>
        <v>Discount Indifferent</v>
      </c>
      <c r="AF227">
        <v>5</v>
      </c>
      <c r="AG227">
        <v>5</v>
      </c>
      <c r="AH227">
        <v>8</v>
      </c>
      <c r="AI227" t="str">
        <f>INDEX($AF$1:$AH$1,MATCH(MAX(AF227:AH227),AF227:AH227,0))</f>
        <v>Catalog_Orders</v>
      </c>
      <c r="AJ227">
        <v>2</v>
      </c>
      <c r="AK227">
        <v>1</v>
      </c>
      <c r="AL227">
        <v>0</v>
      </c>
      <c r="AM227">
        <v>0</v>
      </c>
      <c r="AN227">
        <v>1</v>
      </c>
      <c r="AO227">
        <v>1</v>
      </c>
      <c r="AP227">
        <f>SUM(AK227:AO227)</f>
        <v>3</v>
      </c>
      <c r="AQ227" t="str">
        <f>INDEX($AK$1:$AO$1,MATCH(MAX(AK227:AO227),AK227:AO227,0))</f>
        <v>Converted_on_Camp1</v>
      </c>
      <c r="AR227">
        <v>1</v>
      </c>
      <c r="AS227" t="str">
        <f>IF(OR(AK227&gt;0, AL227&gt;0, AM227&gt;0, AN227&gt;0, AO227&gt;0), "Converted", "Not Converted")</f>
        <v>Converted</v>
      </c>
      <c r="AT227">
        <v>0</v>
      </c>
      <c r="AU227">
        <v>3</v>
      </c>
      <c r="AV227">
        <v>11</v>
      </c>
      <c r="AW227">
        <f>IF(Z227&gt;607, 4, 0)</f>
        <v>4</v>
      </c>
      <c r="AX227">
        <f>IF(AA227&gt;0.1497, 3, 0)</f>
        <v>3</v>
      </c>
      <c r="AY227">
        <f>IF(P227&gt;4031, 2, 0)</f>
        <v>0</v>
      </c>
      <c r="AZ227">
        <f>IF(H227&gt;51934.91, 1, 0)</f>
        <v>1</v>
      </c>
      <c r="BA227">
        <f>SUM(AW227:AZ227)</f>
        <v>8</v>
      </c>
      <c r="BB227" t="str">
        <f>VLOOKUP(BA227,'Standard Deviations'!$L$1:$M$11,2,TRUE)</f>
        <v>Platinum</v>
      </c>
    </row>
    <row r="228" spans="1:54">
      <c r="A228">
        <v>6327</v>
      </c>
      <c r="B228">
        <v>1967</v>
      </c>
      <c r="C228">
        <f>2024-B228</f>
        <v>57</v>
      </c>
      <c r="D228" t="str">
        <f>VLOOKUP(B228,Reference!$A$1:$B$125, 2)</f>
        <v>Gen X</v>
      </c>
      <c r="E228" t="s">
        <v>54</v>
      </c>
      <c r="F228" t="str">
        <f>IF(E228="High School", "No College", "College")</f>
        <v>College</v>
      </c>
      <c r="G228" t="s">
        <v>65</v>
      </c>
      <c r="H228">
        <v>65777</v>
      </c>
      <c r="I228">
        <v>65777</v>
      </c>
      <c r="J228" s="4" t="s">
        <v>61</v>
      </c>
      <c r="K228">
        <v>0</v>
      </c>
      <c r="L228">
        <v>0</v>
      </c>
      <c r="M228" t="str">
        <f>IF(OR(K228&gt;0, L228&gt;0), "Parent", "Not Parent")</f>
        <v>Not Parent</v>
      </c>
      <c r="N228" t="s">
        <v>218</v>
      </c>
      <c r="O228" s="8">
        <v>41916</v>
      </c>
      <c r="P228" s="9">
        <f>O228-N228</f>
        <v>289</v>
      </c>
      <c r="Q228">
        <v>87</v>
      </c>
      <c r="R228" s="9">
        <f>P228-Q228</f>
        <v>202</v>
      </c>
      <c r="S228" s="8">
        <f>O228-R228</f>
        <v>41714</v>
      </c>
      <c r="T228">
        <v>565</v>
      </c>
      <c r="U228">
        <v>32</v>
      </c>
      <c r="V228">
        <v>435</v>
      </c>
      <c r="W228">
        <v>28</v>
      </c>
      <c r="X228">
        <v>32</v>
      </c>
      <c r="Y228">
        <v>54</v>
      </c>
      <c r="Z228">
        <v>1146</v>
      </c>
      <c r="AA228">
        <f>Z228/P228</f>
        <v>3.9653979238754324</v>
      </c>
      <c r="AB228" s="14" t="s">
        <v>146</v>
      </c>
      <c r="AC228" s="13" t="s">
        <v>63</v>
      </c>
      <c r="AD228">
        <v>1</v>
      </c>
      <c r="AE228" t="str">
        <f>IF(AD228&gt;3, "Prefers Discount", "Discount Indifferent")</f>
        <v>Discount Indifferent</v>
      </c>
      <c r="AF228">
        <v>6</v>
      </c>
      <c r="AG228">
        <v>2</v>
      </c>
      <c r="AH228">
        <v>8</v>
      </c>
      <c r="AI228" t="str">
        <f>INDEX($AF$1:$AH$1,MATCH(MAX(AF228:AH228),AF228:AH228,0))</f>
        <v>Catalog_Orders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f>SUM(AK228:AO228)</f>
        <v>0</v>
      </c>
      <c r="AQ228" t="s">
        <v>67</v>
      </c>
      <c r="AR228">
        <v>0</v>
      </c>
      <c r="AS228" t="str">
        <f>IF(OR(AK228&gt;0, AL228&gt;0, AM228&gt;0, AN228&gt;0, AO228&gt;0), "Converted", "Not Converted")</f>
        <v>Not Converted</v>
      </c>
      <c r="AT228">
        <v>0</v>
      </c>
      <c r="AU228">
        <v>3</v>
      </c>
      <c r="AV228">
        <v>11</v>
      </c>
      <c r="AW228">
        <f>IF(Z228&gt;607, 4, 0)</f>
        <v>4</v>
      </c>
      <c r="AX228">
        <f>IF(AA228&gt;0.1497, 3, 0)</f>
        <v>3</v>
      </c>
      <c r="AY228">
        <f>IF(P228&gt;4031, 2, 0)</f>
        <v>0</v>
      </c>
      <c r="AZ228">
        <f>IF(H228&gt;51934.91, 1, 0)</f>
        <v>1</v>
      </c>
      <c r="BA228">
        <f>SUM(AW228:AZ228)</f>
        <v>8</v>
      </c>
      <c r="BB228" t="str">
        <f>VLOOKUP(BA228,'Standard Deviations'!$L$1:$M$11,2,TRUE)</f>
        <v>Platinum</v>
      </c>
    </row>
    <row r="229" spans="1:54">
      <c r="A229">
        <v>4278</v>
      </c>
      <c r="B229">
        <v>1983</v>
      </c>
      <c r="C229">
        <f>2024-B229</f>
        <v>41</v>
      </c>
      <c r="D229" t="str">
        <f>VLOOKUP(B229,Reference!$A$1:$B$125, 2)</f>
        <v>Millennials</v>
      </c>
      <c r="E229" t="s">
        <v>68</v>
      </c>
      <c r="F229" t="str">
        <f>IF(E229="High School", "No College", "College")</f>
        <v>College</v>
      </c>
      <c r="G229" t="s">
        <v>60</v>
      </c>
      <c r="H229">
        <v>87188</v>
      </c>
      <c r="I229">
        <v>87188</v>
      </c>
      <c r="J229" s="4" t="s">
        <v>56</v>
      </c>
      <c r="K229">
        <v>0</v>
      </c>
      <c r="L229">
        <v>0</v>
      </c>
      <c r="M229" t="str">
        <f>IF(OR(K229&gt;0, L229&gt;0), "Parent", "Not Parent")</f>
        <v>Not Parent</v>
      </c>
      <c r="N229" t="s">
        <v>219</v>
      </c>
      <c r="O229" s="8">
        <v>41916</v>
      </c>
      <c r="P229" s="9">
        <f>O229-N229</f>
        <v>488</v>
      </c>
      <c r="Q229">
        <v>73</v>
      </c>
      <c r="R229" s="9">
        <f>P229-Q229</f>
        <v>415</v>
      </c>
      <c r="S229" s="8">
        <f>O229-R229</f>
        <v>41501</v>
      </c>
      <c r="T229">
        <v>910</v>
      </c>
      <c r="U229">
        <v>111</v>
      </c>
      <c r="V229">
        <v>724</v>
      </c>
      <c r="W229">
        <v>49</v>
      </c>
      <c r="X229">
        <v>74</v>
      </c>
      <c r="Y229">
        <v>55</v>
      </c>
      <c r="Z229">
        <v>1923</v>
      </c>
      <c r="AA229">
        <f>Z229/P229</f>
        <v>3.9405737704918034</v>
      </c>
      <c r="AB229" s="14" t="s">
        <v>146</v>
      </c>
      <c r="AC229" s="13" t="s">
        <v>63</v>
      </c>
      <c r="AD229">
        <v>1</v>
      </c>
      <c r="AE229" t="str">
        <f>IF(AD229&gt;3, "Prefers Discount", "Discount Indifferent")</f>
        <v>Discount Indifferent</v>
      </c>
      <c r="AF229">
        <v>6</v>
      </c>
      <c r="AG229">
        <v>10</v>
      </c>
      <c r="AH229">
        <v>2</v>
      </c>
      <c r="AI229" t="str">
        <f>INDEX($AF$1:$AH$1,MATCH(MAX(AF229:AH229),AF229:AH229,0))</f>
        <v>Web_Orders</v>
      </c>
      <c r="AJ229">
        <v>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f>SUM(AK229:AO229)</f>
        <v>0</v>
      </c>
      <c r="AQ229" t="s">
        <v>67</v>
      </c>
      <c r="AR229">
        <v>1</v>
      </c>
      <c r="AS229" t="str">
        <f>IF(OR(AK229&gt;0, AL229&gt;0, AM229&gt;0, AN229&gt;0, AO229&gt;0), "Converted", "Not Converted")</f>
        <v>Not Converted</v>
      </c>
      <c r="AT229">
        <v>0</v>
      </c>
      <c r="AU229">
        <v>3</v>
      </c>
      <c r="AV229">
        <v>11</v>
      </c>
      <c r="AW229">
        <f>IF(Z229&gt;607, 4, 0)</f>
        <v>4</v>
      </c>
      <c r="AX229">
        <f>IF(AA229&gt;0.1497, 3, 0)</f>
        <v>3</v>
      </c>
      <c r="AY229">
        <f>IF(P229&gt;4031, 2, 0)</f>
        <v>0</v>
      </c>
      <c r="AZ229">
        <f>IF(H229&gt;51934.91, 1, 0)</f>
        <v>1</v>
      </c>
      <c r="BA229">
        <f>SUM(AW229:AZ229)</f>
        <v>8</v>
      </c>
      <c r="BB229" t="str">
        <f>VLOOKUP(BA229,'Standard Deviations'!$L$1:$M$11,2,TRUE)</f>
        <v>Platinum</v>
      </c>
    </row>
    <row r="230" spans="1:54" hidden="1">
      <c r="A230">
        <v>10736</v>
      </c>
      <c r="B230">
        <v>1971</v>
      </c>
      <c r="C230">
        <f>2024-B230</f>
        <v>53</v>
      </c>
      <c r="D230" t="str">
        <f>VLOOKUP(B230,Reference!$A$1:$B$125, 2)</f>
        <v>Gen X</v>
      </c>
      <c r="E230" t="s">
        <v>54</v>
      </c>
      <c r="F230" t="str">
        <f>IF(E230="High School", "No College", "College")</f>
        <v>College</v>
      </c>
      <c r="G230" t="s">
        <v>60</v>
      </c>
      <c r="H230">
        <v>72258</v>
      </c>
      <c r="I230">
        <v>72258</v>
      </c>
      <c r="J230" s="4" t="s">
        <v>61</v>
      </c>
      <c r="K230">
        <v>0</v>
      </c>
      <c r="L230">
        <v>1</v>
      </c>
      <c r="M230" t="str">
        <f>IF(OR(K230&gt;0, L230&gt;0), "Parent", "Not Parent")</f>
        <v>Parent</v>
      </c>
      <c r="N230" t="s">
        <v>220</v>
      </c>
      <c r="O230" s="8">
        <v>41916</v>
      </c>
      <c r="P230" s="9">
        <f>O230-N230</f>
        <v>387</v>
      </c>
      <c r="Q230">
        <v>28</v>
      </c>
      <c r="R230" s="9">
        <f>P230-Q230</f>
        <v>359</v>
      </c>
      <c r="S230" s="8">
        <f>O230-R230</f>
        <v>41557</v>
      </c>
      <c r="T230">
        <v>522</v>
      </c>
      <c r="U230">
        <v>0</v>
      </c>
      <c r="V230">
        <v>522</v>
      </c>
      <c r="W230">
        <v>227</v>
      </c>
      <c r="X230">
        <v>120</v>
      </c>
      <c r="Y230">
        <v>134</v>
      </c>
      <c r="Z230">
        <v>1525</v>
      </c>
      <c r="AA230">
        <f>Z230/P230</f>
        <v>3.9405684754521966</v>
      </c>
      <c r="AB230" s="11" t="s">
        <v>146</v>
      </c>
      <c r="AC230" t="s">
        <v>59</v>
      </c>
      <c r="AD230">
        <v>2</v>
      </c>
      <c r="AE230" t="str">
        <f>IF(AD230&gt;3, "Prefers Discount", "Discount Indifferent")</f>
        <v>Discount Indifferent</v>
      </c>
      <c r="AF230">
        <v>5</v>
      </c>
      <c r="AG230">
        <v>6</v>
      </c>
      <c r="AH230">
        <v>9</v>
      </c>
      <c r="AI230" t="str">
        <f>INDEX($AF$1:$AH$1,MATCH(MAX(AF230:AH230),AF230:AH230,0))</f>
        <v>Catalog_Orders</v>
      </c>
      <c r="AJ230">
        <v>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f>SUM(AK230:AO230)</f>
        <v>0</v>
      </c>
      <c r="AQ230" t="s">
        <v>67</v>
      </c>
      <c r="AR230">
        <v>0</v>
      </c>
      <c r="AS230" t="str">
        <f>IF(OR(AK230&gt;0, AL230&gt;0, AM230&gt;0, AN230&gt;0, AO230&gt;0), "Converted", "Not Converted")</f>
        <v>Not Converted</v>
      </c>
      <c r="AT230">
        <v>0</v>
      </c>
      <c r="AU230">
        <v>3</v>
      </c>
      <c r="AV230">
        <v>11</v>
      </c>
      <c r="AW230">
        <f>IF(Z230&gt;607, 4, 0)</f>
        <v>4</v>
      </c>
      <c r="AX230">
        <f>IF(AA230&gt;0.1497, 3, 0)</f>
        <v>3</v>
      </c>
      <c r="AY230">
        <f>IF(P230&gt;4031, 2, 0)</f>
        <v>0</v>
      </c>
      <c r="AZ230">
        <f>IF(H230&gt;51934.91, 1, 0)</f>
        <v>1</v>
      </c>
      <c r="BA230">
        <f>SUM(AW230:AZ230)</f>
        <v>8</v>
      </c>
      <c r="BB230" t="str">
        <f>VLOOKUP(BA230,'Standard Deviations'!$L$1:$M$11,2,TRUE)</f>
        <v>Platinum</v>
      </c>
    </row>
    <row r="231" spans="1:54">
      <c r="A231">
        <v>6932</v>
      </c>
      <c r="B231">
        <v>1941</v>
      </c>
      <c r="C231">
        <f>2024-B231</f>
        <v>83</v>
      </c>
      <c r="D231" t="str">
        <f>VLOOKUP(B231,Reference!$A$1:$B$125, 2)</f>
        <v>Silent</v>
      </c>
      <c r="E231" t="s">
        <v>68</v>
      </c>
      <c r="F231" t="str">
        <f>IF(E231="High School", "No College", "College")</f>
        <v>College</v>
      </c>
      <c r="G231" t="s">
        <v>55</v>
      </c>
      <c r="H231">
        <v>93027</v>
      </c>
      <c r="I231">
        <v>93027</v>
      </c>
      <c r="J231" s="4" t="s">
        <v>56</v>
      </c>
      <c r="K231">
        <v>0</v>
      </c>
      <c r="L231">
        <v>0</v>
      </c>
      <c r="M231" t="str">
        <f>IF(OR(K231&gt;0, L231&gt;0), "Parent", "Not Parent")</f>
        <v>Not Parent</v>
      </c>
      <c r="N231" t="s">
        <v>221</v>
      </c>
      <c r="O231" s="8">
        <v>41916</v>
      </c>
      <c r="P231" s="9">
        <f>O231-N231</f>
        <v>539</v>
      </c>
      <c r="Q231">
        <v>77</v>
      </c>
      <c r="R231" s="9">
        <f>P231-Q231</f>
        <v>462</v>
      </c>
      <c r="S231" s="8">
        <f>O231-R231</f>
        <v>41454</v>
      </c>
      <c r="T231">
        <v>1285</v>
      </c>
      <c r="U231">
        <v>42</v>
      </c>
      <c r="V231">
        <v>716</v>
      </c>
      <c r="W231">
        <v>55</v>
      </c>
      <c r="X231">
        <v>0</v>
      </c>
      <c r="Y231">
        <v>21</v>
      </c>
      <c r="Z231">
        <v>2119</v>
      </c>
      <c r="AA231">
        <f>Z231/P231</f>
        <v>3.9313543599257885</v>
      </c>
      <c r="AB231" s="14" t="s">
        <v>146</v>
      </c>
      <c r="AC231" s="13" t="s">
        <v>63</v>
      </c>
      <c r="AD231">
        <v>0</v>
      </c>
      <c r="AE231" t="str">
        <f>IF(AD231&gt;3, "Prefers Discount", "Discount Indifferent")</f>
        <v>Discount Indifferent</v>
      </c>
      <c r="AF231">
        <v>5</v>
      </c>
      <c r="AG231">
        <v>7</v>
      </c>
      <c r="AH231">
        <v>10</v>
      </c>
      <c r="AI231" t="str">
        <f>INDEX($AF$1:$AH$1,MATCH(MAX(AF231:AH231),AF231:AH231,0))</f>
        <v>Catalog_Orders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f>SUM(AK231:AO231)</f>
        <v>1</v>
      </c>
      <c r="AQ231" t="str">
        <f>INDEX($AK$1:$AO$1,MATCH(MAX(AK231:AO231),AK231:AO231,0))</f>
        <v>Converted_on_Camp5</v>
      </c>
      <c r="AR231">
        <v>1</v>
      </c>
      <c r="AS231" t="str">
        <f>IF(OR(AK231&gt;0, AL231&gt;0, AM231&gt;0, AN231&gt;0, AO231&gt;0), "Converted", "Not Converted")</f>
        <v>Converted</v>
      </c>
      <c r="AT231">
        <v>0</v>
      </c>
      <c r="AU231">
        <v>3</v>
      </c>
      <c r="AV231">
        <v>11</v>
      </c>
      <c r="AW231">
        <f>IF(Z231&gt;607, 4, 0)</f>
        <v>4</v>
      </c>
      <c r="AX231">
        <f>IF(AA231&gt;0.1497, 3, 0)</f>
        <v>3</v>
      </c>
      <c r="AY231">
        <f>IF(P231&gt;4031, 2, 0)</f>
        <v>0</v>
      </c>
      <c r="AZ231">
        <f>IF(H231&gt;51934.91, 1, 0)</f>
        <v>1</v>
      </c>
      <c r="BA231">
        <f>SUM(AW231:AZ231)</f>
        <v>8</v>
      </c>
      <c r="BB231" t="str">
        <f>VLOOKUP(BA231,'Standard Deviations'!$L$1:$M$11,2,TRUE)</f>
        <v>Platinum</v>
      </c>
    </row>
    <row r="232" spans="1:54">
      <c r="A232">
        <v>1173</v>
      </c>
      <c r="B232">
        <v>1947</v>
      </c>
      <c r="C232">
        <f>2024-B232</f>
        <v>77</v>
      </c>
      <c r="D232" t="str">
        <f>VLOOKUP(B232,Reference!$A$1:$B$125, 2)</f>
        <v>Boomers</v>
      </c>
      <c r="E232" t="s">
        <v>64</v>
      </c>
      <c r="F232" t="str">
        <f>IF(E232="High School", "No College", "College")</f>
        <v>College</v>
      </c>
      <c r="G232" t="s">
        <v>65</v>
      </c>
      <c r="H232">
        <v>77632</v>
      </c>
      <c r="I232">
        <v>77632</v>
      </c>
      <c r="J232" s="4" t="s">
        <v>56</v>
      </c>
      <c r="K232">
        <v>0</v>
      </c>
      <c r="L232">
        <v>0</v>
      </c>
      <c r="M232" t="str">
        <f>IF(OR(K232&gt;0, L232&gt;0), "Parent", "Not Parent")</f>
        <v>Not Parent</v>
      </c>
      <c r="N232" t="s">
        <v>222</v>
      </c>
      <c r="O232" s="8">
        <v>41916</v>
      </c>
      <c r="P232" s="9">
        <f>O232-N232</f>
        <v>573</v>
      </c>
      <c r="Q232">
        <v>73</v>
      </c>
      <c r="R232" s="9">
        <f>P232-Q232</f>
        <v>500</v>
      </c>
      <c r="S232" s="8">
        <f>O232-R232</f>
        <v>41416</v>
      </c>
      <c r="T232">
        <v>1200</v>
      </c>
      <c r="U232">
        <v>105</v>
      </c>
      <c r="V232">
        <v>758</v>
      </c>
      <c r="W232">
        <v>0</v>
      </c>
      <c r="X232">
        <v>42</v>
      </c>
      <c r="Y232">
        <v>147</v>
      </c>
      <c r="Z232">
        <v>2252</v>
      </c>
      <c r="AA232">
        <f>Z232/P232</f>
        <v>3.9301919720767886</v>
      </c>
      <c r="AB232" s="14" t="s">
        <v>146</v>
      </c>
      <c r="AC232" s="13" t="s">
        <v>63</v>
      </c>
      <c r="AD232">
        <v>1</v>
      </c>
      <c r="AE232" t="str">
        <f>IF(AD232&gt;3, "Prefers Discount", "Discount Indifferent")</f>
        <v>Discount Indifferent</v>
      </c>
      <c r="AF232">
        <v>6</v>
      </c>
      <c r="AG232">
        <v>4</v>
      </c>
      <c r="AH232">
        <v>2</v>
      </c>
      <c r="AI232" t="str">
        <f>INDEX($AF$1:$AH$1,MATCH(MAX(AF232:AH232),AF232:AH232,0))</f>
        <v>Store_Orders</v>
      </c>
      <c r="AJ232">
        <v>2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f>SUM(AK232:AO232)</f>
        <v>2</v>
      </c>
      <c r="AQ232" t="str">
        <f>INDEX($AK$1:$AO$1,MATCH(MAX(AK232:AO232),AK232:AO232,0))</f>
        <v>Converted_on_Camp4</v>
      </c>
      <c r="AR232">
        <v>1</v>
      </c>
      <c r="AS232" t="str">
        <f>IF(OR(AK232&gt;0, AL232&gt;0, AM232&gt;0, AN232&gt;0, AO232&gt;0), "Converted", "Not Converted")</f>
        <v>Converted</v>
      </c>
      <c r="AT232">
        <v>0</v>
      </c>
      <c r="AU232">
        <v>3</v>
      </c>
      <c r="AV232">
        <v>11</v>
      </c>
      <c r="AW232">
        <f>IF(Z232&gt;607, 4, 0)</f>
        <v>4</v>
      </c>
      <c r="AX232">
        <f>IF(AA232&gt;0.1497, 3, 0)</f>
        <v>3</v>
      </c>
      <c r="AY232">
        <f>IF(P232&gt;4031, 2, 0)</f>
        <v>0</v>
      </c>
      <c r="AZ232">
        <f>IF(H232&gt;51934.91, 1, 0)</f>
        <v>1</v>
      </c>
      <c r="BA232">
        <f>SUM(AW232:AZ232)</f>
        <v>8</v>
      </c>
      <c r="BB232" t="str">
        <f>VLOOKUP(BA232,'Standard Deviations'!$L$1:$M$11,2,TRUE)</f>
        <v>Platinum</v>
      </c>
    </row>
    <row r="233" spans="1:54">
      <c r="A233">
        <v>4356</v>
      </c>
      <c r="B233">
        <v>1971</v>
      </c>
      <c r="C233">
        <f>2024-B233</f>
        <v>53</v>
      </c>
      <c r="D233" t="str">
        <f>VLOOKUP(B233,Reference!$A$1:$B$125, 2)</f>
        <v>Gen X</v>
      </c>
      <c r="E233" t="s">
        <v>54</v>
      </c>
      <c r="F233" t="str">
        <f>IF(E233="High School", "No College", "College")</f>
        <v>College</v>
      </c>
      <c r="G233" t="s">
        <v>65</v>
      </c>
      <c r="H233">
        <v>71819</v>
      </c>
      <c r="I233">
        <v>71819</v>
      </c>
      <c r="J233" s="4" t="s">
        <v>61</v>
      </c>
      <c r="K233">
        <v>0</v>
      </c>
      <c r="L233">
        <v>1</v>
      </c>
      <c r="M233" t="str">
        <f>IF(OR(K233&gt;0, L233&gt;0), "Parent", "Not Parent")</f>
        <v>Parent</v>
      </c>
      <c r="N233" t="s">
        <v>223</v>
      </c>
      <c r="O233" s="8">
        <v>41916</v>
      </c>
      <c r="P233" s="9">
        <f>O233-N233</f>
        <v>402</v>
      </c>
      <c r="Q233">
        <v>70</v>
      </c>
      <c r="R233" s="9">
        <f>P233-Q233</f>
        <v>332</v>
      </c>
      <c r="S233" s="8">
        <f>O233-R233</f>
        <v>41584</v>
      </c>
      <c r="T233">
        <v>1224</v>
      </c>
      <c r="U233">
        <v>28</v>
      </c>
      <c r="V233">
        <v>140</v>
      </c>
      <c r="W233">
        <v>0</v>
      </c>
      <c r="X233">
        <v>14</v>
      </c>
      <c r="Y233">
        <v>168</v>
      </c>
      <c r="Z233">
        <v>1574</v>
      </c>
      <c r="AA233">
        <f>Z233/P233</f>
        <v>3.9154228855721391</v>
      </c>
      <c r="AB233" s="14" t="s">
        <v>146</v>
      </c>
      <c r="AC233" s="13" t="s">
        <v>63</v>
      </c>
      <c r="AD233">
        <v>3</v>
      </c>
      <c r="AE233" t="str">
        <f>IF(AD233&gt;3, "Prefers Discount", "Discount Indifferent")</f>
        <v>Discount Indifferent</v>
      </c>
      <c r="AF233">
        <v>5</v>
      </c>
      <c r="AG233">
        <v>3</v>
      </c>
      <c r="AH233">
        <v>3</v>
      </c>
      <c r="AI233" t="str">
        <f>INDEX($AF$1:$AH$1,MATCH(MAX(AF233:AH233),AF233:AH233,0))</f>
        <v>Store_Orders</v>
      </c>
      <c r="AJ233">
        <v>6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f>SUM(AK233:AO233)</f>
        <v>2</v>
      </c>
      <c r="AQ233" t="str">
        <f>INDEX($AK$1:$AO$1,MATCH(MAX(AK233:AO233),AK233:AO233,0))</f>
        <v>Converted_on_Camp4</v>
      </c>
      <c r="AR233">
        <v>1</v>
      </c>
      <c r="AS233" t="str">
        <f>IF(OR(AK233&gt;0, AL233&gt;0, AM233&gt;0, AN233&gt;0, AO233&gt;0), "Converted", "Not Converted")</f>
        <v>Converted</v>
      </c>
      <c r="AT233">
        <v>0</v>
      </c>
      <c r="AU233">
        <v>3</v>
      </c>
      <c r="AV233">
        <v>11</v>
      </c>
      <c r="AW233">
        <f>IF(Z233&gt;607, 4, 0)</f>
        <v>4</v>
      </c>
      <c r="AX233">
        <f>IF(AA233&gt;0.1497, 3, 0)</f>
        <v>3</v>
      </c>
      <c r="AY233">
        <f>IF(P233&gt;4031, 2, 0)</f>
        <v>0</v>
      </c>
      <c r="AZ233">
        <f>IF(H233&gt;51934.91, 1, 0)</f>
        <v>1</v>
      </c>
      <c r="BA233">
        <f>SUM(AW233:AZ233)</f>
        <v>8</v>
      </c>
      <c r="BB233" t="str">
        <f>VLOOKUP(BA233,'Standard Deviations'!$L$1:$M$11,2,TRUE)</f>
        <v>Platinum</v>
      </c>
    </row>
    <row r="234" spans="1:54">
      <c r="A234">
        <v>3174</v>
      </c>
      <c r="B234">
        <v>1959</v>
      </c>
      <c r="C234">
        <f>2024-B234</f>
        <v>65</v>
      </c>
      <c r="D234" t="str">
        <f>VLOOKUP(B234,Reference!$A$1:$B$125, 2)</f>
        <v>Boomers</v>
      </c>
      <c r="E234" t="s">
        <v>54</v>
      </c>
      <c r="F234" t="str">
        <f>IF(E234="High School", "No College", "College")</f>
        <v>College</v>
      </c>
      <c r="G234" t="s">
        <v>65</v>
      </c>
      <c r="H234">
        <v>87771</v>
      </c>
      <c r="I234">
        <v>87771</v>
      </c>
      <c r="J234" s="4" t="s">
        <v>56</v>
      </c>
      <c r="K234">
        <v>0</v>
      </c>
      <c r="L234">
        <v>1</v>
      </c>
      <c r="M234" t="str">
        <f>IF(OR(K234&gt;0, L234&gt;0), "Parent", "Not Parent")</f>
        <v>Parent</v>
      </c>
      <c r="N234" t="s">
        <v>224</v>
      </c>
      <c r="O234" s="8">
        <v>41916</v>
      </c>
      <c r="P234" s="9">
        <f>O234-N234</f>
        <v>500</v>
      </c>
      <c r="Q234">
        <v>61</v>
      </c>
      <c r="R234" s="9">
        <f>P234-Q234</f>
        <v>439</v>
      </c>
      <c r="S234" s="8">
        <f>O234-R234</f>
        <v>41477</v>
      </c>
      <c r="T234">
        <v>1492</v>
      </c>
      <c r="U234">
        <v>38</v>
      </c>
      <c r="V234">
        <v>287</v>
      </c>
      <c r="W234">
        <v>50</v>
      </c>
      <c r="X234">
        <v>57</v>
      </c>
      <c r="Y234">
        <v>33</v>
      </c>
      <c r="Z234">
        <v>1957</v>
      </c>
      <c r="AA234">
        <f>Z234/P234</f>
        <v>3.9140000000000001</v>
      </c>
      <c r="AB234" s="14" t="s">
        <v>146</v>
      </c>
      <c r="AC234" s="13" t="s">
        <v>63</v>
      </c>
      <c r="AD234">
        <v>1</v>
      </c>
      <c r="AE234" t="str">
        <f>IF(AD234&gt;3, "Prefers Discount", "Discount Indifferent")</f>
        <v>Discount Indifferent</v>
      </c>
      <c r="AF234">
        <v>4</v>
      </c>
      <c r="AG234">
        <v>5</v>
      </c>
      <c r="AH234">
        <v>10</v>
      </c>
      <c r="AI234" t="str">
        <f>INDEX($AF$1:$AH$1,MATCH(MAX(AF234:AH234),AF234:AH234,0))</f>
        <v>Catalog_Orders</v>
      </c>
      <c r="AJ234">
        <v>6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f>SUM(AK234:AO234)</f>
        <v>4</v>
      </c>
      <c r="AQ234" t="str">
        <f>INDEX($AK$1:$AO$1,MATCH(MAX(AK234:AO234),AK234:AO234,0))</f>
        <v>Converted_on_Camp1</v>
      </c>
      <c r="AR234">
        <v>1</v>
      </c>
      <c r="AS234" t="str">
        <f>IF(OR(AK234&gt;0, AL234&gt;0, AM234&gt;0, AN234&gt;0, AO234&gt;0), "Converted", "Not Converted")</f>
        <v>Converted</v>
      </c>
      <c r="AT234">
        <v>0</v>
      </c>
      <c r="AU234">
        <v>3</v>
      </c>
      <c r="AV234">
        <v>11</v>
      </c>
      <c r="AW234">
        <f>IF(Z234&gt;607, 4, 0)</f>
        <v>4</v>
      </c>
      <c r="AX234">
        <f>IF(AA234&gt;0.1497, 3, 0)</f>
        <v>3</v>
      </c>
      <c r="AY234">
        <f>IF(P234&gt;4031, 2, 0)</f>
        <v>0</v>
      </c>
      <c r="AZ234">
        <f>IF(H234&gt;51934.91, 1, 0)</f>
        <v>1</v>
      </c>
      <c r="BA234">
        <f>SUM(AW234:AZ234)</f>
        <v>8</v>
      </c>
      <c r="BB234" t="str">
        <f>VLOOKUP(BA234,'Standard Deviations'!$L$1:$M$11,2,TRUE)</f>
        <v>Platinum</v>
      </c>
    </row>
    <row r="235" spans="1:54">
      <c r="A235">
        <v>5536</v>
      </c>
      <c r="B235">
        <v>1959</v>
      </c>
      <c r="C235">
        <f>2024-B235</f>
        <v>65</v>
      </c>
      <c r="D235" t="str">
        <f>VLOOKUP(B235,Reference!$A$1:$B$125, 2)</f>
        <v>Boomers</v>
      </c>
      <c r="E235" t="s">
        <v>54</v>
      </c>
      <c r="F235" t="str">
        <f>IF(E235="High School", "No College", "College")</f>
        <v>College</v>
      </c>
      <c r="G235" t="s">
        <v>65</v>
      </c>
      <c r="H235">
        <v>87771</v>
      </c>
      <c r="I235">
        <v>87771</v>
      </c>
      <c r="J235" s="4" t="s">
        <v>56</v>
      </c>
      <c r="K235">
        <v>0</v>
      </c>
      <c r="L235">
        <v>1</v>
      </c>
      <c r="M235" t="str">
        <f>IF(OR(K235&gt;0, L235&gt;0), "Parent", "Not Parent")</f>
        <v>Parent</v>
      </c>
      <c r="N235" t="s">
        <v>224</v>
      </c>
      <c r="O235" s="8">
        <v>41916</v>
      </c>
      <c r="P235" s="9">
        <f>O235-N235</f>
        <v>500</v>
      </c>
      <c r="Q235">
        <v>61</v>
      </c>
      <c r="R235" s="9">
        <f>P235-Q235</f>
        <v>439</v>
      </c>
      <c r="S235" s="8">
        <f>O235-R235</f>
        <v>41477</v>
      </c>
      <c r="T235">
        <v>1492</v>
      </c>
      <c r="U235">
        <v>38</v>
      </c>
      <c r="V235">
        <v>287</v>
      </c>
      <c r="W235">
        <v>50</v>
      </c>
      <c r="X235">
        <v>57</v>
      </c>
      <c r="Y235">
        <v>33</v>
      </c>
      <c r="Z235">
        <v>1957</v>
      </c>
      <c r="AA235">
        <f>Z235/P235</f>
        <v>3.9140000000000001</v>
      </c>
      <c r="AB235" s="14" t="s">
        <v>146</v>
      </c>
      <c r="AC235" s="13" t="s">
        <v>63</v>
      </c>
      <c r="AD235">
        <v>1</v>
      </c>
      <c r="AE235" t="str">
        <f>IF(AD235&gt;3, "Prefers Discount", "Discount Indifferent")</f>
        <v>Discount Indifferent</v>
      </c>
      <c r="AF235">
        <v>4</v>
      </c>
      <c r="AG235">
        <v>5</v>
      </c>
      <c r="AH235">
        <v>10</v>
      </c>
      <c r="AI235" t="str">
        <f>INDEX($AF$1:$AH$1,MATCH(MAX(AF235:AH235),AF235:AH235,0))</f>
        <v>Catalog_Orders</v>
      </c>
      <c r="AJ235">
        <v>6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f>SUM(AK235:AO235)</f>
        <v>4</v>
      </c>
      <c r="AQ235" t="str">
        <f>INDEX($AK$1:$AO$1,MATCH(MAX(AK235:AO235),AK235:AO235,0))</f>
        <v>Converted_on_Camp1</v>
      </c>
      <c r="AR235">
        <v>1</v>
      </c>
      <c r="AS235" t="str">
        <f>IF(OR(AK235&gt;0, AL235&gt;0, AM235&gt;0, AN235&gt;0, AO235&gt;0), "Converted", "Not Converted")</f>
        <v>Converted</v>
      </c>
      <c r="AT235">
        <v>0</v>
      </c>
      <c r="AU235">
        <v>3</v>
      </c>
      <c r="AV235">
        <v>11</v>
      </c>
      <c r="AW235">
        <f>IF(Z235&gt;607, 4, 0)</f>
        <v>4</v>
      </c>
      <c r="AX235">
        <f>IF(AA235&gt;0.1497, 3, 0)</f>
        <v>3</v>
      </c>
      <c r="AY235">
        <f>IF(P235&gt;4031, 2, 0)</f>
        <v>0</v>
      </c>
      <c r="AZ235">
        <f>IF(H235&gt;51934.91, 1, 0)</f>
        <v>1</v>
      </c>
      <c r="BA235">
        <f>SUM(AW235:AZ235)</f>
        <v>8</v>
      </c>
      <c r="BB235" t="str">
        <f>VLOOKUP(BA235,'Standard Deviations'!$L$1:$M$11,2,TRUE)</f>
        <v>Platinum</v>
      </c>
    </row>
    <row r="236" spans="1:54">
      <c r="A236">
        <v>9349</v>
      </c>
      <c r="B236">
        <v>1985</v>
      </c>
      <c r="C236">
        <f>2024-B236</f>
        <v>39</v>
      </c>
      <c r="D236" t="str">
        <f>VLOOKUP(B236,Reference!$A$1:$B$125, 2)</f>
        <v>Millennials</v>
      </c>
      <c r="E236" t="s">
        <v>54</v>
      </c>
      <c r="F236" t="str">
        <f>IF(E236="High School", "No College", "College")</f>
        <v>College</v>
      </c>
      <c r="G236" t="s">
        <v>55</v>
      </c>
      <c r="H236">
        <v>92533</v>
      </c>
      <c r="I236">
        <v>92533</v>
      </c>
      <c r="J236" s="4" t="s">
        <v>56</v>
      </c>
      <c r="K236">
        <v>0</v>
      </c>
      <c r="L236">
        <v>0</v>
      </c>
      <c r="M236" t="str">
        <f>IF(OR(K236&gt;0, L236&gt;0), "Parent", "Not Parent")</f>
        <v>Not Parent</v>
      </c>
      <c r="N236" t="s">
        <v>218</v>
      </c>
      <c r="O236" s="8">
        <v>41916</v>
      </c>
      <c r="P236" s="9">
        <f>O236-N236</f>
        <v>289</v>
      </c>
      <c r="Q236">
        <v>84</v>
      </c>
      <c r="R236" s="9">
        <f>P236-Q236</f>
        <v>205</v>
      </c>
      <c r="S236" s="8">
        <f>O236-R236</f>
        <v>41711</v>
      </c>
      <c r="T236">
        <v>693</v>
      </c>
      <c r="U236">
        <v>21</v>
      </c>
      <c r="V236">
        <v>118</v>
      </c>
      <c r="W236">
        <v>110</v>
      </c>
      <c r="X236">
        <v>147</v>
      </c>
      <c r="Y236">
        <v>42</v>
      </c>
      <c r="Z236">
        <v>1131</v>
      </c>
      <c r="AA236">
        <f>Z236/P236</f>
        <v>3.9134948096885811</v>
      </c>
      <c r="AB236" s="14" t="s">
        <v>146</v>
      </c>
      <c r="AC236" s="13" t="s">
        <v>63</v>
      </c>
      <c r="AD236">
        <v>1</v>
      </c>
      <c r="AE236" t="str">
        <f>IF(AD236&gt;3, "Prefers Discount", "Discount Indifferent")</f>
        <v>Discount Indifferent</v>
      </c>
      <c r="AF236">
        <v>11</v>
      </c>
      <c r="AG236">
        <v>6</v>
      </c>
      <c r="AH236">
        <v>5</v>
      </c>
      <c r="AI236" t="str">
        <f>INDEX($AF$1:$AH$1,MATCH(MAX(AF236:AH236),AF236:AH236,0))</f>
        <v>Store_Orders</v>
      </c>
      <c r="AJ236">
        <v>2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f>SUM(AK236:AO236)</f>
        <v>2</v>
      </c>
      <c r="AQ236" t="str">
        <f>INDEX($AK$1:$AO$1,MATCH(MAX(AK236:AO236),AK236:AO236,0))</f>
        <v>Converted_on_Camp1</v>
      </c>
      <c r="AR236">
        <v>1</v>
      </c>
      <c r="AS236" t="str">
        <f>IF(OR(AK236&gt;0, AL236&gt;0, AM236&gt;0, AN236&gt;0, AO236&gt;0), "Converted", "Not Converted")</f>
        <v>Converted</v>
      </c>
      <c r="AT236">
        <v>0</v>
      </c>
      <c r="AU236">
        <v>3</v>
      </c>
      <c r="AV236">
        <v>11</v>
      </c>
      <c r="AW236">
        <f>IF(Z236&gt;607, 4, 0)</f>
        <v>4</v>
      </c>
      <c r="AX236">
        <f>IF(AA236&gt;0.1497, 3, 0)</f>
        <v>3</v>
      </c>
      <c r="AY236">
        <f>IF(P236&gt;4031, 2, 0)</f>
        <v>0</v>
      </c>
      <c r="AZ236">
        <f>IF(H236&gt;51934.91, 1, 0)</f>
        <v>1</v>
      </c>
      <c r="BA236">
        <f>SUM(AW236:AZ236)</f>
        <v>8</v>
      </c>
      <c r="BB236" t="str">
        <f>VLOOKUP(BA236,'Standard Deviations'!$L$1:$M$11,2,TRUE)</f>
        <v>Platinum</v>
      </c>
    </row>
    <row r="237" spans="1:54" hidden="1">
      <c r="A237">
        <v>3009</v>
      </c>
      <c r="B237">
        <v>1962</v>
      </c>
      <c r="C237">
        <f>2024-B237</f>
        <v>62</v>
      </c>
      <c r="D237" t="str">
        <f>VLOOKUP(B237,Reference!$A$1:$B$125, 2)</f>
        <v>Boomers</v>
      </c>
      <c r="E237" t="s">
        <v>68</v>
      </c>
      <c r="F237" t="str">
        <f>IF(E237="High School", "No College", "College")</f>
        <v>College</v>
      </c>
      <c r="G237" t="s">
        <v>89</v>
      </c>
      <c r="H237">
        <v>71670</v>
      </c>
      <c r="I237">
        <v>71670</v>
      </c>
      <c r="J237" s="4" t="s">
        <v>61</v>
      </c>
      <c r="K237">
        <v>0</v>
      </c>
      <c r="L237">
        <v>0</v>
      </c>
      <c r="M237" t="str">
        <f>IF(OR(K237&gt;0, L237&gt;0), "Parent", "Not Parent")</f>
        <v>Not Parent</v>
      </c>
      <c r="N237" t="s">
        <v>225</v>
      </c>
      <c r="O237" s="8">
        <v>41916</v>
      </c>
      <c r="P237" s="9">
        <f>O237-N237</f>
        <v>452</v>
      </c>
      <c r="Q237">
        <v>8</v>
      </c>
      <c r="R237" s="9">
        <f>P237-Q237</f>
        <v>444</v>
      </c>
      <c r="S237" s="8">
        <f>O237-R237</f>
        <v>41472</v>
      </c>
      <c r="T237">
        <v>1462</v>
      </c>
      <c r="U237">
        <v>16</v>
      </c>
      <c r="V237">
        <v>128</v>
      </c>
      <c r="W237">
        <v>0</v>
      </c>
      <c r="X237">
        <v>0</v>
      </c>
      <c r="Y237">
        <v>160</v>
      </c>
      <c r="Z237">
        <v>1766</v>
      </c>
      <c r="AA237">
        <f>Z237/P237</f>
        <v>3.9070796460176993</v>
      </c>
      <c r="AB237" s="11" t="s">
        <v>146</v>
      </c>
      <c r="AC237" t="s">
        <v>59</v>
      </c>
      <c r="AD237">
        <v>1</v>
      </c>
      <c r="AE237" t="str">
        <f>IF(AD237&gt;3, "Prefers Discount", "Discount Indifferent")</f>
        <v>Discount Indifferent</v>
      </c>
      <c r="AF237">
        <v>6</v>
      </c>
      <c r="AG237">
        <v>5</v>
      </c>
      <c r="AH237">
        <v>3</v>
      </c>
      <c r="AI237" t="str">
        <f>INDEX($AF$1:$AH$1,MATCH(MAX(AF237:AH237),AF237:AH237,0))</f>
        <v>Store_Orders</v>
      </c>
      <c r="AJ237">
        <v>6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f>SUM(AK237:AO237)</f>
        <v>3</v>
      </c>
      <c r="AQ237" t="str">
        <f>INDEX($AK$1:$AO$1,MATCH(MAX(AK237:AO237),AK237:AO237,0))</f>
        <v>Converted_on_Camp2</v>
      </c>
      <c r="AR237">
        <v>1</v>
      </c>
      <c r="AS237" t="str">
        <f>IF(OR(AK237&gt;0, AL237&gt;0, AM237&gt;0, AN237&gt;0, AO237&gt;0), "Converted", "Not Converted")</f>
        <v>Converted</v>
      </c>
      <c r="AT237">
        <v>0</v>
      </c>
      <c r="AU237">
        <v>3</v>
      </c>
      <c r="AV237">
        <v>11</v>
      </c>
      <c r="AW237">
        <f>IF(Z237&gt;607, 4, 0)</f>
        <v>4</v>
      </c>
      <c r="AX237">
        <f>IF(AA237&gt;0.1497, 3, 0)</f>
        <v>3</v>
      </c>
      <c r="AY237">
        <f>IF(P237&gt;4031, 2, 0)</f>
        <v>0</v>
      </c>
      <c r="AZ237">
        <f>IF(H237&gt;51934.91, 1, 0)</f>
        <v>1</v>
      </c>
      <c r="BA237">
        <f>SUM(AW237:AZ237)</f>
        <v>8</v>
      </c>
      <c r="BB237" t="str">
        <f>VLOOKUP(BA237,'Standard Deviations'!$L$1:$M$11,2,TRUE)</f>
        <v>Platinum</v>
      </c>
    </row>
    <row r="238" spans="1:54">
      <c r="A238">
        <v>1172</v>
      </c>
      <c r="B238">
        <v>1983</v>
      </c>
      <c r="C238">
        <f>2024-B238</f>
        <v>41</v>
      </c>
      <c r="D238" t="str">
        <f>VLOOKUP(B238,Reference!$A$1:$B$125, 2)</f>
        <v>Millennials</v>
      </c>
      <c r="E238" t="s">
        <v>68</v>
      </c>
      <c r="F238" t="str">
        <f>IF(E238="High School", "No College", "College")</f>
        <v>College</v>
      </c>
      <c r="G238" t="s">
        <v>55</v>
      </c>
      <c r="H238">
        <v>92491</v>
      </c>
      <c r="I238">
        <v>92491</v>
      </c>
      <c r="J238" s="4" t="s">
        <v>56</v>
      </c>
      <c r="K238">
        <v>0</v>
      </c>
      <c r="L238">
        <v>0</v>
      </c>
      <c r="M238" t="str">
        <f>IF(OR(K238&gt;0, L238&gt;0), "Parent", "Not Parent")</f>
        <v>Not Parent</v>
      </c>
      <c r="N238" t="s">
        <v>226</v>
      </c>
      <c r="O238" s="8">
        <v>41916</v>
      </c>
      <c r="P238" s="9">
        <f>O238-N238</f>
        <v>521</v>
      </c>
      <c r="Q238">
        <v>71</v>
      </c>
      <c r="R238" s="9">
        <f>P238-Q238</f>
        <v>450</v>
      </c>
      <c r="S238" s="8">
        <f>O238-R238</f>
        <v>41466</v>
      </c>
      <c r="T238">
        <v>979</v>
      </c>
      <c r="U238">
        <v>44</v>
      </c>
      <c r="V238">
        <v>935</v>
      </c>
      <c r="W238">
        <v>29</v>
      </c>
      <c r="X238">
        <v>25</v>
      </c>
      <c r="Y238">
        <v>22</v>
      </c>
      <c r="Z238">
        <v>2034</v>
      </c>
      <c r="AA238">
        <f>Z238/P238</f>
        <v>3.9040307101727447</v>
      </c>
      <c r="AB238" s="14" t="s">
        <v>146</v>
      </c>
      <c r="AC238" s="13" t="s">
        <v>63</v>
      </c>
      <c r="AD238">
        <v>1</v>
      </c>
      <c r="AE238" t="str">
        <f>IF(AD238&gt;3, "Prefers Discount", "Discount Indifferent")</f>
        <v>Discount Indifferent</v>
      </c>
      <c r="AF238">
        <v>12</v>
      </c>
      <c r="AG238">
        <v>7</v>
      </c>
      <c r="AH238">
        <v>5</v>
      </c>
      <c r="AI238" t="str">
        <f>INDEX($AF$1:$AH$1,MATCH(MAX(AF238:AH238),AF238:AH238,0))</f>
        <v>Store_Orders</v>
      </c>
      <c r="AJ238">
        <v>3</v>
      </c>
      <c r="AK238">
        <v>1</v>
      </c>
      <c r="AL238">
        <v>0</v>
      </c>
      <c r="AM238">
        <v>0</v>
      </c>
      <c r="AN238">
        <v>1</v>
      </c>
      <c r="AO238">
        <v>1</v>
      </c>
      <c r="AP238">
        <f>SUM(AK238:AO238)</f>
        <v>3</v>
      </c>
      <c r="AQ238" t="str">
        <f>INDEX($AK$1:$AO$1,MATCH(MAX(AK238:AO238),AK238:AO238,0))</f>
        <v>Converted_on_Camp1</v>
      </c>
      <c r="AR238">
        <v>1</v>
      </c>
      <c r="AS238" t="str">
        <f>IF(OR(AK238&gt;0, AL238&gt;0, AM238&gt;0, AN238&gt;0, AO238&gt;0), "Converted", "Not Converted")</f>
        <v>Converted</v>
      </c>
      <c r="AT238">
        <v>0</v>
      </c>
      <c r="AU238">
        <v>3</v>
      </c>
      <c r="AV238">
        <v>11</v>
      </c>
      <c r="AW238">
        <f>IF(Z238&gt;607, 4, 0)</f>
        <v>4</v>
      </c>
      <c r="AX238">
        <f>IF(AA238&gt;0.1497, 3, 0)</f>
        <v>3</v>
      </c>
      <c r="AY238">
        <f>IF(P238&gt;4031, 2, 0)</f>
        <v>0</v>
      </c>
      <c r="AZ238">
        <f>IF(H238&gt;51934.91, 1, 0)</f>
        <v>1</v>
      </c>
      <c r="BA238">
        <f>SUM(AW238:AZ238)</f>
        <v>8</v>
      </c>
      <c r="BB238" t="str">
        <f>VLOOKUP(BA238,'Standard Deviations'!$L$1:$M$11,2,TRUE)</f>
        <v>Platinum</v>
      </c>
    </row>
    <row r="239" spans="1:54">
      <c r="A239">
        <v>9010</v>
      </c>
      <c r="B239">
        <v>1972</v>
      </c>
      <c r="C239">
        <f>2024-B239</f>
        <v>52</v>
      </c>
      <c r="D239" t="str">
        <f>VLOOKUP(B239,Reference!$A$1:$B$125, 2)</f>
        <v>Gen X</v>
      </c>
      <c r="E239" t="s">
        <v>64</v>
      </c>
      <c r="F239" t="str">
        <f>IF(E239="High School", "No College", "College")</f>
        <v>College</v>
      </c>
      <c r="G239" t="s">
        <v>55</v>
      </c>
      <c r="H239">
        <v>83151</v>
      </c>
      <c r="I239">
        <v>83151</v>
      </c>
      <c r="J239" s="4" t="s">
        <v>56</v>
      </c>
      <c r="K239">
        <v>0</v>
      </c>
      <c r="L239">
        <v>0</v>
      </c>
      <c r="M239" t="str">
        <f>IF(OR(K239&gt;0, L239&gt;0), "Parent", "Not Parent")</f>
        <v>Not Parent</v>
      </c>
      <c r="N239" t="s">
        <v>227</v>
      </c>
      <c r="O239" s="8">
        <v>41916</v>
      </c>
      <c r="P239" s="9">
        <f>O239-N239</f>
        <v>601</v>
      </c>
      <c r="Q239">
        <v>80</v>
      </c>
      <c r="R239" s="9">
        <f>P239-Q239</f>
        <v>521</v>
      </c>
      <c r="S239" s="8">
        <f>O239-R239</f>
        <v>41395</v>
      </c>
      <c r="T239">
        <v>968</v>
      </c>
      <c r="U239">
        <v>147</v>
      </c>
      <c r="V239">
        <v>842</v>
      </c>
      <c r="W239">
        <v>137</v>
      </c>
      <c r="X239">
        <v>42</v>
      </c>
      <c r="Y239">
        <v>210</v>
      </c>
      <c r="Z239">
        <v>2346</v>
      </c>
      <c r="AA239">
        <f>Z239/P239</f>
        <v>3.9034941763727122</v>
      </c>
      <c r="AB239" s="14" t="s">
        <v>146</v>
      </c>
      <c r="AC239" s="13" t="s">
        <v>63</v>
      </c>
      <c r="AD239">
        <v>1</v>
      </c>
      <c r="AE239" t="str">
        <f>IF(AD239&gt;3, "Prefers Discount", "Discount Indifferent")</f>
        <v>Discount Indifferent</v>
      </c>
      <c r="AF239">
        <v>10</v>
      </c>
      <c r="AG239">
        <v>5</v>
      </c>
      <c r="AH239">
        <v>7</v>
      </c>
      <c r="AI239" t="str">
        <f>INDEX($AF$1:$AH$1,MATCH(MAX(AF239:AH239),AF239:AH239,0))</f>
        <v>Store_Orders</v>
      </c>
      <c r="AJ239">
        <v>2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f>SUM(AK239:AO239)</f>
        <v>3</v>
      </c>
      <c r="AQ239" t="str">
        <f>INDEX($AK$1:$AO$1,MATCH(MAX(AK239:AO239),AK239:AO239,0))</f>
        <v>Converted_on_Camp1</v>
      </c>
      <c r="AR239">
        <v>1</v>
      </c>
      <c r="AS239" t="str">
        <f>IF(OR(AK239&gt;0, AL239&gt;0, AM239&gt;0, AN239&gt;0, AO239&gt;0), "Converted", "Not Converted")</f>
        <v>Converted</v>
      </c>
      <c r="AT239">
        <v>0</v>
      </c>
      <c r="AU239">
        <v>3</v>
      </c>
      <c r="AV239">
        <v>11</v>
      </c>
      <c r="AW239">
        <f>IF(Z239&gt;607, 4, 0)</f>
        <v>4</v>
      </c>
      <c r="AX239">
        <f>IF(AA239&gt;0.1497, 3, 0)</f>
        <v>3</v>
      </c>
      <c r="AY239">
        <f>IF(P239&gt;4031, 2, 0)</f>
        <v>0</v>
      </c>
      <c r="AZ239">
        <f>IF(H239&gt;51934.91, 1, 0)</f>
        <v>1</v>
      </c>
      <c r="BA239">
        <f>SUM(AW239:AZ239)</f>
        <v>8</v>
      </c>
      <c r="BB239" t="str">
        <f>VLOOKUP(BA239,'Standard Deviations'!$L$1:$M$11,2,TRUE)</f>
        <v>Platinum</v>
      </c>
    </row>
    <row r="240" spans="1:54" hidden="1">
      <c r="A240">
        <v>203</v>
      </c>
      <c r="B240">
        <v>1975</v>
      </c>
      <c r="C240">
        <f>2024-B240</f>
        <v>49</v>
      </c>
      <c r="D240" t="str">
        <f>VLOOKUP(B240,Reference!$A$1:$B$125, 2)</f>
        <v>Gen X</v>
      </c>
      <c r="E240" t="s">
        <v>64</v>
      </c>
      <c r="F240" t="str">
        <f>IF(E240="High School", "No College", "College")</f>
        <v>College</v>
      </c>
      <c r="G240" t="s">
        <v>60</v>
      </c>
      <c r="H240">
        <v>81169</v>
      </c>
      <c r="I240">
        <v>81169</v>
      </c>
      <c r="J240" s="4" t="s">
        <v>56</v>
      </c>
      <c r="K240">
        <v>0</v>
      </c>
      <c r="L240">
        <v>0</v>
      </c>
      <c r="M240" t="str">
        <f>IF(OR(K240&gt;0, L240&gt;0), "Parent", "Not Parent")</f>
        <v>Not Parent</v>
      </c>
      <c r="N240" t="s">
        <v>228</v>
      </c>
      <c r="O240" s="8">
        <v>41916</v>
      </c>
      <c r="P240" s="9">
        <f>O240-N240</f>
        <v>538</v>
      </c>
      <c r="Q240">
        <v>47</v>
      </c>
      <c r="R240" s="9">
        <f>P240-Q240</f>
        <v>491</v>
      </c>
      <c r="S240" s="8">
        <f>O240-R240</f>
        <v>41425</v>
      </c>
      <c r="T240">
        <v>1288</v>
      </c>
      <c r="U240">
        <v>20</v>
      </c>
      <c r="V240">
        <v>613</v>
      </c>
      <c r="W240">
        <v>80</v>
      </c>
      <c r="X240">
        <v>61</v>
      </c>
      <c r="Y240">
        <v>27</v>
      </c>
      <c r="Z240">
        <v>2089</v>
      </c>
      <c r="AA240">
        <f>Z240/P240</f>
        <v>3.8828996282527881</v>
      </c>
      <c r="AB240" s="11" t="s">
        <v>146</v>
      </c>
      <c r="AC240" t="s">
        <v>59</v>
      </c>
      <c r="AD240">
        <v>1</v>
      </c>
      <c r="AE240" t="str">
        <f>IF(AD240&gt;3, "Prefers Discount", "Discount Indifferent")</f>
        <v>Discount Indifferent</v>
      </c>
      <c r="AF240">
        <v>9</v>
      </c>
      <c r="AG240">
        <v>5</v>
      </c>
      <c r="AH240">
        <v>7</v>
      </c>
      <c r="AI240" t="str">
        <f>INDEX($AF$1:$AH$1,MATCH(MAX(AF240:AH240),AF240:AH240,0))</f>
        <v>Store_Orders</v>
      </c>
      <c r="AJ240">
        <v>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f>SUM(AK240:AO240)</f>
        <v>0</v>
      </c>
      <c r="AQ240" t="s">
        <v>67</v>
      </c>
      <c r="AR240">
        <v>0</v>
      </c>
      <c r="AS240" t="str">
        <f>IF(OR(AK240&gt;0, AL240&gt;0, AM240&gt;0, AN240&gt;0, AO240&gt;0), "Converted", "Not Converted")</f>
        <v>Not Converted</v>
      </c>
      <c r="AT240">
        <v>0</v>
      </c>
      <c r="AU240">
        <v>3</v>
      </c>
      <c r="AV240">
        <v>11</v>
      </c>
      <c r="AW240">
        <f>IF(Z240&gt;607, 4, 0)</f>
        <v>4</v>
      </c>
      <c r="AX240">
        <f>IF(AA240&gt;0.1497, 3, 0)</f>
        <v>3</v>
      </c>
      <c r="AY240">
        <f>IF(P240&gt;4031, 2, 0)</f>
        <v>0</v>
      </c>
      <c r="AZ240">
        <f>IF(H240&gt;51934.91, 1, 0)</f>
        <v>1</v>
      </c>
      <c r="BA240">
        <f>SUM(AW240:AZ240)</f>
        <v>8</v>
      </c>
      <c r="BB240" t="str">
        <f>VLOOKUP(BA240,'Standard Deviations'!$L$1:$M$11,2,TRUE)</f>
        <v>Platinum</v>
      </c>
    </row>
    <row r="241" spans="1:54" hidden="1">
      <c r="A241">
        <v>5512</v>
      </c>
      <c r="B241">
        <v>1977</v>
      </c>
      <c r="C241">
        <f>2024-B241</f>
        <v>47</v>
      </c>
      <c r="D241" t="str">
        <f>VLOOKUP(B241,Reference!$A$1:$B$125, 2)</f>
        <v>Gen X</v>
      </c>
      <c r="E241" t="s">
        <v>64</v>
      </c>
      <c r="F241" t="str">
        <f>IF(E241="High School", "No College", "College")</f>
        <v>College</v>
      </c>
      <c r="G241" t="s">
        <v>55</v>
      </c>
      <c r="H241">
        <v>55842</v>
      </c>
      <c r="I241">
        <v>55842</v>
      </c>
      <c r="J241" s="4" t="s">
        <v>61</v>
      </c>
      <c r="K241">
        <v>0</v>
      </c>
      <c r="L241">
        <v>1</v>
      </c>
      <c r="M241" t="str">
        <f>IF(OR(K241&gt;0, L241&gt;0), "Parent", "Not Parent")</f>
        <v>Parent</v>
      </c>
      <c r="N241" t="s">
        <v>79</v>
      </c>
      <c r="O241" s="8">
        <v>41916</v>
      </c>
      <c r="P241" s="9">
        <f>O241-N241</f>
        <v>134</v>
      </c>
      <c r="Q241">
        <v>19</v>
      </c>
      <c r="R241" s="9">
        <f>P241-Q241</f>
        <v>115</v>
      </c>
      <c r="S241" s="8">
        <f>O241-R241</f>
        <v>41801</v>
      </c>
      <c r="T241">
        <v>451</v>
      </c>
      <c r="U241">
        <v>0</v>
      </c>
      <c r="V241">
        <v>39</v>
      </c>
      <c r="W241">
        <v>0</v>
      </c>
      <c r="X241">
        <v>4</v>
      </c>
      <c r="Y241">
        <v>24</v>
      </c>
      <c r="Z241">
        <v>518</v>
      </c>
      <c r="AA241">
        <f>Z241/P241</f>
        <v>3.8656716417910446</v>
      </c>
      <c r="AB241" s="11" t="s">
        <v>146</v>
      </c>
      <c r="AC241" t="s">
        <v>59</v>
      </c>
      <c r="AD241">
        <v>1</v>
      </c>
      <c r="AE241" t="str">
        <f>IF(AD241&gt;3, "Prefers Discount", "Discount Indifferent")</f>
        <v>Discount Indifferent</v>
      </c>
      <c r="AF241">
        <v>8</v>
      </c>
      <c r="AG241">
        <v>7</v>
      </c>
      <c r="AH241">
        <v>1</v>
      </c>
      <c r="AI241" t="str">
        <f>INDEX($AF$1:$AH$1,MATCH(MAX(AF241:AH241),AF241:AH241,0))</f>
        <v>Store_Orders</v>
      </c>
      <c r="AJ241">
        <v>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f>SUM(AK241:AO241)</f>
        <v>0</v>
      </c>
      <c r="AQ241" t="s">
        <v>67</v>
      </c>
      <c r="AR241">
        <v>0</v>
      </c>
      <c r="AS241" t="str">
        <f>IF(OR(AK241&gt;0, AL241&gt;0, AM241&gt;0, AN241&gt;0, AO241&gt;0), "Converted", "Not Converted")</f>
        <v>Not Converted</v>
      </c>
      <c r="AT241">
        <v>0</v>
      </c>
      <c r="AU241">
        <v>3</v>
      </c>
      <c r="AV241">
        <v>11</v>
      </c>
      <c r="AW241">
        <f>IF(Z241&gt;607, 4, 0)</f>
        <v>0</v>
      </c>
      <c r="AX241">
        <f>IF(AA241&gt;0.1497, 3, 0)</f>
        <v>3</v>
      </c>
      <c r="AY241">
        <f>IF(P241&gt;4031, 2, 0)</f>
        <v>0</v>
      </c>
      <c r="AZ241">
        <f>IF(H241&gt;51934.91, 1, 0)</f>
        <v>1</v>
      </c>
      <c r="BA241">
        <f>SUM(AW241:AZ241)</f>
        <v>4</v>
      </c>
      <c r="BB241" t="str">
        <f>VLOOKUP(BA241,'Standard Deviations'!$L$1:$M$11,2,TRUE)</f>
        <v>Silver</v>
      </c>
    </row>
    <row r="242" spans="1:54" hidden="1">
      <c r="A242">
        <v>5121</v>
      </c>
      <c r="B242">
        <v>1977</v>
      </c>
      <c r="C242">
        <f>2024-B242</f>
        <v>47</v>
      </c>
      <c r="D242" t="str">
        <f>VLOOKUP(B242,Reference!$A$1:$B$125, 2)</f>
        <v>Gen X</v>
      </c>
      <c r="E242" t="s">
        <v>54</v>
      </c>
      <c r="F242" t="str">
        <f>IF(E242="High School", "No College", "College")</f>
        <v>College</v>
      </c>
      <c r="G242" t="s">
        <v>60</v>
      </c>
      <c r="H242">
        <v>56628</v>
      </c>
      <c r="I242">
        <v>56628</v>
      </c>
      <c r="J242" s="4" t="s">
        <v>61</v>
      </c>
      <c r="K242">
        <v>0</v>
      </c>
      <c r="L242">
        <v>1</v>
      </c>
      <c r="M242" t="str">
        <f>IF(OR(K242&gt;0, L242&gt;0), "Parent", "Not Parent")</f>
        <v>Parent</v>
      </c>
      <c r="N242" t="s">
        <v>99</v>
      </c>
      <c r="O242" s="8">
        <v>41916</v>
      </c>
      <c r="P242" s="9">
        <f>O242-N242</f>
        <v>197</v>
      </c>
      <c r="Q242">
        <v>30</v>
      </c>
      <c r="R242" s="9">
        <f>P242-Q242</f>
        <v>167</v>
      </c>
      <c r="S242" s="8">
        <f>O242-R242</f>
        <v>41749</v>
      </c>
      <c r="T242">
        <v>479</v>
      </c>
      <c r="U242">
        <v>5</v>
      </c>
      <c r="V242">
        <v>82</v>
      </c>
      <c r="W242">
        <v>7</v>
      </c>
      <c r="X242">
        <v>17</v>
      </c>
      <c r="Y242">
        <v>171</v>
      </c>
      <c r="Z242">
        <v>761</v>
      </c>
      <c r="AA242">
        <f>Z242/P242</f>
        <v>3.8629441624365484</v>
      </c>
      <c r="AB242" s="11" t="s">
        <v>146</v>
      </c>
      <c r="AC242" t="s">
        <v>59</v>
      </c>
      <c r="AD242">
        <v>2</v>
      </c>
      <c r="AE242" t="str">
        <f>IF(AD242&gt;3, "Prefers Discount", "Discount Indifferent")</f>
        <v>Discount Indifferent</v>
      </c>
      <c r="AF242">
        <v>5</v>
      </c>
      <c r="AG242">
        <v>7</v>
      </c>
      <c r="AH242">
        <v>6</v>
      </c>
      <c r="AI242" t="str">
        <f>INDEX($AF$1:$AH$1,MATCH(MAX(AF242:AH242),AF242:AH242,0))</f>
        <v>Web_Orders</v>
      </c>
      <c r="AJ242">
        <v>5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f>SUM(AK242:AO242)</f>
        <v>1</v>
      </c>
      <c r="AQ242" t="str">
        <f>INDEX($AK$1:$AO$1,MATCH(MAX(AK242:AO242),AK242:AO242,0))</f>
        <v>Converted_on_Camp3</v>
      </c>
      <c r="AR242">
        <v>1</v>
      </c>
      <c r="AS242" t="str">
        <f>IF(OR(AK242&gt;0, AL242&gt;0, AM242&gt;0, AN242&gt;0, AO242&gt;0), "Converted", "Not Converted")</f>
        <v>Converted</v>
      </c>
      <c r="AT242">
        <v>0</v>
      </c>
      <c r="AU242">
        <v>3</v>
      </c>
      <c r="AV242">
        <v>11</v>
      </c>
      <c r="AW242">
        <f>IF(Z242&gt;607, 4, 0)</f>
        <v>4</v>
      </c>
      <c r="AX242">
        <f>IF(AA242&gt;0.1497, 3, 0)</f>
        <v>3</v>
      </c>
      <c r="AY242">
        <f>IF(P242&gt;4031, 2, 0)</f>
        <v>0</v>
      </c>
      <c r="AZ242">
        <f>IF(H242&gt;51934.91, 1, 0)</f>
        <v>1</v>
      </c>
      <c r="BA242">
        <f>SUM(AW242:AZ242)</f>
        <v>8</v>
      </c>
      <c r="BB242" t="str">
        <f>VLOOKUP(BA242,'Standard Deviations'!$L$1:$M$11,2,TRUE)</f>
        <v>Platinum</v>
      </c>
    </row>
    <row r="243" spans="1:54">
      <c r="A243">
        <v>3635</v>
      </c>
      <c r="B243">
        <v>1962</v>
      </c>
      <c r="C243">
        <f>2024-B243</f>
        <v>62</v>
      </c>
      <c r="D243" t="str">
        <f>VLOOKUP(B243,Reference!$A$1:$B$125, 2)</f>
        <v>Boomers</v>
      </c>
      <c r="E243" t="s">
        <v>68</v>
      </c>
      <c r="F243" t="str">
        <f>IF(E243="High School", "No College", "College")</f>
        <v>College</v>
      </c>
      <c r="G243" t="s">
        <v>60</v>
      </c>
      <c r="H243">
        <v>52597</v>
      </c>
      <c r="I243">
        <v>52597</v>
      </c>
      <c r="J243" s="4" t="s">
        <v>175</v>
      </c>
      <c r="K243">
        <v>0</v>
      </c>
      <c r="L243">
        <v>1</v>
      </c>
      <c r="M243" t="str">
        <f>IF(OR(K243&gt;0, L243&gt;0), "Parent", "Not Parent")</f>
        <v>Parent</v>
      </c>
      <c r="N243" t="s">
        <v>109</v>
      </c>
      <c r="O243" s="8">
        <v>41916</v>
      </c>
      <c r="P243" s="9">
        <f>O243-N243</f>
        <v>150</v>
      </c>
      <c r="Q243">
        <v>69</v>
      </c>
      <c r="R243" s="9">
        <f>P243-Q243</f>
        <v>81</v>
      </c>
      <c r="S243" s="8">
        <f>O243-R243</f>
        <v>41835</v>
      </c>
      <c r="T243">
        <v>492</v>
      </c>
      <c r="U243">
        <v>0</v>
      </c>
      <c r="V243">
        <v>37</v>
      </c>
      <c r="W243">
        <v>7</v>
      </c>
      <c r="X243">
        <v>0</v>
      </c>
      <c r="Y243">
        <v>42</v>
      </c>
      <c r="Z243">
        <v>578</v>
      </c>
      <c r="AA243">
        <f>Z243/P243</f>
        <v>3.8533333333333335</v>
      </c>
      <c r="AB243" s="14" t="s">
        <v>146</v>
      </c>
      <c r="AC243" s="13" t="s">
        <v>63</v>
      </c>
      <c r="AD243">
        <v>3</v>
      </c>
      <c r="AE243" t="str">
        <f>IF(AD243&gt;3, "Prefers Discount", "Discount Indifferent")</f>
        <v>Discount Indifferent</v>
      </c>
      <c r="AF243">
        <v>8</v>
      </c>
      <c r="AG243">
        <v>6</v>
      </c>
      <c r="AH243">
        <v>3</v>
      </c>
      <c r="AI243" t="str">
        <f>INDEX($AF$1:$AH$1,MATCH(MAX(AF243:AH243),AF243:AH243,0))</f>
        <v>Store_Orders</v>
      </c>
      <c r="AJ243">
        <v>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f>SUM(AK243:AO243)</f>
        <v>0</v>
      </c>
      <c r="AQ243" t="s">
        <v>67</v>
      </c>
      <c r="AR243">
        <v>0</v>
      </c>
      <c r="AS243" t="str">
        <f>IF(OR(AK243&gt;0, AL243&gt;0, AM243&gt;0, AN243&gt;0, AO243&gt;0), "Converted", "Not Converted")</f>
        <v>Not Converted</v>
      </c>
      <c r="AT243">
        <v>0</v>
      </c>
      <c r="AU243">
        <v>3</v>
      </c>
      <c r="AV243">
        <v>11</v>
      </c>
      <c r="AW243">
        <f>IF(Z243&gt;607, 4, 0)</f>
        <v>0</v>
      </c>
      <c r="AX243">
        <f>IF(AA243&gt;0.1497, 3, 0)</f>
        <v>3</v>
      </c>
      <c r="AY243">
        <f>IF(P243&gt;4031, 2, 0)</f>
        <v>0</v>
      </c>
      <c r="AZ243">
        <f>IF(H243&gt;51934.91, 1, 0)</f>
        <v>1</v>
      </c>
      <c r="BA243">
        <f>SUM(AW243:AZ243)</f>
        <v>4</v>
      </c>
      <c r="BB243" t="str">
        <f>VLOOKUP(BA243,'Standard Deviations'!$L$1:$M$11,2,TRUE)</f>
        <v>Silver</v>
      </c>
    </row>
    <row r="244" spans="1:54">
      <c r="A244">
        <v>737</v>
      </c>
      <c r="B244">
        <v>1949</v>
      </c>
      <c r="C244">
        <f>2024-B244</f>
        <v>75</v>
      </c>
      <c r="D244" t="str">
        <f>VLOOKUP(B244,Reference!$A$1:$B$125, 2)</f>
        <v>Boomers</v>
      </c>
      <c r="E244" t="s">
        <v>68</v>
      </c>
      <c r="F244" t="str">
        <f>IF(E244="High School", "No College", "College")</f>
        <v>College</v>
      </c>
      <c r="G244" t="s">
        <v>55</v>
      </c>
      <c r="H244">
        <v>80360</v>
      </c>
      <c r="I244">
        <v>80360</v>
      </c>
      <c r="J244" s="4" t="s">
        <v>56</v>
      </c>
      <c r="K244">
        <v>0</v>
      </c>
      <c r="L244">
        <v>0</v>
      </c>
      <c r="M244" t="str">
        <f>IF(OR(K244&gt;0, L244&gt;0), "Parent", "Not Parent")</f>
        <v>Not Parent</v>
      </c>
      <c r="N244" t="s">
        <v>229</v>
      </c>
      <c r="O244" s="8">
        <v>41916</v>
      </c>
      <c r="P244" s="9">
        <f>O244-N244</f>
        <v>580</v>
      </c>
      <c r="Q244">
        <v>56</v>
      </c>
      <c r="R244" s="9">
        <f>P244-Q244</f>
        <v>524</v>
      </c>
      <c r="S244" s="8">
        <f>O244-R244</f>
        <v>41392</v>
      </c>
      <c r="T244">
        <v>1493</v>
      </c>
      <c r="U244">
        <v>86</v>
      </c>
      <c r="V244">
        <v>454</v>
      </c>
      <c r="W244">
        <v>112</v>
      </c>
      <c r="X244">
        <v>43</v>
      </c>
      <c r="Y244">
        <v>43</v>
      </c>
      <c r="Z244">
        <v>2231</v>
      </c>
      <c r="AA244">
        <f>Z244/P244</f>
        <v>3.8465517241379312</v>
      </c>
      <c r="AB244" s="14" t="s">
        <v>146</v>
      </c>
      <c r="AC244" s="13" t="s">
        <v>63</v>
      </c>
      <c r="AD244">
        <v>2</v>
      </c>
      <c r="AE244" t="str">
        <f>IF(AD244&gt;3, "Prefers Discount", "Discount Indifferent")</f>
        <v>Discount Indifferent</v>
      </c>
      <c r="AF244">
        <v>5</v>
      </c>
      <c r="AG244">
        <v>4</v>
      </c>
      <c r="AH244">
        <v>4</v>
      </c>
      <c r="AI244" t="str">
        <f>INDEX($AF$1:$AH$1,MATCH(MAX(AF244:AH244),AF244:AH244,0))</f>
        <v>Store_Orders</v>
      </c>
      <c r="AJ244">
        <v>2</v>
      </c>
      <c r="AK244">
        <v>1</v>
      </c>
      <c r="AL244">
        <v>0</v>
      </c>
      <c r="AM244">
        <v>0</v>
      </c>
      <c r="AN244">
        <v>1</v>
      </c>
      <c r="AO244">
        <v>1</v>
      </c>
      <c r="AP244">
        <f>SUM(AK244:AO244)</f>
        <v>3</v>
      </c>
      <c r="AQ244" t="str">
        <f>INDEX($AK$1:$AO$1,MATCH(MAX(AK244:AO244),AK244:AO244,0))</f>
        <v>Converted_on_Camp1</v>
      </c>
      <c r="AR244">
        <v>1</v>
      </c>
      <c r="AS244" t="str">
        <f>IF(OR(AK244&gt;0, AL244&gt;0, AM244&gt;0, AN244&gt;0, AO244&gt;0), "Converted", "Not Converted")</f>
        <v>Converted</v>
      </c>
      <c r="AT244">
        <v>0</v>
      </c>
      <c r="AU244">
        <v>3</v>
      </c>
      <c r="AV244">
        <v>11</v>
      </c>
      <c r="AW244">
        <f>IF(Z244&gt;607, 4, 0)</f>
        <v>4</v>
      </c>
      <c r="AX244">
        <f>IF(AA244&gt;0.1497, 3, 0)</f>
        <v>3</v>
      </c>
      <c r="AY244">
        <f>IF(P244&gt;4031, 2, 0)</f>
        <v>0</v>
      </c>
      <c r="AZ244">
        <f>IF(H244&gt;51934.91, 1, 0)</f>
        <v>1</v>
      </c>
      <c r="BA244">
        <f>SUM(AW244:AZ244)</f>
        <v>8</v>
      </c>
      <c r="BB244" t="str">
        <f>VLOOKUP(BA244,'Standard Deviations'!$L$1:$M$11,2,TRUE)</f>
        <v>Platinum</v>
      </c>
    </row>
    <row r="245" spans="1:54" hidden="1">
      <c r="A245">
        <v>10530</v>
      </c>
      <c r="B245">
        <v>1959</v>
      </c>
      <c r="C245">
        <f>2024-B245</f>
        <v>65</v>
      </c>
      <c r="D245" t="str">
        <f>VLOOKUP(B245,Reference!$A$1:$B$125, 2)</f>
        <v>Boomers</v>
      </c>
      <c r="E245" t="s">
        <v>68</v>
      </c>
      <c r="F245" t="str">
        <f>IF(E245="High School", "No College", "College")</f>
        <v>College</v>
      </c>
      <c r="G245" t="s">
        <v>89</v>
      </c>
      <c r="H245">
        <v>67786</v>
      </c>
      <c r="I245">
        <v>67786</v>
      </c>
      <c r="J245" s="4" t="s">
        <v>61</v>
      </c>
      <c r="K245">
        <v>0</v>
      </c>
      <c r="L245">
        <v>0</v>
      </c>
      <c r="M245" t="str">
        <f>IF(OR(K245&gt;0, L245&gt;0), "Parent", "Not Parent")</f>
        <v>Not Parent</v>
      </c>
      <c r="N245" t="s">
        <v>230</v>
      </c>
      <c r="O245" s="8">
        <v>41916</v>
      </c>
      <c r="P245" s="9">
        <f>O245-N245</f>
        <v>301</v>
      </c>
      <c r="Q245">
        <v>0</v>
      </c>
      <c r="R245" s="9">
        <f>P245-Q245</f>
        <v>301</v>
      </c>
      <c r="S245" s="8">
        <f>O245-R245</f>
        <v>41615</v>
      </c>
      <c r="T245">
        <v>431</v>
      </c>
      <c r="U245">
        <v>82</v>
      </c>
      <c r="V245">
        <v>441</v>
      </c>
      <c r="W245">
        <v>80</v>
      </c>
      <c r="X245">
        <v>20</v>
      </c>
      <c r="Y245">
        <v>102</v>
      </c>
      <c r="Z245">
        <v>1156</v>
      </c>
      <c r="AA245">
        <f>Z245/P245</f>
        <v>3.8405315614617939</v>
      </c>
      <c r="AB245" s="11" t="s">
        <v>146</v>
      </c>
      <c r="AC245" t="s">
        <v>59</v>
      </c>
      <c r="AD245">
        <v>1</v>
      </c>
      <c r="AE245" t="str">
        <f>IF(AD245&gt;3, "Prefers Discount", "Discount Indifferent")</f>
        <v>Discount Indifferent</v>
      </c>
      <c r="AF245">
        <v>6</v>
      </c>
      <c r="AG245">
        <v>3</v>
      </c>
      <c r="AH245">
        <v>6</v>
      </c>
      <c r="AI245" t="str">
        <f>INDEX($AF$1:$AH$1,MATCH(MAX(AF245:AH245),AF245:AH245,0))</f>
        <v>Store_Orders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f>SUM(AK245:AO245)</f>
        <v>0</v>
      </c>
      <c r="AQ245" t="s">
        <v>67</v>
      </c>
      <c r="AR245">
        <v>1</v>
      </c>
      <c r="AS245" t="str">
        <f>IF(OR(AK245&gt;0, AL245&gt;0, AM245&gt;0, AN245&gt;0, AO245&gt;0), "Converted", "Not Converted")</f>
        <v>Not Converted</v>
      </c>
      <c r="AT245">
        <v>0</v>
      </c>
      <c r="AU245">
        <v>3</v>
      </c>
      <c r="AV245">
        <v>11</v>
      </c>
      <c r="AW245">
        <f>IF(Z245&gt;607, 4, 0)</f>
        <v>4</v>
      </c>
      <c r="AX245">
        <f>IF(AA245&gt;0.1497, 3, 0)</f>
        <v>3</v>
      </c>
      <c r="AY245">
        <f>IF(P245&gt;4031, 2, 0)</f>
        <v>0</v>
      </c>
      <c r="AZ245">
        <f>IF(H245&gt;51934.91, 1, 0)</f>
        <v>1</v>
      </c>
      <c r="BA245">
        <f>SUM(AW245:AZ245)</f>
        <v>8</v>
      </c>
      <c r="BB245" t="str">
        <f>VLOOKUP(BA245,'Standard Deviations'!$L$1:$M$11,2,TRUE)</f>
        <v>Platinum</v>
      </c>
    </row>
    <row r="246" spans="1:54">
      <c r="A246">
        <v>5529</v>
      </c>
      <c r="B246">
        <v>1946</v>
      </c>
      <c r="C246">
        <f>2024-B246</f>
        <v>78</v>
      </c>
      <c r="D246" t="str">
        <f>VLOOKUP(B246,Reference!$A$1:$B$125, 2)</f>
        <v>Boomers</v>
      </c>
      <c r="E246" t="s">
        <v>68</v>
      </c>
      <c r="F246" t="str">
        <f>IF(E246="High School", "No College", "College")</f>
        <v>College</v>
      </c>
      <c r="G246" t="s">
        <v>65</v>
      </c>
      <c r="H246">
        <v>64014</v>
      </c>
      <c r="I246">
        <v>64014</v>
      </c>
      <c r="J246" s="4" t="s">
        <v>61</v>
      </c>
      <c r="K246">
        <v>2</v>
      </c>
      <c r="L246">
        <v>1</v>
      </c>
      <c r="M246" t="str">
        <f>IF(OR(K246&gt;0, L246&gt;0), "Parent", "Not Parent")</f>
        <v>Parent</v>
      </c>
      <c r="N246" t="s">
        <v>231</v>
      </c>
      <c r="O246" s="8">
        <v>41916</v>
      </c>
      <c r="P246" s="9">
        <f>O246-N246</f>
        <v>116</v>
      </c>
      <c r="Q246">
        <v>56</v>
      </c>
      <c r="R246" s="9">
        <f>P246-Q246</f>
        <v>60</v>
      </c>
      <c r="S246" s="8">
        <f>O246-R246</f>
        <v>41856</v>
      </c>
      <c r="T246">
        <v>406</v>
      </c>
      <c r="U246">
        <v>0</v>
      </c>
      <c r="V246">
        <v>30</v>
      </c>
      <c r="W246">
        <v>0</v>
      </c>
      <c r="X246">
        <v>0</v>
      </c>
      <c r="Y246">
        <v>8</v>
      </c>
      <c r="Z246">
        <v>444</v>
      </c>
      <c r="AA246">
        <f>Z246/P246</f>
        <v>3.8275862068965516</v>
      </c>
      <c r="AB246" s="14" t="s">
        <v>232</v>
      </c>
      <c r="AC246" s="13" t="s">
        <v>63</v>
      </c>
      <c r="AD246">
        <v>7</v>
      </c>
      <c r="AE246" t="str">
        <f>IF(AD246&gt;3, "Prefers Discount", "Discount Indifferent")</f>
        <v>Prefers Discount</v>
      </c>
      <c r="AF246">
        <v>5</v>
      </c>
      <c r="AG246">
        <v>8</v>
      </c>
      <c r="AH246">
        <v>2</v>
      </c>
      <c r="AI246" t="str">
        <f>INDEX($AF$1:$AH$1,MATCH(MAX(AF246:AH246),AF246:AH246,0))</f>
        <v>Web_Orders</v>
      </c>
      <c r="AJ246">
        <v>7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f>SUM(AK246:AO246)</f>
        <v>1</v>
      </c>
      <c r="AQ246" t="str">
        <f>INDEX($AK$1:$AO$1,MATCH(MAX(AK246:AO246),AK246:AO246,0))</f>
        <v>Converted_on_Camp1</v>
      </c>
      <c r="AR246">
        <v>1</v>
      </c>
      <c r="AS246" t="str">
        <f>IF(OR(AK246&gt;0, AL246&gt;0, AM246&gt;0, AN246&gt;0, AO246&gt;0), "Converted", "Not Converted")</f>
        <v>Converted</v>
      </c>
      <c r="AT246">
        <v>0</v>
      </c>
      <c r="AU246">
        <v>3</v>
      </c>
      <c r="AV246">
        <v>11</v>
      </c>
      <c r="AW246">
        <f>IF(Z246&gt;607, 4, 0)</f>
        <v>0</v>
      </c>
      <c r="AX246">
        <f>IF(AA246&gt;0.1497, 3, 0)</f>
        <v>3</v>
      </c>
      <c r="AY246">
        <f>IF(P246&gt;4031, 2, 0)</f>
        <v>0</v>
      </c>
      <c r="AZ246">
        <f>IF(H246&gt;51934.91, 1, 0)</f>
        <v>1</v>
      </c>
      <c r="BA246">
        <f>SUM(AW246:AZ246)</f>
        <v>4</v>
      </c>
      <c r="BB246" t="str">
        <f>VLOOKUP(BA246,'Standard Deviations'!$L$1:$M$11,2,TRUE)</f>
        <v>Silver</v>
      </c>
    </row>
    <row r="247" spans="1:54">
      <c r="A247">
        <v>4001</v>
      </c>
      <c r="B247">
        <v>1946</v>
      </c>
      <c r="C247">
        <f>2024-B247</f>
        <v>78</v>
      </c>
      <c r="D247" t="str">
        <f>VLOOKUP(B247,Reference!$A$1:$B$125, 2)</f>
        <v>Boomers</v>
      </c>
      <c r="E247" t="s">
        <v>68</v>
      </c>
      <c r="F247" t="str">
        <f>IF(E247="High School", "No College", "College")</f>
        <v>College</v>
      </c>
      <c r="G247" t="s">
        <v>65</v>
      </c>
      <c r="H247">
        <v>64014</v>
      </c>
      <c r="I247">
        <v>64014</v>
      </c>
      <c r="J247" s="4" t="s">
        <v>61</v>
      </c>
      <c r="K247">
        <v>2</v>
      </c>
      <c r="L247">
        <v>1</v>
      </c>
      <c r="M247" t="str">
        <f>IF(OR(K247&gt;0, L247&gt;0), "Parent", "Not Parent")</f>
        <v>Parent</v>
      </c>
      <c r="N247" t="s">
        <v>231</v>
      </c>
      <c r="O247" s="8">
        <v>41916</v>
      </c>
      <c r="P247" s="9">
        <f>O247-N247</f>
        <v>116</v>
      </c>
      <c r="Q247">
        <v>56</v>
      </c>
      <c r="R247" s="9">
        <f>P247-Q247</f>
        <v>60</v>
      </c>
      <c r="S247" s="8">
        <f>O247-R247</f>
        <v>41856</v>
      </c>
      <c r="T247">
        <v>406</v>
      </c>
      <c r="U247">
        <v>0</v>
      </c>
      <c r="V247">
        <v>30</v>
      </c>
      <c r="W247">
        <v>0</v>
      </c>
      <c r="X247">
        <v>0</v>
      </c>
      <c r="Y247">
        <v>8</v>
      </c>
      <c r="Z247">
        <v>444</v>
      </c>
      <c r="AA247">
        <f>Z247/P247</f>
        <v>3.8275862068965516</v>
      </c>
      <c r="AB247" s="14" t="s">
        <v>232</v>
      </c>
      <c r="AC247" s="13" t="s">
        <v>63</v>
      </c>
      <c r="AD247">
        <v>7</v>
      </c>
      <c r="AE247" t="str">
        <f>IF(AD247&gt;3, "Prefers Discount", "Discount Indifferent")</f>
        <v>Prefers Discount</v>
      </c>
      <c r="AF247">
        <v>5</v>
      </c>
      <c r="AG247">
        <v>8</v>
      </c>
      <c r="AH247">
        <v>2</v>
      </c>
      <c r="AI247" t="str">
        <f>INDEX($AF$1:$AH$1,MATCH(MAX(AF247:AH247),AF247:AH247,0))</f>
        <v>Web_Orders</v>
      </c>
      <c r="AJ247">
        <v>7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f>SUM(AK247:AO247)</f>
        <v>1</v>
      </c>
      <c r="AQ247" t="str">
        <f>INDEX($AK$1:$AO$1,MATCH(MAX(AK247:AO247),AK247:AO247,0))</f>
        <v>Converted_on_Camp1</v>
      </c>
      <c r="AR247">
        <v>1</v>
      </c>
      <c r="AS247" t="str">
        <f>IF(OR(AK247&gt;0, AL247&gt;0, AM247&gt;0, AN247&gt;0, AO247&gt;0), "Converted", "Not Converted")</f>
        <v>Converted</v>
      </c>
      <c r="AT247">
        <v>0</v>
      </c>
      <c r="AU247">
        <v>3</v>
      </c>
      <c r="AV247">
        <v>11</v>
      </c>
      <c r="AW247">
        <f>IF(Z247&gt;607, 4, 0)</f>
        <v>0</v>
      </c>
      <c r="AX247">
        <f>IF(AA247&gt;0.1497, 3, 0)</f>
        <v>3</v>
      </c>
      <c r="AY247">
        <f>IF(P247&gt;4031, 2, 0)</f>
        <v>0</v>
      </c>
      <c r="AZ247">
        <f>IF(H247&gt;51934.91, 1, 0)</f>
        <v>1</v>
      </c>
      <c r="BA247">
        <f>SUM(AW247:AZ247)</f>
        <v>4</v>
      </c>
      <c r="BB247" t="str">
        <f>VLOOKUP(BA247,'Standard Deviations'!$L$1:$M$11,2,TRUE)</f>
        <v>Silver</v>
      </c>
    </row>
    <row r="248" spans="1:54">
      <c r="A248">
        <v>10925</v>
      </c>
      <c r="B248">
        <v>1983</v>
      </c>
      <c r="C248">
        <f>2024-B248</f>
        <v>41</v>
      </c>
      <c r="D248" t="str">
        <f>VLOOKUP(B248,Reference!$A$1:$B$125, 2)</f>
        <v>Millennials</v>
      </c>
      <c r="E248" t="s">
        <v>54</v>
      </c>
      <c r="F248" t="str">
        <f>IF(E248="High School", "No College", "College")</f>
        <v>College</v>
      </c>
      <c r="G248" t="s">
        <v>55</v>
      </c>
      <c r="H248">
        <v>76630</v>
      </c>
      <c r="I248">
        <v>76630</v>
      </c>
      <c r="J248" s="4" t="s">
        <v>56</v>
      </c>
      <c r="K248">
        <v>0</v>
      </c>
      <c r="L248">
        <v>0</v>
      </c>
      <c r="M248" t="str">
        <f>IF(OR(K248&gt;0, L248&gt;0), "Parent", "Not Parent")</f>
        <v>Not Parent</v>
      </c>
      <c r="N248" t="s">
        <v>194</v>
      </c>
      <c r="O248" s="8">
        <v>41916</v>
      </c>
      <c r="P248" s="9">
        <f>O248-N248</f>
        <v>263</v>
      </c>
      <c r="Q248">
        <v>93</v>
      </c>
      <c r="R248" s="9">
        <f>P248-Q248</f>
        <v>170</v>
      </c>
      <c r="S248" s="8">
        <f>O248-R248</f>
        <v>41746</v>
      </c>
      <c r="T248">
        <v>255</v>
      </c>
      <c r="U248">
        <v>31</v>
      </c>
      <c r="V248">
        <v>446</v>
      </c>
      <c r="W248">
        <v>40</v>
      </c>
      <c r="X248">
        <v>56</v>
      </c>
      <c r="Y248">
        <v>175</v>
      </c>
      <c r="Z248">
        <v>1003</v>
      </c>
      <c r="AA248">
        <f>Z248/P248</f>
        <v>3.8136882129277567</v>
      </c>
      <c r="AB248" s="14" t="s">
        <v>232</v>
      </c>
      <c r="AC248" s="13" t="s">
        <v>63</v>
      </c>
      <c r="AD248">
        <v>1</v>
      </c>
      <c r="AE248" t="str">
        <f>IF(AD248&gt;3, "Prefers Discount", "Discount Indifferent")</f>
        <v>Discount Indifferent</v>
      </c>
      <c r="AF248">
        <v>11</v>
      </c>
      <c r="AG248">
        <v>3</v>
      </c>
      <c r="AH248">
        <v>10</v>
      </c>
      <c r="AI248" t="str">
        <f>INDEX($AF$1:$AH$1,MATCH(MAX(AF248:AH248),AF248:AH248,0))</f>
        <v>Store_Orders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f>SUM(AK248:AO248)</f>
        <v>0</v>
      </c>
      <c r="AQ248" t="s">
        <v>67</v>
      </c>
      <c r="AR248">
        <v>0</v>
      </c>
      <c r="AS248" t="str">
        <f>IF(OR(AK248&gt;0, AL248&gt;0, AM248&gt;0, AN248&gt;0, AO248&gt;0), "Converted", "Not Converted")</f>
        <v>Not Converted</v>
      </c>
      <c r="AT248">
        <v>0</v>
      </c>
      <c r="AU248">
        <v>3</v>
      </c>
      <c r="AV248">
        <v>11</v>
      </c>
      <c r="AW248">
        <f>IF(Z248&gt;607, 4, 0)</f>
        <v>4</v>
      </c>
      <c r="AX248">
        <f>IF(AA248&gt;0.1497, 3, 0)</f>
        <v>3</v>
      </c>
      <c r="AY248">
        <f>IF(P248&gt;4031, 2, 0)</f>
        <v>0</v>
      </c>
      <c r="AZ248">
        <f>IF(H248&gt;51934.91, 1, 0)</f>
        <v>1</v>
      </c>
      <c r="BA248">
        <f>SUM(AW248:AZ248)</f>
        <v>8</v>
      </c>
      <c r="BB248" t="str">
        <f>VLOOKUP(BA248,'Standard Deviations'!$L$1:$M$11,2,TRUE)</f>
        <v>Platinum</v>
      </c>
    </row>
    <row r="249" spans="1:54">
      <c r="A249">
        <v>9606</v>
      </c>
      <c r="B249">
        <v>1965</v>
      </c>
      <c r="C249">
        <f>2024-B249</f>
        <v>59</v>
      </c>
      <c r="D249" t="str">
        <f>VLOOKUP(B249,Reference!$A$1:$B$125, 2)</f>
        <v>Gen X</v>
      </c>
      <c r="E249" t="s">
        <v>68</v>
      </c>
      <c r="F249" t="str">
        <f>IF(E249="High School", "No College", "College")</f>
        <v>College</v>
      </c>
      <c r="G249" t="s">
        <v>55</v>
      </c>
      <c r="H249">
        <v>69969</v>
      </c>
      <c r="I249">
        <v>69969</v>
      </c>
      <c r="J249" s="4" t="s">
        <v>61</v>
      </c>
      <c r="K249">
        <v>0</v>
      </c>
      <c r="L249">
        <v>0</v>
      </c>
      <c r="M249" t="str">
        <f>IF(OR(K249&gt;0, L249&gt;0), "Parent", "Not Parent")</f>
        <v>Not Parent</v>
      </c>
      <c r="N249" t="s">
        <v>233</v>
      </c>
      <c r="O249" s="8">
        <v>41916</v>
      </c>
      <c r="P249" s="9">
        <f>O249-N249</f>
        <v>403</v>
      </c>
      <c r="Q249">
        <v>64</v>
      </c>
      <c r="R249" s="9">
        <f>P249-Q249</f>
        <v>339</v>
      </c>
      <c r="S249" s="8">
        <f>O249-R249</f>
        <v>41577</v>
      </c>
      <c r="T249">
        <v>882</v>
      </c>
      <c r="U249">
        <v>29</v>
      </c>
      <c r="V249">
        <v>514</v>
      </c>
      <c r="W249">
        <v>38</v>
      </c>
      <c r="X249">
        <v>29</v>
      </c>
      <c r="Y249">
        <v>44</v>
      </c>
      <c r="Z249">
        <v>1536</v>
      </c>
      <c r="AA249">
        <f>Z249/P249</f>
        <v>3.8114143920595533</v>
      </c>
      <c r="AB249" s="14" t="s">
        <v>232</v>
      </c>
      <c r="AC249" s="13" t="s">
        <v>63</v>
      </c>
      <c r="AD249">
        <v>1</v>
      </c>
      <c r="AE249" t="str">
        <f>IF(AD249&gt;3, "Prefers Discount", "Discount Indifferent")</f>
        <v>Discount Indifferent</v>
      </c>
      <c r="AF249">
        <v>6</v>
      </c>
      <c r="AG249">
        <v>4</v>
      </c>
      <c r="AH249">
        <v>2</v>
      </c>
      <c r="AI249" t="str">
        <f>INDEX($AF$1:$AH$1,MATCH(MAX(AF249:AH249),AF249:AH249,0))</f>
        <v>Store_Orders</v>
      </c>
      <c r="AJ249">
        <v>3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f>SUM(AK249:AO249)</f>
        <v>2</v>
      </c>
      <c r="AQ249" t="str">
        <f>INDEX($AK$1:$AO$1,MATCH(MAX(AK249:AO249),AK249:AO249,0))</f>
        <v>Converted_on_Camp1</v>
      </c>
      <c r="AR249">
        <v>1</v>
      </c>
      <c r="AS249" t="str">
        <f>IF(OR(AK249&gt;0, AL249&gt;0, AM249&gt;0, AN249&gt;0, AO249&gt;0), "Converted", "Not Converted")</f>
        <v>Converted</v>
      </c>
      <c r="AT249">
        <v>0</v>
      </c>
      <c r="AU249">
        <v>3</v>
      </c>
      <c r="AV249">
        <v>11</v>
      </c>
      <c r="AW249">
        <f>IF(Z249&gt;607, 4, 0)</f>
        <v>4</v>
      </c>
      <c r="AX249">
        <f>IF(AA249&gt;0.1497, 3, 0)</f>
        <v>3</v>
      </c>
      <c r="AY249">
        <f>IF(P249&gt;4031, 2, 0)</f>
        <v>0</v>
      </c>
      <c r="AZ249">
        <f>IF(H249&gt;51934.91, 1, 0)</f>
        <v>1</v>
      </c>
      <c r="BA249">
        <f>SUM(AW249:AZ249)</f>
        <v>8</v>
      </c>
      <c r="BB249" t="str">
        <f>VLOOKUP(BA249,'Standard Deviations'!$L$1:$M$11,2,TRUE)</f>
        <v>Platinum</v>
      </c>
    </row>
    <row r="250" spans="1:54" hidden="1">
      <c r="A250">
        <v>10286</v>
      </c>
      <c r="B250">
        <v>1962</v>
      </c>
      <c r="C250">
        <f>2024-B250</f>
        <v>62</v>
      </c>
      <c r="D250" t="str">
        <f>VLOOKUP(B250,Reference!$A$1:$B$125, 2)</f>
        <v>Boomers</v>
      </c>
      <c r="E250" t="s">
        <v>54</v>
      </c>
      <c r="F250" t="str">
        <f>IF(E250="High School", "No College", "College")</f>
        <v>College</v>
      </c>
      <c r="G250" t="s">
        <v>55</v>
      </c>
      <c r="H250">
        <v>83715</v>
      </c>
      <c r="I250">
        <v>83715</v>
      </c>
      <c r="J250" s="4" t="s">
        <v>56</v>
      </c>
      <c r="K250">
        <v>0</v>
      </c>
      <c r="L250">
        <v>0</v>
      </c>
      <c r="M250" t="str">
        <f>IF(OR(K250&gt;0, L250&gt;0), "Parent", "Not Parent")</f>
        <v>Not Parent</v>
      </c>
      <c r="N250" t="s">
        <v>234</v>
      </c>
      <c r="O250" s="8">
        <v>41916</v>
      </c>
      <c r="P250" s="9">
        <f>O250-N250</f>
        <v>243</v>
      </c>
      <c r="Q250">
        <v>2</v>
      </c>
      <c r="R250" s="9">
        <f>P250-Q250</f>
        <v>241</v>
      </c>
      <c r="S250" s="8">
        <f>O250-R250</f>
        <v>41675</v>
      </c>
      <c r="T250">
        <v>318</v>
      </c>
      <c r="U250">
        <v>8</v>
      </c>
      <c r="V250">
        <v>407</v>
      </c>
      <c r="W250">
        <v>150</v>
      </c>
      <c r="X250">
        <v>35</v>
      </c>
      <c r="Y250">
        <v>8</v>
      </c>
      <c r="Z250">
        <v>926</v>
      </c>
      <c r="AA250">
        <f>Z250/P250</f>
        <v>3.8106995884773665</v>
      </c>
      <c r="AB250" s="11" t="s">
        <v>232</v>
      </c>
      <c r="AC250" t="s">
        <v>59</v>
      </c>
      <c r="AD250">
        <v>1</v>
      </c>
      <c r="AE250" t="str">
        <f>IF(AD250&gt;3, "Prefers Discount", "Discount Indifferent")</f>
        <v>Discount Indifferent</v>
      </c>
      <c r="AF250">
        <v>13</v>
      </c>
      <c r="AG250">
        <v>2</v>
      </c>
      <c r="AH250">
        <v>8</v>
      </c>
      <c r="AI250" t="str">
        <f>INDEX($AF$1:$AH$1,MATCH(MAX(AF250:AH250),AF250:AH250,0))</f>
        <v>Store_Orders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f>SUM(AK250:AO250)</f>
        <v>0</v>
      </c>
      <c r="AQ250" t="s">
        <v>67</v>
      </c>
      <c r="AR250">
        <v>0</v>
      </c>
      <c r="AS250" t="str">
        <f>IF(OR(AK250&gt;0, AL250&gt;0, AM250&gt;0, AN250&gt;0, AO250&gt;0), "Converted", "Not Converted")</f>
        <v>Not Converted</v>
      </c>
      <c r="AT250">
        <v>0</v>
      </c>
      <c r="AU250">
        <v>3</v>
      </c>
      <c r="AV250">
        <v>11</v>
      </c>
      <c r="AW250">
        <f>IF(Z250&gt;607, 4, 0)</f>
        <v>4</v>
      </c>
      <c r="AX250">
        <f>IF(AA250&gt;0.1497, 3, 0)</f>
        <v>3</v>
      </c>
      <c r="AY250">
        <f>IF(P250&gt;4031, 2, 0)</f>
        <v>0</v>
      </c>
      <c r="AZ250">
        <f>IF(H250&gt;51934.91, 1, 0)</f>
        <v>1</v>
      </c>
      <c r="BA250">
        <f>SUM(AW250:AZ250)</f>
        <v>8</v>
      </c>
      <c r="BB250" t="str">
        <f>VLOOKUP(BA250,'Standard Deviations'!$L$1:$M$11,2,TRUE)</f>
        <v>Platinum</v>
      </c>
    </row>
    <row r="251" spans="1:54" hidden="1">
      <c r="A251">
        <v>7832</v>
      </c>
      <c r="B251">
        <v>1959</v>
      </c>
      <c r="C251">
        <f>2024-B251</f>
        <v>65</v>
      </c>
      <c r="D251" t="str">
        <f>VLOOKUP(B251,Reference!$A$1:$B$125, 2)</f>
        <v>Boomers</v>
      </c>
      <c r="E251" t="s">
        <v>64</v>
      </c>
      <c r="F251" t="str">
        <f>IF(E251="High School", "No College", "College")</f>
        <v>College</v>
      </c>
      <c r="G251" t="s">
        <v>55</v>
      </c>
      <c r="H251">
        <v>77520</v>
      </c>
      <c r="I251">
        <v>77520</v>
      </c>
      <c r="J251" s="4" t="s">
        <v>56</v>
      </c>
      <c r="K251">
        <v>0</v>
      </c>
      <c r="L251">
        <v>1</v>
      </c>
      <c r="M251" t="str">
        <f>IF(OR(K251&gt;0, L251&gt;0), "Parent", "Not Parent")</f>
        <v>Parent</v>
      </c>
      <c r="N251" t="s">
        <v>223</v>
      </c>
      <c r="O251" s="8">
        <v>41916</v>
      </c>
      <c r="P251" s="9">
        <f>O251-N251</f>
        <v>402</v>
      </c>
      <c r="Q251">
        <v>30</v>
      </c>
      <c r="R251" s="9">
        <f>P251-Q251</f>
        <v>372</v>
      </c>
      <c r="S251" s="8">
        <f>O251-R251</f>
        <v>41544</v>
      </c>
      <c r="T251">
        <v>940</v>
      </c>
      <c r="U251">
        <v>44</v>
      </c>
      <c r="V251">
        <v>396</v>
      </c>
      <c r="W251">
        <v>0</v>
      </c>
      <c r="X251">
        <v>88</v>
      </c>
      <c r="Y251">
        <v>58</v>
      </c>
      <c r="Z251">
        <v>1526</v>
      </c>
      <c r="AA251">
        <f>Z251/P251</f>
        <v>3.7960199004975124</v>
      </c>
      <c r="AB251" s="11" t="s">
        <v>232</v>
      </c>
      <c r="AC251" t="s">
        <v>59</v>
      </c>
      <c r="AD251">
        <v>1</v>
      </c>
      <c r="AE251" t="str">
        <f>IF(AD251&gt;3, "Prefers Discount", "Discount Indifferent")</f>
        <v>Discount Indifferent</v>
      </c>
      <c r="AF251">
        <v>7</v>
      </c>
      <c r="AG251">
        <v>8</v>
      </c>
      <c r="AH251">
        <v>7</v>
      </c>
      <c r="AI251" t="str">
        <f>INDEX($AF$1:$AH$1,MATCH(MAX(AF251:AH251),AF251:AH251,0))</f>
        <v>Web_Orders</v>
      </c>
      <c r="AJ251">
        <v>4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f>SUM(AK251:AO251)</f>
        <v>3</v>
      </c>
      <c r="AQ251" t="str">
        <f>INDEX($AK$1:$AO$1,MATCH(MAX(AK251:AO251),AK251:AO251,0))</f>
        <v>Converted_on_Camp1</v>
      </c>
      <c r="AR251">
        <v>1</v>
      </c>
      <c r="AS251" t="str">
        <f>IF(OR(AK251&gt;0, AL251&gt;0, AM251&gt;0, AN251&gt;0, AO251&gt;0), "Converted", "Not Converted")</f>
        <v>Converted</v>
      </c>
      <c r="AT251">
        <v>0</v>
      </c>
      <c r="AU251">
        <v>3</v>
      </c>
      <c r="AV251">
        <v>11</v>
      </c>
      <c r="AW251">
        <f>IF(Z251&gt;607, 4, 0)</f>
        <v>4</v>
      </c>
      <c r="AX251">
        <f>IF(AA251&gt;0.1497, 3, 0)</f>
        <v>3</v>
      </c>
      <c r="AY251">
        <f>IF(P251&gt;4031, 2, 0)</f>
        <v>0</v>
      </c>
      <c r="AZ251">
        <f>IF(H251&gt;51934.91, 1, 0)</f>
        <v>1</v>
      </c>
      <c r="BA251">
        <f>SUM(AW251:AZ251)</f>
        <v>8</v>
      </c>
      <c r="BB251" t="str">
        <f>VLOOKUP(BA251,'Standard Deviations'!$L$1:$M$11,2,TRUE)</f>
        <v>Platinum</v>
      </c>
    </row>
    <row r="252" spans="1:54" hidden="1">
      <c r="A252">
        <v>4654</v>
      </c>
      <c r="B252">
        <v>1992</v>
      </c>
      <c r="C252">
        <f>2024-B252</f>
        <v>32</v>
      </c>
      <c r="D252" t="str">
        <f>VLOOKUP(B252,Reference!$A$1:$B$125, 2)</f>
        <v>Millennials</v>
      </c>
      <c r="E252" t="s">
        <v>54</v>
      </c>
      <c r="F252" t="str">
        <f>IF(E252="High School", "No College", "College")</f>
        <v>College</v>
      </c>
      <c r="G252" t="s">
        <v>65</v>
      </c>
      <c r="H252">
        <v>75114</v>
      </c>
      <c r="I252">
        <v>75114</v>
      </c>
      <c r="J252" s="4" t="s">
        <v>56</v>
      </c>
      <c r="K252">
        <v>0</v>
      </c>
      <c r="L252">
        <v>0</v>
      </c>
      <c r="M252" t="str">
        <f>IF(OR(K252&gt;0, L252&gt;0), "Parent", "Not Parent")</f>
        <v>Not Parent</v>
      </c>
      <c r="N252" t="s">
        <v>170</v>
      </c>
      <c r="O252" s="8">
        <v>41916</v>
      </c>
      <c r="P252" s="9">
        <f>O252-N252</f>
        <v>331</v>
      </c>
      <c r="Q252">
        <v>40</v>
      </c>
      <c r="R252" s="9">
        <f>P252-Q252</f>
        <v>291</v>
      </c>
      <c r="S252" s="8">
        <f>O252-R252</f>
        <v>41625</v>
      </c>
      <c r="T252">
        <v>571</v>
      </c>
      <c r="U252">
        <v>12</v>
      </c>
      <c r="V252">
        <v>523</v>
      </c>
      <c r="W252">
        <v>63</v>
      </c>
      <c r="X252">
        <v>60</v>
      </c>
      <c r="Y252">
        <v>24</v>
      </c>
      <c r="Z252">
        <v>1253</v>
      </c>
      <c r="AA252">
        <f>Z252/P252</f>
        <v>3.785498489425982</v>
      </c>
      <c r="AB252" s="11" t="s">
        <v>232</v>
      </c>
      <c r="AC252" t="s">
        <v>59</v>
      </c>
      <c r="AD252">
        <v>1</v>
      </c>
      <c r="AE252" t="str">
        <f>IF(AD252&gt;3, "Prefers Discount", "Discount Indifferent")</f>
        <v>Discount Indifferent</v>
      </c>
      <c r="AF252">
        <v>5</v>
      </c>
      <c r="AG252">
        <v>3</v>
      </c>
      <c r="AH252">
        <v>10</v>
      </c>
      <c r="AI252" t="str">
        <f>INDEX($AF$1:$AH$1,MATCH(MAX(AF252:AH252),AF252:AH252,0))</f>
        <v>Catalog_Orders</v>
      </c>
      <c r="AJ252">
        <v>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f>SUM(AK252:AO252)</f>
        <v>0</v>
      </c>
      <c r="AQ252" t="s">
        <v>67</v>
      </c>
      <c r="AR252">
        <v>0</v>
      </c>
      <c r="AS252" t="str">
        <f>IF(OR(AK252&gt;0, AL252&gt;0, AM252&gt;0, AN252&gt;0, AO252&gt;0), "Converted", "Not Converted")</f>
        <v>Not Converted</v>
      </c>
      <c r="AT252">
        <v>0</v>
      </c>
      <c r="AU252">
        <v>3</v>
      </c>
      <c r="AV252">
        <v>11</v>
      </c>
      <c r="AW252">
        <f>IF(Z252&gt;607, 4, 0)</f>
        <v>4</v>
      </c>
      <c r="AX252">
        <f>IF(AA252&gt;0.1497, 3, 0)</f>
        <v>3</v>
      </c>
      <c r="AY252">
        <f>IF(P252&gt;4031, 2, 0)</f>
        <v>0</v>
      </c>
      <c r="AZ252">
        <f>IF(H252&gt;51934.91, 1, 0)</f>
        <v>1</v>
      </c>
      <c r="BA252">
        <f>SUM(AW252:AZ252)</f>
        <v>8</v>
      </c>
      <c r="BB252" t="str">
        <f>VLOOKUP(BA252,'Standard Deviations'!$L$1:$M$11,2,TRUE)</f>
        <v>Platinum</v>
      </c>
    </row>
    <row r="253" spans="1:54" hidden="1">
      <c r="A253">
        <v>2666</v>
      </c>
      <c r="B253">
        <v>1972</v>
      </c>
      <c r="C253">
        <f>2024-B253</f>
        <v>52</v>
      </c>
      <c r="D253" t="str">
        <f>VLOOKUP(B253,Reference!$A$1:$B$125, 2)</f>
        <v>Gen X</v>
      </c>
      <c r="E253" t="s">
        <v>64</v>
      </c>
      <c r="F253" t="str">
        <f>IF(E253="High School", "No College", "College")</f>
        <v>College</v>
      </c>
      <c r="G253" t="s">
        <v>55</v>
      </c>
      <c r="H253">
        <v>76234</v>
      </c>
      <c r="I253">
        <v>76234</v>
      </c>
      <c r="J253" s="4" t="s">
        <v>56</v>
      </c>
      <c r="K253">
        <v>0</v>
      </c>
      <c r="L253">
        <v>1</v>
      </c>
      <c r="M253" t="str">
        <f>IF(OR(K253&gt;0, L253&gt;0), "Parent", "Not Parent")</f>
        <v>Parent</v>
      </c>
      <c r="N253" t="s">
        <v>138</v>
      </c>
      <c r="O253" s="8">
        <v>41916</v>
      </c>
      <c r="P253" s="9">
        <f>O253-N253</f>
        <v>240</v>
      </c>
      <c r="Q253">
        <v>21</v>
      </c>
      <c r="R253" s="9">
        <f>P253-Q253</f>
        <v>219</v>
      </c>
      <c r="S253" s="8">
        <f>O253-R253</f>
        <v>41697</v>
      </c>
      <c r="T253">
        <v>519</v>
      </c>
      <c r="U253">
        <v>50</v>
      </c>
      <c r="V253">
        <v>167</v>
      </c>
      <c r="W253">
        <v>130</v>
      </c>
      <c r="X253">
        <v>0</v>
      </c>
      <c r="Y253">
        <v>41</v>
      </c>
      <c r="Z253">
        <v>907</v>
      </c>
      <c r="AA253">
        <f>Z253/P253</f>
        <v>3.7791666666666668</v>
      </c>
      <c r="AB253" s="11" t="s">
        <v>232</v>
      </c>
      <c r="AC253" t="s">
        <v>59</v>
      </c>
      <c r="AD253">
        <v>1</v>
      </c>
      <c r="AE253" t="str">
        <f>IF(AD253&gt;3, "Prefers Discount", "Discount Indifferent")</f>
        <v>Discount Indifferent</v>
      </c>
      <c r="AF253">
        <v>11</v>
      </c>
      <c r="AG253">
        <v>8</v>
      </c>
      <c r="AH253">
        <v>3</v>
      </c>
      <c r="AI253" t="str">
        <f>INDEX($AF$1:$AH$1,MATCH(MAX(AF253:AH253),AF253:AH253,0))</f>
        <v>Store_Orders</v>
      </c>
      <c r="AJ253">
        <v>3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f>SUM(AK253:AO253)</f>
        <v>1</v>
      </c>
      <c r="AQ253" t="str">
        <f>INDEX($AK$1:$AO$1,MATCH(MAX(AK253:AO253),AK253:AO253,0))</f>
        <v>Converted_on_Camp4</v>
      </c>
      <c r="AR253">
        <v>1</v>
      </c>
      <c r="AS253" t="str">
        <f>IF(OR(AK253&gt;0, AL253&gt;0, AM253&gt;0, AN253&gt;0, AO253&gt;0), "Converted", "Not Converted")</f>
        <v>Converted</v>
      </c>
      <c r="AT253">
        <v>0</v>
      </c>
      <c r="AU253">
        <v>3</v>
      </c>
      <c r="AV253">
        <v>11</v>
      </c>
      <c r="AW253">
        <f>IF(Z253&gt;607, 4, 0)</f>
        <v>4</v>
      </c>
      <c r="AX253">
        <f>IF(AA253&gt;0.1497, 3, 0)</f>
        <v>3</v>
      </c>
      <c r="AY253">
        <f>IF(P253&gt;4031, 2, 0)</f>
        <v>0</v>
      </c>
      <c r="AZ253">
        <f>IF(H253&gt;51934.91, 1, 0)</f>
        <v>1</v>
      </c>
      <c r="BA253">
        <f>SUM(AW253:AZ253)</f>
        <v>8</v>
      </c>
      <c r="BB253" t="str">
        <f>VLOOKUP(BA253,'Standard Deviations'!$L$1:$M$11,2,TRUE)</f>
        <v>Platinum</v>
      </c>
    </row>
    <row r="254" spans="1:54">
      <c r="A254">
        <v>7094</v>
      </c>
      <c r="B254">
        <v>1975</v>
      </c>
      <c r="C254">
        <f>2024-B254</f>
        <v>49</v>
      </c>
      <c r="D254" t="str">
        <f>VLOOKUP(B254,Reference!$A$1:$B$125, 2)</f>
        <v>Gen X</v>
      </c>
      <c r="E254" t="s">
        <v>54</v>
      </c>
      <c r="F254" t="str">
        <f>IF(E254="High School", "No College", "College")</f>
        <v>College</v>
      </c>
      <c r="G254" t="s">
        <v>89</v>
      </c>
      <c r="H254">
        <v>58330</v>
      </c>
      <c r="I254">
        <v>58330</v>
      </c>
      <c r="J254" s="4" t="s">
        <v>61</v>
      </c>
      <c r="K254">
        <v>0</v>
      </c>
      <c r="L254">
        <v>1</v>
      </c>
      <c r="M254" t="str">
        <f>IF(OR(K254&gt;0, L254&gt;0), "Parent", "Not Parent")</f>
        <v>Parent</v>
      </c>
      <c r="N254" t="s">
        <v>235</v>
      </c>
      <c r="O254" s="8">
        <v>41916</v>
      </c>
      <c r="P254" s="9">
        <f>O254-N254</f>
        <v>283</v>
      </c>
      <c r="Q254">
        <v>87</v>
      </c>
      <c r="R254" s="9">
        <f>P254-Q254</f>
        <v>196</v>
      </c>
      <c r="S254" s="8">
        <f>O254-R254</f>
        <v>41720</v>
      </c>
      <c r="T254">
        <v>445</v>
      </c>
      <c r="U254">
        <v>53</v>
      </c>
      <c r="V254">
        <v>213</v>
      </c>
      <c r="W254">
        <v>104</v>
      </c>
      <c r="X254">
        <v>98</v>
      </c>
      <c r="Y254">
        <v>151</v>
      </c>
      <c r="Z254">
        <v>1064</v>
      </c>
      <c r="AA254">
        <f>Z254/P254</f>
        <v>3.7597173144876326</v>
      </c>
      <c r="AB254" s="14" t="s">
        <v>232</v>
      </c>
      <c r="AC254" s="13" t="s">
        <v>63</v>
      </c>
      <c r="AD254">
        <v>1</v>
      </c>
      <c r="AE254" t="str">
        <f>IF(AD254&gt;3, "Prefers Discount", "Discount Indifferent")</f>
        <v>Discount Indifferent</v>
      </c>
      <c r="AF254">
        <v>13</v>
      </c>
      <c r="AG254">
        <v>6</v>
      </c>
      <c r="AH254">
        <v>4</v>
      </c>
      <c r="AI254" t="str">
        <f>INDEX($AF$1:$AH$1,MATCH(MAX(AF254:AH254),AF254:AH254,0))</f>
        <v>Store_Orders</v>
      </c>
      <c r="AJ254">
        <v>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f>SUM(AK254:AO254)</f>
        <v>0</v>
      </c>
      <c r="AQ254" t="s">
        <v>67</v>
      </c>
      <c r="AR254">
        <v>0</v>
      </c>
      <c r="AS254" t="str">
        <f>IF(OR(AK254&gt;0, AL254&gt;0, AM254&gt;0, AN254&gt;0, AO254&gt;0), "Converted", "Not Converted")</f>
        <v>Not Converted</v>
      </c>
      <c r="AT254">
        <v>0</v>
      </c>
      <c r="AU254">
        <v>3</v>
      </c>
      <c r="AV254">
        <v>11</v>
      </c>
      <c r="AW254">
        <f>IF(Z254&gt;607, 4, 0)</f>
        <v>4</v>
      </c>
      <c r="AX254">
        <f>IF(AA254&gt;0.1497, 3, 0)</f>
        <v>3</v>
      </c>
      <c r="AY254">
        <f>IF(P254&gt;4031, 2, 0)</f>
        <v>0</v>
      </c>
      <c r="AZ254">
        <f>IF(H254&gt;51934.91, 1, 0)</f>
        <v>1</v>
      </c>
      <c r="BA254">
        <f>SUM(AW254:AZ254)</f>
        <v>8</v>
      </c>
      <c r="BB254" t="str">
        <f>VLOOKUP(BA254,'Standard Deviations'!$L$1:$M$11,2,TRUE)</f>
        <v>Platinum</v>
      </c>
    </row>
    <row r="255" spans="1:54">
      <c r="A255">
        <v>5084</v>
      </c>
      <c r="B255">
        <v>1975</v>
      </c>
      <c r="C255">
        <f>2024-B255</f>
        <v>49</v>
      </c>
      <c r="D255" t="str">
        <f>VLOOKUP(B255,Reference!$A$1:$B$125, 2)</f>
        <v>Gen X</v>
      </c>
      <c r="E255" t="s">
        <v>54</v>
      </c>
      <c r="F255" t="str">
        <f>IF(E255="High School", "No College", "College")</f>
        <v>College</v>
      </c>
      <c r="G255" t="s">
        <v>89</v>
      </c>
      <c r="H255">
        <v>58330</v>
      </c>
      <c r="I255">
        <v>58330</v>
      </c>
      <c r="J255" s="4" t="s">
        <v>61</v>
      </c>
      <c r="K255">
        <v>0</v>
      </c>
      <c r="L255">
        <v>1</v>
      </c>
      <c r="M255" t="str">
        <f>IF(OR(K255&gt;0, L255&gt;0), "Parent", "Not Parent")</f>
        <v>Parent</v>
      </c>
      <c r="N255" t="s">
        <v>235</v>
      </c>
      <c r="O255" s="8">
        <v>41916</v>
      </c>
      <c r="P255" s="9">
        <f>O255-N255</f>
        <v>283</v>
      </c>
      <c r="Q255">
        <v>87</v>
      </c>
      <c r="R255" s="9">
        <f>P255-Q255</f>
        <v>196</v>
      </c>
      <c r="S255" s="8">
        <f>O255-R255</f>
        <v>41720</v>
      </c>
      <c r="T255">
        <v>445</v>
      </c>
      <c r="U255">
        <v>53</v>
      </c>
      <c r="V255">
        <v>213</v>
      </c>
      <c r="W255">
        <v>104</v>
      </c>
      <c r="X255">
        <v>98</v>
      </c>
      <c r="Y255">
        <v>151</v>
      </c>
      <c r="Z255">
        <v>1064</v>
      </c>
      <c r="AA255">
        <f>Z255/P255</f>
        <v>3.7597173144876326</v>
      </c>
      <c r="AB255" s="14" t="s">
        <v>232</v>
      </c>
      <c r="AC255" s="13" t="s">
        <v>63</v>
      </c>
      <c r="AD255">
        <v>1</v>
      </c>
      <c r="AE255" t="str">
        <f>IF(AD255&gt;3, "Prefers Discount", "Discount Indifferent")</f>
        <v>Discount Indifferent</v>
      </c>
      <c r="AF255">
        <v>13</v>
      </c>
      <c r="AG255">
        <v>6</v>
      </c>
      <c r="AH255">
        <v>4</v>
      </c>
      <c r="AI255" t="str">
        <f>INDEX($AF$1:$AH$1,MATCH(MAX(AF255:AH255),AF255:AH255,0))</f>
        <v>Store_Orders</v>
      </c>
      <c r="AJ255">
        <v>4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f>SUM(AK255:AO255)</f>
        <v>0</v>
      </c>
      <c r="AQ255" t="s">
        <v>67</v>
      </c>
      <c r="AR255">
        <v>0</v>
      </c>
      <c r="AS255" t="str">
        <f>IF(OR(AK255&gt;0, AL255&gt;0, AM255&gt;0, AN255&gt;0, AO255&gt;0), "Converted", "Not Converted")</f>
        <v>Not Converted</v>
      </c>
      <c r="AT255">
        <v>0</v>
      </c>
      <c r="AU255">
        <v>3</v>
      </c>
      <c r="AV255">
        <v>11</v>
      </c>
      <c r="AW255">
        <f>IF(Z255&gt;607, 4, 0)</f>
        <v>4</v>
      </c>
      <c r="AX255">
        <f>IF(AA255&gt;0.1497, 3, 0)</f>
        <v>3</v>
      </c>
      <c r="AY255">
        <f>IF(P255&gt;4031, 2, 0)</f>
        <v>0</v>
      </c>
      <c r="AZ255">
        <f>IF(H255&gt;51934.91, 1, 0)</f>
        <v>1</v>
      </c>
      <c r="BA255">
        <f>SUM(AW255:AZ255)</f>
        <v>8</v>
      </c>
      <c r="BB255" t="str">
        <f>VLOOKUP(BA255,'Standard Deviations'!$L$1:$M$11,2,TRUE)</f>
        <v>Platinum</v>
      </c>
    </row>
    <row r="256" spans="1:54" hidden="1">
      <c r="A256">
        <v>1729</v>
      </c>
      <c r="B256">
        <v>1961</v>
      </c>
      <c r="C256">
        <f>2024-B256</f>
        <v>63</v>
      </c>
      <c r="D256" t="str">
        <f>VLOOKUP(B256,Reference!$A$1:$B$125, 2)</f>
        <v>Boomers</v>
      </c>
      <c r="E256" t="s">
        <v>68</v>
      </c>
      <c r="F256" t="str">
        <f>IF(E256="High School", "No College", "College")</f>
        <v>College</v>
      </c>
      <c r="G256" t="s">
        <v>65</v>
      </c>
      <c r="H256">
        <v>66426</v>
      </c>
      <c r="I256">
        <v>66426</v>
      </c>
      <c r="J256" s="4" t="s">
        <v>61</v>
      </c>
      <c r="K256">
        <v>0</v>
      </c>
      <c r="L256">
        <v>1</v>
      </c>
      <c r="M256" t="str">
        <f>IF(OR(K256&gt;0, L256&gt;0), "Parent", "Not Parent")</f>
        <v>Parent</v>
      </c>
      <c r="N256" t="s">
        <v>236</v>
      </c>
      <c r="O256" s="8">
        <v>41916</v>
      </c>
      <c r="P256" s="9">
        <f>O256-N256</f>
        <v>367</v>
      </c>
      <c r="Q256">
        <v>14</v>
      </c>
      <c r="R256" s="9">
        <f>P256-Q256</f>
        <v>353</v>
      </c>
      <c r="S256" s="8">
        <f>O256-R256</f>
        <v>41563</v>
      </c>
      <c r="T256">
        <v>1043</v>
      </c>
      <c r="U256">
        <v>24</v>
      </c>
      <c r="V256">
        <v>97</v>
      </c>
      <c r="W256">
        <v>32</v>
      </c>
      <c r="X256">
        <v>24</v>
      </c>
      <c r="Y256">
        <v>157</v>
      </c>
      <c r="Z256">
        <v>1377</v>
      </c>
      <c r="AA256">
        <f>Z256/P256</f>
        <v>3.7520435967302452</v>
      </c>
      <c r="AB256" s="11" t="s">
        <v>232</v>
      </c>
      <c r="AC256" t="s">
        <v>59</v>
      </c>
      <c r="AD256">
        <v>2</v>
      </c>
      <c r="AE256" t="str">
        <f>IF(AD256&gt;3, "Prefers Discount", "Discount Indifferent")</f>
        <v>Discount Indifferent</v>
      </c>
      <c r="AF256">
        <v>10</v>
      </c>
      <c r="AG256">
        <v>3</v>
      </c>
      <c r="AH256">
        <v>5</v>
      </c>
      <c r="AI256" t="str">
        <f>INDEX($AF$1:$AH$1,MATCH(MAX(AF256:AH256),AF256:AH256,0))</f>
        <v>Store_Orders</v>
      </c>
      <c r="AJ256">
        <v>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f>SUM(AK256:AO256)</f>
        <v>0</v>
      </c>
      <c r="AQ256" t="s">
        <v>67</v>
      </c>
      <c r="AR256">
        <v>0</v>
      </c>
      <c r="AS256" t="str">
        <f>IF(OR(AK256&gt;0, AL256&gt;0, AM256&gt;0, AN256&gt;0, AO256&gt;0), "Converted", "Not Converted")</f>
        <v>Not Converted</v>
      </c>
      <c r="AT256">
        <v>0</v>
      </c>
      <c r="AU256">
        <v>3</v>
      </c>
      <c r="AV256">
        <v>11</v>
      </c>
      <c r="AW256">
        <f>IF(Z256&gt;607, 4, 0)</f>
        <v>4</v>
      </c>
      <c r="AX256">
        <f>IF(AA256&gt;0.1497, 3, 0)</f>
        <v>3</v>
      </c>
      <c r="AY256">
        <f>IF(P256&gt;4031, 2, 0)</f>
        <v>0</v>
      </c>
      <c r="AZ256">
        <f>IF(H256&gt;51934.91, 1, 0)</f>
        <v>1</v>
      </c>
      <c r="BA256">
        <f>SUM(AW256:AZ256)</f>
        <v>8</v>
      </c>
      <c r="BB256" t="str">
        <f>VLOOKUP(BA256,'Standard Deviations'!$L$1:$M$11,2,TRUE)</f>
        <v>Platinum</v>
      </c>
    </row>
    <row r="257" spans="1:54">
      <c r="A257">
        <v>713</v>
      </c>
      <c r="B257">
        <v>1977</v>
      </c>
      <c r="C257">
        <f>2024-B257</f>
        <v>47</v>
      </c>
      <c r="D257" t="str">
        <f>VLOOKUP(B257,Reference!$A$1:$B$125, 2)</f>
        <v>Gen X</v>
      </c>
      <c r="E257" t="s">
        <v>64</v>
      </c>
      <c r="F257" t="str">
        <f>IF(E257="High School", "No College", "College")</f>
        <v>College</v>
      </c>
      <c r="G257" t="s">
        <v>55</v>
      </c>
      <c r="H257">
        <v>50353</v>
      </c>
      <c r="I257">
        <v>50353</v>
      </c>
      <c r="J257" s="4" t="s">
        <v>175</v>
      </c>
      <c r="K257">
        <v>0</v>
      </c>
      <c r="L257">
        <v>0</v>
      </c>
      <c r="M257" t="str">
        <f>IF(OR(K257&gt;0, L257&gt;0), "Parent", "Not Parent")</f>
        <v>Not Parent</v>
      </c>
      <c r="N257" t="s">
        <v>237</v>
      </c>
      <c r="O257" s="8">
        <v>41916</v>
      </c>
      <c r="P257" s="9">
        <f>O257-N257</f>
        <v>118</v>
      </c>
      <c r="Q257">
        <v>72</v>
      </c>
      <c r="R257" s="9">
        <f>P257-Q257</f>
        <v>46</v>
      </c>
      <c r="S257" s="8">
        <f>O257-R257</f>
        <v>41870</v>
      </c>
      <c r="T257">
        <v>141</v>
      </c>
      <c r="U257">
        <v>15</v>
      </c>
      <c r="V257">
        <v>153</v>
      </c>
      <c r="W257">
        <v>67</v>
      </c>
      <c r="X257">
        <v>31</v>
      </c>
      <c r="Y257">
        <v>35</v>
      </c>
      <c r="Z257">
        <v>442</v>
      </c>
      <c r="AA257">
        <f>Z257/P257</f>
        <v>3.7457627118644066</v>
      </c>
      <c r="AB257" s="14" t="s">
        <v>232</v>
      </c>
      <c r="AC257" s="13" t="s">
        <v>63</v>
      </c>
      <c r="AD257">
        <v>1</v>
      </c>
      <c r="AE257" t="str">
        <f>IF(AD257&gt;3, "Prefers Discount", "Discount Indifferent")</f>
        <v>Discount Indifferent</v>
      </c>
      <c r="AF257">
        <v>6</v>
      </c>
      <c r="AG257">
        <v>4</v>
      </c>
      <c r="AH257">
        <v>4</v>
      </c>
      <c r="AI257" t="str">
        <f>INDEX($AF$1:$AH$1,MATCH(MAX(AF257:AH257),AF257:AH257,0))</f>
        <v>Store_Orders</v>
      </c>
      <c r="AJ257">
        <v>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f>SUM(AK257:AO257)</f>
        <v>0</v>
      </c>
      <c r="AQ257" t="s">
        <v>67</v>
      </c>
      <c r="AR257">
        <v>0</v>
      </c>
      <c r="AS257" t="str">
        <f>IF(OR(AK257&gt;0, AL257&gt;0, AM257&gt;0, AN257&gt;0, AO257&gt;0), "Converted", "Not Converted")</f>
        <v>Not Converted</v>
      </c>
      <c r="AT257">
        <v>0</v>
      </c>
      <c r="AU257">
        <v>3</v>
      </c>
      <c r="AV257">
        <v>11</v>
      </c>
      <c r="AW257">
        <f>IF(Z257&gt;607, 4, 0)</f>
        <v>0</v>
      </c>
      <c r="AX257">
        <f>IF(AA257&gt;0.1497, 3, 0)</f>
        <v>3</v>
      </c>
      <c r="AY257">
        <f>IF(P257&gt;4031, 2, 0)</f>
        <v>0</v>
      </c>
      <c r="AZ257">
        <f>IF(H257&gt;51934.91, 1, 0)</f>
        <v>0</v>
      </c>
      <c r="BA257">
        <f>SUM(AW257:AZ257)</f>
        <v>3</v>
      </c>
      <c r="BB257" t="str">
        <f>VLOOKUP(BA257,'Standard Deviations'!$L$1:$M$11,2,TRUE)</f>
        <v>Silver</v>
      </c>
    </row>
    <row r="258" spans="1:54" hidden="1">
      <c r="A258">
        <v>158</v>
      </c>
      <c r="B258">
        <v>1945</v>
      </c>
      <c r="C258">
        <f>2024-B258</f>
        <v>79</v>
      </c>
      <c r="D258" t="str">
        <f>VLOOKUP(B258,Reference!$A$1:$B$125, 2)</f>
        <v>Silent</v>
      </c>
      <c r="E258" t="s">
        <v>68</v>
      </c>
      <c r="F258" t="str">
        <f>IF(E258="High School", "No College", "College")</f>
        <v>College</v>
      </c>
      <c r="G258" t="s">
        <v>65</v>
      </c>
      <c r="H258">
        <v>71604</v>
      </c>
      <c r="I258">
        <v>71604</v>
      </c>
      <c r="J258" s="4" t="s">
        <v>61</v>
      </c>
      <c r="K258">
        <v>0</v>
      </c>
      <c r="L258">
        <v>0</v>
      </c>
      <c r="M258" t="str">
        <f>IF(OR(K258&gt;0, L258&gt;0), "Parent", "Not Parent")</f>
        <v>Not Parent</v>
      </c>
      <c r="N258" t="s">
        <v>198</v>
      </c>
      <c r="O258" s="8">
        <v>41916</v>
      </c>
      <c r="P258" s="9">
        <f>O258-N258</f>
        <v>321</v>
      </c>
      <c r="Q258">
        <v>3</v>
      </c>
      <c r="R258" s="9">
        <f>P258-Q258</f>
        <v>318</v>
      </c>
      <c r="S258" s="8">
        <f>O258-R258</f>
        <v>41598</v>
      </c>
      <c r="T258">
        <v>345</v>
      </c>
      <c r="U258">
        <v>53</v>
      </c>
      <c r="V258">
        <v>528</v>
      </c>
      <c r="W258">
        <v>98</v>
      </c>
      <c r="X258">
        <v>75</v>
      </c>
      <c r="Y258">
        <v>97</v>
      </c>
      <c r="Z258">
        <v>1196</v>
      </c>
      <c r="AA258">
        <f>Z258/P258</f>
        <v>3.7258566978193146</v>
      </c>
      <c r="AB258" s="11" t="s">
        <v>232</v>
      </c>
      <c r="AC258" t="s">
        <v>59</v>
      </c>
      <c r="AD258">
        <v>1</v>
      </c>
      <c r="AE258" t="str">
        <f>IF(AD258&gt;3, "Prefers Discount", "Discount Indifferent")</f>
        <v>Discount Indifferent</v>
      </c>
      <c r="AF258">
        <v>5</v>
      </c>
      <c r="AG258">
        <v>8</v>
      </c>
      <c r="AH258">
        <v>3</v>
      </c>
      <c r="AI258" t="str">
        <f>INDEX($AF$1:$AH$1,MATCH(MAX(AF258:AH258),AF258:AH258,0))</f>
        <v>Web_Orders</v>
      </c>
      <c r="AJ258">
        <v>4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f>SUM(AK258:AO258)</f>
        <v>1</v>
      </c>
      <c r="AQ258" t="str">
        <f>INDEX($AK$1:$AO$1,MATCH(MAX(AK258:AO258),AK258:AO258,0))</f>
        <v>Converted_on_Camp3</v>
      </c>
      <c r="AR258">
        <v>1</v>
      </c>
      <c r="AS258" t="str">
        <f>IF(OR(AK258&gt;0, AL258&gt;0, AM258&gt;0, AN258&gt;0, AO258&gt;0), "Converted", "Not Converted")</f>
        <v>Converted</v>
      </c>
      <c r="AT258">
        <v>0</v>
      </c>
      <c r="AU258">
        <v>3</v>
      </c>
      <c r="AV258">
        <v>11</v>
      </c>
      <c r="AW258">
        <f>IF(Z258&gt;607, 4, 0)</f>
        <v>4</v>
      </c>
      <c r="AX258">
        <f>IF(AA258&gt;0.1497, 3, 0)</f>
        <v>3</v>
      </c>
      <c r="AY258">
        <f>IF(P258&gt;4031, 2, 0)</f>
        <v>0</v>
      </c>
      <c r="AZ258">
        <f>IF(H258&gt;51934.91, 1, 0)</f>
        <v>1</v>
      </c>
      <c r="BA258">
        <f>SUM(AW258:AZ258)</f>
        <v>8</v>
      </c>
      <c r="BB258" t="str">
        <f>VLOOKUP(BA258,'Standard Deviations'!$L$1:$M$11,2,TRUE)</f>
        <v>Platinum</v>
      </c>
    </row>
    <row r="259" spans="1:54">
      <c r="A259">
        <v>2002</v>
      </c>
      <c r="B259">
        <v>1958</v>
      </c>
      <c r="C259">
        <f>2024-B259</f>
        <v>66</v>
      </c>
      <c r="D259" t="str">
        <f>VLOOKUP(B259,Reference!$A$1:$B$125, 2)</f>
        <v>Boomers</v>
      </c>
      <c r="E259" t="s">
        <v>54</v>
      </c>
      <c r="F259" t="str">
        <f>IF(E259="High School", "No College", "College")</f>
        <v>College</v>
      </c>
      <c r="G259" t="s">
        <v>71</v>
      </c>
      <c r="H259">
        <v>71964</v>
      </c>
      <c r="I259">
        <v>71964</v>
      </c>
      <c r="J259" s="4" t="s">
        <v>61</v>
      </c>
      <c r="K259">
        <v>0</v>
      </c>
      <c r="L259">
        <v>0</v>
      </c>
      <c r="M259" t="str">
        <f>IF(OR(K259&gt;0, L259&gt;0), "Parent", "Not Parent")</f>
        <v>Not Parent</v>
      </c>
      <c r="N259" t="s">
        <v>238</v>
      </c>
      <c r="O259" s="8">
        <v>41916</v>
      </c>
      <c r="P259" s="9">
        <f>O259-N259</f>
        <v>502</v>
      </c>
      <c r="Q259">
        <v>81</v>
      </c>
      <c r="R259" s="9">
        <f>P259-Q259</f>
        <v>421</v>
      </c>
      <c r="S259" s="8">
        <f>O259-R259</f>
        <v>41495</v>
      </c>
      <c r="T259">
        <v>587</v>
      </c>
      <c r="U259">
        <v>51</v>
      </c>
      <c r="V259">
        <v>932</v>
      </c>
      <c r="W259">
        <v>180</v>
      </c>
      <c r="X259">
        <v>34</v>
      </c>
      <c r="Y259">
        <v>86</v>
      </c>
      <c r="Z259">
        <v>1870</v>
      </c>
      <c r="AA259">
        <f>Z259/P259</f>
        <v>3.7250996015936253</v>
      </c>
      <c r="AB259" s="14" t="s">
        <v>232</v>
      </c>
      <c r="AC259" s="13" t="s">
        <v>63</v>
      </c>
      <c r="AD259">
        <v>1</v>
      </c>
      <c r="AE259" t="str">
        <f>IF(AD259&gt;3, "Prefers Discount", "Discount Indifferent")</f>
        <v>Discount Indifferent</v>
      </c>
      <c r="AF259">
        <v>5</v>
      </c>
      <c r="AG259">
        <v>5</v>
      </c>
      <c r="AH259">
        <v>6</v>
      </c>
      <c r="AI259" t="str">
        <f>INDEX($AF$1:$AH$1,MATCH(MAX(AF259:AH259),AF259:AH259,0))</f>
        <v>Catalog_Orders</v>
      </c>
      <c r="AJ259">
        <v>3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f>SUM(AK259:AO259)</f>
        <v>0</v>
      </c>
      <c r="AQ259" t="s">
        <v>67</v>
      </c>
      <c r="AR259">
        <v>0</v>
      </c>
      <c r="AS259" t="str">
        <f>IF(OR(AK259&gt;0, AL259&gt;0, AM259&gt;0, AN259&gt;0, AO259&gt;0), "Converted", "Not Converted")</f>
        <v>Not Converted</v>
      </c>
      <c r="AT259">
        <v>0</v>
      </c>
      <c r="AU259">
        <v>3</v>
      </c>
      <c r="AV259">
        <v>11</v>
      </c>
      <c r="AW259">
        <f>IF(Z259&gt;607, 4, 0)</f>
        <v>4</v>
      </c>
      <c r="AX259">
        <f>IF(AA259&gt;0.1497, 3, 0)</f>
        <v>3</v>
      </c>
      <c r="AY259">
        <f>IF(P259&gt;4031, 2, 0)</f>
        <v>0</v>
      </c>
      <c r="AZ259">
        <f>IF(H259&gt;51934.91, 1, 0)</f>
        <v>1</v>
      </c>
      <c r="BA259">
        <f>SUM(AW259:AZ259)</f>
        <v>8</v>
      </c>
      <c r="BB259" t="str">
        <f>VLOOKUP(BA259,'Standard Deviations'!$L$1:$M$11,2,TRUE)</f>
        <v>Platinum</v>
      </c>
    </row>
    <row r="260" spans="1:54">
      <c r="A260">
        <v>9952</v>
      </c>
      <c r="B260">
        <v>1947</v>
      </c>
      <c r="C260">
        <f>2024-B260</f>
        <v>77</v>
      </c>
      <c r="D260" t="str">
        <f>VLOOKUP(B260,Reference!$A$1:$B$125, 2)</f>
        <v>Boomers</v>
      </c>
      <c r="E260" t="s">
        <v>64</v>
      </c>
      <c r="F260" t="str">
        <f>IF(E260="High School", "No College", "College")</f>
        <v>College</v>
      </c>
      <c r="G260" t="s">
        <v>65</v>
      </c>
      <c r="H260">
        <v>78093</v>
      </c>
      <c r="I260">
        <v>78093</v>
      </c>
      <c r="J260" s="4" t="s">
        <v>56</v>
      </c>
      <c r="K260">
        <v>0</v>
      </c>
      <c r="L260">
        <v>0</v>
      </c>
      <c r="M260" t="str">
        <f>IF(OR(K260&gt;0, L260&gt;0), "Parent", "Not Parent")</f>
        <v>Not Parent</v>
      </c>
      <c r="N260" t="s">
        <v>239</v>
      </c>
      <c r="O260" s="8">
        <v>41916</v>
      </c>
      <c r="P260" s="9">
        <f>O260-N260</f>
        <v>297</v>
      </c>
      <c r="Q260">
        <v>53</v>
      </c>
      <c r="R260" s="9">
        <f>P260-Q260</f>
        <v>244</v>
      </c>
      <c r="S260" s="8">
        <f>O260-R260</f>
        <v>41672</v>
      </c>
      <c r="T260">
        <v>368</v>
      </c>
      <c r="U260">
        <v>32</v>
      </c>
      <c r="V260">
        <v>639</v>
      </c>
      <c r="W260">
        <v>13</v>
      </c>
      <c r="X260">
        <v>43</v>
      </c>
      <c r="Y260">
        <v>10</v>
      </c>
      <c r="Z260">
        <v>1105</v>
      </c>
      <c r="AA260">
        <f>Z260/P260</f>
        <v>3.7205387205387206</v>
      </c>
      <c r="AB260" s="14" t="s">
        <v>232</v>
      </c>
      <c r="AC260" s="13" t="s">
        <v>63</v>
      </c>
      <c r="AD260">
        <v>1</v>
      </c>
      <c r="AE260" t="str">
        <f>IF(AD260&gt;3, "Prefers Discount", "Discount Indifferent")</f>
        <v>Discount Indifferent</v>
      </c>
      <c r="AF260">
        <v>5</v>
      </c>
      <c r="AG260">
        <v>4</v>
      </c>
      <c r="AH260">
        <v>7</v>
      </c>
      <c r="AI260" t="str">
        <f>INDEX($AF$1:$AH$1,MATCH(MAX(AF260:AH260),AF260:AH260,0))</f>
        <v>Catalog_Orders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f>SUM(AK260:AO260)</f>
        <v>0</v>
      </c>
      <c r="AQ260" t="s">
        <v>67</v>
      </c>
      <c r="AR260">
        <v>0</v>
      </c>
      <c r="AS260" t="str">
        <f>IF(OR(AK260&gt;0, AL260&gt;0, AM260&gt;0, AN260&gt;0, AO260&gt;0), "Converted", "Not Converted")</f>
        <v>Not Converted</v>
      </c>
      <c r="AT260">
        <v>0</v>
      </c>
      <c r="AU260">
        <v>3</v>
      </c>
      <c r="AV260">
        <v>11</v>
      </c>
      <c r="AW260">
        <f>IF(Z260&gt;607, 4, 0)</f>
        <v>4</v>
      </c>
      <c r="AX260">
        <f>IF(AA260&gt;0.1497, 3, 0)</f>
        <v>3</v>
      </c>
      <c r="AY260">
        <f>IF(P260&gt;4031, 2, 0)</f>
        <v>0</v>
      </c>
      <c r="AZ260">
        <f>IF(H260&gt;51934.91, 1, 0)</f>
        <v>1</v>
      </c>
      <c r="BA260">
        <f>SUM(AW260:AZ260)</f>
        <v>8</v>
      </c>
      <c r="BB260" t="str">
        <f>VLOOKUP(BA260,'Standard Deviations'!$L$1:$M$11,2,TRUE)</f>
        <v>Platinum</v>
      </c>
    </row>
    <row r="261" spans="1:54" hidden="1">
      <c r="A261">
        <v>7428</v>
      </c>
      <c r="B261">
        <v>1975</v>
      </c>
      <c r="C261">
        <f>2024-B261</f>
        <v>49</v>
      </c>
      <c r="D261" t="str">
        <f>VLOOKUP(B261,Reference!$A$1:$B$125, 2)</f>
        <v>Gen X</v>
      </c>
      <c r="E261" t="s">
        <v>54</v>
      </c>
      <c r="F261" t="str">
        <f>IF(E261="High School", "No College", "College")</f>
        <v>College</v>
      </c>
      <c r="G261" t="s">
        <v>65</v>
      </c>
      <c r="H261">
        <v>80144</v>
      </c>
      <c r="I261">
        <v>80144</v>
      </c>
      <c r="J261" s="4" t="s">
        <v>56</v>
      </c>
      <c r="K261">
        <v>0</v>
      </c>
      <c r="L261">
        <v>0</v>
      </c>
      <c r="M261" t="str">
        <f>IF(OR(K261&gt;0, L261&gt;0), "Parent", "Not Parent")</f>
        <v>Not Parent</v>
      </c>
      <c r="N261" t="s">
        <v>240</v>
      </c>
      <c r="O261" s="8">
        <v>41916</v>
      </c>
      <c r="P261" s="9">
        <f>O261-N261</f>
        <v>369</v>
      </c>
      <c r="Q261">
        <v>47</v>
      </c>
      <c r="R261" s="9">
        <f>P261-Q261</f>
        <v>322</v>
      </c>
      <c r="S261" s="8">
        <f>O261-R261</f>
        <v>41594</v>
      </c>
      <c r="T261">
        <v>240</v>
      </c>
      <c r="U261">
        <v>132</v>
      </c>
      <c r="V261">
        <v>445</v>
      </c>
      <c r="W261">
        <v>250</v>
      </c>
      <c r="X261">
        <v>192</v>
      </c>
      <c r="Y261">
        <v>108</v>
      </c>
      <c r="Z261">
        <v>1367</v>
      </c>
      <c r="AA261">
        <f>Z261/P261</f>
        <v>3.7046070460704605</v>
      </c>
      <c r="AB261" s="11" t="s">
        <v>232</v>
      </c>
      <c r="AC261" t="s">
        <v>59</v>
      </c>
      <c r="AD261">
        <v>1</v>
      </c>
      <c r="AE261" t="str">
        <f>IF(AD261&gt;3, "Prefers Discount", "Discount Indifferent")</f>
        <v>Discount Indifferent</v>
      </c>
      <c r="AF261">
        <v>8</v>
      </c>
      <c r="AG261">
        <v>3</v>
      </c>
      <c r="AH261">
        <v>7</v>
      </c>
      <c r="AI261" t="str">
        <f>INDEX($AF$1:$AH$1,MATCH(MAX(AF261:AH261),AF261:AH261,0))</f>
        <v>Store_Orders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f>SUM(AK261:AO261)</f>
        <v>0</v>
      </c>
      <c r="AQ261" t="s">
        <v>67</v>
      </c>
      <c r="AR261">
        <v>0</v>
      </c>
      <c r="AS261" t="str">
        <f>IF(OR(AK261&gt;0, AL261&gt;0, AM261&gt;0, AN261&gt;0, AO261&gt;0), "Converted", "Not Converted")</f>
        <v>Not Converted</v>
      </c>
      <c r="AT261">
        <v>0</v>
      </c>
      <c r="AU261">
        <v>3</v>
      </c>
      <c r="AV261">
        <v>11</v>
      </c>
      <c r="AW261">
        <f>IF(Z261&gt;607, 4, 0)</f>
        <v>4</v>
      </c>
      <c r="AX261">
        <f>IF(AA261&gt;0.1497, 3, 0)</f>
        <v>3</v>
      </c>
      <c r="AY261">
        <f>IF(P261&gt;4031, 2, 0)</f>
        <v>0</v>
      </c>
      <c r="AZ261">
        <f>IF(H261&gt;51934.91, 1, 0)</f>
        <v>1</v>
      </c>
      <c r="BA261">
        <f>SUM(AW261:AZ261)</f>
        <v>8</v>
      </c>
      <c r="BB261" t="str">
        <f>VLOOKUP(BA261,'Standard Deviations'!$L$1:$M$11,2,TRUE)</f>
        <v>Platinum</v>
      </c>
    </row>
    <row r="262" spans="1:54" hidden="1">
      <c r="A262">
        <v>1945</v>
      </c>
      <c r="B262">
        <v>1962</v>
      </c>
      <c r="C262">
        <f>2024-B262</f>
        <v>62</v>
      </c>
      <c r="D262" t="str">
        <f>VLOOKUP(B262,Reference!$A$1:$B$125, 2)</f>
        <v>Boomers</v>
      </c>
      <c r="E262" t="s">
        <v>54</v>
      </c>
      <c r="F262" t="str">
        <f>IF(E262="High School", "No College", "College")</f>
        <v>College</v>
      </c>
      <c r="G262" t="s">
        <v>55</v>
      </c>
      <c r="H262">
        <v>71434</v>
      </c>
      <c r="I262">
        <v>71434</v>
      </c>
      <c r="J262" s="4" t="s">
        <v>61</v>
      </c>
      <c r="K262">
        <v>0</v>
      </c>
      <c r="L262">
        <v>1</v>
      </c>
      <c r="M262" t="str">
        <f>IF(OR(K262&gt;0, L262&gt;0), "Parent", "Not Parent")</f>
        <v>Parent</v>
      </c>
      <c r="N262" t="s">
        <v>241</v>
      </c>
      <c r="O262" s="8">
        <v>41916</v>
      </c>
      <c r="P262" s="9">
        <f>O262-N262</f>
        <v>381</v>
      </c>
      <c r="Q262">
        <v>4</v>
      </c>
      <c r="R262" s="9">
        <f>P262-Q262</f>
        <v>377</v>
      </c>
      <c r="S262" s="8">
        <f>O262-R262</f>
        <v>41539</v>
      </c>
      <c r="T262">
        <v>711</v>
      </c>
      <c r="U262">
        <v>36</v>
      </c>
      <c r="V262">
        <v>217</v>
      </c>
      <c r="W262">
        <v>172</v>
      </c>
      <c r="X262">
        <v>96</v>
      </c>
      <c r="Y262">
        <v>168</v>
      </c>
      <c r="Z262">
        <v>1400</v>
      </c>
      <c r="AA262">
        <f>Z262/P262</f>
        <v>3.674540682414698</v>
      </c>
      <c r="AB262" s="11" t="s">
        <v>232</v>
      </c>
      <c r="AC262" t="s">
        <v>59</v>
      </c>
      <c r="AD262">
        <v>3</v>
      </c>
      <c r="AE262" t="str">
        <f>IF(AD262&gt;3, "Prefers Discount", "Discount Indifferent")</f>
        <v>Discount Indifferent</v>
      </c>
      <c r="AF262">
        <v>7</v>
      </c>
      <c r="AG262">
        <v>7</v>
      </c>
      <c r="AH262">
        <v>4</v>
      </c>
      <c r="AI262" t="str">
        <f>INDEX($AF$1:$AH$1,MATCH(MAX(AF262:AH262),AF262:AH262,0))</f>
        <v>Store_Orders</v>
      </c>
      <c r="AJ262">
        <v>4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f>SUM(AK262:AO262)</f>
        <v>2</v>
      </c>
      <c r="AQ262" t="str">
        <f>INDEX($AK$1:$AO$1,MATCH(MAX(AK262:AO262),AK262:AO262,0))</f>
        <v>Converted_on_Camp1</v>
      </c>
      <c r="AR262">
        <v>1</v>
      </c>
      <c r="AS262" t="str">
        <f>IF(OR(AK262&gt;0, AL262&gt;0, AM262&gt;0, AN262&gt;0, AO262&gt;0), "Converted", "Not Converted")</f>
        <v>Converted</v>
      </c>
      <c r="AT262">
        <v>0</v>
      </c>
      <c r="AU262">
        <v>3</v>
      </c>
      <c r="AV262">
        <v>11</v>
      </c>
      <c r="AW262">
        <f>IF(Z262&gt;607, 4, 0)</f>
        <v>4</v>
      </c>
      <c r="AX262">
        <f>IF(AA262&gt;0.1497, 3, 0)</f>
        <v>3</v>
      </c>
      <c r="AY262">
        <f>IF(P262&gt;4031, 2, 0)</f>
        <v>0</v>
      </c>
      <c r="AZ262">
        <f>IF(H262&gt;51934.91, 1, 0)</f>
        <v>1</v>
      </c>
      <c r="BA262">
        <f>SUM(AW262:AZ262)</f>
        <v>8</v>
      </c>
      <c r="BB262" t="str">
        <f>VLOOKUP(BA262,'Standard Deviations'!$L$1:$M$11,2,TRUE)</f>
        <v>Platinum</v>
      </c>
    </row>
    <row r="263" spans="1:54">
      <c r="A263">
        <v>9353</v>
      </c>
      <c r="B263">
        <v>1959</v>
      </c>
      <c r="C263">
        <f>2024-B263</f>
        <v>65</v>
      </c>
      <c r="D263" t="str">
        <f>VLOOKUP(B263,Reference!$A$1:$B$125, 2)</f>
        <v>Boomers</v>
      </c>
      <c r="E263" t="s">
        <v>54</v>
      </c>
      <c r="F263" t="str">
        <f>IF(E263="High School", "No College", "College")</f>
        <v>College</v>
      </c>
      <c r="G263" t="s">
        <v>60</v>
      </c>
      <c r="H263">
        <v>62450</v>
      </c>
      <c r="I263">
        <v>62450</v>
      </c>
      <c r="J263" s="4" t="s">
        <v>61</v>
      </c>
      <c r="K263">
        <v>0</v>
      </c>
      <c r="L263">
        <v>1</v>
      </c>
      <c r="M263" t="str">
        <f>IF(OR(K263&gt;0, L263&gt;0), "Parent", "Not Parent")</f>
        <v>Parent</v>
      </c>
      <c r="N263" t="s">
        <v>242</v>
      </c>
      <c r="O263" s="8">
        <v>41916</v>
      </c>
      <c r="P263" s="9">
        <f>O263-N263</f>
        <v>271</v>
      </c>
      <c r="Q263">
        <v>61</v>
      </c>
      <c r="R263" s="9">
        <f>P263-Q263</f>
        <v>210</v>
      </c>
      <c r="S263" s="8">
        <f>O263-R263</f>
        <v>41706</v>
      </c>
      <c r="T263">
        <v>515</v>
      </c>
      <c r="U263">
        <v>47</v>
      </c>
      <c r="V263">
        <v>267</v>
      </c>
      <c r="W263">
        <v>62</v>
      </c>
      <c r="X263">
        <v>66</v>
      </c>
      <c r="Y263">
        <v>38</v>
      </c>
      <c r="Z263">
        <v>995</v>
      </c>
      <c r="AA263">
        <f>Z263/P263</f>
        <v>3.6715867158671585</v>
      </c>
      <c r="AB263" s="14" t="s">
        <v>232</v>
      </c>
      <c r="AC263" s="13" t="s">
        <v>63</v>
      </c>
      <c r="AD263">
        <v>2</v>
      </c>
      <c r="AE263" t="str">
        <f>IF(AD263&gt;3, "Prefers Discount", "Discount Indifferent")</f>
        <v>Discount Indifferent</v>
      </c>
      <c r="AF263">
        <v>4</v>
      </c>
      <c r="AG263">
        <v>5</v>
      </c>
      <c r="AH263">
        <v>5</v>
      </c>
      <c r="AI263" t="str">
        <f>INDEX($AF$1:$AH$1,MATCH(MAX(AF263:AH263),AF263:AH263,0))</f>
        <v>Web_Orders</v>
      </c>
      <c r="AJ263">
        <v>3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f>SUM(AK263:AO263)</f>
        <v>1</v>
      </c>
      <c r="AQ263" t="str">
        <f>INDEX($AK$1:$AO$1,MATCH(MAX(AK263:AO263),AK263:AO263,0))</f>
        <v>Converted_on_Camp4</v>
      </c>
      <c r="AR263">
        <v>1</v>
      </c>
      <c r="AS263" t="str">
        <f>IF(OR(AK263&gt;0, AL263&gt;0, AM263&gt;0, AN263&gt;0, AO263&gt;0), "Converted", "Not Converted")</f>
        <v>Converted</v>
      </c>
      <c r="AT263">
        <v>0</v>
      </c>
      <c r="AU263">
        <v>3</v>
      </c>
      <c r="AV263">
        <v>11</v>
      </c>
      <c r="AW263">
        <f>IF(Z263&gt;607, 4, 0)</f>
        <v>4</v>
      </c>
      <c r="AX263">
        <f>IF(AA263&gt;0.1497, 3, 0)</f>
        <v>3</v>
      </c>
      <c r="AY263">
        <f>IF(P263&gt;4031, 2, 0)</f>
        <v>0</v>
      </c>
      <c r="AZ263">
        <f>IF(H263&gt;51934.91, 1, 0)</f>
        <v>1</v>
      </c>
      <c r="BA263">
        <f>SUM(AW263:AZ263)</f>
        <v>8</v>
      </c>
      <c r="BB263" t="str">
        <f>VLOOKUP(BA263,'Standard Deviations'!$L$1:$M$11,2,TRUE)</f>
        <v>Platinum</v>
      </c>
    </row>
    <row r="264" spans="1:54" hidden="1">
      <c r="A264">
        <v>1204</v>
      </c>
      <c r="B264">
        <v>1970</v>
      </c>
      <c r="C264">
        <f>2024-B264</f>
        <v>54</v>
      </c>
      <c r="D264" t="str">
        <f>VLOOKUP(B264,Reference!$A$1:$B$125, 2)</f>
        <v>Gen X</v>
      </c>
      <c r="E264" t="s">
        <v>68</v>
      </c>
      <c r="F264" t="str">
        <f>IF(E264="High School", "No College", "College")</f>
        <v>College</v>
      </c>
      <c r="G264" t="s">
        <v>55</v>
      </c>
      <c r="H264">
        <v>67536</v>
      </c>
      <c r="I264">
        <v>67536</v>
      </c>
      <c r="J264" s="4" t="s">
        <v>61</v>
      </c>
      <c r="K264">
        <v>0</v>
      </c>
      <c r="L264">
        <v>1</v>
      </c>
      <c r="M264" t="str">
        <f>IF(OR(K264&gt;0, L264&gt;0), "Parent", "Not Parent")</f>
        <v>Parent</v>
      </c>
      <c r="N264" t="s">
        <v>224</v>
      </c>
      <c r="O264" s="8">
        <v>41916</v>
      </c>
      <c r="P264" s="9">
        <f>O264-N264</f>
        <v>500</v>
      </c>
      <c r="Q264">
        <v>45</v>
      </c>
      <c r="R264" s="9">
        <f>P264-Q264</f>
        <v>455</v>
      </c>
      <c r="S264" s="8">
        <f>O264-R264</f>
        <v>41461</v>
      </c>
      <c r="T264">
        <v>1253</v>
      </c>
      <c r="U264">
        <v>0</v>
      </c>
      <c r="V264">
        <v>447</v>
      </c>
      <c r="W264">
        <v>23</v>
      </c>
      <c r="X264">
        <v>71</v>
      </c>
      <c r="Y264">
        <v>35</v>
      </c>
      <c r="Z264">
        <v>1829</v>
      </c>
      <c r="AA264">
        <f>Z264/P264</f>
        <v>3.6579999999999999</v>
      </c>
      <c r="AB264" s="11" t="s">
        <v>232</v>
      </c>
      <c r="AC264" t="s">
        <v>59</v>
      </c>
      <c r="AD264">
        <v>3</v>
      </c>
      <c r="AE264" t="str">
        <f>IF(AD264&gt;3, "Prefers Discount", "Discount Indifferent")</f>
        <v>Discount Indifferent</v>
      </c>
      <c r="AF264">
        <v>11</v>
      </c>
      <c r="AG264">
        <v>11</v>
      </c>
      <c r="AH264">
        <v>5</v>
      </c>
      <c r="AI264" t="str">
        <f>INDEX($AF$1:$AH$1,MATCH(MAX(AF264:AH264),AF264:AH264,0))</f>
        <v>Store_Orders</v>
      </c>
      <c r="AJ264">
        <v>8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f>SUM(AK264:AO264)</f>
        <v>1</v>
      </c>
      <c r="AQ264" t="str">
        <f>INDEX($AK$1:$AO$1,MATCH(MAX(AK264:AO264),AK264:AO264,0))</f>
        <v>Converted_on_Camp1</v>
      </c>
      <c r="AR264">
        <v>1</v>
      </c>
      <c r="AS264" t="str">
        <f>IF(OR(AK264&gt;0, AL264&gt;0, AM264&gt;0, AN264&gt;0, AO264&gt;0), "Converted", "Not Converted")</f>
        <v>Converted</v>
      </c>
      <c r="AT264">
        <v>0</v>
      </c>
      <c r="AU264">
        <v>3</v>
      </c>
      <c r="AV264">
        <v>11</v>
      </c>
      <c r="AW264">
        <f>IF(Z264&gt;607, 4, 0)</f>
        <v>4</v>
      </c>
      <c r="AX264">
        <f>IF(AA264&gt;0.1497, 3, 0)</f>
        <v>3</v>
      </c>
      <c r="AY264">
        <f>IF(P264&gt;4031, 2, 0)</f>
        <v>0</v>
      </c>
      <c r="AZ264">
        <f>IF(H264&gt;51934.91, 1, 0)</f>
        <v>1</v>
      </c>
      <c r="BA264">
        <f>SUM(AW264:AZ264)</f>
        <v>8</v>
      </c>
      <c r="BB264" t="str">
        <f>VLOOKUP(BA264,'Standard Deviations'!$L$1:$M$11,2,TRUE)</f>
        <v>Platinum</v>
      </c>
    </row>
    <row r="265" spans="1:54" hidden="1">
      <c r="A265">
        <v>11071</v>
      </c>
      <c r="B265">
        <v>1984</v>
      </c>
      <c r="C265">
        <f>2024-B265</f>
        <v>40</v>
      </c>
      <c r="D265" t="str">
        <f>VLOOKUP(B265,Reference!$A$1:$B$125, 2)</f>
        <v>Millennials</v>
      </c>
      <c r="E265" t="s">
        <v>54</v>
      </c>
      <c r="F265" t="str">
        <f>IF(E265="High School", "No College", "College")</f>
        <v>College</v>
      </c>
      <c r="G265" t="s">
        <v>60</v>
      </c>
      <c r="H265">
        <v>79607</v>
      </c>
      <c r="I265">
        <v>79607</v>
      </c>
      <c r="J265" s="4" t="s">
        <v>56</v>
      </c>
      <c r="K265">
        <v>0</v>
      </c>
      <c r="L265">
        <v>0</v>
      </c>
      <c r="M265" t="str">
        <f>IF(OR(K265&gt;0, L265&gt;0), "Parent", "Not Parent")</f>
        <v>Not Parent</v>
      </c>
      <c r="N265" t="s">
        <v>243</v>
      </c>
      <c r="O265" s="8">
        <v>41916</v>
      </c>
      <c r="P265" s="9">
        <f>O265-N265</f>
        <v>531</v>
      </c>
      <c r="Q265">
        <v>37</v>
      </c>
      <c r="R265" s="9">
        <f>P265-Q265</f>
        <v>494</v>
      </c>
      <c r="S265" s="8">
        <f>O265-R265</f>
        <v>41422</v>
      </c>
      <c r="T265">
        <v>450</v>
      </c>
      <c r="U265">
        <v>133</v>
      </c>
      <c r="V265">
        <v>951</v>
      </c>
      <c r="W265">
        <v>173</v>
      </c>
      <c r="X265">
        <v>0</v>
      </c>
      <c r="Y265">
        <v>216</v>
      </c>
      <c r="Z265">
        <v>1923</v>
      </c>
      <c r="AA265">
        <f>Z265/P265</f>
        <v>3.6214689265536721</v>
      </c>
      <c r="AB265" s="11" t="s">
        <v>232</v>
      </c>
      <c r="AC265" t="s">
        <v>59</v>
      </c>
      <c r="AD265">
        <v>1</v>
      </c>
      <c r="AE265" t="str">
        <f>IF(AD265&gt;3, "Prefers Discount", "Discount Indifferent")</f>
        <v>Discount Indifferent</v>
      </c>
      <c r="AF265">
        <v>6</v>
      </c>
      <c r="AG265">
        <v>3</v>
      </c>
      <c r="AH265">
        <v>6</v>
      </c>
      <c r="AI265" t="str">
        <f>INDEX($AF$1:$AH$1,MATCH(MAX(AF265:AH265),AF265:AH265,0))</f>
        <v>Store_Orders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f>SUM(AK265:AO265)</f>
        <v>0</v>
      </c>
      <c r="AQ265" t="s">
        <v>67</v>
      </c>
      <c r="AR265">
        <v>1</v>
      </c>
      <c r="AS265" t="str">
        <f>IF(OR(AK265&gt;0, AL265&gt;0, AM265&gt;0, AN265&gt;0, AO265&gt;0), "Converted", "Not Converted")</f>
        <v>Not Converted</v>
      </c>
      <c r="AT265">
        <v>0</v>
      </c>
      <c r="AU265">
        <v>3</v>
      </c>
      <c r="AV265">
        <v>11</v>
      </c>
      <c r="AW265">
        <f>IF(Z265&gt;607, 4, 0)</f>
        <v>4</v>
      </c>
      <c r="AX265">
        <f>IF(AA265&gt;0.1497, 3, 0)</f>
        <v>3</v>
      </c>
      <c r="AY265">
        <f>IF(P265&gt;4031, 2, 0)</f>
        <v>0</v>
      </c>
      <c r="AZ265">
        <f>IF(H265&gt;51934.91, 1, 0)</f>
        <v>1</v>
      </c>
      <c r="BA265">
        <f>SUM(AW265:AZ265)</f>
        <v>8</v>
      </c>
      <c r="BB265" t="str">
        <f>VLOOKUP(BA265,'Standard Deviations'!$L$1:$M$11,2,TRUE)</f>
        <v>Platinum</v>
      </c>
    </row>
    <row r="266" spans="1:54">
      <c r="A266">
        <v>1232</v>
      </c>
      <c r="B266">
        <v>1982</v>
      </c>
      <c r="C266">
        <f>2024-B266</f>
        <v>42</v>
      </c>
      <c r="D266" t="str">
        <f>VLOOKUP(B266,Reference!$A$1:$B$125, 2)</f>
        <v>Millennials</v>
      </c>
      <c r="E266" t="s">
        <v>68</v>
      </c>
      <c r="F266" t="str">
        <f>IF(E266="High School", "No College", "College")</f>
        <v>College</v>
      </c>
      <c r="G266" t="s">
        <v>65</v>
      </c>
      <c r="H266">
        <v>70038</v>
      </c>
      <c r="I266">
        <v>70038</v>
      </c>
      <c r="J266" s="4" t="s">
        <v>61</v>
      </c>
      <c r="K266">
        <v>0</v>
      </c>
      <c r="L266">
        <v>0</v>
      </c>
      <c r="M266" t="str">
        <f>IF(OR(K266&gt;0, L266&gt;0), "Parent", "Not Parent")</f>
        <v>Not Parent</v>
      </c>
      <c r="N266" t="s">
        <v>125</v>
      </c>
      <c r="O266" s="8">
        <v>41916</v>
      </c>
      <c r="P266" s="9">
        <f>O266-N266</f>
        <v>344</v>
      </c>
      <c r="Q266">
        <v>54</v>
      </c>
      <c r="R266" s="9">
        <f>P266-Q266</f>
        <v>290</v>
      </c>
      <c r="S266" s="8">
        <f>O266-R266</f>
        <v>41626</v>
      </c>
      <c r="T266">
        <v>587</v>
      </c>
      <c r="U266">
        <v>54</v>
      </c>
      <c r="V266">
        <v>348</v>
      </c>
      <c r="W266">
        <v>71</v>
      </c>
      <c r="X266">
        <v>54</v>
      </c>
      <c r="Y266">
        <v>130</v>
      </c>
      <c r="Z266">
        <v>1244</v>
      </c>
      <c r="AA266">
        <f>Z266/P266</f>
        <v>3.6162790697674421</v>
      </c>
      <c r="AB266" s="14" t="s">
        <v>232</v>
      </c>
      <c r="AC266" s="13" t="s">
        <v>63</v>
      </c>
      <c r="AD266">
        <v>1</v>
      </c>
      <c r="AE266" t="str">
        <f>IF(AD266&gt;3, "Prefers Discount", "Discount Indifferent")</f>
        <v>Discount Indifferent</v>
      </c>
      <c r="AF266">
        <v>8</v>
      </c>
      <c r="AG266">
        <v>4</v>
      </c>
      <c r="AH266">
        <v>4</v>
      </c>
      <c r="AI266" t="str">
        <f>INDEX($AF$1:$AH$1,MATCH(MAX(AF266:AH266),AF266:AH266,0))</f>
        <v>Store_Orders</v>
      </c>
      <c r="AJ266">
        <v>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f>SUM(AK266:AO266)</f>
        <v>0</v>
      </c>
      <c r="AQ266" t="s">
        <v>67</v>
      </c>
      <c r="AR266">
        <v>0</v>
      </c>
      <c r="AS266" t="str">
        <f>IF(OR(AK266&gt;0, AL266&gt;0, AM266&gt;0, AN266&gt;0, AO266&gt;0), "Converted", "Not Converted")</f>
        <v>Not Converted</v>
      </c>
      <c r="AT266">
        <v>0</v>
      </c>
      <c r="AU266">
        <v>3</v>
      </c>
      <c r="AV266">
        <v>11</v>
      </c>
      <c r="AW266">
        <f>IF(Z266&gt;607, 4, 0)</f>
        <v>4</v>
      </c>
      <c r="AX266">
        <f>IF(AA266&gt;0.1497, 3, 0)</f>
        <v>3</v>
      </c>
      <c r="AY266">
        <f>IF(P266&gt;4031, 2, 0)</f>
        <v>0</v>
      </c>
      <c r="AZ266">
        <f>IF(H266&gt;51934.91, 1, 0)</f>
        <v>1</v>
      </c>
      <c r="BA266">
        <f>SUM(AW266:AZ266)</f>
        <v>8</v>
      </c>
      <c r="BB266" t="str">
        <f>VLOOKUP(BA266,'Standard Deviations'!$L$1:$M$11,2,TRUE)</f>
        <v>Platinum</v>
      </c>
    </row>
    <row r="267" spans="1:54">
      <c r="A267">
        <v>2345</v>
      </c>
      <c r="B267">
        <v>1982</v>
      </c>
      <c r="C267">
        <f>2024-B267</f>
        <v>42</v>
      </c>
      <c r="D267" t="str">
        <f>VLOOKUP(B267,Reference!$A$1:$B$125, 2)</f>
        <v>Millennials</v>
      </c>
      <c r="E267" t="s">
        <v>68</v>
      </c>
      <c r="F267" t="str">
        <f>IF(E267="High School", "No College", "College")</f>
        <v>College</v>
      </c>
      <c r="G267" t="s">
        <v>65</v>
      </c>
      <c r="H267">
        <v>70038</v>
      </c>
      <c r="I267">
        <v>70038</v>
      </c>
      <c r="J267" s="4" t="s">
        <v>61</v>
      </c>
      <c r="K267">
        <v>0</v>
      </c>
      <c r="L267">
        <v>0</v>
      </c>
      <c r="M267" t="str">
        <f>IF(OR(K267&gt;0, L267&gt;0), "Parent", "Not Parent")</f>
        <v>Not Parent</v>
      </c>
      <c r="N267" t="s">
        <v>125</v>
      </c>
      <c r="O267" s="8">
        <v>41916</v>
      </c>
      <c r="P267" s="9">
        <f>O267-N267</f>
        <v>344</v>
      </c>
      <c r="Q267">
        <v>54</v>
      </c>
      <c r="R267" s="9">
        <f>P267-Q267</f>
        <v>290</v>
      </c>
      <c r="S267" s="8">
        <f>O267-R267</f>
        <v>41626</v>
      </c>
      <c r="T267">
        <v>587</v>
      </c>
      <c r="U267">
        <v>54</v>
      </c>
      <c r="V267">
        <v>348</v>
      </c>
      <c r="W267">
        <v>71</v>
      </c>
      <c r="X267">
        <v>54</v>
      </c>
      <c r="Y267">
        <v>130</v>
      </c>
      <c r="Z267">
        <v>1244</v>
      </c>
      <c r="AA267">
        <f>Z267/P267</f>
        <v>3.6162790697674421</v>
      </c>
      <c r="AB267" s="14" t="s">
        <v>232</v>
      </c>
      <c r="AC267" s="13" t="s">
        <v>63</v>
      </c>
      <c r="AD267">
        <v>1</v>
      </c>
      <c r="AE267" t="str">
        <f>IF(AD267&gt;3, "Prefers Discount", "Discount Indifferent")</f>
        <v>Discount Indifferent</v>
      </c>
      <c r="AF267">
        <v>8</v>
      </c>
      <c r="AG267">
        <v>4</v>
      </c>
      <c r="AH267">
        <v>4</v>
      </c>
      <c r="AI267" t="str">
        <f>INDEX($AF$1:$AH$1,MATCH(MAX(AF267:AH267),AF267:AH267,0))</f>
        <v>Store_Orders</v>
      </c>
      <c r="AJ267">
        <v>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f>SUM(AK267:AO267)</f>
        <v>0</v>
      </c>
      <c r="AQ267" t="s">
        <v>67</v>
      </c>
      <c r="AR267">
        <v>0</v>
      </c>
      <c r="AS267" t="str">
        <f>IF(OR(AK267&gt;0, AL267&gt;0, AM267&gt;0, AN267&gt;0, AO267&gt;0), "Converted", "Not Converted")</f>
        <v>Not Converted</v>
      </c>
      <c r="AT267">
        <v>0</v>
      </c>
      <c r="AU267">
        <v>3</v>
      </c>
      <c r="AV267">
        <v>11</v>
      </c>
      <c r="AW267">
        <f>IF(Z267&gt;607, 4, 0)</f>
        <v>4</v>
      </c>
      <c r="AX267">
        <f>IF(AA267&gt;0.1497, 3, 0)</f>
        <v>3</v>
      </c>
      <c r="AY267">
        <f>IF(P267&gt;4031, 2, 0)</f>
        <v>0</v>
      </c>
      <c r="AZ267">
        <f>IF(H267&gt;51934.91, 1, 0)</f>
        <v>1</v>
      </c>
      <c r="BA267">
        <f>SUM(AW267:AZ267)</f>
        <v>8</v>
      </c>
      <c r="BB267" t="str">
        <f>VLOOKUP(BA267,'Standard Deviations'!$L$1:$M$11,2,TRUE)</f>
        <v>Platinum</v>
      </c>
    </row>
    <row r="268" spans="1:54" hidden="1">
      <c r="A268">
        <v>5080</v>
      </c>
      <c r="B268">
        <v>1993</v>
      </c>
      <c r="C268">
        <f>2024-B268</f>
        <v>31</v>
      </c>
      <c r="D268" t="str">
        <f>VLOOKUP(B268,Reference!$A$1:$B$125, 2)</f>
        <v>Millennials</v>
      </c>
      <c r="E268" t="s">
        <v>54</v>
      </c>
      <c r="F268" t="str">
        <f>IF(E268="High School", "No College", "College")</f>
        <v>College</v>
      </c>
      <c r="G268" t="s">
        <v>60</v>
      </c>
      <c r="H268">
        <v>70515</v>
      </c>
      <c r="I268">
        <v>70515</v>
      </c>
      <c r="J268" s="4" t="s">
        <v>61</v>
      </c>
      <c r="K268">
        <v>0</v>
      </c>
      <c r="L268">
        <v>0</v>
      </c>
      <c r="M268" t="str">
        <f>IF(OR(K268&gt;0, L268&gt;0), "Parent", "Not Parent")</f>
        <v>Not Parent</v>
      </c>
      <c r="N268" t="s">
        <v>244</v>
      </c>
      <c r="O268" s="8">
        <v>41916</v>
      </c>
      <c r="P268" s="9">
        <f>O268-N268</f>
        <v>348</v>
      </c>
      <c r="Q268">
        <v>12</v>
      </c>
      <c r="R268" s="9">
        <f>P268-Q268</f>
        <v>336</v>
      </c>
      <c r="S268" s="8">
        <f>O268-R268</f>
        <v>41580</v>
      </c>
      <c r="T268">
        <v>420</v>
      </c>
      <c r="U268">
        <v>0</v>
      </c>
      <c r="V268">
        <v>452</v>
      </c>
      <c r="W268">
        <v>182</v>
      </c>
      <c r="X268">
        <v>64</v>
      </c>
      <c r="Y268">
        <v>140</v>
      </c>
      <c r="Z268">
        <v>1258</v>
      </c>
      <c r="AA268">
        <f>Z268/P268</f>
        <v>3.6149425287356323</v>
      </c>
      <c r="AB268" s="11" t="s">
        <v>232</v>
      </c>
      <c r="AC268" t="s">
        <v>59</v>
      </c>
      <c r="AD268">
        <v>1</v>
      </c>
      <c r="AE268" t="str">
        <f>IF(AD268&gt;3, "Prefers Discount", "Discount Indifferent")</f>
        <v>Discount Indifferent</v>
      </c>
      <c r="AF268">
        <v>4</v>
      </c>
      <c r="AG268">
        <v>6</v>
      </c>
      <c r="AH268">
        <v>6</v>
      </c>
      <c r="AI268" t="str">
        <f>INDEX($AF$1:$AH$1,MATCH(MAX(AF268:AH268),AF268:AH268,0))</f>
        <v>Web_Orders</v>
      </c>
      <c r="AJ268">
        <v>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f>SUM(AK268:AO268)</f>
        <v>0</v>
      </c>
      <c r="AQ268" t="s">
        <v>67</v>
      </c>
      <c r="AR268">
        <v>1</v>
      </c>
      <c r="AS268" t="str">
        <f>IF(OR(AK268&gt;0, AL268&gt;0, AM268&gt;0, AN268&gt;0, AO268&gt;0), "Converted", "Not Converted")</f>
        <v>Not Converted</v>
      </c>
      <c r="AT268">
        <v>0</v>
      </c>
      <c r="AU268">
        <v>3</v>
      </c>
      <c r="AV268">
        <v>11</v>
      </c>
      <c r="AW268">
        <f>IF(Z268&gt;607, 4, 0)</f>
        <v>4</v>
      </c>
      <c r="AX268">
        <f>IF(AA268&gt;0.1497, 3, 0)</f>
        <v>3</v>
      </c>
      <c r="AY268">
        <f>IF(P268&gt;4031, 2, 0)</f>
        <v>0</v>
      </c>
      <c r="AZ268">
        <f>IF(H268&gt;51934.91, 1, 0)</f>
        <v>1</v>
      </c>
      <c r="BA268">
        <f>SUM(AW268:AZ268)</f>
        <v>8</v>
      </c>
      <c r="BB268" t="str">
        <f>VLOOKUP(BA268,'Standard Deviations'!$L$1:$M$11,2,TRUE)</f>
        <v>Platinum</v>
      </c>
    </row>
    <row r="269" spans="1:54">
      <c r="A269">
        <v>5796</v>
      </c>
      <c r="B269">
        <v>1963</v>
      </c>
      <c r="C269">
        <f>2024-B269</f>
        <v>61</v>
      </c>
      <c r="D269" t="str">
        <f>VLOOKUP(B269,Reference!$A$1:$B$125, 2)</f>
        <v>Boomers</v>
      </c>
      <c r="E269" t="s">
        <v>54</v>
      </c>
      <c r="F269" t="str">
        <f>IF(E269="High School", "No College", "College")</f>
        <v>College</v>
      </c>
      <c r="G269" t="s">
        <v>55</v>
      </c>
      <c r="H269">
        <v>77437</v>
      </c>
      <c r="I269">
        <v>77437</v>
      </c>
      <c r="J269" s="4" t="s">
        <v>56</v>
      </c>
      <c r="K269">
        <v>0</v>
      </c>
      <c r="L269">
        <v>0</v>
      </c>
      <c r="M269" t="str">
        <f>IF(OR(K269&gt;0, L269&gt;0), "Parent", "Not Parent")</f>
        <v>Not Parent</v>
      </c>
      <c r="N269" t="s">
        <v>245</v>
      </c>
      <c r="O269" s="8">
        <v>41916</v>
      </c>
      <c r="P269" s="9">
        <f>O269-N269</f>
        <v>312</v>
      </c>
      <c r="Q269">
        <v>70</v>
      </c>
      <c r="R269" s="9">
        <f>P269-Q269</f>
        <v>242</v>
      </c>
      <c r="S269" s="8">
        <f>O269-R269</f>
        <v>41674</v>
      </c>
      <c r="T269">
        <v>560</v>
      </c>
      <c r="U269">
        <v>21</v>
      </c>
      <c r="V269">
        <v>442</v>
      </c>
      <c r="W269">
        <v>29</v>
      </c>
      <c r="X269">
        <v>44</v>
      </c>
      <c r="Y269">
        <v>29</v>
      </c>
      <c r="Z269">
        <v>1125</v>
      </c>
      <c r="AA269">
        <f>Z269/P269</f>
        <v>3.6057692307692308</v>
      </c>
      <c r="AB269" s="14" t="s">
        <v>232</v>
      </c>
      <c r="AC269" s="13" t="s">
        <v>63</v>
      </c>
      <c r="AD269">
        <v>1</v>
      </c>
      <c r="AE269" t="str">
        <f>IF(AD269&gt;3, "Prefers Discount", "Discount Indifferent")</f>
        <v>Discount Indifferent</v>
      </c>
      <c r="AF269">
        <v>13</v>
      </c>
      <c r="AG269">
        <v>4</v>
      </c>
      <c r="AH269">
        <v>5</v>
      </c>
      <c r="AI269" t="str">
        <f>INDEX($AF$1:$AH$1,MATCH(MAX(AF269:AH269),AF269:AH269,0))</f>
        <v>Store_Orders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f>SUM(AK269:AO269)</f>
        <v>1</v>
      </c>
      <c r="AQ269" t="str">
        <f>INDEX($AK$1:$AO$1,MATCH(MAX(AK269:AO269),AK269:AO269,0))</f>
        <v>Converted_on_Camp5</v>
      </c>
      <c r="AR269">
        <v>1</v>
      </c>
      <c r="AS269" t="str">
        <f>IF(OR(AK269&gt;0, AL269&gt;0, AM269&gt;0, AN269&gt;0, AO269&gt;0), "Converted", "Not Converted")</f>
        <v>Converted</v>
      </c>
      <c r="AT269">
        <v>0</v>
      </c>
      <c r="AU269">
        <v>3</v>
      </c>
      <c r="AV269">
        <v>11</v>
      </c>
      <c r="AW269">
        <f>IF(Z269&gt;607, 4, 0)</f>
        <v>4</v>
      </c>
      <c r="AX269">
        <f>IF(AA269&gt;0.1497, 3, 0)</f>
        <v>3</v>
      </c>
      <c r="AY269">
        <f>IF(P269&gt;4031, 2, 0)</f>
        <v>0</v>
      </c>
      <c r="AZ269">
        <f>IF(H269&gt;51934.91, 1, 0)</f>
        <v>1</v>
      </c>
      <c r="BA269">
        <f>SUM(AW269:AZ269)</f>
        <v>8</v>
      </c>
      <c r="BB269" t="str">
        <f>VLOOKUP(BA269,'Standard Deviations'!$L$1:$M$11,2,TRUE)</f>
        <v>Platinum</v>
      </c>
    </row>
    <row r="270" spans="1:54">
      <c r="A270">
        <v>697</v>
      </c>
      <c r="B270">
        <v>1969</v>
      </c>
      <c r="C270">
        <f>2024-B270</f>
        <v>55</v>
      </c>
      <c r="D270" t="str">
        <f>VLOOKUP(B270,Reference!$A$1:$B$125, 2)</f>
        <v>Gen X</v>
      </c>
      <c r="E270" t="s">
        <v>54</v>
      </c>
      <c r="F270" t="str">
        <f>IF(E270="High School", "No College", "College")</f>
        <v>College</v>
      </c>
      <c r="G270" t="s">
        <v>65</v>
      </c>
      <c r="H270">
        <v>74918</v>
      </c>
      <c r="I270">
        <v>74918</v>
      </c>
      <c r="J270" s="4" t="s">
        <v>56</v>
      </c>
      <c r="K270">
        <v>0</v>
      </c>
      <c r="L270">
        <v>0</v>
      </c>
      <c r="M270" t="str">
        <f>IF(OR(K270&gt;0, L270&gt;0), "Parent", "Not Parent")</f>
        <v>Not Parent</v>
      </c>
      <c r="N270" t="s">
        <v>246</v>
      </c>
      <c r="O270" s="8">
        <v>41916</v>
      </c>
      <c r="P270" s="9">
        <f>O270-N270</f>
        <v>571</v>
      </c>
      <c r="Q270">
        <v>78</v>
      </c>
      <c r="R270" s="9">
        <f>P270-Q270</f>
        <v>493</v>
      </c>
      <c r="S270" s="8">
        <f>O270-R270</f>
        <v>41423</v>
      </c>
      <c r="T270">
        <v>972</v>
      </c>
      <c r="U270">
        <v>59</v>
      </c>
      <c r="V270">
        <v>913</v>
      </c>
      <c r="W270">
        <v>25</v>
      </c>
      <c r="X270">
        <v>19</v>
      </c>
      <c r="Y270">
        <v>59</v>
      </c>
      <c r="Z270">
        <v>2047</v>
      </c>
      <c r="AA270">
        <f>Z270/P270</f>
        <v>3.584938704028021</v>
      </c>
      <c r="AB270" s="14" t="s">
        <v>232</v>
      </c>
      <c r="AC270" s="13" t="s">
        <v>63</v>
      </c>
      <c r="AD270">
        <v>1</v>
      </c>
      <c r="AE270" t="str">
        <f>IF(AD270&gt;3, "Prefers Discount", "Discount Indifferent")</f>
        <v>Discount Indifferent</v>
      </c>
      <c r="AF270">
        <v>6</v>
      </c>
      <c r="AG270">
        <v>5</v>
      </c>
      <c r="AH270">
        <v>9</v>
      </c>
      <c r="AI270" t="str">
        <f>INDEX($AF$1:$AH$1,MATCH(MAX(AF270:AH270),AF270:AH270,0))</f>
        <v>Catalog_Orders</v>
      </c>
      <c r="AJ270">
        <v>3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f>SUM(AK270:AO270)</f>
        <v>1</v>
      </c>
      <c r="AQ270" t="str">
        <f>INDEX($AK$1:$AO$1,MATCH(MAX(AK270:AO270),AK270:AO270,0))</f>
        <v>Converted_on_Camp5</v>
      </c>
      <c r="AR270">
        <v>1</v>
      </c>
      <c r="AS270" t="str">
        <f>IF(OR(AK270&gt;0, AL270&gt;0, AM270&gt;0, AN270&gt;0, AO270&gt;0), "Converted", "Not Converted")</f>
        <v>Converted</v>
      </c>
      <c r="AT270">
        <v>0</v>
      </c>
      <c r="AU270">
        <v>3</v>
      </c>
      <c r="AV270">
        <v>11</v>
      </c>
      <c r="AW270">
        <f>IF(Z270&gt;607, 4, 0)</f>
        <v>4</v>
      </c>
      <c r="AX270">
        <f>IF(AA270&gt;0.1497, 3, 0)</f>
        <v>3</v>
      </c>
      <c r="AY270">
        <f>IF(P270&gt;4031, 2, 0)</f>
        <v>0</v>
      </c>
      <c r="AZ270">
        <f>IF(H270&gt;51934.91, 1, 0)</f>
        <v>1</v>
      </c>
      <c r="BA270">
        <f>SUM(AW270:AZ270)</f>
        <v>8</v>
      </c>
      <c r="BB270" t="str">
        <f>VLOOKUP(BA270,'Standard Deviations'!$L$1:$M$11,2,TRUE)</f>
        <v>Platinum</v>
      </c>
    </row>
    <row r="271" spans="1:54">
      <c r="A271">
        <v>5278</v>
      </c>
      <c r="B271">
        <v>1964</v>
      </c>
      <c r="C271">
        <f>2024-B271</f>
        <v>60</v>
      </c>
      <c r="D271" t="str">
        <f>VLOOKUP(B271,Reference!$A$1:$B$125, 2)</f>
        <v>Boomers</v>
      </c>
      <c r="E271" t="s">
        <v>54</v>
      </c>
      <c r="F271" t="str">
        <f>IF(E271="High School", "No College", "College")</f>
        <v>College</v>
      </c>
      <c r="G271" t="s">
        <v>55</v>
      </c>
      <c r="H271">
        <v>82224</v>
      </c>
      <c r="I271">
        <v>82224</v>
      </c>
      <c r="J271" s="4" t="s">
        <v>56</v>
      </c>
      <c r="K271">
        <v>0</v>
      </c>
      <c r="L271">
        <v>0</v>
      </c>
      <c r="M271" t="str">
        <f>IF(OR(K271&gt;0, L271&gt;0), "Parent", "Not Parent")</f>
        <v>Not Parent</v>
      </c>
      <c r="N271" t="s">
        <v>174</v>
      </c>
      <c r="O271" s="8">
        <v>41916</v>
      </c>
      <c r="P271" s="9">
        <f>O271-N271</f>
        <v>252</v>
      </c>
      <c r="Q271">
        <v>83</v>
      </c>
      <c r="R271" s="9">
        <f>P271-Q271</f>
        <v>169</v>
      </c>
      <c r="S271" s="8">
        <f>O271-R271</f>
        <v>41747</v>
      </c>
      <c r="T271">
        <v>307</v>
      </c>
      <c r="U271">
        <v>26</v>
      </c>
      <c r="V271">
        <v>360</v>
      </c>
      <c r="W271">
        <v>138</v>
      </c>
      <c r="X271">
        <v>31</v>
      </c>
      <c r="Y271">
        <v>40</v>
      </c>
      <c r="Z271">
        <v>902</v>
      </c>
      <c r="AA271">
        <f>Z271/P271</f>
        <v>3.5793650793650795</v>
      </c>
      <c r="AB271" s="14" t="s">
        <v>232</v>
      </c>
      <c r="AC271" s="13" t="s">
        <v>63</v>
      </c>
      <c r="AD271">
        <v>1</v>
      </c>
      <c r="AE271" t="str">
        <f>IF(AD271&gt;3, "Prefers Discount", "Discount Indifferent")</f>
        <v>Discount Indifferent</v>
      </c>
      <c r="AF271">
        <v>5</v>
      </c>
      <c r="AG271">
        <v>6</v>
      </c>
      <c r="AH271">
        <v>9</v>
      </c>
      <c r="AI271" t="str">
        <f>INDEX($AF$1:$AH$1,MATCH(MAX(AF271:AH271),AF271:AH271,0))</f>
        <v>Catalog_Orders</v>
      </c>
      <c r="AJ271">
        <v>3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f>SUM(AK271:AO271)</f>
        <v>1</v>
      </c>
      <c r="AQ271" t="str">
        <f>INDEX($AK$1:$AO$1,MATCH(MAX(AK271:AO271),AK271:AO271,0))</f>
        <v>Converted_on_Camp1</v>
      </c>
      <c r="AR271">
        <v>1</v>
      </c>
      <c r="AS271" t="str">
        <f>IF(OR(AK271&gt;0, AL271&gt;0, AM271&gt;0, AN271&gt;0, AO271&gt;0), "Converted", "Not Converted")</f>
        <v>Converted</v>
      </c>
      <c r="AT271">
        <v>0</v>
      </c>
      <c r="AU271">
        <v>3</v>
      </c>
      <c r="AV271">
        <v>11</v>
      </c>
      <c r="AW271">
        <f>IF(Z271&gt;607, 4, 0)</f>
        <v>4</v>
      </c>
      <c r="AX271">
        <f>IF(AA271&gt;0.1497, 3, 0)</f>
        <v>3</v>
      </c>
      <c r="AY271">
        <f>IF(P271&gt;4031, 2, 0)</f>
        <v>0</v>
      </c>
      <c r="AZ271">
        <f>IF(H271&gt;51934.91, 1, 0)</f>
        <v>1</v>
      </c>
      <c r="BA271">
        <f>SUM(AW271:AZ271)</f>
        <v>8</v>
      </c>
      <c r="BB271" t="str">
        <f>VLOOKUP(BA271,'Standard Deviations'!$L$1:$M$11,2,TRUE)</f>
        <v>Platinum</v>
      </c>
    </row>
    <row r="272" spans="1:54">
      <c r="A272">
        <v>3426</v>
      </c>
      <c r="B272">
        <v>1975</v>
      </c>
      <c r="C272">
        <f>2024-B272</f>
        <v>49</v>
      </c>
      <c r="D272" t="str">
        <f>VLOOKUP(B272,Reference!$A$1:$B$125, 2)</f>
        <v>Gen X</v>
      </c>
      <c r="E272" t="s">
        <v>54</v>
      </c>
      <c r="F272" t="str">
        <f>IF(E272="High School", "No College", "College")</f>
        <v>College</v>
      </c>
      <c r="G272" t="s">
        <v>71</v>
      </c>
      <c r="H272">
        <v>70300</v>
      </c>
      <c r="I272">
        <v>70300</v>
      </c>
      <c r="J272" s="4" t="s">
        <v>61</v>
      </c>
      <c r="K272">
        <v>1</v>
      </c>
      <c r="L272">
        <v>0</v>
      </c>
      <c r="M272" t="str">
        <f>IF(OR(K272&gt;0, L272&gt;0), "Parent", "Not Parent")</f>
        <v>Parent</v>
      </c>
      <c r="N272" t="s">
        <v>247</v>
      </c>
      <c r="O272" s="8">
        <v>41916</v>
      </c>
      <c r="P272" s="9">
        <f>O272-N272</f>
        <v>446</v>
      </c>
      <c r="Q272">
        <v>89</v>
      </c>
      <c r="R272" s="9">
        <f>P272-Q272</f>
        <v>357</v>
      </c>
      <c r="S272" s="8">
        <f>O272-R272</f>
        <v>41559</v>
      </c>
      <c r="T272">
        <v>1045</v>
      </c>
      <c r="U272">
        <v>61</v>
      </c>
      <c r="V272">
        <v>338</v>
      </c>
      <c r="W272">
        <v>60</v>
      </c>
      <c r="X272">
        <v>46</v>
      </c>
      <c r="Y272">
        <v>46</v>
      </c>
      <c r="Z272">
        <v>1596</v>
      </c>
      <c r="AA272">
        <f>Z272/P272</f>
        <v>3.5784753363228701</v>
      </c>
      <c r="AB272" s="14" t="s">
        <v>232</v>
      </c>
      <c r="AC272" s="13" t="s">
        <v>63</v>
      </c>
      <c r="AD272">
        <v>3</v>
      </c>
      <c r="AE272" t="str">
        <f>IF(AD272&gt;3, "Prefers Discount", "Discount Indifferent")</f>
        <v>Discount Indifferent</v>
      </c>
      <c r="AF272">
        <v>13</v>
      </c>
      <c r="AG272">
        <v>5</v>
      </c>
      <c r="AH272">
        <v>5</v>
      </c>
      <c r="AI272" t="str">
        <f>INDEX($AF$1:$AH$1,MATCH(MAX(AF272:AH272),AF272:AH272,0))</f>
        <v>Store_Orders</v>
      </c>
      <c r="AJ272">
        <v>8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f>SUM(AK272:AO272)</f>
        <v>0</v>
      </c>
      <c r="AQ272" t="s">
        <v>67</v>
      </c>
      <c r="AR272">
        <v>0</v>
      </c>
      <c r="AS272" t="str">
        <f>IF(OR(AK272&gt;0, AL272&gt;0, AM272&gt;0, AN272&gt;0, AO272&gt;0), "Converted", "Not Converted")</f>
        <v>Not Converted</v>
      </c>
      <c r="AT272">
        <v>0</v>
      </c>
      <c r="AU272">
        <v>3</v>
      </c>
      <c r="AV272">
        <v>11</v>
      </c>
      <c r="AW272">
        <f>IF(Z272&gt;607, 4, 0)</f>
        <v>4</v>
      </c>
      <c r="AX272">
        <f>IF(AA272&gt;0.1497, 3, 0)</f>
        <v>3</v>
      </c>
      <c r="AY272">
        <f>IF(P272&gt;4031, 2, 0)</f>
        <v>0</v>
      </c>
      <c r="AZ272">
        <f>IF(H272&gt;51934.91, 1, 0)</f>
        <v>1</v>
      </c>
      <c r="BA272">
        <f>SUM(AW272:AZ272)</f>
        <v>8</v>
      </c>
      <c r="BB272" t="str">
        <f>VLOOKUP(BA272,'Standard Deviations'!$L$1:$M$11,2,TRUE)</f>
        <v>Platinum</v>
      </c>
    </row>
    <row r="273" spans="1:54" hidden="1">
      <c r="A273">
        <v>4137</v>
      </c>
      <c r="B273">
        <v>1948</v>
      </c>
      <c r="C273">
        <f>2024-B273</f>
        <v>76</v>
      </c>
      <c r="D273" t="str">
        <f>VLOOKUP(B273,Reference!$A$1:$B$125, 2)</f>
        <v>Boomers</v>
      </c>
      <c r="E273" t="s">
        <v>54</v>
      </c>
      <c r="F273" t="str">
        <f>IF(E273="High School", "No College", "College")</f>
        <v>College</v>
      </c>
      <c r="G273" t="s">
        <v>65</v>
      </c>
      <c r="H273">
        <v>70666</v>
      </c>
      <c r="I273">
        <v>70666</v>
      </c>
      <c r="J273" s="4" t="s">
        <v>61</v>
      </c>
      <c r="K273">
        <v>0</v>
      </c>
      <c r="L273">
        <v>0</v>
      </c>
      <c r="M273" t="str">
        <f>IF(OR(K273&gt;0, L273&gt;0), "Parent", "Not Parent")</f>
        <v>Not Parent</v>
      </c>
      <c r="N273" t="s">
        <v>248</v>
      </c>
      <c r="O273" s="8">
        <v>41916</v>
      </c>
      <c r="P273" s="9">
        <f>O273-N273</f>
        <v>302</v>
      </c>
      <c r="Q273">
        <v>29</v>
      </c>
      <c r="R273" s="9">
        <f>P273-Q273</f>
        <v>273</v>
      </c>
      <c r="S273" s="8">
        <f>O273-R273</f>
        <v>41643</v>
      </c>
      <c r="T273">
        <v>398</v>
      </c>
      <c r="U273">
        <v>40</v>
      </c>
      <c r="V273">
        <v>367</v>
      </c>
      <c r="W273">
        <v>119</v>
      </c>
      <c r="X273">
        <v>122</v>
      </c>
      <c r="Y273">
        <v>30</v>
      </c>
      <c r="Z273">
        <v>1076</v>
      </c>
      <c r="AA273">
        <f>Z273/P273</f>
        <v>3.5629139072847682</v>
      </c>
      <c r="AB273" s="11" t="s">
        <v>232</v>
      </c>
      <c r="AC273" t="s">
        <v>59</v>
      </c>
      <c r="AD273">
        <v>1</v>
      </c>
      <c r="AE273" t="str">
        <f>IF(AD273&gt;3, "Prefers Discount", "Discount Indifferent")</f>
        <v>Discount Indifferent</v>
      </c>
      <c r="AF273">
        <v>4</v>
      </c>
      <c r="AG273">
        <v>7</v>
      </c>
      <c r="AH273">
        <v>4</v>
      </c>
      <c r="AI273" t="str">
        <f>INDEX($AF$1:$AH$1,MATCH(MAX(AF273:AH273),AF273:AH273,0))</f>
        <v>Web_Orders</v>
      </c>
      <c r="AJ273">
        <v>4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f>SUM(AK273:AO273)</f>
        <v>0</v>
      </c>
      <c r="AQ273" t="s">
        <v>67</v>
      </c>
      <c r="AR273">
        <v>0</v>
      </c>
      <c r="AS273" t="str">
        <f>IF(OR(AK273&gt;0, AL273&gt;0, AM273&gt;0, AN273&gt;0, AO273&gt;0), "Converted", "Not Converted")</f>
        <v>Not Converted</v>
      </c>
      <c r="AT273">
        <v>0</v>
      </c>
      <c r="AU273">
        <v>3</v>
      </c>
      <c r="AV273">
        <v>11</v>
      </c>
      <c r="AW273">
        <f>IF(Z273&gt;607, 4, 0)</f>
        <v>4</v>
      </c>
      <c r="AX273">
        <f>IF(AA273&gt;0.1497, 3, 0)</f>
        <v>3</v>
      </c>
      <c r="AY273">
        <f>IF(P273&gt;4031, 2, 0)</f>
        <v>0</v>
      </c>
      <c r="AZ273">
        <f>IF(H273&gt;51934.91, 1, 0)</f>
        <v>1</v>
      </c>
      <c r="BA273">
        <f>SUM(AW273:AZ273)</f>
        <v>8</v>
      </c>
      <c r="BB273" t="str">
        <f>VLOOKUP(BA273,'Standard Deviations'!$L$1:$M$11,2,TRUE)</f>
        <v>Platinum</v>
      </c>
    </row>
    <row r="274" spans="1:54">
      <c r="A274">
        <v>7683</v>
      </c>
      <c r="B274">
        <v>1968</v>
      </c>
      <c r="C274">
        <f>2024-B274</f>
        <v>56</v>
      </c>
      <c r="D274" t="str">
        <f>VLOOKUP(B274,Reference!$A$1:$B$125, 2)</f>
        <v>Gen X</v>
      </c>
      <c r="E274" t="s">
        <v>64</v>
      </c>
      <c r="F274" t="str">
        <f>IF(E274="High School", "No College", "College")</f>
        <v>College</v>
      </c>
      <c r="G274" t="s">
        <v>55</v>
      </c>
      <c r="H274">
        <v>70777</v>
      </c>
      <c r="I274">
        <v>70777</v>
      </c>
      <c r="J274" s="4" t="s">
        <v>61</v>
      </c>
      <c r="K274">
        <v>0</v>
      </c>
      <c r="L274">
        <v>1</v>
      </c>
      <c r="M274" t="str">
        <f>IF(OR(K274&gt;0, L274&gt;0), "Parent", "Not Parent")</f>
        <v>Parent</v>
      </c>
      <c r="N274" t="s">
        <v>249</v>
      </c>
      <c r="O274" s="8">
        <v>41916</v>
      </c>
      <c r="P274" s="9">
        <f>O274-N274</f>
        <v>221</v>
      </c>
      <c r="Q274">
        <v>80</v>
      </c>
      <c r="R274" s="9">
        <f>P274-Q274</f>
        <v>141</v>
      </c>
      <c r="S274" s="8">
        <f>O274-R274</f>
        <v>41775</v>
      </c>
      <c r="T274">
        <v>554</v>
      </c>
      <c r="U274">
        <v>35</v>
      </c>
      <c r="V274">
        <v>113</v>
      </c>
      <c r="W274">
        <v>0</v>
      </c>
      <c r="X274">
        <v>7</v>
      </c>
      <c r="Y274">
        <v>78</v>
      </c>
      <c r="Z274">
        <v>787</v>
      </c>
      <c r="AA274">
        <f>Z274/P274</f>
        <v>3.5610859728506785</v>
      </c>
      <c r="AB274" s="14" t="s">
        <v>232</v>
      </c>
      <c r="AC274" s="13" t="s">
        <v>63</v>
      </c>
      <c r="AD274">
        <v>3</v>
      </c>
      <c r="AE274" t="str">
        <f>IF(AD274&gt;3, "Prefers Discount", "Discount Indifferent")</f>
        <v>Discount Indifferent</v>
      </c>
      <c r="AF274">
        <v>12</v>
      </c>
      <c r="AG274">
        <v>5</v>
      </c>
      <c r="AH274">
        <v>3</v>
      </c>
      <c r="AI274" t="str">
        <f>INDEX($AF$1:$AH$1,MATCH(MAX(AF274:AH274),AF274:AH274,0))</f>
        <v>Store_Orders</v>
      </c>
      <c r="AJ274">
        <v>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f>SUM(AK274:AO274)</f>
        <v>0</v>
      </c>
      <c r="AQ274" t="s">
        <v>67</v>
      </c>
      <c r="AR274">
        <v>0</v>
      </c>
      <c r="AS274" t="str">
        <f>IF(OR(AK274&gt;0, AL274&gt;0, AM274&gt;0, AN274&gt;0, AO274&gt;0), "Converted", "Not Converted")</f>
        <v>Not Converted</v>
      </c>
      <c r="AT274">
        <v>0</v>
      </c>
      <c r="AU274">
        <v>3</v>
      </c>
      <c r="AV274">
        <v>11</v>
      </c>
      <c r="AW274">
        <f>IF(Z274&gt;607, 4, 0)</f>
        <v>4</v>
      </c>
      <c r="AX274">
        <f>IF(AA274&gt;0.1497, 3, 0)</f>
        <v>3</v>
      </c>
      <c r="AY274">
        <f>IF(P274&gt;4031, 2, 0)</f>
        <v>0</v>
      </c>
      <c r="AZ274">
        <f>IF(H274&gt;51934.91, 1, 0)</f>
        <v>1</v>
      </c>
      <c r="BA274">
        <f>SUM(AW274:AZ274)</f>
        <v>8</v>
      </c>
      <c r="BB274" t="str">
        <f>VLOOKUP(BA274,'Standard Deviations'!$L$1:$M$11,2,TRUE)</f>
        <v>Platinum</v>
      </c>
    </row>
    <row r="275" spans="1:54">
      <c r="A275">
        <v>3979</v>
      </c>
      <c r="B275">
        <v>1983</v>
      </c>
      <c r="C275">
        <f>2024-B275</f>
        <v>41</v>
      </c>
      <c r="D275" t="str">
        <f>VLOOKUP(B275,Reference!$A$1:$B$125, 2)</f>
        <v>Millennials</v>
      </c>
      <c r="E275" t="s">
        <v>68</v>
      </c>
      <c r="F275" t="str">
        <f>IF(E275="High School", "No College", "College")</f>
        <v>College</v>
      </c>
      <c r="G275" t="s">
        <v>71</v>
      </c>
      <c r="H275">
        <v>90687</v>
      </c>
      <c r="I275">
        <v>90687</v>
      </c>
      <c r="J275" s="4" t="s">
        <v>56</v>
      </c>
      <c r="K275">
        <v>0</v>
      </c>
      <c r="L275">
        <v>0</v>
      </c>
      <c r="M275" t="str">
        <f>IF(OR(K275&gt;0, L275&gt;0), "Parent", "Not Parent")</f>
        <v>Not Parent</v>
      </c>
      <c r="N275" t="s">
        <v>224</v>
      </c>
      <c r="O275" s="8">
        <v>41916</v>
      </c>
      <c r="P275" s="9">
        <f>O275-N275</f>
        <v>500</v>
      </c>
      <c r="Q275">
        <v>98</v>
      </c>
      <c r="R275" s="9">
        <f>P275-Q275</f>
        <v>402</v>
      </c>
      <c r="S275" s="8">
        <f>O275-R275</f>
        <v>41514</v>
      </c>
      <c r="T275">
        <v>982</v>
      </c>
      <c r="U275">
        <v>17</v>
      </c>
      <c r="V275">
        <v>672</v>
      </c>
      <c r="W275">
        <v>23</v>
      </c>
      <c r="X275">
        <v>34</v>
      </c>
      <c r="Y275">
        <v>51</v>
      </c>
      <c r="Z275">
        <v>1779</v>
      </c>
      <c r="AA275">
        <f>Z275/P275</f>
        <v>3.5579999999999998</v>
      </c>
      <c r="AB275" s="14" t="s">
        <v>232</v>
      </c>
      <c r="AC275" s="13" t="s">
        <v>63</v>
      </c>
      <c r="AD275">
        <v>1</v>
      </c>
      <c r="AE275" t="str">
        <f>IF(AD275&gt;3, "Prefers Discount", "Discount Indifferent")</f>
        <v>Discount Indifferent</v>
      </c>
      <c r="AF275">
        <v>8</v>
      </c>
      <c r="AG275">
        <v>6</v>
      </c>
      <c r="AH275">
        <v>2</v>
      </c>
      <c r="AI275" t="str">
        <f>INDEX($AF$1:$AH$1,MATCH(MAX(AF275:AH275),AF275:AH275,0))</f>
        <v>Store_Orders</v>
      </c>
      <c r="AJ275">
        <v>2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f>SUM(AK275:AO275)</f>
        <v>1</v>
      </c>
      <c r="AQ275" t="str">
        <f>INDEX($AK$1:$AO$1,MATCH(MAX(AK275:AO275),AK275:AO275,0))</f>
        <v>Converted_on_Camp5</v>
      </c>
      <c r="AR275">
        <v>1</v>
      </c>
      <c r="AS275" t="str">
        <f>IF(OR(AK275&gt;0, AL275&gt;0, AM275&gt;0, AN275&gt;0, AO275&gt;0), "Converted", "Not Converted")</f>
        <v>Converted</v>
      </c>
      <c r="AT275">
        <v>0</v>
      </c>
      <c r="AU275">
        <v>3</v>
      </c>
      <c r="AV275">
        <v>11</v>
      </c>
      <c r="AW275">
        <f>IF(Z275&gt;607, 4, 0)</f>
        <v>4</v>
      </c>
      <c r="AX275">
        <f>IF(AA275&gt;0.1497, 3, 0)</f>
        <v>3</v>
      </c>
      <c r="AY275">
        <f>IF(P275&gt;4031, 2, 0)</f>
        <v>0</v>
      </c>
      <c r="AZ275">
        <f>IF(H275&gt;51934.91, 1, 0)</f>
        <v>1</v>
      </c>
      <c r="BA275">
        <f>SUM(AW275:AZ275)</f>
        <v>8</v>
      </c>
      <c r="BB275" t="str">
        <f>VLOOKUP(BA275,'Standard Deviations'!$L$1:$M$11,2,TRUE)</f>
        <v>Platinum</v>
      </c>
    </row>
    <row r="276" spans="1:54">
      <c r="A276">
        <v>701</v>
      </c>
      <c r="B276">
        <v>1971</v>
      </c>
      <c r="C276">
        <f>2024-B276</f>
        <v>53</v>
      </c>
      <c r="D276" t="str">
        <f>VLOOKUP(B276,Reference!$A$1:$B$125, 2)</f>
        <v>Gen X</v>
      </c>
      <c r="E276" t="s">
        <v>54</v>
      </c>
      <c r="F276" t="str">
        <f>IF(E276="High School", "No College", "College")</f>
        <v>College</v>
      </c>
      <c r="G276" t="s">
        <v>55</v>
      </c>
      <c r="H276">
        <v>73691</v>
      </c>
      <c r="I276">
        <v>73691</v>
      </c>
      <c r="J276" s="4" t="s">
        <v>61</v>
      </c>
      <c r="K276">
        <v>0</v>
      </c>
      <c r="L276">
        <v>1</v>
      </c>
      <c r="M276" t="str">
        <f>IF(OR(K276&gt;0, L276&gt;0), "Parent", "Not Parent")</f>
        <v>Parent</v>
      </c>
      <c r="N276" t="s">
        <v>250</v>
      </c>
      <c r="O276" s="8">
        <v>41916</v>
      </c>
      <c r="P276" s="9">
        <f>O276-N276</f>
        <v>332</v>
      </c>
      <c r="Q276">
        <v>58</v>
      </c>
      <c r="R276" s="9">
        <f>P276-Q276</f>
        <v>274</v>
      </c>
      <c r="S276" s="8">
        <f>O276-R276</f>
        <v>41642</v>
      </c>
      <c r="T276">
        <v>707</v>
      </c>
      <c r="U276">
        <v>21</v>
      </c>
      <c r="V276">
        <v>250</v>
      </c>
      <c r="W276">
        <v>85</v>
      </c>
      <c r="X276">
        <v>43</v>
      </c>
      <c r="Y276">
        <v>73</v>
      </c>
      <c r="Z276">
        <v>1179</v>
      </c>
      <c r="AA276">
        <f>Z276/P276</f>
        <v>3.5512048192771086</v>
      </c>
      <c r="AB276" s="14" t="s">
        <v>232</v>
      </c>
      <c r="AC276" s="13" t="s">
        <v>63</v>
      </c>
      <c r="AD276">
        <v>2</v>
      </c>
      <c r="AE276" t="str">
        <f>IF(AD276&gt;3, "Prefers Discount", "Discount Indifferent")</f>
        <v>Discount Indifferent</v>
      </c>
      <c r="AF276">
        <v>8</v>
      </c>
      <c r="AG276">
        <v>6</v>
      </c>
      <c r="AH276">
        <v>2</v>
      </c>
      <c r="AI276" t="str">
        <f>INDEX($AF$1:$AH$1,MATCH(MAX(AF276:AH276),AF276:AH276,0))</f>
        <v>Store_Orders</v>
      </c>
      <c r="AJ276">
        <v>2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f>SUM(AK276:AO276)</f>
        <v>1</v>
      </c>
      <c r="AQ276" t="str">
        <f>INDEX($AK$1:$AO$1,MATCH(MAX(AK276:AO276),AK276:AO276,0))</f>
        <v>Converted_on_Camp3</v>
      </c>
      <c r="AR276">
        <v>1</v>
      </c>
      <c r="AS276" t="str">
        <f>IF(OR(AK276&gt;0, AL276&gt;0, AM276&gt;0, AN276&gt;0, AO276&gt;0), "Converted", "Not Converted")</f>
        <v>Converted</v>
      </c>
      <c r="AT276">
        <v>0</v>
      </c>
      <c r="AU276">
        <v>3</v>
      </c>
      <c r="AV276">
        <v>11</v>
      </c>
      <c r="AW276">
        <f>IF(Z276&gt;607, 4, 0)</f>
        <v>4</v>
      </c>
      <c r="AX276">
        <f>IF(AA276&gt;0.1497, 3, 0)</f>
        <v>3</v>
      </c>
      <c r="AY276">
        <f>IF(P276&gt;4031, 2, 0)</f>
        <v>0</v>
      </c>
      <c r="AZ276">
        <f>IF(H276&gt;51934.91, 1, 0)</f>
        <v>1</v>
      </c>
      <c r="BA276">
        <f>SUM(AW276:AZ276)</f>
        <v>8</v>
      </c>
      <c r="BB276" t="str">
        <f>VLOOKUP(BA276,'Standard Deviations'!$L$1:$M$11,2,TRUE)</f>
        <v>Platinum</v>
      </c>
    </row>
    <row r="277" spans="1:54">
      <c r="A277">
        <v>10505</v>
      </c>
      <c r="B277">
        <v>1960</v>
      </c>
      <c r="C277">
        <f>2024-B277</f>
        <v>64</v>
      </c>
      <c r="D277" t="str">
        <f>VLOOKUP(B277,Reference!$A$1:$B$125, 2)</f>
        <v>Boomers</v>
      </c>
      <c r="E277" t="s">
        <v>64</v>
      </c>
      <c r="F277" t="str">
        <f>IF(E277="High School", "No College", "College")</f>
        <v>College</v>
      </c>
      <c r="G277" t="s">
        <v>65</v>
      </c>
      <c r="H277">
        <v>73113</v>
      </c>
      <c r="I277">
        <v>73113</v>
      </c>
      <c r="J277" s="4" t="s">
        <v>61</v>
      </c>
      <c r="K277">
        <v>0</v>
      </c>
      <c r="L277">
        <v>0</v>
      </c>
      <c r="M277" t="str">
        <f>IF(OR(K277&gt;0, L277&gt;0), "Parent", "Not Parent")</f>
        <v>Not Parent</v>
      </c>
      <c r="N277" t="s">
        <v>251</v>
      </c>
      <c r="O277" s="8">
        <v>41916</v>
      </c>
      <c r="P277" s="9">
        <f>O277-N277</f>
        <v>282</v>
      </c>
      <c r="Q277">
        <v>86</v>
      </c>
      <c r="R277" s="9">
        <f>P277-Q277</f>
        <v>196</v>
      </c>
      <c r="S277" s="8">
        <f>O277-R277</f>
        <v>41720</v>
      </c>
      <c r="T277">
        <v>741</v>
      </c>
      <c r="U277">
        <v>19</v>
      </c>
      <c r="V277">
        <v>154</v>
      </c>
      <c r="W277">
        <v>50</v>
      </c>
      <c r="X277">
        <v>9</v>
      </c>
      <c r="Y277">
        <v>28</v>
      </c>
      <c r="Z277">
        <v>1001</v>
      </c>
      <c r="AA277">
        <f>Z277/P277</f>
        <v>3.5496453900709222</v>
      </c>
      <c r="AB277" s="14" t="s">
        <v>232</v>
      </c>
      <c r="AC277" s="13" t="s">
        <v>63</v>
      </c>
      <c r="AD277">
        <v>1</v>
      </c>
      <c r="AE277" t="str">
        <f>IF(AD277&gt;3, "Prefers Discount", "Discount Indifferent")</f>
        <v>Discount Indifferent</v>
      </c>
      <c r="AF277">
        <v>7</v>
      </c>
      <c r="AG277">
        <v>3</v>
      </c>
      <c r="AH277">
        <v>4</v>
      </c>
      <c r="AI277" t="str">
        <f>INDEX($AF$1:$AH$1,MATCH(MAX(AF277:AH277),AF277:AH277,0))</f>
        <v>Store_Orders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f>SUM(AK277:AO277)</f>
        <v>0</v>
      </c>
      <c r="AQ277" t="s">
        <v>67</v>
      </c>
      <c r="AR277">
        <v>0</v>
      </c>
      <c r="AS277" t="str">
        <f>IF(OR(AK277&gt;0, AL277&gt;0, AM277&gt;0, AN277&gt;0, AO277&gt;0), "Converted", "Not Converted")</f>
        <v>Not Converted</v>
      </c>
      <c r="AT277">
        <v>0</v>
      </c>
      <c r="AU277">
        <v>3</v>
      </c>
      <c r="AV277">
        <v>11</v>
      </c>
      <c r="AW277">
        <f>IF(Z277&gt;607, 4, 0)</f>
        <v>4</v>
      </c>
      <c r="AX277">
        <f>IF(AA277&gt;0.1497, 3, 0)</f>
        <v>3</v>
      </c>
      <c r="AY277">
        <f>IF(P277&gt;4031, 2, 0)</f>
        <v>0</v>
      </c>
      <c r="AZ277">
        <f>IF(H277&gt;51934.91, 1, 0)</f>
        <v>1</v>
      </c>
      <c r="BA277">
        <f>SUM(AW277:AZ277)</f>
        <v>8</v>
      </c>
      <c r="BB277" t="str">
        <f>VLOOKUP(BA277,'Standard Deviations'!$L$1:$M$11,2,TRUE)</f>
        <v>Platinum</v>
      </c>
    </row>
    <row r="278" spans="1:54">
      <c r="A278">
        <v>5186</v>
      </c>
      <c r="B278">
        <v>1955</v>
      </c>
      <c r="C278">
        <f>2024-B278</f>
        <v>69</v>
      </c>
      <c r="D278" t="str">
        <f>VLOOKUP(B278,Reference!$A$1:$B$125, 2)</f>
        <v>Boomers</v>
      </c>
      <c r="E278" t="s">
        <v>68</v>
      </c>
      <c r="F278" t="str">
        <f>IF(E278="High School", "No College", "College")</f>
        <v>College</v>
      </c>
      <c r="G278" t="s">
        <v>55</v>
      </c>
      <c r="H278">
        <v>58482</v>
      </c>
      <c r="I278">
        <v>58482</v>
      </c>
      <c r="J278" s="4" t="s">
        <v>61</v>
      </c>
      <c r="K278">
        <v>0</v>
      </c>
      <c r="L278">
        <v>1</v>
      </c>
      <c r="M278" t="str">
        <f>IF(OR(K278&gt;0, L278&gt;0), "Parent", "Not Parent")</f>
        <v>Parent</v>
      </c>
      <c r="N278" t="s">
        <v>126</v>
      </c>
      <c r="O278" s="8">
        <v>41916</v>
      </c>
      <c r="P278" s="9">
        <f>O278-N278</f>
        <v>206</v>
      </c>
      <c r="Q278">
        <v>59</v>
      </c>
      <c r="R278" s="9">
        <f>P278-Q278</f>
        <v>147</v>
      </c>
      <c r="S278" s="8">
        <f>O278-R278</f>
        <v>41769</v>
      </c>
      <c r="T278">
        <v>576</v>
      </c>
      <c r="U278">
        <v>7</v>
      </c>
      <c r="V278">
        <v>115</v>
      </c>
      <c r="W278">
        <v>19</v>
      </c>
      <c r="X278">
        <v>7</v>
      </c>
      <c r="Y278">
        <v>7</v>
      </c>
      <c r="Z278">
        <v>731</v>
      </c>
      <c r="AA278">
        <f>Z278/P278</f>
        <v>3.5485436893203883</v>
      </c>
      <c r="AB278" s="14" t="s">
        <v>232</v>
      </c>
      <c r="AC278" s="13" t="s">
        <v>63</v>
      </c>
      <c r="AD278">
        <v>2</v>
      </c>
      <c r="AE278" t="str">
        <f>IF(AD278&gt;3, "Prefers Discount", "Discount Indifferent")</f>
        <v>Discount Indifferent</v>
      </c>
      <c r="AF278">
        <v>9</v>
      </c>
      <c r="AG278">
        <v>7</v>
      </c>
      <c r="AH278">
        <v>4</v>
      </c>
      <c r="AI278" t="str">
        <f>INDEX($AF$1:$AH$1,MATCH(MAX(AF278:AH278),AF278:AH278,0))</f>
        <v>Store_Orders</v>
      </c>
      <c r="AJ278">
        <v>6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f>SUM(AK278:AO278)</f>
        <v>1</v>
      </c>
      <c r="AQ278" t="str">
        <f>INDEX($AK$1:$AO$1,MATCH(MAX(AK278:AO278),AK278:AO278,0))</f>
        <v>Converted_on_Camp4</v>
      </c>
      <c r="AR278">
        <v>1</v>
      </c>
      <c r="AS278" t="str">
        <f>IF(OR(AK278&gt;0, AL278&gt;0, AM278&gt;0, AN278&gt;0, AO278&gt;0), "Converted", "Not Converted")</f>
        <v>Converted</v>
      </c>
      <c r="AT278">
        <v>0</v>
      </c>
      <c r="AU278">
        <v>3</v>
      </c>
      <c r="AV278">
        <v>11</v>
      </c>
      <c r="AW278">
        <f>IF(Z278&gt;607, 4, 0)</f>
        <v>4</v>
      </c>
      <c r="AX278">
        <f>IF(AA278&gt;0.1497, 3, 0)</f>
        <v>3</v>
      </c>
      <c r="AY278">
        <f>IF(P278&gt;4031, 2, 0)</f>
        <v>0</v>
      </c>
      <c r="AZ278">
        <f>IF(H278&gt;51934.91, 1, 0)</f>
        <v>1</v>
      </c>
      <c r="BA278">
        <f>SUM(AW278:AZ278)</f>
        <v>8</v>
      </c>
      <c r="BB278" t="str">
        <f>VLOOKUP(BA278,'Standard Deviations'!$L$1:$M$11,2,TRUE)</f>
        <v>Platinum</v>
      </c>
    </row>
    <row r="279" spans="1:54" hidden="1">
      <c r="A279">
        <v>1927</v>
      </c>
      <c r="B279">
        <v>1973</v>
      </c>
      <c r="C279">
        <f>2024-B279</f>
        <v>51</v>
      </c>
      <c r="D279" t="str">
        <f>VLOOKUP(B279,Reference!$A$1:$B$125, 2)</f>
        <v>Gen X</v>
      </c>
      <c r="E279" t="s">
        <v>74</v>
      </c>
      <c r="F279" t="str">
        <f>IF(E279="High School", "No College", "College")</f>
        <v>College</v>
      </c>
      <c r="G279" t="s">
        <v>65</v>
      </c>
      <c r="H279">
        <v>69401</v>
      </c>
      <c r="I279">
        <v>69401</v>
      </c>
      <c r="J279" s="4" t="s">
        <v>61</v>
      </c>
      <c r="K279">
        <v>0</v>
      </c>
      <c r="L279">
        <v>1</v>
      </c>
      <c r="M279" t="str">
        <f>IF(OR(K279&gt;0, L279&gt;0), "Parent", "Not Parent")</f>
        <v>Parent</v>
      </c>
      <c r="N279" t="s">
        <v>252</v>
      </c>
      <c r="O279" s="8">
        <v>41916</v>
      </c>
      <c r="P279" s="9">
        <f>O279-N279</f>
        <v>195</v>
      </c>
      <c r="Q279">
        <v>41</v>
      </c>
      <c r="R279" s="9">
        <f>P279-Q279</f>
        <v>154</v>
      </c>
      <c r="S279" s="8">
        <f>O279-R279</f>
        <v>41762</v>
      </c>
      <c r="T279">
        <v>399</v>
      </c>
      <c r="U279">
        <v>27</v>
      </c>
      <c r="V279">
        <v>159</v>
      </c>
      <c r="W279">
        <v>58</v>
      </c>
      <c r="X279">
        <v>8</v>
      </c>
      <c r="Y279">
        <v>39</v>
      </c>
      <c r="Z279">
        <v>690</v>
      </c>
      <c r="AA279">
        <f>Z279/P279</f>
        <v>3.5384615384615383</v>
      </c>
      <c r="AB279" s="11" t="s">
        <v>232</v>
      </c>
      <c r="AC279" t="s">
        <v>59</v>
      </c>
      <c r="AD279">
        <v>4</v>
      </c>
      <c r="AE279" t="str">
        <f>IF(AD279&gt;3, "Prefers Discount", "Discount Indifferent")</f>
        <v>Prefers Discount</v>
      </c>
      <c r="AF279">
        <v>5</v>
      </c>
      <c r="AG279">
        <v>4</v>
      </c>
      <c r="AH279">
        <v>4</v>
      </c>
      <c r="AI279" t="str">
        <f>INDEX($AF$1:$AH$1,MATCH(MAX(AF279:AH279),AF279:AH279,0))</f>
        <v>Store_Orders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f>SUM(AK279:AO279)</f>
        <v>0</v>
      </c>
      <c r="AQ279" t="s">
        <v>67</v>
      </c>
      <c r="AR279">
        <v>0</v>
      </c>
      <c r="AS279" t="str">
        <f>IF(OR(AK279&gt;0, AL279&gt;0, AM279&gt;0, AN279&gt;0, AO279&gt;0), "Converted", "Not Converted")</f>
        <v>Not Converted</v>
      </c>
      <c r="AT279">
        <v>0</v>
      </c>
      <c r="AU279">
        <v>3</v>
      </c>
      <c r="AV279">
        <v>11</v>
      </c>
      <c r="AW279">
        <f>IF(Z279&gt;607, 4, 0)</f>
        <v>4</v>
      </c>
      <c r="AX279">
        <f>IF(AA279&gt;0.1497, 3, 0)</f>
        <v>3</v>
      </c>
      <c r="AY279">
        <f>IF(P279&gt;4031, 2, 0)</f>
        <v>0</v>
      </c>
      <c r="AZ279">
        <f>IF(H279&gt;51934.91, 1, 0)</f>
        <v>1</v>
      </c>
      <c r="BA279">
        <f>SUM(AW279:AZ279)</f>
        <v>8</v>
      </c>
      <c r="BB279" t="str">
        <f>VLOOKUP(BA279,'Standard Deviations'!$L$1:$M$11,2,TRUE)</f>
        <v>Platinum</v>
      </c>
    </row>
    <row r="280" spans="1:54">
      <c r="A280">
        <v>7646</v>
      </c>
      <c r="B280">
        <v>1989</v>
      </c>
      <c r="C280">
        <f>2024-B280</f>
        <v>35</v>
      </c>
      <c r="D280" t="str">
        <f>VLOOKUP(B280,Reference!$A$1:$B$125, 2)</f>
        <v>Millennials</v>
      </c>
      <c r="E280" t="s">
        <v>54</v>
      </c>
      <c r="F280" t="str">
        <f>IF(E280="High School", "No College", "College")</f>
        <v>College</v>
      </c>
      <c r="G280" t="s">
        <v>60</v>
      </c>
      <c r="H280">
        <v>64449</v>
      </c>
      <c r="I280">
        <v>64449</v>
      </c>
      <c r="J280" s="4" t="s">
        <v>61</v>
      </c>
      <c r="K280">
        <v>1</v>
      </c>
      <c r="L280">
        <v>0</v>
      </c>
      <c r="M280" t="str">
        <f>IF(OR(K280&gt;0, L280&gt;0), "Parent", "Not Parent")</f>
        <v>Parent</v>
      </c>
      <c r="N280" t="s">
        <v>253</v>
      </c>
      <c r="O280" s="8">
        <v>41916</v>
      </c>
      <c r="P280" s="9">
        <f>O280-N280</f>
        <v>228</v>
      </c>
      <c r="Q280">
        <v>70</v>
      </c>
      <c r="R280" s="9">
        <f>P280-Q280</f>
        <v>158</v>
      </c>
      <c r="S280" s="8">
        <f>O280-R280</f>
        <v>41758</v>
      </c>
      <c r="T280">
        <v>218</v>
      </c>
      <c r="U280">
        <v>63</v>
      </c>
      <c r="V280">
        <v>282</v>
      </c>
      <c r="W280">
        <v>137</v>
      </c>
      <c r="X280">
        <v>35</v>
      </c>
      <c r="Y280">
        <v>70</v>
      </c>
      <c r="Z280">
        <v>805</v>
      </c>
      <c r="AA280">
        <f>Z280/P280</f>
        <v>3.5307017543859649</v>
      </c>
      <c r="AB280" s="14" t="s">
        <v>232</v>
      </c>
      <c r="AC280" s="13" t="s">
        <v>63</v>
      </c>
      <c r="AD280">
        <v>4</v>
      </c>
      <c r="AE280" t="str">
        <f>IF(AD280&gt;3, "Prefers Discount", "Discount Indifferent")</f>
        <v>Prefers Discount</v>
      </c>
      <c r="AF280">
        <v>12</v>
      </c>
      <c r="AG280">
        <v>5</v>
      </c>
      <c r="AH280">
        <v>3</v>
      </c>
      <c r="AI280" t="str">
        <f>INDEX($AF$1:$AH$1,MATCH(MAX(AF280:AH280),AF280:AH280,0))</f>
        <v>Store_Orders</v>
      </c>
      <c r="AJ280">
        <v>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f>SUM(AK280:AO280)</f>
        <v>0</v>
      </c>
      <c r="AQ280" t="s">
        <v>67</v>
      </c>
      <c r="AR280">
        <v>0</v>
      </c>
      <c r="AS280" t="str">
        <f>IF(OR(AK280&gt;0, AL280&gt;0, AM280&gt;0, AN280&gt;0, AO280&gt;0), "Converted", "Not Converted")</f>
        <v>Not Converted</v>
      </c>
      <c r="AT280">
        <v>0</v>
      </c>
      <c r="AU280">
        <v>3</v>
      </c>
      <c r="AV280">
        <v>11</v>
      </c>
      <c r="AW280">
        <f>IF(Z280&gt;607, 4, 0)</f>
        <v>4</v>
      </c>
      <c r="AX280">
        <f>IF(AA280&gt;0.1497, 3, 0)</f>
        <v>3</v>
      </c>
      <c r="AY280">
        <f>IF(P280&gt;4031, 2, 0)</f>
        <v>0</v>
      </c>
      <c r="AZ280">
        <f>IF(H280&gt;51934.91, 1, 0)</f>
        <v>1</v>
      </c>
      <c r="BA280">
        <f>SUM(AW280:AZ280)</f>
        <v>8</v>
      </c>
      <c r="BB280" t="str">
        <f>VLOOKUP(BA280,'Standard Deviations'!$L$1:$M$11,2,TRUE)</f>
        <v>Platinum</v>
      </c>
    </row>
    <row r="281" spans="1:54">
      <c r="A281">
        <v>3283</v>
      </c>
      <c r="B281">
        <v>1972</v>
      </c>
      <c r="C281">
        <f>2024-B281</f>
        <v>52</v>
      </c>
      <c r="D281" t="str">
        <f>VLOOKUP(B281,Reference!$A$1:$B$125, 2)</f>
        <v>Gen X</v>
      </c>
      <c r="E281" t="s">
        <v>74</v>
      </c>
      <c r="F281" t="str">
        <f>IF(E281="High School", "No College", "College")</f>
        <v>College</v>
      </c>
      <c r="G281" t="s">
        <v>55</v>
      </c>
      <c r="H281">
        <v>70932</v>
      </c>
      <c r="I281">
        <v>70932</v>
      </c>
      <c r="J281" s="4" t="s">
        <v>61</v>
      </c>
      <c r="K281">
        <v>0</v>
      </c>
      <c r="L281">
        <v>1</v>
      </c>
      <c r="M281" t="str">
        <f>IF(OR(K281&gt;0, L281&gt;0), "Parent", "Not Parent")</f>
        <v>Parent</v>
      </c>
      <c r="N281" t="s">
        <v>254</v>
      </c>
      <c r="O281" s="8">
        <v>41916</v>
      </c>
      <c r="P281" s="9">
        <f>O281-N281</f>
        <v>258</v>
      </c>
      <c r="Q281">
        <v>57</v>
      </c>
      <c r="R281" s="9">
        <f>P281-Q281</f>
        <v>201</v>
      </c>
      <c r="S281" s="8">
        <f>O281-R281</f>
        <v>41715</v>
      </c>
      <c r="T281">
        <v>200</v>
      </c>
      <c r="U281">
        <v>193</v>
      </c>
      <c r="V281">
        <v>100</v>
      </c>
      <c r="W281">
        <v>46</v>
      </c>
      <c r="X281">
        <v>185</v>
      </c>
      <c r="Y281">
        <v>185</v>
      </c>
      <c r="Z281">
        <v>909</v>
      </c>
      <c r="AA281">
        <f>Z281/P281</f>
        <v>3.5232558139534884</v>
      </c>
      <c r="AB281" s="14" t="s">
        <v>232</v>
      </c>
      <c r="AC281" s="13" t="s">
        <v>63</v>
      </c>
      <c r="AD281">
        <v>2</v>
      </c>
      <c r="AE281" t="str">
        <f>IF(AD281&gt;3, "Prefers Discount", "Discount Indifferent")</f>
        <v>Discount Indifferent</v>
      </c>
      <c r="AF281">
        <v>12</v>
      </c>
      <c r="AG281">
        <v>6</v>
      </c>
      <c r="AH281">
        <v>2</v>
      </c>
      <c r="AI281" t="str">
        <f>INDEX($AF$1:$AH$1,MATCH(MAX(AF281:AH281),AF281:AH281,0))</f>
        <v>Store_Orders</v>
      </c>
      <c r="AJ281">
        <v>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f>SUM(AK281:AO281)</f>
        <v>0</v>
      </c>
      <c r="AQ281" t="s">
        <v>67</v>
      </c>
      <c r="AR281">
        <v>0</v>
      </c>
      <c r="AS281" t="str">
        <f>IF(OR(AK281&gt;0, AL281&gt;0, AM281&gt;0, AN281&gt;0, AO281&gt;0), "Converted", "Not Converted")</f>
        <v>Not Converted</v>
      </c>
      <c r="AT281">
        <v>0</v>
      </c>
      <c r="AU281">
        <v>3</v>
      </c>
      <c r="AV281">
        <v>11</v>
      </c>
      <c r="AW281">
        <f>IF(Z281&gt;607, 4, 0)</f>
        <v>4</v>
      </c>
      <c r="AX281">
        <f>IF(AA281&gt;0.1497, 3, 0)</f>
        <v>3</v>
      </c>
      <c r="AY281">
        <f>IF(P281&gt;4031, 2, 0)</f>
        <v>0</v>
      </c>
      <c r="AZ281">
        <f>IF(H281&gt;51934.91, 1, 0)</f>
        <v>1</v>
      </c>
      <c r="BA281">
        <f>SUM(AW281:AZ281)</f>
        <v>8</v>
      </c>
      <c r="BB281" t="str">
        <f>VLOOKUP(BA281,'Standard Deviations'!$L$1:$M$11,2,TRUE)</f>
        <v>Platinum</v>
      </c>
    </row>
    <row r="282" spans="1:54" hidden="1">
      <c r="A282">
        <v>535</v>
      </c>
      <c r="B282">
        <v>1987</v>
      </c>
      <c r="C282">
        <f>2024-B282</f>
        <v>37</v>
      </c>
      <c r="D282" t="str">
        <f>VLOOKUP(B282,Reference!$A$1:$B$125, 2)</f>
        <v>Millennials</v>
      </c>
      <c r="E282" t="s">
        <v>54</v>
      </c>
      <c r="F282" t="str">
        <f>IF(E282="High School", "No College", "College")</f>
        <v>College</v>
      </c>
      <c r="G282" t="s">
        <v>71</v>
      </c>
      <c r="H282">
        <v>81361</v>
      </c>
      <c r="I282">
        <v>81361</v>
      </c>
      <c r="J282" s="4" t="s">
        <v>56</v>
      </c>
      <c r="K282">
        <v>0</v>
      </c>
      <c r="L282">
        <v>0</v>
      </c>
      <c r="M282" t="str">
        <f>IF(OR(K282&gt;0, L282&gt;0), "Parent", "Not Parent")</f>
        <v>Not Parent</v>
      </c>
      <c r="N282" t="s">
        <v>249</v>
      </c>
      <c r="O282" s="8">
        <v>41916</v>
      </c>
      <c r="P282" s="9">
        <f>O282-N282</f>
        <v>221</v>
      </c>
      <c r="Q282">
        <v>18</v>
      </c>
      <c r="R282" s="9">
        <f>P282-Q282</f>
        <v>203</v>
      </c>
      <c r="S282" s="8">
        <f>O282-R282</f>
        <v>41713</v>
      </c>
      <c r="T282">
        <v>163</v>
      </c>
      <c r="U282">
        <v>23</v>
      </c>
      <c r="V282">
        <v>424</v>
      </c>
      <c r="W282">
        <v>27</v>
      </c>
      <c r="X282">
        <v>65</v>
      </c>
      <c r="Y282">
        <v>76</v>
      </c>
      <c r="Z282">
        <v>778</v>
      </c>
      <c r="AA282">
        <f>Z282/P282</f>
        <v>3.5203619909502262</v>
      </c>
      <c r="AB282" s="11" t="s">
        <v>232</v>
      </c>
      <c r="AC282" t="s">
        <v>59</v>
      </c>
      <c r="AD282">
        <v>1</v>
      </c>
      <c r="AE282" t="str">
        <f>IF(AD282&gt;3, "Prefers Discount", "Discount Indifferent")</f>
        <v>Discount Indifferent</v>
      </c>
      <c r="AF282">
        <v>13</v>
      </c>
      <c r="AG282">
        <v>3</v>
      </c>
      <c r="AH282">
        <v>10</v>
      </c>
      <c r="AI282" t="str">
        <f>INDEX($AF$1:$AH$1,MATCH(MAX(AF282:AH282),AF282:AH282,0))</f>
        <v>Store_Orders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f>SUM(AK282:AO282)</f>
        <v>0</v>
      </c>
      <c r="AQ282" t="s">
        <v>67</v>
      </c>
      <c r="AR282">
        <v>0</v>
      </c>
      <c r="AS282" t="str">
        <f>IF(OR(AK282&gt;0, AL282&gt;0, AM282&gt;0, AN282&gt;0, AO282&gt;0), "Converted", "Not Converted")</f>
        <v>Not Converted</v>
      </c>
      <c r="AT282">
        <v>0</v>
      </c>
      <c r="AU282">
        <v>3</v>
      </c>
      <c r="AV282">
        <v>11</v>
      </c>
      <c r="AW282">
        <f>IF(Z282&gt;607, 4, 0)</f>
        <v>4</v>
      </c>
      <c r="AX282">
        <f>IF(AA282&gt;0.1497, 3, 0)</f>
        <v>3</v>
      </c>
      <c r="AY282">
        <f>IF(P282&gt;4031, 2, 0)</f>
        <v>0</v>
      </c>
      <c r="AZ282">
        <f>IF(H282&gt;51934.91, 1, 0)</f>
        <v>1</v>
      </c>
      <c r="BA282">
        <f>SUM(AW282:AZ282)</f>
        <v>8</v>
      </c>
      <c r="BB282" t="str">
        <f>VLOOKUP(BA282,'Standard Deviations'!$L$1:$M$11,2,TRUE)</f>
        <v>Platinum</v>
      </c>
    </row>
    <row r="283" spans="1:54" hidden="1">
      <c r="A283">
        <v>4608</v>
      </c>
      <c r="B283">
        <v>1987</v>
      </c>
      <c r="C283">
        <f>2024-B283</f>
        <v>37</v>
      </c>
      <c r="D283" t="str">
        <f>VLOOKUP(B283,Reference!$A$1:$B$125, 2)</f>
        <v>Millennials</v>
      </c>
      <c r="E283" t="s">
        <v>54</v>
      </c>
      <c r="F283" t="str">
        <f>IF(E283="High School", "No College", "College")</f>
        <v>College</v>
      </c>
      <c r="G283" t="s">
        <v>71</v>
      </c>
      <c r="H283">
        <v>81361</v>
      </c>
      <c r="I283">
        <v>81361</v>
      </c>
      <c r="J283" s="4" t="s">
        <v>56</v>
      </c>
      <c r="K283">
        <v>0</v>
      </c>
      <c r="L283">
        <v>0</v>
      </c>
      <c r="M283" t="str">
        <f>IF(OR(K283&gt;0, L283&gt;0), "Parent", "Not Parent")</f>
        <v>Not Parent</v>
      </c>
      <c r="N283" t="s">
        <v>249</v>
      </c>
      <c r="O283" s="8">
        <v>41916</v>
      </c>
      <c r="P283" s="9">
        <f>O283-N283</f>
        <v>221</v>
      </c>
      <c r="Q283">
        <v>18</v>
      </c>
      <c r="R283" s="9">
        <f>P283-Q283</f>
        <v>203</v>
      </c>
      <c r="S283" s="8">
        <f>O283-R283</f>
        <v>41713</v>
      </c>
      <c r="T283">
        <v>163</v>
      </c>
      <c r="U283">
        <v>23</v>
      </c>
      <c r="V283">
        <v>424</v>
      </c>
      <c r="W283">
        <v>27</v>
      </c>
      <c r="X283">
        <v>65</v>
      </c>
      <c r="Y283">
        <v>76</v>
      </c>
      <c r="Z283">
        <v>778</v>
      </c>
      <c r="AA283">
        <f>Z283/P283</f>
        <v>3.5203619909502262</v>
      </c>
      <c r="AB283" s="11" t="s">
        <v>232</v>
      </c>
      <c r="AC283" t="s">
        <v>59</v>
      </c>
      <c r="AD283">
        <v>1</v>
      </c>
      <c r="AE283" t="str">
        <f>IF(AD283&gt;3, "Prefers Discount", "Discount Indifferent")</f>
        <v>Discount Indifferent</v>
      </c>
      <c r="AF283">
        <v>13</v>
      </c>
      <c r="AG283">
        <v>3</v>
      </c>
      <c r="AH283">
        <v>10</v>
      </c>
      <c r="AI283" t="str">
        <f>INDEX($AF$1:$AH$1,MATCH(MAX(AF283:AH283),AF283:AH283,0))</f>
        <v>Store_Orders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f>SUM(AK283:AO283)</f>
        <v>0</v>
      </c>
      <c r="AQ283" t="s">
        <v>67</v>
      </c>
      <c r="AR283">
        <v>1</v>
      </c>
      <c r="AS283" t="str">
        <f>IF(OR(AK283&gt;0, AL283&gt;0, AM283&gt;0, AN283&gt;0, AO283&gt;0), "Converted", "Not Converted")</f>
        <v>Not Converted</v>
      </c>
      <c r="AT283">
        <v>0</v>
      </c>
      <c r="AU283">
        <v>3</v>
      </c>
      <c r="AV283">
        <v>11</v>
      </c>
      <c r="AW283">
        <f>IF(Z283&gt;607, 4, 0)</f>
        <v>4</v>
      </c>
      <c r="AX283">
        <f>IF(AA283&gt;0.1497, 3, 0)</f>
        <v>3</v>
      </c>
      <c r="AY283">
        <f>IF(P283&gt;4031, 2, 0)</f>
        <v>0</v>
      </c>
      <c r="AZ283">
        <f>IF(H283&gt;51934.91, 1, 0)</f>
        <v>1</v>
      </c>
      <c r="BA283">
        <f>SUM(AW283:AZ283)</f>
        <v>8</v>
      </c>
      <c r="BB283" t="str">
        <f>VLOOKUP(BA283,'Standard Deviations'!$L$1:$M$11,2,TRUE)</f>
        <v>Platinum</v>
      </c>
    </row>
    <row r="284" spans="1:54" hidden="1">
      <c r="A284">
        <v>2829</v>
      </c>
      <c r="B284">
        <v>1955</v>
      </c>
      <c r="C284">
        <f>2024-B284</f>
        <v>69</v>
      </c>
      <c r="D284" t="str">
        <f>VLOOKUP(B284,Reference!$A$1:$B$125, 2)</f>
        <v>Boomers</v>
      </c>
      <c r="E284" t="s">
        <v>54</v>
      </c>
      <c r="F284" t="str">
        <f>IF(E284="High School", "No College", "College")</f>
        <v>College</v>
      </c>
      <c r="G284" t="s">
        <v>55</v>
      </c>
      <c r="H284">
        <v>65210</v>
      </c>
      <c r="I284">
        <v>65210</v>
      </c>
      <c r="J284" s="4" t="s">
        <v>61</v>
      </c>
      <c r="K284">
        <v>0</v>
      </c>
      <c r="L284">
        <v>1</v>
      </c>
      <c r="M284" t="str">
        <f>IF(OR(K284&gt;0, L284&gt;0), "Parent", "Not Parent")</f>
        <v>Parent</v>
      </c>
      <c r="N284" t="s">
        <v>81</v>
      </c>
      <c r="O284" s="8">
        <v>41916</v>
      </c>
      <c r="P284" s="9">
        <f>O284-N284</f>
        <v>208</v>
      </c>
      <c r="Q284">
        <v>25</v>
      </c>
      <c r="R284" s="9">
        <f>P284-Q284</f>
        <v>183</v>
      </c>
      <c r="S284" s="8">
        <f>O284-R284</f>
        <v>41733</v>
      </c>
      <c r="T284">
        <v>626</v>
      </c>
      <c r="U284">
        <v>0</v>
      </c>
      <c r="V284">
        <v>70</v>
      </c>
      <c r="W284">
        <v>0</v>
      </c>
      <c r="X284">
        <v>7</v>
      </c>
      <c r="Y284">
        <v>28</v>
      </c>
      <c r="Z284">
        <v>731</v>
      </c>
      <c r="AA284">
        <f>Z284/P284</f>
        <v>3.5144230769230771</v>
      </c>
      <c r="AB284" s="11" t="s">
        <v>232</v>
      </c>
      <c r="AC284" t="s">
        <v>59</v>
      </c>
      <c r="AD284">
        <v>2</v>
      </c>
      <c r="AE284" t="str">
        <f>IF(AD284&gt;3, "Prefers Discount", "Discount Indifferent")</f>
        <v>Discount Indifferent</v>
      </c>
      <c r="AF284">
        <v>8</v>
      </c>
      <c r="AG284">
        <v>9</v>
      </c>
      <c r="AH284">
        <v>3</v>
      </c>
      <c r="AI284" t="str">
        <f>INDEX($AF$1:$AH$1,MATCH(MAX(AF284:AH284),AF284:AH284,0))</f>
        <v>Web_Orders</v>
      </c>
      <c r="AJ284">
        <v>6</v>
      </c>
      <c r="AK284">
        <v>1</v>
      </c>
      <c r="AL284">
        <v>0</v>
      </c>
      <c r="AM284">
        <v>0</v>
      </c>
      <c r="AN284">
        <v>1</v>
      </c>
      <c r="AO284">
        <v>0</v>
      </c>
      <c r="AP284">
        <f>SUM(AK284:AO284)</f>
        <v>2</v>
      </c>
      <c r="AQ284" t="str">
        <f>INDEX($AK$1:$AO$1,MATCH(MAX(AK284:AO284),AK284:AO284,0))</f>
        <v>Converted_on_Camp1</v>
      </c>
      <c r="AR284">
        <v>1</v>
      </c>
      <c r="AS284" t="str">
        <f>IF(OR(AK284&gt;0, AL284&gt;0, AM284&gt;0, AN284&gt;0, AO284&gt;0), "Converted", "Not Converted")</f>
        <v>Converted</v>
      </c>
      <c r="AT284">
        <v>0</v>
      </c>
      <c r="AU284">
        <v>3</v>
      </c>
      <c r="AV284">
        <v>11</v>
      </c>
      <c r="AW284">
        <f>IF(Z284&gt;607, 4, 0)</f>
        <v>4</v>
      </c>
      <c r="AX284">
        <f>IF(AA284&gt;0.1497, 3, 0)</f>
        <v>3</v>
      </c>
      <c r="AY284">
        <f>IF(P284&gt;4031, 2, 0)</f>
        <v>0</v>
      </c>
      <c r="AZ284">
        <f>IF(H284&gt;51934.91, 1, 0)</f>
        <v>1</v>
      </c>
      <c r="BA284">
        <f>SUM(AW284:AZ284)</f>
        <v>8</v>
      </c>
      <c r="BB284" t="str">
        <f>VLOOKUP(BA284,'Standard Deviations'!$L$1:$M$11,2,TRUE)</f>
        <v>Platinum</v>
      </c>
    </row>
    <row r="285" spans="1:54" hidden="1">
      <c r="A285">
        <v>9930</v>
      </c>
      <c r="B285">
        <v>1944</v>
      </c>
      <c r="C285">
        <f>2024-B285</f>
        <v>80</v>
      </c>
      <c r="D285" t="str">
        <f>VLOOKUP(B285,Reference!$A$1:$B$125, 2)</f>
        <v>Silent</v>
      </c>
      <c r="E285" t="s">
        <v>68</v>
      </c>
      <c r="F285" t="str">
        <f>IF(E285="High School", "No College", "College")</f>
        <v>College</v>
      </c>
      <c r="G285" t="s">
        <v>60</v>
      </c>
      <c r="H285">
        <v>82716</v>
      </c>
      <c r="I285">
        <v>82716</v>
      </c>
      <c r="J285" s="4" t="s">
        <v>56</v>
      </c>
      <c r="K285">
        <v>0</v>
      </c>
      <c r="L285">
        <v>0</v>
      </c>
      <c r="M285" t="str">
        <f>IF(OR(K285&gt;0, L285&gt;0), "Parent", "Not Parent")</f>
        <v>Not Parent</v>
      </c>
      <c r="N285" t="s">
        <v>255</v>
      </c>
      <c r="O285" s="8">
        <v>41916</v>
      </c>
      <c r="P285" s="9">
        <f>O285-N285</f>
        <v>333</v>
      </c>
      <c r="Q285">
        <v>8</v>
      </c>
      <c r="R285" s="9">
        <f>P285-Q285</f>
        <v>325</v>
      </c>
      <c r="S285" s="8">
        <f>O285-R285</f>
        <v>41591</v>
      </c>
      <c r="T285">
        <v>606</v>
      </c>
      <c r="U285">
        <v>148</v>
      </c>
      <c r="V285">
        <v>228</v>
      </c>
      <c r="W285">
        <v>15</v>
      </c>
      <c r="X285">
        <v>148</v>
      </c>
      <c r="Y285">
        <v>22</v>
      </c>
      <c r="Z285">
        <v>1167</v>
      </c>
      <c r="AA285">
        <f>Z285/P285</f>
        <v>3.5045045045045047</v>
      </c>
      <c r="AB285" s="11" t="s">
        <v>232</v>
      </c>
      <c r="AC285" t="s">
        <v>59</v>
      </c>
      <c r="AD285">
        <v>1</v>
      </c>
      <c r="AE285" t="str">
        <f>IF(AD285&gt;3, "Prefers Discount", "Discount Indifferent")</f>
        <v>Discount Indifferent</v>
      </c>
      <c r="AF285">
        <v>13</v>
      </c>
      <c r="AG285">
        <v>6</v>
      </c>
      <c r="AH285">
        <v>8</v>
      </c>
      <c r="AI285" t="str">
        <f>INDEX($AF$1:$AH$1,MATCH(MAX(AF285:AH285),AF285:AH285,0))</f>
        <v>Store_Orders</v>
      </c>
      <c r="AJ285">
        <v>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f>SUM(AK285:AO285)</f>
        <v>0</v>
      </c>
      <c r="AQ285" t="s">
        <v>67</v>
      </c>
      <c r="AR285">
        <v>0</v>
      </c>
      <c r="AS285" t="str">
        <f>IF(OR(AK285&gt;0, AL285&gt;0, AM285&gt;0, AN285&gt;0, AO285&gt;0), "Converted", "Not Converted")</f>
        <v>Not Converted</v>
      </c>
      <c r="AT285">
        <v>0</v>
      </c>
      <c r="AU285">
        <v>3</v>
      </c>
      <c r="AV285">
        <v>11</v>
      </c>
      <c r="AW285">
        <f>IF(Z285&gt;607, 4, 0)</f>
        <v>4</v>
      </c>
      <c r="AX285">
        <f>IF(AA285&gt;0.1497, 3, 0)</f>
        <v>3</v>
      </c>
      <c r="AY285">
        <f>IF(P285&gt;4031, 2, 0)</f>
        <v>0</v>
      </c>
      <c r="AZ285">
        <f>IF(H285&gt;51934.91, 1, 0)</f>
        <v>1</v>
      </c>
      <c r="BA285">
        <f>SUM(AW285:AZ285)</f>
        <v>8</v>
      </c>
      <c r="BB285" t="str">
        <f>VLOOKUP(BA285,'Standard Deviations'!$L$1:$M$11,2,TRUE)</f>
        <v>Platinum</v>
      </c>
    </row>
    <row r="286" spans="1:54" hidden="1">
      <c r="A286">
        <v>9493</v>
      </c>
      <c r="B286">
        <v>1980</v>
      </c>
      <c r="C286">
        <f>2024-B286</f>
        <v>44</v>
      </c>
      <c r="D286" t="str">
        <f>VLOOKUP(B286,Reference!$A$1:$B$125, 2)</f>
        <v>Millennials</v>
      </c>
      <c r="E286" t="s">
        <v>68</v>
      </c>
      <c r="F286" t="str">
        <f>IF(E286="High School", "No College", "College")</f>
        <v>College</v>
      </c>
      <c r="G286" t="s">
        <v>60</v>
      </c>
      <c r="H286">
        <v>76412</v>
      </c>
      <c r="I286">
        <v>76412</v>
      </c>
      <c r="J286" s="4" t="s">
        <v>56</v>
      </c>
      <c r="K286">
        <v>0</v>
      </c>
      <c r="L286">
        <v>0</v>
      </c>
      <c r="M286" t="str">
        <f>IF(OR(K286&gt;0, L286&gt;0), "Parent", "Not Parent")</f>
        <v>Not Parent</v>
      </c>
      <c r="N286" t="s">
        <v>256</v>
      </c>
      <c r="O286" s="8">
        <v>41916</v>
      </c>
      <c r="P286" s="9">
        <f>O286-N286</f>
        <v>517</v>
      </c>
      <c r="Q286">
        <v>15</v>
      </c>
      <c r="R286" s="9">
        <f>P286-Q286</f>
        <v>502</v>
      </c>
      <c r="S286" s="8">
        <f>O286-R286</f>
        <v>41414</v>
      </c>
      <c r="T286">
        <v>840</v>
      </c>
      <c r="U286">
        <v>53</v>
      </c>
      <c r="V286">
        <v>804</v>
      </c>
      <c r="W286">
        <v>23</v>
      </c>
      <c r="X286">
        <v>71</v>
      </c>
      <c r="Y286">
        <v>17</v>
      </c>
      <c r="Z286">
        <v>1808</v>
      </c>
      <c r="AA286">
        <f>Z286/P286</f>
        <v>3.4970986460348161</v>
      </c>
      <c r="AB286" s="11" t="s">
        <v>232</v>
      </c>
      <c r="AC286" t="s">
        <v>59</v>
      </c>
      <c r="AD286">
        <v>1</v>
      </c>
      <c r="AE286" t="str">
        <f>IF(AD286&gt;3, "Prefers Discount", "Discount Indifferent")</f>
        <v>Discount Indifferent</v>
      </c>
      <c r="AF286">
        <v>8</v>
      </c>
      <c r="AG286">
        <v>5</v>
      </c>
      <c r="AH286">
        <v>4</v>
      </c>
      <c r="AI286" t="str">
        <f>INDEX($AF$1:$AH$1,MATCH(MAX(AF286:AH286),AF286:AH286,0))</f>
        <v>Store_Orders</v>
      </c>
      <c r="AJ286">
        <v>3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f>SUM(AK286:AO286)</f>
        <v>2</v>
      </c>
      <c r="AQ286" t="str">
        <f>INDEX($AK$1:$AO$1,MATCH(MAX(AK286:AO286),AK286:AO286,0))</f>
        <v>Converted_on_Camp1</v>
      </c>
      <c r="AR286">
        <v>1</v>
      </c>
      <c r="AS286" t="str">
        <f>IF(OR(AK286&gt;0, AL286&gt;0, AM286&gt;0, AN286&gt;0, AO286&gt;0), "Converted", "Not Converted")</f>
        <v>Converted</v>
      </c>
      <c r="AT286">
        <v>0</v>
      </c>
      <c r="AU286">
        <v>3</v>
      </c>
      <c r="AV286">
        <v>11</v>
      </c>
      <c r="AW286">
        <f>IF(Z286&gt;607, 4, 0)</f>
        <v>4</v>
      </c>
      <c r="AX286">
        <f>IF(AA286&gt;0.1497, 3, 0)</f>
        <v>3</v>
      </c>
      <c r="AY286">
        <f>IF(P286&gt;4031, 2, 0)</f>
        <v>0</v>
      </c>
      <c r="AZ286">
        <f>IF(H286&gt;51934.91, 1, 0)</f>
        <v>1</v>
      </c>
      <c r="BA286">
        <f>SUM(AW286:AZ286)</f>
        <v>8</v>
      </c>
      <c r="BB286" t="str">
        <f>VLOOKUP(BA286,'Standard Deviations'!$L$1:$M$11,2,TRUE)</f>
        <v>Platinum</v>
      </c>
    </row>
    <row r="287" spans="1:54" hidden="1">
      <c r="A287">
        <v>8614</v>
      </c>
      <c r="B287">
        <v>1957</v>
      </c>
      <c r="C287">
        <f>2024-B287</f>
        <v>67</v>
      </c>
      <c r="D287" t="str">
        <f>VLOOKUP(B287,Reference!$A$1:$B$125, 2)</f>
        <v>Boomers</v>
      </c>
      <c r="E287" t="s">
        <v>54</v>
      </c>
      <c r="F287" t="str">
        <f>IF(E287="High School", "No College", "College")</f>
        <v>College</v>
      </c>
      <c r="G287" t="s">
        <v>89</v>
      </c>
      <c r="H287">
        <v>65486</v>
      </c>
      <c r="I287">
        <v>65486</v>
      </c>
      <c r="J287" s="4" t="s">
        <v>61</v>
      </c>
      <c r="K287">
        <v>0</v>
      </c>
      <c r="L287">
        <v>1</v>
      </c>
      <c r="M287" t="str">
        <f>IF(OR(K287&gt;0, L287&gt;0), "Parent", "Not Parent")</f>
        <v>Parent</v>
      </c>
      <c r="N287" t="s">
        <v>90</v>
      </c>
      <c r="O287" s="8">
        <v>41916</v>
      </c>
      <c r="P287" s="9">
        <f>O287-N287</f>
        <v>145</v>
      </c>
      <c r="Q287">
        <v>29</v>
      </c>
      <c r="R287" s="9">
        <f>P287-Q287</f>
        <v>116</v>
      </c>
      <c r="S287" s="8">
        <f>O287-R287</f>
        <v>41800</v>
      </c>
      <c r="T287">
        <v>245</v>
      </c>
      <c r="U287">
        <v>19</v>
      </c>
      <c r="V287">
        <v>125</v>
      </c>
      <c r="W287">
        <v>37</v>
      </c>
      <c r="X287">
        <v>67</v>
      </c>
      <c r="Y287">
        <v>14</v>
      </c>
      <c r="Z287">
        <v>507</v>
      </c>
      <c r="AA287">
        <f>Z287/P287</f>
        <v>3.4965517241379311</v>
      </c>
      <c r="AB287" s="11" t="s">
        <v>232</v>
      </c>
      <c r="AC287" t="s">
        <v>59</v>
      </c>
      <c r="AD287">
        <v>1</v>
      </c>
      <c r="AE287" t="str">
        <f>IF(AD287&gt;3, "Prefers Discount", "Discount Indifferent")</f>
        <v>Discount Indifferent</v>
      </c>
      <c r="AF287">
        <v>10</v>
      </c>
      <c r="AG287">
        <v>4</v>
      </c>
      <c r="AH287">
        <v>2</v>
      </c>
      <c r="AI287" t="str">
        <f>INDEX($AF$1:$AH$1,MATCH(MAX(AF287:AH287),AF287:AH287,0))</f>
        <v>Store_Orders</v>
      </c>
      <c r="AJ287">
        <v>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f>SUM(AK287:AO287)</f>
        <v>0</v>
      </c>
      <c r="AQ287" t="s">
        <v>67</v>
      </c>
      <c r="AR287">
        <v>0</v>
      </c>
      <c r="AS287" t="str">
        <f>IF(OR(AK287&gt;0, AL287&gt;0, AM287&gt;0, AN287&gt;0, AO287&gt;0), "Converted", "Not Converted")</f>
        <v>Not Converted</v>
      </c>
      <c r="AT287">
        <v>0</v>
      </c>
      <c r="AU287">
        <v>3</v>
      </c>
      <c r="AV287">
        <v>11</v>
      </c>
      <c r="AW287">
        <f>IF(Z287&gt;607, 4, 0)</f>
        <v>0</v>
      </c>
      <c r="AX287">
        <f>IF(AA287&gt;0.1497, 3, 0)</f>
        <v>3</v>
      </c>
      <c r="AY287">
        <f>IF(P287&gt;4031, 2, 0)</f>
        <v>0</v>
      </c>
      <c r="AZ287">
        <f>IF(H287&gt;51934.91, 1, 0)</f>
        <v>1</v>
      </c>
      <c r="BA287">
        <f>SUM(AW287:AZ287)</f>
        <v>4</v>
      </c>
      <c r="BB287" t="str">
        <f>VLOOKUP(BA287,'Standard Deviations'!$L$1:$M$11,2,TRUE)</f>
        <v>Silver</v>
      </c>
    </row>
    <row r="288" spans="1:54" hidden="1">
      <c r="A288">
        <v>7500</v>
      </c>
      <c r="B288">
        <v>1967</v>
      </c>
      <c r="C288">
        <f>2024-B288</f>
        <v>57</v>
      </c>
      <c r="D288" t="str">
        <f>VLOOKUP(B288,Reference!$A$1:$B$125, 2)</f>
        <v>Gen X</v>
      </c>
      <c r="E288" t="s">
        <v>54</v>
      </c>
      <c r="F288" t="str">
        <f>IF(E288="High School", "No College", "College")</f>
        <v>College</v>
      </c>
      <c r="G288" t="s">
        <v>60</v>
      </c>
      <c r="H288">
        <v>79146</v>
      </c>
      <c r="I288">
        <v>79146</v>
      </c>
      <c r="J288" s="4" t="s">
        <v>56</v>
      </c>
      <c r="K288">
        <v>1</v>
      </c>
      <c r="L288">
        <v>1</v>
      </c>
      <c r="M288" t="str">
        <f>IF(OR(K288&gt;0, L288&gt;0), "Parent", "Not Parent")</f>
        <v>Parent</v>
      </c>
      <c r="N288" t="s">
        <v>80</v>
      </c>
      <c r="O288" s="8">
        <v>41916</v>
      </c>
      <c r="P288" s="9">
        <f>O288-N288</f>
        <v>163</v>
      </c>
      <c r="Q288">
        <v>33</v>
      </c>
      <c r="R288" s="9">
        <f>P288-Q288</f>
        <v>130</v>
      </c>
      <c r="S288" s="8">
        <f>O288-R288</f>
        <v>41786</v>
      </c>
      <c r="T288">
        <v>245</v>
      </c>
      <c r="U288">
        <v>16</v>
      </c>
      <c r="V288">
        <v>223</v>
      </c>
      <c r="W288">
        <v>21</v>
      </c>
      <c r="X288">
        <v>43</v>
      </c>
      <c r="Y288">
        <v>16</v>
      </c>
      <c r="Z288">
        <v>564</v>
      </c>
      <c r="AA288">
        <f>Z288/P288</f>
        <v>3.4601226993865031</v>
      </c>
      <c r="AB288" s="11" t="s">
        <v>232</v>
      </c>
      <c r="AC288" t="s">
        <v>59</v>
      </c>
      <c r="AD288">
        <v>2</v>
      </c>
      <c r="AE288" t="str">
        <f>IF(AD288&gt;3, "Prefers Discount", "Discount Indifferent")</f>
        <v>Discount Indifferent</v>
      </c>
      <c r="AF288">
        <v>8</v>
      </c>
      <c r="AG288">
        <v>8</v>
      </c>
      <c r="AH288">
        <v>1</v>
      </c>
      <c r="AI288" t="str">
        <f>INDEX($AF$1:$AH$1,MATCH(MAX(AF288:AH288),AF288:AH288,0))</f>
        <v>Store_Orders</v>
      </c>
      <c r="AJ288">
        <v>6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f>SUM(AK288:AO288)</f>
        <v>0</v>
      </c>
      <c r="AQ288" t="s">
        <v>67</v>
      </c>
      <c r="AR288">
        <v>0</v>
      </c>
      <c r="AS288" t="str">
        <f>IF(OR(AK288&gt;0, AL288&gt;0, AM288&gt;0, AN288&gt;0, AO288&gt;0), "Converted", "Not Converted")</f>
        <v>Not Converted</v>
      </c>
      <c r="AT288">
        <v>0</v>
      </c>
      <c r="AU288">
        <v>3</v>
      </c>
      <c r="AV288">
        <v>11</v>
      </c>
      <c r="AW288">
        <f>IF(Z288&gt;607, 4, 0)</f>
        <v>0</v>
      </c>
      <c r="AX288">
        <f>IF(AA288&gt;0.1497, 3, 0)</f>
        <v>3</v>
      </c>
      <c r="AY288">
        <f>IF(P288&gt;4031, 2, 0)</f>
        <v>0</v>
      </c>
      <c r="AZ288">
        <f>IF(H288&gt;51934.91, 1, 0)</f>
        <v>1</v>
      </c>
      <c r="BA288">
        <f>SUM(AW288:AZ288)</f>
        <v>4</v>
      </c>
      <c r="BB288" t="str">
        <f>VLOOKUP(BA288,'Standard Deviations'!$L$1:$M$11,2,TRUE)</f>
        <v>Silver</v>
      </c>
    </row>
    <row r="289" spans="1:54" hidden="1">
      <c r="A289">
        <v>6887</v>
      </c>
      <c r="B289">
        <v>1967</v>
      </c>
      <c r="C289">
        <f>2024-B289</f>
        <v>57</v>
      </c>
      <c r="D289" t="str">
        <f>VLOOKUP(B289,Reference!$A$1:$B$125, 2)</f>
        <v>Gen X</v>
      </c>
      <c r="E289" t="s">
        <v>54</v>
      </c>
      <c r="F289" t="str">
        <f>IF(E289="High School", "No College", "College")</f>
        <v>College</v>
      </c>
      <c r="G289" t="s">
        <v>60</v>
      </c>
      <c r="H289">
        <v>79146</v>
      </c>
      <c r="I289">
        <v>79146</v>
      </c>
      <c r="J289" s="4" t="s">
        <v>56</v>
      </c>
      <c r="K289">
        <v>1</v>
      </c>
      <c r="L289">
        <v>1</v>
      </c>
      <c r="M289" t="str">
        <f>IF(OR(K289&gt;0, L289&gt;0), "Parent", "Not Parent")</f>
        <v>Parent</v>
      </c>
      <c r="N289" t="s">
        <v>80</v>
      </c>
      <c r="O289" s="8">
        <v>41916</v>
      </c>
      <c r="P289" s="9">
        <f>O289-N289</f>
        <v>163</v>
      </c>
      <c r="Q289">
        <v>33</v>
      </c>
      <c r="R289" s="9">
        <f>P289-Q289</f>
        <v>130</v>
      </c>
      <c r="S289" s="8">
        <f>O289-R289</f>
        <v>41786</v>
      </c>
      <c r="T289">
        <v>245</v>
      </c>
      <c r="U289">
        <v>16</v>
      </c>
      <c r="V289">
        <v>223</v>
      </c>
      <c r="W289">
        <v>21</v>
      </c>
      <c r="X289">
        <v>43</v>
      </c>
      <c r="Y289">
        <v>16</v>
      </c>
      <c r="Z289">
        <v>564</v>
      </c>
      <c r="AA289">
        <f>Z289/P289</f>
        <v>3.4601226993865031</v>
      </c>
      <c r="AB289" s="11" t="s">
        <v>232</v>
      </c>
      <c r="AC289" t="s">
        <v>59</v>
      </c>
      <c r="AD289">
        <v>2</v>
      </c>
      <c r="AE289" t="str">
        <f>IF(AD289&gt;3, "Prefers Discount", "Discount Indifferent")</f>
        <v>Discount Indifferent</v>
      </c>
      <c r="AF289">
        <v>8</v>
      </c>
      <c r="AG289">
        <v>8</v>
      </c>
      <c r="AH289">
        <v>1</v>
      </c>
      <c r="AI289" t="str">
        <f>INDEX($AF$1:$AH$1,MATCH(MAX(AF289:AH289),AF289:AH289,0))</f>
        <v>Store_Orders</v>
      </c>
      <c r="AJ289">
        <v>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f>SUM(AK289:AO289)</f>
        <v>0</v>
      </c>
      <c r="AQ289" t="s">
        <v>67</v>
      </c>
      <c r="AR289">
        <v>0</v>
      </c>
      <c r="AS289" t="str">
        <f>IF(OR(AK289&gt;0, AL289&gt;0, AM289&gt;0, AN289&gt;0, AO289&gt;0), "Converted", "Not Converted")</f>
        <v>Not Converted</v>
      </c>
      <c r="AT289">
        <v>0</v>
      </c>
      <c r="AU289">
        <v>3</v>
      </c>
      <c r="AV289">
        <v>11</v>
      </c>
      <c r="AW289">
        <f>IF(Z289&gt;607, 4, 0)</f>
        <v>0</v>
      </c>
      <c r="AX289">
        <f>IF(AA289&gt;0.1497, 3, 0)</f>
        <v>3</v>
      </c>
      <c r="AY289">
        <f>IF(P289&gt;4031, 2, 0)</f>
        <v>0</v>
      </c>
      <c r="AZ289">
        <f>IF(H289&gt;51934.91, 1, 0)</f>
        <v>1</v>
      </c>
      <c r="BA289">
        <f>SUM(AW289:AZ289)</f>
        <v>4</v>
      </c>
      <c r="BB289" t="str">
        <f>VLOOKUP(BA289,'Standard Deviations'!$L$1:$M$11,2,TRUE)</f>
        <v>Silver</v>
      </c>
    </row>
    <row r="290" spans="1:54">
      <c r="A290">
        <v>832</v>
      </c>
      <c r="B290">
        <v>1966</v>
      </c>
      <c r="C290">
        <f>2024-B290</f>
        <v>58</v>
      </c>
      <c r="D290" t="str">
        <f>VLOOKUP(B290,Reference!$A$1:$B$125, 2)</f>
        <v>Gen X</v>
      </c>
      <c r="E290" t="s">
        <v>68</v>
      </c>
      <c r="F290" t="str">
        <f>IF(E290="High School", "No College", "College")</f>
        <v>College</v>
      </c>
      <c r="G290" t="s">
        <v>65</v>
      </c>
      <c r="H290">
        <v>65814</v>
      </c>
      <c r="I290">
        <v>65814</v>
      </c>
      <c r="J290" s="4" t="s">
        <v>61</v>
      </c>
      <c r="K290">
        <v>0</v>
      </c>
      <c r="L290">
        <v>1</v>
      </c>
      <c r="M290" t="str">
        <f>IF(OR(K290&gt;0, L290&gt;0), "Parent", "Not Parent")</f>
        <v>Parent</v>
      </c>
      <c r="N290" t="s">
        <v>257</v>
      </c>
      <c r="O290" s="8">
        <v>41916</v>
      </c>
      <c r="P290" s="9">
        <f>O290-N290</f>
        <v>216</v>
      </c>
      <c r="Q290">
        <v>90</v>
      </c>
      <c r="R290" s="9">
        <f>P290-Q290</f>
        <v>126</v>
      </c>
      <c r="S290" s="8">
        <f>O290-R290</f>
        <v>41790</v>
      </c>
      <c r="T290">
        <v>561</v>
      </c>
      <c r="U290">
        <v>14</v>
      </c>
      <c r="V290">
        <v>113</v>
      </c>
      <c r="W290">
        <v>10</v>
      </c>
      <c r="X290">
        <v>14</v>
      </c>
      <c r="Y290">
        <v>35</v>
      </c>
      <c r="Z290">
        <v>747</v>
      </c>
      <c r="AA290">
        <f>Z290/P290</f>
        <v>3.4583333333333335</v>
      </c>
      <c r="AB290" s="14" t="s">
        <v>232</v>
      </c>
      <c r="AC290" s="13" t="s">
        <v>63</v>
      </c>
      <c r="AD290">
        <v>3</v>
      </c>
      <c r="AE290" t="str">
        <f>IF(AD290&gt;3, "Prefers Discount", "Discount Indifferent")</f>
        <v>Discount Indifferent</v>
      </c>
      <c r="AF290">
        <v>10</v>
      </c>
      <c r="AG290">
        <v>8</v>
      </c>
      <c r="AH290">
        <v>2</v>
      </c>
      <c r="AI290" t="str">
        <f>INDEX($AF$1:$AH$1,MATCH(MAX(AF290:AH290),AF290:AH290,0))</f>
        <v>Store_Orders</v>
      </c>
      <c r="AJ290">
        <v>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f>SUM(AK290:AO290)</f>
        <v>0</v>
      </c>
      <c r="AQ290" t="s">
        <v>67</v>
      </c>
      <c r="AR290">
        <v>0</v>
      </c>
      <c r="AS290" t="str">
        <f>IF(OR(AK290&gt;0, AL290&gt;0, AM290&gt;0, AN290&gt;0, AO290&gt;0), "Converted", "Not Converted")</f>
        <v>Not Converted</v>
      </c>
      <c r="AT290">
        <v>0</v>
      </c>
      <c r="AU290">
        <v>3</v>
      </c>
      <c r="AV290">
        <v>11</v>
      </c>
      <c r="AW290">
        <f>IF(Z290&gt;607, 4, 0)</f>
        <v>4</v>
      </c>
      <c r="AX290">
        <f>IF(AA290&gt;0.1497, 3, 0)</f>
        <v>3</v>
      </c>
      <c r="AY290">
        <f>IF(P290&gt;4031, 2, 0)</f>
        <v>0</v>
      </c>
      <c r="AZ290">
        <f>IF(H290&gt;51934.91, 1, 0)</f>
        <v>1</v>
      </c>
      <c r="BA290">
        <f>SUM(AW290:AZ290)</f>
        <v>8</v>
      </c>
      <c r="BB290" t="str">
        <f>VLOOKUP(BA290,'Standard Deviations'!$L$1:$M$11,2,TRUE)</f>
        <v>Platinum</v>
      </c>
    </row>
    <row r="291" spans="1:54" hidden="1">
      <c r="A291">
        <v>6072</v>
      </c>
      <c r="B291">
        <v>1970</v>
      </c>
      <c r="C291">
        <f>2024-B291</f>
        <v>54</v>
      </c>
      <c r="D291" t="str">
        <f>VLOOKUP(B291,Reference!$A$1:$B$125, 2)</f>
        <v>Gen X</v>
      </c>
      <c r="E291" t="s">
        <v>64</v>
      </c>
      <c r="F291" t="str">
        <f>IF(E291="High School", "No College", "College")</f>
        <v>College</v>
      </c>
      <c r="G291" t="s">
        <v>60</v>
      </c>
      <c r="H291">
        <v>75345</v>
      </c>
      <c r="I291">
        <v>75345</v>
      </c>
      <c r="J291" s="4" t="s">
        <v>56</v>
      </c>
      <c r="K291">
        <v>0</v>
      </c>
      <c r="L291">
        <v>0</v>
      </c>
      <c r="M291" t="str">
        <f>IF(OR(K291&gt;0, L291&gt;0), "Parent", "Not Parent")</f>
        <v>Not Parent</v>
      </c>
      <c r="N291" t="s">
        <v>258</v>
      </c>
      <c r="O291" s="8">
        <v>41916</v>
      </c>
      <c r="P291" s="9">
        <f>O291-N291</f>
        <v>609</v>
      </c>
      <c r="Q291">
        <v>16</v>
      </c>
      <c r="R291" s="9">
        <f>P291-Q291</f>
        <v>593</v>
      </c>
      <c r="S291" s="8">
        <f>O291-R291</f>
        <v>41323</v>
      </c>
      <c r="T291">
        <v>918</v>
      </c>
      <c r="U291">
        <v>57</v>
      </c>
      <c r="V291">
        <v>842</v>
      </c>
      <c r="W291">
        <v>99</v>
      </c>
      <c r="X291">
        <v>38</v>
      </c>
      <c r="Y291">
        <v>133</v>
      </c>
      <c r="Z291">
        <v>2087</v>
      </c>
      <c r="AA291">
        <f>Z291/P291</f>
        <v>3.4269293924466337</v>
      </c>
      <c r="AB291" s="11" t="s">
        <v>232</v>
      </c>
      <c r="AC291" t="s">
        <v>59</v>
      </c>
      <c r="AD291">
        <v>1</v>
      </c>
      <c r="AE291" t="str">
        <f>IF(AD291&gt;3, "Prefers Discount", "Discount Indifferent")</f>
        <v>Discount Indifferent</v>
      </c>
      <c r="AF291">
        <v>6</v>
      </c>
      <c r="AG291">
        <v>5</v>
      </c>
      <c r="AH291">
        <v>8</v>
      </c>
      <c r="AI291" t="str">
        <f>INDEX($AF$1:$AH$1,MATCH(MAX(AF291:AH291),AF291:AH291,0))</f>
        <v>Catalog_Orders</v>
      </c>
      <c r="AJ291">
        <v>3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f>SUM(AK291:AO291)</f>
        <v>1</v>
      </c>
      <c r="AQ291" t="str">
        <f>INDEX($AK$1:$AO$1,MATCH(MAX(AK291:AO291),AK291:AO291,0))</f>
        <v>Converted_on_Camp1</v>
      </c>
      <c r="AR291">
        <v>1</v>
      </c>
      <c r="AS291" t="str">
        <f>IF(OR(AK291&gt;0, AL291&gt;0, AM291&gt;0, AN291&gt;0, AO291&gt;0), "Converted", "Not Converted")</f>
        <v>Converted</v>
      </c>
      <c r="AT291">
        <v>0</v>
      </c>
      <c r="AU291">
        <v>3</v>
      </c>
      <c r="AV291">
        <v>11</v>
      </c>
      <c r="AW291">
        <f>IF(Z291&gt;607, 4, 0)</f>
        <v>4</v>
      </c>
      <c r="AX291">
        <f>IF(AA291&gt;0.1497, 3, 0)</f>
        <v>3</v>
      </c>
      <c r="AY291">
        <f>IF(P291&gt;4031, 2, 0)</f>
        <v>0</v>
      </c>
      <c r="AZ291">
        <f>IF(H291&gt;51934.91, 1, 0)</f>
        <v>1</v>
      </c>
      <c r="BA291">
        <f>SUM(AW291:AZ291)</f>
        <v>8</v>
      </c>
      <c r="BB291" t="str">
        <f>VLOOKUP(BA291,'Standard Deviations'!$L$1:$M$11,2,TRUE)</f>
        <v>Platinum</v>
      </c>
    </row>
    <row r="292" spans="1:54">
      <c r="A292">
        <v>11088</v>
      </c>
      <c r="B292">
        <v>1971</v>
      </c>
      <c r="C292">
        <f>2024-B292</f>
        <v>53</v>
      </c>
      <c r="D292" t="str">
        <f>VLOOKUP(B292,Reference!$A$1:$B$125, 2)</f>
        <v>Gen X</v>
      </c>
      <c r="E292" t="s">
        <v>68</v>
      </c>
      <c r="F292" t="str">
        <f>IF(E292="High School", "No College", "College")</f>
        <v>College</v>
      </c>
      <c r="G292" t="s">
        <v>65</v>
      </c>
      <c r="H292">
        <v>78642</v>
      </c>
      <c r="I292">
        <v>78642</v>
      </c>
      <c r="J292" s="4" t="s">
        <v>56</v>
      </c>
      <c r="K292">
        <v>0</v>
      </c>
      <c r="L292">
        <v>1</v>
      </c>
      <c r="M292" t="str">
        <f>IF(OR(K292&gt;0, L292&gt;0), "Parent", "Not Parent")</f>
        <v>Parent</v>
      </c>
      <c r="N292" t="s">
        <v>243</v>
      </c>
      <c r="O292" s="8">
        <v>41916</v>
      </c>
      <c r="P292" s="9">
        <f>O292-N292</f>
        <v>531</v>
      </c>
      <c r="Q292">
        <v>83</v>
      </c>
      <c r="R292" s="9">
        <f>P292-Q292</f>
        <v>448</v>
      </c>
      <c r="S292" s="8">
        <f>O292-R292</f>
        <v>41468</v>
      </c>
      <c r="T292">
        <v>1396</v>
      </c>
      <c r="U292">
        <v>0</v>
      </c>
      <c r="V292">
        <v>322</v>
      </c>
      <c r="W292">
        <v>46</v>
      </c>
      <c r="X292">
        <v>35</v>
      </c>
      <c r="Y292">
        <v>17</v>
      </c>
      <c r="Z292">
        <v>1816</v>
      </c>
      <c r="AA292">
        <f>Z292/P292</f>
        <v>3.4199623352165727</v>
      </c>
      <c r="AB292" s="14" t="s">
        <v>232</v>
      </c>
      <c r="AC292" s="13" t="s">
        <v>63</v>
      </c>
      <c r="AD292">
        <v>1</v>
      </c>
      <c r="AE292" t="str">
        <f>IF(AD292&gt;3, "Prefers Discount", "Discount Indifferent")</f>
        <v>Discount Indifferent</v>
      </c>
      <c r="AF292">
        <v>4</v>
      </c>
      <c r="AG292">
        <v>4</v>
      </c>
      <c r="AH292">
        <v>9</v>
      </c>
      <c r="AI292" t="str">
        <f>INDEX($AF$1:$AH$1,MATCH(MAX(AF292:AH292),AF292:AH292,0))</f>
        <v>Catalog_Orders</v>
      </c>
      <c r="AJ292">
        <v>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f>SUM(AK292:AO292)</f>
        <v>0</v>
      </c>
      <c r="AQ292" t="s">
        <v>67</v>
      </c>
      <c r="AR292">
        <v>0</v>
      </c>
      <c r="AS292" t="str">
        <f>IF(OR(AK292&gt;0, AL292&gt;0, AM292&gt;0, AN292&gt;0, AO292&gt;0), "Converted", "Not Converted")</f>
        <v>Not Converted</v>
      </c>
      <c r="AT292">
        <v>0</v>
      </c>
      <c r="AU292">
        <v>3</v>
      </c>
      <c r="AV292">
        <v>11</v>
      </c>
      <c r="AW292">
        <f>IF(Z292&gt;607, 4, 0)</f>
        <v>4</v>
      </c>
      <c r="AX292">
        <f>IF(AA292&gt;0.1497, 3, 0)</f>
        <v>3</v>
      </c>
      <c r="AY292">
        <f>IF(P292&gt;4031, 2, 0)</f>
        <v>0</v>
      </c>
      <c r="AZ292">
        <f>IF(H292&gt;51934.91, 1, 0)</f>
        <v>1</v>
      </c>
      <c r="BA292">
        <f>SUM(AW292:AZ292)</f>
        <v>8</v>
      </c>
      <c r="BB292" t="str">
        <f>VLOOKUP(BA292,'Standard Deviations'!$L$1:$M$11,2,TRUE)</f>
        <v>Platinum</v>
      </c>
    </row>
    <row r="293" spans="1:54" hidden="1">
      <c r="A293">
        <v>11176</v>
      </c>
      <c r="B293">
        <v>1970</v>
      </c>
      <c r="C293">
        <f>2024-B293</f>
        <v>54</v>
      </c>
      <c r="D293" t="str">
        <f>VLOOKUP(B293,Reference!$A$1:$B$125, 2)</f>
        <v>Gen X</v>
      </c>
      <c r="E293" t="s">
        <v>68</v>
      </c>
      <c r="F293" t="str">
        <f>IF(E293="High School", "No College", "College")</f>
        <v>College</v>
      </c>
      <c r="G293" t="s">
        <v>65</v>
      </c>
      <c r="H293">
        <v>65968</v>
      </c>
      <c r="I293">
        <v>65968</v>
      </c>
      <c r="J293" s="4" t="s">
        <v>61</v>
      </c>
      <c r="K293">
        <v>0</v>
      </c>
      <c r="L293">
        <v>1</v>
      </c>
      <c r="M293" t="str">
        <f>IF(OR(K293&gt;0, L293&gt;0), "Parent", "Not Parent")</f>
        <v>Parent</v>
      </c>
      <c r="N293" t="s">
        <v>90</v>
      </c>
      <c r="O293" s="8">
        <v>41916</v>
      </c>
      <c r="P293" s="9">
        <f>O293-N293</f>
        <v>145</v>
      </c>
      <c r="Q293">
        <v>12</v>
      </c>
      <c r="R293" s="9">
        <f>P293-Q293</f>
        <v>133</v>
      </c>
      <c r="S293" s="8">
        <f>O293-R293</f>
        <v>41783</v>
      </c>
      <c r="T293">
        <v>376</v>
      </c>
      <c r="U293">
        <v>9</v>
      </c>
      <c r="V293">
        <v>83</v>
      </c>
      <c r="W293">
        <v>19</v>
      </c>
      <c r="X293">
        <v>4</v>
      </c>
      <c r="Y293">
        <v>4</v>
      </c>
      <c r="Z293">
        <v>495</v>
      </c>
      <c r="AA293">
        <f>Z293/P293</f>
        <v>3.4137931034482758</v>
      </c>
      <c r="AB293" s="11" t="s">
        <v>232</v>
      </c>
      <c r="AC293" t="s">
        <v>59</v>
      </c>
      <c r="AD293">
        <v>2</v>
      </c>
      <c r="AE293" t="str">
        <f>IF(AD293&gt;3, "Prefers Discount", "Discount Indifferent")</f>
        <v>Discount Indifferent</v>
      </c>
      <c r="AF293">
        <v>7</v>
      </c>
      <c r="AG293">
        <v>5</v>
      </c>
      <c r="AH293">
        <v>4</v>
      </c>
      <c r="AI293" t="str">
        <f>INDEX($AF$1:$AH$1,MATCH(MAX(AF293:AH293),AF293:AH293,0))</f>
        <v>Store_Orders</v>
      </c>
      <c r="AJ293">
        <v>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f>SUM(AK293:AO293)</f>
        <v>0</v>
      </c>
      <c r="AQ293" t="s">
        <v>67</v>
      </c>
      <c r="AR293">
        <v>0</v>
      </c>
      <c r="AS293" t="str">
        <f>IF(OR(AK293&gt;0, AL293&gt;0, AM293&gt;0, AN293&gt;0, AO293&gt;0), "Converted", "Not Converted")</f>
        <v>Not Converted</v>
      </c>
      <c r="AT293">
        <v>0</v>
      </c>
      <c r="AU293">
        <v>3</v>
      </c>
      <c r="AV293">
        <v>11</v>
      </c>
      <c r="AW293">
        <f>IF(Z293&gt;607, 4, 0)</f>
        <v>0</v>
      </c>
      <c r="AX293">
        <f>IF(AA293&gt;0.1497, 3, 0)</f>
        <v>3</v>
      </c>
      <c r="AY293">
        <f>IF(P293&gt;4031, 2, 0)</f>
        <v>0</v>
      </c>
      <c r="AZ293">
        <f>IF(H293&gt;51934.91, 1, 0)</f>
        <v>1</v>
      </c>
      <c r="BA293">
        <f>SUM(AW293:AZ293)</f>
        <v>4</v>
      </c>
      <c r="BB293" t="str">
        <f>VLOOKUP(BA293,'Standard Deviations'!$L$1:$M$11,2,TRUE)</f>
        <v>Silver</v>
      </c>
    </row>
    <row r="294" spans="1:54" hidden="1">
      <c r="A294">
        <v>6694</v>
      </c>
      <c r="B294">
        <v>1964</v>
      </c>
      <c r="C294">
        <f>2024-B294</f>
        <v>60</v>
      </c>
      <c r="D294" t="str">
        <f>VLOOKUP(B294,Reference!$A$1:$B$125, 2)</f>
        <v>Boomers</v>
      </c>
      <c r="E294" t="s">
        <v>54</v>
      </c>
      <c r="F294" t="str">
        <f>IF(E294="High School", "No College", "College")</f>
        <v>College</v>
      </c>
      <c r="G294" t="s">
        <v>55</v>
      </c>
      <c r="H294">
        <v>75236</v>
      </c>
      <c r="I294">
        <v>75236</v>
      </c>
      <c r="J294" s="4" t="s">
        <v>56</v>
      </c>
      <c r="K294">
        <v>0</v>
      </c>
      <c r="L294">
        <v>1</v>
      </c>
      <c r="M294" t="str">
        <f>IF(OR(K294&gt;0, L294&gt;0), "Parent", "Not Parent")</f>
        <v>Parent</v>
      </c>
      <c r="N294" t="s">
        <v>145</v>
      </c>
      <c r="O294" s="8">
        <v>41916</v>
      </c>
      <c r="P294" s="9">
        <f>O294-N294</f>
        <v>313</v>
      </c>
      <c r="Q294">
        <v>27</v>
      </c>
      <c r="R294" s="9">
        <f>P294-Q294</f>
        <v>286</v>
      </c>
      <c r="S294" s="8">
        <f>O294-R294</f>
        <v>41630</v>
      </c>
      <c r="T294">
        <v>438</v>
      </c>
      <c r="U294">
        <v>66</v>
      </c>
      <c r="V294">
        <v>400</v>
      </c>
      <c r="W294">
        <v>12</v>
      </c>
      <c r="X294">
        <v>38</v>
      </c>
      <c r="Y294">
        <v>114</v>
      </c>
      <c r="Z294">
        <v>1068</v>
      </c>
      <c r="AA294">
        <f>Z294/P294</f>
        <v>3.4121405750798721</v>
      </c>
      <c r="AB294" s="11" t="s">
        <v>232</v>
      </c>
      <c r="AC294" t="s">
        <v>59</v>
      </c>
      <c r="AD294">
        <v>1</v>
      </c>
      <c r="AE294" t="str">
        <f>IF(AD294&gt;3, "Prefers Discount", "Discount Indifferent")</f>
        <v>Discount Indifferent</v>
      </c>
      <c r="AF294">
        <v>13</v>
      </c>
      <c r="AG294">
        <v>8</v>
      </c>
      <c r="AH294">
        <v>3</v>
      </c>
      <c r="AI294" t="str">
        <f>INDEX($AF$1:$AH$1,MATCH(MAX(AF294:AH294),AF294:AH294,0))</f>
        <v>Store_Orders</v>
      </c>
      <c r="AJ294">
        <v>4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f>SUM(AK294:AO294)</f>
        <v>0</v>
      </c>
      <c r="AQ294" t="s">
        <v>67</v>
      </c>
      <c r="AR294">
        <v>0</v>
      </c>
      <c r="AS294" t="str">
        <f>IF(OR(AK294&gt;0, AL294&gt;0, AM294&gt;0, AN294&gt;0, AO294&gt;0), "Converted", "Not Converted")</f>
        <v>Not Converted</v>
      </c>
      <c r="AT294">
        <v>0</v>
      </c>
      <c r="AU294">
        <v>3</v>
      </c>
      <c r="AV294">
        <v>11</v>
      </c>
      <c r="AW294">
        <f>IF(Z294&gt;607, 4, 0)</f>
        <v>4</v>
      </c>
      <c r="AX294">
        <f>IF(AA294&gt;0.1497, 3, 0)</f>
        <v>3</v>
      </c>
      <c r="AY294">
        <f>IF(P294&gt;4031, 2, 0)</f>
        <v>0</v>
      </c>
      <c r="AZ294">
        <f>IF(H294&gt;51934.91, 1, 0)</f>
        <v>1</v>
      </c>
      <c r="BA294">
        <f>SUM(AW294:AZ294)</f>
        <v>8</v>
      </c>
      <c r="BB294" t="str">
        <f>VLOOKUP(BA294,'Standard Deviations'!$L$1:$M$11,2,TRUE)</f>
        <v>Platinum</v>
      </c>
    </row>
    <row r="295" spans="1:54">
      <c r="A295">
        <v>2125</v>
      </c>
      <c r="B295">
        <v>1959</v>
      </c>
      <c r="C295">
        <f>2024-B295</f>
        <v>65</v>
      </c>
      <c r="D295" t="str">
        <f>VLOOKUP(B295,Reference!$A$1:$B$125, 2)</f>
        <v>Boomers</v>
      </c>
      <c r="E295" t="s">
        <v>54</v>
      </c>
      <c r="F295" t="str">
        <f>IF(E295="High School", "No College", "College")</f>
        <v>College</v>
      </c>
      <c r="G295" t="s">
        <v>71</v>
      </c>
      <c r="H295">
        <v>63033</v>
      </c>
      <c r="I295">
        <v>63033</v>
      </c>
      <c r="J295" s="4" t="s">
        <v>61</v>
      </c>
      <c r="K295">
        <v>0</v>
      </c>
      <c r="L295">
        <v>0</v>
      </c>
      <c r="M295" t="str">
        <f>IF(OR(K295&gt;0, L295&gt;0), "Parent", "Not Parent")</f>
        <v>Not Parent</v>
      </c>
      <c r="N295" t="s">
        <v>172</v>
      </c>
      <c r="O295" s="8">
        <v>41916</v>
      </c>
      <c r="P295" s="9">
        <f>O295-N295</f>
        <v>323</v>
      </c>
      <c r="Q295">
        <v>82</v>
      </c>
      <c r="R295" s="9">
        <f>P295-Q295</f>
        <v>241</v>
      </c>
      <c r="S295" s="8">
        <f>O295-R295</f>
        <v>41675</v>
      </c>
      <c r="T295">
        <v>194</v>
      </c>
      <c r="U295">
        <v>61</v>
      </c>
      <c r="V295">
        <v>480</v>
      </c>
      <c r="W295">
        <v>225</v>
      </c>
      <c r="X295">
        <v>112</v>
      </c>
      <c r="Y295">
        <v>30</v>
      </c>
      <c r="Z295">
        <v>1102</v>
      </c>
      <c r="AA295">
        <f>Z295/P295</f>
        <v>3.4117647058823528</v>
      </c>
      <c r="AB295" s="14" t="s">
        <v>232</v>
      </c>
      <c r="AC295" s="13" t="s">
        <v>63</v>
      </c>
      <c r="AD295">
        <v>1</v>
      </c>
      <c r="AE295" t="str">
        <f>IF(AD295&gt;3, "Prefers Discount", "Discount Indifferent")</f>
        <v>Discount Indifferent</v>
      </c>
      <c r="AF295">
        <v>8</v>
      </c>
      <c r="AG295">
        <v>3</v>
      </c>
      <c r="AH295">
        <v>4</v>
      </c>
      <c r="AI295" t="str">
        <f>INDEX($AF$1:$AH$1,MATCH(MAX(AF295:AH295),AF295:AH295,0))</f>
        <v>Store_Orders</v>
      </c>
      <c r="AJ295">
        <v>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f>SUM(AK295:AO295)</f>
        <v>0</v>
      </c>
      <c r="AQ295" t="s">
        <v>67</v>
      </c>
      <c r="AR295">
        <v>0</v>
      </c>
      <c r="AS295" t="str">
        <f>IF(OR(AK295&gt;0, AL295&gt;0, AM295&gt;0, AN295&gt;0, AO295&gt;0), "Converted", "Not Converted")</f>
        <v>Not Converted</v>
      </c>
      <c r="AT295">
        <v>0</v>
      </c>
      <c r="AU295">
        <v>3</v>
      </c>
      <c r="AV295">
        <v>11</v>
      </c>
      <c r="AW295">
        <f>IF(Z295&gt;607, 4, 0)</f>
        <v>4</v>
      </c>
      <c r="AX295">
        <f>IF(AA295&gt;0.1497, 3, 0)</f>
        <v>3</v>
      </c>
      <c r="AY295">
        <f>IF(P295&gt;4031, 2, 0)</f>
        <v>0</v>
      </c>
      <c r="AZ295">
        <f>IF(H295&gt;51934.91, 1, 0)</f>
        <v>1</v>
      </c>
      <c r="BA295">
        <f>SUM(AW295:AZ295)</f>
        <v>8</v>
      </c>
      <c r="BB295" t="str">
        <f>VLOOKUP(BA295,'Standard Deviations'!$L$1:$M$11,2,TRUE)</f>
        <v>Platinum</v>
      </c>
    </row>
    <row r="296" spans="1:54" hidden="1">
      <c r="A296">
        <v>5718</v>
      </c>
      <c r="B296">
        <v>1950</v>
      </c>
      <c r="C296">
        <f>2024-B296</f>
        <v>74</v>
      </c>
      <c r="D296" t="str">
        <f>VLOOKUP(B296,Reference!$A$1:$B$125, 2)</f>
        <v>Boomers</v>
      </c>
      <c r="E296" t="s">
        <v>54</v>
      </c>
      <c r="F296" t="str">
        <f>IF(E296="High School", "No College", "College")</f>
        <v>College</v>
      </c>
      <c r="G296" t="s">
        <v>55</v>
      </c>
      <c r="H296">
        <v>80763</v>
      </c>
      <c r="I296">
        <v>80763</v>
      </c>
      <c r="J296" s="4" t="s">
        <v>56</v>
      </c>
      <c r="K296">
        <v>0</v>
      </c>
      <c r="L296">
        <v>0</v>
      </c>
      <c r="M296" t="str">
        <f>IF(OR(K296&gt;0, L296&gt;0), "Parent", "Not Parent")</f>
        <v>Not Parent</v>
      </c>
      <c r="N296" t="s">
        <v>259</v>
      </c>
      <c r="O296" s="8">
        <v>41916</v>
      </c>
      <c r="P296" s="9">
        <f>O296-N296</f>
        <v>415</v>
      </c>
      <c r="Q296">
        <v>17</v>
      </c>
      <c r="R296" s="9">
        <f>P296-Q296</f>
        <v>398</v>
      </c>
      <c r="S296" s="8">
        <f>O296-R296</f>
        <v>41518</v>
      </c>
      <c r="T296">
        <v>674</v>
      </c>
      <c r="U296">
        <v>168</v>
      </c>
      <c r="V296">
        <v>108</v>
      </c>
      <c r="W296">
        <v>192</v>
      </c>
      <c r="X296">
        <v>42</v>
      </c>
      <c r="Y296">
        <v>231</v>
      </c>
      <c r="Z296">
        <v>1415</v>
      </c>
      <c r="AA296">
        <f>Z296/P296</f>
        <v>3.4096385542168677</v>
      </c>
      <c r="AB296" s="11" t="s">
        <v>232</v>
      </c>
      <c r="AC296" t="s">
        <v>59</v>
      </c>
      <c r="AD296">
        <v>1</v>
      </c>
      <c r="AE296" t="str">
        <f>IF(AD296&gt;3, "Prefers Discount", "Discount Indifferent")</f>
        <v>Discount Indifferent</v>
      </c>
      <c r="AF296">
        <v>6</v>
      </c>
      <c r="AG296">
        <v>5</v>
      </c>
      <c r="AH296">
        <v>11</v>
      </c>
      <c r="AI296" t="str">
        <f>INDEX($AF$1:$AH$1,MATCH(MAX(AF296:AH296),AF296:AH296,0))</f>
        <v>Catalog_Orders</v>
      </c>
      <c r="AJ296">
        <v>3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f>SUM(AK296:AO296)</f>
        <v>2</v>
      </c>
      <c r="AQ296" t="str">
        <f>INDEX($AK$1:$AO$1,MATCH(MAX(AK296:AO296),AK296:AO296,0))</f>
        <v>Converted_on_Camp1</v>
      </c>
      <c r="AR296">
        <v>1</v>
      </c>
      <c r="AS296" t="str">
        <f>IF(OR(AK296&gt;0, AL296&gt;0, AM296&gt;0, AN296&gt;0, AO296&gt;0), "Converted", "Not Converted")</f>
        <v>Converted</v>
      </c>
      <c r="AT296">
        <v>0</v>
      </c>
      <c r="AU296">
        <v>3</v>
      </c>
      <c r="AV296">
        <v>11</v>
      </c>
      <c r="AW296">
        <f>IF(Z296&gt;607, 4, 0)</f>
        <v>4</v>
      </c>
      <c r="AX296">
        <f>IF(AA296&gt;0.1497, 3, 0)</f>
        <v>3</v>
      </c>
      <c r="AY296">
        <f>IF(P296&gt;4031, 2, 0)</f>
        <v>0</v>
      </c>
      <c r="AZ296">
        <f>IF(H296&gt;51934.91, 1, 0)</f>
        <v>1</v>
      </c>
      <c r="BA296">
        <f>SUM(AW296:AZ296)</f>
        <v>8</v>
      </c>
      <c r="BB296" t="str">
        <f>VLOOKUP(BA296,'Standard Deviations'!$L$1:$M$11,2,TRUE)</f>
        <v>Platinum</v>
      </c>
    </row>
    <row r="297" spans="1:54" hidden="1">
      <c r="A297">
        <v>10163</v>
      </c>
      <c r="B297">
        <v>1984</v>
      </c>
      <c r="C297">
        <f>2024-B297</f>
        <v>40</v>
      </c>
      <c r="D297" t="str">
        <f>VLOOKUP(B297,Reference!$A$1:$B$125, 2)</f>
        <v>Millennials</v>
      </c>
      <c r="E297" t="s">
        <v>68</v>
      </c>
      <c r="F297" t="str">
        <f>IF(E297="High School", "No College", "College")</f>
        <v>College</v>
      </c>
      <c r="G297" t="s">
        <v>60</v>
      </c>
      <c r="H297">
        <v>82733</v>
      </c>
      <c r="I297">
        <v>82733</v>
      </c>
      <c r="J297" s="4" t="s">
        <v>56</v>
      </c>
      <c r="K297">
        <v>0</v>
      </c>
      <c r="L297">
        <v>0</v>
      </c>
      <c r="M297" t="str">
        <f>IF(OR(K297&gt;0, L297&gt;0), "Parent", "Not Parent")</f>
        <v>Not Parent</v>
      </c>
      <c r="N297" t="s">
        <v>260</v>
      </c>
      <c r="O297" s="8">
        <v>41916</v>
      </c>
      <c r="P297" s="9">
        <f>O297-N297</f>
        <v>389</v>
      </c>
      <c r="Q297">
        <v>28</v>
      </c>
      <c r="R297" s="9">
        <f>P297-Q297</f>
        <v>361</v>
      </c>
      <c r="S297" s="8">
        <f>O297-R297</f>
        <v>41555</v>
      </c>
      <c r="T297">
        <v>712</v>
      </c>
      <c r="U297">
        <v>50</v>
      </c>
      <c r="V297">
        <v>420</v>
      </c>
      <c r="W297">
        <v>65</v>
      </c>
      <c r="X297">
        <v>38</v>
      </c>
      <c r="Y297">
        <v>38</v>
      </c>
      <c r="Z297">
        <v>1323</v>
      </c>
      <c r="AA297">
        <f>Z297/P297</f>
        <v>3.4010282776349614</v>
      </c>
      <c r="AB297" s="11" t="s">
        <v>232</v>
      </c>
      <c r="AC297" t="s">
        <v>59</v>
      </c>
      <c r="AD297">
        <v>1</v>
      </c>
      <c r="AE297" t="str">
        <f>IF(AD297&gt;3, "Prefers Discount", "Discount Indifferent")</f>
        <v>Discount Indifferent</v>
      </c>
      <c r="AF297">
        <v>7</v>
      </c>
      <c r="AG297">
        <v>8</v>
      </c>
      <c r="AH297">
        <v>4</v>
      </c>
      <c r="AI297" t="str">
        <f>INDEX($AF$1:$AH$1,MATCH(MAX(AF297:AH297),AF297:AH297,0))</f>
        <v>Web_Orders</v>
      </c>
      <c r="AJ297">
        <v>4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f>SUM(AK297:AO297)</f>
        <v>0</v>
      </c>
      <c r="AQ297" t="s">
        <v>67</v>
      </c>
      <c r="AR297">
        <v>1</v>
      </c>
      <c r="AS297" t="str">
        <f>IF(OR(AK297&gt;0, AL297&gt;0, AM297&gt;0, AN297&gt;0, AO297&gt;0), "Converted", "Not Converted")</f>
        <v>Not Converted</v>
      </c>
      <c r="AT297">
        <v>0</v>
      </c>
      <c r="AU297">
        <v>3</v>
      </c>
      <c r="AV297">
        <v>11</v>
      </c>
      <c r="AW297">
        <f>IF(Z297&gt;607, 4, 0)</f>
        <v>4</v>
      </c>
      <c r="AX297">
        <f>IF(AA297&gt;0.1497, 3, 0)</f>
        <v>3</v>
      </c>
      <c r="AY297">
        <f>IF(P297&gt;4031, 2, 0)</f>
        <v>0</v>
      </c>
      <c r="AZ297">
        <f>IF(H297&gt;51934.91, 1, 0)</f>
        <v>1</v>
      </c>
      <c r="BA297">
        <f>SUM(AW297:AZ297)</f>
        <v>8</v>
      </c>
      <c r="BB297" t="str">
        <f>VLOOKUP(BA297,'Standard Deviations'!$L$1:$M$11,2,TRUE)</f>
        <v>Platinum</v>
      </c>
    </row>
    <row r="298" spans="1:54" hidden="1">
      <c r="A298">
        <v>5156</v>
      </c>
      <c r="B298">
        <v>1970</v>
      </c>
      <c r="C298">
        <f>2024-B298</f>
        <v>54</v>
      </c>
      <c r="D298" t="str">
        <f>VLOOKUP(B298,Reference!$A$1:$B$125, 2)</f>
        <v>Gen X</v>
      </c>
      <c r="E298" t="s">
        <v>74</v>
      </c>
      <c r="F298" t="str">
        <f>IF(E298="High School", "No College", "College")</f>
        <v>College</v>
      </c>
      <c r="G298" t="s">
        <v>55</v>
      </c>
      <c r="H298">
        <v>62466</v>
      </c>
      <c r="I298">
        <v>62466</v>
      </c>
      <c r="J298" s="4" t="s">
        <v>61</v>
      </c>
      <c r="K298">
        <v>0</v>
      </c>
      <c r="L298">
        <v>1</v>
      </c>
      <c r="M298" t="str">
        <f>IF(OR(K298&gt;0, L298&gt;0), "Parent", "Not Parent")</f>
        <v>Parent</v>
      </c>
      <c r="N298" t="s">
        <v>123</v>
      </c>
      <c r="O298" s="8">
        <v>41916</v>
      </c>
      <c r="P298" s="9">
        <f>O298-N298</f>
        <v>262</v>
      </c>
      <c r="Q298">
        <v>13</v>
      </c>
      <c r="R298" s="9">
        <f>P298-Q298</f>
        <v>249</v>
      </c>
      <c r="S298" s="8">
        <f>O298-R298</f>
        <v>41667</v>
      </c>
      <c r="T298">
        <v>129</v>
      </c>
      <c r="U298">
        <v>129</v>
      </c>
      <c r="V298">
        <v>259</v>
      </c>
      <c r="W298">
        <v>168</v>
      </c>
      <c r="X298">
        <v>121</v>
      </c>
      <c r="Y298">
        <v>83</v>
      </c>
      <c r="Z298">
        <v>889</v>
      </c>
      <c r="AA298">
        <f>Z298/P298</f>
        <v>3.3931297709923665</v>
      </c>
      <c r="AB298" s="11" t="s">
        <v>232</v>
      </c>
      <c r="AC298" t="s">
        <v>59</v>
      </c>
      <c r="AD298">
        <v>5</v>
      </c>
      <c r="AE298" t="str">
        <f>IF(AD298&gt;3, "Prefers Discount", "Discount Indifferent")</f>
        <v>Prefers Discount</v>
      </c>
      <c r="AF298">
        <v>12</v>
      </c>
      <c r="AG298">
        <v>6</v>
      </c>
      <c r="AH298">
        <v>3</v>
      </c>
      <c r="AI298" t="str">
        <f>INDEX($AF$1:$AH$1,MATCH(MAX(AF298:AH298),AF298:AH298,0))</f>
        <v>Store_Orders</v>
      </c>
      <c r="AJ298">
        <v>4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f>SUM(AK298:AO298)</f>
        <v>0</v>
      </c>
      <c r="AQ298" t="s">
        <v>67</v>
      </c>
      <c r="AR298">
        <v>0</v>
      </c>
      <c r="AS298" t="str">
        <f>IF(OR(AK298&gt;0, AL298&gt;0, AM298&gt;0, AN298&gt;0, AO298&gt;0), "Converted", "Not Converted")</f>
        <v>Not Converted</v>
      </c>
      <c r="AT298">
        <v>0</v>
      </c>
      <c r="AU298">
        <v>3</v>
      </c>
      <c r="AV298">
        <v>11</v>
      </c>
      <c r="AW298">
        <f>IF(Z298&gt;607, 4, 0)</f>
        <v>4</v>
      </c>
      <c r="AX298">
        <f>IF(AA298&gt;0.1497, 3, 0)</f>
        <v>3</v>
      </c>
      <c r="AY298">
        <f>IF(P298&gt;4031, 2, 0)</f>
        <v>0</v>
      </c>
      <c r="AZ298">
        <f>IF(H298&gt;51934.91, 1, 0)</f>
        <v>1</v>
      </c>
      <c r="BA298">
        <f>SUM(AW298:AZ298)</f>
        <v>8</v>
      </c>
      <c r="BB298" t="str">
        <f>VLOOKUP(BA298,'Standard Deviations'!$L$1:$M$11,2,TRUE)</f>
        <v>Platinum</v>
      </c>
    </row>
    <row r="299" spans="1:54" hidden="1">
      <c r="A299">
        <v>10681</v>
      </c>
      <c r="B299">
        <v>1970</v>
      </c>
      <c r="C299">
        <f>2024-B299</f>
        <v>54</v>
      </c>
      <c r="D299" t="str">
        <f>VLOOKUP(B299,Reference!$A$1:$B$125, 2)</f>
        <v>Gen X</v>
      </c>
      <c r="E299" t="s">
        <v>74</v>
      </c>
      <c r="F299" t="str">
        <f>IF(E299="High School", "No College", "College")</f>
        <v>College</v>
      </c>
      <c r="G299" t="s">
        <v>55</v>
      </c>
      <c r="H299">
        <v>62466</v>
      </c>
      <c r="I299">
        <v>62466</v>
      </c>
      <c r="J299" s="4" t="s">
        <v>61</v>
      </c>
      <c r="K299">
        <v>0</v>
      </c>
      <c r="L299">
        <v>1</v>
      </c>
      <c r="M299" t="str">
        <f>IF(OR(K299&gt;0, L299&gt;0), "Parent", "Not Parent")</f>
        <v>Parent</v>
      </c>
      <c r="N299" t="s">
        <v>123</v>
      </c>
      <c r="O299" s="8">
        <v>41916</v>
      </c>
      <c r="P299" s="9">
        <f>O299-N299</f>
        <v>262</v>
      </c>
      <c r="Q299">
        <v>13</v>
      </c>
      <c r="R299" s="9">
        <f>P299-Q299</f>
        <v>249</v>
      </c>
      <c r="S299" s="8">
        <f>O299-R299</f>
        <v>41667</v>
      </c>
      <c r="T299">
        <v>129</v>
      </c>
      <c r="U299">
        <v>129</v>
      </c>
      <c r="V299">
        <v>259</v>
      </c>
      <c r="W299">
        <v>168</v>
      </c>
      <c r="X299">
        <v>121</v>
      </c>
      <c r="Y299">
        <v>83</v>
      </c>
      <c r="Z299">
        <v>889</v>
      </c>
      <c r="AA299">
        <f>Z299/P299</f>
        <v>3.3931297709923665</v>
      </c>
      <c r="AB299" s="11" t="s">
        <v>232</v>
      </c>
      <c r="AC299" t="s">
        <v>59</v>
      </c>
      <c r="AD299">
        <v>5</v>
      </c>
      <c r="AE299" t="str">
        <f>IF(AD299&gt;3, "Prefers Discount", "Discount Indifferent")</f>
        <v>Prefers Discount</v>
      </c>
      <c r="AF299">
        <v>12</v>
      </c>
      <c r="AG299">
        <v>6</v>
      </c>
      <c r="AH299">
        <v>3</v>
      </c>
      <c r="AI299" t="str">
        <f>INDEX($AF$1:$AH$1,MATCH(MAX(AF299:AH299),AF299:AH299,0))</f>
        <v>Store_Orders</v>
      </c>
      <c r="AJ299">
        <v>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f>SUM(AK299:AO299)</f>
        <v>0</v>
      </c>
      <c r="AQ299" t="s">
        <v>67</v>
      </c>
      <c r="AR299">
        <v>0</v>
      </c>
      <c r="AS299" t="str">
        <f>IF(OR(AK299&gt;0, AL299&gt;0, AM299&gt;0, AN299&gt;0, AO299&gt;0), "Converted", "Not Converted")</f>
        <v>Not Converted</v>
      </c>
      <c r="AT299">
        <v>0</v>
      </c>
      <c r="AU299">
        <v>3</v>
      </c>
      <c r="AV299">
        <v>11</v>
      </c>
      <c r="AW299">
        <f>IF(Z299&gt;607, 4, 0)</f>
        <v>4</v>
      </c>
      <c r="AX299">
        <f>IF(AA299&gt;0.1497, 3, 0)</f>
        <v>3</v>
      </c>
      <c r="AY299">
        <f>IF(P299&gt;4031, 2, 0)</f>
        <v>0</v>
      </c>
      <c r="AZ299">
        <f>IF(H299&gt;51934.91, 1, 0)</f>
        <v>1</v>
      </c>
      <c r="BA299">
        <f>SUM(AW299:AZ299)</f>
        <v>8</v>
      </c>
      <c r="BB299" t="str">
        <f>VLOOKUP(BA299,'Standard Deviations'!$L$1:$M$11,2,TRUE)</f>
        <v>Platinum</v>
      </c>
    </row>
    <row r="300" spans="1:54">
      <c r="A300">
        <v>2295</v>
      </c>
      <c r="B300">
        <v>1954</v>
      </c>
      <c r="C300">
        <f>2024-B300</f>
        <v>70</v>
      </c>
      <c r="D300" t="str">
        <f>VLOOKUP(B300,Reference!$A$1:$B$125, 2)</f>
        <v>Boomers</v>
      </c>
      <c r="E300" t="s">
        <v>68</v>
      </c>
      <c r="F300" t="str">
        <f>IF(E300="High School", "No College", "College")</f>
        <v>College</v>
      </c>
      <c r="G300" t="s">
        <v>55</v>
      </c>
      <c r="H300">
        <v>62670</v>
      </c>
      <c r="I300">
        <v>62670</v>
      </c>
      <c r="J300" s="4" t="s">
        <v>61</v>
      </c>
      <c r="K300">
        <v>0</v>
      </c>
      <c r="L300">
        <v>1</v>
      </c>
      <c r="M300" t="str">
        <f>IF(OR(K300&gt;0, L300&gt;0), "Parent", "Not Parent")</f>
        <v>Parent</v>
      </c>
      <c r="N300" t="s">
        <v>176</v>
      </c>
      <c r="O300" s="8">
        <v>41916</v>
      </c>
      <c r="P300" s="9">
        <f>O300-N300</f>
        <v>244</v>
      </c>
      <c r="Q300">
        <v>57</v>
      </c>
      <c r="R300" s="9">
        <f>P300-Q300</f>
        <v>187</v>
      </c>
      <c r="S300" s="8">
        <f>O300-R300</f>
        <v>41729</v>
      </c>
      <c r="T300">
        <v>539</v>
      </c>
      <c r="U300">
        <v>30</v>
      </c>
      <c r="V300">
        <v>92</v>
      </c>
      <c r="W300">
        <v>80</v>
      </c>
      <c r="X300">
        <v>46</v>
      </c>
      <c r="Y300">
        <v>38</v>
      </c>
      <c r="Z300">
        <v>825</v>
      </c>
      <c r="AA300">
        <f>Z300/P300</f>
        <v>3.3811475409836067</v>
      </c>
      <c r="AB300" s="14" t="s">
        <v>232</v>
      </c>
      <c r="AC300" s="13" t="s">
        <v>63</v>
      </c>
      <c r="AD300">
        <v>1</v>
      </c>
      <c r="AE300" t="str">
        <f>IF(AD300&gt;3, "Prefers Discount", "Discount Indifferent")</f>
        <v>Discount Indifferent</v>
      </c>
      <c r="AF300">
        <v>13</v>
      </c>
      <c r="AG300">
        <v>5</v>
      </c>
      <c r="AH300">
        <v>3</v>
      </c>
      <c r="AI300" t="str">
        <f>INDEX($AF$1:$AH$1,MATCH(MAX(AF300:AH300),AF300:AH300,0))</f>
        <v>Store_Orders</v>
      </c>
      <c r="AJ300">
        <v>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f>SUM(AK300:AO300)</f>
        <v>0</v>
      </c>
      <c r="AQ300" t="s">
        <v>67</v>
      </c>
      <c r="AR300">
        <v>0</v>
      </c>
      <c r="AS300" t="str">
        <f>IF(OR(AK300&gt;0, AL300&gt;0, AM300&gt;0, AN300&gt;0, AO300&gt;0), "Converted", "Not Converted")</f>
        <v>Not Converted</v>
      </c>
      <c r="AT300">
        <v>0</v>
      </c>
      <c r="AU300">
        <v>3</v>
      </c>
      <c r="AV300">
        <v>11</v>
      </c>
      <c r="AW300">
        <f>IF(Z300&gt;607, 4, 0)</f>
        <v>4</v>
      </c>
      <c r="AX300">
        <f>IF(AA300&gt;0.1497, 3, 0)</f>
        <v>3</v>
      </c>
      <c r="AY300">
        <f>IF(P300&gt;4031, 2, 0)</f>
        <v>0</v>
      </c>
      <c r="AZ300">
        <f>IF(H300&gt;51934.91, 1, 0)</f>
        <v>1</v>
      </c>
      <c r="BA300">
        <f>SUM(AW300:AZ300)</f>
        <v>8</v>
      </c>
      <c r="BB300" t="str">
        <f>VLOOKUP(BA300,'Standard Deviations'!$L$1:$M$11,2,TRUE)</f>
        <v>Platinum</v>
      </c>
    </row>
    <row r="301" spans="1:54" hidden="1">
      <c r="A301">
        <v>254</v>
      </c>
      <c r="B301">
        <v>1955</v>
      </c>
      <c r="C301">
        <f>2024-B301</f>
        <v>69</v>
      </c>
      <c r="D301" t="str">
        <f>VLOOKUP(B301,Reference!$A$1:$B$125, 2)</f>
        <v>Boomers</v>
      </c>
      <c r="E301" t="s">
        <v>54</v>
      </c>
      <c r="F301" t="str">
        <f>IF(E301="High School", "No College", "College")</f>
        <v>College</v>
      </c>
      <c r="G301" t="s">
        <v>65</v>
      </c>
      <c r="H301">
        <v>53863</v>
      </c>
      <c r="I301">
        <v>53863</v>
      </c>
      <c r="J301" s="4" t="s">
        <v>61</v>
      </c>
      <c r="K301">
        <v>0</v>
      </c>
      <c r="L301">
        <v>1</v>
      </c>
      <c r="M301" t="str">
        <f>IF(OR(K301&gt;0, L301&gt;0), "Parent", "Not Parent")</f>
        <v>Parent</v>
      </c>
      <c r="N301" t="s">
        <v>261</v>
      </c>
      <c r="O301" s="8">
        <v>41916</v>
      </c>
      <c r="P301" s="9">
        <f>O301-N301</f>
        <v>140</v>
      </c>
      <c r="Q301">
        <v>4</v>
      </c>
      <c r="R301" s="9">
        <f>P301-Q301</f>
        <v>136</v>
      </c>
      <c r="S301" s="8">
        <f>O301-R301</f>
        <v>41780</v>
      </c>
      <c r="T301">
        <v>399</v>
      </c>
      <c r="U301">
        <v>4</v>
      </c>
      <c r="V301">
        <v>30</v>
      </c>
      <c r="W301">
        <v>6</v>
      </c>
      <c r="X301">
        <v>4</v>
      </c>
      <c r="Y301">
        <v>30</v>
      </c>
      <c r="Z301">
        <v>473</v>
      </c>
      <c r="AA301">
        <f>Z301/P301</f>
        <v>3.3785714285714286</v>
      </c>
      <c r="AB301" s="11" t="s">
        <v>232</v>
      </c>
      <c r="AC301" t="s">
        <v>59</v>
      </c>
      <c r="AD301">
        <v>3</v>
      </c>
      <c r="AE301" t="str">
        <f>IF(AD301&gt;3, "Prefers Discount", "Discount Indifferent")</f>
        <v>Discount Indifferent</v>
      </c>
      <c r="AF301">
        <v>7</v>
      </c>
      <c r="AG301">
        <v>7</v>
      </c>
      <c r="AH301">
        <v>1</v>
      </c>
      <c r="AI301" t="str">
        <f>INDEX($AF$1:$AH$1,MATCH(MAX(AF301:AH301),AF301:AH301,0))</f>
        <v>Store_Orders</v>
      </c>
      <c r="AJ301">
        <v>7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f>SUM(AK301:AO301)</f>
        <v>1</v>
      </c>
      <c r="AQ301" t="str">
        <f>INDEX($AK$1:$AO$1,MATCH(MAX(AK301:AO301),AK301:AO301,0))</f>
        <v>Converted_on_Camp4</v>
      </c>
      <c r="AR301">
        <v>1</v>
      </c>
      <c r="AS301" t="str">
        <f>IF(OR(AK301&gt;0, AL301&gt;0, AM301&gt;0, AN301&gt;0, AO301&gt;0), "Converted", "Not Converted")</f>
        <v>Converted</v>
      </c>
      <c r="AT301">
        <v>0</v>
      </c>
      <c r="AU301">
        <v>3</v>
      </c>
      <c r="AV301">
        <v>11</v>
      </c>
      <c r="AW301">
        <f>IF(Z301&gt;607, 4, 0)</f>
        <v>0</v>
      </c>
      <c r="AX301">
        <f>IF(AA301&gt;0.1497, 3, 0)</f>
        <v>3</v>
      </c>
      <c r="AY301">
        <f>IF(P301&gt;4031, 2, 0)</f>
        <v>0</v>
      </c>
      <c r="AZ301">
        <f>IF(H301&gt;51934.91, 1, 0)</f>
        <v>1</v>
      </c>
      <c r="BA301">
        <f>SUM(AW301:AZ301)</f>
        <v>4</v>
      </c>
      <c r="BB301" t="str">
        <f>VLOOKUP(BA301,'Standard Deviations'!$L$1:$M$11,2,TRUE)</f>
        <v>Silver</v>
      </c>
    </row>
    <row r="302" spans="1:54">
      <c r="A302">
        <v>3919</v>
      </c>
      <c r="B302">
        <v>1976</v>
      </c>
      <c r="C302">
        <f>2024-B302</f>
        <v>48</v>
      </c>
      <c r="D302" t="str">
        <f>VLOOKUP(B302,Reference!$A$1:$B$125, 2)</f>
        <v>Gen X</v>
      </c>
      <c r="E302" t="s">
        <v>64</v>
      </c>
      <c r="F302" t="str">
        <f>IF(E302="High School", "No College", "College")</f>
        <v>College</v>
      </c>
      <c r="G302" t="s">
        <v>60</v>
      </c>
      <c r="H302">
        <v>72309</v>
      </c>
      <c r="I302">
        <v>72309</v>
      </c>
      <c r="J302" s="4" t="s">
        <v>61</v>
      </c>
      <c r="K302">
        <v>0</v>
      </c>
      <c r="L302">
        <v>0</v>
      </c>
      <c r="M302" t="str">
        <f>IF(OR(K302&gt;0, L302&gt;0), "Parent", "Not Parent")</f>
        <v>Not Parent</v>
      </c>
      <c r="N302" t="s">
        <v>262</v>
      </c>
      <c r="O302" s="8">
        <v>41916</v>
      </c>
      <c r="P302" s="9">
        <f>O302-N302</f>
        <v>572</v>
      </c>
      <c r="Q302">
        <v>64</v>
      </c>
      <c r="R302" s="9">
        <f>P302-Q302</f>
        <v>508</v>
      </c>
      <c r="S302" s="8">
        <f>O302-R302</f>
        <v>41408</v>
      </c>
      <c r="T302">
        <v>960</v>
      </c>
      <c r="U302">
        <v>0</v>
      </c>
      <c r="V302">
        <v>883</v>
      </c>
      <c r="W302">
        <v>50</v>
      </c>
      <c r="X302">
        <v>38</v>
      </c>
      <c r="Y302">
        <v>0</v>
      </c>
      <c r="Z302">
        <v>1931</v>
      </c>
      <c r="AA302">
        <f>Z302/P302</f>
        <v>3.3758741258741258</v>
      </c>
      <c r="AB302" s="14" t="s">
        <v>232</v>
      </c>
      <c r="AC302" s="13" t="s">
        <v>63</v>
      </c>
      <c r="AD302">
        <v>1</v>
      </c>
      <c r="AE302" t="str">
        <f>IF(AD302&gt;3, "Prefers Discount", "Discount Indifferent")</f>
        <v>Discount Indifferent</v>
      </c>
      <c r="AF302">
        <v>8</v>
      </c>
      <c r="AG302">
        <v>5</v>
      </c>
      <c r="AH302">
        <v>6</v>
      </c>
      <c r="AI302" t="str">
        <f>INDEX($AF$1:$AH$1,MATCH(MAX(AF302:AH302),AF302:AH302,0))</f>
        <v>Store_Orders</v>
      </c>
      <c r="AJ302">
        <v>3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f>SUM(AK302:AO302)</f>
        <v>1</v>
      </c>
      <c r="AQ302" t="str">
        <f>INDEX($AK$1:$AO$1,MATCH(MAX(AK302:AO302),AK302:AO302,0))</f>
        <v>Converted_on_Camp1</v>
      </c>
      <c r="AR302">
        <v>1</v>
      </c>
      <c r="AS302" t="str">
        <f>IF(OR(AK302&gt;0, AL302&gt;0, AM302&gt;0, AN302&gt;0, AO302&gt;0), "Converted", "Not Converted")</f>
        <v>Converted</v>
      </c>
      <c r="AT302">
        <v>0</v>
      </c>
      <c r="AU302">
        <v>3</v>
      </c>
      <c r="AV302">
        <v>11</v>
      </c>
      <c r="AW302">
        <f>IF(Z302&gt;607, 4, 0)</f>
        <v>4</v>
      </c>
      <c r="AX302">
        <f>IF(AA302&gt;0.1497, 3, 0)</f>
        <v>3</v>
      </c>
      <c r="AY302">
        <f>IF(P302&gt;4031, 2, 0)</f>
        <v>0</v>
      </c>
      <c r="AZ302">
        <f>IF(H302&gt;51934.91, 1, 0)</f>
        <v>1</v>
      </c>
      <c r="BA302">
        <f>SUM(AW302:AZ302)</f>
        <v>8</v>
      </c>
      <c r="BB302" t="str">
        <f>VLOOKUP(BA302,'Standard Deviations'!$L$1:$M$11,2,TRUE)</f>
        <v>Platinum</v>
      </c>
    </row>
    <row r="303" spans="1:54" hidden="1">
      <c r="A303">
        <v>9121</v>
      </c>
      <c r="B303">
        <v>1972</v>
      </c>
      <c r="C303">
        <f>2024-B303</f>
        <v>52</v>
      </c>
      <c r="D303" t="str">
        <f>VLOOKUP(B303,Reference!$A$1:$B$125, 2)</f>
        <v>Gen X</v>
      </c>
      <c r="E303" t="s">
        <v>54</v>
      </c>
      <c r="F303" t="str">
        <f>IF(E303="High School", "No College", "College")</f>
        <v>College</v>
      </c>
      <c r="G303" t="s">
        <v>55</v>
      </c>
      <c r="H303">
        <v>80134</v>
      </c>
      <c r="I303">
        <v>80134</v>
      </c>
      <c r="J303" s="4" t="s">
        <v>56</v>
      </c>
      <c r="K303">
        <v>1</v>
      </c>
      <c r="L303">
        <v>0</v>
      </c>
      <c r="M303" t="str">
        <f>IF(OR(K303&gt;0, L303&gt;0), "Parent", "Not Parent")</f>
        <v>Parent</v>
      </c>
      <c r="N303" t="s">
        <v>238</v>
      </c>
      <c r="O303" s="8">
        <v>41916</v>
      </c>
      <c r="P303" s="9">
        <f>O303-N303</f>
        <v>502</v>
      </c>
      <c r="Q303">
        <v>40</v>
      </c>
      <c r="R303" s="9">
        <f>P303-Q303</f>
        <v>462</v>
      </c>
      <c r="S303" s="8">
        <f>O303-R303</f>
        <v>41454</v>
      </c>
      <c r="T303">
        <v>1218</v>
      </c>
      <c r="U303">
        <v>16</v>
      </c>
      <c r="V303">
        <v>272</v>
      </c>
      <c r="W303">
        <v>104</v>
      </c>
      <c r="X303">
        <v>0</v>
      </c>
      <c r="Y303">
        <v>80</v>
      </c>
      <c r="Z303">
        <v>1690</v>
      </c>
      <c r="AA303">
        <f>Z303/P303</f>
        <v>3.3665338645418328</v>
      </c>
      <c r="AB303" s="11" t="s">
        <v>232</v>
      </c>
      <c r="AC303" t="s">
        <v>59</v>
      </c>
      <c r="AD303">
        <v>2</v>
      </c>
      <c r="AE303" t="str">
        <f>IF(AD303&gt;3, "Prefers Discount", "Discount Indifferent")</f>
        <v>Discount Indifferent</v>
      </c>
      <c r="AF303">
        <v>6</v>
      </c>
      <c r="AG303">
        <v>5</v>
      </c>
      <c r="AH303">
        <v>3</v>
      </c>
      <c r="AI303" t="str">
        <f>INDEX($AF$1:$AH$1,MATCH(MAX(AF303:AH303),AF303:AH303,0))</f>
        <v>Store_Orders</v>
      </c>
      <c r="AJ303">
        <v>6</v>
      </c>
      <c r="AK303">
        <v>1</v>
      </c>
      <c r="AL303">
        <v>0</v>
      </c>
      <c r="AM303">
        <v>0</v>
      </c>
      <c r="AN303">
        <v>1</v>
      </c>
      <c r="AO303">
        <v>1</v>
      </c>
      <c r="AP303">
        <f>SUM(AK303:AO303)</f>
        <v>3</v>
      </c>
      <c r="AQ303" t="str">
        <f>INDEX($AK$1:$AO$1,MATCH(MAX(AK303:AO303),AK303:AO303,0))</f>
        <v>Converted_on_Camp1</v>
      </c>
      <c r="AR303">
        <v>1</v>
      </c>
      <c r="AS303" t="str">
        <f>IF(OR(AK303&gt;0, AL303&gt;0, AM303&gt;0, AN303&gt;0, AO303&gt;0), "Converted", "Not Converted")</f>
        <v>Converted</v>
      </c>
      <c r="AT303">
        <v>0</v>
      </c>
      <c r="AU303">
        <v>3</v>
      </c>
      <c r="AV303">
        <v>11</v>
      </c>
      <c r="AW303">
        <f>IF(Z303&gt;607, 4, 0)</f>
        <v>4</v>
      </c>
      <c r="AX303">
        <f>IF(AA303&gt;0.1497, 3, 0)</f>
        <v>3</v>
      </c>
      <c r="AY303">
        <f>IF(P303&gt;4031, 2, 0)</f>
        <v>0</v>
      </c>
      <c r="AZ303">
        <f>IF(H303&gt;51934.91, 1, 0)</f>
        <v>1</v>
      </c>
      <c r="BA303">
        <f>SUM(AW303:AZ303)</f>
        <v>8</v>
      </c>
      <c r="BB303" t="str">
        <f>VLOOKUP(BA303,'Standard Deviations'!$L$1:$M$11,2,TRUE)</f>
        <v>Platinum</v>
      </c>
    </row>
    <row r="304" spans="1:54" hidden="1">
      <c r="A304">
        <v>2176</v>
      </c>
      <c r="B304">
        <v>1972</v>
      </c>
      <c r="C304">
        <f>2024-B304</f>
        <v>52</v>
      </c>
      <c r="D304" t="str">
        <f>VLOOKUP(B304,Reference!$A$1:$B$125, 2)</f>
        <v>Gen X</v>
      </c>
      <c r="E304" t="s">
        <v>54</v>
      </c>
      <c r="F304" t="str">
        <f>IF(E304="High School", "No College", "College")</f>
        <v>College</v>
      </c>
      <c r="G304" t="s">
        <v>55</v>
      </c>
      <c r="H304">
        <v>80134</v>
      </c>
      <c r="I304">
        <v>80134</v>
      </c>
      <c r="J304" s="4" t="s">
        <v>56</v>
      </c>
      <c r="K304">
        <v>1</v>
      </c>
      <c r="L304">
        <v>0</v>
      </c>
      <c r="M304" t="str">
        <f>IF(OR(K304&gt;0, L304&gt;0), "Parent", "Not Parent")</f>
        <v>Parent</v>
      </c>
      <c r="N304" t="s">
        <v>238</v>
      </c>
      <c r="O304" s="8">
        <v>41916</v>
      </c>
      <c r="P304" s="9">
        <f>O304-N304</f>
        <v>502</v>
      </c>
      <c r="Q304">
        <v>40</v>
      </c>
      <c r="R304" s="9">
        <f>P304-Q304</f>
        <v>462</v>
      </c>
      <c r="S304" s="8">
        <f>O304-R304</f>
        <v>41454</v>
      </c>
      <c r="T304">
        <v>1218</v>
      </c>
      <c r="U304">
        <v>16</v>
      </c>
      <c r="V304">
        <v>272</v>
      </c>
      <c r="W304">
        <v>104</v>
      </c>
      <c r="X304">
        <v>0</v>
      </c>
      <c r="Y304">
        <v>80</v>
      </c>
      <c r="Z304">
        <v>1690</v>
      </c>
      <c r="AA304">
        <f>Z304/P304</f>
        <v>3.3665338645418328</v>
      </c>
      <c r="AB304" s="11" t="s">
        <v>232</v>
      </c>
      <c r="AC304" t="s">
        <v>59</v>
      </c>
      <c r="AD304">
        <v>2</v>
      </c>
      <c r="AE304" t="str">
        <f>IF(AD304&gt;3, "Prefers Discount", "Discount Indifferent")</f>
        <v>Discount Indifferent</v>
      </c>
      <c r="AF304">
        <v>6</v>
      </c>
      <c r="AG304">
        <v>5</v>
      </c>
      <c r="AH304">
        <v>3</v>
      </c>
      <c r="AI304" t="str">
        <f>INDEX($AF$1:$AH$1,MATCH(MAX(AF304:AH304),AF304:AH304,0))</f>
        <v>Store_Orders</v>
      </c>
      <c r="AJ304">
        <v>6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f>SUM(AK304:AO304)</f>
        <v>3</v>
      </c>
      <c r="AQ304" t="str">
        <f>INDEX($AK$1:$AO$1,MATCH(MAX(AK304:AO304),AK304:AO304,0))</f>
        <v>Converted_on_Camp1</v>
      </c>
      <c r="AR304">
        <v>1</v>
      </c>
      <c r="AS304" t="str">
        <f>IF(OR(AK304&gt;0, AL304&gt;0, AM304&gt;0, AN304&gt;0, AO304&gt;0), "Converted", "Not Converted")</f>
        <v>Converted</v>
      </c>
      <c r="AT304">
        <v>0</v>
      </c>
      <c r="AU304">
        <v>3</v>
      </c>
      <c r="AV304">
        <v>11</v>
      </c>
      <c r="AW304">
        <f>IF(Z304&gt;607, 4, 0)</f>
        <v>4</v>
      </c>
      <c r="AX304">
        <f>IF(AA304&gt;0.1497, 3, 0)</f>
        <v>3</v>
      </c>
      <c r="AY304">
        <f>IF(P304&gt;4031, 2, 0)</f>
        <v>0</v>
      </c>
      <c r="AZ304">
        <f>IF(H304&gt;51934.91, 1, 0)</f>
        <v>1</v>
      </c>
      <c r="BA304">
        <f>SUM(AW304:AZ304)</f>
        <v>8</v>
      </c>
      <c r="BB304" t="str">
        <f>VLOOKUP(BA304,'Standard Deviations'!$L$1:$M$11,2,TRUE)</f>
        <v>Platinum</v>
      </c>
    </row>
    <row r="305" spans="1:54" hidden="1">
      <c r="A305">
        <v>4084</v>
      </c>
      <c r="B305">
        <v>1975</v>
      </c>
      <c r="C305">
        <f>2024-B305</f>
        <v>49</v>
      </c>
      <c r="D305" t="str">
        <f>VLOOKUP(B305,Reference!$A$1:$B$125, 2)</f>
        <v>Gen X</v>
      </c>
      <c r="E305" t="s">
        <v>54</v>
      </c>
      <c r="F305" t="str">
        <f>IF(E305="High School", "No College", "College")</f>
        <v>College</v>
      </c>
      <c r="G305" t="s">
        <v>65</v>
      </c>
      <c r="H305">
        <v>60934</v>
      </c>
      <c r="I305">
        <v>60934</v>
      </c>
      <c r="J305" s="4" t="s">
        <v>61</v>
      </c>
      <c r="K305">
        <v>0</v>
      </c>
      <c r="L305">
        <v>1</v>
      </c>
      <c r="M305" t="str">
        <f>IF(OR(K305&gt;0, L305&gt;0), "Parent", "Not Parent")</f>
        <v>Parent</v>
      </c>
      <c r="N305" t="s">
        <v>263</v>
      </c>
      <c r="O305" s="8">
        <v>41916</v>
      </c>
      <c r="P305" s="9">
        <f>O305-N305</f>
        <v>260</v>
      </c>
      <c r="Q305">
        <v>41</v>
      </c>
      <c r="R305" s="9">
        <f>P305-Q305</f>
        <v>219</v>
      </c>
      <c r="S305" s="8">
        <f>O305-R305</f>
        <v>41697</v>
      </c>
      <c r="T305">
        <v>224</v>
      </c>
      <c r="U305">
        <v>155</v>
      </c>
      <c r="V305">
        <v>155</v>
      </c>
      <c r="W305">
        <v>192</v>
      </c>
      <c r="X305">
        <v>93</v>
      </c>
      <c r="Y305">
        <v>54</v>
      </c>
      <c r="Z305">
        <v>873</v>
      </c>
      <c r="AA305">
        <f>Z305/P305</f>
        <v>3.3576923076923078</v>
      </c>
      <c r="AB305" s="11" t="s">
        <v>232</v>
      </c>
      <c r="AC305" t="s">
        <v>59</v>
      </c>
      <c r="AD305">
        <v>2</v>
      </c>
      <c r="AE305" t="str">
        <f>IF(AD305&gt;3, "Prefers Discount", "Discount Indifferent")</f>
        <v>Discount Indifferent</v>
      </c>
      <c r="AF305">
        <v>11</v>
      </c>
      <c r="AG305">
        <v>6</v>
      </c>
      <c r="AH305">
        <v>4</v>
      </c>
      <c r="AI305" t="str">
        <f>INDEX($AF$1:$AH$1,MATCH(MAX(AF305:AH305),AF305:AH305,0))</f>
        <v>Store_Orders</v>
      </c>
      <c r="AJ305">
        <v>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f>SUM(AK305:AO305)</f>
        <v>0</v>
      </c>
      <c r="AQ305" t="s">
        <v>67</v>
      </c>
      <c r="AR305">
        <v>0</v>
      </c>
      <c r="AS305" t="str">
        <f>IF(OR(AK305&gt;0, AL305&gt;0, AM305&gt;0, AN305&gt;0, AO305&gt;0), "Converted", "Not Converted")</f>
        <v>Not Converted</v>
      </c>
      <c r="AT305">
        <v>0</v>
      </c>
      <c r="AU305">
        <v>3</v>
      </c>
      <c r="AV305">
        <v>11</v>
      </c>
      <c r="AW305">
        <f>IF(Z305&gt;607, 4, 0)</f>
        <v>4</v>
      </c>
      <c r="AX305">
        <f>IF(AA305&gt;0.1497, 3, 0)</f>
        <v>3</v>
      </c>
      <c r="AY305">
        <f>IF(P305&gt;4031, 2, 0)</f>
        <v>0</v>
      </c>
      <c r="AZ305">
        <f>IF(H305&gt;51934.91, 1, 0)</f>
        <v>1</v>
      </c>
      <c r="BA305">
        <f>SUM(AW305:AZ305)</f>
        <v>8</v>
      </c>
      <c r="BB305" t="str">
        <f>VLOOKUP(BA305,'Standard Deviations'!$L$1:$M$11,2,TRUE)</f>
        <v>Platinum</v>
      </c>
    </row>
    <row r="306" spans="1:54" hidden="1">
      <c r="A306">
        <v>8643</v>
      </c>
      <c r="B306">
        <v>1971</v>
      </c>
      <c r="C306">
        <f>2024-B306</f>
        <v>53</v>
      </c>
      <c r="D306" t="str">
        <f>VLOOKUP(B306,Reference!$A$1:$B$125, 2)</f>
        <v>Gen X</v>
      </c>
      <c r="E306" t="s">
        <v>54</v>
      </c>
      <c r="F306" t="str">
        <f>IF(E306="High School", "No College", "College")</f>
        <v>College</v>
      </c>
      <c r="G306" t="s">
        <v>65</v>
      </c>
      <c r="H306">
        <v>69930</v>
      </c>
      <c r="I306">
        <v>69930</v>
      </c>
      <c r="J306" s="4" t="s">
        <v>61</v>
      </c>
      <c r="K306">
        <v>0</v>
      </c>
      <c r="L306">
        <v>0</v>
      </c>
      <c r="M306" t="str">
        <f>IF(OR(K306&gt;0, L306&gt;0), "Parent", "Not Parent")</f>
        <v>Not Parent</v>
      </c>
      <c r="N306" t="s">
        <v>264</v>
      </c>
      <c r="O306" s="8">
        <v>41916</v>
      </c>
      <c r="P306" s="9">
        <f>O306-N306</f>
        <v>496</v>
      </c>
      <c r="Q306">
        <v>21</v>
      </c>
      <c r="R306" s="9">
        <f>P306-Q306</f>
        <v>475</v>
      </c>
      <c r="S306" s="8">
        <f>O306-R306</f>
        <v>41441</v>
      </c>
      <c r="T306">
        <v>252</v>
      </c>
      <c r="U306">
        <v>98</v>
      </c>
      <c r="V306">
        <v>827</v>
      </c>
      <c r="W306">
        <v>219</v>
      </c>
      <c r="X306">
        <v>70</v>
      </c>
      <c r="Y306">
        <v>196</v>
      </c>
      <c r="Z306">
        <v>1662</v>
      </c>
      <c r="AA306">
        <f>Z306/P306</f>
        <v>3.350806451612903</v>
      </c>
      <c r="AB306" s="11" t="s">
        <v>232</v>
      </c>
      <c r="AC306" t="s">
        <v>59</v>
      </c>
      <c r="AD306">
        <v>1</v>
      </c>
      <c r="AE306" t="str">
        <f>IF(AD306&gt;3, "Prefers Discount", "Discount Indifferent")</f>
        <v>Discount Indifferent</v>
      </c>
      <c r="AF306">
        <v>12</v>
      </c>
      <c r="AG306">
        <v>4</v>
      </c>
      <c r="AH306">
        <v>5</v>
      </c>
      <c r="AI306" t="str">
        <f>INDEX($AF$1:$AH$1,MATCH(MAX(AF306:AH306),AF306:AH306,0))</f>
        <v>Store_Orders</v>
      </c>
      <c r="AJ306">
        <v>3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f>SUM(AK306:AO306)</f>
        <v>0</v>
      </c>
      <c r="AQ306" t="s">
        <v>67</v>
      </c>
      <c r="AR306">
        <v>0</v>
      </c>
      <c r="AS306" t="str">
        <f>IF(OR(AK306&gt;0, AL306&gt;0, AM306&gt;0, AN306&gt;0, AO306&gt;0), "Converted", "Not Converted")</f>
        <v>Not Converted</v>
      </c>
      <c r="AT306">
        <v>0</v>
      </c>
      <c r="AU306">
        <v>3</v>
      </c>
      <c r="AV306">
        <v>11</v>
      </c>
      <c r="AW306">
        <f>IF(Z306&gt;607, 4, 0)</f>
        <v>4</v>
      </c>
      <c r="AX306">
        <f>IF(AA306&gt;0.1497, 3, 0)</f>
        <v>3</v>
      </c>
      <c r="AY306">
        <f>IF(P306&gt;4031, 2, 0)</f>
        <v>0</v>
      </c>
      <c r="AZ306">
        <f>IF(H306&gt;51934.91, 1, 0)</f>
        <v>1</v>
      </c>
      <c r="BA306">
        <f>SUM(AW306:AZ306)</f>
        <v>8</v>
      </c>
      <c r="BB306" t="str">
        <f>VLOOKUP(BA306,'Standard Deviations'!$L$1:$M$11,2,TRUE)</f>
        <v>Platinum</v>
      </c>
    </row>
    <row r="307" spans="1:54">
      <c r="A307">
        <v>1958</v>
      </c>
      <c r="B307">
        <v>1973</v>
      </c>
      <c r="C307">
        <f>2024-B307</f>
        <v>51</v>
      </c>
      <c r="D307" t="str">
        <f>VLOOKUP(B307,Reference!$A$1:$B$125, 2)</f>
        <v>Gen X</v>
      </c>
      <c r="E307" t="s">
        <v>68</v>
      </c>
      <c r="F307" t="str">
        <f>IF(E307="High School", "No College", "College")</f>
        <v>College</v>
      </c>
      <c r="G307" t="s">
        <v>65</v>
      </c>
      <c r="H307">
        <v>55012</v>
      </c>
      <c r="I307">
        <v>55012</v>
      </c>
      <c r="J307" s="4" t="s">
        <v>61</v>
      </c>
      <c r="K307">
        <v>0</v>
      </c>
      <c r="L307">
        <v>1</v>
      </c>
      <c r="M307" t="str">
        <f>IF(OR(K307&gt;0, L307&gt;0), "Parent", "Not Parent")</f>
        <v>Parent</v>
      </c>
      <c r="N307" t="s">
        <v>99</v>
      </c>
      <c r="O307" s="8">
        <v>41916</v>
      </c>
      <c r="P307" s="9">
        <f>O307-N307</f>
        <v>197</v>
      </c>
      <c r="Q307">
        <v>85</v>
      </c>
      <c r="R307" s="9">
        <f>P307-Q307</f>
        <v>112</v>
      </c>
      <c r="S307" s="8">
        <f>O307-R307</f>
        <v>41804</v>
      </c>
      <c r="T307">
        <v>582</v>
      </c>
      <c r="U307">
        <v>0</v>
      </c>
      <c r="V307">
        <v>65</v>
      </c>
      <c r="W307">
        <v>0</v>
      </c>
      <c r="X307">
        <v>0</v>
      </c>
      <c r="Y307">
        <v>13</v>
      </c>
      <c r="Z307">
        <v>660</v>
      </c>
      <c r="AA307">
        <f>Z307/P307</f>
        <v>3.3502538071065988</v>
      </c>
      <c r="AB307" s="14" t="s">
        <v>232</v>
      </c>
      <c r="AC307" s="13" t="s">
        <v>63</v>
      </c>
      <c r="AD307">
        <v>6</v>
      </c>
      <c r="AE307" t="str">
        <f>IF(AD307&gt;3, "Prefers Discount", "Discount Indifferent")</f>
        <v>Prefers Discount</v>
      </c>
      <c r="AF307">
        <v>9</v>
      </c>
      <c r="AG307">
        <v>8</v>
      </c>
      <c r="AH307">
        <v>2</v>
      </c>
      <c r="AI307" t="str">
        <f>INDEX($AF$1:$AH$1,MATCH(MAX(AF307:AH307),AF307:AH307,0))</f>
        <v>Store_Orders</v>
      </c>
      <c r="AJ307">
        <v>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f>SUM(AK307:AO307)</f>
        <v>0</v>
      </c>
      <c r="AQ307" t="s">
        <v>67</v>
      </c>
      <c r="AR307">
        <v>0</v>
      </c>
      <c r="AS307" t="str">
        <f>IF(OR(AK307&gt;0, AL307&gt;0, AM307&gt;0, AN307&gt;0, AO307&gt;0), "Converted", "Not Converted")</f>
        <v>Not Converted</v>
      </c>
      <c r="AT307">
        <v>0</v>
      </c>
      <c r="AU307">
        <v>3</v>
      </c>
      <c r="AV307">
        <v>11</v>
      </c>
      <c r="AW307">
        <f>IF(Z307&gt;607, 4, 0)</f>
        <v>4</v>
      </c>
      <c r="AX307">
        <f>IF(AA307&gt;0.1497, 3, 0)</f>
        <v>3</v>
      </c>
      <c r="AY307">
        <f>IF(P307&gt;4031, 2, 0)</f>
        <v>0</v>
      </c>
      <c r="AZ307">
        <f>IF(H307&gt;51934.91, 1, 0)</f>
        <v>1</v>
      </c>
      <c r="BA307">
        <f>SUM(AW307:AZ307)</f>
        <v>8</v>
      </c>
      <c r="BB307" t="str">
        <f>VLOOKUP(BA307,'Standard Deviations'!$L$1:$M$11,2,TRUE)</f>
        <v>Platinum</v>
      </c>
    </row>
    <row r="308" spans="1:54">
      <c r="A308">
        <v>9907</v>
      </c>
      <c r="B308">
        <v>1969</v>
      </c>
      <c r="C308">
        <f>2024-B308</f>
        <v>55</v>
      </c>
      <c r="D308" t="str">
        <f>VLOOKUP(B308,Reference!$A$1:$B$125, 2)</f>
        <v>Gen X</v>
      </c>
      <c r="E308" t="s">
        <v>64</v>
      </c>
      <c r="F308" t="str">
        <f>IF(E308="High School", "No College", "College")</f>
        <v>College</v>
      </c>
      <c r="G308" t="s">
        <v>65</v>
      </c>
      <c r="H308">
        <v>66476</v>
      </c>
      <c r="I308">
        <v>66476</v>
      </c>
      <c r="J308" s="4" t="s">
        <v>61</v>
      </c>
      <c r="K308">
        <v>0</v>
      </c>
      <c r="L308">
        <v>1</v>
      </c>
      <c r="M308" t="str">
        <f>IF(OR(K308&gt;0, L308&gt;0), "Parent", "Not Parent")</f>
        <v>Parent</v>
      </c>
      <c r="N308" t="s">
        <v>265</v>
      </c>
      <c r="O308" s="8">
        <v>41916</v>
      </c>
      <c r="P308" s="9">
        <f>O308-N308</f>
        <v>304</v>
      </c>
      <c r="Q308">
        <v>80</v>
      </c>
      <c r="R308" s="9">
        <f>P308-Q308</f>
        <v>224</v>
      </c>
      <c r="S308" s="8">
        <f>O308-R308</f>
        <v>41692</v>
      </c>
      <c r="T308">
        <v>742</v>
      </c>
      <c r="U308">
        <v>28</v>
      </c>
      <c r="V308">
        <v>152</v>
      </c>
      <c r="W308">
        <v>25</v>
      </c>
      <c r="X308">
        <v>9</v>
      </c>
      <c r="Y308">
        <v>57</v>
      </c>
      <c r="Z308">
        <v>1013</v>
      </c>
      <c r="AA308">
        <f>Z308/P308</f>
        <v>3.3322368421052633</v>
      </c>
      <c r="AB308" s="14" t="s">
        <v>232</v>
      </c>
      <c r="AC308" s="13" t="s">
        <v>63</v>
      </c>
      <c r="AD308">
        <v>2</v>
      </c>
      <c r="AE308" t="str">
        <f>IF(AD308&gt;3, "Prefers Discount", "Discount Indifferent")</f>
        <v>Discount Indifferent</v>
      </c>
      <c r="AF308">
        <v>10</v>
      </c>
      <c r="AG308">
        <v>6</v>
      </c>
      <c r="AH308">
        <v>8</v>
      </c>
      <c r="AI308" t="str">
        <f>INDEX($AF$1:$AH$1,MATCH(MAX(AF308:AH308),AF308:AH308,0))</f>
        <v>Store_Orders</v>
      </c>
      <c r="AJ308">
        <v>4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f>SUM(AK308:AO308)</f>
        <v>0</v>
      </c>
      <c r="AQ308" t="s">
        <v>67</v>
      </c>
      <c r="AR308">
        <v>0</v>
      </c>
      <c r="AS308" t="str">
        <f>IF(OR(AK308&gt;0, AL308&gt;0, AM308&gt;0, AN308&gt;0, AO308&gt;0), "Converted", "Not Converted")</f>
        <v>Not Converted</v>
      </c>
      <c r="AT308">
        <v>0</v>
      </c>
      <c r="AU308">
        <v>3</v>
      </c>
      <c r="AV308">
        <v>11</v>
      </c>
      <c r="AW308">
        <f>IF(Z308&gt;607, 4, 0)</f>
        <v>4</v>
      </c>
      <c r="AX308">
        <f>IF(AA308&gt;0.1497, 3, 0)</f>
        <v>3</v>
      </c>
      <c r="AY308">
        <f>IF(P308&gt;4031, 2, 0)</f>
        <v>0</v>
      </c>
      <c r="AZ308">
        <f>IF(H308&gt;51934.91, 1, 0)</f>
        <v>1</v>
      </c>
      <c r="BA308">
        <f>SUM(AW308:AZ308)</f>
        <v>8</v>
      </c>
      <c r="BB308" t="str">
        <f>VLOOKUP(BA308,'Standard Deviations'!$L$1:$M$11,2,TRUE)</f>
        <v>Platinum</v>
      </c>
    </row>
    <row r="309" spans="1:54" hidden="1">
      <c r="A309">
        <v>8235</v>
      </c>
      <c r="B309">
        <v>1956</v>
      </c>
      <c r="C309">
        <f>2024-B309</f>
        <v>68</v>
      </c>
      <c r="D309" t="str">
        <f>VLOOKUP(B309,Reference!$A$1:$B$125, 2)</f>
        <v>Boomers</v>
      </c>
      <c r="E309" t="s">
        <v>64</v>
      </c>
      <c r="F309" t="str">
        <f>IF(E309="High School", "No College", "College")</f>
        <v>College</v>
      </c>
      <c r="G309" t="s">
        <v>65</v>
      </c>
      <c r="H309">
        <v>69245</v>
      </c>
      <c r="I309">
        <v>69245</v>
      </c>
      <c r="J309" s="4" t="s">
        <v>61</v>
      </c>
      <c r="K309">
        <v>0</v>
      </c>
      <c r="L309">
        <v>1</v>
      </c>
      <c r="M309" t="str">
        <f>IF(OR(K309&gt;0, L309&gt;0), "Parent", "Not Parent")</f>
        <v>Parent</v>
      </c>
      <c r="N309" t="s">
        <v>129</v>
      </c>
      <c r="O309" s="8">
        <v>41916</v>
      </c>
      <c r="P309" s="9">
        <f>O309-N309</f>
        <v>253</v>
      </c>
      <c r="Q309">
        <v>8</v>
      </c>
      <c r="R309" s="9">
        <f>P309-Q309</f>
        <v>245</v>
      </c>
      <c r="S309" s="8">
        <f>O309-R309</f>
        <v>41671</v>
      </c>
      <c r="T309">
        <v>428</v>
      </c>
      <c r="U309">
        <v>30</v>
      </c>
      <c r="V309">
        <v>214</v>
      </c>
      <c r="W309">
        <v>80</v>
      </c>
      <c r="X309">
        <v>30</v>
      </c>
      <c r="Y309">
        <v>61</v>
      </c>
      <c r="Z309">
        <v>843</v>
      </c>
      <c r="AA309">
        <f>Z309/P309</f>
        <v>3.3320158102766797</v>
      </c>
      <c r="AB309" s="11" t="s">
        <v>232</v>
      </c>
      <c r="AC309" t="s">
        <v>59</v>
      </c>
      <c r="AD309">
        <v>2</v>
      </c>
      <c r="AE309" t="str">
        <f>IF(AD309&gt;3, "Prefers Discount", "Discount Indifferent")</f>
        <v>Discount Indifferent</v>
      </c>
      <c r="AF309">
        <v>10</v>
      </c>
      <c r="AG309">
        <v>6</v>
      </c>
      <c r="AH309">
        <v>5</v>
      </c>
      <c r="AI309" t="str">
        <f>INDEX($AF$1:$AH$1,MATCH(MAX(AF309:AH309),AF309:AH309,0))</f>
        <v>Store_Orders</v>
      </c>
      <c r="AJ309">
        <v>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f>SUM(AK309:AO309)</f>
        <v>0</v>
      </c>
      <c r="AQ309" t="s">
        <v>67</v>
      </c>
      <c r="AR309">
        <v>0</v>
      </c>
      <c r="AS309" t="str">
        <f>IF(OR(AK309&gt;0, AL309&gt;0, AM309&gt;0, AN309&gt;0, AO309&gt;0), "Converted", "Not Converted")</f>
        <v>Not Converted</v>
      </c>
      <c r="AT309">
        <v>0</v>
      </c>
      <c r="AU309">
        <v>3</v>
      </c>
      <c r="AV309">
        <v>11</v>
      </c>
      <c r="AW309">
        <f>IF(Z309&gt;607, 4, 0)</f>
        <v>4</v>
      </c>
      <c r="AX309">
        <f>IF(AA309&gt;0.1497, 3, 0)</f>
        <v>3</v>
      </c>
      <c r="AY309">
        <f>IF(P309&gt;4031, 2, 0)</f>
        <v>0</v>
      </c>
      <c r="AZ309">
        <f>IF(H309&gt;51934.91, 1, 0)</f>
        <v>1</v>
      </c>
      <c r="BA309">
        <f>SUM(AW309:AZ309)</f>
        <v>8</v>
      </c>
      <c r="BB309" t="str">
        <f>VLOOKUP(BA309,'Standard Deviations'!$L$1:$M$11,2,TRUE)</f>
        <v>Platinum</v>
      </c>
    </row>
    <row r="310" spans="1:54">
      <c r="A310">
        <v>7960</v>
      </c>
      <c r="B310">
        <v>1962</v>
      </c>
      <c r="C310">
        <f>2024-B310</f>
        <v>62</v>
      </c>
      <c r="D310" t="str">
        <f>VLOOKUP(B310,Reference!$A$1:$B$125, 2)</f>
        <v>Boomers</v>
      </c>
      <c r="E310" t="s">
        <v>74</v>
      </c>
      <c r="F310" t="str">
        <f>IF(E310="High School", "No College", "College")</f>
        <v>College</v>
      </c>
      <c r="G310" t="s">
        <v>65</v>
      </c>
      <c r="H310">
        <v>82122</v>
      </c>
      <c r="I310">
        <v>82122</v>
      </c>
      <c r="J310" s="4" t="s">
        <v>56</v>
      </c>
      <c r="K310">
        <v>0</v>
      </c>
      <c r="L310">
        <v>0</v>
      </c>
      <c r="M310" t="str">
        <f>IF(OR(K310&gt;0, L310&gt;0), "Parent", "Not Parent")</f>
        <v>Not Parent</v>
      </c>
      <c r="N310" t="s">
        <v>259</v>
      </c>
      <c r="O310" s="8">
        <v>41916</v>
      </c>
      <c r="P310" s="9">
        <f>O310-N310</f>
        <v>415</v>
      </c>
      <c r="Q310">
        <v>89</v>
      </c>
      <c r="R310" s="9">
        <f>P310-Q310</f>
        <v>326</v>
      </c>
      <c r="S310" s="8">
        <f>O310-R310</f>
        <v>41590</v>
      </c>
      <c r="T310">
        <v>734</v>
      </c>
      <c r="U310">
        <v>22</v>
      </c>
      <c r="V310">
        <v>350</v>
      </c>
      <c r="W310">
        <v>151</v>
      </c>
      <c r="X310">
        <v>25</v>
      </c>
      <c r="Y310">
        <v>100</v>
      </c>
      <c r="Z310">
        <v>1382</v>
      </c>
      <c r="AA310">
        <f>Z310/P310</f>
        <v>3.330120481927711</v>
      </c>
      <c r="AB310" s="14" t="s">
        <v>232</v>
      </c>
      <c r="AC310" s="13" t="s">
        <v>63</v>
      </c>
      <c r="AD310">
        <v>1</v>
      </c>
      <c r="AE310" t="str">
        <f>IF(AD310&gt;3, "Prefers Discount", "Discount Indifferent")</f>
        <v>Discount Indifferent</v>
      </c>
      <c r="AF310">
        <v>13</v>
      </c>
      <c r="AG310">
        <v>3</v>
      </c>
      <c r="AH310">
        <v>9</v>
      </c>
      <c r="AI310" t="str">
        <f>INDEX($AF$1:$AH$1,MATCH(MAX(AF310:AH310),AF310:AH310,0))</f>
        <v>Store_Orders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f>SUM(AK310:AO310)</f>
        <v>1</v>
      </c>
      <c r="AQ310" t="str">
        <f>INDEX($AK$1:$AO$1,MATCH(MAX(AK310:AO310),AK310:AO310,0))</f>
        <v>Converted_on_Camp5</v>
      </c>
      <c r="AR310">
        <v>1</v>
      </c>
      <c r="AS310" t="str">
        <f>IF(OR(AK310&gt;0, AL310&gt;0, AM310&gt;0, AN310&gt;0, AO310&gt;0), "Converted", "Not Converted")</f>
        <v>Converted</v>
      </c>
      <c r="AT310">
        <v>0</v>
      </c>
      <c r="AU310">
        <v>3</v>
      </c>
      <c r="AV310">
        <v>11</v>
      </c>
      <c r="AW310">
        <f>IF(Z310&gt;607, 4, 0)</f>
        <v>4</v>
      </c>
      <c r="AX310">
        <f>IF(AA310&gt;0.1497, 3, 0)</f>
        <v>3</v>
      </c>
      <c r="AY310">
        <f>IF(P310&gt;4031, 2, 0)</f>
        <v>0</v>
      </c>
      <c r="AZ310">
        <f>IF(H310&gt;51934.91, 1, 0)</f>
        <v>1</v>
      </c>
      <c r="BA310">
        <f>SUM(AW310:AZ310)</f>
        <v>8</v>
      </c>
      <c r="BB310" t="str">
        <f>VLOOKUP(BA310,'Standard Deviations'!$L$1:$M$11,2,TRUE)</f>
        <v>Platinum</v>
      </c>
    </row>
    <row r="311" spans="1:54" hidden="1">
      <c r="A311">
        <v>6637</v>
      </c>
      <c r="B311">
        <v>1988</v>
      </c>
      <c r="C311">
        <f>2024-B311</f>
        <v>36</v>
      </c>
      <c r="D311" t="str">
        <f>VLOOKUP(B311,Reference!$A$1:$B$125, 2)</f>
        <v>Millennials</v>
      </c>
      <c r="E311" t="s">
        <v>54</v>
      </c>
      <c r="F311" t="str">
        <f>IF(E311="High School", "No College", "College")</f>
        <v>College</v>
      </c>
      <c r="G311" t="s">
        <v>60</v>
      </c>
      <c r="H311">
        <v>66951</v>
      </c>
      <c r="I311">
        <v>66951</v>
      </c>
      <c r="J311" s="4" t="s">
        <v>61</v>
      </c>
      <c r="K311">
        <v>0</v>
      </c>
      <c r="L311">
        <v>0</v>
      </c>
      <c r="M311" t="str">
        <f>IF(OR(K311&gt;0, L311&gt;0), "Parent", "Not Parent")</f>
        <v>Not Parent</v>
      </c>
      <c r="N311" t="s">
        <v>266</v>
      </c>
      <c r="O311" s="8">
        <v>41916</v>
      </c>
      <c r="P311" s="9">
        <f>O311-N311</f>
        <v>336</v>
      </c>
      <c r="Q311">
        <v>46</v>
      </c>
      <c r="R311" s="9">
        <f>P311-Q311</f>
        <v>290</v>
      </c>
      <c r="S311" s="8">
        <f>O311-R311</f>
        <v>41626</v>
      </c>
      <c r="T311">
        <v>277</v>
      </c>
      <c r="U311">
        <v>162</v>
      </c>
      <c r="V311">
        <v>305</v>
      </c>
      <c r="W311">
        <v>173</v>
      </c>
      <c r="X311">
        <v>76</v>
      </c>
      <c r="Y311">
        <v>124</v>
      </c>
      <c r="Z311">
        <v>1117</v>
      </c>
      <c r="AA311">
        <f>Z311/P311</f>
        <v>3.3244047619047619</v>
      </c>
      <c r="AB311" s="11" t="s">
        <v>232</v>
      </c>
      <c r="AC311" t="s">
        <v>59</v>
      </c>
      <c r="AD311">
        <v>1</v>
      </c>
      <c r="AE311" t="str">
        <f>IF(AD311&gt;3, "Prefers Discount", "Discount Indifferent")</f>
        <v>Discount Indifferent</v>
      </c>
      <c r="AF311">
        <v>7</v>
      </c>
      <c r="AG311">
        <v>3</v>
      </c>
      <c r="AH311">
        <v>4</v>
      </c>
      <c r="AI311" t="str">
        <f>INDEX($AF$1:$AH$1,MATCH(MAX(AF311:AH311),AF311:AH311,0))</f>
        <v>Store_Orders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f>SUM(AK311:AO311)</f>
        <v>0</v>
      </c>
      <c r="AQ311" t="s">
        <v>67</v>
      </c>
      <c r="AR311">
        <v>0</v>
      </c>
      <c r="AS311" t="str">
        <f>IF(OR(AK311&gt;0, AL311&gt;0, AM311&gt;0, AN311&gt;0, AO311&gt;0), "Converted", "Not Converted")</f>
        <v>Not Converted</v>
      </c>
      <c r="AT311">
        <v>0</v>
      </c>
      <c r="AU311">
        <v>3</v>
      </c>
      <c r="AV311">
        <v>11</v>
      </c>
      <c r="AW311">
        <f>IF(Z311&gt;607, 4, 0)</f>
        <v>4</v>
      </c>
      <c r="AX311">
        <f>IF(AA311&gt;0.1497, 3, 0)</f>
        <v>3</v>
      </c>
      <c r="AY311">
        <f>IF(P311&gt;4031, 2, 0)</f>
        <v>0</v>
      </c>
      <c r="AZ311">
        <f>IF(H311&gt;51934.91, 1, 0)</f>
        <v>1</v>
      </c>
      <c r="BA311">
        <f>SUM(AW311:AZ311)</f>
        <v>8</v>
      </c>
      <c r="BB311" t="str">
        <f>VLOOKUP(BA311,'Standard Deviations'!$L$1:$M$11,2,TRUE)</f>
        <v>Platinum</v>
      </c>
    </row>
    <row r="312" spans="1:54" hidden="1">
      <c r="A312">
        <v>3690</v>
      </c>
      <c r="B312">
        <v>1986</v>
      </c>
      <c r="C312">
        <f>2024-B312</f>
        <v>38</v>
      </c>
      <c r="D312" t="str">
        <f>VLOOKUP(B312,Reference!$A$1:$B$125, 2)</f>
        <v>Millennials</v>
      </c>
      <c r="E312" t="s">
        <v>64</v>
      </c>
      <c r="F312" t="str">
        <f>IF(E312="High School", "No College", "College")</f>
        <v>College</v>
      </c>
      <c r="G312" t="s">
        <v>55</v>
      </c>
      <c r="H312">
        <v>80141</v>
      </c>
      <c r="I312">
        <v>80141</v>
      </c>
      <c r="J312" s="4" t="s">
        <v>56</v>
      </c>
      <c r="K312">
        <v>0</v>
      </c>
      <c r="L312">
        <v>0</v>
      </c>
      <c r="M312" t="str">
        <f>IF(OR(K312&gt;0, L312&gt;0), "Parent", "Not Parent")</f>
        <v>Not Parent</v>
      </c>
      <c r="N312" t="s">
        <v>267</v>
      </c>
      <c r="O312" s="8">
        <v>41916</v>
      </c>
      <c r="P312" s="9">
        <f>O312-N312</f>
        <v>631</v>
      </c>
      <c r="Q312">
        <v>20</v>
      </c>
      <c r="R312" s="9">
        <f>P312-Q312</f>
        <v>611</v>
      </c>
      <c r="S312" s="8">
        <f>O312-R312</f>
        <v>41305</v>
      </c>
      <c r="T312">
        <v>1184</v>
      </c>
      <c r="U312">
        <v>102</v>
      </c>
      <c r="V312">
        <v>673</v>
      </c>
      <c r="W312">
        <v>52</v>
      </c>
      <c r="X312">
        <v>40</v>
      </c>
      <c r="Y312">
        <v>40</v>
      </c>
      <c r="Z312">
        <v>2091</v>
      </c>
      <c r="AA312">
        <f>Z312/P312</f>
        <v>3.3137876386687797</v>
      </c>
      <c r="AB312" s="11" t="s">
        <v>232</v>
      </c>
      <c r="AC312" t="s">
        <v>59</v>
      </c>
      <c r="AD312">
        <v>1</v>
      </c>
      <c r="AE312" t="str">
        <f>IF(AD312&gt;3, "Prefers Discount", "Discount Indifferent")</f>
        <v>Discount Indifferent</v>
      </c>
      <c r="AF312">
        <v>10</v>
      </c>
      <c r="AG312">
        <v>7</v>
      </c>
      <c r="AH312">
        <v>4</v>
      </c>
      <c r="AI312" t="str">
        <f>INDEX($AF$1:$AH$1,MATCH(MAX(AF312:AH312),AF312:AH312,0))</f>
        <v>Store_Orders</v>
      </c>
      <c r="AJ312">
        <v>6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f>SUM(AK312:AO312)</f>
        <v>1</v>
      </c>
      <c r="AQ312" t="str">
        <f>INDEX($AK$1:$AO$1,MATCH(MAX(AK312:AO312),AK312:AO312,0))</f>
        <v>Converted_on_Camp5</v>
      </c>
      <c r="AR312">
        <v>1</v>
      </c>
      <c r="AS312" t="str">
        <f>IF(OR(AK312&gt;0, AL312&gt;0, AM312&gt;0, AN312&gt;0, AO312&gt;0), "Converted", "Not Converted")</f>
        <v>Converted</v>
      </c>
      <c r="AT312">
        <v>0</v>
      </c>
      <c r="AU312">
        <v>3</v>
      </c>
      <c r="AV312">
        <v>11</v>
      </c>
      <c r="AW312">
        <f>IF(Z312&gt;607, 4, 0)</f>
        <v>4</v>
      </c>
      <c r="AX312">
        <f>IF(AA312&gt;0.1497, 3, 0)</f>
        <v>3</v>
      </c>
      <c r="AY312">
        <f>IF(P312&gt;4031, 2, 0)</f>
        <v>0</v>
      </c>
      <c r="AZ312">
        <f>IF(H312&gt;51934.91, 1, 0)</f>
        <v>1</v>
      </c>
      <c r="BA312">
        <f>SUM(AW312:AZ312)</f>
        <v>8</v>
      </c>
      <c r="BB312" t="str">
        <f>VLOOKUP(BA312,'Standard Deviations'!$L$1:$M$11,2,TRUE)</f>
        <v>Platinum</v>
      </c>
    </row>
    <row r="313" spans="1:54">
      <c r="A313">
        <v>819</v>
      </c>
      <c r="B313">
        <v>1945</v>
      </c>
      <c r="C313">
        <f>2024-B313</f>
        <v>79</v>
      </c>
      <c r="D313" t="str">
        <f>VLOOKUP(B313,Reference!$A$1:$B$125, 2)</f>
        <v>Silent</v>
      </c>
      <c r="E313" t="s">
        <v>54</v>
      </c>
      <c r="F313" t="str">
        <f>IF(E313="High School", "No College", "College")</f>
        <v>College</v>
      </c>
      <c r="G313" t="s">
        <v>89</v>
      </c>
      <c r="H313">
        <v>63285</v>
      </c>
      <c r="I313">
        <v>63285</v>
      </c>
      <c r="J313" s="4" t="s">
        <v>61</v>
      </c>
      <c r="K313">
        <v>0</v>
      </c>
      <c r="L313">
        <v>0</v>
      </c>
      <c r="M313" t="str">
        <f>IF(OR(K313&gt;0, L313&gt;0), "Parent", "Not Parent")</f>
        <v>Not Parent</v>
      </c>
      <c r="N313" t="s">
        <v>255</v>
      </c>
      <c r="O313" s="8">
        <v>41916</v>
      </c>
      <c r="P313" s="9">
        <f>O313-N313</f>
        <v>333</v>
      </c>
      <c r="Q313">
        <v>84</v>
      </c>
      <c r="R313" s="9">
        <f>P313-Q313</f>
        <v>249</v>
      </c>
      <c r="S313" s="8">
        <f>O313-R313</f>
        <v>41667</v>
      </c>
      <c r="T313">
        <v>508</v>
      </c>
      <c r="U313">
        <v>124</v>
      </c>
      <c r="V313">
        <v>249</v>
      </c>
      <c r="W313">
        <v>50</v>
      </c>
      <c r="X313">
        <v>38</v>
      </c>
      <c r="Y313">
        <v>134</v>
      </c>
      <c r="Z313">
        <v>1103</v>
      </c>
      <c r="AA313">
        <f>Z313/P313</f>
        <v>3.3123123123123124</v>
      </c>
      <c r="AB313" s="14" t="s">
        <v>232</v>
      </c>
      <c r="AC313" s="13" t="s">
        <v>63</v>
      </c>
      <c r="AD313">
        <v>1</v>
      </c>
      <c r="AE313" t="str">
        <f>IF(AD313&gt;3, "Prefers Discount", "Discount Indifferent")</f>
        <v>Discount Indifferent</v>
      </c>
      <c r="AF313">
        <v>13</v>
      </c>
      <c r="AG313">
        <v>6</v>
      </c>
      <c r="AH313">
        <v>5</v>
      </c>
      <c r="AI313" t="str">
        <f>INDEX($AF$1:$AH$1,MATCH(MAX(AF313:AH313),AF313:AH313,0))</f>
        <v>Store_Orders</v>
      </c>
      <c r="AJ313">
        <v>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f>SUM(AK313:AO313)</f>
        <v>0</v>
      </c>
      <c r="AQ313" t="s">
        <v>67</v>
      </c>
      <c r="AR313">
        <v>0</v>
      </c>
      <c r="AS313" t="str">
        <f>IF(OR(AK313&gt;0, AL313&gt;0, AM313&gt;0, AN313&gt;0, AO313&gt;0), "Converted", "Not Converted")</f>
        <v>Not Converted</v>
      </c>
      <c r="AT313">
        <v>0</v>
      </c>
      <c r="AU313">
        <v>3</v>
      </c>
      <c r="AV313">
        <v>11</v>
      </c>
      <c r="AW313">
        <f>IF(Z313&gt;607, 4, 0)</f>
        <v>4</v>
      </c>
      <c r="AX313">
        <f>IF(AA313&gt;0.1497, 3, 0)</f>
        <v>3</v>
      </c>
      <c r="AY313">
        <f>IF(P313&gt;4031, 2, 0)</f>
        <v>0</v>
      </c>
      <c r="AZ313">
        <f>IF(H313&gt;51934.91, 1, 0)</f>
        <v>1</v>
      </c>
      <c r="BA313">
        <f>SUM(AW313:AZ313)</f>
        <v>8</v>
      </c>
      <c r="BB313" t="str">
        <f>VLOOKUP(BA313,'Standard Deviations'!$L$1:$M$11,2,TRUE)</f>
        <v>Platinum</v>
      </c>
    </row>
    <row r="314" spans="1:54">
      <c r="A314">
        <v>3179</v>
      </c>
      <c r="B314">
        <v>1980</v>
      </c>
      <c r="C314">
        <f>2024-B314</f>
        <v>44</v>
      </c>
      <c r="D314" t="str">
        <f>VLOOKUP(B314,Reference!$A$1:$B$125, 2)</f>
        <v>Millennials</v>
      </c>
      <c r="E314" t="s">
        <v>54</v>
      </c>
      <c r="F314" t="str">
        <f>IF(E314="High School", "No College", "College")</f>
        <v>College</v>
      </c>
      <c r="G314" t="s">
        <v>60</v>
      </c>
      <c r="H314">
        <v>81741</v>
      </c>
      <c r="I314">
        <v>81741</v>
      </c>
      <c r="J314" s="4" t="s">
        <v>56</v>
      </c>
      <c r="K314">
        <v>0</v>
      </c>
      <c r="L314">
        <v>0</v>
      </c>
      <c r="M314" t="str">
        <f>IF(OR(K314&gt;0, L314&gt;0), "Parent", "Not Parent")</f>
        <v>Not Parent</v>
      </c>
      <c r="N314" t="s">
        <v>268</v>
      </c>
      <c r="O314" s="8">
        <v>41916</v>
      </c>
      <c r="P314" s="9">
        <f>O314-N314</f>
        <v>475</v>
      </c>
      <c r="Q314">
        <v>75</v>
      </c>
      <c r="R314" s="9">
        <f>P314-Q314</f>
        <v>400</v>
      </c>
      <c r="S314" s="8">
        <f>O314-R314</f>
        <v>41516</v>
      </c>
      <c r="T314">
        <v>249</v>
      </c>
      <c r="U314">
        <v>153</v>
      </c>
      <c r="V314">
        <v>940</v>
      </c>
      <c r="W314">
        <v>58</v>
      </c>
      <c r="X314">
        <v>134</v>
      </c>
      <c r="Y314">
        <v>38</v>
      </c>
      <c r="Z314">
        <v>1572</v>
      </c>
      <c r="AA314">
        <f>Z314/P314</f>
        <v>3.3094736842105261</v>
      </c>
      <c r="AB314" s="14" t="s">
        <v>232</v>
      </c>
      <c r="AC314" s="13" t="s">
        <v>63</v>
      </c>
      <c r="AD314">
        <v>0</v>
      </c>
      <c r="AE314" t="str">
        <f>IF(AD314&gt;3, "Prefers Discount", "Discount Indifferent")</f>
        <v>Discount Indifferent</v>
      </c>
      <c r="AF314">
        <v>7</v>
      </c>
      <c r="AG314">
        <v>6</v>
      </c>
      <c r="AH314">
        <v>6</v>
      </c>
      <c r="AI314" t="str">
        <f>INDEX($AF$1:$AH$1,MATCH(MAX(AF314:AH314),AF314:AH314,0))</f>
        <v>Store_Orders</v>
      </c>
      <c r="AJ314">
        <v>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f>SUM(AK314:AO314)</f>
        <v>0</v>
      </c>
      <c r="AQ314" t="s">
        <v>67</v>
      </c>
      <c r="AR314">
        <v>0</v>
      </c>
      <c r="AS314" t="str">
        <f>IF(OR(AK314&gt;0, AL314&gt;0, AM314&gt;0, AN314&gt;0, AO314&gt;0), "Converted", "Not Converted")</f>
        <v>Not Converted</v>
      </c>
      <c r="AT314">
        <v>0</v>
      </c>
      <c r="AU314">
        <v>3</v>
      </c>
      <c r="AV314">
        <v>11</v>
      </c>
      <c r="AW314">
        <f>IF(Z314&gt;607, 4, 0)</f>
        <v>4</v>
      </c>
      <c r="AX314">
        <f>IF(AA314&gt;0.1497, 3, 0)</f>
        <v>3</v>
      </c>
      <c r="AY314">
        <f>IF(P314&gt;4031, 2, 0)</f>
        <v>0</v>
      </c>
      <c r="AZ314">
        <f>IF(H314&gt;51934.91, 1, 0)</f>
        <v>1</v>
      </c>
      <c r="BA314">
        <f>SUM(AW314:AZ314)</f>
        <v>8</v>
      </c>
      <c r="BB314" t="str">
        <f>VLOOKUP(BA314,'Standard Deviations'!$L$1:$M$11,2,TRUE)</f>
        <v>Platinum</v>
      </c>
    </row>
    <row r="315" spans="1:54" hidden="1">
      <c r="A315">
        <v>4931</v>
      </c>
      <c r="B315">
        <v>1977</v>
      </c>
      <c r="C315">
        <f>2024-B315</f>
        <v>47</v>
      </c>
      <c r="D315" t="str">
        <f>VLOOKUP(B315,Reference!$A$1:$B$125, 2)</f>
        <v>Gen X</v>
      </c>
      <c r="E315" t="s">
        <v>54</v>
      </c>
      <c r="F315" t="str">
        <f>IF(E315="High School", "No College", "College")</f>
        <v>College</v>
      </c>
      <c r="G315" t="s">
        <v>65</v>
      </c>
      <c r="H315">
        <v>157146</v>
      </c>
      <c r="I315">
        <v>157146</v>
      </c>
      <c r="J315" t="s">
        <v>101</v>
      </c>
      <c r="K315">
        <v>0</v>
      </c>
      <c r="L315">
        <v>0</v>
      </c>
      <c r="M315" t="str">
        <f>IF(OR(K315&gt;0, L315&gt;0), "Parent", "Not Parent")</f>
        <v>Not Parent</v>
      </c>
      <c r="N315" t="s">
        <v>269</v>
      </c>
      <c r="O315" s="8">
        <v>41916</v>
      </c>
      <c r="P315" s="9">
        <f>O315-N315</f>
        <v>523</v>
      </c>
      <c r="Q315">
        <v>13</v>
      </c>
      <c r="R315" s="9">
        <f>P315-Q315</f>
        <v>510</v>
      </c>
      <c r="S315" s="8">
        <f>O315-R315</f>
        <v>41406</v>
      </c>
      <c r="T315">
        <v>1</v>
      </c>
      <c r="U315">
        <v>0</v>
      </c>
      <c r="V315">
        <v>1725</v>
      </c>
      <c r="W315">
        <v>2</v>
      </c>
      <c r="X315">
        <v>1</v>
      </c>
      <c r="Y315">
        <v>1</v>
      </c>
      <c r="Z315">
        <v>1730</v>
      </c>
      <c r="AA315">
        <f>Z315/P315</f>
        <v>3.3078393881453154</v>
      </c>
      <c r="AB315" s="11" t="s">
        <v>232</v>
      </c>
      <c r="AC315" t="s">
        <v>59</v>
      </c>
      <c r="AD315">
        <v>0</v>
      </c>
      <c r="AE315" t="str">
        <f>IF(AD315&gt;3, "Prefers Discount", "Discount Indifferent")</f>
        <v>Discount Indifferent</v>
      </c>
      <c r="AF315">
        <v>0</v>
      </c>
      <c r="AG315">
        <v>0</v>
      </c>
      <c r="AH315">
        <v>28</v>
      </c>
      <c r="AI315" t="str">
        <f>INDEX($AF$1:$AH$1,MATCH(MAX(AF315:AH315),AF315:AH315,0))</f>
        <v>Catalog_Orders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f>SUM(AK315:AO315)</f>
        <v>0</v>
      </c>
      <c r="AQ315" t="s">
        <v>67</v>
      </c>
      <c r="AR315">
        <v>0</v>
      </c>
      <c r="AS315" t="str">
        <f>IF(OR(AK315&gt;0, AL315&gt;0, AM315&gt;0, AN315&gt;0, AO315&gt;0), "Converted", "Not Converted")</f>
        <v>Not Converted</v>
      </c>
      <c r="AT315">
        <v>0</v>
      </c>
      <c r="AU315">
        <v>3</v>
      </c>
      <c r="AV315">
        <v>11</v>
      </c>
      <c r="AW315">
        <f>IF(Z315&gt;607, 4, 0)</f>
        <v>4</v>
      </c>
      <c r="AX315">
        <f>IF(AA315&gt;0.1497, 3, 0)</f>
        <v>3</v>
      </c>
      <c r="AY315">
        <f>IF(P315&gt;4031, 2, 0)</f>
        <v>0</v>
      </c>
      <c r="AZ315">
        <f>IF(H315&gt;51934.91, 1, 0)</f>
        <v>1</v>
      </c>
      <c r="BA315">
        <f>SUM(AW315:AZ315)</f>
        <v>8</v>
      </c>
      <c r="BB315" t="str">
        <f>VLOOKUP(BA315,'Standard Deviations'!$L$1:$M$11,2,TRUE)</f>
        <v>Platinum</v>
      </c>
    </row>
    <row r="316" spans="1:54">
      <c r="A316">
        <v>5147</v>
      </c>
      <c r="B316">
        <v>1948</v>
      </c>
      <c r="C316">
        <f>2024-B316</f>
        <v>76</v>
      </c>
      <c r="D316" t="str">
        <f>VLOOKUP(B316,Reference!$A$1:$B$125, 2)</f>
        <v>Boomers</v>
      </c>
      <c r="E316" t="s">
        <v>54</v>
      </c>
      <c r="F316" t="str">
        <f>IF(E316="High School", "No College", "College")</f>
        <v>College</v>
      </c>
      <c r="G316" t="s">
        <v>60</v>
      </c>
      <c r="H316">
        <v>90842</v>
      </c>
      <c r="I316">
        <v>90842</v>
      </c>
      <c r="J316" s="4" t="s">
        <v>56</v>
      </c>
      <c r="K316">
        <v>0</v>
      </c>
      <c r="L316">
        <v>0</v>
      </c>
      <c r="M316" t="str">
        <f>IF(OR(K316&gt;0, L316&gt;0), "Parent", "Not Parent")</f>
        <v>Not Parent</v>
      </c>
      <c r="N316" t="s">
        <v>270</v>
      </c>
      <c r="O316" s="8">
        <v>41916</v>
      </c>
      <c r="P316" s="9">
        <f>O316-N316</f>
        <v>432</v>
      </c>
      <c r="Q316">
        <v>57</v>
      </c>
      <c r="R316" s="9">
        <f>P316-Q316</f>
        <v>375</v>
      </c>
      <c r="S316" s="8">
        <f>O316-R316</f>
        <v>41541</v>
      </c>
      <c r="T316">
        <v>774</v>
      </c>
      <c r="U316">
        <v>70</v>
      </c>
      <c r="V316">
        <v>118</v>
      </c>
      <c r="W316">
        <v>182</v>
      </c>
      <c r="X316">
        <v>187</v>
      </c>
      <c r="Y316">
        <v>93</v>
      </c>
      <c r="Z316">
        <v>1424</v>
      </c>
      <c r="AA316">
        <f>Z316/P316</f>
        <v>3.2962962962962963</v>
      </c>
      <c r="AB316" s="14" t="s">
        <v>232</v>
      </c>
      <c r="AC316" s="13" t="s">
        <v>63</v>
      </c>
      <c r="AD316">
        <v>1</v>
      </c>
      <c r="AE316" t="str">
        <f>IF(AD316&gt;3, "Prefers Discount", "Discount Indifferent")</f>
        <v>Discount Indifferent</v>
      </c>
      <c r="AF316">
        <v>13</v>
      </c>
      <c r="AG316">
        <v>4</v>
      </c>
      <c r="AH316">
        <v>9</v>
      </c>
      <c r="AI316" t="str">
        <f>INDEX($AF$1:$AH$1,MATCH(MAX(AF316:AH316),AF316:AH316,0))</f>
        <v>Store_Orders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f>SUM(AK316:AO316)</f>
        <v>0</v>
      </c>
      <c r="AQ316" t="s">
        <v>67</v>
      </c>
      <c r="AR316">
        <v>0</v>
      </c>
      <c r="AS316" t="str">
        <f>IF(OR(AK316&gt;0, AL316&gt;0, AM316&gt;0, AN316&gt;0, AO316&gt;0), "Converted", "Not Converted")</f>
        <v>Not Converted</v>
      </c>
      <c r="AT316">
        <v>0</v>
      </c>
      <c r="AU316">
        <v>3</v>
      </c>
      <c r="AV316">
        <v>11</v>
      </c>
      <c r="AW316">
        <f>IF(Z316&gt;607, 4, 0)</f>
        <v>4</v>
      </c>
      <c r="AX316">
        <f>IF(AA316&gt;0.1497, 3, 0)</f>
        <v>3</v>
      </c>
      <c r="AY316">
        <f>IF(P316&gt;4031, 2, 0)</f>
        <v>0</v>
      </c>
      <c r="AZ316">
        <f>IF(H316&gt;51934.91, 1, 0)</f>
        <v>1</v>
      </c>
      <c r="BA316">
        <f>SUM(AW316:AZ316)</f>
        <v>8</v>
      </c>
      <c r="BB316" t="str">
        <f>VLOOKUP(BA316,'Standard Deviations'!$L$1:$M$11,2,TRUE)</f>
        <v>Platinum</v>
      </c>
    </row>
    <row r="317" spans="1:54" hidden="1">
      <c r="A317">
        <v>4339</v>
      </c>
      <c r="B317">
        <v>1970</v>
      </c>
      <c r="C317">
        <f>2024-B317</f>
        <v>54</v>
      </c>
      <c r="D317" t="str">
        <f>VLOOKUP(B317,Reference!$A$1:$B$125, 2)</f>
        <v>Gen X</v>
      </c>
      <c r="E317" t="s">
        <v>68</v>
      </c>
      <c r="F317" t="str">
        <f>IF(E317="High School", "No College", "College")</f>
        <v>College</v>
      </c>
      <c r="G317" t="s">
        <v>55</v>
      </c>
      <c r="H317">
        <v>67353</v>
      </c>
      <c r="I317">
        <v>67353</v>
      </c>
      <c r="J317" s="4" t="s">
        <v>61</v>
      </c>
      <c r="K317">
        <v>0</v>
      </c>
      <c r="L317">
        <v>1</v>
      </c>
      <c r="M317" t="str">
        <f>IF(OR(K317&gt;0, L317&gt;0), "Parent", "Not Parent")</f>
        <v>Parent</v>
      </c>
      <c r="N317" t="s">
        <v>161</v>
      </c>
      <c r="O317" s="8">
        <v>41916</v>
      </c>
      <c r="P317" s="9">
        <f>O317-N317</f>
        <v>277</v>
      </c>
      <c r="Q317">
        <v>37</v>
      </c>
      <c r="R317" s="9">
        <f>P317-Q317</f>
        <v>240</v>
      </c>
      <c r="S317" s="8">
        <f>O317-R317</f>
        <v>41676</v>
      </c>
      <c r="T317">
        <v>702</v>
      </c>
      <c r="U317">
        <v>17</v>
      </c>
      <c r="V317">
        <v>151</v>
      </c>
      <c r="W317">
        <v>0</v>
      </c>
      <c r="X317">
        <v>8</v>
      </c>
      <c r="Y317">
        <v>35</v>
      </c>
      <c r="Z317">
        <v>913</v>
      </c>
      <c r="AA317">
        <f>Z317/P317</f>
        <v>3.2960288808664262</v>
      </c>
      <c r="AB317" s="11" t="s">
        <v>232</v>
      </c>
      <c r="AC317" t="s">
        <v>59</v>
      </c>
      <c r="AD317">
        <v>5</v>
      </c>
      <c r="AE317" t="str">
        <f>IF(AD317&gt;3, "Prefers Discount", "Discount Indifferent")</f>
        <v>Prefers Discount</v>
      </c>
      <c r="AF317">
        <v>12</v>
      </c>
      <c r="AG317">
        <v>5</v>
      </c>
      <c r="AH317">
        <v>6</v>
      </c>
      <c r="AI317" t="str">
        <f>INDEX($AF$1:$AH$1,MATCH(MAX(AF317:AH317),AF317:AH317,0))</f>
        <v>Store_Orders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f>SUM(AK317:AO317)</f>
        <v>0</v>
      </c>
      <c r="AQ317" t="s">
        <v>67</v>
      </c>
      <c r="AR317">
        <v>0</v>
      </c>
      <c r="AS317" t="str">
        <f>IF(OR(AK317&gt;0, AL317&gt;0, AM317&gt;0, AN317&gt;0, AO317&gt;0), "Converted", "Not Converted")</f>
        <v>Not Converted</v>
      </c>
      <c r="AT317">
        <v>0</v>
      </c>
      <c r="AU317">
        <v>3</v>
      </c>
      <c r="AV317">
        <v>11</v>
      </c>
      <c r="AW317">
        <f>IF(Z317&gt;607, 4, 0)</f>
        <v>4</v>
      </c>
      <c r="AX317">
        <f>IF(AA317&gt;0.1497, 3, 0)</f>
        <v>3</v>
      </c>
      <c r="AY317">
        <f>IF(P317&gt;4031, 2, 0)</f>
        <v>0</v>
      </c>
      <c r="AZ317">
        <f>IF(H317&gt;51934.91, 1, 0)</f>
        <v>1</v>
      </c>
      <c r="BA317">
        <f>SUM(AW317:AZ317)</f>
        <v>8</v>
      </c>
      <c r="BB317" t="str">
        <f>VLOOKUP(BA317,'Standard Deviations'!$L$1:$M$11,2,TRUE)</f>
        <v>Platinum</v>
      </c>
    </row>
    <row r="318" spans="1:54" hidden="1">
      <c r="A318">
        <v>7999</v>
      </c>
      <c r="B318">
        <v>1955</v>
      </c>
      <c r="C318">
        <f>2024-B318</f>
        <v>69</v>
      </c>
      <c r="D318" t="str">
        <f>VLOOKUP(B318,Reference!$A$1:$B$125, 2)</f>
        <v>Boomers</v>
      </c>
      <c r="E318" t="s">
        <v>68</v>
      </c>
      <c r="F318" t="str">
        <f>IF(E318="High School", "No College", "College")</f>
        <v>College</v>
      </c>
      <c r="G318" t="s">
        <v>65</v>
      </c>
      <c r="H318">
        <v>75261</v>
      </c>
      <c r="I318">
        <v>75261</v>
      </c>
      <c r="J318" s="4" t="s">
        <v>56</v>
      </c>
      <c r="K318">
        <v>0</v>
      </c>
      <c r="L318">
        <v>0</v>
      </c>
      <c r="M318" t="str">
        <f>IF(OR(K318&gt;0, L318&gt;0), "Parent", "Not Parent")</f>
        <v>Not Parent</v>
      </c>
      <c r="N318" t="s">
        <v>271</v>
      </c>
      <c r="O318" s="8">
        <v>41916</v>
      </c>
      <c r="P318" s="9">
        <f>O318-N318</f>
        <v>529</v>
      </c>
      <c r="Q318">
        <v>17</v>
      </c>
      <c r="R318" s="9">
        <f>P318-Q318</f>
        <v>512</v>
      </c>
      <c r="S318" s="8">
        <f>O318-R318</f>
        <v>41404</v>
      </c>
      <c r="T318">
        <v>1239</v>
      </c>
      <c r="U318">
        <v>17</v>
      </c>
      <c r="V318">
        <v>413</v>
      </c>
      <c r="W318">
        <v>23</v>
      </c>
      <c r="X318">
        <v>34</v>
      </c>
      <c r="Y318">
        <v>17</v>
      </c>
      <c r="Z318">
        <v>1743</v>
      </c>
      <c r="AA318">
        <f>Z318/P318</f>
        <v>3.2948960302457468</v>
      </c>
      <c r="AB318" s="11" t="s">
        <v>232</v>
      </c>
      <c r="AC318" t="s">
        <v>59</v>
      </c>
      <c r="AD318">
        <v>1</v>
      </c>
      <c r="AE318" t="str">
        <f>IF(AD318&gt;3, "Prefers Discount", "Discount Indifferent")</f>
        <v>Discount Indifferent</v>
      </c>
      <c r="AF318">
        <v>5</v>
      </c>
      <c r="AG318">
        <v>5</v>
      </c>
      <c r="AH318">
        <v>6</v>
      </c>
      <c r="AI318" t="str">
        <f>INDEX($AF$1:$AH$1,MATCH(MAX(AF318:AH318),AF318:AH318,0))</f>
        <v>Catalog_Orders</v>
      </c>
      <c r="AJ318">
        <v>2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f>SUM(AK318:AO318)</f>
        <v>2</v>
      </c>
      <c r="AQ318" t="str">
        <f>INDEX($AK$1:$AO$1,MATCH(MAX(AK318:AO318),AK318:AO318,0))</f>
        <v>Converted_on_Camp4</v>
      </c>
      <c r="AR318">
        <v>1</v>
      </c>
      <c r="AS318" t="str">
        <f>IF(OR(AK318&gt;0, AL318&gt;0, AM318&gt;0, AN318&gt;0, AO318&gt;0), "Converted", "Not Converted")</f>
        <v>Converted</v>
      </c>
      <c r="AT318">
        <v>0</v>
      </c>
      <c r="AU318">
        <v>3</v>
      </c>
      <c r="AV318">
        <v>11</v>
      </c>
      <c r="AW318">
        <f>IF(Z318&gt;607, 4, 0)</f>
        <v>4</v>
      </c>
      <c r="AX318">
        <f>IF(AA318&gt;0.1497, 3, 0)</f>
        <v>3</v>
      </c>
      <c r="AY318">
        <f>IF(P318&gt;4031, 2, 0)</f>
        <v>0</v>
      </c>
      <c r="AZ318">
        <f>IF(H318&gt;51934.91, 1, 0)</f>
        <v>1</v>
      </c>
      <c r="BA318">
        <f>SUM(AW318:AZ318)</f>
        <v>8</v>
      </c>
      <c r="BB318" t="str">
        <f>VLOOKUP(BA318,'Standard Deviations'!$L$1:$M$11,2,TRUE)</f>
        <v>Platinum</v>
      </c>
    </row>
    <row r="319" spans="1:54">
      <c r="A319">
        <v>6292</v>
      </c>
      <c r="B319">
        <v>1986</v>
      </c>
      <c r="C319">
        <f>2024-B319</f>
        <v>38</v>
      </c>
      <c r="D319" t="str">
        <f>VLOOKUP(B319,Reference!$A$1:$B$125, 2)</f>
        <v>Millennials</v>
      </c>
      <c r="E319" t="s">
        <v>68</v>
      </c>
      <c r="F319" t="str">
        <f>IF(E319="High School", "No College", "College")</f>
        <v>College</v>
      </c>
      <c r="G319" t="s">
        <v>55</v>
      </c>
      <c r="H319">
        <v>82333</v>
      </c>
      <c r="I319">
        <v>82333</v>
      </c>
      <c r="J319" s="4" t="s">
        <v>56</v>
      </c>
      <c r="K319">
        <v>0</v>
      </c>
      <c r="L319">
        <v>0</v>
      </c>
      <c r="M319" t="str">
        <f>IF(OR(K319&gt;0, L319&gt;0), "Parent", "Not Parent")</f>
        <v>Not Parent</v>
      </c>
      <c r="N319" t="s">
        <v>272</v>
      </c>
      <c r="O319" s="8">
        <v>41916</v>
      </c>
      <c r="P319" s="9">
        <f>O319-N319</f>
        <v>553</v>
      </c>
      <c r="Q319">
        <v>60</v>
      </c>
      <c r="R319" s="9">
        <f>P319-Q319</f>
        <v>493</v>
      </c>
      <c r="S319" s="8">
        <f>O319-R319</f>
        <v>41423</v>
      </c>
      <c r="T319">
        <v>1311</v>
      </c>
      <c r="U319">
        <v>0</v>
      </c>
      <c r="V319">
        <v>359</v>
      </c>
      <c r="W319">
        <v>46</v>
      </c>
      <c r="X319">
        <v>89</v>
      </c>
      <c r="Y319">
        <v>17</v>
      </c>
      <c r="Z319">
        <v>1822</v>
      </c>
      <c r="AA319">
        <f>Z319/P319</f>
        <v>3.2947558770343579</v>
      </c>
      <c r="AB319" s="14" t="s">
        <v>232</v>
      </c>
      <c r="AC319" s="13" t="s">
        <v>63</v>
      </c>
      <c r="AD319">
        <v>1</v>
      </c>
      <c r="AE319" t="str">
        <f>IF(AD319&gt;3, "Prefers Discount", "Discount Indifferent")</f>
        <v>Discount Indifferent</v>
      </c>
      <c r="AF319">
        <v>10</v>
      </c>
      <c r="AG319">
        <v>4</v>
      </c>
      <c r="AH319">
        <v>3</v>
      </c>
      <c r="AI319" t="str">
        <f>INDEX($AF$1:$AH$1,MATCH(MAX(AF319:AH319),AF319:AH319,0))</f>
        <v>Store_Orders</v>
      </c>
      <c r="AJ319">
        <v>2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f>SUM(AK319:AO319)</f>
        <v>1</v>
      </c>
      <c r="AQ319" t="str">
        <f>INDEX($AK$1:$AO$1,MATCH(MAX(AK319:AO319),AK319:AO319,0))</f>
        <v>Converted_on_Camp5</v>
      </c>
      <c r="AR319">
        <v>1</v>
      </c>
      <c r="AS319" t="str">
        <f>IF(OR(AK319&gt;0, AL319&gt;0, AM319&gt;0, AN319&gt;0, AO319&gt;0), "Converted", "Not Converted")</f>
        <v>Converted</v>
      </c>
      <c r="AT319">
        <v>0</v>
      </c>
      <c r="AU319">
        <v>3</v>
      </c>
      <c r="AV319">
        <v>11</v>
      </c>
      <c r="AW319">
        <f>IF(Z319&gt;607, 4, 0)</f>
        <v>4</v>
      </c>
      <c r="AX319">
        <f>IF(AA319&gt;0.1497, 3, 0)</f>
        <v>3</v>
      </c>
      <c r="AY319">
        <f>IF(P319&gt;4031, 2, 0)</f>
        <v>0</v>
      </c>
      <c r="AZ319">
        <f>IF(H319&gt;51934.91, 1, 0)</f>
        <v>1</v>
      </c>
      <c r="BA319">
        <f>SUM(AW319:AZ319)</f>
        <v>8</v>
      </c>
      <c r="BB319" t="str">
        <f>VLOOKUP(BA319,'Standard Deviations'!$L$1:$M$11,2,TRUE)</f>
        <v>Platinum</v>
      </c>
    </row>
    <row r="320" spans="1:54" hidden="1">
      <c r="A320">
        <v>3725</v>
      </c>
      <c r="B320">
        <v>1961</v>
      </c>
      <c r="C320">
        <f>2024-B320</f>
        <v>63</v>
      </c>
      <c r="D320" t="str">
        <f>VLOOKUP(B320,Reference!$A$1:$B$125, 2)</f>
        <v>Boomers</v>
      </c>
      <c r="E320" t="s">
        <v>68</v>
      </c>
      <c r="F320" t="str">
        <f>IF(E320="High School", "No College", "College")</f>
        <v>College</v>
      </c>
      <c r="G320" t="s">
        <v>60</v>
      </c>
      <c r="H320">
        <v>84865</v>
      </c>
      <c r="I320">
        <v>84865</v>
      </c>
      <c r="J320" s="4" t="s">
        <v>56</v>
      </c>
      <c r="K320">
        <v>0</v>
      </c>
      <c r="L320">
        <v>0</v>
      </c>
      <c r="M320" t="str">
        <f>IF(OR(K320&gt;0, L320&gt;0), "Parent", "Not Parent")</f>
        <v>Not Parent</v>
      </c>
      <c r="N320" t="s">
        <v>273</v>
      </c>
      <c r="O320" s="8">
        <v>41916</v>
      </c>
      <c r="P320" s="9">
        <f>O320-N320</f>
        <v>513</v>
      </c>
      <c r="Q320">
        <v>1</v>
      </c>
      <c r="R320" s="9">
        <f>P320-Q320</f>
        <v>512</v>
      </c>
      <c r="S320" s="8">
        <f>O320-R320</f>
        <v>41404</v>
      </c>
      <c r="T320">
        <v>1248</v>
      </c>
      <c r="U320">
        <v>16</v>
      </c>
      <c r="V320">
        <v>349</v>
      </c>
      <c r="W320">
        <v>43</v>
      </c>
      <c r="X320">
        <v>16</v>
      </c>
      <c r="Y320">
        <v>16</v>
      </c>
      <c r="Z320">
        <v>1688</v>
      </c>
      <c r="AA320">
        <f>Z320/P320</f>
        <v>3.2904483430799218</v>
      </c>
      <c r="AB320" s="11" t="s">
        <v>232</v>
      </c>
      <c r="AC320" t="s">
        <v>59</v>
      </c>
      <c r="AD320">
        <v>1</v>
      </c>
      <c r="AE320" t="str">
        <f>IF(AD320&gt;3, "Prefers Discount", "Discount Indifferent")</f>
        <v>Discount Indifferent</v>
      </c>
      <c r="AF320">
        <v>9</v>
      </c>
      <c r="AG320">
        <v>2</v>
      </c>
      <c r="AH320">
        <v>4</v>
      </c>
      <c r="AI320" t="str">
        <f>INDEX($AF$1:$AH$1,MATCH(MAX(AF320:AH320),AF320:AH320,0))</f>
        <v>Store_Orders</v>
      </c>
      <c r="AJ320">
        <v>4</v>
      </c>
      <c r="AK320">
        <v>1</v>
      </c>
      <c r="AL320">
        <v>1</v>
      </c>
      <c r="AM320">
        <v>0</v>
      </c>
      <c r="AN320">
        <v>1</v>
      </c>
      <c r="AO320">
        <v>1</v>
      </c>
      <c r="AP320">
        <f>SUM(AK320:AO320)</f>
        <v>4</v>
      </c>
      <c r="AQ320" t="str">
        <f>INDEX($AK$1:$AO$1,MATCH(MAX(AK320:AO320),AK320:AO320,0))</f>
        <v>Converted_on_Camp1</v>
      </c>
      <c r="AR320">
        <v>1</v>
      </c>
      <c r="AS320" t="str">
        <f>IF(OR(AK320&gt;0, AL320&gt;0, AM320&gt;0, AN320&gt;0, AO320&gt;0), "Converted", "Not Converted")</f>
        <v>Converted</v>
      </c>
      <c r="AT320">
        <v>0</v>
      </c>
      <c r="AU320">
        <v>3</v>
      </c>
      <c r="AV320">
        <v>11</v>
      </c>
      <c r="AW320">
        <f>IF(Z320&gt;607, 4, 0)</f>
        <v>4</v>
      </c>
      <c r="AX320">
        <f>IF(AA320&gt;0.1497, 3, 0)</f>
        <v>3</v>
      </c>
      <c r="AY320">
        <f>IF(P320&gt;4031, 2, 0)</f>
        <v>0</v>
      </c>
      <c r="AZ320">
        <f>IF(H320&gt;51934.91, 1, 0)</f>
        <v>1</v>
      </c>
      <c r="BA320">
        <f>SUM(AW320:AZ320)</f>
        <v>8</v>
      </c>
      <c r="BB320" t="str">
        <f>VLOOKUP(BA320,'Standard Deviations'!$L$1:$M$11,2,TRUE)</f>
        <v>Platinum</v>
      </c>
    </row>
    <row r="321" spans="1:54">
      <c r="A321">
        <v>4637</v>
      </c>
      <c r="B321">
        <v>1954</v>
      </c>
      <c r="C321">
        <f>2024-B321</f>
        <v>70</v>
      </c>
      <c r="D321" t="str">
        <f>VLOOKUP(B321,Reference!$A$1:$B$125, 2)</f>
        <v>Boomers</v>
      </c>
      <c r="E321" t="s">
        <v>68</v>
      </c>
      <c r="F321" t="str">
        <f>IF(E321="High School", "No College", "College")</f>
        <v>College</v>
      </c>
      <c r="G321" t="s">
        <v>60</v>
      </c>
      <c r="H321">
        <v>74637</v>
      </c>
      <c r="I321">
        <v>74637</v>
      </c>
      <c r="J321" s="4" t="s">
        <v>56</v>
      </c>
      <c r="K321">
        <v>0</v>
      </c>
      <c r="L321">
        <v>0</v>
      </c>
      <c r="M321" t="str">
        <f>IF(OR(K321&gt;0, L321&gt;0), "Parent", "Not Parent")</f>
        <v>Not Parent</v>
      </c>
      <c r="N321" t="s">
        <v>274</v>
      </c>
      <c r="O321" s="8">
        <v>41916</v>
      </c>
      <c r="P321" s="9">
        <f>O321-N321</f>
        <v>504</v>
      </c>
      <c r="Q321">
        <v>73</v>
      </c>
      <c r="R321" s="9">
        <f>P321-Q321</f>
        <v>431</v>
      </c>
      <c r="S321" s="8">
        <f>O321-R321</f>
        <v>41485</v>
      </c>
      <c r="T321">
        <v>960</v>
      </c>
      <c r="U321">
        <v>64</v>
      </c>
      <c r="V321">
        <v>464</v>
      </c>
      <c r="W321">
        <v>146</v>
      </c>
      <c r="X321">
        <v>0</v>
      </c>
      <c r="Y321">
        <v>16</v>
      </c>
      <c r="Z321">
        <v>1650</v>
      </c>
      <c r="AA321">
        <f>Z321/P321</f>
        <v>3.2738095238095237</v>
      </c>
      <c r="AB321" s="14" t="s">
        <v>232</v>
      </c>
      <c r="AC321" s="13" t="s">
        <v>63</v>
      </c>
      <c r="AD321">
        <v>1</v>
      </c>
      <c r="AE321" t="str">
        <f>IF(AD321&gt;3, "Prefers Discount", "Discount Indifferent")</f>
        <v>Discount Indifferent</v>
      </c>
      <c r="AF321">
        <v>9</v>
      </c>
      <c r="AG321">
        <v>6</v>
      </c>
      <c r="AH321">
        <v>9</v>
      </c>
      <c r="AI321" t="str">
        <f>INDEX($AF$1:$AH$1,MATCH(MAX(AF321:AH321),AF321:AH321,0))</f>
        <v>Store_Orders</v>
      </c>
      <c r="AJ321">
        <v>3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f>SUM(AK321:AO321)</f>
        <v>1</v>
      </c>
      <c r="AQ321" t="str">
        <f>INDEX($AK$1:$AO$1,MATCH(MAX(AK321:AO321),AK321:AO321,0))</f>
        <v>Converted_on_Camp1</v>
      </c>
      <c r="AR321">
        <v>1</v>
      </c>
      <c r="AS321" t="str">
        <f>IF(OR(AK321&gt;0, AL321&gt;0, AM321&gt;0, AN321&gt;0, AO321&gt;0), "Converted", "Not Converted")</f>
        <v>Converted</v>
      </c>
      <c r="AT321">
        <v>0</v>
      </c>
      <c r="AU321">
        <v>3</v>
      </c>
      <c r="AV321">
        <v>11</v>
      </c>
      <c r="AW321">
        <f>IF(Z321&gt;607, 4, 0)</f>
        <v>4</v>
      </c>
      <c r="AX321">
        <f>IF(AA321&gt;0.1497, 3, 0)</f>
        <v>3</v>
      </c>
      <c r="AY321">
        <f>IF(P321&gt;4031, 2, 0)</f>
        <v>0</v>
      </c>
      <c r="AZ321">
        <f>IF(H321&gt;51934.91, 1, 0)</f>
        <v>1</v>
      </c>
      <c r="BA321">
        <f>SUM(AW321:AZ321)</f>
        <v>8</v>
      </c>
      <c r="BB321" t="str">
        <f>VLOOKUP(BA321,'Standard Deviations'!$L$1:$M$11,2,TRUE)</f>
        <v>Platinum</v>
      </c>
    </row>
    <row r="322" spans="1:54">
      <c r="A322">
        <v>4687</v>
      </c>
      <c r="B322">
        <v>1958</v>
      </c>
      <c r="C322">
        <f>2024-B322</f>
        <v>66</v>
      </c>
      <c r="D322" t="str">
        <f>VLOOKUP(B322,Reference!$A$1:$B$125, 2)</f>
        <v>Boomers</v>
      </c>
      <c r="E322" t="s">
        <v>64</v>
      </c>
      <c r="F322" t="str">
        <f>IF(E322="High School", "No College", "College")</f>
        <v>College</v>
      </c>
      <c r="G322" t="s">
        <v>55</v>
      </c>
      <c r="H322">
        <v>80739</v>
      </c>
      <c r="I322">
        <v>80739</v>
      </c>
      <c r="J322" s="4" t="s">
        <v>56</v>
      </c>
      <c r="K322">
        <v>0</v>
      </c>
      <c r="L322">
        <v>0</v>
      </c>
      <c r="M322" t="str">
        <f>IF(OR(K322&gt;0, L322&gt;0), "Parent", "Not Parent")</f>
        <v>Not Parent</v>
      </c>
      <c r="N322" t="s">
        <v>275</v>
      </c>
      <c r="O322" s="8">
        <v>41916</v>
      </c>
      <c r="P322" s="9">
        <f>O322-N322</f>
        <v>499</v>
      </c>
      <c r="Q322">
        <v>92</v>
      </c>
      <c r="R322" s="9">
        <f>P322-Q322</f>
        <v>407</v>
      </c>
      <c r="S322" s="8">
        <f>O322-R322</f>
        <v>41509</v>
      </c>
      <c r="T322">
        <v>674</v>
      </c>
      <c r="U322">
        <v>92</v>
      </c>
      <c r="V322">
        <v>736</v>
      </c>
      <c r="W322">
        <v>39</v>
      </c>
      <c r="X322">
        <v>0</v>
      </c>
      <c r="Y322">
        <v>92</v>
      </c>
      <c r="Z322">
        <v>1633</v>
      </c>
      <c r="AA322">
        <f>Z322/P322</f>
        <v>3.2725450901803605</v>
      </c>
      <c r="AB322" s="14" t="s">
        <v>232</v>
      </c>
      <c r="AC322" s="13" t="s">
        <v>63</v>
      </c>
      <c r="AD322">
        <v>1</v>
      </c>
      <c r="AE322" t="str">
        <f>IF(AD322&gt;3, "Prefers Discount", "Discount Indifferent")</f>
        <v>Discount Indifferent</v>
      </c>
      <c r="AF322">
        <v>9</v>
      </c>
      <c r="AG322">
        <v>3</v>
      </c>
      <c r="AH322">
        <v>11</v>
      </c>
      <c r="AI322" t="str">
        <f>INDEX($AF$1:$AH$1,MATCH(MAX(AF322:AH322),AF322:AH322,0))</f>
        <v>Catalog_Orders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f>SUM(AK322:AO322)</f>
        <v>0</v>
      </c>
      <c r="AQ322" t="s">
        <v>67</v>
      </c>
      <c r="AR322">
        <v>0</v>
      </c>
      <c r="AS322" t="str">
        <f>IF(OR(AK322&gt;0, AL322&gt;0, AM322&gt;0, AN322&gt;0, AO322&gt;0), "Converted", "Not Converted")</f>
        <v>Not Converted</v>
      </c>
      <c r="AT322">
        <v>0</v>
      </c>
      <c r="AU322">
        <v>3</v>
      </c>
      <c r="AV322">
        <v>11</v>
      </c>
      <c r="AW322">
        <f>IF(Z322&gt;607, 4, 0)</f>
        <v>4</v>
      </c>
      <c r="AX322">
        <f>IF(AA322&gt;0.1497, 3, 0)</f>
        <v>3</v>
      </c>
      <c r="AY322">
        <f>IF(P322&gt;4031, 2, 0)</f>
        <v>0</v>
      </c>
      <c r="AZ322">
        <f>IF(H322&gt;51934.91, 1, 0)</f>
        <v>1</v>
      </c>
      <c r="BA322">
        <f>SUM(AW322:AZ322)</f>
        <v>8</v>
      </c>
      <c r="BB322" t="str">
        <f>VLOOKUP(BA322,'Standard Deviations'!$L$1:$M$11,2,TRUE)</f>
        <v>Platinum</v>
      </c>
    </row>
    <row r="323" spans="1:54">
      <c r="A323">
        <v>10936</v>
      </c>
      <c r="B323">
        <v>1965</v>
      </c>
      <c r="C323">
        <f>2024-B323</f>
        <v>59</v>
      </c>
      <c r="D323" t="str">
        <f>VLOOKUP(B323,Reference!$A$1:$B$125, 2)</f>
        <v>Gen X</v>
      </c>
      <c r="E323" t="s">
        <v>54</v>
      </c>
      <c r="F323" t="str">
        <f>IF(E323="High School", "No College", "College")</f>
        <v>College</v>
      </c>
      <c r="G323" t="s">
        <v>55</v>
      </c>
      <c r="H323">
        <v>72190</v>
      </c>
      <c r="I323">
        <v>72190</v>
      </c>
      <c r="J323" s="4" t="s">
        <v>61</v>
      </c>
      <c r="K323">
        <v>0</v>
      </c>
      <c r="L323">
        <v>0</v>
      </c>
      <c r="M323" t="str">
        <f>IF(OR(K323&gt;0, L323&gt;0), "Parent", "Not Parent")</f>
        <v>Not Parent</v>
      </c>
      <c r="N323" t="s">
        <v>276</v>
      </c>
      <c r="O323" s="8">
        <v>41916</v>
      </c>
      <c r="P323" s="9">
        <f>O323-N323</f>
        <v>598</v>
      </c>
      <c r="Q323">
        <v>79</v>
      </c>
      <c r="R323" s="9">
        <f>P323-Q323</f>
        <v>519</v>
      </c>
      <c r="S323" s="8">
        <f>O323-R323</f>
        <v>41397</v>
      </c>
      <c r="T323">
        <v>597</v>
      </c>
      <c r="U323">
        <v>166</v>
      </c>
      <c r="V323">
        <v>597</v>
      </c>
      <c r="W323">
        <v>172</v>
      </c>
      <c r="X323">
        <v>166</v>
      </c>
      <c r="Y323">
        <v>249</v>
      </c>
      <c r="Z323">
        <v>1947</v>
      </c>
      <c r="AA323">
        <f>Z323/P323</f>
        <v>3.2558528428093645</v>
      </c>
      <c r="AB323" s="14" t="s">
        <v>232</v>
      </c>
      <c r="AC323" s="13" t="s">
        <v>63</v>
      </c>
      <c r="AD323">
        <v>1</v>
      </c>
      <c r="AE323" t="str">
        <f>IF(AD323&gt;3, "Prefers Discount", "Discount Indifferent")</f>
        <v>Discount Indifferent</v>
      </c>
      <c r="AF323">
        <v>4</v>
      </c>
      <c r="AG323">
        <v>5</v>
      </c>
      <c r="AH323">
        <v>6</v>
      </c>
      <c r="AI323" t="str">
        <f>INDEX($AF$1:$AH$1,MATCH(MAX(AF323:AH323),AF323:AH323,0))</f>
        <v>Catalog_Orders</v>
      </c>
      <c r="AJ323">
        <v>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f>SUM(AK323:AO323)</f>
        <v>0</v>
      </c>
      <c r="AQ323" t="s">
        <v>67</v>
      </c>
      <c r="AR323">
        <v>0</v>
      </c>
      <c r="AS323" t="str">
        <f>IF(OR(AK323&gt;0, AL323&gt;0, AM323&gt;0, AN323&gt;0, AO323&gt;0), "Converted", "Not Converted")</f>
        <v>Not Converted</v>
      </c>
      <c r="AT323">
        <v>0</v>
      </c>
      <c r="AU323">
        <v>3</v>
      </c>
      <c r="AV323">
        <v>11</v>
      </c>
      <c r="AW323">
        <f>IF(Z323&gt;607, 4, 0)</f>
        <v>4</v>
      </c>
      <c r="AX323">
        <f>IF(AA323&gt;0.1497, 3, 0)</f>
        <v>3</v>
      </c>
      <c r="AY323">
        <f>IF(P323&gt;4031, 2, 0)</f>
        <v>0</v>
      </c>
      <c r="AZ323">
        <f>IF(H323&gt;51934.91, 1, 0)</f>
        <v>1</v>
      </c>
      <c r="BA323">
        <f>SUM(AW323:AZ323)</f>
        <v>8</v>
      </c>
      <c r="BB323" t="str">
        <f>VLOOKUP(BA323,'Standard Deviations'!$L$1:$M$11,2,TRUE)</f>
        <v>Platinum</v>
      </c>
    </row>
    <row r="324" spans="1:54" hidden="1">
      <c r="A324">
        <v>11084</v>
      </c>
      <c r="B324">
        <v>1976</v>
      </c>
      <c r="C324">
        <f>2024-B324</f>
        <v>48</v>
      </c>
      <c r="D324" t="str">
        <f>VLOOKUP(B324,Reference!$A$1:$B$125, 2)</f>
        <v>Gen X</v>
      </c>
      <c r="E324" t="s">
        <v>64</v>
      </c>
      <c r="F324" t="str">
        <f>IF(E324="High School", "No College", "College")</f>
        <v>College</v>
      </c>
      <c r="G324" t="s">
        <v>65</v>
      </c>
      <c r="H324">
        <v>65104</v>
      </c>
      <c r="I324">
        <v>65104</v>
      </c>
      <c r="J324" s="4" t="s">
        <v>61</v>
      </c>
      <c r="K324">
        <v>0</v>
      </c>
      <c r="L324">
        <v>1</v>
      </c>
      <c r="M324" t="str">
        <f>IF(OR(K324&gt;0, L324&gt;0), "Parent", "Not Parent")</f>
        <v>Parent</v>
      </c>
      <c r="N324" t="s">
        <v>277</v>
      </c>
      <c r="O324" s="8">
        <v>41916</v>
      </c>
      <c r="P324" s="9">
        <f>O324-N324</f>
        <v>324</v>
      </c>
      <c r="Q324">
        <v>4</v>
      </c>
      <c r="R324" s="9">
        <f>P324-Q324</f>
        <v>320</v>
      </c>
      <c r="S324" s="8">
        <f>O324-R324</f>
        <v>41596</v>
      </c>
      <c r="T324">
        <v>738</v>
      </c>
      <c r="U324">
        <v>0</v>
      </c>
      <c r="V324">
        <v>232</v>
      </c>
      <c r="W324">
        <v>13</v>
      </c>
      <c r="X324">
        <v>20</v>
      </c>
      <c r="Y324">
        <v>50</v>
      </c>
      <c r="Z324">
        <v>1053</v>
      </c>
      <c r="AA324">
        <f>Z324/P324</f>
        <v>3.25</v>
      </c>
      <c r="AB324" s="11" t="s">
        <v>232</v>
      </c>
      <c r="AC324" t="s">
        <v>59</v>
      </c>
      <c r="AD324">
        <v>2</v>
      </c>
      <c r="AE324" t="str">
        <f>IF(AD324&gt;3, "Prefers Discount", "Discount Indifferent")</f>
        <v>Discount Indifferent</v>
      </c>
      <c r="AF324">
        <v>7</v>
      </c>
      <c r="AG324">
        <v>3</v>
      </c>
      <c r="AH324">
        <v>5</v>
      </c>
      <c r="AI324" t="str">
        <f>INDEX($AF$1:$AH$1,MATCH(MAX(AF324:AH324),AF324:AH324,0))</f>
        <v>Store_Orders</v>
      </c>
      <c r="AJ324">
        <v>7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f>SUM(AK324:AO324)</f>
        <v>0</v>
      </c>
      <c r="AQ324" t="s">
        <v>67</v>
      </c>
      <c r="AR324">
        <v>1</v>
      </c>
      <c r="AS324" t="str">
        <f>IF(OR(AK324&gt;0, AL324&gt;0, AM324&gt;0, AN324&gt;0, AO324&gt;0), "Converted", "Not Converted")</f>
        <v>Not Converted</v>
      </c>
      <c r="AT324">
        <v>0</v>
      </c>
      <c r="AU324">
        <v>3</v>
      </c>
      <c r="AV324">
        <v>11</v>
      </c>
      <c r="AW324">
        <f>IF(Z324&gt;607, 4, 0)</f>
        <v>4</v>
      </c>
      <c r="AX324">
        <f>IF(AA324&gt;0.1497, 3, 0)</f>
        <v>3</v>
      </c>
      <c r="AY324">
        <f>IF(P324&gt;4031, 2, 0)</f>
        <v>0</v>
      </c>
      <c r="AZ324">
        <f>IF(H324&gt;51934.91, 1, 0)</f>
        <v>1</v>
      </c>
      <c r="BA324">
        <f>SUM(AW324:AZ324)</f>
        <v>8</v>
      </c>
      <c r="BB324" t="str">
        <f>VLOOKUP(BA324,'Standard Deviations'!$L$1:$M$11,2,TRUE)</f>
        <v>Platinum</v>
      </c>
    </row>
    <row r="325" spans="1:54" hidden="1">
      <c r="A325">
        <v>5172</v>
      </c>
      <c r="B325">
        <v>1976</v>
      </c>
      <c r="C325">
        <f>2024-B325</f>
        <v>48</v>
      </c>
      <c r="D325" t="str">
        <f>VLOOKUP(B325,Reference!$A$1:$B$125, 2)</f>
        <v>Gen X</v>
      </c>
      <c r="E325" t="s">
        <v>64</v>
      </c>
      <c r="F325" t="str">
        <f>IF(E325="High School", "No College", "College")</f>
        <v>College</v>
      </c>
      <c r="G325" t="s">
        <v>65</v>
      </c>
      <c r="H325">
        <v>65104</v>
      </c>
      <c r="I325">
        <v>65104</v>
      </c>
      <c r="J325" s="4" t="s">
        <v>61</v>
      </c>
      <c r="K325">
        <v>0</v>
      </c>
      <c r="L325">
        <v>1</v>
      </c>
      <c r="M325" t="str">
        <f>IF(OR(K325&gt;0, L325&gt;0), "Parent", "Not Parent")</f>
        <v>Parent</v>
      </c>
      <c r="N325" t="s">
        <v>277</v>
      </c>
      <c r="O325" s="8">
        <v>41916</v>
      </c>
      <c r="P325" s="9">
        <f>O325-N325</f>
        <v>324</v>
      </c>
      <c r="Q325">
        <v>4</v>
      </c>
      <c r="R325" s="9">
        <f>P325-Q325</f>
        <v>320</v>
      </c>
      <c r="S325" s="8">
        <f>O325-R325</f>
        <v>41596</v>
      </c>
      <c r="T325">
        <v>738</v>
      </c>
      <c r="U325">
        <v>0</v>
      </c>
      <c r="V325">
        <v>232</v>
      </c>
      <c r="W325">
        <v>13</v>
      </c>
      <c r="X325">
        <v>20</v>
      </c>
      <c r="Y325">
        <v>50</v>
      </c>
      <c r="Z325">
        <v>1053</v>
      </c>
      <c r="AA325">
        <f>Z325/P325</f>
        <v>3.25</v>
      </c>
      <c r="AB325" s="11" t="s">
        <v>232</v>
      </c>
      <c r="AC325" t="s">
        <v>59</v>
      </c>
      <c r="AD325">
        <v>2</v>
      </c>
      <c r="AE325" t="str">
        <f>IF(AD325&gt;3, "Prefers Discount", "Discount Indifferent")</f>
        <v>Discount Indifferent</v>
      </c>
      <c r="AF325">
        <v>7</v>
      </c>
      <c r="AG325">
        <v>3</v>
      </c>
      <c r="AH325">
        <v>5</v>
      </c>
      <c r="AI325" t="str">
        <f>INDEX($AF$1:$AH$1,MATCH(MAX(AF325:AH325),AF325:AH325,0))</f>
        <v>Store_Orders</v>
      </c>
      <c r="AJ325">
        <v>7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f>SUM(AK325:AO325)</f>
        <v>0</v>
      </c>
      <c r="AQ325" t="s">
        <v>67</v>
      </c>
      <c r="AR325">
        <v>0</v>
      </c>
      <c r="AS325" t="str">
        <f>IF(OR(AK325&gt;0, AL325&gt;0, AM325&gt;0, AN325&gt;0, AO325&gt;0), "Converted", "Not Converted")</f>
        <v>Not Converted</v>
      </c>
      <c r="AT325">
        <v>0</v>
      </c>
      <c r="AU325">
        <v>3</v>
      </c>
      <c r="AV325">
        <v>11</v>
      </c>
      <c r="AW325">
        <f>IF(Z325&gt;607, 4, 0)</f>
        <v>4</v>
      </c>
      <c r="AX325">
        <f>IF(AA325&gt;0.1497, 3, 0)</f>
        <v>3</v>
      </c>
      <c r="AY325">
        <f>IF(P325&gt;4031, 2, 0)</f>
        <v>0</v>
      </c>
      <c r="AZ325">
        <f>IF(H325&gt;51934.91, 1, 0)</f>
        <v>1</v>
      </c>
      <c r="BA325">
        <f>SUM(AW325:AZ325)</f>
        <v>8</v>
      </c>
      <c r="BB325" t="str">
        <f>VLOOKUP(BA325,'Standard Deviations'!$L$1:$M$11,2,TRUE)</f>
        <v>Platinum</v>
      </c>
    </row>
    <row r="326" spans="1:54" hidden="1">
      <c r="A326">
        <v>9336</v>
      </c>
      <c r="B326">
        <v>1969</v>
      </c>
      <c r="C326">
        <f>2024-B326</f>
        <v>55</v>
      </c>
      <c r="D326" t="str">
        <f>VLOOKUP(B326,Reference!$A$1:$B$125, 2)</f>
        <v>Gen X</v>
      </c>
      <c r="E326" t="s">
        <v>68</v>
      </c>
      <c r="F326" t="str">
        <f>IF(E326="High School", "No College", "College")</f>
        <v>College</v>
      </c>
      <c r="G326" t="s">
        <v>89</v>
      </c>
      <c r="H326">
        <v>62187</v>
      </c>
      <c r="I326">
        <v>62187</v>
      </c>
      <c r="J326" s="4" t="s">
        <v>61</v>
      </c>
      <c r="K326">
        <v>0</v>
      </c>
      <c r="L326">
        <v>1</v>
      </c>
      <c r="M326" t="str">
        <f>IF(OR(K326&gt;0, L326&gt;0), "Parent", "Not Parent")</f>
        <v>Parent</v>
      </c>
      <c r="N326" t="s">
        <v>278</v>
      </c>
      <c r="O326" s="8">
        <v>41916</v>
      </c>
      <c r="P326" s="9">
        <f>O326-N326</f>
        <v>196</v>
      </c>
      <c r="Q326">
        <v>38</v>
      </c>
      <c r="R326" s="9">
        <f>P326-Q326</f>
        <v>158</v>
      </c>
      <c r="S326" s="8">
        <f>O326-R326</f>
        <v>41758</v>
      </c>
      <c r="T326">
        <v>512</v>
      </c>
      <c r="U326">
        <v>0</v>
      </c>
      <c r="V326">
        <v>83</v>
      </c>
      <c r="W326">
        <v>0</v>
      </c>
      <c r="X326">
        <v>0</v>
      </c>
      <c r="Y326">
        <v>41</v>
      </c>
      <c r="Z326">
        <v>636</v>
      </c>
      <c r="AA326">
        <f>Z326/P326</f>
        <v>3.2448979591836733</v>
      </c>
      <c r="AB326" s="11" t="s">
        <v>232</v>
      </c>
      <c r="AC326" t="s">
        <v>59</v>
      </c>
      <c r="AD326">
        <v>3</v>
      </c>
      <c r="AE326" t="str">
        <f>IF(AD326&gt;3, "Prefers Discount", "Discount Indifferent")</f>
        <v>Discount Indifferent</v>
      </c>
      <c r="AF326">
        <v>10</v>
      </c>
      <c r="AG326">
        <v>6</v>
      </c>
      <c r="AH326">
        <v>2</v>
      </c>
      <c r="AI326" t="str">
        <f>INDEX($AF$1:$AH$1,MATCH(MAX(AF326:AH326),AF326:AH326,0))</f>
        <v>Store_Orders</v>
      </c>
      <c r="AJ326">
        <v>4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f>SUM(AK326:AO326)</f>
        <v>0</v>
      </c>
      <c r="AQ326" t="s">
        <v>67</v>
      </c>
      <c r="AR326">
        <v>0</v>
      </c>
      <c r="AS326" t="str">
        <f>IF(OR(AK326&gt;0, AL326&gt;0, AM326&gt;0, AN326&gt;0, AO326&gt;0), "Converted", "Not Converted")</f>
        <v>Not Converted</v>
      </c>
      <c r="AT326">
        <v>0</v>
      </c>
      <c r="AU326">
        <v>3</v>
      </c>
      <c r="AV326">
        <v>11</v>
      </c>
      <c r="AW326">
        <f>IF(Z326&gt;607, 4, 0)</f>
        <v>4</v>
      </c>
      <c r="AX326">
        <f>IF(AA326&gt;0.1497, 3, 0)</f>
        <v>3</v>
      </c>
      <c r="AY326">
        <f>IF(P326&gt;4031, 2, 0)</f>
        <v>0</v>
      </c>
      <c r="AZ326">
        <f>IF(H326&gt;51934.91, 1, 0)</f>
        <v>1</v>
      </c>
      <c r="BA326">
        <f>SUM(AW326:AZ326)</f>
        <v>8</v>
      </c>
      <c r="BB326" t="str">
        <f>VLOOKUP(BA326,'Standard Deviations'!$L$1:$M$11,2,TRUE)</f>
        <v>Platinum</v>
      </c>
    </row>
    <row r="327" spans="1:54" hidden="1">
      <c r="A327">
        <v>8314</v>
      </c>
      <c r="B327">
        <v>1982</v>
      </c>
      <c r="C327">
        <f>2024-B327</f>
        <v>42</v>
      </c>
      <c r="D327" t="str">
        <f>VLOOKUP(B327,Reference!$A$1:$B$125, 2)</f>
        <v>Millennials</v>
      </c>
      <c r="E327" t="s">
        <v>54</v>
      </c>
      <c r="F327" t="str">
        <f>IF(E327="High School", "No College", "College")</f>
        <v>College</v>
      </c>
      <c r="G327" t="s">
        <v>55</v>
      </c>
      <c r="H327">
        <v>79908</v>
      </c>
      <c r="I327">
        <v>79908</v>
      </c>
      <c r="J327" s="4" t="s">
        <v>56</v>
      </c>
      <c r="K327">
        <v>0</v>
      </c>
      <c r="L327">
        <v>0</v>
      </c>
      <c r="M327" t="str">
        <f>IF(OR(K327&gt;0, L327&gt;0), "Parent", "Not Parent")</f>
        <v>Not Parent</v>
      </c>
      <c r="N327" t="s">
        <v>279</v>
      </c>
      <c r="O327" s="8">
        <v>41916</v>
      </c>
      <c r="P327" s="9">
        <f>O327-N327</f>
        <v>547</v>
      </c>
      <c r="Q327">
        <v>30</v>
      </c>
      <c r="R327" s="9">
        <f>P327-Q327</f>
        <v>517</v>
      </c>
      <c r="S327" s="8">
        <f>O327-R327</f>
        <v>41399</v>
      </c>
      <c r="T327">
        <v>557</v>
      </c>
      <c r="U327">
        <v>129</v>
      </c>
      <c r="V327">
        <v>761</v>
      </c>
      <c r="W327">
        <v>29</v>
      </c>
      <c r="X327">
        <v>185</v>
      </c>
      <c r="Y327">
        <v>111</v>
      </c>
      <c r="Z327">
        <v>1772</v>
      </c>
      <c r="AA327">
        <f>Z327/P327</f>
        <v>3.2394881170018284</v>
      </c>
      <c r="AB327" s="11" t="s">
        <v>232</v>
      </c>
      <c r="AC327" t="s">
        <v>59</v>
      </c>
      <c r="AD327">
        <v>1</v>
      </c>
      <c r="AE327" t="str">
        <f>IF(AD327&gt;3, "Prefers Discount", "Discount Indifferent")</f>
        <v>Discount Indifferent</v>
      </c>
      <c r="AF327">
        <v>7</v>
      </c>
      <c r="AG327">
        <v>5</v>
      </c>
      <c r="AH327">
        <v>6</v>
      </c>
      <c r="AI327" t="str">
        <f>INDEX($AF$1:$AH$1,MATCH(MAX(AF327:AH327),AF327:AH327,0))</f>
        <v>Store_Orders</v>
      </c>
      <c r="AJ327">
        <v>2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f>SUM(AK327:AO327)</f>
        <v>1</v>
      </c>
      <c r="AQ327" t="str">
        <f>INDEX($AK$1:$AO$1,MATCH(MAX(AK327:AO327),AK327:AO327,0))</f>
        <v>Converted_on_Camp5</v>
      </c>
      <c r="AR327">
        <v>1</v>
      </c>
      <c r="AS327" t="str">
        <f>IF(OR(AK327&gt;0, AL327&gt;0, AM327&gt;0, AN327&gt;0, AO327&gt;0), "Converted", "Not Converted")</f>
        <v>Converted</v>
      </c>
      <c r="AT327">
        <v>0</v>
      </c>
      <c r="AU327">
        <v>3</v>
      </c>
      <c r="AV327">
        <v>11</v>
      </c>
      <c r="AW327">
        <f>IF(Z327&gt;607, 4, 0)</f>
        <v>4</v>
      </c>
      <c r="AX327">
        <f>IF(AA327&gt;0.1497, 3, 0)</f>
        <v>3</v>
      </c>
      <c r="AY327">
        <f>IF(P327&gt;4031, 2, 0)</f>
        <v>0</v>
      </c>
      <c r="AZ327">
        <f>IF(H327&gt;51934.91, 1, 0)</f>
        <v>1</v>
      </c>
      <c r="BA327">
        <f>SUM(AW327:AZ327)</f>
        <v>8</v>
      </c>
      <c r="BB327" t="str">
        <f>VLOOKUP(BA327,'Standard Deviations'!$L$1:$M$11,2,TRUE)</f>
        <v>Platinum</v>
      </c>
    </row>
    <row r="328" spans="1:54">
      <c r="A328">
        <v>8727</v>
      </c>
      <c r="B328">
        <v>1978</v>
      </c>
      <c r="C328">
        <f>2024-B328</f>
        <v>46</v>
      </c>
      <c r="D328" t="str">
        <f>VLOOKUP(B328,Reference!$A$1:$B$125, 2)</f>
        <v>Gen X</v>
      </c>
      <c r="E328" t="s">
        <v>54</v>
      </c>
      <c r="F328" t="str">
        <f>IF(E328="High School", "No College", "College")</f>
        <v>College</v>
      </c>
      <c r="G328" t="s">
        <v>71</v>
      </c>
      <c r="H328">
        <v>63693</v>
      </c>
      <c r="I328">
        <v>63693</v>
      </c>
      <c r="J328" s="4" t="s">
        <v>61</v>
      </c>
      <c r="K328">
        <v>0</v>
      </c>
      <c r="L328">
        <v>1</v>
      </c>
      <c r="M328" t="str">
        <f>IF(OR(K328&gt;0, L328&gt;0), "Parent", "Not Parent")</f>
        <v>Parent</v>
      </c>
      <c r="N328" t="s">
        <v>280</v>
      </c>
      <c r="O328" s="8">
        <v>41916</v>
      </c>
      <c r="P328" s="9">
        <f>O328-N328</f>
        <v>355</v>
      </c>
      <c r="Q328">
        <v>63</v>
      </c>
      <c r="R328" s="9">
        <f>P328-Q328</f>
        <v>292</v>
      </c>
      <c r="S328" s="8">
        <f>O328-R328</f>
        <v>41624</v>
      </c>
      <c r="T328">
        <v>587</v>
      </c>
      <c r="U328">
        <v>43</v>
      </c>
      <c r="V328">
        <v>337</v>
      </c>
      <c r="W328">
        <v>42</v>
      </c>
      <c r="X328">
        <v>87</v>
      </c>
      <c r="Y328">
        <v>54</v>
      </c>
      <c r="Z328">
        <v>1150</v>
      </c>
      <c r="AA328">
        <f>Z328/P328</f>
        <v>3.23943661971831</v>
      </c>
      <c r="AB328" s="14" t="s">
        <v>232</v>
      </c>
      <c r="AC328" s="13" t="s">
        <v>63</v>
      </c>
      <c r="AD328">
        <v>3</v>
      </c>
      <c r="AE328" t="str">
        <f>IF(AD328&gt;3, "Prefers Discount", "Discount Indifferent")</f>
        <v>Discount Indifferent</v>
      </c>
      <c r="AF328">
        <v>9</v>
      </c>
      <c r="AG328">
        <v>11</v>
      </c>
      <c r="AH328">
        <v>6</v>
      </c>
      <c r="AI328" t="str">
        <f>INDEX($AF$1:$AH$1,MATCH(MAX(AF328:AH328),AF328:AH328,0))</f>
        <v>Web_Orders</v>
      </c>
      <c r="AJ328">
        <v>6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f>SUM(AK328:AO328)</f>
        <v>0</v>
      </c>
      <c r="AQ328" t="s">
        <v>67</v>
      </c>
      <c r="AR328">
        <v>0</v>
      </c>
      <c r="AS328" t="str">
        <f>IF(OR(AK328&gt;0, AL328&gt;0, AM328&gt;0, AN328&gt;0, AO328&gt;0), "Converted", "Not Converted")</f>
        <v>Not Converted</v>
      </c>
      <c r="AT328">
        <v>0</v>
      </c>
      <c r="AU328">
        <v>3</v>
      </c>
      <c r="AV328">
        <v>11</v>
      </c>
      <c r="AW328">
        <f>IF(Z328&gt;607, 4, 0)</f>
        <v>4</v>
      </c>
      <c r="AX328">
        <f>IF(AA328&gt;0.1497, 3, 0)</f>
        <v>3</v>
      </c>
      <c r="AY328">
        <f>IF(P328&gt;4031, 2, 0)</f>
        <v>0</v>
      </c>
      <c r="AZ328">
        <f>IF(H328&gt;51934.91, 1, 0)</f>
        <v>1</v>
      </c>
      <c r="BA328">
        <f>SUM(AW328:AZ328)</f>
        <v>8</v>
      </c>
      <c r="BB328" t="str">
        <f>VLOOKUP(BA328,'Standard Deviations'!$L$1:$M$11,2,TRUE)</f>
        <v>Platinum</v>
      </c>
    </row>
    <row r="329" spans="1:54">
      <c r="A329">
        <v>3056</v>
      </c>
      <c r="B329">
        <v>1978</v>
      </c>
      <c r="C329">
        <f>2024-B329</f>
        <v>46</v>
      </c>
      <c r="D329" t="str">
        <f>VLOOKUP(B329,Reference!$A$1:$B$125, 2)</f>
        <v>Gen X</v>
      </c>
      <c r="E329" t="s">
        <v>54</v>
      </c>
      <c r="F329" t="str">
        <f>IF(E329="High School", "No College", "College")</f>
        <v>College</v>
      </c>
      <c r="G329" t="s">
        <v>71</v>
      </c>
      <c r="H329">
        <v>63693</v>
      </c>
      <c r="I329">
        <v>63693</v>
      </c>
      <c r="J329" s="4" t="s">
        <v>61</v>
      </c>
      <c r="K329">
        <v>0</v>
      </c>
      <c r="L329">
        <v>1</v>
      </c>
      <c r="M329" t="str">
        <f>IF(OR(K329&gt;0, L329&gt;0), "Parent", "Not Parent")</f>
        <v>Parent</v>
      </c>
      <c r="N329" t="s">
        <v>280</v>
      </c>
      <c r="O329" s="8">
        <v>41916</v>
      </c>
      <c r="P329" s="9">
        <f>O329-N329</f>
        <v>355</v>
      </c>
      <c r="Q329">
        <v>63</v>
      </c>
      <c r="R329" s="9">
        <f>P329-Q329</f>
        <v>292</v>
      </c>
      <c r="S329" s="8">
        <f>O329-R329</f>
        <v>41624</v>
      </c>
      <c r="T329">
        <v>587</v>
      </c>
      <c r="U329">
        <v>43</v>
      </c>
      <c r="V329">
        <v>337</v>
      </c>
      <c r="W329">
        <v>42</v>
      </c>
      <c r="X329">
        <v>87</v>
      </c>
      <c r="Y329">
        <v>54</v>
      </c>
      <c r="Z329">
        <v>1150</v>
      </c>
      <c r="AA329">
        <f>Z329/P329</f>
        <v>3.23943661971831</v>
      </c>
      <c r="AB329" s="14" t="s">
        <v>232</v>
      </c>
      <c r="AC329" s="13" t="s">
        <v>63</v>
      </c>
      <c r="AD329">
        <v>3</v>
      </c>
      <c r="AE329" t="str">
        <f>IF(AD329&gt;3, "Prefers Discount", "Discount Indifferent")</f>
        <v>Discount Indifferent</v>
      </c>
      <c r="AF329">
        <v>9</v>
      </c>
      <c r="AG329">
        <v>11</v>
      </c>
      <c r="AH329">
        <v>6</v>
      </c>
      <c r="AI329" t="str">
        <f>INDEX($AF$1:$AH$1,MATCH(MAX(AF329:AH329),AF329:AH329,0))</f>
        <v>Web_Orders</v>
      </c>
      <c r="AJ329">
        <v>6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f>SUM(AK329:AO329)</f>
        <v>0</v>
      </c>
      <c r="AQ329" t="s">
        <v>67</v>
      </c>
      <c r="AR329">
        <v>0</v>
      </c>
      <c r="AS329" t="str">
        <f>IF(OR(AK329&gt;0, AL329&gt;0, AM329&gt;0, AN329&gt;0, AO329&gt;0), "Converted", "Not Converted")</f>
        <v>Not Converted</v>
      </c>
      <c r="AT329">
        <v>0</v>
      </c>
      <c r="AU329">
        <v>3</v>
      </c>
      <c r="AV329">
        <v>11</v>
      </c>
      <c r="AW329">
        <f>IF(Z329&gt;607, 4, 0)</f>
        <v>4</v>
      </c>
      <c r="AX329">
        <f>IF(AA329&gt;0.1497, 3, 0)</f>
        <v>3</v>
      </c>
      <c r="AY329">
        <f>IF(P329&gt;4031, 2, 0)</f>
        <v>0</v>
      </c>
      <c r="AZ329">
        <f>IF(H329&gt;51934.91, 1, 0)</f>
        <v>1</v>
      </c>
      <c r="BA329">
        <f>SUM(AW329:AZ329)</f>
        <v>8</v>
      </c>
      <c r="BB329" t="str">
        <f>VLOOKUP(BA329,'Standard Deviations'!$L$1:$M$11,2,TRUE)</f>
        <v>Platinum</v>
      </c>
    </row>
    <row r="330" spans="1:54" hidden="1">
      <c r="A330">
        <v>1772</v>
      </c>
      <c r="B330">
        <v>1975</v>
      </c>
      <c r="C330">
        <f>2024-B330</f>
        <v>49</v>
      </c>
      <c r="D330" t="str">
        <f>VLOOKUP(B330,Reference!$A$1:$B$125, 2)</f>
        <v>Gen X</v>
      </c>
      <c r="E330" t="s">
        <v>68</v>
      </c>
      <c r="F330" t="str">
        <f>IF(E330="High School", "No College", "College")</f>
        <v>College</v>
      </c>
      <c r="G330" t="s">
        <v>55</v>
      </c>
      <c r="H330">
        <v>79174</v>
      </c>
      <c r="I330">
        <v>79174</v>
      </c>
      <c r="J330" s="4" t="s">
        <v>56</v>
      </c>
      <c r="K330">
        <v>0</v>
      </c>
      <c r="L330">
        <v>0</v>
      </c>
      <c r="M330" t="str">
        <f>IF(OR(K330&gt;0, L330&gt;0), "Parent", "Not Parent")</f>
        <v>Not Parent</v>
      </c>
      <c r="N330" t="s">
        <v>267</v>
      </c>
      <c r="O330" s="8">
        <v>41916</v>
      </c>
      <c r="P330" s="9">
        <f>O330-N330</f>
        <v>631</v>
      </c>
      <c r="Q330">
        <v>2</v>
      </c>
      <c r="R330" s="9">
        <f>P330-Q330</f>
        <v>629</v>
      </c>
      <c r="S330" s="8">
        <f>O330-R330</f>
        <v>41287</v>
      </c>
      <c r="T330">
        <v>1074</v>
      </c>
      <c r="U330">
        <v>37</v>
      </c>
      <c r="V330">
        <v>518</v>
      </c>
      <c r="W330">
        <v>193</v>
      </c>
      <c r="X330">
        <v>92</v>
      </c>
      <c r="Y330">
        <v>129</v>
      </c>
      <c r="Z330">
        <v>2043</v>
      </c>
      <c r="AA330">
        <f>Z330/P330</f>
        <v>3.2377179080824088</v>
      </c>
      <c r="AB330" s="11" t="s">
        <v>232</v>
      </c>
      <c r="AC330" t="s">
        <v>59</v>
      </c>
      <c r="AD330">
        <v>1</v>
      </c>
      <c r="AE330" t="str">
        <f>IF(AD330&gt;3, "Prefers Discount", "Discount Indifferent")</f>
        <v>Discount Indifferent</v>
      </c>
      <c r="AF330">
        <v>7</v>
      </c>
      <c r="AG330">
        <v>5</v>
      </c>
      <c r="AH330">
        <v>6</v>
      </c>
      <c r="AI330" t="str">
        <f>INDEX($AF$1:$AH$1,MATCH(MAX(AF330:AH330),AF330:AH330,0))</f>
        <v>Store_Orders</v>
      </c>
      <c r="AJ330">
        <v>2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f>SUM(AK330:AO330)</f>
        <v>2</v>
      </c>
      <c r="AQ330" t="str">
        <f>INDEX($AK$1:$AO$1,MATCH(MAX(AK330:AO330),AK330:AO330,0))</f>
        <v>Converted_on_Camp1</v>
      </c>
      <c r="AR330">
        <v>1</v>
      </c>
      <c r="AS330" t="str">
        <f>IF(OR(AK330&gt;0, AL330&gt;0, AM330&gt;0, AN330&gt;0, AO330&gt;0), "Converted", "Not Converted")</f>
        <v>Converted</v>
      </c>
      <c r="AT330">
        <v>0</v>
      </c>
      <c r="AU330">
        <v>3</v>
      </c>
      <c r="AV330">
        <v>11</v>
      </c>
      <c r="AW330">
        <f>IF(Z330&gt;607, 4, 0)</f>
        <v>4</v>
      </c>
      <c r="AX330">
        <f>IF(AA330&gt;0.1497, 3, 0)</f>
        <v>3</v>
      </c>
      <c r="AY330">
        <f>IF(P330&gt;4031, 2, 0)</f>
        <v>0</v>
      </c>
      <c r="AZ330">
        <f>IF(H330&gt;51934.91, 1, 0)</f>
        <v>1</v>
      </c>
      <c r="BA330">
        <f>SUM(AW330:AZ330)</f>
        <v>8</v>
      </c>
      <c r="BB330" t="str">
        <f>VLOOKUP(BA330,'Standard Deviations'!$L$1:$M$11,2,TRUE)</f>
        <v>Platinum</v>
      </c>
    </row>
    <row r="331" spans="1:54" hidden="1">
      <c r="A331">
        <v>1992</v>
      </c>
      <c r="B331">
        <v>1964</v>
      </c>
      <c r="C331">
        <f>2024-B331</f>
        <v>60</v>
      </c>
      <c r="D331" t="str">
        <f>VLOOKUP(B331,Reference!$A$1:$B$125, 2)</f>
        <v>Boomers</v>
      </c>
      <c r="E331" t="s">
        <v>54</v>
      </c>
      <c r="F331" t="str">
        <f>IF(E331="High School", "No College", "College")</f>
        <v>College</v>
      </c>
      <c r="G331" t="s">
        <v>55</v>
      </c>
      <c r="H331">
        <v>60597</v>
      </c>
      <c r="I331">
        <v>60597</v>
      </c>
      <c r="J331" s="4" t="s">
        <v>61</v>
      </c>
      <c r="K331">
        <v>0</v>
      </c>
      <c r="L331">
        <v>1</v>
      </c>
      <c r="M331" t="str">
        <f>IF(OR(K331&gt;0, L331&gt;0), "Parent", "Not Parent")</f>
        <v>Parent</v>
      </c>
      <c r="N331" t="s">
        <v>281</v>
      </c>
      <c r="O331" s="8">
        <v>41916</v>
      </c>
      <c r="P331" s="9">
        <f>O331-N331</f>
        <v>276</v>
      </c>
      <c r="Q331">
        <v>2</v>
      </c>
      <c r="R331" s="9">
        <f>P331-Q331</f>
        <v>274</v>
      </c>
      <c r="S331" s="8">
        <f>O331-R331</f>
        <v>41642</v>
      </c>
      <c r="T331">
        <v>522</v>
      </c>
      <c r="U331">
        <v>0</v>
      </c>
      <c r="V331">
        <v>257</v>
      </c>
      <c r="W331">
        <v>32</v>
      </c>
      <c r="X331">
        <v>16</v>
      </c>
      <c r="Y331">
        <v>66</v>
      </c>
      <c r="Z331">
        <v>893</v>
      </c>
      <c r="AA331">
        <f>Z331/P331</f>
        <v>3.2355072463768115</v>
      </c>
      <c r="AB331" s="11" t="s">
        <v>232</v>
      </c>
      <c r="AC331" t="s">
        <v>59</v>
      </c>
      <c r="AD331">
        <v>4</v>
      </c>
      <c r="AE331" t="str">
        <f>IF(AD331&gt;3, "Prefers Discount", "Discount Indifferent")</f>
        <v>Prefers Discount</v>
      </c>
      <c r="AF331">
        <v>8</v>
      </c>
      <c r="AG331">
        <v>2</v>
      </c>
      <c r="AH331">
        <v>2</v>
      </c>
      <c r="AI331" t="str">
        <f>INDEX($AF$1:$AH$1,MATCH(MAX(AF331:AH331),AF331:AH331,0))</f>
        <v>Store_Orders</v>
      </c>
      <c r="AJ331">
        <v>7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f>SUM(AK331:AO331)</f>
        <v>1</v>
      </c>
      <c r="AQ331" t="str">
        <f>INDEX($AK$1:$AO$1,MATCH(MAX(AK331:AO331),AK331:AO331,0))</f>
        <v>Converted_on_Camp1</v>
      </c>
      <c r="AR331">
        <v>1</v>
      </c>
      <c r="AS331" t="str">
        <f>IF(OR(AK331&gt;0, AL331&gt;0, AM331&gt;0, AN331&gt;0, AO331&gt;0), "Converted", "Not Converted")</f>
        <v>Converted</v>
      </c>
      <c r="AT331">
        <v>0</v>
      </c>
      <c r="AU331">
        <v>3</v>
      </c>
      <c r="AV331">
        <v>11</v>
      </c>
      <c r="AW331">
        <f>IF(Z331&gt;607, 4, 0)</f>
        <v>4</v>
      </c>
      <c r="AX331">
        <f>IF(AA331&gt;0.1497, 3, 0)</f>
        <v>3</v>
      </c>
      <c r="AY331">
        <f>IF(P331&gt;4031, 2, 0)</f>
        <v>0</v>
      </c>
      <c r="AZ331">
        <f>IF(H331&gt;51934.91, 1, 0)</f>
        <v>1</v>
      </c>
      <c r="BA331">
        <f>SUM(AW331:AZ331)</f>
        <v>8</v>
      </c>
      <c r="BB331" t="str">
        <f>VLOOKUP(BA331,'Standard Deviations'!$L$1:$M$11,2,TRUE)</f>
        <v>Platinum</v>
      </c>
    </row>
    <row r="332" spans="1:54">
      <c r="A332">
        <v>2075</v>
      </c>
      <c r="B332">
        <v>1969</v>
      </c>
      <c r="C332">
        <f>2024-B332</f>
        <v>55</v>
      </c>
      <c r="D332" t="str">
        <f>VLOOKUP(B332,Reference!$A$1:$B$125, 2)</f>
        <v>Gen X</v>
      </c>
      <c r="E332" t="s">
        <v>54</v>
      </c>
      <c r="F332" t="str">
        <f>IF(E332="High School", "No College", "College")</f>
        <v>College</v>
      </c>
      <c r="G332" t="s">
        <v>55</v>
      </c>
      <c r="H332">
        <v>72460</v>
      </c>
      <c r="I332">
        <v>72460</v>
      </c>
      <c r="J332" s="4" t="s">
        <v>61</v>
      </c>
      <c r="K332">
        <v>0</v>
      </c>
      <c r="L332">
        <v>0</v>
      </c>
      <c r="M332" t="str">
        <f>IF(OR(K332&gt;0, L332&gt;0), "Parent", "Not Parent")</f>
        <v>Not Parent</v>
      </c>
      <c r="N332" t="s">
        <v>277</v>
      </c>
      <c r="O332" s="8">
        <v>41916</v>
      </c>
      <c r="P332" s="9">
        <f>O332-N332</f>
        <v>324</v>
      </c>
      <c r="Q332">
        <v>56</v>
      </c>
      <c r="R332" s="9">
        <f>P332-Q332</f>
        <v>268</v>
      </c>
      <c r="S332" s="8">
        <f>O332-R332</f>
        <v>41648</v>
      </c>
      <c r="T332">
        <v>377</v>
      </c>
      <c r="U332">
        <v>10</v>
      </c>
      <c r="V332">
        <v>540</v>
      </c>
      <c r="W332">
        <v>80</v>
      </c>
      <c r="X332">
        <v>30</v>
      </c>
      <c r="Y332">
        <v>10</v>
      </c>
      <c r="Z332">
        <v>1047</v>
      </c>
      <c r="AA332">
        <f>Z332/P332</f>
        <v>3.2314814814814814</v>
      </c>
      <c r="AB332" s="14" t="s">
        <v>232</v>
      </c>
      <c r="AC332" s="13" t="s">
        <v>63</v>
      </c>
      <c r="AD332">
        <v>1</v>
      </c>
      <c r="AE332" t="str">
        <f>IF(AD332&gt;3, "Prefers Discount", "Discount Indifferent")</f>
        <v>Discount Indifferent</v>
      </c>
      <c r="AF332">
        <v>7</v>
      </c>
      <c r="AG332">
        <v>3</v>
      </c>
      <c r="AH332">
        <v>5</v>
      </c>
      <c r="AI332" t="str">
        <f>INDEX($AF$1:$AH$1,MATCH(MAX(AF332:AH332),AF332:AH332,0))</f>
        <v>Store_Orders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f>SUM(AK332:AO332)</f>
        <v>0</v>
      </c>
      <c r="AQ332" t="s">
        <v>67</v>
      </c>
      <c r="AR332">
        <v>0</v>
      </c>
      <c r="AS332" t="str">
        <f>IF(OR(AK332&gt;0, AL332&gt;0, AM332&gt;0, AN332&gt;0, AO332&gt;0), "Converted", "Not Converted")</f>
        <v>Not Converted</v>
      </c>
      <c r="AT332">
        <v>0</v>
      </c>
      <c r="AU332">
        <v>3</v>
      </c>
      <c r="AV332">
        <v>11</v>
      </c>
      <c r="AW332">
        <f>IF(Z332&gt;607, 4, 0)</f>
        <v>4</v>
      </c>
      <c r="AX332">
        <f>IF(AA332&gt;0.1497, 3, 0)</f>
        <v>3</v>
      </c>
      <c r="AY332">
        <f>IF(P332&gt;4031, 2, 0)</f>
        <v>0</v>
      </c>
      <c r="AZ332">
        <f>IF(H332&gt;51934.91, 1, 0)</f>
        <v>1</v>
      </c>
      <c r="BA332">
        <f>SUM(AW332:AZ332)</f>
        <v>8</v>
      </c>
      <c r="BB332" t="str">
        <f>VLOOKUP(BA332,'Standard Deviations'!$L$1:$M$11,2,TRUE)</f>
        <v>Platinum</v>
      </c>
    </row>
    <row r="333" spans="1:54">
      <c r="A333">
        <v>6565</v>
      </c>
      <c r="B333">
        <v>1949</v>
      </c>
      <c r="C333">
        <f>2024-B333</f>
        <v>75</v>
      </c>
      <c r="D333" t="str">
        <f>VLOOKUP(B333,Reference!$A$1:$B$125, 2)</f>
        <v>Boomers</v>
      </c>
      <c r="E333" t="s">
        <v>64</v>
      </c>
      <c r="F333" t="str">
        <f>IF(E333="High School", "No College", "College")</f>
        <v>College</v>
      </c>
      <c r="G333" t="s">
        <v>55</v>
      </c>
      <c r="H333">
        <v>76995</v>
      </c>
      <c r="I333">
        <v>76995</v>
      </c>
      <c r="J333" s="4" t="s">
        <v>56</v>
      </c>
      <c r="K333">
        <v>0</v>
      </c>
      <c r="L333">
        <v>1</v>
      </c>
      <c r="M333" t="str">
        <f>IF(OR(K333&gt;0, L333&gt;0), "Parent", "Not Parent")</f>
        <v>Parent</v>
      </c>
      <c r="N333" t="s">
        <v>282</v>
      </c>
      <c r="O333" s="8">
        <v>41916</v>
      </c>
      <c r="P333" s="9">
        <f>O333-N333</f>
        <v>555</v>
      </c>
      <c r="Q333">
        <v>91</v>
      </c>
      <c r="R333" s="9">
        <f>P333-Q333</f>
        <v>464</v>
      </c>
      <c r="S333" s="8">
        <f>O333-R333</f>
        <v>41452</v>
      </c>
      <c r="T333">
        <v>1012</v>
      </c>
      <c r="U333">
        <v>80</v>
      </c>
      <c r="V333">
        <v>498</v>
      </c>
      <c r="W333">
        <v>0</v>
      </c>
      <c r="X333">
        <v>16</v>
      </c>
      <c r="Y333">
        <v>176</v>
      </c>
      <c r="Z333">
        <v>1782</v>
      </c>
      <c r="AA333">
        <f>Z333/P333</f>
        <v>3.2108108108108109</v>
      </c>
      <c r="AB333" s="14" t="s">
        <v>232</v>
      </c>
      <c r="AC333" s="13" t="s">
        <v>63</v>
      </c>
      <c r="AD333">
        <v>2</v>
      </c>
      <c r="AE333" t="str">
        <f>IF(AD333&gt;3, "Prefers Discount", "Discount Indifferent")</f>
        <v>Discount Indifferent</v>
      </c>
      <c r="AF333">
        <v>9</v>
      </c>
      <c r="AG333">
        <v>11</v>
      </c>
      <c r="AH333">
        <v>4</v>
      </c>
      <c r="AI333" t="str">
        <f>INDEX($AF$1:$AH$1,MATCH(MAX(AF333:AH333),AF333:AH333,0))</f>
        <v>Web_Orders</v>
      </c>
      <c r="AJ333">
        <v>5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f>SUM(AK333:AO333)</f>
        <v>1</v>
      </c>
      <c r="AQ333" t="str">
        <f>INDEX($AK$1:$AO$1,MATCH(MAX(AK333:AO333),AK333:AO333,0))</f>
        <v>Converted_on_Camp1</v>
      </c>
      <c r="AR333">
        <v>1</v>
      </c>
      <c r="AS333" t="str">
        <f>IF(OR(AK333&gt;0, AL333&gt;0, AM333&gt;0, AN333&gt;0, AO333&gt;0), "Converted", "Not Converted")</f>
        <v>Converted</v>
      </c>
      <c r="AT333">
        <v>0</v>
      </c>
      <c r="AU333">
        <v>3</v>
      </c>
      <c r="AV333">
        <v>11</v>
      </c>
      <c r="AW333">
        <f>IF(Z333&gt;607, 4, 0)</f>
        <v>4</v>
      </c>
      <c r="AX333">
        <f>IF(AA333&gt;0.1497, 3, 0)</f>
        <v>3</v>
      </c>
      <c r="AY333">
        <f>IF(P333&gt;4031, 2, 0)</f>
        <v>0</v>
      </c>
      <c r="AZ333">
        <f>IF(H333&gt;51934.91, 1, 0)</f>
        <v>1</v>
      </c>
      <c r="BA333">
        <f>SUM(AW333:AZ333)</f>
        <v>8</v>
      </c>
      <c r="BB333" t="str">
        <f>VLOOKUP(BA333,'Standard Deviations'!$L$1:$M$11,2,TRUE)</f>
        <v>Platinum</v>
      </c>
    </row>
    <row r="334" spans="1:54">
      <c r="A334">
        <v>7313</v>
      </c>
      <c r="B334">
        <v>1949</v>
      </c>
      <c r="C334">
        <f>2024-B334</f>
        <v>75</v>
      </c>
      <c r="D334" t="str">
        <f>VLOOKUP(B334,Reference!$A$1:$B$125, 2)</f>
        <v>Boomers</v>
      </c>
      <c r="E334" t="s">
        <v>74</v>
      </c>
      <c r="F334" t="str">
        <f>IF(E334="High School", "No College", "College")</f>
        <v>College</v>
      </c>
      <c r="G334" t="s">
        <v>89</v>
      </c>
      <c r="H334">
        <v>74859</v>
      </c>
      <c r="I334">
        <v>74859</v>
      </c>
      <c r="J334" s="4" t="s">
        <v>56</v>
      </c>
      <c r="K334">
        <v>0</v>
      </c>
      <c r="L334">
        <v>0</v>
      </c>
      <c r="M334" t="str">
        <f>IF(OR(K334&gt;0, L334&gt;0), "Parent", "Not Parent")</f>
        <v>Not Parent</v>
      </c>
      <c r="N334" t="s">
        <v>219</v>
      </c>
      <c r="O334" s="8">
        <v>41916</v>
      </c>
      <c r="P334" s="9">
        <f>O334-N334</f>
        <v>488</v>
      </c>
      <c r="Q334">
        <v>63</v>
      </c>
      <c r="R334" s="9">
        <f>P334-Q334</f>
        <v>425</v>
      </c>
      <c r="S334" s="8">
        <f>O334-R334</f>
        <v>41491</v>
      </c>
      <c r="T334">
        <v>570</v>
      </c>
      <c r="U334">
        <v>73</v>
      </c>
      <c r="V334">
        <v>614</v>
      </c>
      <c r="W334">
        <v>133</v>
      </c>
      <c r="X334">
        <v>102</v>
      </c>
      <c r="Y334">
        <v>73</v>
      </c>
      <c r="Z334">
        <v>1565</v>
      </c>
      <c r="AA334">
        <f>Z334/P334</f>
        <v>3.206967213114754</v>
      </c>
      <c r="AB334" s="14" t="s">
        <v>232</v>
      </c>
      <c r="AC334" s="13" t="s">
        <v>63</v>
      </c>
      <c r="AD334">
        <v>1</v>
      </c>
      <c r="AE334" t="str">
        <f>IF(AD334&gt;3, "Prefers Discount", "Discount Indifferent")</f>
        <v>Discount Indifferent</v>
      </c>
      <c r="AF334">
        <v>11</v>
      </c>
      <c r="AG334">
        <v>6</v>
      </c>
      <c r="AH334">
        <v>5</v>
      </c>
      <c r="AI334" t="str">
        <f>INDEX($AF$1:$AH$1,MATCH(MAX(AF334:AH334),AF334:AH334,0))</f>
        <v>Store_Orders</v>
      </c>
      <c r="AJ334">
        <v>3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f>SUM(AK334:AO334)</f>
        <v>1</v>
      </c>
      <c r="AQ334" t="str">
        <f>INDEX($AK$1:$AO$1,MATCH(MAX(AK334:AO334),AK334:AO334,0))</f>
        <v>Converted_on_Camp1</v>
      </c>
      <c r="AR334">
        <v>1</v>
      </c>
      <c r="AS334" t="str">
        <f>IF(OR(AK334&gt;0, AL334&gt;0, AM334&gt;0, AN334&gt;0, AO334&gt;0), "Converted", "Not Converted")</f>
        <v>Converted</v>
      </c>
      <c r="AT334">
        <v>0</v>
      </c>
      <c r="AU334">
        <v>3</v>
      </c>
      <c r="AV334">
        <v>11</v>
      </c>
      <c r="AW334">
        <f>IF(Z334&gt;607, 4, 0)</f>
        <v>4</v>
      </c>
      <c r="AX334">
        <f>IF(AA334&gt;0.1497, 3, 0)</f>
        <v>3</v>
      </c>
      <c r="AY334">
        <f>IF(P334&gt;4031, 2, 0)</f>
        <v>0</v>
      </c>
      <c r="AZ334">
        <f>IF(H334&gt;51934.91, 1, 0)</f>
        <v>1</v>
      </c>
      <c r="BA334">
        <f>SUM(AW334:AZ334)</f>
        <v>8</v>
      </c>
      <c r="BB334" t="str">
        <f>VLOOKUP(BA334,'Standard Deviations'!$L$1:$M$11,2,TRUE)</f>
        <v>Platinum</v>
      </c>
    </row>
    <row r="335" spans="1:54">
      <c r="A335">
        <v>2254</v>
      </c>
      <c r="B335">
        <v>1983</v>
      </c>
      <c r="C335">
        <f>2024-B335</f>
        <v>41</v>
      </c>
      <c r="D335" t="str">
        <f>VLOOKUP(B335,Reference!$A$1:$B$125, 2)</f>
        <v>Millennials</v>
      </c>
      <c r="E335" t="s">
        <v>54</v>
      </c>
      <c r="F335" t="str">
        <f>IF(E335="High School", "No College", "College")</f>
        <v>College</v>
      </c>
      <c r="G335" t="s">
        <v>55</v>
      </c>
      <c r="H335">
        <v>69520</v>
      </c>
      <c r="I335">
        <v>69520</v>
      </c>
      <c r="J335" s="4" t="s">
        <v>61</v>
      </c>
      <c r="K335">
        <v>0</v>
      </c>
      <c r="L335">
        <v>0</v>
      </c>
      <c r="M335" t="str">
        <f>IF(OR(K335&gt;0, L335&gt;0), "Parent", "Not Parent")</f>
        <v>Not Parent</v>
      </c>
      <c r="N335" t="s">
        <v>283</v>
      </c>
      <c r="O335" s="8">
        <v>41916</v>
      </c>
      <c r="P335" s="9">
        <f>O335-N335</f>
        <v>454</v>
      </c>
      <c r="Q335">
        <v>95</v>
      </c>
      <c r="R335" s="9">
        <f>P335-Q335</f>
        <v>359</v>
      </c>
      <c r="S335" s="8">
        <f>O335-R335</f>
        <v>41557</v>
      </c>
      <c r="T335">
        <v>627</v>
      </c>
      <c r="U335">
        <v>120</v>
      </c>
      <c r="V335">
        <v>414</v>
      </c>
      <c r="W335">
        <v>121</v>
      </c>
      <c r="X335">
        <v>80</v>
      </c>
      <c r="Y335">
        <v>93</v>
      </c>
      <c r="Z335">
        <v>1455</v>
      </c>
      <c r="AA335">
        <f>Z335/P335</f>
        <v>3.2048458149779737</v>
      </c>
      <c r="AB335" s="14" t="s">
        <v>232</v>
      </c>
      <c r="AC335" s="13" t="s">
        <v>63</v>
      </c>
      <c r="AD335">
        <v>1</v>
      </c>
      <c r="AE335" t="str">
        <f>IF(AD335&gt;3, "Prefers Discount", "Discount Indifferent")</f>
        <v>Discount Indifferent</v>
      </c>
      <c r="AF335">
        <v>5</v>
      </c>
      <c r="AG335">
        <v>9</v>
      </c>
      <c r="AH335">
        <v>6</v>
      </c>
      <c r="AI335" t="str">
        <f>INDEX($AF$1:$AH$1,MATCH(MAX(AF335:AH335),AF335:AH335,0))</f>
        <v>Web_Orders</v>
      </c>
      <c r="AJ335">
        <v>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f>SUM(AK335:AO335)</f>
        <v>0</v>
      </c>
      <c r="AQ335" t="s">
        <v>67</v>
      </c>
      <c r="AR335">
        <v>0</v>
      </c>
      <c r="AS335" t="str">
        <f>IF(OR(AK335&gt;0, AL335&gt;0, AM335&gt;0, AN335&gt;0, AO335&gt;0), "Converted", "Not Converted")</f>
        <v>Not Converted</v>
      </c>
      <c r="AT335">
        <v>0</v>
      </c>
      <c r="AU335">
        <v>3</v>
      </c>
      <c r="AV335">
        <v>11</v>
      </c>
      <c r="AW335">
        <f>IF(Z335&gt;607, 4, 0)</f>
        <v>4</v>
      </c>
      <c r="AX335">
        <f>IF(AA335&gt;0.1497, 3, 0)</f>
        <v>3</v>
      </c>
      <c r="AY335">
        <f>IF(P335&gt;4031, 2, 0)</f>
        <v>0</v>
      </c>
      <c r="AZ335">
        <f>IF(H335&gt;51934.91, 1, 0)</f>
        <v>1</v>
      </c>
      <c r="BA335">
        <f>SUM(AW335:AZ335)</f>
        <v>8</v>
      </c>
      <c r="BB335" t="str">
        <f>VLOOKUP(BA335,'Standard Deviations'!$L$1:$M$11,2,TRUE)</f>
        <v>Platinum</v>
      </c>
    </row>
    <row r="336" spans="1:54" hidden="1">
      <c r="A336">
        <v>5453</v>
      </c>
      <c r="B336">
        <v>1956</v>
      </c>
      <c r="C336">
        <f>2024-B336</f>
        <v>68</v>
      </c>
      <c r="D336" t="str">
        <f>VLOOKUP(B336,Reference!$A$1:$B$125, 2)</f>
        <v>Boomers</v>
      </c>
      <c r="E336" t="s">
        <v>64</v>
      </c>
      <c r="F336" t="str">
        <f>IF(E336="High School", "No College", "College")</f>
        <v>College</v>
      </c>
      <c r="G336" t="s">
        <v>55</v>
      </c>
      <c r="H336">
        <v>90226</v>
      </c>
      <c r="I336">
        <v>90226</v>
      </c>
      <c r="J336" s="4" t="s">
        <v>56</v>
      </c>
      <c r="K336">
        <v>0</v>
      </c>
      <c r="L336">
        <v>0</v>
      </c>
      <c r="M336" t="str">
        <f>IF(OR(K336&gt;0, L336&gt;0), "Parent", "Not Parent")</f>
        <v>Not Parent</v>
      </c>
      <c r="N336" t="s">
        <v>284</v>
      </c>
      <c r="O336" s="8">
        <v>41916</v>
      </c>
      <c r="P336" s="9">
        <f>O336-N336</f>
        <v>738</v>
      </c>
      <c r="Q336">
        <v>26</v>
      </c>
      <c r="R336" s="9">
        <f>P336-Q336</f>
        <v>712</v>
      </c>
      <c r="S336" s="8">
        <f>O336-R336</f>
        <v>41204</v>
      </c>
      <c r="T336">
        <v>1083</v>
      </c>
      <c r="U336">
        <v>108</v>
      </c>
      <c r="V336">
        <v>649</v>
      </c>
      <c r="W336">
        <v>253</v>
      </c>
      <c r="X336">
        <v>151</v>
      </c>
      <c r="Y336">
        <v>108</v>
      </c>
      <c r="Z336">
        <v>2352</v>
      </c>
      <c r="AA336">
        <f>Z336/P336</f>
        <v>3.1869918699186992</v>
      </c>
      <c r="AB336" s="11" t="s">
        <v>232</v>
      </c>
      <c r="AC336" t="s">
        <v>59</v>
      </c>
      <c r="AD336">
        <v>1</v>
      </c>
      <c r="AE336" t="str">
        <f>IF(AD336&gt;3, "Prefers Discount", "Discount Indifferent")</f>
        <v>Discount Indifferent</v>
      </c>
      <c r="AF336">
        <v>12</v>
      </c>
      <c r="AG336">
        <v>4</v>
      </c>
      <c r="AH336">
        <v>7</v>
      </c>
      <c r="AI336" t="str">
        <f>INDEX($AF$1:$AH$1,MATCH(MAX(AF336:AH336),AF336:AH336,0))</f>
        <v>Store_Orders</v>
      </c>
      <c r="AJ336">
        <v>2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f>SUM(AK336:AO336)</f>
        <v>1</v>
      </c>
      <c r="AQ336" t="str">
        <f>INDEX($AK$1:$AO$1,MATCH(MAX(AK336:AO336),AK336:AO336,0))</f>
        <v>Converted_on_Camp1</v>
      </c>
      <c r="AR336">
        <v>1</v>
      </c>
      <c r="AS336" t="str">
        <f>IF(OR(AK336&gt;0, AL336&gt;0, AM336&gt;0, AN336&gt;0, AO336&gt;0), "Converted", "Not Converted")</f>
        <v>Converted</v>
      </c>
      <c r="AT336">
        <v>0</v>
      </c>
      <c r="AU336">
        <v>3</v>
      </c>
      <c r="AV336">
        <v>11</v>
      </c>
      <c r="AW336">
        <f>IF(Z336&gt;607, 4, 0)</f>
        <v>4</v>
      </c>
      <c r="AX336">
        <f>IF(AA336&gt;0.1497, 3, 0)</f>
        <v>3</v>
      </c>
      <c r="AY336">
        <f>IF(P336&gt;4031, 2, 0)</f>
        <v>0</v>
      </c>
      <c r="AZ336">
        <f>IF(H336&gt;51934.91, 1, 0)</f>
        <v>1</v>
      </c>
      <c r="BA336">
        <f>SUM(AW336:AZ336)</f>
        <v>8</v>
      </c>
      <c r="BB336" t="str">
        <f>VLOOKUP(BA336,'Standard Deviations'!$L$1:$M$11,2,TRUE)</f>
        <v>Platinum</v>
      </c>
    </row>
    <row r="337" spans="1:54" hidden="1">
      <c r="A337">
        <v>4646</v>
      </c>
      <c r="B337">
        <v>1951</v>
      </c>
      <c r="C337">
        <f>2024-B337</f>
        <v>73</v>
      </c>
      <c r="D337" t="str">
        <f>VLOOKUP(B337,Reference!$A$1:$B$125, 2)</f>
        <v>Boomers</v>
      </c>
      <c r="E337" t="s">
        <v>74</v>
      </c>
      <c r="F337" t="str">
        <f>IF(E337="High School", "No College", "College")</f>
        <v>College</v>
      </c>
      <c r="G337" t="s">
        <v>55</v>
      </c>
      <c r="H337">
        <v>78497</v>
      </c>
      <c r="I337">
        <v>78497</v>
      </c>
      <c r="J337" s="4" t="s">
        <v>56</v>
      </c>
      <c r="K337">
        <v>0</v>
      </c>
      <c r="L337">
        <v>0</v>
      </c>
      <c r="M337" t="str">
        <f>IF(OR(K337&gt;0, L337&gt;0), "Parent", "Not Parent")</f>
        <v>Not Parent</v>
      </c>
      <c r="N337" t="s">
        <v>285</v>
      </c>
      <c r="O337" s="8">
        <v>41916</v>
      </c>
      <c r="P337" s="9">
        <f>O337-N337</f>
        <v>307</v>
      </c>
      <c r="Q337">
        <v>44</v>
      </c>
      <c r="R337" s="9">
        <f>P337-Q337</f>
        <v>263</v>
      </c>
      <c r="S337" s="8">
        <f>O337-R337</f>
        <v>41653</v>
      </c>
      <c r="T337">
        <v>207</v>
      </c>
      <c r="U337">
        <v>26</v>
      </c>
      <c r="V337">
        <v>447</v>
      </c>
      <c r="W337">
        <v>75</v>
      </c>
      <c r="X337">
        <v>0</v>
      </c>
      <c r="Y337">
        <v>223</v>
      </c>
      <c r="Z337">
        <v>978</v>
      </c>
      <c r="AA337">
        <f>Z337/P337</f>
        <v>3.1856677524429968</v>
      </c>
      <c r="AB337" s="11" t="s">
        <v>232</v>
      </c>
      <c r="AC337" t="s">
        <v>59</v>
      </c>
      <c r="AD337">
        <v>1</v>
      </c>
      <c r="AE337" t="str">
        <f>IF(AD337&gt;3, "Prefers Discount", "Discount Indifferent")</f>
        <v>Discount Indifferent</v>
      </c>
      <c r="AF337">
        <v>12</v>
      </c>
      <c r="AG337">
        <v>5</v>
      </c>
      <c r="AH337">
        <v>7</v>
      </c>
      <c r="AI337" t="str">
        <f>INDEX($AF$1:$AH$1,MATCH(MAX(AF337:AH337),AF337:AH337,0))</f>
        <v>Store_Orders</v>
      </c>
      <c r="AJ337">
        <v>2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f>SUM(AK337:AO337)</f>
        <v>1</v>
      </c>
      <c r="AQ337" t="str">
        <f>INDEX($AK$1:$AO$1,MATCH(MAX(AK337:AO337),AK337:AO337,0))</f>
        <v>Converted_on_Camp1</v>
      </c>
      <c r="AR337">
        <v>1</v>
      </c>
      <c r="AS337" t="str">
        <f>IF(OR(AK337&gt;0, AL337&gt;0, AM337&gt;0, AN337&gt;0, AO337&gt;0), "Converted", "Not Converted")</f>
        <v>Converted</v>
      </c>
      <c r="AT337">
        <v>0</v>
      </c>
      <c r="AU337">
        <v>3</v>
      </c>
      <c r="AV337">
        <v>11</v>
      </c>
      <c r="AW337">
        <f>IF(Z337&gt;607, 4, 0)</f>
        <v>4</v>
      </c>
      <c r="AX337">
        <f>IF(AA337&gt;0.1497, 3, 0)</f>
        <v>3</v>
      </c>
      <c r="AY337">
        <f>IF(P337&gt;4031, 2, 0)</f>
        <v>0</v>
      </c>
      <c r="AZ337">
        <f>IF(H337&gt;51934.91, 1, 0)</f>
        <v>1</v>
      </c>
      <c r="BA337">
        <f>SUM(AW337:AZ337)</f>
        <v>8</v>
      </c>
      <c r="BB337" t="str">
        <f>VLOOKUP(BA337,'Standard Deviations'!$L$1:$M$11,2,TRUE)</f>
        <v>Platinum</v>
      </c>
    </row>
    <row r="338" spans="1:54" hidden="1">
      <c r="A338">
        <v>6935</v>
      </c>
      <c r="B338">
        <v>1951</v>
      </c>
      <c r="C338">
        <f>2024-B338</f>
        <v>73</v>
      </c>
      <c r="D338" t="str">
        <f>VLOOKUP(B338,Reference!$A$1:$B$125, 2)</f>
        <v>Boomers</v>
      </c>
      <c r="E338" t="s">
        <v>74</v>
      </c>
      <c r="F338" t="str">
        <f>IF(E338="High School", "No College", "College")</f>
        <v>College</v>
      </c>
      <c r="G338" t="s">
        <v>55</v>
      </c>
      <c r="H338">
        <v>78497</v>
      </c>
      <c r="I338">
        <v>78497</v>
      </c>
      <c r="J338" s="4" t="s">
        <v>56</v>
      </c>
      <c r="K338">
        <v>0</v>
      </c>
      <c r="L338">
        <v>0</v>
      </c>
      <c r="M338" t="str">
        <f>IF(OR(K338&gt;0, L338&gt;0), "Parent", "Not Parent")</f>
        <v>Not Parent</v>
      </c>
      <c r="N338" t="s">
        <v>285</v>
      </c>
      <c r="O338" s="8">
        <v>41916</v>
      </c>
      <c r="P338" s="9">
        <f>O338-N338</f>
        <v>307</v>
      </c>
      <c r="Q338">
        <v>44</v>
      </c>
      <c r="R338" s="9">
        <f>P338-Q338</f>
        <v>263</v>
      </c>
      <c r="S338" s="8">
        <f>O338-R338</f>
        <v>41653</v>
      </c>
      <c r="T338">
        <v>207</v>
      </c>
      <c r="U338">
        <v>26</v>
      </c>
      <c r="V338">
        <v>447</v>
      </c>
      <c r="W338">
        <v>75</v>
      </c>
      <c r="X338">
        <v>0</v>
      </c>
      <c r="Y338">
        <v>223</v>
      </c>
      <c r="Z338">
        <v>978</v>
      </c>
      <c r="AA338">
        <f>Z338/P338</f>
        <v>3.1856677524429968</v>
      </c>
      <c r="AB338" s="11" t="s">
        <v>232</v>
      </c>
      <c r="AC338" t="s">
        <v>59</v>
      </c>
      <c r="AD338">
        <v>1</v>
      </c>
      <c r="AE338" t="str">
        <f>IF(AD338&gt;3, "Prefers Discount", "Discount Indifferent")</f>
        <v>Discount Indifferent</v>
      </c>
      <c r="AF338">
        <v>12</v>
      </c>
      <c r="AG338">
        <v>5</v>
      </c>
      <c r="AH338">
        <v>7</v>
      </c>
      <c r="AI338" t="str">
        <f>INDEX($AF$1:$AH$1,MATCH(MAX(AF338:AH338),AF338:AH338,0))</f>
        <v>Store_Orders</v>
      </c>
      <c r="AJ338">
        <v>2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f>SUM(AK338:AO338)</f>
        <v>1</v>
      </c>
      <c r="AQ338" t="str">
        <f>INDEX($AK$1:$AO$1,MATCH(MAX(AK338:AO338),AK338:AO338,0))</f>
        <v>Converted_on_Camp1</v>
      </c>
      <c r="AR338">
        <v>1</v>
      </c>
      <c r="AS338" t="str">
        <f>IF(OR(AK338&gt;0, AL338&gt;0, AM338&gt;0, AN338&gt;0, AO338&gt;0), "Converted", "Not Converted")</f>
        <v>Converted</v>
      </c>
      <c r="AT338">
        <v>0</v>
      </c>
      <c r="AU338">
        <v>3</v>
      </c>
      <c r="AV338">
        <v>11</v>
      </c>
      <c r="AW338">
        <f>IF(Z338&gt;607, 4, 0)</f>
        <v>4</v>
      </c>
      <c r="AX338">
        <f>IF(AA338&gt;0.1497, 3, 0)</f>
        <v>3</v>
      </c>
      <c r="AY338">
        <f>IF(P338&gt;4031, 2, 0)</f>
        <v>0</v>
      </c>
      <c r="AZ338">
        <f>IF(H338&gt;51934.91, 1, 0)</f>
        <v>1</v>
      </c>
      <c r="BA338">
        <f>SUM(AW338:AZ338)</f>
        <v>8</v>
      </c>
      <c r="BB338" t="str">
        <f>VLOOKUP(BA338,'Standard Deviations'!$L$1:$M$11,2,TRUE)</f>
        <v>Platinum</v>
      </c>
    </row>
    <row r="339" spans="1:54">
      <c r="A339">
        <v>3503</v>
      </c>
      <c r="B339">
        <v>1950</v>
      </c>
      <c r="C339">
        <f>2024-B339</f>
        <v>74</v>
      </c>
      <c r="D339" t="str">
        <f>VLOOKUP(B339,Reference!$A$1:$B$125, 2)</f>
        <v>Boomers</v>
      </c>
      <c r="E339" t="s">
        <v>54</v>
      </c>
      <c r="F339" t="str">
        <f>IF(E339="High School", "No College", "College")</f>
        <v>College</v>
      </c>
      <c r="G339" t="s">
        <v>71</v>
      </c>
      <c r="H339">
        <v>82460</v>
      </c>
      <c r="I339">
        <v>82460</v>
      </c>
      <c r="J339" s="4" t="s">
        <v>56</v>
      </c>
      <c r="K339">
        <v>0</v>
      </c>
      <c r="L339">
        <v>0</v>
      </c>
      <c r="M339" t="str">
        <f>IF(OR(K339&gt;0, L339&gt;0), "Parent", "Not Parent")</f>
        <v>Not Parent</v>
      </c>
      <c r="N339" t="s">
        <v>286</v>
      </c>
      <c r="O339" s="8">
        <v>41916</v>
      </c>
      <c r="P339" s="9">
        <f>O339-N339</f>
        <v>306</v>
      </c>
      <c r="Q339">
        <v>78</v>
      </c>
      <c r="R339" s="9">
        <f>P339-Q339</f>
        <v>228</v>
      </c>
      <c r="S339" s="8">
        <f>O339-R339</f>
        <v>41688</v>
      </c>
      <c r="T339">
        <v>255</v>
      </c>
      <c r="U339">
        <v>47</v>
      </c>
      <c r="V339">
        <v>573</v>
      </c>
      <c r="W339">
        <v>52</v>
      </c>
      <c r="X339">
        <v>32</v>
      </c>
      <c r="Y339">
        <v>15</v>
      </c>
      <c r="Z339">
        <v>974</v>
      </c>
      <c r="AA339">
        <f>Z339/P339</f>
        <v>3.1830065359477122</v>
      </c>
      <c r="AB339" s="14" t="s">
        <v>232</v>
      </c>
      <c r="AC339" s="13" t="s">
        <v>63</v>
      </c>
      <c r="AD339">
        <v>1</v>
      </c>
      <c r="AE339" t="str">
        <f>IF(AD339&gt;3, "Prefers Discount", "Discount Indifferent")</f>
        <v>Discount Indifferent</v>
      </c>
      <c r="AF339">
        <v>6</v>
      </c>
      <c r="AG339">
        <v>5</v>
      </c>
      <c r="AH339">
        <v>3</v>
      </c>
      <c r="AI339" t="str">
        <f>INDEX($AF$1:$AH$1,MATCH(MAX(AF339:AH339),AF339:AH339,0))</f>
        <v>Store_Orders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f>SUM(AK339:AO339)</f>
        <v>0</v>
      </c>
      <c r="AQ339" t="s">
        <v>67</v>
      </c>
      <c r="AR339">
        <v>0</v>
      </c>
      <c r="AS339" t="str">
        <f>IF(OR(AK339&gt;0, AL339&gt;0, AM339&gt;0, AN339&gt;0, AO339&gt;0), "Converted", "Not Converted")</f>
        <v>Not Converted</v>
      </c>
      <c r="AT339">
        <v>0</v>
      </c>
      <c r="AU339">
        <v>3</v>
      </c>
      <c r="AV339">
        <v>11</v>
      </c>
      <c r="AW339">
        <f>IF(Z339&gt;607, 4, 0)</f>
        <v>4</v>
      </c>
      <c r="AX339">
        <f>IF(AA339&gt;0.1497, 3, 0)</f>
        <v>3</v>
      </c>
      <c r="AY339">
        <f>IF(P339&gt;4031, 2, 0)</f>
        <v>0</v>
      </c>
      <c r="AZ339">
        <f>IF(H339&gt;51934.91, 1, 0)</f>
        <v>1</v>
      </c>
      <c r="BA339">
        <f>SUM(AW339:AZ339)</f>
        <v>8</v>
      </c>
      <c r="BB339" t="str">
        <f>VLOOKUP(BA339,'Standard Deviations'!$L$1:$M$11,2,TRUE)</f>
        <v>Platinum</v>
      </c>
    </row>
    <row r="340" spans="1:54" hidden="1">
      <c r="A340">
        <v>5204</v>
      </c>
      <c r="B340">
        <v>1971</v>
      </c>
      <c r="C340">
        <f>2024-B340</f>
        <v>53</v>
      </c>
      <c r="D340" t="str">
        <f>VLOOKUP(B340,Reference!$A$1:$B$125, 2)</f>
        <v>Gen X</v>
      </c>
      <c r="E340" t="s">
        <v>54</v>
      </c>
      <c r="F340" t="str">
        <f>IF(E340="High School", "No College", "College")</f>
        <v>College</v>
      </c>
      <c r="G340" t="s">
        <v>65</v>
      </c>
      <c r="H340">
        <v>74538</v>
      </c>
      <c r="I340">
        <v>74538</v>
      </c>
      <c r="J340" s="4" t="s">
        <v>56</v>
      </c>
      <c r="K340">
        <v>0</v>
      </c>
      <c r="L340">
        <v>0</v>
      </c>
      <c r="M340" t="str">
        <f>IF(OR(K340&gt;0, L340&gt;0), "Parent", "Not Parent")</f>
        <v>Not Parent</v>
      </c>
      <c r="N340" t="s">
        <v>287</v>
      </c>
      <c r="O340" s="8">
        <v>41916</v>
      </c>
      <c r="P340" s="9">
        <f>O340-N340</f>
        <v>462</v>
      </c>
      <c r="Q340">
        <v>21</v>
      </c>
      <c r="R340" s="9">
        <f>P340-Q340</f>
        <v>441</v>
      </c>
      <c r="S340" s="8">
        <f>O340-R340</f>
        <v>41475</v>
      </c>
      <c r="T340">
        <v>380</v>
      </c>
      <c r="U340">
        <v>98</v>
      </c>
      <c r="V340">
        <v>733</v>
      </c>
      <c r="W340">
        <v>110</v>
      </c>
      <c r="X340">
        <v>112</v>
      </c>
      <c r="Y340">
        <v>28</v>
      </c>
      <c r="Z340">
        <v>1461</v>
      </c>
      <c r="AA340">
        <f>Z340/P340</f>
        <v>3.1623376623376624</v>
      </c>
      <c r="AB340" s="11" t="s">
        <v>232</v>
      </c>
      <c r="AC340" t="s">
        <v>59</v>
      </c>
      <c r="AD340">
        <v>1</v>
      </c>
      <c r="AE340" t="str">
        <f>IF(AD340&gt;3, "Prefers Discount", "Discount Indifferent")</f>
        <v>Discount Indifferent</v>
      </c>
      <c r="AF340">
        <v>5</v>
      </c>
      <c r="AG340">
        <v>8</v>
      </c>
      <c r="AH340">
        <v>8</v>
      </c>
      <c r="AI340" t="str">
        <f>INDEX($AF$1:$AH$1,MATCH(MAX(AF340:AH340),AF340:AH340,0))</f>
        <v>Web_Orders</v>
      </c>
      <c r="AJ340">
        <v>3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f>SUM(AK340:AO340)</f>
        <v>1</v>
      </c>
      <c r="AQ340" t="str">
        <f>INDEX($AK$1:$AO$1,MATCH(MAX(AK340:AO340),AK340:AO340,0))</f>
        <v>Converted_on_Camp5</v>
      </c>
      <c r="AR340">
        <v>1</v>
      </c>
      <c r="AS340" t="str">
        <f>IF(OR(AK340&gt;0, AL340&gt;0, AM340&gt;0, AN340&gt;0, AO340&gt;0), "Converted", "Not Converted")</f>
        <v>Converted</v>
      </c>
      <c r="AT340">
        <v>0</v>
      </c>
      <c r="AU340">
        <v>3</v>
      </c>
      <c r="AV340">
        <v>11</v>
      </c>
      <c r="AW340">
        <f>IF(Z340&gt;607, 4, 0)</f>
        <v>4</v>
      </c>
      <c r="AX340">
        <f>IF(AA340&gt;0.1497, 3, 0)</f>
        <v>3</v>
      </c>
      <c r="AY340">
        <f>IF(P340&gt;4031, 2, 0)</f>
        <v>0</v>
      </c>
      <c r="AZ340">
        <f>IF(H340&gt;51934.91, 1, 0)</f>
        <v>1</v>
      </c>
      <c r="BA340">
        <f>SUM(AW340:AZ340)</f>
        <v>8</v>
      </c>
      <c r="BB340" t="str">
        <f>VLOOKUP(BA340,'Standard Deviations'!$L$1:$M$11,2,TRUE)</f>
        <v>Platinum</v>
      </c>
    </row>
    <row r="341" spans="1:54" hidden="1">
      <c r="A341">
        <v>7627</v>
      </c>
      <c r="B341">
        <v>1975</v>
      </c>
      <c r="C341">
        <f>2024-B341</f>
        <v>49</v>
      </c>
      <c r="D341" t="str">
        <f>VLOOKUP(B341,Reference!$A$1:$B$125, 2)</f>
        <v>Gen X</v>
      </c>
      <c r="E341" t="s">
        <v>64</v>
      </c>
      <c r="F341" t="str">
        <f>IF(E341="High School", "No College", "College")</f>
        <v>College</v>
      </c>
      <c r="G341" t="s">
        <v>55</v>
      </c>
      <c r="H341">
        <v>92163</v>
      </c>
      <c r="I341">
        <v>92163</v>
      </c>
      <c r="J341" s="4" t="s">
        <v>56</v>
      </c>
      <c r="K341">
        <v>0</v>
      </c>
      <c r="L341">
        <v>0</v>
      </c>
      <c r="M341" t="str">
        <f>IF(OR(K341&gt;0, L341&gt;0), "Parent", "Not Parent")</f>
        <v>Not Parent</v>
      </c>
      <c r="N341" t="s">
        <v>288</v>
      </c>
      <c r="O341" s="8">
        <v>41916</v>
      </c>
      <c r="P341" s="9">
        <f>O341-N341</f>
        <v>661</v>
      </c>
      <c r="Q341">
        <v>25</v>
      </c>
      <c r="R341" s="9">
        <f>P341-Q341</f>
        <v>636</v>
      </c>
      <c r="S341" s="8">
        <f>O341-R341</f>
        <v>41280</v>
      </c>
      <c r="T341">
        <v>817</v>
      </c>
      <c r="U341">
        <v>183</v>
      </c>
      <c r="V341">
        <v>797</v>
      </c>
      <c r="W341">
        <v>106</v>
      </c>
      <c r="X341">
        <v>163</v>
      </c>
      <c r="Y341">
        <v>20</v>
      </c>
      <c r="Z341">
        <v>2086</v>
      </c>
      <c r="AA341">
        <f>Z341/P341</f>
        <v>3.1558245083207264</v>
      </c>
      <c r="AB341" s="11" t="s">
        <v>232</v>
      </c>
      <c r="AC341" t="s">
        <v>59</v>
      </c>
      <c r="AD341">
        <v>0</v>
      </c>
      <c r="AE341" t="str">
        <f>IF(AD341&gt;3, "Prefers Discount", "Discount Indifferent")</f>
        <v>Discount Indifferent</v>
      </c>
      <c r="AF341">
        <v>5</v>
      </c>
      <c r="AG341">
        <v>5</v>
      </c>
      <c r="AH341">
        <v>11</v>
      </c>
      <c r="AI341" t="str">
        <f>INDEX($AF$1:$AH$1,MATCH(MAX(AF341:AH341),AF341:AH341,0))</f>
        <v>Catalog_Orders</v>
      </c>
      <c r="AJ341">
        <v>2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f>SUM(AK341:AO341)</f>
        <v>2</v>
      </c>
      <c r="AQ341" t="str">
        <f>INDEX($AK$1:$AO$1,MATCH(MAX(AK341:AO341),AK341:AO341,0))</f>
        <v>Converted_on_Camp1</v>
      </c>
      <c r="AR341">
        <v>1</v>
      </c>
      <c r="AS341" t="str">
        <f>IF(OR(AK341&gt;0, AL341&gt;0, AM341&gt;0, AN341&gt;0, AO341&gt;0), "Converted", "Not Converted")</f>
        <v>Converted</v>
      </c>
      <c r="AT341">
        <v>0</v>
      </c>
      <c r="AU341">
        <v>3</v>
      </c>
      <c r="AV341">
        <v>11</v>
      </c>
      <c r="AW341">
        <f>IF(Z341&gt;607, 4, 0)</f>
        <v>4</v>
      </c>
      <c r="AX341">
        <f>IF(AA341&gt;0.1497, 3, 0)</f>
        <v>3</v>
      </c>
      <c r="AY341">
        <f>IF(P341&gt;4031, 2, 0)</f>
        <v>0</v>
      </c>
      <c r="AZ341">
        <f>IF(H341&gt;51934.91, 1, 0)</f>
        <v>1</v>
      </c>
      <c r="BA341">
        <f>SUM(AW341:AZ341)</f>
        <v>8</v>
      </c>
      <c r="BB341" t="str">
        <f>VLOOKUP(BA341,'Standard Deviations'!$L$1:$M$11,2,TRUE)</f>
        <v>Platinum</v>
      </c>
    </row>
    <row r="342" spans="1:54" hidden="1">
      <c r="A342">
        <v>4002</v>
      </c>
      <c r="B342">
        <v>1960</v>
      </c>
      <c r="C342">
        <f>2024-B342</f>
        <v>64</v>
      </c>
      <c r="D342" t="str">
        <f>VLOOKUP(B342,Reference!$A$1:$B$125, 2)</f>
        <v>Boomers</v>
      </c>
      <c r="E342" t="s">
        <v>68</v>
      </c>
      <c r="F342" t="str">
        <f>IF(E342="High School", "No College", "College")</f>
        <v>College</v>
      </c>
      <c r="G342" t="s">
        <v>55</v>
      </c>
      <c r="H342">
        <v>77037</v>
      </c>
      <c r="I342">
        <v>77037</v>
      </c>
      <c r="J342" s="4" t="s">
        <v>56</v>
      </c>
      <c r="K342">
        <v>0</v>
      </c>
      <c r="L342">
        <v>1</v>
      </c>
      <c r="M342" t="str">
        <f>IF(OR(K342&gt;0, L342&gt;0), "Parent", "Not Parent")</f>
        <v>Parent</v>
      </c>
      <c r="N342" t="s">
        <v>289</v>
      </c>
      <c r="O342" s="8">
        <v>41916</v>
      </c>
      <c r="P342" s="9">
        <f>O342-N342</f>
        <v>356</v>
      </c>
      <c r="Q342">
        <v>3</v>
      </c>
      <c r="R342" s="9">
        <f>P342-Q342</f>
        <v>353</v>
      </c>
      <c r="S342" s="8">
        <f>O342-R342</f>
        <v>41563</v>
      </c>
      <c r="T342">
        <v>463</v>
      </c>
      <c r="U342">
        <v>96</v>
      </c>
      <c r="V342">
        <v>333</v>
      </c>
      <c r="W342">
        <v>168</v>
      </c>
      <c r="X342">
        <v>53</v>
      </c>
      <c r="Y342">
        <v>10</v>
      </c>
      <c r="Z342">
        <v>1123</v>
      </c>
      <c r="AA342">
        <f>Z342/P342</f>
        <v>3.154494382022472</v>
      </c>
      <c r="AB342" s="11" t="s">
        <v>232</v>
      </c>
      <c r="AC342" t="s">
        <v>59</v>
      </c>
      <c r="AD342">
        <v>1</v>
      </c>
      <c r="AE342" t="str">
        <f>IF(AD342&gt;3, "Prefers Discount", "Discount Indifferent")</f>
        <v>Discount Indifferent</v>
      </c>
      <c r="AF342">
        <v>12</v>
      </c>
      <c r="AG342">
        <v>7</v>
      </c>
      <c r="AH342">
        <v>7</v>
      </c>
      <c r="AI342" t="str">
        <f>INDEX($AF$1:$AH$1,MATCH(MAX(AF342:AH342),AF342:AH342,0))</f>
        <v>Store_Orders</v>
      </c>
      <c r="AJ342">
        <v>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f>SUM(AK342:AO342)</f>
        <v>0</v>
      </c>
      <c r="AQ342" t="s">
        <v>67</v>
      </c>
      <c r="AR342">
        <v>0</v>
      </c>
      <c r="AS342" t="str">
        <f>IF(OR(AK342&gt;0, AL342&gt;0, AM342&gt;0, AN342&gt;0, AO342&gt;0), "Converted", "Not Converted")</f>
        <v>Not Converted</v>
      </c>
      <c r="AT342">
        <v>0</v>
      </c>
      <c r="AU342">
        <v>3</v>
      </c>
      <c r="AV342">
        <v>11</v>
      </c>
      <c r="AW342">
        <f>IF(Z342&gt;607, 4, 0)</f>
        <v>4</v>
      </c>
      <c r="AX342">
        <f>IF(AA342&gt;0.1497, 3, 0)</f>
        <v>3</v>
      </c>
      <c r="AY342">
        <f>IF(P342&gt;4031, 2, 0)</f>
        <v>0</v>
      </c>
      <c r="AZ342">
        <f>IF(H342&gt;51934.91, 1, 0)</f>
        <v>1</v>
      </c>
      <c r="BA342">
        <f>SUM(AW342:AZ342)</f>
        <v>8</v>
      </c>
      <c r="BB342" t="str">
        <f>VLOOKUP(BA342,'Standard Deviations'!$L$1:$M$11,2,TRUE)</f>
        <v>Platinum</v>
      </c>
    </row>
    <row r="343" spans="1:54">
      <c r="A343">
        <v>9220</v>
      </c>
      <c r="B343">
        <v>1971</v>
      </c>
      <c r="C343">
        <f>2024-B343</f>
        <v>53</v>
      </c>
      <c r="D343" t="str">
        <f>VLOOKUP(B343,Reference!$A$1:$B$125, 2)</f>
        <v>Gen X</v>
      </c>
      <c r="E343" t="s">
        <v>54</v>
      </c>
      <c r="F343" t="str">
        <f>IF(E343="High School", "No College", "College")</f>
        <v>College</v>
      </c>
      <c r="G343" t="s">
        <v>60</v>
      </c>
      <c r="H343">
        <v>91700</v>
      </c>
      <c r="I343">
        <v>91700</v>
      </c>
      <c r="J343" s="4" t="s">
        <v>56</v>
      </c>
      <c r="K343">
        <v>0</v>
      </c>
      <c r="L343">
        <v>0</v>
      </c>
      <c r="M343" t="str">
        <f>IF(OR(K343&gt;0, L343&gt;0), "Parent", "Not Parent")</f>
        <v>Not Parent</v>
      </c>
      <c r="N343" t="s">
        <v>290</v>
      </c>
      <c r="O343" s="8">
        <v>41916</v>
      </c>
      <c r="P343" s="9">
        <f>O343-N343</f>
        <v>625</v>
      </c>
      <c r="Q343">
        <v>58</v>
      </c>
      <c r="R343" s="9">
        <f>P343-Q343</f>
        <v>567</v>
      </c>
      <c r="S343" s="8">
        <f>O343-R343</f>
        <v>41349</v>
      </c>
      <c r="T343">
        <v>576</v>
      </c>
      <c r="U343">
        <v>172</v>
      </c>
      <c r="V343">
        <v>961</v>
      </c>
      <c r="W343">
        <v>125</v>
      </c>
      <c r="X343">
        <v>115</v>
      </c>
      <c r="Y343">
        <v>19</v>
      </c>
      <c r="Z343">
        <v>1968</v>
      </c>
      <c r="AA343">
        <f>Z343/P343</f>
        <v>3.1488</v>
      </c>
      <c r="AB343" s="14" t="s">
        <v>232</v>
      </c>
      <c r="AC343" s="13" t="s">
        <v>63</v>
      </c>
      <c r="AD343">
        <v>1</v>
      </c>
      <c r="AE343" t="str">
        <f>IF(AD343&gt;3, "Prefers Discount", "Discount Indifferent")</f>
        <v>Discount Indifferent</v>
      </c>
      <c r="AF343">
        <v>5</v>
      </c>
      <c r="AG343">
        <v>8</v>
      </c>
      <c r="AH343">
        <v>6</v>
      </c>
      <c r="AI343" t="str">
        <f>INDEX($AF$1:$AH$1,MATCH(MAX(AF343:AH343),AF343:AH343,0))</f>
        <v>Web_Orders</v>
      </c>
      <c r="AJ343">
        <v>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f>SUM(AK343:AO343)</f>
        <v>0</v>
      </c>
      <c r="AQ343" t="s">
        <v>67</v>
      </c>
      <c r="AR343">
        <v>1</v>
      </c>
      <c r="AS343" t="str">
        <f>IF(OR(AK343&gt;0, AL343&gt;0, AM343&gt;0, AN343&gt;0, AO343&gt;0), "Converted", "Not Converted")</f>
        <v>Not Converted</v>
      </c>
      <c r="AT343">
        <v>0</v>
      </c>
      <c r="AU343">
        <v>3</v>
      </c>
      <c r="AV343">
        <v>11</v>
      </c>
      <c r="AW343">
        <f>IF(Z343&gt;607, 4, 0)</f>
        <v>4</v>
      </c>
      <c r="AX343">
        <f>IF(AA343&gt;0.1497, 3, 0)</f>
        <v>3</v>
      </c>
      <c r="AY343">
        <f>IF(P343&gt;4031, 2, 0)</f>
        <v>0</v>
      </c>
      <c r="AZ343">
        <f>IF(H343&gt;51934.91, 1, 0)</f>
        <v>1</v>
      </c>
      <c r="BA343">
        <f>SUM(AW343:AZ343)</f>
        <v>8</v>
      </c>
      <c r="BB343" t="str">
        <f>VLOOKUP(BA343,'Standard Deviations'!$L$1:$M$11,2,TRUE)</f>
        <v>Platinum</v>
      </c>
    </row>
    <row r="344" spans="1:54" hidden="1">
      <c r="A344">
        <v>7366</v>
      </c>
      <c r="B344">
        <v>1982</v>
      </c>
      <c r="C344">
        <f>2024-B344</f>
        <v>42</v>
      </c>
      <c r="D344" t="str">
        <f>VLOOKUP(B344,Reference!$A$1:$B$125, 2)</f>
        <v>Millennials</v>
      </c>
      <c r="E344" t="s">
        <v>64</v>
      </c>
      <c r="F344" t="str">
        <f>IF(E344="High School", "No College", "College")</f>
        <v>College</v>
      </c>
      <c r="G344" t="s">
        <v>60</v>
      </c>
      <c r="H344">
        <v>75777</v>
      </c>
      <c r="I344">
        <v>75777</v>
      </c>
      <c r="J344" s="4" t="s">
        <v>56</v>
      </c>
      <c r="K344">
        <v>0</v>
      </c>
      <c r="L344">
        <v>0</v>
      </c>
      <c r="M344" t="str">
        <f>IF(OR(K344&gt;0, L344&gt;0), "Parent", "Not Parent")</f>
        <v>Not Parent</v>
      </c>
      <c r="N344" t="s">
        <v>291</v>
      </c>
      <c r="O344" s="8">
        <v>41916</v>
      </c>
      <c r="P344" s="9">
        <f>O344-N344</f>
        <v>457</v>
      </c>
      <c r="Q344">
        <v>12</v>
      </c>
      <c r="R344" s="9">
        <f>P344-Q344</f>
        <v>445</v>
      </c>
      <c r="S344" s="8">
        <f>O344-R344</f>
        <v>41471</v>
      </c>
      <c r="T344">
        <v>712</v>
      </c>
      <c r="U344">
        <v>26</v>
      </c>
      <c r="V344">
        <v>538</v>
      </c>
      <c r="W344">
        <v>69</v>
      </c>
      <c r="X344">
        <v>13</v>
      </c>
      <c r="Y344">
        <v>80</v>
      </c>
      <c r="Z344">
        <v>1438</v>
      </c>
      <c r="AA344">
        <f>Z344/P344</f>
        <v>3.1466083150984683</v>
      </c>
      <c r="AB344" s="11" t="s">
        <v>232</v>
      </c>
      <c r="AC344" t="s">
        <v>59</v>
      </c>
      <c r="AD344">
        <v>1</v>
      </c>
      <c r="AE344" t="str">
        <f>IF(AD344&gt;3, "Prefers Discount", "Discount Indifferent")</f>
        <v>Discount Indifferent</v>
      </c>
      <c r="AF344">
        <v>11</v>
      </c>
      <c r="AG344">
        <v>3</v>
      </c>
      <c r="AH344">
        <v>6</v>
      </c>
      <c r="AI344" t="str">
        <f>INDEX($AF$1:$AH$1,MATCH(MAX(AF344:AH344),AF344:AH344,0))</f>
        <v>Store_Orders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f>SUM(AK344:AO344)</f>
        <v>2</v>
      </c>
      <c r="AQ344" t="str">
        <f>INDEX($AK$1:$AO$1,MATCH(MAX(AK344:AO344),AK344:AO344,0))</f>
        <v>Converted_on_Camp4</v>
      </c>
      <c r="AR344">
        <v>1</v>
      </c>
      <c r="AS344" t="str">
        <f>IF(OR(AK344&gt;0, AL344&gt;0, AM344&gt;0, AN344&gt;0, AO344&gt;0), "Converted", "Not Converted")</f>
        <v>Converted</v>
      </c>
      <c r="AT344">
        <v>0</v>
      </c>
      <c r="AU344">
        <v>3</v>
      </c>
      <c r="AV344">
        <v>11</v>
      </c>
      <c r="AW344">
        <f>IF(Z344&gt;607, 4, 0)</f>
        <v>4</v>
      </c>
      <c r="AX344">
        <f>IF(AA344&gt;0.1497, 3, 0)</f>
        <v>3</v>
      </c>
      <c r="AY344">
        <f>IF(P344&gt;4031, 2, 0)</f>
        <v>0</v>
      </c>
      <c r="AZ344">
        <f>IF(H344&gt;51934.91, 1, 0)</f>
        <v>1</v>
      </c>
      <c r="BA344">
        <f>SUM(AW344:AZ344)</f>
        <v>8</v>
      </c>
      <c r="BB344" t="str">
        <f>VLOOKUP(BA344,'Standard Deviations'!$L$1:$M$11,2,TRUE)</f>
        <v>Platinum</v>
      </c>
    </row>
    <row r="345" spans="1:54" hidden="1">
      <c r="A345">
        <v>6853</v>
      </c>
      <c r="B345">
        <v>1982</v>
      </c>
      <c r="C345">
        <f>2024-B345</f>
        <v>42</v>
      </c>
      <c r="D345" t="str">
        <f>VLOOKUP(B345,Reference!$A$1:$B$125, 2)</f>
        <v>Millennials</v>
      </c>
      <c r="E345" t="s">
        <v>64</v>
      </c>
      <c r="F345" t="str">
        <f>IF(E345="High School", "No College", "College")</f>
        <v>College</v>
      </c>
      <c r="G345" t="s">
        <v>60</v>
      </c>
      <c r="H345">
        <v>75777</v>
      </c>
      <c r="I345">
        <v>75777</v>
      </c>
      <c r="J345" s="4" t="s">
        <v>56</v>
      </c>
      <c r="K345">
        <v>0</v>
      </c>
      <c r="L345">
        <v>0</v>
      </c>
      <c r="M345" t="str">
        <f>IF(OR(K345&gt;0, L345&gt;0), "Parent", "Not Parent")</f>
        <v>Not Parent</v>
      </c>
      <c r="N345" t="s">
        <v>291</v>
      </c>
      <c r="O345" s="8">
        <v>41916</v>
      </c>
      <c r="P345" s="9">
        <f>O345-N345</f>
        <v>457</v>
      </c>
      <c r="Q345">
        <v>12</v>
      </c>
      <c r="R345" s="9">
        <f>P345-Q345</f>
        <v>445</v>
      </c>
      <c r="S345" s="8">
        <f>O345-R345</f>
        <v>41471</v>
      </c>
      <c r="T345">
        <v>712</v>
      </c>
      <c r="U345">
        <v>26</v>
      </c>
      <c r="V345">
        <v>538</v>
      </c>
      <c r="W345">
        <v>69</v>
      </c>
      <c r="X345">
        <v>13</v>
      </c>
      <c r="Y345">
        <v>80</v>
      </c>
      <c r="Z345">
        <v>1438</v>
      </c>
      <c r="AA345">
        <f>Z345/P345</f>
        <v>3.1466083150984683</v>
      </c>
      <c r="AB345" s="11" t="s">
        <v>232</v>
      </c>
      <c r="AC345" t="s">
        <v>59</v>
      </c>
      <c r="AD345">
        <v>1</v>
      </c>
      <c r="AE345" t="str">
        <f>IF(AD345&gt;3, "Prefers Discount", "Discount Indifferent")</f>
        <v>Discount Indifferent</v>
      </c>
      <c r="AF345">
        <v>11</v>
      </c>
      <c r="AG345">
        <v>3</v>
      </c>
      <c r="AH345">
        <v>6</v>
      </c>
      <c r="AI345" t="str">
        <f>INDEX($AF$1:$AH$1,MATCH(MAX(AF345:AH345),AF345:AH345,0))</f>
        <v>Store_Orders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f>SUM(AK345:AO345)</f>
        <v>2</v>
      </c>
      <c r="AQ345" t="str">
        <f>INDEX($AK$1:$AO$1,MATCH(MAX(AK345:AO345),AK345:AO345,0))</f>
        <v>Converted_on_Camp4</v>
      </c>
      <c r="AR345">
        <v>1</v>
      </c>
      <c r="AS345" t="str">
        <f>IF(OR(AK345&gt;0, AL345&gt;0, AM345&gt;0, AN345&gt;0, AO345&gt;0), "Converted", "Not Converted")</f>
        <v>Converted</v>
      </c>
      <c r="AT345">
        <v>0</v>
      </c>
      <c r="AU345">
        <v>3</v>
      </c>
      <c r="AV345">
        <v>11</v>
      </c>
      <c r="AW345">
        <f>IF(Z345&gt;607, 4, 0)</f>
        <v>4</v>
      </c>
      <c r="AX345">
        <f>IF(AA345&gt;0.1497, 3, 0)</f>
        <v>3</v>
      </c>
      <c r="AY345">
        <f>IF(P345&gt;4031, 2, 0)</f>
        <v>0</v>
      </c>
      <c r="AZ345">
        <f>IF(H345&gt;51934.91, 1, 0)</f>
        <v>1</v>
      </c>
      <c r="BA345">
        <f>SUM(AW345:AZ345)</f>
        <v>8</v>
      </c>
      <c r="BB345" t="str">
        <f>VLOOKUP(BA345,'Standard Deviations'!$L$1:$M$11,2,TRUE)</f>
        <v>Platinum</v>
      </c>
    </row>
    <row r="346" spans="1:54">
      <c r="A346">
        <v>7053</v>
      </c>
      <c r="B346">
        <v>1966</v>
      </c>
      <c r="C346">
        <f>2024-B346</f>
        <v>58</v>
      </c>
      <c r="D346" t="str">
        <f>VLOOKUP(B346,Reference!$A$1:$B$125, 2)</f>
        <v>Gen X</v>
      </c>
      <c r="E346" t="s">
        <v>68</v>
      </c>
      <c r="F346" t="str">
        <f>IF(E346="High School", "No College", "College")</f>
        <v>College</v>
      </c>
      <c r="G346" t="s">
        <v>60</v>
      </c>
      <c r="H346">
        <v>78420</v>
      </c>
      <c r="I346">
        <v>78420</v>
      </c>
      <c r="J346" s="4" t="s">
        <v>56</v>
      </c>
      <c r="K346">
        <v>0</v>
      </c>
      <c r="L346">
        <v>0</v>
      </c>
      <c r="M346" t="str">
        <f>IF(OR(K346&gt;0, L346&gt;0), "Parent", "Not Parent")</f>
        <v>Not Parent</v>
      </c>
      <c r="N346" t="s">
        <v>287</v>
      </c>
      <c r="O346" s="8">
        <v>41916</v>
      </c>
      <c r="P346" s="9">
        <f>O346-N346</f>
        <v>462</v>
      </c>
      <c r="Q346">
        <v>75</v>
      </c>
      <c r="R346" s="9">
        <f>P346-Q346</f>
        <v>387</v>
      </c>
      <c r="S346" s="8">
        <f>O346-R346</f>
        <v>41529</v>
      </c>
      <c r="T346">
        <v>604</v>
      </c>
      <c r="U346">
        <v>28</v>
      </c>
      <c r="V346">
        <v>674</v>
      </c>
      <c r="W346">
        <v>91</v>
      </c>
      <c r="X346">
        <v>28</v>
      </c>
      <c r="Y346">
        <v>28</v>
      </c>
      <c r="Z346">
        <v>1453</v>
      </c>
      <c r="AA346">
        <f>Z346/P346</f>
        <v>3.1450216450216448</v>
      </c>
      <c r="AB346" s="14" t="s">
        <v>232</v>
      </c>
      <c r="AC346" s="13" t="s">
        <v>63</v>
      </c>
      <c r="AD346">
        <v>1</v>
      </c>
      <c r="AE346" t="str">
        <f>IF(AD346&gt;3, "Prefers Discount", "Discount Indifferent")</f>
        <v>Discount Indifferent</v>
      </c>
      <c r="AF346">
        <v>8</v>
      </c>
      <c r="AG346">
        <v>3</v>
      </c>
      <c r="AH346">
        <v>10</v>
      </c>
      <c r="AI346" t="str">
        <f>INDEX($AF$1:$AH$1,MATCH(MAX(AF346:AH346),AF346:AH346,0))</f>
        <v>Catalog_Orders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f>SUM(AK346:AO346)</f>
        <v>0</v>
      </c>
      <c r="AQ346" t="s">
        <v>67</v>
      </c>
      <c r="AR346">
        <v>0</v>
      </c>
      <c r="AS346" t="str">
        <f>IF(OR(AK346&gt;0, AL346&gt;0, AM346&gt;0, AN346&gt;0, AO346&gt;0), "Converted", "Not Converted")</f>
        <v>Not Converted</v>
      </c>
      <c r="AT346">
        <v>0</v>
      </c>
      <c r="AU346">
        <v>3</v>
      </c>
      <c r="AV346">
        <v>11</v>
      </c>
      <c r="AW346">
        <f>IF(Z346&gt;607, 4, 0)</f>
        <v>4</v>
      </c>
      <c r="AX346">
        <f>IF(AA346&gt;0.1497, 3, 0)</f>
        <v>3</v>
      </c>
      <c r="AY346">
        <f>IF(P346&gt;4031, 2, 0)</f>
        <v>0</v>
      </c>
      <c r="AZ346">
        <f>IF(H346&gt;51934.91, 1, 0)</f>
        <v>1</v>
      </c>
      <c r="BA346">
        <f>SUM(AW346:AZ346)</f>
        <v>8</v>
      </c>
      <c r="BB346" t="str">
        <f>VLOOKUP(BA346,'Standard Deviations'!$L$1:$M$11,2,TRUE)</f>
        <v>Platinum</v>
      </c>
    </row>
    <row r="347" spans="1:54">
      <c r="A347">
        <v>9499</v>
      </c>
      <c r="B347">
        <v>1954</v>
      </c>
      <c r="C347">
        <f>2024-B347</f>
        <v>70</v>
      </c>
      <c r="D347" t="str">
        <f>VLOOKUP(B347,Reference!$A$1:$B$125, 2)</f>
        <v>Boomers</v>
      </c>
      <c r="E347" t="s">
        <v>54</v>
      </c>
      <c r="F347" t="str">
        <f>IF(E347="High School", "No College", "College")</f>
        <v>College</v>
      </c>
      <c r="G347" t="s">
        <v>55</v>
      </c>
      <c r="H347">
        <v>93404</v>
      </c>
      <c r="I347">
        <v>93404</v>
      </c>
      <c r="J347" s="4" t="s">
        <v>56</v>
      </c>
      <c r="K347">
        <v>1</v>
      </c>
      <c r="L347">
        <v>2</v>
      </c>
      <c r="M347" t="str">
        <f>IF(OR(K347&gt;0, L347&gt;0), "Parent", "Not Parent")</f>
        <v>Parent</v>
      </c>
      <c r="N347" t="s">
        <v>292</v>
      </c>
      <c r="O347" s="8">
        <v>41916</v>
      </c>
      <c r="P347" s="9">
        <f>O347-N347</f>
        <v>515</v>
      </c>
      <c r="Q347">
        <v>97</v>
      </c>
      <c r="R347" s="9">
        <f>P347-Q347</f>
        <v>418</v>
      </c>
      <c r="S347" s="8">
        <f>O347-R347</f>
        <v>41498</v>
      </c>
      <c r="T347">
        <v>1279</v>
      </c>
      <c r="U347">
        <v>15</v>
      </c>
      <c r="V347">
        <v>287</v>
      </c>
      <c r="W347">
        <v>20</v>
      </c>
      <c r="X347">
        <v>0</v>
      </c>
      <c r="Y347">
        <v>15</v>
      </c>
      <c r="Z347">
        <v>1616</v>
      </c>
      <c r="AA347">
        <f>Z347/P347</f>
        <v>3.1378640776699029</v>
      </c>
      <c r="AB347" s="14" t="s">
        <v>232</v>
      </c>
      <c r="AC347" s="13" t="s">
        <v>63</v>
      </c>
      <c r="AD347">
        <v>3</v>
      </c>
      <c r="AE347" t="str">
        <f>IF(AD347&gt;3, "Prefers Discount", "Discount Indifferent")</f>
        <v>Discount Indifferent</v>
      </c>
      <c r="AF347">
        <v>7</v>
      </c>
      <c r="AG347">
        <v>3</v>
      </c>
      <c r="AH347">
        <v>4</v>
      </c>
      <c r="AI347" t="str">
        <f>INDEX($AF$1:$AH$1,MATCH(MAX(AF347:AH347),AF347:AH347,0))</f>
        <v>Store_Orders</v>
      </c>
      <c r="AJ347">
        <v>5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f>SUM(AK347:AO347)</f>
        <v>2</v>
      </c>
      <c r="AQ347" t="str">
        <f>INDEX($AK$1:$AO$1,MATCH(MAX(AK347:AO347),AK347:AO347,0))</f>
        <v>Converted_on_Camp4</v>
      </c>
      <c r="AR347">
        <v>1</v>
      </c>
      <c r="AS347" t="str">
        <f>IF(OR(AK347&gt;0, AL347&gt;0, AM347&gt;0, AN347&gt;0, AO347&gt;0), "Converted", "Not Converted")</f>
        <v>Converted</v>
      </c>
      <c r="AT347">
        <v>0</v>
      </c>
      <c r="AU347">
        <v>3</v>
      </c>
      <c r="AV347">
        <v>11</v>
      </c>
      <c r="AW347">
        <f>IF(Z347&gt;607, 4, 0)</f>
        <v>4</v>
      </c>
      <c r="AX347">
        <f>IF(AA347&gt;0.1497, 3, 0)</f>
        <v>3</v>
      </c>
      <c r="AY347">
        <f>IF(P347&gt;4031, 2, 0)</f>
        <v>0</v>
      </c>
      <c r="AZ347">
        <f>IF(H347&gt;51934.91, 1, 0)</f>
        <v>1</v>
      </c>
      <c r="BA347">
        <f>SUM(AW347:AZ347)</f>
        <v>8</v>
      </c>
      <c r="BB347" t="str">
        <f>VLOOKUP(BA347,'Standard Deviations'!$L$1:$M$11,2,TRUE)</f>
        <v>Platinum</v>
      </c>
    </row>
    <row r="348" spans="1:54">
      <c r="A348">
        <v>10701</v>
      </c>
      <c r="B348">
        <v>1973</v>
      </c>
      <c r="C348">
        <f>2024-B348</f>
        <v>51</v>
      </c>
      <c r="D348" t="str">
        <f>VLOOKUP(B348,Reference!$A$1:$B$125, 2)</f>
        <v>Gen X</v>
      </c>
      <c r="E348" t="s">
        <v>54</v>
      </c>
      <c r="F348" t="str">
        <f>IF(E348="High School", "No College", "College")</f>
        <v>College</v>
      </c>
      <c r="G348" t="s">
        <v>55</v>
      </c>
      <c r="H348">
        <v>65308</v>
      </c>
      <c r="I348">
        <v>65308</v>
      </c>
      <c r="J348" s="4" t="s">
        <v>61</v>
      </c>
      <c r="K348">
        <v>0</v>
      </c>
      <c r="L348">
        <v>0</v>
      </c>
      <c r="M348" t="str">
        <f>IF(OR(K348&gt;0, L348&gt;0), "Parent", "Not Parent")</f>
        <v>Not Parent</v>
      </c>
      <c r="N348" t="s">
        <v>293</v>
      </c>
      <c r="O348" s="8">
        <v>41916</v>
      </c>
      <c r="P348" s="9">
        <f>O348-N348</f>
        <v>388</v>
      </c>
      <c r="Q348">
        <v>60</v>
      </c>
      <c r="R348" s="9">
        <f>P348-Q348</f>
        <v>328</v>
      </c>
      <c r="S348" s="8">
        <f>O348-R348</f>
        <v>41588</v>
      </c>
      <c r="T348">
        <v>713</v>
      </c>
      <c r="U348">
        <v>0</v>
      </c>
      <c r="V348">
        <v>264</v>
      </c>
      <c r="W348">
        <v>120</v>
      </c>
      <c r="X348">
        <v>80</v>
      </c>
      <c r="Y348">
        <v>34</v>
      </c>
      <c r="Z348">
        <v>1211</v>
      </c>
      <c r="AA348">
        <f>Z348/P348</f>
        <v>3.1211340206185567</v>
      </c>
      <c r="AB348" s="14" t="s">
        <v>232</v>
      </c>
      <c r="AC348" s="13" t="s">
        <v>63</v>
      </c>
      <c r="AD348">
        <v>1</v>
      </c>
      <c r="AE348" t="str">
        <f>IF(AD348&gt;3, "Prefers Discount", "Discount Indifferent")</f>
        <v>Discount Indifferent</v>
      </c>
      <c r="AF348">
        <v>12</v>
      </c>
      <c r="AG348">
        <v>7</v>
      </c>
      <c r="AH348">
        <v>8</v>
      </c>
      <c r="AI348" t="str">
        <f>INDEX($AF$1:$AH$1,MATCH(MAX(AF348:AH348),AF348:AH348,0))</f>
        <v>Store_Orders</v>
      </c>
      <c r="AJ348">
        <v>4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f>SUM(AK348:AO348)</f>
        <v>2</v>
      </c>
      <c r="AQ348" t="str">
        <f>INDEX($AK$1:$AO$1,MATCH(MAX(AK348:AO348),AK348:AO348,0))</f>
        <v>Converted_on_Camp1</v>
      </c>
      <c r="AR348">
        <v>1</v>
      </c>
      <c r="AS348" t="str">
        <f>IF(OR(AK348&gt;0, AL348&gt;0, AM348&gt;0, AN348&gt;0, AO348&gt;0), "Converted", "Not Converted")</f>
        <v>Converted</v>
      </c>
      <c r="AT348">
        <v>0</v>
      </c>
      <c r="AU348">
        <v>3</v>
      </c>
      <c r="AV348">
        <v>11</v>
      </c>
      <c r="AW348">
        <f>IF(Z348&gt;607, 4, 0)</f>
        <v>4</v>
      </c>
      <c r="AX348">
        <f>IF(AA348&gt;0.1497, 3, 0)</f>
        <v>3</v>
      </c>
      <c r="AY348">
        <f>IF(P348&gt;4031, 2, 0)</f>
        <v>0</v>
      </c>
      <c r="AZ348">
        <f>IF(H348&gt;51934.91, 1, 0)</f>
        <v>1</v>
      </c>
      <c r="BA348">
        <f>SUM(AW348:AZ348)</f>
        <v>8</v>
      </c>
      <c r="BB348" t="str">
        <f>VLOOKUP(BA348,'Standard Deviations'!$L$1:$M$11,2,TRUE)</f>
        <v>Platinum</v>
      </c>
    </row>
    <row r="349" spans="1:54" hidden="1">
      <c r="A349">
        <v>2324</v>
      </c>
      <c r="B349">
        <v>1972</v>
      </c>
      <c r="C349">
        <f>2024-B349</f>
        <v>52</v>
      </c>
      <c r="D349" t="str">
        <f>VLOOKUP(B349,Reference!$A$1:$B$125, 2)</f>
        <v>Gen X</v>
      </c>
      <c r="E349" t="s">
        <v>54</v>
      </c>
      <c r="F349" t="str">
        <f>IF(E349="High School", "No College", "College")</f>
        <v>College</v>
      </c>
      <c r="G349" t="s">
        <v>65</v>
      </c>
      <c r="H349">
        <v>77044</v>
      </c>
      <c r="I349">
        <v>77044</v>
      </c>
      <c r="J349" s="4" t="s">
        <v>56</v>
      </c>
      <c r="K349">
        <v>0</v>
      </c>
      <c r="L349">
        <v>1</v>
      </c>
      <c r="M349" t="str">
        <f>IF(OR(K349&gt;0, L349&gt;0), "Parent", "Not Parent")</f>
        <v>Parent</v>
      </c>
      <c r="N349" t="s">
        <v>294</v>
      </c>
      <c r="O349" s="8">
        <v>41916</v>
      </c>
      <c r="P349" s="9">
        <f>O349-N349</f>
        <v>342</v>
      </c>
      <c r="Q349">
        <v>12</v>
      </c>
      <c r="R349" s="9">
        <f>P349-Q349</f>
        <v>330</v>
      </c>
      <c r="S349" s="8">
        <f>O349-R349</f>
        <v>41586</v>
      </c>
      <c r="T349">
        <v>625</v>
      </c>
      <c r="U349">
        <v>38</v>
      </c>
      <c r="V349">
        <v>242</v>
      </c>
      <c r="W349">
        <v>50</v>
      </c>
      <c r="X349">
        <v>34</v>
      </c>
      <c r="Y349">
        <v>76</v>
      </c>
      <c r="Z349">
        <v>1065</v>
      </c>
      <c r="AA349">
        <f>Z349/P349</f>
        <v>3.1140350877192984</v>
      </c>
      <c r="AB349" s="11" t="s">
        <v>232</v>
      </c>
      <c r="AC349" t="s">
        <v>59</v>
      </c>
      <c r="AD349">
        <v>2</v>
      </c>
      <c r="AE349" t="str">
        <f>IF(AD349&gt;3, "Prefers Discount", "Discount Indifferent")</f>
        <v>Discount Indifferent</v>
      </c>
      <c r="AF349">
        <v>11</v>
      </c>
      <c r="AG349">
        <v>7</v>
      </c>
      <c r="AH349">
        <v>11</v>
      </c>
      <c r="AI349" t="str">
        <f>INDEX($AF$1:$AH$1,MATCH(MAX(AF349:AH349),AF349:AH349,0))</f>
        <v>Store_Orders</v>
      </c>
      <c r="AJ349">
        <v>4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f>SUM(AK349:AO349)</f>
        <v>1</v>
      </c>
      <c r="AQ349" t="str">
        <f>INDEX($AK$1:$AO$1,MATCH(MAX(AK349:AO349),AK349:AO349,0))</f>
        <v>Converted_on_Camp3</v>
      </c>
      <c r="AR349">
        <v>1</v>
      </c>
      <c r="AS349" t="str">
        <f>IF(OR(AK349&gt;0, AL349&gt;0, AM349&gt;0, AN349&gt;0, AO349&gt;0), "Converted", "Not Converted")</f>
        <v>Converted</v>
      </c>
      <c r="AT349">
        <v>0</v>
      </c>
      <c r="AU349">
        <v>3</v>
      </c>
      <c r="AV349">
        <v>11</v>
      </c>
      <c r="AW349">
        <f>IF(Z349&gt;607, 4, 0)</f>
        <v>4</v>
      </c>
      <c r="AX349">
        <f>IF(AA349&gt;0.1497, 3, 0)</f>
        <v>3</v>
      </c>
      <c r="AY349">
        <f>IF(P349&gt;4031, 2, 0)</f>
        <v>0</v>
      </c>
      <c r="AZ349">
        <f>IF(H349&gt;51934.91, 1, 0)</f>
        <v>1</v>
      </c>
      <c r="BA349">
        <f>SUM(AW349:AZ349)</f>
        <v>8</v>
      </c>
      <c r="BB349" t="str">
        <f>VLOOKUP(BA349,'Standard Deviations'!$L$1:$M$11,2,TRUE)</f>
        <v>Platinum</v>
      </c>
    </row>
    <row r="350" spans="1:54" hidden="1">
      <c r="A350">
        <v>1650</v>
      </c>
      <c r="B350">
        <v>1960</v>
      </c>
      <c r="C350">
        <f>2024-B350</f>
        <v>64</v>
      </c>
      <c r="D350" t="str">
        <f>VLOOKUP(B350,Reference!$A$1:$B$125, 2)</f>
        <v>Boomers</v>
      </c>
      <c r="E350" t="s">
        <v>64</v>
      </c>
      <c r="F350" t="str">
        <f>IF(E350="High School", "No College", "College")</f>
        <v>College</v>
      </c>
      <c r="G350" t="s">
        <v>55</v>
      </c>
      <c r="H350">
        <v>81843</v>
      </c>
      <c r="I350">
        <v>81843</v>
      </c>
      <c r="J350" s="4" t="s">
        <v>56</v>
      </c>
      <c r="K350">
        <v>0</v>
      </c>
      <c r="L350">
        <v>0</v>
      </c>
      <c r="M350" t="str">
        <f>IF(OR(K350&gt;0, L350&gt;0), "Parent", "Not Parent")</f>
        <v>Not Parent</v>
      </c>
      <c r="N350" t="s">
        <v>295</v>
      </c>
      <c r="O350" s="8">
        <v>41916</v>
      </c>
      <c r="P350" s="9">
        <f>O350-N350</f>
        <v>530</v>
      </c>
      <c r="Q350">
        <v>13</v>
      </c>
      <c r="R350" s="9">
        <f>P350-Q350</f>
        <v>517</v>
      </c>
      <c r="S350" s="8">
        <f>O350-R350</f>
        <v>41399</v>
      </c>
      <c r="T350">
        <v>779</v>
      </c>
      <c r="U350">
        <v>86</v>
      </c>
      <c r="V350">
        <v>537</v>
      </c>
      <c r="W350">
        <v>34</v>
      </c>
      <c r="X350">
        <v>69</v>
      </c>
      <c r="Y350">
        <v>138</v>
      </c>
      <c r="Z350">
        <v>1643</v>
      </c>
      <c r="AA350">
        <f>Z350/P350</f>
        <v>3.1</v>
      </c>
      <c r="AB350" s="11" t="s">
        <v>232</v>
      </c>
      <c r="AC350" t="s">
        <v>59</v>
      </c>
      <c r="AD350">
        <v>1</v>
      </c>
      <c r="AE350" t="str">
        <f>IF(AD350&gt;3, "Prefers Discount", "Discount Indifferent")</f>
        <v>Discount Indifferent</v>
      </c>
      <c r="AF350">
        <v>12</v>
      </c>
      <c r="AG350">
        <v>5</v>
      </c>
      <c r="AH350">
        <v>9</v>
      </c>
      <c r="AI350" t="str">
        <f>INDEX($AF$1:$AH$1,MATCH(MAX(AF350:AH350),AF350:AH350,0))</f>
        <v>Store_Orders</v>
      </c>
      <c r="AJ350">
        <v>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f>SUM(AK350:AO350)</f>
        <v>0</v>
      </c>
      <c r="AQ350" t="s">
        <v>67</v>
      </c>
      <c r="AR350">
        <v>0</v>
      </c>
      <c r="AS350" t="str">
        <f>IF(OR(AK350&gt;0, AL350&gt;0, AM350&gt;0, AN350&gt;0, AO350&gt;0), "Converted", "Not Converted")</f>
        <v>Not Converted</v>
      </c>
      <c r="AT350">
        <v>0</v>
      </c>
      <c r="AU350">
        <v>3</v>
      </c>
      <c r="AV350">
        <v>11</v>
      </c>
      <c r="AW350">
        <f>IF(Z350&gt;607, 4, 0)</f>
        <v>4</v>
      </c>
      <c r="AX350">
        <f>IF(AA350&gt;0.1497, 3, 0)</f>
        <v>3</v>
      </c>
      <c r="AY350">
        <f>IF(P350&gt;4031, 2, 0)</f>
        <v>0</v>
      </c>
      <c r="AZ350">
        <f>IF(H350&gt;51934.91, 1, 0)</f>
        <v>1</v>
      </c>
      <c r="BA350">
        <f>SUM(AW350:AZ350)</f>
        <v>8</v>
      </c>
      <c r="BB350" t="str">
        <f>VLOOKUP(BA350,'Standard Deviations'!$L$1:$M$11,2,TRUE)</f>
        <v>Platinum</v>
      </c>
    </row>
    <row r="351" spans="1:54">
      <c r="A351">
        <v>10584</v>
      </c>
      <c r="B351">
        <v>1976</v>
      </c>
      <c r="C351">
        <f>2024-B351</f>
        <v>48</v>
      </c>
      <c r="D351" t="str">
        <f>VLOOKUP(B351,Reference!$A$1:$B$125, 2)</f>
        <v>Gen X</v>
      </c>
      <c r="E351" t="s">
        <v>54</v>
      </c>
      <c r="F351" t="str">
        <f>IF(E351="High School", "No College", "College")</f>
        <v>College</v>
      </c>
      <c r="G351" t="s">
        <v>55</v>
      </c>
      <c r="H351">
        <v>65665</v>
      </c>
      <c r="I351">
        <v>65665</v>
      </c>
      <c r="J351" s="4" t="s">
        <v>61</v>
      </c>
      <c r="K351">
        <v>0</v>
      </c>
      <c r="L351">
        <v>1</v>
      </c>
      <c r="M351" t="str">
        <f>IF(OR(K351&gt;0, L351&gt;0), "Parent", "Not Parent")</f>
        <v>Parent</v>
      </c>
      <c r="N351" t="s">
        <v>286</v>
      </c>
      <c r="O351" s="8">
        <v>41916</v>
      </c>
      <c r="P351" s="9">
        <f>O351-N351</f>
        <v>306</v>
      </c>
      <c r="Q351">
        <v>77</v>
      </c>
      <c r="R351" s="9">
        <f>P351-Q351</f>
        <v>229</v>
      </c>
      <c r="S351" s="8">
        <f>O351-R351</f>
        <v>41687</v>
      </c>
      <c r="T351">
        <v>225</v>
      </c>
      <c r="U351">
        <v>162</v>
      </c>
      <c r="V351">
        <v>387</v>
      </c>
      <c r="W351">
        <v>106</v>
      </c>
      <c r="X351">
        <v>36</v>
      </c>
      <c r="Y351">
        <v>29</v>
      </c>
      <c r="Z351">
        <v>945</v>
      </c>
      <c r="AA351">
        <f>Z351/P351</f>
        <v>3.0882352941176472</v>
      </c>
      <c r="AB351" s="14" t="s">
        <v>232</v>
      </c>
      <c r="AC351" s="13" t="s">
        <v>63</v>
      </c>
      <c r="AD351">
        <v>1</v>
      </c>
      <c r="AE351" t="str">
        <f>IF(AD351&gt;3, "Prefers Discount", "Discount Indifferent")</f>
        <v>Discount Indifferent</v>
      </c>
      <c r="AF351">
        <v>8</v>
      </c>
      <c r="AG351">
        <v>5</v>
      </c>
      <c r="AH351">
        <v>10</v>
      </c>
      <c r="AI351" t="str">
        <f>INDEX($AF$1:$AH$1,MATCH(MAX(AF351:AH351),AF351:AH351,0))</f>
        <v>Catalog_Orders</v>
      </c>
      <c r="AJ351">
        <v>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f>SUM(AK351:AO351)</f>
        <v>0</v>
      </c>
      <c r="AQ351" t="s">
        <v>67</v>
      </c>
      <c r="AR351">
        <v>0</v>
      </c>
      <c r="AS351" t="str">
        <f>IF(OR(AK351&gt;0, AL351&gt;0, AM351&gt;0, AN351&gt;0, AO351&gt;0), "Converted", "Not Converted")</f>
        <v>Not Converted</v>
      </c>
      <c r="AT351">
        <v>0</v>
      </c>
      <c r="AU351">
        <v>3</v>
      </c>
      <c r="AV351">
        <v>11</v>
      </c>
      <c r="AW351">
        <f>IF(Z351&gt;607, 4, 0)</f>
        <v>4</v>
      </c>
      <c r="AX351">
        <f>IF(AA351&gt;0.1497, 3, 0)</f>
        <v>3</v>
      </c>
      <c r="AY351">
        <f>IF(P351&gt;4031, 2, 0)</f>
        <v>0</v>
      </c>
      <c r="AZ351">
        <f>IF(H351&gt;51934.91, 1, 0)</f>
        <v>1</v>
      </c>
      <c r="BA351">
        <f>SUM(AW351:AZ351)</f>
        <v>8</v>
      </c>
      <c r="BB351" t="str">
        <f>VLOOKUP(BA351,'Standard Deviations'!$L$1:$M$11,2,TRUE)</f>
        <v>Platinum</v>
      </c>
    </row>
    <row r="352" spans="1:54">
      <c r="A352">
        <v>3560</v>
      </c>
      <c r="B352">
        <v>1952</v>
      </c>
      <c r="C352">
        <f>2024-B352</f>
        <v>72</v>
      </c>
      <c r="D352" t="str">
        <f>VLOOKUP(B352,Reference!$A$1:$B$125, 2)</f>
        <v>Boomers</v>
      </c>
      <c r="E352" t="s">
        <v>54</v>
      </c>
      <c r="F352" t="str">
        <f>IF(E352="High School", "No College", "College")</f>
        <v>College</v>
      </c>
      <c r="G352" t="s">
        <v>65</v>
      </c>
      <c r="H352">
        <v>83844</v>
      </c>
      <c r="I352">
        <v>83844</v>
      </c>
      <c r="J352" s="4" t="s">
        <v>56</v>
      </c>
      <c r="K352">
        <v>0</v>
      </c>
      <c r="L352">
        <v>0</v>
      </c>
      <c r="M352" t="str">
        <f>IF(OR(K352&gt;0, L352&gt;0), "Parent", "Not Parent")</f>
        <v>Not Parent</v>
      </c>
      <c r="N352" t="s">
        <v>296</v>
      </c>
      <c r="O352" s="8">
        <v>41916</v>
      </c>
      <c r="P352" s="9">
        <f>O352-N352</f>
        <v>510</v>
      </c>
      <c r="Q352">
        <v>57</v>
      </c>
      <c r="R352" s="9">
        <f>P352-Q352</f>
        <v>453</v>
      </c>
      <c r="S352" s="8">
        <f>O352-R352</f>
        <v>41463</v>
      </c>
      <c r="T352">
        <v>901</v>
      </c>
      <c r="U352">
        <v>31</v>
      </c>
      <c r="V352">
        <v>345</v>
      </c>
      <c r="W352">
        <v>75</v>
      </c>
      <c r="X352">
        <v>31</v>
      </c>
      <c r="Y352">
        <v>191</v>
      </c>
      <c r="Z352">
        <v>1574</v>
      </c>
      <c r="AA352">
        <f>Z352/P352</f>
        <v>3.0862745098039217</v>
      </c>
      <c r="AB352" s="14" t="s">
        <v>232</v>
      </c>
      <c r="AC352" s="13" t="s">
        <v>63</v>
      </c>
      <c r="AD352">
        <v>1</v>
      </c>
      <c r="AE352" t="str">
        <f>IF(AD352&gt;3, "Prefers Discount", "Discount Indifferent")</f>
        <v>Discount Indifferent</v>
      </c>
      <c r="AF352">
        <v>11</v>
      </c>
      <c r="AG352">
        <v>4</v>
      </c>
      <c r="AH352">
        <v>4</v>
      </c>
      <c r="AI352" t="str">
        <f>INDEX($AF$1:$AH$1,MATCH(MAX(AF352:AH352),AF352:AH352,0))</f>
        <v>Store_Orders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f>SUM(AK352:AO352)</f>
        <v>1</v>
      </c>
      <c r="AQ352" t="str">
        <f>INDEX($AK$1:$AO$1,MATCH(MAX(AK352:AO352),AK352:AO352,0))</f>
        <v>Converted_on_Camp5</v>
      </c>
      <c r="AR352">
        <v>1</v>
      </c>
      <c r="AS352" t="str">
        <f>IF(OR(AK352&gt;0, AL352&gt;0, AM352&gt;0, AN352&gt;0, AO352&gt;0), "Converted", "Not Converted")</f>
        <v>Converted</v>
      </c>
      <c r="AT352">
        <v>0</v>
      </c>
      <c r="AU352">
        <v>3</v>
      </c>
      <c r="AV352">
        <v>11</v>
      </c>
      <c r="AW352">
        <f>IF(Z352&gt;607, 4, 0)</f>
        <v>4</v>
      </c>
      <c r="AX352">
        <f>IF(AA352&gt;0.1497, 3, 0)</f>
        <v>3</v>
      </c>
      <c r="AY352">
        <f>IF(P352&gt;4031, 2, 0)</f>
        <v>0</v>
      </c>
      <c r="AZ352">
        <f>IF(H352&gt;51934.91, 1, 0)</f>
        <v>1</v>
      </c>
      <c r="BA352">
        <f>SUM(AW352:AZ352)</f>
        <v>8</v>
      </c>
      <c r="BB352" t="str">
        <f>VLOOKUP(BA352,'Standard Deviations'!$L$1:$M$11,2,TRUE)</f>
        <v>Platinum</v>
      </c>
    </row>
    <row r="353" spans="1:54">
      <c r="A353">
        <v>241</v>
      </c>
      <c r="B353">
        <v>1952</v>
      </c>
      <c r="C353">
        <f>2024-B353</f>
        <v>72</v>
      </c>
      <c r="D353" t="str">
        <f>VLOOKUP(B353,Reference!$A$1:$B$125, 2)</f>
        <v>Boomers</v>
      </c>
      <c r="E353" t="s">
        <v>54</v>
      </c>
      <c r="F353" t="str">
        <f>IF(E353="High School", "No College", "College")</f>
        <v>College</v>
      </c>
      <c r="G353" t="s">
        <v>65</v>
      </c>
      <c r="H353">
        <v>83844</v>
      </c>
      <c r="I353">
        <v>83844</v>
      </c>
      <c r="J353" s="4" t="s">
        <v>56</v>
      </c>
      <c r="K353">
        <v>0</v>
      </c>
      <c r="L353">
        <v>0</v>
      </c>
      <c r="M353" t="str">
        <f>IF(OR(K353&gt;0, L353&gt;0), "Parent", "Not Parent")</f>
        <v>Not Parent</v>
      </c>
      <c r="N353" t="s">
        <v>296</v>
      </c>
      <c r="O353" s="8">
        <v>41916</v>
      </c>
      <c r="P353" s="9">
        <f>O353-N353</f>
        <v>510</v>
      </c>
      <c r="Q353">
        <v>57</v>
      </c>
      <c r="R353" s="9">
        <f>P353-Q353</f>
        <v>453</v>
      </c>
      <c r="S353" s="8">
        <f>O353-R353</f>
        <v>41463</v>
      </c>
      <c r="T353">
        <v>901</v>
      </c>
      <c r="U353">
        <v>31</v>
      </c>
      <c r="V353">
        <v>345</v>
      </c>
      <c r="W353">
        <v>75</v>
      </c>
      <c r="X353">
        <v>31</v>
      </c>
      <c r="Y353">
        <v>191</v>
      </c>
      <c r="Z353">
        <v>1574</v>
      </c>
      <c r="AA353">
        <f>Z353/P353</f>
        <v>3.0862745098039217</v>
      </c>
      <c r="AB353" s="14" t="s">
        <v>232</v>
      </c>
      <c r="AC353" s="13" t="s">
        <v>63</v>
      </c>
      <c r="AD353">
        <v>1</v>
      </c>
      <c r="AE353" t="str">
        <f>IF(AD353&gt;3, "Prefers Discount", "Discount Indifferent")</f>
        <v>Discount Indifferent</v>
      </c>
      <c r="AF353">
        <v>11</v>
      </c>
      <c r="AG353">
        <v>4</v>
      </c>
      <c r="AH353">
        <v>4</v>
      </c>
      <c r="AI353" t="str">
        <f>INDEX($AF$1:$AH$1,MATCH(MAX(AF353:AH353),AF353:AH353,0))</f>
        <v>Store_Orders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f>SUM(AK353:AO353)</f>
        <v>1</v>
      </c>
      <c r="AQ353" t="str">
        <f>INDEX($AK$1:$AO$1,MATCH(MAX(AK353:AO353),AK353:AO353,0))</f>
        <v>Converted_on_Camp5</v>
      </c>
      <c r="AR353">
        <v>1</v>
      </c>
      <c r="AS353" t="str">
        <f>IF(OR(AK353&gt;0, AL353&gt;0, AM353&gt;0, AN353&gt;0, AO353&gt;0), "Converted", "Not Converted")</f>
        <v>Converted</v>
      </c>
      <c r="AT353">
        <v>0</v>
      </c>
      <c r="AU353">
        <v>3</v>
      </c>
      <c r="AV353">
        <v>11</v>
      </c>
      <c r="AW353">
        <f>IF(Z353&gt;607, 4, 0)</f>
        <v>4</v>
      </c>
      <c r="AX353">
        <f>IF(AA353&gt;0.1497, 3, 0)</f>
        <v>3</v>
      </c>
      <c r="AY353">
        <f>IF(P353&gt;4031, 2, 0)</f>
        <v>0</v>
      </c>
      <c r="AZ353">
        <f>IF(H353&gt;51934.91, 1, 0)</f>
        <v>1</v>
      </c>
      <c r="BA353">
        <f>SUM(AW353:AZ353)</f>
        <v>8</v>
      </c>
      <c r="BB353" t="str">
        <f>VLOOKUP(BA353,'Standard Deviations'!$L$1:$M$11,2,TRUE)</f>
        <v>Platinum</v>
      </c>
    </row>
    <row r="354" spans="1:54">
      <c r="A354">
        <v>7521</v>
      </c>
      <c r="B354">
        <v>1952</v>
      </c>
      <c r="C354">
        <f>2024-B354</f>
        <v>72</v>
      </c>
      <c r="D354" t="str">
        <f>VLOOKUP(B354,Reference!$A$1:$B$125, 2)</f>
        <v>Boomers</v>
      </c>
      <c r="E354" t="s">
        <v>54</v>
      </c>
      <c r="F354" t="str">
        <f>IF(E354="High School", "No College", "College")</f>
        <v>College</v>
      </c>
      <c r="G354" t="s">
        <v>65</v>
      </c>
      <c r="H354">
        <v>83844</v>
      </c>
      <c r="I354">
        <v>83844</v>
      </c>
      <c r="J354" s="4" t="s">
        <v>56</v>
      </c>
      <c r="K354">
        <v>0</v>
      </c>
      <c r="L354">
        <v>0</v>
      </c>
      <c r="M354" t="str">
        <f>IF(OR(K354&gt;0, L354&gt;0), "Parent", "Not Parent")</f>
        <v>Not Parent</v>
      </c>
      <c r="N354" t="s">
        <v>296</v>
      </c>
      <c r="O354" s="8">
        <v>41916</v>
      </c>
      <c r="P354" s="9">
        <f>O354-N354</f>
        <v>510</v>
      </c>
      <c r="Q354">
        <v>57</v>
      </c>
      <c r="R354" s="9">
        <f>P354-Q354</f>
        <v>453</v>
      </c>
      <c r="S354" s="8">
        <f>O354-R354</f>
        <v>41463</v>
      </c>
      <c r="T354">
        <v>901</v>
      </c>
      <c r="U354">
        <v>31</v>
      </c>
      <c r="V354">
        <v>345</v>
      </c>
      <c r="W354">
        <v>75</v>
      </c>
      <c r="X354">
        <v>31</v>
      </c>
      <c r="Y354">
        <v>191</v>
      </c>
      <c r="Z354">
        <v>1574</v>
      </c>
      <c r="AA354">
        <f>Z354/P354</f>
        <v>3.0862745098039217</v>
      </c>
      <c r="AB354" s="14" t="s">
        <v>232</v>
      </c>
      <c r="AC354" s="13" t="s">
        <v>63</v>
      </c>
      <c r="AD354">
        <v>1</v>
      </c>
      <c r="AE354" t="str">
        <f>IF(AD354&gt;3, "Prefers Discount", "Discount Indifferent")</f>
        <v>Discount Indifferent</v>
      </c>
      <c r="AF354">
        <v>11</v>
      </c>
      <c r="AG354">
        <v>4</v>
      </c>
      <c r="AH354">
        <v>4</v>
      </c>
      <c r="AI354" t="str">
        <f>INDEX($AF$1:$AH$1,MATCH(MAX(AF354:AH354),AF354:AH354,0))</f>
        <v>Store_Orders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f>SUM(AK354:AO354)</f>
        <v>1</v>
      </c>
      <c r="AQ354" t="str">
        <f>INDEX($AK$1:$AO$1,MATCH(MAX(AK354:AO354),AK354:AO354,0))</f>
        <v>Converted_on_Camp5</v>
      </c>
      <c r="AR354">
        <v>1</v>
      </c>
      <c r="AS354" t="str">
        <f>IF(OR(AK354&gt;0, AL354&gt;0, AM354&gt;0, AN354&gt;0, AO354&gt;0), "Converted", "Not Converted")</f>
        <v>Converted</v>
      </c>
      <c r="AT354">
        <v>0</v>
      </c>
      <c r="AU354">
        <v>3</v>
      </c>
      <c r="AV354">
        <v>11</v>
      </c>
      <c r="AW354">
        <f>IF(Z354&gt;607, 4, 0)</f>
        <v>4</v>
      </c>
      <c r="AX354">
        <f>IF(AA354&gt;0.1497, 3, 0)</f>
        <v>3</v>
      </c>
      <c r="AY354">
        <f>IF(P354&gt;4031, 2, 0)</f>
        <v>0</v>
      </c>
      <c r="AZ354">
        <f>IF(H354&gt;51934.91, 1, 0)</f>
        <v>1</v>
      </c>
      <c r="BA354">
        <f>SUM(AW354:AZ354)</f>
        <v>8</v>
      </c>
      <c r="BB354" t="str">
        <f>VLOOKUP(BA354,'Standard Deviations'!$L$1:$M$11,2,TRUE)</f>
        <v>Platinum</v>
      </c>
    </row>
    <row r="355" spans="1:54" hidden="1">
      <c r="A355">
        <v>5909</v>
      </c>
      <c r="B355">
        <v>1964</v>
      </c>
      <c r="C355">
        <f>2024-B355</f>
        <v>60</v>
      </c>
      <c r="D355" t="str">
        <f>VLOOKUP(B355,Reference!$A$1:$B$125, 2)</f>
        <v>Boomers</v>
      </c>
      <c r="E355" t="s">
        <v>54</v>
      </c>
      <c r="F355" t="str">
        <f>IF(E355="High School", "No College", "College")</f>
        <v>College</v>
      </c>
      <c r="G355" t="s">
        <v>55</v>
      </c>
      <c r="H355">
        <v>58512</v>
      </c>
      <c r="I355">
        <v>58512</v>
      </c>
      <c r="J355" s="4" t="s">
        <v>61</v>
      </c>
      <c r="K355">
        <v>0</v>
      </c>
      <c r="L355">
        <v>1</v>
      </c>
      <c r="M355" t="str">
        <f>IF(OR(K355&gt;0, L355&gt;0), "Parent", "Not Parent")</f>
        <v>Parent</v>
      </c>
      <c r="N355" t="s">
        <v>209</v>
      </c>
      <c r="O355" s="8">
        <v>41916</v>
      </c>
      <c r="P355" s="9">
        <f>O355-N355</f>
        <v>380</v>
      </c>
      <c r="Q355">
        <v>25</v>
      </c>
      <c r="R355" s="9">
        <f>P355-Q355</f>
        <v>355</v>
      </c>
      <c r="S355" s="8">
        <f>O355-R355</f>
        <v>41561</v>
      </c>
      <c r="T355">
        <v>895</v>
      </c>
      <c r="U355">
        <v>10</v>
      </c>
      <c r="V355">
        <v>101</v>
      </c>
      <c r="W355">
        <v>13</v>
      </c>
      <c r="X355">
        <v>0</v>
      </c>
      <c r="Y355">
        <v>152</v>
      </c>
      <c r="Z355">
        <v>1171</v>
      </c>
      <c r="AA355">
        <f>Z355/P355</f>
        <v>3.081578947368421</v>
      </c>
      <c r="AB355" s="11" t="s">
        <v>232</v>
      </c>
      <c r="AC355" t="s">
        <v>59</v>
      </c>
      <c r="AD355">
        <v>5</v>
      </c>
      <c r="AE355" t="str">
        <f>IF(AD355&gt;3, "Prefers Discount", "Discount Indifferent")</f>
        <v>Prefers Discount</v>
      </c>
      <c r="AF355">
        <v>8</v>
      </c>
      <c r="AG355">
        <v>3</v>
      </c>
      <c r="AH355">
        <v>4</v>
      </c>
      <c r="AI355" t="str">
        <f>INDEX($AF$1:$AH$1,MATCH(MAX(AF355:AH355),AF355:AH355,0))</f>
        <v>Store_Orders</v>
      </c>
      <c r="AJ355">
        <v>8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f>SUM(AK355:AO355)</f>
        <v>0</v>
      </c>
      <c r="AQ355" t="s">
        <v>67</v>
      </c>
      <c r="AR355">
        <v>0</v>
      </c>
      <c r="AS355" t="str">
        <f>IF(OR(AK355&gt;0, AL355&gt;0, AM355&gt;0, AN355&gt;0, AO355&gt;0), "Converted", "Not Converted")</f>
        <v>Not Converted</v>
      </c>
      <c r="AT355">
        <v>0</v>
      </c>
      <c r="AU355">
        <v>3</v>
      </c>
      <c r="AV355">
        <v>11</v>
      </c>
      <c r="AW355">
        <f>IF(Z355&gt;607, 4, 0)</f>
        <v>4</v>
      </c>
      <c r="AX355">
        <f>IF(AA355&gt;0.1497, 3, 0)</f>
        <v>3</v>
      </c>
      <c r="AY355">
        <f>IF(P355&gt;4031, 2, 0)</f>
        <v>0</v>
      </c>
      <c r="AZ355">
        <f>IF(H355&gt;51934.91, 1, 0)</f>
        <v>1</v>
      </c>
      <c r="BA355">
        <f>SUM(AW355:AZ355)</f>
        <v>8</v>
      </c>
      <c r="BB355" t="str">
        <f>VLOOKUP(BA355,'Standard Deviations'!$L$1:$M$11,2,TRUE)</f>
        <v>Platinum</v>
      </c>
    </row>
    <row r="356" spans="1:54" hidden="1">
      <c r="A356">
        <v>9597</v>
      </c>
      <c r="B356">
        <v>1969</v>
      </c>
      <c r="C356">
        <f>2024-B356</f>
        <v>55</v>
      </c>
      <c r="D356" t="str">
        <f>VLOOKUP(B356,Reference!$A$1:$B$125, 2)</f>
        <v>Gen X</v>
      </c>
      <c r="E356" t="s">
        <v>54</v>
      </c>
      <c r="F356" t="str">
        <f>IF(E356="High School", "No College", "College")</f>
        <v>College</v>
      </c>
      <c r="G356" t="s">
        <v>55</v>
      </c>
      <c r="H356">
        <v>73448</v>
      </c>
      <c r="I356">
        <v>73448</v>
      </c>
      <c r="J356" s="4" t="s">
        <v>61</v>
      </c>
      <c r="K356">
        <v>0</v>
      </c>
      <c r="L356">
        <v>0</v>
      </c>
      <c r="M356" t="str">
        <f>IF(OR(K356&gt;0, L356&gt;0), "Parent", "Not Parent")</f>
        <v>Not Parent</v>
      </c>
      <c r="N356" t="s">
        <v>179</v>
      </c>
      <c r="O356" s="8">
        <v>41916</v>
      </c>
      <c r="P356" s="9">
        <f>O356-N356</f>
        <v>236</v>
      </c>
      <c r="Q356">
        <v>10</v>
      </c>
      <c r="R356" s="9">
        <f>P356-Q356</f>
        <v>226</v>
      </c>
      <c r="S356" s="8">
        <f>O356-R356</f>
        <v>41690</v>
      </c>
      <c r="T356">
        <v>236</v>
      </c>
      <c r="U356">
        <v>106</v>
      </c>
      <c r="V356">
        <v>189</v>
      </c>
      <c r="W356">
        <v>23</v>
      </c>
      <c r="X356">
        <v>41</v>
      </c>
      <c r="Y356">
        <v>130</v>
      </c>
      <c r="Z356">
        <v>725</v>
      </c>
      <c r="AA356">
        <f>Z356/P356</f>
        <v>3.0720338983050848</v>
      </c>
      <c r="AB356" s="11" t="s">
        <v>232</v>
      </c>
      <c r="AC356" t="s">
        <v>59</v>
      </c>
      <c r="AD356">
        <v>1</v>
      </c>
      <c r="AE356" t="str">
        <f>IF(AD356&gt;3, "Prefers Discount", "Discount Indifferent")</f>
        <v>Discount Indifferent</v>
      </c>
      <c r="AF356">
        <v>9</v>
      </c>
      <c r="AG356">
        <v>7</v>
      </c>
      <c r="AH356">
        <v>2</v>
      </c>
      <c r="AI356" t="str">
        <f>INDEX($AF$1:$AH$1,MATCH(MAX(AF356:AH356),AF356:AH356,0))</f>
        <v>Store_Orders</v>
      </c>
      <c r="AJ356">
        <v>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f>SUM(AK356:AO356)</f>
        <v>0</v>
      </c>
      <c r="AQ356" t="s">
        <v>67</v>
      </c>
      <c r="AR356">
        <v>0</v>
      </c>
      <c r="AS356" t="str">
        <f>IF(OR(AK356&gt;0, AL356&gt;0, AM356&gt;0, AN356&gt;0, AO356&gt;0), "Converted", "Not Converted")</f>
        <v>Not Converted</v>
      </c>
      <c r="AT356">
        <v>0</v>
      </c>
      <c r="AU356">
        <v>3</v>
      </c>
      <c r="AV356">
        <v>11</v>
      </c>
      <c r="AW356">
        <f>IF(Z356&gt;607, 4, 0)</f>
        <v>4</v>
      </c>
      <c r="AX356">
        <f>IF(AA356&gt;0.1497, 3, 0)</f>
        <v>3</v>
      </c>
      <c r="AY356">
        <f>IF(P356&gt;4031, 2, 0)</f>
        <v>0</v>
      </c>
      <c r="AZ356">
        <f>IF(H356&gt;51934.91, 1, 0)</f>
        <v>1</v>
      </c>
      <c r="BA356">
        <f>SUM(AW356:AZ356)</f>
        <v>8</v>
      </c>
      <c r="BB356" t="str">
        <f>VLOOKUP(BA356,'Standard Deviations'!$L$1:$M$11,2,TRUE)</f>
        <v>Platinum</v>
      </c>
    </row>
    <row r="357" spans="1:54">
      <c r="A357">
        <v>5136</v>
      </c>
      <c r="B357">
        <v>1973</v>
      </c>
      <c r="C357">
        <f>2024-B357</f>
        <v>51</v>
      </c>
      <c r="D357" t="str">
        <f>VLOOKUP(B357,Reference!$A$1:$B$125, 2)</f>
        <v>Gen X</v>
      </c>
      <c r="E357" t="s">
        <v>54</v>
      </c>
      <c r="F357" t="str">
        <f>IF(E357="High School", "No College", "College")</f>
        <v>College</v>
      </c>
      <c r="G357" t="s">
        <v>60</v>
      </c>
      <c r="H357">
        <v>65333</v>
      </c>
      <c r="I357">
        <v>65333</v>
      </c>
      <c r="J357" s="4" t="s">
        <v>61</v>
      </c>
      <c r="K357">
        <v>0</v>
      </c>
      <c r="L357">
        <v>1</v>
      </c>
      <c r="M357" t="str">
        <f>IF(OR(K357&gt;0, L357&gt;0), "Parent", "Not Parent")</f>
        <v>Parent</v>
      </c>
      <c r="N357" t="s">
        <v>263</v>
      </c>
      <c r="O357" s="8">
        <v>41916</v>
      </c>
      <c r="P357" s="9">
        <f>O357-N357</f>
        <v>260</v>
      </c>
      <c r="Q357">
        <v>58</v>
      </c>
      <c r="R357" s="9">
        <f>P357-Q357</f>
        <v>202</v>
      </c>
      <c r="S357" s="8">
        <f>O357-R357</f>
        <v>41714</v>
      </c>
      <c r="T357">
        <v>654</v>
      </c>
      <c r="U357">
        <v>7</v>
      </c>
      <c r="V357">
        <v>92</v>
      </c>
      <c r="W357">
        <v>0</v>
      </c>
      <c r="X357">
        <v>15</v>
      </c>
      <c r="Y357">
        <v>30</v>
      </c>
      <c r="Z357">
        <v>798</v>
      </c>
      <c r="AA357">
        <f>Z357/P357</f>
        <v>3.0692307692307694</v>
      </c>
      <c r="AB357" s="14" t="s">
        <v>232</v>
      </c>
      <c r="AC357" s="13" t="s">
        <v>63</v>
      </c>
      <c r="AD357">
        <v>7</v>
      </c>
      <c r="AE357" t="str">
        <f>IF(AD357&gt;3, "Prefers Discount", "Discount Indifferent")</f>
        <v>Prefers Discount</v>
      </c>
      <c r="AF357">
        <v>8</v>
      </c>
      <c r="AG357">
        <v>9</v>
      </c>
      <c r="AH357">
        <v>4</v>
      </c>
      <c r="AI357" t="str">
        <f>INDEX($AF$1:$AH$1,MATCH(MAX(AF357:AH357),AF357:AH357,0))</f>
        <v>Web_Orders</v>
      </c>
      <c r="AJ357">
        <v>6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f>SUM(AK357:AO357)</f>
        <v>2</v>
      </c>
      <c r="AQ357" t="str">
        <f>INDEX($AK$1:$AO$1,MATCH(MAX(AK357:AO357),AK357:AO357,0))</f>
        <v>Converted_on_Camp4</v>
      </c>
      <c r="AR357">
        <v>1</v>
      </c>
      <c r="AS357" t="str">
        <f>IF(OR(AK357&gt;0, AL357&gt;0, AM357&gt;0, AN357&gt;0, AO357&gt;0), "Converted", "Not Converted")</f>
        <v>Converted</v>
      </c>
      <c r="AT357">
        <v>0</v>
      </c>
      <c r="AU357">
        <v>3</v>
      </c>
      <c r="AV357">
        <v>11</v>
      </c>
      <c r="AW357">
        <f>IF(Z357&gt;607, 4, 0)</f>
        <v>4</v>
      </c>
      <c r="AX357">
        <f>IF(AA357&gt;0.1497, 3, 0)</f>
        <v>3</v>
      </c>
      <c r="AY357">
        <f>IF(P357&gt;4031, 2, 0)</f>
        <v>0</v>
      </c>
      <c r="AZ357">
        <f>IF(H357&gt;51934.91, 1, 0)</f>
        <v>1</v>
      </c>
      <c r="BA357">
        <f>SUM(AW357:AZ357)</f>
        <v>8</v>
      </c>
      <c r="BB357" t="str">
        <f>VLOOKUP(BA357,'Standard Deviations'!$L$1:$M$11,2,TRUE)</f>
        <v>Platinum</v>
      </c>
    </row>
    <row r="358" spans="1:54">
      <c r="A358">
        <v>2004</v>
      </c>
      <c r="B358">
        <v>1969</v>
      </c>
      <c r="C358">
        <f>2024-B358</f>
        <v>55</v>
      </c>
      <c r="D358" t="str">
        <f>VLOOKUP(B358,Reference!$A$1:$B$125, 2)</f>
        <v>Gen X</v>
      </c>
      <c r="E358" t="s">
        <v>54</v>
      </c>
      <c r="F358" t="str">
        <f>IF(E358="High School", "No College", "College")</f>
        <v>College</v>
      </c>
      <c r="G358" t="s">
        <v>60</v>
      </c>
      <c r="H358">
        <v>72679</v>
      </c>
      <c r="I358">
        <v>72679</v>
      </c>
      <c r="J358" s="4" t="s">
        <v>61</v>
      </c>
      <c r="K358">
        <v>0</v>
      </c>
      <c r="L358">
        <v>1</v>
      </c>
      <c r="M358" t="str">
        <f>IF(OR(K358&gt;0, L358&gt;0), "Parent", "Not Parent")</f>
        <v>Parent</v>
      </c>
      <c r="N358" t="s">
        <v>241</v>
      </c>
      <c r="O358" s="8">
        <v>41916</v>
      </c>
      <c r="P358" s="9">
        <f>O358-N358</f>
        <v>381</v>
      </c>
      <c r="Q358">
        <v>65</v>
      </c>
      <c r="R358" s="9">
        <f>P358-Q358</f>
        <v>316</v>
      </c>
      <c r="S358" s="8">
        <f>O358-R358</f>
        <v>41600</v>
      </c>
      <c r="T358">
        <v>619</v>
      </c>
      <c r="U358">
        <v>54</v>
      </c>
      <c r="V358">
        <v>260</v>
      </c>
      <c r="W358">
        <v>127</v>
      </c>
      <c r="X358">
        <v>54</v>
      </c>
      <c r="Y358">
        <v>54</v>
      </c>
      <c r="Z358">
        <v>1168</v>
      </c>
      <c r="AA358">
        <f>Z358/P358</f>
        <v>3.0656167979002626</v>
      </c>
      <c r="AB358" s="14" t="s">
        <v>232</v>
      </c>
      <c r="AC358" s="13" t="s">
        <v>63</v>
      </c>
      <c r="AD358">
        <v>1</v>
      </c>
      <c r="AE358" t="str">
        <f>IF(AD358&gt;3, "Prefers Discount", "Discount Indifferent")</f>
        <v>Discount Indifferent</v>
      </c>
      <c r="AF358">
        <v>5</v>
      </c>
      <c r="AG358">
        <v>4</v>
      </c>
      <c r="AH358">
        <v>7</v>
      </c>
      <c r="AI358" t="str">
        <f>INDEX($AF$1:$AH$1,MATCH(MAX(AF358:AH358),AF358:AH358,0))</f>
        <v>Catalog_Orders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f>SUM(AK358:AO358)</f>
        <v>0</v>
      </c>
      <c r="AQ358" t="s">
        <v>67</v>
      </c>
      <c r="AR358">
        <v>0</v>
      </c>
      <c r="AS358" t="str">
        <f>IF(OR(AK358&gt;0, AL358&gt;0, AM358&gt;0, AN358&gt;0, AO358&gt;0), "Converted", "Not Converted")</f>
        <v>Not Converted</v>
      </c>
      <c r="AT358">
        <v>0</v>
      </c>
      <c r="AU358">
        <v>3</v>
      </c>
      <c r="AV358">
        <v>11</v>
      </c>
      <c r="AW358">
        <f>IF(Z358&gt;607, 4, 0)</f>
        <v>4</v>
      </c>
      <c r="AX358">
        <f>IF(AA358&gt;0.1497, 3, 0)</f>
        <v>3</v>
      </c>
      <c r="AY358">
        <f>IF(P358&gt;4031, 2, 0)</f>
        <v>0</v>
      </c>
      <c r="AZ358">
        <f>IF(H358&gt;51934.91, 1, 0)</f>
        <v>1</v>
      </c>
      <c r="BA358">
        <f>SUM(AW358:AZ358)</f>
        <v>8</v>
      </c>
      <c r="BB358" t="str">
        <f>VLOOKUP(BA358,'Standard Deviations'!$L$1:$M$11,2,TRUE)</f>
        <v>Platinum</v>
      </c>
    </row>
    <row r="359" spans="1:54" hidden="1">
      <c r="A359">
        <v>7503</v>
      </c>
      <c r="B359">
        <v>1976</v>
      </c>
      <c r="C359">
        <f>2024-B359</f>
        <v>48</v>
      </c>
      <c r="D359" t="str">
        <f>VLOOKUP(B359,Reference!$A$1:$B$125, 2)</f>
        <v>Gen X</v>
      </c>
      <c r="E359" t="s">
        <v>54</v>
      </c>
      <c r="F359" t="str">
        <f>IF(E359="High School", "No College", "College")</f>
        <v>College</v>
      </c>
      <c r="G359" t="s">
        <v>60</v>
      </c>
      <c r="H359">
        <v>75825</v>
      </c>
      <c r="I359">
        <v>75825</v>
      </c>
      <c r="J359" s="4" t="s">
        <v>56</v>
      </c>
      <c r="K359">
        <v>0</v>
      </c>
      <c r="L359">
        <v>0</v>
      </c>
      <c r="M359" t="str">
        <f>IF(OR(K359&gt;0, L359&gt;0), "Parent", "Not Parent")</f>
        <v>Not Parent</v>
      </c>
      <c r="N359" t="s">
        <v>297</v>
      </c>
      <c r="O359" s="8">
        <v>41916</v>
      </c>
      <c r="P359" s="9">
        <f>O359-N359</f>
        <v>722</v>
      </c>
      <c r="Q359">
        <v>40</v>
      </c>
      <c r="R359" s="9">
        <f>P359-Q359</f>
        <v>682</v>
      </c>
      <c r="S359" s="8">
        <f>O359-R359</f>
        <v>41234</v>
      </c>
      <c r="T359">
        <v>1032</v>
      </c>
      <c r="U359">
        <v>105</v>
      </c>
      <c r="V359">
        <v>779</v>
      </c>
      <c r="W359">
        <v>137</v>
      </c>
      <c r="X359">
        <v>105</v>
      </c>
      <c r="Y359">
        <v>51</v>
      </c>
      <c r="Z359">
        <v>2209</v>
      </c>
      <c r="AA359">
        <f>Z359/P359</f>
        <v>3.0595567867036011</v>
      </c>
      <c r="AB359" s="11" t="s">
        <v>232</v>
      </c>
      <c r="AC359" t="s">
        <v>59</v>
      </c>
      <c r="AD359">
        <v>0</v>
      </c>
      <c r="AE359" t="str">
        <f>IF(AD359&gt;3, "Prefers Discount", "Discount Indifferent")</f>
        <v>Discount Indifferent</v>
      </c>
      <c r="AF359">
        <v>9</v>
      </c>
      <c r="AG359">
        <v>5</v>
      </c>
      <c r="AH359">
        <v>8</v>
      </c>
      <c r="AI359" t="str">
        <f>INDEX($AF$1:$AH$1,MATCH(MAX(AF359:AH359),AF359:AH359,0))</f>
        <v>Store_Orders</v>
      </c>
      <c r="AJ359">
        <v>4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f>SUM(AK359:AO359)</f>
        <v>1</v>
      </c>
      <c r="AQ359" t="str">
        <f>INDEX($AK$1:$AO$1,MATCH(MAX(AK359:AO359),AK359:AO359,0))</f>
        <v>Converted_on_Camp3</v>
      </c>
      <c r="AR359">
        <v>1</v>
      </c>
      <c r="AS359" t="str">
        <f>IF(OR(AK359&gt;0, AL359&gt;0, AM359&gt;0, AN359&gt;0, AO359&gt;0), "Converted", "Not Converted")</f>
        <v>Converted</v>
      </c>
      <c r="AT359">
        <v>0</v>
      </c>
      <c r="AU359">
        <v>3</v>
      </c>
      <c r="AV359">
        <v>11</v>
      </c>
      <c r="AW359">
        <f>IF(Z359&gt;607, 4, 0)</f>
        <v>4</v>
      </c>
      <c r="AX359">
        <f>IF(AA359&gt;0.1497, 3, 0)</f>
        <v>3</v>
      </c>
      <c r="AY359">
        <f>IF(P359&gt;4031, 2, 0)</f>
        <v>0</v>
      </c>
      <c r="AZ359">
        <f>IF(H359&gt;51934.91, 1, 0)</f>
        <v>1</v>
      </c>
      <c r="BA359">
        <f>SUM(AW359:AZ359)</f>
        <v>8</v>
      </c>
      <c r="BB359" t="str">
        <f>VLOOKUP(BA359,'Standard Deviations'!$L$1:$M$11,2,TRUE)</f>
        <v>Platinum</v>
      </c>
    </row>
    <row r="360" spans="1:54" hidden="1">
      <c r="A360">
        <v>7725</v>
      </c>
      <c r="B360">
        <v>1965</v>
      </c>
      <c r="C360">
        <f>2024-B360</f>
        <v>59</v>
      </c>
      <c r="D360" t="str">
        <f>VLOOKUP(B360,Reference!$A$1:$B$125, 2)</f>
        <v>Gen X</v>
      </c>
      <c r="E360" t="s">
        <v>74</v>
      </c>
      <c r="F360" t="str">
        <f>IF(E360="High School", "No College", "College")</f>
        <v>College</v>
      </c>
      <c r="G360" t="s">
        <v>55</v>
      </c>
      <c r="H360">
        <v>76800</v>
      </c>
      <c r="I360">
        <v>76800</v>
      </c>
      <c r="J360" s="4" t="s">
        <v>56</v>
      </c>
      <c r="K360">
        <v>0</v>
      </c>
      <c r="L360">
        <v>0</v>
      </c>
      <c r="M360" t="str">
        <f>IF(OR(K360&gt;0, L360&gt;0), "Parent", "Not Parent")</f>
        <v>Not Parent</v>
      </c>
      <c r="N360" t="s">
        <v>298</v>
      </c>
      <c r="O360" s="8">
        <v>41916</v>
      </c>
      <c r="P360" s="9">
        <f>O360-N360</f>
        <v>210</v>
      </c>
      <c r="Q360">
        <v>33</v>
      </c>
      <c r="R360" s="9">
        <f>P360-Q360</f>
        <v>177</v>
      </c>
      <c r="S360" s="8">
        <f>O360-R360</f>
        <v>41739</v>
      </c>
      <c r="T360">
        <v>173</v>
      </c>
      <c r="U360">
        <v>26</v>
      </c>
      <c r="V360">
        <v>255</v>
      </c>
      <c r="W360">
        <v>35</v>
      </c>
      <c r="X360">
        <v>71</v>
      </c>
      <c r="Y360">
        <v>81</v>
      </c>
      <c r="Z360">
        <v>641</v>
      </c>
      <c r="AA360">
        <f>Z360/P360</f>
        <v>3.0523809523809522</v>
      </c>
      <c r="AB360" s="11" t="s">
        <v>232</v>
      </c>
      <c r="AC360" t="s">
        <v>59</v>
      </c>
      <c r="AD360">
        <v>1</v>
      </c>
      <c r="AE360" t="str">
        <f>IF(AD360&gt;3, "Prefers Discount", "Discount Indifferent")</f>
        <v>Discount Indifferent</v>
      </c>
      <c r="AF360">
        <v>7</v>
      </c>
      <c r="AG360">
        <v>4</v>
      </c>
      <c r="AH360">
        <v>4</v>
      </c>
      <c r="AI360" t="str">
        <f>INDEX($AF$1:$AH$1,MATCH(MAX(AF360:AH360),AF360:AH360,0))</f>
        <v>Store_Orders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f>SUM(AK360:AO360)</f>
        <v>0</v>
      </c>
      <c r="AQ360" t="s">
        <v>67</v>
      </c>
      <c r="AR360">
        <v>0</v>
      </c>
      <c r="AS360" t="str">
        <f>IF(OR(AK360&gt;0, AL360&gt;0, AM360&gt;0, AN360&gt;0, AO360&gt;0), "Converted", "Not Converted")</f>
        <v>Not Converted</v>
      </c>
      <c r="AT360">
        <v>0</v>
      </c>
      <c r="AU360">
        <v>3</v>
      </c>
      <c r="AV360">
        <v>11</v>
      </c>
      <c r="AW360">
        <f>IF(Z360&gt;607, 4, 0)</f>
        <v>4</v>
      </c>
      <c r="AX360">
        <f>IF(AA360&gt;0.1497, 3, 0)</f>
        <v>3</v>
      </c>
      <c r="AY360">
        <f>IF(P360&gt;4031, 2, 0)</f>
        <v>0</v>
      </c>
      <c r="AZ360">
        <f>IF(H360&gt;51934.91, 1, 0)</f>
        <v>1</v>
      </c>
      <c r="BA360">
        <f>SUM(AW360:AZ360)</f>
        <v>8</v>
      </c>
      <c r="BB360" t="str">
        <f>VLOOKUP(BA360,'Standard Deviations'!$L$1:$M$11,2,TRUE)</f>
        <v>Platinum</v>
      </c>
    </row>
    <row r="361" spans="1:54" hidden="1">
      <c r="A361">
        <v>9504</v>
      </c>
      <c r="B361">
        <v>1949</v>
      </c>
      <c r="C361">
        <f>2024-B361</f>
        <v>75</v>
      </c>
      <c r="D361" t="str">
        <f>VLOOKUP(B361,Reference!$A$1:$B$125, 2)</f>
        <v>Boomers</v>
      </c>
      <c r="E361" t="s">
        <v>64</v>
      </c>
      <c r="F361" t="str">
        <f>IF(E361="High School", "No College", "College")</f>
        <v>College</v>
      </c>
      <c r="G361" t="s">
        <v>55</v>
      </c>
      <c r="H361">
        <v>81698</v>
      </c>
      <c r="I361">
        <v>81698</v>
      </c>
      <c r="J361" s="4" t="s">
        <v>56</v>
      </c>
      <c r="K361">
        <v>0</v>
      </c>
      <c r="L361">
        <v>0</v>
      </c>
      <c r="M361" t="str">
        <f>IF(OR(K361&gt;0, L361&gt;0), "Parent", "Not Parent")</f>
        <v>Not Parent</v>
      </c>
      <c r="N361" t="s">
        <v>250</v>
      </c>
      <c r="O361" s="8">
        <v>41916</v>
      </c>
      <c r="P361" s="9">
        <f>O361-N361</f>
        <v>332</v>
      </c>
      <c r="Q361">
        <v>4</v>
      </c>
      <c r="R361" s="9">
        <f>P361-Q361</f>
        <v>328</v>
      </c>
      <c r="S361" s="8">
        <f>O361-R361</f>
        <v>41588</v>
      </c>
      <c r="T361">
        <v>179</v>
      </c>
      <c r="U361">
        <v>28</v>
      </c>
      <c r="V361">
        <v>520</v>
      </c>
      <c r="W361">
        <v>111</v>
      </c>
      <c r="X361">
        <v>123</v>
      </c>
      <c r="Y361">
        <v>47</v>
      </c>
      <c r="Z361">
        <v>1008</v>
      </c>
      <c r="AA361">
        <f>Z361/P361</f>
        <v>3.036144578313253</v>
      </c>
      <c r="AB361" s="11" t="s">
        <v>232</v>
      </c>
      <c r="AC361" t="s">
        <v>59</v>
      </c>
      <c r="AD361">
        <v>1</v>
      </c>
      <c r="AE361" t="str">
        <f>IF(AD361&gt;3, "Prefers Discount", "Discount Indifferent")</f>
        <v>Discount Indifferent</v>
      </c>
      <c r="AF361">
        <v>13</v>
      </c>
      <c r="AG361">
        <v>3</v>
      </c>
      <c r="AH361">
        <v>8</v>
      </c>
      <c r="AI361" t="str">
        <f>INDEX($AF$1:$AH$1,MATCH(MAX(AF361:AH361),AF361:AH361,0))</f>
        <v>Store_Orders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f>SUM(AK361:AO361)</f>
        <v>0</v>
      </c>
      <c r="AQ361" t="s">
        <v>67</v>
      </c>
      <c r="AR361">
        <v>1</v>
      </c>
      <c r="AS361" t="str">
        <f>IF(OR(AK361&gt;0, AL361&gt;0, AM361&gt;0, AN361&gt;0, AO361&gt;0), "Converted", "Not Converted")</f>
        <v>Not Converted</v>
      </c>
      <c r="AT361">
        <v>0</v>
      </c>
      <c r="AU361">
        <v>3</v>
      </c>
      <c r="AV361">
        <v>11</v>
      </c>
      <c r="AW361">
        <f>IF(Z361&gt;607, 4, 0)</f>
        <v>4</v>
      </c>
      <c r="AX361">
        <f>IF(AA361&gt;0.1497, 3, 0)</f>
        <v>3</v>
      </c>
      <c r="AY361">
        <f>IF(P361&gt;4031, 2, 0)</f>
        <v>0</v>
      </c>
      <c r="AZ361">
        <f>IF(H361&gt;51934.91, 1, 0)</f>
        <v>1</v>
      </c>
      <c r="BA361">
        <f>SUM(AW361:AZ361)</f>
        <v>8</v>
      </c>
      <c r="BB361" t="str">
        <f>VLOOKUP(BA361,'Standard Deviations'!$L$1:$M$11,2,TRUE)</f>
        <v>Platinum</v>
      </c>
    </row>
    <row r="362" spans="1:54">
      <c r="A362">
        <v>9743</v>
      </c>
      <c r="B362">
        <v>1955</v>
      </c>
      <c r="C362">
        <f>2024-B362</f>
        <v>69</v>
      </c>
      <c r="D362" t="str">
        <f>VLOOKUP(B362,Reference!$A$1:$B$125, 2)</f>
        <v>Boomers</v>
      </c>
      <c r="E362" t="s">
        <v>54</v>
      </c>
      <c r="F362" t="str">
        <f>IF(E362="High School", "No College", "College")</f>
        <v>College</v>
      </c>
      <c r="G362" t="s">
        <v>55</v>
      </c>
      <c r="H362">
        <v>76998</v>
      </c>
      <c r="I362">
        <v>76998</v>
      </c>
      <c r="J362" s="4" t="s">
        <v>56</v>
      </c>
      <c r="K362">
        <v>0</v>
      </c>
      <c r="L362">
        <v>1</v>
      </c>
      <c r="M362" t="str">
        <f>IF(OR(K362&gt;0, L362&gt;0), "Parent", "Not Parent")</f>
        <v>Parent</v>
      </c>
      <c r="N362" t="s">
        <v>267</v>
      </c>
      <c r="O362" s="8">
        <v>41916</v>
      </c>
      <c r="P362" s="9">
        <f>O362-N362</f>
        <v>631</v>
      </c>
      <c r="Q362">
        <v>85</v>
      </c>
      <c r="R362" s="9">
        <f>P362-Q362</f>
        <v>546</v>
      </c>
      <c r="S362" s="8">
        <f>O362-R362</f>
        <v>41370</v>
      </c>
      <c r="T362">
        <v>1449</v>
      </c>
      <c r="U362">
        <v>89</v>
      </c>
      <c r="V362">
        <v>161</v>
      </c>
      <c r="W362">
        <v>69</v>
      </c>
      <c r="X362">
        <v>35</v>
      </c>
      <c r="Y362">
        <v>107</v>
      </c>
      <c r="Z362">
        <v>1910</v>
      </c>
      <c r="AA362">
        <f>Z362/P362</f>
        <v>3.0269413629160065</v>
      </c>
      <c r="AB362" s="14" t="s">
        <v>232</v>
      </c>
      <c r="AC362" s="13" t="s">
        <v>63</v>
      </c>
      <c r="AD362">
        <v>2</v>
      </c>
      <c r="AE362" t="str">
        <f>IF(AD362&gt;3, "Prefers Discount", "Discount Indifferent")</f>
        <v>Discount Indifferent</v>
      </c>
      <c r="AF362">
        <v>8</v>
      </c>
      <c r="AG362">
        <v>11</v>
      </c>
      <c r="AH362">
        <v>8</v>
      </c>
      <c r="AI362" t="str">
        <f>INDEX($AF$1:$AH$1,MATCH(MAX(AF362:AH362),AF362:AH362,0))</f>
        <v>Web_Orders</v>
      </c>
      <c r="AJ362">
        <v>6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f>SUM(AK362:AO362)</f>
        <v>1</v>
      </c>
      <c r="AQ362" t="str">
        <f>INDEX($AK$1:$AO$1,MATCH(MAX(AK362:AO362),AK362:AO362,0))</f>
        <v>Converted_on_Camp5</v>
      </c>
      <c r="AR362">
        <v>1</v>
      </c>
      <c r="AS362" t="str">
        <f>IF(OR(AK362&gt;0, AL362&gt;0, AM362&gt;0, AN362&gt;0, AO362&gt;0), "Converted", "Not Converted")</f>
        <v>Converted</v>
      </c>
      <c r="AT362">
        <v>0</v>
      </c>
      <c r="AU362">
        <v>3</v>
      </c>
      <c r="AV362">
        <v>11</v>
      </c>
      <c r="AW362">
        <f>IF(Z362&gt;607, 4, 0)</f>
        <v>4</v>
      </c>
      <c r="AX362">
        <f>IF(AA362&gt;0.1497, 3, 0)</f>
        <v>3</v>
      </c>
      <c r="AY362">
        <f>IF(P362&gt;4031, 2, 0)</f>
        <v>0</v>
      </c>
      <c r="AZ362">
        <f>IF(H362&gt;51934.91, 1, 0)</f>
        <v>1</v>
      </c>
      <c r="BA362">
        <f>SUM(AW362:AZ362)</f>
        <v>8</v>
      </c>
      <c r="BB362" t="str">
        <f>VLOOKUP(BA362,'Standard Deviations'!$L$1:$M$11,2,TRUE)</f>
        <v>Platinum</v>
      </c>
    </row>
    <row r="363" spans="1:54" hidden="1">
      <c r="A363">
        <v>2471</v>
      </c>
      <c r="B363">
        <v>1965</v>
      </c>
      <c r="C363">
        <f>2024-B363</f>
        <v>59</v>
      </c>
      <c r="D363" t="str">
        <f>VLOOKUP(B363,Reference!$A$1:$B$125, 2)</f>
        <v>Gen X</v>
      </c>
      <c r="E363" t="s">
        <v>54</v>
      </c>
      <c r="F363" t="str">
        <f>IF(E363="High School", "No College", "College")</f>
        <v>College</v>
      </c>
      <c r="G363" t="s">
        <v>55</v>
      </c>
      <c r="H363">
        <v>61482</v>
      </c>
      <c r="I363">
        <v>61482</v>
      </c>
      <c r="J363" s="4" t="s">
        <v>61</v>
      </c>
      <c r="K363">
        <v>0</v>
      </c>
      <c r="L363">
        <v>0</v>
      </c>
      <c r="M363" t="str">
        <f>IF(OR(K363&gt;0, L363&gt;0), "Parent", "Not Parent")</f>
        <v>Not Parent</v>
      </c>
      <c r="N363" t="s">
        <v>77</v>
      </c>
      <c r="O363" s="8">
        <v>41916</v>
      </c>
      <c r="P363" s="9">
        <f>O363-N363</f>
        <v>99</v>
      </c>
      <c r="Q363">
        <v>39</v>
      </c>
      <c r="R363" s="9">
        <f>P363-Q363</f>
        <v>60</v>
      </c>
      <c r="S363" s="8">
        <f>O363-R363</f>
        <v>41856</v>
      </c>
      <c r="T363">
        <v>48</v>
      </c>
      <c r="U363">
        <v>58</v>
      </c>
      <c r="V363">
        <v>68</v>
      </c>
      <c r="W363">
        <v>16</v>
      </c>
      <c r="X363">
        <v>66</v>
      </c>
      <c r="Y363">
        <v>43</v>
      </c>
      <c r="Z363">
        <v>299</v>
      </c>
      <c r="AA363">
        <f>Z363/P363</f>
        <v>3.0202020202020203</v>
      </c>
      <c r="AB363" s="11" t="s">
        <v>232</v>
      </c>
      <c r="AC363" t="s">
        <v>59</v>
      </c>
      <c r="AD363">
        <v>1</v>
      </c>
      <c r="AE363" t="str">
        <f>IF(AD363&gt;3, "Prefers Discount", "Discount Indifferent")</f>
        <v>Discount Indifferent</v>
      </c>
      <c r="AF363">
        <v>6</v>
      </c>
      <c r="AG363">
        <v>3</v>
      </c>
      <c r="AH363">
        <v>2</v>
      </c>
      <c r="AI363" t="str">
        <f>INDEX($AF$1:$AH$1,MATCH(MAX(AF363:AH363),AF363:AH363,0))</f>
        <v>Store_Orders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f>SUM(AK363:AO363)</f>
        <v>0</v>
      </c>
      <c r="AQ363" t="s">
        <v>67</v>
      </c>
      <c r="AR363">
        <v>0</v>
      </c>
      <c r="AS363" t="str">
        <f>IF(OR(AK363&gt;0, AL363&gt;0, AM363&gt;0, AN363&gt;0, AO363&gt;0), "Converted", "Not Converted")</f>
        <v>Not Converted</v>
      </c>
      <c r="AT363">
        <v>0</v>
      </c>
      <c r="AU363">
        <v>3</v>
      </c>
      <c r="AV363">
        <v>11</v>
      </c>
      <c r="AW363">
        <f>IF(Z363&gt;607, 4, 0)</f>
        <v>0</v>
      </c>
      <c r="AX363">
        <f>IF(AA363&gt;0.1497, 3, 0)</f>
        <v>3</v>
      </c>
      <c r="AY363">
        <f>IF(P363&gt;4031, 2, 0)</f>
        <v>0</v>
      </c>
      <c r="AZ363">
        <f>IF(H363&gt;51934.91, 1, 0)</f>
        <v>1</v>
      </c>
      <c r="BA363">
        <f>SUM(AW363:AZ363)</f>
        <v>4</v>
      </c>
      <c r="BB363" t="str">
        <f>VLOOKUP(BA363,'Standard Deviations'!$L$1:$M$11,2,TRUE)</f>
        <v>Silver</v>
      </c>
    </row>
    <row r="364" spans="1:54" hidden="1">
      <c r="A364">
        <v>9185</v>
      </c>
      <c r="B364">
        <v>1966</v>
      </c>
      <c r="C364">
        <f>2024-B364</f>
        <v>58</v>
      </c>
      <c r="D364" t="str">
        <f>VLOOKUP(B364,Reference!$A$1:$B$125, 2)</f>
        <v>Gen X</v>
      </c>
      <c r="E364" t="s">
        <v>68</v>
      </c>
      <c r="F364" t="str">
        <f>IF(E364="High School", "No College", "College")</f>
        <v>College</v>
      </c>
      <c r="G364" t="s">
        <v>60</v>
      </c>
      <c r="H364">
        <v>69759</v>
      </c>
      <c r="I364">
        <v>69759</v>
      </c>
      <c r="J364" s="4" t="s">
        <v>61</v>
      </c>
      <c r="K364">
        <v>0</v>
      </c>
      <c r="L364">
        <v>0</v>
      </c>
      <c r="M364" t="str">
        <f>IF(OR(K364&gt;0, L364&gt;0), "Parent", "Not Parent")</f>
        <v>Not Parent</v>
      </c>
      <c r="N364" t="s">
        <v>144</v>
      </c>
      <c r="O364" s="8">
        <v>41916</v>
      </c>
      <c r="P364" s="9">
        <f>O364-N364</f>
        <v>341</v>
      </c>
      <c r="Q364">
        <v>38</v>
      </c>
      <c r="R364" s="9">
        <f>P364-Q364</f>
        <v>303</v>
      </c>
      <c r="S364" s="8">
        <f>O364-R364</f>
        <v>41613</v>
      </c>
      <c r="T364">
        <v>452</v>
      </c>
      <c r="U364">
        <v>20</v>
      </c>
      <c r="V364">
        <v>514</v>
      </c>
      <c r="W364">
        <v>13</v>
      </c>
      <c r="X364">
        <v>30</v>
      </c>
      <c r="Y364">
        <v>0</v>
      </c>
      <c r="Z364">
        <v>1029</v>
      </c>
      <c r="AA364">
        <f>Z364/P364</f>
        <v>3.0175953079178885</v>
      </c>
      <c r="AB364" s="11" t="s">
        <v>232</v>
      </c>
      <c r="AC364" t="s">
        <v>59</v>
      </c>
      <c r="AD364">
        <v>3</v>
      </c>
      <c r="AE364" t="str">
        <f>IF(AD364&gt;3, "Prefers Discount", "Discount Indifferent")</f>
        <v>Discount Indifferent</v>
      </c>
      <c r="AF364">
        <v>5</v>
      </c>
      <c r="AG364">
        <v>4</v>
      </c>
      <c r="AH364">
        <v>6</v>
      </c>
      <c r="AI364" t="str">
        <f>INDEX($AF$1:$AH$1,MATCH(MAX(AF364:AH364),AF364:AH364,0))</f>
        <v>Catalog_Orders</v>
      </c>
      <c r="AJ364">
        <v>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f>SUM(AK364:AO364)</f>
        <v>0</v>
      </c>
      <c r="AQ364" t="s">
        <v>67</v>
      </c>
      <c r="AR364">
        <v>1</v>
      </c>
      <c r="AS364" t="str">
        <f>IF(OR(AK364&gt;0, AL364&gt;0, AM364&gt;0, AN364&gt;0, AO364&gt;0), "Converted", "Not Converted")</f>
        <v>Not Converted</v>
      </c>
      <c r="AT364">
        <v>0</v>
      </c>
      <c r="AU364">
        <v>3</v>
      </c>
      <c r="AV364">
        <v>11</v>
      </c>
      <c r="AW364">
        <f>IF(Z364&gt;607, 4, 0)</f>
        <v>4</v>
      </c>
      <c r="AX364">
        <f>IF(AA364&gt;0.1497, 3, 0)</f>
        <v>3</v>
      </c>
      <c r="AY364">
        <f>IF(P364&gt;4031, 2, 0)</f>
        <v>0</v>
      </c>
      <c r="AZ364">
        <f>IF(H364&gt;51934.91, 1, 0)</f>
        <v>1</v>
      </c>
      <c r="BA364">
        <f>SUM(AW364:AZ364)</f>
        <v>8</v>
      </c>
      <c r="BB364" t="str">
        <f>VLOOKUP(BA364,'Standard Deviations'!$L$1:$M$11,2,TRUE)</f>
        <v>Platinum</v>
      </c>
    </row>
    <row r="365" spans="1:54" hidden="1">
      <c r="A365">
        <v>3667</v>
      </c>
      <c r="B365">
        <v>1969</v>
      </c>
      <c r="C365">
        <f>2024-B365</f>
        <v>55</v>
      </c>
      <c r="D365" t="str">
        <f>VLOOKUP(B365,Reference!$A$1:$B$125, 2)</f>
        <v>Gen X</v>
      </c>
      <c r="E365" t="s">
        <v>54</v>
      </c>
      <c r="F365" t="str">
        <f>IF(E365="High School", "No College", "College")</f>
        <v>College</v>
      </c>
      <c r="G365" t="s">
        <v>55</v>
      </c>
      <c r="H365">
        <v>80952</v>
      </c>
      <c r="I365">
        <v>80952</v>
      </c>
      <c r="J365" s="4" t="s">
        <v>56</v>
      </c>
      <c r="K365">
        <v>0</v>
      </c>
      <c r="L365">
        <v>0</v>
      </c>
      <c r="M365" t="str">
        <f>IF(OR(K365&gt;0, L365&gt;0), "Parent", "Not Parent")</f>
        <v>Not Parent</v>
      </c>
      <c r="N365" t="s">
        <v>299</v>
      </c>
      <c r="O365" s="8">
        <v>41916</v>
      </c>
      <c r="P365" s="9">
        <f>O365-N365</f>
        <v>583</v>
      </c>
      <c r="Q365">
        <v>20</v>
      </c>
      <c r="R365" s="9">
        <f>P365-Q365</f>
        <v>563</v>
      </c>
      <c r="S365" s="8">
        <f>O365-R365</f>
        <v>41353</v>
      </c>
      <c r="T365">
        <v>778</v>
      </c>
      <c r="U365">
        <v>178</v>
      </c>
      <c r="V365">
        <v>689</v>
      </c>
      <c r="W365">
        <v>41</v>
      </c>
      <c r="X365">
        <v>27</v>
      </c>
      <c r="Y365">
        <v>44</v>
      </c>
      <c r="Z365">
        <v>1757</v>
      </c>
      <c r="AA365">
        <f>Z365/P365</f>
        <v>3.0137221269296739</v>
      </c>
      <c r="AB365" s="11" t="s">
        <v>232</v>
      </c>
      <c r="AC365" t="s">
        <v>59</v>
      </c>
      <c r="AD365">
        <v>1</v>
      </c>
      <c r="AE365" t="str">
        <f>IF(AD365&gt;3, "Prefers Discount", "Discount Indifferent")</f>
        <v>Discount Indifferent</v>
      </c>
      <c r="AF365">
        <v>11</v>
      </c>
      <c r="AG365">
        <v>8</v>
      </c>
      <c r="AH365">
        <v>5</v>
      </c>
      <c r="AI365" t="str">
        <f>INDEX($AF$1:$AH$1,MATCH(MAX(AF365:AH365),AF365:AH365,0))</f>
        <v>Store_Orders</v>
      </c>
      <c r="AJ365">
        <v>8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f>SUM(AK365:AO365)</f>
        <v>3</v>
      </c>
      <c r="AQ365" t="str">
        <f>INDEX($AK$1:$AO$1,MATCH(MAX(AK365:AO365),AK365:AO365,0))</f>
        <v>Converted_on_Camp1</v>
      </c>
      <c r="AR365">
        <v>1</v>
      </c>
      <c r="AS365" t="str">
        <f>IF(OR(AK365&gt;0, AL365&gt;0, AM365&gt;0, AN365&gt;0, AO365&gt;0), "Converted", "Not Converted")</f>
        <v>Converted</v>
      </c>
      <c r="AT365">
        <v>0</v>
      </c>
      <c r="AU365">
        <v>3</v>
      </c>
      <c r="AV365">
        <v>11</v>
      </c>
      <c r="AW365">
        <f>IF(Z365&gt;607, 4, 0)</f>
        <v>4</v>
      </c>
      <c r="AX365">
        <f>IF(AA365&gt;0.1497, 3, 0)</f>
        <v>3</v>
      </c>
      <c r="AY365">
        <f>IF(P365&gt;4031, 2, 0)</f>
        <v>0</v>
      </c>
      <c r="AZ365">
        <f>IF(H365&gt;51934.91, 1, 0)</f>
        <v>1</v>
      </c>
      <c r="BA365">
        <f>SUM(AW365:AZ365)</f>
        <v>8</v>
      </c>
      <c r="BB365" t="str">
        <f>VLOOKUP(BA365,'Standard Deviations'!$L$1:$M$11,2,TRUE)</f>
        <v>Platinum</v>
      </c>
    </row>
    <row r="366" spans="1:54">
      <c r="A366">
        <v>7972</v>
      </c>
      <c r="B366">
        <v>1955</v>
      </c>
      <c r="C366">
        <f>2024-B366</f>
        <v>69</v>
      </c>
      <c r="D366" t="str">
        <f>VLOOKUP(B366,Reference!$A$1:$B$125, 2)</f>
        <v>Boomers</v>
      </c>
      <c r="E366" t="s">
        <v>54</v>
      </c>
      <c r="F366" t="str">
        <f>IF(E366="High School", "No College", "College")</f>
        <v>College</v>
      </c>
      <c r="G366" t="s">
        <v>60</v>
      </c>
      <c r="H366">
        <v>72906</v>
      </c>
      <c r="I366">
        <v>72906</v>
      </c>
      <c r="J366" s="4" t="s">
        <v>61</v>
      </c>
      <c r="K366">
        <v>0</v>
      </c>
      <c r="L366">
        <v>0</v>
      </c>
      <c r="M366" t="str">
        <f>IF(OR(K366&gt;0, L366&gt;0), "Parent", "Not Parent")</f>
        <v>Not Parent</v>
      </c>
      <c r="N366" t="s">
        <v>201</v>
      </c>
      <c r="O366" s="8">
        <v>41916</v>
      </c>
      <c r="P366" s="9">
        <f>O366-N366</f>
        <v>382</v>
      </c>
      <c r="Q366">
        <v>79</v>
      </c>
      <c r="R366" s="9">
        <f>P366-Q366</f>
        <v>303</v>
      </c>
      <c r="S366" s="8">
        <f>O366-R366</f>
        <v>41613</v>
      </c>
      <c r="T366">
        <v>400</v>
      </c>
      <c r="U366">
        <v>32</v>
      </c>
      <c r="V366">
        <v>519</v>
      </c>
      <c r="W366">
        <v>71</v>
      </c>
      <c r="X366">
        <v>75</v>
      </c>
      <c r="Y366">
        <v>54</v>
      </c>
      <c r="Z366">
        <v>1151</v>
      </c>
      <c r="AA366">
        <f>Z366/P366</f>
        <v>3.0130890052356021</v>
      </c>
      <c r="AB366" s="14" t="s">
        <v>232</v>
      </c>
      <c r="AC366" s="13" t="s">
        <v>63</v>
      </c>
      <c r="AD366">
        <v>1</v>
      </c>
      <c r="AE366" t="str">
        <f>IF(AD366&gt;3, "Prefers Discount", "Discount Indifferent")</f>
        <v>Discount Indifferent</v>
      </c>
      <c r="AF366">
        <v>9</v>
      </c>
      <c r="AG366">
        <v>3</v>
      </c>
      <c r="AH366">
        <v>4</v>
      </c>
      <c r="AI366" t="str">
        <f>INDEX($AF$1:$AH$1,MATCH(MAX(AF366:AH366),AF366:AH366,0))</f>
        <v>Store_Orders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f>SUM(AK366:AO366)</f>
        <v>0</v>
      </c>
      <c r="AQ366" t="s">
        <v>67</v>
      </c>
      <c r="AR366">
        <v>0</v>
      </c>
      <c r="AS366" t="str">
        <f>IF(OR(AK366&gt;0, AL366&gt;0, AM366&gt;0, AN366&gt;0, AO366&gt;0), "Converted", "Not Converted")</f>
        <v>Not Converted</v>
      </c>
      <c r="AT366">
        <v>0</v>
      </c>
      <c r="AU366">
        <v>3</v>
      </c>
      <c r="AV366">
        <v>11</v>
      </c>
      <c r="AW366">
        <f>IF(Z366&gt;607, 4, 0)</f>
        <v>4</v>
      </c>
      <c r="AX366">
        <f>IF(AA366&gt;0.1497, 3, 0)</f>
        <v>3</v>
      </c>
      <c r="AY366">
        <f>IF(P366&gt;4031, 2, 0)</f>
        <v>0</v>
      </c>
      <c r="AZ366">
        <f>IF(H366&gt;51934.91, 1, 0)</f>
        <v>1</v>
      </c>
      <c r="BA366">
        <f>SUM(AW366:AZ366)</f>
        <v>8</v>
      </c>
      <c r="BB366" t="str">
        <f>VLOOKUP(BA366,'Standard Deviations'!$L$1:$M$11,2,TRUE)</f>
        <v>Platinum</v>
      </c>
    </row>
    <row r="367" spans="1:54">
      <c r="A367">
        <v>10057</v>
      </c>
      <c r="B367">
        <v>1951</v>
      </c>
      <c r="C367">
        <f>2024-B367</f>
        <v>73</v>
      </c>
      <c r="D367" t="str">
        <f>VLOOKUP(B367,Reference!$A$1:$B$125, 2)</f>
        <v>Boomers</v>
      </c>
      <c r="E367" t="s">
        <v>54</v>
      </c>
      <c r="F367" t="str">
        <f>IF(E367="High School", "No College", "College")</f>
        <v>College</v>
      </c>
      <c r="G367" t="s">
        <v>60</v>
      </c>
      <c r="H367">
        <v>72282</v>
      </c>
      <c r="I367">
        <v>72282</v>
      </c>
      <c r="J367" s="4" t="s">
        <v>61</v>
      </c>
      <c r="K367">
        <v>0</v>
      </c>
      <c r="L367">
        <v>0</v>
      </c>
      <c r="M367" t="str">
        <f>IF(OR(K367&gt;0, L367&gt;0), "Parent", "Not Parent")</f>
        <v>Not Parent</v>
      </c>
      <c r="N367" t="s">
        <v>300</v>
      </c>
      <c r="O367" s="8">
        <v>41916</v>
      </c>
      <c r="P367" s="9">
        <f>O367-N367</f>
        <v>442</v>
      </c>
      <c r="Q367">
        <v>70</v>
      </c>
      <c r="R367" s="9">
        <f>P367-Q367</f>
        <v>372</v>
      </c>
      <c r="S367" s="8">
        <f>O367-R367</f>
        <v>41544</v>
      </c>
      <c r="T367">
        <v>503</v>
      </c>
      <c r="U367">
        <v>27</v>
      </c>
      <c r="V367">
        <v>419</v>
      </c>
      <c r="W367">
        <v>90</v>
      </c>
      <c r="X367">
        <v>139</v>
      </c>
      <c r="Y367">
        <v>153</v>
      </c>
      <c r="Z367">
        <v>1331</v>
      </c>
      <c r="AA367">
        <f>Z367/P367</f>
        <v>3.0113122171945701</v>
      </c>
      <c r="AB367" s="14" t="s">
        <v>232</v>
      </c>
      <c r="AC367" s="13" t="s">
        <v>63</v>
      </c>
      <c r="AD367">
        <v>1</v>
      </c>
      <c r="AE367" t="str">
        <f>IF(AD367&gt;3, "Prefers Discount", "Discount Indifferent")</f>
        <v>Discount Indifferent</v>
      </c>
      <c r="AF367">
        <v>9</v>
      </c>
      <c r="AG367">
        <v>5</v>
      </c>
      <c r="AH367">
        <v>7</v>
      </c>
      <c r="AI367" t="str">
        <f>INDEX($AF$1:$AH$1,MATCH(MAX(AF367:AH367),AF367:AH367,0))</f>
        <v>Store_Orders</v>
      </c>
      <c r="AJ367">
        <v>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f>SUM(AK367:AO367)</f>
        <v>0</v>
      </c>
      <c r="AQ367" t="s">
        <v>67</v>
      </c>
      <c r="AR367">
        <v>1</v>
      </c>
      <c r="AS367" t="str">
        <f>IF(OR(AK367&gt;0, AL367&gt;0, AM367&gt;0, AN367&gt;0, AO367&gt;0), "Converted", "Not Converted")</f>
        <v>Not Converted</v>
      </c>
      <c r="AT367">
        <v>0</v>
      </c>
      <c r="AU367">
        <v>3</v>
      </c>
      <c r="AV367">
        <v>11</v>
      </c>
      <c r="AW367">
        <f>IF(Z367&gt;607, 4, 0)</f>
        <v>4</v>
      </c>
      <c r="AX367">
        <f>IF(AA367&gt;0.1497, 3, 0)</f>
        <v>3</v>
      </c>
      <c r="AY367">
        <f>IF(P367&gt;4031, 2, 0)</f>
        <v>0</v>
      </c>
      <c r="AZ367">
        <f>IF(H367&gt;51934.91, 1, 0)</f>
        <v>1</v>
      </c>
      <c r="BA367">
        <f>SUM(AW367:AZ367)</f>
        <v>8</v>
      </c>
      <c r="BB367" t="str">
        <f>VLOOKUP(BA367,'Standard Deviations'!$L$1:$M$11,2,TRUE)</f>
        <v>Platinum</v>
      </c>
    </row>
    <row r="368" spans="1:54">
      <c r="A368">
        <v>2730</v>
      </c>
      <c r="B368">
        <v>1955</v>
      </c>
      <c r="C368">
        <f>2024-B368</f>
        <v>69</v>
      </c>
      <c r="D368" t="str">
        <f>VLOOKUP(B368,Reference!$A$1:$B$125, 2)</f>
        <v>Boomers</v>
      </c>
      <c r="E368" t="s">
        <v>54</v>
      </c>
      <c r="F368" t="str">
        <f>IF(E368="High School", "No College", "College")</f>
        <v>College</v>
      </c>
      <c r="G368" t="s">
        <v>60</v>
      </c>
      <c r="H368">
        <v>80317</v>
      </c>
      <c r="I368">
        <v>80317</v>
      </c>
      <c r="J368" s="4" t="s">
        <v>56</v>
      </c>
      <c r="K368">
        <v>0</v>
      </c>
      <c r="L368">
        <v>0</v>
      </c>
      <c r="M368" t="str">
        <f>IF(OR(K368&gt;0, L368&gt;0), "Parent", "Not Parent")</f>
        <v>Not Parent</v>
      </c>
      <c r="N368" t="s">
        <v>301</v>
      </c>
      <c r="O368" s="8">
        <v>41916</v>
      </c>
      <c r="P368" s="9">
        <f>O368-N368</f>
        <v>410</v>
      </c>
      <c r="Q368">
        <v>64</v>
      </c>
      <c r="R368" s="9">
        <f>P368-Q368</f>
        <v>346</v>
      </c>
      <c r="S368" s="8">
        <f>O368-R368</f>
        <v>41570</v>
      </c>
      <c r="T368">
        <v>536</v>
      </c>
      <c r="U368">
        <v>11</v>
      </c>
      <c r="V368">
        <v>387</v>
      </c>
      <c r="W368">
        <v>149</v>
      </c>
      <c r="X368">
        <v>91</v>
      </c>
      <c r="Y368">
        <v>57</v>
      </c>
      <c r="Z368">
        <v>1231</v>
      </c>
      <c r="AA368">
        <f>Z368/P368</f>
        <v>3.0024390243902439</v>
      </c>
      <c r="AB368" s="14" t="s">
        <v>232</v>
      </c>
      <c r="AC368" s="13" t="s">
        <v>63</v>
      </c>
      <c r="AD368">
        <v>1</v>
      </c>
      <c r="AE368" t="str">
        <f>IF(AD368&gt;3, "Prefers Discount", "Discount Indifferent")</f>
        <v>Discount Indifferent</v>
      </c>
      <c r="AF368">
        <v>10</v>
      </c>
      <c r="AG368">
        <v>3</v>
      </c>
      <c r="AH368">
        <v>4</v>
      </c>
      <c r="AI368" t="str">
        <f>INDEX($AF$1:$AH$1,MATCH(MAX(AF368:AH368),AF368:AH368,0))</f>
        <v>Store_Orders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f>SUM(AK368:AO368)</f>
        <v>0</v>
      </c>
      <c r="AQ368" t="s">
        <v>67</v>
      </c>
      <c r="AR368">
        <v>0</v>
      </c>
      <c r="AS368" t="str">
        <f>IF(OR(AK368&gt;0, AL368&gt;0, AM368&gt;0, AN368&gt;0, AO368&gt;0), "Converted", "Not Converted")</f>
        <v>Not Converted</v>
      </c>
      <c r="AT368">
        <v>0</v>
      </c>
      <c r="AU368">
        <v>3</v>
      </c>
      <c r="AV368">
        <v>11</v>
      </c>
      <c r="AW368">
        <f>IF(Z368&gt;607, 4, 0)</f>
        <v>4</v>
      </c>
      <c r="AX368">
        <f>IF(AA368&gt;0.1497, 3, 0)</f>
        <v>3</v>
      </c>
      <c r="AY368">
        <f>IF(P368&gt;4031, 2, 0)</f>
        <v>0</v>
      </c>
      <c r="AZ368">
        <f>IF(H368&gt;51934.91, 1, 0)</f>
        <v>1</v>
      </c>
      <c r="BA368">
        <f>SUM(AW368:AZ368)</f>
        <v>8</v>
      </c>
      <c r="BB368" t="str">
        <f>VLOOKUP(BA368,'Standard Deviations'!$L$1:$M$11,2,TRUE)</f>
        <v>Platinum</v>
      </c>
    </row>
    <row r="369" spans="1:54">
      <c r="A369">
        <v>3336</v>
      </c>
      <c r="B369">
        <v>1948</v>
      </c>
      <c r="C369">
        <f>2024-B369</f>
        <v>76</v>
      </c>
      <c r="D369" t="str">
        <f>VLOOKUP(B369,Reference!$A$1:$B$125, 2)</f>
        <v>Boomers</v>
      </c>
      <c r="E369" t="s">
        <v>68</v>
      </c>
      <c r="F369" t="str">
        <f>IF(E369="High School", "No College", "College")</f>
        <v>College</v>
      </c>
      <c r="G369" t="s">
        <v>65</v>
      </c>
      <c r="H369">
        <v>66375</v>
      </c>
      <c r="I369">
        <v>66375</v>
      </c>
      <c r="J369" s="4" t="s">
        <v>61</v>
      </c>
      <c r="K369">
        <v>0</v>
      </c>
      <c r="L369">
        <v>1</v>
      </c>
      <c r="M369" t="str">
        <f>IF(OR(K369&gt;0, L369&gt;0), "Parent", "Not Parent")</f>
        <v>Parent</v>
      </c>
      <c r="N369" t="s">
        <v>191</v>
      </c>
      <c r="O369" s="8">
        <v>41916</v>
      </c>
      <c r="P369" s="9">
        <f>O369-N369</f>
        <v>317</v>
      </c>
      <c r="Q369">
        <v>96</v>
      </c>
      <c r="R369" s="9">
        <f>P369-Q369</f>
        <v>221</v>
      </c>
      <c r="S369" s="8">
        <f>O369-R369</f>
        <v>41695</v>
      </c>
      <c r="T369">
        <v>712</v>
      </c>
      <c r="U369">
        <v>0</v>
      </c>
      <c r="V369">
        <v>45</v>
      </c>
      <c r="W369">
        <v>0</v>
      </c>
      <c r="X369">
        <v>0</v>
      </c>
      <c r="Y369">
        <v>191</v>
      </c>
      <c r="Z369">
        <v>948</v>
      </c>
      <c r="AA369">
        <f>Z369/P369</f>
        <v>2.9905362776025237</v>
      </c>
      <c r="AB369" s="14" t="s">
        <v>232</v>
      </c>
      <c r="AC369" s="13" t="s">
        <v>63</v>
      </c>
      <c r="AD369">
        <v>3</v>
      </c>
      <c r="AE369" t="str">
        <f>IF(AD369&gt;3, "Prefers Discount", "Discount Indifferent")</f>
        <v>Discount Indifferent</v>
      </c>
      <c r="AF369">
        <v>5</v>
      </c>
      <c r="AG369">
        <v>2</v>
      </c>
      <c r="AH369">
        <v>4</v>
      </c>
      <c r="AI369" t="str">
        <f>INDEX($AF$1:$AH$1,MATCH(MAX(AF369:AH369),AF369:AH369,0))</f>
        <v>Store_Orders</v>
      </c>
      <c r="AJ369">
        <v>7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f>SUM(AK369:AO369)</f>
        <v>1</v>
      </c>
      <c r="AQ369" t="str">
        <f>INDEX($AK$1:$AO$1,MATCH(MAX(AK369:AO369),AK369:AO369,0))</f>
        <v>Converted_on_Camp3</v>
      </c>
      <c r="AR369">
        <v>1</v>
      </c>
      <c r="AS369" t="str">
        <f>IF(OR(AK369&gt;0, AL369&gt;0, AM369&gt;0, AN369&gt;0, AO369&gt;0), "Converted", "Not Converted")</f>
        <v>Converted</v>
      </c>
      <c r="AT369">
        <v>0</v>
      </c>
      <c r="AU369">
        <v>3</v>
      </c>
      <c r="AV369">
        <v>11</v>
      </c>
      <c r="AW369">
        <f>IF(Z369&gt;607, 4, 0)</f>
        <v>4</v>
      </c>
      <c r="AX369">
        <f>IF(AA369&gt;0.1497, 3, 0)</f>
        <v>3</v>
      </c>
      <c r="AY369">
        <f>IF(P369&gt;4031, 2, 0)</f>
        <v>0</v>
      </c>
      <c r="AZ369">
        <f>IF(H369&gt;51934.91, 1, 0)</f>
        <v>1</v>
      </c>
      <c r="BA369">
        <f>SUM(AW369:AZ369)</f>
        <v>8</v>
      </c>
      <c r="BB369" t="str">
        <f>VLOOKUP(BA369,'Standard Deviations'!$L$1:$M$11,2,TRUE)</f>
        <v>Platinum</v>
      </c>
    </row>
    <row r="370" spans="1:54" hidden="1">
      <c r="A370">
        <v>10196</v>
      </c>
      <c r="B370">
        <v>1978</v>
      </c>
      <c r="C370">
        <f>2024-B370</f>
        <v>46</v>
      </c>
      <c r="D370" t="str">
        <f>VLOOKUP(B370,Reference!$A$1:$B$125, 2)</f>
        <v>Gen X</v>
      </c>
      <c r="E370" t="s">
        <v>54</v>
      </c>
      <c r="F370" t="str">
        <f>IF(E370="High School", "No College", "College")</f>
        <v>College</v>
      </c>
      <c r="G370" t="s">
        <v>55</v>
      </c>
      <c r="H370">
        <v>71427</v>
      </c>
      <c r="I370">
        <v>71427</v>
      </c>
      <c r="J370" s="4" t="s">
        <v>61</v>
      </c>
      <c r="K370">
        <v>2</v>
      </c>
      <c r="L370">
        <v>0</v>
      </c>
      <c r="M370" t="str">
        <f>IF(OR(K370&gt;0, L370&gt;0), "Parent", "Not Parent")</f>
        <v>Parent</v>
      </c>
      <c r="N370" t="s">
        <v>126</v>
      </c>
      <c r="O370" s="8">
        <v>41916</v>
      </c>
      <c r="P370" s="9">
        <f>O370-N370</f>
        <v>206</v>
      </c>
      <c r="Q370">
        <v>26</v>
      </c>
      <c r="R370" s="9">
        <f>P370-Q370</f>
        <v>180</v>
      </c>
      <c r="S370" s="8">
        <f>O370-R370</f>
        <v>41736</v>
      </c>
      <c r="T370">
        <v>212</v>
      </c>
      <c r="U370">
        <v>123</v>
      </c>
      <c r="V370">
        <v>177</v>
      </c>
      <c r="W370">
        <v>15</v>
      </c>
      <c r="X370">
        <v>64</v>
      </c>
      <c r="Y370">
        <v>23</v>
      </c>
      <c r="Z370">
        <v>614</v>
      </c>
      <c r="AA370">
        <f>Z370/P370</f>
        <v>2.9805825242718447</v>
      </c>
      <c r="AB370" s="11" t="s">
        <v>232</v>
      </c>
      <c r="AC370" t="s">
        <v>59</v>
      </c>
      <c r="AD370">
        <v>2</v>
      </c>
      <c r="AE370" t="str">
        <f>IF(AD370&gt;3, "Prefers Discount", "Discount Indifferent")</f>
        <v>Discount Indifferent</v>
      </c>
      <c r="AF370">
        <v>8</v>
      </c>
      <c r="AG370">
        <v>8</v>
      </c>
      <c r="AH370">
        <v>2</v>
      </c>
      <c r="AI370" t="str">
        <f>INDEX($AF$1:$AH$1,MATCH(MAX(AF370:AH370),AF370:AH370,0))</f>
        <v>Store_Orders</v>
      </c>
      <c r="AJ370">
        <v>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f>SUM(AK370:AO370)</f>
        <v>0</v>
      </c>
      <c r="AQ370" t="s">
        <v>67</v>
      </c>
      <c r="AR370">
        <v>0</v>
      </c>
      <c r="AS370" t="str">
        <f>IF(OR(AK370&gt;0, AL370&gt;0, AM370&gt;0, AN370&gt;0, AO370&gt;0), "Converted", "Not Converted")</f>
        <v>Not Converted</v>
      </c>
      <c r="AT370">
        <v>0</v>
      </c>
      <c r="AU370">
        <v>3</v>
      </c>
      <c r="AV370">
        <v>11</v>
      </c>
      <c r="AW370">
        <f>IF(Z370&gt;607, 4, 0)</f>
        <v>4</v>
      </c>
      <c r="AX370">
        <f>IF(AA370&gt;0.1497, 3, 0)</f>
        <v>3</v>
      </c>
      <c r="AY370">
        <f>IF(P370&gt;4031, 2, 0)</f>
        <v>0</v>
      </c>
      <c r="AZ370">
        <f>IF(H370&gt;51934.91, 1, 0)</f>
        <v>1</v>
      </c>
      <c r="BA370">
        <f>SUM(AW370:AZ370)</f>
        <v>8</v>
      </c>
      <c r="BB370" t="str">
        <f>VLOOKUP(BA370,'Standard Deviations'!$L$1:$M$11,2,TRUE)</f>
        <v>Platinum</v>
      </c>
    </row>
    <row r="371" spans="1:54" hidden="1">
      <c r="A371">
        <v>8923</v>
      </c>
      <c r="B371">
        <v>1973</v>
      </c>
      <c r="C371">
        <f>2024-B371</f>
        <v>51</v>
      </c>
      <c r="D371" t="str">
        <f>VLOOKUP(B371,Reference!$A$1:$B$125, 2)</f>
        <v>Gen X</v>
      </c>
      <c r="E371" t="s">
        <v>54</v>
      </c>
      <c r="F371" t="str">
        <f>IF(E371="High School", "No College", "College")</f>
        <v>College</v>
      </c>
      <c r="G371" t="s">
        <v>60</v>
      </c>
      <c r="H371">
        <v>83917</v>
      </c>
      <c r="I371">
        <v>83917</v>
      </c>
      <c r="J371" s="4" t="s">
        <v>56</v>
      </c>
      <c r="K371">
        <v>0</v>
      </c>
      <c r="L371">
        <v>0</v>
      </c>
      <c r="M371" t="str">
        <f>IF(OR(K371&gt;0, L371&gt;0), "Parent", "Not Parent")</f>
        <v>Not Parent</v>
      </c>
      <c r="N371" t="s">
        <v>302</v>
      </c>
      <c r="O371" s="8">
        <v>41916</v>
      </c>
      <c r="P371" s="9">
        <f>O371-N371</f>
        <v>534</v>
      </c>
      <c r="Q371">
        <v>12</v>
      </c>
      <c r="R371" s="9">
        <f>P371-Q371</f>
        <v>522</v>
      </c>
      <c r="S371" s="8">
        <f>O371-R371</f>
        <v>41394</v>
      </c>
      <c r="T371">
        <v>514</v>
      </c>
      <c r="U371">
        <v>22</v>
      </c>
      <c r="V371">
        <v>732</v>
      </c>
      <c r="W371">
        <v>42</v>
      </c>
      <c r="X371">
        <v>198</v>
      </c>
      <c r="Y371">
        <v>79</v>
      </c>
      <c r="Z371">
        <v>1587</v>
      </c>
      <c r="AA371">
        <f>Z371/P371</f>
        <v>2.9719101123595504</v>
      </c>
      <c r="AB371" s="11" t="s">
        <v>232</v>
      </c>
      <c r="AC371" t="s">
        <v>59</v>
      </c>
      <c r="AD371">
        <v>1</v>
      </c>
      <c r="AE371" t="str">
        <f>IF(AD371&gt;3, "Prefers Discount", "Discount Indifferent")</f>
        <v>Discount Indifferent</v>
      </c>
      <c r="AF371">
        <v>7</v>
      </c>
      <c r="AG371">
        <v>6</v>
      </c>
      <c r="AH371">
        <v>7</v>
      </c>
      <c r="AI371" t="str">
        <f>INDEX($AF$1:$AH$1,MATCH(MAX(AF371:AH371),AF371:AH371,0))</f>
        <v>Store_Orders</v>
      </c>
      <c r="AJ371">
        <v>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f>SUM(AK371:AO371)</f>
        <v>0</v>
      </c>
      <c r="AQ371" t="s">
        <v>67</v>
      </c>
      <c r="AR371">
        <v>1</v>
      </c>
      <c r="AS371" t="str">
        <f>IF(OR(AK371&gt;0, AL371&gt;0, AM371&gt;0, AN371&gt;0, AO371&gt;0), "Converted", "Not Converted")</f>
        <v>Not Converted</v>
      </c>
      <c r="AT371">
        <v>0</v>
      </c>
      <c r="AU371">
        <v>3</v>
      </c>
      <c r="AV371">
        <v>11</v>
      </c>
      <c r="AW371">
        <f>IF(Z371&gt;607, 4, 0)</f>
        <v>4</v>
      </c>
      <c r="AX371">
        <f>IF(AA371&gt;0.1497, 3, 0)</f>
        <v>3</v>
      </c>
      <c r="AY371">
        <f>IF(P371&gt;4031, 2, 0)</f>
        <v>0</v>
      </c>
      <c r="AZ371">
        <f>IF(H371&gt;51934.91, 1, 0)</f>
        <v>1</v>
      </c>
      <c r="BA371">
        <f>SUM(AW371:AZ371)</f>
        <v>8</v>
      </c>
      <c r="BB371" t="str">
        <f>VLOOKUP(BA371,'Standard Deviations'!$L$1:$M$11,2,TRUE)</f>
        <v>Platinum</v>
      </c>
    </row>
    <row r="372" spans="1:54" hidden="1">
      <c r="A372">
        <v>10619</v>
      </c>
      <c r="B372">
        <v>1994</v>
      </c>
      <c r="C372">
        <f>2024-B372</f>
        <v>30</v>
      </c>
      <c r="D372" t="str">
        <f>VLOOKUP(B372,Reference!$A$1:$B$125, 2)</f>
        <v>Millennials</v>
      </c>
      <c r="E372" t="s">
        <v>54</v>
      </c>
      <c r="F372" t="str">
        <f>IF(E372="High School", "No College", "College")</f>
        <v>College</v>
      </c>
      <c r="G372" t="s">
        <v>60</v>
      </c>
      <c r="H372">
        <v>95529</v>
      </c>
      <c r="I372">
        <v>95529</v>
      </c>
      <c r="J372" s="4" t="s">
        <v>56</v>
      </c>
      <c r="K372">
        <v>0</v>
      </c>
      <c r="L372">
        <v>0</v>
      </c>
      <c r="M372" t="str">
        <f>IF(OR(K372&gt;0, L372&gt;0), "Parent", "Not Parent")</f>
        <v>Not Parent</v>
      </c>
      <c r="N372" t="s">
        <v>303</v>
      </c>
      <c r="O372" s="8">
        <v>41916</v>
      </c>
      <c r="P372" s="9">
        <f>O372-N372</f>
        <v>670</v>
      </c>
      <c r="Q372">
        <v>29</v>
      </c>
      <c r="R372" s="9">
        <f>P372-Q372</f>
        <v>641</v>
      </c>
      <c r="S372" s="8">
        <f>O372-R372</f>
        <v>41275</v>
      </c>
      <c r="T372">
        <v>770</v>
      </c>
      <c r="U372">
        <v>29</v>
      </c>
      <c r="V372">
        <v>890</v>
      </c>
      <c r="W372">
        <v>250</v>
      </c>
      <c r="X372">
        <v>27</v>
      </c>
      <c r="Y372">
        <v>24</v>
      </c>
      <c r="Z372">
        <v>1990</v>
      </c>
      <c r="AA372">
        <f>Z372/P372</f>
        <v>2.9701492537313432</v>
      </c>
      <c r="AB372" s="11" t="s">
        <v>232</v>
      </c>
      <c r="AC372" t="s">
        <v>59</v>
      </c>
      <c r="AD372">
        <v>1</v>
      </c>
      <c r="AE372" t="str">
        <f>IF(AD372&gt;3, "Prefers Discount", "Discount Indifferent")</f>
        <v>Discount Indifferent</v>
      </c>
      <c r="AF372">
        <v>7</v>
      </c>
      <c r="AG372">
        <v>7</v>
      </c>
      <c r="AH372">
        <v>3</v>
      </c>
      <c r="AI372" t="str">
        <f>INDEX($AF$1:$AH$1,MATCH(MAX(AF372:AH372),AF372:AH372,0))</f>
        <v>Store_Orders</v>
      </c>
      <c r="AJ372">
        <v>3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f>SUM(AK372:AO372)</f>
        <v>1</v>
      </c>
      <c r="AQ372" t="str">
        <f>INDEX($AK$1:$AO$1,MATCH(MAX(AK372:AO372),AK372:AO372,0))</f>
        <v>Converted_on_Camp5</v>
      </c>
      <c r="AR372">
        <v>1</v>
      </c>
      <c r="AS372" t="str">
        <f>IF(OR(AK372&gt;0, AL372&gt;0, AM372&gt;0, AN372&gt;0, AO372&gt;0), "Converted", "Not Converted")</f>
        <v>Converted</v>
      </c>
      <c r="AT372">
        <v>0</v>
      </c>
      <c r="AU372">
        <v>3</v>
      </c>
      <c r="AV372">
        <v>11</v>
      </c>
      <c r="AW372">
        <f>IF(Z372&gt;607, 4, 0)</f>
        <v>4</v>
      </c>
      <c r="AX372">
        <f>IF(AA372&gt;0.1497, 3, 0)</f>
        <v>3</v>
      </c>
      <c r="AY372">
        <f>IF(P372&gt;4031, 2, 0)</f>
        <v>0</v>
      </c>
      <c r="AZ372">
        <f>IF(H372&gt;51934.91, 1, 0)</f>
        <v>1</v>
      </c>
      <c r="BA372">
        <f>SUM(AW372:AZ372)</f>
        <v>8</v>
      </c>
      <c r="BB372" t="str">
        <f>VLOOKUP(BA372,'Standard Deviations'!$L$1:$M$11,2,TRUE)</f>
        <v>Platinum</v>
      </c>
    </row>
    <row r="373" spans="1:54">
      <c r="A373">
        <v>1328</v>
      </c>
      <c r="B373">
        <v>1982</v>
      </c>
      <c r="C373">
        <f>2024-B373</f>
        <v>42</v>
      </c>
      <c r="D373" t="str">
        <f>VLOOKUP(B373,Reference!$A$1:$B$125, 2)</f>
        <v>Millennials</v>
      </c>
      <c r="E373" t="s">
        <v>74</v>
      </c>
      <c r="F373" t="str">
        <f>IF(E373="High School", "No College", "College")</f>
        <v>College</v>
      </c>
      <c r="G373" t="s">
        <v>55</v>
      </c>
      <c r="H373">
        <v>57937</v>
      </c>
      <c r="I373">
        <v>57937</v>
      </c>
      <c r="J373" s="4" t="s">
        <v>61</v>
      </c>
      <c r="K373">
        <v>0</v>
      </c>
      <c r="L373">
        <v>1</v>
      </c>
      <c r="M373" t="str">
        <f>IF(OR(K373&gt;0, L373&gt;0), "Parent", "Not Parent")</f>
        <v>Parent</v>
      </c>
      <c r="N373" t="s">
        <v>304</v>
      </c>
      <c r="O373" s="8">
        <v>41916</v>
      </c>
      <c r="P373" s="9">
        <f>O373-N373</f>
        <v>230</v>
      </c>
      <c r="Q373">
        <v>56</v>
      </c>
      <c r="R373" s="9">
        <f>P373-Q373</f>
        <v>174</v>
      </c>
      <c r="S373" s="8">
        <f>O373-R373</f>
        <v>41742</v>
      </c>
      <c r="T373">
        <v>261</v>
      </c>
      <c r="U373">
        <v>42</v>
      </c>
      <c r="V373">
        <v>144</v>
      </c>
      <c r="W373">
        <v>55</v>
      </c>
      <c r="X373">
        <v>48</v>
      </c>
      <c r="Y373">
        <v>133</v>
      </c>
      <c r="Z373">
        <v>683</v>
      </c>
      <c r="AA373">
        <f>Z373/P373</f>
        <v>2.9695652173913043</v>
      </c>
      <c r="AB373" s="14" t="s">
        <v>232</v>
      </c>
      <c r="AC373" s="13" t="s">
        <v>63</v>
      </c>
      <c r="AD373">
        <v>3</v>
      </c>
      <c r="AE373" t="str">
        <f>IF(AD373&gt;3, "Prefers Discount", "Discount Indifferent")</f>
        <v>Discount Indifferent</v>
      </c>
      <c r="AF373">
        <v>9</v>
      </c>
      <c r="AG373">
        <v>4</v>
      </c>
      <c r="AH373">
        <v>4</v>
      </c>
      <c r="AI373" t="str">
        <f>INDEX($AF$1:$AH$1,MATCH(MAX(AF373:AH373),AF373:AH373,0))</f>
        <v>Store_Orders</v>
      </c>
      <c r="AJ373">
        <v>3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f>SUM(AK373:AO373)</f>
        <v>0</v>
      </c>
      <c r="AQ373" t="s">
        <v>67</v>
      </c>
      <c r="AR373">
        <v>0</v>
      </c>
      <c r="AS373" t="str">
        <f>IF(OR(AK373&gt;0, AL373&gt;0, AM373&gt;0, AN373&gt;0, AO373&gt;0), "Converted", "Not Converted")</f>
        <v>Not Converted</v>
      </c>
      <c r="AT373">
        <v>0</v>
      </c>
      <c r="AU373">
        <v>3</v>
      </c>
      <c r="AV373">
        <v>11</v>
      </c>
      <c r="AW373">
        <f>IF(Z373&gt;607, 4, 0)</f>
        <v>4</v>
      </c>
      <c r="AX373">
        <f>IF(AA373&gt;0.1497, 3, 0)</f>
        <v>3</v>
      </c>
      <c r="AY373">
        <f>IF(P373&gt;4031, 2, 0)</f>
        <v>0</v>
      </c>
      <c r="AZ373">
        <f>IF(H373&gt;51934.91, 1, 0)</f>
        <v>1</v>
      </c>
      <c r="BA373">
        <f>SUM(AW373:AZ373)</f>
        <v>8</v>
      </c>
      <c r="BB373" t="str">
        <f>VLOOKUP(BA373,'Standard Deviations'!$L$1:$M$11,2,TRUE)</f>
        <v>Platinum</v>
      </c>
    </row>
    <row r="374" spans="1:54">
      <c r="A374">
        <v>10678</v>
      </c>
      <c r="B374">
        <v>1959</v>
      </c>
      <c r="C374">
        <f>2024-B374</f>
        <v>65</v>
      </c>
      <c r="D374" t="str">
        <f>VLOOKUP(B374,Reference!$A$1:$B$125, 2)</f>
        <v>Boomers</v>
      </c>
      <c r="E374" t="s">
        <v>54</v>
      </c>
      <c r="F374" t="str">
        <f>IF(E374="High School", "No College", "College")</f>
        <v>College</v>
      </c>
      <c r="G374" t="s">
        <v>65</v>
      </c>
      <c r="H374">
        <v>71232</v>
      </c>
      <c r="I374">
        <v>71232</v>
      </c>
      <c r="J374" s="4" t="s">
        <v>61</v>
      </c>
      <c r="K374">
        <v>0</v>
      </c>
      <c r="L374">
        <v>1</v>
      </c>
      <c r="M374" t="str">
        <f>IF(OR(K374&gt;0, L374&gt;0), "Parent", "Not Parent")</f>
        <v>Parent</v>
      </c>
      <c r="N374" t="s">
        <v>164</v>
      </c>
      <c r="O374" s="8">
        <v>41916</v>
      </c>
      <c r="P374" s="9">
        <f>O374-N374</f>
        <v>310</v>
      </c>
      <c r="Q374">
        <v>91</v>
      </c>
      <c r="R374" s="9">
        <f>P374-Q374</f>
        <v>219</v>
      </c>
      <c r="S374" s="8">
        <f>O374-R374</f>
        <v>41697</v>
      </c>
      <c r="T374">
        <v>653</v>
      </c>
      <c r="U374">
        <v>17</v>
      </c>
      <c r="V374">
        <v>170</v>
      </c>
      <c r="W374">
        <v>34</v>
      </c>
      <c r="X374">
        <v>26</v>
      </c>
      <c r="Y374">
        <v>17</v>
      </c>
      <c r="Z374">
        <v>917</v>
      </c>
      <c r="AA374">
        <f>Z374/P374</f>
        <v>2.9580645161290322</v>
      </c>
      <c r="AB374" s="14" t="s">
        <v>232</v>
      </c>
      <c r="AC374" s="13" t="s">
        <v>63</v>
      </c>
      <c r="AD374">
        <v>2</v>
      </c>
      <c r="AE374" t="str">
        <f>IF(AD374&gt;3, "Prefers Discount", "Discount Indifferent")</f>
        <v>Discount Indifferent</v>
      </c>
      <c r="AF374">
        <v>10</v>
      </c>
      <c r="AG374">
        <v>11</v>
      </c>
      <c r="AH374">
        <v>2</v>
      </c>
      <c r="AI374" t="str">
        <f>INDEX($AF$1:$AH$1,MATCH(MAX(AF374:AH374),AF374:AH374,0))</f>
        <v>Web_Orders</v>
      </c>
      <c r="AJ374">
        <v>7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f>SUM(AK374:AO374)</f>
        <v>0</v>
      </c>
      <c r="AQ374" t="s">
        <v>67</v>
      </c>
      <c r="AR374">
        <v>0</v>
      </c>
      <c r="AS374" t="str">
        <f>IF(OR(AK374&gt;0, AL374&gt;0, AM374&gt;0, AN374&gt;0, AO374&gt;0), "Converted", "Not Converted")</f>
        <v>Not Converted</v>
      </c>
      <c r="AT374">
        <v>0</v>
      </c>
      <c r="AU374">
        <v>3</v>
      </c>
      <c r="AV374">
        <v>11</v>
      </c>
      <c r="AW374">
        <f>IF(Z374&gt;607, 4, 0)</f>
        <v>4</v>
      </c>
      <c r="AX374">
        <f>IF(AA374&gt;0.1497, 3, 0)</f>
        <v>3</v>
      </c>
      <c r="AY374">
        <f>IF(P374&gt;4031, 2, 0)</f>
        <v>0</v>
      </c>
      <c r="AZ374">
        <f>IF(H374&gt;51934.91, 1, 0)</f>
        <v>1</v>
      </c>
      <c r="BA374">
        <f>SUM(AW374:AZ374)</f>
        <v>8</v>
      </c>
      <c r="BB374" t="str">
        <f>VLOOKUP(BA374,'Standard Deviations'!$L$1:$M$11,2,TRUE)</f>
        <v>Platinum</v>
      </c>
    </row>
    <row r="375" spans="1:54" hidden="1">
      <c r="A375">
        <v>1361</v>
      </c>
      <c r="B375">
        <v>1974</v>
      </c>
      <c r="C375">
        <f>2024-B375</f>
        <v>50</v>
      </c>
      <c r="D375" t="str">
        <f>VLOOKUP(B375,Reference!$A$1:$B$125, 2)</f>
        <v>Gen X</v>
      </c>
      <c r="E375" t="s">
        <v>64</v>
      </c>
      <c r="F375" t="str">
        <f>IF(E375="High School", "No College", "College")</f>
        <v>College</v>
      </c>
      <c r="G375" t="s">
        <v>55</v>
      </c>
      <c r="H375">
        <v>82584</v>
      </c>
      <c r="I375">
        <v>82584</v>
      </c>
      <c r="J375" s="4" t="s">
        <v>56</v>
      </c>
      <c r="K375">
        <v>0</v>
      </c>
      <c r="L375">
        <v>0</v>
      </c>
      <c r="M375" t="str">
        <f>IF(OR(K375&gt;0, L375&gt;0), "Parent", "Not Parent")</f>
        <v>Not Parent</v>
      </c>
      <c r="N375" t="s">
        <v>305</v>
      </c>
      <c r="O375" s="8">
        <v>41916</v>
      </c>
      <c r="P375" s="9">
        <f>O375-N375</f>
        <v>487</v>
      </c>
      <c r="Q375">
        <v>26</v>
      </c>
      <c r="R375" s="9">
        <f>P375-Q375</f>
        <v>461</v>
      </c>
      <c r="S375" s="8">
        <f>O375-R375</f>
        <v>41455</v>
      </c>
      <c r="T375">
        <v>1076</v>
      </c>
      <c r="U375">
        <v>68</v>
      </c>
      <c r="V375">
        <v>103</v>
      </c>
      <c r="W375">
        <v>29</v>
      </c>
      <c r="X375">
        <v>91</v>
      </c>
      <c r="Y375">
        <v>68</v>
      </c>
      <c r="Z375">
        <v>1435</v>
      </c>
      <c r="AA375">
        <f>Z375/P375</f>
        <v>2.9466119096509242</v>
      </c>
      <c r="AB375" s="11" t="s">
        <v>232</v>
      </c>
      <c r="AC375" t="s">
        <v>59</v>
      </c>
      <c r="AD375">
        <v>1</v>
      </c>
      <c r="AE375" t="str">
        <f>IF(AD375&gt;3, "Prefers Discount", "Discount Indifferent")</f>
        <v>Discount Indifferent</v>
      </c>
      <c r="AF375">
        <v>8</v>
      </c>
      <c r="AG375">
        <v>3</v>
      </c>
      <c r="AH375">
        <v>4</v>
      </c>
      <c r="AI375" t="str">
        <f>INDEX($AF$1:$AH$1,MATCH(MAX(AF375:AH375),AF375:AH375,0))</f>
        <v>Store_Orders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f>SUM(AK375:AO375)</f>
        <v>2</v>
      </c>
      <c r="AQ375" t="str">
        <f>INDEX($AK$1:$AO$1,MATCH(MAX(AK375:AO375),AK375:AO375,0))</f>
        <v>Converted_on_Camp4</v>
      </c>
      <c r="AR375">
        <v>1</v>
      </c>
      <c r="AS375" t="str">
        <f>IF(OR(AK375&gt;0, AL375&gt;0, AM375&gt;0, AN375&gt;0, AO375&gt;0), "Converted", "Not Converted")</f>
        <v>Converted</v>
      </c>
      <c r="AT375">
        <v>0</v>
      </c>
      <c r="AU375">
        <v>3</v>
      </c>
      <c r="AV375">
        <v>11</v>
      </c>
      <c r="AW375">
        <f>IF(Z375&gt;607, 4, 0)</f>
        <v>4</v>
      </c>
      <c r="AX375">
        <f>IF(AA375&gt;0.1497, 3, 0)</f>
        <v>3</v>
      </c>
      <c r="AY375">
        <f>IF(P375&gt;4031, 2, 0)</f>
        <v>0</v>
      </c>
      <c r="AZ375">
        <f>IF(H375&gt;51934.91, 1, 0)</f>
        <v>1</v>
      </c>
      <c r="BA375">
        <f>SUM(AW375:AZ375)</f>
        <v>8</v>
      </c>
      <c r="BB375" t="str">
        <f>VLOOKUP(BA375,'Standard Deviations'!$L$1:$M$11,2,TRUE)</f>
        <v>Platinum</v>
      </c>
    </row>
    <row r="376" spans="1:54">
      <c r="A376">
        <v>5989</v>
      </c>
      <c r="B376">
        <v>1959</v>
      </c>
      <c r="C376">
        <f>2024-B376</f>
        <v>65</v>
      </c>
      <c r="D376" t="str">
        <f>VLOOKUP(B376,Reference!$A$1:$B$125, 2)</f>
        <v>Boomers</v>
      </c>
      <c r="E376" t="s">
        <v>74</v>
      </c>
      <c r="F376" t="str">
        <f>IF(E376="High School", "No College", "College")</f>
        <v>College</v>
      </c>
      <c r="G376" t="s">
        <v>71</v>
      </c>
      <c r="H376">
        <v>78353</v>
      </c>
      <c r="I376">
        <v>78353</v>
      </c>
      <c r="J376" s="4" t="s">
        <v>56</v>
      </c>
      <c r="K376">
        <v>0</v>
      </c>
      <c r="L376">
        <v>1</v>
      </c>
      <c r="M376" t="str">
        <f>IF(OR(K376&gt;0, L376&gt;0), "Parent", "Not Parent")</f>
        <v>Parent</v>
      </c>
      <c r="N376" t="s">
        <v>306</v>
      </c>
      <c r="O376" s="8">
        <v>41916</v>
      </c>
      <c r="P376" s="9">
        <f>O376-N376</f>
        <v>536</v>
      </c>
      <c r="Q376">
        <v>51</v>
      </c>
      <c r="R376" s="9">
        <f>P376-Q376</f>
        <v>485</v>
      </c>
      <c r="S376" s="8">
        <f>O376-R376</f>
        <v>41431</v>
      </c>
      <c r="T376">
        <v>752</v>
      </c>
      <c r="U376">
        <v>122</v>
      </c>
      <c r="V376">
        <v>476</v>
      </c>
      <c r="W376">
        <v>39</v>
      </c>
      <c r="X376">
        <v>153</v>
      </c>
      <c r="Y376">
        <v>34</v>
      </c>
      <c r="Z376">
        <v>1576</v>
      </c>
      <c r="AA376">
        <f>Z376/P376</f>
        <v>2.9402985074626864</v>
      </c>
      <c r="AB376" s="14" t="s">
        <v>232</v>
      </c>
      <c r="AC376" s="13" t="s">
        <v>63</v>
      </c>
      <c r="AD376">
        <v>1</v>
      </c>
      <c r="AE376" t="str">
        <f>IF(AD376&gt;3, "Prefers Discount", "Discount Indifferent")</f>
        <v>Discount Indifferent</v>
      </c>
      <c r="AF376">
        <v>11</v>
      </c>
      <c r="AG376">
        <v>10</v>
      </c>
      <c r="AH376">
        <v>2</v>
      </c>
      <c r="AI376" t="str">
        <f>INDEX($AF$1:$AH$1,MATCH(MAX(AF376:AH376),AF376:AH376,0))</f>
        <v>Store_Orders</v>
      </c>
      <c r="AJ376">
        <v>8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f>SUM(AK376:AO376)</f>
        <v>0</v>
      </c>
      <c r="AQ376" t="s">
        <v>67</v>
      </c>
      <c r="AR376">
        <v>0</v>
      </c>
      <c r="AS376" t="str">
        <f>IF(OR(AK376&gt;0, AL376&gt;0, AM376&gt;0, AN376&gt;0, AO376&gt;0), "Converted", "Not Converted")</f>
        <v>Not Converted</v>
      </c>
      <c r="AT376">
        <v>0</v>
      </c>
      <c r="AU376">
        <v>3</v>
      </c>
      <c r="AV376">
        <v>11</v>
      </c>
      <c r="AW376">
        <f>IF(Z376&gt;607, 4, 0)</f>
        <v>4</v>
      </c>
      <c r="AX376">
        <f>IF(AA376&gt;0.1497, 3, 0)</f>
        <v>3</v>
      </c>
      <c r="AY376">
        <f>IF(P376&gt;4031, 2, 0)</f>
        <v>0</v>
      </c>
      <c r="AZ376">
        <f>IF(H376&gt;51934.91, 1, 0)</f>
        <v>1</v>
      </c>
      <c r="BA376">
        <f>SUM(AW376:AZ376)</f>
        <v>8</v>
      </c>
      <c r="BB376" t="str">
        <f>VLOOKUP(BA376,'Standard Deviations'!$L$1:$M$11,2,TRUE)</f>
        <v>Platinum</v>
      </c>
    </row>
    <row r="377" spans="1:54">
      <c r="A377">
        <v>7274</v>
      </c>
      <c r="B377">
        <v>1957</v>
      </c>
      <c r="C377">
        <f>2024-B377</f>
        <v>67</v>
      </c>
      <c r="D377" t="str">
        <f>VLOOKUP(B377,Reference!$A$1:$B$125, 2)</f>
        <v>Boomers</v>
      </c>
      <c r="E377" t="s">
        <v>54</v>
      </c>
      <c r="F377" t="str">
        <f>IF(E377="High School", "No College", "College")</f>
        <v>College</v>
      </c>
      <c r="G377" t="s">
        <v>55</v>
      </c>
      <c r="H377">
        <v>78618</v>
      </c>
      <c r="I377">
        <v>78618</v>
      </c>
      <c r="J377" s="4" t="s">
        <v>56</v>
      </c>
      <c r="K377">
        <v>0</v>
      </c>
      <c r="L377">
        <v>0</v>
      </c>
      <c r="M377" t="str">
        <f>IF(OR(K377&gt;0, L377&gt;0), "Parent", "Not Parent")</f>
        <v>Not Parent</v>
      </c>
      <c r="N377" t="s">
        <v>307</v>
      </c>
      <c r="O377" s="8">
        <v>41916</v>
      </c>
      <c r="P377" s="9">
        <f>O377-N377</f>
        <v>736</v>
      </c>
      <c r="Q377">
        <v>87</v>
      </c>
      <c r="R377" s="9">
        <f>P377-Q377</f>
        <v>649</v>
      </c>
      <c r="S377" s="8">
        <f>O377-R377</f>
        <v>41267</v>
      </c>
      <c r="T377">
        <v>736</v>
      </c>
      <c r="U377">
        <v>163</v>
      </c>
      <c r="V377">
        <v>818</v>
      </c>
      <c r="W377">
        <v>212</v>
      </c>
      <c r="X377">
        <v>163</v>
      </c>
      <c r="Y377">
        <v>61</v>
      </c>
      <c r="Z377">
        <v>2153</v>
      </c>
      <c r="AA377">
        <f>Z377/P377</f>
        <v>2.9252717391304346</v>
      </c>
      <c r="AB377" s="14" t="s">
        <v>232</v>
      </c>
      <c r="AC377" s="13" t="s">
        <v>63</v>
      </c>
      <c r="AD377">
        <v>1</v>
      </c>
      <c r="AE377" t="str">
        <f>IF(AD377&gt;3, "Prefers Discount", "Discount Indifferent")</f>
        <v>Discount Indifferent</v>
      </c>
      <c r="AF377">
        <v>10</v>
      </c>
      <c r="AG377">
        <v>4</v>
      </c>
      <c r="AH377">
        <v>7</v>
      </c>
      <c r="AI377" t="str">
        <f>INDEX($AF$1:$AH$1,MATCH(MAX(AF377:AH377),AF377:AH377,0))</f>
        <v>Store_Orders</v>
      </c>
      <c r="AJ377">
        <v>2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f>SUM(AK377:AO377)</f>
        <v>1</v>
      </c>
      <c r="AQ377" t="str">
        <f>INDEX($AK$1:$AO$1,MATCH(MAX(AK377:AO377),AK377:AO377,0))</f>
        <v>Converted_on_Camp4</v>
      </c>
      <c r="AR377">
        <v>1</v>
      </c>
      <c r="AS377" t="str">
        <f>IF(OR(AK377&gt;0, AL377&gt;0, AM377&gt;0, AN377&gt;0, AO377&gt;0), "Converted", "Not Converted")</f>
        <v>Converted</v>
      </c>
      <c r="AT377">
        <v>0</v>
      </c>
      <c r="AU377">
        <v>3</v>
      </c>
      <c r="AV377">
        <v>11</v>
      </c>
      <c r="AW377">
        <f>IF(Z377&gt;607, 4, 0)</f>
        <v>4</v>
      </c>
      <c r="AX377">
        <f>IF(AA377&gt;0.1497, 3, 0)</f>
        <v>3</v>
      </c>
      <c r="AY377">
        <f>IF(P377&gt;4031, 2, 0)</f>
        <v>0</v>
      </c>
      <c r="AZ377">
        <f>IF(H377&gt;51934.91, 1, 0)</f>
        <v>1</v>
      </c>
      <c r="BA377">
        <f>SUM(AW377:AZ377)</f>
        <v>8</v>
      </c>
      <c r="BB377" t="str">
        <f>VLOOKUP(BA377,'Standard Deviations'!$L$1:$M$11,2,TRUE)</f>
        <v>Platinum</v>
      </c>
    </row>
    <row r="378" spans="1:54">
      <c r="A378">
        <v>10965</v>
      </c>
      <c r="B378">
        <v>1955</v>
      </c>
      <c r="C378">
        <f>2024-B378</f>
        <v>69</v>
      </c>
      <c r="D378" t="str">
        <f>VLOOKUP(B378,Reference!$A$1:$B$125, 2)</f>
        <v>Boomers</v>
      </c>
      <c r="E378" t="s">
        <v>54</v>
      </c>
      <c r="F378" t="str">
        <f>IF(E378="High School", "No College", "College")</f>
        <v>College</v>
      </c>
      <c r="G378" t="s">
        <v>65</v>
      </c>
      <c r="H378">
        <v>76005</v>
      </c>
      <c r="I378">
        <v>76005</v>
      </c>
      <c r="J378" s="4" t="s">
        <v>56</v>
      </c>
      <c r="K378">
        <v>0</v>
      </c>
      <c r="L378">
        <v>0</v>
      </c>
      <c r="M378" t="str">
        <f>IF(OR(K378&gt;0, L378&gt;0), "Parent", "Not Parent")</f>
        <v>Not Parent</v>
      </c>
      <c r="N378" t="s">
        <v>308</v>
      </c>
      <c r="O378" s="8">
        <v>41916</v>
      </c>
      <c r="P378" s="9">
        <f>O378-N378</f>
        <v>589</v>
      </c>
      <c r="Q378">
        <v>72</v>
      </c>
      <c r="R378" s="9">
        <f>P378-Q378</f>
        <v>517</v>
      </c>
      <c r="S378" s="8">
        <f>O378-R378</f>
        <v>41399</v>
      </c>
      <c r="T378">
        <v>983</v>
      </c>
      <c r="U378">
        <v>20</v>
      </c>
      <c r="V378">
        <v>389</v>
      </c>
      <c r="W378">
        <v>240</v>
      </c>
      <c r="X378">
        <v>50</v>
      </c>
      <c r="Y378">
        <v>40</v>
      </c>
      <c r="Z378">
        <v>1722</v>
      </c>
      <c r="AA378">
        <f>Z378/P378</f>
        <v>2.9235993208828521</v>
      </c>
      <c r="AB378" s="14" t="s">
        <v>232</v>
      </c>
      <c r="AC378" s="13" t="s">
        <v>63</v>
      </c>
      <c r="AD378">
        <v>1</v>
      </c>
      <c r="AE378" t="str">
        <f>IF(AD378&gt;3, "Prefers Discount", "Discount Indifferent")</f>
        <v>Discount Indifferent</v>
      </c>
      <c r="AF378">
        <v>13</v>
      </c>
      <c r="AG378">
        <v>3</v>
      </c>
      <c r="AH378">
        <v>5</v>
      </c>
      <c r="AI378" t="str">
        <f>INDEX($AF$1:$AH$1,MATCH(MAX(AF378:AH378),AF378:AH378,0))</f>
        <v>Store_Orders</v>
      </c>
      <c r="AJ378">
        <v>6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f>SUM(AK378:AO378)</f>
        <v>1</v>
      </c>
      <c r="AQ378" t="str">
        <f>INDEX($AK$1:$AO$1,MATCH(MAX(AK378:AO378),AK378:AO378,0))</f>
        <v>Converted_on_Camp1</v>
      </c>
      <c r="AR378">
        <v>1</v>
      </c>
      <c r="AS378" t="str">
        <f>IF(OR(AK378&gt;0, AL378&gt;0, AM378&gt;0, AN378&gt;0, AO378&gt;0), "Converted", "Not Converted")</f>
        <v>Converted</v>
      </c>
      <c r="AT378">
        <v>0</v>
      </c>
      <c r="AU378">
        <v>3</v>
      </c>
      <c r="AV378">
        <v>11</v>
      </c>
      <c r="AW378">
        <f>IF(Z378&gt;607, 4, 0)</f>
        <v>4</v>
      </c>
      <c r="AX378">
        <f>IF(AA378&gt;0.1497, 3, 0)</f>
        <v>3</v>
      </c>
      <c r="AY378">
        <f>IF(P378&gt;4031, 2, 0)</f>
        <v>0</v>
      </c>
      <c r="AZ378">
        <f>IF(H378&gt;51934.91, 1, 0)</f>
        <v>1</v>
      </c>
      <c r="BA378">
        <f>SUM(AW378:AZ378)</f>
        <v>8</v>
      </c>
      <c r="BB378" t="str">
        <f>VLOOKUP(BA378,'Standard Deviations'!$L$1:$M$11,2,TRUE)</f>
        <v>Platinum</v>
      </c>
    </row>
    <row r="379" spans="1:54">
      <c r="A379">
        <v>2109</v>
      </c>
      <c r="B379">
        <v>1990</v>
      </c>
      <c r="C379">
        <f>2024-B379</f>
        <v>34</v>
      </c>
      <c r="D379" t="str">
        <f>VLOOKUP(B379,Reference!$A$1:$B$125, 2)</f>
        <v>Millennials</v>
      </c>
      <c r="E379" t="s">
        <v>54</v>
      </c>
      <c r="F379" t="str">
        <f>IF(E379="High School", "No College", "College")</f>
        <v>College</v>
      </c>
      <c r="G379" t="s">
        <v>60</v>
      </c>
      <c r="H379">
        <v>96843</v>
      </c>
      <c r="I379">
        <v>96843</v>
      </c>
      <c r="J379" t="s">
        <v>101</v>
      </c>
      <c r="K379">
        <v>0</v>
      </c>
      <c r="L379">
        <v>0</v>
      </c>
      <c r="M379" t="str">
        <f>IF(OR(K379&gt;0, L379&gt;0), "Parent", "Not Parent")</f>
        <v>Not Parent</v>
      </c>
      <c r="N379" t="s">
        <v>271</v>
      </c>
      <c r="O379" s="8">
        <v>41916</v>
      </c>
      <c r="P379" s="9">
        <f>O379-N379</f>
        <v>529</v>
      </c>
      <c r="Q379">
        <v>60</v>
      </c>
      <c r="R379" s="9">
        <f>P379-Q379</f>
        <v>469</v>
      </c>
      <c r="S379" s="8">
        <f>O379-R379</f>
        <v>41447</v>
      </c>
      <c r="T379">
        <v>448</v>
      </c>
      <c r="U379">
        <v>71</v>
      </c>
      <c r="V379">
        <v>951</v>
      </c>
      <c r="W379">
        <v>40</v>
      </c>
      <c r="X379">
        <v>17</v>
      </c>
      <c r="Y379">
        <v>17</v>
      </c>
      <c r="Z379">
        <v>1544</v>
      </c>
      <c r="AA379">
        <f>Z379/P379</f>
        <v>2.9187145557655954</v>
      </c>
      <c r="AB379" s="14" t="s">
        <v>232</v>
      </c>
      <c r="AC379" s="13" t="s">
        <v>63</v>
      </c>
      <c r="AD379">
        <v>1</v>
      </c>
      <c r="AE379" t="str">
        <f>IF(AD379&gt;3, "Prefers Discount", "Discount Indifferent")</f>
        <v>Discount Indifferent</v>
      </c>
      <c r="AF379">
        <v>10</v>
      </c>
      <c r="AG379">
        <v>6</v>
      </c>
      <c r="AH379">
        <v>11</v>
      </c>
      <c r="AI379" t="str">
        <f>INDEX($AF$1:$AH$1,MATCH(MAX(AF379:AH379),AF379:AH379,0))</f>
        <v>Catalog_Orders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f>SUM(AK379:AO379)</f>
        <v>1</v>
      </c>
      <c r="AQ379" t="str">
        <f>INDEX($AK$1:$AO$1,MATCH(MAX(AK379:AO379),AK379:AO379,0))</f>
        <v>Converted_on_Camp5</v>
      </c>
      <c r="AR379">
        <v>1</v>
      </c>
      <c r="AS379" t="str">
        <f>IF(OR(AK379&gt;0, AL379&gt;0, AM379&gt;0, AN379&gt;0, AO379&gt;0), "Converted", "Not Converted")</f>
        <v>Converted</v>
      </c>
      <c r="AT379">
        <v>0</v>
      </c>
      <c r="AU379">
        <v>3</v>
      </c>
      <c r="AV379">
        <v>11</v>
      </c>
      <c r="AW379">
        <f>IF(Z379&gt;607, 4, 0)</f>
        <v>4</v>
      </c>
      <c r="AX379">
        <f>IF(AA379&gt;0.1497, 3, 0)</f>
        <v>3</v>
      </c>
      <c r="AY379">
        <f>IF(P379&gt;4031, 2, 0)</f>
        <v>0</v>
      </c>
      <c r="AZ379">
        <f>IF(H379&gt;51934.91, 1, 0)</f>
        <v>1</v>
      </c>
      <c r="BA379">
        <f>SUM(AW379:AZ379)</f>
        <v>8</v>
      </c>
      <c r="BB379" t="str">
        <f>VLOOKUP(BA379,'Standard Deviations'!$L$1:$M$11,2,TRUE)</f>
        <v>Platinum</v>
      </c>
    </row>
    <row r="380" spans="1:54">
      <c r="A380">
        <v>2886</v>
      </c>
      <c r="B380">
        <v>1971</v>
      </c>
      <c r="C380">
        <f>2024-B380</f>
        <v>53</v>
      </c>
      <c r="D380" t="str">
        <f>VLOOKUP(B380,Reference!$A$1:$B$125, 2)</f>
        <v>Gen X</v>
      </c>
      <c r="E380" t="s">
        <v>64</v>
      </c>
      <c r="F380" t="str">
        <f>IF(E380="High School", "No College", "College")</f>
        <v>College</v>
      </c>
      <c r="G380" t="s">
        <v>71</v>
      </c>
      <c r="H380">
        <v>74290</v>
      </c>
      <c r="I380">
        <v>74290</v>
      </c>
      <c r="J380" s="4" t="s">
        <v>56</v>
      </c>
      <c r="K380">
        <v>0</v>
      </c>
      <c r="L380">
        <v>1</v>
      </c>
      <c r="M380" t="str">
        <f>IF(OR(K380&gt;0, L380&gt;0), "Parent", "Not Parent")</f>
        <v>Parent</v>
      </c>
      <c r="N380" t="s">
        <v>309</v>
      </c>
      <c r="O380" s="8">
        <v>41916</v>
      </c>
      <c r="P380" s="9">
        <f>O380-N380</f>
        <v>418</v>
      </c>
      <c r="Q380">
        <v>70</v>
      </c>
      <c r="R380" s="9">
        <f>P380-Q380</f>
        <v>348</v>
      </c>
      <c r="S380" s="8">
        <f>O380-R380</f>
        <v>41568</v>
      </c>
      <c r="T380">
        <v>1121</v>
      </c>
      <c r="U380">
        <v>0</v>
      </c>
      <c r="V380">
        <v>72</v>
      </c>
      <c r="W380">
        <v>0</v>
      </c>
      <c r="X380">
        <v>12</v>
      </c>
      <c r="Y380">
        <v>12</v>
      </c>
      <c r="Z380">
        <v>1217</v>
      </c>
      <c r="AA380">
        <f>Z380/P380</f>
        <v>2.9114832535885169</v>
      </c>
      <c r="AB380" s="14" t="s">
        <v>232</v>
      </c>
      <c r="AC380" s="13" t="s">
        <v>63</v>
      </c>
      <c r="AD380">
        <v>4</v>
      </c>
      <c r="AE380" t="str">
        <f>IF(AD380&gt;3, "Prefers Discount", "Discount Indifferent")</f>
        <v>Prefers Discount</v>
      </c>
      <c r="AF380">
        <v>10</v>
      </c>
      <c r="AG380">
        <v>10</v>
      </c>
      <c r="AH380">
        <v>8</v>
      </c>
      <c r="AI380" t="str">
        <f>INDEX($AF$1:$AH$1,MATCH(MAX(AF380:AH380),AF380:AH380,0))</f>
        <v>Store_Orders</v>
      </c>
      <c r="AJ380">
        <v>6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f>SUM(AK380:AO380)</f>
        <v>2</v>
      </c>
      <c r="AQ380" t="str">
        <f>INDEX($AK$1:$AO$1,MATCH(MAX(AK380:AO380),AK380:AO380,0))</f>
        <v>Converted_on_Camp1</v>
      </c>
      <c r="AR380">
        <v>1</v>
      </c>
      <c r="AS380" t="str">
        <f>IF(OR(AK380&gt;0, AL380&gt;0, AM380&gt;0, AN380&gt;0, AO380&gt;0), "Converted", "Not Converted")</f>
        <v>Converted</v>
      </c>
      <c r="AT380">
        <v>0</v>
      </c>
      <c r="AU380">
        <v>3</v>
      </c>
      <c r="AV380">
        <v>11</v>
      </c>
      <c r="AW380">
        <f>IF(Z380&gt;607, 4, 0)</f>
        <v>4</v>
      </c>
      <c r="AX380">
        <f>IF(AA380&gt;0.1497, 3, 0)</f>
        <v>3</v>
      </c>
      <c r="AY380">
        <f>IF(P380&gt;4031, 2, 0)</f>
        <v>0</v>
      </c>
      <c r="AZ380">
        <f>IF(H380&gt;51934.91, 1, 0)</f>
        <v>1</v>
      </c>
      <c r="BA380">
        <f>SUM(AW380:AZ380)</f>
        <v>8</v>
      </c>
      <c r="BB380" t="str">
        <f>VLOOKUP(BA380,'Standard Deviations'!$L$1:$M$11,2,TRUE)</f>
        <v>Platinum</v>
      </c>
    </row>
    <row r="381" spans="1:54">
      <c r="A381">
        <v>1544</v>
      </c>
      <c r="B381">
        <v>1967</v>
      </c>
      <c r="C381">
        <f>2024-B381</f>
        <v>57</v>
      </c>
      <c r="D381" t="str">
        <f>VLOOKUP(B381,Reference!$A$1:$B$125, 2)</f>
        <v>Gen X</v>
      </c>
      <c r="E381" t="s">
        <v>64</v>
      </c>
      <c r="F381" t="str">
        <f>IF(E381="High School", "No College", "College")</f>
        <v>College</v>
      </c>
      <c r="G381" t="s">
        <v>71</v>
      </c>
      <c r="H381">
        <v>81380</v>
      </c>
      <c r="I381">
        <v>81380</v>
      </c>
      <c r="J381" s="4" t="s">
        <v>56</v>
      </c>
      <c r="K381">
        <v>0</v>
      </c>
      <c r="L381">
        <v>0</v>
      </c>
      <c r="M381" t="str">
        <f>IF(OR(K381&gt;0, L381&gt;0), "Parent", "Not Parent")</f>
        <v>Not Parent</v>
      </c>
      <c r="N381" t="s">
        <v>310</v>
      </c>
      <c r="O381" s="8">
        <v>41916</v>
      </c>
      <c r="P381" s="9">
        <f>O381-N381</f>
        <v>651</v>
      </c>
      <c r="Q381">
        <v>51</v>
      </c>
      <c r="R381" s="9">
        <f>P381-Q381</f>
        <v>600</v>
      </c>
      <c r="S381" s="8">
        <f>O381-R381</f>
        <v>41316</v>
      </c>
      <c r="T381">
        <v>741</v>
      </c>
      <c r="U381">
        <v>68</v>
      </c>
      <c r="V381">
        <v>689</v>
      </c>
      <c r="W381">
        <v>224</v>
      </c>
      <c r="X381">
        <v>68</v>
      </c>
      <c r="Y381">
        <v>103</v>
      </c>
      <c r="Z381">
        <v>1893</v>
      </c>
      <c r="AA381">
        <f>Z381/P381</f>
        <v>2.9078341013824884</v>
      </c>
      <c r="AB381" s="14" t="s">
        <v>232</v>
      </c>
      <c r="AC381" s="13" t="s">
        <v>63</v>
      </c>
      <c r="AD381">
        <v>1</v>
      </c>
      <c r="AE381" t="str">
        <f>IF(AD381&gt;3, "Prefers Discount", "Discount Indifferent")</f>
        <v>Discount Indifferent</v>
      </c>
      <c r="AF381">
        <v>10</v>
      </c>
      <c r="AG381">
        <v>4</v>
      </c>
      <c r="AH381">
        <v>2</v>
      </c>
      <c r="AI381" t="str">
        <f>INDEX($AF$1:$AH$1,MATCH(MAX(AF381:AH381),AF381:AH381,0))</f>
        <v>Store_Orders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f>SUM(AK381:AO381)</f>
        <v>0</v>
      </c>
      <c r="AQ381" t="s">
        <v>67</v>
      </c>
      <c r="AR381">
        <v>0</v>
      </c>
      <c r="AS381" t="str">
        <f>IF(OR(AK381&gt;0, AL381&gt;0, AM381&gt;0, AN381&gt;0, AO381&gt;0), "Converted", "Not Converted")</f>
        <v>Not Converted</v>
      </c>
      <c r="AT381">
        <v>0</v>
      </c>
      <c r="AU381">
        <v>3</v>
      </c>
      <c r="AV381">
        <v>11</v>
      </c>
      <c r="AW381">
        <f>IF(Z381&gt;607, 4, 0)</f>
        <v>4</v>
      </c>
      <c r="AX381">
        <f>IF(AA381&gt;0.1497, 3, 0)</f>
        <v>3</v>
      </c>
      <c r="AY381">
        <f>IF(P381&gt;4031, 2, 0)</f>
        <v>0</v>
      </c>
      <c r="AZ381">
        <f>IF(H381&gt;51934.91, 1, 0)</f>
        <v>1</v>
      </c>
      <c r="BA381">
        <f>SUM(AW381:AZ381)</f>
        <v>8</v>
      </c>
      <c r="BB381" t="str">
        <f>VLOOKUP(BA381,'Standard Deviations'!$L$1:$M$11,2,TRUE)</f>
        <v>Platinum</v>
      </c>
    </row>
    <row r="382" spans="1:54" hidden="1">
      <c r="A382">
        <v>821</v>
      </c>
      <c r="B382">
        <v>1992</v>
      </c>
      <c r="C382">
        <f>2024-B382</f>
        <v>32</v>
      </c>
      <c r="D382" t="str">
        <f>VLOOKUP(B382,Reference!$A$1:$B$125, 2)</f>
        <v>Millennials</v>
      </c>
      <c r="E382" t="s">
        <v>64</v>
      </c>
      <c r="F382" t="str">
        <f>IF(E382="High School", "No College", "College")</f>
        <v>College</v>
      </c>
      <c r="G382" t="s">
        <v>60</v>
      </c>
      <c r="H382">
        <v>92859</v>
      </c>
      <c r="I382">
        <v>92859</v>
      </c>
      <c r="J382" s="4" t="s">
        <v>56</v>
      </c>
      <c r="K382">
        <v>0</v>
      </c>
      <c r="L382">
        <v>0</v>
      </c>
      <c r="M382" t="str">
        <f>IF(OR(K382&gt;0, L382&gt;0), "Parent", "Not Parent")</f>
        <v>Not Parent</v>
      </c>
      <c r="N382" t="s">
        <v>311</v>
      </c>
      <c r="O382" s="8">
        <v>41916</v>
      </c>
      <c r="P382" s="9">
        <f>O382-N382</f>
        <v>715</v>
      </c>
      <c r="Q382">
        <v>46</v>
      </c>
      <c r="R382" s="9">
        <f>P382-Q382</f>
        <v>669</v>
      </c>
      <c r="S382" s="8">
        <f>O382-R382</f>
        <v>41247</v>
      </c>
      <c r="T382">
        <v>962</v>
      </c>
      <c r="U382">
        <v>61</v>
      </c>
      <c r="V382">
        <v>921</v>
      </c>
      <c r="W382">
        <v>52</v>
      </c>
      <c r="X382">
        <v>61</v>
      </c>
      <c r="Y382">
        <v>20</v>
      </c>
      <c r="Z382">
        <v>2077</v>
      </c>
      <c r="AA382">
        <f>Z382/P382</f>
        <v>2.9048951048951048</v>
      </c>
      <c r="AB382" s="11" t="s">
        <v>232</v>
      </c>
      <c r="AC382" t="s">
        <v>59</v>
      </c>
      <c r="AD382">
        <v>1</v>
      </c>
      <c r="AE382" t="str">
        <f>IF(AD382&gt;3, "Prefers Discount", "Discount Indifferent")</f>
        <v>Discount Indifferent</v>
      </c>
      <c r="AF382">
        <v>12</v>
      </c>
      <c r="AG382">
        <v>5</v>
      </c>
      <c r="AH382">
        <v>4</v>
      </c>
      <c r="AI382" t="str">
        <f>INDEX($AF$1:$AH$1,MATCH(MAX(AF382:AH382),AF382:AH382,0))</f>
        <v>Store_Orders</v>
      </c>
      <c r="AJ382">
        <v>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f>SUM(AK382:AO382)</f>
        <v>0</v>
      </c>
      <c r="AQ382" t="s">
        <v>67</v>
      </c>
      <c r="AR382">
        <v>0</v>
      </c>
      <c r="AS382" t="str">
        <f>IF(OR(AK382&gt;0, AL382&gt;0, AM382&gt;0, AN382&gt;0, AO382&gt;0), "Converted", "Not Converted")</f>
        <v>Not Converted</v>
      </c>
      <c r="AT382">
        <v>0</v>
      </c>
      <c r="AU382">
        <v>3</v>
      </c>
      <c r="AV382">
        <v>11</v>
      </c>
      <c r="AW382">
        <f>IF(Z382&gt;607, 4, 0)</f>
        <v>4</v>
      </c>
      <c r="AX382">
        <f>IF(AA382&gt;0.1497, 3, 0)</f>
        <v>3</v>
      </c>
      <c r="AY382">
        <f>IF(P382&gt;4031, 2, 0)</f>
        <v>0</v>
      </c>
      <c r="AZ382">
        <f>IF(H382&gt;51934.91, 1, 0)</f>
        <v>1</v>
      </c>
      <c r="BA382">
        <f>SUM(AW382:AZ382)</f>
        <v>8</v>
      </c>
      <c r="BB382" t="str">
        <f>VLOOKUP(BA382,'Standard Deviations'!$L$1:$M$11,2,TRUE)</f>
        <v>Platinum</v>
      </c>
    </row>
    <row r="383" spans="1:54">
      <c r="A383">
        <v>6262</v>
      </c>
      <c r="B383">
        <v>1962</v>
      </c>
      <c r="C383">
        <f>2024-B383</f>
        <v>62</v>
      </c>
      <c r="D383" t="str">
        <f>VLOOKUP(B383,Reference!$A$1:$B$125, 2)</f>
        <v>Boomers</v>
      </c>
      <c r="E383" t="s">
        <v>64</v>
      </c>
      <c r="F383" t="str">
        <f>IF(E383="High School", "No College", "College")</f>
        <v>College</v>
      </c>
      <c r="G383" t="s">
        <v>60</v>
      </c>
      <c r="H383">
        <v>72217</v>
      </c>
      <c r="I383">
        <v>72217</v>
      </c>
      <c r="J383" s="4" t="s">
        <v>61</v>
      </c>
      <c r="K383">
        <v>0</v>
      </c>
      <c r="L383">
        <v>0</v>
      </c>
      <c r="M383" t="str">
        <f>IF(OR(K383&gt;0, L383&gt;0), "Parent", "Not Parent")</f>
        <v>Not Parent</v>
      </c>
      <c r="N383" t="s">
        <v>312</v>
      </c>
      <c r="O383" s="8">
        <v>41916</v>
      </c>
      <c r="P383" s="9">
        <f>O383-N383</f>
        <v>542</v>
      </c>
      <c r="Q383">
        <v>93</v>
      </c>
      <c r="R383" s="9">
        <f>P383-Q383</f>
        <v>449</v>
      </c>
      <c r="S383" s="8">
        <f>O383-R383</f>
        <v>41467</v>
      </c>
      <c r="T383">
        <v>816</v>
      </c>
      <c r="U383">
        <v>42</v>
      </c>
      <c r="V383">
        <v>450</v>
      </c>
      <c r="W383">
        <v>55</v>
      </c>
      <c r="X383">
        <v>56</v>
      </c>
      <c r="Y383">
        <v>154</v>
      </c>
      <c r="Z383">
        <v>1573</v>
      </c>
      <c r="AA383">
        <f>Z383/P383</f>
        <v>2.9022140221402215</v>
      </c>
      <c r="AB383" s="14" t="s">
        <v>232</v>
      </c>
      <c r="AC383" s="13" t="s">
        <v>63</v>
      </c>
      <c r="AD383">
        <v>1</v>
      </c>
      <c r="AE383" t="str">
        <f>IF(AD383&gt;3, "Prefers Discount", "Discount Indifferent")</f>
        <v>Discount Indifferent</v>
      </c>
      <c r="AF383">
        <v>8</v>
      </c>
      <c r="AG383">
        <v>3</v>
      </c>
      <c r="AH383">
        <v>10</v>
      </c>
      <c r="AI383" t="str">
        <f>INDEX($AF$1:$AH$1,MATCH(MAX(AF383:AH383),AF383:AH383,0))</f>
        <v>Catalog_Orders</v>
      </c>
      <c r="AJ383">
        <v>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f>SUM(AK383:AO383)</f>
        <v>0</v>
      </c>
      <c r="AQ383" t="s">
        <v>67</v>
      </c>
      <c r="AR383">
        <v>0</v>
      </c>
      <c r="AS383" t="str">
        <f>IF(OR(AK383&gt;0, AL383&gt;0, AM383&gt;0, AN383&gt;0, AO383&gt;0), "Converted", "Not Converted")</f>
        <v>Not Converted</v>
      </c>
      <c r="AT383">
        <v>0</v>
      </c>
      <c r="AU383">
        <v>3</v>
      </c>
      <c r="AV383">
        <v>11</v>
      </c>
      <c r="AW383">
        <f>IF(Z383&gt;607, 4, 0)</f>
        <v>4</v>
      </c>
      <c r="AX383">
        <f>IF(AA383&gt;0.1497, 3, 0)</f>
        <v>3</v>
      </c>
      <c r="AY383">
        <f>IF(P383&gt;4031, 2, 0)</f>
        <v>0</v>
      </c>
      <c r="AZ383">
        <f>IF(H383&gt;51934.91, 1, 0)</f>
        <v>1</v>
      </c>
      <c r="BA383">
        <f>SUM(AW383:AZ383)</f>
        <v>8</v>
      </c>
      <c r="BB383" t="str">
        <f>VLOOKUP(BA383,'Standard Deviations'!$L$1:$M$11,2,TRUE)</f>
        <v>Platinum</v>
      </c>
    </row>
    <row r="384" spans="1:54">
      <c r="A384">
        <v>2150</v>
      </c>
      <c r="B384">
        <v>1958</v>
      </c>
      <c r="C384">
        <f>2024-B384</f>
        <v>66</v>
      </c>
      <c r="D384" t="str">
        <f>VLOOKUP(B384,Reference!$A$1:$B$125, 2)</f>
        <v>Boomers</v>
      </c>
      <c r="E384" t="s">
        <v>68</v>
      </c>
      <c r="F384" t="str">
        <f>IF(E384="High School", "No College", "College")</f>
        <v>College</v>
      </c>
      <c r="G384" t="s">
        <v>89</v>
      </c>
      <c r="H384">
        <v>80995</v>
      </c>
      <c r="I384">
        <v>80995</v>
      </c>
      <c r="J384" s="4" t="s">
        <v>56</v>
      </c>
      <c r="K384">
        <v>0</v>
      </c>
      <c r="L384">
        <v>1</v>
      </c>
      <c r="M384" t="str">
        <f>IF(OR(K384&gt;0, L384&gt;0), "Parent", "Not Parent")</f>
        <v>Parent</v>
      </c>
      <c r="N384" t="s">
        <v>313</v>
      </c>
      <c r="O384" s="8">
        <v>41916</v>
      </c>
      <c r="P384" s="9">
        <f>O384-N384</f>
        <v>511</v>
      </c>
      <c r="Q384">
        <v>83</v>
      </c>
      <c r="R384" s="9">
        <f>P384-Q384</f>
        <v>428</v>
      </c>
      <c r="S384" s="8">
        <f>O384-R384</f>
        <v>41488</v>
      </c>
      <c r="T384">
        <v>860</v>
      </c>
      <c r="U384">
        <v>28</v>
      </c>
      <c r="V384">
        <v>409</v>
      </c>
      <c r="W384">
        <v>73</v>
      </c>
      <c r="X384">
        <v>56</v>
      </c>
      <c r="Y384">
        <v>56</v>
      </c>
      <c r="Z384">
        <v>1482</v>
      </c>
      <c r="AA384">
        <f>Z384/P384</f>
        <v>2.9001956947162428</v>
      </c>
      <c r="AB384" s="14" t="s">
        <v>232</v>
      </c>
      <c r="AC384" s="13" t="s">
        <v>63</v>
      </c>
      <c r="AD384">
        <v>1</v>
      </c>
      <c r="AE384" t="str">
        <f>IF(AD384&gt;3, "Prefers Discount", "Discount Indifferent")</f>
        <v>Discount Indifferent</v>
      </c>
      <c r="AF384">
        <v>4</v>
      </c>
      <c r="AG384">
        <v>8</v>
      </c>
      <c r="AH384">
        <v>9</v>
      </c>
      <c r="AI384" t="str">
        <f>INDEX($AF$1:$AH$1,MATCH(MAX(AF384:AH384),AF384:AH384,0))</f>
        <v>Catalog_Orders</v>
      </c>
      <c r="AJ384">
        <v>4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f>SUM(AK384:AO384)</f>
        <v>0</v>
      </c>
      <c r="AQ384" t="s">
        <v>67</v>
      </c>
      <c r="AR384">
        <v>0</v>
      </c>
      <c r="AS384" t="str">
        <f>IF(OR(AK384&gt;0, AL384&gt;0, AM384&gt;0, AN384&gt;0, AO384&gt;0), "Converted", "Not Converted")</f>
        <v>Not Converted</v>
      </c>
      <c r="AT384">
        <v>0</v>
      </c>
      <c r="AU384">
        <v>3</v>
      </c>
      <c r="AV384">
        <v>11</v>
      </c>
      <c r="AW384">
        <f>IF(Z384&gt;607, 4, 0)</f>
        <v>4</v>
      </c>
      <c r="AX384">
        <f>IF(AA384&gt;0.1497, 3, 0)</f>
        <v>3</v>
      </c>
      <c r="AY384">
        <f>IF(P384&gt;4031, 2, 0)</f>
        <v>0</v>
      </c>
      <c r="AZ384">
        <f>IF(H384&gt;51934.91, 1, 0)</f>
        <v>1</v>
      </c>
      <c r="BA384">
        <f>SUM(AW384:AZ384)</f>
        <v>8</v>
      </c>
      <c r="BB384" t="str">
        <f>VLOOKUP(BA384,'Standard Deviations'!$L$1:$M$11,2,TRUE)</f>
        <v>Platinum</v>
      </c>
    </row>
    <row r="385" spans="1:54">
      <c r="A385">
        <v>6349</v>
      </c>
      <c r="B385">
        <v>1987</v>
      </c>
      <c r="C385">
        <f>2024-B385</f>
        <v>37</v>
      </c>
      <c r="D385" t="str">
        <f>VLOOKUP(B385,Reference!$A$1:$B$125, 2)</f>
        <v>Millennials</v>
      </c>
      <c r="E385" t="s">
        <v>64</v>
      </c>
      <c r="F385" t="str">
        <f>IF(E385="High School", "No College", "College")</f>
        <v>College</v>
      </c>
      <c r="G385" t="s">
        <v>71</v>
      </c>
      <c r="H385">
        <v>61787</v>
      </c>
      <c r="I385">
        <v>61787</v>
      </c>
      <c r="J385" s="4" t="s">
        <v>61</v>
      </c>
      <c r="K385">
        <v>0</v>
      </c>
      <c r="L385">
        <v>0</v>
      </c>
      <c r="M385" t="str">
        <f>IF(OR(K385&gt;0, L385&gt;0), "Parent", "Not Parent")</f>
        <v>Not Parent</v>
      </c>
      <c r="N385" t="s">
        <v>314</v>
      </c>
      <c r="O385" s="8">
        <v>41916</v>
      </c>
      <c r="P385" s="9">
        <f>O385-N385</f>
        <v>455</v>
      </c>
      <c r="Q385">
        <v>71</v>
      </c>
      <c r="R385" s="9">
        <f>P385-Q385</f>
        <v>384</v>
      </c>
      <c r="S385" s="8">
        <f>O385-R385</f>
        <v>41532</v>
      </c>
      <c r="T385">
        <v>621</v>
      </c>
      <c r="U385">
        <v>73</v>
      </c>
      <c r="V385">
        <v>414</v>
      </c>
      <c r="W385">
        <v>78</v>
      </c>
      <c r="X385">
        <v>48</v>
      </c>
      <c r="Y385">
        <v>85</v>
      </c>
      <c r="Z385">
        <v>1319</v>
      </c>
      <c r="AA385">
        <f>Z385/P385</f>
        <v>2.8989010989010988</v>
      </c>
      <c r="AB385" s="14" t="s">
        <v>232</v>
      </c>
      <c r="AC385" s="13" t="s">
        <v>63</v>
      </c>
      <c r="AD385">
        <v>1</v>
      </c>
      <c r="AE385" t="str">
        <f>IF(AD385&gt;3, "Prefers Discount", "Discount Indifferent")</f>
        <v>Discount Indifferent</v>
      </c>
      <c r="AF385">
        <v>6</v>
      </c>
      <c r="AG385">
        <v>8</v>
      </c>
      <c r="AH385">
        <v>4</v>
      </c>
      <c r="AI385" t="str">
        <f>INDEX($AF$1:$AH$1,MATCH(MAX(AF385:AH385),AF385:AH385,0))</f>
        <v>Web_Orders</v>
      </c>
      <c r="AJ385">
        <v>5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f>SUM(AK385:AO385)</f>
        <v>0</v>
      </c>
      <c r="AQ385" t="s">
        <v>67</v>
      </c>
      <c r="AR385">
        <v>0</v>
      </c>
      <c r="AS385" t="str">
        <f>IF(OR(AK385&gt;0, AL385&gt;0, AM385&gt;0, AN385&gt;0, AO385&gt;0), "Converted", "Not Converted")</f>
        <v>Not Converted</v>
      </c>
      <c r="AT385">
        <v>0</v>
      </c>
      <c r="AU385">
        <v>3</v>
      </c>
      <c r="AV385">
        <v>11</v>
      </c>
      <c r="AW385">
        <f>IF(Z385&gt;607, 4, 0)</f>
        <v>4</v>
      </c>
      <c r="AX385">
        <f>IF(AA385&gt;0.1497, 3, 0)</f>
        <v>3</v>
      </c>
      <c r="AY385">
        <f>IF(P385&gt;4031, 2, 0)</f>
        <v>0</v>
      </c>
      <c r="AZ385">
        <f>IF(H385&gt;51934.91, 1, 0)</f>
        <v>1</v>
      </c>
      <c r="BA385">
        <f>SUM(AW385:AZ385)</f>
        <v>8</v>
      </c>
      <c r="BB385" t="str">
        <f>VLOOKUP(BA385,'Standard Deviations'!$L$1:$M$11,2,TRUE)</f>
        <v>Platinum</v>
      </c>
    </row>
    <row r="386" spans="1:54" hidden="1">
      <c r="A386">
        <v>9560</v>
      </c>
      <c r="B386">
        <v>1965</v>
      </c>
      <c r="C386">
        <f>2024-B386</f>
        <v>59</v>
      </c>
      <c r="D386" t="str">
        <f>VLOOKUP(B386,Reference!$A$1:$B$125, 2)</f>
        <v>Gen X</v>
      </c>
      <c r="E386" t="s">
        <v>54</v>
      </c>
      <c r="F386" t="str">
        <f>IF(E386="High School", "No College", "College")</f>
        <v>College</v>
      </c>
      <c r="G386" t="s">
        <v>65</v>
      </c>
      <c r="H386">
        <v>83003</v>
      </c>
      <c r="I386">
        <v>83003</v>
      </c>
      <c r="J386" s="4" t="s">
        <v>56</v>
      </c>
      <c r="K386">
        <v>0</v>
      </c>
      <c r="L386">
        <v>0</v>
      </c>
      <c r="M386" t="str">
        <f>IF(OR(K386&gt;0, L386&gt;0), "Parent", "Not Parent")</f>
        <v>Not Parent</v>
      </c>
      <c r="N386" t="s">
        <v>229</v>
      </c>
      <c r="O386" s="8">
        <v>41916</v>
      </c>
      <c r="P386" s="9">
        <f>O386-N386</f>
        <v>580</v>
      </c>
      <c r="Q386">
        <v>18</v>
      </c>
      <c r="R386" s="9">
        <f>P386-Q386</f>
        <v>562</v>
      </c>
      <c r="S386" s="8">
        <f>O386-R386</f>
        <v>41354</v>
      </c>
      <c r="T386">
        <v>856</v>
      </c>
      <c r="U386">
        <v>61</v>
      </c>
      <c r="V386">
        <v>570</v>
      </c>
      <c r="W386">
        <v>40</v>
      </c>
      <c r="X386">
        <v>25</v>
      </c>
      <c r="Y386">
        <v>122</v>
      </c>
      <c r="Z386">
        <v>1674</v>
      </c>
      <c r="AA386">
        <f>Z386/P386</f>
        <v>2.886206896551724</v>
      </c>
      <c r="AB386" s="11" t="s">
        <v>232</v>
      </c>
      <c r="AC386" t="s">
        <v>59</v>
      </c>
      <c r="AD386">
        <v>1</v>
      </c>
      <c r="AE386" t="str">
        <f>IF(AD386&gt;3, "Prefers Discount", "Discount Indifferent")</f>
        <v>Discount Indifferent</v>
      </c>
      <c r="AF386">
        <v>8</v>
      </c>
      <c r="AG386">
        <v>7</v>
      </c>
      <c r="AH386">
        <v>6</v>
      </c>
      <c r="AI386" t="str">
        <f>INDEX($AF$1:$AH$1,MATCH(MAX(AF386:AH386),AF386:AH386,0))</f>
        <v>Store_Orders</v>
      </c>
      <c r="AJ386">
        <v>3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f>SUM(AK386:AO386)</f>
        <v>1</v>
      </c>
      <c r="AQ386" t="str">
        <f>INDEX($AK$1:$AO$1,MATCH(MAX(AK386:AO386),AK386:AO386,0))</f>
        <v>Converted_on_Camp5</v>
      </c>
      <c r="AR386">
        <v>1</v>
      </c>
      <c r="AS386" t="str">
        <f>IF(OR(AK386&gt;0, AL386&gt;0, AM386&gt;0, AN386&gt;0, AO386&gt;0), "Converted", "Not Converted")</f>
        <v>Converted</v>
      </c>
      <c r="AT386">
        <v>0</v>
      </c>
      <c r="AU386">
        <v>3</v>
      </c>
      <c r="AV386">
        <v>11</v>
      </c>
      <c r="AW386">
        <f>IF(Z386&gt;607, 4, 0)</f>
        <v>4</v>
      </c>
      <c r="AX386">
        <f>IF(AA386&gt;0.1497, 3, 0)</f>
        <v>3</v>
      </c>
      <c r="AY386">
        <f>IF(P386&gt;4031, 2, 0)</f>
        <v>0</v>
      </c>
      <c r="AZ386">
        <f>IF(H386&gt;51934.91, 1, 0)</f>
        <v>1</v>
      </c>
      <c r="BA386">
        <f>SUM(AW386:AZ386)</f>
        <v>8</v>
      </c>
      <c r="BB386" t="str">
        <f>VLOOKUP(BA386,'Standard Deviations'!$L$1:$M$11,2,TRUE)</f>
        <v>Platinum</v>
      </c>
    </row>
    <row r="387" spans="1:54" hidden="1">
      <c r="A387">
        <v>5077</v>
      </c>
      <c r="B387">
        <v>1979</v>
      </c>
      <c r="C387">
        <f>2024-B387</f>
        <v>45</v>
      </c>
      <c r="D387" t="str">
        <f>VLOOKUP(B387,Reference!$A$1:$B$125, 2)</f>
        <v>Gen X</v>
      </c>
      <c r="E387" t="s">
        <v>54</v>
      </c>
      <c r="F387" t="str">
        <f>IF(E387="High School", "No College", "College")</f>
        <v>College</v>
      </c>
      <c r="G387" t="s">
        <v>65</v>
      </c>
      <c r="H387">
        <v>77298</v>
      </c>
      <c r="I387">
        <v>77298</v>
      </c>
      <c r="J387" s="4" t="s">
        <v>56</v>
      </c>
      <c r="K387">
        <v>0</v>
      </c>
      <c r="L387">
        <v>1</v>
      </c>
      <c r="M387" t="str">
        <f>IF(OR(K387&gt;0, L387&gt;0), "Parent", "Not Parent")</f>
        <v>Parent</v>
      </c>
      <c r="N387" t="s">
        <v>266</v>
      </c>
      <c r="O387" s="8">
        <v>41916</v>
      </c>
      <c r="P387" s="9">
        <f>O387-N387</f>
        <v>336</v>
      </c>
      <c r="Q387">
        <v>46</v>
      </c>
      <c r="R387" s="9">
        <f>P387-Q387</f>
        <v>290</v>
      </c>
      <c r="S387" s="8">
        <f>O387-R387</f>
        <v>41626</v>
      </c>
      <c r="T387">
        <v>425</v>
      </c>
      <c r="U387">
        <v>115</v>
      </c>
      <c r="V387">
        <v>292</v>
      </c>
      <c r="W387">
        <v>23</v>
      </c>
      <c r="X387">
        <v>35</v>
      </c>
      <c r="Y387">
        <v>79</v>
      </c>
      <c r="Z387">
        <v>969</v>
      </c>
      <c r="AA387">
        <f>Z387/P387</f>
        <v>2.8839285714285716</v>
      </c>
      <c r="AB387" s="11" t="s">
        <v>232</v>
      </c>
      <c r="AC387" t="s">
        <v>59</v>
      </c>
      <c r="AD387">
        <v>1</v>
      </c>
      <c r="AE387" t="str">
        <f>IF(AD387&gt;3, "Prefers Discount", "Discount Indifferent")</f>
        <v>Discount Indifferent</v>
      </c>
      <c r="AF387">
        <v>11</v>
      </c>
      <c r="AG387">
        <v>6</v>
      </c>
      <c r="AH387">
        <v>6</v>
      </c>
      <c r="AI387" t="str">
        <f>INDEX($AF$1:$AH$1,MATCH(MAX(AF387:AH387),AF387:AH387,0))</f>
        <v>Store_Orders</v>
      </c>
      <c r="AJ387">
        <v>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f>SUM(AK387:AO387)</f>
        <v>0</v>
      </c>
      <c r="AQ387" t="s">
        <v>67</v>
      </c>
      <c r="AR387">
        <v>0</v>
      </c>
      <c r="AS387" t="str">
        <f>IF(OR(AK387&gt;0, AL387&gt;0, AM387&gt;0, AN387&gt;0, AO387&gt;0), "Converted", "Not Converted")</f>
        <v>Not Converted</v>
      </c>
      <c r="AT387">
        <v>0</v>
      </c>
      <c r="AU387">
        <v>3</v>
      </c>
      <c r="AV387">
        <v>11</v>
      </c>
      <c r="AW387">
        <f>IF(Z387&gt;607, 4, 0)</f>
        <v>4</v>
      </c>
      <c r="AX387">
        <f>IF(AA387&gt;0.1497, 3, 0)</f>
        <v>3</v>
      </c>
      <c r="AY387">
        <f>IF(P387&gt;4031, 2, 0)</f>
        <v>0</v>
      </c>
      <c r="AZ387">
        <f>IF(H387&gt;51934.91, 1, 0)</f>
        <v>1</v>
      </c>
      <c r="BA387">
        <f>SUM(AW387:AZ387)</f>
        <v>8</v>
      </c>
      <c r="BB387" t="str">
        <f>VLOOKUP(BA387,'Standard Deviations'!$L$1:$M$11,2,TRUE)</f>
        <v>Platinum</v>
      </c>
    </row>
    <row r="388" spans="1:54" hidden="1">
      <c r="A388">
        <v>6173</v>
      </c>
      <c r="B388">
        <v>1979</v>
      </c>
      <c r="C388">
        <f>2024-B388</f>
        <v>45</v>
      </c>
      <c r="D388" t="str">
        <f>VLOOKUP(B388,Reference!$A$1:$B$125, 2)</f>
        <v>Gen X</v>
      </c>
      <c r="E388" t="s">
        <v>54</v>
      </c>
      <c r="F388" t="str">
        <f>IF(E388="High School", "No College", "College")</f>
        <v>College</v>
      </c>
      <c r="G388" t="s">
        <v>65</v>
      </c>
      <c r="H388">
        <v>77298</v>
      </c>
      <c r="I388">
        <v>77298</v>
      </c>
      <c r="J388" s="4" t="s">
        <v>56</v>
      </c>
      <c r="K388">
        <v>0</v>
      </c>
      <c r="L388">
        <v>1</v>
      </c>
      <c r="M388" t="str">
        <f>IF(OR(K388&gt;0, L388&gt;0), "Parent", "Not Parent")</f>
        <v>Parent</v>
      </c>
      <c r="N388" t="s">
        <v>266</v>
      </c>
      <c r="O388" s="8">
        <v>41916</v>
      </c>
      <c r="P388" s="9">
        <f>O388-N388</f>
        <v>336</v>
      </c>
      <c r="Q388">
        <v>46</v>
      </c>
      <c r="R388" s="9">
        <f>P388-Q388</f>
        <v>290</v>
      </c>
      <c r="S388" s="8">
        <f>O388-R388</f>
        <v>41626</v>
      </c>
      <c r="T388">
        <v>425</v>
      </c>
      <c r="U388">
        <v>115</v>
      </c>
      <c r="V388">
        <v>292</v>
      </c>
      <c r="W388">
        <v>23</v>
      </c>
      <c r="X388">
        <v>35</v>
      </c>
      <c r="Y388">
        <v>79</v>
      </c>
      <c r="Z388">
        <v>969</v>
      </c>
      <c r="AA388">
        <f>Z388/P388</f>
        <v>2.8839285714285716</v>
      </c>
      <c r="AB388" s="11" t="s">
        <v>232</v>
      </c>
      <c r="AC388" t="s">
        <v>59</v>
      </c>
      <c r="AD388">
        <v>1</v>
      </c>
      <c r="AE388" t="str">
        <f>IF(AD388&gt;3, "Prefers Discount", "Discount Indifferent")</f>
        <v>Discount Indifferent</v>
      </c>
      <c r="AF388">
        <v>11</v>
      </c>
      <c r="AG388">
        <v>6</v>
      </c>
      <c r="AH388">
        <v>6</v>
      </c>
      <c r="AI388" t="str">
        <f>INDEX($AF$1:$AH$1,MATCH(MAX(AF388:AH388),AF388:AH388,0))</f>
        <v>Store_Orders</v>
      </c>
      <c r="AJ388">
        <v>3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f>SUM(AK388:AO388)</f>
        <v>0</v>
      </c>
      <c r="AQ388" t="s">
        <v>67</v>
      </c>
      <c r="AR388">
        <v>0</v>
      </c>
      <c r="AS388" t="str">
        <f>IF(OR(AK388&gt;0, AL388&gt;0, AM388&gt;0, AN388&gt;0, AO388&gt;0), "Converted", "Not Converted")</f>
        <v>Not Converted</v>
      </c>
      <c r="AT388">
        <v>0</v>
      </c>
      <c r="AU388">
        <v>3</v>
      </c>
      <c r="AV388">
        <v>11</v>
      </c>
      <c r="AW388">
        <f>IF(Z388&gt;607, 4, 0)</f>
        <v>4</v>
      </c>
      <c r="AX388">
        <f>IF(AA388&gt;0.1497, 3, 0)</f>
        <v>3</v>
      </c>
      <c r="AY388">
        <f>IF(P388&gt;4031, 2, 0)</f>
        <v>0</v>
      </c>
      <c r="AZ388">
        <f>IF(H388&gt;51934.91, 1, 0)</f>
        <v>1</v>
      </c>
      <c r="BA388">
        <f>SUM(AW388:AZ388)</f>
        <v>8</v>
      </c>
      <c r="BB388" t="str">
        <f>VLOOKUP(BA388,'Standard Deviations'!$L$1:$M$11,2,TRUE)</f>
        <v>Platinum</v>
      </c>
    </row>
    <row r="389" spans="1:54" hidden="1">
      <c r="A389">
        <v>4452</v>
      </c>
      <c r="B389">
        <v>1957</v>
      </c>
      <c r="C389">
        <f>2024-B389</f>
        <v>67</v>
      </c>
      <c r="D389" t="str">
        <f>VLOOKUP(B389,Reference!$A$1:$B$125, 2)</f>
        <v>Boomers</v>
      </c>
      <c r="E389" t="s">
        <v>54</v>
      </c>
      <c r="F389" t="str">
        <f>IF(E389="High School", "No College", "College")</f>
        <v>College</v>
      </c>
      <c r="G389" t="s">
        <v>60</v>
      </c>
      <c r="H389">
        <v>50388</v>
      </c>
      <c r="I389">
        <v>50388</v>
      </c>
      <c r="J389" s="4" t="s">
        <v>175</v>
      </c>
      <c r="K389">
        <v>0</v>
      </c>
      <c r="L389">
        <v>1</v>
      </c>
      <c r="M389" t="str">
        <f>IF(OR(K389&gt;0, L389&gt;0), "Parent", "Not Parent")</f>
        <v>Parent</v>
      </c>
      <c r="N389" t="s">
        <v>315</v>
      </c>
      <c r="O389" s="8">
        <v>41916</v>
      </c>
      <c r="P389" s="9">
        <f>O389-N389</f>
        <v>129</v>
      </c>
      <c r="Q389">
        <v>3</v>
      </c>
      <c r="R389" s="9">
        <f>P389-Q389</f>
        <v>126</v>
      </c>
      <c r="S389" s="8">
        <f>O389-R389</f>
        <v>41790</v>
      </c>
      <c r="T389">
        <v>292</v>
      </c>
      <c r="U389">
        <v>6</v>
      </c>
      <c r="V389">
        <v>37</v>
      </c>
      <c r="W389">
        <v>0</v>
      </c>
      <c r="X389">
        <v>3</v>
      </c>
      <c r="Y389">
        <v>34</v>
      </c>
      <c r="Z389">
        <v>372</v>
      </c>
      <c r="AA389">
        <f>Z389/P389</f>
        <v>2.8837209302325579</v>
      </c>
      <c r="AB389" s="11" t="s">
        <v>232</v>
      </c>
      <c r="AC389" t="s">
        <v>59</v>
      </c>
      <c r="AD389">
        <v>4</v>
      </c>
      <c r="AE389" t="str">
        <f>IF(AD389&gt;3, "Prefers Discount", "Discount Indifferent")</f>
        <v>Prefers Discount</v>
      </c>
      <c r="AF389">
        <v>6</v>
      </c>
      <c r="AG389">
        <v>6</v>
      </c>
      <c r="AH389">
        <v>1</v>
      </c>
      <c r="AI389" t="str">
        <f>INDEX($AF$1:$AH$1,MATCH(MAX(AF389:AH389),AF389:AH389,0))</f>
        <v>Store_Orders</v>
      </c>
      <c r="AJ389">
        <v>7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f>SUM(AK389:AO389)</f>
        <v>2</v>
      </c>
      <c r="AQ389" t="str">
        <f>INDEX($AK$1:$AO$1,MATCH(MAX(AK389:AO389),AK389:AO389,0))</f>
        <v>Converted_on_Camp1</v>
      </c>
      <c r="AR389">
        <v>1</v>
      </c>
      <c r="AS389" t="str">
        <f>IF(OR(AK389&gt;0, AL389&gt;0, AM389&gt;0, AN389&gt;0, AO389&gt;0), "Converted", "Not Converted")</f>
        <v>Converted</v>
      </c>
      <c r="AT389">
        <v>0</v>
      </c>
      <c r="AU389">
        <v>3</v>
      </c>
      <c r="AV389">
        <v>11</v>
      </c>
      <c r="AW389">
        <f>IF(Z389&gt;607, 4, 0)</f>
        <v>0</v>
      </c>
      <c r="AX389">
        <f>IF(AA389&gt;0.1497, 3, 0)</f>
        <v>3</v>
      </c>
      <c r="AY389">
        <f>IF(P389&gt;4031, 2, 0)</f>
        <v>0</v>
      </c>
      <c r="AZ389">
        <f>IF(H389&gt;51934.91, 1, 0)</f>
        <v>0</v>
      </c>
      <c r="BA389">
        <f>SUM(AW389:AZ389)</f>
        <v>3</v>
      </c>
      <c r="BB389" t="str">
        <f>VLOOKUP(BA389,'Standard Deviations'!$L$1:$M$11,2,TRUE)</f>
        <v>Silver</v>
      </c>
    </row>
    <row r="390" spans="1:54" hidden="1">
      <c r="A390">
        <v>10766</v>
      </c>
      <c r="B390">
        <v>1964</v>
      </c>
      <c r="C390">
        <f>2024-B390</f>
        <v>60</v>
      </c>
      <c r="D390" t="str">
        <f>VLOOKUP(B390,Reference!$A$1:$B$125, 2)</f>
        <v>Boomers</v>
      </c>
      <c r="E390" t="s">
        <v>68</v>
      </c>
      <c r="F390" t="str">
        <f>IF(E390="High School", "No College", "College")</f>
        <v>College</v>
      </c>
      <c r="G390" t="s">
        <v>55</v>
      </c>
      <c r="H390">
        <v>65526</v>
      </c>
      <c r="I390">
        <v>65526</v>
      </c>
      <c r="J390" s="4" t="s">
        <v>61</v>
      </c>
      <c r="K390">
        <v>0</v>
      </c>
      <c r="L390">
        <v>1</v>
      </c>
      <c r="M390" t="str">
        <f>IF(OR(K390&gt;0, L390&gt;0), "Parent", "Not Parent")</f>
        <v>Parent</v>
      </c>
      <c r="N390" t="s">
        <v>316</v>
      </c>
      <c r="O390" s="8">
        <v>41916</v>
      </c>
      <c r="P390" s="9">
        <f>O390-N390</f>
        <v>176</v>
      </c>
      <c r="Q390">
        <v>22</v>
      </c>
      <c r="R390" s="9">
        <f>P390-Q390</f>
        <v>154</v>
      </c>
      <c r="S390" s="8">
        <f>O390-R390</f>
        <v>41762</v>
      </c>
      <c r="T390">
        <v>397</v>
      </c>
      <c r="U390">
        <v>19</v>
      </c>
      <c r="V390">
        <v>69</v>
      </c>
      <c r="W390">
        <v>12</v>
      </c>
      <c r="X390">
        <v>0</v>
      </c>
      <c r="Y390">
        <v>9</v>
      </c>
      <c r="Z390">
        <v>506</v>
      </c>
      <c r="AA390">
        <f>Z390/P390</f>
        <v>2.875</v>
      </c>
      <c r="AB390" s="11" t="s">
        <v>232</v>
      </c>
      <c r="AC390" t="s">
        <v>59</v>
      </c>
      <c r="AD390">
        <v>1</v>
      </c>
      <c r="AE390" t="str">
        <f>IF(AD390&gt;3, "Prefers Discount", "Discount Indifferent")</f>
        <v>Discount Indifferent</v>
      </c>
      <c r="AF390">
        <v>8</v>
      </c>
      <c r="AG390">
        <v>4</v>
      </c>
      <c r="AH390">
        <v>4</v>
      </c>
      <c r="AI390" t="str">
        <f>INDEX($AF$1:$AH$1,MATCH(MAX(AF390:AH390),AF390:AH390,0))</f>
        <v>Store_Orders</v>
      </c>
      <c r="AJ390">
        <v>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f>SUM(AK390:AO390)</f>
        <v>0</v>
      </c>
      <c r="AQ390" t="s">
        <v>67</v>
      </c>
      <c r="AR390">
        <v>0</v>
      </c>
      <c r="AS390" t="str">
        <f>IF(OR(AK390&gt;0, AL390&gt;0, AM390&gt;0, AN390&gt;0, AO390&gt;0), "Converted", "Not Converted")</f>
        <v>Not Converted</v>
      </c>
      <c r="AT390">
        <v>0</v>
      </c>
      <c r="AU390">
        <v>3</v>
      </c>
      <c r="AV390">
        <v>11</v>
      </c>
      <c r="AW390">
        <f>IF(Z390&gt;607, 4, 0)</f>
        <v>0</v>
      </c>
      <c r="AX390">
        <f>IF(AA390&gt;0.1497, 3, 0)</f>
        <v>3</v>
      </c>
      <c r="AY390">
        <f>IF(P390&gt;4031, 2, 0)</f>
        <v>0</v>
      </c>
      <c r="AZ390">
        <f>IF(H390&gt;51934.91, 1, 0)</f>
        <v>1</v>
      </c>
      <c r="BA390">
        <f>SUM(AW390:AZ390)</f>
        <v>4</v>
      </c>
      <c r="BB390" t="str">
        <f>VLOOKUP(BA390,'Standard Deviations'!$L$1:$M$11,2,TRUE)</f>
        <v>Silver</v>
      </c>
    </row>
    <row r="391" spans="1:54" hidden="1">
      <c r="A391">
        <v>9971</v>
      </c>
      <c r="B391">
        <v>1964</v>
      </c>
      <c r="C391">
        <f>2024-B391</f>
        <v>60</v>
      </c>
      <c r="D391" t="str">
        <f>VLOOKUP(B391,Reference!$A$1:$B$125, 2)</f>
        <v>Boomers</v>
      </c>
      <c r="E391" t="s">
        <v>68</v>
      </c>
      <c r="F391" t="str">
        <f>IF(E391="High School", "No College", "College")</f>
        <v>College</v>
      </c>
      <c r="G391" t="s">
        <v>55</v>
      </c>
      <c r="H391">
        <v>65526</v>
      </c>
      <c r="I391">
        <v>65526</v>
      </c>
      <c r="J391" s="4" t="s">
        <v>61</v>
      </c>
      <c r="K391">
        <v>0</v>
      </c>
      <c r="L391">
        <v>1</v>
      </c>
      <c r="M391" t="str">
        <f>IF(OR(K391&gt;0, L391&gt;0), "Parent", "Not Parent")</f>
        <v>Parent</v>
      </c>
      <c r="N391" t="s">
        <v>316</v>
      </c>
      <c r="O391" s="8">
        <v>41916</v>
      </c>
      <c r="P391" s="9">
        <f>O391-N391</f>
        <v>176</v>
      </c>
      <c r="Q391">
        <v>22</v>
      </c>
      <c r="R391" s="9">
        <f>P391-Q391</f>
        <v>154</v>
      </c>
      <c r="S391" s="8">
        <f>O391-R391</f>
        <v>41762</v>
      </c>
      <c r="T391">
        <v>397</v>
      </c>
      <c r="U391">
        <v>19</v>
      </c>
      <c r="V391">
        <v>69</v>
      </c>
      <c r="W391">
        <v>12</v>
      </c>
      <c r="X391">
        <v>0</v>
      </c>
      <c r="Y391">
        <v>9</v>
      </c>
      <c r="Z391">
        <v>506</v>
      </c>
      <c r="AA391">
        <f>Z391/P391</f>
        <v>2.875</v>
      </c>
      <c r="AB391" s="11" t="s">
        <v>232</v>
      </c>
      <c r="AC391" t="s">
        <v>59</v>
      </c>
      <c r="AD391">
        <v>1</v>
      </c>
      <c r="AE391" t="str">
        <f>IF(AD391&gt;3, "Prefers Discount", "Discount Indifferent")</f>
        <v>Discount Indifferent</v>
      </c>
      <c r="AF391">
        <v>8</v>
      </c>
      <c r="AG391">
        <v>4</v>
      </c>
      <c r="AH391">
        <v>4</v>
      </c>
      <c r="AI391" t="str">
        <f>INDEX($AF$1:$AH$1,MATCH(MAX(AF391:AH391),AF391:AH391,0))</f>
        <v>Store_Orders</v>
      </c>
      <c r="AJ391">
        <v>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f>SUM(AK391:AO391)</f>
        <v>0</v>
      </c>
      <c r="AQ391" t="s">
        <v>67</v>
      </c>
      <c r="AR391">
        <v>0</v>
      </c>
      <c r="AS391" t="str">
        <f>IF(OR(AK391&gt;0, AL391&gt;0, AM391&gt;0, AN391&gt;0, AO391&gt;0), "Converted", "Not Converted")</f>
        <v>Not Converted</v>
      </c>
      <c r="AT391">
        <v>0</v>
      </c>
      <c r="AU391">
        <v>3</v>
      </c>
      <c r="AV391">
        <v>11</v>
      </c>
      <c r="AW391">
        <f>IF(Z391&gt;607, 4, 0)</f>
        <v>0</v>
      </c>
      <c r="AX391">
        <f>IF(AA391&gt;0.1497, 3, 0)</f>
        <v>3</v>
      </c>
      <c r="AY391">
        <f>IF(P391&gt;4031, 2, 0)</f>
        <v>0</v>
      </c>
      <c r="AZ391">
        <f>IF(H391&gt;51934.91, 1, 0)</f>
        <v>1</v>
      </c>
      <c r="BA391">
        <f>SUM(AW391:AZ391)</f>
        <v>4</v>
      </c>
      <c r="BB391" t="str">
        <f>VLOOKUP(BA391,'Standard Deviations'!$L$1:$M$11,2,TRUE)</f>
        <v>Silver</v>
      </c>
    </row>
    <row r="392" spans="1:54">
      <c r="A392">
        <v>1357</v>
      </c>
      <c r="B392">
        <v>1970</v>
      </c>
      <c r="C392">
        <f>2024-B392</f>
        <v>54</v>
      </c>
      <c r="D392" t="str">
        <f>VLOOKUP(B392,Reference!$A$1:$B$125, 2)</f>
        <v>Gen X</v>
      </c>
      <c r="E392" t="s">
        <v>54</v>
      </c>
      <c r="F392" t="str">
        <f>IF(E392="High School", "No College", "College")</f>
        <v>College</v>
      </c>
      <c r="G392" t="s">
        <v>65</v>
      </c>
      <c r="H392">
        <v>74854</v>
      </c>
      <c r="I392">
        <v>74854</v>
      </c>
      <c r="J392" s="4" t="s">
        <v>56</v>
      </c>
      <c r="K392">
        <v>1</v>
      </c>
      <c r="L392">
        <v>2</v>
      </c>
      <c r="M392" t="str">
        <f>IF(OR(K392&gt;0, L392&gt;0), "Parent", "Not Parent")</f>
        <v>Parent</v>
      </c>
      <c r="N392" t="s">
        <v>317</v>
      </c>
      <c r="O392" s="8">
        <v>41916</v>
      </c>
      <c r="P392" s="9">
        <f>O392-N392</f>
        <v>544</v>
      </c>
      <c r="Q392">
        <v>90</v>
      </c>
      <c r="R392" s="9">
        <f>P392-Q392</f>
        <v>454</v>
      </c>
      <c r="S392" s="8">
        <f>O392-R392</f>
        <v>41462</v>
      </c>
      <c r="T392">
        <v>856</v>
      </c>
      <c r="U392">
        <v>59</v>
      </c>
      <c r="V392">
        <v>487</v>
      </c>
      <c r="W392">
        <v>58</v>
      </c>
      <c r="X392">
        <v>29</v>
      </c>
      <c r="Y392">
        <v>73</v>
      </c>
      <c r="Z392">
        <v>1562</v>
      </c>
      <c r="AA392">
        <f>Z392/P392</f>
        <v>2.8713235294117645</v>
      </c>
      <c r="AB392" s="14" t="s">
        <v>232</v>
      </c>
      <c r="AC392" s="13" t="s">
        <v>63</v>
      </c>
      <c r="AD392">
        <v>7</v>
      </c>
      <c r="AE392" t="str">
        <f>IF(AD392&gt;3, "Prefers Discount", "Discount Indifferent")</f>
        <v>Prefers Discount</v>
      </c>
      <c r="AF392">
        <v>5</v>
      </c>
      <c r="AG392">
        <v>2</v>
      </c>
      <c r="AH392">
        <v>5</v>
      </c>
      <c r="AI392" t="str">
        <f>INDEX($AF$1:$AH$1,MATCH(MAX(AF392:AH392),AF392:AH392,0))</f>
        <v>Store_Orders</v>
      </c>
      <c r="AJ392">
        <v>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f>SUM(AK392:AO392)</f>
        <v>0</v>
      </c>
      <c r="AQ392" t="s">
        <v>67</v>
      </c>
      <c r="AR392">
        <v>0</v>
      </c>
      <c r="AS392" t="str">
        <f>IF(OR(AK392&gt;0, AL392&gt;0, AM392&gt;0, AN392&gt;0, AO392&gt;0), "Converted", "Not Converted")</f>
        <v>Not Converted</v>
      </c>
      <c r="AT392">
        <v>0</v>
      </c>
      <c r="AU392">
        <v>3</v>
      </c>
      <c r="AV392">
        <v>11</v>
      </c>
      <c r="AW392">
        <f>IF(Z392&gt;607, 4, 0)</f>
        <v>4</v>
      </c>
      <c r="AX392">
        <f>IF(AA392&gt;0.1497, 3, 0)</f>
        <v>3</v>
      </c>
      <c r="AY392">
        <f>IF(P392&gt;4031, 2, 0)</f>
        <v>0</v>
      </c>
      <c r="AZ392">
        <f>IF(H392&gt;51934.91, 1, 0)</f>
        <v>1</v>
      </c>
      <c r="BA392">
        <f>SUM(AW392:AZ392)</f>
        <v>8</v>
      </c>
      <c r="BB392" t="str">
        <f>VLOOKUP(BA392,'Standard Deviations'!$L$1:$M$11,2,TRUE)</f>
        <v>Platinum</v>
      </c>
    </row>
    <row r="393" spans="1:54">
      <c r="A393">
        <v>2579</v>
      </c>
      <c r="B393">
        <v>1957</v>
      </c>
      <c r="C393">
        <f>2024-B393</f>
        <v>67</v>
      </c>
      <c r="D393" t="str">
        <f>VLOOKUP(B393,Reference!$A$1:$B$125, 2)</f>
        <v>Boomers</v>
      </c>
      <c r="E393" t="s">
        <v>54</v>
      </c>
      <c r="F393" t="str">
        <f>IF(E393="High School", "No College", "College")</f>
        <v>College</v>
      </c>
      <c r="G393" t="s">
        <v>55</v>
      </c>
      <c r="H393">
        <v>71113</v>
      </c>
      <c r="I393">
        <v>71113</v>
      </c>
      <c r="J393" s="4" t="s">
        <v>61</v>
      </c>
      <c r="K393">
        <v>0</v>
      </c>
      <c r="L393">
        <v>1</v>
      </c>
      <c r="M393" t="str">
        <f>IF(OR(K393&gt;0, L393&gt;0), "Parent", "Not Parent")</f>
        <v>Parent</v>
      </c>
      <c r="N393" t="s">
        <v>318</v>
      </c>
      <c r="O393" s="8">
        <v>41916</v>
      </c>
      <c r="P393" s="9">
        <f>O393-N393</f>
        <v>291</v>
      </c>
      <c r="Q393">
        <v>95</v>
      </c>
      <c r="R393" s="9">
        <f>P393-Q393</f>
        <v>196</v>
      </c>
      <c r="S393" s="8">
        <f>O393-R393</f>
        <v>41720</v>
      </c>
      <c r="T393">
        <v>495</v>
      </c>
      <c r="U393">
        <v>33</v>
      </c>
      <c r="V393">
        <v>255</v>
      </c>
      <c r="W393">
        <v>11</v>
      </c>
      <c r="X393">
        <v>33</v>
      </c>
      <c r="Y393">
        <v>8</v>
      </c>
      <c r="Z393">
        <v>835</v>
      </c>
      <c r="AA393">
        <f>Z393/P393</f>
        <v>2.8694158075601375</v>
      </c>
      <c r="AB393" s="14" t="s">
        <v>232</v>
      </c>
      <c r="AC393" s="13" t="s">
        <v>63</v>
      </c>
      <c r="AD393">
        <v>4</v>
      </c>
      <c r="AE393" t="str">
        <f>IF(AD393&gt;3, "Prefers Discount", "Discount Indifferent")</f>
        <v>Prefers Discount</v>
      </c>
      <c r="AF393">
        <v>9</v>
      </c>
      <c r="AG393">
        <v>6</v>
      </c>
      <c r="AH393">
        <v>7</v>
      </c>
      <c r="AI393" t="str">
        <f>INDEX($AF$1:$AH$1,MATCH(MAX(AF393:AH393),AF393:AH393,0))</f>
        <v>Store_Orders</v>
      </c>
      <c r="AJ393">
        <v>4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f>SUM(AK393:AO393)</f>
        <v>0</v>
      </c>
      <c r="AQ393" t="s">
        <v>67</v>
      </c>
      <c r="AR393">
        <v>0</v>
      </c>
      <c r="AS393" t="str">
        <f>IF(OR(AK393&gt;0, AL393&gt;0, AM393&gt;0, AN393&gt;0, AO393&gt;0), "Converted", "Not Converted")</f>
        <v>Not Converted</v>
      </c>
      <c r="AT393">
        <v>0</v>
      </c>
      <c r="AU393">
        <v>3</v>
      </c>
      <c r="AV393">
        <v>11</v>
      </c>
      <c r="AW393">
        <f>IF(Z393&gt;607, 4, 0)</f>
        <v>4</v>
      </c>
      <c r="AX393">
        <f>IF(AA393&gt;0.1497, 3, 0)</f>
        <v>3</v>
      </c>
      <c r="AY393">
        <f>IF(P393&gt;4031, 2, 0)</f>
        <v>0</v>
      </c>
      <c r="AZ393">
        <f>IF(H393&gt;51934.91, 1, 0)</f>
        <v>1</v>
      </c>
      <c r="BA393">
        <f>SUM(AW393:AZ393)</f>
        <v>8</v>
      </c>
      <c r="BB393" t="str">
        <f>VLOOKUP(BA393,'Standard Deviations'!$L$1:$M$11,2,TRUE)</f>
        <v>Platinum</v>
      </c>
    </row>
    <row r="394" spans="1:54">
      <c r="A394">
        <v>1411</v>
      </c>
      <c r="B394">
        <v>1952</v>
      </c>
      <c r="C394">
        <f>2024-B394</f>
        <v>72</v>
      </c>
      <c r="D394" t="str">
        <f>VLOOKUP(B394,Reference!$A$1:$B$125, 2)</f>
        <v>Boomers</v>
      </c>
      <c r="E394" t="s">
        <v>54</v>
      </c>
      <c r="F394" t="str">
        <f>IF(E394="High School", "No College", "College")</f>
        <v>College</v>
      </c>
      <c r="G394" t="s">
        <v>71</v>
      </c>
      <c r="H394">
        <v>82623</v>
      </c>
      <c r="I394">
        <v>82623</v>
      </c>
      <c r="J394" s="4" t="s">
        <v>56</v>
      </c>
      <c r="K394">
        <v>0</v>
      </c>
      <c r="L394">
        <v>0</v>
      </c>
      <c r="M394" t="str">
        <f>IF(OR(K394&gt;0, L394&gt;0), "Parent", "Not Parent")</f>
        <v>Not Parent</v>
      </c>
      <c r="N394" t="s">
        <v>195</v>
      </c>
      <c r="O394" s="8">
        <v>41916</v>
      </c>
      <c r="P394" s="9">
        <f>O394-N394</f>
        <v>328</v>
      </c>
      <c r="Q394">
        <v>58</v>
      </c>
      <c r="R394" s="9">
        <f>P394-Q394</f>
        <v>270</v>
      </c>
      <c r="S394" s="8">
        <f>O394-R394</f>
        <v>41646</v>
      </c>
      <c r="T394">
        <v>204</v>
      </c>
      <c r="U394">
        <v>34</v>
      </c>
      <c r="V394">
        <v>204</v>
      </c>
      <c r="W394">
        <v>172</v>
      </c>
      <c r="X394">
        <v>153</v>
      </c>
      <c r="Y394">
        <v>173</v>
      </c>
      <c r="Z394">
        <v>940</v>
      </c>
      <c r="AA394">
        <f>Z394/P394</f>
        <v>2.8658536585365852</v>
      </c>
      <c r="AB394" s="14" t="s">
        <v>232</v>
      </c>
      <c r="AC394" s="13" t="s">
        <v>63</v>
      </c>
      <c r="AD394">
        <v>1</v>
      </c>
      <c r="AE394" t="str">
        <f>IF(AD394&gt;3, "Prefers Discount", "Discount Indifferent")</f>
        <v>Discount Indifferent</v>
      </c>
      <c r="AF394">
        <v>4</v>
      </c>
      <c r="AG394">
        <v>2</v>
      </c>
      <c r="AH394">
        <v>9</v>
      </c>
      <c r="AI394" t="str">
        <f>INDEX($AF$1:$AH$1,MATCH(MAX(AF394:AH394),AF394:AH394,0))</f>
        <v>Catalog_Orders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f>SUM(AK394:AO394)</f>
        <v>0</v>
      </c>
      <c r="AQ394" t="s">
        <v>67</v>
      </c>
      <c r="AR394">
        <v>0</v>
      </c>
      <c r="AS394" t="str">
        <f>IF(OR(AK394&gt;0, AL394&gt;0, AM394&gt;0, AN394&gt;0, AO394&gt;0), "Converted", "Not Converted")</f>
        <v>Not Converted</v>
      </c>
      <c r="AT394">
        <v>0</v>
      </c>
      <c r="AU394">
        <v>3</v>
      </c>
      <c r="AV394">
        <v>11</v>
      </c>
      <c r="AW394">
        <f>IF(Z394&gt;607, 4, 0)</f>
        <v>4</v>
      </c>
      <c r="AX394">
        <f>IF(AA394&gt;0.1497, 3, 0)</f>
        <v>3</v>
      </c>
      <c r="AY394">
        <f>IF(P394&gt;4031, 2, 0)</f>
        <v>0</v>
      </c>
      <c r="AZ394">
        <f>IF(H394&gt;51934.91, 1, 0)</f>
        <v>1</v>
      </c>
      <c r="BA394">
        <f>SUM(AW394:AZ394)</f>
        <v>8</v>
      </c>
      <c r="BB394" t="str">
        <f>VLOOKUP(BA394,'Standard Deviations'!$L$1:$M$11,2,TRUE)</f>
        <v>Platinum</v>
      </c>
    </row>
    <row r="395" spans="1:54">
      <c r="A395">
        <v>6260</v>
      </c>
      <c r="B395">
        <v>1955</v>
      </c>
      <c r="C395">
        <f>2024-B395</f>
        <v>69</v>
      </c>
      <c r="D395" t="str">
        <f>VLOOKUP(B395,Reference!$A$1:$B$125, 2)</f>
        <v>Boomers</v>
      </c>
      <c r="E395" t="s">
        <v>64</v>
      </c>
      <c r="F395" t="str">
        <f>IF(E395="High School", "No College", "College")</f>
        <v>College</v>
      </c>
      <c r="G395" t="s">
        <v>65</v>
      </c>
      <c r="H395">
        <v>82384</v>
      </c>
      <c r="I395">
        <v>82384</v>
      </c>
      <c r="J395" s="4" t="s">
        <v>56</v>
      </c>
      <c r="K395">
        <v>0</v>
      </c>
      <c r="L395">
        <v>0</v>
      </c>
      <c r="M395" t="str">
        <f>IF(OR(K395&gt;0, L395&gt;0), "Parent", "Not Parent")</f>
        <v>Not Parent</v>
      </c>
      <c r="N395" t="s">
        <v>319</v>
      </c>
      <c r="O395" s="8">
        <v>41916</v>
      </c>
      <c r="P395" s="9">
        <f>O395-N395</f>
        <v>684</v>
      </c>
      <c r="Q395">
        <v>55</v>
      </c>
      <c r="R395" s="9">
        <f>P395-Q395</f>
        <v>629</v>
      </c>
      <c r="S395" s="8">
        <f>O395-R395</f>
        <v>41287</v>
      </c>
      <c r="T395">
        <v>984</v>
      </c>
      <c r="U395">
        <v>51</v>
      </c>
      <c r="V395">
        <v>432</v>
      </c>
      <c r="W395">
        <v>180</v>
      </c>
      <c r="X395">
        <v>120</v>
      </c>
      <c r="Y395">
        <v>190</v>
      </c>
      <c r="Z395">
        <v>1957</v>
      </c>
      <c r="AA395">
        <f>Z395/P395</f>
        <v>2.8611111111111112</v>
      </c>
      <c r="AB395" s="14" t="s">
        <v>232</v>
      </c>
      <c r="AC395" s="13" t="s">
        <v>63</v>
      </c>
      <c r="AD395">
        <v>1</v>
      </c>
      <c r="AE395" t="str">
        <f>IF(AD395&gt;3, "Prefers Discount", "Discount Indifferent")</f>
        <v>Discount Indifferent</v>
      </c>
      <c r="AF395">
        <v>13</v>
      </c>
      <c r="AG395">
        <v>3</v>
      </c>
      <c r="AH395">
        <v>10</v>
      </c>
      <c r="AI395" t="str">
        <f>INDEX($AF$1:$AH$1,MATCH(MAX(AF395:AH395),AF395:AH395,0))</f>
        <v>Store_Orders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f>SUM(AK395:AO395)</f>
        <v>1</v>
      </c>
      <c r="AQ395" t="str">
        <f>INDEX($AK$1:$AO$1,MATCH(MAX(AK395:AO395),AK395:AO395,0))</f>
        <v>Converted_on_Camp5</v>
      </c>
      <c r="AR395">
        <v>1</v>
      </c>
      <c r="AS395" t="str">
        <f>IF(OR(AK395&gt;0, AL395&gt;0, AM395&gt;0, AN395&gt;0, AO395&gt;0), "Converted", "Not Converted")</f>
        <v>Converted</v>
      </c>
      <c r="AT395">
        <v>0</v>
      </c>
      <c r="AU395">
        <v>3</v>
      </c>
      <c r="AV395">
        <v>11</v>
      </c>
      <c r="AW395">
        <f>IF(Z395&gt;607, 4, 0)</f>
        <v>4</v>
      </c>
      <c r="AX395">
        <f>IF(AA395&gt;0.1497, 3, 0)</f>
        <v>3</v>
      </c>
      <c r="AY395">
        <f>IF(P395&gt;4031, 2, 0)</f>
        <v>0</v>
      </c>
      <c r="AZ395">
        <f>IF(H395&gt;51934.91, 1, 0)</f>
        <v>1</v>
      </c>
      <c r="BA395">
        <f>SUM(AW395:AZ395)</f>
        <v>8</v>
      </c>
      <c r="BB395" t="str">
        <f>VLOOKUP(BA395,'Standard Deviations'!$L$1:$M$11,2,TRUE)</f>
        <v>Platinum</v>
      </c>
    </row>
    <row r="396" spans="1:54" hidden="1">
      <c r="A396">
        <v>5236</v>
      </c>
      <c r="B396">
        <v>1979</v>
      </c>
      <c r="C396">
        <f>2024-B396</f>
        <v>45</v>
      </c>
      <c r="D396" t="str">
        <f>VLOOKUP(B396,Reference!$A$1:$B$125, 2)</f>
        <v>Gen X</v>
      </c>
      <c r="E396" t="s">
        <v>54</v>
      </c>
      <c r="F396" t="str">
        <f>IF(E396="High School", "No College", "College")</f>
        <v>College</v>
      </c>
      <c r="G396" t="s">
        <v>65</v>
      </c>
      <c r="H396">
        <v>77568</v>
      </c>
      <c r="I396">
        <v>77568</v>
      </c>
      <c r="J396" s="4" t="s">
        <v>56</v>
      </c>
      <c r="K396">
        <v>0</v>
      </c>
      <c r="L396">
        <v>1</v>
      </c>
      <c r="M396" t="str">
        <f>IF(OR(K396&gt;0, L396&gt;0), "Parent", "Not Parent")</f>
        <v>Parent</v>
      </c>
      <c r="N396" t="s">
        <v>320</v>
      </c>
      <c r="O396" s="8">
        <v>41916</v>
      </c>
      <c r="P396" s="9">
        <f>O396-N396</f>
        <v>770</v>
      </c>
      <c r="Q396">
        <v>30</v>
      </c>
      <c r="R396" s="9">
        <f>P396-Q396</f>
        <v>740</v>
      </c>
      <c r="S396" s="8">
        <f>O396-R396</f>
        <v>41176</v>
      </c>
      <c r="T396">
        <v>1230</v>
      </c>
      <c r="U396">
        <v>0</v>
      </c>
      <c r="V396">
        <v>396</v>
      </c>
      <c r="W396">
        <v>232</v>
      </c>
      <c r="X396">
        <v>178</v>
      </c>
      <c r="Y396">
        <v>158</v>
      </c>
      <c r="Z396">
        <v>2194</v>
      </c>
      <c r="AA396">
        <f>Z396/P396</f>
        <v>2.8493506493506495</v>
      </c>
      <c r="AB396" s="11" t="s">
        <v>232</v>
      </c>
      <c r="AC396" t="s">
        <v>59</v>
      </c>
      <c r="AD396">
        <v>1</v>
      </c>
      <c r="AE396" t="str">
        <f>IF(AD396&gt;3, "Prefers Discount", "Discount Indifferent")</f>
        <v>Discount Indifferent</v>
      </c>
      <c r="AF396">
        <v>8</v>
      </c>
      <c r="AG396">
        <v>10</v>
      </c>
      <c r="AH396">
        <v>2</v>
      </c>
      <c r="AI396" t="str">
        <f>INDEX($AF$1:$AH$1,MATCH(MAX(AF396:AH396),AF396:AH396,0))</f>
        <v>Web_Orders</v>
      </c>
      <c r="AJ396">
        <v>5</v>
      </c>
      <c r="AK396">
        <v>1</v>
      </c>
      <c r="AL396">
        <v>0</v>
      </c>
      <c r="AM396">
        <v>0</v>
      </c>
      <c r="AN396">
        <v>1</v>
      </c>
      <c r="AO396">
        <v>1</v>
      </c>
      <c r="AP396">
        <f>SUM(AK396:AO396)</f>
        <v>3</v>
      </c>
      <c r="AQ396" t="str">
        <f>INDEX($AK$1:$AO$1,MATCH(MAX(AK396:AO396),AK396:AO396,0))</f>
        <v>Converted_on_Camp1</v>
      </c>
      <c r="AR396">
        <v>1</v>
      </c>
      <c r="AS396" t="str">
        <f>IF(OR(AK396&gt;0, AL396&gt;0, AM396&gt;0, AN396&gt;0, AO396&gt;0), "Converted", "Not Converted")</f>
        <v>Converted</v>
      </c>
      <c r="AT396">
        <v>0</v>
      </c>
      <c r="AU396">
        <v>3</v>
      </c>
      <c r="AV396">
        <v>11</v>
      </c>
      <c r="AW396">
        <f>IF(Z396&gt;607, 4, 0)</f>
        <v>4</v>
      </c>
      <c r="AX396">
        <f>IF(AA396&gt;0.1497, 3, 0)</f>
        <v>3</v>
      </c>
      <c r="AY396">
        <f>IF(P396&gt;4031, 2, 0)</f>
        <v>0</v>
      </c>
      <c r="AZ396">
        <f>IF(H396&gt;51934.91, 1, 0)</f>
        <v>1</v>
      </c>
      <c r="BA396">
        <f>SUM(AW396:AZ396)</f>
        <v>8</v>
      </c>
      <c r="BB396" t="str">
        <f>VLOOKUP(BA396,'Standard Deviations'!$L$1:$M$11,2,TRUE)</f>
        <v>Platinum</v>
      </c>
    </row>
    <row r="397" spans="1:54">
      <c r="A397">
        <v>2975</v>
      </c>
      <c r="B397">
        <v>1976</v>
      </c>
      <c r="C397">
        <f>2024-B397</f>
        <v>48</v>
      </c>
      <c r="D397" t="str">
        <f>VLOOKUP(B397,Reference!$A$1:$B$125, 2)</f>
        <v>Gen X</v>
      </c>
      <c r="E397" t="s">
        <v>54</v>
      </c>
      <c r="F397" t="str">
        <f>IF(E397="High School", "No College", "College")</f>
        <v>College</v>
      </c>
      <c r="G397" t="s">
        <v>65</v>
      </c>
      <c r="H397">
        <v>85606</v>
      </c>
      <c r="I397">
        <v>85606</v>
      </c>
      <c r="J397" s="4" t="s">
        <v>56</v>
      </c>
      <c r="K397">
        <v>0</v>
      </c>
      <c r="L397">
        <v>1</v>
      </c>
      <c r="M397" t="str">
        <f>IF(OR(K397&gt;0, L397&gt;0), "Parent", "Not Parent")</f>
        <v>Parent</v>
      </c>
      <c r="N397" t="s">
        <v>321</v>
      </c>
      <c r="O397" s="8">
        <v>41916</v>
      </c>
      <c r="P397" s="9">
        <f>O397-N397</f>
        <v>691</v>
      </c>
      <c r="Q397">
        <v>89</v>
      </c>
      <c r="R397" s="9">
        <f>P397-Q397</f>
        <v>602</v>
      </c>
      <c r="S397" s="8">
        <f>O397-R397</f>
        <v>41314</v>
      </c>
      <c r="T397">
        <v>717</v>
      </c>
      <c r="U397">
        <v>42</v>
      </c>
      <c r="V397">
        <v>864</v>
      </c>
      <c r="W397">
        <v>219</v>
      </c>
      <c r="X397">
        <v>30</v>
      </c>
      <c r="Y397">
        <v>84</v>
      </c>
      <c r="Z397">
        <v>1956</v>
      </c>
      <c r="AA397">
        <f>Z397/P397</f>
        <v>2.8306801736613605</v>
      </c>
      <c r="AB397" s="14" t="s">
        <v>232</v>
      </c>
      <c r="AC397" s="13" t="s">
        <v>63</v>
      </c>
      <c r="AD397">
        <v>2</v>
      </c>
      <c r="AE397" t="str">
        <f>IF(AD397&gt;3, "Prefers Discount", "Discount Indifferent")</f>
        <v>Discount Indifferent</v>
      </c>
      <c r="AF397">
        <v>9</v>
      </c>
      <c r="AG397">
        <v>6</v>
      </c>
      <c r="AH397">
        <v>7</v>
      </c>
      <c r="AI397" t="str">
        <f>INDEX($AF$1:$AH$1,MATCH(MAX(AF397:AH397),AF397:AH397,0))</f>
        <v>Store_Orders</v>
      </c>
      <c r="AJ397">
        <v>3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f>SUM(AK397:AO397)</f>
        <v>1</v>
      </c>
      <c r="AQ397" t="str">
        <f>INDEX($AK$1:$AO$1,MATCH(MAX(AK397:AO397),AK397:AO397,0))</f>
        <v>Converted_on_Camp1</v>
      </c>
      <c r="AR397">
        <v>1</v>
      </c>
      <c r="AS397" t="str">
        <f>IF(OR(AK397&gt;0, AL397&gt;0, AM397&gt;0, AN397&gt;0, AO397&gt;0), "Converted", "Not Converted")</f>
        <v>Converted</v>
      </c>
      <c r="AT397">
        <v>0</v>
      </c>
      <c r="AU397">
        <v>3</v>
      </c>
      <c r="AV397">
        <v>11</v>
      </c>
      <c r="AW397">
        <f>IF(Z397&gt;607, 4, 0)</f>
        <v>4</v>
      </c>
      <c r="AX397">
        <f>IF(AA397&gt;0.1497, 3, 0)</f>
        <v>3</v>
      </c>
      <c r="AY397">
        <f>IF(P397&gt;4031, 2, 0)</f>
        <v>0</v>
      </c>
      <c r="AZ397">
        <f>IF(H397&gt;51934.91, 1, 0)</f>
        <v>1</v>
      </c>
      <c r="BA397">
        <f>SUM(AW397:AZ397)</f>
        <v>8</v>
      </c>
      <c r="BB397" t="str">
        <f>VLOOKUP(BA397,'Standard Deviations'!$L$1:$M$11,2,TRUE)</f>
        <v>Platinum</v>
      </c>
    </row>
    <row r="398" spans="1:54" hidden="1">
      <c r="A398">
        <v>7279</v>
      </c>
      <c r="B398">
        <v>1969</v>
      </c>
      <c r="C398">
        <f>2024-B398</f>
        <v>55</v>
      </c>
      <c r="D398" t="str">
        <f>VLOOKUP(B398,Reference!$A$1:$B$125, 2)</f>
        <v>Gen X</v>
      </c>
      <c r="E398" t="s">
        <v>68</v>
      </c>
      <c r="F398" t="str">
        <f>IF(E398="High School", "No College", "College")</f>
        <v>College</v>
      </c>
      <c r="G398" t="s">
        <v>65</v>
      </c>
      <c r="H398">
        <v>69476</v>
      </c>
      <c r="I398">
        <v>69476</v>
      </c>
      <c r="J398" s="4" t="s">
        <v>61</v>
      </c>
      <c r="K398">
        <v>0</v>
      </c>
      <c r="L398">
        <v>0</v>
      </c>
      <c r="M398" t="str">
        <f>IF(OR(K398&gt;0, L398&gt;0), "Parent", "Not Parent")</f>
        <v>Not Parent</v>
      </c>
      <c r="N398" t="s">
        <v>240</v>
      </c>
      <c r="O398" s="8">
        <v>41916</v>
      </c>
      <c r="P398" s="9">
        <f>O398-N398</f>
        <v>369</v>
      </c>
      <c r="Q398">
        <v>3</v>
      </c>
      <c r="R398" s="9">
        <f>P398-Q398</f>
        <v>366</v>
      </c>
      <c r="S398" s="8">
        <f>O398-R398</f>
        <v>41550</v>
      </c>
      <c r="T398">
        <v>260</v>
      </c>
      <c r="U398">
        <v>86</v>
      </c>
      <c r="V398">
        <v>559</v>
      </c>
      <c r="W398">
        <v>63</v>
      </c>
      <c r="X398">
        <v>9</v>
      </c>
      <c r="Y398">
        <v>67</v>
      </c>
      <c r="Z398">
        <v>1044</v>
      </c>
      <c r="AA398">
        <f>Z398/P398</f>
        <v>2.8292682926829267</v>
      </c>
      <c r="AB398" s="11" t="s">
        <v>232</v>
      </c>
      <c r="AC398" t="s">
        <v>59</v>
      </c>
      <c r="AD398">
        <v>1</v>
      </c>
      <c r="AE398" t="str">
        <f>IF(AD398&gt;3, "Prefers Discount", "Discount Indifferent")</f>
        <v>Discount Indifferent</v>
      </c>
      <c r="AF398">
        <v>4</v>
      </c>
      <c r="AG398">
        <v>4</v>
      </c>
      <c r="AH398">
        <v>6</v>
      </c>
      <c r="AI398" t="str">
        <f>INDEX($AF$1:$AH$1,MATCH(MAX(AF398:AH398),AF398:AH398,0))</f>
        <v>Catalog_Orders</v>
      </c>
      <c r="AJ398">
        <v>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f>SUM(AK398:AO398)</f>
        <v>0</v>
      </c>
      <c r="AQ398" t="s">
        <v>67</v>
      </c>
      <c r="AR398">
        <v>0</v>
      </c>
      <c r="AS398" t="str">
        <f>IF(OR(AK398&gt;0, AL398&gt;0, AM398&gt;0, AN398&gt;0, AO398&gt;0), "Converted", "Not Converted")</f>
        <v>Not Converted</v>
      </c>
      <c r="AT398">
        <v>0</v>
      </c>
      <c r="AU398">
        <v>3</v>
      </c>
      <c r="AV398">
        <v>11</v>
      </c>
      <c r="AW398">
        <f>IF(Z398&gt;607, 4, 0)</f>
        <v>4</v>
      </c>
      <c r="AX398">
        <f>IF(AA398&gt;0.1497, 3, 0)</f>
        <v>3</v>
      </c>
      <c r="AY398">
        <f>IF(P398&gt;4031, 2, 0)</f>
        <v>0</v>
      </c>
      <c r="AZ398">
        <f>IF(H398&gt;51934.91, 1, 0)</f>
        <v>1</v>
      </c>
      <c r="BA398">
        <f>SUM(AW398:AZ398)</f>
        <v>8</v>
      </c>
      <c r="BB398" t="str">
        <f>VLOOKUP(BA398,'Standard Deviations'!$L$1:$M$11,2,TRUE)</f>
        <v>Platinum</v>
      </c>
    </row>
    <row r="399" spans="1:54" hidden="1">
      <c r="A399">
        <v>3403</v>
      </c>
      <c r="B399">
        <v>1958</v>
      </c>
      <c r="C399">
        <f>2024-B399</f>
        <v>66</v>
      </c>
      <c r="D399" t="str">
        <f>VLOOKUP(B399,Reference!$A$1:$B$125, 2)</f>
        <v>Boomers</v>
      </c>
      <c r="E399" t="s">
        <v>68</v>
      </c>
      <c r="F399" t="str">
        <f>IF(E399="High School", "No College", "College")</f>
        <v>College</v>
      </c>
      <c r="G399" t="s">
        <v>65</v>
      </c>
      <c r="H399">
        <v>78952</v>
      </c>
      <c r="I399">
        <v>78952</v>
      </c>
      <c r="J399" s="4" t="s">
        <v>56</v>
      </c>
      <c r="K399">
        <v>0</v>
      </c>
      <c r="L399">
        <v>1</v>
      </c>
      <c r="M399" t="str">
        <f>IF(OR(K399&gt;0, L399&gt;0), "Parent", "Not Parent")</f>
        <v>Parent</v>
      </c>
      <c r="N399" t="s">
        <v>322</v>
      </c>
      <c r="O399" s="8">
        <v>41916</v>
      </c>
      <c r="P399" s="9">
        <f>O399-N399</f>
        <v>740</v>
      </c>
      <c r="Q399">
        <v>11</v>
      </c>
      <c r="R399" s="9">
        <f>P399-Q399</f>
        <v>729</v>
      </c>
      <c r="S399" s="8">
        <f>O399-R399</f>
        <v>41187</v>
      </c>
      <c r="T399">
        <v>1170</v>
      </c>
      <c r="U399">
        <v>19</v>
      </c>
      <c r="V399">
        <v>594</v>
      </c>
      <c r="W399">
        <v>99</v>
      </c>
      <c r="X399">
        <v>76</v>
      </c>
      <c r="Y399">
        <v>134</v>
      </c>
      <c r="Z399">
        <v>2092</v>
      </c>
      <c r="AA399">
        <f>Z399/P399</f>
        <v>2.827027027027027</v>
      </c>
      <c r="AB399" s="11" t="s">
        <v>232</v>
      </c>
      <c r="AC399" t="s">
        <v>59</v>
      </c>
      <c r="AD399">
        <v>2</v>
      </c>
      <c r="AE399" t="str">
        <f>IF(AD399&gt;3, "Prefers Discount", "Discount Indifferent")</f>
        <v>Discount Indifferent</v>
      </c>
      <c r="AF399">
        <v>12</v>
      </c>
      <c r="AG399">
        <v>2</v>
      </c>
      <c r="AH399">
        <v>5</v>
      </c>
      <c r="AI399" t="str">
        <f>INDEX($AF$1:$AH$1,MATCH(MAX(AF399:AH399),AF399:AH399,0))</f>
        <v>Store_Orders</v>
      </c>
      <c r="AJ399">
        <v>6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f>SUM(AK399:AO399)</f>
        <v>0</v>
      </c>
      <c r="AQ399" t="s">
        <v>67</v>
      </c>
      <c r="AR399">
        <v>0</v>
      </c>
      <c r="AS399" t="str">
        <f>IF(OR(AK399&gt;0, AL399&gt;0, AM399&gt;0, AN399&gt;0, AO399&gt;0), "Converted", "Not Converted")</f>
        <v>Not Converted</v>
      </c>
      <c r="AT399">
        <v>0</v>
      </c>
      <c r="AU399">
        <v>3</v>
      </c>
      <c r="AV399">
        <v>11</v>
      </c>
      <c r="AW399">
        <f>IF(Z399&gt;607, 4, 0)</f>
        <v>4</v>
      </c>
      <c r="AX399">
        <f>IF(AA399&gt;0.1497, 3, 0)</f>
        <v>3</v>
      </c>
      <c r="AY399">
        <f>IF(P399&gt;4031, 2, 0)</f>
        <v>0</v>
      </c>
      <c r="AZ399">
        <f>IF(H399&gt;51934.91, 1, 0)</f>
        <v>1</v>
      </c>
      <c r="BA399">
        <f>SUM(AW399:AZ399)</f>
        <v>8</v>
      </c>
      <c r="BB399" t="str">
        <f>VLOOKUP(BA399,'Standard Deviations'!$L$1:$M$11,2,TRUE)</f>
        <v>Platinum</v>
      </c>
    </row>
    <row r="400" spans="1:54">
      <c r="A400">
        <v>6945</v>
      </c>
      <c r="B400">
        <v>1952</v>
      </c>
      <c r="C400">
        <f>2024-B400</f>
        <v>72</v>
      </c>
      <c r="D400" t="str">
        <f>VLOOKUP(B400,Reference!$A$1:$B$125, 2)</f>
        <v>Boomers</v>
      </c>
      <c r="E400" t="s">
        <v>54</v>
      </c>
      <c r="F400" t="str">
        <f>IF(E400="High School", "No College", "College")</f>
        <v>College</v>
      </c>
      <c r="G400" t="s">
        <v>60</v>
      </c>
      <c r="H400">
        <v>84574</v>
      </c>
      <c r="I400">
        <v>84574</v>
      </c>
      <c r="J400" s="4" t="s">
        <v>56</v>
      </c>
      <c r="K400">
        <v>0</v>
      </c>
      <c r="L400">
        <v>0</v>
      </c>
      <c r="M400" t="str">
        <f>IF(OR(K400&gt;0, L400&gt;0), "Parent", "Not Parent")</f>
        <v>Not Parent</v>
      </c>
      <c r="N400" t="s">
        <v>305</v>
      </c>
      <c r="O400" s="8">
        <v>41916</v>
      </c>
      <c r="P400" s="9">
        <f>O400-N400</f>
        <v>487</v>
      </c>
      <c r="Q400">
        <v>72</v>
      </c>
      <c r="R400" s="9">
        <f>P400-Q400</f>
        <v>415</v>
      </c>
      <c r="S400" s="8">
        <f>O400-R400</f>
        <v>41501</v>
      </c>
      <c r="T400">
        <v>387</v>
      </c>
      <c r="U400">
        <v>20</v>
      </c>
      <c r="V400">
        <v>713</v>
      </c>
      <c r="W400">
        <v>38</v>
      </c>
      <c r="X400">
        <v>54</v>
      </c>
      <c r="Y400">
        <v>163</v>
      </c>
      <c r="Z400">
        <v>1375</v>
      </c>
      <c r="AA400">
        <f>Z400/P400</f>
        <v>2.8234086242299794</v>
      </c>
      <c r="AB400" s="14" t="s">
        <v>232</v>
      </c>
      <c r="AC400" s="13" t="s">
        <v>63</v>
      </c>
      <c r="AD400">
        <v>1</v>
      </c>
      <c r="AE400" t="str">
        <f>IF(AD400&gt;3, "Prefers Discount", "Discount Indifferent")</f>
        <v>Discount Indifferent</v>
      </c>
      <c r="AF400">
        <v>11</v>
      </c>
      <c r="AG400">
        <v>9</v>
      </c>
      <c r="AH400">
        <v>11</v>
      </c>
      <c r="AI400" t="str">
        <f>INDEX($AF$1:$AH$1,MATCH(MAX(AF400:AH400),AF400:AH400,0))</f>
        <v>Store_Orders</v>
      </c>
      <c r="AJ400">
        <v>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f>SUM(AK400:AO400)</f>
        <v>0</v>
      </c>
      <c r="AQ400" t="s">
        <v>67</v>
      </c>
      <c r="AR400">
        <v>0</v>
      </c>
      <c r="AS400" t="str">
        <f>IF(OR(AK400&gt;0, AL400&gt;0, AM400&gt;0, AN400&gt;0, AO400&gt;0), "Converted", "Not Converted")</f>
        <v>Not Converted</v>
      </c>
      <c r="AT400">
        <v>0</v>
      </c>
      <c r="AU400">
        <v>3</v>
      </c>
      <c r="AV400">
        <v>11</v>
      </c>
      <c r="AW400">
        <f>IF(Z400&gt;607, 4, 0)</f>
        <v>4</v>
      </c>
      <c r="AX400">
        <f>IF(AA400&gt;0.1497, 3, 0)</f>
        <v>3</v>
      </c>
      <c r="AY400">
        <f>IF(P400&gt;4031, 2, 0)</f>
        <v>0</v>
      </c>
      <c r="AZ400">
        <f>IF(H400&gt;51934.91, 1, 0)</f>
        <v>1</v>
      </c>
      <c r="BA400">
        <f>SUM(AW400:AZ400)</f>
        <v>8</v>
      </c>
      <c r="BB400" t="str">
        <f>VLOOKUP(BA400,'Standard Deviations'!$L$1:$M$11,2,TRUE)</f>
        <v>Platinum</v>
      </c>
    </row>
    <row r="401" spans="1:54" hidden="1">
      <c r="A401">
        <v>5955</v>
      </c>
      <c r="B401">
        <v>1962</v>
      </c>
      <c r="C401">
        <f>2024-B401</f>
        <v>62</v>
      </c>
      <c r="D401" t="str">
        <f>VLOOKUP(B401,Reference!$A$1:$B$125, 2)</f>
        <v>Boomers</v>
      </c>
      <c r="E401" t="s">
        <v>54</v>
      </c>
      <c r="F401" t="str">
        <f>IF(E401="High School", "No College", "College")</f>
        <v>College</v>
      </c>
      <c r="G401" t="s">
        <v>65</v>
      </c>
      <c r="H401">
        <v>72025</v>
      </c>
      <c r="I401">
        <v>72025</v>
      </c>
      <c r="J401" s="4" t="s">
        <v>61</v>
      </c>
      <c r="K401">
        <v>0</v>
      </c>
      <c r="L401">
        <v>0</v>
      </c>
      <c r="M401" t="str">
        <f>IF(OR(K401&gt;0, L401&gt;0), "Parent", "Not Parent")</f>
        <v>Not Parent</v>
      </c>
      <c r="N401" t="s">
        <v>323</v>
      </c>
      <c r="O401" s="8">
        <v>41916</v>
      </c>
      <c r="P401" s="9">
        <f>O401-N401</f>
        <v>686</v>
      </c>
      <c r="Q401">
        <v>27</v>
      </c>
      <c r="R401" s="9">
        <f>P401-Q401</f>
        <v>659</v>
      </c>
      <c r="S401" s="8">
        <f>O401-R401</f>
        <v>41257</v>
      </c>
      <c r="T401">
        <v>833</v>
      </c>
      <c r="U401">
        <v>33</v>
      </c>
      <c r="V401">
        <v>549</v>
      </c>
      <c r="W401">
        <v>151</v>
      </c>
      <c r="X401">
        <v>133</v>
      </c>
      <c r="Y401">
        <v>233</v>
      </c>
      <c r="Z401">
        <v>1932</v>
      </c>
      <c r="AA401">
        <f>Z401/P401</f>
        <v>2.8163265306122449</v>
      </c>
      <c r="AB401" s="11" t="s">
        <v>232</v>
      </c>
      <c r="AC401" t="s">
        <v>59</v>
      </c>
      <c r="AD401">
        <v>1</v>
      </c>
      <c r="AE401" t="str">
        <f>IF(AD401&gt;3, "Prefers Discount", "Discount Indifferent")</f>
        <v>Discount Indifferent</v>
      </c>
      <c r="AF401">
        <v>8</v>
      </c>
      <c r="AG401">
        <v>4</v>
      </c>
      <c r="AH401">
        <v>3</v>
      </c>
      <c r="AI401" t="str">
        <f>INDEX($AF$1:$AH$1,MATCH(MAX(AF401:AH401),AF401:AH401,0))</f>
        <v>Store_Orders</v>
      </c>
      <c r="AJ401">
        <v>3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f>SUM(AK401:AO401)</f>
        <v>0</v>
      </c>
      <c r="AQ401" t="s">
        <v>67</v>
      </c>
      <c r="AR401">
        <v>0</v>
      </c>
      <c r="AS401" t="str">
        <f>IF(OR(AK401&gt;0, AL401&gt;0, AM401&gt;0, AN401&gt;0, AO401&gt;0), "Converted", "Not Converted")</f>
        <v>Not Converted</v>
      </c>
      <c r="AT401">
        <v>0</v>
      </c>
      <c r="AU401">
        <v>3</v>
      </c>
      <c r="AV401">
        <v>11</v>
      </c>
      <c r="AW401">
        <f>IF(Z401&gt;607, 4, 0)</f>
        <v>4</v>
      </c>
      <c r="AX401">
        <f>IF(AA401&gt;0.1497, 3, 0)</f>
        <v>3</v>
      </c>
      <c r="AY401">
        <f>IF(P401&gt;4031, 2, 0)</f>
        <v>0</v>
      </c>
      <c r="AZ401">
        <f>IF(H401&gt;51934.91, 1, 0)</f>
        <v>1</v>
      </c>
      <c r="BA401">
        <f>SUM(AW401:AZ401)</f>
        <v>8</v>
      </c>
      <c r="BB401" t="str">
        <f>VLOOKUP(BA401,'Standard Deviations'!$L$1:$M$11,2,TRUE)</f>
        <v>Platinum</v>
      </c>
    </row>
    <row r="402" spans="1:54">
      <c r="A402">
        <v>3830</v>
      </c>
      <c r="B402">
        <v>1953</v>
      </c>
      <c r="C402">
        <f>2024-B402</f>
        <v>71</v>
      </c>
      <c r="D402" t="str">
        <f>VLOOKUP(B402,Reference!$A$1:$B$125, 2)</f>
        <v>Boomers</v>
      </c>
      <c r="E402" t="s">
        <v>64</v>
      </c>
      <c r="F402" t="str">
        <f>IF(E402="High School", "No College", "College")</f>
        <v>College</v>
      </c>
      <c r="G402" t="s">
        <v>55</v>
      </c>
      <c r="H402">
        <v>59354</v>
      </c>
      <c r="I402">
        <v>59354</v>
      </c>
      <c r="J402" s="4" t="s">
        <v>61</v>
      </c>
      <c r="K402">
        <v>0</v>
      </c>
      <c r="L402">
        <v>2</v>
      </c>
      <c r="M402" t="str">
        <f>IF(OR(K402&gt;0, L402&gt;0), "Parent", "Not Parent")</f>
        <v>Parent</v>
      </c>
      <c r="N402" t="s">
        <v>80</v>
      </c>
      <c r="O402" s="8">
        <v>41916</v>
      </c>
      <c r="P402" s="9">
        <f>O402-N402</f>
        <v>163</v>
      </c>
      <c r="Q402">
        <v>59</v>
      </c>
      <c r="R402" s="9">
        <f>P402-Q402</f>
        <v>104</v>
      </c>
      <c r="S402" s="8">
        <f>O402-R402</f>
        <v>41812</v>
      </c>
      <c r="T402">
        <v>295</v>
      </c>
      <c r="U402">
        <v>21</v>
      </c>
      <c r="V402">
        <v>78</v>
      </c>
      <c r="W402">
        <v>39</v>
      </c>
      <c r="X402">
        <v>13</v>
      </c>
      <c r="Y402">
        <v>13</v>
      </c>
      <c r="Z402">
        <v>459</v>
      </c>
      <c r="AA402">
        <f>Z402/P402</f>
        <v>2.8159509202453989</v>
      </c>
      <c r="AB402" s="14" t="s">
        <v>232</v>
      </c>
      <c r="AC402" s="13" t="s">
        <v>63</v>
      </c>
      <c r="AD402">
        <v>1</v>
      </c>
      <c r="AE402" t="str">
        <f>IF(AD402&gt;3, "Prefers Discount", "Discount Indifferent")</f>
        <v>Discount Indifferent</v>
      </c>
      <c r="AF402">
        <v>7</v>
      </c>
      <c r="AG402">
        <v>4</v>
      </c>
      <c r="AH402">
        <v>4</v>
      </c>
      <c r="AI402" t="str">
        <f>INDEX($AF$1:$AH$1,MATCH(MAX(AF402:AH402),AF402:AH402,0))</f>
        <v>Store_Orders</v>
      </c>
      <c r="AJ402">
        <v>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f>SUM(AK402:AO402)</f>
        <v>0</v>
      </c>
      <c r="AQ402" t="s">
        <v>67</v>
      </c>
      <c r="AR402">
        <v>0</v>
      </c>
      <c r="AS402" t="str">
        <f>IF(OR(AK402&gt;0, AL402&gt;0, AM402&gt;0, AN402&gt;0, AO402&gt;0), "Converted", "Not Converted")</f>
        <v>Not Converted</v>
      </c>
      <c r="AT402">
        <v>0</v>
      </c>
      <c r="AU402">
        <v>3</v>
      </c>
      <c r="AV402">
        <v>11</v>
      </c>
      <c r="AW402">
        <f>IF(Z402&gt;607, 4, 0)</f>
        <v>0</v>
      </c>
      <c r="AX402">
        <f>IF(AA402&gt;0.1497, 3, 0)</f>
        <v>3</v>
      </c>
      <c r="AY402">
        <f>IF(P402&gt;4031, 2, 0)</f>
        <v>0</v>
      </c>
      <c r="AZ402">
        <f>IF(H402&gt;51934.91, 1, 0)</f>
        <v>1</v>
      </c>
      <c r="BA402">
        <f>SUM(AW402:AZ402)</f>
        <v>4</v>
      </c>
      <c r="BB402" t="str">
        <f>VLOOKUP(BA402,'Standard Deviations'!$L$1:$M$11,2,TRUE)</f>
        <v>Silver</v>
      </c>
    </row>
    <row r="403" spans="1:54">
      <c r="A403">
        <v>7214</v>
      </c>
      <c r="B403">
        <v>1957</v>
      </c>
      <c r="C403">
        <f>2024-B403</f>
        <v>67</v>
      </c>
      <c r="D403" t="str">
        <f>VLOOKUP(B403,Reference!$A$1:$B$125, 2)</f>
        <v>Boomers</v>
      </c>
      <c r="E403" t="s">
        <v>54</v>
      </c>
      <c r="F403" t="str">
        <f>IF(E403="High School", "No College", "College")</f>
        <v>College</v>
      </c>
      <c r="G403" t="s">
        <v>55</v>
      </c>
      <c r="H403">
        <v>62187</v>
      </c>
      <c r="I403">
        <v>62187</v>
      </c>
      <c r="J403" s="4" t="s">
        <v>61</v>
      </c>
      <c r="K403">
        <v>0</v>
      </c>
      <c r="L403">
        <v>0</v>
      </c>
      <c r="M403" t="str">
        <f>IF(OR(K403&gt;0, L403&gt;0), "Parent", "Not Parent")</f>
        <v>Not Parent</v>
      </c>
      <c r="N403" t="s">
        <v>324</v>
      </c>
      <c r="O403" s="8">
        <v>41916</v>
      </c>
      <c r="P403" s="9">
        <f>O403-N403</f>
        <v>456</v>
      </c>
      <c r="Q403">
        <v>49</v>
      </c>
      <c r="R403" s="9">
        <f>P403-Q403</f>
        <v>407</v>
      </c>
      <c r="S403" s="8">
        <f>O403-R403</f>
        <v>41509</v>
      </c>
      <c r="T403">
        <v>792</v>
      </c>
      <c r="U403">
        <v>0</v>
      </c>
      <c r="V403">
        <v>275</v>
      </c>
      <c r="W403">
        <v>45</v>
      </c>
      <c r="X403">
        <v>45</v>
      </c>
      <c r="Y403">
        <v>126</v>
      </c>
      <c r="Z403">
        <v>1283</v>
      </c>
      <c r="AA403">
        <f>Z403/P403</f>
        <v>2.8135964912280702</v>
      </c>
      <c r="AB403" s="14" t="s">
        <v>232</v>
      </c>
      <c r="AC403" s="13" t="s">
        <v>63</v>
      </c>
      <c r="AD403">
        <v>1</v>
      </c>
      <c r="AE403" t="str">
        <f>IF(AD403&gt;3, "Prefers Discount", "Discount Indifferent")</f>
        <v>Discount Indifferent</v>
      </c>
      <c r="AF403">
        <v>5</v>
      </c>
      <c r="AG403">
        <v>4</v>
      </c>
      <c r="AH403">
        <v>8</v>
      </c>
      <c r="AI403" t="str">
        <f>INDEX($AF$1:$AH$1,MATCH(MAX(AF403:AH403),AF403:AH403,0))</f>
        <v>Catalog_Orders</v>
      </c>
      <c r="AJ403">
        <v>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f>SUM(AK403:AO403)</f>
        <v>0</v>
      </c>
      <c r="AQ403" t="s">
        <v>67</v>
      </c>
      <c r="AR403">
        <v>0</v>
      </c>
      <c r="AS403" t="str">
        <f>IF(OR(AK403&gt;0, AL403&gt;0, AM403&gt;0, AN403&gt;0, AO403&gt;0), "Converted", "Not Converted")</f>
        <v>Not Converted</v>
      </c>
      <c r="AT403">
        <v>0</v>
      </c>
      <c r="AU403">
        <v>3</v>
      </c>
      <c r="AV403">
        <v>11</v>
      </c>
      <c r="AW403">
        <f>IF(Z403&gt;607, 4, 0)</f>
        <v>4</v>
      </c>
      <c r="AX403">
        <f>IF(AA403&gt;0.1497, 3, 0)</f>
        <v>3</v>
      </c>
      <c r="AY403">
        <f>IF(P403&gt;4031, 2, 0)</f>
        <v>0</v>
      </c>
      <c r="AZ403">
        <f>IF(H403&gt;51934.91, 1, 0)</f>
        <v>1</v>
      </c>
      <c r="BA403">
        <f>SUM(AW403:AZ403)</f>
        <v>8</v>
      </c>
      <c r="BB403" t="str">
        <f>VLOOKUP(BA403,'Standard Deviations'!$L$1:$M$11,2,TRUE)</f>
        <v>Platinum</v>
      </c>
    </row>
    <row r="404" spans="1:54">
      <c r="A404">
        <v>9826</v>
      </c>
      <c r="B404">
        <v>1972</v>
      </c>
      <c r="C404">
        <f>2024-B404</f>
        <v>52</v>
      </c>
      <c r="D404" t="str">
        <f>VLOOKUP(B404,Reference!$A$1:$B$125, 2)</f>
        <v>Gen X</v>
      </c>
      <c r="E404" t="s">
        <v>68</v>
      </c>
      <c r="F404" t="str">
        <f>IF(E404="High School", "No College", "College")</f>
        <v>College</v>
      </c>
      <c r="G404" t="s">
        <v>60</v>
      </c>
      <c r="H404">
        <v>86857</v>
      </c>
      <c r="I404">
        <v>86857</v>
      </c>
      <c r="J404" s="4" t="s">
        <v>56</v>
      </c>
      <c r="K404">
        <v>0</v>
      </c>
      <c r="L404">
        <v>0</v>
      </c>
      <c r="M404" t="str">
        <f>IF(OR(K404&gt;0, L404&gt;0), "Parent", "Not Parent")</f>
        <v>Not Parent</v>
      </c>
      <c r="N404" t="s">
        <v>325</v>
      </c>
      <c r="O404" s="8">
        <v>41916</v>
      </c>
      <c r="P404" s="9">
        <f>O404-N404</f>
        <v>752</v>
      </c>
      <c r="Q404">
        <v>96</v>
      </c>
      <c r="R404" s="9">
        <f>P404-Q404</f>
        <v>656</v>
      </c>
      <c r="S404" s="8">
        <f>O404-R404</f>
        <v>41260</v>
      </c>
      <c r="T404">
        <v>899</v>
      </c>
      <c r="U404">
        <v>102</v>
      </c>
      <c r="V404">
        <v>838</v>
      </c>
      <c r="W404">
        <v>133</v>
      </c>
      <c r="X404">
        <v>102</v>
      </c>
      <c r="Y404">
        <v>40</v>
      </c>
      <c r="Z404">
        <v>2114</v>
      </c>
      <c r="AA404">
        <f>Z404/P404</f>
        <v>2.8111702127659575</v>
      </c>
      <c r="AB404" s="14" t="s">
        <v>232</v>
      </c>
      <c r="AC404" s="13" t="s">
        <v>63</v>
      </c>
      <c r="AD404">
        <v>1</v>
      </c>
      <c r="AE404" t="str">
        <f>IF(AD404&gt;3, "Prefers Discount", "Discount Indifferent")</f>
        <v>Discount Indifferent</v>
      </c>
      <c r="AF404">
        <v>10</v>
      </c>
      <c r="AG404">
        <v>5</v>
      </c>
      <c r="AH404">
        <v>6</v>
      </c>
      <c r="AI404" t="str">
        <f>INDEX($AF$1:$AH$1,MATCH(MAX(AF404:AH404),AF404:AH404,0))</f>
        <v>Store_Orders</v>
      </c>
      <c r="AJ404">
        <v>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f>SUM(AK404:AO404)</f>
        <v>0</v>
      </c>
      <c r="AQ404" t="s">
        <v>67</v>
      </c>
      <c r="AR404">
        <v>1</v>
      </c>
      <c r="AS404" t="str">
        <f>IF(OR(AK404&gt;0, AL404&gt;0, AM404&gt;0, AN404&gt;0, AO404&gt;0), "Converted", "Not Converted")</f>
        <v>Not Converted</v>
      </c>
      <c r="AT404">
        <v>0</v>
      </c>
      <c r="AU404">
        <v>3</v>
      </c>
      <c r="AV404">
        <v>11</v>
      </c>
      <c r="AW404">
        <f>IF(Z404&gt;607, 4, 0)</f>
        <v>4</v>
      </c>
      <c r="AX404">
        <f>IF(AA404&gt;0.1497, 3, 0)</f>
        <v>3</v>
      </c>
      <c r="AY404">
        <f>IF(P404&gt;4031, 2, 0)</f>
        <v>0</v>
      </c>
      <c r="AZ404">
        <f>IF(H404&gt;51934.91, 1, 0)</f>
        <v>1</v>
      </c>
      <c r="BA404">
        <f>SUM(AW404:AZ404)</f>
        <v>8</v>
      </c>
      <c r="BB404" t="str">
        <f>VLOOKUP(BA404,'Standard Deviations'!$L$1:$M$11,2,TRUE)</f>
        <v>Platinum</v>
      </c>
    </row>
    <row r="405" spans="1:54">
      <c r="A405">
        <v>5830</v>
      </c>
      <c r="B405">
        <v>1972</v>
      </c>
      <c r="C405">
        <f>2024-B405</f>
        <v>52</v>
      </c>
      <c r="D405" t="str">
        <f>VLOOKUP(B405,Reference!$A$1:$B$125, 2)</f>
        <v>Gen X</v>
      </c>
      <c r="E405" t="s">
        <v>68</v>
      </c>
      <c r="F405" t="str">
        <f>IF(E405="High School", "No College", "College")</f>
        <v>College</v>
      </c>
      <c r="G405" t="s">
        <v>60</v>
      </c>
      <c r="H405">
        <v>86857</v>
      </c>
      <c r="I405">
        <v>86857</v>
      </c>
      <c r="J405" s="4" t="s">
        <v>56</v>
      </c>
      <c r="K405">
        <v>0</v>
      </c>
      <c r="L405">
        <v>0</v>
      </c>
      <c r="M405" t="str">
        <f>IF(OR(K405&gt;0, L405&gt;0), "Parent", "Not Parent")</f>
        <v>Not Parent</v>
      </c>
      <c r="N405" t="s">
        <v>325</v>
      </c>
      <c r="O405" s="8">
        <v>41916</v>
      </c>
      <c r="P405" s="9">
        <f>O405-N405</f>
        <v>752</v>
      </c>
      <c r="Q405">
        <v>96</v>
      </c>
      <c r="R405" s="9">
        <f>P405-Q405</f>
        <v>656</v>
      </c>
      <c r="S405" s="8">
        <f>O405-R405</f>
        <v>41260</v>
      </c>
      <c r="T405">
        <v>899</v>
      </c>
      <c r="U405">
        <v>102</v>
      </c>
      <c r="V405">
        <v>838</v>
      </c>
      <c r="W405">
        <v>133</v>
      </c>
      <c r="X405">
        <v>102</v>
      </c>
      <c r="Y405">
        <v>40</v>
      </c>
      <c r="Z405">
        <v>2114</v>
      </c>
      <c r="AA405">
        <f>Z405/P405</f>
        <v>2.8111702127659575</v>
      </c>
      <c r="AB405" s="14" t="s">
        <v>232</v>
      </c>
      <c r="AC405" s="13" t="s">
        <v>63</v>
      </c>
      <c r="AD405">
        <v>1</v>
      </c>
      <c r="AE405" t="str">
        <f>IF(AD405&gt;3, "Prefers Discount", "Discount Indifferent")</f>
        <v>Discount Indifferent</v>
      </c>
      <c r="AF405">
        <v>10</v>
      </c>
      <c r="AG405">
        <v>5</v>
      </c>
      <c r="AH405">
        <v>6</v>
      </c>
      <c r="AI405" t="str">
        <f>INDEX($AF$1:$AH$1,MATCH(MAX(AF405:AH405),AF405:AH405,0))</f>
        <v>Store_Orders</v>
      </c>
      <c r="AJ405">
        <v>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f>SUM(AK405:AO405)</f>
        <v>0</v>
      </c>
      <c r="AQ405" t="s">
        <v>67</v>
      </c>
      <c r="AR405">
        <v>1</v>
      </c>
      <c r="AS405" t="str">
        <f>IF(OR(AK405&gt;0, AL405&gt;0, AM405&gt;0, AN405&gt;0, AO405&gt;0), "Converted", "Not Converted")</f>
        <v>Not Converted</v>
      </c>
      <c r="AT405">
        <v>0</v>
      </c>
      <c r="AU405">
        <v>3</v>
      </c>
      <c r="AV405">
        <v>11</v>
      </c>
      <c r="AW405">
        <f>IF(Z405&gt;607, 4, 0)</f>
        <v>4</v>
      </c>
      <c r="AX405">
        <f>IF(AA405&gt;0.1497, 3, 0)</f>
        <v>3</v>
      </c>
      <c r="AY405">
        <f>IF(P405&gt;4031, 2, 0)</f>
        <v>0</v>
      </c>
      <c r="AZ405">
        <f>IF(H405&gt;51934.91, 1, 0)</f>
        <v>1</v>
      </c>
      <c r="BA405">
        <f>SUM(AW405:AZ405)</f>
        <v>8</v>
      </c>
      <c r="BB405" t="str">
        <f>VLOOKUP(BA405,'Standard Deviations'!$L$1:$M$11,2,TRUE)</f>
        <v>Platinum</v>
      </c>
    </row>
    <row r="406" spans="1:54" hidden="1">
      <c r="A406">
        <v>9212</v>
      </c>
      <c r="B406">
        <v>1962</v>
      </c>
      <c r="C406">
        <f>2024-B406</f>
        <v>62</v>
      </c>
      <c r="D406" t="str">
        <f>VLOOKUP(B406,Reference!$A$1:$B$125, 2)</f>
        <v>Boomers</v>
      </c>
      <c r="E406" t="s">
        <v>64</v>
      </c>
      <c r="F406" t="str">
        <f>IF(E406="High School", "No College", "College")</f>
        <v>College</v>
      </c>
      <c r="G406" t="s">
        <v>55</v>
      </c>
      <c r="H406">
        <v>72828</v>
      </c>
      <c r="I406">
        <v>72828</v>
      </c>
      <c r="J406" s="4" t="s">
        <v>61</v>
      </c>
      <c r="K406">
        <v>0</v>
      </c>
      <c r="L406">
        <v>1</v>
      </c>
      <c r="M406" t="str">
        <f>IF(OR(K406&gt;0, L406&gt;0), "Parent", "Not Parent")</f>
        <v>Parent</v>
      </c>
      <c r="N406" t="s">
        <v>326</v>
      </c>
      <c r="O406" s="8">
        <v>41916</v>
      </c>
      <c r="P406" s="9">
        <f>O406-N406</f>
        <v>597</v>
      </c>
      <c r="Q406">
        <v>17</v>
      </c>
      <c r="R406" s="9">
        <f>P406-Q406</f>
        <v>580</v>
      </c>
      <c r="S406" s="8">
        <f>O406-R406</f>
        <v>41336</v>
      </c>
      <c r="T406">
        <v>1205</v>
      </c>
      <c r="U406">
        <v>0</v>
      </c>
      <c r="V406">
        <v>235</v>
      </c>
      <c r="W406">
        <v>19</v>
      </c>
      <c r="X406">
        <v>14</v>
      </c>
      <c r="Y406">
        <v>205</v>
      </c>
      <c r="Z406">
        <v>1678</v>
      </c>
      <c r="AA406">
        <f>Z406/P406</f>
        <v>2.8107202680067003</v>
      </c>
      <c r="AB406" s="11" t="s">
        <v>232</v>
      </c>
      <c r="AC406" t="s">
        <v>59</v>
      </c>
      <c r="AD406">
        <v>6</v>
      </c>
      <c r="AE406" t="str">
        <f>IF(AD406&gt;3, "Prefers Discount", "Discount Indifferent")</f>
        <v>Prefers Discount</v>
      </c>
      <c r="AF406">
        <v>13</v>
      </c>
      <c r="AG406">
        <v>6</v>
      </c>
      <c r="AH406">
        <v>3</v>
      </c>
      <c r="AI406" t="str">
        <f>INDEX($AF$1:$AH$1,MATCH(MAX(AF406:AH406),AF406:AH406,0))</f>
        <v>Store_Orders</v>
      </c>
      <c r="AJ406">
        <v>7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f>SUM(AK406:AO406)</f>
        <v>0</v>
      </c>
      <c r="AQ406" t="s">
        <v>67</v>
      </c>
      <c r="AR406">
        <v>0</v>
      </c>
      <c r="AS406" t="str">
        <f>IF(OR(AK406&gt;0, AL406&gt;0, AM406&gt;0, AN406&gt;0, AO406&gt;0), "Converted", "Not Converted")</f>
        <v>Not Converted</v>
      </c>
      <c r="AT406">
        <v>0</v>
      </c>
      <c r="AU406">
        <v>3</v>
      </c>
      <c r="AV406">
        <v>11</v>
      </c>
      <c r="AW406">
        <f>IF(Z406&gt;607, 4, 0)</f>
        <v>4</v>
      </c>
      <c r="AX406">
        <f>IF(AA406&gt;0.1497, 3, 0)</f>
        <v>3</v>
      </c>
      <c r="AY406">
        <f>IF(P406&gt;4031, 2, 0)</f>
        <v>0</v>
      </c>
      <c r="AZ406">
        <f>IF(H406&gt;51934.91, 1, 0)</f>
        <v>1</v>
      </c>
      <c r="BA406">
        <f>SUM(AW406:AZ406)</f>
        <v>8</v>
      </c>
      <c r="BB406" t="str">
        <f>VLOOKUP(BA406,'Standard Deviations'!$L$1:$M$11,2,TRUE)</f>
        <v>Platinum</v>
      </c>
    </row>
    <row r="407" spans="1:54" hidden="1">
      <c r="A407">
        <v>6721</v>
      </c>
      <c r="B407">
        <v>1951</v>
      </c>
      <c r="C407">
        <f>2024-B407</f>
        <v>73</v>
      </c>
      <c r="D407" t="str">
        <f>VLOOKUP(B407,Reference!$A$1:$B$125, 2)</f>
        <v>Boomers</v>
      </c>
      <c r="E407" t="s">
        <v>54</v>
      </c>
      <c r="F407" t="str">
        <f>IF(E407="High School", "No College", "College")</f>
        <v>College</v>
      </c>
      <c r="G407" t="s">
        <v>55</v>
      </c>
      <c r="H407">
        <v>71965</v>
      </c>
      <c r="I407">
        <v>71965</v>
      </c>
      <c r="J407" s="4" t="s">
        <v>61</v>
      </c>
      <c r="K407">
        <v>0</v>
      </c>
      <c r="L407">
        <v>1</v>
      </c>
      <c r="M407" t="str">
        <f>IF(OR(K407&gt;0, L407&gt;0), "Parent", "Not Parent")</f>
        <v>Parent</v>
      </c>
      <c r="N407" t="s">
        <v>270</v>
      </c>
      <c r="O407" s="8">
        <v>41916</v>
      </c>
      <c r="P407" s="9">
        <f>O407-N407</f>
        <v>432</v>
      </c>
      <c r="Q407">
        <v>21</v>
      </c>
      <c r="R407" s="9">
        <f>P407-Q407</f>
        <v>411</v>
      </c>
      <c r="S407" s="8">
        <f>O407-R407</f>
        <v>41505</v>
      </c>
      <c r="T407">
        <v>572</v>
      </c>
      <c r="U407">
        <v>19</v>
      </c>
      <c r="V407">
        <v>286</v>
      </c>
      <c r="W407">
        <v>50</v>
      </c>
      <c r="X407">
        <v>38</v>
      </c>
      <c r="Y407">
        <v>248</v>
      </c>
      <c r="Z407">
        <v>1213</v>
      </c>
      <c r="AA407">
        <f>Z407/P407</f>
        <v>2.8078703703703702</v>
      </c>
      <c r="AB407" s="11" t="s">
        <v>232</v>
      </c>
      <c r="AC407" t="s">
        <v>59</v>
      </c>
      <c r="AD407">
        <v>3</v>
      </c>
      <c r="AE407" t="str">
        <f>IF(AD407&gt;3, "Prefers Discount", "Discount Indifferent")</f>
        <v>Discount Indifferent</v>
      </c>
      <c r="AF407">
        <v>5</v>
      </c>
      <c r="AG407">
        <v>6</v>
      </c>
      <c r="AH407">
        <v>3</v>
      </c>
      <c r="AI407" t="str">
        <f>INDEX($AF$1:$AH$1,MATCH(MAX(AF407:AH407),AF407:AH407,0))</f>
        <v>Web_Orders</v>
      </c>
      <c r="AJ407">
        <v>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f>SUM(AK407:AO407)</f>
        <v>0</v>
      </c>
      <c r="AQ407" t="s">
        <v>67</v>
      </c>
      <c r="AR407">
        <v>0</v>
      </c>
      <c r="AS407" t="str">
        <f>IF(OR(AK407&gt;0, AL407&gt;0, AM407&gt;0, AN407&gt;0, AO407&gt;0), "Converted", "Not Converted")</f>
        <v>Not Converted</v>
      </c>
      <c r="AT407">
        <v>0</v>
      </c>
      <c r="AU407">
        <v>3</v>
      </c>
      <c r="AV407">
        <v>11</v>
      </c>
      <c r="AW407">
        <f>IF(Z407&gt;607, 4, 0)</f>
        <v>4</v>
      </c>
      <c r="AX407">
        <f>IF(AA407&gt;0.1497, 3, 0)</f>
        <v>3</v>
      </c>
      <c r="AY407">
        <f>IF(P407&gt;4031, 2, 0)</f>
        <v>0</v>
      </c>
      <c r="AZ407">
        <f>IF(H407&gt;51934.91, 1, 0)</f>
        <v>1</v>
      </c>
      <c r="BA407">
        <f>SUM(AW407:AZ407)</f>
        <v>8</v>
      </c>
      <c r="BB407" t="str">
        <f>VLOOKUP(BA407,'Standard Deviations'!$L$1:$M$11,2,TRUE)</f>
        <v>Platinum</v>
      </c>
    </row>
    <row r="408" spans="1:54" hidden="1">
      <c r="A408">
        <v>4418</v>
      </c>
      <c r="B408">
        <v>1983</v>
      </c>
      <c r="C408">
        <f>2024-B408</f>
        <v>41</v>
      </c>
      <c r="D408" t="str">
        <f>VLOOKUP(B408,Reference!$A$1:$B$125, 2)</f>
        <v>Millennials</v>
      </c>
      <c r="E408" t="s">
        <v>64</v>
      </c>
      <c r="F408" t="str">
        <f>IF(E408="High School", "No College", "College")</f>
        <v>College</v>
      </c>
      <c r="G408" t="s">
        <v>60</v>
      </c>
      <c r="H408">
        <v>89616</v>
      </c>
      <c r="I408">
        <v>89616</v>
      </c>
      <c r="J408" s="4" t="s">
        <v>56</v>
      </c>
      <c r="K408">
        <v>0</v>
      </c>
      <c r="L408">
        <v>0</v>
      </c>
      <c r="M408" t="str">
        <f>IF(OR(K408&gt;0, L408&gt;0), "Parent", "Not Parent")</f>
        <v>Not Parent</v>
      </c>
      <c r="N408" t="s">
        <v>327</v>
      </c>
      <c r="O408" s="8">
        <v>41916</v>
      </c>
      <c r="P408" s="9">
        <f>O408-N408</f>
        <v>586</v>
      </c>
      <c r="Q408">
        <v>36</v>
      </c>
      <c r="R408" s="9">
        <f>P408-Q408</f>
        <v>550</v>
      </c>
      <c r="S408" s="8">
        <f>O408-R408</f>
        <v>41366</v>
      </c>
      <c r="T408">
        <v>671</v>
      </c>
      <c r="U408">
        <v>47</v>
      </c>
      <c r="V408">
        <v>655</v>
      </c>
      <c r="W408">
        <v>145</v>
      </c>
      <c r="X408">
        <v>111</v>
      </c>
      <c r="Y408">
        <v>15</v>
      </c>
      <c r="Z408">
        <v>1644</v>
      </c>
      <c r="AA408">
        <f>Z408/P408</f>
        <v>2.8054607508532423</v>
      </c>
      <c r="AB408" s="11" t="s">
        <v>232</v>
      </c>
      <c r="AC408" t="s">
        <v>59</v>
      </c>
      <c r="AD408">
        <v>1</v>
      </c>
      <c r="AE408" t="str">
        <f>IF(AD408&gt;3, "Prefers Discount", "Discount Indifferent")</f>
        <v>Discount Indifferent</v>
      </c>
      <c r="AF408">
        <v>12</v>
      </c>
      <c r="AG408">
        <v>7</v>
      </c>
      <c r="AH408">
        <v>5</v>
      </c>
      <c r="AI408" t="str">
        <f>INDEX($AF$1:$AH$1,MATCH(MAX(AF408:AH408),AF408:AH408,0))</f>
        <v>Store_Orders</v>
      </c>
      <c r="AJ408">
        <v>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f>SUM(AK408:AO408)</f>
        <v>0</v>
      </c>
      <c r="AQ408" t="s">
        <v>67</v>
      </c>
      <c r="AR408">
        <v>1</v>
      </c>
      <c r="AS408" t="str">
        <f>IF(OR(AK408&gt;0, AL408&gt;0, AM408&gt;0, AN408&gt;0, AO408&gt;0), "Converted", "Not Converted")</f>
        <v>Not Converted</v>
      </c>
      <c r="AT408">
        <v>0</v>
      </c>
      <c r="AU408">
        <v>3</v>
      </c>
      <c r="AV408">
        <v>11</v>
      </c>
      <c r="AW408">
        <f>IF(Z408&gt;607, 4, 0)</f>
        <v>4</v>
      </c>
      <c r="AX408">
        <f>IF(AA408&gt;0.1497, 3, 0)</f>
        <v>3</v>
      </c>
      <c r="AY408">
        <f>IF(P408&gt;4031, 2, 0)</f>
        <v>0</v>
      </c>
      <c r="AZ408">
        <f>IF(H408&gt;51934.91, 1, 0)</f>
        <v>1</v>
      </c>
      <c r="BA408">
        <f>SUM(AW408:AZ408)</f>
        <v>8</v>
      </c>
      <c r="BB408" t="str">
        <f>VLOOKUP(BA408,'Standard Deviations'!$L$1:$M$11,2,TRUE)</f>
        <v>Platinum</v>
      </c>
    </row>
    <row r="409" spans="1:54" hidden="1">
      <c r="A409">
        <v>10870</v>
      </c>
      <c r="B409">
        <v>1967</v>
      </c>
      <c r="C409">
        <f>2024-B409</f>
        <v>57</v>
      </c>
      <c r="D409" t="str">
        <f>VLOOKUP(B409,Reference!$A$1:$B$125, 2)</f>
        <v>Gen X</v>
      </c>
      <c r="E409" t="s">
        <v>54</v>
      </c>
      <c r="F409" t="str">
        <f>IF(E409="High School", "No College", "College")</f>
        <v>College</v>
      </c>
      <c r="G409" t="s">
        <v>55</v>
      </c>
      <c r="H409">
        <v>61223</v>
      </c>
      <c r="I409">
        <v>61223</v>
      </c>
      <c r="J409" s="4" t="s">
        <v>61</v>
      </c>
      <c r="K409">
        <v>0</v>
      </c>
      <c r="L409">
        <v>1</v>
      </c>
      <c r="M409" t="str">
        <f>IF(OR(K409&gt;0, L409&gt;0), "Parent", "Not Parent")</f>
        <v>Parent</v>
      </c>
      <c r="N409" t="s">
        <v>328</v>
      </c>
      <c r="O409" s="8">
        <v>41916</v>
      </c>
      <c r="P409" s="9">
        <f>O409-N409</f>
        <v>478</v>
      </c>
      <c r="Q409">
        <v>46</v>
      </c>
      <c r="R409" s="9">
        <f>P409-Q409</f>
        <v>432</v>
      </c>
      <c r="S409" s="8">
        <f>O409-R409</f>
        <v>41484</v>
      </c>
      <c r="T409">
        <v>709</v>
      </c>
      <c r="U409">
        <v>43</v>
      </c>
      <c r="V409">
        <v>182</v>
      </c>
      <c r="W409">
        <v>42</v>
      </c>
      <c r="X409">
        <v>118</v>
      </c>
      <c r="Y409">
        <v>247</v>
      </c>
      <c r="Z409">
        <v>1341</v>
      </c>
      <c r="AA409">
        <f>Z409/P409</f>
        <v>2.8054393305439329</v>
      </c>
      <c r="AB409" s="11" t="s">
        <v>232</v>
      </c>
      <c r="AC409" t="s">
        <v>59</v>
      </c>
      <c r="AD409">
        <v>2</v>
      </c>
      <c r="AE409" t="str">
        <f>IF(AD409&gt;3, "Prefers Discount", "Discount Indifferent")</f>
        <v>Discount Indifferent</v>
      </c>
      <c r="AF409">
        <v>4</v>
      </c>
      <c r="AG409">
        <v>9</v>
      </c>
      <c r="AH409">
        <v>3</v>
      </c>
      <c r="AI409" t="str">
        <f>INDEX($AF$1:$AH$1,MATCH(MAX(AF409:AH409),AF409:AH409,0))</f>
        <v>Web_Orders</v>
      </c>
      <c r="AJ409">
        <v>5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f>SUM(AK409:AO409)</f>
        <v>0</v>
      </c>
      <c r="AQ409" t="s">
        <v>67</v>
      </c>
      <c r="AR409">
        <v>0</v>
      </c>
      <c r="AS409" t="str">
        <f>IF(OR(AK409&gt;0, AL409&gt;0, AM409&gt;0, AN409&gt;0, AO409&gt;0), "Converted", "Not Converted")</f>
        <v>Not Converted</v>
      </c>
      <c r="AT409">
        <v>0</v>
      </c>
      <c r="AU409">
        <v>3</v>
      </c>
      <c r="AV409">
        <v>11</v>
      </c>
      <c r="AW409">
        <f>IF(Z409&gt;607, 4, 0)</f>
        <v>4</v>
      </c>
      <c r="AX409">
        <f>IF(AA409&gt;0.1497, 3, 0)</f>
        <v>3</v>
      </c>
      <c r="AY409">
        <f>IF(P409&gt;4031, 2, 0)</f>
        <v>0</v>
      </c>
      <c r="AZ409">
        <f>IF(H409&gt;51934.91, 1, 0)</f>
        <v>1</v>
      </c>
      <c r="BA409">
        <f>SUM(AW409:AZ409)</f>
        <v>8</v>
      </c>
      <c r="BB409" t="str">
        <f>VLOOKUP(BA409,'Standard Deviations'!$L$1:$M$11,2,TRUE)</f>
        <v>Platinum</v>
      </c>
    </row>
    <row r="410" spans="1:54">
      <c r="A410">
        <v>5407</v>
      </c>
      <c r="B410">
        <v>1954</v>
      </c>
      <c r="C410">
        <f>2024-B410</f>
        <v>70</v>
      </c>
      <c r="D410" t="str">
        <f>VLOOKUP(B410,Reference!$A$1:$B$125, 2)</f>
        <v>Boomers</v>
      </c>
      <c r="E410" t="s">
        <v>54</v>
      </c>
      <c r="F410" t="str">
        <f>IF(E410="High School", "No College", "College")</f>
        <v>College</v>
      </c>
      <c r="G410" t="s">
        <v>65</v>
      </c>
      <c r="H410">
        <v>53103</v>
      </c>
      <c r="I410">
        <v>53103</v>
      </c>
      <c r="J410" s="4" t="s">
        <v>61</v>
      </c>
      <c r="K410">
        <v>0</v>
      </c>
      <c r="L410">
        <v>1</v>
      </c>
      <c r="M410" t="str">
        <f>IF(OR(K410&gt;0, L410&gt;0), "Parent", "Not Parent")</f>
        <v>Parent</v>
      </c>
      <c r="N410" t="s">
        <v>220</v>
      </c>
      <c r="O410" s="8">
        <v>41916</v>
      </c>
      <c r="P410" s="9">
        <f>O410-N410</f>
        <v>387</v>
      </c>
      <c r="Q410">
        <v>70</v>
      </c>
      <c r="R410" s="9">
        <f>P410-Q410</f>
        <v>317</v>
      </c>
      <c r="S410" s="8">
        <f>O410-R410</f>
        <v>41599</v>
      </c>
      <c r="T410">
        <v>729</v>
      </c>
      <c r="U410">
        <v>17</v>
      </c>
      <c r="V410">
        <v>133</v>
      </c>
      <c r="W410">
        <v>11</v>
      </c>
      <c r="X410">
        <v>0</v>
      </c>
      <c r="Y410">
        <v>195</v>
      </c>
      <c r="Z410">
        <v>1085</v>
      </c>
      <c r="AA410">
        <f>Z410/P410</f>
        <v>2.8036175710594313</v>
      </c>
      <c r="AB410" s="14" t="s">
        <v>232</v>
      </c>
      <c r="AC410" s="13" t="s">
        <v>63</v>
      </c>
      <c r="AD410">
        <v>5</v>
      </c>
      <c r="AE410" t="str">
        <f>IF(AD410&gt;3, "Prefers Discount", "Discount Indifferent")</f>
        <v>Prefers Discount</v>
      </c>
      <c r="AF410">
        <v>7</v>
      </c>
      <c r="AG410">
        <v>10</v>
      </c>
      <c r="AH410">
        <v>6</v>
      </c>
      <c r="AI410" t="str">
        <f>INDEX($AF$1:$AH$1,MATCH(MAX(AF410:AH410),AF410:AH410,0))</f>
        <v>Web_Orders</v>
      </c>
      <c r="AJ410">
        <v>7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f>SUM(AK410:AO410)</f>
        <v>1</v>
      </c>
      <c r="AQ410" t="str">
        <f>INDEX($AK$1:$AO$1,MATCH(MAX(AK410:AO410),AK410:AO410,0))</f>
        <v>Converted_on_Camp3</v>
      </c>
      <c r="AR410">
        <v>1</v>
      </c>
      <c r="AS410" t="str">
        <f>IF(OR(AK410&gt;0, AL410&gt;0, AM410&gt;0, AN410&gt;0, AO410&gt;0), "Converted", "Not Converted")</f>
        <v>Converted</v>
      </c>
      <c r="AT410">
        <v>0</v>
      </c>
      <c r="AU410">
        <v>3</v>
      </c>
      <c r="AV410">
        <v>11</v>
      </c>
      <c r="AW410">
        <f>IF(Z410&gt;607, 4, 0)</f>
        <v>4</v>
      </c>
      <c r="AX410">
        <f>IF(AA410&gt;0.1497, 3, 0)</f>
        <v>3</v>
      </c>
      <c r="AY410">
        <f>IF(P410&gt;4031, 2, 0)</f>
        <v>0</v>
      </c>
      <c r="AZ410">
        <f>IF(H410&gt;51934.91, 1, 0)</f>
        <v>1</v>
      </c>
      <c r="BA410">
        <f>SUM(AW410:AZ410)</f>
        <v>8</v>
      </c>
      <c r="BB410" t="str">
        <f>VLOOKUP(BA410,'Standard Deviations'!$L$1:$M$11,2,TRUE)</f>
        <v>Platinum</v>
      </c>
    </row>
    <row r="411" spans="1:54" hidden="1">
      <c r="A411">
        <v>6982</v>
      </c>
      <c r="B411">
        <v>1976</v>
      </c>
      <c r="C411">
        <f>2024-B411</f>
        <v>48</v>
      </c>
      <c r="D411" t="str">
        <f>VLOOKUP(B411,Reference!$A$1:$B$125, 2)</f>
        <v>Gen X</v>
      </c>
      <c r="E411" t="s">
        <v>54</v>
      </c>
      <c r="F411" t="str">
        <f>IF(E411="High School", "No College", "College")</f>
        <v>College</v>
      </c>
      <c r="G411" t="s">
        <v>55</v>
      </c>
      <c r="H411">
        <v>74068</v>
      </c>
      <c r="I411">
        <v>74068</v>
      </c>
      <c r="J411" s="4" t="s">
        <v>61</v>
      </c>
      <c r="K411">
        <v>0</v>
      </c>
      <c r="L411">
        <v>0</v>
      </c>
      <c r="M411" t="str">
        <f>IF(OR(K411&gt;0, L411&gt;0), "Parent", "Not Parent")</f>
        <v>Not Parent</v>
      </c>
      <c r="N411" t="s">
        <v>329</v>
      </c>
      <c r="O411" s="8">
        <v>41916</v>
      </c>
      <c r="P411" s="9">
        <f>O411-N411</f>
        <v>564</v>
      </c>
      <c r="Q411">
        <v>14</v>
      </c>
      <c r="R411" s="9">
        <f>P411-Q411</f>
        <v>550</v>
      </c>
      <c r="S411" s="8">
        <f>O411-R411</f>
        <v>41366</v>
      </c>
      <c r="T411">
        <v>783</v>
      </c>
      <c r="U411">
        <v>30</v>
      </c>
      <c r="V411">
        <v>537</v>
      </c>
      <c r="W411">
        <v>140</v>
      </c>
      <c r="X411">
        <v>76</v>
      </c>
      <c r="Y411">
        <v>15</v>
      </c>
      <c r="Z411">
        <v>1581</v>
      </c>
      <c r="AA411">
        <f>Z411/P411</f>
        <v>2.8031914893617023</v>
      </c>
      <c r="AB411" s="11" t="s">
        <v>232</v>
      </c>
      <c r="AC411" t="s">
        <v>59</v>
      </c>
      <c r="AD411">
        <v>1</v>
      </c>
      <c r="AE411" t="str">
        <f>IF(AD411&gt;3, "Prefers Discount", "Discount Indifferent")</f>
        <v>Discount Indifferent</v>
      </c>
      <c r="AF411">
        <v>9</v>
      </c>
      <c r="AG411">
        <v>4</v>
      </c>
      <c r="AH411">
        <v>10</v>
      </c>
      <c r="AI411" t="str">
        <f>INDEX($AF$1:$AH$1,MATCH(MAX(AF411:AH411),AF411:AH411,0))</f>
        <v>Catalog_Orders</v>
      </c>
      <c r="AJ411">
        <v>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f>SUM(AK411:AO411)</f>
        <v>0</v>
      </c>
      <c r="AQ411" t="s">
        <v>67</v>
      </c>
      <c r="AR411">
        <v>0</v>
      </c>
      <c r="AS411" t="str">
        <f>IF(OR(AK411&gt;0, AL411&gt;0, AM411&gt;0, AN411&gt;0, AO411&gt;0), "Converted", "Not Converted")</f>
        <v>Not Converted</v>
      </c>
      <c r="AT411">
        <v>0</v>
      </c>
      <c r="AU411">
        <v>3</v>
      </c>
      <c r="AV411">
        <v>11</v>
      </c>
      <c r="AW411">
        <f>IF(Z411&gt;607, 4, 0)</f>
        <v>4</v>
      </c>
      <c r="AX411">
        <f>IF(AA411&gt;0.1497, 3, 0)</f>
        <v>3</v>
      </c>
      <c r="AY411">
        <f>IF(P411&gt;4031, 2, 0)</f>
        <v>0</v>
      </c>
      <c r="AZ411">
        <f>IF(H411&gt;51934.91, 1, 0)</f>
        <v>1</v>
      </c>
      <c r="BA411">
        <f>SUM(AW411:AZ411)</f>
        <v>8</v>
      </c>
      <c r="BB411" t="str">
        <f>VLOOKUP(BA411,'Standard Deviations'!$L$1:$M$11,2,TRUE)</f>
        <v>Platinum</v>
      </c>
    </row>
    <row r="412" spans="1:54">
      <c r="A412">
        <v>3483</v>
      </c>
      <c r="B412">
        <v>1958</v>
      </c>
      <c r="C412">
        <f>2024-B412</f>
        <v>66</v>
      </c>
      <c r="D412" t="str">
        <f>VLOOKUP(B412,Reference!$A$1:$B$125, 2)</f>
        <v>Boomers</v>
      </c>
      <c r="E412" t="s">
        <v>54</v>
      </c>
      <c r="F412" t="str">
        <f>IF(E412="High School", "No College", "College")</f>
        <v>College</v>
      </c>
      <c r="G412" t="s">
        <v>55</v>
      </c>
      <c r="H412">
        <v>48192</v>
      </c>
      <c r="I412">
        <v>48192</v>
      </c>
      <c r="J412" s="4" t="s">
        <v>175</v>
      </c>
      <c r="K412">
        <v>0</v>
      </c>
      <c r="L412">
        <v>0</v>
      </c>
      <c r="M412" t="str">
        <f>IF(OR(K412&gt;0, L412&gt;0), "Parent", "Not Parent")</f>
        <v>Not Parent</v>
      </c>
      <c r="N412" t="s">
        <v>330</v>
      </c>
      <c r="O412" s="8">
        <v>41916</v>
      </c>
      <c r="P412" s="9">
        <f>O412-N412</f>
        <v>546</v>
      </c>
      <c r="Q412">
        <v>76</v>
      </c>
      <c r="R412" s="9">
        <f>P412-Q412</f>
        <v>470</v>
      </c>
      <c r="S412" s="8">
        <f>O412-R412</f>
        <v>41446</v>
      </c>
      <c r="T412">
        <v>1039</v>
      </c>
      <c r="U412">
        <v>43</v>
      </c>
      <c r="V412">
        <v>204</v>
      </c>
      <c r="W412">
        <v>153</v>
      </c>
      <c r="X412">
        <v>58</v>
      </c>
      <c r="Y412">
        <v>29</v>
      </c>
      <c r="Z412">
        <v>1526</v>
      </c>
      <c r="AA412">
        <f>Z412/P412</f>
        <v>2.7948717948717947</v>
      </c>
      <c r="AB412" s="14" t="s">
        <v>232</v>
      </c>
      <c r="AC412" s="13" t="s">
        <v>63</v>
      </c>
      <c r="AD412">
        <v>3</v>
      </c>
      <c r="AE412" t="str">
        <f>IF(AD412&gt;3, "Prefers Discount", "Discount Indifferent")</f>
        <v>Discount Indifferent</v>
      </c>
      <c r="AF412">
        <v>12</v>
      </c>
      <c r="AG412">
        <v>2</v>
      </c>
      <c r="AH412">
        <v>8</v>
      </c>
      <c r="AI412" t="str">
        <f>INDEX($AF$1:$AH$1,MATCH(MAX(AF412:AH412),AF412:AH412,0))</f>
        <v>Store_Orders</v>
      </c>
      <c r="AJ412">
        <v>8</v>
      </c>
      <c r="AK412">
        <v>1</v>
      </c>
      <c r="AL412">
        <v>1</v>
      </c>
      <c r="AM412">
        <v>0</v>
      </c>
      <c r="AN412">
        <v>1</v>
      </c>
      <c r="AO412">
        <v>0</v>
      </c>
      <c r="AP412">
        <f>SUM(AK412:AO412)</f>
        <v>3</v>
      </c>
      <c r="AQ412" t="str">
        <f>INDEX($AK$1:$AO$1,MATCH(MAX(AK412:AO412),AK412:AO412,0))</f>
        <v>Converted_on_Camp1</v>
      </c>
      <c r="AR412">
        <v>1</v>
      </c>
      <c r="AS412" t="str">
        <f>IF(OR(AK412&gt;0, AL412&gt;0, AM412&gt;0, AN412&gt;0, AO412&gt;0), "Converted", "Not Converted")</f>
        <v>Converted</v>
      </c>
      <c r="AT412">
        <v>0</v>
      </c>
      <c r="AU412">
        <v>3</v>
      </c>
      <c r="AV412">
        <v>11</v>
      </c>
      <c r="AW412">
        <f>IF(Z412&gt;607, 4, 0)</f>
        <v>4</v>
      </c>
      <c r="AX412">
        <f>IF(AA412&gt;0.1497, 3, 0)</f>
        <v>3</v>
      </c>
      <c r="AY412">
        <f>IF(P412&gt;4031, 2, 0)</f>
        <v>0</v>
      </c>
      <c r="AZ412">
        <f>IF(H412&gt;51934.91, 1, 0)</f>
        <v>0</v>
      </c>
      <c r="BA412">
        <f>SUM(AW412:AZ412)</f>
        <v>7</v>
      </c>
      <c r="BB412" t="str">
        <f>VLOOKUP(BA412,'Standard Deviations'!$L$1:$M$11,2,TRUE)</f>
        <v>Platinum</v>
      </c>
    </row>
    <row r="413" spans="1:54">
      <c r="A413">
        <v>1103</v>
      </c>
      <c r="B413">
        <v>1976</v>
      </c>
      <c r="C413">
        <f>2024-B413</f>
        <v>48</v>
      </c>
      <c r="D413" t="str">
        <f>VLOOKUP(B413,Reference!$A$1:$B$125, 2)</f>
        <v>Gen X</v>
      </c>
      <c r="E413" t="s">
        <v>64</v>
      </c>
      <c r="F413" t="str">
        <f>IF(E413="High School", "No College", "College")</f>
        <v>College</v>
      </c>
      <c r="G413" t="s">
        <v>55</v>
      </c>
      <c r="H413">
        <v>81929</v>
      </c>
      <c r="I413">
        <v>81929</v>
      </c>
      <c r="J413" s="4" t="s">
        <v>56</v>
      </c>
      <c r="K413">
        <v>1</v>
      </c>
      <c r="L413">
        <v>0</v>
      </c>
      <c r="M413" t="str">
        <f>IF(OR(K413&gt;0, L413&gt;0), "Parent", "Not Parent")</f>
        <v>Parent</v>
      </c>
      <c r="N413" t="s">
        <v>331</v>
      </c>
      <c r="O413" s="8">
        <v>41916</v>
      </c>
      <c r="P413" s="9">
        <f>O413-N413</f>
        <v>735</v>
      </c>
      <c r="Q413">
        <v>60</v>
      </c>
      <c r="R413" s="9">
        <f>P413-Q413</f>
        <v>675</v>
      </c>
      <c r="S413" s="8">
        <f>O413-R413</f>
        <v>41241</v>
      </c>
      <c r="T413">
        <v>1486</v>
      </c>
      <c r="U413">
        <v>55</v>
      </c>
      <c r="V413">
        <v>278</v>
      </c>
      <c r="W413">
        <v>49</v>
      </c>
      <c r="X413">
        <v>0</v>
      </c>
      <c r="Y413">
        <v>185</v>
      </c>
      <c r="Z413">
        <v>2053</v>
      </c>
      <c r="AA413">
        <f>Z413/P413</f>
        <v>2.7931972789115647</v>
      </c>
      <c r="AB413" s="14" t="s">
        <v>232</v>
      </c>
      <c r="AC413" s="13" t="s">
        <v>63</v>
      </c>
      <c r="AD413">
        <v>2</v>
      </c>
      <c r="AE413" t="str">
        <f>IF(AD413&gt;3, "Prefers Discount", "Discount Indifferent")</f>
        <v>Discount Indifferent</v>
      </c>
      <c r="AF413">
        <v>10</v>
      </c>
      <c r="AG413">
        <v>4</v>
      </c>
      <c r="AH413">
        <v>4</v>
      </c>
      <c r="AI413" t="str">
        <f>INDEX($AF$1:$AH$1,MATCH(MAX(AF413:AH413),AF413:AH413,0))</f>
        <v>Store_Orders</v>
      </c>
      <c r="AJ413">
        <v>6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f>SUM(AK413:AO413)</f>
        <v>2</v>
      </c>
      <c r="AQ413" t="str">
        <f>INDEX($AK$1:$AO$1,MATCH(MAX(AK413:AO413),AK413:AO413,0))</f>
        <v>Converted_on_Camp3</v>
      </c>
      <c r="AR413">
        <v>1</v>
      </c>
      <c r="AS413" t="str">
        <f>IF(OR(AK413&gt;0, AL413&gt;0, AM413&gt;0, AN413&gt;0, AO413&gt;0), "Converted", "Not Converted")</f>
        <v>Converted</v>
      </c>
      <c r="AT413">
        <v>0</v>
      </c>
      <c r="AU413">
        <v>3</v>
      </c>
      <c r="AV413">
        <v>11</v>
      </c>
      <c r="AW413">
        <f>IF(Z413&gt;607, 4, 0)</f>
        <v>4</v>
      </c>
      <c r="AX413">
        <f>IF(AA413&gt;0.1497, 3, 0)</f>
        <v>3</v>
      </c>
      <c r="AY413">
        <f>IF(P413&gt;4031, 2, 0)</f>
        <v>0</v>
      </c>
      <c r="AZ413">
        <f>IF(H413&gt;51934.91, 1, 0)</f>
        <v>1</v>
      </c>
      <c r="BA413">
        <f>SUM(AW413:AZ413)</f>
        <v>8</v>
      </c>
      <c r="BB413" t="str">
        <f>VLOOKUP(BA413,'Standard Deviations'!$L$1:$M$11,2,TRUE)</f>
        <v>Platinum</v>
      </c>
    </row>
    <row r="414" spans="1:54" hidden="1">
      <c r="A414">
        <v>7881</v>
      </c>
      <c r="B414">
        <v>1946</v>
      </c>
      <c r="C414">
        <f>2024-B414</f>
        <v>78</v>
      </c>
      <c r="D414" t="str">
        <f>VLOOKUP(B414,Reference!$A$1:$B$125, 2)</f>
        <v>Boomers</v>
      </c>
      <c r="E414" t="s">
        <v>64</v>
      </c>
      <c r="F414" t="str">
        <f>IF(E414="High School", "No College", "College")</f>
        <v>College</v>
      </c>
      <c r="G414" t="s">
        <v>55</v>
      </c>
      <c r="H414">
        <v>66835</v>
      </c>
      <c r="I414">
        <v>66835</v>
      </c>
      <c r="J414" s="4" t="s">
        <v>61</v>
      </c>
      <c r="K414">
        <v>0</v>
      </c>
      <c r="L414">
        <v>0</v>
      </c>
      <c r="M414" t="str">
        <f>IF(OR(K414&gt;0, L414&gt;0), "Parent", "Not Parent")</f>
        <v>Not Parent</v>
      </c>
      <c r="N414" t="s">
        <v>183</v>
      </c>
      <c r="O414" s="8">
        <v>41916</v>
      </c>
      <c r="P414" s="9">
        <f>O414-N414</f>
        <v>371</v>
      </c>
      <c r="Q414">
        <v>21</v>
      </c>
      <c r="R414" s="9">
        <f>P414-Q414</f>
        <v>350</v>
      </c>
      <c r="S414" s="8">
        <f>O414-R414</f>
        <v>41566</v>
      </c>
      <c r="T414">
        <v>620</v>
      </c>
      <c r="U414">
        <v>26</v>
      </c>
      <c r="V414">
        <v>195</v>
      </c>
      <c r="W414">
        <v>34</v>
      </c>
      <c r="X414">
        <v>17</v>
      </c>
      <c r="Y414">
        <v>141</v>
      </c>
      <c r="Z414">
        <v>1033</v>
      </c>
      <c r="AA414">
        <f>Z414/P414</f>
        <v>2.7843665768194068</v>
      </c>
      <c r="AB414" s="11" t="s">
        <v>232</v>
      </c>
      <c r="AC414" t="s">
        <v>59</v>
      </c>
      <c r="AD414">
        <v>1</v>
      </c>
      <c r="AE414" t="str">
        <f>IF(AD414&gt;3, "Prefers Discount", "Discount Indifferent")</f>
        <v>Discount Indifferent</v>
      </c>
      <c r="AF414">
        <v>13</v>
      </c>
      <c r="AG414">
        <v>6</v>
      </c>
      <c r="AH414">
        <v>4</v>
      </c>
      <c r="AI414" t="str">
        <f>INDEX($AF$1:$AH$1,MATCH(MAX(AF414:AH414),AF414:AH414,0))</f>
        <v>Store_Orders</v>
      </c>
      <c r="AJ414">
        <v>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f>SUM(AK414:AO414)</f>
        <v>0</v>
      </c>
      <c r="AQ414" t="s">
        <v>67</v>
      </c>
      <c r="AR414">
        <v>0</v>
      </c>
      <c r="AS414" t="str">
        <f>IF(OR(AK414&gt;0, AL414&gt;0, AM414&gt;0, AN414&gt;0, AO414&gt;0), "Converted", "Not Converted")</f>
        <v>Not Converted</v>
      </c>
      <c r="AT414">
        <v>0</v>
      </c>
      <c r="AU414">
        <v>3</v>
      </c>
      <c r="AV414">
        <v>11</v>
      </c>
      <c r="AW414">
        <f>IF(Z414&gt;607, 4, 0)</f>
        <v>4</v>
      </c>
      <c r="AX414">
        <f>IF(AA414&gt;0.1497, 3, 0)</f>
        <v>3</v>
      </c>
      <c r="AY414">
        <f>IF(P414&gt;4031, 2, 0)</f>
        <v>0</v>
      </c>
      <c r="AZ414">
        <f>IF(H414&gt;51934.91, 1, 0)</f>
        <v>1</v>
      </c>
      <c r="BA414">
        <f>SUM(AW414:AZ414)</f>
        <v>8</v>
      </c>
      <c r="BB414" t="str">
        <f>VLOOKUP(BA414,'Standard Deviations'!$L$1:$M$11,2,TRUE)</f>
        <v>Platinum</v>
      </c>
    </row>
    <row r="415" spans="1:54" hidden="1">
      <c r="A415">
        <v>10562</v>
      </c>
      <c r="B415">
        <v>1946</v>
      </c>
      <c r="C415">
        <f>2024-B415</f>
        <v>78</v>
      </c>
      <c r="D415" t="str">
        <f>VLOOKUP(B415,Reference!$A$1:$B$125, 2)</f>
        <v>Boomers</v>
      </c>
      <c r="E415" t="s">
        <v>64</v>
      </c>
      <c r="F415" t="str">
        <f>IF(E415="High School", "No College", "College")</f>
        <v>College</v>
      </c>
      <c r="G415" t="s">
        <v>55</v>
      </c>
      <c r="H415">
        <v>66835</v>
      </c>
      <c r="I415">
        <v>66835</v>
      </c>
      <c r="J415" s="4" t="s">
        <v>61</v>
      </c>
      <c r="K415">
        <v>0</v>
      </c>
      <c r="L415">
        <v>0</v>
      </c>
      <c r="M415" t="str">
        <f>IF(OR(K415&gt;0, L415&gt;0), "Parent", "Not Parent")</f>
        <v>Not Parent</v>
      </c>
      <c r="N415" t="s">
        <v>183</v>
      </c>
      <c r="O415" s="8">
        <v>41916</v>
      </c>
      <c r="P415" s="9">
        <f>O415-N415</f>
        <v>371</v>
      </c>
      <c r="Q415">
        <v>21</v>
      </c>
      <c r="R415" s="9">
        <f>P415-Q415</f>
        <v>350</v>
      </c>
      <c r="S415" s="8">
        <f>O415-R415</f>
        <v>41566</v>
      </c>
      <c r="T415">
        <v>620</v>
      </c>
      <c r="U415">
        <v>26</v>
      </c>
      <c r="V415">
        <v>195</v>
      </c>
      <c r="W415">
        <v>34</v>
      </c>
      <c r="X415">
        <v>17</v>
      </c>
      <c r="Y415">
        <v>141</v>
      </c>
      <c r="Z415">
        <v>1033</v>
      </c>
      <c r="AA415">
        <f>Z415/P415</f>
        <v>2.7843665768194068</v>
      </c>
      <c r="AB415" s="11" t="s">
        <v>232</v>
      </c>
      <c r="AC415" t="s">
        <v>59</v>
      </c>
      <c r="AD415">
        <v>1</v>
      </c>
      <c r="AE415" t="str">
        <f>IF(AD415&gt;3, "Prefers Discount", "Discount Indifferent")</f>
        <v>Discount Indifferent</v>
      </c>
      <c r="AF415">
        <v>13</v>
      </c>
      <c r="AG415">
        <v>6</v>
      </c>
      <c r="AH415">
        <v>4</v>
      </c>
      <c r="AI415" t="str">
        <f>INDEX($AF$1:$AH$1,MATCH(MAX(AF415:AH415),AF415:AH415,0))</f>
        <v>Store_Orders</v>
      </c>
      <c r="AJ415">
        <v>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f>SUM(AK415:AO415)</f>
        <v>0</v>
      </c>
      <c r="AQ415" t="s">
        <v>67</v>
      </c>
      <c r="AR415">
        <v>0</v>
      </c>
      <c r="AS415" t="str">
        <f>IF(OR(AK415&gt;0, AL415&gt;0, AM415&gt;0, AN415&gt;0, AO415&gt;0), "Converted", "Not Converted")</f>
        <v>Not Converted</v>
      </c>
      <c r="AT415">
        <v>0</v>
      </c>
      <c r="AU415">
        <v>3</v>
      </c>
      <c r="AV415">
        <v>11</v>
      </c>
      <c r="AW415">
        <f>IF(Z415&gt;607, 4, 0)</f>
        <v>4</v>
      </c>
      <c r="AX415">
        <f>IF(AA415&gt;0.1497, 3, 0)</f>
        <v>3</v>
      </c>
      <c r="AY415">
        <f>IF(P415&gt;4031, 2, 0)</f>
        <v>0</v>
      </c>
      <c r="AZ415">
        <f>IF(H415&gt;51934.91, 1, 0)</f>
        <v>1</v>
      </c>
      <c r="BA415">
        <f>SUM(AW415:AZ415)</f>
        <v>8</v>
      </c>
      <c r="BB415" t="str">
        <f>VLOOKUP(BA415,'Standard Deviations'!$L$1:$M$11,2,TRUE)</f>
        <v>Platinum</v>
      </c>
    </row>
    <row r="416" spans="1:54" hidden="1">
      <c r="A416">
        <v>590</v>
      </c>
      <c r="B416">
        <v>1970</v>
      </c>
      <c r="C416">
        <f>2024-B416</f>
        <v>54</v>
      </c>
      <c r="D416" t="str">
        <f>VLOOKUP(B416,Reference!$A$1:$B$125, 2)</f>
        <v>Gen X</v>
      </c>
      <c r="E416" t="s">
        <v>64</v>
      </c>
      <c r="F416" t="str">
        <f>IF(E416="High School", "No College", "College")</f>
        <v>College</v>
      </c>
      <c r="G416" t="s">
        <v>71</v>
      </c>
      <c r="H416">
        <v>78579</v>
      </c>
      <c r="I416">
        <v>78579</v>
      </c>
      <c r="J416" s="4" t="s">
        <v>56</v>
      </c>
      <c r="K416">
        <v>0</v>
      </c>
      <c r="L416">
        <v>0</v>
      </c>
      <c r="M416" t="str">
        <f>IF(OR(K416&gt;0, L416&gt;0), "Parent", "Not Parent")</f>
        <v>Not Parent</v>
      </c>
      <c r="N416" t="s">
        <v>310</v>
      </c>
      <c r="O416" s="8">
        <v>41916</v>
      </c>
      <c r="P416" s="9">
        <f>O416-N416</f>
        <v>651</v>
      </c>
      <c r="Q416">
        <v>35</v>
      </c>
      <c r="R416" s="9">
        <f>P416-Q416</f>
        <v>616</v>
      </c>
      <c r="S416" s="8">
        <f>O416-R416</f>
        <v>41300</v>
      </c>
      <c r="T416">
        <v>816</v>
      </c>
      <c r="U416">
        <v>66</v>
      </c>
      <c r="V416">
        <v>549</v>
      </c>
      <c r="W416">
        <v>216</v>
      </c>
      <c r="X416">
        <v>66</v>
      </c>
      <c r="Y416">
        <v>99</v>
      </c>
      <c r="Z416">
        <v>1812</v>
      </c>
      <c r="AA416">
        <f>Z416/P416</f>
        <v>2.7834101382488479</v>
      </c>
      <c r="AB416" s="11" t="s">
        <v>232</v>
      </c>
      <c r="AC416" t="s">
        <v>59</v>
      </c>
      <c r="AD416">
        <v>1</v>
      </c>
      <c r="AE416" t="str">
        <f>IF(AD416&gt;3, "Prefers Discount", "Discount Indifferent")</f>
        <v>Discount Indifferent</v>
      </c>
      <c r="AF416">
        <v>4</v>
      </c>
      <c r="AG416">
        <v>5</v>
      </c>
      <c r="AH416">
        <v>6</v>
      </c>
      <c r="AI416" t="str">
        <f>INDEX($AF$1:$AH$1,MATCH(MAX(AF416:AH416),AF416:AH416,0))</f>
        <v>Catalog_Orders</v>
      </c>
      <c r="AJ416">
        <v>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f>SUM(AK416:AO416)</f>
        <v>0</v>
      </c>
      <c r="AQ416" t="s">
        <v>67</v>
      </c>
      <c r="AR416">
        <v>1</v>
      </c>
      <c r="AS416" t="str">
        <f>IF(OR(AK416&gt;0, AL416&gt;0, AM416&gt;0, AN416&gt;0, AO416&gt;0), "Converted", "Not Converted")</f>
        <v>Not Converted</v>
      </c>
      <c r="AT416">
        <v>0</v>
      </c>
      <c r="AU416">
        <v>3</v>
      </c>
      <c r="AV416">
        <v>11</v>
      </c>
      <c r="AW416">
        <f>IF(Z416&gt;607, 4, 0)</f>
        <v>4</v>
      </c>
      <c r="AX416">
        <f>IF(AA416&gt;0.1497, 3, 0)</f>
        <v>3</v>
      </c>
      <c r="AY416">
        <f>IF(P416&gt;4031, 2, 0)</f>
        <v>0</v>
      </c>
      <c r="AZ416">
        <f>IF(H416&gt;51934.91, 1, 0)</f>
        <v>1</v>
      </c>
      <c r="BA416">
        <f>SUM(AW416:AZ416)</f>
        <v>8</v>
      </c>
      <c r="BB416" t="str">
        <f>VLOOKUP(BA416,'Standard Deviations'!$L$1:$M$11,2,TRUE)</f>
        <v>Platinum</v>
      </c>
    </row>
    <row r="417" spans="1:54">
      <c r="A417">
        <v>8867</v>
      </c>
      <c r="B417">
        <v>1988</v>
      </c>
      <c r="C417">
        <f>2024-B417</f>
        <v>36</v>
      </c>
      <c r="D417" t="str">
        <f>VLOOKUP(B417,Reference!$A$1:$B$125, 2)</f>
        <v>Millennials</v>
      </c>
      <c r="E417" t="s">
        <v>68</v>
      </c>
      <c r="F417" t="str">
        <f>IF(E417="High School", "No College", "College")</f>
        <v>College</v>
      </c>
      <c r="G417" t="s">
        <v>55</v>
      </c>
      <c r="H417">
        <v>67546</v>
      </c>
      <c r="I417">
        <v>67546</v>
      </c>
      <c r="J417" s="4" t="s">
        <v>61</v>
      </c>
      <c r="K417">
        <v>0</v>
      </c>
      <c r="L417">
        <v>0</v>
      </c>
      <c r="M417" t="str">
        <f>IF(OR(K417&gt;0, L417&gt;0), "Parent", "Not Parent")</f>
        <v>Not Parent</v>
      </c>
      <c r="N417" t="s">
        <v>332</v>
      </c>
      <c r="O417" s="8">
        <v>41916</v>
      </c>
      <c r="P417" s="9">
        <f>O417-N417</f>
        <v>764</v>
      </c>
      <c r="Q417">
        <v>90</v>
      </c>
      <c r="R417" s="9">
        <f>P417-Q417</f>
        <v>674</v>
      </c>
      <c r="S417" s="8">
        <f>O417-R417</f>
        <v>41242</v>
      </c>
      <c r="T417">
        <v>864</v>
      </c>
      <c r="U417">
        <v>134</v>
      </c>
      <c r="V417">
        <v>768</v>
      </c>
      <c r="W417">
        <v>150</v>
      </c>
      <c r="X417">
        <v>38</v>
      </c>
      <c r="Y417">
        <v>172</v>
      </c>
      <c r="Z417">
        <v>2126</v>
      </c>
      <c r="AA417">
        <f>Z417/P417</f>
        <v>2.7827225130890052</v>
      </c>
      <c r="AB417" s="14" t="s">
        <v>232</v>
      </c>
      <c r="AC417" s="13" t="s">
        <v>63</v>
      </c>
      <c r="AD417">
        <v>1</v>
      </c>
      <c r="AE417" t="str">
        <f>IF(AD417&gt;3, "Prefers Discount", "Discount Indifferent")</f>
        <v>Discount Indifferent</v>
      </c>
      <c r="AF417">
        <v>5</v>
      </c>
      <c r="AG417">
        <v>4</v>
      </c>
      <c r="AH417">
        <v>10</v>
      </c>
      <c r="AI417" t="str">
        <f>INDEX($AF$1:$AH$1,MATCH(MAX(AF417:AH417),AF417:AH417,0))</f>
        <v>Catalog_Orders</v>
      </c>
      <c r="AJ417">
        <v>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f>SUM(AK417:AO417)</f>
        <v>0</v>
      </c>
      <c r="AQ417" t="s">
        <v>67</v>
      </c>
      <c r="AR417">
        <v>0</v>
      </c>
      <c r="AS417" t="str">
        <f>IF(OR(AK417&gt;0, AL417&gt;0, AM417&gt;0, AN417&gt;0, AO417&gt;0), "Converted", "Not Converted")</f>
        <v>Not Converted</v>
      </c>
      <c r="AT417">
        <v>0</v>
      </c>
      <c r="AU417">
        <v>3</v>
      </c>
      <c r="AV417">
        <v>11</v>
      </c>
      <c r="AW417">
        <f>IF(Z417&gt;607, 4, 0)</f>
        <v>4</v>
      </c>
      <c r="AX417">
        <f>IF(AA417&gt;0.1497, 3, 0)</f>
        <v>3</v>
      </c>
      <c r="AY417">
        <f>IF(P417&gt;4031, 2, 0)</f>
        <v>0</v>
      </c>
      <c r="AZ417">
        <f>IF(H417&gt;51934.91, 1, 0)</f>
        <v>1</v>
      </c>
      <c r="BA417">
        <f>SUM(AW417:AZ417)</f>
        <v>8</v>
      </c>
      <c r="BB417" t="str">
        <f>VLOOKUP(BA417,'Standard Deviations'!$L$1:$M$11,2,TRUE)</f>
        <v>Platinum</v>
      </c>
    </row>
    <row r="418" spans="1:54">
      <c r="A418">
        <v>2747</v>
      </c>
      <c r="B418">
        <v>1988</v>
      </c>
      <c r="C418">
        <f>2024-B418</f>
        <v>36</v>
      </c>
      <c r="D418" t="str">
        <f>VLOOKUP(B418,Reference!$A$1:$B$125, 2)</f>
        <v>Millennials</v>
      </c>
      <c r="E418" t="s">
        <v>68</v>
      </c>
      <c r="F418" t="str">
        <f>IF(E418="High School", "No College", "College")</f>
        <v>College</v>
      </c>
      <c r="G418" t="s">
        <v>55</v>
      </c>
      <c r="H418">
        <v>67546</v>
      </c>
      <c r="I418">
        <v>67546</v>
      </c>
      <c r="J418" s="4" t="s">
        <v>61</v>
      </c>
      <c r="K418">
        <v>0</v>
      </c>
      <c r="L418">
        <v>0</v>
      </c>
      <c r="M418" t="str">
        <f>IF(OR(K418&gt;0, L418&gt;0), "Parent", "Not Parent")</f>
        <v>Not Parent</v>
      </c>
      <c r="N418" t="s">
        <v>332</v>
      </c>
      <c r="O418" s="8">
        <v>41916</v>
      </c>
      <c r="P418" s="9">
        <f>O418-N418</f>
        <v>764</v>
      </c>
      <c r="Q418">
        <v>90</v>
      </c>
      <c r="R418" s="9">
        <f>P418-Q418</f>
        <v>674</v>
      </c>
      <c r="S418" s="8">
        <f>O418-R418</f>
        <v>41242</v>
      </c>
      <c r="T418">
        <v>864</v>
      </c>
      <c r="U418">
        <v>134</v>
      </c>
      <c r="V418">
        <v>768</v>
      </c>
      <c r="W418">
        <v>150</v>
      </c>
      <c r="X418">
        <v>38</v>
      </c>
      <c r="Y418">
        <v>172</v>
      </c>
      <c r="Z418">
        <v>2126</v>
      </c>
      <c r="AA418">
        <f>Z418/P418</f>
        <v>2.7827225130890052</v>
      </c>
      <c r="AB418" s="14" t="s">
        <v>232</v>
      </c>
      <c r="AC418" s="13" t="s">
        <v>63</v>
      </c>
      <c r="AD418">
        <v>1</v>
      </c>
      <c r="AE418" t="str">
        <f>IF(AD418&gt;3, "Prefers Discount", "Discount Indifferent")</f>
        <v>Discount Indifferent</v>
      </c>
      <c r="AF418">
        <v>5</v>
      </c>
      <c r="AG418">
        <v>4</v>
      </c>
      <c r="AH418">
        <v>10</v>
      </c>
      <c r="AI418" t="str">
        <f>INDEX($AF$1:$AH$1,MATCH(MAX(AF418:AH418),AF418:AH418,0))</f>
        <v>Catalog_Orders</v>
      </c>
      <c r="AJ418">
        <v>3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f>SUM(AK418:AO418)</f>
        <v>0</v>
      </c>
      <c r="AQ418" t="s">
        <v>67</v>
      </c>
      <c r="AR418">
        <v>0</v>
      </c>
      <c r="AS418" t="str">
        <f>IF(OR(AK418&gt;0, AL418&gt;0, AM418&gt;0, AN418&gt;0, AO418&gt;0), "Converted", "Not Converted")</f>
        <v>Not Converted</v>
      </c>
      <c r="AT418">
        <v>0</v>
      </c>
      <c r="AU418">
        <v>3</v>
      </c>
      <c r="AV418">
        <v>11</v>
      </c>
      <c r="AW418">
        <f>IF(Z418&gt;607, 4, 0)</f>
        <v>4</v>
      </c>
      <c r="AX418">
        <f>IF(AA418&gt;0.1497, 3, 0)</f>
        <v>3</v>
      </c>
      <c r="AY418">
        <f>IF(P418&gt;4031, 2, 0)</f>
        <v>0</v>
      </c>
      <c r="AZ418">
        <f>IF(H418&gt;51934.91, 1, 0)</f>
        <v>1</v>
      </c>
      <c r="BA418">
        <f>SUM(AW418:AZ418)</f>
        <v>8</v>
      </c>
      <c r="BB418" t="str">
        <f>VLOOKUP(BA418,'Standard Deviations'!$L$1:$M$11,2,TRUE)</f>
        <v>Platinum</v>
      </c>
    </row>
    <row r="419" spans="1:54">
      <c r="A419">
        <v>1628</v>
      </c>
      <c r="B419">
        <v>1971</v>
      </c>
      <c r="C419">
        <f>2024-B419</f>
        <v>53</v>
      </c>
      <c r="D419" t="str">
        <f>VLOOKUP(B419,Reference!$A$1:$B$125, 2)</f>
        <v>Gen X</v>
      </c>
      <c r="E419" t="s">
        <v>54</v>
      </c>
      <c r="F419" t="str">
        <f>IF(E419="High School", "No College", "College")</f>
        <v>College</v>
      </c>
      <c r="G419" t="s">
        <v>65</v>
      </c>
      <c r="H419">
        <v>71796</v>
      </c>
      <c r="I419">
        <v>71796</v>
      </c>
      <c r="J419" s="4" t="s">
        <v>61</v>
      </c>
      <c r="K419">
        <v>0</v>
      </c>
      <c r="L419">
        <v>0</v>
      </c>
      <c r="M419" t="str">
        <f>IF(OR(K419&gt;0, L419&gt;0), "Parent", "Not Parent")</f>
        <v>Not Parent</v>
      </c>
      <c r="N419" t="s">
        <v>333</v>
      </c>
      <c r="O419" s="8">
        <v>41916</v>
      </c>
      <c r="P419" s="9">
        <f>O419-N419</f>
        <v>345</v>
      </c>
      <c r="Q419">
        <v>54</v>
      </c>
      <c r="R419" s="9">
        <f>P419-Q419</f>
        <v>291</v>
      </c>
      <c r="S419" s="8">
        <f>O419-R419</f>
        <v>41625</v>
      </c>
      <c r="T419">
        <v>354</v>
      </c>
      <c r="U419">
        <v>21</v>
      </c>
      <c r="V419">
        <v>311</v>
      </c>
      <c r="W419">
        <v>167</v>
      </c>
      <c r="X419">
        <v>75</v>
      </c>
      <c r="Y419">
        <v>32</v>
      </c>
      <c r="Z419">
        <v>960</v>
      </c>
      <c r="AA419">
        <f>Z419/P419</f>
        <v>2.7826086956521738</v>
      </c>
      <c r="AB419" s="14" t="s">
        <v>232</v>
      </c>
      <c r="AC419" s="13" t="s">
        <v>63</v>
      </c>
      <c r="AD419">
        <v>1</v>
      </c>
      <c r="AE419" t="str">
        <f>IF(AD419&gt;3, "Prefers Discount", "Discount Indifferent")</f>
        <v>Discount Indifferent</v>
      </c>
      <c r="AF419">
        <v>4</v>
      </c>
      <c r="AG419">
        <v>9</v>
      </c>
      <c r="AH419">
        <v>3</v>
      </c>
      <c r="AI419" t="str">
        <f>INDEX($AF$1:$AH$1,MATCH(MAX(AF419:AH419),AF419:AH419,0))</f>
        <v>Web_Orders</v>
      </c>
      <c r="AJ419">
        <v>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f>SUM(AK419:AO419)</f>
        <v>0</v>
      </c>
      <c r="AQ419" t="s">
        <v>67</v>
      </c>
      <c r="AR419">
        <v>0</v>
      </c>
      <c r="AS419" t="str">
        <f>IF(OR(AK419&gt;0, AL419&gt;0, AM419&gt;0, AN419&gt;0, AO419&gt;0), "Converted", "Not Converted")</f>
        <v>Not Converted</v>
      </c>
      <c r="AT419">
        <v>0</v>
      </c>
      <c r="AU419">
        <v>3</v>
      </c>
      <c r="AV419">
        <v>11</v>
      </c>
      <c r="AW419">
        <f>IF(Z419&gt;607, 4, 0)</f>
        <v>4</v>
      </c>
      <c r="AX419">
        <f>IF(AA419&gt;0.1497, 3, 0)</f>
        <v>3</v>
      </c>
      <c r="AY419">
        <f>IF(P419&gt;4031, 2, 0)</f>
        <v>0</v>
      </c>
      <c r="AZ419">
        <f>IF(H419&gt;51934.91, 1, 0)</f>
        <v>1</v>
      </c>
      <c r="BA419">
        <f>SUM(AW419:AZ419)</f>
        <v>8</v>
      </c>
      <c r="BB419" t="str">
        <f>VLOOKUP(BA419,'Standard Deviations'!$L$1:$M$11,2,TRUE)</f>
        <v>Platinum</v>
      </c>
    </row>
    <row r="420" spans="1:54" hidden="1">
      <c r="A420">
        <v>3799</v>
      </c>
      <c r="B420">
        <v>1955</v>
      </c>
      <c r="C420">
        <f>2024-B420</f>
        <v>69</v>
      </c>
      <c r="D420" t="str">
        <f>VLOOKUP(B420,Reference!$A$1:$B$125, 2)</f>
        <v>Boomers</v>
      </c>
      <c r="E420" t="s">
        <v>54</v>
      </c>
      <c r="F420" t="str">
        <f>IF(E420="High School", "No College", "College")</f>
        <v>College</v>
      </c>
      <c r="G420" t="s">
        <v>55</v>
      </c>
      <c r="H420">
        <v>67225</v>
      </c>
      <c r="I420">
        <v>67225</v>
      </c>
      <c r="J420" s="4" t="s">
        <v>61</v>
      </c>
      <c r="K420">
        <v>0</v>
      </c>
      <c r="L420">
        <v>1</v>
      </c>
      <c r="M420" t="str">
        <f>IF(OR(K420&gt;0, L420&gt;0), "Parent", "Not Parent")</f>
        <v>Parent</v>
      </c>
      <c r="N420" t="s">
        <v>245</v>
      </c>
      <c r="O420" s="8">
        <v>41916</v>
      </c>
      <c r="P420" s="9">
        <f>O420-N420</f>
        <v>312</v>
      </c>
      <c r="Q420">
        <v>4</v>
      </c>
      <c r="R420" s="9">
        <f>P420-Q420</f>
        <v>308</v>
      </c>
      <c r="S420" s="8">
        <f>O420-R420</f>
        <v>41608</v>
      </c>
      <c r="T420">
        <v>315</v>
      </c>
      <c r="U420">
        <v>35</v>
      </c>
      <c r="V420">
        <v>322</v>
      </c>
      <c r="W420">
        <v>46</v>
      </c>
      <c r="X420">
        <v>7</v>
      </c>
      <c r="Y420">
        <v>143</v>
      </c>
      <c r="Z420">
        <v>868</v>
      </c>
      <c r="AA420">
        <f>Z420/P420</f>
        <v>2.7820512820512819</v>
      </c>
      <c r="AB420" s="11" t="s">
        <v>232</v>
      </c>
      <c r="AC420" t="s">
        <v>59</v>
      </c>
      <c r="AD420">
        <v>3</v>
      </c>
      <c r="AE420" t="str">
        <f>IF(AD420&gt;3, "Prefers Discount", "Discount Indifferent")</f>
        <v>Discount Indifferent</v>
      </c>
      <c r="AF420">
        <v>11</v>
      </c>
      <c r="AG420">
        <v>7</v>
      </c>
      <c r="AH420">
        <v>2</v>
      </c>
      <c r="AI420" t="str">
        <f>INDEX($AF$1:$AH$1,MATCH(MAX(AF420:AH420),AF420:AH420,0))</f>
        <v>Store_Orders</v>
      </c>
      <c r="AJ420">
        <v>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f>SUM(AK420:AO420)</f>
        <v>0</v>
      </c>
      <c r="AQ420" t="s">
        <v>67</v>
      </c>
      <c r="AR420">
        <v>0</v>
      </c>
      <c r="AS420" t="str">
        <f>IF(OR(AK420&gt;0, AL420&gt;0, AM420&gt;0, AN420&gt;0, AO420&gt;0), "Converted", "Not Converted")</f>
        <v>Not Converted</v>
      </c>
      <c r="AT420">
        <v>0</v>
      </c>
      <c r="AU420">
        <v>3</v>
      </c>
      <c r="AV420">
        <v>11</v>
      </c>
      <c r="AW420">
        <f>IF(Z420&gt;607, 4, 0)</f>
        <v>4</v>
      </c>
      <c r="AX420">
        <f>IF(AA420&gt;0.1497, 3, 0)</f>
        <v>3</v>
      </c>
      <c r="AY420">
        <f>IF(P420&gt;4031, 2, 0)</f>
        <v>0</v>
      </c>
      <c r="AZ420">
        <f>IF(H420&gt;51934.91, 1, 0)</f>
        <v>1</v>
      </c>
      <c r="BA420">
        <f>SUM(AW420:AZ420)</f>
        <v>8</v>
      </c>
      <c r="BB420" t="str">
        <f>VLOOKUP(BA420,'Standard Deviations'!$L$1:$M$11,2,TRUE)</f>
        <v>Platinum</v>
      </c>
    </row>
    <row r="421" spans="1:54" hidden="1">
      <c r="A421">
        <v>4611</v>
      </c>
      <c r="B421">
        <v>1970</v>
      </c>
      <c r="C421">
        <f>2024-B421</f>
        <v>54</v>
      </c>
      <c r="D421" t="str">
        <f>VLOOKUP(B421,Reference!$A$1:$B$125, 2)</f>
        <v>Gen X</v>
      </c>
      <c r="E421" t="s">
        <v>54</v>
      </c>
      <c r="F421" t="str">
        <f>IF(E421="High School", "No College", "College")</f>
        <v>College</v>
      </c>
      <c r="G421" t="s">
        <v>65</v>
      </c>
      <c r="H421">
        <v>105471</v>
      </c>
      <c r="I421">
        <v>105471</v>
      </c>
      <c r="J421" t="s">
        <v>101</v>
      </c>
      <c r="K421">
        <v>0</v>
      </c>
      <c r="L421">
        <v>0</v>
      </c>
      <c r="M421" t="str">
        <f>IF(OR(K421&gt;0, L421&gt;0), "Parent", "Not Parent")</f>
        <v>Not Parent</v>
      </c>
      <c r="N421" t="s">
        <v>334</v>
      </c>
      <c r="O421" s="8">
        <v>41916</v>
      </c>
      <c r="P421" s="9">
        <f>O421-N421</f>
        <v>621</v>
      </c>
      <c r="Q421">
        <v>36</v>
      </c>
      <c r="R421" s="9">
        <f>P421-Q421</f>
        <v>585</v>
      </c>
      <c r="S421" s="8">
        <f>O421-R421</f>
        <v>41331</v>
      </c>
      <c r="T421">
        <v>1009</v>
      </c>
      <c r="U421">
        <v>181</v>
      </c>
      <c r="V421">
        <v>104</v>
      </c>
      <c r="W421">
        <v>202</v>
      </c>
      <c r="X421">
        <v>21</v>
      </c>
      <c r="Y421">
        <v>207</v>
      </c>
      <c r="Z421">
        <v>1724</v>
      </c>
      <c r="AA421">
        <f>Z421/P421</f>
        <v>2.7761674718196456</v>
      </c>
      <c r="AB421" s="11" t="s">
        <v>232</v>
      </c>
      <c r="AC421" t="s">
        <v>59</v>
      </c>
      <c r="AD421">
        <v>0</v>
      </c>
      <c r="AE421" t="str">
        <f>IF(AD421&gt;3, "Prefers Discount", "Discount Indifferent")</f>
        <v>Discount Indifferent</v>
      </c>
      <c r="AF421">
        <v>13</v>
      </c>
      <c r="AG421">
        <v>9</v>
      </c>
      <c r="AH421">
        <v>8</v>
      </c>
      <c r="AI421" t="str">
        <f>INDEX($AF$1:$AH$1,MATCH(MAX(AF421:AH421),AF421:AH421,0))</f>
        <v>Store_Orders</v>
      </c>
      <c r="AJ421">
        <v>3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f>SUM(AK421:AO421)</f>
        <v>2</v>
      </c>
      <c r="AQ421" t="str">
        <f>INDEX($AK$1:$AO$1,MATCH(MAX(AK421:AO421),AK421:AO421,0))</f>
        <v>Converted_on_Camp1</v>
      </c>
      <c r="AR421">
        <v>1</v>
      </c>
      <c r="AS421" t="str">
        <f>IF(OR(AK421&gt;0, AL421&gt;0, AM421&gt;0, AN421&gt;0, AO421&gt;0), "Converted", "Not Converted")</f>
        <v>Converted</v>
      </c>
      <c r="AT421">
        <v>0</v>
      </c>
      <c r="AU421">
        <v>3</v>
      </c>
      <c r="AV421">
        <v>11</v>
      </c>
      <c r="AW421">
        <f>IF(Z421&gt;607, 4, 0)</f>
        <v>4</v>
      </c>
      <c r="AX421">
        <f>IF(AA421&gt;0.1497, 3, 0)</f>
        <v>3</v>
      </c>
      <c r="AY421">
        <f>IF(P421&gt;4031, 2, 0)</f>
        <v>0</v>
      </c>
      <c r="AZ421">
        <f>IF(H421&gt;51934.91, 1, 0)</f>
        <v>1</v>
      </c>
      <c r="BA421">
        <f>SUM(AW421:AZ421)</f>
        <v>8</v>
      </c>
      <c r="BB421" t="str">
        <f>VLOOKUP(BA421,'Standard Deviations'!$L$1:$M$11,2,TRUE)</f>
        <v>Platinum</v>
      </c>
    </row>
    <row r="422" spans="1:54" hidden="1">
      <c r="A422">
        <v>5628</v>
      </c>
      <c r="B422">
        <v>1982</v>
      </c>
      <c r="C422">
        <f>2024-B422</f>
        <v>42</v>
      </c>
      <c r="D422" t="str">
        <f>VLOOKUP(B422,Reference!$A$1:$B$125, 2)</f>
        <v>Millennials</v>
      </c>
      <c r="E422" t="s">
        <v>54</v>
      </c>
      <c r="F422" t="str">
        <f>IF(E422="High School", "No College", "College")</f>
        <v>College</v>
      </c>
      <c r="G422" t="s">
        <v>65</v>
      </c>
      <c r="H422">
        <v>61416</v>
      </c>
      <c r="I422">
        <v>61416</v>
      </c>
      <c r="J422" s="4" t="s">
        <v>61</v>
      </c>
      <c r="K422">
        <v>0</v>
      </c>
      <c r="L422">
        <v>0</v>
      </c>
      <c r="M422" t="str">
        <f>IF(OR(K422&gt;0, L422&gt;0), "Parent", "Not Parent")</f>
        <v>Not Parent</v>
      </c>
      <c r="N422" t="s">
        <v>335</v>
      </c>
      <c r="O422" s="8">
        <v>41916</v>
      </c>
      <c r="P422" s="9">
        <f>O422-N422</f>
        <v>603</v>
      </c>
      <c r="Q422">
        <v>25</v>
      </c>
      <c r="R422" s="9">
        <f>P422-Q422</f>
        <v>578</v>
      </c>
      <c r="S422" s="8">
        <f>O422-R422</f>
        <v>41338</v>
      </c>
      <c r="T422">
        <v>848</v>
      </c>
      <c r="U422">
        <v>154</v>
      </c>
      <c r="V422">
        <v>323</v>
      </c>
      <c r="W422">
        <v>201</v>
      </c>
      <c r="X422">
        <v>61</v>
      </c>
      <c r="Y422">
        <v>78</v>
      </c>
      <c r="Z422">
        <v>1665</v>
      </c>
      <c r="AA422">
        <f>Z422/P422</f>
        <v>2.7611940298507465</v>
      </c>
      <c r="AB422" s="11" t="s">
        <v>232</v>
      </c>
      <c r="AC422" t="s">
        <v>59</v>
      </c>
      <c r="AD422">
        <v>1</v>
      </c>
      <c r="AE422" t="str">
        <f>IF(AD422&gt;3, "Prefers Discount", "Discount Indifferent")</f>
        <v>Discount Indifferent</v>
      </c>
      <c r="AF422">
        <v>10</v>
      </c>
      <c r="AG422">
        <v>10</v>
      </c>
      <c r="AH422">
        <v>3</v>
      </c>
      <c r="AI422" t="str">
        <f>INDEX($AF$1:$AH$1,MATCH(MAX(AF422:AH422),AF422:AH422,0))</f>
        <v>Store_Orders</v>
      </c>
      <c r="AJ422">
        <v>6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f>SUM(AK422:AO422)</f>
        <v>1</v>
      </c>
      <c r="AQ422" t="str">
        <f>INDEX($AK$1:$AO$1,MATCH(MAX(AK422:AO422),AK422:AO422,0))</f>
        <v>Converted_on_Camp3</v>
      </c>
      <c r="AR422">
        <v>1</v>
      </c>
      <c r="AS422" t="str">
        <f>IF(OR(AK422&gt;0, AL422&gt;0, AM422&gt;0, AN422&gt;0, AO422&gt;0), "Converted", "Not Converted")</f>
        <v>Converted</v>
      </c>
      <c r="AT422">
        <v>0</v>
      </c>
      <c r="AU422">
        <v>3</v>
      </c>
      <c r="AV422">
        <v>11</v>
      </c>
      <c r="AW422">
        <f>IF(Z422&gt;607, 4, 0)</f>
        <v>4</v>
      </c>
      <c r="AX422">
        <f>IF(AA422&gt;0.1497, 3, 0)</f>
        <v>3</v>
      </c>
      <c r="AY422">
        <f>IF(P422&gt;4031, 2, 0)</f>
        <v>0</v>
      </c>
      <c r="AZ422">
        <f>IF(H422&gt;51934.91, 1, 0)</f>
        <v>1</v>
      </c>
      <c r="BA422">
        <f>SUM(AW422:AZ422)</f>
        <v>8</v>
      </c>
      <c r="BB422" t="str">
        <f>VLOOKUP(BA422,'Standard Deviations'!$L$1:$M$11,2,TRUE)</f>
        <v>Platinum</v>
      </c>
    </row>
    <row r="423" spans="1:54" hidden="1">
      <c r="A423">
        <v>4947</v>
      </c>
      <c r="B423">
        <v>1966</v>
      </c>
      <c r="C423">
        <f>2024-B423</f>
        <v>58</v>
      </c>
      <c r="D423" t="str">
        <f>VLOOKUP(B423,Reference!$A$1:$B$125, 2)</f>
        <v>Gen X</v>
      </c>
      <c r="E423" t="s">
        <v>74</v>
      </c>
      <c r="F423" t="str">
        <f>IF(E423="High School", "No College", "College")</f>
        <v>College</v>
      </c>
      <c r="G423" t="s">
        <v>60</v>
      </c>
      <c r="H423">
        <v>89572</v>
      </c>
      <c r="I423">
        <v>89572</v>
      </c>
      <c r="J423" s="4" t="s">
        <v>56</v>
      </c>
      <c r="K423">
        <v>0</v>
      </c>
      <c r="L423">
        <v>0</v>
      </c>
      <c r="M423" t="str">
        <f>IF(OR(K423&gt;0, L423&gt;0), "Parent", "Not Parent")</f>
        <v>Not Parent</v>
      </c>
      <c r="N423" t="s">
        <v>336</v>
      </c>
      <c r="O423" s="8">
        <v>41916</v>
      </c>
      <c r="P423" s="9">
        <f>O423-N423</f>
        <v>749</v>
      </c>
      <c r="Q423">
        <v>44</v>
      </c>
      <c r="R423" s="9">
        <f>P423-Q423</f>
        <v>705</v>
      </c>
      <c r="S423" s="8">
        <f>O423-R423</f>
        <v>41211</v>
      </c>
      <c r="T423">
        <v>606</v>
      </c>
      <c r="U423">
        <v>24</v>
      </c>
      <c r="V423">
        <v>974</v>
      </c>
      <c r="W423">
        <v>197</v>
      </c>
      <c r="X423">
        <v>194</v>
      </c>
      <c r="Y423">
        <v>64</v>
      </c>
      <c r="Z423">
        <v>2059</v>
      </c>
      <c r="AA423">
        <f>Z423/P423</f>
        <v>2.7489986648865155</v>
      </c>
      <c r="AB423" s="11" t="s">
        <v>232</v>
      </c>
      <c r="AC423" t="s">
        <v>59</v>
      </c>
      <c r="AD423">
        <v>1</v>
      </c>
      <c r="AE423" t="str">
        <f>IF(AD423&gt;3, "Prefers Discount", "Discount Indifferent")</f>
        <v>Discount Indifferent</v>
      </c>
      <c r="AF423">
        <v>9</v>
      </c>
      <c r="AG423">
        <v>7</v>
      </c>
      <c r="AH423">
        <v>7</v>
      </c>
      <c r="AI423" t="str">
        <f>INDEX($AF$1:$AH$1,MATCH(MAX(AF423:AH423),AF423:AH423,0))</f>
        <v>Store_Orders</v>
      </c>
      <c r="AJ423">
        <v>4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f>SUM(AK423:AO423)</f>
        <v>2</v>
      </c>
      <c r="AQ423" t="str">
        <f>INDEX($AK$1:$AO$1,MATCH(MAX(AK423:AO423),AK423:AO423,0))</f>
        <v>Converted_on_Camp1</v>
      </c>
      <c r="AR423">
        <v>1</v>
      </c>
      <c r="AS423" t="str">
        <f>IF(OR(AK423&gt;0, AL423&gt;0, AM423&gt;0, AN423&gt;0, AO423&gt;0), "Converted", "Not Converted")</f>
        <v>Converted</v>
      </c>
      <c r="AT423">
        <v>0</v>
      </c>
      <c r="AU423">
        <v>3</v>
      </c>
      <c r="AV423">
        <v>11</v>
      </c>
      <c r="AW423">
        <f>IF(Z423&gt;607, 4, 0)</f>
        <v>4</v>
      </c>
      <c r="AX423">
        <f>IF(AA423&gt;0.1497, 3, 0)</f>
        <v>3</v>
      </c>
      <c r="AY423">
        <f>IF(P423&gt;4031, 2, 0)</f>
        <v>0</v>
      </c>
      <c r="AZ423">
        <f>IF(H423&gt;51934.91, 1, 0)</f>
        <v>1</v>
      </c>
      <c r="BA423">
        <f>SUM(AW423:AZ423)</f>
        <v>8</v>
      </c>
      <c r="BB423" t="str">
        <f>VLOOKUP(BA423,'Standard Deviations'!$L$1:$M$11,2,TRUE)</f>
        <v>Platinum</v>
      </c>
    </row>
    <row r="424" spans="1:54" hidden="1">
      <c r="A424">
        <v>3867</v>
      </c>
      <c r="B424">
        <v>1947</v>
      </c>
      <c r="C424">
        <f>2024-B424</f>
        <v>77</v>
      </c>
      <c r="D424" t="str">
        <f>VLOOKUP(B424,Reference!$A$1:$B$125, 2)</f>
        <v>Boomers</v>
      </c>
      <c r="E424" t="s">
        <v>68</v>
      </c>
      <c r="F424" t="str">
        <f>IF(E424="High School", "No College", "College")</f>
        <v>College</v>
      </c>
      <c r="G424" t="s">
        <v>65</v>
      </c>
      <c r="H424">
        <v>73059</v>
      </c>
      <c r="I424">
        <v>73059</v>
      </c>
      <c r="J424" s="4" t="s">
        <v>61</v>
      </c>
      <c r="K424">
        <v>0</v>
      </c>
      <c r="L424">
        <v>1</v>
      </c>
      <c r="M424" t="str">
        <f>IF(OR(K424&gt;0, L424&gt;0), "Parent", "Not Parent")</f>
        <v>Parent</v>
      </c>
      <c r="N424" t="s">
        <v>337</v>
      </c>
      <c r="O424" s="8">
        <v>41916</v>
      </c>
      <c r="P424" s="9">
        <f>O424-N424</f>
        <v>399</v>
      </c>
      <c r="Q424">
        <v>36</v>
      </c>
      <c r="R424" s="9">
        <f>P424-Q424</f>
        <v>363</v>
      </c>
      <c r="S424" s="8">
        <f>O424-R424</f>
        <v>41553</v>
      </c>
      <c r="T424">
        <v>410</v>
      </c>
      <c r="U424">
        <v>112</v>
      </c>
      <c r="V424">
        <v>420</v>
      </c>
      <c r="W424">
        <v>0</v>
      </c>
      <c r="X424">
        <v>82</v>
      </c>
      <c r="Y424">
        <v>71</v>
      </c>
      <c r="Z424">
        <v>1095</v>
      </c>
      <c r="AA424">
        <f>Z424/P424</f>
        <v>2.744360902255639</v>
      </c>
      <c r="AB424" s="11" t="s">
        <v>232</v>
      </c>
      <c r="AC424" t="s">
        <v>59</v>
      </c>
      <c r="AD424">
        <v>1</v>
      </c>
      <c r="AE424" t="str">
        <f>IF(AD424&gt;3, "Prefers Discount", "Discount Indifferent")</f>
        <v>Discount Indifferent</v>
      </c>
      <c r="AF424">
        <v>13</v>
      </c>
      <c r="AG424">
        <v>9</v>
      </c>
      <c r="AH424">
        <v>3</v>
      </c>
      <c r="AI424" t="str">
        <f>INDEX($AF$1:$AH$1,MATCH(MAX(AF424:AH424),AF424:AH424,0))</f>
        <v>Store_Orders</v>
      </c>
      <c r="AJ424">
        <v>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f>SUM(AK424:AO424)</f>
        <v>0</v>
      </c>
      <c r="AQ424" t="s">
        <v>67</v>
      </c>
      <c r="AR424">
        <v>0</v>
      </c>
      <c r="AS424" t="str">
        <f>IF(OR(AK424&gt;0, AL424&gt;0, AM424&gt;0, AN424&gt;0, AO424&gt;0), "Converted", "Not Converted")</f>
        <v>Not Converted</v>
      </c>
      <c r="AT424">
        <v>0</v>
      </c>
      <c r="AU424">
        <v>3</v>
      </c>
      <c r="AV424">
        <v>11</v>
      </c>
      <c r="AW424">
        <f>IF(Z424&gt;607, 4, 0)</f>
        <v>4</v>
      </c>
      <c r="AX424">
        <f>IF(AA424&gt;0.1497, 3, 0)</f>
        <v>3</v>
      </c>
      <c r="AY424">
        <f>IF(P424&gt;4031, 2, 0)</f>
        <v>0</v>
      </c>
      <c r="AZ424">
        <f>IF(H424&gt;51934.91, 1, 0)</f>
        <v>1</v>
      </c>
      <c r="BA424">
        <f>SUM(AW424:AZ424)</f>
        <v>8</v>
      </c>
      <c r="BB424" t="str">
        <f>VLOOKUP(BA424,'Standard Deviations'!$L$1:$M$11,2,TRUE)</f>
        <v>Platinum</v>
      </c>
    </row>
    <row r="425" spans="1:54" hidden="1">
      <c r="A425">
        <v>3859</v>
      </c>
      <c r="B425">
        <v>1947</v>
      </c>
      <c r="C425">
        <f>2024-B425</f>
        <v>77</v>
      </c>
      <c r="D425" t="str">
        <f>VLOOKUP(B425,Reference!$A$1:$B$125, 2)</f>
        <v>Boomers</v>
      </c>
      <c r="E425" t="s">
        <v>68</v>
      </c>
      <c r="F425" t="str">
        <f>IF(E425="High School", "No College", "College")</f>
        <v>College</v>
      </c>
      <c r="G425" t="s">
        <v>65</v>
      </c>
      <c r="H425">
        <v>73059</v>
      </c>
      <c r="I425">
        <v>73059</v>
      </c>
      <c r="J425" s="4" t="s">
        <v>61</v>
      </c>
      <c r="K425">
        <v>0</v>
      </c>
      <c r="L425">
        <v>1</v>
      </c>
      <c r="M425" t="str">
        <f>IF(OR(K425&gt;0, L425&gt;0), "Parent", "Not Parent")</f>
        <v>Parent</v>
      </c>
      <c r="N425" t="s">
        <v>337</v>
      </c>
      <c r="O425" s="8">
        <v>41916</v>
      </c>
      <c r="P425" s="9">
        <f>O425-N425</f>
        <v>399</v>
      </c>
      <c r="Q425">
        <v>36</v>
      </c>
      <c r="R425" s="9">
        <f>P425-Q425</f>
        <v>363</v>
      </c>
      <c r="S425" s="8">
        <f>O425-R425</f>
        <v>41553</v>
      </c>
      <c r="T425">
        <v>410</v>
      </c>
      <c r="U425">
        <v>112</v>
      </c>
      <c r="V425">
        <v>420</v>
      </c>
      <c r="W425">
        <v>0</v>
      </c>
      <c r="X425">
        <v>82</v>
      </c>
      <c r="Y425">
        <v>71</v>
      </c>
      <c r="Z425">
        <v>1095</v>
      </c>
      <c r="AA425">
        <f>Z425/P425</f>
        <v>2.744360902255639</v>
      </c>
      <c r="AB425" s="11" t="s">
        <v>232</v>
      </c>
      <c r="AC425" t="s">
        <v>59</v>
      </c>
      <c r="AD425">
        <v>1</v>
      </c>
      <c r="AE425" t="str">
        <f>IF(AD425&gt;3, "Prefers Discount", "Discount Indifferent")</f>
        <v>Discount Indifferent</v>
      </c>
      <c r="AF425">
        <v>13</v>
      </c>
      <c r="AG425">
        <v>9</v>
      </c>
      <c r="AH425">
        <v>3</v>
      </c>
      <c r="AI425" t="str">
        <f>INDEX($AF$1:$AH$1,MATCH(MAX(AF425:AH425),AF425:AH425,0))</f>
        <v>Store_Orders</v>
      </c>
      <c r="AJ425">
        <v>4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f>SUM(AK425:AO425)</f>
        <v>0</v>
      </c>
      <c r="AQ425" t="s">
        <v>67</v>
      </c>
      <c r="AR425">
        <v>0</v>
      </c>
      <c r="AS425" t="str">
        <f>IF(OR(AK425&gt;0, AL425&gt;0, AM425&gt;0, AN425&gt;0, AO425&gt;0), "Converted", "Not Converted")</f>
        <v>Not Converted</v>
      </c>
      <c r="AT425">
        <v>0</v>
      </c>
      <c r="AU425">
        <v>3</v>
      </c>
      <c r="AV425">
        <v>11</v>
      </c>
      <c r="AW425">
        <f>IF(Z425&gt;607, 4, 0)</f>
        <v>4</v>
      </c>
      <c r="AX425">
        <f>IF(AA425&gt;0.1497, 3, 0)</f>
        <v>3</v>
      </c>
      <c r="AY425">
        <f>IF(P425&gt;4031, 2, 0)</f>
        <v>0</v>
      </c>
      <c r="AZ425">
        <f>IF(H425&gt;51934.91, 1, 0)</f>
        <v>1</v>
      </c>
      <c r="BA425">
        <f>SUM(AW425:AZ425)</f>
        <v>8</v>
      </c>
      <c r="BB425" t="str">
        <f>VLOOKUP(BA425,'Standard Deviations'!$L$1:$M$11,2,TRUE)</f>
        <v>Platinum</v>
      </c>
    </row>
    <row r="426" spans="1:54" hidden="1">
      <c r="A426">
        <v>3967</v>
      </c>
      <c r="B426">
        <v>1971</v>
      </c>
      <c r="C426">
        <f>2024-B426</f>
        <v>53</v>
      </c>
      <c r="D426" t="str">
        <f>VLOOKUP(B426,Reference!$A$1:$B$125, 2)</f>
        <v>Gen X</v>
      </c>
      <c r="E426" t="s">
        <v>68</v>
      </c>
      <c r="F426" t="str">
        <f>IF(E426="High School", "No College", "College")</f>
        <v>College</v>
      </c>
      <c r="G426" t="s">
        <v>55</v>
      </c>
      <c r="H426">
        <v>78931</v>
      </c>
      <c r="I426">
        <v>78931</v>
      </c>
      <c r="J426" s="4" t="s">
        <v>56</v>
      </c>
      <c r="K426">
        <v>0</v>
      </c>
      <c r="L426">
        <v>0</v>
      </c>
      <c r="M426" t="str">
        <f>IF(OR(K426&gt;0, L426&gt;0), "Parent", "Not Parent")</f>
        <v>Not Parent</v>
      </c>
      <c r="N426" t="s">
        <v>125</v>
      </c>
      <c r="O426" s="8">
        <v>41916</v>
      </c>
      <c r="P426" s="9">
        <f>O426-N426</f>
        <v>344</v>
      </c>
      <c r="Q426">
        <v>19</v>
      </c>
      <c r="R426" s="9">
        <f>P426-Q426</f>
        <v>325</v>
      </c>
      <c r="S426" s="8">
        <f>O426-R426</f>
        <v>41591</v>
      </c>
      <c r="T426">
        <v>331</v>
      </c>
      <c r="U426">
        <v>197</v>
      </c>
      <c r="V426">
        <v>170</v>
      </c>
      <c r="W426">
        <v>58</v>
      </c>
      <c r="X426">
        <v>152</v>
      </c>
      <c r="Y426">
        <v>35</v>
      </c>
      <c r="Z426">
        <v>943</v>
      </c>
      <c r="AA426">
        <f>Z426/P426</f>
        <v>2.7412790697674421</v>
      </c>
      <c r="AB426" s="11" t="s">
        <v>232</v>
      </c>
      <c r="AC426" t="s">
        <v>59</v>
      </c>
      <c r="AD426">
        <v>1</v>
      </c>
      <c r="AE426" t="str">
        <f>IF(AD426&gt;3, "Prefers Discount", "Discount Indifferent")</f>
        <v>Discount Indifferent</v>
      </c>
      <c r="AF426">
        <v>13</v>
      </c>
      <c r="AG426">
        <v>2</v>
      </c>
      <c r="AH426">
        <v>8</v>
      </c>
      <c r="AI426" t="str">
        <f>INDEX($AF$1:$AH$1,MATCH(MAX(AF426:AH426),AF426:AH426,0))</f>
        <v>Store_Orders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f>SUM(AK426:AO426)</f>
        <v>0</v>
      </c>
      <c r="AQ426" t="s">
        <v>67</v>
      </c>
      <c r="AR426">
        <v>0</v>
      </c>
      <c r="AS426" t="str">
        <f>IF(OR(AK426&gt;0, AL426&gt;0, AM426&gt;0, AN426&gt;0, AO426&gt;0), "Converted", "Not Converted")</f>
        <v>Not Converted</v>
      </c>
      <c r="AT426">
        <v>0</v>
      </c>
      <c r="AU426">
        <v>3</v>
      </c>
      <c r="AV426">
        <v>11</v>
      </c>
      <c r="AW426">
        <f>IF(Z426&gt;607, 4, 0)</f>
        <v>4</v>
      </c>
      <c r="AX426">
        <f>IF(AA426&gt;0.1497, 3, 0)</f>
        <v>3</v>
      </c>
      <c r="AY426">
        <f>IF(P426&gt;4031, 2, 0)</f>
        <v>0</v>
      </c>
      <c r="AZ426">
        <f>IF(H426&gt;51934.91, 1, 0)</f>
        <v>1</v>
      </c>
      <c r="BA426">
        <f>SUM(AW426:AZ426)</f>
        <v>8</v>
      </c>
      <c r="BB426" t="str">
        <f>VLOOKUP(BA426,'Standard Deviations'!$L$1:$M$11,2,TRUE)</f>
        <v>Platinum</v>
      </c>
    </row>
    <row r="427" spans="1:54" hidden="1">
      <c r="A427">
        <v>2181</v>
      </c>
      <c r="B427">
        <v>1970</v>
      </c>
      <c r="C427">
        <f>2024-B427</f>
        <v>54</v>
      </c>
      <c r="D427" t="str">
        <f>VLOOKUP(B427,Reference!$A$1:$B$125, 2)</f>
        <v>Gen X</v>
      </c>
      <c r="E427" t="s">
        <v>54</v>
      </c>
      <c r="F427" t="str">
        <f>IF(E427="High School", "No College", "College")</f>
        <v>College</v>
      </c>
      <c r="G427" t="s">
        <v>55</v>
      </c>
      <c r="H427">
        <v>70617</v>
      </c>
      <c r="I427">
        <v>70617</v>
      </c>
      <c r="J427" s="4" t="s">
        <v>61</v>
      </c>
      <c r="K427">
        <v>0</v>
      </c>
      <c r="L427">
        <v>0</v>
      </c>
      <c r="M427" t="str">
        <f>IF(OR(K427&gt;0, L427&gt;0), "Parent", "Not Parent")</f>
        <v>Not Parent</v>
      </c>
      <c r="N427" t="s">
        <v>338</v>
      </c>
      <c r="O427" s="8">
        <v>41916</v>
      </c>
      <c r="P427" s="9">
        <f>O427-N427</f>
        <v>468</v>
      </c>
      <c r="Q427">
        <v>45</v>
      </c>
      <c r="R427" s="9">
        <f>P427-Q427</f>
        <v>423</v>
      </c>
      <c r="S427" s="8">
        <f>O427-R427</f>
        <v>41493</v>
      </c>
      <c r="T427">
        <v>353</v>
      </c>
      <c r="U427">
        <v>61</v>
      </c>
      <c r="V427">
        <v>753</v>
      </c>
      <c r="W427">
        <v>40</v>
      </c>
      <c r="X427">
        <v>46</v>
      </c>
      <c r="Y427">
        <v>27</v>
      </c>
      <c r="Z427">
        <v>1280</v>
      </c>
      <c r="AA427">
        <f>Z427/P427</f>
        <v>2.7350427350427351</v>
      </c>
      <c r="AB427" s="11" t="s">
        <v>232</v>
      </c>
      <c r="AC427" t="s">
        <v>59</v>
      </c>
      <c r="AD427">
        <v>1</v>
      </c>
      <c r="AE427" t="str">
        <f>IF(AD427&gt;3, "Prefers Discount", "Discount Indifferent")</f>
        <v>Discount Indifferent</v>
      </c>
      <c r="AF427">
        <v>7</v>
      </c>
      <c r="AG427">
        <v>3</v>
      </c>
      <c r="AH427">
        <v>3</v>
      </c>
      <c r="AI427" t="str">
        <f>INDEX($AF$1:$AH$1,MATCH(MAX(AF427:AH427),AF427:AH427,0))</f>
        <v>Store_Orders</v>
      </c>
      <c r="AJ427">
        <v>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f>SUM(AK427:AO427)</f>
        <v>0</v>
      </c>
      <c r="AQ427" t="s">
        <v>67</v>
      </c>
      <c r="AR427">
        <v>0</v>
      </c>
      <c r="AS427" t="str">
        <f>IF(OR(AK427&gt;0, AL427&gt;0, AM427&gt;0, AN427&gt;0, AO427&gt;0), "Converted", "Not Converted")</f>
        <v>Not Converted</v>
      </c>
      <c r="AT427">
        <v>0</v>
      </c>
      <c r="AU427">
        <v>3</v>
      </c>
      <c r="AV427">
        <v>11</v>
      </c>
      <c r="AW427">
        <f>IF(Z427&gt;607, 4, 0)</f>
        <v>4</v>
      </c>
      <c r="AX427">
        <f>IF(AA427&gt;0.1497, 3, 0)</f>
        <v>3</v>
      </c>
      <c r="AY427">
        <f>IF(P427&gt;4031, 2, 0)</f>
        <v>0</v>
      </c>
      <c r="AZ427">
        <f>IF(H427&gt;51934.91, 1, 0)</f>
        <v>1</v>
      </c>
      <c r="BA427">
        <f>SUM(AW427:AZ427)</f>
        <v>8</v>
      </c>
      <c r="BB427" t="str">
        <f>VLOOKUP(BA427,'Standard Deviations'!$L$1:$M$11,2,TRUE)</f>
        <v>Platinum</v>
      </c>
    </row>
    <row r="428" spans="1:54" hidden="1">
      <c r="A428">
        <v>4543</v>
      </c>
      <c r="B428">
        <v>1980</v>
      </c>
      <c r="C428">
        <f>2024-B428</f>
        <v>44</v>
      </c>
      <c r="D428" t="str">
        <f>VLOOKUP(B428,Reference!$A$1:$B$125, 2)</f>
        <v>Millennials</v>
      </c>
      <c r="E428" t="s">
        <v>54</v>
      </c>
      <c r="F428" t="str">
        <f>IF(E428="High School", "No College", "College")</f>
        <v>College</v>
      </c>
      <c r="G428" t="s">
        <v>55</v>
      </c>
      <c r="H428">
        <v>82497</v>
      </c>
      <c r="I428">
        <v>82497</v>
      </c>
      <c r="J428" s="4" t="s">
        <v>56</v>
      </c>
      <c r="K428">
        <v>0</v>
      </c>
      <c r="L428">
        <v>0</v>
      </c>
      <c r="M428" t="str">
        <f>IF(OR(K428&gt;0, L428&gt;0), "Parent", "Not Parent")</f>
        <v>Not Parent</v>
      </c>
      <c r="N428" t="s">
        <v>339</v>
      </c>
      <c r="O428" s="8">
        <v>41916</v>
      </c>
      <c r="P428" s="9">
        <f>O428-N428</f>
        <v>703</v>
      </c>
      <c r="Q428">
        <v>32</v>
      </c>
      <c r="R428" s="9">
        <f>P428-Q428</f>
        <v>671</v>
      </c>
      <c r="S428" s="8">
        <f>O428-R428</f>
        <v>41245</v>
      </c>
      <c r="T428">
        <v>777</v>
      </c>
      <c r="U428">
        <v>129</v>
      </c>
      <c r="V428">
        <v>573</v>
      </c>
      <c r="W428">
        <v>216</v>
      </c>
      <c r="X428">
        <v>21</v>
      </c>
      <c r="Y428">
        <v>203</v>
      </c>
      <c r="Z428">
        <v>1919</v>
      </c>
      <c r="AA428">
        <f>Z428/P428</f>
        <v>2.7297297297297298</v>
      </c>
      <c r="AB428" s="11" t="s">
        <v>232</v>
      </c>
      <c r="AC428" t="s">
        <v>59</v>
      </c>
      <c r="AD428">
        <v>1</v>
      </c>
      <c r="AE428" t="str">
        <f>IF(AD428&gt;3, "Prefers Discount", "Discount Indifferent")</f>
        <v>Discount Indifferent</v>
      </c>
      <c r="AF428">
        <v>9</v>
      </c>
      <c r="AG428">
        <v>2</v>
      </c>
      <c r="AH428">
        <v>7</v>
      </c>
      <c r="AI428" t="str">
        <f>INDEX($AF$1:$AH$1,MATCH(MAX(AF428:AH428),AF428:AH428,0))</f>
        <v>Store_Orders</v>
      </c>
      <c r="AJ428">
        <v>4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f>SUM(AK428:AO428)</f>
        <v>1</v>
      </c>
      <c r="AQ428" t="str">
        <f>INDEX($AK$1:$AO$1,MATCH(MAX(AK428:AO428),AK428:AO428,0))</f>
        <v>Converted_on_Camp5</v>
      </c>
      <c r="AR428">
        <v>1</v>
      </c>
      <c r="AS428" t="str">
        <f>IF(OR(AK428&gt;0, AL428&gt;0, AM428&gt;0, AN428&gt;0, AO428&gt;0), "Converted", "Not Converted")</f>
        <v>Converted</v>
      </c>
      <c r="AT428">
        <v>0</v>
      </c>
      <c r="AU428">
        <v>3</v>
      </c>
      <c r="AV428">
        <v>11</v>
      </c>
      <c r="AW428">
        <f>IF(Z428&gt;607, 4, 0)</f>
        <v>4</v>
      </c>
      <c r="AX428">
        <f>IF(AA428&gt;0.1497, 3, 0)</f>
        <v>3</v>
      </c>
      <c r="AY428">
        <f>IF(P428&gt;4031, 2, 0)</f>
        <v>0</v>
      </c>
      <c r="AZ428">
        <f>IF(H428&gt;51934.91, 1, 0)</f>
        <v>1</v>
      </c>
      <c r="BA428">
        <f>SUM(AW428:AZ428)</f>
        <v>8</v>
      </c>
      <c r="BB428" t="str">
        <f>VLOOKUP(BA428,'Standard Deviations'!$L$1:$M$11,2,TRUE)</f>
        <v>Platinum</v>
      </c>
    </row>
    <row r="429" spans="1:54" hidden="1">
      <c r="A429">
        <v>8402</v>
      </c>
      <c r="B429">
        <v>1953</v>
      </c>
      <c r="C429">
        <f>2024-B429</f>
        <v>71</v>
      </c>
      <c r="D429" t="str">
        <f>VLOOKUP(B429,Reference!$A$1:$B$125, 2)</f>
        <v>Boomers</v>
      </c>
      <c r="E429" t="s">
        <v>64</v>
      </c>
      <c r="F429" t="str">
        <f>IF(E429="High School", "No College", "College")</f>
        <v>College</v>
      </c>
      <c r="G429" t="s">
        <v>55</v>
      </c>
      <c r="H429">
        <v>67087</v>
      </c>
      <c r="I429">
        <v>67087</v>
      </c>
      <c r="J429" s="4" t="s">
        <v>61</v>
      </c>
      <c r="K429">
        <v>0</v>
      </c>
      <c r="L429">
        <v>1</v>
      </c>
      <c r="M429" t="str">
        <f>IF(OR(K429&gt;0, L429&gt;0), "Parent", "Not Parent")</f>
        <v>Parent</v>
      </c>
      <c r="N429" t="s">
        <v>318</v>
      </c>
      <c r="O429" s="8">
        <v>41916</v>
      </c>
      <c r="P429" s="9">
        <f>O429-N429</f>
        <v>291</v>
      </c>
      <c r="Q429">
        <v>40</v>
      </c>
      <c r="R429" s="9">
        <f>P429-Q429</f>
        <v>251</v>
      </c>
      <c r="S429" s="8">
        <f>O429-R429</f>
        <v>41665</v>
      </c>
      <c r="T429">
        <v>329</v>
      </c>
      <c r="U429">
        <v>35</v>
      </c>
      <c r="V429">
        <v>222</v>
      </c>
      <c r="W429">
        <v>130</v>
      </c>
      <c r="X429">
        <v>35</v>
      </c>
      <c r="Y429">
        <v>43</v>
      </c>
      <c r="Z429">
        <v>794</v>
      </c>
      <c r="AA429">
        <f>Z429/P429</f>
        <v>2.7285223367697595</v>
      </c>
      <c r="AB429" s="11" t="s">
        <v>232</v>
      </c>
      <c r="AC429" t="s">
        <v>59</v>
      </c>
      <c r="AD429">
        <v>2</v>
      </c>
      <c r="AE429" t="str">
        <f>IF(AD429&gt;3, "Prefers Discount", "Discount Indifferent")</f>
        <v>Discount Indifferent</v>
      </c>
      <c r="AF429">
        <v>8</v>
      </c>
      <c r="AG429">
        <v>7</v>
      </c>
      <c r="AH429">
        <v>5</v>
      </c>
      <c r="AI429" t="str">
        <f>INDEX($AF$1:$AH$1,MATCH(MAX(AF429:AH429),AF429:AH429,0))</f>
        <v>Store_Orders</v>
      </c>
      <c r="AJ429">
        <v>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f>SUM(AK429:AO429)</f>
        <v>0</v>
      </c>
      <c r="AQ429" t="s">
        <v>67</v>
      </c>
      <c r="AR429">
        <v>0</v>
      </c>
      <c r="AS429" t="str">
        <f>IF(OR(AK429&gt;0, AL429&gt;0, AM429&gt;0, AN429&gt;0, AO429&gt;0), "Converted", "Not Converted")</f>
        <v>Not Converted</v>
      </c>
      <c r="AT429">
        <v>0</v>
      </c>
      <c r="AU429">
        <v>3</v>
      </c>
      <c r="AV429">
        <v>11</v>
      </c>
      <c r="AW429">
        <f>IF(Z429&gt;607, 4, 0)</f>
        <v>4</v>
      </c>
      <c r="AX429">
        <f>IF(AA429&gt;0.1497, 3, 0)</f>
        <v>3</v>
      </c>
      <c r="AY429">
        <f>IF(P429&gt;4031, 2, 0)</f>
        <v>0</v>
      </c>
      <c r="AZ429">
        <f>IF(H429&gt;51934.91, 1, 0)</f>
        <v>1</v>
      </c>
      <c r="BA429">
        <f>SUM(AW429:AZ429)</f>
        <v>8</v>
      </c>
      <c r="BB429" t="str">
        <f>VLOOKUP(BA429,'Standard Deviations'!$L$1:$M$11,2,TRUE)</f>
        <v>Platinum</v>
      </c>
    </row>
    <row r="430" spans="1:54" hidden="1">
      <c r="A430">
        <v>7631</v>
      </c>
      <c r="B430">
        <v>1978</v>
      </c>
      <c r="C430">
        <f>2024-B430</f>
        <v>46</v>
      </c>
      <c r="D430" t="str">
        <f>VLOOKUP(B430,Reference!$A$1:$B$125, 2)</f>
        <v>Gen X</v>
      </c>
      <c r="E430" t="s">
        <v>64</v>
      </c>
      <c r="F430" t="str">
        <f>IF(E430="High School", "No College", "College")</f>
        <v>College</v>
      </c>
      <c r="G430" t="s">
        <v>65</v>
      </c>
      <c r="H430">
        <v>61346</v>
      </c>
      <c r="I430">
        <v>61346</v>
      </c>
      <c r="J430" s="4" t="s">
        <v>61</v>
      </c>
      <c r="K430">
        <v>1</v>
      </c>
      <c r="L430">
        <v>0</v>
      </c>
      <c r="M430" t="str">
        <f>IF(OR(K430&gt;0, L430&gt;0), "Parent", "Not Parent")</f>
        <v>Parent</v>
      </c>
      <c r="N430" t="s">
        <v>199</v>
      </c>
      <c r="O430" s="8">
        <v>41916</v>
      </c>
      <c r="P430" s="9">
        <f>O430-N430</f>
        <v>363</v>
      </c>
      <c r="Q430">
        <v>34</v>
      </c>
      <c r="R430" s="9">
        <f>P430-Q430</f>
        <v>329</v>
      </c>
      <c r="S430" s="8">
        <f>O430-R430</f>
        <v>41587</v>
      </c>
      <c r="T430">
        <v>562</v>
      </c>
      <c r="U430">
        <v>58</v>
      </c>
      <c r="V430">
        <v>168</v>
      </c>
      <c r="W430">
        <v>43</v>
      </c>
      <c r="X430">
        <v>16</v>
      </c>
      <c r="Y430">
        <v>142</v>
      </c>
      <c r="Z430">
        <v>989</v>
      </c>
      <c r="AA430">
        <f>Z430/P430</f>
        <v>2.724517906336088</v>
      </c>
      <c r="AB430" s="11" t="s">
        <v>232</v>
      </c>
      <c r="AC430" t="s">
        <v>59</v>
      </c>
      <c r="AD430">
        <v>1</v>
      </c>
      <c r="AE430" t="str">
        <f>IF(AD430&gt;3, "Prefers Discount", "Discount Indifferent")</f>
        <v>Discount Indifferent</v>
      </c>
      <c r="AF430">
        <v>10</v>
      </c>
      <c r="AG430">
        <v>5</v>
      </c>
      <c r="AH430">
        <v>7</v>
      </c>
      <c r="AI430" t="str">
        <f>INDEX($AF$1:$AH$1,MATCH(MAX(AF430:AH430),AF430:AH430,0))</f>
        <v>Store_Orders</v>
      </c>
      <c r="AJ430">
        <v>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f>SUM(AK430:AO430)</f>
        <v>0</v>
      </c>
      <c r="AQ430" t="s">
        <v>67</v>
      </c>
      <c r="AR430">
        <v>0</v>
      </c>
      <c r="AS430" t="str">
        <f>IF(OR(AK430&gt;0, AL430&gt;0, AM430&gt;0, AN430&gt;0, AO430&gt;0), "Converted", "Not Converted")</f>
        <v>Not Converted</v>
      </c>
      <c r="AT430">
        <v>0</v>
      </c>
      <c r="AU430">
        <v>3</v>
      </c>
      <c r="AV430">
        <v>11</v>
      </c>
      <c r="AW430">
        <f>IF(Z430&gt;607, 4, 0)</f>
        <v>4</v>
      </c>
      <c r="AX430">
        <f>IF(AA430&gt;0.1497, 3, 0)</f>
        <v>3</v>
      </c>
      <c r="AY430">
        <f>IF(P430&gt;4031, 2, 0)</f>
        <v>0</v>
      </c>
      <c r="AZ430">
        <f>IF(H430&gt;51934.91, 1, 0)</f>
        <v>1</v>
      </c>
      <c r="BA430">
        <f>SUM(AW430:AZ430)</f>
        <v>8</v>
      </c>
      <c r="BB430" t="str">
        <f>VLOOKUP(BA430,'Standard Deviations'!$L$1:$M$11,2,TRUE)</f>
        <v>Platinum</v>
      </c>
    </row>
    <row r="431" spans="1:54">
      <c r="A431">
        <v>2565</v>
      </c>
      <c r="B431">
        <v>1955</v>
      </c>
      <c r="C431">
        <f>2024-B431</f>
        <v>69</v>
      </c>
      <c r="D431" t="str">
        <f>VLOOKUP(B431,Reference!$A$1:$B$125, 2)</f>
        <v>Boomers</v>
      </c>
      <c r="E431" t="s">
        <v>64</v>
      </c>
      <c r="F431" t="str">
        <f>IF(E431="High School", "No College", "College")</f>
        <v>College</v>
      </c>
      <c r="G431" t="s">
        <v>71</v>
      </c>
      <c r="H431">
        <v>70638</v>
      </c>
      <c r="I431">
        <v>70638</v>
      </c>
      <c r="J431" s="4" t="s">
        <v>61</v>
      </c>
      <c r="K431">
        <v>0</v>
      </c>
      <c r="L431">
        <v>0</v>
      </c>
      <c r="M431" t="str">
        <f>IF(OR(K431&gt;0, L431&gt;0), "Parent", "Not Parent")</f>
        <v>Not Parent</v>
      </c>
      <c r="N431" t="s">
        <v>340</v>
      </c>
      <c r="O431" s="8">
        <v>41916</v>
      </c>
      <c r="P431" s="9">
        <f>O431-N431</f>
        <v>490</v>
      </c>
      <c r="Q431">
        <v>69</v>
      </c>
      <c r="R431" s="9">
        <f>P431-Q431</f>
        <v>421</v>
      </c>
      <c r="S431" s="8">
        <f>O431-R431</f>
        <v>41495</v>
      </c>
      <c r="T431">
        <v>1016</v>
      </c>
      <c r="U431">
        <v>12</v>
      </c>
      <c r="V431">
        <v>215</v>
      </c>
      <c r="W431">
        <v>16</v>
      </c>
      <c r="X431">
        <v>12</v>
      </c>
      <c r="Y431">
        <v>63</v>
      </c>
      <c r="Z431">
        <v>1334</v>
      </c>
      <c r="AA431">
        <f>Z431/P431</f>
        <v>2.7224489795918365</v>
      </c>
      <c r="AB431" s="14" t="s">
        <v>232</v>
      </c>
      <c r="AC431" s="13" t="s">
        <v>63</v>
      </c>
      <c r="AD431">
        <v>1</v>
      </c>
      <c r="AE431" t="str">
        <f>IF(AD431&gt;3, "Prefers Discount", "Discount Indifferent")</f>
        <v>Discount Indifferent</v>
      </c>
      <c r="AF431">
        <v>10</v>
      </c>
      <c r="AG431">
        <v>4</v>
      </c>
      <c r="AH431">
        <v>5</v>
      </c>
      <c r="AI431" t="str">
        <f>INDEX($AF$1:$AH$1,MATCH(MAX(AF431:AH431),AF431:AH431,0))</f>
        <v>Store_Orders</v>
      </c>
      <c r="AJ431">
        <v>3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f>SUM(AK431:AO431)</f>
        <v>1</v>
      </c>
      <c r="AQ431" t="str">
        <f>INDEX($AK$1:$AO$1,MATCH(MAX(AK431:AO431),AK431:AO431,0))</f>
        <v>Converted_on_Camp4</v>
      </c>
      <c r="AR431">
        <v>1</v>
      </c>
      <c r="AS431" t="str">
        <f>IF(OR(AK431&gt;0, AL431&gt;0, AM431&gt;0, AN431&gt;0, AO431&gt;0), "Converted", "Not Converted")</f>
        <v>Converted</v>
      </c>
      <c r="AT431">
        <v>0</v>
      </c>
      <c r="AU431">
        <v>3</v>
      </c>
      <c r="AV431">
        <v>11</v>
      </c>
      <c r="AW431">
        <f>IF(Z431&gt;607, 4, 0)</f>
        <v>4</v>
      </c>
      <c r="AX431">
        <f>IF(AA431&gt;0.1497, 3, 0)</f>
        <v>3</v>
      </c>
      <c r="AY431">
        <f>IF(P431&gt;4031, 2, 0)</f>
        <v>0</v>
      </c>
      <c r="AZ431">
        <f>IF(H431&gt;51934.91, 1, 0)</f>
        <v>1</v>
      </c>
      <c r="BA431">
        <f>SUM(AW431:AZ431)</f>
        <v>8</v>
      </c>
      <c r="BB431" t="str">
        <f>VLOOKUP(BA431,'Standard Deviations'!$L$1:$M$11,2,TRUE)</f>
        <v>Platinum</v>
      </c>
    </row>
    <row r="432" spans="1:54" hidden="1">
      <c r="A432">
        <v>5376</v>
      </c>
      <c r="B432">
        <v>1979</v>
      </c>
      <c r="C432">
        <f>2024-B432</f>
        <v>45</v>
      </c>
      <c r="D432" t="str">
        <f>VLOOKUP(B432,Reference!$A$1:$B$125, 2)</f>
        <v>Gen X</v>
      </c>
      <c r="E432" t="s">
        <v>54</v>
      </c>
      <c r="F432" t="str">
        <f>IF(E432="High School", "No College", "College")</f>
        <v>College</v>
      </c>
      <c r="G432" t="s">
        <v>55</v>
      </c>
      <c r="H432">
        <v>2447</v>
      </c>
      <c r="I432">
        <v>29364</v>
      </c>
      <c r="J432" s="4" t="s">
        <v>341</v>
      </c>
      <c r="K432">
        <v>1</v>
      </c>
      <c r="L432">
        <v>0</v>
      </c>
      <c r="M432" t="str">
        <f>IF(OR(K432&gt;0, L432&gt;0), "Parent", "Not Parent")</f>
        <v>Parent</v>
      </c>
      <c r="N432" t="s">
        <v>342</v>
      </c>
      <c r="O432" s="8">
        <v>41916</v>
      </c>
      <c r="P432" s="9">
        <f>O432-N432</f>
        <v>636</v>
      </c>
      <c r="Q432">
        <v>42</v>
      </c>
      <c r="R432" s="9">
        <f>P432-Q432</f>
        <v>594</v>
      </c>
      <c r="S432" s="8">
        <f>O432-R432</f>
        <v>41322</v>
      </c>
      <c r="T432">
        <v>1</v>
      </c>
      <c r="U432">
        <v>1</v>
      </c>
      <c r="V432">
        <v>1725</v>
      </c>
      <c r="W432">
        <v>1</v>
      </c>
      <c r="X432">
        <v>1</v>
      </c>
      <c r="Y432">
        <v>1</v>
      </c>
      <c r="Z432">
        <v>1730</v>
      </c>
      <c r="AA432">
        <f>Z432/P432</f>
        <v>2.7201257861635222</v>
      </c>
      <c r="AB432" s="11" t="s">
        <v>232</v>
      </c>
      <c r="AC432" t="s">
        <v>59</v>
      </c>
      <c r="AD432">
        <v>15</v>
      </c>
      <c r="AE432" t="str">
        <f>IF(AD432&gt;3, "Prefers Discount", "Discount Indifferent")</f>
        <v>Prefers Discount</v>
      </c>
      <c r="AF432">
        <v>0</v>
      </c>
      <c r="AG432">
        <v>0</v>
      </c>
      <c r="AH432">
        <v>28</v>
      </c>
      <c r="AI432" t="str">
        <f>INDEX($AF$1:$AH$1,MATCH(MAX(AF432:AH432),AF432:AH432,0))</f>
        <v>Catalog_Orders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f>SUM(AK432:AO432)</f>
        <v>0</v>
      </c>
      <c r="AQ432" t="s">
        <v>67</v>
      </c>
      <c r="AR432">
        <v>0</v>
      </c>
      <c r="AS432" t="str">
        <f>IF(OR(AK432&gt;0, AL432&gt;0, AM432&gt;0, AN432&gt;0, AO432&gt;0), "Converted", "Not Converted")</f>
        <v>Not Converted</v>
      </c>
      <c r="AT432">
        <v>0</v>
      </c>
      <c r="AU432">
        <v>3</v>
      </c>
      <c r="AV432">
        <v>11</v>
      </c>
      <c r="AW432">
        <f>IF(Z432&gt;607, 4, 0)</f>
        <v>4</v>
      </c>
      <c r="AX432">
        <f>IF(AA432&gt;0.1497, 3, 0)</f>
        <v>3</v>
      </c>
      <c r="AY432">
        <f>IF(P432&gt;4031, 2, 0)</f>
        <v>0</v>
      </c>
      <c r="AZ432">
        <f>IF(H432&gt;51934.91, 1, 0)</f>
        <v>0</v>
      </c>
      <c r="BA432">
        <f>SUM(AW432:AZ432)</f>
        <v>7</v>
      </c>
      <c r="BB432" t="str">
        <f>VLOOKUP(BA432,'Standard Deviations'!$L$1:$M$11,2,TRUE)</f>
        <v>Platinum</v>
      </c>
    </row>
    <row r="433" spans="1:54" hidden="1">
      <c r="A433">
        <v>6658</v>
      </c>
      <c r="B433">
        <v>1972</v>
      </c>
      <c r="C433">
        <f>2024-B433</f>
        <v>52</v>
      </c>
      <c r="D433" t="str">
        <f>VLOOKUP(B433,Reference!$A$1:$B$125, 2)</f>
        <v>Gen X</v>
      </c>
      <c r="E433" t="s">
        <v>54</v>
      </c>
      <c r="F433" t="str">
        <f>IF(E433="High School", "No College", "College")</f>
        <v>College</v>
      </c>
      <c r="G433" t="s">
        <v>65</v>
      </c>
      <c r="H433">
        <v>59868</v>
      </c>
      <c r="I433">
        <v>59868</v>
      </c>
      <c r="J433" s="4" t="s">
        <v>61</v>
      </c>
      <c r="K433">
        <v>0</v>
      </c>
      <c r="L433">
        <v>1</v>
      </c>
      <c r="M433" t="str">
        <f>IF(OR(K433&gt;0, L433&gt;0), "Parent", "Not Parent")</f>
        <v>Parent</v>
      </c>
      <c r="N433" t="s">
        <v>343</v>
      </c>
      <c r="O433" s="8">
        <v>41916</v>
      </c>
      <c r="P433" s="9">
        <f>O433-N433</f>
        <v>439</v>
      </c>
      <c r="Q433">
        <v>37</v>
      </c>
      <c r="R433" s="9">
        <f>P433-Q433</f>
        <v>402</v>
      </c>
      <c r="S433" s="8">
        <f>O433-R433</f>
        <v>41514</v>
      </c>
      <c r="T433">
        <v>771</v>
      </c>
      <c r="U433">
        <v>51</v>
      </c>
      <c r="V433">
        <v>154</v>
      </c>
      <c r="W433">
        <v>54</v>
      </c>
      <c r="X433">
        <v>10</v>
      </c>
      <c r="Y433">
        <v>154</v>
      </c>
      <c r="Z433">
        <v>1194</v>
      </c>
      <c r="AA433">
        <f>Z433/P433</f>
        <v>2.7198177676537587</v>
      </c>
      <c r="AB433" s="11" t="s">
        <v>232</v>
      </c>
      <c r="AC433" t="s">
        <v>59</v>
      </c>
      <c r="AD433">
        <v>7</v>
      </c>
      <c r="AE433" t="str">
        <f>IF(AD433&gt;3, "Prefers Discount", "Discount Indifferent")</f>
        <v>Prefers Discount</v>
      </c>
      <c r="AF433">
        <v>12</v>
      </c>
      <c r="AG433">
        <v>11</v>
      </c>
      <c r="AH433">
        <v>2</v>
      </c>
      <c r="AI433" t="str">
        <f>INDEX($AF$1:$AH$1,MATCH(MAX(AF433:AH433),AF433:AH433,0))</f>
        <v>Store_Orders</v>
      </c>
      <c r="AJ433">
        <v>6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f>SUM(AK433:AO433)</f>
        <v>0</v>
      </c>
      <c r="AQ433" t="s">
        <v>67</v>
      </c>
      <c r="AR433">
        <v>0</v>
      </c>
      <c r="AS433" t="str">
        <f>IF(OR(AK433&gt;0, AL433&gt;0, AM433&gt;0, AN433&gt;0, AO433&gt;0), "Converted", "Not Converted")</f>
        <v>Not Converted</v>
      </c>
      <c r="AT433">
        <v>0</v>
      </c>
      <c r="AU433">
        <v>3</v>
      </c>
      <c r="AV433">
        <v>11</v>
      </c>
      <c r="AW433">
        <f>IF(Z433&gt;607, 4, 0)</f>
        <v>4</v>
      </c>
      <c r="AX433">
        <f>IF(AA433&gt;0.1497, 3, 0)</f>
        <v>3</v>
      </c>
      <c r="AY433">
        <f>IF(P433&gt;4031, 2, 0)</f>
        <v>0</v>
      </c>
      <c r="AZ433">
        <f>IF(H433&gt;51934.91, 1, 0)</f>
        <v>1</v>
      </c>
      <c r="BA433">
        <f>SUM(AW433:AZ433)</f>
        <v>8</v>
      </c>
      <c r="BB433" t="str">
        <f>VLOOKUP(BA433,'Standard Deviations'!$L$1:$M$11,2,TRUE)</f>
        <v>Platinum</v>
      </c>
    </row>
    <row r="434" spans="1:54">
      <c r="A434">
        <v>3749</v>
      </c>
      <c r="B434">
        <v>1973</v>
      </c>
      <c r="C434">
        <f>2024-B434</f>
        <v>51</v>
      </c>
      <c r="D434" t="str">
        <f>VLOOKUP(B434,Reference!$A$1:$B$125, 2)</f>
        <v>Gen X</v>
      </c>
      <c r="E434" t="s">
        <v>54</v>
      </c>
      <c r="F434" t="str">
        <f>IF(E434="High School", "No College", "College")</f>
        <v>College</v>
      </c>
      <c r="G434" t="s">
        <v>65</v>
      </c>
      <c r="H434">
        <v>73926</v>
      </c>
      <c r="I434">
        <v>73926</v>
      </c>
      <c r="J434" s="4" t="s">
        <v>61</v>
      </c>
      <c r="K434">
        <v>0</v>
      </c>
      <c r="L434">
        <v>0</v>
      </c>
      <c r="M434" t="str">
        <f>IF(OR(K434&gt;0, L434&gt;0), "Parent", "Not Parent")</f>
        <v>Not Parent</v>
      </c>
      <c r="N434" t="s">
        <v>344</v>
      </c>
      <c r="O434" s="8">
        <v>41916</v>
      </c>
      <c r="P434" s="9">
        <f>O434-N434</f>
        <v>581</v>
      </c>
      <c r="Q434">
        <v>54</v>
      </c>
      <c r="R434" s="9">
        <f>P434-Q434</f>
        <v>527</v>
      </c>
      <c r="S434" s="8">
        <f>O434-R434</f>
        <v>41389</v>
      </c>
      <c r="T434">
        <v>627</v>
      </c>
      <c r="U434">
        <v>91</v>
      </c>
      <c r="V434">
        <v>597</v>
      </c>
      <c r="W434">
        <v>159</v>
      </c>
      <c r="X434">
        <v>91</v>
      </c>
      <c r="Y434">
        <v>15</v>
      </c>
      <c r="Z434">
        <v>1580</v>
      </c>
      <c r="AA434">
        <f>Z434/P434</f>
        <v>2.7194492254733218</v>
      </c>
      <c r="AB434" s="14" t="s">
        <v>232</v>
      </c>
      <c r="AC434" s="13" t="s">
        <v>63</v>
      </c>
      <c r="AD434">
        <v>1</v>
      </c>
      <c r="AE434" t="str">
        <f>IF(AD434&gt;3, "Prefers Discount", "Discount Indifferent")</f>
        <v>Discount Indifferent</v>
      </c>
      <c r="AF434">
        <v>12</v>
      </c>
      <c r="AG434">
        <v>6</v>
      </c>
      <c r="AH434">
        <v>5</v>
      </c>
      <c r="AI434" t="str">
        <f>INDEX($AF$1:$AH$1,MATCH(MAX(AF434:AH434),AF434:AH434,0))</f>
        <v>Store_Orders</v>
      </c>
      <c r="AJ434">
        <v>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f>SUM(AK434:AO434)</f>
        <v>0</v>
      </c>
      <c r="AQ434" t="s">
        <v>67</v>
      </c>
      <c r="AR434">
        <v>0</v>
      </c>
      <c r="AS434" t="str">
        <f>IF(OR(AK434&gt;0, AL434&gt;0, AM434&gt;0, AN434&gt;0, AO434&gt;0), "Converted", "Not Converted")</f>
        <v>Not Converted</v>
      </c>
      <c r="AT434">
        <v>0</v>
      </c>
      <c r="AU434">
        <v>3</v>
      </c>
      <c r="AV434">
        <v>11</v>
      </c>
      <c r="AW434">
        <f>IF(Z434&gt;607, 4, 0)</f>
        <v>4</v>
      </c>
      <c r="AX434">
        <f>IF(AA434&gt;0.1497, 3, 0)</f>
        <v>3</v>
      </c>
      <c r="AY434">
        <f>IF(P434&gt;4031, 2, 0)</f>
        <v>0</v>
      </c>
      <c r="AZ434">
        <f>IF(H434&gt;51934.91, 1, 0)</f>
        <v>1</v>
      </c>
      <c r="BA434">
        <f>SUM(AW434:AZ434)</f>
        <v>8</v>
      </c>
      <c r="BB434" t="str">
        <f>VLOOKUP(BA434,'Standard Deviations'!$L$1:$M$11,2,TRUE)</f>
        <v>Platinum</v>
      </c>
    </row>
    <row r="435" spans="1:54" hidden="1">
      <c r="A435">
        <v>4530</v>
      </c>
      <c r="B435">
        <v>1948</v>
      </c>
      <c r="C435">
        <f>2024-B435</f>
        <v>76</v>
      </c>
      <c r="D435" t="str">
        <f>VLOOKUP(B435,Reference!$A$1:$B$125, 2)</f>
        <v>Boomers</v>
      </c>
      <c r="E435" t="s">
        <v>64</v>
      </c>
      <c r="F435" t="str">
        <f>IF(E435="High School", "No College", "College")</f>
        <v>College</v>
      </c>
      <c r="G435" t="s">
        <v>89</v>
      </c>
      <c r="H435">
        <v>78427</v>
      </c>
      <c r="I435">
        <v>78427</v>
      </c>
      <c r="J435" s="4" t="s">
        <v>56</v>
      </c>
      <c r="K435">
        <v>0</v>
      </c>
      <c r="L435">
        <v>0</v>
      </c>
      <c r="M435" t="str">
        <f>IF(OR(K435&gt;0, L435&gt;0), "Parent", "Not Parent")</f>
        <v>Not Parent</v>
      </c>
      <c r="N435" t="s">
        <v>345</v>
      </c>
      <c r="O435" s="8">
        <v>41916</v>
      </c>
      <c r="P435" s="9">
        <f>O435-N435</f>
        <v>710</v>
      </c>
      <c r="Q435">
        <v>36</v>
      </c>
      <c r="R435" s="9">
        <f>P435-Q435</f>
        <v>674</v>
      </c>
      <c r="S435" s="8">
        <f>O435-R435</f>
        <v>41242</v>
      </c>
      <c r="T435">
        <v>972</v>
      </c>
      <c r="U435">
        <v>19</v>
      </c>
      <c r="V435">
        <v>595</v>
      </c>
      <c r="W435">
        <v>180</v>
      </c>
      <c r="X435">
        <v>26</v>
      </c>
      <c r="Y435">
        <v>138</v>
      </c>
      <c r="Z435">
        <v>1930</v>
      </c>
      <c r="AA435">
        <f>Z435/P435</f>
        <v>2.7183098591549295</v>
      </c>
      <c r="AB435" s="11" t="s">
        <v>232</v>
      </c>
      <c r="AC435" t="s">
        <v>59</v>
      </c>
      <c r="AD435">
        <v>3</v>
      </c>
      <c r="AE435" t="str">
        <f>IF(AD435&gt;3, "Prefers Discount", "Discount Indifferent")</f>
        <v>Discount Indifferent</v>
      </c>
      <c r="AF435">
        <v>10</v>
      </c>
      <c r="AG435">
        <v>3</v>
      </c>
      <c r="AH435">
        <v>7</v>
      </c>
      <c r="AI435" t="str">
        <f>INDEX($AF$1:$AH$1,MATCH(MAX(AF435:AH435),AF435:AH435,0))</f>
        <v>Store_Orders</v>
      </c>
      <c r="AJ435">
        <v>3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f>SUM(AK435:AO435)</f>
        <v>1</v>
      </c>
      <c r="AQ435" t="str">
        <f>INDEX($AK$1:$AO$1,MATCH(MAX(AK435:AO435),AK435:AO435,0))</f>
        <v>Converted_on_Camp1</v>
      </c>
      <c r="AR435">
        <v>1</v>
      </c>
      <c r="AS435" t="str">
        <f>IF(OR(AK435&gt;0, AL435&gt;0, AM435&gt;0, AN435&gt;0, AO435&gt;0), "Converted", "Not Converted")</f>
        <v>Converted</v>
      </c>
      <c r="AT435">
        <v>0</v>
      </c>
      <c r="AU435">
        <v>3</v>
      </c>
      <c r="AV435">
        <v>11</v>
      </c>
      <c r="AW435">
        <f>IF(Z435&gt;607, 4, 0)</f>
        <v>4</v>
      </c>
      <c r="AX435">
        <f>IF(AA435&gt;0.1497, 3, 0)</f>
        <v>3</v>
      </c>
      <c r="AY435">
        <f>IF(P435&gt;4031, 2, 0)</f>
        <v>0</v>
      </c>
      <c r="AZ435">
        <f>IF(H435&gt;51934.91, 1, 0)</f>
        <v>1</v>
      </c>
      <c r="BA435">
        <f>SUM(AW435:AZ435)</f>
        <v>8</v>
      </c>
      <c r="BB435" t="str">
        <f>VLOOKUP(BA435,'Standard Deviations'!$L$1:$M$11,2,TRUE)</f>
        <v>Platinum</v>
      </c>
    </row>
    <row r="436" spans="1:54" hidden="1">
      <c r="A436">
        <v>6255</v>
      </c>
      <c r="B436">
        <v>1952</v>
      </c>
      <c r="C436">
        <f>2024-B436</f>
        <v>72</v>
      </c>
      <c r="D436" t="str">
        <f>VLOOKUP(B436,Reference!$A$1:$B$125, 2)</f>
        <v>Boomers</v>
      </c>
      <c r="E436" t="s">
        <v>64</v>
      </c>
      <c r="F436" t="str">
        <f>IF(E436="High School", "No College", "College")</f>
        <v>College</v>
      </c>
      <c r="G436" t="s">
        <v>65</v>
      </c>
      <c r="H436">
        <v>70545</v>
      </c>
      <c r="I436">
        <v>70545</v>
      </c>
      <c r="J436" s="4" t="s">
        <v>61</v>
      </c>
      <c r="K436">
        <v>0</v>
      </c>
      <c r="L436">
        <v>1</v>
      </c>
      <c r="M436" t="str">
        <f>IF(OR(K436&gt;0, L436&gt;0), "Parent", "Not Parent")</f>
        <v>Parent</v>
      </c>
      <c r="N436" t="s">
        <v>149</v>
      </c>
      <c r="O436" s="8">
        <v>41916</v>
      </c>
      <c r="P436" s="9">
        <f>O436-N436</f>
        <v>123</v>
      </c>
      <c r="Q436">
        <v>29</v>
      </c>
      <c r="R436" s="9">
        <f>P436-Q436</f>
        <v>94</v>
      </c>
      <c r="S436" s="8">
        <f>O436-R436</f>
        <v>41822</v>
      </c>
      <c r="T436">
        <v>138</v>
      </c>
      <c r="U436">
        <v>39</v>
      </c>
      <c r="V436">
        <v>63</v>
      </c>
      <c r="W436">
        <v>55</v>
      </c>
      <c r="X436">
        <v>18</v>
      </c>
      <c r="Y436">
        <v>21</v>
      </c>
      <c r="Z436">
        <v>334</v>
      </c>
      <c r="AA436">
        <f>Z436/P436</f>
        <v>2.7154471544715446</v>
      </c>
      <c r="AB436" s="11" t="s">
        <v>232</v>
      </c>
      <c r="AC436" t="s">
        <v>59</v>
      </c>
      <c r="AD436">
        <v>1</v>
      </c>
      <c r="AE436" t="str">
        <f>IF(AD436&gt;3, "Prefers Discount", "Discount Indifferent")</f>
        <v>Discount Indifferent</v>
      </c>
      <c r="AF436">
        <v>7</v>
      </c>
      <c r="AG436">
        <v>4</v>
      </c>
      <c r="AH436">
        <v>1</v>
      </c>
      <c r="AI436" t="str">
        <f>INDEX($AF$1:$AH$1,MATCH(MAX(AF436:AH436),AF436:AH436,0))</f>
        <v>Store_Orders</v>
      </c>
      <c r="AJ436">
        <v>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f>SUM(AK436:AO436)</f>
        <v>0</v>
      </c>
      <c r="AQ436" t="s">
        <v>67</v>
      </c>
      <c r="AR436">
        <v>0</v>
      </c>
      <c r="AS436" t="str">
        <f>IF(OR(AK436&gt;0, AL436&gt;0, AM436&gt;0, AN436&gt;0, AO436&gt;0), "Converted", "Not Converted")</f>
        <v>Not Converted</v>
      </c>
      <c r="AT436">
        <v>0</v>
      </c>
      <c r="AU436">
        <v>3</v>
      </c>
      <c r="AV436">
        <v>11</v>
      </c>
      <c r="AW436">
        <f>IF(Z436&gt;607, 4, 0)</f>
        <v>0</v>
      </c>
      <c r="AX436">
        <f>IF(AA436&gt;0.1497, 3, 0)</f>
        <v>3</v>
      </c>
      <c r="AY436">
        <f>IF(P436&gt;4031, 2, 0)</f>
        <v>0</v>
      </c>
      <c r="AZ436">
        <f>IF(H436&gt;51934.91, 1, 0)</f>
        <v>1</v>
      </c>
      <c r="BA436">
        <f>SUM(AW436:AZ436)</f>
        <v>4</v>
      </c>
      <c r="BB436" t="str">
        <f>VLOOKUP(BA436,'Standard Deviations'!$L$1:$M$11,2,TRUE)</f>
        <v>Silver</v>
      </c>
    </row>
    <row r="437" spans="1:54">
      <c r="A437">
        <v>4910</v>
      </c>
      <c r="B437">
        <v>1967</v>
      </c>
      <c r="C437">
        <f>2024-B437</f>
        <v>57</v>
      </c>
      <c r="D437" t="str">
        <f>VLOOKUP(B437,Reference!$A$1:$B$125, 2)</f>
        <v>Gen X</v>
      </c>
      <c r="E437" t="s">
        <v>54</v>
      </c>
      <c r="F437" t="str">
        <f>IF(E437="High School", "No College", "College")</f>
        <v>College</v>
      </c>
      <c r="G437" t="s">
        <v>71</v>
      </c>
      <c r="H437">
        <v>68743</v>
      </c>
      <c r="I437">
        <v>68743</v>
      </c>
      <c r="J437" s="4" t="s">
        <v>61</v>
      </c>
      <c r="K437">
        <v>0</v>
      </c>
      <c r="L437">
        <v>0</v>
      </c>
      <c r="M437" t="str">
        <f>IF(OR(K437&gt;0, L437&gt;0), "Parent", "Not Parent")</f>
        <v>Not Parent</v>
      </c>
      <c r="N437" t="s">
        <v>346</v>
      </c>
      <c r="O437" s="8">
        <v>41916</v>
      </c>
      <c r="P437" s="9">
        <f>O437-N437</f>
        <v>765</v>
      </c>
      <c r="Q437">
        <v>81</v>
      </c>
      <c r="R437" s="9">
        <f>P437-Q437</f>
        <v>684</v>
      </c>
      <c r="S437" s="8">
        <f>O437-R437</f>
        <v>41232</v>
      </c>
      <c r="T437">
        <v>1132</v>
      </c>
      <c r="U437">
        <v>134</v>
      </c>
      <c r="V437">
        <v>384</v>
      </c>
      <c r="W437">
        <v>175</v>
      </c>
      <c r="X437">
        <v>134</v>
      </c>
      <c r="Y437">
        <v>115</v>
      </c>
      <c r="Z437">
        <v>2074</v>
      </c>
      <c r="AA437">
        <f>Z437/P437</f>
        <v>2.7111111111111112</v>
      </c>
      <c r="AB437" s="14" t="s">
        <v>232</v>
      </c>
      <c r="AC437" s="13" t="s">
        <v>63</v>
      </c>
      <c r="AD437">
        <v>1</v>
      </c>
      <c r="AE437" t="str">
        <f>IF(AD437&gt;3, "Prefers Discount", "Discount Indifferent")</f>
        <v>Discount Indifferent</v>
      </c>
      <c r="AF437">
        <v>13</v>
      </c>
      <c r="AG437">
        <v>11</v>
      </c>
      <c r="AH437">
        <v>5</v>
      </c>
      <c r="AI437" t="str">
        <f>INDEX($AF$1:$AH$1,MATCH(MAX(AF437:AH437),AF437:AH437,0))</f>
        <v>Store_Orders</v>
      </c>
      <c r="AJ437">
        <v>7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f>SUM(AK437:AO437)</f>
        <v>0</v>
      </c>
      <c r="AQ437" t="s">
        <v>67</v>
      </c>
      <c r="AR437">
        <v>0</v>
      </c>
      <c r="AS437" t="str">
        <f>IF(OR(AK437&gt;0, AL437&gt;0, AM437&gt;0, AN437&gt;0, AO437&gt;0), "Converted", "Not Converted")</f>
        <v>Not Converted</v>
      </c>
      <c r="AT437">
        <v>0</v>
      </c>
      <c r="AU437">
        <v>3</v>
      </c>
      <c r="AV437">
        <v>11</v>
      </c>
      <c r="AW437">
        <f>IF(Z437&gt;607, 4, 0)</f>
        <v>4</v>
      </c>
      <c r="AX437">
        <f>IF(AA437&gt;0.1497, 3, 0)</f>
        <v>3</v>
      </c>
      <c r="AY437">
        <f>IF(P437&gt;4031, 2, 0)</f>
        <v>0</v>
      </c>
      <c r="AZ437">
        <f>IF(H437&gt;51934.91, 1, 0)</f>
        <v>1</v>
      </c>
      <c r="BA437">
        <f>SUM(AW437:AZ437)</f>
        <v>8</v>
      </c>
      <c r="BB437" t="str">
        <f>VLOOKUP(BA437,'Standard Deviations'!$L$1:$M$11,2,TRUE)</f>
        <v>Platinum</v>
      </c>
    </row>
    <row r="438" spans="1:54" hidden="1">
      <c r="A438">
        <v>3698</v>
      </c>
      <c r="B438">
        <v>1983</v>
      </c>
      <c r="C438">
        <f>2024-B438</f>
        <v>41</v>
      </c>
      <c r="D438" t="str">
        <f>VLOOKUP(B438,Reference!$A$1:$B$125, 2)</f>
        <v>Millennials</v>
      </c>
      <c r="E438" t="s">
        <v>54</v>
      </c>
      <c r="F438" t="str">
        <f>IF(E438="High School", "No College", "College")</f>
        <v>College</v>
      </c>
      <c r="G438" t="s">
        <v>65</v>
      </c>
      <c r="H438">
        <v>78687</v>
      </c>
      <c r="I438">
        <v>78687</v>
      </c>
      <c r="J438" s="4" t="s">
        <v>56</v>
      </c>
      <c r="K438">
        <v>0</v>
      </c>
      <c r="L438">
        <v>0</v>
      </c>
      <c r="M438" t="str">
        <f>IF(OR(K438&gt;0, L438&gt;0), "Parent", "Not Parent")</f>
        <v>Not Parent</v>
      </c>
      <c r="N438" t="s">
        <v>347</v>
      </c>
      <c r="O438" s="8">
        <v>41916</v>
      </c>
      <c r="P438" s="9">
        <f>O438-N438</f>
        <v>786</v>
      </c>
      <c r="Q438">
        <v>13</v>
      </c>
      <c r="R438" s="9">
        <f>P438-Q438</f>
        <v>773</v>
      </c>
      <c r="S438" s="8">
        <f>O438-R438</f>
        <v>41143</v>
      </c>
      <c r="T438">
        <v>817</v>
      </c>
      <c r="U438">
        <v>185</v>
      </c>
      <c r="V438">
        <v>687</v>
      </c>
      <c r="W438">
        <v>145</v>
      </c>
      <c r="X438">
        <v>55</v>
      </c>
      <c r="Y438">
        <v>241</v>
      </c>
      <c r="Z438">
        <v>2130</v>
      </c>
      <c r="AA438">
        <f>Z438/P438</f>
        <v>2.7099236641221376</v>
      </c>
      <c r="AB438" s="11" t="s">
        <v>232</v>
      </c>
      <c r="AC438" t="s">
        <v>59</v>
      </c>
      <c r="AD438">
        <v>1</v>
      </c>
      <c r="AE438" t="str">
        <f>IF(AD438&gt;3, "Prefers Discount", "Discount Indifferent")</f>
        <v>Discount Indifferent</v>
      </c>
      <c r="AF438">
        <v>8</v>
      </c>
      <c r="AG438">
        <v>4</v>
      </c>
      <c r="AH438">
        <v>6</v>
      </c>
      <c r="AI438" t="str">
        <f>INDEX($AF$1:$AH$1,MATCH(MAX(AF438:AH438),AF438:AH438,0))</f>
        <v>Store_Orders</v>
      </c>
      <c r="AJ438">
        <v>2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f>SUM(AK438:AO438)</f>
        <v>1</v>
      </c>
      <c r="AQ438" t="str">
        <f>INDEX($AK$1:$AO$1,MATCH(MAX(AK438:AO438),AK438:AO438,0))</f>
        <v>Converted_on_Camp5</v>
      </c>
      <c r="AR438">
        <v>1</v>
      </c>
      <c r="AS438" t="str">
        <f>IF(OR(AK438&gt;0, AL438&gt;0, AM438&gt;0, AN438&gt;0, AO438&gt;0), "Converted", "Not Converted")</f>
        <v>Converted</v>
      </c>
      <c r="AT438">
        <v>0</v>
      </c>
      <c r="AU438">
        <v>3</v>
      </c>
      <c r="AV438">
        <v>11</v>
      </c>
      <c r="AW438">
        <f>IF(Z438&gt;607, 4, 0)</f>
        <v>4</v>
      </c>
      <c r="AX438">
        <f>IF(AA438&gt;0.1497, 3, 0)</f>
        <v>3</v>
      </c>
      <c r="AY438">
        <f>IF(P438&gt;4031, 2, 0)</f>
        <v>0</v>
      </c>
      <c r="AZ438">
        <f>IF(H438&gt;51934.91, 1, 0)</f>
        <v>1</v>
      </c>
      <c r="BA438">
        <f>SUM(AW438:AZ438)</f>
        <v>8</v>
      </c>
      <c r="BB438" t="str">
        <f>VLOOKUP(BA438,'Standard Deviations'!$L$1:$M$11,2,TRUE)</f>
        <v>Platinum</v>
      </c>
    </row>
    <row r="439" spans="1:54">
      <c r="A439">
        <v>7732</v>
      </c>
      <c r="B439">
        <v>1978</v>
      </c>
      <c r="C439">
        <f>2024-B439</f>
        <v>46</v>
      </c>
      <c r="D439" t="str">
        <f>VLOOKUP(B439,Reference!$A$1:$B$125, 2)</f>
        <v>Gen X</v>
      </c>
      <c r="E439" t="s">
        <v>54</v>
      </c>
      <c r="F439" t="str">
        <f>IF(E439="High School", "No College", "College")</f>
        <v>College</v>
      </c>
      <c r="G439" t="s">
        <v>55</v>
      </c>
      <c r="H439">
        <v>64813</v>
      </c>
      <c r="I439">
        <v>64813</v>
      </c>
      <c r="J439" s="4" t="s">
        <v>61</v>
      </c>
      <c r="K439">
        <v>1</v>
      </c>
      <c r="L439">
        <v>0</v>
      </c>
      <c r="M439" t="str">
        <f>IF(OR(K439&gt;0, L439&gt;0), "Parent", "Not Parent")</f>
        <v>Parent</v>
      </c>
      <c r="N439" t="s">
        <v>348</v>
      </c>
      <c r="O439" s="8">
        <v>41916</v>
      </c>
      <c r="P439" s="9">
        <f>O439-N439</f>
        <v>275</v>
      </c>
      <c r="Q439">
        <v>81</v>
      </c>
      <c r="R439" s="9">
        <f>P439-Q439</f>
        <v>194</v>
      </c>
      <c r="S439" s="8">
        <f>O439-R439</f>
        <v>41722</v>
      </c>
      <c r="T439">
        <v>293</v>
      </c>
      <c r="U439">
        <v>0</v>
      </c>
      <c r="V439">
        <v>124</v>
      </c>
      <c r="W439">
        <v>179</v>
      </c>
      <c r="X439">
        <v>97</v>
      </c>
      <c r="Y439">
        <v>52</v>
      </c>
      <c r="Z439">
        <v>745</v>
      </c>
      <c r="AA439">
        <f>Z439/P439</f>
        <v>2.709090909090909</v>
      </c>
      <c r="AB439" s="14" t="s">
        <v>232</v>
      </c>
      <c r="AC439" s="13" t="s">
        <v>63</v>
      </c>
      <c r="AD439">
        <v>1</v>
      </c>
      <c r="AE439" t="str">
        <f>IF(AD439&gt;3, "Prefers Discount", "Discount Indifferent")</f>
        <v>Discount Indifferent</v>
      </c>
      <c r="AF439">
        <v>10</v>
      </c>
      <c r="AG439">
        <v>7</v>
      </c>
      <c r="AH439">
        <v>2</v>
      </c>
      <c r="AI439" t="str">
        <f>INDEX($AF$1:$AH$1,MATCH(MAX(AF439:AH439),AF439:AH439,0))</f>
        <v>Store_Orders</v>
      </c>
      <c r="AJ439">
        <v>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f>SUM(AK439:AO439)</f>
        <v>0</v>
      </c>
      <c r="AQ439" t="s">
        <v>67</v>
      </c>
      <c r="AR439">
        <v>0</v>
      </c>
      <c r="AS439" t="str">
        <f>IF(OR(AK439&gt;0, AL439&gt;0, AM439&gt;0, AN439&gt;0, AO439&gt;0), "Converted", "Not Converted")</f>
        <v>Not Converted</v>
      </c>
      <c r="AT439">
        <v>0</v>
      </c>
      <c r="AU439">
        <v>3</v>
      </c>
      <c r="AV439">
        <v>11</v>
      </c>
      <c r="AW439">
        <f>IF(Z439&gt;607, 4, 0)</f>
        <v>4</v>
      </c>
      <c r="AX439">
        <f>IF(AA439&gt;0.1497, 3, 0)</f>
        <v>3</v>
      </c>
      <c r="AY439">
        <f>IF(P439&gt;4031, 2, 0)</f>
        <v>0</v>
      </c>
      <c r="AZ439">
        <f>IF(H439&gt;51934.91, 1, 0)</f>
        <v>1</v>
      </c>
      <c r="BA439">
        <f>SUM(AW439:AZ439)</f>
        <v>8</v>
      </c>
      <c r="BB439" t="str">
        <f>VLOOKUP(BA439,'Standard Deviations'!$L$1:$M$11,2,TRUE)</f>
        <v>Platinum</v>
      </c>
    </row>
    <row r="440" spans="1:54" hidden="1">
      <c r="A440">
        <v>9145</v>
      </c>
      <c r="B440">
        <v>1972</v>
      </c>
      <c r="C440">
        <f>2024-B440</f>
        <v>52</v>
      </c>
      <c r="D440" t="str">
        <f>VLOOKUP(B440,Reference!$A$1:$B$125, 2)</f>
        <v>Gen X</v>
      </c>
      <c r="E440" t="s">
        <v>54</v>
      </c>
      <c r="F440" t="str">
        <f>IF(E440="High School", "No College", "College")</f>
        <v>College</v>
      </c>
      <c r="G440" t="s">
        <v>60</v>
      </c>
      <c r="H440">
        <v>72504</v>
      </c>
      <c r="I440">
        <v>72504</v>
      </c>
      <c r="J440" s="4" t="s">
        <v>61</v>
      </c>
      <c r="K440">
        <v>0</v>
      </c>
      <c r="L440">
        <v>1</v>
      </c>
      <c r="M440" t="str">
        <f>IF(OR(K440&gt;0, L440&gt;0), "Parent", "Not Parent")</f>
        <v>Parent</v>
      </c>
      <c r="N440" t="s">
        <v>330</v>
      </c>
      <c r="O440" s="8">
        <v>41916</v>
      </c>
      <c r="P440" s="9">
        <f>O440-N440</f>
        <v>546</v>
      </c>
      <c r="Q440">
        <v>43</v>
      </c>
      <c r="R440" s="9">
        <f>P440-Q440</f>
        <v>503</v>
      </c>
      <c r="S440" s="8">
        <f>O440-R440</f>
        <v>41413</v>
      </c>
      <c r="T440">
        <v>604</v>
      </c>
      <c r="U440">
        <v>26</v>
      </c>
      <c r="V440">
        <v>470</v>
      </c>
      <c r="W440">
        <v>123</v>
      </c>
      <c r="X440">
        <v>161</v>
      </c>
      <c r="Y440">
        <v>94</v>
      </c>
      <c r="Z440">
        <v>1478</v>
      </c>
      <c r="AA440">
        <f>Z440/P440</f>
        <v>2.7069597069597071</v>
      </c>
      <c r="AB440" s="11" t="s">
        <v>232</v>
      </c>
      <c r="AC440" t="s">
        <v>59</v>
      </c>
      <c r="AD440">
        <v>2</v>
      </c>
      <c r="AE440" t="str">
        <f>IF(AD440&gt;3, "Prefers Discount", "Discount Indifferent")</f>
        <v>Discount Indifferent</v>
      </c>
      <c r="AF440">
        <v>6</v>
      </c>
      <c r="AG440">
        <v>5</v>
      </c>
      <c r="AH440">
        <v>9</v>
      </c>
      <c r="AI440" t="str">
        <f>INDEX($AF$1:$AH$1,MATCH(MAX(AF440:AH440),AF440:AH440,0))</f>
        <v>Catalog_Orders</v>
      </c>
      <c r="AJ440">
        <v>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f>SUM(AK440:AO440)</f>
        <v>0</v>
      </c>
      <c r="AQ440" t="s">
        <v>67</v>
      </c>
      <c r="AR440">
        <v>0</v>
      </c>
      <c r="AS440" t="str">
        <f>IF(OR(AK440&gt;0, AL440&gt;0, AM440&gt;0, AN440&gt;0, AO440&gt;0), "Converted", "Not Converted")</f>
        <v>Not Converted</v>
      </c>
      <c r="AT440">
        <v>0</v>
      </c>
      <c r="AU440">
        <v>3</v>
      </c>
      <c r="AV440">
        <v>11</v>
      </c>
      <c r="AW440">
        <f>IF(Z440&gt;607, 4, 0)</f>
        <v>4</v>
      </c>
      <c r="AX440">
        <f>IF(AA440&gt;0.1497, 3, 0)</f>
        <v>3</v>
      </c>
      <c r="AY440">
        <f>IF(P440&gt;4031, 2, 0)</f>
        <v>0</v>
      </c>
      <c r="AZ440">
        <f>IF(H440&gt;51934.91, 1, 0)</f>
        <v>1</v>
      </c>
      <c r="BA440">
        <f>SUM(AW440:AZ440)</f>
        <v>8</v>
      </c>
      <c r="BB440" t="str">
        <f>VLOOKUP(BA440,'Standard Deviations'!$L$1:$M$11,2,TRUE)</f>
        <v>Platinum</v>
      </c>
    </row>
    <row r="441" spans="1:54">
      <c r="A441">
        <v>3254</v>
      </c>
      <c r="B441">
        <v>1971</v>
      </c>
      <c r="C441">
        <f>2024-B441</f>
        <v>53</v>
      </c>
      <c r="D441" t="str">
        <f>VLOOKUP(B441,Reference!$A$1:$B$125, 2)</f>
        <v>Gen X</v>
      </c>
      <c r="E441" t="s">
        <v>54</v>
      </c>
      <c r="F441" t="str">
        <f>IF(E441="High School", "No College", "College")</f>
        <v>College</v>
      </c>
      <c r="G441" t="s">
        <v>55</v>
      </c>
      <c r="H441">
        <v>70886</v>
      </c>
      <c r="I441">
        <v>70886</v>
      </c>
      <c r="J441" s="4" t="s">
        <v>61</v>
      </c>
      <c r="K441">
        <v>1</v>
      </c>
      <c r="L441">
        <v>0</v>
      </c>
      <c r="M441" t="str">
        <f>IF(OR(K441&gt;0, L441&gt;0), "Parent", "Not Parent")</f>
        <v>Parent</v>
      </c>
      <c r="N441" t="s">
        <v>280</v>
      </c>
      <c r="O441" s="8">
        <v>41916</v>
      </c>
      <c r="P441" s="9">
        <f>O441-N441</f>
        <v>355</v>
      </c>
      <c r="Q441">
        <v>65</v>
      </c>
      <c r="R441" s="9">
        <f>P441-Q441</f>
        <v>290</v>
      </c>
      <c r="S441" s="8">
        <f>O441-R441</f>
        <v>41626</v>
      </c>
      <c r="T441">
        <v>407</v>
      </c>
      <c r="U441">
        <v>70</v>
      </c>
      <c r="V441">
        <v>239</v>
      </c>
      <c r="W441">
        <v>103</v>
      </c>
      <c r="X441">
        <v>88</v>
      </c>
      <c r="Y441">
        <v>53</v>
      </c>
      <c r="Z441">
        <v>960</v>
      </c>
      <c r="AA441">
        <f>Z441/P441</f>
        <v>2.704225352112676</v>
      </c>
      <c r="AB441" s="14" t="s">
        <v>232</v>
      </c>
      <c r="AC441" s="13" t="s">
        <v>63</v>
      </c>
      <c r="AD441">
        <v>1</v>
      </c>
      <c r="AE441" t="str">
        <f>IF(AD441&gt;3, "Prefers Discount", "Discount Indifferent")</f>
        <v>Discount Indifferent</v>
      </c>
      <c r="AF441">
        <v>4</v>
      </c>
      <c r="AG441">
        <v>5</v>
      </c>
      <c r="AH441">
        <v>4</v>
      </c>
      <c r="AI441" t="str">
        <f>INDEX($AF$1:$AH$1,MATCH(MAX(AF441:AH441),AF441:AH441,0))</f>
        <v>Web_Orders</v>
      </c>
      <c r="AJ441">
        <v>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f>SUM(AK441:AO441)</f>
        <v>0</v>
      </c>
      <c r="AQ441" t="s">
        <v>67</v>
      </c>
      <c r="AR441">
        <v>0</v>
      </c>
      <c r="AS441" t="str">
        <f>IF(OR(AK441&gt;0, AL441&gt;0, AM441&gt;0, AN441&gt;0, AO441&gt;0), "Converted", "Not Converted")</f>
        <v>Not Converted</v>
      </c>
      <c r="AT441">
        <v>0</v>
      </c>
      <c r="AU441">
        <v>3</v>
      </c>
      <c r="AV441">
        <v>11</v>
      </c>
      <c r="AW441">
        <f>IF(Z441&gt;607, 4, 0)</f>
        <v>4</v>
      </c>
      <c r="AX441">
        <f>IF(AA441&gt;0.1497, 3, 0)</f>
        <v>3</v>
      </c>
      <c r="AY441">
        <f>IF(P441&gt;4031, 2, 0)</f>
        <v>0</v>
      </c>
      <c r="AZ441">
        <f>IF(H441&gt;51934.91, 1, 0)</f>
        <v>1</v>
      </c>
      <c r="BA441">
        <f>SUM(AW441:AZ441)</f>
        <v>8</v>
      </c>
      <c r="BB441" t="str">
        <f>VLOOKUP(BA441,'Standard Deviations'!$L$1:$M$11,2,TRUE)</f>
        <v>Platinum</v>
      </c>
    </row>
    <row r="442" spans="1:54" hidden="1">
      <c r="A442">
        <v>7849</v>
      </c>
      <c r="B442">
        <v>1970</v>
      </c>
      <c r="C442">
        <f>2024-B442</f>
        <v>54</v>
      </c>
      <c r="D442" t="str">
        <f>VLOOKUP(B442,Reference!$A$1:$B$125, 2)</f>
        <v>Gen X</v>
      </c>
      <c r="E442" t="s">
        <v>68</v>
      </c>
      <c r="F442" t="str">
        <f>IF(E442="High School", "No College", "College")</f>
        <v>College</v>
      </c>
      <c r="G442" t="s">
        <v>55</v>
      </c>
      <c r="H442">
        <v>80336</v>
      </c>
      <c r="I442">
        <v>80336</v>
      </c>
      <c r="J442" s="4" t="s">
        <v>56</v>
      </c>
      <c r="K442">
        <v>0</v>
      </c>
      <c r="L442">
        <v>0</v>
      </c>
      <c r="M442" t="str">
        <f>IF(OR(K442&gt;0, L442&gt;0), "Parent", "Not Parent")</f>
        <v>Not Parent</v>
      </c>
      <c r="N442" t="s">
        <v>349</v>
      </c>
      <c r="O442" s="8">
        <v>41916</v>
      </c>
      <c r="P442" s="9">
        <f>O442-N442</f>
        <v>390</v>
      </c>
      <c r="Q442">
        <v>12</v>
      </c>
      <c r="R442" s="9">
        <f>P442-Q442</f>
        <v>378</v>
      </c>
      <c r="S442" s="8">
        <f>O442-R442</f>
        <v>41538</v>
      </c>
      <c r="T442">
        <v>209</v>
      </c>
      <c r="U442">
        <v>19</v>
      </c>
      <c r="V442">
        <v>456</v>
      </c>
      <c r="W442">
        <v>160</v>
      </c>
      <c r="X442">
        <v>142</v>
      </c>
      <c r="Y442">
        <v>66</v>
      </c>
      <c r="Z442">
        <v>1052</v>
      </c>
      <c r="AA442">
        <f>Z442/P442</f>
        <v>2.6974358974358976</v>
      </c>
      <c r="AB442" s="11" t="s">
        <v>232</v>
      </c>
      <c r="AC442" t="s">
        <v>59</v>
      </c>
      <c r="AD442">
        <v>1</v>
      </c>
      <c r="AE442" t="str">
        <f>IF(AD442&gt;3, "Prefers Discount", "Discount Indifferent")</f>
        <v>Discount Indifferent</v>
      </c>
      <c r="AF442">
        <v>13</v>
      </c>
      <c r="AG442">
        <v>2</v>
      </c>
      <c r="AH442">
        <v>9</v>
      </c>
      <c r="AI442" t="str">
        <f>INDEX($AF$1:$AH$1,MATCH(MAX(AF442:AH442),AF442:AH442,0))</f>
        <v>Store_Orders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f>SUM(AK442:AO442)</f>
        <v>0</v>
      </c>
      <c r="AQ442" t="s">
        <v>67</v>
      </c>
      <c r="AR442">
        <v>0</v>
      </c>
      <c r="AS442" t="str">
        <f>IF(OR(AK442&gt;0, AL442&gt;0, AM442&gt;0, AN442&gt;0, AO442&gt;0), "Converted", "Not Converted")</f>
        <v>Not Converted</v>
      </c>
      <c r="AT442">
        <v>0</v>
      </c>
      <c r="AU442">
        <v>3</v>
      </c>
      <c r="AV442">
        <v>11</v>
      </c>
      <c r="AW442">
        <f>IF(Z442&gt;607, 4, 0)</f>
        <v>4</v>
      </c>
      <c r="AX442">
        <f>IF(AA442&gt;0.1497, 3, 0)</f>
        <v>3</v>
      </c>
      <c r="AY442">
        <f>IF(P442&gt;4031, 2, 0)</f>
        <v>0</v>
      </c>
      <c r="AZ442">
        <f>IF(H442&gt;51934.91, 1, 0)</f>
        <v>1</v>
      </c>
      <c r="BA442">
        <f>SUM(AW442:AZ442)</f>
        <v>8</v>
      </c>
      <c r="BB442" t="str">
        <f>VLOOKUP(BA442,'Standard Deviations'!$L$1:$M$11,2,TRUE)</f>
        <v>Platinum</v>
      </c>
    </row>
    <row r="443" spans="1:54">
      <c r="A443">
        <v>10556</v>
      </c>
      <c r="B443">
        <v>1959</v>
      </c>
      <c r="C443">
        <f>2024-B443</f>
        <v>65</v>
      </c>
      <c r="D443" t="str">
        <f>VLOOKUP(B443,Reference!$A$1:$B$125, 2)</f>
        <v>Boomers</v>
      </c>
      <c r="E443" t="s">
        <v>54</v>
      </c>
      <c r="F443" t="str">
        <f>IF(E443="High School", "No College", "College")</f>
        <v>College</v>
      </c>
      <c r="G443" t="s">
        <v>55</v>
      </c>
      <c r="H443">
        <v>54984</v>
      </c>
      <c r="I443">
        <v>54984</v>
      </c>
      <c r="J443" s="4" t="s">
        <v>61</v>
      </c>
      <c r="K443">
        <v>0</v>
      </c>
      <c r="L443">
        <v>1</v>
      </c>
      <c r="M443" t="str">
        <f>IF(OR(K443&gt;0, L443&gt;0), "Parent", "Not Parent")</f>
        <v>Parent</v>
      </c>
      <c r="N443" t="s">
        <v>122</v>
      </c>
      <c r="O443" s="8">
        <v>41916</v>
      </c>
      <c r="P443" s="9">
        <f>O443-N443</f>
        <v>133</v>
      </c>
      <c r="Q443">
        <v>51</v>
      </c>
      <c r="R443" s="9">
        <f>P443-Q443</f>
        <v>82</v>
      </c>
      <c r="S443" s="8">
        <f>O443-R443</f>
        <v>41834</v>
      </c>
      <c r="T443">
        <v>173</v>
      </c>
      <c r="U443">
        <v>13</v>
      </c>
      <c r="V443">
        <v>131</v>
      </c>
      <c r="W443">
        <v>32</v>
      </c>
      <c r="X443">
        <v>3</v>
      </c>
      <c r="Y443">
        <v>6</v>
      </c>
      <c r="Z443">
        <v>358</v>
      </c>
      <c r="AA443">
        <f>Z443/P443</f>
        <v>2.6917293233082709</v>
      </c>
      <c r="AB443" s="14" t="s">
        <v>232</v>
      </c>
      <c r="AC443" s="13" t="s">
        <v>63</v>
      </c>
      <c r="AD443">
        <v>4</v>
      </c>
      <c r="AE443" t="str">
        <f>IF(AD443&gt;3, "Prefers Discount", "Discount Indifferent")</f>
        <v>Prefers Discount</v>
      </c>
      <c r="AF443">
        <v>6</v>
      </c>
      <c r="AG443">
        <v>6</v>
      </c>
      <c r="AH443">
        <v>1</v>
      </c>
      <c r="AI443" t="str">
        <f>INDEX($AF$1:$AH$1,MATCH(MAX(AF443:AH443),AF443:AH443,0))</f>
        <v>Store_Orders</v>
      </c>
      <c r="AJ443">
        <v>7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f>SUM(AK443:AO443)</f>
        <v>1</v>
      </c>
      <c r="AQ443" t="str">
        <f>INDEX($AK$1:$AO$1,MATCH(MAX(AK443:AO443),AK443:AO443,0))</f>
        <v>Converted_on_Camp1</v>
      </c>
      <c r="AR443">
        <v>1</v>
      </c>
      <c r="AS443" t="str">
        <f>IF(OR(AK443&gt;0, AL443&gt;0, AM443&gt;0, AN443&gt;0, AO443&gt;0), "Converted", "Not Converted")</f>
        <v>Converted</v>
      </c>
      <c r="AT443">
        <v>0</v>
      </c>
      <c r="AU443">
        <v>3</v>
      </c>
      <c r="AV443">
        <v>11</v>
      </c>
      <c r="AW443">
        <f>IF(Z443&gt;607, 4, 0)</f>
        <v>0</v>
      </c>
      <c r="AX443">
        <f>IF(AA443&gt;0.1497, 3, 0)</f>
        <v>3</v>
      </c>
      <c r="AY443">
        <f>IF(P443&gt;4031, 2, 0)</f>
        <v>0</v>
      </c>
      <c r="AZ443">
        <f>IF(H443&gt;51934.91, 1, 0)</f>
        <v>1</v>
      </c>
      <c r="BA443">
        <f>SUM(AW443:AZ443)</f>
        <v>4</v>
      </c>
      <c r="BB443" t="str">
        <f>VLOOKUP(BA443,'Standard Deviations'!$L$1:$M$11,2,TRUE)</f>
        <v>Silver</v>
      </c>
    </row>
    <row r="444" spans="1:54">
      <c r="A444">
        <v>3104</v>
      </c>
      <c r="B444">
        <v>1961</v>
      </c>
      <c r="C444">
        <f>2024-B444</f>
        <v>63</v>
      </c>
      <c r="D444" t="str">
        <f>VLOOKUP(B444,Reference!$A$1:$B$125, 2)</f>
        <v>Boomers</v>
      </c>
      <c r="E444" t="s">
        <v>54</v>
      </c>
      <c r="F444" t="str">
        <f>IF(E444="High School", "No College", "College")</f>
        <v>College</v>
      </c>
      <c r="G444" t="s">
        <v>60</v>
      </c>
      <c r="H444">
        <v>82332</v>
      </c>
      <c r="I444">
        <v>82332</v>
      </c>
      <c r="J444" s="4" t="s">
        <v>56</v>
      </c>
      <c r="K444">
        <v>0</v>
      </c>
      <c r="L444">
        <v>0</v>
      </c>
      <c r="M444" t="str">
        <f>IF(OR(K444&gt;0, L444&gt;0), "Parent", "Not Parent")</f>
        <v>Not Parent</v>
      </c>
      <c r="N444" t="s">
        <v>350</v>
      </c>
      <c r="O444" s="8">
        <v>41916</v>
      </c>
      <c r="P444" s="9">
        <f>O444-N444</f>
        <v>747</v>
      </c>
      <c r="Q444">
        <v>89</v>
      </c>
      <c r="R444" s="9">
        <f>P444-Q444</f>
        <v>658</v>
      </c>
      <c r="S444" s="8">
        <f>O444-R444</f>
        <v>41258</v>
      </c>
      <c r="T444">
        <v>830</v>
      </c>
      <c r="U444">
        <v>59</v>
      </c>
      <c r="V444">
        <v>968</v>
      </c>
      <c r="W444">
        <v>51</v>
      </c>
      <c r="X444">
        <v>79</v>
      </c>
      <c r="Y444">
        <v>19</v>
      </c>
      <c r="Z444">
        <v>2006</v>
      </c>
      <c r="AA444">
        <f>Z444/P444</f>
        <v>2.6854082998661313</v>
      </c>
      <c r="AB444" s="14" t="s">
        <v>232</v>
      </c>
      <c r="AC444" s="13" t="s">
        <v>63</v>
      </c>
      <c r="AD444">
        <v>1</v>
      </c>
      <c r="AE444" t="str">
        <f>IF(AD444&gt;3, "Prefers Discount", "Discount Indifferent")</f>
        <v>Discount Indifferent</v>
      </c>
      <c r="AF444">
        <v>12</v>
      </c>
      <c r="AG444">
        <v>5</v>
      </c>
      <c r="AH444">
        <v>3</v>
      </c>
      <c r="AI444" t="str">
        <f>INDEX($AF$1:$AH$1,MATCH(MAX(AF444:AH444),AF444:AH444,0))</f>
        <v>Store_Orders</v>
      </c>
      <c r="AJ444">
        <v>2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f>SUM(AK444:AO444)</f>
        <v>1</v>
      </c>
      <c r="AQ444" t="str">
        <f>INDEX($AK$1:$AO$1,MATCH(MAX(AK444:AO444),AK444:AO444,0))</f>
        <v>Converted_on_Camp5</v>
      </c>
      <c r="AR444">
        <v>1</v>
      </c>
      <c r="AS444" t="str">
        <f>IF(OR(AK444&gt;0, AL444&gt;0, AM444&gt;0, AN444&gt;0, AO444&gt;0), "Converted", "Not Converted")</f>
        <v>Converted</v>
      </c>
      <c r="AT444">
        <v>0</v>
      </c>
      <c r="AU444">
        <v>3</v>
      </c>
      <c r="AV444">
        <v>11</v>
      </c>
      <c r="AW444">
        <f>IF(Z444&gt;607, 4, 0)</f>
        <v>4</v>
      </c>
      <c r="AX444">
        <f>IF(AA444&gt;0.1497, 3, 0)</f>
        <v>3</v>
      </c>
      <c r="AY444">
        <f>IF(P444&gt;4031, 2, 0)</f>
        <v>0</v>
      </c>
      <c r="AZ444">
        <f>IF(H444&gt;51934.91, 1, 0)</f>
        <v>1</v>
      </c>
      <c r="BA444">
        <f>SUM(AW444:AZ444)</f>
        <v>8</v>
      </c>
      <c r="BB444" t="str">
        <f>VLOOKUP(BA444,'Standard Deviations'!$L$1:$M$11,2,TRUE)</f>
        <v>Platinum</v>
      </c>
    </row>
    <row r="445" spans="1:54" hidden="1">
      <c r="A445">
        <v>7030</v>
      </c>
      <c r="B445">
        <v>1955</v>
      </c>
      <c r="C445">
        <f>2024-B445</f>
        <v>69</v>
      </c>
      <c r="D445" t="str">
        <f>VLOOKUP(B445,Reference!$A$1:$B$125, 2)</f>
        <v>Boomers</v>
      </c>
      <c r="E445" t="s">
        <v>68</v>
      </c>
      <c r="F445" t="str">
        <f>IF(E445="High School", "No College", "College")</f>
        <v>College</v>
      </c>
      <c r="G445" t="s">
        <v>55</v>
      </c>
      <c r="H445">
        <v>66465</v>
      </c>
      <c r="I445">
        <v>66465</v>
      </c>
      <c r="J445" s="4" t="s">
        <v>61</v>
      </c>
      <c r="K445">
        <v>0</v>
      </c>
      <c r="L445">
        <v>1</v>
      </c>
      <c r="M445" t="str">
        <f>IF(OR(K445&gt;0, L445&gt;0), "Parent", "Not Parent")</f>
        <v>Parent</v>
      </c>
      <c r="N445" t="s">
        <v>272</v>
      </c>
      <c r="O445" s="8">
        <v>41916</v>
      </c>
      <c r="P445" s="9">
        <f>O445-N445</f>
        <v>553</v>
      </c>
      <c r="Q445">
        <v>1</v>
      </c>
      <c r="R445" s="9">
        <f>P445-Q445</f>
        <v>552</v>
      </c>
      <c r="S445" s="8">
        <f>O445-R445</f>
        <v>41364</v>
      </c>
      <c r="T445">
        <v>1200</v>
      </c>
      <c r="U445">
        <v>0</v>
      </c>
      <c r="V445">
        <v>204</v>
      </c>
      <c r="W445">
        <v>38</v>
      </c>
      <c r="X445">
        <v>29</v>
      </c>
      <c r="Y445">
        <v>14</v>
      </c>
      <c r="Z445">
        <v>1485</v>
      </c>
      <c r="AA445">
        <f>Z445/P445</f>
        <v>2.6853526220614827</v>
      </c>
      <c r="AB445" s="11" t="s">
        <v>232</v>
      </c>
      <c r="AC445" t="s">
        <v>59</v>
      </c>
      <c r="AD445">
        <v>3</v>
      </c>
      <c r="AE445" t="str">
        <f>IF(AD445&gt;3, "Prefers Discount", "Discount Indifferent")</f>
        <v>Discount Indifferent</v>
      </c>
      <c r="AF445">
        <v>12</v>
      </c>
      <c r="AG445">
        <v>11</v>
      </c>
      <c r="AH445">
        <v>9</v>
      </c>
      <c r="AI445" t="str">
        <f>INDEX($AF$1:$AH$1,MATCH(MAX(AF445:AH445),AF445:AH445,0))</f>
        <v>Store_Orders</v>
      </c>
      <c r="AJ445">
        <v>6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f>SUM(AK445:AO445)</f>
        <v>1</v>
      </c>
      <c r="AQ445" t="str">
        <f>INDEX($AK$1:$AO$1,MATCH(MAX(AK445:AO445),AK445:AO445,0))</f>
        <v>Converted_on_Camp1</v>
      </c>
      <c r="AR445">
        <v>1</v>
      </c>
      <c r="AS445" t="str">
        <f>IF(OR(AK445&gt;0, AL445&gt;0, AM445&gt;0, AN445&gt;0, AO445&gt;0), "Converted", "Not Converted")</f>
        <v>Converted</v>
      </c>
      <c r="AT445">
        <v>0</v>
      </c>
      <c r="AU445">
        <v>3</v>
      </c>
      <c r="AV445">
        <v>11</v>
      </c>
      <c r="AW445">
        <f>IF(Z445&gt;607, 4, 0)</f>
        <v>4</v>
      </c>
      <c r="AX445">
        <f>IF(AA445&gt;0.1497, 3, 0)</f>
        <v>3</v>
      </c>
      <c r="AY445">
        <f>IF(P445&gt;4031, 2, 0)</f>
        <v>0</v>
      </c>
      <c r="AZ445">
        <f>IF(H445&gt;51934.91, 1, 0)</f>
        <v>1</v>
      </c>
      <c r="BA445">
        <f>SUM(AW445:AZ445)</f>
        <v>8</v>
      </c>
      <c r="BB445" t="str">
        <f>VLOOKUP(BA445,'Standard Deviations'!$L$1:$M$11,2,TRUE)</f>
        <v>Platinum</v>
      </c>
    </row>
    <row r="446" spans="1:54">
      <c r="A446">
        <v>10590</v>
      </c>
      <c r="B446">
        <v>1956</v>
      </c>
      <c r="C446">
        <f>2024-B446</f>
        <v>68</v>
      </c>
      <c r="D446" t="str">
        <f>VLOOKUP(B446,Reference!$A$1:$B$125, 2)</f>
        <v>Boomers</v>
      </c>
      <c r="E446" t="s">
        <v>68</v>
      </c>
      <c r="F446" t="str">
        <f>IF(E446="High School", "No College", "College")</f>
        <v>College</v>
      </c>
      <c r="G446" t="s">
        <v>65</v>
      </c>
      <c r="H446">
        <v>76542</v>
      </c>
      <c r="I446">
        <v>76542</v>
      </c>
      <c r="J446" s="4" t="s">
        <v>56</v>
      </c>
      <c r="K446">
        <v>0</v>
      </c>
      <c r="L446">
        <v>0</v>
      </c>
      <c r="M446" t="str">
        <f>IF(OR(K446&gt;0, L446&gt;0), "Parent", "Not Parent")</f>
        <v>Not Parent</v>
      </c>
      <c r="N446" t="s">
        <v>272</v>
      </c>
      <c r="O446" s="8">
        <v>41916</v>
      </c>
      <c r="P446" s="9">
        <f>O446-N446</f>
        <v>553</v>
      </c>
      <c r="Q446">
        <v>91</v>
      </c>
      <c r="R446" s="9">
        <f>P446-Q446</f>
        <v>462</v>
      </c>
      <c r="S446" s="8">
        <f>O446-R446</f>
        <v>41454</v>
      </c>
      <c r="T446">
        <v>794</v>
      </c>
      <c r="U446">
        <v>73</v>
      </c>
      <c r="V446">
        <v>573</v>
      </c>
      <c r="W446">
        <v>0</v>
      </c>
      <c r="X446">
        <v>29</v>
      </c>
      <c r="Y446">
        <v>14</v>
      </c>
      <c r="Z446">
        <v>1483</v>
      </c>
      <c r="AA446">
        <f>Z446/P446</f>
        <v>2.6817359855334537</v>
      </c>
      <c r="AB446" s="14" t="s">
        <v>232</v>
      </c>
      <c r="AC446" s="13" t="s">
        <v>63</v>
      </c>
      <c r="AD446">
        <v>1</v>
      </c>
      <c r="AE446" t="str">
        <f>IF(AD446&gt;3, "Prefers Discount", "Discount Indifferent")</f>
        <v>Discount Indifferent</v>
      </c>
      <c r="AF446">
        <v>10</v>
      </c>
      <c r="AG446">
        <v>4</v>
      </c>
      <c r="AH446">
        <v>8</v>
      </c>
      <c r="AI446" t="str">
        <f>INDEX($AF$1:$AH$1,MATCH(MAX(AF446:AH446),AF446:AH446,0))</f>
        <v>Store_Orders</v>
      </c>
      <c r="AJ446">
        <v>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f>SUM(AK446:AO446)</f>
        <v>0</v>
      </c>
      <c r="AQ446" t="s">
        <v>67</v>
      </c>
      <c r="AR446">
        <v>0</v>
      </c>
      <c r="AS446" t="str">
        <f>IF(OR(AK446&gt;0, AL446&gt;0, AM446&gt;0, AN446&gt;0, AO446&gt;0), "Converted", "Not Converted")</f>
        <v>Not Converted</v>
      </c>
      <c r="AT446">
        <v>0</v>
      </c>
      <c r="AU446">
        <v>3</v>
      </c>
      <c r="AV446">
        <v>11</v>
      </c>
      <c r="AW446">
        <f>IF(Z446&gt;607, 4, 0)</f>
        <v>4</v>
      </c>
      <c r="AX446">
        <f>IF(AA446&gt;0.1497, 3, 0)</f>
        <v>3</v>
      </c>
      <c r="AY446">
        <f>IF(P446&gt;4031, 2, 0)</f>
        <v>0</v>
      </c>
      <c r="AZ446">
        <f>IF(H446&gt;51934.91, 1, 0)</f>
        <v>1</v>
      </c>
      <c r="BA446">
        <f>SUM(AW446:AZ446)</f>
        <v>8</v>
      </c>
      <c r="BB446" t="str">
        <f>VLOOKUP(BA446,'Standard Deviations'!$L$1:$M$11,2,TRUE)</f>
        <v>Platinum</v>
      </c>
    </row>
    <row r="447" spans="1:54" hidden="1">
      <c r="A447">
        <v>7919</v>
      </c>
      <c r="B447">
        <v>1976</v>
      </c>
      <c r="C447">
        <f>2024-B447</f>
        <v>48</v>
      </c>
      <c r="D447" t="str">
        <f>VLOOKUP(B447,Reference!$A$1:$B$125, 2)</f>
        <v>Gen X</v>
      </c>
      <c r="E447" t="s">
        <v>68</v>
      </c>
      <c r="F447" t="str">
        <f>IF(E447="High School", "No College", "College")</f>
        <v>College</v>
      </c>
      <c r="G447" t="s">
        <v>65</v>
      </c>
      <c r="H447">
        <v>72335</v>
      </c>
      <c r="I447">
        <v>72335</v>
      </c>
      <c r="J447" s="4" t="s">
        <v>61</v>
      </c>
      <c r="K447">
        <v>0</v>
      </c>
      <c r="L447">
        <v>0</v>
      </c>
      <c r="M447" t="str">
        <f>IF(OR(K447&gt;0, L447&gt;0), "Parent", "Not Parent")</f>
        <v>Not Parent</v>
      </c>
      <c r="N447" t="s">
        <v>351</v>
      </c>
      <c r="O447" s="8">
        <v>41916</v>
      </c>
      <c r="P447" s="9">
        <f>O447-N447</f>
        <v>782</v>
      </c>
      <c r="Q447">
        <v>2</v>
      </c>
      <c r="R447" s="9">
        <f>P447-Q447</f>
        <v>780</v>
      </c>
      <c r="S447" s="8">
        <f>O447-R447</f>
        <v>41136</v>
      </c>
      <c r="T447">
        <v>1285</v>
      </c>
      <c r="U447">
        <v>105</v>
      </c>
      <c r="V447">
        <v>653</v>
      </c>
      <c r="W447">
        <v>28</v>
      </c>
      <c r="X447">
        <v>21</v>
      </c>
      <c r="Y447">
        <v>0</v>
      </c>
      <c r="Z447">
        <v>2092</v>
      </c>
      <c r="AA447">
        <f>Z447/P447</f>
        <v>2.6751918158567776</v>
      </c>
      <c r="AB447" s="11" t="s">
        <v>232</v>
      </c>
      <c r="AC447" t="s">
        <v>59</v>
      </c>
      <c r="AD447">
        <v>1</v>
      </c>
      <c r="AE447" t="str">
        <f>IF(AD447&gt;3, "Prefers Discount", "Discount Indifferent")</f>
        <v>Discount Indifferent</v>
      </c>
      <c r="AF447">
        <v>8</v>
      </c>
      <c r="AG447">
        <v>10</v>
      </c>
      <c r="AH447">
        <v>4</v>
      </c>
      <c r="AI447" t="str">
        <f>INDEX($AF$1:$AH$1,MATCH(MAX(AF447:AH447),AF447:AH447,0))</f>
        <v>Web_Orders</v>
      </c>
      <c r="AJ447">
        <v>8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f>SUM(AK447:AO447)</f>
        <v>0</v>
      </c>
      <c r="AQ447" t="s">
        <v>67</v>
      </c>
      <c r="AR447">
        <v>1</v>
      </c>
      <c r="AS447" t="str">
        <f>IF(OR(AK447&gt;0, AL447&gt;0, AM447&gt;0, AN447&gt;0, AO447&gt;0), "Converted", "Not Converted")</f>
        <v>Not Converted</v>
      </c>
      <c r="AT447">
        <v>0</v>
      </c>
      <c r="AU447">
        <v>3</v>
      </c>
      <c r="AV447">
        <v>11</v>
      </c>
      <c r="AW447">
        <f>IF(Z447&gt;607, 4, 0)</f>
        <v>4</v>
      </c>
      <c r="AX447">
        <f>IF(AA447&gt;0.1497, 3, 0)</f>
        <v>3</v>
      </c>
      <c r="AY447">
        <f>IF(P447&gt;4031, 2, 0)</f>
        <v>0</v>
      </c>
      <c r="AZ447">
        <f>IF(H447&gt;51934.91, 1, 0)</f>
        <v>1</v>
      </c>
      <c r="BA447">
        <f>SUM(AW447:AZ447)</f>
        <v>8</v>
      </c>
      <c r="BB447" t="str">
        <f>VLOOKUP(BA447,'Standard Deviations'!$L$1:$M$11,2,TRUE)</f>
        <v>Platinum</v>
      </c>
    </row>
    <row r="448" spans="1:54">
      <c r="A448">
        <v>5125</v>
      </c>
      <c r="B448">
        <v>1960</v>
      </c>
      <c r="C448">
        <f>2024-B448</f>
        <v>64</v>
      </c>
      <c r="D448" t="str">
        <f>VLOOKUP(B448,Reference!$A$1:$B$125, 2)</f>
        <v>Boomers</v>
      </c>
      <c r="E448" t="s">
        <v>54</v>
      </c>
      <c r="F448" t="str">
        <f>IF(E448="High School", "No College", "College")</f>
        <v>College</v>
      </c>
      <c r="G448" t="s">
        <v>55</v>
      </c>
      <c r="H448">
        <v>79530</v>
      </c>
      <c r="I448">
        <v>79530</v>
      </c>
      <c r="J448" s="4" t="s">
        <v>56</v>
      </c>
      <c r="K448">
        <v>0</v>
      </c>
      <c r="L448">
        <v>0</v>
      </c>
      <c r="M448" t="str">
        <f>IF(OR(K448&gt;0, L448&gt;0), "Parent", "Not Parent")</f>
        <v>Not Parent</v>
      </c>
      <c r="N448" t="s">
        <v>352</v>
      </c>
      <c r="O448" s="8">
        <v>41916</v>
      </c>
      <c r="P448" s="9">
        <f>O448-N448</f>
        <v>505</v>
      </c>
      <c r="Q448">
        <v>64</v>
      </c>
      <c r="R448" s="9">
        <f>P448-Q448</f>
        <v>441</v>
      </c>
      <c r="S448" s="8">
        <f>O448-R448</f>
        <v>41475</v>
      </c>
      <c r="T448">
        <v>333</v>
      </c>
      <c r="U448">
        <v>0</v>
      </c>
      <c r="V448">
        <v>815</v>
      </c>
      <c r="W448">
        <v>129</v>
      </c>
      <c r="X448">
        <v>42</v>
      </c>
      <c r="Y448">
        <v>29</v>
      </c>
      <c r="Z448">
        <v>1348</v>
      </c>
      <c r="AA448">
        <f>Z448/P448</f>
        <v>2.6693069306930695</v>
      </c>
      <c r="AB448" s="14" t="s">
        <v>232</v>
      </c>
      <c r="AC448" s="13" t="s">
        <v>63</v>
      </c>
      <c r="AD448">
        <v>1</v>
      </c>
      <c r="AE448" t="str">
        <f>IF(AD448&gt;3, "Prefers Discount", "Discount Indifferent")</f>
        <v>Discount Indifferent</v>
      </c>
      <c r="AF448">
        <v>11</v>
      </c>
      <c r="AG448">
        <v>4</v>
      </c>
      <c r="AH448">
        <v>10</v>
      </c>
      <c r="AI448" t="str">
        <f>INDEX($AF$1:$AH$1,MATCH(MAX(AF448:AH448),AF448:AH448,0))</f>
        <v>Store_Orders</v>
      </c>
      <c r="AJ448">
        <v>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f>SUM(AK448:AO448)</f>
        <v>0</v>
      </c>
      <c r="AQ448" t="s">
        <v>67</v>
      </c>
      <c r="AR448">
        <v>0</v>
      </c>
      <c r="AS448" t="str">
        <f>IF(OR(AK448&gt;0, AL448&gt;0, AM448&gt;0, AN448&gt;0, AO448&gt;0), "Converted", "Not Converted")</f>
        <v>Not Converted</v>
      </c>
      <c r="AT448">
        <v>0</v>
      </c>
      <c r="AU448">
        <v>3</v>
      </c>
      <c r="AV448">
        <v>11</v>
      </c>
      <c r="AW448">
        <f>IF(Z448&gt;607, 4, 0)</f>
        <v>4</v>
      </c>
      <c r="AX448">
        <f>IF(AA448&gt;0.1497, 3, 0)</f>
        <v>3</v>
      </c>
      <c r="AY448">
        <f>IF(P448&gt;4031, 2, 0)</f>
        <v>0</v>
      </c>
      <c r="AZ448">
        <f>IF(H448&gt;51934.91, 1, 0)</f>
        <v>1</v>
      </c>
      <c r="BA448">
        <f>SUM(AW448:AZ448)</f>
        <v>8</v>
      </c>
      <c r="BB448" t="str">
        <f>VLOOKUP(BA448,'Standard Deviations'!$L$1:$M$11,2,TRUE)</f>
        <v>Platinum</v>
      </c>
    </row>
    <row r="449" spans="1:54">
      <c r="A449">
        <v>6977</v>
      </c>
      <c r="B449">
        <v>1974</v>
      </c>
      <c r="C449">
        <f>2024-B449</f>
        <v>50</v>
      </c>
      <c r="D449" t="str">
        <f>VLOOKUP(B449,Reference!$A$1:$B$125, 2)</f>
        <v>Gen X</v>
      </c>
      <c r="E449" t="s">
        <v>54</v>
      </c>
      <c r="F449" t="str">
        <f>IF(E449="High School", "No College", "College")</f>
        <v>College</v>
      </c>
      <c r="G449" t="s">
        <v>65</v>
      </c>
      <c r="H449">
        <v>75702</v>
      </c>
      <c r="I449">
        <v>75702</v>
      </c>
      <c r="J449" s="4" t="s">
        <v>56</v>
      </c>
      <c r="K449">
        <v>0</v>
      </c>
      <c r="L449">
        <v>1</v>
      </c>
      <c r="M449" t="str">
        <f>IF(OR(K449&gt;0, L449&gt;0), "Parent", "Not Parent")</f>
        <v>Parent</v>
      </c>
      <c r="N449" t="s">
        <v>353</v>
      </c>
      <c r="O449" s="8">
        <v>41916</v>
      </c>
      <c r="P449" s="9">
        <f>O449-N449</f>
        <v>720</v>
      </c>
      <c r="Q449">
        <v>87</v>
      </c>
      <c r="R449" s="9">
        <f>P449-Q449</f>
        <v>633</v>
      </c>
      <c r="S449" s="8">
        <f>O449-R449</f>
        <v>41283</v>
      </c>
      <c r="T449">
        <v>1073</v>
      </c>
      <c r="U449">
        <v>0</v>
      </c>
      <c r="V449">
        <v>629</v>
      </c>
      <c r="W449">
        <v>145</v>
      </c>
      <c r="X449">
        <v>37</v>
      </c>
      <c r="Y449">
        <v>37</v>
      </c>
      <c r="Z449">
        <v>1921</v>
      </c>
      <c r="AA449">
        <f>Z449/P449</f>
        <v>2.6680555555555556</v>
      </c>
      <c r="AB449" s="14" t="s">
        <v>232</v>
      </c>
      <c r="AC449" s="13" t="s">
        <v>63</v>
      </c>
      <c r="AD449">
        <v>1</v>
      </c>
      <c r="AE449" t="str">
        <f>IF(AD449&gt;3, "Prefers Discount", "Discount Indifferent")</f>
        <v>Discount Indifferent</v>
      </c>
      <c r="AF449">
        <v>13</v>
      </c>
      <c r="AG449">
        <v>10</v>
      </c>
      <c r="AH449">
        <v>5</v>
      </c>
      <c r="AI449" t="str">
        <f>INDEX($AF$1:$AH$1,MATCH(MAX(AF449:AH449),AF449:AH449,0))</f>
        <v>Store_Orders</v>
      </c>
      <c r="AJ449">
        <v>6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f>SUM(AK449:AO449)</f>
        <v>1</v>
      </c>
      <c r="AQ449" t="str">
        <f>INDEX($AK$1:$AO$1,MATCH(MAX(AK449:AO449),AK449:AO449,0))</f>
        <v>Converted_on_Camp5</v>
      </c>
      <c r="AR449">
        <v>1</v>
      </c>
      <c r="AS449" t="str">
        <f>IF(OR(AK449&gt;0, AL449&gt;0, AM449&gt;0, AN449&gt;0, AO449&gt;0), "Converted", "Not Converted")</f>
        <v>Converted</v>
      </c>
      <c r="AT449">
        <v>0</v>
      </c>
      <c r="AU449">
        <v>3</v>
      </c>
      <c r="AV449">
        <v>11</v>
      </c>
      <c r="AW449">
        <f>IF(Z449&gt;607, 4, 0)</f>
        <v>4</v>
      </c>
      <c r="AX449">
        <f>IF(AA449&gt;0.1497, 3, 0)</f>
        <v>3</v>
      </c>
      <c r="AY449">
        <f>IF(P449&gt;4031, 2, 0)</f>
        <v>0</v>
      </c>
      <c r="AZ449">
        <f>IF(H449&gt;51934.91, 1, 0)</f>
        <v>1</v>
      </c>
      <c r="BA449">
        <f>SUM(AW449:AZ449)</f>
        <v>8</v>
      </c>
      <c r="BB449" t="str">
        <f>VLOOKUP(BA449,'Standard Deviations'!$L$1:$M$11,2,TRUE)</f>
        <v>Platinum</v>
      </c>
    </row>
    <row r="450" spans="1:54" hidden="1">
      <c r="A450">
        <v>8601</v>
      </c>
      <c r="B450">
        <v>1980</v>
      </c>
      <c r="C450">
        <f>2024-B450</f>
        <v>44</v>
      </c>
      <c r="D450" t="str">
        <f>VLOOKUP(B450,Reference!$A$1:$B$125, 2)</f>
        <v>Millennials</v>
      </c>
      <c r="E450" t="s">
        <v>54</v>
      </c>
      <c r="F450" t="str">
        <f>IF(E450="High School", "No College", "College")</f>
        <v>College</v>
      </c>
      <c r="G450" t="s">
        <v>55</v>
      </c>
      <c r="H450">
        <v>80011</v>
      </c>
      <c r="I450">
        <v>80011</v>
      </c>
      <c r="J450" s="4" t="s">
        <v>56</v>
      </c>
      <c r="K450">
        <v>0</v>
      </c>
      <c r="L450">
        <v>1</v>
      </c>
      <c r="M450" t="str">
        <f>IF(OR(K450&gt;0, L450&gt;0), "Parent", "Not Parent")</f>
        <v>Parent</v>
      </c>
      <c r="N450" t="s">
        <v>269</v>
      </c>
      <c r="O450" s="8">
        <v>41916</v>
      </c>
      <c r="P450" s="9">
        <f>O450-N450</f>
        <v>523</v>
      </c>
      <c r="Q450">
        <v>3</v>
      </c>
      <c r="R450" s="9">
        <f>P450-Q450</f>
        <v>520</v>
      </c>
      <c r="S450" s="8">
        <f>O450-R450</f>
        <v>41396</v>
      </c>
      <c r="T450">
        <v>421</v>
      </c>
      <c r="U450">
        <v>76</v>
      </c>
      <c r="V450">
        <v>536</v>
      </c>
      <c r="W450">
        <v>82</v>
      </c>
      <c r="X450">
        <v>178</v>
      </c>
      <c r="Y450">
        <v>102</v>
      </c>
      <c r="Z450">
        <v>1395</v>
      </c>
      <c r="AA450">
        <f>Z450/P450</f>
        <v>2.667304015296367</v>
      </c>
      <c r="AB450" s="11" t="s">
        <v>232</v>
      </c>
      <c r="AC450" t="s">
        <v>59</v>
      </c>
      <c r="AD450">
        <v>2</v>
      </c>
      <c r="AE450" t="str">
        <f>IF(AD450&gt;3, "Prefers Discount", "Discount Indifferent")</f>
        <v>Discount Indifferent</v>
      </c>
      <c r="AF450">
        <v>5</v>
      </c>
      <c r="AG450">
        <v>8</v>
      </c>
      <c r="AH450">
        <v>6</v>
      </c>
      <c r="AI450" t="str">
        <f>INDEX($AF$1:$AH$1,MATCH(MAX(AF450:AH450),AF450:AH450,0))</f>
        <v>Web_Orders</v>
      </c>
      <c r="AJ450">
        <v>4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f>SUM(AK450:AO450)</f>
        <v>0</v>
      </c>
      <c r="AQ450" t="s">
        <v>67</v>
      </c>
      <c r="AR450">
        <v>0</v>
      </c>
      <c r="AS450" t="str">
        <f>IF(OR(AK450&gt;0, AL450&gt;0, AM450&gt;0, AN450&gt;0, AO450&gt;0), "Converted", "Not Converted")</f>
        <v>Not Converted</v>
      </c>
      <c r="AT450">
        <v>0</v>
      </c>
      <c r="AU450">
        <v>3</v>
      </c>
      <c r="AV450">
        <v>11</v>
      </c>
      <c r="AW450">
        <f>IF(Z450&gt;607, 4, 0)</f>
        <v>4</v>
      </c>
      <c r="AX450">
        <f>IF(AA450&gt;0.1497, 3, 0)</f>
        <v>3</v>
      </c>
      <c r="AY450">
        <f>IF(P450&gt;4031, 2, 0)</f>
        <v>0</v>
      </c>
      <c r="AZ450">
        <f>IF(H450&gt;51934.91, 1, 0)</f>
        <v>1</v>
      </c>
      <c r="BA450">
        <f>SUM(AW450:AZ450)</f>
        <v>8</v>
      </c>
      <c r="BB450" t="str">
        <f>VLOOKUP(BA450,'Standard Deviations'!$L$1:$M$11,2,TRUE)</f>
        <v>Platinum</v>
      </c>
    </row>
    <row r="451" spans="1:54" hidden="1">
      <c r="A451">
        <v>9362</v>
      </c>
      <c r="B451">
        <v>1965</v>
      </c>
      <c r="C451">
        <f>2024-B451</f>
        <v>59</v>
      </c>
      <c r="D451" t="str">
        <f>VLOOKUP(B451,Reference!$A$1:$B$125, 2)</f>
        <v>Gen X</v>
      </c>
      <c r="E451" t="s">
        <v>54</v>
      </c>
      <c r="F451" t="str">
        <f>IF(E451="High School", "No College", "College")</f>
        <v>College</v>
      </c>
      <c r="G451" t="s">
        <v>60</v>
      </c>
      <c r="H451">
        <v>69263</v>
      </c>
      <c r="I451">
        <v>69263</v>
      </c>
      <c r="J451" s="4" t="s">
        <v>61</v>
      </c>
      <c r="K451">
        <v>0</v>
      </c>
      <c r="L451">
        <v>1</v>
      </c>
      <c r="M451" t="str">
        <f>IF(OR(K451&gt;0, L451&gt;0), "Parent", "Not Parent")</f>
        <v>Parent</v>
      </c>
      <c r="N451" t="s">
        <v>108</v>
      </c>
      <c r="O451" s="8">
        <v>41916</v>
      </c>
      <c r="P451" s="9">
        <f>O451-N451</f>
        <v>213</v>
      </c>
      <c r="Q451">
        <v>14</v>
      </c>
      <c r="R451" s="9">
        <f>P451-Q451</f>
        <v>199</v>
      </c>
      <c r="S451" s="8">
        <f>O451-R451</f>
        <v>41717</v>
      </c>
      <c r="T451">
        <v>492</v>
      </c>
      <c r="U451">
        <v>5</v>
      </c>
      <c r="V451">
        <v>32</v>
      </c>
      <c r="W451">
        <v>13</v>
      </c>
      <c r="X451">
        <v>5</v>
      </c>
      <c r="Y451">
        <v>21</v>
      </c>
      <c r="Z451">
        <v>568</v>
      </c>
      <c r="AA451">
        <f>Z451/P451</f>
        <v>2.6666666666666665</v>
      </c>
      <c r="AB451" s="11" t="s">
        <v>232</v>
      </c>
      <c r="AC451" t="s">
        <v>59</v>
      </c>
      <c r="AD451">
        <v>1</v>
      </c>
      <c r="AE451" t="str">
        <f>IF(AD451&gt;3, "Prefers Discount", "Discount Indifferent")</f>
        <v>Discount Indifferent</v>
      </c>
      <c r="AF451">
        <v>7</v>
      </c>
      <c r="AG451">
        <v>9</v>
      </c>
      <c r="AH451">
        <v>1</v>
      </c>
      <c r="AI451" t="str">
        <f>INDEX($AF$1:$AH$1,MATCH(MAX(AF451:AH451),AF451:AH451,0))</f>
        <v>Web_Orders</v>
      </c>
      <c r="AJ451">
        <v>6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f>SUM(AK451:AO451)</f>
        <v>1</v>
      </c>
      <c r="AQ451" t="str">
        <f>INDEX($AK$1:$AO$1,MATCH(MAX(AK451:AO451),AK451:AO451,0))</f>
        <v>Converted_on_Camp4</v>
      </c>
      <c r="AR451">
        <v>1</v>
      </c>
      <c r="AS451" t="str">
        <f>IF(OR(AK451&gt;0, AL451&gt;0, AM451&gt;0, AN451&gt;0, AO451&gt;0), "Converted", "Not Converted")</f>
        <v>Converted</v>
      </c>
      <c r="AT451">
        <v>0</v>
      </c>
      <c r="AU451">
        <v>3</v>
      </c>
      <c r="AV451">
        <v>11</v>
      </c>
      <c r="AW451">
        <f>IF(Z451&gt;607, 4, 0)</f>
        <v>0</v>
      </c>
      <c r="AX451">
        <f>IF(AA451&gt;0.1497, 3, 0)</f>
        <v>3</v>
      </c>
      <c r="AY451">
        <f>IF(P451&gt;4031, 2, 0)</f>
        <v>0</v>
      </c>
      <c r="AZ451">
        <f>IF(H451&gt;51934.91, 1, 0)</f>
        <v>1</v>
      </c>
      <c r="BA451">
        <f>SUM(AW451:AZ451)</f>
        <v>4</v>
      </c>
      <c r="BB451" t="str">
        <f>VLOOKUP(BA451,'Standard Deviations'!$L$1:$M$11,2,TRUE)</f>
        <v>Silver</v>
      </c>
    </row>
    <row r="452" spans="1:54">
      <c r="A452">
        <v>4603</v>
      </c>
      <c r="B452">
        <v>1960</v>
      </c>
      <c r="C452">
        <f>2024-B452</f>
        <v>64</v>
      </c>
      <c r="D452" t="str">
        <f>VLOOKUP(B452,Reference!$A$1:$B$125, 2)</f>
        <v>Boomers</v>
      </c>
      <c r="E452" t="s">
        <v>68</v>
      </c>
      <c r="F452" t="str">
        <f>IF(E452="High School", "No College", "College")</f>
        <v>College</v>
      </c>
      <c r="G452" t="s">
        <v>55</v>
      </c>
      <c r="H452">
        <v>65695</v>
      </c>
      <c r="I452">
        <v>65695</v>
      </c>
      <c r="J452" s="4" t="s">
        <v>61</v>
      </c>
      <c r="K452">
        <v>0</v>
      </c>
      <c r="L452">
        <v>1</v>
      </c>
      <c r="M452" t="str">
        <f>IF(OR(K452&gt;0, L452&gt;0), "Parent", "Not Parent")</f>
        <v>Parent</v>
      </c>
      <c r="N452" t="s">
        <v>354</v>
      </c>
      <c r="O452" s="8">
        <v>41916</v>
      </c>
      <c r="P452" s="9">
        <f>O452-N452</f>
        <v>246</v>
      </c>
      <c r="Q452">
        <v>50</v>
      </c>
      <c r="R452" s="9">
        <f>P452-Q452</f>
        <v>196</v>
      </c>
      <c r="S452" s="8">
        <f>O452-R452</f>
        <v>41720</v>
      </c>
      <c r="T452">
        <v>371</v>
      </c>
      <c r="U452">
        <v>32</v>
      </c>
      <c r="V452">
        <v>189</v>
      </c>
      <c r="W452">
        <v>0</v>
      </c>
      <c r="X452">
        <v>58</v>
      </c>
      <c r="Y452">
        <v>6</v>
      </c>
      <c r="Z452">
        <v>656</v>
      </c>
      <c r="AA452">
        <f>Z452/P452</f>
        <v>2.6666666666666665</v>
      </c>
      <c r="AB452" s="14" t="s">
        <v>232</v>
      </c>
      <c r="AC452" s="13" t="s">
        <v>63</v>
      </c>
      <c r="AD452">
        <v>2</v>
      </c>
      <c r="AE452" t="str">
        <f>IF(AD452&gt;3, "Prefers Discount", "Discount Indifferent")</f>
        <v>Discount Indifferent</v>
      </c>
      <c r="AF452">
        <v>10</v>
      </c>
      <c r="AG452">
        <v>5</v>
      </c>
      <c r="AH452">
        <v>4</v>
      </c>
      <c r="AI452" t="str">
        <f>INDEX($AF$1:$AH$1,MATCH(MAX(AF452:AH452),AF452:AH452,0))</f>
        <v>Store_Orders</v>
      </c>
      <c r="AJ452">
        <v>4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f>SUM(AK452:AO452)</f>
        <v>0</v>
      </c>
      <c r="AQ452" t="s">
        <v>67</v>
      </c>
      <c r="AR452">
        <v>0</v>
      </c>
      <c r="AS452" t="str">
        <f>IF(OR(AK452&gt;0, AL452&gt;0, AM452&gt;0, AN452&gt;0, AO452&gt;0), "Converted", "Not Converted")</f>
        <v>Not Converted</v>
      </c>
      <c r="AT452">
        <v>0</v>
      </c>
      <c r="AU452">
        <v>3</v>
      </c>
      <c r="AV452">
        <v>11</v>
      </c>
      <c r="AW452">
        <f>IF(Z452&gt;607, 4, 0)</f>
        <v>4</v>
      </c>
      <c r="AX452">
        <f>IF(AA452&gt;0.1497, 3, 0)</f>
        <v>3</v>
      </c>
      <c r="AY452">
        <f>IF(P452&gt;4031, 2, 0)</f>
        <v>0</v>
      </c>
      <c r="AZ452">
        <f>IF(H452&gt;51934.91, 1, 0)</f>
        <v>1</v>
      </c>
      <c r="BA452">
        <f>SUM(AW452:AZ452)</f>
        <v>8</v>
      </c>
      <c r="BB452" t="str">
        <f>VLOOKUP(BA452,'Standard Deviations'!$L$1:$M$11,2,TRUE)</f>
        <v>Platinum</v>
      </c>
    </row>
    <row r="453" spans="1:54" hidden="1">
      <c r="A453">
        <v>4856</v>
      </c>
      <c r="B453">
        <v>1957</v>
      </c>
      <c r="C453">
        <f>2024-B453</f>
        <v>67</v>
      </c>
      <c r="D453" t="str">
        <f>VLOOKUP(B453,Reference!$A$1:$B$125, 2)</f>
        <v>Boomers</v>
      </c>
      <c r="E453" t="s">
        <v>74</v>
      </c>
      <c r="F453" t="str">
        <f>IF(E453="High School", "No College", "College")</f>
        <v>College</v>
      </c>
      <c r="G453" t="s">
        <v>55</v>
      </c>
      <c r="H453">
        <v>82347</v>
      </c>
      <c r="I453">
        <v>82347</v>
      </c>
      <c r="J453" s="4" t="s">
        <v>56</v>
      </c>
      <c r="K453">
        <v>0</v>
      </c>
      <c r="L453">
        <v>0</v>
      </c>
      <c r="M453" t="str">
        <f>IF(OR(K453&gt;0, L453&gt;0), "Parent", "Not Parent")</f>
        <v>Not Parent</v>
      </c>
      <c r="N453" t="s">
        <v>355</v>
      </c>
      <c r="O453" s="8">
        <v>41916</v>
      </c>
      <c r="P453" s="9">
        <f>O453-N453</f>
        <v>697</v>
      </c>
      <c r="Q453">
        <v>38</v>
      </c>
      <c r="R453" s="9">
        <f>P453-Q453</f>
        <v>659</v>
      </c>
      <c r="S453" s="8">
        <f>O453-R453</f>
        <v>41257</v>
      </c>
      <c r="T453">
        <v>556</v>
      </c>
      <c r="U453">
        <v>54</v>
      </c>
      <c r="V453">
        <v>845</v>
      </c>
      <c r="W453">
        <v>202</v>
      </c>
      <c r="X453">
        <v>133</v>
      </c>
      <c r="Y453">
        <v>63</v>
      </c>
      <c r="Z453">
        <v>1853</v>
      </c>
      <c r="AA453">
        <f>Z453/P453</f>
        <v>2.6585365853658538</v>
      </c>
      <c r="AB453" s="11" t="s">
        <v>232</v>
      </c>
      <c r="AC453" t="s">
        <v>59</v>
      </c>
      <c r="AD453">
        <v>1</v>
      </c>
      <c r="AE453" t="str">
        <f>IF(AD453&gt;3, "Prefers Discount", "Discount Indifferent")</f>
        <v>Discount Indifferent</v>
      </c>
      <c r="AF453">
        <v>10</v>
      </c>
      <c r="AG453">
        <v>7</v>
      </c>
      <c r="AH453">
        <v>7</v>
      </c>
      <c r="AI453" t="str">
        <f>INDEX($AF$1:$AH$1,MATCH(MAX(AF453:AH453),AF453:AH453,0))</f>
        <v>Store_Orders</v>
      </c>
      <c r="AJ453">
        <v>3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f>SUM(AK453:AO453)</f>
        <v>2</v>
      </c>
      <c r="AQ453" t="str">
        <f>INDEX($AK$1:$AO$1,MATCH(MAX(AK453:AO453),AK453:AO453,0))</f>
        <v>Converted_on_Camp1</v>
      </c>
      <c r="AR453">
        <v>1</v>
      </c>
      <c r="AS453" t="str">
        <f>IF(OR(AK453&gt;0, AL453&gt;0, AM453&gt;0, AN453&gt;0, AO453&gt;0), "Converted", "Not Converted")</f>
        <v>Converted</v>
      </c>
      <c r="AT453">
        <v>0</v>
      </c>
      <c r="AU453">
        <v>3</v>
      </c>
      <c r="AV453">
        <v>11</v>
      </c>
      <c r="AW453">
        <f>IF(Z453&gt;607, 4, 0)</f>
        <v>4</v>
      </c>
      <c r="AX453">
        <f>IF(AA453&gt;0.1497, 3, 0)</f>
        <v>3</v>
      </c>
      <c r="AY453">
        <f>IF(P453&gt;4031, 2, 0)</f>
        <v>0</v>
      </c>
      <c r="AZ453">
        <f>IF(H453&gt;51934.91, 1, 0)</f>
        <v>1</v>
      </c>
      <c r="BA453">
        <f>SUM(AW453:AZ453)</f>
        <v>8</v>
      </c>
      <c r="BB453" t="str">
        <f>VLOOKUP(BA453,'Standard Deviations'!$L$1:$M$11,2,TRUE)</f>
        <v>Platinum</v>
      </c>
    </row>
    <row r="454" spans="1:54" hidden="1">
      <c r="A454">
        <v>8722</v>
      </c>
      <c r="B454">
        <v>1957</v>
      </c>
      <c r="C454">
        <f>2024-B454</f>
        <v>67</v>
      </c>
      <c r="D454" t="str">
        <f>VLOOKUP(B454,Reference!$A$1:$B$125, 2)</f>
        <v>Boomers</v>
      </c>
      <c r="E454" t="s">
        <v>74</v>
      </c>
      <c r="F454" t="str">
        <f>IF(E454="High School", "No College", "College")</f>
        <v>College</v>
      </c>
      <c r="G454" t="s">
        <v>55</v>
      </c>
      <c r="H454">
        <v>82347</v>
      </c>
      <c r="I454">
        <v>82347</v>
      </c>
      <c r="J454" s="4" t="s">
        <v>56</v>
      </c>
      <c r="K454">
        <v>0</v>
      </c>
      <c r="L454">
        <v>0</v>
      </c>
      <c r="M454" t="str">
        <f>IF(OR(K454&gt;0, L454&gt;0), "Parent", "Not Parent")</f>
        <v>Not Parent</v>
      </c>
      <c r="N454" t="s">
        <v>355</v>
      </c>
      <c r="O454" s="8">
        <v>41916</v>
      </c>
      <c r="P454" s="9">
        <f>O454-N454</f>
        <v>697</v>
      </c>
      <c r="Q454">
        <v>38</v>
      </c>
      <c r="R454" s="9">
        <f>P454-Q454</f>
        <v>659</v>
      </c>
      <c r="S454" s="8">
        <f>O454-R454</f>
        <v>41257</v>
      </c>
      <c r="T454">
        <v>556</v>
      </c>
      <c r="U454">
        <v>54</v>
      </c>
      <c r="V454">
        <v>845</v>
      </c>
      <c r="W454">
        <v>202</v>
      </c>
      <c r="X454">
        <v>133</v>
      </c>
      <c r="Y454">
        <v>63</v>
      </c>
      <c r="Z454">
        <v>1853</v>
      </c>
      <c r="AA454">
        <f>Z454/P454</f>
        <v>2.6585365853658538</v>
      </c>
      <c r="AB454" s="11" t="s">
        <v>232</v>
      </c>
      <c r="AC454" t="s">
        <v>59</v>
      </c>
      <c r="AD454">
        <v>1</v>
      </c>
      <c r="AE454" t="str">
        <f>IF(AD454&gt;3, "Prefers Discount", "Discount Indifferent")</f>
        <v>Discount Indifferent</v>
      </c>
      <c r="AF454">
        <v>10</v>
      </c>
      <c r="AG454">
        <v>7</v>
      </c>
      <c r="AH454">
        <v>7</v>
      </c>
      <c r="AI454" t="str">
        <f>INDEX($AF$1:$AH$1,MATCH(MAX(AF454:AH454),AF454:AH454,0))</f>
        <v>Store_Orders</v>
      </c>
      <c r="AJ454">
        <v>3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f>SUM(AK454:AO454)</f>
        <v>2</v>
      </c>
      <c r="AQ454" t="str">
        <f>INDEX($AK$1:$AO$1,MATCH(MAX(AK454:AO454),AK454:AO454,0))</f>
        <v>Converted_on_Camp1</v>
      </c>
      <c r="AR454">
        <v>1</v>
      </c>
      <c r="AS454" t="str">
        <f>IF(OR(AK454&gt;0, AL454&gt;0, AM454&gt;0, AN454&gt;0, AO454&gt;0), "Converted", "Not Converted")</f>
        <v>Converted</v>
      </c>
      <c r="AT454">
        <v>0</v>
      </c>
      <c r="AU454">
        <v>3</v>
      </c>
      <c r="AV454">
        <v>11</v>
      </c>
      <c r="AW454">
        <f>IF(Z454&gt;607, 4, 0)</f>
        <v>4</v>
      </c>
      <c r="AX454">
        <f>IF(AA454&gt;0.1497, 3, 0)</f>
        <v>3</v>
      </c>
      <c r="AY454">
        <f>IF(P454&gt;4031, 2, 0)</f>
        <v>0</v>
      </c>
      <c r="AZ454">
        <f>IF(H454&gt;51934.91, 1, 0)</f>
        <v>1</v>
      </c>
      <c r="BA454">
        <f>SUM(AW454:AZ454)</f>
        <v>8</v>
      </c>
      <c r="BB454" t="str">
        <f>VLOOKUP(BA454,'Standard Deviations'!$L$1:$M$11,2,TRUE)</f>
        <v>Platinum</v>
      </c>
    </row>
    <row r="455" spans="1:54" hidden="1">
      <c r="A455">
        <v>3759</v>
      </c>
      <c r="B455">
        <v>1958</v>
      </c>
      <c r="C455">
        <f>2024-B455</f>
        <v>66</v>
      </c>
      <c r="D455" t="str">
        <f>VLOOKUP(B455,Reference!$A$1:$B$125, 2)</f>
        <v>Boomers</v>
      </c>
      <c r="E455" t="s">
        <v>54</v>
      </c>
      <c r="F455" t="str">
        <f>IF(E455="High School", "No College", "College")</f>
        <v>College</v>
      </c>
      <c r="G455" t="s">
        <v>65</v>
      </c>
      <c r="H455">
        <v>65196</v>
      </c>
      <c r="I455">
        <v>65196</v>
      </c>
      <c r="J455" s="4" t="s">
        <v>61</v>
      </c>
      <c r="K455">
        <v>0</v>
      </c>
      <c r="L455">
        <v>2</v>
      </c>
      <c r="M455" t="str">
        <f>IF(OR(K455&gt;0, L455&gt;0), "Parent", "Not Parent")</f>
        <v>Parent</v>
      </c>
      <c r="N455" t="s">
        <v>356</v>
      </c>
      <c r="O455" s="8">
        <v>41916</v>
      </c>
      <c r="P455" s="9">
        <f>O455-N455</f>
        <v>436</v>
      </c>
      <c r="Q455">
        <v>34</v>
      </c>
      <c r="R455" s="9">
        <f>P455-Q455</f>
        <v>402</v>
      </c>
      <c r="S455" s="8">
        <f>O455-R455</f>
        <v>41514</v>
      </c>
      <c r="T455">
        <v>743</v>
      </c>
      <c r="U455">
        <v>19</v>
      </c>
      <c r="V455">
        <v>181</v>
      </c>
      <c r="W455">
        <v>12</v>
      </c>
      <c r="X455">
        <v>0</v>
      </c>
      <c r="Y455">
        <v>200</v>
      </c>
      <c r="Z455">
        <v>1155</v>
      </c>
      <c r="AA455">
        <f>Z455/P455</f>
        <v>2.6490825688073394</v>
      </c>
      <c r="AB455" s="11" t="s">
        <v>232</v>
      </c>
      <c r="AC455" t="s">
        <v>59</v>
      </c>
      <c r="AD455">
        <v>2</v>
      </c>
      <c r="AE455" t="str">
        <f>IF(AD455&gt;3, "Prefers Discount", "Discount Indifferent")</f>
        <v>Discount Indifferent</v>
      </c>
      <c r="AF455">
        <v>11</v>
      </c>
      <c r="AG455">
        <v>7</v>
      </c>
      <c r="AH455">
        <v>6</v>
      </c>
      <c r="AI455" t="str">
        <f>INDEX($AF$1:$AH$1,MATCH(MAX(AF455:AH455),AF455:AH455,0))</f>
        <v>Store_Orders</v>
      </c>
      <c r="AJ455">
        <v>5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f>SUM(AK455:AO455)</f>
        <v>1</v>
      </c>
      <c r="AQ455" t="str">
        <f>INDEX($AK$1:$AO$1,MATCH(MAX(AK455:AO455),AK455:AO455,0))</f>
        <v>Converted_on_Camp3</v>
      </c>
      <c r="AR455">
        <v>1</v>
      </c>
      <c r="AS455" t="str">
        <f>IF(OR(AK455&gt;0, AL455&gt;0, AM455&gt;0, AN455&gt;0, AO455&gt;0), "Converted", "Not Converted")</f>
        <v>Converted</v>
      </c>
      <c r="AT455">
        <v>0</v>
      </c>
      <c r="AU455">
        <v>3</v>
      </c>
      <c r="AV455">
        <v>11</v>
      </c>
      <c r="AW455">
        <f>IF(Z455&gt;607, 4, 0)</f>
        <v>4</v>
      </c>
      <c r="AX455">
        <f>IF(AA455&gt;0.1497, 3, 0)</f>
        <v>3</v>
      </c>
      <c r="AY455">
        <f>IF(P455&gt;4031, 2, 0)</f>
        <v>0</v>
      </c>
      <c r="AZ455">
        <f>IF(H455&gt;51934.91, 1, 0)</f>
        <v>1</v>
      </c>
      <c r="BA455">
        <f>SUM(AW455:AZ455)</f>
        <v>8</v>
      </c>
      <c r="BB455" t="str">
        <f>VLOOKUP(BA455,'Standard Deviations'!$L$1:$M$11,2,TRUE)</f>
        <v>Platinum</v>
      </c>
    </row>
    <row r="456" spans="1:54">
      <c r="A456">
        <v>2891</v>
      </c>
      <c r="B456">
        <v>1963</v>
      </c>
      <c r="C456">
        <f>2024-B456</f>
        <v>61</v>
      </c>
      <c r="D456" t="str">
        <f>VLOOKUP(B456,Reference!$A$1:$B$125, 2)</f>
        <v>Boomers</v>
      </c>
      <c r="E456" t="s">
        <v>54</v>
      </c>
      <c r="F456" t="str">
        <f>IF(E456="High School", "No College", "College")</f>
        <v>College</v>
      </c>
      <c r="G456" t="s">
        <v>71</v>
      </c>
      <c r="H456">
        <v>68118</v>
      </c>
      <c r="I456">
        <v>68118</v>
      </c>
      <c r="J456" s="4" t="s">
        <v>61</v>
      </c>
      <c r="K456">
        <v>0</v>
      </c>
      <c r="L456">
        <v>1</v>
      </c>
      <c r="M456" t="str">
        <f>IF(OR(K456&gt;0, L456&gt;0), "Parent", "Not Parent")</f>
        <v>Parent</v>
      </c>
      <c r="N456" t="s">
        <v>357</v>
      </c>
      <c r="O456" s="8">
        <v>41916</v>
      </c>
      <c r="P456" s="9">
        <f>O456-N456</f>
        <v>351</v>
      </c>
      <c r="Q456">
        <v>51</v>
      </c>
      <c r="R456" s="9">
        <f>P456-Q456</f>
        <v>300</v>
      </c>
      <c r="S456" s="8">
        <f>O456-R456</f>
        <v>41616</v>
      </c>
      <c r="T456">
        <v>595</v>
      </c>
      <c r="U456">
        <v>23</v>
      </c>
      <c r="V456">
        <v>123</v>
      </c>
      <c r="W456">
        <v>10</v>
      </c>
      <c r="X456">
        <v>23</v>
      </c>
      <c r="Y456">
        <v>154</v>
      </c>
      <c r="Z456">
        <v>928</v>
      </c>
      <c r="AA456">
        <f>Z456/P456</f>
        <v>2.6438746438746437</v>
      </c>
      <c r="AB456" s="14" t="s">
        <v>232</v>
      </c>
      <c r="AC456" s="13" t="s">
        <v>63</v>
      </c>
      <c r="AD456">
        <v>2</v>
      </c>
      <c r="AE456" t="str">
        <f>IF(AD456&gt;3, "Prefers Discount", "Discount Indifferent")</f>
        <v>Discount Indifferent</v>
      </c>
      <c r="AF456">
        <v>4</v>
      </c>
      <c r="AG456">
        <v>8</v>
      </c>
      <c r="AH456">
        <v>9</v>
      </c>
      <c r="AI456" t="str">
        <f>INDEX($AF$1:$AH$1,MATCH(MAX(AF456:AH456),AF456:AH456,0))</f>
        <v>Catalog_Orders</v>
      </c>
      <c r="AJ456">
        <v>6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f>SUM(AK456:AO456)</f>
        <v>0</v>
      </c>
      <c r="AQ456" t="s">
        <v>67</v>
      </c>
      <c r="AR456">
        <v>0</v>
      </c>
      <c r="AS456" t="str">
        <f>IF(OR(AK456&gt;0, AL456&gt;0, AM456&gt;0, AN456&gt;0, AO456&gt;0), "Converted", "Not Converted")</f>
        <v>Not Converted</v>
      </c>
      <c r="AT456">
        <v>0</v>
      </c>
      <c r="AU456">
        <v>3</v>
      </c>
      <c r="AV456">
        <v>11</v>
      </c>
      <c r="AW456">
        <f>IF(Z456&gt;607, 4, 0)</f>
        <v>4</v>
      </c>
      <c r="AX456">
        <f>IF(AA456&gt;0.1497, 3, 0)</f>
        <v>3</v>
      </c>
      <c r="AY456">
        <f>IF(P456&gt;4031, 2, 0)</f>
        <v>0</v>
      </c>
      <c r="AZ456">
        <f>IF(H456&gt;51934.91, 1, 0)</f>
        <v>1</v>
      </c>
      <c r="BA456">
        <f>SUM(AW456:AZ456)</f>
        <v>8</v>
      </c>
      <c r="BB456" t="str">
        <f>VLOOKUP(BA456,'Standard Deviations'!$L$1:$M$11,2,TRUE)</f>
        <v>Platinum</v>
      </c>
    </row>
    <row r="457" spans="1:54">
      <c r="A457">
        <v>5011</v>
      </c>
      <c r="B457">
        <v>1963</v>
      </c>
      <c r="C457">
        <f>2024-B457</f>
        <v>61</v>
      </c>
      <c r="D457" t="str">
        <f>VLOOKUP(B457,Reference!$A$1:$B$125, 2)</f>
        <v>Boomers</v>
      </c>
      <c r="E457" t="s">
        <v>54</v>
      </c>
      <c r="F457" t="str">
        <f>IF(E457="High School", "No College", "College")</f>
        <v>College</v>
      </c>
      <c r="G457" t="s">
        <v>71</v>
      </c>
      <c r="H457">
        <v>68118</v>
      </c>
      <c r="I457">
        <v>68118</v>
      </c>
      <c r="J457" s="4" t="s">
        <v>61</v>
      </c>
      <c r="K457">
        <v>0</v>
      </c>
      <c r="L457">
        <v>1</v>
      </c>
      <c r="M457" t="str">
        <f>IF(OR(K457&gt;0, L457&gt;0), "Parent", "Not Parent")</f>
        <v>Parent</v>
      </c>
      <c r="N457" t="s">
        <v>357</v>
      </c>
      <c r="O457" s="8">
        <v>41916</v>
      </c>
      <c r="P457" s="9">
        <f>O457-N457</f>
        <v>351</v>
      </c>
      <c r="Q457">
        <v>51</v>
      </c>
      <c r="R457" s="9">
        <f>P457-Q457</f>
        <v>300</v>
      </c>
      <c r="S457" s="8">
        <f>O457-R457</f>
        <v>41616</v>
      </c>
      <c r="T457">
        <v>595</v>
      </c>
      <c r="U457">
        <v>23</v>
      </c>
      <c r="V457">
        <v>123</v>
      </c>
      <c r="W457">
        <v>10</v>
      </c>
      <c r="X457">
        <v>23</v>
      </c>
      <c r="Y457">
        <v>154</v>
      </c>
      <c r="Z457">
        <v>928</v>
      </c>
      <c r="AA457">
        <f>Z457/P457</f>
        <v>2.6438746438746437</v>
      </c>
      <c r="AB457" s="14" t="s">
        <v>232</v>
      </c>
      <c r="AC457" s="13" t="s">
        <v>63</v>
      </c>
      <c r="AD457">
        <v>2</v>
      </c>
      <c r="AE457" t="str">
        <f>IF(AD457&gt;3, "Prefers Discount", "Discount Indifferent")</f>
        <v>Discount Indifferent</v>
      </c>
      <c r="AF457">
        <v>4</v>
      </c>
      <c r="AG457">
        <v>8</v>
      </c>
      <c r="AH457">
        <v>9</v>
      </c>
      <c r="AI457" t="str">
        <f>INDEX($AF$1:$AH$1,MATCH(MAX(AF457:AH457),AF457:AH457,0))</f>
        <v>Catalog_Orders</v>
      </c>
      <c r="AJ457">
        <v>6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f>SUM(AK457:AO457)</f>
        <v>0</v>
      </c>
      <c r="AQ457" t="s">
        <v>67</v>
      </c>
      <c r="AR457">
        <v>0</v>
      </c>
      <c r="AS457" t="str">
        <f>IF(OR(AK457&gt;0, AL457&gt;0, AM457&gt;0, AN457&gt;0, AO457&gt;0), "Converted", "Not Converted")</f>
        <v>Not Converted</v>
      </c>
      <c r="AT457">
        <v>0</v>
      </c>
      <c r="AU457">
        <v>3</v>
      </c>
      <c r="AV457">
        <v>11</v>
      </c>
      <c r="AW457">
        <f>IF(Z457&gt;607, 4, 0)</f>
        <v>4</v>
      </c>
      <c r="AX457">
        <f>IF(AA457&gt;0.1497, 3, 0)</f>
        <v>3</v>
      </c>
      <c r="AY457">
        <f>IF(P457&gt;4031, 2, 0)</f>
        <v>0</v>
      </c>
      <c r="AZ457">
        <f>IF(H457&gt;51934.91, 1, 0)</f>
        <v>1</v>
      </c>
      <c r="BA457">
        <f>SUM(AW457:AZ457)</f>
        <v>8</v>
      </c>
      <c r="BB457" t="str">
        <f>VLOOKUP(BA457,'Standard Deviations'!$L$1:$M$11,2,TRUE)</f>
        <v>Platinum</v>
      </c>
    </row>
    <row r="458" spans="1:54" hidden="1">
      <c r="A458">
        <v>7431</v>
      </c>
      <c r="B458">
        <v>1991</v>
      </c>
      <c r="C458">
        <f>2024-B458</f>
        <v>33</v>
      </c>
      <c r="D458" t="str">
        <f>VLOOKUP(B458,Reference!$A$1:$B$125, 2)</f>
        <v>Millennials</v>
      </c>
      <c r="E458" t="s">
        <v>68</v>
      </c>
      <c r="F458" t="str">
        <f>IF(E458="High School", "No College", "College")</f>
        <v>College</v>
      </c>
      <c r="G458" t="s">
        <v>60</v>
      </c>
      <c r="H458">
        <v>68126</v>
      </c>
      <c r="I458">
        <v>68126</v>
      </c>
      <c r="J458" s="4" t="s">
        <v>61</v>
      </c>
      <c r="K458">
        <v>0</v>
      </c>
      <c r="L458">
        <v>0</v>
      </c>
      <c r="M458" t="str">
        <f>IF(OR(K458&gt;0, L458&gt;0), "Parent", "Not Parent")</f>
        <v>Not Parent</v>
      </c>
      <c r="N458" t="s">
        <v>358</v>
      </c>
      <c r="O458" s="8">
        <v>41916</v>
      </c>
      <c r="P458" s="9">
        <f>O458-N458</f>
        <v>693</v>
      </c>
      <c r="Q458">
        <v>40</v>
      </c>
      <c r="R458" s="9">
        <f>P458-Q458</f>
        <v>653</v>
      </c>
      <c r="S458" s="8">
        <f>O458-R458</f>
        <v>41263</v>
      </c>
      <c r="T458">
        <v>1332</v>
      </c>
      <c r="U458">
        <v>17</v>
      </c>
      <c r="V458">
        <v>311</v>
      </c>
      <c r="W458">
        <v>23</v>
      </c>
      <c r="X458">
        <v>51</v>
      </c>
      <c r="Y458">
        <v>86</v>
      </c>
      <c r="Z458">
        <v>1820</v>
      </c>
      <c r="AA458">
        <f>Z458/P458</f>
        <v>2.6262626262626263</v>
      </c>
      <c r="AB458" s="11" t="s">
        <v>232</v>
      </c>
      <c r="AC458" t="s">
        <v>59</v>
      </c>
      <c r="AD458">
        <v>1</v>
      </c>
      <c r="AE458" t="str">
        <f>IF(AD458&gt;3, "Prefers Discount", "Discount Indifferent")</f>
        <v>Discount Indifferent</v>
      </c>
      <c r="AF458">
        <v>5</v>
      </c>
      <c r="AG458">
        <v>7</v>
      </c>
      <c r="AH458">
        <v>4</v>
      </c>
      <c r="AI458" t="str">
        <f>INDEX($AF$1:$AH$1,MATCH(MAX(AF458:AH458),AF458:AH458,0))</f>
        <v>Web_Orders</v>
      </c>
      <c r="AJ458">
        <v>9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f>SUM(AK458:AO458)</f>
        <v>1</v>
      </c>
      <c r="AQ458" t="str">
        <f>INDEX($AK$1:$AO$1,MATCH(MAX(AK458:AO458),AK458:AO458,0))</f>
        <v>Converted_on_Camp4</v>
      </c>
      <c r="AR458">
        <v>1</v>
      </c>
      <c r="AS458" t="str">
        <f>IF(OR(AK458&gt;0, AL458&gt;0, AM458&gt;0, AN458&gt;0, AO458&gt;0), "Converted", "Not Converted")</f>
        <v>Converted</v>
      </c>
      <c r="AT458">
        <v>0</v>
      </c>
      <c r="AU458">
        <v>3</v>
      </c>
      <c r="AV458">
        <v>11</v>
      </c>
      <c r="AW458">
        <f>IF(Z458&gt;607, 4, 0)</f>
        <v>4</v>
      </c>
      <c r="AX458">
        <f>IF(AA458&gt;0.1497, 3, 0)</f>
        <v>3</v>
      </c>
      <c r="AY458">
        <f>IF(P458&gt;4031, 2, 0)</f>
        <v>0</v>
      </c>
      <c r="AZ458">
        <f>IF(H458&gt;51934.91, 1, 0)</f>
        <v>1</v>
      </c>
      <c r="BA458">
        <f>SUM(AW458:AZ458)</f>
        <v>8</v>
      </c>
      <c r="BB458" t="str">
        <f>VLOOKUP(BA458,'Standard Deviations'!$L$1:$M$11,2,TRUE)</f>
        <v>Platinum</v>
      </c>
    </row>
    <row r="459" spans="1:54">
      <c r="A459">
        <v>2995</v>
      </c>
      <c r="B459">
        <v>1957</v>
      </c>
      <c r="C459">
        <f>2024-B459</f>
        <v>67</v>
      </c>
      <c r="D459" t="str">
        <f>VLOOKUP(B459,Reference!$A$1:$B$125, 2)</f>
        <v>Boomers</v>
      </c>
      <c r="E459" t="s">
        <v>64</v>
      </c>
      <c r="F459" t="str">
        <f>IF(E459="High School", "No College", "College")</f>
        <v>College</v>
      </c>
      <c r="G459" t="s">
        <v>65</v>
      </c>
      <c r="H459">
        <v>66636</v>
      </c>
      <c r="I459">
        <v>66636</v>
      </c>
      <c r="J459" s="4" t="s">
        <v>61</v>
      </c>
      <c r="K459">
        <v>0</v>
      </c>
      <c r="L459">
        <v>0</v>
      </c>
      <c r="M459" t="str">
        <f>IF(OR(K459&gt;0, L459&gt;0), "Parent", "Not Parent")</f>
        <v>Not Parent</v>
      </c>
      <c r="N459" t="s">
        <v>210</v>
      </c>
      <c r="O459" s="8">
        <v>41916</v>
      </c>
      <c r="P459" s="9">
        <f>O459-N459</f>
        <v>413</v>
      </c>
      <c r="Q459">
        <v>64</v>
      </c>
      <c r="R459" s="9">
        <f>P459-Q459</f>
        <v>349</v>
      </c>
      <c r="S459" s="8">
        <f>O459-R459</f>
        <v>41567</v>
      </c>
      <c r="T459">
        <v>291</v>
      </c>
      <c r="U459">
        <v>10</v>
      </c>
      <c r="V459">
        <v>689</v>
      </c>
      <c r="W459">
        <v>84</v>
      </c>
      <c r="X459">
        <v>10</v>
      </c>
      <c r="Y459">
        <v>0</v>
      </c>
      <c r="Z459">
        <v>1084</v>
      </c>
      <c r="AA459">
        <f>Z459/P459</f>
        <v>2.6246973365617432</v>
      </c>
      <c r="AB459" s="14" t="s">
        <v>232</v>
      </c>
      <c r="AC459" s="13" t="s">
        <v>63</v>
      </c>
      <c r="AD459">
        <v>1</v>
      </c>
      <c r="AE459" t="str">
        <f>IF(AD459&gt;3, "Prefers Discount", "Discount Indifferent")</f>
        <v>Discount Indifferent</v>
      </c>
      <c r="AF459">
        <v>9</v>
      </c>
      <c r="AG459">
        <v>3</v>
      </c>
      <c r="AH459">
        <v>4</v>
      </c>
      <c r="AI459" t="str">
        <f>INDEX($AF$1:$AH$1,MATCH(MAX(AF459:AH459),AF459:AH459,0))</f>
        <v>Store_Orders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f>SUM(AK459:AO459)</f>
        <v>0</v>
      </c>
      <c r="AQ459" t="s">
        <v>67</v>
      </c>
      <c r="AR459">
        <v>0</v>
      </c>
      <c r="AS459" t="str">
        <f>IF(OR(AK459&gt;0, AL459&gt;0, AM459&gt;0, AN459&gt;0, AO459&gt;0), "Converted", "Not Converted")</f>
        <v>Not Converted</v>
      </c>
      <c r="AT459">
        <v>0</v>
      </c>
      <c r="AU459">
        <v>3</v>
      </c>
      <c r="AV459">
        <v>11</v>
      </c>
      <c r="AW459">
        <f>IF(Z459&gt;607, 4, 0)</f>
        <v>4</v>
      </c>
      <c r="AX459">
        <f>IF(AA459&gt;0.1497, 3, 0)</f>
        <v>3</v>
      </c>
      <c r="AY459">
        <f>IF(P459&gt;4031, 2, 0)</f>
        <v>0</v>
      </c>
      <c r="AZ459">
        <f>IF(H459&gt;51934.91, 1, 0)</f>
        <v>1</v>
      </c>
      <c r="BA459">
        <f>SUM(AW459:AZ459)</f>
        <v>8</v>
      </c>
      <c r="BB459" t="str">
        <f>VLOOKUP(BA459,'Standard Deviations'!$L$1:$M$11,2,TRUE)</f>
        <v>Platinum</v>
      </c>
    </row>
    <row r="460" spans="1:54" hidden="1">
      <c r="A460">
        <v>1685</v>
      </c>
      <c r="B460">
        <v>1967</v>
      </c>
      <c r="C460">
        <f>2024-B460</f>
        <v>57</v>
      </c>
      <c r="D460" t="str">
        <f>VLOOKUP(B460,Reference!$A$1:$B$125, 2)</f>
        <v>Gen X</v>
      </c>
      <c r="E460" t="s">
        <v>68</v>
      </c>
      <c r="F460" t="str">
        <f>IF(E460="High School", "No College", "College")</f>
        <v>College</v>
      </c>
      <c r="G460" t="s">
        <v>65</v>
      </c>
      <c r="H460">
        <v>62981</v>
      </c>
      <c r="I460">
        <v>62981</v>
      </c>
      <c r="J460" s="4" t="s">
        <v>61</v>
      </c>
      <c r="K460">
        <v>0</v>
      </c>
      <c r="L460">
        <v>0</v>
      </c>
      <c r="M460" t="str">
        <f>IF(OR(K460&gt;0, L460&gt;0), "Parent", "Not Parent")</f>
        <v>Not Parent</v>
      </c>
      <c r="N460" t="s">
        <v>359</v>
      </c>
      <c r="O460" s="8">
        <v>41916</v>
      </c>
      <c r="P460" s="9">
        <f>O460-N460</f>
        <v>566</v>
      </c>
      <c r="Q460">
        <v>21</v>
      </c>
      <c r="R460" s="9">
        <f>P460-Q460</f>
        <v>545</v>
      </c>
      <c r="S460" s="8">
        <f>O460-R460</f>
        <v>41371</v>
      </c>
      <c r="T460">
        <v>796</v>
      </c>
      <c r="U460">
        <v>14</v>
      </c>
      <c r="V460">
        <v>590</v>
      </c>
      <c r="W460">
        <v>38</v>
      </c>
      <c r="X460">
        <v>44</v>
      </c>
      <c r="Y460">
        <v>0</v>
      </c>
      <c r="Z460">
        <v>1482</v>
      </c>
      <c r="AA460">
        <f>Z460/P460</f>
        <v>2.6183745583038869</v>
      </c>
      <c r="AB460" s="11" t="s">
        <v>232</v>
      </c>
      <c r="AC460" t="s">
        <v>59</v>
      </c>
      <c r="AD460">
        <v>1</v>
      </c>
      <c r="AE460" t="str">
        <f>IF(AD460&gt;3, "Prefers Discount", "Discount Indifferent")</f>
        <v>Discount Indifferent</v>
      </c>
      <c r="AF460">
        <v>13</v>
      </c>
      <c r="AG460">
        <v>4</v>
      </c>
      <c r="AH460">
        <v>5</v>
      </c>
      <c r="AI460" t="str">
        <f>INDEX($AF$1:$AH$1,MATCH(MAX(AF460:AH460),AF460:AH460,0))</f>
        <v>Store_Orders</v>
      </c>
      <c r="AJ460">
        <v>3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f>SUM(AK460:AO460)</f>
        <v>1</v>
      </c>
      <c r="AQ460" t="str">
        <f>INDEX($AK$1:$AO$1,MATCH(MAX(AK460:AO460),AK460:AO460,0))</f>
        <v>Converted_on_Camp4</v>
      </c>
      <c r="AR460">
        <v>1</v>
      </c>
      <c r="AS460" t="str">
        <f>IF(OR(AK460&gt;0, AL460&gt;0, AM460&gt;0, AN460&gt;0, AO460&gt;0), "Converted", "Not Converted")</f>
        <v>Converted</v>
      </c>
      <c r="AT460">
        <v>0</v>
      </c>
      <c r="AU460">
        <v>3</v>
      </c>
      <c r="AV460">
        <v>11</v>
      </c>
      <c r="AW460">
        <f>IF(Z460&gt;607, 4, 0)</f>
        <v>4</v>
      </c>
      <c r="AX460">
        <f>IF(AA460&gt;0.1497, 3, 0)</f>
        <v>3</v>
      </c>
      <c r="AY460">
        <f>IF(P460&gt;4031, 2, 0)</f>
        <v>0</v>
      </c>
      <c r="AZ460">
        <f>IF(H460&gt;51934.91, 1, 0)</f>
        <v>1</v>
      </c>
      <c r="BA460">
        <f>SUM(AW460:AZ460)</f>
        <v>8</v>
      </c>
      <c r="BB460" t="str">
        <f>VLOOKUP(BA460,'Standard Deviations'!$L$1:$M$11,2,TRUE)</f>
        <v>Platinum</v>
      </c>
    </row>
    <row r="461" spans="1:54">
      <c r="A461">
        <v>6071</v>
      </c>
      <c r="B461">
        <v>1989</v>
      </c>
      <c r="C461">
        <f>2024-B461</f>
        <v>35</v>
      </c>
      <c r="D461" t="str">
        <f>VLOOKUP(B461,Reference!$A$1:$B$125, 2)</f>
        <v>Millennials</v>
      </c>
      <c r="E461" t="s">
        <v>54</v>
      </c>
      <c r="F461" t="str">
        <f>IF(E461="High School", "No College", "College")</f>
        <v>College</v>
      </c>
      <c r="G461" t="s">
        <v>60</v>
      </c>
      <c r="H461">
        <v>81217</v>
      </c>
      <c r="I461">
        <v>81217</v>
      </c>
      <c r="J461" s="4" t="s">
        <v>56</v>
      </c>
      <c r="K461">
        <v>0</v>
      </c>
      <c r="L461">
        <v>0</v>
      </c>
      <c r="M461" t="str">
        <f>IF(OR(K461&gt;0, L461&gt;0), "Parent", "Not Parent")</f>
        <v>Not Parent</v>
      </c>
      <c r="N461" t="s">
        <v>300</v>
      </c>
      <c r="O461" s="8">
        <v>41916</v>
      </c>
      <c r="P461" s="9">
        <f>O461-N461</f>
        <v>442</v>
      </c>
      <c r="Q461">
        <v>77</v>
      </c>
      <c r="R461" s="9">
        <f>P461-Q461</f>
        <v>365</v>
      </c>
      <c r="S461" s="8">
        <f>O461-R461</f>
        <v>41551</v>
      </c>
      <c r="T461">
        <v>493</v>
      </c>
      <c r="U461">
        <v>70</v>
      </c>
      <c r="V461">
        <v>324</v>
      </c>
      <c r="W461">
        <v>146</v>
      </c>
      <c r="X461">
        <v>40</v>
      </c>
      <c r="Y461">
        <v>84</v>
      </c>
      <c r="Z461">
        <v>1157</v>
      </c>
      <c r="AA461">
        <f>Z461/P461</f>
        <v>2.6176470588235294</v>
      </c>
      <c r="AB461" s="14" t="s">
        <v>232</v>
      </c>
      <c r="AC461" s="13" t="s">
        <v>63</v>
      </c>
      <c r="AD461">
        <v>1</v>
      </c>
      <c r="AE461" t="str">
        <f>IF(AD461&gt;3, "Prefers Discount", "Discount Indifferent")</f>
        <v>Discount Indifferent</v>
      </c>
      <c r="AF461">
        <v>11</v>
      </c>
      <c r="AG461">
        <v>3</v>
      </c>
      <c r="AH461">
        <v>7</v>
      </c>
      <c r="AI461" t="str">
        <f>INDEX($AF$1:$AH$1,MATCH(MAX(AF461:AH461),AF461:AH461,0))</f>
        <v>Store_Orders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f>SUM(AK461:AO461)</f>
        <v>0</v>
      </c>
      <c r="AQ461" t="s">
        <v>67</v>
      </c>
      <c r="AR461">
        <v>0</v>
      </c>
      <c r="AS461" t="str">
        <f>IF(OR(AK461&gt;0, AL461&gt;0, AM461&gt;0, AN461&gt;0, AO461&gt;0), "Converted", "Not Converted")</f>
        <v>Not Converted</v>
      </c>
      <c r="AT461">
        <v>0</v>
      </c>
      <c r="AU461">
        <v>3</v>
      </c>
      <c r="AV461">
        <v>11</v>
      </c>
      <c r="AW461">
        <f>IF(Z461&gt;607, 4, 0)</f>
        <v>4</v>
      </c>
      <c r="AX461">
        <f>IF(AA461&gt;0.1497, 3, 0)</f>
        <v>3</v>
      </c>
      <c r="AY461">
        <f>IF(P461&gt;4031, 2, 0)</f>
        <v>0</v>
      </c>
      <c r="AZ461">
        <f>IF(H461&gt;51934.91, 1, 0)</f>
        <v>1</v>
      </c>
      <c r="BA461">
        <f>SUM(AW461:AZ461)</f>
        <v>8</v>
      </c>
      <c r="BB461" t="str">
        <f>VLOOKUP(BA461,'Standard Deviations'!$L$1:$M$11,2,TRUE)</f>
        <v>Platinum</v>
      </c>
    </row>
    <row r="462" spans="1:54">
      <c r="A462">
        <v>295</v>
      </c>
      <c r="B462">
        <v>1989</v>
      </c>
      <c r="C462">
        <f>2024-B462</f>
        <v>35</v>
      </c>
      <c r="D462" t="str">
        <f>VLOOKUP(B462,Reference!$A$1:$B$125, 2)</f>
        <v>Millennials</v>
      </c>
      <c r="E462" t="s">
        <v>54</v>
      </c>
      <c r="F462" t="str">
        <f>IF(E462="High School", "No College", "College")</f>
        <v>College</v>
      </c>
      <c r="G462" t="s">
        <v>60</v>
      </c>
      <c r="H462">
        <v>81217</v>
      </c>
      <c r="I462">
        <v>81217</v>
      </c>
      <c r="J462" s="4" t="s">
        <v>56</v>
      </c>
      <c r="K462">
        <v>0</v>
      </c>
      <c r="L462">
        <v>0</v>
      </c>
      <c r="M462" t="str">
        <f>IF(OR(K462&gt;0, L462&gt;0), "Parent", "Not Parent")</f>
        <v>Not Parent</v>
      </c>
      <c r="N462" t="s">
        <v>300</v>
      </c>
      <c r="O462" s="8">
        <v>41916</v>
      </c>
      <c r="P462" s="9">
        <f>O462-N462</f>
        <v>442</v>
      </c>
      <c r="Q462">
        <v>77</v>
      </c>
      <c r="R462" s="9">
        <f>P462-Q462</f>
        <v>365</v>
      </c>
      <c r="S462" s="8">
        <f>O462-R462</f>
        <v>41551</v>
      </c>
      <c r="T462">
        <v>493</v>
      </c>
      <c r="U462">
        <v>70</v>
      </c>
      <c r="V462">
        <v>324</v>
      </c>
      <c r="W462">
        <v>146</v>
      </c>
      <c r="X462">
        <v>40</v>
      </c>
      <c r="Y462">
        <v>84</v>
      </c>
      <c r="Z462">
        <v>1157</v>
      </c>
      <c r="AA462">
        <f>Z462/P462</f>
        <v>2.6176470588235294</v>
      </c>
      <c r="AB462" s="14" t="s">
        <v>232</v>
      </c>
      <c r="AC462" s="13" t="s">
        <v>63</v>
      </c>
      <c r="AD462">
        <v>1</v>
      </c>
      <c r="AE462" t="str">
        <f>IF(AD462&gt;3, "Prefers Discount", "Discount Indifferent")</f>
        <v>Discount Indifferent</v>
      </c>
      <c r="AF462">
        <v>11</v>
      </c>
      <c r="AG462">
        <v>3</v>
      </c>
      <c r="AH462">
        <v>7</v>
      </c>
      <c r="AI462" t="str">
        <f>INDEX($AF$1:$AH$1,MATCH(MAX(AF462:AH462),AF462:AH462,0))</f>
        <v>Store_Orders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f>SUM(AK462:AO462)</f>
        <v>0</v>
      </c>
      <c r="AQ462" t="s">
        <v>67</v>
      </c>
      <c r="AR462">
        <v>0</v>
      </c>
      <c r="AS462" t="str">
        <f>IF(OR(AK462&gt;0, AL462&gt;0, AM462&gt;0, AN462&gt;0, AO462&gt;0), "Converted", "Not Converted")</f>
        <v>Not Converted</v>
      </c>
      <c r="AT462">
        <v>0</v>
      </c>
      <c r="AU462">
        <v>3</v>
      </c>
      <c r="AV462">
        <v>11</v>
      </c>
      <c r="AW462">
        <f>IF(Z462&gt;607, 4, 0)</f>
        <v>4</v>
      </c>
      <c r="AX462">
        <f>IF(AA462&gt;0.1497, 3, 0)</f>
        <v>3</v>
      </c>
      <c r="AY462">
        <f>IF(P462&gt;4031, 2, 0)</f>
        <v>0</v>
      </c>
      <c r="AZ462">
        <f>IF(H462&gt;51934.91, 1, 0)</f>
        <v>1</v>
      </c>
      <c r="BA462">
        <f>SUM(AW462:AZ462)</f>
        <v>8</v>
      </c>
      <c r="BB462" t="str">
        <f>VLOOKUP(BA462,'Standard Deviations'!$L$1:$M$11,2,TRUE)</f>
        <v>Platinum</v>
      </c>
    </row>
    <row r="463" spans="1:54" hidden="1">
      <c r="A463">
        <v>2797</v>
      </c>
      <c r="B463">
        <v>1977</v>
      </c>
      <c r="C463">
        <f>2024-B463</f>
        <v>47</v>
      </c>
      <c r="D463" t="str">
        <f>VLOOKUP(B463,Reference!$A$1:$B$125, 2)</f>
        <v>Gen X</v>
      </c>
      <c r="E463" t="s">
        <v>54</v>
      </c>
      <c r="F463" t="str">
        <f>IF(E463="High School", "No College", "College")</f>
        <v>College</v>
      </c>
      <c r="G463" t="s">
        <v>55</v>
      </c>
      <c r="H463">
        <v>72117</v>
      </c>
      <c r="I463">
        <v>72117</v>
      </c>
      <c r="J463" s="4" t="s">
        <v>61</v>
      </c>
      <c r="K463">
        <v>0</v>
      </c>
      <c r="L463">
        <v>1</v>
      </c>
      <c r="M463" t="str">
        <f>IF(OR(K463&gt;0, L463&gt;0), "Parent", "Not Parent")</f>
        <v>Parent</v>
      </c>
      <c r="N463" t="s">
        <v>301</v>
      </c>
      <c r="O463" s="8">
        <v>41916</v>
      </c>
      <c r="P463" s="9">
        <f>O463-N463</f>
        <v>410</v>
      </c>
      <c r="Q463">
        <v>34</v>
      </c>
      <c r="R463" s="9">
        <f>P463-Q463</f>
        <v>376</v>
      </c>
      <c r="S463" s="8">
        <f>O463-R463</f>
        <v>41540</v>
      </c>
      <c r="T463">
        <v>707</v>
      </c>
      <c r="U463">
        <v>20</v>
      </c>
      <c r="V463">
        <v>171</v>
      </c>
      <c r="W463">
        <v>65</v>
      </c>
      <c r="X463">
        <v>60</v>
      </c>
      <c r="Y463">
        <v>50</v>
      </c>
      <c r="Z463">
        <v>1073</v>
      </c>
      <c r="AA463">
        <f>Z463/P463</f>
        <v>2.6170731707317074</v>
      </c>
      <c r="AB463" s="11" t="s">
        <v>232</v>
      </c>
      <c r="AC463" t="s">
        <v>59</v>
      </c>
      <c r="AD463">
        <v>1</v>
      </c>
      <c r="AE463" t="str">
        <f>IF(AD463&gt;3, "Prefers Discount", "Discount Indifferent")</f>
        <v>Discount Indifferent</v>
      </c>
      <c r="AF463">
        <v>9</v>
      </c>
      <c r="AG463">
        <v>9</v>
      </c>
      <c r="AH463">
        <v>7</v>
      </c>
      <c r="AI463" t="str">
        <f>INDEX($AF$1:$AH$1,MATCH(MAX(AF463:AH463),AF463:AH463,0))</f>
        <v>Store_Orders</v>
      </c>
      <c r="AJ463">
        <v>5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f>SUM(AK463:AO463)</f>
        <v>0</v>
      </c>
      <c r="AQ463" t="s">
        <v>67</v>
      </c>
      <c r="AR463">
        <v>0</v>
      </c>
      <c r="AS463" t="str">
        <f>IF(OR(AK463&gt;0, AL463&gt;0, AM463&gt;0, AN463&gt;0, AO463&gt;0), "Converted", "Not Converted")</f>
        <v>Not Converted</v>
      </c>
      <c r="AT463">
        <v>0</v>
      </c>
      <c r="AU463">
        <v>3</v>
      </c>
      <c r="AV463">
        <v>11</v>
      </c>
      <c r="AW463">
        <f>IF(Z463&gt;607, 4, 0)</f>
        <v>4</v>
      </c>
      <c r="AX463">
        <f>IF(AA463&gt;0.1497, 3, 0)</f>
        <v>3</v>
      </c>
      <c r="AY463">
        <f>IF(P463&gt;4031, 2, 0)</f>
        <v>0</v>
      </c>
      <c r="AZ463">
        <f>IF(H463&gt;51934.91, 1, 0)</f>
        <v>1</v>
      </c>
      <c r="BA463">
        <f>SUM(AW463:AZ463)</f>
        <v>8</v>
      </c>
      <c r="BB463" t="str">
        <f>VLOOKUP(BA463,'Standard Deviations'!$L$1:$M$11,2,TRUE)</f>
        <v>Platinum</v>
      </c>
    </row>
    <row r="464" spans="1:54">
      <c r="A464">
        <v>17</v>
      </c>
      <c r="B464">
        <v>1971</v>
      </c>
      <c r="C464">
        <f>2024-B464</f>
        <v>53</v>
      </c>
      <c r="D464" t="str">
        <f>VLOOKUP(B464,Reference!$A$1:$B$125, 2)</f>
        <v>Gen X</v>
      </c>
      <c r="E464" t="s">
        <v>68</v>
      </c>
      <c r="F464" t="str">
        <f>IF(E464="High School", "No College", "College")</f>
        <v>College</v>
      </c>
      <c r="G464" t="s">
        <v>55</v>
      </c>
      <c r="H464">
        <v>60491</v>
      </c>
      <c r="I464">
        <v>60491</v>
      </c>
      <c r="J464" s="4" t="s">
        <v>61</v>
      </c>
      <c r="K464">
        <v>0</v>
      </c>
      <c r="L464">
        <v>1</v>
      </c>
      <c r="M464" t="str">
        <f>IF(OR(K464&gt;0, L464&gt;0), "Parent", "Not Parent")</f>
        <v>Parent</v>
      </c>
      <c r="N464" t="s">
        <v>360</v>
      </c>
      <c r="O464" s="8">
        <v>41916</v>
      </c>
      <c r="P464" s="9">
        <f>O464-N464</f>
        <v>393</v>
      </c>
      <c r="Q464">
        <v>81</v>
      </c>
      <c r="R464" s="9">
        <f>P464-Q464</f>
        <v>312</v>
      </c>
      <c r="S464" s="8">
        <f>O464-R464</f>
        <v>41604</v>
      </c>
      <c r="T464">
        <v>637</v>
      </c>
      <c r="U464">
        <v>47</v>
      </c>
      <c r="V464">
        <v>237</v>
      </c>
      <c r="W464">
        <v>12</v>
      </c>
      <c r="X464">
        <v>19</v>
      </c>
      <c r="Y464">
        <v>76</v>
      </c>
      <c r="Z464">
        <v>1028</v>
      </c>
      <c r="AA464">
        <f>Z464/P464</f>
        <v>2.6157760814249365</v>
      </c>
      <c r="AB464" s="14" t="s">
        <v>232</v>
      </c>
      <c r="AC464" s="13" t="s">
        <v>63</v>
      </c>
      <c r="AD464">
        <v>4</v>
      </c>
      <c r="AE464" t="str">
        <f>IF(AD464&gt;3, "Prefers Discount", "Discount Indifferent")</f>
        <v>Prefers Discount</v>
      </c>
      <c r="AF464">
        <v>7</v>
      </c>
      <c r="AG464">
        <v>6</v>
      </c>
      <c r="AH464">
        <v>11</v>
      </c>
      <c r="AI464" t="str">
        <f>INDEX($AF$1:$AH$1,MATCH(MAX(AF464:AH464),AF464:AH464,0))</f>
        <v>Catalog_Orders</v>
      </c>
      <c r="AJ464">
        <v>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f>SUM(AK464:AO464)</f>
        <v>0</v>
      </c>
      <c r="AQ464" t="s">
        <v>67</v>
      </c>
      <c r="AR464">
        <v>0</v>
      </c>
      <c r="AS464" t="str">
        <f>IF(OR(AK464&gt;0, AL464&gt;0, AM464&gt;0, AN464&gt;0, AO464&gt;0), "Converted", "Not Converted")</f>
        <v>Not Converted</v>
      </c>
      <c r="AT464">
        <v>0</v>
      </c>
      <c r="AU464">
        <v>3</v>
      </c>
      <c r="AV464">
        <v>11</v>
      </c>
      <c r="AW464">
        <f>IF(Z464&gt;607, 4, 0)</f>
        <v>4</v>
      </c>
      <c r="AX464">
        <f>IF(AA464&gt;0.1497, 3, 0)</f>
        <v>3</v>
      </c>
      <c r="AY464">
        <f>IF(P464&gt;4031, 2, 0)</f>
        <v>0</v>
      </c>
      <c r="AZ464">
        <f>IF(H464&gt;51934.91, 1, 0)</f>
        <v>1</v>
      </c>
      <c r="BA464">
        <f>SUM(AW464:AZ464)</f>
        <v>8</v>
      </c>
      <c r="BB464" t="str">
        <f>VLOOKUP(BA464,'Standard Deviations'!$L$1:$M$11,2,TRUE)</f>
        <v>Platinum</v>
      </c>
    </row>
    <row r="465" spans="1:54">
      <c r="A465">
        <v>3170</v>
      </c>
      <c r="B465">
        <v>1957</v>
      </c>
      <c r="C465">
        <f>2024-B465</f>
        <v>67</v>
      </c>
      <c r="D465" t="str">
        <f>VLOOKUP(B465,Reference!$A$1:$B$125, 2)</f>
        <v>Boomers</v>
      </c>
      <c r="E465" t="s">
        <v>64</v>
      </c>
      <c r="F465" t="str">
        <f>IF(E465="High School", "No College", "College")</f>
        <v>College</v>
      </c>
      <c r="G465" t="s">
        <v>65</v>
      </c>
      <c r="H465">
        <v>68148</v>
      </c>
      <c r="I465">
        <v>68148</v>
      </c>
      <c r="J465" s="4" t="s">
        <v>61</v>
      </c>
      <c r="K465">
        <v>0</v>
      </c>
      <c r="L465">
        <v>0</v>
      </c>
      <c r="M465" t="str">
        <f>IF(OR(K465&gt;0, L465&gt;0), "Parent", "Not Parent")</f>
        <v>Not Parent</v>
      </c>
      <c r="N465" t="s">
        <v>337</v>
      </c>
      <c r="O465" s="8">
        <v>41916</v>
      </c>
      <c r="P465" s="9">
        <f>O465-N465</f>
        <v>399</v>
      </c>
      <c r="Q465">
        <v>86</v>
      </c>
      <c r="R465" s="9">
        <f>P465-Q465</f>
        <v>313</v>
      </c>
      <c r="S465" s="8">
        <f>O465-R465</f>
        <v>41603</v>
      </c>
      <c r="T465">
        <v>389</v>
      </c>
      <c r="U465">
        <v>66</v>
      </c>
      <c r="V465">
        <v>408</v>
      </c>
      <c r="W465">
        <v>37</v>
      </c>
      <c r="X465">
        <v>57</v>
      </c>
      <c r="Y465">
        <v>85</v>
      </c>
      <c r="Z465">
        <v>1042</v>
      </c>
      <c r="AA465">
        <f>Z465/P465</f>
        <v>2.611528822055138</v>
      </c>
      <c r="AB465" s="14" t="s">
        <v>232</v>
      </c>
      <c r="AC465" s="13" t="s">
        <v>63</v>
      </c>
      <c r="AD465">
        <v>1</v>
      </c>
      <c r="AE465" t="str">
        <f>IF(AD465&gt;3, "Prefers Discount", "Discount Indifferent")</f>
        <v>Discount Indifferent</v>
      </c>
      <c r="AF465">
        <v>6</v>
      </c>
      <c r="AG465">
        <v>4</v>
      </c>
      <c r="AH465">
        <v>4</v>
      </c>
      <c r="AI465" t="str">
        <f>INDEX($AF$1:$AH$1,MATCH(MAX(AF465:AH465),AF465:AH465,0))</f>
        <v>Store_Orders</v>
      </c>
      <c r="AJ465">
        <v>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f>SUM(AK465:AO465)</f>
        <v>0</v>
      </c>
      <c r="AQ465" t="s">
        <v>67</v>
      </c>
      <c r="AR465">
        <v>0</v>
      </c>
      <c r="AS465" t="str">
        <f>IF(OR(AK465&gt;0, AL465&gt;0, AM465&gt;0, AN465&gt;0, AO465&gt;0), "Converted", "Not Converted")</f>
        <v>Not Converted</v>
      </c>
      <c r="AT465">
        <v>0</v>
      </c>
      <c r="AU465">
        <v>3</v>
      </c>
      <c r="AV465">
        <v>11</v>
      </c>
      <c r="AW465">
        <f>IF(Z465&gt;607, 4, 0)</f>
        <v>4</v>
      </c>
      <c r="AX465">
        <f>IF(AA465&gt;0.1497, 3, 0)</f>
        <v>3</v>
      </c>
      <c r="AY465">
        <f>IF(P465&gt;4031, 2, 0)</f>
        <v>0</v>
      </c>
      <c r="AZ465">
        <f>IF(H465&gt;51934.91, 1, 0)</f>
        <v>1</v>
      </c>
      <c r="BA465">
        <f>SUM(AW465:AZ465)</f>
        <v>8</v>
      </c>
      <c r="BB465" t="str">
        <f>VLOOKUP(BA465,'Standard Deviations'!$L$1:$M$11,2,TRUE)</f>
        <v>Platinum</v>
      </c>
    </row>
    <row r="466" spans="1:54">
      <c r="A466">
        <v>8690</v>
      </c>
      <c r="B466">
        <v>1962</v>
      </c>
      <c r="C466">
        <f>2024-B466</f>
        <v>62</v>
      </c>
      <c r="D466" t="str">
        <f>VLOOKUP(B466,Reference!$A$1:$B$125, 2)</f>
        <v>Boomers</v>
      </c>
      <c r="E466" t="s">
        <v>54</v>
      </c>
      <c r="F466" t="str">
        <f>IF(E466="High School", "No College", "College")</f>
        <v>College</v>
      </c>
      <c r="G466" t="s">
        <v>55</v>
      </c>
      <c r="H466">
        <v>86111</v>
      </c>
      <c r="I466">
        <v>86111</v>
      </c>
      <c r="J466" s="4" t="s">
        <v>56</v>
      </c>
      <c r="K466">
        <v>0</v>
      </c>
      <c r="L466">
        <v>0</v>
      </c>
      <c r="M466" t="str">
        <f>IF(OR(K466&gt;0, L466&gt;0), "Parent", "Not Parent")</f>
        <v>Not Parent</v>
      </c>
      <c r="N466" t="s">
        <v>361</v>
      </c>
      <c r="O466" s="8">
        <v>41916</v>
      </c>
      <c r="P466" s="9">
        <f>O466-N466</f>
        <v>533</v>
      </c>
      <c r="Q466">
        <v>73</v>
      </c>
      <c r="R466" s="9">
        <f>P466-Q466</f>
        <v>460</v>
      </c>
      <c r="S466" s="8">
        <f>O466-R466</f>
        <v>41456</v>
      </c>
      <c r="T466">
        <v>399</v>
      </c>
      <c r="U466">
        <v>28</v>
      </c>
      <c r="V466">
        <v>756</v>
      </c>
      <c r="W466">
        <v>36</v>
      </c>
      <c r="X466">
        <v>40</v>
      </c>
      <c r="Y466">
        <v>126</v>
      </c>
      <c r="Z466">
        <v>1385</v>
      </c>
      <c r="AA466">
        <f>Z466/P466</f>
        <v>2.5984990619136958</v>
      </c>
      <c r="AB466" s="14" t="s">
        <v>232</v>
      </c>
      <c r="AC466" s="13" t="s">
        <v>63</v>
      </c>
      <c r="AD466">
        <v>1</v>
      </c>
      <c r="AE466" t="str">
        <f>IF(AD466&gt;3, "Prefers Discount", "Discount Indifferent")</f>
        <v>Discount Indifferent</v>
      </c>
      <c r="AF466">
        <v>10</v>
      </c>
      <c r="AG466">
        <v>5</v>
      </c>
      <c r="AH466">
        <v>7</v>
      </c>
      <c r="AI466" t="str">
        <f>INDEX($AF$1:$AH$1,MATCH(MAX(AF466:AH466),AF466:AH466,0))</f>
        <v>Store_Orders</v>
      </c>
      <c r="AJ466">
        <v>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f>SUM(AK466:AO466)</f>
        <v>0</v>
      </c>
      <c r="AQ466" t="s">
        <v>67</v>
      </c>
      <c r="AR466">
        <v>0</v>
      </c>
      <c r="AS466" t="str">
        <f>IF(OR(AK466&gt;0, AL466&gt;0, AM466&gt;0, AN466&gt;0, AO466&gt;0), "Converted", "Not Converted")</f>
        <v>Not Converted</v>
      </c>
      <c r="AT466">
        <v>0</v>
      </c>
      <c r="AU466">
        <v>3</v>
      </c>
      <c r="AV466">
        <v>11</v>
      </c>
      <c r="AW466">
        <f>IF(Z466&gt;607, 4, 0)</f>
        <v>4</v>
      </c>
      <c r="AX466">
        <f>IF(AA466&gt;0.1497, 3, 0)</f>
        <v>3</v>
      </c>
      <c r="AY466">
        <f>IF(P466&gt;4031, 2, 0)</f>
        <v>0</v>
      </c>
      <c r="AZ466">
        <f>IF(H466&gt;51934.91, 1, 0)</f>
        <v>1</v>
      </c>
      <c r="BA466">
        <f>SUM(AW466:AZ466)</f>
        <v>8</v>
      </c>
      <c r="BB466" t="str">
        <f>VLOOKUP(BA466,'Standard Deviations'!$L$1:$M$11,2,TRUE)</f>
        <v>Platinum</v>
      </c>
    </row>
    <row r="467" spans="1:54">
      <c r="A467">
        <v>5153</v>
      </c>
      <c r="B467">
        <v>1967</v>
      </c>
      <c r="C467">
        <f>2024-B467</f>
        <v>57</v>
      </c>
      <c r="D467" t="str">
        <f>VLOOKUP(B467,Reference!$A$1:$B$125, 2)</f>
        <v>Gen X</v>
      </c>
      <c r="E467" t="s">
        <v>68</v>
      </c>
      <c r="F467" t="str">
        <f>IF(E467="High School", "No College", "College")</f>
        <v>College</v>
      </c>
      <c r="G467" t="s">
        <v>55</v>
      </c>
      <c r="H467">
        <v>77766</v>
      </c>
      <c r="I467">
        <v>77766</v>
      </c>
      <c r="J467" s="4" t="s">
        <v>56</v>
      </c>
      <c r="K467">
        <v>0</v>
      </c>
      <c r="L467">
        <v>1</v>
      </c>
      <c r="M467" t="str">
        <f>IF(OR(K467&gt;0, L467&gt;0), "Parent", "Not Parent")</f>
        <v>Parent</v>
      </c>
      <c r="N467" t="s">
        <v>308</v>
      </c>
      <c r="O467" s="8">
        <v>41916</v>
      </c>
      <c r="P467" s="9">
        <f>O467-N467</f>
        <v>589</v>
      </c>
      <c r="Q467">
        <v>97</v>
      </c>
      <c r="R467" s="9">
        <f>P467-Q467</f>
        <v>492</v>
      </c>
      <c r="S467" s="8">
        <f>O467-R467</f>
        <v>41424</v>
      </c>
      <c r="T467">
        <v>1004</v>
      </c>
      <c r="U467">
        <v>59</v>
      </c>
      <c r="V467">
        <v>265</v>
      </c>
      <c r="W467">
        <v>115</v>
      </c>
      <c r="X467">
        <v>59</v>
      </c>
      <c r="Y467">
        <v>27</v>
      </c>
      <c r="Z467">
        <v>1529</v>
      </c>
      <c r="AA467">
        <f>Z467/P467</f>
        <v>2.5959252971137521</v>
      </c>
      <c r="AB467" s="14" t="s">
        <v>232</v>
      </c>
      <c r="AC467" s="13" t="s">
        <v>63</v>
      </c>
      <c r="AD467">
        <v>2</v>
      </c>
      <c r="AE467" t="str">
        <f>IF(AD467&gt;3, "Prefers Discount", "Discount Indifferent")</f>
        <v>Discount Indifferent</v>
      </c>
      <c r="AF467">
        <v>11</v>
      </c>
      <c r="AG467">
        <v>11</v>
      </c>
      <c r="AH467">
        <v>10</v>
      </c>
      <c r="AI467" t="str">
        <f>INDEX($AF$1:$AH$1,MATCH(MAX(AF467:AH467),AF467:AH467,0))</f>
        <v>Store_Orders</v>
      </c>
      <c r="AJ467">
        <v>6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f>SUM(AK467:AO467)</f>
        <v>1</v>
      </c>
      <c r="AQ467" t="str">
        <f>INDEX($AK$1:$AO$1,MATCH(MAX(AK467:AO467),AK467:AO467,0))</f>
        <v>Converted_on_Camp3</v>
      </c>
      <c r="AR467">
        <v>1</v>
      </c>
      <c r="AS467" t="str">
        <f>IF(OR(AK467&gt;0, AL467&gt;0, AM467&gt;0, AN467&gt;0, AO467&gt;0), "Converted", "Not Converted")</f>
        <v>Converted</v>
      </c>
      <c r="AT467">
        <v>0</v>
      </c>
      <c r="AU467">
        <v>3</v>
      </c>
      <c r="AV467">
        <v>11</v>
      </c>
      <c r="AW467">
        <f>IF(Z467&gt;607, 4, 0)</f>
        <v>4</v>
      </c>
      <c r="AX467">
        <f>IF(AA467&gt;0.1497, 3, 0)</f>
        <v>3</v>
      </c>
      <c r="AY467">
        <f>IF(P467&gt;4031, 2, 0)</f>
        <v>0</v>
      </c>
      <c r="AZ467">
        <f>IF(H467&gt;51934.91, 1, 0)</f>
        <v>1</v>
      </c>
      <c r="BA467">
        <f>SUM(AW467:AZ467)</f>
        <v>8</v>
      </c>
      <c r="BB467" t="str">
        <f>VLOOKUP(BA467,'Standard Deviations'!$L$1:$M$11,2,TRUE)</f>
        <v>Platinum</v>
      </c>
    </row>
    <row r="468" spans="1:54">
      <c r="A468">
        <v>4127</v>
      </c>
      <c r="B468">
        <v>1967</v>
      </c>
      <c r="C468">
        <f>2024-B468</f>
        <v>57</v>
      </c>
      <c r="D468" t="str">
        <f>VLOOKUP(B468,Reference!$A$1:$B$125, 2)</f>
        <v>Gen X</v>
      </c>
      <c r="E468" t="s">
        <v>68</v>
      </c>
      <c r="F468" t="str">
        <f>IF(E468="High School", "No College", "College")</f>
        <v>College</v>
      </c>
      <c r="G468" t="s">
        <v>55</v>
      </c>
      <c r="H468">
        <v>77766</v>
      </c>
      <c r="I468">
        <v>77766</v>
      </c>
      <c r="J468" s="4" t="s">
        <v>56</v>
      </c>
      <c r="K468">
        <v>0</v>
      </c>
      <c r="L468">
        <v>1</v>
      </c>
      <c r="M468" t="str">
        <f>IF(OR(K468&gt;0, L468&gt;0), "Parent", "Not Parent")</f>
        <v>Parent</v>
      </c>
      <c r="N468" t="s">
        <v>308</v>
      </c>
      <c r="O468" s="8">
        <v>41916</v>
      </c>
      <c r="P468" s="9">
        <f>O468-N468</f>
        <v>589</v>
      </c>
      <c r="Q468">
        <v>97</v>
      </c>
      <c r="R468" s="9">
        <f>P468-Q468</f>
        <v>492</v>
      </c>
      <c r="S468" s="8">
        <f>O468-R468</f>
        <v>41424</v>
      </c>
      <c r="T468">
        <v>1004</v>
      </c>
      <c r="U468">
        <v>59</v>
      </c>
      <c r="V468">
        <v>265</v>
      </c>
      <c r="W468">
        <v>115</v>
      </c>
      <c r="X468">
        <v>59</v>
      </c>
      <c r="Y468">
        <v>27</v>
      </c>
      <c r="Z468">
        <v>1529</v>
      </c>
      <c r="AA468">
        <f>Z468/P468</f>
        <v>2.5959252971137521</v>
      </c>
      <c r="AB468" s="14" t="s">
        <v>232</v>
      </c>
      <c r="AC468" s="13" t="s">
        <v>63</v>
      </c>
      <c r="AD468">
        <v>2</v>
      </c>
      <c r="AE468" t="str">
        <f>IF(AD468&gt;3, "Prefers Discount", "Discount Indifferent")</f>
        <v>Discount Indifferent</v>
      </c>
      <c r="AF468">
        <v>11</v>
      </c>
      <c r="AG468">
        <v>11</v>
      </c>
      <c r="AH468">
        <v>10</v>
      </c>
      <c r="AI468" t="str">
        <f>INDEX($AF$1:$AH$1,MATCH(MAX(AF468:AH468),AF468:AH468,0))</f>
        <v>Store_Orders</v>
      </c>
      <c r="AJ468">
        <v>6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f>SUM(AK468:AO468)</f>
        <v>1</v>
      </c>
      <c r="AQ468" t="str">
        <f>INDEX($AK$1:$AO$1,MATCH(MAX(AK468:AO468),AK468:AO468,0))</f>
        <v>Converted_on_Camp3</v>
      </c>
      <c r="AR468">
        <v>1</v>
      </c>
      <c r="AS468" t="str">
        <f>IF(OR(AK468&gt;0, AL468&gt;0, AM468&gt;0, AN468&gt;0, AO468&gt;0), "Converted", "Not Converted")</f>
        <v>Converted</v>
      </c>
      <c r="AT468">
        <v>0</v>
      </c>
      <c r="AU468">
        <v>3</v>
      </c>
      <c r="AV468">
        <v>11</v>
      </c>
      <c r="AW468">
        <f>IF(Z468&gt;607, 4, 0)</f>
        <v>4</v>
      </c>
      <c r="AX468">
        <f>IF(AA468&gt;0.1497, 3, 0)</f>
        <v>3</v>
      </c>
      <c r="AY468">
        <f>IF(P468&gt;4031, 2, 0)</f>
        <v>0</v>
      </c>
      <c r="AZ468">
        <f>IF(H468&gt;51934.91, 1, 0)</f>
        <v>1</v>
      </c>
      <c r="BA468">
        <f>SUM(AW468:AZ468)</f>
        <v>8</v>
      </c>
      <c r="BB468" t="str">
        <f>VLOOKUP(BA468,'Standard Deviations'!$L$1:$M$11,2,TRUE)</f>
        <v>Platinum</v>
      </c>
    </row>
    <row r="469" spans="1:54">
      <c r="A469">
        <v>1584</v>
      </c>
      <c r="B469">
        <v>1977</v>
      </c>
      <c r="C469">
        <f>2024-B469</f>
        <v>47</v>
      </c>
      <c r="D469" t="str">
        <f>VLOOKUP(B469,Reference!$A$1:$B$125, 2)</f>
        <v>Gen X</v>
      </c>
      <c r="E469" t="s">
        <v>54</v>
      </c>
      <c r="F469" t="str">
        <f>IF(E469="High School", "No College", "College")</f>
        <v>College</v>
      </c>
      <c r="G469" t="s">
        <v>55</v>
      </c>
      <c r="H469">
        <v>41443</v>
      </c>
      <c r="I469">
        <v>41443</v>
      </c>
      <c r="J469" s="4" t="s">
        <v>175</v>
      </c>
      <c r="K469">
        <v>1</v>
      </c>
      <c r="L469">
        <v>0</v>
      </c>
      <c r="M469" t="str">
        <f>IF(OR(K469&gt;0, L469&gt;0), "Parent", "Not Parent")</f>
        <v>Parent</v>
      </c>
      <c r="N469" t="s">
        <v>362</v>
      </c>
      <c r="O469" s="8">
        <v>41916</v>
      </c>
      <c r="P469" s="9">
        <f>O469-N469</f>
        <v>186</v>
      </c>
      <c r="Q469">
        <v>79</v>
      </c>
      <c r="R469" s="9">
        <f>P469-Q469</f>
        <v>107</v>
      </c>
      <c r="S469" s="8">
        <f>O469-R469</f>
        <v>41809</v>
      </c>
      <c r="T469">
        <v>171</v>
      </c>
      <c r="U469">
        <v>7</v>
      </c>
      <c r="V469">
        <v>171</v>
      </c>
      <c r="W469">
        <v>25</v>
      </c>
      <c r="X469">
        <v>19</v>
      </c>
      <c r="Y469">
        <v>89</v>
      </c>
      <c r="Z469">
        <v>482</v>
      </c>
      <c r="AA469">
        <f>Z469/P469</f>
        <v>2.5913978494623655</v>
      </c>
      <c r="AB469" s="14" t="s">
        <v>232</v>
      </c>
      <c r="AC469" s="13" t="s">
        <v>63</v>
      </c>
      <c r="AD469">
        <v>6</v>
      </c>
      <c r="AE469" t="str">
        <f>IF(AD469&gt;3, "Prefers Discount", "Discount Indifferent")</f>
        <v>Prefers Discount</v>
      </c>
      <c r="AF469">
        <v>5</v>
      </c>
      <c r="AG469">
        <v>8</v>
      </c>
      <c r="AH469">
        <v>1</v>
      </c>
      <c r="AI469" t="str">
        <f>INDEX($AF$1:$AH$1,MATCH(MAX(AF469:AH469),AF469:AH469,0))</f>
        <v>Web_Orders</v>
      </c>
      <c r="AJ469">
        <v>8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f>SUM(AK469:AO469)</f>
        <v>0</v>
      </c>
      <c r="AQ469" t="s">
        <v>67</v>
      </c>
      <c r="AR469">
        <v>0</v>
      </c>
      <c r="AS469" t="str">
        <f>IF(OR(AK469&gt;0, AL469&gt;0, AM469&gt;0, AN469&gt;0, AO469&gt;0), "Converted", "Not Converted")</f>
        <v>Not Converted</v>
      </c>
      <c r="AT469">
        <v>0</v>
      </c>
      <c r="AU469">
        <v>3</v>
      </c>
      <c r="AV469">
        <v>11</v>
      </c>
      <c r="AW469">
        <f>IF(Z469&gt;607, 4, 0)</f>
        <v>0</v>
      </c>
      <c r="AX469">
        <f>IF(AA469&gt;0.1497, 3, 0)</f>
        <v>3</v>
      </c>
      <c r="AY469">
        <f>IF(P469&gt;4031, 2, 0)</f>
        <v>0</v>
      </c>
      <c r="AZ469">
        <f>IF(H469&gt;51934.91, 1, 0)</f>
        <v>0</v>
      </c>
      <c r="BA469">
        <f>SUM(AW469:AZ469)</f>
        <v>3</v>
      </c>
      <c r="BB469" t="str">
        <f>VLOOKUP(BA469,'Standard Deviations'!$L$1:$M$11,2,TRUE)</f>
        <v>Silver</v>
      </c>
    </row>
    <row r="470" spans="1:54">
      <c r="A470">
        <v>3968</v>
      </c>
      <c r="B470">
        <v>1970</v>
      </c>
      <c r="C470">
        <f>2024-B470</f>
        <v>54</v>
      </c>
      <c r="D470" t="str">
        <f>VLOOKUP(B470,Reference!$A$1:$B$125, 2)</f>
        <v>Gen X</v>
      </c>
      <c r="E470" t="s">
        <v>74</v>
      </c>
      <c r="F470" t="str">
        <f>IF(E470="High School", "No College", "College")</f>
        <v>College</v>
      </c>
      <c r="G470" t="s">
        <v>71</v>
      </c>
      <c r="H470">
        <v>65706</v>
      </c>
      <c r="I470">
        <v>65706</v>
      </c>
      <c r="J470" s="4" t="s">
        <v>61</v>
      </c>
      <c r="K470">
        <v>0</v>
      </c>
      <c r="L470">
        <v>0</v>
      </c>
      <c r="M470" t="str">
        <f>IF(OR(K470&gt;0, L470&gt;0), "Parent", "Not Parent")</f>
        <v>Not Parent</v>
      </c>
      <c r="N470" t="s">
        <v>363</v>
      </c>
      <c r="O470" s="8">
        <v>41916</v>
      </c>
      <c r="P470" s="9">
        <f>O470-N470</f>
        <v>463</v>
      </c>
      <c r="Q470">
        <v>77</v>
      </c>
      <c r="R470" s="9">
        <f>P470-Q470</f>
        <v>386</v>
      </c>
      <c r="S470" s="8">
        <f>O470-R470</f>
        <v>41530</v>
      </c>
      <c r="T470">
        <v>918</v>
      </c>
      <c r="U470">
        <v>10</v>
      </c>
      <c r="V470">
        <v>129</v>
      </c>
      <c r="W470">
        <v>13</v>
      </c>
      <c r="X470">
        <v>0</v>
      </c>
      <c r="Y470">
        <v>129</v>
      </c>
      <c r="Z470">
        <v>1199</v>
      </c>
      <c r="AA470">
        <f>Z470/P470</f>
        <v>2.5896328293736501</v>
      </c>
      <c r="AB470" s="14" t="s">
        <v>232</v>
      </c>
      <c r="AC470" s="13" t="s">
        <v>63</v>
      </c>
      <c r="AD470">
        <v>1</v>
      </c>
      <c r="AE470" t="str">
        <f>IF(AD470&gt;3, "Prefers Discount", "Discount Indifferent")</f>
        <v>Discount Indifferent</v>
      </c>
      <c r="AF470">
        <v>12</v>
      </c>
      <c r="AG470">
        <v>11</v>
      </c>
      <c r="AH470">
        <v>3</v>
      </c>
      <c r="AI470" t="str">
        <f>INDEX($AF$1:$AH$1,MATCH(MAX(AF470:AH470),AF470:AH470,0))</f>
        <v>Store_Orders</v>
      </c>
      <c r="AJ470">
        <v>7</v>
      </c>
      <c r="AK470">
        <v>0</v>
      </c>
      <c r="AL470">
        <v>1</v>
      </c>
      <c r="AM470">
        <v>0</v>
      </c>
      <c r="AN470">
        <v>1</v>
      </c>
      <c r="AO470">
        <v>1</v>
      </c>
      <c r="AP470">
        <f>SUM(AK470:AO470)</f>
        <v>3</v>
      </c>
      <c r="AQ470" t="str">
        <f>INDEX($AK$1:$AO$1,MATCH(MAX(AK470:AO470),AK470:AO470,0))</f>
        <v>Converted_on_Camp2</v>
      </c>
      <c r="AR470">
        <v>1</v>
      </c>
      <c r="AS470" t="str">
        <f>IF(OR(AK470&gt;0, AL470&gt;0, AM470&gt;0, AN470&gt;0, AO470&gt;0), "Converted", "Not Converted")</f>
        <v>Converted</v>
      </c>
      <c r="AT470">
        <v>0</v>
      </c>
      <c r="AU470">
        <v>3</v>
      </c>
      <c r="AV470">
        <v>11</v>
      </c>
      <c r="AW470">
        <f>IF(Z470&gt;607, 4, 0)</f>
        <v>4</v>
      </c>
      <c r="AX470">
        <f>IF(AA470&gt;0.1497, 3, 0)</f>
        <v>3</v>
      </c>
      <c r="AY470">
        <f>IF(P470&gt;4031, 2, 0)</f>
        <v>0</v>
      </c>
      <c r="AZ470">
        <f>IF(H470&gt;51934.91, 1, 0)</f>
        <v>1</v>
      </c>
      <c r="BA470">
        <f>SUM(AW470:AZ470)</f>
        <v>8</v>
      </c>
      <c r="BB470" t="str">
        <f>VLOOKUP(BA470,'Standard Deviations'!$L$1:$M$11,2,TRUE)</f>
        <v>Platinum</v>
      </c>
    </row>
    <row r="471" spans="1:54">
      <c r="A471">
        <v>9305</v>
      </c>
      <c r="B471">
        <v>1976</v>
      </c>
      <c r="C471">
        <f>2024-B471</f>
        <v>48</v>
      </c>
      <c r="D471" t="str">
        <f>VLOOKUP(B471,Reference!$A$1:$B$125, 2)</f>
        <v>Gen X</v>
      </c>
      <c r="E471" t="s">
        <v>74</v>
      </c>
      <c r="F471" t="str">
        <f>IF(E471="High School", "No College", "College")</f>
        <v>College</v>
      </c>
      <c r="G471" t="s">
        <v>60</v>
      </c>
      <c r="H471">
        <v>79689</v>
      </c>
      <c r="I471">
        <v>79689</v>
      </c>
      <c r="J471" s="4" t="s">
        <v>56</v>
      </c>
      <c r="K471">
        <v>0</v>
      </c>
      <c r="L471">
        <v>0</v>
      </c>
      <c r="M471" t="str">
        <f>IF(OR(K471&gt;0, L471&gt;0), "Parent", "Not Parent")</f>
        <v>Not Parent</v>
      </c>
      <c r="N471" t="s">
        <v>296</v>
      </c>
      <c r="O471" s="8">
        <v>41916</v>
      </c>
      <c r="P471" s="9">
        <f>O471-N471</f>
        <v>510</v>
      </c>
      <c r="Q471">
        <v>65</v>
      </c>
      <c r="R471" s="9">
        <f>P471-Q471</f>
        <v>445</v>
      </c>
      <c r="S471" s="8">
        <f>O471-R471</f>
        <v>41471</v>
      </c>
      <c r="T471">
        <v>311</v>
      </c>
      <c r="U471">
        <v>26</v>
      </c>
      <c r="V471">
        <v>640</v>
      </c>
      <c r="W471">
        <v>180</v>
      </c>
      <c r="X471">
        <v>37</v>
      </c>
      <c r="Y471">
        <v>121</v>
      </c>
      <c r="Z471">
        <v>1315</v>
      </c>
      <c r="AA471">
        <f>Z471/P471</f>
        <v>2.5784313725490198</v>
      </c>
      <c r="AB471" s="14" t="s">
        <v>232</v>
      </c>
      <c r="AC471" s="13" t="s">
        <v>63</v>
      </c>
      <c r="AD471">
        <v>1</v>
      </c>
      <c r="AE471" t="str">
        <f>IF(AD471&gt;3, "Prefers Discount", "Discount Indifferent")</f>
        <v>Discount Indifferent</v>
      </c>
      <c r="AF471">
        <v>13</v>
      </c>
      <c r="AG471">
        <v>4</v>
      </c>
      <c r="AH471">
        <v>9</v>
      </c>
      <c r="AI471" t="str">
        <f>INDEX($AF$1:$AH$1,MATCH(MAX(AF471:AH471),AF471:AH471,0))</f>
        <v>Store_Orders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f>SUM(AK471:AO471)</f>
        <v>0</v>
      </c>
      <c r="AQ471" t="s">
        <v>67</v>
      </c>
      <c r="AR471">
        <v>0</v>
      </c>
      <c r="AS471" t="str">
        <f>IF(OR(AK471&gt;0, AL471&gt;0, AM471&gt;0, AN471&gt;0, AO471&gt;0), "Converted", "Not Converted")</f>
        <v>Not Converted</v>
      </c>
      <c r="AT471">
        <v>0</v>
      </c>
      <c r="AU471">
        <v>3</v>
      </c>
      <c r="AV471">
        <v>11</v>
      </c>
      <c r="AW471">
        <f>IF(Z471&gt;607, 4, 0)</f>
        <v>4</v>
      </c>
      <c r="AX471">
        <f>IF(AA471&gt;0.1497, 3, 0)</f>
        <v>3</v>
      </c>
      <c r="AY471">
        <f>IF(P471&gt;4031, 2, 0)</f>
        <v>0</v>
      </c>
      <c r="AZ471">
        <f>IF(H471&gt;51934.91, 1, 0)</f>
        <v>1</v>
      </c>
      <c r="BA471">
        <f>SUM(AW471:AZ471)</f>
        <v>8</v>
      </c>
      <c r="BB471" t="str">
        <f>VLOOKUP(BA471,'Standard Deviations'!$L$1:$M$11,2,TRUE)</f>
        <v>Platinum</v>
      </c>
    </row>
    <row r="472" spans="1:54">
      <c r="A472">
        <v>1990</v>
      </c>
      <c r="B472">
        <v>1974</v>
      </c>
      <c r="C472">
        <f>2024-B472</f>
        <v>50</v>
      </c>
      <c r="D472" t="str">
        <f>VLOOKUP(B472,Reference!$A$1:$B$125, 2)</f>
        <v>Gen X</v>
      </c>
      <c r="E472" t="s">
        <v>68</v>
      </c>
      <c r="F472" t="str">
        <f>IF(E472="High School", "No College", "College")</f>
        <v>College</v>
      </c>
      <c r="G472" t="s">
        <v>60</v>
      </c>
      <c r="H472">
        <v>63159</v>
      </c>
      <c r="I472">
        <v>63159</v>
      </c>
      <c r="J472" s="4" t="s">
        <v>61</v>
      </c>
      <c r="K472">
        <v>0</v>
      </c>
      <c r="L472">
        <v>0</v>
      </c>
      <c r="M472" t="str">
        <f>IF(OR(K472&gt;0, L472&gt;0), "Parent", "Not Parent")</f>
        <v>Not Parent</v>
      </c>
      <c r="N472" t="s">
        <v>364</v>
      </c>
      <c r="O472" s="8">
        <v>41916</v>
      </c>
      <c r="P472" s="9">
        <f>O472-N472</f>
        <v>698</v>
      </c>
      <c r="Q472">
        <v>74</v>
      </c>
      <c r="R472" s="9">
        <f>P472-Q472</f>
        <v>624</v>
      </c>
      <c r="S472" s="8">
        <f>O472-R472</f>
        <v>41292</v>
      </c>
      <c r="T472">
        <v>965</v>
      </c>
      <c r="U472">
        <v>34</v>
      </c>
      <c r="V472">
        <v>586</v>
      </c>
      <c r="W472">
        <v>89</v>
      </c>
      <c r="X472">
        <v>86</v>
      </c>
      <c r="Y472">
        <v>37</v>
      </c>
      <c r="Z472">
        <v>1797</v>
      </c>
      <c r="AA472">
        <f>Z472/P472</f>
        <v>2.5744985673352434</v>
      </c>
      <c r="AB472" s="14" t="s">
        <v>232</v>
      </c>
      <c r="AC472" s="13" t="s">
        <v>63</v>
      </c>
      <c r="AD472">
        <v>1</v>
      </c>
      <c r="AE472" t="str">
        <f>IF(AD472&gt;3, "Prefers Discount", "Discount Indifferent")</f>
        <v>Discount Indifferent</v>
      </c>
      <c r="AF472">
        <v>8</v>
      </c>
      <c r="AG472">
        <v>3</v>
      </c>
      <c r="AH472">
        <v>5</v>
      </c>
      <c r="AI472" t="str">
        <f>INDEX($AF$1:$AH$1,MATCH(MAX(AF472:AH472),AF472:AH472,0))</f>
        <v>Store_Orders</v>
      </c>
      <c r="AJ472">
        <v>3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f>SUM(AK472:AO472)</f>
        <v>1</v>
      </c>
      <c r="AQ472" t="str">
        <f>INDEX($AK$1:$AO$1,MATCH(MAX(AK472:AO472),AK472:AO472,0))</f>
        <v>Converted_on_Camp3</v>
      </c>
      <c r="AR472">
        <v>1</v>
      </c>
      <c r="AS472" t="str">
        <f>IF(OR(AK472&gt;0, AL472&gt;0, AM472&gt;0, AN472&gt;0, AO472&gt;0), "Converted", "Not Converted")</f>
        <v>Converted</v>
      </c>
      <c r="AT472">
        <v>0</v>
      </c>
      <c r="AU472">
        <v>3</v>
      </c>
      <c r="AV472">
        <v>11</v>
      </c>
      <c r="AW472">
        <f>IF(Z472&gt;607, 4, 0)</f>
        <v>4</v>
      </c>
      <c r="AX472">
        <f>IF(AA472&gt;0.1497, 3, 0)</f>
        <v>3</v>
      </c>
      <c r="AY472">
        <f>IF(P472&gt;4031, 2, 0)</f>
        <v>0</v>
      </c>
      <c r="AZ472">
        <f>IF(H472&gt;51934.91, 1, 0)</f>
        <v>1</v>
      </c>
      <c r="BA472">
        <f>SUM(AW472:AZ472)</f>
        <v>8</v>
      </c>
      <c r="BB472" t="str">
        <f>VLOOKUP(BA472,'Standard Deviations'!$L$1:$M$11,2,TRUE)</f>
        <v>Platinum</v>
      </c>
    </row>
    <row r="473" spans="1:54" hidden="1">
      <c r="A473">
        <v>6543</v>
      </c>
      <c r="B473">
        <v>1945</v>
      </c>
      <c r="C473">
        <f>2024-B473</f>
        <v>79</v>
      </c>
      <c r="D473" t="str">
        <f>VLOOKUP(B473,Reference!$A$1:$B$125, 2)</f>
        <v>Silent</v>
      </c>
      <c r="E473" t="s">
        <v>64</v>
      </c>
      <c r="F473" t="str">
        <f>IF(E473="High School", "No College", "College")</f>
        <v>College</v>
      </c>
      <c r="G473" t="s">
        <v>65</v>
      </c>
      <c r="H473">
        <v>62847</v>
      </c>
      <c r="I473">
        <v>62847</v>
      </c>
      <c r="J473" s="4" t="s">
        <v>61</v>
      </c>
      <c r="K473">
        <v>0</v>
      </c>
      <c r="L473">
        <v>0</v>
      </c>
      <c r="M473" t="str">
        <f>IF(OR(K473&gt;0, L473&gt;0), "Parent", "Not Parent")</f>
        <v>Not Parent</v>
      </c>
      <c r="N473" t="s">
        <v>365</v>
      </c>
      <c r="O473" s="8">
        <v>41916</v>
      </c>
      <c r="P473" s="9">
        <f>O473-N473</f>
        <v>627</v>
      </c>
      <c r="Q473">
        <v>45</v>
      </c>
      <c r="R473" s="9">
        <f>P473-Q473</f>
        <v>582</v>
      </c>
      <c r="S473" s="8">
        <f>O473-R473</f>
        <v>41334</v>
      </c>
      <c r="T473">
        <v>521</v>
      </c>
      <c r="U473">
        <v>168</v>
      </c>
      <c r="V473">
        <v>706</v>
      </c>
      <c r="W473">
        <v>80</v>
      </c>
      <c r="X473">
        <v>76</v>
      </c>
      <c r="Y473">
        <v>61</v>
      </c>
      <c r="Z473">
        <v>1612</v>
      </c>
      <c r="AA473">
        <f>Z473/P473</f>
        <v>2.5709728867623602</v>
      </c>
      <c r="AB473" s="11" t="s">
        <v>232</v>
      </c>
      <c r="AC473" t="s">
        <v>59</v>
      </c>
      <c r="AD473">
        <v>1</v>
      </c>
      <c r="AE473" t="str">
        <f>IF(AD473&gt;3, "Prefers Discount", "Discount Indifferent")</f>
        <v>Discount Indifferent</v>
      </c>
      <c r="AF473">
        <v>4</v>
      </c>
      <c r="AG473">
        <v>3</v>
      </c>
      <c r="AH473">
        <v>6</v>
      </c>
      <c r="AI473" t="str">
        <f>INDEX($AF$1:$AH$1,MATCH(MAX(AF473:AH473),AF473:AH473,0))</f>
        <v>Catalog_Orders</v>
      </c>
      <c r="AJ473">
        <v>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f>SUM(AK473:AO473)</f>
        <v>0</v>
      </c>
      <c r="AQ473" t="s">
        <v>67</v>
      </c>
      <c r="AR473">
        <v>0</v>
      </c>
      <c r="AS473" t="str">
        <f>IF(OR(AK473&gt;0, AL473&gt;0, AM473&gt;0, AN473&gt;0, AO473&gt;0), "Converted", "Not Converted")</f>
        <v>Not Converted</v>
      </c>
      <c r="AT473">
        <v>0</v>
      </c>
      <c r="AU473">
        <v>3</v>
      </c>
      <c r="AV473">
        <v>11</v>
      </c>
      <c r="AW473">
        <f>IF(Z473&gt;607, 4, 0)</f>
        <v>4</v>
      </c>
      <c r="AX473">
        <f>IF(AA473&gt;0.1497, 3, 0)</f>
        <v>3</v>
      </c>
      <c r="AY473">
        <f>IF(P473&gt;4031, 2, 0)</f>
        <v>0</v>
      </c>
      <c r="AZ473">
        <f>IF(H473&gt;51934.91, 1, 0)</f>
        <v>1</v>
      </c>
      <c r="BA473">
        <f>SUM(AW473:AZ473)</f>
        <v>8</v>
      </c>
      <c r="BB473" t="str">
        <f>VLOOKUP(BA473,'Standard Deviations'!$L$1:$M$11,2,TRUE)</f>
        <v>Platinum</v>
      </c>
    </row>
    <row r="474" spans="1:54">
      <c r="A474">
        <v>9697</v>
      </c>
      <c r="B474">
        <v>1951</v>
      </c>
      <c r="C474">
        <f>2024-B474</f>
        <v>73</v>
      </c>
      <c r="D474" t="str">
        <f>VLOOKUP(B474,Reference!$A$1:$B$125, 2)</f>
        <v>Boomers</v>
      </c>
      <c r="E474" t="s">
        <v>54</v>
      </c>
      <c r="F474" t="str">
        <f>IF(E474="High School", "No College", "College")</f>
        <v>College</v>
      </c>
      <c r="G474" t="s">
        <v>55</v>
      </c>
      <c r="H474">
        <v>53790</v>
      </c>
      <c r="I474">
        <v>53790</v>
      </c>
      <c r="J474" s="4" t="s">
        <v>61</v>
      </c>
      <c r="K474">
        <v>0</v>
      </c>
      <c r="L474">
        <v>2</v>
      </c>
      <c r="M474" t="str">
        <f>IF(OR(K474&gt;0, L474&gt;0), "Parent", "Not Parent")</f>
        <v>Parent</v>
      </c>
      <c r="N474" t="s">
        <v>366</v>
      </c>
      <c r="O474" s="8">
        <v>41916</v>
      </c>
      <c r="P474" s="9">
        <f>O474-N474</f>
        <v>212</v>
      </c>
      <c r="Q474">
        <v>86</v>
      </c>
      <c r="R474" s="9">
        <f>P474-Q474</f>
        <v>126</v>
      </c>
      <c r="S474" s="8">
        <f>O474-R474</f>
        <v>41790</v>
      </c>
      <c r="T474">
        <v>335</v>
      </c>
      <c r="U474">
        <v>42</v>
      </c>
      <c r="V474">
        <v>127</v>
      </c>
      <c r="W474">
        <v>28</v>
      </c>
      <c r="X474">
        <v>5</v>
      </c>
      <c r="Y474">
        <v>5</v>
      </c>
      <c r="Z474">
        <v>542</v>
      </c>
      <c r="AA474">
        <f>Z474/P474</f>
        <v>2.5566037735849059</v>
      </c>
      <c r="AB474" s="14" t="s">
        <v>232</v>
      </c>
      <c r="AC474" s="13" t="s">
        <v>63</v>
      </c>
      <c r="AD474">
        <v>3</v>
      </c>
      <c r="AE474" t="str">
        <f>IF(AD474&gt;3, "Prefers Discount", "Discount Indifferent")</f>
        <v>Discount Indifferent</v>
      </c>
      <c r="AF474">
        <v>8</v>
      </c>
      <c r="AG474">
        <v>7</v>
      </c>
      <c r="AH474">
        <v>2</v>
      </c>
      <c r="AI474" t="str">
        <f>INDEX($AF$1:$AH$1,MATCH(MAX(AF474:AH474),AF474:AH474,0))</f>
        <v>Store_Orders</v>
      </c>
      <c r="AJ474">
        <v>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f>SUM(AK474:AO474)</f>
        <v>0</v>
      </c>
      <c r="AQ474" t="s">
        <v>67</v>
      </c>
      <c r="AR474">
        <v>0</v>
      </c>
      <c r="AS474" t="str">
        <f>IF(OR(AK474&gt;0, AL474&gt;0, AM474&gt;0, AN474&gt;0, AO474&gt;0), "Converted", "Not Converted")</f>
        <v>Not Converted</v>
      </c>
      <c r="AT474">
        <v>0</v>
      </c>
      <c r="AU474">
        <v>3</v>
      </c>
      <c r="AV474">
        <v>11</v>
      </c>
      <c r="AW474">
        <f>IF(Z474&gt;607, 4, 0)</f>
        <v>0</v>
      </c>
      <c r="AX474">
        <f>IF(AA474&gt;0.1497, 3, 0)</f>
        <v>3</v>
      </c>
      <c r="AY474">
        <f>IF(P474&gt;4031, 2, 0)</f>
        <v>0</v>
      </c>
      <c r="AZ474">
        <f>IF(H474&gt;51934.91, 1, 0)</f>
        <v>1</v>
      </c>
      <c r="BA474">
        <f>SUM(AW474:AZ474)</f>
        <v>4</v>
      </c>
      <c r="BB474" t="str">
        <f>VLOOKUP(BA474,'Standard Deviations'!$L$1:$M$11,2,TRUE)</f>
        <v>Silver</v>
      </c>
    </row>
    <row r="475" spans="1:54" hidden="1">
      <c r="A475">
        <v>9699</v>
      </c>
      <c r="B475">
        <v>1966</v>
      </c>
      <c r="C475">
        <f>2024-B475</f>
        <v>58</v>
      </c>
      <c r="D475" t="str">
        <f>VLOOKUP(B475,Reference!$A$1:$B$125, 2)</f>
        <v>Gen X</v>
      </c>
      <c r="E475" t="s">
        <v>54</v>
      </c>
      <c r="F475" t="str">
        <f>IF(E475="High School", "No College", "College")</f>
        <v>College</v>
      </c>
      <c r="G475" t="s">
        <v>71</v>
      </c>
      <c r="H475">
        <v>67272</v>
      </c>
      <c r="I475">
        <v>67272</v>
      </c>
      <c r="J475" s="4" t="s">
        <v>61</v>
      </c>
      <c r="K475">
        <v>0</v>
      </c>
      <c r="L475">
        <v>1</v>
      </c>
      <c r="M475" t="str">
        <f>IF(OR(K475&gt;0, L475&gt;0), "Parent", "Not Parent")</f>
        <v>Parent</v>
      </c>
      <c r="N475" t="s">
        <v>367</v>
      </c>
      <c r="O475" s="8">
        <v>41916</v>
      </c>
      <c r="P475" s="9">
        <f>O475-N475</f>
        <v>287</v>
      </c>
      <c r="Q475">
        <v>12</v>
      </c>
      <c r="R475" s="9">
        <f>P475-Q475</f>
        <v>275</v>
      </c>
      <c r="S475" s="8">
        <f>O475-R475</f>
        <v>41641</v>
      </c>
      <c r="T475">
        <v>357</v>
      </c>
      <c r="U475">
        <v>35</v>
      </c>
      <c r="V475">
        <v>271</v>
      </c>
      <c r="W475">
        <v>28</v>
      </c>
      <c r="X475">
        <v>28</v>
      </c>
      <c r="Y475">
        <v>14</v>
      </c>
      <c r="Z475">
        <v>733</v>
      </c>
      <c r="AA475">
        <f>Z475/P475</f>
        <v>2.5540069686411151</v>
      </c>
      <c r="AB475" s="11" t="s">
        <v>232</v>
      </c>
      <c r="AC475" t="s">
        <v>59</v>
      </c>
      <c r="AD475">
        <v>3</v>
      </c>
      <c r="AE475" t="str">
        <f>IF(AD475&gt;3, "Prefers Discount", "Discount Indifferent")</f>
        <v>Discount Indifferent</v>
      </c>
      <c r="AF475">
        <v>12</v>
      </c>
      <c r="AG475">
        <v>6</v>
      </c>
      <c r="AH475">
        <v>2</v>
      </c>
      <c r="AI475" t="str">
        <f>INDEX($AF$1:$AH$1,MATCH(MAX(AF475:AH475),AF475:AH475,0))</f>
        <v>Store_Orders</v>
      </c>
      <c r="AJ475">
        <v>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f>SUM(AK475:AO475)</f>
        <v>0</v>
      </c>
      <c r="AQ475" t="s">
        <v>67</v>
      </c>
      <c r="AR475">
        <v>0</v>
      </c>
      <c r="AS475" t="str">
        <f>IF(OR(AK475&gt;0, AL475&gt;0, AM475&gt;0, AN475&gt;0, AO475&gt;0), "Converted", "Not Converted")</f>
        <v>Not Converted</v>
      </c>
      <c r="AT475">
        <v>0</v>
      </c>
      <c r="AU475">
        <v>3</v>
      </c>
      <c r="AV475">
        <v>11</v>
      </c>
      <c r="AW475">
        <f>IF(Z475&gt;607, 4, 0)</f>
        <v>4</v>
      </c>
      <c r="AX475">
        <f>IF(AA475&gt;0.1497, 3, 0)</f>
        <v>3</v>
      </c>
      <c r="AY475">
        <f>IF(P475&gt;4031, 2, 0)</f>
        <v>0</v>
      </c>
      <c r="AZ475">
        <f>IF(H475&gt;51934.91, 1, 0)</f>
        <v>1</v>
      </c>
      <c r="BA475">
        <f>SUM(AW475:AZ475)</f>
        <v>8</v>
      </c>
      <c r="BB475" t="str">
        <f>VLOOKUP(BA475,'Standard Deviations'!$L$1:$M$11,2,TRUE)</f>
        <v>Platinum</v>
      </c>
    </row>
    <row r="476" spans="1:54" hidden="1">
      <c r="A476">
        <v>9797</v>
      </c>
      <c r="B476">
        <v>1956</v>
      </c>
      <c r="C476">
        <f>2024-B476</f>
        <v>68</v>
      </c>
      <c r="D476" t="str">
        <f>VLOOKUP(B476,Reference!$A$1:$B$125, 2)</f>
        <v>Boomers</v>
      </c>
      <c r="E476" t="s">
        <v>54</v>
      </c>
      <c r="F476" t="str">
        <f>IF(E476="High School", "No College", "College")</f>
        <v>College</v>
      </c>
      <c r="G476" t="s">
        <v>55</v>
      </c>
      <c r="H476">
        <v>58116</v>
      </c>
      <c r="I476">
        <v>58116</v>
      </c>
      <c r="J476" s="4" t="s">
        <v>61</v>
      </c>
      <c r="K476">
        <v>0</v>
      </c>
      <c r="L476">
        <v>1</v>
      </c>
      <c r="M476" t="str">
        <f>IF(OR(K476&gt;0, L476&gt;0), "Parent", "Not Parent")</f>
        <v>Parent</v>
      </c>
      <c r="N476" t="s">
        <v>368</v>
      </c>
      <c r="O476" s="8">
        <v>41916</v>
      </c>
      <c r="P476" s="9">
        <f>O476-N476</f>
        <v>174</v>
      </c>
      <c r="Q476">
        <v>38</v>
      </c>
      <c r="R476" s="9">
        <f>P476-Q476</f>
        <v>136</v>
      </c>
      <c r="S476" s="8">
        <f>O476-R476</f>
        <v>41780</v>
      </c>
      <c r="T476">
        <v>228</v>
      </c>
      <c r="U476">
        <v>19</v>
      </c>
      <c r="V476">
        <v>130</v>
      </c>
      <c r="W476">
        <v>4</v>
      </c>
      <c r="X476">
        <v>11</v>
      </c>
      <c r="Y476">
        <v>51</v>
      </c>
      <c r="Z476">
        <v>443</v>
      </c>
      <c r="AA476">
        <f>Z476/P476</f>
        <v>2.5459770114942528</v>
      </c>
      <c r="AB476" s="11" t="s">
        <v>232</v>
      </c>
      <c r="AC476" t="s">
        <v>59</v>
      </c>
      <c r="AD476">
        <v>2</v>
      </c>
      <c r="AE476" t="str">
        <f>IF(AD476&gt;3, "Prefers Discount", "Discount Indifferent")</f>
        <v>Discount Indifferent</v>
      </c>
      <c r="AF476">
        <v>8</v>
      </c>
      <c r="AG476">
        <v>3</v>
      </c>
      <c r="AH476">
        <v>3</v>
      </c>
      <c r="AI476" t="str">
        <f>INDEX($AF$1:$AH$1,MATCH(MAX(AF476:AH476),AF476:AH476,0))</f>
        <v>Store_Orders</v>
      </c>
      <c r="AJ476">
        <v>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f>SUM(AK476:AO476)</f>
        <v>0</v>
      </c>
      <c r="AQ476" t="s">
        <v>67</v>
      </c>
      <c r="AR476">
        <v>0</v>
      </c>
      <c r="AS476" t="str">
        <f>IF(OR(AK476&gt;0, AL476&gt;0, AM476&gt;0, AN476&gt;0, AO476&gt;0), "Converted", "Not Converted")</f>
        <v>Not Converted</v>
      </c>
      <c r="AT476">
        <v>0</v>
      </c>
      <c r="AU476">
        <v>3</v>
      </c>
      <c r="AV476">
        <v>11</v>
      </c>
      <c r="AW476">
        <f>IF(Z476&gt;607, 4, 0)</f>
        <v>0</v>
      </c>
      <c r="AX476">
        <f>IF(AA476&gt;0.1497, 3, 0)</f>
        <v>3</v>
      </c>
      <c r="AY476">
        <f>IF(P476&gt;4031, 2, 0)</f>
        <v>0</v>
      </c>
      <c r="AZ476">
        <f>IF(H476&gt;51934.91, 1, 0)</f>
        <v>1</v>
      </c>
      <c r="BA476">
        <f>SUM(AW476:AZ476)</f>
        <v>4</v>
      </c>
      <c r="BB476" t="str">
        <f>VLOOKUP(BA476,'Standard Deviations'!$L$1:$M$11,2,TRUE)</f>
        <v>Silver</v>
      </c>
    </row>
    <row r="477" spans="1:54">
      <c r="A477">
        <v>3074</v>
      </c>
      <c r="B477">
        <v>1984</v>
      </c>
      <c r="C477">
        <f>2024-B477</f>
        <v>40</v>
      </c>
      <c r="D477" t="str">
        <f>VLOOKUP(B477,Reference!$A$1:$B$125, 2)</f>
        <v>Millennials</v>
      </c>
      <c r="E477" t="s">
        <v>68</v>
      </c>
      <c r="F477" t="str">
        <f>IF(E477="High School", "No College", "College")</f>
        <v>College</v>
      </c>
      <c r="G477" t="s">
        <v>55</v>
      </c>
      <c r="H477">
        <v>70643</v>
      </c>
      <c r="I477">
        <v>70643</v>
      </c>
      <c r="J477" s="4" t="s">
        <v>61</v>
      </c>
      <c r="K477">
        <v>0</v>
      </c>
      <c r="L477">
        <v>0</v>
      </c>
      <c r="M477" t="str">
        <f>IF(OR(K477&gt;0, L477&gt;0), "Parent", "Not Parent")</f>
        <v>Not Parent</v>
      </c>
      <c r="N477" t="s">
        <v>369</v>
      </c>
      <c r="O477" s="8">
        <v>41916</v>
      </c>
      <c r="P477" s="9">
        <f>O477-N477</f>
        <v>719</v>
      </c>
      <c r="Q477">
        <v>66</v>
      </c>
      <c r="R477" s="9">
        <f>P477-Q477</f>
        <v>653</v>
      </c>
      <c r="S477" s="8">
        <f>O477-R477</f>
        <v>41263</v>
      </c>
      <c r="T477">
        <v>1218</v>
      </c>
      <c r="U477">
        <v>107</v>
      </c>
      <c r="V477">
        <v>304</v>
      </c>
      <c r="W477">
        <v>23</v>
      </c>
      <c r="X477">
        <v>143</v>
      </c>
      <c r="Y477">
        <v>33</v>
      </c>
      <c r="Z477">
        <v>1828</v>
      </c>
      <c r="AA477">
        <f>Z477/P477</f>
        <v>2.5424200278164117</v>
      </c>
      <c r="AB477" s="14" t="s">
        <v>232</v>
      </c>
      <c r="AC477" s="13" t="s">
        <v>63</v>
      </c>
      <c r="AD477">
        <v>1</v>
      </c>
      <c r="AE477" t="str">
        <f>IF(AD477&gt;3, "Prefers Discount", "Discount Indifferent")</f>
        <v>Discount Indifferent</v>
      </c>
      <c r="AF477">
        <v>4</v>
      </c>
      <c r="AG477">
        <v>5</v>
      </c>
      <c r="AH477">
        <v>8</v>
      </c>
      <c r="AI477" t="str">
        <f>INDEX($AF$1:$AH$1,MATCH(MAX(AF477:AH477),AF477:AH477,0))</f>
        <v>Catalog_Orders</v>
      </c>
      <c r="AJ477">
        <v>6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f>SUM(AK477:AO477)</f>
        <v>0</v>
      </c>
      <c r="AQ477" t="s">
        <v>67</v>
      </c>
      <c r="AR477">
        <v>1</v>
      </c>
      <c r="AS477" t="str">
        <f>IF(OR(AK477&gt;0, AL477&gt;0, AM477&gt;0, AN477&gt;0, AO477&gt;0), "Converted", "Not Converted")</f>
        <v>Not Converted</v>
      </c>
      <c r="AT477">
        <v>0</v>
      </c>
      <c r="AU477">
        <v>3</v>
      </c>
      <c r="AV477">
        <v>11</v>
      </c>
      <c r="AW477">
        <f>IF(Z477&gt;607, 4, 0)</f>
        <v>4</v>
      </c>
      <c r="AX477">
        <f>IF(AA477&gt;0.1497, 3, 0)</f>
        <v>3</v>
      </c>
      <c r="AY477">
        <f>IF(P477&gt;4031, 2, 0)</f>
        <v>0</v>
      </c>
      <c r="AZ477">
        <f>IF(H477&gt;51934.91, 1, 0)</f>
        <v>1</v>
      </c>
      <c r="BA477">
        <f>SUM(AW477:AZ477)</f>
        <v>8</v>
      </c>
      <c r="BB477" t="str">
        <f>VLOOKUP(BA477,'Standard Deviations'!$L$1:$M$11,2,TRUE)</f>
        <v>Platinum</v>
      </c>
    </row>
    <row r="478" spans="1:54">
      <c r="A478">
        <v>5602</v>
      </c>
      <c r="B478">
        <v>1989</v>
      </c>
      <c r="C478">
        <f>2024-B478</f>
        <v>35</v>
      </c>
      <c r="D478" t="str">
        <f>VLOOKUP(B478,Reference!$A$1:$B$125, 2)</f>
        <v>Millennials</v>
      </c>
      <c r="E478" t="s">
        <v>68</v>
      </c>
      <c r="F478" t="str">
        <f>IF(E478="High School", "No College", "College")</f>
        <v>College</v>
      </c>
      <c r="G478" t="s">
        <v>65</v>
      </c>
      <c r="H478">
        <v>66973</v>
      </c>
      <c r="I478">
        <v>66973</v>
      </c>
      <c r="J478" s="4" t="s">
        <v>61</v>
      </c>
      <c r="K478">
        <v>0</v>
      </c>
      <c r="L478">
        <v>0</v>
      </c>
      <c r="M478" t="str">
        <f>IF(OR(K478&gt;0, L478&gt;0), "Parent", "Not Parent")</f>
        <v>Not Parent</v>
      </c>
      <c r="N478" t="s">
        <v>352</v>
      </c>
      <c r="O478" s="8">
        <v>41916</v>
      </c>
      <c r="P478" s="9">
        <f>O478-N478</f>
        <v>505</v>
      </c>
      <c r="Q478">
        <v>98</v>
      </c>
      <c r="R478" s="9">
        <f>P478-Q478</f>
        <v>407</v>
      </c>
      <c r="S478" s="8">
        <f>O478-R478</f>
        <v>41509</v>
      </c>
      <c r="T478">
        <v>466</v>
      </c>
      <c r="U478">
        <v>22</v>
      </c>
      <c r="V478">
        <v>432</v>
      </c>
      <c r="W478">
        <v>147</v>
      </c>
      <c r="X478">
        <v>113</v>
      </c>
      <c r="Y478">
        <v>102</v>
      </c>
      <c r="Z478">
        <v>1282</v>
      </c>
      <c r="AA478">
        <f>Z478/P478</f>
        <v>2.5386138613861386</v>
      </c>
      <c r="AB478" s="14" t="s">
        <v>232</v>
      </c>
      <c r="AC478" s="13" t="s">
        <v>63</v>
      </c>
      <c r="AD478">
        <v>1</v>
      </c>
      <c r="AE478" t="str">
        <f>IF(AD478&gt;3, "Prefers Discount", "Discount Indifferent")</f>
        <v>Discount Indifferent</v>
      </c>
      <c r="AF478">
        <v>12</v>
      </c>
      <c r="AG478">
        <v>8</v>
      </c>
      <c r="AH478">
        <v>7</v>
      </c>
      <c r="AI478" t="str">
        <f>INDEX($AF$1:$AH$1,MATCH(MAX(AF478:AH478),AF478:AH478,0))</f>
        <v>Store_Orders</v>
      </c>
      <c r="AJ478">
        <v>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f>SUM(AK478:AO478)</f>
        <v>0</v>
      </c>
      <c r="AQ478" t="s">
        <v>67</v>
      </c>
      <c r="AR478">
        <v>0</v>
      </c>
      <c r="AS478" t="str">
        <f>IF(OR(AK478&gt;0, AL478&gt;0, AM478&gt;0, AN478&gt;0, AO478&gt;0), "Converted", "Not Converted")</f>
        <v>Not Converted</v>
      </c>
      <c r="AT478">
        <v>0</v>
      </c>
      <c r="AU478">
        <v>3</v>
      </c>
      <c r="AV478">
        <v>11</v>
      </c>
      <c r="AW478">
        <f>IF(Z478&gt;607, 4, 0)</f>
        <v>4</v>
      </c>
      <c r="AX478">
        <f>IF(AA478&gt;0.1497, 3, 0)</f>
        <v>3</v>
      </c>
      <c r="AY478">
        <f>IF(P478&gt;4031, 2, 0)</f>
        <v>0</v>
      </c>
      <c r="AZ478">
        <f>IF(H478&gt;51934.91, 1, 0)</f>
        <v>1</v>
      </c>
      <c r="BA478">
        <f>SUM(AW478:AZ478)</f>
        <v>8</v>
      </c>
      <c r="BB478" t="str">
        <f>VLOOKUP(BA478,'Standard Deviations'!$L$1:$M$11,2,TRUE)</f>
        <v>Platinum</v>
      </c>
    </row>
    <row r="479" spans="1:54" hidden="1">
      <c r="A479">
        <v>10092</v>
      </c>
      <c r="B479">
        <v>1954</v>
      </c>
      <c r="C479">
        <f>2024-B479</f>
        <v>70</v>
      </c>
      <c r="D479" t="str">
        <f>VLOOKUP(B479,Reference!$A$1:$B$125, 2)</f>
        <v>Boomers</v>
      </c>
      <c r="E479" t="s">
        <v>54</v>
      </c>
      <c r="F479" t="str">
        <f>IF(E479="High School", "No College", "College")</f>
        <v>College</v>
      </c>
      <c r="G479" t="s">
        <v>71</v>
      </c>
      <c r="H479">
        <v>70044</v>
      </c>
      <c r="I479">
        <v>70044</v>
      </c>
      <c r="J479" s="4" t="s">
        <v>61</v>
      </c>
      <c r="K479">
        <v>0</v>
      </c>
      <c r="L479">
        <v>1</v>
      </c>
      <c r="M479" t="str">
        <f>IF(OR(K479&gt;0, L479&gt;0), "Parent", "Not Parent")</f>
        <v>Parent</v>
      </c>
      <c r="N479" t="s">
        <v>370</v>
      </c>
      <c r="O479" s="8">
        <v>41916</v>
      </c>
      <c r="P479" s="9">
        <f>O479-N479</f>
        <v>593</v>
      </c>
      <c r="Q479">
        <v>46</v>
      </c>
      <c r="R479" s="9">
        <f>P479-Q479</f>
        <v>547</v>
      </c>
      <c r="S479" s="8">
        <f>O479-R479</f>
        <v>41369</v>
      </c>
      <c r="T479">
        <v>1073</v>
      </c>
      <c r="U479">
        <v>0</v>
      </c>
      <c r="V479">
        <v>250</v>
      </c>
      <c r="W479">
        <v>153</v>
      </c>
      <c r="X479">
        <v>14</v>
      </c>
      <c r="Y479">
        <v>14</v>
      </c>
      <c r="Z479">
        <v>1504</v>
      </c>
      <c r="AA479">
        <f>Z479/P479</f>
        <v>2.536256323777403</v>
      </c>
      <c r="AB479" s="11" t="s">
        <v>232</v>
      </c>
      <c r="AC479" t="s">
        <v>59</v>
      </c>
      <c r="AD479">
        <v>4</v>
      </c>
      <c r="AE479" t="str">
        <f>IF(AD479&gt;3, "Prefers Discount", "Discount Indifferent")</f>
        <v>Prefers Discount</v>
      </c>
      <c r="AF479">
        <v>5</v>
      </c>
      <c r="AG479">
        <v>7</v>
      </c>
      <c r="AH479">
        <v>10</v>
      </c>
      <c r="AI479" t="str">
        <f>INDEX($AF$1:$AH$1,MATCH(MAX(AF479:AH479),AF479:AH479,0))</f>
        <v>Catalog_Orders</v>
      </c>
      <c r="AJ479">
        <v>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f>SUM(AK479:AO479)</f>
        <v>0</v>
      </c>
      <c r="AQ479" t="s">
        <v>67</v>
      </c>
      <c r="AR479">
        <v>0</v>
      </c>
      <c r="AS479" t="str">
        <f>IF(OR(AK479&gt;0, AL479&gt;0, AM479&gt;0, AN479&gt;0, AO479&gt;0), "Converted", "Not Converted")</f>
        <v>Not Converted</v>
      </c>
      <c r="AT479">
        <v>0</v>
      </c>
      <c r="AU479">
        <v>3</v>
      </c>
      <c r="AV479">
        <v>11</v>
      </c>
      <c r="AW479">
        <f>IF(Z479&gt;607, 4, 0)</f>
        <v>4</v>
      </c>
      <c r="AX479">
        <f>IF(AA479&gt;0.1497, 3, 0)</f>
        <v>3</v>
      </c>
      <c r="AY479">
        <f>IF(P479&gt;4031, 2, 0)</f>
        <v>0</v>
      </c>
      <c r="AZ479">
        <f>IF(H479&gt;51934.91, 1, 0)</f>
        <v>1</v>
      </c>
      <c r="BA479">
        <f>SUM(AW479:AZ479)</f>
        <v>8</v>
      </c>
      <c r="BB479" t="str">
        <f>VLOOKUP(BA479,'Standard Deviations'!$L$1:$M$11,2,TRUE)</f>
        <v>Platinum</v>
      </c>
    </row>
    <row r="480" spans="1:54">
      <c r="A480">
        <v>10156</v>
      </c>
      <c r="B480">
        <v>1975</v>
      </c>
      <c r="C480">
        <f>2024-B480</f>
        <v>49</v>
      </c>
      <c r="D480" t="str">
        <f>VLOOKUP(B480,Reference!$A$1:$B$125, 2)</f>
        <v>Gen X</v>
      </c>
      <c r="E480" t="s">
        <v>54</v>
      </c>
      <c r="F480" t="str">
        <f>IF(E480="High School", "No College", "College")</f>
        <v>College</v>
      </c>
      <c r="G480" t="s">
        <v>60</v>
      </c>
      <c r="H480">
        <v>84196</v>
      </c>
      <c r="I480">
        <v>84196</v>
      </c>
      <c r="J480" s="4" t="s">
        <v>56</v>
      </c>
      <c r="K480">
        <v>0</v>
      </c>
      <c r="L480">
        <v>1</v>
      </c>
      <c r="M480" t="str">
        <f>IF(OR(K480&gt;0, L480&gt;0), "Parent", "Not Parent")</f>
        <v>Parent</v>
      </c>
      <c r="N480" t="s">
        <v>219</v>
      </c>
      <c r="O480" s="8">
        <v>41916</v>
      </c>
      <c r="P480" s="9">
        <f>O480-N480</f>
        <v>488</v>
      </c>
      <c r="Q480">
        <v>56</v>
      </c>
      <c r="R480" s="9">
        <f>P480-Q480</f>
        <v>432</v>
      </c>
      <c r="S480" s="8">
        <f>O480-R480</f>
        <v>41484</v>
      </c>
      <c r="T480">
        <v>215</v>
      </c>
      <c r="U480">
        <v>63</v>
      </c>
      <c r="V480">
        <v>507</v>
      </c>
      <c r="W480">
        <v>231</v>
      </c>
      <c r="X480">
        <v>31</v>
      </c>
      <c r="Y480">
        <v>190</v>
      </c>
      <c r="Z480">
        <v>1237</v>
      </c>
      <c r="AA480">
        <f>Z480/P480</f>
        <v>2.5348360655737703</v>
      </c>
      <c r="AB480" s="14" t="s">
        <v>232</v>
      </c>
      <c r="AC480" s="13" t="s">
        <v>63</v>
      </c>
      <c r="AD480">
        <v>1</v>
      </c>
      <c r="AE480" t="str">
        <f>IF(AD480&gt;3, "Prefers Discount", "Discount Indifferent")</f>
        <v>Discount Indifferent</v>
      </c>
      <c r="AF480">
        <v>7</v>
      </c>
      <c r="AG480">
        <v>8</v>
      </c>
      <c r="AH480">
        <v>4</v>
      </c>
      <c r="AI480" t="str">
        <f>INDEX($AF$1:$AH$1,MATCH(MAX(AF480:AH480),AF480:AH480,0))</f>
        <v>Web_Orders</v>
      </c>
      <c r="AJ480">
        <v>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f>SUM(AK480:AO480)</f>
        <v>0</v>
      </c>
      <c r="AQ480" t="s">
        <v>67</v>
      </c>
      <c r="AR480">
        <v>0</v>
      </c>
      <c r="AS480" t="str">
        <f>IF(OR(AK480&gt;0, AL480&gt;0, AM480&gt;0, AN480&gt;0, AO480&gt;0), "Converted", "Not Converted")</f>
        <v>Not Converted</v>
      </c>
      <c r="AT480">
        <v>0</v>
      </c>
      <c r="AU480">
        <v>3</v>
      </c>
      <c r="AV480">
        <v>11</v>
      </c>
      <c r="AW480">
        <f>IF(Z480&gt;607, 4, 0)</f>
        <v>4</v>
      </c>
      <c r="AX480">
        <f>IF(AA480&gt;0.1497, 3, 0)</f>
        <v>3</v>
      </c>
      <c r="AY480">
        <f>IF(P480&gt;4031, 2, 0)</f>
        <v>0</v>
      </c>
      <c r="AZ480">
        <f>IF(H480&gt;51934.91, 1, 0)</f>
        <v>1</v>
      </c>
      <c r="BA480">
        <f>SUM(AW480:AZ480)</f>
        <v>8</v>
      </c>
      <c r="BB480" t="str">
        <f>VLOOKUP(BA480,'Standard Deviations'!$L$1:$M$11,2,TRUE)</f>
        <v>Platinum</v>
      </c>
    </row>
    <row r="481" spans="1:54" hidden="1">
      <c r="A481">
        <v>4286</v>
      </c>
      <c r="B481">
        <v>1970</v>
      </c>
      <c r="C481">
        <f>2024-B481</f>
        <v>54</v>
      </c>
      <c r="D481" t="str">
        <f>VLOOKUP(B481,Reference!$A$1:$B$125, 2)</f>
        <v>Gen X</v>
      </c>
      <c r="E481" t="s">
        <v>68</v>
      </c>
      <c r="F481" t="str">
        <f>IF(E481="High School", "No College", "College")</f>
        <v>College</v>
      </c>
      <c r="G481" t="s">
        <v>60</v>
      </c>
      <c r="H481">
        <v>57642</v>
      </c>
      <c r="I481">
        <v>57642</v>
      </c>
      <c r="J481" s="4" t="s">
        <v>61</v>
      </c>
      <c r="K481">
        <v>0</v>
      </c>
      <c r="L481">
        <v>1</v>
      </c>
      <c r="M481" t="str">
        <f>IF(OR(K481&gt;0, L481&gt;0), "Parent", "Not Parent")</f>
        <v>Parent</v>
      </c>
      <c r="N481" t="s">
        <v>371</v>
      </c>
      <c r="O481" s="8">
        <v>41916</v>
      </c>
      <c r="P481" s="9">
        <f>O481-N481</f>
        <v>268</v>
      </c>
      <c r="Q481">
        <v>24</v>
      </c>
      <c r="R481" s="9">
        <f>P481-Q481</f>
        <v>244</v>
      </c>
      <c r="S481" s="8">
        <f>O481-R481</f>
        <v>41672</v>
      </c>
      <c r="T481">
        <v>580</v>
      </c>
      <c r="U481">
        <v>6</v>
      </c>
      <c r="V481">
        <v>58</v>
      </c>
      <c r="W481">
        <v>8</v>
      </c>
      <c r="X481">
        <v>0</v>
      </c>
      <c r="Y481">
        <v>27</v>
      </c>
      <c r="Z481">
        <v>679</v>
      </c>
      <c r="AA481">
        <f>Z481/P481</f>
        <v>2.533582089552239</v>
      </c>
      <c r="AB481" s="11" t="s">
        <v>232</v>
      </c>
      <c r="AC481" t="s">
        <v>59</v>
      </c>
      <c r="AD481">
        <v>3</v>
      </c>
      <c r="AE481" t="str">
        <f>IF(AD481&gt;3, "Prefers Discount", "Discount Indifferent")</f>
        <v>Discount Indifferent</v>
      </c>
      <c r="AF481">
        <v>6</v>
      </c>
      <c r="AG481">
        <v>7</v>
      </c>
      <c r="AH481">
        <v>6</v>
      </c>
      <c r="AI481" t="str">
        <f>INDEX($AF$1:$AH$1,MATCH(MAX(AF481:AH481),AF481:AH481,0))</f>
        <v>Web_Orders</v>
      </c>
      <c r="AJ481">
        <v>4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f>SUM(AK481:AO481)</f>
        <v>1</v>
      </c>
      <c r="AQ481" t="str">
        <f>INDEX($AK$1:$AO$1,MATCH(MAX(AK481:AO481),AK481:AO481,0))</f>
        <v>Converted_on_Camp3</v>
      </c>
      <c r="AR481">
        <v>1</v>
      </c>
      <c r="AS481" t="str">
        <f>IF(OR(AK481&gt;0, AL481&gt;0, AM481&gt;0, AN481&gt;0, AO481&gt;0), "Converted", "Not Converted")</f>
        <v>Converted</v>
      </c>
      <c r="AT481">
        <v>0</v>
      </c>
      <c r="AU481">
        <v>3</v>
      </c>
      <c r="AV481">
        <v>11</v>
      </c>
      <c r="AW481">
        <f>IF(Z481&gt;607, 4, 0)</f>
        <v>4</v>
      </c>
      <c r="AX481">
        <f>IF(AA481&gt;0.1497, 3, 0)</f>
        <v>3</v>
      </c>
      <c r="AY481">
        <f>IF(P481&gt;4031, 2, 0)</f>
        <v>0</v>
      </c>
      <c r="AZ481">
        <f>IF(H481&gt;51934.91, 1, 0)</f>
        <v>1</v>
      </c>
      <c r="BA481">
        <f>SUM(AW481:AZ481)</f>
        <v>8</v>
      </c>
      <c r="BB481" t="str">
        <f>VLOOKUP(BA481,'Standard Deviations'!$L$1:$M$11,2,TRUE)</f>
        <v>Platinum</v>
      </c>
    </row>
    <row r="482" spans="1:54">
      <c r="A482">
        <v>8015</v>
      </c>
      <c r="B482">
        <v>1962</v>
      </c>
      <c r="C482">
        <f>2024-B482</f>
        <v>62</v>
      </c>
      <c r="D482" t="str">
        <f>VLOOKUP(B482,Reference!$A$1:$B$125, 2)</f>
        <v>Boomers</v>
      </c>
      <c r="E482" t="s">
        <v>68</v>
      </c>
      <c r="F482" t="str">
        <f>IF(E482="High School", "No College", "College")</f>
        <v>College</v>
      </c>
      <c r="G482" t="s">
        <v>71</v>
      </c>
      <c r="H482">
        <v>85696</v>
      </c>
      <c r="I482">
        <v>85696</v>
      </c>
      <c r="J482" s="4" t="s">
        <v>56</v>
      </c>
      <c r="K482">
        <v>0</v>
      </c>
      <c r="L482">
        <v>0</v>
      </c>
      <c r="M482" t="str">
        <f>IF(OR(K482&gt;0, L482&gt;0), "Parent", "Not Parent")</f>
        <v>Not Parent</v>
      </c>
      <c r="N482" t="s">
        <v>372</v>
      </c>
      <c r="O482" s="8">
        <v>41916</v>
      </c>
      <c r="P482" s="9">
        <f>O482-N482</f>
        <v>519</v>
      </c>
      <c r="Q482">
        <v>88</v>
      </c>
      <c r="R482" s="9">
        <f>P482-Q482</f>
        <v>431</v>
      </c>
      <c r="S482" s="8">
        <f>O482-R482</f>
        <v>41485</v>
      </c>
      <c r="T482">
        <v>714</v>
      </c>
      <c r="U482">
        <v>76</v>
      </c>
      <c r="V482">
        <v>395</v>
      </c>
      <c r="W482">
        <v>116</v>
      </c>
      <c r="X482">
        <v>0</v>
      </c>
      <c r="Y482">
        <v>12</v>
      </c>
      <c r="Z482">
        <v>1313</v>
      </c>
      <c r="AA482">
        <f>Z482/P482</f>
        <v>2.5298651252408479</v>
      </c>
      <c r="AB482" s="14" t="s">
        <v>232</v>
      </c>
      <c r="AC482" s="13" t="s">
        <v>63</v>
      </c>
      <c r="AD482">
        <v>1</v>
      </c>
      <c r="AE482" t="str">
        <f>IF(AD482&gt;3, "Prefers Discount", "Discount Indifferent")</f>
        <v>Discount Indifferent</v>
      </c>
      <c r="AF482">
        <v>9</v>
      </c>
      <c r="AG482">
        <v>4</v>
      </c>
      <c r="AH482">
        <v>6</v>
      </c>
      <c r="AI482" t="str">
        <f>INDEX($AF$1:$AH$1,MATCH(MAX(AF482:AH482),AF482:AH482,0))</f>
        <v>Store_Orders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f>SUM(AK482:AO482)</f>
        <v>0</v>
      </c>
      <c r="AQ482" t="s">
        <v>67</v>
      </c>
      <c r="AR482">
        <v>1</v>
      </c>
      <c r="AS482" t="str">
        <f>IF(OR(AK482&gt;0, AL482&gt;0, AM482&gt;0, AN482&gt;0, AO482&gt;0), "Converted", "Not Converted")</f>
        <v>Not Converted</v>
      </c>
      <c r="AT482">
        <v>0</v>
      </c>
      <c r="AU482">
        <v>3</v>
      </c>
      <c r="AV482">
        <v>11</v>
      </c>
      <c r="AW482">
        <f>IF(Z482&gt;607, 4, 0)</f>
        <v>4</v>
      </c>
      <c r="AX482">
        <f>IF(AA482&gt;0.1497, 3, 0)</f>
        <v>3</v>
      </c>
      <c r="AY482">
        <f>IF(P482&gt;4031, 2, 0)</f>
        <v>0</v>
      </c>
      <c r="AZ482">
        <f>IF(H482&gt;51934.91, 1, 0)</f>
        <v>1</v>
      </c>
      <c r="BA482">
        <f>SUM(AW482:AZ482)</f>
        <v>8</v>
      </c>
      <c r="BB482" t="str">
        <f>VLOOKUP(BA482,'Standard Deviations'!$L$1:$M$11,2,TRUE)</f>
        <v>Platinum</v>
      </c>
    </row>
    <row r="483" spans="1:54">
      <c r="A483">
        <v>1745</v>
      </c>
      <c r="B483">
        <v>1962</v>
      </c>
      <c r="C483">
        <f>2024-B483</f>
        <v>62</v>
      </c>
      <c r="D483" t="str">
        <f>VLOOKUP(B483,Reference!$A$1:$B$125, 2)</f>
        <v>Boomers</v>
      </c>
      <c r="E483" t="s">
        <v>68</v>
      </c>
      <c r="F483" t="str">
        <f>IF(E483="High School", "No College", "College")</f>
        <v>College</v>
      </c>
      <c r="G483" t="s">
        <v>71</v>
      </c>
      <c r="H483">
        <v>85696</v>
      </c>
      <c r="I483">
        <v>85696</v>
      </c>
      <c r="J483" s="4" t="s">
        <v>56</v>
      </c>
      <c r="K483">
        <v>0</v>
      </c>
      <c r="L483">
        <v>0</v>
      </c>
      <c r="M483" t="str">
        <f>IF(OR(K483&gt;0, L483&gt;0), "Parent", "Not Parent")</f>
        <v>Not Parent</v>
      </c>
      <c r="N483" t="s">
        <v>372</v>
      </c>
      <c r="O483" s="8">
        <v>41916</v>
      </c>
      <c r="P483" s="9">
        <f>O483-N483</f>
        <v>519</v>
      </c>
      <c r="Q483">
        <v>88</v>
      </c>
      <c r="R483" s="9">
        <f>P483-Q483</f>
        <v>431</v>
      </c>
      <c r="S483" s="8">
        <f>O483-R483</f>
        <v>41485</v>
      </c>
      <c r="T483">
        <v>714</v>
      </c>
      <c r="U483">
        <v>76</v>
      </c>
      <c r="V483">
        <v>395</v>
      </c>
      <c r="W483">
        <v>116</v>
      </c>
      <c r="X483">
        <v>0</v>
      </c>
      <c r="Y483">
        <v>12</v>
      </c>
      <c r="Z483">
        <v>1313</v>
      </c>
      <c r="AA483">
        <f>Z483/P483</f>
        <v>2.5298651252408479</v>
      </c>
      <c r="AB483" s="14" t="s">
        <v>232</v>
      </c>
      <c r="AC483" s="13" t="s">
        <v>63</v>
      </c>
      <c r="AD483">
        <v>1</v>
      </c>
      <c r="AE483" t="str">
        <f>IF(AD483&gt;3, "Prefers Discount", "Discount Indifferent")</f>
        <v>Discount Indifferent</v>
      </c>
      <c r="AF483">
        <v>9</v>
      </c>
      <c r="AG483">
        <v>4</v>
      </c>
      <c r="AH483">
        <v>6</v>
      </c>
      <c r="AI483" t="str">
        <f>INDEX($AF$1:$AH$1,MATCH(MAX(AF483:AH483),AF483:AH483,0))</f>
        <v>Store_Orders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f>SUM(AK483:AO483)</f>
        <v>0</v>
      </c>
      <c r="AQ483" t="s">
        <v>67</v>
      </c>
      <c r="AR483">
        <v>1</v>
      </c>
      <c r="AS483" t="str">
        <f>IF(OR(AK483&gt;0, AL483&gt;0, AM483&gt;0, AN483&gt;0, AO483&gt;0), "Converted", "Not Converted")</f>
        <v>Not Converted</v>
      </c>
      <c r="AT483">
        <v>0</v>
      </c>
      <c r="AU483">
        <v>3</v>
      </c>
      <c r="AV483">
        <v>11</v>
      </c>
      <c r="AW483">
        <f>IF(Z483&gt;607, 4, 0)</f>
        <v>4</v>
      </c>
      <c r="AX483">
        <f>IF(AA483&gt;0.1497, 3, 0)</f>
        <v>3</v>
      </c>
      <c r="AY483">
        <f>IF(P483&gt;4031, 2, 0)</f>
        <v>0</v>
      </c>
      <c r="AZ483">
        <f>IF(H483&gt;51934.91, 1, 0)</f>
        <v>1</v>
      </c>
      <c r="BA483">
        <f>SUM(AW483:AZ483)</f>
        <v>8</v>
      </c>
      <c r="BB483" t="str">
        <f>VLOOKUP(BA483,'Standard Deviations'!$L$1:$M$11,2,TRUE)</f>
        <v>Platinum</v>
      </c>
    </row>
    <row r="484" spans="1:54">
      <c r="A484">
        <v>2712</v>
      </c>
      <c r="B484">
        <v>1956</v>
      </c>
      <c r="C484">
        <f>2024-B484</f>
        <v>68</v>
      </c>
      <c r="D484" t="str">
        <f>VLOOKUP(B484,Reference!$A$1:$B$125, 2)</f>
        <v>Boomers</v>
      </c>
      <c r="E484" t="s">
        <v>54</v>
      </c>
      <c r="F484" t="str">
        <f>IF(E484="High School", "No College", "College")</f>
        <v>College</v>
      </c>
      <c r="G484" t="s">
        <v>55</v>
      </c>
      <c r="H484">
        <v>71866</v>
      </c>
      <c r="I484">
        <v>71866</v>
      </c>
      <c r="J484" s="4" t="s">
        <v>61</v>
      </c>
      <c r="K484">
        <v>0</v>
      </c>
      <c r="L484">
        <v>1</v>
      </c>
      <c r="M484" t="str">
        <f>IF(OR(K484&gt;0, L484&gt;0), "Parent", "Not Parent")</f>
        <v>Parent</v>
      </c>
      <c r="N484" t="s">
        <v>235</v>
      </c>
      <c r="O484" s="8">
        <v>41916</v>
      </c>
      <c r="P484" s="9">
        <f>O484-N484</f>
        <v>283</v>
      </c>
      <c r="Q484">
        <v>85</v>
      </c>
      <c r="R484" s="9">
        <f>P484-Q484</f>
        <v>198</v>
      </c>
      <c r="S484" s="8">
        <f>O484-R484</f>
        <v>41718</v>
      </c>
      <c r="T484">
        <v>184</v>
      </c>
      <c r="U484">
        <v>178</v>
      </c>
      <c r="V484">
        <v>178</v>
      </c>
      <c r="W484">
        <v>103</v>
      </c>
      <c r="X484">
        <v>39</v>
      </c>
      <c r="Y484">
        <v>33</v>
      </c>
      <c r="Z484">
        <v>715</v>
      </c>
      <c r="AA484">
        <f>Z484/P484</f>
        <v>2.5265017667844525</v>
      </c>
      <c r="AB484" s="14" t="s">
        <v>232</v>
      </c>
      <c r="AC484" s="13" t="s">
        <v>63</v>
      </c>
      <c r="AD484">
        <v>1</v>
      </c>
      <c r="AE484" t="str">
        <f>IF(AD484&gt;3, "Prefers Discount", "Discount Indifferent")</f>
        <v>Discount Indifferent</v>
      </c>
      <c r="AF484">
        <v>10</v>
      </c>
      <c r="AG484">
        <v>6</v>
      </c>
      <c r="AH484">
        <v>3</v>
      </c>
      <c r="AI484" t="str">
        <f>INDEX($AF$1:$AH$1,MATCH(MAX(AF484:AH484),AF484:AH484,0))</f>
        <v>Store_Orders</v>
      </c>
      <c r="AJ484">
        <v>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f>SUM(AK484:AO484)</f>
        <v>0</v>
      </c>
      <c r="AQ484" t="s">
        <v>67</v>
      </c>
      <c r="AR484">
        <v>0</v>
      </c>
      <c r="AS484" t="str">
        <f>IF(OR(AK484&gt;0, AL484&gt;0, AM484&gt;0, AN484&gt;0, AO484&gt;0), "Converted", "Not Converted")</f>
        <v>Not Converted</v>
      </c>
      <c r="AT484">
        <v>0</v>
      </c>
      <c r="AU484">
        <v>3</v>
      </c>
      <c r="AV484">
        <v>11</v>
      </c>
      <c r="AW484">
        <f>IF(Z484&gt;607, 4, 0)</f>
        <v>4</v>
      </c>
      <c r="AX484">
        <f>IF(AA484&gt;0.1497, 3, 0)</f>
        <v>3</v>
      </c>
      <c r="AY484">
        <f>IF(P484&gt;4031, 2, 0)</f>
        <v>0</v>
      </c>
      <c r="AZ484">
        <f>IF(H484&gt;51934.91, 1, 0)</f>
        <v>1</v>
      </c>
      <c r="BA484">
        <f>SUM(AW484:AZ484)</f>
        <v>8</v>
      </c>
      <c r="BB484" t="str">
        <f>VLOOKUP(BA484,'Standard Deviations'!$L$1:$M$11,2,TRUE)</f>
        <v>Platinum</v>
      </c>
    </row>
    <row r="485" spans="1:54" hidden="1">
      <c r="A485">
        <v>6184</v>
      </c>
      <c r="B485">
        <v>1969</v>
      </c>
      <c r="C485">
        <f>2024-B485</f>
        <v>55</v>
      </c>
      <c r="D485" t="str">
        <f>VLOOKUP(B485,Reference!$A$1:$B$125, 2)</f>
        <v>Gen X</v>
      </c>
      <c r="E485" t="s">
        <v>68</v>
      </c>
      <c r="F485" t="str">
        <f>IF(E485="High School", "No College", "College")</f>
        <v>College</v>
      </c>
      <c r="G485" t="s">
        <v>55</v>
      </c>
      <c r="H485">
        <v>68462</v>
      </c>
      <c r="I485">
        <v>68462</v>
      </c>
      <c r="J485" s="4" t="s">
        <v>61</v>
      </c>
      <c r="K485">
        <v>0</v>
      </c>
      <c r="L485">
        <v>0</v>
      </c>
      <c r="M485" t="str">
        <f>IF(OR(K485&gt;0, L485&gt;0), "Parent", "Not Parent")</f>
        <v>Not Parent</v>
      </c>
      <c r="N485" t="s">
        <v>288</v>
      </c>
      <c r="O485" s="8">
        <v>41916</v>
      </c>
      <c r="P485" s="9">
        <f>O485-N485</f>
        <v>661</v>
      </c>
      <c r="Q485">
        <v>6</v>
      </c>
      <c r="R485" s="9">
        <f>P485-Q485</f>
        <v>655</v>
      </c>
      <c r="S485" s="8">
        <f>O485-R485</f>
        <v>41261</v>
      </c>
      <c r="T485">
        <v>561</v>
      </c>
      <c r="U485">
        <v>64</v>
      </c>
      <c r="V485">
        <v>785</v>
      </c>
      <c r="W485">
        <v>84</v>
      </c>
      <c r="X485">
        <v>128</v>
      </c>
      <c r="Y485">
        <v>48</v>
      </c>
      <c r="Z485">
        <v>1670</v>
      </c>
      <c r="AA485">
        <f>Z485/P485</f>
        <v>2.5264750378214824</v>
      </c>
      <c r="AB485" s="11" t="s">
        <v>232</v>
      </c>
      <c r="AC485" t="s">
        <v>59</v>
      </c>
      <c r="AD485">
        <v>1</v>
      </c>
      <c r="AE485" t="str">
        <f>IF(AD485&gt;3, "Prefers Discount", "Discount Indifferent")</f>
        <v>Discount Indifferent</v>
      </c>
      <c r="AF485">
        <v>8</v>
      </c>
      <c r="AG485">
        <v>3</v>
      </c>
      <c r="AH485">
        <v>3</v>
      </c>
      <c r="AI485" t="str">
        <f>INDEX($AF$1:$AH$1,MATCH(MAX(AF485:AH485),AF485:AH485,0))</f>
        <v>Store_Orders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f>SUM(AK485:AO485)</f>
        <v>0</v>
      </c>
      <c r="AQ485" t="s">
        <v>67</v>
      </c>
      <c r="AR485">
        <v>0</v>
      </c>
      <c r="AS485" t="str">
        <f>IF(OR(AK485&gt;0, AL485&gt;0, AM485&gt;0, AN485&gt;0, AO485&gt;0), "Converted", "Not Converted")</f>
        <v>Not Converted</v>
      </c>
      <c r="AT485">
        <v>0</v>
      </c>
      <c r="AU485">
        <v>3</v>
      </c>
      <c r="AV485">
        <v>11</v>
      </c>
      <c r="AW485">
        <f>IF(Z485&gt;607, 4, 0)</f>
        <v>4</v>
      </c>
      <c r="AX485">
        <f>IF(AA485&gt;0.1497, 3, 0)</f>
        <v>3</v>
      </c>
      <c r="AY485">
        <f>IF(P485&gt;4031, 2, 0)</f>
        <v>0</v>
      </c>
      <c r="AZ485">
        <f>IF(H485&gt;51934.91, 1, 0)</f>
        <v>1</v>
      </c>
      <c r="BA485">
        <f>SUM(AW485:AZ485)</f>
        <v>8</v>
      </c>
      <c r="BB485" t="str">
        <f>VLOOKUP(BA485,'Standard Deviations'!$L$1:$M$11,2,TRUE)</f>
        <v>Platinum</v>
      </c>
    </row>
    <row r="486" spans="1:54">
      <c r="A486">
        <v>4200</v>
      </c>
      <c r="B486">
        <v>1970</v>
      </c>
      <c r="C486">
        <f>2024-B486</f>
        <v>54</v>
      </c>
      <c r="D486" t="str">
        <f>VLOOKUP(B486,Reference!$A$1:$B$125, 2)</f>
        <v>Gen X</v>
      </c>
      <c r="E486" t="s">
        <v>64</v>
      </c>
      <c r="F486" t="str">
        <f>IF(E486="High School", "No College", "College")</f>
        <v>College</v>
      </c>
      <c r="G486" t="s">
        <v>55</v>
      </c>
      <c r="H486">
        <v>44159</v>
      </c>
      <c r="I486">
        <v>44159</v>
      </c>
      <c r="J486" s="4" t="s">
        <v>175</v>
      </c>
      <c r="K486">
        <v>1</v>
      </c>
      <c r="L486">
        <v>0</v>
      </c>
      <c r="M486" t="str">
        <f>IF(OR(K486&gt;0, L486&gt;0), "Parent", "Not Parent")</f>
        <v>Parent</v>
      </c>
      <c r="N486" t="s">
        <v>57</v>
      </c>
      <c r="O486" s="8">
        <v>41916</v>
      </c>
      <c r="P486" s="9">
        <f>O486-N486</f>
        <v>109</v>
      </c>
      <c r="Q486">
        <v>85</v>
      </c>
      <c r="R486" s="9">
        <f>P486-Q486</f>
        <v>24</v>
      </c>
      <c r="S486" s="8">
        <f>O486-R486</f>
        <v>41892</v>
      </c>
      <c r="T486">
        <v>167</v>
      </c>
      <c r="U486">
        <v>2</v>
      </c>
      <c r="V486">
        <v>62</v>
      </c>
      <c r="W486">
        <v>24</v>
      </c>
      <c r="X486">
        <v>13</v>
      </c>
      <c r="Y486">
        <v>7</v>
      </c>
      <c r="Z486">
        <v>275</v>
      </c>
      <c r="AA486">
        <f>Z486/P486</f>
        <v>2.522935779816514</v>
      </c>
      <c r="AB486" s="14" t="s">
        <v>232</v>
      </c>
      <c r="AC486" s="13" t="s">
        <v>63</v>
      </c>
      <c r="AD486">
        <v>4</v>
      </c>
      <c r="AE486" t="str">
        <f>IF(AD486&gt;3, "Prefers Discount", "Discount Indifferent")</f>
        <v>Prefers Discount</v>
      </c>
      <c r="AF486">
        <v>6</v>
      </c>
      <c r="AG486">
        <v>4</v>
      </c>
      <c r="AH486">
        <v>1</v>
      </c>
      <c r="AI486" t="str">
        <f>INDEX($AF$1:$AH$1,MATCH(MAX(AF486:AH486),AF486:AH486,0))</f>
        <v>Store_Orders</v>
      </c>
      <c r="AJ486">
        <v>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f>SUM(AK486:AO486)</f>
        <v>0</v>
      </c>
      <c r="AQ486" t="s">
        <v>67</v>
      </c>
      <c r="AR486">
        <v>0</v>
      </c>
      <c r="AS486" t="str">
        <f>IF(OR(AK486&gt;0, AL486&gt;0, AM486&gt;0, AN486&gt;0, AO486&gt;0), "Converted", "Not Converted")</f>
        <v>Not Converted</v>
      </c>
      <c r="AT486">
        <v>0</v>
      </c>
      <c r="AU486">
        <v>3</v>
      </c>
      <c r="AV486">
        <v>11</v>
      </c>
      <c r="AW486">
        <f>IF(Z486&gt;607, 4, 0)</f>
        <v>0</v>
      </c>
      <c r="AX486">
        <f>IF(AA486&gt;0.1497, 3, 0)</f>
        <v>3</v>
      </c>
      <c r="AY486">
        <f>IF(P486&gt;4031, 2, 0)</f>
        <v>0</v>
      </c>
      <c r="AZ486">
        <f>IF(H486&gt;51934.91, 1, 0)</f>
        <v>0</v>
      </c>
      <c r="BA486">
        <f>SUM(AW486:AZ486)</f>
        <v>3</v>
      </c>
      <c r="BB486" t="str">
        <f>VLOOKUP(BA486,'Standard Deviations'!$L$1:$M$11,2,TRUE)</f>
        <v>Silver</v>
      </c>
    </row>
    <row r="487" spans="1:54">
      <c r="A487">
        <v>9058</v>
      </c>
      <c r="B487">
        <v>1955</v>
      </c>
      <c r="C487">
        <f>2024-B487</f>
        <v>69</v>
      </c>
      <c r="D487" t="str">
        <f>VLOOKUP(B487,Reference!$A$1:$B$125, 2)</f>
        <v>Boomers</v>
      </c>
      <c r="E487" t="s">
        <v>54</v>
      </c>
      <c r="F487" t="str">
        <f>IF(E487="High School", "No College", "College")</f>
        <v>College</v>
      </c>
      <c r="G487" t="s">
        <v>89</v>
      </c>
      <c r="H487">
        <v>79800</v>
      </c>
      <c r="I487">
        <v>79800</v>
      </c>
      <c r="J487" s="4" t="s">
        <v>56</v>
      </c>
      <c r="K487">
        <v>0</v>
      </c>
      <c r="L487">
        <v>0</v>
      </c>
      <c r="M487" t="str">
        <f>IF(OR(K487&gt;0, L487&gt;0), "Parent", "Not Parent")</f>
        <v>Not Parent</v>
      </c>
      <c r="N487" t="s">
        <v>373</v>
      </c>
      <c r="O487" s="8">
        <v>41916</v>
      </c>
      <c r="P487" s="9">
        <f>O487-N487</f>
        <v>741</v>
      </c>
      <c r="Q487">
        <v>65</v>
      </c>
      <c r="R487" s="9">
        <f>P487-Q487</f>
        <v>676</v>
      </c>
      <c r="S487" s="8">
        <f>O487-R487</f>
        <v>41240</v>
      </c>
      <c r="T487">
        <v>1060</v>
      </c>
      <c r="U487">
        <v>21</v>
      </c>
      <c r="V487">
        <v>530</v>
      </c>
      <c r="W487">
        <v>32</v>
      </c>
      <c r="X487">
        <v>0</v>
      </c>
      <c r="Y487">
        <v>224</v>
      </c>
      <c r="Z487">
        <v>1867</v>
      </c>
      <c r="AA487">
        <f>Z487/P487</f>
        <v>2.5195681511470984</v>
      </c>
      <c r="AB487" s="14" t="s">
        <v>232</v>
      </c>
      <c r="AC487" s="13" t="s">
        <v>63</v>
      </c>
      <c r="AD487">
        <v>1</v>
      </c>
      <c r="AE487" t="str">
        <f>IF(AD487&gt;3, "Prefers Discount", "Discount Indifferent")</f>
        <v>Discount Indifferent</v>
      </c>
      <c r="AF487">
        <v>5</v>
      </c>
      <c r="AG487">
        <v>5</v>
      </c>
      <c r="AH487">
        <v>11</v>
      </c>
      <c r="AI487" t="str">
        <f>INDEX($AF$1:$AH$1,MATCH(MAX(AF487:AH487),AF487:AH487,0))</f>
        <v>Catalog_Orders</v>
      </c>
      <c r="AJ487">
        <v>3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f>SUM(AK487:AO487)</f>
        <v>3</v>
      </c>
      <c r="AQ487" t="str">
        <f>INDEX($AK$1:$AO$1,MATCH(MAX(AK487:AO487),AK487:AO487,0))</f>
        <v>Converted_on_Camp1</v>
      </c>
      <c r="AR487">
        <v>1</v>
      </c>
      <c r="AS487" t="str">
        <f>IF(OR(AK487&gt;0, AL487&gt;0, AM487&gt;0, AN487&gt;0, AO487&gt;0), "Converted", "Not Converted")</f>
        <v>Converted</v>
      </c>
      <c r="AT487">
        <v>0</v>
      </c>
      <c r="AU487">
        <v>3</v>
      </c>
      <c r="AV487">
        <v>11</v>
      </c>
      <c r="AW487">
        <f>IF(Z487&gt;607, 4, 0)</f>
        <v>4</v>
      </c>
      <c r="AX487">
        <f>IF(AA487&gt;0.1497, 3, 0)</f>
        <v>3</v>
      </c>
      <c r="AY487">
        <f>IF(P487&gt;4031, 2, 0)</f>
        <v>0</v>
      </c>
      <c r="AZ487">
        <f>IF(H487&gt;51934.91, 1, 0)</f>
        <v>1</v>
      </c>
      <c r="BA487">
        <f>SUM(AW487:AZ487)</f>
        <v>8</v>
      </c>
      <c r="BB487" t="str">
        <f>VLOOKUP(BA487,'Standard Deviations'!$L$1:$M$11,2,TRUE)</f>
        <v>Platinum</v>
      </c>
    </row>
    <row r="488" spans="1:54" hidden="1">
      <c r="A488">
        <v>10281</v>
      </c>
      <c r="B488">
        <v>1970</v>
      </c>
      <c r="C488">
        <f>2024-B488</f>
        <v>54</v>
      </c>
      <c r="D488" t="str">
        <f>VLOOKUP(B488,Reference!$A$1:$B$125, 2)</f>
        <v>Gen X</v>
      </c>
      <c r="E488" t="s">
        <v>54</v>
      </c>
      <c r="F488" t="str">
        <f>IF(E488="High School", "No College", "College")</f>
        <v>College</v>
      </c>
      <c r="G488" t="s">
        <v>71</v>
      </c>
      <c r="H488">
        <v>64713</v>
      </c>
      <c r="I488">
        <v>64713</v>
      </c>
      <c r="J488" s="4" t="s">
        <v>61</v>
      </c>
      <c r="K488">
        <v>1</v>
      </c>
      <c r="L488">
        <v>0</v>
      </c>
      <c r="M488" t="str">
        <f>IF(OR(K488&gt;0, L488&gt;0), "Parent", "Not Parent")</f>
        <v>Parent</v>
      </c>
      <c r="N488" t="s">
        <v>374</v>
      </c>
      <c r="O488" s="8">
        <v>41916</v>
      </c>
      <c r="P488" s="9">
        <f>O488-N488</f>
        <v>239</v>
      </c>
      <c r="Q488">
        <v>11</v>
      </c>
      <c r="R488" s="9">
        <f>P488-Q488</f>
        <v>228</v>
      </c>
      <c r="S488" s="8">
        <f>O488-R488</f>
        <v>41688</v>
      </c>
      <c r="T488">
        <v>180</v>
      </c>
      <c r="U488">
        <v>60</v>
      </c>
      <c r="V488">
        <v>241</v>
      </c>
      <c r="W488">
        <v>13</v>
      </c>
      <c r="X488">
        <v>54</v>
      </c>
      <c r="Y488">
        <v>54</v>
      </c>
      <c r="Z488">
        <v>602</v>
      </c>
      <c r="AA488">
        <f>Z488/P488</f>
        <v>2.518828451882845</v>
      </c>
      <c r="AB488" s="11" t="s">
        <v>232</v>
      </c>
      <c r="AC488" t="s">
        <v>59</v>
      </c>
      <c r="AD488">
        <v>2</v>
      </c>
      <c r="AE488" t="str">
        <f>IF(AD488&gt;3, "Prefers Discount", "Discount Indifferent")</f>
        <v>Discount Indifferent</v>
      </c>
      <c r="AF488">
        <v>7</v>
      </c>
      <c r="AG488">
        <v>5</v>
      </c>
      <c r="AH488">
        <v>5</v>
      </c>
      <c r="AI488" t="str">
        <f>INDEX($AF$1:$AH$1,MATCH(MAX(AF488:AH488),AF488:AH488,0))</f>
        <v>Store_Orders</v>
      </c>
      <c r="AJ488">
        <v>4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f>SUM(AK488:AO488)</f>
        <v>0</v>
      </c>
      <c r="AQ488" t="s">
        <v>67</v>
      </c>
      <c r="AR488">
        <v>1</v>
      </c>
      <c r="AS488" t="str">
        <f>IF(OR(AK488&gt;0, AL488&gt;0, AM488&gt;0, AN488&gt;0, AO488&gt;0), "Converted", "Not Converted")</f>
        <v>Not Converted</v>
      </c>
      <c r="AT488">
        <v>0</v>
      </c>
      <c r="AU488">
        <v>3</v>
      </c>
      <c r="AV488">
        <v>11</v>
      </c>
      <c r="AW488">
        <f>IF(Z488&gt;607, 4, 0)</f>
        <v>0</v>
      </c>
      <c r="AX488">
        <f>IF(AA488&gt;0.1497, 3, 0)</f>
        <v>3</v>
      </c>
      <c r="AY488">
        <f>IF(P488&gt;4031, 2, 0)</f>
        <v>0</v>
      </c>
      <c r="AZ488">
        <f>IF(H488&gt;51934.91, 1, 0)</f>
        <v>1</v>
      </c>
      <c r="BA488">
        <f>SUM(AW488:AZ488)</f>
        <v>4</v>
      </c>
      <c r="BB488" t="str">
        <f>VLOOKUP(BA488,'Standard Deviations'!$L$1:$M$11,2,TRUE)</f>
        <v>Silver</v>
      </c>
    </row>
    <row r="489" spans="1:54" hidden="1">
      <c r="A489">
        <v>9855</v>
      </c>
      <c r="B489">
        <v>1952</v>
      </c>
      <c r="C489">
        <f>2024-B489</f>
        <v>72</v>
      </c>
      <c r="D489" t="str">
        <f>VLOOKUP(B489,Reference!$A$1:$B$125, 2)</f>
        <v>Boomers</v>
      </c>
      <c r="E489" t="s">
        <v>68</v>
      </c>
      <c r="F489" t="str">
        <f>IF(E489="High School", "No College", "College")</f>
        <v>College</v>
      </c>
      <c r="G489" t="s">
        <v>60</v>
      </c>
      <c r="H489">
        <v>62000</v>
      </c>
      <c r="I489">
        <v>62000</v>
      </c>
      <c r="J489" s="4" t="s">
        <v>61</v>
      </c>
      <c r="K489">
        <v>0</v>
      </c>
      <c r="L489">
        <v>1</v>
      </c>
      <c r="M489" t="str">
        <f>IF(OR(K489&gt;0, L489&gt;0), "Parent", "Not Parent")</f>
        <v>Parent</v>
      </c>
      <c r="N489" t="s">
        <v>375</v>
      </c>
      <c r="O489" s="8">
        <v>41916</v>
      </c>
      <c r="P489" s="9">
        <f>O489-N489</f>
        <v>405</v>
      </c>
      <c r="Q489">
        <v>25</v>
      </c>
      <c r="R489" s="9">
        <f>P489-Q489</f>
        <v>380</v>
      </c>
      <c r="S489" s="8">
        <f>O489-R489</f>
        <v>41536</v>
      </c>
      <c r="T489">
        <v>899</v>
      </c>
      <c r="U489">
        <v>0</v>
      </c>
      <c r="V489">
        <v>101</v>
      </c>
      <c r="W489">
        <v>0</v>
      </c>
      <c r="X489">
        <v>0</v>
      </c>
      <c r="Y489">
        <v>20</v>
      </c>
      <c r="Z489">
        <v>1020</v>
      </c>
      <c r="AA489">
        <f>Z489/P489</f>
        <v>2.5185185185185186</v>
      </c>
      <c r="AB489" s="11" t="s">
        <v>232</v>
      </c>
      <c r="AC489" t="s">
        <v>59</v>
      </c>
      <c r="AD489">
        <v>1</v>
      </c>
      <c r="AE489" t="str">
        <f>IF(AD489&gt;3, "Prefers Discount", "Discount Indifferent")</f>
        <v>Discount Indifferent</v>
      </c>
      <c r="AF489">
        <v>13</v>
      </c>
      <c r="AG489">
        <v>6</v>
      </c>
      <c r="AH489">
        <v>6</v>
      </c>
      <c r="AI489" t="str">
        <f>INDEX($AF$1:$AH$1,MATCH(MAX(AF489:AH489),AF489:AH489,0))</f>
        <v>Store_Orders</v>
      </c>
      <c r="AJ489">
        <v>4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f>SUM(AK489:AO489)</f>
        <v>1</v>
      </c>
      <c r="AQ489" t="str">
        <f>INDEX($AK$1:$AO$1,MATCH(MAX(AK489:AO489),AK489:AO489,0))</f>
        <v>Converted_on_Camp1</v>
      </c>
      <c r="AR489">
        <v>1</v>
      </c>
      <c r="AS489" t="str">
        <f>IF(OR(AK489&gt;0, AL489&gt;0, AM489&gt;0, AN489&gt;0, AO489&gt;0), "Converted", "Not Converted")</f>
        <v>Converted</v>
      </c>
      <c r="AT489">
        <v>0</v>
      </c>
      <c r="AU489">
        <v>3</v>
      </c>
      <c r="AV489">
        <v>11</v>
      </c>
      <c r="AW489">
        <f>IF(Z489&gt;607, 4, 0)</f>
        <v>4</v>
      </c>
      <c r="AX489">
        <f>IF(AA489&gt;0.1497, 3, 0)</f>
        <v>3</v>
      </c>
      <c r="AY489">
        <f>IF(P489&gt;4031, 2, 0)</f>
        <v>0</v>
      </c>
      <c r="AZ489">
        <f>IF(H489&gt;51934.91, 1, 0)</f>
        <v>1</v>
      </c>
      <c r="BA489">
        <f>SUM(AW489:AZ489)</f>
        <v>8</v>
      </c>
      <c r="BB489" t="str">
        <f>VLOOKUP(BA489,'Standard Deviations'!$L$1:$M$11,2,TRUE)</f>
        <v>Platinum</v>
      </c>
    </row>
    <row r="490" spans="1:54" hidden="1">
      <c r="A490">
        <v>4216</v>
      </c>
      <c r="B490">
        <v>1981</v>
      </c>
      <c r="C490">
        <f>2024-B490</f>
        <v>43</v>
      </c>
      <c r="D490" t="str">
        <f>VLOOKUP(B490,Reference!$A$1:$B$125, 2)</f>
        <v>Millennials</v>
      </c>
      <c r="E490" t="s">
        <v>54</v>
      </c>
      <c r="F490" t="str">
        <f>IF(E490="High School", "No College", "College")</f>
        <v>College</v>
      </c>
      <c r="G490" t="s">
        <v>60</v>
      </c>
      <c r="H490">
        <v>91065</v>
      </c>
      <c r="I490">
        <v>91065</v>
      </c>
      <c r="J490" s="4" t="s">
        <v>56</v>
      </c>
      <c r="K490">
        <v>0</v>
      </c>
      <c r="L490">
        <v>0</v>
      </c>
      <c r="M490" t="str">
        <f>IF(OR(K490&gt;0, L490&gt;0), "Parent", "Not Parent")</f>
        <v>Not Parent</v>
      </c>
      <c r="N490" t="s">
        <v>308</v>
      </c>
      <c r="O490" s="8">
        <v>41916</v>
      </c>
      <c r="P490" s="9">
        <f>O490-N490</f>
        <v>589</v>
      </c>
      <c r="Q490">
        <v>33</v>
      </c>
      <c r="R490" s="9">
        <f>P490-Q490</f>
        <v>556</v>
      </c>
      <c r="S490" s="8">
        <f>O490-R490</f>
        <v>41360</v>
      </c>
      <c r="T490">
        <v>822</v>
      </c>
      <c r="U490">
        <v>114</v>
      </c>
      <c r="V490">
        <v>108</v>
      </c>
      <c r="W490">
        <v>179</v>
      </c>
      <c r="X490">
        <v>137</v>
      </c>
      <c r="Y490">
        <v>114</v>
      </c>
      <c r="Z490">
        <v>1474</v>
      </c>
      <c r="AA490">
        <f>Z490/P490</f>
        <v>2.5025466893039048</v>
      </c>
      <c r="AB490" s="11" t="s">
        <v>232</v>
      </c>
      <c r="AC490" t="s">
        <v>59</v>
      </c>
      <c r="AD490">
        <v>1</v>
      </c>
      <c r="AE490" t="str">
        <f>IF(AD490&gt;3, "Prefers Discount", "Discount Indifferent")</f>
        <v>Discount Indifferent</v>
      </c>
      <c r="AF490">
        <v>9</v>
      </c>
      <c r="AG490">
        <v>7</v>
      </c>
      <c r="AH490">
        <v>9</v>
      </c>
      <c r="AI490" t="str">
        <f>INDEX($AF$1:$AH$1,MATCH(MAX(AF490:AH490),AF490:AH490,0))</f>
        <v>Store_Orders</v>
      </c>
      <c r="AJ490">
        <v>3</v>
      </c>
      <c r="AK490">
        <v>1</v>
      </c>
      <c r="AL490">
        <v>0</v>
      </c>
      <c r="AM490">
        <v>0</v>
      </c>
      <c r="AN490">
        <v>0</v>
      </c>
      <c r="AO490">
        <v>1</v>
      </c>
      <c r="AP490">
        <f>SUM(AK490:AO490)</f>
        <v>2</v>
      </c>
      <c r="AQ490" t="str">
        <f>INDEX($AK$1:$AO$1,MATCH(MAX(AK490:AO490),AK490:AO490,0))</f>
        <v>Converted_on_Camp1</v>
      </c>
      <c r="AR490">
        <v>1</v>
      </c>
      <c r="AS490" t="str">
        <f>IF(OR(AK490&gt;0, AL490&gt;0, AM490&gt;0, AN490&gt;0, AO490&gt;0), "Converted", "Not Converted")</f>
        <v>Converted</v>
      </c>
      <c r="AT490">
        <v>0</v>
      </c>
      <c r="AU490">
        <v>3</v>
      </c>
      <c r="AV490">
        <v>11</v>
      </c>
      <c r="AW490">
        <f>IF(Z490&gt;607, 4, 0)</f>
        <v>4</v>
      </c>
      <c r="AX490">
        <f>IF(AA490&gt;0.1497, 3, 0)</f>
        <v>3</v>
      </c>
      <c r="AY490">
        <f>IF(P490&gt;4031, 2, 0)</f>
        <v>0</v>
      </c>
      <c r="AZ490">
        <f>IF(H490&gt;51934.91, 1, 0)</f>
        <v>1</v>
      </c>
      <c r="BA490">
        <f>SUM(AW490:AZ490)</f>
        <v>8</v>
      </c>
      <c r="BB490" t="str">
        <f>VLOOKUP(BA490,'Standard Deviations'!$L$1:$M$11,2,TRUE)</f>
        <v>Platinum</v>
      </c>
    </row>
    <row r="491" spans="1:54">
      <c r="A491">
        <v>9386</v>
      </c>
      <c r="B491">
        <v>1962</v>
      </c>
      <c r="C491">
        <f>2024-B491</f>
        <v>62</v>
      </c>
      <c r="D491" t="str">
        <f>VLOOKUP(B491,Reference!$A$1:$B$125, 2)</f>
        <v>Boomers</v>
      </c>
      <c r="E491" t="s">
        <v>54</v>
      </c>
      <c r="F491" t="str">
        <f>IF(E491="High School", "No College", "College")</f>
        <v>College</v>
      </c>
      <c r="G491" t="s">
        <v>65</v>
      </c>
      <c r="H491">
        <v>50127</v>
      </c>
      <c r="I491">
        <v>50127</v>
      </c>
      <c r="J491" s="4" t="s">
        <v>175</v>
      </c>
      <c r="K491">
        <v>0</v>
      </c>
      <c r="L491">
        <v>1</v>
      </c>
      <c r="M491" t="str">
        <f>IF(OR(K491&gt;0, L491&gt;0), "Parent", "Not Parent")</f>
        <v>Parent</v>
      </c>
      <c r="N491" t="s">
        <v>69</v>
      </c>
      <c r="O491" s="8">
        <v>41916</v>
      </c>
      <c r="P491" s="9">
        <f>O491-N491</f>
        <v>128</v>
      </c>
      <c r="Q491">
        <v>88</v>
      </c>
      <c r="R491" s="9">
        <f>P491-Q491</f>
        <v>40</v>
      </c>
      <c r="S491" s="8">
        <f>O491-R491</f>
        <v>41876</v>
      </c>
      <c r="T491">
        <v>274</v>
      </c>
      <c r="U491">
        <v>0</v>
      </c>
      <c r="V491">
        <v>21</v>
      </c>
      <c r="W491">
        <v>4</v>
      </c>
      <c r="X491">
        <v>6</v>
      </c>
      <c r="Y491">
        <v>15</v>
      </c>
      <c r="Z491">
        <v>320</v>
      </c>
      <c r="AA491">
        <f>Z491/P491</f>
        <v>2.5</v>
      </c>
      <c r="AB491" s="14" t="s">
        <v>232</v>
      </c>
      <c r="AC491" s="13" t="s">
        <v>63</v>
      </c>
      <c r="AD491">
        <v>1</v>
      </c>
      <c r="AE491" t="str">
        <f>IF(AD491&gt;3, "Prefers Discount", "Discount Indifferent")</f>
        <v>Discount Indifferent</v>
      </c>
      <c r="AF491">
        <v>6</v>
      </c>
      <c r="AG491">
        <v>5</v>
      </c>
      <c r="AH491">
        <v>1</v>
      </c>
      <c r="AI491" t="str">
        <f>INDEX($AF$1:$AH$1,MATCH(MAX(AF491:AH491),AF491:AH491,0))</f>
        <v>Store_Orders</v>
      </c>
      <c r="AJ491">
        <v>6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f>SUM(AK491:AO491)</f>
        <v>1</v>
      </c>
      <c r="AQ491" t="str">
        <f>INDEX($AK$1:$AO$1,MATCH(MAX(AK491:AO491),AK491:AO491,0))</f>
        <v>Converted_on_Camp4</v>
      </c>
      <c r="AR491">
        <v>1</v>
      </c>
      <c r="AS491" t="str">
        <f>IF(OR(AK491&gt;0, AL491&gt;0, AM491&gt;0, AN491&gt;0, AO491&gt;0), "Converted", "Not Converted")</f>
        <v>Converted</v>
      </c>
      <c r="AT491">
        <v>0</v>
      </c>
      <c r="AU491">
        <v>3</v>
      </c>
      <c r="AV491">
        <v>11</v>
      </c>
      <c r="AW491">
        <f>IF(Z491&gt;607, 4, 0)</f>
        <v>0</v>
      </c>
      <c r="AX491">
        <f>IF(AA491&gt;0.1497, 3, 0)</f>
        <v>3</v>
      </c>
      <c r="AY491">
        <f>IF(P491&gt;4031, 2, 0)</f>
        <v>0</v>
      </c>
      <c r="AZ491">
        <f>IF(H491&gt;51934.91, 1, 0)</f>
        <v>0</v>
      </c>
      <c r="BA491">
        <f>SUM(AW491:AZ491)</f>
        <v>3</v>
      </c>
      <c r="BB491" t="str">
        <f>VLOOKUP(BA491,'Standard Deviations'!$L$1:$M$11,2,TRUE)</f>
        <v>Silver</v>
      </c>
    </row>
    <row r="492" spans="1:54" hidden="1">
      <c r="A492">
        <v>2021</v>
      </c>
      <c r="B492">
        <v>1975</v>
      </c>
      <c r="C492">
        <f>2024-B492</f>
        <v>49</v>
      </c>
      <c r="D492" t="str">
        <f>VLOOKUP(B492,Reference!$A$1:$B$125, 2)</f>
        <v>Gen X</v>
      </c>
      <c r="E492" t="s">
        <v>54</v>
      </c>
      <c r="F492" t="str">
        <f>IF(E492="High School", "No College", "College")</f>
        <v>College</v>
      </c>
      <c r="G492" t="s">
        <v>55</v>
      </c>
      <c r="H492">
        <v>61456</v>
      </c>
      <c r="I492">
        <v>61456</v>
      </c>
      <c r="J492" s="4" t="s">
        <v>61</v>
      </c>
      <c r="K492">
        <v>0</v>
      </c>
      <c r="L492">
        <v>1</v>
      </c>
      <c r="M492" t="str">
        <f>IF(OR(K492&gt;0, L492&gt;0), "Parent", "Not Parent")</f>
        <v>Parent</v>
      </c>
      <c r="N492" t="s">
        <v>376</v>
      </c>
      <c r="O492" s="8">
        <v>41916</v>
      </c>
      <c r="P492" s="9">
        <f>O492-N492</f>
        <v>556</v>
      </c>
      <c r="Q492">
        <v>47</v>
      </c>
      <c r="R492" s="9">
        <f>P492-Q492</f>
        <v>509</v>
      </c>
      <c r="S492" s="8">
        <f>O492-R492</f>
        <v>41407</v>
      </c>
      <c r="T492">
        <v>563</v>
      </c>
      <c r="U492">
        <v>76</v>
      </c>
      <c r="V492">
        <v>384</v>
      </c>
      <c r="W492">
        <v>84</v>
      </c>
      <c r="X492">
        <v>192</v>
      </c>
      <c r="Y492">
        <v>89</v>
      </c>
      <c r="Z492">
        <v>1388</v>
      </c>
      <c r="AA492">
        <f>Z492/P492</f>
        <v>2.4964028776978417</v>
      </c>
      <c r="AB492" s="11" t="s">
        <v>232</v>
      </c>
      <c r="AC492" t="s">
        <v>59</v>
      </c>
      <c r="AD492">
        <v>4</v>
      </c>
      <c r="AE492" t="str">
        <f>IF(AD492&gt;3, "Prefers Discount", "Discount Indifferent")</f>
        <v>Prefers Discount</v>
      </c>
      <c r="AF492">
        <v>13</v>
      </c>
      <c r="AG492">
        <v>6</v>
      </c>
      <c r="AH492">
        <v>10</v>
      </c>
      <c r="AI492" t="str">
        <f>INDEX($AF$1:$AH$1,MATCH(MAX(AF492:AH492),AF492:AH492,0))</f>
        <v>Store_Orders</v>
      </c>
      <c r="AJ492">
        <v>4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f>SUM(AK492:AO492)</f>
        <v>0</v>
      </c>
      <c r="AQ492" t="s">
        <v>67</v>
      </c>
      <c r="AR492">
        <v>0</v>
      </c>
      <c r="AS492" t="str">
        <f>IF(OR(AK492&gt;0, AL492&gt;0, AM492&gt;0, AN492&gt;0, AO492&gt;0), "Converted", "Not Converted")</f>
        <v>Not Converted</v>
      </c>
      <c r="AT492">
        <v>0</v>
      </c>
      <c r="AU492">
        <v>3</v>
      </c>
      <c r="AV492">
        <v>11</v>
      </c>
      <c r="AW492">
        <f>IF(Z492&gt;607, 4, 0)</f>
        <v>4</v>
      </c>
      <c r="AX492">
        <f>IF(AA492&gt;0.1497, 3, 0)</f>
        <v>3</v>
      </c>
      <c r="AY492">
        <f>IF(P492&gt;4031, 2, 0)</f>
        <v>0</v>
      </c>
      <c r="AZ492">
        <f>IF(H492&gt;51934.91, 1, 0)</f>
        <v>1</v>
      </c>
      <c r="BA492">
        <f>SUM(AW492:AZ492)</f>
        <v>8</v>
      </c>
      <c r="BB492" t="str">
        <f>VLOOKUP(BA492,'Standard Deviations'!$L$1:$M$11,2,TRUE)</f>
        <v>Platinum</v>
      </c>
    </row>
    <row r="493" spans="1:54" hidden="1">
      <c r="A493">
        <v>9595</v>
      </c>
      <c r="B493">
        <v>1961</v>
      </c>
      <c r="C493">
        <f>2024-B493</f>
        <v>63</v>
      </c>
      <c r="D493" t="str">
        <f>VLOOKUP(B493,Reference!$A$1:$B$125, 2)</f>
        <v>Boomers</v>
      </c>
      <c r="E493" t="s">
        <v>54</v>
      </c>
      <c r="F493" t="str">
        <f>IF(E493="High School", "No College", "College")</f>
        <v>College</v>
      </c>
      <c r="G493" t="s">
        <v>65</v>
      </c>
      <c r="H493">
        <v>64260</v>
      </c>
      <c r="I493">
        <v>64260</v>
      </c>
      <c r="J493" s="4" t="s">
        <v>61</v>
      </c>
      <c r="K493">
        <v>0</v>
      </c>
      <c r="L493">
        <v>0</v>
      </c>
      <c r="M493" t="str">
        <f>IF(OR(K493&gt;0, L493&gt;0), "Parent", "Not Parent")</f>
        <v>Not Parent</v>
      </c>
      <c r="N493" t="s">
        <v>267</v>
      </c>
      <c r="O493" s="8">
        <v>41916</v>
      </c>
      <c r="P493" s="9">
        <f>O493-N493</f>
        <v>631</v>
      </c>
      <c r="Q493">
        <v>1</v>
      </c>
      <c r="R493" s="9">
        <f>P493-Q493</f>
        <v>630</v>
      </c>
      <c r="S493" s="8">
        <f>O493-R493</f>
        <v>41286</v>
      </c>
      <c r="T493">
        <v>539</v>
      </c>
      <c r="U493">
        <v>169</v>
      </c>
      <c r="V493">
        <v>816</v>
      </c>
      <c r="W493">
        <v>20</v>
      </c>
      <c r="X493">
        <v>0</v>
      </c>
      <c r="Y493">
        <v>30</v>
      </c>
      <c r="Z493">
        <v>1574</v>
      </c>
      <c r="AA493">
        <f>Z493/P493</f>
        <v>2.4944532488114106</v>
      </c>
      <c r="AB493" s="11" t="s">
        <v>232</v>
      </c>
      <c r="AC493" t="s">
        <v>59</v>
      </c>
      <c r="AD493">
        <v>1</v>
      </c>
      <c r="AE493" t="str">
        <f>IF(AD493&gt;3, "Prefers Discount", "Discount Indifferent")</f>
        <v>Discount Indifferent</v>
      </c>
      <c r="AF493">
        <v>4</v>
      </c>
      <c r="AG493">
        <v>4</v>
      </c>
      <c r="AH493">
        <v>5</v>
      </c>
      <c r="AI493" t="str">
        <f>INDEX($AF$1:$AH$1,MATCH(MAX(AF493:AH493),AF493:AH493,0))</f>
        <v>Catalog_Orders</v>
      </c>
      <c r="AJ493">
        <v>3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f>SUM(AK493:AO493)</f>
        <v>0</v>
      </c>
      <c r="AQ493" t="s">
        <v>67</v>
      </c>
      <c r="AR493">
        <v>1</v>
      </c>
      <c r="AS493" t="str">
        <f>IF(OR(AK493&gt;0, AL493&gt;0, AM493&gt;0, AN493&gt;0, AO493&gt;0), "Converted", "Not Converted")</f>
        <v>Not Converted</v>
      </c>
      <c r="AT493">
        <v>0</v>
      </c>
      <c r="AU493">
        <v>3</v>
      </c>
      <c r="AV493">
        <v>11</v>
      </c>
      <c r="AW493">
        <f>IF(Z493&gt;607, 4, 0)</f>
        <v>4</v>
      </c>
      <c r="AX493">
        <f>IF(AA493&gt;0.1497, 3, 0)</f>
        <v>3</v>
      </c>
      <c r="AY493">
        <f>IF(P493&gt;4031, 2, 0)</f>
        <v>0</v>
      </c>
      <c r="AZ493">
        <f>IF(H493&gt;51934.91, 1, 0)</f>
        <v>1</v>
      </c>
      <c r="BA493">
        <f>SUM(AW493:AZ493)</f>
        <v>8</v>
      </c>
      <c r="BB493" t="str">
        <f>VLOOKUP(BA493,'Standard Deviations'!$L$1:$M$11,2,TRUE)</f>
        <v>Platinum</v>
      </c>
    </row>
    <row r="494" spans="1:54">
      <c r="A494">
        <v>9029</v>
      </c>
      <c r="B494">
        <v>1972</v>
      </c>
      <c r="C494">
        <f>2024-B494</f>
        <v>52</v>
      </c>
      <c r="D494" t="str">
        <f>VLOOKUP(B494,Reference!$A$1:$B$125, 2)</f>
        <v>Gen X</v>
      </c>
      <c r="E494" t="s">
        <v>68</v>
      </c>
      <c r="F494" t="str">
        <f>IF(E494="High School", "No College", "College")</f>
        <v>College</v>
      </c>
      <c r="G494" t="s">
        <v>55</v>
      </c>
      <c r="H494">
        <v>70116</v>
      </c>
      <c r="I494">
        <v>70116</v>
      </c>
      <c r="J494" s="4" t="s">
        <v>61</v>
      </c>
      <c r="K494">
        <v>0</v>
      </c>
      <c r="L494">
        <v>0</v>
      </c>
      <c r="M494" t="str">
        <f>IF(OR(K494&gt;0, L494&gt;0), "Parent", "Not Parent")</f>
        <v>Not Parent</v>
      </c>
      <c r="N494" t="s">
        <v>377</v>
      </c>
      <c r="O494" s="8">
        <v>41916</v>
      </c>
      <c r="P494" s="9">
        <f>O494-N494</f>
        <v>616</v>
      </c>
      <c r="Q494">
        <v>73</v>
      </c>
      <c r="R494" s="9">
        <f>P494-Q494</f>
        <v>543</v>
      </c>
      <c r="S494" s="8">
        <f>O494-R494</f>
        <v>41373</v>
      </c>
      <c r="T494">
        <v>707</v>
      </c>
      <c r="U494">
        <v>44</v>
      </c>
      <c r="V494">
        <v>603</v>
      </c>
      <c r="W494">
        <v>95</v>
      </c>
      <c r="X494">
        <v>58</v>
      </c>
      <c r="Y494">
        <v>29</v>
      </c>
      <c r="Z494">
        <v>1536</v>
      </c>
      <c r="AA494">
        <f>Z494/P494</f>
        <v>2.4935064935064934</v>
      </c>
      <c r="AB494" s="14" t="s">
        <v>232</v>
      </c>
      <c r="AC494" s="13" t="s">
        <v>63</v>
      </c>
      <c r="AD494">
        <v>1</v>
      </c>
      <c r="AE494" t="str">
        <f>IF(AD494&gt;3, "Prefers Discount", "Discount Indifferent")</f>
        <v>Discount Indifferent</v>
      </c>
      <c r="AF494">
        <v>12</v>
      </c>
      <c r="AG494">
        <v>2</v>
      </c>
      <c r="AH494">
        <v>8</v>
      </c>
      <c r="AI494" t="str">
        <f>INDEX($AF$1:$AH$1,MATCH(MAX(AF494:AH494),AF494:AH494,0))</f>
        <v>Store_Orders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f>SUM(AK494:AO494)</f>
        <v>0</v>
      </c>
      <c r="AQ494" t="s">
        <v>67</v>
      </c>
      <c r="AR494">
        <v>0</v>
      </c>
      <c r="AS494" t="str">
        <f>IF(OR(AK494&gt;0, AL494&gt;0, AM494&gt;0, AN494&gt;0, AO494&gt;0), "Converted", "Not Converted")</f>
        <v>Not Converted</v>
      </c>
      <c r="AT494">
        <v>0</v>
      </c>
      <c r="AU494">
        <v>3</v>
      </c>
      <c r="AV494">
        <v>11</v>
      </c>
      <c r="AW494">
        <f>IF(Z494&gt;607, 4, 0)</f>
        <v>4</v>
      </c>
      <c r="AX494">
        <f>IF(AA494&gt;0.1497, 3, 0)</f>
        <v>3</v>
      </c>
      <c r="AY494">
        <f>IF(P494&gt;4031, 2, 0)</f>
        <v>0</v>
      </c>
      <c r="AZ494">
        <f>IF(H494&gt;51934.91, 1, 0)</f>
        <v>1</v>
      </c>
      <c r="BA494">
        <f>SUM(AW494:AZ494)</f>
        <v>8</v>
      </c>
      <c r="BB494" t="str">
        <f>VLOOKUP(BA494,'Standard Deviations'!$L$1:$M$11,2,TRUE)</f>
        <v>Platinum</v>
      </c>
    </row>
    <row r="495" spans="1:54" hidden="1">
      <c r="A495">
        <v>5341</v>
      </c>
      <c r="B495">
        <v>1962</v>
      </c>
      <c r="C495">
        <f>2024-B495</f>
        <v>62</v>
      </c>
      <c r="D495" t="str">
        <f>VLOOKUP(B495,Reference!$A$1:$B$125, 2)</f>
        <v>Boomers</v>
      </c>
      <c r="E495" t="s">
        <v>74</v>
      </c>
      <c r="F495" t="str">
        <f>IF(E495="High School", "No College", "College")</f>
        <v>College</v>
      </c>
      <c r="G495" t="s">
        <v>71</v>
      </c>
      <c r="H495">
        <v>81975</v>
      </c>
      <c r="I495">
        <v>81975</v>
      </c>
      <c r="J495" s="4" t="s">
        <v>56</v>
      </c>
      <c r="K495">
        <v>0</v>
      </c>
      <c r="L495">
        <v>1</v>
      </c>
      <c r="M495" t="str">
        <f>IF(OR(K495&gt;0, L495&gt;0), "Parent", "Not Parent")</f>
        <v>Parent</v>
      </c>
      <c r="N495" t="s">
        <v>378</v>
      </c>
      <c r="O495" s="8">
        <v>41916</v>
      </c>
      <c r="P495" s="9">
        <f>O495-N495</f>
        <v>637</v>
      </c>
      <c r="Q495">
        <v>2</v>
      </c>
      <c r="R495" s="9">
        <f>P495-Q495</f>
        <v>635</v>
      </c>
      <c r="S495" s="8">
        <f>O495-R495</f>
        <v>41281</v>
      </c>
      <c r="T495">
        <v>983</v>
      </c>
      <c r="U495">
        <v>76</v>
      </c>
      <c r="V495">
        <v>184</v>
      </c>
      <c r="W495">
        <v>180</v>
      </c>
      <c r="X495">
        <v>138</v>
      </c>
      <c r="Y495">
        <v>27</v>
      </c>
      <c r="Z495">
        <v>1588</v>
      </c>
      <c r="AA495">
        <f>Z495/P495</f>
        <v>2.4929356357927785</v>
      </c>
      <c r="AB495" s="11" t="s">
        <v>232</v>
      </c>
      <c r="AC495" t="s">
        <v>59</v>
      </c>
      <c r="AD495">
        <v>1</v>
      </c>
      <c r="AE495" t="str">
        <f>IF(AD495&gt;3, "Prefers Discount", "Discount Indifferent")</f>
        <v>Discount Indifferent</v>
      </c>
      <c r="AF495">
        <v>4</v>
      </c>
      <c r="AG495">
        <v>6</v>
      </c>
      <c r="AH495">
        <v>3</v>
      </c>
      <c r="AI495" t="str">
        <f>INDEX($AF$1:$AH$1,MATCH(MAX(AF495:AH495),AF495:AH495,0))</f>
        <v>Web_Orders</v>
      </c>
      <c r="AJ495">
        <v>7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f>SUM(AK495:AO495)</f>
        <v>1</v>
      </c>
      <c r="AQ495" t="str">
        <f>INDEX($AK$1:$AO$1,MATCH(MAX(AK495:AO495),AK495:AO495,0))</f>
        <v>Converted_on_Camp5</v>
      </c>
      <c r="AR495">
        <v>1</v>
      </c>
      <c r="AS495" t="str">
        <f>IF(OR(AK495&gt;0, AL495&gt;0, AM495&gt;0, AN495&gt;0, AO495&gt;0), "Converted", "Not Converted")</f>
        <v>Converted</v>
      </c>
      <c r="AT495">
        <v>0</v>
      </c>
      <c r="AU495">
        <v>3</v>
      </c>
      <c r="AV495">
        <v>11</v>
      </c>
      <c r="AW495">
        <f>IF(Z495&gt;607, 4, 0)</f>
        <v>4</v>
      </c>
      <c r="AX495">
        <f>IF(AA495&gt;0.1497, 3, 0)</f>
        <v>3</v>
      </c>
      <c r="AY495">
        <f>IF(P495&gt;4031, 2, 0)</f>
        <v>0</v>
      </c>
      <c r="AZ495">
        <f>IF(H495&gt;51934.91, 1, 0)</f>
        <v>1</v>
      </c>
      <c r="BA495">
        <f>SUM(AW495:AZ495)</f>
        <v>8</v>
      </c>
      <c r="BB495" t="str">
        <f>VLOOKUP(BA495,'Standard Deviations'!$L$1:$M$11,2,TRUE)</f>
        <v>Platinum</v>
      </c>
    </row>
    <row r="496" spans="1:54" hidden="1">
      <c r="A496">
        <v>6320</v>
      </c>
      <c r="B496">
        <v>1976</v>
      </c>
      <c r="C496">
        <f>2024-B496</f>
        <v>48</v>
      </c>
      <c r="D496" t="str">
        <f>VLOOKUP(B496,Reference!$A$1:$B$125, 2)</f>
        <v>Gen X</v>
      </c>
      <c r="E496" t="s">
        <v>64</v>
      </c>
      <c r="F496" t="str">
        <f>IF(E496="High School", "No College", "College")</f>
        <v>College</v>
      </c>
      <c r="G496" t="s">
        <v>60</v>
      </c>
      <c r="H496">
        <v>70893</v>
      </c>
      <c r="I496">
        <v>70893</v>
      </c>
      <c r="J496" s="4" t="s">
        <v>61</v>
      </c>
      <c r="K496">
        <v>0</v>
      </c>
      <c r="L496">
        <v>0</v>
      </c>
      <c r="M496" t="str">
        <f>IF(OR(K496&gt;0, L496&gt;0), "Parent", "Not Parent")</f>
        <v>Not Parent</v>
      </c>
      <c r="N496" t="s">
        <v>379</v>
      </c>
      <c r="O496" s="8">
        <v>41916</v>
      </c>
      <c r="P496" s="9">
        <f>O496-N496</f>
        <v>605</v>
      </c>
      <c r="Q496">
        <v>42</v>
      </c>
      <c r="R496" s="9">
        <f>P496-Q496</f>
        <v>563</v>
      </c>
      <c r="S496" s="8">
        <f>O496-R496</f>
        <v>41353</v>
      </c>
      <c r="T496">
        <v>768</v>
      </c>
      <c r="U496">
        <v>44</v>
      </c>
      <c r="V496">
        <v>561</v>
      </c>
      <c r="W496">
        <v>77</v>
      </c>
      <c r="X496">
        <v>44</v>
      </c>
      <c r="Y496">
        <v>14</v>
      </c>
      <c r="Z496">
        <v>1508</v>
      </c>
      <c r="AA496">
        <f>Z496/P496</f>
        <v>2.4925619834710742</v>
      </c>
      <c r="AB496" s="11" t="s">
        <v>232</v>
      </c>
      <c r="AC496" t="s">
        <v>59</v>
      </c>
      <c r="AD496">
        <v>1</v>
      </c>
      <c r="AE496" t="str">
        <f>IF(AD496&gt;3, "Prefers Discount", "Discount Indifferent")</f>
        <v>Discount Indifferent</v>
      </c>
      <c r="AF496">
        <v>10</v>
      </c>
      <c r="AG496">
        <v>6</v>
      </c>
      <c r="AH496">
        <v>6</v>
      </c>
      <c r="AI496" t="str">
        <f>INDEX($AF$1:$AH$1,MATCH(MAX(AF496:AH496),AF496:AH496,0))</f>
        <v>Store_Orders</v>
      </c>
      <c r="AJ496">
        <v>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f>SUM(AK496:AO496)</f>
        <v>0</v>
      </c>
      <c r="AQ496" t="s">
        <v>67</v>
      </c>
      <c r="AR496">
        <v>0</v>
      </c>
      <c r="AS496" t="str">
        <f>IF(OR(AK496&gt;0, AL496&gt;0, AM496&gt;0, AN496&gt;0, AO496&gt;0), "Converted", "Not Converted")</f>
        <v>Not Converted</v>
      </c>
      <c r="AT496">
        <v>0</v>
      </c>
      <c r="AU496">
        <v>3</v>
      </c>
      <c r="AV496">
        <v>11</v>
      </c>
      <c r="AW496">
        <f>IF(Z496&gt;607, 4, 0)</f>
        <v>4</v>
      </c>
      <c r="AX496">
        <f>IF(AA496&gt;0.1497, 3, 0)</f>
        <v>3</v>
      </c>
      <c r="AY496">
        <f>IF(P496&gt;4031, 2, 0)</f>
        <v>0</v>
      </c>
      <c r="AZ496">
        <f>IF(H496&gt;51934.91, 1, 0)</f>
        <v>1</v>
      </c>
      <c r="BA496">
        <f>SUM(AW496:AZ496)</f>
        <v>8</v>
      </c>
      <c r="BB496" t="str">
        <f>VLOOKUP(BA496,'Standard Deviations'!$L$1:$M$11,2,TRUE)</f>
        <v>Platinum</v>
      </c>
    </row>
    <row r="497" spans="1:54" hidden="1">
      <c r="A497">
        <v>4207</v>
      </c>
      <c r="B497">
        <v>1981</v>
      </c>
      <c r="C497">
        <f>2024-B497</f>
        <v>43</v>
      </c>
      <c r="D497" t="str">
        <f>VLOOKUP(B497,Reference!$A$1:$B$125, 2)</f>
        <v>Millennials</v>
      </c>
      <c r="E497" t="s">
        <v>68</v>
      </c>
      <c r="F497" t="str">
        <f>IF(E497="High School", "No College", "College")</f>
        <v>College</v>
      </c>
      <c r="G497" t="s">
        <v>55</v>
      </c>
      <c r="H497">
        <v>87171</v>
      </c>
      <c r="I497">
        <v>87171</v>
      </c>
      <c r="J497" s="4" t="s">
        <v>56</v>
      </c>
      <c r="K497">
        <v>0</v>
      </c>
      <c r="L497">
        <v>0</v>
      </c>
      <c r="M497" t="str">
        <f>IF(OR(K497&gt;0, L497&gt;0), "Parent", "Not Parent")</f>
        <v>Not Parent</v>
      </c>
      <c r="N497" t="s">
        <v>226</v>
      </c>
      <c r="O497" s="8">
        <v>41916</v>
      </c>
      <c r="P497" s="9">
        <f>O497-N497</f>
        <v>521</v>
      </c>
      <c r="Q497">
        <v>27</v>
      </c>
      <c r="R497" s="9">
        <f>P497-Q497</f>
        <v>494</v>
      </c>
      <c r="S497" s="8">
        <f>O497-R497</f>
        <v>41422</v>
      </c>
      <c r="T497">
        <v>1001</v>
      </c>
      <c r="U497">
        <v>44</v>
      </c>
      <c r="V497">
        <v>107</v>
      </c>
      <c r="W497">
        <v>58</v>
      </c>
      <c r="X497">
        <v>44</v>
      </c>
      <c r="Y497">
        <v>44</v>
      </c>
      <c r="Z497">
        <v>1298</v>
      </c>
      <c r="AA497">
        <f>Z497/P497</f>
        <v>2.4913627639155469</v>
      </c>
      <c r="AB497" s="11" t="s">
        <v>232</v>
      </c>
      <c r="AC497" t="s">
        <v>59</v>
      </c>
      <c r="AD497">
        <v>1</v>
      </c>
      <c r="AE497" t="str">
        <f>IF(AD497&gt;3, "Prefers Discount", "Discount Indifferent")</f>
        <v>Discount Indifferent</v>
      </c>
      <c r="AF497">
        <v>11</v>
      </c>
      <c r="AG497">
        <v>6</v>
      </c>
      <c r="AH497">
        <v>7</v>
      </c>
      <c r="AI497" t="str">
        <f>INDEX($AF$1:$AH$1,MATCH(MAX(AF497:AH497),AF497:AH497,0))</f>
        <v>Store_Orders</v>
      </c>
      <c r="AJ497">
        <v>2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f>SUM(AK497:AO497)</f>
        <v>2</v>
      </c>
      <c r="AQ497" t="str">
        <f>INDEX($AK$1:$AO$1,MATCH(MAX(AK497:AO497),AK497:AO497,0))</f>
        <v>Converted_on_Camp3</v>
      </c>
      <c r="AR497">
        <v>1</v>
      </c>
      <c r="AS497" t="str">
        <f>IF(OR(AK497&gt;0, AL497&gt;0, AM497&gt;0, AN497&gt;0, AO497&gt;0), "Converted", "Not Converted")</f>
        <v>Converted</v>
      </c>
      <c r="AT497">
        <v>0</v>
      </c>
      <c r="AU497">
        <v>3</v>
      </c>
      <c r="AV497">
        <v>11</v>
      </c>
      <c r="AW497">
        <f>IF(Z497&gt;607, 4, 0)</f>
        <v>4</v>
      </c>
      <c r="AX497">
        <f>IF(AA497&gt;0.1497, 3, 0)</f>
        <v>3</v>
      </c>
      <c r="AY497">
        <f>IF(P497&gt;4031, 2, 0)</f>
        <v>0</v>
      </c>
      <c r="AZ497">
        <f>IF(H497&gt;51934.91, 1, 0)</f>
        <v>1</v>
      </c>
      <c r="BA497">
        <f>SUM(AW497:AZ497)</f>
        <v>8</v>
      </c>
      <c r="BB497" t="str">
        <f>VLOOKUP(BA497,'Standard Deviations'!$L$1:$M$11,2,TRUE)</f>
        <v>Platinum</v>
      </c>
    </row>
    <row r="498" spans="1:54" hidden="1">
      <c r="A498">
        <v>5331</v>
      </c>
      <c r="B498">
        <v>1977</v>
      </c>
      <c r="C498">
        <f>2024-B498</f>
        <v>47</v>
      </c>
      <c r="D498" t="str">
        <f>VLOOKUP(B498,Reference!$A$1:$B$125, 2)</f>
        <v>Gen X</v>
      </c>
      <c r="E498" t="s">
        <v>54</v>
      </c>
      <c r="F498" t="str">
        <f>IF(E498="High School", "No College", "College")</f>
        <v>College</v>
      </c>
      <c r="G498" t="s">
        <v>55</v>
      </c>
      <c r="H498">
        <v>74985</v>
      </c>
      <c r="I498">
        <v>74985</v>
      </c>
      <c r="J498" s="4" t="s">
        <v>56</v>
      </c>
      <c r="K498">
        <v>0</v>
      </c>
      <c r="L498">
        <v>0</v>
      </c>
      <c r="M498" t="str">
        <f>IF(OR(K498&gt;0, L498&gt;0), "Parent", "Not Parent")</f>
        <v>Not Parent</v>
      </c>
      <c r="N498" t="s">
        <v>380</v>
      </c>
      <c r="O498" s="8">
        <v>41916</v>
      </c>
      <c r="P498" s="9">
        <f>O498-N498</f>
        <v>753</v>
      </c>
      <c r="Q498">
        <v>8</v>
      </c>
      <c r="R498" s="9">
        <f>P498-Q498</f>
        <v>745</v>
      </c>
      <c r="S498" s="8">
        <f>O498-R498</f>
        <v>41171</v>
      </c>
      <c r="T498">
        <v>587</v>
      </c>
      <c r="U498">
        <v>51</v>
      </c>
      <c r="V498">
        <v>898</v>
      </c>
      <c r="W498">
        <v>247</v>
      </c>
      <c r="X498">
        <v>0</v>
      </c>
      <c r="Y498">
        <v>86</v>
      </c>
      <c r="Z498">
        <v>1869</v>
      </c>
      <c r="AA498">
        <f>Z498/P498</f>
        <v>2.4820717131474104</v>
      </c>
      <c r="AB498" s="11" t="s">
        <v>232</v>
      </c>
      <c r="AC498" t="s">
        <v>59</v>
      </c>
      <c r="AD498">
        <v>1</v>
      </c>
      <c r="AE498" t="str">
        <f>IF(AD498&gt;3, "Prefers Discount", "Discount Indifferent")</f>
        <v>Discount Indifferent</v>
      </c>
      <c r="AF498">
        <v>7</v>
      </c>
      <c r="AG498">
        <v>3</v>
      </c>
      <c r="AH498">
        <v>6</v>
      </c>
      <c r="AI498" t="str">
        <f>INDEX($AF$1:$AH$1,MATCH(MAX(AF498:AH498),AF498:AH498,0))</f>
        <v>Store_Orders</v>
      </c>
      <c r="AJ498">
        <v>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f>SUM(AK498:AO498)</f>
        <v>0</v>
      </c>
      <c r="AQ498" t="s">
        <v>67</v>
      </c>
      <c r="AR498">
        <v>0</v>
      </c>
      <c r="AS498" t="str">
        <f>IF(OR(AK498&gt;0, AL498&gt;0, AM498&gt;0, AN498&gt;0, AO498&gt;0), "Converted", "Not Converted")</f>
        <v>Not Converted</v>
      </c>
      <c r="AT498">
        <v>0</v>
      </c>
      <c r="AU498">
        <v>3</v>
      </c>
      <c r="AV498">
        <v>11</v>
      </c>
      <c r="AW498">
        <f>IF(Z498&gt;607, 4, 0)</f>
        <v>4</v>
      </c>
      <c r="AX498">
        <f>IF(AA498&gt;0.1497, 3, 0)</f>
        <v>3</v>
      </c>
      <c r="AY498">
        <f>IF(P498&gt;4031, 2, 0)</f>
        <v>0</v>
      </c>
      <c r="AZ498">
        <f>IF(H498&gt;51934.91, 1, 0)</f>
        <v>1</v>
      </c>
      <c r="BA498">
        <f>SUM(AW498:AZ498)</f>
        <v>8</v>
      </c>
      <c r="BB498" t="str">
        <f>VLOOKUP(BA498,'Standard Deviations'!$L$1:$M$11,2,TRUE)</f>
        <v>Platinum</v>
      </c>
    </row>
    <row r="499" spans="1:54" hidden="1">
      <c r="A499">
        <v>10095</v>
      </c>
      <c r="B499">
        <v>1975</v>
      </c>
      <c r="C499">
        <f>2024-B499</f>
        <v>49</v>
      </c>
      <c r="D499" t="str">
        <f>VLOOKUP(B499,Reference!$A$1:$B$125, 2)</f>
        <v>Gen X</v>
      </c>
      <c r="E499" t="s">
        <v>68</v>
      </c>
      <c r="F499" t="str">
        <f>IF(E499="High School", "No College", "College")</f>
        <v>College</v>
      </c>
      <c r="G499" t="s">
        <v>71</v>
      </c>
      <c r="H499">
        <v>74165</v>
      </c>
      <c r="I499">
        <v>74165</v>
      </c>
      <c r="J499" s="4" t="s">
        <v>61</v>
      </c>
      <c r="K499">
        <v>0</v>
      </c>
      <c r="L499">
        <v>0</v>
      </c>
      <c r="M499" t="str">
        <f>IF(OR(K499&gt;0, L499&gt;0), "Parent", "Not Parent")</f>
        <v>Not Parent</v>
      </c>
      <c r="N499" t="s">
        <v>226</v>
      </c>
      <c r="O499" s="8">
        <v>41916</v>
      </c>
      <c r="P499" s="9">
        <f>O499-N499</f>
        <v>521</v>
      </c>
      <c r="Q499">
        <v>9</v>
      </c>
      <c r="R499" s="9">
        <f>P499-Q499</f>
        <v>512</v>
      </c>
      <c r="S499" s="8">
        <f>O499-R499</f>
        <v>41404</v>
      </c>
      <c r="T499">
        <v>1001</v>
      </c>
      <c r="U499">
        <v>12</v>
      </c>
      <c r="V499">
        <v>240</v>
      </c>
      <c r="W499">
        <v>16</v>
      </c>
      <c r="X499">
        <v>12</v>
      </c>
      <c r="Y499">
        <v>12</v>
      </c>
      <c r="Z499">
        <v>1293</v>
      </c>
      <c r="AA499">
        <f>Z499/P499</f>
        <v>2.4817658349328213</v>
      </c>
      <c r="AB499" s="11" t="s">
        <v>232</v>
      </c>
      <c r="AC499" t="s">
        <v>59</v>
      </c>
      <c r="AD499">
        <v>1</v>
      </c>
      <c r="AE499" t="str">
        <f>IF(AD499&gt;3, "Prefers Discount", "Discount Indifferent")</f>
        <v>Discount Indifferent</v>
      </c>
      <c r="AF499">
        <v>10</v>
      </c>
      <c r="AG499">
        <v>5</v>
      </c>
      <c r="AH499">
        <v>4</v>
      </c>
      <c r="AI499" t="str">
        <f>INDEX($AF$1:$AH$1,MATCH(MAX(AF499:AH499),AF499:AH499,0))</f>
        <v>Store_Orders</v>
      </c>
      <c r="AJ499">
        <v>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f>SUM(AK499:AO499)</f>
        <v>0</v>
      </c>
      <c r="AQ499" t="s">
        <v>67</v>
      </c>
      <c r="AR499">
        <v>0</v>
      </c>
      <c r="AS499" t="str">
        <f>IF(OR(AK499&gt;0, AL499&gt;0, AM499&gt;0, AN499&gt;0, AO499&gt;0), "Converted", "Not Converted")</f>
        <v>Not Converted</v>
      </c>
      <c r="AT499">
        <v>0</v>
      </c>
      <c r="AU499">
        <v>3</v>
      </c>
      <c r="AV499">
        <v>11</v>
      </c>
      <c r="AW499">
        <f>IF(Z499&gt;607, 4, 0)</f>
        <v>4</v>
      </c>
      <c r="AX499">
        <f>IF(AA499&gt;0.1497, 3, 0)</f>
        <v>3</v>
      </c>
      <c r="AY499">
        <f>IF(P499&gt;4031, 2, 0)</f>
        <v>0</v>
      </c>
      <c r="AZ499">
        <f>IF(H499&gt;51934.91, 1, 0)</f>
        <v>1</v>
      </c>
      <c r="BA499">
        <f>SUM(AW499:AZ499)</f>
        <v>8</v>
      </c>
      <c r="BB499" t="str">
        <f>VLOOKUP(BA499,'Standard Deviations'!$L$1:$M$11,2,TRUE)</f>
        <v>Platinum</v>
      </c>
    </row>
    <row r="500" spans="1:54">
      <c r="A500">
        <v>246</v>
      </c>
      <c r="B500">
        <v>1965</v>
      </c>
      <c r="C500">
        <f>2024-B500</f>
        <v>59</v>
      </c>
      <c r="D500" t="str">
        <f>VLOOKUP(B500,Reference!$A$1:$B$125, 2)</f>
        <v>Gen X</v>
      </c>
      <c r="E500" t="s">
        <v>54</v>
      </c>
      <c r="F500" t="str">
        <f>IF(E500="High School", "No College", "College")</f>
        <v>College</v>
      </c>
      <c r="G500" t="s">
        <v>55</v>
      </c>
      <c r="H500">
        <v>66480</v>
      </c>
      <c r="I500">
        <v>66480</v>
      </c>
      <c r="J500" s="4" t="s">
        <v>61</v>
      </c>
      <c r="K500">
        <v>1</v>
      </c>
      <c r="L500">
        <v>1</v>
      </c>
      <c r="M500" t="str">
        <f>IF(OR(K500&gt;0, L500&gt;0), "Parent", "Not Parent")</f>
        <v>Parent</v>
      </c>
      <c r="N500" t="s">
        <v>156</v>
      </c>
      <c r="O500" s="8">
        <v>41916</v>
      </c>
      <c r="P500" s="9">
        <f>O500-N500</f>
        <v>126</v>
      </c>
      <c r="Q500">
        <v>71</v>
      </c>
      <c r="R500" s="9">
        <f>P500-Q500</f>
        <v>55</v>
      </c>
      <c r="S500" s="8">
        <f>O500-R500</f>
        <v>41861</v>
      </c>
      <c r="T500">
        <v>199</v>
      </c>
      <c r="U500">
        <v>9</v>
      </c>
      <c r="V500">
        <v>57</v>
      </c>
      <c r="W500">
        <v>20</v>
      </c>
      <c r="X500">
        <v>21</v>
      </c>
      <c r="Y500">
        <v>6</v>
      </c>
      <c r="Z500">
        <v>312</v>
      </c>
      <c r="AA500">
        <f>Z500/P500</f>
        <v>2.4761904761904763</v>
      </c>
      <c r="AB500" s="14" t="s">
        <v>232</v>
      </c>
      <c r="AC500" s="13" t="s">
        <v>63</v>
      </c>
      <c r="AD500">
        <v>7</v>
      </c>
      <c r="AE500" t="str">
        <f>IF(AD500&gt;3, "Prefers Discount", "Discount Indifferent")</f>
        <v>Prefers Discount</v>
      </c>
      <c r="AF500">
        <v>7</v>
      </c>
      <c r="AG500">
        <v>4</v>
      </c>
      <c r="AH500">
        <v>1</v>
      </c>
      <c r="AI500" t="str">
        <f>INDEX($AF$1:$AH$1,MATCH(MAX(AF500:AH500),AF500:AH500,0))</f>
        <v>Store_Orders</v>
      </c>
      <c r="AJ500">
        <v>4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f>SUM(AK500:AO500)</f>
        <v>0</v>
      </c>
      <c r="AQ500" t="s">
        <v>67</v>
      </c>
      <c r="AR500">
        <v>0</v>
      </c>
      <c r="AS500" t="str">
        <f>IF(OR(AK500&gt;0, AL500&gt;0, AM500&gt;0, AN500&gt;0, AO500&gt;0), "Converted", "Not Converted")</f>
        <v>Not Converted</v>
      </c>
      <c r="AT500">
        <v>0</v>
      </c>
      <c r="AU500">
        <v>3</v>
      </c>
      <c r="AV500">
        <v>11</v>
      </c>
      <c r="AW500">
        <f>IF(Z500&gt;607, 4, 0)</f>
        <v>0</v>
      </c>
      <c r="AX500">
        <f>IF(AA500&gt;0.1497, 3, 0)</f>
        <v>3</v>
      </c>
      <c r="AY500">
        <f>IF(P500&gt;4031, 2, 0)</f>
        <v>0</v>
      </c>
      <c r="AZ500">
        <f>IF(H500&gt;51934.91, 1, 0)</f>
        <v>1</v>
      </c>
      <c r="BA500">
        <f>SUM(AW500:AZ500)</f>
        <v>4</v>
      </c>
      <c r="BB500" t="str">
        <f>VLOOKUP(BA500,'Standard Deviations'!$L$1:$M$11,2,TRUE)</f>
        <v>Silver</v>
      </c>
    </row>
    <row r="501" spans="1:54" hidden="1">
      <c r="A501">
        <v>5031</v>
      </c>
      <c r="B501">
        <v>1974</v>
      </c>
      <c r="C501">
        <f>2024-B501</f>
        <v>50</v>
      </c>
      <c r="D501" t="str">
        <f>VLOOKUP(B501,Reference!$A$1:$B$125, 2)</f>
        <v>Gen X</v>
      </c>
      <c r="E501" t="s">
        <v>54</v>
      </c>
      <c r="F501" t="str">
        <f>IF(E501="High School", "No College", "College")</f>
        <v>College</v>
      </c>
      <c r="G501" t="s">
        <v>65</v>
      </c>
      <c r="H501">
        <v>83145</v>
      </c>
      <c r="I501">
        <v>83145</v>
      </c>
      <c r="J501" s="4" t="s">
        <v>56</v>
      </c>
      <c r="K501">
        <v>0</v>
      </c>
      <c r="L501">
        <v>0</v>
      </c>
      <c r="M501" t="str">
        <f>IF(OR(K501&gt;0, L501&gt;0), "Parent", "Not Parent")</f>
        <v>Not Parent</v>
      </c>
      <c r="N501" t="s">
        <v>381</v>
      </c>
      <c r="O501" s="8">
        <v>41916</v>
      </c>
      <c r="P501" s="9">
        <f>O501-N501</f>
        <v>742</v>
      </c>
      <c r="Q501">
        <v>14</v>
      </c>
      <c r="R501" s="9">
        <f>P501-Q501</f>
        <v>728</v>
      </c>
      <c r="S501" s="8">
        <f>O501-R501</f>
        <v>41188</v>
      </c>
      <c r="T501">
        <v>777</v>
      </c>
      <c r="U501">
        <v>35</v>
      </c>
      <c r="V501">
        <v>731</v>
      </c>
      <c r="W501">
        <v>39</v>
      </c>
      <c r="X501">
        <v>137</v>
      </c>
      <c r="Y501">
        <v>114</v>
      </c>
      <c r="Z501">
        <v>1833</v>
      </c>
      <c r="AA501">
        <f>Z501/P501</f>
        <v>2.4703504043126685</v>
      </c>
      <c r="AB501" s="11" t="s">
        <v>232</v>
      </c>
      <c r="AC501" t="s">
        <v>59</v>
      </c>
      <c r="AD501">
        <v>1</v>
      </c>
      <c r="AE501" t="str">
        <f>IF(AD501&gt;3, "Prefers Discount", "Discount Indifferent")</f>
        <v>Discount Indifferent</v>
      </c>
      <c r="AF501">
        <v>11</v>
      </c>
      <c r="AG501">
        <v>5</v>
      </c>
      <c r="AH501">
        <v>9</v>
      </c>
      <c r="AI501" t="str">
        <f>INDEX($AF$1:$AH$1,MATCH(MAX(AF501:AH501),AF501:AH501,0))</f>
        <v>Store_Orders</v>
      </c>
      <c r="AJ501">
        <v>2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f>SUM(AK501:AO501)</f>
        <v>1</v>
      </c>
      <c r="AQ501" t="str">
        <f>INDEX($AK$1:$AO$1,MATCH(MAX(AK501:AO501),AK501:AO501,0))</f>
        <v>Converted_on_Camp5</v>
      </c>
      <c r="AR501">
        <v>1</v>
      </c>
      <c r="AS501" t="str">
        <f>IF(OR(AK501&gt;0, AL501&gt;0, AM501&gt;0, AN501&gt;0, AO501&gt;0), "Converted", "Not Converted")</f>
        <v>Converted</v>
      </c>
      <c r="AT501">
        <v>0</v>
      </c>
      <c r="AU501">
        <v>3</v>
      </c>
      <c r="AV501">
        <v>11</v>
      </c>
      <c r="AW501">
        <f>IF(Z501&gt;607, 4, 0)</f>
        <v>4</v>
      </c>
      <c r="AX501">
        <f>IF(AA501&gt;0.1497, 3, 0)</f>
        <v>3</v>
      </c>
      <c r="AY501">
        <f>IF(P501&gt;4031, 2, 0)</f>
        <v>0</v>
      </c>
      <c r="AZ501">
        <f>IF(H501&gt;51934.91, 1, 0)</f>
        <v>1</v>
      </c>
      <c r="BA501">
        <f>SUM(AW501:AZ501)</f>
        <v>8</v>
      </c>
      <c r="BB501" t="str">
        <f>VLOOKUP(BA501,'Standard Deviations'!$L$1:$M$11,2,TRUE)</f>
        <v>Platinum</v>
      </c>
    </row>
    <row r="502" spans="1:54" hidden="1">
      <c r="A502">
        <v>7143</v>
      </c>
      <c r="B502">
        <v>1955</v>
      </c>
      <c r="C502">
        <f>2024-B502</f>
        <v>69</v>
      </c>
      <c r="D502" t="str">
        <f>VLOOKUP(B502,Reference!$A$1:$B$125, 2)</f>
        <v>Boomers</v>
      </c>
      <c r="E502" t="s">
        <v>74</v>
      </c>
      <c r="F502" t="str">
        <f>IF(E502="High School", "No College", "College")</f>
        <v>College</v>
      </c>
      <c r="G502" t="s">
        <v>65</v>
      </c>
      <c r="H502">
        <v>74805</v>
      </c>
      <c r="I502">
        <v>74805</v>
      </c>
      <c r="J502" s="4" t="s">
        <v>56</v>
      </c>
      <c r="K502">
        <v>0</v>
      </c>
      <c r="L502">
        <v>1</v>
      </c>
      <c r="M502" t="str">
        <f>IF(OR(K502&gt;0, L502&gt;0), "Parent", "Not Parent")</f>
        <v>Parent</v>
      </c>
      <c r="N502" t="s">
        <v>250</v>
      </c>
      <c r="O502" s="8">
        <v>41916</v>
      </c>
      <c r="P502" s="9">
        <f>O502-N502</f>
        <v>332</v>
      </c>
      <c r="Q502">
        <v>14</v>
      </c>
      <c r="R502" s="9">
        <f>P502-Q502</f>
        <v>318</v>
      </c>
      <c r="S502" s="8">
        <f>O502-R502</f>
        <v>41598</v>
      </c>
      <c r="T502">
        <v>209</v>
      </c>
      <c r="U502">
        <v>162</v>
      </c>
      <c r="V502">
        <v>209</v>
      </c>
      <c r="W502">
        <v>41</v>
      </c>
      <c r="X502">
        <v>162</v>
      </c>
      <c r="Y502">
        <v>37</v>
      </c>
      <c r="Z502">
        <v>820</v>
      </c>
      <c r="AA502">
        <f>Z502/P502</f>
        <v>2.4698795180722892</v>
      </c>
      <c r="AB502" s="11" t="s">
        <v>232</v>
      </c>
      <c r="AC502" t="s">
        <v>59</v>
      </c>
      <c r="AD502">
        <v>5</v>
      </c>
      <c r="AE502" t="str">
        <f>IF(AD502&gt;3, "Prefers Discount", "Discount Indifferent")</f>
        <v>Prefers Discount</v>
      </c>
      <c r="AF502">
        <v>10</v>
      </c>
      <c r="AG502">
        <v>4</v>
      </c>
      <c r="AH502">
        <v>7</v>
      </c>
      <c r="AI502" t="str">
        <f>INDEX($AF$1:$AH$1,MATCH(MAX(AF502:AH502),AF502:AH502,0))</f>
        <v>Store_Orders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f>SUM(AK502:AO502)</f>
        <v>0</v>
      </c>
      <c r="AQ502" t="s">
        <v>67</v>
      </c>
      <c r="AR502">
        <v>0</v>
      </c>
      <c r="AS502" t="str">
        <f>IF(OR(AK502&gt;0, AL502&gt;0, AM502&gt;0, AN502&gt;0, AO502&gt;0), "Converted", "Not Converted")</f>
        <v>Not Converted</v>
      </c>
      <c r="AT502">
        <v>0</v>
      </c>
      <c r="AU502">
        <v>3</v>
      </c>
      <c r="AV502">
        <v>11</v>
      </c>
      <c r="AW502">
        <f>IF(Z502&gt;607, 4, 0)</f>
        <v>4</v>
      </c>
      <c r="AX502">
        <f>IF(AA502&gt;0.1497, 3, 0)</f>
        <v>3</v>
      </c>
      <c r="AY502">
        <f>IF(P502&gt;4031, 2, 0)</f>
        <v>0</v>
      </c>
      <c r="AZ502">
        <f>IF(H502&gt;51934.91, 1, 0)</f>
        <v>1</v>
      </c>
      <c r="BA502">
        <f>SUM(AW502:AZ502)</f>
        <v>8</v>
      </c>
      <c r="BB502" t="str">
        <f>VLOOKUP(BA502,'Standard Deviations'!$L$1:$M$11,2,TRUE)</f>
        <v>Platinum</v>
      </c>
    </row>
    <row r="503" spans="1:54" hidden="1">
      <c r="A503">
        <v>1859</v>
      </c>
      <c r="B503">
        <v>1972</v>
      </c>
      <c r="C503">
        <f>2024-B503</f>
        <v>52</v>
      </c>
      <c r="D503" t="str">
        <f>VLOOKUP(B503,Reference!$A$1:$B$125, 2)</f>
        <v>Gen X</v>
      </c>
      <c r="E503" t="s">
        <v>64</v>
      </c>
      <c r="F503" t="str">
        <f>IF(E503="High School", "No College", "College")</f>
        <v>College</v>
      </c>
      <c r="G503" t="s">
        <v>55</v>
      </c>
      <c r="H503">
        <v>75251</v>
      </c>
      <c r="I503">
        <v>75251</v>
      </c>
      <c r="J503" s="4" t="s">
        <v>56</v>
      </c>
      <c r="K503">
        <v>0</v>
      </c>
      <c r="L503">
        <v>0</v>
      </c>
      <c r="M503" t="str">
        <f>IF(OR(K503&gt;0, L503&gt;0), "Parent", "Not Parent")</f>
        <v>Not Parent</v>
      </c>
      <c r="N503" t="s">
        <v>382</v>
      </c>
      <c r="O503" s="8">
        <v>41916</v>
      </c>
      <c r="P503" s="9">
        <f>O503-N503</f>
        <v>768</v>
      </c>
      <c r="Q503">
        <v>34</v>
      </c>
      <c r="R503" s="9">
        <f>P503-Q503</f>
        <v>734</v>
      </c>
      <c r="S503" s="8">
        <f>O503-R503</f>
        <v>41182</v>
      </c>
      <c r="T503">
        <v>721</v>
      </c>
      <c r="U503">
        <v>111</v>
      </c>
      <c r="V503">
        <v>925</v>
      </c>
      <c r="W503">
        <v>97</v>
      </c>
      <c r="X503">
        <v>18</v>
      </c>
      <c r="Y503">
        <v>18</v>
      </c>
      <c r="Z503">
        <v>1890</v>
      </c>
      <c r="AA503">
        <f>Z503/P503</f>
        <v>2.4609375</v>
      </c>
      <c r="AB503" s="11" t="s">
        <v>232</v>
      </c>
      <c r="AC503" t="s">
        <v>59</v>
      </c>
      <c r="AD503">
        <v>1</v>
      </c>
      <c r="AE503" t="str">
        <f>IF(AD503&gt;3, "Prefers Discount", "Discount Indifferent")</f>
        <v>Discount Indifferent</v>
      </c>
      <c r="AF503">
        <v>5</v>
      </c>
      <c r="AG503">
        <v>7</v>
      </c>
      <c r="AH503">
        <v>6</v>
      </c>
      <c r="AI503" t="str">
        <f>INDEX($AF$1:$AH$1,MATCH(MAX(AF503:AH503),AF503:AH503,0))</f>
        <v>Web_Orders</v>
      </c>
      <c r="AJ503">
        <v>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f>SUM(AK503:AO503)</f>
        <v>0</v>
      </c>
      <c r="AQ503" t="s">
        <v>67</v>
      </c>
      <c r="AR503">
        <v>1</v>
      </c>
      <c r="AS503" t="str">
        <f>IF(OR(AK503&gt;0, AL503&gt;0, AM503&gt;0, AN503&gt;0, AO503&gt;0), "Converted", "Not Converted")</f>
        <v>Not Converted</v>
      </c>
      <c r="AT503">
        <v>0</v>
      </c>
      <c r="AU503">
        <v>3</v>
      </c>
      <c r="AV503">
        <v>11</v>
      </c>
      <c r="AW503">
        <f>IF(Z503&gt;607, 4, 0)</f>
        <v>4</v>
      </c>
      <c r="AX503">
        <f>IF(AA503&gt;0.1497, 3, 0)</f>
        <v>3</v>
      </c>
      <c r="AY503">
        <f>IF(P503&gt;4031, 2, 0)</f>
        <v>0</v>
      </c>
      <c r="AZ503">
        <f>IF(H503&gt;51934.91, 1, 0)</f>
        <v>1</v>
      </c>
      <c r="BA503">
        <f>SUM(AW503:AZ503)</f>
        <v>8</v>
      </c>
      <c r="BB503" t="str">
        <f>VLOOKUP(BA503,'Standard Deviations'!$L$1:$M$11,2,TRUE)</f>
        <v>Platinum</v>
      </c>
    </row>
    <row r="504" spans="1:54" hidden="1">
      <c r="A504">
        <v>4299</v>
      </c>
      <c r="B504">
        <v>1960</v>
      </c>
      <c r="C504">
        <f>2024-B504</f>
        <v>64</v>
      </c>
      <c r="D504" t="str">
        <f>VLOOKUP(B504,Reference!$A$1:$B$125, 2)</f>
        <v>Boomers</v>
      </c>
      <c r="E504" t="s">
        <v>54</v>
      </c>
      <c r="F504" t="str">
        <f>IF(E504="High School", "No College", "College")</f>
        <v>College</v>
      </c>
      <c r="G504" t="s">
        <v>65</v>
      </c>
      <c r="H504">
        <v>70971</v>
      </c>
      <c r="I504">
        <v>70971</v>
      </c>
      <c r="J504" s="4" t="s">
        <v>61</v>
      </c>
      <c r="K504">
        <v>0</v>
      </c>
      <c r="L504">
        <v>1</v>
      </c>
      <c r="M504" t="str">
        <f>IF(OR(K504&gt;0, L504&gt;0), "Parent", "Not Parent")</f>
        <v>Parent</v>
      </c>
      <c r="N504" t="s">
        <v>383</v>
      </c>
      <c r="O504" s="8">
        <v>41916</v>
      </c>
      <c r="P504" s="9">
        <f>O504-N504</f>
        <v>743</v>
      </c>
      <c r="Q504">
        <v>28</v>
      </c>
      <c r="R504" s="9">
        <f>P504-Q504</f>
        <v>715</v>
      </c>
      <c r="S504" s="8">
        <f>O504-R504</f>
        <v>41201</v>
      </c>
      <c r="T504">
        <v>1001</v>
      </c>
      <c r="U504">
        <v>17</v>
      </c>
      <c r="V504">
        <v>572</v>
      </c>
      <c r="W504">
        <v>93</v>
      </c>
      <c r="X504">
        <v>125</v>
      </c>
      <c r="Y504">
        <v>17</v>
      </c>
      <c r="Z504">
        <v>1825</v>
      </c>
      <c r="AA504">
        <f>Z504/P504</f>
        <v>2.4562584118438764</v>
      </c>
      <c r="AB504" s="11" t="s">
        <v>232</v>
      </c>
      <c r="AC504" t="s">
        <v>59</v>
      </c>
      <c r="AD504">
        <v>7</v>
      </c>
      <c r="AE504" t="str">
        <f>IF(AD504&gt;3, "Prefers Discount", "Discount Indifferent")</f>
        <v>Prefers Discount</v>
      </c>
      <c r="AF504">
        <v>5</v>
      </c>
      <c r="AG504">
        <v>11</v>
      </c>
      <c r="AH504">
        <v>11</v>
      </c>
      <c r="AI504" t="str">
        <f>INDEX($AF$1:$AH$1,MATCH(MAX(AF504:AH504),AF504:AH504,0))</f>
        <v>Web_Orders</v>
      </c>
      <c r="AJ504">
        <v>7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f>SUM(AK504:AO504)</f>
        <v>0</v>
      </c>
      <c r="AQ504" t="s">
        <v>67</v>
      </c>
      <c r="AR504">
        <v>1</v>
      </c>
      <c r="AS504" t="str">
        <f>IF(OR(AK504&gt;0, AL504&gt;0, AM504&gt;0, AN504&gt;0, AO504&gt;0), "Converted", "Not Converted")</f>
        <v>Not Converted</v>
      </c>
      <c r="AT504">
        <v>0</v>
      </c>
      <c r="AU504">
        <v>3</v>
      </c>
      <c r="AV504">
        <v>11</v>
      </c>
      <c r="AW504">
        <f>IF(Z504&gt;607, 4, 0)</f>
        <v>4</v>
      </c>
      <c r="AX504">
        <f>IF(AA504&gt;0.1497, 3, 0)</f>
        <v>3</v>
      </c>
      <c r="AY504">
        <f>IF(P504&gt;4031, 2, 0)</f>
        <v>0</v>
      </c>
      <c r="AZ504">
        <f>IF(H504&gt;51934.91, 1, 0)</f>
        <v>1</v>
      </c>
      <c r="BA504">
        <f>SUM(AW504:AZ504)</f>
        <v>8</v>
      </c>
      <c r="BB504" t="str">
        <f>VLOOKUP(BA504,'Standard Deviations'!$L$1:$M$11,2,TRUE)</f>
        <v>Platinum</v>
      </c>
    </row>
    <row r="505" spans="1:54">
      <c r="A505">
        <v>7851</v>
      </c>
      <c r="B505">
        <v>1949</v>
      </c>
      <c r="C505">
        <f>2024-B505</f>
        <v>75</v>
      </c>
      <c r="D505" t="str">
        <f>VLOOKUP(B505,Reference!$A$1:$B$125, 2)</f>
        <v>Boomers</v>
      </c>
      <c r="E505" t="s">
        <v>54</v>
      </c>
      <c r="F505" t="str">
        <f>IF(E505="High School", "No College", "College")</f>
        <v>College</v>
      </c>
      <c r="G505" t="s">
        <v>89</v>
      </c>
      <c r="H505">
        <v>70165</v>
      </c>
      <c r="I505">
        <v>70165</v>
      </c>
      <c r="J505" s="4" t="s">
        <v>61</v>
      </c>
      <c r="K505">
        <v>0</v>
      </c>
      <c r="L505">
        <v>0</v>
      </c>
      <c r="M505" t="str">
        <f>IF(OR(K505&gt;0, L505&gt;0), "Parent", "Not Parent")</f>
        <v>Not Parent</v>
      </c>
      <c r="N505" t="s">
        <v>384</v>
      </c>
      <c r="O505" s="8">
        <v>41916</v>
      </c>
      <c r="P505" s="9">
        <f>O505-N505</f>
        <v>377</v>
      </c>
      <c r="Q505">
        <v>60</v>
      </c>
      <c r="R505" s="9">
        <f>P505-Q505</f>
        <v>317</v>
      </c>
      <c r="S505" s="8">
        <f>O505-R505</f>
        <v>41599</v>
      </c>
      <c r="T505">
        <v>161</v>
      </c>
      <c r="U505">
        <v>0</v>
      </c>
      <c r="V505">
        <v>253</v>
      </c>
      <c r="W505">
        <v>199</v>
      </c>
      <c r="X505">
        <v>191</v>
      </c>
      <c r="Y505">
        <v>122</v>
      </c>
      <c r="Z505">
        <v>926</v>
      </c>
      <c r="AA505">
        <f>Z505/P505</f>
        <v>2.4562334217506629</v>
      </c>
      <c r="AB505" s="14" t="s">
        <v>232</v>
      </c>
      <c r="AC505" s="13" t="s">
        <v>63</v>
      </c>
      <c r="AD505">
        <v>1</v>
      </c>
      <c r="AE505" t="str">
        <f>IF(AD505&gt;3, "Prefers Discount", "Discount Indifferent")</f>
        <v>Discount Indifferent</v>
      </c>
      <c r="AF505">
        <v>11</v>
      </c>
      <c r="AG505">
        <v>3</v>
      </c>
      <c r="AH505">
        <v>7</v>
      </c>
      <c r="AI505" t="str">
        <f>INDEX($AF$1:$AH$1,MATCH(MAX(AF505:AH505),AF505:AH505,0))</f>
        <v>Store_Orders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f>SUM(AK505:AO505)</f>
        <v>0</v>
      </c>
      <c r="AQ505" t="s">
        <v>67</v>
      </c>
      <c r="AR505">
        <v>0</v>
      </c>
      <c r="AS505" t="str">
        <f>IF(OR(AK505&gt;0, AL505&gt;0, AM505&gt;0, AN505&gt;0, AO505&gt;0), "Converted", "Not Converted")</f>
        <v>Not Converted</v>
      </c>
      <c r="AT505">
        <v>0</v>
      </c>
      <c r="AU505">
        <v>3</v>
      </c>
      <c r="AV505">
        <v>11</v>
      </c>
      <c r="AW505">
        <f>IF(Z505&gt;607, 4, 0)</f>
        <v>4</v>
      </c>
      <c r="AX505">
        <f>IF(AA505&gt;0.1497, 3, 0)</f>
        <v>3</v>
      </c>
      <c r="AY505">
        <f>IF(P505&gt;4031, 2, 0)</f>
        <v>0</v>
      </c>
      <c r="AZ505">
        <f>IF(H505&gt;51934.91, 1, 0)</f>
        <v>1</v>
      </c>
      <c r="BA505">
        <f>SUM(AW505:AZ505)</f>
        <v>8</v>
      </c>
      <c r="BB505" t="str">
        <f>VLOOKUP(BA505,'Standard Deviations'!$L$1:$M$11,2,TRUE)</f>
        <v>Platinum</v>
      </c>
    </row>
    <row r="506" spans="1:54" hidden="1">
      <c r="A506">
        <v>5332</v>
      </c>
      <c r="B506">
        <v>1960</v>
      </c>
      <c r="C506">
        <f>2024-B506</f>
        <v>64</v>
      </c>
      <c r="D506" t="str">
        <f>VLOOKUP(B506,Reference!$A$1:$B$125, 2)</f>
        <v>Boomers</v>
      </c>
      <c r="E506" t="s">
        <v>74</v>
      </c>
      <c r="F506" t="str">
        <f>IF(E506="High School", "No College", "College")</f>
        <v>College</v>
      </c>
      <c r="G506" t="s">
        <v>55</v>
      </c>
      <c r="H506">
        <v>82504</v>
      </c>
      <c r="I506">
        <v>82504</v>
      </c>
      <c r="J506" s="4" t="s">
        <v>56</v>
      </c>
      <c r="K506">
        <v>0</v>
      </c>
      <c r="L506">
        <v>0</v>
      </c>
      <c r="M506" t="str">
        <f>IF(OR(K506&gt;0, L506&gt;0), "Parent", "Not Parent")</f>
        <v>Not Parent</v>
      </c>
      <c r="N506" t="s">
        <v>155</v>
      </c>
      <c r="O506" s="8">
        <v>41916</v>
      </c>
      <c r="P506" s="9">
        <f>O506-N506</f>
        <v>434</v>
      </c>
      <c r="Q506">
        <v>2</v>
      </c>
      <c r="R506" s="9">
        <f>P506-Q506</f>
        <v>432</v>
      </c>
      <c r="S506" s="8">
        <f>O506-R506</f>
        <v>41484</v>
      </c>
      <c r="T506">
        <v>362</v>
      </c>
      <c r="U506">
        <v>50</v>
      </c>
      <c r="V506">
        <v>431</v>
      </c>
      <c r="W506">
        <v>134</v>
      </c>
      <c r="X506">
        <v>35</v>
      </c>
      <c r="Y506">
        <v>54</v>
      </c>
      <c r="Z506">
        <v>1066</v>
      </c>
      <c r="AA506">
        <f>Z506/P506</f>
        <v>2.4562211981566819</v>
      </c>
      <c r="AB506" s="11" t="s">
        <v>232</v>
      </c>
      <c r="AC506" t="s">
        <v>59</v>
      </c>
      <c r="AD506">
        <v>1</v>
      </c>
      <c r="AE506" t="str">
        <f>IF(AD506&gt;3, "Prefers Discount", "Discount Indifferent")</f>
        <v>Discount Indifferent</v>
      </c>
      <c r="AF506">
        <v>7</v>
      </c>
      <c r="AG506">
        <v>3</v>
      </c>
      <c r="AH506">
        <v>6</v>
      </c>
      <c r="AI506" t="str">
        <f>INDEX($AF$1:$AH$1,MATCH(MAX(AF506:AH506),AF506:AH506,0))</f>
        <v>Store_Orders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f>SUM(AK506:AO506)</f>
        <v>0</v>
      </c>
      <c r="AQ506" t="s">
        <v>67</v>
      </c>
      <c r="AR506">
        <v>0</v>
      </c>
      <c r="AS506" t="str">
        <f>IF(OR(AK506&gt;0, AL506&gt;0, AM506&gt;0, AN506&gt;0, AO506&gt;0), "Converted", "Not Converted")</f>
        <v>Not Converted</v>
      </c>
      <c r="AT506">
        <v>0</v>
      </c>
      <c r="AU506">
        <v>3</v>
      </c>
      <c r="AV506">
        <v>11</v>
      </c>
      <c r="AW506">
        <f>IF(Z506&gt;607, 4, 0)</f>
        <v>4</v>
      </c>
      <c r="AX506">
        <f>IF(AA506&gt;0.1497, 3, 0)</f>
        <v>3</v>
      </c>
      <c r="AY506">
        <f>IF(P506&gt;4031, 2, 0)</f>
        <v>0</v>
      </c>
      <c r="AZ506">
        <f>IF(H506&gt;51934.91, 1, 0)</f>
        <v>1</v>
      </c>
      <c r="BA506">
        <f>SUM(AW506:AZ506)</f>
        <v>8</v>
      </c>
      <c r="BB506" t="str">
        <f>VLOOKUP(BA506,'Standard Deviations'!$L$1:$M$11,2,TRUE)</f>
        <v>Platinum</v>
      </c>
    </row>
    <row r="507" spans="1:54">
      <c r="A507">
        <v>7613</v>
      </c>
      <c r="B507">
        <v>1974</v>
      </c>
      <c r="C507">
        <f>2024-B507</f>
        <v>50</v>
      </c>
      <c r="D507" t="str">
        <f>VLOOKUP(B507,Reference!$A$1:$B$125, 2)</f>
        <v>Gen X</v>
      </c>
      <c r="E507" t="s">
        <v>74</v>
      </c>
      <c r="F507" t="str">
        <f>IF(E507="High School", "No College", "College")</f>
        <v>College</v>
      </c>
      <c r="G507" t="s">
        <v>65</v>
      </c>
      <c r="H507">
        <v>49669</v>
      </c>
      <c r="I507">
        <v>49669</v>
      </c>
      <c r="J507" s="4" t="s">
        <v>175</v>
      </c>
      <c r="K507">
        <v>1</v>
      </c>
      <c r="L507">
        <v>0</v>
      </c>
      <c r="M507" t="str">
        <f>IF(OR(K507&gt;0, L507&gt;0), "Parent", "Not Parent")</f>
        <v>Parent</v>
      </c>
      <c r="N507" t="s">
        <v>122</v>
      </c>
      <c r="O507" s="8">
        <v>41916</v>
      </c>
      <c r="P507" s="9">
        <f>O507-N507</f>
        <v>133</v>
      </c>
      <c r="Q507">
        <v>97</v>
      </c>
      <c r="R507" s="9">
        <f>P507-Q507</f>
        <v>36</v>
      </c>
      <c r="S507" s="8">
        <f>O507-R507</f>
        <v>41880</v>
      </c>
      <c r="T507">
        <v>166</v>
      </c>
      <c r="U507">
        <v>5</v>
      </c>
      <c r="V507">
        <v>107</v>
      </c>
      <c r="W507">
        <v>11</v>
      </c>
      <c r="X507">
        <v>8</v>
      </c>
      <c r="Y507">
        <v>29</v>
      </c>
      <c r="Z507">
        <v>326</v>
      </c>
      <c r="AA507">
        <f>Z507/P507</f>
        <v>2.4511278195488724</v>
      </c>
      <c r="AB507" s="14" t="s">
        <v>232</v>
      </c>
      <c r="AC507" s="13" t="s">
        <v>63</v>
      </c>
      <c r="AD507">
        <v>2</v>
      </c>
      <c r="AE507" t="str">
        <f>IF(AD507&gt;3, "Prefers Discount", "Discount Indifferent")</f>
        <v>Discount Indifferent</v>
      </c>
      <c r="AF507">
        <v>6</v>
      </c>
      <c r="AG507">
        <v>5</v>
      </c>
      <c r="AH507">
        <v>1</v>
      </c>
      <c r="AI507" t="str">
        <f>INDEX($AF$1:$AH$1,MATCH(MAX(AF507:AH507),AF507:AH507,0))</f>
        <v>Store_Orders</v>
      </c>
      <c r="AJ507">
        <v>6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f>SUM(AK507:AO507)</f>
        <v>0</v>
      </c>
      <c r="AQ507" t="s">
        <v>67</v>
      </c>
      <c r="AR507">
        <v>0</v>
      </c>
      <c r="AS507" t="str">
        <f>IF(OR(AK507&gt;0, AL507&gt;0, AM507&gt;0, AN507&gt;0, AO507&gt;0), "Converted", "Not Converted")</f>
        <v>Not Converted</v>
      </c>
      <c r="AT507">
        <v>0</v>
      </c>
      <c r="AU507">
        <v>3</v>
      </c>
      <c r="AV507">
        <v>11</v>
      </c>
      <c r="AW507">
        <f>IF(Z507&gt;607, 4, 0)</f>
        <v>0</v>
      </c>
      <c r="AX507">
        <f>IF(AA507&gt;0.1497, 3, 0)</f>
        <v>3</v>
      </c>
      <c r="AY507">
        <f>IF(P507&gt;4031, 2, 0)</f>
        <v>0</v>
      </c>
      <c r="AZ507">
        <f>IF(H507&gt;51934.91, 1, 0)</f>
        <v>0</v>
      </c>
      <c r="BA507">
        <f>SUM(AW507:AZ507)</f>
        <v>3</v>
      </c>
      <c r="BB507" t="str">
        <f>VLOOKUP(BA507,'Standard Deviations'!$L$1:$M$11,2,TRUE)</f>
        <v>Silver</v>
      </c>
    </row>
    <row r="508" spans="1:54">
      <c r="A508">
        <v>8537</v>
      </c>
      <c r="B508">
        <v>1949</v>
      </c>
      <c r="C508">
        <f>2024-B508</f>
        <v>75</v>
      </c>
      <c r="D508" t="str">
        <f>VLOOKUP(B508,Reference!$A$1:$B$125, 2)</f>
        <v>Boomers</v>
      </c>
      <c r="E508" t="s">
        <v>54</v>
      </c>
      <c r="F508" t="str">
        <f>IF(E508="High School", "No College", "College")</f>
        <v>College</v>
      </c>
      <c r="G508" t="s">
        <v>89</v>
      </c>
      <c r="H508">
        <v>72643</v>
      </c>
      <c r="I508">
        <v>72643</v>
      </c>
      <c r="J508" s="4" t="s">
        <v>61</v>
      </c>
      <c r="K508">
        <v>0</v>
      </c>
      <c r="L508">
        <v>0</v>
      </c>
      <c r="M508" t="str">
        <f>IF(OR(K508&gt;0, L508&gt;0), "Parent", "Not Parent")</f>
        <v>Not Parent</v>
      </c>
      <c r="N508" t="s">
        <v>385</v>
      </c>
      <c r="O508" s="8">
        <v>41916</v>
      </c>
      <c r="P508" s="9">
        <f>O508-N508</f>
        <v>584</v>
      </c>
      <c r="Q508">
        <v>60</v>
      </c>
      <c r="R508" s="9">
        <f>P508-Q508</f>
        <v>524</v>
      </c>
      <c r="S508" s="8">
        <f>O508-R508</f>
        <v>41392</v>
      </c>
      <c r="T508">
        <v>526</v>
      </c>
      <c r="U508">
        <v>80</v>
      </c>
      <c r="V508">
        <v>553</v>
      </c>
      <c r="W508">
        <v>123</v>
      </c>
      <c r="X508">
        <v>94</v>
      </c>
      <c r="Y508">
        <v>53</v>
      </c>
      <c r="Z508">
        <v>1429</v>
      </c>
      <c r="AA508">
        <f>Z508/P508</f>
        <v>2.4469178082191783</v>
      </c>
      <c r="AB508" s="14" t="s">
        <v>232</v>
      </c>
      <c r="AC508" s="13" t="s">
        <v>63</v>
      </c>
      <c r="AD508">
        <v>1</v>
      </c>
      <c r="AE508" t="str">
        <f>IF(AD508&gt;3, "Prefers Discount", "Discount Indifferent")</f>
        <v>Discount Indifferent</v>
      </c>
      <c r="AF508">
        <v>7</v>
      </c>
      <c r="AG508">
        <v>3</v>
      </c>
      <c r="AH508">
        <v>10</v>
      </c>
      <c r="AI508" t="str">
        <f>INDEX($AF$1:$AH$1,MATCH(MAX(AF508:AH508),AF508:AH508,0))</f>
        <v>Catalog_Orders</v>
      </c>
      <c r="AJ508">
        <v>2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f>SUM(AK508:AO508)</f>
        <v>1</v>
      </c>
      <c r="AQ508" t="str">
        <f>INDEX($AK$1:$AO$1,MATCH(MAX(AK508:AO508),AK508:AO508,0))</f>
        <v>Converted_on_Camp1</v>
      </c>
      <c r="AR508">
        <v>1</v>
      </c>
      <c r="AS508" t="str">
        <f>IF(OR(AK508&gt;0, AL508&gt;0, AM508&gt;0, AN508&gt;0, AO508&gt;0), "Converted", "Not Converted")</f>
        <v>Converted</v>
      </c>
      <c r="AT508">
        <v>0</v>
      </c>
      <c r="AU508">
        <v>3</v>
      </c>
      <c r="AV508">
        <v>11</v>
      </c>
      <c r="AW508">
        <f>IF(Z508&gt;607, 4, 0)</f>
        <v>4</v>
      </c>
      <c r="AX508">
        <f>IF(AA508&gt;0.1497, 3, 0)</f>
        <v>3</v>
      </c>
      <c r="AY508">
        <f>IF(P508&gt;4031, 2, 0)</f>
        <v>0</v>
      </c>
      <c r="AZ508">
        <f>IF(H508&gt;51934.91, 1, 0)</f>
        <v>1</v>
      </c>
      <c r="BA508">
        <f>SUM(AW508:AZ508)</f>
        <v>8</v>
      </c>
      <c r="BB508" t="str">
        <f>VLOOKUP(BA508,'Standard Deviations'!$L$1:$M$11,2,TRUE)</f>
        <v>Platinum</v>
      </c>
    </row>
    <row r="509" spans="1:54">
      <c r="A509">
        <v>9451</v>
      </c>
      <c r="B509">
        <v>1965</v>
      </c>
      <c r="C509">
        <f>2024-B509</f>
        <v>59</v>
      </c>
      <c r="D509" t="str">
        <f>VLOOKUP(B509,Reference!$A$1:$B$125, 2)</f>
        <v>Gen X</v>
      </c>
      <c r="E509" t="s">
        <v>54</v>
      </c>
      <c r="F509" t="str">
        <f>IF(E509="High School", "No College", "College")</f>
        <v>College</v>
      </c>
      <c r="G509" t="s">
        <v>55</v>
      </c>
      <c r="H509">
        <v>73538</v>
      </c>
      <c r="I509">
        <v>73538</v>
      </c>
      <c r="J509" s="4" t="s">
        <v>61</v>
      </c>
      <c r="K509">
        <v>0</v>
      </c>
      <c r="L509">
        <v>1</v>
      </c>
      <c r="M509" t="str">
        <f>IF(OR(K509&gt;0, L509&gt;0), "Parent", "Not Parent")</f>
        <v>Parent</v>
      </c>
      <c r="N509" t="s">
        <v>386</v>
      </c>
      <c r="O509" s="8">
        <v>41916</v>
      </c>
      <c r="P509" s="9">
        <f>O509-N509</f>
        <v>678</v>
      </c>
      <c r="Q509">
        <v>92</v>
      </c>
      <c r="R509" s="9">
        <f>P509-Q509</f>
        <v>586</v>
      </c>
      <c r="S509" s="8">
        <f>O509-R509</f>
        <v>41330</v>
      </c>
      <c r="T509">
        <v>811</v>
      </c>
      <c r="U509">
        <v>76</v>
      </c>
      <c r="V509">
        <v>428</v>
      </c>
      <c r="W509">
        <v>99</v>
      </c>
      <c r="X509">
        <v>137</v>
      </c>
      <c r="Y509">
        <v>107</v>
      </c>
      <c r="Z509">
        <v>1658</v>
      </c>
      <c r="AA509">
        <f>Z509/P509</f>
        <v>2.4454277286135695</v>
      </c>
      <c r="AB509" s="14" t="s">
        <v>232</v>
      </c>
      <c r="AC509" s="13" t="s">
        <v>63</v>
      </c>
      <c r="AD509">
        <v>3</v>
      </c>
      <c r="AE509" t="str">
        <f>IF(AD509&gt;3, "Prefers Discount", "Discount Indifferent")</f>
        <v>Discount Indifferent</v>
      </c>
      <c r="AF509">
        <v>9</v>
      </c>
      <c r="AG509">
        <v>10</v>
      </c>
      <c r="AH509">
        <v>4</v>
      </c>
      <c r="AI509" t="str">
        <f>INDEX($AF$1:$AH$1,MATCH(MAX(AF509:AH509),AF509:AH509,0))</f>
        <v>Web_Orders</v>
      </c>
      <c r="AJ509">
        <v>7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f>SUM(AK509:AO509)</f>
        <v>0</v>
      </c>
      <c r="AQ509" t="s">
        <v>67</v>
      </c>
      <c r="AR509">
        <v>0</v>
      </c>
      <c r="AS509" t="str">
        <f>IF(OR(AK509&gt;0, AL509&gt;0, AM509&gt;0, AN509&gt;0, AO509&gt;0), "Converted", "Not Converted")</f>
        <v>Not Converted</v>
      </c>
      <c r="AT509">
        <v>0</v>
      </c>
      <c r="AU509">
        <v>3</v>
      </c>
      <c r="AV509">
        <v>11</v>
      </c>
      <c r="AW509">
        <f>IF(Z509&gt;607, 4, 0)</f>
        <v>4</v>
      </c>
      <c r="AX509">
        <f>IF(AA509&gt;0.1497, 3, 0)</f>
        <v>3</v>
      </c>
      <c r="AY509">
        <f>IF(P509&gt;4031, 2, 0)</f>
        <v>0</v>
      </c>
      <c r="AZ509">
        <f>IF(H509&gt;51934.91, 1, 0)</f>
        <v>1</v>
      </c>
      <c r="BA509">
        <f>SUM(AW509:AZ509)</f>
        <v>8</v>
      </c>
      <c r="BB509" t="str">
        <f>VLOOKUP(BA509,'Standard Deviations'!$L$1:$M$11,2,TRUE)</f>
        <v>Platinum</v>
      </c>
    </row>
    <row r="510" spans="1:54" hidden="1">
      <c r="A510">
        <v>9260</v>
      </c>
      <c r="B510">
        <v>1945</v>
      </c>
      <c r="C510">
        <f>2024-B510</f>
        <v>79</v>
      </c>
      <c r="D510" t="str">
        <f>VLOOKUP(B510,Reference!$A$1:$B$125, 2)</f>
        <v>Silent</v>
      </c>
      <c r="E510" t="s">
        <v>68</v>
      </c>
      <c r="F510" t="str">
        <f>IF(E510="High School", "No College", "College")</f>
        <v>College</v>
      </c>
      <c r="G510" t="s">
        <v>55</v>
      </c>
      <c r="H510">
        <v>70356</v>
      </c>
      <c r="I510">
        <v>70356</v>
      </c>
      <c r="J510" s="4" t="s">
        <v>61</v>
      </c>
      <c r="K510">
        <v>0</v>
      </c>
      <c r="L510">
        <v>0</v>
      </c>
      <c r="M510" t="str">
        <f>IF(OR(K510&gt;0, L510&gt;0), "Parent", "Not Parent")</f>
        <v>Not Parent</v>
      </c>
      <c r="N510" t="s">
        <v>364</v>
      </c>
      <c r="O510" s="8">
        <v>41916</v>
      </c>
      <c r="P510" s="9">
        <f>O510-N510</f>
        <v>698</v>
      </c>
      <c r="Q510">
        <v>20</v>
      </c>
      <c r="R510" s="9">
        <f>P510-Q510</f>
        <v>678</v>
      </c>
      <c r="S510" s="8">
        <f>O510-R510</f>
        <v>41238</v>
      </c>
      <c r="T510">
        <v>1349</v>
      </c>
      <c r="U510">
        <v>16</v>
      </c>
      <c r="V510">
        <v>249</v>
      </c>
      <c r="W510">
        <v>43</v>
      </c>
      <c r="X510">
        <v>16</v>
      </c>
      <c r="Y510">
        <v>33</v>
      </c>
      <c r="Z510">
        <v>1706</v>
      </c>
      <c r="AA510">
        <f>Z510/P510</f>
        <v>2.4441260744985671</v>
      </c>
      <c r="AB510" s="11" t="s">
        <v>232</v>
      </c>
      <c r="AC510" t="s">
        <v>59</v>
      </c>
      <c r="AD510">
        <v>2</v>
      </c>
      <c r="AE510" t="str">
        <f>IF(AD510&gt;3, "Prefers Discount", "Discount Indifferent")</f>
        <v>Discount Indifferent</v>
      </c>
      <c r="AF510">
        <v>9</v>
      </c>
      <c r="AG510">
        <v>10</v>
      </c>
      <c r="AH510">
        <v>6</v>
      </c>
      <c r="AI510" t="str">
        <f>INDEX($AF$1:$AH$1,MATCH(MAX(AF510:AH510),AF510:AH510,0))</f>
        <v>Web_Orders</v>
      </c>
      <c r="AJ510">
        <v>6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f>SUM(AK510:AO510)</f>
        <v>0</v>
      </c>
      <c r="AQ510" t="s">
        <v>67</v>
      </c>
      <c r="AR510">
        <v>0</v>
      </c>
      <c r="AS510" t="str">
        <f>IF(OR(AK510&gt;0, AL510&gt;0, AM510&gt;0, AN510&gt;0, AO510&gt;0), "Converted", "Not Converted")</f>
        <v>Not Converted</v>
      </c>
      <c r="AT510">
        <v>0</v>
      </c>
      <c r="AU510">
        <v>3</v>
      </c>
      <c r="AV510">
        <v>11</v>
      </c>
      <c r="AW510">
        <f>IF(Z510&gt;607, 4, 0)</f>
        <v>4</v>
      </c>
      <c r="AX510">
        <f>IF(AA510&gt;0.1497, 3, 0)</f>
        <v>3</v>
      </c>
      <c r="AY510">
        <f>IF(P510&gt;4031, 2, 0)</f>
        <v>0</v>
      </c>
      <c r="AZ510">
        <f>IF(H510&gt;51934.91, 1, 0)</f>
        <v>1</v>
      </c>
      <c r="BA510">
        <f>SUM(AW510:AZ510)</f>
        <v>8</v>
      </c>
      <c r="BB510" t="str">
        <f>VLOOKUP(BA510,'Standard Deviations'!$L$1:$M$11,2,TRUE)</f>
        <v>Platinum</v>
      </c>
    </row>
    <row r="511" spans="1:54">
      <c r="A511">
        <v>8717</v>
      </c>
      <c r="B511">
        <v>1975</v>
      </c>
      <c r="C511">
        <f>2024-B511</f>
        <v>49</v>
      </c>
      <c r="D511" t="str">
        <f>VLOOKUP(B511,Reference!$A$1:$B$125, 2)</f>
        <v>Gen X</v>
      </c>
      <c r="E511" t="s">
        <v>68</v>
      </c>
      <c r="F511" t="str">
        <f>IF(E511="High School", "No College", "College")</f>
        <v>College</v>
      </c>
      <c r="G511" t="s">
        <v>55</v>
      </c>
      <c r="H511">
        <v>80427</v>
      </c>
      <c r="I511">
        <v>80427</v>
      </c>
      <c r="J511" s="4" t="s">
        <v>56</v>
      </c>
      <c r="K511">
        <v>0</v>
      </c>
      <c r="L511">
        <v>1</v>
      </c>
      <c r="M511" t="str">
        <f>IF(OR(K511&gt;0, L511&gt;0), "Parent", "Not Parent")</f>
        <v>Parent</v>
      </c>
      <c r="N511" t="s">
        <v>325</v>
      </c>
      <c r="O511" s="8">
        <v>41916</v>
      </c>
      <c r="P511" s="9">
        <f>O511-N511</f>
        <v>752</v>
      </c>
      <c r="Q511">
        <v>56</v>
      </c>
      <c r="R511" s="9">
        <f>P511-Q511</f>
        <v>696</v>
      </c>
      <c r="S511" s="8">
        <f>O511-R511</f>
        <v>41220</v>
      </c>
      <c r="T511">
        <v>1149</v>
      </c>
      <c r="U511">
        <v>71</v>
      </c>
      <c r="V511">
        <v>449</v>
      </c>
      <c r="W511">
        <v>69</v>
      </c>
      <c r="X511">
        <v>71</v>
      </c>
      <c r="Y511">
        <v>26</v>
      </c>
      <c r="Z511">
        <v>1835</v>
      </c>
      <c r="AA511">
        <f>Z511/P511</f>
        <v>2.4401595744680851</v>
      </c>
      <c r="AB511" s="14" t="s">
        <v>232</v>
      </c>
      <c r="AC511" s="13" t="s">
        <v>63</v>
      </c>
      <c r="AD511">
        <v>1</v>
      </c>
      <c r="AE511" t="str">
        <f>IF(AD511&gt;3, "Prefers Discount", "Discount Indifferent")</f>
        <v>Discount Indifferent</v>
      </c>
      <c r="AF511">
        <v>8</v>
      </c>
      <c r="AG511">
        <v>11</v>
      </c>
      <c r="AH511">
        <v>8</v>
      </c>
      <c r="AI511" t="str">
        <f>INDEX($AF$1:$AH$1,MATCH(MAX(AF511:AH511),AF511:AH511,0))</f>
        <v>Web_Orders</v>
      </c>
      <c r="AJ511">
        <v>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f>SUM(AK511:AO511)</f>
        <v>0</v>
      </c>
      <c r="AQ511" t="s">
        <v>67</v>
      </c>
      <c r="AR511">
        <v>0</v>
      </c>
      <c r="AS511" t="str">
        <f>IF(OR(AK511&gt;0, AL511&gt;0, AM511&gt;0, AN511&gt;0, AO511&gt;0), "Converted", "Not Converted")</f>
        <v>Not Converted</v>
      </c>
      <c r="AT511">
        <v>0</v>
      </c>
      <c r="AU511">
        <v>3</v>
      </c>
      <c r="AV511">
        <v>11</v>
      </c>
      <c r="AW511">
        <f>IF(Z511&gt;607, 4, 0)</f>
        <v>4</v>
      </c>
      <c r="AX511">
        <f>IF(AA511&gt;0.1497, 3, 0)</f>
        <v>3</v>
      </c>
      <c r="AY511">
        <f>IF(P511&gt;4031, 2, 0)</f>
        <v>0</v>
      </c>
      <c r="AZ511">
        <f>IF(H511&gt;51934.91, 1, 0)</f>
        <v>1</v>
      </c>
      <c r="BA511">
        <f>SUM(AW511:AZ511)</f>
        <v>8</v>
      </c>
      <c r="BB511" t="str">
        <f>VLOOKUP(BA511,'Standard Deviations'!$L$1:$M$11,2,TRUE)</f>
        <v>Platinum</v>
      </c>
    </row>
    <row r="512" spans="1:54" hidden="1">
      <c r="A512">
        <v>10711</v>
      </c>
      <c r="B512">
        <v>1945</v>
      </c>
      <c r="C512">
        <f>2024-B512</f>
        <v>79</v>
      </c>
      <c r="D512" t="str">
        <f>VLOOKUP(B512,Reference!$A$1:$B$125, 2)</f>
        <v>Silent</v>
      </c>
      <c r="E512" t="s">
        <v>54</v>
      </c>
      <c r="F512" t="str">
        <f>IF(E512="High School", "No College", "College")</f>
        <v>College</v>
      </c>
      <c r="G512" t="s">
        <v>55</v>
      </c>
      <c r="H512">
        <v>69755</v>
      </c>
      <c r="I512">
        <v>69755</v>
      </c>
      <c r="J512" s="4" t="s">
        <v>61</v>
      </c>
      <c r="K512">
        <v>0</v>
      </c>
      <c r="L512">
        <v>0</v>
      </c>
      <c r="M512" t="str">
        <f>IF(OR(K512&gt;0, L512&gt;0), "Parent", "Not Parent")</f>
        <v>Not Parent</v>
      </c>
      <c r="N512" t="s">
        <v>236</v>
      </c>
      <c r="O512" s="8">
        <v>41916</v>
      </c>
      <c r="P512" s="9">
        <f>O512-N512</f>
        <v>367</v>
      </c>
      <c r="Q512">
        <v>23</v>
      </c>
      <c r="R512" s="9">
        <f>P512-Q512</f>
        <v>344</v>
      </c>
      <c r="S512" s="8">
        <f>O512-R512</f>
        <v>41572</v>
      </c>
      <c r="T512">
        <v>217</v>
      </c>
      <c r="U512">
        <v>77</v>
      </c>
      <c r="V512">
        <v>373</v>
      </c>
      <c r="W512">
        <v>111</v>
      </c>
      <c r="X512">
        <v>23</v>
      </c>
      <c r="Y512">
        <v>93</v>
      </c>
      <c r="Z512">
        <v>894</v>
      </c>
      <c r="AA512">
        <f>Z512/P512</f>
        <v>2.4359673024523163</v>
      </c>
      <c r="AB512" s="11" t="s">
        <v>232</v>
      </c>
      <c r="AC512" t="s">
        <v>59</v>
      </c>
      <c r="AD512">
        <v>1</v>
      </c>
      <c r="AE512" t="str">
        <f>IF(AD512&gt;3, "Prefers Discount", "Discount Indifferent")</f>
        <v>Discount Indifferent</v>
      </c>
      <c r="AF512">
        <v>12</v>
      </c>
      <c r="AG512">
        <v>3</v>
      </c>
      <c r="AH512">
        <v>6</v>
      </c>
      <c r="AI512" t="str">
        <f>INDEX($AF$1:$AH$1,MATCH(MAX(AF512:AH512),AF512:AH512,0))</f>
        <v>Store_Orders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f>SUM(AK512:AO512)</f>
        <v>0</v>
      </c>
      <c r="AQ512" t="s">
        <v>67</v>
      </c>
      <c r="AR512">
        <v>0</v>
      </c>
      <c r="AS512" t="str">
        <f>IF(OR(AK512&gt;0, AL512&gt;0, AM512&gt;0, AN512&gt;0, AO512&gt;0), "Converted", "Not Converted")</f>
        <v>Not Converted</v>
      </c>
      <c r="AT512">
        <v>0</v>
      </c>
      <c r="AU512">
        <v>3</v>
      </c>
      <c r="AV512">
        <v>11</v>
      </c>
      <c r="AW512">
        <f>IF(Z512&gt;607, 4, 0)</f>
        <v>4</v>
      </c>
      <c r="AX512">
        <f>IF(AA512&gt;0.1497, 3, 0)</f>
        <v>3</v>
      </c>
      <c r="AY512">
        <f>IF(P512&gt;4031, 2, 0)</f>
        <v>0</v>
      </c>
      <c r="AZ512">
        <f>IF(H512&gt;51934.91, 1, 0)</f>
        <v>1</v>
      </c>
      <c r="BA512">
        <f>SUM(AW512:AZ512)</f>
        <v>8</v>
      </c>
      <c r="BB512" t="str">
        <f>VLOOKUP(BA512,'Standard Deviations'!$L$1:$M$11,2,TRUE)</f>
        <v>Platinum</v>
      </c>
    </row>
    <row r="513" spans="1:54">
      <c r="A513">
        <v>9153</v>
      </c>
      <c r="B513">
        <v>1964</v>
      </c>
      <c r="C513">
        <f>2024-B513</f>
        <v>60</v>
      </c>
      <c r="D513" t="str">
        <f>VLOOKUP(B513,Reference!$A$1:$B$125, 2)</f>
        <v>Boomers</v>
      </c>
      <c r="E513" t="s">
        <v>68</v>
      </c>
      <c r="F513" t="str">
        <f>IF(E513="High School", "No College", "College")</f>
        <v>College</v>
      </c>
      <c r="G513" t="s">
        <v>55</v>
      </c>
      <c r="H513">
        <v>59304</v>
      </c>
      <c r="I513">
        <v>59304</v>
      </c>
      <c r="J513" s="4" t="s">
        <v>61</v>
      </c>
      <c r="K513">
        <v>0</v>
      </c>
      <c r="L513">
        <v>1</v>
      </c>
      <c r="M513" t="str">
        <f>IF(OR(K513&gt;0, L513&gt;0), "Parent", "Not Parent")</f>
        <v>Parent</v>
      </c>
      <c r="N513" t="s">
        <v>270</v>
      </c>
      <c r="O513" s="8">
        <v>41916</v>
      </c>
      <c r="P513" s="9">
        <f>O513-N513</f>
        <v>432</v>
      </c>
      <c r="Q513">
        <v>81</v>
      </c>
      <c r="R513" s="9">
        <f>P513-Q513</f>
        <v>351</v>
      </c>
      <c r="S513" s="8">
        <f>O513-R513</f>
        <v>41565</v>
      </c>
      <c r="T513">
        <v>418</v>
      </c>
      <c r="U513">
        <v>61</v>
      </c>
      <c r="V513">
        <v>428</v>
      </c>
      <c r="W513">
        <v>80</v>
      </c>
      <c r="X513">
        <v>51</v>
      </c>
      <c r="Y513">
        <v>10</v>
      </c>
      <c r="Z513">
        <v>1048</v>
      </c>
      <c r="AA513">
        <f>Z513/P513</f>
        <v>2.425925925925926</v>
      </c>
      <c r="AB513" s="14" t="s">
        <v>232</v>
      </c>
      <c r="AC513" s="13" t="s">
        <v>63</v>
      </c>
      <c r="AD513">
        <v>3</v>
      </c>
      <c r="AE513" t="str">
        <f>IF(AD513&gt;3, "Prefers Discount", "Discount Indifferent")</f>
        <v>Discount Indifferent</v>
      </c>
      <c r="AF513">
        <v>10</v>
      </c>
      <c r="AG513">
        <v>7</v>
      </c>
      <c r="AH513">
        <v>8</v>
      </c>
      <c r="AI513" t="str">
        <f>INDEX($AF$1:$AH$1,MATCH(MAX(AF513:AH513),AF513:AH513,0))</f>
        <v>Store_Orders</v>
      </c>
      <c r="AJ513">
        <v>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f>SUM(AK513:AO513)</f>
        <v>0</v>
      </c>
      <c r="AQ513" t="s">
        <v>67</v>
      </c>
      <c r="AR513">
        <v>0</v>
      </c>
      <c r="AS513" t="str">
        <f>IF(OR(AK513&gt;0, AL513&gt;0, AM513&gt;0, AN513&gt;0, AO513&gt;0), "Converted", "Not Converted")</f>
        <v>Not Converted</v>
      </c>
      <c r="AT513">
        <v>0</v>
      </c>
      <c r="AU513">
        <v>3</v>
      </c>
      <c r="AV513">
        <v>11</v>
      </c>
      <c r="AW513">
        <f>IF(Z513&gt;607, 4, 0)</f>
        <v>4</v>
      </c>
      <c r="AX513">
        <f>IF(AA513&gt;0.1497, 3, 0)</f>
        <v>3</v>
      </c>
      <c r="AY513">
        <f>IF(P513&gt;4031, 2, 0)</f>
        <v>0</v>
      </c>
      <c r="AZ513">
        <f>IF(H513&gt;51934.91, 1, 0)</f>
        <v>1</v>
      </c>
      <c r="BA513">
        <f>SUM(AW513:AZ513)</f>
        <v>8</v>
      </c>
      <c r="BB513" t="str">
        <f>VLOOKUP(BA513,'Standard Deviations'!$L$1:$M$11,2,TRUE)</f>
        <v>Platinum</v>
      </c>
    </row>
    <row r="514" spans="1:54" hidden="1">
      <c r="A514">
        <v>10099</v>
      </c>
      <c r="B514">
        <v>1984</v>
      </c>
      <c r="C514">
        <f>2024-B514</f>
        <v>40</v>
      </c>
      <c r="D514" t="str">
        <f>VLOOKUP(B514,Reference!$A$1:$B$125, 2)</f>
        <v>Millennials</v>
      </c>
      <c r="E514" t="s">
        <v>54</v>
      </c>
      <c r="F514" t="str">
        <f>IF(E514="High School", "No College", "College")</f>
        <v>College</v>
      </c>
      <c r="G514" t="s">
        <v>55</v>
      </c>
      <c r="H514">
        <v>55434</v>
      </c>
      <c r="I514">
        <v>55434</v>
      </c>
      <c r="J514" s="4" t="s">
        <v>61</v>
      </c>
      <c r="K514">
        <v>1</v>
      </c>
      <c r="L514">
        <v>0</v>
      </c>
      <c r="M514" t="str">
        <f>IF(OR(K514&gt;0, L514&gt;0), "Parent", "Not Parent")</f>
        <v>Parent</v>
      </c>
      <c r="N514" t="s">
        <v>387</v>
      </c>
      <c r="O514" s="8">
        <v>41916</v>
      </c>
      <c r="P514" s="9">
        <f>O514-N514</f>
        <v>364</v>
      </c>
      <c r="Q514">
        <v>21</v>
      </c>
      <c r="R514" s="9">
        <f>P514-Q514</f>
        <v>343</v>
      </c>
      <c r="S514" s="8">
        <f>O514-R514</f>
        <v>41573</v>
      </c>
      <c r="T514">
        <v>238</v>
      </c>
      <c r="U514">
        <v>115</v>
      </c>
      <c r="V514">
        <v>215</v>
      </c>
      <c r="W514">
        <v>169</v>
      </c>
      <c r="X514">
        <v>69</v>
      </c>
      <c r="Y514">
        <v>76</v>
      </c>
      <c r="Z514">
        <v>882</v>
      </c>
      <c r="AA514">
        <f>Z514/P514</f>
        <v>2.4230769230769229</v>
      </c>
      <c r="AB514" s="11" t="s">
        <v>232</v>
      </c>
      <c r="AC514" t="s">
        <v>59</v>
      </c>
      <c r="AD514">
        <v>3</v>
      </c>
      <c r="AE514" t="str">
        <f>IF(AD514&gt;3, "Prefers Discount", "Discount Indifferent")</f>
        <v>Discount Indifferent</v>
      </c>
      <c r="AF514">
        <v>13</v>
      </c>
      <c r="AG514">
        <v>5</v>
      </c>
      <c r="AH514">
        <v>3</v>
      </c>
      <c r="AI514" t="str">
        <f>INDEX($AF$1:$AH$1,MATCH(MAX(AF514:AH514),AF514:AH514,0))</f>
        <v>Store_Orders</v>
      </c>
      <c r="AJ514">
        <v>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f>SUM(AK514:AO514)</f>
        <v>0</v>
      </c>
      <c r="AQ514" t="s">
        <v>67</v>
      </c>
      <c r="AR514">
        <v>0</v>
      </c>
      <c r="AS514" t="str">
        <f>IF(OR(AK514&gt;0, AL514&gt;0, AM514&gt;0, AN514&gt;0, AO514&gt;0), "Converted", "Not Converted")</f>
        <v>Not Converted</v>
      </c>
      <c r="AT514">
        <v>0</v>
      </c>
      <c r="AU514">
        <v>3</v>
      </c>
      <c r="AV514">
        <v>11</v>
      </c>
      <c r="AW514">
        <f>IF(Z514&gt;607, 4, 0)</f>
        <v>4</v>
      </c>
      <c r="AX514">
        <f>IF(AA514&gt;0.1497, 3, 0)</f>
        <v>3</v>
      </c>
      <c r="AY514">
        <f>IF(P514&gt;4031, 2, 0)</f>
        <v>0</v>
      </c>
      <c r="AZ514">
        <f>IF(H514&gt;51934.91, 1, 0)</f>
        <v>1</v>
      </c>
      <c r="BA514">
        <f>SUM(AW514:AZ514)</f>
        <v>8</v>
      </c>
      <c r="BB514" t="str">
        <f>VLOOKUP(BA514,'Standard Deviations'!$L$1:$M$11,2,TRUE)</f>
        <v>Platinum</v>
      </c>
    </row>
    <row r="515" spans="1:54" hidden="1">
      <c r="A515">
        <v>4702</v>
      </c>
      <c r="B515">
        <v>1964</v>
      </c>
      <c r="C515">
        <f>2024-B515</f>
        <v>60</v>
      </c>
      <c r="D515" t="str">
        <f>VLOOKUP(B515,Reference!$A$1:$B$125, 2)</f>
        <v>Boomers</v>
      </c>
      <c r="E515" t="s">
        <v>54</v>
      </c>
      <c r="F515" t="str">
        <f>IF(E515="High School", "No College", "College")</f>
        <v>College</v>
      </c>
      <c r="G515" t="s">
        <v>60</v>
      </c>
      <c r="H515">
        <v>61839</v>
      </c>
      <c r="I515">
        <v>61839</v>
      </c>
      <c r="J515" s="4" t="s">
        <v>61</v>
      </c>
      <c r="K515">
        <v>0</v>
      </c>
      <c r="L515">
        <v>0</v>
      </c>
      <c r="M515" t="str">
        <f>IF(OR(K515&gt;0, L515&gt;0), "Parent", "Not Parent")</f>
        <v>Not Parent</v>
      </c>
      <c r="N515" t="s">
        <v>388</v>
      </c>
      <c r="O515" s="8">
        <v>41916</v>
      </c>
      <c r="P515" s="9">
        <f>O515-N515</f>
        <v>783</v>
      </c>
      <c r="Q515">
        <v>20</v>
      </c>
      <c r="R515" s="9">
        <f>P515-Q515</f>
        <v>763</v>
      </c>
      <c r="S515" s="8">
        <f>O515-R515</f>
        <v>41153</v>
      </c>
      <c r="T515">
        <v>1000</v>
      </c>
      <c r="U515">
        <v>155</v>
      </c>
      <c r="V515">
        <v>379</v>
      </c>
      <c r="W515">
        <v>224</v>
      </c>
      <c r="X515">
        <v>17</v>
      </c>
      <c r="Y515">
        <v>120</v>
      </c>
      <c r="Z515">
        <v>1895</v>
      </c>
      <c r="AA515">
        <f>Z515/P515</f>
        <v>2.4201787994891442</v>
      </c>
      <c r="AB515" s="11" t="s">
        <v>232</v>
      </c>
      <c r="AC515" t="s">
        <v>59</v>
      </c>
      <c r="AD515">
        <v>1</v>
      </c>
      <c r="AE515" t="str">
        <f>IF(AD515&gt;3, "Prefers Discount", "Discount Indifferent")</f>
        <v>Discount Indifferent</v>
      </c>
      <c r="AF515">
        <v>4</v>
      </c>
      <c r="AG515">
        <v>4</v>
      </c>
      <c r="AH515">
        <v>8</v>
      </c>
      <c r="AI515" t="str">
        <f>INDEX($AF$1:$AH$1,MATCH(MAX(AF515:AH515),AF515:AH515,0))</f>
        <v>Catalog_Orders</v>
      </c>
      <c r="AJ515">
        <v>8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f>SUM(AK515:AO515)</f>
        <v>0</v>
      </c>
      <c r="AQ515" t="s">
        <v>67</v>
      </c>
      <c r="AR515">
        <v>0</v>
      </c>
      <c r="AS515" t="str">
        <f>IF(OR(AK515&gt;0, AL515&gt;0, AM515&gt;0, AN515&gt;0, AO515&gt;0), "Converted", "Not Converted")</f>
        <v>Not Converted</v>
      </c>
      <c r="AT515">
        <v>0</v>
      </c>
      <c r="AU515">
        <v>3</v>
      </c>
      <c r="AV515">
        <v>11</v>
      </c>
      <c r="AW515">
        <f>IF(Z515&gt;607, 4, 0)</f>
        <v>4</v>
      </c>
      <c r="AX515">
        <f>IF(AA515&gt;0.1497, 3, 0)</f>
        <v>3</v>
      </c>
      <c r="AY515">
        <f>IF(P515&gt;4031, 2, 0)</f>
        <v>0</v>
      </c>
      <c r="AZ515">
        <f>IF(H515&gt;51934.91, 1, 0)</f>
        <v>1</v>
      </c>
      <c r="BA515">
        <f>SUM(AW515:AZ515)</f>
        <v>8</v>
      </c>
      <c r="BB515" t="str">
        <f>VLOOKUP(BA515,'Standard Deviations'!$L$1:$M$11,2,TRUE)</f>
        <v>Platinum</v>
      </c>
    </row>
    <row r="516" spans="1:54">
      <c r="A516">
        <v>10634</v>
      </c>
      <c r="B516">
        <v>1951</v>
      </c>
      <c r="C516">
        <f>2024-B516</f>
        <v>73</v>
      </c>
      <c r="D516" t="str">
        <f>VLOOKUP(B516,Reference!$A$1:$B$125, 2)</f>
        <v>Boomers</v>
      </c>
      <c r="E516" t="s">
        <v>64</v>
      </c>
      <c r="F516" t="str">
        <f>IF(E516="High School", "No College", "College")</f>
        <v>College</v>
      </c>
      <c r="G516" t="s">
        <v>55</v>
      </c>
      <c r="H516">
        <v>59412</v>
      </c>
      <c r="I516">
        <v>59412</v>
      </c>
      <c r="J516" s="4" t="s">
        <v>61</v>
      </c>
      <c r="K516">
        <v>0</v>
      </c>
      <c r="L516">
        <v>0</v>
      </c>
      <c r="M516" t="str">
        <f>IF(OR(K516&gt;0, L516&gt;0), "Parent", "Not Parent")</f>
        <v>Not Parent</v>
      </c>
      <c r="N516" t="s">
        <v>389</v>
      </c>
      <c r="O516" s="8">
        <v>41916</v>
      </c>
      <c r="P516" s="9">
        <f>O516-N516</f>
        <v>168</v>
      </c>
      <c r="Q516">
        <v>56</v>
      </c>
      <c r="R516" s="9">
        <f>P516-Q516</f>
        <v>112</v>
      </c>
      <c r="S516" s="8">
        <f>O516-R516</f>
        <v>41804</v>
      </c>
      <c r="T516">
        <v>90</v>
      </c>
      <c r="U516">
        <v>67</v>
      </c>
      <c r="V516">
        <v>165</v>
      </c>
      <c r="W516">
        <v>30</v>
      </c>
      <c r="X516">
        <v>43</v>
      </c>
      <c r="Y516">
        <v>11</v>
      </c>
      <c r="Z516">
        <v>406</v>
      </c>
      <c r="AA516">
        <f>Z516/P516</f>
        <v>2.4166666666666665</v>
      </c>
      <c r="AB516" s="14" t="s">
        <v>232</v>
      </c>
      <c r="AC516" s="13" t="s">
        <v>63</v>
      </c>
      <c r="AD516">
        <v>1</v>
      </c>
      <c r="AE516" t="str">
        <f>IF(AD516&gt;3, "Prefers Discount", "Discount Indifferent")</f>
        <v>Discount Indifferent</v>
      </c>
      <c r="AF516">
        <v>8</v>
      </c>
      <c r="AG516">
        <v>4</v>
      </c>
      <c r="AH516">
        <v>2</v>
      </c>
      <c r="AI516" t="str">
        <f>INDEX($AF$1:$AH$1,MATCH(MAX(AF516:AH516),AF516:AH516,0))</f>
        <v>Store_Orders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f>SUM(AK516:AO516)</f>
        <v>0</v>
      </c>
      <c r="AQ516" t="s">
        <v>67</v>
      </c>
      <c r="AR516">
        <v>0</v>
      </c>
      <c r="AS516" t="str">
        <f>IF(OR(AK516&gt;0, AL516&gt;0, AM516&gt;0, AN516&gt;0, AO516&gt;0), "Converted", "Not Converted")</f>
        <v>Not Converted</v>
      </c>
      <c r="AT516">
        <v>0</v>
      </c>
      <c r="AU516">
        <v>3</v>
      </c>
      <c r="AV516">
        <v>11</v>
      </c>
      <c r="AW516">
        <f>IF(Z516&gt;607, 4, 0)</f>
        <v>0</v>
      </c>
      <c r="AX516">
        <f>IF(AA516&gt;0.1497, 3, 0)</f>
        <v>3</v>
      </c>
      <c r="AY516">
        <f>IF(P516&gt;4031, 2, 0)</f>
        <v>0</v>
      </c>
      <c r="AZ516">
        <f>IF(H516&gt;51934.91, 1, 0)</f>
        <v>1</v>
      </c>
      <c r="BA516">
        <f>SUM(AW516:AZ516)</f>
        <v>4</v>
      </c>
      <c r="BB516" t="str">
        <f>VLOOKUP(BA516,'Standard Deviations'!$L$1:$M$11,2,TRUE)</f>
        <v>Silver</v>
      </c>
    </row>
    <row r="517" spans="1:54">
      <c r="A517">
        <v>10513</v>
      </c>
      <c r="B517">
        <v>1992</v>
      </c>
      <c r="C517">
        <f>2024-B517</f>
        <v>32</v>
      </c>
      <c r="D517" t="str">
        <f>VLOOKUP(B517,Reference!$A$1:$B$125, 2)</f>
        <v>Millennials</v>
      </c>
      <c r="E517" t="s">
        <v>54</v>
      </c>
      <c r="F517" t="str">
        <f>IF(E517="High School", "No College", "College")</f>
        <v>College</v>
      </c>
      <c r="G517" t="s">
        <v>65</v>
      </c>
      <c r="H517">
        <v>63207</v>
      </c>
      <c r="I517">
        <v>63207</v>
      </c>
      <c r="J517" s="4" t="s">
        <v>61</v>
      </c>
      <c r="K517">
        <v>0</v>
      </c>
      <c r="L517">
        <v>0</v>
      </c>
      <c r="M517" t="str">
        <f>IF(OR(K517&gt;0, L517&gt;0), "Parent", "Not Parent")</f>
        <v>Not Parent</v>
      </c>
      <c r="N517" t="s">
        <v>390</v>
      </c>
      <c r="O517" s="8">
        <v>41916</v>
      </c>
      <c r="P517" s="9">
        <f>O517-N517</f>
        <v>622</v>
      </c>
      <c r="Q517">
        <v>68</v>
      </c>
      <c r="R517" s="9">
        <f>P517-Q517</f>
        <v>554</v>
      </c>
      <c r="S517" s="8">
        <f>O517-R517</f>
        <v>41362</v>
      </c>
      <c r="T517">
        <v>438</v>
      </c>
      <c r="U517">
        <v>169</v>
      </c>
      <c r="V517">
        <v>565</v>
      </c>
      <c r="W517">
        <v>91</v>
      </c>
      <c r="X517">
        <v>169</v>
      </c>
      <c r="Y517">
        <v>70</v>
      </c>
      <c r="Z517">
        <v>1502</v>
      </c>
      <c r="AA517">
        <f>Z517/P517</f>
        <v>2.414790996784566</v>
      </c>
      <c r="AB517" s="14" t="s">
        <v>232</v>
      </c>
      <c r="AC517" s="13" t="s">
        <v>63</v>
      </c>
      <c r="AD517">
        <v>1</v>
      </c>
      <c r="AE517" t="str">
        <f>IF(AD517&gt;3, "Prefers Discount", "Discount Indifferent")</f>
        <v>Discount Indifferent</v>
      </c>
      <c r="AF517">
        <v>6</v>
      </c>
      <c r="AG517">
        <v>2</v>
      </c>
      <c r="AH517">
        <v>3</v>
      </c>
      <c r="AI517" t="str">
        <f>INDEX($AF$1:$AH$1,MATCH(MAX(AF517:AH517),AF517:AH517,0))</f>
        <v>Store_Orders</v>
      </c>
      <c r="AJ517">
        <v>7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f>SUM(AK517:AO517)</f>
        <v>1</v>
      </c>
      <c r="AQ517" t="str">
        <f>INDEX($AK$1:$AO$1,MATCH(MAX(AK517:AO517),AK517:AO517,0))</f>
        <v>Converted_on_Camp1</v>
      </c>
      <c r="AR517">
        <v>1</v>
      </c>
      <c r="AS517" t="str">
        <f>IF(OR(AK517&gt;0, AL517&gt;0, AM517&gt;0, AN517&gt;0, AO517&gt;0), "Converted", "Not Converted")</f>
        <v>Converted</v>
      </c>
      <c r="AT517">
        <v>0</v>
      </c>
      <c r="AU517">
        <v>3</v>
      </c>
      <c r="AV517">
        <v>11</v>
      </c>
      <c r="AW517">
        <f>IF(Z517&gt;607, 4, 0)</f>
        <v>4</v>
      </c>
      <c r="AX517">
        <f>IF(AA517&gt;0.1497, 3, 0)</f>
        <v>3</v>
      </c>
      <c r="AY517">
        <f>IF(P517&gt;4031, 2, 0)</f>
        <v>0</v>
      </c>
      <c r="AZ517">
        <f>IF(H517&gt;51934.91, 1, 0)</f>
        <v>1</v>
      </c>
      <c r="BA517">
        <f>SUM(AW517:AZ517)</f>
        <v>8</v>
      </c>
      <c r="BB517" t="str">
        <f>VLOOKUP(BA517,'Standard Deviations'!$L$1:$M$11,2,TRUE)</f>
        <v>Platinum</v>
      </c>
    </row>
    <row r="518" spans="1:54">
      <c r="A518">
        <v>8584</v>
      </c>
      <c r="B518">
        <v>1952</v>
      </c>
      <c r="C518">
        <f>2024-B518</f>
        <v>72</v>
      </c>
      <c r="D518" t="str">
        <f>VLOOKUP(B518,Reference!$A$1:$B$125, 2)</f>
        <v>Boomers</v>
      </c>
      <c r="E518" t="s">
        <v>68</v>
      </c>
      <c r="F518" t="str">
        <f>IF(E518="High School", "No College", "College")</f>
        <v>College</v>
      </c>
      <c r="G518" t="s">
        <v>65</v>
      </c>
      <c r="H518">
        <v>85431</v>
      </c>
      <c r="I518">
        <v>85431</v>
      </c>
      <c r="J518" s="4" t="s">
        <v>56</v>
      </c>
      <c r="K518">
        <v>0</v>
      </c>
      <c r="L518">
        <v>0</v>
      </c>
      <c r="M518" t="str">
        <f>IF(OR(K518&gt;0, L518&gt;0), "Parent", "Not Parent")</f>
        <v>Not Parent</v>
      </c>
      <c r="N518" t="s">
        <v>391</v>
      </c>
      <c r="O518" s="8">
        <v>41916</v>
      </c>
      <c r="P518" s="9">
        <f>O518-N518</f>
        <v>483</v>
      </c>
      <c r="Q518">
        <v>54</v>
      </c>
      <c r="R518" s="9">
        <f>P518-Q518</f>
        <v>429</v>
      </c>
      <c r="S518" s="8">
        <f>O518-R518</f>
        <v>41487</v>
      </c>
      <c r="T518">
        <v>376</v>
      </c>
      <c r="U518">
        <v>53</v>
      </c>
      <c r="V518">
        <v>462</v>
      </c>
      <c r="W518">
        <v>168</v>
      </c>
      <c r="X518">
        <v>53</v>
      </c>
      <c r="Y518">
        <v>53</v>
      </c>
      <c r="Z518">
        <v>1165</v>
      </c>
      <c r="AA518">
        <f>Z518/P518</f>
        <v>2.4120082815734989</v>
      </c>
      <c r="AB518" s="14" t="s">
        <v>232</v>
      </c>
      <c r="AC518" s="13" t="s">
        <v>63</v>
      </c>
      <c r="AD518">
        <v>1</v>
      </c>
      <c r="AE518" t="str">
        <f>IF(AD518&gt;3, "Prefers Discount", "Discount Indifferent")</f>
        <v>Discount Indifferent</v>
      </c>
      <c r="AF518">
        <v>7</v>
      </c>
      <c r="AG518">
        <v>2</v>
      </c>
      <c r="AH518">
        <v>7</v>
      </c>
      <c r="AI518" t="str">
        <f>INDEX($AF$1:$AH$1,MATCH(MAX(AF518:AH518),AF518:AH518,0))</f>
        <v>Store_Orders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f>SUM(AK518:AO518)</f>
        <v>0</v>
      </c>
      <c r="AQ518" t="s">
        <v>67</v>
      </c>
      <c r="AR518">
        <v>0</v>
      </c>
      <c r="AS518" t="str">
        <f>IF(OR(AK518&gt;0, AL518&gt;0, AM518&gt;0, AN518&gt;0, AO518&gt;0), "Converted", "Not Converted")</f>
        <v>Not Converted</v>
      </c>
      <c r="AT518">
        <v>0</v>
      </c>
      <c r="AU518">
        <v>3</v>
      </c>
      <c r="AV518">
        <v>11</v>
      </c>
      <c r="AW518">
        <f>IF(Z518&gt;607, 4, 0)</f>
        <v>4</v>
      </c>
      <c r="AX518">
        <f>IF(AA518&gt;0.1497, 3, 0)</f>
        <v>3</v>
      </c>
      <c r="AY518">
        <f>IF(P518&gt;4031, 2, 0)</f>
        <v>0</v>
      </c>
      <c r="AZ518">
        <f>IF(H518&gt;51934.91, 1, 0)</f>
        <v>1</v>
      </c>
      <c r="BA518">
        <f>SUM(AW518:AZ518)</f>
        <v>8</v>
      </c>
      <c r="BB518" t="str">
        <f>VLOOKUP(BA518,'Standard Deviations'!$L$1:$M$11,2,TRUE)</f>
        <v>Platinum</v>
      </c>
    </row>
    <row r="519" spans="1:54">
      <c r="A519">
        <v>7072</v>
      </c>
      <c r="B519">
        <v>1973</v>
      </c>
      <c r="C519">
        <f>2024-B519</f>
        <v>51</v>
      </c>
      <c r="D519" t="str">
        <f>VLOOKUP(B519,Reference!$A$1:$B$125, 2)</f>
        <v>Gen X</v>
      </c>
      <c r="E519" t="s">
        <v>54</v>
      </c>
      <c r="F519" t="str">
        <f>IF(E519="High School", "No College", "College")</f>
        <v>College</v>
      </c>
      <c r="G519" t="s">
        <v>55</v>
      </c>
      <c r="H519">
        <v>67432</v>
      </c>
      <c r="I519">
        <v>67432</v>
      </c>
      <c r="J519" s="4" t="s">
        <v>61</v>
      </c>
      <c r="K519">
        <v>0</v>
      </c>
      <c r="L519">
        <v>1</v>
      </c>
      <c r="M519" t="str">
        <f>IF(OR(K519&gt;0, L519&gt;0), "Parent", "Not Parent")</f>
        <v>Parent</v>
      </c>
      <c r="N519" t="s">
        <v>392</v>
      </c>
      <c r="O519" s="8">
        <v>41916</v>
      </c>
      <c r="P519" s="9">
        <f>O519-N519</f>
        <v>554</v>
      </c>
      <c r="Q519">
        <v>69</v>
      </c>
      <c r="R519" s="9">
        <f>P519-Q519</f>
        <v>485</v>
      </c>
      <c r="S519" s="8">
        <f>O519-R519</f>
        <v>41431</v>
      </c>
      <c r="T519">
        <v>432</v>
      </c>
      <c r="U519">
        <v>79</v>
      </c>
      <c r="V519">
        <v>341</v>
      </c>
      <c r="W519">
        <v>177</v>
      </c>
      <c r="X519">
        <v>136</v>
      </c>
      <c r="Y519">
        <v>170</v>
      </c>
      <c r="Z519">
        <v>1335</v>
      </c>
      <c r="AA519">
        <f>Z519/P519</f>
        <v>2.4097472924187726</v>
      </c>
      <c r="AB519" s="14" t="s">
        <v>232</v>
      </c>
      <c r="AC519" s="13" t="s">
        <v>63</v>
      </c>
      <c r="AD519">
        <v>2</v>
      </c>
      <c r="AE519" t="str">
        <f>IF(AD519&gt;3, "Prefers Discount", "Discount Indifferent")</f>
        <v>Discount Indifferent</v>
      </c>
      <c r="AF519">
        <v>4</v>
      </c>
      <c r="AG519">
        <v>8</v>
      </c>
      <c r="AH519">
        <v>5</v>
      </c>
      <c r="AI519" t="str">
        <f>INDEX($AF$1:$AH$1,MATCH(MAX(AF519:AH519),AF519:AH519,0))</f>
        <v>Web_Orders</v>
      </c>
      <c r="AJ519">
        <v>4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f>SUM(AK519:AO519)</f>
        <v>0</v>
      </c>
      <c r="AQ519" t="s">
        <v>67</v>
      </c>
      <c r="AR519">
        <v>0</v>
      </c>
      <c r="AS519" t="str">
        <f>IF(OR(AK519&gt;0, AL519&gt;0, AM519&gt;0, AN519&gt;0, AO519&gt;0), "Converted", "Not Converted")</f>
        <v>Not Converted</v>
      </c>
      <c r="AT519">
        <v>0</v>
      </c>
      <c r="AU519">
        <v>3</v>
      </c>
      <c r="AV519">
        <v>11</v>
      </c>
      <c r="AW519">
        <f>IF(Z519&gt;607, 4, 0)</f>
        <v>4</v>
      </c>
      <c r="AX519">
        <f>IF(AA519&gt;0.1497, 3, 0)</f>
        <v>3</v>
      </c>
      <c r="AY519">
        <f>IF(P519&gt;4031, 2, 0)</f>
        <v>0</v>
      </c>
      <c r="AZ519">
        <f>IF(H519&gt;51934.91, 1, 0)</f>
        <v>1</v>
      </c>
      <c r="BA519">
        <f>SUM(AW519:AZ519)</f>
        <v>8</v>
      </c>
      <c r="BB519" t="str">
        <f>VLOOKUP(BA519,'Standard Deviations'!$L$1:$M$11,2,TRUE)</f>
        <v>Platinum</v>
      </c>
    </row>
    <row r="520" spans="1:54">
      <c r="A520">
        <v>8375</v>
      </c>
      <c r="B520">
        <v>1968</v>
      </c>
      <c r="C520">
        <f>2024-B520</f>
        <v>56</v>
      </c>
      <c r="D520" t="str">
        <f>VLOOKUP(B520,Reference!$A$1:$B$125, 2)</f>
        <v>Gen X</v>
      </c>
      <c r="E520" t="s">
        <v>68</v>
      </c>
      <c r="F520" t="str">
        <f>IF(E520="High School", "No College", "College")</f>
        <v>College</v>
      </c>
      <c r="G520" t="s">
        <v>55</v>
      </c>
      <c r="H520">
        <v>55954</v>
      </c>
      <c r="I520">
        <v>55954</v>
      </c>
      <c r="J520" s="4" t="s">
        <v>61</v>
      </c>
      <c r="K520">
        <v>0</v>
      </c>
      <c r="L520">
        <v>1</v>
      </c>
      <c r="M520" t="str">
        <f>IF(OR(K520&gt;0, L520&gt;0), "Parent", "Not Parent")</f>
        <v>Parent</v>
      </c>
      <c r="N520" t="s">
        <v>147</v>
      </c>
      <c r="O520" s="8">
        <v>41916</v>
      </c>
      <c r="P520" s="9">
        <f>O520-N520</f>
        <v>215</v>
      </c>
      <c r="Q520">
        <v>63</v>
      </c>
      <c r="R520" s="9">
        <f>P520-Q520</f>
        <v>152</v>
      </c>
      <c r="S520" s="8">
        <f>O520-R520</f>
        <v>41764</v>
      </c>
      <c r="T520">
        <v>447</v>
      </c>
      <c r="U520">
        <v>0</v>
      </c>
      <c r="V520">
        <v>28</v>
      </c>
      <c r="W520">
        <v>0</v>
      </c>
      <c r="X520">
        <v>0</v>
      </c>
      <c r="Y520">
        <v>43</v>
      </c>
      <c r="Z520">
        <v>518</v>
      </c>
      <c r="AA520">
        <f>Z520/P520</f>
        <v>2.4093023255813955</v>
      </c>
      <c r="AB520" s="14" t="s">
        <v>232</v>
      </c>
      <c r="AC520" s="13" t="s">
        <v>63</v>
      </c>
      <c r="AD520">
        <v>3</v>
      </c>
      <c r="AE520" t="str">
        <f>IF(AD520&gt;3, "Prefers Discount", "Discount Indifferent")</f>
        <v>Discount Indifferent</v>
      </c>
      <c r="AF520">
        <v>6</v>
      </c>
      <c r="AG520">
        <v>8</v>
      </c>
      <c r="AH520">
        <v>2</v>
      </c>
      <c r="AI520" t="str">
        <f>INDEX($AF$1:$AH$1,MATCH(MAX(AF520:AH520),AF520:AH520,0))</f>
        <v>Web_Orders</v>
      </c>
      <c r="AJ520">
        <v>7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f>SUM(AK520:AO520)</f>
        <v>0</v>
      </c>
      <c r="AQ520" t="s">
        <v>67</v>
      </c>
      <c r="AR520">
        <v>0</v>
      </c>
      <c r="AS520" t="str">
        <f>IF(OR(AK520&gt;0, AL520&gt;0, AM520&gt;0, AN520&gt;0, AO520&gt;0), "Converted", "Not Converted")</f>
        <v>Not Converted</v>
      </c>
      <c r="AT520">
        <v>0</v>
      </c>
      <c r="AU520">
        <v>3</v>
      </c>
      <c r="AV520">
        <v>11</v>
      </c>
      <c r="AW520">
        <f>IF(Z520&gt;607, 4, 0)</f>
        <v>0</v>
      </c>
      <c r="AX520">
        <f>IF(AA520&gt;0.1497, 3, 0)</f>
        <v>3</v>
      </c>
      <c r="AY520">
        <f>IF(P520&gt;4031, 2, 0)</f>
        <v>0</v>
      </c>
      <c r="AZ520">
        <f>IF(H520&gt;51934.91, 1, 0)</f>
        <v>1</v>
      </c>
      <c r="BA520">
        <f>SUM(AW520:AZ520)</f>
        <v>4</v>
      </c>
      <c r="BB520" t="str">
        <f>VLOOKUP(BA520,'Standard Deviations'!$L$1:$M$11,2,TRUE)</f>
        <v>Silver</v>
      </c>
    </row>
    <row r="521" spans="1:54" hidden="1">
      <c r="A521">
        <v>3491</v>
      </c>
      <c r="B521">
        <v>1975</v>
      </c>
      <c r="C521">
        <f>2024-B521</f>
        <v>49</v>
      </c>
      <c r="D521" t="str">
        <f>VLOOKUP(B521,Reference!$A$1:$B$125, 2)</f>
        <v>Gen X</v>
      </c>
      <c r="E521" t="s">
        <v>54</v>
      </c>
      <c r="F521" t="str">
        <f>IF(E521="High School", "No College", "College")</f>
        <v>College</v>
      </c>
      <c r="G521" t="s">
        <v>65</v>
      </c>
      <c r="H521">
        <v>55914</v>
      </c>
      <c r="I521">
        <v>55914</v>
      </c>
      <c r="J521" s="4" t="s">
        <v>61</v>
      </c>
      <c r="K521">
        <v>0</v>
      </c>
      <c r="L521">
        <v>1</v>
      </c>
      <c r="M521" t="str">
        <f>IF(OR(K521&gt;0, L521&gt;0), "Parent", "Not Parent")</f>
        <v>Parent</v>
      </c>
      <c r="N521" t="s">
        <v>269</v>
      </c>
      <c r="O521" s="8">
        <v>41916</v>
      </c>
      <c r="P521" s="9">
        <f>O521-N521</f>
        <v>523</v>
      </c>
      <c r="Q521">
        <v>32</v>
      </c>
      <c r="R521" s="9">
        <f>P521-Q521</f>
        <v>491</v>
      </c>
      <c r="S521" s="8">
        <f>O521-R521</f>
        <v>41425</v>
      </c>
      <c r="T521">
        <v>384</v>
      </c>
      <c r="U521">
        <v>60</v>
      </c>
      <c r="V521">
        <v>364</v>
      </c>
      <c r="W521">
        <v>119</v>
      </c>
      <c r="X521">
        <v>101</v>
      </c>
      <c r="Y521">
        <v>232</v>
      </c>
      <c r="Z521">
        <v>1260</v>
      </c>
      <c r="AA521">
        <f>Z521/P521</f>
        <v>2.4091778202676863</v>
      </c>
      <c r="AB521" s="11" t="s">
        <v>232</v>
      </c>
      <c r="AC521" t="s">
        <v>59</v>
      </c>
      <c r="AD521">
        <v>4</v>
      </c>
      <c r="AE521" t="str">
        <f>IF(AD521&gt;3, "Prefers Discount", "Discount Indifferent")</f>
        <v>Prefers Discount</v>
      </c>
      <c r="AF521">
        <v>8</v>
      </c>
      <c r="AG521">
        <v>11</v>
      </c>
      <c r="AH521">
        <v>6</v>
      </c>
      <c r="AI521" t="str">
        <f>INDEX($AF$1:$AH$1,MATCH(MAX(AF521:AH521),AF521:AH521,0))</f>
        <v>Web_Orders</v>
      </c>
      <c r="AJ521">
        <v>7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f>SUM(AK521:AO521)</f>
        <v>0</v>
      </c>
      <c r="AQ521" t="s">
        <v>67</v>
      </c>
      <c r="AR521">
        <v>0</v>
      </c>
      <c r="AS521" t="str">
        <f>IF(OR(AK521&gt;0, AL521&gt;0, AM521&gt;0, AN521&gt;0, AO521&gt;0), "Converted", "Not Converted")</f>
        <v>Not Converted</v>
      </c>
      <c r="AT521">
        <v>0</v>
      </c>
      <c r="AU521">
        <v>3</v>
      </c>
      <c r="AV521">
        <v>11</v>
      </c>
      <c r="AW521">
        <f>IF(Z521&gt;607, 4, 0)</f>
        <v>4</v>
      </c>
      <c r="AX521">
        <f>IF(AA521&gt;0.1497, 3, 0)</f>
        <v>3</v>
      </c>
      <c r="AY521">
        <f>IF(P521&gt;4031, 2, 0)</f>
        <v>0</v>
      </c>
      <c r="AZ521">
        <f>IF(H521&gt;51934.91, 1, 0)</f>
        <v>1</v>
      </c>
      <c r="BA521">
        <f>SUM(AW521:AZ521)</f>
        <v>8</v>
      </c>
      <c r="BB521" t="str">
        <f>VLOOKUP(BA521,'Standard Deviations'!$L$1:$M$11,2,TRUE)</f>
        <v>Platinum</v>
      </c>
    </row>
    <row r="522" spans="1:54">
      <c r="A522">
        <v>2611</v>
      </c>
      <c r="B522">
        <v>1959</v>
      </c>
      <c r="C522">
        <f>2024-B522</f>
        <v>65</v>
      </c>
      <c r="D522" t="str">
        <f>VLOOKUP(B522,Reference!$A$1:$B$125, 2)</f>
        <v>Boomers</v>
      </c>
      <c r="E522" t="s">
        <v>64</v>
      </c>
      <c r="F522" t="str">
        <f>IF(E522="High School", "No College", "College")</f>
        <v>College</v>
      </c>
      <c r="G522" t="s">
        <v>65</v>
      </c>
      <c r="H522">
        <v>82576</v>
      </c>
      <c r="I522">
        <v>82576</v>
      </c>
      <c r="J522" s="4" t="s">
        <v>56</v>
      </c>
      <c r="K522">
        <v>0</v>
      </c>
      <c r="L522">
        <v>0</v>
      </c>
      <c r="M522" t="str">
        <f>IF(OR(K522&gt;0, L522&gt;0), "Parent", "Not Parent")</f>
        <v>Not Parent</v>
      </c>
      <c r="N522" t="s">
        <v>393</v>
      </c>
      <c r="O522" s="8">
        <v>41916</v>
      </c>
      <c r="P522" s="9">
        <f>O522-N522</f>
        <v>794</v>
      </c>
      <c r="Q522">
        <v>66</v>
      </c>
      <c r="R522" s="9">
        <f>P522-Q522</f>
        <v>728</v>
      </c>
      <c r="S522" s="8">
        <f>O522-R522</f>
        <v>41188</v>
      </c>
      <c r="T522">
        <v>1206</v>
      </c>
      <c r="U522">
        <v>55</v>
      </c>
      <c r="V522">
        <v>445</v>
      </c>
      <c r="W522">
        <v>168</v>
      </c>
      <c r="X522">
        <v>18</v>
      </c>
      <c r="Y522">
        <v>18</v>
      </c>
      <c r="Z522">
        <v>1910</v>
      </c>
      <c r="AA522">
        <f>Z522/P522</f>
        <v>2.4055415617128464</v>
      </c>
      <c r="AB522" s="14" t="s">
        <v>232</v>
      </c>
      <c r="AC522" s="13" t="s">
        <v>63</v>
      </c>
      <c r="AD522">
        <v>1</v>
      </c>
      <c r="AE522" t="str">
        <f>IF(AD522&gt;3, "Prefers Discount", "Discount Indifferent")</f>
        <v>Discount Indifferent</v>
      </c>
      <c r="AF522">
        <v>12</v>
      </c>
      <c r="AG522">
        <v>2</v>
      </c>
      <c r="AH522">
        <v>4</v>
      </c>
      <c r="AI522" t="str">
        <f>INDEX($AF$1:$AH$1,MATCH(MAX(AF522:AH522),AF522:AH522,0))</f>
        <v>Store_Orders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f>SUM(AK522:AO522)</f>
        <v>1</v>
      </c>
      <c r="AQ522" t="str">
        <f>INDEX($AK$1:$AO$1,MATCH(MAX(AK522:AO522),AK522:AO522,0))</f>
        <v>Converted_on_Camp5</v>
      </c>
      <c r="AR522">
        <v>1</v>
      </c>
      <c r="AS522" t="str">
        <f>IF(OR(AK522&gt;0, AL522&gt;0, AM522&gt;0, AN522&gt;0, AO522&gt;0), "Converted", "Not Converted")</f>
        <v>Converted</v>
      </c>
      <c r="AT522">
        <v>0</v>
      </c>
      <c r="AU522">
        <v>3</v>
      </c>
      <c r="AV522">
        <v>11</v>
      </c>
      <c r="AW522">
        <f>IF(Z522&gt;607, 4, 0)</f>
        <v>4</v>
      </c>
      <c r="AX522">
        <f>IF(AA522&gt;0.1497, 3, 0)</f>
        <v>3</v>
      </c>
      <c r="AY522">
        <f>IF(P522&gt;4031, 2, 0)</f>
        <v>0</v>
      </c>
      <c r="AZ522">
        <f>IF(H522&gt;51934.91, 1, 0)</f>
        <v>1</v>
      </c>
      <c r="BA522">
        <f>SUM(AW522:AZ522)</f>
        <v>8</v>
      </c>
      <c r="BB522" t="str">
        <f>VLOOKUP(BA522,'Standard Deviations'!$L$1:$M$11,2,TRUE)</f>
        <v>Platinum</v>
      </c>
    </row>
    <row r="523" spans="1:54">
      <c r="A523">
        <v>6810</v>
      </c>
      <c r="B523">
        <v>1983</v>
      </c>
      <c r="C523">
        <f>2024-B523</f>
        <v>41</v>
      </c>
      <c r="D523" t="str">
        <f>VLOOKUP(B523,Reference!$A$1:$B$125, 2)</f>
        <v>Millennials</v>
      </c>
      <c r="E523" t="s">
        <v>54</v>
      </c>
      <c r="F523" t="str">
        <f>IF(E523="High School", "No College", "College")</f>
        <v>College</v>
      </c>
      <c r="G523" t="s">
        <v>71</v>
      </c>
      <c r="H523">
        <v>82025</v>
      </c>
      <c r="I523">
        <v>82025</v>
      </c>
      <c r="J523" s="4" t="s">
        <v>56</v>
      </c>
      <c r="K523">
        <v>0</v>
      </c>
      <c r="L523">
        <v>0</v>
      </c>
      <c r="M523" t="str">
        <f>IF(OR(K523&gt;0, L523&gt;0), "Parent", "Not Parent")</f>
        <v>Not Parent</v>
      </c>
      <c r="N523" t="s">
        <v>394</v>
      </c>
      <c r="O523" s="8">
        <v>41916</v>
      </c>
      <c r="P523" s="9">
        <f>O523-N523</f>
        <v>494</v>
      </c>
      <c r="Q523">
        <v>76</v>
      </c>
      <c r="R523" s="9">
        <f>P523-Q523</f>
        <v>418</v>
      </c>
      <c r="S523" s="8">
        <f>O523-R523</f>
        <v>41498</v>
      </c>
      <c r="T523">
        <v>267</v>
      </c>
      <c r="U523">
        <v>98</v>
      </c>
      <c r="V523">
        <v>606</v>
      </c>
      <c r="W523">
        <v>48</v>
      </c>
      <c r="X523">
        <v>70</v>
      </c>
      <c r="Y523">
        <v>98</v>
      </c>
      <c r="Z523">
        <v>1187</v>
      </c>
      <c r="AA523">
        <f>Z523/P523</f>
        <v>2.402834008097166</v>
      </c>
      <c r="AB523" s="14" t="s">
        <v>232</v>
      </c>
      <c r="AC523" s="13" t="s">
        <v>63</v>
      </c>
      <c r="AD523">
        <v>1</v>
      </c>
      <c r="AE523" t="str">
        <f>IF(AD523&gt;3, "Prefers Discount", "Discount Indifferent")</f>
        <v>Discount Indifferent</v>
      </c>
      <c r="AF523">
        <v>6</v>
      </c>
      <c r="AG523">
        <v>3</v>
      </c>
      <c r="AH523">
        <v>2</v>
      </c>
      <c r="AI523" t="str">
        <f>INDEX($AF$1:$AH$1,MATCH(MAX(AF523:AH523),AF523:AH523,0))</f>
        <v>Store_Orders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f>SUM(AK523:AO523)</f>
        <v>1</v>
      </c>
      <c r="AQ523" t="str">
        <f>INDEX($AK$1:$AO$1,MATCH(MAX(AK523:AO523),AK523:AO523,0))</f>
        <v>Converted_on_Camp5</v>
      </c>
      <c r="AR523">
        <v>1</v>
      </c>
      <c r="AS523" t="str">
        <f>IF(OR(AK523&gt;0, AL523&gt;0, AM523&gt;0, AN523&gt;0, AO523&gt;0), "Converted", "Not Converted")</f>
        <v>Converted</v>
      </c>
      <c r="AT523">
        <v>0</v>
      </c>
      <c r="AU523">
        <v>3</v>
      </c>
      <c r="AV523">
        <v>11</v>
      </c>
      <c r="AW523">
        <f>IF(Z523&gt;607, 4, 0)</f>
        <v>4</v>
      </c>
      <c r="AX523">
        <f>IF(AA523&gt;0.1497, 3, 0)</f>
        <v>3</v>
      </c>
      <c r="AY523">
        <f>IF(P523&gt;4031, 2, 0)</f>
        <v>0</v>
      </c>
      <c r="AZ523">
        <f>IF(H523&gt;51934.91, 1, 0)</f>
        <v>1</v>
      </c>
      <c r="BA523">
        <f>SUM(AW523:AZ523)</f>
        <v>8</v>
      </c>
      <c r="BB523" t="str">
        <f>VLOOKUP(BA523,'Standard Deviations'!$L$1:$M$11,2,TRUE)</f>
        <v>Platinum</v>
      </c>
    </row>
    <row r="524" spans="1:54" hidden="1">
      <c r="A524">
        <v>5302</v>
      </c>
      <c r="B524">
        <v>1986</v>
      </c>
      <c r="C524">
        <f>2024-B524</f>
        <v>38</v>
      </c>
      <c r="D524" t="str">
        <f>VLOOKUP(B524,Reference!$A$1:$B$125, 2)</f>
        <v>Millennials</v>
      </c>
      <c r="E524" t="s">
        <v>54</v>
      </c>
      <c r="F524" t="str">
        <f>IF(E524="High School", "No College", "College")</f>
        <v>College</v>
      </c>
      <c r="G524" t="s">
        <v>65</v>
      </c>
      <c r="H524">
        <v>78394</v>
      </c>
      <c r="I524">
        <v>78394</v>
      </c>
      <c r="J524" s="4" t="s">
        <v>56</v>
      </c>
      <c r="K524">
        <v>0</v>
      </c>
      <c r="L524">
        <v>0</v>
      </c>
      <c r="M524" t="str">
        <f>IF(OR(K524&gt;0, L524&gt;0), "Parent", "Not Parent")</f>
        <v>Not Parent</v>
      </c>
      <c r="N524" t="s">
        <v>395</v>
      </c>
      <c r="O524" s="8">
        <v>41916</v>
      </c>
      <c r="P524" s="9">
        <f>O524-N524</f>
        <v>596</v>
      </c>
      <c r="Q524">
        <v>13</v>
      </c>
      <c r="R524" s="9">
        <f>P524-Q524</f>
        <v>583</v>
      </c>
      <c r="S524" s="8">
        <f>O524-R524</f>
        <v>41333</v>
      </c>
      <c r="T524">
        <v>298</v>
      </c>
      <c r="U524">
        <v>27</v>
      </c>
      <c r="V524">
        <v>697</v>
      </c>
      <c r="W524">
        <v>216</v>
      </c>
      <c r="X524">
        <v>24</v>
      </c>
      <c r="Y524">
        <v>166</v>
      </c>
      <c r="Z524">
        <v>1428</v>
      </c>
      <c r="AA524">
        <f>Z524/P524</f>
        <v>2.3959731543624163</v>
      </c>
      <c r="AB524" s="11" t="s">
        <v>232</v>
      </c>
      <c r="AC524" t="s">
        <v>59</v>
      </c>
      <c r="AD524">
        <v>1</v>
      </c>
      <c r="AE524" t="str">
        <f>IF(AD524&gt;3, "Prefers Discount", "Discount Indifferent")</f>
        <v>Discount Indifferent</v>
      </c>
      <c r="AF524">
        <v>5</v>
      </c>
      <c r="AG524">
        <v>4</v>
      </c>
      <c r="AH524">
        <v>6</v>
      </c>
      <c r="AI524" t="str">
        <f>INDEX($AF$1:$AH$1,MATCH(MAX(AF524:AH524),AF524:AH524,0))</f>
        <v>Catalog_Orders</v>
      </c>
      <c r="AJ524">
        <v>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f>SUM(AK524:AO524)</f>
        <v>0</v>
      </c>
      <c r="AQ524" t="s">
        <v>67</v>
      </c>
      <c r="AR524">
        <v>1</v>
      </c>
      <c r="AS524" t="str">
        <f>IF(OR(AK524&gt;0, AL524&gt;0, AM524&gt;0, AN524&gt;0, AO524&gt;0), "Converted", "Not Converted")</f>
        <v>Not Converted</v>
      </c>
      <c r="AT524">
        <v>0</v>
      </c>
      <c r="AU524">
        <v>3</v>
      </c>
      <c r="AV524">
        <v>11</v>
      </c>
      <c r="AW524">
        <f>IF(Z524&gt;607, 4, 0)</f>
        <v>4</v>
      </c>
      <c r="AX524">
        <f>IF(AA524&gt;0.1497, 3, 0)</f>
        <v>3</v>
      </c>
      <c r="AY524">
        <f>IF(P524&gt;4031, 2, 0)</f>
        <v>0</v>
      </c>
      <c r="AZ524">
        <f>IF(H524&gt;51934.91, 1, 0)</f>
        <v>1</v>
      </c>
      <c r="BA524">
        <f>SUM(AW524:AZ524)</f>
        <v>8</v>
      </c>
      <c r="BB524" t="str">
        <f>VLOOKUP(BA524,'Standard Deviations'!$L$1:$M$11,2,TRUE)</f>
        <v>Platinum</v>
      </c>
    </row>
    <row r="525" spans="1:54" hidden="1">
      <c r="A525">
        <v>380</v>
      </c>
      <c r="B525">
        <v>1954</v>
      </c>
      <c r="C525">
        <f>2024-B525</f>
        <v>70</v>
      </c>
      <c r="D525" t="str">
        <f>VLOOKUP(B525,Reference!$A$1:$B$125, 2)</f>
        <v>Boomers</v>
      </c>
      <c r="E525" t="s">
        <v>54</v>
      </c>
      <c r="F525" t="str">
        <f>IF(E525="High School", "No College", "College")</f>
        <v>College</v>
      </c>
      <c r="G525" t="s">
        <v>71</v>
      </c>
      <c r="H525">
        <v>64497</v>
      </c>
      <c r="I525">
        <v>64497</v>
      </c>
      <c r="J525" s="4" t="s">
        <v>61</v>
      </c>
      <c r="K525">
        <v>0</v>
      </c>
      <c r="L525">
        <v>1</v>
      </c>
      <c r="M525" t="str">
        <f>IF(OR(K525&gt;0, L525&gt;0), "Parent", "Not Parent")</f>
        <v>Parent</v>
      </c>
      <c r="N525" t="s">
        <v>396</v>
      </c>
      <c r="O525" s="8">
        <v>41916</v>
      </c>
      <c r="P525" s="9">
        <f>O525-N525</f>
        <v>754</v>
      </c>
      <c r="Q525">
        <v>17</v>
      </c>
      <c r="R525" s="9">
        <f>P525-Q525</f>
        <v>737</v>
      </c>
      <c r="S525" s="8">
        <f>O525-R525</f>
        <v>41179</v>
      </c>
      <c r="T525">
        <v>1170</v>
      </c>
      <c r="U525">
        <v>48</v>
      </c>
      <c r="V525">
        <v>320</v>
      </c>
      <c r="W525">
        <v>42</v>
      </c>
      <c r="X525">
        <v>32</v>
      </c>
      <c r="Y525">
        <v>192</v>
      </c>
      <c r="Z525">
        <v>1804</v>
      </c>
      <c r="AA525">
        <f>Z525/P525</f>
        <v>2.3925729442970822</v>
      </c>
      <c r="AB525" s="11" t="s">
        <v>232</v>
      </c>
      <c r="AC525" t="s">
        <v>59</v>
      </c>
      <c r="AD525">
        <v>5</v>
      </c>
      <c r="AE525" t="str">
        <f>IF(AD525&gt;3, "Prefers Discount", "Discount Indifferent")</f>
        <v>Prefers Discount</v>
      </c>
      <c r="AF525">
        <v>9</v>
      </c>
      <c r="AG525">
        <v>11</v>
      </c>
      <c r="AH525">
        <v>4</v>
      </c>
      <c r="AI525" t="str">
        <f>INDEX($AF$1:$AH$1,MATCH(MAX(AF525:AH525),AF525:AH525,0))</f>
        <v>Web_Orders</v>
      </c>
      <c r="AJ525">
        <v>8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f>SUM(AK525:AO525)</f>
        <v>1</v>
      </c>
      <c r="AQ525" t="str">
        <f>INDEX($AK$1:$AO$1,MATCH(MAX(AK525:AO525),AK525:AO525,0))</f>
        <v>Converted_on_Camp3</v>
      </c>
      <c r="AR525">
        <v>1</v>
      </c>
      <c r="AS525" t="str">
        <f>IF(OR(AK525&gt;0, AL525&gt;0, AM525&gt;0, AN525&gt;0, AO525&gt;0), "Converted", "Not Converted")</f>
        <v>Converted</v>
      </c>
      <c r="AT525">
        <v>0</v>
      </c>
      <c r="AU525">
        <v>3</v>
      </c>
      <c r="AV525">
        <v>11</v>
      </c>
      <c r="AW525">
        <f>IF(Z525&gt;607, 4, 0)</f>
        <v>4</v>
      </c>
      <c r="AX525">
        <f>IF(AA525&gt;0.1497, 3, 0)</f>
        <v>3</v>
      </c>
      <c r="AY525">
        <f>IF(P525&gt;4031, 2, 0)</f>
        <v>0</v>
      </c>
      <c r="AZ525">
        <f>IF(H525&gt;51934.91, 1, 0)</f>
        <v>1</v>
      </c>
      <c r="BA525">
        <f>SUM(AW525:AZ525)</f>
        <v>8</v>
      </c>
      <c r="BB525" t="str">
        <f>VLOOKUP(BA525,'Standard Deviations'!$L$1:$M$11,2,TRUE)</f>
        <v>Platinum</v>
      </c>
    </row>
    <row r="526" spans="1:54" hidden="1">
      <c r="A526">
        <v>7233</v>
      </c>
      <c r="B526">
        <v>1972</v>
      </c>
      <c r="C526">
        <f>2024-B526</f>
        <v>52</v>
      </c>
      <c r="D526" t="str">
        <f>VLOOKUP(B526,Reference!$A$1:$B$125, 2)</f>
        <v>Gen X</v>
      </c>
      <c r="E526" t="s">
        <v>54</v>
      </c>
      <c r="F526" t="str">
        <f>IF(E526="High School", "No College", "College")</f>
        <v>College</v>
      </c>
      <c r="G526" t="s">
        <v>55</v>
      </c>
      <c r="H526">
        <v>69209</v>
      </c>
      <c r="I526">
        <v>69209</v>
      </c>
      <c r="J526" s="4" t="s">
        <v>61</v>
      </c>
      <c r="K526">
        <v>0</v>
      </c>
      <c r="L526">
        <v>0</v>
      </c>
      <c r="M526" t="str">
        <f>IF(OR(K526&gt;0, L526&gt;0), "Parent", "Not Parent")</f>
        <v>Not Parent</v>
      </c>
      <c r="N526" t="s">
        <v>350</v>
      </c>
      <c r="O526" s="8">
        <v>41916</v>
      </c>
      <c r="P526" s="9">
        <f>O526-N526</f>
        <v>747</v>
      </c>
      <c r="Q526">
        <v>4</v>
      </c>
      <c r="R526" s="9">
        <f>P526-Q526</f>
        <v>743</v>
      </c>
      <c r="S526" s="8">
        <f>O526-R526</f>
        <v>41173</v>
      </c>
      <c r="T526">
        <v>496</v>
      </c>
      <c r="U526">
        <v>32</v>
      </c>
      <c r="V526">
        <v>849</v>
      </c>
      <c r="W526">
        <v>229</v>
      </c>
      <c r="X526">
        <v>48</v>
      </c>
      <c r="Y526">
        <v>128</v>
      </c>
      <c r="Z526">
        <v>1782</v>
      </c>
      <c r="AA526">
        <f>Z526/P526</f>
        <v>2.3855421686746987</v>
      </c>
      <c r="AB526" s="11" t="s">
        <v>232</v>
      </c>
      <c r="AC526" t="s">
        <v>59</v>
      </c>
      <c r="AD526">
        <v>2</v>
      </c>
      <c r="AE526" t="str">
        <f>IF(AD526&gt;3, "Prefers Discount", "Discount Indifferent")</f>
        <v>Discount Indifferent</v>
      </c>
      <c r="AF526">
        <v>6</v>
      </c>
      <c r="AG526">
        <v>5</v>
      </c>
      <c r="AH526">
        <v>3</v>
      </c>
      <c r="AI526" t="str">
        <f>INDEX($AF$1:$AH$1,MATCH(MAX(AF526:AH526),AF526:AH526,0))</f>
        <v>Store_Orders</v>
      </c>
      <c r="AJ526">
        <v>4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f>SUM(AK526:AO526)</f>
        <v>1</v>
      </c>
      <c r="AQ526" t="str">
        <f>INDEX($AK$1:$AO$1,MATCH(MAX(AK526:AO526),AK526:AO526,0))</f>
        <v>Converted_on_Camp1</v>
      </c>
      <c r="AR526">
        <v>1</v>
      </c>
      <c r="AS526" t="str">
        <f>IF(OR(AK526&gt;0, AL526&gt;0, AM526&gt;0, AN526&gt;0, AO526&gt;0), "Converted", "Not Converted")</f>
        <v>Converted</v>
      </c>
      <c r="AT526">
        <v>0</v>
      </c>
      <c r="AU526">
        <v>3</v>
      </c>
      <c r="AV526">
        <v>11</v>
      </c>
      <c r="AW526">
        <f>IF(Z526&gt;607, 4, 0)</f>
        <v>4</v>
      </c>
      <c r="AX526">
        <f>IF(AA526&gt;0.1497, 3, 0)</f>
        <v>3</v>
      </c>
      <c r="AY526">
        <f>IF(P526&gt;4031, 2, 0)</f>
        <v>0</v>
      </c>
      <c r="AZ526">
        <f>IF(H526&gt;51934.91, 1, 0)</f>
        <v>1</v>
      </c>
      <c r="BA526">
        <f>SUM(AW526:AZ526)</f>
        <v>8</v>
      </c>
      <c r="BB526" t="str">
        <f>VLOOKUP(BA526,'Standard Deviations'!$L$1:$M$11,2,TRUE)</f>
        <v>Platinum</v>
      </c>
    </row>
    <row r="527" spans="1:54">
      <c r="A527">
        <v>7899</v>
      </c>
      <c r="B527">
        <v>1952</v>
      </c>
      <c r="C527">
        <f>2024-B527</f>
        <v>72</v>
      </c>
      <c r="D527" t="str">
        <f>VLOOKUP(B527,Reference!$A$1:$B$125, 2)</f>
        <v>Boomers</v>
      </c>
      <c r="E527" t="s">
        <v>68</v>
      </c>
      <c r="F527" t="str">
        <f>IF(E527="High School", "No College", "College")</f>
        <v>College</v>
      </c>
      <c r="G527" t="s">
        <v>55</v>
      </c>
      <c r="H527">
        <v>77610</v>
      </c>
      <c r="I527">
        <v>77610</v>
      </c>
      <c r="J527" s="4" t="s">
        <v>56</v>
      </c>
      <c r="K527">
        <v>0</v>
      </c>
      <c r="L527">
        <v>1</v>
      </c>
      <c r="M527" t="str">
        <f>IF(OR(K527&gt;0, L527&gt;0), "Parent", "Not Parent")</f>
        <v>Parent</v>
      </c>
      <c r="N527" t="s">
        <v>397</v>
      </c>
      <c r="O527" s="8">
        <v>41916</v>
      </c>
      <c r="P527" s="9">
        <f>O527-N527</f>
        <v>705</v>
      </c>
      <c r="Q527">
        <v>70</v>
      </c>
      <c r="R527" s="9">
        <f>P527-Q527</f>
        <v>635</v>
      </c>
      <c r="S527" s="8">
        <f>O527-R527</f>
        <v>41281</v>
      </c>
      <c r="T527">
        <v>1245</v>
      </c>
      <c r="U527">
        <v>33</v>
      </c>
      <c r="V527">
        <v>332</v>
      </c>
      <c r="W527">
        <v>21</v>
      </c>
      <c r="X527">
        <v>33</v>
      </c>
      <c r="Y527">
        <v>16</v>
      </c>
      <c r="Z527">
        <v>1680</v>
      </c>
      <c r="AA527">
        <f>Z527/P527</f>
        <v>2.3829787234042552</v>
      </c>
      <c r="AB527" s="14" t="s">
        <v>232</v>
      </c>
      <c r="AC527" s="13" t="s">
        <v>63</v>
      </c>
      <c r="AD527">
        <v>2</v>
      </c>
      <c r="AE527" t="str">
        <f>IF(AD527&gt;3, "Prefers Discount", "Discount Indifferent")</f>
        <v>Discount Indifferent</v>
      </c>
      <c r="AF527">
        <v>4</v>
      </c>
      <c r="AG527">
        <v>4</v>
      </c>
      <c r="AH527">
        <v>7</v>
      </c>
      <c r="AI527" t="str">
        <f>INDEX($AF$1:$AH$1,MATCH(MAX(AF527:AH527),AF527:AH527,0))</f>
        <v>Catalog_Orders</v>
      </c>
      <c r="AJ527">
        <v>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f>SUM(AK527:AO527)</f>
        <v>0</v>
      </c>
      <c r="AQ527" t="s">
        <v>67</v>
      </c>
      <c r="AR527">
        <v>0</v>
      </c>
      <c r="AS527" t="str">
        <f>IF(OR(AK527&gt;0, AL527&gt;0, AM527&gt;0, AN527&gt;0, AO527&gt;0), "Converted", "Not Converted")</f>
        <v>Not Converted</v>
      </c>
      <c r="AT527">
        <v>0</v>
      </c>
      <c r="AU527">
        <v>3</v>
      </c>
      <c r="AV527">
        <v>11</v>
      </c>
      <c r="AW527">
        <f>IF(Z527&gt;607, 4, 0)</f>
        <v>4</v>
      </c>
      <c r="AX527">
        <f>IF(AA527&gt;0.1497, 3, 0)</f>
        <v>3</v>
      </c>
      <c r="AY527">
        <f>IF(P527&gt;4031, 2, 0)</f>
        <v>0</v>
      </c>
      <c r="AZ527">
        <f>IF(H527&gt;51934.91, 1, 0)</f>
        <v>1</v>
      </c>
      <c r="BA527">
        <f>SUM(AW527:AZ527)</f>
        <v>8</v>
      </c>
      <c r="BB527" t="str">
        <f>VLOOKUP(BA527,'Standard Deviations'!$L$1:$M$11,2,TRUE)</f>
        <v>Platinum</v>
      </c>
    </row>
    <row r="528" spans="1:54">
      <c r="A528">
        <v>7165</v>
      </c>
      <c r="B528">
        <v>1972</v>
      </c>
      <c r="C528">
        <f>2024-B528</f>
        <v>52</v>
      </c>
      <c r="D528" t="str">
        <f>VLOOKUP(B528,Reference!$A$1:$B$125, 2)</f>
        <v>Gen X</v>
      </c>
      <c r="E528" t="s">
        <v>54</v>
      </c>
      <c r="F528" t="str">
        <f>IF(E528="High School", "No College", "College")</f>
        <v>College</v>
      </c>
      <c r="G528" t="s">
        <v>65</v>
      </c>
      <c r="H528">
        <v>64474</v>
      </c>
      <c r="I528">
        <v>64474</v>
      </c>
      <c r="J528" s="4" t="s">
        <v>61</v>
      </c>
      <c r="K528">
        <v>0</v>
      </c>
      <c r="L528">
        <v>1</v>
      </c>
      <c r="M528" t="str">
        <f>IF(OR(K528&gt;0, L528&gt;0), "Parent", "Not Parent")</f>
        <v>Parent</v>
      </c>
      <c r="N528" t="s">
        <v>398</v>
      </c>
      <c r="O528" s="8">
        <v>41916</v>
      </c>
      <c r="P528" s="9">
        <f>O528-N528</f>
        <v>347</v>
      </c>
      <c r="Q528">
        <v>59</v>
      </c>
      <c r="R528" s="9">
        <f>P528-Q528</f>
        <v>288</v>
      </c>
      <c r="S528" s="8">
        <f>O528-R528</f>
        <v>41628</v>
      </c>
      <c r="T528">
        <v>381</v>
      </c>
      <c r="U528">
        <v>35</v>
      </c>
      <c r="V528">
        <v>172</v>
      </c>
      <c r="W528">
        <v>56</v>
      </c>
      <c r="X528">
        <v>86</v>
      </c>
      <c r="Y528">
        <v>93</v>
      </c>
      <c r="Z528">
        <v>823</v>
      </c>
      <c r="AA528">
        <f>Z528/P528</f>
        <v>2.3717579250720462</v>
      </c>
      <c r="AB528" s="14" t="s">
        <v>232</v>
      </c>
      <c r="AC528" s="13" t="s">
        <v>63</v>
      </c>
      <c r="AD528">
        <v>2</v>
      </c>
      <c r="AE528" t="str">
        <f>IF(AD528&gt;3, "Prefers Discount", "Discount Indifferent")</f>
        <v>Discount Indifferent</v>
      </c>
      <c r="AF528">
        <v>10</v>
      </c>
      <c r="AG528">
        <v>8</v>
      </c>
      <c r="AH528">
        <v>2</v>
      </c>
      <c r="AI528" t="str">
        <f>INDEX($AF$1:$AH$1,MATCH(MAX(AF528:AH528),AF528:AH528,0))</f>
        <v>Store_Orders</v>
      </c>
      <c r="AJ528">
        <v>5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f>SUM(AK528:AO528)</f>
        <v>0</v>
      </c>
      <c r="AQ528" t="s">
        <v>67</v>
      </c>
      <c r="AR528">
        <v>0</v>
      </c>
      <c r="AS528" t="str">
        <f>IF(OR(AK528&gt;0, AL528&gt;0, AM528&gt;0, AN528&gt;0, AO528&gt;0), "Converted", "Not Converted")</f>
        <v>Not Converted</v>
      </c>
      <c r="AT528">
        <v>0</v>
      </c>
      <c r="AU528">
        <v>3</v>
      </c>
      <c r="AV528">
        <v>11</v>
      </c>
      <c r="AW528">
        <f>IF(Z528&gt;607, 4, 0)</f>
        <v>4</v>
      </c>
      <c r="AX528">
        <f>IF(AA528&gt;0.1497, 3, 0)</f>
        <v>3</v>
      </c>
      <c r="AY528">
        <f>IF(P528&gt;4031, 2, 0)</f>
        <v>0</v>
      </c>
      <c r="AZ528">
        <f>IF(H528&gt;51934.91, 1, 0)</f>
        <v>1</v>
      </c>
      <c r="BA528">
        <f>SUM(AW528:AZ528)</f>
        <v>8</v>
      </c>
      <c r="BB528" t="str">
        <f>VLOOKUP(BA528,'Standard Deviations'!$L$1:$M$11,2,TRUE)</f>
        <v>Platinum</v>
      </c>
    </row>
    <row r="529" spans="1:54">
      <c r="A529">
        <v>143</v>
      </c>
      <c r="B529">
        <v>1970</v>
      </c>
      <c r="C529">
        <f>2024-B529</f>
        <v>54</v>
      </c>
      <c r="D529" t="str">
        <f>VLOOKUP(B529,Reference!$A$1:$B$125, 2)</f>
        <v>Gen X</v>
      </c>
      <c r="E529" t="s">
        <v>54</v>
      </c>
      <c r="F529" t="str">
        <f>IF(E529="High School", "No College", "College")</f>
        <v>College</v>
      </c>
      <c r="G529" t="s">
        <v>60</v>
      </c>
      <c r="H529">
        <v>61209</v>
      </c>
      <c r="I529">
        <v>61209</v>
      </c>
      <c r="J529" s="4" t="s">
        <v>61</v>
      </c>
      <c r="K529">
        <v>0</v>
      </c>
      <c r="L529">
        <v>0</v>
      </c>
      <c r="M529" t="str">
        <f>IF(OR(K529&gt;0, L529&gt;0), "Parent", "Not Parent")</f>
        <v>Not Parent</v>
      </c>
      <c r="N529" t="s">
        <v>375</v>
      </c>
      <c r="O529" s="8">
        <v>41916</v>
      </c>
      <c r="P529" s="9">
        <f>O529-N529</f>
        <v>405</v>
      </c>
      <c r="Q529">
        <v>73</v>
      </c>
      <c r="R529" s="9">
        <f>P529-Q529</f>
        <v>332</v>
      </c>
      <c r="S529" s="8">
        <f>O529-R529</f>
        <v>41584</v>
      </c>
      <c r="T529">
        <v>466</v>
      </c>
      <c r="U529">
        <v>0</v>
      </c>
      <c r="V529">
        <v>224</v>
      </c>
      <c r="W529">
        <v>119</v>
      </c>
      <c r="X529">
        <v>49</v>
      </c>
      <c r="Y529">
        <v>99</v>
      </c>
      <c r="Z529">
        <v>957</v>
      </c>
      <c r="AA529">
        <f>Z529/P529</f>
        <v>2.3629629629629632</v>
      </c>
      <c r="AB529" s="14" t="s">
        <v>232</v>
      </c>
      <c r="AC529" s="13" t="s">
        <v>63</v>
      </c>
      <c r="AD529">
        <v>1</v>
      </c>
      <c r="AE529" t="str">
        <f>IF(AD529&gt;3, "Prefers Discount", "Discount Indifferent")</f>
        <v>Discount Indifferent</v>
      </c>
      <c r="AF529">
        <v>4</v>
      </c>
      <c r="AG529">
        <v>5</v>
      </c>
      <c r="AH529">
        <v>3</v>
      </c>
      <c r="AI529" t="str">
        <f>INDEX($AF$1:$AH$1,MATCH(MAX(AF529:AH529),AF529:AH529,0))</f>
        <v>Web_Orders</v>
      </c>
      <c r="AJ529">
        <v>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f>SUM(AK529:AO529)</f>
        <v>0</v>
      </c>
      <c r="AQ529" t="s">
        <v>67</v>
      </c>
      <c r="AR529">
        <v>0</v>
      </c>
      <c r="AS529" t="str">
        <f>IF(OR(AK529&gt;0, AL529&gt;0, AM529&gt;0, AN529&gt;0, AO529&gt;0), "Converted", "Not Converted")</f>
        <v>Not Converted</v>
      </c>
      <c r="AT529">
        <v>0</v>
      </c>
      <c r="AU529">
        <v>3</v>
      </c>
      <c r="AV529">
        <v>11</v>
      </c>
      <c r="AW529">
        <f>IF(Z529&gt;607, 4, 0)</f>
        <v>4</v>
      </c>
      <c r="AX529">
        <f>IF(AA529&gt;0.1497, 3, 0)</f>
        <v>3</v>
      </c>
      <c r="AY529">
        <f>IF(P529&gt;4031, 2, 0)</f>
        <v>0</v>
      </c>
      <c r="AZ529">
        <f>IF(H529&gt;51934.91, 1, 0)</f>
        <v>1</v>
      </c>
      <c r="BA529">
        <f>SUM(AW529:AZ529)</f>
        <v>8</v>
      </c>
      <c r="BB529" t="str">
        <f>VLOOKUP(BA529,'Standard Deviations'!$L$1:$M$11,2,TRUE)</f>
        <v>Platinum</v>
      </c>
    </row>
    <row r="530" spans="1:54">
      <c r="A530">
        <v>4943</v>
      </c>
      <c r="B530">
        <v>1953</v>
      </c>
      <c r="C530">
        <f>2024-B530</f>
        <v>71</v>
      </c>
      <c r="D530" t="str">
        <f>VLOOKUP(B530,Reference!$A$1:$B$125, 2)</f>
        <v>Boomers</v>
      </c>
      <c r="E530" t="s">
        <v>54</v>
      </c>
      <c r="F530" t="str">
        <f>IF(E530="High School", "No College", "College")</f>
        <v>College</v>
      </c>
      <c r="G530" t="s">
        <v>55</v>
      </c>
      <c r="H530">
        <v>70503</v>
      </c>
      <c r="I530">
        <v>70503</v>
      </c>
      <c r="J530" s="4" t="s">
        <v>61</v>
      </c>
      <c r="K530">
        <v>0</v>
      </c>
      <c r="L530">
        <v>0</v>
      </c>
      <c r="M530" t="str">
        <f>IF(OR(K530&gt;0, L530&gt;0), "Parent", "Not Parent")</f>
        <v>Not Parent</v>
      </c>
      <c r="N530" t="s">
        <v>399</v>
      </c>
      <c r="O530" s="8">
        <v>41916</v>
      </c>
      <c r="P530" s="9">
        <f>O530-N530</f>
        <v>734</v>
      </c>
      <c r="Q530">
        <v>73</v>
      </c>
      <c r="R530" s="9">
        <f>P530-Q530</f>
        <v>661</v>
      </c>
      <c r="S530" s="8">
        <f>O530-R530</f>
        <v>41255</v>
      </c>
      <c r="T530">
        <v>1379</v>
      </c>
      <c r="U530">
        <v>33</v>
      </c>
      <c r="V530">
        <v>216</v>
      </c>
      <c r="W530">
        <v>0</v>
      </c>
      <c r="X530">
        <v>33</v>
      </c>
      <c r="Y530">
        <v>66</v>
      </c>
      <c r="Z530">
        <v>1727</v>
      </c>
      <c r="AA530">
        <f>Z530/P530</f>
        <v>2.3528610354223432</v>
      </c>
      <c r="AB530" s="14" t="s">
        <v>232</v>
      </c>
      <c r="AC530" s="13" t="s">
        <v>63</v>
      </c>
      <c r="AD530">
        <v>1</v>
      </c>
      <c r="AE530" t="str">
        <f>IF(AD530&gt;3, "Prefers Discount", "Discount Indifferent")</f>
        <v>Discount Indifferent</v>
      </c>
      <c r="AF530">
        <v>9</v>
      </c>
      <c r="AG530">
        <v>2</v>
      </c>
      <c r="AH530">
        <v>4</v>
      </c>
      <c r="AI530" t="str">
        <f>INDEX($AF$1:$AH$1,MATCH(MAX(AF530:AH530),AF530:AH530,0))</f>
        <v>Store_Orders</v>
      </c>
      <c r="AJ530">
        <v>6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f>SUM(AK530:AO530)</f>
        <v>2</v>
      </c>
      <c r="AQ530" t="str">
        <f>INDEX($AK$1:$AO$1,MATCH(MAX(AK530:AO530),AK530:AO530,0))</f>
        <v>Converted_on_Camp4</v>
      </c>
      <c r="AR530">
        <v>1</v>
      </c>
      <c r="AS530" t="str">
        <f>IF(OR(AK530&gt;0, AL530&gt;0, AM530&gt;0, AN530&gt;0, AO530&gt;0), "Converted", "Not Converted")</f>
        <v>Converted</v>
      </c>
      <c r="AT530">
        <v>0</v>
      </c>
      <c r="AU530">
        <v>3</v>
      </c>
      <c r="AV530">
        <v>11</v>
      </c>
      <c r="AW530">
        <f>IF(Z530&gt;607, 4, 0)</f>
        <v>4</v>
      </c>
      <c r="AX530">
        <f>IF(AA530&gt;0.1497, 3, 0)</f>
        <v>3</v>
      </c>
      <c r="AY530">
        <f>IF(P530&gt;4031, 2, 0)</f>
        <v>0</v>
      </c>
      <c r="AZ530">
        <f>IF(H530&gt;51934.91, 1, 0)</f>
        <v>1</v>
      </c>
      <c r="BA530">
        <f>SUM(AW530:AZ530)</f>
        <v>8</v>
      </c>
      <c r="BB530" t="str">
        <f>VLOOKUP(BA530,'Standard Deviations'!$L$1:$M$11,2,TRUE)</f>
        <v>Platinum</v>
      </c>
    </row>
    <row r="531" spans="1:54">
      <c r="A531">
        <v>5667</v>
      </c>
      <c r="B531">
        <v>1964</v>
      </c>
      <c r="C531">
        <f>2024-B531</f>
        <v>60</v>
      </c>
      <c r="D531" t="str">
        <f>VLOOKUP(B531,Reference!$A$1:$B$125, 2)</f>
        <v>Boomers</v>
      </c>
      <c r="E531" t="s">
        <v>68</v>
      </c>
      <c r="F531" t="str">
        <f>IF(E531="High School", "No College", "College")</f>
        <v>College</v>
      </c>
      <c r="G531" t="s">
        <v>55</v>
      </c>
      <c r="H531">
        <v>60896</v>
      </c>
      <c r="I531">
        <v>60896</v>
      </c>
      <c r="J531" s="4" t="s">
        <v>61</v>
      </c>
      <c r="K531">
        <v>0</v>
      </c>
      <c r="L531">
        <v>1</v>
      </c>
      <c r="M531" t="str">
        <f>IF(OR(K531&gt;0, L531&gt;0), "Parent", "Not Parent")</f>
        <v>Parent</v>
      </c>
      <c r="N531" t="s">
        <v>400</v>
      </c>
      <c r="O531" s="8">
        <v>41916</v>
      </c>
      <c r="P531" s="9">
        <f>O531-N531</f>
        <v>723</v>
      </c>
      <c r="Q531">
        <v>90</v>
      </c>
      <c r="R531" s="9">
        <f>P531-Q531</f>
        <v>633</v>
      </c>
      <c r="S531" s="8">
        <f>O531-R531</f>
        <v>41283</v>
      </c>
      <c r="T531">
        <v>1013</v>
      </c>
      <c r="U531">
        <v>30</v>
      </c>
      <c r="V531">
        <v>399</v>
      </c>
      <c r="W531">
        <v>60</v>
      </c>
      <c r="X531">
        <v>46</v>
      </c>
      <c r="Y531">
        <v>153</v>
      </c>
      <c r="Z531">
        <v>1701</v>
      </c>
      <c r="AA531">
        <f>Z531/P531</f>
        <v>2.3526970954356847</v>
      </c>
      <c r="AB531" s="14" t="s">
        <v>232</v>
      </c>
      <c r="AC531" s="13" t="s">
        <v>63</v>
      </c>
      <c r="AD531">
        <v>3</v>
      </c>
      <c r="AE531" t="str">
        <f>IF(AD531&gt;3, "Prefers Discount", "Discount Indifferent")</f>
        <v>Discount Indifferent</v>
      </c>
      <c r="AF531">
        <v>4</v>
      </c>
      <c r="AG531">
        <v>9</v>
      </c>
      <c r="AH531">
        <v>10</v>
      </c>
      <c r="AI531" t="str">
        <f>INDEX($AF$1:$AH$1,MATCH(MAX(AF531:AH531),AF531:AH531,0))</f>
        <v>Catalog_Orders</v>
      </c>
      <c r="AJ531">
        <v>6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f>SUM(AK531:AO531)</f>
        <v>0</v>
      </c>
      <c r="AQ531" t="s">
        <v>67</v>
      </c>
      <c r="AR531">
        <v>1</v>
      </c>
      <c r="AS531" t="str">
        <f>IF(OR(AK531&gt;0, AL531&gt;0, AM531&gt;0, AN531&gt;0, AO531&gt;0), "Converted", "Not Converted")</f>
        <v>Not Converted</v>
      </c>
      <c r="AT531">
        <v>0</v>
      </c>
      <c r="AU531">
        <v>3</v>
      </c>
      <c r="AV531">
        <v>11</v>
      </c>
      <c r="AW531">
        <f>IF(Z531&gt;607, 4, 0)</f>
        <v>4</v>
      </c>
      <c r="AX531">
        <f>IF(AA531&gt;0.1497, 3, 0)</f>
        <v>3</v>
      </c>
      <c r="AY531">
        <f>IF(P531&gt;4031, 2, 0)</f>
        <v>0</v>
      </c>
      <c r="AZ531">
        <f>IF(H531&gt;51934.91, 1, 0)</f>
        <v>1</v>
      </c>
      <c r="BA531">
        <f>SUM(AW531:AZ531)</f>
        <v>8</v>
      </c>
      <c r="BB531" t="str">
        <f>VLOOKUP(BA531,'Standard Deviations'!$L$1:$M$11,2,TRUE)</f>
        <v>Platinum</v>
      </c>
    </row>
    <row r="532" spans="1:54" hidden="1">
      <c r="A532">
        <v>2793</v>
      </c>
      <c r="B532">
        <v>1976</v>
      </c>
      <c r="C532">
        <f>2024-B532</f>
        <v>48</v>
      </c>
      <c r="D532" t="str">
        <f>VLOOKUP(B532,Reference!$A$1:$B$125, 2)</f>
        <v>Gen X</v>
      </c>
      <c r="E532" t="s">
        <v>68</v>
      </c>
      <c r="F532" t="str">
        <f>IF(E532="High School", "No College", "College")</f>
        <v>College</v>
      </c>
      <c r="G532" t="s">
        <v>71</v>
      </c>
      <c r="H532">
        <v>70179</v>
      </c>
      <c r="I532">
        <v>70179</v>
      </c>
      <c r="J532" s="4" t="s">
        <v>61</v>
      </c>
      <c r="K532">
        <v>0</v>
      </c>
      <c r="L532">
        <v>1</v>
      </c>
      <c r="M532" t="str">
        <f>IF(OR(K532&gt;0, L532&gt;0), "Parent", "Not Parent")</f>
        <v>Parent</v>
      </c>
      <c r="N532" t="s">
        <v>401</v>
      </c>
      <c r="O532" s="8">
        <v>41916</v>
      </c>
      <c r="P532" s="9">
        <f>O532-N532</f>
        <v>440</v>
      </c>
      <c r="Q532">
        <v>10</v>
      </c>
      <c r="R532" s="9">
        <f>P532-Q532</f>
        <v>430</v>
      </c>
      <c r="S532" s="8">
        <f>O532-R532</f>
        <v>41486</v>
      </c>
      <c r="T532">
        <v>532</v>
      </c>
      <c r="U532">
        <v>88</v>
      </c>
      <c r="V532">
        <v>168</v>
      </c>
      <c r="W532">
        <v>69</v>
      </c>
      <c r="X532">
        <v>44</v>
      </c>
      <c r="Y532">
        <v>133</v>
      </c>
      <c r="Z532">
        <v>1034</v>
      </c>
      <c r="AA532">
        <f>Z532/P532</f>
        <v>2.35</v>
      </c>
      <c r="AB532" s="11" t="s">
        <v>232</v>
      </c>
      <c r="AC532" t="s">
        <v>59</v>
      </c>
      <c r="AD532">
        <v>3</v>
      </c>
      <c r="AE532" t="str">
        <f>IF(AD532&gt;3, "Prefers Discount", "Discount Indifferent")</f>
        <v>Discount Indifferent</v>
      </c>
      <c r="AF532">
        <v>13</v>
      </c>
      <c r="AG532">
        <v>7</v>
      </c>
      <c r="AH532">
        <v>3</v>
      </c>
      <c r="AI532" t="str">
        <f>INDEX($AF$1:$AH$1,MATCH(MAX(AF532:AH532),AF532:AH532,0))</f>
        <v>Store_Orders</v>
      </c>
      <c r="AJ532">
        <v>5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f>SUM(AK532:AO532)</f>
        <v>0</v>
      </c>
      <c r="AQ532" t="s">
        <v>67</v>
      </c>
      <c r="AR532">
        <v>0</v>
      </c>
      <c r="AS532" t="str">
        <f>IF(OR(AK532&gt;0, AL532&gt;0, AM532&gt;0, AN532&gt;0, AO532&gt;0), "Converted", "Not Converted")</f>
        <v>Not Converted</v>
      </c>
      <c r="AT532">
        <v>0</v>
      </c>
      <c r="AU532">
        <v>3</v>
      </c>
      <c r="AV532">
        <v>11</v>
      </c>
      <c r="AW532">
        <f>IF(Z532&gt;607, 4, 0)</f>
        <v>4</v>
      </c>
      <c r="AX532">
        <f>IF(AA532&gt;0.1497, 3, 0)</f>
        <v>3</v>
      </c>
      <c r="AY532">
        <f>IF(P532&gt;4031, 2, 0)</f>
        <v>0</v>
      </c>
      <c r="AZ532">
        <f>IF(H532&gt;51934.91, 1, 0)</f>
        <v>1</v>
      </c>
      <c r="BA532">
        <f>SUM(AW532:AZ532)</f>
        <v>8</v>
      </c>
      <c r="BB532" t="str">
        <f>VLOOKUP(BA532,'Standard Deviations'!$L$1:$M$11,2,TRUE)</f>
        <v>Platinum</v>
      </c>
    </row>
    <row r="533" spans="1:54" hidden="1">
      <c r="A533">
        <v>1071</v>
      </c>
      <c r="B533">
        <v>1976</v>
      </c>
      <c r="C533">
        <f>2024-B533</f>
        <v>48</v>
      </c>
      <c r="D533" t="str">
        <f>VLOOKUP(B533,Reference!$A$1:$B$125, 2)</f>
        <v>Gen X</v>
      </c>
      <c r="E533" t="s">
        <v>68</v>
      </c>
      <c r="F533" t="str">
        <f>IF(E533="High School", "No College", "College")</f>
        <v>College</v>
      </c>
      <c r="G533" t="s">
        <v>71</v>
      </c>
      <c r="H533">
        <v>70179</v>
      </c>
      <c r="I533">
        <v>70179</v>
      </c>
      <c r="J533" s="4" t="s">
        <v>61</v>
      </c>
      <c r="K533">
        <v>0</v>
      </c>
      <c r="L533">
        <v>1</v>
      </c>
      <c r="M533" t="str">
        <f>IF(OR(K533&gt;0, L533&gt;0), "Parent", "Not Parent")</f>
        <v>Parent</v>
      </c>
      <c r="N533" t="s">
        <v>401</v>
      </c>
      <c r="O533" s="8">
        <v>41916</v>
      </c>
      <c r="P533" s="9">
        <f>O533-N533</f>
        <v>440</v>
      </c>
      <c r="Q533">
        <v>10</v>
      </c>
      <c r="R533" s="9">
        <f>P533-Q533</f>
        <v>430</v>
      </c>
      <c r="S533" s="8">
        <f>O533-R533</f>
        <v>41486</v>
      </c>
      <c r="T533">
        <v>532</v>
      </c>
      <c r="U533">
        <v>88</v>
      </c>
      <c r="V533">
        <v>168</v>
      </c>
      <c r="W533">
        <v>69</v>
      </c>
      <c r="X533">
        <v>44</v>
      </c>
      <c r="Y533">
        <v>133</v>
      </c>
      <c r="Z533">
        <v>1034</v>
      </c>
      <c r="AA533">
        <f>Z533/P533</f>
        <v>2.35</v>
      </c>
      <c r="AB533" s="11" t="s">
        <v>232</v>
      </c>
      <c r="AC533" t="s">
        <v>59</v>
      </c>
      <c r="AD533">
        <v>3</v>
      </c>
      <c r="AE533" t="str">
        <f>IF(AD533&gt;3, "Prefers Discount", "Discount Indifferent")</f>
        <v>Discount Indifferent</v>
      </c>
      <c r="AF533">
        <v>13</v>
      </c>
      <c r="AG533">
        <v>7</v>
      </c>
      <c r="AH533">
        <v>3</v>
      </c>
      <c r="AI533" t="str">
        <f>INDEX($AF$1:$AH$1,MATCH(MAX(AF533:AH533),AF533:AH533,0))</f>
        <v>Store_Orders</v>
      </c>
      <c r="AJ533">
        <v>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f>SUM(AK533:AO533)</f>
        <v>0</v>
      </c>
      <c r="AQ533" t="s">
        <v>67</v>
      </c>
      <c r="AR533">
        <v>0</v>
      </c>
      <c r="AS533" t="str">
        <f>IF(OR(AK533&gt;0, AL533&gt;0, AM533&gt;0, AN533&gt;0, AO533&gt;0), "Converted", "Not Converted")</f>
        <v>Not Converted</v>
      </c>
      <c r="AT533">
        <v>0</v>
      </c>
      <c r="AU533">
        <v>3</v>
      </c>
      <c r="AV533">
        <v>11</v>
      </c>
      <c r="AW533">
        <f>IF(Z533&gt;607, 4, 0)</f>
        <v>4</v>
      </c>
      <c r="AX533">
        <f>IF(AA533&gt;0.1497, 3, 0)</f>
        <v>3</v>
      </c>
      <c r="AY533">
        <f>IF(P533&gt;4031, 2, 0)</f>
        <v>0</v>
      </c>
      <c r="AZ533">
        <f>IF(H533&gt;51934.91, 1, 0)</f>
        <v>1</v>
      </c>
      <c r="BA533">
        <f>SUM(AW533:AZ533)</f>
        <v>8</v>
      </c>
      <c r="BB533" t="str">
        <f>VLOOKUP(BA533,'Standard Deviations'!$L$1:$M$11,2,TRUE)</f>
        <v>Platinum</v>
      </c>
    </row>
    <row r="534" spans="1:54" hidden="1">
      <c r="A534">
        <v>4406</v>
      </c>
      <c r="B534">
        <v>1970</v>
      </c>
      <c r="C534">
        <f>2024-B534</f>
        <v>54</v>
      </c>
      <c r="D534" t="str">
        <f>VLOOKUP(B534,Reference!$A$1:$B$125, 2)</f>
        <v>Gen X</v>
      </c>
      <c r="E534" t="s">
        <v>54</v>
      </c>
      <c r="F534" t="str">
        <f>IF(E534="High School", "No College", "College")</f>
        <v>College</v>
      </c>
      <c r="G534" t="s">
        <v>65</v>
      </c>
      <c r="H534">
        <v>67419</v>
      </c>
      <c r="I534">
        <v>67419</v>
      </c>
      <c r="J534" s="4" t="s">
        <v>61</v>
      </c>
      <c r="K534">
        <v>0</v>
      </c>
      <c r="L534">
        <v>1</v>
      </c>
      <c r="M534" t="str">
        <f>IF(OR(K534&gt;0, L534&gt;0), "Parent", "Not Parent")</f>
        <v>Parent</v>
      </c>
      <c r="N534" t="s">
        <v>402</v>
      </c>
      <c r="O534" s="8">
        <v>41916</v>
      </c>
      <c r="P534" s="9">
        <f>O534-N534</f>
        <v>626</v>
      </c>
      <c r="Q534">
        <v>29</v>
      </c>
      <c r="R534" s="9">
        <f>P534-Q534</f>
        <v>597</v>
      </c>
      <c r="S534" s="8">
        <f>O534-R534</f>
        <v>41319</v>
      </c>
      <c r="T534">
        <v>846</v>
      </c>
      <c r="U534">
        <v>84</v>
      </c>
      <c r="V534">
        <v>352</v>
      </c>
      <c r="W534">
        <v>91</v>
      </c>
      <c r="X534">
        <v>56</v>
      </c>
      <c r="Y534">
        <v>42</v>
      </c>
      <c r="Z534">
        <v>1471</v>
      </c>
      <c r="AA534">
        <f>Z534/P534</f>
        <v>2.3498402555910545</v>
      </c>
      <c r="AB534" s="11" t="s">
        <v>232</v>
      </c>
      <c r="AC534" t="s">
        <v>59</v>
      </c>
      <c r="AD534">
        <v>4</v>
      </c>
      <c r="AE534" t="str">
        <f>IF(AD534&gt;3, "Prefers Discount", "Discount Indifferent")</f>
        <v>Prefers Discount</v>
      </c>
      <c r="AF534">
        <v>8</v>
      </c>
      <c r="AG534">
        <v>9</v>
      </c>
      <c r="AH534">
        <v>4</v>
      </c>
      <c r="AI534" t="str">
        <f>INDEX($AF$1:$AH$1,MATCH(MAX(AF534:AH534),AF534:AH534,0))</f>
        <v>Web_Orders</v>
      </c>
      <c r="AJ534">
        <v>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f>SUM(AK534:AO534)</f>
        <v>0</v>
      </c>
      <c r="AQ534" t="s">
        <v>67</v>
      </c>
      <c r="AR534">
        <v>0</v>
      </c>
      <c r="AS534" t="str">
        <f>IF(OR(AK534&gt;0, AL534&gt;0, AM534&gt;0, AN534&gt;0, AO534&gt;0), "Converted", "Not Converted")</f>
        <v>Not Converted</v>
      </c>
      <c r="AT534">
        <v>0</v>
      </c>
      <c r="AU534">
        <v>3</v>
      </c>
      <c r="AV534">
        <v>11</v>
      </c>
      <c r="AW534">
        <f>IF(Z534&gt;607, 4, 0)</f>
        <v>4</v>
      </c>
      <c r="AX534">
        <f>IF(AA534&gt;0.1497, 3, 0)</f>
        <v>3</v>
      </c>
      <c r="AY534">
        <f>IF(P534&gt;4031, 2, 0)</f>
        <v>0</v>
      </c>
      <c r="AZ534">
        <f>IF(H534&gt;51934.91, 1, 0)</f>
        <v>1</v>
      </c>
      <c r="BA534">
        <f>SUM(AW534:AZ534)</f>
        <v>8</v>
      </c>
      <c r="BB534" t="str">
        <f>VLOOKUP(BA534,'Standard Deviations'!$L$1:$M$11,2,TRUE)</f>
        <v>Platinum</v>
      </c>
    </row>
    <row r="535" spans="1:54">
      <c r="A535">
        <v>5831</v>
      </c>
      <c r="B535">
        <v>1967</v>
      </c>
      <c r="C535">
        <f>2024-B535</f>
        <v>57</v>
      </c>
      <c r="D535" t="str">
        <f>VLOOKUP(B535,Reference!$A$1:$B$125, 2)</f>
        <v>Gen X</v>
      </c>
      <c r="E535" t="s">
        <v>54</v>
      </c>
      <c r="F535" t="str">
        <f>IF(E535="High School", "No College", "College")</f>
        <v>College</v>
      </c>
      <c r="G535" t="s">
        <v>55</v>
      </c>
      <c r="H535">
        <v>77870</v>
      </c>
      <c r="I535">
        <v>77870</v>
      </c>
      <c r="J535" s="4" t="s">
        <v>56</v>
      </c>
      <c r="K535">
        <v>0</v>
      </c>
      <c r="L535">
        <v>1</v>
      </c>
      <c r="M535" t="str">
        <f>IF(OR(K535&gt;0, L535&gt;0), "Parent", "Not Parent")</f>
        <v>Parent</v>
      </c>
      <c r="N535" t="s">
        <v>403</v>
      </c>
      <c r="O535" s="8">
        <v>41916</v>
      </c>
      <c r="P535" s="9">
        <f>O535-N535</f>
        <v>773</v>
      </c>
      <c r="Q535">
        <v>93</v>
      </c>
      <c r="R535" s="9">
        <f>P535-Q535</f>
        <v>680</v>
      </c>
      <c r="S535" s="8">
        <f>O535-R535</f>
        <v>41236</v>
      </c>
      <c r="T535">
        <v>1017</v>
      </c>
      <c r="U535">
        <v>50</v>
      </c>
      <c r="V535">
        <v>500</v>
      </c>
      <c r="W535">
        <v>65</v>
      </c>
      <c r="X535">
        <v>50</v>
      </c>
      <c r="Y535">
        <v>133</v>
      </c>
      <c r="Z535">
        <v>1815</v>
      </c>
      <c r="AA535">
        <f>Z535/P535</f>
        <v>2.347994825355757</v>
      </c>
      <c r="AB535" s="14" t="s">
        <v>232</v>
      </c>
      <c r="AC535" s="13" t="s">
        <v>63</v>
      </c>
      <c r="AD535">
        <v>3</v>
      </c>
      <c r="AE535" t="str">
        <f>IF(AD535&gt;3, "Prefers Discount", "Discount Indifferent")</f>
        <v>Discount Indifferent</v>
      </c>
      <c r="AF535">
        <v>5</v>
      </c>
      <c r="AG535">
        <v>5</v>
      </c>
      <c r="AH535">
        <v>5</v>
      </c>
      <c r="AI535" t="str">
        <f>INDEX($AF$1:$AH$1,MATCH(MAX(AF535:AH535),AF535:AH535,0))</f>
        <v>Store_Orders</v>
      </c>
      <c r="AJ535">
        <v>8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f>SUM(AK535:AO535)</f>
        <v>2</v>
      </c>
      <c r="AQ535" t="str">
        <f>INDEX($AK$1:$AO$1,MATCH(MAX(AK535:AO535),AK535:AO535,0))</f>
        <v>Converted_on_Camp1</v>
      </c>
      <c r="AR535">
        <v>1</v>
      </c>
      <c r="AS535" t="str">
        <f>IF(OR(AK535&gt;0, AL535&gt;0, AM535&gt;0, AN535&gt;0, AO535&gt;0), "Converted", "Not Converted")</f>
        <v>Converted</v>
      </c>
      <c r="AT535">
        <v>0</v>
      </c>
      <c r="AU535">
        <v>3</v>
      </c>
      <c r="AV535">
        <v>11</v>
      </c>
      <c r="AW535">
        <f>IF(Z535&gt;607, 4, 0)</f>
        <v>4</v>
      </c>
      <c r="AX535">
        <f>IF(AA535&gt;0.1497, 3, 0)</f>
        <v>3</v>
      </c>
      <c r="AY535">
        <f>IF(P535&gt;4031, 2, 0)</f>
        <v>0</v>
      </c>
      <c r="AZ535">
        <f>IF(H535&gt;51934.91, 1, 0)</f>
        <v>1</v>
      </c>
      <c r="BA535">
        <f>SUM(AW535:AZ535)</f>
        <v>8</v>
      </c>
      <c r="BB535" t="str">
        <f>VLOOKUP(BA535,'Standard Deviations'!$L$1:$M$11,2,TRUE)</f>
        <v>Platinum</v>
      </c>
    </row>
    <row r="536" spans="1:54">
      <c r="A536">
        <v>3138</v>
      </c>
      <c r="B536">
        <v>1956</v>
      </c>
      <c r="C536">
        <f>2024-B536</f>
        <v>68</v>
      </c>
      <c r="D536" t="str">
        <f>VLOOKUP(B536,Reference!$A$1:$B$125, 2)</f>
        <v>Boomers</v>
      </c>
      <c r="E536" t="s">
        <v>54</v>
      </c>
      <c r="F536" t="str">
        <f>IF(E536="High School", "No College", "College")</f>
        <v>College</v>
      </c>
      <c r="G536" t="s">
        <v>60</v>
      </c>
      <c r="H536">
        <v>91249</v>
      </c>
      <c r="I536">
        <v>91249</v>
      </c>
      <c r="J536" s="4" t="s">
        <v>56</v>
      </c>
      <c r="K536">
        <v>0</v>
      </c>
      <c r="L536">
        <v>0</v>
      </c>
      <c r="M536" t="str">
        <f>IF(OR(K536&gt;0, L536&gt;0), "Parent", "Not Parent")</f>
        <v>Not Parent</v>
      </c>
      <c r="N536" t="s">
        <v>404</v>
      </c>
      <c r="O536" s="8">
        <v>41916</v>
      </c>
      <c r="P536" s="9">
        <f>O536-N536</f>
        <v>714</v>
      </c>
      <c r="Q536">
        <v>84</v>
      </c>
      <c r="R536" s="9">
        <f>P536-Q536</f>
        <v>630</v>
      </c>
      <c r="S536" s="8">
        <f>O536-R536</f>
        <v>41286</v>
      </c>
      <c r="T536">
        <v>1324</v>
      </c>
      <c r="U536">
        <v>27</v>
      </c>
      <c r="V536">
        <v>119</v>
      </c>
      <c r="W536">
        <v>71</v>
      </c>
      <c r="X536">
        <v>108</v>
      </c>
      <c r="Y536">
        <v>27</v>
      </c>
      <c r="Z536">
        <v>1676</v>
      </c>
      <c r="AA536">
        <f>Z536/P536</f>
        <v>2.3473389355742298</v>
      </c>
      <c r="AB536" s="14" t="s">
        <v>232</v>
      </c>
      <c r="AC536" s="13" t="s">
        <v>63</v>
      </c>
      <c r="AD536">
        <v>0</v>
      </c>
      <c r="AE536" t="str">
        <f>IF(AD536&gt;3, "Prefers Discount", "Discount Indifferent")</f>
        <v>Discount Indifferent</v>
      </c>
      <c r="AF536">
        <v>6</v>
      </c>
      <c r="AG536">
        <v>7</v>
      </c>
      <c r="AH536">
        <v>9</v>
      </c>
      <c r="AI536" t="str">
        <f>INDEX($AF$1:$AH$1,MATCH(MAX(AF536:AH536),AF536:AH536,0))</f>
        <v>Catalog_Orders</v>
      </c>
      <c r="AJ536">
        <v>4</v>
      </c>
      <c r="AK536">
        <v>1</v>
      </c>
      <c r="AL536">
        <v>1</v>
      </c>
      <c r="AM536">
        <v>0</v>
      </c>
      <c r="AN536">
        <v>1</v>
      </c>
      <c r="AO536">
        <v>1</v>
      </c>
      <c r="AP536">
        <f>SUM(AK536:AO536)</f>
        <v>4</v>
      </c>
      <c r="AQ536" t="str">
        <f>INDEX($AK$1:$AO$1,MATCH(MAX(AK536:AO536),AK536:AO536,0))</f>
        <v>Converted_on_Camp1</v>
      </c>
      <c r="AR536">
        <v>1</v>
      </c>
      <c r="AS536" t="str">
        <f>IF(OR(AK536&gt;0, AL536&gt;0, AM536&gt;0, AN536&gt;0, AO536&gt;0), "Converted", "Not Converted")</f>
        <v>Converted</v>
      </c>
      <c r="AT536">
        <v>0</v>
      </c>
      <c r="AU536">
        <v>3</v>
      </c>
      <c r="AV536">
        <v>11</v>
      </c>
      <c r="AW536">
        <f>IF(Z536&gt;607, 4, 0)</f>
        <v>4</v>
      </c>
      <c r="AX536">
        <f>IF(AA536&gt;0.1497, 3, 0)</f>
        <v>3</v>
      </c>
      <c r="AY536">
        <f>IF(P536&gt;4031, 2, 0)</f>
        <v>0</v>
      </c>
      <c r="AZ536">
        <f>IF(H536&gt;51934.91, 1, 0)</f>
        <v>1</v>
      </c>
      <c r="BA536">
        <f>SUM(AW536:AZ536)</f>
        <v>8</v>
      </c>
      <c r="BB536" t="str">
        <f>VLOOKUP(BA536,'Standard Deviations'!$L$1:$M$11,2,TRUE)</f>
        <v>Platinum</v>
      </c>
    </row>
    <row r="537" spans="1:54" hidden="1">
      <c r="A537">
        <v>6409</v>
      </c>
      <c r="B537">
        <v>1967</v>
      </c>
      <c r="C537">
        <f>2024-B537</f>
        <v>57</v>
      </c>
      <c r="D537" t="str">
        <f>VLOOKUP(B537,Reference!$A$1:$B$125, 2)</f>
        <v>Gen X</v>
      </c>
      <c r="E537" t="s">
        <v>54</v>
      </c>
      <c r="F537" t="str">
        <f>IF(E537="High School", "No College", "College")</f>
        <v>College</v>
      </c>
      <c r="G537" t="s">
        <v>71</v>
      </c>
      <c r="H537">
        <v>57136</v>
      </c>
      <c r="I537">
        <v>57136</v>
      </c>
      <c r="J537" s="4" t="s">
        <v>61</v>
      </c>
      <c r="K537">
        <v>0</v>
      </c>
      <c r="L537">
        <v>0</v>
      </c>
      <c r="M537" t="str">
        <f>IF(OR(K537&gt;0, L537&gt;0), "Parent", "Not Parent")</f>
        <v>Not Parent</v>
      </c>
      <c r="N537" t="s">
        <v>274</v>
      </c>
      <c r="O537" s="8">
        <v>41916</v>
      </c>
      <c r="P537" s="9">
        <f>O537-N537</f>
        <v>504</v>
      </c>
      <c r="Q537">
        <v>18</v>
      </c>
      <c r="R537" s="9">
        <f>P537-Q537</f>
        <v>486</v>
      </c>
      <c r="S537" s="8">
        <f>O537-R537</f>
        <v>41430</v>
      </c>
      <c r="T537">
        <v>267</v>
      </c>
      <c r="U537">
        <v>140</v>
      </c>
      <c r="V537">
        <v>599</v>
      </c>
      <c r="W537">
        <v>34</v>
      </c>
      <c r="X537">
        <v>12</v>
      </c>
      <c r="Y537">
        <v>127</v>
      </c>
      <c r="Z537">
        <v>1179</v>
      </c>
      <c r="AA537">
        <f>Z537/P537</f>
        <v>2.3392857142857144</v>
      </c>
      <c r="AB537" s="11" t="s">
        <v>232</v>
      </c>
      <c r="AC537" t="s">
        <v>59</v>
      </c>
      <c r="AD537">
        <v>1</v>
      </c>
      <c r="AE537" t="str">
        <f>IF(AD537&gt;3, "Prefers Discount", "Discount Indifferent")</f>
        <v>Discount Indifferent</v>
      </c>
      <c r="AF537">
        <v>7</v>
      </c>
      <c r="AG537">
        <v>7</v>
      </c>
      <c r="AH537">
        <v>5</v>
      </c>
      <c r="AI537" t="str">
        <f>INDEX($AF$1:$AH$1,MATCH(MAX(AF537:AH537),AF537:AH537,0))</f>
        <v>Store_Orders</v>
      </c>
      <c r="AJ537">
        <v>6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f>SUM(AK537:AO537)</f>
        <v>0</v>
      </c>
      <c r="AQ537" t="s">
        <v>67</v>
      </c>
      <c r="AR537">
        <v>1</v>
      </c>
      <c r="AS537" t="str">
        <f>IF(OR(AK537&gt;0, AL537&gt;0, AM537&gt;0, AN537&gt;0, AO537&gt;0), "Converted", "Not Converted")</f>
        <v>Not Converted</v>
      </c>
      <c r="AT537">
        <v>0</v>
      </c>
      <c r="AU537">
        <v>3</v>
      </c>
      <c r="AV537">
        <v>11</v>
      </c>
      <c r="AW537">
        <f>IF(Z537&gt;607, 4, 0)</f>
        <v>4</v>
      </c>
      <c r="AX537">
        <f>IF(AA537&gt;0.1497, 3, 0)</f>
        <v>3</v>
      </c>
      <c r="AY537">
        <f>IF(P537&gt;4031, 2, 0)</f>
        <v>0</v>
      </c>
      <c r="AZ537">
        <f>IF(H537&gt;51934.91, 1, 0)</f>
        <v>1</v>
      </c>
      <c r="BA537">
        <f>SUM(AW537:AZ537)</f>
        <v>8</v>
      </c>
      <c r="BB537" t="str">
        <f>VLOOKUP(BA537,'Standard Deviations'!$L$1:$M$11,2,TRUE)</f>
        <v>Platinum</v>
      </c>
    </row>
    <row r="538" spans="1:54" hidden="1">
      <c r="A538">
        <v>10240</v>
      </c>
      <c r="B538">
        <v>1949</v>
      </c>
      <c r="C538">
        <f>2024-B538</f>
        <v>75</v>
      </c>
      <c r="D538" t="str">
        <f>VLOOKUP(B538,Reference!$A$1:$B$125, 2)</f>
        <v>Boomers</v>
      </c>
      <c r="E538" t="s">
        <v>54</v>
      </c>
      <c r="F538" t="str">
        <f>IF(E538="High School", "No College", "College")</f>
        <v>College</v>
      </c>
      <c r="G538" t="s">
        <v>65</v>
      </c>
      <c r="H538">
        <v>69372</v>
      </c>
      <c r="I538">
        <v>69372</v>
      </c>
      <c r="J538" s="4" t="s">
        <v>61</v>
      </c>
      <c r="K538">
        <v>0</v>
      </c>
      <c r="L538">
        <v>0</v>
      </c>
      <c r="M538" t="str">
        <f>IF(OR(K538&gt;0, L538&gt;0), "Parent", "Not Parent")</f>
        <v>Not Parent</v>
      </c>
      <c r="N538" t="s">
        <v>405</v>
      </c>
      <c r="O538" s="8">
        <v>41916</v>
      </c>
      <c r="P538" s="9">
        <f>O538-N538</f>
        <v>592</v>
      </c>
      <c r="Q538">
        <v>10</v>
      </c>
      <c r="R538" s="9">
        <f>P538-Q538</f>
        <v>582</v>
      </c>
      <c r="S538" s="8">
        <f>O538-R538</f>
        <v>41334</v>
      </c>
      <c r="T538">
        <v>997</v>
      </c>
      <c r="U538">
        <v>26</v>
      </c>
      <c r="V538">
        <v>269</v>
      </c>
      <c r="W538">
        <v>34</v>
      </c>
      <c r="X538">
        <v>13</v>
      </c>
      <c r="Y538">
        <v>42</v>
      </c>
      <c r="Z538">
        <v>1381</v>
      </c>
      <c r="AA538">
        <f>Z538/P538</f>
        <v>2.3327702702702702</v>
      </c>
      <c r="AB538" s="11" t="s">
        <v>232</v>
      </c>
      <c r="AC538" t="s">
        <v>59</v>
      </c>
      <c r="AD538">
        <v>1</v>
      </c>
      <c r="AE538" t="str">
        <f>IF(AD538&gt;3, "Prefers Discount", "Discount Indifferent")</f>
        <v>Discount Indifferent</v>
      </c>
      <c r="AF538">
        <v>6</v>
      </c>
      <c r="AG538">
        <v>10</v>
      </c>
      <c r="AH538">
        <v>4</v>
      </c>
      <c r="AI538" t="str">
        <f>INDEX($AF$1:$AH$1,MATCH(MAX(AF538:AH538),AF538:AH538,0))</f>
        <v>Web_Orders</v>
      </c>
      <c r="AJ538">
        <v>4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f>SUM(AK538:AO538)</f>
        <v>2</v>
      </c>
      <c r="AQ538" t="str">
        <f>INDEX($AK$1:$AO$1,MATCH(MAX(AK538:AO538),AK538:AO538,0))</f>
        <v>Converted_on_Camp4</v>
      </c>
      <c r="AR538">
        <v>1</v>
      </c>
      <c r="AS538" t="str">
        <f>IF(OR(AK538&gt;0, AL538&gt;0, AM538&gt;0, AN538&gt;0, AO538&gt;0), "Converted", "Not Converted")</f>
        <v>Converted</v>
      </c>
      <c r="AT538">
        <v>0</v>
      </c>
      <c r="AU538">
        <v>3</v>
      </c>
      <c r="AV538">
        <v>11</v>
      </c>
      <c r="AW538">
        <f>IF(Z538&gt;607, 4, 0)</f>
        <v>4</v>
      </c>
      <c r="AX538">
        <f>IF(AA538&gt;0.1497, 3, 0)</f>
        <v>3</v>
      </c>
      <c r="AY538">
        <f>IF(P538&gt;4031, 2, 0)</f>
        <v>0</v>
      </c>
      <c r="AZ538">
        <f>IF(H538&gt;51934.91, 1, 0)</f>
        <v>1</v>
      </c>
      <c r="BA538">
        <f>SUM(AW538:AZ538)</f>
        <v>8</v>
      </c>
      <c r="BB538" t="str">
        <f>VLOOKUP(BA538,'Standard Deviations'!$L$1:$M$11,2,TRUE)</f>
        <v>Platinum</v>
      </c>
    </row>
    <row r="539" spans="1:54" hidden="1">
      <c r="A539">
        <v>9596</v>
      </c>
      <c r="B539">
        <v>1980</v>
      </c>
      <c r="C539">
        <f>2024-B539</f>
        <v>44</v>
      </c>
      <c r="D539" t="str">
        <f>VLOOKUP(B539,Reference!$A$1:$B$125, 2)</f>
        <v>Millennials</v>
      </c>
      <c r="E539" t="s">
        <v>68</v>
      </c>
      <c r="F539" t="str">
        <f>IF(E539="High School", "No College", "College")</f>
        <v>College</v>
      </c>
      <c r="G539" t="s">
        <v>60</v>
      </c>
      <c r="H539">
        <v>65295</v>
      </c>
      <c r="I539">
        <v>65295</v>
      </c>
      <c r="J539" s="4" t="s">
        <v>61</v>
      </c>
      <c r="K539">
        <v>0</v>
      </c>
      <c r="L539">
        <v>0</v>
      </c>
      <c r="M539" t="str">
        <f>IF(OR(K539&gt;0, L539&gt;0), "Parent", "Not Parent")</f>
        <v>Not Parent</v>
      </c>
      <c r="N539" t="s">
        <v>168</v>
      </c>
      <c r="O539" s="8">
        <v>41916</v>
      </c>
      <c r="P539" s="9">
        <f>O539-N539</f>
        <v>285</v>
      </c>
      <c r="Q539">
        <v>19</v>
      </c>
      <c r="R539" s="9">
        <f>P539-Q539</f>
        <v>266</v>
      </c>
      <c r="S539" s="8">
        <f>O539-R539</f>
        <v>41650</v>
      </c>
      <c r="T539">
        <v>365</v>
      </c>
      <c r="U539">
        <v>32</v>
      </c>
      <c r="V539">
        <v>117</v>
      </c>
      <c r="W539">
        <v>34</v>
      </c>
      <c r="X539">
        <v>110</v>
      </c>
      <c r="Y539">
        <v>6</v>
      </c>
      <c r="Z539">
        <v>664</v>
      </c>
      <c r="AA539">
        <f>Z539/P539</f>
        <v>2.3298245614035089</v>
      </c>
      <c r="AB539" s="11" t="s">
        <v>232</v>
      </c>
      <c r="AC539" t="s">
        <v>59</v>
      </c>
      <c r="AD539">
        <v>1</v>
      </c>
      <c r="AE539" t="str">
        <f>IF(AD539&gt;3, "Prefers Discount", "Discount Indifferent")</f>
        <v>Discount Indifferent</v>
      </c>
      <c r="AF539">
        <v>13</v>
      </c>
      <c r="AG539">
        <v>3</v>
      </c>
      <c r="AH539">
        <v>3</v>
      </c>
      <c r="AI539" t="str">
        <f>INDEX($AF$1:$AH$1,MATCH(MAX(AF539:AH539),AF539:AH539,0))</f>
        <v>Store_Orders</v>
      </c>
      <c r="AJ539">
        <v>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f>SUM(AK539:AO539)</f>
        <v>0</v>
      </c>
      <c r="AQ539" t="s">
        <v>67</v>
      </c>
      <c r="AR539">
        <v>0</v>
      </c>
      <c r="AS539" t="str">
        <f>IF(OR(AK539&gt;0, AL539&gt;0, AM539&gt;0, AN539&gt;0, AO539&gt;0), "Converted", "Not Converted")</f>
        <v>Not Converted</v>
      </c>
      <c r="AT539">
        <v>0</v>
      </c>
      <c r="AU539">
        <v>3</v>
      </c>
      <c r="AV539">
        <v>11</v>
      </c>
      <c r="AW539">
        <f>IF(Z539&gt;607, 4, 0)</f>
        <v>4</v>
      </c>
      <c r="AX539">
        <f>IF(AA539&gt;0.1497, 3, 0)</f>
        <v>3</v>
      </c>
      <c r="AY539">
        <f>IF(P539&gt;4031, 2, 0)</f>
        <v>0</v>
      </c>
      <c r="AZ539">
        <f>IF(H539&gt;51934.91, 1, 0)</f>
        <v>1</v>
      </c>
      <c r="BA539">
        <f>SUM(AW539:AZ539)</f>
        <v>8</v>
      </c>
      <c r="BB539" t="str">
        <f>VLOOKUP(BA539,'Standard Deviations'!$L$1:$M$11,2,TRUE)</f>
        <v>Platinum</v>
      </c>
    </row>
    <row r="540" spans="1:54">
      <c r="A540">
        <v>1453</v>
      </c>
      <c r="B540">
        <v>1943</v>
      </c>
      <c r="C540">
        <f>2024-B540</f>
        <v>81</v>
      </c>
      <c r="D540" t="str">
        <f>VLOOKUP(B540,Reference!$A$1:$B$125, 2)</f>
        <v>Silent</v>
      </c>
      <c r="E540" t="s">
        <v>68</v>
      </c>
      <c r="F540" t="str">
        <f>IF(E540="High School", "No College", "College")</f>
        <v>College</v>
      </c>
      <c r="G540" t="s">
        <v>89</v>
      </c>
      <c r="H540">
        <v>57513</v>
      </c>
      <c r="I540">
        <v>57513</v>
      </c>
      <c r="J540" s="4" t="s">
        <v>61</v>
      </c>
      <c r="K540">
        <v>0</v>
      </c>
      <c r="L540">
        <v>0</v>
      </c>
      <c r="M540" t="str">
        <f>IF(OR(K540&gt;0, L540&gt;0), "Parent", "Not Parent")</f>
        <v>Not Parent</v>
      </c>
      <c r="N540" t="s">
        <v>314</v>
      </c>
      <c r="O540" s="8">
        <v>41916</v>
      </c>
      <c r="P540" s="9">
        <f>O540-N540</f>
        <v>455</v>
      </c>
      <c r="Q540">
        <v>59</v>
      </c>
      <c r="R540" s="9">
        <f>P540-Q540</f>
        <v>396</v>
      </c>
      <c r="S540" s="8">
        <f>O540-R540</f>
        <v>41520</v>
      </c>
      <c r="T540">
        <v>735</v>
      </c>
      <c r="U540">
        <v>40</v>
      </c>
      <c r="V540">
        <v>183</v>
      </c>
      <c r="W540">
        <v>52</v>
      </c>
      <c r="X540">
        <v>20</v>
      </c>
      <c r="Y540">
        <v>30</v>
      </c>
      <c r="Z540">
        <v>1060</v>
      </c>
      <c r="AA540">
        <f>Z540/P540</f>
        <v>2.3296703296703298</v>
      </c>
      <c r="AB540" s="14" t="s">
        <v>232</v>
      </c>
      <c r="AC540" s="13" t="s">
        <v>63</v>
      </c>
      <c r="AD540">
        <v>2</v>
      </c>
      <c r="AE540" t="str">
        <f>IF(AD540&gt;3, "Prefers Discount", "Discount Indifferent")</f>
        <v>Discount Indifferent</v>
      </c>
      <c r="AF540">
        <v>13</v>
      </c>
      <c r="AG540">
        <v>9</v>
      </c>
 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f>SUM(AK540:AO540)</f>
        <v>0</v>
      </c>
      <c r="AQ540" t="s">
        <v>67</v>
      </c>
      <c r="AR540">
        <v>0</v>
      </c>
      <c r="AS540" t="str">
        <f>IF(OR(AK540&gt;0, AL540&gt;0, AM540&gt;0, AN540&gt;0, AO540&gt;0), "Converted", "Not Converted")</f>
        <v>Not Converted</v>
      </c>
      <c r="AT540">
        <v>0</v>
      </c>
      <c r="AU540">
        <v>3</v>
      </c>
      <c r="AV540">
        <v>11</v>
      </c>
      <c r="AW540">
        <f>IF(Z540&gt;607, 4, 0)</f>
        <v>4</v>
      </c>
      <c r="AX540">
        <f>IF(AA540&gt;0.1497, 3, 0)</f>
        <v>3</v>
      </c>
      <c r="AY540">
        <f>IF(P540&gt;4031, 2, 0)</f>
        <v>0</v>
      </c>
      <c r="AZ540">
        <f>IF(H540&gt;51934.91, 1, 0)</f>
        <v>1</v>
      </c>
      <c r="BA540">
        <f>SUM(AW540:AZ540)</f>
        <v>8</v>
      </c>
      <c r="BB540" t="str">
        <f>VLOOKUP(BA540,'Standard Deviations'!$L$1:$M$11,2,TRUE)</f>
        <v>Platinum</v>
      </c>
    </row>
    <row r="541" spans="1:54">
      <c r="A541">
        <v>8957</v>
      </c>
      <c r="B541">
        <v>1952</v>
      </c>
      <c r="C541">
        <f>2024-B541</f>
        <v>72</v>
      </c>
      <c r="D541" t="str">
        <f>VLOOKUP(B541,Reference!$A$1:$B$125, 2)</f>
        <v>Boomers</v>
      </c>
      <c r="E541" t="s">
        <v>74</v>
      </c>
      <c r="F541" t="str">
        <f>IF(E541="High School", "No College", "College")</f>
        <v>College</v>
      </c>
      <c r="G541" t="s">
        <v>60</v>
      </c>
      <c r="H541">
        <v>64831</v>
      </c>
      <c r="I541">
        <v>64831</v>
      </c>
      <c r="J541" s="4" t="s">
        <v>61</v>
      </c>
      <c r="K541">
        <v>1</v>
      </c>
      <c r="L541">
        <v>1</v>
      </c>
      <c r="M541" t="str">
        <f>IF(OR(K541&gt;0, L541&gt;0), "Parent", "Not Parent")</f>
        <v>Parent</v>
      </c>
      <c r="N541" t="s">
        <v>406</v>
      </c>
      <c r="O541" s="8">
        <v>41916</v>
      </c>
      <c r="P541" s="9">
        <f>O541-N541</f>
        <v>481</v>
      </c>
      <c r="Q541">
        <v>51</v>
      </c>
      <c r="R541" s="9">
        <f>P541-Q541</f>
        <v>430</v>
      </c>
      <c r="S541" s="8">
        <f>O541-R541</f>
        <v>41486</v>
      </c>
      <c r="T541">
        <v>480</v>
      </c>
      <c r="U541">
        <v>86</v>
      </c>
      <c r="V541">
        <v>249</v>
      </c>
      <c r="W541">
        <v>75</v>
      </c>
      <c r="X541">
        <v>86</v>
      </c>
      <c r="Y541">
        <v>144</v>
      </c>
      <c r="Z541">
        <v>1120</v>
      </c>
      <c r="AA541">
        <f>Z541/P541</f>
        <v>2.3284823284823286</v>
      </c>
      <c r="AB541" s="14" t="s">
        <v>232</v>
      </c>
      <c r="AC541" s="13" t="s">
        <v>63</v>
      </c>
      <c r="AD541">
        <v>8</v>
      </c>
      <c r="AE541" t="str">
        <f>IF(AD541&gt;3, "Prefers Discount", "Discount Indifferent")</f>
        <v>Prefers Discount</v>
      </c>
      <c r="AF541">
        <v>5</v>
      </c>
      <c r="AG541">
        <v>6</v>
      </c>
      <c r="AH541">
        <v>3</v>
      </c>
      <c r="AI541" t="str">
        <f>INDEX($AF$1:$AH$1,MATCH(MAX(AF541:AH541),AF541:AH541,0))</f>
        <v>Web_Orders</v>
      </c>
      <c r="AJ541">
        <v>6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f>SUM(AK541:AO541)</f>
        <v>0</v>
      </c>
      <c r="AQ541" t="s">
        <v>67</v>
      </c>
      <c r="AR541">
        <v>0</v>
      </c>
      <c r="AS541" t="str">
        <f>IF(OR(AK541&gt;0, AL541&gt;0, AM541&gt;0, AN541&gt;0, AO541&gt;0), "Converted", "Not Converted")</f>
        <v>Not Converted</v>
      </c>
      <c r="AT541">
        <v>0</v>
      </c>
      <c r="AU541">
        <v>3</v>
      </c>
      <c r="AV541">
        <v>11</v>
      </c>
      <c r="AW541">
        <f>IF(Z541&gt;607, 4, 0)</f>
        <v>4</v>
      </c>
      <c r="AX541">
        <f>IF(AA541&gt;0.1497, 3, 0)</f>
        <v>3</v>
      </c>
      <c r="AY541">
        <f>IF(P541&gt;4031, 2, 0)</f>
        <v>0</v>
      </c>
      <c r="AZ541">
        <f>IF(H541&gt;51934.91, 1, 0)</f>
        <v>1</v>
      </c>
      <c r="BA541">
        <f>SUM(AW541:AZ541)</f>
        <v>8</v>
      </c>
      <c r="BB541" t="str">
        <f>VLOOKUP(BA541,'Standard Deviations'!$L$1:$M$11,2,TRUE)</f>
        <v>Platinum</v>
      </c>
    </row>
    <row r="542" spans="1:54">
      <c r="A542">
        <v>257</v>
      </c>
      <c r="B542">
        <v>1959</v>
      </c>
      <c r="C542">
        <f>2024-B542</f>
        <v>65</v>
      </c>
      <c r="D542" t="str">
        <f>VLOOKUP(B542,Reference!$A$1:$B$125, 2)</f>
        <v>Boomers</v>
      </c>
      <c r="E542" t="s">
        <v>68</v>
      </c>
      <c r="F542" t="str">
        <f>IF(E542="High School", "No College", "College")</f>
        <v>College</v>
      </c>
      <c r="G542" t="s">
        <v>55</v>
      </c>
      <c r="H542">
        <v>75032</v>
      </c>
      <c r="I542">
        <v>75032</v>
      </c>
      <c r="J542" s="4" t="s">
        <v>56</v>
      </c>
      <c r="K542">
        <v>0</v>
      </c>
      <c r="L542">
        <v>1</v>
      </c>
      <c r="M542" t="str">
        <f>IF(OR(K542&gt;0, L542&gt;0), "Parent", "Not Parent")</f>
        <v>Parent</v>
      </c>
      <c r="N542" t="s">
        <v>407</v>
      </c>
      <c r="O542" s="8">
        <v>41916</v>
      </c>
      <c r="P542" s="9">
        <f>O542-N542</f>
        <v>524</v>
      </c>
      <c r="Q542">
        <v>74</v>
      </c>
      <c r="R542" s="9">
        <f>P542-Q542</f>
        <v>450</v>
      </c>
      <c r="S542" s="8">
        <f>O542-R542</f>
        <v>41466</v>
      </c>
      <c r="T542">
        <v>952</v>
      </c>
      <c r="U542">
        <v>12</v>
      </c>
      <c r="V542">
        <v>180</v>
      </c>
      <c r="W542">
        <v>47</v>
      </c>
      <c r="X542">
        <v>12</v>
      </c>
      <c r="Y542">
        <v>12</v>
      </c>
      <c r="Z542">
        <v>1215</v>
      </c>
      <c r="AA542">
        <f>Z542/P542</f>
        <v>2.3187022900763359</v>
      </c>
      <c r="AB542" s="14" t="s">
        <v>232</v>
      </c>
      <c r="AC542" s="13" t="s">
        <v>63</v>
      </c>
      <c r="AD542">
        <v>2</v>
      </c>
      <c r="AE542" t="str">
        <f>IF(AD542&gt;3, "Prefers Discount", "Discount Indifferent")</f>
        <v>Discount Indifferent</v>
      </c>
      <c r="AF542">
        <v>9</v>
      </c>
      <c r="AG542">
        <v>5</v>
      </c>
      <c r="AH542">
        <v>4</v>
      </c>
      <c r="AI542" t="str">
        <f>INDEX($AF$1:$AH$1,MATCH(MAX(AF542:AH542),AF542:AH542,0))</f>
        <v>Store_Orders</v>
      </c>
      <c r="AJ542">
        <v>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f>SUM(AK542:AO542)</f>
        <v>0</v>
      </c>
      <c r="AQ542" t="s">
        <v>67</v>
      </c>
      <c r="AR542">
        <v>0</v>
      </c>
      <c r="AS542" t="str">
        <f>IF(OR(AK542&gt;0, AL542&gt;0, AM542&gt;0, AN542&gt;0, AO542&gt;0), "Converted", "Not Converted")</f>
        <v>Not Converted</v>
      </c>
      <c r="AT542">
        <v>0</v>
      </c>
      <c r="AU542">
        <v>3</v>
      </c>
      <c r="AV542">
        <v>11</v>
      </c>
      <c r="AW542">
        <f>IF(Z542&gt;607, 4, 0)</f>
        <v>4</v>
      </c>
      <c r="AX542">
        <f>IF(AA542&gt;0.1497, 3, 0)</f>
        <v>3</v>
      </c>
      <c r="AY542">
        <f>IF(P542&gt;4031, 2, 0)</f>
        <v>0</v>
      </c>
      <c r="AZ542">
        <f>IF(H542&gt;51934.91, 1, 0)</f>
        <v>1</v>
      </c>
      <c r="BA542">
        <f>SUM(AW542:AZ542)</f>
        <v>8</v>
      </c>
      <c r="BB542" t="str">
        <f>VLOOKUP(BA542,'Standard Deviations'!$L$1:$M$11,2,TRUE)</f>
        <v>Platinum</v>
      </c>
    </row>
    <row r="543" spans="1:54">
      <c r="A543">
        <v>2223</v>
      </c>
      <c r="B543">
        <v>1965</v>
      </c>
      <c r="C543">
        <f>2024-B543</f>
        <v>59</v>
      </c>
      <c r="D543" t="str">
        <f>VLOOKUP(B543,Reference!$A$1:$B$125, 2)</f>
        <v>Gen X</v>
      </c>
      <c r="E543" t="s">
        <v>74</v>
      </c>
      <c r="F543" t="str">
        <f>IF(E543="High School", "No College", "College")</f>
        <v>College</v>
      </c>
      <c r="G543" t="s">
        <v>71</v>
      </c>
      <c r="H543">
        <v>64176</v>
      </c>
      <c r="I543">
        <v>64176</v>
      </c>
      <c r="J543" s="4" t="s">
        <v>61</v>
      </c>
      <c r="K543">
        <v>0</v>
      </c>
      <c r="L543">
        <v>1</v>
      </c>
      <c r="M543" t="str">
        <f>IF(OR(K543&gt;0, L543&gt;0), "Parent", "Not Parent")</f>
        <v>Parent</v>
      </c>
      <c r="N543" t="s">
        <v>408</v>
      </c>
      <c r="O543" s="8">
        <v>41916</v>
      </c>
      <c r="P543" s="9">
        <f>O543-N543</f>
        <v>792</v>
      </c>
      <c r="Q543">
        <v>52</v>
      </c>
      <c r="R543" s="9">
        <f>P543-Q543</f>
        <v>740</v>
      </c>
      <c r="S543" s="8">
        <f>O543-R543</f>
        <v>41176</v>
      </c>
      <c r="T543">
        <v>1215</v>
      </c>
      <c r="U543">
        <v>33</v>
      </c>
      <c r="V543">
        <v>249</v>
      </c>
      <c r="W543">
        <v>64</v>
      </c>
      <c r="X543">
        <v>116</v>
      </c>
      <c r="Y543">
        <v>149</v>
      </c>
      <c r="Z543">
        <v>1826</v>
      </c>
      <c r="AA543">
        <f>Z543/P543</f>
        <v>2.3055555555555554</v>
      </c>
      <c r="AB543" s="14" t="s">
        <v>232</v>
      </c>
      <c r="AC543" s="13" t="s">
        <v>63</v>
      </c>
      <c r="AD543">
        <v>8</v>
      </c>
      <c r="AE543" t="str">
        <f>IF(AD543&gt;3, "Prefers Discount", "Discount Indifferent")</f>
        <v>Prefers Discount</v>
      </c>
      <c r="AF543">
        <v>8</v>
      </c>
      <c r="AG543">
        <v>8</v>
      </c>
      <c r="AH543">
        <v>9</v>
      </c>
      <c r="AI543" t="str">
        <f>INDEX($AF$1:$AH$1,MATCH(MAX(AF543:AH543),AF543:AH543,0))</f>
        <v>Catalog_Orders</v>
      </c>
      <c r="AJ543">
        <v>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f>SUM(AK543:AO543)</f>
        <v>0</v>
      </c>
      <c r="AQ543" t="s">
        <v>67</v>
      </c>
      <c r="AR543">
        <v>0</v>
      </c>
      <c r="AS543" t="str">
        <f>IF(OR(AK543&gt;0, AL543&gt;0, AM543&gt;0, AN543&gt;0, AO543&gt;0), "Converted", "Not Converted")</f>
        <v>Not Converted</v>
      </c>
      <c r="AT543">
        <v>0</v>
      </c>
      <c r="AU543">
        <v>3</v>
      </c>
      <c r="AV543">
        <v>11</v>
      </c>
      <c r="AW543">
        <f>IF(Z543&gt;607, 4, 0)</f>
        <v>4</v>
      </c>
      <c r="AX543">
        <f>IF(AA543&gt;0.1497, 3, 0)</f>
        <v>3</v>
      </c>
      <c r="AY543">
        <f>IF(P543&gt;4031, 2, 0)</f>
        <v>0</v>
      </c>
      <c r="AZ543">
        <f>IF(H543&gt;51934.91, 1, 0)</f>
        <v>1</v>
      </c>
      <c r="BA543">
        <f>SUM(AW543:AZ543)</f>
        <v>8</v>
      </c>
      <c r="BB543" t="str">
        <f>VLOOKUP(BA543,'Standard Deviations'!$L$1:$M$11,2,TRUE)</f>
        <v>Platinum</v>
      </c>
    </row>
    <row r="544" spans="1:54">
      <c r="A544">
        <v>7396</v>
      </c>
      <c r="B544">
        <v>1966</v>
      </c>
      <c r="C544">
        <f>2024-B544</f>
        <v>58</v>
      </c>
      <c r="D544" t="str">
        <f>VLOOKUP(B544,Reference!$A$1:$B$125, 2)</f>
        <v>Gen X</v>
      </c>
      <c r="E544" t="s">
        <v>54</v>
      </c>
      <c r="F544" t="str">
        <f>IF(E544="High School", "No College", "College")</f>
        <v>College</v>
      </c>
      <c r="G544" t="s">
        <v>55</v>
      </c>
      <c r="H544">
        <v>80398</v>
      </c>
      <c r="I544">
        <v>80398</v>
      </c>
      <c r="J544" s="4" t="s">
        <v>56</v>
      </c>
      <c r="K544">
        <v>0</v>
      </c>
      <c r="L544">
        <v>0</v>
      </c>
      <c r="M544" t="str">
        <f>IF(OR(K544&gt;0, L544&gt;0), "Parent", "Not Parent")</f>
        <v>Not Parent</v>
      </c>
      <c r="N544" t="s">
        <v>358</v>
      </c>
      <c r="O544" s="8">
        <v>41916</v>
      </c>
      <c r="P544" s="9">
        <f>O544-N544</f>
        <v>693</v>
      </c>
      <c r="Q544">
        <v>92</v>
      </c>
      <c r="R544" s="9">
        <f>P544-Q544</f>
        <v>601</v>
      </c>
      <c r="S544" s="8">
        <f>O544-R544</f>
        <v>41315</v>
      </c>
      <c r="T544">
        <v>342</v>
      </c>
      <c r="U544">
        <v>51</v>
      </c>
      <c r="V544">
        <v>936</v>
      </c>
      <c r="W544">
        <v>207</v>
      </c>
      <c r="X544">
        <v>35</v>
      </c>
      <c r="Y544">
        <v>26</v>
      </c>
      <c r="Z544">
        <v>1597</v>
      </c>
      <c r="AA544">
        <f>Z544/P544</f>
        <v>2.3044733044733046</v>
      </c>
      <c r="AB544" s="14" t="s">
        <v>232</v>
      </c>
      <c r="AC544" s="13" t="s">
        <v>63</v>
      </c>
      <c r="AD544">
        <v>1</v>
      </c>
      <c r="AE544" t="str">
        <f>IF(AD544&gt;3, "Prefers Discount", "Discount Indifferent")</f>
        <v>Discount Indifferent</v>
      </c>
      <c r="AF544">
        <v>12</v>
      </c>
      <c r="AG544">
        <v>5</v>
      </c>
      <c r="AH544">
        <v>8</v>
      </c>
      <c r="AI544" t="str">
        <f>INDEX($AF$1:$AH$1,MATCH(MAX(AF544:AH544),AF544:AH544,0))</f>
        <v>Store_Orders</v>
      </c>
      <c r="AJ544">
        <v>3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f>SUM(AK544:AO544)</f>
        <v>1</v>
      </c>
      <c r="AQ544" t="str">
        <f>INDEX($AK$1:$AO$1,MATCH(MAX(AK544:AO544),AK544:AO544,0))</f>
        <v>Converted_on_Camp5</v>
      </c>
      <c r="AR544">
        <v>1</v>
      </c>
      <c r="AS544" t="str">
        <f>IF(OR(AK544&gt;0, AL544&gt;0, AM544&gt;0, AN544&gt;0, AO544&gt;0), "Converted", "Not Converted")</f>
        <v>Converted</v>
      </c>
      <c r="AT544">
        <v>0</v>
      </c>
      <c r="AU544">
        <v>3</v>
      </c>
      <c r="AV544">
        <v>11</v>
      </c>
      <c r="AW544">
        <f>IF(Z544&gt;607, 4, 0)</f>
        <v>4</v>
      </c>
      <c r="AX544">
        <f>IF(AA544&gt;0.1497, 3, 0)</f>
        <v>3</v>
      </c>
      <c r="AY544">
        <f>IF(P544&gt;4031, 2, 0)</f>
        <v>0</v>
      </c>
      <c r="AZ544">
        <f>IF(H544&gt;51934.91, 1, 0)</f>
        <v>1</v>
      </c>
      <c r="BA544">
        <f>SUM(AW544:AZ544)</f>
        <v>8</v>
      </c>
      <c r="BB544" t="str">
        <f>VLOOKUP(BA544,'Standard Deviations'!$L$1:$M$11,2,TRUE)</f>
        <v>Platinum</v>
      </c>
    </row>
    <row r="545" spans="1:54">
      <c r="A545">
        <v>4483</v>
      </c>
      <c r="B545">
        <v>1993</v>
      </c>
      <c r="C545">
        <f>2024-B545</f>
        <v>31</v>
      </c>
      <c r="D545" t="str">
        <f>VLOOKUP(B545,Reference!$A$1:$B$125, 2)</f>
        <v>Millennials</v>
      </c>
      <c r="E545" t="s">
        <v>54</v>
      </c>
      <c r="F545" t="str">
        <f>IF(E545="High School", "No College", "College")</f>
        <v>College</v>
      </c>
      <c r="G545" t="s">
        <v>60</v>
      </c>
      <c r="H545">
        <v>72354</v>
      </c>
      <c r="I545">
        <v>72354</v>
      </c>
      <c r="J545" s="4" t="s">
        <v>61</v>
      </c>
      <c r="K545">
        <v>0</v>
      </c>
      <c r="L545">
        <v>0</v>
      </c>
      <c r="M545" t="str">
        <f>IF(OR(K545&gt;0, L545&gt;0), "Parent", "Not Parent")</f>
        <v>Not Parent</v>
      </c>
      <c r="N545" t="s">
        <v>409</v>
      </c>
      <c r="O545" s="8">
        <v>41916</v>
      </c>
      <c r="P545" s="9">
        <f>O545-N545</f>
        <v>535</v>
      </c>
      <c r="Q545">
        <v>67</v>
      </c>
      <c r="R545" s="9">
        <f>P545-Q545</f>
        <v>468</v>
      </c>
      <c r="S545" s="8">
        <f>O545-R545</f>
        <v>41448</v>
      </c>
      <c r="T545">
        <v>315</v>
      </c>
      <c r="U545">
        <v>26</v>
      </c>
      <c r="V545">
        <v>473</v>
      </c>
      <c r="W545">
        <v>220</v>
      </c>
      <c r="X545">
        <v>12</v>
      </c>
      <c r="Y545">
        <v>182</v>
      </c>
      <c r="Z545">
        <v>1228</v>
      </c>
      <c r="AA545">
        <f>Z545/P545</f>
        <v>2.2953271028037383</v>
      </c>
      <c r="AB545" s="14" t="s">
        <v>232</v>
      </c>
      <c r="AC545" s="13" t="s">
        <v>63</v>
      </c>
      <c r="AD545">
        <v>1</v>
      </c>
      <c r="AE545" t="str">
        <f>IF(AD545&gt;3, "Prefers Discount", "Discount Indifferent")</f>
        <v>Discount Indifferent</v>
      </c>
      <c r="AF545">
        <v>6</v>
      </c>
      <c r="AG545">
        <v>2</v>
      </c>
      <c r="AH545">
        <v>10</v>
      </c>
      <c r="AI545" t="str">
        <f>INDEX($AF$1:$AH$1,MATCH(MAX(AF545:AH545),AF545:AH545,0))</f>
        <v>Catalog_Orders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f>SUM(AK545:AO545)</f>
        <v>0</v>
      </c>
      <c r="AQ545" t="s">
        <v>67</v>
      </c>
      <c r="AR545">
        <v>0</v>
      </c>
      <c r="AS545" t="str">
        <f>IF(OR(AK545&gt;0, AL545&gt;0, AM545&gt;0, AN545&gt;0, AO545&gt;0), "Converted", "Not Converted")</f>
        <v>Not Converted</v>
      </c>
      <c r="AT545">
        <v>0</v>
      </c>
      <c r="AU545">
        <v>3</v>
      </c>
      <c r="AV545">
        <v>11</v>
      </c>
      <c r="AW545">
        <f>IF(Z545&gt;607, 4, 0)</f>
        <v>4</v>
      </c>
      <c r="AX545">
        <f>IF(AA545&gt;0.1497, 3, 0)</f>
        <v>3</v>
      </c>
      <c r="AY545">
        <f>IF(P545&gt;4031, 2, 0)</f>
        <v>0</v>
      </c>
      <c r="AZ545">
        <f>IF(H545&gt;51934.91, 1, 0)</f>
        <v>1</v>
      </c>
      <c r="BA545">
        <f>SUM(AW545:AZ545)</f>
        <v>8</v>
      </c>
      <c r="BB545" t="str">
        <f>VLOOKUP(BA545,'Standard Deviations'!$L$1:$M$11,2,TRUE)</f>
        <v>Platinum</v>
      </c>
    </row>
    <row r="546" spans="1:54" hidden="1">
      <c r="A546">
        <v>7000</v>
      </c>
      <c r="B546">
        <v>1972</v>
      </c>
      <c r="C546">
        <f>2024-B546</f>
        <v>52</v>
      </c>
      <c r="D546" t="str">
        <f>VLOOKUP(B546,Reference!$A$1:$B$125, 2)</f>
        <v>Gen X</v>
      </c>
      <c r="E546" t="s">
        <v>74</v>
      </c>
      <c r="F546" t="str">
        <f>IF(E546="High School", "No College", "College")</f>
        <v>College</v>
      </c>
      <c r="G546" t="s">
        <v>60</v>
      </c>
      <c r="H546">
        <v>65704</v>
      </c>
      <c r="I546">
        <v>65704</v>
      </c>
      <c r="J546" s="4" t="s">
        <v>61</v>
      </c>
      <c r="K546">
        <v>0</v>
      </c>
      <c r="L546">
        <v>0</v>
      </c>
      <c r="M546" t="str">
        <f>IF(OR(K546&gt;0, L546&gt;0), "Parent", "Not Parent")</f>
        <v>Not Parent</v>
      </c>
      <c r="N546" t="s">
        <v>289</v>
      </c>
      <c r="O546" s="8">
        <v>41916</v>
      </c>
      <c r="P546" s="9">
        <f>O546-N546</f>
        <v>356</v>
      </c>
      <c r="Q546">
        <v>18</v>
      </c>
      <c r="R546" s="9">
        <f>P546-Q546</f>
        <v>338</v>
      </c>
      <c r="S546" s="8">
        <f>O546-R546</f>
        <v>41578</v>
      </c>
      <c r="T546">
        <v>279</v>
      </c>
      <c r="U546">
        <v>172</v>
      </c>
      <c r="V546">
        <v>74</v>
      </c>
      <c r="W546">
        <v>38</v>
      </c>
      <c r="X546">
        <v>8</v>
      </c>
      <c r="Y546">
        <v>246</v>
      </c>
      <c r="Z546">
        <v>817</v>
      </c>
      <c r="AA546">
        <f>Z546/P546</f>
        <v>2.2949438202247192</v>
      </c>
      <c r="AB546" s="11" t="s">
        <v>232</v>
      </c>
      <c r="AC546" t="s">
        <v>59</v>
      </c>
      <c r="AD546">
        <v>1</v>
      </c>
      <c r="AE546" t="str">
        <f>IF(AD546&gt;3, "Prefers Discount", "Discount Indifferent")</f>
        <v>Discount Indifferent</v>
      </c>
      <c r="AF546">
        <v>10</v>
      </c>
      <c r="AG546">
        <v>2</v>
      </c>
      <c r="AH546">
        <v>10</v>
      </c>
      <c r="AI546" t="str">
        <f>INDEX($AF$1:$AH$1,MATCH(MAX(AF546:AH546),AF546:AH546,0))</f>
        <v>Store_Orders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f>SUM(AK546:AO546)</f>
        <v>0</v>
      </c>
      <c r="AQ546" t="s">
        <v>67</v>
      </c>
      <c r="AR546">
        <v>0</v>
      </c>
      <c r="AS546" t="str">
        <f>IF(OR(AK546&gt;0, AL546&gt;0, AM546&gt;0, AN546&gt;0, AO546&gt;0), "Converted", "Not Converted")</f>
        <v>Not Converted</v>
      </c>
      <c r="AT546">
        <v>0</v>
      </c>
      <c r="AU546">
        <v>3</v>
      </c>
      <c r="AV546">
        <v>11</v>
      </c>
      <c r="AW546">
        <f>IF(Z546&gt;607, 4, 0)</f>
        <v>4</v>
      </c>
      <c r="AX546">
        <f>IF(AA546&gt;0.1497, 3, 0)</f>
        <v>3</v>
      </c>
      <c r="AY546">
        <f>IF(P546&gt;4031, 2, 0)</f>
        <v>0</v>
      </c>
      <c r="AZ546">
        <f>IF(H546&gt;51934.91, 1, 0)</f>
        <v>1</v>
      </c>
      <c r="BA546">
        <f>SUM(AW546:AZ546)</f>
        <v>8</v>
      </c>
      <c r="BB546" t="str">
        <f>VLOOKUP(BA546,'Standard Deviations'!$L$1:$M$11,2,TRUE)</f>
        <v>Platinum</v>
      </c>
    </row>
    <row r="547" spans="1:54" hidden="1">
      <c r="A547">
        <v>3197</v>
      </c>
      <c r="B547">
        <v>1980</v>
      </c>
      <c r="C547">
        <f>2024-B547</f>
        <v>44</v>
      </c>
      <c r="D547" t="str">
        <f>VLOOKUP(B547,Reference!$A$1:$B$125, 2)</f>
        <v>Millennials</v>
      </c>
      <c r="E547" t="s">
        <v>54</v>
      </c>
      <c r="F547" t="str">
        <f>IF(E547="High School", "No College", "College")</f>
        <v>College</v>
      </c>
      <c r="G547" t="s">
        <v>55</v>
      </c>
      <c r="H547">
        <v>77353</v>
      </c>
      <c r="I547">
        <v>77353</v>
      </c>
      <c r="J547" s="4" t="s">
        <v>56</v>
      </c>
      <c r="K547">
        <v>0</v>
      </c>
      <c r="L547">
        <v>1</v>
      </c>
      <c r="M547" t="str">
        <f>IF(OR(K547&gt;0, L547&gt;0), "Parent", "Not Parent")</f>
        <v>Parent</v>
      </c>
      <c r="N547" t="s">
        <v>134</v>
      </c>
      <c r="O547" s="8">
        <v>41916</v>
      </c>
      <c r="P547" s="9">
        <f>O547-N547</f>
        <v>292</v>
      </c>
      <c r="Q547">
        <v>38</v>
      </c>
      <c r="R547" s="9">
        <f>P547-Q547</f>
        <v>254</v>
      </c>
      <c r="S547" s="8">
        <f>O547-R547</f>
        <v>41662</v>
      </c>
      <c r="T547">
        <v>275</v>
      </c>
      <c r="U547">
        <v>59</v>
      </c>
      <c r="V547">
        <v>107</v>
      </c>
      <c r="W547">
        <v>69</v>
      </c>
      <c r="X547">
        <v>101</v>
      </c>
      <c r="Y547">
        <v>59</v>
      </c>
      <c r="Z547">
        <v>670</v>
      </c>
      <c r="AA547">
        <f>Z547/P547</f>
        <v>2.2945205479452055</v>
      </c>
      <c r="AB547" s="11" t="s">
        <v>232</v>
      </c>
      <c r="AC547" t="s">
        <v>59</v>
      </c>
      <c r="AD547">
        <v>2</v>
      </c>
      <c r="AE547" t="str">
        <f>IF(AD547&gt;3, "Prefers Discount", "Discount Indifferent")</f>
        <v>Discount Indifferent</v>
      </c>
      <c r="AF547">
        <v>8</v>
      </c>
      <c r="AG547">
        <v>6</v>
      </c>
      <c r="AH547">
        <v>4</v>
      </c>
      <c r="AI547" t="str">
        <f>INDEX($AF$1:$AH$1,MATCH(MAX(AF547:AH547),AF547:AH547,0))</f>
        <v>Store_Orders</v>
      </c>
      <c r="AJ547">
        <v>4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f>SUM(AK547:AO547)</f>
        <v>0</v>
      </c>
      <c r="AQ547" t="s">
        <v>67</v>
      </c>
      <c r="AR547">
        <v>0</v>
      </c>
      <c r="AS547" t="str">
        <f>IF(OR(AK547&gt;0, AL547&gt;0, AM547&gt;0, AN547&gt;0, AO547&gt;0), "Converted", "Not Converted")</f>
        <v>Not Converted</v>
      </c>
      <c r="AT547">
        <v>0</v>
      </c>
      <c r="AU547">
        <v>3</v>
      </c>
      <c r="AV547">
        <v>11</v>
      </c>
      <c r="AW547">
        <f>IF(Z547&gt;607, 4, 0)</f>
        <v>4</v>
      </c>
      <c r="AX547">
        <f>IF(AA547&gt;0.1497, 3, 0)</f>
        <v>3</v>
      </c>
      <c r="AY547">
        <f>IF(P547&gt;4031, 2, 0)</f>
        <v>0</v>
      </c>
      <c r="AZ547">
        <f>IF(H547&gt;51934.91, 1, 0)</f>
        <v>1</v>
      </c>
      <c r="BA547">
        <f>SUM(AW547:AZ547)</f>
        <v>8</v>
      </c>
      <c r="BB547" t="str">
        <f>VLOOKUP(BA547,'Standard Deviations'!$L$1:$M$11,2,TRUE)</f>
        <v>Platinum</v>
      </c>
    </row>
    <row r="548" spans="1:54" hidden="1">
      <c r="A548">
        <v>5633</v>
      </c>
      <c r="B548">
        <v>1980</v>
      </c>
      <c r="C548">
        <f>2024-B548</f>
        <v>44</v>
      </c>
      <c r="D548" t="str">
        <f>VLOOKUP(B548,Reference!$A$1:$B$125, 2)</f>
        <v>Millennials</v>
      </c>
      <c r="E548" t="s">
        <v>54</v>
      </c>
      <c r="F548" t="str">
        <f>IF(E548="High School", "No College", "College")</f>
        <v>College</v>
      </c>
      <c r="G548" t="s">
        <v>55</v>
      </c>
      <c r="H548">
        <v>50183</v>
      </c>
      <c r="I548">
        <v>50183</v>
      </c>
      <c r="J548" s="4" t="s">
        <v>175</v>
      </c>
      <c r="K548">
        <v>1</v>
      </c>
      <c r="L548">
        <v>1</v>
      </c>
      <c r="M548" t="str">
        <f>IF(OR(K548&gt;0, L548&gt;0), "Parent", "Not Parent")</f>
        <v>Parent</v>
      </c>
      <c r="N548" t="s">
        <v>84</v>
      </c>
      <c r="O548" s="8">
        <v>41916</v>
      </c>
      <c r="P548" s="9">
        <f>O548-N548</f>
        <v>101</v>
      </c>
      <c r="Q548">
        <v>47</v>
      </c>
      <c r="R548" s="9">
        <f>P548-Q548</f>
        <v>54</v>
      </c>
      <c r="S548" s="8">
        <f>O548-R548</f>
        <v>41862</v>
      </c>
      <c r="T548">
        <v>97</v>
      </c>
      <c r="U548">
        <v>12</v>
      </c>
      <c r="V548">
        <v>84</v>
      </c>
      <c r="W548">
        <v>13</v>
      </c>
      <c r="X548">
        <v>10</v>
      </c>
      <c r="Y548">
        <v>15</v>
      </c>
      <c r="Z548">
        <v>231</v>
      </c>
      <c r="AA548">
        <f>Z548/P548</f>
        <v>2.2871287128712869</v>
      </c>
      <c r="AB548" s="11" t="s">
        <v>232</v>
      </c>
      <c r="AC548" t="s">
        <v>59</v>
      </c>
      <c r="AD548">
        <v>7</v>
      </c>
      <c r="AE548" t="str">
        <f>IF(AD548&gt;3, "Prefers Discount", "Discount Indifferent")</f>
        <v>Prefers Discount</v>
      </c>
      <c r="AF548">
        <v>6</v>
      </c>
      <c r="AG548">
        <v>3</v>
      </c>
      <c r="AH548">
        <v>1</v>
      </c>
      <c r="AI548" t="str">
        <f>INDEX($AF$1:$AH$1,MATCH(MAX(AF548:AH548),AF548:AH548,0))</f>
        <v>Store_Orders</v>
      </c>
      <c r="AJ548">
        <v>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f>SUM(AK548:AO548)</f>
        <v>0</v>
      </c>
      <c r="AQ548" t="s">
        <v>67</v>
      </c>
      <c r="AR548">
        <v>0</v>
      </c>
      <c r="AS548" t="str">
        <f>IF(OR(AK548&gt;0, AL548&gt;0, AM548&gt;0, AN548&gt;0, AO548&gt;0), "Converted", "Not Converted")</f>
        <v>Not Converted</v>
      </c>
      <c r="AT548">
        <v>0</v>
      </c>
      <c r="AU548">
        <v>3</v>
      </c>
      <c r="AV548">
        <v>11</v>
      </c>
      <c r="AW548">
        <f>IF(Z548&gt;607, 4, 0)</f>
        <v>0</v>
      </c>
      <c r="AX548">
        <f>IF(AA548&gt;0.1497, 3, 0)</f>
        <v>3</v>
      </c>
      <c r="AY548">
        <f>IF(P548&gt;4031, 2, 0)</f>
        <v>0</v>
      </c>
      <c r="AZ548">
        <f>IF(H548&gt;51934.91, 1, 0)</f>
        <v>0</v>
      </c>
      <c r="BA548">
        <f>SUM(AW548:AZ548)</f>
        <v>3</v>
      </c>
      <c r="BB548" t="str">
        <f>VLOOKUP(BA548,'Standard Deviations'!$L$1:$M$11,2,TRUE)</f>
        <v>Silver</v>
      </c>
    </row>
    <row r="549" spans="1:54" hidden="1">
      <c r="A549">
        <v>6050</v>
      </c>
      <c r="B549">
        <v>1975</v>
      </c>
      <c r="C549">
        <f>2024-B549</f>
        <v>49</v>
      </c>
      <c r="D549" t="str">
        <f>VLOOKUP(B549,Reference!$A$1:$B$125, 2)</f>
        <v>Gen X</v>
      </c>
      <c r="E549" t="s">
        <v>74</v>
      </c>
      <c r="F549" t="str">
        <f>IF(E549="High School", "No College", "College")</f>
        <v>College</v>
      </c>
      <c r="G549" t="s">
        <v>55</v>
      </c>
      <c r="H549">
        <v>57036</v>
      </c>
      <c r="I549">
        <v>57036</v>
      </c>
      <c r="J549" s="4" t="s">
        <v>61</v>
      </c>
      <c r="K549">
        <v>0</v>
      </c>
      <c r="L549">
        <v>1</v>
      </c>
      <c r="M549" t="str">
        <f>IF(OR(K549&gt;0, L549&gt;0), "Parent", "Not Parent")</f>
        <v>Parent</v>
      </c>
      <c r="N549" t="s">
        <v>410</v>
      </c>
      <c r="O549" s="8">
        <v>41916</v>
      </c>
      <c r="P549" s="9">
        <f>O549-N549</f>
        <v>662</v>
      </c>
      <c r="Q549">
        <v>33</v>
      </c>
      <c r="R549" s="9">
        <f>P549-Q549</f>
        <v>629</v>
      </c>
      <c r="S549" s="8">
        <f>O549-R549</f>
        <v>41287</v>
      </c>
      <c r="T549">
        <v>1171</v>
      </c>
      <c r="U549">
        <v>43</v>
      </c>
      <c r="V549">
        <v>219</v>
      </c>
      <c r="W549">
        <v>19</v>
      </c>
      <c r="X549">
        <v>14</v>
      </c>
      <c r="Y549">
        <v>47</v>
      </c>
      <c r="Z549">
        <v>1513</v>
      </c>
      <c r="AA549">
        <f>Z549/P549</f>
        <v>2.285498489425982</v>
      </c>
      <c r="AB549" s="11" t="s">
        <v>232</v>
      </c>
      <c r="AC549" t="s">
        <v>59</v>
      </c>
      <c r="AD549">
        <v>4</v>
      </c>
      <c r="AE549" t="str">
        <f>IF(AD549&gt;3, "Prefers Discount", "Discount Indifferent")</f>
        <v>Prefers Discount</v>
      </c>
      <c r="AF549">
        <v>13</v>
      </c>
      <c r="AG549">
        <v>6</v>
      </c>
      <c r="AH549">
        <v>3</v>
      </c>
      <c r="AI549" t="str">
        <f>INDEX($AF$1:$AH$1,MATCH(MAX(AF549:AH549),AF549:AH549,0))</f>
        <v>Store_Orders</v>
      </c>
      <c r="AJ549">
        <v>9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f>SUM(AK549:AO549)</f>
        <v>1</v>
      </c>
      <c r="AQ549" t="str">
        <f>INDEX($AK$1:$AO$1,MATCH(MAX(AK549:AO549),AK549:AO549,0))</f>
        <v>Converted_on_Camp3</v>
      </c>
      <c r="AR549">
        <v>1</v>
      </c>
      <c r="AS549" t="str">
        <f>IF(OR(AK549&gt;0, AL549&gt;0, AM549&gt;0, AN549&gt;0, AO549&gt;0), "Converted", "Not Converted")</f>
        <v>Converted</v>
      </c>
      <c r="AT549">
        <v>0</v>
      </c>
      <c r="AU549">
        <v>3</v>
      </c>
      <c r="AV549">
        <v>11</v>
      </c>
      <c r="AW549">
        <f>IF(Z549&gt;607, 4, 0)</f>
        <v>4</v>
      </c>
      <c r="AX549">
        <f>IF(AA549&gt;0.1497, 3, 0)</f>
        <v>3</v>
      </c>
      <c r="AY549">
        <f>IF(P549&gt;4031, 2, 0)</f>
        <v>0</v>
      </c>
      <c r="AZ549">
        <f>IF(H549&gt;51934.91, 1, 0)</f>
        <v>1</v>
      </c>
      <c r="BA549">
        <f>SUM(AW549:AZ549)</f>
        <v>8</v>
      </c>
      <c r="BB549" t="str">
        <f>VLOOKUP(BA549,'Standard Deviations'!$L$1:$M$11,2,TRUE)</f>
        <v>Platinum</v>
      </c>
    </row>
    <row r="550" spans="1:54">
      <c r="A550">
        <v>6988</v>
      </c>
      <c r="B550">
        <v>1986</v>
      </c>
      <c r="C550">
        <f>2024-B550</f>
        <v>38</v>
      </c>
      <c r="D550" t="str">
        <f>VLOOKUP(B550,Reference!$A$1:$B$125, 2)</f>
        <v>Millennials</v>
      </c>
      <c r="E550" t="s">
        <v>54</v>
      </c>
      <c r="F550" t="str">
        <f>IF(E550="High School", "No College", "College")</f>
        <v>College</v>
      </c>
      <c r="G550" t="s">
        <v>55</v>
      </c>
      <c r="H550">
        <v>71952</v>
      </c>
      <c r="I550">
        <v>71952</v>
      </c>
      <c r="J550" s="4" t="s">
        <v>61</v>
      </c>
      <c r="K550">
        <v>1</v>
      </c>
      <c r="L550">
        <v>0</v>
      </c>
      <c r="M550" t="str">
        <f>IF(OR(K550&gt;0, L550&gt;0), "Parent", "Not Parent")</f>
        <v>Parent</v>
      </c>
      <c r="N550" t="s">
        <v>411</v>
      </c>
      <c r="O550" s="8">
        <v>41916</v>
      </c>
      <c r="P550" s="9">
        <f>O550-N550</f>
        <v>632</v>
      </c>
      <c r="Q550">
        <v>93</v>
      </c>
      <c r="R550" s="9">
        <f>P550-Q550</f>
        <v>539</v>
      </c>
      <c r="S550" s="8">
        <f>O550-R550</f>
        <v>41377</v>
      </c>
      <c r="T550">
        <v>656</v>
      </c>
      <c r="U550">
        <v>80</v>
      </c>
      <c r="V550">
        <v>455</v>
      </c>
      <c r="W550">
        <v>52</v>
      </c>
      <c r="X550">
        <v>107</v>
      </c>
      <c r="Y550">
        <v>93</v>
      </c>
      <c r="Z550">
        <v>1443</v>
      </c>
      <c r="AA550">
        <f>Z550/P550</f>
        <v>2.2832278481012658</v>
      </c>
      <c r="AB550" s="14" t="s">
        <v>232</v>
      </c>
      <c r="AC550" s="13" t="s">
        <v>63</v>
      </c>
      <c r="AD550">
        <v>2</v>
      </c>
      <c r="AE550" t="str">
        <f>IF(AD550&gt;3, "Prefers Discount", "Discount Indifferent")</f>
        <v>Discount Indifferent</v>
      </c>
      <c r="AF550">
        <v>8</v>
      </c>
      <c r="AG550">
        <v>8</v>
      </c>
      <c r="AH550">
        <v>4</v>
      </c>
      <c r="AI550" t="str">
        <f>INDEX($AF$1:$AH$1,MATCH(MAX(AF550:AH550),AF550:AH550,0))</f>
        <v>Store_Orders</v>
      </c>
      <c r="AJ550">
        <v>4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f>SUM(AK550:AO550)</f>
        <v>2</v>
      </c>
      <c r="AQ550" t="str">
        <f>INDEX($AK$1:$AO$1,MATCH(MAX(AK550:AO550),AK550:AO550,0))</f>
        <v>Converted_on_Camp3</v>
      </c>
      <c r="AR550">
        <v>1</v>
      </c>
      <c r="AS550" t="str">
        <f>IF(OR(AK550&gt;0, AL550&gt;0, AM550&gt;0, AN550&gt;0, AO550&gt;0), "Converted", "Not Converted")</f>
        <v>Converted</v>
      </c>
      <c r="AT550">
        <v>0</v>
      </c>
      <c r="AU550">
        <v>3</v>
      </c>
      <c r="AV550">
        <v>11</v>
      </c>
      <c r="AW550">
        <f>IF(Z550&gt;607, 4, 0)</f>
        <v>4</v>
      </c>
      <c r="AX550">
        <f>IF(AA550&gt;0.1497, 3, 0)</f>
        <v>3</v>
      </c>
      <c r="AY550">
        <f>IF(P550&gt;4031, 2, 0)</f>
        <v>0</v>
      </c>
      <c r="AZ550">
        <f>IF(H550&gt;51934.91, 1, 0)</f>
        <v>1</v>
      </c>
      <c r="BA550">
        <f>SUM(AW550:AZ550)</f>
        <v>8</v>
      </c>
      <c r="BB550" t="str">
        <f>VLOOKUP(BA550,'Standard Deviations'!$L$1:$M$11,2,TRUE)</f>
        <v>Platinum</v>
      </c>
    </row>
    <row r="551" spans="1:54">
      <c r="A551">
        <v>175</v>
      </c>
      <c r="B551">
        <v>1986</v>
      </c>
      <c r="C551">
        <f>2024-B551</f>
        <v>38</v>
      </c>
      <c r="D551" t="str">
        <f>VLOOKUP(B551,Reference!$A$1:$B$125, 2)</f>
        <v>Millennials</v>
      </c>
      <c r="E551" t="s">
        <v>54</v>
      </c>
      <c r="F551" t="str">
        <f>IF(E551="High School", "No College", "College")</f>
        <v>College</v>
      </c>
      <c r="G551" t="s">
        <v>55</v>
      </c>
      <c r="H551">
        <v>71952</v>
      </c>
      <c r="I551">
        <v>71952</v>
      </c>
      <c r="J551" s="4" t="s">
        <v>61</v>
      </c>
      <c r="K551">
        <v>1</v>
      </c>
      <c r="L551">
        <v>0</v>
      </c>
      <c r="M551" t="str">
        <f>IF(OR(K551&gt;0, L551&gt;0), "Parent", "Not Parent")</f>
        <v>Parent</v>
      </c>
      <c r="N551" t="s">
        <v>411</v>
      </c>
      <c r="O551" s="8">
        <v>41916</v>
      </c>
      <c r="P551" s="9">
        <f>O551-N551</f>
        <v>632</v>
      </c>
      <c r="Q551">
        <v>93</v>
      </c>
      <c r="R551" s="9">
        <f>P551-Q551</f>
        <v>539</v>
      </c>
      <c r="S551" s="8">
        <f>O551-R551</f>
        <v>41377</v>
      </c>
      <c r="T551">
        <v>656</v>
      </c>
      <c r="U551">
        <v>80</v>
      </c>
      <c r="V551">
        <v>455</v>
      </c>
      <c r="W551">
        <v>52</v>
      </c>
      <c r="X551">
        <v>107</v>
      </c>
      <c r="Y551">
        <v>93</v>
      </c>
      <c r="Z551">
        <v>1443</v>
      </c>
      <c r="AA551">
        <f>Z551/P551</f>
        <v>2.2832278481012658</v>
      </c>
      <c r="AB551" s="14" t="s">
        <v>232</v>
      </c>
      <c r="AC551" s="13" t="s">
        <v>63</v>
      </c>
      <c r="AD551">
        <v>2</v>
      </c>
      <c r="AE551" t="str">
        <f>IF(AD551&gt;3, "Prefers Discount", "Discount Indifferent")</f>
        <v>Discount Indifferent</v>
      </c>
      <c r="AF551">
        <v>8</v>
      </c>
      <c r="AG551">
        <v>8</v>
      </c>
      <c r="AH551">
        <v>4</v>
      </c>
      <c r="AI551" t="str">
        <f>INDEX($AF$1:$AH$1,MATCH(MAX(AF551:AH551),AF551:AH551,0))</f>
        <v>Store_Orders</v>
      </c>
      <c r="AJ551">
        <v>4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f>SUM(AK551:AO551)</f>
        <v>2</v>
      </c>
      <c r="AQ551" t="str">
        <f>INDEX($AK$1:$AO$1,MATCH(MAX(AK551:AO551),AK551:AO551,0))</f>
        <v>Converted_on_Camp3</v>
      </c>
      <c r="AR551">
        <v>1</v>
      </c>
      <c r="AS551" t="str">
        <f>IF(OR(AK551&gt;0, AL551&gt;0, AM551&gt;0, AN551&gt;0, AO551&gt;0), "Converted", "Not Converted")</f>
        <v>Converted</v>
      </c>
      <c r="AT551">
        <v>0</v>
      </c>
      <c r="AU551">
        <v>3</v>
      </c>
      <c r="AV551">
        <v>11</v>
      </c>
      <c r="AW551">
        <f>IF(Z551&gt;607, 4, 0)</f>
        <v>4</v>
      </c>
      <c r="AX551">
        <f>IF(AA551&gt;0.1497, 3, 0)</f>
        <v>3</v>
      </c>
      <c r="AY551">
        <f>IF(P551&gt;4031, 2, 0)</f>
        <v>0</v>
      </c>
      <c r="AZ551">
        <f>IF(H551&gt;51934.91, 1, 0)</f>
        <v>1</v>
      </c>
      <c r="BA551">
        <f>SUM(AW551:AZ551)</f>
        <v>8</v>
      </c>
      <c r="BB551" t="str">
        <f>VLOOKUP(BA551,'Standard Deviations'!$L$1:$M$11,2,TRUE)</f>
        <v>Platinum</v>
      </c>
    </row>
    <row r="552" spans="1:54">
      <c r="A552">
        <v>9799</v>
      </c>
      <c r="B552">
        <v>1968</v>
      </c>
      <c r="C552">
        <f>2024-B552</f>
        <v>56</v>
      </c>
      <c r="D552" t="str">
        <f>VLOOKUP(B552,Reference!$A$1:$B$125, 2)</f>
        <v>Gen X</v>
      </c>
      <c r="E552" t="s">
        <v>68</v>
      </c>
      <c r="F552" t="str">
        <f>IF(E552="High School", "No College", "College")</f>
        <v>College</v>
      </c>
      <c r="G552" t="s">
        <v>71</v>
      </c>
      <c r="H552">
        <v>83664</v>
      </c>
      <c r="I552">
        <v>83664</v>
      </c>
      <c r="J552" s="4" t="s">
        <v>56</v>
      </c>
      <c r="K552">
        <v>1</v>
      </c>
      <c r="L552">
        <v>1</v>
      </c>
      <c r="M552" t="str">
        <f>IF(OR(K552&gt;0, L552&gt;0), "Parent", "Not Parent")</f>
        <v>Parent</v>
      </c>
      <c r="N552" t="s">
        <v>412</v>
      </c>
      <c r="O552" s="8">
        <v>41916</v>
      </c>
      <c r="P552" s="9">
        <f>O552-N552</f>
        <v>514</v>
      </c>
      <c r="Q552">
        <v>57</v>
      </c>
      <c r="R552" s="9">
        <f>P552-Q552</f>
        <v>457</v>
      </c>
      <c r="S552" s="8">
        <f>O552-R552</f>
        <v>41459</v>
      </c>
      <c r="T552">
        <v>866</v>
      </c>
      <c r="U552">
        <v>21</v>
      </c>
      <c r="V552">
        <v>151</v>
      </c>
      <c r="W552">
        <v>28</v>
      </c>
      <c r="X552">
        <v>21</v>
      </c>
      <c r="Y552">
        <v>86</v>
      </c>
      <c r="Z552">
        <v>1173</v>
      </c>
      <c r="AA552">
        <f>Z552/P552</f>
        <v>2.282101167315175</v>
      </c>
      <c r="AB552" s="14" t="s">
        <v>232</v>
      </c>
      <c r="AC552" s="13" t="s">
        <v>63</v>
      </c>
      <c r="AD552">
        <v>3</v>
      </c>
      <c r="AE552" t="str">
        <f>IF(AD552&gt;3, "Prefers Discount", "Discount Indifferent")</f>
        <v>Discount Indifferent</v>
      </c>
      <c r="AF552">
        <v>12</v>
      </c>
      <c r="AG552">
        <v>2</v>
      </c>
      <c r="AH552">
        <v>2</v>
      </c>
      <c r="AI552" t="str">
        <f>INDEX($AF$1:$AH$1,MATCH(MAX(AF552:AH552),AF552:AH552,0))</f>
        <v>Store_Orders</v>
      </c>
      <c r="AJ552">
        <v>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f>SUM(AK552:AO552)</f>
        <v>0</v>
      </c>
      <c r="AQ552" t="s">
        <v>67</v>
      </c>
      <c r="AR552">
        <v>0</v>
      </c>
      <c r="AS552" t="str">
        <f>IF(OR(AK552&gt;0, AL552&gt;0, AM552&gt;0, AN552&gt;0, AO552&gt;0), "Converted", "Not Converted")</f>
        <v>Not Converted</v>
      </c>
      <c r="AT552">
        <v>0</v>
      </c>
      <c r="AU552">
        <v>3</v>
      </c>
      <c r="AV552">
        <v>11</v>
      </c>
      <c r="AW552">
        <f>IF(Z552&gt;607, 4, 0)</f>
        <v>4</v>
      </c>
      <c r="AX552">
        <f>IF(AA552&gt;0.1497, 3, 0)</f>
        <v>3</v>
      </c>
      <c r="AY552">
        <f>IF(P552&gt;4031, 2, 0)</f>
        <v>0</v>
      </c>
      <c r="AZ552">
        <f>IF(H552&gt;51934.91, 1, 0)</f>
        <v>1</v>
      </c>
      <c r="BA552">
        <f>SUM(AW552:AZ552)</f>
        <v>8</v>
      </c>
      <c r="BB552" t="str">
        <f>VLOOKUP(BA552,'Standard Deviations'!$L$1:$M$11,2,TRUE)</f>
        <v>Platinum</v>
      </c>
    </row>
    <row r="553" spans="1:54" hidden="1">
      <c r="A553">
        <v>4741</v>
      </c>
      <c r="B553">
        <v>1974</v>
      </c>
      <c r="C553">
        <f>2024-B553</f>
        <v>50</v>
      </c>
      <c r="D553" t="str">
        <f>VLOOKUP(B553,Reference!$A$1:$B$125, 2)</f>
        <v>Gen X</v>
      </c>
      <c r="E553" t="s">
        <v>74</v>
      </c>
      <c r="F553" t="str">
        <f>IF(E553="High School", "No College", "College")</f>
        <v>College</v>
      </c>
      <c r="G553" t="s">
        <v>55</v>
      </c>
      <c r="H553">
        <v>65463</v>
      </c>
      <c r="I553">
        <v>65463</v>
      </c>
      <c r="J553" s="4" t="s">
        <v>61</v>
      </c>
      <c r="K553">
        <v>1</v>
      </c>
      <c r="L553">
        <v>0</v>
      </c>
      <c r="M553" t="str">
        <f>IF(OR(K553&gt;0, L553&gt;0), "Parent", "Not Parent")</f>
        <v>Parent</v>
      </c>
      <c r="N553" t="s">
        <v>413</v>
      </c>
      <c r="O553" s="8">
        <v>41916</v>
      </c>
      <c r="P553" s="9">
        <f>O553-N553</f>
        <v>247</v>
      </c>
      <c r="Q553">
        <v>17</v>
      </c>
      <c r="R553" s="9">
        <f>P553-Q553</f>
        <v>230</v>
      </c>
      <c r="S553" s="8">
        <f>O553-R553</f>
        <v>41686</v>
      </c>
      <c r="T553">
        <v>391</v>
      </c>
      <c r="U553">
        <v>32</v>
      </c>
      <c r="V553">
        <v>70</v>
      </c>
      <c r="W553">
        <v>21</v>
      </c>
      <c r="X553">
        <v>32</v>
      </c>
      <c r="Y553">
        <v>16</v>
      </c>
      <c r="Z553">
        <v>562</v>
      </c>
      <c r="AA553">
        <f>Z553/P553</f>
        <v>2.2753036437246963</v>
      </c>
      <c r="AB553" s="11" t="s">
        <v>232</v>
      </c>
      <c r="AC553" t="s">
        <v>59</v>
      </c>
      <c r="AD553">
        <v>2</v>
      </c>
      <c r="AE553" t="str">
        <f>IF(AD553&gt;3, "Prefers Discount", "Discount Indifferent")</f>
        <v>Discount Indifferent</v>
      </c>
      <c r="AF553">
        <v>9</v>
      </c>
      <c r="AG553">
        <v>6</v>
      </c>
      <c r="AH553">
        <v>2</v>
      </c>
      <c r="AI553" t="str">
        <f>INDEX($AF$1:$AH$1,MATCH(MAX(AF553:AH553),AF553:AH553,0))</f>
        <v>Store_Orders</v>
      </c>
      <c r="AJ553">
        <v>5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f>SUM(AK553:AO553)</f>
        <v>1</v>
      </c>
      <c r="AQ553" t="str">
        <f>INDEX($AK$1:$AO$1,MATCH(MAX(AK553:AO553),AK553:AO553,0))</f>
        <v>Converted_on_Camp4</v>
      </c>
      <c r="AR553">
        <v>1</v>
      </c>
      <c r="AS553" t="str">
        <f>IF(OR(AK553&gt;0, AL553&gt;0, AM553&gt;0, AN553&gt;0, AO553&gt;0), "Converted", "Not Converted")</f>
        <v>Converted</v>
      </c>
      <c r="AT553">
        <v>0</v>
      </c>
      <c r="AU553">
        <v>3</v>
      </c>
      <c r="AV553">
        <v>11</v>
      </c>
      <c r="AW553">
        <f>IF(Z553&gt;607, 4, 0)</f>
        <v>0</v>
      </c>
      <c r="AX553">
        <f>IF(AA553&gt;0.1497, 3, 0)</f>
        <v>3</v>
      </c>
      <c r="AY553">
        <f>IF(P553&gt;4031, 2, 0)</f>
        <v>0</v>
      </c>
      <c r="AZ553">
        <f>IF(H553&gt;51934.91, 1, 0)</f>
        <v>1</v>
      </c>
      <c r="BA553">
        <f>SUM(AW553:AZ553)</f>
        <v>4</v>
      </c>
      <c r="BB553" t="str">
        <f>VLOOKUP(BA553,'Standard Deviations'!$L$1:$M$11,2,TRUE)</f>
        <v>Silver</v>
      </c>
    </row>
    <row r="554" spans="1:54">
      <c r="A554">
        <v>4058</v>
      </c>
      <c r="B554">
        <v>1955</v>
      </c>
      <c r="C554">
        <f>2024-B554</f>
        <v>69</v>
      </c>
      <c r="D554" t="str">
        <f>VLOOKUP(B554,Reference!$A$1:$B$125, 2)</f>
        <v>Boomers</v>
      </c>
      <c r="E554" t="s">
        <v>68</v>
      </c>
      <c r="F554" t="str">
        <f>IF(E554="High School", "No College", "College")</f>
        <v>College</v>
      </c>
      <c r="G554" t="s">
        <v>60</v>
      </c>
      <c r="H554">
        <v>61284</v>
      </c>
      <c r="I554">
        <v>61284</v>
      </c>
      <c r="J554" s="4" t="s">
        <v>61</v>
      </c>
      <c r="K554">
        <v>0</v>
      </c>
      <c r="L554">
        <v>0</v>
      </c>
      <c r="M554" t="str">
        <f>IF(OR(K554&gt;0, L554&gt;0), "Parent", "Not Parent")</f>
        <v>Not Parent</v>
      </c>
      <c r="N554" t="s">
        <v>414</v>
      </c>
      <c r="O554" s="8">
        <v>41916</v>
      </c>
      <c r="P554" s="9">
        <f>O554-N554</f>
        <v>357</v>
      </c>
      <c r="Q554">
        <v>76</v>
      </c>
      <c r="R554" s="9">
        <f>P554-Q554</f>
        <v>281</v>
      </c>
      <c r="S554" s="8">
        <f>O554-R554</f>
        <v>41635</v>
      </c>
      <c r="T554">
        <v>618</v>
      </c>
      <c r="U554">
        <v>15</v>
      </c>
      <c r="V554">
        <v>106</v>
      </c>
      <c r="W554">
        <v>20</v>
      </c>
      <c r="X554">
        <v>7</v>
      </c>
      <c r="Y554">
        <v>45</v>
      </c>
      <c r="Z554">
        <v>811</v>
      </c>
      <c r="AA554">
        <f>Z554/P554</f>
        <v>2.2717086834733893</v>
      </c>
      <c r="AB554" s="14" t="s">
        <v>232</v>
      </c>
      <c r="AC554" s="13" t="s">
        <v>63</v>
      </c>
      <c r="AD554">
        <v>1</v>
      </c>
      <c r="AE554" t="str">
        <f>IF(AD554&gt;3, "Prefers Discount", "Discount Indifferent")</f>
        <v>Discount Indifferent</v>
      </c>
      <c r="AF554">
        <v>8</v>
      </c>
      <c r="AG554">
        <v>11</v>
      </c>
      <c r="AH554">
        <v>2</v>
      </c>
      <c r="AI554" t="str">
        <f>INDEX($AF$1:$AH$1,MATCH(MAX(AF554:AH554),AF554:AH554,0))</f>
        <v>Web_Orders</v>
      </c>
      <c r="AJ554">
        <v>6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f>SUM(AK554:AO554)</f>
        <v>1</v>
      </c>
      <c r="AQ554" t="str">
        <f>INDEX($AK$1:$AO$1,MATCH(MAX(AK554:AO554),AK554:AO554,0))</f>
        <v>Converted_on_Camp4</v>
      </c>
      <c r="AR554">
        <v>1</v>
      </c>
      <c r="AS554" t="str">
        <f>IF(OR(AK554&gt;0, AL554&gt;0, AM554&gt;0, AN554&gt;0, AO554&gt;0), "Converted", "Not Converted")</f>
        <v>Converted</v>
      </c>
      <c r="AT554">
        <v>0</v>
      </c>
      <c r="AU554">
        <v>3</v>
      </c>
      <c r="AV554">
        <v>11</v>
      </c>
      <c r="AW554">
        <f>IF(Z554&gt;607, 4, 0)</f>
        <v>4</v>
      </c>
      <c r="AX554">
        <f>IF(AA554&gt;0.1497, 3, 0)</f>
        <v>3</v>
      </c>
      <c r="AY554">
        <f>IF(P554&gt;4031, 2, 0)</f>
        <v>0</v>
      </c>
      <c r="AZ554">
        <f>IF(H554&gt;51934.91, 1, 0)</f>
        <v>1</v>
      </c>
      <c r="BA554">
        <f>SUM(AW554:AZ554)</f>
        <v>8</v>
      </c>
      <c r="BB554" t="str">
        <f>VLOOKUP(BA554,'Standard Deviations'!$L$1:$M$11,2,TRUE)</f>
        <v>Platinum</v>
      </c>
    </row>
    <row r="555" spans="1:54">
      <c r="A555">
        <v>6059</v>
      </c>
      <c r="B555">
        <v>1953</v>
      </c>
      <c r="C555">
        <f>2024-B555</f>
        <v>71</v>
      </c>
      <c r="D555" t="str">
        <f>VLOOKUP(B555,Reference!$A$1:$B$125, 2)</f>
        <v>Boomers</v>
      </c>
      <c r="E555" t="s">
        <v>68</v>
      </c>
      <c r="F555" t="str">
        <f>IF(E555="High School", "No College", "College")</f>
        <v>College</v>
      </c>
      <c r="G555" t="s">
        <v>65</v>
      </c>
      <c r="H555">
        <v>64504</v>
      </c>
      <c r="I555">
        <v>64504</v>
      </c>
      <c r="J555" s="4" t="s">
        <v>61</v>
      </c>
      <c r="K555">
        <v>1</v>
      </c>
      <c r="L555">
        <v>2</v>
      </c>
      <c r="M555" t="str">
        <f>IF(OR(K555&gt;0, L555&gt;0), "Parent", "Not Parent")</f>
        <v>Parent</v>
      </c>
      <c r="N555" t="s">
        <v>217</v>
      </c>
      <c r="O555" s="8">
        <v>41916</v>
      </c>
      <c r="P555" s="9">
        <f>O555-N555</f>
        <v>579</v>
      </c>
      <c r="Q555">
        <v>81</v>
      </c>
      <c r="R555" s="9">
        <f>P555-Q555</f>
        <v>498</v>
      </c>
      <c r="S555" s="8">
        <f>O555-R555</f>
        <v>41418</v>
      </c>
      <c r="T555">
        <v>986</v>
      </c>
      <c r="U555">
        <v>36</v>
      </c>
      <c r="V555">
        <v>168</v>
      </c>
      <c r="W555">
        <v>16</v>
      </c>
      <c r="X555">
        <v>0</v>
      </c>
      <c r="Y555">
        <v>108</v>
      </c>
      <c r="Z555">
        <v>1314</v>
      </c>
      <c r="AA555">
        <f>Z555/P555</f>
        <v>2.2694300518134716</v>
      </c>
      <c r="AB555" s="14" t="s">
        <v>232</v>
      </c>
      <c r="AC555" s="13" t="s">
        <v>63</v>
      </c>
      <c r="AD555">
        <v>7</v>
      </c>
      <c r="AE555" t="str">
        <f>IF(AD555&gt;3, "Prefers Discount", "Discount Indifferent")</f>
        <v>Prefers Discount</v>
      </c>
      <c r="AF555">
        <v>4</v>
      </c>
      <c r="AG555">
        <v>11</v>
      </c>
      <c r="AH555">
        <v>3</v>
      </c>
      <c r="AI555" t="str">
        <f>INDEX($AF$1:$AH$1,MATCH(MAX(AF555:AH555),AF555:AH555,0))</f>
        <v>Web_Orders</v>
      </c>
      <c r="AJ555">
        <v>7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f>SUM(AK555:AO555)</f>
        <v>0</v>
      </c>
      <c r="AQ555" t="s">
        <v>67</v>
      </c>
      <c r="AR555">
        <v>1</v>
      </c>
      <c r="AS555" t="str">
        <f>IF(OR(AK555&gt;0, AL555&gt;0, AM555&gt;0, AN555&gt;0, AO555&gt;0), "Converted", "Not Converted")</f>
        <v>Not Converted</v>
      </c>
      <c r="AT555">
        <v>0</v>
      </c>
      <c r="AU555">
        <v>3</v>
      </c>
      <c r="AV555">
        <v>11</v>
      </c>
      <c r="AW555">
        <f>IF(Z555&gt;607, 4, 0)</f>
        <v>4</v>
      </c>
      <c r="AX555">
        <f>IF(AA555&gt;0.1497, 3, 0)</f>
        <v>3</v>
      </c>
      <c r="AY555">
        <f>IF(P555&gt;4031, 2, 0)</f>
        <v>0</v>
      </c>
      <c r="AZ555">
        <f>IF(H555&gt;51934.91, 1, 0)</f>
        <v>1</v>
      </c>
      <c r="BA555">
        <f>SUM(AW555:AZ555)</f>
        <v>8</v>
      </c>
      <c r="BB555" t="str">
        <f>VLOOKUP(BA555,'Standard Deviations'!$L$1:$M$11,2,TRUE)</f>
        <v>Platinum</v>
      </c>
    </row>
    <row r="556" spans="1:54">
      <c r="A556">
        <v>10479</v>
      </c>
      <c r="B556">
        <v>1975</v>
      </c>
      <c r="C556">
        <f>2024-B556</f>
        <v>49</v>
      </c>
      <c r="D556" t="str">
        <f>VLOOKUP(B556,Reference!$A$1:$B$125, 2)</f>
        <v>Gen X</v>
      </c>
      <c r="E556" t="s">
        <v>68</v>
      </c>
      <c r="F556" t="str">
        <f>IF(E556="High School", "No College", "College")</f>
        <v>College</v>
      </c>
      <c r="G556" t="s">
        <v>55</v>
      </c>
      <c r="H556">
        <v>76618</v>
      </c>
      <c r="I556">
        <v>76618</v>
      </c>
      <c r="J556" s="4" t="s">
        <v>56</v>
      </c>
      <c r="K556">
        <v>0</v>
      </c>
      <c r="L556">
        <v>0</v>
      </c>
      <c r="M556" t="str">
        <f>IF(OR(K556&gt;0, L556&gt;0), "Parent", "Not Parent")</f>
        <v>Not Parent</v>
      </c>
      <c r="N556" t="s">
        <v>415</v>
      </c>
      <c r="O556" s="8">
        <v>41916</v>
      </c>
      <c r="P556" s="9">
        <f>O556-N556</f>
        <v>666</v>
      </c>
      <c r="Q556">
        <v>64</v>
      </c>
      <c r="R556" s="9">
        <f>P556-Q556</f>
        <v>602</v>
      </c>
      <c r="S556" s="8">
        <f>O556-R556</f>
        <v>41314</v>
      </c>
      <c r="T556">
        <v>749</v>
      </c>
      <c r="U556">
        <v>40</v>
      </c>
      <c r="V556">
        <v>294</v>
      </c>
      <c r="W556">
        <v>121</v>
      </c>
      <c r="X556">
        <v>160</v>
      </c>
      <c r="Y556">
        <v>147</v>
      </c>
      <c r="Z556">
        <v>1511</v>
      </c>
      <c r="AA556">
        <f>Z556/P556</f>
        <v>2.2687687687687688</v>
      </c>
      <c r="AB556" s="14" t="s">
        <v>232</v>
      </c>
      <c r="AC556" s="13" t="s">
        <v>63</v>
      </c>
      <c r="AD556">
        <v>1</v>
      </c>
      <c r="AE556" t="str">
        <f>IF(AD556&gt;3, "Prefers Discount", "Discount Indifferent")</f>
        <v>Discount Indifferent</v>
      </c>
      <c r="AF556">
        <v>5</v>
      </c>
      <c r="AG556">
        <v>3</v>
      </c>
      <c r="AH556">
        <v>2</v>
      </c>
      <c r="AI556" t="str">
        <f>INDEX($AF$1:$AH$1,MATCH(MAX(AF556:AH556),AF556:AH556,0))</f>
        <v>Store_Orders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f>SUM(AK556:AO556)</f>
        <v>0</v>
      </c>
      <c r="AQ556" t="s">
        <v>67</v>
      </c>
      <c r="AR556">
        <v>0</v>
      </c>
      <c r="AS556" t="str">
        <f>IF(OR(AK556&gt;0, AL556&gt;0, AM556&gt;0, AN556&gt;0, AO556&gt;0), "Converted", "Not Converted")</f>
        <v>Not Converted</v>
      </c>
      <c r="AT556">
        <v>0</v>
      </c>
      <c r="AU556">
        <v>3</v>
      </c>
      <c r="AV556">
        <v>11</v>
      </c>
      <c r="AW556">
        <f>IF(Z556&gt;607, 4, 0)</f>
        <v>4</v>
      </c>
      <c r="AX556">
        <f>IF(AA556&gt;0.1497, 3, 0)</f>
        <v>3</v>
      </c>
      <c r="AY556">
        <f>IF(P556&gt;4031, 2, 0)</f>
        <v>0</v>
      </c>
      <c r="AZ556">
        <f>IF(H556&gt;51934.91, 1, 0)</f>
        <v>1</v>
      </c>
      <c r="BA556">
        <f>SUM(AW556:AZ556)</f>
        <v>8</v>
      </c>
      <c r="BB556" t="str">
        <f>VLOOKUP(BA556,'Standard Deviations'!$L$1:$M$11,2,TRUE)</f>
        <v>Platinum</v>
      </c>
    </row>
    <row r="557" spans="1:54">
      <c r="A557">
        <v>8427</v>
      </c>
      <c r="B557">
        <v>1956</v>
      </c>
      <c r="C557">
        <f>2024-B557</f>
        <v>68</v>
      </c>
      <c r="D557" t="str">
        <f>VLOOKUP(B557,Reference!$A$1:$B$125, 2)</f>
        <v>Boomers</v>
      </c>
      <c r="E557" t="s">
        <v>64</v>
      </c>
      <c r="F557" t="str">
        <f>IF(E557="High School", "No College", "College")</f>
        <v>College</v>
      </c>
      <c r="G557" t="s">
        <v>60</v>
      </c>
      <c r="H557">
        <v>64857</v>
      </c>
      <c r="I557">
        <v>64857</v>
      </c>
      <c r="J557" s="4" t="s">
        <v>61</v>
      </c>
      <c r="K557">
        <v>0</v>
      </c>
      <c r="L557">
        <v>0</v>
      </c>
      <c r="M557" t="str">
        <f>IF(OR(K557&gt;0, L557&gt;0), "Parent", "Not Parent")</f>
        <v>Not Parent</v>
      </c>
      <c r="N557" t="s">
        <v>416</v>
      </c>
      <c r="O557" s="8">
        <v>41916</v>
      </c>
      <c r="P557" s="9">
        <f>O557-N557</f>
        <v>680</v>
      </c>
      <c r="Q557">
        <v>78</v>
      </c>
      <c r="R557" s="9">
        <f>P557-Q557</f>
        <v>602</v>
      </c>
      <c r="S557" s="8">
        <f>O557-R557</f>
        <v>41314</v>
      </c>
      <c r="T557">
        <v>556</v>
      </c>
      <c r="U557">
        <v>14</v>
      </c>
      <c r="V557">
        <v>717</v>
      </c>
      <c r="W557">
        <v>210</v>
      </c>
      <c r="X557">
        <v>0</v>
      </c>
      <c r="Y557">
        <v>43</v>
      </c>
      <c r="Z557">
        <v>1540</v>
      </c>
      <c r="AA557">
        <f>Z557/P557</f>
        <v>2.2647058823529411</v>
      </c>
      <c r="AB557" s="14" t="s">
        <v>232</v>
      </c>
      <c r="AC557" s="13" t="s">
        <v>63</v>
      </c>
      <c r="AD557">
        <v>1</v>
      </c>
      <c r="AE557" t="str">
        <f>IF(AD557&gt;3, "Prefers Discount", "Discount Indifferent")</f>
        <v>Discount Indifferent</v>
      </c>
      <c r="AF557">
        <v>10</v>
      </c>
      <c r="AG557">
        <v>7</v>
      </c>
      <c r="AH557">
        <v>5</v>
      </c>
      <c r="AI557" t="str">
        <f>INDEX($AF$1:$AH$1,MATCH(MAX(AF557:AH557),AF557:AH557,0))</f>
        <v>Store_Orders</v>
      </c>
      <c r="AJ557">
        <v>4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f>SUM(AK557:AO557)</f>
        <v>0</v>
      </c>
      <c r="AQ557" t="s">
        <v>67</v>
      </c>
      <c r="AR557">
        <v>0</v>
      </c>
      <c r="AS557" t="str">
        <f>IF(OR(AK557&gt;0, AL557&gt;0, AM557&gt;0, AN557&gt;0, AO557&gt;0), "Converted", "Not Converted")</f>
        <v>Not Converted</v>
      </c>
      <c r="AT557">
        <v>0</v>
      </c>
      <c r="AU557">
        <v>3</v>
      </c>
      <c r="AV557">
        <v>11</v>
      </c>
      <c r="AW557">
        <f>IF(Z557&gt;607, 4, 0)</f>
        <v>4</v>
      </c>
      <c r="AX557">
        <f>IF(AA557&gt;0.1497, 3, 0)</f>
        <v>3</v>
      </c>
      <c r="AY557">
        <f>IF(P557&gt;4031, 2, 0)</f>
        <v>0</v>
      </c>
      <c r="AZ557">
        <f>IF(H557&gt;51934.91, 1, 0)</f>
        <v>1</v>
      </c>
      <c r="BA557">
        <f>SUM(AW557:AZ557)</f>
        <v>8</v>
      </c>
      <c r="BB557" t="str">
        <f>VLOOKUP(BA557,'Standard Deviations'!$L$1:$M$11,2,TRUE)</f>
        <v>Platinum</v>
      </c>
    </row>
    <row r="558" spans="1:54">
      <c r="A558">
        <v>217</v>
      </c>
      <c r="B558">
        <v>1956</v>
      </c>
      <c r="C558">
        <f>2024-B558</f>
        <v>68</v>
      </c>
      <c r="D558" t="str">
        <f>VLOOKUP(B558,Reference!$A$1:$B$125, 2)</f>
        <v>Boomers</v>
      </c>
      <c r="E558" t="s">
        <v>64</v>
      </c>
      <c r="F558" t="str">
        <f>IF(E558="High School", "No College", "College")</f>
        <v>College</v>
      </c>
      <c r="G558" t="s">
        <v>60</v>
      </c>
      <c r="H558">
        <v>64857</v>
      </c>
      <c r="I558">
        <v>64857</v>
      </c>
      <c r="J558" s="4" t="s">
        <v>61</v>
      </c>
      <c r="K558">
        <v>0</v>
      </c>
      <c r="L558">
        <v>0</v>
      </c>
      <c r="M558" t="str">
        <f>IF(OR(K558&gt;0, L558&gt;0), "Parent", "Not Parent")</f>
        <v>Not Parent</v>
      </c>
      <c r="N558" t="s">
        <v>416</v>
      </c>
      <c r="O558" s="8">
        <v>41916</v>
      </c>
      <c r="P558" s="9">
        <f>O558-N558</f>
        <v>680</v>
      </c>
      <c r="Q558">
        <v>78</v>
      </c>
      <c r="R558" s="9">
        <f>P558-Q558</f>
        <v>602</v>
      </c>
      <c r="S558" s="8">
        <f>O558-R558</f>
        <v>41314</v>
      </c>
      <c r="T558">
        <v>556</v>
      </c>
      <c r="U558">
        <v>14</v>
      </c>
      <c r="V558">
        <v>717</v>
      </c>
      <c r="W558">
        <v>210</v>
      </c>
      <c r="X558">
        <v>0</v>
      </c>
      <c r="Y558">
        <v>43</v>
      </c>
      <c r="Z558">
        <v>1540</v>
      </c>
      <c r="AA558">
        <f>Z558/P558</f>
        <v>2.2647058823529411</v>
      </c>
      <c r="AB558" s="14" t="s">
        <v>232</v>
      </c>
      <c r="AC558" s="13" t="s">
        <v>63</v>
      </c>
      <c r="AD558">
        <v>1</v>
      </c>
      <c r="AE558" t="str">
        <f>IF(AD558&gt;3, "Prefers Discount", "Discount Indifferent")</f>
        <v>Discount Indifferent</v>
      </c>
      <c r="AF558">
        <v>10</v>
      </c>
      <c r="AG558">
        <v>7</v>
      </c>
      <c r="AH558">
        <v>5</v>
      </c>
      <c r="AI558" t="str">
        <f>INDEX($AF$1:$AH$1,MATCH(MAX(AF558:AH558),AF558:AH558,0))</f>
        <v>Store_Orders</v>
      </c>
      <c r="AJ558">
        <v>4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f>SUM(AK558:AO558)</f>
        <v>0</v>
      </c>
      <c r="AQ558" t="s">
        <v>67</v>
      </c>
      <c r="AR558">
        <v>0</v>
      </c>
      <c r="AS558" t="str">
        <f>IF(OR(AK558&gt;0, AL558&gt;0, AM558&gt;0, AN558&gt;0, AO558&gt;0), "Converted", "Not Converted")</f>
        <v>Not Converted</v>
      </c>
      <c r="AT558">
        <v>0</v>
      </c>
      <c r="AU558">
        <v>3</v>
      </c>
      <c r="AV558">
        <v>11</v>
      </c>
      <c r="AW558">
        <f>IF(Z558&gt;607, 4, 0)</f>
        <v>4</v>
      </c>
      <c r="AX558">
        <f>IF(AA558&gt;0.1497, 3, 0)</f>
        <v>3</v>
      </c>
      <c r="AY558">
        <f>IF(P558&gt;4031, 2, 0)</f>
        <v>0</v>
      </c>
      <c r="AZ558">
        <f>IF(H558&gt;51934.91, 1, 0)</f>
        <v>1</v>
      </c>
      <c r="BA558">
        <f>SUM(AW558:AZ558)</f>
        <v>8</v>
      </c>
      <c r="BB558" t="str">
        <f>VLOOKUP(BA558,'Standard Deviations'!$L$1:$M$11,2,TRUE)</f>
        <v>Platinum</v>
      </c>
    </row>
    <row r="559" spans="1:54" hidden="1">
      <c r="A559">
        <v>3107</v>
      </c>
      <c r="B559">
        <v>1976</v>
      </c>
      <c r="C559">
        <f>2024-B559</f>
        <v>48</v>
      </c>
      <c r="D559" t="str">
        <f>VLOOKUP(B559,Reference!$A$1:$B$125, 2)</f>
        <v>Gen X</v>
      </c>
      <c r="E559" t="s">
        <v>54</v>
      </c>
      <c r="F559" t="str">
        <f>IF(E559="High School", "No College", "College")</f>
        <v>College</v>
      </c>
      <c r="G559" t="s">
        <v>65</v>
      </c>
      <c r="H559">
        <v>71322</v>
      </c>
      <c r="I559">
        <v>71322</v>
      </c>
      <c r="J559" s="4" t="s">
        <v>61</v>
      </c>
      <c r="K559">
        <v>0</v>
      </c>
      <c r="L559">
        <v>1</v>
      </c>
      <c r="M559" t="str">
        <f>IF(OR(K559&gt;0, L559&gt;0), "Parent", "Not Parent")</f>
        <v>Parent</v>
      </c>
      <c r="N559" t="s">
        <v>73</v>
      </c>
      <c r="O559" s="8">
        <v>41916</v>
      </c>
      <c r="P559" s="9">
        <f>O559-N559</f>
        <v>155</v>
      </c>
      <c r="Q559">
        <v>31</v>
      </c>
      <c r="R559" s="9">
        <f>P559-Q559</f>
        <v>124</v>
      </c>
      <c r="S559" s="8">
        <f>O559-R559</f>
        <v>41792</v>
      </c>
      <c r="T559">
        <v>121</v>
      </c>
      <c r="U559">
        <v>24</v>
      </c>
      <c r="V559">
        <v>124</v>
      </c>
      <c r="W559">
        <v>24</v>
      </c>
      <c r="X559">
        <v>15</v>
      </c>
      <c r="Y559">
        <v>42</v>
      </c>
      <c r="Z559">
        <v>350</v>
      </c>
      <c r="AA559">
        <f>Z559/P559</f>
        <v>2.2580645161290325</v>
      </c>
      <c r="AB559" s="11" t="s">
        <v>232</v>
      </c>
      <c r="AC559" t="s">
        <v>59</v>
      </c>
      <c r="AD559">
        <v>1</v>
      </c>
      <c r="AE559" t="str">
        <f>IF(AD559&gt;3, "Prefers Discount", "Discount Indifferent")</f>
        <v>Discount Indifferent</v>
      </c>
      <c r="AF559">
        <v>7</v>
      </c>
      <c r="AG559">
        <v>4</v>
      </c>
      <c r="AH559">
        <v>1</v>
      </c>
      <c r="AI559" t="str">
        <f>INDEX($AF$1:$AH$1,MATCH(MAX(AF559:AH559),AF559:AH559,0))</f>
        <v>Store_Orders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f>SUM(AK559:AO559)</f>
        <v>0</v>
      </c>
      <c r="AQ559" t="s">
        <v>67</v>
      </c>
      <c r="AR559">
        <v>0</v>
      </c>
      <c r="AS559" t="str">
        <f>IF(OR(AK559&gt;0, AL559&gt;0, AM559&gt;0, AN559&gt;0, AO559&gt;0), "Converted", "Not Converted")</f>
        <v>Not Converted</v>
      </c>
      <c r="AT559">
        <v>0</v>
      </c>
      <c r="AU559">
        <v>3</v>
      </c>
      <c r="AV559">
        <v>11</v>
      </c>
      <c r="AW559">
        <f>IF(Z559&gt;607, 4, 0)</f>
        <v>0</v>
      </c>
      <c r="AX559">
        <f>IF(AA559&gt;0.1497, 3, 0)</f>
        <v>3</v>
      </c>
      <c r="AY559">
        <f>IF(P559&gt;4031, 2, 0)</f>
        <v>0</v>
      </c>
      <c r="AZ559">
        <f>IF(H559&gt;51934.91, 1, 0)</f>
        <v>1</v>
      </c>
      <c r="BA559">
        <f>SUM(AW559:AZ559)</f>
        <v>4</v>
      </c>
      <c r="BB559" t="str">
        <f>VLOOKUP(BA559,'Standard Deviations'!$L$1:$M$11,2,TRUE)</f>
        <v>Silver</v>
      </c>
    </row>
    <row r="560" spans="1:54">
      <c r="A560">
        <v>3389</v>
      </c>
      <c r="B560">
        <v>1970</v>
      </c>
      <c r="C560">
        <f>2024-B560</f>
        <v>54</v>
      </c>
      <c r="D560" t="str">
        <f>VLOOKUP(B560,Reference!$A$1:$B$125, 2)</f>
        <v>Gen X</v>
      </c>
      <c r="E560" t="s">
        <v>54</v>
      </c>
      <c r="F560" t="str">
        <f>IF(E560="High School", "No College", "College")</f>
        <v>College</v>
      </c>
      <c r="G560" t="s">
        <v>55</v>
      </c>
      <c r="H560">
        <v>69016</v>
      </c>
      <c r="I560">
        <v>69016</v>
      </c>
      <c r="J560" s="4" t="s">
        <v>61</v>
      </c>
      <c r="K560">
        <v>0</v>
      </c>
      <c r="L560">
        <v>1</v>
      </c>
      <c r="M560" t="str">
        <f>IF(OR(K560&gt;0, L560&gt;0), "Parent", "Not Parent")</f>
        <v>Parent</v>
      </c>
      <c r="N560" t="s">
        <v>417</v>
      </c>
      <c r="O560" s="8">
        <v>41916</v>
      </c>
      <c r="P560" s="9">
        <f>O560-N560</f>
        <v>681</v>
      </c>
      <c r="Q560">
        <v>61</v>
      </c>
      <c r="R560" s="9">
        <f>P560-Q560</f>
        <v>620</v>
      </c>
      <c r="S560" s="8">
        <f>O560-R560</f>
        <v>41296</v>
      </c>
      <c r="T560">
        <v>726</v>
      </c>
      <c r="U560">
        <v>53</v>
      </c>
      <c r="V560">
        <v>363</v>
      </c>
      <c r="W560">
        <v>123</v>
      </c>
      <c r="X560">
        <v>107</v>
      </c>
      <c r="Y560">
        <v>161</v>
      </c>
      <c r="Z560">
        <v>1533</v>
      </c>
      <c r="AA560">
        <f>Z560/P560</f>
        <v>2.251101321585903</v>
      </c>
      <c r="AB560" s="14" t="s">
        <v>232</v>
      </c>
      <c r="AC560" s="13" t="s">
        <v>63</v>
      </c>
      <c r="AD560">
        <v>4</v>
      </c>
      <c r="AE560" t="str">
        <f>IF(AD560&gt;3, "Prefers Discount", "Discount Indifferent")</f>
        <v>Prefers Discount</v>
      </c>
      <c r="AF560">
        <v>13</v>
      </c>
      <c r="AG560">
        <v>8</v>
      </c>
      <c r="AH560">
        <v>9</v>
      </c>
      <c r="AI560" t="str">
        <f>INDEX($AF$1:$AH$1,MATCH(MAX(AF560:AH560),AF560:AH560,0))</f>
        <v>Store_Orders</v>
      </c>
      <c r="AJ560">
        <v>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f>SUM(AK560:AO560)</f>
        <v>0</v>
      </c>
      <c r="AQ560" t="s">
        <v>67</v>
      </c>
      <c r="AR560">
        <v>0</v>
      </c>
      <c r="AS560" t="str">
        <f>IF(OR(AK560&gt;0, AL560&gt;0, AM560&gt;0, AN560&gt;0, AO560&gt;0), "Converted", "Not Converted")</f>
        <v>Not Converted</v>
      </c>
      <c r="AT560">
        <v>0</v>
      </c>
      <c r="AU560">
        <v>3</v>
      </c>
      <c r="AV560">
        <v>11</v>
      </c>
      <c r="AW560">
        <f>IF(Z560&gt;607, 4, 0)</f>
        <v>4</v>
      </c>
      <c r="AX560">
        <f>IF(AA560&gt;0.1497, 3, 0)</f>
        <v>3</v>
      </c>
      <c r="AY560">
        <f>IF(P560&gt;4031, 2, 0)</f>
        <v>0</v>
      </c>
      <c r="AZ560">
        <f>IF(H560&gt;51934.91, 1, 0)</f>
        <v>1</v>
      </c>
      <c r="BA560">
        <f>SUM(AW560:AZ560)</f>
        <v>8</v>
      </c>
      <c r="BB560" t="str">
        <f>VLOOKUP(BA560,'Standard Deviations'!$L$1:$M$11,2,TRUE)</f>
        <v>Platinum</v>
      </c>
    </row>
    <row r="561" spans="1:54" hidden="1">
      <c r="A561">
        <v>1212</v>
      </c>
      <c r="B561">
        <v>1973</v>
      </c>
      <c r="C561">
        <f>2024-B561</f>
        <v>51</v>
      </c>
      <c r="D561" t="str">
        <f>VLOOKUP(B561,Reference!$A$1:$B$125, 2)</f>
        <v>Gen X</v>
      </c>
      <c r="E561" t="s">
        <v>54</v>
      </c>
      <c r="F561" t="str">
        <f>IF(E561="High School", "No College", "College")</f>
        <v>College</v>
      </c>
      <c r="G561" t="s">
        <v>55</v>
      </c>
      <c r="H561">
        <v>52845</v>
      </c>
      <c r="I561">
        <v>52845</v>
      </c>
      <c r="J561" s="4" t="s">
        <v>175</v>
      </c>
      <c r="K561">
        <v>1</v>
      </c>
      <c r="L561">
        <v>0</v>
      </c>
      <c r="M561" t="str">
        <f>IF(OR(K561&gt;0, L561&gt;0), "Parent", "Not Parent")</f>
        <v>Parent</v>
      </c>
      <c r="N561" t="s">
        <v>418</v>
      </c>
      <c r="O561" s="8">
        <v>41916</v>
      </c>
      <c r="P561" s="9">
        <f>O561-N561</f>
        <v>417</v>
      </c>
      <c r="Q561">
        <v>7</v>
      </c>
      <c r="R561" s="9">
        <f>P561-Q561</f>
        <v>410</v>
      </c>
      <c r="S561" s="8">
        <f>O561-R561</f>
        <v>41506</v>
      </c>
      <c r="T561">
        <v>384</v>
      </c>
      <c r="U561">
        <v>25</v>
      </c>
      <c r="V561">
        <v>292</v>
      </c>
      <c r="W561">
        <v>130</v>
      </c>
      <c r="X561">
        <v>41</v>
      </c>
      <c r="Y561">
        <v>64</v>
      </c>
      <c r="Z561">
        <v>936</v>
      </c>
      <c r="AA561">
        <f>Z561/P561</f>
        <v>2.2446043165467624</v>
      </c>
      <c r="AB561" s="11" t="s">
        <v>232</v>
      </c>
      <c r="AC561" t="s">
        <v>59</v>
      </c>
      <c r="AD561">
        <v>3</v>
      </c>
      <c r="AE561" t="str">
        <f>IF(AD561&gt;3, "Prefers Discount", "Discount Indifferent")</f>
        <v>Discount Indifferent</v>
      </c>
      <c r="AF561">
        <v>6</v>
      </c>
      <c r="AG561">
        <v>8</v>
      </c>
      <c r="AH561">
        <v>8</v>
      </c>
      <c r="AI561" t="str">
        <f>INDEX($AF$1:$AH$1,MATCH(MAX(AF561:AH561),AF561:AH561,0))</f>
        <v>Web_Orders</v>
      </c>
      <c r="AJ561">
        <v>6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f>SUM(AK561:AO561)</f>
        <v>1</v>
      </c>
      <c r="AQ561" t="str">
        <f>INDEX($AK$1:$AO$1,MATCH(MAX(AK561:AO561),AK561:AO561,0))</f>
        <v>Converted_on_Camp3</v>
      </c>
      <c r="AR561">
        <v>1</v>
      </c>
      <c r="AS561" t="str">
        <f>IF(OR(AK561&gt;0, AL561&gt;0, AM561&gt;0, AN561&gt;0, AO561&gt;0), "Converted", "Not Converted")</f>
        <v>Converted</v>
      </c>
      <c r="AT561">
        <v>0</v>
      </c>
      <c r="AU561">
        <v>3</v>
      </c>
      <c r="AV561">
        <v>11</v>
      </c>
      <c r="AW561">
        <f>IF(Z561&gt;607, 4, 0)</f>
        <v>4</v>
      </c>
      <c r="AX561">
        <f>IF(AA561&gt;0.1497, 3, 0)</f>
        <v>3</v>
      </c>
      <c r="AY561">
        <f>IF(P561&gt;4031, 2, 0)</f>
        <v>0</v>
      </c>
      <c r="AZ561">
        <f>IF(H561&gt;51934.91, 1, 0)</f>
        <v>1</v>
      </c>
      <c r="BA561">
        <f>SUM(AW561:AZ561)</f>
        <v>8</v>
      </c>
      <c r="BB561" t="str">
        <f>VLOOKUP(BA561,'Standard Deviations'!$L$1:$M$11,2,TRUE)</f>
        <v>Platinum</v>
      </c>
    </row>
    <row r="562" spans="1:54" hidden="1">
      <c r="A562">
        <v>10177</v>
      </c>
      <c r="B562">
        <v>1954</v>
      </c>
      <c r="C562">
        <f>2024-B562</f>
        <v>70</v>
      </c>
      <c r="D562" t="str">
        <f>VLOOKUP(B562,Reference!$A$1:$B$125, 2)</f>
        <v>Boomers</v>
      </c>
      <c r="E562" t="s">
        <v>54</v>
      </c>
      <c r="F562" t="str">
        <f>IF(E562="High School", "No College", "College")</f>
        <v>College</v>
      </c>
      <c r="G562" t="s">
        <v>71</v>
      </c>
      <c r="H562">
        <v>72071</v>
      </c>
      <c r="I562">
        <v>72071</v>
      </c>
      <c r="J562" s="4" t="s">
        <v>61</v>
      </c>
      <c r="K562">
        <v>0</v>
      </c>
      <c r="L562">
        <v>1</v>
      </c>
      <c r="M562" t="str">
        <f>IF(OR(K562&gt;0, L562&gt;0), "Parent", "Not Parent")</f>
        <v>Parent</v>
      </c>
      <c r="N562" t="s">
        <v>326</v>
      </c>
      <c r="O562" s="8">
        <v>41916</v>
      </c>
      <c r="P562" s="9">
        <f>O562-N562</f>
        <v>597</v>
      </c>
      <c r="Q562">
        <v>4</v>
      </c>
      <c r="R562" s="9">
        <f>P562-Q562</f>
        <v>593</v>
      </c>
      <c r="S562" s="8">
        <f>O562-R562</f>
        <v>41323</v>
      </c>
      <c r="T562">
        <v>531</v>
      </c>
      <c r="U562">
        <v>69</v>
      </c>
      <c r="V562">
        <v>300</v>
      </c>
      <c r="W562">
        <v>150</v>
      </c>
      <c r="X562">
        <v>138</v>
      </c>
      <c r="Y562">
        <v>150</v>
      </c>
      <c r="Z562">
        <v>1338</v>
      </c>
      <c r="AA562">
        <f>Z562/P562</f>
        <v>2.2412060301507539</v>
      </c>
      <c r="AB562" s="11" t="s">
        <v>232</v>
      </c>
      <c r="AC562" t="s">
        <v>59</v>
      </c>
      <c r="AD562">
        <v>3</v>
      </c>
      <c r="AE562" t="str">
        <f>IF(AD562&gt;3, "Prefers Discount", "Discount Indifferent")</f>
        <v>Discount Indifferent</v>
      </c>
      <c r="AF562">
        <v>8</v>
      </c>
      <c r="AG562">
        <v>5</v>
      </c>
      <c r="AH562">
        <v>4</v>
      </c>
      <c r="AI562" t="str">
        <f>INDEX($AF$1:$AH$1,MATCH(MAX(AF562:AH562),AF562:AH562,0))</f>
        <v>Store_Orders</v>
      </c>
      <c r="AJ562">
        <v>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f>SUM(AK562:AO562)</f>
        <v>0</v>
      </c>
      <c r="AQ562" t="s">
        <v>67</v>
      </c>
      <c r="AR562">
        <v>0</v>
      </c>
      <c r="AS562" t="str">
        <f>IF(OR(AK562&gt;0, AL562&gt;0, AM562&gt;0, AN562&gt;0, AO562&gt;0), "Converted", "Not Converted")</f>
        <v>Not Converted</v>
      </c>
      <c r="AT562">
        <v>0</v>
      </c>
      <c r="AU562">
        <v>3</v>
      </c>
      <c r="AV562">
        <v>11</v>
      </c>
      <c r="AW562">
        <f>IF(Z562&gt;607, 4, 0)</f>
        <v>4</v>
      </c>
      <c r="AX562">
        <f>IF(AA562&gt;0.1497, 3, 0)</f>
        <v>3</v>
      </c>
      <c r="AY562">
        <f>IF(P562&gt;4031, 2, 0)</f>
        <v>0</v>
      </c>
      <c r="AZ562">
        <f>IF(H562&gt;51934.91, 1, 0)</f>
        <v>1</v>
      </c>
      <c r="BA562">
        <f>SUM(AW562:AZ562)</f>
        <v>8</v>
      </c>
      <c r="BB562" t="str">
        <f>VLOOKUP(BA562,'Standard Deviations'!$L$1:$M$11,2,TRUE)</f>
        <v>Platinum</v>
      </c>
    </row>
    <row r="563" spans="1:54" hidden="1">
      <c r="A563">
        <v>2429</v>
      </c>
      <c r="B563">
        <v>1954</v>
      </c>
      <c r="C563">
        <f>2024-B563</f>
        <v>70</v>
      </c>
      <c r="D563" t="str">
        <f>VLOOKUP(B563,Reference!$A$1:$B$125, 2)</f>
        <v>Boomers</v>
      </c>
      <c r="E563" t="s">
        <v>54</v>
      </c>
      <c r="F563" t="str">
        <f>IF(E563="High School", "No College", "College")</f>
        <v>College</v>
      </c>
      <c r="G563" t="s">
        <v>71</v>
      </c>
      <c r="H563">
        <v>72071</v>
      </c>
      <c r="I563">
        <v>72071</v>
      </c>
      <c r="J563" s="4" t="s">
        <v>61</v>
      </c>
      <c r="K563">
        <v>0</v>
      </c>
      <c r="L563">
        <v>1</v>
      </c>
      <c r="M563" t="str">
        <f>IF(OR(K563&gt;0, L563&gt;0), "Parent", "Not Parent")</f>
        <v>Parent</v>
      </c>
      <c r="N563" t="s">
        <v>326</v>
      </c>
      <c r="O563" s="8">
        <v>41916</v>
      </c>
      <c r="P563" s="9">
        <f>O563-N563</f>
        <v>597</v>
      </c>
      <c r="Q563">
        <v>4</v>
      </c>
      <c r="R563" s="9">
        <f>P563-Q563</f>
        <v>593</v>
      </c>
      <c r="S563" s="8">
        <f>O563-R563</f>
        <v>41323</v>
      </c>
      <c r="T563">
        <v>531</v>
      </c>
      <c r="U563">
        <v>69</v>
      </c>
      <c r="V563">
        <v>300</v>
      </c>
      <c r="W563">
        <v>150</v>
      </c>
      <c r="X563">
        <v>138</v>
      </c>
      <c r="Y563">
        <v>150</v>
      </c>
      <c r="Z563">
        <v>1338</v>
      </c>
      <c r="AA563">
        <f>Z563/P563</f>
        <v>2.2412060301507539</v>
      </c>
      <c r="AB563" s="11" t="s">
        <v>232</v>
      </c>
      <c r="AC563" t="s">
        <v>59</v>
      </c>
      <c r="AD563">
        <v>3</v>
      </c>
      <c r="AE563" t="str">
        <f>IF(AD563&gt;3, "Prefers Discount", "Discount Indifferent")</f>
        <v>Discount Indifferent</v>
      </c>
      <c r="AF563">
        <v>8</v>
      </c>
      <c r="AG563">
        <v>5</v>
      </c>
      <c r="AH563">
        <v>4</v>
      </c>
      <c r="AI563" t="str">
        <f>INDEX($AF$1:$AH$1,MATCH(MAX(AF563:AH563),AF563:AH563,0))</f>
        <v>Store_Orders</v>
      </c>
      <c r="AJ563">
        <v>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f>SUM(AK563:AO563)</f>
        <v>0</v>
      </c>
      <c r="AQ563" t="s">
        <v>67</v>
      </c>
      <c r="AR563">
        <v>0</v>
      </c>
      <c r="AS563" t="str">
        <f>IF(OR(AK563&gt;0, AL563&gt;0, AM563&gt;0, AN563&gt;0, AO563&gt;0), "Converted", "Not Converted")</f>
        <v>Not Converted</v>
      </c>
      <c r="AT563">
        <v>0</v>
      </c>
      <c r="AU563">
        <v>3</v>
      </c>
      <c r="AV563">
        <v>11</v>
      </c>
      <c r="AW563">
        <f>IF(Z563&gt;607, 4, 0)</f>
        <v>4</v>
      </c>
      <c r="AX563">
        <f>IF(AA563&gt;0.1497, 3, 0)</f>
        <v>3</v>
      </c>
      <c r="AY563">
        <f>IF(P563&gt;4031, 2, 0)</f>
        <v>0</v>
      </c>
      <c r="AZ563">
        <f>IF(H563&gt;51934.91, 1, 0)</f>
        <v>1</v>
      </c>
      <c r="BA563">
        <f>SUM(AW563:AZ563)</f>
        <v>8</v>
      </c>
      <c r="BB563" t="str">
        <f>VLOOKUP(BA563,'Standard Deviations'!$L$1:$M$11,2,TRUE)</f>
        <v>Platinum</v>
      </c>
    </row>
    <row r="564" spans="1:54" hidden="1">
      <c r="A564">
        <v>2407</v>
      </c>
      <c r="B564">
        <v>1982</v>
      </c>
      <c r="C564">
        <f>2024-B564</f>
        <v>42</v>
      </c>
      <c r="D564" t="str">
        <f>VLOOKUP(B564,Reference!$A$1:$B$125, 2)</f>
        <v>Millennials</v>
      </c>
      <c r="E564" t="s">
        <v>54</v>
      </c>
      <c r="F564" t="str">
        <f>IF(E564="High School", "No College", "College")</f>
        <v>College</v>
      </c>
      <c r="G564" t="s">
        <v>55</v>
      </c>
      <c r="H564">
        <v>69109</v>
      </c>
      <c r="I564">
        <v>69109</v>
      </c>
      <c r="J564" s="4" t="s">
        <v>61</v>
      </c>
      <c r="K564">
        <v>0</v>
      </c>
      <c r="L564">
        <v>0</v>
      </c>
      <c r="M564" t="str">
        <f>IF(OR(K564&gt;0, L564&gt;0), "Parent", "Not Parent")</f>
        <v>Not Parent</v>
      </c>
      <c r="N564" t="s">
        <v>419</v>
      </c>
      <c r="O564" s="8">
        <v>41916</v>
      </c>
      <c r="P564" s="9">
        <f>O564-N564</f>
        <v>694</v>
      </c>
      <c r="Q564">
        <v>10</v>
      </c>
      <c r="R564" s="9">
        <f>P564-Q564</f>
        <v>684</v>
      </c>
      <c r="S564" s="8">
        <f>O564-R564</f>
        <v>41232</v>
      </c>
      <c r="T564">
        <v>823</v>
      </c>
      <c r="U564">
        <v>25</v>
      </c>
      <c r="V564">
        <v>459</v>
      </c>
      <c r="W564">
        <v>124</v>
      </c>
      <c r="X564">
        <v>29</v>
      </c>
      <c r="Y564">
        <v>95</v>
      </c>
      <c r="Z564">
        <v>1555</v>
      </c>
      <c r="AA564">
        <f>Z564/P564</f>
        <v>2.2406340057636887</v>
      </c>
      <c r="AB564" s="11" t="s">
        <v>232</v>
      </c>
      <c r="AC564" t="s">
        <v>59</v>
      </c>
      <c r="AD564">
        <v>1</v>
      </c>
      <c r="AE564" t="str">
        <f>IF(AD564&gt;3, "Prefers Discount", "Discount Indifferent")</f>
        <v>Discount Indifferent</v>
      </c>
      <c r="AF564">
        <v>7</v>
      </c>
      <c r="AG564">
        <v>6</v>
      </c>
      <c r="AH564">
        <v>6</v>
      </c>
      <c r="AI564" t="str">
        <f>INDEX($AF$1:$AH$1,MATCH(MAX(AF564:AH564),AF564:AH564,0))</f>
        <v>Store_Orders</v>
      </c>
      <c r="AJ564">
        <v>4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f>SUM(AK564:AO564)</f>
        <v>1</v>
      </c>
      <c r="AQ564" t="str">
        <f>INDEX($AK$1:$AO$1,MATCH(MAX(AK564:AO564),AK564:AO564,0))</f>
        <v>Converted_on_Camp5</v>
      </c>
      <c r="AR564">
        <v>1</v>
      </c>
      <c r="AS564" t="str">
        <f>IF(OR(AK564&gt;0, AL564&gt;0, AM564&gt;0, AN564&gt;0, AO564&gt;0), "Converted", "Not Converted")</f>
        <v>Converted</v>
      </c>
      <c r="AT564">
        <v>0</v>
      </c>
      <c r="AU564">
        <v>3</v>
      </c>
      <c r="AV564">
        <v>11</v>
      </c>
      <c r="AW564">
        <f>IF(Z564&gt;607, 4, 0)</f>
        <v>4</v>
      </c>
      <c r="AX564">
        <f>IF(AA564&gt;0.1497, 3, 0)</f>
        <v>3</v>
      </c>
      <c r="AY564">
        <f>IF(P564&gt;4031, 2, 0)</f>
        <v>0</v>
      </c>
      <c r="AZ564">
        <f>IF(H564&gt;51934.91, 1, 0)</f>
        <v>1</v>
      </c>
      <c r="BA564">
        <f>SUM(AW564:AZ564)</f>
        <v>8</v>
      </c>
      <c r="BB564" t="str">
        <f>VLOOKUP(BA564,'Standard Deviations'!$L$1:$M$11,2,TRUE)</f>
        <v>Platinum</v>
      </c>
    </row>
    <row r="565" spans="1:54" hidden="1">
      <c r="A565">
        <v>9064</v>
      </c>
      <c r="B565">
        <v>1982</v>
      </c>
      <c r="C565">
        <f>2024-B565</f>
        <v>42</v>
      </c>
      <c r="D565" t="str">
        <f>VLOOKUP(B565,Reference!$A$1:$B$125, 2)</f>
        <v>Millennials</v>
      </c>
      <c r="E565" t="s">
        <v>54</v>
      </c>
      <c r="F565" t="str">
        <f>IF(E565="High School", "No College", "College")</f>
        <v>College</v>
      </c>
      <c r="G565" t="s">
        <v>55</v>
      </c>
      <c r="H565">
        <v>69109</v>
      </c>
      <c r="I565">
        <v>69109</v>
      </c>
      <c r="J565" s="4" t="s">
        <v>61</v>
      </c>
      <c r="K565">
        <v>0</v>
      </c>
      <c r="L565">
        <v>0</v>
      </c>
      <c r="M565" t="str">
        <f>IF(OR(K565&gt;0, L565&gt;0), "Parent", "Not Parent")</f>
        <v>Not Parent</v>
      </c>
      <c r="N565" t="s">
        <v>419</v>
      </c>
      <c r="O565" s="8">
        <v>41916</v>
      </c>
      <c r="P565" s="9">
        <f>O565-N565</f>
        <v>694</v>
      </c>
      <c r="Q565">
        <v>10</v>
      </c>
      <c r="R565" s="9">
        <f>P565-Q565</f>
        <v>684</v>
      </c>
      <c r="S565" s="8">
        <f>O565-R565</f>
        <v>41232</v>
      </c>
      <c r="T565">
        <v>823</v>
      </c>
      <c r="U565">
        <v>25</v>
      </c>
      <c r="V565">
        <v>459</v>
      </c>
      <c r="W565">
        <v>124</v>
      </c>
      <c r="X565">
        <v>29</v>
      </c>
      <c r="Y565">
        <v>95</v>
      </c>
      <c r="Z565">
        <v>1555</v>
      </c>
      <c r="AA565">
        <f>Z565/P565</f>
        <v>2.2406340057636887</v>
      </c>
      <c r="AB565" s="11" t="s">
        <v>232</v>
      </c>
      <c r="AC565" t="s">
        <v>59</v>
      </c>
      <c r="AD565">
        <v>1</v>
      </c>
      <c r="AE565" t="str">
        <f>IF(AD565&gt;3, "Prefers Discount", "Discount Indifferent")</f>
        <v>Discount Indifferent</v>
      </c>
      <c r="AF565">
        <v>7</v>
      </c>
      <c r="AG565">
        <v>6</v>
      </c>
      <c r="AH565">
        <v>6</v>
      </c>
      <c r="AI565" t="str">
        <f>INDEX($AF$1:$AH$1,MATCH(MAX(AF565:AH565),AF565:AH565,0))</f>
        <v>Store_Orders</v>
      </c>
      <c r="AJ565">
        <v>4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f>SUM(AK565:AO565)</f>
        <v>1</v>
      </c>
      <c r="AQ565" t="str">
        <f>INDEX($AK$1:$AO$1,MATCH(MAX(AK565:AO565),AK565:AO565,0))</f>
        <v>Converted_on_Camp5</v>
      </c>
      <c r="AR565">
        <v>1</v>
      </c>
      <c r="AS565" t="str">
        <f>IF(OR(AK565&gt;0, AL565&gt;0, AM565&gt;0, AN565&gt;0, AO565&gt;0), "Converted", "Not Converted")</f>
        <v>Converted</v>
      </c>
      <c r="AT565">
        <v>0</v>
      </c>
      <c r="AU565">
        <v>3</v>
      </c>
      <c r="AV565">
        <v>11</v>
      </c>
      <c r="AW565">
        <f>IF(Z565&gt;607, 4, 0)</f>
        <v>4</v>
      </c>
      <c r="AX565">
        <f>IF(AA565&gt;0.1497, 3, 0)</f>
        <v>3</v>
      </c>
      <c r="AY565">
        <f>IF(P565&gt;4031, 2, 0)</f>
        <v>0</v>
      </c>
      <c r="AZ565">
        <f>IF(H565&gt;51934.91, 1, 0)</f>
        <v>1</v>
      </c>
      <c r="BA565">
        <f>SUM(AW565:AZ565)</f>
        <v>8</v>
      </c>
      <c r="BB565" t="str">
        <f>VLOOKUP(BA565,'Standard Deviations'!$L$1:$M$11,2,TRUE)</f>
        <v>Platinum</v>
      </c>
    </row>
    <row r="566" spans="1:54">
      <c r="A566">
        <v>531</v>
      </c>
      <c r="B566">
        <v>1954</v>
      </c>
      <c r="C566">
        <f>2024-B566</f>
        <v>70</v>
      </c>
      <c r="D566" t="str">
        <f>VLOOKUP(B566,Reference!$A$1:$B$125, 2)</f>
        <v>Boomers</v>
      </c>
      <c r="E566" t="s">
        <v>68</v>
      </c>
      <c r="F566" t="str">
        <f>IF(E566="High School", "No College", "College")</f>
        <v>College</v>
      </c>
      <c r="G566" t="s">
        <v>71</v>
      </c>
      <c r="H566">
        <v>57333</v>
      </c>
      <c r="I566">
        <v>57333</v>
      </c>
      <c r="J566" s="4" t="s">
        <v>61</v>
      </c>
      <c r="K566">
        <v>0</v>
      </c>
      <c r="L566">
        <v>1</v>
      </c>
      <c r="M566" t="str">
        <f>IF(OR(K566&gt;0, L566&gt;0), "Parent", "Not Parent")</f>
        <v>Parent</v>
      </c>
      <c r="N566" t="s">
        <v>381</v>
      </c>
      <c r="O566" s="8">
        <v>41916</v>
      </c>
      <c r="P566" s="9">
        <f>O566-N566</f>
        <v>742</v>
      </c>
      <c r="Q566">
        <v>55</v>
      </c>
      <c r="R566" s="9">
        <f>P566-Q566</f>
        <v>687</v>
      </c>
      <c r="S566" s="8">
        <f>O566-R566</f>
        <v>41229</v>
      </c>
      <c r="T566">
        <v>941</v>
      </c>
      <c r="U566">
        <v>14</v>
      </c>
      <c r="V566">
        <v>397</v>
      </c>
      <c r="W566">
        <v>76</v>
      </c>
      <c r="X566">
        <v>58</v>
      </c>
      <c r="Y566">
        <v>176</v>
      </c>
      <c r="Z566">
        <v>1662</v>
      </c>
      <c r="AA566">
        <f>Z566/P566</f>
        <v>2.2398921832884096</v>
      </c>
      <c r="AB566" s="14" t="s">
        <v>232</v>
      </c>
      <c r="AC566" s="13" t="s">
        <v>63</v>
      </c>
      <c r="AD566">
        <v>11</v>
      </c>
      <c r="AE566" t="str">
        <f>IF(AD566&gt;3, "Prefers Discount", "Discount Indifferent")</f>
        <v>Prefers Discount</v>
      </c>
      <c r="AF566">
        <v>9</v>
      </c>
      <c r="AG566">
        <v>8</v>
      </c>
      <c r="AH566">
        <v>5</v>
      </c>
      <c r="AI566" t="str">
        <f>INDEX($AF$1:$AH$1,MATCH(MAX(AF566:AH566),AF566:AH566,0))</f>
        <v>Store_Orders</v>
      </c>
      <c r="AJ566">
        <v>6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f>SUM(AK566:AO566)</f>
        <v>0</v>
      </c>
      <c r="AQ566" t="s">
        <v>67</v>
      </c>
      <c r="AR566">
        <v>1</v>
      </c>
      <c r="AS566" t="str">
        <f>IF(OR(AK566&gt;0, AL566&gt;0, AM566&gt;0, AN566&gt;0, AO566&gt;0), "Converted", "Not Converted")</f>
        <v>Not Converted</v>
      </c>
      <c r="AT566">
        <v>0</v>
      </c>
      <c r="AU566">
        <v>3</v>
      </c>
      <c r="AV566">
        <v>11</v>
      </c>
      <c r="AW566">
        <f>IF(Z566&gt;607, 4, 0)</f>
        <v>4</v>
      </c>
      <c r="AX566">
        <f>IF(AA566&gt;0.1497, 3, 0)</f>
        <v>3</v>
      </c>
      <c r="AY566">
        <f>IF(P566&gt;4031, 2, 0)</f>
        <v>0</v>
      </c>
      <c r="AZ566">
        <f>IF(H566&gt;51934.91, 1, 0)</f>
        <v>1</v>
      </c>
      <c r="BA566">
        <f>SUM(AW566:AZ566)</f>
        <v>8</v>
      </c>
      <c r="BB566" t="str">
        <f>VLOOKUP(BA566,'Standard Deviations'!$L$1:$M$11,2,TRUE)</f>
        <v>Platinum</v>
      </c>
    </row>
    <row r="567" spans="1:54" hidden="1">
      <c r="A567">
        <v>940</v>
      </c>
      <c r="B567">
        <v>1987</v>
      </c>
      <c r="C567">
        <f>2024-B567</f>
        <v>37</v>
      </c>
      <c r="D567" t="str">
        <f>VLOOKUP(B567,Reference!$A$1:$B$125, 2)</f>
        <v>Millennials</v>
      </c>
      <c r="E567" t="s">
        <v>54</v>
      </c>
      <c r="F567" t="str">
        <f>IF(E567="High School", "No College", "College")</f>
        <v>College</v>
      </c>
      <c r="G567" t="s">
        <v>60</v>
      </c>
      <c r="H567">
        <v>57100</v>
      </c>
      <c r="I567">
        <v>57100</v>
      </c>
      <c r="J567" s="4" t="s">
        <v>61</v>
      </c>
      <c r="K567">
        <v>1</v>
      </c>
      <c r="L567">
        <v>0</v>
      </c>
      <c r="M567" t="str">
        <f>IF(OR(K567&gt;0, L567&gt;0), "Parent", "Not Parent")</f>
        <v>Parent</v>
      </c>
      <c r="N567" t="s">
        <v>76</v>
      </c>
      <c r="O567" s="8">
        <v>41916</v>
      </c>
      <c r="P567" s="9">
        <f>O567-N567</f>
        <v>139</v>
      </c>
      <c r="Q567">
        <v>9</v>
      </c>
      <c r="R567" s="9">
        <f>P567-Q567</f>
        <v>130</v>
      </c>
      <c r="S567" s="8">
        <f>O567-R567</f>
        <v>41786</v>
      </c>
      <c r="T567">
        <v>158</v>
      </c>
      <c r="U567">
        <v>11</v>
      </c>
      <c r="V567">
        <v>99</v>
      </c>
      <c r="W567">
        <v>15</v>
      </c>
      <c r="X567">
        <v>11</v>
      </c>
      <c r="Y567">
        <v>17</v>
      </c>
      <c r="Z567">
        <v>311</v>
      </c>
      <c r="AA567">
        <f>Z567/P567</f>
        <v>2.2374100719424459</v>
      </c>
      <c r="AB567" s="11" t="s">
        <v>232</v>
      </c>
      <c r="AC567" t="s">
        <v>59</v>
      </c>
      <c r="AD567">
        <v>2</v>
      </c>
      <c r="AE567" t="str">
        <f>IF(AD567&gt;3, "Prefers Discount", "Discount Indifferent")</f>
        <v>Discount Indifferent</v>
      </c>
      <c r="AF567">
        <v>7</v>
      </c>
      <c r="AG567">
        <v>3</v>
      </c>
      <c r="AH567">
        <v>2</v>
      </c>
      <c r="AI567" t="str">
        <f>INDEX($AF$1:$AH$1,MATCH(MAX(AF567:AH567),AF567:AH567,0))</f>
        <v>Store_Orders</v>
      </c>
      <c r="AJ567">
        <v>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f>SUM(AK567:AO567)</f>
        <v>0</v>
      </c>
      <c r="AQ567" t="s">
        <v>67</v>
      </c>
      <c r="AR567">
        <v>0</v>
      </c>
      <c r="AS567" t="str">
        <f>IF(OR(AK567&gt;0, AL567&gt;0, AM567&gt;0, AN567&gt;0, AO567&gt;0), "Converted", "Not Converted")</f>
        <v>Not Converted</v>
      </c>
      <c r="AT567">
        <v>0</v>
      </c>
      <c r="AU567">
        <v>3</v>
      </c>
      <c r="AV567">
        <v>11</v>
      </c>
      <c r="AW567">
        <f>IF(Z567&gt;607, 4, 0)</f>
        <v>0</v>
      </c>
      <c r="AX567">
        <f>IF(AA567&gt;0.1497, 3, 0)</f>
        <v>3</v>
      </c>
      <c r="AY567">
        <f>IF(P567&gt;4031, 2, 0)</f>
        <v>0</v>
      </c>
      <c r="AZ567">
        <f>IF(H567&gt;51934.91, 1, 0)</f>
        <v>1</v>
      </c>
      <c r="BA567">
        <f>SUM(AW567:AZ567)</f>
        <v>4</v>
      </c>
      <c r="BB567" t="str">
        <f>VLOOKUP(BA567,'Standard Deviations'!$L$1:$M$11,2,TRUE)</f>
        <v>Silver</v>
      </c>
    </row>
    <row r="568" spans="1:54" hidden="1">
      <c r="A568">
        <v>9495</v>
      </c>
      <c r="B568">
        <v>1982</v>
      </c>
      <c r="C568">
        <f>2024-B568</f>
        <v>42</v>
      </c>
      <c r="D568" t="str">
        <f>VLOOKUP(B568,Reference!$A$1:$B$125, 2)</f>
        <v>Millennials</v>
      </c>
      <c r="E568" t="s">
        <v>54</v>
      </c>
      <c r="F568" t="str">
        <f>IF(E568="High School", "No College", "College")</f>
        <v>College</v>
      </c>
      <c r="G568" t="s">
        <v>65</v>
      </c>
      <c r="H568">
        <v>71853</v>
      </c>
      <c r="I568">
        <v>71853</v>
      </c>
      <c r="J568" s="4" t="s">
        <v>61</v>
      </c>
      <c r="K568">
        <v>0</v>
      </c>
      <c r="L568">
        <v>0</v>
      </c>
      <c r="M568" t="str">
        <f>IF(OR(K568&gt;0, L568&gt;0), "Parent", "Not Parent")</f>
        <v>Not Parent</v>
      </c>
      <c r="N568" t="s">
        <v>412</v>
      </c>
      <c r="O568" s="8">
        <v>41916</v>
      </c>
      <c r="P568" s="9">
        <f>O568-N568</f>
        <v>514</v>
      </c>
      <c r="Q568">
        <v>29</v>
      </c>
      <c r="R568" s="9">
        <f>P568-Q568</f>
        <v>485</v>
      </c>
      <c r="S568" s="8">
        <f>O568-R568</f>
        <v>41431</v>
      </c>
      <c r="T568">
        <v>358</v>
      </c>
      <c r="U568">
        <v>108</v>
      </c>
      <c r="V568">
        <v>413</v>
      </c>
      <c r="W568">
        <v>141</v>
      </c>
      <c r="X568">
        <v>97</v>
      </c>
      <c r="Y568">
        <v>32</v>
      </c>
      <c r="Z568">
        <v>1149</v>
      </c>
      <c r="AA568">
        <f>Z568/P568</f>
        <v>2.2354085603112841</v>
      </c>
      <c r="AB568" s="11" t="s">
        <v>232</v>
      </c>
      <c r="AC568" t="s">
        <v>59</v>
      </c>
      <c r="AD568">
        <v>1</v>
      </c>
      <c r="AE568" t="str">
        <f>IF(AD568&gt;3, "Prefers Discount", "Discount Indifferent")</f>
        <v>Discount Indifferent</v>
      </c>
      <c r="AF568">
        <v>6</v>
      </c>
      <c r="AG568">
        <v>2</v>
      </c>
      <c r="AH568">
        <v>8</v>
      </c>
      <c r="AI568" t="str">
        <f>INDEX($AF$1:$AH$1,MATCH(MAX(AF568:AH568),AF568:AH568,0))</f>
        <v>Catalog_Orders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f>SUM(AK568:AO568)</f>
        <v>0</v>
      </c>
      <c r="AQ568" t="s">
        <v>67</v>
      </c>
      <c r="AR568">
        <v>0</v>
      </c>
      <c r="AS568" t="str">
        <f>IF(OR(AK568&gt;0, AL568&gt;0, AM568&gt;0, AN568&gt;0, AO568&gt;0), "Converted", "Not Converted")</f>
        <v>Not Converted</v>
      </c>
      <c r="AT568">
        <v>0</v>
      </c>
      <c r="AU568">
        <v>3</v>
      </c>
      <c r="AV568">
        <v>11</v>
      </c>
      <c r="AW568">
        <f>IF(Z568&gt;607, 4, 0)</f>
        <v>4</v>
      </c>
      <c r="AX568">
        <f>IF(AA568&gt;0.1497, 3, 0)</f>
        <v>3</v>
      </c>
      <c r="AY568">
        <f>IF(P568&gt;4031, 2, 0)</f>
        <v>0</v>
      </c>
      <c r="AZ568">
        <f>IF(H568&gt;51934.91, 1, 0)</f>
        <v>1</v>
      </c>
      <c r="BA568">
        <f>SUM(AW568:AZ568)</f>
        <v>8</v>
      </c>
      <c r="BB568" t="str">
        <f>VLOOKUP(BA568,'Standard Deviations'!$L$1:$M$11,2,TRUE)</f>
        <v>Platinum</v>
      </c>
    </row>
    <row r="569" spans="1:54" hidden="1">
      <c r="A569">
        <v>2631</v>
      </c>
      <c r="B569">
        <v>1982</v>
      </c>
      <c r="C569">
        <f>2024-B569</f>
        <v>42</v>
      </c>
      <c r="D569" t="str">
        <f>VLOOKUP(B569,Reference!$A$1:$B$125, 2)</f>
        <v>Millennials</v>
      </c>
      <c r="E569" t="s">
        <v>54</v>
      </c>
      <c r="F569" t="str">
        <f>IF(E569="High School", "No College", "College")</f>
        <v>College</v>
      </c>
      <c r="G569" t="s">
        <v>65</v>
      </c>
      <c r="H569">
        <v>71853</v>
      </c>
      <c r="I569">
        <v>71853</v>
      </c>
      <c r="J569" s="4" t="s">
        <v>61</v>
      </c>
      <c r="K569">
        <v>0</v>
      </c>
      <c r="L569">
        <v>0</v>
      </c>
      <c r="M569" t="str">
        <f>IF(OR(K569&gt;0, L569&gt;0), "Parent", "Not Parent")</f>
        <v>Not Parent</v>
      </c>
      <c r="N569" t="s">
        <v>412</v>
      </c>
      <c r="O569" s="8">
        <v>41916</v>
      </c>
      <c r="P569" s="9">
        <f>O569-N569</f>
        <v>514</v>
      </c>
      <c r="Q569">
        <v>29</v>
      </c>
      <c r="R569" s="9">
        <f>P569-Q569</f>
        <v>485</v>
      </c>
      <c r="S569" s="8">
        <f>O569-R569</f>
        <v>41431</v>
      </c>
      <c r="T569">
        <v>358</v>
      </c>
      <c r="U569">
        <v>108</v>
      </c>
      <c r="V569">
        <v>413</v>
      </c>
      <c r="W569">
        <v>141</v>
      </c>
      <c r="X569">
        <v>97</v>
      </c>
      <c r="Y569">
        <v>32</v>
      </c>
      <c r="Z569">
        <v>1149</v>
      </c>
      <c r="AA569">
        <f>Z569/P569</f>
        <v>2.2354085603112841</v>
      </c>
      <c r="AB569" s="11" t="s">
        <v>232</v>
      </c>
      <c r="AC569" t="s">
        <v>59</v>
      </c>
      <c r="AD569">
        <v>1</v>
      </c>
      <c r="AE569" t="str">
        <f>IF(AD569&gt;3, "Prefers Discount", "Discount Indifferent")</f>
        <v>Discount Indifferent</v>
      </c>
      <c r="AF569">
        <v>6</v>
      </c>
      <c r="AG569">
        <v>2</v>
      </c>
      <c r="AH569">
        <v>8</v>
      </c>
      <c r="AI569" t="str">
        <f>INDEX($AF$1:$AH$1,MATCH(MAX(AF569:AH569),AF569:AH569,0))</f>
        <v>Catalog_Orders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f>SUM(AK569:AO569)</f>
        <v>0</v>
      </c>
      <c r="AQ569" t="s">
        <v>67</v>
      </c>
      <c r="AR569">
        <v>0</v>
      </c>
      <c r="AS569" t="str">
        <f>IF(OR(AK569&gt;0, AL569&gt;0, AM569&gt;0, AN569&gt;0, AO569&gt;0), "Converted", "Not Converted")</f>
        <v>Not Converted</v>
      </c>
      <c r="AT569">
        <v>0</v>
      </c>
      <c r="AU569">
        <v>3</v>
      </c>
      <c r="AV569">
        <v>11</v>
      </c>
      <c r="AW569">
        <f>IF(Z569&gt;607, 4, 0)</f>
        <v>4</v>
      </c>
      <c r="AX569">
        <f>IF(AA569&gt;0.1497, 3, 0)</f>
        <v>3</v>
      </c>
      <c r="AY569">
        <f>IF(P569&gt;4031, 2, 0)</f>
        <v>0</v>
      </c>
      <c r="AZ569">
        <f>IF(H569&gt;51934.91, 1, 0)</f>
        <v>1</v>
      </c>
      <c r="BA569">
        <f>SUM(AW569:AZ569)</f>
        <v>8</v>
      </c>
      <c r="BB569" t="str">
        <f>VLOOKUP(BA569,'Standard Deviations'!$L$1:$M$11,2,TRUE)</f>
        <v>Platinum</v>
      </c>
    </row>
    <row r="570" spans="1:54">
      <c r="A570">
        <v>3828</v>
      </c>
      <c r="B570">
        <v>1951</v>
      </c>
      <c r="C570">
        <f>2024-B570</f>
        <v>73</v>
      </c>
      <c r="D570" t="str">
        <f>VLOOKUP(B570,Reference!$A$1:$B$125, 2)</f>
        <v>Boomers</v>
      </c>
      <c r="E570" t="s">
        <v>54</v>
      </c>
      <c r="F570" t="str">
        <f>IF(E570="High School", "No College", "College")</f>
        <v>College</v>
      </c>
      <c r="G570" t="s">
        <v>55</v>
      </c>
      <c r="H570">
        <v>71107</v>
      </c>
      <c r="I570">
        <v>71107</v>
      </c>
      <c r="J570" s="4" t="s">
        <v>61</v>
      </c>
      <c r="K570">
        <v>0</v>
      </c>
      <c r="L570">
        <v>1</v>
      </c>
      <c r="M570" t="str">
        <f>IF(OR(K570&gt;0, L570&gt;0), "Parent", "Not Parent")</f>
        <v>Parent</v>
      </c>
      <c r="N570" t="s">
        <v>420</v>
      </c>
      <c r="O570" s="8">
        <v>41916</v>
      </c>
      <c r="P570" s="9">
        <f>O570-N570</f>
        <v>594</v>
      </c>
      <c r="Q570">
        <v>61</v>
      </c>
      <c r="R570" s="9">
        <f>P570-Q570</f>
        <v>533</v>
      </c>
      <c r="S570" s="8">
        <f>O570-R570</f>
        <v>41383</v>
      </c>
      <c r="T570">
        <v>533</v>
      </c>
      <c r="U570">
        <v>10</v>
      </c>
      <c r="V570">
        <v>217</v>
      </c>
      <c r="W570">
        <v>198</v>
      </c>
      <c r="X570">
        <v>174</v>
      </c>
      <c r="Y570">
        <v>195</v>
      </c>
      <c r="Z570">
        <v>1327</v>
      </c>
      <c r="AA570">
        <f>Z570/P570</f>
        <v>2.234006734006734</v>
      </c>
      <c r="AB570" s="14" t="s">
        <v>232</v>
      </c>
      <c r="AC570" s="13" t="s">
        <v>63</v>
      </c>
      <c r="AD570">
        <v>2</v>
      </c>
      <c r="AE570" t="str">
        <f>IF(AD570&gt;3, "Prefers Discount", "Discount Indifferent")</f>
        <v>Discount Indifferent</v>
      </c>
      <c r="AF570">
        <v>13</v>
      </c>
      <c r="AG570">
        <v>7</v>
      </c>
      <c r="AH570">
        <v>6</v>
      </c>
      <c r="AI570" t="str">
        <f>INDEX($AF$1:$AH$1,MATCH(MAX(AF570:AH570),AF570:AH570,0))</f>
        <v>Store_Orders</v>
      </c>
      <c r="AJ570">
        <v>4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f>SUM(AK570:AO570)</f>
        <v>0</v>
      </c>
      <c r="AQ570" t="s">
        <v>67</v>
      </c>
      <c r="AR570">
        <v>0</v>
      </c>
      <c r="AS570" t="str">
        <f>IF(OR(AK570&gt;0, AL570&gt;0, AM570&gt;0, AN570&gt;0, AO570&gt;0), "Converted", "Not Converted")</f>
        <v>Not Converted</v>
      </c>
      <c r="AT570">
        <v>0</v>
      </c>
      <c r="AU570">
        <v>3</v>
      </c>
      <c r="AV570">
        <v>11</v>
      </c>
      <c r="AW570">
        <f>IF(Z570&gt;607, 4, 0)</f>
        <v>4</v>
      </c>
      <c r="AX570">
        <f>IF(AA570&gt;0.1497, 3, 0)</f>
        <v>3</v>
      </c>
      <c r="AY570">
        <f>IF(P570&gt;4031, 2, 0)</f>
        <v>0</v>
      </c>
      <c r="AZ570">
        <f>IF(H570&gt;51934.91, 1, 0)</f>
        <v>1</v>
      </c>
      <c r="BA570">
        <f>SUM(AW570:AZ570)</f>
        <v>8</v>
      </c>
      <c r="BB570" t="str">
        <f>VLOOKUP(BA570,'Standard Deviations'!$L$1:$M$11,2,TRUE)</f>
        <v>Platinum</v>
      </c>
    </row>
    <row r="571" spans="1:54">
      <c r="A571">
        <v>8534</v>
      </c>
      <c r="B571">
        <v>1952</v>
      </c>
      <c r="C571">
        <f>2024-B571</f>
        <v>72</v>
      </c>
      <c r="D571" t="str">
        <f>VLOOKUP(B571,Reference!$A$1:$B$125, 2)</f>
        <v>Boomers</v>
      </c>
      <c r="E571" t="s">
        <v>54</v>
      </c>
      <c r="F571" t="str">
        <f>IF(E571="High School", "No College", "College")</f>
        <v>College</v>
      </c>
      <c r="G571" t="s">
        <v>55</v>
      </c>
      <c r="H571">
        <v>67433</v>
      </c>
      <c r="I571">
        <v>67433</v>
      </c>
      <c r="J571" s="4" t="s">
        <v>61</v>
      </c>
      <c r="K571">
        <v>0</v>
      </c>
      <c r="L571">
        <v>2</v>
      </c>
      <c r="M571" t="str">
        <f>IF(OR(K571&gt;0, L571&gt;0), "Parent", "Not Parent")</f>
        <v>Parent</v>
      </c>
      <c r="N571" t="s">
        <v>421</v>
      </c>
      <c r="O571" s="8">
        <v>41916</v>
      </c>
      <c r="P571" s="9">
        <f>O571-N571</f>
        <v>445</v>
      </c>
      <c r="Q571">
        <v>51</v>
      </c>
      <c r="R571" s="9">
        <f>P571-Q571</f>
        <v>394</v>
      </c>
      <c r="S571" s="8">
        <f>O571-R571</f>
        <v>41522</v>
      </c>
      <c r="T571">
        <v>615</v>
      </c>
      <c r="U571">
        <v>28</v>
      </c>
      <c r="V571">
        <v>259</v>
      </c>
      <c r="W571">
        <v>12</v>
      </c>
      <c r="X571">
        <v>48</v>
      </c>
      <c r="Y571">
        <v>30</v>
      </c>
      <c r="Z571">
        <v>992</v>
      </c>
      <c r="AA571">
        <f>Z571/P571</f>
        <v>2.2292134831460673</v>
      </c>
      <c r="AB571" s="14" t="s">
        <v>232</v>
      </c>
      <c r="AC571" s="13" t="s">
        <v>63</v>
      </c>
      <c r="AD571">
        <v>4</v>
      </c>
      <c r="AE571" t="str">
        <f>IF(AD571&gt;3, "Prefers Discount", "Discount Indifferent")</f>
        <v>Prefers Discount</v>
      </c>
      <c r="AF571">
        <v>13</v>
      </c>
      <c r="AG571">
        <v>6</v>
      </c>
      <c r="AH571">
        <v>5</v>
      </c>
      <c r="AI571" t="str">
        <f>INDEX($AF$1:$AH$1,MATCH(MAX(AF571:AH571),AF571:AH571,0))</f>
        <v>Store_Orders</v>
      </c>
      <c r="AJ571">
        <v>4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f>SUM(AK571:AO571)</f>
        <v>1</v>
      </c>
      <c r="AQ571" t="str">
        <f>INDEX($AK$1:$AO$1,MATCH(MAX(AK571:AO571),AK571:AO571,0))</f>
        <v>Converted_on_Camp4</v>
      </c>
      <c r="AR571">
        <v>1</v>
      </c>
      <c r="AS571" t="str">
        <f>IF(OR(AK571&gt;0, AL571&gt;0, AM571&gt;0, AN571&gt;0, AO571&gt;0), "Converted", "Not Converted")</f>
        <v>Converted</v>
      </c>
      <c r="AT571">
        <v>0</v>
      </c>
      <c r="AU571">
        <v>3</v>
      </c>
      <c r="AV571">
        <v>11</v>
      </c>
      <c r="AW571">
        <f>IF(Z571&gt;607, 4, 0)</f>
        <v>4</v>
      </c>
      <c r="AX571">
        <f>IF(AA571&gt;0.1497, 3, 0)</f>
        <v>3</v>
      </c>
      <c r="AY571">
        <f>IF(P571&gt;4031, 2, 0)</f>
        <v>0</v>
      </c>
      <c r="AZ571">
        <f>IF(H571&gt;51934.91, 1, 0)</f>
        <v>1</v>
      </c>
      <c r="BA571">
        <f>SUM(AW571:AZ571)</f>
        <v>8</v>
      </c>
      <c r="BB571" t="str">
        <f>VLOOKUP(BA571,'Standard Deviations'!$L$1:$M$11,2,TRUE)</f>
        <v>Platinum</v>
      </c>
    </row>
    <row r="572" spans="1:54" hidden="1">
      <c r="A572">
        <v>1891</v>
      </c>
      <c r="B572">
        <v>1980</v>
      </c>
      <c r="C572">
        <f>2024-B572</f>
        <v>44</v>
      </c>
      <c r="D572" t="str">
        <f>VLOOKUP(B572,Reference!$A$1:$B$125, 2)</f>
        <v>Millennials</v>
      </c>
      <c r="E572" t="s">
        <v>64</v>
      </c>
      <c r="F572" t="str">
        <f>IF(E572="High School", "No College", "College")</f>
        <v>College</v>
      </c>
      <c r="G572" t="s">
        <v>71</v>
      </c>
      <c r="H572">
        <v>78789</v>
      </c>
      <c r="I572">
        <v>78789</v>
      </c>
      <c r="J572" s="4" t="s">
        <v>56</v>
      </c>
      <c r="K572">
        <v>0</v>
      </c>
      <c r="L572">
        <v>0</v>
      </c>
      <c r="M572" t="str">
        <f>IF(OR(K572&gt;0, L572&gt;0), "Parent", "Not Parent")</f>
        <v>Not Parent</v>
      </c>
      <c r="N572" t="s">
        <v>422</v>
      </c>
      <c r="O572" s="8">
        <v>41916</v>
      </c>
      <c r="P572" s="9">
        <f>O572-N572</f>
        <v>787</v>
      </c>
      <c r="Q572">
        <v>12</v>
      </c>
      <c r="R572" s="9">
        <f>P572-Q572</f>
        <v>775</v>
      </c>
      <c r="S572" s="8">
        <f>O572-R572</f>
        <v>41141</v>
      </c>
      <c r="T572">
        <v>667</v>
      </c>
      <c r="U572">
        <v>50</v>
      </c>
      <c r="V572">
        <v>850</v>
      </c>
      <c r="W572">
        <v>21</v>
      </c>
      <c r="X572">
        <v>83</v>
      </c>
      <c r="Y572">
        <v>83</v>
      </c>
      <c r="Z572">
        <v>1754</v>
      </c>
      <c r="AA572">
        <f>Z572/P572</f>
        <v>2.2287166454891993</v>
      </c>
      <c r="AB572" s="11" t="s">
        <v>232</v>
      </c>
      <c r="AC572" t="s">
        <v>59</v>
      </c>
      <c r="AD572">
        <v>1</v>
      </c>
      <c r="AE572" t="str">
        <f>IF(AD572&gt;3, "Prefers Discount", "Discount Indifferent")</f>
        <v>Discount Indifferent</v>
      </c>
      <c r="AF572">
        <v>5</v>
      </c>
      <c r="AG572">
        <v>4</v>
      </c>
      <c r="AH572">
        <v>6</v>
      </c>
      <c r="AI572" t="str">
        <f>INDEX($AF$1:$AH$1,MATCH(MAX(AF572:AH572),AF572:AH572,0))</f>
        <v>Catalog_Orders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f>SUM(AK572:AO572)</f>
        <v>0</v>
      </c>
      <c r="AQ572" t="s">
        <v>67</v>
      </c>
      <c r="AR572">
        <v>1</v>
      </c>
      <c r="AS572" t="str">
        <f>IF(OR(AK572&gt;0, AL572&gt;0, AM572&gt;0, AN572&gt;0, AO572&gt;0), "Converted", "Not Converted")</f>
        <v>Not Converted</v>
      </c>
      <c r="AT572">
        <v>0</v>
      </c>
      <c r="AU572">
        <v>3</v>
      </c>
      <c r="AV572">
        <v>11</v>
      </c>
      <c r="AW572">
        <f>IF(Z572&gt;607, 4, 0)</f>
        <v>4</v>
      </c>
      <c r="AX572">
        <f>IF(AA572&gt;0.1497, 3, 0)</f>
        <v>3</v>
      </c>
      <c r="AY572">
        <f>IF(P572&gt;4031, 2, 0)</f>
        <v>0</v>
      </c>
      <c r="AZ572">
        <f>IF(H572&gt;51934.91, 1, 0)</f>
        <v>1</v>
      </c>
      <c r="BA572">
        <f>SUM(AW572:AZ572)</f>
        <v>8</v>
      </c>
      <c r="BB572" t="str">
        <f>VLOOKUP(BA572,'Standard Deviations'!$L$1:$M$11,2,TRUE)</f>
        <v>Platinum</v>
      </c>
    </row>
    <row r="573" spans="1:54">
      <c r="A573">
        <v>460</v>
      </c>
      <c r="B573">
        <v>1972</v>
      </c>
      <c r="C573">
        <f>2024-B573</f>
        <v>52</v>
      </c>
      <c r="D573" t="str">
        <f>VLOOKUP(B573,Reference!$A$1:$B$125, 2)</f>
        <v>Gen X</v>
      </c>
      <c r="E573" t="s">
        <v>68</v>
      </c>
      <c r="F573" t="str">
        <f>IF(E573="High School", "No College", "College")</f>
        <v>College</v>
      </c>
      <c r="G573" t="s">
        <v>55</v>
      </c>
      <c r="H573">
        <v>79930</v>
      </c>
      <c r="I573">
        <v>79930</v>
      </c>
      <c r="J573" s="4" t="s">
        <v>56</v>
      </c>
      <c r="K573">
        <v>0</v>
      </c>
      <c r="L573">
        <v>0</v>
      </c>
      <c r="M573" t="str">
        <f>IF(OR(K573&gt;0, L573&gt;0), "Parent", "Not Parent")</f>
        <v>Not Parent</v>
      </c>
      <c r="N573" t="s">
        <v>422</v>
      </c>
      <c r="O573" s="8">
        <v>41916</v>
      </c>
      <c r="P573" s="9">
        <f>O573-N573</f>
        <v>787</v>
      </c>
      <c r="Q573">
        <v>72</v>
      </c>
      <c r="R573" s="9">
        <f>P573-Q573</f>
        <v>715</v>
      </c>
      <c r="S573" s="8">
        <f>O573-R573</f>
        <v>41201</v>
      </c>
      <c r="T573">
        <v>792</v>
      </c>
      <c r="U573">
        <v>86</v>
      </c>
      <c r="V573">
        <v>740</v>
      </c>
      <c r="W573">
        <v>67</v>
      </c>
      <c r="X573">
        <v>51</v>
      </c>
      <c r="Y573">
        <v>17</v>
      </c>
      <c r="Z573">
        <v>1753</v>
      </c>
      <c r="AA573">
        <f>Z573/P573</f>
        <v>2.227445997458704</v>
      </c>
      <c r="AB573" s="14" t="s">
        <v>232</v>
      </c>
      <c r="AC573" s="13" t="s">
        <v>63</v>
      </c>
      <c r="AD573">
        <v>1</v>
      </c>
      <c r="AE573" t="str">
        <f>IF(AD573&gt;3, "Prefers Discount", "Discount Indifferent")</f>
        <v>Discount Indifferent</v>
      </c>
      <c r="AF573">
        <v>8</v>
      </c>
      <c r="AG573">
        <v>3</v>
      </c>
      <c r="AH573">
        <v>5</v>
      </c>
      <c r="AI573" t="str">
        <f>INDEX($AF$1:$AH$1,MATCH(MAX(AF573:AH573),AF573:AH573,0))</f>
        <v>Store_Orders</v>
      </c>
      <c r="AJ573">
        <v>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f>SUM(AK573:AO573)</f>
        <v>0</v>
      </c>
      <c r="AQ573" t="s">
        <v>67</v>
      </c>
      <c r="AR573">
        <v>0</v>
      </c>
      <c r="AS573" t="str">
        <f>IF(OR(AK573&gt;0, AL573&gt;0, AM573&gt;0, AN573&gt;0, AO573&gt;0), "Converted", "Not Converted")</f>
        <v>Not Converted</v>
      </c>
      <c r="AT573">
        <v>0</v>
      </c>
      <c r="AU573">
        <v>3</v>
      </c>
      <c r="AV573">
        <v>11</v>
      </c>
      <c r="AW573">
        <f>IF(Z573&gt;607, 4, 0)</f>
        <v>4</v>
      </c>
      <c r="AX573">
        <f>IF(AA573&gt;0.1497, 3, 0)</f>
        <v>3</v>
      </c>
      <c r="AY573">
        <f>IF(P573&gt;4031, 2, 0)</f>
        <v>0</v>
      </c>
      <c r="AZ573">
        <f>IF(H573&gt;51934.91, 1, 0)</f>
        <v>1</v>
      </c>
      <c r="BA573">
        <f>SUM(AW573:AZ573)</f>
        <v>8</v>
      </c>
      <c r="BB573" t="str">
        <f>VLOOKUP(BA573,'Standard Deviations'!$L$1:$M$11,2,TRUE)</f>
        <v>Platinum</v>
      </c>
    </row>
    <row r="574" spans="1:54">
      <c r="A574">
        <v>4184</v>
      </c>
      <c r="B574">
        <v>1950</v>
      </c>
      <c r="C574">
        <f>2024-B574</f>
        <v>74</v>
      </c>
      <c r="D574" t="str">
        <f>VLOOKUP(B574,Reference!$A$1:$B$125, 2)</f>
        <v>Boomers</v>
      </c>
      <c r="E574" t="s">
        <v>68</v>
      </c>
      <c r="F574" t="str">
        <f>IF(E574="High School", "No College", "College")</f>
        <v>College</v>
      </c>
      <c r="G574" t="s">
        <v>65</v>
      </c>
      <c r="H574">
        <v>52157</v>
      </c>
      <c r="I574">
        <v>52157</v>
      </c>
      <c r="J574" s="4" t="s">
        <v>175</v>
      </c>
      <c r="K574">
        <v>0</v>
      </c>
      <c r="L574">
        <v>1</v>
      </c>
      <c r="M574" t="str">
        <f>IF(OR(K574&gt;0, L574&gt;0), "Parent", "Not Parent")</f>
        <v>Parent</v>
      </c>
      <c r="N574" t="s">
        <v>72</v>
      </c>
      <c r="O574" s="8">
        <v>41916</v>
      </c>
      <c r="P574" s="9">
        <f>O574-N574</f>
        <v>119</v>
      </c>
      <c r="Q574">
        <v>48</v>
      </c>
      <c r="R574" s="9">
        <f>P574-Q574</f>
        <v>71</v>
      </c>
      <c r="S574" s="8">
        <f>O574-R574</f>
        <v>41845</v>
      </c>
      <c r="T574">
        <v>189</v>
      </c>
      <c r="U574">
        <v>2</v>
      </c>
      <c r="V574">
        <v>29</v>
      </c>
      <c r="W574">
        <v>3</v>
      </c>
      <c r="X574">
        <v>2</v>
      </c>
      <c r="Y574">
        <v>40</v>
      </c>
      <c r="Z574">
        <v>265</v>
      </c>
      <c r="AA574">
        <f>Z574/P574</f>
        <v>2.2268907563025211</v>
      </c>
      <c r="AB574" s="14" t="s">
        <v>232</v>
      </c>
      <c r="AC574" s="13" t="s">
        <v>63</v>
      </c>
      <c r="AD574">
        <v>2</v>
      </c>
      <c r="AE574" t="str">
        <f>IF(AD574&gt;3, "Prefers Discount", "Discount Indifferent")</f>
        <v>Discount Indifferent</v>
      </c>
      <c r="AF574">
        <v>5</v>
      </c>
      <c r="AG574">
        <v>3</v>
      </c>
      <c r="AH574">
        <v>2</v>
      </c>
      <c r="AI574" t="str">
        <f>INDEX($AF$1:$AH$1,MATCH(MAX(AF574:AH574),AF574:AH574,0))</f>
        <v>Store_Orders</v>
      </c>
      <c r="AJ574">
        <v>4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f>SUM(AK574:AO574)</f>
        <v>0</v>
      </c>
      <c r="AQ574" t="s">
        <v>67</v>
      </c>
      <c r="AR574">
        <v>0</v>
      </c>
      <c r="AS574" t="str">
        <f>IF(OR(AK574&gt;0, AL574&gt;0, AM574&gt;0, AN574&gt;0, AO574&gt;0), "Converted", "Not Converted")</f>
        <v>Not Converted</v>
      </c>
      <c r="AT574">
        <v>0</v>
      </c>
      <c r="AU574">
        <v>3</v>
      </c>
      <c r="AV574">
        <v>11</v>
      </c>
      <c r="AW574">
        <f>IF(Z574&gt;607, 4, 0)</f>
        <v>0</v>
      </c>
      <c r="AX574">
        <f>IF(AA574&gt;0.1497, 3, 0)</f>
        <v>3</v>
      </c>
      <c r="AY574">
        <f>IF(P574&gt;4031, 2, 0)</f>
        <v>0</v>
      </c>
      <c r="AZ574">
        <f>IF(H574&gt;51934.91, 1, 0)</f>
        <v>1</v>
      </c>
      <c r="BA574">
        <f>SUM(AW574:AZ574)</f>
        <v>4</v>
      </c>
      <c r="BB574" t="str">
        <f>VLOOKUP(BA574,'Standard Deviations'!$L$1:$M$11,2,TRUE)</f>
        <v>Silver</v>
      </c>
    </row>
    <row r="575" spans="1:54" hidden="1">
      <c r="A575">
        <v>8278</v>
      </c>
      <c r="B575">
        <v>1990</v>
      </c>
      <c r="C575">
        <f>2024-B575</f>
        <v>34</v>
      </c>
      <c r="D575" t="str">
        <f>VLOOKUP(B575,Reference!$A$1:$B$125, 2)</f>
        <v>Millennials</v>
      </c>
      <c r="E575" t="s">
        <v>68</v>
      </c>
      <c r="F575" t="str">
        <f>IF(E575="High School", "No College", "College")</f>
        <v>College</v>
      </c>
      <c r="G575" t="s">
        <v>55</v>
      </c>
      <c r="H575">
        <v>74214</v>
      </c>
      <c r="I575">
        <v>74214</v>
      </c>
      <c r="J575" s="4" t="s">
        <v>61</v>
      </c>
      <c r="K575">
        <v>0</v>
      </c>
      <c r="L575">
        <v>0</v>
      </c>
      <c r="M575" t="str">
        <f>IF(OR(K575&gt;0, L575&gt;0), "Parent", "Not Parent")</f>
        <v>Not Parent</v>
      </c>
      <c r="N575" t="s">
        <v>423</v>
      </c>
      <c r="O575" s="8">
        <v>41916</v>
      </c>
      <c r="P575" s="9">
        <f>O575-N575</f>
        <v>769</v>
      </c>
      <c r="Q575">
        <v>3</v>
      </c>
      <c r="R575" s="9">
        <f>P575-Q575</f>
        <v>766</v>
      </c>
      <c r="S575" s="8">
        <f>O575-R575</f>
        <v>41150</v>
      </c>
      <c r="T575">
        <v>863</v>
      </c>
      <c r="U575">
        <v>83</v>
      </c>
      <c r="V575">
        <v>547</v>
      </c>
      <c r="W575">
        <v>86</v>
      </c>
      <c r="X575">
        <v>99</v>
      </c>
      <c r="Y575">
        <v>33</v>
      </c>
      <c r="Z575">
        <v>1711</v>
      </c>
      <c r="AA575">
        <f>Z575/P575</f>
        <v>2.224967490247074</v>
      </c>
      <c r="AB575" s="11" t="s">
        <v>232</v>
      </c>
      <c r="AC575" t="s">
        <v>59</v>
      </c>
      <c r="AD575">
        <v>1</v>
      </c>
      <c r="AE575" t="str">
        <f>IF(AD575&gt;3, "Prefers Discount", "Discount Indifferent")</f>
        <v>Discount Indifferent</v>
      </c>
      <c r="AF575">
        <v>5</v>
      </c>
      <c r="AG575">
        <v>8</v>
      </c>
      <c r="AH575">
        <v>2</v>
      </c>
      <c r="AI575" t="str">
        <f>INDEX($AF$1:$AH$1,MATCH(MAX(AF575:AH575),AF575:AH575,0))</f>
        <v>Web_Orders</v>
      </c>
      <c r="AJ575">
        <v>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f>SUM(AK575:AO575)</f>
        <v>0</v>
      </c>
      <c r="AQ575" t="s">
        <v>67</v>
      </c>
      <c r="AR575">
        <v>0</v>
      </c>
      <c r="AS575" t="str">
        <f>IF(OR(AK575&gt;0, AL575&gt;0, AM575&gt;0, AN575&gt;0, AO575&gt;0), "Converted", "Not Converted")</f>
        <v>Not Converted</v>
      </c>
      <c r="AT575">
        <v>0</v>
      </c>
      <c r="AU575">
        <v>3</v>
      </c>
      <c r="AV575">
        <v>11</v>
      </c>
      <c r="AW575">
        <f>IF(Z575&gt;607, 4, 0)</f>
        <v>4</v>
      </c>
      <c r="AX575">
        <f>IF(AA575&gt;0.1497, 3, 0)</f>
        <v>3</v>
      </c>
      <c r="AY575">
        <f>IF(P575&gt;4031, 2, 0)</f>
        <v>0</v>
      </c>
      <c r="AZ575">
        <f>IF(H575&gt;51934.91, 1, 0)</f>
        <v>1</v>
      </c>
      <c r="BA575">
        <f>SUM(AW575:AZ575)</f>
        <v>8</v>
      </c>
      <c r="BB575" t="str">
        <f>VLOOKUP(BA575,'Standard Deviations'!$L$1:$M$11,2,TRUE)</f>
        <v>Platinum</v>
      </c>
    </row>
    <row r="576" spans="1:54">
      <c r="A576">
        <v>961</v>
      </c>
      <c r="B576">
        <v>1972</v>
      </c>
      <c r="C576">
        <f>2024-B576</f>
        <v>52</v>
      </c>
      <c r="D576" t="str">
        <f>VLOOKUP(B576,Reference!$A$1:$B$125, 2)</f>
        <v>Gen X</v>
      </c>
      <c r="E576" t="s">
        <v>54</v>
      </c>
      <c r="F576" t="str">
        <f>IF(E576="High School", "No College", "College")</f>
        <v>College</v>
      </c>
      <c r="G576" t="s">
        <v>55</v>
      </c>
      <c r="H576">
        <v>74716</v>
      </c>
      <c r="I576">
        <v>74716</v>
      </c>
      <c r="J576" s="4" t="s">
        <v>56</v>
      </c>
      <c r="K576">
        <v>0</v>
      </c>
      <c r="L576">
        <v>1</v>
      </c>
      <c r="M576" t="str">
        <f>IF(OR(K576&gt;0, L576&gt;0), "Parent", "Not Parent")</f>
        <v>Parent</v>
      </c>
      <c r="N576" t="s">
        <v>220</v>
      </c>
      <c r="O576" s="8">
        <v>41916</v>
      </c>
      <c r="P576" s="9">
        <f>O576-N576</f>
        <v>387</v>
      </c>
      <c r="Q576">
        <v>92</v>
      </c>
      <c r="R576" s="9">
        <f>P576-Q576</f>
        <v>295</v>
      </c>
      <c r="S576" s="8">
        <f>O576-R576</f>
        <v>41621</v>
      </c>
      <c r="T576">
        <v>133</v>
      </c>
      <c r="U576">
        <v>27</v>
      </c>
      <c r="V576">
        <v>421</v>
      </c>
      <c r="W576">
        <v>13</v>
      </c>
      <c r="X576">
        <v>195</v>
      </c>
      <c r="Y576">
        <v>71</v>
      </c>
      <c r="Z576">
        <v>860</v>
      </c>
      <c r="AA576">
        <f>Z576/P576</f>
        <v>2.2222222222222223</v>
      </c>
      <c r="AB576" s="14" t="s">
        <v>232</v>
      </c>
      <c r="AC576" s="13" t="s">
        <v>63</v>
      </c>
      <c r="AD576">
        <v>2</v>
      </c>
      <c r="AE576" t="str">
        <f>IF(AD576&gt;3, "Prefers Discount", "Discount Indifferent")</f>
        <v>Discount Indifferent</v>
      </c>
      <c r="AF576">
        <v>5</v>
      </c>
      <c r="AG576">
        <v>7</v>
      </c>
      <c r="AH576">
        <v>3</v>
      </c>
      <c r="AI576" t="str">
        <f>INDEX($AF$1:$AH$1,MATCH(MAX(AF576:AH576),AF576:AH576,0))</f>
        <v>Web_Orders</v>
      </c>
      <c r="AJ576">
        <v>4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f>SUM(AK576:AO576)</f>
        <v>0</v>
      </c>
      <c r="AQ576" t="s">
        <v>67</v>
      </c>
      <c r="AR576">
        <v>0</v>
      </c>
      <c r="AS576" t="str">
        <f>IF(OR(AK576&gt;0, AL576&gt;0, AM576&gt;0, AN576&gt;0, AO576&gt;0), "Converted", "Not Converted")</f>
        <v>Not Converted</v>
      </c>
      <c r="AT576">
        <v>0</v>
      </c>
      <c r="AU576">
        <v>3</v>
      </c>
      <c r="AV576">
        <v>11</v>
      </c>
      <c r="AW576">
        <f>IF(Z576&gt;607, 4, 0)</f>
        <v>4</v>
      </c>
      <c r="AX576">
        <f>IF(AA576&gt;0.1497, 3, 0)</f>
        <v>3</v>
      </c>
      <c r="AY576">
        <f>IF(P576&gt;4031, 2, 0)</f>
        <v>0</v>
      </c>
      <c r="AZ576">
        <f>IF(H576&gt;51934.91, 1, 0)</f>
        <v>1</v>
      </c>
      <c r="BA576">
        <f>SUM(AW576:AZ576)</f>
        <v>8</v>
      </c>
      <c r="BB576" t="str">
        <f>VLOOKUP(BA576,'Standard Deviations'!$L$1:$M$11,2,TRUE)</f>
        <v>Platinum</v>
      </c>
    </row>
    <row r="577" spans="1:54" hidden="1">
      <c r="A577">
        <v>5794</v>
      </c>
      <c r="B577">
        <v>1974</v>
      </c>
      <c r="C577">
        <f>2024-B577</f>
        <v>50</v>
      </c>
      <c r="D577" t="str">
        <f>VLOOKUP(B577,Reference!$A$1:$B$125, 2)</f>
        <v>Gen X</v>
      </c>
      <c r="E577" t="s">
        <v>68</v>
      </c>
      <c r="F577" t="str">
        <f>IF(E577="High School", "No College", "College")</f>
        <v>College</v>
      </c>
      <c r="G577" t="s">
        <v>55</v>
      </c>
      <c r="H577">
        <v>46374</v>
      </c>
      <c r="I577">
        <v>46374</v>
      </c>
      <c r="J577" s="4" t="s">
        <v>175</v>
      </c>
      <c r="K577">
        <v>0</v>
      </c>
      <c r="L577">
        <v>1</v>
      </c>
      <c r="M577" t="str">
        <f>IF(OR(K577&gt;0, L577&gt;0), "Parent", "Not Parent")</f>
        <v>Parent</v>
      </c>
      <c r="N577" t="s">
        <v>94</v>
      </c>
      <c r="O577" s="8">
        <v>41916</v>
      </c>
      <c r="P577" s="9">
        <f>O577-N577</f>
        <v>201</v>
      </c>
      <c r="Q577">
        <v>1</v>
      </c>
      <c r="R577" s="9">
        <f>P577-Q577</f>
        <v>200</v>
      </c>
      <c r="S577" s="8">
        <f>O577-R577</f>
        <v>41716</v>
      </c>
      <c r="T577">
        <v>408</v>
      </c>
      <c r="U577">
        <v>0</v>
      </c>
      <c r="V577">
        <v>21</v>
      </c>
      <c r="W577">
        <v>0</v>
      </c>
      <c r="X577">
        <v>0</v>
      </c>
      <c r="Y577">
        <v>17</v>
      </c>
      <c r="Z577">
        <v>446</v>
      </c>
      <c r="AA577">
        <f>Z577/P577</f>
        <v>2.2189054726368158</v>
      </c>
      <c r="AB577" s="11" t="s">
        <v>232</v>
      </c>
      <c r="AC577" t="s">
        <v>59</v>
      </c>
      <c r="AD577">
        <v>3</v>
      </c>
      <c r="AE577" t="str">
        <f>IF(AD577&gt;3, "Prefers Discount", "Discount Indifferent")</f>
        <v>Discount Indifferent</v>
      </c>
      <c r="AF577">
        <v>7</v>
      </c>
      <c r="AG577">
        <v>7</v>
      </c>
      <c r="AH577">
        <v>1</v>
      </c>
      <c r="AI577" t="str">
        <f>INDEX($AF$1:$AH$1,MATCH(MAX(AF577:AH577),AF577:AH577,0))</f>
        <v>Store_Orders</v>
      </c>
      <c r="AJ577">
        <v>8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f>SUM(AK577:AO577)</f>
        <v>2</v>
      </c>
      <c r="AQ577" t="str">
        <f>INDEX($AK$1:$AO$1,MATCH(MAX(AK577:AO577),AK577:AO577,0))</f>
        <v>Converted_on_Camp1</v>
      </c>
      <c r="AR577">
        <v>1</v>
      </c>
      <c r="AS577" t="str">
        <f>IF(OR(AK577&gt;0, AL577&gt;0, AM577&gt;0, AN577&gt;0, AO577&gt;0), "Converted", "Not Converted")</f>
        <v>Converted</v>
      </c>
      <c r="AT577">
        <v>0</v>
      </c>
      <c r="AU577">
        <v>3</v>
      </c>
      <c r="AV577">
        <v>11</v>
      </c>
      <c r="AW577">
        <f>IF(Z577&gt;607, 4, 0)</f>
        <v>0</v>
      </c>
      <c r="AX577">
        <f>IF(AA577&gt;0.1497, 3, 0)</f>
        <v>3</v>
      </c>
      <c r="AY577">
        <f>IF(P577&gt;4031, 2, 0)</f>
        <v>0</v>
      </c>
      <c r="AZ577">
        <f>IF(H577&gt;51934.91, 1, 0)</f>
        <v>0</v>
      </c>
      <c r="BA577">
        <f>SUM(AW577:AZ577)</f>
        <v>3</v>
      </c>
      <c r="BB577" t="str">
        <f>VLOOKUP(BA577,'Standard Deviations'!$L$1:$M$11,2,TRUE)</f>
        <v>Silver</v>
      </c>
    </row>
    <row r="578" spans="1:54">
      <c r="A578">
        <v>7441</v>
      </c>
      <c r="B578">
        <v>1973</v>
      </c>
      <c r="C578">
        <f>2024-B578</f>
        <v>51</v>
      </c>
      <c r="D578" t="str">
        <f>VLOOKUP(B578,Reference!$A$1:$B$125, 2)</f>
        <v>Gen X</v>
      </c>
      <c r="E578" t="s">
        <v>54</v>
      </c>
      <c r="F578" t="str">
        <f>IF(E578="High School", "No College", "College")</f>
        <v>College</v>
      </c>
      <c r="G578" t="s">
        <v>71</v>
      </c>
      <c r="H578">
        <v>71128</v>
      </c>
      <c r="I578">
        <v>71128</v>
      </c>
      <c r="J578" s="4" t="s">
        <v>61</v>
      </c>
      <c r="K578">
        <v>1</v>
      </c>
      <c r="L578">
        <v>0</v>
      </c>
      <c r="M578" t="str">
        <f>IF(OR(K578&gt;0, L578&gt;0), "Parent", "Not Parent")</f>
        <v>Parent</v>
      </c>
      <c r="N578" t="s">
        <v>424</v>
      </c>
      <c r="O578" s="8">
        <v>41916</v>
      </c>
      <c r="P578" s="9">
        <f>O578-N578</f>
        <v>728</v>
      </c>
      <c r="Q578">
        <v>80</v>
      </c>
      <c r="R578" s="9">
        <f>P578-Q578</f>
        <v>648</v>
      </c>
      <c r="S578" s="8">
        <f>O578-R578</f>
        <v>41268</v>
      </c>
      <c r="T578">
        <v>958</v>
      </c>
      <c r="U578">
        <v>159</v>
      </c>
      <c r="V578">
        <v>447</v>
      </c>
      <c r="W578">
        <v>20</v>
      </c>
      <c r="X578">
        <v>0</v>
      </c>
      <c r="Y578">
        <v>31</v>
      </c>
      <c r="Z578">
        <v>1615</v>
      </c>
      <c r="AA578">
        <f>Z578/P578</f>
        <v>2.2184065934065935</v>
      </c>
      <c r="AB578" s="14" t="s">
        <v>232</v>
      </c>
      <c r="AC578" s="13" t="s">
        <v>63</v>
      </c>
      <c r="AD578">
        <v>3</v>
      </c>
      <c r="AE578" t="str">
        <f>IF(AD578&gt;3, "Prefers Discount", "Discount Indifferent")</f>
        <v>Discount Indifferent</v>
      </c>
      <c r="AF578">
        <v>12</v>
      </c>
      <c r="AG578">
        <v>2</v>
      </c>
      <c r="AH578">
        <v>10</v>
      </c>
      <c r="AI578" t="str">
        <f>INDEX($AF$1:$AH$1,MATCH(MAX(AF578:AH578),AF578:AH578,0))</f>
        <v>Store_Orders</v>
      </c>
      <c r="AJ578">
        <v>7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f>SUM(AK578:AO578)</f>
        <v>0</v>
      </c>
      <c r="AQ578" t="s">
        <v>67</v>
      </c>
      <c r="AR578">
        <v>0</v>
      </c>
      <c r="AS578" t="str">
        <f>IF(OR(AK578&gt;0, AL578&gt;0, AM578&gt;0, AN578&gt;0, AO578&gt;0), "Converted", "Not Converted")</f>
        <v>Not Converted</v>
      </c>
      <c r="AT578">
        <v>0</v>
      </c>
      <c r="AU578">
        <v>3</v>
      </c>
      <c r="AV578">
        <v>11</v>
      </c>
      <c r="AW578">
        <f>IF(Z578&gt;607, 4, 0)</f>
        <v>4</v>
      </c>
      <c r="AX578">
        <f>IF(AA578&gt;0.1497, 3, 0)</f>
        <v>3</v>
      </c>
      <c r="AY578">
        <f>IF(P578&gt;4031, 2, 0)</f>
        <v>0</v>
      </c>
      <c r="AZ578">
        <f>IF(H578&gt;51934.91, 1, 0)</f>
        <v>1</v>
      </c>
      <c r="BA578">
        <f>SUM(AW578:AZ578)</f>
        <v>8</v>
      </c>
      <c r="BB578" t="str">
        <f>VLOOKUP(BA578,'Standard Deviations'!$L$1:$M$11,2,TRUE)</f>
        <v>Platinum</v>
      </c>
    </row>
    <row r="579" spans="1:54">
      <c r="A579">
        <v>9370</v>
      </c>
      <c r="B579">
        <v>1945</v>
      </c>
      <c r="C579">
        <f>2024-B579</f>
        <v>79</v>
      </c>
      <c r="D579" t="str">
        <f>VLOOKUP(B579,Reference!$A$1:$B$125, 2)</f>
        <v>Silent</v>
      </c>
      <c r="E579" t="s">
        <v>68</v>
      </c>
      <c r="F579" t="str">
        <f>IF(E579="High School", "No College", "College")</f>
        <v>College</v>
      </c>
      <c r="G579" t="s">
        <v>55</v>
      </c>
      <c r="H579">
        <v>65846</v>
      </c>
      <c r="I579">
        <v>65846</v>
      </c>
      <c r="J579" s="4" t="s">
        <v>61</v>
      </c>
      <c r="K579">
        <v>0</v>
      </c>
      <c r="L579">
        <v>0</v>
      </c>
      <c r="M579" t="str">
        <f>IF(OR(K579&gt;0, L579&gt;0), "Parent", "Not Parent")</f>
        <v>Not Parent</v>
      </c>
      <c r="N579" t="s">
        <v>352</v>
      </c>
      <c r="O579" s="8">
        <v>41916</v>
      </c>
      <c r="P579" s="9">
        <f>O579-N579</f>
        <v>505</v>
      </c>
      <c r="Q579">
        <v>68</v>
      </c>
      <c r="R579" s="9">
        <f>P579-Q579</f>
        <v>437</v>
      </c>
      <c r="S579" s="8">
        <f>O579-R579</f>
        <v>41479</v>
      </c>
      <c r="T579">
        <v>562</v>
      </c>
      <c r="U579">
        <v>81</v>
      </c>
      <c r="V579">
        <v>276</v>
      </c>
      <c r="W579">
        <v>80</v>
      </c>
      <c r="X579">
        <v>40</v>
      </c>
      <c r="Y579">
        <v>81</v>
      </c>
      <c r="Z579">
        <v>1120</v>
      </c>
      <c r="AA579">
        <f>Z579/P579</f>
        <v>2.217821782178218</v>
      </c>
      <c r="AB579" s="14" t="s">
        <v>232</v>
      </c>
      <c r="AC579" s="13" t="s">
        <v>63</v>
      </c>
      <c r="AD579">
        <v>1</v>
      </c>
      <c r="AE579" t="str">
        <f>IF(AD579&gt;3, "Prefers Discount", "Discount Indifferent")</f>
        <v>Discount Indifferent</v>
      </c>
      <c r="AF579">
        <v>6</v>
      </c>
      <c r="AG579">
        <v>6</v>
      </c>
      <c r="AH579">
        <v>3</v>
      </c>
      <c r="AI579" t="str">
        <f>INDEX($AF$1:$AH$1,MATCH(MAX(AF579:AH579),AF579:AH579,0))</f>
        <v>Store_Orders</v>
      </c>
      <c r="AJ579">
        <v>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f>SUM(AK579:AO579)</f>
        <v>0</v>
      </c>
      <c r="AQ579" t="s">
        <v>67</v>
      </c>
      <c r="AR579">
        <v>0</v>
      </c>
      <c r="AS579" t="str">
        <f>IF(OR(AK579&gt;0, AL579&gt;0, AM579&gt;0, AN579&gt;0, AO579&gt;0), "Converted", "Not Converted")</f>
        <v>Not Converted</v>
      </c>
      <c r="AT579">
        <v>0</v>
      </c>
      <c r="AU579">
        <v>3</v>
      </c>
      <c r="AV579">
        <v>11</v>
      </c>
      <c r="AW579">
        <f>IF(Z579&gt;607, 4, 0)</f>
        <v>4</v>
      </c>
      <c r="AX579">
        <f>IF(AA579&gt;0.1497, 3, 0)</f>
        <v>3</v>
      </c>
      <c r="AY579">
        <f>IF(P579&gt;4031, 2, 0)</f>
        <v>0</v>
      </c>
      <c r="AZ579">
        <f>IF(H579&gt;51934.91, 1, 0)</f>
        <v>1</v>
      </c>
      <c r="BA579">
        <f>SUM(AW579:AZ579)</f>
        <v>8</v>
      </c>
      <c r="BB579" t="str">
        <f>VLOOKUP(BA579,'Standard Deviations'!$L$1:$M$11,2,TRUE)</f>
        <v>Platinum</v>
      </c>
    </row>
    <row r="580" spans="1:54" hidden="1">
      <c r="A580">
        <v>8233</v>
      </c>
      <c r="B580">
        <v>1950</v>
      </c>
      <c r="C580">
        <f>2024-B580</f>
        <v>74</v>
      </c>
      <c r="D580" t="str">
        <f>VLOOKUP(B580,Reference!$A$1:$B$125, 2)</f>
        <v>Boomers</v>
      </c>
      <c r="E580" t="s">
        <v>64</v>
      </c>
      <c r="F580" t="str">
        <f>IF(E580="High School", "No College", "College")</f>
        <v>College</v>
      </c>
      <c r="G580" t="s">
        <v>89</v>
      </c>
      <c r="H580">
        <v>64866</v>
      </c>
      <c r="I580">
        <v>64866</v>
      </c>
      <c r="J580" s="4" t="s">
        <v>61</v>
      </c>
      <c r="K580">
        <v>0</v>
      </c>
      <c r="L580">
        <v>1</v>
      </c>
      <c r="M580" t="str">
        <f>IF(OR(K580&gt;0, L580&gt;0), "Parent", "Not Parent")</f>
        <v>Parent</v>
      </c>
      <c r="N580" t="s">
        <v>187</v>
      </c>
      <c r="O580" s="8">
        <v>41916</v>
      </c>
      <c r="P580" s="9">
        <f>O580-N580</f>
        <v>251</v>
      </c>
      <c r="Q580">
        <v>9</v>
      </c>
      <c r="R580" s="9">
        <f>P580-Q580</f>
        <v>242</v>
      </c>
      <c r="S580" s="8">
        <f>O580-R580</f>
        <v>41674</v>
      </c>
      <c r="T580">
        <v>508</v>
      </c>
      <c r="U580">
        <v>5</v>
      </c>
      <c r="V580">
        <v>21</v>
      </c>
      <c r="W580">
        <v>7</v>
      </c>
      <c r="X580">
        <v>5</v>
      </c>
      <c r="Y580">
        <v>10</v>
      </c>
      <c r="Z580">
        <v>556</v>
      </c>
      <c r="AA580">
        <f>Z580/P580</f>
        <v>2.2151394422310755</v>
      </c>
      <c r="AB580" s="11" t="s">
        <v>232</v>
      </c>
      <c r="AC580" t="s">
        <v>59</v>
      </c>
      <c r="AD580">
        <v>4</v>
      </c>
      <c r="AE580" t="str">
        <f>IF(AD580&gt;3, "Prefers Discount", "Discount Indifferent")</f>
        <v>Prefers Discount</v>
      </c>
      <c r="AF580">
        <v>7</v>
      </c>
      <c r="AG580">
        <v>7</v>
      </c>
      <c r="AH580">
        <v>3</v>
      </c>
      <c r="AI580" t="str">
        <f>INDEX($AF$1:$AH$1,MATCH(MAX(AF580:AH580),AF580:AH580,0))</f>
        <v>Store_Orders</v>
      </c>
      <c r="AJ580">
        <v>5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f>SUM(AK580:AO580)</f>
        <v>1</v>
      </c>
      <c r="AQ580" t="str">
        <f>INDEX($AK$1:$AO$1,MATCH(MAX(AK580:AO580),AK580:AO580,0))</f>
        <v>Converted_on_Camp4</v>
      </c>
      <c r="AR580">
        <v>1</v>
      </c>
      <c r="AS580" t="str">
        <f>IF(OR(AK580&gt;0, AL580&gt;0, AM580&gt;0, AN580&gt;0, AO580&gt;0), "Converted", "Not Converted")</f>
        <v>Converted</v>
      </c>
      <c r="AT580">
        <v>0</v>
      </c>
      <c r="AU580">
        <v>3</v>
      </c>
      <c r="AV580">
        <v>11</v>
      </c>
      <c r="AW580">
        <f>IF(Z580&gt;607, 4, 0)</f>
        <v>0</v>
      </c>
      <c r="AX580">
        <f>IF(AA580&gt;0.1497, 3, 0)</f>
        <v>3</v>
      </c>
      <c r="AY580">
        <f>IF(P580&gt;4031, 2, 0)</f>
        <v>0</v>
      </c>
      <c r="AZ580">
        <f>IF(H580&gt;51934.91, 1, 0)</f>
        <v>1</v>
      </c>
      <c r="BA580">
        <f>SUM(AW580:AZ580)</f>
        <v>4</v>
      </c>
      <c r="BB580" t="str">
        <f>VLOOKUP(BA580,'Standard Deviations'!$L$1:$M$11,2,TRUE)</f>
        <v>Silver</v>
      </c>
    </row>
    <row r="581" spans="1:54" hidden="1">
      <c r="A581">
        <v>8925</v>
      </c>
      <c r="B581">
        <v>1965</v>
      </c>
      <c r="C581">
        <f>2024-B581</f>
        <v>59</v>
      </c>
      <c r="D581" t="str">
        <f>VLOOKUP(B581,Reference!$A$1:$B$125, 2)</f>
        <v>Gen X</v>
      </c>
      <c r="E581" t="s">
        <v>64</v>
      </c>
      <c r="F581" t="str">
        <f>IF(E581="High School", "No College", "College")</f>
        <v>College</v>
      </c>
      <c r="G581" t="s">
        <v>55</v>
      </c>
      <c r="H581">
        <v>70053</v>
      </c>
      <c r="I581">
        <v>70053</v>
      </c>
      <c r="J581" s="4" t="s">
        <v>61</v>
      </c>
      <c r="K581">
        <v>0</v>
      </c>
      <c r="L581">
        <v>1</v>
      </c>
      <c r="M581" t="str">
        <f>IF(OR(K581&gt;0, L581&gt;0), "Parent", "Not Parent")</f>
        <v>Parent</v>
      </c>
      <c r="N581" t="s">
        <v>186</v>
      </c>
      <c r="O581" s="8">
        <v>41916</v>
      </c>
      <c r="P581" s="9">
        <f>O581-N581</f>
        <v>458</v>
      </c>
      <c r="Q581">
        <v>38</v>
      </c>
      <c r="R581" s="9">
        <f>P581-Q581</f>
        <v>420</v>
      </c>
      <c r="S581" s="8">
        <f>O581-R581</f>
        <v>41496</v>
      </c>
      <c r="T581">
        <v>512</v>
      </c>
      <c r="U581">
        <v>53</v>
      </c>
      <c r="V581">
        <v>98</v>
      </c>
      <c r="W581">
        <v>81</v>
      </c>
      <c r="X581">
        <v>179</v>
      </c>
      <c r="Y581">
        <v>89</v>
      </c>
      <c r="Z581">
        <v>1012</v>
      </c>
      <c r="AA581">
        <f>Z581/P581</f>
        <v>2.2096069868995634</v>
      </c>
      <c r="AB581" s="11" t="s">
        <v>232</v>
      </c>
      <c r="AC581" t="s">
        <v>59</v>
      </c>
      <c r="AD581">
        <v>3</v>
      </c>
      <c r="AE581" t="str">
        <f>IF(AD581&gt;3, "Prefers Discount", "Discount Indifferent")</f>
        <v>Discount Indifferent</v>
      </c>
      <c r="AF581">
        <v>10</v>
      </c>
      <c r="AG581">
        <v>8</v>
      </c>
      <c r="AH581">
        <v>5</v>
      </c>
      <c r="AI581" t="str">
        <f>INDEX($AF$1:$AH$1,MATCH(MAX(AF581:AH581),AF581:AH581,0))</f>
        <v>Store_Orders</v>
      </c>
      <c r="AJ581">
        <v>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f>SUM(AK581:AO581)</f>
        <v>0</v>
      </c>
      <c r="AQ581" t="s">
        <v>67</v>
      </c>
      <c r="AR581">
        <v>0</v>
      </c>
      <c r="AS581" t="str">
        <f>IF(OR(AK581&gt;0, AL581&gt;0, AM581&gt;0, AN581&gt;0, AO581&gt;0), "Converted", "Not Converted")</f>
        <v>Not Converted</v>
      </c>
      <c r="AT581">
        <v>0</v>
      </c>
      <c r="AU581">
        <v>3</v>
      </c>
      <c r="AV581">
        <v>11</v>
      </c>
      <c r="AW581">
        <f>IF(Z581&gt;607, 4, 0)</f>
        <v>4</v>
      </c>
      <c r="AX581">
        <f>IF(AA581&gt;0.1497, 3, 0)</f>
        <v>3</v>
      </c>
      <c r="AY581">
        <f>IF(P581&gt;4031, 2, 0)</f>
        <v>0</v>
      </c>
      <c r="AZ581">
        <f>IF(H581&gt;51934.91, 1, 0)</f>
        <v>1</v>
      </c>
      <c r="BA581">
        <f>SUM(AW581:AZ581)</f>
        <v>8</v>
      </c>
      <c r="BB581" t="str">
        <f>VLOOKUP(BA581,'Standard Deviations'!$L$1:$M$11,2,TRUE)</f>
        <v>Platinum</v>
      </c>
    </row>
    <row r="582" spans="1:54" hidden="1">
      <c r="A582">
        <v>11112</v>
      </c>
      <c r="B582">
        <v>1966</v>
      </c>
      <c r="C582">
        <f>2024-B582</f>
        <v>58</v>
      </c>
      <c r="D582" t="str">
        <f>VLOOKUP(B582,Reference!$A$1:$B$125, 2)</f>
        <v>Gen X</v>
      </c>
      <c r="E582" t="s">
        <v>54</v>
      </c>
      <c r="F582" t="str">
        <f>IF(E582="High School", "No College", "College")</f>
        <v>College</v>
      </c>
      <c r="G582" t="s">
        <v>65</v>
      </c>
      <c r="H582">
        <v>70713</v>
      </c>
      <c r="I582">
        <v>70713</v>
      </c>
      <c r="J582" s="4" t="s">
        <v>61</v>
      </c>
      <c r="K582">
        <v>0</v>
      </c>
      <c r="L582">
        <v>1</v>
      </c>
      <c r="M582" t="str">
        <f>IF(OR(K582&gt;0, L582&gt;0), "Parent", "Not Parent")</f>
        <v>Parent</v>
      </c>
      <c r="N582" t="s">
        <v>303</v>
      </c>
      <c r="O582" s="8">
        <v>41916</v>
      </c>
      <c r="P582" s="9">
        <f>O582-N582</f>
        <v>670</v>
      </c>
      <c r="Q582">
        <v>23</v>
      </c>
      <c r="R582" s="9">
        <f>P582-Q582</f>
        <v>647</v>
      </c>
      <c r="S582" s="8">
        <f>O582-R582</f>
        <v>41269</v>
      </c>
      <c r="T582">
        <v>736</v>
      </c>
      <c r="U582">
        <v>114</v>
      </c>
      <c r="V582">
        <v>279</v>
      </c>
      <c r="W582">
        <v>82</v>
      </c>
      <c r="X582">
        <v>76</v>
      </c>
      <c r="Y582">
        <v>190</v>
      </c>
      <c r="Z582">
        <v>1477</v>
      </c>
      <c r="AA582">
        <f>Z582/P582</f>
        <v>2.2044776119402987</v>
      </c>
      <c r="AB582" s="11" t="s">
        <v>232</v>
      </c>
      <c r="AC582" t="s">
        <v>59</v>
      </c>
      <c r="AD582">
        <v>6</v>
      </c>
      <c r="AE582" t="str">
        <f>IF(AD582&gt;3, "Prefers Discount", "Discount Indifferent")</f>
        <v>Prefers Discount</v>
      </c>
      <c r="AF582">
        <v>8</v>
      </c>
      <c r="AG582">
        <v>5</v>
      </c>
      <c r="AH582">
        <v>6</v>
      </c>
      <c r="AI582" t="str">
        <f>INDEX($AF$1:$AH$1,MATCH(MAX(AF582:AH582),AF582:AH582,0))</f>
        <v>Store_Orders</v>
      </c>
      <c r="AJ582">
        <v>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f>SUM(AK582:AO582)</f>
        <v>0</v>
      </c>
      <c r="AQ582" t="s">
        <v>67</v>
      </c>
      <c r="AR582">
        <v>0</v>
      </c>
      <c r="AS582" t="str">
        <f>IF(OR(AK582&gt;0, AL582&gt;0, AM582&gt;0, AN582&gt;0, AO582&gt;0), "Converted", "Not Converted")</f>
        <v>Not Converted</v>
      </c>
      <c r="AT582">
        <v>0</v>
      </c>
      <c r="AU582">
        <v>3</v>
      </c>
      <c r="AV582">
        <v>11</v>
      </c>
      <c r="AW582">
        <f>IF(Z582&gt;607, 4, 0)</f>
        <v>4</v>
      </c>
      <c r="AX582">
        <f>IF(AA582&gt;0.1497, 3, 0)</f>
        <v>3</v>
      </c>
      <c r="AY582">
        <f>IF(P582&gt;4031, 2, 0)</f>
        <v>0</v>
      </c>
      <c r="AZ582">
        <f>IF(H582&gt;51934.91, 1, 0)</f>
        <v>1</v>
      </c>
      <c r="BA582">
        <f>SUM(AW582:AZ582)</f>
        <v>8</v>
      </c>
      <c r="BB582" t="str">
        <f>VLOOKUP(BA582,'Standard Deviations'!$L$1:$M$11,2,TRUE)</f>
        <v>Platinum</v>
      </c>
    </row>
    <row r="583" spans="1:54">
      <c r="A583">
        <v>5687</v>
      </c>
      <c r="B583">
        <v>1980</v>
      </c>
      <c r="C583">
        <f>2024-B583</f>
        <v>44</v>
      </c>
      <c r="D583" t="str">
        <f>VLOOKUP(B583,Reference!$A$1:$B$125, 2)</f>
        <v>Millennials</v>
      </c>
      <c r="E583" t="s">
        <v>54</v>
      </c>
      <c r="F583" t="str">
        <f>IF(E583="High School", "No College", "College")</f>
        <v>College</v>
      </c>
      <c r="G583" t="s">
        <v>71</v>
      </c>
      <c r="H583">
        <v>81702</v>
      </c>
      <c r="I583">
        <v>81702</v>
      </c>
      <c r="J583" s="4" t="s">
        <v>56</v>
      </c>
      <c r="K583">
        <v>0</v>
      </c>
      <c r="L583">
        <v>0</v>
      </c>
      <c r="M583" t="str">
        <f>IF(OR(K583&gt;0, L583&gt;0), "Parent", "Not Parent")</f>
        <v>Not Parent</v>
      </c>
      <c r="N583" t="s">
        <v>373</v>
      </c>
      <c r="O583" s="8">
        <v>41916</v>
      </c>
      <c r="P583" s="9">
        <f>O583-N583</f>
        <v>741</v>
      </c>
      <c r="Q583">
        <v>98</v>
      </c>
      <c r="R583" s="9">
        <f>P583-Q583</f>
        <v>643</v>
      </c>
      <c r="S583" s="8">
        <f>O583-R583</f>
        <v>41273</v>
      </c>
      <c r="T583">
        <v>563</v>
      </c>
      <c r="U583">
        <v>50</v>
      </c>
      <c r="V583">
        <v>774</v>
      </c>
      <c r="W583">
        <v>28</v>
      </c>
      <c r="X583">
        <v>31</v>
      </c>
      <c r="Y583">
        <v>187</v>
      </c>
      <c r="Z583">
        <v>1633</v>
      </c>
      <c r="AA583">
        <f>Z583/P583</f>
        <v>2.2037786774628878</v>
      </c>
      <c r="AB583" s="14" t="s">
        <v>232</v>
      </c>
      <c r="AC583" s="13" t="s">
        <v>63</v>
      </c>
      <c r="AD583">
        <v>1</v>
      </c>
      <c r="AE583" t="str">
        <f>IF(AD583&gt;3, "Prefers Discount", "Discount Indifferent")</f>
        <v>Discount Indifferent</v>
      </c>
      <c r="AF583">
        <v>12</v>
      </c>
      <c r="AG583">
        <v>7</v>
      </c>
      <c r="AH583">
        <v>7</v>
      </c>
      <c r="AI583" t="str">
        <f>INDEX($AF$1:$AH$1,MATCH(MAX(AF583:AH583),AF583:AH583,0))</f>
        <v>Store_Orders</v>
      </c>
      <c r="AJ583">
        <v>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f>SUM(AK583:AO583)</f>
        <v>0</v>
      </c>
      <c r="AQ583" t="s">
        <v>67</v>
      </c>
      <c r="AR583">
        <v>0</v>
      </c>
      <c r="AS583" t="str">
        <f>IF(OR(AK583&gt;0, AL583&gt;0, AM583&gt;0, AN583&gt;0, AO583&gt;0), "Converted", "Not Converted")</f>
        <v>Not Converted</v>
      </c>
      <c r="AT583">
        <v>0</v>
      </c>
      <c r="AU583">
        <v>3</v>
      </c>
      <c r="AV583">
        <v>11</v>
      </c>
      <c r="AW583">
        <f>IF(Z583&gt;607, 4, 0)</f>
        <v>4</v>
      </c>
      <c r="AX583">
        <f>IF(AA583&gt;0.1497, 3, 0)</f>
        <v>3</v>
      </c>
      <c r="AY583">
        <f>IF(P583&gt;4031, 2, 0)</f>
        <v>0</v>
      </c>
      <c r="AZ583">
        <f>IF(H583&gt;51934.91, 1, 0)</f>
        <v>1</v>
      </c>
      <c r="BA583">
        <f>SUM(AW583:AZ583)</f>
        <v>8</v>
      </c>
      <c r="BB583" t="str">
        <f>VLOOKUP(BA583,'Standard Deviations'!$L$1:$M$11,2,TRUE)</f>
        <v>Platinum</v>
      </c>
    </row>
    <row r="584" spans="1:54" hidden="1">
      <c r="A584">
        <v>2379</v>
      </c>
      <c r="B584">
        <v>1953</v>
      </c>
      <c r="C584">
        <f>2024-B584</f>
        <v>71</v>
      </c>
      <c r="D584" t="str">
        <f>VLOOKUP(B584,Reference!$A$1:$B$125, 2)</f>
        <v>Boomers</v>
      </c>
      <c r="E584" t="s">
        <v>54</v>
      </c>
      <c r="F584" t="str">
        <f>IF(E584="High School", "No College", "College")</f>
        <v>College</v>
      </c>
      <c r="G584" t="s">
        <v>60</v>
      </c>
      <c r="H584">
        <v>69267</v>
      </c>
      <c r="I584">
        <v>69267</v>
      </c>
      <c r="J584" s="4" t="s">
        <v>61</v>
      </c>
      <c r="K584">
        <v>0</v>
      </c>
      <c r="L584">
        <v>0</v>
      </c>
      <c r="M584" t="str">
        <f>IF(OR(K584&gt;0, L584&gt;0), "Parent", "Not Parent")</f>
        <v>Not Parent</v>
      </c>
      <c r="N584" t="s">
        <v>381</v>
      </c>
      <c r="O584" s="8">
        <v>41916</v>
      </c>
      <c r="P584" s="9">
        <f>O584-N584</f>
        <v>742</v>
      </c>
      <c r="Q584">
        <v>31</v>
      </c>
      <c r="R584" s="9">
        <f>P584-Q584</f>
        <v>711</v>
      </c>
      <c r="S584" s="8">
        <f>O584-R584</f>
        <v>41205</v>
      </c>
      <c r="T584">
        <v>778</v>
      </c>
      <c r="U584">
        <v>44</v>
      </c>
      <c r="V584">
        <v>499</v>
      </c>
      <c r="W584">
        <v>95</v>
      </c>
      <c r="X584">
        <v>73</v>
      </c>
      <c r="Y584">
        <v>146</v>
      </c>
      <c r="Z584">
        <v>1635</v>
      </c>
      <c r="AA584">
        <f>Z584/P584</f>
        <v>2.2035040431266846</v>
      </c>
      <c r="AB584" s="11" t="s">
        <v>232</v>
      </c>
      <c r="AC584" t="s">
        <v>59</v>
      </c>
      <c r="AD584">
        <v>2</v>
      </c>
      <c r="AE584" t="str">
        <f>IF(AD584&gt;3, "Prefers Discount", "Discount Indifferent")</f>
        <v>Discount Indifferent</v>
      </c>
      <c r="AF584">
        <v>5</v>
      </c>
      <c r="AG584">
        <v>3</v>
      </c>
      <c r="AH584">
        <v>4</v>
      </c>
      <c r="AI584" t="str">
        <f>INDEX($AF$1:$AH$1,MATCH(MAX(AF584:AH584),AF584:AH584,0))</f>
        <v>Store_Orders</v>
      </c>
      <c r="AJ584">
        <v>7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f>SUM(AK584:AO584)</f>
        <v>0</v>
      </c>
      <c r="AQ584" t="s">
        <v>67</v>
      </c>
      <c r="AR584">
        <v>1</v>
      </c>
      <c r="AS584" t="str">
        <f>IF(OR(AK584&gt;0, AL584&gt;0, AM584&gt;0, AN584&gt;0, AO584&gt;0), "Converted", "Not Converted")</f>
        <v>Not Converted</v>
      </c>
      <c r="AT584">
        <v>0</v>
      </c>
      <c r="AU584">
        <v>3</v>
      </c>
      <c r="AV584">
        <v>11</v>
      </c>
      <c r="AW584">
        <f>IF(Z584&gt;607, 4, 0)</f>
        <v>4</v>
      </c>
      <c r="AX584">
        <f>IF(AA584&gt;0.1497, 3, 0)</f>
        <v>3</v>
      </c>
      <c r="AY584">
        <f>IF(P584&gt;4031, 2, 0)</f>
        <v>0</v>
      </c>
      <c r="AZ584">
        <f>IF(H584&gt;51934.91, 1, 0)</f>
        <v>1</v>
      </c>
      <c r="BA584">
        <f>SUM(AW584:AZ584)</f>
        <v>8</v>
      </c>
      <c r="BB584" t="str">
        <f>VLOOKUP(BA584,'Standard Deviations'!$L$1:$M$11,2,TRUE)</f>
        <v>Platinum</v>
      </c>
    </row>
    <row r="585" spans="1:54">
      <c r="A585">
        <v>9240</v>
      </c>
      <c r="B585">
        <v>1971</v>
      </c>
      <c r="C585">
        <f>2024-B585</f>
        <v>53</v>
      </c>
      <c r="D585" t="str">
        <f>VLOOKUP(B585,Reference!$A$1:$B$125, 2)</f>
        <v>Gen X</v>
      </c>
      <c r="E585" t="s">
        <v>68</v>
      </c>
      <c r="F585" t="str">
        <f>IF(E585="High School", "No College", "College")</f>
        <v>College</v>
      </c>
      <c r="G585" t="s">
        <v>60</v>
      </c>
      <c r="H585">
        <v>60504</v>
      </c>
      <c r="I585">
        <v>60504</v>
      </c>
      <c r="J585" s="4" t="s">
        <v>61</v>
      </c>
      <c r="K585">
        <v>0</v>
      </c>
      <c r="L585">
        <v>1</v>
      </c>
      <c r="M585" t="str">
        <f>IF(OR(K585&gt;0, L585&gt;0), "Parent", "Not Parent")</f>
        <v>Parent</v>
      </c>
      <c r="N585" t="s">
        <v>374</v>
      </c>
      <c r="O585" s="8">
        <v>41916</v>
      </c>
      <c r="P585" s="9">
        <f>O585-N585</f>
        <v>239</v>
      </c>
      <c r="Q585">
        <v>73</v>
      </c>
      <c r="R585" s="9">
        <f>P585-Q585</f>
        <v>166</v>
      </c>
      <c r="S585" s="8">
        <f>O585-R585</f>
        <v>41750</v>
      </c>
      <c r="T585">
        <v>458</v>
      </c>
      <c r="U585">
        <v>0</v>
      </c>
      <c r="V585">
        <v>24</v>
      </c>
      <c r="W585">
        <v>6</v>
      </c>
      <c r="X585">
        <v>4</v>
      </c>
      <c r="Y585">
        <v>34</v>
      </c>
      <c r="Z585">
        <v>526</v>
      </c>
      <c r="AA585">
        <f>Z585/P585</f>
        <v>2.2008368200836821</v>
      </c>
      <c r="AB585" s="14" t="s">
        <v>232</v>
      </c>
      <c r="AC585" s="13" t="s">
        <v>63</v>
      </c>
      <c r="AD585">
        <v>2</v>
      </c>
      <c r="AE585" t="str">
        <f>IF(AD585&gt;3, "Prefers Discount", "Discount Indifferent")</f>
        <v>Discount Indifferent</v>
      </c>
      <c r="AF585">
        <v>8</v>
      </c>
      <c r="AG585">
        <v>6</v>
      </c>
      <c r="AH585">
        <v>2</v>
      </c>
      <c r="AI585" t="str">
        <f>INDEX($AF$1:$AH$1,MATCH(MAX(AF585:AH585),AF585:AH585,0))</f>
        <v>Store_Orders</v>
      </c>
      <c r="AJ585">
        <v>6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f>SUM(AK585:AO585)</f>
        <v>0</v>
      </c>
      <c r="AQ585" t="s">
        <v>67</v>
      </c>
      <c r="AR585">
        <v>0</v>
      </c>
      <c r="AS585" t="str">
        <f>IF(OR(AK585&gt;0, AL585&gt;0, AM585&gt;0, AN585&gt;0, AO585&gt;0), "Converted", "Not Converted")</f>
        <v>Not Converted</v>
      </c>
      <c r="AT585">
        <v>0</v>
      </c>
      <c r="AU585">
        <v>3</v>
      </c>
      <c r="AV585">
        <v>11</v>
      </c>
      <c r="AW585">
        <f>IF(Z585&gt;607, 4, 0)</f>
        <v>0</v>
      </c>
      <c r="AX585">
        <f>IF(AA585&gt;0.1497, 3, 0)</f>
        <v>3</v>
      </c>
      <c r="AY585">
        <f>IF(P585&gt;4031, 2, 0)</f>
        <v>0</v>
      </c>
      <c r="AZ585">
        <f>IF(H585&gt;51934.91, 1, 0)</f>
        <v>1</v>
      </c>
      <c r="BA585">
        <f>SUM(AW585:AZ585)</f>
        <v>4</v>
      </c>
      <c r="BB585" t="str">
        <f>VLOOKUP(BA585,'Standard Deviations'!$L$1:$M$11,2,TRUE)</f>
        <v>Silver</v>
      </c>
    </row>
    <row r="586" spans="1:54">
      <c r="A586">
        <v>10319</v>
      </c>
      <c r="B586">
        <v>1971</v>
      </c>
      <c r="C586">
        <f>2024-B586</f>
        <v>53</v>
      </c>
      <c r="D586" t="str">
        <f>VLOOKUP(B586,Reference!$A$1:$B$125, 2)</f>
        <v>Gen X</v>
      </c>
      <c r="E586" t="s">
        <v>54</v>
      </c>
      <c r="F586" t="str">
        <f>IF(E586="High School", "No College", "College")</f>
        <v>College</v>
      </c>
      <c r="G586" t="s">
        <v>55</v>
      </c>
      <c r="H586">
        <v>66303</v>
      </c>
      <c r="I586">
        <v>66303</v>
      </c>
      <c r="J586" s="4" t="s">
        <v>61</v>
      </c>
      <c r="K586">
        <v>0</v>
      </c>
      <c r="L586">
        <v>1</v>
      </c>
      <c r="M586" t="str">
        <f>IF(OR(K586&gt;0, L586&gt;0), "Parent", "Not Parent")</f>
        <v>Parent</v>
      </c>
      <c r="N586" t="s">
        <v>425</v>
      </c>
      <c r="O586" s="8">
        <v>41916</v>
      </c>
      <c r="P586" s="9">
        <f>O586-N586</f>
        <v>585</v>
      </c>
      <c r="Q586">
        <v>56</v>
      </c>
      <c r="R586" s="9">
        <f>P586-Q586</f>
        <v>529</v>
      </c>
      <c r="S586" s="8">
        <f>O586-R586</f>
        <v>41387</v>
      </c>
      <c r="T586">
        <v>1090</v>
      </c>
      <c r="U586">
        <v>12</v>
      </c>
      <c r="V586">
        <v>96</v>
      </c>
      <c r="W586">
        <v>16</v>
      </c>
      <c r="X586">
        <v>12</v>
      </c>
      <c r="Y586">
        <v>60</v>
      </c>
      <c r="Z586">
        <v>1286</v>
      </c>
      <c r="AA586">
        <f>Z586/P586</f>
        <v>2.1982905982905985</v>
      </c>
      <c r="AB586" s="14" t="s">
        <v>232</v>
      </c>
      <c r="AC586" s="13" t="s">
        <v>63</v>
      </c>
      <c r="AD586">
        <v>4</v>
      </c>
      <c r="AE586" t="str">
        <f>IF(AD586&gt;3, "Prefers Discount", "Discount Indifferent")</f>
        <v>Prefers Discount</v>
      </c>
      <c r="AF586">
        <v>11</v>
      </c>
      <c r="AG586">
        <v>3</v>
      </c>
      <c r="AH586">
        <v>4</v>
      </c>
      <c r="AI586" t="str">
        <f>INDEX($AF$1:$AH$1,MATCH(MAX(AF586:AH586),AF586:AH586,0))</f>
        <v>Store_Orders</v>
      </c>
      <c r="AJ586">
        <v>8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f>SUM(AK586:AO586)</f>
        <v>1</v>
      </c>
      <c r="AQ586" t="str">
        <f>INDEX($AK$1:$AO$1,MATCH(MAX(AK586:AO586),AK586:AO586,0))</f>
        <v>Converted_on_Camp4</v>
      </c>
      <c r="AR586">
        <v>1</v>
      </c>
      <c r="AS586" t="str">
        <f>IF(OR(AK586&gt;0, AL586&gt;0, AM586&gt;0, AN586&gt;0, AO586&gt;0), "Converted", "Not Converted")</f>
        <v>Converted</v>
      </c>
      <c r="AT586">
        <v>0</v>
      </c>
      <c r="AU586">
        <v>3</v>
      </c>
      <c r="AV586">
        <v>11</v>
      </c>
      <c r="AW586">
        <f>IF(Z586&gt;607, 4, 0)</f>
        <v>4</v>
      </c>
      <c r="AX586">
        <f>IF(AA586&gt;0.1497, 3, 0)</f>
        <v>3</v>
      </c>
      <c r="AY586">
        <f>IF(P586&gt;4031, 2, 0)</f>
        <v>0</v>
      </c>
      <c r="AZ586">
        <f>IF(H586&gt;51934.91, 1, 0)</f>
        <v>1</v>
      </c>
      <c r="BA586">
        <f>SUM(AW586:AZ586)</f>
        <v>8</v>
      </c>
      <c r="BB586" t="str">
        <f>VLOOKUP(BA586,'Standard Deviations'!$L$1:$M$11,2,TRUE)</f>
        <v>Platinum</v>
      </c>
    </row>
    <row r="587" spans="1:54" hidden="1">
      <c r="A587">
        <v>10814</v>
      </c>
      <c r="B587">
        <v>1947</v>
      </c>
      <c r="C587">
        <f>2024-B587</f>
        <v>77</v>
      </c>
      <c r="D587" t="str">
        <f>VLOOKUP(B587,Reference!$A$1:$B$125, 2)</f>
        <v>Boomers</v>
      </c>
      <c r="E587" t="s">
        <v>54</v>
      </c>
      <c r="F587" t="str">
        <f>IF(E587="High School", "No College", "College")</f>
        <v>College</v>
      </c>
      <c r="G587" t="s">
        <v>65</v>
      </c>
      <c r="H587">
        <v>70321</v>
      </c>
      <c r="I587">
        <v>70321</v>
      </c>
      <c r="J587" s="4" t="s">
        <v>61</v>
      </c>
      <c r="K587">
        <v>0</v>
      </c>
      <c r="L587">
        <v>0</v>
      </c>
      <c r="M587" t="str">
        <f>IF(OR(K587&gt;0, L587&gt;0), "Parent", "Not Parent")</f>
        <v>Not Parent</v>
      </c>
      <c r="N587" t="s">
        <v>402</v>
      </c>
      <c r="O587" s="8">
        <v>41916</v>
      </c>
      <c r="P587" s="9">
        <f>O587-N587</f>
        <v>626</v>
      </c>
      <c r="Q587">
        <v>6</v>
      </c>
      <c r="R587" s="9">
        <f>P587-Q587</f>
        <v>620</v>
      </c>
      <c r="S587" s="8">
        <f>O587-R587</f>
        <v>41296</v>
      </c>
      <c r="T587">
        <v>303</v>
      </c>
      <c r="U587">
        <v>23</v>
      </c>
      <c r="V587">
        <v>751</v>
      </c>
      <c r="W587">
        <v>82</v>
      </c>
      <c r="X587">
        <v>26</v>
      </c>
      <c r="Y587">
        <v>191</v>
      </c>
      <c r="Z587">
        <v>1376</v>
      </c>
      <c r="AA587">
        <f>Z587/P587</f>
        <v>2.1980830670926519</v>
      </c>
      <c r="AB587" s="11" t="s">
        <v>232</v>
      </c>
      <c r="AC587" t="s">
        <v>59</v>
      </c>
      <c r="AD587">
        <v>1</v>
      </c>
      <c r="AE587" t="str">
        <f>IF(AD587&gt;3, "Prefers Discount", "Discount Indifferent")</f>
        <v>Discount Indifferent</v>
      </c>
      <c r="AF587">
        <v>13</v>
      </c>
      <c r="AG587">
        <v>6</v>
      </c>
      <c r="AH587">
        <v>5</v>
      </c>
      <c r="AI587" t="str">
        <f>INDEX($AF$1:$AH$1,MATCH(MAX(AF587:AH587),AF587:AH587,0))</f>
        <v>Store_Orders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f>SUM(AK587:AO587)</f>
        <v>0</v>
      </c>
      <c r="AQ587" t="s">
        <v>67</v>
      </c>
      <c r="AR587">
        <v>1</v>
      </c>
      <c r="AS587" t="str">
        <f>IF(OR(AK587&gt;0, AL587&gt;0, AM587&gt;0, AN587&gt;0, AO587&gt;0), "Converted", "Not Converted")</f>
        <v>Not Converted</v>
      </c>
      <c r="AT587">
        <v>0</v>
      </c>
      <c r="AU587">
        <v>3</v>
      </c>
      <c r="AV587">
        <v>11</v>
      </c>
      <c r="AW587">
        <f>IF(Z587&gt;607, 4, 0)</f>
        <v>4</v>
      </c>
      <c r="AX587">
        <f>IF(AA587&gt;0.1497, 3, 0)</f>
        <v>3</v>
      </c>
      <c r="AY587">
        <f>IF(P587&gt;4031, 2, 0)</f>
        <v>0</v>
      </c>
      <c r="AZ587">
        <f>IF(H587&gt;51934.91, 1, 0)</f>
        <v>1</v>
      </c>
      <c r="BA587">
        <f>SUM(AW587:AZ587)</f>
        <v>8</v>
      </c>
      <c r="BB587" t="str">
        <f>VLOOKUP(BA587,'Standard Deviations'!$L$1:$M$11,2,TRUE)</f>
        <v>Platinum</v>
      </c>
    </row>
    <row r="588" spans="1:54">
      <c r="A588">
        <v>4518</v>
      </c>
      <c r="B588">
        <v>1979</v>
      </c>
      <c r="C588">
        <f>2024-B588</f>
        <v>45</v>
      </c>
      <c r="D588" t="str">
        <f>VLOOKUP(B588,Reference!$A$1:$B$125, 2)</f>
        <v>Gen X</v>
      </c>
      <c r="E588" t="s">
        <v>54</v>
      </c>
      <c r="F588" t="str">
        <f>IF(E588="High School", "No College", "College")</f>
        <v>College</v>
      </c>
      <c r="G588" t="s">
        <v>65</v>
      </c>
      <c r="H588">
        <v>85693</v>
      </c>
      <c r="I588">
        <v>85693</v>
      </c>
      <c r="J588" s="4" t="s">
        <v>56</v>
      </c>
      <c r="K588">
        <v>0</v>
      </c>
      <c r="L588">
        <v>1</v>
      </c>
      <c r="M588" t="str">
        <f>IF(OR(K588&gt;0, L588&gt;0), "Parent", "Not Parent")</f>
        <v>Parent</v>
      </c>
      <c r="N588" t="s">
        <v>426</v>
      </c>
      <c r="O588" s="8">
        <v>41916</v>
      </c>
      <c r="P588" s="9">
        <f>O588-N588</f>
        <v>532</v>
      </c>
      <c r="Q588">
        <v>59</v>
      </c>
      <c r="R588" s="9">
        <f>P588-Q588</f>
        <v>473</v>
      </c>
      <c r="S588" s="8">
        <f>O588-R588</f>
        <v>41443</v>
      </c>
      <c r="T588">
        <v>386</v>
      </c>
      <c r="U588">
        <v>172</v>
      </c>
      <c r="V588">
        <v>183</v>
      </c>
      <c r="W588">
        <v>185</v>
      </c>
      <c r="X588">
        <v>132</v>
      </c>
      <c r="Y588">
        <v>111</v>
      </c>
      <c r="Z588">
        <v>1169</v>
      </c>
      <c r="AA588">
        <f>Z588/P588</f>
        <v>2.1973684210526314</v>
      </c>
      <c r="AB588" s="14" t="s">
        <v>232</v>
      </c>
      <c r="AC588" s="13" t="s">
        <v>63</v>
      </c>
      <c r="AD588">
        <v>2</v>
      </c>
      <c r="AE588" t="str">
        <f>IF(AD588&gt;3, "Prefers Discount", "Discount Indifferent")</f>
        <v>Discount Indifferent</v>
      </c>
      <c r="AF588">
        <v>11</v>
      </c>
      <c r="AG588">
        <v>9</v>
      </c>
      <c r="AH588">
        <v>5</v>
      </c>
      <c r="AI588" t="str">
        <f>INDEX($AF$1:$AH$1,MATCH(MAX(AF588:AH588),AF588:AH588,0))</f>
        <v>Store_Orders</v>
      </c>
      <c r="AJ588">
        <v>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f>SUM(AK588:AO588)</f>
        <v>0</v>
      </c>
      <c r="AQ588" t="s">
        <v>67</v>
      </c>
      <c r="AR588">
        <v>0</v>
      </c>
      <c r="AS588" t="str">
        <f>IF(OR(AK588&gt;0, AL588&gt;0, AM588&gt;0, AN588&gt;0, AO588&gt;0), "Converted", "Not Converted")</f>
        <v>Not Converted</v>
      </c>
      <c r="AT588">
        <v>0</v>
      </c>
      <c r="AU588">
        <v>3</v>
      </c>
      <c r="AV588">
        <v>11</v>
      </c>
      <c r="AW588">
        <f>IF(Z588&gt;607, 4, 0)</f>
        <v>4</v>
      </c>
      <c r="AX588">
        <f>IF(AA588&gt;0.1497, 3, 0)</f>
        <v>3</v>
      </c>
      <c r="AY588">
        <f>IF(P588&gt;4031, 2, 0)</f>
        <v>0</v>
      </c>
      <c r="AZ588">
        <f>IF(H588&gt;51934.91, 1, 0)</f>
        <v>1</v>
      </c>
      <c r="BA588">
        <f>SUM(AW588:AZ588)</f>
        <v>8</v>
      </c>
      <c r="BB588" t="str">
        <f>VLOOKUP(BA588,'Standard Deviations'!$L$1:$M$11,2,TRUE)</f>
        <v>Platinum</v>
      </c>
    </row>
    <row r="589" spans="1:54">
      <c r="A589">
        <v>9265</v>
      </c>
      <c r="B589">
        <v>1953</v>
      </c>
      <c r="C589">
        <f>2024-B589</f>
        <v>71</v>
      </c>
      <c r="D589" t="str">
        <f>VLOOKUP(B589,Reference!$A$1:$B$125, 2)</f>
        <v>Boomers</v>
      </c>
      <c r="E589" t="s">
        <v>54</v>
      </c>
      <c r="F589" t="str">
        <f>IF(E589="High School", "No College", "College")</f>
        <v>College</v>
      </c>
      <c r="G589" t="s">
        <v>55</v>
      </c>
      <c r="H589">
        <v>75027</v>
      </c>
      <c r="I589">
        <v>75027</v>
      </c>
      <c r="J589" s="4" t="s">
        <v>56</v>
      </c>
      <c r="K589">
        <v>0</v>
      </c>
      <c r="L589">
        <v>1</v>
      </c>
      <c r="M589" t="str">
        <f>IF(OR(K589&gt;0, L589&gt;0), "Parent", "Not Parent")</f>
        <v>Parent</v>
      </c>
      <c r="N589" t="s">
        <v>427</v>
      </c>
      <c r="O589" s="8">
        <v>41916</v>
      </c>
      <c r="P589" s="9">
        <f>O589-N589</f>
        <v>633</v>
      </c>
      <c r="Q589">
        <v>74</v>
      </c>
      <c r="R589" s="9">
        <f>P589-Q589</f>
        <v>559</v>
      </c>
      <c r="S589" s="8">
        <f>O589-R589</f>
        <v>41357</v>
      </c>
      <c r="T589">
        <v>925</v>
      </c>
      <c r="U589">
        <v>64</v>
      </c>
      <c r="V589">
        <v>179</v>
      </c>
      <c r="W589">
        <v>133</v>
      </c>
      <c r="X589">
        <v>12</v>
      </c>
      <c r="Y589">
        <v>77</v>
      </c>
      <c r="Z589">
        <v>1390</v>
      </c>
      <c r="AA589">
        <f>Z589/P589</f>
        <v>2.1958925750394944</v>
      </c>
      <c r="AB589" s="14" t="s">
        <v>232</v>
      </c>
      <c r="AC589" s="13" t="s">
        <v>63</v>
      </c>
      <c r="AD589">
        <v>2</v>
      </c>
      <c r="AE589" t="str">
        <f>IF(AD589&gt;3, "Prefers Discount", "Discount Indifferent")</f>
        <v>Discount Indifferent</v>
      </c>
      <c r="AF589">
        <v>6</v>
      </c>
      <c r="AG589">
        <v>9</v>
      </c>
      <c r="AH589">
        <v>4</v>
      </c>
      <c r="AI589" t="str">
        <f>INDEX($AF$1:$AH$1,MATCH(MAX(AF589:AH589),AF589:AH589,0))</f>
        <v>Web_Orders</v>
      </c>
      <c r="AJ589">
        <v>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f>SUM(AK589:AO589)</f>
        <v>0</v>
      </c>
      <c r="AQ589" t="s">
        <v>67</v>
      </c>
      <c r="AR589">
        <v>0</v>
      </c>
      <c r="AS589" t="str">
        <f>IF(OR(AK589&gt;0, AL589&gt;0, AM589&gt;0, AN589&gt;0, AO589&gt;0), "Converted", "Not Converted")</f>
        <v>Not Converted</v>
      </c>
      <c r="AT589">
        <v>0</v>
      </c>
      <c r="AU589">
        <v>3</v>
      </c>
      <c r="AV589">
        <v>11</v>
      </c>
      <c r="AW589">
        <f>IF(Z589&gt;607, 4, 0)</f>
        <v>4</v>
      </c>
      <c r="AX589">
        <f>IF(AA589&gt;0.1497, 3, 0)</f>
        <v>3</v>
      </c>
      <c r="AY589">
        <f>IF(P589&gt;4031, 2, 0)</f>
        <v>0</v>
      </c>
      <c r="AZ589">
        <f>IF(H589&gt;51934.91, 1, 0)</f>
        <v>1</v>
      </c>
      <c r="BA589">
        <f>SUM(AW589:AZ589)</f>
        <v>8</v>
      </c>
      <c r="BB589" t="str">
        <f>VLOOKUP(BA589,'Standard Deviations'!$L$1:$M$11,2,TRUE)</f>
        <v>Platinum</v>
      </c>
    </row>
    <row r="590" spans="1:54">
      <c r="A590">
        <v>6142</v>
      </c>
      <c r="B590">
        <v>1943</v>
      </c>
      <c r="C590">
        <f>2024-B590</f>
        <v>81</v>
      </c>
      <c r="D590" t="str">
        <f>VLOOKUP(B590,Reference!$A$1:$B$125, 2)</f>
        <v>Silent</v>
      </c>
      <c r="E590" t="s">
        <v>64</v>
      </c>
      <c r="F590" t="str">
        <f>IF(E590="High School", "No College", "College")</f>
        <v>College</v>
      </c>
      <c r="G590" t="s">
        <v>55</v>
      </c>
      <c r="H590">
        <v>65073</v>
      </c>
      <c r="I590">
        <v>65073</v>
      </c>
      <c r="J590" s="4" t="s">
        <v>61</v>
      </c>
      <c r="K590">
        <v>0</v>
      </c>
      <c r="L590">
        <v>0</v>
      </c>
      <c r="M590" t="str">
        <f>IF(OR(K590&gt;0, L590&gt;0), "Parent", "Not Parent")</f>
        <v>Not Parent</v>
      </c>
      <c r="N590" t="s">
        <v>301</v>
      </c>
      <c r="O590" s="8">
        <v>41916</v>
      </c>
      <c r="P590" s="9">
        <f>O590-N590</f>
        <v>410</v>
      </c>
      <c r="Q590">
        <v>65</v>
      </c>
      <c r="R590" s="9">
        <f>P590-Q590</f>
        <v>345</v>
      </c>
      <c r="S590" s="8">
        <f>O590-R590</f>
        <v>41571</v>
      </c>
      <c r="T590">
        <v>629</v>
      </c>
      <c r="U590">
        <v>17</v>
      </c>
      <c r="V590">
        <v>177</v>
      </c>
      <c r="W590">
        <v>69</v>
      </c>
      <c r="X590">
        <v>0</v>
      </c>
      <c r="Y590">
        <v>8</v>
      </c>
      <c r="Z590">
        <v>900</v>
      </c>
      <c r="AA590">
        <f>Z590/P590</f>
        <v>2.1951219512195124</v>
      </c>
      <c r="AB590" s="14" t="s">
        <v>232</v>
      </c>
      <c r="AC590" s="13" t="s">
        <v>63</v>
      </c>
      <c r="AD590">
        <v>1</v>
      </c>
      <c r="AE590" t="str">
        <f>IF(AD590&gt;3, "Prefers Discount", "Discount Indifferent")</f>
        <v>Discount Indifferent</v>
      </c>
      <c r="AF590">
        <v>5</v>
      </c>
      <c r="AG590">
        <v>5</v>
      </c>
      <c r="AH590">
        <v>3</v>
      </c>
      <c r="AI590" t="str">
        <f>INDEX($AF$1:$AH$1,MATCH(MAX(AF590:AH590),AF590:AH590,0))</f>
        <v>Store_Orders</v>
      </c>
      <c r="AJ590">
        <v>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f>SUM(AK590:AO590)</f>
        <v>0</v>
      </c>
      <c r="AQ590" t="s">
        <v>67</v>
      </c>
      <c r="AR590">
        <v>0</v>
      </c>
      <c r="AS590" t="str">
        <f>IF(OR(AK590&gt;0, AL590&gt;0, AM590&gt;0, AN590&gt;0, AO590&gt;0), "Converted", "Not Converted")</f>
        <v>Not Converted</v>
      </c>
      <c r="AT590">
        <v>1</v>
      </c>
      <c r="AU590">
        <v>3</v>
      </c>
      <c r="AV590">
        <v>11</v>
      </c>
      <c r="AW590">
        <f>IF(Z590&gt;607, 4, 0)</f>
        <v>4</v>
      </c>
      <c r="AX590">
        <f>IF(AA590&gt;0.1497, 3, 0)</f>
        <v>3</v>
      </c>
      <c r="AY590">
        <f>IF(P590&gt;4031, 2, 0)</f>
        <v>0</v>
      </c>
      <c r="AZ590">
        <f>IF(H590&gt;51934.91, 1, 0)</f>
        <v>1</v>
      </c>
      <c r="BA590">
        <f>SUM(AW590:AZ590)</f>
        <v>8</v>
      </c>
      <c r="BB590" t="str">
        <f>VLOOKUP(BA590,'Standard Deviations'!$L$1:$M$11,2,TRUE)</f>
        <v>Platinum</v>
      </c>
    </row>
    <row r="591" spans="1:54">
      <c r="A591">
        <v>4837</v>
      </c>
      <c r="B591">
        <v>1965</v>
      </c>
      <c r="C591">
        <f>2024-B591</f>
        <v>59</v>
      </c>
      <c r="D591" t="str">
        <f>VLOOKUP(B591,Reference!$A$1:$B$125, 2)</f>
        <v>Gen X</v>
      </c>
      <c r="E591" t="s">
        <v>68</v>
      </c>
      <c r="F591" t="str">
        <f>IF(E591="High School", "No College", "College")</f>
        <v>College</v>
      </c>
      <c r="G591" t="s">
        <v>55</v>
      </c>
      <c r="H591">
        <v>71322</v>
      </c>
      <c r="I591">
        <v>71322</v>
      </c>
      <c r="J591" s="4" t="s">
        <v>61</v>
      </c>
      <c r="K591">
        <v>0</v>
      </c>
      <c r="L591">
        <v>1</v>
      </c>
      <c r="M591" t="str">
        <f>IF(OR(K591&gt;0, L591&gt;0), "Parent", "Not Parent")</f>
        <v>Parent</v>
      </c>
      <c r="N591" t="s">
        <v>213</v>
      </c>
      <c r="O591" s="8">
        <v>41916</v>
      </c>
      <c r="P591" s="9">
        <f>O591-N591</f>
        <v>595</v>
      </c>
      <c r="Q591">
        <v>57</v>
      </c>
      <c r="R591" s="9">
        <f>P591-Q591</f>
        <v>538</v>
      </c>
      <c r="S591" s="8">
        <f>O591-R591</f>
        <v>41378</v>
      </c>
      <c r="T591">
        <v>753</v>
      </c>
      <c r="U591">
        <v>43</v>
      </c>
      <c r="V591">
        <v>226</v>
      </c>
      <c r="W591">
        <v>69</v>
      </c>
      <c r="X591">
        <v>10</v>
      </c>
      <c r="Y591">
        <v>204</v>
      </c>
      <c r="Z591">
        <v>1305</v>
      </c>
      <c r="AA591">
        <f>Z591/P591</f>
        <v>2.1932773109243699</v>
      </c>
      <c r="AB591" s="14" t="s">
        <v>232</v>
      </c>
      <c r="AC591" s="13" t="s">
        <v>63</v>
      </c>
      <c r="AD591">
        <v>2</v>
      </c>
      <c r="AE591" t="str">
        <f>IF(AD591&gt;3, "Prefers Discount", "Discount Indifferent")</f>
        <v>Discount Indifferent</v>
      </c>
      <c r="AF591">
        <v>13</v>
      </c>
      <c r="AG591">
        <v>8</v>
      </c>
      <c r="AH591">
        <v>5</v>
      </c>
      <c r="AI591" t="str">
        <f>INDEX($AF$1:$AH$1,MATCH(MAX(AF591:AH591),AF591:AH591,0))</f>
        <v>Store_Orders</v>
      </c>
      <c r="AJ591">
        <v>4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f>SUM(AK591:AO591)</f>
        <v>0</v>
      </c>
      <c r="AQ591" t="s">
        <v>67</v>
      </c>
      <c r="AR591">
        <v>0</v>
      </c>
      <c r="AS591" t="str">
        <f>IF(OR(AK591&gt;0, AL591&gt;0, AM591&gt;0, AN591&gt;0, AO591&gt;0), "Converted", "Not Converted")</f>
        <v>Not Converted</v>
      </c>
      <c r="AT591">
        <v>0</v>
      </c>
      <c r="AU591">
        <v>3</v>
      </c>
      <c r="AV591">
        <v>11</v>
      </c>
      <c r="AW591">
        <f>IF(Z591&gt;607, 4, 0)</f>
        <v>4</v>
      </c>
      <c r="AX591">
        <f>IF(AA591&gt;0.1497, 3, 0)</f>
        <v>3</v>
      </c>
      <c r="AY591">
        <f>IF(P591&gt;4031, 2, 0)</f>
        <v>0</v>
      </c>
      <c r="AZ591">
        <f>IF(H591&gt;51934.91, 1, 0)</f>
        <v>1</v>
      </c>
      <c r="BA591">
        <f>SUM(AW591:AZ591)</f>
        <v>8</v>
      </c>
      <c r="BB591" t="str">
        <f>VLOOKUP(BA591,'Standard Deviations'!$L$1:$M$11,2,TRUE)</f>
        <v>Platinum</v>
      </c>
    </row>
    <row r="592" spans="1:54">
      <c r="A592">
        <v>6605</v>
      </c>
      <c r="B592">
        <v>1944</v>
      </c>
      <c r="C592">
        <f>2024-B592</f>
        <v>80</v>
      </c>
      <c r="D592" t="str">
        <f>VLOOKUP(B592,Reference!$A$1:$B$125, 2)</f>
        <v>Silent</v>
      </c>
      <c r="E592" t="s">
        <v>68</v>
      </c>
      <c r="F592" t="str">
        <f>IF(E592="High School", "No College", "College")</f>
        <v>College</v>
      </c>
      <c r="G592" t="s">
        <v>71</v>
      </c>
      <c r="H592">
        <v>55614</v>
      </c>
      <c r="I592">
        <v>55614</v>
      </c>
      <c r="J592" s="4" t="s">
        <v>61</v>
      </c>
      <c r="K592">
        <v>0</v>
      </c>
      <c r="L592">
        <v>0</v>
      </c>
      <c r="M592" t="str">
        <f>IF(OR(K592&gt;0, L592&gt;0), "Parent", "Not Parent")</f>
        <v>Not Parent</v>
      </c>
      <c r="N592" t="s">
        <v>211</v>
      </c>
      <c r="O592" s="8">
        <v>41916</v>
      </c>
      <c r="P592" s="9">
        <f>O592-N592</f>
        <v>311</v>
      </c>
      <c r="Q592">
        <v>85</v>
      </c>
      <c r="R592" s="9">
        <f>P592-Q592</f>
        <v>226</v>
      </c>
      <c r="S592" s="8">
        <f>O592-R592</f>
        <v>41690</v>
      </c>
      <c r="T592">
        <v>504</v>
      </c>
      <c r="U592">
        <v>13</v>
      </c>
      <c r="V592">
        <v>131</v>
      </c>
      <c r="W592">
        <v>8</v>
      </c>
      <c r="X592">
        <v>0</v>
      </c>
      <c r="Y592">
        <v>26</v>
      </c>
      <c r="Z592">
        <v>682</v>
      </c>
      <c r="AA592">
        <f>Z592/P592</f>
        <v>2.192926045016077</v>
      </c>
      <c r="AB592" s="14" t="s">
        <v>232</v>
      </c>
      <c r="AC592" s="13" t="s">
        <v>63</v>
      </c>
      <c r="AD592">
        <v>1</v>
      </c>
      <c r="AE592" t="str">
        <f>IF(AD592&gt;3, "Prefers Discount", "Discount Indifferent")</f>
        <v>Discount Indifferent</v>
      </c>
      <c r="AF592">
        <v>6</v>
      </c>
      <c r="AG592">
        <v>9</v>
      </c>
      <c r="AH592">
        <v>4</v>
      </c>
      <c r="AI592" t="str">
        <f>INDEX($AF$1:$AH$1,MATCH(MAX(AF592:AH592),AF592:AH592,0))</f>
        <v>Web_Orders</v>
      </c>
      <c r="AJ592">
        <v>7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f>SUM(AK592:AO592)</f>
        <v>1</v>
      </c>
      <c r="AQ592" t="str">
        <f>INDEX($AK$1:$AO$1,MATCH(MAX(AK592:AO592),AK592:AO592,0))</f>
        <v>Converted_on_Camp4</v>
      </c>
      <c r="AR592">
        <v>1</v>
      </c>
      <c r="AS592" t="str">
        <f>IF(OR(AK592&gt;0, AL592&gt;0, AM592&gt;0, AN592&gt;0, AO592&gt;0), "Converted", "Not Converted")</f>
        <v>Converted</v>
      </c>
      <c r="AT592">
        <v>0</v>
      </c>
      <c r="AU592">
        <v>3</v>
      </c>
      <c r="AV592">
        <v>11</v>
      </c>
      <c r="AW592">
        <f>IF(Z592&gt;607, 4, 0)</f>
        <v>4</v>
      </c>
      <c r="AX592">
        <f>IF(AA592&gt;0.1497, 3, 0)</f>
        <v>3</v>
      </c>
      <c r="AY592">
        <f>IF(P592&gt;4031, 2, 0)</f>
        <v>0</v>
      </c>
      <c r="AZ592">
        <f>IF(H592&gt;51934.91, 1, 0)</f>
        <v>1</v>
      </c>
      <c r="BA592">
        <f>SUM(AW592:AZ592)</f>
        <v>8</v>
      </c>
      <c r="BB592" t="str">
        <f>VLOOKUP(BA592,'Standard Deviations'!$L$1:$M$11,2,TRUE)</f>
        <v>Platinum</v>
      </c>
    </row>
    <row r="593" spans="1:54">
      <c r="A593">
        <v>8602</v>
      </c>
      <c r="B593">
        <v>1964</v>
      </c>
      <c r="C593">
        <f>2024-B593</f>
        <v>60</v>
      </c>
      <c r="D593" t="str">
        <f>VLOOKUP(B593,Reference!$A$1:$B$125, 2)</f>
        <v>Boomers</v>
      </c>
      <c r="E593" t="s">
        <v>54</v>
      </c>
      <c r="F593" t="str">
        <f>IF(E593="High School", "No College", "College")</f>
        <v>College</v>
      </c>
      <c r="G593" t="s">
        <v>71</v>
      </c>
      <c r="H593">
        <v>69932</v>
      </c>
      <c r="I593">
        <v>69932</v>
      </c>
      <c r="J593" s="4" t="s">
        <v>61</v>
      </c>
      <c r="K593">
        <v>0</v>
      </c>
      <c r="L593">
        <v>1</v>
      </c>
      <c r="M593" t="str">
        <f>IF(OR(K593&gt;0, L593&gt;0), "Parent", "Not Parent")</f>
        <v>Parent</v>
      </c>
      <c r="N593" t="s">
        <v>428</v>
      </c>
      <c r="O593" s="8">
        <v>41916</v>
      </c>
      <c r="P593" s="9">
        <f>O593-N593</f>
        <v>479</v>
      </c>
      <c r="Q593">
        <v>97</v>
      </c>
      <c r="R593" s="9">
        <f>P593-Q593</f>
        <v>382</v>
      </c>
      <c r="S593" s="8">
        <f>O593-R593</f>
        <v>41534</v>
      </c>
      <c r="T593">
        <v>412</v>
      </c>
      <c r="U593">
        <v>172</v>
      </c>
      <c r="V593">
        <v>153</v>
      </c>
      <c r="W593">
        <v>150</v>
      </c>
      <c r="X593">
        <v>105</v>
      </c>
      <c r="Y593">
        <v>57</v>
      </c>
      <c r="Z593">
        <v>1049</v>
      </c>
      <c r="AA593">
        <f>Z593/P593</f>
        <v>2.1899791231732775</v>
      </c>
      <c r="AB593" s="14" t="s">
        <v>232</v>
      </c>
      <c r="AC593" s="13" t="s">
        <v>63</v>
      </c>
      <c r="AD593">
        <v>2</v>
      </c>
      <c r="AE593" t="str">
        <f>IF(AD593&gt;3, "Prefers Discount", "Discount Indifferent")</f>
        <v>Discount Indifferent</v>
      </c>
      <c r="AF593">
        <v>11</v>
      </c>
      <c r="AG593">
        <v>7</v>
      </c>
      <c r="AH593">
        <v>6</v>
      </c>
      <c r="AI593" t="str">
        <f>INDEX($AF$1:$AH$1,MATCH(MAX(AF593:AH593),AF593:AH593,0))</f>
        <v>Store_Orders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f>SUM(AK593:AO593)</f>
        <v>0</v>
      </c>
      <c r="AQ593" t="s">
        <v>67</v>
      </c>
      <c r="AR593">
        <v>0</v>
      </c>
      <c r="AS593" t="str">
        <f>IF(OR(AK593&gt;0, AL593&gt;0, AM593&gt;0, AN593&gt;0, AO593&gt;0), "Converted", "Not Converted")</f>
        <v>Not Converted</v>
      </c>
      <c r="AT593">
        <v>0</v>
      </c>
      <c r="AU593">
        <v>3</v>
      </c>
      <c r="AV593">
        <v>11</v>
      </c>
      <c r="AW593">
        <f>IF(Z593&gt;607, 4, 0)</f>
        <v>4</v>
      </c>
      <c r="AX593">
        <f>IF(AA593&gt;0.1497, 3, 0)</f>
        <v>3</v>
      </c>
      <c r="AY593">
        <f>IF(P593&gt;4031, 2, 0)</f>
        <v>0</v>
      </c>
      <c r="AZ593">
        <f>IF(H593&gt;51934.91, 1, 0)</f>
        <v>1</v>
      </c>
      <c r="BA593">
        <f>SUM(AW593:AZ593)</f>
        <v>8</v>
      </c>
      <c r="BB593" t="str">
        <f>VLOOKUP(BA593,'Standard Deviations'!$L$1:$M$11,2,TRUE)</f>
        <v>Platinum</v>
      </c>
    </row>
    <row r="594" spans="1:54">
      <c r="A594">
        <v>6749</v>
      </c>
      <c r="B594">
        <v>1966</v>
      </c>
      <c r="C594">
        <f>2024-B594</f>
        <v>58</v>
      </c>
      <c r="D594" t="str">
        <f>VLOOKUP(B594,Reference!$A$1:$B$125, 2)</f>
        <v>Gen X</v>
      </c>
      <c r="E594" t="s">
        <v>54</v>
      </c>
      <c r="F594" t="str">
        <f>IF(E594="High School", "No College", "College")</f>
        <v>College</v>
      </c>
      <c r="G594" t="s">
        <v>60</v>
      </c>
      <c r="H594">
        <v>86358</v>
      </c>
      <c r="I594">
        <v>86358</v>
      </c>
      <c r="J594" s="4" t="s">
        <v>56</v>
      </c>
      <c r="K594">
        <v>1</v>
      </c>
      <c r="L594">
        <v>1</v>
      </c>
      <c r="M594" t="str">
        <f>IF(OR(K594&gt;0, L594&gt;0), "Parent", "Not Parent")</f>
        <v>Parent</v>
      </c>
      <c r="N594" t="s">
        <v>422</v>
      </c>
      <c r="O594" s="8">
        <v>41916</v>
      </c>
      <c r="P594" s="9">
        <f>O594-N594</f>
        <v>787</v>
      </c>
      <c r="Q594">
        <v>78</v>
      </c>
      <c r="R594" s="9">
        <f>P594-Q594</f>
        <v>709</v>
      </c>
      <c r="S594" s="8">
        <f>O594-R594</f>
        <v>41207</v>
      </c>
      <c r="T594">
        <v>957</v>
      </c>
      <c r="U594">
        <v>47</v>
      </c>
      <c r="V594">
        <v>494</v>
      </c>
      <c r="W594">
        <v>82</v>
      </c>
      <c r="X594">
        <v>47</v>
      </c>
      <c r="Y594">
        <v>95</v>
      </c>
      <c r="Z594">
        <v>1722</v>
      </c>
      <c r="AA594">
        <f>Z594/P594</f>
        <v>2.1880559085133418</v>
      </c>
      <c r="AB594" s="14" t="s">
        <v>232</v>
      </c>
      <c r="AC594" s="13" t="s">
        <v>63</v>
      </c>
      <c r="AD594">
        <v>4</v>
      </c>
      <c r="AE594" t="str">
        <f>IF(AD594&gt;3, "Prefers Discount", "Discount Indifferent")</f>
        <v>Prefers Discount</v>
      </c>
      <c r="AF594">
        <v>6</v>
      </c>
      <c r="AG594">
        <v>5</v>
      </c>
      <c r="AH594">
        <v>3</v>
      </c>
      <c r="AI594" t="str">
        <f>INDEX($AF$1:$AH$1,MATCH(MAX(AF594:AH594),AF594:AH594,0))</f>
        <v>Store_Orders</v>
      </c>
      <c r="AJ594">
        <v>8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f>SUM(AK594:AO594)</f>
        <v>0</v>
      </c>
      <c r="AQ594" t="s">
        <v>67</v>
      </c>
      <c r="AR594">
        <v>0</v>
      </c>
      <c r="AS594" t="str">
        <f>IF(OR(AK594&gt;0, AL594&gt;0, AM594&gt;0, AN594&gt;0, AO594&gt;0), "Converted", "Not Converted")</f>
        <v>Not Converted</v>
      </c>
      <c r="AT594">
        <v>0</v>
      </c>
      <c r="AU594">
        <v>3</v>
      </c>
      <c r="AV594">
        <v>11</v>
      </c>
      <c r="AW594">
        <f>IF(Z594&gt;607, 4, 0)</f>
        <v>4</v>
      </c>
      <c r="AX594">
        <f>IF(AA594&gt;0.1497, 3, 0)</f>
        <v>3</v>
      </c>
      <c r="AY594">
        <f>IF(P594&gt;4031, 2, 0)</f>
        <v>0</v>
      </c>
      <c r="AZ594">
        <f>IF(H594&gt;51934.91, 1, 0)</f>
        <v>1</v>
      </c>
      <c r="BA594">
        <f>SUM(AW594:AZ594)</f>
        <v>8</v>
      </c>
      <c r="BB594" t="str">
        <f>VLOOKUP(BA594,'Standard Deviations'!$L$1:$M$11,2,TRUE)</f>
        <v>Platinum</v>
      </c>
    </row>
    <row r="595" spans="1:54" hidden="1">
      <c r="A595">
        <v>9274</v>
      </c>
      <c r="B595">
        <v>1961</v>
      </c>
      <c r="C595">
        <f>2024-B595</f>
        <v>63</v>
      </c>
      <c r="D595" t="str">
        <f>VLOOKUP(B595,Reference!$A$1:$B$125, 2)</f>
        <v>Boomers</v>
      </c>
      <c r="E595" t="s">
        <v>64</v>
      </c>
      <c r="F595" t="str">
        <f>IF(E595="High School", "No College", "College")</f>
        <v>College</v>
      </c>
      <c r="G595" t="s">
        <v>55</v>
      </c>
      <c r="H595">
        <v>80950</v>
      </c>
      <c r="I595">
        <v>80950</v>
      </c>
      <c r="J595" s="4" t="s">
        <v>56</v>
      </c>
      <c r="K595">
        <v>0</v>
      </c>
      <c r="L595">
        <v>0</v>
      </c>
      <c r="M595" t="str">
        <f>IF(OR(K595&gt;0, L595&gt;0), "Parent", "Not Parent")</f>
        <v>Not Parent</v>
      </c>
      <c r="N595" t="s">
        <v>282</v>
      </c>
      <c r="O595" s="8">
        <v>41916</v>
      </c>
      <c r="P595" s="9">
        <f>O595-N595</f>
        <v>555</v>
      </c>
      <c r="Q595">
        <v>44</v>
      </c>
      <c r="R595" s="9">
        <f>P595-Q595</f>
        <v>511</v>
      </c>
      <c r="S595" s="8">
        <f>O595-R595</f>
        <v>41405</v>
      </c>
      <c r="T595">
        <v>525</v>
      </c>
      <c r="U595">
        <v>147</v>
      </c>
      <c r="V595">
        <v>112</v>
      </c>
      <c r="W595">
        <v>219</v>
      </c>
      <c r="X595">
        <v>147</v>
      </c>
      <c r="Y595">
        <v>63</v>
      </c>
      <c r="Z595">
        <v>1213</v>
      </c>
      <c r="AA595">
        <f>Z595/P595</f>
        <v>2.1855855855855855</v>
      </c>
      <c r="AB595" s="11" t="s">
        <v>232</v>
      </c>
      <c r="AC595" t="s">
        <v>59</v>
      </c>
      <c r="AD595">
        <v>1</v>
      </c>
      <c r="AE595" t="str">
        <f>IF(AD595&gt;3, "Prefers Discount", "Discount Indifferent")</f>
        <v>Discount Indifferent</v>
      </c>
      <c r="AF595">
        <v>9</v>
      </c>
      <c r="AG595">
        <v>6</v>
      </c>
      <c r="AH595">
        <v>7</v>
      </c>
      <c r="AI595" t="str">
        <f>INDEX($AF$1:$AH$1,MATCH(MAX(AF595:AH595),AF595:AH595,0))</f>
        <v>Store_Orders</v>
      </c>
      <c r="AJ595">
        <v>2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f>SUM(AK595:AO595)</f>
        <v>1</v>
      </c>
      <c r="AQ595" t="str">
        <f>INDEX($AK$1:$AO$1,MATCH(MAX(AK595:AO595),AK595:AO595,0))</f>
        <v>Converted_on_Camp1</v>
      </c>
      <c r="AR595">
        <v>1</v>
      </c>
      <c r="AS595" t="str">
        <f>IF(OR(AK595&gt;0, AL595&gt;0, AM595&gt;0, AN595&gt;0, AO595&gt;0), "Converted", "Not Converted")</f>
        <v>Converted</v>
      </c>
      <c r="AT595">
        <v>0</v>
      </c>
      <c r="AU595">
        <v>3</v>
      </c>
      <c r="AV595">
        <v>11</v>
      </c>
      <c r="AW595">
        <f>IF(Z595&gt;607, 4, 0)</f>
        <v>4</v>
      </c>
      <c r="AX595">
        <f>IF(AA595&gt;0.1497, 3, 0)</f>
        <v>3</v>
      </c>
      <c r="AY595">
        <f>IF(P595&gt;4031, 2, 0)</f>
        <v>0</v>
      </c>
      <c r="AZ595">
        <f>IF(H595&gt;51934.91, 1, 0)</f>
        <v>1</v>
      </c>
      <c r="BA595">
        <f>SUM(AW595:AZ595)</f>
        <v>8</v>
      </c>
      <c r="BB595" t="str">
        <f>VLOOKUP(BA595,'Standard Deviations'!$L$1:$M$11,2,TRUE)</f>
        <v>Platinum</v>
      </c>
    </row>
    <row r="596" spans="1:54" hidden="1">
      <c r="A596">
        <v>10127</v>
      </c>
      <c r="B596">
        <v>1965</v>
      </c>
      <c r="C596">
        <f>2024-B596</f>
        <v>59</v>
      </c>
      <c r="D596" t="str">
        <f>VLOOKUP(B596,Reference!$A$1:$B$125, 2)</f>
        <v>Gen X</v>
      </c>
      <c r="E596" t="s">
        <v>54</v>
      </c>
      <c r="F596" t="str">
        <f>IF(E596="High School", "No College", "College")</f>
        <v>College</v>
      </c>
      <c r="G596" t="s">
        <v>55</v>
      </c>
      <c r="H596">
        <v>58692</v>
      </c>
      <c r="I596">
        <v>58692</v>
      </c>
      <c r="J596" s="4" t="s">
        <v>61</v>
      </c>
      <c r="K596">
        <v>0</v>
      </c>
      <c r="L596">
        <v>1</v>
      </c>
      <c r="M596" t="str">
        <f>IF(OR(K596&gt;0, L596&gt;0), "Parent", "Not Parent")</f>
        <v>Parent</v>
      </c>
      <c r="N596" t="s">
        <v>429</v>
      </c>
      <c r="O596" s="8">
        <v>41916</v>
      </c>
      <c r="P596" s="9">
        <f>O596-N596</f>
        <v>181</v>
      </c>
      <c r="Q596">
        <v>21</v>
      </c>
      <c r="R596" s="9">
        <f>P596-Q596</f>
        <v>160</v>
      </c>
      <c r="S596" s="8">
        <f>O596-R596</f>
        <v>41756</v>
      </c>
      <c r="T596">
        <v>301</v>
      </c>
      <c r="U596">
        <v>11</v>
      </c>
      <c r="V596">
        <v>61</v>
      </c>
      <c r="W596">
        <v>4</v>
      </c>
      <c r="X596">
        <v>7</v>
      </c>
      <c r="Y596">
        <v>11</v>
      </c>
      <c r="Z596">
        <v>395</v>
      </c>
      <c r="AA596">
        <f>Z596/P596</f>
        <v>2.1823204419889501</v>
      </c>
      <c r="AB596" s="11" t="s">
        <v>232</v>
      </c>
      <c r="AC596" t="s">
        <v>59</v>
      </c>
      <c r="AD596">
        <v>1</v>
      </c>
      <c r="AE596" t="str">
        <f>IF(AD596&gt;3, "Prefers Discount", "Discount Indifferent")</f>
        <v>Discount Indifferent</v>
      </c>
      <c r="AF596">
        <v>4</v>
      </c>
      <c r="AG596">
        <v>8</v>
      </c>
      <c r="AH596">
        <v>2</v>
      </c>
      <c r="AI596" t="str">
        <f>INDEX($AF$1:$AH$1,MATCH(MAX(AF596:AH596),AF596:AH596,0))</f>
        <v>Web_Orders</v>
      </c>
      <c r="AJ596">
        <v>7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f>SUM(AK596:AO596)</f>
        <v>0</v>
      </c>
      <c r="AQ596" t="s">
        <v>67</v>
      </c>
      <c r="AR596">
        <v>0</v>
      </c>
      <c r="AS596" t="str">
        <f>IF(OR(AK596&gt;0, AL596&gt;0, AM596&gt;0, AN596&gt;0, AO596&gt;0), "Converted", "Not Converted")</f>
        <v>Not Converted</v>
      </c>
      <c r="AT596">
        <v>0</v>
      </c>
      <c r="AU596">
        <v>3</v>
      </c>
      <c r="AV596">
        <v>11</v>
      </c>
      <c r="AW596">
        <f>IF(Z596&gt;607, 4, 0)</f>
        <v>0</v>
      </c>
      <c r="AX596">
        <f>IF(AA596&gt;0.1497, 3, 0)</f>
        <v>3</v>
      </c>
      <c r="AY596">
        <f>IF(P596&gt;4031, 2, 0)</f>
        <v>0</v>
      </c>
      <c r="AZ596">
        <f>IF(H596&gt;51934.91, 1, 0)</f>
        <v>1</v>
      </c>
      <c r="BA596">
        <f>SUM(AW596:AZ596)</f>
        <v>4</v>
      </c>
      <c r="BB596" t="str">
        <f>VLOOKUP(BA596,'Standard Deviations'!$L$1:$M$11,2,TRUE)</f>
        <v>Silver</v>
      </c>
    </row>
    <row r="597" spans="1:54">
      <c r="A597">
        <v>7987</v>
      </c>
      <c r="B597">
        <v>1969</v>
      </c>
      <c r="C597">
        <f>2024-B597</f>
        <v>55</v>
      </c>
      <c r="D597" t="str">
        <f>VLOOKUP(B597,Reference!$A$1:$B$125, 2)</f>
        <v>Gen X</v>
      </c>
      <c r="E597" t="s">
        <v>54</v>
      </c>
      <c r="F597" t="str">
        <f>IF(E597="High School", "No College", "College")</f>
        <v>College</v>
      </c>
      <c r="G597" t="s">
        <v>55</v>
      </c>
      <c r="H597">
        <v>65747</v>
      </c>
      <c r="I597">
        <v>65747</v>
      </c>
      <c r="J597" s="4" t="s">
        <v>61</v>
      </c>
      <c r="K597">
        <v>0</v>
      </c>
      <c r="L597">
        <v>1</v>
      </c>
      <c r="M597" t="str">
        <f>IF(OR(K597&gt;0, L597&gt;0), "Parent", "Not Parent")</f>
        <v>Parent</v>
      </c>
      <c r="N597" t="s">
        <v>430</v>
      </c>
      <c r="O597" s="8">
        <v>41916</v>
      </c>
      <c r="P597" s="9">
        <f>O597-N597</f>
        <v>211</v>
      </c>
      <c r="Q597">
        <v>96</v>
      </c>
      <c r="R597" s="9">
        <f>P597-Q597</f>
        <v>115</v>
      </c>
      <c r="S597" s="8">
        <f>O597-R597</f>
        <v>41801</v>
      </c>
      <c r="T597">
        <v>346</v>
      </c>
      <c r="U597">
        <v>17</v>
      </c>
      <c r="V597">
        <v>48</v>
      </c>
      <c r="W597">
        <v>23</v>
      </c>
      <c r="X597">
        <v>13</v>
      </c>
      <c r="Y597">
        <v>13</v>
      </c>
      <c r="Z597">
        <v>460</v>
      </c>
      <c r="AA597">
        <f>Z597/P597</f>
        <v>2.1800947867298577</v>
      </c>
      <c r="AB597" s="14" t="s">
        <v>232</v>
      </c>
      <c r="AC597" s="13" t="s">
        <v>63</v>
      </c>
      <c r="AD597">
        <v>4</v>
      </c>
      <c r="AE597" t="str">
        <f>IF(AD597&gt;3, "Prefers Discount", "Discount Indifferent")</f>
        <v>Prefers Discount</v>
      </c>
      <c r="AF597">
        <v>6</v>
      </c>
      <c r="AG597">
        <v>8</v>
      </c>
      <c r="AH597">
        <v>1</v>
      </c>
      <c r="AI597" t="str">
        <f>INDEX($AF$1:$AH$1,MATCH(MAX(AF597:AH597),AF597:AH597,0))</f>
        <v>Web_Orders</v>
      </c>
      <c r="AJ597">
        <v>6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f>SUM(AK597:AO597)</f>
        <v>1</v>
      </c>
      <c r="AQ597" t="str">
        <f>INDEX($AK$1:$AO$1,MATCH(MAX(AK597:AO597),AK597:AO597,0))</f>
        <v>Converted_on_Camp4</v>
      </c>
      <c r="AR597">
        <v>1</v>
      </c>
      <c r="AS597" t="str">
        <f>IF(OR(AK597&gt;0, AL597&gt;0, AM597&gt;0, AN597&gt;0, AO597&gt;0), "Converted", "Not Converted")</f>
        <v>Converted</v>
      </c>
      <c r="AT597">
        <v>0</v>
      </c>
      <c r="AU597">
        <v>3</v>
      </c>
      <c r="AV597">
        <v>11</v>
      </c>
      <c r="AW597">
        <f>IF(Z597&gt;607, 4, 0)</f>
        <v>0</v>
      </c>
      <c r="AX597">
        <f>IF(AA597&gt;0.1497, 3, 0)</f>
        <v>3</v>
      </c>
      <c r="AY597">
        <f>IF(P597&gt;4031, 2, 0)</f>
        <v>0</v>
      </c>
      <c r="AZ597">
        <f>IF(H597&gt;51934.91, 1, 0)</f>
        <v>1</v>
      </c>
      <c r="BA597">
        <f>SUM(AW597:AZ597)</f>
        <v>4</v>
      </c>
      <c r="BB597" t="str">
        <f>VLOOKUP(BA597,'Standard Deviations'!$L$1:$M$11,2,TRUE)</f>
        <v>Silver</v>
      </c>
    </row>
    <row r="598" spans="1:54">
      <c r="A598">
        <v>9209</v>
      </c>
      <c r="B598">
        <v>1971</v>
      </c>
      <c r="C598">
        <f>2024-B598</f>
        <v>53</v>
      </c>
      <c r="D598" t="str">
        <f>VLOOKUP(B598,Reference!$A$1:$B$125, 2)</f>
        <v>Gen X</v>
      </c>
      <c r="E598" t="s">
        <v>64</v>
      </c>
      <c r="F598" t="str">
        <f>IF(E598="High School", "No College", "College")</f>
        <v>College</v>
      </c>
      <c r="G598" t="s">
        <v>65</v>
      </c>
      <c r="H598">
        <v>80573</v>
      </c>
      <c r="I598">
        <v>80573</v>
      </c>
      <c r="J598" s="4" t="s">
        <v>56</v>
      </c>
      <c r="K598">
        <v>0</v>
      </c>
      <c r="L598">
        <v>0</v>
      </c>
      <c r="M598" t="str">
        <f>IF(OR(K598&gt;0, L598&gt;0), "Parent", "Not Parent")</f>
        <v>Not Parent</v>
      </c>
      <c r="N598" t="s">
        <v>353</v>
      </c>
      <c r="O598" s="8">
        <v>41916</v>
      </c>
      <c r="P598" s="9">
        <f>O598-N598</f>
        <v>720</v>
      </c>
      <c r="Q598">
        <v>85</v>
      </c>
      <c r="R598" s="9">
        <f>P598-Q598</f>
        <v>635</v>
      </c>
      <c r="S598" s="8">
        <f>O598-R598</f>
        <v>41281</v>
      </c>
      <c r="T598">
        <v>829</v>
      </c>
      <c r="U598">
        <v>138</v>
      </c>
      <c r="V598">
        <v>430</v>
      </c>
      <c r="W598">
        <v>60</v>
      </c>
      <c r="X598">
        <v>92</v>
      </c>
      <c r="Y598">
        <v>15</v>
      </c>
      <c r="Z598">
        <v>1564</v>
      </c>
      <c r="AA598">
        <f>Z598/P598</f>
        <v>2.1722222222222221</v>
      </c>
      <c r="AB598" s="14" t="s">
        <v>232</v>
      </c>
      <c r="AC598" s="13" t="s">
        <v>63</v>
      </c>
      <c r="AD598">
        <v>1</v>
      </c>
      <c r="AE598" t="str">
        <f>IF(AD598&gt;3, "Prefers Discount", "Discount Indifferent")</f>
        <v>Discount Indifferent</v>
      </c>
      <c r="AF598">
        <v>13</v>
      </c>
      <c r="AG598">
        <v>4</v>
      </c>
      <c r="AH598">
        <v>6</v>
      </c>
      <c r="AI598" t="str">
        <f>INDEX($AF$1:$AH$1,MATCH(MAX(AF598:AH598),AF598:AH598,0))</f>
        <v>Store_Orders</v>
      </c>
      <c r="AJ598">
        <v>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f>SUM(AK598:AO598)</f>
        <v>0</v>
      </c>
      <c r="AQ598" t="s">
        <v>67</v>
      </c>
      <c r="AR598">
        <v>0</v>
      </c>
      <c r="AS598" t="str">
        <f>IF(OR(AK598&gt;0, AL598&gt;0, AM598&gt;0, AN598&gt;0, AO598&gt;0), "Converted", "Not Converted")</f>
        <v>Not Converted</v>
      </c>
      <c r="AT598">
        <v>0</v>
      </c>
      <c r="AU598">
        <v>3</v>
      </c>
      <c r="AV598">
        <v>11</v>
      </c>
      <c r="AW598">
        <f>IF(Z598&gt;607, 4, 0)</f>
        <v>4</v>
      </c>
      <c r="AX598">
        <f>IF(AA598&gt;0.1497, 3, 0)</f>
        <v>3</v>
      </c>
      <c r="AY598">
        <f>IF(P598&gt;4031, 2, 0)</f>
        <v>0</v>
      </c>
      <c r="AZ598">
        <f>IF(H598&gt;51934.91, 1, 0)</f>
        <v>1</v>
      </c>
      <c r="BA598">
        <f>SUM(AW598:AZ598)</f>
        <v>8</v>
      </c>
      <c r="BB598" t="str">
        <f>VLOOKUP(BA598,'Standard Deviations'!$L$1:$M$11,2,TRUE)</f>
        <v>Platinum</v>
      </c>
    </row>
    <row r="599" spans="1:54">
      <c r="A599">
        <v>6417</v>
      </c>
      <c r="B599">
        <v>1971</v>
      </c>
      <c r="C599">
        <f>2024-B599</f>
        <v>53</v>
      </c>
      <c r="D599" t="str">
        <f>VLOOKUP(B599,Reference!$A$1:$B$125, 2)</f>
        <v>Gen X</v>
      </c>
      <c r="E599" t="s">
        <v>64</v>
      </c>
      <c r="F599" t="str">
        <f>IF(E599="High School", "No College", "College")</f>
        <v>College</v>
      </c>
      <c r="G599" t="s">
        <v>65</v>
      </c>
      <c r="H599">
        <v>80573</v>
      </c>
      <c r="I599">
        <v>80573</v>
      </c>
      <c r="J599" s="4" t="s">
        <v>56</v>
      </c>
      <c r="K599">
        <v>0</v>
      </c>
      <c r="L599">
        <v>0</v>
      </c>
      <c r="M599" t="str">
        <f>IF(OR(K599&gt;0, L599&gt;0), "Parent", "Not Parent")</f>
        <v>Not Parent</v>
      </c>
      <c r="N599" t="s">
        <v>353</v>
      </c>
      <c r="O599" s="8">
        <v>41916</v>
      </c>
      <c r="P599" s="9">
        <f>O599-N599</f>
        <v>720</v>
      </c>
      <c r="Q599">
        <v>85</v>
      </c>
      <c r="R599" s="9">
        <f>P599-Q599</f>
        <v>635</v>
      </c>
      <c r="S599" s="8">
        <f>O599-R599</f>
        <v>41281</v>
      </c>
      <c r="T599">
        <v>829</v>
      </c>
      <c r="U599">
        <v>138</v>
      </c>
      <c r="V599">
        <v>430</v>
      </c>
      <c r="W599">
        <v>60</v>
      </c>
      <c r="X599">
        <v>92</v>
      </c>
      <c r="Y599">
        <v>15</v>
      </c>
      <c r="Z599">
        <v>1564</v>
      </c>
      <c r="AA599">
        <f>Z599/P599</f>
        <v>2.1722222222222221</v>
      </c>
      <c r="AB599" s="14" t="s">
        <v>232</v>
      </c>
      <c r="AC599" s="13" t="s">
        <v>63</v>
      </c>
      <c r="AD599">
        <v>1</v>
      </c>
      <c r="AE599" t="str">
        <f>IF(AD599&gt;3, "Prefers Discount", "Discount Indifferent")</f>
        <v>Discount Indifferent</v>
      </c>
      <c r="AF599">
        <v>13</v>
      </c>
      <c r="AG599">
        <v>4</v>
      </c>
      <c r="AH599">
        <v>6</v>
      </c>
      <c r="AI599" t="str">
        <f>INDEX($AF$1:$AH$1,MATCH(MAX(AF599:AH599),AF599:AH599,0))</f>
        <v>Store_Orders</v>
      </c>
      <c r="AJ599">
        <v>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f>SUM(AK599:AO599)</f>
        <v>0</v>
      </c>
      <c r="AQ599" t="s">
        <v>67</v>
      </c>
      <c r="AR599">
        <v>0</v>
      </c>
      <c r="AS599" t="str">
        <f>IF(OR(AK599&gt;0, AL599&gt;0, AM599&gt;0, AN599&gt;0, AO599&gt;0), "Converted", "Not Converted")</f>
        <v>Not Converted</v>
      </c>
      <c r="AT599">
        <v>0</v>
      </c>
      <c r="AU599">
        <v>3</v>
      </c>
      <c r="AV599">
        <v>11</v>
      </c>
      <c r="AW599">
        <f>IF(Z599&gt;607, 4, 0)</f>
        <v>4</v>
      </c>
      <c r="AX599">
        <f>IF(AA599&gt;0.1497, 3, 0)</f>
        <v>3</v>
      </c>
      <c r="AY599">
        <f>IF(P599&gt;4031, 2, 0)</f>
        <v>0</v>
      </c>
      <c r="AZ599">
        <f>IF(H599&gt;51934.91, 1, 0)</f>
        <v>1</v>
      </c>
      <c r="BA599">
        <f>SUM(AW599:AZ599)</f>
        <v>8</v>
      </c>
      <c r="BB599" t="str">
        <f>VLOOKUP(BA599,'Standard Deviations'!$L$1:$M$11,2,TRUE)</f>
        <v>Platinum</v>
      </c>
    </row>
    <row r="600" spans="1:54">
      <c r="A600">
        <v>6318</v>
      </c>
      <c r="B600">
        <v>1988</v>
      </c>
      <c r="C600">
        <f>2024-B600</f>
        <v>36</v>
      </c>
      <c r="D600" t="str">
        <f>VLOOKUP(B600,Reference!$A$1:$B$125, 2)</f>
        <v>Millennials</v>
      </c>
      <c r="E600" t="s">
        <v>54</v>
      </c>
      <c r="F600" t="str">
        <f>IF(E600="High School", "No College", "College")</f>
        <v>College</v>
      </c>
      <c r="G600" t="s">
        <v>55</v>
      </c>
      <c r="H600">
        <v>68487</v>
      </c>
      <c r="I600">
        <v>68487</v>
      </c>
      <c r="J600" s="4" t="s">
        <v>61</v>
      </c>
      <c r="K600">
        <v>0</v>
      </c>
      <c r="L600">
        <v>0</v>
      </c>
      <c r="M600" t="str">
        <f>IF(OR(K600&gt;0, L600&gt;0), "Parent", "Not Parent")</f>
        <v>Not Parent</v>
      </c>
      <c r="N600" t="s">
        <v>431</v>
      </c>
      <c r="O600" s="8">
        <v>41916</v>
      </c>
      <c r="P600" s="9">
        <f>O600-N600</f>
        <v>629</v>
      </c>
      <c r="Q600">
        <v>48</v>
      </c>
      <c r="R600" s="9">
        <f>P600-Q600</f>
        <v>581</v>
      </c>
      <c r="S600" s="8">
        <f>O600-R600</f>
        <v>41335</v>
      </c>
      <c r="T600">
        <v>758</v>
      </c>
      <c r="U600">
        <v>12</v>
      </c>
      <c r="V600">
        <v>385</v>
      </c>
      <c r="W600">
        <v>33</v>
      </c>
      <c r="X600">
        <v>89</v>
      </c>
      <c r="Y600">
        <v>89</v>
      </c>
      <c r="Z600">
        <v>1366</v>
      </c>
      <c r="AA600">
        <f>Z600/P600</f>
        <v>2.1717011128775834</v>
      </c>
      <c r="AB600" s="14" t="s">
        <v>232</v>
      </c>
      <c r="AC600" s="13" t="s">
        <v>63</v>
      </c>
      <c r="AD600">
        <v>1</v>
      </c>
      <c r="AE600" t="str">
        <f>IF(AD600&gt;3, "Prefers Discount", "Discount Indifferent")</f>
        <v>Discount Indifferent</v>
      </c>
      <c r="AF600">
        <v>13</v>
      </c>
      <c r="AG600">
        <v>9</v>
      </c>
      <c r="AH600">
        <v>7</v>
      </c>
      <c r="AI600" t="str">
        <f>INDEX($AF$1:$AH$1,MATCH(MAX(AF600:AH600),AF600:AH600,0))</f>
        <v>Store_Orders</v>
      </c>
      <c r="AJ600">
        <v>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f>SUM(AK600:AO600)</f>
        <v>0</v>
      </c>
      <c r="AQ600" t="s">
        <v>67</v>
      </c>
      <c r="AR600">
        <v>0</v>
      </c>
      <c r="AS600" t="str">
        <f>IF(OR(AK600&gt;0, AL600&gt;0, AM600&gt;0, AN600&gt;0, AO600&gt;0), "Converted", "Not Converted")</f>
        <v>Not Converted</v>
      </c>
      <c r="AT600">
        <v>0</v>
      </c>
      <c r="AU600">
        <v>3</v>
      </c>
      <c r="AV600">
        <v>11</v>
      </c>
      <c r="AW600">
        <f>IF(Z600&gt;607, 4, 0)</f>
        <v>4</v>
      </c>
      <c r="AX600">
        <f>IF(AA600&gt;0.1497, 3, 0)</f>
        <v>3</v>
      </c>
      <c r="AY600">
        <f>IF(P600&gt;4031, 2, 0)</f>
        <v>0</v>
      </c>
      <c r="AZ600">
        <f>IF(H600&gt;51934.91, 1, 0)</f>
        <v>1</v>
      </c>
      <c r="BA600">
        <f>SUM(AW600:AZ600)</f>
        <v>8</v>
      </c>
      <c r="BB600" t="str">
        <f>VLOOKUP(BA600,'Standard Deviations'!$L$1:$M$11,2,TRUE)</f>
        <v>Platinum</v>
      </c>
    </row>
    <row r="601" spans="1:54">
      <c r="A601">
        <v>5396</v>
      </c>
      <c r="B601">
        <v>1988</v>
      </c>
      <c r="C601">
        <f>2024-B601</f>
        <v>36</v>
      </c>
      <c r="D601" t="str">
        <f>VLOOKUP(B601,Reference!$A$1:$B$125, 2)</f>
        <v>Millennials</v>
      </c>
      <c r="E601" t="s">
        <v>54</v>
      </c>
      <c r="F601" t="str">
        <f>IF(E601="High School", "No College", "College")</f>
        <v>College</v>
      </c>
      <c r="G601" t="s">
        <v>55</v>
      </c>
      <c r="H601">
        <v>68487</v>
      </c>
      <c r="I601">
        <v>68487</v>
      </c>
      <c r="J601" s="4" t="s">
        <v>61</v>
      </c>
      <c r="K601">
        <v>0</v>
      </c>
      <c r="L601">
        <v>0</v>
      </c>
      <c r="M601" t="str">
        <f>IF(OR(K601&gt;0, L601&gt;0), "Parent", "Not Parent")</f>
        <v>Not Parent</v>
      </c>
      <c r="N601" t="s">
        <v>431</v>
      </c>
      <c r="O601" s="8">
        <v>41916</v>
      </c>
      <c r="P601" s="9">
        <f>O601-N601</f>
        <v>629</v>
      </c>
      <c r="Q601">
        <v>48</v>
      </c>
      <c r="R601" s="9">
        <f>P601-Q601</f>
        <v>581</v>
      </c>
      <c r="S601" s="8">
        <f>O601-R601</f>
        <v>41335</v>
      </c>
      <c r="T601">
        <v>758</v>
      </c>
      <c r="U601">
        <v>12</v>
      </c>
      <c r="V601">
        <v>385</v>
      </c>
      <c r="W601">
        <v>33</v>
      </c>
      <c r="X601">
        <v>89</v>
      </c>
      <c r="Y601">
        <v>89</v>
      </c>
      <c r="Z601">
        <v>1366</v>
      </c>
      <c r="AA601">
        <f>Z601/P601</f>
        <v>2.1717011128775834</v>
      </c>
      <c r="AB601" s="14" t="s">
        <v>232</v>
      </c>
      <c r="AC601" s="13" t="s">
        <v>63</v>
      </c>
      <c r="AD601">
        <v>1</v>
      </c>
      <c r="AE601" t="str">
        <f>IF(AD601&gt;3, "Prefers Discount", "Discount Indifferent")</f>
        <v>Discount Indifferent</v>
      </c>
      <c r="AF601">
        <v>13</v>
      </c>
      <c r="AG601">
        <v>9</v>
      </c>
      <c r="AH601">
        <v>7</v>
      </c>
      <c r="AI601" t="str">
        <f>INDEX($AF$1:$AH$1,MATCH(MAX(AF601:AH601),AF601:AH601,0))</f>
        <v>Store_Orders</v>
      </c>
      <c r="AJ601">
        <v>4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f>SUM(AK601:AO601)</f>
        <v>0</v>
      </c>
      <c r="AQ601" t="s">
        <v>67</v>
      </c>
      <c r="AR601">
        <v>0</v>
      </c>
      <c r="AS601" t="str">
        <f>IF(OR(AK601&gt;0, AL601&gt;0, AM601&gt;0, AN601&gt;0, AO601&gt;0), "Converted", "Not Converted")</f>
        <v>Not Converted</v>
      </c>
      <c r="AT601">
        <v>0</v>
      </c>
      <c r="AU601">
        <v>3</v>
      </c>
      <c r="AV601">
        <v>11</v>
      </c>
      <c r="AW601">
        <f>IF(Z601&gt;607, 4, 0)</f>
        <v>4</v>
      </c>
      <c r="AX601">
        <f>IF(AA601&gt;0.1497, 3, 0)</f>
        <v>3</v>
      </c>
      <c r="AY601">
        <f>IF(P601&gt;4031, 2, 0)</f>
        <v>0</v>
      </c>
      <c r="AZ601">
        <f>IF(H601&gt;51934.91, 1, 0)</f>
        <v>1</v>
      </c>
      <c r="BA601">
        <f>SUM(AW601:AZ601)</f>
        <v>8</v>
      </c>
      <c r="BB601" t="str">
        <f>VLOOKUP(BA601,'Standard Deviations'!$L$1:$M$11,2,TRUE)</f>
        <v>Platinum</v>
      </c>
    </row>
    <row r="602" spans="1:54">
      <c r="A602">
        <v>8932</v>
      </c>
      <c r="B602">
        <v>1969</v>
      </c>
      <c r="C602">
        <f>2024-B602</f>
        <v>55</v>
      </c>
      <c r="D602" t="str">
        <f>VLOOKUP(B602,Reference!$A$1:$B$125, 2)</f>
        <v>Gen X</v>
      </c>
      <c r="E602" t="s">
        <v>64</v>
      </c>
      <c r="F602" t="str">
        <f>IF(E602="High School", "No College", "College")</f>
        <v>College</v>
      </c>
      <c r="G602" t="s">
        <v>65</v>
      </c>
      <c r="H602">
        <v>65176</v>
      </c>
      <c r="I602">
        <v>65176</v>
      </c>
      <c r="J602" s="4" t="s">
        <v>61</v>
      </c>
      <c r="K602">
        <v>0</v>
      </c>
      <c r="L602">
        <v>1</v>
      </c>
      <c r="M602" t="str">
        <f>IF(OR(K602&gt;0, L602&gt;0), "Parent", "Not Parent")</f>
        <v>Parent</v>
      </c>
      <c r="N602" t="s">
        <v>397</v>
      </c>
      <c r="O602" s="8">
        <v>41916</v>
      </c>
      <c r="P602" s="9">
        <f>O602-N602</f>
        <v>705</v>
      </c>
      <c r="Q602">
        <v>57</v>
      </c>
      <c r="R602" s="9">
        <f>P602-Q602</f>
        <v>648</v>
      </c>
      <c r="S602" s="8">
        <f>O602-R602</f>
        <v>41268</v>
      </c>
      <c r="T602">
        <v>960</v>
      </c>
      <c r="U602">
        <v>28</v>
      </c>
      <c r="V602">
        <v>183</v>
      </c>
      <c r="W602">
        <v>220</v>
      </c>
      <c r="X602">
        <v>70</v>
      </c>
      <c r="Y602">
        <v>70</v>
      </c>
      <c r="Z602">
        <v>1531</v>
      </c>
      <c r="AA602">
        <f>Z602/P602</f>
        <v>2.171631205673759</v>
      </c>
      <c r="AB602" s="14" t="s">
        <v>232</v>
      </c>
      <c r="AC602" s="13" t="s">
        <v>63</v>
      </c>
      <c r="AD602">
        <v>4</v>
      </c>
      <c r="AE602" t="str">
        <f>IF(AD602&gt;3, "Prefers Discount", "Discount Indifferent")</f>
        <v>Prefers Discount</v>
      </c>
      <c r="AF602">
        <v>6</v>
      </c>
      <c r="AG602">
        <v>9</v>
      </c>
      <c r="AH602">
        <v>6</v>
      </c>
      <c r="AI602" t="str">
        <f>INDEX($AF$1:$AH$1,MATCH(MAX(AF602:AH602),AF602:AH602,0))</f>
        <v>Web_Orders</v>
      </c>
      <c r="AJ602">
        <v>6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f>SUM(AK602:AO602)</f>
        <v>0</v>
      </c>
      <c r="AQ602" t="s">
        <v>67</v>
      </c>
      <c r="AR602">
        <v>0</v>
      </c>
      <c r="AS602" t="str">
        <f>IF(OR(AK602&gt;0, AL602&gt;0, AM602&gt;0, AN602&gt;0, AO602&gt;0), "Converted", "Not Converted")</f>
        <v>Not Converted</v>
      </c>
      <c r="AT602">
        <v>0</v>
      </c>
      <c r="AU602">
        <v>3</v>
      </c>
      <c r="AV602">
        <v>11</v>
      </c>
      <c r="AW602">
        <f>IF(Z602&gt;607, 4, 0)</f>
        <v>4</v>
      </c>
      <c r="AX602">
        <f>IF(AA602&gt;0.1497, 3, 0)</f>
        <v>3</v>
      </c>
      <c r="AY602">
        <f>IF(P602&gt;4031, 2, 0)</f>
        <v>0</v>
      </c>
      <c r="AZ602">
        <f>IF(H602&gt;51934.91, 1, 0)</f>
        <v>1</v>
      </c>
      <c r="BA602">
        <f>SUM(AW602:AZ602)</f>
        <v>8</v>
      </c>
      <c r="BB602" t="str">
        <f>VLOOKUP(BA602,'Standard Deviations'!$L$1:$M$11,2,TRUE)</f>
        <v>Platinum</v>
      </c>
    </row>
    <row r="603" spans="1:54" hidden="1">
      <c r="A603">
        <v>1501</v>
      </c>
      <c r="B603">
        <v>1982</v>
      </c>
      <c r="C603">
        <f>2024-B603</f>
        <v>42</v>
      </c>
      <c r="D603" t="str">
        <f>VLOOKUP(B603,Reference!$A$1:$B$125, 2)</f>
        <v>Millennials</v>
      </c>
      <c r="E603" t="s">
        <v>68</v>
      </c>
      <c r="F603" t="str">
        <f>IF(E603="High School", "No College", "College")</f>
        <v>College</v>
      </c>
      <c r="G603" t="s">
        <v>55</v>
      </c>
      <c r="H603">
        <v>160803</v>
      </c>
      <c r="I603">
        <v>160803</v>
      </c>
      <c r="J603" t="s">
        <v>101</v>
      </c>
      <c r="K603">
        <v>0</v>
      </c>
      <c r="L603">
        <v>0</v>
      </c>
      <c r="M603" t="str">
        <f>IF(OR(K603&gt;0, L603&gt;0), "Parent", "Not Parent")</f>
        <v>Not Parent</v>
      </c>
      <c r="N603" t="s">
        <v>432</v>
      </c>
      <c r="O603" s="8">
        <v>41916</v>
      </c>
      <c r="P603" s="9">
        <f>O603-N603</f>
        <v>791</v>
      </c>
      <c r="Q603">
        <v>21</v>
      </c>
      <c r="R603" s="9">
        <f>P603-Q603</f>
        <v>770</v>
      </c>
      <c r="S603" s="8">
        <f>O603-R603</f>
        <v>41146</v>
      </c>
      <c r="T603">
        <v>55</v>
      </c>
      <c r="U603">
        <v>16</v>
      </c>
      <c r="V603">
        <v>1622</v>
      </c>
      <c r="W603">
        <v>17</v>
      </c>
      <c r="X603">
        <v>3</v>
      </c>
      <c r="Y603">
        <v>4</v>
      </c>
      <c r="Z603">
        <v>1717</v>
      </c>
      <c r="AA603">
        <f>Z603/P603</f>
        <v>2.170670037926675</v>
      </c>
      <c r="AB603" s="11" t="s">
        <v>232</v>
      </c>
      <c r="AC603" t="s">
        <v>59</v>
      </c>
      <c r="AD603">
        <v>15</v>
      </c>
      <c r="AE603" t="str">
        <f>IF(AD603&gt;3, "Prefers Discount", "Discount Indifferent")</f>
        <v>Prefers Discount</v>
      </c>
      <c r="AF603">
        <v>1</v>
      </c>
      <c r="AG603">
        <v>0</v>
      </c>
      <c r="AH603">
        <v>28</v>
      </c>
      <c r="AI603" t="str">
        <f>INDEX($AF$1:$AH$1,MATCH(MAX(AF603:AH603),AF603:AH603,0))</f>
        <v>Catalog_Orders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f>SUM(AK603:AO603)</f>
        <v>0</v>
      </c>
      <c r="AQ603" t="s">
        <v>67</v>
      </c>
      <c r="AR603">
        <v>0</v>
      </c>
      <c r="AS603" t="str">
        <f>IF(OR(AK603&gt;0, AL603&gt;0, AM603&gt;0, AN603&gt;0, AO603&gt;0), "Converted", "Not Converted")</f>
        <v>Not Converted</v>
      </c>
      <c r="AT603">
        <v>0</v>
      </c>
      <c r="AU603">
        <v>3</v>
      </c>
      <c r="AV603">
        <v>11</v>
      </c>
      <c r="AW603">
        <f>IF(Z603&gt;607, 4, 0)</f>
        <v>4</v>
      </c>
      <c r="AX603">
        <f>IF(AA603&gt;0.1497, 3, 0)</f>
        <v>3</v>
      </c>
      <c r="AY603">
        <f>IF(P603&gt;4031, 2, 0)</f>
        <v>0</v>
      </c>
      <c r="AZ603">
        <f>IF(H603&gt;51934.91, 1, 0)</f>
        <v>1</v>
      </c>
      <c r="BA603">
        <f>SUM(AW603:AZ603)</f>
        <v>8</v>
      </c>
      <c r="BB603" t="str">
        <f>VLOOKUP(BA603,'Standard Deviations'!$L$1:$M$11,2,TRUE)</f>
        <v>Platinum</v>
      </c>
    </row>
    <row r="604" spans="1:54" hidden="1">
      <c r="A604">
        <v>2937</v>
      </c>
      <c r="B604">
        <v>1974</v>
      </c>
      <c r="C604">
        <f>2024-B604</f>
        <v>50</v>
      </c>
      <c r="D604" t="str">
        <f>VLOOKUP(B604,Reference!$A$1:$B$125, 2)</f>
        <v>Gen X</v>
      </c>
      <c r="E604" t="s">
        <v>68</v>
      </c>
      <c r="F604" t="str">
        <f>IF(E604="High School", "No College", "College")</f>
        <v>College</v>
      </c>
      <c r="G604" t="s">
        <v>60</v>
      </c>
      <c r="H604">
        <v>68352</v>
      </c>
      <c r="I604">
        <v>68352</v>
      </c>
      <c r="J604" s="4" t="s">
        <v>61</v>
      </c>
      <c r="K604">
        <v>0</v>
      </c>
      <c r="L604">
        <v>1</v>
      </c>
      <c r="M604" t="str">
        <f>IF(OR(K604&gt;0, L604&gt;0), "Parent", "Not Parent")</f>
        <v>Parent</v>
      </c>
      <c r="N604" t="s">
        <v>223</v>
      </c>
      <c r="O604" s="8">
        <v>41916</v>
      </c>
      <c r="P604" s="9">
        <f>O604-N604</f>
        <v>402</v>
      </c>
      <c r="Q604">
        <v>47</v>
      </c>
      <c r="R604" s="9">
        <f>P604-Q604</f>
        <v>355</v>
      </c>
      <c r="S604" s="8">
        <f>O604-R604</f>
        <v>41561</v>
      </c>
      <c r="T604">
        <v>614</v>
      </c>
      <c r="U604">
        <v>16</v>
      </c>
      <c r="V604">
        <v>132</v>
      </c>
      <c r="W604">
        <v>43</v>
      </c>
      <c r="X604">
        <v>33</v>
      </c>
      <c r="Y604">
        <v>33</v>
      </c>
      <c r="Z604">
        <v>871</v>
      </c>
      <c r="AA604">
        <f>Z604/P604</f>
        <v>2.1666666666666665</v>
      </c>
      <c r="AB604" s="11" t="s">
        <v>232</v>
      </c>
      <c r="AC604" t="s">
        <v>59</v>
      </c>
      <c r="AD604">
        <v>3</v>
      </c>
      <c r="AE604" t="str">
        <f>IF(AD604&gt;3, "Prefers Discount", "Discount Indifferent")</f>
        <v>Discount Indifferent</v>
      </c>
      <c r="AF604">
        <v>9</v>
      </c>
      <c r="AG604">
        <v>8</v>
      </c>
      <c r="AH604">
        <v>5</v>
      </c>
      <c r="AI604" t="str">
        <f>INDEX($AF$1:$AH$1,MATCH(MAX(AF604:AH604),AF604:AH604,0))</f>
        <v>Store_Orders</v>
      </c>
      <c r="AJ604">
        <v>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f>SUM(AK604:AO604)</f>
        <v>0</v>
      </c>
      <c r="AQ604" t="s">
        <v>67</v>
      </c>
      <c r="AR604">
        <v>0</v>
      </c>
      <c r="AS604" t="str">
        <f>IF(OR(AK604&gt;0, AL604&gt;0, AM604&gt;0, AN604&gt;0, AO604&gt;0), "Converted", "Not Converted")</f>
        <v>Not Converted</v>
      </c>
      <c r="AT604">
        <v>0</v>
      </c>
      <c r="AU604">
        <v>3</v>
      </c>
      <c r="AV604">
        <v>11</v>
      </c>
      <c r="AW604">
        <f>IF(Z604&gt;607, 4, 0)</f>
        <v>4</v>
      </c>
      <c r="AX604">
        <f>IF(AA604&gt;0.1497, 3, 0)</f>
        <v>3</v>
      </c>
      <c r="AY604">
        <f>IF(P604&gt;4031, 2, 0)</f>
        <v>0</v>
      </c>
      <c r="AZ604">
        <f>IF(H604&gt;51934.91, 1, 0)</f>
        <v>1</v>
      </c>
      <c r="BA604">
        <f>SUM(AW604:AZ604)</f>
        <v>8</v>
      </c>
      <c r="BB604" t="str">
        <f>VLOOKUP(BA604,'Standard Deviations'!$L$1:$M$11,2,TRUE)</f>
        <v>Platinum</v>
      </c>
    </row>
    <row r="605" spans="1:54" hidden="1">
      <c r="A605">
        <v>9750</v>
      </c>
      <c r="B605">
        <v>1961</v>
      </c>
      <c r="C605">
        <f>2024-B605</f>
        <v>63</v>
      </c>
      <c r="D605" t="str">
        <f>VLOOKUP(B605,Reference!$A$1:$B$125, 2)</f>
        <v>Boomers</v>
      </c>
      <c r="E605" t="s">
        <v>68</v>
      </c>
      <c r="F605" t="str">
        <f>IF(E605="High School", "No College", "College")</f>
        <v>College</v>
      </c>
      <c r="G605" t="s">
        <v>71</v>
      </c>
      <c r="H605">
        <v>64325</v>
      </c>
      <c r="I605">
        <v>64325</v>
      </c>
      <c r="J605" s="4" t="s">
        <v>61</v>
      </c>
      <c r="K605">
        <v>0</v>
      </c>
      <c r="L605">
        <v>1</v>
      </c>
      <c r="M605" t="str">
        <f>IF(OR(K605&gt;0, L605&gt;0), "Parent", "Not Parent")</f>
        <v>Parent</v>
      </c>
      <c r="N605" t="s">
        <v>433</v>
      </c>
      <c r="O605" s="8">
        <v>41916</v>
      </c>
      <c r="P605" s="9">
        <f>O605-N605</f>
        <v>604</v>
      </c>
      <c r="Q605">
        <v>41</v>
      </c>
      <c r="R605" s="9">
        <f>P605-Q605</f>
        <v>563</v>
      </c>
      <c r="S605" s="8">
        <f>O605-R605</f>
        <v>41353</v>
      </c>
      <c r="T605">
        <v>731</v>
      </c>
      <c r="U605">
        <v>60</v>
      </c>
      <c r="V605">
        <v>353</v>
      </c>
      <c r="W605">
        <v>78</v>
      </c>
      <c r="X605">
        <v>12</v>
      </c>
      <c r="Y605">
        <v>73</v>
      </c>
      <c r="Z605">
        <v>1307</v>
      </c>
      <c r="AA605">
        <f>Z605/P605</f>
        <v>2.1639072847682117</v>
      </c>
      <c r="AB605" s="11" t="s">
        <v>232</v>
      </c>
      <c r="AC605" t="s">
        <v>59</v>
      </c>
      <c r="AD605">
        <v>5</v>
      </c>
      <c r="AE605" t="str">
        <f>IF(AD605&gt;3, "Prefers Discount", "Discount Indifferent")</f>
        <v>Prefers Discount</v>
      </c>
      <c r="AF605">
        <v>5</v>
      </c>
      <c r="AG605">
        <v>10</v>
      </c>
      <c r="AH605">
        <v>3</v>
      </c>
      <c r="AI605" t="str">
        <f>INDEX($AF$1:$AH$1,MATCH(MAX(AF605:AH605),AF605:AH605,0))</f>
        <v>Web_Orders</v>
      </c>
      <c r="AJ605">
        <v>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f>SUM(AK605:AO605)</f>
        <v>0</v>
      </c>
      <c r="AQ605" t="s">
        <v>67</v>
      </c>
      <c r="AR605">
        <v>0</v>
      </c>
      <c r="AS605" t="str">
        <f>IF(OR(AK605&gt;0, AL605&gt;0, AM605&gt;0, AN605&gt;0, AO605&gt;0), "Converted", "Not Converted")</f>
        <v>Not Converted</v>
      </c>
      <c r="AT605">
        <v>0</v>
      </c>
      <c r="AU605">
        <v>3</v>
      </c>
      <c r="AV605">
        <v>11</v>
      </c>
      <c r="AW605">
        <f>IF(Z605&gt;607, 4, 0)</f>
        <v>4</v>
      </c>
      <c r="AX605">
        <f>IF(AA605&gt;0.1497, 3, 0)</f>
        <v>3</v>
      </c>
      <c r="AY605">
        <f>IF(P605&gt;4031, 2, 0)</f>
        <v>0</v>
      </c>
      <c r="AZ605">
        <f>IF(H605&gt;51934.91, 1, 0)</f>
        <v>1</v>
      </c>
      <c r="BA605">
        <f>SUM(AW605:AZ605)</f>
        <v>8</v>
      </c>
      <c r="BB605" t="str">
        <f>VLOOKUP(BA605,'Standard Deviations'!$L$1:$M$11,2,TRUE)</f>
        <v>Platinum</v>
      </c>
    </row>
    <row r="606" spans="1:54">
      <c r="A606">
        <v>3599</v>
      </c>
      <c r="B606">
        <v>1970</v>
      </c>
      <c r="C606">
        <f>2024-B606</f>
        <v>54</v>
      </c>
      <c r="D606" t="str">
        <f>VLOOKUP(B606,Reference!$A$1:$B$125, 2)</f>
        <v>Gen X</v>
      </c>
      <c r="E606" t="s">
        <v>54</v>
      </c>
      <c r="F606" t="str">
        <f>IF(E606="High School", "No College", "College")</f>
        <v>College</v>
      </c>
      <c r="G606" t="s">
        <v>55</v>
      </c>
      <c r="H606">
        <v>63684</v>
      </c>
      <c r="I606">
        <v>63684</v>
      </c>
      <c r="J606" s="4" t="s">
        <v>61</v>
      </c>
      <c r="K606">
        <v>0</v>
      </c>
      <c r="L606">
        <v>1</v>
      </c>
      <c r="M606" t="str">
        <f>IF(OR(K606&gt;0, L606&gt;0), "Parent", "Not Parent")</f>
        <v>Parent</v>
      </c>
      <c r="N606" t="s">
        <v>434</v>
      </c>
      <c r="O606" s="8">
        <v>41916</v>
      </c>
      <c r="P606" s="9">
        <f>O606-N606</f>
        <v>677</v>
      </c>
      <c r="Q606">
        <v>61</v>
      </c>
      <c r="R606" s="9">
        <f>P606-Q606</f>
        <v>616</v>
      </c>
      <c r="S606" s="8">
        <f>O606-R606</f>
        <v>41300</v>
      </c>
      <c r="T606">
        <v>575</v>
      </c>
      <c r="U606">
        <v>80</v>
      </c>
      <c r="V606">
        <v>428</v>
      </c>
      <c r="W606">
        <v>208</v>
      </c>
      <c r="X606">
        <v>93</v>
      </c>
      <c r="Y606">
        <v>80</v>
      </c>
      <c r="Z606">
        <v>1464</v>
      </c>
      <c r="AA606">
        <f>Z606/P606</f>
        <v>2.1624815361890692</v>
      </c>
      <c r="AB606" s="14" t="s">
        <v>232</v>
      </c>
      <c r="AC606" s="13" t="s">
        <v>63</v>
      </c>
      <c r="AD606">
        <v>3</v>
      </c>
      <c r="AE606" t="str">
        <f>IF(AD606&gt;3, "Prefers Discount", "Discount Indifferent")</f>
        <v>Discount Indifferent</v>
      </c>
      <c r="AF606">
        <v>8</v>
      </c>
      <c r="AG606">
        <v>8</v>
      </c>
      <c r="AH606">
        <v>4</v>
      </c>
      <c r="AI606" t="str">
        <f>INDEX($AF$1:$AH$1,MATCH(MAX(AF606:AH606),AF606:AH606,0))</f>
        <v>Store_Orders</v>
      </c>
      <c r="AJ606">
        <v>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f>SUM(AK606:AO606)</f>
        <v>0</v>
      </c>
      <c r="AQ606" t="s">
        <v>67</v>
      </c>
      <c r="AR606">
        <v>0</v>
      </c>
      <c r="AS606" t="str">
        <f>IF(OR(AK606&gt;0, AL606&gt;0, AM606&gt;0, AN606&gt;0, AO606&gt;0), "Converted", "Not Converted")</f>
        <v>Not Converted</v>
      </c>
      <c r="AT606">
        <v>0</v>
      </c>
      <c r="AU606">
        <v>3</v>
      </c>
      <c r="AV606">
        <v>11</v>
      </c>
      <c r="AW606">
        <f>IF(Z606&gt;607, 4, 0)</f>
        <v>4</v>
      </c>
      <c r="AX606">
        <f>IF(AA606&gt;0.1497, 3, 0)</f>
        <v>3</v>
      </c>
      <c r="AY606">
        <f>IF(P606&gt;4031, 2, 0)</f>
        <v>0</v>
      </c>
      <c r="AZ606">
        <f>IF(H606&gt;51934.91, 1, 0)</f>
        <v>1</v>
      </c>
      <c r="BA606">
        <f>SUM(AW606:AZ606)</f>
        <v>8</v>
      </c>
      <c r="BB606" t="str">
        <f>VLOOKUP(BA606,'Standard Deviations'!$L$1:$M$11,2,TRUE)</f>
        <v>Platinum</v>
      </c>
    </row>
    <row r="607" spans="1:54" hidden="1">
      <c r="A607">
        <v>7381</v>
      </c>
      <c r="B607">
        <v>1968</v>
      </c>
      <c r="C607">
        <f>2024-B607</f>
        <v>56</v>
      </c>
      <c r="D607" t="str">
        <f>VLOOKUP(B607,Reference!$A$1:$B$125, 2)</f>
        <v>Gen X</v>
      </c>
      <c r="E607" t="s">
        <v>54</v>
      </c>
      <c r="F607" t="str">
        <f>IF(E607="High School", "No College", "College")</f>
        <v>College</v>
      </c>
      <c r="G607" t="s">
        <v>71</v>
      </c>
      <c r="H607">
        <v>75693</v>
      </c>
      <c r="I607">
        <v>75693</v>
      </c>
      <c r="J607" s="4" t="s">
        <v>56</v>
      </c>
      <c r="K607">
        <v>0</v>
      </c>
      <c r="L607">
        <v>0</v>
      </c>
      <c r="M607" t="str">
        <f>IF(OR(K607&gt;0, L607&gt;0), "Parent", "Not Parent")</f>
        <v>Not Parent</v>
      </c>
      <c r="N607" t="s">
        <v>435</v>
      </c>
      <c r="O607" s="8">
        <v>41916</v>
      </c>
      <c r="P607" s="9">
        <f>O607-N607</f>
        <v>667</v>
      </c>
      <c r="Q607">
        <v>10</v>
      </c>
      <c r="R607" s="9">
        <f>P607-Q607</f>
        <v>657</v>
      </c>
      <c r="S607" s="8">
        <f>O607-R607</f>
        <v>41259</v>
      </c>
      <c r="T607">
        <v>797</v>
      </c>
      <c r="U607">
        <v>153</v>
      </c>
      <c r="V607">
        <v>293</v>
      </c>
      <c r="W607">
        <v>72</v>
      </c>
      <c r="X607">
        <v>97</v>
      </c>
      <c r="Y607">
        <v>30</v>
      </c>
      <c r="Z607">
        <v>1442</v>
      </c>
      <c r="AA607">
        <f>Z607/P607</f>
        <v>2.1619190404797601</v>
      </c>
      <c r="AB607" s="11" t="s">
        <v>232</v>
      </c>
      <c r="AC607" t="s">
        <v>59</v>
      </c>
      <c r="AD607">
        <v>1</v>
      </c>
      <c r="AE607" t="str">
        <f>IF(AD607&gt;3, "Prefers Discount", "Discount Indifferent")</f>
        <v>Discount Indifferent</v>
      </c>
      <c r="AF607">
        <v>6</v>
      </c>
      <c r="AG607">
        <v>11</v>
      </c>
      <c r="AH607">
        <v>4</v>
      </c>
      <c r="AI607" t="str">
        <f>INDEX($AF$1:$AH$1,MATCH(MAX(AF607:AH607),AF607:AH607,0))</f>
        <v>Web_Orders</v>
      </c>
      <c r="AJ607">
        <v>4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f>SUM(AK607:AO607)</f>
        <v>3</v>
      </c>
      <c r="AQ607" t="str">
        <f>INDEX($AK$1:$AO$1,MATCH(MAX(AK607:AO607),AK607:AO607,0))</f>
        <v>Converted_on_Camp1</v>
      </c>
      <c r="AR607">
        <v>1</v>
      </c>
      <c r="AS607" t="str">
        <f>IF(OR(AK607&gt;0, AL607&gt;0, AM607&gt;0, AN607&gt;0, AO607&gt;0), "Converted", "Not Converted")</f>
        <v>Converted</v>
      </c>
      <c r="AT607">
        <v>0</v>
      </c>
      <c r="AU607">
        <v>3</v>
      </c>
      <c r="AV607">
        <v>11</v>
      </c>
      <c r="AW607">
        <f>IF(Z607&gt;607, 4, 0)</f>
        <v>4</v>
      </c>
      <c r="AX607">
        <f>IF(AA607&gt;0.1497, 3, 0)</f>
        <v>3</v>
      </c>
      <c r="AY607">
        <f>IF(P607&gt;4031, 2, 0)</f>
        <v>0</v>
      </c>
      <c r="AZ607">
        <f>IF(H607&gt;51934.91, 1, 0)</f>
        <v>1</v>
      </c>
      <c r="BA607">
        <f>SUM(AW607:AZ607)</f>
        <v>8</v>
      </c>
      <c r="BB607" t="str">
        <f>VLOOKUP(BA607,'Standard Deviations'!$L$1:$M$11,2,TRUE)</f>
        <v>Platinum</v>
      </c>
    </row>
    <row r="608" spans="1:54" hidden="1">
      <c r="A608">
        <v>4114</v>
      </c>
      <c r="B608">
        <v>1964</v>
      </c>
      <c r="C608">
        <f>2024-B608</f>
        <v>60</v>
      </c>
      <c r="D608" t="str">
        <f>VLOOKUP(B608,Reference!$A$1:$B$125, 2)</f>
        <v>Boomers</v>
      </c>
      <c r="E608" t="s">
        <v>64</v>
      </c>
      <c r="F608" t="str">
        <f>IF(E608="High School", "No College", "College")</f>
        <v>College</v>
      </c>
      <c r="G608" t="s">
        <v>55</v>
      </c>
      <c r="H608">
        <v>79143</v>
      </c>
      <c r="I608">
        <v>79143</v>
      </c>
      <c r="J608" s="4" t="s">
        <v>56</v>
      </c>
      <c r="K608">
        <v>0</v>
      </c>
      <c r="L608">
        <v>0</v>
      </c>
      <c r="M608" t="str">
        <f>IF(OR(K608&gt;0, L608&gt;0), "Parent", "Not Parent")</f>
        <v>Not Parent</v>
      </c>
      <c r="N608" t="s">
        <v>436</v>
      </c>
      <c r="O608" s="8">
        <v>41916</v>
      </c>
      <c r="P608" s="9">
        <f>O608-N608</f>
        <v>784</v>
      </c>
      <c r="Q608">
        <v>2</v>
      </c>
      <c r="R608" s="9">
        <f>P608-Q608</f>
        <v>782</v>
      </c>
      <c r="S608" s="8">
        <f>O608-R608</f>
        <v>41134</v>
      </c>
      <c r="T608">
        <v>650</v>
      </c>
      <c r="U608">
        <v>37</v>
      </c>
      <c r="V608">
        <v>780</v>
      </c>
      <c r="W608">
        <v>27</v>
      </c>
      <c r="X608">
        <v>167</v>
      </c>
      <c r="Y608">
        <v>32</v>
      </c>
      <c r="Z608">
        <v>1693</v>
      </c>
      <c r="AA608">
        <f>Z608/P608</f>
        <v>2.1594387755102042</v>
      </c>
      <c r="AB608" s="11" t="s">
        <v>232</v>
      </c>
      <c r="AC608" t="s">
        <v>59</v>
      </c>
      <c r="AD608">
        <v>1</v>
      </c>
      <c r="AE608" t="str">
        <f>IF(AD608&gt;3, "Prefers Discount", "Discount Indifferent")</f>
        <v>Discount Indifferent</v>
      </c>
      <c r="AF608">
        <v>13</v>
      </c>
      <c r="AG608">
        <v>6</v>
      </c>
      <c r="AH608">
        <v>9</v>
      </c>
      <c r="AI608" t="str">
        <f>INDEX($AF$1:$AH$1,MATCH(MAX(AF608:AH608),AF608:AH608,0))</f>
        <v>Store_Orders</v>
      </c>
      <c r="AJ608">
        <v>3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f>SUM(AK608:AO608)</f>
        <v>0</v>
      </c>
      <c r="AQ608" t="s">
        <v>67</v>
      </c>
      <c r="AR608">
        <v>0</v>
      </c>
      <c r="AS608" t="str">
        <f>IF(OR(AK608&gt;0, AL608&gt;0, AM608&gt;0, AN608&gt;0, AO608&gt;0), "Converted", "Not Converted")</f>
        <v>Not Converted</v>
      </c>
      <c r="AT608">
        <v>0</v>
      </c>
      <c r="AU608">
        <v>3</v>
      </c>
      <c r="AV608">
        <v>11</v>
      </c>
      <c r="AW608">
        <f>IF(Z608&gt;607, 4, 0)</f>
        <v>4</v>
      </c>
      <c r="AX608">
        <f>IF(AA608&gt;0.1497, 3, 0)</f>
        <v>3</v>
      </c>
      <c r="AY608">
        <f>IF(P608&gt;4031, 2, 0)</f>
        <v>0</v>
      </c>
      <c r="AZ608">
        <f>IF(H608&gt;51934.91, 1, 0)</f>
        <v>1</v>
      </c>
      <c r="BA608">
        <f>SUM(AW608:AZ608)</f>
        <v>8</v>
      </c>
      <c r="BB608" t="str">
        <f>VLOOKUP(BA608,'Standard Deviations'!$L$1:$M$11,2,TRUE)</f>
        <v>Platinum</v>
      </c>
    </row>
    <row r="609" spans="1:54" hidden="1">
      <c r="A609">
        <v>5544</v>
      </c>
      <c r="B609">
        <v>1970</v>
      </c>
      <c r="C609">
        <f>2024-B609</f>
        <v>54</v>
      </c>
      <c r="D609" t="str">
        <f>VLOOKUP(B609,Reference!$A$1:$B$125, 2)</f>
        <v>Gen X</v>
      </c>
      <c r="E609" t="s">
        <v>54</v>
      </c>
      <c r="F609" t="str">
        <f>IF(E609="High School", "No College", "College")</f>
        <v>College</v>
      </c>
      <c r="G609" t="s">
        <v>60</v>
      </c>
      <c r="H609">
        <v>67384</v>
      </c>
      <c r="I609">
        <v>67384</v>
      </c>
      <c r="J609" s="4" t="s">
        <v>61</v>
      </c>
      <c r="K609">
        <v>0</v>
      </c>
      <c r="L609">
        <v>1</v>
      </c>
      <c r="M609" t="str">
        <f>IF(OR(K609&gt;0, L609&gt;0), "Parent", "Not Parent")</f>
        <v>Parent</v>
      </c>
      <c r="N609" t="s">
        <v>358</v>
      </c>
      <c r="O609" s="8">
        <v>41916</v>
      </c>
      <c r="P609" s="9">
        <f>O609-N609</f>
        <v>693</v>
      </c>
      <c r="Q609">
        <v>32</v>
      </c>
      <c r="R609" s="9">
        <f>P609-Q609</f>
        <v>661</v>
      </c>
      <c r="S609" s="8">
        <f>O609-R609</f>
        <v>41255</v>
      </c>
      <c r="T609">
        <v>957</v>
      </c>
      <c r="U609">
        <v>40</v>
      </c>
      <c r="V609">
        <v>175</v>
      </c>
      <c r="W609">
        <v>158</v>
      </c>
      <c r="X609">
        <v>53</v>
      </c>
      <c r="Y609">
        <v>107</v>
      </c>
      <c r="Z609">
        <v>1490</v>
      </c>
      <c r="AA609">
        <f>Z609/P609</f>
        <v>2.15007215007215</v>
      </c>
      <c r="AB609" s="11" t="s">
        <v>232</v>
      </c>
      <c r="AC609" t="s">
        <v>59</v>
      </c>
      <c r="AD609">
        <v>2</v>
      </c>
      <c r="AE609" t="str">
        <f>IF(AD609&gt;3, "Prefers Discount", "Discount Indifferent")</f>
        <v>Discount Indifferent</v>
      </c>
      <c r="AF609">
        <v>5</v>
      </c>
      <c r="AG609">
        <v>7</v>
      </c>
      <c r="AH609">
        <v>8</v>
      </c>
      <c r="AI609" t="str">
        <f>INDEX($AF$1:$AH$1,MATCH(MAX(AF609:AH609),AF609:AH609,0))</f>
        <v>Catalog_Orders</v>
      </c>
      <c r="AJ609">
        <v>5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f>SUM(AK609:AO609)</f>
        <v>1</v>
      </c>
      <c r="AQ609" t="str">
        <f>INDEX($AK$1:$AO$1,MATCH(MAX(AK609:AO609),AK609:AO609,0))</f>
        <v>Converted_on_Camp4</v>
      </c>
      <c r="AR609">
        <v>1</v>
      </c>
      <c r="AS609" t="str">
        <f>IF(OR(AK609&gt;0, AL609&gt;0, AM609&gt;0, AN609&gt;0, AO609&gt;0), "Converted", "Not Converted")</f>
        <v>Converted</v>
      </c>
      <c r="AT609">
        <v>0</v>
      </c>
      <c r="AU609">
        <v>3</v>
      </c>
      <c r="AV609">
        <v>11</v>
      </c>
      <c r="AW609">
        <f>IF(Z609&gt;607, 4, 0)</f>
        <v>4</v>
      </c>
      <c r="AX609">
        <f>IF(AA609&gt;0.1497, 3, 0)</f>
        <v>3</v>
      </c>
      <c r="AY609">
        <f>IF(P609&gt;4031, 2, 0)</f>
        <v>0</v>
      </c>
      <c r="AZ609">
        <f>IF(H609&gt;51934.91, 1, 0)</f>
        <v>1</v>
      </c>
      <c r="BA609">
        <f>SUM(AW609:AZ609)</f>
        <v>8</v>
      </c>
      <c r="BB609" t="str">
        <f>VLOOKUP(BA609,'Standard Deviations'!$L$1:$M$11,2,TRUE)</f>
        <v>Platinum</v>
      </c>
    </row>
    <row r="610" spans="1:54" hidden="1">
      <c r="A610">
        <v>4619</v>
      </c>
      <c r="B610">
        <v>1945</v>
      </c>
      <c r="C610">
        <f>2024-B610</f>
        <v>79</v>
      </c>
      <c r="D610" t="str">
        <f>VLOOKUP(B610,Reference!$A$1:$B$125, 2)</f>
        <v>Silent</v>
      </c>
      <c r="E610" t="s">
        <v>68</v>
      </c>
      <c r="F610" t="str">
        <f>IF(E610="High School", "No College", "College")</f>
        <v>College</v>
      </c>
      <c r="G610" t="s">
        <v>60</v>
      </c>
      <c r="H610">
        <v>113734</v>
      </c>
      <c r="I610">
        <v>113734</v>
      </c>
      <c r="J610" t="s">
        <v>101</v>
      </c>
      <c r="K610">
        <v>0</v>
      </c>
      <c r="L610">
        <v>0</v>
      </c>
      <c r="M610" t="str">
        <f>IF(OR(K610&gt;0, L610&gt;0), "Parent", "Not Parent")</f>
        <v>Not Parent</v>
      </c>
      <c r="N610" t="s">
        <v>315</v>
      </c>
      <c r="O610" s="8">
        <v>41916</v>
      </c>
      <c r="P610" s="9">
        <f>O610-N610</f>
        <v>129</v>
      </c>
      <c r="Q610">
        <v>9</v>
      </c>
      <c r="R610" s="9">
        <f>P610-Q610</f>
        <v>120</v>
      </c>
      <c r="S610" s="8">
        <f>O610-R610</f>
        <v>41796</v>
      </c>
      <c r="T610">
        <v>6</v>
      </c>
      <c r="U610">
        <v>2</v>
      </c>
      <c r="V610">
        <v>3</v>
      </c>
      <c r="W610">
        <v>1</v>
      </c>
      <c r="X610">
        <v>262</v>
      </c>
      <c r="Y610">
        <v>3</v>
      </c>
      <c r="Z610">
        <v>277</v>
      </c>
      <c r="AA610">
        <f>Z610/P610</f>
        <v>2.1472868217054262</v>
      </c>
      <c r="AB610" s="11" t="s">
        <v>232</v>
      </c>
      <c r="AC610" t="s">
        <v>59</v>
      </c>
      <c r="AD610">
        <v>0</v>
      </c>
      <c r="AE610" t="str">
        <f>IF(AD610&gt;3, "Prefers Discount", "Discount Indifferent")</f>
        <v>Discount Indifferent</v>
      </c>
      <c r="AF610">
        <v>0</v>
      </c>
      <c r="AG610">
        <v>27</v>
      </c>
      <c r="AH610">
        <v>0</v>
      </c>
      <c r="AI610" t="str">
        <f>INDEX($AF$1:$AH$1,MATCH(MAX(AF610:AH610),AF610:AH610,0))</f>
        <v>Web_Orders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f>SUM(AK610:AO610)</f>
        <v>0</v>
      </c>
      <c r="AQ610" t="s">
        <v>67</v>
      </c>
      <c r="AR610">
        <v>0</v>
      </c>
      <c r="AS610" t="str">
        <f>IF(OR(AK610&gt;0, AL610&gt;0, AM610&gt;0, AN610&gt;0, AO610&gt;0), "Converted", "Not Converted")</f>
        <v>Not Converted</v>
      </c>
      <c r="AT610">
        <v>0</v>
      </c>
      <c r="AU610">
        <v>3</v>
      </c>
      <c r="AV610">
        <v>11</v>
      </c>
      <c r="AW610">
        <f>IF(Z610&gt;607, 4, 0)</f>
        <v>0</v>
      </c>
      <c r="AX610">
        <f>IF(AA610&gt;0.1497, 3, 0)</f>
        <v>3</v>
      </c>
      <c r="AY610">
        <f>IF(P610&gt;4031, 2, 0)</f>
        <v>0</v>
      </c>
      <c r="AZ610">
        <f>IF(H610&gt;51934.91, 1, 0)</f>
        <v>1</v>
      </c>
      <c r="BA610">
        <f>SUM(AW610:AZ610)</f>
        <v>4</v>
      </c>
      <c r="BB610" t="str">
        <f>VLOOKUP(BA610,'Standard Deviations'!$L$1:$M$11,2,TRUE)</f>
        <v>Silver</v>
      </c>
    </row>
    <row r="611" spans="1:54">
      <c r="A611">
        <v>10159</v>
      </c>
      <c r="B611">
        <v>1970</v>
      </c>
      <c r="C611">
        <f>2024-B611</f>
        <v>54</v>
      </c>
      <c r="D611" t="str">
        <f>VLOOKUP(B611,Reference!$A$1:$B$125, 2)</f>
        <v>Gen X</v>
      </c>
      <c r="E611" t="s">
        <v>54</v>
      </c>
      <c r="F611" t="str">
        <f>IF(E611="High School", "No College", "College")</f>
        <v>College</v>
      </c>
      <c r="G611" t="s">
        <v>71</v>
      </c>
      <c r="H611">
        <v>58710</v>
      </c>
      <c r="I611">
        <v>58710</v>
      </c>
      <c r="J611" s="4" t="s">
        <v>61</v>
      </c>
      <c r="K611">
        <v>0</v>
      </c>
      <c r="L611">
        <v>1</v>
      </c>
      <c r="M611" t="str">
        <f>IF(OR(K611&gt;0, L611&gt;0), "Parent", "Not Parent")</f>
        <v>Parent</v>
      </c>
      <c r="N611" t="s">
        <v>437</v>
      </c>
      <c r="O611" s="8">
        <v>41916</v>
      </c>
      <c r="P611" s="9">
        <f>O611-N611</f>
        <v>552</v>
      </c>
      <c r="Q611">
        <v>77</v>
      </c>
      <c r="R611" s="9">
        <f>P611-Q611</f>
        <v>475</v>
      </c>
      <c r="S611" s="8">
        <f>O611-R611</f>
        <v>41441</v>
      </c>
      <c r="T611">
        <v>440</v>
      </c>
      <c r="U611">
        <v>81</v>
      </c>
      <c r="V611">
        <v>368</v>
      </c>
      <c r="W611">
        <v>0</v>
      </c>
      <c r="X611">
        <v>122</v>
      </c>
      <c r="Y611">
        <v>174</v>
      </c>
      <c r="Z611">
        <v>1185</v>
      </c>
      <c r="AA611">
        <f>Z611/P611</f>
        <v>2.1467391304347827</v>
      </c>
      <c r="AB611" s="14" t="s">
        <v>232</v>
      </c>
      <c r="AC611" s="13" t="s">
        <v>63</v>
      </c>
      <c r="AD611">
        <v>6</v>
      </c>
      <c r="AE611" t="str">
        <f>IF(AD611&gt;3, "Prefers Discount", "Discount Indifferent")</f>
        <v>Prefers Discount</v>
      </c>
      <c r="AF611">
        <v>9</v>
      </c>
      <c r="AG611">
        <v>11</v>
      </c>
      <c r="AH611">
        <v>5</v>
      </c>
      <c r="AI611" t="str">
        <f>INDEX($AF$1:$AH$1,MATCH(MAX(AF611:AH611),AF611:AH611,0))</f>
        <v>Web_Orders</v>
      </c>
      <c r="AJ611">
        <v>6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f>SUM(AK611:AO611)</f>
        <v>0</v>
      </c>
      <c r="AQ611" t="s">
        <v>67</v>
      </c>
      <c r="AR611">
        <v>0</v>
      </c>
      <c r="AS611" t="str">
        <f>IF(OR(AK611&gt;0, AL611&gt;0, AM611&gt;0, AN611&gt;0, AO611&gt;0), "Converted", "Not Converted")</f>
        <v>Not Converted</v>
      </c>
      <c r="AT611">
        <v>0</v>
      </c>
      <c r="AU611">
        <v>3</v>
      </c>
      <c r="AV611">
        <v>11</v>
      </c>
      <c r="AW611">
        <f>IF(Z611&gt;607, 4, 0)</f>
        <v>4</v>
      </c>
      <c r="AX611">
        <f>IF(AA611&gt;0.1497, 3, 0)</f>
        <v>3</v>
      </c>
      <c r="AY611">
        <f>IF(P611&gt;4031, 2, 0)</f>
        <v>0</v>
      </c>
      <c r="AZ611">
        <f>IF(H611&gt;51934.91, 1, 0)</f>
        <v>1</v>
      </c>
      <c r="BA611">
        <f>SUM(AW611:AZ611)</f>
        <v>8</v>
      </c>
      <c r="BB611" t="str">
        <f>VLOOKUP(BA611,'Standard Deviations'!$L$1:$M$11,2,TRUE)</f>
        <v>Platinum</v>
      </c>
    </row>
    <row r="612" spans="1:54" hidden="1">
      <c r="A612">
        <v>8890</v>
      </c>
      <c r="B612">
        <v>1971</v>
      </c>
      <c r="C612">
        <f>2024-B612</f>
        <v>53</v>
      </c>
      <c r="D612" t="str">
        <f>VLOOKUP(B612,Reference!$A$1:$B$125, 2)</f>
        <v>Gen X</v>
      </c>
      <c r="E612" t="s">
        <v>68</v>
      </c>
      <c r="F612" t="str">
        <f>IF(E612="High School", "No College", "College")</f>
        <v>College</v>
      </c>
      <c r="G612" t="s">
        <v>71</v>
      </c>
      <c r="H612">
        <v>65808</v>
      </c>
      <c r="I612">
        <v>65808</v>
      </c>
      <c r="J612" s="4" t="s">
        <v>61</v>
      </c>
      <c r="K612">
        <v>1</v>
      </c>
      <c r="L612">
        <v>1</v>
      </c>
      <c r="M612" t="str">
        <f>IF(OR(K612&gt;0, L612&gt;0), "Parent", "Not Parent")</f>
        <v>Parent</v>
      </c>
      <c r="N612" t="s">
        <v>438</v>
      </c>
      <c r="O612" s="8">
        <v>41916</v>
      </c>
      <c r="P612" s="9">
        <f>O612-N612</f>
        <v>127</v>
      </c>
      <c r="Q612">
        <v>1</v>
      </c>
      <c r="R612" s="9">
        <f>P612-Q612</f>
        <v>126</v>
      </c>
      <c r="S612" s="8">
        <f>O612-R612</f>
        <v>41790</v>
      </c>
      <c r="T612">
        <v>155</v>
      </c>
      <c r="U612">
        <v>7</v>
      </c>
      <c r="V612">
        <v>80</v>
      </c>
      <c r="W612">
        <v>13</v>
      </c>
      <c r="X612">
        <v>7</v>
      </c>
      <c r="Y612">
        <v>10</v>
      </c>
      <c r="Z612">
        <v>272</v>
      </c>
      <c r="AA612">
        <f>Z612/P612</f>
        <v>2.1417322834645671</v>
      </c>
      <c r="AB612" s="11" t="s">
        <v>232</v>
      </c>
      <c r="AC612" t="s">
        <v>59</v>
      </c>
      <c r="AD612">
        <v>3</v>
      </c>
      <c r="AE612" t="str">
        <f>IF(AD612&gt;3, "Prefers Discount", "Discount Indifferent")</f>
        <v>Discount Indifferent</v>
      </c>
      <c r="AF612">
        <v>5</v>
      </c>
      <c r="AG612">
        <v>5</v>
      </c>
      <c r="AH612">
        <v>1</v>
      </c>
      <c r="AI612" t="str">
        <f>INDEX($AF$1:$AH$1,MATCH(MAX(AF612:AH612),AF612:AH612,0))</f>
        <v>Store_Orders</v>
      </c>
      <c r="AJ612">
        <v>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f>SUM(AK612:AO612)</f>
        <v>0</v>
      </c>
      <c r="AQ612" t="s">
        <v>67</v>
      </c>
      <c r="AR612">
        <v>0</v>
      </c>
      <c r="AS612" t="str">
        <f>IF(OR(AK612&gt;0, AL612&gt;0, AM612&gt;0, AN612&gt;0, AO612&gt;0), "Converted", "Not Converted")</f>
        <v>Not Converted</v>
      </c>
      <c r="AT612">
        <v>0</v>
      </c>
      <c r="AU612">
        <v>3</v>
      </c>
      <c r="AV612">
        <v>11</v>
      </c>
      <c r="AW612">
        <f>IF(Z612&gt;607, 4, 0)</f>
        <v>0</v>
      </c>
      <c r="AX612">
        <f>IF(AA612&gt;0.1497, 3, 0)</f>
        <v>3</v>
      </c>
      <c r="AY612">
        <f>IF(P612&gt;4031, 2, 0)</f>
        <v>0</v>
      </c>
      <c r="AZ612">
        <f>IF(H612&gt;51934.91, 1, 0)</f>
        <v>1</v>
      </c>
      <c r="BA612">
        <f>SUM(AW612:AZ612)</f>
        <v>4</v>
      </c>
      <c r="BB612" t="str">
        <f>VLOOKUP(BA612,'Standard Deviations'!$L$1:$M$11,2,TRUE)</f>
        <v>Silver</v>
      </c>
    </row>
    <row r="613" spans="1:54" hidden="1">
      <c r="A613">
        <v>1456</v>
      </c>
      <c r="B613">
        <v>1979</v>
      </c>
      <c r="C613">
        <f>2024-B613</f>
        <v>45</v>
      </c>
      <c r="D613" t="str">
        <f>VLOOKUP(B613,Reference!$A$1:$B$125, 2)</f>
        <v>Gen X</v>
      </c>
      <c r="E613" t="s">
        <v>54</v>
      </c>
      <c r="F613" t="str">
        <f>IF(E613="High School", "No College", "College")</f>
        <v>College</v>
      </c>
      <c r="G613" t="s">
        <v>60</v>
      </c>
      <c r="H613">
        <v>60474</v>
      </c>
      <c r="I613">
        <v>60474</v>
      </c>
      <c r="J613" s="4" t="s">
        <v>61</v>
      </c>
      <c r="K613">
        <v>0</v>
      </c>
      <c r="L613">
        <v>1</v>
      </c>
      <c r="M613" t="str">
        <f>IF(OR(K613&gt;0, L613&gt;0), "Parent", "Not Parent")</f>
        <v>Parent</v>
      </c>
      <c r="N613" t="s">
        <v>439</v>
      </c>
      <c r="O613" s="8">
        <v>41916</v>
      </c>
      <c r="P613" s="9">
        <f>O613-N613</f>
        <v>551</v>
      </c>
      <c r="Q613">
        <v>25</v>
      </c>
      <c r="R613" s="9">
        <f>P613-Q613</f>
        <v>526</v>
      </c>
      <c r="S613" s="8">
        <f>O613-R613</f>
        <v>41390</v>
      </c>
      <c r="T613">
        <v>265</v>
      </c>
      <c r="U613">
        <v>199</v>
      </c>
      <c r="V613">
        <v>303</v>
      </c>
      <c r="W613">
        <v>234</v>
      </c>
      <c r="X613">
        <v>9</v>
      </c>
      <c r="Y613">
        <v>170</v>
      </c>
      <c r="Z613">
        <v>1180</v>
      </c>
      <c r="AA613">
        <f>Z613/P613</f>
        <v>2.1415607985480944</v>
      </c>
      <c r="AB613" s="11" t="s">
        <v>232</v>
      </c>
      <c r="AC613" t="s">
        <v>59</v>
      </c>
      <c r="AD613">
        <v>7</v>
      </c>
      <c r="AE613" t="str">
        <f>IF(AD613&gt;3, "Prefers Discount", "Discount Indifferent")</f>
        <v>Prefers Discount</v>
      </c>
      <c r="AF613">
        <v>12</v>
      </c>
      <c r="AG613">
        <v>10</v>
      </c>
      <c r="AH613">
        <v>2</v>
      </c>
      <c r="AI613" t="str">
        <f>INDEX($AF$1:$AH$1,MATCH(MAX(AF613:AH613),AF613:AH613,0))</f>
        <v>Store_Orders</v>
      </c>
      <c r="AJ613">
        <v>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f>SUM(AK613:AO613)</f>
        <v>0</v>
      </c>
      <c r="AQ613" t="s">
        <v>67</v>
      </c>
      <c r="AR613">
        <v>0</v>
      </c>
      <c r="AS613" t="str">
        <f>IF(OR(AK613&gt;0, AL613&gt;0, AM613&gt;0, AN613&gt;0, AO613&gt;0), "Converted", "Not Converted")</f>
        <v>Not Converted</v>
      </c>
      <c r="AT613">
        <v>0</v>
      </c>
      <c r="AU613">
        <v>3</v>
      </c>
      <c r="AV613">
        <v>11</v>
      </c>
      <c r="AW613">
        <f>IF(Z613&gt;607, 4, 0)</f>
        <v>4</v>
      </c>
      <c r="AX613">
        <f>IF(AA613&gt;0.1497, 3, 0)</f>
        <v>3</v>
      </c>
      <c r="AY613">
        <f>IF(P613&gt;4031, 2, 0)</f>
        <v>0</v>
      </c>
      <c r="AZ613">
        <f>IF(H613&gt;51934.91, 1, 0)</f>
        <v>1</v>
      </c>
      <c r="BA613">
        <f>SUM(AW613:AZ613)</f>
        <v>8</v>
      </c>
      <c r="BB613" t="str">
        <f>VLOOKUP(BA613,'Standard Deviations'!$L$1:$M$11,2,TRUE)</f>
        <v>Platinum</v>
      </c>
    </row>
    <row r="614" spans="1:54" hidden="1">
      <c r="A614">
        <v>2849</v>
      </c>
      <c r="B614">
        <v>1979</v>
      </c>
      <c r="C614">
        <f>2024-B614</f>
        <v>45</v>
      </c>
      <c r="D614" t="str">
        <f>VLOOKUP(B614,Reference!$A$1:$B$125, 2)</f>
        <v>Gen X</v>
      </c>
      <c r="E614" t="s">
        <v>54</v>
      </c>
      <c r="F614" t="str">
        <f>IF(E614="High School", "No College", "College")</f>
        <v>College</v>
      </c>
      <c r="G614" t="s">
        <v>60</v>
      </c>
      <c r="H614">
        <v>60474</v>
      </c>
      <c r="I614">
        <v>60474</v>
      </c>
      <c r="J614" s="4" t="s">
        <v>61</v>
      </c>
      <c r="K614">
        <v>0</v>
      </c>
      <c r="L614">
        <v>1</v>
      </c>
      <c r="M614" t="str">
        <f>IF(OR(K614&gt;0, L614&gt;0), "Parent", "Not Parent")</f>
        <v>Parent</v>
      </c>
      <c r="N614" t="s">
        <v>439</v>
      </c>
      <c r="O614" s="8">
        <v>41916</v>
      </c>
      <c r="P614" s="9">
        <f>O614-N614</f>
        <v>551</v>
      </c>
      <c r="Q614">
        <v>25</v>
      </c>
      <c r="R614" s="9">
        <f>P614-Q614</f>
        <v>526</v>
      </c>
      <c r="S614" s="8">
        <f>O614-R614</f>
        <v>41390</v>
      </c>
      <c r="T614">
        <v>265</v>
      </c>
      <c r="U614">
        <v>199</v>
      </c>
      <c r="V614">
        <v>303</v>
      </c>
      <c r="W614">
        <v>234</v>
      </c>
      <c r="X614">
        <v>9</v>
      </c>
      <c r="Y614">
        <v>170</v>
      </c>
      <c r="Z614">
        <v>1180</v>
      </c>
      <c r="AA614">
        <f>Z614/P614</f>
        <v>2.1415607985480944</v>
      </c>
      <c r="AB614" s="11" t="s">
        <v>232</v>
      </c>
      <c r="AC614" t="s">
        <v>59</v>
      </c>
      <c r="AD614">
        <v>7</v>
      </c>
      <c r="AE614" t="str">
        <f>IF(AD614&gt;3, "Prefers Discount", "Discount Indifferent")</f>
        <v>Prefers Discount</v>
      </c>
      <c r="AF614">
        <v>12</v>
      </c>
      <c r="AG614">
        <v>10</v>
      </c>
      <c r="AH614">
        <v>2</v>
      </c>
      <c r="AI614" t="str">
        <f>INDEX($AF$1:$AH$1,MATCH(MAX(AF614:AH614),AF614:AH614,0))</f>
        <v>Store_Orders</v>
      </c>
      <c r="AJ614">
        <v>7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f>SUM(AK614:AO614)</f>
        <v>0</v>
      </c>
      <c r="AQ614" t="s">
        <v>67</v>
      </c>
      <c r="AR614">
        <v>0</v>
      </c>
      <c r="AS614" t="str">
        <f>IF(OR(AK614&gt;0, AL614&gt;0, AM614&gt;0, AN614&gt;0, AO614&gt;0), "Converted", "Not Converted")</f>
        <v>Not Converted</v>
      </c>
      <c r="AT614">
        <v>0</v>
      </c>
      <c r="AU614">
        <v>3</v>
      </c>
      <c r="AV614">
        <v>11</v>
      </c>
      <c r="AW614">
        <f>IF(Z614&gt;607, 4, 0)</f>
        <v>4</v>
      </c>
      <c r="AX614">
        <f>IF(AA614&gt;0.1497, 3, 0)</f>
        <v>3</v>
      </c>
      <c r="AY614">
        <f>IF(P614&gt;4031, 2, 0)</f>
        <v>0</v>
      </c>
      <c r="AZ614">
        <f>IF(H614&gt;51934.91, 1, 0)</f>
        <v>1</v>
      </c>
      <c r="BA614">
        <f>SUM(AW614:AZ614)</f>
        <v>8</v>
      </c>
      <c r="BB614" t="str">
        <f>VLOOKUP(BA614,'Standard Deviations'!$L$1:$M$11,2,TRUE)</f>
        <v>Platinum</v>
      </c>
    </row>
    <row r="615" spans="1:54">
      <c r="A615">
        <v>8732</v>
      </c>
      <c r="B615">
        <v>1969</v>
      </c>
      <c r="C615">
        <f>2024-B615</f>
        <v>55</v>
      </c>
      <c r="D615" t="str">
        <f>VLOOKUP(B615,Reference!$A$1:$B$125, 2)</f>
        <v>Gen X</v>
      </c>
      <c r="E615" t="s">
        <v>64</v>
      </c>
      <c r="F615" t="str">
        <f>IF(E615="High School", "No College", "College")</f>
        <v>College</v>
      </c>
      <c r="G615" t="s">
        <v>89</v>
      </c>
      <c r="H615">
        <v>67369</v>
      </c>
      <c r="I615">
        <v>67369</v>
      </c>
      <c r="J615" s="4" t="s">
        <v>61</v>
      </c>
      <c r="K615">
        <v>0</v>
      </c>
      <c r="L615">
        <v>1</v>
      </c>
      <c r="M615" t="str">
        <f>IF(OR(K615&gt;0, L615&gt;0), "Parent", "Not Parent")</f>
        <v>Parent</v>
      </c>
      <c r="N615" t="s">
        <v>323</v>
      </c>
      <c r="O615" s="8">
        <v>41916</v>
      </c>
      <c r="P615" s="9">
        <f>O615-N615</f>
        <v>686</v>
      </c>
      <c r="Q615">
        <v>81</v>
      </c>
      <c r="R615" s="9">
        <f>P615-Q615</f>
        <v>605</v>
      </c>
      <c r="S615" s="8">
        <f>O615-R615</f>
        <v>41311</v>
      </c>
      <c r="T615">
        <v>1298</v>
      </c>
      <c r="U615">
        <v>0</v>
      </c>
      <c r="V615">
        <v>70</v>
      </c>
      <c r="W615">
        <v>37</v>
      </c>
      <c r="X615">
        <v>14</v>
      </c>
      <c r="Y615">
        <v>42</v>
      </c>
      <c r="Z615">
        <v>1461</v>
      </c>
      <c r="AA615">
        <f>Z615/P615</f>
        <v>2.129737609329446</v>
      </c>
      <c r="AB615" s="14" t="s">
        <v>232</v>
      </c>
      <c r="AC615" s="13" t="s">
        <v>63</v>
      </c>
      <c r="AD615">
        <v>4</v>
      </c>
      <c r="AE615" t="str">
        <f>IF(AD615&gt;3, "Prefers Discount", "Discount Indifferent")</f>
        <v>Prefers Discount</v>
      </c>
      <c r="AF615">
        <v>10</v>
      </c>
      <c r="AG615">
        <v>7</v>
      </c>
      <c r="AH615">
        <v>4</v>
      </c>
      <c r="AI615" t="str">
        <f>INDEX($AF$1:$AH$1,MATCH(MAX(AF615:AH615),AF615:AH615,0))</f>
        <v>Store_Orders</v>
      </c>
      <c r="AJ615">
        <v>4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f>SUM(AK615:AO615)</f>
        <v>2</v>
      </c>
      <c r="AQ615" t="str">
        <f>INDEX($AK$1:$AO$1,MATCH(MAX(AK615:AO615),AK615:AO615,0))</f>
        <v>Converted_on_Camp4</v>
      </c>
      <c r="AR615">
        <v>1</v>
      </c>
      <c r="AS615" t="str">
        <f>IF(OR(AK615&gt;0, AL615&gt;0, AM615&gt;0, AN615&gt;0, AO615&gt;0), "Converted", "Not Converted")</f>
        <v>Converted</v>
      </c>
      <c r="AT615">
        <v>0</v>
      </c>
      <c r="AU615">
        <v>3</v>
      </c>
      <c r="AV615">
        <v>11</v>
      </c>
      <c r="AW615">
        <f>IF(Z615&gt;607, 4, 0)</f>
        <v>4</v>
      </c>
      <c r="AX615">
        <f>IF(AA615&gt;0.1497, 3, 0)</f>
        <v>3</v>
      </c>
      <c r="AY615">
        <f>IF(P615&gt;4031, 2, 0)</f>
        <v>0</v>
      </c>
      <c r="AZ615">
        <f>IF(H615&gt;51934.91, 1, 0)</f>
        <v>1</v>
      </c>
      <c r="BA615">
        <f>SUM(AW615:AZ615)</f>
        <v>8</v>
      </c>
      <c r="BB615" t="str">
        <f>VLOOKUP(BA615,'Standard Deviations'!$L$1:$M$11,2,TRUE)</f>
        <v>Platinum</v>
      </c>
    </row>
    <row r="616" spans="1:54">
      <c r="A616">
        <v>5524</v>
      </c>
      <c r="B616">
        <v>1957</v>
      </c>
      <c r="C616">
        <f>2024-B616</f>
        <v>67</v>
      </c>
      <c r="D616" t="str">
        <f>VLOOKUP(B616,Reference!$A$1:$B$125, 2)</f>
        <v>Boomers</v>
      </c>
      <c r="E616" t="s">
        <v>54</v>
      </c>
      <c r="F616" t="str">
        <f>IF(E616="High School", "No College", "College")</f>
        <v>College</v>
      </c>
      <c r="G616" t="s">
        <v>60</v>
      </c>
      <c r="H616">
        <v>58138</v>
      </c>
      <c r="I616">
        <v>58138</v>
      </c>
      <c r="J616" s="4" t="s">
        <v>61</v>
      </c>
      <c r="K616">
        <v>0</v>
      </c>
      <c r="L616">
        <v>0</v>
      </c>
      <c r="M616" t="str">
        <f>IF(OR(K616&gt;0, L616&gt;0), "Parent", "Not Parent")</f>
        <v>Not Parent</v>
      </c>
      <c r="N616" t="s">
        <v>440</v>
      </c>
      <c r="O616" s="8">
        <v>41916</v>
      </c>
      <c r="P616" s="9">
        <f>O616-N616</f>
        <v>760</v>
      </c>
      <c r="Q616">
        <v>58</v>
      </c>
      <c r="R616" s="9">
        <f>P616-Q616</f>
        <v>702</v>
      </c>
      <c r="S616" s="8">
        <f>O616-R616</f>
        <v>41214</v>
      </c>
      <c r="T616">
        <v>635</v>
      </c>
      <c r="U616">
        <v>88</v>
      </c>
      <c r="V616">
        <v>546</v>
      </c>
      <c r="W616">
        <v>172</v>
      </c>
      <c r="X616">
        <v>88</v>
      </c>
      <c r="Y616">
        <v>88</v>
      </c>
      <c r="Z616">
        <v>1617</v>
      </c>
      <c r="AA616">
        <f>Z616/P616</f>
        <v>2.1276315789473683</v>
      </c>
      <c r="AB616" s="14" t="s">
        <v>232</v>
      </c>
      <c r="AC616" s="13" t="s">
        <v>63</v>
      </c>
      <c r="AD616">
        <v>3</v>
      </c>
      <c r="AE616" t="str">
        <f>IF(AD616&gt;3, "Prefers Discount", "Discount Indifferent")</f>
        <v>Discount Indifferent</v>
      </c>
      <c r="AF616">
        <v>4</v>
      </c>
      <c r="AG616">
        <v>8</v>
      </c>
      <c r="AH616">
        <v>10</v>
      </c>
      <c r="AI616" t="str">
        <f>INDEX($AF$1:$AH$1,MATCH(MAX(AF616:AH616),AF616:AH616,0))</f>
        <v>Catalog_Orders</v>
      </c>
      <c r="AJ616">
        <v>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f>SUM(AK616:AO616)</f>
        <v>0</v>
      </c>
      <c r="AQ616" t="s">
        <v>67</v>
      </c>
      <c r="AR616">
        <v>1</v>
      </c>
      <c r="AS616" t="str">
        <f>IF(OR(AK616&gt;0, AL616&gt;0, AM616&gt;0, AN616&gt;0, AO616&gt;0), "Converted", "Not Converted")</f>
        <v>Not Converted</v>
      </c>
      <c r="AT616">
        <v>0</v>
      </c>
      <c r="AU616">
        <v>3</v>
      </c>
      <c r="AV616">
        <v>11</v>
      </c>
      <c r="AW616">
        <f>IF(Z616&gt;607, 4, 0)</f>
        <v>4</v>
      </c>
      <c r="AX616">
        <f>IF(AA616&gt;0.1497, 3, 0)</f>
        <v>3</v>
      </c>
      <c r="AY616">
        <f>IF(P616&gt;4031, 2, 0)</f>
        <v>0</v>
      </c>
      <c r="AZ616">
        <f>IF(H616&gt;51934.91, 1, 0)</f>
        <v>1</v>
      </c>
      <c r="BA616">
        <f>SUM(AW616:AZ616)</f>
        <v>8</v>
      </c>
      <c r="BB616" t="str">
        <f>VLOOKUP(BA616,'Standard Deviations'!$L$1:$M$11,2,TRUE)</f>
        <v>Platinum</v>
      </c>
    </row>
    <row r="617" spans="1:54">
      <c r="A617">
        <v>10091</v>
      </c>
      <c r="B617">
        <v>1956</v>
      </c>
      <c r="C617">
        <f>2024-B617</f>
        <v>68</v>
      </c>
      <c r="D617" t="str">
        <f>VLOOKUP(B617,Reference!$A$1:$B$125, 2)</f>
        <v>Boomers</v>
      </c>
      <c r="E617" t="s">
        <v>54</v>
      </c>
      <c r="F617" t="str">
        <f>IF(E617="High School", "No College", "College")</f>
        <v>College</v>
      </c>
      <c r="G617" t="s">
        <v>60</v>
      </c>
      <c r="H617">
        <v>60230</v>
      </c>
      <c r="I617">
        <v>60230</v>
      </c>
      <c r="J617" s="4" t="s">
        <v>61</v>
      </c>
      <c r="K617">
        <v>0</v>
      </c>
      <c r="L617">
        <v>1</v>
      </c>
      <c r="M617" t="str">
        <f>IF(OR(K617&gt;0, L617&gt;0), "Parent", "Not Parent")</f>
        <v>Parent</v>
      </c>
      <c r="N617" t="s">
        <v>238</v>
      </c>
      <c r="O617" s="8">
        <v>41916</v>
      </c>
      <c r="P617" s="9">
        <f>O617-N617</f>
        <v>502</v>
      </c>
      <c r="Q617">
        <v>78</v>
      </c>
      <c r="R617" s="9">
        <f>P617-Q617</f>
        <v>424</v>
      </c>
      <c r="S617" s="8">
        <f>O617-R617</f>
        <v>41492</v>
      </c>
      <c r="T617">
        <v>520</v>
      </c>
      <c r="U617">
        <v>20</v>
      </c>
      <c r="V617">
        <v>367</v>
      </c>
      <c r="W617">
        <v>39</v>
      </c>
      <c r="X617">
        <v>81</v>
      </c>
      <c r="Y617">
        <v>40</v>
      </c>
      <c r="Z617">
        <v>1067</v>
      </c>
      <c r="AA617">
        <f>Z617/P617</f>
        <v>2.1254980079681274</v>
      </c>
      <c r="AB617" s="14" t="s">
        <v>232</v>
      </c>
      <c r="AC617" s="13" t="s">
        <v>63</v>
      </c>
      <c r="AD617">
        <v>2</v>
      </c>
      <c r="AE617" t="str">
        <f>IF(AD617&gt;3, "Prefers Discount", "Discount Indifferent")</f>
        <v>Discount Indifferent</v>
      </c>
      <c r="AF617">
        <v>6</v>
      </c>
      <c r="AG617">
        <v>6</v>
      </c>
      <c r="AH617">
        <v>3</v>
      </c>
      <c r="AI617" t="str">
        <f>INDEX($AF$1:$AH$1,MATCH(MAX(AF617:AH617),AF617:AH617,0))</f>
        <v>Store_Orders</v>
      </c>
      <c r="AJ617">
        <v>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f>SUM(AK617:AO617)</f>
        <v>0</v>
      </c>
      <c r="AQ617" t="s">
        <v>67</v>
      </c>
      <c r="AR617">
        <v>0</v>
      </c>
      <c r="AS617" t="str">
        <f>IF(OR(AK617&gt;0, AL617&gt;0, AM617&gt;0, AN617&gt;0, AO617&gt;0), "Converted", "Not Converted")</f>
        <v>Not Converted</v>
      </c>
      <c r="AT617">
        <v>0</v>
      </c>
      <c r="AU617">
        <v>3</v>
      </c>
      <c r="AV617">
        <v>11</v>
      </c>
      <c r="AW617">
        <f>IF(Z617&gt;607, 4, 0)</f>
        <v>4</v>
      </c>
      <c r="AX617">
        <f>IF(AA617&gt;0.1497, 3, 0)</f>
        <v>3</v>
      </c>
      <c r="AY617">
        <f>IF(P617&gt;4031, 2, 0)</f>
        <v>0</v>
      </c>
      <c r="AZ617">
        <f>IF(H617&gt;51934.91, 1, 0)</f>
        <v>1</v>
      </c>
      <c r="BA617">
        <f>SUM(AW617:AZ617)</f>
        <v>8</v>
      </c>
      <c r="BB617" t="str">
        <f>VLOOKUP(BA617,'Standard Deviations'!$L$1:$M$11,2,TRUE)</f>
        <v>Platinum</v>
      </c>
    </row>
    <row r="618" spans="1:54">
      <c r="A618">
        <v>1672</v>
      </c>
      <c r="B618">
        <v>1974</v>
      </c>
      <c r="C618">
        <f>2024-B618</f>
        <v>50</v>
      </c>
      <c r="D618" t="str">
        <f>VLOOKUP(B618,Reference!$A$1:$B$125, 2)</f>
        <v>Gen X</v>
      </c>
      <c r="E618" t="s">
        <v>68</v>
      </c>
      <c r="F618" t="str">
        <f>IF(E618="High School", "No College", "College")</f>
        <v>College</v>
      </c>
      <c r="G618" t="s">
        <v>65</v>
      </c>
      <c r="H618">
        <v>65640</v>
      </c>
      <c r="I618">
        <v>65640</v>
      </c>
      <c r="J618" s="4" t="s">
        <v>61</v>
      </c>
      <c r="K618">
        <v>0</v>
      </c>
      <c r="L618">
        <v>1</v>
      </c>
      <c r="M618" t="str">
        <f>IF(OR(K618&gt;0, L618&gt;0), "Parent", "Not Parent")</f>
        <v>Parent</v>
      </c>
      <c r="N618" t="s">
        <v>103</v>
      </c>
      <c r="O618" s="8">
        <v>41916</v>
      </c>
      <c r="P618" s="9">
        <f>O618-N618</f>
        <v>217</v>
      </c>
      <c r="Q618">
        <v>74</v>
      </c>
      <c r="R618" s="9">
        <f>P618-Q618</f>
        <v>143</v>
      </c>
      <c r="S618" s="8">
        <f>O618-R618</f>
        <v>41773</v>
      </c>
      <c r="T618">
        <v>204</v>
      </c>
      <c r="U618">
        <v>7</v>
      </c>
      <c r="V618">
        <v>149</v>
      </c>
      <c r="W618">
        <v>20</v>
      </c>
      <c r="X618">
        <v>15</v>
      </c>
      <c r="Y618">
        <v>66</v>
      </c>
      <c r="Z618">
        <v>461</v>
      </c>
      <c r="AA618">
        <f>Z618/P618</f>
        <v>2.1244239631336406</v>
      </c>
      <c r="AB618" s="14" t="s">
        <v>232</v>
      </c>
      <c r="AC618" s="13" t="s">
        <v>63</v>
      </c>
      <c r="AD618">
        <v>1</v>
      </c>
      <c r="AE618" t="str">
        <f>IF(AD618&gt;3, "Prefers Discount", "Discount Indifferent")</f>
        <v>Discount Indifferent</v>
      </c>
      <c r="AF618">
        <v>8</v>
      </c>
      <c r="AG618">
        <v>5</v>
      </c>
      <c r="AH618">
        <v>1</v>
      </c>
      <c r="AI618" t="str">
        <f>INDEX($AF$1:$AH$1,MATCH(MAX(AF618:AH618),AF618:AH618,0))</f>
        <v>Store_Orders</v>
      </c>
      <c r="AJ618">
        <v>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f>SUM(AK618:AO618)</f>
        <v>0</v>
      </c>
      <c r="AQ618" t="s">
        <v>67</v>
      </c>
      <c r="AR618">
        <v>0</v>
      </c>
      <c r="AS618" t="str">
        <f>IF(OR(AK618&gt;0, AL618&gt;0, AM618&gt;0, AN618&gt;0, AO618&gt;0), "Converted", "Not Converted")</f>
        <v>Not Converted</v>
      </c>
      <c r="AT618">
        <v>0</v>
      </c>
      <c r="AU618">
        <v>3</v>
      </c>
      <c r="AV618">
        <v>11</v>
      </c>
      <c r="AW618">
        <f>IF(Z618&gt;607, 4, 0)</f>
        <v>0</v>
      </c>
      <c r="AX618">
        <f>IF(AA618&gt;0.1497, 3, 0)</f>
        <v>3</v>
      </c>
      <c r="AY618">
        <f>IF(P618&gt;4031, 2, 0)</f>
        <v>0</v>
      </c>
      <c r="AZ618">
        <f>IF(H618&gt;51934.91, 1, 0)</f>
        <v>1</v>
      </c>
      <c r="BA618">
        <f>SUM(AW618:AZ618)</f>
        <v>4</v>
      </c>
      <c r="BB618" t="str">
        <f>VLOOKUP(BA618,'Standard Deviations'!$L$1:$M$11,2,TRUE)</f>
        <v>Silver</v>
      </c>
    </row>
    <row r="619" spans="1:54">
      <c r="A619">
        <v>10675</v>
      </c>
      <c r="B619">
        <v>1956</v>
      </c>
      <c r="C619">
        <f>2024-B619</f>
        <v>68</v>
      </c>
      <c r="D619" t="str">
        <f>VLOOKUP(B619,Reference!$A$1:$B$125, 2)</f>
        <v>Boomers</v>
      </c>
      <c r="E619" t="s">
        <v>68</v>
      </c>
      <c r="F619" t="str">
        <f>IF(E619="High School", "No College", "College")</f>
        <v>College</v>
      </c>
      <c r="G619" t="s">
        <v>55</v>
      </c>
      <c r="H619">
        <v>66334</v>
      </c>
      <c r="I619">
        <v>66334</v>
      </c>
      <c r="J619" s="4" t="s">
        <v>61</v>
      </c>
      <c r="K619">
        <v>0</v>
      </c>
      <c r="L619">
        <v>1</v>
      </c>
      <c r="M619" t="str">
        <f>IF(OR(K619&gt;0, L619&gt;0), "Parent", "Not Parent")</f>
        <v>Parent</v>
      </c>
      <c r="N619" t="s">
        <v>441</v>
      </c>
      <c r="O619" s="8">
        <v>41916</v>
      </c>
      <c r="P619" s="9">
        <f>O619-N619</f>
        <v>549</v>
      </c>
      <c r="Q619">
        <v>82</v>
      </c>
      <c r="R619" s="9">
        <f>P619-Q619</f>
        <v>467</v>
      </c>
      <c r="S619" s="8">
        <f>O619-R619</f>
        <v>41449</v>
      </c>
      <c r="T619">
        <v>909</v>
      </c>
      <c r="U619">
        <v>11</v>
      </c>
      <c r="V619">
        <v>218</v>
      </c>
      <c r="W619">
        <v>0</v>
      </c>
      <c r="X619">
        <v>0</v>
      </c>
      <c r="Y619">
        <v>23</v>
      </c>
      <c r="Z619">
        <v>1161</v>
      </c>
      <c r="AA619">
        <f>Z619/P619</f>
        <v>2.1147540983606556</v>
      </c>
      <c r="AB619" s="14" t="s">
        <v>232</v>
      </c>
      <c r="AC619" s="13" t="s">
        <v>63</v>
      </c>
      <c r="AD619">
        <v>2</v>
      </c>
      <c r="AE619" t="str">
        <f>IF(AD619&gt;3, "Prefers Discount", "Discount Indifferent")</f>
        <v>Discount Indifferent</v>
      </c>
      <c r="AF619">
        <v>5</v>
      </c>
      <c r="AG619">
        <v>9</v>
      </c>
      <c r="AH619">
        <v>3</v>
      </c>
      <c r="AI619" t="str">
        <f>INDEX($AF$1:$AH$1,MATCH(MAX(AF619:AH619),AF619:AH619,0))</f>
        <v>Web_Orders</v>
      </c>
      <c r="AJ619">
        <v>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f>SUM(AK619:AO619)</f>
        <v>0</v>
      </c>
      <c r="AQ619" t="s">
        <v>67</v>
      </c>
      <c r="AR619">
        <v>1</v>
      </c>
      <c r="AS619" t="str">
        <f>IF(OR(AK619&gt;0, AL619&gt;0, AM619&gt;0, AN619&gt;0, AO619&gt;0), "Converted", "Not Converted")</f>
        <v>Not Converted</v>
      </c>
      <c r="AT619">
        <v>0</v>
      </c>
      <c r="AU619">
        <v>3</v>
      </c>
      <c r="AV619">
        <v>11</v>
      </c>
      <c r="AW619">
        <f>IF(Z619&gt;607, 4, 0)</f>
        <v>4</v>
      </c>
      <c r="AX619">
        <f>IF(AA619&gt;0.1497, 3, 0)</f>
        <v>3</v>
      </c>
      <c r="AY619">
        <f>IF(P619&gt;4031, 2, 0)</f>
        <v>0</v>
      </c>
      <c r="AZ619">
        <f>IF(H619&gt;51934.91, 1, 0)</f>
        <v>1</v>
      </c>
      <c r="BA619">
        <f>SUM(AW619:AZ619)</f>
        <v>8</v>
      </c>
      <c r="BB619" t="str">
        <f>VLOOKUP(BA619,'Standard Deviations'!$L$1:$M$11,2,TRUE)</f>
        <v>Platinum</v>
      </c>
    </row>
    <row r="620" spans="1:54" hidden="1">
      <c r="A620">
        <v>6606</v>
      </c>
      <c r="B620">
        <v>1969</v>
      </c>
      <c r="C620">
        <f>2024-B620</f>
        <v>55</v>
      </c>
      <c r="D620" t="str">
        <f>VLOOKUP(B620,Reference!$A$1:$B$125, 2)</f>
        <v>Gen X</v>
      </c>
      <c r="E620" t="s">
        <v>64</v>
      </c>
      <c r="F620" t="str">
        <f>IF(E620="High School", "No College", "College")</f>
        <v>College</v>
      </c>
      <c r="G620" t="s">
        <v>55</v>
      </c>
      <c r="H620">
        <v>70091</v>
      </c>
      <c r="I620">
        <v>70091</v>
      </c>
      <c r="J620" s="4" t="s">
        <v>61</v>
      </c>
      <c r="K620">
        <v>1</v>
      </c>
      <c r="L620">
        <v>0</v>
      </c>
      <c r="M620" t="str">
        <f>IF(OR(K620&gt;0, L620&gt;0), "Parent", "Not Parent")</f>
        <v>Parent</v>
      </c>
      <c r="N620" t="s">
        <v>437</v>
      </c>
      <c r="O620" s="8">
        <v>41916</v>
      </c>
      <c r="P620" s="9">
        <f>O620-N620</f>
        <v>552</v>
      </c>
      <c r="Q620">
        <v>11</v>
      </c>
      <c r="R620" s="9">
        <f>P620-Q620</f>
        <v>541</v>
      </c>
      <c r="S620" s="8">
        <f>O620-R620</f>
        <v>41375</v>
      </c>
      <c r="T620">
        <v>964</v>
      </c>
      <c r="U620">
        <v>34</v>
      </c>
      <c r="V620">
        <v>137</v>
      </c>
      <c r="W620">
        <v>15</v>
      </c>
      <c r="X620">
        <v>0</v>
      </c>
      <c r="Y620">
        <v>11</v>
      </c>
      <c r="Z620">
        <v>1161</v>
      </c>
      <c r="AA620">
        <f>Z620/P620</f>
        <v>2.1032608695652173</v>
      </c>
      <c r="AB620" s="11" t="s">
        <v>232</v>
      </c>
      <c r="AC620" t="s">
        <v>59</v>
      </c>
      <c r="AD620">
        <v>2</v>
      </c>
      <c r="AE620" t="str">
        <f>IF(AD620&gt;3, "Prefers Discount", "Discount Indifferent")</f>
        <v>Discount Indifferent</v>
      </c>
      <c r="AF620">
        <v>10</v>
      </c>
      <c r="AG620">
        <v>5</v>
      </c>
      <c r="AH620">
        <v>2</v>
      </c>
      <c r="AI620" t="str">
        <f>INDEX($AF$1:$AH$1,MATCH(MAX(AF620:AH620),AF620:AH620,0))</f>
        <v>Store_Orders</v>
      </c>
      <c r="AJ620">
        <v>8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f>SUM(AK620:AO620)</f>
        <v>1</v>
      </c>
      <c r="AQ620" t="str">
        <f>INDEX($AK$1:$AO$1,MATCH(MAX(AK620:AO620),AK620:AO620,0))</f>
        <v>Converted_on_Camp4</v>
      </c>
      <c r="AR620">
        <v>1</v>
      </c>
      <c r="AS620" t="str">
        <f>IF(OR(AK620&gt;0, AL620&gt;0, AM620&gt;0, AN620&gt;0, AO620&gt;0), "Converted", "Not Converted")</f>
        <v>Converted</v>
      </c>
      <c r="AT620">
        <v>0</v>
      </c>
      <c r="AU620">
        <v>3</v>
      </c>
      <c r="AV620">
        <v>11</v>
      </c>
      <c r="AW620">
        <f>IF(Z620&gt;607, 4, 0)</f>
        <v>4</v>
      </c>
      <c r="AX620">
        <f>IF(AA620&gt;0.1497, 3, 0)</f>
        <v>3</v>
      </c>
      <c r="AY620">
        <f>IF(P620&gt;4031, 2, 0)</f>
        <v>0</v>
      </c>
      <c r="AZ620">
        <f>IF(H620&gt;51934.91, 1, 0)</f>
        <v>1</v>
      </c>
      <c r="BA620">
        <f>SUM(AW620:AZ620)</f>
        <v>8</v>
      </c>
      <c r="BB620" t="str">
        <f>VLOOKUP(BA620,'Standard Deviations'!$L$1:$M$11,2,TRUE)</f>
        <v>Platinum</v>
      </c>
    </row>
    <row r="621" spans="1:54" hidden="1">
      <c r="A621">
        <v>10858</v>
      </c>
      <c r="B621">
        <v>1975</v>
      </c>
      <c r="C621">
        <f>2024-B621</f>
        <v>49</v>
      </c>
      <c r="D621" t="str">
        <f>VLOOKUP(B621,Reference!$A$1:$B$125, 2)</f>
        <v>Gen X</v>
      </c>
      <c r="E621" t="s">
        <v>54</v>
      </c>
      <c r="F621" t="str">
        <f>IF(E621="High School", "No College", "College")</f>
        <v>College</v>
      </c>
      <c r="G621" t="s">
        <v>65</v>
      </c>
      <c r="H621">
        <v>76532</v>
      </c>
      <c r="I621">
        <v>76532</v>
      </c>
      <c r="J621" s="4" t="s">
        <v>56</v>
      </c>
      <c r="K621">
        <v>1</v>
      </c>
      <c r="L621">
        <v>1</v>
      </c>
      <c r="M621" t="str">
        <f>IF(OR(K621&gt;0, L621&gt;0), "Parent", "Not Parent")</f>
        <v>Parent</v>
      </c>
      <c r="N621" t="s">
        <v>349</v>
      </c>
      <c r="O621" s="8">
        <v>41916</v>
      </c>
      <c r="P621" s="9">
        <f>O621-N621</f>
        <v>390</v>
      </c>
      <c r="Q621">
        <v>38</v>
      </c>
      <c r="R621" s="9">
        <f>P621-Q621</f>
        <v>352</v>
      </c>
      <c r="S621" s="8">
        <f>O621-R621</f>
        <v>41564</v>
      </c>
      <c r="T621">
        <v>355</v>
      </c>
      <c r="U621">
        <v>30</v>
      </c>
      <c r="V621">
        <v>177</v>
      </c>
      <c r="W621">
        <v>90</v>
      </c>
      <c r="X621">
        <v>138</v>
      </c>
      <c r="Y621">
        <v>30</v>
      </c>
      <c r="Z621">
        <v>820</v>
      </c>
      <c r="AA621">
        <f>Z621/P621</f>
        <v>2.1025641025641026</v>
      </c>
      <c r="AB621" s="11" t="s">
        <v>232</v>
      </c>
      <c r="AC621" t="s">
        <v>59</v>
      </c>
      <c r="AD621">
        <v>4</v>
      </c>
      <c r="AE621" t="str">
        <f>IF(AD621&gt;3, "Prefers Discount", "Discount Indifferent")</f>
        <v>Prefers Discount</v>
      </c>
      <c r="AF621">
        <v>7</v>
      </c>
      <c r="AG621">
        <v>9</v>
      </c>
      <c r="AH621">
        <v>5</v>
      </c>
      <c r="AI621" t="str">
        <f>INDEX($AF$1:$AH$1,MATCH(MAX(AF621:AH621),AF621:AH621,0))</f>
        <v>Web_Orders</v>
      </c>
      <c r="AJ621">
        <v>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f>SUM(AK621:AO621)</f>
        <v>0</v>
      </c>
      <c r="AQ621" t="s">
        <v>67</v>
      </c>
      <c r="AR621">
        <v>0</v>
      </c>
      <c r="AS621" t="str">
        <f>IF(OR(AK621&gt;0, AL621&gt;0, AM621&gt;0, AN621&gt;0, AO621&gt;0), "Converted", "Not Converted")</f>
        <v>Not Converted</v>
      </c>
      <c r="AT621">
        <v>0</v>
      </c>
      <c r="AU621">
        <v>3</v>
      </c>
      <c r="AV621">
        <v>11</v>
      </c>
      <c r="AW621">
        <f>IF(Z621&gt;607, 4, 0)</f>
        <v>4</v>
      </c>
      <c r="AX621">
        <f>IF(AA621&gt;0.1497, 3, 0)</f>
        <v>3</v>
      </c>
      <c r="AY621">
        <f>IF(P621&gt;4031, 2, 0)</f>
        <v>0</v>
      </c>
      <c r="AZ621">
        <f>IF(H621&gt;51934.91, 1, 0)</f>
        <v>1</v>
      </c>
      <c r="BA621">
        <f>SUM(AW621:AZ621)</f>
        <v>8</v>
      </c>
      <c r="BB621" t="str">
        <f>VLOOKUP(BA621,'Standard Deviations'!$L$1:$M$11,2,TRUE)</f>
        <v>Platinum</v>
      </c>
    </row>
    <row r="622" spans="1:54">
      <c r="A622">
        <v>10868</v>
      </c>
      <c r="B622">
        <v>1951</v>
      </c>
      <c r="C622">
        <f>2024-B622</f>
        <v>73</v>
      </c>
      <c r="D622" t="str">
        <f>VLOOKUP(B622,Reference!$A$1:$B$125, 2)</f>
        <v>Boomers</v>
      </c>
      <c r="E622" t="s">
        <v>54</v>
      </c>
      <c r="F622" t="str">
        <f>IF(E622="High School", "No College", "College")</f>
        <v>College</v>
      </c>
      <c r="G622" t="s">
        <v>89</v>
      </c>
      <c r="H622">
        <v>70792</v>
      </c>
      <c r="I622">
        <v>70792</v>
      </c>
      <c r="J622" s="4" t="s">
        <v>61</v>
      </c>
      <c r="K622">
        <v>0</v>
      </c>
      <c r="L622">
        <v>0</v>
      </c>
      <c r="M622" t="str">
        <f>IF(OR(K622&gt;0, L622&gt;0), "Parent", "Not Parent")</f>
        <v>Not Parent</v>
      </c>
      <c r="N622" t="s">
        <v>379</v>
      </c>
      <c r="O622" s="8">
        <v>41916</v>
      </c>
      <c r="P622" s="9">
        <f>O622-N622</f>
        <v>605</v>
      </c>
      <c r="Q622">
        <v>82</v>
      </c>
      <c r="R622" s="9">
        <f>P622-Q622</f>
        <v>523</v>
      </c>
      <c r="S622" s="8">
        <f>O622-R622</f>
        <v>41393</v>
      </c>
      <c r="T622">
        <v>344</v>
      </c>
      <c r="U622">
        <v>45</v>
      </c>
      <c r="V622">
        <v>654</v>
      </c>
      <c r="W622">
        <v>104</v>
      </c>
      <c r="X622">
        <v>11</v>
      </c>
      <c r="Y622">
        <v>114</v>
      </c>
      <c r="Z622">
        <v>1272</v>
      </c>
      <c r="AA622">
        <f>Z622/P622</f>
        <v>2.1024793388429752</v>
      </c>
      <c r="AB622" s="14" t="s">
        <v>232</v>
      </c>
      <c r="AC622" s="13" t="s">
        <v>63</v>
      </c>
      <c r="AD622">
        <v>2</v>
      </c>
      <c r="AE622" t="str">
        <f>IF(AD622&gt;3, "Prefers Discount", "Discount Indifferent")</f>
        <v>Discount Indifferent</v>
      </c>
      <c r="AF622">
        <v>10</v>
      </c>
      <c r="AG622">
        <v>3</v>
      </c>
      <c r="AH622">
        <v>4</v>
      </c>
      <c r="AI622" t="str">
        <f>INDEX($AF$1:$AH$1,MATCH(MAX(AF622:AH622),AF622:AH622,0))</f>
        <v>Store_Orders</v>
      </c>
      <c r="AJ622">
        <v>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f>SUM(AK622:AO622)</f>
        <v>0</v>
      </c>
      <c r="AQ622" t="s">
        <v>67</v>
      </c>
      <c r="AR622">
        <v>0</v>
      </c>
      <c r="AS622" t="str">
        <f>IF(OR(AK622&gt;0, AL622&gt;0, AM622&gt;0, AN622&gt;0, AO622&gt;0), "Converted", "Not Converted")</f>
        <v>Not Converted</v>
      </c>
      <c r="AT622">
        <v>0</v>
      </c>
      <c r="AU622">
        <v>3</v>
      </c>
      <c r="AV622">
        <v>11</v>
      </c>
      <c r="AW622">
        <f>IF(Z622&gt;607, 4, 0)</f>
        <v>4</v>
      </c>
      <c r="AX622">
        <f>IF(AA622&gt;0.1497, 3, 0)</f>
        <v>3</v>
      </c>
      <c r="AY622">
        <f>IF(P622&gt;4031, 2, 0)</f>
        <v>0</v>
      </c>
      <c r="AZ622">
        <f>IF(H622&gt;51934.91, 1, 0)</f>
        <v>1</v>
      </c>
      <c r="BA622">
        <f>SUM(AW622:AZ622)</f>
        <v>8</v>
      </c>
      <c r="BB622" t="str">
        <f>VLOOKUP(BA622,'Standard Deviations'!$L$1:$M$11,2,TRUE)</f>
        <v>Platinum</v>
      </c>
    </row>
    <row r="623" spans="1:54" hidden="1">
      <c r="A623">
        <v>3262</v>
      </c>
      <c r="B623">
        <v>1958</v>
      </c>
      <c r="C623">
        <f>2024-B623</f>
        <v>66</v>
      </c>
      <c r="D623" t="str">
        <f>VLOOKUP(B623,Reference!$A$1:$B$125, 2)</f>
        <v>Boomers</v>
      </c>
      <c r="E623" t="s">
        <v>54</v>
      </c>
      <c r="F623" t="str">
        <f>IF(E623="High School", "No College", "College")</f>
        <v>College</v>
      </c>
      <c r="G623" t="s">
        <v>60</v>
      </c>
      <c r="H623">
        <v>68281</v>
      </c>
      <c r="I623">
        <v>68281</v>
      </c>
      <c r="J623" s="4" t="s">
        <v>61</v>
      </c>
      <c r="K623">
        <v>0</v>
      </c>
      <c r="L623">
        <v>0</v>
      </c>
      <c r="M623" t="str">
        <f>IF(OR(K623&gt;0, L623&gt;0), "Parent", "Not Parent")</f>
        <v>Not Parent</v>
      </c>
      <c r="N623" t="s">
        <v>442</v>
      </c>
      <c r="O623" s="8">
        <v>41916</v>
      </c>
      <c r="P623" s="9">
        <f>O623-N623</f>
        <v>788</v>
      </c>
      <c r="Q623">
        <v>31</v>
      </c>
      <c r="R623" s="9">
        <f>P623-Q623</f>
        <v>757</v>
      </c>
      <c r="S623" s="8">
        <f>O623-R623</f>
        <v>41159</v>
      </c>
      <c r="T623">
        <v>995</v>
      </c>
      <c r="U623">
        <v>112</v>
      </c>
      <c r="V623">
        <v>417</v>
      </c>
      <c r="W623">
        <v>42</v>
      </c>
      <c r="X623">
        <v>48</v>
      </c>
      <c r="Y623">
        <v>41</v>
      </c>
      <c r="Z623">
        <v>1655</v>
      </c>
      <c r="AA623">
        <f>Z623/P623</f>
        <v>2.1002538071065988</v>
      </c>
      <c r="AB623" s="11" t="s">
        <v>232</v>
      </c>
      <c r="AC623" t="s">
        <v>59</v>
      </c>
      <c r="AD623">
        <v>1</v>
      </c>
      <c r="AE623" t="str">
        <f>IF(AD623&gt;3, "Prefers Discount", "Discount Indifferent")</f>
        <v>Discount Indifferent</v>
      </c>
      <c r="AF623">
        <v>13</v>
      </c>
      <c r="AG623">
        <v>2</v>
      </c>
      <c r="AH623">
        <v>9</v>
      </c>
      <c r="AI623" t="str">
        <f>INDEX($AF$1:$AH$1,MATCH(MAX(AF623:AH623),AF623:AH623,0))</f>
        <v>Store_Orders</v>
      </c>
      <c r="AJ623">
        <v>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f>SUM(AK623:AO623)</f>
        <v>0</v>
      </c>
      <c r="AQ623" t="s">
        <v>67</v>
      </c>
      <c r="AR623">
        <v>1</v>
      </c>
      <c r="AS623" t="str">
        <f>IF(OR(AK623&gt;0, AL623&gt;0, AM623&gt;0, AN623&gt;0, AO623&gt;0), "Converted", "Not Converted")</f>
        <v>Not Converted</v>
      </c>
      <c r="AT623">
        <v>0</v>
      </c>
      <c r="AU623">
        <v>3</v>
      </c>
      <c r="AV623">
        <v>11</v>
      </c>
      <c r="AW623">
        <f>IF(Z623&gt;607, 4, 0)</f>
        <v>4</v>
      </c>
      <c r="AX623">
        <f>IF(AA623&gt;0.1497, 3, 0)</f>
        <v>3</v>
      </c>
      <c r="AY623">
        <f>IF(P623&gt;4031, 2, 0)</f>
        <v>0</v>
      </c>
      <c r="AZ623">
        <f>IF(H623&gt;51934.91, 1, 0)</f>
        <v>1</v>
      </c>
      <c r="BA623">
        <f>SUM(AW623:AZ623)</f>
        <v>8</v>
      </c>
      <c r="BB623" t="str">
        <f>VLOOKUP(BA623,'Standard Deviations'!$L$1:$M$11,2,TRUE)</f>
        <v>Platinum</v>
      </c>
    </row>
    <row r="624" spans="1:54">
      <c r="A624">
        <v>6906</v>
      </c>
      <c r="B624">
        <v>1953</v>
      </c>
      <c r="C624">
        <f>2024-B624</f>
        <v>71</v>
      </c>
      <c r="D624" t="str">
        <f>VLOOKUP(B624,Reference!$A$1:$B$125, 2)</f>
        <v>Boomers</v>
      </c>
      <c r="E624" t="s">
        <v>64</v>
      </c>
      <c r="F624" t="str">
        <f>IF(E624="High School", "No College", "College")</f>
        <v>College</v>
      </c>
      <c r="G624" t="s">
        <v>89</v>
      </c>
      <c r="H624">
        <v>84953</v>
      </c>
      <c r="I624">
        <v>84953</v>
      </c>
      <c r="J624" s="4" t="s">
        <v>56</v>
      </c>
      <c r="K624">
        <v>0</v>
      </c>
      <c r="L624">
        <v>0</v>
      </c>
      <c r="M624" t="str">
        <f>IF(OR(K624&gt;0, L624&gt;0), "Parent", "Not Parent")</f>
        <v>Not Parent</v>
      </c>
      <c r="N624" t="s">
        <v>219</v>
      </c>
      <c r="O624" s="8">
        <v>41916</v>
      </c>
      <c r="P624" s="9">
        <f>O624-N624</f>
        <v>488</v>
      </c>
      <c r="Q624">
        <v>73</v>
      </c>
      <c r="R624" s="9">
        <f>P624-Q624</f>
        <v>415</v>
      </c>
      <c r="S624" s="8">
        <f>O624-R624</f>
        <v>41501</v>
      </c>
      <c r="T624">
        <v>167</v>
      </c>
      <c r="U624">
        <v>48</v>
      </c>
      <c r="V624">
        <v>602</v>
      </c>
      <c r="W624">
        <v>63</v>
      </c>
      <c r="X624">
        <v>72</v>
      </c>
      <c r="Y624">
        <v>72</v>
      </c>
      <c r="Z624">
        <v>1024</v>
      </c>
      <c r="AA624">
        <f>Z624/P624</f>
        <v>2.098360655737705</v>
      </c>
      <c r="AB624" s="14" t="s">
        <v>232</v>
      </c>
      <c r="AC624" s="13" t="s">
        <v>63</v>
      </c>
      <c r="AD624">
        <v>1</v>
      </c>
      <c r="AE624" t="str">
        <f>IF(AD624&gt;3, "Prefers Discount", "Discount Indifferent")</f>
        <v>Discount Indifferent</v>
      </c>
      <c r="AF624">
        <v>4</v>
      </c>
      <c r="AG624">
        <v>3</v>
      </c>
      <c r="AH624">
        <v>10</v>
      </c>
      <c r="AI624" t="str">
        <f>INDEX($AF$1:$AH$1,MATCH(MAX(AF624:AH624),AF624:AH624,0))</f>
        <v>Catalog_Orders</v>
      </c>
      <c r="AJ624">
        <v>2</v>
      </c>
      <c r="AK624">
        <v>1</v>
      </c>
      <c r="AL624">
        <v>0</v>
      </c>
      <c r="AM624">
        <v>0</v>
      </c>
      <c r="AN624">
        <v>1</v>
      </c>
      <c r="AO624">
        <v>1</v>
      </c>
      <c r="AP624">
        <f>SUM(AK624:AO624)</f>
        <v>3</v>
      </c>
      <c r="AQ624" t="str">
        <f>INDEX($AK$1:$AO$1,MATCH(MAX(AK624:AO624),AK624:AO624,0))</f>
        <v>Converted_on_Camp1</v>
      </c>
      <c r="AR624">
        <v>1</v>
      </c>
      <c r="AS624" t="str">
        <f>IF(OR(AK624&gt;0, AL624&gt;0, AM624&gt;0, AN624&gt;0, AO624&gt;0), "Converted", "Not Converted")</f>
        <v>Converted</v>
      </c>
      <c r="AT624">
        <v>0</v>
      </c>
      <c r="AU624">
        <v>3</v>
      </c>
      <c r="AV624">
        <v>11</v>
      </c>
      <c r="AW624">
        <f>IF(Z624&gt;607, 4, 0)</f>
        <v>4</v>
      </c>
      <c r="AX624">
        <f>IF(AA624&gt;0.1497, 3, 0)</f>
        <v>3</v>
      </c>
      <c r="AY624">
        <f>IF(P624&gt;4031, 2, 0)</f>
        <v>0</v>
      </c>
      <c r="AZ624">
        <f>IF(H624&gt;51934.91, 1, 0)</f>
        <v>1</v>
      </c>
      <c r="BA624">
        <f>SUM(AW624:AZ624)</f>
        <v>8</v>
      </c>
      <c r="BB624" t="str">
        <f>VLOOKUP(BA624,'Standard Deviations'!$L$1:$M$11,2,TRUE)</f>
        <v>Platinum</v>
      </c>
    </row>
    <row r="625" spans="1:54">
      <c r="A625">
        <v>9166</v>
      </c>
      <c r="B625">
        <v>1968</v>
      </c>
      <c r="C625">
        <f>2024-B625</f>
        <v>56</v>
      </c>
      <c r="D625" t="str">
        <f>VLOOKUP(B625,Reference!$A$1:$B$125, 2)</f>
        <v>Gen X</v>
      </c>
      <c r="E625" t="s">
        <v>54</v>
      </c>
      <c r="F625" t="str">
        <f>IF(E625="High School", "No College", "College")</f>
        <v>College</v>
      </c>
      <c r="G625" t="s">
        <v>55</v>
      </c>
      <c r="H625">
        <v>63967</v>
      </c>
      <c r="I625">
        <v>63967</v>
      </c>
      <c r="J625" s="4" t="s">
        <v>61</v>
      </c>
      <c r="K625">
        <v>0</v>
      </c>
      <c r="L625">
        <v>1</v>
      </c>
      <c r="M625" t="str">
        <f>IF(OR(K625&gt;0, L625&gt;0), "Parent", "Not Parent")</f>
        <v>Parent</v>
      </c>
      <c r="N625" t="s">
        <v>443</v>
      </c>
      <c r="O625" s="8">
        <v>41916</v>
      </c>
      <c r="P625" s="9">
        <f>O625-N625</f>
        <v>421</v>
      </c>
      <c r="Q625">
        <v>57</v>
      </c>
      <c r="R625" s="9">
        <f>P625-Q625</f>
        <v>364</v>
      </c>
      <c r="S625" s="8">
        <f>O625-R625</f>
        <v>41552</v>
      </c>
      <c r="T625">
        <v>387</v>
      </c>
      <c r="U625">
        <v>84</v>
      </c>
      <c r="V625">
        <v>141</v>
      </c>
      <c r="W625">
        <v>73</v>
      </c>
      <c r="X625">
        <v>35</v>
      </c>
      <c r="Y625">
        <v>162</v>
      </c>
      <c r="Z625">
        <v>882</v>
      </c>
      <c r="AA625">
        <f>Z625/P625</f>
        <v>2.0950118764845604</v>
      </c>
      <c r="AB625" s="14" t="s">
        <v>232</v>
      </c>
      <c r="AC625" s="13" t="s">
        <v>63</v>
      </c>
      <c r="AD625">
        <v>3</v>
      </c>
      <c r="AE625" t="str">
        <f>IF(AD625&gt;3, "Prefers Discount", "Discount Indifferent")</f>
        <v>Discount Indifferent</v>
      </c>
      <c r="AF625">
        <v>12</v>
      </c>
      <c r="AG625">
        <v>4</v>
      </c>
      <c r="AH625">
        <v>4</v>
      </c>
      <c r="AI625" t="str">
        <f>INDEX($AF$1:$AH$1,MATCH(MAX(AF625:AH625),AF625:AH625,0))</f>
        <v>Store_Orders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f>SUM(AK625:AO625)</f>
        <v>0</v>
      </c>
      <c r="AQ625" t="s">
        <v>67</v>
      </c>
      <c r="AR625">
        <v>0</v>
      </c>
      <c r="AS625" t="str">
        <f>IF(OR(AK625&gt;0, AL625&gt;0, AM625&gt;0, AN625&gt;0, AO625&gt;0), "Converted", "Not Converted")</f>
        <v>Not Converted</v>
      </c>
      <c r="AT625">
        <v>0</v>
      </c>
      <c r="AU625">
        <v>3</v>
      </c>
      <c r="AV625">
        <v>11</v>
      </c>
      <c r="AW625">
        <f>IF(Z625&gt;607, 4, 0)</f>
        <v>4</v>
      </c>
      <c r="AX625">
        <f>IF(AA625&gt;0.1497, 3, 0)</f>
        <v>3</v>
      </c>
      <c r="AY625">
        <f>IF(P625&gt;4031, 2, 0)</f>
        <v>0</v>
      </c>
      <c r="AZ625">
        <f>IF(H625&gt;51934.91, 1, 0)</f>
        <v>1</v>
      </c>
      <c r="BA625">
        <f>SUM(AW625:AZ625)</f>
        <v>8</v>
      </c>
      <c r="BB625" t="str">
        <f>VLOOKUP(BA625,'Standard Deviations'!$L$1:$M$11,2,TRUE)</f>
        <v>Platinum</v>
      </c>
    </row>
    <row r="626" spans="1:54">
      <c r="A626">
        <v>9937</v>
      </c>
      <c r="B626">
        <v>1979</v>
      </c>
      <c r="C626">
        <f>2024-B626</f>
        <v>45</v>
      </c>
      <c r="D626" t="str">
        <f>VLOOKUP(B626,Reference!$A$1:$B$125, 2)</f>
        <v>Gen X</v>
      </c>
      <c r="E626" t="s">
        <v>54</v>
      </c>
      <c r="F626" t="str">
        <f>IF(E626="High School", "No College", "College")</f>
        <v>College</v>
      </c>
      <c r="G626" t="s">
        <v>60</v>
      </c>
      <c r="H626">
        <v>70337</v>
      </c>
      <c r="I626">
        <v>70337</v>
      </c>
      <c r="J626" s="4" t="s">
        <v>61</v>
      </c>
      <c r="K626">
        <v>0</v>
      </c>
      <c r="L626">
        <v>0</v>
      </c>
      <c r="M626" t="str">
        <f>IF(OR(K626&gt;0, L626&gt;0), "Parent", "Not Parent")</f>
        <v>Not Parent</v>
      </c>
      <c r="N626" t="s">
        <v>348</v>
      </c>
      <c r="O626" s="8">
        <v>41916</v>
      </c>
      <c r="P626" s="9">
        <f>O626-N626</f>
        <v>275</v>
      </c>
      <c r="Q626">
        <v>75</v>
      </c>
      <c r="R626" s="9">
        <f>P626-Q626</f>
        <v>200</v>
      </c>
      <c r="S626" s="8">
        <f>O626-R626</f>
        <v>41716</v>
      </c>
      <c r="T626">
        <v>187</v>
      </c>
      <c r="U626">
        <v>81</v>
      </c>
      <c r="V626">
        <v>149</v>
      </c>
      <c r="W626">
        <v>25</v>
      </c>
      <c r="X626">
        <v>43</v>
      </c>
      <c r="Y626">
        <v>91</v>
      </c>
      <c r="Z626">
        <v>576</v>
      </c>
      <c r="AA626">
        <f>Z626/P626</f>
        <v>2.0945454545454547</v>
      </c>
      <c r="AB626" s="14" t="s">
        <v>232</v>
      </c>
      <c r="AC626" s="13" t="s">
        <v>63</v>
      </c>
      <c r="AD626">
        <v>1</v>
      </c>
      <c r="AE626" t="str">
        <f>IF(AD626&gt;3, "Prefers Discount", "Discount Indifferent")</f>
        <v>Discount Indifferent</v>
      </c>
      <c r="AF626">
        <v>12</v>
      </c>
      <c r="AG626">
        <v>2</v>
      </c>
      <c r="AH626">
        <v>2</v>
      </c>
      <c r="AI626" t="str">
        <f>INDEX($AF$1:$AH$1,MATCH(MAX(AF626:AH626),AF626:AH626,0))</f>
        <v>Store_Orders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f>SUM(AK626:AO626)</f>
        <v>0</v>
      </c>
      <c r="AQ626" t="s">
        <v>67</v>
      </c>
      <c r="AR626">
        <v>0</v>
      </c>
      <c r="AS626" t="str">
        <f>IF(OR(AK626&gt;0, AL626&gt;0, AM626&gt;0, AN626&gt;0, AO626&gt;0), "Converted", "Not Converted")</f>
        <v>Not Converted</v>
      </c>
      <c r="AT626">
        <v>0</v>
      </c>
      <c r="AU626">
        <v>3</v>
      </c>
      <c r="AV626">
        <v>11</v>
      </c>
      <c r="AW626">
        <f>IF(Z626&gt;607, 4, 0)</f>
        <v>0</v>
      </c>
      <c r="AX626">
        <f>IF(AA626&gt;0.1497, 3, 0)</f>
        <v>3</v>
      </c>
      <c r="AY626">
        <f>IF(P626&gt;4031, 2, 0)</f>
        <v>0</v>
      </c>
      <c r="AZ626">
        <f>IF(H626&gt;51934.91, 1, 0)</f>
        <v>1</v>
      </c>
      <c r="BA626">
        <f>SUM(AW626:AZ626)</f>
        <v>4</v>
      </c>
      <c r="BB626" t="str">
        <f>VLOOKUP(BA626,'Standard Deviations'!$L$1:$M$11,2,TRUE)</f>
        <v>Silver</v>
      </c>
    </row>
    <row r="627" spans="1:54" hidden="1">
      <c r="A627">
        <v>9463</v>
      </c>
      <c r="B627">
        <v>1959</v>
      </c>
      <c r="C627">
        <f>2024-B627</f>
        <v>65</v>
      </c>
      <c r="D627" t="str">
        <f>VLOOKUP(B627,Reference!$A$1:$B$125, 2)</f>
        <v>Boomers</v>
      </c>
      <c r="E627" t="s">
        <v>54</v>
      </c>
      <c r="F627" t="str">
        <f>IF(E627="High School", "No College", "College")</f>
        <v>College</v>
      </c>
      <c r="G627" t="s">
        <v>65</v>
      </c>
      <c r="H627">
        <v>71706</v>
      </c>
      <c r="I627">
        <v>71706</v>
      </c>
      <c r="J627" s="4" t="s">
        <v>61</v>
      </c>
      <c r="K627">
        <v>0</v>
      </c>
      <c r="L627">
        <v>1</v>
      </c>
      <c r="M627" t="str">
        <f>IF(OR(K627&gt;0, L627&gt;0), "Parent", "Not Parent")</f>
        <v>Parent</v>
      </c>
      <c r="N627" t="s">
        <v>444</v>
      </c>
      <c r="O627" s="8">
        <v>41916</v>
      </c>
      <c r="P627" s="9">
        <f>O627-N627</f>
        <v>690</v>
      </c>
      <c r="Q627">
        <v>16</v>
      </c>
      <c r="R627" s="9">
        <f>P627-Q627</f>
        <v>674</v>
      </c>
      <c r="S627" s="8">
        <f>O627-R627</f>
        <v>41242</v>
      </c>
      <c r="T627">
        <v>931</v>
      </c>
      <c r="U627">
        <v>56</v>
      </c>
      <c r="V627">
        <v>253</v>
      </c>
      <c r="W627">
        <v>91</v>
      </c>
      <c r="X627">
        <v>98</v>
      </c>
      <c r="Y627">
        <v>14</v>
      </c>
      <c r="Z627">
        <v>1443</v>
      </c>
      <c r="AA627">
        <f>Z627/P627</f>
        <v>2.0913043478260871</v>
      </c>
      <c r="AB627" s="11" t="s">
        <v>232</v>
      </c>
      <c r="AC627" t="s">
        <v>59</v>
      </c>
      <c r="AD627">
        <v>4</v>
      </c>
      <c r="AE627" t="str">
        <f>IF(AD627&gt;3, "Prefers Discount", "Discount Indifferent")</f>
        <v>Prefers Discount</v>
      </c>
      <c r="AF627">
        <v>7</v>
      </c>
      <c r="AG627">
        <v>9</v>
      </c>
      <c r="AH627">
        <v>5</v>
      </c>
      <c r="AI627" t="str">
        <f>INDEX($AF$1:$AH$1,MATCH(MAX(AF627:AH627),AF627:AH627,0))</f>
        <v>Web_Orders</v>
      </c>
      <c r="AJ627">
        <v>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f>SUM(AK627:AO627)</f>
        <v>0</v>
      </c>
      <c r="AQ627" t="s">
        <v>67</v>
      </c>
      <c r="AR627">
        <v>0</v>
      </c>
      <c r="AS627" t="str">
        <f>IF(OR(AK627&gt;0, AL627&gt;0, AM627&gt;0, AN627&gt;0, AO627&gt;0), "Converted", "Not Converted")</f>
        <v>Not Converted</v>
      </c>
      <c r="AT627">
        <v>0</v>
      </c>
      <c r="AU627">
        <v>3</v>
      </c>
      <c r="AV627">
        <v>11</v>
      </c>
      <c r="AW627">
        <f>IF(Z627&gt;607, 4, 0)</f>
        <v>4</v>
      </c>
      <c r="AX627">
        <f>IF(AA627&gt;0.1497, 3, 0)</f>
        <v>3</v>
      </c>
      <c r="AY627">
        <f>IF(P627&gt;4031, 2, 0)</f>
        <v>0</v>
      </c>
      <c r="AZ627">
        <f>IF(H627&gt;51934.91, 1, 0)</f>
        <v>1</v>
      </c>
      <c r="BA627">
        <f>SUM(AW627:AZ627)</f>
        <v>8</v>
      </c>
      <c r="BB627" t="str">
        <f>VLOOKUP(BA627,'Standard Deviations'!$L$1:$M$11,2,TRUE)</f>
        <v>Platinum</v>
      </c>
    </row>
    <row r="628" spans="1:54" hidden="1">
      <c r="A628">
        <v>850</v>
      </c>
      <c r="B628">
        <v>1968</v>
      </c>
      <c r="C628">
        <f>2024-B628</f>
        <v>56</v>
      </c>
      <c r="D628" t="str">
        <f>VLOOKUP(B628,Reference!$A$1:$B$125, 2)</f>
        <v>Gen X</v>
      </c>
      <c r="E628" t="s">
        <v>54</v>
      </c>
      <c r="F628" t="str">
        <f>IF(E628="High School", "No College", "College")</f>
        <v>College</v>
      </c>
      <c r="G628" t="s">
        <v>60</v>
      </c>
      <c r="H628">
        <v>70566</v>
      </c>
      <c r="I628">
        <v>70566</v>
      </c>
      <c r="J628" s="4" t="s">
        <v>61</v>
      </c>
      <c r="K628">
        <v>0</v>
      </c>
      <c r="L628">
        <v>1</v>
      </c>
      <c r="M628" t="str">
        <f>IF(OR(K628&gt;0, L628&gt;0), "Parent", "Not Parent")</f>
        <v>Parent</v>
      </c>
      <c r="N628" t="s">
        <v>199</v>
      </c>
      <c r="O628" s="8">
        <v>41916</v>
      </c>
      <c r="P628" s="9">
        <f>O628-N628</f>
        <v>363</v>
      </c>
      <c r="Q628">
        <v>4</v>
      </c>
      <c r="R628" s="9">
        <f>P628-Q628</f>
        <v>359</v>
      </c>
      <c r="S628" s="8">
        <f>O628-R628</f>
        <v>41557</v>
      </c>
      <c r="T628">
        <v>381</v>
      </c>
      <c r="U628">
        <v>28</v>
      </c>
      <c r="V628">
        <v>215</v>
      </c>
      <c r="W628">
        <v>84</v>
      </c>
      <c r="X628">
        <v>28</v>
      </c>
      <c r="Y628">
        <v>21</v>
      </c>
      <c r="Z628">
        <v>757</v>
      </c>
      <c r="AA628">
        <f>Z628/P628</f>
        <v>2.0853994490358128</v>
      </c>
      <c r="AB628" s="11" t="s">
        <v>232</v>
      </c>
      <c r="AC628" t="s">
        <v>59</v>
      </c>
      <c r="AD628">
        <v>2</v>
      </c>
      <c r="AE628" t="str">
        <f>IF(AD628&gt;3, "Prefers Discount", "Discount Indifferent")</f>
        <v>Discount Indifferent</v>
      </c>
      <c r="AF628">
        <v>9</v>
      </c>
      <c r="AG628">
        <v>6</v>
      </c>
      <c r="AH628">
        <v>5</v>
      </c>
      <c r="AI628" t="str">
        <f>INDEX($AF$1:$AH$1,MATCH(MAX(AF628:AH628),AF628:AH628,0))</f>
        <v>Store_Orders</v>
      </c>
      <c r="AJ628">
        <v>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f>SUM(AK628:AO628)</f>
        <v>0</v>
      </c>
      <c r="AQ628" t="s">
        <v>67</v>
      </c>
      <c r="AR628">
        <v>0</v>
      </c>
      <c r="AS628" t="str">
        <f>IF(OR(AK628&gt;0, AL628&gt;0, AM628&gt;0, AN628&gt;0, AO628&gt;0), "Converted", "Not Converted")</f>
        <v>Not Converted</v>
      </c>
      <c r="AT628">
        <v>0</v>
      </c>
      <c r="AU628">
        <v>3</v>
      </c>
      <c r="AV628">
        <v>11</v>
      </c>
      <c r="AW628">
        <f>IF(Z628&gt;607, 4, 0)</f>
        <v>4</v>
      </c>
      <c r="AX628">
        <f>IF(AA628&gt;0.1497, 3, 0)</f>
        <v>3</v>
      </c>
      <c r="AY628">
        <f>IF(P628&gt;4031, 2, 0)</f>
        <v>0</v>
      </c>
      <c r="AZ628">
        <f>IF(H628&gt;51934.91, 1, 0)</f>
        <v>1</v>
      </c>
      <c r="BA628">
        <f>SUM(AW628:AZ628)</f>
        <v>8</v>
      </c>
      <c r="BB628" t="str">
        <f>VLOOKUP(BA628,'Standard Deviations'!$L$1:$M$11,2,TRUE)</f>
        <v>Platinum</v>
      </c>
    </row>
    <row r="629" spans="1:54" hidden="1">
      <c r="A629">
        <v>291</v>
      </c>
      <c r="B629">
        <v>1970</v>
      </c>
      <c r="C629">
        <f>2024-B629</f>
        <v>54</v>
      </c>
      <c r="D629" t="str">
        <f>VLOOKUP(B629,Reference!$A$1:$B$125, 2)</f>
        <v>Gen X</v>
      </c>
      <c r="E629" t="s">
        <v>54</v>
      </c>
      <c r="F629" t="str">
        <f>IF(E629="High School", "No College", "College")</f>
        <v>College</v>
      </c>
      <c r="G629" t="s">
        <v>55</v>
      </c>
      <c r="H629">
        <v>72940</v>
      </c>
      <c r="I629">
        <v>72940</v>
      </c>
      <c r="J629" s="4" t="s">
        <v>61</v>
      </c>
      <c r="K629">
        <v>0</v>
      </c>
      <c r="L629">
        <v>0</v>
      </c>
      <c r="M629" t="str">
        <f>IF(OR(K629&gt;0, L629&gt;0), "Parent", "Not Parent")</f>
        <v>Not Parent</v>
      </c>
      <c r="N629" t="s">
        <v>445</v>
      </c>
      <c r="O629" s="8">
        <v>41916</v>
      </c>
      <c r="P629" s="9">
        <f>O629-N629</f>
        <v>472</v>
      </c>
      <c r="Q629">
        <v>13</v>
      </c>
      <c r="R629" s="9">
        <f>P629-Q629</f>
        <v>459</v>
      </c>
      <c r="S629" s="8">
        <f>O629-R629</f>
        <v>41457</v>
      </c>
      <c r="T629">
        <v>182</v>
      </c>
      <c r="U629">
        <v>74</v>
      </c>
      <c r="V629">
        <v>298</v>
      </c>
      <c r="W629">
        <v>162</v>
      </c>
      <c r="X629">
        <v>149</v>
      </c>
      <c r="Y629">
        <v>116</v>
      </c>
      <c r="Z629">
        <v>981</v>
      </c>
      <c r="AA629">
        <f>Z629/P629</f>
        <v>2.0783898305084745</v>
      </c>
      <c r="AB629" s="11" t="s">
        <v>232</v>
      </c>
      <c r="AC629" t="s">
        <v>59</v>
      </c>
      <c r="AD629">
        <v>1</v>
      </c>
      <c r="AE629" t="str">
        <f>IF(AD629&gt;3, "Prefers Discount", "Discount Indifferent")</f>
        <v>Discount Indifferent</v>
      </c>
      <c r="AF629">
        <v>6</v>
      </c>
      <c r="AG629">
        <v>3</v>
      </c>
      <c r="AH629">
        <v>3</v>
      </c>
      <c r="AI629" t="str">
        <f>INDEX($AF$1:$AH$1,MATCH(MAX(AF629:AH629),AF629:AH629,0))</f>
        <v>Store_Orders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f>SUM(AK629:AO629)</f>
        <v>0</v>
      </c>
      <c r="AQ629" t="s">
        <v>67</v>
      </c>
      <c r="AR629">
        <v>0</v>
      </c>
      <c r="AS629" t="str">
        <f>IF(OR(AK629&gt;0, AL629&gt;0, AM629&gt;0, AN629&gt;0, AO629&gt;0), "Converted", "Not Converted")</f>
        <v>Not Converted</v>
      </c>
      <c r="AT629">
        <v>0</v>
      </c>
      <c r="AU629">
        <v>3</v>
      </c>
      <c r="AV629">
        <v>11</v>
      </c>
      <c r="AW629">
        <f>IF(Z629&gt;607, 4, 0)</f>
        <v>4</v>
      </c>
      <c r="AX629">
        <f>IF(AA629&gt;0.1497, 3, 0)</f>
        <v>3</v>
      </c>
      <c r="AY629">
        <f>IF(P629&gt;4031, 2, 0)</f>
        <v>0</v>
      </c>
      <c r="AZ629">
        <f>IF(H629&gt;51934.91, 1, 0)</f>
        <v>1</v>
      </c>
      <c r="BA629">
        <f>SUM(AW629:AZ629)</f>
        <v>8</v>
      </c>
      <c r="BB629" t="str">
        <f>VLOOKUP(BA629,'Standard Deviations'!$L$1:$M$11,2,TRUE)</f>
        <v>Platinum</v>
      </c>
    </row>
    <row r="630" spans="1:54" hidden="1">
      <c r="A630">
        <v>5782</v>
      </c>
      <c r="B630">
        <v>1982</v>
      </c>
      <c r="C630">
        <f>2024-B630</f>
        <v>42</v>
      </c>
      <c r="D630" t="str">
        <f>VLOOKUP(B630,Reference!$A$1:$B$125, 2)</f>
        <v>Millennials</v>
      </c>
      <c r="E630" t="s">
        <v>74</v>
      </c>
      <c r="F630" t="str">
        <f>IF(E630="High School", "No College", "College")</f>
        <v>College</v>
      </c>
      <c r="G630" t="s">
        <v>65</v>
      </c>
      <c r="H630">
        <v>58582</v>
      </c>
      <c r="I630">
        <v>58582</v>
      </c>
      <c r="J630" s="4" t="s">
        <v>61</v>
      </c>
      <c r="K630">
        <v>0</v>
      </c>
      <c r="L630">
        <v>1</v>
      </c>
      <c r="M630" t="str">
        <f>IF(OR(K630&gt;0, L630&gt;0), "Parent", "Not Parent")</f>
        <v>Parent</v>
      </c>
      <c r="N630" t="s">
        <v>183</v>
      </c>
      <c r="O630" s="8">
        <v>41916</v>
      </c>
      <c r="P630" s="9">
        <f>O630-N630</f>
        <v>371</v>
      </c>
      <c r="Q630">
        <v>15</v>
      </c>
      <c r="R630" s="9">
        <f>P630-Q630</f>
        <v>356</v>
      </c>
      <c r="S630" s="8">
        <f>O630-R630</f>
        <v>41560</v>
      </c>
      <c r="T630">
        <v>402</v>
      </c>
      <c r="U630">
        <v>35</v>
      </c>
      <c r="V630">
        <v>106</v>
      </c>
      <c r="W630">
        <v>101</v>
      </c>
      <c r="X630">
        <v>77</v>
      </c>
      <c r="Y630">
        <v>42</v>
      </c>
      <c r="Z630">
        <v>763</v>
      </c>
      <c r="AA630">
        <f>Z630/P630</f>
        <v>2.0566037735849059</v>
      </c>
      <c r="AB630" s="11" t="s">
        <v>232</v>
      </c>
      <c r="AC630" t="s">
        <v>59</v>
      </c>
      <c r="AD630">
        <v>2</v>
      </c>
      <c r="AE630" t="str">
        <f>IF(AD630&gt;3, "Prefers Discount", "Discount Indifferent")</f>
        <v>Discount Indifferent</v>
      </c>
      <c r="AF630">
        <v>9</v>
      </c>
      <c r="AG630">
        <v>9</v>
      </c>
      <c r="AH630">
        <v>2</v>
      </c>
      <c r="AI630" t="str">
        <f>INDEX($AF$1:$AH$1,MATCH(MAX(AF630:AH630),AF630:AH630,0))</f>
        <v>Store_Orders</v>
      </c>
      <c r="AJ630">
        <v>5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f>SUM(AK630:AO630)</f>
        <v>1</v>
      </c>
      <c r="AQ630" t="str">
        <f>INDEX($AK$1:$AO$1,MATCH(MAX(AK630:AO630),AK630:AO630,0))</f>
        <v>Converted_on_Camp4</v>
      </c>
      <c r="AR630">
        <v>1</v>
      </c>
      <c r="AS630" t="str">
        <f>IF(OR(AK630&gt;0, AL630&gt;0, AM630&gt;0, AN630&gt;0, AO630&gt;0), "Converted", "Not Converted")</f>
        <v>Converted</v>
      </c>
      <c r="AT630">
        <v>0</v>
      </c>
      <c r="AU630">
        <v>3</v>
      </c>
      <c r="AV630">
        <v>11</v>
      </c>
      <c r="AW630">
        <f>IF(Z630&gt;607, 4, 0)</f>
        <v>4</v>
      </c>
      <c r="AX630">
        <f>IF(AA630&gt;0.1497, 3, 0)</f>
        <v>3</v>
      </c>
      <c r="AY630">
        <f>IF(P630&gt;4031, 2, 0)</f>
        <v>0</v>
      </c>
      <c r="AZ630">
        <f>IF(H630&gt;51934.91, 1, 0)</f>
        <v>1</v>
      </c>
      <c r="BA630">
        <f>SUM(AW630:AZ630)</f>
        <v>8</v>
      </c>
      <c r="BB630" t="str">
        <f>VLOOKUP(BA630,'Standard Deviations'!$L$1:$M$11,2,TRUE)</f>
        <v>Platinum</v>
      </c>
    </row>
    <row r="631" spans="1:54" hidden="1">
      <c r="A631">
        <v>1031</v>
      </c>
      <c r="B631">
        <v>1989</v>
      </c>
      <c r="C631">
        <f>2024-B631</f>
        <v>35</v>
      </c>
      <c r="D631" t="str">
        <f>VLOOKUP(B631,Reference!$A$1:$B$125, 2)</f>
        <v>Millennials</v>
      </c>
      <c r="E631" t="s">
        <v>74</v>
      </c>
      <c r="F631" t="str">
        <f>IF(E631="High School", "No College", "College")</f>
        <v>College</v>
      </c>
      <c r="G631" t="s">
        <v>55</v>
      </c>
      <c r="H631">
        <v>85710</v>
      </c>
      <c r="I631">
        <v>85710</v>
      </c>
      <c r="J631" s="4" t="s">
        <v>56</v>
      </c>
      <c r="K631">
        <v>0</v>
      </c>
      <c r="L631">
        <v>0</v>
      </c>
      <c r="M631" t="str">
        <f>IF(OR(K631&gt;0, L631&gt;0), "Parent", "Not Parent")</f>
        <v>Not Parent</v>
      </c>
      <c r="N631" t="s">
        <v>256</v>
      </c>
      <c r="O631" s="8">
        <v>41916</v>
      </c>
      <c r="P631" s="9">
        <f>O631-N631</f>
        <v>517</v>
      </c>
      <c r="Q631">
        <v>5</v>
      </c>
      <c r="R631" s="9">
        <f>P631-Q631</f>
        <v>512</v>
      </c>
      <c r="S631" s="8">
        <f>O631-R631</f>
        <v>41404</v>
      </c>
      <c r="T631">
        <v>600</v>
      </c>
      <c r="U631">
        <v>20</v>
      </c>
      <c r="V631">
        <v>350</v>
      </c>
      <c r="W631">
        <v>29</v>
      </c>
      <c r="X631">
        <v>30</v>
      </c>
      <c r="Y631">
        <v>33</v>
      </c>
      <c r="Z631">
        <v>1062</v>
      </c>
      <c r="AA631">
        <f>Z631/P631</f>
        <v>2.0541586073500966</v>
      </c>
      <c r="AB631" s="11" t="s">
        <v>232</v>
      </c>
      <c r="AC631" t="s">
        <v>59</v>
      </c>
      <c r="AD631">
        <v>1</v>
      </c>
      <c r="AE631" t="str">
        <f>IF(AD631&gt;3, "Prefers Discount", "Discount Indifferent")</f>
        <v>Discount Indifferent</v>
      </c>
      <c r="AF631">
        <v>10</v>
      </c>
      <c r="AG631">
        <v>6</v>
      </c>
      <c r="AH631">
        <v>9</v>
      </c>
      <c r="AI631" t="str">
        <f>INDEX($AF$1:$AH$1,MATCH(MAX(AF631:AH631),AF631:AH631,0))</f>
        <v>Store_Orders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f>SUM(AK631:AO631)</f>
        <v>1</v>
      </c>
      <c r="AQ631" t="str">
        <f>INDEX($AK$1:$AO$1,MATCH(MAX(AK631:AO631),AK631:AO631,0))</f>
        <v>Converted_on_Camp5</v>
      </c>
      <c r="AR631">
        <v>1</v>
      </c>
      <c r="AS631" t="str">
        <f>IF(OR(AK631&gt;0, AL631&gt;0, AM631&gt;0, AN631&gt;0, AO631&gt;0), "Converted", "Not Converted")</f>
        <v>Converted</v>
      </c>
      <c r="AT631">
        <v>0</v>
      </c>
      <c r="AU631">
        <v>3</v>
      </c>
      <c r="AV631">
        <v>11</v>
      </c>
      <c r="AW631">
        <f>IF(Z631&gt;607, 4, 0)</f>
        <v>4</v>
      </c>
      <c r="AX631">
        <f>IF(AA631&gt;0.1497, 3, 0)</f>
        <v>3</v>
      </c>
      <c r="AY631">
        <f>IF(P631&gt;4031, 2, 0)</f>
        <v>0</v>
      </c>
      <c r="AZ631">
        <f>IF(H631&gt;51934.91, 1, 0)</f>
        <v>1</v>
      </c>
      <c r="BA631">
        <f>SUM(AW631:AZ631)</f>
        <v>8</v>
      </c>
      <c r="BB631" t="str">
        <f>VLOOKUP(BA631,'Standard Deviations'!$L$1:$M$11,2,TRUE)</f>
        <v>Platinum</v>
      </c>
    </row>
    <row r="632" spans="1:54">
      <c r="A632">
        <v>528</v>
      </c>
      <c r="B632">
        <v>1978</v>
      </c>
      <c r="C632">
        <f>2024-B632</f>
        <v>46</v>
      </c>
      <c r="D632" t="str">
        <f>VLOOKUP(B632,Reference!$A$1:$B$125, 2)</f>
        <v>Gen X</v>
      </c>
      <c r="E632" t="s">
        <v>54</v>
      </c>
      <c r="F632" t="str">
        <f>IF(E632="High School", "No College", "College")</f>
        <v>College</v>
      </c>
      <c r="G632" t="s">
        <v>55</v>
      </c>
      <c r="H632">
        <v>65819</v>
      </c>
      <c r="I632">
        <v>65819</v>
      </c>
      <c r="J632" s="4" t="s">
        <v>61</v>
      </c>
      <c r="K632">
        <v>0</v>
      </c>
      <c r="L632">
        <v>0</v>
      </c>
      <c r="M632" t="str">
        <f>IF(OR(K632&gt;0, L632&gt;0), "Parent", "Not Parent")</f>
        <v>Not Parent</v>
      </c>
      <c r="N632" t="s">
        <v>446</v>
      </c>
      <c r="O632" s="8">
        <v>41916</v>
      </c>
      <c r="P632" s="9">
        <f>O632-N632</f>
        <v>674</v>
      </c>
      <c r="Q632">
        <v>99</v>
      </c>
      <c r="R632" s="9">
        <f>P632-Q632</f>
        <v>575</v>
      </c>
      <c r="S632" s="8">
        <f>O632-R632</f>
        <v>41341</v>
      </c>
      <c r="T632">
        <v>267</v>
      </c>
      <c r="U632">
        <v>38</v>
      </c>
      <c r="V632">
        <v>701</v>
      </c>
      <c r="W632">
        <v>149</v>
      </c>
      <c r="X632">
        <v>165</v>
      </c>
      <c r="Y632">
        <v>63</v>
      </c>
      <c r="Z632">
        <v>1383</v>
      </c>
      <c r="AA632">
        <f>Z632/P632</f>
        <v>2.0519287833827895</v>
      </c>
      <c r="AB632" s="14" t="s">
        <v>232</v>
      </c>
      <c r="AC632" s="13" t="s">
        <v>63</v>
      </c>
      <c r="AD632">
        <v>1</v>
      </c>
      <c r="AE632" t="str">
        <f>IF(AD632&gt;3, "Prefers Discount", "Discount Indifferent")</f>
        <v>Discount Indifferent</v>
      </c>
      <c r="AF632">
        <v>10</v>
      </c>
      <c r="AG632">
        <v>5</v>
      </c>
      <c r="AH632">
        <v>4</v>
      </c>
      <c r="AI632" t="str">
        <f>INDEX($AF$1:$AH$1,MATCH(MAX(AF632:AH632),AF632:AH632,0))</f>
        <v>Store_Orders</v>
      </c>
      <c r="AJ632">
        <v>3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f>SUM(AK632:AO632)</f>
        <v>0</v>
      </c>
      <c r="AQ632" t="s">
        <v>67</v>
      </c>
      <c r="AR632">
        <v>0</v>
      </c>
      <c r="AS632" t="str">
        <f>IF(OR(AK632&gt;0, AL632&gt;0, AM632&gt;0, AN632&gt;0, AO632&gt;0), "Converted", "Not Converted")</f>
        <v>Not Converted</v>
      </c>
      <c r="AT632">
        <v>0</v>
      </c>
      <c r="AU632">
        <v>3</v>
      </c>
      <c r="AV632">
        <v>11</v>
      </c>
      <c r="AW632">
        <f>IF(Z632&gt;607, 4, 0)</f>
        <v>4</v>
      </c>
      <c r="AX632">
        <f>IF(AA632&gt;0.1497, 3, 0)</f>
        <v>3</v>
      </c>
      <c r="AY632">
        <f>IF(P632&gt;4031, 2, 0)</f>
        <v>0</v>
      </c>
      <c r="AZ632">
        <f>IF(H632&gt;51934.91, 1, 0)</f>
        <v>1</v>
      </c>
      <c r="BA632">
        <f>SUM(AW632:AZ632)</f>
        <v>8</v>
      </c>
      <c r="BB632" t="str">
        <f>VLOOKUP(BA632,'Standard Deviations'!$L$1:$M$11,2,TRUE)</f>
        <v>Platinum</v>
      </c>
    </row>
    <row r="633" spans="1:54">
      <c r="A633">
        <v>7540</v>
      </c>
      <c r="B633">
        <v>1952</v>
      </c>
      <c r="C633">
        <f>2024-B633</f>
        <v>72</v>
      </c>
      <c r="D633" t="str">
        <f>VLOOKUP(B633,Reference!$A$1:$B$125, 2)</f>
        <v>Boomers</v>
      </c>
      <c r="E633" t="s">
        <v>54</v>
      </c>
      <c r="F633" t="str">
        <f>IF(E633="High School", "No College", "College")</f>
        <v>College</v>
      </c>
      <c r="G633" t="s">
        <v>55</v>
      </c>
      <c r="H633">
        <v>50300</v>
      </c>
      <c r="I633">
        <v>50300</v>
      </c>
      <c r="J633" s="4" t="s">
        <v>175</v>
      </c>
      <c r="K633">
        <v>0</v>
      </c>
      <c r="L633">
        <v>1</v>
      </c>
      <c r="M633" t="str">
        <f>IF(OR(K633&gt;0, L633&gt;0), "Parent", "Not Parent")</f>
        <v>Parent</v>
      </c>
      <c r="N633" t="s">
        <v>447</v>
      </c>
      <c r="O633" s="8">
        <v>41916</v>
      </c>
      <c r="P633" s="9">
        <f>O633-N633</f>
        <v>132</v>
      </c>
      <c r="Q633">
        <v>52</v>
      </c>
      <c r="R633" s="9">
        <f>P633-Q633</f>
        <v>80</v>
      </c>
      <c r="S633" s="8">
        <f>O633-R633</f>
        <v>41836</v>
      </c>
      <c r="T633">
        <v>143</v>
      </c>
      <c r="U633">
        <v>15</v>
      </c>
      <c r="V633">
        <v>60</v>
      </c>
      <c r="W633">
        <v>24</v>
      </c>
      <c r="X633">
        <v>23</v>
      </c>
      <c r="Y633">
        <v>5</v>
      </c>
      <c r="Z633">
        <v>270</v>
      </c>
      <c r="AA633">
        <f>Z633/P633</f>
        <v>2.0454545454545454</v>
      </c>
      <c r="AB633" s="14" t="s">
        <v>232</v>
      </c>
      <c r="AC633" s="13" t="s">
        <v>63</v>
      </c>
      <c r="AD633">
        <v>2</v>
      </c>
      <c r="AE633" t="str">
        <f>IF(AD633&gt;3, "Prefers Discount", "Discount Indifferent")</f>
        <v>Discount Indifferent</v>
      </c>
      <c r="AF633">
        <v>8</v>
      </c>
      <c r="AG633">
        <v>2</v>
      </c>
      <c r="AH633">
        <v>1</v>
      </c>
      <c r="AI633" t="str">
        <f>INDEX($AF$1:$AH$1,MATCH(MAX(AF633:AH633),AF633:AH633,0))</f>
        <v>Store_Orders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f>SUM(AK633:AO633)</f>
        <v>0</v>
      </c>
      <c r="AQ633" t="s">
        <v>67</v>
      </c>
      <c r="AR633">
        <v>0</v>
      </c>
      <c r="AS633" t="str">
        <f>IF(OR(AK633&gt;0, AL633&gt;0, AM633&gt;0, AN633&gt;0, AO633&gt;0), "Converted", "Not Converted")</f>
        <v>Not Converted</v>
      </c>
      <c r="AT633">
        <v>0</v>
      </c>
      <c r="AU633">
        <v>3</v>
      </c>
      <c r="AV633">
        <v>11</v>
      </c>
      <c r="AW633">
        <f>IF(Z633&gt;607, 4, 0)</f>
        <v>0</v>
      </c>
      <c r="AX633">
        <f>IF(AA633&gt;0.1497, 3, 0)</f>
        <v>3</v>
      </c>
      <c r="AY633">
        <f>IF(P633&gt;4031, 2, 0)</f>
        <v>0</v>
      </c>
      <c r="AZ633">
        <f>IF(H633&gt;51934.91, 1, 0)</f>
        <v>0</v>
      </c>
      <c r="BA633">
        <f>SUM(AW633:AZ633)</f>
        <v>3</v>
      </c>
      <c r="BB633" t="str">
        <f>VLOOKUP(BA633,'Standard Deviations'!$L$1:$M$11,2,TRUE)</f>
        <v>Silver</v>
      </c>
    </row>
    <row r="634" spans="1:54" hidden="1">
      <c r="A634">
        <v>4047</v>
      </c>
      <c r="B634">
        <v>1954</v>
      </c>
      <c r="C634">
        <f>2024-B634</f>
        <v>70</v>
      </c>
      <c r="D634" t="str">
        <f>VLOOKUP(B634,Reference!$A$1:$B$125, 2)</f>
        <v>Boomers</v>
      </c>
      <c r="E634" t="s">
        <v>68</v>
      </c>
      <c r="F634" t="str">
        <f>IF(E634="High School", "No College", "College")</f>
        <v>College</v>
      </c>
      <c r="G634" t="s">
        <v>55</v>
      </c>
      <c r="H634">
        <v>65324</v>
      </c>
      <c r="I634">
        <v>65324</v>
      </c>
      <c r="J634" s="4" t="s">
        <v>61</v>
      </c>
      <c r="K634">
        <v>0</v>
      </c>
      <c r="L634">
        <v>1</v>
      </c>
      <c r="M634" t="str">
        <f>IF(OR(K634&gt;0, L634&gt;0), "Parent", "Not Parent")</f>
        <v>Parent</v>
      </c>
      <c r="N634" t="s">
        <v>448</v>
      </c>
      <c r="O634" s="8">
        <v>41916</v>
      </c>
      <c r="P634" s="9">
        <f>O634-N634</f>
        <v>266</v>
      </c>
      <c r="Q634">
        <v>0</v>
      </c>
      <c r="R634" s="9">
        <f>P634-Q634</f>
        <v>266</v>
      </c>
      <c r="S634" s="8">
        <f>O634-R634</f>
        <v>41650</v>
      </c>
      <c r="T634">
        <v>384</v>
      </c>
      <c r="U634">
        <v>0</v>
      </c>
      <c r="V634">
        <v>102</v>
      </c>
      <c r="W634">
        <v>21</v>
      </c>
      <c r="X634">
        <v>32</v>
      </c>
      <c r="Y634">
        <v>5</v>
      </c>
      <c r="Z634">
        <v>544</v>
      </c>
      <c r="AA634">
        <f>Z634/P634</f>
        <v>2.0451127819548871</v>
      </c>
      <c r="AB634" s="11" t="s">
        <v>232</v>
      </c>
      <c r="AC634" t="s">
        <v>59</v>
      </c>
      <c r="AD634">
        <v>3</v>
      </c>
      <c r="AE634" t="str">
        <f>IF(AD634&gt;3, "Prefers Discount", "Discount Indifferent")</f>
        <v>Discount Indifferent</v>
      </c>
      <c r="AF634">
        <v>9</v>
      </c>
      <c r="AG634">
        <v>6</v>
      </c>
      <c r="AH634">
        <v>2</v>
      </c>
      <c r="AI634" t="str">
        <f>INDEX($AF$1:$AH$1,MATCH(MAX(AF634:AH634),AF634:AH634,0))</f>
        <v>Store_Orders</v>
      </c>
      <c r="AJ634">
        <v>4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f>SUM(AK634:AO634)</f>
        <v>0</v>
      </c>
      <c r="AQ634" t="s">
        <v>67</v>
      </c>
      <c r="AR634">
        <v>0</v>
      </c>
      <c r="AS634" t="str">
        <f>IF(OR(AK634&gt;0, AL634&gt;0, AM634&gt;0, AN634&gt;0, AO634&gt;0), "Converted", "Not Converted")</f>
        <v>Not Converted</v>
      </c>
      <c r="AT634">
        <v>0</v>
      </c>
      <c r="AU634">
        <v>3</v>
      </c>
      <c r="AV634">
        <v>11</v>
      </c>
      <c r="AW634">
        <f>IF(Z634&gt;607, 4, 0)</f>
        <v>0</v>
      </c>
      <c r="AX634">
        <f>IF(AA634&gt;0.1497, 3, 0)</f>
        <v>3</v>
      </c>
      <c r="AY634">
        <f>IF(P634&gt;4031, 2, 0)</f>
        <v>0</v>
      </c>
      <c r="AZ634">
        <f>IF(H634&gt;51934.91, 1, 0)</f>
        <v>1</v>
      </c>
      <c r="BA634">
        <f>SUM(AW634:AZ634)</f>
        <v>4</v>
      </c>
      <c r="BB634" t="str">
        <f>VLOOKUP(BA634,'Standard Deviations'!$L$1:$M$11,2,TRUE)</f>
        <v>Silver</v>
      </c>
    </row>
    <row r="635" spans="1:54" hidden="1">
      <c r="A635">
        <v>9477</v>
      </c>
      <c r="B635">
        <v>1954</v>
      </c>
      <c r="C635">
        <f>2024-B635</f>
        <v>70</v>
      </c>
      <c r="D635" t="str">
        <f>VLOOKUP(B635,Reference!$A$1:$B$125, 2)</f>
        <v>Boomers</v>
      </c>
      <c r="E635" t="s">
        <v>68</v>
      </c>
      <c r="F635" t="str">
        <f>IF(E635="High School", "No College", "College")</f>
        <v>College</v>
      </c>
      <c r="G635" t="s">
        <v>55</v>
      </c>
      <c r="H635">
        <v>65324</v>
      </c>
      <c r="I635">
        <v>65324</v>
      </c>
      <c r="J635" s="4" t="s">
        <v>61</v>
      </c>
      <c r="K635">
        <v>0</v>
      </c>
      <c r="L635">
        <v>1</v>
      </c>
      <c r="M635" t="str">
        <f>IF(OR(K635&gt;0, L635&gt;0), "Parent", "Not Parent")</f>
        <v>Parent</v>
      </c>
      <c r="N635" t="s">
        <v>448</v>
      </c>
      <c r="O635" s="8">
        <v>41916</v>
      </c>
      <c r="P635" s="9">
        <f>O635-N635</f>
        <v>266</v>
      </c>
      <c r="Q635">
        <v>0</v>
      </c>
      <c r="R635" s="9">
        <f>P635-Q635</f>
        <v>266</v>
      </c>
      <c r="S635" s="8">
        <f>O635-R635</f>
        <v>41650</v>
      </c>
      <c r="T635">
        <v>384</v>
      </c>
      <c r="U635">
        <v>0</v>
      </c>
      <c r="V635">
        <v>102</v>
      </c>
      <c r="W635">
        <v>21</v>
      </c>
      <c r="X635">
        <v>32</v>
      </c>
      <c r="Y635">
        <v>5</v>
      </c>
      <c r="Z635">
        <v>544</v>
      </c>
      <c r="AA635">
        <f>Z635/P635</f>
        <v>2.0451127819548871</v>
      </c>
      <c r="AB635" s="11" t="s">
        <v>232</v>
      </c>
      <c r="AC635" t="s">
        <v>59</v>
      </c>
      <c r="AD635">
        <v>3</v>
      </c>
      <c r="AE635" t="str">
        <f>IF(AD635&gt;3, "Prefers Discount", "Discount Indifferent")</f>
        <v>Discount Indifferent</v>
      </c>
      <c r="AF635">
        <v>9</v>
      </c>
      <c r="AG635">
        <v>6</v>
      </c>
      <c r="AH635">
        <v>2</v>
      </c>
      <c r="AI635" t="str">
        <f>INDEX($AF$1:$AH$1,MATCH(MAX(AF635:AH635),AF635:AH635,0))</f>
        <v>Store_Orders</v>
      </c>
      <c r="AJ635">
        <v>4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f>SUM(AK635:AO635)</f>
        <v>0</v>
      </c>
      <c r="AQ635" t="s">
        <v>67</v>
      </c>
      <c r="AR635">
        <v>0</v>
      </c>
      <c r="AS635" t="str">
        <f>IF(OR(AK635&gt;0, AL635&gt;0, AM635&gt;0, AN635&gt;0, AO635&gt;0), "Converted", "Not Converted")</f>
        <v>Not Converted</v>
      </c>
      <c r="AT635">
        <v>0</v>
      </c>
      <c r="AU635">
        <v>3</v>
      </c>
      <c r="AV635">
        <v>11</v>
      </c>
      <c r="AW635">
        <f>IF(Z635&gt;607, 4, 0)</f>
        <v>0</v>
      </c>
      <c r="AX635">
        <f>IF(AA635&gt;0.1497, 3, 0)</f>
        <v>3</v>
      </c>
      <c r="AY635">
        <f>IF(P635&gt;4031, 2, 0)</f>
        <v>0</v>
      </c>
      <c r="AZ635">
        <f>IF(H635&gt;51934.91, 1, 0)</f>
        <v>1</v>
      </c>
      <c r="BA635">
        <f>SUM(AW635:AZ635)</f>
        <v>4</v>
      </c>
      <c r="BB635" t="str">
        <f>VLOOKUP(BA635,'Standard Deviations'!$L$1:$M$11,2,TRUE)</f>
        <v>Silver</v>
      </c>
    </row>
    <row r="636" spans="1:54">
      <c r="A636">
        <v>3422</v>
      </c>
      <c r="B636">
        <v>1975</v>
      </c>
      <c r="C636">
        <f>2024-B636</f>
        <v>49</v>
      </c>
      <c r="D636" t="str">
        <f>VLOOKUP(B636,Reference!$A$1:$B$125, 2)</f>
        <v>Gen X</v>
      </c>
      <c r="E636" t="s">
        <v>54</v>
      </c>
      <c r="F636" t="str">
        <f>IF(E636="High School", "No College", "College")</f>
        <v>College</v>
      </c>
      <c r="G636" t="s">
        <v>55</v>
      </c>
      <c r="H636">
        <v>76068</v>
      </c>
      <c r="I636">
        <v>76068</v>
      </c>
      <c r="J636" s="4" t="s">
        <v>56</v>
      </c>
      <c r="K636">
        <v>0</v>
      </c>
      <c r="L636">
        <v>1</v>
      </c>
      <c r="M636" t="str">
        <f>IF(OR(K636&gt;0, L636&gt;0), "Parent", "Not Parent")</f>
        <v>Parent</v>
      </c>
      <c r="N636" t="s">
        <v>446</v>
      </c>
      <c r="O636" s="8">
        <v>41916</v>
      </c>
      <c r="P636" s="9">
        <f>O636-N636</f>
        <v>674</v>
      </c>
      <c r="Q636">
        <v>67</v>
      </c>
      <c r="R636" s="9">
        <f>P636-Q636</f>
        <v>607</v>
      </c>
      <c r="S636" s="8">
        <f>O636-R636</f>
        <v>41309</v>
      </c>
      <c r="T636">
        <v>1115</v>
      </c>
      <c r="U636">
        <v>12</v>
      </c>
      <c r="V636">
        <v>128</v>
      </c>
      <c r="W636">
        <v>33</v>
      </c>
      <c r="X636">
        <v>12</v>
      </c>
      <c r="Y636">
        <v>76</v>
      </c>
      <c r="Z636">
        <v>1376</v>
      </c>
      <c r="AA636">
        <f>Z636/P636</f>
        <v>2.0415430267062313</v>
      </c>
      <c r="AB636" s="14" t="s">
        <v>232</v>
      </c>
      <c r="AC636" s="13" t="s">
        <v>63</v>
      </c>
      <c r="AD636">
        <v>1</v>
      </c>
      <c r="AE636" t="str">
        <f>IF(AD636&gt;3, "Prefers Discount", "Discount Indifferent")</f>
        <v>Discount Indifferent</v>
      </c>
      <c r="AF636">
        <v>4</v>
      </c>
      <c r="AG636">
        <v>2</v>
      </c>
      <c r="AH636">
        <v>3</v>
      </c>
      <c r="AI636" t="str">
        <f>INDEX($AF$1:$AH$1,MATCH(MAX(AF636:AH636),AF636:AH636,0))</f>
        <v>Store_Orders</v>
      </c>
      <c r="AJ636">
        <v>6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f>SUM(AK636:AO636)</f>
        <v>2</v>
      </c>
      <c r="AQ636" t="str">
        <f>INDEX($AK$1:$AO$1,MATCH(MAX(AK636:AO636),AK636:AO636,0))</f>
        <v>Converted_on_Camp2</v>
      </c>
      <c r="AR636">
        <v>1</v>
      </c>
      <c r="AS636" t="str">
        <f>IF(OR(AK636&gt;0, AL636&gt;0, AM636&gt;0, AN636&gt;0, AO636&gt;0), "Converted", "Not Converted")</f>
        <v>Converted</v>
      </c>
      <c r="AT636">
        <v>0</v>
      </c>
      <c r="AU636">
        <v>3</v>
      </c>
      <c r="AV636">
        <v>11</v>
      </c>
      <c r="AW636">
        <f>IF(Z636&gt;607, 4, 0)</f>
        <v>4</v>
      </c>
      <c r="AX636">
        <f>IF(AA636&gt;0.1497, 3, 0)</f>
        <v>3</v>
      </c>
      <c r="AY636">
        <f>IF(P636&gt;4031, 2, 0)</f>
        <v>0</v>
      </c>
      <c r="AZ636">
        <f>IF(H636&gt;51934.91, 1, 0)</f>
        <v>1</v>
      </c>
      <c r="BA636">
        <f>SUM(AW636:AZ636)</f>
        <v>8</v>
      </c>
      <c r="BB636" t="str">
        <f>VLOOKUP(BA636,'Standard Deviations'!$L$1:$M$11,2,TRUE)</f>
        <v>Platinum</v>
      </c>
    </row>
    <row r="637" spans="1:54" hidden="1">
      <c r="A637">
        <v>5596</v>
      </c>
      <c r="B637">
        <v>1956</v>
      </c>
      <c r="C637">
        <f>2024-B637</f>
        <v>68</v>
      </c>
      <c r="D637" t="str">
        <f>VLOOKUP(B637,Reference!$A$1:$B$125, 2)</f>
        <v>Boomers</v>
      </c>
      <c r="E637" t="s">
        <v>74</v>
      </c>
      <c r="F637" t="str">
        <f>IF(E637="High School", "No College", "College")</f>
        <v>College</v>
      </c>
      <c r="G637" t="s">
        <v>65</v>
      </c>
      <c r="H637">
        <v>58821</v>
      </c>
      <c r="I637">
        <v>58821</v>
      </c>
      <c r="J637" s="4" t="s">
        <v>61</v>
      </c>
      <c r="K637">
        <v>0</v>
      </c>
      <c r="L637">
        <v>1</v>
      </c>
      <c r="M637" t="str">
        <f>IF(OR(K637&gt;0, L637&gt;0), "Parent", "Not Parent")</f>
        <v>Parent</v>
      </c>
      <c r="N637" t="s">
        <v>414</v>
      </c>
      <c r="O637" s="8">
        <v>41916</v>
      </c>
      <c r="P637" s="9">
        <f>O637-N637</f>
        <v>357</v>
      </c>
      <c r="Q637">
        <v>44</v>
      </c>
      <c r="R637" s="9">
        <f>P637-Q637</f>
        <v>313</v>
      </c>
      <c r="S637" s="8">
        <f>O637-R637</f>
        <v>41603</v>
      </c>
      <c r="T637">
        <v>513</v>
      </c>
      <c r="U637">
        <v>14</v>
      </c>
      <c r="V637">
        <v>154</v>
      </c>
      <c r="W637">
        <v>19</v>
      </c>
      <c r="X637">
        <v>0</v>
      </c>
      <c r="Y637">
        <v>28</v>
      </c>
      <c r="Z637">
        <v>728</v>
      </c>
      <c r="AA637">
        <f>Z637/P637</f>
        <v>2.0392156862745097</v>
      </c>
      <c r="AB637" s="11" t="s">
        <v>232</v>
      </c>
      <c r="AC637" t="s">
        <v>59</v>
      </c>
      <c r="AD637">
        <v>1</v>
      </c>
      <c r="AE637" t="str">
        <f>IF(AD637&gt;3, "Prefers Discount", "Discount Indifferent")</f>
        <v>Discount Indifferent</v>
      </c>
      <c r="AF637">
        <v>9</v>
      </c>
      <c r="AG637">
        <v>9</v>
      </c>
      <c r="AH637">
        <v>2</v>
      </c>
      <c r="AI637" t="str">
        <f>INDEX($AF$1:$AH$1,MATCH(MAX(AF637:AH637),AF637:AH637,0))</f>
        <v>Store_Orders</v>
      </c>
      <c r="AJ637">
        <v>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f>SUM(AK637:AO637)</f>
        <v>0</v>
      </c>
      <c r="AQ637" t="s">
        <v>67</v>
      </c>
      <c r="AR637">
        <v>0</v>
      </c>
      <c r="AS637" t="str">
        <f>IF(OR(AK637&gt;0, AL637&gt;0, AM637&gt;0, AN637&gt;0, AO637&gt;0), "Converted", "Not Converted")</f>
        <v>Not Converted</v>
      </c>
      <c r="AT637">
        <v>0</v>
      </c>
      <c r="AU637">
        <v>3</v>
      </c>
      <c r="AV637">
        <v>11</v>
      </c>
      <c r="AW637">
        <f>IF(Z637&gt;607, 4, 0)</f>
        <v>4</v>
      </c>
      <c r="AX637">
        <f>IF(AA637&gt;0.1497, 3, 0)</f>
        <v>3</v>
      </c>
      <c r="AY637">
        <f>IF(P637&gt;4031, 2, 0)</f>
        <v>0</v>
      </c>
      <c r="AZ637">
        <f>IF(H637&gt;51934.91, 1, 0)</f>
        <v>1</v>
      </c>
      <c r="BA637">
        <f>SUM(AW637:AZ637)</f>
        <v>8</v>
      </c>
      <c r="BB637" t="str">
        <f>VLOOKUP(BA637,'Standard Deviations'!$L$1:$M$11,2,TRUE)</f>
        <v>Platinum</v>
      </c>
    </row>
    <row r="638" spans="1:54" hidden="1">
      <c r="A638">
        <v>10089</v>
      </c>
      <c r="B638">
        <v>1974</v>
      </c>
      <c r="C638">
        <f>2024-B638</f>
        <v>50</v>
      </c>
      <c r="D638" t="str">
        <f>VLOOKUP(B638,Reference!$A$1:$B$125, 2)</f>
        <v>Gen X</v>
      </c>
      <c r="E638" t="s">
        <v>54</v>
      </c>
      <c r="F638" t="str">
        <f>IF(E638="High School", "No College", "College")</f>
        <v>College</v>
      </c>
      <c r="G638" t="s">
        <v>71</v>
      </c>
      <c r="H638">
        <v>102692</v>
      </c>
      <c r="I638">
        <v>102692</v>
      </c>
      <c r="J638" t="s">
        <v>101</v>
      </c>
      <c r="K638">
        <v>0</v>
      </c>
      <c r="L638">
        <v>0</v>
      </c>
      <c r="M638" t="str">
        <f>IF(OR(K638&gt;0, L638&gt;0), "Parent", "Not Parent")</f>
        <v>Not Parent</v>
      </c>
      <c r="N638" t="s">
        <v>279</v>
      </c>
      <c r="O638" s="8">
        <v>41916</v>
      </c>
      <c r="P638" s="9">
        <f>O638-N638</f>
        <v>547</v>
      </c>
      <c r="Q638">
        <v>5</v>
      </c>
      <c r="R638" s="9">
        <f>P638-Q638</f>
        <v>542</v>
      </c>
      <c r="S638" s="8">
        <f>O638-R638</f>
        <v>41374</v>
      </c>
      <c r="T638">
        <v>168</v>
      </c>
      <c r="U638">
        <v>148</v>
      </c>
      <c r="V638">
        <v>444</v>
      </c>
      <c r="W638">
        <v>32</v>
      </c>
      <c r="X638">
        <v>172</v>
      </c>
      <c r="Y638">
        <v>148</v>
      </c>
      <c r="Z638">
        <v>1112</v>
      </c>
      <c r="AA638">
        <f>Z638/P638</f>
        <v>2.0329067641681902</v>
      </c>
      <c r="AB638" s="11" t="s">
        <v>232</v>
      </c>
      <c r="AC638" t="s">
        <v>59</v>
      </c>
      <c r="AD638">
        <v>1</v>
      </c>
      <c r="AE638" t="str">
        <f>IF(AD638&gt;3, "Prefers Discount", "Discount Indifferent")</f>
        <v>Discount Indifferent</v>
      </c>
      <c r="AF638">
        <v>13</v>
      </c>
      <c r="AG638">
        <v>6</v>
      </c>
      <c r="AH638">
        <v>9</v>
      </c>
      <c r="AI638" t="str">
        <f>INDEX($AF$1:$AH$1,MATCH(MAX(AF638:AH638),AF638:AH638,0))</f>
        <v>Store_Orders</v>
      </c>
      <c r="AJ638">
        <v>2</v>
      </c>
      <c r="AK638">
        <v>1</v>
      </c>
      <c r="AL638">
        <v>1</v>
      </c>
      <c r="AM638">
        <v>0</v>
      </c>
      <c r="AN638">
        <v>1</v>
      </c>
      <c r="AO638">
        <v>1</v>
      </c>
      <c r="AP638">
        <f>SUM(AK638:AO638)</f>
        <v>4</v>
      </c>
      <c r="AQ638" t="str">
        <f>INDEX($AK$1:$AO$1,MATCH(MAX(AK638:AO638),AK638:AO638,0))</f>
        <v>Converted_on_Camp1</v>
      </c>
      <c r="AR638">
        <v>1</v>
      </c>
      <c r="AS638" t="str">
        <f>IF(OR(AK638&gt;0, AL638&gt;0, AM638&gt;0, AN638&gt;0, AO638&gt;0), "Converted", "Not Converted")</f>
        <v>Converted</v>
      </c>
      <c r="AT638">
        <v>0</v>
      </c>
      <c r="AU638">
        <v>3</v>
      </c>
      <c r="AV638">
        <v>11</v>
      </c>
      <c r="AW638">
        <f>IF(Z638&gt;607, 4, 0)</f>
        <v>4</v>
      </c>
      <c r="AX638">
        <f>IF(AA638&gt;0.1497, 3, 0)</f>
        <v>3</v>
      </c>
      <c r="AY638">
        <f>IF(P638&gt;4031, 2, 0)</f>
        <v>0</v>
      </c>
      <c r="AZ638">
        <f>IF(H638&gt;51934.91, 1, 0)</f>
        <v>1</v>
      </c>
      <c r="BA638">
        <f>SUM(AW638:AZ638)</f>
        <v>8</v>
      </c>
      <c r="BB638" t="str">
        <f>VLOOKUP(BA638,'Standard Deviations'!$L$1:$M$11,2,TRUE)</f>
        <v>Platinum</v>
      </c>
    </row>
    <row r="639" spans="1:54" hidden="1">
      <c r="A639">
        <v>2131</v>
      </c>
      <c r="B639">
        <v>1959</v>
      </c>
      <c r="C639">
        <f>2024-B639</f>
        <v>65</v>
      </c>
      <c r="D639" t="str">
        <f>VLOOKUP(B639,Reference!$A$1:$B$125, 2)</f>
        <v>Boomers</v>
      </c>
      <c r="E639" t="s">
        <v>68</v>
      </c>
      <c r="F639" t="str">
        <f>IF(E639="High School", "No College", "College")</f>
        <v>College</v>
      </c>
      <c r="G639" t="s">
        <v>71</v>
      </c>
      <c r="H639">
        <v>62859</v>
      </c>
      <c r="I639">
        <v>62859</v>
      </c>
      <c r="J639" s="4" t="s">
        <v>61</v>
      </c>
      <c r="K639">
        <v>0</v>
      </c>
      <c r="L639">
        <v>1</v>
      </c>
      <c r="M639" t="str">
        <f>IF(OR(K639&gt;0, L639&gt;0), "Parent", "Not Parent")</f>
        <v>Parent</v>
      </c>
      <c r="N639" t="s">
        <v>449</v>
      </c>
      <c r="O639" s="8">
        <v>41916</v>
      </c>
      <c r="P639" s="9">
        <f>O639-N639</f>
        <v>643</v>
      </c>
      <c r="Q639">
        <v>37</v>
      </c>
      <c r="R639" s="9">
        <f>P639-Q639</f>
        <v>606</v>
      </c>
      <c r="S639" s="8">
        <f>O639-R639</f>
        <v>41310</v>
      </c>
      <c r="T639">
        <v>1063</v>
      </c>
      <c r="U639">
        <v>89</v>
      </c>
      <c r="V639">
        <v>102</v>
      </c>
      <c r="W639">
        <v>16</v>
      </c>
      <c r="X639">
        <v>12</v>
      </c>
      <c r="Y639">
        <v>25</v>
      </c>
      <c r="Z639">
        <v>1307</v>
      </c>
      <c r="AA639">
        <f>Z639/P639</f>
        <v>2.0326594090202179</v>
      </c>
      <c r="AB639" s="11" t="s">
        <v>232</v>
      </c>
      <c r="AC639" t="s">
        <v>59</v>
      </c>
      <c r="AD639">
        <v>4</v>
      </c>
      <c r="AE639" t="str">
        <f>IF(AD639&gt;3, "Prefers Discount", "Discount Indifferent")</f>
        <v>Prefers Discount</v>
      </c>
      <c r="AF639">
        <v>6</v>
      </c>
      <c r="AG639">
        <v>9</v>
      </c>
      <c r="AH639">
        <v>4</v>
      </c>
      <c r="AI639" t="str">
        <f>INDEX($AF$1:$AH$1,MATCH(MAX(AF639:AH639),AF639:AH639,0))</f>
        <v>Web_Orders</v>
      </c>
      <c r="AJ639">
        <v>6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f>SUM(AK639:AO639)</f>
        <v>0</v>
      </c>
      <c r="AQ639" t="s">
        <v>67</v>
      </c>
      <c r="AR639">
        <v>0</v>
      </c>
      <c r="AS639" t="str">
        <f>IF(OR(AK639&gt;0, AL639&gt;0, AM639&gt;0, AN639&gt;0, AO639&gt;0), "Converted", "Not Converted")</f>
        <v>Not Converted</v>
      </c>
      <c r="AT639">
        <v>0</v>
      </c>
      <c r="AU639">
        <v>3</v>
      </c>
      <c r="AV639">
        <v>11</v>
      </c>
      <c r="AW639">
        <f>IF(Z639&gt;607, 4, 0)</f>
        <v>4</v>
      </c>
      <c r="AX639">
        <f>IF(AA639&gt;0.1497, 3, 0)</f>
        <v>3</v>
      </c>
      <c r="AY639">
        <f>IF(P639&gt;4031, 2, 0)</f>
        <v>0</v>
      </c>
      <c r="AZ639">
        <f>IF(H639&gt;51934.91, 1, 0)</f>
        <v>1</v>
      </c>
      <c r="BA639">
        <f>SUM(AW639:AZ639)</f>
        <v>8</v>
      </c>
      <c r="BB639" t="str">
        <f>VLOOKUP(BA639,'Standard Deviations'!$L$1:$M$11,2,TRUE)</f>
        <v>Platinum</v>
      </c>
    </row>
    <row r="640" spans="1:54" hidden="1">
      <c r="A640">
        <v>6422</v>
      </c>
      <c r="B640">
        <v>1954</v>
      </c>
      <c r="C640">
        <f>2024-B640</f>
        <v>70</v>
      </c>
      <c r="D640" t="str">
        <f>VLOOKUP(B640,Reference!$A$1:$B$125, 2)</f>
        <v>Boomers</v>
      </c>
      <c r="E640" t="s">
        <v>54</v>
      </c>
      <c r="F640" t="str">
        <f>IF(E640="High School", "No College", "College")</f>
        <v>College</v>
      </c>
      <c r="G640" t="s">
        <v>55</v>
      </c>
      <c r="H640">
        <v>86718</v>
      </c>
      <c r="I640">
        <v>86718</v>
      </c>
      <c r="J640" s="4" t="s">
        <v>56</v>
      </c>
      <c r="K640">
        <v>0</v>
      </c>
      <c r="L640">
        <v>0</v>
      </c>
      <c r="M640" t="str">
        <f>IF(OR(K640&gt;0, L640&gt;0), "Parent", "Not Parent")</f>
        <v>Not Parent</v>
      </c>
      <c r="N640" t="s">
        <v>290</v>
      </c>
      <c r="O640" s="8">
        <v>41916</v>
      </c>
      <c r="P640" s="9">
        <f>O640-N640</f>
        <v>625</v>
      </c>
      <c r="Q640">
        <v>20</v>
      </c>
      <c r="R640" s="9">
        <f>P640-Q640</f>
        <v>605</v>
      </c>
      <c r="S640" s="8">
        <f>O640-R640</f>
        <v>41311</v>
      </c>
      <c r="T640">
        <v>344</v>
      </c>
      <c r="U640">
        <v>189</v>
      </c>
      <c r="V640">
        <v>482</v>
      </c>
      <c r="W640">
        <v>50</v>
      </c>
      <c r="X640">
        <v>33</v>
      </c>
      <c r="Y640">
        <v>172</v>
      </c>
      <c r="Z640">
        <v>1270</v>
      </c>
      <c r="AA640">
        <f>Z640/P640</f>
        <v>2.032</v>
      </c>
      <c r="AB640" s="11" t="s">
        <v>232</v>
      </c>
      <c r="AC640" t="s">
        <v>59</v>
      </c>
      <c r="AD640">
        <v>1</v>
      </c>
      <c r="AE640" t="str">
        <f>IF(AD640&gt;3, "Prefers Discount", "Discount Indifferent")</f>
        <v>Discount Indifferent</v>
      </c>
      <c r="AF640">
        <v>5</v>
      </c>
      <c r="AG640">
        <v>5</v>
      </c>
      <c r="AH640">
        <v>6</v>
      </c>
      <c r="AI640" t="str">
        <f>INDEX($AF$1:$AH$1,MATCH(MAX(AF640:AH640),AF640:AH640,0))</f>
        <v>Catalog_Orders</v>
      </c>
      <c r="AJ640">
        <v>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f>SUM(AK640:AO640)</f>
        <v>0</v>
      </c>
      <c r="AQ640" t="s">
        <v>67</v>
      </c>
      <c r="AR640">
        <v>0</v>
      </c>
      <c r="AS640" t="str">
        <f>IF(OR(AK640&gt;0, AL640&gt;0, AM640&gt;0, AN640&gt;0, AO640&gt;0), "Converted", "Not Converted")</f>
        <v>Not Converted</v>
      </c>
      <c r="AT640">
        <v>0</v>
      </c>
      <c r="AU640">
        <v>3</v>
      </c>
      <c r="AV640">
        <v>11</v>
      </c>
      <c r="AW640">
        <f>IF(Z640&gt;607, 4, 0)</f>
        <v>4</v>
      </c>
      <c r="AX640">
        <f>IF(AA640&gt;0.1497, 3, 0)</f>
        <v>3</v>
      </c>
      <c r="AY640">
        <f>IF(P640&gt;4031, 2, 0)</f>
        <v>0</v>
      </c>
      <c r="AZ640">
        <f>IF(H640&gt;51934.91, 1, 0)</f>
        <v>1</v>
      </c>
      <c r="BA640">
        <f>SUM(AW640:AZ640)</f>
        <v>8</v>
      </c>
      <c r="BB640" t="str">
        <f>VLOOKUP(BA640,'Standard Deviations'!$L$1:$M$11,2,TRUE)</f>
        <v>Platinum</v>
      </c>
    </row>
    <row r="641" spans="1:54" hidden="1">
      <c r="A641">
        <v>3507</v>
      </c>
      <c r="B641">
        <v>1970</v>
      </c>
      <c r="C641">
        <f>2024-B641</f>
        <v>54</v>
      </c>
      <c r="D641" t="str">
        <f>VLOOKUP(B641,Reference!$A$1:$B$125, 2)</f>
        <v>Gen X</v>
      </c>
      <c r="E641" t="s">
        <v>54</v>
      </c>
      <c r="F641" t="str">
        <f>IF(E641="High School", "No College", "College")</f>
        <v>College</v>
      </c>
      <c r="G641" t="s">
        <v>60</v>
      </c>
      <c r="H641">
        <v>76467</v>
      </c>
      <c r="I641">
        <v>76467</v>
      </c>
      <c r="J641" s="4" t="s">
        <v>56</v>
      </c>
      <c r="K641">
        <v>1</v>
      </c>
      <c r="L641">
        <v>0</v>
      </c>
      <c r="M641" t="str">
        <f>IF(OR(K641&gt;0, L641&gt;0), "Parent", "Not Parent")</f>
        <v>Parent</v>
      </c>
      <c r="N641" t="s">
        <v>450</v>
      </c>
      <c r="O641" s="8">
        <v>41916</v>
      </c>
      <c r="P641" s="9">
        <f>O641-N641</f>
        <v>778</v>
      </c>
      <c r="Q641">
        <v>44</v>
      </c>
      <c r="R641" s="9">
        <f>P641-Q641</f>
        <v>734</v>
      </c>
      <c r="S641" s="8">
        <f>O641-R641</f>
        <v>41182</v>
      </c>
      <c r="T641">
        <v>676</v>
      </c>
      <c r="U641">
        <v>161</v>
      </c>
      <c r="V641">
        <v>426</v>
      </c>
      <c r="W641">
        <v>210</v>
      </c>
      <c r="X641">
        <v>44</v>
      </c>
      <c r="Y641">
        <v>58</v>
      </c>
      <c r="Z641">
        <v>1575</v>
      </c>
      <c r="AA641">
        <f>Z641/P641</f>
        <v>2.024421593830334</v>
      </c>
      <c r="AB641" s="11" t="s">
        <v>232</v>
      </c>
      <c r="AC641" t="s">
        <v>59</v>
      </c>
      <c r="AD641">
        <v>2</v>
      </c>
      <c r="AE641" t="str">
        <f>IF(AD641&gt;3, "Prefers Discount", "Discount Indifferent")</f>
        <v>Discount Indifferent</v>
      </c>
      <c r="AF641">
        <v>5</v>
      </c>
      <c r="AG641">
        <v>2</v>
      </c>
      <c r="AH641">
        <v>5</v>
      </c>
      <c r="AI641" t="str">
        <f>INDEX($AF$1:$AH$1,MATCH(MAX(AF641:AH641),AF641:AH641,0))</f>
        <v>Store_Orders</v>
      </c>
      <c r="AJ641">
        <v>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f>SUM(AK641:AO641)</f>
        <v>0</v>
      </c>
      <c r="AQ641" t="s">
        <v>67</v>
      </c>
      <c r="AR641">
        <v>1</v>
      </c>
      <c r="AS641" t="str">
        <f>IF(OR(AK641&gt;0, AL641&gt;0, AM641&gt;0, AN641&gt;0, AO641&gt;0), "Converted", "Not Converted")</f>
        <v>Not Converted</v>
      </c>
      <c r="AT641">
        <v>0</v>
      </c>
      <c r="AU641">
        <v>3</v>
      </c>
      <c r="AV641">
        <v>11</v>
      </c>
      <c r="AW641">
        <f>IF(Z641&gt;607, 4, 0)</f>
        <v>4</v>
      </c>
      <c r="AX641">
        <f>IF(AA641&gt;0.1497, 3, 0)</f>
        <v>3</v>
      </c>
      <c r="AY641">
        <f>IF(P641&gt;4031, 2, 0)</f>
        <v>0</v>
      </c>
      <c r="AZ641">
        <f>IF(H641&gt;51934.91, 1, 0)</f>
        <v>1</v>
      </c>
      <c r="BA641">
        <f>SUM(AW641:AZ641)</f>
        <v>8</v>
      </c>
      <c r="BB641" t="str">
        <f>VLOOKUP(BA641,'Standard Deviations'!$L$1:$M$11,2,TRUE)</f>
        <v>Platinum</v>
      </c>
    </row>
    <row r="642" spans="1:54" hidden="1">
      <c r="A642">
        <v>8755</v>
      </c>
      <c r="B642">
        <v>1946</v>
      </c>
      <c r="C642">
        <f>2024-B642</f>
        <v>78</v>
      </c>
      <c r="D642" t="str">
        <f>VLOOKUP(B642,Reference!$A$1:$B$125, 2)</f>
        <v>Boomers</v>
      </c>
      <c r="E642" t="s">
        <v>64</v>
      </c>
      <c r="F642" t="str">
        <f>IF(E642="High School", "No College", "College")</f>
        <v>College</v>
      </c>
      <c r="G642" t="s">
        <v>55</v>
      </c>
      <c r="H642">
        <v>68657</v>
      </c>
      <c r="I642">
        <v>68657</v>
      </c>
      <c r="J642" s="4" t="s">
        <v>61</v>
      </c>
      <c r="K642">
        <v>0</v>
      </c>
      <c r="L642">
        <v>0</v>
      </c>
      <c r="M642" t="str">
        <f>IF(OR(K642&gt;0, L642&gt;0), "Parent", "Not Parent")</f>
        <v>Not Parent</v>
      </c>
      <c r="N642" t="s">
        <v>451</v>
      </c>
      <c r="O642" s="8">
        <v>41916</v>
      </c>
      <c r="P642" s="9">
        <f>O642-N642</f>
        <v>591</v>
      </c>
      <c r="Q642">
        <v>4</v>
      </c>
      <c r="R642" s="9">
        <f>P642-Q642</f>
        <v>587</v>
      </c>
      <c r="S642" s="8">
        <f>O642-R642</f>
        <v>41329</v>
      </c>
      <c r="T642">
        <v>482</v>
      </c>
      <c r="U642">
        <v>34</v>
      </c>
      <c r="V642">
        <v>471</v>
      </c>
      <c r="W642">
        <v>119</v>
      </c>
      <c r="X642">
        <v>68</v>
      </c>
      <c r="Y642">
        <v>22</v>
      </c>
      <c r="Z642">
        <v>1196</v>
      </c>
      <c r="AA642">
        <f>Z642/P642</f>
        <v>2.0236886632825719</v>
      </c>
      <c r="AB642" s="11" t="s">
        <v>232</v>
      </c>
      <c r="AC642" t="s">
        <v>59</v>
      </c>
      <c r="AD642">
        <v>1</v>
      </c>
      <c r="AE642" t="str">
        <f>IF(AD642&gt;3, "Prefers Discount", "Discount Indifferent")</f>
        <v>Discount Indifferent</v>
      </c>
      <c r="AF642">
        <v>9</v>
      </c>
      <c r="AG642">
        <v>3</v>
      </c>
      <c r="AH642">
        <v>5</v>
      </c>
      <c r="AI642" t="str">
        <f>INDEX($AF$1:$AH$1,MATCH(MAX(AF642:AH642),AF642:AH642,0))</f>
        <v>Store_Orders</v>
      </c>
      <c r="AJ642">
        <v>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f>SUM(AK642:AO642)</f>
        <v>0</v>
      </c>
      <c r="AQ642" t="s">
        <v>67</v>
      </c>
      <c r="AR642">
        <v>0</v>
      </c>
      <c r="AS642" t="str">
        <f>IF(OR(AK642&gt;0, AL642&gt;0, AM642&gt;0, AN642&gt;0, AO642&gt;0), "Converted", "Not Converted")</f>
        <v>Not Converted</v>
      </c>
      <c r="AT642">
        <v>0</v>
      </c>
      <c r="AU642">
        <v>3</v>
      </c>
      <c r="AV642">
        <v>11</v>
      </c>
      <c r="AW642">
        <f>IF(Z642&gt;607, 4, 0)</f>
        <v>4</v>
      </c>
      <c r="AX642">
        <f>IF(AA642&gt;0.1497, 3, 0)</f>
        <v>3</v>
      </c>
      <c r="AY642">
        <f>IF(P642&gt;4031, 2, 0)</f>
        <v>0</v>
      </c>
      <c r="AZ642">
        <f>IF(H642&gt;51934.91, 1, 0)</f>
        <v>1</v>
      </c>
      <c r="BA642">
        <f>SUM(AW642:AZ642)</f>
        <v>8</v>
      </c>
      <c r="BB642" t="str">
        <f>VLOOKUP(BA642,'Standard Deviations'!$L$1:$M$11,2,TRUE)</f>
        <v>Platinum</v>
      </c>
    </row>
    <row r="643" spans="1:54" hidden="1">
      <c r="A643">
        <v>2574</v>
      </c>
      <c r="B643">
        <v>1977</v>
      </c>
      <c r="C643">
        <f>2024-B643</f>
        <v>47</v>
      </c>
      <c r="D643" t="str">
        <f>VLOOKUP(B643,Reference!$A$1:$B$125, 2)</f>
        <v>Gen X</v>
      </c>
      <c r="E643" t="s">
        <v>68</v>
      </c>
      <c r="F643" t="str">
        <f>IF(E643="High School", "No College", "College")</f>
        <v>College</v>
      </c>
      <c r="G643" t="s">
        <v>55</v>
      </c>
      <c r="H643">
        <v>61996</v>
      </c>
      <c r="I643">
        <v>61996</v>
      </c>
      <c r="J643" s="4" t="s">
        <v>61</v>
      </c>
      <c r="K643">
        <v>0</v>
      </c>
      <c r="L643">
        <v>1</v>
      </c>
      <c r="M643" t="str">
        <f>IF(OR(K643&gt;0, L643&gt;0), "Parent", "Not Parent")</f>
        <v>Parent</v>
      </c>
      <c r="N643" t="s">
        <v>452</v>
      </c>
      <c r="O643" s="8">
        <v>41916</v>
      </c>
      <c r="P643" s="9">
        <f>O643-N643</f>
        <v>611</v>
      </c>
      <c r="Q643">
        <v>27</v>
      </c>
      <c r="R643" s="9">
        <f>P643-Q643</f>
        <v>584</v>
      </c>
      <c r="S643" s="8">
        <f>O643-R643</f>
        <v>41332</v>
      </c>
      <c r="T643">
        <v>1050</v>
      </c>
      <c r="U643">
        <v>12</v>
      </c>
      <c r="V643">
        <v>144</v>
      </c>
      <c r="W643">
        <v>0</v>
      </c>
      <c r="X643">
        <v>0</v>
      </c>
      <c r="Y643">
        <v>24</v>
      </c>
      <c r="Z643">
        <v>1230</v>
      </c>
      <c r="AA643">
        <f>Z643/P643</f>
        <v>2.0130932896890346</v>
      </c>
      <c r="AB643" s="11" t="s">
        <v>232</v>
      </c>
      <c r="AC643" t="s">
        <v>59</v>
      </c>
      <c r="AD643">
        <v>3</v>
      </c>
      <c r="AE643" t="str">
        <f>IF(AD643&gt;3, "Prefers Discount", "Discount Indifferent")</f>
        <v>Discount Indifferent</v>
      </c>
      <c r="AF643">
        <v>8</v>
      </c>
      <c r="AG643">
        <v>6</v>
      </c>
      <c r="AH643">
        <v>4</v>
      </c>
      <c r="AI643" t="str">
        <f>INDEX($AF$1:$AH$1,MATCH(MAX(AF643:AH643),AF643:AH643,0))</f>
        <v>Store_Orders</v>
      </c>
      <c r="AJ643">
        <v>5</v>
      </c>
      <c r="AK643">
        <v>1</v>
      </c>
      <c r="AL643">
        <v>1</v>
      </c>
      <c r="AM643">
        <v>0</v>
      </c>
      <c r="AN643">
        <v>1</v>
      </c>
      <c r="AO643">
        <v>0</v>
      </c>
      <c r="AP643">
        <f>SUM(AK643:AO643)</f>
        <v>3</v>
      </c>
      <c r="AQ643" t="str">
        <f>INDEX($AK$1:$AO$1,MATCH(MAX(AK643:AO643),AK643:AO643,0))</f>
        <v>Converted_on_Camp1</v>
      </c>
      <c r="AR643">
        <v>1</v>
      </c>
      <c r="AS643" t="str">
        <f>IF(OR(AK643&gt;0, AL643&gt;0, AM643&gt;0, AN643&gt;0, AO643&gt;0), "Converted", "Not Converted")</f>
        <v>Converted</v>
      </c>
      <c r="AT643">
        <v>0</v>
      </c>
      <c r="AU643">
        <v>3</v>
      </c>
      <c r="AV643">
        <v>11</v>
      </c>
      <c r="AW643">
        <f>IF(Z643&gt;607, 4, 0)</f>
        <v>4</v>
      </c>
      <c r="AX643">
        <f>IF(AA643&gt;0.1497, 3, 0)</f>
        <v>3</v>
      </c>
      <c r="AY643">
        <f>IF(P643&gt;4031, 2, 0)</f>
        <v>0</v>
      </c>
      <c r="AZ643">
        <f>IF(H643&gt;51934.91, 1, 0)</f>
        <v>1</v>
      </c>
      <c r="BA643">
        <f>SUM(AW643:AZ643)</f>
        <v>8</v>
      </c>
      <c r="BB643" t="str">
        <f>VLOOKUP(BA643,'Standard Deviations'!$L$1:$M$11,2,TRUE)</f>
        <v>Platinum</v>
      </c>
    </row>
    <row r="644" spans="1:54">
      <c r="A644">
        <v>2304</v>
      </c>
      <c r="B644">
        <v>1963</v>
      </c>
      <c r="C644">
        <f>2024-B644</f>
        <v>61</v>
      </c>
      <c r="D644" t="str">
        <f>VLOOKUP(B644,Reference!$A$1:$B$125, 2)</f>
        <v>Boomers</v>
      </c>
      <c r="E644" t="s">
        <v>68</v>
      </c>
      <c r="F644" t="str">
        <f>IF(E644="High School", "No College", "College")</f>
        <v>College</v>
      </c>
      <c r="G644" t="s">
        <v>65</v>
      </c>
      <c r="H644">
        <v>66313</v>
      </c>
      <c r="I644">
        <v>66313</v>
      </c>
      <c r="J644" s="4" t="s">
        <v>61</v>
      </c>
      <c r="K644">
        <v>0</v>
      </c>
      <c r="L644">
        <v>1</v>
      </c>
      <c r="M644" t="str">
        <f>IF(OR(K644&gt;0, L644&gt;0), "Parent", "Not Parent")</f>
        <v>Parent</v>
      </c>
      <c r="N644" t="s">
        <v>453</v>
      </c>
      <c r="O644" s="8">
        <v>41916</v>
      </c>
      <c r="P644" s="9">
        <f>O644-N644</f>
        <v>383</v>
      </c>
      <c r="Q644">
        <v>86</v>
      </c>
      <c r="R644" s="9">
        <f>P644-Q644</f>
        <v>297</v>
      </c>
      <c r="S644" s="8">
        <f>O644-R644</f>
        <v>41619</v>
      </c>
      <c r="T644">
        <v>625</v>
      </c>
      <c r="U644">
        <v>7</v>
      </c>
      <c r="V644">
        <v>99</v>
      </c>
      <c r="W644">
        <v>10</v>
      </c>
      <c r="X644">
        <v>22</v>
      </c>
      <c r="Y644">
        <v>7</v>
      </c>
      <c r="Z644">
        <v>770</v>
      </c>
      <c r="AA644">
        <f>Z644/P644</f>
        <v>2.0104438642297651</v>
      </c>
      <c r="AB644" s="14" t="s">
        <v>232</v>
      </c>
      <c r="AC644" s="13" t="s">
        <v>63</v>
      </c>
      <c r="AD644">
        <v>2</v>
      </c>
      <c r="AE644" t="str">
        <f>IF(AD644&gt;3, "Prefers Discount", "Discount Indifferent")</f>
        <v>Discount Indifferent</v>
      </c>
      <c r="AF644">
        <v>12</v>
      </c>
      <c r="AG644">
        <v>6</v>
      </c>
      <c r="AH644">
        <v>3</v>
      </c>
      <c r="AI644" t="str">
        <f>INDEX($AF$1:$AH$1,MATCH(MAX(AF644:AH644),AF644:AH644,0))</f>
        <v>Store_Orders</v>
      </c>
      <c r="AJ644">
        <v>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f>SUM(AK644:AO644)</f>
        <v>0</v>
      </c>
      <c r="AQ644" t="s">
        <v>67</v>
      </c>
      <c r="AR644">
        <v>0</v>
      </c>
      <c r="AS644" t="str">
        <f>IF(OR(AK644&gt;0, AL644&gt;0, AM644&gt;0, AN644&gt;0, AO644&gt;0), "Converted", "Not Converted")</f>
        <v>Not Converted</v>
      </c>
      <c r="AT644">
        <v>0</v>
      </c>
      <c r="AU644">
        <v>3</v>
      </c>
      <c r="AV644">
        <v>11</v>
      </c>
      <c r="AW644">
        <f>IF(Z644&gt;607, 4, 0)</f>
        <v>4</v>
      </c>
      <c r="AX644">
        <f>IF(AA644&gt;0.1497, 3, 0)</f>
        <v>3</v>
      </c>
      <c r="AY644">
        <f>IF(P644&gt;4031, 2, 0)</f>
        <v>0</v>
      </c>
      <c r="AZ644">
        <f>IF(H644&gt;51934.91, 1, 0)</f>
        <v>1</v>
      </c>
      <c r="BA644">
        <f>SUM(AW644:AZ644)</f>
        <v>8</v>
      </c>
      <c r="BB644" t="str">
        <f>VLOOKUP(BA644,'Standard Deviations'!$L$1:$M$11,2,TRUE)</f>
        <v>Platinum</v>
      </c>
    </row>
    <row r="645" spans="1:54">
      <c r="A645">
        <v>6583</v>
      </c>
      <c r="B645">
        <v>1955</v>
      </c>
      <c r="C645">
        <f>2024-B645</f>
        <v>69</v>
      </c>
      <c r="D645" t="str">
        <f>VLOOKUP(B645,Reference!$A$1:$B$125, 2)</f>
        <v>Boomers</v>
      </c>
      <c r="E645" t="s">
        <v>74</v>
      </c>
      <c r="F645" t="str">
        <f>IF(E645="High School", "No College", "College")</f>
        <v>College</v>
      </c>
      <c r="G645" t="s">
        <v>55</v>
      </c>
      <c r="H645">
        <v>72635</v>
      </c>
      <c r="I645">
        <v>72635</v>
      </c>
      <c r="J645" s="4" t="s">
        <v>61</v>
      </c>
      <c r="K645">
        <v>0</v>
      </c>
      <c r="L645">
        <v>0</v>
      </c>
      <c r="M645" t="str">
        <f>IF(OR(K645&gt;0, L645&gt;0), "Parent", "Not Parent")</f>
        <v>Not Parent</v>
      </c>
      <c r="N645" t="s">
        <v>219</v>
      </c>
      <c r="O645" s="8">
        <v>41916</v>
      </c>
      <c r="P645" s="9">
        <f>O645-N645</f>
        <v>488</v>
      </c>
      <c r="Q645">
        <v>54</v>
      </c>
      <c r="R645" s="9">
        <f>P645-Q645</f>
        <v>434</v>
      </c>
      <c r="S645" s="8">
        <f>O645-R645</f>
        <v>41482</v>
      </c>
      <c r="T645">
        <v>390</v>
      </c>
      <c r="U645">
        <v>22</v>
      </c>
      <c r="V645">
        <v>323</v>
      </c>
      <c r="W645">
        <v>104</v>
      </c>
      <c r="X645">
        <v>35</v>
      </c>
      <c r="Y645">
        <v>107</v>
      </c>
      <c r="Z645">
        <v>981</v>
      </c>
      <c r="AA645">
        <f>Z645/P645</f>
        <v>2.0102459016393444</v>
      </c>
      <c r="AB645" s="14" t="s">
        <v>232</v>
      </c>
      <c r="AC645" s="13" t="s">
        <v>63</v>
      </c>
      <c r="AD645">
        <v>1</v>
      </c>
      <c r="AE645" t="str">
        <f>IF(AD645&gt;3, "Prefers Discount", "Discount Indifferent")</f>
        <v>Discount Indifferent</v>
      </c>
      <c r="AF645">
        <v>6</v>
      </c>
      <c r="AG645">
        <v>6</v>
      </c>
      <c r="AH645">
        <v>8</v>
      </c>
      <c r="AI645" t="str">
        <f>INDEX($AF$1:$AH$1,MATCH(MAX(AF645:AH645),AF645:AH645,0))</f>
        <v>Catalog_Orders</v>
      </c>
      <c r="AJ645">
        <v>3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f>SUM(AK645:AO645)</f>
        <v>1</v>
      </c>
      <c r="AQ645" t="str">
        <f>INDEX($AK$1:$AO$1,MATCH(MAX(AK645:AO645),AK645:AO645,0))</f>
        <v>Converted_on_Camp1</v>
      </c>
      <c r="AR645">
        <v>1</v>
      </c>
      <c r="AS645" t="str">
        <f>IF(OR(AK645&gt;0, AL645&gt;0, AM645&gt;0, AN645&gt;0, AO645&gt;0), "Converted", "Not Converted")</f>
        <v>Converted</v>
      </c>
      <c r="AT645">
        <v>0</v>
      </c>
      <c r="AU645">
        <v>3</v>
      </c>
      <c r="AV645">
        <v>11</v>
      </c>
      <c r="AW645">
        <f>IF(Z645&gt;607, 4, 0)</f>
        <v>4</v>
      </c>
      <c r="AX645">
        <f>IF(AA645&gt;0.1497, 3, 0)</f>
        <v>3</v>
      </c>
      <c r="AY645">
        <f>IF(P645&gt;4031, 2, 0)</f>
        <v>0</v>
      </c>
      <c r="AZ645">
        <f>IF(H645&gt;51934.91, 1, 0)</f>
        <v>1</v>
      </c>
      <c r="BA645">
        <f>SUM(AW645:AZ645)</f>
        <v>8</v>
      </c>
      <c r="BB645" t="str">
        <f>VLOOKUP(BA645,'Standard Deviations'!$L$1:$M$11,2,TRUE)</f>
        <v>Platinum</v>
      </c>
    </row>
    <row r="646" spans="1:54">
      <c r="A646">
        <v>3433</v>
      </c>
      <c r="B646">
        <v>1955</v>
      </c>
      <c r="C646">
        <f>2024-B646</f>
        <v>69</v>
      </c>
      <c r="D646" t="str">
        <f>VLOOKUP(B646,Reference!$A$1:$B$125, 2)</f>
        <v>Boomers</v>
      </c>
      <c r="E646" t="s">
        <v>74</v>
      </c>
      <c r="F646" t="str">
        <f>IF(E646="High School", "No College", "College")</f>
        <v>College</v>
      </c>
      <c r="G646" t="s">
        <v>55</v>
      </c>
      <c r="H646">
        <v>72635</v>
      </c>
      <c r="I646">
        <v>72635</v>
      </c>
      <c r="J646" s="4" t="s">
        <v>61</v>
      </c>
      <c r="K646">
        <v>0</v>
      </c>
      <c r="L646">
        <v>0</v>
      </c>
      <c r="M646" t="str">
        <f>IF(OR(K646&gt;0, L646&gt;0), "Parent", "Not Parent")</f>
        <v>Not Parent</v>
      </c>
      <c r="N646" t="s">
        <v>219</v>
      </c>
      <c r="O646" s="8">
        <v>41916</v>
      </c>
      <c r="P646" s="9">
        <f>O646-N646</f>
        <v>488</v>
      </c>
      <c r="Q646">
        <v>54</v>
      </c>
      <c r="R646" s="9">
        <f>P646-Q646</f>
        <v>434</v>
      </c>
      <c r="S646" s="8">
        <f>O646-R646</f>
        <v>41482</v>
      </c>
      <c r="T646">
        <v>390</v>
      </c>
      <c r="U646">
        <v>22</v>
      </c>
      <c r="V646">
        <v>323</v>
      </c>
      <c r="W646">
        <v>104</v>
      </c>
      <c r="X646">
        <v>35</v>
      </c>
      <c r="Y646">
        <v>107</v>
      </c>
      <c r="Z646">
        <v>981</v>
      </c>
      <c r="AA646">
        <f>Z646/P646</f>
        <v>2.0102459016393444</v>
      </c>
      <c r="AB646" s="14" t="s">
        <v>232</v>
      </c>
      <c r="AC646" s="13" t="s">
        <v>63</v>
      </c>
      <c r="AD646">
        <v>1</v>
      </c>
      <c r="AE646" t="str">
        <f>IF(AD646&gt;3, "Prefers Discount", "Discount Indifferent")</f>
        <v>Discount Indifferent</v>
      </c>
      <c r="AF646">
        <v>6</v>
      </c>
      <c r="AG646">
        <v>6</v>
      </c>
      <c r="AH646">
        <v>8</v>
      </c>
      <c r="AI646" t="str">
        <f>INDEX($AF$1:$AH$1,MATCH(MAX(AF646:AH646),AF646:AH646,0))</f>
        <v>Catalog_Orders</v>
      </c>
      <c r="AJ646">
        <v>3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f>SUM(AK646:AO646)</f>
        <v>1</v>
      </c>
      <c r="AQ646" t="str">
        <f>INDEX($AK$1:$AO$1,MATCH(MAX(AK646:AO646),AK646:AO646,0))</f>
        <v>Converted_on_Camp1</v>
      </c>
      <c r="AR646">
        <v>1</v>
      </c>
      <c r="AS646" t="str">
        <f>IF(OR(AK646&gt;0, AL646&gt;0, AM646&gt;0, AN646&gt;0, AO646&gt;0), "Converted", "Not Converted")</f>
        <v>Converted</v>
      </c>
      <c r="AT646">
        <v>0</v>
      </c>
      <c r="AU646">
        <v>3</v>
      </c>
      <c r="AV646">
        <v>11</v>
      </c>
      <c r="AW646">
        <f>IF(Z646&gt;607, 4, 0)</f>
        <v>4</v>
      </c>
      <c r="AX646">
        <f>IF(AA646&gt;0.1497, 3, 0)</f>
        <v>3</v>
      </c>
      <c r="AY646">
        <f>IF(P646&gt;4031, 2, 0)</f>
        <v>0</v>
      </c>
      <c r="AZ646">
        <f>IF(H646&gt;51934.91, 1, 0)</f>
        <v>1</v>
      </c>
      <c r="BA646">
        <f>SUM(AW646:AZ646)</f>
        <v>8</v>
      </c>
      <c r="BB646" t="str">
        <f>VLOOKUP(BA646,'Standard Deviations'!$L$1:$M$11,2,TRUE)</f>
        <v>Platinum</v>
      </c>
    </row>
    <row r="647" spans="1:54">
      <c r="A647">
        <v>10486</v>
      </c>
      <c r="B647">
        <v>1948</v>
      </c>
      <c r="C647">
        <f>2024-B647</f>
        <v>76</v>
      </c>
      <c r="D647" t="str">
        <f>VLOOKUP(B647,Reference!$A$1:$B$125, 2)</f>
        <v>Boomers</v>
      </c>
      <c r="E647" t="s">
        <v>54</v>
      </c>
      <c r="F647" t="str">
        <f>IF(E647="High School", "No College", "College")</f>
        <v>College</v>
      </c>
      <c r="G647" t="s">
        <v>55</v>
      </c>
      <c r="H647">
        <v>77142</v>
      </c>
      <c r="I647">
        <v>77142</v>
      </c>
      <c r="J647" s="4" t="s">
        <v>56</v>
      </c>
      <c r="K647">
        <v>0</v>
      </c>
      <c r="L647">
        <v>0</v>
      </c>
      <c r="M647" t="str">
        <f>IF(OR(K647&gt;0, L647&gt;0), "Parent", "Not Parent")</f>
        <v>Not Parent</v>
      </c>
      <c r="N647" t="s">
        <v>454</v>
      </c>
      <c r="O647" s="8">
        <v>41916</v>
      </c>
      <c r="P647" s="9">
        <f>O647-N647</f>
        <v>493</v>
      </c>
      <c r="Q647">
        <v>54</v>
      </c>
      <c r="R647" s="9">
        <f>P647-Q647</f>
        <v>439</v>
      </c>
      <c r="S647" s="8">
        <f>O647-R647</f>
        <v>41477</v>
      </c>
      <c r="T647">
        <v>476</v>
      </c>
      <c r="U647">
        <v>75</v>
      </c>
      <c r="V647">
        <v>162</v>
      </c>
      <c r="W647">
        <v>29</v>
      </c>
      <c r="X647">
        <v>151</v>
      </c>
      <c r="Y647">
        <v>97</v>
      </c>
      <c r="Z647">
        <v>990</v>
      </c>
      <c r="AA647">
        <f>Z647/P647</f>
        <v>2.0081135902636915</v>
      </c>
      <c r="AB647" s="14" t="s">
        <v>232</v>
      </c>
      <c r="AC647" s="13" t="s">
        <v>63</v>
      </c>
      <c r="AD647">
        <v>1</v>
      </c>
      <c r="AE647" t="str">
        <f>IF(AD647&gt;3, "Prefers Discount", "Discount Indifferent")</f>
        <v>Discount Indifferent</v>
      </c>
      <c r="AF647">
        <v>8</v>
      </c>
      <c r="AG647">
        <v>4</v>
      </c>
      <c r="AH647">
        <v>4</v>
      </c>
      <c r="AI647" t="str">
        <f>INDEX($AF$1:$AH$1,MATCH(MAX(AF647:AH647),AF647:AH647,0))</f>
        <v>Store_Orders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f>SUM(AK647:AO647)</f>
        <v>0</v>
      </c>
      <c r="AQ647" t="s">
        <v>67</v>
      </c>
      <c r="AR647">
        <v>0</v>
      </c>
      <c r="AS647" t="str">
        <f>IF(OR(AK647&gt;0, AL647&gt;0, AM647&gt;0, AN647&gt;0, AO647&gt;0), "Converted", "Not Converted")</f>
        <v>Not Converted</v>
      </c>
      <c r="AT647">
        <v>0</v>
      </c>
      <c r="AU647">
        <v>3</v>
      </c>
      <c r="AV647">
        <v>11</v>
      </c>
      <c r="AW647">
        <f>IF(Z647&gt;607, 4, 0)</f>
        <v>4</v>
      </c>
      <c r="AX647">
        <f>IF(AA647&gt;0.1497, 3, 0)</f>
        <v>3</v>
      </c>
      <c r="AY647">
        <f>IF(P647&gt;4031, 2, 0)</f>
        <v>0</v>
      </c>
      <c r="AZ647">
        <f>IF(H647&gt;51934.91, 1, 0)</f>
        <v>1</v>
      </c>
      <c r="BA647">
        <f>SUM(AW647:AZ647)</f>
        <v>8</v>
      </c>
      <c r="BB647" t="str">
        <f>VLOOKUP(BA647,'Standard Deviations'!$L$1:$M$11,2,TRUE)</f>
        <v>Platinum</v>
      </c>
    </row>
    <row r="648" spans="1:54">
      <c r="A648">
        <v>8204</v>
      </c>
      <c r="B648">
        <v>1971</v>
      </c>
      <c r="C648">
        <f>2024-B648</f>
        <v>53</v>
      </c>
      <c r="D648" t="str">
        <f>VLOOKUP(B648,Reference!$A$1:$B$125, 2)</f>
        <v>Gen X</v>
      </c>
      <c r="E648" t="s">
        <v>74</v>
      </c>
      <c r="F648" t="str">
        <f>IF(E648="High School", "No College", "College")</f>
        <v>College</v>
      </c>
      <c r="G648" t="s">
        <v>55</v>
      </c>
      <c r="H648">
        <v>78041</v>
      </c>
      <c r="I648">
        <v>78041</v>
      </c>
      <c r="J648" s="4" t="s">
        <v>56</v>
      </c>
      <c r="K648">
        <v>0</v>
      </c>
      <c r="L648">
        <v>0</v>
      </c>
      <c r="M648" t="str">
        <f>IF(OR(K648&gt;0, L648&gt;0), "Parent", "Not Parent")</f>
        <v>Not Parent</v>
      </c>
      <c r="N648" t="s">
        <v>455</v>
      </c>
      <c r="O648" s="8">
        <v>41916</v>
      </c>
      <c r="P648" s="9">
        <f>O648-N648</f>
        <v>657</v>
      </c>
      <c r="Q648">
        <v>93</v>
      </c>
      <c r="R648" s="9">
        <f>P648-Q648</f>
        <v>564</v>
      </c>
      <c r="S648" s="8">
        <f>O648-R648</f>
        <v>41352</v>
      </c>
      <c r="T648">
        <v>482</v>
      </c>
      <c r="U648">
        <v>35</v>
      </c>
      <c r="V648">
        <v>553</v>
      </c>
      <c r="W648">
        <v>72</v>
      </c>
      <c r="X648">
        <v>160</v>
      </c>
      <c r="Y648">
        <v>17</v>
      </c>
      <c r="Z648">
        <v>1319</v>
      </c>
      <c r="AA648">
        <f>Z648/P648</f>
        <v>2.0076103500761033</v>
      </c>
      <c r="AB648" s="14" t="s">
        <v>232</v>
      </c>
      <c r="AC648" s="13" t="s">
        <v>63</v>
      </c>
      <c r="AD648">
        <v>1</v>
      </c>
      <c r="AE648" t="str">
        <f>IF(AD648&gt;3, "Prefers Discount", "Discount Indifferent")</f>
        <v>Discount Indifferent</v>
      </c>
      <c r="AF648">
        <v>9</v>
      </c>
      <c r="AG648">
        <v>4</v>
      </c>
      <c r="AH648">
        <v>4</v>
      </c>
      <c r="AI648" t="str">
        <f>INDEX($AF$1:$AH$1,MATCH(MAX(AF648:AH648),AF648:AH648,0))</f>
        <v>Store_Orders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f>SUM(AK648:AO648)</f>
        <v>0</v>
      </c>
      <c r="AQ648" t="s">
        <v>67</v>
      </c>
      <c r="AR648">
        <v>0</v>
      </c>
      <c r="AS648" t="str">
        <f>IF(OR(AK648&gt;0, AL648&gt;0, AM648&gt;0, AN648&gt;0, AO648&gt;0), "Converted", "Not Converted")</f>
        <v>Not Converted</v>
      </c>
      <c r="AT648">
        <v>0</v>
      </c>
      <c r="AU648">
        <v>3</v>
      </c>
      <c r="AV648">
        <v>11</v>
      </c>
      <c r="AW648">
        <f>IF(Z648&gt;607, 4, 0)</f>
        <v>4</v>
      </c>
      <c r="AX648">
        <f>IF(AA648&gt;0.1497, 3, 0)</f>
        <v>3</v>
      </c>
      <c r="AY648">
        <f>IF(P648&gt;4031, 2, 0)</f>
        <v>0</v>
      </c>
      <c r="AZ648">
        <f>IF(H648&gt;51934.91, 1, 0)</f>
        <v>1</v>
      </c>
      <c r="BA648">
        <f>SUM(AW648:AZ648)</f>
        <v>8</v>
      </c>
      <c r="BB648" t="str">
        <f>VLOOKUP(BA648,'Standard Deviations'!$L$1:$M$11,2,TRUE)</f>
        <v>Platinum</v>
      </c>
    </row>
    <row r="649" spans="1:54">
      <c r="A649">
        <v>1907</v>
      </c>
      <c r="B649">
        <v>1950</v>
      </c>
      <c r="C649">
        <f>2024-B649</f>
        <v>74</v>
      </c>
      <c r="D649" t="str">
        <f>VLOOKUP(B649,Reference!$A$1:$B$125, 2)</f>
        <v>Boomers</v>
      </c>
      <c r="E649" t="s">
        <v>64</v>
      </c>
      <c r="F649" t="str">
        <f>IF(E649="High School", "No College", "College")</f>
        <v>College</v>
      </c>
      <c r="G649" t="s">
        <v>71</v>
      </c>
      <c r="H649">
        <v>63120</v>
      </c>
      <c r="I649">
        <v>63120</v>
      </c>
      <c r="J649" s="4" t="s">
        <v>61</v>
      </c>
      <c r="K649">
        <v>0</v>
      </c>
      <c r="L649">
        <v>1</v>
      </c>
      <c r="M649" t="str">
        <f>IF(OR(K649&gt;0, L649&gt;0), "Parent", "Not Parent")</f>
        <v>Parent</v>
      </c>
      <c r="N649" t="s">
        <v>307</v>
      </c>
      <c r="O649" s="8">
        <v>41916</v>
      </c>
      <c r="P649" s="9">
        <f>O649-N649</f>
        <v>736</v>
      </c>
      <c r="Q649">
        <v>53</v>
      </c>
      <c r="R649" s="9">
        <f>P649-Q649</f>
        <v>683</v>
      </c>
      <c r="S649" s="8">
        <f>O649-R649</f>
        <v>41233</v>
      </c>
      <c r="T649">
        <v>965</v>
      </c>
      <c r="U649">
        <v>69</v>
      </c>
      <c r="V649">
        <v>279</v>
      </c>
      <c r="W649">
        <v>54</v>
      </c>
      <c r="X649">
        <v>41</v>
      </c>
      <c r="Y649">
        <v>69</v>
      </c>
      <c r="Z649">
        <v>1477</v>
      </c>
      <c r="AA649">
        <f>Z649/P649</f>
        <v>2.0067934782608696</v>
      </c>
      <c r="AB649" s="14" t="s">
        <v>232</v>
      </c>
      <c r="AC649" s="13" t="s">
        <v>63</v>
      </c>
      <c r="AD649">
        <v>5</v>
      </c>
      <c r="AE649" t="str">
        <f>IF(AD649&gt;3, "Prefers Discount", "Discount Indifferent")</f>
        <v>Prefers Discount</v>
      </c>
      <c r="AF649">
        <v>9</v>
      </c>
      <c r="AG649">
        <v>8</v>
      </c>
      <c r="AH649">
        <v>4</v>
      </c>
      <c r="AI649" t="str">
        <f>INDEX($AF$1:$AH$1,MATCH(MAX(AF649:AH649),AF649:AH649,0))</f>
        <v>Store_Orders</v>
      </c>
      <c r="AJ649">
        <v>7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f>SUM(AK649:AO649)</f>
        <v>0</v>
      </c>
      <c r="AQ649" t="s">
        <v>67</v>
      </c>
      <c r="AR649">
        <v>1</v>
      </c>
      <c r="AS649" t="str">
        <f>IF(OR(AK649&gt;0, AL649&gt;0, AM649&gt;0, AN649&gt;0, AO649&gt;0), "Converted", "Not Converted")</f>
        <v>Not Converted</v>
      </c>
      <c r="AT649">
        <v>0</v>
      </c>
      <c r="AU649">
        <v>3</v>
      </c>
      <c r="AV649">
        <v>11</v>
      </c>
      <c r="AW649">
        <f>IF(Z649&gt;607, 4, 0)</f>
        <v>4</v>
      </c>
      <c r="AX649">
        <f>IF(AA649&gt;0.1497, 3, 0)</f>
        <v>3</v>
      </c>
      <c r="AY649">
        <f>IF(P649&gt;4031, 2, 0)</f>
        <v>0</v>
      </c>
      <c r="AZ649">
        <f>IF(H649&gt;51934.91, 1, 0)</f>
        <v>1</v>
      </c>
      <c r="BA649">
        <f>SUM(AW649:AZ649)</f>
        <v>8</v>
      </c>
      <c r="BB649" t="str">
        <f>VLOOKUP(BA649,'Standard Deviations'!$L$1:$M$11,2,TRUE)</f>
        <v>Platinum</v>
      </c>
    </row>
    <row r="650" spans="1:54">
      <c r="A650">
        <v>10314</v>
      </c>
      <c r="B650">
        <v>1948</v>
      </c>
      <c r="C650">
        <f>2024-B650</f>
        <v>76</v>
      </c>
      <c r="D650" t="str">
        <f>VLOOKUP(B650,Reference!$A$1:$B$125, 2)</f>
        <v>Boomers</v>
      </c>
      <c r="E650" t="s">
        <v>68</v>
      </c>
      <c r="F650" t="str">
        <f>IF(E650="High School", "No College", "College")</f>
        <v>College</v>
      </c>
      <c r="G650" t="s">
        <v>55</v>
      </c>
      <c r="H650">
        <v>83837</v>
      </c>
      <c r="I650">
        <v>83837</v>
      </c>
      <c r="J650" s="4" t="s">
        <v>56</v>
      </c>
      <c r="K650">
        <v>0</v>
      </c>
      <c r="L650">
        <v>0</v>
      </c>
      <c r="M650" t="str">
        <f>IF(OR(K650&gt;0, L650&gt;0), "Parent", "Not Parent")</f>
        <v>Not Parent</v>
      </c>
      <c r="N650" t="s">
        <v>455</v>
      </c>
      <c r="O650" s="8">
        <v>41916</v>
      </c>
      <c r="P650" s="9">
        <f>O650-N650</f>
        <v>657</v>
      </c>
      <c r="Q650">
        <v>79</v>
      </c>
      <c r="R650" s="9">
        <f>P650-Q650</f>
        <v>578</v>
      </c>
      <c r="S650" s="8">
        <f>O650-R650</f>
        <v>41338</v>
      </c>
      <c r="T650">
        <v>847</v>
      </c>
      <c r="U650">
        <v>66</v>
      </c>
      <c r="V650">
        <v>119</v>
      </c>
      <c r="W650">
        <v>86</v>
      </c>
      <c r="X650">
        <v>89</v>
      </c>
      <c r="Y650">
        <v>111</v>
      </c>
      <c r="Z650">
        <v>1318</v>
      </c>
      <c r="AA650">
        <f>Z650/P650</f>
        <v>2.006088280060883</v>
      </c>
      <c r="AB650" s="14" t="s">
        <v>232</v>
      </c>
      <c r="AC650" s="13" t="s">
        <v>63</v>
      </c>
      <c r="AD650">
        <v>1</v>
      </c>
      <c r="AE650" t="str">
        <f>IF(AD650&gt;3, "Prefers Discount", "Discount Indifferent")</f>
        <v>Discount Indifferent</v>
      </c>
      <c r="AF650">
        <v>5</v>
      </c>
      <c r="AG650">
        <v>9</v>
      </c>
      <c r="AH650">
        <v>10</v>
      </c>
      <c r="AI650" t="str">
        <f>INDEX($AF$1:$AH$1,MATCH(MAX(AF650:AH650),AF650:AH650,0))</f>
        <v>Catalog_Orders</v>
      </c>
      <c r="AJ650">
        <v>4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f>SUM(AK650:AO650)</f>
        <v>2</v>
      </c>
      <c r="AQ650" t="str">
        <f>INDEX($AK$1:$AO$1,MATCH(MAX(AK650:AO650),AK650:AO650,0))</f>
        <v>Converted_on_Camp1</v>
      </c>
      <c r="AR650">
        <v>1</v>
      </c>
      <c r="AS650" t="str">
        <f>IF(OR(AK650&gt;0, AL650&gt;0, AM650&gt;0, AN650&gt;0, AO650&gt;0), "Converted", "Not Converted")</f>
        <v>Converted</v>
      </c>
      <c r="AT650">
        <v>0</v>
      </c>
      <c r="AU650">
        <v>3</v>
      </c>
      <c r="AV650">
        <v>11</v>
      </c>
      <c r="AW650">
        <f>IF(Z650&gt;607, 4, 0)</f>
        <v>4</v>
      </c>
      <c r="AX650">
        <f>IF(AA650&gt;0.1497, 3, 0)</f>
        <v>3</v>
      </c>
      <c r="AY650">
        <f>IF(P650&gt;4031, 2, 0)</f>
        <v>0</v>
      </c>
      <c r="AZ650">
        <f>IF(H650&gt;51934.91, 1, 0)</f>
        <v>1</v>
      </c>
      <c r="BA650">
        <f>SUM(AW650:AZ650)</f>
        <v>8</v>
      </c>
      <c r="BB650" t="str">
        <f>VLOOKUP(BA650,'Standard Deviations'!$L$1:$M$11,2,TRUE)</f>
        <v>Platinum</v>
      </c>
    </row>
    <row r="651" spans="1:54" hidden="1">
      <c r="A651">
        <v>7793</v>
      </c>
      <c r="B651">
        <v>1976</v>
      </c>
      <c r="C651">
        <f>2024-B651</f>
        <v>48</v>
      </c>
      <c r="D651" t="str">
        <f>VLOOKUP(B651,Reference!$A$1:$B$125, 2)</f>
        <v>Gen X</v>
      </c>
      <c r="E651" t="s">
        <v>54</v>
      </c>
      <c r="F651" t="str">
        <f>IF(E651="High School", "No College", "College")</f>
        <v>College</v>
      </c>
      <c r="G651" t="s">
        <v>65</v>
      </c>
      <c r="H651">
        <v>62061</v>
      </c>
      <c r="I651">
        <v>62061</v>
      </c>
      <c r="J651" s="4" t="s">
        <v>61</v>
      </c>
      <c r="K651">
        <v>0</v>
      </c>
      <c r="L651">
        <v>1</v>
      </c>
      <c r="M651" t="str">
        <f>IF(OR(K651&gt;0, L651&gt;0), "Parent", "Not Parent")</f>
        <v>Parent</v>
      </c>
      <c r="N651" t="s">
        <v>337</v>
      </c>
      <c r="O651" s="8">
        <v>41916</v>
      </c>
      <c r="P651" s="9">
        <f>O651-N651</f>
        <v>399</v>
      </c>
      <c r="Q651">
        <v>12</v>
      </c>
      <c r="R651" s="9">
        <f>P651-Q651</f>
        <v>387</v>
      </c>
      <c r="S651" s="8">
        <f>O651-R651</f>
        <v>41529</v>
      </c>
      <c r="T651">
        <v>641</v>
      </c>
      <c r="U651">
        <v>7</v>
      </c>
      <c r="V651">
        <v>84</v>
      </c>
      <c r="W651">
        <v>0</v>
      </c>
      <c r="X651">
        <v>30</v>
      </c>
      <c r="Y651">
        <v>38</v>
      </c>
      <c r="Z651">
        <v>800</v>
      </c>
      <c r="AA651">
        <f>Z651/P651</f>
        <v>2.0050125313283207</v>
      </c>
      <c r="AB651" s="11" t="s">
        <v>232</v>
      </c>
      <c r="AC651" t="s">
        <v>59</v>
      </c>
      <c r="AD651">
        <v>3</v>
      </c>
      <c r="AE651" t="str">
        <f>IF(AD651&gt;3, "Prefers Discount", "Discount Indifferent")</f>
        <v>Discount Indifferent</v>
      </c>
      <c r="AF651">
        <v>7</v>
      </c>
      <c r="AG651">
        <v>10</v>
      </c>
      <c r="AH651">
        <v>4</v>
      </c>
      <c r="AI651" t="str">
        <f>INDEX($AF$1:$AH$1,MATCH(MAX(AF651:AH651),AF651:AH651,0))</f>
        <v>Web_Orders</v>
      </c>
      <c r="AJ651">
        <v>6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f>SUM(AK651:AO651)</f>
        <v>1</v>
      </c>
      <c r="AQ651" t="str">
        <f>INDEX($AK$1:$AO$1,MATCH(MAX(AK651:AO651),AK651:AO651,0))</f>
        <v>Converted_on_Camp4</v>
      </c>
      <c r="AR651">
        <v>1</v>
      </c>
      <c r="AS651" t="str">
        <f>IF(OR(AK651&gt;0, AL651&gt;0, AM651&gt;0, AN651&gt;0, AO651&gt;0), "Converted", "Not Converted")</f>
        <v>Converted</v>
      </c>
      <c r="AT651">
        <v>0</v>
      </c>
      <c r="AU651">
        <v>3</v>
      </c>
      <c r="AV651">
        <v>11</v>
      </c>
      <c r="AW651">
        <f>IF(Z651&gt;607, 4, 0)</f>
        <v>4</v>
      </c>
      <c r="AX651">
        <f>IF(AA651&gt;0.1497, 3, 0)</f>
        <v>3</v>
      </c>
      <c r="AY651">
        <f>IF(P651&gt;4031, 2, 0)</f>
        <v>0</v>
      </c>
      <c r="AZ651">
        <f>IF(H651&gt;51934.91, 1, 0)</f>
        <v>1</v>
      </c>
      <c r="BA651">
        <f>SUM(AW651:AZ651)</f>
        <v>8</v>
      </c>
      <c r="BB651" t="str">
        <f>VLOOKUP(BA651,'Standard Deviations'!$L$1:$M$11,2,TRUE)</f>
        <v>Platinum</v>
      </c>
    </row>
    <row r="652" spans="1:54">
      <c r="A652">
        <v>3233</v>
      </c>
      <c r="B652">
        <v>1965</v>
      </c>
      <c r="C652">
        <f>2024-B652</f>
        <v>59</v>
      </c>
      <c r="D652" t="str">
        <f>VLOOKUP(B652,Reference!$A$1:$B$125, 2)</f>
        <v>Gen X</v>
      </c>
      <c r="E652" t="s">
        <v>68</v>
      </c>
      <c r="F652" t="str">
        <f>IF(E652="High School", "No College", "College")</f>
        <v>College</v>
      </c>
      <c r="G652" t="s">
        <v>55</v>
      </c>
      <c r="H652">
        <v>62745</v>
      </c>
      <c r="I652">
        <v>62745</v>
      </c>
      <c r="J652" s="4" t="s">
        <v>61</v>
      </c>
      <c r="K652">
        <v>0</v>
      </c>
      <c r="L652">
        <v>1</v>
      </c>
      <c r="M652" t="str">
        <f>IF(OR(K652&gt;0, L652&gt;0), "Parent", "Not Parent")</f>
        <v>Parent</v>
      </c>
      <c r="N652" t="s">
        <v>456</v>
      </c>
      <c r="O652" s="8">
        <v>41916</v>
      </c>
      <c r="P652" s="9">
        <f>O652-N652</f>
        <v>560</v>
      </c>
      <c r="Q652">
        <v>89</v>
      </c>
      <c r="R652" s="9">
        <f>P652-Q652</f>
        <v>471</v>
      </c>
      <c r="S652" s="8">
        <f>O652-R652</f>
        <v>41445</v>
      </c>
      <c r="T652">
        <v>562</v>
      </c>
      <c r="U652">
        <v>21</v>
      </c>
      <c r="V652">
        <v>464</v>
      </c>
      <c r="W652">
        <v>28</v>
      </c>
      <c r="X652">
        <v>10</v>
      </c>
      <c r="Y652">
        <v>32</v>
      </c>
      <c r="Z652">
        <v>1117</v>
      </c>
      <c r="AA652">
        <f>Z652/P652</f>
        <v>1.9946428571428572</v>
      </c>
      <c r="AB652" s="14" t="s">
        <v>232</v>
      </c>
      <c r="AC652" s="13" t="s">
        <v>63</v>
      </c>
      <c r="AD652">
        <v>3</v>
      </c>
      <c r="AE652" t="str">
        <f>IF(AD652&gt;3, "Prefers Discount", "Discount Indifferent")</f>
        <v>Discount Indifferent</v>
      </c>
      <c r="AF652">
        <v>11</v>
      </c>
      <c r="AG652">
        <v>7</v>
      </c>
      <c r="AH652">
        <v>8</v>
      </c>
      <c r="AI652" t="str">
        <f>INDEX($AF$1:$AH$1,MATCH(MAX(AF652:AH652),AF652:AH652,0))</f>
        <v>Store_Orders</v>
      </c>
      <c r="AJ652">
        <v>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f>SUM(AK652:AO652)</f>
        <v>0</v>
      </c>
      <c r="AQ652" t="s">
        <v>67</v>
      </c>
      <c r="AR652">
        <v>0</v>
      </c>
      <c r="AS652" t="str">
        <f>IF(OR(AK652&gt;0, AL652&gt;0, AM652&gt;0, AN652&gt;0, AO652&gt;0), "Converted", "Not Converted")</f>
        <v>Not Converted</v>
      </c>
      <c r="AT652">
        <v>0</v>
      </c>
      <c r="AU652">
        <v>3</v>
      </c>
      <c r="AV652">
        <v>11</v>
      </c>
      <c r="AW652">
        <f>IF(Z652&gt;607, 4, 0)</f>
        <v>4</v>
      </c>
      <c r="AX652">
        <f>IF(AA652&gt;0.1497, 3, 0)</f>
        <v>3</v>
      </c>
      <c r="AY652">
        <f>IF(P652&gt;4031, 2, 0)</f>
        <v>0</v>
      </c>
      <c r="AZ652">
        <f>IF(H652&gt;51934.91, 1, 0)</f>
        <v>1</v>
      </c>
      <c r="BA652">
        <f>SUM(AW652:AZ652)</f>
        <v>8</v>
      </c>
      <c r="BB652" t="str">
        <f>VLOOKUP(BA652,'Standard Deviations'!$L$1:$M$11,2,TRUE)</f>
        <v>Platinum</v>
      </c>
    </row>
    <row r="653" spans="1:54">
      <c r="A653">
        <v>7215</v>
      </c>
      <c r="B653">
        <v>1983</v>
      </c>
      <c r="C653">
        <f>2024-B653</f>
        <v>41</v>
      </c>
      <c r="D653" t="str">
        <f>VLOOKUP(B653,Reference!$A$1:$B$125, 2)</f>
        <v>Millennials</v>
      </c>
      <c r="E653" t="s">
        <v>54</v>
      </c>
      <c r="F653" t="str">
        <f>IF(E653="High School", "No College", "College")</f>
        <v>College</v>
      </c>
      <c r="G653" t="s">
        <v>60</v>
      </c>
      <c r="H653">
        <v>101970</v>
      </c>
      <c r="I653">
        <v>101970</v>
      </c>
      <c r="J653" t="s">
        <v>101</v>
      </c>
      <c r="K653">
        <v>0</v>
      </c>
      <c r="L653">
        <v>0</v>
      </c>
      <c r="M653" t="str">
        <f>IF(OR(K653&gt;0, L653&gt;0), "Parent", "Not Parent")</f>
        <v>Not Parent</v>
      </c>
      <c r="N653" t="s">
        <v>246</v>
      </c>
      <c r="O653" s="8">
        <v>41916</v>
      </c>
      <c r="P653" s="9">
        <f>O653-N653</f>
        <v>571</v>
      </c>
      <c r="Q653">
        <v>69</v>
      </c>
      <c r="R653" s="9">
        <f>P653-Q653</f>
        <v>502</v>
      </c>
      <c r="S653" s="8">
        <f>O653-R653</f>
        <v>41414</v>
      </c>
      <c r="T653">
        <v>722</v>
      </c>
      <c r="U653">
        <v>27</v>
      </c>
      <c r="V653">
        <v>102</v>
      </c>
      <c r="W653">
        <v>44</v>
      </c>
      <c r="X653">
        <v>72</v>
      </c>
      <c r="Y653">
        <v>168</v>
      </c>
      <c r="Z653">
        <v>1135</v>
      </c>
      <c r="AA653">
        <f>Z653/P653</f>
        <v>1.9877408056042032</v>
      </c>
      <c r="AB653" s="14" t="s">
        <v>232</v>
      </c>
      <c r="AC653" s="13" t="s">
        <v>63</v>
      </c>
      <c r="AD653">
        <v>0</v>
      </c>
      <c r="AE653" t="str">
        <f>IF(AD653&gt;3, "Prefers Discount", "Discount Indifferent")</f>
        <v>Discount Indifferent</v>
      </c>
      <c r="AF653">
        <v>13</v>
      </c>
      <c r="AG653">
        <v>6</v>
      </c>
      <c r="AH653">
        <v>8</v>
      </c>
      <c r="AI653" t="str">
        <f>INDEX($AF$1:$AH$1,MATCH(MAX(AF653:AH653),AF653:AH653,0))</f>
        <v>Store_Orders</v>
      </c>
      <c r="AJ653">
        <v>2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f>SUM(AK653:AO653)</f>
        <v>3</v>
      </c>
      <c r="AQ653" t="str">
        <f>INDEX($AK$1:$AO$1,MATCH(MAX(AK653:AO653),AK653:AO653,0))</f>
        <v>Converted_on_Camp1</v>
      </c>
      <c r="AR653">
        <v>1</v>
      </c>
      <c r="AS653" t="str">
        <f>IF(OR(AK653&gt;0, AL653&gt;0, AM653&gt;0, AN653&gt;0, AO653&gt;0), "Converted", "Not Converted")</f>
        <v>Converted</v>
      </c>
      <c r="AT653">
        <v>0</v>
      </c>
      <c r="AU653">
        <v>3</v>
      </c>
      <c r="AV653">
        <v>11</v>
      </c>
      <c r="AW653">
        <f>IF(Z653&gt;607, 4, 0)</f>
        <v>4</v>
      </c>
      <c r="AX653">
        <f>IF(AA653&gt;0.1497, 3, 0)</f>
        <v>3</v>
      </c>
      <c r="AY653">
        <f>IF(P653&gt;4031, 2, 0)</f>
        <v>0</v>
      </c>
      <c r="AZ653">
        <f>IF(H653&gt;51934.91, 1, 0)</f>
        <v>1</v>
      </c>
      <c r="BA653">
        <f>SUM(AW653:AZ653)</f>
        <v>8</v>
      </c>
      <c r="BB653" t="str">
        <f>VLOOKUP(BA653,'Standard Deviations'!$L$1:$M$11,2,TRUE)</f>
        <v>Platinum</v>
      </c>
    </row>
    <row r="654" spans="1:54" hidden="1">
      <c r="A654">
        <v>3661</v>
      </c>
      <c r="B654">
        <v>1995</v>
      </c>
      <c r="C654">
        <f>2024-B654</f>
        <v>29</v>
      </c>
      <c r="D654" t="str">
        <f>VLOOKUP(B654,Reference!$A$1:$B$125, 2)</f>
        <v>Gen Z</v>
      </c>
      <c r="E654" t="s">
        <v>74</v>
      </c>
      <c r="F654" t="str">
        <f>IF(E654="High School", "No College", "College")</f>
        <v>College</v>
      </c>
      <c r="G654" t="s">
        <v>60</v>
      </c>
      <c r="H654">
        <v>80617</v>
      </c>
      <c r="I654">
        <v>80617</v>
      </c>
      <c r="J654" s="4" t="s">
        <v>56</v>
      </c>
      <c r="K654">
        <v>0</v>
      </c>
      <c r="L654">
        <v>0</v>
      </c>
      <c r="M654" t="str">
        <f>IF(OR(K654&gt;0, L654&gt;0), "Parent", "Not Parent")</f>
        <v>Not Parent</v>
      </c>
      <c r="N654" t="s">
        <v>297</v>
      </c>
      <c r="O654" s="8">
        <v>41916</v>
      </c>
      <c r="P654" s="9">
        <f>O654-N654</f>
        <v>722</v>
      </c>
      <c r="Q654">
        <v>42</v>
      </c>
      <c r="R654" s="9">
        <f>P654-Q654</f>
        <v>680</v>
      </c>
      <c r="S654" s="8">
        <f>O654-R654</f>
        <v>41236</v>
      </c>
      <c r="T654">
        <v>594</v>
      </c>
      <c r="U654">
        <v>51</v>
      </c>
      <c r="V654">
        <v>631</v>
      </c>
      <c r="W654">
        <v>72</v>
      </c>
      <c r="X654">
        <v>55</v>
      </c>
      <c r="Y654">
        <v>32</v>
      </c>
      <c r="Z654">
        <v>1435</v>
      </c>
      <c r="AA654">
        <f>Z654/P654</f>
        <v>1.9875346260387812</v>
      </c>
      <c r="AB654" s="11" t="s">
        <v>232</v>
      </c>
      <c r="AC654" t="s">
        <v>59</v>
      </c>
      <c r="AD654">
        <v>1</v>
      </c>
      <c r="AE654" t="str">
        <f>IF(AD654&gt;3, "Prefers Discount", "Discount Indifferent")</f>
        <v>Discount Indifferent</v>
      </c>
      <c r="AF654">
        <v>8</v>
      </c>
      <c r="AG654">
        <v>4</v>
      </c>
      <c r="AH654">
        <v>6</v>
      </c>
      <c r="AI654" t="str">
        <f>INDEX($AF$1:$AH$1,MATCH(MAX(AF654:AH654),AF654:AH654,0))</f>
        <v>Store_Orders</v>
      </c>
      <c r="AJ654">
        <v>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f>SUM(AK654:AO654)</f>
        <v>0</v>
      </c>
      <c r="AQ654" t="s">
        <v>67</v>
      </c>
      <c r="AR654">
        <v>0</v>
      </c>
      <c r="AS654" t="str">
        <f>IF(OR(AK654&gt;0, AL654&gt;0, AM654&gt;0, AN654&gt;0, AO654&gt;0), "Converted", "Not Converted")</f>
        <v>Not Converted</v>
      </c>
      <c r="AT654">
        <v>0</v>
      </c>
      <c r="AU654">
        <v>3</v>
      </c>
      <c r="AV654">
        <v>11</v>
      </c>
      <c r="AW654">
        <f>IF(Z654&gt;607, 4, 0)</f>
        <v>4</v>
      </c>
      <c r="AX654">
        <f>IF(AA654&gt;0.1497, 3, 0)</f>
        <v>3</v>
      </c>
      <c r="AY654">
        <f>IF(P654&gt;4031, 2, 0)</f>
        <v>0</v>
      </c>
      <c r="AZ654">
        <f>IF(H654&gt;51934.91, 1, 0)</f>
        <v>1</v>
      </c>
      <c r="BA654">
        <f>SUM(AW654:AZ654)</f>
        <v>8</v>
      </c>
      <c r="BB654" t="str">
        <f>VLOOKUP(BA654,'Standard Deviations'!$L$1:$M$11,2,TRUE)</f>
        <v>Platinum</v>
      </c>
    </row>
    <row r="655" spans="1:54" hidden="1">
      <c r="A655">
        <v>10383</v>
      </c>
      <c r="B655">
        <v>1966</v>
      </c>
      <c r="C655">
        <f>2024-B655</f>
        <v>58</v>
      </c>
      <c r="D655" t="str">
        <f>VLOOKUP(B655,Reference!$A$1:$B$125, 2)</f>
        <v>Gen X</v>
      </c>
      <c r="E655" t="s">
        <v>54</v>
      </c>
      <c r="F655" t="str">
        <f>IF(E655="High School", "No College", "College")</f>
        <v>College</v>
      </c>
      <c r="G655" t="s">
        <v>71</v>
      </c>
      <c r="H655">
        <v>70287</v>
      </c>
      <c r="I655">
        <v>70287</v>
      </c>
      <c r="J655" s="4" t="s">
        <v>61</v>
      </c>
      <c r="K655">
        <v>0</v>
      </c>
      <c r="L655">
        <v>0</v>
      </c>
      <c r="M655" t="str">
        <f>IF(OR(K655&gt;0, L655&gt;0), "Parent", "Not Parent")</f>
        <v>Not Parent</v>
      </c>
      <c r="N655" t="s">
        <v>457</v>
      </c>
      <c r="O655" s="8">
        <v>41916</v>
      </c>
      <c r="P655" s="9">
        <f>O655-N655</f>
        <v>550</v>
      </c>
      <c r="Q655">
        <v>30</v>
      </c>
      <c r="R655" s="9">
        <f>P655-Q655</f>
        <v>520</v>
      </c>
      <c r="S655" s="8">
        <f>O655-R655</f>
        <v>41396</v>
      </c>
      <c r="T655">
        <v>295</v>
      </c>
      <c r="U655">
        <v>35</v>
      </c>
      <c r="V655">
        <v>482</v>
      </c>
      <c r="W655">
        <v>121</v>
      </c>
      <c r="X655">
        <v>120</v>
      </c>
      <c r="Y655">
        <v>40</v>
      </c>
      <c r="Z655">
        <v>1093</v>
      </c>
      <c r="AA655">
        <f>Z655/P655</f>
        <v>1.9872727272727273</v>
      </c>
      <c r="AB655" s="11" t="s">
        <v>232</v>
      </c>
      <c r="AC655" t="s">
        <v>59</v>
      </c>
      <c r="AD655">
        <v>1</v>
      </c>
      <c r="AE655" t="str">
        <f>IF(AD655&gt;3, "Prefers Discount", "Discount Indifferent")</f>
        <v>Discount Indifferent</v>
      </c>
      <c r="AF655">
        <v>10</v>
      </c>
      <c r="AG655">
        <v>5</v>
      </c>
      <c r="AH655">
        <v>5</v>
      </c>
      <c r="AI655" t="str">
        <f>INDEX($AF$1:$AH$1,MATCH(MAX(AF655:AH655),AF655:AH655,0))</f>
        <v>Store_Orders</v>
      </c>
      <c r="AJ655">
        <v>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f>SUM(AK655:AO655)</f>
        <v>0</v>
      </c>
      <c r="AQ655" t="s">
        <v>67</v>
      </c>
      <c r="AR655">
        <v>1</v>
      </c>
      <c r="AS655" t="str">
        <f>IF(OR(AK655&gt;0, AL655&gt;0, AM655&gt;0, AN655&gt;0, AO655&gt;0), "Converted", "Not Converted")</f>
        <v>Not Converted</v>
      </c>
      <c r="AT655">
        <v>0</v>
      </c>
      <c r="AU655">
        <v>3</v>
      </c>
      <c r="AV655">
        <v>11</v>
      </c>
      <c r="AW655">
        <f>IF(Z655&gt;607, 4, 0)</f>
        <v>4</v>
      </c>
      <c r="AX655">
        <f>IF(AA655&gt;0.1497, 3, 0)</f>
        <v>3</v>
      </c>
      <c r="AY655">
        <f>IF(P655&gt;4031, 2, 0)</f>
        <v>0</v>
      </c>
      <c r="AZ655">
        <f>IF(H655&gt;51934.91, 1, 0)</f>
        <v>1</v>
      </c>
      <c r="BA655">
        <f>SUM(AW655:AZ655)</f>
        <v>8</v>
      </c>
      <c r="BB655" t="str">
        <f>VLOOKUP(BA655,'Standard Deviations'!$L$1:$M$11,2,TRUE)</f>
        <v>Platinum</v>
      </c>
    </row>
    <row r="656" spans="1:54">
      <c r="A656">
        <v>1168</v>
      </c>
      <c r="B656">
        <v>1978</v>
      </c>
      <c r="C656">
        <f>2024-B656</f>
        <v>46</v>
      </c>
      <c r="D656" t="str">
        <f>VLOOKUP(B656,Reference!$A$1:$B$125, 2)</f>
        <v>Gen X</v>
      </c>
      <c r="E656" t="s">
        <v>68</v>
      </c>
      <c r="F656" t="str">
        <f>IF(E656="High School", "No College", "College")</f>
        <v>College</v>
      </c>
      <c r="G656" t="s">
        <v>55</v>
      </c>
      <c r="H656">
        <v>72159</v>
      </c>
      <c r="I656">
        <v>72159</v>
      </c>
      <c r="J656" s="4" t="s">
        <v>61</v>
      </c>
      <c r="K656">
        <v>0</v>
      </c>
      <c r="L656">
        <v>0</v>
      </c>
      <c r="M656" t="str">
        <f>IF(OR(K656&gt;0, L656&gt;0), "Parent", "Not Parent")</f>
        <v>Not Parent</v>
      </c>
      <c r="N656" t="s">
        <v>397</v>
      </c>
      <c r="O656" s="8">
        <v>41916</v>
      </c>
      <c r="P656" s="9">
        <f>O656-N656</f>
        <v>705</v>
      </c>
      <c r="Q656">
        <v>62</v>
      </c>
      <c r="R656" s="9">
        <f>P656-Q656</f>
        <v>643</v>
      </c>
      <c r="S656" s="8">
        <f>O656-R656</f>
        <v>41273</v>
      </c>
      <c r="T656">
        <v>322</v>
      </c>
      <c r="U656">
        <v>53</v>
      </c>
      <c r="V656">
        <v>899</v>
      </c>
      <c r="W656">
        <v>34</v>
      </c>
      <c r="X656">
        <v>40</v>
      </c>
      <c r="Y656">
        <v>53</v>
      </c>
      <c r="Z656">
        <v>1401</v>
      </c>
      <c r="AA656">
        <f>Z656/P656</f>
        <v>1.9872340425531916</v>
      </c>
      <c r="AB656" s="14" t="s">
        <v>232</v>
      </c>
      <c r="AC656" s="13" t="s">
        <v>63</v>
      </c>
      <c r="AD656">
        <v>1</v>
      </c>
      <c r="AE656" t="str">
        <f>IF(AD656&gt;3, "Prefers Discount", "Discount Indifferent")</f>
        <v>Discount Indifferent</v>
      </c>
      <c r="AF656">
        <v>10</v>
      </c>
      <c r="AG656">
        <v>4</v>
      </c>
      <c r="AH656">
        <v>6</v>
      </c>
      <c r="AI656" t="str">
        <f>INDEX($AF$1:$AH$1,MATCH(MAX(AF656:AH656),AF656:AH656,0))</f>
        <v>Store_Orders</v>
      </c>
      <c r="AJ656">
        <v>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f>SUM(AK656:AO656)</f>
        <v>0</v>
      </c>
      <c r="AQ656" t="s">
        <v>67</v>
      </c>
      <c r="AR656">
        <v>0</v>
      </c>
      <c r="AS656" t="str">
        <f>IF(OR(AK656&gt;0, AL656&gt;0, AM656&gt;0, AN656&gt;0, AO656&gt;0), "Converted", "Not Converted")</f>
        <v>Not Converted</v>
      </c>
      <c r="AT656">
        <v>0</v>
      </c>
      <c r="AU656">
        <v>3</v>
      </c>
      <c r="AV656">
        <v>11</v>
      </c>
      <c r="AW656">
        <f>IF(Z656&gt;607, 4, 0)</f>
        <v>4</v>
      </c>
      <c r="AX656">
        <f>IF(AA656&gt;0.1497, 3, 0)</f>
        <v>3</v>
      </c>
      <c r="AY656">
        <f>IF(P656&gt;4031, 2, 0)</f>
        <v>0</v>
      </c>
      <c r="AZ656">
        <f>IF(H656&gt;51934.91, 1, 0)</f>
        <v>1</v>
      </c>
      <c r="BA656">
        <f>SUM(AW656:AZ656)</f>
        <v>8</v>
      </c>
      <c r="BB656" t="str">
        <f>VLOOKUP(BA656,'Standard Deviations'!$L$1:$M$11,2,TRUE)</f>
        <v>Platinum</v>
      </c>
    </row>
    <row r="657" spans="1:54">
      <c r="A657">
        <v>5896</v>
      </c>
      <c r="B657">
        <v>1987</v>
      </c>
      <c r="C657">
        <f>2024-B657</f>
        <v>37</v>
      </c>
      <c r="D657" t="str">
        <f>VLOOKUP(B657,Reference!$A$1:$B$125, 2)</f>
        <v>Millennials</v>
      </c>
      <c r="E657" t="s">
        <v>64</v>
      </c>
      <c r="F657" t="str">
        <f>IF(E657="High School", "No College", "College")</f>
        <v>College</v>
      </c>
      <c r="G657" t="s">
        <v>55</v>
      </c>
      <c r="H657">
        <v>73395</v>
      </c>
      <c r="I657">
        <v>73395</v>
      </c>
      <c r="J657" s="4" t="s">
        <v>61</v>
      </c>
      <c r="K657">
        <v>0</v>
      </c>
      <c r="L657">
        <v>0</v>
      </c>
      <c r="M657" t="str">
        <f>IF(OR(K657&gt;0, L657&gt;0), "Parent", "Not Parent")</f>
        <v>Not Parent</v>
      </c>
      <c r="N657" t="s">
        <v>159</v>
      </c>
      <c r="O657" s="8">
        <v>41916</v>
      </c>
      <c r="P657" s="9">
        <f>O657-N657</f>
        <v>200</v>
      </c>
      <c r="Q657">
        <v>94</v>
      </c>
      <c r="R657" s="9">
        <f>P657-Q657</f>
        <v>106</v>
      </c>
      <c r="S657" s="8">
        <f>O657-R657</f>
        <v>41810</v>
      </c>
      <c r="T657">
        <v>272</v>
      </c>
      <c r="U657">
        <v>7</v>
      </c>
      <c r="V657">
        <v>80</v>
      </c>
      <c r="W657">
        <v>20</v>
      </c>
      <c r="X657">
        <v>7</v>
      </c>
      <c r="Y657">
        <v>11</v>
      </c>
      <c r="Z657">
        <v>397</v>
      </c>
      <c r="AA657">
        <f>Z657/P657</f>
        <v>1.9850000000000001</v>
      </c>
      <c r="AB657" s="14" t="s">
        <v>232</v>
      </c>
      <c r="AC657" s="13" t="s">
        <v>63</v>
      </c>
      <c r="AD657">
        <v>1</v>
      </c>
      <c r="AE657" t="str">
        <f>IF(AD657&gt;3, "Prefers Discount", "Discount Indifferent")</f>
        <v>Discount Indifferent</v>
      </c>
      <c r="AF657">
        <v>6</v>
      </c>
      <c r="AG657">
        <v>4</v>
      </c>
      <c r="AH657">
        <v>4</v>
      </c>
      <c r="AI657" t="str">
        <f>INDEX($AF$1:$AH$1,MATCH(MAX(AF657:AH657),AF657:AH657,0))</f>
        <v>Store_Orders</v>
      </c>
      <c r="AJ657">
        <v>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f>SUM(AK657:AO657)</f>
        <v>0</v>
      </c>
      <c r="AQ657" t="s">
        <v>67</v>
      </c>
      <c r="AR657">
        <v>0</v>
      </c>
      <c r="AS657" t="str">
        <f>IF(OR(AK657&gt;0, AL657&gt;0, AM657&gt;0, AN657&gt;0, AO657&gt;0), "Converted", "Not Converted")</f>
        <v>Not Converted</v>
      </c>
      <c r="AT657">
        <v>0</v>
      </c>
      <c r="AU657">
        <v>3</v>
      </c>
      <c r="AV657">
        <v>11</v>
      </c>
      <c r="AW657">
        <f>IF(Z657&gt;607, 4, 0)</f>
        <v>0</v>
      </c>
      <c r="AX657">
        <f>IF(AA657&gt;0.1497, 3, 0)</f>
        <v>3</v>
      </c>
      <c r="AY657">
        <f>IF(P657&gt;4031, 2, 0)</f>
        <v>0</v>
      </c>
      <c r="AZ657">
        <f>IF(H657&gt;51934.91, 1, 0)</f>
        <v>1</v>
      </c>
      <c r="BA657">
        <f>SUM(AW657:AZ657)</f>
        <v>4</v>
      </c>
      <c r="BB657" t="str">
        <f>VLOOKUP(BA657,'Standard Deviations'!$L$1:$M$11,2,TRUE)</f>
        <v>Silver</v>
      </c>
    </row>
    <row r="658" spans="1:54" hidden="1">
      <c r="A658">
        <v>1245</v>
      </c>
      <c r="B658">
        <v>1966</v>
      </c>
      <c r="C658">
        <f>2024-B658</f>
        <v>58</v>
      </c>
      <c r="D658" t="str">
        <f>VLOOKUP(B658,Reference!$A$1:$B$125, 2)</f>
        <v>Gen X</v>
      </c>
      <c r="E658" t="s">
        <v>54</v>
      </c>
      <c r="F658" t="str">
        <f>IF(E658="High School", "No College", "College")</f>
        <v>College</v>
      </c>
      <c r="G658" t="s">
        <v>60</v>
      </c>
      <c r="H658">
        <v>63810</v>
      </c>
      <c r="I658">
        <v>63810</v>
      </c>
      <c r="J658" s="4" t="s">
        <v>61</v>
      </c>
      <c r="K658">
        <v>0</v>
      </c>
      <c r="L658">
        <v>1</v>
      </c>
      <c r="M658" t="str">
        <f>IF(OR(K658&gt;0, L658&gt;0), "Parent", "Not Parent")</f>
        <v>Parent</v>
      </c>
      <c r="N658" t="s">
        <v>458</v>
      </c>
      <c r="O658" s="8">
        <v>41916</v>
      </c>
      <c r="P658" s="9">
        <f>O658-N658</f>
        <v>692</v>
      </c>
      <c r="Q658">
        <v>45</v>
      </c>
      <c r="R658" s="9">
        <f>P658-Q658</f>
        <v>647</v>
      </c>
      <c r="S658" s="8">
        <f>O658-R658</f>
        <v>41269</v>
      </c>
      <c r="T658">
        <v>977</v>
      </c>
      <c r="U658">
        <v>12</v>
      </c>
      <c r="V658">
        <v>253</v>
      </c>
      <c r="W658">
        <v>16</v>
      </c>
      <c r="X658">
        <v>12</v>
      </c>
      <c r="Y658">
        <v>101</v>
      </c>
      <c r="Z658">
        <v>1371</v>
      </c>
      <c r="AA658">
        <f>Z658/P658</f>
        <v>1.98121387283237</v>
      </c>
      <c r="AB658" s="11" t="s">
        <v>232</v>
      </c>
      <c r="AC658" t="s">
        <v>59</v>
      </c>
      <c r="AD658">
        <v>4</v>
      </c>
      <c r="AE658" t="str">
        <f>IF(AD658&gt;3, "Prefers Discount", "Discount Indifferent")</f>
        <v>Prefers Discount</v>
      </c>
      <c r="AF658">
        <v>12</v>
      </c>
      <c r="AG658">
        <v>4</v>
      </c>
      <c r="AH658">
        <v>3</v>
      </c>
      <c r="AI658" t="str">
        <f>INDEX($AF$1:$AH$1,MATCH(MAX(AF658:AH658),AF658:AH658,0))</f>
        <v>Store_Orders</v>
      </c>
      <c r="AJ658">
        <v>8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f>SUM(AK658:AO658)</f>
        <v>1</v>
      </c>
      <c r="AQ658" t="str">
        <f>INDEX($AK$1:$AO$1,MATCH(MAX(AK658:AO658),AK658:AO658,0))</f>
        <v>Converted_on_Camp4</v>
      </c>
      <c r="AR658">
        <v>1</v>
      </c>
      <c r="AS658" t="str">
        <f>IF(OR(AK658&gt;0, AL658&gt;0, AM658&gt;0, AN658&gt;0, AO658&gt;0), "Converted", "Not Converted")</f>
        <v>Converted</v>
      </c>
      <c r="AT658">
        <v>0</v>
      </c>
      <c r="AU658">
        <v>3</v>
      </c>
      <c r="AV658">
        <v>11</v>
      </c>
      <c r="AW658">
        <f>IF(Z658&gt;607, 4, 0)</f>
        <v>4</v>
      </c>
      <c r="AX658">
        <f>IF(AA658&gt;0.1497, 3, 0)</f>
        <v>3</v>
      </c>
      <c r="AY658">
        <f>IF(P658&gt;4031, 2, 0)</f>
        <v>0</v>
      </c>
      <c r="AZ658">
        <f>IF(H658&gt;51934.91, 1, 0)</f>
        <v>1</v>
      </c>
      <c r="BA658">
        <f>SUM(AW658:AZ658)</f>
        <v>8</v>
      </c>
      <c r="BB658" t="str">
        <f>VLOOKUP(BA658,'Standard Deviations'!$L$1:$M$11,2,TRUE)</f>
        <v>Platinum</v>
      </c>
    </row>
    <row r="659" spans="1:54" hidden="1">
      <c r="A659">
        <v>2561</v>
      </c>
      <c r="B659">
        <v>1966</v>
      </c>
      <c r="C659">
        <f>2024-B659</f>
        <v>58</v>
      </c>
      <c r="D659" t="str">
        <f>VLOOKUP(B659,Reference!$A$1:$B$125, 2)</f>
        <v>Gen X</v>
      </c>
      <c r="E659" t="s">
        <v>54</v>
      </c>
      <c r="F659" t="str">
        <f>IF(E659="High School", "No College", "College")</f>
        <v>College</v>
      </c>
      <c r="G659" t="s">
        <v>60</v>
      </c>
      <c r="H659">
        <v>63810</v>
      </c>
      <c r="I659">
        <v>63810</v>
      </c>
      <c r="J659" s="4" t="s">
        <v>61</v>
      </c>
      <c r="K659">
        <v>0</v>
      </c>
      <c r="L659">
        <v>1</v>
      </c>
      <c r="M659" t="str">
        <f>IF(OR(K659&gt;0, L659&gt;0), "Parent", "Not Parent")</f>
        <v>Parent</v>
      </c>
      <c r="N659" t="s">
        <v>458</v>
      </c>
      <c r="O659" s="8">
        <v>41916</v>
      </c>
      <c r="P659" s="9">
        <f>O659-N659</f>
        <v>692</v>
      </c>
      <c r="Q659">
        <v>45</v>
      </c>
      <c r="R659" s="9">
        <f>P659-Q659</f>
        <v>647</v>
      </c>
      <c r="S659" s="8">
        <f>O659-R659</f>
        <v>41269</v>
      </c>
      <c r="T659">
        <v>977</v>
      </c>
      <c r="U659">
        <v>12</v>
      </c>
      <c r="V659">
        <v>253</v>
      </c>
      <c r="W659">
        <v>16</v>
      </c>
      <c r="X659">
        <v>12</v>
      </c>
      <c r="Y659">
        <v>101</v>
      </c>
      <c r="Z659">
        <v>1371</v>
      </c>
      <c r="AA659">
        <f>Z659/P659</f>
        <v>1.98121387283237</v>
      </c>
      <c r="AB659" s="11" t="s">
        <v>232</v>
      </c>
      <c r="AC659" t="s">
        <v>59</v>
      </c>
      <c r="AD659">
        <v>4</v>
      </c>
      <c r="AE659" t="str">
        <f>IF(AD659&gt;3, "Prefers Discount", "Discount Indifferent")</f>
        <v>Prefers Discount</v>
      </c>
      <c r="AF659">
        <v>12</v>
      </c>
      <c r="AG659">
        <v>4</v>
      </c>
      <c r="AH659">
        <v>3</v>
      </c>
      <c r="AI659" t="str">
        <f>INDEX($AF$1:$AH$1,MATCH(MAX(AF659:AH659),AF659:AH659,0))</f>
        <v>Store_Orders</v>
      </c>
      <c r="AJ659">
        <v>8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f>SUM(AK659:AO659)</f>
        <v>1</v>
      </c>
      <c r="AQ659" t="str">
        <f>INDEX($AK$1:$AO$1,MATCH(MAX(AK659:AO659),AK659:AO659,0))</f>
        <v>Converted_on_Camp4</v>
      </c>
      <c r="AR659">
        <v>1</v>
      </c>
      <c r="AS659" t="str">
        <f>IF(OR(AK659&gt;0, AL659&gt;0, AM659&gt;0, AN659&gt;0, AO659&gt;0), "Converted", "Not Converted")</f>
        <v>Converted</v>
      </c>
      <c r="AT659">
        <v>0</v>
      </c>
      <c r="AU659">
        <v>3</v>
      </c>
      <c r="AV659">
        <v>11</v>
      </c>
      <c r="AW659">
        <f>IF(Z659&gt;607, 4, 0)</f>
        <v>4</v>
      </c>
      <c r="AX659">
        <f>IF(AA659&gt;0.1497, 3, 0)</f>
        <v>3</v>
      </c>
      <c r="AY659">
        <f>IF(P659&gt;4031, 2, 0)</f>
        <v>0</v>
      </c>
      <c r="AZ659">
        <f>IF(H659&gt;51934.91, 1, 0)</f>
        <v>1</v>
      </c>
      <c r="BA659">
        <f>SUM(AW659:AZ659)</f>
        <v>8</v>
      </c>
      <c r="BB659" t="str">
        <f>VLOOKUP(BA659,'Standard Deviations'!$L$1:$M$11,2,TRUE)</f>
        <v>Platinum</v>
      </c>
    </row>
    <row r="660" spans="1:54">
      <c r="A660">
        <v>1829</v>
      </c>
      <c r="B660">
        <v>1961</v>
      </c>
      <c r="C660">
        <f>2024-B660</f>
        <v>63</v>
      </c>
      <c r="D660" t="str">
        <f>VLOOKUP(B660,Reference!$A$1:$B$125, 2)</f>
        <v>Boomers</v>
      </c>
      <c r="E660" t="s">
        <v>68</v>
      </c>
      <c r="F660" t="str">
        <f>IF(E660="High School", "No College", "College")</f>
        <v>College</v>
      </c>
      <c r="G660" t="s">
        <v>71</v>
      </c>
      <c r="H660">
        <v>54959</v>
      </c>
      <c r="I660">
        <v>54959</v>
      </c>
      <c r="J660" s="4" t="s">
        <v>61</v>
      </c>
      <c r="K660">
        <v>0</v>
      </c>
      <c r="L660">
        <v>1</v>
      </c>
      <c r="M660" t="str">
        <f>IF(OR(K660&gt;0, L660&gt;0), "Parent", "Not Parent")</f>
        <v>Parent</v>
      </c>
      <c r="N660" t="s">
        <v>459</v>
      </c>
      <c r="O660" s="8">
        <v>41916</v>
      </c>
      <c r="P660" s="9">
        <f>O660-N660</f>
        <v>623</v>
      </c>
      <c r="Q660">
        <v>55</v>
      </c>
      <c r="R660" s="9">
        <f>P660-Q660</f>
        <v>568</v>
      </c>
      <c r="S660" s="8">
        <f>O660-R660</f>
        <v>41348</v>
      </c>
      <c r="T660">
        <v>1148</v>
      </c>
      <c r="U660">
        <v>0</v>
      </c>
      <c r="V660">
        <v>60</v>
      </c>
      <c r="W660">
        <v>0</v>
      </c>
      <c r="X660">
        <v>0</v>
      </c>
      <c r="Y660">
        <v>24</v>
      </c>
      <c r="Z660">
        <v>1232</v>
      </c>
      <c r="AA660">
        <f>Z660/P660</f>
        <v>1.9775280898876404</v>
      </c>
      <c r="AB660" s="14" t="s">
        <v>232</v>
      </c>
      <c r="AC660" s="13" t="s">
        <v>63</v>
      </c>
      <c r="AD660">
        <v>3</v>
      </c>
      <c r="AE660" t="str">
        <f>IF(AD660&gt;3, "Prefers Discount", "Discount Indifferent")</f>
        <v>Discount Indifferent</v>
      </c>
      <c r="AF660">
        <v>4</v>
      </c>
      <c r="AG660">
        <v>9</v>
      </c>
      <c r="AH660">
        <v>5</v>
      </c>
      <c r="AI660" t="str">
        <f>INDEX($AF$1:$AH$1,MATCH(MAX(AF660:AH660),AF660:AH660,0))</f>
        <v>Web_Orders</v>
      </c>
      <c r="AJ660">
        <v>7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f>SUM(AK660:AO660)</f>
        <v>1</v>
      </c>
      <c r="AQ660" t="str">
        <f>INDEX($AK$1:$AO$1,MATCH(MAX(AK660:AO660),AK660:AO660,0))</f>
        <v>Converted_on_Camp4</v>
      </c>
      <c r="AR660">
        <v>1</v>
      </c>
      <c r="AS660" t="str">
        <f>IF(OR(AK660&gt;0, AL660&gt;0, AM660&gt;0, AN660&gt;0, AO660&gt;0), "Converted", "Not Converted")</f>
        <v>Converted</v>
      </c>
      <c r="AT660">
        <v>0</v>
      </c>
      <c r="AU660">
        <v>3</v>
      </c>
      <c r="AV660">
        <v>11</v>
      </c>
      <c r="AW660">
        <f>IF(Z660&gt;607, 4, 0)</f>
        <v>4</v>
      </c>
      <c r="AX660">
        <f>IF(AA660&gt;0.1497, 3, 0)</f>
        <v>3</v>
      </c>
      <c r="AY660">
        <f>IF(P660&gt;4031, 2, 0)</f>
        <v>0</v>
      </c>
      <c r="AZ660">
        <f>IF(H660&gt;51934.91, 1, 0)</f>
        <v>1</v>
      </c>
      <c r="BA660">
        <f>SUM(AW660:AZ660)</f>
        <v>8</v>
      </c>
      <c r="BB660" t="str">
        <f>VLOOKUP(BA660,'Standard Deviations'!$L$1:$M$11,2,TRUE)</f>
        <v>Platinum</v>
      </c>
    </row>
    <row r="661" spans="1:54">
      <c r="A661">
        <v>375</v>
      </c>
      <c r="B661">
        <v>1954</v>
      </c>
      <c r="C661">
        <f>2024-B661</f>
        <v>70</v>
      </c>
      <c r="D661" t="str">
        <f>VLOOKUP(B661,Reference!$A$1:$B$125, 2)</f>
        <v>Boomers</v>
      </c>
      <c r="E661" t="s">
        <v>54</v>
      </c>
      <c r="F661" t="str">
        <f>IF(E661="High School", "No College", "College")</f>
        <v>College</v>
      </c>
      <c r="G661" t="s">
        <v>71</v>
      </c>
      <c r="H661">
        <v>76773</v>
      </c>
      <c r="I661">
        <v>76773</v>
      </c>
      <c r="J661" s="4" t="s">
        <v>56</v>
      </c>
      <c r="K661">
        <v>0</v>
      </c>
      <c r="L661">
        <v>0</v>
      </c>
      <c r="M661" t="str">
        <f>IF(OR(K661&gt;0, L661&gt;0), "Parent", "Not Parent")</f>
        <v>Not Parent</v>
      </c>
      <c r="N661" t="s">
        <v>327</v>
      </c>
      <c r="O661" s="8">
        <v>41916</v>
      </c>
      <c r="P661" s="9">
        <f>O661-N661</f>
        <v>586</v>
      </c>
      <c r="Q661">
        <v>79</v>
      </c>
      <c r="R661" s="9">
        <f>P661-Q661</f>
        <v>507</v>
      </c>
      <c r="S661" s="8">
        <f>O661-R661</f>
        <v>41409</v>
      </c>
      <c r="T661">
        <v>516</v>
      </c>
      <c r="U661">
        <v>56</v>
      </c>
      <c r="V661">
        <v>449</v>
      </c>
      <c r="W661">
        <v>86</v>
      </c>
      <c r="X661">
        <v>33</v>
      </c>
      <c r="Y661">
        <v>16</v>
      </c>
      <c r="Z661">
        <v>1156</v>
      </c>
      <c r="AA661">
        <f>Z661/P661</f>
        <v>1.9726962457337884</v>
      </c>
      <c r="AB661" s="14" t="s">
        <v>232</v>
      </c>
      <c r="AC661" s="13" t="s">
        <v>63</v>
      </c>
      <c r="AD661">
        <v>1</v>
      </c>
      <c r="AE661" t="str">
        <f>IF(AD661&gt;3, "Prefers Discount", "Discount Indifferent")</f>
        <v>Discount Indifferent</v>
      </c>
      <c r="AF661">
        <v>11</v>
      </c>
      <c r="AG661">
        <v>2</v>
      </c>
      <c r="AH661">
        <v>2</v>
      </c>
      <c r="AI661" t="str">
        <f>INDEX($AF$1:$AH$1,MATCH(MAX(AF661:AH661),AF661:AH661,0))</f>
        <v>Store_Orders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f>SUM(AK661:AO661)</f>
        <v>0</v>
      </c>
      <c r="AQ661" t="s">
        <v>67</v>
      </c>
      <c r="AR661">
        <v>0</v>
      </c>
      <c r="AS661" t="str">
        <f>IF(OR(AK661&gt;0, AL661&gt;0, AM661&gt;0, AN661&gt;0, AO661&gt;0), "Converted", "Not Converted")</f>
        <v>Not Converted</v>
      </c>
      <c r="AT661">
        <v>0</v>
      </c>
      <c r="AU661">
        <v>3</v>
      </c>
      <c r="AV661">
        <v>11</v>
      </c>
      <c r="AW661">
        <f>IF(Z661&gt;607, 4, 0)</f>
        <v>4</v>
      </c>
      <c r="AX661">
        <f>IF(AA661&gt;0.1497, 3, 0)</f>
        <v>3</v>
      </c>
      <c r="AY661">
        <f>IF(P661&gt;4031, 2, 0)</f>
        <v>0</v>
      </c>
      <c r="AZ661">
        <f>IF(H661&gt;51934.91, 1, 0)</f>
        <v>1</v>
      </c>
      <c r="BA661">
        <f>SUM(AW661:AZ661)</f>
        <v>8</v>
      </c>
      <c r="BB661" t="str">
        <f>VLOOKUP(BA661,'Standard Deviations'!$L$1:$M$11,2,TRUE)</f>
        <v>Platinum</v>
      </c>
    </row>
    <row r="662" spans="1:54">
      <c r="A662">
        <v>3520</v>
      </c>
      <c r="B662">
        <v>1990</v>
      </c>
      <c r="C662">
        <f>2024-B662</f>
        <v>34</v>
      </c>
      <c r="D662" t="str">
        <f>VLOOKUP(B662,Reference!$A$1:$B$125, 2)</f>
        <v>Millennials</v>
      </c>
      <c r="E662" t="s">
        <v>64</v>
      </c>
      <c r="F662" t="str">
        <f>IF(E662="High School", "No College", "College")</f>
        <v>College</v>
      </c>
      <c r="G662" t="s">
        <v>60</v>
      </c>
      <c r="H662">
        <v>91172</v>
      </c>
      <c r="I662">
        <v>91172</v>
      </c>
      <c r="J662" s="4" t="s">
        <v>56</v>
      </c>
      <c r="K662">
        <v>0</v>
      </c>
      <c r="L662">
        <v>0</v>
      </c>
      <c r="M662" t="str">
        <f>IF(OR(K662&gt;0, L662&gt;0), "Parent", "Not Parent")</f>
        <v>Not Parent</v>
      </c>
      <c r="N662" t="s">
        <v>376</v>
      </c>
      <c r="O662" s="8">
        <v>41916</v>
      </c>
      <c r="P662" s="9">
        <f>O662-N662</f>
        <v>556</v>
      </c>
      <c r="Q662">
        <v>94</v>
      </c>
      <c r="R662" s="9">
        <f>P662-Q662</f>
        <v>462</v>
      </c>
      <c r="S662" s="8">
        <f>O662-R662</f>
        <v>41454</v>
      </c>
      <c r="T662">
        <v>162</v>
      </c>
      <c r="U662">
        <v>28</v>
      </c>
      <c r="V662">
        <v>818</v>
      </c>
      <c r="W662">
        <v>0</v>
      </c>
      <c r="X662">
        <v>28</v>
      </c>
      <c r="Y662">
        <v>56</v>
      </c>
      <c r="Z662">
        <v>1092</v>
      </c>
      <c r="AA662">
        <f>Z662/P662</f>
        <v>1.9640287769784173</v>
      </c>
      <c r="AB662" s="14" t="s">
        <v>232</v>
      </c>
      <c r="AC662" s="13" t="s">
        <v>63</v>
      </c>
      <c r="AD662">
        <v>0</v>
      </c>
      <c r="AE662" t="str">
        <f>IF(AD662&gt;3, "Prefers Discount", "Discount Indifferent")</f>
        <v>Discount Indifferent</v>
      </c>
      <c r="AF662">
        <v>7</v>
      </c>
      <c r="AG662">
        <v>4</v>
      </c>
      <c r="AH662">
        <v>3</v>
      </c>
      <c r="AI662" t="str">
        <f>INDEX($AF$1:$AH$1,MATCH(MAX(AF662:AH662),AF662:AH662,0))</f>
        <v>Store_Orders</v>
      </c>
      <c r="AJ662">
        <v>3</v>
      </c>
      <c r="AK662">
        <v>1</v>
      </c>
      <c r="AL662">
        <v>1</v>
      </c>
      <c r="AM662">
        <v>1</v>
      </c>
      <c r="AN662">
        <v>0</v>
      </c>
      <c r="AO662">
        <v>1</v>
      </c>
      <c r="AP662">
        <f>SUM(AK662:AO662)</f>
        <v>4</v>
      </c>
      <c r="AQ662" t="str">
        <f>INDEX($AK$1:$AO$1,MATCH(MAX(AK662:AO662),AK662:AO662,0))</f>
        <v>Converted_on_Camp1</v>
      </c>
      <c r="AR662">
        <v>1</v>
      </c>
      <c r="AS662" t="str">
        <f>IF(OR(AK662&gt;0, AL662&gt;0, AM662&gt;0, AN662&gt;0, AO662&gt;0), "Converted", "Not Converted")</f>
        <v>Converted</v>
      </c>
      <c r="AT662">
        <v>0</v>
      </c>
      <c r="AU662">
        <v>3</v>
      </c>
      <c r="AV662">
        <v>11</v>
      </c>
      <c r="AW662">
        <f>IF(Z662&gt;607, 4, 0)</f>
        <v>4</v>
      </c>
      <c r="AX662">
        <f>IF(AA662&gt;0.1497, 3, 0)</f>
        <v>3</v>
      </c>
      <c r="AY662">
        <f>IF(P662&gt;4031, 2, 0)</f>
        <v>0</v>
      </c>
      <c r="AZ662">
        <f>IF(H662&gt;51934.91, 1, 0)</f>
        <v>1</v>
      </c>
      <c r="BA662">
        <f>SUM(AW662:AZ662)</f>
        <v>8</v>
      </c>
      <c r="BB662" t="str">
        <f>VLOOKUP(BA662,'Standard Deviations'!$L$1:$M$11,2,TRUE)</f>
        <v>Platinum</v>
      </c>
    </row>
    <row r="663" spans="1:54" hidden="1">
      <c r="A663">
        <v>5682</v>
      </c>
      <c r="B663">
        <v>1953</v>
      </c>
      <c r="C663">
        <f>2024-B663</f>
        <v>71</v>
      </c>
      <c r="D663" t="str">
        <f>VLOOKUP(B663,Reference!$A$1:$B$125, 2)</f>
        <v>Boomers</v>
      </c>
      <c r="E663" t="s">
        <v>68</v>
      </c>
      <c r="F663" t="str">
        <f>IF(E663="High School", "No College", "College")</f>
        <v>College</v>
      </c>
      <c r="G663" t="s">
        <v>60</v>
      </c>
      <c r="H663">
        <v>64108</v>
      </c>
      <c r="I663">
        <v>64108</v>
      </c>
      <c r="J663" s="4" t="s">
        <v>61</v>
      </c>
      <c r="K663">
        <v>0</v>
      </c>
      <c r="L663">
        <v>1</v>
      </c>
      <c r="M663" t="str">
        <f>IF(OR(K663&gt;0, L663&gt;0), "Parent", "Not Parent")</f>
        <v>Parent</v>
      </c>
      <c r="N663" t="s">
        <v>456</v>
      </c>
      <c r="O663" s="8">
        <v>41916</v>
      </c>
      <c r="P663" s="9">
        <f>O663-N663</f>
        <v>560</v>
      </c>
      <c r="Q663">
        <v>8</v>
      </c>
      <c r="R663" s="9">
        <f>P663-Q663</f>
        <v>552</v>
      </c>
      <c r="S663" s="8">
        <f>O663-R663</f>
        <v>41364</v>
      </c>
      <c r="T663">
        <v>948</v>
      </c>
      <c r="U663">
        <v>10</v>
      </c>
      <c r="V663">
        <v>86</v>
      </c>
      <c r="W663">
        <v>13</v>
      </c>
      <c r="X663">
        <v>21</v>
      </c>
      <c r="Y663">
        <v>21</v>
      </c>
      <c r="Z663">
        <v>1099</v>
      </c>
      <c r="AA663">
        <f>Z663/P663</f>
        <v>1.9624999999999999</v>
      </c>
      <c r="AB663" s="11" t="s">
        <v>232</v>
      </c>
      <c r="AC663" t="s">
        <v>59</v>
      </c>
      <c r="AD663">
        <v>4</v>
      </c>
      <c r="AE663" t="str">
        <f>IF(AD663&gt;3, "Prefers Discount", "Discount Indifferent")</f>
        <v>Prefers Discount</v>
      </c>
      <c r="AF663">
        <v>11</v>
      </c>
      <c r="AG663">
        <v>6</v>
      </c>
      <c r="AH663">
        <v>9</v>
      </c>
      <c r="AI663" t="str">
        <f>INDEX($AF$1:$AH$1,MATCH(MAX(AF663:AH663),AF663:AH663,0))</f>
        <v>Store_Orders</v>
      </c>
      <c r="AJ663">
        <v>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f>SUM(AK663:AO663)</f>
        <v>0</v>
      </c>
      <c r="AQ663" t="s">
        <v>67</v>
      </c>
      <c r="AR663">
        <v>0</v>
      </c>
      <c r="AS663" t="str">
        <f>IF(OR(AK663&gt;0, AL663&gt;0, AM663&gt;0, AN663&gt;0, AO663&gt;0), "Converted", "Not Converted")</f>
        <v>Not Converted</v>
      </c>
      <c r="AT663">
        <v>0</v>
      </c>
      <c r="AU663">
        <v>3</v>
      </c>
      <c r="AV663">
        <v>11</v>
      </c>
      <c r="AW663">
        <f>IF(Z663&gt;607, 4, 0)</f>
        <v>4</v>
      </c>
      <c r="AX663">
        <f>IF(AA663&gt;0.1497, 3, 0)</f>
        <v>3</v>
      </c>
      <c r="AY663">
        <f>IF(P663&gt;4031, 2, 0)</f>
        <v>0</v>
      </c>
      <c r="AZ663">
        <f>IF(H663&gt;51934.91, 1, 0)</f>
        <v>1</v>
      </c>
      <c r="BA663">
        <f>SUM(AW663:AZ663)</f>
        <v>8</v>
      </c>
      <c r="BB663" t="str">
        <f>VLOOKUP(BA663,'Standard Deviations'!$L$1:$M$11,2,TRUE)</f>
        <v>Platinum</v>
      </c>
    </row>
    <row r="664" spans="1:54">
      <c r="A664">
        <v>9365</v>
      </c>
      <c r="B664">
        <v>1976</v>
      </c>
      <c r="C664">
        <f>2024-B664</f>
        <v>48</v>
      </c>
      <c r="D664" t="str">
        <f>VLOOKUP(B664,Reference!$A$1:$B$125, 2)</f>
        <v>Gen X</v>
      </c>
      <c r="E664" t="s">
        <v>68</v>
      </c>
      <c r="F664" t="str">
        <f>IF(E664="High School", "No College", "College")</f>
        <v>College</v>
      </c>
      <c r="G664" t="s">
        <v>60</v>
      </c>
      <c r="H664">
        <v>60000</v>
      </c>
      <c r="I664">
        <v>60000</v>
      </c>
      <c r="J664" s="4" t="s">
        <v>61</v>
      </c>
      <c r="K664">
        <v>0</v>
      </c>
      <c r="L664">
        <v>1</v>
      </c>
      <c r="M664" t="str">
        <f>IF(OR(K664&gt;0, L664&gt;0), "Parent", "Not Parent")</f>
        <v>Parent</v>
      </c>
      <c r="N664" t="s">
        <v>310</v>
      </c>
      <c r="O664" s="8">
        <v>41916</v>
      </c>
      <c r="P664" s="9">
        <f>O664-N664</f>
        <v>651</v>
      </c>
      <c r="Q664">
        <v>57</v>
      </c>
      <c r="R664" s="9">
        <f>P664-Q664</f>
        <v>594</v>
      </c>
      <c r="S664" s="8">
        <f>O664-R664</f>
        <v>41322</v>
      </c>
      <c r="T664">
        <v>1048</v>
      </c>
      <c r="U664">
        <v>0</v>
      </c>
      <c r="V664">
        <v>217</v>
      </c>
      <c r="W664">
        <v>0</v>
      </c>
      <c r="X664">
        <v>0</v>
      </c>
      <c r="Y664">
        <v>12</v>
      </c>
      <c r="Z664">
        <v>1277</v>
      </c>
      <c r="AA664">
        <f>Z664/P664</f>
        <v>1.9615975422427034</v>
      </c>
      <c r="AB664" s="14" t="s">
        <v>232</v>
      </c>
      <c r="AC664" s="13" t="s">
        <v>63</v>
      </c>
      <c r="AD664">
        <v>5</v>
      </c>
      <c r="AE664" t="str">
        <f>IF(AD664&gt;3, "Prefers Discount", "Discount Indifferent")</f>
        <v>Prefers Discount</v>
      </c>
      <c r="AF664">
        <v>5</v>
      </c>
      <c r="AG664">
        <v>11</v>
      </c>
      <c r="AH664">
        <v>3</v>
      </c>
      <c r="AI664" t="str">
        <f>INDEX($AF$1:$AH$1,MATCH(MAX(AF664:AH664),AF664:AH664,0))</f>
        <v>Web_Orders</v>
      </c>
      <c r="AJ664">
        <v>6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f>SUM(AK664:AO664)</f>
        <v>0</v>
      </c>
      <c r="AQ664" t="s">
        <v>67</v>
      </c>
      <c r="AR664">
        <v>0</v>
      </c>
      <c r="AS664" t="str">
        <f>IF(OR(AK664&gt;0, AL664&gt;0, AM664&gt;0, AN664&gt;0, AO664&gt;0), "Converted", "Not Converted")</f>
        <v>Not Converted</v>
      </c>
      <c r="AT664">
        <v>0</v>
      </c>
      <c r="AU664">
        <v>3</v>
      </c>
      <c r="AV664">
        <v>11</v>
      </c>
      <c r="AW664">
        <f>IF(Z664&gt;607, 4, 0)</f>
        <v>4</v>
      </c>
      <c r="AX664">
        <f>IF(AA664&gt;0.1497, 3, 0)</f>
        <v>3</v>
      </c>
      <c r="AY664">
        <f>IF(P664&gt;4031, 2, 0)</f>
        <v>0</v>
      </c>
      <c r="AZ664">
        <f>IF(H664&gt;51934.91, 1, 0)</f>
        <v>1</v>
      </c>
      <c r="BA664">
        <f>SUM(AW664:AZ664)</f>
        <v>8</v>
      </c>
      <c r="BB664" t="str">
        <f>VLOOKUP(BA664,'Standard Deviations'!$L$1:$M$11,2,TRUE)</f>
        <v>Platinum</v>
      </c>
    </row>
    <row r="665" spans="1:54">
      <c r="A665">
        <v>10172</v>
      </c>
      <c r="B665">
        <v>1988</v>
      </c>
      <c r="C665">
        <f>2024-B665</f>
        <v>36</v>
      </c>
      <c r="D665" t="str">
        <f>VLOOKUP(B665,Reference!$A$1:$B$125, 2)</f>
        <v>Millennials</v>
      </c>
      <c r="E665" t="s">
        <v>54</v>
      </c>
      <c r="F665" t="str">
        <f>IF(E665="High School", "No College", "College")</f>
        <v>College</v>
      </c>
      <c r="G665" t="s">
        <v>60</v>
      </c>
      <c r="H665">
        <v>68655</v>
      </c>
      <c r="I665">
        <v>68655</v>
      </c>
      <c r="J665" s="4" t="s">
        <v>61</v>
      </c>
      <c r="K665">
        <v>0</v>
      </c>
      <c r="L665">
        <v>0</v>
      </c>
      <c r="M665" t="str">
        <f>IF(OR(K665&gt;0, L665&gt;0), "Parent", "Not Parent")</f>
        <v>Not Parent</v>
      </c>
      <c r="N665" t="s">
        <v>460</v>
      </c>
      <c r="O665" s="8">
        <v>41916</v>
      </c>
      <c r="P665" s="9">
        <f>O665-N665</f>
        <v>785</v>
      </c>
      <c r="Q665">
        <v>95</v>
      </c>
      <c r="R665" s="9">
        <f>P665-Q665</f>
        <v>690</v>
      </c>
      <c r="S665" s="8">
        <f>O665-R665</f>
        <v>41226</v>
      </c>
      <c r="T665">
        <v>456</v>
      </c>
      <c r="U665">
        <v>19</v>
      </c>
      <c r="V665">
        <v>832</v>
      </c>
      <c r="W665">
        <v>75</v>
      </c>
      <c r="X665">
        <v>118</v>
      </c>
      <c r="Y665">
        <v>38</v>
      </c>
      <c r="Z665">
        <v>1538</v>
      </c>
      <c r="AA665">
        <f>Z665/P665</f>
        <v>1.9592356687898089</v>
      </c>
      <c r="AB665" s="14" t="s">
        <v>232</v>
      </c>
      <c r="AC665" s="13" t="s">
        <v>63</v>
      </c>
      <c r="AD665">
        <v>1</v>
      </c>
      <c r="AE665" t="str">
        <f>IF(AD665&gt;3, "Prefers Discount", "Discount Indifferent")</f>
        <v>Discount Indifferent</v>
      </c>
      <c r="AF665">
        <v>11</v>
      </c>
      <c r="AG665">
        <v>4</v>
      </c>
      <c r="AH665">
        <v>5</v>
      </c>
      <c r="AI665" t="str">
        <f>INDEX($AF$1:$AH$1,MATCH(MAX(AF665:AH665),AF665:AH665,0))</f>
        <v>Store_Orders</v>
      </c>
      <c r="AJ665">
        <v>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f>SUM(AK665:AO665)</f>
        <v>0</v>
      </c>
      <c r="AQ665" t="s">
        <v>67</v>
      </c>
      <c r="AR665">
        <v>0</v>
      </c>
      <c r="AS665" t="str">
        <f>IF(OR(AK665&gt;0, AL665&gt;0, AM665&gt;0, AN665&gt;0, AO665&gt;0), "Converted", "Not Converted")</f>
        <v>Not Converted</v>
      </c>
      <c r="AT665">
        <v>0</v>
      </c>
      <c r="AU665">
        <v>3</v>
      </c>
      <c r="AV665">
        <v>11</v>
      </c>
      <c r="AW665">
        <f>IF(Z665&gt;607, 4, 0)</f>
        <v>4</v>
      </c>
      <c r="AX665">
        <f>IF(AA665&gt;0.1497, 3, 0)</f>
        <v>3</v>
      </c>
      <c r="AY665">
        <f>IF(P665&gt;4031, 2, 0)</f>
        <v>0</v>
      </c>
      <c r="AZ665">
        <f>IF(H665&gt;51934.91, 1, 0)</f>
        <v>1</v>
      </c>
      <c r="BA665">
        <f>SUM(AW665:AZ665)</f>
        <v>8</v>
      </c>
      <c r="BB665" t="str">
        <f>VLOOKUP(BA665,'Standard Deviations'!$L$1:$M$11,2,TRUE)</f>
        <v>Platinum</v>
      </c>
    </row>
    <row r="666" spans="1:54">
      <c r="A666">
        <v>6729</v>
      </c>
      <c r="B666">
        <v>1988</v>
      </c>
      <c r="C666">
        <f>2024-B666</f>
        <v>36</v>
      </c>
      <c r="D666" t="str">
        <f>VLOOKUP(B666,Reference!$A$1:$B$125, 2)</f>
        <v>Millennials</v>
      </c>
      <c r="E666" t="s">
        <v>54</v>
      </c>
      <c r="F666" t="str">
        <f>IF(E666="High School", "No College", "College")</f>
        <v>College</v>
      </c>
      <c r="G666" t="s">
        <v>60</v>
      </c>
      <c r="H666">
        <v>68655</v>
      </c>
      <c r="I666">
        <v>68655</v>
      </c>
      <c r="J666" s="4" t="s">
        <v>61</v>
      </c>
      <c r="K666">
        <v>0</v>
      </c>
      <c r="L666">
        <v>0</v>
      </c>
      <c r="M666" t="str">
        <f>IF(OR(K666&gt;0, L666&gt;0), "Parent", "Not Parent")</f>
        <v>Not Parent</v>
      </c>
      <c r="N666" t="s">
        <v>460</v>
      </c>
      <c r="O666" s="8">
        <v>41916</v>
      </c>
      <c r="P666" s="9">
        <f>O666-N666</f>
        <v>785</v>
      </c>
      <c r="Q666">
        <v>95</v>
      </c>
      <c r="R666" s="9">
        <f>P666-Q666</f>
        <v>690</v>
      </c>
      <c r="S666" s="8">
        <f>O666-R666</f>
        <v>41226</v>
      </c>
      <c r="T666">
        <v>456</v>
      </c>
      <c r="U666">
        <v>19</v>
      </c>
      <c r="V666">
        <v>832</v>
      </c>
      <c r="W666">
        <v>75</v>
      </c>
      <c r="X666">
        <v>118</v>
      </c>
      <c r="Y666">
        <v>38</v>
      </c>
      <c r="Z666">
        <v>1538</v>
      </c>
      <c r="AA666">
        <f>Z666/P666</f>
        <v>1.9592356687898089</v>
      </c>
      <c r="AB666" s="14" t="s">
        <v>232</v>
      </c>
      <c r="AC666" s="13" t="s">
        <v>63</v>
      </c>
      <c r="AD666">
        <v>1</v>
      </c>
      <c r="AE666" t="str">
        <f>IF(AD666&gt;3, "Prefers Discount", "Discount Indifferent")</f>
        <v>Discount Indifferent</v>
      </c>
      <c r="AF666">
        <v>11</v>
      </c>
      <c r="AG666">
        <v>4</v>
      </c>
      <c r="AH666">
        <v>5</v>
      </c>
      <c r="AI666" t="str">
        <f>INDEX($AF$1:$AH$1,MATCH(MAX(AF666:AH666),AF666:AH666,0))</f>
        <v>Store_Orders</v>
      </c>
      <c r="AJ666">
        <v>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f>SUM(AK666:AO666)</f>
        <v>0</v>
      </c>
      <c r="AQ666" t="s">
        <v>67</v>
      </c>
      <c r="AR666">
        <v>0</v>
      </c>
      <c r="AS666" t="str">
        <f>IF(OR(AK666&gt;0, AL666&gt;0, AM666&gt;0, AN666&gt;0, AO666&gt;0), "Converted", "Not Converted")</f>
        <v>Not Converted</v>
      </c>
      <c r="AT666">
        <v>0</v>
      </c>
      <c r="AU666">
        <v>3</v>
      </c>
      <c r="AV666">
        <v>11</v>
      </c>
      <c r="AW666">
        <f>IF(Z666&gt;607, 4, 0)</f>
        <v>4</v>
      </c>
      <c r="AX666">
        <f>IF(AA666&gt;0.1497, 3, 0)</f>
        <v>3</v>
      </c>
      <c r="AY666">
        <f>IF(P666&gt;4031, 2, 0)</f>
        <v>0</v>
      </c>
      <c r="AZ666">
        <f>IF(H666&gt;51934.91, 1, 0)</f>
        <v>1</v>
      </c>
      <c r="BA666">
        <f>SUM(AW666:AZ666)</f>
        <v>8</v>
      </c>
      <c r="BB666" t="str">
        <f>VLOOKUP(BA666,'Standard Deviations'!$L$1:$M$11,2,TRUE)</f>
        <v>Platinum</v>
      </c>
    </row>
    <row r="667" spans="1:54">
      <c r="A667">
        <v>9292</v>
      </c>
      <c r="B667">
        <v>1952</v>
      </c>
      <c r="C667">
        <f>2024-B667</f>
        <v>72</v>
      </c>
      <c r="D667" t="str">
        <f>VLOOKUP(B667,Reference!$A$1:$B$125, 2)</f>
        <v>Boomers</v>
      </c>
      <c r="E667" t="s">
        <v>54</v>
      </c>
      <c r="F667" t="str">
        <f>IF(E667="High School", "No College", "College")</f>
        <v>College</v>
      </c>
      <c r="G667" t="s">
        <v>55</v>
      </c>
      <c r="H667">
        <v>81795</v>
      </c>
      <c r="I667">
        <v>81795</v>
      </c>
      <c r="J667" s="4" t="s">
        <v>56</v>
      </c>
      <c r="K667">
        <v>0</v>
      </c>
      <c r="L667">
        <v>0</v>
      </c>
      <c r="M667" t="str">
        <f>IF(OR(K667&gt;0, L667&gt;0), "Parent", "Not Parent")</f>
        <v>Not Parent</v>
      </c>
      <c r="N667" t="s">
        <v>461</v>
      </c>
      <c r="O667" s="8">
        <v>41916</v>
      </c>
      <c r="P667" s="9">
        <f>O667-N667</f>
        <v>708</v>
      </c>
      <c r="Q667">
        <v>74</v>
      </c>
      <c r="R667" s="9">
        <f>P667-Q667</f>
        <v>634</v>
      </c>
      <c r="S667" s="8">
        <f>O667-R667</f>
        <v>41282</v>
      </c>
      <c r="T667">
        <v>324</v>
      </c>
      <c r="U667">
        <v>132</v>
      </c>
      <c r="V667">
        <v>693</v>
      </c>
      <c r="W667">
        <v>27</v>
      </c>
      <c r="X667">
        <v>118</v>
      </c>
      <c r="Y667">
        <v>88</v>
      </c>
      <c r="Z667">
        <v>1382</v>
      </c>
      <c r="AA667">
        <f>Z667/P667</f>
        <v>1.9519774011299436</v>
      </c>
      <c r="AB667" s="14" t="s">
        <v>232</v>
      </c>
      <c r="AC667" s="13" t="s">
        <v>63</v>
      </c>
      <c r="AD667">
        <v>1</v>
      </c>
      <c r="AE667" t="str">
        <f>IF(AD667&gt;3, "Prefers Discount", "Discount Indifferent")</f>
        <v>Discount Indifferent</v>
      </c>
      <c r="AF667">
        <v>7</v>
      </c>
      <c r="AG667">
        <v>4</v>
      </c>
      <c r="AH667">
        <v>11</v>
      </c>
      <c r="AI667" t="str">
        <f>INDEX($AF$1:$AH$1,MATCH(MAX(AF667:AH667),AF667:AH667,0))</f>
        <v>Catalog_Orders</v>
      </c>
      <c r="AJ667">
        <v>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f>SUM(AK667:AO667)</f>
        <v>0</v>
      </c>
      <c r="AQ667" t="s">
        <v>67</v>
      </c>
      <c r="AR667">
        <v>0</v>
      </c>
      <c r="AS667" t="str">
        <f>IF(OR(AK667&gt;0, AL667&gt;0, AM667&gt;0, AN667&gt;0, AO667&gt;0), "Converted", "Not Converted")</f>
        <v>Not Converted</v>
      </c>
      <c r="AT667">
        <v>0</v>
      </c>
      <c r="AU667">
        <v>3</v>
      </c>
      <c r="AV667">
        <v>11</v>
      </c>
      <c r="AW667">
        <f>IF(Z667&gt;607, 4, 0)</f>
        <v>4</v>
      </c>
      <c r="AX667">
        <f>IF(AA667&gt;0.1497, 3, 0)</f>
        <v>3</v>
      </c>
      <c r="AY667">
        <f>IF(P667&gt;4031, 2, 0)</f>
        <v>0</v>
      </c>
      <c r="AZ667">
        <f>IF(H667&gt;51934.91, 1, 0)</f>
        <v>1</v>
      </c>
      <c r="BA667">
        <f>SUM(AW667:AZ667)</f>
        <v>8</v>
      </c>
      <c r="BB667" t="str">
        <f>VLOOKUP(BA667,'Standard Deviations'!$L$1:$M$11,2,TRUE)</f>
        <v>Platinum</v>
      </c>
    </row>
    <row r="668" spans="1:54">
      <c r="A668">
        <v>8395</v>
      </c>
      <c r="B668">
        <v>1961</v>
      </c>
      <c r="C668">
        <f>2024-B668</f>
        <v>63</v>
      </c>
      <c r="D668" t="str">
        <f>VLOOKUP(B668,Reference!$A$1:$B$125, 2)</f>
        <v>Boomers</v>
      </c>
      <c r="E668" t="s">
        <v>54</v>
      </c>
      <c r="F668" t="str">
        <f>IF(E668="High School", "No College", "College")</f>
        <v>College</v>
      </c>
      <c r="G668" t="s">
        <v>60</v>
      </c>
      <c r="H668">
        <v>82014</v>
      </c>
      <c r="I668">
        <v>82014</v>
      </c>
      <c r="J668" s="4" t="s">
        <v>56</v>
      </c>
      <c r="K668">
        <v>0</v>
      </c>
      <c r="L668">
        <v>0</v>
      </c>
      <c r="M668" t="str">
        <f>IF(OR(K668&gt;0, L668&gt;0), "Parent", "Not Parent")</f>
        <v>Not Parent</v>
      </c>
      <c r="N668" t="s">
        <v>462</v>
      </c>
      <c r="O668" s="8">
        <v>41916</v>
      </c>
      <c r="P668" s="9">
        <f>O668-N668</f>
        <v>775</v>
      </c>
      <c r="Q668">
        <v>48</v>
      </c>
      <c r="R668" s="9">
        <f>P668-Q668</f>
        <v>727</v>
      </c>
      <c r="S668" s="8">
        <f>O668-R668</f>
        <v>41189</v>
      </c>
      <c r="T668">
        <v>980</v>
      </c>
      <c r="U668">
        <v>37</v>
      </c>
      <c r="V668">
        <v>265</v>
      </c>
      <c r="W668">
        <v>35</v>
      </c>
      <c r="X668">
        <v>163</v>
      </c>
      <c r="Y668">
        <v>31</v>
      </c>
      <c r="Z668">
        <v>1511</v>
      </c>
      <c r="AA668">
        <f>Z668/P668</f>
        <v>1.9496774193548387</v>
      </c>
      <c r="AB668" s="14" t="s">
        <v>232</v>
      </c>
      <c r="AC668" s="13" t="s">
        <v>63</v>
      </c>
      <c r="AD668">
        <v>1</v>
      </c>
      <c r="AE668" t="str">
        <f>IF(AD668&gt;3, "Prefers Discount", "Discount Indifferent")</f>
        <v>Discount Indifferent</v>
      </c>
      <c r="AF668">
        <v>12</v>
      </c>
      <c r="AG668">
        <v>3</v>
      </c>
      <c r="AH668">
        <v>6</v>
      </c>
      <c r="AI668" t="str">
        <f>INDEX($AF$1:$AH$1,MATCH(MAX(AF668:AH668),AF668:AH668,0))</f>
        <v>Store_Orders</v>
      </c>
      <c r="AJ668">
        <v>6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f>SUM(AK668:AO668)</f>
        <v>0</v>
      </c>
      <c r="AQ668" t="s">
        <v>67</v>
      </c>
      <c r="AR668">
        <v>1</v>
      </c>
      <c r="AS668" t="str">
        <f>IF(OR(AK668&gt;0, AL668&gt;0, AM668&gt;0, AN668&gt;0, AO668&gt;0), "Converted", "Not Converted")</f>
        <v>Not Converted</v>
      </c>
      <c r="AT668">
        <v>0</v>
      </c>
      <c r="AU668">
        <v>3</v>
      </c>
      <c r="AV668">
        <v>11</v>
      </c>
      <c r="AW668">
        <f>IF(Z668&gt;607, 4, 0)</f>
        <v>4</v>
      </c>
      <c r="AX668">
        <f>IF(AA668&gt;0.1497, 3, 0)</f>
        <v>3</v>
      </c>
      <c r="AY668">
        <f>IF(P668&gt;4031, 2, 0)</f>
        <v>0</v>
      </c>
      <c r="AZ668">
        <f>IF(H668&gt;51934.91, 1, 0)</f>
        <v>1</v>
      </c>
      <c r="BA668">
        <f>SUM(AW668:AZ668)</f>
        <v>8</v>
      </c>
      <c r="BB668" t="str">
        <f>VLOOKUP(BA668,'Standard Deviations'!$L$1:$M$11,2,TRUE)</f>
        <v>Platinum</v>
      </c>
    </row>
    <row r="669" spans="1:54">
      <c r="A669">
        <v>310</v>
      </c>
      <c r="B669">
        <v>1970</v>
      </c>
      <c r="C669">
        <f>2024-B669</f>
        <v>54</v>
      </c>
      <c r="D669" t="str">
        <f>VLOOKUP(B669,Reference!$A$1:$B$125, 2)</f>
        <v>Gen X</v>
      </c>
      <c r="E669" t="s">
        <v>64</v>
      </c>
      <c r="F669" t="str">
        <f>IF(E669="High School", "No College", "College")</f>
        <v>College</v>
      </c>
      <c r="G669" t="s">
        <v>55</v>
      </c>
      <c r="H669">
        <v>61872</v>
      </c>
      <c r="I669">
        <v>61872</v>
      </c>
      <c r="J669" s="4" t="s">
        <v>61</v>
      </c>
      <c r="K669">
        <v>0</v>
      </c>
      <c r="L669">
        <v>1</v>
      </c>
      <c r="M669" t="str">
        <f>IF(OR(K669&gt;0, L669&gt;0), "Parent", "Not Parent")</f>
        <v>Parent</v>
      </c>
      <c r="N669" t="s">
        <v>463</v>
      </c>
      <c r="O669" s="8">
        <v>41916</v>
      </c>
      <c r="P669" s="9">
        <f>O669-N669</f>
        <v>295</v>
      </c>
      <c r="Q669">
        <v>81</v>
      </c>
      <c r="R669" s="9">
        <f>P669-Q669</f>
        <v>214</v>
      </c>
      <c r="S669" s="8">
        <f>O669-R669</f>
        <v>41702</v>
      </c>
      <c r="T669">
        <v>330</v>
      </c>
      <c r="U669">
        <v>5</v>
      </c>
      <c r="V669">
        <v>159</v>
      </c>
      <c r="W669">
        <v>36</v>
      </c>
      <c r="X669">
        <v>27</v>
      </c>
      <c r="Y669">
        <v>16</v>
      </c>
      <c r="Z669">
        <v>573</v>
      </c>
      <c r="AA669">
        <f>Z669/P669</f>
        <v>1.9423728813559322</v>
      </c>
      <c r="AB669" s="14" t="s">
        <v>232</v>
      </c>
      <c r="AC669" s="13" t="s">
        <v>63</v>
      </c>
      <c r="AD669">
        <v>4</v>
      </c>
      <c r="AE669" t="str">
        <f>IF(AD669&gt;3, "Prefers Discount", "Discount Indifferent")</f>
        <v>Prefers Discount</v>
      </c>
      <c r="AF669">
        <v>9</v>
      </c>
      <c r="AG669">
        <v>4</v>
      </c>
      <c r="AH669">
        <v>4</v>
      </c>
      <c r="AI669" t="str">
        <f>INDEX($AF$1:$AH$1,MATCH(MAX(AF669:AH669),AF669:AH669,0))</f>
        <v>Store_Orders</v>
      </c>
      <c r="AJ669">
        <v>4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f>SUM(AK669:AO669)</f>
        <v>0</v>
      </c>
      <c r="AQ669" t="s">
        <v>67</v>
      </c>
      <c r="AR669">
        <v>0</v>
      </c>
      <c r="AS669" t="str">
        <f>IF(OR(AK669&gt;0, AL669&gt;0, AM669&gt;0, AN669&gt;0, AO669&gt;0), "Converted", "Not Converted")</f>
        <v>Not Converted</v>
      </c>
      <c r="AT669">
        <v>0</v>
      </c>
      <c r="AU669">
        <v>3</v>
      </c>
      <c r="AV669">
        <v>11</v>
      </c>
      <c r="AW669">
        <f>IF(Z669&gt;607, 4, 0)</f>
        <v>0</v>
      </c>
      <c r="AX669">
        <f>IF(AA669&gt;0.1497, 3, 0)</f>
        <v>3</v>
      </c>
      <c r="AY669">
        <f>IF(P669&gt;4031, 2, 0)</f>
        <v>0</v>
      </c>
      <c r="AZ669">
        <f>IF(H669&gt;51934.91, 1, 0)</f>
        <v>1</v>
      </c>
      <c r="BA669">
        <f>SUM(AW669:AZ669)</f>
        <v>4</v>
      </c>
      <c r="BB669" t="str">
        <f>VLOOKUP(BA669,'Standard Deviations'!$L$1:$M$11,2,TRUE)</f>
        <v>Silver</v>
      </c>
    </row>
    <row r="670" spans="1:54" hidden="1">
      <c r="A670">
        <v>9760</v>
      </c>
      <c r="B670">
        <v>1963</v>
      </c>
      <c r="C670">
        <f>2024-B670</f>
        <v>61</v>
      </c>
      <c r="D670" t="str">
        <f>VLOOKUP(B670,Reference!$A$1:$B$125, 2)</f>
        <v>Boomers</v>
      </c>
      <c r="E670" t="s">
        <v>68</v>
      </c>
      <c r="F670" t="str">
        <f>IF(E670="High School", "No College", "College")</f>
        <v>College</v>
      </c>
      <c r="G670" t="s">
        <v>89</v>
      </c>
      <c r="H670">
        <v>52278</v>
      </c>
      <c r="I670">
        <v>52278</v>
      </c>
      <c r="J670" s="4" t="s">
        <v>175</v>
      </c>
      <c r="K670">
        <v>0</v>
      </c>
      <c r="L670">
        <v>1</v>
      </c>
      <c r="M670" t="str">
        <f>IF(OR(K670&gt;0, L670&gt;0), "Parent", "Not Parent")</f>
        <v>Parent</v>
      </c>
      <c r="N670" t="s">
        <v>464</v>
      </c>
      <c r="O670" s="8">
        <v>41916</v>
      </c>
      <c r="P670" s="9">
        <f>O670-N670</f>
        <v>617</v>
      </c>
      <c r="Q670">
        <v>24</v>
      </c>
      <c r="R670" s="9">
        <f>P670-Q670</f>
        <v>593</v>
      </c>
      <c r="S670" s="8">
        <f>O670-R670</f>
        <v>41323</v>
      </c>
      <c r="T670">
        <v>953</v>
      </c>
      <c r="U670">
        <v>0</v>
      </c>
      <c r="V670">
        <v>71</v>
      </c>
      <c r="W670">
        <v>0</v>
      </c>
      <c r="X670">
        <v>0</v>
      </c>
      <c r="Y670">
        <v>174</v>
      </c>
      <c r="Z670">
        <v>1198</v>
      </c>
      <c r="AA670">
        <f>Z670/P670</f>
        <v>1.9416531604538088</v>
      </c>
      <c r="AB670" s="11" t="s">
        <v>232</v>
      </c>
      <c r="AC670" t="s">
        <v>59</v>
      </c>
      <c r="AD670">
        <v>6</v>
      </c>
      <c r="AE670" t="str">
        <f>IF(AD670&gt;3, "Prefers Discount", "Discount Indifferent")</f>
        <v>Prefers Discount</v>
      </c>
      <c r="AF670">
        <v>10</v>
      </c>
      <c r="AG670">
        <v>10</v>
      </c>
      <c r="AH670">
        <v>5</v>
      </c>
      <c r="AI670" t="str">
        <f>INDEX($AF$1:$AH$1,MATCH(MAX(AF670:AH670),AF670:AH670,0))</f>
        <v>Store_Orders</v>
      </c>
      <c r="AJ670">
        <v>8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f>SUM(AK670:AO670)</f>
        <v>0</v>
      </c>
      <c r="AQ670" t="s">
        <v>67</v>
      </c>
      <c r="AR670">
        <v>1</v>
      </c>
      <c r="AS670" t="str">
        <f>IF(OR(AK670&gt;0, AL670&gt;0, AM670&gt;0, AN670&gt;0, AO670&gt;0), "Converted", "Not Converted")</f>
        <v>Not Converted</v>
      </c>
      <c r="AT670">
        <v>0</v>
      </c>
      <c r="AU670">
        <v>3</v>
      </c>
      <c r="AV670">
        <v>11</v>
      </c>
      <c r="AW670">
        <f>IF(Z670&gt;607, 4, 0)</f>
        <v>4</v>
      </c>
      <c r="AX670">
        <f>IF(AA670&gt;0.1497, 3, 0)</f>
        <v>3</v>
      </c>
      <c r="AY670">
        <f>IF(P670&gt;4031, 2, 0)</f>
        <v>0</v>
      </c>
      <c r="AZ670">
        <f>IF(H670&gt;51934.91, 1, 0)</f>
        <v>1</v>
      </c>
      <c r="BA670">
        <f>SUM(AW670:AZ670)</f>
        <v>8</v>
      </c>
      <c r="BB670" t="str">
        <f>VLOOKUP(BA670,'Standard Deviations'!$L$1:$M$11,2,TRUE)</f>
        <v>Platinum</v>
      </c>
    </row>
    <row r="671" spans="1:54" hidden="1">
      <c r="A671">
        <v>7101</v>
      </c>
      <c r="B671">
        <v>1963</v>
      </c>
      <c r="C671">
        <f>2024-B671</f>
        <v>61</v>
      </c>
      <c r="D671" t="str">
        <f>VLOOKUP(B671,Reference!$A$1:$B$125, 2)</f>
        <v>Boomers</v>
      </c>
      <c r="E671" t="s">
        <v>68</v>
      </c>
      <c r="F671" t="str">
        <f>IF(E671="High School", "No College", "College")</f>
        <v>College</v>
      </c>
      <c r="G671" t="s">
        <v>89</v>
      </c>
      <c r="H671">
        <v>52278</v>
      </c>
      <c r="I671">
        <v>52278</v>
      </c>
      <c r="J671" s="4" t="s">
        <v>175</v>
      </c>
      <c r="K671">
        <v>0</v>
      </c>
      <c r="L671">
        <v>1</v>
      </c>
      <c r="M671" t="str">
        <f>IF(OR(K671&gt;0, L671&gt;0), "Parent", "Not Parent")</f>
        <v>Parent</v>
      </c>
      <c r="N671" t="s">
        <v>464</v>
      </c>
      <c r="O671" s="8">
        <v>41916</v>
      </c>
      <c r="P671" s="9">
        <f>O671-N671</f>
        <v>617</v>
      </c>
      <c r="Q671">
        <v>24</v>
      </c>
      <c r="R671" s="9">
        <f>P671-Q671</f>
        <v>593</v>
      </c>
      <c r="S671" s="8">
        <f>O671-R671</f>
        <v>41323</v>
      </c>
      <c r="T671">
        <v>953</v>
      </c>
      <c r="U671">
        <v>0</v>
      </c>
      <c r="V671">
        <v>71</v>
      </c>
      <c r="W671">
        <v>0</v>
      </c>
      <c r="X671">
        <v>0</v>
      </c>
      <c r="Y671">
        <v>174</v>
      </c>
      <c r="Z671">
        <v>1198</v>
      </c>
      <c r="AA671">
        <f>Z671/P671</f>
        <v>1.9416531604538088</v>
      </c>
      <c r="AB671" s="11" t="s">
        <v>232</v>
      </c>
      <c r="AC671" t="s">
        <v>59</v>
      </c>
      <c r="AD671">
        <v>6</v>
      </c>
      <c r="AE671" t="str">
        <f>IF(AD671&gt;3, "Prefers Discount", "Discount Indifferent")</f>
        <v>Prefers Discount</v>
      </c>
      <c r="AF671">
        <v>10</v>
      </c>
      <c r="AG671">
        <v>10</v>
      </c>
      <c r="AH671">
        <v>5</v>
      </c>
      <c r="AI671" t="str">
        <f>INDEX($AF$1:$AH$1,MATCH(MAX(AF671:AH671),AF671:AH671,0))</f>
        <v>Store_Orders</v>
      </c>
      <c r="AJ671">
        <v>8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f>SUM(AK671:AO671)</f>
        <v>0</v>
      </c>
      <c r="AQ671" t="s">
        <v>67</v>
      </c>
      <c r="AR671">
        <v>0</v>
      </c>
      <c r="AS671" t="str">
        <f>IF(OR(AK671&gt;0, AL671&gt;0, AM671&gt;0, AN671&gt;0, AO671&gt;0), "Converted", "Not Converted")</f>
        <v>Not Converted</v>
      </c>
      <c r="AT671">
        <v>0</v>
      </c>
      <c r="AU671">
        <v>3</v>
      </c>
      <c r="AV671">
        <v>11</v>
      </c>
      <c r="AW671">
        <f>IF(Z671&gt;607, 4, 0)</f>
        <v>4</v>
      </c>
      <c r="AX671">
        <f>IF(AA671&gt;0.1497, 3, 0)</f>
        <v>3</v>
      </c>
      <c r="AY671">
        <f>IF(P671&gt;4031, 2, 0)</f>
        <v>0</v>
      </c>
      <c r="AZ671">
        <f>IF(H671&gt;51934.91, 1, 0)</f>
        <v>1</v>
      </c>
      <c r="BA671">
        <f>SUM(AW671:AZ671)</f>
        <v>8</v>
      </c>
      <c r="BB671" t="str">
        <f>VLOOKUP(BA671,'Standard Deviations'!$L$1:$M$11,2,TRUE)</f>
        <v>Platinum</v>
      </c>
    </row>
    <row r="672" spans="1:54" hidden="1">
      <c r="A672">
        <v>2114</v>
      </c>
      <c r="B672">
        <v>1946</v>
      </c>
      <c r="C672">
        <f>2024-B672</f>
        <v>78</v>
      </c>
      <c r="D672" t="str">
        <f>VLOOKUP(B672,Reference!$A$1:$B$125, 2)</f>
        <v>Boomers</v>
      </c>
      <c r="E672" t="s">
        <v>68</v>
      </c>
      <c r="F672" t="str">
        <f>IF(E672="High School", "No College", "College")</f>
        <v>College</v>
      </c>
      <c r="G672" t="s">
        <v>60</v>
      </c>
      <c r="H672">
        <v>82800</v>
      </c>
      <c r="I672">
        <v>82800</v>
      </c>
      <c r="J672" s="4" t="s">
        <v>56</v>
      </c>
      <c r="K672">
        <v>0</v>
      </c>
      <c r="L672">
        <v>0</v>
      </c>
      <c r="M672" t="str">
        <f>IF(OR(K672&gt;0, L672&gt;0), "Parent", "Not Parent")</f>
        <v>Not Parent</v>
      </c>
      <c r="N672" t="s">
        <v>465</v>
      </c>
      <c r="O672" s="8">
        <v>41916</v>
      </c>
      <c r="P672" s="9">
        <f>O672-N672</f>
        <v>679</v>
      </c>
      <c r="Q672">
        <v>23</v>
      </c>
      <c r="R672" s="9">
        <f>P672-Q672</f>
        <v>656</v>
      </c>
      <c r="S672" s="8">
        <f>O672-R672</f>
        <v>41260</v>
      </c>
      <c r="T672">
        <v>1006</v>
      </c>
      <c r="U672">
        <v>22</v>
      </c>
      <c r="V672">
        <v>115</v>
      </c>
      <c r="W672">
        <v>59</v>
      </c>
      <c r="X672">
        <v>68</v>
      </c>
      <c r="Y672">
        <v>45</v>
      </c>
      <c r="Z672">
        <v>1315</v>
      </c>
      <c r="AA672">
        <f>Z672/P672</f>
        <v>1.9366715758468336</v>
      </c>
      <c r="AB672" s="11" t="s">
        <v>232</v>
      </c>
      <c r="AC672" t="s">
        <v>59</v>
      </c>
      <c r="AD672">
        <v>1</v>
      </c>
      <c r="AE672" t="str">
        <f>IF(AD672&gt;3, "Prefers Discount", "Discount Indifferent")</f>
        <v>Discount Indifferent</v>
      </c>
      <c r="AF672">
        <v>12</v>
      </c>
      <c r="AG672">
        <v>7</v>
      </c>
      <c r="AH672">
        <v>6</v>
      </c>
      <c r="AI672" t="str">
        <f>INDEX($AF$1:$AH$1,MATCH(MAX(AF672:AH672),AF672:AH672,0))</f>
        <v>Store_Orders</v>
      </c>
      <c r="AJ672">
        <v>3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f>SUM(AK672:AO672)</f>
        <v>2</v>
      </c>
      <c r="AQ672" t="str">
        <f>INDEX($AK$1:$AO$1,MATCH(MAX(AK672:AO672),AK672:AO672,0))</f>
        <v>Converted_on_Camp1</v>
      </c>
      <c r="AR672">
        <v>1</v>
      </c>
      <c r="AS672" t="str">
        <f>IF(OR(AK672&gt;0, AL672&gt;0, AM672&gt;0, AN672&gt;0, AO672&gt;0), "Converted", "Not Converted")</f>
        <v>Converted</v>
      </c>
      <c r="AT672">
        <v>0</v>
      </c>
      <c r="AU672">
        <v>3</v>
      </c>
      <c r="AV672">
        <v>11</v>
      </c>
      <c r="AW672">
        <f>IF(Z672&gt;607, 4, 0)</f>
        <v>4</v>
      </c>
      <c r="AX672">
        <f>IF(AA672&gt;0.1497, 3, 0)</f>
        <v>3</v>
      </c>
      <c r="AY672">
        <f>IF(P672&gt;4031, 2, 0)</f>
        <v>0</v>
      </c>
      <c r="AZ672">
        <f>IF(H672&gt;51934.91, 1, 0)</f>
        <v>1</v>
      </c>
      <c r="BA672">
        <f>SUM(AW672:AZ672)</f>
        <v>8</v>
      </c>
      <c r="BB672" t="str">
        <f>VLOOKUP(BA672,'Standard Deviations'!$L$1:$M$11,2,TRUE)</f>
        <v>Platinum</v>
      </c>
    </row>
    <row r="673" spans="1:54" hidden="1">
      <c r="A673">
        <v>4261</v>
      </c>
      <c r="B673">
        <v>1946</v>
      </c>
      <c r="C673">
        <f>2024-B673</f>
        <v>78</v>
      </c>
      <c r="D673" t="str">
        <f>VLOOKUP(B673,Reference!$A$1:$B$125, 2)</f>
        <v>Boomers</v>
      </c>
      <c r="E673" t="s">
        <v>68</v>
      </c>
      <c r="F673" t="str">
        <f>IF(E673="High School", "No College", "College")</f>
        <v>College</v>
      </c>
      <c r="G673" t="s">
        <v>60</v>
      </c>
      <c r="H673">
        <v>82800</v>
      </c>
      <c r="I673">
        <v>82800</v>
      </c>
      <c r="J673" s="4" t="s">
        <v>56</v>
      </c>
      <c r="K673">
        <v>0</v>
      </c>
      <c r="L673">
        <v>0</v>
      </c>
      <c r="M673" t="str">
        <f>IF(OR(K673&gt;0, L673&gt;0), "Parent", "Not Parent")</f>
        <v>Not Parent</v>
      </c>
      <c r="N673" t="s">
        <v>465</v>
      </c>
      <c r="O673" s="8">
        <v>41916</v>
      </c>
      <c r="P673" s="9">
        <f>O673-N673</f>
        <v>679</v>
      </c>
      <c r="Q673">
        <v>23</v>
      </c>
      <c r="R673" s="9">
        <f>P673-Q673</f>
        <v>656</v>
      </c>
      <c r="S673" s="8">
        <f>O673-R673</f>
        <v>41260</v>
      </c>
      <c r="T673">
        <v>1006</v>
      </c>
      <c r="U673">
        <v>22</v>
      </c>
      <c r="V673">
        <v>115</v>
      </c>
      <c r="W673">
        <v>59</v>
      </c>
      <c r="X673">
        <v>68</v>
      </c>
      <c r="Y673">
        <v>45</v>
      </c>
      <c r="Z673">
        <v>1315</v>
      </c>
      <c r="AA673">
        <f>Z673/P673</f>
        <v>1.9366715758468336</v>
      </c>
      <c r="AB673" s="11" t="s">
        <v>232</v>
      </c>
      <c r="AC673" t="s">
        <v>59</v>
      </c>
      <c r="AD673">
        <v>1</v>
      </c>
      <c r="AE673" t="str">
        <f>IF(AD673&gt;3, "Prefers Discount", "Discount Indifferent")</f>
        <v>Discount Indifferent</v>
      </c>
      <c r="AF673">
        <v>12</v>
      </c>
      <c r="AG673">
        <v>7</v>
      </c>
      <c r="AH673">
        <v>6</v>
      </c>
      <c r="AI673" t="str">
        <f>INDEX($AF$1:$AH$1,MATCH(MAX(AF673:AH673),AF673:AH673,0))</f>
        <v>Store_Orders</v>
      </c>
      <c r="AJ673">
        <v>3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f>SUM(AK673:AO673)</f>
        <v>2</v>
      </c>
      <c r="AQ673" t="str">
        <f>INDEX($AK$1:$AO$1,MATCH(MAX(AK673:AO673),AK673:AO673,0))</f>
        <v>Converted_on_Camp1</v>
      </c>
      <c r="AR673">
        <v>1</v>
      </c>
      <c r="AS673" t="str">
        <f>IF(OR(AK673&gt;0, AL673&gt;0, AM673&gt;0, AN673&gt;0, AO673&gt;0), "Converted", "Not Converted")</f>
        <v>Converted</v>
      </c>
      <c r="AT673">
        <v>0</v>
      </c>
      <c r="AU673">
        <v>3</v>
      </c>
      <c r="AV673">
        <v>11</v>
      </c>
      <c r="AW673">
        <f>IF(Z673&gt;607, 4, 0)</f>
        <v>4</v>
      </c>
      <c r="AX673">
        <f>IF(AA673&gt;0.1497, 3, 0)</f>
        <v>3</v>
      </c>
      <c r="AY673">
        <f>IF(P673&gt;4031, 2, 0)</f>
        <v>0</v>
      </c>
      <c r="AZ673">
        <f>IF(H673&gt;51934.91, 1, 0)</f>
        <v>1</v>
      </c>
      <c r="BA673">
        <f>SUM(AW673:AZ673)</f>
        <v>8</v>
      </c>
      <c r="BB673" t="str">
        <f>VLOOKUP(BA673,'Standard Deviations'!$L$1:$M$11,2,TRUE)</f>
        <v>Platinum</v>
      </c>
    </row>
    <row r="674" spans="1:54" hidden="1">
      <c r="A674">
        <v>1867</v>
      </c>
      <c r="B674">
        <v>1957</v>
      </c>
      <c r="C674">
        <f>2024-B674</f>
        <v>67</v>
      </c>
      <c r="D674" t="str">
        <f>VLOOKUP(B674,Reference!$A$1:$B$125, 2)</f>
        <v>Boomers</v>
      </c>
      <c r="E674" t="s">
        <v>54</v>
      </c>
      <c r="F674" t="str">
        <f>IF(E674="High School", "No College", "College")</f>
        <v>College</v>
      </c>
      <c r="G674" t="s">
        <v>60</v>
      </c>
      <c r="H674">
        <v>64849</v>
      </c>
      <c r="I674">
        <v>64849</v>
      </c>
      <c r="J674" s="4" t="s">
        <v>61</v>
      </c>
      <c r="K674">
        <v>0</v>
      </c>
      <c r="L674">
        <v>0</v>
      </c>
      <c r="M674" t="str">
        <f>IF(OR(K674&gt;0, L674&gt;0), "Parent", "Not Parent")</f>
        <v>Not Parent</v>
      </c>
      <c r="N674" t="s">
        <v>444</v>
      </c>
      <c r="O674" s="8">
        <v>41916</v>
      </c>
      <c r="P674" s="9">
        <f>O674-N674</f>
        <v>690</v>
      </c>
      <c r="Q674">
        <v>42</v>
      </c>
      <c r="R674" s="9">
        <f>P674-Q674</f>
        <v>648</v>
      </c>
      <c r="S674" s="8">
        <f>O674-R674</f>
        <v>41268</v>
      </c>
      <c r="T674">
        <v>652</v>
      </c>
      <c r="U674">
        <v>48</v>
      </c>
      <c r="V674">
        <v>350</v>
      </c>
      <c r="W674">
        <v>94</v>
      </c>
      <c r="X674">
        <v>84</v>
      </c>
      <c r="Y674">
        <v>108</v>
      </c>
      <c r="Z674">
        <v>1336</v>
      </c>
      <c r="AA674">
        <f>Z674/P674</f>
        <v>1.9362318840579711</v>
      </c>
      <c r="AB674" s="11" t="s">
        <v>232</v>
      </c>
      <c r="AC674" t="s">
        <v>59</v>
      </c>
      <c r="AD674">
        <v>1</v>
      </c>
      <c r="AE674" t="str">
        <f>IF(AD674&gt;3, "Prefers Discount", "Discount Indifferent")</f>
        <v>Discount Indifferent</v>
      </c>
      <c r="AF674">
        <v>6</v>
      </c>
      <c r="AG674">
        <v>9</v>
      </c>
      <c r="AH674">
        <v>3</v>
      </c>
      <c r="AI674" t="str">
        <f>INDEX($AF$1:$AH$1,MATCH(MAX(AF674:AH674),AF674:AH674,0))</f>
        <v>Web_Orders</v>
      </c>
      <c r="AJ674">
        <v>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f>SUM(AK674:AO674)</f>
        <v>0</v>
      </c>
      <c r="AQ674" t="s">
        <v>67</v>
      </c>
      <c r="AR674">
        <v>1</v>
      </c>
      <c r="AS674" t="str">
        <f>IF(OR(AK674&gt;0, AL674&gt;0, AM674&gt;0, AN674&gt;0, AO674&gt;0), "Converted", "Not Converted")</f>
        <v>Not Converted</v>
      </c>
      <c r="AT674">
        <v>0</v>
      </c>
      <c r="AU674">
        <v>3</v>
      </c>
      <c r="AV674">
        <v>11</v>
      </c>
      <c r="AW674">
        <f>IF(Z674&gt;607, 4, 0)</f>
        <v>4</v>
      </c>
      <c r="AX674">
        <f>IF(AA674&gt;0.1497, 3, 0)</f>
        <v>3</v>
      </c>
      <c r="AY674">
        <f>IF(P674&gt;4031, 2, 0)</f>
        <v>0</v>
      </c>
      <c r="AZ674">
        <f>IF(H674&gt;51934.91, 1, 0)</f>
        <v>1</v>
      </c>
      <c r="BA674">
        <f>SUM(AW674:AZ674)</f>
        <v>8</v>
      </c>
      <c r="BB674" t="str">
        <f>VLOOKUP(BA674,'Standard Deviations'!$L$1:$M$11,2,TRUE)</f>
        <v>Platinum</v>
      </c>
    </row>
    <row r="675" spans="1:54" hidden="1">
      <c r="A675">
        <v>760</v>
      </c>
      <c r="B675">
        <v>1975</v>
      </c>
      <c r="C675">
        <f>2024-B675</f>
        <v>49</v>
      </c>
      <c r="D675" t="str">
        <f>VLOOKUP(B675,Reference!$A$1:$B$125, 2)</f>
        <v>Gen X</v>
      </c>
      <c r="E675" t="s">
        <v>68</v>
      </c>
      <c r="F675" t="str">
        <f>IF(E675="High School", "No College", "College")</f>
        <v>College</v>
      </c>
      <c r="G675" t="s">
        <v>71</v>
      </c>
      <c r="H675">
        <v>60554</v>
      </c>
      <c r="I675">
        <v>60554</v>
      </c>
      <c r="J675" s="4" t="s">
        <v>61</v>
      </c>
      <c r="K675">
        <v>1</v>
      </c>
      <c r="L675">
        <v>0</v>
      </c>
      <c r="M675" t="str">
        <f>IF(OR(K675&gt;0, L675&gt;0), "Parent", "Not Parent")</f>
        <v>Parent</v>
      </c>
      <c r="N675" t="s">
        <v>443</v>
      </c>
      <c r="O675" s="8">
        <v>41916</v>
      </c>
      <c r="P675" s="9">
        <f>O675-N675</f>
        <v>421</v>
      </c>
      <c r="Q675">
        <v>8</v>
      </c>
      <c r="R675" s="9">
        <f>P675-Q675</f>
        <v>413</v>
      </c>
      <c r="S675" s="8">
        <f>O675-R675</f>
        <v>41503</v>
      </c>
      <c r="T675">
        <v>588</v>
      </c>
      <c r="U675">
        <v>7</v>
      </c>
      <c r="V675">
        <v>76</v>
      </c>
      <c r="W675">
        <v>110</v>
      </c>
      <c r="X675">
        <v>15</v>
      </c>
      <c r="Y675">
        <v>15</v>
      </c>
      <c r="Z675">
        <v>811</v>
      </c>
      <c r="AA675">
        <f>Z675/P675</f>
        <v>1.9263657957244655</v>
      </c>
      <c r="AB675" s="11" t="s">
        <v>232</v>
      </c>
      <c r="AC675" t="s">
        <v>59</v>
      </c>
      <c r="AD675">
        <v>2</v>
      </c>
      <c r="AE675" t="str">
        <f>IF(AD675&gt;3, "Prefers Discount", "Discount Indifferent")</f>
        <v>Discount Indifferent</v>
      </c>
      <c r="AF675">
        <v>9</v>
      </c>
      <c r="AG675">
        <v>8</v>
      </c>
      <c r="AH675">
        <v>4</v>
      </c>
      <c r="AI675" t="str">
        <f>INDEX($AF$1:$AH$1,MATCH(MAX(AF675:AH675),AF675:AH675,0))</f>
        <v>Store_Orders</v>
      </c>
      <c r="AJ675">
        <v>6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f>SUM(AK675:AO675)</f>
        <v>0</v>
      </c>
      <c r="AQ675" t="s">
        <v>67</v>
      </c>
      <c r="AR675">
        <v>0</v>
      </c>
      <c r="AS675" t="str">
        <f>IF(OR(AK675&gt;0, AL675&gt;0, AM675&gt;0, AN675&gt;0, AO675&gt;0), "Converted", "Not Converted")</f>
        <v>Not Converted</v>
      </c>
      <c r="AT675">
        <v>0</v>
      </c>
      <c r="AU675">
        <v>3</v>
      </c>
      <c r="AV675">
        <v>11</v>
      </c>
      <c r="AW675">
        <f>IF(Z675&gt;607, 4, 0)</f>
        <v>4</v>
      </c>
      <c r="AX675">
        <f>IF(AA675&gt;0.1497, 3, 0)</f>
        <v>3</v>
      </c>
      <c r="AY675">
        <f>IF(P675&gt;4031, 2, 0)</f>
        <v>0</v>
      </c>
      <c r="AZ675">
        <f>IF(H675&gt;51934.91, 1, 0)</f>
        <v>1</v>
      </c>
      <c r="BA675">
        <f>SUM(AW675:AZ675)</f>
        <v>8</v>
      </c>
      <c r="BB675" t="str">
        <f>VLOOKUP(BA675,'Standard Deviations'!$L$1:$M$11,2,TRUE)</f>
        <v>Platinum</v>
      </c>
    </row>
    <row r="676" spans="1:54">
      <c r="A676">
        <v>7118</v>
      </c>
      <c r="B676">
        <v>1957</v>
      </c>
      <c r="C676">
        <f>2024-B676</f>
        <v>67</v>
      </c>
      <c r="D676" t="str">
        <f>VLOOKUP(B676,Reference!$A$1:$B$125, 2)</f>
        <v>Boomers</v>
      </c>
      <c r="E676" t="s">
        <v>54</v>
      </c>
      <c r="F676" t="str">
        <f>IF(E676="High School", "No College", "College")</f>
        <v>College</v>
      </c>
      <c r="G676" t="s">
        <v>55</v>
      </c>
      <c r="H676">
        <v>73803</v>
      </c>
      <c r="I676">
        <v>73803</v>
      </c>
      <c r="J676" s="4" t="s">
        <v>61</v>
      </c>
      <c r="K676">
        <v>0</v>
      </c>
      <c r="L676">
        <v>1</v>
      </c>
      <c r="M676" t="str">
        <f>IF(OR(K676&gt;0, L676&gt;0), "Parent", "Not Parent")</f>
        <v>Parent</v>
      </c>
      <c r="N676" t="s">
        <v>393</v>
      </c>
      <c r="O676" s="8">
        <v>41916</v>
      </c>
      <c r="P676" s="9">
        <f>O676-N676</f>
        <v>794</v>
      </c>
      <c r="Q676">
        <v>61</v>
      </c>
      <c r="R676" s="9">
        <f>P676-Q676</f>
        <v>733</v>
      </c>
      <c r="S676" s="8">
        <f>O676-R676</f>
        <v>41183</v>
      </c>
      <c r="T676">
        <v>833</v>
      </c>
      <c r="U676">
        <v>80</v>
      </c>
      <c r="V676">
        <v>363</v>
      </c>
      <c r="W676">
        <v>52</v>
      </c>
      <c r="X676">
        <v>26</v>
      </c>
      <c r="Y676">
        <v>174</v>
      </c>
      <c r="Z676">
        <v>1528</v>
      </c>
      <c r="AA676">
        <f>Z676/P676</f>
        <v>1.9244332493702772</v>
      </c>
      <c r="AB676" s="14" t="s">
        <v>232</v>
      </c>
      <c r="AC676" s="13" t="s">
        <v>63</v>
      </c>
      <c r="AD676">
        <v>2</v>
      </c>
      <c r="AE676" t="str">
        <f>IF(AD676&gt;3, "Prefers Discount", "Discount Indifferent")</f>
        <v>Discount Indifferent</v>
      </c>
      <c r="AF676">
        <v>6</v>
      </c>
      <c r="AG676">
        <v>9</v>
      </c>
      <c r="AH676">
        <v>5</v>
      </c>
      <c r="AI676" t="str">
        <f>INDEX($AF$1:$AH$1,MATCH(MAX(AF676:AH676),AF676:AH676,0))</f>
        <v>Web_Orders</v>
      </c>
      <c r="AJ676">
        <v>6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f>SUM(AK676:AO676)</f>
        <v>1</v>
      </c>
      <c r="AQ676" t="str">
        <f>INDEX($AK$1:$AO$1,MATCH(MAX(AK676:AO676),AK676:AO676,0))</f>
        <v>Converted_on_Camp3</v>
      </c>
      <c r="AR676">
        <v>1</v>
      </c>
      <c r="AS676" t="str">
        <f>IF(OR(AK676&gt;0, AL676&gt;0, AM676&gt;0, AN676&gt;0, AO676&gt;0), "Converted", "Not Converted")</f>
        <v>Converted</v>
      </c>
      <c r="AT676">
        <v>0</v>
      </c>
      <c r="AU676">
        <v>3</v>
      </c>
      <c r="AV676">
        <v>11</v>
      </c>
      <c r="AW676">
        <f>IF(Z676&gt;607, 4, 0)</f>
        <v>4</v>
      </c>
      <c r="AX676">
        <f>IF(AA676&gt;0.1497, 3, 0)</f>
        <v>3</v>
      </c>
      <c r="AY676">
        <f>IF(P676&gt;4031, 2, 0)</f>
        <v>0</v>
      </c>
      <c r="AZ676">
        <f>IF(H676&gt;51934.91, 1, 0)</f>
        <v>1</v>
      </c>
      <c r="BA676">
        <f>SUM(AW676:AZ676)</f>
        <v>8</v>
      </c>
      <c r="BB676" t="str">
        <f>VLOOKUP(BA676,'Standard Deviations'!$L$1:$M$11,2,TRUE)</f>
        <v>Platinum</v>
      </c>
    </row>
    <row r="677" spans="1:54">
      <c r="A677">
        <v>9977</v>
      </c>
      <c r="B677">
        <v>1973</v>
      </c>
      <c r="C677">
        <f>2024-B677</f>
        <v>51</v>
      </c>
      <c r="D677" t="str">
        <f>VLOOKUP(B677,Reference!$A$1:$B$125, 2)</f>
        <v>Gen X</v>
      </c>
      <c r="E677" t="s">
        <v>54</v>
      </c>
      <c r="F677" t="str">
        <f>IF(E677="High School", "No College", "College")</f>
        <v>College</v>
      </c>
      <c r="G677" t="s">
        <v>71</v>
      </c>
      <c r="H677">
        <v>78901</v>
      </c>
      <c r="I677">
        <v>78901</v>
      </c>
      <c r="J677" s="4" t="s">
        <v>56</v>
      </c>
      <c r="K677">
        <v>0</v>
      </c>
      <c r="L677">
        <v>1</v>
      </c>
      <c r="M677" t="str">
        <f>IF(OR(K677&gt;0, L677&gt;0), "Parent", "Not Parent")</f>
        <v>Parent</v>
      </c>
      <c r="N677" t="s">
        <v>201</v>
      </c>
      <c r="O677" s="8">
        <v>41916</v>
      </c>
      <c r="P677" s="9">
        <f>O677-N677</f>
        <v>382</v>
      </c>
      <c r="Q677">
        <v>99</v>
      </c>
      <c r="R677" s="9">
        <f>P677-Q677</f>
        <v>283</v>
      </c>
      <c r="S677" s="8">
        <f>O677-R677</f>
        <v>41633</v>
      </c>
      <c r="T677">
        <v>321</v>
      </c>
      <c r="U677">
        <v>11</v>
      </c>
      <c r="V677">
        <v>309</v>
      </c>
      <c r="W677">
        <v>33</v>
      </c>
      <c r="X677">
        <v>26</v>
      </c>
      <c r="Y677">
        <v>34</v>
      </c>
      <c r="Z677">
        <v>734</v>
      </c>
      <c r="AA677">
        <f>Z677/P677</f>
        <v>1.9214659685863875</v>
      </c>
      <c r="AB677" s="14" t="s">
        <v>232</v>
      </c>
      <c r="AC677" s="13" t="s">
        <v>63</v>
      </c>
      <c r="AD677">
        <v>3</v>
      </c>
      <c r="AE677" t="str">
        <f>IF(AD677&gt;3, "Prefers Discount", "Discount Indifferent")</f>
        <v>Discount Indifferent</v>
      </c>
      <c r="AF677">
        <v>5</v>
      </c>
      <c r="AG677">
        <v>9</v>
      </c>
      <c r="AH677">
        <v>3</v>
      </c>
      <c r="AI677" t="str">
        <f>INDEX($AF$1:$AH$1,MATCH(MAX(AF677:AH677),AF677:AH677,0))</f>
        <v>Web_Orders</v>
      </c>
      <c r="AJ677">
        <v>4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f>SUM(AK677:AO677)</f>
        <v>0</v>
      </c>
      <c r="AQ677" t="s">
        <v>67</v>
      </c>
      <c r="AR677">
        <v>0</v>
      </c>
      <c r="AS677" t="str">
        <f>IF(OR(AK677&gt;0, AL677&gt;0, AM677&gt;0, AN677&gt;0, AO677&gt;0), "Converted", "Not Converted")</f>
        <v>Not Converted</v>
      </c>
      <c r="AT677">
        <v>0</v>
      </c>
      <c r="AU677">
        <v>3</v>
      </c>
      <c r="AV677">
        <v>11</v>
      </c>
      <c r="AW677">
        <f>IF(Z677&gt;607, 4, 0)</f>
        <v>4</v>
      </c>
      <c r="AX677">
        <f>IF(AA677&gt;0.1497, 3, 0)</f>
        <v>3</v>
      </c>
      <c r="AY677">
        <f>IF(P677&gt;4031, 2, 0)</f>
        <v>0</v>
      </c>
      <c r="AZ677">
        <f>IF(H677&gt;51934.91, 1, 0)</f>
        <v>1</v>
      </c>
      <c r="BA677">
        <f>SUM(AW677:AZ677)</f>
        <v>8</v>
      </c>
      <c r="BB677" t="str">
        <f>VLOOKUP(BA677,'Standard Deviations'!$L$1:$M$11,2,TRUE)</f>
        <v>Platinum</v>
      </c>
    </row>
    <row r="678" spans="1:54">
      <c r="A678">
        <v>6445</v>
      </c>
      <c r="B678">
        <v>1967</v>
      </c>
      <c r="C678">
        <f>2024-B678</f>
        <v>57</v>
      </c>
      <c r="D678" t="str">
        <f>VLOOKUP(B678,Reference!$A$1:$B$125, 2)</f>
        <v>Gen X</v>
      </c>
      <c r="E678" t="s">
        <v>54</v>
      </c>
      <c r="F678" t="str">
        <f>IF(E678="High School", "No College", "College")</f>
        <v>College</v>
      </c>
      <c r="G678" t="s">
        <v>65</v>
      </c>
      <c r="H678">
        <v>66825</v>
      </c>
      <c r="I678">
        <v>66825</v>
      </c>
      <c r="J678" s="4" t="s">
        <v>61</v>
      </c>
      <c r="K678">
        <v>0</v>
      </c>
      <c r="L678">
        <v>0</v>
      </c>
      <c r="M678" t="str">
        <f>IF(OR(K678&gt;0, L678&gt;0), "Parent", "Not Parent")</f>
        <v>Not Parent</v>
      </c>
      <c r="N678" t="s">
        <v>466</v>
      </c>
      <c r="O678" s="8">
        <v>41916</v>
      </c>
      <c r="P678" s="9">
        <f>O678-N678</f>
        <v>447</v>
      </c>
      <c r="Q678">
        <v>73</v>
      </c>
      <c r="R678" s="9">
        <f>P678-Q678</f>
        <v>374</v>
      </c>
      <c r="S678" s="8">
        <f>O678-R678</f>
        <v>41542</v>
      </c>
      <c r="T678">
        <v>243</v>
      </c>
      <c r="U678">
        <v>101</v>
      </c>
      <c r="V678">
        <v>405</v>
      </c>
      <c r="W678">
        <v>29</v>
      </c>
      <c r="X678">
        <v>40</v>
      </c>
      <c r="Y678">
        <v>40</v>
      </c>
      <c r="Z678">
        <v>858</v>
      </c>
      <c r="AA678">
        <f>Z678/P678</f>
        <v>1.919463087248322</v>
      </c>
      <c r="AB678" s="14" t="s">
        <v>232</v>
      </c>
      <c r="AC678" s="13" t="s">
        <v>63</v>
      </c>
      <c r="AD678">
        <v>1</v>
      </c>
      <c r="AE678" t="str">
        <f>IF(AD678&gt;3, "Prefers Discount", "Discount Indifferent")</f>
        <v>Discount Indifferent</v>
      </c>
      <c r="AF678">
        <v>6</v>
      </c>
      <c r="AG678">
        <v>4</v>
      </c>
      <c r="AH678">
        <v>5</v>
      </c>
      <c r="AI678" t="str">
        <f>INDEX($AF$1:$AH$1,MATCH(MAX(AF678:AH678),AF678:AH678,0))</f>
        <v>Store_Orders</v>
      </c>
      <c r="AJ678">
        <v>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f>SUM(AK678:AO678)</f>
        <v>0</v>
      </c>
      <c r="AQ678" t="s">
        <v>67</v>
      </c>
      <c r="AR678">
        <v>0</v>
      </c>
      <c r="AS678" t="str">
        <f>IF(OR(AK678&gt;0, AL678&gt;0, AM678&gt;0, AN678&gt;0, AO678&gt;0), "Converted", "Not Converted")</f>
        <v>Not Converted</v>
      </c>
      <c r="AT678">
        <v>0</v>
      </c>
      <c r="AU678">
        <v>3</v>
      </c>
      <c r="AV678">
        <v>11</v>
      </c>
      <c r="AW678">
        <f>IF(Z678&gt;607, 4, 0)</f>
        <v>4</v>
      </c>
      <c r="AX678">
        <f>IF(AA678&gt;0.1497, 3, 0)</f>
        <v>3</v>
      </c>
      <c r="AY678">
        <f>IF(P678&gt;4031, 2, 0)</f>
        <v>0</v>
      </c>
      <c r="AZ678">
        <f>IF(H678&gt;51934.91, 1, 0)</f>
        <v>1</v>
      </c>
      <c r="BA678">
        <f>SUM(AW678:AZ678)</f>
        <v>8</v>
      </c>
      <c r="BB678" t="str">
        <f>VLOOKUP(BA678,'Standard Deviations'!$L$1:$M$11,2,TRUE)</f>
        <v>Platinum</v>
      </c>
    </row>
    <row r="679" spans="1:54">
      <c r="A679">
        <v>4480</v>
      </c>
      <c r="B679">
        <v>1973</v>
      </c>
      <c r="C679">
        <f>2024-B679</f>
        <v>51</v>
      </c>
      <c r="D679" t="str">
        <f>VLOOKUP(B679,Reference!$A$1:$B$125, 2)</f>
        <v>Gen X</v>
      </c>
      <c r="E679" t="s">
        <v>64</v>
      </c>
      <c r="F679" t="str">
        <f>IF(E679="High School", "No College", "College")</f>
        <v>College</v>
      </c>
      <c r="G679" t="s">
        <v>55</v>
      </c>
      <c r="H679">
        <v>60432</v>
      </c>
      <c r="I679">
        <v>60432</v>
      </c>
      <c r="J679" s="4" t="s">
        <v>61</v>
      </c>
      <c r="K679">
        <v>0</v>
      </c>
      <c r="L679">
        <v>1</v>
      </c>
      <c r="M679" t="str">
        <f>IF(OR(K679&gt;0, L679&gt;0), "Parent", "Not Parent")</f>
        <v>Parent</v>
      </c>
      <c r="N679" t="s">
        <v>189</v>
      </c>
      <c r="O679" s="8">
        <v>41916</v>
      </c>
      <c r="P679" s="9">
        <f>O679-N679</f>
        <v>209</v>
      </c>
      <c r="Q679">
        <v>61</v>
      </c>
      <c r="R679" s="9">
        <f>P679-Q679</f>
        <v>148</v>
      </c>
      <c r="S679" s="8">
        <f>O679-R679</f>
        <v>41768</v>
      </c>
      <c r="T679">
        <v>365</v>
      </c>
      <c r="U679">
        <v>3</v>
      </c>
      <c r="V679">
        <v>15</v>
      </c>
      <c r="W679">
        <v>4</v>
      </c>
      <c r="X679">
        <v>3</v>
      </c>
      <c r="Y679">
        <v>11</v>
      </c>
      <c r="Z679">
        <v>401</v>
      </c>
      <c r="AA679">
        <f>Z679/P679</f>
        <v>1.9186602870813396</v>
      </c>
      <c r="AB679" s="14" t="s">
        <v>232</v>
      </c>
      <c r="AC679" s="13" t="s">
        <v>63</v>
      </c>
      <c r="AD679">
        <v>5</v>
      </c>
      <c r="AE679" t="str">
        <f>IF(AD679&gt;3, "Prefers Discount", "Discount Indifferent")</f>
        <v>Prefers Discount</v>
      </c>
      <c r="AF679">
        <v>5</v>
      </c>
      <c r="AG679">
        <v>7</v>
      </c>
      <c r="AH679">
        <v>2</v>
      </c>
      <c r="AI679" t="str">
        <f>INDEX($AF$1:$AH$1,MATCH(MAX(AF679:AH679),AF679:AH679,0))</f>
        <v>Web_Orders</v>
      </c>
      <c r="AJ679">
        <v>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f>SUM(AK679:AO679)</f>
        <v>0</v>
      </c>
      <c r="AQ679" t="s">
        <v>67</v>
      </c>
      <c r="AR679">
        <v>0</v>
      </c>
      <c r="AS679" t="str">
        <f>IF(OR(AK679&gt;0, AL679&gt;0, AM679&gt;0, AN679&gt;0, AO679&gt;0), "Converted", "Not Converted")</f>
        <v>Not Converted</v>
      </c>
      <c r="AT679">
        <v>0</v>
      </c>
      <c r="AU679">
        <v>3</v>
      </c>
      <c r="AV679">
        <v>11</v>
      </c>
      <c r="AW679">
        <f>IF(Z679&gt;607, 4, 0)</f>
        <v>0</v>
      </c>
      <c r="AX679">
        <f>IF(AA679&gt;0.1497, 3, 0)</f>
        <v>3</v>
      </c>
      <c r="AY679">
        <f>IF(P679&gt;4031, 2, 0)</f>
        <v>0</v>
      </c>
      <c r="AZ679">
        <f>IF(H679&gt;51934.91, 1, 0)</f>
        <v>1</v>
      </c>
      <c r="BA679">
        <f>SUM(AW679:AZ679)</f>
        <v>4</v>
      </c>
      <c r="BB679" t="str">
        <f>VLOOKUP(BA679,'Standard Deviations'!$L$1:$M$11,2,TRUE)</f>
        <v>Silver</v>
      </c>
    </row>
    <row r="680" spans="1:54" hidden="1">
      <c r="A680">
        <v>7022</v>
      </c>
      <c r="B680">
        <v>1971</v>
      </c>
      <c r="C680">
        <f>2024-B680</f>
        <v>53</v>
      </c>
      <c r="D680" t="str">
        <f>VLOOKUP(B680,Reference!$A$1:$B$125, 2)</f>
        <v>Gen X</v>
      </c>
      <c r="E680" t="s">
        <v>54</v>
      </c>
      <c r="F680" t="str">
        <f>IF(E680="High School", "No College", "College")</f>
        <v>College</v>
      </c>
      <c r="G680" t="s">
        <v>55</v>
      </c>
      <c r="H680">
        <v>76445</v>
      </c>
      <c r="I680">
        <v>76445</v>
      </c>
      <c r="J680" s="4" t="s">
        <v>56</v>
      </c>
      <c r="K680">
        <v>1</v>
      </c>
      <c r="L680">
        <v>0</v>
      </c>
      <c r="M680" t="str">
        <f>IF(OR(K680&gt;0, L680&gt;0), "Parent", "Not Parent")</f>
        <v>Parent</v>
      </c>
      <c r="N680" t="s">
        <v>307</v>
      </c>
      <c r="O680" s="8">
        <v>41916</v>
      </c>
      <c r="P680" s="9">
        <f>O680-N680</f>
        <v>736</v>
      </c>
      <c r="Q680">
        <v>2</v>
      </c>
      <c r="R680" s="9">
        <f>P680-Q680</f>
        <v>734</v>
      </c>
      <c r="S680" s="8">
        <f>O680-R680</f>
        <v>41182</v>
      </c>
      <c r="T680">
        <v>739</v>
      </c>
      <c r="U680">
        <v>107</v>
      </c>
      <c r="V680">
        <v>309</v>
      </c>
      <c r="W680">
        <v>140</v>
      </c>
      <c r="X680">
        <v>80</v>
      </c>
      <c r="Y680">
        <v>35</v>
      </c>
      <c r="Z680">
        <v>1410</v>
      </c>
      <c r="AA680">
        <f>Z680/P680</f>
        <v>1.9157608695652173</v>
      </c>
      <c r="AB680" s="11" t="s">
        <v>232</v>
      </c>
      <c r="AC680" t="s">
        <v>59</v>
      </c>
      <c r="AD680">
        <v>1</v>
      </c>
      <c r="AE680" t="str">
        <f>IF(AD680&gt;3, "Prefers Discount", "Discount Indifferent")</f>
        <v>Discount Indifferent</v>
      </c>
      <c r="AF680">
        <v>13</v>
      </c>
      <c r="AG680">
        <v>2</v>
      </c>
      <c r="AH680">
        <v>5</v>
      </c>
      <c r="AI680" t="str">
        <f>INDEX($AF$1:$AH$1,MATCH(MAX(AF680:AH680),AF680:AH680,0))</f>
        <v>Store_Orders</v>
      </c>
      <c r="AJ680">
        <v>6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f>SUM(AK680:AO680)</f>
        <v>0</v>
      </c>
      <c r="AQ680" t="s">
        <v>67</v>
      </c>
      <c r="AR680">
        <v>0</v>
      </c>
      <c r="AS680" t="str">
        <f>IF(OR(AK680&gt;0, AL680&gt;0, AM680&gt;0, AN680&gt;0, AO680&gt;0), "Converted", "Not Converted")</f>
        <v>Not Converted</v>
      </c>
      <c r="AT680">
        <v>0</v>
      </c>
      <c r="AU680">
        <v>3</v>
      </c>
      <c r="AV680">
        <v>11</v>
      </c>
      <c r="AW680">
        <f>IF(Z680&gt;607, 4, 0)</f>
        <v>4</v>
      </c>
      <c r="AX680">
        <f>IF(AA680&gt;0.1497, 3, 0)</f>
        <v>3</v>
      </c>
      <c r="AY680">
        <f>IF(P680&gt;4031, 2, 0)</f>
        <v>0</v>
      </c>
      <c r="AZ680">
        <f>IF(H680&gt;51934.91, 1, 0)</f>
        <v>1</v>
      </c>
      <c r="BA680">
        <f>SUM(AW680:AZ680)</f>
        <v>8</v>
      </c>
      <c r="BB680" t="str">
        <f>VLOOKUP(BA680,'Standard Deviations'!$L$1:$M$11,2,TRUE)</f>
        <v>Platinum</v>
      </c>
    </row>
    <row r="681" spans="1:54" hidden="1">
      <c r="A681">
        <v>3767</v>
      </c>
      <c r="B681">
        <v>1968</v>
      </c>
      <c r="C681">
        <f>2024-B681</f>
        <v>56</v>
      </c>
      <c r="D681" t="str">
        <f>VLOOKUP(B681,Reference!$A$1:$B$125, 2)</f>
        <v>Gen X</v>
      </c>
      <c r="E681" t="s">
        <v>54</v>
      </c>
      <c r="F681" t="str">
        <f>IF(E681="High School", "No College", "College")</f>
        <v>College</v>
      </c>
      <c r="G681" t="s">
        <v>55</v>
      </c>
      <c r="H681">
        <v>61314</v>
      </c>
      <c r="I681">
        <v>61314</v>
      </c>
      <c r="J681" s="4" t="s">
        <v>61</v>
      </c>
      <c r="K681">
        <v>0</v>
      </c>
      <c r="L681">
        <v>1</v>
      </c>
      <c r="M681" t="str">
        <f>IF(OR(K681&gt;0, L681&gt;0), "Parent", "Not Parent")</f>
        <v>Parent</v>
      </c>
      <c r="N681" t="s">
        <v>467</v>
      </c>
      <c r="O681" s="8">
        <v>41916</v>
      </c>
      <c r="P681" s="9">
        <f>O681-N681</f>
        <v>527</v>
      </c>
      <c r="Q681">
        <v>1</v>
      </c>
      <c r="R681" s="9">
        <f>P681-Q681</f>
        <v>526</v>
      </c>
      <c r="S681" s="8">
        <f>O681-R681</f>
        <v>41390</v>
      </c>
      <c r="T681">
        <v>378</v>
      </c>
      <c r="U681">
        <v>0</v>
      </c>
      <c r="V681">
        <v>189</v>
      </c>
      <c r="W681">
        <v>97</v>
      </c>
      <c r="X681">
        <v>172</v>
      </c>
      <c r="Y681">
        <v>172</v>
      </c>
      <c r="Z681">
        <v>1008</v>
      </c>
      <c r="AA681">
        <f>Z681/P681</f>
        <v>1.9127134724857684</v>
      </c>
      <c r="AB681" s="11" t="s">
        <v>232</v>
      </c>
      <c r="AC681" t="s">
        <v>59</v>
      </c>
      <c r="AD681">
        <v>2</v>
      </c>
      <c r="AE681" t="str">
        <f>IF(AD681&gt;3, "Prefers Discount", "Discount Indifferent")</f>
        <v>Discount Indifferent</v>
      </c>
      <c r="AF681">
        <v>12</v>
      </c>
      <c r="AG681">
        <v>5</v>
      </c>
      <c r="AH681">
        <v>5</v>
      </c>
      <c r="AI681" t="str">
        <f>INDEX($AF$1:$AH$1,MATCH(MAX(AF681:AH681),AF681:AH681,0))</f>
        <v>Store_Orders</v>
      </c>
      <c r="AJ681">
        <v>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f>SUM(AK681:AO681)</f>
        <v>0</v>
      </c>
      <c r="AQ681" t="s">
        <v>67</v>
      </c>
      <c r="AR681">
        <v>0</v>
      </c>
      <c r="AS681" t="str">
        <f>IF(OR(AK681&gt;0, AL681&gt;0, AM681&gt;0, AN681&gt;0, AO681&gt;0), "Converted", "Not Converted")</f>
        <v>Not Converted</v>
      </c>
      <c r="AT681">
        <v>0</v>
      </c>
      <c r="AU681">
        <v>3</v>
      </c>
      <c r="AV681">
        <v>11</v>
      </c>
      <c r="AW681">
        <f>IF(Z681&gt;607, 4, 0)</f>
        <v>4</v>
      </c>
      <c r="AX681">
        <f>IF(AA681&gt;0.1497, 3, 0)</f>
        <v>3</v>
      </c>
      <c r="AY681">
        <f>IF(P681&gt;4031, 2, 0)</f>
        <v>0</v>
      </c>
      <c r="AZ681">
        <f>IF(H681&gt;51934.91, 1, 0)</f>
        <v>1</v>
      </c>
      <c r="BA681">
        <f>SUM(AW681:AZ681)</f>
        <v>8</v>
      </c>
      <c r="BB681" t="str">
        <f>VLOOKUP(BA681,'Standard Deviations'!$L$1:$M$11,2,TRUE)</f>
        <v>Platinum</v>
      </c>
    </row>
    <row r="682" spans="1:54">
      <c r="A682">
        <v>9308</v>
      </c>
      <c r="B682">
        <v>1954</v>
      </c>
      <c r="C682">
        <f>2024-B682</f>
        <v>70</v>
      </c>
      <c r="D682" t="str">
        <f>VLOOKUP(B682,Reference!$A$1:$B$125, 2)</f>
        <v>Boomers</v>
      </c>
      <c r="E682" t="s">
        <v>54</v>
      </c>
      <c r="F682" t="str">
        <f>IF(E682="High School", "No College", "College")</f>
        <v>College</v>
      </c>
      <c r="G682" t="s">
        <v>55</v>
      </c>
      <c r="H682">
        <v>62820</v>
      </c>
      <c r="I682">
        <v>62820</v>
      </c>
      <c r="J682" s="4" t="s">
        <v>61</v>
      </c>
      <c r="K682">
        <v>0</v>
      </c>
      <c r="L682">
        <v>0</v>
      </c>
      <c r="M682" t="str">
        <f>IF(OR(K682&gt;0, L682&gt;0), "Parent", "Not Parent")</f>
        <v>Not Parent</v>
      </c>
      <c r="N682" t="s">
        <v>313</v>
      </c>
      <c r="O682" s="8">
        <v>41916</v>
      </c>
      <c r="P682" s="9">
        <f>O682-N682</f>
        <v>511</v>
      </c>
      <c r="Q682">
        <v>51</v>
      </c>
      <c r="R682" s="9">
        <f>P682-Q682</f>
        <v>460</v>
      </c>
      <c r="S682" s="8">
        <f>O682-R682</f>
        <v>41456</v>
      </c>
      <c r="T682">
        <v>398</v>
      </c>
      <c r="U682">
        <v>61</v>
      </c>
      <c r="V682">
        <v>265</v>
      </c>
      <c r="W682">
        <v>138</v>
      </c>
      <c r="X682">
        <v>61</v>
      </c>
      <c r="Y682">
        <v>53</v>
      </c>
      <c r="Z682">
        <v>976</v>
      </c>
      <c r="AA682">
        <f>Z682/P682</f>
        <v>1.9099804305283756</v>
      </c>
      <c r="AB682" s="14" t="s">
        <v>232</v>
      </c>
      <c r="AC682" s="13" t="s">
        <v>63</v>
      </c>
      <c r="AD682">
        <v>1</v>
      </c>
      <c r="AE682" t="str">
        <f>IF(AD682&gt;3, "Prefers Discount", "Discount Indifferent")</f>
        <v>Discount Indifferent</v>
      </c>
      <c r="AF682">
        <v>6</v>
      </c>
      <c r="AG682">
        <v>3</v>
      </c>
      <c r="AH682">
        <v>4</v>
      </c>
      <c r="AI682" t="str">
        <f>INDEX($AF$1:$AH$1,MATCH(MAX(AF682:AH682),AF682:AH682,0))</f>
        <v>Store_Orders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f>SUM(AK682:AO682)</f>
        <v>0</v>
      </c>
      <c r="AQ682" t="s">
        <v>67</v>
      </c>
      <c r="AR682">
        <v>0</v>
      </c>
      <c r="AS682" t="str">
        <f>IF(OR(AK682&gt;0, AL682&gt;0, AM682&gt;0, AN682&gt;0, AO682&gt;0), "Converted", "Not Converted")</f>
        <v>Not Converted</v>
      </c>
      <c r="AT682">
        <v>0</v>
      </c>
      <c r="AU682">
        <v>3</v>
      </c>
      <c r="AV682">
        <v>11</v>
      </c>
      <c r="AW682">
        <f>IF(Z682&gt;607, 4, 0)</f>
        <v>4</v>
      </c>
      <c r="AX682">
        <f>IF(AA682&gt;0.1497, 3, 0)</f>
        <v>3</v>
      </c>
      <c r="AY682">
        <f>IF(P682&gt;4031, 2, 0)</f>
        <v>0</v>
      </c>
      <c r="AZ682">
        <f>IF(H682&gt;51934.91, 1, 0)</f>
        <v>1</v>
      </c>
      <c r="BA682">
        <f>SUM(AW682:AZ682)</f>
        <v>8</v>
      </c>
      <c r="BB682" t="str">
        <f>VLOOKUP(BA682,'Standard Deviations'!$L$1:$M$11,2,TRUE)</f>
        <v>Platinum</v>
      </c>
    </row>
    <row r="683" spans="1:54">
      <c r="A683">
        <v>544</v>
      </c>
      <c r="B683">
        <v>1954</v>
      </c>
      <c r="C683">
        <f>2024-B683</f>
        <v>70</v>
      </c>
      <c r="D683" t="str">
        <f>VLOOKUP(B683,Reference!$A$1:$B$125, 2)</f>
        <v>Boomers</v>
      </c>
      <c r="E683" t="s">
        <v>54</v>
      </c>
      <c r="F683" t="str">
        <f>IF(E683="High School", "No College", "College")</f>
        <v>College</v>
      </c>
      <c r="G683" t="s">
        <v>55</v>
      </c>
      <c r="H683">
        <v>62820</v>
      </c>
      <c r="I683">
        <v>62820</v>
      </c>
      <c r="J683" s="4" t="s">
        <v>61</v>
      </c>
      <c r="K683">
        <v>0</v>
      </c>
      <c r="L683">
        <v>0</v>
      </c>
      <c r="M683" t="str">
        <f>IF(OR(K683&gt;0, L683&gt;0), "Parent", "Not Parent")</f>
        <v>Not Parent</v>
      </c>
      <c r="N683" t="s">
        <v>313</v>
      </c>
      <c r="O683" s="8">
        <v>41916</v>
      </c>
      <c r="P683" s="9">
        <f>O683-N683</f>
        <v>511</v>
      </c>
      <c r="Q683">
        <v>51</v>
      </c>
      <c r="R683" s="9">
        <f>P683-Q683</f>
        <v>460</v>
      </c>
      <c r="S683" s="8">
        <f>O683-R683</f>
        <v>41456</v>
      </c>
      <c r="T683">
        <v>398</v>
      </c>
      <c r="U683">
        <v>61</v>
      </c>
      <c r="V683">
        <v>265</v>
      </c>
      <c r="W683">
        <v>138</v>
      </c>
      <c r="X683">
        <v>61</v>
      </c>
      <c r="Y683">
        <v>53</v>
      </c>
      <c r="Z683">
        <v>976</v>
      </c>
      <c r="AA683">
        <f>Z683/P683</f>
        <v>1.9099804305283756</v>
      </c>
      <c r="AB683" s="14" t="s">
        <v>232</v>
      </c>
      <c r="AC683" s="13" t="s">
        <v>63</v>
      </c>
      <c r="AD683">
        <v>1</v>
      </c>
      <c r="AE683" t="str">
        <f>IF(AD683&gt;3, "Prefers Discount", "Discount Indifferent")</f>
        <v>Discount Indifferent</v>
      </c>
      <c r="AF683">
        <v>6</v>
      </c>
      <c r="AG683">
        <v>3</v>
      </c>
      <c r="AH683">
        <v>4</v>
      </c>
      <c r="AI683" t="str">
        <f>INDEX($AF$1:$AH$1,MATCH(MAX(AF683:AH683),AF683:AH683,0))</f>
        <v>Store_Orders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f>SUM(AK683:AO683)</f>
        <v>0</v>
      </c>
      <c r="AQ683" t="s">
        <v>67</v>
      </c>
      <c r="AR683">
        <v>0</v>
      </c>
      <c r="AS683" t="str">
        <f>IF(OR(AK683&gt;0, AL683&gt;0, AM683&gt;0, AN683&gt;0, AO683&gt;0), "Converted", "Not Converted")</f>
        <v>Not Converted</v>
      </c>
      <c r="AT683">
        <v>0</v>
      </c>
      <c r="AU683">
        <v>3</v>
      </c>
      <c r="AV683">
        <v>11</v>
      </c>
      <c r="AW683">
        <f>IF(Z683&gt;607, 4, 0)</f>
        <v>4</v>
      </c>
      <c r="AX683">
        <f>IF(AA683&gt;0.1497, 3, 0)</f>
        <v>3</v>
      </c>
      <c r="AY683">
        <f>IF(P683&gt;4031, 2, 0)</f>
        <v>0</v>
      </c>
      <c r="AZ683">
        <f>IF(H683&gt;51934.91, 1, 0)</f>
        <v>1</v>
      </c>
      <c r="BA683">
        <f>SUM(AW683:AZ683)</f>
        <v>8</v>
      </c>
      <c r="BB683" t="str">
        <f>VLOOKUP(BA683,'Standard Deviations'!$L$1:$M$11,2,TRUE)</f>
        <v>Platinum</v>
      </c>
    </row>
    <row r="684" spans="1:54" hidden="1">
      <c r="A684">
        <v>4607</v>
      </c>
      <c r="B684">
        <v>1959</v>
      </c>
      <c r="C684">
        <f>2024-B684</f>
        <v>65</v>
      </c>
      <c r="D684" t="str">
        <f>VLOOKUP(B684,Reference!$A$1:$B$125, 2)</f>
        <v>Boomers</v>
      </c>
      <c r="E684" t="s">
        <v>54</v>
      </c>
      <c r="F684" t="str">
        <f>IF(E684="High School", "No College", "College")</f>
        <v>College</v>
      </c>
      <c r="G684" t="s">
        <v>65</v>
      </c>
      <c r="H684">
        <v>71367</v>
      </c>
      <c r="I684">
        <v>71367</v>
      </c>
      <c r="J684" s="4" t="s">
        <v>61</v>
      </c>
      <c r="K684">
        <v>0</v>
      </c>
      <c r="L684">
        <v>0</v>
      </c>
      <c r="M684" t="str">
        <f>IF(OR(K684&gt;0, L684&gt;0), "Parent", "Not Parent")</f>
        <v>Not Parent</v>
      </c>
      <c r="N684" t="s">
        <v>468</v>
      </c>
      <c r="O684" s="8">
        <v>41916</v>
      </c>
      <c r="P684" s="9">
        <f>O684-N684</f>
        <v>407</v>
      </c>
      <c r="Q684">
        <v>24</v>
      </c>
      <c r="R684" s="9">
        <f>P684-Q684</f>
        <v>383</v>
      </c>
      <c r="S684" s="8">
        <f>O684-R684</f>
        <v>41533</v>
      </c>
      <c r="T684">
        <v>227</v>
      </c>
      <c r="U684">
        <v>23</v>
      </c>
      <c r="V684">
        <v>389</v>
      </c>
      <c r="W684">
        <v>42</v>
      </c>
      <c r="X684">
        <v>21</v>
      </c>
      <c r="Y684">
        <v>75</v>
      </c>
      <c r="Z684">
        <v>777</v>
      </c>
      <c r="AA684">
        <f>Z684/P684</f>
        <v>1.9090909090909092</v>
      </c>
      <c r="AB684" s="11" t="s">
        <v>232</v>
      </c>
      <c r="AC684" t="s">
        <v>59</v>
      </c>
      <c r="AD684">
        <v>1</v>
      </c>
      <c r="AE684" t="str">
        <f>IF(AD684&gt;3, "Prefers Discount", "Discount Indifferent")</f>
        <v>Discount Indifferent</v>
      </c>
      <c r="AF684">
        <v>7</v>
      </c>
      <c r="AG684">
        <v>4</v>
      </c>
      <c r="AH684">
        <v>5</v>
      </c>
      <c r="AI684" t="str">
        <f>INDEX($AF$1:$AH$1,MATCH(MAX(AF684:AH684),AF684:AH684,0))</f>
        <v>Store_Orders</v>
      </c>
      <c r="AJ684">
        <v>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f>SUM(AK684:AO684)</f>
        <v>0</v>
      </c>
      <c r="AQ684" t="s">
        <v>67</v>
      </c>
      <c r="AR684">
        <v>0</v>
      </c>
      <c r="AS684" t="str">
        <f>IF(OR(AK684&gt;0, AL684&gt;0, AM684&gt;0, AN684&gt;0, AO684&gt;0), "Converted", "Not Converted")</f>
        <v>Not Converted</v>
      </c>
      <c r="AT684">
        <v>0</v>
      </c>
      <c r="AU684">
        <v>3</v>
      </c>
      <c r="AV684">
        <v>11</v>
      </c>
      <c r="AW684">
        <f>IF(Z684&gt;607, 4, 0)</f>
        <v>4</v>
      </c>
      <c r="AX684">
        <f>IF(AA684&gt;0.1497, 3, 0)</f>
        <v>3</v>
      </c>
      <c r="AY684">
        <f>IF(P684&gt;4031, 2, 0)</f>
        <v>0</v>
      </c>
      <c r="AZ684">
        <f>IF(H684&gt;51934.91, 1, 0)</f>
        <v>1</v>
      </c>
      <c r="BA684">
        <f>SUM(AW684:AZ684)</f>
        <v>8</v>
      </c>
      <c r="BB684" t="str">
        <f>VLOOKUP(BA684,'Standard Deviations'!$L$1:$M$11,2,TRUE)</f>
        <v>Platinum</v>
      </c>
    </row>
    <row r="685" spans="1:54" hidden="1">
      <c r="A685">
        <v>4944</v>
      </c>
      <c r="B685">
        <v>1959</v>
      </c>
      <c r="C685">
        <f>2024-B685</f>
        <v>65</v>
      </c>
      <c r="D685" t="str">
        <f>VLOOKUP(B685,Reference!$A$1:$B$125, 2)</f>
        <v>Boomers</v>
      </c>
      <c r="E685" t="s">
        <v>54</v>
      </c>
      <c r="F685" t="str">
        <f>IF(E685="High School", "No College", "College")</f>
        <v>College</v>
      </c>
      <c r="G685" t="s">
        <v>65</v>
      </c>
      <c r="H685">
        <v>71367</v>
      </c>
      <c r="I685">
        <v>71367</v>
      </c>
      <c r="J685" s="4" t="s">
        <v>61</v>
      </c>
      <c r="K685">
        <v>0</v>
      </c>
      <c r="L685">
        <v>0</v>
      </c>
      <c r="M685" t="str">
        <f>IF(OR(K685&gt;0, L685&gt;0), "Parent", "Not Parent")</f>
        <v>Not Parent</v>
      </c>
      <c r="N685" t="s">
        <v>468</v>
      </c>
      <c r="O685" s="8">
        <v>41916</v>
      </c>
      <c r="P685" s="9">
        <f>O685-N685</f>
        <v>407</v>
      </c>
      <c r="Q685">
        <v>24</v>
      </c>
      <c r="R685" s="9">
        <f>P685-Q685</f>
        <v>383</v>
      </c>
      <c r="S685" s="8">
        <f>O685-R685</f>
        <v>41533</v>
      </c>
      <c r="T685">
        <v>227</v>
      </c>
      <c r="U685">
        <v>23</v>
      </c>
      <c r="V685">
        <v>389</v>
      </c>
      <c r="W685">
        <v>42</v>
      </c>
      <c r="X685">
        <v>21</v>
      </c>
      <c r="Y685">
        <v>75</v>
      </c>
      <c r="Z685">
        <v>777</v>
      </c>
      <c r="AA685">
        <f>Z685/P685</f>
        <v>1.9090909090909092</v>
      </c>
      <c r="AB685" s="11" t="s">
        <v>232</v>
      </c>
      <c r="AC685" t="s">
        <v>59</v>
      </c>
      <c r="AD685">
        <v>1</v>
      </c>
      <c r="AE685" t="str">
        <f>IF(AD685&gt;3, "Prefers Discount", "Discount Indifferent")</f>
        <v>Discount Indifferent</v>
      </c>
      <c r="AF685">
        <v>7</v>
      </c>
      <c r="AG685">
        <v>4</v>
      </c>
      <c r="AH685">
        <v>5</v>
      </c>
      <c r="AI685" t="str">
        <f>INDEX($AF$1:$AH$1,MATCH(MAX(AF685:AH685),AF685:AH685,0))</f>
        <v>Store_Orders</v>
      </c>
      <c r="AJ685">
        <v>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f>SUM(AK685:AO685)</f>
        <v>0</v>
      </c>
      <c r="AQ685" t="s">
        <v>67</v>
      </c>
      <c r="AR685">
        <v>0</v>
      </c>
      <c r="AS685" t="str">
        <f>IF(OR(AK685&gt;0, AL685&gt;0, AM685&gt;0, AN685&gt;0, AO685&gt;0), "Converted", "Not Converted")</f>
        <v>Not Converted</v>
      </c>
      <c r="AT685">
        <v>0</v>
      </c>
      <c r="AU685">
        <v>3</v>
      </c>
      <c r="AV685">
        <v>11</v>
      </c>
      <c r="AW685">
        <f>IF(Z685&gt;607, 4, 0)</f>
        <v>4</v>
      </c>
      <c r="AX685">
        <f>IF(AA685&gt;0.1497, 3, 0)</f>
        <v>3</v>
      </c>
      <c r="AY685">
        <f>IF(P685&gt;4031, 2, 0)</f>
        <v>0</v>
      </c>
      <c r="AZ685">
        <f>IF(H685&gt;51934.91, 1, 0)</f>
        <v>1</v>
      </c>
      <c r="BA685">
        <f>SUM(AW685:AZ685)</f>
        <v>8</v>
      </c>
      <c r="BB685" t="str">
        <f>VLOOKUP(BA685,'Standard Deviations'!$L$1:$M$11,2,TRUE)</f>
        <v>Platinum</v>
      </c>
    </row>
    <row r="686" spans="1:54">
      <c r="A686">
        <v>8310</v>
      </c>
      <c r="B686">
        <v>1964</v>
      </c>
      <c r="C686">
        <f>2024-B686</f>
        <v>60</v>
      </c>
      <c r="D686" t="str">
        <f>VLOOKUP(B686,Reference!$A$1:$B$125, 2)</f>
        <v>Boomers</v>
      </c>
      <c r="E686" t="s">
        <v>54</v>
      </c>
      <c r="F686" t="str">
        <f>IF(E686="High School", "No College", "College")</f>
        <v>College</v>
      </c>
      <c r="G686" t="s">
        <v>65</v>
      </c>
      <c r="H686">
        <v>68142</v>
      </c>
      <c r="I686">
        <v>68142</v>
      </c>
      <c r="J686" s="4" t="s">
        <v>61</v>
      </c>
      <c r="K686">
        <v>0</v>
      </c>
      <c r="L686">
        <v>1</v>
      </c>
      <c r="M686" t="str">
        <f>IF(OR(K686&gt;0, L686&gt;0), "Parent", "Not Parent")</f>
        <v>Parent</v>
      </c>
      <c r="N686" t="s">
        <v>469</v>
      </c>
      <c r="O686" s="8">
        <v>41916</v>
      </c>
      <c r="P686" s="9">
        <f>O686-N686</f>
        <v>766</v>
      </c>
      <c r="Q686">
        <v>96</v>
      </c>
      <c r="R686" s="9">
        <f>P686-Q686</f>
        <v>670</v>
      </c>
      <c r="S686" s="8">
        <f>O686-R686</f>
        <v>41246</v>
      </c>
      <c r="T686">
        <v>897</v>
      </c>
      <c r="U686">
        <v>126</v>
      </c>
      <c r="V686">
        <v>196</v>
      </c>
      <c r="W686">
        <v>91</v>
      </c>
      <c r="X686">
        <v>112</v>
      </c>
      <c r="Y686">
        <v>37</v>
      </c>
      <c r="Z686">
        <v>1459</v>
      </c>
      <c r="AA686">
        <f>Z686/P686</f>
        <v>1.9046997389033942</v>
      </c>
      <c r="AB686" s="14" t="s">
        <v>232</v>
      </c>
      <c r="AC686" s="13" t="s">
        <v>63</v>
      </c>
      <c r="AD686">
        <v>3</v>
      </c>
      <c r="AE686" t="str">
        <f>IF(AD686&gt;3, "Prefers Discount", "Discount Indifferent")</f>
        <v>Discount Indifferent</v>
      </c>
      <c r="AF686">
        <v>7</v>
      </c>
      <c r="AG686">
        <v>10</v>
      </c>
      <c r="AH686">
        <v>4</v>
      </c>
      <c r="AI686" t="str">
        <f>INDEX($AF$1:$AH$1,MATCH(MAX(AF686:AH686),AF686:AH686,0))</f>
        <v>Web_Orders</v>
      </c>
      <c r="AJ686">
        <v>6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f>SUM(AK686:AO686)</f>
        <v>0</v>
      </c>
      <c r="AQ686" t="s">
        <v>67</v>
      </c>
      <c r="AR686">
        <v>0</v>
      </c>
      <c r="AS686" t="str">
        <f>IF(OR(AK686&gt;0, AL686&gt;0, AM686&gt;0, AN686&gt;0, AO686&gt;0), "Converted", "Not Converted")</f>
        <v>Not Converted</v>
      </c>
      <c r="AT686">
        <v>0</v>
      </c>
      <c r="AU686">
        <v>3</v>
      </c>
      <c r="AV686">
        <v>11</v>
      </c>
      <c r="AW686">
        <f>IF(Z686&gt;607, 4, 0)</f>
        <v>4</v>
      </c>
      <c r="AX686">
        <f>IF(AA686&gt;0.1497, 3, 0)</f>
        <v>3</v>
      </c>
      <c r="AY686">
        <f>IF(P686&gt;4031, 2, 0)</f>
        <v>0</v>
      </c>
      <c r="AZ686">
        <f>IF(H686&gt;51934.91, 1, 0)</f>
        <v>1</v>
      </c>
      <c r="BA686">
        <f>SUM(AW686:AZ686)</f>
        <v>8</v>
      </c>
      <c r="BB686" t="str">
        <f>VLOOKUP(BA686,'Standard Deviations'!$L$1:$M$11,2,TRUE)</f>
        <v>Platinum</v>
      </c>
    </row>
    <row r="687" spans="1:54" hidden="1">
      <c r="A687">
        <v>10888</v>
      </c>
      <c r="B687">
        <v>1961</v>
      </c>
      <c r="C687">
        <f>2024-B687</f>
        <v>63</v>
      </c>
      <c r="D687" t="str">
        <f>VLOOKUP(B687,Reference!$A$1:$B$125, 2)</f>
        <v>Boomers</v>
      </c>
      <c r="E687" t="s">
        <v>54</v>
      </c>
      <c r="F687" t="str">
        <f>IF(E687="High School", "No College", "College")</f>
        <v>College</v>
      </c>
      <c r="G687" t="s">
        <v>60</v>
      </c>
      <c r="H687">
        <v>45938</v>
      </c>
      <c r="I687">
        <v>45938</v>
      </c>
      <c r="J687" s="4" t="s">
        <v>175</v>
      </c>
      <c r="K687">
        <v>0</v>
      </c>
      <c r="L687">
        <v>0</v>
      </c>
      <c r="M687" t="str">
        <f>IF(OR(K687&gt;0, L687&gt;0), "Parent", "Not Parent")</f>
        <v>Not Parent</v>
      </c>
      <c r="N687" t="s">
        <v>470</v>
      </c>
      <c r="O687" s="8">
        <v>41916</v>
      </c>
      <c r="P687" s="9">
        <f>O687-N687</f>
        <v>335</v>
      </c>
      <c r="Q687">
        <v>46</v>
      </c>
      <c r="R687" s="9">
        <f>P687-Q687</f>
        <v>289</v>
      </c>
      <c r="S687" s="8">
        <f>O687-R687</f>
        <v>41627</v>
      </c>
      <c r="T687">
        <v>273</v>
      </c>
      <c r="U687">
        <v>11</v>
      </c>
      <c r="V687">
        <v>178</v>
      </c>
      <c r="W687">
        <v>62</v>
      </c>
      <c r="X687">
        <v>83</v>
      </c>
      <c r="Y687">
        <v>29</v>
      </c>
      <c r="Z687">
        <v>636</v>
      </c>
      <c r="AA687">
        <f>Z687/P687</f>
        <v>1.8985074626865672</v>
      </c>
      <c r="AB687" s="11" t="s">
        <v>232</v>
      </c>
      <c r="AC687" t="s">
        <v>59</v>
      </c>
      <c r="AD687">
        <v>2</v>
      </c>
      <c r="AE687" t="str">
        <f>IF(AD687&gt;3, "Prefers Discount", "Discount Indifferent")</f>
        <v>Discount Indifferent</v>
      </c>
      <c r="AF687">
        <v>6</v>
      </c>
      <c r="AG687">
        <v>8</v>
      </c>
      <c r="AH687">
        <v>4</v>
      </c>
      <c r="AI687" t="str">
        <f>INDEX($AF$1:$AH$1,MATCH(MAX(AF687:AH687),AF687:AH687,0))</f>
        <v>Web_Orders</v>
      </c>
      <c r="AJ687">
        <v>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f>SUM(AK687:AO687)</f>
        <v>0</v>
      </c>
      <c r="AQ687" t="s">
        <v>67</v>
      </c>
      <c r="AR687">
        <v>0</v>
      </c>
      <c r="AS687" t="str">
        <f>IF(OR(AK687&gt;0, AL687&gt;0, AM687&gt;0, AN687&gt;0, AO687&gt;0), "Converted", "Not Converted")</f>
        <v>Not Converted</v>
      </c>
      <c r="AT687">
        <v>0</v>
      </c>
      <c r="AU687">
        <v>3</v>
      </c>
      <c r="AV687">
        <v>11</v>
      </c>
      <c r="AW687">
        <f>IF(Z687&gt;607, 4, 0)</f>
        <v>4</v>
      </c>
      <c r="AX687">
        <f>IF(AA687&gt;0.1497, 3, 0)</f>
        <v>3</v>
      </c>
      <c r="AY687">
        <f>IF(P687&gt;4031, 2, 0)</f>
        <v>0</v>
      </c>
      <c r="AZ687">
        <f>IF(H687&gt;51934.91, 1, 0)</f>
        <v>0</v>
      </c>
      <c r="BA687">
        <f>SUM(AW687:AZ687)</f>
        <v>7</v>
      </c>
      <c r="BB687" t="str">
        <f>VLOOKUP(BA687,'Standard Deviations'!$L$1:$M$11,2,TRUE)</f>
        <v>Platinum</v>
      </c>
    </row>
    <row r="688" spans="1:54" hidden="1">
      <c r="A688">
        <v>6566</v>
      </c>
      <c r="B688">
        <v>1954</v>
      </c>
      <c r="C688">
        <f>2024-B688</f>
        <v>70</v>
      </c>
      <c r="D688" t="str">
        <f>VLOOKUP(B688,Reference!$A$1:$B$125, 2)</f>
        <v>Boomers</v>
      </c>
      <c r="E688" t="s">
        <v>68</v>
      </c>
      <c r="F688" t="str">
        <f>IF(E688="High School", "No College", "College")</f>
        <v>College</v>
      </c>
      <c r="G688" t="s">
        <v>55</v>
      </c>
      <c r="H688">
        <v>72550</v>
      </c>
      <c r="I688">
        <v>72550</v>
      </c>
      <c r="J688" s="4" t="s">
        <v>61</v>
      </c>
      <c r="K688">
        <v>1</v>
      </c>
      <c r="L688">
        <v>1</v>
      </c>
      <c r="M688" t="str">
        <f>IF(OR(K688&gt;0, L688&gt;0), "Parent", "Not Parent")</f>
        <v>Parent</v>
      </c>
      <c r="N688" t="s">
        <v>471</v>
      </c>
      <c r="O688" s="8">
        <v>41916</v>
      </c>
      <c r="P688" s="9">
        <f>O688-N688</f>
        <v>695</v>
      </c>
      <c r="Q688">
        <v>39</v>
      </c>
      <c r="R688" s="9">
        <f>P688-Q688</f>
        <v>656</v>
      </c>
      <c r="S688" s="8">
        <f>O688-R688</f>
        <v>41260</v>
      </c>
      <c r="T688">
        <v>826</v>
      </c>
      <c r="U688">
        <v>50</v>
      </c>
      <c r="V688">
        <v>317</v>
      </c>
      <c r="W688">
        <v>50</v>
      </c>
      <c r="X688">
        <v>38</v>
      </c>
      <c r="Y688">
        <v>38</v>
      </c>
      <c r="Z688">
        <v>1319</v>
      </c>
      <c r="AA688">
        <f>Z688/P688</f>
        <v>1.8978417266187051</v>
      </c>
      <c r="AB688" s="11" t="s">
        <v>232</v>
      </c>
      <c r="AC688" t="s">
        <v>59</v>
      </c>
      <c r="AD688">
        <v>9</v>
      </c>
      <c r="AE688" t="str">
        <f>IF(AD688&gt;3, "Prefers Discount", "Discount Indifferent")</f>
        <v>Prefers Discount</v>
      </c>
      <c r="AF688">
        <v>12</v>
      </c>
      <c r="AG688">
        <v>5</v>
      </c>
      <c r="AH688">
        <v>2</v>
      </c>
      <c r="AI688" t="str">
        <f>INDEX($AF$1:$AH$1,MATCH(MAX(AF688:AH688),AF688:AH688,0))</f>
        <v>Store_Orders</v>
      </c>
      <c r="AJ688">
        <v>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f>SUM(AK688:AO688)</f>
        <v>0</v>
      </c>
      <c r="AQ688" t="s">
        <v>67</v>
      </c>
      <c r="AR688">
        <v>0</v>
      </c>
      <c r="AS688" t="str">
        <f>IF(OR(AK688&gt;0, AL688&gt;0, AM688&gt;0, AN688&gt;0, AO688&gt;0), "Converted", "Not Converted")</f>
        <v>Not Converted</v>
      </c>
      <c r="AT688">
        <v>0</v>
      </c>
      <c r="AU688">
        <v>3</v>
      </c>
      <c r="AV688">
        <v>11</v>
      </c>
      <c r="AW688">
        <f>IF(Z688&gt;607, 4, 0)</f>
        <v>4</v>
      </c>
      <c r="AX688">
        <f>IF(AA688&gt;0.1497, 3, 0)</f>
        <v>3</v>
      </c>
      <c r="AY688">
        <f>IF(P688&gt;4031, 2, 0)</f>
        <v>0</v>
      </c>
      <c r="AZ688">
        <f>IF(H688&gt;51934.91, 1, 0)</f>
        <v>1</v>
      </c>
      <c r="BA688">
        <f>SUM(AW688:AZ688)</f>
        <v>8</v>
      </c>
      <c r="BB688" t="str">
        <f>VLOOKUP(BA688,'Standard Deviations'!$L$1:$M$11,2,TRUE)</f>
        <v>Platinum</v>
      </c>
    </row>
    <row r="689" spans="1:54" hidden="1">
      <c r="A689">
        <v>4141</v>
      </c>
      <c r="B689">
        <v>1965</v>
      </c>
      <c r="C689">
        <f>2024-B689</f>
        <v>59</v>
      </c>
      <c r="D689" t="str">
        <f>VLOOKUP(B689,Reference!$A$1:$B$125, 2)</f>
        <v>Gen X</v>
      </c>
      <c r="E689" t="s">
        <v>54</v>
      </c>
      <c r="F689" t="str">
        <f>IF(E689="High School", "No College", "College")</f>
        <v>College</v>
      </c>
      <c r="G689" t="s">
        <v>65</v>
      </c>
      <c r="H689">
        <v>71613</v>
      </c>
      <c r="I689">
        <v>71613</v>
      </c>
      <c r="J689" s="4" t="s">
        <v>61</v>
      </c>
      <c r="K689">
        <v>0</v>
      </c>
      <c r="L689">
        <v>0</v>
      </c>
      <c r="M689" t="str">
        <f>IF(OR(K689&gt;0, L689&gt;0), "Parent", "Not Parent")</f>
        <v>Not Parent</v>
      </c>
      <c r="N689" t="s">
        <v>472</v>
      </c>
      <c r="O689" s="8">
        <v>41916</v>
      </c>
      <c r="P689" s="9">
        <f>O689-N689</f>
        <v>409</v>
      </c>
      <c r="Q689">
        <v>26</v>
      </c>
      <c r="R689" s="9">
        <f>P689-Q689</f>
        <v>383</v>
      </c>
      <c r="S689" s="8">
        <f>O689-R689</f>
        <v>41533</v>
      </c>
      <c r="T689">
        <v>426</v>
      </c>
      <c r="U689">
        <v>49</v>
      </c>
      <c r="V689">
        <v>127</v>
      </c>
      <c r="W689">
        <v>111</v>
      </c>
      <c r="X689">
        <v>21</v>
      </c>
      <c r="Y689">
        <v>42</v>
      </c>
      <c r="Z689">
        <v>776</v>
      </c>
      <c r="AA689">
        <f>Z689/P689</f>
        <v>1.8973105134474328</v>
      </c>
      <c r="AB689" s="11" t="s">
        <v>232</v>
      </c>
      <c r="AC689" t="s">
        <v>59</v>
      </c>
      <c r="AD689">
        <v>1</v>
      </c>
      <c r="AE689" t="str">
        <f>IF(AD689&gt;3, "Prefers Discount", "Discount Indifferent")</f>
        <v>Discount Indifferent</v>
      </c>
      <c r="AF689">
        <v>10</v>
      </c>
      <c r="AG689">
        <v>8</v>
      </c>
      <c r="AH689">
        <v>2</v>
      </c>
      <c r="AI689" t="str">
        <f>INDEX($AF$1:$AH$1,MATCH(MAX(AF689:AH689),AF689:AH689,0))</f>
        <v>Store_Orders</v>
      </c>
      <c r="AJ689">
        <v>4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f>SUM(AK689:AO689)</f>
        <v>0</v>
      </c>
      <c r="AQ689" t="s">
        <v>67</v>
      </c>
      <c r="AR689">
        <v>0</v>
      </c>
      <c r="AS689" t="str">
        <f>IF(OR(AK689&gt;0, AL689&gt;0, AM689&gt;0, AN689&gt;0, AO689&gt;0), "Converted", "Not Converted")</f>
        <v>Not Converted</v>
      </c>
      <c r="AT689">
        <v>0</v>
      </c>
      <c r="AU689">
        <v>3</v>
      </c>
      <c r="AV689">
        <v>11</v>
      </c>
      <c r="AW689">
        <f>IF(Z689&gt;607, 4, 0)</f>
        <v>4</v>
      </c>
      <c r="AX689">
        <f>IF(AA689&gt;0.1497, 3, 0)</f>
        <v>3</v>
      </c>
      <c r="AY689">
        <f>IF(P689&gt;4031, 2, 0)</f>
        <v>0</v>
      </c>
      <c r="AZ689">
        <f>IF(H689&gt;51934.91, 1, 0)</f>
        <v>1</v>
      </c>
      <c r="BA689">
        <f>SUM(AW689:AZ689)</f>
        <v>8</v>
      </c>
      <c r="BB689" t="str">
        <f>VLOOKUP(BA689,'Standard Deviations'!$L$1:$M$11,2,TRUE)</f>
        <v>Platinum</v>
      </c>
    </row>
    <row r="690" spans="1:54" hidden="1">
      <c r="A690">
        <v>1524</v>
      </c>
      <c r="B690">
        <v>1983</v>
      </c>
      <c r="C690">
        <f>2024-B690</f>
        <v>41</v>
      </c>
      <c r="D690" t="str">
        <f>VLOOKUP(B690,Reference!$A$1:$B$125, 2)</f>
        <v>Millennials</v>
      </c>
      <c r="E690" t="s">
        <v>74</v>
      </c>
      <c r="F690" t="str">
        <f>IF(E690="High School", "No College", "College")</f>
        <v>College</v>
      </c>
      <c r="G690" t="s">
        <v>60</v>
      </c>
      <c r="H690">
        <v>81698</v>
      </c>
      <c r="I690">
        <v>81698</v>
      </c>
      <c r="J690" s="4" t="s">
        <v>56</v>
      </c>
      <c r="K690">
        <v>0</v>
      </c>
      <c r="L690">
        <v>0</v>
      </c>
      <c r="M690" t="str">
        <f>IF(OR(K690&gt;0, L690&gt;0), "Parent", "Not Parent")</f>
        <v>Not Parent</v>
      </c>
      <c r="N690" t="s">
        <v>473</v>
      </c>
      <c r="O690" s="8">
        <v>41916</v>
      </c>
      <c r="P690" s="9">
        <f>O690-N690</f>
        <v>582</v>
      </c>
      <c r="Q690">
        <v>1</v>
      </c>
      <c r="R690" s="9">
        <f>P690-Q690</f>
        <v>581</v>
      </c>
      <c r="S690" s="8">
        <f>O690-R690</f>
        <v>41335</v>
      </c>
      <c r="T690">
        <v>709</v>
      </c>
      <c r="U690">
        <v>45</v>
      </c>
      <c r="V690">
        <v>115</v>
      </c>
      <c r="W690">
        <v>30</v>
      </c>
      <c r="X690">
        <v>160</v>
      </c>
      <c r="Y690">
        <v>45</v>
      </c>
      <c r="Z690">
        <v>1104</v>
      </c>
      <c r="AA690">
        <f>Z690/P690</f>
        <v>1.8969072164948453</v>
      </c>
      <c r="AB690" s="11" t="s">
        <v>232</v>
      </c>
      <c r="AC690" t="s">
        <v>59</v>
      </c>
      <c r="AD690">
        <v>1</v>
      </c>
      <c r="AE690" t="str">
        <f>IF(AD690&gt;3, "Prefers Discount", "Discount Indifferent")</f>
        <v>Discount Indifferent</v>
      </c>
      <c r="AF690">
        <v>5</v>
      </c>
      <c r="AG690">
        <v>8</v>
      </c>
      <c r="AH690">
        <v>2</v>
      </c>
      <c r="AI690" t="str">
        <f>INDEX($AF$1:$AH$1,MATCH(MAX(AF690:AH690),AF690:AH690,0))</f>
        <v>Web_Orders</v>
      </c>
      <c r="AJ690">
        <v>5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f>SUM(AK690:AO690)</f>
        <v>1</v>
      </c>
      <c r="AQ690" t="str">
        <f>INDEX($AK$1:$AO$1,MATCH(MAX(AK690:AO690),AK690:AO690,0))</f>
        <v>Converted_on_Camp1</v>
      </c>
      <c r="AR690">
        <v>1</v>
      </c>
      <c r="AS690" t="str">
        <f>IF(OR(AK690&gt;0, AL690&gt;0, AM690&gt;0, AN690&gt;0, AO690&gt;0), "Converted", "Not Converted")</f>
        <v>Converted</v>
      </c>
      <c r="AT690">
        <v>0</v>
      </c>
      <c r="AU690">
        <v>3</v>
      </c>
      <c r="AV690">
        <v>11</v>
      </c>
      <c r="AW690">
        <f>IF(Z690&gt;607, 4, 0)</f>
        <v>4</v>
      </c>
      <c r="AX690">
        <f>IF(AA690&gt;0.1497, 3, 0)</f>
        <v>3</v>
      </c>
      <c r="AY690">
        <f>IF(P690&gt;4031, 2, 0)</f>
        <v>0</v>
      </c>
      <c r="AZ690">
        <f>IF(H690&gt;51934.91, 1, 0)</f>
        <v>1</v>
      </c>
      <c r="BA690">
        <f>SUM(AW690:AZ690)</f>
        <v>8</v>
      </c>
      <c r="BB690" t="str">
        <f>VLOOKUP(BA690,'Standard Deviations'!$L$1:$M$11,2,TRUE)</f>
        <v>Platinum</v>
      </c>
    </row>
    <row r="691" spans="1:54">
      <c r="A691">
        <v>7476</v>
      </c>
      <c r="B691">
        <v>1964</v>
      </c>
      <c r="C691">
        <f>2024-B691</f>
        <v>60</v>
      </c>
      <c r="D691" t="str">
        <f>VLOOKUP(B691,Reference!$A$1:$B$125, 2)</f>
        <v>Boomers</v>
      </c>
      <c r="E691" t="s">
        <v>64</v>
      </c>
      <c r="F691" t="str">
        <f>IF(E691="High School", "No College", "College")</f>
        <v>College</v>
      </c>
      <c r="G691" t="s">
        <v>60</v>
      </c>
      <c r="H691">
        <v>63972</v>
      </c>
      <c r="I691">
        <v>63972</v>
      </c>
      <c r="J691" s="4" t="s">
        <v>61</v>
      </c>
      <c r="K691">
        <v>0</v>
      </c>
      <c r="L691">
        <v>1</v>
      </c>
      <c r="M691" t="str">
        <f>IF(OR(K691&gt;0, L691&gt;0), "Parent", "Not Parent")</f>
        <v>Parent</v>
      </c>
      <c r="N691" t="s">
        <v>474</v>
      </c>
      <c r="O691" s="8">
        <v>41916</v>
      </c>
      <c r="P691" s="9">
        <f>O691-N691</f>
        <v>671</v>
      </c>
      <c r="Q691">
        <v>93</v>
      </c>
      <c r="R691" s="9">
        <f>P691-Q691</f>
        <v>578</v>
      </c>
      <c r="S691" s="8">
        <f>O691-R691</f>
        <v>41338</v>
      </c>
      <c r="T691">
        <v>928</v>
      </c>
      <c r="U691">
        <v>63</v>
      </c>
      <c r="V691">
        <v>254</v>
      </c>
      <c r="W691">
        <v>0</v>
      </c>
      <c r="X691">
        <v>12</v>
      </c>
      <c r="Y691">
        <v>12</v>
      </c>
      <c r="Z691">
        <v>1269</v>
      </c>
      <c r="AA691">
        <f>Z691/P691</f>
        <v>1.8912071535022354</v>
      </c>
      <c r="AB691" s="14" t="s">
        <v>232</v>
      </c>
      <c r="AC691" s="13" t="s">
        <v>63</v>
      </c>
      <c r="AD691">
        <v>4</v>
      </c>
      <c r="AE691" t="str">
        <f>IF(AD691&gt;3, "Prefers Discount", "Discount Indifferent")</f>
        <v>Prefers Discount</v>
      </c>
      <c r="AF691">
        <v>10</v>
      </c>
      <c r="AG691">
        <v>5</v>
      </c>
      <c r="AH691">
        <v>4</v>
      </c>
      <c r="AI691" t="str">
        <f>INDEX($AF$1:$AH$1,MATCH(MAX(AF691:AH691),AF691:AH691,0))</f>
        <v>Store_Orders</v>
      </c>
      <c r="AJ691">
        <v>4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f>SUM(AK691:AO691)</f>
        <v>1</v>
      </c>
      <c r="AQ691" t="str">
        <f>INDEX($AK$1:$AO$1,MATCH(MAX(AK691:AO691),AK691:AO691,0))</f>
        <v>Converted_on_Camp4</v>
      </c>
      <c r="AR691">
        <v>1</v>
      </c>
      <c r="AS691" t="str">
        <f>IF(OR(AK691&gt;0, AL691&gt;0, AM691&gt;0, AN691&gt;0, AO691&gt;0), "Converted", "Not Converted")</f>
        <v>Converted</v>
      </c>
      <c r="AT691">
        <v>0</v>
      </c>
      <c r="AU691">
        <v>3</v>
      </c>
      <c r="AV691">
        <v>11</v>
      </c>
      <c r="AW691">
        <f>IF(Z691&gt;607, 4, 0)</f>
        <v>4</v>
      </c>
      <c r="AX691">
        <f>IF(AA691&gt;0.1497, 3, 0)</f>
        <v>3</v>
      </c>
      <c r="AY691">
        <f>IF(P691&gt;4031, 2, 0)</f>
        <v>0</v>
      </c>
      <c r="AZ691">
        <f>IF(H691&gt;51934.91, 1, 0)</f>
        <v>1</v>
      </c>
      <c r="BA691">
        <f>SUM(AW691:AZ691)</f>
        <v>8</v>
      </c>
      <c r="BB691" t="str">
        <f>VLOOKUP(BA691,'Standard Deviations'!$L$1:$M$11,2,TRUE)</f>
        <v>Platinum</v>
      </c>
    </row>
    <row r="692" spans="1:54" hidden="1">
      <c r="A692">
        <v>5519</v>
      </c>
      <c r="B692">
        <v>1956</v>
      </c>
      <c r="C692">
        <f>2024-B692</f>
        <v>68</v>
      </c>
      <c r="D692" t="str">
        <f>VLOOKUP(B692,Reference!$A$1:$B$125, 2)</f>
        <v>Boomers</v>
      </c>
      <c r="E692" t="s">
        <v>54</v>
      </c>
      <c r="F692" t="str">
        <f>IF(E692="High School", "No College", "College")</f>
        <v>College</v>
      </c>
      <c r="G692" t="s">
        <v>65</v>
      </c>
      <c r="H692">
        <v>64090</v>
      </c>
      <c r="I692">
        <v>64090</v>
      </c>
      <c r="J692" s="4" t="s">
        <v>61</v>
      </c>
      <c r="K692">
        <v>0</v>
      </c>
      <c r="L692">
        <v>1</v>
      </c>
      <c r="M692" t="str">
        <f>IF(OR(K692&gt;0, L692&gt;0), "Parent", "Not Parent")</f>
        <v>Parent</v>
      </c>
      <c r="N692" t="s">
        <v>193</v>
      </c>
      <c r="O692" s="8">
        <v>41916</v>
      </c>
      <c r="P692" s="9">
        <f>O692-N692</f>
        <v>423</v>
      </c>
      <c r="Q692">
        <v>8</v>
      </c>
      <c r="R692" s="9">
        <f>P692-Q692</f>
        <v>415</v>
      </c>
      <c r="S692" s="8">
        <f>O692-R692</f>
        <v>41501</v>
      </c>
      <c r="T692">
        <v>316</v>
      </c>
      <c r="U692">
        <v>58</v>
      </c>
      <c r="V692">
        <v>161</v>
      </c>
      <c r="W692">
        <v>76</v>
      </c>
      <c r="X692">
        <v>51</v>
      </c>
      <c r="Y692">
        <v>135</v>
      </c>
      <c r="Z692">
        <v>797</v>
      </c>
      <c r="AA692">
        <f>Z692/P692</f>
        <v>1.884160756501182</v>
      </c>
      <c r="AB692" s="11" t="s">
        <v>232</v>
      </c>
      <c r="AC692" t="s">
        <v>59</v>
      </c>
      <c r="AD692">
        <v>1</v>
      </c>
      <c r="AE692" t="str">
        <f>IF(AD692&gt;3, "Prefers Discount", "Discount Indifferent")</f>
        <v>Discount Indifferent</v>
      </c>
      <c r="AF692">
        <v>4</v>
      </c>
      <c r="AG692">
        <v>6</v>
      </c>
      <c r="AH692">
        <v>9</v>
      </c>
      <c r="AI692" t="str">
        <f>INDEX($AF$1:$AH$1,MATCH(MAX(AF692:AH692),AF692:AH692,0))</f>
        <v>Catalog_Orders</v>
      </c>
      <c r="AJ692">
        <v>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f>SUM(AK692:AO692)</f>
        <v>0</v>
      </c>
      <c r="AQ692" t="s">
        <v>67</v>
      </c>
      <c r="AR692">
        <v>1</v>
      </c>
      <c r="AS692" t="str">
        <f>IF(OR(AK692&gt;0, AL692&gt;0, AM692&gt;0, AN692&gt;0, AO692&gt;0), "Converted", "Not Converted")</f>
        <v>Not Converted</v>
      </c>
      <c r="AT692">
        <v>0</v>
      </c>
      <c r="AU692">
        <v>3</v>
      </c>
      <c r="AV692">
        <v>11</v>
      </c>
      <c r="AW692">
        <f>IF(Z692&gt;607, 4, 0)</f>
        <v>4</v>
      </c>
      <c r="AX692">
        <f>IF(AA692&gt;0.1497, 3, 0)</f>
        <v>3</v>
      </c>
      <c r="AY692">
        <f>IF(P692&gt;4031, 2, 0)</f>
        <v>0</v>
      </c>
      <c r="AZ692">
        <f>IF(H692&gt;51934.91, 1, 0)</f>
        <v>1</v>
      </c>
      <c r="BA692">
        <f>SUM(AW692:AZ692)</f>
        <v>8</v>
      </c>
      <c r="BB692" t="str">
        <f>VLOOKUP(BA692,'Standard Deviations'!$L$1:$M$11,2,TRUE)</f>
        <v>Platinum</v>
      </c>
    </row>
    <row r="693" spans="1:54">
      <c r="A693">
        <v>4974</v>
      </c>
      <c r="B693">
        <v>1970</v>
      </c>
      <c r="C693">
        <f>2024-B693</f>
        <v>54</v>
      </c>
      <c r="D693" t="str">
        <f>VLOOKUP(B693,Reference!$A$1:$B$125, 2)</f>
        <v>Gen X</v>
      </c>
      <c r="E693" t="s">
        <v>54</v>
      </c>
      <c r="F693" t="str">
        <f>IF(E693="High School", "No College", "College")</f>
        <v>College</v>
      </c>
      <c r="G693" t="s">
        <v>60</v>
      </c>
      <c r="H693">
        <v>83273</v>
      </c>
      <c r="I693">
        <v>83273</v>
      </c>
      <c r="J693" s="4" t="s">
        <v>56</v>
      </c>
      <c r="K693">
        <v>1</v>
      </c>
      <c r="L693">
        <v>2</v>
      </c>
      <c r="M693" t="str">
        <f>IF(OR(K693&gt;0, L693&gt;0), "Parent", "Not Parent")</f>
        <v>Parent</v>
      </c>
      <c r="N693" t="s">
        <v>475</v>
      </c>
      <c r="O693" s="8">
        <v>41916</v>
      </c>
      <c r="P693" s="9">
        <f>O693-N693</f>
        <v>739</v>
      </c>
      <c r="Q693">
        <v>98</v>
      </c>
      <c r="R693" s="9">
        <f>P693-Q693</f>
        <v>641</v>
      </c>
      <c r="S693" s="8">
        <f>O693-R693</f>
        <v>41275</v>
      </c>
      <c r="T693">
        <v>433</v>
      </c>
      <c r="U693">
        <v>89</v>
      </c>
      <c r="V693">
        <v>650</v>
      </c>
      <c r="W693">
        <v>16</v>
      </c>
      <c r="X693">
        <v>102</v>
      </c>
      <c r="Y693">
        <v>102</v>
      </c>
      <c r="Z693">
        <v>1392</v>
      </c>
      <c r="AA693">
        <f>Z693/P693</f>
        <v>1.8836265223274695</v>
      </c>
      <c r="AB693" s="14" t="s">
        <v>232</v>
      </c>
      <c r="AC693" s="13" t="s">
        <v>63</v>
      </c>
      <c r="AD693">
        <v>10</v>
      </c>
      <c r="AE693" t="str">
        <f>IF(AD693&gt;3, "Prefers Discount", "Discount Indifferent")</f>
        <v>Prefers Discount</v>
      </c>
      <c r="AF693">
        <v>9</v>
      </c>
      <c r="AG693">
        <v>4</v>
      </c>
      <c r="AH693">
        <v>6</v>
      </c>
      <c r="AI693" t="str">
        <f>INDEX($AF$1:$AH$1,MATCH(MAX(AF693:AH693),AF693:AH693,0))</f>
        <v>Store_Orders</v>
      </c>
      <c r="AJ693">
        <v>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f>SUM(AK693:AO693)</f>
        <v>0</v>
      </c>
      <c r="AQ693" t="s">
        <v>67</v>
      </c>
      <c r="AR693">
        <v>0</v>
      </c>
      <c r="AS693" t="str">
        <f>IF(OR(AK693&gt;0, AL693&gt;0, AM693&gt;0, AN693&gt;0, AO693&gt;0), "Converted", "Not Converted")</f>
        <v>Not Converted</v>
      </c>
      <c r="AT693">
        <v>0</v>
      </c>
      <c r="AU693">
        <v>3</v>
      </c>
      <c r="AV693">
        <v>11</v>
      </c>
      <c r="AW693">
        <f>IF(Z693&gt;607, 4, 0)</f>
        <v>4</v>
      </c>
      <c r="AX693">
        <f>IF(AA693&gt;0.1497, 3, 0)</f>
        <v>3</v>
      </c>
      <c r="AY693">
        <f>IF(P693&gt;4031, 2, 0)</f>
        <v>0</v>
      </c>
      <c r="AZ693">
        <f>IF(H693&gt;51934.91, 1, 0)</f>
        <v>1</v>
      </c>
      <c r="BA693">
        <f>SUM(AW693:AZ693)</f>
        <v>8</v>
      </c>
      <c r="BB693" t="str">
        <f>VLOOKUP(BA693,'Standard Deviations'!$L$1:$M$11,2,TRUE)</f>
        <v>Platinum</v>
      </c>
    </row>
    <row r="694" spans="1:54">
      <c r="A694">
        <v>6912</v>
      </c>
      <c r="B694">
        <v>1967</v>
      </c>
      <c r="C694">
        <f>2024-B694</f>
        <v>57</v>
      </c>
      <c r="D694" t="str">
        <f>VLOOKUP(B694,Reference!$A$1:$B$125, 2)</f>
        <v>Gen X</v>
      </c>
      <c r="E694" t="s">
        <v>68</v>
      </c>
      <c r="F694" t="str">
        <f>IF(E694="High School", "No College", "College")</f>
        <v>College</v>
      </c>
      <c r="G694" t="s">
        <v>55</v>
      </c>
      <c r="H694">
        <v>63246</v>
      </c>
      <c r="I694">
        <v>63246</v>
      </c>
      <c r="J694" s="4" t="s">
        <v>61</v>
      </c>
      <c r="K694">
        <v>0</v>
      </c>
      <c r="L694">
        <v>2</v>
      </c>
      <c r="M694" t="str">
        <f>IF(OR(K694&gt;0, L694&gt;0), "Parent", "Not Parent")</f>
        <v>Parent</v>
      </c>
      <c r="N694" t="s">
        <v>301</v>
      </c>
      <c r="O694" s="8">
        <v>41916</v>
      </c>
      <c r="P694" s="9">
        <f>O694-N694</f>
        <v>410</v>
      </c>
      <c r="Q694">
        <v>60</v>
      </c>
      <c r="R694" s="9">
        <f>P694-Q694</f>
        <v>350</v>
      </c>
      <c r="S694" s="8">
        <f>O694-R694</f>
        <v>41566</v>
      </c>
      <c r="T694">
        <v>593</v>
      </c>
      <c r="U694">
        <v>30</v>
      </c>
      <c r="V694">
        <v>91</v>
      </c>
      <c r="W694">
        <v>29</v>
      </c>
      <c r="X694">
        <v>22</v>
      </c>
      <c r="Y694">
        <v>7</v>
      </c>
      <c r="Z694">
        <v>772</v>
      </c>
      <c r="AA694">
        <f>Z694/P694</f>
        <v>1.8829268292682926</v>
      </c>
      <c r="AB694" s="14" t="s">
        <v>232</v>
      </c>
      <c r="AC694" s="13" t="s">
        <v>63</v>
      </c>
      <c r="AD694">
        <v>1</v>
      </c>
      <c r="AE694" t="str">
        <f>IF(AD694&gt;3, "Prefers Discount", "Discount Indifferent")</f>
        <v>Discount Indifferent</v>
      </c>
      <c r="AF694">
        <v>12</v>
      </c>
      <c r="AG694">
        <v>6</v>
      </c>
      <c r="AH694">
        <v>3</v>
      </c>
      <c r="AI694" t="str">
        <f>INDEX($AF$1:$AH$1,MATCH(MAX(AF694:AH694),AF694:AH694,0))</f>
        <v>Store_Orders</v>
      </c>
      <c r="AJ694">
        <v>4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f>SUM(AK694:AO694)</f>
        <v>0</v>
      </c>
      <c r="AQ694" t="s">
        <v>67</v>
      </c>
      <c r="AR694">
        <v>0</v>
      </c>
      <c r="AS694" t="str">
        <f>IF(OR(AK694&gt;0, AL694&gt;0, AM694&gt;0, AN694&gt;0, AO694&gt;0), "Converted", "Not Converted")</f>
        <v>Not Converted</v>
      </c>
      <c r="AT694">
        <v>0</v>
      </c>
      <c r="AU694">
        <v>3</v>
      </c>
      <c r="AV694">
        <v>11</v>
      </c>
      <c r="AW694">
        <f>IF(Z694&gt;607, 4, 0)</f>
        <v>4</v>
      </c>
      <c r="AX694">
        <f>IF(AA694&gt;0.1497, 3, 0)</f>
        <v>3</v>
      </c>
      <c r="AY694">
        <f>IF(P694&gt;4031, 2, 0)</f>
        <v>0</v>
      </c>
      <c r="AZ694">
        <f>IF(H694&gt;51934.91, 1, 0)</f>
        <v>1</v>
      </c>
      <c r="BA694">
        <f>SUM(AW694:AZ694)</f>
        <v>8</v>
      </c>
      <c r="BB694" t="str">
        <f>VLOOKUP(BA694,'Standard Deviations'!$L$1:$M$11,2,TRUE)</f>
        <v>Platinum</v>
      </c>
    </row>
    <row r="695" spans="1:54">
      <c r="A695">
        <v>9904</v>
      </c>
      <c r="B695">
        <v>1956</v>
      </c>
      <c r="C695">
        <f>2024-B695</f>
        <v>68</v>
      </c>
      <c r="D695" t="str">
        <f>VLOOKUP(B695,Reference!$A$1:$B$125, 2)</f>
        <v>Boomers</v>
      </c>
      <c r="E695" t="s">
        <v>54</v>
      </c>
      <c r="F695" t="str">
        <f>IF(E695="High School", "No College", "College")</f>
        <v>College</v>
      </c>
      <c r="G695" t="s">
        <v>55</v>
      </c>
      <c r="H695">
        <v>71391</v>
      </c>
      <c r="I695">
        <v>71391</v>
      </c>
      <c r="J695" s="4" t="s">
        <v>61</v>
      </c>
      <c r="K695">
        <v>0</v>
      </c>
      <c r="L695">
        <v>1</v>
      </c>
      <c r="M695" t="str">
        <f>IF(OR(K695&gt;0, L695&gt;0), "Parent", "Not Parent")</f>
        <v>Parent</v>
      </c>
      <c r="N695" t="s">
        <v>392</v>
      </c>
      <c r="O695" s="8">
        <v>41916</v>
      </c>
      <c r="P695" s="9">
        <f>O695-N695</f>
        <v>554</v>
      </c>
      <c r="Q695">
        <v>50</v>
      </c>
      <c r="R695" s="9">
        <f>P695-Q695</f>
        <v>504</v>
      </c>
      <c r="S695" s="8">
        <f>O695-R695</f>
        <v>41412</v>
      </c>
      <c r="T695">
        <v>336</v>
      </c>
      <c r="U695">
        <v>123</v>
      </c>
      <c r="V695">
        <v>274</v>
      </c>
      <c r="W695">
        <v>46</v>
      </c>
      <c r="X695">
        <v>123</v>
      </c>
      <c r="Y695">
        <v>141</v>
      </c>
      <c r="Z695">
        <v>1043</v>
      </c>
      <c r="AA695">
        <f>Z695/P695</f>
        <v>1.8826714801444044</v>
      </c>
      <c r="AB695" s="14" t="s">
        <v>232</v>
      </c>
      <c r="AC695" s="13" t="s">
        <v>63</v>
      </c>
      <c r="AD695">
        <v>5</v>
      </c>
      <c r="AE695" t="str">
        <f>IF(AD695&gt;3, "Prefers Discount", "Discount Indifferent")</f>
        <v>Prefers Discount</v>
      </c>
      <c r="AF695">
        <v>12</v>
      </c>
      <c r="AG695">
        <v>6</v>
      </c>
      <c r="AH695">
        <v>5</v>
      </c>
      <c r="AI695" t="str">
        <f>INDEX($AF$1:$AH$1,MATCH(MAX(AF695:AH695),AF695:AH695,0))</f>
        <v>Store_Orders</v>
      </c>
      <c r="AJ695">
        <v>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f>SUM(AK695:AO695)</f>
        <v>0</v>
      </c>
      <c r="AQ695" t="s">
        <v>67</v>
      </c>
      <c r="AR695">
        <v>0</v>
      </c>
      <c r="AS695" t="str">
        <f>IF(OR(AK695&gt;0, AL695&gt;0, AM695&gt;0, AN695&gt;0, AO695&gt;0), "Converted", "Not Converted")</f>
        <v>Not Converted</v>
      </c>
      <c r="AT695">
        <v>0</v>
      </c>
      <c r="AU695">
        <v>3</v>
      </c>
      <c r="AV695">
        <v>11</v>
      </c>
      <c r="AW695">
        <f>IF(Z695&gt;607, 4, 0)</f>
        <v>4</v>
      </c>
      <c r="AX695">
        <f>IF(AA695&gt;0.1497, 3, 0)</f>
        <v>3</v>
      </c>
      <c r="AY695">
        <f>IF(P695&gt;4031, 2, 0)</f>
        <v>0</v>
      </c>
      <c r="AZ695">
        <f>IF(H695&gt;51934.91, 1, 0)</f>
        <v>1</v>
      </c>
      <c r="BA695">
        <f>SUM(AW695:AZ695)</f>
        <v>8</v>
      </c>
      <c r="BB695" t="str">
        <f>VLOOKUP(BA695,'Standard Deviations'!$L$1:$M$11,2,TRUE)</f>
        <v>Platinum</v>
      </c>
    </row>
    <row r="696" spans="1:54">
      <c r="A696">
        <v>7801</v>
      </c>
      <c r="B696">
        <v>1959</v>
      </c>
      <c r="C696">
        <f>2024-B696</f>
        <v>65</v>
      </c>
      <c r="D696" t="str">
        <f>VLOOKUP(B696,Reference!$A$1:$B$125, 2)</f>
        <v>Boomers</v>
      </c>
      <c r="E696" t="s">
        <v>54</v>
      </c>
      <c r="F696" t="str">
        <f>IF(E696="High School", "No College", "College")</f>
        <v>College</v>
      </c>
      <c r="G696" t="s">
        <v>65</v>
      </c>
      <c r="H696">
        <v>54753</v>
      </c>
      <c r="I696">
        <v>54753</v>
      </c>
      <c r="J696" s="4" t="s">
        <v>61</v>
      </c>
      <c r="K696">
        <v>0</v>
      </c>
      <c r="L696">
        <v>1</v>
      </c>
      <c r="M696" t="str">
        <f>IF(OR(K696&gt;0, L696&gt;0), "Parent", "Not Parent")</f>
        <v>Parent</v>
      </c>
      <c r="N696" t="s">
        <v>220</v>
      </c>
      <c r="O696" s="8">
        <v>41916</v>
      </c>
      <c r="P696" s="9">
        <f>O696-N696</f>
        <v>387</v>
      </c>
      <c r="Q696">
        <v>87</v>
      </c>
      <c r="R696" s="9">
        <f>P696-Q696</f>
        <v>300</v>
      </c>
      <c r="S696" s="8">
        <f>O696-R696</f>
        <v>41616</v>
      </c>
      <c r="T696">
        <v>197</v>
      </c>
      <c r="U696">
        <v>107</v>
      </c>
      <c r="V696">
        <v>227</v>
      </c>
      <c r="W696">
        <v>7</v>
      </c>
      <c r="X696">
        <v>59</v>
      </c>
      <c r="Y696">
        <v>131</v>
      </c>
      <c r="Z696">
        <v>728</v>
      </c>
      <c r="AA696">
        <f>Z696/P696</f>
        <v>1.8811369509043927</v>
      </c>
      <c r="AB696" s="14" t="s">
        <v>232</v>
      </c>
      <c r="AC696" s="13" t="s">
        <v>63</v>
      </c>
      <c r="AD696">
        <v>3</v>
      </c>
      <c r="AE696" t="str">
        <f>IF(AD696&gt;3, "Prefers Discount", "Discount Indifferent")</f>
        <v>Discount Indifferent</v>
      </c>
      <c r="AF696">
        <v>11</v>
      </c>
      <c r="AG696">
        <v>5</v>
      </c>
      <c r="AH696">
        <v>2</v>
      </c>
      <c r="AI696" t="str">
        <f>INDEX($AF$1:$AH$1,MATCH(MAX(AF696:AH696),AF696:AH696,0))</f>
        <v>Store_Orders</v>
      </c>
      <c r="AJ696">
        <v>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f>SUM(AK696:AO696)</f>
        <v>0</v>
      </c>
      <c r="AQ696" t="s">
        <v>67</v>
      </c>
      <c r="AR696">
        <v>0</v>
      </c>
      <c r="AS696" t="str">
        <f>IF(OR(AK696&gt;0, AL696&gt;0, AM696&gt;0, AN696&gt;0, AO696&gt;0), "Converted", "Not Converted")</f>
        <v>Not Converted</v>
      </c>
      <c r="AT696">
        <v>0</v>
      </c>
      <c r="AU696">
        <v>3</v>
      </c>
      <c r="AV696">
        <v>11</v>
      </c>
      <c r="AW696">
        <f>IF(Z696&gt;607, 4, 0)</f>
        <v>4</v>
      </c>
      <c r="AX696">
        <f>IF(AA696&gt;0.1497, 3, 0)</f>
        <v>3</v>
      </c>
      <c r="AY696">
        <f>IF(P696&gt;4031, 2, 0)</f>
        <v>0</v>
      </c>
      <c r="AZ696">
        <f>IF(H696&gt;51934.91, 1, 0)</f>
        <v>1</v>
      </c>
      <c r="BA696">
        <f>SUM(AW696:AZ696)</f>
        <v>8</v>
      </c>
      <c r="BB696" t="str">
        <f>VLOOKUP(BA696,'Standard Deviations'!$L$1:$M$11,2,TRUE)</f>
        <v>Platinum</v>
      </c>
    </row>
    <row r="697" spans="1:54">
      <c r="A697">
        <v>6461</v>
      </c>
      <c r="B697">
        <v>1969</v>
      </c>
      <c r="C697">
        <f>2024-B697</f>
        <v>55</v>
      </c>
      <c r="D697" t="str">
        <f>VLOOKUP(B697,Reference!$A$1:$B$125, 2)</f>
        <v>Gen X</v>
      </c>
      <c r="E697" t="s">
        <v>64</v>
      </c>
      <c r="F697" t="str">
        <f>IF(E697="High School", "No College", "College")</f>
        <v>College</v>
      </c>
      <c r="G697" t="s">
        <v>60</v>
      </c>
      <c r="H697">
        <v>62772</v>
      </c>
      <c r="I697">
        <v>62772</v>
      </c>
      <c r="J697" s="4" t="s">
        <v>61</v>
      </c>
      <c r="K697">
        <v>0</v>
      </c>
      <c r="L697">
        <v>1</v>
      </c>
      <c r="M697" t="str">
        <f>IF(OR(K697&gt;0, L697&gt;0), "Parent", "Not Parent")</f>
        <v>Parent</v>
      </c>
      <c r="N697" t="s">
        <v>476</v>
      </c>
      <c r="O697" s="8">
        <v>41916</v>
      </c>
      <c r="P697" s="9">
        <f>O697-N697</f>
        <v>503</v>
      </c>
      <c r="Q697">
        <v>74</v>
      </c>
      <c r="R697" s="9">
        <f>P697-Q697</f>
        <v>429</v>
      </c>
      <c r="S697" s="8">
        <f>O697-R697</f>
        <v>41487</v>
      </c>
      <c r="T697">
        <v>581</v>
      </c>
      <c r="U697">
        <v>49</v>
      </c>
      <c r="V697">
        <v>157</v>
      </c>
      <c r="W697">
        <v>43</v>
      </c>
      <c r="X697">
        <v>8</v>
      </c>
      <c r="Y697">
        <v>108</v>
      </c>
      <c r="Z697">
        <v>946</v>
      </c>
      <c r="AA697">
        <f>Z697/P697</f>
        <v>1.8807157057654076</v>
      </c>
      <c r="AB697" s="14" t="s">
        <v>232</v>
      </c>
      <c r="AC697" s="13" t="s">
        <v>63</v>
      </c>
      <c r="AD697">
        <v>1</v>
      </c>
      <c r="AE697" t="str">
        <f>IF(AD697&gt;3, "Prefers Discount", "Discount Indifferent")</f>
        <v>Discount Indifferent</v>
      </c>
      <c r="AF697">
        <v>11</v>
      </c>
      <c r="AG697">
        <v>5</v>
      </c>
      <c r="AH697">
        <v>6</v>
      </c>
      <c r="AI697" t="str">
        <f>INDEX($AF$1:$AH$1,MATCH(MAX(AF697:AH697),AF697:AH697,0))</f>
        <v>Store_Orders</v>
      </c>
      <c r="AJ697">
        <v>2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f>SUM(AK697:AO697)</f>
        <v>1</v>
      </c>
      <c r="AQ697" t="str">
        <f>INDEX($AK$1:$AO$1,MATCH(MAX(AK697:AO697),AK697:AO697,0))</f>
        <v>Converted_on_Camp4</v>
      </c>
      <c r="AR697">
        <v>1</v>
      </c>
      <c r="AS697" t="str">
        <f>IF(OR(AK697&gt;0, AL697&gt;0, AM697&gt;0, AN697&gt;0, AO697&gt;0), "Converted", "Not Converted")</f>
        <v>Converted</v>
      </c>
      <c r="AT697">
        <v>0</v>
      </c>
      <c r="AU697">
        <v>3</v>
      </c>
      <c r="AV697">
        <v>11</v>
      </c>
      <c r="AW697">
        <f>IF(Z697&gt;607, 4, 0)</f>
        <v>4</v>
      </c>
      <c r="AX697">
        <f>IF(AA697&gt;0.1497, 3, 0)</f>
        <v>3</v>
      </c>
      <c r="AY697">
        <f>IF(P697&gt;4031, 2, 0)</f>
        <v>0</v>
      </c>
      <c r="AZ697">
        <f>IF(H697&gt;51934.91, 1, 0)</f>
        <v>1</v>
      </c>
      <c r="BA697">
        <f>SUM(AW697:AZ697)</f>
        <v>8</v>
      </c>
      <c r="BB697" t="str">
        <f>VLOOKUP(BA697,'Standard Deviations'!$L$1:$M$11,2,TRUE)</f>
        <v>Platinum</v>
      </c>
    </row>
    <row r="698" spans="1:54">
      <c r="A698">
        <v>7966</v>
      </c>
      <c r="B698">
        <v>1959</v>
      </c>
      <c r="C698">
        <f>2024-B698</f>
        <v>65</v>
      </c>
      <c r="D698" t="str">
        <f>VLOOKUP(B698,Reference!$A$1:$B$125, 2)</f>
        <v>Boomers</v>
      </c>
      <c r="E698" t="s">
        <v>54</v>
      </c>
      <c r="F698" t="str">
        <f>IF(E698="High School", "No College", "College")</f>
        <v>College</v>
      </c>
      <c r="G698" t="s">
        <v>60</v>
      </c>
      <c r="H698">
        <v>80982</v>
      </c>
      <c r="I698">
        <v>80982</v>
      </c>
      <c r="J698" s="4" t="s">
        <v>56</v>
      </c>
      <c r="K698">
        <v>1</v>
      </c>
      <c r="L698">
        <v>1</v>
      </c>
      <c r="M698" t="str">
        <f>IF(OR(K698&gt;0, L698&gt;0), "Parent", "Not Parent")</f>
        <v>Parent</v>
      </c>
      <c r="N698" t="s">
        <v>477</v>
      </c>
      <c r="O698" s="8">
        <v>41916</v>
      </c>
      <c r="P698" s="9">
        <f>O698-N698</f>
        <v>634</v>
      </c>
      <c r="Q698">
        <v>48</v>
      </c>
      <c r="R698" s="9">
        <f>P698-Q698</f>
        <v>586</v>
      </c>
      <c r="S698" s="8">
        <f>O698-R698</f>
        <v>41330</v>
      </c>
      <c r="T698">
        <v>505</v>
      </c>
      <c r="U698">
        <v>137</v>
      </c>
      <c r="V698">
        <v>401</v>
      </c>
      <c r="W698">
        <v>104</v>
      </c>
      <c r="X698">
        <v>22</v>
      </c>
      <c r="Y698">
        <v>22</v>
      </c>
      <c r="Z698">
        <v>1191</v>
      </c>
      <c r="AA698">
        <f>Z698/P698</f>
        <v>1.8785488958990537</v>
      </c>
      <c r="AB698" s="14" t="s">
        <v>232</v>
      </c>
      <c r="AC698" s="13" t="s">
        <v>63</v>
      </c>
      <c r="AD698">
        <v>3</v>
      </c>
      <c r="AE698" t="str">
        <f>IF(AD698&gt;3, "Prefers Discount", "Discount Indifferent")</f>
        <v>Discount Indifferent</v>
      </c>
      <c r="AF698">
        <v>11</v>
      </c>
      <c r="AG698">
        <v>11</v>
      </c>
      <c r="AH698">
        <v>5</v>
      </c>
      <c r="AI698" t="str">
        <f>INDEX($AF$1:$AH$1,MATCH(MAX(AF698:AH698),AF698:AH698,0))</f>
        <v>Store_Orders</v>
      </c>
      <c r="AJ698">
        <v>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f>SUM(AK698:AO698)</f>
        <v>0</v>
      </c>
      <c r="AQ698" t="s">
        <v>67</v>
      </c>
      <c r="AR698">
        <v>0</v>
      </c>
      <c r="AS698" t="str">
        <f>IF(OR(AK698&gt;0, AL698&gt;0, AM698&gt;0, AN698&gt;0, AO698&gt;0), "Converted", "Not Converted")</f>
        <v>Not Converted</v>
      </c>
      <c r="AT698">
        <v>1</v>
      </c>
      <c r="AU698">
        <v>3</v>
      </c>
      <c r="AV698">
        <v>11</v>
      </c>
      <c r="AW698">
        <f>IF(Z698&gt;607, 4, 0)</f>
        <v>4</v>
      </c>
      <c r="AX698">
        <f>IF(AA698&gt;0.1497, 3, 0)</f>
        <v>3</v>
      </c>
      <c r="AY698">
        <f>IF(P698&gt;4031, 2, 0)</f>
        <v>0</v>
      </c>
      <c r="AZ698">
        <f>IF(H698&gt;51934.91, 1, 0)</f>
        <v>1</v>
      </c>
      <c r="BA698">
        <f>SUM(AW698:AZ698)</f>
        <v>8</v>
      </c>
      <c r="BB698" t="str">
        <f>VLOOKUP(BA698,'Standard Deviations'!$L$1:$M$11,2,TRUE)</f>
        <v>Platinum</v>
      </c>
    </row>
    <row r="699" spans="1:54" hidden="1">
      <c r="A699">
        <v>9284</v>
      </c>
      <c r="B699">
        <v>1958</v>
      </c>
      <c r="C699">
        <f>2024-B699</f>
        <v>66</v>
      </c>
      <c r="D699" t="str">
        <f>VLOOKUP(B699,Reference!$A$1:$B$125, 2)</f>
        <v>Boomers</v>
      </c>
      <c r="E699" t="s">
        <v>54</v>
      </c>
      <c r="F699" t="str">
        <f>IF(E699="High School", "No College", "College")</f>
        <v>College</v>
      </c>
      <c r="G699" t="s">
        <v>65</v>
      </c>
      <c r="H699">
        <v>53977</v>
      </c>
      <c r="I699">
        <v>53977</v>
      </c>
      <c r="J699" s="4" t="s">
        <v>61</v>
      </c>
      <c r="K699">
        <v>0</v>
      </c>
      <c r="L699">
        <v>1</v>
      </c>
      <c r="M699" t="str">
        <f>IF(OR(K699&gt;0, L699&gt;0), "Parent", "Not Parent")</f>
        <v>Parent</v>
      </c>
      <c r="N699" t="s">
        <v>391</v>
      </c>
      <c r="O699" s="8">
        <v>41916</v>
      </c>
      <c r="P699" s="9">
        <f>O699-N699</f>
        <v>483</v>
      </c>
      <c r="Q699">
        <v>21</v>
      </c>
      <c r="R699" s="9">
        <f>P699-Q699</f>
        <v>462</v>
      </c>
      <c r="S699" s="8">
        <f>O699-R699</f>
        <v>41454</v>
      </c>
      <c r="T699">
        <v>620</v>
      </c>
      <c r="U699">
        <v>16</v>
      </c>
      <c r="V699">
        <v>165</v>
      </c>
      <c r="W699">
        <v>0</v>
      </c>
      <c r="X699">
        <v>24</v>
      </c>
      <c r="Y699">
        <v>82</v>
      </c>
      <c r="Z699">
        <v>907</v>
      </c>
      <c r="AA699">
        <f>Z699/P699</f>
        <v>1.8778467908902692</v>
      </c>
      <c r="AB699" s="11" t="s">
        <v>232</v>
      </c>
      <c r="AC699" t="s">
        <v>59</v>
      </c>
      <c r="AD699">
        <v>5</v>
      </c>
      <c r="AE699" t="str">
        <f>IF(AD699&gt;3, "Prefers Discount", "Discount Indifferent")</f>
        <v>Prefers Discount</v>
      </c>
      <c r="AF699">
        <v>12</v>
      </c>
      <c r="AG699">
        <v>5</v>
      </c>
      <c r="AH699">
        <v>5</v>
      </c>
      <c r="AI699" t="str">
        <f>INDEX($AF$1:$AH$1,MATCH(MAX(AF699:AH699),AF699:AH699,0))</f>
        <v>Store_Orders</v>
      </c>
      <c r="AJ699">
        <v>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f>SUM(AK699:AO699)</f>
        <v>0</v>
      </c>
      <c r="AQ699" t="s">
        <v>67</v>
      </c>
      <c r="AR699">
        <v>0</v>
      </c>
      <c r="AS699" t="str">
        <f>IF(OR(AK699&gt;0, AL699&gt;0, AM699&gt;0, AN699&gt;0, AO699&gt;0), "Converted", "Not Converted")</f>
        <v>Not Converted</v>
      </c>
      <c r="AT699">
        <v>0</v>
      </c>
      <c r="AU699">
        <v>3</v>
      </c>
      <c r="AV699">
        <v>11</v>
      </c>
      <c r="AW699">
        <f>IF(Z699&gt;607, 4, 0)</f>
        <v>4</v>
      </c>
      <c r="AX699">
        <f>IF(AA699&gt;0.1497, 3, 0)</f>
        <v>3</v>
      </c>
      <c r="AY699">
        <f>IF(P699&gt;4031, 2, 0)</f>
        <v>0</v>
      </c>
      <c r="AZ699">
        <f>IF(H699&gt;51934.91, 1, 0)</f>
        <v>1</v>
      </c>
      <c r="BA699">
        <f>SUM(AW699:AZ699)</f>
        <v>8</v>
      </c>
      <c r="BB699" t="str">
        <f>VLOOKUP(BA699,'Standard Deviations'!$L$1:$M$11,2,TRUE)</f>
        <v>Platinum</v>
      </c>
    </row>
    <row r="700" spans="1:54" hidden="1">
      <c r="A700">
        <v>10128</v>
      </c>
      <c r="B700">
        <v>1958</v>
      </c>
      <c r="C700">
        <f>2024-B700</f>
        <v>66</v>
      </c>
      <c r="D700" t="str">
        <f>VLOOKUP(B700,Reference!$A$1:$B$125, 2)</f>
        <v>Boomers</v>
      </c>
      <c r="E700" t="s">
        <v>54</v>
      </c>
      <c r="F700" t="str">
        <f>IF(E700="High School", "No College", "College")</f>
        <v>College</v>
      </c>
      <c r="G700" t="s">
        <v>65</v>
      </c>
      <c r="H700">
        <v>53977</v>
      </c>
      <c r="I700">
        <v>53977</v>
      </c>
      <c r="J700" s="4" t="s">
        <v>61</v>
      </c>
      <c r="K700">
        <v>0</v>
      </c>
      <c r="L700">
        <v>1</v>
      </c>
      <c r="M700" t="str">
        <f>IF(OR(K700&gt;0, L700&gt;0), "Parent", "Not Parent")</f>
        <v>Parent</v>
      </c>
      <c r="N700" t="s">
        <v>391</v>
      </c>
      <c r="O700" s="8">
        <v>41916</v>
      </c>
      <c r="P700" s="9">
        <f>O700-N700</f>
        <v>483</v>
      </c>
      <c r="Q700">
        <v>21</v>
      </c>
      <c r="R700" s="9">
        <f>P700-Q700</f>
        <v>462</v>
      </c>
      <c r="S700" s="8">
        <f>O700-R700</f>
        <v>41454</v>
      </c>
      <c r="T700">
        <v>620</v>
      </c>
      <c r="U700">
        <v>16</v>
      </c>
      <c r="V700">
        <v>165</v>
      </c>
      <c r="W700">
        <v>0</v>
      </c>
      <c r="X700">
        <v>24</v>
      </c>
      <c r="Y700">
        <v>82</v>
      </c>
      <c r="Z700">
        <v>907</v>
      </c>
      <c r="AA700">
        <f>Z700/P700</f>
        <v>1.8778467908902692</v>
      </c>
      <c r="AB700" s="11" t="s">
        <v>232</v>
      </c>
      <c r="AC700" t="s">
        <v>59</v>
      </c>
      <c r="AD700">
        <v>5</v>
      </c>
      <c r="AE700" t="str">
        <f>IF(AD700&gt;3, "Prefers Discount", "Discount Indifferent")</f>
        <v>Prefers Discount</v>
      </c>
      <c r="AF700">
        <v>12</v>
      </c>
      <c r="AG700">
        <v>5</v>
      </c>
      <c r="AH700">
        <v>5</v>
      </c>
      <c r="AI700" t="str">
        <f>INDEX($AF$1:$AH$1,MATCH(MAX(AF700:AH700),AF700:AH700,0))</f>
        <v>Store_Orders</v>
      </c>
      <c r="AJ700">
        <v>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f>SUM(AK700:AO700)</f>
        <v>0</v>
      </c>
      <c r="AQ700" t="s">
        <v>67</v>
      </c>
      <c r="AR700">
        <v>0</v>
      </c>
      <c r="AS700" t="str">
        <f>IF(OR(AK700&gt;0, AL700&gt;0, AM700&gt;0, AN700&gt;0, AO700&gt;0), "Converted", "Not Converted")</f>
        <v>Not Converted</v>
      </c>
      <c r="AT700">
        <v>0</v>
      </c>
      <c r="AU700">
        <v>3</v>
      </c>
      <c r="AV700">
        <v>11</v>
      </c>
      <c r="AW700">
        <f>IF(Z700&gt;607, 4, 0)</f>
        <v>4</v>
      </c>
      <c r="AX700">
        <f>IF(AA700&gt;0.1497, 3, 0)</f>
        <v>3</v>
      </c>
      <c r="AY700">
        <f>IF(P700&gt;4031, 2, 0)</f>
        <v>0</v>
      </c>
      <c r="AZ700">
        <f>IF(H700&gt;51934.91, 1, 0)</f>
        <v>1</v>
      </c>
      <c r="BA700">
        <f>SUM(AW700:AZ700)</f>
        <v>8</v>
      </c>
      <c r="BB700" t="str">
        <f>VLOOKUP(BA700,'Standard Deviations'!$L$1:$M$11,2,TRUE)</f>
        <v>Platinum</v>
      </c>
    </row>
    <row r="701" spans="1:54">
      <c r="A701">
        <v>5140</v>
      </c>
      <c r="B701">
        <v>1985</v>
      </c>
      <c r="C701">
        <f>2024-B701</f>
        <v>39</v>
      </c>
      <c r="D701" t="str">
        <f>VLOOKUP(B701,Reference!$A$1:$B$125, 2)</f>
        <v>Millennials</v>
      </c>
      <c r="E701" t="s">
        <v>68</v>
      </c>
      <c r="F701" t="str">
        <f>IF(E701="High School", "No College", "College")</f>
        <v>College</v>
      </c>
      <c r="G701" t="s">
        <v>55</v>
      </c>
      <c r="H701">
        <v>64355</v>
      </c>
      <c r="I701">
        <v>64355</v>
      </c>
      <c r="J701" s="4" t="s">
        <v>61</v>
      </c>
      <c r="K701">
        <v>1</v>
      </c>
      <c r="L701">
        <v>0</v>
      </c>
      <c r="M701" t="str">
        <f>IF(OR(K701&gt;0, L701&gt;0), "Parent", "Not Parent")</f>
        <v>Parent</v>
      </c>
      <c r="N701" t="s">
        <v>478</v>
      </c>
      <c r="O701" s="8">
        <v>41916</v>
      </c>
      <c r="P701" s="9">
        <f>O701-N701</f>
        <v>771</v>
      </c>
      <c r="Q701">
        <v>66</v>
      </c>
      <c r="R701" s="9">
        <f>P701-Q701</f>
        <v>705</v>
      </c>
      <c r="S701" s="8">
        <f>O701-R701</f>
        <v>41211</v>
      </c>
      <c r="T701">
        <v>1047</v>
      </c>
      <c r="U701">
        <v>0</v>
      </c>
      <c r="V701">
        <v>140</v>
      </c>
      <c r="W701">
        <v>67</v>
      </c>
      <c r="X701">
        <v>38</v>
      </c>
      <c r="Y701">
        <v>153</v>
      </c>
      <c r="Z701">
        <v>1445</v>
      </c>
      <c r="AA701">
        <f>Z701/P701</f>
        <v>1.874189364461738</v>
      </c>
      <c r="AB701" s="14" t="s">
        <v>232</v>
      </c>
      <c r="AC701" s="13" t="s">
        <v>63</v>
      </c>
      <c r="AD701">
        <v>2</v>
      </c>
      <c r="AE701" t="str">
        <f>IF(AD701&gt;3, "Prefers Discount", "Discount Indifferent")</f>
        <v>Discount Indifferent</v>
      </c>
      <c r="AF701">
        <v>12</v>
      </c>
      <c r="AG701">
        <v>4</v>
      </c>
      <c r="AH701">
        <v>3</v>
      </c>
      <c r="AI701" t="str">
        <f>INDEX($AF$1:$AH$1,MATCH(MAX(AF701:AH701),AF701:AH701,0))</f>
        <v>Store_Orders</v>
      </c>
      <c r="AJ701">
        <v>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f>SUM(AK701:AO701)</f>
        <v>0</v>
      </c>
      <c r="AQ701" t="s">
        <v>67</v>
      </c>
      <c r="AR701">
        <v>0</v>
      </c>
      <c r="AS701" t="str">
        <f>IF(OR(AK701&gt;0, AL701&gt;0, AM701&gt;0, AN701&gt;0, AO701&gt;0), "Converted", "Not Converted")</f>
        <v>Not Converted</v>
      </c>
      <c r="AT701">
        <v>0</v>
      </c>
      <c r="AU701">
        <v>3</v>
      </c>
      <c r="AV701">
        <v>11</v>
      </c>
      <c r="AW701">
        <f>IF(Z701&gt;607, 4, 0)</f>
        <v>4</v>
      </c>
      <c r="AX701">
        <f>IF(AA701&gt;0.1497, 3, 0)</f>
        <v>3</v>
      </c>
      <c r="AY701">
        <f>IF(P701&gt;4031, 2, 0)</f>
        <v>0</v>
      </c>
      <c r="AZ701">
        <f>IF(H701&gt;51934.91, 1, 0)</f>
        <v>1</v>
      </c>
      <c r="BA701">
        <f>SUM(AW701:AZ701)</f>
        <v>8</v>
      </c>
      <c r="BB701" t="str">
        <f>VLOOKUP(BA701,'Standard Deviations'!$L$1:$M$11,2,TRUE)</f>
        <v>Platinum</v>
      </c>
    </row>
    <row r="702" spans="1:54" hidden="1">
      <c r="A702">
        <v>2570</v>
      </c>
      <c r="B702">
        <v>1968</v>
      </c>
      <c r="C702">
        <f>2024-B702</f>
        <v>56</v>
      </c>
      <c r="D702" t="str">
        <f>VLOOKUP(B702,Reference!$A$1:$B$125, 2)</f>
        <v>Gen X</v>
      </c>
      <c r="E702" t="s">
        <v>54</v>
      </c>
      <c r="F702" t="str">
        <f>IF(E702="High School", "No College", "College")</f>
        <v>College</v>
      </c>
      <c r="G702" t="s">
        <v>65</v>
      </c>
      <c r="H702">
        <v>56534</v>
      </c>
      <c r="I702">
        <v>56534</v>
      </c>
      <c r="J702" s="4" t="s">
        <v>61</v>
      </c>
      <c r="K702">
        <v>0</v>
      </c>
      <c r="L702">
        <v>1</v>
      </c>
      <c r="M702" t="str">
        <f>IF(OR(K702&gt;0, L702&gt;0), "Parent", "Not Parent")</f>
        <v>Parent</v>
      </c>
      <c r="N702" t="s">
        <v>479</v>
      </c>
      <c r="O702" s="8">
        <v>41916</v>
      </c>
      <c r="P702" s="9">
        <f>O702-N702</f>
        <v>438</v>
      </c>
      <c r="Q702">
        <v>35</v>
      </c>
      <c r="R702" s="9">
        <f>P702-Q702</f>
        <v>403</v>
      </c>
      <c r="S702" s="8">
        <f>O702-R702</f>
        <v>41513</v>
      </c>
      <c r="T702">
        <v>691</v>
      </c>
      <c r="U702">
        <v>7</v>
      </c>
      <c r="V702">
        <v>61</v>
      </c>
      <c r="W702">
        <v>10</v>
      </c>
      <c r="X702">
        <v>0</v>
      </c>
      <c r="Y702">
        <v>46</v>
      </c>
      <c r="Z702">
        <v>815</v>
      </c>
      <c r="AA702">
        <f>Z702/P702</f>
        <v>1.860730593607306</v>
      </c>
      <c r="AB702" s="11" t="s">
        <v>232</v>
      </c>
      <c r="AC702" t="s">
        <v>59</v>
      </c>
      <c r="AD702">
        <v>4</v>
      </c>
      <c r="AE702" t="str">
        <f>IF(AD702&gt;3, "Prefers Discount", "Discount Indifferent")</f>
        <v>Prefers Discount</v>
      </c>
      <c r="AF702">
        <v>7</v>
      </c>
      <c r="AG702">
        <v>10</v>
      </c>
      <c r="AH702">
        <v>4</v>
      </c>
      <c r="AI702" t="str">
        <f>INDEX($AF$1:$AH$1,MATCH(MAX(AF702:AH702),AF702:AH702,0))</f>
        <v>Web_Orders</v>
      </c>
      <c r="AJ702">
        <v>8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f>SUM(AK702:AO702)</f>
        <v>2</v>
      </c>
      <c r="AQ702" t="str">
        <f>INDEX($AK$1:$AO$1,MATCH(MAX(AK702:AO702),AK702:AO702,0))</f>
        <v>Converted_on_Camp2</v>
      </c>
      <c r="AR702">
        <v>1</v>
      </c>
      <c r="AS702" t="str">
        <f>IF(OR(AK702&gt;0, AL702&gt;0, AM702&gt;0, AN702&gt;0, AO702&gt;0), "Converted", "Not Converted")</f>
        <v>Converted</v>
      </c>
      <c r="AT702">
        <v>0</v>
      </c>
      <c r="AU702">
        <v>3</v>
      </c>
      <c r="AV702">
        <v>11</v>
      </c>
      <c r="AW702">
        <f>IF(Z702&gt;607, 4, 0)</f>
        <v>4</v>
      </c>
      <c r="AX702">
        <f>IF(AA702&gt;0.1497, 3, 0)</f>
        <v>3</v>
      </c>
      <c r="AY702">
        <f>IF(P702&gt;4031, 2, 0)</f>
        <v>0</v>
      </c>
      <c r="AZ702">
        <f>IF(H702&gt;51934.91, 1, 0)</f>
        <v>1</v>
      </c>
      <c r="BA702">
        <f>SUM(AW702:AZ702)</f>
        <v>8</v>
      </c>
      <c r="BB702" t="str">
        <f>VLOOKUP(BA702,'Standard Deviations'!$L$1:$M$11,2,TRUE)</f>
        <v>Platinum</v>
      </c>
    </row>
    <row r="703" spans="1:54">
      <c r="A703">
        <v>6055</v>
      </c>
      <c r="B703">
        <v>1979</v>
      </c>
      <c r="C703">
        <f>2024-B703</f>
        <v>45</v>
      </c>
      <c r="D703" t="str">
        <f>VLOOKUP(B703,Reference!$A$1:$B$125, 2)</f>
        <v>Gen X</v>
      </c>
      <c r="E703" t="s">
        <v>54</v>
      </c>
      <c r="F703" t="str">
        <f>IF(E703="High School", "No College", "College")</f>
        <v>College</v>
      </c>
      <c r="G703" t="s">
        <v>55</v>
      </c>
      <c r="H703">
        <v>71626</v>
      </c>
      <c r="I703">
        <v>71626</v>
      </c>
      <c r="J703" s="4" t="s">
        <v>61</v>
      </c>
      <c r="K703">
        <v>0</v>
      </c>
      <c r="L703">
        <v>0</v>
      </c>
      <c r="M703" t="str">
        <f>IF(OR(K703&gt;0, L703&gt;0), "Parent", "Not Parent")</f>
        <v>Not Parent</v>
      </c>
      <c r="N703" t="s">
        <v>480</v>
      </c>
      <c r="O703" s="8">
        <v>41916</v>
      </c>
      <c r="P703" s="9">
        <f>O703-N703</f>
        <v>702</v>
      </c>
      <c r="Q703">
        <v>94</v>
      </c>
      <c r="R703" s="9">
        <f>P703-Q703</f>
        <v>608</v>
      </c>
      <c r="S703" s="8">
        <f>O703-R703</f>
        <v>41308</v>
      </c>
      <c r="T703">
        <v>546</v>
      </c>
      <c r="U703">
        <v>72</v>
      </c>
      <c r="V703">
        <v>376</v>
      </c>
      <c r="W703">
        <v>94</v>
      </c>
      <c r="X703">
        <v>145</v>
      </c>
      <c r="Y703">
        <v>72</v>
      </c>
      <c r="Z703">
        <v>1305</v>
      </c>
      <c r="AA703">
        <f>Z703/P703</f>
        <v>1.858974358974359</v>
      </c>
      <c r="AB703" s="14" t="s">
        <v>232</v>
      </c>
      <c r="AC703" s="13" t="s">
        <v>63</v>
      </c>
      <c r="AD703">
        <v>1</v>
      </c>
      <c r="AE703" t="str">
        <f>IF(AD703&gt;3, "Prefers Discount", "Discount Indifferent")</f>
        <v>Discount Indifferent</v>
      </c>
      <c r="AF703">
        <v>8</v>
      </c>
      <c r="AG703">
        <v>5</v>
      </c>
      <c r="AH703">
        <v>5</v>
      </c>
      <c r="AI703" t="str">
        <f>INDEX($AF$1:$AH$1,MATCH(MAX(AF703:AH703),AF703:AH703,0))</f>
        <v>Store_Orders</v>
      </c>
      <c r="AJ703">
        <v>3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f>SUM(AK703:AO703)</f>
        <v>1</v>
      </c>
      <c r="AQ703" t="str">
        <f>INDEX($AK$1:$AO$1,MATCH(MAX(AK703:AO703),AK703:AO703,0))</f>
        <v>Converted_on_Camp4</v>
      </c>
      <c r="AR703">
        <v>1</v>
      </c>
      <c r="AS703" t="str">
        <f>IF(OR(AK703&gt;0, AL703&gt;0, AM703&gt;0, AN703&gt;0, AO703&gt;0), "Converted", "Not Converted")</f>
        <v>Converted</v>
      </c>
      <c r="AT703">
        <v>0</v>
      </c>
      <c r="AU703">
        <v>3</v>
      </c>
      <c r="AV703">
        <v>11</v>
      </c>
      <c r="AW703">
        <f>IF(Z703&gt;607, 4, 0)</f>
        <v>4</v>
      </c>
      <c r="AX703">
        <f>IF(AA703&gt;0.1497, 3, 0)</f>
        <v>3</v>
      </c>
      <c r="AY703">
        <f>IF(P703&gt;4031, 2, 0)</f>
        <v>0</v>
      </c>
      <c r="AZ703">
        <f>IF(H703&gt;51934.91, 1, 0)</f>
        <v>1</v>
      </c>
      <c r="BA703">
        <f>SUM(AW703:AZ703)</f>
        <v>8</v>
      </c>
      <c r="BB703" t="str">
        <f>VLOOKUP(BA703,'Standard Deviations'!$L$1:$M$11,2,TRUE)</f>
        <v>Platinum</v>
      </c>
    </row>
    <row r="704" spans="1:54">
      <c r="A704">
        <v>9645</v>
      </c>
      <c r="B704">
        <v>1968</v>
      </c>
      <c r="C704">
        <f>2024-B704</f>
        <v>56</v>
      </c>
      <c r="D704" t="str">
        <f>VLOOKUP(B704,Reference!$A$1:$B$125, 2)</f>
        <v>Gen X</v>
      </c>
      <c r="E704" t="s">
        <v>54</v>
      </c>
      <c r="F704" t="str">
        <f>IF(E704="High School", "No College", "College")</f>
        <v>College</v>
      </c>
      <c r="G704" t="s">
        <v>55</v>
      </c>
      <c r="H704">
        <v>64590</v>
      </c>
      <c r="I704">
        <v>64590</v>
      </c>
      <c r="J704" s="4" t="s">
        <v>61</v>
      </c>
      <c r="K704">
        <v>0</v>
      </c>
      <c r="L704">
        <v>0</v>
      </c>
      <c r="M704" t="str">
        <f>IF(OR(K704&gt;0, L704&gt;0), "Parent", "Not Parent")</f>
        <v>Not Parent</v>
      </c>
      <c r="N704" t="s">
        <v>353</v>
      </c>
      <c r="O704" s="8">
        <v>41916</v>
      </c>
      <c r="P704" s="9">
        <f>O704-N704</f>
        <v>720</v>
      </c>
      <c r="Q704">
        <v>98</v>
      </c>
      <c r="R704" s="9">
        <f>P704-Q704</f>
        <v>622</v>
      </c>
      <c r="S704" s="8">
        <f>O704-R704</f>
        <v>41294</v>
      </c>
      <c r="T704">
        <v>920</v>
      </c>
      <c r="U704">
        <v>138</v>
      </c>
      <c r="V704">
        <v>168</v>
      </c>
      <c r="W704">
        <v>36</v>
      </c>
      <c r="X704">
        <v>46</v>
      </c>
      <c r="Y704">
        <v>30</v>
      </c>
      <c r="Z704">
        <v>1338</v>
      </c>
      <c r="AA704">
        <f>Z704/P704</f>
        <v>1.8583333333333334</v>
      </c>
      <c r="AB704" s="14" t="s">
        <v>232</v>
      </c>
      <c r="AC704" s="13" t="s">
        <v>63</v>
      </c>
      <c r="AD704">
        <v>1</v>
      </c>
      <c r="AE704" t="str">
        <f>IF(AD704&gt;3, "Prefers Discount", "Discount Indifferent")</f>
        <v>Discount Indifferent</v>
      </c>
      <c r="AF704">
        <v>10</v>
      </c>
      <c r="AG704">
        <v>9</v>
      </c>
      <c r="AH704">
        <v>4</v>
      </c>
      <c r="AI704" t="str">
        <f>INDEX($AF$1:$AH$1,MATCH(MAX(AF704:AH704),AF704:AH704,0))</f>
        <v>Store_Orders</v>
      </c>
      <c r="AJ704">
        <v>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f>SUM(AK704:AO704)</f>
        <v>0</v>
      </c>
      <c r="AQ704" t="s">
        <v>67</v>
      </c>
      <c r="AR704">
        <v>0</v>
      </c>
      <c r="AS704" t="str">
        <f>IF(OR(AK704&gt;0, AL704&gt;0, AM704&gt;0, AN704&gt;0, AO704&gt;0), "Converted", "Not Converted")</f>
        <v>Not Converted</v>
      </c>
      <c r="AT704">
        <v>0</v>
      </c>
      <c r="AU704">
        <v>3</v>
      </c>
      <c r="AV704">
        <v>11</v>
      </c>
      <c r="AW704">
        <f>IF(Z704&gt;607, 4, 0)</f>
        <v>4</v>
      </c>
      <c r="AX704">
        <f>IF(AA704&gt;0.1497, 3, 0)</f>
        <v>3</v>
      </c>
      <c r="AY704">
        <f>IF(P704&gt;4031, 2, 0)</f>
        <v>0</v>
      </c>
      <c r="AZ704">
        <f>IF(H704&gt;51934.91, 1, 0)</f>
        <v>1</v>
      </c>
      <c r="BA704">
        <f>SUM(AW704:AZ704)</f>
        <v>8</v>
      </c>
      <c r="BB704" t="str">
        <f>VLOOKUP(BA704,'Standard Deviations'!$L$1:$M$11,2,TRUE)</f>
        <v>Platinum</v>
      </c>
    </row>
    <row r="705" spans="1:54">
      <c r="A705">
        <v>4507</v>
      </c>
      <c r="B705">
        <v>1952</v>
      </c>
      <c r="C705">
        <f>2024-B705</f>
        <v>72</v>
      </c>
      <c r="D705" t="str">
        <f>VLOOKUP(B705,Reference!$A$1:$B$125, 2)</f>
        <v>Boomers</v>
      </c>
      <c r="E705" t="s">
        <v>54</v>
      </c>
      <c r="F705" t="str">
        <f>IF(E705="High School", "No College", "College")</f>
        <v>College</v>
      </c>
      <c r="G705" t="s">
        <v>60</v>
      </c>
      <c r="H705">
        <v>72228</v>
      </c>
      <c r="I705">
        <v>72228</v>
      </c>
      <c r="J705" s="4" t="s">
        <v>61</v>
      </c>
      <c r="K705">
        <v>0</v>
      </c>
      <c r="L705">
        <v>0</v>
      </c>
      <c r="M705" t="str">
        <f>IF(OR(K705&gt;0, L705&gt;0), "Parent", "Not Parent")</f>
        <v>Not Parent</v>
      </c>
      <c r="N705" t="s">
        <v>481</v>
      </c>
      <c r="O705" s="8">
        <v>41916</v>
      </c>
      <c r="P705" s="9">
        <f>O705-N705</f>
        <v>676</v>
      </c>
      <c r="Q705">
        <v>87</v>
      </c>
      <c r="R705" s="9">
        <f>P705-Q705</f>
        <v>589</v>
      </c>
      <c r="S705" s="8">
        <f>O705-R705</f>
        <v>41327</v>
      </c>
      <c r="T705">
        <v>631</v>
      </c>
      <c r="U705">
        <v>28</v>
      </c>
      <c r="V705">
        <v>491</v>
      </c>
      <c r="W705">
        <v>30</v>
      </c>
      <c r="X705">
        <v>14</v>
      </c>
      <c r="Y705">
        <v>56</v>
      </c>
      <c r="Z705">
        <v>1250</v>
      </c>
      <c r="AA705">
        <f>Z705/P705</f>
        <v>1.849112426035503</v>
      </c>
      <c r="AB705" s="14" t="s">
        <v>232</v>
      </c>
      <c r="AC705" s="13" t="s">
        <v>63</v>
      </c>
      <c r="AD705">
        <v>1</v>
      </c>
      <c r="AE705" t="str">
        <f>IF(AD705&gt;3, "Prefers Discount", "Discount Indifferent")</f>
        <v>Discount Indifferent</v>
      </c>
      <c r="AF705">
        <v>8</v>
      </c>
      <c r="AG705">
        <v>6</v>
      </c>
      <c r="AH705">
        <v>7</v>
      </c>
      <c r="AI705" t="str">
        <f>INDEX($AF$1:$AH$1,MATCH(MAX(AF705:AH705),AF705:AH705,0))</f>
        <v>Store_Orders</v>
      </c>
      <c r="AJ705">
        <v>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f>SUM(AK705:AO705)</f>
        <v>0</v>
      </c>
      <c r="AQ705" t="s">
        <v>67</v>
      </c>
      <c r="AR705">
        <v>0</v>
      </c>
      <c r="AS705" t="str">
        <f>IF(OR(AK705&gt;0, AL705&gt;0, AM705&gt;0, AN705&gt;0, AO705&gt;0), "Converted", "Not Converted")</f>
        <v>Not Converted</v>
      </c>
      <c r="AT705">
        <v>0</v>
      </c>
      <c r="AU705">
        <v>3</v>
      </c>
      <c r="AV705">
        <v>11</v>
      </c>
      <c r="AW705">
        <f>IF(Z705&gt;607, 4, 0)</f>
        <v>4</v>
      </c>
      <c r="AX705">
        <f>IF(AA705&gt;0.1497, 3, 0)</f>
        <v>3</v>
      </c>
      <c r="AY705">
        <f>IF(P705&gt;4031, 2, 0)</f>
        <v>0</v>
      </c>
      <c r="AZ705">
        <f>IF(H705&gt;51934.91, 1, 0)</f>
        <v>1</v>
      </c>
      <c r="BA705">
        <f>SUM(AW705:AZ705)</f>
        <v>8</v>
      </c>
      <c r="BB705" t="str">
        <f>VLOOKUP(BA705,'Standard Deviations'!$L$1:$M$11,2,TRUE)</f>
        <v>Platinum</v>
      </c>
    </row>
    <row r="706" spans="1:54" hidden="1">
      <c r="A706">
        <v>7446</v>
      </c>
      <c r="B706">
        <v>1967</v>
      </c>
      <c r="C706">
        <f>2024-B706</f>
        <v>57</v>
      </c>
      <c r="D706" t="str">
        <f>VLOOKUP(B706,Reference!$A$1:$B$125, 2)</f>
        <v>Gen X</v>
      </c>
      <c r="E706" t="s">
        <v>64</v>
      </c>
      <c r="F706" t="str">
        <f>IF(E706="High School", "No College", "College")</f>
        <v>College</v>
      </c>
      <c r="G706" t="s">
        <v>65</v>
      </c>
      <c r="H706">
        <v>62513</v>
      </c>
      <c r="I706">
        <v>62513</v>
      </c>
      <c r="J706" s="4" t="s">
        <v>61</v>
      </c>
      <c r="K706">
        <v>0</v>
      </c>
      <c r="L706">
        <v>1</v>
      </c>
      <c r="M706" t="str">
        <f>IF(OR(K706&gt;0, L706&gt;0), "Parent", "Not Parent")</f>
        <v>Parent</v>
      </c>
      <c r="N706" t="s">
        <v>349</v>
      </c>
      <c r="O706" s="8">
        <v>41916</v>
      </c>
      <c r="P706" s="9">
        <f>O706-N706</f>
        <v>390</v>
      </c>
      <c r="Q706">
        <v>16</v>
      </c>
      <c r="R706" s="9">
        <f>P706-Q706</f>
        <v>374</v>
      </c>
      <c r="S706" s="8">
        <f>O706-R706</f>
        <v>41542</v>
      </c>
      <c r="T706">
        <v>520</v>
      </c>
      <c r="U706">
        <v>42</v>
      </c>
      <c r="V706">
        <v>98</v>
      </c>
      <c r="W706">
        <v>0</v>
      </c>
      <c r="X706">
        <v>42</v>
      </c>
      <c r="Y706">
        <v>14</v>
      </c>
      <c r="Z706">
        <v>716</v>
      </c>
      <c r="AA706">
        <f>Z706/P706</f>
        <v>1.8358974358974358</v>
      </c>
      <c r="AB706" s="11" t="s">
        <v>232</v>
      </c>
      <c r="AC706" t="s">
        <v>59</v>
      </c>
      <c r="AD706">
        <v>2</v>
      </c>
      <c r="AE706" t="str">
        <f>IF(AD706&gt;3, "Prefers Discount", "Discount Indifferent")</f>
        <v>Discount Indifferent</v>
      </c>
      <c r="AF706">
        <v>10</v>
      </c>
      <c r="AG706">
        <v>6</v>
      </c>
      <c r="AH706">
        <v>4</v>
      </c>
      <c r="AI706" t="str">
        <f>INDEX($AF$1:$AH$1,MATCH(MAX(AF706:AH706),AF706:AH706,0))</f>
        <v>Store_Orders</v>
      </c>
      <c r="AJ706">
        <v>6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f>SUM(AK706:AO706)</f>
        <v>0</v>
      </c>
      <c r="AQ706" t="s">
        <v>67</v>
      </c>
      <c r="AR706">
        <v>0</v>
      </c>
      <c r="AS706" t="str">
        <f>IF(OR(AK706&gt;0, AL706&gt;0, AM706&gt;0, AN706&gt;0, AO706&gt;0), "Converted", "Not Converted")</f>
        <v>Not Converted</v>
      </c>
      <c r="AT706">
        <v>0</v>
      </c>
      <c r="AU706">
        <v>3</v>
      </c>
      <c r="AV706">
        <v>11</v>
      </c>
      <c r="AW706">
        <f>IF(Z706&gt;607, 4, 0)</f>
        <v>4</v>
      </c>
      <c r="AX706">
        <f>IF(AA706&gt;0.1497, 3, 0)</f>
        <v>3</v>
      </c>
      <c r="AY706">
        <f>IF(P706&gt;4031, 2, 0)</f>
        <v>0</v>
      </c>
      <c r="AZ706">
        <f>IF(H706&gt;51934.91, 1, 0)</f>
        <v>1</v>
      </c>
      <c r="BA706">
        <f>SUM(AW706:AZ706)</f>
        <v>8</v>
      </c>
      <c r="BB706" t="str">
        <f>VLOOKUP(BA706,'Standard Deviations'!$L$1:$M$11,2,TRUE)</f>
        <v>Platinum</v>
      </c>
    </row>
    <row r="707" spans="1:54" hidden="1">
      <c r="A707">
        <v>1081</v>
      </c>
      <c r="B707">
        <v>1957</v>
      </c>
      <c r="C707">
        <f>2024-B707</f>
        <v>67</v>
      </c>
      <c r="D707" t="str">
        <f>VLOOKUP(B707,Reference!$A$1:$B$125, 2)</f>
        <v>Boomers</v>
      </c>
      <c r="E707" t="s">
        <v>68</v>
      </c>
      <c r="F707" t="str">
        <f>IF(E707="High School", "No College", "College")</f>
        <v>College</v>
      </c>
      <c r="G707" t="s">
        <v>55</v>
      </c>
      <c r="H707">
        <v>75283</v>
      </c>
      <c r="I707">
        <v>75283</v>
      </c>
      <c r="J707" s="4" t="s">
        <v>56</v>
      </c>
      <c r="K707">
        <v>1</v>
      </c>
      <c r="L707">
        <v>2</v>
      </c>
      <c r="M707" t="str">
        <f>IF(OR(K707&gt;0, L707&gt;0), "Parent", "Not Parent")</f>
        <v>Parent</v>
      </c>
      <c r="N707" t="s">
        <v>376</v>
      </c>
      <c r="O707" s="8">
        <v>41916</v>
      </c>
      <c r="P707" s="9">
        <f>O707-N707</f>
        <v>556</v>
      </c>
      <c r="Q707">
        <v>26</v>
      </c>
      <c r="R707" s="9">
        <f>P707-Q707</f>
        <v>530</v>
      </c>
      <c r="S707" s="8">
        <f>O707-R707</f>
        <v>41386</v>
      </c>
      <c r="T707">
        <v>733</v>
      </c>
      <c r="U707">
        <v>9</v>
      </c>
      <c r="V707">
        <v>180</v>
      </c>
      <c r="W707">
        <v>12</v>
      </c>
      <c r="X707">
        <v>19</v>
      </c>
      <c r="Y707">
        <v>66</v>
      </c>
      <c r="Z707">
        <v>1019</v>
      </c>
      <c r="AA707">
        <f>Z707/P707</f>
        <v>1.8327338129496402</v>
      </c>
      <c r="AB707" s="11" t="s">
        <v>232</v>
      </c>
      <c r="AC707" t="s">
        <v>59</v>
      </c>
      <c r="AD707">
        <v>11</v>
      </c>
      <c r="AE707" t="str">
        <f>IF(AD707&gt;3, "Prefers Discount", "Discount Indifferent")</f>
        <v>Prefers Discount</v>
      </c>
      <c r="AF707">
        <v>5</v>
      </c>
      <c r="AG707">
        <v>6</v>
      </c>
      <c r="AH707">
        <v>3</v>
      </c>
      <c r="AI707" t="str">
        <f>INDEX($AF$1:$AH$1,MATCH(MAX(AF707:AH707),AF707:AH707,0))</f>
        <v>Web_Orders</v>
      </c>
      <c r="AJ707">
        <v>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f>SUM(AK707:AO707)</f>
        <v>0</v>
      </c>
      <c r="AQ707" t="s">
        <v>67</v>
      </c>
      <c r="AR707">
        <v>0</v>
      </c>
      <c r="AS707" t="str">
        <f>IF(OR(AK707&gt;0, AL707&gt;0, AM707&gt;0, AN707&gt;0, AO707&gt;0), "Converted", "Not Converted")</f>
        <v>Not Converted</v>
      </c>
      <c r="AT707">
        <v>0</v>
      </c>
      <c r="AU707">
        <v>3</v>
      </c>
      <c r="AV707">
        <v>11</v>
      </c>
      <c r="AW707">
        <f>IF(Z707&gt;607, 4, 0)</f>
        <v>4</v>
      </c>
      <c r="AX707">
        <f>IF(AA707&gt;0.1497, 3, 0)</f>
        <v>3</v>
      </c>
      <c r="AY707">
        <f>IF(P707&gt;4031, 2, 0)</f>
        <v>0</v>
      </c>
      <c r="AZ707">
        <f>IF(H707&gt;51934.91, 1, 0)</f>
        <v>1</v>
      </c>
      <c r="BA707">
        <f>SUM(AW707:AZ707)</f>
        <v>8</v>
      </c>
      <c r="BB707" t="str">
        <f>VLOOKUP(BA707,'Standard Deviations'!$L$1:$M$11,2,TRUE)</f>
        <v>Platinum</v>
      </c>
    </row>
    <row r="708" spans="1:54">
      <c r="A708">
        <v>2350</v>
      </c>
      <c r="B708">
        <v>1972</v>
      </c>
      <c r="C708">
        <f>2024-B708</f>
        <v>52</v>
      </c>
      <c r="D708" t="str">
        <f>VLOOKUP(B708,Reference!$A$1:$B$125, 2)</f>
        <v>Gen X</v>
      </c>
      <c r="E708" t="s">
        <v>54</v>
      </c>
      <c r="F708" t="str">
        <f>IF(E708="High School", "No College", "College")</f>
        <v>College</v>
      </c>
      <c r="G708" t="s">
        <v>55</v>
      </c>
      <c r="H708">
        <v>59666</v>
      </c>
      <c r="I708">
        <v>59666</v>
      </c>
      <c r="J708" s="4" t="s">
        <v>61</v>
      </c>
      <c r="K708">
        <v>1</v>
      </c>
      <c r="L708">
        <v>1</v>
      </c>
      <c r="M708" t="str">
        <f>IF(OR(K708&gt;0, L708&gt;0), "Parent", "Not Parent")</f>
        <v>Parent</v>
      </c>
      <c r="N708" t="s">
        <v>482</v>
      </c>
      <c r="O708" s="8">
        <v>41916</v>
      </c>
      <c r="P708" s="9">
        <f>O708-N708</f>
        <v>561</v>
      </c>
      <c r="Q708">
        <v>87</v>
      </c>
      <c r="R708" s="9">
        <f>P708-Q708</f>
        <v>474</v>
      </c>
      <c r="S708" s="8">
        <f>O708-R708</f>
        <v>41442</v>
      </c>
      <c r="T708">
        <v>623</v>
      </c>
      <c r="U708">
        <v>53</v>
      </c>
      <c r="V708">
        <v>178</v>
      </c>
      <c r="W708">
        <v>23</v>
      </c>
      <c r="X708">
        <v>17</v>
      </c>
      <c r="Y708">
        <v>133</v>
      </c>
      <c r="Z708">
        <v>1027</v>
      </c>
      <c r="AA708">
        <f>Z708/P708</f>
        <v>1.8306595365418894</v>
      </c>
      <c r="AB708" s="14" t="s">
        <v>232</v>
      </c>
      <c r="AC708" s="13" t="s">
        <v>63</v>
      </c>
      <c r="AD708">
        <v>7</v>
      </c>
      <c r="AE708" t="str">
        <f>IF(AD708&gt;3, "Prefers Discount", "Discount Indifferent")</f>
        <v>Prefers Discount</v>
      </c>
      <c r="AF708">
        <v>8</v>
      </c>
      <c r="AG708">
        <v>3</v>
      </c>
      <c r="AH708">
        <v>2</v>
      </c>
      <c r="AI708" t="str">
        <f>INDEX($AF$1:$AH$1,MATCH(MAX(AF708:AH708),AF708:AH708,0))</f>
        <v>Store_Orders</v>
      </c>
      <c r="AJ708">
        <v>8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f>SUM(AK708:AO708)</f>
        <v>1</v>
      </c>
      <c r="AQ708" t="str">
        <f>INDEX($AK$1:$AO$1,MATCH(MAX(AK708:AO708),AK708:AO708,0))</f>
        <v>Converted_on_Camp4</v>
      </c>
      <c r="AR708">
        <v>1</v>
      </c>
      <c r="AS708" t="str">
        <f>IF(OR(AK708&gt;0, AL708&gt;0, AM708&gt;0, AN708&gt;0, AO708&gt;0), "Converted", "Not Converted")</f>
        <v>Converted</v>
      </c>
      <c r="AT708">
        <v>0</v>
      </c>
      <c r="AU708">
        <v>3</v>
      </c>
      <c r="AV708">
        <v>11</v>
      </c>
      <c r="AW708">
        <f>IF(Z708&gt;607, 4, 0)</f>
        <v>4</v>
      </c>
      <c r="AX708">
        <f>IF(AA708&gt;0.1497, 3, 0)</f>
        <v>3</v>
      </c>
      <c r="AY708">
        <f>IF(P708&gt;4031, 2, 0)</f>
        <v>0</v>
      </c>
      <c r="AZ708">
        <f>IF(H708&gt;51934.91, 1, 0)</f>
        <v>1</v>
      </c>
      <c r="BA708">
        <f>SUM(AW708:AZ708)</f>
        <v>8</v>
      </c>
      <c r="BB708" t="str">
        <f>VLOOKUP(BA708,'Standard Deviations'!$L$1:$M$11,2,TRUE)</f>
        <v>Platinum</v>
      </c>
    </row>
    <row r="709" spans="1:54" hidden="1">
      <c r="A709">
        <v>4405</v>
      </c>
      <c r="B709">
        <v>1956</v>
      </c>
      <c r="C709">
        <f>2024-B709</f>
        <v>68</v>
      </c>
      <c r="D709" t="str">
        <f>VLOOKUP(B709,Reference!$A$1:$B$125, 2)</f>
        <v>Boomers</v>
      </c>
      <c r="E709" t="s">
        <v>64</v>
      </c>
      <c r="F709" t="str">
        <f>IF(E709="High School", "No College", "College")</f>
        <v>College</v>
      </c>
      <c r="G709" t="s">
        <v>55</v>
      </c>
      <c r="H709">
        <v>63915</v>
      </c>
      <c r="I709">
        <v>63915</v>
      </c>
      <c r="J709" s="4" t="s">
        <v>61</v>
      </c>
      <c r="K709">
        <v>0</v>
      </c>
      <c r="L709">
        <v>2</v>
      </c>
      <c r="M709" t="str">
        <f>IF(OR(K709&gt;0, L709&gt;0), "Parent", "Not Parent")</f>
        <v>Parent</v>
      </c>
      <c r="N709" t="s">
        <v>483</v>
      </c>
      <c r="O709" s="8">
        <v>41916</v>
      </c>
      <c r="P709" s="9">
        <f>O709-N709</f>
        <v>431</v>
      </c>
      <c r="Q709">
        <v>2</v>
      </c>
      <c r="R709" s="9">
        <f>P709-Q709</f>
        <v>429</v>
      </c>
      <c r="S709" s="8">
        <f>O709-R709</f>
        <v>41487</v>
      </c>
      <c r="T709">
        <v>622</v>
      </c>
      <c r="U709">
        <v>7</v>
      </c>
      <c r="V709">
        <v>115</v>
      </c>
      <c r="W709">
        <v>30</v>
      </c>
      <c r="X709">
        <v>0</v>
      </c>
      <c r="Y709">
        <v>15</v>
      </c>
      <c r="Z709">
        <v>789</v>
      </c>
      <c r="AA709">
        <f>Z709/P709</f>
        <v>1.8306264501160092</v>
      </c>
      <c r="AB709" s="11" t="s">
        <v>232</v>
      </c>
      <c r="AC709" t="s">
        <v>59</v>
      </c>
      <c r="AD709">
        <v>2</v>
      </c>
      <c r="AE709" t="str">
        <f>IF(AD709&gt;3, "Prefers Discount", "Discount Indifferent")</f>
        <v>Discount Indifferent</v>
      </c>
      <c r="AF709">
        <v>12</v>
      </c>
      <c r="AG709">
        <v>6</v>
      </c>
      <c r="AH709">
        <v>3</v>
      </c>
      <c r="AI709" t="str">
        <f>INDEX($AF$1:$AH$1,MATCH(MAX(AF709:AH709),AF709:AH709,0))</f>
        <v>Store_Orders</v>
      </c>
      <c r="AJ709">
        <v>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f>SUM(AK709:AO709)</f>
        <v>0</v>
      </c>
      <c r="AQ709" t="s">
        <v>67</v>
      </c>
      <c r="AR709">
        <v>0</v>
      </c>
      <c r="AS709" t="str">
        <f>IF(OR(AK709&gt;0, AL709&gt;0, AM709&gt;0, AN709&gt;0, AO709&gt;0), "Converted", "Not Converted")</f>
        <v>Not Converted</v>
      </c>
      <c r="AT709">
        <v>0</v>
      </c>
      <c r="AU709">
        <v>3</v>
      </c>
      <c r="AV709">
        <v>11</v>
      </c>
      <c r="AW709">
        <f>IF(Z709&gt;607, 4, 0)</f>
        <v>4</v>
      </c>
      <c r="AX709">
        <f>IF(AA709&gt;0.1497, 3, 0)</f>
        <v>3</v>
      </c>
      <c r="AY709">
        <f>IF(P709&gt;4031, 2, 0)</f>
        <v>0</v>
      </c>
      <c r="AZ709">
        <f>IF(H709&gt;51934.91, 1, 0)</f>
        <v>1</v>
      </c>
      <c r="BA709">
        <f>SUM(AW709:AZ709)</f>
        <v>8</v>
      </c>
      <c r="BB709" t="str">
        <f>VLOOKUP(BA709,'Standard Deviations'!$L$1:$M$11,2,TRUE)</f>
        <v>Platinum</v>
      </c>
    </row>
    <row r="710" spans="1:54" hidden="1">
      <c r="A710">
        <v>10343</v>
      </c>
      <c r="B710">
        <v>1991</v>
      </c>
      <c r="C710">
        <f>2024-B710</f>
        <v>33</v>
      </c>
      <c r="D710" t="str">
        <f>VLOOKUP(B710,Reference!$A$1:$B$125, 2)</f>
        <v>Millennials</v>
      </c>
      <c r="E710" t="s">
        <v>74</v>
      </c>
      <c r="F710" t="str">
        <f>IF(E710="High School", "No College", "College")</f>
        <v>College</v>
      </c>
      <c r="G710" t="s">
        <v>60</v>
      </c>
      <c r="H710">
        <v>61618</v>
      </c>
      <c r="I710">
        <v>61618</v>
      </c>
      <c r="J710" s="4" t="s">
        <v>61</v>
      </c>
      <c r="K710">
        <v>0</v>
      </c>
      <c r="L710">
        <v>0</v>
      </c>
      <c r="M710" t="str">
        <f>IF(OR(K710&gt;0, L710&gt;0), "Parent", "Not Parent")</f>
        <v>Not Parent</v>
      </c>
      <c r="N710" t="s">
        <v>331</v>
      </c>
      <c r="O710" s="8">
        <v>41916</v>
      </c>
      <c r="P710" s="9">
        <f>O710-N710</f>
        <v>735</v>
      </c>
      <c r="Q710">
        <v>27</v>
      </c>
      <c r="R710" s="9">
        <f>P710-Q710</f>
        <v>708</v>
      </c>
      <c r="S710" s="8">
        <f>O710-R710</f>
        <v>41208</v>
      </c>
      <c r="T710">
        <v>605</v>
      </c>
      <c r="U710">
        <v>91</v>
      </c>
      <c r="V710">
        <v>399</v>
      </c>
      <c r="W710">
        <v>0</v>
      </c>
      <c r="X710">
        <v>45</v>
      </c>
      <c r="Y710">
        <v>205</v>
      </c>
      <c r="Z710">
        <v>1345</v>
      </c>
      <c r="AA710">
        <f>Z710/P710</f>
        <v>1.8299319727891157</v>
      </c>
      <c r="AB710" s="11" t="s">
        <v>232</v>
      </c>
      <c r="AC710" t="s">
        <v>59</v>
      </c>
      <c r="AD710">
        <v>2</v>
      </c>
      <c r="AE710" t="str">
        <f>IF(AD710&gt;3, "Prefers Discount", "Discount Indifferent")</f>
        <v>Discount Indifferent</v>
      </c>
      <c r="AF710">
        <v>8</v>
      </c>
      <c r="AG710">
        <v>3</v>
      </c>
      <c r="AH710">
        <v>6</v>
      </c>
      <c r="AI710" t="str">
        <f>INDEX($AF$1:$AH$1,MATCH(MAX(AF710:AH710),AF710:AH710,0))</f>
        <v>Store_Orders</v>
      </c>
      <c r="AJ710">
        <v>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f>SUM(AK710:AO710)</f>
        <v>0</v>
      </c>
      <c r="AQ710" t="s">
        <v>67</v>
      </c>
      <c r="AR710">
        <v>0</v>
      </c>
      <c r="AS710" t="str">
        <f>IF(OR(AK710&gt;0, AL710&gt;0, AM710&gt;0, AN710&gt;0, AO710&gt;0), "Converted", "Not Converted")</f>
        <v>Not Converted</v>
      </c>
      <c r="AT710">
        <v>0</v>
      </c>
      <c r="AU710">
        <v>3</v>
      </c>
      <c r="AV710">
        <v>11</v>
      </c>
      <c r="AW710">
        <f>IF(Z710&gt;607, 4, 0)</f>
        <v>4</v>
      </c>
      <c r="AX710">
        <f>IF(AA710&gt;0.1497, 3, 0)</f>
        <v>3</v>
      </c>
      <c r="AY710">
        <f>IF(P710&gt;4031, 2, 0)</f>
        <v>0</v>
      </c>
      <c r="AZ710">
        <f>IF(H710&gt;51934.91, 1, 0)</f>
        <v>1</v>
      </c>
      <c r="BA710">
        <f>SUM(AW710:AZ710)</f>
        <v>8</v>
      </c>
      <c r="BB710" t="str">
        <f>VLOOKUP(BA710,'Standard Deviations'!$L$1:$M$11,2,TRUE)</f>
        <v>Platinum</v>
      </c>
    </row>
    <row r="711" spans="1:54">
      <c r="A711">
        <v>4427</v>
      </c>
      <c r="B711">
        <v>1995</v>
      </c>
      <c r="C711">
        <f>2024-B711</f>
        <v>29</v>
      </c>
      <c r="D711" t="str">
        <f>VLOOKUP(B711,Reference!$A$1:$B$125, 2)</f>
        <v>Gen Z</v>
      </c>
      <c r="E711" t="s">
        <v>74</v>
      </c>
      <c r="F711" t="str">
        <f>IF(E711="High School", "No College", "College")</f>
        <v>College</v>
      </c>
      <c r="G711" t="s">
        <v>60</v>
      </c>
      <c r="H711">
        <v>83257</v>
      </c>
      <c r="I711">
        <v>83257</v>
      </c>
      <c r="J711" s="4" t="s">
        <v>56</v>
      </c>
      <c r="K711">
        <v>0</v>
      </c>
      <c r="L711">
        <v>0</v>
      </c>
      <c r="M711" t="str">
        <f>IF(OR(K711&gt;0, L711&gt;0), "Parent", "Not Parent")</f>
        <v>Not Parent</v>
      </c>
      <c r="N711" t="s">
        <v>484</v>
      </c>
      <c r="O711" s="8">
        <v>41916</v>
      </c>
      <c r="P711" s="9">
        <f>O711-N711</f>
        <v>746</v>
      </c>
      <c r="Q711">
        <v>56</v>
      </c>
      <c r="R711" s="9">
        <f>P711-Q711</f>
        <v>690</v>
      </c>
      <c r="S711" s="8">
        <f>O711-R711</f>
        <v>41226</v>
      </c>
      <c r="T711">
        <v>536</v>
      </c>
      <c r="U711">
        <v>27</v>
      </c>
      <c r="V711">
        <v>590</v>
      </c>
      <c r="W711">
        <v>38</v>
      </c>
      <c r="X711">
        <v>107</v>
      </c>
      <c r="Y711">
        <v>67</v>
      </c>
      <c r="Z711">
        <v>1365</v>
      </c>
      <c r="AA711">
        <f>Z711/P711</f>
        <v>1.8297587131367292</v>
      </c>
      <c r="AB711" s="14" t="s">
        <v>232</v>
      </c>
      <c r="AC711" s="13" t="s">
        <v>63</v>
      </c>
      <c r="AD711">
        <v>1</v>
      </c>
      <c r="AE711" t="str">
        <f>IF(AD711&gt;3, "Prefers Discount", "Discount Indifferent")</f>
        <v>Discount Indifferent</v>
      </c>
      <c r="AF711">
        <v>12</v>
      </c>
      <c r="AG711">
        <v>5</v>
      </c>
      <c r="AH711">
        <v>10</v>
      </c>
      <c r="AI711" t="str">
        <f>INDEX($AF$1:$AH$1,MATCH(MAX(AF711:AH711),AF711:AH711,0))</f>
        <v>Store_Orders</v>
      </c>
      <c r="AJ711">
        <v>6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f>SUM(AK711:AO711)</f>
        <v>2</v>
      </c>
      <c r="AQ711" t="str">
        <f>INDEX($AK$1:$AO$1,MATCH(MAX(AK711:AO711),AK711:AO711,0))</f>
        <v>Converted_on_Camp3</v>
      </c>
      <c r="AR711">
        <v>1</v>
      </c>
      <c r="AS711" t="str">
        <f>IF(OR(AK711&gt;0, AL711&gt;0, AM711&gt;0, AN711&gt;0, AO711&gt;0), "Converted", "Not Converted")</f>
        <v>Converted</v>
      </c>
      <c r="AT711">
        <v>1</v>
      </c>
      <c r="AU711">
        <v>3</v>
      </c>
      <c r="AV711">
        <v>11</v>
      </c>
      <c r="AW711">
        <f>IF(Z711&gt;607, 4, 0)</f>
        <v>4</v>
      </c>
      <c r="AX711">
        <f>IF(AA711&gt;0.1497, 3, 0)</f>
        <v>3</v>
      </c>
      <c r="AY711">
        <f>IF(P711&gt;4031, 2, 0)</f>
        <v>0</v>
      </c>
      <c r="AZ711">
        <f>IF(H711&gt;51934.91, 1, 0)</f>
        <v>1</v>
      </c>
      <c r="BA711">
        <f>SUM(AW711:AZ711)</f>
        <v>8</v>
      </c>
      <c r="BB711" t="str">
        <f>VLOOKUP(BA711,'Standard Deviations'!$L$1:$M$11,2,TRUE)</f>
        <v>Platinum</v>
      </c>
    </row>
    <row r="712" spans="1:54" hidden="1">
      <c r="A712">
        <v>10507</v>
      </c>
      <c r="B712">
        <v>1977</v>
      </c>
      <c r="C712">
        <f>2024-B712</f>
        <v>47</v>
      </c>
      <c r="D712" t="str">
        <f>VLOOKUP(B712,Reference!$A$1:$B$125, 2)</f>
        <v>Gen X</v>
      </c>
      <c r="E712" t="s">
        <v>74</v>
      </c>
      <c r="F712" t="str">
        <f>IF(E712="High School", "No College", "College")</f>
        <v>College</v>
      </c>
      <c r="G712" t="s">
        <v>71</v>
      </c>
      <c r="H712">
        <v>59601</v>
      </c>
      <c r="I712">
        <v>59601</v>
      </c>
      <c r="J712" s="4" t="s">
        <v>61</v>
      </c>
      <c r="K712">
        <v>0</v>
      </c>
      <c r="L712">
        <v>1</v>
      </c>
      <c r="M712" t="str">
        <f>IF(OR(K712&gt;0, L712&gt;0), "Parent", "Not Parent")</f>
        <v>Parent</v>
      </c>
      <c r="N712" t="s">
        <v>356</v>
      </c>
      <c r="O712" s="8">
        <v>41916</v>
      </c>
      <c r="P712" s="9">
        <f>O712-N712</f>
        <v>436</v>
      </c>
      <c r="Q712">
        <v>14</v>
      </c>
      <c r="R712" s="9">
        <f>P712-Q712</f>
        <v>422</v>
      </c>
      <c r="S712" s="8">
        <f>O712-R712</f>
        <v>41494</v>
      </c>
      <c r="T712">
        <v>691</v>
      </c>
      <c r="U712">
        <v>7</v>
      </c>
      <c r="V712">
        <v>69</v>
      </c>
      <c r="W712">
        <v>0</v>
      </c>
      <c r="X712">
        <v>7</v>
      </c>
      <c r="Y712">
        <v>23</v>
      </c>
      <c r="Z712">
        <v>797</v>
      </c>
      <c r="AA712">
        <f>Z712/P712</f>
        <v>1.8279816513761469</v>
      </c>
      <c r="AB712" s="11" t="s">
        <v>232</v>
      </c>
      <c r="AC712" t="s">
        <v>59</v>
      </c>
      <c r="AD712">
        <v>4</v>
      </c>
      <c r="AE712" t="str">
        <f>IF(AD712&gt;3, "Prefers Discount", "Discount Indifferent")</f>
        <v>Prefers Discount</v>
      </c>
      <c r="AF712">
        <v>7</v>
      </c>
      <c r="AG712">
        <v>2</v>
      </c>
      <c r="AH712">
        <v>2</v>
      </c>
      <c r="AI712" t="str">
        <f>INDEX($AF$1:$AH$1,MATCH(MAX(AF712:AH712),AF712:AH712,0))</f>
        <v>Store_Orders</v>
      </c>
      <c r="AJ712">
        <v>8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f>SUM(AK712:AO712)</f>
        <v>1</v>
      </c>
      <c r="AQ712" t="str">
        <f>INDEX($AK$1:$AO$1,MATCH(MAX(AK712:AO712),AK712:AO712,0))</f>
        <v>Converted_on_Camp4</v>
      </c>
      <c r="AR712">
        <v>1</v>
      </c>
      <c r="AS712" t="str">
        <f>IF(OR(AK712&gt;0, AL712&gt;0, AM712&gt;0, AN712&gt;0, AO712&gt;0), "Converted", "Not Converted")</f>
        <v>Converted</v>
      </c>
      <c r="AT712">
        <v>0</v>
      </c>
      <c r="AU712">
        <v>3</v>
      </c>
      <c r="AV712">
        <v>11</v>
      </c>
      <c r="AW712">
        <f>IF(Z712&gt;607, 4, 0)</f>
        <v>4</v>
      </c>
      <c r="AX712">
        <f>IF(AA712&gt;0.1497, 3, 0)</f>
        <v>3</v>
      </c>
      <c r="AY712">
        <f>IF(P712&gt;4031, 2, 0)</f>
        <v>0</v>
      </c>
      <c r="AZ712">
        <f>IF(H712&gt;51934.91, 1, 0)</f>
        <v>1</v>
      </c>
      <c r="BA712">
        <f>SUM(AW712:AZ712)</f>
        <v>8</v>
      </c>
      <c r="BB712" t="str">
        <f>VLOOKUP(BA712,'Standard Deviations'!$L$1:$M$11,2,TRUE)</f>
        <v>Platinum</v>
      </c>
    </row>
    <row r="713" spans="1:54" hidden="1">
      <c r="A713">
        <v>4609</v>
      </c>
      <c r="B713">
        <v>1966</v>
      </c>
      <c r="C713">
        <f>2024-B713</f>
        <v>58</v>
      </c>
      <c r="D713" t="str">
        <f>VLOOKUP(B713,Reference!$A$1:$B$125, 2)</f>
        <v>Gen X</v>
      </c>
      <c r="E713" t="s">
        <v>68</v>
      </c>
      <c r="F713" t="str">
        <f>IF(E713="High School", "No College", "College")</f>
        <v>College</v>
      </c>
      <c r="G713" t="s">
        <v>55</v>
      </c>
      <c r="H713">
        <v>57705</v>
      </c>
      <c r="I713">
        <v>57705</v>
      </c>
      <c r="J713" s="4" t="s">
        <v>61</v>
      </c>
      <c r="K713">
        <v>0</v>
      </c>
      <c r="L713">
        <v>1</v>
      </c>
      <c r="M713" t="str">
        <f>IF(OR(K713&gt;0, L713&gt;0), "Parent", "Not Parent")</f>
        <v>Parent</v>
      </c>
      <c r="N713" t="s">
        <v>448</v>
      </c>
      <c r="O713" s="8">
        <v>41916</v>
      </c>
      <c r="P713" s="9">
        <f>O713-N713</f>
        <v>266</v>
      </c>
      <c r="Q713">
        <v>14</v>
      </c>
      <c r="R713" s="9">
        <f>P713-Q713</f>
        <v>252</v>
      </c>
      <c r="S713" s="8">
        <f>O713-R713</f>
        <v>41664</v>
      </c>
      <c r="T713">
        <v>383</v>
      </c>
      <c r="U713">
        <v>0</v>
      </c>
      <c r="V713">
        <v>53</v>
      </c>
      <c r="W713">
        <v>6</v>
      </c>
      <c r="X713">
        <v>4</v>
      </c>
      <c r="Y713">
        <v>40</v>
      </c>
      <c r="Z713">
        <v>486</v>
      </c>
      <c r="AA713">
        <f>Z713/P713</f>
        <v>1.8270676691729324</v>
      </c>
      <c r="AB713" s="11" t="s">
        <v>232</v>
      </c>
      <c r="AC713" t="s">
        <v>59</v>
      </c>
      <c r="AD713">
        <v>3</v>
      </c>
      <c r="AE713" t="str">
        <f>IF(AD713&gt;3, "Prefers Discount", "Discount Indifferent")</f>
        <v>Discount Indifferent</v>
      </c>
      <c r="AF713">
        <v>6</v>
      </c>
      <c r="AG713">
        <v>8</v>
      </c>
      <c r="AH713">
        <v>1</v>
      </c>
      <c r="AI713" t="str">
        <f>INDEX($AF$1:$AH$1,MATCH(MAX(AF713:AH713),AF713:AH713,0))</f>
        <v>Web_Orders</v>
      </c>
      <c r="AJ713">
        <v>6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f>SUM(AK713:AO713)</f>
        <v>0</v>
      </c>
      <c r="AQ713" t="s">
        <v>67</v>
      </c>
      <c r="AR713">
        <v>0</v>
      </c>
      <c r="AS713" t="str">
        <f>IF(OR(AK713&gt;0, AL713&gt;0, AM713&gt;0, AN713&gt;0, AO713&gt;0), "Converted", "Not Converted")</f>
        <v>Not Converted</v>
      </c>
      <c r="AT713">
        <v>0</v>
      </c>
      <c r="AU713">
        <v>3</v>
      </c>
      <c r="AV713">
        <v>11</v>
      </c>
      <c r="AW713">
        <f>IF(Z713&gt;607, 4, 0)</f>
        <v>0</v>
      </c>
      <c r="AX713">
        <f>IF(AA713&gt;0.1497, 3, 0)</f>
        <v>3</v>
      </c>
      <c r="AY713">
        <f>IF(P713&gt;4031, 2, 0)</f>
        <v>0</v>
      </c>
      <c r="AZ713">
        <f>IF(H713&gt;51934.91, 1, 0)</f>
        <v>1</v>
      </c>
      <c r="BA713">
        <f>SUM(AW713:AZ713)</f>
        <v>4</v>
      </c>
      <c r="BB713" t="str">
        <f>VLOOKUP(BA713,'Standard Deviations'!$L$1:$M$11,2,TRUE)</f>
        <v>Silver</v>
      </c>
    </row>
    <row r="714" spans="1:54">
      <c r="A714">
        <v>8969</v>
      </c>
      <c r="B714">
        <v>1977</v>
      </c>
      <c r="C714">
        <f>2024-B714</f>
        <v>47</v>
      </c>
      <c r="D714" t="str">
        <f>VLOOKUP(B714,Reference!$A$1:$B$125, 2)</f>
        <v>Gen X</v>
      </c>
      <c r="E714" t="s">
        <v>54</v>
      </c>
      <c r="F714" t="str">
        <f>IF(E714="High School", "No College", "College")</f>
        <v>College</v>
      </c>
      <c r="G714" t="s">
        <v>55</v>
      </c>
      <c r="H714">
        <v>71855</v>
      </c>
      <c r="I714">
        <v>71855</v>
      </c>
      <c r="J714" s="4" t="s">
        <v>61</v>
      </c>
      <c r="K714">
        <v>0</v>
      </c>
      <c r="L714">
        <v>1</v>
      </c>
      <c r="M714" t="str">
        <f>IF(OR(K714&gt;0, L714&gt;0), "Parent", "Not Parent")</f>
        <v>Parent</v>
      </c>
      <c r="N714" t="s">
        <v>402</v>
      </c>
      <c r="O714" s="8">
        <v>41916</v>
      </c>
      <c r="P714" s="9">
        <f>O714-N714</f>
        <v>626</v>
      </c>
      <c r="Q714">
        <v>59</v>
      </c>
      <c r="R714" s="9">
        <f>P714-Q714</f>
        <v>567</v>
      </c>
      <c r="S714" s="8">
        <f>O714-R714</f>
        <v>41349</v>
      </c>
      <c r="T714">
        <v>548</v>
      </c>
      <c r="U714">
        <v>31</v>
      </c>
      <c r="V714">
        <v>422</v>
      </c>
      <c r="W714">
        <v>0</v>
      </c>
      <c r="X714">
        <v>112</v>
      </c>
      <c r="Y714">
        <v>28</v>
      </c>
      <c r="Z714">
        <v>1141</v>
      </c>
      <c r="AA714">
        <f>Z714/P714</f>
        <v>1.8226837060702876</v>
      </c>
      <c r="AB714" s="14" t="s">
        <v>232</v>
      </c>
      <c r="AC714" s="13" t="s">
        <v>63</v>
      </c>
      <c r="AD714">
        <v>4</v>
      </c>
      <c r="AE714" t="str">
        <f>IF(AD714&gt;3, "Prefers Discount", "Discount Indifferent")</f>
        <v>Prefers Discount</v>
      </c>
      <c r="AF714">
        <v>11</v>
      </c>
      <c r="AG714">
        <v>5</v>
      </c>
      <c r="AH714">
        <v>5</v>
      </c>
      <c r="AI714" t="str">
        <f>INDEX($AF$1:$AH$1,MATCH(MAX(AF714:AH714),AF714:AH714,0))</f>
        <v>Store_Orders</v>
      </c>
      <c r="AJ714">
        <v>3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f>SUM(AK714:AO714)</f>
        <v>0</v>
      </c>
      <c r="AQ714" t="s">
        <v>67</v>
      </c>
      <c r="AR714">
        <v>0</v>
      </c>
      <c r="AS714" t="str">
        <f>IF(OR(AK714&gt;0, AL714&gt;0, AM714&gt;0, AN714&gt;0, AO714&gt;0), "Converted", "Not Converted")</f>
        <v>Not Converted</v>
      </c>
      <c r="AT714">
        <v>0</v>
      </c>
      <c r="AU714">
        <v>3</v>
      </c>
      <c r="AV714">
        <v>11</v>
      </c>
      <c r="AW714">
        <f>IF(Z714&gt;607, 4, 0)</f>
        <v>4</v>
      </c>
      <c r="AX714">
        <f>IF(AA714&gt;0.1497, 3, 0)</f>
        <v>3</v>
      </c>
      <c r="AY714">
        <f>IF(P714&gt;4031, 2, 0)</f>
        <v>0</v>
      </c>
      <c r="AZ714">
        <f>IF(H714&gt;51934.91, 1, 0)</f>
        <v>1</v>
      </c>
      <c r="BA714">
        <f>SUM(AW714:AZ714)</f>
        <v>8</v>
      </c>
      <c r="BB714" t="str">
        <f>VLOOKUP(BA714,'Standard Deviations'!$L$1:$M$11,2,TRUE)</f>
        <v>Platinum</v>
      </c>
    </row>
    <row r="715" spans="1:54" hidden="1">
      <c r="A715">
        <v>8707</v>
      </c>
      <c r="B715">
        <v>1956</v>
      </c>
      <c r="C715">
        <f>2024-B715</f>
        <v>68</v>
      </c>
      <c r="D715" t="str">
        <f>VLOOKUP(B715,Reference!$A$1:$B$125, 2)</f>
        <v>Boomers</v>
      </c>
      <c r="E715" t="s">
        <v>54</v>
      </c>
      <c r="F715" t="str">
        <f>IF(E715="High School", "No College", "College")</f>
        <v>College</v>
      </c>
      <c r="G715" t="s">
        <v>55</v>
      </c>
      <c r="H715">
        <v>79456</v>
      </c>
      <c r="I715">
        <v>79456</v>
      </c>
      <c r="J715" s="4" t="s">
        <v>56</v>
      </c>
      <c r="K715">
        <v>0</v>
      </c>
      <c r="L715">
        <v>0</v>
      </c>
      <c r="M715" t="str">
        <f>IF(OR(K715&gt;0, L715&gt;0), "Parent", "Not Parent")</f>
        <v>Not Parent</v>
      </c>
      <c r="N715" t="s">
        <v>403</v>
      </c>
      <c r="O715" s="8">
        <v>41916</v>
      </c>
      <c r="P715" s="9">
        <f>O715-N715</f>
        <v>773</v>
      </c>
      <c r="Q715">
        <v>12</v>
      </c>
      <c r="R715" s="9">
        <f>P715-Q715</f>
        <v>761</v>
      </c>
      <c r="S715" s="8">
        <f>O715-R715</f>
        <v>41155</v>
      </c>
      <c r="T715">
        <v>565</v>
      </c>
      <c r="U715">
        <v>42</v>
      </c>
      <c r="V715">
        <v>548</v>
      </c>
      <c r="W715">
        <v>64</v>
      </c>
      <c r="X715">
        <v>83</v>
      </c>
      <c r="Y715">
        <v>99</v>
      </c>
      <c r="Z715">
        <v>1401</v>
      </c>
      <c r="AA715">
        <f>Z715/P715</f>
        <v>1.8124191461836998</v>
      </c>
      <c r="AB715" s="11" t="s">
        <v>232</v>
      </c>
      <c r="AC715" t="s">
        <v>59</v>
      </c>
      <c r="AD715">
        <v>1</v>
      </c>
      <c r="AE715" t="str">
        <f>IF(AD715&gt;3, "Prefers Discount", "Discount Indifferent")</f>
        <v>Discount Indifferent</v>
      </c>
      <c r="AF715">
        <v>4</v>
      </c>
      <c r="AG715">
        <v>5</v>
      </c>
      <c r="AH715">
        <v>6</v>
      </c>
      <c r="AI715" t="str">
        <f>INDEX($AF$1:$AH$1,MATCH(MAX(AF715:AH715),AF715:AH715,0))</f>
        <v>Catalog_Orders</v>
      </c>
      <c r="AJ715">
        <v>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f>SUM(AK715:AO715)</f>
        <v>0</v>
      </c>
      <c r="AQ715" t="s">
        <v>67</v>
      </c>
      <c r="AR715">
        <v>1</v>
      </c>
      <c r="AS715" t="str">
        <f>IF(OR(AK715&gt;0, AL715&gt;0, AM715&gt;0, AN715&gt;0, AO715&gt;0), "Converted", "Not Converted")</f>
        <v>Not Converted</v>
      </c>
      <c r="AT715">
        <v>0</v>
      </c>
      <c r="AU715">
        <v>3</v>
      </c>
      <c r="AV715">
        <v>11</v>
      </c>
      <c r="AW715">
        <f>IF(Z715&gt;607, 4, 0)</f>
        <v>4</v>
      </c>
      <c r="AX715">
        <f>IF(AA715&gt;0.1497, 3, 0)</f>
        <v>3</v>
      </c>
      <c r="AY715">
        <f>IF(P715&gt;4031, 2, 0)</f>
        <v>0</v>
      </c>
      <c r="AZ715">
        <f>IF(H715&gt;51934.91, 1, 0)</f>
        <v>1</v>
      </c>
      <c r="BA715">
        <f>SUM(AW715:AZ715)</f>
        <v>8</v>
      </c>
      <c r="BB715" t="str">
        <f>VLOOKUP(BA715,'Standard Deviations'!$L$1:$M$11,2,TRUE)</f>
        <v>Platinum</v>
      </c>
    </row>
    <row r="716" spans="1:54" hidden="1">
      <c r="A716">
        <v>3584</v>
      </c>
      <c r="B716">
        <v>1955</v>
      </c>
      <c r="C716">
        <f>2024-B716</f>
        <v>69</v>
      </c>
      <c r="D716" t="str">
        <f>VLOOKUP(B716,Reference!$A$1:$B$125, 2)</f>
        <v>Boomers</v>
      </c>
      <c r="E716" t="s">
        <v>68</v>
      </c>
      <c r="F716" t="str">
        <f>IF(E716="High School", "No College", "College")</f>
        <v>College</v>
      </c>
      <c r="G716" t="s">
        <v>60</v>
      </c>
      <c r="H716">
        <v>49667</v>
      </c>
      <c r="I716">
        <v>49667</v>
      </c>
      <c r="J716" s="4" t="s">
        <v>175</v>
      </c>
      <c r="K716">
        <v>0</v>
      </c>
      <c r="L716">
        <v>0</v>
      </c>
      <c r="M716" t="str">
        <f>IF(OR(K716&gt;0, L716&gt;0), "Parent", "Not Parent")</f>
        <v>Not Parent</v>
      </c>
      <c r="N716" t="s">
        <v>462</v>
      </c>
      <c r="O716" s="8">
        <v>41916</v>
      </c>
      <c r="P716" s="9">
        <f>O716-N716</f>
        <v>775</v>
      </c>
      <c r="Q716">
        <v>35</v>
      </c>
      <c r="R716" s="9">
        <f>P716-Q716</f>
        <v>740</v>
      </c>
      <c r="S716" s="8">
        <f>O716-R716</f>
        <v>41176</v>
      </c>
      <c r="T716">
        <v>1181</v>
      </c>
      <c r="U716">
        <v>26</v>
      </c>
      <c r="V716">
        <v>120</v>
      </c>
      <c r="W716">
        <v>17</v>
      </c>
      <c r="X716">
        <v>13</v>
      </c>
      <c r="Y716">
        <v>39</v>
      </c>
      <c r="Z716">
        <v>1396</v>
      </c>
      <c r="AA716">
        <f>Z716/P716</f>
        <v>1.8012903225806451</v>
      </c>
      <c r="AB716" s="11" t="s">
        <v>232</v>
      </c>
      <c r="AC716" t="s">
        <v>59</v>
      </c>
      <c r="AD716">
        <v>2</v>
      </c>
      <c r="AE716" t="str">
        <f>IF(AD716&gt;3, "Prefers Discount", "Discount Indifferent")</f>
        <v>Discount Indifferent</v>
      </c>
      <c r="AF716">
        <v>5</v>
      </c>
      <c r="AG716">
        <v>5</v>
      </c>
      <c r="AH716">
        <v>10</v>
      </c>
      <c r="AI716" t="str">
        <f>INDEX($AF$1:$AH$1,MATCH(MAX(AF716:AH716),AF716:AH716,0))</f>
        <v>Catalog_Orders</v>
      </c>
      <c r="AJ716">
        <v>8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f>SUM(AK716:AO716)</f>
        <v>1</v>
      </c>
      <c r="AQ716" t="str">
        <f>INDEX($AK$1:$AO$1,MATCH(MAX(AK716:AO716),AK716:AO716,0))</f>
        <v>Converted_on_Camp3</v>
      </c>
      <c r="AR716">
        <v>1</v>
      </c>
      <c r="AS716" t="str">
        <f>IF(OR(AK716&gt;0, AL716&gt;0, AM716&gt;0, AN716&gt;0, AO716&gt;0), "Converted", "Not Converted")</f>
        <v>Converted</v>
      </c>
      <c r="AT716">
        <v>0</v>
      </c>
      <c r="AU716">
        <v>3</v>
      </c>
      <c r="AV716">
        <v>11</v>
      </c>
      <c r="AW716">
        <f>IF(Z716&gt;607, 4, 0)</f>
        <v>4</v>
      </c>
      <c r="AX716">
        <f>IF(AA716&gt;0.1497, 3, 0)</f>
        <v>3</v>
      </c>
      <c r="AY716">
        <f>IF(P716&gt;4031, 2, 0)</f>
        <v>0</v>
      </c>
      <c r="AZ716">
        <f>IF(H716&gt;51934.91, 1, 0)</f>
        <v>0</v>
      </c>
      <c r="BA716">
        <f>SUM(AW716:AZ716)</f>
        <v>7</v>
      </c>
      <c r="BB716" t="str">
        <f>VLOOKUP(BA716,'Standard Deviations'!$L$1:$M$11,2,TRUE)</f>
        <v>Platinum</v>
      </c>
    </row>
    <row r="717" spans="1:54" hidden="1">
      <c r="A717">
        <v>1911</v>
      </c>
      <c r="B717">
        <v>1987</v>
      </c>
      <c r="C717">
        <f>2024-B717</f>
        <v>37</v>
      </c>
      <c r="D717" t="str">
        <f>VLOOKUP(B717,Reference!$A$1:$B$125, 2)</f>
        <v>Millennials</v>
      </c>
      <c r="E717" t="s">
        <v>54</v>
      </c>
      <c r="F717" t="str">
        <f>IF(E717="High School", "No College", "College")</f>
        <v>College</v>
      </c>
      <c r="G717" t="s">
        <v>65</v>
      </c>
      <c r="H717">
        <v>67430</v>
      </c>
      <c r="I717">
        <v>67430</v>
      </c>
      <c r="J717" s="4" t="s">
        <v>61</v>
      </c>
      <c r="K717">
        <v>0</v>
      </c>
      <c r="L717">
        <v>0</v>
      </c>
      <c r="M717" t="str">
        <f>IF(OR(K717&gt;0, L717&gt;0), "Parent", "Not Parent")</f>
        <v>Not Parent</v>
      </c>
      <c r="N717" t="s">
        <v>485</v>
      </c>
      <c r="O717" s="8">
        <v>41916</v>
      </c>
      <c r="P717" s="9">
        <f>O717-N717</f>
        <v>759</v>
      </c>
      <c r="Q717">
        <v>6</v>
      </c>
      <c r="R717" s="9">
        <f>P717-Q717</f>
        <v>753</v>
      </c>
      <c r="S717" s="8">
        <f>O717-R717</f>
        <v>41163</v>
      </c>
      <c r="T717">
        <v>595</v>
      </c>
      <c r="U717">
        <v>97</v>
      </c>
      <c r="V717">
        <v>291</v>
      </c>
      <c r="W717">
        <v>127</v>
      </c>
      <c r="X717">
        <v>133</v>
      </c>
      <c r="Y717">
        <v>121</v>
      </c>
      <c r="Z717">
        <v>1364</v>
      </c>
      <c r="AA717">
        <f>Z717/P717</f>
        <v>1.7971014492753623</v>
      </c>
      <c r="AB717" s="11" t="s">
        <v>232</v>
      </c>
      <c r="AC717" t="s">
        <v>59</v>
      </c>
      <c r="AD717">
        <v>1</v>
      </c>
      <c r="AE717" t="str">
        <f>IF(AD717&gt;3, "Prefers Discount", "Discount Indifferent")</f>
        <v>Discount Indifferent</v>
      </c>
      <c r="AF717">
        <v>12</v>
      </c>
      <c r="AG717">
        <v>11</v>
      </c>
      <c r="AH717">
        <v>5</v>
      </c>
      <c r="AI717" t="str">
        <f>INDEX($AF$1:$AH$1,MATCH(MAX(AF717:AH717),AF717:AH717,0))</f>
        <v>Store_Orders</v>
      </c>
      <c r="AJ717">
        <v>6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f>SUM(AK717:AO717)</f>
        <v>0</v>
      </c>
      <c r="AQ717" t="s">
        <v>67</v>
      </c>
      <c r="AR717">
        <v>0</v>
      </c>
      <c r="AS717" t="str">
        <f>IF(OR(AK717&gt;0, AL717&gt;0, AM717&gt;0, AN717&gt;0, AO717&gt;0), "Converted", "Not Converted")</f>
        <v>Not Converted</v>
      </c>
      <c r="AT717">
        <v>0</v>
      </c>
      <c r="AU717">
        <v>3</v>
      </c>
      <c r="AV717">
        <v>11</v>
      </c>
      <c r="AW717">
        <f>IF(Z717&gt;607, 4, 0)</f>
        <v>4</v>
      </c>
      <c r="AX717">
        <f>IF(AA717&gt;0.1497, 3, 0)</f>
        <v>3</v>
      </c>
      <c r="AY717">
        <f>IF(P717&gt;4031, 2, 0)</f>
        <v>0</v>
      </c>
      <c r="AZ717">
        <f>IF(H717&gt;51934.91, 1, 0)</f>
        <v>1</v>
      </c>
      <c r="BA717">
        <f>SUM(AW717:AZ717)</f>
        <v>8</v>
      </c>
      <c r="BB717" t="str">
        <f>VLOOKUP(BA717,'Standard Deviations'!$L$1:$M$11,2,TRUE)</f>
        <v>Platinum</v>
      </c>
    </row>
    <row r="718" spans="1:54">
      <c r="A718">
        <v>5841</v>
      </c>
      <c r="B718">
        <v>1966</v>
      </c>
      <c r="C718">
        <f>2024-B718</f>
        <v>58</v>
      </c>
      <c r="D718" t="str">
        <f>VLOOKUP(B718,Reference!$A$1:$B$125, 2)</f>
        <v>Gen X</v>
      </c>
      <c r="E718" t="s">
        <v>54</v>
      </c>
      <c r="F718" t="str">
        <f>IF(E718="High School", "No College", "College")</f>
        <v>College</v>
      </c>
      <c r="G718" t="s">
        <v>65</v>
      </c>
      <c r="H718">
        <v>60894</v>
      </c>
      <c r="I718">
        <v>60894</v>
      </c>
      <c r="J718" s="4" t="s">
        <v>61</v>
      </c>
      <c r="K718">
        <v>0</v>
      </c>
      <c r="L718">
        <v>1</v>
      </c>
      <c r="M718" t="str">
        <f>IF(OR(K718&gt;0, L718&gt;0), "Parent", "Not Parent")</f>
        <v>Parent</v>
      </c>
      <c r="N718" t="s">
        <v>363</v>
      </c>
      <c r="O718" s="8">
        <v>41916</v>
      </c>
      <c r="P718" s="9">
        <f>O718-N718</f>
        <v>463</v>
      </c>
      <c r="Q718">
        <v>61</v>
      </c>
      <c r="R718" s="9">
        <f>P718-Q718</f>
        <v>402</v>
      </c>
      <c r="S718" s="8">
        <f>O718-R718</f>
        <v>41514</v>
      </c>
      <c r="T718">
        <v>606</v>
      </c>
      <c r="U718">
        <v>7</v>
      </c>
      <c r="V718">
        <v>155</v>
      </c>
      <c r="W718">
        <v>10</v>
      </c>
      <c r="X718">
        <v>0</v>
      </c>
      <c r="Y718">
        <v>54</v>
      </c>
      <c r="Z718">
        <v>832</v>
      </c>
      <c r="AA718">
        <f>Z718/P718</f>
        <v>1.7969762419006479</v>
      </c>
      <c r="AB718" s="14" t="s">
        <v>232</v>
      </c>
      <c r="AC718" s="13" t="s">
        <v>63</v>
      </c>
      <c r="AD718">
        <v>5</v>
      </c>
      <c r="AE718" t="str">
        <f>IF(AD718&gt;3, "Prefers Discount", "Discount Indifferent")</f>
        <v>Prefers Discount</v>
      </c>
      <c r="AF718">
        <v>8</v>
      </c>
      <c r="AG718">
        <v>10</v>
      </c>
      <c r="AH718">
        <v>3</v>
      </c>
      <c r="AI718" t="str">
        <f>INDEX($AF$1:$AH$1,MATCH(MAX(AF718:AH718),AF718:AH718,0))</f>
        <v>Web_Orders</v>
      </c>
      <c r="AJ718">
        <v>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f>SUM(AK718:AO718)</f>
        <v>0</v>
      </c>
      <c r="AQ718" t="s">
        <v>67</v>
      </c>
      <c r="AR718">
        <v>0</v>
      </c>
      <c r="AS718" t="str">
        <f>IF(OR(AK718&gt;0, AL718&gt;0, AM718&gt;0, AN718&gt;0, AO718&gt;0), "Converted", "Not Converted")</f>
        <v>Not Converted</v>
      </c>
      <c r="AT718">
        <v>0</v>
      </c>
      <c r="AU718">
        <v>3</v>
      </c>
      <c r="AV718">
        <v>11</v>
      </c>
      <c r="AW718">
        <f>IF(Z718&gt;607, 4, 0)</f>
        <v>4</v>
      </c>
      <c r="AX718">
        <f>IF(AA718&gt;0.1497, 3, 0)</f>
        <v>3</v>
      </c>
      <c r="AY718">
        <f>IF(P718&gt;4031, 2, 0)</f>
        <v>0</v>
      </c>
      <c r="AZ718">
        <f>IF(H718&gt;51934.91, 1, 0)</f>
        <v>1</v>
      </c>
      <c r="BA718">
        <f>SUM(AW718:AZ718)</f>
        <v>8</v>
      </c>
      <c r="BB718" t="str">
        <f>VLOOKUP(BA718,'Standard Deviations'!$L$1:$M$11,2,TRUE)</f>
        <v>Platinum</v>
      </c>
    </row>
    <row r="719" spans="1:54">
      <c r="A719">
        <v>640</v>
      </c>
      <c r="B719">
        <v>1951</v>
      </c>
      <c r="C719">
        <f>2024-B719</f>
        <v>73</v>
      </c>
      <c r="D719" t="str">
        <f>VLOOKUP(B719,Reference!$A$1:$B$125, 2)</f>
        <v>Boomers</v>
      </c>
      <c r="E719" t="s">
        <v>54</v>
      </c>
      <c r="F719" t="str">
        <f>IF(E719="High School", "No College", "College")</f>
        <v>College</v>
      </c>
      <c r="G719" t="s">
        <v>55</v>
      </c>
      <c r="H719">
        <v>57304</v>
      </c>
      <c r="I719">
        <v>57304</v>
      </c>
      <c r="J719" s="4" t="s">
        <v>61</v>
      </c>
      <c r="K719">
        <v>0</v>
      </c>
      <c r="L719">
        <v>1</v>
      </c>
      <c r="M719" t="str">
        <f>IF(OR(K719&gt;0, L719&gt;0), "Parent", "Not Parent")</f>
        <v>Parent</v>
      </c>
      <c r="N719" t="s">
        <v>262</v>
      </c>
      <c r="O719" s="8">
        <v>41916</v>
      </c>
      <c r="P719" s="9">
        <f>O719-N719</f>
        <v>572</v>
      </c>
      <c r="Q719">
        <v>61</v>
      </c>
      <c r="R719" s="9">
        <f>P719-Q719</f>
        <v>511</v>
      </c>
      <c r="S719" s="8">
        <f>O719-R719</f>
        <v>41405</v>
      </c>
      <c r="T719">
        <v>356</v>
      </c>
      <c r="U719">
        <v>80</v>
      </c>
      <c r="V719">
        <v>329</v>
      </c>
      <c r="W719">
        <v>138</v>
      </c>
      <c r="X719">
        <v>17</v>
      </c>
      <c r="Y719">
        <v>106</v>
      </c>
      <c r="Z719">
        <v>1026</v>
      </c>
      <c r="AA719">
        <f>Z719/P719</f>
        <v>1.7937062937062938</v>
      </c>
      <c r="AB719" s="14" t="s">
        <v>232</v>
      </c>
      <c r="AC719" s="13" t="s">
        <v>63</v>
      </c>
      <c r="AD719">
        <v>2</v>
      </c>
      <c r="AE719" t="str">
        <f>IF(AD719&gt;3, "Prefers Discount", "Discount Indifferent")</f>
        <v>Discount Indifferent</v>
      </c>
      <c r="AF719">
        <v>10</v>
      </c>
      <c r="AG719">
        <v>7</v>
      </c>
      <c r="AH719">
        <v>6</v>
      </c>
      <c r="AI719" t="str">
        <f>INDEX($AF$1:$AH$1,MATCH(MAX(AF719:AH719),AF719:AH719,0))</f>
        <v>Store_Orders</v>
      </c>
      <c r="AJ719">
        <v>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f>SUM(AK719:AO719)</f>
        <v>0</v>
      </c>
      <c r="AQ719" t="s">
        <v>67</v>
      </c>
      <c r="AR719">
        <v>0</v>
      </c>
      <c r="AS719" t="str">
        <f>IF(OR(AK719&gt;0, AL719&gt;0, AM719&gt;0, AN719&gt;0, AO719&gt;0), "Converted", "Not Converted")</f>
        <v>Not Converted</v>
      </c>
      <c r="AT719">
        <v>0</v>
      </c>
      <c r="AU719">
        <v>3</v>
      </c>
      <c r="AV719">
        <v>11</v>
      </c>
      <c r="AW719">
        <f>IF(Z719&gt;607, 4, 0)</f>
        <v>4</v>
      </c>
      <c r="AX719">
        <f>IF(AA719&gt;0.1497, 3, 0)</f>
        <v>3</v>
      </c>
      <c r="AY719">
        <f>IF(P719&gt;4031, 2, 0)</f>
        <v>0</v>
      </c>
      <c r="AZ719">
        <f>IF(H719&gt;51934.91, 1, 0)</f>
        <v>1</v>
      </c>
      <c r="BA719">
        <f>SUM(AW719:AZ719)</f>
        <v>8</v>
      </c>
      <c r="BB719" t="str">
        <f>VLOOKUP(BA719,'Standard Deviations'!$L$1:$M$11,2,TRUE)</f>
        <v>Platinum</v>
      </c>
    </row>
    <row r="720" spans="1:54" hidden="1">
      <c r="A720">
        <v>8920</v>
      </c>
      <c r="B720">
        <v>1967</v>
      </c>
      <c r="C720">
        <f>2024-B720</f>
        <v>57</v>
      </c>
      <c r="D720" t="str">
        <f>VLOOKUP(B720,Reference!$A$1:$B$125, 2)</f>
        <v>Gen X</v>
      </c>
      <c r="E720" t="s">
        <v>64</v>
      </c>
      <c r="F720" t="str">
        <f>IF(E720="High School", "No College", "College")</f>
        <v>College</v>
      </c>
      <c r="G720" t="s">
        <v>60</v>
      </c>
      <c r="H720">
        <v>59235</v>
      </c>
      <c r="I720">
        <v>59235</v>
      </c>
      <c r="J720" s="4" t="s">
        <v>61</v>
      </c>
      <c r="K720">
        <v>1</v>
      </c>
      <c r="L720">
        <v>0</v>
      </c>
      <c r="M720" t="str">
        <f>IF(OR(K720&gt;0, L720&gt;0), "Parent", "Not Parent")</f>
        <v>Parent</v>
      </c>
      <c r="N720" t="s">
        <v>486</v>
      </c>
      <c r="O720" s="8">
        <v>41916</v>
      </c>
      <c r="P720" s="9">
        <f>O720-N720</f>
        <v>630</v>
      </c>
      <c r="Q720">
        <v>4</v>
      </c>
      <c r="R720" s="9">
        <f>P720-Q720</f>
        <v>626</v>
      </c>
      <c r="S720" s="8">
        <f>O720-R720</f>
        <v>41290</v>
      </c>
      <c r="T720">
        <v>448</v>
      </c>
      <c r="U720">
        <v>40</v>
      </c>
      <c r="V720">
        <v>469</v>
      </c>
      <c r="W720">
        <v>80</v>
      </c>
      <c r="X720">
        <v>0</v>
      </c>
      <c r="Y720">
        <v>91</v>
      </c>
      <c r="Z720">
        <v>1128</v>
      </c>
      <c r="AA720">
        <f>Z720/P720</f>
        <v>1.7904761904761906</v>
      </c>
      <c r="AB720" s="11" t="s">
        <v>232</v>
      </c>
      <c r="AC720" t="s">
        <v>59</v>
      </c>
      <c r="AD720">
        <v>3</v>
      </c>
      <c r="AE720" t="str">
        <f>IF(AD720&gt;3, "Prefers Discount", "Discount Indifferent")</f>
        <v>Discount Indifferent</v>
      </c>
      <c r="AF720">
        <v>12</v>
      </c>
      <c r="AG720">
        <v>11</v>
      </c>
      <c r="AH720">
        <v>2</v>
      </c>
      <c r="AI720" t="str">
        <f>INDEX($AF$1:$AH$1,MATCH(MAX(AF720:AH720),AF720:AH720,0))</f>
        <v>Store_Orders</v>
      </c>
      <c r="AJ720">
        <v>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f>SUM(AK720:AO720)</f>
        <v>0</v>
      </c>
      <c r="AQ720" t="s">
        <v>67</v>
      </c>
      <c r="AR720">
        <v>0</v>
      </c>
      <c r="AS720" t="str">
        <f>IF(OR(AK720&gt;0, AL720&gt;0, AM720&gt;0, AN720&gt;0, AO720&gt;0), "Converted", "Not Converted")</f>
        <v>Not Converted</v>
      </c>
      <c r="AT720">
        <v>0</v>
      </c>
      <c r="AU720">
        <v>3</v>
      </c>
      <c r="AV720">
        <v>11</v>
      </c>
      <c r="AW720">
        <f>IF(Z720&gt;607, 4, 0)</f>
        <v>4</v>
      </c>
      <c r="AX720">
        <f>IF(AA720&gt;0.1497, 3, 0)</f>
        <v>3</v>
      </c>
      <c r="AY720">
        <f>IF(P720&gt;4031, 2, 0)</f>
        <v>0</v>
      </c>
      <c r="AZ720">
        <f>IF(H720&gt;51934.91, 1, 0)</f>
        <v>1</v>
      </c>
      <c r="BA720">
        <f>SUM(AW720:AZ720)</f>
        <v>8</v>
      </c>
      <c r="BB720" t="str">
        <f>VLOOKUP(BA720,'Standard Deviations'!$L$1:$M$11,2,TRUE)</f>
        <v>Platinum</v>
      </c>
    </row>
    <row r="721" spans="1:54">
      <c r="A721">
        <v>5847</v>
      </c>
      <c r="B721">
        <v>1969</v>
      </c>
      <c r="C721">
        <f>2024-B721</f>
        <v>55</v>
      </c>
      <c r="D721" t="str">
        <f>VLOOKUP(B721,Reference!$A$1:$B$125, 2)</f>
        <v>Gen X</v>
      </c>
      <c r="E721" t="s">
        <v>54</v>
      </c>
      <c r="F721" t="str">
        <f>IF(E721="High School", "No College", "College")</f>
        <v>College</v>
      </c>
      <c r="G721" t="s">
        <v>71</v>
      </c>
      <c r="H721">
        <v>69901</v>
      </c>
      <c r="I721">
        <v>69901</v>
      </c>
      <c r="J721" s="4" t="s">
        <v>61</v>
      </c>
      <c r="K721">
        <v>0</v>
      </c>
      <c r="L721">
        <v>1</v>
      </c>
      <c r="M721" t="str">
        <f>IF(OR(K721&gt;0, L721&gt;0), "Parent", "Not Parent")</f>
        <v>Parent</v>
      </c>
      <c r="N721" t="s">
        <v>454</v>
      </c>
      <c r="O721" s="8">
        <v>41916</v>
      </c>
      <c r="P721" s="9">
        <f>O721-N721</f>
        <v>493</v>
      </c>
      <c r="Q721">
        <v>95</v>
      </c>
      <c r="R721" s="9">
        <f>P721-Q721</f>
        <v>398</v>
      </c>
      <c r="S721" s="8">
        <f>O721-R721</f>
        <v>41518</v>
      </c>
      <c r="T721">
        <v>312</v>
      </c>
      <c r="U721">
        <v>21</v>
      </c>
      <c r="V721">
        <v>206</v>
      </c>
      <c r="W721">
        <v>102</v>
      </c>
      <c r="X721">
        <v>92</v>
      </c>
      <c r="Y721">
        <v>149</v>
      </c>
      <c r="Z721">
        <v>882</v>
      </c>
      <c r="AA721">
        <f>Z721/P721</f>
        <v>1.7890466531440161</v>
      </c>
      <c r="AB721" s="14" t="s">
        <v>232</v>
      </c>
      <c r="AC721" s="13" t="s">
        <v>63</v>
      </c>
      <c r="AD721">
        <v>3</v>
      </c>
      <c r="AE721" t="str">
        <f>IF(AD721&gt;3, "Prefers Discount", "Discount Indifferent")</f>
        <v>Discount Indifferent</v>
      </c>
      <c r="AF721">
        <v>10</v>
      </c>
      <c r="AG721">
        <v>7</v>
      </c>
      <c r="AH721">
        <v>3</v>
      </c>
      <c r="AI721" t="str">
        <f>INDEX($AF$1:$AH$1,MATCH(MAX(AF721:AH721),AF721:AH721,0))</f>
        <v>Store_Orders</v>
      </c>
      <c r="AJ721">
        <v>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f>SUM(AK721:AO721)</f>
        <v>0</v>
      </c>
      <c r="AQ721" t="s">
        <v>67</v>
      </c>
      <c r="AR721">
        <v>0</v>
      </c>
      <c r="AS721" t="str">
        <f>IF(OR(AK721&gt;0, AL721&gt;0, AM721&gt;0, AN721&gt;0, AO721&gt;0), "Converted", "Not Converted")</f>
        <v>Not Converted</v>
      </c>
      <c r="AT721">
        <v>0</v>
      </c>
      <c r="AU721">
        <v>3</v>
      </c>
      <c r="AV721">
        <v>11</v>
      </c>
      <c r="AW721">
        <f>IF(Z721&gt;607, 4, 0)</f>
        <v>4</v>
      </c>
      <c r="AX721">
        <f>IF(AA721&gt;0.1497, 3, 0)</f>
        <v>3</v>
      </c>
      <c r="AY721">
        <f>IF(P721&gt;4031, 2, 0)</f>
        <v>0</v>
      </c>
      <c r="AZ721">
        <f>IF(H721&gt;51934.91, 1, 0)</f>
        <v>1</v>
      </c>
      <c r="BA721">
        <f>SUM(AW721:AZ721)</f>
        <v>8</v>
      </c>
      <c r="BB721" t="str">
        <f>VLOOKUP(BA721,'Standard Deviations'!$L$1:$M$11,2,TRUE)</f>
        <v>Platinum</v>
      </c>
    </row>
    <row r="722" spans="1:54">
      <c r="A722">
        <v>2926</v>
      </c>
      <c r="B722">
        <v>1952</v>
      </c>
      <c r="C722">
        <f>2024-B722</f>
        <v>72</v>
      </c>
      <c r="D722" t="str">
        <f>VLOOKUP(B722,Reference!$A$1:$B$125, 2)</f>
        <v>Boomers</v>
      </c>
      <c r="E722" t="s">
        <v>64</v>
      </c>
      <c r="F722" t="str">
        <f>IF(E722="High School", "No College", "College")</f>
        <v>College</v>
      </c>
      <c r="G722" t="s">
        <v>65</v>
      </c>
      <c r="H722">
        <v>55951</v>
      </c>
      <c r="I722">
        <v>55951</v>
      </c>
      <c r="J722" s="4" t="s">
        <v>61</v>
      </c>
      <c r="K722">
        <v>0</v>
      </c>
      <c r="L722">
        <v>1</v>
      </c>
      <c r="M722" t="str">
        <f>IF(OR(K722&gt;0, L722&gt;0), "Parent", "Not Parent")</f>
        <v>Parent</v>
      </c>
      <c r="N722" t="s">
        <v>487</v>
      </c>
      <c r="O722" s="8">
        <v>41916</v>
      </c>
      <c r="P722" s="9">
        <f>O722-N722</f>
        <v>772</v>
      </c>
      <c r="Q722">
        <v>62</v>
      </c>
      <c r="R722" s="9">
        <f>P722-Q722</f>
        <v>710</v>
      </c>
      <c r="S722" s="8">
        <f>O722-R722</f>
        <v>41206</v>
      </c>
      <c r="T722">
        <v>1241</v>
      </c>
      <c r="U722">
        <v>0</v>
      </c>
      <c r="V722">
        <v>80</v>
      </c>
      <c r="W722">
        <v>0</v>
      </c>
      <c r="X722">
        <v>13</v>
      </c>
      <c r="Y722">
        <v>40</v>
      </c>
      <c r="Z722">
        <v>1374</v>
      </c>
      <c r="AA722">
        <f>Z722/P722</f>
        <v>1.7797927461139897</v>
      </c>
      <c r="AB722" s="14" t="s">
        <v>232</v>
      </c>
      <c r="AC722" s="13" t="s">
        <v>63</v>
      </c>
      <c r="AD722">
        <v>3</v>
      </c>
      <c r="AE722" t="str">
        <f>IF(AD722&gt;3, "Prefers Discount", "Discount Indifferent")</f>
        <v>Discount Indifferent</v>
      </c>
      <c r="AF722">
        <v>11</v>
      </c>
      <c r="AG722">
        <v>3</v>
      </c>
      <c r="AH722">
        <v>6</v>
      </c>
      <c r="AI722" t="str">
        <f>INDEX($AF$1:$AH$1,MATCH(MAX(AF722:AH722),AF722:AH722,0))</f>
        <v>Store_Orders</v>
      </c>
      <c r="AJ722">
        <v>8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f>SUM(AK722:AO722)</f>
        <v>2</v>
      </c>
      <c r="AQ722" t="str">
        <f>INDEX($AK$1:$AO$1,MATCH(MAX(AK722:AO722),AK722:AO722,0))</f>
        <v>Converted_on_Camp2</v>
      </c>
      <c r="AR722">
        <v>1</v>
      </c>
      <c r="AS722" t="str">
        <f>IF(OR(AK722&gt;0, AL722&gt;0, AM722&gt;0, AN722&gt;0, AO722&gt;0), "Converted", "Not Converted")</f>
        <v>Converted</v>
      </c>
      <c r="AT722">
        <v>0</v>
      </c>
      <c r="AU722">
        <v>3</v>
      </c>
      <c r="AV722">
        <v>11</v>
      </c>
      <c r="AW722">
        <f>IF(Z722&gt;607, 4, 0)</f>
        <v>4</v>
      </c>
      <c r="AX722">
        <f>IF(AA722&gt;0.1497, 3, 0)</f>
        <v>3</v>
      </c>
      <c r="AY722">
        <f>IF(P722&gt;4031, 2, 0)</f>
        <v>0</v>
      </c>
      <c r="AZ722">
        <f>IF(H722&gt;51934.91, 1, 0)</f>
        <v>1</v>
      </c>
      <c r="BA722">
        <f>SUM(AW722:AZ722)</f>
        <v>8</v>
      </c>
      <c r="BB722" t="str">
        <f>VLOOKUP(BA722,'Standard Deviations'!$L$1:$M$11,2,TRUE)</f>
        <v>Platinum</v>
      </c>
    </row>
    <row r="723" spans="1:54">
      <c r="A723">
        <v>2798</v>
      </c>
      <c r="B723">
        <v>1977</v>
      </c>
      <c r="C723">
        <f>2024-B723</f>
        <v>47</v>
      </c>
      <c r="D723" t="str">
        <f>VLOOKUP(B723,Reference!$A$1:$B$125, 2)</f>
        <v>Gen X</v>
      </c>
      <c r="E723" t="s">
        <v>68</v>
      </c>
      <c r="F723" t="str">
        <f>IF(E723="High School", "No College", "College")</f>
        <v>College</v>
      </c>
      <c r="G723" t="s">
        <v>65</v>
      </c>
      <c r="H723">
        <v>102160</v>
      </c>
      <c r="I723">
        <v>102160</v>
      </c>
      <c r="J723" t="s">
        <v>101</v>
      </c>
      <c r="K723">
        <v>0</v>
      </c>
      <c r="L723">
        <v>0</v>
      </c>
      <c r="M723" t="str">
        <f>IF(OR(K723&gt;0, L723&gt;0), "Parent", "Not Parent")</f>
        <v>Not Parent</v>
      </c>
      <c r="N723" t="s">
        <v>488</v>
      </c>
      <c r="O723" s="8">
        <v>41916</v>
      </c>
      <c r="P723" s="9">
        <f>O723-N723</f>
        <v>701</v>
      </c>
      <c r="Q723">
        <v>54</v>
      </c>
      <c r="R723" s="9">
        <f>P723-Q723</f>
        <v>647</v>
      </c>
      <c r="S723" s="8">
        <f>O723-R723</f>
        <v>41269</v>
      </c>
      <c r="T723">
        <v>763</v>
      </c>
      <c r="U723">
        <v>29</v>
      </c>
      <c r="V723">
        <v>138</v>
      </c>
      <c r="W723">
        <v>76</v>
      </c>
      <c r="X723">
        <v>176</v>
      </c>
      <c r="Y723">
        <v>58</v>
      </c>
      <c r="Z723">
        <v>1240</v>
      </c>
      <c r="AA723">
        <f>Z723/P723</f>
        <v>1.7689015691868759</v>
      </c>
      <c r="AB723" s="14" t="s">
        <v>232</v>
      </c>
      <c r="AC723" s="13" t="s">
        <v>63</v>
      </c>
      <c r="AD723">
        <v>0</v>
      </c>
      <c r="AE723" t="str">
        <f>IF(AD723&gt;3, "Prefers Discount", "Discount Indifferent")</f>
        <v>Discount Indifferent</v>
      </c>
      <c r="AF723">
        <v>10</v>
      </c>
      <c r="AG723">
        <v>7</v>
      </c>
      <c r="AH723">
        <v>9</v>
      </c>
      <c r="AI723" t="str">
        <f>INDEX($AF$1:$AH$1,MATCH(MAX(AF723:AH723),AF723:AH723,0))</f>
        <v>Store_Orders</v>
      </c>
      <c r="AJ723">
        <v>4</v>
      </c>
      <c r="AK723">
        <v>1</v>
      </c>
      <c r="AL723">
        <v>0</v>
      </c>
      <c r="AM723">
        <v>0</v>
      </c>
      <c r="AN723">
        <v>1</v>
      </c>
      <c r="AO723">
        <v>1</v>
      </c>
      <c r="AP723">
        <f>SUM(AK723:AO723)</f>
        <v>3</v>
      </c>
      <c r="AQ723" t="str">
        <f>INDEX($AK$1:$AO$1,MATCH(MAX(AK723:AO723),AK723:AO723,0))</f>
        <v>Converted_on_Camp1</v>
      </c>
      <c r="AR723">
        <v>1</v>
      </c>
      <c r="AS723" t="str">
        <f>IF(OR(AK723&gt;0, AL723&gt;0, AM723&gt;0, AN723&gt;0, AO723&gt;0), "Converted", "Not Converted")</f>
        <v>Converted</v>
      </c>
      <c r="AT723">
        <v>0</v>
      </c>
      <c r="AU723">
        <v>3</v>
      </c>
      <c r="AV723">
        <v>11</v>
      </c>
      <c r="AW723">
        <f>IF(Z723&gt;607, 4, 0)</f>
        <v>4</v>
      </c>
      <c r="AX723">
        <f>IF(AA723&gt;0.1497, 3, 0)</f>
        <v>3</v>
      </c>
      <c r="AY723">
        <f>IF(P723&gt;4031, 2, 0)</f>
        <v>0</v>
      </c>
      <c r="AZ723">
        <f>IF(H723&gt;51934.91, 1, 0)</f>
        <v>1</v>
      </c>
      <c r="BA723">
        <f>SUM(AW723:AZ723)</f>
        <v>8</v>
      </c>
      <c r="BB723" t="str">
        <f>VLOOKUP(BA723,'Standard Deviations'!$L$1:$M$11,2,TRUE)</f>
        <v>Platinum</v>
      </c>
    </row>
    <row r="724" spans="1:54" hidden="1">
      <c r="A724">
        <v>4673</v>
      </c>
      <c r="B724">
        <v>1963</v>
      </c>
      <c r="C724">
        <f>2024-B724</f>
        <v>61</v>
      </c>
      <c r="D724" t="str">
        <f>VLOOKUP(B724,Reference!$A$1:$B$125, 2)</f>
        <v>Boomers</v>
      </c>
      <c r="E724" t="s">
        <v>68</v>
      </c>
      <c r="F724" t="str">
        <f>IF(E724="High School", "No College", "College")</f>
        <v>College</v>
      </c>
      <c r="G724" t="s">
        <v>55</v>
      </c>
      <c r="H724">
        <v>81300</v>
      </c>
      <c r="I724">
        <v>81300</v>
      </c>
      <c r="J724" s="4" t="s">
        <v>56</v>
      </c>
      <c r="K724">
        <v>0</v>
      </c>
      <c r="L724">
        <v>1</v>
      </c>
      <c r="M724" t="str">
        <f>IF(OR(K724&gt;0, L724&gt;0), "Parent", "Not Parent")</f>
        <v>Parent</v>
      </c>
      <c r="N724" t="s">
        <v>489</v>
      </c>
      <c r="O724" s="8">
        <v>41916</v>
      </c>
      <c r="P724" s="9">
        <f>O724-N724</f>
        <v>704</v>
      </c>
      <c r="Q724">
        <v>17</v>
      </c>
      <c r="R724" s="9">
        <f>P724-Q724</f>
        <v>687</v>
      </c>
      <c r="S724" s="8">
        <f>O724-R724</f>
        <v>41229</v>
      </c>
      <c r="T724">
        <v>1004</v>
      </c>
      <c r="U724">
        <v>12</v>
      </c>
      <c r="V724">
        <v>145</v>
      </c>
      <c r="W724">
        <v>32</v>
      </c>
      <c r="X724">
        <v>12</v>
      </c>
      <c r="Y724">
        <v>36</v>
      </c>
      <c r="Z724">
        <v>1241</v>
      </c>
      <c r="AA724">
        <f>Z724/P724</f>
        <v>1.7627840909090908</v>
      </c>
      <c r="AB724" s="11" t="s">
        <v>232</v>
      </c>
      <c r="AC724" t="s">
        <v>59</v>
      </c>
      <c r="AD724">
        <v>3</v>
      </c>
      <c r="AE724" t="str">
        <f>IF(AD724&gt;3, "Prefers Discount", "Discount Indifferent")</f>
        <v>Discount Indifferent</v>
      </c>
      <c r="AF724">
        <v>5</v>
      </c>
      <c r="AG724">
        <v>10</v>
      </c>
      <c r="AH724">
        <v>3</v>
      </c>
      <c r="AI724" t="str">
        <f>INDEX($AF$1:$AH$1,MATCH(MAX(AF724:AH724),AF724:AH724,0))</f>
        <v>Web_Orders</v>
      </c>
      <c r="AJ724">
        <v>5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f>SUM(AK724:AO724)</f>
        <v>1</v>
      </c>
      <c r="AQ724" t="str">
        <f>INDEX($AK$1:$AO$1,MATCH(MAX(AK724:AO724),AK724:AO724,0))</f>
        <v>Converted_on_Camp1</v>
      </c>
      <c r="AR724">
        <v>1</v>
      </c>
      <c r="AS724" t="str">
        <f>IF(OR(AK724&gt;0, AL724&gt;0, AM724&gt;0, AN724&gt;0, AO724&gt;0), "Converted", "Not Converted")</f>
        <v>Converted</v>
      </c>
      <c r="AT724">
        <v>0</v>
      </c>
      <c r="AU724">
        <v>3</v>
      </c>
      <c r="AV724">
        <v>11</v>
      </c>
      <c r="AW724">
        <f>IF(Z724&gt;607, 4, 0)</f>
        <v>4</v>
      </c>
      <c r="AX724">
        <f>IF(AA724&gt;0.1497, 3, 0)</f>
        <v>3</v>
      </c>
      <c r="AY724">
        <f>IF(P724&gt;4031, 2, 0)</f>
        <v>0</v>
      </c>
      <c r="AZ724">
        <f>IF(H724&gt;51934.91, 1, 0)</f>
        <v>1</v>
      </c>
      <c r="BA724">
        <f>SUM(AW724:AZ724)</f>
        <v>8</v>
      </c>
      <c r="BB724" t="str">
        <f>VLOOKUP(BA724,'Standard Deviations'!$L$1:$M$11,2,TRUE)</f>
        <v>Platinum</v>
      </c>
    </row>
    <row r="725" spans="1:54" hidden="1">
      <c r="A725">
        <v>4477</v>
      </c>
      <c r="B725">
        <v>1958</v>
      </c>
      <c r="C725">
        <f>2024-B725</f>
        <v>66</v>
      </c>
      <c r="D725" t="str">
        <f>VLOOKUP(B725,Reference!$A$1:$B$125, 2)</f>
        <v>Boomers</v>
      </c>
      <c r="E725" t="s">
        <v>54</v>
      </c>
      <c r="F725" t="str">
        <f>IF(E725="High School", "No College", "College")</f>
        <v>College</v>
      </c>
      <c r="G725" t="s">
        <v>65</v>
      </c>
      <c r="H725">
        <v>69096</v>
      </c>
      <c r="I725">
        <v>69096</v>
      </c>
      <c r="J725" s="4" t="s">
        <v>61</v>
      </c>
      <c r="K725">
        <v>0</v>
      </c>
      <c r="L725">
        <v>1</v>
      </c>
      <c r="M725" t="str">
        <f>IF(OR(K725&gt;0, L725&gt;0), "Parent", "Not Parent")</f>
        <v>Parent</v>
      </c>
      <c r="N725" t="s">
        <v>143</v>
      </c>
      <c r="O725" s="8">
        <v>41916</v>
      </c>
      <c r="P725" s="9">
        <f>O725-N725</f>
        <v>372</v>
      </c>
      <c r="Q725">
        <v>4</v>
      </c>
      <c r="R725" s="9">
        <f>P725-Q725</f>
        <v>368</v>
      </c>
      <c r="S725" s="8">
        <f>O725-R725</f>
        <v>41548</v>
      </c>
      <c r="T725">
        <v>247</v>
      </c>
      <c r="U725">
        <v>49</v>
      </c>
      <c r="V725">
        <v>159</v>
      </c>
      <c r="W725">
        <v>7</v>
      </c>
      <c r="X725">
        <v>82</v>
      </c>
      <c r="Y725">
        <v>109</v>
      </c>
      <c r="Z725">
        <v>653</v>
      </c>
      <c r="AA725">
        <f>Z725/P725</f>
        <v>1.7553763440860215</v>
      </c>
      <c r="AB725" s="11" t="s">
        <v>232</v>
      </c>
      <c r="AC725" t="s">
        <v>59</v>
      </c>
      <c r="AD725">
        <v>1</v>
      </c>
      <c r="AE725" t="str">
        <f>IF(AD725&gt;3, "Prefers Discount", "Discount Indifferent")</f>
        <v>Discount Indifferent</v>
      </c>
      <c r="AF725">
        <v>10</v>
      </c>
      <c r="AG725">
        <v>5</v>
      </c>
      <c r="AH725">
        <v>2</v>
      </c>
      <c r="AI725" t="str">
        <f>INDEX($AF$1:$AH$1,MATCH(MAX(AF725:AH725),AF725:AH725,0))</f>
        <v>Store_Orders</v>
      </c>
      <c r="AJ725">
        <v>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f>SUM(AK725:AO725)</f>
        <v>0</v>
      </c>
      <c r="AQ725" t="s">
        <v>67</v>
      </c>
      <c r="AR725">
        <v>0</v>
      </c>
      <c r="AS725" t="str">
        <f>IF(OR(AK725&gt;0, AL725&gt;0, AM725&gt;0, AN725&gt;0, AO725&gt;0), "Converted", "Not Converted")</f>
        <v>Not Converted</v>
      </c>
      <c r="AT725">
        <v>0</v>
      </c>
      <c r="AU725">
        <v>3</v>
      </c>
      <c r="AV725">
        <v>11</v>
      </c>
      <c r="AW725">
        <f>IF(Z725&gt;607, 4, 0)</f>
        <v>4</v>
      </c>
      <c r="AX725">
        <f>IF(AA725&gt;0.1497, 3, 0)</f>
        <v>3</v>
      </c>
      <c r="AY725">
        <f>IF(P725&gt;4031, 2, 0)</f>
        <v>0</v>
      </c>
      <c r="AZ725">
        <f>IF(H725&gt;51934.91, 1, 0)</f>
        <v>1</v>
      </c>
      <c r="BA725">
        <f>SUM(AW725:AZ725)</f>
        <v>8</v>
      </c>
      <c r="BB725" t="str">
        <f>VLOOKUP(BA725,'Standard Deviations'!$L$1:$M$11,2,TRUE)</f>
        <v>Platinum</v>
      </c>
    </row>
    <row r="726" spans="1:54" hidden="1">
      <c r="A726">
        <v>1570</v>
      </c>
      <c r="B726">
        <v>1951</v>
      </c>
      <c r="C726">
        <f>2024-B726</f>
        <v>73</v>
      </c>
      <c r="D726" t="str">
        <f>VLOOKUP(B726,Reference!$A$1:$B$125, 2)</f>
        <v>Boomers</v>
      </c>
      <c r="E726" t="s">
        <v>68</v>
      </c>
      <c r="F726" t="str">
        <f>IF(E726="High School", "No College", "College")</f>
        <v>College</v>
      </c>
      <c r="G726" t="s">
        <v>65</v>
      </c>
      <c r="H726">
        <v>69702</v>
      </c>
      <c r="I726">
        <v>69702</v>
      </c>
      <c r="J726" s="4" t="s">
        <v>61</v>
      </c>
      <c r="K726">
        <v>0</v>
      </c>
      <c r="L726">
        <v>1</v>
      </c>
      <c r="M726" t="str">
        <f>IF(OR(K726&gt;0, L726&gt;0), "Parent", "Not Parent")</f>
        <v>Parent</v>
      </c>
      <c r="N726" t="s">
        <v>405</v>
      </c>
      <c r="O726" s="8">
        <v>41916</v>
      </c>
      <c r="P726" s="9">
        <f>O726-N726</f>
        <v>592</v>
      </c>
      <c r="Q726">
        <v>8</v>
      </c>
      <c r="R726" s="9">
        <f>P726-Q726</f>
        <v>584</v>
      </c>
      <c r="S726" s="8">
        <f>O726-R726</f>
        <v>41332</v>
      </c>
      <c r="T726">
        <v>664</v>
      </c>
      <c r="U726">
        <v>9</v>
      </c>
      <c r="V726">
        <v>240</v>
      </c>
      <c r="W726">
        <v>50</v>
      </c>
      <c r="X726">
        <v>19</v>
      </c>
      <c r="Y726">
        <v>57</v>
      </c>
      <c r="Z726">
        <v>1039</v>
      </c>
      <c r="AA726">
        <f>Z726/P726</f>
        <v>1.7550675675675675</v>
      </c>
      <c r="AB726" s="11" t="s">
        <v>232</v>
      </c>
      <c r="AC726" t="s">
        <v>59</v>
      </c>
      <c r="AD726">
        <v>2</v>
      </c>
      <c r="AE726" t="str">
        <f>IF(AD726&gt;3, "Prefers Discount", "Discount Indifferent")</f>
        <v>Discount Indifferent</v>
      </c>
      <c r="AF726">
        <v>10</v>
      </c>
      <c r="AG726">
        <v>7</v>
      </c>
      <c r="AH726">
        <v>7</v>
      </c>
      <c r="AI726" t="str">
        <f>INDEX($AF$1:$AH$1,MATCH(MAX(AF726:AH726),AF726:AH726,0))</f>
        <v>Store_Orders</v>
      </c>
      <c r="AJ726">
        <v>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f>SUM(AK726:AO726)</f>
        <v>0</v>
      </c>
      <c r="AQ726" t="s">
        <v>67</v>
      </c>
      <c r="AR726">
        <v>0</v>
      </c>
      <c r="AS726" t="str">
        <f>IF(OR(AK726&gt;0, AL726&gt;0, AM726&gt;0, AN726&gt;0, AO726&gt;0), "Converted", "Not Converted")</f>
        <v>Not Converted</v>
      </c>
      <c r="AT726">
        <v>0</v>
      </c>
      <c r="AU726">
        <v>3</v>
      </c>
      <c r="AV726">
        <v>11</v>
      </c>
      <c r="AW726">
        <f>IF(Z726&gt;607, 4, 0)</f>
        <v>4</v>
      </c>
      <c r="AX726">
        <f>IF(AA726&gt;0.1497, 3, 0)</f>
        <v>3</v>
      </c>
      <c r="AY726">
        <f>IF(P726&gt;4031, 2, 0)</f>
        <v>0</v>
      </c>
      <c r="AZ726">
        <f>IF(H726&gt;51934.91, 1, 0)</f>
        <v>1</v>
      </c>
      <c r="BA726">
        <f>SUM(AW726:AZ726)</f>
        <v>8</v>
      </c>
      <c r="BB726" t="str">
        <f>VLOOKUP(BA726,'Standard Deviations'!$L$1:$M$11,2,TRUE)</f>
        <v>Platinum</v>
      </c>
    </row>
    <row r="727" spans="1:54">
      <c r="A727">
        <v>9167</v>
      </c>
      <c r="B727">
        <v>1956</v>
      </c>
      <c r="C727">
        <f>2024-B727</f>
        <v>68</v>
      </c>
      <c r="D727" t="str">
        <f>VLOOKUP(B727,Reference!$A$1:$B$125, 2)</f>
        <v>Boomers</v>
      </c>
      <c r="E727" t="s">
        <v>54</v>
      </c>
      <c r="F727" t="str">
        <f>IF(E727="High School", "No College", "College")</f>
        <v>College</v>
      </c>
      <c r="G727" t="s">
        <v>55</v>
      </c>
      <c r="H727">
        <v>67131</v>
      </c>
      <c r="I727">
        <v>67131</v>
      </c>
      <c r="J727" s="4" t="s">
        <v>61</v>
      </c>
      <c r="K727">
        <v>0</v>
      </c>
      <c r="L727">
        <v>1</v>
      </c>
      <c r="M727" t="str">
        <f>IF(OR(K727&gt;0, L727&gt;0), "Parent", "Not Parent")</f>
        <v>Parent</v>
      </c>
      <c r="N727" t="s">
        <v>490</v>
      </c>
      <c r="O727" s="8">
        <v>41916</v>
      </c>
      <c r="P727" s="9">
        <f>O727-N727</f>
        <v>557</v>
      </c>
      <c r="Q727">
        <v>72</v>
      </c>
      <c r="R727" s="9">
        <f>P727-Q727</f>
        <v>485</v>
      </c>
      <c r="S727" s="8">
        <f>O727-R727</f>
        <v>41431</v>
      </c>
      <c r="T727">
        <v>465</v>
      </c>
      <c r="U727">
        <v>71</v>
      </c>
      <c r="V727">
        <v>250</v>
      </c>
      <c r="W727">
        <v>93</v>
      </c>
      <c r="X727">
        <v>35</v>
      </c>
      <c r="Y727">
        <v>62</v>
      </c>
      <c r="Z727">
        <v>976</v>
      </c>
      <c r="AA727">
        <f>Z727/P727</f>
        <v>1.7522441651705565</v>
      </c>
      <c r="AB727" s="14" t="s">
        <v>232</v>
      </c>
      <c r="AC727" s="13" t="s">
        <v>63</v>
      </c>
      <c r="AD727">
        <v>3</v>
      </c>
      <c r="AE727" t="str">
        <f>IF(AD727&gt;3, "Prefers Discount", "Discount Indifferent")</f>
        <v>Discount Indifferent</v>
      </c>
      <c r="AF727">
        <v>12</v>
      </c>
      <c r="AG727">
        <v>9</v>
      </c>
      <c r="AH727">
        <v>2</v>
      </c>
      <c r="AI727" t="str">
        <f>INDEX($AF$1:$AH$1,MATCH(MAX(AF727:AH727),AF727:AH727,0))</f>
        <v>Store_Orders</v>
      </c>
      <c r="AJ727">
        <v>6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f>SUM(AK727:AO727)</f>
        <v>0</v>
      </c>
      <c r="AQ727" t="s">
        <v>67</v>
      </c>
      <c r="AR727">
        <v>0</v>
      </c>
      <c r="AS727" t="str">
        <f>IF(OR(AK727&gt;0, AL727&gt;0, AM727&gt;0, AN727&gt;0, AO727&gt;0), "Converted", "Not Converted")</f>
        <v>Not Converted</v>
      </c>
      <c r="AT727">
        <v>0</v>
      </c>
      <c r="AU727">
        <v>3</v>
      </c>
      <c r="AV727">
        <v>11</v>
      </c>
      <c r="AW727">
        <f>IF(Z727&gt;607, 4, 0)</f>
        <v>4</v>
      </c>
      <c r="AX727">
        <f>IF(AA727&gt;0.1497, 3, 0)</f>
        <v>3</v>
      </c>
      <c r="AY727">
        <f>IF(P727&gt;4031, 2, 0)</f>
        <v>0</v>
      </c>
      <c r="AZ727">
        <f>IF(H727&gt;51934.91, 1, 0)</f>
        <v>1</v>
      </c>
      <c r="BA727">
        <f>SUM(AW727:AZ727)</f>
        <v>8</v>
      </c>
      <c r="BB727" t="str">
        <f>VLOOKUP(BA727,'Standard Deviations'!$L$1:$M$11,2,TRUE)</f>
        <v>Platinum</v>
      </c>
    </row>
    <row r="728" spans="1:54">
      <c r="A728">
        <v>238</v>
      </c>
      <c r="B728">
        <v>1967</v>
      </c>
      <c r="C728">
        <f>2024-B728</f>
        <v>57</v>
      </c>
      <c r="D728" t="str">
        <f>VLOOKUP(B728,Reference!$A$1:$B$125, 2)</f>
        <v>Gen X</v>
      </c>
      <c r="E728" t="s">
        <v>74</v>
      </c>
      <c r="F728" t="str">
        <f>IF(E728="High School", "No College", "College")</f>
        <v>College</v>
      </c>
      <c r="G728" t="s">
        <v>65</v>
      </c>
      <c r="H728">
        <v>67309</v>
      </c>
      <c r="I728">
        <v>67309</v>
      </c>
      <c r="J728" s="4" t="s">
        <v>61</v>
      </c>
      <c r="K728">
        <v>1</v>
      </c>
      <c r="L728">
        <v>1</v>
      </c>
      <c r="M728" t="str">
        <f>IF(OR(K728&gt;0, L728&gt;0), "Parent", "Not Parent")</f>
        <v>Parent</v>
      </c>
      <c r="N728" t="s">
        <v>491</v>
      </c>
      <c r="O728" s="8">
        <v>41916</v>
      </c>
      <c r="P728" s="9">
        <f>O728-N728</f>
        <v>619</v>
      </c>
      <c r="Q728">
        <v>76</v>
      </c>
      <c r="R728" s="9">
        <f>P728-Q728</f>
        <v>543</v>
      </c>
      <c r="S728" s="8">
        <f>O728-R728</f>
        <v>41373</v>
      </c>
      <c r="T728">
        <v>515</v>
      </c>
      <c r="U728">
        <v>47</v>
      </c>
      <c r="V728">
        <v>181</v>
      </c>
      <c r="W728">
        <v>149</v>
      </c>
      <c r="X728">
        <v>95</v>
      </c>
      <c r="Y728">
        <v>95</v>
      </c>
      <c r="Z728">
        <v>1082</v>
      </c>
      <c r="AA728">
        <f>Z728/P728</f>
        <v>1.7479806138933764</v>
      </c>
      <c r="AB728" s="14" t="s">
        <v>232</v>
      </c>
      <c r="AC728" s="13" t="s">
        <v>63</v>
      </c>
      <c r="AD728">
        <v>15</v>
      </c>
      <c r="AE728" t="str">
        <f>IF(AD728&gt;3, "Prefers Discount", "Discount Indifferent")</f>
        <v>Prefers Discount</v>
      </c>
      <c r="AF728">
        <v>9</v>
      </c>
      <c r="AG728">
        <v>9</v>
      </c>
      <c r="AH728">
        <v>6</v>
      </c>
      <c r="AI728" t="str">
        <f>INDEX($AF$1:$AH$1,MATCH(MAX(AF728:AH728),AF728:AH728,0))</f>
        <v>Store_Orders</v>
      </c>
      <c r="AJ728">
        <v>7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f>SUM(AK728:AO728)</f>
        <v>0</v>
      </c>
      <c r="AQ728" t="s">
        <v>67</v>
      </c>
      <c r="AR728">
        <v>0</v>
      </c>
      <c r="AS728" t="str">
        <f>IF(OR(AK728&gt;0, AL728&gt;0, AM728&gt;0, AN728&gt;0, AO728&gt;0), "Converted", "Not Converted")</f>
        <v>Not Converted</v>
      </c>
      <c r="AT728">
        <v>0</v>
      </c>
      <c r="AU728">
        <v>3</v>
      </c>
      <c r="AV728">
        <v>11</v>
      </c>
      <c r="AW728">
        <f>IF(Z728&gt;607, 4, 0)</f>
        <v>4</v>
      </c>
      <c r="AX728">
        <f>IF(AA728&gt;0.1497, 3, 0)</f>
        <v>3</v>
      </c>
      <c r="AY728">
        <f>IF(P728&gt;4031, 2, 0)</f>
        <v>0</v>
      </c>
      <c r="AZ728">
        <f>IF(H728&gt;51934.91, 1, 0)</f>
        <v>1</v>
      </c>
      <c r="BA728">
        <f>SUM(AW728:AZ728)</f>
        <v>8</v>
      </c>
      <c r="BB728" t="str">
        <f>VLOOKUP(BA728,'Standard Deviations'!$L$1:$M$11,2,TRUE)</f>
        <v>Platinum</v>
      </c>
    </row>
    <row r="729" spans="1:54">
      <c r="A729">
        <v>10648</v>
      </c>
      <c r="B729">
        <v>1982</v>
      </c>
      <c r="C729">
        <f>2024-B729</f>
        <v>42</v>
      </c>
      <c r="D729" t="str">
        <f>VLOOKUP(B729,Reference!$A$1:$B$125, 2)</f>
        <v>Millennials</v>
      </c>
      <c r="E729" t="s">
        <v>74</v>
      </c>
      <c r="F729" t="str">
        <f>IF(E729="High School", "No College", "College")</f>
        <v>College</v>
      </c>
      <c r="G729" t="s">
        <v>65</v>
      </c>
      <c r="H729">
        <v>66664</v>
      </c>
      <c r="I729">
        <v>66664</v>
      </c>
      <c r="J729" s="4" t="s">
        <v>61</v>
      </c>
      <c r="K729">
        <v>0</v>
      </c>
      <c r="L729">
        <v>0</v>
      </c>
      <c r="M729" t="str">
        <f>IF(OR(K729&gt;0, L729&gt;0), "Parent", "Not Parent")</f>
        <v>Not Parent</v>
      </c>
      <c r="N729" t="s">
        <v>475</v>
      </c>
      <c r="O729" s="8">
        <v>41916</v>
      </c>
      <c r="P729" s="9">
        <f>O729-N729</f>
        <v>739</v>
      </c>
      <c r="Q729">
        <v>78</v>
      </c>
      <c r="R729" s="9">
        <f>P729-Q729</f>
        <v>661</v>
      </c>
      <c r="S729" s="8">
        <f>O729-R729</f>
        <v>41255</v>
      </c>
      <c r="T729">
        <v>398</v>
      </c>
      <c r="U729">
        <v>96</v>
      </c>
      <c r="V729">
        <v>447</v>
      </c>
      <c r="W729">
        <v>220</v>
      </c>
      <c r="X729">
        <v>96</v>
      </c>
      <c r="Y729">
        <v>32</v>
      </c>
      <c r="Z729">
        <v>1289</v>
      </c>
      <c r="AA729">
        <f>Z729/P729</f>
        <v>1.7442489851150202</v>
      </c>
      <c r="AB729" s="14" t="s">
        <v>232</v>
      </c>
      <c r="AC729" s="13" t="s">
        <v>63</v>
      </c>
      <c r="AD729">
        <v>1</v>
      </c>
      <c r="AE729" t="str">
        <f>IF(AD729&gt;3, "Prefers Discount", "Discount Indifferent")</f>
        <v>Discount Indifferent</v>
      </c>
      <c r="AF729">
        <v>6</v>
      </c>
      <c r="AG729">
        <v>5</v>
      </c>
      <c r="AH729">
        <v>7</v>
      </c>
      <c r="AI729" t="str">
        <f>INDEX($AF$1:$AH$1,MATCH(MAX(AF729:AH729),AF729:AH729,0))</f>
        <v>Catalog_Orders</v>
      </c>
      <c r="AJ729">
        <v>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f>SUM(AK729:AO729)</f>
        <v>0</v>
      </c>
      <c r="AQ729" t="s">
        <v>67</v>
      </c>
      <c r="AR729">
        <v>0</v>
      </c>
      <c r="AS729" t="str">
        <f>IF(OR(AK729&gt;0, AL729&gt;0, AM729&gt;0, AN729&gt;0, AO729&gt;0), "Converted", "Not Converted")</f>
        <v>Not Converted</v>
      </c>
      <c r="AT729">
        <v>0</v>
      </c>
      <c r="AU729">
        <v>3</v>
      </c>
      <c r="AV729">
        <v>11</v>
      </c>
      <c r="AW729">
        <f>IF(Z729&gt;607, 4, 0)</f>
        <v>4</v>
      </c>
      <c r="AX729">
        <f>IF(AA729&gt;0.1497, 3, 0)</f>
        <v>3</v>
      </c>
      <c r="AY729">
        <f>IF(P729&gt;4031, 2, 0)</f>
        <v>0</v>
      </c>
      <c r="AZ729">
        <f>IF(H729&gt;51934.91, 1, 0)</f>
        <v>1</v>
      </c>
      <c r="BA729">
        <f>SUM(AW729:AZ729)</f>
        <v>8</v>
      </c>
      <c r="BB729" t="str">
        <f>VLOOKUP(BA729,'Standard Deviations'!$L$1:$M$11,2,TRUE)</f>
        <v>Platinum</v>
      </c>
    </row>
    <row r="730" spans="1:54">
      <c r="A730">
        <v>5120</v>
      </c>
      <c r="B730">
        <v>1982</v>
      </c>
      <c r="C730">
        <f>2024-B730</f>
        <v>42</v>
      </c>
      <c r="D730" t="str">
        <f>VLOOKUP(B730,Reference!$A$1:$B$125, 2)</f>
        <v>Millennials</v>
      </c>
      <c r="E730" t="s">
        <v>74</v>
      </c>
      <c r="F730" t="str">
        <f>IF(E730="High School", "No College", "College")</f>
        <v>College</v>
      </c>
      <c r="G730" t="s">
        <v>65</v>
      </c>
      <c r="H730">
        <v>66664</v>
      </c>
      <c r="I730">
        <v>66664</v>
      </c>
      <c r="J730" s="4" t="s">
        <v>61</v>
      </c>
      <c r="K730">
        <v>0</v>
      </c>
      <c r="L730">
        <v>0</v>
      </c>
      <c r="M730" t="str">
        <f>IF(OR(K730&gt;0, L730&gt;0), "Parent", "Not Parent")</f>
        <v>Not Parent</v>
      </c>
      <c r="N730" t="s">
        <v>475</v>
      </c>
      <c r="O730" s="8">
        <v>41916</v>
      </c>
      <c r="P730" s="9">
        <f>O730-N730</f>
        <v>739</v>
      </c>
      <c r="Q730">
        <v>78</v>
      </c>
      <c r="R730" s="9">
        <f>P730-Q730</f>
        <v>661</v>
      </c>
      <c r="S730" s="8">
        <f>O730-R730</f>
        <v>41255</v>
      </c>
      <c r="T730">
        <v>398</v>
      </c>
      <c r="U730">
        <v>96</v>
      </c>
      <c r="V730">
        <v>447</v>
      </c>
      <c r="W730">
        <v>220</v>
      </c>
      <c r="X730">
        <v>96</v>
      </c>
      <c r="Y730">
        <v>32</v>
      </c>
      <c r="Z730">
        <v>1289</v>
      </c>
      <c r="AA730">
        <f>Z730/P730</f>
        <v>1.7442489851150202</v>
      </c>
      <c r="AB730" s="14" t="s">
        <v>232</v>
      </c>
      <c r="AC730" s="13" t="s">
        <v>63</v>
      </c>
      <c r="AD730">
        <v>1</v>
      </c>
      <c r="AE730" t="str">
        <f>IF(AD730&gt;3, "Prefers Discount", "Discount Indifferent")</f>
        <v>Discount Indifferent</v>
      </c>
      <c r="AF730">
        <v>6</v>
      </c>
      <c r="AG730">
        <v>5</v>
      </c>
      <c r="AH730">
        <v>7</v>
      </c>
      <c r="AI730" t="str">
        <f>INDEX($AF$1:$AH$1,MATCH(MAX(AF730:AH730),AF730:AH730,0))</f>
        <v>Catalog_Orders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f>SUM(AK730:AO730)</f>
        <v>0</v>
      </c>
      <c r="AQ730" t="s">
        <v>67</v>
      </c>
      <c r="AR730">
        <v>0</v>
      </c>
      <c r="AS730" t="str">
        <f>IF(OR(AK730&gt;0, AL730&gt;0, AM730&gt;0, AN730&gt;0, AO730&gt;0), "Converted", "Not Converted")</f>
        <v>Not Converted</v>
      </c>
      <c r="AT730">
        <v>0</v>
      </c>
      <c r="AU730">
        <v>3</v>
      </c>
      <c r="AV730">
        <v>11</v>
      </c>
      <c r="AW730">
        <f>IF(Z730&gt;607, 4, 0)</f>
        <v>4</v>
      </c>
      <c r="AX730">
        <f>IF(AA730&gt;0.1497, 3, 0)</f>
        <v>3</v>
      </c>
      <c r="AY730">
        <f>IF(P730&gt;4031, 2, 0)</f>
        <v>0</v>
      </c>
      <c r="AZ730">
        <f>IF(H730&gt;51934.91, 1, 0)</f>
        <v>1</v>
      </c>
      <c r="BA730">
        <f>SUM(AW730:AZ730)</f>
        <v>8</v>
      </c>
      <c r="BB730" t="str">
        <f>VLOOKUP(BA730,'Standard Deviations'!$L$1:$M$11,2,TRUE)</f>
        <v>Platinum</v>
      </c>
    </row>
    <row r="731" spans="1:54" hidden="1">
      <c r="A731">
        <v>10476</v>
      </c>
      <c r="B731">
        <v>1958</v>
      </c>
      <c r="C731">
        <f>2024-B731</f>
        <v>66</v>
      </c>
      <c r="D731" t="str">
        <f>VLOOKUP(B731,Reference!$A$1:$B$125, 2)</f>
        <v>Boomers</v>
      </c>
      <c r="E731" t="s">
        <v>54</v>
      </c>
      <c r="F731" t="str">
        <f>IF(E731="High School", "No College", "College")</f>
        <v>College</v>
      </c>
      <c r="G731" t="s">
        <v>55</v>
      </c>
      <c r="H731">
        <v>67267</v>
      </c>
      <c r="I731">
        <v>67267</v>
      </c>
      <c r="J731" s="4" t="s">
        <v>61</v>
      </c>
      <c r="K731">
        <v>0</v>
      </c>
      <c r="L731">
        <v>1</v>
      </c>
      <c r="M731" t="str">
        <f>IF(OR(K731&gt;0, L731&gt;0), "Parent", "Not Parent")</f>
        <v>Parent</v>
      </c>
      <c r="N731" t="s">
        <v>96</v>
      </c>
      <c r="O731" s="8">
        <v>41916</v>
      </c>
      <c r="P731" s="9">
        <f>O731-N731</f>
        <v>144</v>
      </c>
      <c r="Q731">
        <v>0</v>
      </c>
      <c r="R731" s="9">
        <f>P731-Q731</f>
        <v>144</v>
      </c>
      <c r="S731" s="8">
        <f>O731-R731</f>
        <v>41772</v>
      </c>
      <c r="T731">
        <v>134</v>
      </c>
      <c r="U731">
        <v>11</v>
      </c>
      <c r="V731">
        <v>59</v>
      </c>
      <c r="W731">
        <v>15</v>
      </c>
      <c r="X731">
        <v>2</v>
      </c>
      <c r="Y731">
        <v>30</v>
      </c>
      <c r="Z731">
        <v>251</v>
      </c>
      <c r="AA731">
        <f>Z731/P731</f>
        <v>1.7430555555555556</v>
      </c>
      <c r="AB731" s="11" t="s">
        <v>232</v>
      </c>
      <c r="AC731" t="s">
        <v>59</v>
      </c>
      <c r="AD731">
        <v>1</v>
      </c>
      <c r="AE731" t="str">
        <f>IF(AD731&gt;3, "Prefers Discount", "Discount Indifferent")</f>
        <v>Discount Indifferent</v>
      </c>
      <c r="AF731">
        <v>5</v>
      </c>
      <c r="AG731">
        <v>3</v>
      </c>
      <c r="AH731">
        <v>2</v>
      </c>
      <c r="AI731" t="str">
        <f>INDEX($AF$1:$AH$1,MATCH(MAX(AF731:AH731),AF731:AH731,0))</f>
        <v>Store_Orders</v>
      </c>
      <c r="AJ731">
        <v>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f>SUM(AK731:AO731)</f>
        <v>0</v>
      </c>
      <c r="AQ731" t="s">
        <v>67</v>
      </c>
      <c r="AR731">
        <v>0</v>
      </c>
      <c r="AS731" t="str">
        <f>IF(OR(AK731&gt;0, AL731&gt;0, AM731&gt;0, AN731&gt;0, AO731&gt;0), "Converted", "Not Converted")</f>
        <v>Not Converted</v>
      </c>
      <c r="AT731">
        <v>0</v>
      </c>
      <c r="AU731">
        <v>3</v>
      </c>
      <c r="AV731">
        <v>11</v>
      </c>
      <c r="AW731">
        <f>IF(Z731&gt;607, 4, 0)</f>
        <v>0</v>
      </c>
      <c r="AX731">
        <f>IF(AA731&gt;0.1497, 3, 0)</f>
        <v>3</v>
      </c>
      <c r="AY731">
        <f>IF(P731&gt;4031, 2, 0)</f>
        <v>0</v>
      </c>
      <c r="AZ731">
        <f>IF(H731&gt;51934.91, 1, 0)</f>
        <v>1</v>
      </c>
      <c r="BA731">
        <f>SUM(AW731:AZ731)</f>
        <v>4</v>
      </c>
      <c r="BB731" t="str">
        <f>VLOOKUP(BA731,'Standard Deviations'!$L$1:$M$11,2,TRUE)</f>
        <v>Silver</v>
      </c>
    </row>
    <row r="732" spans="1:54">
      <c r="A732">
        <v>3673</v>
      </c>
      <c r="B732">
        <v>1971</v>
      </c>
      <c r="C732">
        <f>2024-B732</f>
        <v>53</v>
      </c>
      <c r="D732" t="str">
        <f>VLOOKUP(B732,Reference!$A$1:$B$125, 2)</f>
        <v>Gen X</v>
      </c>
      <c r="E732" t="s">
        <v>54</v>
      </c>
      <c r="F732" t="str">
        <f>IF(E732="High School", "No College", "College")</f>
        <v>College</v>
      </c>
      <c r="G732" t="s">
        <v>60</v>
      </c>
      <c r="H732">
        <v>55239</v>
      </c>
      <c r="I732">
        <v>55239</v>
      </c>
      <c r="J732" s="4" t="s">
        <v>61</v>
      </c>
      <c r="K732">
        <v>0</v>
      </c>
      <c r="L732">
        <v>1</v>
      </c>
      <c r="M732" t="str">
        <f>IF(OR(K732&gt;0, L732&gt;0), "Parent", "Not Parent")</f>
        <v>Parent</v>
      </c>
      <c r="N732" t="s">
        <v>466</v>
      </c>
      <c r="O732" s="8">
        <v>41916</v>
      </c>
      <c r="P732" s="9">
        <f>O732-N732</f>
        <v>447</v>
      </c>
      <c r="Q732">
        <v>59</v>
      </c>
      <c r="R732" s="9">
        <f>P732-Q732</f>
        <v>388</v>
      </c>
      <c r="S732" s="8">
        <f>O732-R732</f>
        <v>41528</v>
      </c>
      <c r="T732">
        <v>371</v>
      </c>
      <c r="U732">
        <v>17</v>
      </c>
      <c r="V732">
        <v>238</v>
      </c>
      <c r="W732">
        <v>23</v>
      </c>
      <c r="X732">
        <v>24</v>
      </c>
      <c r="Y732">
        <v>106</v>
      </c>
      <c r="Z732">
        <v>779</v>
      </c>
      <c r="AA732">
        <f>Z732/P732</f>
        <v>1.7427293064876956</v>
      </c>
      <c r="AB732" s="14" t="s">
        <v>232</v>
      </c>
      <c r="AC732" s="13" t="s">
        <v>63</v>
      </c>
      <c r="AD732">
        <v>3</v>
      </c>
      <c r="AE732" t="str">
        <f>IF(AD732&gt;3, "Prefers Discount", "Discount Indifferent")</f>
        <v>Discount Indifferent</v>
      </c>
      <c r="AF732">
        <v>11</v>
      </c>
      <c r="AG732">
        <v>7</v>
      </c>
      <c r="AH732">
        <v>5</v>
      </c>
      <c r="AI732" t="str">
        <f>INDEX($AF$1:$AH$1,MATCH(MAX(AF732:AH732),AF732:AH732,0))</f>
        <v>Store_Orders</v>
      </c>
      <c r="AJ732">
        <v>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f>SUM(AK732:AO732)</f>
        <v>0</v>
      </c>
      <c r="AQ732" t="s">
        <v>67</v>
      </c>
      <c r="AR732">
        <v>0</v>
      </c>
      <c r="AS732" t="str">
        <f>IF(OR(AK732&gt;0, AL732&gt;0, AM732&gt;0, AN732&gt;0, AO732&gt;0), "Converted", "Not Converted")</f>
        <v>Not Converted</v>
      </c>
      <c r="AT732">
        <v>0</v>
      </c>
      <c r="AU732">
        <v>3</v>
      </c>
      <c r="AV732">
        <v>11</v>
      </c>
      <c r="AW732">
        <f>IF(Z732&gt;607, 4, 0)</f>
        <v>4</v>
      </c>
      <c r="AX732">
        <f>IF(AA732&gt;0.1497, 3, 0)</f>
        <v>3</v>
      </c>
      <c r="AY732">
        <f>IF(P732&gt;4031, 2, 0)</f>
        <v>0</v>
      </c>
      <c r="AZ732">
        <f>IF(H732&gt;51934.91, 1, 0)</f>
        <v>1</v>
      </c>
      <c r="BA732">
        <f>SUM(AW732:AZ732)</f>
        <v>8</v>
      </c>
      <c r="BB732" t="str">
        <f>VLOOKUP(BA732,'Standard Deviations'!$L$1:$M$11,2,TRUE)</f>
        <v>Platinum</v>
      </c>
    </row>
    <row r="733" spans="1:54">
      <c r="A733">
        <v>10379</v>
      </c>
      <c r="B733">
        <v>1962</v>
      </c>
      <c r="C733">
        <f>2024-B733</f>
        <v>62</v>
      </c>
      <c r="D733" t="str">
        <f>VLOOKUP(B733,Reference!$A$1:$B$125, 2)</f>
        <v>Boomers</v>
      </c>
      <c r="E733" t="s">
        <v>64</v>
      </c>
      <c r="F733" t="str">
        <f>IF(E733="High School", "No College", "College")</f>
        <v>College</v>
      </c>
      <c r="G733" t="s">
        <v>60</v>
      </c>
      <c r="H733">
        <v>59247</v>
      </c>
      <c r="I733">
        <v>59247</v>
      </c>
      <c r="J733" s="4" t="s">
        <v>61</v>
      </c>
      <c r="K733">
        <v>0</v>
      </c>
      <c r="L733">
        <v>2</v>
      </c>
      <c r="M733" t="str">
        <f>IF(OR(K733&gt;0, L733&gt;0), "Parent", "Not Parent")</f>
        <v>Parent</v>
      </c>
      <c r="N733" t="s">
        <v>492</v>
      </c>
      <c r="O733" s="8">
        <v>41916</v>
      </c>
      <c r="P733" s="9">
        <f>O733-N733</f>
        <v>330</v>
      </c>
      <c r="Q733">
        <v>87</v>
      </c>
      <c r="R733" s="9">
        <f>P733-Q733</f>
        <v>243</v>
      </c>
      <c r="S733" s="8">
        <f>O733-R733</f>
        <v>41673</v>
      </c>
      <c r="T733">
        <v>327</v>
      </c>
      <c r="U733">
        <v>9</v>
      </c>
      <c r="V733">
        <v>122</v>
      </c>
      <c r="W733">
        <v>19</v>
      </c>
      <c r="X733">
        <v>14</v>
      </c>
      <c r="Y733">
        <v>83</v>
      </c>
      <c r="Z733">
        <v>574</v>
      </c>
      <c r="AA733">
        <f>Z733/P733</f>
        <v>1.7393939393939395</v>
      </c>
      <c r="AB733" s="14" t="s">
        <v>232</v>
      </c>
      <c r="AC733" s="13" t="s">
        <v>63</v>
      </c>
      <c r="AD733">
        <v>5</v>
      </c>
      <c r="AE733" t="str">
        <f>IF(AD733&gt;3, "Prefers Discount", "Discount Indifferent")</f>
        <v>Prefers Discount</v>
      </c>
      <c r="AF733">
        <v>9</v>
      </c>
      <c r="AG733">
        <v>5</v>
      </c>
      <c r="AH733">
        <v>2</v>
      </c>
      <c r="AI733" t="str">
        <f>INDEX($AF$1:$AH$1,MATCH(MAX(AF733:AH733),AF733:AH733,0))</f>
        <v>Store_Orders</v>
      </c>
      <c r="AJ733">
        <v>6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f>SUM(AK733:AO733)</f>
        <v>0</v>
      </c>
      <c r="AQ733" t="s">
        <v>67</v>
      </c>
      <c r="AR733">
        <v>0</v>
      </c>
      <c r="AS733" t="str">
        <f>IF(OR(AK733&gt;0, AL733&gt;0, AM733&gt;0, AN733&gt;0, AO733&gt;0), "Converted", "Not Converted")</f>
        <v>Not Converted</v>
      </c>
      <c r="AT733">
        <v>0</v>
      </c>
      <c r="AU733">
        <v>3</v>
      </c>
      <c r="AV733">
        <v>11</v>
      </c>
      <c r="AW733">
        <f>IF(Z733&gt;607, 4, 0)</f>
        <v>0</v>
      </c>
      <c r="AX733">
        <f>IF(AA733&gt;0.1497, 3, 0)</f>
        <v>3</v>
      </c>
      <c r="AY733">
        <f>IF(P733&gt;4031, 2, 0)</f>
        <v>0</v>
      </c>
      <c r="AZ733">
        <f>IF(H733&gt;51934.91, 1, 0)</f>
        <v>1</v>
      </c>
      <c r="BA733">
        <f>SUM(AW733:AZ733)</f>
        <v>4</v>
      </c>
      <c r="BB733" t="str">
        <f>VLOOKUP(BA733,'Standard Deviations'!$L$1:$M$11,2,TRUE)</f>
        <v>Silver</v>
      </c>
    </row>
    <row r="734" spans="1:54" hidden="1">
      <c r="A734">
        <v>4945</v>
      </c>
      <c r="B734">
        <v>1953</v>
      </c>
      <c r="C734">
        <f>2024-B734</f>
        <v>71</v>
      </c>
      <c r="D734" t="str">
        <f>VLOOKUP(B734,Reference!$A$1:$B$125, 2)</f>
        <v>Boomers</v>
      </c>
      <c r="E734" t="s">
        <v>54</v>
      </c>
      <c r="F734" t="str">
        <f>IF(E734="High School", "No College", "College")</f>
        <v>College</v>
      </c>
      <c r="G734" t="s">
        <v>89</v>
      </c>
      <c r="H734">
        <v>53653</v>
      </c>
      <c r="I734">
        <v>53653</v>
      </c>
      <c r="J734" s="4" t="s">
        <v>61</v>
      </c>
      <c r="K734">
        <v>0</v>
      </c>
      <c r="L734">
        <v>0</v>
      </c>
      <c r="M734" t="str">
        <f>IF(OR(K734&gt;0, L734&gt;0), "Parent", "Not Parent")</f>
        <v>Not Parent</v>
      </c>
      <c r="N734" t="s">
        <v>493</v>
      </c>
      <c r="O734" s="8">
        <v>41916</v>
      </c>
      <c r="P734" s="9">
        <f>O734-N734</f>
        <v>696</v>
      </c>
      <c r="Q734">
        <v>29</v>
      </c>
      <c r="R734" s="9">
        <f>P734-Q734</f>
        <v>667</v>
      </c>
      <c r="S734" s="8">
        <f>O734-R734</f>
        <v>41249</v>
      </c>
      <c r="T734">
        <v>815</v>
      </c>
      <c r="U734">
        <v>10</v>
      </c>
      <c r="V734">
        <v>239</v>
      </c>
      <c r="W734">
        <v>28</v>
      </c>
      <c r="X734">
        <v>10</v>
      </c>
      <c r="Y734">
        <v>108</v>
      </c>
      <c r="Z734">
        <v>1210</v>
      </c>
      <c r="AA734">
        <f>Z734/P734</f>
        <v>1.7385057471264367</v>
      </c>
      <c r="AB734" s="11" t="s">
        <v>232</v>
      </c>
      <c r="AC734" t="s">
        <v>59</v>
      </c>
      <c r="AD734">
        <v>2</v>
      </c>
      <c r="AE734" t="str">
        <f>IF(AD734&gt;3, "Prefers Discount", "Discount Indifferent")</f>
        <v>Discount Indifferent</v>
      </c>
      <c r="AF734">
        <v>12</v>
      </c>
      <c r="AG734">
        <v>10</v>
      </c>
      <c r="AH734">
        <v>4</v>
      </c>
      <c r="AI734" t="str">
        <f>INDEX($AF$1:$AH$1,MATCH(MAX(AF734:AH734),AF734:AH734,0))</f>
        <v>Store_Orders</v>
      </c>
      <c r="AJ734">
        <v>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f>SUM(AK734:AO734)</f>
        <v>0</v>
      </c>
      <c r="AQ734" t="s">
        <v>67</v>
      </c>
      <c r="AR734">
        <v>0</v>
      </c>
      <c r="AS734" t="str">
        <f>IF(OR(AK734&gt;0, AL734&gt;0, AM734&gt;0, AN734&gt;0, AO734&gt;0), "Converted", "Not Converted")</f>
        <v>Not Converted</v>
      </c>
      <c r="AT734">
        <v>0</v>
      </c>
      <c r="AU734">
        <v>3</v>
      </c>
      <c r="AV734">
        <v>11</v>
      </c>
      <c r="AW734">
        <f>IF(Z734&gt;607, 4, 0)</f>
        <v>4</v>
      </c>
      <c r="AX734">
        <f>IF(AA734&gt;0.1497, 3, 0)</f>
        <v>3</v>
      </c>
      <c r="AY734">
        <f>IF(P734&gt;4031, 2, 0)</f>
        <v>0</v>
      </c>
      <c r="AZ734">
        <f>IF(H734&gt;51934.91, 1, 0)</f>
        <v>1</v>
      </c>
      <c r="BA734">
        <f>SUM(AW734:AZ734)</f>
        <v>8</v>
      </c>
      <c r="BB734" t="str">
        <f>VLOOKUP(BA734,'Standard Deviations'!$L$1:$M$11,2,TRUE)</f>
        <v>Platinum</v>
      </c>
    </row>
    <row r="735" spans="1:54">
      <c r="A735">
        <v>9707</v>
      </c>
      <c r="B735">
        <v>1969</v>
      </c>
      <c r="C735">
        <f>2024-B735</f>
        <v>55</v>
      </c>
      <c r="D735" t="str">
        <f>VLOOKUP(B735,Reference!$A$1:$B$125, 2)</f>
        <v>Gen X</v>
      </c>
      <c r="E735" t="s">
        <v>68</v>
      </c>
      <c r="F735" t="str">
        <f>IF(E735="High School", "No College", "College")</f>
        <v>College</v>
      </c>
      <c r="G735" t="s">
        <v>55</v>
      </c>
      <c r="H735">
        <v>55212</v>
      </c>
      <c r="I735">
        <v>55212</v>
      </c>
      <c r="J735" s="4" t="s">
        <v>61</v>
      </c>
      <c r="K735">
        <v>0</v>
      </c>
      <c r="L735">
        <v>1</v>
      </c>
      <c r="M735" t="str">
        <f>IF(OR(K735&gt;0, L735&gt;0), "Parent", "Not Parent")</f>
        <v>Parent</v>
      </c>
      <c r="N735" t="s">
        <v>416</v>
      </c>
      <c r="O735" s="8">
        <v>41916</v>
      </c>
      <c r="P735" s="9">
        <f>O735-N735</f>
        <v>680</v>
      </c>
      <c r="Q735">
        <v>65</v>
      </c>
      <c r="R735" s="9">
        <f>P735-Q735</f>
        <v>615</v>
      </c>
      <c r="S735" s="8">
        <f>O735-R735</f>
        <v>41301</v>
      </c>
      <c r="T735">
        <v>1103</v>
      </c>
      <c r="U735">
        <v>0</v>
      </c>
      <c r="V735">
        <v>45</v>
      </c>
      <c r="W735">
        <v>0</v>
      </c>
      <c r="X735">
        <v>0</v>
      </c>
      <c r="Y735">
        <v>34</v>
      </c>
      <c r="Z735">
        <v>1182</v>
      </c>
      <c r="AA735">
        <f>Z735/P735</f>
        <v>1.7382352941176471</v>
      </c>
      <c r="AB735" s="14" t="s">
        <v>232</v>
      </c>
      <c r="AC735" s="13" t="s">
        <v>63</v>
      </c>
      <c r="AD735">
        <v>3</v>
      </c>
      <c r="AE735" t="str">
        <f>IF(AD735&gt;3, "Prefers Discount", "Discount Indifferent")</f>
        <v>Discount Indifferent</v>
      </c>
      <c r="AF735">
        <v>11</v>
      </c>
      <c r="AG735">
        <v>4</v>
      </c>
      <c r="AH735">
        <v>2</v>
      </c>
      <c r="AI735" t="str">
        <f>INDEX($AF$1:$AH$1,MATCH(MAX(AF735:AH735),AF735:AH735,0))</f>
        <v>Store_Orders</v>
      </c>
      <c r="AJ735">
        <v>8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f>SUM(AK735:AO735)</f>
        <v>2</v>
      </c>
      <c r="AQ735" t="str">
        <f>INDEX($AK$1:$AO$1,MATCH(MAX(AK735:AO735),AK735:AO735,0))</f>
        <v>Converted_on_Camp2</v>
      </c>
      <c r="AR735">
        <v>1</v>
      </c>
      <c r="AS735" t="str">
        <f>IF(OR(AK735&gt;0, AL735&gt;0, AM735&gt;0, AN735&gt;0, AO735&gt;0), "Converted", "Not Converted")</f>
        <v>Converted</v>
      </c>
      <c r="AT735">
        <v>0</v>
      </c>
      <c r="AU735">
        <v>3</v>
      </c>
      <c r="AV735">
        <v>11</v>
      </c>
      <c r="AW735">
        <f>IF(Z735&gt;607, 4, 0)</f>
        <v>4</v>
      </c>
      <c r="AX735">
        <f>IF(AA735&gt;0.1497, 3, 0)</f>
        <v>3</v>
      </c>
      <c r="AY735">
        <f>IF(P735&gt;4031, 2, 0)</f>
        <v>0</v>
      </c>
      <c r="AZ735">
        <f>IF(H735&gt;51934.91, 1, 0)</f>
        <v>1</v>
      </c>
      <c r="BA735">
        <f>SUM(AW735:AZ735)</f>
        <v>8</v>
      </c>
      <c r="BB735" t="str">
        <f>VLOOKUP(BA735,'Standard Deviations'!$L$1:$M$11,2,TRUE)</f>
        <v>Platinum</v>
      </c>
    </row>
    <row r="736" spans="1:54">
      <c r="A736">
        <v>10872</v>
      </c>
      <c r="B736">
        <v>1969</v>
      </c>
      <c r="C736">
        <f>2024-B736</f>
        <v>55</v>
      </c>
      <c r="D736" t="str">
        <f>VLOOKUP(B736,Reference!$A$1:$B$125, 2)</f>
        <v>Gen X</v>
      </c>
      <c r="E736" t="s">
        <v>68</v>
      </c>
      <c r="F736" t="str">
        <f>IF(E736="High School", "No College", "College")</f>
        <v>College</v>
      </c>
      <c r="G736" t="s">
        <v>55</v>
      </c>
      <c r="H736">
        <v>55212</v>
      </c>
      <c r="I736">
        <v>55212</v>
      </c>
      <c r="J736" s="4" t="s">
        <v>61</v>
      </c>
      <c r="K736">
        <v>0</v>
      </c>
      <c r="L736">
        <v>1</v>
      </c>
      <c r="M736" t="str">
        <f>IF(OR(K736&gt;0, L736&gt;0), "Parent", "Not Parent")</f>
        <v>Parent</v>
      </c>
      <c r="N736" t="s">
        <v>416</v>
      </c>
      <c r="O736" s="8">
        <v>41916</v>
      </c>
      <c r="P736" s="9">
        <f>O736-N736</f>
        <v>680</v>
      </c>
      <c r="Q736">
        <v>65</v>
      </c>
      <c r="R736" s="9">
        <f>P736-Q736</f>
        <v>615</v>
      </c>
      <c r="S736" s="8">
        <f>O736-R736</f>
        <v>41301</v>
      </c>
      <c r="T736">
        <v>1103</v>
      </c>
      <c r="U736">
        <v>0</v>
      </c>
      <c r="V736">
        <v>45</v>
      </c>
      <c r="W736">
        <v>0</v>
      </c>
      <c r="X736">
        <v>0</v>
      </c>
      <c r="Y736">
        <v>34</v>
      </c>
      <c r="Z736">
        <v>1182</v>
      </c>
      <c r="AA736">
        <f>Z736/P736</f>
        <v>1.7382352941176471</v>
      </c>
      <c r="AB736" s="14" t="s">
        <v>232</v>
      </c>
      <c r="AC736" s="13" t="s">
        <v>63</v>
      </c>
      <c r="AD736">
        <v>3</v>
      </c>
      <c r="AE736" t="str">
        <f>IF(AD736&gt;3, "Prefers Discount", "Discount Indifferent")</f>
        <v>Discount Indifferent</v>
      </c>
      <c r="AF736">
        <v>11</v>
      </c>
      <c r="AG736">
        <v>4</v>
      </c>
      <c r="AH736">
        <v>2</v>
      </c>
      <c r="AI736" t="str">
        <f>INDEX($AF$1:$AH$1,MATCH(MAX(AF736:AH736),AF736:AH736,0))</f>
        <v>Store_Orders</v>
      </c>
      <c r="AJ736">
        <v>8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f>SUM(AK736:AO736)</f>
        <v>2</v>
      </c>
      <c r="AQ736" t="str">
        <f>INDEX($AK$1:$AO$1,MATCH(MAX(AK736:AO736),AK736:AO736,0))</f>
        <v>Converted_on_Camp2</v>
      </c>
      <c r="AR736">
        <v>1</v>
      </c>
      <c r="AS736" t="str">
        <f>IF(OR(AK736&gt;0, AL736&gt;0, AM736&gt;0, AN736&gt;0, AO736&gt;0), "Converted", "Not Converted")</f>
        <v>Converted</v>
      </c>
      <c r="AT736">
        <v>0</v>
      </c>
      <c r="AU736">
        <v>3</v>
      </c>
      <c r="AV736">
        <v>11</v>
      </c>
      <c r="AW736">
        <f>IF(Z736&gt;607, 4, 0)</f>
        <v>4</v>
      </c>
      <c r="AX736">
        <f>IF(AA736&gt;0.1497, 3, 0)</f>
        <v>3</v>
      </c>
      <c r="AY736">
        <f>IF(P736&gt;4031, 2, 0)</f>
        <v>0</v>
      </c>
      <c r="AZ736">
        <f>IF(H736&gt;51934.91, 1, 0)</f>
        <v>1</v>
      </c>
      <c r="BA736">
        <f>SUM(AW736:AZ736)</f>
        <v>8</v>
      </c>
      <c r="BB736" t="str">
        <f>VLOOKUP(BA736,'Standard Deviations'!$L$1:$M$11,2,TRUE)</f>
        <v>Platinum</v>
      </c>
    </row>
    <row r="737" spans="1:54">
      <c r="A737">
        <v>3523</v>
      </c>
      <c r="B737">
        <v>1962</v>
      </c>
      <c r="C737">
        <f>2024-B737</f>
        <v>62</v>
      </c>
      <c r="D737" t="str">
        <f>VLOOKUP(B737,Reference!$A$1:$B$125, 2)</f>
        <v>Boomers</v>
      </c>
      <c r="E737" t="s">
        <v>54</v>
      </c>
      <c r="F737" t="str">
        <f>IF(E737="High School", "No College", "College")</f>
        <v>College</v>
      </c>
      <c r="G737" t="s">
        <v>65</v>
      </c>
      <c r="H737">
        <v>75072</v>
      </c>
      <c r="I737">
        <v>75072</v>
      </c>
      <c r="J737" s="4" t="s">
        <v>56</v>
      </c>
      <c r="K737">
        <v>0</v>
      </c>
      <c r="L737">
        <v>1</v>
      </c>
      <c r="M737" t="str">
        <f>IF(OR(K737&gt;0, L737&gt;0), "Parent", "Not Parent")</f>
        <v>Parent</v>
      </c>
      <c r="N737" t="s">
        <v>491</v>
      </c>
      <c r="O737" s="8">
        <v>41916</v>
      </c>
      <c r="P737" s="9">
        <f>O737-N737</f>
        <v>619</v>
      </c>
      <c r="Q737">
        <v>83</v>
      </c>
      <c r="R737" s="9">
        <f>P737-Q737</f>
        <v>536</v>
      </c>
      <c r="S737" s="8">
        <f>O737-R737</f>
        <v>41380</v>
      </c>
      <c r="T737">
        <v>583</v>
      </c>
      <c r="U737">
        <v>34</v>
      </c>
      <c r="V737">
        <v>309</v>
      </c>
      <c r="W737">
        <v>0</v>
      </c>
      <c r="X737">
        <v>22</v>
      </c>
      <c r="Y737">
        <v>125</v>
      </c>
      <c r="Z737">
        <v>1073</v>
      </c>
      <c r="AA737">
        <f>Z737/P737</f>
        <v>1.7334410339256865</v>
      </c>
      <c r="AB737" s="14" t="s">
        <v>232</v>
      </c>
      <c r="AC737" s="13" t="s">
        <v>63</v>
      </c>
      <c r="AD737">
        <v>2</v>
      </c>
      <c r="AE737" t="str">
        <f>IF(AD737&gt;3, "Prefers Discount", "Discount Indifferent")</f>
        <v>Discount Indifferent</v>
      </c>
      <c r="AF737">
        <v>8</v>
      </c>
      <c r="AG737">
        <v>5</v>
      </c>
      <c r="AH737">
        <v>4</v>
      </c>
      <c r="AI737" t="str">
        <f>INDEX($AF$1:$AH$1,MATCH(MAX(AF737:AH737),AF737:AH737,0))</f>
        <v>Store_Orders</v>
      </c>
      <c r="AJ737">
        <v>3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f>SUM(AK737:AO737)</f>
        <v>0</v>
      </c>
      <c r="AQ737" t="s">
        <v>67</v>
      </c>
      <c r="AR737">
        <v>0</v>
      </c>
      <c r="AS737" t="str">
        <f>IF(OR(AK737&gt;0, AL737&gt;0, AM737&gt;0, AN737&gt;0, AO737&gt;0), "Converted", "Not Converted")</f>
        <v>Not Converted</v>
      </c>
      <c r="AT737">
        <v>0</v>
      </c>
      <c r="AU737">
        <v>3</v>
      </c>
      <c r="AV737">
        <v>11</v>
      </c>
      <c r="AW737">
        <f>IF(Z737&gt;607, 4, 0)</f>
        <v>4</v>
      </c>
      <c r="AX737">
        <f>IF(AA737&gt;0.1497, 3, 0)</f>
        <v>3</v>
      </c>
      <c r="AY737">
        <f>IF(P737&gt;4031, 2, 0)</f>
        <v>0</v>
      </c>
      <c r="AZ737">
        <f>IF(H737&gt;51934.91, 1, 0)</f>
        <v>1</v>
      </c>
      <c r="BA737">
        <f>SUM(AW737:AZ737)</f>
        <v>8</v>
      </c>
      <c r="BB737" t="str">
        <f>VLOOKUP(BA737,'Standard Deviations'!$L$1:$M$11,2,TRUE)</f>
        <v>Platinum</v>
      </c>
    </row>
    <row r="738" spans="1:54">
      <c r="A738">
        <v>8985</v>
      </c>
      <c r="B738">
        <v>1964</v>
      </c>
      <c r="C738">
        <f>2024-B738</f>
        <v>60</v>
      </c>
      <c r="D738" t="str">
        <f>VLOOKUP(B738,Reference!$A$1:$B$125, 2)</f>
        <v>Boomers</v>
      </c>
      <c r="E738" t="s">
        <v>74</v>
      </c>
      <c r="F738" t="str">
        <f>IF(E738="High School", "No College", "College")</f>
        <v>College</v>
      </c>
      <c r="G738" t="s">
        <v>65</v>
      </c>
      <c r="H738">
        <v>68316</v>
      </c>
      <c r="I738">
        <v>68316</v>
      </c>
      <c r="J738" s="4" t="s">
        <v>61</v>
      </c>
      <c r="K738">
        <v>0</v>
      </c>
      <c r="L738">
        <v>1</v>
      </c>
      <c r="M738" t="str">
        <f>IF(OR(K738&gt;0, L738&gt;0), "Parent", "Not Parent")</f>
        <v>Parent</v>
      </c>
      <c r="N738" t="s">
        <v>494</v>
      </c>
      <c r="O738" s="8">
        <v>41916</v>
      </c>
      <c r="P738" s="9">
        <f>O738-N738</f>
        <v>699</v>
      </c>
      <c r="Q738">
        <v>54</v>
      </c>
      <c r="R738" s="9">
        <f>P738-Q738</f>
        <v>645</v>
      </c>
      <c r="S738" s="8">
        <f>O738-R738</f>
        <v>41271</v>
      </c>
      <c r="T738">
        <v>806</v>
      </c>
      <c r="U738">
        <v>80</v>
      </c>
      <c r="V738">
        <v>161</v>
      </c>
      <c r="W738">
        <v>120</v>
      </c>
      <c r="X738">
        <v>11</v>
      </c>
      <c r="Y738">
        <v>33</v>
      </c>
      <c r="Z738">
        <v>1211</v>
      </c>
      <c r="AA738">
        <f>Z738/P738</f>
        <v>1.7324749642346209</v>
      </c>
      <c r="AB738" s="14" t="s">
        <v>232</v>
      </c>
      <c r="AC738" s="13" t="s">
        <v>63</v>
      </c>
      <c r="AD738">
        <v>5</v>
      </c>
      <c r="AE738" t="str">
        <f>IF(AD738&gt;3, "Prefers Discount", "Discount Indifferent")</f>
        <v>Prefers Discount</v>
      </c>
      <c r="AF738">
        <v>10</v>
      </c>
      <c r="AG738">
        <v>10</v>
      </c>
      <c r="AH738">
        <v>7</v>
      </c>
      <c r="AI738" t="str">
        <f>INDEX($AF$1:$AH$1,MATCH(MAX(AF738:AH738),AF738:AH738,0))</f>
        <v>Store_Orders</v>
      </c>
      <c r="AJ738">
        <v>6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f>SUM(AK738:AO738)</f>
        <v>0</v>
      </c>
      <c r="AQ738" t="s">
        <v>67</v>
      </c>
      <c r="AR738">
        <v>0</v>
      </c>
      <c r="AS738" t="str">
        <f>IF(OR(AK738&gt;0, AL738&gt;0, AM738&gt;0, AN738&gt;0, AO738&gt;0), "Converted", "Not Converted")</f>
        <v>Not Converted</v>
      </c>
      <c r="AT738">
        <v>0</v>
      </c>
      <c r="AU738">
        <v>3</v>
      </c>
      <c r="AV738">
        <v>11</v>
      </c>
      <c r="AW738">
        <f>IF(Z738&gt;607, 4, 0)</f>
        <v>4</v>
      </c>
      <c r="AX738">
        <f>IF(AA738&gt;0.1497, 3, 0)</f>
        <v>3</v>
      </c>
      <c r="AY738">
        <f>IF(P738&gt;4031, 2, 0)</f>
        <v>0</v>
      </c>
      <c r="AZ738">
        <f>IF(H738&gt;51934.91, 1, 0)</f>
        <v>1</v>
      </c>
      <c r="BA738">
        <f>SUM(AW738:AZ738)</f>
        <v>8</v>
      </c>
      <c r="BB738" t="str">
        <f>VLOOKUP(BA738,'Standard Deviations'!$L$1:$M$11,2,TRUE)</f>
        <v>Platinum</v>
      </c>
    </row>
    <row r="739" spans="1:54">
      <c r="A739">
        <v>9224</v>
      </c>
      <c r="B739">
        <v>1972</v>
      </c>
      <c r="C739">
        <f>2024-B739</f>
        <v>52</v>
      </c>
      <c r="D739" t="str">
        <f>VLOOKUP(B739,Reference!$A$1:$B$125, 2)</f>
        <v>Gen X</v>
      </c>
      <c r="E739" t="s">
        <v>68</v>
      </c>
      <c r="F739" t="str">
        <f>IF(E739="High School", "No College", "College")</f>
        <v>College</v>
      </c>
      <c r="G739" t="s">
        <v>60</v>
      </c>
      <c r="H739">
        <v>55260</v>
      </c>
      <c r="I739">
        <v>55260</v>
      </c>
      <c r="J739" s="4" t="s">
        <v>61</v>
      </c>
      <c r="K739">
        <v>0</v>
      </c>
      <c r="L739">
        <v>1</v>
      </c>
      <c r="M739" t="str">
        <f>IF(OR(K739&gt;0, L739&gt;0), "Parent", "Not Parent")</f>
        <v>Parent</v>
      </c>
      <c r="N739" t="s">
        <v>288</v>
      </c>
      <c r="O739" s="8">
        <v>41916</v>
      </c>
      <c r="P739" s="9">
        <f>O739-N739</f>
        <v>661</v>
      </c>
      <c r="Q739">
        <v>81</v>
      </c>
      <c r="R739" s="9">
        <f>P739-Q739</f>
        <v>580</v>
      </c>
      <c r="S739" s="8">
        <f>O739-R739</f>
        <v>41336</v>
      </c>
      <c r="T739">
        <v>825</v>
      </c>
      <c r="U739">
        <v>8</v>
      </c>
      <c r="V739">
        <v>53</v>
      </c>
      <c r="W739">
        <v>11</v>
      </c>
      <c r="X739">
        <v>0</v>
      </c>
      <c r="Y739">
        <v>242</v>
      </c>
      <c r="Z739">
        <v>1139</v>
      </c>
      <c r="AA739">
        <f>Z739/P739</f>
        <v>1.7231467473524962</v>
      </c>
      <c r="AB739" s="14" t="s">
        <v>232</v>
      </c>
      <c r="AC739" s="13" t="s">
        <v>63</v>
      </c>
      <c r="AD739">
        <v>2</v>
      </c>
      <c r="AE739" t="str">
        <f>IF(AD739&gt;3, "Prefers Discount", "Discount Indifferent")</f>
        <v>Discount Indifferent</v>
      </c>
      <c r="AF739">
        <v>5</v>
      </c>
      <c r="AG739">
        <v>8</v>
      </c>
      <c r="AH739">
        <v>10</v>
      </c>
      <c r="AI739" t="str">
        <f>INDEX($AF$1:$AH$1,MATCH(MAX(AF739:AH739),AF739:AH739,0))</f>
        <v>Catalog_Orders</v>
      </c>
      <c r="AJ739">
        <v>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f>SUM(AK739:AO739)</f>
        <v>0</v>
      </c>
      <c r="AQ739" t="s">
        <v>67</v>
      </c>
      <c r="AR739">
        <v>0</v>
      </c>
      <c r="AS739" t="str">
        <f>IF(OR(AK739&gt;0, AL739&gt;0, AM739&gt;0, AN739&gt;0, AO739&gt;0), "Converted", "Not Converted")</f>
        <v>Not Converted</v>
      </c>
      <c r="AT739">
        <v>0</v>
      </c>
      <c r="AU739">
        <v>3</v>
      </c>
      <c r="AV739">
        <v>11</v>
      </c>
      <c r="AW739">
        <f>IF(Z739&gt;607, 4, 0)</f>
        <v>4</v>
      </c>
      <c r="AX739">
        <f>IF(AA739&gt;0.1497, 3, 0)</f>
        <v>3</v>
      </c>
      <c r="AY739">
        <f>IF(P739&gt;4031, 2, 0)</f>
        <v>0</v>
      </c>
      <c r="AZ739">
        <f>IF(H739&gt;51934.91, 1, 0)</f>
        <v>1</v>
      </c>
      <c r="BA739">
        <f>SUM(AW739:AZ739)</f>
        <v>8</v>
      </c>
      <c r="BB739" t="str">
        <f>VLOOKUP(BA739,'Standard Deviations'!$L$1:$M$11,2,TRUE)</f>
        <v>Platinum</v>
      </c>
    </row>
    <row r="740" spans="1:54">
      <c r="A740">
        <v>5543</v>
      </c>
      <c r="B740">
        <v>1966</v>
      </c>
      <c r="C740">
        <f>2024-B740</f>
        <v>58</v>
      </c>
      <c r="D740" t="str">
        <f>VLOOKUP(B740,Reference!$A$1:$B$125, 2)</f>
        <v>Gen X</v>
      </c>
      <c r="E740" t="s">
        <v>54</v>
      </c>
      <c r="F740" t="str">
        <f>IF(E740="High School", "No College", "College")</f>
        <v>College</v>
      </c>
      <c r="G740" t="s">
        <v>65</v>
      </c>
      <c r="H740">
        <v>57811</v>
      </c>
      <c r="I740">
        <v>57811</v>
      </c>
      <c r="J740" s="4" t="s">
        <v>61</v>
      </c>
      <c r="K740">
        <v>0</v>
      </c>
      <c r="L740">
        <v>1</v>
      </c>
      <c r="M740" t="str">
        <f>IF(OR(K740&gt;0, L740&gt;0), "Parent", "Not Parent")</f>
        <v>Parent</v>
      </c>
      <c r="N740" t="s">
        <v>495</v>
      </c>
      <c r="O740" s="8">
        <v>41916</v>
      </c>
      <c r="P740" s="9">
        <f>O740-N740</f>
        <v>467</v>
      </c>
      <c r="Q740">
        <v>49</v>
      </c>
      <c r="R740" s="9">
        <f>P740-Q740</f>
        <v>418</v>
      </c>
      <c r="S740" s="8">
        <f>O740-R740</f>
        <v>41498</v>
      </c>
      <c r="T740">
        <v>545</v>
      </c>
      <c r="U740">
        <v>7</v>
      </c>
      <c r="V740">
        <v>114</v>
      </c>
      <c r="W740">
        <v>37</v>
      </c>
      <c r="X740">
        <v>21</v>
      </c>
      <c r="Y740">
        <v>78</v>
      </c>
      <c r="Z740">
        <v>802</v>
      </c>
      <c r="AA740">
        <f>Z740/P740</f>
        <v>1.7173447537473234</v>
      </c>
      <c r="AB740" s="14" t="s">
        <v>232</v>
      </c>
      <c r="AC740" s="13" t="s">
        <v>63</v>
      </c>
      <c r="AD740">
        <v>5</v>
      </c>
      <c r="AE740" t="str">
        <f>IF(AD740&gt;3, "Prefers Discount", "Discount Indifferent")</f>
        <v>Prefers Discount</v>
      </c>
      <c r="AF740">
        <v>11</v>
      </c>
      <c r="AG740">
        <v>7</v>
      </c>
      <c r="AH740">
        <v>2</v>
      </c>
      <c r="AI740" t="str">
        <f>INDEX($AF$1:$AH$1,MATCH(MAX(AF740:AH740),AF740:AH740,0))</f>
        <v>Store_Orders</v>
      </c>
      <c r="AJ740">
        <v>5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f>SUM(AK740:AO740)</f>
        <v>1</v>
      </c>
      <c r="AQ740" t="str">
        <f>INDEX($AK$1:$AO$1,MATCH(MAX(AK740:AO740),AK740:AO740,0))</f>
        <v>Converted_on_Camp4</v>
      </c>
      <c r="AR740">
        <v>1</v>
      </c>
      <c r="AS740" t="str">
        <f>IF(OR(AK740&gt;0, AL740&gt;0, AM740&gt;0, AN740&gt;0, AO740&gt;0), "Converted", "Not Converted")</f>
        <v>Converted</v>
      </c>
      <c r="AT740">
        <v>0</v>
      </c>
      <c r="AU740">
        <v>3</v>
      </c>
      <c r="AV740">
        <v>11</v>
      </c>
      <c r="AW740">
        <f>IF(Z740&gt;607, 4, 0)</f>
        <v>4</v>
      </c>
      <c r="AX740">
        <f>IF(AA740&gt;0.1497, 3, 0)</f>
        <v>3</v>
      </c>
      <c r="AY740">
        <f>IF(P740&gt;4031, 2, 0)</f>
        <v>0</v>
      </c>
      <c r="AZ740">
        <f>IF(H740&gt;51934.91, 1, 0)</f>
        <v>1</v>
      </c>
      <c r="BA740">
        <f>SUM(AW740:AZ740)</f>
        <v>8</v>
      </c>
      <c r="BB740" t="str">
        <f>VLOOKUP(BA740,'Standard Deviations'!$L$1:$M$11,2,TRUE)</f>
        <v>Platinum</v>
      </c>
    </row>
    <row r="741" spans="1:54">
      <c r="A741">
        <v>4391</v>
      </c>
      <c r="B741">
        <v>1968</v>
      </c>
      <c r="C741">
        <f>2024-B741</f>
        <v>56</v>
      </c>
      <c r="D741" t="str">
        <f>VLOOKUP(B741,Reference!$A$1:$B$125, 2)</f>
        <v>Gen X</v>
      </c>
      <c r="E741" t="s">
        <v>64</v>
      </c>
      <c r="F741" t="str">
        <f>IF(E741="High School", "No College", "College")</f>
        <v>College</v>
      </c>
      <c r="G741" t="s">
        <v>71</v>
      </c>
      <c r="H741">
        <v>63841</v>
      </c>
      <c r="I741">
        <v>63841</v>
      </c>
      <c r="J741" s="4" t="s">
        <v>61</v>
      </c>
      <c r="K741">
        <v>0</v>
      </c>
      <c r="L741">
        <v>1</v>
      </c>
      <c r="M741" t="str">
        <f>IF(OR(K741&gt;0, L741&gt;0), "Parent", "Not Parent")</f>
        <v>Parent</v>
      </c>
      <c r="N741" t="s">
        <v>243</v>
      </c>
      <c r="O741" s="8">
        <v>41916</v>
      </c>
      <c r="P741" s="9">
        <f>O741-N741</f>
        <v>531</v>
      </c>
      <c r="Q741">
        <v>64</v>
      </c>
      <c r="R741" s="9">
        <f>P741-Q741</f>
        <v>467</v>
      </c>
      <c r="S741" s="8">
        <f>O741-R741</f>
        <v>41449</v>
      </c>
      <c r="T741">
        <v>635</v>
      </c>
      <c r="U741">
        <v>15</v>
      </c>
      <c r="V741">
        <v>100</v>
      </c>
      <c r="W741">
        <v>20</v>
      </c>
      <c r="X741">
        <v>7</v>
      </c>
      <c r="Y741">
        <v>131</v>
      </c>
      <c r="Z741">
        <v>908</v>
      </c>
      <c r="AA741">
        <f>Z741/P741</f>
        <v>1.7099811676082863</v>
      </c>
      <c r="AB741" s="14" t="s">
        <v>232</v>
      </c>
      <c r="AC741" s="13" t="s">
        <v>63</v>
      </c>
      <c r="AD741">
        <v>1</v>
      </c>
      <c r="AE741" t="str">
        <f>IF(AD741&gt;3, "Prefers Discount", "Discount Indifferent")</f>
        <v>Discount Indifferent</v>
      </c>
      <c r="AF741">
        <v>9</v>
      </c>
      <c r="AG741">
        <v>9</v>
      </c>
      <c r="AH741">
        <v>3</v>
      </c>
      <c r="AI741" t="str">
        <f>INDEX($AF$1:$AH$1,MATCH(MAX(AF741:AH741),AF741:AH741,0))</f>
        <v>Store_Orders</v>
      </c>
      <c r="AJ741">
        <v>6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f>SUM(AK741:AO741)</f>
        <v>0</v>
      </c>
      <c r="AQ741" t="s">
        <v>67</v>
      </c>
      <c r="AR741">
        <v>0</v>
      </c>
      <c r="AS741" t="str">
        <f>IF(OR(AK741&gt;0, AL741&gt;0, AM741&gt;0, AN741&gt;0, AO741&gt;0), "Converted", "Not Converted")</f>
        <v>Not Converted</v>
      </c>
      <c r="AT741">
        <v>0</v>
      </c>
      <c r="AU741">
        <v>3</v>
      </c>
      <c r="AV741">
        <v>11</v>
      </c>
      <c r="AW741">
        <f>IF(Z741&gt;607, 4, 0)</f>
        <v>4</v>
      </c>
      <c r="AX741">
        <f>IF(AA741&gt;0.1497, 3, 0)</f>
        <v>3</v>
      </c>
      <c r="AY741">
        <f>IF(P741&gt;4031, 2, 0)</f>
        <v>0</v>
      </c>
      <c r="AZ741">
        <f>IF(H741&gt;51934.91, 1, 0)</f>
        <v>1</v>
      </c>
      <c r="BA741">
        <f>SUM(AW741:AZ741)</f>
        <v>8</v>
      </c>
      <c r="BB741" t="str">
        <f>VLOOKUP(BA741,'Standard Deviations'!$L$1:$M$11,2,TRUE)</f>
        <v>Platinum</v>
      </c>
    </row>
    <row r="742" spans="1:54">
      <c r="A742">
        <v>6283</v>
      </c>
      <c r="B742">
        <v>1968</v>
      </c>
      <c r="C742">
        <f>2024-B742</f>
        <v>56</v>
      </c>
      <c r="D742" t="str">
        <f>VLOOKUP(B742,Reference!$A$1:$B$125, 2)</f>
        <v>Gen X</v>
      </c>
      <c r="E742" t="s">
        <v>64</v>
      </c>
      <c r="F742" t="str">
        <f>IF(E742="High School", "No College", "College")</f>
        <v>College</v>
      </c>
      <c r="G742" t="s">
        <v>71</v>
      </c>
      <c r="H742">
        <v>63841</v>
      </c>
      <c r="I742">
        <v>63841</v>
      </c>
      <c r="J742" s="4" t="s">
        <v>61</v>
      </c>
      <c r="K742">
        <v>0</v>
      </c>
      <c r="L742">
        <v>1</v>
      </c>
      <c r="M742" t="str">
        <f>IF(OR(K742&gt;0, L742&gt;0), "Parent", "Not Parent")</f>
        <v>Parent</v>
      </c>
      <c r="N742" t="s">
        <v>243</v>
      </c>
      <c r="O742" s="8">
        <v>41916</v>
      </c>
      <c r="P742" s="9">
        <f>O742-N742</f>
        <v>531</v>
      </c>
      <c r="Q742">
        <v>64</v>
      </c>
      <c r="R742" s="9">
        <f>P742-Q742</f>
        <v>467</v>
      </c>
      <c r="S742" s="8">
        <f>O742-R742</f>
        <v>41449</v>
      </c>
      <c r="T742">
        <v>635</v>
      </c>
      <c r="U742">
        <v>15</v>
      </c>
      <c r="V742">
        <v>100</v>
      </c>
      <c r="W742">
        <v>20</v>
      </c>
      <c r="X742">
        <v>7</v>
      </c>
      <c r="Y742">
        <v>131</v>
      </c>
      <c r="Z742">
        <v>908</v>
      </c>
      <c r="AA742">
        <f>Z742/P742</f>
        <v>1.7099811676082863</v>
      </c>
      <c r="AB742" s="14" t="s">
        <v>232</v>
      </c>
      <c r="AC742" s="13" t="s">
        <v>63</v>
      </c>
      <c r="AD742">
        <v>1</v>
      </c>
      <c r="AE742" t="str">
        <f>IF(AD742&gt;3, "Prefers Discount", "Discount Indifferent")</f>
        <v>Discount Indifferent</v>
      </c>
      <c r="AF742">
        <v>9</v>
      </c>
      <c r="AG742">
        <v>9</v>
      </c>
      <c r="AH742">
        <v>3</v>
      </c>
      <c r="AI742" t="str">
        <f>INDEX($AF$1:$AH$1,MATCH(MAX(AF742:AH742),AF742:AH742,0))</f>
        <v>Store_Orders</v>
      </c>
      <c r="AJ742">
        <v>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f>SUM(AK742:AO742)</f>
        <v>0</v>
      </c>
      <c r="AQ742" t="s">
        <v>67</v>
      </c>
      <c r="AR742">
        <v>0</v>
      </c>
      <c r="AS742" t="str">
        <f>IF(OR(AK742&gt;0, AL742&gt;0, AM742&gt;0, AN742&gt;0, AO742&gt;0), "Converted", "Not Converted")</f>
        <v>Not Converted</v>
      </c>
      <c r="AT742">
        <v>0</v>
      </c>
      <c r="AU742">
        <v>3</v>
      </c>
      <c r="AV742">
        <v>11</v>
      </c>
      <c r="AW742">
        <f>IF(Z742&gt;607, 4, 0)</f>
        <v>4</v>
      </c>
      <c r="AX742">
        <f>IF(AA742&gt;0.1497, 3, 0)</f>
        <v>3</v>
      </c>
      <c r="AY742">
        <f>IF(P742&gt;4031, 2, 0)</f>
        <v>0</v>
      </c>
      <c r="AZ742">
        <f>IF(H742&gt;51934.91, 1, 0)</f>
        <v>1</v>
      </c>
      <c r="BA742">
        <f>SUM(AW742:AZ742)</f>
        <v>8</v>
      </c>
      <c r="BB742" t="str">
        <f>VLOOKUP(BA742,'Standard Deviations'!$L$1:$M$11,2,TRUE)</f>
        <v>Platinum</v>
      </c>
    </row>
    <row r="743" spans="1:54">
      <c r="A743">
        <v>3421</v>
      </c>
      <c r="B743">
        <v>1968</v>
      </c>
      <c r="C743">
        <f>2024-B743</f>
        <v>56</v>
      </c>
      <c r="D743" t="str">
        <f>VLOOKUP(B743,Reference!$A$1:$B$125, 2)</f>
        <v>Gen X</v>
      </c>
      <c r="E743" t="s">
        <v>64</v>
      </c>
      <c r="F743" t="str">
        <f>IF(E743="High School", "No College", "College")</f>
        <v>College</v>
      </c>
      <c r="G743" t="s">
        <v>71</v>
      </c>
      <c r="H743">
        <v>63841</v>
      </c>
      <c r="I743">
        <v>63841</v>
      </c>
      <c r="J743" s="4" t="s">
        <v>61</v>
      </c>
      <c r="K743">
        <v>0</v>
      </c>
      <c r="L743">
        <v>1</v>
      </c>
      <c r="M743" t="str">
        <f>IF(OR(K743&gt;0, L743&gt;0), "Parent", "Not Parent")</f>
        <v>Parent</v>
      </c>
      <c r="N743" t="s">
        <v>243</v>
      </c>
      <c r="O743" s="8">
        <v>41916</v>
      </c>
      <c r="P743" s="9">
        <f>O743-N743</f>
        <v>531</v>
      </c>
      <c r="Q743">
        <v>64</v>
      </c>
      <c r="R743" s="9">
        <f>P743-Q743</f>
        <v>467</v>
      </c>
      <c r="S743" s="8">
        <f>O743-R743</f>
        <v>41449</v>
      </c>
      <c r="T743">
        <v>635</v>
      </c>
      <c r="U743">
        <v>15</v>
      </c>
      <c r="V743">
        <v>100</v>
      </c>
      <c r="W743">
        <v>20</v>
      </c>
      <c r="X743">
        <v>7</v>
      </c>
      <c r="Y743">
        <v>131</v>
      </c>
      <c r="Z743">
        <v>908</v>
      </c>
      <c r="AA743">
        <f>Z743/P743</f>
        <v>1.7099811676082863</v>
      </c>
      <c r="AB743" s="14" t="s">
        <v>232</v>
      </c>
      <c r="AC743" s="13" t="s">
        <v>63</v>
      </c>
      <c r="AD743">
        <v>1</v>
      </c>
      <c r="AE743" t="str">
        <f>IF(AD743&gt;3, "Prefers Discount", "Discount Indifferent")</f>
        <v>Discount Indifferent</v>
      </c>
      <c r="AF743">
        <v>9</v>
      </c>
      <c r="AG743">
        <v>9</v>
      </c>
      <c r="AH743">
        <v>3</v>
      </c>
      <c r="AI743" t="str">
        <f>INDEX($AF$1:$AH$1,MATCH(MAX(AF743:AH743),AF743:AH743,0))</f>
        <v>Store_Orders</v>
      </c>
      <c r="AJ743">
        <v>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f>SUM(AK743:AO743)</f>
        <v>0</v>
      </c>
      <c r="AQ743" t="s">
        <v>67</v>
      </c>
      <c r="AR743">
        <v>0</v>
      </c>
      <c r="AS743" t="str">
        <f>IF(OR(AK743&gt;0, AL743&gt;0, AM743&gt;0, AN743&gt;0, AO743&gt;0), "Converted", "Not Converted")</f>
        <v>Not Converted</v>
      </c>
      <c r="AT743">
        <v>0</v>
      </c>
      <c r="AU743">
        <v>3</v>
      </c>
      <c r="AV743">
        <v>11</v>
      </c>
      <c r="AW743">
        <f>IF(Z743&gt;607, 4, 0)</f>
        <v>4</v>
      </c>
      <c r="AX743">
        <f>IF(AA743&gt;0.1497, 3, 0)</f>
        <v>3</v>
      </c>
      <c r="AY743">
        <f>IF(P743&gt;4031, 2, 0)</f>
        <v>0</v>
      </c>
      <c r="AZ743">
        <f>IF(H743&gt;51934.91, 1, 0)</f>
        <v>1</v>
      </c>
      <c r="BA743">
        <f>SUM(AW743:AZ743)</f>
        <v>8</v>
      </c>
      <c r="BB743" t="str">
        <f>VLOOKUP(BA743,'Standard Deviations'!$L$1:$M$11,2,TRUE)</f>
        <v>Platinum</v>
      </c>
    </row>
    <row r="744" spans="1:54" hidden="1">
      <c r="A744">
        <v>10061</v>
      </c>
      <c r="B744">
        <v>1950</v>
      </c>
      <c r="C744">
        <f>2024-B744</f>
        <v>74</v>
      </c>
      <c r="D744" t="str">
        <f>VLOOKUP(B744,Reference!$A$1:$B$125, 2)</f>
        <v>Boomers</v>
      </c>
      <c r="E744" t="s">
        <v>54</v>
      </c>
      <c r="F744" t="str">
        <f>IF(E744="High School", "No College", "College")</f>
        <v>College</v>
      </c>
      <c r="G744" t="s">
        <v>55</v>
      </c>
      <c r="H744">
        <v>59462</v>
      </c>
      <c r="I744">
        <v>59462</v>
      </c>
      <c r="J744" s="4" t="s">
        <v>61</v>
      </c>
      <c r="K744">
        <v>0</v>
      </c>
      <c r="L744">
        <v>1</v>
      </c>
      <c r="M744" t="str">
        <f>IF(OR(K744&gt;0, L744&gt;0), "Parent", "Not Parent")</f>
        <v>Parent</v>
      </c>
      <c r="N744" t="s">
        <v>378</v>
      </c>
      <c r="O744" s="8">
        <v>41916</v>
      </c>
      <c r="P744" s="9">
        <f>O744-N744</f>
        <v>637</v>
      </c>
      <c r="Q744">
        <v>29</v>
      </c>
      <c r="R744" s="9">
        <f>P744-Q744</f>
        <v>608</v>
      </c>
      <c r="S744" s="8">
        <f>O744-R744</f>
        <v>41308</v>
      </c>
      <c r="T744">
        <v>724</v>
      </c>
      <c r="U744">
        <v>17</v>
      </c>
      <c r="V744">
        <v>143</v>
      </c>
      <c r="W744">
        <v>0</v>
      </c>
      <c r="X744">
        <v>8</v>
      </c>
      <c r="Y744">
        <v>196</v>
      </c>
      <c r="Z744">
        <v>1088</v>
      </c>
      <c r="AA744">
        <f>Z744/P744</f>
        <v>1.7080062794348509</v>
      </c>
      <c r="AB744" s="11" t="s">
        <v>232</v>
      </c>
      <c r="AC744" t="s">
        <v>59</v>
      </c>
      <c r="AD744">
        <v>2</v>
      </c>
      <c r="AE744" t="str">
        <f>IF(AD744&gt;3, "Prefers Discount", "Discount Indifferent")</f>
        <v>Discount Indifferent</v>
      </c>
      <c r="AF744">
        <v>12</v>
      </c>
      <c r="AG744">
        <v>9</v>
      </c>
      <c r="AH744">
        <v>2</v>
      </c>
      <c r="AI744" t="str">
        <f>INDEX($AF$1:$AH$1,MATCH(MAX(AF744:AH744),AF744:AH744,0))</f>
        <v>Store_Orders</v>
      </c>
      <c r="AJ744">
        <v>7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f>SUM(AK744:AO744)</f>
        <v>0</v>
      </c>
      <c r="AQ744" t="s">
        <v>67</v>
      </c>
      <c r="AR744">
        <v>0</v>
      </c>
      <c r="AS744" t="str">
        <f>IF(OR(AK744&gt;0, AL744&gt;0, AM744&gt;0, AN744&gt;0, AO744&gt;0), "Converted", "Not Converted")</f>
        <v>Not Converted</v>
      </c>
      <c r="AT744">
        <v>0</v>
      </c>
      <c r="AU744">
        <v>3</v>
      </c>
      <c r="AV744">
        <v>11</v>
      </c>
      <c r="AW744">
        <f>IF(Z744&gt;607, 4, 0)</f>
        <v>4</v>
      </c>
      <c r="AX744">
        <f>IF(AA744&gt;0.1497, 3, 0)</f>
        <v>3</v>
      </c>
      <c r="AY744">
        <f>IF(P744&gt;4031, 2, 0)</f>
        <v>0</v>
      </c>
      <c r="AZ744">
        <f>IF(H744&gt;51934.91, 1, 0)</f>
        <v>1</v>
      </c>
      <c r="BA744">
        <f>SUM(AW744:AZ744)</f>
        <v>8</v>
      </c>
      <c r="BB744" t="str">
        <f>VLOOKUP(BA744,'Standard Deviations'!$L$1:$M$11,2,TRUE)</f>
        <v>Platinum</v>
      </c>
    </row>
    <row r="745" spans="1:54" hidden="1">
      <c r="A745">
        <v>9780</v>
      </c>
      <c r="B745">
        <v>1971</v>
      </c>
      <c r="C745">
        <f>2024-B745</f>
        <v>53</v>
      </c>
      <c r="D745" t="str">
        <f>VLOOKUP(B745,Reference!$A$1:$B$125, 2)</f>
        <v>Gen X</v>
      </c>
      <c r="E745" t="s">
        <v>64</v>
      </c>
      <c r="F745" t="str">
        <f>IF(E745="High School", "No College", "College")</f>
        <v>College</v>
      </c>
      <c r="G745" t="s">
        <v>65</v>
      </c>
      <c r="H745">
        <v>71499</v>
      </c>
      <c r="I745">
        <v>71499</v>
      </c>
      <c r="J745" s="4" t="s">
        <v>61</v>
      </c>
      <c r="K745">
        <v>0</v>
      </c>
      <c r="L745">
        <v>1</v>
      </c>
      <c r="M745" t="str">
        <f>IF(OR(K745&gt;0, L745&gt;0), "Parent", "Not Parent")</f>
        <v>Parent</v>
      </c>
      <c r="N745" t="s">
        <v>496</v>
      </c>
      <c r="O745" s="8">
        <v>41916</v>
      </c>
      <c r="P745" s="9">
        <f>O745-N745</f>
        <v>466</v>
      </c>
      <c r="Q745">
        <v>12</v>
      </c>
      <c r="R745" s="9">
        <f>P745-Q745</f>
        <v>454</v>
      </c>
      <c r="S745" s="8">
        <f>O745-R745</f>
        <v>41462</v>
      </c>
      <c r="T745">
        <v>465</v>
      </c>
      <c r="U745">
        <v>25</v>
      </c>
      <c r="V745">
        <v>132</v>
      </c>
      <c r="W745">
        <v>136</v>
      </c>
      <c r="X745">
        <v>0</v>
      </c>
      <c r="Y745">
        <v>37</v>
      </c>
      <c r="Z745">
        <v>795</v>
      </c>
      <c r="AA745">
        <f>Z745/P745</f>
        <v>1.7060085836909871</v>
      </c>
      <c r="AB745" s="11" t="s">
        <v>232</v>
      </c>
      <c r="AC745" t="s">
        <v>59</v>
      </c>
      <c r="AD745">
        <v>2</v>
      </c>
      <c r="AE745" t="str">
        <f>IF(AD745&gt;3, "Prefers Discount", "Discount Indifferent")</f>
        <v>Discount Indifferent</v>
      </c>
      <c r="AF745">
        <v>13</v>
      </c>
      <c r="AG745">
        <v>8</v>
      </c>
      <c r="AH745">
        <v>3</v>
      </c>
      <c r="AI745" t="str">
        <f>INDEX($AF$1:$AH$1,MATCH(MAX(AF745:AH745),AF745:AH745,0))</f>
        <v>Store_Orders</v>
      </c>
      <c r="AJ745">
        <v>4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f>SUM(AK745:AO745)</f>
        <v>0</v>
      </c>
      <c r="AQ745" t="s">
        <v>67</v>
      </c>
      <c r="AR745">
        <v>0</v>
      </c>
      <c r="AS745" t="str">
        <f>IF(OR(AK745&gt;0, AL745&gt;0, AM745&gt;0, AN745&gt;0, AO745&gt;0), "Converted", "Not Converted")</f>
        <v>Not Converted</v>
      </c>
      <c r="AT745">
        <v>0</v>
      </c>
      <c r="AU745">
        <v>3</v>
      </c>
      <c r="AV745">
        <v>11</v>
      </c>
      <c r="AW745">
        <f>IF(Z745&gt;607, 4, 0)</f>
        <v>4</v>
      </c>
      <c r="AX745">
        <f>IF(AA745&gt;0.1497, 3, 0)</f>
        <v>3</v>
      </c>
      <c r="AY745">
        <f>IF(P745&gt;4031, 2, 0)</f>
        <v>0</v>
      </c>
      <c r="AZ745">
        <f>IF(H745&gt;51934.91, 1, 0)</f>
        <v>1</v>
      </c>
      <c r="BA745">
        <f>SUM(AW745:AZ745)</f>
        <v>8</v>
      </c>
      <c r="BB745" t="str">
        <f>VLOOKUP(BA745,'Standard Deviations'!$L$1:$M$11,2,TRUE)</f>
        <v>Platinum</v>
      </c>
    </row>
    <row r="746" spans="1:54">
      <c r="A746">
        <v>3202</v>
      </c>
      <c r="B746">
        <v>1987</v>
      </c>
      <c r="C746">
        <f>2024-B746</f>
        <v>37</v>
      </c>
      <c r="D746" t="str">
        <f>VLOOKUP(B746,Reference!$A$1:$B$125, 2)</f>
        <v>Millennials</v>
      </c>
      <c r="E746" t="s">
        <v>68</v>
      </c>
      <c r="F746" t="str">
        <f>IF(E746="High School", "No College", "College")</f>
        <v>College</v>
      </c>
      <c r="G746" t="s">
        <v>55</v>
      </c>
      <c r="H746">
        <v>51563</v>
      </c>
      <c r="I746">
        <v>51563</v>
      </c>
      <c r="J746" s="4" t="s">
        <v>175</v>
      </c>
      <c r="K746">
        <v>0</v>
      </c>
      <c r="L746">
        <v>0</v>
      </c>
      <c r="M746" t="str">
        <f>IF(OR(K746&gt;0, L746&gt;0), "Parent", "Not Parent")</f>
        <v>Not Parent</v>
      </c>
      <c r="N746" t="s">
        <v>497</v>
      </c>
      <c r="O746" s="8">
        <v>41916</v>
      </c>
      <c r="P746" s="9">
        <f>O746-N746</f>
        <v>733</v>
      </c>
      <c r="Q746">
        <v>60</v>
      </c>
      <c r="R746" s="9">
        <f>P746-Q746</f>
        <v>673</v>
      </c>
      <c r="S746" s="8">
        <f>O746-R746</f>
        <v>41243</v>
      </c>
      <c r="T746">
        <v>1166</v>
      </c>
      <c r="U746">
        <v>0</v>
      </c>
      <c r="V746">
        <v>48</v>
      </c>
      <c r="W746">
        <v>0</v>
      </c>
      <c r="X746">
        <v>0</v>
      </c>
      <c r="Y746">
        <v>36</v>
      </c>
      <c r="Z746">
        <v>1250</v>
      </c>
      <c r="AA746">
        <f>Z746/P746</f>
        <v>1.7053206002728514</v>
      </c>
      <c r="AB746" s="14" t="s">
        <v>232</v>
      </c>
      <c r="AC746" s="13" t="s">
        <v>63</v>
      </c>
      <c r="AD746">
        <v>1</v>
      </c>
      <c r="AE746" t="str">
        <f>IF(AD746&gt;3, "Prefers Discount", "Discount Indifferent")</f>
        <v>Discount Indifferent</v>
      </c>
      <c r="AF746">
        <v>10</v>
      </c>
      <c r="AG746">
        <v>4</v>
      </c>
      <c r="AH746">
        <v>4</v>
      </c>
      <c r="AI746" t="str">
        <f>INDEX($AF$1:$AH$1,MATCH(MAX(AF746:AH746),AF746:AH746,0))</f>
        <v>Store_Orders</v>
      </c>
      <c r="AJ746">
        <v>8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f>SUM(AK746:AO746)</f>
        <v>2</v>
      </c>
      <c r="AQ746" t="str">
        <f>INDEX($AK$1:$AO$1,MATCH(MAX(AK746:AO746),AK746:AO746,0))</f>
        <v>Converted_on_Camp4</v>
      </c>
      <c r="AR746">
        <v>1</v>
      </c>
      <c r="AS746" t="str">
        <f>IF(OR(AK746&gt;0, AL746&gt;0, AM746&gt;0, AN746&gt;0, AO746&gt;0), "Converted", "Not Converted")</f>
        <v>Converted</v>
      </c>
      <c r="AT746">
        <v>0</v>
      </c>
      <c r="AU746">
        <v>3</v>
      </c>
      <c r="AV746">
        <v>11</v>
      </c>
      <c r="AW746">
        <f>IF(Z746&gt;607, 4, 0)</f>
        <v>4</v>
      </c>
      <c r="AX746">
        <f>IF(AA746&gt;0.1497, 3, 0)</f>
        <v>3</v>
      </c>
      <c r="AY746">
        <f>IF(P746&gt;4031, 2, 0)</f>
        <v>0</v>
      </c>
      <c r="AZ746">
        <f>IF(H746&gt;51934.91, 1, 0)</f>
        <v>0</v>
      </c>
      <c r="BA746">
        <f>SUM(AW746:AZ746)</f>
        <v>7</v>
      </c>
      <c r="BB746" t="str">
        <f>VLOOKUP(BA746,'Standard Deviations'!$L$1:$M$11,2,TRUE)</f>
        <v>Platinum</v>
      </c>
    </row>
    <row r="747" spans="1:54" hidden="1">
      <c r="A747">
        <v>5564</v>
      </c>
      <c r="B747">
        <v>1969</v>
      </c>
      <c r="C747">
        <f>2024-B747</f>
        <v>55</v>
      </c>
      <c r="D747" t="str">
        <f>VLOOKUP(B747,Reference!$A$1:$B$125, 2)</f>
        <v>Gen X</v>
      </c>
      <c r="E747" t="s">
        <v>54</v>
      </c>
      <c r="F747" t="str">
        <f>IF(E747="High School", "No College", "College")</f>
        <v>College</v>
      </c>
      <c r="G747" t="s">
        <v>65</v>
      </c>
      <c r="H747">
        <v>62882</v>
      </c>
      <c r="I747">
        <v>62882</v>
      </c>
      <c r="J747" s="4" t="s">
        <v>61</v>
      </c>
      <c r="K747">
        <v>0</v>
      </c>
      <c r="L747">
        <v>1</v>
      </c>
      <c r="M747" t="str">
        <f>IF(OR(K747&gt;0, L747&gt;0), "Parent", "Not Parent")</f>
        <v>Parent</v>
      </c>
      <c r="N747" t="s">
        <v>347</v>
      </c>
      <c r="O747" s="8">
        <v>41916</v>
      </c>
      <c r="P747" s="9">
        <f>O747-N747</f>
        <v>786</v>
      </c>
      <c r="Q747">
        <v>26</v>
      </c>
      <c r="R747" s="9">
        <f>P747-Q747</f>
        <v>760</v>
      </c>
      <c r="S747" s="8">
        <f>O747-R747</f>
        <v>41156</v>
      </c>
      <c r="T747">
        <v>509</v>
      </c>
      <c r="U747">
        <v>133</v>
      </c>
      <c r="V747">
        <v>497</v>
      </c>
      <c r="W747">
        <v>78</v>
      </c>
      <c r="X747">
        <v>24</v>
      </c>
      <c r="Y747">
        <v>97</v>
      </c>
      <c r="Z747">
        <v>1338</v>
      </c>
      <c r="AA747">
        <f>Z747/P747</f>
        <v>1.7022900763358779</v>
      </c>
      <c r="AB747" s="11" t="s">
        <v>232</v>
      </c>
      <c r="AC747" t="s">
        <v>59</v>
      </c>
      <c r="AD747">
        <v>2</v>
      </c>
      <c r="AE747" t="str">
        <f>IF(AD747&gt;3, "Prefers Discount", "Discount Indifferent")</f>
        <v>Discount Indifferent</v>
      </c>
      <c r="AF747">
        <v>6</v>
      </c>
      <c r="AG747">
        <v>7</v>
      </c>
      <c r="AH747">
        <v>5</v>
      </c>
      <c r="AI747" t="str">
        <f>INDEX($AF$1:$AH$1,MATCH(MAX(AF747:AH747),AF747:AH747,0))</f>
        <v>Web_Orders</v>
      </c>
      <c r="AJ747">
        <v>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f>SUM(AK747:AO747)</f>
        <v>0</v>
      </c>
      <c r="AQ747" t="s">
        <v>67</v>
      </c>
      <c r="AR747">
        <v>0</v>
      </c>
      <c r="AS747" t="str">
        <f>IF(OR(AK747&gt;0, AL747&gt;0, AM747&gt;0, AN747&gt;0, AO747&gt;0), "Converted", "Not Converted")</f>
        <v>Not Converted</v>
      </c>
      <c r="AT747">
        <v>0</v>
      </c>
      <c r="AU747">
        <v>3</v>
      </c>
      <c r="AV747">
        <v>11</v>
      </c>
      <c r="AW747">
        <f>IF(Z747&gt;607, 4, 0)</f>
        <v>4</v>
      </c>
      <c r="AX747">
        <f>IF(AA747&gt;0.1497, 3, 0)</f>
        <v>3</v>
      </c>
      <c r="AY747">
        <f>IF(P747&gt;4031, 2, 0)</f>
        <v>0</v>
      </c>
      <c r="AZ747">
        <f>IF(H747&gt;51934.91, 1, 0)</f>
        <v>1</v>
      </c>
      <c r="BA747">
        <f>SUM(AW747:AZ747)</f>
        <v>8</v>
      </c>
      <c r="BB747" t="str">
        <f>VLOOKUP(BA747,'Standard Deviations'!$L$1:$M$11,2,TRUE)</f>
        <v>Platinum</v>
      </c>
    </row>
    <row r="748" spans="1:54">
      <c r="A748">
        <v>11013</v>
      </c>
      <c r="B748">
        <v>1987</v>
      </c>
      <c r="C748">
        <f>2024-B748</f>
        <v>37</v>
      </c>
      <c r="D748" t="str">
        <f>VLOOKUP(B748,Reference!$A$1:$B$125, 2)</f>
        <v>Millennials</v>
      </c>
      <c r="E748" t="s">
        <v>54</v>
      </c>
      <c r="F748" t="str">
        <f>IF(E748="High School", "No College", "College")</f>
        <v>College</v>
      </c>
      <c r="G748" t="s">
        <v>65</v>
      </c>
      <c r="H748">
        <v>67605</v>
      </c>
      <c r="I748">
        <v>67605</v>
      </c>
      <c r="J748" s="4" t="s">
        <v>61</v>
      </c>
      <c r="K748">
        <v>0</v>
      </c>
      <c r="L748">
        <v>0</v>
      </c>
      <c r="M748" t="str">
        <f>IF(OR(K748&gt;0, L748&gt;0), "Parent", "Not Parent")</f>
        <v>Not Parent</v>
      </c>
      <c r="N748" t="s">
        <v>437</v>
      </c>
      <c r="O748" s="8">
        <v>41916</v>
      </c>
      <c r="P748" s="9">
        <f>O748-N748</f>
        <v>552</v>
      </c>
      <c r="Q748">
        <v>84</v>
      </c>
      <c r="R748" s="9">
        <f>P748-Q748</f>
        <v>468</v>
      </c>
      <c r="S748" s="8">
        <f>O748-R748</f>
        <v>41448</v>
      </c>
      <c r="T748">
        <v>336</v>
      </c>
      <c r="U748">
        <v>28</v>
      </c>
      <c r="V748">
        <v>282</v>
      </c>
      <c r="W748">
        <v>184</v>
      </c>
      <c r="X748">
        <v>54</v>
      </c>
      <c r="Y748">
        <v>54</v>
      </c>
      <c r="Z748">
        <v>938</v>
      </c>
      <c r="AA748">
        <f>Z748/P748</f>
        <v>1.6992753623188406</v>
      </c>
      <c r="AB748" s="14" t="s">
        <v>232</v>
      </c>
      <c r="AC748" s="13" t="s">
        <v>63</v>
      </c>
      <c r="AD748">
        <v>1</v>
      </c>
      <c r="AE748" t="str">
        <f>IF(AD748&gt;3, "Prefers Discount", "Discount Indifferent")</f>
        <v>Discount Indifferent</v>
      </c>
      <c r="AF748">
        <v>6</v>
      </c>
      <c r="AG748">
        <v>2</v>
      </c>
      <c r="AH748">
        <v>8</v>
      </c>
      <c r="AI748" t="str">
        <f>INDEX($AF$1:$AH$1,MATCH(MAX(AF748:AH748),AF748:AH748,0))</f>
        <v>Catalog_Orders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f>SUM(AK748:AO748)</f>
        <v>0</v>
      </c>
      <c r="AQ748" t="s">
        <v>67</v>
      </c>
      <c r="AR748">
        <v>0</v>
      </c>
      <c r="AS748" t="str">
        <f>IF(OR(AK748&gt;0, AL748&gt;0, AM748&gt;0, AN748&gt;0, AO748&gt;0), "Converted", "Not Converted")</f>
        <v>Not Converted</v>
      </c>
      <c r="AT748">
        <v>0</v>
      </c>
      <c r="AU748">
        <v>3</v>
      </c>
      <c r="AV748">
        <v>11</v>
      </c>
      <c r="AW748">
        <f>IF(Z748&gt;607, 4, 0)</f>
        <v>4</v>
      </c>
      <c r="AX748">
        <f>IF(AA748&gt;0.1497, 3, 0)</f>
        <v>3</v>
      </c>
      <c r="AY748">
        <f>IF(P748&gt;4031, 2, 0)</f>
        <v>0</v>
      </c>
      <c r="AZ748">
        <f>IF(H748&gt;51934.91, 1, 0)</f>
        <v>1</v>
      </c>
      <c r="BA748">
        <f>SUM(AW748:AZ748)</f>
        <v>8</v>
      </c>
      <c r="BB748" t="str">
        <f>VLOOKUP(BA748,'Standard Deviations'!$L$1:$M$11,2,TRUE)</f>
        <v>Platinum</v>
      </c>
    </row>
    <row r="749" spans="1:54" hidden="1">
      <c r="A749">
        <v>4320</v>
      </c>
      <c r="B749">
        <v>1979</v>
      </c>
      <c r="C749">
        <f>2024-B749</f>
        <v>45</v>
      </c>
      <c r="D749" t="str">
        <f>VLOOKUP(B749,Reference!$A$1:$B$125, 2)</f>
        <v>Gen X</v>
      </c>
      <c r="E749" t="s">
        <v>54</v>
      </c>
      <c r="F749" t="str">
        <f>IF(E749="High School", "No College", "College")</f>
        <v>College</v>
      </c>
      <c r="G749" t="s">
        <v>60</v>
      </c>
      <c r="H749">
        <v>60152</v>
      </c>
      <c r="I749">
        <v>60152</v>
      </c>
      <c r="J749" s="4" t="s">
        <v>61</v>
      </c>
      <c r="K749">
        <v>0</v>
      </c>
      <c r="L749">
        <v>1</v>
      </c>
      <c r="M749" t="str">
        <f>IF(OR(K749&gt;0, L749&gt;0), "Parent", "Not Parent")</f>
        <v>Parent</v>
      </c>
      <c r="N749" t="s">
        <v>282</v>
      </c>
      <c r="O749" s="8">
        <v>41916</v>
      </c>
      <c r="P749" s="9">
        <f>O749-N749</f>
        <v>555</v>
      </c>
      <c r="Q749">
        <v>6</v>
      </c>
      <c r="R749" s="9">
        <f>P749-Q749</f>
        <v>549</v>
      </c>
      <c r="S749" s="8">
        <f>O749-R749</f>
        <v>41367</v>
      </c>
      <c r="T749">
        <v>325</v>
      </c>
      <c r="U749">
        <v>83</v>
      </c>
      <c r="V749">
        <v>300</v>
      </c>
      <c r="W749">
        <v>86</v>
      </c>
      <c r="X749">
        <v>58</v>
      </c>
      <c r="Y749">
        <v>91</v>
      </c>
      <c r="Z749">
        <v>943</v>
      </c>
      <c r="AA749">
        <f>Z749/P749</f>
        <v>1.6990990990990991</v>
      </c>
      <c r="AB749" s="11" t="s">
        <v>232</v>
      </c>
      <c r="AC749" t="s">
        <v>59</v>
      </c>
      <c r="AD749">
        <v>1</v>
      </c>
      <c r="AE749" t="str">
        <f>IF(AD749&gt;3, "Prefers Discount", "Discount Indifferent")</f>
        <v>Discount Indifferent</v>
      </c>
      <c r="AF749">
        <v>12</v>
      </c>
      <c r="AG749">
        <v>6</v>
      </c>
      <c r="AH749">
        <v>4</v>
      </c>
      <c r="AI749" t="str">
        <f>INDEX($AF$1:$AH$1,MATCH(MAX(AF749:AH749),AF749:AH749,0))</f>
        <v>Store_Orders</v>
      </c>
      <c r="AJ749">
        <v>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f>SUM(AK749:AO749)</f>
        <v>0</v>
      </c>
      <c r="AQ749" t="s">
        <v>67</v>
      </c>
      <c r="AR749">
        <v>0</v>
      </c>
      <c r="AS749" t="str">
        <f>IF(OR(AK749&gt;0, AL749&gt;0, AM749&gt;0, AN749&gt;0, AO749&gt;0), "Converted", "Not Converted")</f>
        <v>Not Converted</v>
      </c>
      <c r="AT749">
        <v>0</v>
      </c>
      <c r="AU749">
        <v>3</v>
      </c>
      <c r="AV749">
        <v>11</v>
      </c>
      <c r="AW749">
        <f>IF(Z749&gt;607, 4, 0)</f>
        <v>4</v>
      </c>
      <c r="AX749">
        <f>IF(AA749&gt;0.1497, 3, 0)</f>
        <v>3</v>
      </c>
      <c r="AY749">
        <f>IF(P749&gt;4031, 2, 0)</f>
        <v>0</v>
      </c>
      <c r="AZ749">
        <f>IF(H749&gt;51934.91, 1, 0)</f>
        <v>1</v>
      </c>
      <c r="BA749">
        <f>SUM(AW749:AZ749)</f>
        <v>8</v>
      </c>
      <c r="BB749" t="str">
        <f>VLOOKUP(BA749,'Standard Deviations'!$L$1:$M$11,2,TRUE)</f>
        <v>Platinum</v>
      </c>
    </row>
    <row r="750" spans="1:54" hidden="1">
      <c r="A750">
        <v>1184</v>
      </c>
      <c r="B750">
        <v>1968</v>
      </c>
      <c r="C750">
        <f>2024-B750</f>
        <v>56</v>
      </c>
      <c r="D750" t="str">
        <f>VLOOKUP(B750,Reference!$A$1:$B$125, 2)</f>
        <v>Gen X</v>
      </c>
      <c r="E750" t="s">
        <v>68</v>
      </c>
      <c r="F750" t="str">
        <f>IF(E750="High School", "No College", "College")</f>
        <v>College</v>
      </c>
      <c r="G750" t="s">
        <v>71</v>
      </c>
      <c r="H750">
        <v>69674</v>
      </c>
      <c r="I750">
        <v>69674</v>
      </c>
      <c r="J750" s="4" t="s">
        <v>61</v>
      </c>
      <c r="K750">
        <v>0</v>
      </c>
      <c r="L750">
        <v>2</v>
      </c>
      <c r="M750" t="str">
        <f>IF(OR(K750&gt;0, L750&gt;0), "Parent", "Not Parent")</f>
        <v>Parent</v>
      </c>
      <c r="N750" t="s">
        <v>224</v>
      </c>
      <c r="O750" s="8">
        <v>41916</v>
      </c>
      <c r="P750" s="9">
        <f>O750-N750</f>
        <v>500</v>
      </c>
      <c r="Q750">
        <v>46</v>
      </c>
      <c r="R750" s="9">
        <f>P750-Q750</f>
        <v>454</v>
      </c>
      <c r="S750" s="8">
        <f>O750-R750</f>
        <v>41462</v>
      </c>
      <c r="T750">
        <v>554</v>
      </c>
      <c r="U750">
        <v>41</v>
      </c>
      <c r="V750">
        <v>215</v>
      </c>
      <c r="W750">
        <v>11</v>
      </c>
      <c r="X750">
        <v>0</v>
      </c>
      <c r="Y750">
        <v>24</v>
      </c>
      <c r="Z750">
        <v>845</v>
      </c>
      <c r="AA750">
        <f>Z750/P750</f>
        <v>1.69</v>
      </c>
      <c r="AB750" s="11" t="s">
        <v>232</v>
      </c>
      <c r="AC750" t="s">
        <v>59</v>
      </c>
      <c r="AD750">
        <v>3</v>
      </c>
      <c r="AE750" t="str">
        <f>IF(AD750&gt;3, "Prefers Discount", "Discount Indifferent")</f>
        <v>Discount Indifferent</v>
      </c>
      <c r="AF750">
        <v>10</v>
      </c>
      <c r="AG750">
        <v>10</v>
      </c>
      <c r="AH750">
        <v>2</v>
      </c>
      <c r="AI750" t="str">
        <f>INDEX($AF$1:$AH$1,MATCH(MAX(AF750:AH750),AF750:AH750,0))</f>
        <v>Store_Orders</v>
      </c>
      <c r="AJ750">
        <v>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f>SUM(AK750:AO750)</f>
        <v>0</v>
      </c>
      <c r="AQ750" t="s">
        <v>67</v>
      </c>
      <c r="AR750">
        <v>0</v>
      </c>
      <c r="AS750" t="str">
        <f>IF(OR(AK750&gt;0, AL750&gt;0, AM750&gt;0, AN750&gt;0, AO750&gt;0), "Converted", "Not Converted")</f>
        <v>Not Converted</v>
      </c>
      <c r="AT750">
        <v>0</v>
      </c>
      <c r="AU750">
        <v>3</v>
      </c>
      <c r="AV750">
        <v>11</v>
      </c>
      <c r="AW750">
        <f>IF(Z750&gt;607, 4, 0)</f>
        <v>4</v>
      </c>
      <c r="AX750">
        <f>IF(AA750&gt;0.1497, 3, 0)</f>
        <v>3</v>
      </c>
      <c r="AY750">
        <f>IF(P750&gt;4031, 2, 0)</f>
        <v>0</v>
      </c>
      <c r="AZ750">
        <f>IF(H750&gt;51934.91, 1, 0)</f>
        <v>1</v>
      </c>
      <c r="BA750">
        <f>SUM(AW750:AZ750)</f>
        <v>8</v>
      </c>
      <c r="BB750" t="str">
        <f>VLOOKUP(BA750,'Standard Deviations'!$L$1:$M$11,2,TRUE)</f>
        <v>Platinum</v>
      </c>
    </row>
    <row r="751" spans="1:54" hidden="1">
      <c r="A751">
        <v>10524</v>
      </c>
      <c r="B751">
        <v>1963</v>
      </c>
      <c r="C751">
        <f>2024-B751</f>
        <v>61</v>
      </c>
      <c r="D751" t="str">
        <f>VLOOKUP(B751,Reference!$A$1:$B$125, 2)</f>
        <v>Boomers</v>
      </c>
      <c r="E751" t="s">
        <v>64</v>
      </c>
      <c r="F751" t="str">
        <f>IF(E751="High School", "No College", "College")</f>
        <v>College</v>
      </c>
      <c r="G751" t="s">
        <v>71</v>
      </c>
      <c r="H751">
        <v>49476</v>
      </c>
      <c r="I751">
        <v>49476</v>
      </c>
      <c r="J751" s="4" t="s">
        <v>175</v>
      </c>
      <c r="K751">
        <v>0</v>
      </c>
      <c r="L751">
        <v>1</v>
      </c>
      <c r="M751" t="str">
        <f>IF(OR(K751&gt;0, L751&gt;0), "Parent", "Not Parent")</f>
        <v>Parent</v>
      </c>
      <c r="N751" t="s">
        <v>498</v>
      </c>
      <c r="O751" s="8">
        <v>41916</v>
      </c>
      <c r="P751" s="9">
        <f>O751-N751</f>
        <v>471</v>
      </c>
      <c r="Q751">
        <v>29</v>
      </c>
      <c r="R751" s="9">
        <f>P751-Q751</f>
        <v>442</v>
      </c>
      <c r="S751" s="8">
        <f>O751-R751</f>
        <v>41474</v>
      </c>
      <c r="T751">
        <v>386</v>
      </c>
      <c r="U751">
        <v>23</v>
      </c>
      <c r="V751">
        <v>95</v>
      </c>
      <c r="W751">
        <v>54</v>
      </c>
      <c r="X751">
        <v>41</v>
      </c>
      <c r="Y751">
        <v>196</v>
      </c>
      <c r="Z751">
        <v>795</v>
      </c>
      <c r="AA751">
        <f>Z751/P751</f>
        <v>1.6878980891719746</v>
      </c>
      <c r="AB751" s="11" t="s">
        <v>232</v>
      </c>
      <c r="AC751" t="s">
        <v>59</v>
      </c>
      <c r="AD751">
        <v>4</v>
      </c>
      <c r="AE751" t="str">
        <f>IF(AD751&gt;3, "Prefers Discount", "Discount Indifferent")</f>
        <v>Prefers Discount</v>
      </c>
      <c r="AF751">
        <v>5</v>
      </c>
      <c r="AG751">
        <v>2</v>
      </c>
      <c r="AH751">
        <v>11</v>
      </c>
      <c r="AI751" t="str">
        <f>INDEX($AF$1:$AH$1,MATCH(MAX(AF751:AH751),AF751:AH751,0))</f>
        <v>Catalog_Orders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f>SUM(AK751:AO751)</f>
        <v>0</v>
      </c>
      <c r="AQ751" t="s">
        <v>67</v>
      </c>
      <c r="AR751">
        <v>0</v>
      </c>
      <c r="AS751" t="str">
        <f>IF(OR(AK751&gt;0, AL751&gt;0, AM751&gt;0, AN751&gt;0, AO751&gt;0), "Converted", "Not Converted")</f>
        <v>Not Converted</v>
      </c>
      <c r="AT751">
        <v>0</v>
      </c>
      <c r="AU751">
        <v>3</v>
      </c>
      <c r="AV751">
        <v>11</v>
      </c>
      <c r="AW751">
        <f>IF(Z751&gt;607, 4, 0)</f>
        <v>4</v>
      </c>
      <c r="AX751">
        <f>IF(AA751&gt;0.1497, 3, 0)</f>
        <v>3</v>
      </c>
      <c r="AY751">
        <f>IF(P751&gt;4031, 2, 0)</f>
        <v>0</v>
      </c>
      <c r="AZ751">
        <f>IF(H751&gt;51934.91, 1, 0)</f>
        <v>0</v>
      </c>
      <c r="BA751">
        <f>SUM(AW751:AZ751)</f>
        <v>7</v>
      </c>
      <c r="BB751" t="str">
        <f>VLOOKUP(BA751,'Standard Deviations'!$L$1:$M$11,2,TRUE)</f>
        <v>Platinum</v>
      </c>
    </row>
    <row r="752" spans="1:54" hidden="1">
      <c r="A752">
        <v>1631</v>
      </c>
      <c r="B752">
        <v>1965</v>
      </c>
      <c r="C752">
        <f>2024-B752</f>
        <v>59</v>
      </c>
      <c r="D752" t="str">
        <f>VLOOKUP(B752,Reference!$A$1:$B$125, 2)</f>
        <v>Gen X</v>
      </c>
      <c r="E752" t="s">
        <v>68</v>
      </c>
      <c r="F752" t="str">
        <f>IF(E752="High School", "No College", "College")</f>
        <v>College</v>
      </c>
      <c r="G752" t="s">
        <v>65</v>
      </c>
      <c r="H752">
        <v>65220</v>
      </c>
      <c r="I752">
        <v>65220</v>
      </c>
      <c r="J752" s="4" t="s">
        <v>61</v>
      </c>
      <c r="K752">
        <v>0</v>
      </c>
      <c r="L752">
        <v>0</v>
      </c>
      <c r="M752" t="str">
        <f>IF(OR(K752&gt;0, L752&gt;0), "Parent", "Not Parent")</f>
        <v>Not Parent</v>
      </c>
      <c r="N752" t="s">
        <v>499</v>
      </c>
      <c r="O752" s="8">
        <v>41916</v>
      </c>
      <c r="P752" s="9">
        <f>O752-N752</f>
        <v>761</v>
      </c>
      <c r="Q752">
        <v>3</v>
      </c>
      <c r="R752" s="9">
        <f>P752-Q752</f>
        <v>758</v>
      </c>
      <c r="S752" s="8">
        <f>O752-R752</f>
        <v>41158</v>
      </c>
      <c r="T752">
        <v>890</v>
      </c>
      <c r="U752">
        <v>63</v>
      </c>
      <c r="V752">
        <v>292</v>
      </c>
      <c r="W752">
        <v>0</v>
      </c>
      <c r="X752">
        <v>25</v>
      </c>
      <c r="Y752">
        <v>12</v>
      </c>
      <c r="Z752">
        <v>1282</v>
      </c>
      <c r="AA752">
        <f>Z752/P752</f>
        <v>1.6846254927726676</v>
      </c>
      <c r="AB752" s="11" t="s">
        <v>232</v>
      </c>
      <c r="AC752" t="s">
        <v>59</v>
      </c>
      <c r="AD752">
        <v>4</v>
      </c>
      <c r="AE752" t="str">
        <f>IF(AD752&gt;3, "Prefers Discount", "Discount Indifferent")</f>
        <v>Prefers Discount</v>
      </c>
      <c r="AF752">
        <v>7</v>
      </c>
      <c r="AG752">
        <v>8</v>
      </c>
      <c r="AH752">
        <v>4</v>
      </c>
      <c r="AI752" t="str">
        <f>INDEX($AF$1:$AH$1,MATCH(MAX(AF752:AH752),AF752:AH752,0))</f>
        <v>Web_Orders</v>
      </c>
      <c r="AJ752">
        <v>6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f>SUM(AK752:AO752)</f>
        <v>0</v>
      </c>
      <c r="AQ752" t="s">
        <v>67</v>
      </c>
      <c r="AR752">
        <v>1</v>
      </c>
      <c r="AS752" t="str">
        <f>IF(OR(AK752&gt;0, AL752&gt;0, AM752&gt;0, AN752&gt;0, AO752&gt;0), "Converted", "Not Converted")</f>
        <v>Not Converted</v>
      </c>
      <c r="AT752">
        <v>0</v>
      </c>
      <c r="AU752">
        <v>3</v>
      </c>
      <c r="AV752">
        <v>11</v>
      </c>
      <c r="AW752">
        <f>IF(Z752&gt;607, 4, 0)</f>
        <v>4</v>
      </c>
      <c r="AX752">
        <f>IF(AA752&gt;0.1497, 3, 0)</f>
        <v>3</v>
      </c>
      <c r="AY752">
        <f>IF(P752&gt;4031, 2, 0)</f>
        <v>0</v>
      </c>
      <c r="AZ752">
        <f>IF(H752&gt;51934.91, 1, 0)</f>
        <v>1</v>
      </c>
      <c r="BA752">
        <f>SUM(AW752:AZ752)</f>
        <v>8</v>
      </c>
      <c r="BB752" t="str">
        <f>VLOOKUP(BA752,'Standard Deviations'!$L$1:$M$11,2,TRUE)</f>
        <v>Platinum</v>
      </c>
    </row>
    <row r="753" spans="1:54" hidden="1">
      <c r="A753">
        <v>2807</v>
      </c>
      <c r="B753">
        <v>1969</v>
      </c>
      <c r="C753">
        <f>2024-B753</f>
        <v>55</v>
      </c>
      <c r="D753" t="str">
        <f>VLOOKUP(B753,Reference!$A$1:$B$125, 2)</f>
        <v>Gen X</v>
      </c>
      <c r="E753" t="s">
        <v>54</v>
      </c>
      <c r="F753" t="str">
        <f>IF(E753="High School", "No College", "College")</f>
        <v>College</v>
      </c>
      <c r="G753" t="s">
        <v>55</v>
      </c>
      <c r="H753">
        <v>56796</v>
      </c>
      <c r="I753">
        <v>56796</v>
      </c>
      <c r="J753" s="4" t="s">
        <v>61</v>
      </c>
      <c r="K753">
        <v>0</v>
      </c>
      <c r="L753">
        <v>1</v>
      </c>
      <c r="M753" t="str">
        <f>IF(OR(K753&gt;0, L753&gt;0), "Parent", "Not Parent")</f>
        <v>Parent</v>
      </c>
      <c r="N753" t="s">
        <v>213</v>
      </c>
      <c r="O753" s="8">
        <v>41916</v>
      </c>
      <c r="P753" s="9">
        <f>O753-N753</f>
        <v>595</v>
      </c>
      <c r="Q753">
        <v>24</v>
      </c>
      <c r="R753" s="9">
        <f>P753-Q753</f>
        <v>571</v>
      </c>
      <c r="S753" s="8">
        <f>O753-R753</f>
        <v>41345</v>
      </c>
      <c r="T753">
        <v>656</v>
      </c>
      <c r="U753">
        <v>38</v>
      </c>
      <c r="V753">
        <v>161</v>
      </c>
      <c r="W753">
        <v>62</v>
      </c>
      <c r="X753">
        <v>47</v>
      </c>
      <c r="Y753">
        <v>37</v>
      </c>
      <c r="Z753">
        <v>1001</v>
      </c>
      <c r="AA753">
        <f>Z753/P753</f>
        <v>1.6823529411764706</v>
      </c>
      <c r="AB753" s="11" t="s">
        <v>232</v>
      </c>
      <c r="AC753" t="s">
        <v>59</v>
      </c>
      <c r="AD753">
        <v>3</v>
      </c>
      <c r="AE753" t="str">
        <f>IF(AD753&gt;3, "Prefers Discount", "Discount Indifferent")</f>
        <v>Discount Indifferent</v>
      </c>
      <c r="AF753">
        <v>7</v>
      </c>
      <c r="AG753">
        <v>8</v>
      </c>
      <c r="AH753">
        <v>9</v>
      </c>
      <c r="AI753" t="str">
        <f>INDEX($AF$1:$AH$1,MATCH(MAX(AF753:AH753),AF753:AH753,0))</f>
        <v>Catalog_Orders</v>
      </c>
      <c r="AJ753">
        <v>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f>SUM(AK753:AO753)</f>
        <v>0</v>
      </c>
      <c r="AQ753" t="s">
        <v>67</v>
      </c>
      <c r="AR753">
        <v>0</v>
      </c>
      <c r="AS753" t="str">
        <f>IF(OR(AK753&gt;0, AL753&gt;0, AM753&gt;0, AN753&gt;0, AO753&gt;0), "Converted", "Not Converted")</f>
        <v>Not Converted</v>
      </c>
      <c r="AT753">
        <v>0</v>
      </c>
      <c r="AU753">
        <v>3</v>
      </c>
      <c r="AV753">
        <v>11</v>
      </c>
      <c r="AW753">
        <f>IF(Z753&gt;607, 4, 0)</f>
        <v>4</v>
      </c>
      <c r="AX753">
        <f>IF(AA753&gt;0.1497, 3, 0)</f>
        <v>3</v>
      </c>
      <c r="AY753">
        <f>IF(P753&gt;4031, 2, 0)</f>
        <v>0</v>
      </c>
      <c r="AZ753">
        <f>IF(H753&gt;51934.91, 1, 0)</f>
        <v>1</v>
      </c>
      <c r="BA753">
        <f>SUM(AW753:AZ753)</f>
        <v>8</v>
      </c>
      <c r="BB753" t="str">
        <f>VLOOKUP(BA753,'Standard Deviations'!$L$1:$M$11,2,TRUE)</f>
        <v>Platinum</v>
      </c>
    </row>
    <row r="754" spans="1:54" hidden="1">
      <c r="A754">
        <v>1052</v>
      </c>
      <c r="B754">
        <v>1969</v>
      </c>
      <c r="C754">
        <f>2024-B754</f>
        <v>55</v>
      </c>
      <c r="D754" t="str">
        <f>VLOOKUP(B754,Reference!$A$1:$B$125, 2)</f>
        <v>Gen X</v>
      </c>
      <c r="E754" t="s">
        <v>54</v>
      </c>
      <c r="F754" t="str">
        <f>IF(E754="High School", "No College", "College")</f>
        <v>College</v>
      </c>
      <c r="G754" t="s">
        <v>55</v>
      </c>
      <c r="H754">
        <v>56796</v>
      </c>
      <c r="I754">
        <v>56796</v>
      </c>
      <c r="J754" s="4" t="s">
        <v>61</v>
      </c>
      <c r="K754">
        <v>0</v>
      </c>
      <c r="L754">
        <v>1</v>
      </c>
      <c r="M754" t="str">
        <f>IF(OR(K754&gt;0, L754&gt;0), "Parent", "Not Parent")</f>
        <v>Parent</v>
      </c>
      <c r="N754" t="s">
        <v>213</v>
      </c>
      <c r="O754" s="8">
        <v>41916</v>
      </c>
      <c r="P754" s="9">
        <f>O754-N754</f>
        <v>595</v>
      </c>
      <c r="Q754">
        <v>24</v>
      </c>
      <c r="R754" s="9">
        <f>P754-Q754</f>
        <v>571</v>
      </c>
      <c r="S754" s="8">
        <f>O754-R754</f>
        <v>41345</v>
      </c>
      <c r="T754">
        <v>656</v>
      </c>
      <c r="U754">
        <v>38</v>
      </c>
      <c r="V754">
        <v>161</v>
      </c>
      <c r="W754">
        <v>62</v>
      </c>
      <c r="X754">
        <v>47</v>
      </c>
      <c r="Y754">
        <v>37</v>
      </c>
      <c r="Z754">
        <v>1001</v>
      </c>
      <c r="AA754">
        <f>Z754/P754</f>
        <v>1.6823529411764706</v>
      </c>
      <c r="AB754" s="11" t="s">
        <v>232</v>
      </c>
      <c r="AC754" t="s">
        <v>59</v>
      </c>
      <c r="AD754">
        <v>3</v>
      </c>
      <c r="AE754" t="str">
        <f>IF(AD754&gt;3, "Prefers Discount", "Discount Indifferent")</f>
        <v>Discount Indifferent</v>
      </c>
      <c r="AF754">
        <v>7</v>
      </c>
      <c r="AG754">
        <v>8</v>
      </c>
      <c r="AH754">
        <v>9</v>
      </c>
      <c r="AI754" t="str">
        <f>INDEX($AF$1:$AH$1,MATCH(MAX(AF754:AH754),AF754:AH754,0))</f>
        <v>Catalog_Orders</v>
      </c>
      <c r="AJ754">
        <v>7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f>SUM(AK754:AO754)</f>
        <v>0</v>
      </c>
      <c r="AQ754" t="s">
        <v>67</v>
      </c>
      <c r="AR754">
        <v>0</v>
      </c>
      <c r="AS754" t="str">
        <f>IF(OR(AK754&gt;0, AL754&gt;0, AM754&gt;0, AN754&gt;0, AO754&gt;0), "Converted", "Not Converted")</f>
        <v>Not Converted</v>
      </c>
      <c r="AT754">
        <v>0</v>
      </c>
      <c r="AU754">
        <v>3</v>
      </c>
      <c r="AV754">
        <v>11</v>
      </c>
      <c r="AW754">
        <f>IF(Z754&gt;607, 4, 0)</f>
        <v>4</v>
      </c>
      <c r="AX754">
        <f>IF(AA754&gt;0.1497, 3, 0)</f>
        <v>3</v>
      </c>
      <c r="AY754">
        <f>IF(P754&gt;4031, 2, 0)</f>
        <v>0</v>
      </c>
      <c r="AZ754">
        <f>IF(H754&gt;51934.91, 1, 0)</f>
        <v>1</v>
      </c>
      <c r="BA754">
        <f>SUM(AW754:AZ754)</f>
        <v>8</v>
      </c>
      <c r="BB754" t="str">
        <f>VLOOKUP(BA754,'Standard Deviations'!$L$1:$M$11,2,TRUE)</f>
        <v>Platinum</v>
      </c>
    </row>
    <row r="755" spans="1:54" hidden="1">
      <c r="A755">
        <v>3762</v>
      </c>
      <c r="B755">
        <v>1986</v>
      </c>
      <c r="C755">
        <f>2024-B755</f>
        <v>38</v>
      </c>
      <c r="D755" t="str">
        <f>VLOOKUP(B755,Reference!$A$1:$B$125, 2)</f>
        <v>Millennials</v>
      </c>
      <c r="E755" t="s">
        <v>68</v>
      </c>
      <c r="F755" t="str">
        <f>IF(E755="High School", "No College", "College")</f>
        <v>College</v>
      </c>
      <c r="G755" t="s">
        <v>60</v>
      </c>
      <c r="H755">
        <v>69867</v>
      </c>
      <c r="I755">
        <v>69867</v>
      </c>
      <c r="J755" s="4" t="s">
        <v>61</v>
      </c>
      <c r="K755">
        <v>0</v>
      </c>
      <c r="L755">
        <v>0</v>
      </c>
      <c r="M755" t="str">
        <f>IF(OR(K755&gt;0, L755&gt;0), "Parent", "Not Parent")</f>
        <v>Not Parent</v>
      </c>
      <c r="N755" t="s">
        <v>457</v>
      </c>
      <c r="O755" s="8">
        <v>41916</v>
      </c>
      <c r="P755" s="9">
        <f>O755-N755</f>
        <v>550</v>
      </c>
      <c r="Q755">
        <v>30</v>
      </c>
      <c r="R755" s="9">
        <f>P755-Q755</f>
        <v>520</v>
      </c>
      <c r="S755" s="8">
        <f>O755-R755</f>
        <v>41396</v>
      </c>
      <c r="T755">
        <v>196</v>
      </c>
      <c r="U755">
        <v>0</v>
      </c>
      <c r="V755">
        <v>512</v>
      </c>
      <c r="W755">
        <v>33</v>
      </c>
      <c r="X755">
        <v>130</v>
      </c>
      <c r="Y755">
        <v>54</v>
      </c>
      <c r="Z755">
        <v>925</v>
      </c>
      <c r="AA755">
        <f>Z755/P755</f>
        <v>1.6818181818181819</v>
      </c>
      <c r="AB755" s="11" t="s">
        <v>232</v>
      </c>
      <c r="AC755" t="s">
        <v>59</v>
      </c>
      <c r="AD755">
        <v>1</v>
      </c>
      <c r="AE755" t="str">
        <f>IF(AD755&gt;3, "Prefers Discount", "Discount Indifferent")</f>
        <v>Discount Indifferent</v>
      </c>
      <c r="AF755">
        <v>8</v>
      </c>
      <c r="AG755">
        <v>3</v>
      </c>
      <c r="AH755">
        <v>5</v>
      </c>
      <c r="AI755" t="str">
        <f>INDEX($AF$1:$AH$1,MATCH(MAX(AF755:AH755),AF755:AH755,0))</f>
        <v>Store_Orders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f>SUM(AK755:AO755)</f>
        <v>1</v>
      </c>
      <c r="AQ755" t="str">
        <f>INDEX($AK$1:$AO$1,MATCH(MAX(AK755:AO755),AK755:AO755,0))</f>
        <v>Converted_on_Camp1</v>
      </c>
      <c r="AR755">
        <v>1</v>
      </c>
      <c r="AS755" t="str">
        <f>IF(OR(AK755&gt;0, AL755&gt;0, AM755&gt;0, AN755&gt;0, AO755&gt;0), "Converted", "Not Converted")</f>
        <v>Converted</v>
      </c>
      <c r="AT755">
        <v>0</v>
      </c>
      <c r="AU755">
        <v>3</v>
      </c>
      <c r="AV755">
        <v>11</v>
      </c>
      <c r="AW755">
        <f>IF(Z755&gt;607, 4, 0)</f>
        <v>4</v>
      </c>
      <c r="AX755">
        <f>IF(AA755&gt;0.1497, 3, 0)</f>
        <v>3</v>
      </c>
      <c r="AY755">
        <f>IF(P755&gt;4031, 2, 0)</f>
        <v>0</v>
      </c>
      <c r="AZ755">
        <f>IF(H755&gt;51934.91, 1, 0)</f>
        <v>1</v>
      </c>
      <c r="BA755">
        <f>SUM(AW755:AZ755)</f>
        <v>8</v>
      </c>
      <c r="BB755" t="str">
        <f>VLOOKUP(BA755,'Standard Deviations'!$L$1:$M$11,2,TRUE)</f>
        <v>Platinum</v>
      </c>
    </row>
    <row r="756" spans="1:54" hidden="1">
      <c r="A756">
        <v>11056</v>
      </c>
      <c r="B756">
        <v>1974</v>
      </c>
      <c r="C756">
        <f>2024-B756</f>
        <v>50</v>
      </c>
      <c r="D756" t="str">
        <f>VLOOKUP(B756,Reference!$A$1:$B$125, 2)</f>
        <v>Gen X</v>
      </c>
      <c r="E756" t="s">
        <v>54</v>
      </c>
      <c r="F756" t="str">
        <f>IF(E756="High School", "No College", "College")</f>
        <v>College</v>
      </c>
      <c r="G756" t="s">
        <v>55</v>
      </c>
      <c r="H756">
        <v>72099</v>
      </c>
      <c r="I756">
        <v>72099</v>
      </c>
      <c r="J756" s="4" t="s">
        <v>61</v>
      </c>
      <c r="K756">
        <v>0</v>
      </c>
      <c r="L756">
        <v>0</v>
      </c>
      <c r="M756" t="str">
        <f>IF(OR(K756&gt;0, L756&gt;0), "Parent", "Not Parent")</f>
        <v>Not Parent</v>
      </c>
      <c r="N756" t="s">
        <v>500</v>
      </c>
      <c r="O756" s="8">
        <v>41916</v>
      </c>
      <c r="P756" s="9">
        <f>O756-N756</f>
        <v>707</v>
      </c>
      <c r="Q756">
        <v>18</v>
      </c>
      <c r="R756" s="9">
        <f>P756-Q756</f>
        <v>689</v>
      </c>
      <c r="S756" s="8">
        <f>O756-R756</f>
        <v>41227</v>
      </c>
      <c r="T756">
        <v>546</v>
      </c>
      <c r="U756">
        <v>91</v>
      </c>
      <c r="V756">
        <v>410</v>
      </c>
      <c r="W756">
        <v>119</v>
      </c>
      <c r="X756">
        <v>0</v>
      </c>
      <c r="Y756">
        <v>22</v>
      </c>
      <c r="Z756">
        <v>1188</v>
      </c>
      <c r="AA756">
        <f>Z756/P756</f>
        <v>1.6803394625176804</v>
      </c>
      <c r="AB756" s="11" t="s">
        <v>232</v>
      </c>
      <c r="AC756" t="s">
        <v>59</v>
      </c>
      <c r="AD756">
        <v>1</v>
      </c>
      <c r="AE756" t="str">
        <f>IF(AD756&gt;3, "Prefers Discount", "Discount Indifferent")</f>
        <v>Discount Indifferent</v>
      </c>
      <c r="AF756">
        <v>10</v>
      </c>
      <c r="AG756">
        <v>3</v>
      </c>
      <c r="AH756">
        <v>4</v>
      </c>
      <c r="AI756" t="str">
        <f>INDEX($AF$1:$AH$1,MATCH(MAX(AF756:AH756),AF756:AH756,0))</f>
        <v>Store_Orders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f>SUM(AK756:AO756)</f>
        <v>0</v>
      </c>
      <c r="AQ756" t="s">
        <v>67</v>
      </c>
      <c r="AR756">
        <v>0</v>
      </c>
      <c r="AS756" t="str">
        <f>IF(OR(AK756&gt;0, AL756&gt;0, AM756&gt;0, AN756&gt;0, AO756&gt;0), "Converted", "Not Converted")</f>
        <v>Not Converted</v>
      </c>
      <c r="AT756">
        <v>0</v>
      </c>
      <c r="AU756">
        <v>3</v>
      </c>
      <c r="AV756">
        <v>11</v>
      </c>
      <c r="AW756">
        <f>IF(Z756&gt;607, 4, 0)</f>
        <v>4</v>
      </c>
      <c r="AX756">
        <f>IF(AA756&gt;0.1497, 3, 0)</f>
        <v>3</v>
      </c>
      <c r="AY756">
        <f>IF(P756&gt;4031, 2, 0)</f>
        <v>0</v>
      </c>
      <c r="AZ756">
        <f>IF(H756&gt;51934.91, 1, 0)</f>
        <v>1</v>
      </c>
      <c r="BA756">
        <f>SUM(AW756:AZ756)</f>
        <v>8</v>
      </c>
      <c r="BB756" t="str">
        <f>VLOOKUP(BA756,'Standard Deviations'!$L$1:$M$11,2,TRUE)</f>
        <v>Platinum</v>
      </c>
    </row>
    <row r="757" spans="1:54">
      <c r="A757">
        <v>3852</v>
      </c>
      <c r="B757">
        <v>1961</v>
      </c>
      <c r="C757">
        <f>2024-B757</f>
        <v>63</v>
      </c>
      <c r="D757" t="str">
        <f>VLOOKUP(B757,Reference!$A$1:$B$125, 2)</f>
        <v>Boomers</v>
      </c>
      <c r="E757" t="s">
        <v>64</v>
      </c>
      <c r="F757" t="str">
        <f>IF(E757="High School", "No College", "College")</f>
        <v>College</v>
      </c>
      <c r="G757" t="s">
        <v>65</v>
      </c>
      <c r="H757">
        <v>74881</v>
      </c>
      <c r="I757">
        <v>74881</v>
      </c>
      <c r="J757" s="4" t="s">
        <v>56</v>
      </c>
      <c r="K757">
        <v>1</v>
      </c>
      <c r="L757">
        <v>1</v>
      </c>
      <c r="M757" t="str">
        <f>IF(OR(K757&gt;0, L757&gt;0), "Parent", "Not Parent")</f>
        <v>Parent</v>
      </c>
      <c r="N757" t="s">
        <v>501</v>
      </c>
      <c r="O757" s="8">
        <v>41916</v>
      </c>
      <c r="P757" s="9">
        <f>O757-N757</f>
        <v>575</v>
      </c>
      <c r="Q757">
        <v>48</v>
      </c>
      <c r="R757" s="9">
        <f>P757-Q757</f>
        <v>527</v>
      </c>
      <c r="S757" s="8">
        <f>O757-R757</f>
        <v>41389</v>
      </c>
      <c r="T757">
        <v>505</v>
      </c>
      <c r="U757">
        <v>72</v>
      </c>
      <c r="V757">
        <v>270</v>
      </c>
      <c r="W757">
        <v>36</v>
      </c>
      <c r="X757">
        <v>27</v>
      </c>
      <c r="Y757">
        <v>54</v>
      </c>
      <c r="Z757">
        <v>964</v>
      </c>
      <c r="AA757">
        <f>Z757/P757</f>
        <v>1.6765217391304348</v>
      </c>
      <c r="AB757" s="14" t="s">
        <v>232</v>
      </c>
      <c r="AC757" s="13" t="s">
        <v>63</v>
      </c>
      <c r="AD757">
        <v>4</v>
      </c>
      <c r="AE757" t="str">
        <f>IF(AD757&gt;3, "Prefers Discount", "Discount Indifferent")</f>
        <v>Prefers Discount</v>
      </c>
      <c r="AF757">
        <v>12</v>
      </c>
      <c r="AG757">
        <v>9</v>
      </c>
      <c r="AH757">
        <v>2</v>
      </c>
      <c r="AI757" t="str">
        <f>INDEX($AF$1:$AH$1,MATCH(MAX(AF757:AH757),AF757:AH757,0))</f>
        <v>Store_Orders</v>
      </c>
      <c r="AJ757">
        <v>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f>SUM(AK757:AO757)</f>
        <v>0</v>
      </c>
      <c r="AQ757" t="s">
        <v>67</v>
      </c>
      <c r="AR757">
        <v>0</v>
      </c>
      <c r="AS757" t="str">
        <f>IF(OR(AK757&gt;0, AL757&gt;0, AM757&gt;0, AN757&gt;0, AO757&gt;0), "Converted", "Not Converted")</f>
        <v>Not Converted</v>
      </c>
      <c r="AT757">
        <v>0</v>
      </c>
      <c r="AU757">
        <v>3</v>
      </c>
      <c r="AV757">
        <v>11</v>
      </c>
      <c r="AW757">
        <f>IF(Z757&gt;607, 4, 0)</f>
        <v>4</v>
      </c>
      <c r="AX757">
        <f>IF(AA757&gt;0.1497, 3, 0)</f>
        <v>3</v>
      </c>
      <c r="AY757">
        <f>IF(P757&gt;4031, 2, 0)</f>
        <v>0</v>
      </c>
      <c r="AZ757">
        <f>IF(H757&gt;51934.91, 1, 0)</f>
        <v>1</v>
      </c>
      <c r="BA757">
        <f>SUM(AW757:AZ757)</f>
        <v>8</v>
      </c>
      <c r="BB757" t="str">
        <f>VLOOKUP(BA757,'Standard Deviations'!$L$1:$M$11,2,TRUE)</f>
        <v>Platinum</v>
      </c>
    </row>
    <row r="758" spans="1:54">
      <c r="A758">
        <v>1000</v>
      </c>
      <c r="B758">
        <v>1961</v>
      </c>
      <c r="C758">
        <f>2024-B758</f>
        <v>63</v>
      </c>
      <c r="D758" t="str">
        <f>VLOOKUP(B758,Reference!$A$1:$B$125, 2)</f>
        <v>Boomers</v>
      </c>
      <c r="E758" t="s">
        <v>64</v>
      </c>
      <c r="F758" t="str">
        <f>IF(E758="High School", "No College", "College")</f>
        <v>College</v>
      </c>
      <c r="G758" t="s">
        <v>65</v>
      </c>
      <c r="H758">
        <v>74881</v>
      </c>
      <c r="I758">
        <v>74881</v>
      </c>
      <c r="J758" s="4" t="s">
        <v>56</v>
      </c>
      <c r="K758">
        <v>1</v>
      </c>
      <c r="L758">
        <v>1</v>
      </c>
      <c r="M758" t="str">
        <f>IF(OR(K758&gt;0, L758&gt;0), "Parent", "Not Parent")</f>
        <v>Parent</v>
      </c>
      <c r="N758" t="s">
        <v>501</v>
      </c>
      <c r="O758" s="8">
        <v>41916</v>
      </c>
      <c r="P758" s="9">
        <f>O758-N758</f>
        <v>575</v>
      </c>
      <c r="Q758">
        <v>48</v>
      </c>
      <c r="R758" s="9">
        <f>P758-Q758</f>
        <v>527</v>
      </c>
      <c r="S758" s="8">
        <f>O758-R758</f>
        <v>41389</v>
      </c>
      <c r="T758">
        <v>505</v>
      </c>
      <c r="U758">
        <v>72</v>
      </c>
      <c r="V758">
        <v>270</v>
      </c>
      <c r="W758">
        <v>36</v>
      </c>
      <c r="X758">
        <v>27</v>
      </c>
      <c r="Y758">
        <v>54</v>
      </c>
      <c r="Z758">
        <v>964</v>
      </c>
      <c r="AA758">
        <f>Z758/P758</f>
        <v>1.6765217391304348</v>
      </c>
      <c r="AB758" s="14" t="s">
        <v>232</v>
      </c>
      <c r="AC758" s="13" t="s">
        <v>63</v>
      </c>
      <c r="AD758">
        <v>4</v>
      </c>
      <c r="AE758" t="str">
        <f>IF(AD758&gt;3, "Prefers Discount", "Discount Indifferent")</f>
        <v>Prefers Discount</v>
      </c>
      <c r="AF758">
        <v>12</v>
      </c>
      <c r="AG758">
        <v>9</v>
      </c>
      <c r="AH758">
        <v>2</v>
      </c>
      <c r="AI758" t="str">
        <f>INDEX($AF$1:$AH$1,MATCH(MAX(AF758:AH758),AF758:AH758,0))</f>
        <v>Store_Orders</v>
      </c>
      <c r="AJ758">
        <v>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f>SUM(AK758:AO758)</f>
        <v>0</v>
      </c>
      <c r="AQ758" t="s">
        <v>67</v>
      </c>
      <c r="AR758">
        <v>0</v>
      </c>
      <c r="AS758" t="str">
        <f>IF(OR(AK758&gt;0, AL758&gt;0, AM758&gt;0, AN758&gt;0, AO758&gt;0), "Converted", "Not Converted")</f>
        <v>Not Converted</v>
      </c>
      <c r="AT758">
        <v>0</v>
      </c>
      <c r="AU758">
        <v>3</v>
      </c>
      <c r="AV758">
        <v>11</v>
      </c>
      <c r="AW758">
        <f>IF(Z758&gt;607, 4, 0)</f>
        <v>4</v>
      </c>
      <c r="AX758">
        <f>IF(AA758&gt;0.1497, 3, 0)</f>
        <v>3</v>
      </c>
      <c r="AY758">
        <f>IF(P758&gt;4031, 2, 0)</f>
        <v>0</v>
      </c>
      <c r="AZ758">
        <f>IF(H758&gt;51934.91, 1, 0)</f>
        <v>1</v>
      </c>
      <c r="BA758">
        <f>SUM(AW758:AZ758)</f>
        <v>8</v>
      </c>
      <c r="BB758" t="str">
        <f>VLOOKUP(BA758,'Standard Deviations'!$L$1:$M$11,2,TRUE)</f>
        <v>Platinum</v>
      </c>
    </row>
    <row r="759" spans="1:54">
      <c r="A759">
        <v>4743</v>
      </c>
      <c r="B759">
        <v>1969</v>
      </c>
      <c r="C759">
        <f>2024-B759</f>
        <v>55</v>
      </c>
      <c r="D759" t="str">
        <f>VLOOKUP(B759,Reference!$A$1:$B$125, 2)</f>
        <v>Gen X</v>
      </c>
      <c r="E759" t="s">
        <v>68</v>
      </c>
      <c r="F759" t="str">
        <f>IF(E759="High School", "No College", "College")</f>
        <v>College</v>
      </c>
      <c r="G759" t="s">
        <v>55</v>
      </c>
      <c r="H759">
        <v>56242</v>
      </c>
      <c r="I759">
        <v>56242</v>
      </c>
      <c r="J759" s="4" t="s">
        <v>61</v>
      </c>
      <c r="K759">
        <v>0</v>
      </c>
      <c r="L759">
        <v>1</v>
      </c>
      <c r="M759" t="str">
        <f>IF(OR(K759&gt;0, L759&gt;0), "Parent", "Not Parent")</f>
        <v>Parent</v>
      </c>
      <c r="N759" t="s">
        <v>229</v>
      </c>
      <c r="O759" s="8">
        <v>41916</v>
      </c>
      <c r="P759" s="9">
        <f>O759-N759</f>
        <v>580</v>
      </c>
      <c r="Q759">
        <v>72</v>
      </c>
      <c r="R759" s="9">
        <f>P759-Q759</f>
        <v>508</v>
      </c>
      <c r="S759" s="8">
        <f>O759-R759</f>
        <v>41408</v>
      </c>
      <c r="T759">
        <v>689</v>
      </c>
      <c r="U759">
        <v>8</v>
      </c>
      <c r="V759">
        <v>167</v>
      </c>
      <c r="W759">
        <v>11</v>
      </c>
      <c r="X759">
        <v>8</v>
      </c>
      <c r="Y759">
        <v>88</v>
      </c>
      <c r="Z759">
        <v>971</v>
      </c>
      <c r="AA759">
        <f>Z759/P759</f>
        <v>1.6741379310344828</v>
      </c>
      <c r="AB759" s="14" t="s">
        <v>232</v>
      </c>
      <c r="AC759" s="13" t="s">
        <v>63</v>
      </c>
      <c r="AD759">
        <v>5</v>
      </c>
      <c r="AE759" t="str">
        <f>IF(AD759&gt;3, "Prefers Discount", "Discount Indifferent")</f>
        <v>Prefers Discount</v>
      </c>
      <c r="AF759">
        <v>11</v>
      </c>
      <c r="AG759">
        <v>8</v>
      </c>
      <c r="AH759">
        <v>4</v>
      </c>
      <c r="AI759" t="str">
        <f>INDEX($AF$1:$AH$1,MATCH(MAX(AF759:AH759),AF759:AH759,0))</f>
        <v>Store_Orders</v>
      </c>
      <c r="AJ759">
        <v>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f>SUM(AK759:AO759)</f>
        <v>0</v>
      </c>
      <c r="AQ759" t="s">
        <v>67</v>
      </c>
      <c r="AR759">
        <v>0</v>
      </c>
      <c r="AS759" t="str">
        <f>IF(OR(AK759&gt;0, AL759&gt;0, AM759&gt;0, AN759&gt;0, AO759&gt;0), "Converted", "Not Converted")</f>
        <v>Not Converted</v>
      </c>
      <c r="AT759">
        <v>0</v>
      </c>
      <c r="AU759">
        <v>3</v>
      </c>
      <c r="AV759">
        <v>11</v>
      </c>
      <c r="AW759">
        <f>IF(Z759&gt;607, 4, 0)</f>
        <v>4</v>
      </c>
      <c r="AX759">
        <f>IF(AA759&gt;0.1497, 3, 0)</f>
        <v>3</v>
      </c>
      <c r="AY759">
        <f>IF(P759&gt;4031, 2, 0)</f>
        <v>0</v>
      </c>
      <c r="AZ759">
        <f>IF(H759&gt;51934.91, 1, 0)</f>
        <v>1</v>
      </c>
      <c r="BA759">
        <f>SUM(AW759:AZ759)</f>
        <v>8</v>
      </c>
      <c r="BB759" t="str">
        <f>VLOOKUP(BA759,'Standard Deviations'!$L$1:$M$11,2,TRUE)</f>
        <v>Platinum</v>
      </c>
    </row>
    <row r="760" spans="1:54" hidden="1">
      <c r="A760">
        <v>10676</v>
      </c>
      <c r="B760">
        <v>1982</v>
      </c>
      <c r="C760">
        <f>2024-B760</f>
        <v>42</v>
      </c>
      <c r="D760" t="str">
        <f>VLOOKUP(B760,Reference!$A$1:$B$125, 2)</f>
        <v>Millennials</v>
      </c>
      <c r="E760" t="s">
        <v>54</v>
      </c>
      <c r="F760" t="str">
        <f>IF(E760="High School", "No College", "College")</f>
        <v>College</v>
      </c>
      <c r="G760" t="s">
        <v>55</v>
      </c>
      <c r="H760">
        <v>63211</v>
      </c>
      <c r="I760">
        <v>63211</v>
      </c>
      <c r="J760" s="4" t="s">
        <v>61</v>
      </c>
      <c r="K760">
        <v>0</v>
      </c>
      <c r="L760">
        <v>0</v>
      </c>
      <c r="M760" t="str">
        <f>IF(OR(K760&gt;0, L760&gt;0), "Parent", "Not Parent")</f>
        <v>Not Parent</v>
      </c>
      <c r="N760" t="s">
        <v>488</v>
      </c>
      <c r="O760" s="8">
        <v>41916</v>
      </c>
      <c r="P760" s="9">
        <f>O760-N760</f>
        <v>701</v>
      </c>
      <c r="Q760">
        <v>3</v>
      </c>
      <c r="R760" s="9">
        <f>P760-Q760</f>
        <v>698</v>
      </c>
      <c r="S760" s="8">
        <f>O760-R760</f>
        <v>41218</v>
      </c>
      <c r="T760">
        <v>145</v>
      </c>
      <c r="U760">
        <v>193</v>
      </c>
      <c r="V760">
        <v>459</v>
      </c>
      <c r="W760">
        <v>205</v>
      </c>
      <c r="X760">
        <v>26</v>
      </c>
      <c r="Y760">
        <v>145</v>
      </c>
      <c r="Z760">
        <v>1173</v>
      </c>
      <c r="AA760">
        <f>Z760/P760</f>
        <v>1.6733238231098431</v>
      </c>
      <c r="AB760" s="11" t="s">
        <v>232</v>
      </c>
      <c r="AC760" t="s">
        <v>59</v>
      </c>
      <c r="AD760">
        <v>2</v>
      </c>
      <c r="AE760" t="str">
        <f>IF(AD760&gt;3, "Prefers Discount", "Discount Indifferent")</f>
        <v>Discount Indifferent</v>
      </c>
      <c r="AF760">
        <v>7</v>
      </c>
      <c r="AG760">
        <v>3</v>
      </c>
      <c r="AH760">
        <v>8</v>
      </c>
      <c r="AI760" t="str">
        <f>INDEX($AF$1:$AH$1,MATCH(MAX(AF760:AH760),AF760:AH760,0))</f>
        <v>Catalog_Orders</v>
      </c>
      <c r="AJ760">
        <v>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f>SUM(AK760:AO760)</f>
        <v>0</v>
      </c>
      <c r="AQ760" t="s">
        <v>67</v>
      </c>
      <c r="AR760">
        <v>1</v>
      </c>
      <c r="AS760" t="str">
        <f>IF(OR(AK760&gt;0, AL760&gt;0, AM760&gt;0, AN760&gt;0, AO760&gt;0), "Converted", "Not Converted")</f>
        <v>Not Converted</v>
      </c>
      <c r="AT760">
        <v>0</v>
      </c>
      <c r="AU760">
        <v>3</v>
      </c>
      <c r="AV760">
        <v>11</v>
      </c>
      <c r="AW760">
        <f>IF(Z760&gt;607, 4, 0)</f>
        <v>4</v>
      </c>
      <c r="AX760">
        <f>IF(AA760&gt;0.1497, 3, 0)</f>
        <v>3</v>
      </c>
      <c r="AY760">
        <f>IF(P760&gt;4031, 2, 0)</f>
        <v>0</v>
      </c>
      <c r="AZ760">
        <f>IF(H760&gt;51934.91, 1, 0)</f>
        <v>1</v>
      </c>
      <c r="BA760">
        <f>SUM(AW760:AZ760)</f>
        <v>8</v>
      </c>
      <c r="BB760" t="str">
        <f>VLOOKUP(BA760,'Standard Deviations'!$L$1:$M$11,2,TRUE)</f>
        <v>Platinum</v>
      </c>
    </row>
    <row r="761" spans="1:54">
      <c r="A761">
        <v>4990</v>
      </c>
      <c r="B761">
        <v>1954</v>
      </c>
      <c r="C761">
        <f>2024-B761</f>
        <v>70</v>
      </c>
      <c r="D761" t="str">
        <f>VLOOKUP(B761,Reference!$A$1:$B$125, 2)</f>
        <v>Boomers</v>
      </c>
      <c r="E761" t="s">
        <v>54</v>
      </c>
      <c r="F761" t="str">
        <f>IF(E761="High School", "No College", "College")</f>
        <v>College</v>
      </c>
      <c r="G761" t="s">
        <v>55</v>
      </c>
      <c r="H761">
        <v>59111</v>
      </c>
      <c r="I761">
        <v>59111</v>
      </c>
      <c r="J761" s="4" t="s">
        <v>61</v>
      </c>
      <c r="K761">
        <v>0</v>
      </c>
      <c r="L761">
        <v>0</v>
      </c>
      <c r="M761" t="str">
        <f>IF(OR(K761&gt;0, L761&gt;0), "Parent", "Not Parent")</f>
        <v>Not Parent</v>
      </c>
      <c r="N761" t="s">
        <v>502</v>
      </c>
      <c r="O761" s="8">
        <v>41916</v>
      </c>
      <c r="P761" s="9">
        <f>O761-N761</f>
        <v>520</v>
      </c>
      <c r="Q761">
        <v>90</v>
      </c>
      <c r="R761" s="9">
        <f>P761-Q761</f>
        <v>430</v>
      </c>
      <c r="S761" s="8">
        <f>O761-R761</f>
        <v>41486</v>
      </c>
      <c r="T761">
        <v>524</v>
      </c>
      <c r="U761">
        <v>0</v>
      </c>
      <c r="V761">
        <v>134</v>
      </c>
      <c r="W761">
        <v>28</v>
      </c>
      <c r="X761">
        <v>28</v>
      </c>
      <c r="Y761">
        <v>155</v>
      </c>
      <c r="Z761">
        <v>869</v>
      </c>
      <c r="AA761">
        <f>Z761/P761</f>
        <v>1.6711538461538462</v>
      </c>
      <c r="AB761" s="14" t="s">
        <v>232</v>
      </c>
      <c r="AC761" s="13" t="s">
        <v>63</v>
      </c>
      <c r="AD761">
        <v>1</v>
      </c>
      <c r="AE761" t="str">
        <f>IF(AD761&gt;3, "Prefers Discount", "Discount Indifferent")</f>
        <v>Discount Indifferent</v>
      </c>
      <c r="AF761">
        <v>8</v>
      </c>
      <c r="AG761">
        <v>11</v>
      </c>
      <c r="AH761">
        <v>1</v>
      </c>
      <c r="AI761" t="str">
        <f>INDEX($AF$1:$AH$1,MATCH(MAX(AF761:AH761),AF761:AH761,0))</f>
        <v>Web_Orders</v>
      </c>
      <c r="AJ761">
        <v>7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f>SUM(AK761:AO761)</f>
        <v>0</v>
      </c>
      <c r="AQ761" t="s">
        <v>67</v>
      </c>
      <c r="AR761">
        <v>0</v>
      </c>
      <c r="AS761" t="str">
        <f>IF(OR(AK761&gt;0, AL761&gt;0, AM761&gt;0, AN761&gt;0, AO761&gt;0), "Converted", "Not Converted")</f>
        <v>Not Converted</v>
      </c>
      <c r="AT761">
        <v>0</v>
      </c>
      <c r="AU761">
        <v>3</v>
      </c>
      <c r="AV761">
        <v>11</v>
      </c>
      <c r="AW761">
        <f>IF(Z761&gt;607, 4, 0)</f>
        <v>4</v>
      </c>
      <c r="AX761">
        <f>IF(AA761&gt;0.1497, 3, 0)</f>
        <v>3</v>
      </c>
      <c r="AY761">
        <f>IF(P761&gt;4031, 2, 0)</f>
        <v>0</v>
      </c>
      <c r="AZ761">
        <f>IF(H761&gt;51934.91, 1, 0)</f>
        <v>1</v>
      </c>
      <c r="BA761">
        <f>SUM(AW761:AZ761)</f>
        <v>8</v>
      </c>
      <c r="BB761" t="str">
        <f>VLOOKUP(BA761,'Standard Deviations'!$L$1:$M$11,2,TRUE)</f>
        <v>Platinum</v>
      </c>
    </row>
    <row r="762" spans="1:54" hidden="1">
      <c r="A762">
        <v>3870</v>
      </c>
      <c r="B762">
        <v>1978</v>
      </c>
      <c r="C762">
        <f>2024-B762</f>
        <v>46</v>
      </c>
      <c r="D762" t="str">
        <f>VLOOKUP(B762,Reference!$A$1:$B$125, 2)</f>
        <v>Gen X</v>
      </c>
      <c r="E762" t="s">
        <v>74</v>
      </c>
      <c r="F762" t="str">
        <f>IF(E762="High School", "No College", "College")</f>
        <v>College</v>
      </c>
      <c r="G762" t="s">
        <v>65</v>
      </c>
      <c r="H762">
        <v>63855</v>
      </c>
      <c r="I762">
        <v>63855</v>
      </c>
      <c r="J762" s="4" t="s">
        <v>61</v>
      </c>
      <c r="K762">
        <v>0</v>
      </c>
      <c r="L762">
        <v>0</v>
      </c>
      <c r="M762" t="str">
        <f>IF(OR(K762&gt;0, L762&gt;0), "Parent", "Not Parent")</f>
        <v>Not Parent</v>
      </c>
      <c r="N762" t="s">
        <v>503</v>
      </c>
      <c r="O762" s="8">
        <v>41916</v>
      </c>
      <c r="P762" s="9">
        <f>O762-N762</f>
        <v>602</v>
      </c>
      <c r="Q762">
        <v>28</v>
      </c>
      <c r="R762" s="9">
        <f>P762-Q762</f>
        <v>574</v>
      </c>
      <c r="S762" s="8">
        <f>O762-R762</f>
        <v>41342</v>
      </c>
      <c r="T762">
        <v>359</v>
      </c>
      <c r="U762">
        <v>35</v>
      </c>
      <c r="V762">
        <v>314</v>
      </c>
      <c r="W762">
        <v>93</v>
      </c>
      <c r="X762">
        <v>116</v>
      </c>
      <c r="Y762">
        <v>89</v>
      </c>
      <c r="Z762">
        <v>1006</v>
      </c>
      <c r="AA762">
        <f>Z762/P762</f>
        <v>1.6710963455149501</v>
      </c>
      <c r="AB762" s="11" t="s">
        <v>232</v>
      </c>
      <c r="AC762" t="s">
        <v>59</v>
      </c>
      <c r="AD762">
        <v>1</v>
      </c>
      <c r="AE762" t="str">
        <f>IF(AD762&gt;3, "Prefers Discount", "Discount Indifferent")</f>
        <v>Discount Indifferent</v>
      </c>
      <c r="AF762">
        <v>13</v>
      </c>
      <c r="AG762">
        <v>7</v>
      </c>
      <c r="AH762">
        <v>3</v>
      </c>
      <c r="AI762" t="str">
        <f>INDEX($AF$1:$AH$1,MATCH(MAX(AF762:AH762),AF762:AH762,0))</f>
        <v>Store_Orders</v>
      </c>
      <c r="AJ762">
        <v>4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f>SUM(AK762:AO762)</f>
        <v>0</v>
      </c>
      <c r="AQ762" t="s">
        <v>67</v>
      </c>
      <c r="AR762">
        <v>0</v>
      </c>
      <c r="AS762" t="str">
        <f>IF(OR(AK762&gt;0, AL762&gt;0, AM762&gt;0, AN762&gt;0, AO762&gt;0), "Converted", "Not Converted")</f>
        <v>Not Converted</v>
      </c>
      <c r="AT762">
        <v>0</v>
      </c>
      <c r="AU762">
        <v>3</v>
      </c>
      <c r="AV762">
        <v>11</v>
      </c>
      <c r="AW762">
        <f>IF(Z762&gt;607, 4, 0)</f>
        <v>4</v>
      </c>
      <c r="AX762">
        <f>IF(AA762&gt;0.1497, 3, 0)</f>
        <v>3</v>
      </c>
      <c r="AY762">
        <f>IF(P762&gt;4031, 2, 0)</f>
        <v>0</v>
      </c>
      <c r="AZ762">
        <f>IF(H762&gt;51934.91, 1, 0)</f>
        <v>1</v>
      </c>
      <c r="BA762">
        <f>SUM(AW762:AZ762)</f>
        <v>8</v>
      </c>
      <c r="BB762" t="str">
        <f>VLOOKUP(BA762,'Standard Deviations'!$L$1:$M$11,2,TRUE)</f>
        <v>Platinum</v>
      </c>
    </row>
    <row r="763" spans="1:54">
      <c r="A763">
        <v>2276</v>
      </c>
      <c r="B763">
        <v>1955</v>
      </c>
      <c r="C763">
        <f>2024-B763</f>
        <v>69</v>
      </c>
      <c r="D763" t="str">
        <f>VLOOKUP(B763,Reference!$A$1:$B$125, 2)</f>
        <v>Boomers</v>
      </c>
      <c r="E763" t="s">
        <v>54</v>
      </c>
      <c r="F763" t="str">
        <f>IF(E763="High School", "No College", "College")</f>
        <v>College</v>
      </c>
      <c r="G763" t="s">
        <v>60</v>
      </c>
      <c r="H763">
        <v>57959</v>
      </c>
      <c r="I763">
        <v>57959</v>
      </c>
      <c r="J763" s="4" t="s">
        <v>61</v>
      </c>
      <c r="K763">
        <v>0</v>
      </c>
      <c r="L763">
        <v>1</v>
      </c>
      <c r="M763" t="str">
        <f>IF(OR(K763&gt;0, L763&gt;0), "Parent", "Not Parent")</f>
        <v>Parent</v>
      </c>
      <c r="N763" t="s">
        <v>502</v>
      </c>
      <c r="O763" s="8">
        <v>41916</v>
      </c>
      <c r="P763" s="9">
        <f>O763-N763</f>
        <v>520</v>
      </c>
      <c r="Q763">
        <v>71</v>
      </c>
      <c r="R763" s="9">
        <f>P763-Q763</f>
        <v>449</v>
      </c>
      <c r="S763" s="8">
        <f>O763-R763</f>
        <v>41467</v>
      </c>
      <c r="T763">
        <v>430</v>
      </c>
      <c r="U763">
        <v>16</v>
      </c>
      <c r="V763">
        <v>322</v>
      </c>
      <c r="W763">
        <v>43</v>
      </c>
      <c r="X763">
        <v>24</v>
      </c>
      <c r="Y763">
        <v>33</v>
      </c>
      <c r="Z763">
        <v>868</v>
      </c>
      <c r="AA763">
        <f>Z763/P763</f>
        <v>1.6692307692307693</v>
      </c>
      <c r="AB763" s="14" t="s">
        <v>232</v>
      </c>
      <c r="AC763" s="13" t="s">
        <v>63</v>
      </c>
      <c r="AD763">
        <v>5</v>
      </c>
      <c r="AE763" t="str">
        <f>IF(AD763&gt;3, "Prefers Discount", "Discount Indifferent")</f>
        <v>Prefers Discount</v>
      </c>
      <c r="AF763">
        <v>11</v>
      </c>
      <c r="AG763">
        <v>4</v>
      </c>
      <c r="AH763">
        <v>7</v>
      </c>
      <c r="AI763" t="str">
        <f>INDEX($AF$1:$AH$1,MATCH(MAX(AF763:AH763),AF763:AH763,0))</f>
        <v>Store_Orders</v>
      </c>
      <c r="AJ763">
        <v>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f>SUM(AK763:AO763)</f>
        <v>0</v>
      </c>
      <c r="AQ763" t="s">
        <v>67</v>
      </c>
      <c r="AR763">
        <v>0</v>
      </c>
      <c r="AS763" t="str">
        <f>IF(OR(AK763&gt;0, AL763&gt;0, AM763&gt;0, AN763&gt;0, AO763&gt;0), "Converted", "Not Converted")</f>
        <v>Not Converted</v>
      </c>
      <c r="AT763">
        <v>0</v>
      </c>
      <c r="AU763">
        <v>3</v>
      </c>
      <c r="AV763">
        <v>11</v>
      </c>
      <c r="AW763">
        <f>IF(Z763&gt;607, 4, 0)</f>
        <v>4</v>
      </c>
      <c r="AX763">
        <f>IF(AA763&gt;0.1497, 3, 0)</f>
        <v>3</v>
      </c>
      <c r="AY763">
        <f>IF(P763&gt;4031, 2, 0)</f>
        <v>0</v>
      </c>
      <c r="AZ763">
        <f>IF(H763&gt;51934.91, 1, 0)</f>
        <v>1</v>
      </c>
      <c r="BA763">
        <f>SUM(AW763:AZ763)</f>
        <v>8</v>
      </c>
      <c r="BB763" t="str">
        <f>VLOOKUP(BA763,'Standard Deviations'!$L$1:$M$11,2,TRUE)</f>
        <v>Platinum</v>
      </c>
    </row>
    <row r="764" spans="1:54" hidden="1">
      <c r="A764">
        <v>1402</v>
      </c>
      <c r="B764">
        <v>1954</v>
      </c>
      <c r="C764">
        <f>2024-B764</f>
        <v>70</v>
      </c>
      <c r="D764" t="str">
        <f>VLOOKUP(B764,Reference!$A$1:$B$125, 2)</f>
        <v>Boomers</v>
      </c>
      <c r="E764" t="s">
        <v>64</v>
      </c>
      <c r="F764" t="str">
        <f>IF(E764="High School", "No College", "College")</f>
        <v>College</v>
      </c>
      <c r="G764" t="s">
        <v>55</v>
      </c>
      <c r="H764">
        <v>66991</v>
      </c>
      <c r="I764">
        <v>66991</v>
      </c>
      <c r="J764" s="4" t="s">
        <v>61</v>
      </c>
      <c r="K764">
        <v>0</v>
      </c>
      <c r="L764">
        <v>0</v>
      </c>
      <c r="M764" t="str">
        <f>IF(OR(K764&gt;0, L764&gt;0), "Parent", "Not Parent")</f>
        <v>Not Parent</v>
      </c>
      <c r="N764" t="s">
        <v>380</v>
      </c>
      <c r="O764" s="8">
        <v>41916</v>
      </c>
      <c r="P764" s="9">
        <f>O764-N764</f>
        <v>753</v>
      </c>
      <c r="Q764">
        <v>1</v>
      </c>
      <c r="R764" s="9">
        <f>P764-Q764</f>
        <v>752</v>
      </c>
      <c r="S764" s="8">
        <f>O764-R764</f>
        <v>41164</v>
      </c>
      <c r="T764">
        <v>496</v>
      </c>
      <c r="U764">
        <v>36</v>
      </c>
      <c r="V764">
        <v>460</v>
      </c>
      <c r="W764">
        <v>189</v>
      </c>
      <c r="X764">
        <v>60</v>
      </c>
      <c r="Y764">
        <v>12</v>
      </c>
      <c r="Z764">
        <v>1253</v>
      </c>
      <c r="AA764">
        <f>Z764/P764</f>
        <v>1.6640106241699868</v>
      </c>
      <c r="AB764" s="11" t="s">
        <v>232</v>
      </c>
      <c r="AC764" t="s">
        <v>59</v>
      </c>
      <c r="AD764">
        <v>3</v>
      </c>
      <c r="AE764" t="str">
        <f>IF(AD764&gt;3, "Prefers Discount", "Discount Indifferent")</f>
        <v>Discount Indifferent</v>
      </c>
      <c r="AF764">
        <v>6</v>
      </c>
      <c r="AG764">
        <v>4</v>
      </c>
      <c r="AH764">
        <v>8</v>
      </c>
      <c r="AI764" t="str">
        <f>INDEX($AF$1:$AH$1,MATCH(MAX(AF764:AH764),AF764:AH764,0))</f>
        <v>Catalog_Orders</v>
      </c>
      <c r="AJ764">
        <v>3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f>SUM(AK764:AO764)</f>
        <v>0</v>
      </c>
      <c r="AQ764" t="s">
        <v>67</v>
      </c>
      <c r="AR764">
        <v>0</v>
      </c>
      <c r="AS764" t="str">
        <f>IF(OR(AK764&gt;0, AL764&gt;0, AM764&gt;0, AN764&gt;0, AO764&gt;0), "Converted", "Not Converted")</f>
        <v>Not Converted</v>
      </c>
      <c r="AT764">
        <v>0</v>
      </c>
      <c r="AU764">
        <v>3</v>
      </c>
      <c r="AV764">
        <v>11</v>
      </c>
      <c r="AW764">
        <f>IF(Z764&gt;607, 4, 0)</f>
        <v>4</v>
      </c>
      <c r="AX764">
        <f>IF(AA764&gt;0.1497, 3, 0)</f>
        <v>3</v>
      </c>
      <c r="AY764">
        <f>IF(P764&gt;4031, 2, 0)</f>
        <v>0</v>
      </c>
      <c r="AZ764">
        <f>IF(H764&gt;51934.91, 1, 0)</f>
        <v>1</v>
      </c>
      <c r="BA764">
        <f>SUM(AW764:AZ764)</f>
        <v>8</v>
      </c>
      <c r="BB764" t="str">
        <f>VLOOKUP(BA764,'Standard Deviations'!$L$1:$M$11,2,TRUE)</f>
        <v>Platinum</v>
      </c>
    </row>
    <row r="765" spans="1:54">
      <c r="A765">
        <v>269</v>
      </c>
      <c r="B765">
        <v>1963</v>
      </c>
      <c r="C765">
        <f>2024-B765</f>
        <v>61</v>
      </c>
      <c r="D765" t="str">
        <f>VLOOKUP(B765,Reference!$A$1:$B$125, 2)</f>
        <v>Boomers</v>
      </c>
      <c r="E765" t="s">
        <v>68</v>
      </c>
      <c r="F765" t="str">
        <f>IF(E765="High School", "No College", "College")</f>
        <v>College</v>
      </c>
      <c r="G765" t="s">
        <v>60</v>
      </c>
      <c r="H765">
        <v>46757</v>
      </c>
      <c r="I765">
        <v>46757</v>
      </c>
      <c r="J765" s="4" t="s">
        <v>175</v>
      </c>
      <c r="K765">
        <v>0</v>
      </c>
      <c r="L765">
        <v>1</v>
      </c>
      <c r="M765" t="str">
        <f>IF(OR(K765&gt;0, L765&gt;0), "Parent", "Not Parent")</f>
        <v>Parent</v>
      </c>
      <c r="N765" t="s">
        <v>504</v>
      </c>
      <c r="O765" s="8">
        <v>41916</v>
      </c>
      <c r="P765" s="9">
        <f>O765-N765</f>
        <v>687</v>
      </c>
      <c r="Q765">
        <v>71</v>
      </c>
      <c r="R765" s="9">
        <f>P765-Q765</f>
        <v>616</v>
      </c>
      <c r="S765" s="8">
        <f>O765-R765</f>
        <v>41300</v>
      </c>
      <c r="T765">
        <v>777</v>
      </c>
      <c r="U765">
        <v>30</v>
      </c>
      <c r="V765">
        <v>163</v>
      </c>
      <c r="W765">
        <v>0</v>
      </c>
      <c r="X765">
        <v>51</v>
      </c>
      <c r="Y765">
        <v>122</v>
      </c>
      <c r="Z765">
        <v>1143</v>
      </c>
      <c r="AA765">
        <f>Z765/P765</f>
        <v>1.6637554585152838</v>
      </c>
      <c r="AB765" s="14" t="s">
        <v>232</v>
      </c>
      <c r="AC765" s="13" t="s">
        <v>63</v>
      </c>
      <c r="AD765">
        <v>6</v>
      </c>
      <c r="AE765" t="str">
        <f>IF(AD765&gt;3, "Prefers Discount", "Discount Indifferent")</f>
        <v>Prefers Discount</v>
      </c>
      <c r="AF765">
        <v>7</v>
      </c>
      <c r="AG765">
        <v>4</v>
      </c>
      <c r="AH765">
        <v>4</v>
      </c>
      <c r="AI765" t="str">
        <f>INDEX($AF$1:$AH$1,MATCH(MAX(AF765:AH765),AF765:AH765,0))</f>
        <v>Store_Orders</v>
      </c>
      <c r="AJ765">
        <v>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f>SUM(AK765:AO765)</f>
        <v>0</v>
      </c>
      <c r="AQ765" t="s">
        <v>67</v>
      </c>
      <c r="AR765">
        <v>0</v>
      </c>
      <c r="AS765" t="str">
        <f>IF(OR(AK765&gt;0, AL765&gt;0, AM765&gt;0, AN765&gt;0, AO765&gt;0), "Converted", "Not Converted")</f>
        <v>Not Converted</v>
      </c>
      <c r="AT765">
        <v>0</v>
      </c>
      <c r="AU765">
        <v>3</v>
      </c>
      <c r="AV765">
        <v>11</v>
      </c>
      <c r="AW765">
        <f>IF(Z765&gt;607, 4, 0)</f>
        <v>4</v>
      </c>
      <c r="AX765">
        <f>IF(AA765&gt;0.1497, 3, 0)</f>
        <v>3</v>
      </c>
      <c r="AY765">
        <f>IF(P765&gt;4031, 2, 0)</f>
        <v>0</v>
      </c>
      <c r="AZ765">
        <f>IF(H765&gt;51934.91, 1, 0)</f>
        <v>0</v>
      </c>
      <c r="BA765">
        <f>SUM(AW765:AZ765)</f>
        <v>7</v>
      </c>
      <c r="BB765" t="str">
        <f>VLOOKUP(BA765,'Standard Deviations'!$L$1:$M$11,2,TRUE)</f>
        <v>Platinum</v>
      </c>
    </row>
    <row r="766" spans="1:54">
      <c r="A766">
        <v>7250</v>
      </c>
      <c r="B766">
        <v>1978</v>
      </c>
      <c r="C766">
        <f>2024-B766</f>
        <v>46</v>
      </c>
      <c r="D766" t="str">
        <f>VLOOKUP(B766,Reference!$A$1:$B$125, 2)</f>
        <v>Gen X</v>
      </c>
      <c r="E766" t="s">
        <v>54</v>
      </c>
      <c r="F766" t="str">
        <f>IF(E766="High School", "No College", "College")</f>
        <v>College</v>
      </c>
      <c r="G766" t="s">
        <v>65</v>
      </c>
      <c r="H766">
        <v>57867</v>
      </c>
      <c r="I766">
        <v>57867</v>
      </c>
      <c r="J766" s="4" t="s">
        <v>61</v>
      </c>
      <c r="K766">
        <v>1</v>
      </c>
      <c r="L766">
        <v>0</v>
      </c>
      <c r="M766" t="str">
        <f>IF(OR(K766&gt;0, L766&gt;0), "Parent", "Not Parent")</f>
        <v>Parent</v>
      </c>
      <c r="N766" t="s">
        <v>181</v>
      </c>
      <c r="O766" s="8">
        <v>41916</v>
      </c>
      <c r="P766" s="9">
        <f>O766-N766</f>
        <v>368</v>
      </c>
      <c r="Q766">
        <v>48</v>
      </c>
      <c r="R766" s="9">
        <f>P766-Q766</f>
        <v>320</v>
      </c>
      <c r="S766" s="8">
        <f>O766-R766</f>
        <v>41596</v>
      </c>
      <c r="T766">
        <v>344</v>
      </c>
      <c r="U766">
        <v>35</v>
      </c>
      <c r="V766">
        <v>178</v>
      </c>
      <c r="W766">
        <v>15</v>
      </c>
      <c r="X766">
        <v>23</v>
      </c>
      <c r="Y766">
        <v>17</v>
      </c>
      <c r="Z766">
        <v>612</v>
      </c>
      <c r="AA766">
        <f>Z766/P766</f>
        <v>1.6630434782608696</v>
      </c>
      <c r="AB766" s="14" t="s">
        <v>232</v>
      </c>
      <c r="AC766" s="13" t="s">
        <v>63</v>
      </c>
      <c r="AD766">
        <v>7</v>
      </c>
      <c r="AE766" t="str">
        <f>IF(AD766&gt;3, "Prefers Discount", "Discount Indifferent")</f>
        <v>Prefers Discount</v>
      </c>
      <c r="AF766">
        <v>9</v>
      </c>
      <c r="AG766">
        <v>7</v>
      </c>
      <c r="AH766">
        <v>2</v>
      </c>
      <c r="AI766" t="str">
        <f>INDEX($AF$1:$AH$1,MATCH(MAX(AF766:AH766),AF766:AH766,0))</f>
        <v>Store_Orders</v>
      </c>
      <c r="AJ766">
        <v>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f>SUM(AK766:AO766)</f>
        <v>0</v>
      </c>
      <c r="AQ766" t="s">
        <v>67</v>
      </c>
      <c r="AR766">
        <v>0</v>
      </c>
      <c r="AS766" t="str">
        <f>IF(OR(AK766&gt;0, AL766&gt;0, AM766&gt;0, AN766&gt;0, AO766&gt;0), "Converted", "Not Converted")</f>
        <v>Not Converted</v>
      </c>
      <c r="AT766">
        <v>0</v>
      </c>
      <c r="AU766">
        <v>3</v>
      </c>
      <c r="AV766">
        <v>11</v>
      </c>
      <c r="AW766">
        <f>IF(Z766&gt;607, 4, 0)</f>
        <v>4</v>
      </c>
      <c r="AX766">
        <f>IF(AA766&gt;0.1497, 3, 0)</f>
        <v>3</v>
      </c>
      <c r="AY766">
        <f>IF(P766&gt;4031, 2, 0)</f>
        <v>0</v>
      </c>
      <c r="AZ766">
        <f>IF(H766&gt;51934.91, 1, 0)</f>
        <v>1</v>
      </c>
      <c r="BA766">
        <f>SUM(AW766:AZ766)</f>
        <v>8</v>
      </c>
      <c r="BB766" t="str">
        <f>VLOOKUP(BA766,'Standard Deviations'!$L$1:$M$11,2,TRUE)</f>
        <v>Platinum</v>
      </c>
    </row>
    <row r="767" spans="1:54" hidden="1">
      <c r="A767">
        <v>709</v>
      </c>
      <c r="B767">
        <v>1952</v>
      </c>
      <c r="C767">
        <f>2024-B767</f>
        <v>72</v>
      </c>
      <c r="D767" t="str">
        <f>VLOOKUP(B767,Reference!$A$1:$B$125, 2)</f>
        <v>Boomers</v>
      </c>
      <c r="E767" t="s">
        <v>54</v>
      </c>
      <c r="F767" t="str">
        <f>IF(E767="High School", "No College", "College")</f>
        <v>College</v>
      </c>
      <c r="G767" t="s">
        <v>71</v>
      </c>
      <c r="H767">
        <v>51537</v>
      </c>
      <c r="I767">
        <v>51537</v>
      </c>
      <c r="J767" s="4" t="s">
        <v>175</v>
      </c>
      <c r="K767">
        <v>0</v>
      </c>
      <c r="L767">
        <v>1</v>
      </c>
      <c r="M767" t="str">
        <f>IF(OR(K767&gt;0, L767&gt;0), "Parent", "Not Parent")</f>
        <v>Parent</v>
      </c>
      <c r="N767" t="s">
        <v>505</v>
      </c>
      <c r="O767" s="8">
        <v>41916</v>
      </c>
      <c r="P767" s="9">
        <f>O767-N767</f>
        <v>664</v>
      </c>
      <c r="Q767">
        <v>27</v>
      </c>
      <c r="R767" s="9">
        <f>P767-Q767</f>
        <v>637</v>
      </c>
      <c r="S767" s="8">
        <f>O767-R767</f>
        <v>41279</v>
      </c>
      <c r="T767">
        <v>787</v>
      </c>
      <c r="U767">
        <v>20</v>
      </c>
      <c r="V767">
        <v>204</v>
      </c>
      <c r="W767">
        <v>0</v>
      </c>
      <c r="X767">
        <v>0</v>
      </c>
      <c r="Y767">
        <v>92</v>
      </c>
      <c r="Z767">
        <v>1103</v>
      </c>
      <c r="AA767">
        <f>Z767/P767</f>
        <v>1.661144578313253</v>
      </c>
      <c r="AB767" s="11" t="s">
        <v>232</v>
      </c>
      <c r="AC767" t="s">
        <v>59</v>
      </c>
      <c r="AD767">
        <v>3</v>
      </c>
      <c r="AE767" t="str">
        <f>IF(AD767&gt;3, "Prefers Discount", "Discount Indifferent")</f>
        <v>Discount Indifferent</v>
      </c>
      <c r="AF767">
        <v>11</v>
      </c>
      <c r="AG767">
        <v>2</v>
      </c>
      <c r="AH767">
        <v>2</v>
      </c>
      <c r="AI767" t="str">
        <f>INDEX($AF$1:$AH$1,MATCH(MAX(AF767:AH767),AF767:AH767,0))</f>
        <v>Store_Orders</v>
      </c>
      <c r="AJ767">
        <v>8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f>SUM(AK767:AO767)</f>
        <v>0</v>
      </c>
      <c r="AQ767" t="s">
        <v>67</v>
      </c>
      <c r="AR767">
        <v>0</v>
      </c>
      <c r="AS767" t="str">
        <f>IF(OR(AK767&gt;0, AL767&gt;0, AM767&gt;0, AN767&gt;0, AO767&gt;0), "Converted", "Not Converted")</f>
        <v>Not Converted</v>
      </c>
      <c r="AT767">
        <v>0</v>
      </c>
      <c r="AU767">
        <v>3</v>
      </c>
      <c r="AV767">
        <v>11</v>
      </c>
      <c r="AW767">
        <f>IF(Z767&gt;607, 4, 0)</f>
        <v>4</v>
      </c>
      <c r="AX767">
        <f>IF(AA767&gt;0.1497, 3, 0)</f>
        <v>3</v>
      </c>
      <c r="AY767">
        <f>IF(P767&gt;4031, 2, 0)</f>
        <v>0</v>
      </c>
      <c r="AZ767">
        <f>IF(H767&gt;51934.91, 1, 0)</f>
        <v>0</v>
      </c>
      <c r="BA767">
        <f>SUM(AW767:AZ767)</f>
        <v>7</v>
      </c>
      <c r="BB767" t="str">
        <f>VLOOKUP(BA767,'Standard Deviations'!$L$1:$M$11,2,TRUE)</f>
        <v>Platinum</v>
      </c>
    </row>
    <row r="768" spans="1:54">
      <c r="A768">
        <v>3298</v>
      </c>
      <c r="B768">
        <v>1956</v>
      </c>
      <c r="C768">
        <f>2024-B768</f>
        <v>68</v>
      </c>
      <c r="D768" t="str">
        <f>VLOOKUP(B768,Reference!$A$1:$B$125, 2)</f>
        <v>Boomers</v>
      </c>
      <c r="E768" t="s">
        <v>64</v>
      </c>
      <c r="F768" t="str">
        <f>IF(E768="High School", "No College", "College")</f>
        <v>College</v>
      </c>
      <c r="G768" t="s">
        <v>55</v>
      </c>
      <c r="H768">
        <v>52973</v>
      </c>
      <c r="I768">
        <v>52973</v>
      </c>
      <c r="J768" s="4" t="s">
        <v>61</v>
      </c>
      <c r="K768">
        <v>0</v>
      </c>
      <c r="L768">
        <v>1</v>
      </c>
      <c r="M768" t="str">
        <f>IF(OR(K768&gt;0, L768&gt;0), "Parent", "Not Parent")</f>
        <v>Parent</v>
      </c>
      <c r="N768" t="s">
        <v>471</v>
      </c>
      <c r="O768" s="8">
        <v>41916</v>
      </c>
      <c r="P768" s="9">
        <f>O768-N768</f>
        <v>695</v>
      </c>
      <c r="Q768">
        <v>92</v>
      </c>
      <c r="R768" s="9">
        <f>P768-Q768</f>
        <v>603</v>
      </c>
      <c r="S768" s="8">
        <f>O768-R768</f>
        <v>41313</v>
      </c>
      <c r="T768">
        <v>856</v>
      </c>
      <c r="U768">
        <v>0</v>
      </c>
      <c r="V768">
        <v>76</v>
      </c>
      <c r="W768">
        <v>12</v>
      </c>
      <c r="X768">
        <v>9</v>
      </c>
      <c r="Y768">
        <v>199</v>
      </c>
      <c r="Z768">
        <v>1152</v>
      </c>
      <c r="AA768">
        <f>Z768/P768</f>
        <v>1.6575539568345323</v>
      </c>
      <c r="AB768" s="14" t="s">
        <v>506</v>
      </c>
      <c r="AC768" s="13" t="s">
        <v>63</v>
      </c>
      <c r="AD768">
        <v>7</v>
      </c>
      <c r="AE768" t="str">
        <f>IF(AD768&gt;3, "Prefers Discount", "Discount Indifferent")</f>
        <v>Prefers Discount</v>
      </c>
      <c r="AF768">
        <v>9</v>
      </c>
      <c r="AG768">
        <v>9</v>
      </c>
      <c r="AH768">
        <v>6</v>
      </c>
      <c r="AI768" t="str">
        <f>INDEX($AF$1:$AH$1,MATCH(MAX(AF768:AH768),AF768:AH768,0))</f>
        <v>Store_Orders</v>
      </c>
      <c r="AJ768">
        <v>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f>SUM(AK768:AO768)</f>
        <v>0</v>
      </c>
      <c r="AQ768" t="s">
        <v>67</v>
      </c>
      <c r="AR768">
        <v>0</v>
      </c>
      <c r="AS768" t="str">
        <f>IF(OR(AK768&gt;0, AL768&gt;0, AM768&gt;0, AN768&gt;0, AO768&gt;0), "Converted", "Not Converted")</f>
        <v>Not Converted</v>
      </c>
      <c r="AT768">
        <v>0</v>
      </c>
      <c r="AU768">
        <v>3</v>
      </c>
      <c r="AV768">
        <v>11</v>
      </c>
      <c r="AW768">
        <f>IF(Z768&gt;607, 4, 0)</f>
        <v>4</v>
      </c>
      <c r="AX768">
        <f>IF(AA768&gt;0.1497, 3, 0)</f>
        <v>3</v>
      </c>
      <c r="AY768">
        <f>IF(P768&gt;4031, 2, 0)</f>
        <v>0</v>
      </c>
      <c r="AZ768">
        <f>IF(H768&gt;51934.91, 1, 0)</f>
        <v>1</v>
      </c>
      <c r="BA768">
        <f>SUM(AW768:AZ768)</f>
        <v>8</v>
      </c>
      <c r="BB768" t="str">
        <f>VLOOKUP(BA768,'Standard Deviations'!$L$1:$M$11,2,TRUE)</f>
        <v>Platinum</v>
      </c>
    </row>
    <row r="769" spans="1:54" hidden="1">
      <c r="A769">
        <v>9449</v>
      </c>
      <c r="B769">
        <v>1958</v>
      </c>
      <c r="C769">
        <f>2024-B769</f>
        <v>66</v>
      </c>
      <c r="D769" t="str">
        <f>VLOOKUP(B769,Reference!$A$1:$B$125, 2)</f>
        <v>Boomers</v>
      </c>
      <c r="E769" t="s">
        <v>68</v>
      </c>
      <c r="F769" t="str">
        <f>IF(E769="High School", "No College", "College")</f>
        <v>College</v>
      </c>
      <c r="G769" t="s">
        <v>60</v>
      </c>
      <c r="H769">
        <v>79761</v>
      </c>
      <c r="I769">
        <v>79761</v>
      </c>
      <c r="J769" s="4" t="s">
        <v>56</v>
      </c>
      <c r="K769">
        <v>0</v>
      </c>
      <c r="L769">
        <v>1</v>
      </c>
      <c r="M769" t="str">
        <f>IF(OR(K769&gt;0, L769&gt;0), "Parent", "Not Parent")</f>
        <v>Parent</v>
      </c>
      <c r="N769" t="s">
        <v>197</v>
      </c>
      <c r="O769" s="8">
        <v>41916</v>
      </c>
      <c r="P769" s="9">
        <f>O769-N769</f>
        <v>365</v>
      </c>
      <c r="Q769">
        <v>32</v>
      </c>
      <c r="R769" s="9">
        <f>P769-Q769</f>
        <v>333</v>
      </c>
      <c r="S769" s="8">
        <f>O769-R769</f>
        <v>41583</v>
      </c>
      <c r="T769">
        <v>415</v>
      </c>
      <c r="U769">
        <v>5</v>
      </c>
      <c r="V769">
        <v>124</v>
      </c>
      <c r="W769">
        <v>15</v>
      </c>
      <c r="X769">
        <v>35</v>
      </c>
      <c r="Y769">
        <v>11</v>
      </c>
      <c r="Z769">
        <v>605</v>
      </c>
      <c r="AA769">
        <f>Z769/P769</f>
        <v>1.6575342465753424</v>
      </c>
      <c r="AB769" s="11" t="s">
        <v>506</v>
      </c>
      <c r="AC769" t="s">
        <v>59</v>
      </c>
      <c r="AD769">
        <v>1</v>
      </c>
      <c r="AE769" t="str">
        <f>IF(AD769&gt;3, "Prefers Discount", "Discount Indifferent")</f>
        <v>Discount Indifferent</v>
      </c>
      <c r="AF769">
        <v>11</v>
      </c>
      <c r="AG769">
        <v>5</v>
      </c>
      <c r="AH769">
        <v>2</v>
      </c>
      <c r="AI769" t="str">
        <f>INDEX($AF$1:$AH$1,MATCH(MAX(AF769:AH769),AF769:AH769,0))</f>
        <v>Store_Orders</v>
      </c>
      <c r="AJ769">
        <v>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f>SUM(AK769:AO769)</f>
        <v>0</v>
      </c>
      <c r="AQ769" t="s">
        <v>67</v>
      </c>
      <c r="AR769">
        <v>0</v>
      </c>
      <c r="AS769" t="str">
        <f>IF(OR(AK769&gt;0, AL769&gt;0, AM769&gt;0, AN769&gt;0, AO769&gt;0), "Converted", "Not Converted")</f>
        <v>Not Converted</v>
      </c>
      <c r="AT769">
        <v>0</v>
      </c>
      <c r="AU769">
        <v>3</v>
      </c>
      <c r="AV769">
        <v>11</v>
      </c>
      <c r="AW769">
        <f>IF(Z769&gt;607, 4, 0)</f>
        <v>0</v>
      </c>
      <c r="AX769">
        <f>IF(AA769&gt;0.1497, 3, 0)</f>
        <v>3</v>
      </c>
      <c r="AY769">
        <f>IF(P769&gt;4031, 2, 0)</f>
        <v>0</v>
      </c>
      <c r="AZ769">
        <f>IF(H769&gt;51934.91, 1, 0)</f>
        <v>1</v>
      </c>
      <c r="BA769">
        <f>SUM(AW769:AZ769)</f>
        <v>4</v>
      </c>
      <c r="BB769" t="str">
        <f>VLOOKUP(BA769,'Standard Deviations'!$L$1:$M$11,2,TRUE)</f>
        <v>Silver</v>
      </c>
    </row>
    <row r="770" spans="1:54">
      <c r="A770">
        <v>6200</v>
      </c>
      <c r="B770">
        <v>1951</v>
      </c>
      <c r="C770">
        <f>2024-B770</f>
        <v>73</v>
      </c>
      <c r="D770" t="str">
        <f>VLOOKUP(B770,Reference!$A$1:$B$125, 2)</f>
        <v>Boomers</v>
      </c>
      <c r="E770" t="s">
        <v>54</v>
      </c>
      <c r="F770" t="str">
        <f>IF(E770="High School", "No College", "College")</f>
        <v>College</v>
      </c>
      <c r="G770" t="s">
        <v>55</v>
      </c>
      <c r="H770">
        <v>75903</v>
      </c>
      <c r="I770">
        <v>75903</v>
      </c>
      <c r="J770" s="4" t="s">
        <v>56</v>
      </c>
      <c r="K770">
        <v>0</v>
      </c>
      <c r="L770">
        <v>1</v>
      </c>
      <c r="M770" t="str">
        <f>IF(OR(K770&gt;0, L770&gt;0), "Parent", "Not Parent")</f>
        <v>Parent</v>
      </c>
      <c r="N770" t="s">
        <v>317</v>
      </c>
      <c r="O770" s="8">
        <v>41916</v>
      </c>
      <c r="P770" s="9">
        <f>O770-N770</f>
        <v>544</v>
      </c>
      <c r="Q770">
        <v>50</v>
      </c>
      <c r="R770" s="9">
        <f>P770-Q770</f>
        <v>494</v>
      </c>
      <c r="S770" s="8">
        <f>O770-R770</f>
        <v>41422</v>
      </c>
      <c r="T770">
        <v>340</v>
      </c>
      <c r="U770">
        <v>108</v>
      </c>
      <c r="V770">
        <v>185</v>
      </c>
      <c r="W770">
        <v>130</v>
      </c>
      <c r="X770">
        <v>38</v>
      </c>
      <c r="Y770">
        <v>100</v>
      </c>
      <c r="Z770">
        <v>901</v>
      </c>
      <c r="AA770">
        <f>Z770/P770</f>
        <v>1.65625</v>
      </c>
      <c r="AB770" s="14" t="s">
        <v>506</v>
      </c>
      <c r="AC770" s="13" t="s">
        <v>63</v>
      </c>
      <c r="AD770">
        <v>2</v>
      </c>
      <c r="AE770" t="str">
        <f>IF(AD770&gt;3, "Prefers Discount", "Discount Indifferent")</f>
        <v>Discount Indifferent</v>
      </c>
      <c r="AF770">
        <v>9</v>
      </c>
      <c r="AG770">
        <v>6</v>
      </c>
      <c r="AH770">
        <v>6</v>
      </c>
      <c r="AI770" t="str">
        <f>INDEX($AF$1:$AH$1,MATCH(MAX(AF770:AH770),AF770:AH770,0))</f>
        <v>Store_Orders</v>
      </c>
      <c r="AJ770">
        <v>3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f>SUM(AK770:AO770)</f>
        <v>0</v>
      </c>
      <c r="AQ770" t="s">
        <v>67</v>
      </c>
      <c r="AR770">
        <v>0</v>
      </c>
      <c r="AS770" t="str">
        <f>IF(OR(AK770&gt;0, AL770&gt;0, AM770&gt;0, AN770&gt;0, AO770&gt;0), "Converted", "Not Converted")</f>
        <v>Not Converted</v>
      </c>
      <c r="AT770">
        <v>0</v>
      </c>
      <c r="AU770">
        <v>3</v>
      </c>
      <c r="AV770">
        <v>11</v>
      </c>
      <c r="AW770">
        <f>IF(Z770&gt;607, 4, 0)</f>
        <v>4</v>
      </c>
      <c r="AX770">
        <f>IF(AA770&gt;0.1497, 3, 0)</f>
        <v>3</v>
      </c>
      <c r="AY770">
        <f>IF(P770&gt;4031, 2, 0)</f>
        <v>0</v>
      </c>
      <c r="AZ770">
        <f>IF(H770&gt;51934.91, 1, 0)</f>
        <v>1</v>
      </c>
      <c r="BA770">
        <f>SUM(AW770:AZ770)</f>
        <v>8</v>
      </c>
      <c r="BB770" t="str">
        <f>VLOOKUP(BA770,'Standard Deviations'!$L$1:$M$11,2,TRUE)</f>
        <v>Platinum</v>
      </c>
    </row>
    <row r="771" spans="1:54" hidden="1">
      <c r="A771">
        <v>10582</v>
      </c>
      <c r="B771">
        <v>1979</v>
      </c>
      <c r="C771">
        <f>2024-B771</f>
        <v>45</v>
      </c>
      <c r="D771" t="str">
        <f>VLOOKUP(B771,Reference!$A$1:$B$125, 2)</f>
        <v>Gen X</v>
      </c>
      <c r="E771" t="s">
        <v>54</v>
      </c>
      <c r="F771" t="str">
        <f>IF(E771="High School", "No College", "College")</f>
        <v>College</v>
      </c>
      <c r="G771" t="s">
        <v>55</v>
      </c>
      <c r="H771">
        <v>72063</v>
      </c>
      <c r="I771">
        <v>72063</v>
      </c>
      <c r="J771" s="4" t="s">
        <v>61</v>
      </c>
      <c r="K771">
        <v>0</v>
      </c>
      <c r="L771">
        <v>1</v>
      </c>
      <c r="M771" t="str">
        <f>IF(OR(K771&gt;0, L771&gt;0), "Parent", "Not Parent")</f>
        <v>Parent</v>
      </c>
      <c r="N771" t="s">
        <v>186</v>
      </c>
      <c r="O771" s="8">
        <v>41916</v>
      </c>
      <c r="P771" s="9">
        <f>O771-N771</f>
        <v>458</v>
      </c>
      <c r="Q771">
        <v>3</v>
      </c>
      <c r="R771" s="9">
        <f>P771-Q771</f>
        <v>455</v>
      </c>
      <c r="S771" s="8">
        <f>O771-R771</f>
        <v>41461</v>
      </c>
      <c r="T771">
        <v>180</v>
      </c>
      <c r="U771">
        <v>32</v>
      </c>
      <c r="V771">
        <v>348</v>
      </c>
      <c r="W771">
        <v>76</v>
      </c>
      <c r="X771">
        <v>32</v>
      </c>
      <c r="Y771">
        <v>90</v>
      </c>
      <c r="Z771">
        <v>758</v>
      </c>
      <c r="AA771">
        <f>Z771/P771</f>
        <v>1.6550218340611353</v>
      </c>
      <c r="AB771" s="11" t="s">
        <v>506</v>
      </c>
      <c r="AC771" t="s">
        <v>59</v>
      </c>
      <c r="AD771">
        <v>2</v>
      </c>
      <c r="AE771" t="str">
        <f>IF(AD771&gt;3, "Prefers Discount", "Discount Indifferent")</f>
        <v>Discount Indifferent</v>
      </c>
      <c r="AF771">
        <v>12</v>
      </c>
      <c r="AG771">
        <v>5</v>
      </c>
      <c r="AH771">
        <v>2</v>
      </c>
      <c r="AI771" t="str">
        <f>INDEX($AF$1:$AH$1,MATCH(MAX(AF771:AH771),AF771:AH771,0))</f>
        <v>Store_Orders</v>
      </c>
      <c r="AJ771">
        <v>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f>SUM(AK771:AO771)</f>
        <v>0</v>
      </c>
      <c r="AQ771" t="s">
        <v>67</v>
      </c>
      <c r="AR771">
        <v>0</v>
      </c>
      <c r="AS771" t="str">
        <f>IF(OR(AK771&gt;0, AL771&gt;0, AM771&gt;0, AN771&gt;0, AO771&gt;0), "Converted", "Not Converted")</f>
        <v>Not Converted</v>
      </c>
      <c r="AT771">
        <v>0</v>
      </c>
      <c r="AU771">
        <v>3</v>
      </c>
      <c r="AV771">
        <v>11</v>
      </c>
      <c r="AW771">
        <f>IF(Z771&gt;607, 4, 0)</f>
        <v>4</v>
      </c>
      <c r="AX771">
        <f>IF(AA771&gt;0.1497, 3, 0)</f>
        <v>3</v>
      </c>
      <c r="AY771">
        <f>IF(P771&gt;4031, 2, 0)</f>
        <v>0</v>
      </c>
      <c r="AZ771">
        <f>IF(H771&gt;51934.91, 1, 0)</f>
        <v>1</v>
      </c>
      <c r="BA771">
        <f>SUM(AW771:AZ771)</f>
        <v>8</v>
      </c>
      <c r="BB771" t="str">
        <f>VLOOKUP(BA771,'Standard Deviations'!$L$1:$M$11,2,TRUE)</f>
        <v>Platinum</v>
      </c>
    </row>
    <row r="772" spans="1:54">
      <c r="A772">
        <v>10660</v>
      </c>
      <c r="B772">
        <v>1957</v>
      </c>
      <c r="C772">
        <f>2024-B772</f>
        <v>67</v>
      </c>
      <c r="D772" t="str">
        <f>VLOOKUP(B772,Reference!$A$1:$B$125, 2)</f>
        <v>Boomers</v>
      </c>
      <c r="E772" t="s">
        <v>64</v>
      </c>
      <c r="F772" t="str">
        <f>IF(E772="High School", "No College", "College")</f>
        <v>College</v>
      </c>
      <c r="G772" t="s">
        <v>55</v>
      </c>
      <c r="H772">
        <v>66726</v>
      </c>
      <c r="I772">
        <v>66726</v>
      </c>
      <c r="J772" s="4" t="s">
        <v>61</v>
      </c>
      <c r="K772">
        <v>1</v>
      </c>
      <c r="L772">
        <v>1</v>
      </c>
      <c r="M772" t="str">
        <f>IF(OR(K772&gt;0, L772&gt;0), "Parent", "Not Parent")</f>
        <v>Parent</v>
      </c>
      <c r="N772" t="s">
        <v>507</v>
      </c>
      <c r="O772" s="8">
        <v>41916</v>
      </c>
      <c r="P772" s="9">
        <f>O772-N772</f>
        <v>265</v>
      </c>
      <c r="Q772">
        <v>61</v>
      </c>
      <c r="R772" s="9">
        <f>P772-Q772</f>
        <v>204</v>
      </c>
      <c r="S772" s="8">
        <f>O772-R772</f>
        <v>41712</v>
      </c>
      <c r="T772">
        <v>349</v>
      </c>
      <c r="U772">
        <v>7</v>
      </c>
      <c r="V772">
        <v>35</v>
      </c>
      <c r="W772">
        <v>0</v>
      </c>
      <c r="X772">
        <v>0</v>
      </c>
      <c r="Y772">
        <v>47</v>
      </c>
      <c r="Z772">
        <v>438</v>
      </c>
      <c r="AA772">
        <f>Z772/P772</f>
        <v>1.6528301886792454</v>
      </c>
      <c r="AB772" s="14" t="s">
        <v>506</v>
      </c>
      <c r="AC772" s="13" t="s">
        <v>63</v>
      </c>
      <c r="AD772">
        <v>3</v>
      </c>
      <c r="AE772" t="str">
        <f>IF(AD772&gt;3, "Prefers Discount", "Discount Indifferent")</f>
        <v>Discount Indifferent</v>
      </c>
      <c r="AF772">
        <v>4</v>
      </c>
      <c r="AG772">
        <v>8</v>
      </c>
      <c r="AH772">
        <v>2</v>
      </c>
      <c r="AI772" t="str">
        <f>INDEX($AF$1:$AH$1,MATCH(MAX(AF772:AH772),AF772:AH772,0))</f>
        <v>Web_Orders</v>
      </c>
      <c r="AJ772">
        <v>7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f>SUM(AK772:AO772)</f>
        <v>1</v>
      </c>
      <c r="AQ772" t="str">
        <f>INDEX($AK$1:$AO$1,MATCH(MAX(AK772:AO772),AK772:AO772,0))</f>
        <v>Converted_on_Camp4</v>
      </c>
      <c r="AR772">
        <v>1</v>
      </c>
      <c r="AS772" t="str">
        <f>IF(OR(AK772&gt;0, AL772&gt;0, AM772&gt;0, AN772&gt;0, AO772&gt;0), "Converted", "Not Converted")</f>
        <v>Converted</v>
      </c>
      <c r="AT772">
        <v>0</v>
      </c>
      <c r="AU772">
        <v>3</v>
      </c>
      <c r="AV772">
        <v>11</v>
      </c>
      <c r="AW772">
        <f>IF(Z772&gt;607, 4, 0)</f>
        <v>0</v>
      </c>
      <c r="AX772">
        <f>IF(AA772&gt;0.1497, 3, 0)</f>
        <v>3</v>
      </c>
      <c r="AY772">
        <f>IF(P772&gt;4031, 2, 0)</f>
        <v>0</v>
      </c>
      <c r="AZ772">
        <f>IF(H772&gt;51934.91, 1, 0)</f>
        <v>1</v>
      </c>
      <c r="BA772">
        <f>SUM(AW772:AZ772)</f>
        <v>4</v>
      </c>
      <c r="BB772" t="str">
        <f>VLOOKUP(BA772,'Standard Deviations'!$L$1:$M$11,2,TRUE)</f>
        <v>Silver</v>
      </c>
    </row>
    <row r="773" spans="1:54" hidden="1">
      <c r="A773">
        <v>454</v>
      </c>
      <c r="B773">
        <v>1980</v>
      </c>
      <c r="C773">
        <f>2024-B773</f>
        <v>44</v>
      </c>
      <c r="D773" t="str">
        <f>VLOOKUP(B773,Reference!$A$1:$B$125, 2)</f>
        <v>Millennials</v>
      </c>
      <c r="E773" t="s">
        <v>54</v>
      </c>
      <c r="F773" t="str">
        <f>IF(E773="High School", "No College", "College")</f>
        <v>College</v>
      </c>
      <c r="G773" t="s">
        <v>65</v>
      </c>
      <c r="H773">
        <v>69508</v>
      </c>
      <c r="I773">
        <v>69508</v>
      </c>
      <c r="J773" s="4" t="s">
        <v>61</v>
      </c>
      <c r="K773">
        <v>1</v>
      </c>
      <c r="L773">
        <v>0</v>
      </c>
      <c r="M773" t="str">
        <f>IF(OR(K773&gt;0, L773&gt;0), "Parent", "Not Parent")</f>
        <v>Parent</v>
      </c>
      <c r="N773" t="s">
        <v>508</v>
      </c>
      <c r="O773" s="8">
        <v>41916</v>
      </c>
      <c r="P773" s="9">
        <f>O773-N773</f>
        <v>689</v>
      </c>
      <c r="Q773">
        <v>48</v>
      </c>
      <c r="R773" s="9">
        <f>P773-Q773</f>
        <v>641</v>
      </c>
      <c r="S773" s="8">
        <f>O773-R773</f>
        <v>41275</v>
      </c>
      <c r="T773">
        <v>824</v>
      </c>
      <c r="U773">
        <v>32</v>
      </c>
      <c r="V773">
        <v>162</v>
      </c>
      <c r="W773">
        <v>42</v>
      </c>
      <c r="X773">
        <v>32</v>
      </c>
      <c r="Y773">
        <v>43</v>
      </c>
      <c r="Z773">
        <v>1135</v>
      </c>
      <c r="AA773">
        <f>Z773/P773</f>
        <v>1.6473149492017416</v>
      </c>
      <c r="AB773" s="11" t="s">
        <v>506</v>
      </c>
      <c r="AC773" t="s">
        <v>59</v>
      </c>
      <c r="AD773">
        <v>2</v>
      </c>
      <c r="AE773" t="str">
        <f>IF(AD773&gt;3, "Prefers Discount", "Discount Indifferent")</f>
        <v>Discount Indifferent</v>
      </c>
      <c r="AF773">
        <v>11</v>
      </c>
      <c r="AG773">
        <v>11</v>
      </c>
      <c r="AH773">
        <v>4</v>
      </c>
      <c r="AI773" t="str">
        <f>INDEX($AF$1:$AH$1,MATCH(MAX(AF773:AH773),AF773:AH773,0))</f>
        <v>Store_Orders</v>
      </c>
      <c r="AJ773">
        <v>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f>SUM(AK773:AO773)</f>
        <v>0</v>
      </c>
      <c r="AQ773" t="s">
        <v>67</v>
      </c>
      <c r="AR773">
        <v>0</v>
      </c>
      <c r="AS773" t="str">
        <f>IF(OR(AK773&gt;0, AL773&gt;0, AM773&gt;0, AN773&gt;0, AO773&gt;0), "Converted", "Not Converted")</f>
        <v>Not Converted</v>
      </c>
      <c r="AT773">
        <v>0</v>
      </c>
      <c r="AU773">
        <v>3</v>
      </c>
      <c r="AV773">
        <v>11</v>
      </c>
      <c r="AW773">
        <f>IF(Z773&gt;607, 4, 0)</f>
        <v>4</v>
      </c>
      <c r="AX773">
        <f>IF(AA773&gt;0.1497, 3, 0)</f>
        <v>3</v>
      </c>
      <c r="AY773">
        <f>IF(P773&gt;4031, 2, 0)</f>
        <v>0</v>
      </c>
      <c r="AZ773">
        <f>IF(H773&gt;51934.91, 1, 0)</f>
        <v>1</v>
      </c>
      <c r="BA773">
        <f>SUM(AW773:AZ773)</f>
        <v>8</v>
      </c>
      <c r="BB773" t="str">
        <f>VLOOKUP(BA773,'Standard Deviations'!$L$1:$M$11,2,TRUE)</f>
        <v>Platinum</v>
      </c>
    </row>
    <row r="774" spans="1:54" hidden="1">
      <c r="A774">
        <v>7079</v>
      </c>
      <c r="B774">
        <v>1962</v>
      </c>
      <c r="C774">
        <f>2024-B774</f>
        <v>62</v>
      </c>
      <c r="D774" t="str">
        <f>VLOOKUP(B774,Reference!$A$1:$B$125, 2)</f>
        <v>Boomers</v>
      </c>
      <c r="E774" t="s">
        <v>54</v>
      </c>
      <c r="F774" t="str">
        <f>IF(E774="High School", "No College", "College")</f>
        <v>College</v>
      </c>
      <c r="G774" t="s">
        <v>71</v>
      </c>
      <c r="H774">
        <v>63887</v>
      </c>
      <c r="I774">
        <v>63887</v>
      </c>
      <c r="J774" s="4" t="s">
        <v>61</v>
      </c>
      <c r="K774">
        <v>0</v>
      </c>
      <c r="L774">
        <v>1</v>
      </c>
      <c r="M774" t="str">
        <f>IF(OR(K774&gt;0, L774&gt;0), "Parent", "Not Parent")</f>
        <v>Parent</v>
      </c>
      <c r="N774" t="s">
        <v>509</v>
      </c>
      <c r="O774" s="8">
        <v>41916</v>
      </c>
      <c r="P774" s="9">
        <f>O774-N774</f>
        <v>756</v>
      </c>
      <c r="Q774">
        <v>38</v>
      </c>
      <c r="R774" s="9">
        <f>P774-Q774</f>
        <v>718</v>
      </c>
      <c r="S774" s="8">
        <f>O774-R774</f>
        <v>41198</v>
      </c>
      <c r="T774">
        <v>897</v>
      </c>
      <c r="U774">
        <v>23</v>
      </c>
      <c r="V774">
        <v>207</v>
      </c>
      <c r="W774">
        <v>15</v>
      </c>
      <c r="X774">
        <v>11</v>
      </c>
      <c r="Y774">
        <v>92</v>
      </c>
      <c r="Z774">
        <v>1245</v>
      </c>
      <c r="AA774">
        <f>Z774/P774</f>
        <v>1.6468253968253967</v>
      </c>
      <c r="AB774" s="11" t="s">
        <v>506</v>
      </c>
      <c r="AC774" t="s">
        <v>59</v>
      </c>
      <c r="AD774">
        <v>5</v>
      </c>
      <c r="AE774" t="str">
        <f>IF(AD774&gt;3, "Prefers Discount", "Discount Indifferent")</f>
        <v>Prefers Discount</v>
      </c>
      <c r="AF774">
        <v>12</v>
      </c>
      <c r="AG774">
        <v>9</v>
      </c>
      <c r="AH774">
        <v>6</v>
      </c>
      <c r="AI774" t="str">
        <f>INDEX($AF$1:$AH$1,MATCH(MAX(AF774:AH774),AF774:AH774,0))</f>
        <v>Store_Orders</v>
      </c>
      <c r="AJ774">
        <v>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f>SUM(AK774:AO774)</f>
        <v>0</v>
      </c>
      <c r="AQ774" t="s">
        <v>67</v>
      </c>
      <c r="AR774">
        <v>0</v>
      </c>
      <c r="AS774" t="str">
        <f>IF(OR(AK774&gt;0, AL774&gt;0, AM774&gt;0, AN774&gt;0, AO774&gt;0), "Converted", "Not Converted")</f>
        <v>Not Converted</v>
      </c>
      <c r="AT774">
        <v>0</v>
      </c>
      <c r="AU774">
        <v>3</v>
      </c>
      <c r="AV774">
        <v>11</v>
      </c>
      <c r="AW774">
        <f>IF(Z774&gt;607, 4, 0)</f>
        <v>4</v>
      </c>
      <c r="AX774">
        <f>IF(AA774&gt;0.1497, 3, 0)</f>
        <v>3</v>
      </c>
      <c r="AY774">
        <f>IF(P774&gt;4031, 2, 0)</f>
        <v>0</v>
      </c>
      <c r="AZ774">
        <f>IF(H774&gt;51934.91, 1, 0)</f>
        <v>1</v>
      </c>
      <c r="BA774">
        <f>SUM(AW774:AZ774)</f>
        <v>8</v>
      </c>
      <c r="BB774" t="str">
        <f>VLOOKUP(BA774,'Standard Deviations'!$L$1:$M$11,2,TRUE)</f>
        <v>Platinum</v>
      </c>
    </row>
    <row r="775" spans="1:54" hidden="1">
      <c r="A775">
        <v>6281</v>
      </c>
      <c r="B775">
        <v>1966</v>
      </c>
      <c r="C775">
        <f>2024-B775</f>
        <v>58</v>
      </c>
      <c r="D775" t="str">
        <f>VLOOKUP(B775,Reference!$A$1:$B$125, 2)</f>
        <v>Gen X</v>
      </c>
      <c r="E775" t="s">
        <v>54</v>
      </c>
      <c r="F775" t="str">
        <f>IF(E775="High School", "No College", "College")</f>
        <v>College</v>
      </c>
      <c r="G775" t="s">
        <v>71</v>
      </c>
      <c r="H775">
        <v>55686</v>
      </c>
      <c r="I775">
        <v>55686</v>
      </c>
      <c r="J775" s="4" t="s">
        <v>61</v>
      </c>
      <c r="K775">
        <v>0</v>
      </c>
      <c r="L775">
        <v>1</v>
      </c>
      <c r="M775" t="str">
        <f>IF(OR(K775&gt;0, L775&gt;0), "Parent", "Not Parent")</f>
        <v>Parent</v>
      </c>
      <c r="N775" t="s">
        <v>326</v>
      </c>
      <c r="O775" s="8">
        <v>41916</v>
      </c>
      <c r="P775" s="9">
        <f>O775-N775</f>
        <v>597</v>
      </c>
      <c r="Q775">
        <v>27</v>
      </c>
      <c r="R775" s="9">
        <f>P775-Q775</f>
        <v>570</v>
      </c>
      <c r="S775" s="8">
        <f>O775-R775</f>
        <v>41346</v>
      </c>
      <c r="T775">
        <v>673</v>
      </c>
      <c r="U775">
        <v>0</v>
      </c>
      <c r="V775">
        <v>199</v>
      </c>
      <c r="W775">
        <v>37</v>
      </c>
      <c r="X775">
        <v>47</v>
      </c>
      <c r="Y775">
        <v>26</v>
      </c>
      <c r="Z775">
        <v>982</v>
      </c>
      <c r="AA775">
        <f>Z775/P775</f>
        <v>1.6448911222780569</v>
      </c>
      <c r="AB775" s="11" t="s">
        <v>506</v>
      </c>
      <c r="AC775" t="s">
        <v>59</v>
      </c>
      <c r="AD775">
        <v>2</v>
      </c>
      <c r="AE775" t="str">
        <f>IF(AD775&gt;3, "Prefers Discount", "Discount Indifferent")</f>
        <v>Discount Indifferent</v>
      </c>
      <c r="AF775">
        <v>5</v>
      </c>
      <c r="AG775">
        <v>6</v>
      </c>
      <c r="AH775">
        <v>3</v>
      </c>
      <c r="AI775" t="str">
        <f>INDEX($AF$1:$AH$1,MATCH(MAX(AF775:AH775),AF775:AH775,0))</f>
        <v>Web_Orders</v>
      </c>
      <c r="AJ775">
        <v>4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f>SUM(AK775:AO775)</f>
        <v>1</v>
      </c>
      <c r="AQ775" t="str">
        <f>INDEX($AK$1:$AO$1,MATCH(MAX(AK775:AO775),AK775:AO775,0))</f>
        <v>Converted_on_Camp3</v>
      </c>
      <c r="AR775">
        <v>1</v>
      </c>
      <c r="AS775" t="str">
        <f>IF(OR(AK775&gt;0, AL775&gt;0, AM775&gt;0, AN775&gt;0, AO775&gt;0), "Converted", "Not Converted")</f>
        <v>Converted</v>
      </c>
      <c r="AT775">
        <v>0</v>
      </c>
      <c r="AU775">
        <v>3</v>
      </c>
      <c r="AV775">
        <v>11</v>
      </c>
      <c r="AW775">
        <f>IF(Z775&gt;607, 4, 0)</f>
        <v>4</v>
      </c>
      <c r="AX775">
        <f>IF(AA775&gt;0.1497, 3, 0)</f>
        <v>3</v>
      </c>
      <c r="AY775">
        <f>IF(P775&gt;4031, 2, 0)</f>
        <v>0</v>
      </c>
      <c r="AZ775">
        <f>IF(H775&gt;51934.91, 1, 0)</f>
        <v>1</v>
      </c>
      <c r="BA775">
        <f>SUM(AW775:AZ775)</f>
        <v>8</v>
      </c>
      <c r="BB775" t="str">
        <f>VLOOKUP(BA775,'Standard Deviations'!$L$1:$M$11,2,TRUE)</f>
        <v>Platinum</v>
      </c>
    </row>
    <row r="776" spans="1:54">
      <c r="A776">
        <v>4128</v>
      </c>
      <c r="B776">
        <v>1962</v>
      </c>
      <c r="C776">
        <f>2024-B776</f>
        <v>62</v>
      </c>
      <c r="D776" t="str">
        <f>VLOOKUP(B776,Reference!$A$1:$B$125, 2)</f>
        <v>Boomers</v>
      </c>
      <c r="E776" t="s">
        <v>68</v>
      </c>
      <c r="F776" t="str">
        <f>IF(E776="High School", "No College", "College")</f>
        <v>College</v>
      </c>
      <c r="G776" t="s">
        <v>65</v>
      </c>
      <c r="H776">
        <v>56067</v>
      </c>
      <c r="I776">
        <v>56067</v>
      </c>
      <c r="J776" s="4" t="s">
        <v>61</v>
      </c>
      <c r="K776">
        <v>0</v>
      </c>
      <c r="L776">
        <v>1</v>
      </c>
      <c r="M776" t="str">
        <f>IF(OR(K776&gt;0, L776&gt;0), "Parent", "Not Parent")</f>
        <v>Parent</v>
      </c>
      <c r="N776" t="s">
        <v>510</v>
      </c>
      <c r="O776" s="8">
        <v>41916</v>
      </c>
      <c r="P776" s="9">
        <f>O776-N776</f>
        <v>441</v>
      </c>
      <c r="Q776">
        <v>51</v>
      </c>
      <c r="R776" s="9">
        <f>P776-Q776</f>
        <v>390</v>
      </c>
      <c r="S776" s="8">
        <f>O776-R776</f>
        <v>41526</v>
      </c>
      <c r="T776">
        <v>517</v>
      </c>
      <c r="U776">
        <v>12</v>
      </c>
      <c r="V776">
        <v>54</v>
      </c>
      <c r="W776">
        <v>16</v>
      </c>
      <c r="X776">
        <v>6</v>
      </c>
      <c r="Y776">
        <v>120</v>
      </c>
      <c r="Z776">
        <v>725</v>
      </c>
      <c r="AA776">
        <f>Z776/P776</f>
        <v>1.6439909297052153</v>
      </c>
      <c r="AB776" s="14" t="s">
        <v>506</v>
      </c>
      <c r="AC776" s="13" t="s">
        <v>63</v>
      </c>
      <c r="AD776">
        <v>2</v>
      </c>
      <c r="AE776" t="str">
        <f>IF(AD776&gt;3, "Prefers Discount", "Discount Indifferent")</f>
        <v>Discount Indifferent</v>
      </c>
      <c r="AF776">
        <v>7</v>
      </c>
      <c r="AG776">
        <v>7</v>
      </c>
      <c r="AH776">
        <v>4</v>
      </c>
      <c r="AI776" t="str">
        <f>INDEX($AF$1:$AH$1,MATCH(MAX(AF776:AH776),AF776:AH776,0))</f>
        <v>Store_Orders</v>
      </c>
      <c r="AJ776">
        <v>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f>SUM(AK776:AO776)</f>
        <v>0</v>
      </c>
      <c r="AQ776" t="s">
        <v>67</v>
      </c>
      <c r="AR776">
        <v>0</v>
      </c>
      <c r="AS776" t="str">
        <f>IF(OR(AK776&gt;0, AL776&gt;0, AM776&gt;0, AN776&gt;0, AO776&gt;0), "Converted", "Not Converted")</f>
        <v>Not Converted</v>
      </c>
      <c r="AT776">
        <v>0</v>
      </c>
      <c r="AU776">
        <v>3</v>
      </c>
      <c r="AV776">
        <v>11</v>
      </c>
      <c r="AW776">
        <f>IF(Z776&gt;607, 4, 0)</f>
        <v>4</v>
      </c>
      <c r="AX776">
        <f>IF(AA776&gt;0.1497, 3, 0)</f>
        <v>3</v>
      </c>
      <c r="AY776">
        <f>IF(P776&gt;4031, 2, 0)</f>
        <v>0</v>
      </c>
      <c r="AZ776">
        <f>IF(H776&gt;51934.91, 1, 0)</f>
        <v>1</v>
      </c>
      <c r="BA776">
        <f>SUM(AW776:AZ776)</f>
        <v>8</v>
      </c>
      <c r="BB776" t="str">
        <f>VLOOKUP(BA776,'Standard Deviations'!$L$1:$M$11,2,TRUE)</f>
        <v>Platinum</v>
      </c>
    </row>
    <row r="777" spans="1:54">
      <c r="A777">
        <v>2320</v>
      </c>
      <c r="B777">
        <v>1978</v>
      </c>
      <c r="C777">
        <f>2024-B777</f>
        <v>46</v>
      </c>
      <c r="D777" t="str">
        <f>VLOOKUP(B777,Reference!$A$1:$B$125, 2)</f>
        <v>Gen X</v>
      </c>
      <c r="E777" t="s">
        <v>74</v>
      </c>
      <c r="F777" t="str">
        <f>IF(E777="High School", "No College", "College")</f>
        <v>College</v>
      </c>
      <c r="G777" t="s">
        <v>55</v>
      </c>
      <c r="H777">
        <v>47025</v>
      </c>
      <c r="I777">
        <v>47025</v>
      </c>
      <c r="J777" s="4" t="s">
        <v>175</v>
      </c>
      <c r="K777">
        <v>0</v>
      </c>
      <c r="L777">
        <v>1</v>
      </c>
      <c r="M777" t="str">
        <f>IF(OR(K777&gt;0, L777&gt;0), "Parent", "Not Parent")</f>
        <v>Parent</v>
      </c>
      <c r="N777" t="s">
        <v>220</v>
      </c>
      <c r="O777" s="8">
        <v>41916</v>
      </c>
      <c r="P777" s="9">
        <f>O777-N777</f>
        <v>387</v>
      </c>
      <c r="Q777">
        <v>98</v>
      </c>
      <c r="R777" s="9">
        <f>P777-Q777</f>
        <v>289</v>
      </c>
      <c r="S777" s="8">
        <f>O777-R777</f>
        <v>41627</v>
      </c>
      <c r="T777">
        <v>508</v>
      </c>
      <c r="U777">
        <v>11</v>
      </c>
      <c r="V777">
        <v>59</v>
      </c>
      <c r="W777">
        <v>23</v>
      </c>
      <c r="X777">
        <v>5</v>
      </c>
      <c r="Y777">
        <v>29</v>
      </c>
      <c r="Z777">
        <v>635</v>
      </c>
      <c r="AA777">
        <f>Z777/P777</f>
        <v>1.6408268733850129</v>
      </c>
      <c r="AB777" s="14" t="s">
        <v>506</v>
      </c>
      <c r="AC777" s="13" t="s">
        <v>63</v>
      </c>
      <c r="AD777">
        <v>5</v>
      </c>
      <c r="AE777" t="str">
        <f>IF(AD777&gt;3, "Prefers Discount", "Discount Indifferent")</f>
        <v>Prefers Discount</v>
      </c>
      <c r="AF777">
        <v>6</v>
      </c>
      <c r="AG777">
        <v>11</v>
      </c>
      <c r="AH777">
        <v>1</v>
      </c>
      <c r="AI777" t="str">
        <f>INDEX($AF$1:$AH$1,MATCH(MAX(AF777:AH777),AF777:AH777,0))</f>
        <v>Web_Orders</v>
      </c>
      <c r="AJ777">
        <v>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f>SUM(AK777:AO777)</f>
        <v>0</v>
      </c>
      <c r="AQ777" t="s">
        <v>67</v>
      </c>
      <c r="AR777">
        <v>0</v>
      </c>
      <c r="AS777" t="str">
        <f>IF(OR(AK777&gt;0, AL777&gt;0, AM777&gt;0, AN777&gt;0, AO777&gt;0), "Converted", "Not Converted")</f>
        <v>Not Converted</v>
      </c>
      <c r="AT777">
        <v>0</v>
      </c>
      <c r="AU777">
        <v>3</v>
      </c>
      <c r="AV777">
        <v>11</v>
      </c>
      <c r="AW777">
        <f>IF(Z777&gt;607, 4, 0)</f>
        <v>4</v>
      </c>
      <c r="AX777">
        <f>IF(AA777&gt;0.1497, 3, 0)</f>
        <v>3</v>
      </c>
      <c r="AY777">
        <f>IF(P777&gt;4031, 2, 0)</f>
        <v>0</v>
      </c>
      <c r="AZ777">
        <f>IF(H777&gt;51934.91, 1, 0)</f>
        <v>0</v>
      </c>
      <c r="BA777">
        <f>SUM(AW777:AZ777)</f>
        <v>7</v>
      </c>
      <c r="BB777" t="str">
        <f>VLOOKUP(BA777,'Standard Deviations'!$L$1:$M$11,2,TRUE)</f>
        <v>Platinum</v>
      </c>
    </row>
    <row r="778" spans="1:54" hidden="1">
      <c r="A778">
        <v>178</v>
      </c>
      <c r="B778">
        <v>1956</v>
      </c>
      <c r="C778">
        <f>2024-B778</f>
        <v>68</v>
      </c>
      <c r="D778" t="str">
        <f>VLOOKUP(B778,Reference!$A$1:$B$125, 2)</f>
        <v>Boomers</v>
      </c>
      <c r="E778" t="s">
        <v>54</v>
      </c>
      <c r="F778" t="str">
        <f>IF(E778="High School", "No College", "College")</f>
        <v>College</v>
      </c>
      <c r="G778" t="s">
        <v>55</v>
      </c>
      <c r="H778">
        <v>62503</v>
      </c>
      <c r="I778">
        <v>62503</v>
      </c>
      <c r="J778" s="4" t="s">
        <v>61</v>
      </c>
      <c r="K778">
        <v>0</v>
      </c>
      <c r="L778">
        <v>1</v>
      </c>
      <c r="M778" t="str">
        <f>IF(OR(K778&gt;0, L778&gt;0), "Parent", "Not Parent")</f>
        <v>Parent</v>
      </c>
      <c r="N778" t="s">
        <v>370</v>
      </c>
      <c r="O778" s="8">
        <v>41916</v>
      </c>
      <c r="P778" s="9">
        <f>O778-N778</f>
        <v>593</v>
      </c>
      <c r="Q778">
        <v>40</v>
      </c>
      <c r="R778" s="9">
        <f>P778-Q778</f>
        <v>553</v>
      </c>
      <c r="S778" s="8">
        <f>O778-R778</f>
        <v>41363</v>
      </c>
      <c r="T778">
        <v>478</v>
      </c>
      <c r="U778">
        <v>0</v>
      </c>
      <c r="V778">
        <v>193</v>
      </c>
      <c r="W778">
        <v>110</v>
      </c>
      <c r="X778">
        <v>75</v>
      </c>
      <c r="Y778">
        <v>117</v>
      </c>
      <c r="Z778">
        <v>973</v>
      </c>
      <c r="AA778">
        <f>Z778/P778</f>
        <v>1.6408094435075886</v>
      </c>
      <c r="AB778" s="11" t="s">
        <v>506</v>
      </c>
      <c r="AC778" t="s">
        <v>59</v>
      </c>
      <c r="AD778">
        <v>4</v>
      </c>
      <c r="AE778" t="str">
        <f>IF(AD778&gt;3, "Prefers Discount", "Discount Indifferent")</f>
        <v>Prefers Discount</v>
      </c>
      <c r="AF778">
        <v>11</v>
      </c>
      <c r="AG778">
        <v>8</v>
      </c>
      <c r="AH778">
        <v>3</v>
      </c>
      <c r="AI778" t="str">
        <f>INDEX($AF$1:$AH$1,MATCH(MAX(AF778:AH778),AF778:AH778,0))</f>
        <v>Store_Orders</v>
      </c>
      <c r="AJ778">
        <v>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f>SUM(AK778:AO778)</f>
        <v>0</v>
      </c>
      <c r="AQ778" t="s">
        <v>67</v>
      </c>
      <c r="AR778">
        <v>0</v>
      </c>
      <c r="AS778" t="str">
        <f>IF(OR(AK778&gt;0, AL778&gt;0, AM778&gt;0, AN778&gt;0, AO778&gt;0), "Converted", "Not Converted")</f>
        <v>Not Converted</v>
      </c>
      <c r="AT778">
        <v>0</v>
      </c>
      <c r="AU778">
        <v>3</v>
      </c>
      <c r="AV778">
        <v>11</v>
      </c>
      <c r="AW778">
        <f>IF(Z778&gt;607, 4, 0)</f>
        <v>4</v>
      </c>
      <c r="AX778">
        <f>IF(AA778&gt;0.1497, 3, 0)</f>
        <v>3</v>
      </c>
      <c r="AY778">
        <f>IF(P778&gt;4031, 2, 0)</f>
        <v>0</v>
      </c>
      <c r="AZ778">
        <f>IF(H778&gt;51934.91, 1, 0)</f>
        <v>1</v>
      </c>
      <c r="BA778">
        <f>SUM(AW778:AZ778)</f>
        <v>8</v>
      </c>
      <c r="BB778" t="str">
        <f>VLOOKUP(BA778,'Standard Deviations'!$L$1:$M$11,2,TRUE)</f>
        <v>Platinum</v>
      </c>
    </row>
    <row r="779" spans="1:54" hidden="1">
      <c r="A779">
        <v>1351</v>
      </c>
      <c r="B779">
        <v>1956</v>
      </c>
      <c r="C779">
        <f>2024-B779</f>
        <v>68</v>
      </c>
      <c r="D779" t="str">
        <f>VLOOKUP(B779,Reference!$A$1:$B$125, 2)</f>
        <v>Boomers</v>
      </c>
      <c r="E779" t="s">
        <v>64</v>
      </c>
      <c r="F779" t="str">
        <f>IF(E779="High School", "No College", "College")</f>
        <v>College</v>
      </c>
      <c r="G779" t="s">
        <v>65</v>
      </c>
      <c r="H779">
        <v>58656</v>
      </c>
      <c r="I779">
        <v>58656</v>
      </c>
      <c r="J779" s="4" t="s">
        <v>61</v>
      </c>
      <c r="K779">
        <v>0</v>
      </c>
      <c r="L779">
        <v>1</v>
      </c>
      <c r="M779" t="str">
        <f>IF(OR(K779&gt;0, L779&gt;0), "Parent", "Not Parent")</f>
        <v>Parent</v>
      </c>
      <c r="N779" t="s">
        <v>511</v>
      </c>
      <c r="O779" s="8">
        <v>41916</v>
      </c>
      <c r="P779" s="9">
        <f>O779-N779</f>
        <v>744</v>
      </c>
      <c r="Q779">
        <v>25</v>
      </c>
      <c r="R779" s="9">
        <f>P779-Q779</f>
        <v>719</v>
      </c>
      <c r="S779" s="8">
        <f>O779-R779</f>
        <v>41197</v>
      </c>
      <c r="T779">
        <v>962</v>
      </c>
      <c r="U779">
        <v>12</v>
      </c>
      <c r="V779">
        <v>194</v>
      </c>
      <c r="W779">
        <v>16</v>
      </c>
      <c r="X779">
        <v>24</v>
      </c>
      <c r="Y779">
        <v>12</v>
      </c>
      <c r="Z779">
        <v>1220</v>
      </c>
      <c r="AA779">
        <f>Z779/P779</f>
        <v>1.6397849462365592</v>
      </c>
      <c r="AB779" s="11" t="s">
        <v>506</v>
      </c>
      <c r="AC779" t="s">
        <v>59</v>
      </c>
      <c r="AD779">
        <v>4</v>
      </c>
      <c r="AE779" t="str">
        <f>IF(AD779&gt;3, "Prefers Discount", "Discount Indifferent")</f>
        <v>Prefers Discount</v>
      </c>
      <c r="AF779">
        <v>13</v>
      </c>
      <c r="AG779">
        <v>7</v>
      </c>
      <c r="AH779">
        <v>8</v>
      </c>
      <c r="AI779" t="str">
        <f>INDEX($AF$1:$AH$1,MATCH(MAX(AF779:AH779),AF779:AH779,0))</f>
        <v>Store_Orders</v>
      </c>
      <c r="AJ779">
        <v>6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f>SUM(AK779:AO779)</f>
        <v>1</v>
      </c>
      <c r="AQ779" t="str">
        <f>INDEX($AK$1:$AO$1,MATCH(MAX(AK779:AO779),AK779:AO779,0))</f>
        <v>Converted_on_Camp5</v>
      </c>
      <c r="AR779">
        <v>1</v>
      </c>
      <c r="AS779" t="str">
        <f>IF(OR(AK779&gt;0, AL779&gt;0, AM779&gt;0, AN779&gt;0, AO779&gt;0), "Converted", "Not Converted")</f>
        <v>Converted</v>
      </c>
      <c r="AT779">
        <v>0</v>
      </c>
      <c r="AU779">
        <v>3</v>
      </c>
      <c r="AV779">
        <v>11</v>
      </c>
      <c r="AW779">
        <f>IF(Z779&gt;607, 4, 0)</f>
        <v>4</v>
      </c>
      <c r="AX779">
        <f>IF(AA779&gt;0.1497, 3, 0)</f>
        <v>3</v>
      </c>
      <c r="AY779">
        <f>IF(P779&gt;4031, 2, 0)</f>
        <v>0</v>
      </c>
      <c r="AZ779">
        <f>IF(H779&gt;51934.91, 1, 0)</f>
        <v>1</v>
      </c>
      <c r="BA779">
        <f>SUM(AW779:AZ779)</f>
        <v>8</v>
      </c>
      <c r="BB779" t="str">
        <f>VLOOKUP(BA779,'Standard Deviations'!$L$1:$M$11,2,TRUE)</f>
        <v>Platinum</v>
      </c>
    </row>
    <row r="780" spans="1:54">
      <c r="A780">
        <v>5324</v>
      </c>
      <c r="B780">
        <v>1981</v>
      </c>
      <c r="C780">
        <f>2024-B780</f>
        <v>43</v>
      </c>
      <c r="D780" t="str">
        <f>VLOOKUP(B780,Reference!$A$1:$B$125, 2)</f>
        <v>Millennials</v>
      </c>
      <c r="E780" t="s">
        <v>68</v>
      </c>
      <c r="F780" t="str">
        <f>IF(E780="High School", "No College", "College")</f>
        <v>College</v>
      </c>
      <c r="G780" t="s">
        <v>55</v>
      </c>
      <c r="H780">
        <v>58293</v>
      </c>
      <c r="I780">
        <v>58293</v>
      </c>
      <c r="J780" s="4" t="s">
        <v>61</v>
      </c>
      <c r="K780">
        <v>1</v>
      </c>
      <c r="L780">
        <v>0</v>
      </c>
      <c r="M780" t="str">
        <f>IF(OR(K780&gt;0, L780&gt;0), "Parent", "Not Parent")</f>
        <v>Parent</v>
      </c>
      <c r="N780" t="s">
        <v>254</v>
      </c>
      <c r="O780" s="8">
        <v>41916</v>
      </c>
      <c r="P780" s="9">
        <f>O780-N780</f>
        <v>258</v>
      </c>
      <c r="Q780">
        <v>94</v>
      </c>
      <c r="R780" s="9">
        <f>P780-Q780</f>
        <v>164</v>
      </c>
      <c r="S780" s="8">
        <f>O780-R780</f>
        <v>41752</v>
      </c>
      <c r="T780">
        <v>173</v>
      </c>
      <c r="U780">
        <v>43</v>
      </c>
      <c r="V780">
        <v>118</v>
      </c>
      <c r="W780">
        <v>46</v>
      </c>
      <c r="X780">
        <v>27</v>
      </c>
      <c r="Y780">
        <v>15</v>
      </c>
      <c r="Z780">
        <v>422</v>
      </c>
      <c r="AA780">
        <f>Z780/P780</f>
        <v>1.6356589147286822</v>
      </c>
      <c r="AB780" s="14" t="s">
        <v>506</v>
      </c>
      <c r="AC780" s="13" t="s">
        <v>63</v>
      </c>
      <c r="AD780">
        <v>5</v>
      </c>
      <c r="AE780" t="str">
        <f>IF(AD780&gt;3, "Prefers Discount", "Discount Indifferent")</f>
        <v>Prefers Discount</v>
      </c>
      <c r="AF780">
        <v>6</v>
      </c>
      <c r="AG780">
        <v>5</v>
      </c>
      <c r="AH780">
        <v>3</v>
      </c>
      <c r="AI780" t="str">
        <f>INDEX($AF$1:$AH$1,MATCH(MAX(AF780:AH780),AF780:AH780,0))</f>
        <v>Store_Orders</v>
      </c>
      <c r="AJ780">
        <v>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f>SUM(AK780:AO780)</f>
        <v>0</v>
      </c>
      <c r="AQ780" t="s">
        <v>67</v>
      </c>
      <c r="AR780">
        <v>0</v>
      </c>
      <c r="AS780" t="str">
        <f>IF(OR(AK780&gt;0, AL780&gt;0, AM780&gt;0, AN780&gt;0, AO780&gt;0), "Converted", "Not Converted")</f>
        <v>Not Converted</v>
      </c>
      <c r="AT780">
        <v>0</v>
      </c>
      <c r="AU780">
        <v>3</v>
      </c>
      <c r="AV780">
        <v>11</v>
      </c>
      <c r="AW780">
        <f>IF(Z780&gt;607, 4, 0)</f>
        <v>0</v>
      </c>
      <c r="AX780">
        <f>IF(AA780&gt;0.1497, 3, 0)</f>
        <v>3</v>
      </c>
      <c r="AY780">
        <f>IF(P780&gt;4031, 2, 0)</f>
        <v>0</v>
      </c>
      <c r="AZ780">
        <f>IF(H780&gt;51934.91, 1, 0)</f>
        <v>1</v>
      </c>
      <c r="BA780">
        <f>SUM(AW780:AZ780)</f>
        <v>4</v>
      </c>
      <c r="BB780" t="str">
        <f>VLOOKUP(BA780,'Standard Deviations'!$L$1:$M$11,2,TRUE)</f>
        <v>Silver</v>
      </c>
    </row>
    <row r="781" spans="1:54">
      <c r="A781">
        <v>1513</v>
      </c>
      <c r="B781">
        <v>1979</v>
      </c>
      <c r="C781">
        <f>2024-B781</f>
        <v>45</v>
      </c>
      <c r="D781" t="str">
        <f>VLOOKUP(B781,Reference!$A$1:$B$125, 2)</f>
        <v>Gen X</v>
      </c>
      <c r="E781" t="s">
        <v>74</v>
      </c>
      <c r="F781" t="str">
        <f>IF(E781="High School", "No College", "College")</f>
        <v>College</v>
      </c>
      <c r="G781" t="s">
        <v>65</v>
      </c>
      <c r="H781">
        <v>60839</v>
      </c>
      <c r="I781">
        <v>60839</v>
      </c>
      <c r="J781" s="4" t="s">
        <v>61</v>
      </c>
      <c r="K781">
        <v>1</v>
      </c>
      <c r="L781">
        <v>1</v>
      </c>
      <c r="M781" t="str">
        <f>IF(OR(K781&gt;0, L781&gt;0), "Parent", "Not Parent")</f>
        <v>Parent</v>
      </c>
      <c r="N781" t="s">
        <v>512</v>
      </c>
      <c r="O781" s="8">
        <v>41916</v>
      </c>
      <c r="P781" s="9">
        <f>O781-N781</f>
        <v>767</v>
      </c>
      <c r="Q781">
        <v>72</v>
      </c>
      <c r="R781" s="9">
        <f>P781-Q781</f>
        <v>695</v>
      </c>
      <c r="S781" s="8">
        <f>O781-R781</f>
        <v>41221</v>
      </c>
      <c r="T781">
        <v>600</v>
      </c>
      <c r="U781">
        <v>21</v>
      </c>
      <c r="V781">
        <v>128</v>
      </c>
      <c r="W781">
        <v>223</v>
      </c>
      <c r="X781">
        <v>150</v>
      </c>
      <c r="Y781">
        <v>128</v>
      </c>
      <c r="Z781">
        <v>1250</v>
      </c>
      <c r="AA781">
        <f>Z781/P781</f>
        <v>1.6297262059973925</v>
      </c>
      <c r="AB781" s="14" t="s">
        <v>506</v>
      </c>
      <c r="AC781" s="13" t="s">
        <v>63</v>
      </c>
      <c r="AD781">
        <v>13</v>
      </c>
      <c r="AE781" t="str">
        <f>IF(AD781&gt;3, "Prefers Discount", "Discount Indifferent")</f>
        <v>Prefers Discount</v>
      </c>
      <c r="AF781">
        <v>12</v>
      </c>
      <c r="AG781">
        <v>2</v>
      </c>
      <c r="AH781">
        <v>2</v>
      </c>
      <c r="AI781" t="str">
        <f>INDEX($AF$1:$AH$1,MATCH(MAX(AF781:AH781),AF781:AH781,0))</f>
        <v>Store_Orders</v>
      </c>
      <c r="AJ781">
        <v>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f>SUM(AK781:AO781)</f>
        <v>0</v>
      </c>
      <c r="AQ781" t="s">
        <v>67</v>
      </c>
      <c r="AR781">
        <v>0</v>
      </c>
      <c r="AS781" t="str">
        <f>IF(OR(AK781&gt;0, AL781&gt;0, AM781&gt;0, AN781&gt;0, AO781&gt;0), "Converted", "Not Converted")</f>
        <v>Not Converted</v>
      </c>
      <c r="AT781">
        <v>0</v>
      </c>
      <c r="AU781">
        <v>3</v>
      </c>
      <c r="AV781">
        <v>11</v>
      </c>
      <c r="AW781">
        <f>IF(Z781&gt;607, 4, 0)</f>
        <v>4</v>
      </c>
      <c r="AX781">
        <f>IF(AA781&gt;0.1497, 3, 0)</f>
        <v>3</v>
      </c>
      <c r="AY781">
        <f>IF(P781&gt;4031, 2, 0)</f>
        <v>0</v>
      </c>
      <c r="AZ781">
        <f>IF(H781&gt;51934.91, 1, 0)</f>
        <v>1</v>
      </c>
      <c r="BA781">
        <f>SUM(AW781:AZ781)</f>
        <v>8</v>
      </c>
      <c r="BB781" t="str">
        <f>VLOOKUP(BA781,'Standard Deviations'!$L$1:$M$11,2,TRUE)</f>
        <v>Platinum</v>
      </c>
    </row>
    <row r="782" spans="1:54">
      <c r="A782">
        <v>3945</v>
      </c>
      <c r="B782">
        <v>1947</v>
      </c>
      <c r="C782">
        <f>2024-B782</f>
        <v>77</v>
      </c>
      <c r="D782" t="str">
        <f>VLOOKUP(B782,Reference!$A$1:$B$125, 2)</f>
        <v>Boomers</v>
      </c>
      <c r="E782" t="s">
        <v>68</v>
      </c>
      <c r="F782" t="str">
        <f>IF(E782="High School", "No College", "College")</f>
        <v>College</v>
      </c>
      <c r="G782" t="s">
        <v>89</v>
      </c>
      <c r="H782">
        <v>68117</v>
      </c>
      <c r="I782">
        <v>68117</v>
      </c>
      <c r="J782" s="4" t="s">
        <v>61</v>
      </c>
      <c r="K782">
        <v>0</v>
      </c>
      <c r="L782">
        <v>1</v>
      </c>
      <c r="M782" t="str">
        <f>IF(OR(K782&gt;0, L782&gt;0), "Parent", "Not Parent")</f>
        <v>Parent</v>
      </c>
      <c r="N782" t="s">
        <v>222</v>
      </c>
      <c r="O782" s="8">
        <v>41916</v>
      </c>
      <c r="P782" s="9">
        <f>O782-N782</f>
        <v>573</v>
      </c>
      <c r="Q782">
        <v>80</v>
      </c>
      <c r="R782" s="9">
        <f>P782-Q782</f>
        <v>493</v>
      </c>
      <c r="S782" s="8">
        <f>O782-R782</f>
        <v>41423</v>
      </c>
      <c r="T782">
        <v>618</v>
      </c>
      <c r="U782">
        <v>44</v>
      </c>
      <c r="V782">
        <v>215</v>
      </c>
      <c r="W782">
        <v>0</v>
      </c>
      <c r="X782">
        <v>17</v>
      </c>
      <c r="Y782">
        <v>36</v>
      </c>
      <c r="Z782">
        <v>930</v>
      </c>
      <c r="AA782">
        <f>Z782/P782</f>
        <v>1.6230366492146597</v>
      </c>
      <c r="AB782" s="14" t="s">
        <v>506</v>
      </c>
      <c r="AC782" s="13" t="s">
        <v>63</v>
      </c>
      <c r="AD782">
        <v>2</v>
      </c>
      <c r="AE782" t="str">
        <f>IF(AD782&gt;3, "Prefers Discount", "Discount Indifferent")</f>
        <v>Discount Indifferent</v>
      </c>
      <c r="AF782">
        <v>4</v>
      </c>
      <c r="AG782">
        <v>11</v>
      </c>
      <c r="AH782">
        <v>8</v>
      </c>
      <c r="AI782" t="str">
        <f>INDEX($AF$1:$AH$1,MATCH(MAX(AF782:AH782),AF782:AH782,0))</f>
        <v>Web_Orders</v>
      </c>
      <c r="AJ782">
        <v>6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f>SUM(AK782:AO782)</f>
        <v>1</v>
      </c>
      <c r="AQ782" t="str">
        <f>INDEX($AK$1:$AO$1,MATCH(MAX(AK782:AO782),AK782:AO782,0))</f>
        <v>Converted_on_Camp3</v>
      </c>
      <c r="AR782">
        <v>1</v>
      </c>
      <c r="AS782" t="str">
        <f>IF(OR(AK782&gt;0, AL782&gt;0, AM782&gt;0, AN782&gt;0, AO782&gt;0), "Converted", "Not Converted")</f>
        <v>Converted</v>
      </c>
      <c r="AT782">
        <v>0</v>
      </c>
      <c r="AU782">
        <v>3</v>
      </c>
      <c r="AV782">
        <v>11</v>
      </c>
      <c r="AW782">
        <f>IF(Z782&gt;607, 4, 0)</f>
        <v>4</v>
      </c>
      <c r="AX782">
        <f>IF(AA782&gt;0.1497, 3, 0)</f>
        <v>3</v>
      </c>
      <c r="AY782">
        <f>IF(P782&gt;4031, 2, 0)</f>
        <v>0</v>
      </c>
      <c r="AZ782">
        <f>IF(H782&gt;51934.91, 1, 0)</f>
        <v>1</v>
      </c>
      <c r="BA782">
        <f>SUM(AW782:AZ782)</f>
        <v>8</v>
      </c>
      <c r="BB782" t="str">
        <f>VLOOKUP(BA782,'Standard Deviations'!$L$1:$M$11,2,TRUE)</f>
        <v>Platinum</v>
      </c>
    </row>
    <row r="783" spans="1:54" hidden="1">
      <c r="A783">
        <v>25</v>
      </c>
      <c r="B783">
        <v>1958</v>
      </c>
      <c r="C783">
        <f>2024-B783</f>
        <v>66</v>
      </c>
      <c r="D783" t="str">
        <f>VLOOKUP(B783,Reference!$A$1:$B$125, 2)</f>
        <v>Boomers</v>
      </c>
      <c r="E783" t="s">
        <v>54</v>
      </c>
      <c r="F783" t="str">
        <f>IF(E783="High School", "No College", "College")</f>
        <v>College</v>
      </c>
      <c r="G783" t="s">
        <v>55</v>
      </c>
      <c r="H783">
        <v>65148</v>
      </c>
      <c r="I783">
        <v>65148</v>
      </c>
      <c r="J783" s="4" t="s">
        <v>61</v>
      </c>
      <c r="K783">
        <v>0</v>
      </c>
      <c r="L783">
        <v>1</v>
      </c>
      <c r="M783" t="str">
        <f>IF(OR(K783&gt;0, L783&gt;0), "Parent", "Not Parent")</f>
        <v>Parent</v>
      </c>
      <c r="N783" t="s">
        <v>504</v>
      </c>
      <c r="O783" s="8">
        <v>41916</v>
      </c>
      <c r="P783" s="9">
        <f>O783-N783</f>
        <v>687</v>
      </c>
      <c r="Q783">
        <v>9</v>
      </c>
      <c r="R783" s="9">
        <f>P783-Q783</f>
        <v>678</v>
      </c>
      <c r="S783" s="8">
        <f>O783-R783</f>
        <v>41238</v>
      </c>
      <c r="T783">
        <v>460</v>
      </c>
      <c r="U783">
        <v>35</v>
      </c>
      <c r="V783">
        <v>422</v>
      </c>
      <c r="W783">
        <v>33</v>
      </c>
      <c r="X783">
        <v>12</v>
      </c>
      <c r="Y783">
        <v>153</v>
      </c>
      <c r="Z783">
        <v>1115</v>
      </c>
      <c r="AA783">
        <f>Z783/P783</f>
        <v>1.6229985443959243</v>
      </c>
      <c r="AB783" s="11" t="s">
        <v>506</v>
      </c>
      <c r="AC783" t="s">
        <v>59</v>
      </c>
      <c r="AD783">
        <v>2</v>
      </c>
      <c r="AE783" t="str">
        <f>IF(AD783&gt;3, "Prefers Discount", "Discount Indifferent")</f>
        <v>Discount Indifferent</v>
      </c>
      <c r="AF783">
        <v>7</v>
      </c>
      <c r="AG783">
        <v>6</v>
      </c>
      <c r="AH783">
        <v>6</v>
      </c>
      <c r="AI783" t="str">
        <f>INDEX($AF$1:$AH$1,MATCH(MAX(AF783:AH783),AF783:AH783,0))</f>
        <v>Store_Orders</v>
      </c>
      <c r="AJ783">
        <v>4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f>SUM(AK783:AO783)</f>
        <v>0</v>
      </c>
      <c r="AQ783" t="s">
        <v>67</v>
      </c>
      <c r="AR783">
        <v>0</v>
      </c>
      <c r="AS783" t="str">
        <f>IF(OR(AK783&gt;0, AL783&gt;0, AM783&gt;0, AN783&gt;0, AO783&gt;0), "Converted", "Not Converted")</f>
        <v>Not Converted</v>
      </c>
      <c r="AT783">
        <v>0</v>
      </c>
      <c r="AU783">
        <v>3</v>
      </c>
      <c r="AV783">
        <v>11</v>
      </c>
      <c r="AW783">
        <f>IF(Z783&gt;607, 4, 0)</f>
        <v>4</v>
      </c>
      <c r="AX783">
        <f>IF(AA783&gt;0.1497, 3, 0)</f>
        <v>3</v>
      </c>
      <c r="AY783">
        <f>IF(P783&gt;4031, 2, 0)</f>
        <v>0</v>
      </c>
      <c r="AZ783">
        <f>IF(H783&gt;51934.91, 1, 0)</f>
        <v>1</v>
      </c>
      <c r="BA783">
        <f>SUM(AW783:AZ783)</f>
        <v>8</v>
      </c>
      <c r="BB783" t="str">
        <f>VLOOKUP(BA783,'Standard Deviations'!$L$1:$M$11,2,TRUE)</f>
        <v>Platinum</v>
      </c>
    </row>
    <row r="784" spans="1:54" hidden="1">
      <c r="A784">
        <v>6295</v>
      </c>
      <c r="B784">
        <v>1977</v>
      </c>
      <c r="C784">
        <f>2024-B784</f>
        <v>47</v>
      </c>
      <c r="D784" t="str">
        <f>VLOOKUP(B784,Reference!$A$1:$B$125, 2)</f>
        <v>Gen X</v>
      </c>
      <c r="E784" t="s">
        <v>54</v>
      </c>
      <c r="F784" t="str">
        <f>IF(E784="High School", "No College", "College")</f>
        <v>College</v>
      </c>
      <c r="G784" t="s">
        <v>55</v>
      </c>
      <c r="H784">
        <v>54233</v>
      </c>
      <c r="I784">
        <v>54233</v>
      </c>
      <c r="J784" s="4" t="s">
        <v>61</v>
      </c>
      <c r="K784">
        <v>0</v>
      </c>
      <c r="L784">
        <v>1</v>
      </c>
      <c r="M784" t="str">
        <f>IF(OR(K784&gt;0, L784&gt;0), "Parent", "Not Parent")</f>
        <v>Parent</v>
      </c>
      <c r="N784" t="s">
        <v>513</v>
      </c>
      <c r="O784" s="8">
        <v>41916</v>
      </c>
      <c r="P784" s="9">
        <f>O784-N784</f>
        <v>607</v>
      </c>
      <c r="Q784">
        <v>46</v>
      </c>
      <c r="R784" s="9">
        <f>P784-Q784</f>
        <v>561</v>
      </c>
      <c r="S784" s="8">
        <f>O784-R784</f>
        <v>41355</v>
      </c>
      <c r="T784">
        <v>652</v>
      </c>
      <c r="U784">
        <v>8</v>
      </c>
      <c r="V784">
        <v>158</v>
      </c>
      <c r="W784">
        <v>21</v>
      </c>
      <c r="X784">
        <v>0</v>
      </c>
      <c r="Y784">
        <v>142</v>
      </c>
      <c r="Z784">
        <v>981</v>
      </c>
      <c r="AA784">
        <f>Z784/P784</f>
        <v>1.616144975288303</v>
      </c>
      <c r="AB784" s="11" t="s">
        <v>506</v>
      </c>
      <c r="AC784" t="s">
        <v>59</v>
      </c>
      <c r="AD784">
        <v>4</v>
      </c>
      <c r="AE784" t="str">
        <f>IF(AD784&gt;3, "Prefers Discount", "Discount Indifferent")</f>
        <v>Prefers Discount</v>
      </c>
      <c r="AF784">
        <v>5</v>
      </c>
      <c r="AG784">
        <v>11</v>
      </c>
      <c r="AH784">
        <v>6</v>
      </c>
      <c r="AI784" t="str">
        <f>INDEX($AF$1:$AH$1,MATCH(MAX(AF784:AH784),AF784:AH784,0))</f>
        <v>Web_Orders</v>
      </c>
      <c r="AJ784">
        <v>8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f>SUM(AK784:AO784)</f>
        <v>0</v>
      </c>
      <c r="AQ784" t="s">
        <v>67</v>
      </c>
      <c r="AR784">
        <v>0</v>
      </c>
      <c r="AS784" t="str">
        <f>IF(OR(AK784&gt;0, AL784&gt;0, AM784&gt;0, AN784&gt;0, AO784&gt;0), "Converted", "Not Converted")</f>
        <v>Not Converted</v>
      </c>
      <c r="AT784">
        <v>0</v>
      </c>
      <c r="AU784">
        <v>3</v>
      </c>
      <c r="AV784">
        <v>11</v>
      </c>
      <c r="AW784">
        <f>IF(Z784&gt;607, 4, 0)</f>
        <v>4</v>
      </c>
      <c r="AX784">
        <f>IF(AA784&gt;0.1497, 3, 0)</f>
        <v>3</v>
      </c>
      <c r="AY784">
        <f>IF(P784&gt;4031, 2, 0)</f>
        <v>0</v>
      </c>
      <c r="AZ784">
        <f>IF(H784&gt;51934.91, 1, 0)</f>
        <v>1</v>
      </c>
      <c r="BA784">
        <f>SUM(AW784:AZ784)</f>
        <v>8</v>
      </c>
      <c r="BB784" t="str">
        <f>VLOOKUP(BA784,'Standard Deviations'!$L$1:$M$11,2,TRUE)</f>
        <v>Platinum</v>
      </c>
    </row>
    <row r="785" spans="1:54" hidden="1">
      <c r="A785">
        <v>9723</v>
      </c>
      <c r="B785">
        <v>1960</v>
      </c>
      <c r="C785">
        <f>2024-B785</f>
        <v>64</v>
      </c>
      <c r="D785" t="str">
        <f>VLOOKUP(B785,Reference!$A$1:$B$125, 2)</f>
        <v>Boomers</v>
      </c>
      <c r="E785" t="s">
        <v>54</v>
      </c>
      <c r="F785" t="str">
        <f>IF(E785="High School", "No College", "College")</f>
        <v>College</v>
      </c>
      <c r="G785" t="s">
        <v>55</v>
      </c>
      <c r="H785">
        <v>67716</v>
      </c>
      <c r="I785">
        <v>67716</v>
      </c>
      <c r="J785" s="4" t="s">
        <v>61</v>
      </c>
      <c r="K785">
        <v>0</v>
      </c>
      <c r="L785">
        <v>1</v>
      </c>
      <c r="M785" t="str">
        <f>IF(OR(K785&gt;0, L785&gt;0), "Parent", "Not Parent")</f>
        <v>Parent</v>
      </c>
      <c r="N785" t="s">
        <v>411</v>
      </c>
      <c r="O785" s="8">
        <v>41916</v>
      </c>
      <c r="P785" s="9">
        <f>O785-N785</f>
        <v>632</v>
      </c>
      <c r="Q785">
        <v>8</v>
      </c>
      <c r="R785" s="9">
        <f>P785-Q785</f>
        <v>624</v>
      </c>
      <c r="S785" s="8">
        <f>O785-R785</f>
        <v>41292</v>
      </c>
      <c r="T785">
        <v>530</v>
      </c>
      <c r="U785">
        <v>142</v>
      </c>
      <c r="V785">
        <v>217</v>
      </c>
      <c r="W785">
        <v>62</v>
      </c>
      <c r="X785">
        <v>9</v>
      </c>
      <c r="Y785">
        <v>56</v>
      </c>
      <c r="Z785">
        <v>1016</v>
      </c>
      <c r="AA785">
        <f>Z785/P785</f>
        <v>1.6075949367088607</v>
      </c>
      <c r="AB785" s="11" t="s">
        <v>506</v>
      </c>
      <c r="AC785" t="s">
        <v>59</v>
      </c>
      <c r="AD785">
        <v>4</v>
      </c>
      <c r="AE785" t="str">
        <f>IF(AD785&gt;3, "Prefers Discount", "Discount Indifferent")</f>
        <v>Prefers Discount</v>
      </c>
      <c r="AF785">
        <v>13</v>
      </c>
      <c r="AG785">
        <v>7</v>
      </c>
      <c r="AH785">
        <v>4</v>
      </c>
      <c r="AI785" t="str">
        <f>INDEX($AF$1:$AH$1,MATCH(MAX(AF785:AH785),AF785:AH785,0))</f>
        <v>Store_Orders</v>
      </c>
      <c r="AJ785">
        <v>5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f>SUM(AK785:AO785)</f>
        <v>1</v>
      </c>
      <c r="AQ785" t="str">
        <f>INDEX($AK$1:$AO$1,MATCH(MAX(AK785:AO785),AK785:AO785,0))</f>
        <v>Converted_on_Camp4</v>
      </c>
      <c r="AR785">
        <v>1</v>
      </c>
      <c r="AS785" t="str">
        <f>IF(OR(AK785&gt;0, AL785&gt;0, AM785&gt;0, AN785&gt;0, AO785&gt;0), "Converted", "Not Converted")</f>
        <v>Converted</v>
      </c>
      <c r="AT785">
        <v>0</v>
      </c>
      <c r="AU785">
        <v>3</v>
      </c>
      <c r="AV785">
        <v>11</v>
      </c>
      <c r="AW785">
        <f>IF(Z785&gt;607, 4, 0)</f>
        <v>4</v>
      </c>
      <c r="AX785">
        <f>IF(AA785&gt;0.1497, 3, 0)</f>
        <v>3</v>
      </c>
      <c r="AY785">
        <f>IF(P785&gt;4031, 2, 0)</f>
        <v>0</v>
      </c>
      <c r="AZ785">
        <f>IF(H785&gt;51934.91, 1, 0)</f>
        <v>1</v>
      </c>
      <c r="BA785">
        <f>SUM(AW785:AZ785)</f>
        <v>8</v>
      </c>
      <c r="BB785" t="str">
        <f>VLOOKUP(BA785,'Standard Deviations'!$L$1:$M$11,2,TRUE)</f>
        <v>Platinum</v>
      </c>
    </row>
    <row r="786" spans="1:54" hidden="1">
      <c r="A786">
        <v>873</v>
      </c>
      <c r="B786">
        <v>1949</v>
      </c>
      <c r="C786">
        <f>2024-B786</f>
        <v>75</v>
      </c>
      <c r="D786" t="str">
        <f>VLOOKUP(B786,Reference!$A$1:$B$125, 2)</f>
        <v>Boomers</v>
      </c>
      <c r="E786" t="s">
        <v>64</v>
      </c>
      <c r="F786" t="str">
        <f>IF(E786="High School", "No College", "College")</f>
        <v>College</v>
      </c>
      <c r="G786" t="s">
        <v>55</v>
      </c>
      <c r="H786">
        <v>62845</v>
      </c>
      <c r="I786">
        <v>62845</v>
      </c>
      <c r="J786" s="4" t="s">
        <v>61</v>
      </c>
      <c r="K786">
        <v>1</v>
      </c>
      <c r="L786">
        <v>1</v>
      </c>
      <c r="M786" t="str">
        <f>IF(OR(K786&gt;0, L786&gt;0), "Parent", "Not Parent")</f>
        <v>Parent</v>
      </c>
      <c r="N786" t="s">
        <v>497</v>
      </c>
      <c r="O786" s="8">
        <v>41916</v>
      </c>
      <c r="P786" s="9">
        <f>O786-N786</f>
        <v>733</v>
      </c>
      <c r="Q786">
        <v>3</v>
      </c>
      <c r="R786" s="9">
        <f>P786-Q786</f>
        <v>730</v>
      </c>
      <c r="S786" s="8">
        <f>O786-R786</f>
        <v>41186</v>
      </c>
      <c r="T786">
        <v>1099</v>
      </c>
      <c r="U786">
        <v>0</v>
      </c>
      <c r="V786">
        <v>45</v>
      </c>
      <c r="W786">
        <v>0</v>
      </c>
      <c r="X786">
        <v>0</v>
      </c>
      <c r="Y786">
        <v>34</v>
      </c>
      <c r="Z786">
        <v>1178</v>
      </c>
      <c r="AA786">
        <f>Z786/P786</f>
        <v>1.6070941336971352</v>
      </c>
      <c r="AB786" s="11" t="s">
        <v>506</v>
      </c>
      <c r="AC786" t="s">
        <v>59</v>
      </c>
      <c r="AD786">
        <v>11</v>
      </c>
      <c r="AE786" t="str">
        <f>IF(AD786&gt;3, "Prefers Discount", "Discount Indifferent")</f>
        <v>Prefers Discount</v>
      </c>
      <c r="AF786">
        <v>10</v>
      </c>
      <c r="AG786">
        <v>3</v>
      </c>
      <c r="AH786">
        <v>4</v>
      </c>
      <c r="AI786" t="str">
        <f>INDEX($AF$1:$AH$1,MATCH(MAX(AF786:AH786),AF786:AH786,0))</f>
        <v>Store_Orders</v>
      </c>
      <c r="AJ786">
        <v>8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f>SUM(AK786:AO786)</f>
        <v>1</v>
      </c>
      <c r="AQ786" t="str">
        <f>INDEX($AK$1:$AO$1,MATCH(MAX(AK786:AO786),AK786:AO786,0))</f>
        <v>Converted_on_Camp4</v>
      </c>
      <c r="AR786">
        <v>1</v>
      </c>
      <c r="AS786" t="str">
        <f>IF(OR(AK786&gt;0, AL786&gt;0, AM786&gt;0, AN786&gt;0, AO786&gt;0), "Converted", "Not Converted")</f>
        <v>Converted</v>
      </c>
      <c r="AT786">
        <v>0</v>
      </c>
      <c r="AU786">
        <v>3</v>
      </c>
      <c r="AV786">
        <v>11</v>
      </c>
      <c r="AW786">
        <f>IF(Z786&gt;607, 4, 0)</f>
        <v>4</v>
      </c>
      <c r="AX786">
        <f>IF(AA786&gt;0.1497, 3, 0)</f>
        <v>3</v>
      </c>
      <c r="AY786">
        <f>IF(P786&gt;4031, 2, 0)</f>
        <v>0</v>
      </c>
      <c r="AZ786">
        <f>IF(H786&gt;51934.91, 1, 0)</f>
        <v>1</v>
      </c>
      <c r="BA786">
        <f>SUM(AW786:AZ786)</f>
        <v>8</v>
      </c>
      <c r="BB786" t="str">
        <f>VLOOKUP(BA786,'Standard Deviations'!$L$1:$M$11,2,TRUE)</f>
        <v>Platinum</v>
      </c>
    </row>
    <row r="787" spans="1:54" hidden="1">
      <c r="A787">
        <v>4491</v>
      </c>
      <c r="B787">
        <v>1949</v>
      </c>
      <c r="C787">
        <f>2024-B787</f>
        <v>75</v>
      </c>
      <c r="D787" t="str">
        <f>VLOOKUP(B787,Reference!$A$1:$B$125, 2)</f>
        <v>Boomers</v>
      </c>
      <c r="E787" t="s">
        <v>64</v>
      </c>
      <c r="F787" t="str">
        <f>IF(E787="High School", "No College", "College")</f>
        <v>College</v>
      </c>
      <c r="G787" t="s">
        <v>55</v>
      </c>
      <c r="H787">
        <v>62845</v>
      </c>
      <c r="I787">
        <v>62845</v>
      </c>
      <c r="J787" s="4" t="s">
        <v>61</v>
      </c>
      <c r="K787">
        <v>1</v>
      </c>
      <c r="L787">
        <v>1</v>
      </c>
      <c r="M787" t="str">
        <f>IF(OR(K787&gt;0, L787&gt;0), "Parent", "Not Parent")</f>
        <v>Parent</v>
      </c>
      <c r="N787" t="s">
        <v>497</v>
      </c>
      <c r="O787" s="8">
        <v>41916</v>
      </c>
      <c r="P787" s="9">
        <f>O787-N787</f>
        <v>733</v>
      </c>
      <c r="Q787">
        <v>3</v>
      </c>
      <c r="R787" s="9">
        <f>P787-Q787</f>
        <v>730</v>
      </c>
      <c r="S787" s="8">
        <f>O787-R787</f>
        <v>41186</v>
      </c>
      <c r="T787">
        <v>1099</v>
      </c>
      <c r="U787">
        <v>0</v>
      </c>
      <c r="V787">
        <v>45</v>
      </c>
      <c r="W787">
        <v>0</v>
      </c>
      <c r="X787">
        <v>0</v>
      </c>
      <c r="Y787">
        <v>34</v>
      </c>
      <c r="Z787">
        <v>1178</v>
      </c>
      <c r="AA787">
        <f>Z787/P787</f>
        <v>1.6070941336971352</v>
      </c>
      <c r="AB787" s="11" t="s">
        <v>506</v>
      </c>
      <c r="AC787" t="s">
        <v>59</v>
      </c>
      <c r="AD787">
        <v>11</v>
      </c>
      <c r="AE787" t="str">
        <f>IF(AD787&gt;3, "Prefers Discount", "Discount Indifferent")</f>
        <v>Prefers Discount</v>
      </c>
      <c r="AF787">
        <v>10</v>
      </c>
      <c r="AG787">
        <v>3</v>
      </c>
      <c r="AH787">
        <v>4</v>
      </c>
      <c r="AI787" t="str">
        <f>INDEX($AF$1:$AH$1,MATCH(MAX(AF787:AH787),AF787:AH787,0))</f>
        <v>Store_Orders</v>
      </c>
      <c r="AJ787">
        <v>8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f>SUM(AK787:AO787)</f>
        <v>1</v>
      </c>
      <c r="AQ787" t="str">
        <f>INDEX($AK$1:$AO$1,MATCH(MAX(AK787:AO787),AK787:AO787,0))</f>
        <v>Converted_on_Camp4</v>
      </c>
      <c r="AR787">
        <v>1</v>
      </c>
      <c r="AS787" t="str">
        <f>IF(OR(AK787&gt;0, AL787&gt;0, AM787&gt;0, AN787&gt;0, AO787&gt;0), "Converted", "Not Converted")</f>
        <v>Converted</v>
      </c>
      <c r="AT787">
        <v>0</v>
      </c>
      <c r="AU787">
        <v>3</v>
      </c>
      <c r="AV787">
        <v>11</v>
      </c>
      <c r="AW787">
        <f>IF(Z787&gt;607, 4, 0)</f>
        <v>4</v>
      </c>
      <c r="AX787">
        <f>IF(AA787&gt;0.1497, 3, 0)</f>
        <v>3</v>
      </c>
      <c r="AY787">
        <f>IF(P787&gt;4031, 2, 0)</f>
        <v>0</v>
      </c>
      <c r="AZ787">
        <f>IF(H787&gt;51934.91, 1, 0)</f>
        <v>1</v>
      </c>
      <c r="BA787">
        <f>SUM(AW787:AZ787)</f>
        <v>8</v>
      </c>
      <c r="BB787" t="str">
        <f>VLOOKUP(BA787,'Standard Deviations'!$L$1:$M$11,2,TRUE)</f>
        <v>Platinum</v>
      </c>
    </row>
    <row r="788" spans="1:54">
      <c r="A788">
        <v>2931</v>
      </c>
      <c r="B788">
        <v>1978</v>
      </c>
      <c r="C788">
        <f>2024-B788</f>
        <v>46</v>
      </c>
      <c r="D788" t="str">
        <f>VLOOKUP(B788,Reference!$A$1:$B$125, 2)</f>
        <v>Gen X</v>
      </c>
      <c r="E788" t="s">
        <v>54</v>
      </c>
      <c r="F788" t="str">
        <f>IF(E788="High School", "No College", "College")</f>
        <v>College</v>
      </c>
      <c r="G788" t="s">
        <v>71</v>
      </c>
      <c r="H788">
        <v>71847</v>
      </c>
      <c r="I788">
        <v>71847</v>
      </c>
      <c r="J788" s="4" t="s">
        <v>61</v>
      </c>
      <c r="K788">
        <v>0</v>
      </c>
      <c r="L788">
        <v>0</v>
      </c>
      <c r="M788" t="str">
        <f>IF(OR(K788&gt;0, L788&gt;0), "Parent", "Not Parent")</f>
        <v>Not Parent</v>
      </c>
      <c r="N788" t="s">
        <v>383</v>
      </c>
      <c r="O788" s="8">
        <v>41916</v>
      </c>
      <c r="P788" s="9">
        <f>O788-N788</f>
        <v>743</v>
      </c>
      <c r="Q788">
        <v>95</v>
      </c>
      <c r="R788" s="9">
        <f>P788-Q788</f>
        <v>648</v>
      </c>
      <c r="S788" s="8">
        <f>O788-R788</f>
        <v>41268</v>
      </c>
      <c r="T788">
        <v>737</v>
      </c>
      <c r="U788">
        <v>21</v>
      </c>
      <c r="V788">
        <v>106</v>
      </c>
      <c r="W788">
        <v>55</v>
      </c>
      <c r="X788">
        <v>63</v>
      </c>
      <c r="Y788">
        <v>210</v>
      </c>
      <c r="Z788">
        <v>1192</v>
      </c>
      <c r="AA788">
        <f>Z788/P788</f>
        <v>1.604306864064603</v>
      </c>
      <c r="AB788" s="14" t="s">
        <v>506</v>
      </c>
      <c r="AC788" s="13" t="s">
        <v>63</v>
      </c>
      <c r="AD788">
        <v>0</v>
      </c>
      <c r="AE788" t="str">
        <f>IF(AD788&gt;3, "Prefers Discount", "Discount Indifferent")</f>
        <v>Discount Indifferent</v>
      </c>
      <c r="AF788">
        <v>9</v>
      </c>
      <c r="AG788">
        <v>6</v>
      </c>
      <c r="AH788">
        <v>7</v>
      </c>
      <c r="AI788" t="str">
        <f>INDEX($AF$1:$AH$1,MATCH(MAX(AF788:AH788),AF788:AH788,0))</f>
        <v>Store_Orders</v>
      </c>
      <c r="AJ788">
        <v>3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f>SUM(AK788:AO788)</f>
        <v>1</v>
      </c>
      <c r="AQ788" t="str">
        <f>INDEX($AK$1:$AO$1,MATCH(MAX(AK788:AO788),AK788:AO788,0))</f>
        <v>Converted_on_Camp1</v>
      </c>
      <c r="AR788">
        <v>1</v>
      </c>
      <c r="AS788" t="str">
        <f>IF(OR(AK788&gt;0, AL788&gt;0, AM788&gt;0, AN788&gt;0, AO788&gt;0), "Converted", "Not Converted")</f>
        <v>Converted</v>
      </c>
      <c r="AT788">
        <v>0</v>
      </c>
      <c r="AU788">
        <v>3</v>
      </c>
      <c r="AV788">
        <v>11</v>
      </c>
      <c r="AW788">
        <f>IF(Z788&gt;607, 4, 0)</f>
        <v>4</v>
      </c>
      <c r="AX788">
        <f>IF(AA788&gt;0.1497, 3, 0)</f>
        <v>3</v>
      </c>
      <c r="AY788">
        <f>IF(P788&gt;4031, 2, 0)</f>
        <v>0</v>
      </c>
      <c r="AZ788">
        <f>IF(H788&gt;51934.91, 1, 0)</f>
        <v>1</v>
      </c>
      <c r="BA788">
        <f>SUM(AW788:AZ788)</f>
        <v>8</v>
      </c>
      <c r="BB788" t="str">
        <f>VLOOKUP(BA788,'Standard Deviations'!$L$1:$M$11,2,TRUE)</f>
        <v>Platinum</v>
      </c>
    </row>
    <row r="789" spans="1:54">
      <c r="A789">
        <v>2118</v>
      </c>
      <c r="B789">
        <v>1964</v>
      </c>
      <c r="C789">
        <f>2024-B789</f>
        <v>60</v>
      </c>
      <c r="D789" t="str">
        <f>VLOOKUP(B789,Reference!$A$1:$B$125, 2)</f>
        <v>Boomers</v>
      </c>
      <c r="E789" t="s">
        <v>74</v>
      </c>
      <c r="F789" t="str">
        <f>IF(E789="High School", "No College", "College")</f>
        <v>College</v>
      </c>
      <c r="G789" t="s">
        <v>55</v>
      </c>
      <c r="H789">
        <v>62905</v>
      </c>
      <c r="I789">
        <v>62905</v>
      </c>
      <c r="J789" s="4" t="s">
        <v>61</v>
      </c>
      <c r="K789">
        <v>0</v>
      </c>
      <c r="L789">
        <v>1</v>
      </c>
      <c r="M789" t="str">
        <f>IF(OR(K789&gt;0, L789&gt;0), "Parent", "Not Parent")</f>
        <v>Parent</v>
      </c>
      <c r="N789" t="s">
        <v>260</v>
      </c>
      <c r="O789" s="8">
        <v>41916</v>
      </c>
      <c r="P789" s="9">
        <f>O789-N789</f>
        <v>389</v>
      </c>
      <c r="Q789">
        <v>68</v>
      </c>
      <c r="R789" s="9">
        <f>P789-Q789</f>
        <v>321</v>
      </c>
      <c r="S789" s="8">
        <f>O789-R789</f>
        <v>41595</v>
      </c>
      <c r="T789">
        <v>166</v>
      </c>
      <c r="U789">
        <v>75</v>
      </c>
      <c r="V789">
        <v>96</v>
      </c>
      <c r="W789">
        <v>119</v>
      </c>
      <c r="X789">
        <v>107</v>
      </c>
      <c r="Y789">
        <v>59</v>
      </c>
      <c r="Z789">
        <v>622</v>
      </c>
      <c r="AA789">
        <f>Z789/P789</f>
        <v>1.5989717223650386</v>
      </c>
      <c r="AB789" s="14" t="s">
        <v>506</v>
      </c>
      <c r="AC789" s="13" t="s">
        <v>63</v>
      </c>
      <c r="AD789">
        <v>3</v>
      </c>
      <c r="AE789" t="str">
        <f>IF(AD789&gt;3, "Prefers Discount", "Discount Indifferent")</f>
        <v>Discount Indifferent</v>
      </c>
      <c r="AF789">
        <v>8</v>
      </c>
      <c r="AG789">
        <v>7</v>
      </c>
      <c r="AH789">
        <v>2</v>
      </c>
      <c r="AI789" t="str">
        <f>INDEX($AF$1:$AH$1,MATCH(MAX(AF789:AH789),AF789:AH789,0))</f>
        <v>Store_Orders</v>
      </c>
      <c r="AJ789">
        <v>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f>SUM(AK789:AO789)</f>
        <v>0</v>
      </c>
      <c r="AQ789" t="s">
        <v>67</v>
      </c>
      <c r="AR789">
        <v>0</v>
      </c>
      <c r="AS789" t="str">
        <f>IF(OR(AK789&gt;0, AL789&gt;0, AM789&gt;0, AN789&gt;0, AO789&gt;0), "Converted", "Not Converted")</f>
        <v>Not Converted</v>
      </c>
      <c r="AT789">
        <v>0</v>
      </c>
      <c r="AU789">
        <v>3</v>
      </c>
      <c r="AV789">
        <v>11</v>
      </c>
      <c r="AW789">
        <f>IF(Z789&gt;607, 4, 0)</f>
        <v>4</v>
      </c>
      <c r="AX789">
        <f>IF(AA789&gt;0.1497, 3, 0)</f>
        <v>3</v>
      </c>
      <c r="AY789">
        <f>IF(P789&gt;4031, 2, 0)</f>
        <v>0</v>
      </c>
      <c r="AZ789">
        <f>IF(H789&gt;51934.91, 1, 0)</f>
        <v>1</v>
      </c>
      <c r="BA789">
        <f>SUM(AW789:AZ789)</f>
        <v>8</v>
      </c>
      <c r="BB789" t="str">
        <f>VLOOKUP(BA789,'Standard Deviations'!$L$1:$M$11,2,TRUE)</f>
        <v>Platinum</v>
      </c>
    </row>
    <row r="790" spans="1:54">
      <c r="A790">
        <v>9120</v>
      </c>
      <c r="B790">
        <v>1962</v>
      </c>
      <c r="C790">
        <f>2024-B790</f>
        <v>62</v>
      </c>
      <c r="D790" t="str">
        <f>VLOOKUP(B790,Reference!$A$1:$B$125, 2)</f>
        <v>Boomers</v>
      </c>
      <c r="E790" t="s">
        <v>54</v>
      </c>
      <c r="F790" t="str">
        <f>IF(E790="High School", "No College", "College")</f>
        <v>College</v>
      </c>
      <c r="G790" t="s">
        <v>60</v>
      </c>
      <c r="H790">
        <v>66565</v>
      </c>
      <c r="I790">
        <v>66565</v>
      </c>
      <c r="J790" s="4" t="s">
        <v>61</v>
      </c>
      <c r="K790">
        <v>0</v>
      </c>
      <c r="L790">
        <v>1</v>
      </c>
      <c r="M790" t="str">
        <f>IF(OR(K790&gt;0, L790&gt;0), "Parent", "Not Parent")</f>
        <v>Parent</v>
      </c>
      <c r="N790" t="s">
        <v>514</v>
      </c>
      <c r="O790" s="8">
        <v>41916</v>
      </c>
      <c r="P790" s="9">
        <f>O790-N790</f>
        <v>668</v>
      </c>
      <c r="Q790">
        <v>80</v>
      </c>
      <c r="R790" s="9">
        <f>P790-Q790</f>
        <v>588</v>
      </c>
      <c r="S790" s="8">
        <f>O790-R790</f>
        <v>41328</v>
      </c>
      <c r="T790">
        <v>747</v>
      </c>
      <c r="U790">
        <v>10</v>
      </c>
      <c r="V790">
        <v>161</v>
      </c>
      <c r="W790">
        <v>65</v>
      </c>
      <c r="X790">
        <v>40</v>
      </c>
      <c r="Y790">
        <v>42</v>
      </c>
      <c r="Z790">
        <v>1065</v>
      </c>
      <c r="AA790">
        <f>Z790/P790</f>
        <v>1.5943113772455091</v>
      </c>
      <c r="AB790" s="14" t="s">
        <v>506</v>
      </c>
      <c r="AC790" s="13" t="s">
        <v>63</v>
      </c>
      <c r="AD790">
        <v>4</v>
      </c>
      <c r="AE790" t="str">
        <f>IF(AD790&gt;3, "Prefers Discount", "Discount Indifferent")</f>
        <v>Prefers Discount</v>
      </c>
      <c r="AF790">
        <v>9</v>
      </c>
      <c r="AG790">
        <v>4</v>
      </c>
      <c r="AH790">
        <v>2</v>
      </c>
      <c r="AI790" t="str">
        <f>INDEX($AF$1:$AH$1,MATCH(MAX(AF790:AH790),AF790:AH790,0))</f>
        <v>Store_Orders</v>
      </c>
      <c r="AJ790">
        <v>8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f>SUM(AK790:AO790)</f>
        <v>0</v>
      </c>
      <c r="AQ790" t="s">
        <v>67</v>
      </c>
      <c r="AR790">
        <v>0</v>
      </c>
      <c r="AS790" t="str">
        <f>IF(OR(AK790&gt;0, AL790&gt;0, AM790&gt;0, AN790&gt;0, AO790&gt;0), "Converted", "Not Converted")</f>
        <v>Not Converted</v>
      </c>
      <c r="AT790">
        <v>0</v>
      </c>
      <c r="AU790">
        <v>3</v>
      </c>
      <c r="AV790">
        <v>11</v>
      </c>
      <c r="AW790">
        <f>IF(Z790&gt;607, 4, 0)</f>
        <v>4</v>
      </c>
      <c r="AX790">
        <f>IF(AA790&gt;0.1497, 3, 0)</f>
        <v>3</v>
      </c>
      <c r="AY790">
        <f>IF(P790&gt;4031, 2, 0)</f>
        <v>0</v>
      </c>
      <c r="AZ790">
        <f>IF(H790&gt;51934.91, 1, 0)</f>
        <v>1</v>
      </c>
      <c r="BA790">
        <f>SUM(AW790:AZ790)</f>
        <v>8</v>
      </c>
      <c r="BB790" t="str">
        <f>VLOOKUP(BA790,'Standard Deviations'!$L$1:$M$11,2,TRUE)</f>
        <v>Platinum</v>
      </c>
    </row>
    <row r="791" spans="1:54" hidden="1">
      <c r="A791">
        <v>1378</v>
      </c>
      <c r="B791">
        <v>1972</v>
      </c>
      <c r="C791">
        <f>2024-B791</f>
        <v>52</v>
      </c>
      <c r="D791" t="str">
        <f>VLOOKUP(B791,Reference!$A$1:$B$125, 2)</f>
        <v>Gen X</v>
      </c>
      <c r="E791" t="s">
        <v>74</v>
      </c>
      <c r="F791" t="str">
        <f>IF(E791="High School", "No College", "College")</f>
        <v>College</v>
      </c>
      <c r="G791" t="s">
        <v>65</v>
      </c>
      <c r="H791">
        <v>50334</v>
      </c>
      <c r="I791">
        <v>50334</v>
      </c>
      <c r="J791" s="4" t="s">
        <v>175</v>
      </c>
      <c r="K791">
        <v>0</v>
      </c>
      <c r="L791">
        <v>1</v>
      </c>
      <c r="M791" t="str">
        <f>IF(OR(K791&gt;0, L791&gt;0), "Parent", "Not Parent")</f>
        <v>Parent</v>
      </c>
      <c r="N791" t="s">
        <v>515</v>
      </c>
      <c r="O791" s="8">
        <v>41916</v>
      </c>
      <c r="P791" s="9">
        <f>O791-N791</f>
        <v>437</v>
      </c>
      <c r="Q791">
        <v>24</v>
      </c>
      <c r="R791" s="9">
        <f>P791-Q791</f>
        <v>413</v>
      </c>
      <c r="S791" s="8">
        <f>O791-R791</f>
        <v>41503</v>
      </c>
      <c r="T791">
        <v>284</v>
      </c>
      <c r="U791">
        <v>16</v>
      </c>
      <c r="V791">
        <v>160</v>
      </c>
      <c r="W791">
        <v>84</v>
      </c>
      <c r="X791">
        <v>16</v>
      </c>
      <c r="Y791">
        <v>134</v>
      </c>
      <c r="Z791">
        <v>694</v>
      </c>
      <c r="AA791">
        <f>Z791/P791</f>
        <v>1.5881006864988558</v>
      </c>
      <c r="AB791" s="11" t="s">
        <v>506</v>
      </c>
      <c r="AC791" t="s">
        <v>59</v>
      </c>
      <c r="AD791">
        <v>6</v>
      </c>
      <c r="AE791" t="str">
        <f>IF(AD791&gt;3, "Prefers Discount", "Discount Indifferent")</f>
        <v>Prefers Discount</v>
      </c>
      <c r="AF791">
        <v>6</v>
      </c>
      <c r="AG791">
        <v>7</v>
      </c>
      <c r="AH791">
        <v>4</v>
      </c>
      <c r="AI791" t="str">
        <f>INDEX($AF$1:$AH$1,MATCH(MAX(AF791:AH791),AF791:AH791,0))</f>
        <v>Web_Orders</v>
      </c>
      <c r="AJ791">
        <v>6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f>SUM(AK791:AO791)</f>
        <v>0</v>
      </c>
      <c r="AQ791" t="s">
        <v>67</v>
      </c>
      <c r="AR791">
        <v>0</v>
      </c>
      <c r="AS791" t="str">
        <f>IF(OR(AK791&gt;0, AL791&gt;0, AM791&gt;0, AN791&gt;0, AO791&gt;0), "Converted", "Not Converted")</f>
        <v>Not Converted</v>
      </c>
      <c r="AT791">
        <v>0</v>
      </c>
      <c r="AU791">
        <v>3</v>
      </c>
      <c r="AV791">
        <v>11</v>
      </c>
      <c r="AW791">
        <f>IF(Z791&gt;607, 4, 0)</f>
        <v>4</v>
      </c>
      <c r="AX791">
        <f>IF(AA791&gt;0.1497, 3, 0)</f>
        <v>3</v>
      </c>
      <c r="AY791">
        <f>IF(P791&gt;4031, 2, 0)</f>
        <v>0</v>
      </c>
      <c r="AZ791">
        <f>IF(H791&gt;51934.91, 1, 0)</f>
        <v>0</v>
      </c>
      <c r="BA791">
        <f>SUM(AW791:AZ791)</f>
        <v>7</v>
      </c>
      <c r="BB791" t="str">
        <f>VLOOKUP(BA791,'Standard Deviations'!$L$1:$M$11,2,TRUE)</f>
        <v>Platinum</v>
      </c>
    </row>
    <row r="792" spans="1:54">
      <c r="A792">
        <v>5057</v>
      </c>
      <c r="B792">
        <v>1961</v>
      </c>
      <c r="C792">
        <f>2024-B792</f>
        <v>63</v>
      </c>
      <c r="D792" t="str">
        <f>VLOOKUP(B792,Reference!$A$1:$B$125, 2)</f>
        <v>Boomers</v>
      </c>
      <c r="E792" t="s">
        <v>64</v>
      </c>
      <c r="F792" t="str">
        <f>IF(E792="High School", "No College", "College")</f>
        <v>College</v>
      </c>
      <c r="G792" t="s">
        <v>55</v>
      </c>
      <c r="H792">
        <v>61794</v>
      </c>
      <c r="I792">
        <v>61794</v>
      </c>
      <c r="J792" s="4" t="s">
        <v>61</v>
      </c>
      <c r="K792">
        <v>0</v>
      </c>
      <c r="L792">
        <v>1</v>
      </c>
      <c r="M792" t="str">
        <f>IF(OR(K792&gt;0, L792&gt;0), "Parent", "Not Parent")</f>
        <v>Parent</v>
      </c>
      <c r="N792" t="s">
        <v>516</v>
      </c>
      <c r="O792" s="8">
        <v>41916</v>
      </c>
      <c r="P792" s="9">
        <f>O792-N792</f>
        <v>385</v>
      </c>
      <c r="Q792">
        <v>74</v>
      </c>
      <c r="R792" s="9">
        <f>P792-Q792</f>
        <v>311</v>
      </c>
      <c r="S792" s="8">
        <f>O792-R792</f>
        <v>41605</v>
      </c>
      <c r="T792">
        <v>264</v>
      </c>
      <c r="U792">
        <v>47</v>
      </c>
      <c r="V792">
        <v>188</v>
      </c>
      <c r="W792">
        <v>54</v>
      </c>
      <c r="X792">
        <v>47</v>
      </c>
      <c r="Y792">
        <v>11</v>
      </c>
      <c r="Z792">
        <v>611</v>
      </c>
      <c r="AA792">
        <f>Z792/P792</f>
        <v>1.587012987012987</v>
      </c>
      <c r="AB792" s="14" t="s">
        <v>506</v>
      </c>
      <c r="AC792" s="13" t="s">
        <v>63</v>
      </c>
      <c r="AD792">
        <v>2</v>
      </c>
      <c r="AE792" t="str">
        <f>IF(AD792&gt;3, "Prefers Discount", "Discount Indifferent")</f>
        <v>Discount Indifferent</v>
      </c>
      <c r="AF792">
        <v>10</v>
      </c>
      <c r="AG792">
        <v>4</v>
      </c>
      <c r="AH792">
        <v>4</v>
      </c>
      <c r="AI792" t="str">
        <f>INDEX($AF$1:$AH$1,MATCH(MAX(AF792:AH792),AF792:AH792,0))</f>
        <v>Store_Orders</v>
      </c>
      <c r="AJ792">
        <v>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f>SUM(AK792:AO792)</f>
        <v>0</v>
      </c>
      <c r="AQ792" t="s">
        <v>67</v>
      </c>
      <c r="AR792">
        <v>0</v>
      </c>
      <c r="AS792" t="str">
        <f>IF(OR(AK792&gt;0, AL792&gt;0, AM792&gt;0, AN792&gt;0, AO792&gt;0), "Converted", "Not Converted")</f>
        <v>Not Converted</v>
      </c>
      <c r="AT792">
        <v>0</v>
      </c>
      <c r="AU792">
        <v>3</v>
      </c>
      <c r="AV792">
        <v>11</v>
      </c>
      <c r="AW792">
        <f>IF(Z792&gt;607, 4, 0)</f>
        <v>4</v>
      </c>
      <c r="AX792">
        <f>IF(AA792&gt;0.1497, 3, 0)</f>
        <v>3</v>
      </c>
      <c r="AY792">
        <f>IF(P792&gt;4031, 2, 0)</f>
        <v>0</v>
      </c>
      <c r="AZ792">
        <f>IF(H792&gt;51934.91, 1, 0)</f>
        <v>1</v>
      </c>
      <c r="BA792">
        <f>SUM(AW792:AZ792)</f>
        <v>8</v>
      </c>
      <c r="BB792" t="str">
        <f>VLOOKUP(BA792,'Standard Deviations'!$L$1:$M$11,2,TRUE)</f>
        <v>Platinum</v>
      </c>
    </row>
    <row r="793" spans="1:54">
      <c r="A793">
        <v>9516</v>
      </c>
      <c r="B793">
        <v>1971</v>
      </c>
      <c r="C793">
        <f>2024-B793</f>
        <v>53</v>
      </c>
      <c r="D793" t="str">
        <f>VLOOKUP(B793,Reference!$A$1:$B$125, 2)</f>
        <v>Gen X</v>
      </c>
      <c r="E793" t="s">
        <v>74</v>
      </c>
      <c r="F793" t="str">
        <f>IF(E793="High School", "No College", "College")</f>
        <v>College</v>
      </c>
      <c r="G793" t="s">
        <v>71</v>
      </c>
      <c r="H793">
        <v>49118</v>
      </c>
      <c r="I793">
        <v>49118</v>
      </c>
      <c r="J793" s="4" t="s">
        <v>175</v>
      </c>
      <c r="K793">
        <v>0</v>
      </c>
      <c r="L793">
        <v>0</v>
      </c>
      <c r="M793" t="str">
        <f>IF(OR(K793&gt;0, L793&gt;0), "Parent", "Not Parent")</f>
        <v>Not Parent</v>
      </c>
      <c r="N793" t="s">
        <v>517</v>
      </c>
      <c r="O793" s="8">
        <v>41916</v>
      </c>
      <c r="P793" s="9">
        <f>O793-N793</f>
        <v>777</v>
      </c>
      <c r="Q793">
        <v>90</v>
      </c>
      <c r="R793" s="9">
        <f>P793-Q793</f>
        <v>687</v>
      </c>
      <c r="S793" s="8">
        <f>O793-R793</f>
        <v>41229</v>
      </c>
      <c r="T793">
        <v>620</v>
      </c>
      <c r="U793">
        <v>54</v>
      </c>
      <c r="V793">
        <v>239</v>
      </c>
      <c r="W793">
        <v>99</v>
      </c>
      <c r="X793">
        <v>98</v>
      </c>
      <c r="Y793">
        <v>119</v>
      </c>
      <c r="Z793">
        <v>1229</v>
      </c>
      <c r="AA793">
        <f>Z793/P793</f>
        <v>1.5817245817245817</v>
      </c>
      <c r="AB793" s="14" t="s">
        <v>506</v>
      </c>
      <c r="AC793" s="13" t="s">
        <v>63</v>
      </c>
      <c r="AD793">
        <v>2</v>
      </c>
      <c r="AE793" t="str">
        <f>IF(AD793&gt;3, "Prefers Discount", "Discount Indifferent")</f>
        <v>Discount Indifferent</v>
      </c>
      <c r="AF793">
        <v>10</v>
      </c>
      <c r="AG793">
        <v>9</v>
      </c>
      <c r="AH793">
        <v>7</v>
      </c>
      <c r="AI793" t="str">
        <f>INDEX($AF$1:$AH$1,MATCH(MAX(AF793:AH793),AF793:AH793,0))</f>
        <v>Store_Orders</v>
      </c>
      <c r="AJ793">
        <v>7</v>
      </c>
      <c r="AK793">
        <v>0</v>
      </c>
      <c r="AL793">
        <v>1</v>
      </c>
      <c r="AM793">
        <v>0</v>
      </c>
      <c r="AN793">
        <v>1</v>
      </c>
      <c r="AO793">
        <v>0</v>
      </c>
      <c r="AP793">
        <f>SUM(AK793:AO793)</f>
        <v>2</v>
      </c>
      <c r="AQ793" t="str">
        <f>INDEX($AK$1:$AO$1,MATCH(MAX(AK793:AO793),AK793:AO793,0))</f>
        <v>Converted_on_Camp2</v>
      </c>
      <c r="AR793">
        <v>1</v>
      </c>
      <c r="AS793" t="str">
        <f>IF(OR(AK793&gt;0, AL793&gt;0, AM793&gt;0, AN793&gt;0, AO793&gt;0), "Converted", "Not Converted")</f>
        <v>Converted</v>
      </c>
      <c r="AT793">
        <v>0</v>
      </c>
      <c r="AU793">
        <v>3</v>
      </c>
      <c r="AV793">
        <v>11</v>
      </c>
      <c r="AW793">
        <f>IF(Z793&gt;607, 4, 0)</f>
        <v>4</v>
      </c>
      <c r="AX793">
        <f>IF(AA793&gt;0.1497, 3, 0)</f>
        <v>3</v>
      </c>
      <c r="AY793">
        <f>IF(P793&gt;4031, 2, 0)</f>
        <v>0</v>
      </c>
      <c r="AZ793">
        <f>IF(H793&gt;51934.91, 1, 0)</f>
        <v>0</v>
      </c>
      <c r="BA793">
        <f>SUM(AW793:AZ793)</f>
        <v>7</v>
      </c>
      <c r="BB793" t="str">
        <f>VLOOKUP(BA793,'Standard Deviations'!$L$1:$M$11,2,TRUE)</f>
        <v>Platinum</v>
      </c>
    </row>
    <row r="794" spans="1:54">
      <c r="A794">
        <v>5562</v>
      </c>
      <c r="B794">
        <v>1974</v>
      </c>
      <c r="C794">
        <f>2024-B794</f>
        <v>50</v>
      </c>
      <c r="D794" t="str">
        <f>VLOOKUP(B794,Reference!$A$1:$B$125, 2)</f>
        <v>Gen X</v>
      </c>
      <c r="E794" t="s">
        <v>54</v>
      </c>
      <c r="F794" t="str">
        <f>IF(E794="High School", "No College", "College")</f>
        <v>College</v>
      </c>
      <c r="G794" t="s">
        <v>55</v>
      </c>
      <c r="H794">
        <v>60093</v>
      </c>
      <c r="I794">
        <v>60093</v>
      </c>
      <c r="J794" s="4" t="s">
        <v>61</v>
      </c>
      <c r="K794">
        <v>0</v>
      </c>
      <c r="L794">
        <v>1</v>
      </c>
      <c r="M794" t="str">
        <f>IF(OR(K794&gt;0, L794&gt;0), "Parent", "Not Parent")</f>
        <v>Parent</v>
      </c>
      <c r="N794" t="s">
        <v>518</v>
      </c>
      <c r="O794" s="8">
        <v>41916</v>
      </c>
      <c r="P794" s="9">
        <f>O794-N794</f>
        <v>465</v>
      </c>
      <c r="Q794">
        <v>92</v>
      </c>
      <c r="R794" s="9">
        <f>P794-Q794</f>
        <v>373</v>
      </c>
      <c r="S794" s="8">
        <f>O794-R794</f>
        <v>41543</v>
      </c>
      <c r="T794">
        <v>502</v>
      </c>
      <c r="U794">
        <v>12</v>
      </c>
      <c r="V794">
        <v>109</v>
      </c>
      <c r="W794">
        <v>16</v>
      </c>
      <c r="X794">
        <v>6</v>
      </c>
      <c r="Y794">
        <v>90</v>
      </c>
      <c r="Z794">
        <v>735</v>
      </c>
      <c r="AA794">
        <f>Z794/P794</f>
        <v>1.5806451612903225</v>
      </c>
      <c r="AB794" s="14" t="s">
        <v>506</v>
      </c>
      <c r="AC794" s="13" t="s">
        <v>63</v>
      </c>
      <c r="AD794">
        <v>2</v>
      </c>
      <c r="AE794" t="str">
        <f>IF(AD794&gt;3, "Prefers Discount", "Discount Indifferent")</f>
        <v>Discount Indifferent</v>
      </c>
      <c r="AF794">
        <v>10</v>
      </c>
      <c r="AG794">
        <v>7</v>
      </c>
      <c r="AH794">
        <v>2</v>
      </c>
      <c r="AI794" t="str">
        <f>INDEX($AF$1:$AH$1,MATCH(MAX(AF794:AH794),AF794:AH794,0))</f>
        <v>Store_Orders</v>
      </c>
      <c r="AJ794">
        <v>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f>SUM(AK794:AO794)</f>
        <v>0</v>
      </c>
      <c r="AQ794" t="s">
        <v>67</v>
      </c>
      <c r="AR794">
        <v>0</v>
      </c>
      <c r="AS794" t="str">
        <f>IF(OR(AK794&gt;0, AL794&gt;0, AM794&gt;0, AN794&gt;0, AO794&gt;0), "Converted", "Not Converted")</f>
        <v>Not Converted</v>
      </c>
      <c r="AT794">
        <v>0</v>
      </c>
      <c r="AU794">
        <v>3</v>
      </c>
      <c r="AV794">
        <v>11</v>
      </c>
      <c r="AW794">
        <f>IF(Z794&gt;607, 4, 0)</f>
        <v>4</v>
      </c>
      <c r="AX794">
        <f>IF(AA794&gt;0.1497, 3, 0)</f>
        <v>3</v>
      </c>
      <c r="AY794">
        <f>IF(P794&gt;4031, 2, 0)</f>
        <v>0</v>
      </c>
      <c r="AZ794">
        <f>IF(H794&gt;51934.91, 1, 0)</f>
        <v>1</v>
      </c>
      <c r="BA794">
        <f>SUM(AW794:AZ794)</f>
        <v>8</v>
      </c>
      <c r="BB794" t="str">
        <f>VLOOKUP(BA794,'Standard Deviations'!$L$1:$M$11,2,TRUE)</f>
        <v>Platinum</v>
      </c>
    </row>
    <row r="795" spans="1:54" hidden="1">
      <c r="A795">
        <v>1518</v>
      </c>
      <c r="B795">
        <v>1965</v>
      </c>
      <c r="C795">
        <f>2024-B795</f>
        <v>59</v>
      </c>
      <c r="D795" t="str">
        <f>VLOOKUP(B795,Reference!$A$1:$B$125, 2)</f>
        <v>Gen X</v>
      </c>
      <c r="E795" t="s">
        <v>64</v>
      </c>
      <c r="F795" t="str">
        <f>IF(E795="High School", "No College", "College")</f>
        <v>College</v>
      </c>
      <c r="G795" t="s">
        <v>55</v>
      </c>
      <c r="H795">
        <v>62694</v>
      </c>
      <c r="I795">
        <v>62694</v>
      </c>
      <c r="J795" s="4" t="s">
        <v>61</v>
      </c>
      <c r="K795">
        <v>1</v>
      </c>
      <c r="L795">
        <v>1</v>
      </c>
      <c r="M795" t="str">
        <f>IF(OR(K795&gt;0, L795&gt;0), "Parent", "Not Parent")</f>
        <v>Parent</v>
      </c>
      <c r="N795" t="s">
        <v>519</v>
      </c>
      <c r="O795" s="8">
        <v>41916</v>
      </c>
      <c r="P795" s="9">
        <f>O795-N795</f>
        <v>474</v>
      </c>
      <c r="Q795">
        <v>29</v>
      </c>
      <c r="R795" s="9">
        <f>P795-Q795</f>
        <v>445</v>
      </c>
      <c r="S795" s="8">
        <f>O795-R795</f>
        <v>41471</v>
      </c>
      <c r="T795">
        <v>379</v>
      </c>
      <c r="U795">
        <v>6</v>
      </c>
      <c r="V795">
        <v>157</v>
      </c>
      <c r="W795">
        <v>25</v>
      </c>
      <c r="X795">
        <v>91</v>
      </c>
      <c r="Y795">
        <v>91</v>
      </c>
      <c r="Z795">
        <v>749</v>
      </c>
      <c r="AA795">
        <f>Z795/P795</f>
        <v>1.5801687763713079</v>
      </c>
      <c r="AB795" s="11" t="s">
        <v>506</v>
      </c>
      <c r="AC795" t="s">
        <v>59</v>
      </c>
      <c r="AD795">
        <v>5</v>
      </c>
      <c r="AE795" t="str">
        <f>IF(AD795&gt;3, "Prefers Discount", "Discount Indifferent")</f>
        <v>Prefers Discount</v>
      </c>
      <c r="AF795">
        <v>7</v>
      </c>
      <c r="AG795">
        <v>9</v>
      </c>
      <c r="AH795">
        <v>3</v>
      </c>
      <c r="AI795" t="str">
        <f>INDEX($AF$1:$AH$1,MATCH(MAX(AF795:AH795),AF795:AH795,0))</f>
        <v>Web_Orders</v>
      </c>
      <c r="AJ795">
        <v>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f>SUM(AK795:AO795)</f>
        <v>0</v>
      </c>
      <c r="AQ795" t="s">
        <v>67</v>
      </c>
      <c r="AR795">
        <v>0</v>
      </c>
      <c r="AS795" t="str">
        <f>IF(OR(AK795&gt;0, AL795&gt;0, AM795&gt;0, AN795&gt;0, AO795&gt;0), "Converted", "Not Converted")</f>
        <v>Not Converted</v>
      </c>
      <c r="AT795">
        <v>0</v>
      </c>
      <c r="AU795">
        <v>3</v>
      </c>
      <c r="AV795">
        <v>11</v>
      </c>
      <c r="AW795">
        <f>IF(Z795&gt;607, 4, 0)</f>
        <v>4</v>
      </c>
      <c r="AX795">
        <f>IF(AA795&gt;0.1497, 3, 0)</f>
        <v>3</v>
      </c>
      <c r="AY795">
        <f>IF(P795&gt;4031, 2, 0)</f>
        <v>0</v>
      </c>
      <c r="AZ795">
        <f>IF(H795&gt;51934.91, 1, 0)</f>
        <v>1</v>
      </c>
      <c r="BA795">
        <f>SUM(AW795:AZ795)</f>
        <v>8</v>
      </c>
      <c r="BB795" t="str">
        <f>VLOOKUP(BA795,'Standard Deviations'!$L$1:$M$11,2,TRUE)</f>
        <v>Platinum</v>
      </c>
    </row>
    <row r="796" spans="1:54" hidden="1">
      <c r="A796">
        <v>3478</v>
      </c>
      <c r="B796">
        <v>1971</v>
      </c>
      <c r="C796">
        <f>2024-B796</f>
        <v>53</v>
      </c>
      <c r="D796" t="str">
        <f>VLOOKUP(B796,Reference!$A$1:$B$125, 2)</f>
        <v>Gen X</v>
      </c>
      <c r="E796" t="s">
        <v>68</v>
      </c>
      <c r="F796" t="str">
        <f>IF(E796="High School", "No College", "College")</f>
        <v>College</v>
      </c>
      <c r="G796" t="s">
        <v>55</v>
      </c>
      <c r="H796">
        <v>60585</v>
      </c>
      <c r="I796">
        <v>60585</v>
      </c>
      <c r="J796" s="4" t="s">
        <v>61</v>
      </c>
      <c r="K796">
        <v>1</v>
      </c>
      <c r="L796">
        <v>1</v>
      </c>
      <c r="M796" t="str">
        <f>IF(OR(K796&gt;0, L796&gt;0), "Parent", "Not Parent")</f>
        <v>Parent</v>
      </c>
      <c r="N796" t="s">
        <v>495</v>
      </c>
      <c r="O796" s="8">
        <v>41916</v>
      </c>
      <c r="P796" s="9">
        <f>O796-N796</f>
        <v>467</v>
      </c>
      <c r="Q796">
        <v>17</v>
      </c>
      <c r="R796" s="9">
        <f>P796-Q796</f>
        <v>450</v>
      </c>
      <c r="S796" s="8">
        <f>O796-R796</f>
        <v>41466</v>
      </c>
      <c r="T796">
        <v>267</v>
      </c>
      <c r="U796">
        <v>42</v>
      </c>
      <c r="V796">
        <v>309</v>
      </c>
      <c r="W796">
        <v>55</v>
      </c>
      <c r="X796">
        <v>42</v>
      </c>
      <c r="Y796">
        <v>21</v>
      </c>
      <c r="Z796">
        <v>736</v>
      </c>
      <c r="AA796">
        <f>Z796/P796</f>
        <v>1.5760171306209849</v>
      </c>
      <c r="AB796" s="11" t="s">
        <v>506</v>
      </c>
      <c r="AC796" t="s">
        <v>59</v>
      </c>
      <c r="AD796">
        <v>10</v>
      </c>
      <c r="AE796" t="str">
        <f>IF(AD796&gt;3, "Prefers Discount", "Discount Indifferent")</f>
        <v>Prefers Discount</v>
      </c>
      <c r="AF796">
        <v>9</v>
      </c>
      <c r="AG796">
        <v>7</v>
      </c>
      <c r="AH796">
        <v>4</v>
      </c>
      <c r="AI796" t="str">
        <f>INDEX($AF$1:$AH$1,MATCH(MAX(AF796:AH796),AF796:AH796,0))</f>
        <v>Store_Orders</v>
      </c>
      <c r="AJ796">
        <v>5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f>SUM(AK796:AO796)</f>
        <v>0</v>
      </c>
      <c r="AQ796" t="s">
        <v>67</v>
      </c>
      <c r="AR796">
        <v>1</v>
      </c>
      <c r="AS796" t="str">
        <f>IF(OR(AK796&gt;0, AL796&gt;0, AM796&gt;0, AN796&gt;0, AO796&gt;0), "Converted", "Not Converted")</f>
        <v>Not Converted</v>
      </c>
      <c r="AT796">
        <v>0</v>
      </c>
      <c r="AU796">
        <v>3</v>
      </c>
      <c r="AV796">
        <v>11</v>
      </c>
      <c r="AW796">
        <f>IF(Z796&gt;607, 4, 0)</f>
        <v>4</v>
      </c>
      <c r="AX796">
        <f>IF(AA796&gt;0.1497, 3, 0)</f>
        <v>3</v>
      </c>
      <c r="AY796">
        <f>IF(P796&gt;4031, 2, 0)</f>
        <v>0</v>
      </c>
      <c r="AZ796">
        <f>IF(H796&gt;51934.91, 1, 0)</f>
        <v>1</v>
      </c>
      <c r="BA796">
        <f>SUM(AW796:AZ796)</f>
        <v>8</v>
      </c>
      <c r="BB796" t="str">
        <f>VLOOKUP(BA796,'Standard Deviations'!$L$1:$M$11,2,TRUE)</f>
        <v>Platinum</v>
      </c>
    </row>
    <row r="797" spans="1:54" hidden="1">
      <c r="A797">
        <v>9256</v>
      </c>
      <c r="B797">
        <v>1971</v>
      </c>
      <c r="C797">
        <f>2024-B797</f>
        <v>53</v>
      </c>
      <c r="D797" t="str">
        <f>VLOOKUP(B797,Reference!$A$1:$B$125, 2)</f>
        <v>Gen X</v>
      </c>
      <c r="E797" t="s">
        <v>54</v>
      </c>
      <c r="F797" t="str">
        <f>IF(E797="High School", "No College", "College")</f>
        <v>College</v>
      </c>
      <c r="G797" t="s">
        <v>60</v>
      </c>
      <c r="H797">
        <v>58350</v>
      </c>
      <c r="I797">
        <v>58350</v>
      </c>
      <c r="J797" s="4" t="s">
        <v>61</v>
      </c>
      <c r="K797">
        <v>0</v>
      </c>
      <c r="L797">
        <v>1</v>
      </c>
      <c r="M797" t="str">
        <f>IF(OR(K797&gt;0, L797&gt;0), "Parent", "Not Parent")</f>
        <v>Parent</v>
      </c>
      <c r="N797" t="s">
        <v>520</v>
      </c>
      <c r="O797" s="8">
        <v>41916</v>
      </c>
      <c r="P797" s="9">
        <f>O797-N797</f>
        <v>638</v>
      </c>
      <c r="Q797">
        <v>5</v>
      </c>
      <c r="R797" s="9">
        <f>P797-Q797</f>
        <v>633</v>
      </c>
      <c r="S797" s="8">
        <f>O797-R797</f>
        <v>41283</v>
      </c>
      <c r="T797">
        <v>493</v>
      </c>
      <c r="U797">
        <v>26</v>
      </c>
      <c r="V797">
        <v>206</v>
      </c>
      <c r="W797">
        <v>116</v>
      </c>
      <c r="X797">
        <v>80</v>
      </c>
      <c r="Y797">
        <v>80</v>
      </c>
      <c r="Z797">
        <v>1001</v>
      </c>
      <c r="AA797">
        <f>Z797/P797</f>
        <v>1.5689655172413792</v>
      </c>
      <c r="AB797" s="11" t="s">
        <v>506</v>
      </c>
      <c r="AC797" t="s">
        <v>59</v>
      </c>
      <c r="AD797">
        <v>4</v>
      </c>
      <c r="AE797" t="str">
        <f>IF(AD797&gt;3, "Prefers Discount", "Discount Indifferent")</f>
        <v>Prefers Discount</v>
      </c>
      <c r="AF797">
        <v>12</v>
      </c>
      <c r="AG797">
        <v>8</v>
      </c>
      <c r="AH797">
        <v>3</v>
      </c>
      <c r="AI797" t="str">
        <f>INDEX($AF$1:$AH$1,MATCH(MAX(AF797:AH797),AF797:AH797,0))</f>
        <v>Store_Orders</v>
      </c>
      <c r="AJ797">
        <v>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f>SUM(AK797:AO797)</f>
        <v>0</v>
      </c>
      <c r="AQ797" t="s">
        <v>67</v>
      </c>
      <c r="AR797">
        <v>0</v>
      </c>
      <c r="AS797" t="str">
        <f>IF(OR(AK797&gt;0, AL797&gt;0, AM797&gt;0, AN797&gt;0, AO797&gt;0), "Converted", "Not Converted")</f>
        <v>Not Converted</v>
      </c>
      <c r="AT797">
        <v>0</v>
      </c>
      <c r="AU797">
        <v>3</v>
      </c>
      <c r="AV797">
        <v>11</v>
      </c>
      <c r="AW797">
        <f>IF(Z797&gt;607, 4, 0)</f>
        <v>4</v>
      </c>
      <c r="AX797">
        <f>IF(AA797&gt;0.1497, 3, 0)</f>
        <v>3</v>
      </c>
      <c r="AY797">
        <f>IF(P797&gt;4031, 2, 0)</f>
        <v>0</v>
      </c>
      <c r="AZ797">
        <f>IF(H797&gt;51934.91, 1, 0)</f>
        <v>1</v>
      </c>
      <c r="BA797">
        <f>SUM(AW797:AZ797)</f>
        <v>8</v>
      </c>
      <c r="BB797" t="str">
        <f>VLOOKUP(BA797,'Standard Deviations'!$L$1:$M$11,2,TRUE)</f>
        <v>Platinum</v>
      </c>
    </row>
    <row r="798" spans="1:54" hidden="1">
      <c r="A798">
        <v>1717</v>
      </c>
      <c r="B798">
        <v>1988</v>
      </c>
      <c r="C798">
        <f>2024-B798</f>
        <v>36</v>
      </c>
      <c r="D798" t="str">
        <f>VLOOKUP(B798,Reference!$A$1:$B$125, 2)</f>
        <v>Millennials</v>
      </c>
      <c r="E798" t="s">
        <v>54</v>
      </c>
      <c r="F798" t="str">
        <f>IF(E798="High School", "No College", "College")</f>
        <v>College</v>
      </c>
      <c r="G798" t="s">
        <v>60</v>
      </c>
      <c r="H798">
        <v>39747</v>
      </c>
      <c r="I798">
        <v>39747</v>
      </c>
      <c r="J798" s="4" t="s">
        <v>175</v>
      </c>
      <c r="K798">
        <v>1</v>
      </c>
      <c r="L798">
        <v>0</v>
      </c>
      <c r="M798" t="str">
        <f>IF(OR(K798&gt;0, L798&gt;0), "Parent", "Not Parent")</f>
        <v>Parent</v>
      </c>
      <c r="N798" t="s">
        <v>368</v>
      </c>
      <c r="O798" s="8">
        <v>41916</v>
      </c>
      <c r="P798" s="9">
        <f>O798-N798</f>
        <v>174</v>
      </c>
      <c r="Q798">
        <v>43</v>
      </c>
      <c r="R798" s="9">
        <f>P798-Q798</f>
        <v>131</v>
      </c>
      <c r="S798" s="8">
        <f>O798-R798</f>
        <v>41785</v>
      </c>
      <c r="T798">
        <v>80</v>
      </c>
      <c r="U798">
        <v>15</v>
      </c>
      <c r="V798">
        <v>93</v>
      </c>
      <c r="W798">
        <v>20</v>
      </c>
      <c r="X798">
        <v>13</v>
      </c>
      <c r="Y798">
        <v>52</v>
      </c>
      <c r="Z798">
        <v>273</v>
      </c>
      <c r="AA798">
        <f>Z798/P798</f>
        <v>1.5689655172413792</v>
      </c>
      <c r="AB798" s="11" t="s">
        <v>506</v>
      </c>
      <c r="AC798" t="s">
        <v>59</v>
      </c>
      <c r="AD798">
        <v>3</v>
      </c>
      <c r="AE798" t="str">
        <f>IF(AD798&gt;3, "Prefers Discount", "Discount Indifferent")</f>
        <v>Discount Indifferent</v>
      </c>
      <c r="AF798">
        <v>4</v>
      </c>
      <c r="AG798">
        <v>5</v>
      </c>
      <c r="AH798">
        <v>1</v>
      </c>
      <c r="AI798" t="str">
        <f>INDEX($AF$1:$AH$1,MATCH(MAX(AF798:AH798),AF798:AH798,0))</f>
        <v>Web_Orders</v>
      </c>
      <c r="AJ798">
        <v>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f>SUM(AK798:AO798)</f>
        <v>0</v>
      </c>
      <c r="AQ798" t="s">
        <v>67</v>
      </c>
      <c r="AR798">
        <v>0</v>
      </c>
      <c r="AS798" t="str">
        <f>IF(OR(AK798&gt;0, AL798&gt;0, AM798&gt;0, AN798&gt;0, AO798&gt;0), "Converted", "Not Converted")</f>
        <v>Not Converted</v>
      </c>
      <c r="AT798">
        <v>0</v>
      </c>
      <c r="AU798">
        <v>3</v>
      </c>
      <c r="AV798">
        <v>11</v>
      </c>
      <c r="AW798">
        <f>IF(Z798&gt;607, 4, 0)</f>
        <v>0</v>
      </c>
      <c r="AX798">
        <f>IF(AA798&gt;0.1497, 3, 0)</f>
        <v>3</v>
      </c>
      <c r="AY798">
        <f>IF(P798&gt;4031, 2, 0)</f>
        <v>0</v>
      </c>
      <c r="AZ798">
        <f>IF(H798&gt;51934.91, 1, 0)</f>
        <v>0</v>
      </c>
      <c r="BA798">
        <f>SUM(AW798:AZ798)</f>
        <v>3</v>
      </c>
      <c r="BB798" t="str">
        <f>VLOOKUP(BA798,'Standard Deviations'!$L$1:$M$11,2,TRUE)</f>
        <v>Silver</v>
      </c>
    </row>
    <row r="799" spans="1:54" hidden="1">
      <c r="A799">
        <v>1008</v>
      </c>
      <c r="B799">
        <v>1981</v>
      </c>
      <c r="C799">
        <f>2024-B799</f>
        <v>43</v>
      </c>
      <c r="D799" t="str">
        <f>VLOOKUP(B799,Reference!$A$1:$B$125, 2)</f>
        <v>Millennials</v>
      </c>
      <c r="E799" t="s">
        <v>68</v>
      </c>
      <c r="F799" t="str">
        <f>IF(E799="High School", "No College", "College")</f>
        <v>College</v>
      </c>
      <c r="G799" t="s">
        <v>65</v>
      </c>
      <c r="H799">
        <v>44953</v>
      </c>
      <c r="I799">
        <v>44953</v>
      </c>
      <c r="J799" s="4" t="s">
        <v>175</v>
      </c>
      <c r="K799">
        <v>0</v>
      </c>
      <c r="L799">
        <v>0</v>
      </c>
      <c r="M799" t="str">
        <f>IF(OR(K799&gt;0, L799&gt;0), "Parent", "Not Parent")</f>
        <v>Not Parent</v>
      </c>
      <c r="N799" t="s">
        <v>521</v>
      </c>
      <c r="O799" s="8">
        <v>41916</v>
      </c>
      <c r="P799" s="9">
        <f>O799-N799</f>
        <v>652</v>
      </c>
      <c r="Q799">
        <v>31</v>
      </c>
      <c r="R799" s="9">
        <f>P799-Q799</f>
        <v>621</v>
      </c>
      <c r="S799" s="8">
        <f>O799-R799</f>
        <v>41295</v>
      </c>
      <c r="T799">
        <v>728</v>
      </c>
      <c r="U799">
        <v>17</v>
      </c>
      <c r="V799">
        <v>133</v>
      </c>
      <c r="W799">
        <v>11</v>
      </c>
      <c r="X799">
        <v>8</v>
      </c>
      <c r="Y799">
        <v>124</v>
      </c>
      <c r="Z799">
        <v>1021</v>
      </c>
      <c r="AA799">
        <f>Z799/P799</f>
        <v>1.5659509202453987</v>
      </c>
      <c r="AB799" s="11" t="s">
        <v>506</v>
      </c>
      <c r="AC799" t="s">
        <v>59</v>
      </c>
      <c r="AD799">
        <v>1</v>
      </c>
      <c r="AE799" t="str">
        <f>IF(AD799&gt;3, "Prefers Discount", "Discount Indifferent")</f>
        <v>Discount Indifferent</v>
      </c>
      <c r="AF799">
        <v>13</v>
      </c>
      <c r="AG799">
        <v>7</v>
      </c>
      <c r="AH799">
        <v>3</v>
      </c>
      <c r="AI799" t="str">
        <f>INDEX($AF$1:$AH$1,MATCH(MAX(AF799:AH799),AF799:AH799,0))</f>
        <v>Store_Orders</v>
      </c>
      <c r="AJ799">
        <v>6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f>SUM(AK799:AO799)</f>
        <v>1</v>
      </c>
      <c r="AQ799" t="str">
        <f>INDEX($AK$1:$AO$1,MATCH(MAX(AK799:AO799),AK799:AO799,0))</f>
        <v>Converted_on_Camp3</v>
      </c>
      <c r="AR799">
        <v>1</v>
      </c>
      <c r="AS799" t="str">
        <f>IF(OR(AK799&gt;0, AL799&gt;0, AM799&gt;0, AN799&gt;0, AO799&gt;0), "Converted", "Not Converted")</f>
        <v>Converted</v>
      </c>
      <c r="AT799">
        <v>0</v>
      </c>
      <c r="AU799">
        <v>3</v>
      </c>
      <c r="AV799">
        <v>11</v>
      </c>
      <c r="AW799">
        <f>IF(Z799&gt;607, 4, 0)</f>
        <v>4</v>
      </c>
      <c r="AX799">
        <f>IF(AA799&gt;0.1497, 3, 0)</f>
        <v>3</v>
      </c>
      <c r="AY799">
        <f>IF(P799&gt;4031, 2, 0)</f>
        <v>0</v>
      </c>
      <c r="AZ799">
        <f>IF(H799&gt;51934.91, 1, 0)</f>
        <v>0</v>
      </c>
      <c r="BA799">
        <f>SUM(AW799:AZ799)</f>
        <v>7</v>
      </c>
      <c r="BB799" t="str">
        <f>VLOOKUP(BA799,'Standard Deviations'!$L$1:$M$11,2,TRUE)</f>
        <v>Platinum</v>
      </c>
    </row>
    <row r="800" spans="1:54">
      <c r="A800">
        <v>7129</v>
      </c>
      <c r="B800">
        <v>1962</v>
      </c>
      <c r="C800">
        <f>2024-B800</f>
        <v>62</v>
      </c>
      <c r="D800" t="str">
        <f>VLOOKUP(B800,Reference!$A$1:$B$125, 2)</f>
        <v>Boomers</v>
      </c>
      <c r="E800" t="s">
        <v>68</v>
      </c>
      <c r="F800" t="str">
        <f>IF(E800="High School", "No College", "College")</f>
        <v>College</v>
      </c>
      <c r="G800" t="s">
        <v>55</v>
      </c>
      <c r="H800">
        <v>54693</v>
      </c>
      <c r="I800">
        <v>54693</v>
      </c>
      <c r="J800" s="4" t="s">
        <v>61</v>
      </c>
      <c r="K800">
        <v>0</v>
      </c>
      <c r="L800">
        <v>1</v>
      </c>
      <c r="M800" t="str">
        <f>IF(OR(K800&gt;0, L800&gt;0), "Parent", "Not Parent")</f>
        <v>Parent</v>
      </c>
      <c r="N800" t="s">
        <v>420</v>
      </c>
      <c r="O800" s="8">
        <v>41916</v>
      </c>
      <c r="P800" s="9">
        <f>O800-N800</f>
        <v>594</v>
      </c>
      <c r="Q800">
        <v>72</v>
      </c>
      <c r="R800" s="9">
        <f>P800-Q800</f>
        <v>522</v>
      </c>
      <c r="S800" s="8">
        <f>O800-R800</f>
        <v>41394</v>
      </c>
      <c r="T800">
        <v>686</v>
      </c>
      <c r="U800">
        <v>17</v>
      </c>
      <c r="V800">
        <v>142</v>
      </c>
      <c r="W800">
        <v>23</v>
      </c>
      <c r="X800">
        <v>26</v>
      </c>
      <c r="Y800">
        <v>35</v>
      </c>
      <c r="Z800">
        <v>929</v>
      </c>
      <c r="AA800">
        <f>Z800/P800</f>
        <v>1.563973063973064</v>
      </c>
      <c r="AB800" s="14" t="s">
        <v>506</v>
      </c>
      <c r="AC800" s="13" t="s">
        <v>63</v>
      </c>
      <c r="AD800">
        <v>8</v>
      </c>
      <c r="AE800" t="str">
        <f>IF(AD800&gt;3, "Prefers Discount", "Discount Indifferent")</f>
        <v>Prefers Discount</v>
      </c>
      <c r="AF800">
        <v>13</v>
      </c>
      <c r="AG800">
        <v>6</v>
      </c>
      <c r="AH800">
        <v>4</v>
      </c>
      <c r="AI800" t="str">
        <f>INDEX($AF$1:$AH$1,MATCH(MAX(AF800:AH800),AF800:AH800,0))</f>
        <v>Store_Orders</v>
      </c>
      <c r="AJ800">
        <v>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f>SUM(AK800:AO800)</f>
        <v>0</v>
      </c>
      <c r="AQ800" t="s">
        <v>67</v>
      </c>
      <c r="AR800">
        <v>0</v>
      </c>
      <c r="AS800" t="str">
        <f>IF(OR(AK800&gt;0, AL800&gt;0, AM800&gt;0, AN800&gt;0, AO800&gt;0), "Converted", "Not Converted")</f>
        <v>Not Converted</v>
      </c>
      <c r="AT800">
        <v>0</v>
      </c>
      <c r="AU800">
        <v>3</v>
      </c>
      <c r="AV800">
        <v>11</v>
      </c>
      <c r="AW800">
        <f>IF(Z800&gt;607, 4, 0)</f>
        <v>4</v>
      </c>
      <c r="AX800">
        <f>IF(AA800&gt;0.1497, 3, 0)</f>
        <v>3</v>
      </c>
      <c r="AY800">
        <f>IF(P800&gt;4031, 2, 0)</f>
        <v>0</v>
      </c>
      <c r="AZ800">
        <f>IF(H800&gt;51934.91, 1, 0)</f>
        <v>1</v>
      </c>
      <c r="BA800">
        <f>SUM(AW800:AZ800)</f>
        <v>8</v>
      </c>
      <c r="BB800" t="str">
        <f>VLOOKUP(BA800,'Standard Deviations'!$L$1:$M$11,2,TRUE)</f>
        <v>Platinum</v>
      </c>
    </row>
    <row r="801" spans="1:54" hidden="1">
      <c r="A801">
        <v>10928</v>
      </c>
      <c r="B801">
        <v>1958</v>
      </c>
      <c r="C801">
        <f>2024-B801</f>
        <v>66</v>
      </c>
      <c r="D801" t="str">
        <f>VLOOKUP(B801,Reference!$A$1:$B$125, 2)</f>
        <v>Boomers</v>
      </c>
      <c r="E801" t="s">
        <v>54</v>
      </c>
      <c r="F801" t="str">
        <f>IF(E801="High School", "No College", "College")</f>
        <v>College</v>
      </c>
      <c r="G801" t="s">
        <v>65</v>
      </c>
      <c r="H801">
        <v>66886</v>
      </c>
      <c r="I801">
        <v>66886</v>
      </c>
      <c r="J801" s="4" t="s">
        <v>61</v>
      </c>
      <c r="K801">
        <v>0</v>
      </c>
      <c r="L801">
        <v>1</v>
      </c>
      <c r="M801" t="str">
        <f>IF(OR(K801&gt;0, L801&gt;0), "Parent", "Not Parent")</f>
        <v>Parent</v>
      </c>
      <c r="N801" t="s">
        <v>453</v>
      </c>
      <c r="O801" s="8">
        <v>41916</v>
      </c>
      <c r="P801" s="9">
        <f>O801-N801</f>
        <v>383</v>
      </c>
      <c r="Q801">
        <v>28</v>
      </c>
      <c r="R801" s="9">
        <f>P801-Q801</f>
        <v>355</v>
      </c>
      <c r="S801" s="8">
        <f>O801-R801</f>
        <v>41561</v>
      </c>
      <c r="T801">
        <v>315</v>
      </c>
      <c r="U801">
        <v>4</v>
      </c>
      <c r="V801">
        <v>62</v>
      </c>
      <c r="W801">
        <v>41</v>
      </c>
      <c r="X801">
        <v>31</v>
      </c>
      <c r="Y801">
        <v>146</v>
      </c>
      <c r="Z801">
        <v>599</v>
      </c>
      <c r="AA801">
        <f>Z801/P801</f>
        <v>1.5639686684073106</v>
      </c>
      <c r="AB801" s="11" t="s">
        <v>506</v>
      </c>
      <c r="AC801" t="s">
        <v>59</v>
      </c>
      <c r="AD801">
        <v>2</v>
      </c>
      <c r="AE801" t="str">
        <f>IF(AD801&gt;3, "Prefers Discount", "Discount Indifferent")</f>
        <v>Discount Indifferent</v>
      </c>
      <c r="AF801">
        <v>7</v>
      </c>
      <c r="AG801">
        <v>7</v>
      </c>
      <c r="AH801">
        <v>1</v>
      </c>
      <c r="AI801" t="str">
        <f>INDEX($AF$1:$AH$1,MATCH(MAX(AF801:AH801),AF801:AH801,0))</f>
        <v>Store_Orders</v>
      </c>
      <c r="AJ801">
        <v>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f>SUM(AK801:AO801)</f>
        <v>0</v>
      </c>
      <c r="AQ801" t="s">
        <v>67</v>
      </c>
      <c r="AR801">
        <v>0</v>
      </c>
      <c r="AS801" t="str">
        <f>IF(OR(AK801&gt;0, AL801&gt;0, AM801&gt;0, AN801&gt;0, AO801&gt;0), "Converted", "Not Converted")</f>
        <v>Not Converted</v>
      </c>
      <c r="AT801">
        <v>0</v>
      </c>
      <c r="AU801">
        <v>3</v>
      </c>
      <c r="AV801">
        <v>11</v>
      </c>
      <c r="AW801">
        <f>IF(Z801&gt;607, 4, 0)</f>
        <v>0</v>
      </c>
      <c r="AX801">
        <f>IF(AA801&gt;0.1497, 3, 0)</f>
        <v>3</v>
      </c>
      <c r="AY801">
        <f>IF(P801&gt;4031, 2, 0)</f>
        <v>0</v>
      </c>
      <c r="AZ801">
        <f>IF(H801&gt;51934.91, 1, 0)</f>
        <v>1</v>
      </c>
      <c r="BA801">
        <f>SUM(AW801:AZ801)</f>
        <v>4</v>
      </c>
      <c r="BB801" t="str">
        <f>VLOOKUP(BA801,'Standard Deviations'!$L$1:$M$11,2,TRUE)</f>
        <v>Silver</v>
      </c>
    </row>
    <row r="802" spans="1:54">
      <c r="A802">
        <v>4012</v>
      </c>
      <c r="B802">
        <v>1972</v>
      </c>
      <c r="C802">
        <f>2024-B802</f>
        <v>52</v>
      </c>
      <c r="D802" t="str">
        <f>VLOOKUP(B802,Reference!$A$1:$B$125, 2)</f>
        <v>Gen X</v>
      </c>
      <c r="E802" t="s">
        <v>68</v>
      </c>
      <c r="F802" t="str">
        <f>IF(E802="High School", "No College", "College")</f>
        <v>College</v>
      </c>
      <c r="G802" t="s">
        <v>65</v>
      </c>
      <c r="H802">
        <v>62220</v>
      </c>
      <c r="I802">
        <v>62220</v>
      </c>
      <c r="J802" s="4" t="s">
        <v>61</v>
      </c>
      <c r="K802">
        <v>0</v>
      </c>
      <c r="L802">
        <v>1</v>
      </c>
      <c r="M802" t="str">
        <f>IF(OR(K802&gt;0, L802&gt;0), "Parent", "Not Parent")</f>
        <v>Parent</v>
      </c>
      <c r="N802" t="s">
        <v>436</v>
      </c>
      <c r="O802" s="8">
        <v>41916</v>
      </c>
      <c r="P802" s="9">
        <f>O802-N802</f>
        <v>784</v>
      </c>
      <c r="Q802">
        <v>55</v>
      </c>
      <c r="R802" s="9">
        <f>P802-Q802</f>
        <v>729</v>
      </c>
      <c r="S802" s="8">
        <f>O802-R802</f>
        <v>41187</v>
      </c>
      <c r="T802">
        <v>799</v>
      </c>
      <c r="U802">
        <v>12</v>
      </c>
      <c r="V802">
        <v>375</v>
      </c>
      <c r="W802">
        <v>16</v>
      </c>
      <c r="X802">
        <v>12</v>
      </c>
      <c r="Y802">
        <v>12</v>
      </c>
      <c r="Z802">
        <v>1226</v>
      </c>
      <c r="AA802">
        <f>Z802/P802</f>
        <v>1.5637755102040816</v>
      </c>
      <c r="AB802" s="14" t="s">
        <v>506</v>
      </c>
      <c r="AC802" s="13" t="s">
        <v>63</v>
      </c>
      <c r="AD802">
        <v>5</v>
      </c>
      <c r="AE802" t="str">
        <f>IF(AD802&gt;3, "Prefers Discount", "Discount Indifferent")</f>
        <v>Prefers Discount</v>
      </c>
      <c r="AF802">
        <v>5</v>
      </c>
      <c r="AG802">
        <v>7</v>
      </c>
      <c r="AH802">
        <v>6</v>
      </c>
      <c r="AI802" t="str">
        <f>INDEX($AF$1:$AH$1,MATCH(MAX(AF802:AH802),AF802:AH802,0))</f>
        <v>Web_Orders</v>
      </c>
      <c r="AJ802">
        <v>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f>SUM(AK802:AO802)</f>
        <v>0</v>
      </c>
      <c r="AQ802" t="s">
        <v>67</v>
      </c>
      <c r="AR802">
        <v>1</v>
      </c>
      <c r="AS802" t="str">
        <f>IF(OR(AK802&gt;0, AL802&gt;0, AM802&gt;0, AN802&gt;0, AO802&gt;0), "Converted", "Not Converted")</f>
        <v>Not Converted</v>
      </c>
      <c r="AT802">
        <v>0</v>
      </c>
      <c r="AU802">
        <v>3</v>
      </c>
      <c r="AV802">
        <v>11</v>
      </c>
      <c r="AW802">
        <f>IF(Z802&gt;607, 4, 0)</f>
        <v>4</v>
      </c>
      <c r="AX802">
        <f>IF(AA802&gt;0.1497, 3, 0)</f>
        <v>3</v>
      </c>
      <c r="AY802">
        <f>IF(P802&gt;4031, 2, 0)</f>
        <v>0</v>
      </c>
      <c r="AZ802">
        <f>IF(H802&gt;51934.91, 1, 0)</f>
        <v>1</v>
      </c>
      <c r="BA802">
        <f>SUM(AW802:AZ802)</f>
        <v>8</v>
      </c>
      <c r="BB802" t="str">
        <f>VLOOKUP(BA802,'Standard Deviations'!$L$1:$M$11,2,TRUE)</f>
        <v>Platinum</v>
      </c>
    </row>
    <row r="803" spans="1:54">
      <c r="A803">
        <v>123</v>
      </c>
      <c r="B803">
        <v>1951</v>
      </c>
      <c r="C803">
        <f>2024-B803</f>
        <v>73</v>
      </c>
      <c r="D803" t="str">
        <f>VLOOKUP(B803,Reference!$A$1:$B$125, 2)</f>
        <v>Boomers</v>
      </c>
      <c r="E803" t="s">
        <v>54</v>
      </c>
      <c r="F803" t="str">
        <f>IF(E803="High School", "No College", "College")</f>
        <v>College</v>
      </c>
      <c r="G803" t="s">
        <v>89</v>
      </c>
      <c r="H803">
        <v>67046</v>
      </c>
      <c r="I803">
        <v>67046</v>
      </c>
      <c r="J803" s="4" t="s">
        <v>61</v>
      </c>
      <c r="K803">
        <v>0</v>
      </c>
      <c r="L803">
        <v>1</v>
      </c>
      <c r="M803" t="str">
        <f>IF(OR(K803&gt;0, L803&gt;0), "Parent", "Not Parent")</f>
        <v>Parent</v>
      </c>
      <c r="N803" t="s">
        <v>342</v>
      </c>
      <c r="O803" s="8">
        <v>41916</v>
      </c>
      <c r="P803" s="9">
        <f>O803-N803</f>
        <v>636</v>
      </c>
      <c r="Q803">
        <v>92</v>
      </c>
      <c r="R803" s="9">
        <f>P803-Q803</f>
        <v>544</v>
      </c>
      <c r="S803" s="8">
        <f>O803-R803</f>
        <v>41372</v>
      </c>
      <c r="T803">
        <v>544</v>
      </c>
      <c r="U803">
        <v>35</v>
      </c>
      <c r="V803">
        <v>133</v>
      </c>
      <c r="W803">
        <v>23</v>
      </c>
      <c r="X803">
        <v>151</v>
      </c>
      <c r="Y803">
        <v>107</v>
      </c>
      <c r="Z803">
        <v>993</v>
      </c>
      <c r="AA803">
        <f>Z803/P803</f>
        <v>1.5613207547169812</v>
      </c>
      <c r="AB803" s="14" t="s">
        <v>506</v>
      </c>
      <c r="AC803" s="13" t="s">
        <v>63</v>
      </c>
      <c r="AD803">
        <v>2</v>
      </c>
      <c r="AE803" t="str">
        <f>IF(AD803&gt;3, "Prefers Discount", "Discount Indifferent")</f>
        <v>Discount Indifferent</v>
      </c>
      <c r="AF803">
        <v>4</v>
      </c>
      <c r="AG803">
        <v>4</v>
      </c>
      <c r="AH803">
        <v>5</v>
      </c>
      <c r="AI803" t="str">
        <f>INDEX($AF$1:$AH$1,MATCH(MAX(AF803:AH803),AF803:AH803,0))</f>
        <v>Catalog_Orders</v>
      </c>
      <c r="AJ803">
        <v>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f>SUM(AK803:AO803)</f>
        <v>0</v>
      </c>
      <c r="AQ803" t="s">
        <v>67</v>
      </c>
      <c r="AR803">
        <v>0</v>
      </c>
      <c r="AS803" t="str">
        <f>IF(OR(AK803&gt;0, AL803&gt;0, AM803&gt;0, AN803&gt;0, AO803&gt;0), "Converted", "Not Converted")</f>
        <v>Not Converted</v>
      </c>
      <c r="AT803">
        <v>0</v>
      </c>
      <c r="AU803">
        <v>3</v>
      </c>
      <c r="AV803">
        <v>11</v>
      </c>
      <c r="AW803">
        <f>IF(Z803&gt;607, 4, 0)</f>
        <v>4</v>
      </c>
      <c r="AX803">
        <f>IF(AA803&gt;0.1497, 3, 0)</f>
        <v>3</v>
      </c>
      <c r="AY803">
        <f>IF(P803&gt;4031, 2, 0)</f>
        <v>0</v>
      </c>
      <c r="AZ803">
        <f>IF(H803&gt;51934.91, 1, 0)</f>
        <v>1</v>
      </c>
      <c r="BA803">
        <f>SUM(AW803:AZ803)</f>
        <v>8</v>
      </c>
      <c r="BB803" t="str">
        <f>VLOOKUP(BA803,'Standard Deviations'!$L$1:$M$11,2,TRUE)</f>
        <v>Platinum</v>
      </c>
    </row>
    <row r="804" spans="1:54" hidden="1">
      <c r="A804">
        <v>11101</v>
      </c>
      <c r="B804">
        <v>1991</v>
      </c>
      <c r="C804">
        <f>2024-B804</f>
        <v>33</v>
      </c>
      <c r="D804" t="str">
        <f>VLOOKUP(B804,Reference!$A$1:$B$125, 2)</f>
        <v>Millennials</v>
      </c>
      <c r="E804" t="s">
        <v>54</v>
      </c>
      <c r="F804" t="str">
        <f>IF(E804="High School", "No College", "College")</f>
        <v>College</v>
      </c>
      <c r="G804" t="s">
        <v>65</v>
      </c>
      <c r="H804">
        <v>89891</v>
      </c>
      <c r="I804">
        <v>89891</v>
      </c>
      <c r="J804" s="4" t="s">
        <v>56</v>
      </c>
      <c r="K804">
        <v>0</v>
      </c>
      <c r="L804">
        <v>0</v>
      </c>
      <c r="M804" t="str">
        <f>IF(OR(K804&gt;0, L804&gt;0), "Parent", "Not Parent")</f>
        <v>Not Parent</v>
      </c>
      <c r="N804" t="s">
        <v>522</v>
      </c>
      <c r="O804" s="8">
        <v>41916</v>
      </c>
      <c r="P804" s="9">
        <f>O804-N804</f>
        <v>537</v>
      </c>
      <c r="Q804">
        <v>17</v>
      </c>
      <c r="R804" s="9">
        <f>P804-Q804</f>
        <v>520</v>
      </c>
      <c r="S804" s="8">
        <f>O804-R804</f>
        <v>41396</v>
      </c>
      <c r="T804">
        <v>412</v>
      </c>
      <c r="U804">
        <v>22</v>
      </c>
      <c r="V804">
        <v>132</v>
      </c>
      <c r="W804">
        <v>59</v>
      </c>
      <c r="X804">
        <v>28</v>
      </c>
      <c r="Y804">
        <v>183</v>
      </c>
      <c r="Z804">
        <v>836</v>
      </c>
      <c r="AA804">
        <f>Z804/P804</f>
        <v>1.5567970204841712</v>
      </c>
      <c r="AB804" s="11" t="s">
        <v>506</v>
      </c>
      <c r="AC804" t="s">
        <v>59</v>
      </c>
      <c r="AD804">
        <v>1</v>
      </c>
      <c r="AE804" t="str">
        <f>IF(AD804&gt;3, "Prefers Discount", "Discount Indifferent")</f>
        <v>Discount Indifferent</v>
      </c>
      <c r="AF804">
        <v>8</v>
      </c>
      <c r="AG804">
        <v>11</v>
      </c>
      <c r="AH804">
        <v>6</v>
      </c>
      <c r="AI804" t="str">
        <f>INDEX($AF$1:$AH$1,MATCH(MAX(AF804:AH804),AF804:AH804,0))</f>
        <v>Web_Orders</v>
      </c>
      <c r="AJ804">
        <v>4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f>SUM(AK804:AO804)</f>
        <v>1</v>
      </c>
      <c r="AQ804" t="str">
        <f>INDEX($AK$1:$AO$1,MATCH(MAX(AK804:AO804),AK804:AO804,0))</f>
        <v>Converted_on_Camp5</v>
      </c>
      <c r="AR804">
        <v>1</v>
      </c>
      <c r="AS804" t="str">
        <f>IF(OR(AK804&gt;0, AL804&gt;0, AM804&gt;0, AN804&gt;0, AO804&gt;0), "Converted", "Not Converted")</f>
        <v>Converted</v>
      </c>
      <c r="AT804">
        <v>0</v>
      </c>
      <c r="AU804">
        <v>3</v>
      </c>
      <c r="AV804">
        <v>11</v>
      </c>
      <c r="AW804">
        <f>IF(Z804&gt;607, 4, 0)</f>
        <v>4</v>
      </c>
      <c r="AX804">
        <f>IF(AA804&gt;0.1497, 3, 0)</f>
        <v>3</v>
      </c>
      <c r="AY804">
        <f>IF(P804&gt;4031, 2, 0)</f>
        <v>0</v>
      </c>
      <c r="AZ804">
        <f>IF(H804&gt;51934.91, 1, 0)</f>
        <v>1</v>
      </c>
      <c r="BA804">
        <f>SUM(AW804:AZ804)</f>
        <v>8</v>
      </c>
      <c r="BB804" t="str">
        <f>VLOOKUP(BA804,'Standard Deviations'!$L$1:$M$11,2,TRUE)</f>
        <v>Platinum</v>
      </c>
    </row>
    <row r="805" spans="1:54" hidden="1">
      <c r="A805">
        <v>7397</v>
      </c>
      <c r="B805">
        <v>1951</v>
      </c>
      <c r="C805">
        <f>2024-B805</f>
        <v>73</v>
      </c>
      <c r="D805" t="str">
        <f>VLOOKUP(B805,Reference!$A$1:$B$125, 2)</f>
        <v>Boomers</v>
      </c>
      <c r="E805" t="s">
        <v>54</v>
      </c>
      <c r="F805" t="str">
        <f>IF(E805="High School", "No College", "College")</f>
        <v>College</v>
      </c>
      <c r="G805" t="s">
        <v>60</v>
      </c>
      <c r="H805">
        <v>49090</v>
      </c>
      <c r="I805">
        <v>49090</v>
      </c>
      <c r="J805" s="4" t="s">
        <v>175</v>
      </c>
      <c r="K805">
        <v>0</v>
      </c>
      <c r="L805">
        <v>1</v>
      </c>
      <c r="M805" t="str">
        <f>IF(OR(K805&gt;0, L805&gt;0), "Parent", "Not Parent")</f>
        <v>Parent</v>
      </c>
      <c r="N805" t="s">
        <v>300</v>
      </c>
      <c r="O805" s="8">
        <v>41916</v>
      </c>
      <c r="P805" s="9">
        <f>O805-N805</f>
        <v>442</v>
      </c>
      <c r="Q805">
        <v>45</v>
      </c>
      <c r="R805" s="9">
        <f>P805-Q805</f>
        <v>397</v>
      </c>
      <c r="S805" s="8">
        <f>O805-R805</f>
        <v>41519</v>
      </c>
      <c r="T805">
        <v>494</v>
      </c>
      <c r="U805">
        <v>5</v>
      </c>
      <c r="V805">
        <v>82</v>
      </c>
      <c r="W805">
        <v>7</v>
      </c>
      <c r="X805">
        <v>0</v>
      </c>
      <c r="Y805">
        <v>100</v>
      </c>
      <c r="Z805">
        <v>688</v>
      </c>
      <c r="AA805">
        <f>Z805/P805</f>
        <v>1.5565610859728507</v>
      </c>
      <c r="AB805" s="11" t="s">
        <v>506</v>
      </c>
      <c r="AC805" t="s">
        <v>59</v>
      </c>
      <c r="AD805">
        <v>3</v>
      </c>
      <c r="AE805" t="str">
        <f>IF(AD805&gt;3, "Prefers Discount", "Discount Indifferent")</f>
        <v>Discount Indifferent</v>
      </c>
      <c r="AF805">
        <v>9</v>
      </c>
      <c r="AG805">
        <v>7</v>
      </c>
      <c r="AH805">
        <v>2</v>
      </c>
      <c r="AI805" t="str">
        <f>INDEX($AF$1:$AH$1,MATCH(MAX(AF805:AH805),AF805:AH805,0))</f>
        <v>Store_Orders</v>
      </c>
      <c r="AJ805">
        <v>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f>SUM(AK805:AO805)</f>
        <v>0</v>
      </c>
      <c r="AQ805" t="s">
        <v>67</v>
      </c>
      <c r="AR805">
        <v>0</v>
      </c>
      <c r="AS805" t="str">
        <f>IF(OR(AK805&gt;0, AL805&gt;0, AM805&gt;0, AN805&gt;0, AO805&gt;0), "Converted", "Not Converted")</f>
        <v>Not Converted</v>
      </c>
      <c r="AT805">
        <v>0</v>
      </c>
      <c r="AU805">
        <v>3</v>
      </c>
      <c r="AV805">
        <v>11</v>
      </c>
      <c r="AW805">
        <f>IF(Z805&gt;607, 4, 0)</f>
        <v>4</v>
      </c>
      <c r="AX805">
        <f>IF(AA805&gt;0.1497, 3, 0)</f>
        <v>3</v>
      </c>
      <c r="AY805">
        <f>IF(P805&gt;4031, 2, 0)</f>
        <v>0</v>
      </c>
      <c r="AZ805">
        <f>IF(H805&gt;51934.91, 1, 0)</f>
        <v>0</v>
      </c>
      <c r="BA805">
        <f>SUM(AW805:AZ805)</f>
        <v>7</v>
      </c>
      <c r="BB805" t="str">
        <f>VLOOKUP(BA805,'Standard Deviations'!$L$1:$M$11,2,TRUE)</f>
        <v>Platinum</v>
      </c>
    </row>
    <row r="806" spans="1:54" hidden="1">
      <c r="A806">
        <v>3619</v>
      </c>
      <c r="B806">
        <v>1960</v>
      </c>
      <c r="C806">
        <f>2024-B806</f>
        <v>64</v>
      </c>
      <c r="D806" t="str">
        <f>VLOOKUP(B806,Reference!$A$1:$B$125, 2)</f>
        <v>Boomers</v>
      </c>
      <c r="E806" t="s">
        <v>74</v>
      </c>
      <c r="F806" t="str">
        <f>IF(E806="High School", "No College", "College")</f>
        <v>College</v>
      </c>
      <c r="G806" t="s">
        <v>71</v>
      </c>
      <c r="H806">
        <v>87305</v>
      </c>
      <c r="I806">
        <v>87305</v>
      </c>
      <c r="J806" s="4" t="s">
        <v>56</v>
      </c>
      <c r="K806">
        <v>0</v>
      </c>
      <c r="L806">
        <v>0</v>
      </c>
      <c r="M806" t="str">
        <f>IF(OR(K806&gt;0, L806&gt;0), "Parent", "Not Parent")</f>
        <v>Not Parent</v>
      </c>
      <c r="N806" t="s">
        <v>373</v>
      </c>
      <c r="O806" s="8">
        <v>41916</v>
      </c>
      <c r="P806" s="9">
        <f>O806-N806</f>
        <v>741</v>
      </c>
      <c r="Q806">
        <v>19</v>
      </c>
      <c r="R806" s="9">
        <f>P806-Q806</f>
        <v>722</v>
      </c>
      <c r="S806" s="8">
        <f>O806-R806</f>
        <v>41194</v>
      </c>
      <c r="T806">
        <v>345</v>
      </c>
      <c r="U806">
        <v>25</v>
      </c>
      <c r="V806">
        <v>501</v>
      </c>
      <c r="W806">
        <v>63</v>
      </c>
      <c r="X806">
        <v>138</v>
      </c>
      <c r="Y806">
        <v>80</v>
      </c>
      <c r="Z806">
        <v>1152</v>
      </c>
      <c r="AA806">
        <f>Z806/P806</f>
        <v>1.5546558704453441</v>
      </c>
      <c r="AB806" s="11" t="s">
        <v>506</v>
      </c>
      <c r="AC806" t="s">
        <v>59</v>
      </c>
      <c r="AD806">
        <v>1</v>
      </c>
      <c r="AE806" t="str">
        <f>IF(AD806&gt;3, "Prefers Discount", "Discount Indifferent")</f>
        <v>Discount Indifferent</v>
      </c>
      <c r="AF806">
        <v>8</v>
      </c>
      <c r="AG806">
        <v>5</v>
      </c>
      <c r="AH806">
        <v>3</v>
      </c>
      <c r="AI806" t="str">
        <f>INDEX($AF$1:$AH$1,MATCH(MAX(AF806:AH806),AF806:AH806,0))</f>
        <v>Store_Orders</v>
      </c>
      <c r="AJ806">
        <v>2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f>SUM(AK806:AO806)</f>
        <v>1</v>
      </c>
      <c r="AQ806" t="str">
        <f>INDEX($AK$1:$AO$1,MATCH(MAX(AK806:AO806),AK806:AO806,0))</f>
        <v>Converted_on_Camp5</v>
      </c>
      <c r="AR806">
        <v>1</v>
      </c>
      <c r="AS806" t="str">
        <f>IF(OR(AK806&gt;0, AL806&gt;0, AM806&gt;0, AN806&gt;0, AO806&gt;0), "Converted", "Not Converted")</f>
        <v>Converted</v>
      </c>
      <c r="AT806">
        <v>0</v>
      </c>
      <c r="AU806">
        <v>3</v>
      </c>
      <c r="AV806">
        <v>11</v>
      </c>
      <c r="AW806">
        <f>IF(Z806&gt;607, 4, 0)</f>
        <v>4</v>
      </c>
      <c r="AX806">
        <f>IF(AA806&gt;0.1497, 3, 0)</f>
        <v>3</v>
      </c>
      <c r="AY806">
        <f>IF(P806&gt;4031, 2, 0)</f>
        <v>0</v>
      </c>
      <c r="AZ806">
        <f>IF(H806&gt;51934.91, 1, 0)</f>
        <v>1</v>
      </c>
      <c r="BA806">
        <f>SUM(AW806:AZ806)</f>
        <v>8</v>
      </c>
      <c r="BB806" t="str">
        <f>VLOOKUP(BA806,'Standard Deviations'!$L$1:$M$11,2,TRUE)</f>
        <v>Platinum</v>
      </c>
    </row>
    <row r="807" spans="1:54" hidden="1">
      <c r="A807">
        <v>10855</v>
      </c>
      <c r="B807">
        <v>1968</v>
      </c>
      <c r="C807">
        <f>2024-B807</f>
        <v>56</v>
      </c>
      <c r="D807" t="str">
        <f>VLOOKUP(B807,Reference!$A$1:$B$125, 2)</f>
        <v>Gen X</v>
      </c>
      <c r="E807" t="s">
        <v>64</v>
      </c>
      <c r="F807" t="str">
        <f>IF(E807="High School", "No College", "College")</f>
        <v>College</v>
      </c>
      <c r="G807" t="s">
        <v>60</v>
      </c>
      <c r="H807">
        <v>50014</v>
      </c>
      <c r="I807">
        <v>50014</v>
      </c>
      <c r="J807" s="4" t="s">
        <v>175</v>
      </c>
      <c r="K807">
        <v>1</v>
      </c>
      <c r="L807">
        <v>0</v>
      </c>
      <c r="M807" t="str">
        <f>IF(OR(K807&gt;0, L807&gt;0), "Parent", "Not Parent")</f>
        <v>Parent</v>
      </c>
      <c r="N807" t="s">
        <v>157</v>
      </c>
      <c r="O807" s="8">
        <v>41916</v>
      </c>
      <c r="P807" s="9">
        <f>O807-N807</f>
        <v>255</v>
      </c>
      <c r="Q807">
        <v>9</v>
      </c>
      <c r="R807" s="9">
        <f>P807-Q807</f>
        <v>246</v>
      </c>
      <c r="S807" s="8">
        <f>O807-R807</f>
        <v>41670</v>
      </c>
      <c r="T807">
        <v>234</v>
      </c>
      <c r="U807">
        <v>14</v>
      </c>
      <c r="V807">
        <v>77</v>
      </c>
      <c r="W807">
        <v>19</v>
      </c>
      <c r="X807">
        <v>10</v>
      </c>
      <c r="Y807">
        <v>42</v>
      </c>
      <c r="Z807">
        <v>396</v>
      </c>
      <c r="AA807">
        <f>Z807/P807</f>
        <v>1.5529411764705883</v>
      </c>
      <c r="AB807" s="11" t="s">
        <v>506</v>
      </c>
      <c r="AC807" t="s">
        <v>59</v>
      </c>
      <c r="AD807">
        <v>2</v>
      </c>
      <c r="AE807" t="str">
        <f>IF(AD807&gt;3, "Prefers Discount", "Discount Indifferent")</f>
        <v>Discount Indifferent</v>
      </c>
      <c r="AF807">
        <v>8</v>
      </c>
      <c r="AG807">
        <v>4</v>
      </c>
      <c r="AH807">
        <v>1</v>
      </c>
      <c r="AI807" t="str">
        <f>INDEX($AF$1:$AH$1,MATCH(MAX(AF807:AH807),AF807:AH807,0))</f>
        <v>Store_Orders</v>
      </c>
      <c r="AJ807">
        <v>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f>SUM(AK807:AO807)</f>
        <v>0</v>
      </c>
      <c r="AQ807" t="s">
        <v>67</v>
      </c>
      <c r="AR807">
        <v>0</v>
      </c>
      <c r="AS807" t="str">
        <f>IF(OR(AK807&gt;0, AL807&gt;0, AM807&gt;0, AN807&gt;0, AO807&gt;0), "Converted", "Not Converted")</f>
        <v>Not Converted</v>
      </c>
      <c r="AT807">
        <v>0</v>
      </c>
      <c r="AU807">
        <v>3</v>
      </c>
      <c r="AV807">
        <v>11</v>
      </c>
      <c r="AW807">
        <f>IF(Z807&gt;607, 4, 0)</f>
        <v>0</v>
      </c>
      <c r="AX807">
        <f>IF(AA807&gt;0.1497, 3, 0)</f>
        <v>3</v>
      </c>
      <c r="AY807">
        <f>IF(P807&gt;4031, 2, 0)</f>
        <v>0</v>
      </c>
      <c r="AZ807">
        <f>IF(H807&gt;51934.91, 1, 0)</f>
        <v>0</v>
      </c>
      <c r="BA807">
        <f>SUM(AW807:AZ807)</f>
        <v>3</v>
      </c>
      <c r="BB807" t="str">
        <f>VLOOKUP(BA807,'Standard Deviations'!$L$1:$M$11,2,TRUE)</f>
        <v>Silver</v>
      </c>
    </row>
    <row r="808" spans="1:54">
      <c r="A808">
        <v>9940</v>
      </c>
      <c r="B808">
        <v>1958</v>
      </c>
      <c r="C808">
        <f>2024-B808</f>
        <v>66</v>
      </c>
      <c r="D808" t="str">
        <f>VLOOKUP(B808,Reference!$A$1:$B$125, 2)</f>
        <v>Boomers</v>
      </c>
      <c r="E808" t="s">
        <v>54</v>
      </c>
      <c r="F808" t="str">
        <f>IF(E808="High School", "No College", "College")</f>
        <v>College</v>
      </c>
      <c r="G808" t="s">
        <v>65</v>
      </c>
      <c r="H808">
        <v>64961</v>
      </c>
      <c r="I808">
        <v>64961</v>
      </c>
      <c r="J808" s="4" t="s">
        <v>61</v>
      </c>
      <c r="K808">
        <v>0</v>
      </c>
      <c r="L808">
        <v>1</v>
      </c>
      <c r="M808" t="str">
        <f>IF(OR(K808&gt;0, L808&gt;0), "Parent", "Not Parent")</f>
        <v>Parent</v>
      </c>
      <c r="N808" t="s">
        <v>523</v>
      </c>
      <c r="O808" s="8">
        <v>41916</v>
      </c>
      <c r="P808" s="9">
        <f>O808-N808</f>
        <v>650</v>
      </c>
      <c r="Q808">
        <v>97</v>
      </c>
      <c r="R808" s="9">
        <f>P808-Q808</f>
        <v>553</v>
      </c>
      <c r="S808" s="8">
        <f>O808-R808</f>
        <v>41363</v>
      </c>
      <c r="T808">
        <v>382</v>
      </c>
      <c r="U808">
        <v>114</v>
      </c>
      <c r="V808">
        <v>276</v>
      </c>
      <c r="W808">
        <v>75</v>
      </c>
      <c r="X808">
        <v>124</v>
      </c>
      <c r="Y808">
        <v>38</v>
      </c>
      <c r="Z808">
        <v>1009</v>
      </c>
      <c r="AA808">
        <f>Z808/P808</f>
        <v>1.5523076923076924</v>
      </c>
      <c r="AB808" s="14" t="s">
        <v>506</v>
      </c>
      <c r="AC808" s="13" t="s">
        <v>63</v>
      </c>
      <c r="AD808">
        <v>2</v>
      </c>
      <c r="AE808" t="str">
        <f>IF(AD808&gt;3, "Prefers Discount", "Discount Indifferent")</f>
        <v>Discount Indifferent</v>
      </c>
      <c r="AF808">
        <v>4</v>
      </c>
      <c r="AG808">
        <v>6</v>
      </c>
      <c r="AH808">
        <v>4</v>
      </c>
      <c r="AI808" t="str">
        <f>INDEX($AF$1:$AH$1,MATCH(MAX(AF808:AH808),AF808:AH808,0))</f>
        <v>Web_Orders</v>
      </c>
      <c r="AJ808">
        <v>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f>SUM(AK808:AO808)</f>
        <v>0</v>
      </c>
      <c r="AQ808" t="s">
        <v>67</v>
      </c>
      <c r="AR808">
        <v>0</v>
      </c>
      <c r="AS808" t="str">
        <f>IF(OR(AK808&gt;0, AL808&gt;0, AM808&gt;0, AN808&gt;0, AO808&gt;0), "Converted", "Not Converted")</f>
        <v>Not Converted</v>
      </c>
      <c r="AT808">
        <v>0</v>
      </c>
      <c r="AU808">
        <v>3</v>
      </c>
      <c r="AV808">
        <v>11</v>
      </c>
      <c r="AW808">
        <f>IF(Z808&gt;607, 4, 0)</f>
        <v>4</v>
      </c>
      <c r="AX808">
        <f>IF(AA808&gt;0.1497, 3, 0)</f>
        <v>3</v>
      </c>
      <c r="AY808">
        <f>IF(P808&gt;4031, 2, 0)</f>
        <v>0</v>
      </c>
      <c r="AZ808">
        <f>IF(H808&gt;51934.91, 1, 0)</f>
        <v>1</v>
      </c>
      <c r="BA808">
        <f>SUM(AW808:AZ808)</f>
        <v>8</v>
      </c>
      <c r="BB808" t="str">
        <f>VLOOKUP(BA808,'Standard Deviations'!$L$1:$M$11,2,TRUE)</f>
        <v>Platinum</v>
      </c>
    </row>
    <row r="809" spans="1:54" hidden="1">
      <c r="A809">
        <v>9483</v>
      </c>
      <c r="B809">
        <v>1959</v>
      </c>
      <c r="C809">
        <f>2024-B809</f>
        <v>65</v>
      </c>
      <c r="D809" t="str">
        <f>VLOOKUP(B809,Reference!$A$1:$B$125, 2)</f>
        <v>Boomers</v>
      </c>
      <c r="E809" t="s">
        <v>54</v>
      </c>
      <c r="F809" t="str">
        <f>IF(E809="High School", "No College", "College")</f>
        <v>College</v>
      </c>
      <c r="G809" t="s">
        <v>65</v>
      </c>
      <c r="H809">
        <v>57957</v>
      </c>
      <c r="I809">
        <v>57957</v>
      </c>
      <c r="J809" s="4" t="s">
        <v>61</v>
      </c>
      <c r="K809">
        <v>0</v>
      </c>
      <c r="L809">
        <v>1</v>
      </c>
      <c r="M809" t="str">
        <f>IF(OR(K809&gt;0, L809&gt;0), "Parent", "Not Parent")</f>
        <v>Parent</v>
      </c>
      <c r="N809" t="s">
        <v>204</v>
      </c>
      <c r="O809" s="8">
        <v>41916</v>
      </c>
      <c r="P809" s="9">
        <f>O809-N809</f>
        <v>411</v>
      </c>
      <c r="Q809">
        <v>24</v>
      </c>
      <c r="R809" s="9">
        <f>P809-Q809</f>
        <v>387</v>
      </c>
      <c r="S809" s="8">
        <f>O809-R809</f>
        <v>41529</v>
      </c>
      <c r="T809">
        <v>290</v>
      </c>
      <c r="U809">
        <v>59</v>
      </c>
      <c r="V809">
        <v>177</v>
      </c>
      <c r="W809">
        <v>77</v>
      </c>
      <c r="X809">
        <v>5</v>
      </c>
      <c r="Y809">
        <v>29</v>
      </c>
      <c r="Z809">
        <v>637</v>
      </c>
      <c r="AA809">
        <f>Z809/P809</f>
        <v>1.5498783454987834</v>
      </c>
      <c r="AB809" s="11" t="s">
        <v>506</v>
      </c>
      <c r="AC809" t="s">
        <v>59</v>
      </c>
      <c r="AD809">
        <v>7</v>
      </c>
      <c r="AE809" t="str">
        <f>IF(AD809&gt;3, "Prefers Discount", "Discount Indifferent")</f>
        <v>Prefers Discount</v>
      </c>
      <c r="AF809">
        <v>8</v>
      </c>
      <c r="AG809">
        <v>4</v>
      </c>
      <c r="AH809">
        <v>6</v>
      </c>
      <c r="AI809" t="str">
        <f>INDEX($AF$1:$AH$1,MATCH(MAX(AF809:AH809),AF809:AH809,0))</f>
        <v>Store_Orders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f>SUM(AK809:AO809)</f>
        <v>0</v>
      </c>
      <c r="AQ809" t="s">
        <v>67</v>
      </c>
      <c r="AR809">
        <v>0</v>
      </c>
      <c r="AS809" t="str">
        <f>IF(OR(AK809&gt;0, AL809&gt;0, AM809&gt;0, AN809&gt;0, AO809&gt;0), "Converted", "Not Converted")</f>
        <v>Not Converted</v>
      </c>
      <c r="AT809">
        <v>1</v>
      </c>
      <c r="AU809">
        <v>3</v>
      </c>
      <c r="AV809">
        <v>11</v>
      </c>
      <c r="AW809">
        <f>IF(Z809&gt;607, 4, 0)</f>
        <v>4</v>
      </c>
      <c r="AX809">
        <f>IF(AA809&gt;0.1497, 3, 0)</f>
        <v>3</v>
      </c>
      <c r="AY809">
        <f>IF(P809&gt;4031, 2, 0)</f>
        <v>0</v>
      </c>
      <c r="AZ809">
        <f>IF(H809&gt;51934.91, 1, 0)</f>
        <v>1</v>
      </c>
      <c r="BA809">
        <f>SUM(AW809:AZ809)</f>
        <v>8</v>
      </c>
      <c r="BB809" t="str">
        <f>VLOOKUP(BA809,'Standard Deviations'!$L$1:$M$11,2,TRUE)</f>
        <v>Platinum</v>
      </c>
    </row>
    <row r="810" spans="1:54">
      <c r="A810">
        <v>4252</v>
      </c>
      <c r="B810">
        <v>1965</v>
      </c>
      <c r="C810">
        <f>2024-B810</f>
        <v>59</v>
      </c>
      <c r="D810" t="str">
        <f>VLOOKUP(B810,Reference!$A$1:$B$125, 2)</f>
        <v>Gen X</v>
      </c>
      <c r="E810" t="s">
        <v>54</v>
      </c>
      <c r="F810" t="str">
        <f>IF(E810="High School", "No College", "College")</f>
        <v>College</v>
      </c>
      <c r="G810" t="s">
        <v>55</v>
      </c>
      <c r="H810">
        <v>44375</v>
      </c>
      <c r="I810">
        <v>44375</v>
      </c>
      <c r="J810" s="4" t="s">
        <v>175</v>
      </c>
      <c r="K810">
        <v>0</v>
      </c>
      <c r="L810">
        <v>1</v>
      </c>
      <c r="M810" t="str">
        <f>IF(OR(K810&gt;0, L810&gt;0), "Parent", "Not Parent")</f>
        <v>Parent</v>
      </c>
      <c r="N810" t="s">
        <v>252</v>
      </c>
      <c r="O810" s="8">
        <v>41916</v>
      </c>
      <c r="P810" s="9">
        <f>O810-N810</f>
        <v>195</v>
      </c>
      <c r="Q810">
        <v>73</v>
      </c>
      <c r="R810" s="9">
        <f>P810-Q810</f>
        <v>122</v>
      </c>
      <c r="S810" s="8">
        <f>O810-R810</f>
        <v>41794</v>
      </c>
      <c r="T810">
        <v>213</v>
      </c>
      <c r="U810">
        <v>5</v>
      </c>
      <c r="V810">
        <v>28</v>
      </c>
      <c r="W810">
        <v>7</v>
      </c>
      <c r="X810">
        <v>7</v>
      </c>
      <c r="Y810">
        <v>41</v>
      </c>
      <c r="Z810">
        <v>301</v>
      </c>
      <c r="AA810">
        <f>Z810/P810</f>
        <v>1.5435897435897437</v>
      </c>
      <c r="AB810" s="14" t="s">
        <v>506</v>
      </c>
      <c r="AC810" s="13" t="s">
        <v>63</v>
      </c>
      <c r="AD810">
        <v>1</v>
      </c>
      <c r="AE810" t="str">
        <f>IF(AD810&gt;3, "Prefers Discount", "Discount Indifferent")</f>
        <v>Discount Indifferent</v>
      </c>
      <c r="AF810">
        <v>6</v>
      </c>
      <c r="AG810">
        <v>4</v>
      </c>
      <c r="AH810">
        <v>1</v>
      </c>
      <c r="AI810" t="str">
        <f>INDEX($AF$1:$AH$1,MATCH(MAX(AF810:AH810),AF810:AH810,0))</f>
        <v>Store_Orders</v>
      </c>
      <c r="AJ810">
        <v>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f>SUM(AK810:AO810)</f>
        <v>0</v>
      </c>
      <c r="AQ810" t="s">
        <v>67</v>
      </c>
      <c r="AR810">
        <v>0</v>
      </c>
      <c r="AS810" t="str">
        <f>IF(OR(AK810&gt;0, AL810&gt;0, AM810&gt;0, AN810&gt;0, AO810&gt;0), "Converted", "Not Converted")</f>
        <v>Not Converted</v>
      </c>
      <c r="AT810">
        <v>0</v>
      </c>
      <c r="AU810">
        <v>3</v>
      </c>
      <c r="AV810">
        <v>11</v>
      </c>
      <c r="AW810">
        <f>IF(Z810&gt;607, 4, 0)</f>
        <v>0</v>
      </c>
      <c r="AX810">
        <f>IF(AA810&gt;0.1497, 3, 0)</f>
        <v>3</v>
      </c>
      <c r="AY810">
        <f>IF(P810&gt;4031, 2, 0)</f>
        <v>0</v>
      </c>
      <c r="AZ810">
        <f>IF(H810&gt;51934.91, 1, 0)</f>
        <v>0</v>
      </c>
      <c r="BA810">
        <f>SUM(AW810:AZ810)</f>
        <v>3</v>
      </c>
      <c r="BB810" t="str">
        <f>VLOOKUP(BA810,'Standard Deviations'!$L$1:$M$11,2,TRUE)</f>
        <v>Silver</v>
      </c>
    </row>
    <row r="811" spans="1:54">
      <c r="A811">
        <v>8624</v>
      </c>
      <c r="B811">
        <v>1958</v>
      </c>
      <c r="C811">
        <f>2024-B811</f>
        <v>66</v>
      </c>
      <c r="D811" t="str">
        <f>VLOOKUP(B811,Reference!$A$1:$B$125, 2)</f>
        <v>Boomers</v>
      </c>
      <c r="E811" t="s">
        <v>54</v>
      </c>
      <c r="F811" t="str">
        <f>IF(E811="High School", "No College", "College")</f>
        <v>College</v>
      </c>
      <c r="G811" t="s">
        <v>55</v>
      </c>
      <c r="H811">
        <v>81320</v>
      </c>
      <c r="I811">
        <v>81320</v>
      </c>
      <c r="J811" s="4" t="s">
        <v>56</v>
      </c>
      <c r="K811">
        <v>0</v>
      </c>
      <c r="L811">
        <v>0</v>
      </c>
      <c r="M811" t="str">
        <f>IF(OR(K811&gt;0, L811&gt;0), "Parent", "Not Parent")</f>
        <v>Not Parent</v>
      </c>
      <c r="N811" t="s">
        <v>379</v>
      </c>
      <c r="O811" s="8">
        <v>41916</v>
      </c>
      <c r="P811" s="9">
        <f>O811-N811</f>
        <v>605</v>
      </c>
      <c r="Q811">
        <v>61</v>
      </c>
      <c r="R811" s="9">
        <f>P811-Q811</f>
        <v>544</v>
      </c>
      <c r="S811" s="8">
        <f>O811-R811</f>
        <v>41372</v>
      </c>
      <c r="T811">
        <v>183</v>
      </c>
      <c r="U811">
        <v>33</v>
      </c>
      <c r="V811">
        <v>493</v>
      </c>
      <c r="W811">
        <v>59</v>
      </c>
      <c r="X811">
        <v>103</v>
      </c>
      <c r="Y811">
        <v>57</v>
      </c>
      <c r="Z811">
        <v>928</v>
      </c>
      <c r="AA811">
        <f>Z811/P811</f>
        <v>1.5338842975206612</v>
      </c>
      <c r="AB811" s="14" t="s">
        <v>506</v>
      </c>
      <c r="AC811" s="13" t="s">
        <v>63</v>
      </c>
      <c r="AD811">
        <v>1</v>
      </c>
      <c r="AE811" t="str">
        <f>IF(AD811&gt;3, "Prefers Discount", "Discount Indifferent")</f>
        <v>Discount Indifferent</v>
      </c>
      <c r="AF811">
        <v>10</v>
      </c>
      <c r="AG811">
        <v>4</v>
      </c>
      <c r="AH811">
        <v>3</v>
      </c>
      <c r="AI811" t="str">
        <f>INDEX($AF$1:$AH$1,MATCH(MAX(AF811:AH811),AF811:AH811,0))</f>
        <v>Store_Orders</v>
      </c>
      <c r="AJ811">
        <v>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f>SUM(AK811:AO811)</f>
        <v>0</v>
      </c>
      <c r="AQ811" t="s">
        <v>67</v>
      </c>
      <c r="AR811">
        <v>0</v>
      </c>
      <c r="AS811" t="str">
        <f>IF(OR(AK811&gt;0, AL811&gt;0, AM811&gt;0, AN811&gt;0, AO811&gt;0), "Converted", "Not Converted")</f>
        <v>Not Converted</v>
      </c>
      <c r="AT811">
        <v>0</v>
      </c>
      <c r="AU811">
        <v>3</v>
      </c>
      <c r="AV811">
        <v>11</v>
      </c>
      <c r="AW811">
        <f>IF(Z811&gt;607, 4, 0)</f>
        <v>4</v>
      </c>
      <c r="AX811">
        <f>IF(AA811&gt;0.1497, 3, 0)</f>
        <v>3</v>
      </c>
      <c r="AY811">
        <f>IF(P811&gt;4031, 2, 0)</f>
        <v>0</v>
      </c>
      <c r="AZ811">
        <f>IF(H811&gt;51934.91, 1, 0)</f>
        <v>1</v>
      </c>
      <c r="BA811">
        <f>SUM(AW811:AZ811)</f>
        <v>8</v>
      </c>
      <c r="BB811" t="str">
        <f>VLOOKUP(BA811,'Standard Deviations'!$L$1:$M$11,2,TRUE)</f>
        <v>Platinum</v>
      </c>
    </row>
    <row r="812" spans="1:54" hidden="1">
      <c r="A812">
        <v>309</v>
      </c>
      <c r="B812">
        <v>1961</v>
      </c>
      <c r="C812">
        <f>2024-B812</f>
        <v>63</v>
      </c>
      <c r="D812" t="str">
        <f>VLOOKUP(B812,Reference!$A$1:$B$125, 2)</f>
        <v>Boomers</v>
      </c>
      <c r="E812" t="s">
        <v>68</v>
      </c>
      <c r="F812" t="str">
        <f>IF(E812="High School", "No College", "College")</f>
        <v>College</v>
      </c>
      <c r="G812" t="s">
        <v>65</v>
      </c>
      <c r="H812">
        <v>63342</v>
      </c>
      <c r="I812">
        <v>63342</v>
      </c>
      <c r="J812" s="4" t="s">
        <v>61</v>
      </c>
      <c r="K812">
        <v>0</v>
      </c>
      <c r="L812">
        <v>1</v>
      </c>
      <c r="M812" t="str">
        <f>IF(OR(K812&gt;0, L812&gt;0), "Parent", "Not Parent")</f>
        <v>Parent</v>
      </c>
      <c r="N812" t="s">
        <v>524</v>
      </c>
      <c r="O812" s="8">
        <v>41916</v>
      </c>
      <c r="P812" s="9">
        <f>O812-N812</f>
        <v>718</v>
      </c>
      <c r="Q812">
        <v>48</v>
      </c>
      <c r="R812" s="9">
        <f>P812-Q812</f>
        <v>670</v>
      </c>
      <c r="S812" s="8">
        <f>O812-R812</f>
        <v>41246</v>
      </c>
      <c r="T812">
        <v>918</v>
      </c>
      <c r="U812">
        <v>21</v>
      </c>
      <c r="V812">
        <v>118</v>
      </c>
      <c r="W812">
        <v>13</v>
      </c>
      <c r="X812">
        <v>10</v>
      </c>
      <c r="Y812">
        <v>21</v>
      </c>
      <c r="Z812">
        <v>1101</v>
      </c>
      <c r="AA812">
        <f>Z812/P812</f>
        <v>1.5334261838440111</v>
      </c>
      <c r="AB812" s="11" t="s">
        <v>506</v>
      </c>
      <c r="AC812" t="s">
        <v>59</v>
      </c>
      <c r="AD812">
        <v>3</v>
      </c>
      <c r="AE812" t="str">
        <f>IF(AD812&gt;3, "Prefers Discount", "Discount Indifferent")</f>
        <v>Discount Indifferent</v>
      </c>
      <c r="AF812">
        <v>5</v>
      </c>
      <c r="AG812">
        <v>8</v>
      </c>
      <c r="AH812">
        <v>3</v>
      </c>
      <c r="AI812" t="str">
        <f>INDEX($AF$1:$AH$1,MATCH(MAX(AF812:AH812),AF812:AH812,0))</f>
        <v>Web_Orders</v>
      </c>
      <c r="AJ812">
        <v>6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f>SUM(AK812:AO812)</f>
        <v>1</v>
      </c>
      <c r="AQ812" t="str">
        <f>INDEX($AK$1:$AO$1,MATCH(MAX(AK812:AO812),AK812:AO812,0))</f>
        <v>Converted_on_Camp4</v>
      </c>
      <c r="AR812">
        <v>1</v>
      </c>
      <c r="AS812" t="str">
        <f>IF(OR(AK812&gt;0, AL812&gt;0, AM812&gt;0, AN812&gt;0, AO812&gt;0), "Converted", "Not Converted")</f>
        <v>Converted</v>
      </c>
      <c r="AT812">
        <v>0</v>
      </c>
      <c r="AU812">
        <v>3</v>
      </c>
      <c r="AV812">
        <v>11</v>
      </c>
      <c r="AW812">
        <f>IF(Z812&gt;607, 4, 0)</f>
        <v>4</v>
      </c>
      <c r="AX812">
        <f>IF(AA812&gt;0.1497, 3, 0)</f>
        <v>3</v>
      </c>
      <c r="AY812">
        <f>IF(P812&gt;4031, 2, 0)</f>
        <v>0</v>
      </c>
      <c r="AZ812">
        <f>IF(H812&gt;51934.91, 1, 0)</f>
        <v>1</v>
      </c>
      <c r="BA812">
        <f>SUM(AW812:AZ812)</f>
        <v>8</v>
      </c>
      <c r="BB812" t="str">
        <f>VLOOKUP(BA812,'Standard Deviations'!$L$1:$M$11,2,TRUE)</f>
        <v>Platinum</v>
      </c>
    </row>
    <row r="813" spans="1:54" hidden="1">
      <c r="A813">
        <v>3571</v>
      </c>
      <c r="B813">
        <v>1961</v>
      </c>
      <c r="C813">
        <f>2024-B813</f>
        <v>63</v>
      </c>
      <c r="D813" t="str">
        <f>VLOOKUP(B813,Reference!$A$1:$B$125, 2)</f>
        <v>Boomers</v>
      </c>
      <c r="E813" t="s">
        <v>68</v>
      </c>
      <c r="F813" t="str">
        <f>IF(E813="High School", "No College", "College")</f>
        <v>College</v>
      </c>
      <c r="G813" t="s">
        <v>65</v>
      </c>
      <c r="H813">
        <v>63342</v>
      </c>
      <c r="I813">
        <v>63342</v>
      </c>
      <c r="J813" s="4" t="s">
        <v>61</v>
      </c>
      <c r="K813">
        <v>0</v>
      </c>
      <c r="L813">
        <v>1</v>
      </c>
      <c r="M813" t="str">
        <f>IF(OR(K813&gt;0, L813&gt;0), "Parent", "Not Parent")</f>
        <v>Parent</v>
      </c>
      <c r="N813" t="s">
        <v>524</v>
      </c>
      <c r="O813" s="8">
        <v>41916</v>
      </c>
      <c r="P813" s="9">
        <f>O813-N813</f>
        <v>718</v>
      </c>
      <c r="Q813">
        <v>48</v>
      </c>
      <c r="R813" s="9">
        <f>P813-Q813</f>
        <v>670</v>
      </c>
      <c r="S813" s="8">
        <f>O813-R813</f>
        <v>41246</v>
      </c>
      <c r="T813">
        <v>918</v>
      </c>
      <c r="U813">
        <v>21</v>
      </c>
      <c r="V813">
        <v>118</v>
      </c>
      <c r="W813">
        <v>13</v>
      </c>
      <c r="X813">
        <v>10</v>
      </c>
      <c r="Y813">
        <v>21</v>
      </c>
      <c r="Z813">
        <v>1101</v>
      </c>
      <c r="AA813">
        <f>Z813/P813</f>
        <v>1.5334261838440111</v>
      </c>
      <c r="AB813" s="11" t="s">
        <v>506</v>
      </c>
      <c r="AC813" t="s">
        <v>59</v>
      </c>
      <c r="AD813">
        <v>3</v>
      </c>
      <c r="AE813" t="str">
        <f>IF(AD813&gt;3, "Prefers Discount", "Discount Indifferent")</f>
        <v>Discount Indifferent</v>
      </c>
      <c r="AF813">
        <v>5</v>
      </c>
      <c r="AG813">
        <v>8</v>
      </c>
      <c r="AH813">
        <v>3</v>
      </c>
      <c r="AI813" t="str">
        <f>INDEX($AF$1:$AH$1,MATCH(MAX(AF813:AH813),AF813:AH813,0))</f>
        <v>Web_Orders</v>
      </c>
      <c r="AJ813">
        <v>6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f>SUM(AK813:AO813)</f>
        <v>1</v>
      </c>
      <c r="AQ813" t="str">
        <f>INDEX($AK$1:$AO$1,MATCH(MAX(AK813:AO813),AK813:AO813,0))</f>
        <v>Converted_on_Camp4</v>
      </c>
      <c r="AR813">
        <v>1</v>
      </c>
      <c r="AS813" t="str">
        <f>IF(OR(AK813&gt;0, AL813&gt;0, AM813&gt;0, AN813&gt;0, AO813&gt;0), "Converted", "Not Converted")</f>
        <v>Converted</v>
      </c>
      <c r="AT813">
        <v>0</v>
      </c>
      <c r="AU813">
        <v>3</v>
      </c>
      <c r="AV813">
        <v>11</v>
      </c>
      <c r="AW813">
        <f>IF(Z813&gt;607, 4, 0)</f>
        <v>4</v>
      </c>
      <c r="AX813">
        <f>IF(AA813&gt;0.1497, 3, 0)</f>
        <v>3</v>
      </c>
      <c r="AY813">
        <f>IF(P813&gt;4031, 2, 0)</f>
        <v>0</v>
      </c>
      <c r="AZ813">
        <f>IF(H813&gt;51934.91, 1, 0)</f>
        <v>1</v>
      </c>
      <c r="BA813">
        <f>SUM(AW813:AZ813)</f>
        <v>8</v>
      </c>
      <c r="BB813" t="str">
        <f>VLOOKUP(BA813,'Standard Deviations'!$L$1:$M$11,2,TRUE)</f>
        <v>Platinum</v>
      </c>
    </row>
    <row r="814" spans="1:54">
      <c r="A814">
        <v>3445</v>
      </c>
      <c r="B814">
        <v>1956</v>
      </c>
      <c r="C814">
        <f>2024-B814</f>
        <v>68</v>
      </c>
      <c r="D814" t="str">
        <f>VLOOKUP(B814,Reference!$A$1:$B$125, 2)</f>
        <v>Boomers</v>
      </c>
      <c r="E814" t="s">
        <v>54</v>
      </c>
      <c r="F814" t="str">
        <f>IF(E814="High School", "No College", "College")</f>
        <v>College</v>
      </c>
      <c r="G814" t="s">
        <v>60</v>
      </c>
      <c r="H814">
        <v>60714</v>
      </c>
      <c r="I814">
        <v>60714</v>
      </c>
      <c r="J814" s="4" t="s">
        <v>61</v>
      </c>
      <c r="K814">
        <v>0</v>
      </c>
      <c r="L814">
        <v>0</v>
      </c>
      <c r="M814" t="str">
        <f>IF(OR(K814&gt;0, L814&gt;0), "Parent", "Not Parent")</f>
        <v>Not Parent</v>
      </c>
      <c r="N814" t="s">
        <v>290</v>
      </c>
      <c r="O814" s="8">
        <v>41916</v>
      </c>
      <c r="P814" s="9">
        <f>O814-N814</f>
        <v>625</v>
      </c>
      <c r="Q814">
        <v>56</v>
      </c>
      <c r="R814" s="9">
        <f>P814-Q814</f>
        <v>569</v>
      </c>
      <c r="S814" s="8">
        <f>O814-R814</f>
        <v>41347</v>
      </c>
      <c r="T814">
        <v>216</v>
      </c>
      <c r="U814">
        <v>162</v>
      </c>
      <c r="V814">
        <v>224</v>
      </c>
      <c r="W814">
        <v>101</v>
      </c>
      <c r="X814">
        <v>92</v>
      </c>
      <c r="Y814">
        <v>162</v>
      </c>
      <c r="Z814">
        <v>957</v>
      </c>
      <c r="AA814">
        <f>Z814/P814</f>
        <v>1.5311999999999999</v>
      </c>
      <c r="AB814" s="14" t="s">
        <v>506</v>
      </c>
      <c r="AC814" s="13" t="s">
        <v>63</v>
      </c>
      <c r="AD814">
        <v>2</v>
      </c>
      <c r="AE814" t="str">
        <f>IF(AD814&gt;3, "Prefers Discount", "Discount Indifferent")</f>
        <v>Discount Indifferent</v>
      </c>
      <c r="AF814">
        <v>10</v>
      </c>
      <c r="AG814">
        <v>7</v>
      </c>
      <c r="AH814">
        <v>4</v>
      </c>
      <c r="AI814" t="str">
        <f>INDEX($AF$1:$AH$1,MATCH(MAX(AF814:AH814),AF814:AH814,0))</f>
        <v>Store_Orders</v>
      </c>
      <c r="AJ814">
        <v>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f>SUM(AK814:AO814)</f>
        <v>0</v>
      </c>
      <c r="AQ814" t="s">
        <v>67</v>
      </c>
      <c r="AR814">
        <v>1</v>
      </c>
      <c r="AS814" t="str">
        <f>IF(OR(AK814&gt;0, AL814&gt;0, AM814&gt;0, AN814&gt;0, AO814&gt;0), "Converted", "Not Converted")</f>
        <v>Not Converted</v>
      </c>
      <c r="AT814">
        <v>0</v>
      </c>
      <c r="AU814">
        <v>3</v>
      </c>
      <c r="AV814">
        <v>11</v>
      </c>
      <c r="AW814">
        <f>IF(Z814&gt;607, 4, 0)</f>
        <v>4</v>
      </c>
      <c r="AX814">
        <f>IF(AA814&gt;0.1497, 3, 0)</f>
        <v>3</v>
      </c>
      <c r="AY814">
        <f>IF(P814&gt;4031, 2, 0)</f>
        <v>0</v>
      </c>
      <c r="AZ814">
        <f>IF(H814&gt;51934.91, 1, 0)</f>
        <v>1</v>
      </c>
      <c r="BA814">
        <f>SUM(AW814:AZ814)</f>
        <v>8</v>
      </c>
      <c r="BB814" t="str">
        <f>VLOOKUP(BA814,'Standard Deviations'!$L$1:$M$11,2,TRUE)</f>
        <v>Platinum</v>
      </c>
    </row>
    <row r="815" spans="1:54" hidden="1">
      <c r="A815">
        <v>6357</v>
      </c>
      <c r="B815">
        <v>1959</v>
      </c>
      <c r="C815">
        <f>2024-B815</f>
        <v>65</v>
      </c>
      <c r="D815" t="str">
        <f>VLOOKUP(B815,Reference!$A$1:$B$125, 2)</f>
        <v>Boomers</v>
      </c>
      <c r="E815" t="s">
        <v>74</v>
      </c>
      <c r="F815" t="str">
        <f>IF(E815="High School", "No College", "College")</f>
        <v>College</v>
      </c>
      <c r="G815" t="s">
        <v>71</v>
      </c>
      <c r="H815">
        <v>59052</v>
      </c>
      <c r="I815">
        <v>59052</v>
      </c>
      <c r="J815" s="4" t="s">
        <v>61</v>
      </c>
      <c r="K815">
        <v>0</v>
      </c>
      <c r="L815">
        <v>1</v>
      </c>
      <c r="M815" t="str">
        <f>IF(OR(K815&gt;0, L815&gt;0), "Parent", "Not Parent")</f>
        <v>Parent</v>
      </c>
      <c r="N815" t="s">
        <v>198</v>
      </c>
      <c r="O815" s="8">
        <v>41916</v>
      </c>
      <c r="P815" s="9">
        <f>O815-N815</f>
        <v>321</v>
      </c>
      <c r="Q815">
        <v>29</v>
      </c>
      <c r="R815" s="9">
        <f>P815-Q815</f>
        <v>292</v>
      </c>
      <c r="S815" s="8">
        <f>O815-R815</f>
        <v>41624</v>
      </c>
      <c r="T815">
        <v>230</v>
      </c>
      <c r="U815">
        <v>35</v>
      </c>
      <c r="V815">
        <v>75</v>
      </c>
      <c r="W815">
        <v>63</v>
      </c>
      <c r="X815">
        <v>57</v>
      </c>
      <c r="Y815">
        <v>31</v>
      </c>
      <c r="Z815">
        <v>491</v>
      </c>
      <c r="AA815">
        <f>Z815/P815</f>
        <v>1.529595015576324</v>
      </c>
      <c r="AB815" s="11" t="s">
        <v>506</v>
      </c>
      <c r="AC815" t="s">
        <v>59</v>
      </c>
      <c r="AD815">
        <v>3</v>
      </c>
      <c r="AE815" t="str">
        <f>IF(AD815&gt;3, "Prefers Discount", "Discount Indifferent")</f>
        <v>Discount Indifferent</v>
      </c>
      <c r="AF815">
        <v>7</v>
      </c>
      <c r="AG815">
        <v>7</v>
      </c>
      <c r="AH815">
        <v>1</v>
      </c>
      <c r="AI815" t="str">
        <f>INDEX($AF$1:$AH$1,MATCH(MAX(AF815:AH815),AF815:AH815,0))</f>
        <v>Store_Orders</v>
      </c>
      <c r="AJ815">
        <v>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f>SUM(AK815:AO815)</f>
        <v>0</v>
      </c>
      <c r="AQ815" t="s">
        <v>67</v>
      </c>
      <c r="AR815">
        <v>0</v>
      </c>
      <c r="AS815" t="str">
        <f>IF(OR(AK815&gt;0, AL815&gt;0, AM815&gt;0, AN815&gt;0, AO815&gt;0), "Converted", "Not Converted")</f>
        <v>Not Converted</v>
      </c>
      <c r="AT815">
        <v>0</v>
      </c>
      <c r="AU815">
        <v>3</v>
      </c>
      <c r="AV815">
        <v>11</v>
      </c>
      <c r="AW815">
        <f>IF(Z815&gt;607, 4, 0)</f>
        <v>0</v>
      </c>
      <c r="AX815">
        <f>IF(AA815&gt;0.1497, 3, 0)</f>
        <v>3</v>
      </c>
      <c r="AY815">
        <f>IF(P815&gt;4031, 2, 0)</f>
        <v>0</v>
      </c>
      <c r="AZ815">
        <f>IF(H815&gt;51934.91, 1, 0)</f>
        <v>1</v>
      </c>
      <c r="BA815">
        <f>SUM(AW815:AZ815)</f>
        <v>4</v>
      </c>
      <c r="BB815" t="str">
        <f>VLOOKUP(BA815,'Standard Deviations'!$L$1:$M$11,2,TRUE)</f>
        <v>Silver</v>
      </c>
    </row>
    <row r="816" spans="1:54">
      <c r="A816">
        <v>1077</v>
      </c>
      <c r="B816">
        <v>1974</v>
      </c>
      <c r="C816">
        <f>2024-B816</f>
        <v>50</v>
      </c>
      <c r="D816" t="str">
        <f>VLOOKUP(B816,Reference!$A$1:$B$125, 2)</f>
        <v>Gen X</v>
      </c>
      <c r="E816" t="s">
        <v>54</v>
      </c>
      <c r="F816" t="str">
        <f>IF(E816="High School", "No College", "College")</f>
        <v>College</v>
      </c>
      <c r="G816" t="s">
        <v>65</v>
      </c>
      <c r="H816">
        <v>56715</v>
      </c>
      <c r="I816">
        <v>56715</v>
      </c>
      <c r="J816" s="4" t="s">
        <v>61</v>
      </c>
      <c r="K816">
        <v>0</v>
      </c>
      <c r="L816">
        <v>0</v>
      </c>
      <c r="M816" t="str">
        <f>IF(OR(K816&gt;0, L816&gt;0), "Parent", "Not Parent")</f>
        <v>Not Parent</v>
      </c>
      <c r="N816" t="s">
        <v>514</v>
      </c>
      <c r="O816" s="8">
        <v>41916</v>
      </c>
      <c r="P816" s="9">
        <f>O816-N816</f>
        <v>668</v>
      </c>
      <c r="Q816">
        <v>52</v>
      </c>
      <c r="R816" s="9">
        <f>P816-Q816</f>
        <v>616</v>
      </c>
      <c r="S816" s="8">
        <f>O816-R816</f>
        <v>41300</v>
      </c>
      <c r="T816">
        <v>258</v>
      </c>
      <c r="U816">
        <v>105</v>
      </c>
      <c r="V816">
        <v>239</v>
      </c>
      <c r="W816">
        <v>237</v>
      </c>
      <c r="X816">
        <v>172</v>
      </c>
      <c r="Y816">
        <v>9</v>
      </c>
      <c r="Z816">
        <v>1020</v>
      </c>
      <c r="AA816">
        <f>Z816/P816</f>
        <v>1.5269461077844311</v>
      </c>
      <c r="AB816" s="14" t="s">
        <v>506</v>
      </c>
      <c r="AC816" s="13" t="s">
        <v>63</v>
      </c>
      <c r="AD816">
        <v>1</v>
      </c>
      <c r="AE816" t="str">
        <f>IF(AD816&gt;3, "Prefers Discount", "Discount Indifferent")</f>
        <v>Discount Indifferent</v>
      </c>
      <c r="AF816">
        <v>4</v>
      </c>
      <c r="AG816">
        <v>7</v>
      </c>
      <c r="AH816">
        <v>3</v>
      </c>
      <c r="AI816" t="str">
        <f>INDEX($AF$1:$AH$1,MATCH(MAX(AF816:AH816),AF816:AH816,0))</f>
        <v>Web_Orders</v>
      </c>
      <c r="AJ816">
        <v>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f>SUM(AK816:AO816)</f>
        <v>0</v>
      </c>
      <c r="AQ816" t="s">
        <v>67</v>
      </c>
      <c r="AR816">
        <v>0</v>
      </c>
      <c r="AS816" t="str">
        <f>IF(OR(AK816&gt;0, AL816&gt;0, AM816&gt;0, AN816&gt;0, AO816&gt;0), "Converted", "Not Converted")</f>
        <v>Not Converted</v>
      </c>
      <c r="AT816">
        <v>0</v>
      </c>
      <c r="AU816">
        <v>3</v>
      </c>
      <c r="AV816">
        <v>11</v>
      </c>
      <c r="AW816">
        <f>IF(Z816&gt;607, 4, 0)</f>
        <v>4</v>
      </c>
      <c r="AX816">
        <f>IF(AA816&gt;0.1497, 3, 0)</f>
        <v>3</v>
      </c>
      <c r="AY816">
        <f>IF(P816&gt;4031, 2, 0)</f>
        <v>0</v>
      </c>
      <c r="AZ816">
        <f>IF(H816&gt;51934.91, 1, 0)</f>
        <v>1</v>
      </c>
      <c r="BA816">
        <f>SUM(AW816:AZ816)</f>
        <v>8</v>
      </c>
      <c r="BB816" t="str">
        <f>VLOOKUP(BA816,'Standard Deviations'!$L$1:$M$11,2,TRUE)</f>
        <v>Platinum</v>
      </c>
    </row>
    <row r="817" spans="1:54">
      <c r="A817">
        <v>3412</v>
      </c>
      <c r="B817">
        <v>1951</v>
      </c>
      <c r="C817">
        <f>2024-B817</f>
        <v>73</v>
      </c>
      <c r="D817" t="str">
        <f>VLOOKUP(B817,Reference!$A$1:$B$125, 2)</f>
        <v>Boomers</v>
      </c>
      <c r="E817" t="s">
        <v>64</v>
      </c>
      <c r="F817" t="str">
        <f>IF(E817="High School", "No College", "College")</f>
        <v>College</v>
      </c>
      <c r="G817" t="s">
        <v>55</v>
      </c>
      <c r="H817">
        <v>67381</v>
      </c>
      <c r="I817">
        <v>67381</v>
      </c>
      <c r="J817" s="4" t="s">
        <v>61</v>
      </c>
      <c r="K817">
        <v>0</v>
      </c>
      <c r="L817">
        <v>1</v>
      </c>
      <c r="M817" t="str">
        <f>IF(OR(K817&gt;0, L817&gt;0), "Parent", "Not Parent")</f>
        <v>Parent</v>
      </c>
      <c r="N817" t="s">
        <v>365</v>
      </c>
      <c r="O817" s="8">
        <v>41916</v>
      </c>
      <c r="P817" s="9">
        <f>O817-N817</f>
        <v>627</v>
      </c>
      <c r="Q817">
        <v>67</v>
      </c>
      <c r="R817" s="9">
        <f>P817-Q817</f>
        <v>560</v>
      </c>
      <c r="S817" s="8">
        <f>O817-R817</f>
        <v>41356</v>
      </c>
      <c r="T817">
        <v>815</v>
      </c>
      <c r="U817">
        <v>8</v>
      </c>
      <c r="V817">
        <v>53</v>
      </c>
      <c r="W817">
        <v>11</v>
      </c>
      <c r="X817">
        <v>0</v>
      </c>
      <c r="Y817">
        <v>70</v>
      </c>
      <c r="Z817">
        <v>957</v>
      </c>
      <c r="AA817">
        <f>Z817/P817</f>
        <v>1.5263157894736843</v>
      </c>
      <c r="AB817" s="14" t="s">
        <v>506</v>
      </c>
      <c r="AC817" s="13" t="s">
        <v>63</v>
      </c>
      <c r="AD817">
        <v>4</v>
      </c>
      <c r="AE817" t="str">
        <f>IF(AD817&gt;3, "Prefers Discount", "Discount Indifferent")</f>
        <v>Prefers Discount</v>
      </c>
      <c r="AF817">
        <v>9</v>
      </c>
      <c r="AG817">
        <v>2</v>
      </c>
      <c r="AH817">
        <v>2</v>
      </c>
      <c r="AI817" t="str">
        <f>INDEX($AF$1:$AH$1,MATCH(MAX(AF817:AH817),AF817:AH817,0))</f>
        <v>Store_Orders</v>
      </c>
      <c r="AJ817">
        <v>7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f>SUM(AK817:AO817)</f>
        <v>1</v>
      </c>
      <c r="AQ817" t="str">
        <f>INDEX($AK$1:$AO$1,MATCH(MAX(AK817:AO817),AK817:AO817,0))</f>
        <v>Converted_on_Camp4</v>
      </c>
      <c r="AR817">
        <v>1</v>
      </c>
      <c r="AS817" t="str">
        <f>IF(OR(AK817&gt;0, AL817&gt;0, AM817&gt;0, AN817&gt;0, AO817&gt;0), "Converted", "Not Converted")</f>
        <v>Converted</v>
      </c>
      <c r="AT817">
        <v>0</v>
      </c>
      <c r="AU817">
        <v>3</v>
      </c>
      <c r="AV817">
        <v>11</v>
      </c>
      <c r="AW817">
        <f>IF(Z817&gt;607, 4, 0)</f>
        <v>4</v>
      </c>
      <c r="AX817">
        <f>IF(AA817&gt;0.1497, 3, 0)</f>
        <v>3</v>
      </c>
      <c r="AY817">
        <f>IF(P817&gt;4031, 2, 0)</f>
        <v>0</v>
      </c>
      <c r="AZ817">
        <f>IF(H817&gt;51934.91, 1, 0)</f>
        <v>1</v>
      </c>
      <c r="BA817">
        <f>SUM(AW817:AZ817)</f>
        <v>8</v>
      </c>
      <c r="BB817" t="str">
        <f>VLOOKUP(BA817,'Standard Deviations'!$L$1:$M$11,2,TRUE)</f>
        <v>Platinum</v>
      </c>
    </row>
    <row r="818" spans="1:54" hidden="1">
      <c r="A818">
        <v>6312</v>
      </c>
      <c r="B818">
        <v>1959</v>
      </c>
      <c r="C818">
        <f>2024-B818</f>
        <v>65</v>
      </c>
      <c r="D818" t="str">
        <f>VLOOKUP(B818,Reference!$A$1:$B$125, 2)</f>
        <v>Boomers</v>
      </c>
      <c r="E818" t="s">
        <v>54</v>
      </c>
      <c r="F818" t="str">
        <f>IF(E818="High School", "No College", "College")</f>
        <v>College</v>
      </c>
      <c r="G818" t="s">
        <v>55</v>
      </c>
      <c r="H818">
        <v>65031</v>
      </c>
      <c r="I818">
        <v>65031</v>
      </c>
      <c r="J818" s="4" t="s">
        <v>61</v>
      </c>
      <c r="K818">
        <v>0</v>
      </c>
      <c r="L818">
        <v>1</v>
      </c>
      <c r="M818" t="str">
        <f>IF(OR(K818&gt;0, L818&gt;0), "Parent", "Not Parent")</f>
        <v>Parent</v>
      </c>
      <c r="N818" t="s">
        <v>359</v>
      </c>
      <c r="O818" s="8">
        <v>41916</v>
      </c>
      <c r="P818" s="9">
        <f>O818-N818</f>
        <v>566</v>
      </c>
      <c r="Q818">
        <v>29</v>
      </c>
      <c r="R818" s="9">
        <f>P818-Q818</f>
        <v>537</v>
      </c>
      <c r="S818" s="8">
        <f>O818-R818</f>
        <v>41379</v>
      </c>
      <c r="T818">
        <v>258</v>
      </c>
      <c r="U818">
        <v>107</v>
      </c>
      <c r="V818">
        <v>291</v>
      </c>
      <c r="W818">
        <v>84</v>
      </c>
      <c r="X818">
        <v>37</v>
      </c>
      <c r="Y818">
        <v>86</v>
      </c>
      <c r="Z818">
        <v>863</v>
      </c>
      <c r="AA818">
        <f>Z818/P818</f>
        <v>1.5247349823321554</v>
      </c>
      <c r="AB818" s="11" t="s">
        <v>506</v>
      </c>
      <c r="AC818" t="s">
        <v>59</v>
      </c>
      <c r="AD818">
        <v>4</v>
      </c>
      <c r="AE818" t="str">
        <f>IF(AD818&gt;3, "Prefers Discount", "Discount Indifferent")</f>
        <v>Prefers Discount</v>
      </c>
      <c r="AF818">
        <v>13</v>
      </c>
      <c r="AG818">
        <v>10</v>
      </c>
      <c r="AH818">
        <v>3</v>
      </c>
      <c r="AI818" t="str">
        <f>INDEX($AF$1:$AH$1,MATCH(MAX(AF818:AH818),AF818:AH818,0))</f>
        <v>Store_Orders</v>
      </c>
      <c r="AJ818">
        <v>7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f>SUM(AK818:AO818)</f>
        <v>0</v>
      </c>
      <c r="AQ818" t="s">
        <v>67</v>
      </c>
      <c r="AR818">
        <v>0</v>
      </c>
      <c r="AS818" t="str">
        <f>IF(OR(AK818&gt;0, AL818&gt;0, AM818&gt;0, AN818&gt;0, AO818&gt;0), "Converted", "Not Converted")</f>
        <v>Not Converted</v>
      </c>
      <c r="AT818">
        <v>0</v>
      </c>
      <c r="AU818">
        <v>3</v>
      </c>
      <c r="AV818">
        <v>11</v>
      </c>
      <c r="AW818">
        <f>IF(Z818&gt;607, 4, 0)</f>
        <v>4</v>
      </c>
      <c r="AX818">
        <f>IF(AA818&gt;0.1497, 3, 0)</f>
        <v>3</v>
      </c>
      <c r="AY818">
        <f>IF(P818&gt;4031, 2, 0)</f>
        <v>0</v>
      </c>
      <c r="AZ818">
        <f>IF(H818&gt;51934.91, 1, 0)</f>
        <v>1</v>
      </c>
      <c r="BA818">
        <f>SUM(AW818:AZ818)</f>
        <v>8</v>
      </c>
      <c r="BB818" t="str">
        <f>VLOOKUP(BA818,'Standard Deviations'!$L$1:$M$11,2,TRUE)</f>
        <v>Platinum</v>
      </c>
    </row>
    <row r="819" spans="1:54" hidden="1">
      <c r="A819">
        <v>3834</v>
      </c>
      <c r="B819">
        <v>1962</v>
      </c>
      <c r="C819">
        <f>2024-B819</f>
        <v>62</v>
      </c>
      <c r="D819" t="str">
        <f>VLOOKUP(B819,Reference!$A$1:$B$125, 2)</f>
        <v>Boomers</v>
      </c>
      <c r="E819" t="s">
        <v>54</v>
      </c>
      <c r="F819" t="str">
        <f>IF(E819="High School", "No College", "College")</f>
        <v>College</v>
      </c>
      <c r="G819" t="s">
        <v>60</v>
      </c>
      <c r="H819">
        <v>69627</v>
      </c>
      <c r="I819">
        <v>69627</v>
      </c>
      <c r="J819" s="4" t="s">
        <v>61</v>
      </c>
      <c r="K819">
        <v>0</v>
      </c>
      <c r="L819">
        <v>1</v>
      </c>
      <c r="M819" t="str">
        <f>IF(OR(K819&gt;0, L819&gt;0), "Parent", "Not Parent")</f>
        <v>Parent</v>
      </c>
      <c r="N819" t="s">
        <v>359</v>
      </c>
      <c r="O819" s="8">
        <v>41916</v>
      </c>
      <c r="P819" s="9">
        <f>O819-N819</f>
        <v>566</v>
      </c>
      <c r="Q819">
        <v>35</v>
      </c>
      <c r="R819" s="9">
        <f>P819-Q819</f>
        <v>531</v>
      </c>
      <c r="S819" s="8">
        <f>O819-R819</f>
        <v>41385</v>
      </c>
      <c r="T819">
        <v>231</v>
      </c>
      <c r="U819">
        <v>161</v>
      </c>
      <c r="V819">
        <v>215</v>
      </c>
      <c r="W819">
        <v>171</v>
      </c>
      <c r="X819">
        <v>30</v>
      </c>
      <c r="Y819">
        <v>53</v>
      </c>
      <c r="Z819">
        <v>861</v>
      </c>
      <c r="AA819">
        <f>Z819/P819</f>
        <v>1.5212014134275618</v>
      </c>
      <c r="AB819" s="11" t="s">
        <v>506</v>
      </c>
      <c r="AC819" t="s">
        <v>59</v>
      </c>
      <c r="AD819">
        <v>2</v>
      </c>
      <c r="AE819" t="str">
        <f>IF(AD819&gt;3, "Prefers Discount", "Discount Indifferent")</f>
        <v>Discount Indifferent</v>
      </c>
      <c r="AF819">
        <v>11</v>
      </c>
      <c r="AG819">
        <v>8</v>
      </c>
      <c r="AH819">
        <v>2</v>
      </c>
      <c r="AI819" t="str">
        <f>INDEX($AF$1:$AH$1,MATCH(MAX(AF819:AH819),AF819:AH819,0))</f>
        <v>Store_Orders</v>
      </c>
      <c r="AJ819">
        <v>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f>SUM(AK819:AO819)</f>
        <v>0</v>
      </c>
      <c r="AQ819" t="s">
        <v>67</v>
      </c>
      <c r="AR819">
        <v>0</v>
      </c>
      <c r="AS819" t="str">
        <f>IF(OR(AK819&gt;0, AL819&gt;0, AM819&gt;0, AN819&gt;0, AO819&gt;0), "Converted", "Not Converted")</f>
        <v>Not Converted</v>
      </c>
      <c r="AT819">
        <v>0</v>
      </c>
      <c r="AU819">
        <v>3</v>
      </c>
      <c r="AV819">
        <v>11</v>
      </c>
      <c r="AW819">
        <f>IF(Z819&gt;607, 4, 0)</f>
        <v>4</v>
      </c>
      <c r="AX819">
        <f>IF(AA819&gt;0.1497, 3, 0)</f>
        <v>3</v>
      </c>
      <c r="AY819">
        <f>IF(P819&gt;4031, 2, 0)</f>
        <v>0</v>
      </c>
      <c r="AZ819">
        <f>IF(H819&gt;51934.91, 1, 0)</f>
        <v>1</v>
      </c>
      <c r="BA819">
        <f>SUM(AW819:AZ819)</f>
        <v>8</v>
      </c>
      <c r="BB819" t="str">
        <f>VLOOKUP(BA819,'Standard Deviations'!$L$1:$M$11,2,TRUE)</f>
        <v>Platinum</v>
      </c>
    </row>
    <row r="820" spans="1:54">
      <c r="A820">
        <v>4786</v>
      </c>
      <c r="B820">
        <v>1977</v>
      </c>
      <c r="C820">
        <f>2024-B820</f>
        <v>47</v>
      </c>
      <c r="D820" t="str">
        <f>VLOOKUP(B820,Reference!$A$1:$B$125, 2)</f>
        <v>Gen X</v>
      </c>
      <c r="E820" t="s">
        <v>54</v>
      </c>
      <c r="F820" t="str">
        <f>IF(E820="High School", "No College", "College")</f>
        <v>College</v>
      </c>
      <c r="G820" t="s">
        <v>55</v>
      </c>
      <c r="H820">
        <v>75330</v>
      </c>
      <c r="I820">
        <v>75330</v>
      </c>
      <c r="J820" s="4" t="s">
        <v>56</v>
      </c>
      <c r="K820">
        <v>1</v>
      </c>
      <c r="L820">
        <v>1</v>
      </c>
      <c r="M820" t="str">
        <f>IF(OR(K820&gt;0, L820&gt;0), "Parent", "Not Parent")</f>
        <v>Parent</v>
      </c>
      <c r="N820" t="s">
        <v>525</v>
      </c>
      <c r="O820" s="8">
        <v>41916</v>
      </c>
      <c r="P820" s="9">
        <f>O820-N820</f>
        <v>730</v>
      </c>
      <c r="Q820">
        <v>94</v>
      </c>
      <c r="R820" s="9">
        <f>P820-Q820</f>
        <v>636</v>
      </c>
      <c r="S820" s="8">
        <f>O820-R820</f>
        <v>41280</v>
      </c>
      <c r="T820">
        <v>555</v>
      </c>
      <c r="U820">
        <v>82</v>
      </c>
      <c r="V820">
        <v>257</v>
      </c>
      <c r="W820">
        <v>93</v>
      </c>
      <c r="X820">
        <v>61</v>
      </c>
      <c r="Y820">
        <v>61</v>
      </c>
      <c r="Z820">
        <v>1109</v>
      </c>
      <c r="AA820">
        <f>Z820/P820</f>
        <v>1.5191780821917809</v>
      </c>
      <c r="AB820" s="14" t="s">
        <v>506</v>
      </c>
      <c r="AC820" s="13" t="s">
        <v>63</v>
      </c>
      <c r="AD820">
        <v>4</v>
      </c>
      <c r="AE820" t="str">
        <f>IF(AD820&gt;3, "Prefers Discount", "Discount Indifferent")</f>
        <v>Prefers Discount</v>
      </c>
      <c r="AF820">
        <v>12</v>
      </c>
      <c r="AG820">
        <v>10</v>
      </c>
      <c r="AH820">
        <v>3</v>
      </c>
      <c r="AI820" t="str">
        <f>INDEX($AF$1:$AH$1,MATCH(MAX(AF820:AH820),AF820:AH820,0))</f>
        <v>Store_Orders</v>
      </c>
      <c r="AJ820">
        <v>6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f>SUM(AK820:AO820)</f>
        <v>0</v>
      </c>
      <c r="AQ820" t="s">
        <v>67</v>
      </c>
      <c r="AR820">
        <v>0</v>
      </c>
      <c r="AS820" t="str">
        <f>IF(OR(AK820&gt;0, AL820&gt;0, AM820&gt;0, AN820&gt;0, AO820&gt;0), "Converted", "Not Converted")</f>
        <v>Not Converted</v>
      </c>
      <c r="AT820">
        <v>0</v>
      </c>
      <c r="AU820">
        <v>3</v>
      </c>
      <c r="AV820">
        <v>11</v>
      </c>
      <c r="AW820">
        <f>IF(Z820&gt;607, 4, 0)</f>
        <v>4</v>
      </c>
      <c r="AX820">
        <f>IF(AA820&gt;0.1497, 3, 0)</f>
        <v>3</v>
      </c>
      <c r="AY820">
        <f>IF(P820&gt;4031, 2, 0)</f>
        <v>0</v>
      </c>
      <c r="AZ820">
        <f>IF(H820&gt;51934.91, 1, 0)</f>
        <v>1</v>
      </c>
      <c r="BA820">
        <f>SUM(AW820:AZ820)</f>
        <v>8</v>
      </c>
      <c r="BB820" t="str">
        <f>VLOOKUP(BA820,'Standard Deviations'!$L$1:$M$11,2,TRUE)</f>
        <v>Platinum</v>
      </c>
    </row>
    <row r="821" spans="1:54" hidden="1">
      <c r="A821">
        <v>10983</v>
      </c>
      <c r="B821">
        <v>1952</v>
      </c>
      <c r="C821">
        <f>2024-B821</f>
        <v>72</v>
      </c>
      <c r="D821" t="str">
        <f>VLOOKUP(B821,Reference!$A$1:$B$125, 2)</f>
        <v>Boomers</v>
      </c>
      <c r="E821" t="s">
        <v>54</v>
      </c>
      <c r="F821" t="str">
        <f>IF(E821="High School", "No College", "College")</f>
        <v>College</v>
      </c>
      <c r="G821" t="s">
        <v>65</v>
      </c>
      <c r="H821">
        <v>75278</v>
      </c>
      <c r="I821">
        <v>75278</v>
      </c>
      <c r="J821" s="4" t="s">
        <v>56</v>
      </c>
      <c r="K821">
        <v>0</v>
      </c>
      <c r="L821">
        <v>0</v>
      </c>
      <c r="M821" t="str">
        <f>IF(OR(K821&gt;0, L821&gt;0), "Parent", "Not Parent")</f>
        <v>Not Parent</v>
      </c>
      <c r="N821" t="s">
        <v>526</v>
      </c>
      <c r="O821" s="8">
        <v>41916</v>
      </c>
      <c r="P821" s="9">
        <f>O821-N821</f>
        <v>613</v>
      </c>
      <c r="Q821">
        <v>17</v>
      </c>
      <c r="R821" s="9">
        <f>P821-Q821</f>
        <v>596</v>
      </c>
      <c r="S821" s="8">
        <f>O821-R821</f>
        <v>41320</v>
      </c>
      <c r="T821">
        <v>304</v>
      </c>
      <c r="U821">
        <v>98</v>
      </c>
      <c r="V821">
        <v>230</v>
      </c>
      <c r="W821">
        <v>150</v>
      </c>
      <c r="X821">
        <v>74</v>
      </c>
      <c r="Y821">
        <v>74</v>
      </c>
      <c r="Z821">
        <v>930</v>
      </c>
      <c r="AA821">
        <f>Z821/P821</f>
        <v>1.5171288743882545</v>
      </c>
      <c r="AB821" s="11" t="s">
        <v>506</v>
      </c>
      <c r="AC821" t="s">
        <v>59</v>
      </c>
      <c r="AD821">
        <v>1</v>
      </c>
      <c r="AE821" t="str">
        <f>IF(AD821&gt;3, "Prefers Discount", "Discount Indifferent")</f>
        <v>Discount Indifferent</v>
      </c>
      <c r="AF821">
        <v>13</v>
      </c>
      <c r="AG821">
        <v>6</v>
      </c>
      <c r="AH821">
        <v>3</v>
      </c>
      <c r="AI821" t="str">
        <f>INDEX($AF$1:$AH$1,MATCH(MAX(AF821:AH821),AF821:AH821,0))</f>
        <v>Store_Orders</v>
      </c>
      <c r="AJ821">
        <v>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f>SUM(AK821:AO821)</f>
        <v>0</v>
      </c>
      <c r="AQ821" t="s">
        <v>67</v>
      </c>
      <c r="AR821">
        <v>0</v>
      </c>
      <c r="AS821" t="str">
        <f>IF(OR(AK821&gt;0, AL821&gt;0, AM821&gt;0, AN821&gt;0, AO821&gt;0), "Converted", "Not Converted")</f>
        <v>Not Converted</v>
      </c>
      <c r="AT821">
        <v>0</v>
      </c>
      <c r="AU821">
        <v>3</v>
      </c>
      <c r="AV821">
        <v>11</v>
      </c>
      <c r="AW821">
        <f>IF(Z821&gt;607, 4, 0)</f>
        <v>4</v>
      </c>
      <c r="AX821">
        <f>IF(AA821&gt;0.1497, 3, 0)</f>
        <v>3</v>
      </c>
      <c r="AY821">
        <f>IF(P821&gt;4031, 2, 0)</f>
        <v>0</v>
      </c>
      <c r="AZ821">
        <f>IF(H821&gt;51934.91, 1, 0)</f>
        <v>1</v>
      </c>
      <c r="BA821">
        <f>SUM(AW821:AZ821)</f>
        <v>8</v>
      </c>
      <c r="BB821" t="str">
        <f>VLOOKUP(BA821,'Standard Deviations'!$L$1:$M$11,2,TRUE)</f>
        <v>Platinum</v>
      </c>
    </row>
    <row r="822" spans="1:54">
      <c r="A822">
        <v>966</v>
      </c>
      <c r="B822">
        <v>1966</v>
      </c>
      <c r="C822">
        <f>2024-B822</f>
        <v>58</v>
      </c>
      <c r="D822" t="str">
        <f>VLOOKUP(B822,Reference!$A$1:$B$125, 2)</f>
        <v>Gen X</v>
      </c>
      <c r="E822" t="s">
        <v>54</v>
      </c>
      <c r="F822" t="str">
        <f>IF(E822="High School", "No College", "College")</f>
        <v>College</v>
      </c>
      <c r="G822" t="s">
        <v>55</v>
      </c>
      <c r="H822">
        <v>44529</v>
      </c>
      <c r="I822">
        <v>44529</v>
      </c>
      <c r="J822" s="4" t="s">
        <v>175</v>
      </c>
      <c r="K822">
        <v>0</v>
      </c>
      <c r="L822">
        <v>1</v>
      </c>
      <c r="M822" t="str">
        <f>IF(OR(K822&gt;0, L822&gt;0), "Parent", "Not Parent")</f>
        <v>Parent</v>
      </c>
      <c r="N822" t="s">
        <v>324</v>
      </c>
      <c r="O822" s="8">
        <v>41916</v>
      </c>
      <c r="P822" s="9">
        <f>O822-N822</f>
        <v>456</v>
      </c>
      <c r="Q822">
        <v>98</v>
      </c>
      <c r="R822" s="9">
        <f>P822-Q822</f>
        <v>358</v>
      </c>
      <c r="S822" s="8">
        <f>O822-R822</f>
        <v>41558</v>
      </c>
      <c r="T822">
        <v>538</v>
      </c>
      <c r="U822">
        <v>13</v>
      </c>
      <c r="V822">
        <v>91</v>
      </c>
      <c r="W822">
        <v>17</v>
      </c>
      <c r="X822">
        <v>6</v>
      </c>
      <c r="Y822">
        <v>26</v>
      </c>
      <c r="Z822">
        <v>691</v>
      </c>
      <c r="AA822">
        <f>Z822/P822</f>
        <v>1.5153508771929824</v>
      </c>
      <c r="AB822" s="14" t="s">
        <v>506</v>
      </c>
      <c r="AC822" s="13" t="s">
        <v>63</v>
      </c>
      <c r="AD822">
        <v>6</v>
      </c>
      <c r="AE822" t="str">
        <f>IF(AD822&gt;3, "Prefers Discount", "Discount Indifferent")</f>
        <v>Prefers Discount</v>
      </c>
      <c r="AF822">
        <v>11</v>
      </c>
      <c r="AG822">
        <v>6</v>
      </c>
      <c r="AH822">
        <v>2</v>
      </c>
      <c r="AI822" t="str">
        <f>INDEX($AF$1:$AH$1,MATCH(MAX(AF822:AH822),AF822:AH822,0))</f>
        <v>Store_Orders</v>
      </c>
      <c r="AJ822">
        <v>5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f>SUM(AK822:AO822)</f>
        <v>1</v>
      </c>
      <c r="AQ822" t="str">
        <f>INDEX($AK$1:$AO$1,MATCH(MAX(AK822:AO822),AK822:AO822,0))</f>
        <v>Converted_on_Camp4</v>
      </c>
      <c r="AR822">
        <v>1</v>
      </c>
      <c r="AS822" t="str">
        <f>IF(OR(AK822&gt;0, AL822&gt;0, AM822&gt;0, AN822&gt;0, AO822&gt;0), "Converted", "Not Converted")</f>
        <v>Converted</v>
      </c>
      <c r="AT822">
        <v>0</v>
      </c>
      <c r="AU822">
        <v>3</v>
      </c>
      <c r="AV822">
        <v>11</v>
      </c>
      <c r="AW822">
        <f>IF(Z822&gt;607, 4, 0)</f>
        <v>4</v>
      </c>
      <c r="AX822">
        <f>IF(AA822&gt;0.1497, 3, 0)</f>
        <v>3</v>
      </c>
      <c r="AY822">
        <f>IF(P822&gt;4031, 2, 0)</f>
        <v>0</v>
      </c>
      <c r="AZ822">
        <f>IF(H822&gt;51934.91, 1, 0)</f>
        <v>0</v>
      </c>
      <c r="BA822">
        <f>SUM(AW822:AZ822)</f>
        <v>7</v>
      </c>
      <c r="BB822" t="str">
        <f>VLOOKUP(BA822,'Standard Deviations'!$L$1:$M$11,2,TRUE)</f>
        <v>Platinum</v>
      </c>
    </row>
    <row r="823" spans="1:54">
      <c r="A823">
        <v>1079</v>
      </c>
      <c r="B823">
        <v>1971</v>
      </c>
      <c r="C823">
        <f>2024-B823</f>
        <v>53</v>
      </c>
      <c r="D823" t="str">
        <f>VLOOKUP(B823,Reference!$A$1:$B$125, 2)</f>
        <v>Gen X</v>
      </c>
      <c r="E823" t="s">
        <v>68</v>
      </c>
      <c r="F823" t="str">
        <f>IF(E823="High School", "No College", "College")</f>
        <v>College</v>
      </c>
      <c r="G823" t="s">
        <v>55</v>
      </c>
      <c r="H823">
        <v>71969</v>
      </c>
      <c r="I823">
        <v>71969</v>
      </c>
      <c r="J823" s="4" t="s">
        <v>61</v>
      </c>
      <c r="K823">
        <v>0</v>
      </c>
      <c r="L823">
        <v>1</v>
      </c>
      <c r="M823" t="str">
        <f>IF(OR(K823&gt;0, L823&gt;0), "Parent", "Not Parent")</f>
        <v>Parent</v>
      </c>
      <c r="N823" t="s">
        <v>524</v>
      </c>
      <c r="O823" s="8">
        <v>41916</v>
      </c>
      <c r="P823" s="9">
        <f>O823-N823</f>
        <v>718</v>
      </c>
      <c r="Q823">
        <v>59</v>
      </c>
      <c r="R823" s="9">
        <f>P823-Q823</f>
        <v>659</v>
      </c>
      <c r="S823" s="8">
        <f>O823-R823</f>
        <v>41257</v>
      </c>
      <c r="T823">
        <v>1000</v>
      </c>
      <c r="U823">
        <v>0</v>
      </c>
      <c r="V823">
        <v>76</v>
      </c>
      <c r="W823">
        <v>0</v>
      </c>
      <c r="X823">
        <v>0</v>
      </c>
      <c r="Y823">
        <v>10</v>
      </c>
      <c r="Z823">
        <v>1086</v>
      </c>
      <c r="AA823">
        <f>Z823/P823</f>
        <v>1.5125348189415042</v>
      </c>
      <c r="AB823" s="14" t="s">
        <v>506</v>
      </c>
      <c r="AC823" s="13" t="s">
        <v>63</v>
      </c>
      <c r="AD823">
        <v>3</v>
      </c>
      <c r="AE823" t="str">
        <f>IF(AD823&gt;3, "Prefers Discount", "Discount Indifferent")</f>
        <v>Discount Indifferent</v>
      </c>
      <c r="AF823">
        <v>9</v>
      </c>
      <c r="AG823">
        <v>3</v>
      </c>
      <c r="AH823">
        <v>4</v>
      </c>
      <c r="AI823" t="str">
        <f>INDEX($AF$1:$AH$1,MATCH(MAX(AF823:AH823),AF823:AH823,0))</f>
        <v>Store_Orders</v>
      </c>
      <c r="AJ823">
        <v>8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f>SUM(AK823:AO823)</f>
        <v>1</v>
      </c>
      <c r="AQ823" t="str">
        <f>INDEX($AK$1:$AO$1,MATCH(MAX(AK823:AO823),AK823:AO823,0))</f>
        <v>Converted_on_Camp4</v>
      </c>
      <c r="AR823">
        <v>1</v>
      </c>
      <c r="AS823" t="str">
        <f>IF(OR(AK823&gt;0, AL823&gt;0, AM823&gt;0, AN823&gt;0, AO823&gt;0), "Converted", "Not Converted")</f>
        <v>Converted</v>
      </c>
      <c r="AT823">
        <v>0</v>
      </c>
      <c r="AU823">
        <v>3</v>
      </c>
      <c r="AV823">
        <v>11</v>
      </c>
      <c r="AW823">
        <f>IF(Z823&gt;607, 4, 0)</f>
        <v>4</v>
      </c>
      <c r="AX823">
        <f>IF(AA823&gt;0.1497, 3, 0)</f>
        <v>3</v>
      </c>
      <c r="AY823">
        <f>IF(P823&gt;4031, 2, 0)</f>
        <v>0</v>
      </c>
      <c r="AZ823">
        <f>IF(H823&gt;51934.91, 1, 0)</f>
        <v>1</v>
      </c>
      <c r="BA823">
        <f>SUM(AW823:AZ823)</f>
        <v>8</v>
      </c>
      <c r="BB823" t="str">
        <f>VLOOKUP(BA823,'Standard Deviations'!$L$1:$M$11,2,TRUE)</f>
        <v>Platinum</v>
      </c>
    </row>
    <row r="824" spans="1:54">
      <c r="A824">
        <v>1440</v>
      </c>
      <c r="B824">
        <v>1978</v>
      </c>
      <c r="C824">
        <f>2024-B824</f>
        <v>46</v>
      </c>
      <c r="D824" t="str">
        <f>VLOOKUP(B824,Reference!$A$1:$B$125, 2)</f>
        <v>Gen X</v>
      </c>
      <c r="E824" t="s">
        <v>74</v>
      </c>
      <c r="F824" t="str">
        <f>IF(E824="High School", "No College", "College")</f>
        <v>College</v>
      </c>
      <c r="G824" t="s">
        <v>65</v>
      </c>
      <c r="H824">
        <v>52513</v>
      </c>
      <c r="I824">
        <v>52513</v>
      </c>
      <c r="J824" s="4" t="s">
        <v>175</v>
      </c>
      <c r="K824">
        <v>0</v>
      </c>
      <c r="L824">
        <v>0</v>
      </c>
      <c r="M824" t="str">
        <f>IF(OR(K824&gt;0, L824&gt;0), "Parent", "Not Parent")</f>
        <v>Not Parent</v>
      </c>
      <c r="N824" t="s">
        <v>440</v>
      </c>
      <c r="O824" s="8">
        <v>41916</v>
      </c>
      <c r="P824" s="9">
        <f>O824-N824</f>
        <v>760</v>
      </c>
      <c r="Q824">
        <v>84</v>
      </c>
      <c r="R824" s="9">
        <f>P824-Q824</f>
        <v>676</v>
      </c>
      <c r="S824" s="8">
        <f>O824-R824</f>
        <v>41240</v>
      </c>
      <c r="T824">
        <v>367</v>
      </c>
      <c r="U824">
        <v>17</v>
      </c>
      <c r="V824">
        <v>241</v>
      </c>
      <c r="W824">
        <v>104</v>
      </c>
      <c r="X824">
        <v>188</v>
      </c>
      <c r="Y824">
        <v>232</v>
      </c>
      <c r="Z824">
        <v>1149</v>
      </c>
      <c r="AA824">
        <f>Z824/P824</f>
        <v>1.5118421052631579</v>
      </c>
      <c r="AB824" s="14" t="s">
        <v>506</v>
      </c>
      <c r="AC824" s="13" t="s">
        <v>63</v>
      </c>
      <c r="AD824">
        <v>2</v>
      </c>
      <c r="AE824" t="str">
        <f>IF(AD824&gt;3, "Prefers Discount", "Discount Indifferent")</f>
        <v>Discount Indifferent</v>
      </c>
      <c r="AF824">
        <v>9</v>
      </c>
      <c r="AG824">
        <v>9</v>
      </c>
      <c r="AH824">
        <v>5</v>
      </c>
      <c r="AI824" t="str">
        <f>INDEX($AF$1:$AH$1,MATCH(MAX(AF824:AH824),AF824:AH824,0))</f>
        <v>Store_Orders</v>
      </c>
      <c r="AJ824">
        <v>7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f>SUM(AK824:AO824)</f>
        <v>0</v>
      </c>
      <c r="AQ824" t="s">
        <v>67</v>
      </c>
      <c r="AR824">
        <v>0</v>
      </c>
      <c r="AS824" t="str">
        <f>IF(OR(AK824&gt;0, AL824&gt;0, AM824&gt;0, AN824&gt;0, AO824&gt;0), "Converted", "Not Converted")</f>
        <v>Not Converted</v>
      </c>
      <c r="AT824">
        <v>0</v>
      </c>
      <c r="AU824">
        <v>3</v>
      </c>
      <c r="AV824">
        <v>11</v>
      </c>
      <c r="AW824">
        <f>IF(Z824&gt;607, 4, 0)</f>
        <v>4</v>
      </c>
      <c r="AX824">
        <f>IF(AA824&gt;0.1497, 3, 0)</f>
        <v>3</v>
      </c>
      <c r="AY824">
        <f>IF(P824&gt;4031, 2, 0)</f>
        <v>0</v>
      </c>
      <c r="AZ824">
        <f>IF(H824&gt;51934.91, 1, 0)</f>
        <v>1</v>
      </c>
      <c r="BA824">
        <f>SUM(AW824:AZ824)</f>
        <v>8</v>
      </c>
      <c r="BB824" t="str">
        <f>VLOOKUP(BA824,'Standard Deviations'!$L$1:$M$11,2,TRUE)</f>
        <v>Platinum</v>
      </c>
    </row>
    <row r="825" spans="1:54">
      <c r="A825">
        <v>6261</v>
      </c>
      <c r="B825">
        <v>1979</v>
      </c>
      <c r="C825">
        <f>2024-B825</f>
        <v>45</v>
      </c>
      <c r="D825" t="str">
        <f>VLOOKUP(B825,Reference!$A$1:$B$125, 2)</f>
        <v>Gen X</v>
      </c>
      <c r="E825" t="s">
        <v>54</v>
      </c>
      <c r="F825" t="str">
        <f>IF(E825="High School", "No College", "College")</f>
        <v>College</v>
      </c>
      <c r="G825" t="s">
        <v>55</v>
      </c>
      <c r="H825">
        <v>58025</v>
      </c>
      <c r="I825">
        <v>58025</v>
      </c>
      <c r="J825" s="4" t="s">
        <v>61</v>
      </c>
      <c r="K825">
        <v>0</v>
      </c>
      <c r="L825">
        <v>1</v>
      </c>
      <c r="M825" t="str">
        <f>IF(OR(K825&gt;0, L825&gt;0), "Parent", "Not Parent")</f>
        <v>Parent</v>
      </c>
      <c r="N825" t="s">
        <v>245</v>
      </c>
      <c r="O825" s="8">
        <v>41916</v>
      </c>
      <c r="P825" s="9">
        <f>O825-N825</f>
        <v>312</v>
      </c>
      <c r="Q825">
        <v>81</v>
      </c>
      <c r="R825" s="9">
        <f>P825-Q825</f>
        <v>231</v>
      </c>
      <c r="S825" s="8">
        <f>O825-R825</f>
        <v>41685</v>
      </c>
      <c r="T825">
        <v>270</v>
      </c>
      <c r="U825">
        <v>31</v>
      </c>
      <c r="V825">
        <v>88</v>
      </c>
      <c r="W825">
        <v>11</v>
      </c>
      <c r="X825">
        <v>48</v>
      </c>
      <c r="Y825">
        <v>22</v>
      </c>
      <c r="Z825">
        <v>470</v>
      </c>
      <c r="AA825">
        <f>Z825/P825</f>
        <v>1.5064102564102564</v>
      </c>
      <c r="AB825" s="14" t="s">
        <v>506</v>
      </c>
      <c r="AC825" s="13" t="s">
        <v>63</v>
      </c>
      <c r="AD825">
        <v>3</v>
      </c>
      <c r="AE825" t="str">
        <f>IF(AD825&gt;3, "Prefers Discount", "Discount Indifferent")</f>
        <v>Discount Indifferent</v>
      </c>
      <c r="AF825">
        <v>10</v>
      </c>
      <c r="AG825">
        <v>3</v>
      </c>
      <c r="AH825">
        <v>2</v>
      </c>
      <c r="AI825" t="str">
        <f>INDEX($AF$1:$AH$1,MATCH(MAX(AF825:AH825),AF825:AH825,0))</f>
        <v>Store_Orders</v>
      </c>
      <c r="AJ825">
        <v>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f>SUM(AK825:AO825)</f>
        <v>0</v>
      </c>
      <c r="AQ825" t="s">
        <v>67</v>
      </c>
      <c r="AR825">
        <v>0</v>
      </c>
      <c r="AS825" t="str">
        <f>IF(OR(AK825&gt;0, AL825&gt;0, AM825&gt;0, AN825&gt;0, AO825&gt;0), "Converted", "Not Converted")</f>
        <v>Not Converted</v>
      </c>
      <c r="AT825">
        <v>0</v>
      </c>
      <c r="AU825">
        <v>3</v>
      </c>
      <c r="AV825">
        <v>11</v>
      </c>
      <c r="AW825">
        <f>IF(Z825&gt;607, 4, 0)</f>
        <v>0</v>
      </c>
      <c r="AX825">
        <f>IF(AA825&gt;0.1497, 3, 0)</f>
        <v>3</v>
      </c>
      <c r="AY825">
        <f>IF(P825&gt;4031, 2, 0)</f>
        <v>0</v>
      </c>
      <c r="AZ825">
        <f>IF(H825&gt;51934.91, 1, 0)</f>
        <v>1</v>
      </c>
      <c r="BA825">
        <f>SUM(AW825:AZ825)</f>
        <v>4</v>
      </c>
      <c r="BB825" t="str">
        <f>VLOOKUP(BA825,'Standard Deviations'!$L$1:$M$11,2,TRUE)</f>
        <v>Silver</v>
      </c>
    </row>
    <row r="826" spans="1:54" hidden="1">
      <c r="A826">
        <v>796</v>
      </c>
      <c r="B826">
        <v>1965</v>
      </c>
      <c r="C826">
        <f>2024-B826</f>
        <v>59</v>
      </c>
      <c r="D826" t="str">
        <f>VLOOKUP(B826,Reference!$A$1:$B$125, 2)</f>
        <v>Gen X</v>
      </c>
      <c r="E826" t="s">
        <v>74</v>
      </c>
      <c r="F826" t="str">
        <f>IF(E826="High School", "No College", "College")</f>
        <v>College</v>
      </c>
      <c r="G826" t="s">
        <v>71</v>
      </c>
      <c r="H826">
        <v>60161</v>
      </c>
      <c r="I826">
        <v>60161</v>
      </c>
      <c r="J826" s="4" t="s">
        <v>61</v>
      </c>
      <c r="K826">
        <v>0</v>
      </c>
      <c r="L826">
        <v>1</v>
      </c>
      <c r="M826" t="str">
        <f>IF(OR(K826&gt;0, L826&gt;0), "Parent", "Not Parent")</f>
        <v>Parent</v>
      </c>
      <c r="N826" t="s">
        <v>527</v>
      </c>
      <c r="O826" s="8">
        <v>41916</v>
      </c>
      <c r="P826" s="9">
        <f>O826-N826</f>
        <v>711</v>
      </c>
      <c r="Q826">
        <v>17</v>
      </c>
      <c r="R826" s="9">
        <f>P826-Q826</f>
        <v>694</v>
      </c>
      <c r="S826" s="8">
        <f>O826-R826</f>
        <v>41222</v>
      </c>
      <c r="T826">
        <v>584</v>
      </c>
      <c r="U826">
        <v>44</v>
      </c>
      <c r="V826">
        <v>212</v>
      </c>
      <c r="W826">
        <v>46</v>
      </c>
      <c r="X826">
        <v>8</v>
      </c>
      <c r="Y826">
        <v>177</v>
      </c>
      <c r="Z826">
        <v>1071</v>
      </c>
      <c r="AA826">
        <f>Z826/P826</f>
        <v>1.5063291139240507</v>
      </c>
      <c r="AB826" s="11" t="s">
        <v>506</v>
      </c>
      <c r="AC826" t="s">
        <v>59</v>
      </c>
      <c r="AD826">
        <v>3</v>
      </c>
      <c r="AE826" t="str">
        <f>IF(AD826&gt;3, "Prefers Discount", "Discount Indifferent")</f>
        <v>Discount Indifferent</v>
      </c>
      <c r="AF826">
        <v>8</v>
      </c>
      <c r="AG826">
        <v>11</v>
      </c>
      <c r="AH826">
        <v>4</v>
      </c>
      <c r="AI826" t="str">
        <f>INDEX($AF$1:$AH$1,MATCH(MAX(AF826:AH826),AF826:AH826,0))</f>
        <v>Web_Orders</v>
      </c>
      <c r="AJ826">
        <v>8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f>SUM(AK826:AO826)</f>
        <v>0</v>
      </c>
      <c r="AQ826" t="s">
        <v>67</v>
      </c>
      <c r="AR826">
        <v>0</v>
      </c>
      <c r="AS826" t="str">
        <f>IF(OR(AK826&gt;0, AL826&gt;0, AM826&gt;0, AN826&gt;0, AO826&gt;0), "Converted", "Not Converted")</f>
        <v>Not Converted</v>
      </c>
      <c r="AT826">
        <v>0</v>
      </c>
      <c r="AU826">
        <v>3</v>
      </c>
      <c r="AV826">
        <v>11</v>
      </c>
      <c r="AW826">
        <f>IF(Z826&gt;607, 4, 0)</f>
        <v>4</v>
      </c>
      <c r="AX826">
        <f>IF(AA826&gt;0.1497, 3, 0)</f>
        <v>3</v>
      </c>
      <c r="AY826">
        <f>IF(P826&gt;4031, 2, 0)</f>
        <v>0</v>
      </c>
      <c r="AZ826">
        <f>IF(H826&gt;51934.91, 1, 0)</f>
        <v>1</v>
      </c>
      <c r="BA826">
        <f>SUM(AW826:AZ826)</f>
        <v>8</v>
      </c>
      <c r="BB826" t="str">
        <f>VLOOKUP(BA826,'Standard Deviations'!$L$1:$M$11,2,TRUE)</f>
        <v>Platinum</v>
      </c>
    </row>
    <row r="827" spans="1:54">
      <c r="A827">
        <v>7706</v>
      </c>
      <c r="B827">
        <v>1975</v>
      </c>
      <c r="C827">
        <f>2024-B827</f>
        <v>49</v>
      </c>
      <c r="D827" t="str">
        <f>VLOOKUP(B827,Reference!$A$1:$B$125, 2)</f>
        <v>Gen X</v>
      </c>
      <c r="E827" t="s">
        <v>74</v>
      </c>
      <c r="F827" t="str">
        <f>IF(E827="High School", "No College", "College")</f>
        <v>College</v>
      </c>
      <c r="G827" t="s">
        <v>65</v>
      </c>
      <c r="H827">
        <v>46772</v>
      </c>
      <c r="I827">
        <v>46772</v>
      </c>
      <c r="J827" s="4" t="s">
        <v>175</v>
      </c>
      <c r="K827">
        <v>0</v>
      </c>
      <c r="L827">
        <v>1</v>
      </c>
      <c r="M827" t="str">
        <f>IF(OR(K827&gt;0, L827&gt;0), "Parent", "Not Parent")</f>
        <v>Parent</v>
      </c>
      <c r="N827" t="s">
        <v>493</v>
      </c>
      <c r="O827" s="8">
        <v>41916</v>
      </c>
      <c r="P827" s="9">
        <f>O827-N827</f>
        <v>696</v>
      </c>
      <c r="Q827">
        <v>88</v>
      </c>
      <c r="R827" s="9">
        <f>P827-Q827</f>
        <v>608</v>
      </c>
      <c r="S827" s="8">
        <f>O827-R827</f>
        <v>41308</v>
      </c>
      <c r="T827">
        <v>350</v>
      </c>
      <c r="U827">
        <v>104</v>
      </c>
      <c r="V827">
        <v>189</v>
      </c>
      <c r="W827">
        <v>197</v>
      </c>
      <c r="X827">
        <v>151</v>
      </c>
      <c r="Y827">
        <v>57</v>
      </c>
      <c r="Z827">
        <v>1048</v>
      </c>
      <c r="AA827">
        <f>Z827/P827</f>
        <v>1.5057471264367817</v>
      </c>
      <c r="AB827" s="14" t="s">
        <v>506</v>
      </c>
      <c r="AC827" s="13" t="s">
        <v>63</v>
      </c>
      <c r="AD827">
        <v>6</v>
      </c>
      <c r="AE827" t="str">
        <f>IF(AD827&gt;3, "Prefers Discount", "Discount Indifferent")</f>
        <v>Prefers Discount</v>
      </c>
      <c r="AF827">
        <v>5</v>
      </c>
      <c r="AG827">
        <v>11</v>
      </c>
      <c r="AH827">
        <v>8</v>
      </c>
      <c r="AI827" t="str">
        <f>INDEX($AF$1:$AH$1,MATCH(MAX(AF827:AH827),AF827:AH827,0))</f>
        <v>Web_Orders</v>
      </c>
      <c r="AJ827">
        <v>8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f>SUM(AK827:AO827)</f>
        <v>1</v>
      </c>
      <c r="AQ827" t="str">
        <f>INDEX($AK$1:$AO$1,MATCH(MAX(AK827:AO827),AK827:AO827,0))</f>
        <v>Converted_on_Camp3</v>
      </c>
      <c r="AR827">
        <v>1</v>
      </c>
      <c r="AS827" t="str">
        <f>IF(OR(AK827&gt;0, AL827&gt;0, AM827&gt;0, AN827&gt;0, AO827&gt;0), "Converted", "Not Converted")</f>
        <v>Converted</v>
      </c>
      <c r="AT827">
        <v>0</v>
      </c>
      <c r="AU827">
        <v>3</v>
      </c>
      <c r="AV827">
        <v>11</v>
      </c>
      <c r="AW827">
        <f>IF(Z827&gt;607, 4, 0)</f>
        <v>4</v>
      </c>
      <c r="AX827">
        <f>IF(AA827&gt;0.1497, 3, 0)</f>
        <v>3</v>
      </c>
      <c r="AY827">
        <f>IF(P827&gt;4031, 2, 0)</f>
        <v>0</v>
      </c>
      <c r="AZ827">
        <f>IF(H827&gt;51934.91, 1, 0)</f>
        <v>0</v>
      </c>
      <c r="BA827">
        <f>SUM(AW827:AZ827)</f>
        <v>7</v>
      </c>
      <c r="BB827" t="str">
        <f>VLOOKUP(BA827,'Standard Deviations'!$L$1:$M$11,2,TRUE)</f>
        <v>Platinum</v>
      </c>
    </row>
    <row r="828" spans="1:54">
      <c r="A828">
        <v>2674</v>
      </c>
      <c r="B828">
        <v>1958</v>
      </c>
      <c r="C828">
        <f>2024-B828</f>
        <v>66</v>
      </c>
      <c r="D828" t="str">
        <f>VLOOKUP(B828,Reference!$A$1:$B$125, 2)</f>
        <v>Boomers</v>
      </c>
      <c r="E828" t="s">
        <v>64</v>
      </c>
      <c r="F828" t="str">
        <f>IF(E828="High School", "No College", "College")</f>
        <v>College</v>
      </c>
      <c r="G828" t="s">
        <v>60</v>
      </c>
      <c r="H828">
        <v>75154</v>
      </c>
      <c r="I828">
        <v>75154</v>
      </c>
      <c r="J828" s="4" t="s">
        <v>56</v>
      </c>
      <c r="K828">
        <v>0</v>
      </c>
      <c r="L828">
        <v>1</v>
      </c>
      <c r="M828" t="str">
        <f>IF(OR(K828&gt;0, L828&gt;0), "Parent", "Not Parent")</f>
        <v>Parent</v>
      </c>
      <c r="N828" t="s">
        <v>440</v>
      </c>
      <c r="O828" s="8">
        <v>41916</v>
      </c>
      <c r="P828" s="9">
        <f>O828-N828</f>
        <v>760</v>
      </c>
      <c r="Q828">
        <v>79</v>
      </c>
      <c r="R828" s="9">
        <f>P828-Q828</f>
        <v>681</v>
      </c>
      <c r="S828" s="8">
        <f>O828-R828</f>
        <v>41235</v>
      </c>
      <c r="T828">
        <v>543</v>
      </c>
      <c r="U828">
        <v>10</v>
      </c>
      <c r="V828">
        <v>205</v>
      </c>
      <c r="W828">
        <v>160</v>
      </c>
      <c r="X828">
        <v>143</v>
      </c>
      <c r="Y828">
        <v>82</v>
      </c>
      <c r="Z828">
        <v>1143</v>
      </c>
      <c r="AA828">
        <f>Z828/P828</f>
        <v>1.5039473684210527</v>
      </c>
      <c r="AB828" s="14" t="s">
        <v>506</v>
      </c>
      <c r="AC828" s="13" t="s">
        <v>63</v>
      </c>
      <c r="AD828">
        <v>1</v>
      </c>
      <c r="AE828" t="str">
        <f>IF(AD828&gt;3, "Prefers Discount", "Discount Indifferent")</f>
        <v>Discount Indifferent</v>
      </c>
      <c r="AF828">
        <v>6</v>
      </c>
      <c r="AG828">
        <v>6</v>
      </c>
      <c r="AH828">
        <v>3</v>
      </c>
      <c r="AI828" t="str">
        <f>INDEX($AF$1:$AH$1,MATCH(MAX(AF828:AH828),AF828:AH828,0))</f>
        <v>Store_Orders</v>
      </c>
      <c r="AJ828">
        <v>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f>SUM(AK828:AO828)</f>
        <v>0</v>
      </c>
      <c r="AQ828" t="s">
        <v>67</v>
      </c>
      <c r="AR828">
        <v>1</v>
      </c>
      <c r="AS828" t="str">
        <f>IF(OR(AK828&gt;0, AL828&gt;0, AM828&gt;0, AN828&gt;0, AO828&gt;0), "Converted", "Not Converted")</f>
        <v>Not Converted</v>
      </c>
      <c r="AT828">
        <v>0</v>
      </c>
      <c r="AU828">
        <v>3</v>
      </c>
      <c r="AV828">
        <v>11</v>
      </c>
      <c r="AW828">
        <f>IF(Z828&gt;607, 4, 0)</f>
        <v>4</v>
      </c>
      <c r="AX828">
        <f>IF(AA828&gt;0.1497, 3, 0)</f>
        <v>3</v>
      </c>
      <c r="AY828">
        <f>IF(P828&gt;4031, 2, 0)</f>
        <v>0</v>
      </c>
      <c r="AZ828">
        <f>IF(H828&gt;51934.91, 1, 0)</f>
        <v>1</v>
      </c>
      <c r="BA828">
        <f>SUM(AW828:AZ828)</f>
        <v>8</v>
      </c>
      <c r="BB828" t="str">
        <f>VLOOKUP(BA828,'Standard Deviations'!$L$1:$M$11,2,TRUE)</f>
        <v>Platinum</v>
      </c>
    </row>
    <row r="829" spans="1:54">
      <c r="A829">
        <v>5948</v>
      </c>
      <c r="B829">
        <v>1975</v>
      </c>
      <c r="C829">
        <f>2024-B829</f>
        <v>49</v>
      </c>
      <c r="D829" t="str">
        <f>VLOOKUP(B829,Reference!$A$1:$B$125, 2)</f>
        <v>Gen X</v>
      </c>
      <c r="E829" t="s">
        <v>54</v>
      </c>
      <c r="F829" t="str">
        <f>IF(E829="High School", "No College", "College")</f>
        <v>College</v>
      </c>
      <c r="G829" t="s">
        <v>60</v>
      </c>
      <c r="H829">
        <v>57338</v>
      </c>
      <c r="I829">
        <v>57338</v>
      </c>
      <c r="J829" s="4" t="s">
        <v>61</v>
      </c>
      <c r="K829">
        <v>0</v>
      </c>
      <c r="L829">
        <v>1</v>
      </c>
      <c r="M829" t="str">
        <f>IF(OR(K829&gt;0, L829&gt;0), "Parent", "Not Parent")</f>
        <v>Parent</v>
      </c>
      <c r="N829" t="s">
        <v>86</v>
      </c>
      <c r="O829" s="8">
        <v>41916</v>
      </c>
      <c r="P829" s="9">
        <f>O829-N829</f>
        <v>158</v>
      </c>
      <c r="Q829">
        <v>96</v>
      </c>
      <c r="R829" s="9">
        <f>P829-Q829</f>
        <v>62</v>
      </c>
      <c r="S829" s="8">
        <f>O829-R829</f>
        <v>41854</v>
      </c>
      <c r="T829">
        <v>143</v>
      </c>
      <c r="U829">
        <v>6</v>
      </c>
      <c r="V829">
        <v>52</v>
      </c>
      <c r="W829">
        <v>11</v>
      </c>
      <c r="X829">
        <v>8</v>
      </c>
      <c r="Y829">
        <v>17</v>
      </c>
      <c r="Z829">
        <v>237</v>
      </c>
      <c r="AA829">
        <f>Z829/P829</f>
        <v>1.5</v>
      </c>
      <c r="AB829" s="14" t="s">
        <v>506</v>
      </c>
      <c r="AC829" s="13" t="s">
        <v>63</v>
      </c>
      <c r="AD829">
        <v>2</v>
      </c>
      <c r="AE829" t="str">
        <f>IF(AD829&gt;3, "Prefers Discount", "Discount Indifferent")</f>
        <v>Discount Indifferent</v>
      </c>
      <c r="AF829">
        <v>5</v>
      </c>
      <c r="AG829">
        <v>4</v>
      </c>
      <c r="AH829">
        <v>1</v>
      </c>
      <c r="AI829" t="str">
        <f>INDEX($AF$1:$AH$1,MATCH(MAX(AF829:AH829),AF829:AH829,0))</f>
        <v>Store_Orders</v>
      </c>
      <c r="AJ829">
        <v>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f>SUM(AK829:AO829)</f>
        <v>0</v>
      </c>
      <c r="AQ829" t="s">
        <v>67</v>
      </c>
      <c r="AR829">
        <v>0</v>
      </c>
      <c r="AS829" t="str">
        <f>IF(OR(AK829&gt;0, AL829&gt;0, AM829&gt;0, AN829&gt;0, AO829&gt;0), "Converted", "Not Converted")</f>
        <v>Not Converted</v>
      </c>
      <c r="AT829">
        <v>0</v>
      </c>
      <c r="AU829">
        <v>3</v>
      </c>
      <c r="AV829">
        <v>11</v>
      </c>
      <c r="AW829">
        <f>IF(Z829&gt;607, 4, 0)</f>
        <v>0</v>
      </c>
      <c r="AX829">
        <f>IF(AA829&gt;0.1497, 3, 0)</f>
        <v>3</v>
      </c>
      <c r="AY829">
        <f>IF(P829&gt;4031, 2, 0)</f>
        <v>0</v>
      </c>
      <c r="AZ829">
        <f>IF(H829&gt;51934.91, 1, 0)</f>
        <v>1</v>
      </c>
      <c r="BA829">
        <f>SUM(AW829:AZ829)</f>
        <v>4</v>
      </c>
      <c r="BB829" t="str">
        <f>VLOOKUP(BA829,'Standard Deviations'!$L$1:$M$11,2,TRUE)</f>
        <v>Silver</v>
      </c>
    </row>
    <row r="830" spans="1:54">
      <c r="A830">
        <v>10897</v>
      </c>
      <c r="B830">
        <v>1974</v>
      </c>
      <c r="C830">
        <f>2024-B830</f>
        <v>50</v>
      </c>
      <c r="D830" t="str">
        <f>VLOOKUP(B830,Reference!$A$1:$B$125, 2)</f>
        <v>Gen X</v>
      </c>
      <c r="E830" t="s">
        <v>54</v>
      </c>
      <c r="F830" t="str">
        <f>IF(E830="High School", "No College", "College")</f>
        <v>College</v>
      </c>
      <c r="G830" t="s">
        <v>55</v>
      </c>
      <c r="H830">
        <v>67445</v>
      </c>
      <c r="I830">
        <v>67445</v>
      </c>
      <c r="J830" s="4" t="s">
        <v>61</v>
      </c>
      <c r="K830">
        <v>0</v>
      </c>
      <c r="L830">
        <v>1</v>
      </c>
      <c r="M830" t="str">
        <f>IF(OR(K830&gt;0, L830&gt;0), "Parent", "Not Parent")</f>
        <v>Parent</v>
      </c>
      <c r="N830" t="s">
        <v>388</v>
      </c>
      <c r="O830" s="8">
        <v>41916</v>
      </c>
      <c r="P830" s="9">
        <f>O830-N830</f>
        <v>783</v>
      </c>
      <c r="Q830">
        <v>63</v>
      </c>
      <c r="R830" s="9">
        <f>P830-Q830</f>
        <v>720</v>
      </c>
      <c r="S830" s="8">
        <f>O830-R830</f>
        <v>41196</v>
      </c>
      <c r="T830">
        <v>757</v>
      </c>
      <c r="U830">
        <v>80</v>
      </c>
      <c r="V830">
        <v>217</v>
      </c>
      <c r="W830">
        <v>29</v>
      </c>
      <c r="X830">
        <v>80</v>
      </c>
      <c r="Y830">
        <v>11</v>
      </c>
      <c r="Z830">
        <v>1174</v>
      </c>
      <c r="AA830">
        <f>Z830/P830</f>
        <v>1.4993614303959131</v>
      </c>
      <c r="AB830" s="14" t="s">
        <v>506</v>
      </c>
      <c r="AC830" s="13" t="s">
        <v>63</v>
      </c>
      <c r="AD830">
        <v>5</v>
      </c>
      <c r="AE830" t="str">
        <f>IF(AD830&gt;3, "Prefers Discount", "Discount Indifferent")</f>
        <v>Prefers Discount</v>
      </c>
      <c r="AF830">
        <v>12</v>
      </c>
      <c r="AG830">
        <v>9</v>
      </c>
      <c r="AH830">
        <v>6</v>
      </c>
      <c r="AI830" t="str">
        <f>INDEX($AF$1:$AH$1,MATCH(MAX(AF830:AH830),AF830:AH830,0))</f>
        <v>Store_Orders</v>
      </c>
      <c r="AJ830">
        <v>6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f>SUM(AK830:AO830)</f>
        <v>0</v>
      </c>
      <c r="AQ830" t="s">
        <v>67</v>
      </c>
      <c r="AR830">
        <v>0</v>
      </c>
      <c r="AS830" t="str">
        <f>IF(OR(AK830&gt;0, AL830&gt;0, AM830&gt;0, AN830&gt;0, AO830&gt;0), "Converted", "Not Converted")</f>
        <v>Not Converted</v>
      </c>
      <c r="AT830">
        <v>0</v>
      </c>
      <c r="AU830">
        <v>3</v>
      </c>
      <c r="AV830">
        <v>11</v>
      </c>
      <c r="AW830">
        <f>IF(Z830&gt;607, 4, 0)</f>
        <v>4</v>
      </c>
      <c r="AX830">
        <f>IF(AA830&gt;0.1497, 3, 0)</f>
        <v>3</v>
      </c>
      <c r="AY830">
        <f>IF(P830&gt;4031, 2, 0)</f>
        <v>0</v>
      </c>
      <c r="AZ830">
        <f>IF(H830&gt;51934.91, 1, 0)</f>
        <v>1</v>
      </c>
      <c r="BA830">
        <f>SUM(AW830:AZ830)</f>
        <v>8</v>
      </c>
      <c r="BB830" t="str">
        <f>VLOOKUP(BA830,'Standard Deviations'!$L$1:$M$11,2,TRUE)</f>
        <v>Platinum</v>
      </c>
    </row>
    <row r="831" spans="1:54">
      <c r="A831">
        <v>6661</v>
      </c>
      <c r="B831">
        <v>1974</v>
      </c>
      <c r="C831">
        <f>2024-B831</f>
        <v>50</v>
      </c>
      <c r="D831" t="str">
        <f>VLOOKUP(B831,Reference!$A$1:$B$125, 2)</f>
        <v>Gen X</v>
      </c>
      <c r="E831" t="s">
        <v>54</v>
      </c>
      <c r="F831" t="str">
        <f>IF(E831="High School", "No College", "College")</f>
        <v>College</v>
      </c>
      <c r="G831" t="s">
        <v>55</v>
      </c>
      <c r="H831">
        <v>67445</v>
      </c>
      <c r="I831">
        <v>67445</v>
      </c>
      <c r="J831" s="4" t="s">
        <v>61</v>
      </c>
      <c r="K831">
        <v>0</v>
      </c>
      <c r="L831">
        <v>1</v>
      </c>
      <c r="M831" t="str">
        <f>IF(OR(K831&gt;0, L831&gt;0), "Parent", "Not Parent")</f>
        <v>Parent</v>
      </c>
      <c r="N831" t="s">
        <v>388</v>
      </c>
      <c r="O831" s="8">
        <v>41916</v>
      </c>
      <c r="P831" s="9">
        <f>O831-N831</f>
        <v>783</v>
      </c>
      <c r="Q831">
        <v>63</v>
      </c>
      <c r="R831" s="9">
        <f>P831-Q831</f>
        <v>720</v>
      </c>
      <c r="S831" s="8">
        <f>O831-R831</f>
        <v>41196</v>
      </c>
      <c r="T831">
        <v>757</v>
      </c>
      <c r="U831">
        <v>80</v>
      </c>
      <c r="V831">
        <v>217</v>
      </c>
      <c r="W831">
        <v>29</v>
      </c>
      <c r="X831">
        <v>80</v>
      </c>
      <c r="Y831">
        <v>11</v>
      </c>
      <c r="Z831">
        <v>1174</v>
      </c>
      <c r="AA831">
        <f>Z831/P831</f>
        <v>1.4993614303959131</v>
      </c>
      <c r="AB831" s="14" t="s">
        <v>506</v>
      </c>
      <c r="AC831" s="13" t="s">
        <v>63</v>
      </c>
      <c r="AD831">
        <v>5</v>
      </c>
      <c r="AE831" t="str">
        <f>IF(AD831&gt;3, "Prefers Discount", "Discount Indifferent")</f>
        <v>Prefers Discount</v>
      </c>
      <c r="AF831">
        <v>12</v>
      </c>
      <c r="AG831">
        <v>9</v>
      </c>
      <c r="AH831">
        <v>6</v>
      </c>
      <c r="AI831" t="str">
        <f>INDEX($AF$1:$AH$1,MATCH(MAX(AF831:AH831),AF831:AH831,0))</f>
        <v>Store_Orders</v>
      </c>
      <c r="AJ831">
        <v>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f>SUM(AK831:AO831)</f>
        <v>0</v>
      </c>
      <c r="AQ831" t="s">
        <v>67</v>
      </c>
      <c r="AR831">
        <v>0</v>
      </c>
      <c r="AS831" t="str">
        <f>IF(OR(AK831&gt;0, AL831&gt;0, AM831&gt;0, AN831&gt;0, AO831&gt;0), "Converted", "Not Converted")</f>
        <v>Not Converted</v>
      </c>
      <c r="AT831">
        <v>0</v>
      </c>
      <c r="AU831">
        <v>3</v>
      </c>
      <c r="AV831">
        <v>11</v>
      </c>
      <c r="AW831">
        <f>IF(Z831&gt;607, 4, 0)</f>
        <v>4</v>
      </c>
      <c r="AX831">
        <f>IF(AA831&gt;0.1497, 3, 0)</f>
        <v>3</v>
      </c>
      <c r="AY831">
        <f>IF(P831&gt;4031, 2, 0)</f>
        <v>0</v>
      </c>
      <c r="AZ831">
        <f>IF(H831&gt;51934.91, 1, 0)</f>
        <v>1</v>
      </c>
      <c r="BA831">
        <f>SUM(AW831:AZ831)</f>
        <v>8</v>
      </c>
      <c r="BB831" t="str">
        <f>VLOOKUP(BA831,'Standard Deviations'!$L$1:$M$11,2,TRUE)</f>
        <v>Platinum</v>
      </c>
    </row>
    <row r="832" spans="1:54">
      <c r="A832">
        <v>5462</v>
      </c>
      <c r="B832">
        <v>1974</v>
      </c>
      <c r="C832">
        <f>2024-B832</f>
        <v>50</v>
      </c>
      <c r="D832" t="str">
        <f>VLOOKUP(B832,Reference!$A$1:$B$125, 2)</f>
        <v>Gen X</v>
      </c>
      <c r="E832" t="s">
        <v>54</v>
      </c>
      <c r="F832" t="str">
        <f>IF(E832="High School", "No College", "College")</f>
        <v>College</v>
      </c>
      <c r="G832" t="s">
        <v>55</v>
      </c>
      <c r="H832">
        <v>67445</v>
      </c>
      <c r="I832">
        <v>67445</v>
      </c>
      <c r="J832" s="4" t="s">
        <v>61</v>
      </c>
      <c r="K832">
        <v>0</v>
      </c>
      <c r="L832">
        <v>1</v>
      </c>
      <c r="M832" t="str">
        <f>IF(OR(K832&gt;0, L832&gt;0), "Parent", "Not Parent")</f>
        <v>Parent</v>
      </c>
      <c r="N832" t="s">
        <v>388</v>
      </c>
      <c r="O832" s="8">
        <v>41916</v>
      </c>
      <c r="P832" s="9">
        <f>O832-N832</f>
        <v>783</v>
      </c>
      <c r="Q832">
        <v>63</v>
      </c>
      <c r="R832" s="9">
        <f>P832-Q832</f>
        <v>720</v>
      </c>
      <c r="S832" s="8">
        <f>O832-R832</f>
        <v>41196</v>
      </c>
      <c r="T832">
        <v>757</v>
      </c>
      <c r="U832">
        <v>80</v>
      </c>
      <c r="V832">
        <v>217</v>
      </c>
      <c r="W832">
        <v>29</v>
      </c>
      <c r="X832">
        <v>80</v>
      </c>
      <c r="Y832">
        <v>11</v>
      </c>
      <c r="Z832">
        <v>1174</v>
      </c>
      <c r="AA832">
        <f>Z832/P832</f>
        <v>1.4993614303959131</v>
      </c>
      <c r="AB832" s="14" t="s">
        <v>506</v>
      </c>
      <c r="AC832" s="13" t="s">
        <v>63</v>
      </c>
      <c r="AD832">
        <v>5</v>
      </c>
      <c r="AE832" t="str">
        <f>IF(AD832&gt;3, "Prefers Discount", "Discount Indifferent")</f>
        <v>Prefers Discount</v>
      </c>
      <c r="AF832">
        <v>12</v>
      </c>
      <c r="AG832">
        <v>9</v>
      </c>
      <c r="AH832">
        <v>6</v>
      </c>
      <c r="AI832" t="str">
        <f>INDEX($AF$1:$AH$1,MATCH(MAX(AF832:AH832),AF832:AH832,0))</f>
        <v>Store_Orders</v>
      </c>
      <c r="AJ832">
        <v>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f>SUM(AK832:AO832)</f>
        <v>0</v>
      </c>
      <c r="AQ832" t="s">
        <v>67</v>
      </c>
      <c r="AR832">
        <v>0</v>
      </c>
      <c r="AS832" t="str">
        <f>IF(OR(AK832&gt;0, AL832&gt;0, AM832&gt;0, AN832&gt;0, AO832&gt;0), "Converted", "Not Converted")</f>
        <v>Not Converted</v>
      </c>
      <c r="AT832">
        <v>0</v>
      </c>
      <c r="AU832">
        <v>3</v>
      </c>
      <c r="AV832">
        <v>11</v>
      </c>
      <c r="AW832">
        <f>IF(Z832&gt;607, 4, 0)</f>
        <v>4</v>
      </c>
      <c r="AX832">
        <f>IF(AA832&gt;0.1497, 3, 0)</f>
        <v>3</v>
      </c>
      <c r="AY832">
        <f>IF(P832&gt;4031, 2, 0)</f>
        <v>0</v>
      </c>
      <c r="AZ832">
        <f>IF(H832&gt;51934.91, 1, 0)</f>
        <v>1</v>
      </c>
      <c r="BA832">
        <f>SUM(AW832:AZ832)</f>
        <v>8</v>
      </c>
      <c r="BB832" t="str">
        <f>VLOOKUP(BA832,'Standard Deviations'!$L$1:$M$11,2,TRUE)</f>
        <v>Platinum</v>
      </c>
    </row>
    <row r="833" spans="1:54">
      <c r="A833">
        <v>10992</v>
      </c>
      <c r="B833">
        <v>1967</v>
      </c>
      <c r="C833">
        <f>2024-B833</f>
        <v>57</v>
      </c>
      <c r="D833" t="str">
        <f>VLOOKUP(B833,Reference!$A$1:$B$125, 2)</f>
        <v>Gen X</v>
      </c>
      <c r="E833" t="s">
        <v>54</v>
      </c>
      <c r="F833" t="str">
        <f>IF(E833="High School", "No College", "College")</f>
        <v>College</v>
      </c>
      <c r="G833" t="s">
        <v>65</v>
      </c>
      <c r="H833">
        <v>75702</v>
      </c>
      <c r="I833">
        <v>75702</v>
      </c>
      <c r="J833" s="4" t="s">
        <v>56</v>
      </c>
      <c r="K833">
        <v>1</v>
      </c>
      <c r="L833">
        <v>1</v>
      </c>
      <c r="M833" t="str">
        <f>IF(OR(K833&gt;0, L833&gt;0), "Parent", "Not Parent")</f>
        <v>Parent</v>
      </c>
      <c r="N833" t="s">
        <v>469</v>
      </c>
      <c r="O833" s="8">
        <v>41916</v>
      </c>
      <c r="P833" s="9">
        <f>O833-N833</f>
        <v>766</v>
      </c>
      <c r="Q833">
        <v>77</v>
      </c>
      <c r="R833" s="9">
        <f>P833-Q833</f>
        <v>689</v>
      </c>
      <c r="S833" s="8">
        <f>O833-R833</f>
        <v>41227</v>
      </c>
      <c r="T833">
        <v>650</v>
      </c>
      <c r="U833">
        <v>28</v>
      </c>
      <c r="V833">
        <v>353</v>
      </c>
      <c r="W833">
        <v>45</v>
      </c>
      <c r="X833">
        <v>42</v>
      </c>
      <c r="Y833">
        <v>30</v>
      </c>
      <c r="Z833">
        <v>1148</v>
      </c>
      <c r="AA833">
        <f>Z833/P833</f>
        <v>1.4986945169712793</v>
      </c>
      <c r="AB833" s="14" t="s">
        <v>506</v>
      </c>
      <c r="AC833" s="13" t="s">
        <v>63</v>
      </c>
      <c r="AD833">
        <v>5</v>
      </c>
      <c r="AE833" t="str">
        <f>IF(AD833&gt;3, "Prefers Discount", "Discount Indifferent")</f>
        <v>Prefers Discount</v>
      </c>
      <c r="AF833">
        <v>11</v>
      </c>
      <c r="AG833">
        <v>4</v>
      </c>
      <c r="AH833">
        <v>6</v>
      </c>
      <c r="AI833" t="str">
        <f>INDEX($AF$1:$AH$1,MATCH(MAX(AF833:AH833),AF833:AH833,0))</f>
        <v>Store_Orders</v>
      </c>
      <c r="AJ833">
        <v>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f>SUM(AK833:AO833)</f>
        <v>0</v>
      </c>
      <c r="AQ833" t="s">
        <v>67</v>
      </c>
      <c r="AR833">
        <v>0</v>
      </c>
      <c r="AS833" t="str">
        <f>IF(OR(AK833&gt;0, AL833&gt;0, AM833&gt;0, AN833&gt;0, AO833&gt;0), "Converted", "Not Converted")</f>
        <v>Not Converted</v>
      </c>
      <c r="AT833">
        <v>0</v>
      </c>
      <c r="AU833">
        <v>3</v>
      </c>
      <c r="AV833">
        <v>11</v>
      </c>
      <c r="AW833">
        <f>IF(Z833&gt;607, 4, 0)</f>
        <v>4</v>
      </c>
      <c r="AX833">
        <f>IF(AA833&gt;0.1497, 3, 0)</f>
        <v>3</v>
      </c>
      <c r="AY833">
        <f>IF(P833&gt;4031, 2, 0)</f>
        <v>0</v>
      </c>
      <c r="AZ833">
        <f>IF(H833&gt;51934.91, 1, 0)</f>
        <v>1</v>
      </c>
      <c r="BA833">
        <f>SUM(AW833:AZ833)</f>
        <v>8</v>
      </c>
      <c r="BB833" t="str">
        <f>VLOOKUP(BA833,'Standard Deviations'!$L$1:$M$11,2,TRUE)</f>
        <v>Platinum</v>
      </c>
    </row>
    <row r="834" spans="1:54">
      <c r="A834">
        <v>1142</v>
      </c>
      <c r="B834">
        <v>1953</v>
      </c>
      <c r="C834">
        <f>2024-B834</f>
        <v>71</v>
      </c>
      <c r="D834" t="str">
        <f>VLOOKUP(B834,Reference!$A$1:$B$125, 2)</f>
        <v>Boomers</v>
      </c>
      <c r="E834" t="s">
        <v>68</v>
      </c>
      <c r="F834" t="str">
        <f>IF(E834="High School", "No College", "College")</f>
        <v>College</v>
      </c>
      <c r="G834" t="s">
        <v>55</v>
      </c>
      <c r="H834">
        <v>55707</v>
      </c>
      <c r="I834">
        <v>55707</v>
      </c>
      <c r="J834" s="4" t="s">
        <v>61</v>
      </c>
      <c r="K834">
        <v>0</v>
      </c>
      <c r="L834">
        <v>1</v>
      </c>
      <c r="M834" t="str">
        <f>IF(OR(K834&gt;0, L834&gt;0), "Parent", "Not Parent")</f>
        <v>Parent</v>
      </c>
      <c r="N834" t="s">
        <v>528</v>
      </c>
      <c r="O834" s="8">
        <v>41916</v>
      </c>
      <c r="P834" s="9">
        <f>O834-N834</f>
        <v>286</v>
      </c>
      <c r="Q834">
        <v>91</v>
      </c>
      <c r="R834" s="9">
        <f>P834-Q834</f>
        <v>195</v>
      </c>
      <c r="S834" s="8">
        <f>O834-R834</f>
        <v>41721</v>
      </c>
      <c r="T834">
        <v>208</v>
      </c>
      <c r="U834">
        <v>7</v>
      </c>
      <c r="V834">
        <v>82</v>
      </c>
      <c r="W834">
        <v>30</v>
      </c>
      <c r="X834">
        <v>66</v>
      </c>
      <c r="Y834">
        <v>35</v>
      </c>
      <c r="Z834">
        <v>428</v>
      </c>
      <c r="AA834">
        <f>Z834/P834</f>
        <v>1.4965034965034965</v>
      </c>
      <c r="AB834" s="14" t="s">
        <v>506</v>
      </c>
      <c r="AC834" s="13" t="s">
        <v>63</v>
      </c>
      <c r="AD834">
        <v>2</v>
      </c>
      <c r="AE834" t="str">
        <f>IF(AD834&gt;3, "Prefers Discount", "Discount Indifferent")</f>
        <v>Discount Indifferent</v>
      </c>
      <c r="AF834">
        <v>9</v>
      </c>
      <c r="AG834">
        <v>3</v>
      </c>
      <c r="AH834">
        <v>2</v>
      </c>
      <c r="AI834" t="str">
        <f>INDEX($AF$1:$AH$1,MATCH(MAX(AF834:AH834),AF834:AH834,0))</f>
        <v>Store_Orders</v>
      </c>
      <c r="AJ834">
        <v>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f>SUM(AK834:AO834)</f>
        <v>0</v>
      </c>
      <c r="AQ834" t="s">
        <v>67</v>
      </c>
      <c r="AR834">
        <v>0</v>
      </c>
      <c r="AS834" t="str">
        <f>IF(OR(AK834&gt;0, AL834&gt;0, AM834&gt;0, AN834&gt;0, AO834&gt;0), "Converted", "Not Converted")</f>
        <v>Not Converted</v>
      </c>
      <c r="AT834">
        <v>0</v>
      </c>
      <c r="AU834">
        <v>3</v>
      </c>
      <c r="AV834">
        <v>11</v>
      </c>
      <c r="AW834">
        <f>IF(Z834&gt;607, 4, 0)</f>
        <v>0</v>
      </c>
      <c r="AX834">
        <f>IF(AA834&gt;0.1497, 3, 0)</f>
        <v>3</v>
      </c>
      <c r="AY834">
        <f>IF(P834&gt;4031, 2, 0)</f>
        <v>0</v>
      </c>
      <c r="AZ834">
        <f>IF(H834&gt;51934.91, 1, 0)</f>
        <v>1</v>
      </c>
      <c r="BA834">
        <f>SUM(AW834:AZ834)</f>
        <v>4</v>
      </c>
      <c r="BB834" t="str">
        <f>VLOOKUP(BA834,'Standard Deviations'!$L$1:$M$11,2,TRUE)</f>
        <v>Silver</v>
      </c>
    </row>
    <row r="835" spans="1:54">
      <c r="A835">
        <v>1993</v>
      </c>
      <c r="B835">
        <v>1949</v>
      </c>
      <c r="C835">
        <f>2024-B835</f>
        <v>75</v>
      </c>
      <c r="D835" t="str">
        <f>VLOOKUP(B835,Reference!$A$1:$B$125, 2)</f>
        <v>Boomers</v>
      </c>
      <c r="E835" t="s">
        <v>68</v>
      </c>
      <c r="F835" t="str">
        <f>IF(E835="High School", "No College", "College")</f>
        <v>College</v>
      </c>
      <c r="G835" t="s">
        <v>55</v>
      </c>
      <c r="H835">
        <v>58607</v>
      </c>
      <c r="I835">
        <v>58607</v>
      </c>
      <c r="J835" s="4" t="s">
        <v>61</v>
      </c>
      <c r="K835">
        <v>0</v>
      </c>
      <c r="L835">
        <v>1</v>
      </c>
      <c r="M835" t="str">
        <f>IF(OR(K835&gt;0, L835&gt;0), "Parent", "Not Parent")</f>
        <v>Parent</v>
      </c>
      <c r="N835" t="s">
        <v>523</v>
      </c>
      <c r="O835" s="8">
        <v>41916</v>
      </c>
      <c r="P835" s="9">
        <f>O835-N835</f>
        <v>650</v>
      </c>
      <c r="Q835">
        <v>63</v>
      </c>
      <c r="R835" s="9">
        <f>P835-Q835</f>
        <v>587</v>
      </c>
      <c r="S835" s="8">
        <f>O835-R835</f>
        <v>41329</v>
      </c>
      <c r="T835">
        <v>867</v>
      </c>
      <c r="U835">
        <v>0</v>
      </c>
      <c r="V835">
        <v>86</v>
      </c>
      <c r="W835">
        <v>0</v>
      </c>
      <c r="X835">
        <v>0</v>
      </c>
      <c r="Y835">
        <v>19</v>
      </c>
      <c r="Z835">
        <v>972</v>
      </c>
      <c r="AA835">
        <f>Z835/P835</f>
        <v>1.4953846153846153</v>
      </c>
      <c r="AB835" s="14" t="s">
        <v>506</v>
      </c>
      <c r="AC835" s="13" t="s">
        <v>63</v>
      </c>
      <c r="AD835">
        <v>3</v>
      </c>
      <c r="AE835" t="str">
        <f>IF(AD835&gt;3, "Prefers Discount", "Discount Indifferent")</f>
        <v>Discount Indifferent</v>
      </c>
      <c r="AF835">
        <v>9</v>
      </c>
      <c r="AG835">
        <v>2</v>
      </c>
      <c r="AH835">
        <v>3</v>
      </c>
      <c r="AI835" t="str">
        <f>INDEX($AF$1:$AH$1,MATCH(MAX(AF835:AH835),AF835:AH835,0))</f>
        <v>Store_Orders</v>
      </c>
      <c r="AJ835">
        <v>8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f>SUM(AK835:AO835)</f>
        <v>1</v>
      </c>
      <c r="AQ835" t="str">
        <f>INDEX($AK$1:$AO$1,MATCH(MAX(AK835:AO835),AK835:AO835,0))</f>
        <v>Converted_on_Camp4</v>
      </c>
      <c r="AR835">
        <v>1</v>
      </c>
      <c r="AS835" t="str">
        <f>IF(OR(AK835&gt;0, AL835&gt;0, AM835&gt;0, AN835&gt;0, AO835&gt;0), "Converted", "Not Converted")</f>
        <v>Converted</v>
      </c>
      <c r="AT835">
        <v>0</v>
      </c>
      <c r="AU835">
        <v>3</v>
      </c>
      <c r="AV835">
        <v>11</v>
      </c>
      <c r="AW835">
        <f>IF(Z835&gt;607, 4, 0)</f>
        <v>4</v>
      </c>
      <c r="AX835">
        <f>IF(AA835&gt;0.1497, 3, 0)</f>
        <v>3</v>
      </c>
      <c r="AY835">
        <f>IF(P835&gt;4031, 2, 0)</f>
        <v>0</v>
      </c>
      <c r="AZ835">
        <f>IF(H835&gt;51934.91, 1, 0)</f>
        <v>1</v>
      </c>
      <c r="BA835">
        <f>SUM(AW835:AZ835)</f>
        <v>8</v>
      </c>
      <c r="BB835" t="str">
        <f>VLOOKUP(BA835,'Standard Deviations'!$L$1:$M$11,2,TRUE)</f>
        <v>Platinum</v>
      </c>
    </row>
    <row r="836" spans="1:54">
      <c r="A836">
        <v>2683</v>
      </c>
      <c r="B836">
        <v>1969</v>
      </c>
      <c r="C836">
        <f>2024-B836</f>
        <v>55</v>
      </c>
      <c r="D836" t="str">
        <f>VLOOKUP(B836,Reference!$A$1:$B$125, 2)</f>
        <v>Gen X</v>
      </c>
      <c r="E836" t="s">
        <v>54</v>
      </c>
      <c r="F836" t="str">
        <f>IF(E836="High School", "No College", "College")</f>
        <v>College</v>
      </c>
      <c r="G836" t="s">
        <v>55</v>
      </c>
      <c r="H836">
        <v>52413</v>
      </c>
      <c r="I836">
        <v>52413</v>
      </c>
      <c r="J836" s="4" t="s">
        <v>175</v>
      </c>
      <c r="K836">
        <v>0</v>
      </c>
      <c r="L836">
        <v>2</v>
      </c>
      <c r="M836" t="str">
        <f>IF(OR(K836&gt;0, L836&gt;0), "Parent", "Not Parent")</f>
        <v>Parent</v>
      </c>
      <c r="N836" t="s">
        <v>258</v>
      </c>
      <c r="O836" s="8">
        <v>41916</v>
      </c>
      <c r="P836" s="9">
        <f>O836-N836</f>
        <v>609</v>
      </c>
      <c r="Q836">
        <v>56</v>
      </c>
      <c r="R836" s="9">
        <f>P836-Q836</f>
        <v>553</v>
      </c>
      <c r="S836" s="8">
        <f>O836-R836</f>
        <v>41363</v>
      </c>
      <c r="T836">
        <v>295</v>
      </c>
      <c r="U836">
        <v>106</v>
      </c>
      <c r="V836">
        <v>271</v>
      </c>
      <c r="W836">
        <v>75</v>
      </c>
      <c r="X836">
        <v>98</v>
      </c>
      <c r="Y836">
        <v>65</v>
      </c>
      <c r="Z836">
        <v>910</v>
      </c>
      <c r="AA836">
        <f>Z836/P836</f>
        <v>1.4942528735632183</v>
      </c>
      <c r="AB836" s="14" t="s">
        <v>506</v>
      </c>
      <c r="AC836" s="13" t="s">
        <v>63</v>
      </c>
      <c r="AD836">
        <v>4</v>
      </c>
      <c r="AE836" t="str">
        <f>IF(AD836&gt;3, "Prefers Discount", "Discount Indifferent")</f>
        <v>Prefers Discount</v>
      </c>
      <c r="AF836">
        <v>12</v>
      </c>
      <c r="AG836">
        <v>6</v>
      </c>
      <c r="AH836">
        <v>4</v>
      </c>
      <c r="AI836" t="str">
        <f>INDEX($AF$1:$AH$1,MATCH(MAX(AF836:AH836),AF836:AH836,0))</f>
        <v>Store_Orders</v>
      </c>
      <c r="AJ836">
        <v>6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f>SUM(AK836:AO836)</f>
        <v>0</v>
      </c>
      <c r="AQ836" t="s">
        <v>67</v>
      </c>
      <c r="AR836">
        <v>0</v>
      </c>
      <c r="AS836" t="str">
        <f>IF(OR(AK836&gt;0, AL836&gt;0, AM836&gt;0, AN836&gt;0, AO836&gt;0), "Converted", "Not Converted")</f>
        <v>Not Converted</v>
      </c>
      <c r="AT836">
        <v>0</v>
      </c>
      <c r="AU836">
        <v>3</v>
      </c>
      <c r="AV836">
        <v>11</v>
      </c>
      <c r="AW836">
        <f>IF(Z836&gt;607, 4, 0)</f>
        <v>4</v>
      </c>
      <c r="AX836">
        <f>IF(AA836&gt;0.1497, 3, 0)</f>
        <v>3</v>
      </c>
      <c r="AY836">
        <f>IF(P836&gt;4031, 2, 0)</f>
        <v>0</v>
      </c>
      <c r="AZ836">
        <f>IF(H836&gt;51934.91, 1, 0)</f>
        <v>1</v>
      </c>
      <c r="BA836">
        <f>SUM(AW836:AZ836)</f>
        <v>8</v>
      </c>
      <c r="BB836" t="str">
        <f>VLOOKUP(BA836,'Standard Deviations'!$L$1:$M$11,2,TRUE)</f>
        <v>Platinum</v>
      </c>
    </row>
    <row r="837" spans="1:54">
      <c r="A837">
        <v>5185</v>
      </c>
      <c r="B837">
        <v>1955</v>
      </c>
      <c r="C837">
        <f>2024-B837</f>
        <v>69</v>
      </c>
      <c r="D837" t="str">
        <f>VLOOKUP(B837,Reference!$A$1:$B$125, 2)</f>
        <v>Boomers</v>
      </c>
      <c r="E837" t="s">
        <v>54</v>
      </c>
      <c r="F837" t="str">
        <f>IF(E837="High School", "No College", "College")</f>
        <v>College</v>
      </c>
      <c r="G837" t="s">
        <v>55</v>
      </c>
      <c r="H837">
        <v>74268</v>
      </c>
      <c r="I837">
        <v>74268</v>
      </c>
      <c r="J837" s="4" t="s">
        <v>56</v>
      </c>
      <c r="K837">
        <v>0</v>
      </c>
      <c r="L837">
        <v>0</v>
      </c>
      <c r="M837" t="str">
        <f>IF(OR(K837&gt;0, L837&gt;0), "Parent", "Not Parent")</f>
        <v>Not Parent</v>
      </c>
      <c r="N837" t="s">
        <v>326</v>
      </c>
      <c r="O837" s="8">
        <v>41916</v>
      </c>
      <c r="P837" s="9">
        <f>O837-N837</f>
        <v>597</v>
      </c>
      <c r="Q837">
        <v>83</v>
      </c>
      <c r="R837" s="9">
        <f>P837-Q837</f>
        <v>514</v>
      </c>
      <c r="S837" s="8">
        <f>O837-R837</f>
        <v>41402</v>
      </c>
      <c r="T837">
        <v>199</v>
      </c>
      <c r="U837">
        <v>66</v>
      </c>
      <c r="V837">
        <v>315</v>
      </c>
      <c r="W837">
        <v>97</v>
      </c>
      <c r="X837">
        <v>174</v>
      </c>
      <c r="Y837">
        <v>41</v>
      </c>
      <c r="Z837">
        <v>892</v>
      </c>
      <c r="AA837">
        <f>Z837/P837</f>
        <v>1.4941373534338358</v>
      </c>
      <c r="AB837" s="14" t="s">
        <v>506</v>
      </c>
      <c r="AC837" s="13" t="s">
        <v>63</v>
      </c>
      <c r="AD837">
        <v>1</v>
      </c>
      <c r="AE837" t="str">
        <f>IF(AD837&gt;3, "Prefers Discount", "Discount Indifferent")</f>
        <v>Discount Indifferent</v>
      </c>
      <c r="AF837">
        <v>5</v>
      </c>
      <c r="AG837">
        <v>4</v>
      </c>
      <c r="AH837">
        <v>3</v>
      </c>
      <c r="AI837" t="str">
        <f>INDEX($AF$1:$AH$1,MATCH(MAX(AF837:AH837),AF837:AH837,0))</f>
        <v>Store_Orders</v>
      </c>
      <c r="AJ837">
        <v>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f>SUM(AK837:AO837)</f>
        <v>0</v>
      </c>
      <c r="AQ837" t="s">
        <v>67</v>
      </c>
      <c r="AR837">
        <v>0</v>
      </c>
      <c r="AS837" t="str">
        <f>IF(OR(AK837&gt;0, AL837&gt;0, AM837&gt;0, AN837&gt;0, AO837&gt;0), "Converted", "Not Converted")</f>
        <v>Not Converted</v>
      </c>
      <c r="AT837">
        <v>0</v>
      </c>
      <c r="AU837">
        <v>3</v>
      </c>
      <c r="AV837">
        <v>11</v>
      </c>
      <c r="AW837">
        <f>IF(Z837&gt;607, 4, 0)</f>
        <v>4</v>
      </c>
      <c r="AX837">
        <f>IF(AA837&gt;0.1497, 3, 0)</f>
        <v>3</v>
      </c>
      <c r="AY837">
        <f>IF(P837&gt;4031, 2, 0)</f>
        <v>0</v>
      </c>
      <c r="AZ837">
        <f>IF(H837&gt;51934.91, 1, 0)</f>
        <v>1</v>
      </c>
      <c r="BA837">
        <f>SUM(AW837:AZ837)</f>
        <v>8</v>
      </c>
      <c r="BB837" t="str">
        <f>VLOOKUP(BA837,'Standard Deviations'!$L$1:$M$11,2,TRUE)</f>
        <v>Platinum</v>
      </c>
    </row>
    <row r="838" spans="1:54" hidden="1">
      <c r="A838">
        <v>1012</v>
      </c>
      <c r="B838">
        <v>1952</v>
      </c>
      <c r="C838">
        <f>2024-B838</f>
        <v>72</v>
      </c>
      <c r="D838" t="str">
        <f>VLOOKUP(B838,Reference!$A$1:$B$125, 2)</f>
        <v>Boomers</v>
      </c>
      <c r="E838" t="s">
        <v>54</v>
      </c>
      <c r="F838" t="str">
        <f>IF(E838="High School", "No College", "College")</f>
        <v>College</v>
      </c>
      <c r="G838" t="s">
        <v>60</v>
      </c>
      <c r="H838">
        <v>61823</v>
      </c>
      <c r="I838">
        <v>61823</v>
      </c>
      <c r="J838" s="4" t="s">
        <v>61</v>
      </c>
      <c r="K838">
        <v>0</v>
      </c>
      <c r="L838">
        <v>1</v>
      </c>
      <c r="M838" t="str">
        <f>IF(OR(K838&gt;0, L838&gt;0), "Parent", "Not Parent")</f>
        <v>Parent</v>
      </c>
      <c r="N838" t="s">
        <v>370</v>
      </c>
      <c r="O838" s="8">
        <v>41916</v>
      </c>
      <c r="P838" s="9">
        <f>O838-N838</f>
        <v>593</v>
      </c>
      <c r="Q838">
        <v>26</v>
      </c>
      <c r="R838" s="9">
        <f>P838-Q838</f>
        <v>567</v>
      </c>
      <c r="S838" s="8">
        <f>O838-R838</f>
        <v>41349</v>
      </c>
      <c r="T838">
        <v>523</v>
      </c>
      <c r="U838">
        <v>7</v>
      </c>
      <c r="V838">
        <v>134</v>
      </c>
      <c r="W838">
        <v>37</v>
      </c>
      <c r="X838">
        <v>14</v>
      </c>
      <c r="Y838">
        <v>169</v>
      </c>
      <c r="Z838">
        <v>884</v>
      </c>
      <c r="AA838">
        <f>Z838/P838</f>
        <v>1.4907251264755481</v>
      </c>
      <c r="AB838" s="11" t="s">
        <v>506</v>
      </c>
      <c r="AC838" t="s">
        <v>59</v>
      </c>
      <c r="AD838">
        <v>4</v>
      </c>
      <c r="AE838" t="str">
        <f>IF(AD838&gt;3, "Prefers Discount", "Discount Indifferent")</f>
        <v>Prefers Discount</v>
      </c>
      <c r="AF838">
        <v>10</v>
      </c>
      <c r="AG838">
        <v>8</v>
      </c>
      <c r="AH838">
        <v>2</v>
      </c>
      <c r="AI838" t="str">
        <f>INDEX($AF$1:$AH$1,MATCH(MAX(AF838:AH838),AF838:AH838,0))</f>
        <v>Store_Orders</v>
      </c>
      <c r="AJ838">
        <v>7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f>SUM(AK838:AO838)</f>
        <v>0</v>
      </c>
      <c r="AQ838" t="s">
        <v>67</v>
      </c>
      <c r="AR838">
        <v>0</v>
      </c>
      <c r="AS838" t="str">
        <f>IF(OR(AK838&gt;0, AL838&gt;0, AM838&gt;0, AN838&gt;0, AO838&gt;0), "Converted", "Not Converted")</f>
        <v>Not Converted</v>
      </c>
      <c r="AT838">
        <v>0</v>
      </c>
      <c r="AU838">
        <v>3</v>
      </c>
      <c r="AV838">
        <v>11</v>
      </c>
      <c r="AW838">
        <f>IF(Z838&gt;607, 4, 0)</f>
        <v>4</v>
      </c>
      <c r="AX838">
        <f>IF(AA838&gt;0.1497, 3, 0)</f>
        <v>3</v>
      </c>
      <c r="AY838">
        <f>IF(P838&gt;4031, 2, 0)</f>
        <v>0</v>
      </c>
      <c r="AZ838">
        <f>IF(H838&gt;51934.91, 1, 0)</f>
        <v>1</v>
      </c>
      <c r="BA838">
        <f>SUM(AW838:AZ838)</f>
        <v>8</v>
      </c>
      <c r="BB838" t="str">
        <f>VLOOKUP(BA838,'Standard Deviations'!$L$1:$M$11,2,TRUE)</f>
        <v>Platinum</v>
      </c>
    </row>
    <row r="839" spans="1:54">
      <c r="A839">
        <v>9988</v>
      </c>
      <c r="B839">
        <v>1976</v>
      </c>
      <c r="C839">
        <f>2024-B839</f>
        <v>48</v>
      </c>
      <c r="D839" t="str">
        <f>VLOOKUP(B839,Reference!$A$1:$B$125, 2)</f>
        <v>Gen X</v>
      </c>
      <c r="E839" t="s">
        <v>64</v>
      </c>
      <c r="F839" t="str">
        <f>IF(E839="High School", "No College", "College")</f>
        <v>College</v>
      </c>
      <c r="G839" t="s">
        <v>60</v>
      </c>
      <c r="H839">
        <v>70379</v>
      </c>
      <c r="I839">
        <v>70379</v>
      </c>
      <c r="J839" s="4" t="s">
        <v>61</v>
      </c>
      <c r="K839">
        <v>0</v>
      </c>
      <c r="L839">
        <v>1</v>
      </c>
      <c r="M839" t="str">
        <f>IF(OR(K839&gt;0, L839&gt;0), "Parent", "Not Parent")</f>
        <v>Parent</v>
      </c>
      <c r="N839" t="s">
        <v>229</v>
      </c>
      <c r="O839" s="8">
        <v>41916</v>
      </c>
      <c r="P839" s="9">
        <f>O839-N839</f>
        <v>580</v>
      </c>
      <c r="Q839">
        <v>84</v>
      </c>
      <c r="R839" s="9">
        <f>P839-Q839</f>
        <v>496</v>
      </c>
      <c r="S839" s="8">
        <f>O839-R839</f>
        <v>41420</v>
      </c>
      <c r="T839">
        <v>553</v>
      </c>
      <c r="U839">
        <v>25</v>
      </c>
      <c r="V839">
        <v>142</v>
      </c>
      <c r="W839">
        <v>65</v>
      </c>
      <c r="X839">
        <v>67</v>
      </c>
      <c r="Y839">
        <v>8</v>
      </c>
      <c r="Z839">
        <v>860</v>
      </c>
      <c r="AA839">
        <f>Z839/P839</f>
        <v>1.4827586206896552</v>
      </c>
      <c r="AB839" s="14" t="s">
        <v>506</v>
      </c>
      <c r="AC839" s="13" t="s">
        <v>63</v>
      </c>
      <c r="AD839">
        <v>3</v>
      </c>
      <c r="AE839" t="str">
        <f>IF(AD839&gt;3, "Prefers Discount", "Discount Indifferent")</f>
        <v>Discount Indifferent</v>
      </c>
      <c r="AF839">
        <v>13</v>
      </c>
      <c r="AG839">
        <v>6</v>
      </c>
      <c r="AH839">
        <v>3</v>
      </c>
      <c r="AI839" t="str">
        <f>INDEX($AF$1:$AH$1,MATCH(MAX(AF839:AH839),AF839:AH839,0))</f>
        <v>Store_Orders</v>
      </c>
      <c r="AJ839">
        <v>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f>SUM(AK839:AO839)</f>
        <v>0</v>
      </c>
      <c r="AQ839" t="s">
        <v>67</v>
      </c>
      <c r="AR839">
        <v>0</v>
      </c>
      <c r="AS839" t="str">
        <f>IF(OR(AK839&gt;0, AL839&gt;0, AM839&gt;0, AN839&gt;0, AO839&gt;0), "Converted", "Not Converted")</f>
        <v>Not Converted</v>
      </c>
      <c r="AT839">
        <v>0</v>
      </c>
      <c r="AU839">
        <v>3</v>
      </c>
      <c r="AV839">
        <v>11</v>
      </c>
      <c r="AW839">
        <f>IF(Z839&gt;607, 4, 0)</f>
        <v>4</v>
      </c>
      <c r="AX839">
        <f>IF(AA839&gt;0.1497, 3, 0)</f>
        <v>3</v>
      </c>
      <c r="AY839">
        <f>IF(P839&gt;4031, 2, 0)</f>
        <v>0</v>
      </c>
      <c r="AZ839">
        <f>IF(H839&gt;51934.91, 1, 0)</f>
        <v>1</v>
      </c>
      <c r="BA839">
        <f>SUM(AW839:AZ839)</f>
        <v>8</v>
      </c>
      <c r="BB839" t="str">
        <f>VLOOKUP(BA839,'Standard Deviations'!$L$1:$M$11,2,TRUE)</f>
        <v>Platinum</v>
      </c>
    </row>
    <row r="840" spans="1:54">
      <c r="A840">
        <v>2968</v>
      </c>
      <c r="B840">
        <v>1943</v>
      </c>
      <c r="C840">
        <f>2024-B840</f>
        <v>81</v>
      </c>
      <c r="D840" t="str">
        <f>VLOOKUP(B840,Reference!$A$1:$B$125, 2)</f>
        <v>Silent</v>
      </c>
      <c r="E840" t="s">
        <v>68</v>
      </c>
      <c r="F840" t="str">
        <f>IF(E840="High School", "No College", "College")</f>
        <v>College</v>
      </c>
      <c r="G840" t="s">
        <v>71</v>
      </c>
      <c r="H840">
        <v>48948</v>
      </c>
      <c r="I840">
        <v>48948</v>
      </c>
      <c r="J840" s="4" t="s">
        <v>175</v>
      </c>
      <c r="K840">
        <v>0</v>
      </c>
      <c r="L840">
        <v>0</v>
      </c>
      <c r="M840" t="str">
        <f>IF(OR(K840&gt;0, L840&gt;0), "Parent", "Not Parent")</f>
        <v>Not Parent</v>
      </c>
      <c r="N840" t="s">
        <v>529</v>
      </c>
      <c r="O840" s="8">
        <v>41916</v>
      </c>
      <c r="P840" s="9">
        <f>O840-N840</f>
        <v>610</v>
      </c>
      <c r="Q840">
        <v>53</v>
      </c>
      <c r="R840" s="9">
        <f>P840-Q840</f>
        <v>557</v>
      </c>
      <c r="S840" s="8">
        <f>O840-R840</f>
        <v>41359</v>
      </c>
      <c r="T840">
        <v>437</v>
      </c>
      <c r="U840">
        <v>8</v>
      </c>
      <c r="V840">
        <v>206</v>
      </c>
      <c r="W840">
        <v>160</v>
      </c>
      <c r="X840">
        <v>49</v>
      </c>
      <c r="Y840">
        <v>42</v>
      </c>
      <c r="Z840">
        <v>902</v>
      </c>
      <c r="AA840">
        <f>Z840/P840</f>
        <v>1.478688524590164</v>
      </c>
      <c r="AB840" s="14" t="s">
        <v>506</v>
      </c>
      <c r="AC840" s="13" t="s">
        <v>63</v>
      </c>
      <c r="AD840">
        <v>2</v>
      </c>
      <c r="AE840" t="str">
        <f>IF(AD840&gt;3, "Prefers Discount", "Discount Indifferent")</f>
        <v>Discount Indifferent</v>
      </c>
      <c r="AF840">
        <v>5</v>
      </c>
      <c r="AG840">
        <v>7</v>
      </c>
      <c r="AH840">
        <v>10</v>
      </c>
      <c r="AI840" t="str">
        <f>INDEX($AF$1:$AH$1,MATCH(MAX(AF840:AH840),AF840:AH840,0))</f>
        <v>Catalog_Orders</v>
      </c>
      <c r="AJ840">
        <v>6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f>SUM(AK840:AO840)</f>
        <v>1</v>
      </c>
      <c r="AQ840" t="str">
        <f>INDEX($AK$1:$AO$1,MATCH(MAX(AK840:AO840),AK840:AO840,0))</f>
        <v>Converted_on_Camp3</v>
      </c>
      <c r="AR840">
        <v>1</v>
      </c>
      <c r="AS840" t="str">
        <f>IF(OR(AK840&gt;0, AL840&gt;0, AM840&gt;0, AN840&gt;0, AO840&gt;0), "Converted", "Not Converted")</f>
        <v>Converted</v>
      </c>
      <c r="AT840">
        <v>0</v>
      </c>
      <c r="AU840">
        <v>3</v>
      </c>
      <c r="AV840">
        <v>11</v>
      </c>
      <c r="AW840">
        <f>IF(Z840&gt;607, 4, 0)</f>
        <v>4</v>
      </c>
      <c r="AX840">
        <f>IF(AA840&gt;0.1497, 3, 0)</f>
        <v>3</v>
      </c>
      <c r="AY840">
        <f>IF(P840&gt;4031, 2, 0)</f>
        <v>0</v>
      </c>
      <c r="AZ840">
        <f>IF(H840&gt;51934.91, 1, 0)</f>
        <v>0</v>
      </c>
      <c r="BA840">
        <f>SUM(AW840:AZ840)</f>
        <v>7</v>
      </c>
      <c r="BB840" t="str">
        <f>VLOOKUP(BA840,'Standard Deviations'!$L$1:$M$11,2,TRUE)</f>
        <v>Platinum</v>
      </c>
    </row>
    <row r="841" spans="1:54">
      <c r="A841">
        <v>8800</v>
      </c>
      <c r="B841">
        <v>1943</v>
      </c>
      <c r="C841">
        <f>2024-B841</f>
        <v>81</v>
      </c>
      <c r="D841" t="str">
        <f>VLOOKUP(B841,Reference!$A$1:$B$125, 2)</f>
        <v>Silent</v>
      </c>
      <c r="E841" t="s">
        <v>68</v>
      </c>
      <c r="F841" t="str">
        <f>IF(E841="High School", "No College", "College")</f>
        <v>College</v>
      </c>
      <c r="G841" t="s">
        <v>71</v>
      </c>
      <c r="H841">
        <v>48948</v>
      </c>
      <c r="I841">
        <v>48948</v>
      </c>
      <c r="J841" s="4" t="s">
        <v>175</v>
      </c>
      <c r="K841">
        <v>0</v>
      </c>
      <c r="L841">
        <v>0</v>
      </c>
      <c r="M841" t="str">
        <f>IF(OR(K841&gt;0, L841&gt;0), "Parent", "Not Parent")</f>
        <v>Not Parent</v>
      </c>
      <c r="N841" t="s">
        <v>529</v>
      </c>
      <c r="O841" s="8">
        <v>41916</v>
      </c>
      <c r="P841" s="9">
        <f>O841-N841</f>
        <v>610</v>
      </c>
      <c r="Q841">
        <v>53</v>
      </c>
      <c r="R841" s="9">
        <f>P841-Q841</f>
        <v>557</v>
      </c>
      <c r="S841" s="8">
        <f>O841-R841</f>
        <v>41359</v>
      </c>
      <c r="T841">
        <v>437</v>
      </c>
      <c r="U841">
        <v>8</v>
      </c>
      <c r="V841">
        <v>206</v>
      </c>
      <c r="W841">
        <v>160</v>
      </c>
      <c r="X841">
        <v>49</v>
      </c>
      <c r="Y841">
        <v>42</v>
      </c>
      <c r="Z841">
        <v>902</v>
      </c>
      <c r="AA841">
        <f>Z841/P841</f>
        <v>1.478688524590164</v>
      </c>
      <c r="AB841" s="14" t="s">
        <v>506</v>
      </c>
      <c r="AC841" s="13" t="s">
        <v>63</v>
      </c>
      <c r="AD841">
        <v>2</v>
      </c>
      <c r="AE841" t="str">
        <f>IF(AD841&gt;3, "Prefers Discount", "Discount Indifferent")</f>
        <v>Discount Indifferent</v>
      </c>
      <c r="AF841">
        <v>5</v>
      </c>
      <c r="AG841">
        <v>7</v>
      </c>
      <c r="AH841">
        <v>10</v>
      </c>
      <c r="AI841" t="str">
        <f>INDEX($AF$1:$AH$1,MATCH(MAX(AF841:AH841),AF841:AH841,0))</f>
        <v>Catalog_Orders</v>
      </c>
      <c r="AJ841">
        <v>6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f>SUM(AK841:AO841)</f>
        <v>1</v>
      </c>
      <c r="AQ841" t="str">
        <f>INDEX($AK$1:$AO$1,MATCH(MAX(AK841:AO841),AK841:AO841,0))</f>
        <v>Converted_on_Camp3</v>
      </c>
      <c r="AR841">
        <v>1</v>
      </c>
      <c r="AS841" t="str">
        <f>IF(OR(AK841&gt;0, AL841&gt;0, AM841&gt;0, AN841&gt;0, AO841&gt;0), "Converted", "Not Converted")</f>
        <v>Converted</v>
      </c>
      <c r="AT841">
        <v>0</v>
      </c>
      <c r="AU841">
        <v>3</v>
      </c>
      <c r="AV841">
        <v>11</v>
      </c>
      <c r="AW841">
        <f>IF(Z841&gt;607, 4, 0)</f>
        <v>4</v>
      </c>
      <c r="AX841">
        <f>IF(AA841&gt;0.1497, 3, 0)</f>
        <v>3</v>
      </c>
      <c r="AY841">
        <f>IF(P841&gt;4031, 2, 0)</f>
        <v>0</v>
      </c>
      <c r="AZ841">
        <f>IF(H841&gt;51934.91, 1, 0)</f>
        <v>0</v>
      </c>
      <c r="BA841">
        <f>SUM(AW841:AZ841)</f>
        <v>7</v>
      </c>
      <c r="BB841" t="str">
        <f>VLOOKUP(BA841,'Standard Deviations'!$L$1:$M$11,2,TRUE)</f>
        <v>Platinum</v>
      </c>
    </row>
    <row r="842" spans="1:54" hidden="1">
      <c r="A842">
        <v>5114</v>
      </c>
      <c r="B842">
        <v>1965</v>
      </c>
      <c r="C842">
        <f>2024-B842</f>
        <v>59</v>
      </c>
      <c r="D842" t="str">
        <f>VLOOKUP(B842,Reference!$A$1:$B$125, 2)</f>
        <v>Gen X</v>
      </c>
      <c r="E842" t="s">
        <v>64</v>
      </c>
      <c r="F842" t="str">
        <f>IF(E842="High School", "No College", "College")</f>
        <v>College</v>
      </c>
      <c r="G842" t="s">
        <v>55</v>
      </c>
      <c r="H842">
        <v>74806</v>
      </c>
      <c r="I842">
        <v>74806</v>
      </c>
      <c r="J842" s="4" t="s">
        <v>56</v>
      </c>
      <c r="K842">
        <v>0</v>
      </c>
      <c r="L842">
        <v>1</v>
      </c>
      <c r="M842" t="str">
        <f>IF(OR(K842&gt;0, L842&gt;0), "Parent", "Not Parent")</f>
        <v>Parent</v>
      </c>
      <c r="N842" t="s">
        <v>530</v>
      </c>
      <c r="O842" s="8">
        <v>41916</v>
      </c>
      <c r="P842" s="9">
        <f>O842-N842</f>
        <v>654</v>
      </c>
      <c r="Q842">
        <v>1</v>
      </c>
      <c r="R842" s="9">
        <f>P842-Q842</f>
        <v>653</v>
      </c>
      <c r="S842" s="8">
        <f>O842-R842</f>
        <v>41263</v>
      </c>
      <c r="T842">
        <v>670</v>
      </c>
      <c r="U842">
        <v>9</v>
      </c>
      <c r="V842">
        <v>249</v>
      </c>
      <c r="W842">
        <v>0</v>
      </c>
      <c r="X842">
        <v>28</v>
      </c>
      <c r="Y842">
        <v>9</v>
      </c>
      <c r="Z842">
        <v>965</v>
      </c>
      <c r="AA842">
        <f>Z842/P842</f>
        <v>1.4755351681957187</v>
      </c>
      <c r="AB842" s="11" t="s">
        <v>506</v>
      </c>
      <c r="AC842" t="s">
        <v>59</v>
      </c>
      <c r="AD842">
        <v>2</v>
      </c>
      <c r="AE842" t="str">
        <f>IF(AD842&gt;3, "Prefers Discount", "Discount Indifferent")</f>
        <v>Discount Indifferent</v>
      </c>
      <c r="AF842">
        <v>5</v>
      </c>
      <c r="AG842">
        <v>5</v>
      </c>
      <c r="AH842">
        <v>4</v>
      </c>
      <c r="AI842" t="str">
        <f>INDEX($AF$1:$AH$1,MATCH(MAX(AF842:AH842),AF842:AH842,0))</f>
        <v>Store_Orders</v>
      </c>
      <c r="AJ842">
        <v>4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f>SUM(AK842:AO842)</f>
        <v>0</v>
      </c>
      <c r="AQ842" t="s">
        <v>67</v>
      </c>
      <c r="AR842">
        <v>0</v>
      </c>
      <c r="AS842" t="str">
        <f>IF(OR(AK842&gt;0, AL842&gt;0, AM842&gt;0, AN842&gt;0, AO842&gt;0), "Converted", "Not Converted")</f>
        <v>Not Converted</v>
      </c>
      <c r="AT842">
        <v>0</v>
      </c>
      <c r="AU842">
        <v>3</v>
      </c>
      <c r="AV842">
        <v>11</v>
      </c>
      <c r="AW842">
        <f>IF(Z842&gt;607, 4, 0)</f>
        <v>4</v>
      </c>
      <c r="AX842">
        <f>IF(AA842&gt;0.1497, 3, 0)</f>
        <v>3</v>
      </c>
      <c r="AY842">
        <f>IF(P842&gt;4031, 2, 0)</f>
        <v>0</v>
      </c>
      <c r="AZ842">
        <f>IF(H842&gt;51934.91, 1, 0)</f>
        <v>1</v>
      </c>
      <c r="BA842">
        <f>SUM(AW842:AZ842)</f>
        <v>8</v>
      </c>
      <c r="BB842" t="str">
        <f>VLOOKUP(BA842,'Standard Deviations'!$L$1:$M$11,2,TRUE)</f>
        <v>Platinum</v>
      </c>
    </row>
    <row r="843" spans="1:54">
      <c r="A843">
        <v>2928</v>
      </c>
      <c r="B843">
        <v>1975</v>
      </c>
      <c r="C843">
        <f>2024-B843</f>
        <v>49</v>
      </c>
      <c r="D843" t="str">
        <f>VLOOKUP(B843,Reference!$A$1:$B$125, 2)</f>
        <v>Gen X</v>
      </c>
      <c r="E843" t="s">
        <v>68</v>
      </c>
      <c r="F843" t="str">
        <f>IF(E843="High School", "No College", "College")</f>
        <v>College</v>
      </c>
      <c r="G843" t="s">
        <v>60</v>
      </c>
      <c r="H843">
        <v>52614</v>
      </c>
      <c r="I843">
        <v>52614</v>
      </c>
      <c r="J843" s="4" t="s">
        <v>175</v>
      </c>
      <c r="K843">
        <v>0</v>
      </c>
      <c r="L843">
        <v>1</v>
      </c>
      <c r="M843" t="str">
        <f>IF(OR(K843&gt;0, L843&gt;0), "Parent", "Not Parent")</f>
        <v>Parent</v>
      </c>
      <c r="N843" t="s">
        <v>531</v>
      </c>
      <c r="O843" s="8">
        <v>41916</v>
      </c>
      <c r="P843" s="9">
        <f>O843-N843</f>
        <v>672</v>
      </c>
      <c r="Q843">
        <v>63</v>
      </c>
      <c r="R843" s="9">
        <f>P843-Q843</f>
        <v>609</v>
      </c>
      <c r="S843" s="8">
        <f>O843-R843</f>
        <v>41307</v>
      </c>
      <c r="T843">
        <v>789</v>
      </c>
      <c r="U843">
        <v>0</v>
      </c>
      <c r="V843">
        <v>142</v>
      </c>
      <c r="W843">
        <v>12</v>
      </c>
      <c r="X843">
        <v>9</v>
      </c>
      <c r="Y843">
        <v>38</v>
      </c>
      <c r="Z843">
        <v>990</v>
      </c>
      <c r="AA843">
        <f>Z843/P843</f>
        <v>1.4732142857142858</v>
      </c>
      <c r="AB843" s="14" t="s">
        <v>506</v>
      </c>
      <c r="AC843" s="13" t="s">
        <v>63</v>
      </c>
      <c r="AD843">
        <v>2</v>
      </c>
      <c r="AE843" t="str">
        <f>IF(AD843&gt;3, "Prefers Discount", "Discount Indifferent")</f>
        <v>Discount Indifferent</v>
      </c>
      <c r="AF843">
        <v>8</v>
      </c>
      <c r="AG843">
        <v>2</v>
      </c>
      <c r="AH843">
        <v>4</v>
      </c>
      <c r="AI843" t="str">
        <f>INDEX($AF$1:$AH$1,MATCH(MAX(AF843:AH843),AF843:AH843,0))</f>
        <v>Store_Orders</v>
      </c>
      <c r="AJ843">
        <v>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f>SUM(AK843:AO843)</f>
        <v>0</v>
      </c>
      <c r="AQ843" t="s">
        <v>67</v>
      </c>
      <c r="AR843">
        <v>0</v>
      </c>
      <c r="AS843" t="str">
        <f>IF(OR(AK843&gt;0, AL843&gt;0, AM843&gt;0, AN843&gt;0, AO843&gt;0), "Converted", "Not Converted")</f>
        <v>Not Converted</v>
      </c>
      <c r="AT843">
        <v>0</v>
      </c>
      <c r="AU843">
        <v>3</v>
      </c>
      <c r="AV843">
        <v>11</v>
      </c>
      <c r="AW843">
        <f>IF(Z843&gt;607, 4, 0)</f>
        <v>4</v>
      </c>
      <c r="AX843">
        <f>IF(AA843&gt;0.1497, 3, 0)</f>
        <v>3</v>
      </c>
      <c r="AY843">
        <f>IF(P843&gt;4031, 2, 0)</f>
        <v>0</v>
      </c>
      <c r="AZ843">
        <f>IF(H843&gt;51934.91, 1, 0)</f>
        <v>1</v>
      </c>
      <c r="BA843">
        <f>SUM(AW843:AZ843)</f>
        <v>8</v>
      </c>
      <c r="BB843" t="str">
        <f>VLOOKUP(BA843,'Standard Deviations'!$L$1:$M$11,2,TRUE)</f>
        <v>Platinum</v>
      </c>
    </row>
    <row r="844" spans="1:54">
      <c r="A844">
        <v>2920</v>
      </c>
      <c r="B844">
        <v>1975</v>
      </c>
      <c r="C844">
        <f>2024-B844</f>
        <v>49</v>
      </c>
      <c r="D844" t="str">
        <f>VLOOKUP(B844,Reference!$A$1:$B$125, 2)</f>
        <v>Gen X</v>
      </c>
      <c r="E844" t="s">
        <v>68</v>
      </c>
      <c r="F844" t="str">
        <f>IF(E844="High School", "No College", "College")</f>
        <v>College</v>
      </c>
      <c r="G844" t="s">
        <v>60</v>
      </c>
      <c r="H844">
        <v>52614</v>
      </c>
      <c r="I844">
        <v>52614</v>
      </c>
      <c r="J844" s="4" t="s">
        <v>175</v>
      </c>
      <c r="K844">
        <v>0</v>
      </c>
      <c r="L844">
        <v>1</v>
      </c>
      <c r="M844" t="str">
        <f>IF(OR(K844&gt;0, L844&gt;0), "Parent", "Not Parent")</f>
        <v>Parent</v>
      </c>
      <c r="N844" t="s">
        <v>531</v>
      </c>
      <c r="O844" s="8">
        <v>41916</v>
      </c>
      <c r="P844" s="9">
        <f>O844-N844</f>
        <v>672</v>
      </c>
      <c r="Q844">
        <v>63</v>
      </c>
      <c r="R844" s="9">
        <f>P844-Q844</f>
        <v>609</v>
      </c>
      <c r="S844" s="8">
        <f>O844-R844</f>
        <v>41307</v>
      </c>
      <c r="T844">
        <v>789</v>
      </c>
      <c r="U844">
        <v>0</v>
      </c>
      <c r="V844">
        <v>142</v>
      </c>
      <c r="W844">
        <v>12</v>
      </c>
      <c r="X844">
        <v>9</v>
      </c>
      <c r="Y844">
        <v>38</v>
      </c>
      <c r="Z844">
        <v>990</v>
      </c>
      <c r="AA844">
        <f>Z844/P844</f>
        <v>1.4732142857142858</v>
      </c>
      <c r="AB844" s="14" t="s">
        <v>506</v>
      </c>
      <c r="AC844" s="13" t="s">
        <v>63</v>
      </c>
      <c r="AD844">
        <v>2</v>
      </c>
      <c r="AE844" t="str">
        <f>IF(AD844&gt;3, "Prefers Discount", "Discount Indifferent")</f>
        <v>Discount Indifferent</v>
      </c>
      <c r="AF844">
        <v>8</v>
      </c>
      <c r="AG844">
        <v>2</v>
      </c>
      <c r="AH844">
        <v>4</v>
      </c>
      <c r="AI844" t="str">
        <f>INDEX($AF$1:$AH$1,MATCH(MAX(AF844:AH844),AF844:AH844,0))</f>
        <v>Store_Orders</v>
      </c>
      <c r="AJ844">
        <v>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f>SUM(AK844:AO844)</f>
        <v>0</v>
      </c>
      <c r="AQ844" t="s">
        <v>67</v>
      </c>
      <c r="AR844">
        <v>0</v>
      </c>
      <c r="AS844" t="str">
        <f>IF(OR(AK844&gt;0, AL844&gt;0, AM844&gt;0, AN844&gt;0, AO844&gt;0), "Converted", "Not Converted")</f>
        <v>Not Converted</v>
      </c>
      <c r="AT844">
        <v>0</v>
      </c>
      <c r="AU844">
        <v>3</v>
      </c>
      <c r="AV844">
        <v>11</v>
      </c>
      <c r="AW844">
        <f>IF(Z844&gt;607, 4, 0)</f>
        <v>4</v>
      </c>
      <c r="AX844">
        <f>IF(AA844&gt;0.1497, 3, 0)</f>
        <v>3</v>
      </c>
      <c r="AY844">
        <f>IF(P844&gt;4031, 2, 0)</f>
        <v>0</v>
      </c>
      <c r="AZ844">
        <f>IF(H844&gt;51934.91, 1, 0)</f>
        <v>1</v>
      </c>
      <c r="BA844">
        <f>SUM(AW844:AZ844)</f>
        <v>8</v>
      </c>
      <c r="BB844" t="str">
        <f>VLOOKUP(BA844,'Standard Deviations'!$L$1:$M$11,2,TRUE)</f>
        <v>Platinum</v>
      </c>
    </row>
    <row r="845" spans="1:54" hidden="1">
      <c r="A845">
        <v>2162</v>
      </c>
      <c r="B845">
        <v>1976</v>
      </c>
      <c r="C845">
        <f>2024-B845</f>
        <v>48</v>
      </c>
      <c r="D845" t="str">
        <f>VLOOKUP(B845,Reference!$A$1:$B$125, 2)</f>
        <v>Gen X</v>
      </c>
      <c r="E845" t="s">
        <v>54</v>
      </c>
      <c r="F845" t="str">
        <f>IF(E845="High School", "No College", "College")</f>
        <v>College</v>
      </c>
      <c r="G845" t="s">
        <v>55</v>
      </c>
      <c r="H845">
        <v>56939</v>
      </c>
      <c r="I845">
        <v>56939</v>
      </c>
      <c r="J845" s="4" t="s">
        <v>61</v>
      </c>
      <c r="K845">
        <v>0</v>
      </c>
      <c r="L845">
        <v>1</v>
      </c>
      <c r="M845" t="str">
        <f>IF(OR(K845&gt;0, L845&gt;0), "Parent", "Not Parent")</f>
        <v>Parent</v>
      </c>
      <c r="N845" t="s">
        <v>241</v>
      </c>
      <c r="O845" s="8">
        <v>41916</v>
      </c>
      <c r="P845" s="9">
        <f>O845-N845</f>
        <v>381</v>
      </c>
      <c r="Q845">
        <v>19</v>
      </c>
      <c r="R845" s="9">
        <f>P845-Q845</f>
        <v>362</v>
      </c>
      <c r="S845" s="8">
        <f>O845-R845</f>
        <v>41554</v>
      </c>
      <c r="T845">
        <v>256</v>
      </c>
      <c r="U845">
        <v>34</v>
      </c>
      <c r="V845">
        <v>103</v>
      </c>
      <c r="W845">
        <v>90</v>
      </c>
      <c r="X845">
        <v>29</v>
      </c>
      <c r="Y845">
        <v>49</v>
      </c>
      <c r="Z845">
        <v>561</v>
      </c>
      <c r="AA845">
        <f>Z845/P845</f>
        <v>1.4724409448818898</v>
      </c>
      <c r="AB845" s="11" t="s">
        <v>506</v>
      </c>
      <c r="AC845" t="s">
        <v>59</v>
      </c>
      <c r="AD845">
        <v>2</v>
      </c>
      <c r="AE845" t="str">
        <f>IF(AD845&gt;3, "Prefers Discount", "Discount Indifferent")</f>
        <v>Discount Indifferent</v>
      </c>
      <c r="AF845">
        <v>10</v>
      </c>
      <c r="AG845">
        <v>3</v>
      </c>
      <c r="AH845">
        <v>3</v>
      </c>
      <c r="AI845" t="str">
        <f>INDEX($AF$1:$AH$1,MATCH(MAX(AF845:AH845),AF845:AH845,0))</f>
        <v>Store_Orders</v>
      </c>
      <c r="AJ845">
        <v>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f>SUM(AK845:AO845)</f>
        <v>0</v>
      </c>
      <c r="AQ845" t="s">
        <v>67</v>
      </c>
      <c r="AR845">
        <v>0</v>
      </c>
      <c r="AS845" t="str">
        <f>IF(OR(AK845&gt;0, AL845&gt;0, AM845&gt;0, AN845&gt;0, AO845&gt;0), "Converted", "Not Converted")</f>
        <v>Not Converted</v>
      </c>
      <c r="AT845">
        <v>0</v>
      </c>
      <c r="AU845">
        <v>3</v>
      </c>
      <c r="AV845">
        <v>11</v>
      </c>
      <c r="AW845">
        <f>IF(Z845&gt;607, 4, 0)</f>
        <v>0</v>
      </c>
      <c r="AX845">
        <f>IF(AA845&gt;0.1497, 3, 0)</f>
        <v>3</v>
      </c>
      <c r="AY845">
        <f>IF(P845&gt;4031, 2, 0)</f>
        <v>0</v>
      </c>
      <c r="AZ845">
        <f>IF(H845&gt;51934.91, 1, 0)</f>
        <v>1</v>
      </c>
      <c r="BA845">
        <f>SUM(AW845:AZ845)</f>
        <v>4</v>
      </c>
      <c r="BB845" t="str">
        <f>VLOOKUP(BA845,'Standard Deviations'!$L$1:$M$11,2,TRUE)</f>
        <v>Silver</v>
      </c>
    </row>
    <row r="846" spans="1:54" hidden="1">
      <c r="A846">
        <v>5626</v>
      </c>
      <c r="B846">
        <v>1964</v>
      </c>
      <c r="C846">
        <f>2024-B846</f>
        <v>60</v>
      </c>
      <c r="D846" t="str">
        <f>VLOOKUP(B846,Reference!$A$1:$B$125, 2)</f>
        <v>Boomers</v>
      </c>
      <c r="E846" t="s">
        <v>68</v>
      </c>
      <c r="F846" t="str">
        <f>IF(E846="High School", "No College", "College")</f>
        <v>College</v>
      </c>
      <c r="G846" t="s">
        <v>60</v>
      </c>
      <c r="H846">
        <v>61798</v>
      </c>
      <c r="I846">
        <v>61798</v>
      </c>
      <c r="J846" s="4" t="s">
        <v>61</v>
      </c>
      <c r="K846">
        <v>0</v>
      </c>
      <c r="L846">
        <v>0</v>
      </c>
      <c r="M846" t="str">
        <f>IF(OR(K846&gt;0, L846&gt;0), "Parent", "Not Parent")</f>
        <v>Not Parent</v>
      </c>
      <c r="N846" t="s">
        <v>180</v>
      </c>
      <c r="O846" s="8">
        <v>41916</v>
      </c>
      <c r="P846" s="9">
        <f>O846-N846</f>
        <v>315</v>
      </c>
      <c r="Q846">
        <v>13</v>
      </c>
      <c r="R846" s="9">
        <f>P846-Q846</f>
        <v>302</v>
      </c>
      <c r="S846" s="8">
        <f>O846-R846</f>
        <v>41614</v>
      </c>
      <c r="T846">
        <v>338</v>
      </c>
      <c r="U846">
        <v>4</v>
      </c>
      <c r="V846">
        <v>89</v>
      </c>
      <c r="W846">
        <v>11</v>
      </c>
      <c r="X846">
        <v>8</v>
      </c>
      <c r="Y846">
        <v>13</v>
      </c>
      <c r="Z846">
        <v>463</v>
      </c>
      <c r="AA846">
        <f>Z846/P846</f>
        <v>1.4698412698412699</v>
      </c>
      <c r="AB846" s="11" t="s">
        <v>506</v>
      </c>
      <c r="AC846" t="s">
        <v>59</v>
      </c>
      <c r="AD846">
        <v>1</v>
      </c>
      <c r="AE846" t="str">
        <f>IF(AD846&gt;3, "Prefers Discount", "Discount Indifferent")</f>
        <v>Discount Indifferent</v>
      </c>
      <c r="AF846">
        <v>9</v>
      </c>
      <c r="AG846">
        <v>4</v>
      </c>
      <c r="AH846">
        <v>2</v>
      </c>
      <c r="AI846" t="str">
        <f>INDEX($AF$1:$AH$1,MATCH(MAX(AF846:AH846),AF846:AH846,0))</f>
        <v>Store_Orders</v>
      </c>
      <c r="AJ846">
        <v>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f>SUM(AK846:AO846)</f>
        <v>0</v>
      </c>
      <c r="AQ846" t="s">
        <v>67</v>
      </c>
      <c r="AR846">
        <v>0</v>
      </c>
      <c r="AS846" t="str">
        <f>IF(OR(AK846&gt;0, AL846&gt;0, AM846&gt;0, AN846&gt;0, AO846&gt;0), "Converted", "Not Converted")</f>
        <v>Not Converted</v>
      </c>
      <c r="AT846">
        <v>0</v>
      </c>
      <c r="AU846">
        <v>3</v>
      </c>
      <c r="AV846">
        <v>11</v>
      </c>
      <c r="AW846">
        <f>IF(Z846&gt;607, 4, 0)</f>
        <v>0</v>
      </c>
      <c r="AX846">
        <f>IF(AA846&gt;0.1497, 3, 0)</f>
        <v>3</v>
      </c>
      <c r="AY846">
        <f>IF(P846&gt;4031, 2, 0)</f>
        <v>0</v>
      </c>
      <c r="AZ846">
        <f>IF(H846&gt;51934.91, 1, 0)</f>
        <v>1</v>
      </c>
      <c r="BA846">
        <f>SUM(AW846:AZ846)</f>
        <v>4</v>
      </c>
      <c r="BB846" t="str">
        <f>VLOOKUP(BA846,'Standard Deviations'!$L$1:$M$11,2,TRUE)</f>
        <v>Silver</v>
      </c>
    </row>
    <row r="847" spans="1:54">
      <c r="A847">
        <v>6001</v>
      </c>
      <c r="B847">
        <v>1979</v>
      </c>
      <c r="C847">
        <f>2024-B847</f>
        <v>45</v>
      </c>
      <c r="D847" t="str">
        <f>VLOOKUP(B847,Reference!$A$1:$B$125, 2)</f>
        <v>Gen X</v>
      </c>
      <c r="E847" t="s">
        <v>54</v>
      </c>
      <c r="F847" t="str">
        <f>IF(E847="High School", "No College", "College")</f>
        <v>College</v>
      </c>
      <c r="G847" t="s">
        <v>55</v>
      </c>
      <c r="H847">
        <v>56775</v>
      </c>
      <c r="I847">
        <v>56775</v>
      </c>
      <c r="J847" s="4" t="s">
        <v>61</v>
      </c>
      <c r="K847">
        <v>0</v>
      </c>
      <c r="L847">
        <v>1</v>
      </c>
      <c r="M847" t="str">
        <f>IF(OR(K847&gt;0, L847&gt;0), "Parent", "Not Parent")</f>
        <v>Parent</v>
      </c>
      <c r="N847" t="s">
        <v>532</v>
      </c>
      <c r="O847" s="8">
        <v>41916</v>
      </c>
      <c r="P847" s="9">
        <f>O847-N847</f>
        <v>640</v>
      </c>
      <c r="Q847">
        <v>62</v>
      </c>
      <c r="R847" s="9">
        <f>P847-Q847</f>
        <v>578</v>
      </c>
      <c r="S847" s="8">
        <f>O847-R847</f>
        <v>41338</v>
      </c>
      <c r="T847">
        <v>614</v>
      </c>
      <c r="U847">
        <v>35</v>
      </c>
      <c r="V847">
        <v>160</v>
      </c>
      <c r="W847">
        <v>58</v>
      </c>
      <c r="X847">
        <v>35</v>
      </c>
      <c r="Y847">
        <v>35</v>
      </c>
      <c r="Z847">
        <v>937</v>
      </c>
      <c r="AA847">
        <f>Z847/P847</f>
        <v>1.4640625</v>
      </c>
      <c r="AB847" s="14" t="s">
        <v>506</v>
      </c>
      <c r="AC847" s="13" t="s">
        <v>63</v>
      </c>
      <c r="AD847">
        <v>2</v>
      </c>
      <c r="AE847" t="str">
        <f>IF(AD847&gt;3, "Prefers Discount", "Discount Indifferent")</f>
        <v>Discount Indifferent</v>
      </c>
      <c r="AF847">
        <v>10</v>
      </c>
      <c r="AG847">
        <v>5</v>
      </c>
      <c r="AH847">
        <v>8</v>
      </c>
      <c r="AI847" t="str">
        <f>INDEX($AF$1:$AH$1,MATCH(MAX(AF847:AH847),AF847:AH847,0))</f>
        <v>Store_Orders</v>
      </c>
      <c r="AJ847">
        <v>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f>SUM(AK847:AO847)</f>
        <v>0</v>
      </c>
      <c r="AQ847" t="s">
        <v>67</v>
      </c>
      <c r="AR847">
        <v>0</v>
      </c>
      <c r="AS847" t="str">
        <f>IF(OR(AK847&gt;0, AL847&gt;0, AM847&gt;0, AN847&gt;0, AO847&gt;0), "Converted", "Not Converted")</f>
        <v>Not Converted</v>
      </c>
      <c r="AT847">
        <v>0</v>
      </c>
      <c r="AU847">
        <v>3</v>
      </c>
      <c r="AV847">
        <v>11</v>
      </c>
      <c r="AW847">
        <f>IF(Z847&gt;607, 4, 0)</f>
        <v>4</v>
      </c>
      <c r="AX847">
        <f>IF(AA847&gt;0.1497, 3, 0)</f>
        <v>3</v>
      </c>
      <c r="AY847">
        <f>IF(P847&gt;4031, 2, 0)</f>
        <v>0</v>
      </c>
      <c r="AZ847">
        <f>IF(H847&gt;51934.91, 1, 0)</f>
        <v>1</v>
      </c>
      <c r="BA847">
        <f>SUM(AW847:AZ847)</f>
        <v>8</v>
      </c>
      <c r="BB847" t="str">
        <f>VLOOKUP(BA847,'Standard Deviations'!$L$1:$M$11,2,TRUE)</f>
        <v>Platinum</v>
      </c>
    </row>
    <row r="848" spans="1:54" hidden="1">
      <c r="A848">
        <v>1092</v>
      </c>
      <c r="B848">
        <v>1980</v>
      </c>
      <c r="C848">
        <f>2024-B848</f>
        <v>44</v>
      </c>
      <c r="D848" t="str">
        <f>VLOOKUP(B848,Reference!$A$1:$B$125, 2)</f>
        <v>Millennials</v>
      </c>
      <c r="E848" t="s">
        <v>54</v>
      </c>
      <c r="F848" t="str">
        <f>IF(E848="High School", "No College", "College")</f>
        <v>College</v>
      </c>
      <c r="G848" t="s">
        <v>55</v>
      </c>
      <c r="H848">
        <v>61014</v>
      </c>
      <c r="I848">
        <v>61014</v>
      </c>
      <c r="J848" s="4" t="s">
        <v>61</v>
      </c>
      <c r="K848">
        <v>0</v>
      </c>
      <c r="L848">
        <v>1</v>
      </c>
      <c r="M848" t="str">
        <f>IF(OR(K848&gt;0, L848&gt;0), "Parent", "Not Parent")</f>
        <v>Parent</v>
      </c>
      <c r="N848" t="s">
        <v>436</v>
      </c>
      <c r="O848" s="8">
        <v>41916</v>
      </c>
      <c r="P848" s="9">
        <f>O848-N848</f>
        <v>784</v>
      </c>
      <c r="Q848">
        <v>17</v>
      </c>
      <c r="R848" s="9">
        <f>P848-Q848</f>
        <v>767</v>
      </c>
      <c r="S848" s="8">
        <f>O848-R848</f>
        <v>41149</v>
      </c>
      <c r="T848">
        <v>269</v>
      </c>
      <c r="U848">
        <v>129</v>
      </c>
      <c r="V848">
        <v>495</v>
      </c>
      <c r="W848">
        <v>182</v>
      </c>
      <c r="X848">
        <v>43</v>
      </c>
      <c r="Y848">
        <v>29</v>
      </c>
      <c r="Z848">
        <v>1147</v>
      </c>
      <c r="AA848">
        <f>Z848/P848</f>
        <v>1.4630102040816326</v>
      </c>
      <c r="AB848" s="11" t="s">
        <v>506</v>
      </c>
      <c r="AC848" t="s">
        <v>59</v>
      </c>
      <c r="AD848">
        <v>4</v>
      </c>
      <c r="AE848" t="str">
        <f>IF(AD848&gt;3, "Prefers Discount", "Discount Indifferent")</f>
        <v>Prefers Discount</v>
      </c>
      <c r="AF848">
        <v>4</v>
      </c>
      <c r="AG848">
        <v>9</v>
      </c>
      <c r="AH848">
        <v>3</v>
      </c>
      <c r="AI848" t="str">
        <f>INDEX($AF$1:$AH$1,MATCH(MAX(AF848:AH848),AF848:AH848,0))</f>
        <v>Web_Orders</v>
      </c>
      <c r="AJ848">
        <v>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f>SUM(AK848:AO848)</f>
        <v>0</v>
      </c>
      <c r="AQ848" t="s">
        <v>67</v>
      </c>
      <c r="AR848">
        <v>0</v>
      </c>
      <c r="AS848" t="str">
        <f>IF(OR(AK848&gt;0, AL848&gt;0, AM848&gt;0, AN848&gt;0, AO848&gt;0), "Converted", "Not Converted")</f>
        <v>Not Converted</v>
      </c>
      <c r="AT848">
        <v>0</v>
      </c>
      <c r="AU848">
        <v>3</v>
      </c>
      <c r="AV848">
        <v>11</v>
      </c>
      <c r="AW848">
        <f>IF(Z848&gt;607, 4, 0)</f>
        <v>4</v>
      </c>
      <c r="AX848">
        <f>IF(AA848&gt;0.1497, 3, 0)</f>
        <v>3</v>
      </c>
      <c r="AY848">
        <f>IF(P848&gt;4031, 2, 0)</f>
        <v>0</v>
      </c>
      <c r="AZ848">
        <f>IF(H848&gt;51934.91, 1, 0)</f>
        <v>1</v>
      </c>
      <c r="BA848">
        <f>SUM(AW848:AZ848)</f>
        <v>8</v>
      </c>
      <c r="BB848" t="str">
        <f>VLOOKUP(BA848,'Standard Deviations'!$L$1:$M$11,2,TRUE)</f>
        <v>Platinum</v>
      </c>
    </row>
    <row r="849" spans="1:54">
      <c r="A849">
        <v>8370</v>
      </c>
      <c r="B849">
        <v>1976</v>
      </c>
      <c r="C849">
        <f>2024-B849</f>
        <v>48</v>
      </c>
      <c r="D849" t="str">
        <f>VLOOKUP(B849,Reference!$A$1:$B$125, 2)</f>
        <v>Gen X</v>
      </c>
      <c r="E849" t="s">
        <v>74</v>
      </c>
      <c r="F849" t="str">
        <f>IF(E849="High School", "No College", "College")</f>
        <v>College</v>
      </c>
      <c r="G849" t="s">
        <v>65</v>
      </c>
      <c r="H849">
        <v>75484</v>
      </c>
      <c r="I849">
        <v>75484</v>
      </c>
      <c r="J849" s="4" t="s">
        <v>56</v>
      </c>
      <c r="K849">
        <v>0</v>
      </c>
      <c r="L849">
        <v>1</v>
      </c>
      <c r="M849" t="str">
        <f>IF(OR(K849&gt;0, L849&gt;0), "Parent", "Not Parent")</f>
        <v>Parent</v>
      </c>
      <c r="N849" t="s">
        <v>533</v>
      </c>
      <c r="O849" s="8">
        <v>41916</v>
      </c>
      <c r="P849" s="9">
        <f>O849-N849</f>
        <v>793</v>
      </c>
      <c r="Q849">
        <v>50</v>
      </c>
      <c r="R849" s="9">
        <f>P849-Q849</f>
        <v>743</v>
      </c>
      <c r="S849" s="8">
        <f>O849-R849</f>
        <v>41173</v>
      </c>
      <c r="T849">
        <v>378</v>
      </c>
      <c r="U849">
        <v>97</v>
      </c>
      <c r="V849">
        <v>259</v>
      </c>
      <c r="W849">
        <v>197</v>
      </c>
      <c r="X849">
        <v>194</v>
      </c>
      <c r="Y849">
        <v>34</v>
      </c>
      <c r="Z849">
        <v>1159</v>
      </c>
      <c r="AA849">
        <f>Z849/P849</f>
        <v>1.4615384615384615</v>
      </c>
      <c r="AB849" s="14" t="s">
        <v>506</v>
      </c>
      <c r="AC849" s="13" t="s">
        <v>63</v>
      </c>
      <c r="AD849">
        <v>2</v>
      </c>
      <c r="AE849" t="str">
        <f>IF(AD849&gt;3, "Prefers Discount", "Discount Indifferent")</f>
        <v>Discount Indifferent</v>
      </c>
      <c r="AF849">
        <v>6</v>
      </c>
      <c r="AG849">
        <v>7</v>
      </c>
      <c r="AH849">
        <v>3</v>
      </c>
      <c r="AI849" t="str">
        <f>INDEX($AF$1:$AH$1,MATCH(MAX(AF849:AH849),AF849:AH849,0))</f>
        <v>Web_Orders</v>
      </c>
      <c r="AJ849">
        <v>4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f>SUM(AK849:AO849)</f>
        <v>0</v>
      </c>
      <c r="AQ849" t="s">
        <v>67</v>
      </c>
      <c r="AR849">
        <v>0</v>
      </c>
      <c r="AS849" t="str">
        <f>IF(OR(AK849&gt;0, AL849&gt;0, AM849&gt;0, AN849&gt;0, AO849&gt;0), "Converted", "Not Converted")</f>
        <v>Not Converted</v>
      </c>
      <c r="AT849">
        <v>0</v>
      </c>
      <c r="AU849">
        <v>3</v>
      </c>
      <c r="AV849">
        <v>11</v>
      </c>
      <c r="AW849">
        <f>IF(Z849&gt;607, 4, 0)</f>
        <v>4</v>
      </c>
      <c r="AX849">
        <f>IF(AA849&gt;0.1497, 3, 0)</f>
        <v>3</v>
      </c>
      <c r="AY849">
        <f>IF(P849&gt;4031, 2, 0)</f>
        <v>0</v>
      </c>
      <c r="AZ849">
        <f>IF(H849&gt;51934.91, 1, 0)</f>
        <v>1</v>
      </c>
      <c r="BA849">
        <f>SUM(AW849:AZ849)</f>
        <v>8</v>
      </c>
      <c r="BB849" t="str">
        <f>VLOOKUP(BA849,'Standard Deviations'!$L$1:$M$11,2,TRUE)</f>
        <v>Platinum</v>
      </c>
    </row>
    <row r="850" spans="1:54">
      <c r="A850">
        <v>10420</v>
      </c>
      <c r="B850">
        <v>1955</v>
      </c>
      <c r="C850">
        <f>2024-B850</f>
        <v>69</v>
      </c>
      <c r="D850" t="str">
        <f>VLOOKUP(B850,Reference!$A$1:$B$125, 2)</f>
        <v>Boomers</v>
      </c>
      <c r="E850" t="s">
        <v>64</v>
      </c>
      <c r="F850" t="str">
        <f>IF(E850="High School", "No College", "College")</f>
        <v>College</v>
      </c>
      <c r="G850" t="s">
        <v>71</v>
      </c>
      <c r="H850">
        <v>46390</v>
      </c>
      <c r="I850">
        <v>46390</v>
      </c>
      <c r="J850" s="4" t="s">
        <v>175</v>
      </c>
      <c r="K850">
        <v>0</v>
      </c>
      <c r="L850">
        <v>1</v>
      </c>
      <c r="M850" t="str">
        <f>IF(OR(K850&gt;0, L850&gt;0), "Parent", "Not Parent")</f>
        <v>Parent</v>
      </c>
      <c r="N850" t="s">
        <v>534</v>
      </c>
      <c r="O850" s="8">
        <v>41916</v>
      </c>
      <c r="P850" s="9">
        <f>O850-N850</f>
        <v>152</v>
      </c>
      <c r="Q850">
        <v>56</v>
      </c>
      <c r="R850" s="9">
        <f>P850-Q850</f>
        <v>96</v>
      </c>
      <c r="S850" s="8">
        <f>O850-R850</f>
        <v>41820</v>
      </c>
      <c r="T850">
        <v>95</v>
      </c>
      <c r="U850">
        <v>14</v>
      </c>
      <c r="V850">
        <v>64</v>
      </c>
      <c r="W850">
        <v>2</v>
      </c>
      <c r="X850">
        <v>9</v>
      </c>
      <c r="Y850">
        <v>38</v>
      </c>
      <c r="Z850">
        <v>222</v>
      </c>
      <c r="AA850">
        <f>Z850/P850</f>
        <v>1.4605263157894737</v>
      </c>
      <c r="AB850" s="14" t="s">
        <v>506</v>
      </c>
      <c r="AC850" s="13" t="s">
        <v>63</v>
      </c>
      <c r="AD850">
        <v>1</v>
      </c>
      <c r="AE850" t="str">
        <f>IF(AD850&gt;3, "Prefers Discount", "Discount Indifferent")</f>
        <v>Discount Indifferent</v>
      </c>
      <c r="AF850">
        <v>3</v>
      </c>
      <c r="AG850">
        <v>4</v>
      </c>
      <c r="AH850">
        <v>2</v>
      </c>
      <c r="AI850" t="str">
        <f>INDEX($AF$1:$AH$1,MATCH(MAX(AF850:AH850),AF850:AH850,0))</f>
        <v>Web_Orders</v>
      </c>
      <c r="AJ850">
        <v>7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f>SUM(AK850:AO850)</f>
        <v>0</v>
      </c>
      <c r="AQ850" t="s">
        <v>67</v>
      </c>
      <c r="AR850">
        <v>0</v>
      </c>
      <c r="AS850" t="str">
        <f>IF(OR(AK850&gt;0, AL850&gt;0, AM850&gt;0, AN850&gt;0, AO850&gt;0), "Converted", "Not Converted")</f>
        <v>Not Converted</v>
      </c>
      <c r="AT850">
        <v>0</v>
      </c>
      <c r="AU850">
        <v>3</v>
      </c>
      <c r="AV850">
        <v>11</v>
      </c>
      <c r="AW850">
        <f>IF(Z850&gt;607, 4, 0)</f>
        <v>0</v>
      </c>
      <c r="AX850">
        <f>IF(AA850&gt;0.1497, 3, 0)</f>
        <v>3</v>
      </c>
      <c r="AY850">
        <f>IF(P850&gt;4031, 2, 0)</f>
        <v>0</v>
      </c>
      <c r="AZ850">
        <f>IF(H850&gt;51934.91, 1, 0)</f>
        <v>0</v>
      </c>
      <c r="BA850">
        <f>SUM(AW850:AZ850)</f>
        <v>3</v>
      </c>
      <c r="BB850" t="str">
        <f>VLOOKUP(BA850,'Standard Deviations'!$L$1:$M$11,2,TRUE)</f>
        <v>Silver</v>
      </c>
    </row>
    <row r="851" spans="1:54">
      <c r="A851">
        <v>2802</v>
      </c>
      <c r="B851">
        <v>1992</v>
      </c>
      <c r="C851">
        <f>2024-B851</f>
        <v>32</v>
      </c>
      <c r="D851" t="str">
        <f>VLOOKUP(B851,Reference!$A$1:$B$125, 2)</f>
        <v>Millennials</v>
      </c>
      <c r="E851" t="s">
        <v>74</v>
      </c>
      <c r="F851" t="str">
        <f>IF(E851="High School", "No College", "College")</f>
        <v>College</v>
      </c>
      <c r="G851" t="s">
        <v>55</v>
      </c>
      <c r="H851">
        <v>87000</v>
      </c>
      <c r="I851">
        <v>87000</v>
      </c>
      <c r="J851" s="4" t="s">
        <v>56</v>
      </c>
      <c r="K851">
        <v>0</v>
      </c>
      <c r="L851">
        <v>0</v>
      </c>
      <c r="M851" t="str">
        <f>IF(OR(K851&gt;0, L851&gt;0), "Parent", "Not Parent")</f>
        <v>Not Parent</v>
      </c>
      <c r="N851" t="s">
        <v>535</v>
      </c>
      <c r="O851" s="8">
        <v>41916</v>
      </c>
      <c r="P851" s="9">
        <f>O851-N851</f>
        <v>658</v>
      </c>
      <c r="Q851">
        <v>61</v>
      </c>
      <c r="R851" s="9">
        <f>P851-Q851</f>
        <v>597</v>
      </c>
      <c r="S851" s="8">
        <f>O851-R851</f>
        <v>41319</v>
      </c>
      <c r="T851">
        <v>196</v>
      </c>
      <c r="U851">
        <v>25</v>
      </c>
      <c r="V851">
        <v>607</v>
      </c>
      <c r="W851">
        <v>67</v>
      </c>
      <c r="X851">
        <v>17</v>
      </c>
      <c r="Y851">
        <v>49</v>
      </c>
      <c r="Z851">
        <v>961</v>
      </c>
      <c r="AA851">
        <f>Z851/P851</f>
        <v>1.4604863221884499</v>
      </c>
      <c r="AB851" s="14" t="s">
        <v>506</v>
      </c>
      <c r="AC851" s="13" t="s">
        <v>63</v>
      </c>
      <c r="AD851">
        <v>1</v>
      </c>
      <c r="AE851" t="str">
        <f>IF(AD851&gt;3, "Prefers Discount", "Discount Indifferent")</f>
        <v>Discount Indifferent</v>
      </c>
      <c r="AF851">
        <v>7</v>
      </c>
      <c r="AG851">
        <v>4</v>
      </c>
      <c r="AH851">
        <v>6</v>
      </c>
      <c r="AI851" t="str">
        <f>INDEX($AF$1:$AH$1,MATCH(MAX(AF851:AH851),AF851:AH851,0))</f>
        <v>Store_Orders</v>
      </c>
      <c r="AJ851">
        <v>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f>SUM(AK851:AO851)</f>
        <v>0</v>
      </c>
      <c r="AQ851" t="s">
        <v>67</v>
      </c>
      <c r="AR851">
        <v>0</v>
      </c>
      <c r="AS851" t="str">
        <f>IF(OR(AK851&gt;0, AL851&gt;0, AM851&gt;0, AN851&gt;0, AO851&gt;0), "Converted", "Not Converted")</f>
        <v>Not Converted</v>
      </c>
      <c r="AT851">
        <v>0</v>
      </c>
      <c r="AU851">
        <v>3</v>
      </c>
      <c r="AV851">
        <v>11</v>
      </c>
      <c r="AW851">
        <f>IF(Z851&gt;607, 4, 0)</f>
        <v>4</v>
      </c>
      <c r="AX851">
        <f>IF(AA851&gt;0.1497, 3, 0)</f>
        <v>3</v>
      </c>
      <c r="AY851">
        <f>IF(P851&gt;4031, 2, 0)</f>
        <v>0</v>
      </c>
      <c r="AZ851">
        <f>IF(H851&gt;51934.91, 1, 0)</f>
        <v>1</v>
      </c>
      <c r="BA851">
        <f>SUM(AW851:AZ851)</f>
        <v>8</v>
      </c>
      <c r="BB851" t="str">
        <f>VLOOKUP(BA851,'Standard Deviations'!$L$1:$M$11,2,TRUE)</f>
        <v>Platinum</v>
      </c>
    </row>
    <row r="852" spans="1:54">
      <c r="A852">
        <v>902</v>
      </c>
      <c r="B852">
        <v>1980</v>
      </c>
      <c r="C852">
        <f>2024-B852</f>
        <v>44</v>
      </c>
      <c r="D852" t="str">
        <f>VLOOKUP(B852,Reference!$A$1:$B$125, 2)</f>
        <v>Millennials</v>
      </c>
      <c r="E852" t="s">
        <v>54</v>
      </c>
      <c r="F852" t="str">
        <f>IF(E852="High School", "No College", "College")</f>
        <v>College</v>
      </c>
      <c r="G852" t="s">
        <v>65</v>
      </c>
      <c r="H852">
        <v>62994</v>
      </c>
      <c r="I852">
        <v>62994</v>
      </c>
      <c r="J852" s="4" t="s">
        <v>61</v>
      </c>
      <c r="K852">
        <v>1</v>
      </c>
      <c r="L852">
        <v>0</v>
      </c>
      <c r="M852" t="str">
        <f>IF(OR(K852&gt;0, L852&gt;0), "Parent", "Not Parent")</f>
        <v>Parent</v>
      </c>
      <c r="N852" t="s">
        <v>208</v>
      </c>
      <c r="O852" s="8">
        <v>41916</v>
      </c>
      <c r="P852" s="9">
        <f>O852-N852</f>
        <v>214</v>
      </c>
      <c r="Q852">
        <v>74</v>
      </c>
      <c r="R852" s="9">
        <f>P852-Q852</f>
        <v>140</v>
      </c>
      <c r="S852" s="8">
        <f>O852-R852</f>
        <v>41776</v>
      </c>
      <c r="T852">
        <v>224</v>
      </c>
      <c r="U852">
        <v>12</v>
      </c>
      <c r="V852">
        <v>48</v>
      </c>
      <c r="W852">
        <v>4</v>
      </c>
      <c r="X852">
        <v>12</v>
      </c>
      <c r="Y852">
        <v>12</v>
      </c>
      <c r="Z852">
        <v>312</v>
      </c>
      <c r="AA852">
        <f>Z852/P852</f>
        <v>1.4579439252336448</v>
      </c>
      <c r="AB852" s="14" t="s">
        <v>506</v>
      </c>
      <c r="AC852" s="13" t="s">
        <v>63</v>
      </c>
      <c r="AD852">
        <v>1</v>
      </c>
      <c r="AE852" t="str">
        <f>IF(AD852&gt;3, "Prefers Discount", "Discount Indifferent")</f>
        <v>Discount Indifferent</v>
      </c>
      <c r="AF852">
        <v>4</v>
      </c>
      <c r="AG852">
        <v>6</v>
      </c>
      <c r="AH852">
        <v>2</v>
      </c>
      <c r="AI852" t="str">
        <f>INDEX($AF$1:$AH$1,MATCH(MAX(AF852:AH852),AF852:AH852,0))</f>
        <v>Web_Orders</v>
      </c>
      <c r="AJ852">
        <v>6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f>SUM(AK852:AO852)</f>
        <v>0</v>
      </c>
      <c r="AQ852" t="s">
        <v>67</v>
      </c>
      <c r="AR852">
        <v>0</v>
      </c>
      <c r="AS852" t="str">
        <f>IF(OR(AK852&gt;0, AL852&gt;0, AM852&gt;0, AN852&gt;0, AO852&gt;0), "Converted", "Not Converted")</f>
        <v>Not Converted</v>
      </c>
      <c r="AT852">
        <v>0</v>
      </c>
      <c r="AU852">
        <v>3</v>
      </c>
      <c r="AV852">
        <v>11</v>
      </c>
      <c r="AW852">
        <f>IF(Z852&gt;607, 4, 0)</f>
        <v>0</v>
      </c>
      <c r="AX852">
        <f>IF(AA852&gt;0.1497, 3, 0)</f>
        <v>3</v>
      </c>
      <c r="AY852">
        <f>IF(P852&gt;4031, 2, 0)</f>
        <v>0</v>
      </c>
      <c r="AZ852">
        <f>IF(H852&gt;51934.91, 1, 0)</f>
        <v>1</v>
      </c>
      <c r="BA852">
        <f>SUM(AW852:AZ852)</f>
        <v>4</v>
      </c>
      <c r="BB852" t="str">
        <f>VLOOKUP(BA852,'Standard Deviations'!$L$1:$M$11,2,TRUE)</f>
        <v>Silver</v>
      </c>
    </row>
    <row r="853" spans="1:54">
      <c r="A853">
        <v>4640</v>
      </c>
      <c r="B853">
        <v>1967</v>
      </c>
      <c r="C853">
        <f>2024-B853</f>
        <v>57</v>
      </c>
      <c r="D853" t="str">
        <f>VLOOKUP(B853,Reference!$A$1:$B$125, 2)</f>
        <v>Gen X</v>
      </c>
      <c r="E853" t="s">
        <v>54</v>
      </c>
      <c r="F853" t="str">
        <f>IF(E853="High School", "No College", "College")</f>
        <v>College</v>
      </c>
      <c r="G853" t="s">
        <v>71</v>
      </c>
      <c r="H853">
        <v>70647</v>
      </c>
      <c r="I853">
        <v>70647</v>
      </c>
      <c r="J853" s="4" t="s">
        <v>61</v>
      </c>
      <c r="K853">
        <v>0</v>
      </c>
      <c r="L853">
        <v>1</v>
      </c>
      <c r="M853" t="str">
        <f>IF(OR(K853&gt;0, L853&gt;0), "Parent", "Not Parent")</f>
        <v>Parent</v>
      </c>
      <c r="N853" t="s">
        <v>383</v>
      </c>
      <c r="O853" s="8">
        <v>41916</v>
      </c>
      <c r="P853" s="9">
        <f>O853-N853</f>
        <v>743</v>
      </c>
      <c r="Q853">
        <v>65</v>
      </c>
      <c r="R853" s="9">
        <f>P853-Q853</f>
        <v>678</v>
      </c>
      <c r="S853" s="8">
        <f>O853-R853</f>
        <v>41238</v>
      </c>
      <c r="T853">
        <v>561</v>
      </c>
      <c r="U853">
        <v>85</v>
      </c>
      <c r="V853">
        <v>171</v>
      </c>
      <c r="W853">
        <v>25</v>
      </c>
      <c r="X853">
        <v>123</v>
      </c>
      <c r="Y853">
        <v>114</v>
      </c>
      <c r="Z853">
        <v>1079</v>
      </c>
      <c r="AA853">
        <f>Z853/P853</f>
        <v>1.4522207267833109</v>
      </c>
      <c r="AB853" s="14" t="s">
        <v>506</v>
      </c>
      <c r="AC853" s="13" t="s">
        <v>63</v>
      </c>
      <c r="AD853">
        <v>2</v>
      </c>
      <c r="AE853" t="str">
        <f>IF(AD853&gt;3, "Prefers Discount", "Discount Indifferent")</f>
        <v>Discount Indifferent</v>
      </c>
      <c r="AF853">
        <v>13</v>
      </c>
      <c r="AG853">
        <v>4</v>
      </c>
      <c r="AH853">
        <v>7</v>
      </c>
      <c r="AI853" t="str">
        <f>INDEX($AF$1:$AH$1,MATCH(MAX(AF853:AH853),AF853:AH853,0))</f>
        <v>Store_Orders</v>
      </c>
      <c r="AJ853">
        <v>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f>SUM(AK853:AO853)</f>
        <v>0</v>
      </c>
      <c r="AQ853" t="s">
        <v>67</v>
      </c>
      <c r="AR853">
        <v>0</v>
      </c>
      <c r="AS853" t="str">
        <f>IF(OR(AK853&gt;0, AL853&gt;0, AM853&gt;0, AN853&gt;0, AO853&gt;0), "Converted", "Not Converted")</f>
        <v>Not Converted</v>
      </c>
      <c r="AT853">
        <v>0</v>
      </c>
      <c r="AU853">
        <v>3</v>
      </c>
      <c r="AV853">
        <v>11</v>
      </c>
      <c r="AW853">
        <f>IF(Z853&gt;607, 4, 0)</f>
        <v>4</v>
      </c>
      <c r="AX853">
        <f>IF(AA853&gt;0.1497, 3, 0)</f>
        <v>3</v>
      </c>
      <c r="AY853">
        <f>IF(P853&gt;4031, 2, 0)</f>
        <v>0</v>
      </c>
      <c r="AZ853">
        <f>IF(H853&gt;51934.91, 1, 0)</f>
        <v>1</v>
      </c>
      <c r="BA853">
        <f>SUM(AW853:AZ853)</f>
        <v>8</v>
      </c>
      <c r="BB853" t="str">
        <f>VLOOKUP(BA853,'Standard Deviations'!$L$1:$M$11,2,TRUE)</f>
        <v>Platinum</v>
      </c>
    </row>
    <row r="854" spans="1:54">
      <c r="A854">
        <v>8091</v>
      </c>
      <c r="B854">
        <v>1956</v>
      </c>
      <c r="C854">
        <f>2024-B854</f>
        <v>68</v>
      </c>
      <c r="D854" t="str">
        <f>VLOOKUP(B854,Reference!$A$1:$B$125, 2)</f>
        <v>Boomers</v>
      </c>
      <c r="E854" t="s">
        <v>54</v>
      </c>
      <c r="F854" t="str">
        <f>IF(E854="High School", "No College", "College")</f>
        <v>College</v>
      </c>
      <c r="G854" t="s">
        <v>55</v>
      </c>
      <c r="H854">
        <v>63943</v>
      </c>
      <c r="I854">
        <v>63943</v>
      </c>
      <c r="J854" s="4" t="s">
        <v>61</v>
      </c>
      <c r="K854">
        <v>0</v>
      </c>
      <c r="L854">
        <v>1</v>
      </c>
      <c r="M854" t="str">
        <f>IF(OR(K854&gt;0, L854&gt;0), "Parent", "Not Parent")</f>
        <v>Parent</v>
      </c>
      <c r="N854" t="s">
        <v>536</v>
      </c>
      <c r="O854" s="8">
        <v>41916</v>
      </c>
      <c r="P854" s="9">
        <f>O854-N854</f>
        <v>762</v>
      </c>
      <c r="Q854">
        <v>50</v>
      </c>
      <c r="R854" s="9">
        <f>P854-Q854</f>
        <v>712</v>
      </c>
      <c r="S854" s="8">
        <f>O854-R854</f>
        <v>41204</v>
      </c>
      <c r="T854">
        <v>423</v>
      </c>
      <c r="U854">
        <v>184</v>
      </c>
      <c r="V854">
        <v>368</v>
      </c>
      <c r="W854">
        <v>13</v>
      </c>
      <c r="X854">
        <v>97</v>
      </c>
      <c r="Y854">
        <v>21</v>
      </c>
      <c r="Z854">
        <v>1106</v>
      </c>
      <c r="AA854">
        <f>Z854/P854</f>
        <v>1.4514435695538057</v>
      </c>
      <c r="AB854" s="14" t="s">
        <v>506</v>
      </c>
      <c r="AC854" s="13" t="s">
        <v>63</v>
      </c>
      <c r="AD854">
        <v>1</v>
      </c>
      <c r="AE854" t="str">
        <f>IF(AD854&gt;3, "Prefers Discount", "Discount Indifferent")</f>
        <v>Discount Indifferent</v>
      </c>
      <c r="AF854">
        <v>6</v>
      </c>
      <c r="AG854">
        <v>6</v>
      </c>
      <c r="AH854">
        <v>4</v>
      </c>
      <c r="AI854" t="str">
        <f>INDEX($AF$1:$AH$1,MATCH(MAX(AF854:AH854),AF854:AH854,0))</f>
        <v>Store_Orders</v>
      </c>
      <c r="AJ854">
        <v>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f>SUM(AK854:AO854)</f>
        <v>0</v>
      </c>
      <c r="AQ854" t="s">
        <v>67</v>
      </c>
      <c r="AR854">
        <v>0</v>
      </c>
      <c r="AS854" t="str">
        <f>IF(OR(AK854&gt;0, AL854&gt;0, AM854&gt;0, AN854&gt;0, AO854&gt;0), "Converted", "Not Converted")</f>
        <v>Not Converted</v>
      </c>
      <c r="AT854">
        <v>0</v>
      </c>
      <c r="AU854">
        <v>3</v>
      </c>
      <c r="AV854">
        <v>11</v>
      </c>
      <c r="AW854">
        <f>IF(Z854&gt;607, 4, 0)</f>
        <v>4</v>
      </c>
      <c r="AX854">
        <f>IF(AA854&gt;0.1497, 3, 0)</f>
        <v>3</v>
      </c>
      <c r="AY854">
        <f>IF(P854&gt;4031, 2, 0)</f>
        <v>0</v>
      </c>
      <c r="AZ854">
        <f>IF(H854&gt;51934.91, 1, 0)</f>
        <v>1</v>
      </c>
      <c r="BA854">
        <f>SUM(AW854:AZ854)</f>
        <v>8</v>
      </c>
      <c r="BB854" t="str">
        <f>VLOOKUP(BA854,'Standard Deviations'!$L$1:$M$11,2,TRUE)</f>
        <v>Platinum</v>
      </c>
    </row>
    <row r="855" spans="1:54" hidden="1">
      <c r="A855">
        <v>8041</v>
      </c>
      <c r="B855">
        <v>1971</v>
      </c>
      <c r="C855">
        <f>2024-B855</f>
        <v>53</v>
      </c>
      <c r="D855" t="str">
        <f>VLOOKUP(B855,Reference!$A$1:$B$125, 2)</f>
        <v>Gen X</v>
      </c>
      <c r="E855" t="s">
        <v>68</v>
      </c>
      <c r="F855" t="str">
        <f>IF(E855="High School", "No College", "College")</f>
        <v>College</v>
      </c>
      <c r="G855" t="s">
        <v>89</v>
      </c>
      <c r="H855">
        <v>47111</v>
      </c>
      <c r="I855">
        <v>47111</v>
      </c>
      <c r="J855" s="4" t="s">
        <v>175</v>
      </c>
      <c r="K855">
        <v>0</v>
      </c>
      <c r="L855">
        <v>1</v>
      </c>
      <c r="M855" t="str">
        <f>IF(OR(K855&gt;0, L855&gt;0), "Parent", "Not Parent")</f>
        <v>Parent</v>
      </c>
      <c r="N855" t="s">
        <v>509</v>
      </c>
      <c r="O855" s="8">
        <v>41916</v>
      </c>
      <c r="P855" s="9">
        <f>O855-N855</f>
        <v>756</v>
      </c>
      <c r="Q855">
        <v>35</v>
      </c>
      <c r="R855" s="9">
        <f>P855-Q855</f>
        <v>721</v>
      </c>
      <c r="S855" s="8">
        <f>O855-R855</f>
        <v>41195</v>
      </c>
      <c r="T855">
        <v>595</v>
      </c>
      <c r="U855">
        <v>71</v>
      </c>
      <c r="V855">
        <v>153</v>
      </c>
      <c r="W855">
        <v>120</v>
      </c>
      <c r="X855">
        <v>112</v>
      </c>
      <c r="Y855">
        <v>41</v>
      </c>
      <c r="Z855">
        <v>1092</v>
      </c>
      <c r="AA855">
        <f>Z855/P855</f>
        <v>1.4444444444444444</v>
      </c>
      <c r="AB855" s="11" t="s">
        <v>506</v>
      </c>
      <c r="AC855" t="s">
        <v>59</v>
      </c>
      <c r="AD855">
        <v>6</v>
      </c>
      <c r="AE855" t="str">
        <f>IF(AD855&gt;3, "Prefers Discount", "Discount Indifferent")</f>
        <v>Prefers Discount</v>
      </c>
      <c r="AF855">
        <v>10</v>
      </c>
      <c r="AG855">
        <v>3</v>
      </c>
      <c r="AH855">
        <v>2</v>
      </c>
      <c r="AI855" t="str">
        <f>INDEX($AF$1:$AH$1,MATCH(MAX(AF855:AH855),AF855:AH855,0))</f>
        <v>Store_Orders</v>
      </c>
      <c r="AJ855">
        <v>9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f>SUM(AK855:AO855)</f>
        <v>0</v>
      </c>
      <c r="AQ855" t="s">
        <v>67</v>
      </c>
      <c r="AR855">
        <v>0</v>
      </c>
      <c r="AS855" t="str">
        <f>IF(OR(AK855&gt;0, AL855&gt;0, AM855&gt;0, AN855&gt;0, AO855&gt;0), "Converted", "Not Converted")</f>
        <v>Not Converted</v>
      </c>
      <c r="AT855">
        <v>0</v>
      </c>
      <c r="AU855">
        <v>3</v>
      </c>
      <c r="AV855">
        <v>11</v>
      </c>
      <c r="AW855">
        <f>IF(Z855&gt;607, 4, 0)</f>
        <v>4</v>
      </c>
      <c r="AX855">
        <f>IF(AA855&gt;0.1497, 3, 0)</f>
        <v>3</v>
      </c>
      <c r="AY855">
        <f>IF(P855&gt;4031, 2, 0)</f>
        <v>0</v>
      </c>
      <c r="AZ855">
        <f>IF(H855&gt;51934.91, 1, 0)</f>
        <v>0</v>
      </c>
      <c r="BA855">
        <f>SUM(AW855:AZ855)</f>
        <v>7</v>
      </c>
      <c r="BB855" t="str">
        <f>VLOOKUP(BA855,'Standard Deviations'!$L$1:$M$11,2,TRUE)</f>
        <v>Platinum</v>
      </c>
    </row>
    <row r="856" spans="1:54">
      <c r="A856">
        <v>9426</v>
      </c>
      <c r="B856">
        <v>1964</v>
      </c>
      <c r="C856">
        <f>2024-B856</f>
        <v>60</v>
      </c>
      <c r="D856" t="str">
        <f>VLOOKUP(B856,Reference!$A$1:$B$125, 2)</f>
        <v>Boomers</v>
      </c>
      <c r="E856" t="s">
        <v>64</v>
      </c>
      <c r="F856" t="str">
        <f>IF(E856="High School", "No College", "College")</f>
        <v>College</v>
      </c>
      <c r="G856" t="s">
        <v>60</v>
      </c>
      <c r="H856">
        <v>58308</v>
      </c>
      <c r="I856">
        <v>58308</v>
      </c>
      <c r="J856" s="4" t="s">
        <v>61</v>
      </c>
      <c r="K856">
        <v>0</v>
      </c>
      <c r="L856">
        <v>1</v>
      </c>
      <c r="M856" t="str">
        <f>IF(OR(K856&gt;0, L856&gt;0), "Parent", "Not Parent")</f>
        <v>Parent</v>
      </c>
      <c r="N856" t="s">
        <v>486</v>
      </c>
      <c r="O856" s="8">
        <v>41916</v>
      </c>
      <c r="P856" s="9">
        <f>O856-N856</f>
        <v>630</v>
      </c>
      <c r="Q856">
        <v>77</v>
      </c>
      <c r="R856" s="9">
        <f>P856-Q856</f>
        <v>553</v>
      </c>
      <c r="S856" s="8">
        <f>O856-R856</f>
        <v>41363</v>
      </c>
      <c r="T856">
        <v>691</v>
      </c>
      <c r="U856">
        <v>0</v>
      </c>
      <c r="V856">
        <v>69</v>
      </c>
      <c r="W856">
        <v>10</v>
      </c>
      <c r="X856">
        <v>0</v>
      </c>
      <c r="Y856">
        <v>130</v>
      </c>
      <c r="Z856">
        <v>900</v>
      </c>
      <c r="AA856">
        <f>Z856/P856</f>
        <v>1.4285714285714286</v>
      </c>
      <c r="AB856" s="14" t="s">
        <v>506</v>
      </c>
      <c r="AC856" s="13" t="s">
        <v>63</v>
      </c>
      <c r="AD856">
        <v>4</v>
      </c>
      <c r="AE856" t="str">
        <f>IF(AD856&gt;3, "Prefers Discount", "Discount Indifferent")</f>
        <v>Prefers Discount</v>
      </c>
      <c r="AF856">
        <v>3</v>
      </c>
      <c r="AG856">
        <v>2</v>
      </c>
      <c r="AH856">
        <v>6</v>
      </c>
      <c r="AI856" t="str">
        <f>INDEX($AF$1:$AH$1,MATCH(MAX(AF856:AH856),AF856:AH856,0))</f>
        <v>Catalog_Orders</v>
      </c>
      <c r="AJ856">
        <v>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f>SUM(AK856:AO856)</f>
        <v>0</v>
      </c>
      <c r="AQ856" t="s">
        <v>67</v>
      </c>
      <c r="AR856">
        <v>0</v>
      </c>
      <c r="AS856" t="str">
        <f>IF(OR(AK856&gt;0, AL856&gt;0, AM856&gt;0, AN856&gt;0, AO856&gt;0), "Converted", "Not Converted")</f>
        <v>Not Converted</v>
      </c>
      <c r="AT856">
        <v>0</v>
      </c>
      <c r="AU856">
        <v>3</v>
      </c>
      <c r="AV856">
        <v>11</v>
      </c>
      <c r="AW856">
        <f>IF(Z856&gt;607, 4, 0)</f>
        <v>4</v>
      </c>
      <c r="AX856">
        <f>IF(AA856&gt;0.1497, 3, 0)</f>
        <v>3</v>
      </c>
      <c r="AY856">
        <f>IF(P856&gt;4031, 2, 0)</f>
        <v>0</v>
      </c>
      <c r="AZ856">
        <f>IF(H856&gt;51934.91, 1, 0)</f>
        <v>1</v>
      </c>
      <c r="BA856">
        <f>SUM(AW856:AZ856)</f>
        <v>8</v>
      </c>
      <c r="BB856" t="str">
        <f>VLOOKUP(BA856,'Standard Deviations'!$L$1:$M$11,2,TRUE)</f>
        <v>Platinum</v>
      </c>
    </row>
    <row r="857" spans="1:54" hidden="1">
      <c r="A857">
        <v>1542</v>
      </c>
      <c r="B857">
        <v>1975</v>
      </c>
      <c r="C857">
        <f>2024-B857</f>
        <v>49</v>
      </c>
      <c r="D857" t="str">
        <f>VLOOKUP(B857,Reference!$A$1:$B$125, 2)</f>
        <v>Gen X</v>
      </c>
      <c r="E857" t="s">
        <v>54</v>
      </c>
      <c r="F857" t="str">
        <f>IF(E857="High School", "No College", "College")</f>
        <v>College</v>
      </c>
      <c r="G857" t="s">
        <v>60</v>
      </c>
      <c r="H857">
        <v>56243</v>
      </c>
      <c r="I857">
        <v>56243</v>
      </c>
      <c r="J857" s="4" t="s">
        <v>61</v>
      </c>
      <c r="K857">
        <v>1</v>
      </c>
      <c r="L857">
        <v>2</v>
      </c>
      <c r="M857" t="str">
        <f>IF(OR(K857&gt;0, L857&gt;0), "Parent", "Not Parent")</f>
        <v>Parent</v>
      </c>
      <c r="N857" t="s">
        <v>117</v>
      </c>
      <c r="O857" s="8">
        <v>41916</v>
      </c>
      <c r="P857" s="9">
        <f>O857-N857</f>
        <v>278</v>
      </c>
      <c r="Q857">
        <v>26</v>
      </c>
      <c r="R857" s="9">
        <f>P857-Q857</f>
        <v>252</v>
      </c>
      <c r="S857" s="8">
        <f>O857-R857</f>
        <v>41664</v>
      </c>
      <c r="T857">
        <v>347</v>
      </c>
      <c r="U857">
        <v>0</v>
      </c>
      <c r="V857">
        <v>35</v>
      </c>
      <c r="W857">
        <v>4</v>
      </c>
      <c r="X857">
        <v>3</v>
      </c>
      <c r="Y857">
        <v>7</v>
      </c>
      <c r="Z857">
        <v>396</v>
      </c>
      <c r="AA857">
        <f>Z857/P857</f>
        <v>1.4244604316546763</v>
      </c>
      <c r="AB857" s="11" t="s">
        <v>506</v>
      </c>
      <c r="AC857" t="s">
        <v>59</v>
      </c>
      <c r="AD857">
        <v>6</v>
      </c>
      <c r="AE857" t="str">
        <f>IF(AD857&gt;3, "Prefers Discount", "Discount Indifferent")</f>
        <v>Prefers Discount</v>
      </c>
      <c r="AF857">
        <v>8</v>
      </c>
      <c r="AG857">
        <v>4</v>
      </c>
      <c r="AH857">
        <v>2</v>
      </c>
      <c r="AI857" t="str">
        <f>INDEX($AF$1:$AH$1,MATCH(MAX(AF857:AH857),AF857:AH857,0))</f>
        <v>Store_Orders</v>
      </c>
      <c r="AJ857">
        <v>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f>SUM(AK857:AO857)</f>
        <v>0</v>
      </c>
      <c r="AQ857" t="s">
        <v>67</v>
      </c>
      <c r="AR857">
        <v>0</v>
      </c>
      <c r="AS857" t="str">
        <f>IF(OR(AK857&gt;0, AL857&gt;0, AM857&gt;0, AN857&gt;0, AO857&gt;0), "Converted", "Not Converted")</f>
        <v>Not Converted</v>
      </c>
      <c r="AT857">
        <v>0</v>
      </c>
      <c r="AU857">
        <v>3</v>
      </c>
      <c r="AV857">
        <v>11</v>
      </c>
      <c r="AW857">
        <f>IF(Z857&gt;607, 4, 0)</f>
        <v>0</v>
      </c>
      <c r="AX857">
        <f>IF(AA857&gt;0.1497, 3, 0)</f>
        <v>3</v>
      </c>
      <c r="AY857">
        <f>IF(P857&gt;4031, 2, 0)</f>
        <v>0</v>
      </c>
      <c r="AZ857">
        <f>IF(H857&gt;51934.91, 1, 0)</f>
        <v>1</v>
      </c>
      <c r="BA857">
        <f>SUM(AW857:AZ857)</f>
        <v>4</v>
      </c>
      <c r="BB857" t="str">
        <f>VLOOKUP(BA857,'Standard Deviations'!$L$1:$M$11,2,TRUE)</f>
        <v>Silver</v>
      </c>
    </row>
    <row r="858" spans="1:54" hidden="1">
      <c r="A858">
        <v>3934</v>
      </c>
      <c r="B858">
        <v>1966</v>
      </c>
      <c r="C858">
        <f>2024-B858</f>
        <v>58</v>
      </c>
      <c r="D858" t="str">
        <f>VLOOKUP(B858,Reference!$A$1:$B$125, 2)</f>
        <v>Gen X</v>
      </c>
      <c r="E858" t="s">
        <v>54</v>
      </c>
      <c r="F858" t="str">
        <f>IF(E858="High School", "No College", "College")</f>
        <v>College</v>
      </c>
      <c r="G858" t="s">
        <v>55</v>
      </c>
      <c r="H858">
        <v>61286</v>
      </c>
      <c r="I858">
        <v>61286</v>
      </c>
      <c r="J858" s="4" t="s">
        <v>61</v>
      </c>
      <c r="K858">
        <v>0</v>
      </c>
      <c r="L858">
        <v>1</v>
      </c>
      <c r="M858" t="str">
        <f>IF(OR(K858&gt;0, L858&gt;0), "Parent", "Not Parent")</f>
        <v>Parent</v>
      </c>
      <c r="N858" t="s">
        <v>537</v>
      </c>
      <c r="O858" s="8">
        <v>41916</v>
      </c>
      <c r="P858" s="9">
        <f>O858-N858</f>
        <v>428</v>
      </c>
      <c r="Q858">
        <v>34</v>
      </c>
      <c r="R858" s="9">
        <f>P858-Q858</f>
        <v>394</v>
      </c>
      <c r="S858" s="8">
        <f>O858-R858</f>
        <v>41522</v>
      </c>
      <c r="T858">
        <v>356</v>
      </c>
      <c r="U858">
        <v>0</v>
      </c>
      <c r="V858">
        <v>107</v>
      </c>
      <c r="W858">
        <v>19</v>
      </c>
      <c r="X858">
        <v>9</v>
      </c>
      <c r="Y858">
        <v>117</v>
      </c>
      <c r="Z858">
        <v>608</v>
      </c>
      <c r="AA858">
        <f>Z858/P858</f>
        <v>1.4205607476635513</v>
      </c>
      <c r="AB858" s="11" t="s">
        <v>506</v>
      </c>
      <c r="AC858" t="s">
        <v>59</v>
      </c>
      <c r="AD858">
        <v>2</v>
      </c>
      <c r="AE858" t="str">
        <f>IF(AD858&gt;3, "Prefers Discount", "Discount Indifferent")</f>
        <v>Discount Indifferent</v>
      </c>
      <c r="AF858">
        <v>8</v>
      </c>
      <c r="AG858">
        <v>7</v>
      </c>
      <c r="AH858">
        <v>1</v>
      </c>
      <c r="AI858" t="str">
        <f>INDEX($AF$1:$AH$1,MATCH(MAX(AF858:AH858),AF858:AH858,0))</f>
        <v>Store_Orders</v>
      </c>
      <c r="AJ858">
        <v>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f>SUM(AK858:AO858)</f>
        <v>0</v>
      </c>
      <c r="AQ858" t="s">
        <v>67</v>
      </c>
      <c r="AR858">
        <v>0</v>
      </c>
      <c r="AS858" t="str">
        <f>IF(OR(AK858&gt;0, AL858&gt;0, AM858&gt;0, AN858&gt;0, AO858&gt;0), "Converted", "Not Converted")</f>
        <v>Not Converted</v>
      </c>
      <c r="AT858">
        <v>0</v>
      </c>
      <c r="AU858">
        <v>3</v>
      </c>
      <c r="AV858">
        <v>11</v>
      </c>
      <c r="AW858">
        <f>IF(Z858&gt;607, 4, 0)</f>
        <v>4</v>
      </c>
      <c r="AX858">
        <f>IF(AA858&gt;0.1497, 3, 0)</f>
        <v>3</v>
      </c>
      <c r="AY858">
        <f>IF(P858&gt;4031, 2, 0)</f>
        <v>0</v>
      </c>
      <c r="AZ858">
        <f>IF(H858&gt;51934.91, 1, 0)</f>
        <v>1</v>
      </c>
      <c r="BA858">
        <f>SUM(AW858:AZ858)</f>
        <v>8</v>
      </c>
      <c r="BB858" t="str">
        <f>VLOOKUP(BA858,'Standard Deviations'!$L$1:$M$11,2,TRUE)</f>
        <v>Platinum</v>
      </c>
    </row>
    <row r="859" spans="1:54" hidden="1">
      <c r="A859">
        <v>2493</v>
      </c>
      <c r="B859">
        <v>1966</v>
      </c>
      <c r="C859">
        <f>2024-B859</f>
        <v>58</v>
      </c>
      <c r="D859" t="str">
        <f>VLOOKUP(B859,Reference!$A$1:$B$125, 2)</f>
        <v>Gen X</v>
      </c>
      <c r="E859" t="s">
        <v>54</v>
      </c>
      <c r="F859" t="str">
        <f>IF(E859="High School", "No College", "College")</f>
        <v>College</v>
      </c>
      <c r="G859" t="s">
        <v>55</v>
      </c>
      <c r="H859">
        <v>61286</v>
      </c>
      <c r="I859">
        <v>61286</v>
      </c>
      <c r="J859" s="4" t="s">
        <v>61</v>
      </c>
      <c r="K859">
        <v>0</v>
      </c>
      <c r="L859">
        <v>1</v>
      </c>
      <c r="M859" t="str">
        <f>IF(OR(K859&gt;0, L859&gt;0), "Parent", "Not Parent")</f>
        <v>Parent</v>
      </c>
      <c r="N859" t="s">
        <v>537</v>
      </c>
      <c r="O859" s="8">
        <v>41916</v>
      </c>
      <c r="P859" s="9">
        <f>O859-N859</f>
        <v>428</v>
      </c>
      <c r="Q859">
        <v>34</v>
      </c>
      <c r="R859" s="9">
        <f>P859-Q859</f>
        <v>394</v>
      </c>
      <c r="S859" s="8">
        <f>O859-R859</f>
        <v>41522</v>
      </c>
      <c r="T859">
        <v>356</v>
      </c>
      <c r="U859">
        <v>0</v>
      </c>
      <c r="V859">
        <v>107</v>
      </c>
      <c r="W859">
        <v>19</v>
      </c>
      <c r="X859">
        <v>9</v>
      </c>
      <c r="Y859">
        <v>117</v>
      </c>
      <c r="Z859">
        <v>608</v>
      </c>
      <c r="AA859">
        <f>Z859/P859</f>
        <v>1.4205607476635513</v>
      </c>
      <c r="AB859" s="11" t="s">
        <v>506</v>
      </c>
      <c r="AC859" t="s">
        <v>59</v>
      </c>
      <c r="AD859">
        <v>2</v>
      </c>
      <c r="AE859" t="str">
        <f>IF(AD859&gt;3, "Prefers Discount", "Discount Indifferent")</f>
        <v>Discount Indifferent</v>
      </c>
      <c r="AF859">
        <v>8</v>
      </c>
      <c r="AG859">
        <v>7</v>
      </c>
      <c r="AH859">
        <v>1</v>
      </c>
      <c r="AI859" t="str">
        <f>INDEX($AF$1:$AH$1,MATCH(MAX(AF859:AH859),AF859:AH859,0))</f>
        <v>Store_Orders</v>
      </c>
      <c r="AJ859">
        <v>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f>SUM(AK859:AO859)</f>
        <v>0</v>
      </c>
      <c r="AQ859" t="s">
        <v>67</v>
      </c>
      <c r="AR859">
        <v>0</v>
      </c>
      <c r="AS859" t="str">
        <f>IF(OR(AK859&gt;0, AL859&gt;0, AM859&gt;0, AN859&gt;0, AO859&gt;0), "Converted", "Not Converted")</f>
        <v>Not Converted</v>
      </c>
      <c r="AT859">
        <v>0</v>
      </c>
      <c r="AU859">
        <v>3</v>
      </c>
      <c r="AV859">
        <v>11</v>
      </c>
      <c r="AW859">
        <f>IF(Z859&gt;607, 4, 0)</f>
        <v>4</v>
      </c>
      <c r="AX859">
        <f>IF(AA859&gt;0.1497, 3, 0)</f>
        <v>3</v>
      </c>
      <c r="AY859">
        <f>IF(P859&gt;4031, 2, 0)</f>
        <v>0</v>
      </c>
      <c r="AZ859">
        <f>IF(H859&gt;51934.91, 1, 0)</f>
        <v>1</v>
      </c>
      <c r="BA859">
        <f>SUM(AW859:AZ859)</f>
        <v>8</v>
      </c>
      <c r="BB859" t="str">
        <f>VLOOKUP(BA859,'Standard Deviations'!$L$1:$M$11,2,TRUE)</f>
        <v>Platinum</v>
      </c>
    </row>
    <row r="860" spans="1:54" hidden="1">
      <c r="A860">
        <v>851</v>
      </c>
      <c r="B860">
        <v>1972</v>
      </c>
      <c r="C860">
        <f>2024-B860</f>
        <v>52</v>
      </c>
      <c r="D860" t="str">
        <f>VLOOKUP(B860,Reference!$A$1:$B$125, 2)</f>
        <v>Gen X</v>
      </c>
      <c r="E860" t="s">
        <v>64</v>
      </c>
      <c r="F860" t="str">
        <f>IF(E860="High School", "No College", "College")</f>
        <v>College</v>
      </c>
      <c r="G860" t="s">
        <v>55</v>
      </c>
      <c r="H860">
        <v>57136</v>
      </c>
      <c r="I860">
        <v>57136</v>
      </c>
      <c r="J860" s="4" t="s">
        <v>61</v>
      </c>
      <c r="K860">
        <v>1</v>
      </c>
      <c r="L860">
        <v>1</v>
      </c>
      <c r="M860" t="str">
        <f>IF(OR(K860&gt;0, L860&gt;0), "Parent", "Not Parent")</f>
        <v>Parent</v>
      </c>
      <c r="N860" t="s">
        <v>225</v>
      </c>
      <c r="O860" s="8">
        <v>41916</v>
      </c>
      <c r="P860" s="9">
        <f>O860-N860</f>
        <v>452</v>
      </c>
      <c r="Q860">
        <v>48</v>
      </c>
      <c r="R860" s="9">
        <f>P860-Q860</f>
        <v>404</v>
      </c>
      <c r="S860" s="8">
        <f>O860-R860</f>
        <v>41512</v>
      </c>
      <c r="T860">
        <v>306</v>
      </c>
      <c r="U860">
        <v>5</v>
      </c>
      <c r="V860">
        <v>109</v>
      </c>
      <c r="W860">
        <v>21</v>
      </c>
      <c r="X860">
        <v>109</v>
      </c>
      <c r="Y860">
        <v>92</v>
      </c>
      <c r="Z860">
        <v>642</v>
      </c>
      <c r="AA860">
        <f>Z860/P860</f>
        <v>1.4203539823008851</v>
      </c>
      <c r="AB860" s="11" t="s">
        <v>506</v>
      </c>
      <c r="AC860" t="s">
        <v>59</v>
      </c>
      <c r="AD860">
        <v>9</v>
      </c>
      <c r="AE860" t="str">
        <f>IF(AD860&gt;3, "Prefers Discount", "Discount Indifferent")</f>
        <v>Prefers Discount</v>
      </c>
      <c r="AF860">
        <v>10</v>
      </c>
      <c r="AG860">
        <v>5</v>
      </c>
      <c r="AH860">
        <v>2</v>
      </c>
      <c r="AI860" t="str">
        <f>INDEX($AF$1:$AH$1,MATCH(MAX(AF860:AH860),AF860:AH860,0))</f>
        <v>Store_Orders</v>
      </c>
      <c r="AJ860">
        <v>6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f>SUM(AK860:AO860)</f>
        <v>0</v>
      </c>
      <c r="AQ860" t="s">
        <v>67</v>
      </c>
      <c r="AR860">
        <v>0</v>
      </c>
      <c r="AS860" t="str">
        <f>IF(OR(AK860&gt;0, AL860&gt;0, AM860&gt;0, AN860&gt;0, AO860&gt;0), "Converted", "Not Converted")</f>
        <v>Not Converted</v>
      </c>
      <c r="AT860">
        <v>0</v>
      </c>
      <c r="AU860">
        <v>3</v>
      </c>
      <c r="AV860">
        <v>11</v>
      </c>
      <c r="AW860">
        <f>IF(Z860&gt;607, 4, 0)</f>
        <v>4</v>
      </c>
      <c r="AX860">
        <f>IF(AA860&gt;0.1497, 3, 0)</f>
        <v>3</v>
      </c>
      <c r="AY860">
        <f>IF(P860&gt;4031, 2, 0)</f>
        <v>0</v>
      </c>
      <c r="AZ860">
        <f>IF(H860&gt;51934.91, 1, 0)</f>
        <v>1</v>
      </c>
      <c r="BA860">
        <f>SUM(AW860:AZ860)</f>
        <v>8</v>
      </c>
      <c r="BB860" t="str">
        <f>VLOOKUP(BA860,'Standard Deviations'!$L$1:$M$11,2,TRUE)</f>
        <v>Platinum</v>
      </c>
    </row>
    <row r="861" spans="1:54" hidden="1">
      <c r="A861">
        <v>7342</v>
      </c>
      <c r="B861">
        <v>1961</v>
      </c>
      <c r="C861">
        <f>2024-B861</f>
        <v>63</v>
      </c>
      <c r="D861" t="str">
        <f>VLOOKUP(B861,Reference!$A$1:$B$125, 2)</f>
        <v>Boomers</v>
      </c>
      <c r="E861" t="s">
        <v>74</v>
      </c>
      <c r="F861" t="str">
        <f>IF(E861="High School", "No College", "College")</f>
        <v>College</v>
      </c>
      <c r="G861" t="s">
        <v>89</v>
      </c>
      <c r="H861">
        <v>59184</v>
      </c>
      <c r="I861">
        <v>59184</v>
      </c>
      <c r="J861" s="4" t="s">
        <v>61</v>
      </c>
      <c r="K861">
        <v>0</v>
      </c>
      <c r="L861">
        <v>1</v>
      </c>
      <c r="M861" t="str">
        <f>IF(OR(K861&gt;0, L861&gt;0), "Parent", "Not Parent")</f>
        <v>Parent</v>
      </c>
      <c r="N861" t="s">
        <v>538</v>
      </c>
      <c r="O861" s="8">
        <v>41916</v>
      </c>
      <c r="P861" s="9">
        <f>O861-N861</f>
        <v>755</v>
      </c>
      <c r="Q861">
        <v>6</v>
      </c>
      <c r="R861" s="9">
        <f>P861-Q861</f>
        <v>749</v>
      </c>
      <c r="S861" s="8">
        <f>O861-R861</f>
        <v>41167</v>
      </c>
      <c r="T861">
        <v>341</v>
      </c>
      <c r="U861">
        <v>142</v>
      </c>
      <c r="V861">
        <v>113</v>
      </c>
      <c r="W861">
        <v>259</v>
      </c>
      <c r="X861">
        <v>151</v>
      </c>
      <c r="Y861">
        <v>66</v>
      </c>
      <c r="Z861">
        <v>1072</v>
      </c>
      <c r="AA861">
        <f>Z861/P861</f>
        <v>1.4198675496688742</v>
      </c>
      <c r="AB861" s="11" t="s">
        <v>506</v>
      </c>
      <c r="AC861" t="s">
        <v>59</v>
      </c>
      <c r="AD861">
        <v>3</v>
      </c>
      <c r="AE861" t="str">
        <f>IF(AD861&gt;3, "Prefers Discount", "Discount Indifferent")</f>
        <v>Discount Indifferent</v>
      </c>
      <c r="AF861">
        <v>12</v>
      </c>
      <c r="AG861">
        <v>6</v>
      </c>
      <c r="AH861">
        <v>6</v>
      </c>
      <c r="AI861" t="str">
        <f>INDEX($AF$1:$AH$1,MATCH(MAX(AF861:AH861),AF861:AH861,0))</f>
        <v>Store_Orders</v>
      </c>
      <c r="AJ861">
        <v>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f>SUM(AK861:AO861)</f>
        <v>0</v>
      </c>
      <c r="AQ861" t="s">
        <v>67</v>
      </c>
      <c r="AR861">
        <v>0</v>
      </c>
      <c r="AS861" t="str">
        <f>IF(OR(AK861&gt;0, AL861&gt;0, AM861&gt;0, AN861&gt;0, AO861&gt;0), "Converted", "Not Converted")</f>
        <v>Not Converted</v>
      </c>
      <c r="AT861">
        <v>0</v>
      </c>
      <c r="AU861">
        <v>3</v>
      </c>
      <c r="AV861">
        <v>11</v>
      </c>
      <c r="AW861">
        <f>IF(Z861&gt;607, 4, 0)</f>
        <v>4</v>
      </c>
      <c r="AX861">
        <f>IF(AA861&gt;0.1497, 3, 0)</f>
        <v>3</v>
      </c>
      <c r="AY861">
        <f>IF(P861&gt;4031, 2, 0)</f>
        <v>0</v>
      </c>
      <c r="AZ861">
        <f>IF(H861&gt;51934.91, 1, 0)</f>
        <v>1</v>
      </c>
      <c r="BA861">
        <f>SUM(AW861:AZ861)</f>
        <v>8</v>
      </c>
      <c r="BB861" t="str">
        <f>VLOOKUP(BA861,'Standard Deviations'!$L$1:$M$11,2,TRUE)</f>
        <v>Platinum</v>
      </c>
    </row>
    <row r="862" spans="1:54">
      <c r="A862">
        <v>550</v>
      </c>
      <c r="B862">
        <v>1952</v>
      </c>
      <c r="C862">
        <f>2024-B862</f>
        <v>72</v>
      </c>
      <c r="D862" t="str">
        <f>VLOOKUP(B862,Reference!$A$1:$B$125, 2)</f>
        <v>Boomers</v>
      </c>
      <c r="E862" t="s">
        <v>54</v>
      </c>
      <c r="F862" t="str">
        <f>IF(E862="High School", "No College", "College")</f>
        <v>College</v>
      </c>
      <c r="G862" t="s">
        <v>71</v>
      </c>
      <c r="H862">
        <v>62335</v>
      </c>
      <c r="I862">
        <v>62335</v>
      </c>
      <c r="J862" s="4" t="s">
        <v>61</v>
      </c>
      <c r="K862">
        <v>0</v>
      </c>
      <c r="L862">
        <v>1</v>
      </c>
      <c r="M862" t="str">
        <f>IF(OR(K862&gt;0, L862&gt;0), "Parent", "Not Parent")</f>
        <v>Parent</v>
      </c>
      <c r="N862" t="s">
        <v>275</v>
      </c>
      <c r="O862" s="8">
        <v>41916</v>
      </c>
      <c r="P862" s="9">
        <f>O862-N862</f>
        <v>499</v>
      </c>
      <c r="Q862">
        <v>87</v>
      </c>
      <c r="R862" s="9">
        <f>P862-Q862</f>
        <v>412</v>
      </c>
      <c r="S862" s="8">
        <f>O862-R862</f>
        <v>41504</v>
      </c>
      <c r="T862">
        <v>243</v>
      </c>
      <c r="U862">
        <v>131</v>
      </c>
      <c r="V862">
        <v>217</v>
      </c>
      <c r="W862">
        <v>85</v>
      </c>
      <c r="X862">
        <v>6</v>
      </c>
      <c r="Y862">
        <v>26</v>
      </c>
      <c r="Z862">
        <v>708</v>
      </c>
      <c r="AA862">
        <f>Z862/P862</f>
        <v>1.4188376753507015</v>
      </c>
      <c r="AB862" s="14" t="s">
        <v>506</v>
      </c>
      <c r="AC862" s="13" t="s">
        <v>63</v>
      </c>
      <c r="AD862">
        <v>2</v>
      </c>
      <c r="AE862" t="str">
        <f>IF(AD862&gt;3, "Prefers Discount", "Discount Indifferent")</f>
        <v>Discount Indifferent</v>
      </c>
      <c r="AF862">
        <v>13</v>
      </c>
      <c r="AG862">
        <v>3</v>
      </c>
      <c r="AH862">
        <v>3</v>
      </c>
      <c r="AI862" t="str">
        <f>INDEX($AF$1:$AH$1,MATCH(MAX(AF862:AH862),AF862:AH862,0))</f>
        <v>Store_Orders</v>
      </c>
      <c r="AJ862">
        <v>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f>SUM(AK862:AO862)</f>
        <v>0</v>
      </c>
      <c r="AQ862" t="s">
        <v>67</v>
      </c>
      <c r="AR862">
        <v>0</v>
      </c>
      <c r="AS862" t="str">
        <f>IF(OR(AK862&gt;0, AL862&gt;0, AM862&gt;0, AN862&gt;0, AO862&gt;0), "Converted", "Not Converted")</f>
        <v>Not Converted</v>
      </c>
      <c r="AT862">
        <v>0</v>
      </c>
      <c r="AU862">
        <v>3</v>
      </c>
      <c r="AV862">
        <v>11</v>
      </c>
      <c r="AW862">
        <f>IF(Z862&gt;607, 4, 0)</f>
        <v>4</v>
      </c>
      <c r="AX862">
        <f>IF(AA862&gt;0.1497, 3, 0)</f>
        <v>3</v>
      </c>
      <c r="AY862">
        <f>IF(P862&gt;4031, 2, 0)</f>
        <v>0</v>
      </c>
      <c r="AZ862">
        <f>IF(H862&gt;51934.91, 1, 0)</f>
        <v>1</v>
      </c>
      <c r="BA862">
        <f>SUM(AW862:AZ862)</f>
        <v>8</v>
      </c>
      <c r="BB862" t="str">
        <f>VLOOKUP(BA862,'Standard Deviations'!$L$1:$M$11,2,TRUE)</f>
        <v>Platinum</v>
      </c>
    </row>
    <row r="863" spans="1:54">
      <c r="A863">
        <v>3732</v>
      </c>
      <c r="B863">
        <v>1955</v>
      </c>
      <c r="C863">
        <f>2024-B863</f>
        <v>69</v>
      </c>
      <c r="D863" t="str">
        <f>VLOOKUP(B863,Reference!$A$1:$B$125, 2)</f>
        <v>Boomers</v>
      </c>
      <c r="E863" t="s">
        <v>64</v>
      </c>
      <c r="F863" t="str">
        <f>IF(E863="High School", "No College", "College")</f>
        <v>College</v>
      </c>
      <c r="G863" t="s">
        <v>55</v>
      </c>
      <c r="H863">
        <v>52750</v>
      </c>
      <c r="I863">
        <v>52750</v>
      </c>
      <c r="J863" s="4" t="s">
        <v>175</v>
      </c>
      <c r="K863">
        <v>0</v>
      </c>
      <c r="L863">
        <v>1</v>
      </c>
      <c r="M863" t="str">
        <f>IF(OR(K863&gt;0, L863&gt;0), "Parent", "Not Parent")</f>
        <v>Parent</v>
      </c>
      <c r="N863" t="s">
        <v>513</v>
      </c>
      <c r="O863" s="8">
        <v>41916</v>
      </c>
      <c r="P863" s="9">
        <f>O863-N863</f>
        <v>607</v>
      </c>
      <c r="Q863">
        <v>72</v>
      </c>
      <c r="R863" s="9">
        <f>P863-Q863</f>
        <v>535</v>
      </c>
      <c r="S863" s="8">
        <f>O863-R863</f>
        <v>41381</v>
      </c>
      <c r="T863">
        <v>393</v>
      </c>
      <c r="U863">
        <v>0</v>
      </c>
      <c r="V863">
        <v>239</v>
      </c>
      <c r="W863">
        <v>90</v>
      </c>
      <c r="X863">
        <v>69</v>
      </c>
      <c r="Y863">
        <v>69</v>
      </c>
      <c r="Z863">
        <v>860</v>
      </c>
      <c r="AA863">
        <f>Z863/P863</f>
        <v>1.4168039538714992</v>
      </c>
      <c r="AB863" s="14" t="s">
        <v>506</v>
      </c>
      <c r="AC863" s="13" t="s">
        <v>63</v>
      </c>
      <c r="AD863">
        <v>6</v>
      </c>
      <c r="AE863" t="str">
        <f>IF(AD863&gt;3, "Prefers Discount", "Discount Indifferent")</f>
        <v>Prefers Discount</v>
      </c>
      <c r="AF863">
        <v>9</v>
      </c>
      <c r="AG863">
        <v>5</v>
      </c>
      <c r="AH863">
        <v>7</v>
      </c>
      <c r="AI863" t="str">
        <f>INDEX($AF$1:$AH$1,MATCH(MAX(AF863:AH863),AF863:AH863,0))</f>
        <v>Store_Orders</v>
      </c>
      <c r="AJ863">
        <v>4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f>SUM(AK863:AO863)</f>
        <v>0</v>
      </c>
      <c r="AQ863" t="s">
        <v>67</v>
      </c>
      <c r="AR863">
        <v>0</v>
      </c>
      <c r="AS863" t="str">
        <f>IF(OR(AK863&gt;0, AL863&gt;0, AM863&gt;0, AN863&gt;0, AO863&gt;0), "Converted", "Not Converted")</f>
        <v>Not Converted</v>
      </c>
      <c r="AT863">
        <v>0</v>
      </c>
      <c r="AU863">
        <v>3</v>
      </c>
      <c r="AV863">
        <v>11</v>
      </c>
      <c r="AW863">
        <f>IF(Z863&gt;607, 4, 0)</f>
        <v>4</v>
      </c>
      <c r="AX863">
        <f>IF(AA863&gt;0.1497, 3, 0)</f>
        <v>3</v>
      </c>
      <c r="AY863">
        <f>IF(P863&gt;4031, 2, 0)</f>
        <v>0</v>
      </c>
      <c r="AZ863">
        <f>IF(H863&gt;51934.91, 1, 0)</f>
        <v>1</v>
      </c>
      <c r="BA863">
        <f>SUM(AW863:AZ863)</f>
        <v>8</v>
      </c>
      <c r="BB863" t="str">
        <f>VLOOKUP(BA863,'Standard Deviations'!$L$1:$M$11,2,TRUE)</f>
        <v>Platinum</v>
      </c>
    </row>
    <row r="864" spans="1:54" hidden="1">
      <c r="A864">
        <v>6439</v>
      </c>
      <c r="B864">
        <v>1958</v>
      </c>
      <c r="C864">
        <f>2024-B864</f>
        <v>66</v>
      </c>
      <c r="D864" t="str">
        <f>VLOOKUP(B864,Reference!$A$1:$B$125, 2)</f>
        <v>Boomers</v>
      </c>
      <c r="E864" t="s">
        <v>54</v>
      </c>
      <c r="F864" t="str">
        <f>IF(E864="High School", "No College", "College")</f>
        <v>College</v>
      </c>
      <c r="G864" t="s">
        <v>55</v>
      </c>
      <c r="H864">
        <v>61074</v>
      </c>
      <c r="I864">
        <v>61074</v>
      </c>
      <c r="J864" s="4" t="s">
        <v>61</v>
      </c>
      <c r="K864">
        <v>0</v>
      </c>
      <c r="L864">
        <v>1</v>
      </c>
      <c r="M864" t="str">
        <f>IF(OR(K864&gt;0, L864&gt;0), "Parent", "Not Parent")</f>
        <v>Parent</v>
      </c>
      <c r="N864" t="s">
        <v>450</v>
      </c>
      <c r="O864" s="8">
        <v>41916</v>
      </c>
      <c r="P864" s="9">
        <f>O864-N864</f>
        <v>778</v>
      </c>
      <c r="Q864">
        <v>37</v>
      </c>
      <c r="R864" s="9">
        <f>P864-Q864</f>
        <v>741</v>
      </c>
      <c r="S864" s="8">
        <f>O864-R864</f>
        <v>41175</v>
      </c>
      <c r="T864">
        <v>789</v>
      </c>
      <c r="U864">
        <v>0</v>
      </c>
      <c r="V864">
        <v>133</v>
      </c>
      <c r="W864">
        <v>0</v>
      </c>
      <c r="X864">
        <v>28</v>
      </c>
      <c r="Y864">
        <v>152</v>
      </c>
      <c r="Z864">
        <v>1102</v>
      </c>
      <c r="AA864">
        <f>Z864/P864</f>
        <v>1.4164524421593829</v>
      </c>
      <c r="AB864" s="11" t="s">
        <v>506</v>
      </c>
      <c r="AC864" t="s">
        <v>59</v>
      </c>
      <c r="AD864">
        <v>7</v>
      </c>
      <c r="AE864" t="str">
        <f>IF(AD864&gt;3, "Prefers Discount", "Discount Indifferent")</f>
        <v>Prefers Discount</v>
      </c>
      <c r="AF864">
        <v>8</v>
      </c>
      <c r="AG864">
        <v>11</v>
      </c>
      <c r="AH864">
        <v>5</v>
      </c>
      <c r="AI864" t="str">
        <f>INDEX($AF$1:$AH$1,MATCH(MAX(AF864:AH864),AF864:AH864,0))</f>
        <v>Web_Orders</v>
      </c>
      <c r="AJ864">
        <v>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f>SUM(AK864:AO864)</f>
        <v>0</v>
      </c>
      <c r="AQ864" t="s">
        <v>67</v>
      </c>
      <c r="AR864">
        <v>0</v>
      </c>
      <c r="AS864" t="str">
        <f>IF(OR(AK864&gt;0, AL864&gt;0, AM864&gt;0, AN864&gt;0, AO864&gt;0), "Converted", "Not Converted")</f>
        <v>Not Converted</v>
      </c>
      <c r="AT864">
        <v>0</v>
      </c>
      <c r="AU864">
        <v>3</v>
      </c>
      <c r="AV864">
        <v>11</v>
      </c>
      <c r="AW864">
        <f>IF(Z864&gt;607, 4, 0)</f>
        <v>4</v>
      </c>
      <c r="AX864">
        <f>IF(AA864&gt;0.1497, 3, 0)</f>
        <v>3</v>
      </c>
      <c r="AY864">
        <f>IF(P864&gt;4031, 2, 0)</f>
        <v>0</v>
      </c>
      <c r="AZ864">
        <f>IF(H864&gt;51934.91, 1, 0)</f>
        <v>1</v>
      </c>
      <c r="BA864">
        <f>SUM(AW864:AZ864)</f>
        <v>8</v>
      </c>
      <c r="BB864" t="str">
        <f>VLOOKUP(BA864,'Standard Deviations'!$L$1:$M$11,2,TRUE)</f>
        <v>Platinum</v>
      </c>
    </row>
    <row r="865" spans="1:54">
      <c r="A865">
        <v>8852</v>
      </c>
      <c r="B865">
        <v>1976</v>
      </c>
      <c r="C865">
        <f>2024-B865</f>
        <v>48</v>
      </c>
      <c r="D865" t="str">
        <f>VLOOKUP(B865,Reference!$A$1:$B$125, 2)</f>
        <v>Gen X</v>
      </c>
      <c r="E865" t="s">
        <v>54</v>
      </c>
      <c r="F865" t="str">
        <f>IF(E865="High School", "No College", "College")</f>
        <v>College</v>
      </c>
      <c r="G865" t="s">
        <v>55</v>
      </c>
      <c r="H865">
        <v>61064</v>
      </c>
      <c r="I865">
        <v>61064</v>
      </c>
      <c r="J865" s="4" t="s">
        <v>61</v>
      </c>
      <c r="K865">
        <v>0</v>
      </c>
      <c r="L865">
        <v>1</v>
      </c>
      <c r="M865" t="str">
        <f>IF(OR(K865&gt;0, L865&gt;0), "Parent", "Not Parent")</f>
        <v>Parent</v>
      </c>
      <c r="N865" t="s">
        <v>332</v>
      </c>
      <c r="O865" s="8">
        <v>41916</v>
      </c>
      <c r="P865" s="9">
        <f>O865-N865</f>
        <v>764</v>
      </c>
      <c r="Q865">
        <v>80</v>
      </c>
      <c r="R865" s="9">
        <f>P865-Q865</f>
        <v>684</v>
      </c>
      <c r="S865" s="8">
        <f>O865-R865</f>
        <v>41232</v>
      </c>
      <c r="T865">
        <v>387</v>
      </c>
      <c r="U865">
        <v>126</v>
      </c>
      <c r="V865">
        <v>342</v>
      </c>
      <c r="W865">
        <v>0</v>
      </c>
      <c r="X865">
        <v>45</v>
      </c>
      <c r="Y865">
        <v>180</v>
      </c>
      <c r="Z865">
        <v>1080</v>
      </c>
      <c r="AA865">
        <f>Z865/P865</f>
        <v>1.4136125654450262</v>
      </c>
      <c r="AB865" s="14" t="s">
        <v>506</v>
      </c>
      <c r="AC865" s="13" t="s">
        <v>63</v>
      </c>
      <c r="AD865">
        <v>5</v>
      </c>
      <c r="AE865" t="str">
        <f>IF(AD865&gt;3, "Prefers Discount", "Discount Indifferent")</f>
        <v>Prefers Discount</v>
      </c>
      <c r="AF865">
        <v>11</v>
      </c>
      <c r="AG865">
        <v>8</v>
      </c>
      <c r="AH865">
        <v>4</v>
      </c>
      <c r="AI865" t="str">
        <f>INDEX($AF$1:$AH$1,MATCH(MAX(AF865:AH865),AF865:AH865,0))</f>
        <v>Store_Orders</v>
      </c>
      <c r="AJ865">
        <v>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f>SUM(AK865:AO865)</f>
        <v>0</v>
      </c>
      <c r="AQ865" t="s">
        <v>67</v>
      </c>
      <c r="AR865">
        <v>0</v>
      </c>
      <c r="AS865" t="str">
        <f>IF(OR(AK865&gt;0, AL865&gt;0, AM865&gt;0, AN865&gt;0, AO865&gt;0), "Converted", "Not Converted")</f>
        <v>Not Converted</v>
      </c>
      <c r="AT865">
        <v>0</v>
      </c>
      <c r="AU865">
        <v>3</v>
      </c>
      <c r="AV865">
        <v>11</v>
      </c>
      <c r="AW865">
        <f>IF(Z865&gt;607, 4, 0)</f>
        <v>4</v>
      </c>
      <c r="AX865">
        <f>IF(AA865&gt;0.1497, 3, 0)</f>
        <v>3</v>
      </c>
      <c r="AY865">
        <f>IF(P865&gt;4031, 2, 0)</f>
        <v>0</v>
      </c>
      <c r="AZ865">
        <f>IF(H865&gt;51934.91, 1, 0)</f>
        <v>1</v>
      </c>
      <c r="BA865">
        <f>SUM(AW865:AZ865)</f>
        <v>8</v>
      </c>
      <c r="BB865" t="str">
        <f>VLOOKUP(BA865,'Standard Deviations'!$L$1:$M$11,2,TRUE)</f>
        <v>Platinum</v>
      </c>
    </row>
    <row r="866" spans="1:54">
      <c r="A866">
        <v>4070</v>
      </c>
      <c r="B866">
        <v>1969</v>
      </c>
      <c r="C866">
        <f>2024-B866</f>
        <v>55</v>
      </c>
      <c r="D866" t="str">
        <f>VLOOKUP(B866,Reference!$A$1:$B$125, 2)</f>
        <v>Gen X</v>
      </c>
      <c r="E866" t="s">
        <v>68</v>
      </c>
      <c r="F866" t="str">
        <f>IF(E866="High School", "No College", "College")</f>
        <v>College</v>
      </c>
      <c r="G866" t="s">
        <v>55</v>
      </c>
      <c r="H866">
        <v>94871</v>
      </c>
      <c r="I866">
        <v>94871</v>
      </c>
      <c r="J866" s="4" t="s">
        <v>56</v>
      </c>
      <c r="K866">
        <v>0</v>
      </c>
      <c r="L866">
        <v>2</v>
      </c>
      <c r="M866" t="str">
        <f>IF(OR(K866&gt;0, L866&gt;0), "Parent", "Not Parent")</f>
        <v>Parent</v>
      </c>
      <c r="N866" t="s">
        <v>539</v>
      </c>
      <c r="O866" s="8">
        <v>41916</v>
      </c>
      <c r="P866" s="9">
        <f>O866-N866</f>
        <v>763</v>
      </c>
      <c r="Q866">
        <v>99</v>
      </c>
      <c r="R866" s="9">
        <f>P866-Q866</f>
        <v>664</v>
      </c>
      <c r="S866" s="8">
        <f>O866-R866</f>
        <v>41252</v>
      </c>
      <c r="T866">
        <v>169</v>
      </c>
      <c r="U866">
        <v>24</v>
      </c>
      <c r="V866">
        <v>553</v>
      </c>
      <c r="W866">
        <v>188</v>
      </c>
      <c r="X866">
        <v>0</v>
      </c>
      <c r="Y866">
        <v>144</v>
      </c>
      <c r="Z866">
        <v>1078</v>
      </c>
      <c r="AA866">
        <f>Z866/P866</f>
        <v>1.4128440366972477</v>
      </c>
      <c r="AB866" s="14" t="s">
        <v>506</v>
      </c>
      <c r="AC866" s="13" t="s">
        <v>63</v>
      </c>
      <c r="AD866">
        <v>1</v>
      </c>
      <c r="AE866" t="str">
        <f>IF(AD866&gt;3, "Prefers Discount", "Discount Indifferent")</f>
        <v>Discount Indifferent</v>
      </c>
      <c r="AF866">
        <v>4</v>
      </c>
      <c r="AG866">
        <v>8</v>
      </c>
      <c r="AH866">
        <v>5</v>
      </c>
      <c r="AI866" t="str">
        <f>INDEX($AF$1:$AH$1,MATCH(MAX(AF866:AH866),AF866:AH866,0))</f>
        <v>Web_Orders</v>
      </c>
      <c r="AJ866">
        <v>7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f>SUM(AK866:AO866)</f>
        <v>2</v>
      </c>
      <c r="AQ866" t="str">
        <f>INDEX($AK$1:$AO$1,MATCH(MAX(AK866:AO866),AK866:AO866,0))</f>
        <v>Converted_on_Camp4</v>
      </c>
      <c r="AR866">
        <v>1</v>
      </c>
      <c r="AS866" t="str">
        <f>IF(OR(AK866&gt;0, AL866&gt;0, AM866&gt;0, AN866&gt;0, AO866&gt;0), "Converted", "Not Converted")</f>
        <v>Converted</v>
      </c>
      <c r="AT866">
        <v>0</v>
      </c>
      <c r="AU866">
        <v>3</v>
      </c>
      <c r="AV866">
        <v>11</v>
      </c>
      <c r="AW866">
        <f>IF(Z866&gt;607, 4, 0)</f>
        <v>4</v>
      </c>
      <c r="AX866">
        <f>IF(AA866&gt;0.1497, 3, 0)</f>
        <v>3</v>
      </c>
      <c r="AY866">
        <f>IF(P866&gt;4031, 2, 0)</f>
        <v>0</v>
      </c>
      <c r="AZ866">
        <f>IF(H866&gt;51934.91, 1, 0)</f>
        <v>1</v>
      </c>
      <c r="BA866">
        <f>SUM(AW866:AZ866)</f>
        <v>8</v>
      </c>
      <c r="BB866" t="str">
        <f>VLOOKUP(BA866,'Standard Deviations'!$L$1:$M$11,2,TRUE)</f>
        <v>Platinum</v>
      </c>
    </row>
    <row r="867" spans="1:54" hidden="1">
      <c r="A867">
        <v>9999</v>
      </c>
      <c r="B867">
        <v>1965</v>
      </c>
      <c r="C867">
        <f>2024-B867</f>
        <v>59</v>
      </c>
      <c r="D867" t="str">
        <f>VLOOKUP(B867,Reference!$A$1:$B$125, 2)</f>
        <v>Gen X</v>
      </c>
      <c r="E867" t="s">
        <v>54</v>
      </c>
      <c r="F867" t="str">
        <f>IF(E867="High School", "No College", "College")</f>
        <v>College</v>
      </c>
      <c r="G867" t="s">
        <v>65</v>
      </c>
      <c r="H867">
        <v>75276</v>
      </c>
      <c r="I867">
        <v>75276</v>
      </c>
      <c r="J867" s="4" t="s">
        <v>56</v>
      </c>
      <c r="K867">
        <v>0</v>
      </c>
      <c r="L867">
        <v>0</v>
      </c>
      <c r="M867" t="str">
        <f>IF(OR(K867&gt;0, L867&gt;0), "Parent", "Not Parent")</f>
        <v>Not Parent</v>
      </c>
      <c r="N867" t="s">
        <v>540</v>
      </c>
      <c r="O867" s="8">
        <v>41916</v>
      </c>
      <c r="P867" s="9">
        <f>O867-N867</f>
        <v>737</v>
      </c>
      <c r="Q867">
        <v>2</v>
      </c>
      <c r="R867" s="9">
        <f>P867-Q867</f>
        <v>735</v>
      </c>
      <c r="S867" s="8">
        <f>O867-R867</f>
        <v>41181</v>
      </c>
      <c r="T867">
        <v>610</v>
      </c>
      <c r="U867">
        <v>105</v>
      </c>
      <c r="V867">
        <v>125</v>
      </c>
      <c r="W867">
        <v>137</v>
      </c>
      <c r="X867">
        <v>42</v>
      </c>
      <c r="Y867">
        <v>21</v>
      </c>
      <c r="Z867">
        <v>1040</v>
      </c>
      <c r="AA867">
        <f>Z867/P867</f>
        <v>1.4111261872455902</v>
      </c>
      <c r="AB867" s="11" t="s">
        <v>506</v>
      </c>
      <c r="AC867" t="s">
        <v>59</v>
      </c>
      <c r="AD867">
        <v>1</v>
      </c>
      <c r="AE867" t="str">
        <f>IF(AD867&gt;3, "Prefers Discount", "Discount Indifferent")</f>
        <v>Discount Indifferent</v>
      </c>
      <c r="AF867">
        <v>9</v>
      </c>
      <c r="AG867">
        <v>9</v>
      </c>
      <c r="AH867">
        <v>4</v>
      </c>
      <c r="AI867" t="str">
        <f>INDEX($AF$1:$AH$1,MATCH(MAX(AF867:AH867),AF867:AH867,0))</f>
        <v>Store_Orders</v>
      </c>
      <c r="AJ867">
        <v>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f>SUM(AK867:AO867)</f>
        <v>0</v>
      </c>
      <c r="AQ867" t="s">
        <v>67</v>
      </c>
      <c r="AR867">
        <v>0</v>
      </c>
      <c r="AS867" t="str">
        <f>IF(OR(AK867&gt;0, AL867&gt;0, AM867&gt;0, AN867&gt;0, AO867&gt;0), "Converted", "Not Converted")</f>
        <v>Not Converted</v>
      </c>
      <c r="AT867">
        <v>0</v>
      </c>
      <c r="AU867">
        <v>3</v>
      </c>
      <c r="AV867">
        <v>11</v>
      </c>
      <c r="AW867">
        <f>IF(Z867&gt;607, 4, 0)</f>
        <v>4</v>
      </c>
      <c r="AX867">
        <f>IF(AA867&gt;0.1497, 3, 0)</f>
        <v>3</v>
      </c>
      <c r="AY867">
        <f>IF(P867&gt;4031, 2, 0)</f>
        <v>0</v>
      </c>
      <c r="AZ867">
        <f>IF(H867&gt;51934.91, 1, 0)</f>
        <v>1</v>
      </c>
      <c r="BA867">
        <f>SUM(AW867:AZ867)</f>
        <v>8</v>
      </c>
      <c r="BB867" t="str">
        <f>VLOOKUP(BA867,'Standard Deviations'!$L$1:$M$11,2,TRUE)</f>
        <v>Platinum</v>
      </c>
    </row>
    <row r="868" spans="1:54">
      <c r="A868">
        <v>7055</v>
      </c>
      <c r="B868">
        <v>1952</v>
      </c>
      <c r="C868">
        <f>2024-B868</f>
        <v>72</v>
      </c>
      <c r="D868" t="str">
        <f>VLOOKUP(B868,Reference!$A$1:$B$125, 2)</f>
        <v>Boomers</v>
      </c>
      <c r="E868" t="s">
        <v>68</v>
      </c>
      <c r="F868" t="str">
        <f>IF(E868="High School", "No College", "College")</f>
        <v>College</v>
      </c>
      <c r="G868" t="s">
        <v>65</v>
      </c>
      <c r="H868">
        <v>61010</v>
      </c>
      <c r="I868">
        <v>61010</v>
      </c>
      <c r="J868" s="4" t="s">
        <v>61</v>
      </c>
      <c r="K868">
        <v>0</v>
      </c>
      <c r="L868">
        <v>1</v>
      </c>
      <c r="M868" t="str">
        <f>IF(OR(K868&gt;0, L868&gt;0), "Parent", "Not Parent")</f>
        <v>Parent</v>
      </c>
      <c r="N868" t="s">
        <v>541</v>
      </c>
      <c r="O868" s="8">
        <v>41916</v>
      </c>
      <c r="P868" s="9">
        <f>O868-N868</f>
        <v>725</v>
      </c>
      <c r="Q868">
        <v>57</v>
      </c>
      <c r="R868" s="9">
        <f>P868-Q868</f>
        <v>668</v>
      </c>
      <c r="S868" s="8">
        <f>O868-R868</f>
        <v>41248</v>
      </c>
      <c r="T868">
        <v>888</v>
      </c>
      <c r="U868">
        <v>0</v>
      </c>
      <c r="V868">
        <v>57</v>
      </c>
      <c r="W868">
        <v>0</v>
      </c>
      <c r="X868">
        <v>0</v>
      </c>
      <c r="Y868">
        <v>76</v>
      </c>
      <c r="Z868">
        <v>1021</v>
      </c>
      <c r="AA868">
        <f>Z868/P868</f>
        <v>1.4082758620689655</v>
      </c>
      <c r="AB868" s="14" t="s">
        <v>506</v>
      </c>
      <c r="AC868" s="13" t="s">
        <v>63</v>
      </c>
      <c r="AD868">
        <v>2</v>
      </c>
      <c r="AE868" t="str">
        <f>IF(AD868&gt;3, "Prefers Discount", "Discount Indifferent")</f>
        <v>Discount Indifferent</v>
      </c>
      <c r="AF868">
        <v>11</v>
      </c>
      <c r="AG868">
        <v>8</v>
      </c>
      <c r="AH868">
        <v>5</v>
      </c>
      <c r="AI868" t="str">
        <f>INDEX($AF$1:$AH$1,MATCH(MAX(AF868:AH868),AF868:AH868,0))</f>
        <v>Store_Orders</v>
      </c>
      <c r="AJ868">
        <v>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f>SUM(AK868:AO868)</f>
        <v>0</v>
      </c>
      <c r="AQ868" t="s">
        <v>67</v>
      </c>
      <c r="AR868">
        <v>0</v>
      </c>
      <c r="AS868" t="str">
        <f>IF(OR(AK868&gt;0, AL868&gt;0, AM868&gt;0, AN868&gt;0, AO868&gt;0), "Converted", "Not Converted")</f>
        <v>Not Converted</v>
      </c>
      <c r="AT868">
        <v>0</v>
      </c>
      <c r="AU868">
        <v>3</v>
      </c>
      <c r="AV868">
        <v>11</v>
      </c>
      <c r="AW868">
        <f>IF(Z868&gt;607, 4, 0)</f>
        <v>4</v>
      </c>
      <c r="AX868">
        <f>IF(AA868&gt;0.1497, 3, 0)</f>
        <v>3</v>
      </c>
      <c r="AY868">
        <f>IF(P868&gt;4031, 2, 0)</f>
        <v>0</v>
      </c>
      <c r="AZ868">
        <f>IF(H868&gt;51934.91, 1, 0)</f>
        <v>1</v>
      </c>
      <c r="BA868">
        <f>SUM(AW868:AZ868)</f>
        <v>8</v>
      </c>
      <c r="BB868" t="str">
        <f>VLOOKUP(BA868,'Standard Deviations'!$L$1:$M$11,2,TRUE)</f>
        <v>Platinum</v>
      </c>
    </row>
    <row r="869" spans="1:54">
      <c r="A869">
        <v>3182</v>
      </c>
      <c r="B869">
        <v>1973</v>
      </c>
      <c r="C869">
        <f>2024-B869</f>
        <v>51</v>
      </c>
      <c r="D869" t="str">
        <f>VLOOKUP(B869,Reference!$A$1:$B$125, 2)</f>
        <v>Gen X</v>
      </c>
      <c r="E869" t="s">
        <v>68</v>
      </c>
      <c r="F869" t="str">
        <f>IF(E869="High School", "No College", "College")</f>
        <v>College</v>
      </c>
      <c r="G869" t="s">
        <v>60</v>
      </c>
      <c r="H869">
        <v>46854</v>
      </c>
      <c r="I869">
        <v>46854</v>
      </c>
      <c r="J869" s="4" t="s">
        <v>175</v>
      </c>
      <c r="K869">
        <v>1</v>
      </c>
      <c r="L869">
        <v>1</v>
      </c>
      <c r="M869" t="str">
        <f>IF(OR(K869&gt;0, L869&gt;0), "Parent", "Not Parent")</f>
        <v>Parent</v>
      </c>
      <c r="N869" t="s">
        <v>100</v>
      </c>
      <c r="O869" s="8">
        <v>41916</v>
      </c>
      <c r="P869" s="9">
        <f>O869-N869</f>
        <v>187</v>
      </c>
      <c r="Q869">
        <v>81</v>
      </c>
      <c r="R869" s="9">
        <f>P869-Q869</f>
        <v>106</v>
      </c>
      <c r="S869" s="8">
        <f>O869-R869</f>
        <v>41810</v>
      </c>
      <c r="T869">
        <v>96</v>
      </c>
      <c r="U869">
        <v>1</v>
      </c>
      <c r="V869">
        <v>79</v>
      </c>
      <c r="W869">
        <v>7</v>
      </c>
      <c r="X869">
        <v>1</v>
      </c>
      <c r="Y869">
        <v>79</v>
      </c>
      <c r="Z869">
        <v>263</v>
      </c>
      <c r="AA869">
        <f>Z869/P869</f>
        <v>1.4064171122994653</v>
      </c>
      <c r="AB869" s="14" t="s">
        <v>506</v>
      </c>
      <c r="AC869" s="13" t="s">
        <v>63</v>
      </c>
      <c r="AD869">
        <v>6</v>
      </c>
      <c r="AE869" t="str">
        <f>IF(AD869&gt;3, "Prefers Discount", "Discount Indifferent")</f>
        <v>Prefers Discount</v>
      </c>
      <c r="AF869">
        <v>3</v>
      </c>
      <c r="AG869">
        <v>5</v>
      </c>
      <c r="AH869">
        <v>1</v>
      </c>
      <c r="AI869" t="str">
        <f>INDEX($AF$1:$AH$1,MATCH(MAX(AF869:AH869),AF869:AH869,0))</f>
        <v>Web_Orders</v>
      </c>
      <c r="AJ869">
        <v>8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f>SUM(AK869:AO869)</f>
        <v>1</v>
      </c>
      <c r="AQ869" t="str">
        <f>INDEX($AK$1:$AO$1,MATCH(MAX(AK869:AO869),AK869:AO869,0))</f>
        <v>Converted_on_Camp3</v>
      </c>
      <c r="AR869">
        <v>1</v>
      </c>
      <c r="AS869" t="str">
        <f>IF(OR(AK869&gt;0, AL869&gt;0, AM869&gt;0, AN869&gt;0, AO869&gt;0), "Converted", "Not Converted")</f>
        <v>Converted</v>
      </c>
      <c r="AT869">
        <v>0</v>
      </c>
      <c r="AU869">
        <v>3</v>
      </c>
      <c r="AV869">
        <v>11</v>
      </c>
      <c r="AW869">
        <f>IF(Z869&gt;607, 4, 0)</f>
        <v>0</v>
      </c>
      <c r="AX869">
        <f>IF(AA869&gt;0.1497, 3, 0)</f>
        <v>3</v>
      </c>
      <c r="AY869">
        <f>IF(P869&gt;4031, 2, 0)</f>
        <v>0</v>
      </c>
      <c r="AZ869">
        <f>IF(H869&gt;51934.91, 1, 0)</f>
        <v>0</v>
      </c>
      <c r="BA869">
        <f>SUM(AW869:AZ869)</f>
        <v>3</v>
      </c>
      <c r="BB869" t="str">
        <f>VLOOKUP(BA869,'Standard Deviations'!$L$1:$M$11,2,TRUE)</f>
        <v>Silver</v>
      </c>
    </row>
    <row r="870" spans="1:54">
      <c r="A870">
        <v>6131</v>
      </c>
      <c r="B870">
        <v>1980</v>
      </c>
      <c r="C870">
        <f>2024-B870</f>
        <v>44</v>
      </c>
      <c r="D870" t="str">
        <f>VLOOKUP(B870,Reference!$A$1:$B$125, 2)</f>
        <v>Millennials</v>
      </c>
      <c r="E870" t="s">
        <v>74</v>
      </c>
      <c r="F870" t="str">
        <f>IF(E870="High School", "No College", "College")</f>
        <v>College</v>
      </c>
      <c r="G870" t="s">
        <v>55</v>
      </c>
      <c r="H870">
        <v>70829</v>
      </c>
      <c r="I870">
        <v>70829</v>
      </c>
      <c r="J870" s="4" t="s">
        <v>61</v>
      </c>
      <c r="K870">
        <v>1</v>
      </c>
      <c r="L870">
        <v>1</v>
      </c>
      <c r="M870" t="str">
        <f>IF(OR(K870&gt;0, L870&gt;0), "Parent", "Not Parent")</f>
        <v>Parent</v>
      </c>
      <c r="N870" t="s">
        <v>285</v>
      </c>
      <c r="O870" s="8">
        <v>41916</v>
      </c>
      <c r="P870" s="9">
        <f>O870-N870</f>
        <v>307</v>
      </c>
      <c r="Q870">
        <v>87</v>
      </c>
      <c r="R870" s="9">
        <f>P870-Q870</f>
        <v>220</v>
      </c>
      <c r="S870" s="8">
        <f>O870-R870</f>
        <v>41696</v>
      </c>
      <c r="T870">
        <v>141</v>
      </c>
      <c r="U870">
        <v>70</v>
      </c>
      <c r="V870">
        <v>106</v>
      </c>
      <c r="W870">
        <v>72</v>
      </c>
      <c r="X870">
        <v>19</v>
      </c>
      <c r="Y870">
        <v>23</v>
      </c>
      <c r="Z870">
        <v>431</v>
      </c>
      <c r="AA870">
        <f>Z870/P870</f>
        <v>1.4039087947882736</v>
      </c>
      <c r="AB870" s="14" t="s">
        <v>506</v>
      </c>
      <c r="AC870" s="13" t="s">
        <v>63</v>
      </c>
      <c r="AD870">
        <v>2</v>
      </c>
      <c r="AE870" t="str">
        <f>IF(AD870&gt;3, "Prefers Discount", "Discount Indifferent")</f>
        <v>Discount Indifferent</v>
      </c>
      <c r="AF870">
        <v>8</v>
      </c>
      <c r="AG870">
        <v>4</v>
      </c>
      <c r="AH870">
        <v>2</v>
      </c>
      <c r="AI870" t="str">
        <f>INDEX($AF$1:$AH$1,MATCH(MAX(AF870:AH870),AF870:AH870,0))</f>
        <v>Store_Orders</v>
      </c>
      <c r="AJ870">
        <v>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f>SUM(AK870:AO870)</f>
        <v>0</v>
      </c>
      <c r="AQ870" t="s">
        <v>67</v>
      </c>
      <c r="AR870">
        <v>0</v>
      </c>
      <c r="AS870" t="str">
        <f>IF(OR(AK870&gt;0, AL870&gt;0, AM870&gt;0, AN870&gt;0, AO870&gt;0), "Converted", "Not Converted")</f>
        <v>Not Converted</v>
      </c>
      <c r="AT870">
        <v>0</v>
      </c>
      <c r="AU870">
        <v>3</v>
      </c>
      <c r="AV870">
        <v>11</v>
      </c>
      <c r="AW870">
        <f>IF(Z870&gt;607, 4, 0)</f>
        <v>0</v>
      </c>
      <c r="AX870">
        <f>IF(AA870&gt;0.1497, 3, 0)</f>
        <v>3</v>
      </c>
      <c r="AY870">
        <f>IF(P870&gt;4031, 2, 0)</f>
        <v>0</v>
      </c>
      <c r="AZ870">
        <f>IF(H870&gt;51934.91, 1, 0)</f>
        <v>1</v>
      </c>
      <c r="BA870">
        <f>SUM(AW870:AZ870)</f>
        <v>4</v>
      </c>
      <c r="BB870" t="str">
        <f>VLOOKUP(BA870,'Standard Deviations'!$L$1:$M$11,2,TRUE)</f>
        <v>Silver</v>
      </c>
    </row>
    <row r="871" spans="1:54">
      <c r="A871">
        <v>4440</v>
      </c>
      <c r="B871">
        <v>1964</v>
      </c>
      <c r="C871">
        <f>2024-B871</f>
        <v>60</v>
      </c>
      <c r="D871" t="str">
        <f>VLOOKUP(B871,Reference!$A$1:$B$125, 2)</f>
        <v>Boomers</v>
      </c>
      <c r="E871" t="s">
        <v>64</v>
      </c>
      <c r="F871" t="str">
        <f>IF(E871="High School", "No College", "College")</f>
        <v>College</v>
      </c>
      <c r="G871" t="s">
        <v>55</v>
      </c>
      <c r="H871">
        <v>64100</v>
      </c>
      <c r="I871">
        <v>64100</v>
      </c>
      <c r="J871" s="4" t="s">
        <v>61</v>
      </c>
      <c r="K871">
        <v>0</v>
      </c>
      <c r="L871">
        <v>1</v>
      </c>
      <c r="M871" t="str">
        <f>IF(OR(K871&gt;0, L871&gt;0), "Parent", "Not Parent")</f>
        <v>Parent</v>
      </c>
      <c r="N871" t="s">
        <v>260</v>
      </c>
      <c r="O871" s="8">
        <v>41916</v>
      </c>
      <c r="P871" s="9">
        <f>O871-N871</f>
        <v>389</v>
      </c>
      <c r="Q871">
        <v>93</v>
      </c>
      <c r="R871" s="9">
        <f>P871-Q871</f>
        <v>296</v>
      </c>
      <c r="S871" s="8">
        <f>O871-R871</f>
        <v>41620</v>
      </c>
      <c r="T871">
        <v>509</v>
      </c>
      <c r="U871">
        <v>0</v>
      </c>
      <c r="V871">
        <v>27</v>
      </c>
      <c r="W871">
        <v>0</v>
      </c>
      <c r="X871">
        <v>0</v>
      </c>
      <c r="Y871">
        <v>10</v>
      </c>
      <c r="Z871">
        <v>546</v>
      </c>
      <c r="AA871">
        <f>Z871/P871</f>
        <v>1.4035989717223651</v>
      </c>
      <c r="AB871" s="14" t="s">
        <v>506</v>
      </c>
      <c r="AC871" s="13" t="s">
        <v>63</v>
      </c>
      <c r="AD871">
        <v>1</v>
      </c>
      <c r="AE871" t="str">
        <f>IF(AD871&gt;3, "Prefers Discount", "Discount Indifferent")</f>
        <v>Discount Indifferent</v>
      </c>
      <c r="AF871">
        <v>6</v>
      </c>
      <c r="AG871">
        <v>8</v>
      </c>
      <c r="AH871">
        <v>3</v>
      </c>
      <c r="AI871" t="str">
        <f>INDEX($AF$1:$AH$1,MATCH(MAX(AF871:AH871),AF871:AH871,0))</f>
        <v>Web_Orders</v>
      </c>
      <c r="AJ871">
        <v>7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f>SUM(AK871:AO871)</f>
        <v>1</v>
      </c>
      <c r="AQ871" t="str">
        <f>INDEX($AK$1:$AO$1,MATCH(MAX(AK871:AO871),AK871:AO871,0))</f>
        <v>Converted_on_Camp4</v>
      </c>
      <c r="AR871">
        <v>1</v>
      </c>
      <c r="AS871" t="str">
        <f>IF(OR(AK871&gt;0, AL871&gt;0, AM871&gt;0, AN871&gt;0, AO871&gt;0), "Converted", "Not Converted")</f>
        <v>Converted</v>
      </c>
      <c r="AT871">
        <v>0</v>
      </c>
      <c r="AU871">
        <v>3</v>
      </c>
      <c r="AV871">
        <v>11</v>
      </c>
      <c r="AW871">
        <f>IF(Z871&gt;607, 4, 0)</f>
        <v>0</v>
      </c>
      <c r="AX871">
        <f>IF(AA871&gt;0.1497, 3, 0)</f>
        <v>3</v>
      </c>
      <c r="AY871">
        <f>IF(P871&gt;4031, 2, 0)</f>
        <v>0</v>
      </c>
      <c r="AZ871">
        <f>IF(H871&gt;51934.91, 1, 0)</f>
        <v>1</v>
      </c>
      <c r="BA871">
        <f>SUM(AW871:AZ871)</f>
        <v>4</v>
      </c>
      <c r="BB871" t="str">
        <f>VLOOKUP(BA871,'Standard Deviations'!$L$1:$M$11,2,TRUE)</f>
        <v>Silver</v>
      </c>
    </row>
    <row r="872" spans="1:54">
      <c r="A872">
        <v>9805</v>
      </c>
      <c r="B872">
        <v>1953</v>
      </c>
      <c r="C872">
        <f>2024-B872</f>
        <v>71</v>
      </c>
      <c r="D872" t="str">
        <f>VLOOKUP(B872,Reference!$A$1:$B$125, 2)</f>
        <v>Boomers</v>
      </c>
      <c r="E872" t="s">
        <v>64</v>
      </c>
      <c r="F872" t="str">
        <f>IF(E872="High School", "No College", "College")</f>
        <v>College</v>
      </c>
      <c r="G872" t="s">
        <v>65</v>
      </c>
      <c r="H872">
        <v>56129</v>
      </c>
      <c r="I872">
        <v>56129</v>
      </c>
      <c r="J872" s="4" t="s">
        <v>61</v>
      </c>
      <c r="K872">
        <v>0</v>
      </c>
      <c r="L872">
        <v>1</v>
      </c>
      <c r="M872" t="str">
        <f>IF(OR(K872&gt;0, L872&gt;0), "Parent", "Not Parent")</f>
        <v>Parent</v>
      </c>
      <c r="N872" t="s">
        <v>498</v>
      </c>
      <c r="O872" s="8">
        <v>41916</v>
      </c>
      <c r="P872" s="9">
        <f>O872-N872</f>
        <v>471</v>
      </c>
      <c r="Q872">
        <v>65</v>
      </c>
      <c r="R872" s="9">
        <f>P872-Q872</f>
        <v>406</v>
      </c>
      <c r="S872" s="8">
        <f>O872-R872</f>
        <v>41510</v>
      </c>
      <c r="T872">
        <v>320</v>
      </c>
      <c r="U872">
        <v>48</v>
      </c>
      <c r="V872">
        <v>133</v>
      </c>
      <c r="W872">
        <v>39</v>
      </c>
      <c r="X872">
        <v>72</v>
      </c>
      <c r="Y872">
        <v>48</v>
      </c>
      <c r="Z872">
        <v>660</v>
      </c>
      <c r="AA872">
        <f>Z872/P872</f>
        <v>1.4012738853503184</v>
      </c>
      <c r="AB872" s="14" t="s">
        <v>506</v>
      </c>
      <c r="AC872" s="13" t="s">
        <v>63</v>
      </c>
      <c r="AD872">
        <v>4</v>
      </c>
      <c r="AE872" t="str">
        <f>IF(AD872&gt;3, "Prefers Discount", "Discount Indifferent")</f>
        <v>Prefers Discount</v>
      </c>
      <c r="AF872">
        <v>10</v>
      </c>
      <c r="AG872">
        <v>6</v>
      </c>
      <c r="AH872">
        <v>2</v>
      </c>
      <c r="AI872" t="str">
        <f>INDEX($AF$1:$AH$1,MATCH(MAX(AF872:AH872),AF872:AH872,0))</f>
        <v>Store_Orders</v>
      </c>
      <c r="AJ872">
        <v>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f>SUM(AK872:AO872)</f>
        <v>0</v>
      </c>
      <c r="AQ872" t="s">
        <v>67</v>
      </c>
      <c r="AR872">
        <v>0</v>
      </c>
      <c r="AS872" t="str">
        <f>IF(OR(AK872&gt;0, AL872&gt;0, AM872&gt;0, AN872&gt;0, AO872&gt;0), "Converted", "Not Converted")</f>
        <v>Not Converted</v>
      </c>
      <c r="AT872">
        <v>0</v>
      </c>
      <c r="AU872">
        <v>3</v>
      </c>
      <c r="AV872">
        <v>11</v>
      </c>
      <c r="AW872">
        <f>IF(Z872&gt;607, 4, 0)</f>
        <v>4</v>
      </c>
      <c r="AX872">
        <f>IF(AA872&gt;0.1497, 3, 0)</f>
        <v>3</v>
      </c>
      <c r="AY872">
        <f>IF(P872&gt;4031, 2, 0)</f>
        <v>0</v>
      </c>
      <c r="AZ872">
        <f>IF(H872&gt;51934.91, 1, 0)</f>
        <v>1</v>
      </c>
      <c r="BA872">
        <f>SUM(AW872:AZ872)</f>
        <v>8</v>
      </c>
      <c r="BB872" t="str">
        <f>VLOOKUP(BA872,'Standard Deviations'!$L$1:$M$11,2,TRUE)</f>
        <v>Platinum</v>
      </c>
    </row>
    <row r="873" spans="1:54">
      <c r="A873">
        <v>849</v>
      </c>
      <c r="B873">
        <v>1953</v>
      </c>
      <c r="C873">
        <f>2024-B873</f>
        <v>71</v>
      </c>
      <c r="D873" t="str">
        <f>VLOOKUP(B873,Reference!$A$1:$B$125, 2)</f>
        <v>Boomers</v>
      </c>
      <c r="E873" t="s">
        <v>64</v>
      </c>
      <c r="F873" t="str">
        <f>IF(E873="High School", "No College", "College")</f>
        <v>College</v>
      </c>
      <c r="G873" t="s">
        <v>65</v>
      </c>
      <c r="H873">
        <v>56129</v>
      </c>
      <c r="I873">
        <v>56129</v>
      </c>
      <c r="J873" s="4" t="s">
        <v>61</v>
      </c>
      <c r="K873">
        <v>0</v>
      </c>
      <c r="L873">
        <v>1</v>
      </c>
      <c r="M873" t="str">
        <f>IF(OR(K873&gt;0, L873&gt;0), "Parent", "Not Parent")</f>
        <v>Parent</v>
      </c>
      <c r="N873" t="s">
        <v>498</v>
      </c>
      <c r="O873" s="8">
        <v>41916</v>
      </c>
      <c r="P873" s="9">
        <f>O873-N873</f>
        <v>471</v>
      </c>
      <c r="Q873">
        <v>65</v>
      </c>
      <c r="R873" s="9">
        <f>P873-Q873</f>
        <v>406</v>
      </c>
      <c r="S873" s="8">
        <f>O873-R873</f>
        <v>41510</v>
      </c>
      <c r="T873">
        <v>320</v>
      </c>
      <c r="U873">
        <v>48</v>
      </c>
      <c r="V873">
        <v>133</v>
      </c>
      <c r="W873">
        <v>39</v>
      </c>
      <c r="X873">
        <v>72</v>
      </c>
      <c r="Y873">
        <v>48</v>
      </c>
      <c r="Z873">
        <v>660</v>
      </c>
      <c r="AA873">
        <f>Z873/P873</f>
        <v>1.4012738853503184</v>
      </c>
      <c r="AB873" s="14" t="s">
        <v>506</v>
      </c>
      <c r="AC873" s="13" t="s">
        <v>63</v>
      </c>
      <c r="AD873">
        <v>4</v>
      </c>
      <c r="AE873" t="str">
        <f>IF(AD873&gt;3, "Prefers Discount", "Discount Indifferent")</f>
        <v>Prefers Discount</v>
      </c>
      <c r="AF873">
        <v>10</v>
      </c>
      <c r="AG873">
        <v>6</v>
      </c>
      <c r="AH873">
        <v>2</v>
      </c>
      <c r="AI873" t="str">
        <f>INDEX($AF$1:$AH$1,MATCH(MAX(AF873:AH873),AF873:AH873,0))</f>
        <v>Store_Orders</v>
      </c>
      <c r="AJ873">
        <v>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f>SUM(AK873:AO873)</f>
        <v>0</v>
      </c>
      <c r="AQ873" t="s">
        <v>67</v>
      </c>
      <c r="AR873">
        <v>0</v>
      </c>
      <c r="AS873" t="str">
        <f>IF(OR(AK873&gt;0, AL873&gt;0, AM873&gt;0, AN873&gt;0, AO873&gt;0), "Converted", "Not Converted")</f>
        <v>Not Converted</v>
      </c>
      <c r="AT873">
        <v>0</v>
      </c>
      <c r="AU873">
        <v>3</v>
      </c>
      <c r="AV873">
        <v>11</v>
      </c>
      <c r="AW873">
        <f>IF(Z873&gt;607, 4, 0)</f>
        <v>4</v>
      </c>
      <c r="AX873">
        <f>IF(AA873&gt;0.1497, 3, 0)</f>
        <v>3</v>
      </c>
      <c r="AY873">
        <f>IF(P873&gt;4031, 2, 0)</f>
        <v>0</v>
      </c>
      <c r="AZ873">
        <f>IF(H873&gt;51934.91, 1, 0)</f>
        <v>1</v>
      </c>
      <c r="BA873">
        <f>SUM(AW873:AZ873)</f>
        <v>8</v>
      </c>
      <c r="BB873" t="str">
        <f>VLOOKUP(BA873,'Standard Deviations'!$L$1:$M$11,2,TRUE)</f>
        <v>Platinum</v>
      </c>
    </row>
    <row r="874" spans="1:54" hidden="1">
      <c r="A874">
        <v>4426</v>
      </c>
      <c r="B874">
        <v>1975</v>
      </c>
      <c r="C874">
        <f>2024-B874</f>
        <v>49</v>
      </c>
      <c r="D874" t="str">
        <f>VLOOKUP(B874,Reference!$A$1:$B$125, 2)</f>
        <v>Gen X</v>
      </c>
      <c r="E874" t="s">
        <v>54</v>
      </c>
      <c r="F874" t="str">
        <f>IF(E874="High School", "No College", "College")</f>
        <v>College</v>
      </c>
      <c r="G874" t="s">
        <v>60</v>
      </c>
      <c r="H874">
        <v>55801</v>
      </c>
      <c r="I874">
        <v>55801</v>
      </c>
      <c r="J874" s="4" t="s">
        <v>61</v>
      </c>
      <c r="K874">
        <v>1</v>
      </c>
      <c r="L874">
        <v>1</v>
      </c>
      <c r="M874" t="str">
        <f>IF(OR(K874&gt;0, L874&gt;0), "Parent", "Not Parent")</f>
        <v>Parent</v>
      </c>
      <c r="N874" t="s">
        <v>384</v>
      </c>
      <c r="O874" s="8">
        <v>41916</v>
      </c>
      <c r="P874" s="9">
        <f>O874-N874</f>
        <v>377</v>
      </c>
      <c r="Q874">
        <v>35</v>
      </c>
      <c r="R874" s="9">
        <f>P874-Q874</f>
        <v>342</v>
      </c>
      <c r="S874" s="8">
        <f>O874-R874</f>
        <v>41574</v>
      </c>
      <c r="T874">
        <v>367</v>
      </c>
      <c r="U874">
        <v>4</v>
      </c>
      <c r="V874">
        <v>51</v>
      </c>
      <c r="W874">
        <v>6</v>
      </c>
      <c r="X874">
        <v>4</v>
      </c>
      <c r="Y874">
        <v>95</v>
      </c>
      <c r="Z874">
        <v>527</v>
      </c>
      <c r="AA874">
        <f>Z874/P874</f>
        <v>1.3978779840848807</v>
      </c>
      <c r="AB874" s="11" t="s">
        <v>506</v>
      </c>
      <c r="AC874" t="s">
        <v>59</v>
      </c>
      <c r="AD874">
        <v>6</v>
      </c>
      <c r="AE874" t="str">
        <f>IF(AD874&gt;3, "Prefers Discount", "Discount Indifferent")</f>
        <v>Prefers Discount</v>
      </c>
      <c r="AF874">
        <v>6</v>
      </c>
      <c r="AG874">
        <v>7</v>
      </c>
      <c r="AH874">
        <v>2</v>
      </c>
      <c r="AI874" t="str">
        <f>INDEX($AF$1:$AH$1,MATCH(MAX(AF874:AH874),AF874:AH874,0))</f>
        <v>Web_Orders</v>
      </c>
      <c r="AJ874">
        <v>7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f>SUM(AK874:AO874)</f>
        <v>1</v>
      </c>
      <c r="AQ874" t="str">
        <f>INDEX($AK$1:$AO$1,MATCH(MAX(AK874:AO874),AK874:AO874,0))</f>
        <v>Converted_on_Camp1</v>
      </c>
      <c r="AR874">
        <v>1</v>
      </c>
      <c r="AS874" t="str">
        <f>IF(OR(AK874&gt;0, AL874&gt;0, AM874&gt;0, AN874&gt;0, AO874&gt;0), "Converted", "Not Converted")</f>
        <v>Converted</v>
      </c>
      <c r="AT874">
        <v>0</v>
      </c>
      <c r="AU874">
        <v>3</v>
      </c>
      <c r="AV874">
        <v>11</v>
      </c>
      <c r="AW874">
        <f>IF(Z874&gt;607, 4, 0)</f>
        <v>0</v>
      </c>
      <c r="AX874">
        <f>IF(AA874&gt;0.1497, 3, 0)</f>
        <v>3</v>
      </c>
      <c r="AY874">
        <f>IF(P874&gt;4031, 2, 0)</f>
        <v>0</v>
      </c>
      <c r="AZ874">
        <f>IF(H874&gt;51934.91, 1, 0)</f>
        <v>1</v>
      </c>
      <c r="BA874">
        <f>SUM(AW874:AZ874)</f>
        <v>4</v>
      </c>
      <c r="BB874" t="str">
        <f>VLOOKUP(BA874,'Standard Deviations'!$L$1:$M$11,2,TRUE)</f>
        <v>Silver</v>
      </c>
    </row>
    <row r="875" spans="1:54" hidden="1">
      <c r="A875">
        <v>6720</v>
      </c>
      <c r="B875">
        <v>1968</v>
      </c>
      <c r="C875">
        <f>2024-B875</f>
        <v>56</v>
      </c>
      <c r="D875" t="str">
        <f>VLOOKUP(B875,Reference!$A$1:$B$125, 2)</f>
        <v>Gen X</v>
      </c>
      <c r="E875" t="s">
        <v>64</v>
      </c>
      <c r="F875" t="str">
        <f>IF(E875="High School", "No College", "College")</f>
        <v>College</v>
      </c>
      <c r="G875" t="s">
        <v>65</v>
      </c>
      <c r="H875">
        <v>43795</v>
      </c>
      <c r="I875">
        <v>43795</v>
      </c>
      <c r="J875" s="4" t="s">
        <v>175</v>
      </c>
      <c r="K875">
        <v>0</v>
      </c>
      <c r="L875">
        <v>1</v>
      </c>
      <c r="M875" t="str">
        <f>IF(OR(K875&gt;0, L875&gt;0), "Parent", "Not Parent")</f>
        <v>Parent</v>
      </c>
      <c r="N875" t="s">
        <v>542</v>
      </c>
      <c r="O875" s="8">
        <v>41916</v>
      </c>
      <c r="P875" s="9">
        <f>O875-N875</f>
        <v>353</v>
      </c>
      <c r="Q875">
        <v>11</v>
      </c>
      <c r="R875" s="9">
        <f>P875-Q875</f>
        <v>342</v>
      </c>
      <c r="S875" s="8">
        <f>O875-R875</f>
        <v>41574</v>
      </c>
      <c r="T875">
        <v>314</v>
      </c>
      <c r="U875">
        <v>11</v>
      </c>
      <c r="V875">
        <v>53</v>
      </c>
      <c r="W875">
        <v>4</v>
      </c>
      <c r="X875">
        <v>3</v>
      </c>
      <c r="Y875">
        <v>107</v>
      </c>
      <c r="Z875">
        <v>492</v>
      </c>
      <c r="AA875">
        <f>Z875/P875</f>
        <v>1.3937677053824362</v>
      </c>
      <c r="AB875" s="11" t="s">
        <v>506</v>
      </c>
      <c r="AC875" t="s">
        <v>59</v>
      </c>
      <c r="AD875">
        <v>3</v>
      </c>
      <c r="AE875" t="str">
        <f>IF(AD875&gt;3, "Prefers Discount", "Discount Indifferent")</f>
        <v>Discount Indifferent</v>
      </c>
      <c r="AF875">
        <v>4</v>
      </c>
      <c r="AG875">
        <v>7</v>
      </c>
      <c r="AH875">
        <v>3</v>
      </c>
      <c r="AI875" t="str">
        <f>INDEX($AF$1:$AH$1,MATCH(MAX(AF875:AH875),AF875:AH875,0))</f>
        <v>Web_Orders</v>
      </c>
      <c r="AJ875">
        <v>7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f>SUM(AK875:AO875)</f>
        <v>1</v>
      </c>
      <c r="AQ875" t="str">
        <f>INDEX($AK$1:$AO$1,MATCH(MAX(AK875:AO875),AK875:AO875,0))</f>
        <v>Converted_on_Camp4</v>
      </c>
      <c r="AR875">
        <v>1</v>
      </c>
      <c r="AS875" t="str">
        <f>IF(OR(AK875&gt;0, AL875&gt;0, AM875&gt;0, AN875&gt;0, AO875&gt;0), "Converted", "Not Converted")</f>
        <v>Converted</v>
      </c>
      <c r="AT875">
        <v>0</v>
      </c>
      <c r="AU875">
        <v>3</v>
      </c>
      <c r="AV875">
        <v>11</v>
      </c>
      <c r="AW875">
        <f>IF(Z875&gt;607, 4, 0)</f>
        <v>0</v>
      </c>
      <c r="AX875">
        <f>IF(AA875&gt;0.1497, 3, 0)</f>
        <v>3</v>
      </c>
      <c r="AY875">
        <f>IF(P875&gt;4031, 2, 0)</f>
        <v>0</v>
      </c>
      <c r="AZ875">
        <f>IF(H875&gt;51934.91, 1, 0)</f>
        <v>0</v>
      </c>
      <c r="BA875">
        <f>SUM(AW875:AZ875)</f>
        <v>3</v>
      </c>
      <c r="BB875" t="str">
        <f>VLOOKUP(BA875,'Standard Deviations'!$L$1:$M$11,2,TRUE)</f>
        <v>Silver</v>
      </c>
    </row>
    <row r="876" spans="1:54">
      <c r="A876">
        <v>6237</v>
      </c>
      <c r="B876">
        <v>1966</v>
      </c>
      <c r="C876">
        <f>2024-B876</f>
        <v>58</v>
      </c>
      <c r="D876" t="str">
        <f>VLOOKUP(B876,Reference!$A$1:$B$125, 2)</f>
        <v>Gen X</v>
      </c>
      <c r="E876" t="s">
        <v>68</v>
      </c>
      <c r="F876" t="str">
        <f>IF(E876="High School", "No College", "College")</f>
        <v>College</v>
      </c>
      <c r="G876" t="s">
        <v>60</v>
      </c>
      <c r="H876">
        <v>7144</v>
      </c>
      <c r="I876">
        <v>85728</v>
      </c>
      <c r="J876" s="4" t="s">
        <v>56</v>
      </c>
      <c r="K876">
        <v>0</v>
      </c>
      <c r="L876">
        <v>2</v>
      </c>
      <c r="M876" t="str">
        <f>IF(OR(K876&gt;0, L876&gt;0), "Parent", "Not Parent")</f>
        <v>Parent</v>
      </c>
      <c r="N876" t="s">
        <v>230</v>
      </c>
      <c r="O876" s="8">
        <v>41916</v>
      </c>
      <c r="P876" s="9">
        <f>O876-N876</f>
        <v>301</v>
      </c>
      <c r="Q876">
        <v>92</v>
      </c>
      <c r="R876" s="9">
        <f>P876-Q876</f>
        <v>209</v>
      </c>
      <c r="S876" s="8">
        <f>O876-R876</f>
        <v>41707</v>
      </c>
      <c r="T876">
        <v>81</v>
      </c>
      <c r="U876">
        <v>4</v>
      </c>
      <c r="V876">
        <v>33</v>
      </c>
      <c r="W876">
        <v>5</v>
      </c>
      <c r="X876">
        <v>2</v>
      </c>
      <c r="Y876">
        <v>291</v>
      </c>
      <c r="Z876">
        <v>416</v>
      </c>
      <c r="AA876">
        <f>Z876/P876</f>
        <v>1.3820598006644518</v>
      </c>
      <c r="AB876" s="14" t="s">
        <v>506</v>
      </c>
      <c r="AC876" s="13" t="s">
        <v>63</v>
      </c>
      <c r="AD876">
        <v>0</v>
      </c>
      <c r="AE876" t="str">
        <f>IF(AD876&gt;3, "Prefers Discount", "Discount Indifferent")</f>
        <v>Discount Indifferent</v>
      </c>
      <c r="AF876">
        <v>1</v>
      </c>
      <c r="AG876">
        <v>23</v>
      </c>
      <c r="AH876">
        <v>1</v>
      </c>
      <c r="AI876" t="str">
        <f>INDEX($AF$1:$AH$1,MATCH(MAX(AF876:AH876),AF876:AH876,0))</f>
        <v>Web_Orders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f>SUM(AK876:AO876)</f>
        <v>0</v>
      </c>
      <c r="AQ876" t="s">
        <v>67</v>
      </c>
      <c r="AR876">
        <v>0</v>
      </c>
      <c r="AS876" t="str">
        <f>IF(OR(AK876&gt;0, AL876&gt;0, AM876&gt;0, AN876&gt;0, AO876&gt;0), "Converted", "Not Converted")</f>
        <v>Not Converted</v>
      </c>
      <c r="AT876">
        <v>0</v>
      </c>
      <c r="AU876">
        <v>3</v>
      </c>
      <c r="AV876">
        <v>11</v>
      </c>
      <c r="AW876">
        <f>IF(Z876&gt;607, 4, 0)</f>
        <v>0</v>
      </c>
      <c r="AX876">
        <f>IF(AA876&gt;0.1497, 3, 0)</f>
        <v>3</v>
      </c>
      <c r="AY876">
        <f>IF(P876&gt;4031, 2, 0)</f>
        <v>0</v>
      </c>
      <c r="AZ876">
        <f>IF(H876&gt;51934.91, 1, 0)</f>
        <v>0</v>
      </c>
      <c r="BA876">
        <f>SUM(AW876:AZ876)</f>
        <v>3</v>
      </c>
      <c r="BB876" t="str">
        <f>VLOOKUP(BA876,'Standard Deviations'!$L$1:$M$11,2,TRUE)</f>
        <v>Silver</v>
      </c>
    </row>
    <row r="877" spans="1:54">
      <c r="A877">
        <v>6202</v>
      </c>
      <c r="B877">
        <v>1960</v>
      </c>
      <c r="C877">
        <f>2024-B877</f>
        <v>64</v>
      </c>
      <c r="D877" t="str">
        <f>VLOOKUP(B877,Reference!$A$1:$B$125, 2)</f>
        <v>Boomers</v>
      </c>
      <c r="E877" t="s">
        <v>54</v>
      </c>
      <c r="F877" t="str">
        <f>IF(E877="High School", "No College", "College")</f>
        <v>College</v>
      </c>
      <c r="G877" t="s">
        <v>65</v>
      </c>
      <c r="H877">
        <v>63381</v>
      </c>
      <c r="I877">
        <v>63381</v>
      </c>
      <c r="J877" s="4" t="s">
        <v>61</v>
      </c>
      <c r="K877">
        <v>0</v>
      </c>
      <c r="L877">
        <v>1</v>
      </c>
      <c r="M877" t="str">
        <f>IF(OR(K877&gt;0, L877&gt;0), "Parent", "Not Parent")</f>
        <v>Parent</v>
      </c>
      <c r="N877" t="s">
        <v>543</v>
      </c>
      <c r="O877" s="8">
        <v>41916</v>
      </c>
      <c r="P877" s="9">
        <f>O877-N877</f>
        <v>729</v>
      </c>
      <c r="Q877">
        <v>78</v>
      </c>
      <c r="R877" s="9">
        <f>P877-Q877</f>
        <v>651</v>
      </c>
      <c r="S877" s="8">
        <f>O877-R877</f>
        <v>41265</v>
      </c>
      <c r="T877">
        <v>571</v>
      </c>
      <c r="U877">
        <v>50</v>
      </c>
      <c r="V877">
        <v>142</v>
      </c>
      <c r="W877">
        <v>33</v>
      </c>
      <c r="X877">
        <v>50</v>
      </c>
      <c r="Y877">
        <v>159</v>
      </c>
      <c r="Z877">
        <v>1005</v>
      </c>
      <c r="AA877">
        <f>Z877/P877</f>
        <v>1.3786008230452675</v>
      </c>
      <c r="AB877" s="14" t="s">
        <v>506</v>
      </c>
      <c r="AC877" s="13" t="s">
        <v>63</v>
      </c>
      <c r="AD877">
        <v>4</v>
      </c>
      <c r="AE877" t="str">
        <f>IF(AD877&gt;3, "Prefers Discount", "Discount Indifferent")</f>
        <v>Prefers Discount</v>
      </c>
      <c r="AF877">
        <v>13</v>
      </c>
      <c r="AG877">
        <v>4</v>
      </c>
      <c r="AH877">
        <v>5</v>
      </c>
      <c r="AI877" t="str">
        <f>INDEX($AF$1:$AH$1,MATCH(MAX(AF877:AH877),AF877:AH877,0))</f>
        <v>Store_Orders</v>
      </c>
      <c r="AJ877">
        <v>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f>SUM(AK877:AO877)</f>
        <v>0</v>
      </c>
      <c r="AQ877" t="s">
        <v>67</v>
      </c>
      <c r="AR877">
        <v>0</v>
      </c>
      <c r="AS877" t="str">
        <f>IF(OR(AK877&gt;0, AL877&gt;0, AM877&gt;0, AN877&gt;0, AO877&gt;0), "Converted", "Not Converted")</f>
        <v>Not Converted</v>
      </c>
      <c r="AT877">
        <v>0</v>
      </c>
      <c r="AU877">
        <v>3</v>
      </c>
      <c r="AV877">
        <v>11</v>
      </c>
      <c r="AW877">
        <f>IF(Z877&gt;607, 4, 0)</f>
        <v>4</v>
      </c>
      <c r="AX877">
        <f>IF(AA877&gt;0.1497, 3, 0)</f>
        <v>3</v>
      </c>
      <c r="AY877">
        <f>IF(P877&gt;4031, 2, 0)</f>
        <v>0</v>
      </c>
      <c r="AZ877">
        <f>IF(H877&gt;51934.91, 1, 0)</f>
        <v>1</v>
      </c>
      <c r="BA877">
        <f>SUM(AW877:AZ877)</f>
        <v>8</v>
      </c>
      <c r="BB877" t="str">
        <f>VLOOKUP(BA877,'Standard Deviations'!$L$1:$M$11,2,TRUE)</f>
        <v>Platinum</v>
      </c>
    </row>
    <row r="878" spans="1:54">
      <c r="A878">
        <v>3856</v>
      </c>
      <c r="B878">
        <v>1960</v>
      </c>
      <c r="C878">
        <f>2024-B878</f>
        <v>64</v>
      </c>
      <c r="D878" t="str">
        <f>VLOOKUP(B878,Reference!$A$1:$B$125, 2)</f>
        <v>Boomers</v>
      </c>
      <c r="E878" t="s">
        <v>54</v>
      </c>
      <c r="F878" t="str">
        <f>IF(E878="High School", "No College", "College")</f>
        <v>College</v>
      </c>
      <c r="G878" t="s">
        <v>65</v>
      </c>
      <c r="H878">
        <v>63381</v>
      </c>
      <c r="I878">
        <v>63381</v>
      </c>
      <c r="J878" s="4" t="s">
        <v>61</v>
      </c>
      <c r="K878">
        <v>0</v>
      </c>
      <c r="L878">
        <v>1</v>
      </c>
      <c r="M878" t="str">
        <f>IF(OR(K878&gt;0, L878&gt;0), "Parent", "Not Parent")</f>
        <v>Parent</v>
      </c>
      <c r="N878" t="s">
        <v>543</v>
      </c>
      <c r="O878" s="8">
        <v>41916</v>
      </c>
      <c r="P878" s="9">
        <f>O878-N878</f>
        <v>729</v>
      </c>
      <c r="Q878">
        <v>78</v>
      </c>
      <c r="R878" s="9">
        <f>P878-Q878</f>
        <v>651</v>
      </c>
      <c r="S878" s="8">
        <f>O878-R878</f>
        <v>41265</v>
      </c>
      <c r="T878">
        <v>571</v>
      </c>
      <c r="U878">
        <v>50</v>
      </c>
      <c r="V878">
        <v>142</v>
      </c>
      <c r="W878">
        <v>33</v>
      </c>
      <c r="X878">
        <v>50</v>
      </c>
      <c r="Y878">
        <v>159</v>
      </c>
      <c r="Z878">
        <v>1005</v>
      </c>
      <c r="AA878">
        <f>Z878/P878</f>
        <v>1.3786008230452675</v>
      </c>
      <c r="AB878" s="14" t="s">
        <v>506</v>
      </c>
      <c r="AC878" s="13" t="s">
        <v>63</v>
      </c>
      <c r="AD878">
        <v>4</v>
      </c>
      <c r="AE878" t="str">
        <f>IF(AD878&gt;3, "Prefers Discount", "Discount Indifferent")</f>
        <v>Prefers Discount</v>
      </c>
      <c r="AF878">
        <v>13</v>
      </c>
      <c r="AG878">
        <v>4</v>
      </c>
      <c r="AH878">
        <v>5</v>
      </c>
      <c r="AI878" t="str">
        <f>INDEX($AF$1:$AH$1,MATCH(MAX(AF878:AH878),AF878:AH878,0))</f>
        <v>Store_Orders</v>
      </c>
      <c r="AJ878">
        <v>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f>SUM(AK878:AO878)</f>
        <v>0</v>
      </c>
      <c r="AQ878" t="s">
        <v>67</v>
      </c>
      <c r="AR878">
        <v>0</v>
      </c>
      <c r="AS878" t="str">
        <f>IF(OR(AK878&gt;0, AL878&gt;0, AM878&gt;0, AN878&gt;0, AO878&gt;0), "Converted", "Not Converted")</f>
        <v>Not Converted</v>
      </c>
      <c r="AT878">
        <v>0</v>
      </c>
      <c r="AU878">
        <v>3</v>
      </c>
      <c r="AV878">
        <v>11</v>
      </c>
      <c r="AW878">
        <f>IF(Z878&gt;607, 4, 0)</f>
        <v>4</v>
      </c>
      <c r="AX878">
        <f>IF(AA878&gt;0.1497, 3, 0)</f>
        <v>3</v>
      </c>
      <c r="AY878">
        <f>IF(P878&gt;4031, 2, 0)</f>
        <v>0</v>
      </c>
      <c r="AZ878">
        <f>IF(H878&gt;51934.91, 1, 0)</f>
        <v>1</v>
      </c>
      <c r="BA878">
        <f>SUM(AW878:AZ878)</f>
        <v>8</v>
      </c>
      <c r="BB878" t="str">
        <f>VLOOKUP(BA878,'Standard Deviations'!$L$1:$M$11,2,TRUE)</f>
        <v>Platinum</v>
      </c>
    </row>
    <row r="879" spans="1:54">
      <c r="A879">
        <v>4599</v>
      </c>
      <c r="B879">
        <v>1976</v>
      </c>
      <c r="C879">
        <f>2024-B879</f>
        <v>48</v>
      </c>
      <c r="D879" t="str">
        <f>VLOOKUP(B879,Reference!$A$1:$B$125, 2)</f>
        <v>Gen X</v>
      </c>
      <c r="E879" t="s">
        <v>64</v>
      </c>
      <c r="F879" t="str">
        <f>IF(E879="High School", "No College", "College")</f>
        <v>College</v>
      </c>
      <c r="G879" t="s">
        <v>55</v>
      </c>
      <c r="H879">
        <v>49681</v>
      </c>
      <c r="I879">
        <v>49681</v>
      </c>
      <c r="J879" s="4" t="s">
        <v>175</v>
      </c>
      <c r="K879">
        <v>0</v>
      </c>
      <c r="L879">
        <v>2</v>
      </c>
      <c r="M879" t="str">
        <f>IF(OR(K879&gt;0, L879&gt;0), "Parent", "Not Parent")</f>
        <v>Parent</v>
      </c>
      <c r="N879" t="s">
        <v>544</v>
      </c>
      <c r="O879" s="8">
        <v>41916</v>
      </c>
      <c r="P879" s="9">
        <f>O879-N879</f>
        <v>334</v>
      </c>
      <c r="Q879">
        <v>66</v>
      </c>
      <c r="R879" s="9">
        <f>P879-Q879</f>
        <v>268</v>
      </c>
      <c r="S879" s="8">
        <f>O879-R879</f>
        <v>41648</v>
      </c>
      <c r="T879">
        <v>411</v>
      </c>
      <c r="U879">
        <v>0</v>
      </c>
      <c r="V879">
        <v>26</v>
      </c>
      <c r="W879">
        <v>0</v>
      </c>
      <c r="X879">
        <v>0</v>
      </c>
      <c r="Y879">
        <v>21</v>
      </c>
      <c r="Z879">
        <v>458</v>
      </c>
      <c r="AA879">
        <f>Z879/P879</f>
        <v>1.3712574850299402</v>
      </c>
      <c r="AB879" s="14" t="s">
        <v>506</v>
      </c>
      <c r="AC879" s="13" t="s">
        <v>63</v>
      </c>
      <c r="AD879">
        <v>6</v>
      </c>
      <c r="AE879" t="str">
        <f>IF(AD879&gt;3, "Prefers Discount", "Discount Indifferent")</f>
        <v>Prefers Discount</v>
      </c>
      <c r="AF879">
        <v>7</v>
      </c>
      <c r="AG879">
        <v>7</v>
      </c>
      <c r="AH879">
        <v>1</v>
      </c>
      <c r="AI879" t="str">
        <f>INDEX($AF$1:$AH$1,MATCH(MAX(AF879:AH879),AF879:AH879,0))</f>
        <v>Store_Orders</v>
      </c>
      <c r="AJ879">
        <v>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f>SUM(AK879:AO879)</f>
        <v>0</v>
      </c>
      <c r="AQ879" t="s">
        <v>67</v>
      </c>
      <c r="AR879">
        <v>0</v>
      </c>
      <c r="AS879" t="str">
        <f>IF(OR(AK879&gt;0, AL879&gt;0, AM879&gt;0, AN879&gt;0, AO879&gt;0), "Converted", "Not Converted")</f>
        <v>Not Converted</v>
      </c>
      <c r="AT879">
        <v>0</v>
      </c>
      <c r="AU879">
        <v>3</v>
      </c>
      <c r="AV879">
        <v>11</v>
      </c>
      <c r="AW879">
        <f>IF(Z879&gt;607, 4, 0)</f>
        <v>0</v>
      </c>
      <c r="AX879">
        <f>IF(AA879&gt;0.1497, 3, 0)</f>
        <v>3</v>
      </c>
      <c r="AY879">
        <f>IF(P879&gt;4031, 2, 0)</f>
        <v>0</v>
      </c>
      <c r="AZ879">
        <f>IF(H879&gt;51934.91, 1, 0)</f>
        <v>0</v>
      </c>
      <c r="BA879">
        <f>SUM(AW879:AZ879)</f>
        <v>3</v>
      </c>
      <c r="BB879" t="str">
        <f>VLOOKUP(BA879,'Standard Deviations'!$L$1:$M$11,2,TRUE)</f>
        <v>Silver</v>
      </c>
    </row>
    <row r="880" spans="1:54">
      <c r="A880">
        <v>879</v>
      </c>
      <c r="B880">
        <v>1976</v>
      </c>
      <c r="C880">
        <f>2024-B880</f>
        <v>48</v>
      </c>
      <c r="D880" t="str">
        <f>VLOOKUP(B880,Reference!$A$1:$B$125, 2)</f>
        <v>Gen X</v>
      </c>
      <c r="E880" t="s">
        <v>64</v>
      </c>
      <c r="F880" t="str">
        <f>IF(E880="High School", "No College", "College")</f>
        <v>College</v>
      </c>
      <c r="G880" t="s">
        <v>55</v>
      </c>
      <c r="H880">
        <v>49681</v>
      </c>
      <c r="I880">
        <v>49681</v>
      </c>
      <c r="J880" s="4" t="s">
        <v>175</v>
      </c>
      <c r="K880">
        <v>0</v>
      </c>
      <c r="L880">
        <v>2</v>
      </c>
      <c r="M880" t="str">
        <f>IF(OR(K880&gt;0, L880&gt;0), "Parent", "Not Parent")</f>
        <v>Parent</v>
      </c>
      <c r="N880" t="s">
        <v>544</v>
      </c>
      <c r="O880" s="8">
        <v>41916</v>
      </c>
      <c r="P880" s="9">
        <f>O880-N880</f>
        <v>334</v>
      </c>
      <c r="Q880">
        <v>66</v>
      </c>
      <c r="R880" s="9">
        <f>P880-Q880</f>
        <v>268</v>
      </c>
      <c r="S880" s="8">
        <f>O880-R880</f>
        <v>41648</v>
      </c>
      <c r="T880">
        <v>411</v>
      </c>
      <c r="U880">
        <v>0</v>
      </c>
      <c r="V880">
        <v>26</v>
      </c>
      <c r="W880">
        <v>0</v>
      </c>
      <c r="X880">
        <v>0</v>
      </c>
      <c r="Y880">
        <v>21</v>
      </c>
      <c r="Z880">
        <v>458</v>
      </c>
      <c r="AA880">
        <f>Z880/P880</f>
        <v>1.3712574850299402</v>
      </c>
      <c r="AB880" s="14" t="s">
        <v>506</v>
      </c>
      <c r="AC880" s="13" t="s">
        <v>63</v>
      </c>
      <c r="AD880">
        <v>6</v>
      </c>
      <c r="AE880" t="str">
        <f>IF(AD880&gt;3, "Prefers Discount", "Discount Indifferent")</f>
        <v>Prefers Discount</v>
      </c>
      <c r="AF880">
        <v>7</v>
      </c>
      <c r="AG880">
        <v>7</v>
      </c>
      <c r="AH880">
        <v>1</v>
      </c>
      <c r="AI880" t="str">
        <f>INDEX($AF$1:$AH$1,MATCH(MAX(AF880:AH880),AF880:AH880,0))</f>
        <v>Store_Orders</v>
      </c>
      <c r="AJ880">
        <v>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f>SUM(AK880:AO880)</f>
        <v>0</v>
      </c>
      <c r="AQ880" t="s">
        <v>67</v>
      </c>
      <c r="AR880">
        <v>0</v>
      </c>
      <c r="AS880" t="str">
        <f>IF(OR(AK880&gt;0, AL880&gt;0, AM880&gt;0, AN880&gt;0, AO880&gt;0), "Converted", "Not Converted")</f>
        <v>Not Converted</v>
      </c>
      <c r="AT880">
        <v>0</v>
      </c>
      <c r="AU880">
        <v>3</v>
      </c>
      <c r="AV880">
        <v>11</v>
      </c>
      <c r="AW880">
        <f>IF(Z880&gt;607, 4, 0)</f>
        <v>0</v>
      </c>
      <c r="AX880">
        <f>IF(AA880&gt;0.1497, 3, 0)</f>
        <v>3</v>
      </c>
      <c r="AY880">
        <f>IF(P880&gt;4031, 2, 0)</f>
        <v>0</v>
      </c>
      <c r="AZ880">
        <f>IF(H880&gt;51934.91, 1, 0)</f>
        <v>0</v>
      </c>
      <c r="BA880">
        <f>SUM(AW880:AZ880)</f>
        <v>3</v>
      </c>
      <c r="BB880" t="str">
        <f>VLOOKUP(BA880,'Standard Deviations'!$L$1:$M$11,2,TRUE)</f>
        <v>Silver</v>
      </c>
    </row>
    <row r="881" spans="1:54" hidden="1">
      <c r="A881">
        <v>9204</v>
      </c>
      <c r="B881">
        <v>1970</v>
      </c>
      <c r="C881">
        <f>2024-B881</f>
        <v>54</v>
      </c>
      <c r="D881" t="str">
        <f>VLOOKUP(B881,Reference!$A$1:$B$125, 2)</f>
        <v>Gen X</v>
      </c>
      <c r="E881" t="s">
        <v>54</v>
      </c>
      <c r="F881" t="str">
        <f>IF(E881="High School", "No College", "College")</f>
        <v>College</v>
      </c>
      <c r="G881" t="s">
        <v>89</v>
      </c>
      <c r="H881">
        <v>66731</v>
      </c>
      <c r="I881">
        <v>66731</v>
      </c>
      <c r="J881" s="4" t="s">
        <v>61</v>
      </c>
      <c r="K881">
        <v>0</v>
      </c>
      <c r="L881">
        <v>1</v>
      </c>
      <c r="M881" t="str">
        <f>IF(OR(K881&gt;0, L881&gt;0), "Parent", "Not Parent")</f>
        <v>Parent</v>
      </c>
      <c r="N881" t="s">
        <v>325</v>
      </c>
      <c r="O881" s="8">
        <v>41916</v>
      </c>
      <c r="P881" s="9">
        <f>O881-N881</f>
        <v>752</v>
      </c>
      <c r="Q881">
        <v>33</v>
      </c>
      <c r="R881" s="9">
        <f>P881-Q881</f>
        <v>719</v>
      </c>
      <c r="S881" s="8">
        <f>O881-R881</f>
        <v>41197</v>
      </c>
      <c r="T881">
        <v>371</v>
      </c>
      <c r="U881">
        <v>159</v>
      </c>
      <c r="V881">
        <v>194</v>
      </c>
      <c r="W881">
        <v>58</v>
      </c>
      <c r="X881">
        <v>106</v>
      </c>
      <c r="Y881">
        <v>141</v>
      </c>
      <c r="Z881">
        <v>1029</v>
      </c>
      <c r="AA881">
        <f>Z881/P881</f>
        <v>1.3683510638297873</v>
      </c>
      <c r="AB881" s="11" t="s">
        <v>506</v>
      </c>
      <c r="AC881" t="s">
        <v>59</v>
      </c>
      <c r="AD881">
        <v>4</v>
      </c>
      <c r="AE881" t="str">
        <f>IF(AD881&gt;3, "Prefers Discount", "Discount Indifferent")</f>
        <v>Prefers Discount</v>
      </c>
      <c r="AF881">
        <v>6</v>
      </c>
      <c r="AG881">
        <v>4</v>
      </c>
      <c r="AH881">
        <v>3</v>
      </c>
      <c r="AI881" t="str">
        <f>INDEX($AF$1:$AH$1,MATCH(MAX(AF881:AH881),AF881:AH881,0))</f>
        <v>Store_Orders</v>
      </c>
      <c r="AJ881">
        <v>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f>SUM(AK881:AO881)</f>
        <v>0</v>
      </c>
      <c r="AQ881" t="s">
        <v>67</v>
      </c>
      <c r="AR881">
        <v>0</v>
      </c>
      <c r="AS881" t="str">
        <f>IF(OR(AK881&gt;0, AL881&gt;0, AM881&gt;0, AN881&gt;0, AO881&gt;0), "Converted", "Not Converted")</f>
        <v>Not Converted</v>
      </c>
      <c r="AT881">
        <v>0</v>
      </c>
      <c r="AU881">
        <v>3</v>
      </c>
      <c r="AV881">
        <v>11</v>
      </c>
      <c r="AW881">
        <f>IF(Z881&gt;607, 4, 0)</f>
        <v>4</v>
      </c>
      <c r="AX881">
        <f>IF(AA881&gt;0.1497, 3, 0)</f>
        <v>3</v>
      </c>
      <c r="AY881">
        <f>IF(P881&gt;4031, 2, 0)</f>
        <v>0</v>
      </c>
      <c r="AZ881">
        <f>IF(H881&gt;51934.91, 1, 0)</f>
        <v>1</v>
      </c>
      <c r="BA881">
        <f>SUM(AW881:AZ881)</f>
        <v>8</v>
      </c>
      <c r="BB881" t="str">
        <f>VLOOKUP(BA881,'Standard Deviations'!$L$1:$M$11,2,TRUE)</f>
        <v>Platinum</v>
      </c>
    </row>
    <row r="882" spans="1:54">
      <c r="A882">
        <v>448</v>
      </c>
      <c r="B882">
        <v>1978</v>
      </c>
      <c r="C882">
        <f>2024-B882</f>
        <v>46</v>
      </c>
      <c r="D882" t="str">
        <f>VLOOKUP(B882,Reference!$A$1:$B$125, 2)</f>
        <v>Gen X</v>
      </c>
      <c r="E882" t="s">
        <v>68</v>
      </c>
      <c r="F882" t="str">
        <f>IF(E882="High School", "No College", "College")</f>
        <v>College</v>
      </c>
      <c r="G882" t="s">
        <v>60</v>
      </c>
      <c r="H882">
        <v>54880</v>
      </c>
      <c r="I882">
        <v>54880</v>
      </c>
      <c r="J882" s="4" t="s">
        <v>61</v>
      </c>
      <c r="K882">
        <v>1</v>
      </c>
      <c r="L882">
        <v>0</v>
      </c>
      <c r="M882" t="str">
        <f>IF(OR(K882&gt;0, L882&gt;0), "Parent", "Not Parent")</f>
        <v>Parent</v>
      </c>
      <c r="N882" t="s">
        <v>473</v>
      </c>
      <c r="O882" s="8">
        <v>41916</v>
      </c>
      <c r="P882" s="9">
        <f>O882-N882</f>
        <v>582</v>
      </c>
      <c r="Q882">
        <v>57</v>
      </c>
      <c r="R882" s="9">
        <f>P882-Q882</f>
        <v>525</v>
      </c>
      <c r="S882" s="8">
        <f>O882-R882</f>
        <v>41391</v>
      </c>
      <c r="T882">
        <v>308</v>
      </c>
      <c r="U882">
        <v>85</v>
      </c>
      <c r="V882">
        <v>137</v>
      </c>
      <c r="W882">
        <v>102</v>
      </c>
      <c r="X882">
        <v>45</v>
      </c>
      <c r="Y882">
        <v>118</v>
      </c>
      <c r="Z882">
        <v>795</v>
      </c>
      <c r="AA882">
        <f>Z882/P882</f>
        <v>1.365979381443299</v>
      </c>
      <c r="AB882" s="14" t="s">
        <v>506</v>
      </c>
      <c r="AC882" s="13" t="s">
        <v>63</v>
      </c>
      <c r="AD882">
        <v>2</v>
      </c>
      <c r="AE882" t="str">
        <f>IF(AD882&gt;3, "Prefers Discount", "Discount Indifferent")</f>
        <v>Discount Indifferent</v>
      </c>
      <c r="AF882">
        <v>11</v>
      </c>
      <c r="AG882">
        <v>6</v>
      </c>
      <c r="AH882">
        <v>2</v>
      </c>
      <c r="AI882" t="str">
        <f>INDEX($AF$1:$AH$1,MATCH(MAX(AF882:AH882),AF882:AH882,0))</f>
        <v>Store_Orders</v>
      </c>
      <c r="AJ882">
        <v>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f>SUM(AK882:AO882)</f>
        <v>0</v>
      </c>
      <c r="AQ882" t="s">
        <v>67</v>
      </c>
      <c r="AR882">
        <v>0</v>
      </c>
      <c r="AS882" t="str">
        <f>IF(OR(AK882&gt;0, AL882&gt;0, AM882&gt;0, AN882&gt;0, AO882&gt;0), "Converted", "Not Converted")</f>
        <v>Not Converted</v>
      </c>
      <c r="AT882">
        <v>0</v>
      </c>
      <c r="AU882">
        <v>3</v>
      </c>
      <c r="AV882">
        <v>11</v>
      </c>
      <c r="AW882">
        <f>IF(Z882&gt;607, 4, 0)</f>
        <v>4</v>
      </c>
      <c r="AX882">
        <f>IF(AA882&gt;0.1497, 3, 0)</f>
        <v>3</v>
      </c>
      <c r="AY882">
        <f>IF(P882&gt;4031, 2, 0)</f>
        <v>0</v>
      </c>
      <c r="AZ882">
        <f>IF(H882&gt;51934.91, 1, 0)</f>
        <v>1</v>
      </c>
      <c r="BA882">
        <f>SUM(AW882:AZ882)</f>
        <v>8</v>
      </c>
      <c r="BB882" t="str">
        <f>VLOOKUP(BA882,'Standard Deviations'!$L$1:$M$11,2,TRUE)</f>
        <v>Platinum</v>
      </c>
    </row>
    <row r="883" spans="1:54" hidden="1">
      <c r="A883">
        <v>2072</v>
      </c>
      <c r="B883">
        <v>1969</v>
      </c>
      <c r="C883">
        <f>2024-B883</f>
        <v>55</v>
      </c>
      <c r="D883" t="str">
        <f>VLOOKUP(B883,Reference!$A$1:$B$125, 2)</f>
        <v>Gen X</v>
      </c>
      <c r="E883" t="s">
        <v>68</v>
      </c>
      <c r="F883" t="str">
        <f>IF(E883="High School", "No College", "College")</f>
        <v>College</v>
      </c>
      <c r="G883" t="s">
        <v>65</v>
      </c>
      <c r="H883">
        <v>53374</v>
      </c>
      <c r="I883">
        <v>53374</v>
      </c>
      <c r="J883" s="4" t="s">
        <v>61</v>
      </c>
      <c r="K883">
        <v>0</v>
      </c>
      <c r="L883">
        <v>1</v>
      </c>
      <c r="M883" t="str">
        <f>IF(OR(K883&gt;0, L883&gt;0), "Parent", "Not Parent")</f>
        <v>Parent</v>
      </c>
      <c r="N883" t="s">
        <v>545</v>
      </c>
      <c r="O883" s="8">
        <v>41916</v>
      </c>
      <c r="P883" s="9">
        <f>O883-N883</f>
        <v>779</v>
      </c>
      <c r="Q883">
        <v>34</v>
      </c>
      <c r="R883" s="9">
        <f>P883-Q883</f>
        <v>745</v>
      </c>
      <c r="S883" s="8">
        <f>O883-R883</f>
        <v>41171</v>
      </c>
      <c r="T883">
        <v>896</v>
      </c>
      <c r="U883">
        <v>10</v>
      </c>
      <c r="V883">
        <v>101</v>
      </c>
      <c r="W883">
        <v>13</v>
      </c>
      <c r="X883">
        <v>10</v>
      </c>
      <c r="Y883">
        <v>34</v>
      </c>
      <c r="Z883">
        <v>1064</v>
      </c>
      <c r="AA883">
        <f>Z883/P883</f>
        <v>1.3658536585365855</v>
      </c>
      <c r="AB883" s="11" t="s">
        <v>506</v>
      </c>
      <c r="AC883" t="s">
        <v>59</v>
      </c>
      <c r="AD883">
        <v>6</v>
      </c>
      <c r="AE883" t="str">
        <f>IF(AD883&gt;3, "Prefers Discount", "Discount Indifferent")</f>
        <v>Prefers Discount</v>
      </c>
      <c r="AF883">
        <v>9</v>
      </c>
      <c r="AG883">
        <v>4</v>
      </c>
      <c r="AH883">
        <v>2</v>
      </c>
      <c r="AI883" t="str">
        <f>INDEX($AF$1:$AH$1,MATCH(MAX(AF883:AH883),AF883:AH883,0))</f>
        <v>Store_Orders</v>
      </c>
      <c r="AJ883">
        <v>9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f>SUM(AK883:AO883)</f>
        <v>1</v>
      </c>
      <c r="AQ883" t="str">
        <f>INDEX($AK$1:$AO$1,MATCH(MAX(AK883:AO883),AK883:AO883,0))</f>
        <v>Converted_on_Camp3</v>
      </c>
      <c r="AR883">
        <v>1</v>
      </c>
      <c r="AS883" t="str">
        <f>IF(OR(AK883&gt;0, AL883&gt;0, AM883&gt;0, AN883&gt;0, AO883&gt;0), "Converted", "Not Converted")</f>
        <v>Converted</v>
      </c>
      <c r="AT883">
        <v>0</v>
      </c>
      <c r="AU883">
        <v>3</v>
      </c>
      <c r="AV883">
        <v>11</v>
      </c>
      <c r="AW883">
        <f>IF(Z883&gt;607, 4, 0)</f>
        <v>4</v>
      </c>
      <c r="AX883">
        <f>IF(AA883&gt;0.1497, 3, 0)</f>
        <v>3</v>
      </c>
      <c r="AY883">
        <f>IF(P883&gt;4031, 2, 0)</f>
        <v>0</v>
      </c>
      <c r="AZ883">
        <f>IF(H883&gt;51934.91, 1, 0)</f>
        <v>1</v>
      </c>
      <c r="BA883">
        <f>SUM(AW883:AZ883)</f>
        <v>8</v>
      </c>
      <c r="BB883" t="str">
        <f>VLOOKUP(BA883,'Standard Deviations'!$L$1:$M$11,2,TRUE)</f>
        <v>Platinum</v>
      </c>
    </row>
    <row r="884" spans="1:54">
      <c r="A884">
        <v>1951</v>
      </c>
      <c r="B884">
        <v>1981</v>
      </c>
      <c r="C884">
        <f>2024-B884</f>
        <v>43</v>
      </c>
      <c r="D884" t="str">
        <f>VLOOKUP(B884,Reference!$A$1:$B$125, 2)</f>
        <v>Millennials</v>
      </c>
      <c r="E884" t="s">
        <v>546</v>
      </c>
      <c r="F884" t="str">
        <f>IF(E884="High School", "No College", "College")</f>
        <v>No College</v>
      </c>
      <c r="G884" t="s">
        <v>55</v>
      </c>
      <c r="H884">
        <v>34445</v>
      </c>
      <c r="I884">
        <v>34445</v>
      </c>
      <c r="J884" s="4" t="s">
        <v>175</v>
      </c>
      <c r="K884">
        <v>0</v>
      </c>
      <c r="L884">
        <v>0</v>
      </c>
      <c r="M884" t="str">
        <f>IF(OR(K884&gt;0, L884&gt;0), "Parent", "Not Parent")</f>
        <v>Not Parent</v>
      </c>
      <c r="N884" t="s">
        <v>547</v>
      </c>
      <c r="O884" s="8">
        <v>41916</v>
      </c>
      <c r="P884" s="9">
        <f>O884-N884</f>
        <v>615</v>
      </c>
      <c r="Q884">
        <v>92</v>
      </c>
      <c r="R884" s="9">
        <f>P884-Q884</f>
        <v>523</v>
      </c>
      <c r="S884" s="8">
        <f>O884-R884</f>
        <v>41393</v>
      </c>
      <c r="T884">
        <v>228</v>
      </c>
      <c r="U884">
        <v>122</v>
      </c>
      <c r="V884">
        <v>122</v>
      </c>
      <c r="W884">
        <v>208</v>
      </c>
      <c r="X884">
        <v>129</v>
      </c>
      <c r="Y884">
        <v>30</v>
      </c>
      <c r="Z884">
        <v>839</v>
      </c>
      <c r="AA884">
        <f>Z884/P884</f>
        <v>1.3642276422764228</v>
      </c>
      <c r="AB884" s="14" t="s">
        <v>506</v>
      </c>
      <c r="AC884" s="13" t="s">
        <v>63</v>
      </c>
      <c r="AD884">
        <v>6</v>
      </c>
      <c r="AE884" t="str">
        <f>IF(AD884&gt;3, "Prefers Discount", "Discount Indifferent")</f>
        <v>Prefers Discount</v>
      </c>
      <c r="AF884">
        <v>8</v>
      </c>
      <c r="AG884">
        <v>11</v>
      </c>
      <c r="AH884">
        <v>2</v>
      </c>
      <c r="AI884" t="str">
        <f>INDEX($AF$1:$AH$1,MATCH(MAX(AF884:AH884),AF884:AH884,0))</f>
        <v>Web_Orders</v>
      </c>
      <c r="AJ884">
        <v>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f>SUM(AK884:AO884)</f>
        <v>0</v>
      </c>
      <c r="AQ884" t="s">
        <v>67</v>
      </c>
      <c r="AR884">
        <v>0</v>
      </c>
      <c r="AS884" t="str">
        <f>IF(OR(AK884&gt;0, AL884&gt;0, AM884&gt;0, AN884&gt;0, AO884&gt;0), "Converted", "Not Converted")</f>
        <v>Not Converted</v>
      </c>
      <c r="AT884">
        <v>0</v>
      </c>
      <c r="AU884">
        <v>3</v>
      </c>
      <c r="AV884">
        <v>11</v>
      </c>
      <c r="AW884">
        <f>IF(Z884&gt;607, 4, 0)</f>
        <v>4</v>
      </c>
      <c r="AX884">
        <f>IF(AA884&gt;0.1497, 3, 0)</f>
        <v>3</v>
      </c>
      <c r="AY884">
        <f>IF(P884&gt;4031, 2, 0)</f>
        <v>0</v>
      </c>
      <c r="AZ884">
        <f>IF(H884&gt;51934.91, 1, 0)</f>
        <v>0</v>
      </c>
      <c r="BA884">
        <f>SUM(AW884:AZ884)</f>
        <v>7</v>
      </c>
      <c r="BB884" t="str">
        <f>VLOOKUP(BA884,'Standard Deviations'!$L$1:$M$11,2,TRUE)</f>
        <v>Platinum</v>
      </c>
    </row>
    <row r="885" spans="1:54">
      <c r="A885">
        <v>7822</v>
      </c>
      <c r="B885">
        <v>1976</v>
      </c>
      <c r="C885">
        <f>2024-B885</f>
        <v>48</v>
      </c>
      <c r="D885" t="str">
        <f>VLOOKUP(B885,Reference!$A$1:$B$125, 2)</f>
        <v>Gen X</v>
      </c>
      <c r="E885" t="s">
        <v>54</v>
      </c>
      <c r="F885" t="str">
        <f>IF(E885="High School", "No College", "College")</f>
        <v>College</v>
      </c>
      <c r="G885" t="s">
        <v>65</v>
      </c>
      <c r="H885">
        <v>54058</v>
      </c>
      <c r="I885">
        <v>54058</v>
      </c>
      <c r="J885" s="4" t="s">
        <v>61</v>
      </c>
      <c r="K885">
        <v>0</v>
      </c>
      <c r="L885">
        <v>1</v>
      </c>
      <c r="M885" t="str">
        <f>IF(OR(K885&gt;0, L885&gt;0), "Parent", "Not Parent")</f>
        <v>Parent</v>
      </c>
      <c r="N885" t="s">
        <v>305</v>
      </c>
      <c r="O885" s="8">
        <v>41916</v>
      </c>
      <c r="P885" s="9">
        <f>O885-N885</f>
        <v>487</v>
      </c>
      <c r="Q885">
        <v>56</v>
      </c>
      <c r="R885" s="9">
        <f>P885-Q885</f>
        <v>431</v>
      </c>
      <c r="S885" s="8">
        <f>O885-R885</f>
        <v>41485</v>
      </c>
      <c r="T885">
        <v>198</v>
      </c>
      <c r="U885">
        <v>18</v>
      </c>
      <c r="V885">
        <v>252</v>
      </c>
      <c r="W885">
        <v>32</v>
      </c>
      <c r="X885">
        <v>108</v>
      </c>
      <c r="Y885">
        <v>54</v>
      </c>
      <c r="Z885">
        <v>662</v>
      </c>
      <c r="AA885">
        <f>Z885/P885</f>
        <v>1.3593429158110883</v>
      </c>
      <c r="AB885" s="14" t="s">
        <v>506</v>
      </c>
      <c r="AC885" s="13" t="s">
        <v>63</v>
      </c>
      <c r="AD885">
        <v>2</v>
      </c>
      <c r="AE885" t="str">
        <f>IF(AD885&gt;3, "Prefers Discount", "Discount Indifferent")</f>
        <v>Discount Indifferent</v>
      </c>
      <c r="AF885">
        <v>8</v>
      </c>
      <c r="AG885">
        <v>4</v>
      </c>
      <c r="AH885">
        <v>6</v>
      </c>
      <c r="AI885" t="str">
        <f>INDEX($AF$1:$AH$1,MATCH(MAX(AF885:AH885),AF885:AH885,0))</f>
        <v>Store_Orders</v>
      </c>
      <c r="AJ885">
        <v>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f>SUM(AK885:AO885)</f>
        <v>0</v>
      </c>
      <c r="AQ885" t="s">
        <v>67</v>
      </c>
      <c r="AR885">
        <v>0</v>
      </c>
      <c r="AS885" t="str">
        <f>IF(OR(AK885&gt;0, AL885&gt;0, AM885&gt;0, AN885&gt;0, AO885&gt;0), "Converted", "Not Converted")</f>
        <v>Not Converted</v>
      </c>
      <c r="AT885">
        <v>0</v>
      </c>
      <c r="AU885">
        <v>3</v>
      </c>
      <c r="AV885">
        <v>11</v>
      </c>
      <c r="AW885">
        <f>IF(Z885&gt;607, 4, 0)</f>
        <v>4</v>
      </c>
      <c r="AX885">
        <f>IF(AA885&gt;0.1497, 3, 0)</f>
        <v>3</v>
      </c>
      <c r="AY885">
        <f>IF(P885&gt;4031, 2, 0)</f>
        <v>0</v>
      </c>
      <c r="AZ885">
        <f>IF(H885&gt;51934.91, 1, 0)</f>
        <v>1</v>
      </c>
      <c r="BA885">
        <f>SUM(AW885:AZ885)</f>
        <v>8</v>
      </c>
      <c r="BB885" t="str">
        <f>VLOOKUP(BA885,'Standard Deviations'!$L$1:$M$11,2,TRUE)</f>
        <v>Platinum</v>
      </c>
    </row>
    <row r="886" spans="1:54" hidden="1">
      <c r="A886">
        <v>3427</v>
      </c>
      <c r="B886">
        <v>1955</v>
      </c>
      <c r="C886">
        <f>2024-B886</f>
        <v>69</v>
      </c>
      <c r="D886" t="str">
        <f>VLOOKUP(B886,Reference!$A$1:$B$125, 2)</f>
        <v>Boomers</v>
      </c>
      <c r="E886" t="s">
        <v>68</v>
      </c>
      <c r="F886" t="str">
        <f>IF(E886="High School", "No College", "College")</f>
        <v>College</v>
      </c>
      <c r="G886" t="s">
        <v>55</v>
      </c>
      <c r="H886">
        <v>59821</v>
      </c>
      <c r="I886">
        <v>59821</v>
      </c>
      <c r="J886" s="4" t="s">
        <v>61</v>
      </c>
      <c r="K886">
        <v>0</v>
      </c>
      <c r="L886">
        <v>1</v>
      </c>
      <c r="M886" t="str">
        <f>IF(OR(K886&gt;0, L886&gt;0), "Parent", "Not Parent")</f>
        <v>Parent</v>
      </c>
      <c r="N886" t="s">
        <v>548</v>
      </c>
      <c r="O886" s="8">
        <v>41916</v>
      </c>
      <c r="P886" s="9">
        <f>O886-N886</f>
        <v>540</v>
      </c>
      <c r="Q886">
        <v>11</v>
      </c>
      <c r="R886" s="9">
        <f>P886-Q886</f>
        <v>529</v>
      </c>
      <c r="S886" s="8">
        <f>O886-R886</f>
        <v>41387</v>
      </c>
      <c r="T886">
        <v>629</v>
      </c>
      <c r="U886">
        <v>0</v>
      </c>
      <c r="V886">
        <v>70</v>
      </c>
      <c r="W886">
        <v>0</v>
      </c>
      <c r="X886">
        <v>0</v>
      </c>
      <c r="Y886">
        <v>35</v>
      </c>
      <c r="Z886">
        <v>734</v>
      </c>
      <c r="AA886">
        <f>Z886/P886</f>
        <v>1.3592592592592592</v>
      </c>
      <c r="AB886" s="11" t="s">
        <v>506</v>
      </c>
      <c r="AC886" t="s">
        <v>59</v>
      </c>
      <c r="AD886">
        <v>6</v>
      </c>
      <c r="AE886" t="str">
        <f>IF(AD886&gt;3, "Prefers Discount", "Discount Indifferent")</f>
        <v>Prefers Discount</v>
      </c>
      <c r="AF886">
        <v>7</v>
      </c>
      <c r="AG886">
        <v>11</v>
      </c>
      <c r="AH886">
        <v>2</v>
      </c>
      <c r="AI886" t="str">
        <f>INDEX($AF$1:$AH$1,MATCH(MAX(AF886:AH886),AF886:AH886,0))</f>
        <v>Web_Orders</v>
      </c>
      <c r="AJ886">
        <v>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f>SUM(AK886:AO886)</f>
        <v>0</v>
      </c>
      <c r="AQ886" t="s">
        <v>67</v>
      </c>
      <c r="AR886">
        <v>0</v>
      </c>
      <c r="AS886" t="str">
        <f>IF(OR(AK886&gt;0, AL886&gt;0, AM886&gt;0, AN886&gt;0, AO886&gt;0), "Converted", "Not Converted")</f>
        <v>Not Converted</v>
      </c>
      <c r="AT886">
        <v>0</v>
      </c>
      <c r="AU886">
        <v>3</v>
      </c>
      <c r="AV886">
        <v>11</v>
      </c>
      <c r="AW886">
        <f>IF(Z886&gt;607, 4, 0)</f>
        <v>4</v>
      </c>
      <c r="AX886">
        <f>IF(AA886&gt;0.1497, 3, 0)</f>
        <v>3</v>
      </c>
      <c r="AY886">
        <f>IF(P886&gt;4031, 2, 0)</f>
        <v>0</v>
      </c>
      <c r="AZ886">
        <f>IF(H886&gt;51934.91, 1, 0)</f>
        <v>1</v>
      </c>
      <c r="BA886">
        <f>SUM(AW886:AZ886)</f>
        <v>8</v>
      </c>
      <c r="BB886" t="str">
        <f>VLOOKUP(BA886,'Standard Deviations'!$L$1:$M$11,2,TRUE)</f>
        <v>Platinum</v>
      </c>
    </row>
    <row r="887" spans="1:54" hidden="1">
      <c r="A887">
        <v>466</v>
      </c>
      <c r="B887">
        <v>1944</v>
      </c>
      <c r="C887">
        <f>2024-B887</f>
        <v>80</v>
      </c>
      <c r="D887" t="str">
        <f>VLOOKUP(B887,Reference!$A$1:$B$125, 2)</f>
        <v>Silent</v>
      </c>
      <c r="E887" t="s">
        <v>54</v>
      </c>
      <c r="F887" t="str">
        <f>IF(E887="High School", "No College", "College")</f>
        <v>College</v>
      </c>
      <c r="G887" t="s">
        <v>55</v>
      </c>
      <c r="H887">
        <v>65275</v>
      </c>
      <c r="I887">
        <v>65275</v>
      </c>
      <c r="J887" s="4" t="s">
        <v>61</v>
      </c>
      <c r="K887">
        <v>0</v>
      </c>
      <c r="L887">
        <v>0</v>
      </c>
      <c r="M887" t="str">
        <f>IF(OR(K887&gt;0, L887&gt;0), "Parent", "Not Parent")</f>
        <v>Not Parent</v>
      </c>
      <c r="N887" t="s">
        <v>441</v>
      </c>
      <c r="O887" s="8">
        <v>41916</v>
      </c>
      <c r="P887" s="9">
        <f>O887-N887</f>
        <v>549</v>
      </c>
      <c r="Q887">
        <v>9</v>
      </c>
      <c r="R887" s="9">
        <f>P887-Q887</f>
        <v>540</v>
      </c>
      <c r="S887" s="8">
        <f>O887-R887</f>
        <v>41376</v>
      </c>
      <c r="T887">
        <v>388</v>
      </c>
      <c r="U887">
        <v>14</v>
      </c>
      <c r="V887">
        <v>218</v>
      </c>
      <c r="W887">
        <v>91</v>
      </c>
      <c r="X887">
        <v>14</v>
      </c>
      <c r="Y887">
        <v>21</v>
      </c>
      <c r="Z887">
        <v>746</v>
      </c>
      <c r="AA887">
        <f>Z887/P887</f>
        <v>1.3588342440801457</v>
      </c>
      <c r="AB887" s="11" t="s">
        <v>506</v>
      </c>
      <c r="AC887" t="s">
        <v>59</v>
      </c>
      <c r="AD887">
        <v>1</v>
      </c>
      <c r="AE887" t="str">
        <f>IF(AD887&gt;3, "Prefers Discount", "Discount Indifferent")</f>
        <v>Discount Indifferent</v>
      </c>
      <c r="AF887">
        <v>13</v>
      </c>
      <c r="AG887">
        <v>4</v>
      </c>
      <c r="AH887">
        <v>3</v>
      </c>
      <c r="AI887" t="str">
        <f>INDEX($AF$1:$AH$1,MATCH(MAX(AF887:AH887),AF887:AH887,0))</f>
        <v>Store_Orders</v>
      </c>
      <c r="AJ887">
        <v>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f>SUM(AK887:AO887)</f>
        <v>0</v>
      </c>
      <c r="AQ887" t="s">
        <v>67</v>
      </c>
      <c r="AR887">
        <v>0</v>
      </c>
      <c r="AS887" t="str">
        <f>IF(OR(AK887&gt;0, AL887&gt;0, AM887&gt;0, AN887&gt;0, AO887&gt;0), "Converted", "Not Converted")</f>
        <v>Not Converted</v>
      </c>
      <c r="AT887">
        <v>0</v>
      </c>
      <c r="AU887">
        <v>3</v>
      </c>
      <c r="AV887">
        <v>11</v>
      </c>
      <c r="AW887">
        <f>IF(Z887&gt;607, 4, 0)</f>
        <v>4</v>
      </c>
      <c r="AX887">
        <f>IF(AA887&gt;0.1497, 3, 0)</f>
        <v>3</v>
      </c>
      <c r="AY887">
        <f>IF(P887&gt;4031, 2, 0)</f>
        <v>0</v>
      </c>
      <c r="AZ887">
        <f>IF(H887&gt;51934.91, 1, 0)</f>
        <v>1</v>
      </c>
      <c r="BA887">
        <f>SUM(AW887:AZ887)</f>
        <v>8</v>
      </c>
      <c r="BB887" t="str">
        <f>VLOOKUP(BA887,'Standard Deviations'!$L$1:$M$11,2,TRUE)</f>
        <v>Platinum</v>
      </c>
    </row>
    <row r="888" spans="1:54" hidden="1">
      <c r="A888">
        <v>2882</v>
      </c>
      <c r="B888">
        <v>1975</v>
      </c>
      <c r="C888">
        <f>2024-B888</f>
        <v>49</v>
      </c>
      <c r="D888" t="str">
        <f>VLOOKUP(B888,Reference!$A$1:$B$125, 2)</f>
        <v>Gen X</v>
      </c>
      <c r="E888" t="s">
        <v>74</v>
      </c>
      <c r="F888" t="str">
        <f>IF(E888="High School", "No College", "College")</f>
        <v>College</v>
      </c>
      <c r="G888" t="s">
        <v>71</v>
      </c>
      <c r="H888">
        <v>67893</v>
      </c>
      <c r="I888">
        <v>67893</v>
      </c>
      <c r="J888" s="4" t="s">
        <v>61</v>
      </c>
      <c r="K888">
        <v>0</v>
      </c>
      <c r="L888">
        <v>1</v>
      </c>
      <c r="M888" t="str">
        <f>IF(OR(K888&gt;0, L888&gt;0), "Parent", "Not Parent")</f>
        <v>Parent</v>
      </c>
      <c r="N888" t="s">
        <v>497</v>
      </c>
      <c r="O888" s="8">
        <v>41916</v>
      </c>
      <c r="P888" s="9">
        <f>O888-N888</f>
        <v>733</v>
      </c>
      <c r="Q888">
        <v>31</v>
      </c>
      <c r="R888" s="9">
        <f>P888-Q888</f>
        <v>702</v>
      </c>
      <c r="S888" s="8">
        <f>O888-R888</f>
        <v>41214</v>
      </c>
      <c r="T888">
        <v>711</v>
      </c>
      <c r="U888">
        <v>28</v>
      </c>
      <c r="V888">
        <v>142</v>
      </c>
      <c r="W888">
        <v>49</v>
      </c>
      <c r="X888">
        <v>18</v>
      </c>
      <c r="Y888">
        <v>47</v>
      </c>
      <c r="Z888">
        <v>995</v>
      </c>
      <c r="AA888">
        <f>Z888/P888</f>
        <v>1.3574351978171897</v>
      </c>
      <c r="AB888" s="11" t="s">
        <v>506</v>
      </c>
      <c r="AC888" t="s">
        <v>59</v>
      </c>
      <c r="AD888">
        <v>2</v>
      </c>
      <c r="AE888" t="str">
        <f>IF(AD888&gt;3, "Prefers Discount", "Discount Indifferent")</f>
        <v>Discount Indifferent</v>
      </c>
      <c r="AF888">
        <v>9</v>
      </c>
      <c r="AG888">
        <v>3</v>
      </c>
      <c r="AH888">
        <v>2</v>
      </c>
      <c r="AI888" t="str">
        <f>INDEX($AF$1:$AH$1,MATCH(MAX(AF888:AH888),AF888:AH888,0))</f>
        <v>Store_Orders</v>
      </c>
      <c r="AJ888">
        <v>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f>SUM(AK888:AO888)</f>
        <v>0</v>
      </c>
      <c r="AQ888" t="s">
        <v>67</v>
      </c>
      <c r="AR888">
        <v>0</v>
      </c>
      <c r="AS888" t="str">
        <f>IF(OR(AK888&gt;0, AL888&gt;0, AM888&gt;0, AN888&gt;0, AO888&gt;0), "Converted", "Not Converted")</f>
        <v>Not Converted</v>
      </c>
      <c r="AT888">
        <v>0</v>
      </c>
      <c r="AU888">
        <v>3</v>
      </c>
      <c r="AV888">
        <v>11</v>
      </c>
      <c r="AW888">
        <f>IF(Z888&gt;607, 4, 0)</f>
        <v>4</v>
      </c>
      <c r="AX888">
        <f>IF(AA888&gt;0.1497, 3, 0)</f>
        <v>3</v>
      </c>
      <c r="AY888">
        <f>IF(P888&gt;4031, 2, 0)</f>
        <v>0</v>
      </c>
      <c r="AZ888">
        <f>IF(H888&gt;51934.91, 1, 0)</f>
        <v>1</v>
      </c>
      <c r="BA888">
        <f>SUM(AW888:AZ888)</f>
        <v>8</v>
      </c>
      <c r="BB888" t="str">
        <f>VLOOKUP(BA888,'Standard Deviations'!$L$1:$M$11,2,TRUE)</f>
        <v>Platinum</v>
      </c>
    </row>
    <row r="889" spans="1:54">
      <c r="A889">
        <v>9817</v>
      </c>
      <c r="B889">
        <v>1970</v>
      </c>
      <c r="C889">
        <f>2024-B889</f>
        <v>54</v>
      </c>
      <c r="D889" t="str">
        <f>VLOOKUP(B889,Reference!$A$1:$B$125, 2)</f>
        <v>Gen X</v>
      </c>
      <c r="E889" t="s">
        <v>64</v>
      </c>
      <c r="F889" t="str">
        <f>IF(E889="High School", "No College", "College")</f>
        <v>College</v>
      </c>
      <c r="G889" t="s">
        <v>60</v>
      </c>
      <c r="H889">
        <v>44802</v>
      </c>
      <c r="I889">
        <v>44802</v>
      </c>
      <c r="J889" s="4" t="s">
        <v>175</v>
      </c>
      <c r="K889">
        <v>0</v>
      </c>
      <c r="L889">
        <v>0</v>
      </c>
      <c r="M889" t="str">
        <f>IF(OR(K889&gt;0, L889&gt;0), "Parent", "Not Parent")</f>
        <v>Not Parent</v>
      </c>
      <c r="N889" t="s">
        <v>549</v>
      </c>
      <c r="O889" s="8">
        <v>41916</v>
      </c>
      <c r="P889" s="9">
        <f>O889-N889</f>
        <v>774</v>
      </c>
      <c r="Q889">
        <v>71</v>
      </c>
      <c r="R889" s="9">
        <f>P889-Q889</f>
        <v>703</v>
      </c>
      <c r="S889" s="8">
        <f>O889-R889</f>
        <v>41213</v>
      </c>
      <c r="T889">
        <v>853</v>
      </c>
      <c r="U889">
        <v>10</v>
      </c>
      <c r="V889">
        <v>143</v>
      </c>
      <c r="W889">
        <v>13</v>
      </c>
      <c r="X889">
        <v>10</v>
      </c>
      <c r="Y889">
        <v>20</v>
      </c>
      <c r="Z889">
        <v>1049</v>
      </c>
      <c r="AA889">
        <f>Z889/P889</f>
        <v>1.3552971576227391</v>
      </c>
      <c r="AB889" s="14" t="s">
        <v>506</v>
      </c>
      <c r="AC889" s="13" t="s">
        <v>63</v>
      </c>
      <c r="AD889">
        <v>2</v>
      </c>
      <c r="AE889" t="str">
        <f>IF(AD889&gt;3, "Prefers Discount", "Discount Indifferent")</f>
        <v>Discount Indifferent</v>
      </c>
      <c r="AF889">
        <v>12</v>
      </c>
      <c r="AG889">
        <v>9</v>
      </c>
      <c r="AH889">
        <v>4</v>
      </c>
      <c r="AI889" t="str">
        <f>INDEX($AF$1:$AH$1,MATCH(MAX(AF889:AH889),AF889:AH889,0))</f>
        <v>Store_Orders</v>
      </c>
      <c r="AJ889">
        <v>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f>SUM(AK889:AO889)</f>
        <v>0</v>
      </c>
      <c r="AQ889" t="s">
        <v>67</v>
      </c>
      <c r="AR889">
        <v>0</v>
      </c>
      <c r="AS889" t="str">
        <f>IF(OR(AK889&gt;0, AL889&gt;0, AM889&gt;0, AN889&gt;0, AO889&gt;0), "Converted", "Not Converted")</f>
        <v>Not Converted</v>
      </c>
      <c r="AT889">
        <v>0</v>
      </c>
      <c r="AU889">
        <v>3</v>
      </c>
      <c r="AV889">
        <v>11</v>
      </c>
      <c r="AW889">
        <f>IF(Z889&gt;607, 4, 0)</f>
        <v>4</v>
      </c>
      <c r="AX889">
        <f>IF(AA889&gt;0.1497, 3, 0)</f>
        <v>3</v>
      </c>
      <c r="AY889">
        <f>IF(P889&gt;4031, 2, 0)</f>
        <v>0</v>
      </c>
      <c r="AZ889">
        <f>IF(H889&gt;51934.91, 1, 0)</f>
        <v>0</v>
      </c>
      <c r="BA889">
        <f>SUM(AW889:AZ889)</f>
        <v>7</v>
      </c>
      <c r="BB889" t="str">
        <f>VLOOKUP(BA889,'Standard Deviations'!$L$1:$M$11,2,TRUE)</f>
        <v>Platinum</v>
      </c>
    </row>
    <row r="890" spans="1:54">
      <c r="A890">
        <v>8148</v>
      </c>
      <c r="B890">
        <v>1956</v>
      </c>
      <c r="C890">
        <f>2024-B890</f>
        <v>68</v>
      </c>
      <c r="D890" t="str">
        <f>VLOOKUP(B890,Reference!$A$1:$B$125, 2)</f>
        <v>Boomers</v>
      </c>
      <c r="E890" t="s">
        <v>64</v>
      </c>
      <c r="F890" t="str">
        <f>IF(E890="High School", "No College", "College")</f>
        <v>College</v>
      </c>
      <c r="G890" t="s">
        <v>65</v>
      </c>
      <c r="H890">
        <v>50898</v>
      </c>
      <c r="I890">
        <v>50898</v>
      </c>
      <c r="J890" s="4" t="s">
        <v>175</v>
      </c>
      <c r="K890">
        <v>1</v>
      </c>
      <c r="L890">
        <v>1</v>
      </c>
      <c r="M890" t="str">
        <f>IF(OR(K890&gt;0, L890&gt;0), "Parent", "Not Parent")</f>
        <v>Parent</v>
      </c>
      <c r="N890" t="s">
        <v>477</v>
      </c>
      <c r="O890" s="8">
        <v>41916</v>
      </c>
      <c r="P890" s="9">
        <f>O890-N890</f>
        <v>634</v>
      </c>
      <c r="Q890">
        <v>88</v>
      </c>
      <c r="R890" s="9">
        <f>P890-Q890</f>
        <v>546</v>
      </c>
      <c r="S890" s="8">
        <f>O890-R890</f>
        <v>41370</v>
      </c>
      <c r="T890">
        <v>285</v>
      </c>
      <c r="U890">
        <v>28</v>
      </c>
      <c r="V890">
        <v>242</v>
      </c>
      <c r="W890">
        <v>55</v>
      </c>
      <c r="X890">
        <v>114</v>
      </c>
      <c r="Y890">
        <v>135</v>
      </c>
      <c r="Z890">
        <v>859</v>
      </c>
      <c r="AA890">
        <f>Z890/P890</f>
        <v>1.3548895899053628</v>
      </c>
      <c r="AB890" s="14" t="s">
        <v>506</v>
      </c>
      <c r="AC890" s="13" t="s">
        <v>63</v>
      </c>
      <c r="AD890">
        <v>13</v>
      </c>
      <c r="AE890" t="str">
        <f>IF(AD890&gt;3, "Prefers Discount", "Discount Indifferent")</f>
        <v>Prefers Discount</v>
      </c>
      <c r="AF890">
        <v>12</v>
      </c>
      <c r="AG890">
        <v>6</v>
      </c>
      <c r="AH890">
        <v>2</v>
      </c>
      <c r="AI890" t="str">
        <f>INDEX($AF$1:$AH$1,MATCH(MAX(AF890:AH890),AF890:AH890,0))</f>
        <v>Store_Orders</v>
      </c>
      <c r="AJ890">
        <v>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f>SUM(AK890:AO890)</f>
        <v>0</v>
      </c>
      <c r="AQ890" t="s">
        <v>67</v>
      </c>
      <c r="AR890">
        <v>0</v>
      </c>
      <c r="AS890" t="str">
        <f>IF(OR(AK890&gt;0, AL890&gt;0, AM890&gt;0, AN890&gt;0, AO890&gt;0), "Converted", "Not Converted")</f>
        <v>Not Converted</v>
      </c>
      <c r="AT890">
        <v>0</v>
      </c>
      <c r="AU890">
        <v>3</v>
      </c>
      <c r="AV890">
        <v>11</v>
      </c>
      <c r="AW890">
        <f>IF(Z890&gt;607, 4, 0)</f>
        <v>4</v>
      </c>
      <c r="AX890">
        <f>IF(AA890&gt;0.1497, 3, 0)</f>
        <v>3</v>
      </c>
      <c r="AY890">
        <f>IF(P890&gt;4031, 2, 0)</f>
        <v>0</v>
      </c>
      <c r="AZ890">
        <f>IF(H890&gt;51934.91, 1, 0)</f>
        <v>0</v>
      </c>
      <c r="BA890">
        <f>SUM(AW890:AZ890)</f>
        <v>7</v>
      </c>
      <c r="BB890" t="str">
        <f>VLOOKUP(BA890,'Standard Deviations'!$L$1:$M$11,2,TRUE)</f>
        <v>Platinum</v>
      </c>
    </row>
    <row r="891" spans="1:54">
      <c r="A891">
        <v>4268</v>
      </c>
      <c r="B891">
        <v>1959</v>
      </c>
      <c r="C891">
        <f>2024-B891</f>
        <v>65</v>
      </c>
      <c r="D891" t="str">
        <f>VLOOKUP(B891,Reference!$A$1:$B$125, 2)</f>
        <v>Boomers</v>
      </c>
      <c r="E891" t="s">
        <v>54</v>
      </c>
      <c r="F891" t="str">
        <f>IF(E891="High School", "No College", "College")</f>
        <v>College</v>
      </c>
      <c r="G891" t="s">
        <v>55</v>
      </c>
      <c r="H891">
        <v>53154</v>
      </c>
      <c r="I891">
        <v>53154</v>
      </c>
      <c r="J891" s="4" t="s">
        <v>61</v>
      </c>
      <c r="K891">
        <v>0</v>
      </c>
      <c r="L891">
        <v>1</v>
      </c>
      <c r="M891" t="str">
        <f>IF(OR(K891&gt;0, L891&gt;0), "Parent", "Not Parent")</f>
        <v>Parent</v>
      </c>
      <c r="N891" t="s">
        <v>93</v>
      </c>
      <c r="O891" s="8">
        <v>41916</v>
      </c>
      <c r="P891" s="9">
        <f>O891-N891</f>
        <v>117</v>
      </c>
      <c r="Q891">
        <v>50</v>
      </c>
      <c r="R891" s="9">
        <f>P891-Q891</f>
        <v>67</v>
      </c>
      <c r="S891" s="8">
        <f>O891-R891</f>
        <v>41849</v>
      </c>
      <c r="T891">
        <v>129</v>
      </c>
      <c r="U891">
        <v>0</v>
      </c>
      <c r="V891">
        <v>21</v>
      </c>
      <c r="W891">
        <v>0</v>
      </c>
      <c r="X891">
        <v>1</v>
      </c>
      <c r="Y891">
        <v>7</v>
      </c>
      <c r="Z891">
        <v>158</v>
      </c>
      <c r="AA891">
        <f>Z891/P891</f>
        <v>1.3504273504273505</v>
      </c>
      <c r="AB891" s="14" t="s">
        <v>506</v>
      </c>
      <c r="AC891" s="13" t="s">
        <v>63</v>
      </c>
      <c r="AD891">
        <v>1</v>
      </c>
      <c r="AE891" t="str">
        <f>IF(AD891&gt;3, "Prefers Discount", "Discount Indifferent")</f>
        <v>Discount Indifferent</v>
      </c>
      <c r="AF891">
        <v>4</v>
      </c>
      <c r="AG891">
        <v>3</v>
      </c>
      <c r="AH891">
        <v>1</v>
      </c>
      <c r="AI891" t="str">
        <f>INDEX($AF$1:$AH$1,MATCH(MAX(AF891:AH891),AF891:AH891,0))</f>
        <v>Store_Orders</v>
      </c>
      <c r="AJ891">
        <v>4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f>SUM(AK891:AO891)</f>
        <v>0</v>
      </c>
      <c r="AQ891" t="s">
        <v>67</v>
      </c>
      <c r="AR891">
        <v>0</v>
      </c>
      <c r="AS891" t="str">
        <f>IF(OR(AK891&gt;0, AL891&gt;0, AM891&gt;0, AN891&gt;0, AO891&gt;0), "Converted", "Not Converted")</f>
        <v>Not Converted</v>
      </c>
      <c r="AT891">
        <v>0</v>
      </c>
      <c r="AU891">
        <v>3</v>
      </c>
      <c r="AV891">
        <v>11</v>
      </c>
      <c r="AW891">
        <f>IF(Z891&gt;607, 4, 0)</f>
        <v>0</v>
      </c>
      <c r="AX891">
        <f>IF(AA891&gt;0.1497, 3, 0)</f>
        <v>3</v>
      </c>
      <c r="AY891">
        <f>IF(P891&gt;4031, 2, 0)</f>
        <v>0</v>
      </c>
      <c r="AZ891">
        <f>IF(H891&gt;51934.91, 1, 0)</f>
        <v>1</v>
      </c>
      <c r="BA891">
        <f>SUM(AW891:AZ891)</f>
        <v>4</v>
      </c>
      <c r="BB891" t="str">
        <f>VLOOKUP(BA891,'Standard Deviations'!$L$1:$M$11,2,TRUE)</f>
        <v>Silver</v>
      </c>
    </row>
    <row r="892" spans="1:54" hidden="1">
      <c r="A892">
        <v>5209</v>
      </c>
      <c r="B892">
        <v>1954</v>
      </c>
      <c r="C892">
        <f>2024-B892</f>
        <v>70</v>
      </c>
      <c r="D892" t="str">
        <f>VLOOKUP(B892,Reference!$A$1:$B$125, 2)</f>
        <v>Boomers</v>
      </c>
      <c r="E892" t="s">
        <v>54</v>
      </c>
      <c r="F892" t="str">
        <f>IF(E892="High School", "No College", "College")</f>
        <v>College</v>
      </c>
      <c r="G892" t="s">
        <v>71</v>
      </c>
      <c r="H892">
        <v>50002</v>
      </c>
      <c r="I892">
        <v>50002</v>
      </c>
      <c r="J892" s="4" t="s">
        <v>175</v>
      </c>
      <c r="K892">
        <v>0</v>
      </c>
      <c r="L892">
        <v>1</v>
      </c>
      <c r="M892" t="str">
        <f>IF(OR(K892&gt;0, L892&gt;0), "Parent", "Not Parent")</f>
        <v>Parent</v>
      </c>
      <c r="N892" t="s">
        <v>519</v>
      </c>
      <c r="O892" s="8">
        <v>41916</v>
      </c>
      <c r="P892" s="9">
        <f>O892-N892</f>
        <v>474</v>
      </c>
      <c r="Q892">
        <v>21</v>
      </c>
      <c r="R892" s="9">
        <f>P892-Q892</f>
        <v>453</v>
      </c>
      <c r="S892" s="8">
        <f>O892-R892</f>
        <v>41463</v>
      </c>
      <c r="T892">
        <v>443</v>
      </c>
      <c r="U892">
        <v>5</v>
      </c>
      <c r="V892">
        <v>71</v>
      </c>
      <c r="W892">
        <v>21</v>
      </c>
      <c r="X892">
        <v>16</v>
      </c>
      <c r="Y892">
        <v>82</v>
      </c>
      <c r="Z892">
        <v>638</v>
      </c>
      <c r="AA892">
        <f>Z892/P892</f>
        <v>1.3459915611814346</v>
      </c>
      <c r="AB892" s="11" t="s">
        <v>506</v>
      </c>
      <c r="AC892" t="s">
        <v>59</v>
      </c>
      <c r="AD892">
        <v>2</v>
      </c>
      <c r="AE892" t="str">
        <f>IF(AD892&gt;3, "Prefers Discount", "Discount Indifferent")</f>
        <v>Discount Indifferent</v>
      </c>
      <c r="AF892">
        <v>7</v>
      </c>
      <c r="AG892">
        <v>8</v>
      </c>
      <c r="AH892">
        <v>2</v>
      </c>
      <c r="AI892" t="str">
        <f>INDEX($AF$1:$AH$1,MATCH(MAX(AF892:AH892),AF892:AH892,0))</f>
        <v>Web_Orders</v>
      </c>
      <c r="AJ892">
        <v>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f>SUM(AK892:AO892)</f>
        <v>0</v>
      </c>
      <c r="AQ892" t="s">
        <v>67</v>
      </c>
      <c r="AR892">
        <v>0</v>
      </c>
      <c r="AS892" t="str">
        <f>IF(OR(AK892&gt;0, AL892&gt;0, AM892&gt;0, AN892&gt;0, AO892&gt;0), "Converted", "Not Converted")</f>
        <v>Not Converted</v>
      </c>
      <c r="AT892">
        <v>0</v>
      </c>
      <c r="AU892">
        <v>3</v>
      </c>
      <c r="AV892">
        <v>11</v>
      </c>
      <c r="AW892">
        <f>IF(Z892&gt;607, 4, 0)</f>
        <v>4</v>
      </c>
      <c r="AX892">
        <f>IF(AA892&gt;0.1497, 3, 0)</f>
        <v>3</v>
      </c>
      <c r="AY892">
        <f>IF(P892&gt;4031, 2, 0)</f>
        <v>0</v>
      </c>
      <c r="AZ892">
        <f>IF(H892&gt;51934.91, 1, 0)</f>
        <v>0</v>
      </c>
      <c r="BA892">
        <f>SUM(AW892:AZ892)</f>
        <v>7</v>
      </c>
      <c r="BB892" t="str">
        <f>VLOOKUP(BA892,'Standard Deviations'!$L$1:$M$11,2,TRUE)</f>
        <v>Platinum</v>
      </c>
    </row>
    <row r="893" spans="1:54" hidden="1">
      <c r="A893">
        <v>2727</v>
      </c>
      <c r="B893">
        <v>1973</v>
      </c>
      <c r="C893">
        <f>2024-B893</f>
        <v>51</v>
      </c>
      <c r="D893" t="str">
        <f>VLOOKUP(B893,Reference!$A$1:$B$125, 2)</f>
        <v>Gen X</v>
      </c>
      <c r="E893" t="s">
        <v>54</v>
      </c>
      <c r="F893" t="str">
        <f>IF(E893="High School", "No College", "College")</f>
        <v>College</v>
      </c>
      <c r="G893" t="s">
        <v>65</v>
      </c>
      <c r="H893">
        <v>57100</v>
      </c>
      <c r="I893">
        <v>57100</v>
      </c>
      <c r="J893" s="4" t="s">
        <v>61</v>
      </c>
      <c r="K893">
        <v>0</v>
      </c>
      <c r="L893">
        <v>0</v>
      </c>
      <c r="M893" t="str">
        <f>IF(OR(K893&gt;0, L893&gt;0), "Parent", "Not Parent")</f>
        <v>Not Parent</v>
      </c>
      <c r="N893" t="s">
        <v>265</v>
      </c>
      <c r="O893" s="8">
        <v>41916</v>
      </c>
      <c r="P893" s="9">
        <f>O893-N893</f>
        <v>304</v>
      </c>
      <c r="Q893">
        <v>19</v>
      </c>
      <c r="R893" s="9">
        <f>P893-Q893</f>
        <v>285</v>
      </c>
      <c r="S893" s="8">
        <f>O893-R893</f>
        <v>41631</v>
      </c>
      <c r="T893">
        <v>181</v>
      </c>
      <c r="U893">
        <v>21</v>
      </c>
      <c r="V893">
        <v>69</v>
      </c>
      <c r="W893">
        <v>39</v>
      </c>
      <c r="X893">
        <v>3</v>
      </c>
      <c r="Y893">
        <v>96</v>
      </c>
      <c r="Z893">
        <v>409</v>
      </c>
      <c r="AA893">
        <f>Z893/P893</f>
        <v>1.3453947368421053</v>
      </c>
      <c r="AB893" s="11" t="s">
        <v>506</v>
      </c>
      <c r="AC893" t="s">
        <v>59</v>
      </c>
      <c r="AD893">
        <v>1</v>
      </c>
      <c r="AE893" t="str">
        <f>IF(AD893&gt;3, "Prefers Discount", "Discount Indifferent")</f>
        <v>Discount Indifferent</v>
      </c>
      <c r="AF893">
        <v>6</v>
      </c>
      <c r="AG893">
        <v>3</v>
      </c>
      <c r="AH893">
        <v>3</v>
      </c>
      <c r="AI893" t="str">
        <f>INDEX($AF$1:$AH$1,MATCH(MAX(AF893:AH893),AF893:AH893,0))</f>
        <v>Store_Orders</v>
      </c>
      <c r="AJ893">
        <v>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f>SUM(AK893:AO893)</f>
        <v>0</v>
      </c>
      <c r="AQ893" t="s">
        <v>67</v>
      </c>
      <c r="AR893">
        <v>0</v>
      </c>
      <c r="AS893" t="str">
        <f>IF(OR(AK893&gt;0, AL893&gt;0, AM893&gt;0, AN893&gt;0, AO893&gt;0), "Converted", "Not Converted")</f>
        <v>Not Converted</v>
      </c>
      <c r="AT893">
        <v>0</v>
      </c>
      <c r="AU893">
        <v>3</v>
      </c>
      <c r="AV893">
        <v>11</v>
      </c>
      <c r="AW893">
        <f>IF(Z893&gt;607, 4, 0)</f>
        <v>0</v>
      </c>
      <c r="AX893">
        <f>IF(AA893&gt;0.1497, 3, 0)</f>
        <v>3</v>
      </c>
      <c r="AY893">
        <f>IF(P893&gt;4031, 2, 0)</f>
        <v>0</v>
      </c>
      <c r="AZ893">
        <f>IF(H893&gt;51934.91, 1, 0)</f>
        <v>1</v>
      </c>
      <c r="BA893">
        <f>SUM(AW893:AZ893)</f>
        <v>4</v>
      </c>
      <c r="BB893" t="str">
        <f>VLOOKUP(BA893,'Standard Deviations'!$L$1:$M$11,2,TRUE)</f>
        <v>Silver</v>
      </c>
    </row>
    <row r="894" spans="1:54">
      <c r="A894">
        <v>5883</v>
      </c>
      <c r="B894">
        <v>1972</v>
      </c>
      <c r="C894">
        <f>2024-B894</f>
        <v>52</v>
      </c>
      <c r="D894" t="str">
        <f>VLOOKUP(B894,Reference!$A$1:$B$125, 2)</f>
        <v>Gen X</v>
      </c>
      <c r="E894" t="s">
        <v>54</v>
      </c>
      <c r="F894" t="str">
        <f>IF(E894="High School", "No College", "College")</f>
        <v>College</v>
      </c>
      <c r="G894" t="s">
        <v>55</v>
      </c>
      <c r="H894">
        <v>77981</v>
      </c>
      <c r="I894">
        <v>77981</v>
      </c>
      <c r="J894" s="4" t="s">
        <v>56</v>
      </c>
      <c r="K894">
        <v>1</v>
      </c>
      <c r="L894">
        <v>0</v>
      </c>
      <c r="M894" t="str">
        <f>IF(OR(K894&gt;0, L894&gt;0), "Parent", "Not Parent")</f>
        <v>Parent</v>
      </c>
      <c r="N894" t="s">
        <v>264</v>
      </c>
      <c r="O894" s="8">
        <v>41916</v>
      </c>
      <c r="P894" s="9">
        <f>O894-N894</f>
        <v>496</v>
      </c>
      <c r="Q894">
        <v>78</v>
      </c>
      <c r="R894" s="9">
        <f>P894-Q894</f>
        <v>418</v>
      </c>
      <c r="S894" s="8">
        <f>O894-R894</f>
        <v>41498</v>
      </c>
      <c r="T894">
        <v>138</v>
      </c>
      <c r="U894">
        <v>120</v>
      </c>
      <c r="V894">
        <v>204</v>
      </c>
      <c r="W894">
        <v>16</v>
      </c>
      <c r="X894">
        <v>126</v>
      </c>
      <c r="Y894">
        <v>60</v>
      </c>
      <c r="Z894">
        <v>664</v>
      </c>
      <c r="AA894">
        <f>Z894/P894</f>
        <v>1.3387096774193548</v>
      </c>
      <c r="AB894" s="14" t="s">
        <v>506</v>
      </c>
      <c r="AC894" s="13" t="s">
        <v>63</v>
      </c>
      <c r="AD894">
        <v>3</v>
      </c>
      <c r="AE894" t="str">
        <f>IF(AD894&gt;3, "Prefers Discount", "Discount Indifferent")</f>
        <v>Discount Indifferent</v>
      </c>
      <c r="AF894">
        <v>7</v>
      </c>
      <c r="AG894">
        <v>7</v>
      </c>
      <c r="AH894">
        <v>4</v>
      </c>
      <c r="AI894" t="str">
        <f>INDEX($AF$1:$AH$1,MATCH(MAX(AF894:AH894),AF894:AH894,0))</f>
        <v>Store_Orders</v>
      </c>
      <c r="AJ894">
        <v>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f>SUM(AK894:AO894)</f>
        <v>0</v>
      </c>
      <c r="AQ894" t="s">
        <v>67</v>
      </c>
      <c r="AR894">
        <v>0</v>
      </c>
      <c r="AS894" t="str">
        <f>IF(OR(AK894&gt;0, AL894&gt;0, AM894&gt;0, AN894&gt;0, AO894&gt;0), "Converted", "Not Converted")</f>
        <v>Not Converted</v>
      </c>
      <c r="AT894">
        <v>0</v>
      </c>
      <c r="AU894">
        <v>3</v>
      </c>
      <c r="AV894">
        <v>11</v>
      </c>
      <c r="AW894">
        <f>IF(Z894&gt;607, 4, 0)</f>
        <v>4</v>
      </c>
      <c r="AX894">
        <f>IF(AA894&gt;0.1497, 3, 0)</f>
        <v>3</v>
      </c>
      <c r="AY894">
        <f>IF(P894&gt;4031, 2, 0)</f>
        <v>0</v>
      </c>
      <c r="AZ894">
        <f>IF(H894&gt;51934.91, 1, 0)</f>
        <v>1</v>
      </c>
      <c r="BA894">
        <f>SUM(AW894:AZ894)</f>
        <v>8</v>
      </c>
      <c r="BB894" t="str">
        <f>VLOOKUP(BA894,'Standard Deviations'!$L$1:$M$11,2,TRUE)</f>
        <v>Platinum</v>
      </c>
    </row>
    <row r="895" spans="1:54">
      <c r="A895">
        <v>5177</v>
      </c>
      <c r="B895">
        <v>1974</v>
      </c>
      <c r="C895">
        <f>2024-B895</f>
        <v>50</v>
      </c>
      <c r="D895" t="str">
        <f>VLOOKUP(B895,Reference!$A$1:$B$125, 2)</f>
        <v>Gen X</v>
      </c>
      <c r="E895" t="s">
        <v>64</v>
      </c>
      <c r="F895" t="str">
        <f>IF(E895="High School", "No College", "College")</f>
        <v>College</v>
      </c>
      <c r="G895" t="s">
        <v>55</v>
      </c>
      <c r="H895">
        <v>58494</v>
      </c>
      <c r="I895">
        <v>58494</v>
      </c>
      <c r="J895" s="4" t="s">
        <v>61</v>
      </c>
      <c r="K895">
        <v>0</v>
      </c>
      <c r="L895">
        <v>1</v>
      </c>
      <c r="M895" t="str">
        <f>IF(OR(K895&gt;0, L895&gt;0), "Parent", "Not Parent")</f>
        <v>Parent</v>
      </c>
      <c r="N895" t="s">
        <v>171</v>
      </c>
      <c r="O895" s="8">
        <v>41916</v>
      </c>
      <c r="P895" s="9">
        <f>O895-N895</f>
        <v>296</v>
      </c>
      <c r="Q895">
        <v>56</v>
      </c>
      <c r="R895" s="9">
        <f>P895-Q895</f>
        <v>240</v>
      </c>
      <c r="S895" s="8">
        <f>O895-R895</f>
        <v>41676</v>
      </c>
      <c r="T895">
        <v>298</v>
      </c>
      <c r="U895">
        <v>7</v>
      </c>
      <c r="V895">
        <v>68</v>
      </c>
      <c r="W895">
        <v>4</v>
      </c>
      <c r="X895">
        <v>0</v>
      </c>
      <c r="Y895">
        <v>19</v>
      </c>
      <c r="Z895">
        <v>396</v>
      </c>
      <c r="AA895">
        <f>Z895/P895</f>
        <v>1.3378378378378379</v>
      </c>
      <c r="AB895" s="14" t="s">
        <v>506</v>
      </c>
      <c r="AC895" s="13" t="s">
        <v>63</v>
      </c>
      <c r="AD895">
        <v>2</v>
      </c>
      <c r="AE895" t="str">
        <f>IF(AD895&gt;3, "Prefers Discount", "Discount Indifferent")</f>
        <v>Discount Indifferent</v>
      </c>
      <c r="AF895">
        <v>6</v>
      </c>
      <c r="AG895">
        <v>6</v>
      </c>
      <c r="AH895">
        <v>2</v>
      </c>
      <c r="AI895" t="str">
        <f>INDEX($AF$1:$AH$1,MATCH(MAX(AF895:AH895),AF895:AH895,0))</f>
        <v>Store_Orders</v>
      </c>
      <c r="AJ895">
        <v>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f>SUM(AK895:AO895)</f>
        <v>0</v>
      </c>
      <c r="AQ895" t="s">
        <v>67</v>
      </c>
      <c r="AR895">
        <v>0</v>
      </c>
      <c r="AS895" t="str">
        <f>IF(OR(AK895&gt;0, AL895&gt;0, AM895&gt;0, AN895&gt;0, AO895&gt;0), "Converted", "Not Converted")</f>
        <v>Not Converted</v>
      </c>
      <c r="AT895">
        <v>0</v>
      </c>
      <c r="AU895">
        <v>3</v>
      </c>
      <c r="AV895">
        <v>11</v>
      </c>
      <c r="AW895">
        <f>IF(Z895&gt;607, 4, 0)</f>
        <v>0</v>
      </c>
      <c r="AX895">
        <f>IF(AA895&gt;0.1497, 3, 0)</f>
        <v>3</v>
      </c>
      <c r="AY895">
        <f>IF(P895&gt;4031, 2, 0)</f>
        <v>0</v>
      </c>
      <c r="AZ895">
        <f>IF(H895&gt;51934.91, 1, 0)</f>
        <v>1</v>
      </c>
      <c r="BA895">
        <f>SUM(AW895:AZ895)</f>
        <v>4</v>
      </c>
      <c r="BB895" t="str">
        <f>VLOOKUP(BA895,'Standard Deviations'!$L$1:$M$11,2,TRUE)</f>
        <v>Silver</v>
      </c>
    </row>
    <row r="896" spans="1:54">
      <c r="A896">
        <v>10722</v>
      </c>
      <c r="B896">
        <v>1973</v>
      </c>
      <c r="C896">
        <f>2024-B896</f>
        <v>51</v>
      </c>
      <c r="D896" t="str">
        <f>VLOOKUP(B896,Reference!$A$1:$B$125, 2)</f>
        <v>Gen X</v>
      </c>
      <c r="E896" t="s">
        <v>54</v>
      </c>
      <c r="F896" t="str">
        <f>IF(E896="High School", "No College", "College")</f>
        <v>College</v>
      </c>
      <c r="G896" t="s">
        <v>65</v>
      </c>
      <c r="H896">
        <v>55593</v>
      </c>
      <c r="I896">
        <v>55593</v>
      </c>
      <c r="J896" s="4" t="s">
        <v>61</v>
      </c>
      <c r="K896">
        <v>0</v>
      </c>
      <c r="L896">
        <v>1</v>
      </c>
      <c r="M896" t="str">
        <f>IF(OR(K896&gt;0, L896&gt;0), "Parent", "Not Parent")</f>
        <v>Parent</v>
      </c>
      <c r="N896" t="s">
        <v>472</v>
      </c>
      <c r="O896" s="8">
        <v>41916</v>
      </c>
      <c r="P896" s="9">
        <f>O896-N896</f>
        <v>409</v>
      </c>
      <c r="Q896">
        <v>63</v>
      </c>
      <c r="R896" s="9">
        <f>P896-Q896</f>
        <v>346</v>
      </c>
      <c r="S896" s="8">
        <f>O896-R896</f>
        <v>41570</v>
      </c>
      <c r="T896">
        <v>293</v>
      </c>
      <c r="U896">
        <v>8</v>
      </c>
      <c r="V896">
        <v>124</v>
      </c>
      <c r="W896">
        <v>11</v>
      </c>
      <c r="X896">
        <v>4</v>
      </c>
      <c r="Y896">
        <v>106</v>
      </c>
      <c r="Z896">
        <v>546</v>
      </c>
      <c r="AA896">
        <f>Z896/P896</f>
        <v>1.3349633251833741</v>
      </c>
      <c r="AB896" s="14" t="s">
        <v>506</v>
      </c>
      <c r="AC896" s="13" t="s">
        <v>63</v>
      </c>
      <c r="AD896">
        <v>2</v>
      </c>
      <c r="AE896" t="str">
        <f>IF(AD896&gt;3, "Prefers Discount", "Discount Indifferent")</f>
        <v>Discount Indifferent</v>
      </c>
      <c r="AF896">
        <v>3</v>
      </c>
      <c r="AG896">
        <v>6</v>
      </c>
      <c r="AH896">
        <v>6</v>
      </c>
      <c r="AI896" t="str">
        <f>INDEX($AF$1:$AH$1,MATCH(MAX(AF896:AH896),AF896:AH896,0))</f>
        <v>Web_Orders</v>
      </c>
      <c r="AJ896">
        <v>6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f>SUM(AK896:AO896)</f>
        <v>1</v>
      </c>
      <c r="AQ896" t="str">
        <f>INDEX($AK$1:$AO$1,MATCH(MAX(AK896:AO896),AK896:AO896,0))</f>
        <v>Converted_on_Camp3</v>
      </c>
      <c r="AR896">
        <v>1</v>
      </c>
      <c r="AS896" t="str">
        <f>IF(OR(AK896&gt;0, AL896&gt;0, AM896&gt;0, AN896&gt;0, AO896&gt;0), "Converted", "Not Converted")</f>
        <v>Converted</v>
      </c>
      <c r="AT896">
        <v>0</v>
      </c>
      <c r="AU896">
        <v>3</v>
      </c>
      <c r="AV896">
        <v>11</v>
      </c>
      <c r="AW896">
        <f>IF(Z896&gt;607, 4, 0)</f>
        <v>0</v>
      </c>
      <c r="AX896">
        <f>IF(AA896&gt;0.1497, 3, 0)</f>
        <v>3</v>
      </c>
      <c r="AY896">
        <f>IF(P896&gt;4031, 2, 0)</f>
        <v>0</v>
      </c>
      <c r="AZ896">
        <f>IF(H896&gt;51934.91, 1, 0)</f>
        <v>1</v>
      </c>
      <c r="BA896">
        <f>SUM(AW896:AZ896)</f>
        <v>4</v>
      </c>
      <c r="BB896" t="str">
        <f>VLOOKUP(BA896,'Standard Deviations'!$L$1:$M$11,2,TRUE)</f>
        <v>Silver</v>
      </c>
    </row>
    <row r="897" spans="1:54" hidden="1">
      <c r="A897">
        <v>1459</v>
      </c>
      <c r="B897">
        <v>1966</v>
      </c>
      <c r="C897">
        <f>2024-B897</f>
        <v>58</v>
      </c>
      <c r="D897" t="str">
        <f>VLOOKUP(B897,Reference!$A$1:$B$125, 2)</f>
        <v>Gen X</v>
      </c>
      <c r="E897" t="s">
        <v>68</v>
      </c>
      <c r="F897" t="str">
        <f>IF(E897="High School", "No College", "College")</f>
        <v>College</v>
      </c>
      <c r="G897" t="s">
        <v>55</v>
      </c>
      <c r="H897">
        <v>69063</v>
      </c>
      <c r="I897">
        <v>69063</v>
      </c>
      <c r="J897" s="4" t="s">
        <v>61</v>
      </c>
      <c r="K897">
        <v>0</v>
      </c>
      <c r="L897">
        <v>1</v>
      </c>
      <c r="M897" t="str">
        <f>IF(OR(K897&gt;0, L897&gt;0), "Parent", "Not Parent")</f>
        <v>Parent</v>
      </c>
      <c r="N897" t="s">
        <v>493</v>
      </c>
      <c r="O897" s="8">
        <v>41916</v>
      </c>
      <c r="P897" s="9">
        <f>O897-N897</f>
        <v>696</v>
      </c>
      <c r="Q897">
        <v>16</v>
      </c>
      <c r="R897" s="9">
        <f>P897-Q897</f>
        <v>680</v>
      </c>
      <c r="S897" s="8">
        <f>O897-R897</f>
        <v>41236</v>
      </c>
      <c r="T897">
        <v>666</v>
      </c>
      <c r="U897">
        <v>35</v>
      </c>
      <c r="V897">
        <v>124</v>
      </c>
      <c r="W897">
        <v>69</v>
      </c>
      <c r="X897">
        <v>8</v>
      </c>
      <c r="Y897">
        <v>26</v>
      </c>
      <c r="Z897">
        <v>928</v>
      </c>
      <c r="AA897">
        <f>Z897/P897</f>
        <v>1.3333333333333333</v>
      </c>
      <c r="AB897" s="11" t="s">
        <v>506</v>
      </c>
      <c r="AC897" t="s">
        <v>59</v>
      </c>
      <c r="AD897">
        <v>1</v>
      </c>
      <c r="AE897" t="str">
        <f>IF(AD897&gt;3, "Prefers Discount", "Discount Indifferent")</f>
        <v>Discount Indifferent</v>
      </c>
      <c r="AF897">
        <v>5</v>
      </c>
      <c r="AG897">
        <v>5</v>
      </c>
      <c r="AH897">
        <v>3</v>
      </c>
      <c r="AI897" t="str">
        <f>INDEX($AF$1:$AH$1,MATCH(MAX(AF897:AH897),AF897:AH897,0))</f>
        <v>Store_Orders</v>
      </c>
      <c r="AJ897">
        <v>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f>SUM(AK897:AO897)</f>
        <v>0</v>
      </c>
      <c r="AQ897" t="s">
        <v>67</v>
      </c>
      <c r="AR897">
        <v>0</v>
      </c>
      <c r="AS897" t="str">
        <f>IF(OR(AK897&gt;0, AL897&gt;0, AM897&gt;0, AN897&gt;0, AO897&gt;0), "Converted", "Not Converted")</f>
        <v>Not Converted</v>
      </c>
      <c r="AT897">
        <v>0</v>
      </c>
      <c r="AU897">
        <v>3</v>
      </c>
      <c r="AV897">
        <v>11</v>
      </c>
      <c r="AW897">
        <f>IF(Z897&gt;607, 4, 0)</f>
        <v>4</v>
      </c>
      <c r="AX897">
        <f>IF(AA897&gt;0.1497, 3, 0)</f>
        <v>3</v>
      </c>
      <c r="AY897">
        <f>IF(P897&gt;4031, 2, 0)</f>
        <v>0</v>
      </c>
      <c r="AZ897">
        <f>IF(H897&gt;51934.91, 1, 0)</f>
        <v>1</v>
      </c>
      <c r="BA897">
        <f>SUM(AW897:AZ897)</f>
        <v>8</v>
      </c>
      <c r="BB897" t="str">
        <f>VLOOKUP(BA897,'Standard Deviations'!$L$1:$M$11,2,TRUE)</f>
        <v>Platinum</v>
      </c>
    </row>
    <row r="898" spans="1:54" hidden="1">
      <c r="A898">
        <v>6616</v>
      </c>
      <c r="B898">
        <v>1975</v>
      </c>
      <c r="C898">
        <f>2024-B898</f>
        <v>49</v>
      </c>
      <c r="D898" t="str">
        <f>VLOOKUP(B898,Reference!$A$1:$B$125, 2)</f>
        <v>Gen X</v>
      </c>
      <c r="E898" t="s">
        <v>54</v>
      </c>
      <c r="F898" t="str">
        <f>IF(E898="High School", "No College", "College")</f>
        <v>College</v>
      </c>
      <c r="G898" t="s">
        <v>65</v>
      </c>
      <c r="H898">
        <v>59481</v>
      </c>
      <c r="I898">
        <v>59481</v>
      </c>
      <c r="J898" s="4" t="s">
        <v>61</v>
      </c>
      <c r="K898">
        <v>0</v>
      </c>
      <c r="L898">
        <v>1</v>
      </c>
      <c r="M898" t="str">
        <f>IF(OR(K898&gt;0, L898&gt;0), "Parent", "Not Parent")</f>
        <v>Parent</v>
      </c>
      <c r="N898" t="s">
        <v>550</v>
      </c>
      <c r="O898" s="8">
        <v>41916</v>
      </c>
      <c r="P898" s="9">
        <f>O898-N898</f>
        <v>346</v>
      </c>
      <c r="Q898">
        <v>47</v>
      </c>
      <c r="R898" s="9">
        <f>P898-Q898</f>
        <v>299</v>
      </c>
      <c r="S898" s="8">
        <f>O898-R898</f>
        <v>41617</v>
      </c>
      <c r="T898">
        <v>178</v>
      </c>
      <c r="U898">
        <v>3</v>
      </c>
      <c r="V898">
        <v>85</v>
      </c>
      <c r="W898">
        <v>71</v>
      </c>
      <c r="X898">
        <v>66</v>
      </c>
      <c r="Y898">
        <v>58</v>
      </c>
      <c r="Z898">
        <v>461</v>
      </c>
      <c r="AA898">
        <f>Z898/P898</f>
        <v>1.3323699421965318</v>
      </c>
      <c r="AB898" s="11" t="s">
        <v>506</v>
      </c>
      <c r="AC898" t="s">
        <v>59</v>
      </c>
      <c r="AD898">
        <v>2</v>
      </c>
      <c r="AE898" t="str">
        <f>IF(AD898&gt;3, "Prefers Discount", "Discount Indifferent")</f>
        <v>Discount Indifferent</v>
      </c>
      <c r="AF898">
        <v>8</v>
      </c>
      <c r="AG898">
        <v>3</v>
      </c>
      <c r="AH898">
        <v>3</v>
      </c>
      <c r="AI898" t="str">
        <f>INDEX($AF$1:$AH$1,MATCH(MAX(AF898:AH898),AF898:AH898,0))</f>
        <v>Store_Orders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f>SUM(AK898:AO898)</f>
        <v>0</v>
      </c>
      <c r="AQ898" t="s">
        <v>67</v>
      </c>
      <c r="AR898">
        <v>0</v>
      </c>
      <c r="AS898" t="str">
        <f>IF(OR(AK898&gt;0, AL898&gt;0, AM898&gt;0, AN898&gt;0, AO898&gt;0), "Converted", "Not Converted")</f>
        <v>Not Converted</v>
      </c>
      <c r="AT898">
        <v>0</v>
      </c>
      <c r="AU898">
        <v>3</v>
      </c>
      <c r="AV898">
        <v>11</v>
      </c>
      <c r="AW898">
        <f>IF(Z898&gt;607, 4, 0)</f>
        <v>0</v>
      </c>
      <c r="AX898">
        <f>IF(AA898&gt;0.1497, 3, 0)</f>
        <v>3</v>
      </c>
      <c r="AY898">
        <f>IF(P898&gt;4031, 2, 0)</f>
        <v>0</v>
      </c>
      <c r="AZ898">
        <f>IF(H898&gt;51934.91, 1, 0)</f>
        <v>1</v>
      </c>
      <c r="BA898">
        <f>SUM(AW898:AZ898)</f>
        <v>4</v>
      </c>
      <c r="BB898" t="str">
        <f>VLOOKUP(BA898,'Standard Deviations'!$L$1:$M$11,2,TRUE)</f>
        <v>Silver</v>
      </c>
    </row>
    <row r="899" spans="1:54">
      <c r="A899">
        <v>5631</v>
      </c>
      <c r="B899">
        <v>1991</v>
      </c>
      <c r="C899">
        <f>2024-B899</f>
        <v>33</v>
      </c>
      <c r="D899" t="str">
        <f>VLOOKUP(B899,Reference!$A$1:$B$125, 2)</f>
        <v>Millennials</v>
      </c>
      <c r="E899" t="s">
        <v>54</v>
      </c>
      <c r="F899" t="str">
        <f>IF(E899="High School", "No College", "College")</f>
        <v>College</v>
      </c>
      <c r="G899" t="s">
        <v>60</v>
      </c>
      <c r="H899">
        <v>49767</v>
      </c>
      <c r="I899">
        <v>49767</v>
      </c>
      <c r="J899" s="4" t="s">
        <v>175</v>
      </c>
      <c r="K899">
        <v>0</v>
      </c>
      <c r="L899">
        <v>0</v>
      </c>
      <c r="M899" t="str">
        <f>IF(OR(K899&gt;0, L899&gt;0), "Parent", "Not Parent")</f>
        <v>Not Parent</v>
      </c>
      <c r="N899" t="s">
        <v>502</v>
      </c>
      <c r="O899" s="8">
        <v>41916</v>
      </c>
      <c r="P899" s="9">
        <f>O899-N899</f>
        <v>520</v>
      </c>
      <c r="Q899">
        <v>92</v>
      </c>
      <c r="R899" s="9">
        <f>P899-Q899</f>
        <v>428</v>
      </c>
      <c r="S899" s="8">
        <f>O899-R899</f>
        <v>41488</v>
      </c>
      <c r="T899">
        <v>202</v>
      </c>
      <c r="U899">
        <v>47</v>
      </c>
      <c r="V899">
        <v>197</v>
      </c>
      <c r="W899">
        <v>55</v>
      </c>
      <c r="X899">
        <v>42</v>
      </c>
      <c r="Y899">
        <v>149</v>
      </c>
      <c r="Z899">
        <v>692</v>
      </c>
      <c r="AA899">
        <f>Z899/P899</f>
        <v>1.3307692307692307</v>
      </c>
      <c r="AB899" s="14" t="s">
        <v>506</v>
      </c>
      <c r="AC899" s="13" t="s">
        <v>63</v>
      </c>
      <c r="AD899">
        <v>1</v>
      </c>
      <c r="AE899" t="str">
        <f>IF(AD899&gt;3, "Prefers Discount", "Discount Indifferent")</f>
        <v>Discount Indifferent</v>
      </c>
      <c r="AF899">
        <v>8</v>
      </c>
      <c r="AG899">
        <v>5</v>
      </c>
      <c r="AH899">
        <v>4</v>
      </c>
      <c r="AI899" t="str">
        <f>INDEX($AF$1:$AH$1,MATCH(MAX(AF899:AH899),AF899:AH899,0))</f>
        <v>Store_Orders</v>
      </c>
      <c r="AJ899">
        <v>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f>SUM(AK899:AO899)</f>
        <v>0</v>
      </c>
      <c r="AQ899" t="s">
        <v>67</v>
      </c>
      <c r="AR899">
        <v>0</v>
      </c>
      <c r="AS899" t="str">
        <f>IF(OR(AK899&gt;0, AL899&gt;0, AM899&gt;0, AN899&gt;0, AO899&gt;0), "Converted", "Not Converted")</f>
        <v>Not Converted</v>
      </c>
      <c r="AT899">
        <v>0</v>
      </c>
      <c r="AU899">
        <v>3</v>
      </c>
      <c r="AV899">
        <v>11</v>
      </c>
      <c r="AW899">
        <f>IF(Z899&gt;607, 4, 0)</f>
        <v>4</v>
      </c>
      <c r="AX899">
        <f>IF(AA899&gt;0.1497, 3, 0)</f>
        <v>3</v>
      </c>
      <c r="AY899">
        <f>IF(P899&gt;4031, 2, 0)</f>
        <v>0</v>
      </c>
      <c r="AZ899">
        <f>IF(H899&gt;51934.91, 1, 0)</f>
        <v>0</v>
      </c>
      <c r="BA899">
        <f>SUM(AW899:AZ899)</f>
        <v>7</v>
      </c>
      <c r="BB899" t="str">
        <f>VLOOKUP(BA899,'Standard Deviations'!$L$1:$M$11,2,TRUE)</f>
        <v>Platinum</v>
      </c>
    </row>
    <row r="900" spans="1:54" hidden="1">
      <c r="A900">
        <v>7488</v>
      </c>
      <c r="B900">
        <v>1963</v>
      </c>
      <c r="C900">
        <f>2024-B900</f>
        <v>61</v>
      </c>
      <c r="D900" t="str">
        <f>VLOOKUP(B900,Reference!$A$1:$B$125, 2)</f>
        <v>Boomers</v>
      </c>
      <c r="E900" t="s">
        <v>64</v>
      </c>
      <c r="F900" t="str">
        <f>IF(E900="High School", "No College", "College")</f>
        <v>College</v>
      </c>
      <c r="G900" t="s">
        <v>60</v>
      </c>
      <c r="H900">
        <v>64191</v>
      </c>
      <c r="I900">
        <v>64191</v>
      </c>
      <c r="J900" s="4" t="s">
        <v>61</v>
      </c>
      <c r="K900">
        <v>0</v>
      </c>
      <c r="L900">
        <v>1</v>
      </c>
      <c r="M900" t="str">
        <f>IF(OR(K900&gt;0, L900&gt;0), "Parent", "Not Parent")</f>
        <v>Parent</v>
      </c>
      <c r="N900" t="s">
        <v>551</v>
      </c>
      <c r="O900" s="8">
        <v>41916</v>
      </c>
      <c r="P900" s="9">
        <f>O900-N900</f>
        <v>620</v>
      </c>
      <c r="Q900">
        <v>30</v>
      </c>
      <c r="R900" s="9">
        <f>P900-Q900</f>
        <v>590</v>
      </c>
      <c r="S900" s="8">
        <f>O900-R900</f>
        <v>41326</v>
      </c>
      <c r="T900">
        <v>420</v>
      </c>
      <c r="U900">
        <v>15</v>
      </c>
      <c r="V900">
        <v>186</v>
      </c>
      <c r="W900">
        <v>151</v>
      </c>
      <c r="X900">
        <v>38</v>
      </c>
      <c r="Y900">
        <v>15</v>
      </c>
      <c r="Z900">
        <v>825</v>
      </c>
      <c r="AA900">
        <f>Z900/P900</f>
        <v>1.3306451612903225</v>
      </c>
      <c r="AB900" s="11" t="s">
        <v>506</v>
      </c>
      <c r="AC900" t="s">
        <v>59</v>
      </c>
      <c r="AD900">
        <v>3</v>
      </c>
      <c r="AE900" t="str">
        <f>IF(AD900&gt;3, "Prefers Discount", "Discount Indifferent")</f>
        <v>Discount Indifferent</v>
      </c>
      <c r="AF900">
        <v>13</v>
      </c>
      <c r="AG900">
        <v>5</v>
      </c>
      <c r="AH900">
        <v>3</v>
      </c>
      <c r="AI900" t="str">
        <f>INDEX($AF$1:$AH$1,MATCH(MAX(AF900:AH900),AF900:AH900,0))</f>
        <v>Store_Orders</v>
      </c>
      <c r="AJ900">
        <v>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f>SUM(AK900:AO900)</f>
        <v>0</v>
      </c>
      <c r="AQ900" t="s">
        <v>67</v>
      </c>
      <c r="AR900">
        <v>0</v>
      </c>
      <c r="AS900" t="str">
        <f>IF(OR(AK900&gt;0, AL900&gt;0, AM900&gt;0, AN900&gt;0, AO900&gt;0), "Converted", "Not Converted")</f>
        <v>Not Converted</v>
      </c>
      <c r="AT900">
        <v>0</v>
      </c>
      <c r="AU900">
        <v>3</v>
      </c>
      <c r="AV900">
        <v>11</v>
      </c>
      <c r="AW900">
        <f>IF(Z900&gt;607, 4, 0)</f>
        <v>4</v>
      </c>
      <c r="AX900">
        <f>IF(AA900&gt;0.1497, 3, 0)</f>
        <v>3</v>
      </c>
      <c r="AY900">
        <f>IF(P900&gt;4031, 2, 0)</f>
        <v>0</v>
      </c>
      <c r="AZ900">
        <f>IF(H900&gt;51934.91, 1, 0)</f>
        <v>1</v>
      </c>
      <c r="BA900">
        <f>SUM(AW900:AZ900)</f>
        <v>8</v>
      </c>
      <c r="BB900" t="str">
        <f>VLOOKUP(BA900,'Standard Deviations'!$L$1:$M$11,2,TRUE)</f>
        <v>Platinum</v>
      </c>
    </row>
    <row r="901" spans="1:54">
      <c r="A901">
        <v>5863</v>
      </c>
      <c r="B901">
        <v>1953</v>
      </c>
      <c r="C901">
        <f>2024-B901</f>
        <v>71</v>
      </c>
      <c r="D901" t="str">
        <f>VLOOKUP(B901,Reference!$A$1:$B$125, 2)</f>
        <v>Boomers</v>
      </c>
      <c r="E901" t="s">
        <v>54</v>
      </c>
      <c r="F901" t="str">
        <f>IF(E901="High School", "No College", "College")</f>
        <v>College</v>
      </c>
      <c r="G901" t="s">
        <v>55</v>
      </c>
      <c r="H901">
        <v>47703</v>
      </c>
      <c r="I901">
        <v>47703</v>
      </c>
      <c r="J901" s="4" t="s">
        <v>175</v>
      </c>
      <c r="K901">
        <v>0</v>
      </c>
      <c r="L901">
        <v>1</v>
      </c>
      <c r="M901" t="str">
        <f>IF(OR(K901&gt;0, L901&gt;0), "Parent", "Not Parent")</f>
        <v>Parent</v>
      </c>
      <c r="N901" t="s">
        <v>454</v>
      </c>
      <c r="O901" s="8">
        <v>41916</v>
      </c>
      <c r="P901" s="9">
        <f>O901-N901</f>
        <v>493</v>
      </c>
      <c r="Q901">
        <v>95</v>
      </c>
      <c r="R901" s="9">
        <f>P901-Q901</f>
        <v>398</v>
      </c>
      <c r="S901" s="8">
        <f>O901-R901</f>
        <v>41518</v>
      </c>
      <c r="T901">
        <v>359</v>
      </c>
      <c r="U901">
        <v>0</v>
      </c>
      <c r="V901">
        <v>134</v>
      </c>
      <c r="W901">
        <v>13</v>
      </c>
      <c r="X901">
        <v>26</v>
      </c>
      <c r="Y901">
        <v>123</v>
      </c>
      <c r="Z901">
        <v>655</v>
      </c>
      <c r="AA901">
        <f>Z901/P901</f>
        <v>1.3286004056795131</v>
      </c>
      <c r="AB901" s="14" t="s">
        <v>506</v>
      </c>
      <c r="AC901" s="13" t="s">
        <v>63</v>
      </c>
      <c r="AD901">
        <v>4</v>
      </c>
      <c r="AE901" t="str">
        <f>IF(AD901&gt;3, "Prefers Discount", "Discount Indifferent")</f>
        <v>Prefers Discount</v>
      </c>
      <c r="AF901">
        <v>8</v>
      </c>
      <c r="AG901">
        <v>6</v>
      </c>
      <c r="AH901">
        <v>3</v>
      </c>
      <c r="AI901" t="str">
        <f>INDEX($AF$1:$AH$1,MATCH(MAX(AF901:AH901),AF901:AH901,0))</f>
        <v>Store_Orders</v>
      </c>
      <c r="AJ901">
        <v>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f>SUM(AK901:AO901)</f>
        <v>0</v>
      </c>
      <c r="AQ901" t="s">
        <v>67</v>
      </c>
      <c r="AR901">
        <v>0</v>
      </c>
      <c r="AS901" t="str">
        <f>IF(OR(AK901&gt;0, AL901&gt;0, AM901&gt;0, AN901&gt;0, AO901&gt;0), "Converted", "Not Converted")</f>
        <v>Not Converted</v>
      </c>
      <c r="AT901">
        <v>0</v>
      </c>
      <c r="AU901">
        <v>3</v>
      </c>
      <c r="AV901">
        <v>11</v>
      </c>
      <c r="AW901">
        <f>IF(Z901&gt;607, 4, 0)</f>
        <v>4</v>
      </c>
      <c r="AX901">
        <f>IF(AA901&gt;0.1497, 3, 0)</f>
        <v>3</v>
      </c>
      <c r="AY901">
        <f>IF(P901&gt;4031, 2, 0)</f>
        <v>0</v>
      </c>
      <c r="AZ901">
        <f>IF(H901&gt;51934.91, 1, 0)</f>
        <v>0</v>
      </c>
      <c r="BA901">
        <f>SUM(AW901:AZ901)</f>
        <v>7</v>
      </c>
      <c r="BB901" t="str">
        <f>VLOOKUP(BA901,'Standard Deviations'!$L$1:$M$11,2,TRUE)</f>
        <v>Platinum</v>
      </c>
    </row>
    <row r="902" spans="1:54">
      <c r="A902">
        <v>2853</v>
      </c>
      <c r="B902">
        <v>1980</v>
      </c>
      <c r="C902">
        <f>2024-B902</f>
        <v>44</v>
      </c>
      <c r="D902" t="str">
        <f>VLOOKUP(B902,Reference!$A$1:$B$125, 2)</f>
        <v>Millennials</v>
      </c>
      <c r="E902" t="s">
        <v>54</v>
      </c>
      <c r="F902" t="str">
        <f>IF(E902="High School", "No College", "College")</f>
        <v>College</v>
      </c>
      <c r="G902" t="s">
        <v>60</v>
      </c>
      <c r="H902">
        <v>51766</v>
      </c>
      <c r="I902">
        <v>51766</v>
      </c>
      <c r="J902" s="4" t="s">
        <v>175</v>
      </c>
      <c r="K902">
        <v>1</v>
      </c>
      <c r="L902">
        <v>0</v>
      </c>
      <c r="M902" t="str">
        <f>IF(OR(K902&gt;0, L902&gt;0), "Parent", "Not Parent")</f>
        <v>Parent</v>
      </c>
      <c r="N902" t="s">
        <v>552</v>
      </c>
      <c r="O902" s="8">
        <v>41916</v>
      </c>
      <c r="P902" s="9">
        <f>O902-N902</f>
        <v>207</v>
      </c>
      <c r="Q902">
        <v>74</v>
      </c>
      <c r="R902" s="9">
        <f>P902-Q902</f>
        <v>133</v>
      </c>
      <c r="S902" s="8">
        <f>O902-R902</f>
        <v>41783</v>
      </c>
      <c r="T902">
        <v>60</v>
      </c>
      <c r="U902">
        <v>51</v>
      </c>
      <c r="V902">
        <v>87</v>
      </c>
      <c r="W902">
        <v>6</v>
      </c>
      <c r="X902">
        <v>20</v>
      </c>
      <c r="Y902">
        <v>51</v>
      </c>
      <c r="Z902">
        <v>275</v>
      </c>
      <c r="AA902">
        <f>Z902/P902</f>
        <v>1.3285024154589371</v>
      </c>
      <c r="AB902" s="14" t="s">
        <v>506</v>
      </c>
      <c r="AC902" s="13" t="s">
        <v>63</v>
      </c>
      <c r="AD902">
        <v>2</v>
      </c>
      <c r="AE902" t="str">
        <f>IF(AD902&gt;3, "Prefers Discount", "Discount Indifferent")</f>
        <v>Discount Indifferent</v>
      </c>
      <c r="AF902">
        <v>4</v>
      </c>
      <c r="AG902">
        <v>4</v>
      </c>
      <c r="AH902">
        <v>2</v>
      </c>
      <c r="AI902" t="str">
        <f>INDEX($AF$1:$AH$1,MATCH(MAX(AF902:AH902),AF902:AH902,0))</f>
        <v>Store_Orders</v>
      </c>
      <c r="AJ902">
        <v>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f>SUM(AK902:AO902)</f>
        <v>0</v>
      </c>
      <c r="AQ902" t="s">
        <v>67</v>
      </c>
      <c r="AR902">
        <v>0</v>
      </c>
      <c r="AS902" t="str">
        <f>IF(OR(AK902&gt;0, AL902&gt;0, AM902&gt;0, AN902&gt;0, AO902&gt;0), "Converted", "Not Converted")</f>
        <v>Not Converted</v>
      </c>
      <c r="AT902">
        <v>0</v>
      </c>
      <c r="AU902">
        <v>3</v>
      </c>
      <c r="AV902">
        <v>11</v>
      </c>
      <c r="AW902">
        <f>IF(Z902&gt;607, 4, 0)</f>
        <v>0</v>
      </c>
      <c r="AX902">
        <f>IF(AA902&gt;0.1497, 3, 0)</f>
        <v>3</v>
      </c>
      <c r="AY902">
        <f>IF(P902&gt;4031, 2, 0)</f>
        <v>0</v>
      </c>
      <c r="AZ902">
        <f>IF(H902&gt;51934.91, 1, 0)</f>
        <v>0</v>
      </c>
      <c r="BA902">
        <f>SUM(AW902:AZ902)</f>
        <v>3</v>
      </c>
      <c r="BB902" t="str">
        <f>VLOOKUP(BA902,'Standard Deviations'!$L$1:$M$11,2,TRUE)</f>
        <v>Silver</v>
      </c>
    </row>
    <row r="903" spans="1:54">
      <c r="A903">
        <v>7290</v>
      </c>
      <c r="B903">
        <v>1985</v>
      </c>
      <c r="C903">
        <f>2024-B903</f>
        <v>39</v>
      </c>
      <c r="D903" t="str">
        <f>VLOOKUP(B903,Reference!$A$1:$B$125, 2)</f>
        <v>Millennials</v>
      </c>
      <c r="E903" t="s">
        <v>54</v>
      </c>
      <c r="F903" t="str">
        <f>IF(E903="High School", "No College", "College")</f>
        <v>College</v>
      </c>
      <c r="G903" t="s">
        <v>60</v>
      </c>
      <c r="H903">
        <v>70596</v>
      </c>
      <c r="I903">
        <v>70596</v>
      </c>
      <c r="J903" s="4" t="s">
        <v>61</v>
      </c>
      <c r="K903">
        <v>0</v>
      </c>
      <c r="L903">
        <v>0</v>
      </c>
      <c r="M903" t="str">
        <f>IF(OR(K903&gt;0, L903&gt;0), "Parent", "Not Parent")</f>
        <v>Not Parent</v>
      </c>
      <c r="N903" t="s">
        <v>543</v>
      </c>
      <c r="O903" s="8">
        <v>41916</v>
      </c>
      <c r="P903" s="9">
        <f>O903-N903</f>
        <v>729</v>
      </c>
      <c r="Q903">
        <v>68</v>
      </c>
      <c r="R903" s="9">
        <f>P903-Q903</f>
        <v>661</v>
      </c>
      <c r="S903" s="8">
        <f>O903-R903</f>
        <v>41255</v>
      </c>
      <c r="T903">
        <v>347</v>
      </c>
      <c r="U903">
        <v>44</v>
      </c>
      <c r="V903">
        <v>534</v>
      </c>
      <c r="W903">
        <v>17</v>
      </c>
      <c r="X903">
        <v>0</v>
      </c>
      <c r="Y903">
        <v>26</v>
      </c>
      <c r="Z903">
        <v>968</v>
      </c>
      <c r="AA903">
        <f>Z903/P903</f>
        <v>1.327846364883402</v>
      </c>
      <c r="AB903" s="14" t="s">
        <v>506</v>
      </c>
      <c r="AC903" s="13" t="s">
        <v>63</v>
      </c>
      <c r="AD903">
        <v>1</v>
      </c>
      <c r="AE903" t="str">
        <f>IF(AD903&gt;3, "Prefers Discount", "Discount Indifferent")</f>
        <v>Discount Indifferent</v>
      </c>
      <c r="AF903">
        <v>12</v>
      </c>
      <c r="AG903">
        <v>3</v>
      </c>
      <c r="AH903">
        <v>5</v>
      </c>
      <c r="AI903" t="str">
        <f>INDEX($AF$1:$AH$1,MATCH(MAX(AF903:AH903),AF903:AH903,0))</f>
        <v>Store_Orders</v>
      </c>
      <c r="AJ903">
        <v>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f>SUM(AK903:AO903)</f>
        <v>0</v>
      </c>
      <c r="AQ903" t="s">
        <v>67</v>
      </c>
      <c r="AR903">
        <v>0</v>
      </c>
      <c r="AS903" t="str">
        <f>IF(OR(AK903&gt;0, AL903&gt;0, AM903&gt;0, AN903&gt;0, AO903&gt;0), "Converted", "Not Converted")</f>
        <v>Not Converted</v>
      </c>
      <c r="AT903">
        <v>0</v>
      </c>
      <c r="AU903">
        <v>3</v>
      </c>
      <c r="AV903">
        <v>11</v>
      </c>
      <c r="AW903">
        <f>IF(Z903&gt;607, 4, 0)</f>
        <v>4</v>
      </c>
      <c r="AX903">
        <f>IF(AA903&gt;0.1497, 3, 0)</f>
        <v>3</v>
      </c>
      <c r="AY903">
        <f>IF(P903&gt;4031, 2, 0)</f>
        <v>0</v>
      </c>
      <c r="AZ903">
        <f>IF(H903&gt;51934.91, 1, 0)</f>
        <v>1</v>
      </c>
      <c r="BA903">
        <f>SUM(AW903:AZ903)</f>
        <v>8</v>
      </c>
      <c r="BB903" t="str">
        <f>VLOOKUP(BA903,'Standard Deviations'!$L$1:$M$11,2,TRUE)</f>
        <v>Platinum</v>
      </c>
    </row>
    <row r="904" spans="1:54">
      <c r="A904">
        <v>8895</v>
      </c>
      <c r="B904">
        <v>1985</v>
      </c>
      <c r="C904">
        <f>2024-B904</f>
        <v>39</v>
      </c>
      <c r="D904" t="str">
        <f>VLOOKUP(B904,Reference!$A$1:$B$125, 2)</f>
        <v>Millennials</v>
      </c>
      <c r="E904" t="s">
        <v>54</v>
      </c>
      <c r="F904" t="str">
        <f>IF(E904="High School", "No College", "College")</f>
        <v>College</v>
      </c>
      <c r="G904" t="s">
        <v>60</v>
      </c>
      <c r="H904">
        <v>70596</v>
      </c>
      <c r="I904">
        <v>70596</v>
      </c>
      <c r="J904" s="4" t="s">
        <v>61</v>
      </c>
      <c r="K904">
        <v>0</v>
      </c>
      <c r="L904">
        <v>0</v>
      </c>
      <c r="M904" t="str">
        <f>IF(OR(K904&gt;0, L904&gt;0), "Parent", "Not Parent")</f>
        <v>Not Parent</v>
      </c>
      <c r="N904" t="s">
        <v>543</v>
      </c>
      <c r="O904" s="8">
        <v>41916</v>
      </c>
      <c r="P904" s="9">
        <f>O904-N904</f>
        <v>729</v>
      </c>
      <c r="Q904">
        <v>68</v>
      </c>
      <c r="R904" s="9">
        <f>P904-Q904</f>
        <v>661</v>
      </c>
      <c r="S904" s="8">
        <f>O904-R904</f>
        <v>41255</v>
      </c>
      <c r="T904">
        <v>347</v>
      </c>
      <c r="U904">
        <v>44</v>
      </c>
      <c r="V904">
        <v>534</v>
      </c>
      <c r="W904">
        <v>17</v>
      </c>
      <c r="X904">
        <v>0</v>
      </c>
      <c r="Y904">
        <v>26</v>
      </c>
      <c r="Z904">
        <v>968</v>
      </c>
      <c r="AA904">
        <f>Z904/P904</f>
        <v>1.327846364883402</v>
      </c>
      <c r="AB904" s="14" t="s">
        <v>506</v>
      </c>
      <c r="AC904" s="13" t="s">
        <v>63</v>
      </c>
      <c r="AD904">
        <v>1</v>
      </c>
      <c r="AE904" t="str">
        <f>IF(AD904&gt;3, "Prefers Discount", "Discount Indifferent")</f>
        <v>Discount Indifferent</v>
      </c>
      <c r="AF904">
        <v>12</v>
      </c>
      <c r="AG904">
        <v>3</v>
      </c>
      <c r="AH904">
        <v>5</v>
      </c>
      <c r="AI904" t="str">
        <f>INDEX($AF$1:$AH$1,MATCH(MAX(AF904:AH904),AF904:AH904,0))</f>
        <v>Store_Orders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f>SUM(AK904:AO904)</f>
        <v>0</v>
      </c>
      <c r="AQ904" t="s">
        <v>67</v>
      </c>
      <c r="AR904">
        <v>0</v>
      </c>
      <c r="AS904" t="str">
        <f>IF(OR(AK904&gt;0, AL904&gt;0, AM904&gt;0, AN904&gt;0, AO904&gt;0), "Converted", "Not Converted")</f>
        <v>Not Converted</v>
      </c>
      <c r="AT904">
        <v>0</v>
      </c>
      <c r="AU904">
        <v>3</v>
      </c>
      <c r="AV904">
        <v>11</v>
      </c>
      <c r="AW904">
        <f>IF(Z904&gt;607, 4, 0)</f>
        <v>4</v>
      </c>
      <c r="AX904">
        <f>IF(AA904&gt;0.1497, 3, 0)</f>
        <v>3</v>
      </c>
      <c r="AY904">
        <f>IF(P904&gt;4031, 2, 0)</f>
        <v>0</v>
      </c>
      <c r="AZ904">
        <f>IF(H904&gt;51934.91, 1, 0)</f>
        <v>1</v>
      </c>
      <c r="BA904">
        <f>SUM(AW904:AZ904)</f>
        <v>8</v>
      </c>
      <c r="BB904" t="str">
        <f>VLOOKUP(BA904,'Standard Deviations'!$L$1:$M$11,2,TRUE)</f>
        <v>Platinum</v>
      </c>
    </row>
    <row r="905" spans="1:54">
      <c r="A905">
        <v>2736</v>
      </c>
      <c r="B905">
        <v>1978</v>
      </c>
      <c r="C905">
        <f>2024-B905</f>
        <v>46</v>
      </c>
      <c r="D905" t="str">
        <f>VLOOKUP(B905,Reference!$A$1:$B$125, 2)</f>
        <v>Gen X</v>
      </c>
      <c r="E905" t="s">
        <v>54</v>
      </c>
      <c r="F905" t="str">
        <f>IF(E905="High School", "No College", "College")</f>
        <v>College</v>
      </c>
      <c r="G905" t="s">
        <v>55</v>
      </c>
      <c r="H905">
        <v>73807</v>
      </c>
      <c r="I905">
        <v>73807</v>
      </c>
      <c r="J905" s="4" t="s">
        <v>61</v>
      </c>
      <c r="K905">
        <v>0</v>
      </c>
      <c r="L905">
        <v>1</v>
      </c>
      <c r="M905" t="str">
        <f>IF(OR(K905&gt;0, L905&gt;0), "Parent", "Not Parent")</f>
        <v>Parent</v>
      </c>
      <c r="N905" t="s">
        <v>532</v>
      </c>
      <c r="O905" s="8">
        <v>41916</v>
      </c>
      <c r="P905" s="9">
        <f>O905-N905</f>
        <v>640</v>
      </c>
      <c r="Q905">
        <v>88</v>
      </c>
      <c r="R905" s="9">
        <f>P905-Q905</f>
        <v>552</v>
      </c>
      <c r="S905" s="8">
        <f>O905-R905</f>
        <v>41364</v>
      </c>
      <c r="T905">
        <v>366</v>
      </c>
      <c r="U905">
        <v>124</v>
      </c>
      <c r="V905">
        <v>156</v>
      </c>
      <c r="W905">
        <v>71</v>
      </c>
      <c r="X905">
        <v>78</v>
      </c>
      <c r="Y905">
        <v>54</v>
      </c>
      <c r="Z905">
        <v>849</v>
      </c>
      <c r="AA905">
        <f>Z905/P905</f>
        <v>1.3265625000000001</v>
      </c>
      <c r="AB905" s="14" t="s">
        <v>506</v>
      </c>
      <c r="AC905" s="13" t="s">
        <v>63</v>
      </c>
      <c r="AD905">
        <v>2</v>
      </c>
      <c r="AE905" t="str">
        <f>IF(AD905&gt;3, "Prefers Discount", "Discount Indifferent")</f>
        <v>Discount Indifferent</v>
      </c>
      <c r="AF905">
        <v>11</v>
      </c>
      <c r="AG905">
        <v>5</v>
      </c>
      <c r="AH905">
        <v>5</v>
      </c>
      <c r="AI905" t="str">
        <f>INDEX($AF$1:$AH$1,MATCH(MAX(AF905:AH905),AF905:AH905,0))</f>
        <v>Store_Orders</v>
      </c>
      <c r="AJ905">
        <v>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f>SUM(AK905:AO905)</f>
        <v>0</v>
      </c>
      <c r="AQ905" t="s">
        <v>67</v>
      </c>
      <c r="AR905">
        <v>0</v>
      </c>
      <c r="AS905" t="str">
        <f>IF(OR(AK905&gt;0, AL905&gt;0, AM905&gt;0, AN905&gt;0, AO905&gt;0), "Converted", "Not Converted")</f>
        <v>Not Converted</v>
      </c>
      <c r="AT905">
        <v>0</v>
      </c>
      <c r="AU905">
        <v>3</v>
      </c>
      <c r="AV905">
        <v>11</v>
      </c>
      <c r="AW905">
        <f>IF(Z905&gt;607, 4, 0)</f>
        <v>4</v>
      </c>
      <c r="AX905">
        <f>IF(AA905&gt;0.1497, 3, 0)</f>
        <v>3</v>
      </c>
      <c r="AY905">
        <f>IF(P905&gt;4031, 2, 0)</f>
        <v>0</v>
      </c>
      <c r="AZ905">
        <f>IF(H905&gt;51934.91, 1, 0)</f>
        <v>1</v>
      </c>
      <c r="BA905">
        <f>SUM(AW905:AZ905)</f>
        <v>8</v>
      </c>
      <c r="BB905" t="str">
        <f>VLOOKUP(BA905,'Standard Deviations'!$L$1:$M$11,2,TRUE)</f>
        <v>Platinum</v>
      </c>
    </row>
    <row r="906" spans="1:54">
      <c r="A906">
        <v>10882</v>
      </c>
      <c r="B906">
        <v>1976</v>
      </c>
      <c r="C906">
        <f>2024-B906</f>
        <v>48</v>
      </c>
      <c r="D906" t="str">
        <f>VLOOKUP(B906,Reference!$A$1:$B$125, 2)</f>
        <v>Gen X</v>
      </c>
      <c r="E906" t="s">
        <v>54</v>
      </c>
      <c r="F906" t="str">
        <f>IF(E906="High School", "No College", "College")</f>
        <v>College</v>
      </c>
      <c r="G906" t="s">
        <v>55</v>
      </c>
      <c r="H906">
        <v>53858</v>
      </c>
      <c r="I906">
        <v>53858</v>
      </c>
      <c r="J906" s="4" t="s">
        <v>61</v>
      </c>
      <c r="K906">
        <v>0</v>
      </c>
      <c r="L906">
        <v>1</v>
      </c>
      <c r="M906" t="str">
        <f>IF(OR(K906&gt;0, L906&gt;0), "Parent", "Not Parent")</f>
        <v>Parent</v>
      </c>
      <c r="N906" t="s">
        <v>419</v>
      </c>
      <c r="O906" s="8">
        <v>41916</v>
      </c>
      <c r="P906" s="9">
        <f>O906-N906</f>
        <v>694</v>
      </c>
      <c r="Q906">
        <v>50</v>
      </c>
      <c r="R906" s="9">
        <f>P906-Q906</f>
        <v>644</v>
      </c>
      <c r="S906" s="8">
        <f>O906-R906</f>
        <v>41272</v>
      </c>
      <c r="T906">
        <v>407</v>
      </c>
      <c r="U906">
        <v>53</v>
      </c>
      <c r="V906">
        <v>221</v>
      </c>
      <c r="W906">
        <v>58</v>
      </c>
      <c r="X906">
        <v>150</v>
      </c>
      <c r="Y906">
        <v>26</v>
      </c>
      <c r="Z906">
        <v>915</v>
      </c>
      <c r="AA906">
        <f>Z906/P906</f>
        <v>1.3184438040345821</v>
      </c>
      <c r="AB906" s="14" t="s">
        <v>506</v>
      </c>
      <c r="AC906" s="13" t="s">
        <v>63</v>
      </c>
      <c r="AD906">
        <v>4</v>
      </c>
      <c r="AE906" t="str">
        <f>IF(AD906&gt;3, "Prefers Discount", "Discount Indifferent")</f>
        <v>Prefers Discount</v>
      </c>
      <c r="AF906">
        <v>6</v>
      </c>
      <c r="AG906">
        <v>4</v>
      </c>
      <c r="AH906">
        <v>3</v>
      </c>
      <c r="AI906" t="str">
        <f>INDEX($AF$1:$AH$1,MATCH(MAX(AF906:AH906),AF906:AH906,0))</f>
        <v>Store_Orders</v>
      </c>
      <c r="AJ906">
        <v>4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f>SUM(AK906:AO906)</f>
        <v>0</v>
      </c>
      <c r="AQ906" t="s">
        <v>67</v>
      </c>
      <c r="AR906">
        <v>0</v>
      </c>
      <c r="AS906" t="str">
        <f>IF(OR(AK906&gt;0, AL906&gt;0, AM906&gt;0, AN906&gt;0, AO906&gt;0), "Converted", "Not Converted")</f>
        <v>Not Converted</v>
      </c>
      <c r="AT906">
        <v>0</v>
      </c>
      <c r="AU906">
        <v>3</v>
      </c>
      <c r="AV906">
        <v>11</v>
      </c>
      <c r="AW906">
        <f>IF(Z906&gt;607, 4, 0)</f>
        <v>4</v>
      </c>
      <c r="AX906">
        <f>IF(AA906&gt;0.1497, 3, 0)</f>
        <v>3</v>
      </c>
      <c r="AY906">
        <f>IF(P906&gt;4031, 2, 0)</f>
        <v>0</v>
      </c>
      <c r="AZ906">
        <f>IF(H906&gt;51934.91, 1, 0)</f>
        <v>1</v>
      </c>
      <c r="BA906">
        <f>SUM(AW906:AZ906)</f>
        <v>8</v>
      </c>
      <c r="BB906" t="str">
        <f>VLOOKUP(BA906,'Standard Deviations'!$L$1:$M$11,2,TRUE)</f>
        <v>Platinum</v>
      </c>
    </row>
    <row r="907" spans="1:54">
      <c r="A907">
        <v>10307</v>
      </c>
      <c r="B907">
        <v>1956</v>
      </c>
      <c r="C907">
        <f>2024-B907</f>
        <v>68</v>
      </c>
      <c r="D907" t="str">
        <f>VLOOKUP(B907,Reference!$A$1:$B$125, 2)</f>
        <v>Boomers</v>
      </c>
      <c r="E907" t="s">
        <v>54</v>
      </c>
      <c r="F907" t="str">
        <f>IF(E907="High School", "No College", "College")</f>
        <v>College</v>
      </c>
      <c r="G907" t="s">
        <v>55</v>
      </c>
      <c r="H907">
        <v>50387</v>
      </c>
      <c r="I907">
        <v>50387</v>
      </c>
      <c r="J907" s="4" t="s">
        <v>175</v>
      </c>
      <c r="K907">
        <v>0</v>
      </c>
      <c r="L907">
        <v>2</v>
      </c>
      <c r="M907" t="str">
        <f>IF(OR(K907&gt;0, L907&gt;0), "Parent", "Not Parent")</f>
        <v>Parent</v>
      </c>
      <c r="N907" t="s">
        <v>337</v>
      </c>
      <c r="O907" s="8">
        <v>41916</v>
      </c>
      <c r="P907" s="9">
        <f>O907-N907</f>
        <v>399</v>
      </c>
      <c r="Q907">
        <v>91</v>
      </c>
      <c r="R907" s="9">
        <f>P907-Q907</f>
        <v>308</v>
      </c>
      <c r="S907" s="8">
        <f>O907-R907</f>
        <v>41608</v>
      </c>
      <c r="T907">
        <v>369</v>
      </c>
      <c r="U907">
        <v>9</v>
      </c>
      <c r="V907">
        <v>87</v>
      </c>
      <c r="W907">
        <v>12</v>
      </c>
      <c r="X907">
        <v>14</v>
      </c>
      <c r="Y907">
        <v>34</v>
      </c>
      <c r="Z907">
        <v>525</v>
      </c>
      <c r="AA907">
        <f>Z907/P907</f>
        <v>1.3157894736842106</v>
      </c>
      <c r="AB907" s="14" t="s">
        <v>506</v>
      </c>
      <c r="AC907" s="13" t="s">
        <v>63</v>
      </c>
      <c r="AD907">
        <v>3</v>
      </c>
      <c r="AE907" t="str">
        <f>IF(AD907&gt;3, "Prefers Discount", "Discount Indifferent")</f>
        <v>Discount Indifferent</v>
      </c>
      <c r="AF907">
        <v>8</v>
      </c>
      <c r="AG907">
        <v>6</v>
      </c>
      <c r="AH907">
        <v>2</v>
      </c>
      <c r="AI907" t="str">
        <f>INDEX($AF$1:$AH$1,MATCH(MAX(AF907:AH907),AF907:AH907,0))</f>
        <v>Store_Orders</v>
      </c>
      <c r="AJ907">
        <v>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f>SUM(AK907:AO907)</f>
        <v>0</v>
      </c>
      <c r="AQ907" t="s">
        <v>67</v>
      </c>
      <c r="AR907">
        <v>0</v>
      </c>
      <c r="AS907" t="str">
        <f>IF(OR(AK907&gt;0, AL907&gt;0, AM907&gt;0, AN907&gt;0, AO907&gt;0), "Converted", "Not Converted")</f>
        <v>Not Converted</v>
      </c>
      <c r="AT907">
        <v>0</v>
      </c>
      <c r="AU907">
        <v>3</v>
      </c>
      <c r="AV907">
        <v>11</v>
      </c>
      <c r="AW907">
        <f>IF(Z907&gt;607, 4, 0)</f>
        <v>0</v>
      </c>
      <c r="AX907">
        <f>IF(AA907&gt;0.1497, 3, 0)</f>
        <v>3</v>
      </c>
      <c r="AY907">
        <f>IF(P907&gt;4031, 2, 0)</f>
        <v>0</v>
      </c>
      <c r="AZ907">
        <f>IF(H907&gt;51934.91, 1, 0)</f>
        <v>0</v>
      </c>
      <c r="BA907">
        <f>SUM(AW907:AZ907)</f>
        <v>3</v>
      </c>
      <c r="BB907" t="str">
        <f>VLOOKUP(BA907,'Standard Deviations'!$L$1:$M$11,2,TRUE)</f>
        <v>Silver</v>
      </c>
    </row>
    <row r="908" spans="1:54" hidden="1">
      <c r="A908">
        <v>10573</v>
      </c>
      <c r="B908">
        <v>1953</v>
      </c>
      <c r="C908">
        <f>2024-B908</f>
        <v>71</v>
      </c>
      <c r="D908" t="str">
        <f>VLOOKUP(B908,Reference!$A$1:$B$125, 2)</f>
        <v>Boomers</v>
      </c>
      <c r="E908" t="s">
        <v>54</v>
      </c>
      <c r="F908" t="str">
        <f>IF(E908="High School", "No College", "College")</f>
        <v>College</v>
      </c>
      <c r="G908" t="s">
        <v>71</v>
      </c>
      <c r="H908">
        <v>62551</v>
      </c>
      <c r="I908">
        <v>62551</v>
      </c>
      <c r="J908" s="4" t="s">
        <v>61</v>
      </c>
      <c r="K908">
        <v>0</v>
      </c>
      <c r="L908">
        <v>0</v>
      </c>
      <c r="M908" t="str">
        <f>IF(OR(K908&gt;0, L908&gt;0), "Parent", "Not Parent")</f>
        <v>Not Parent</v>
      </c>
      <c r="N908" t="s">
        <v>553</v>
      </c>
      <c r="O908" s="8">
        <v>41916</v>
      </c>
      <c r="P908" s="9">
        <f>O908-N908</f>
        <v>320</v>
      </c>
      <c r="Q908">
        <v>27</v>
      </c>
      <c r="R908" s="9">
        <f>P908-Q908</f>
        <v>293</v>
      </c>
      <c r="S908" s="8">
        <f>O908-R908</f>
        <v>41623</v>
      </c>
      <c r="T908">
        <v>125</v>
      </c>
      <c r="U908">
        <v>16</v>
      </c>
      <c r="V908">
        <v>98</v>
      </c>
      <c r="W908">
        <v>134</v>
      </c>
      <c r="X908">
        <v>21</v>
      </c>
      <c r="Y908">
        <v>27</v>
      </c>
      <c r="Z908">
        <v>421</v>
      </c>
      <c r="AA908">
        <f>Z908/P908</f>
        <v>1.315625</v>
      </c>
      <c r="AB908" s="11" t="s">
        <v>506</v>
      </c>
      <c r="AC908" t="s">
        <v>59</v>
      </c>
      <c r="AD908">
        <v>1</v>
      </c>
      <c r="AE908" t="str">
        <f>IF(AD908&gt;3, "Prefers Discount", "Discount Indifferent")</f>
        <v>Discount Indifferent</v>
      </c>
      <c r="AF908">
        <v>4</v>
      </c>
      <c r="AG908">
        <v>6</v>
      </c>
      <c r="AH908">
        <v>7</v>
      </c>
      <c r="AI908" t="str">
        <f>INDEX($AF$1:$AH$1,MATCH(MAX(AF908:AH908),AF908:AH908,0))</f>
        <v>Catalog_Orders</v>
      </c>
      <c r="AJ908">
        <v>3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f>SUM(AK908:AO908)</f>
        <v>1</v>
      </c>
      <c r="AQ908" t="str">
        <f>INDEX($AK$1:$AO$1,MATCH(MAX(AK908:AO908),AK908:AO908,0))</f>
        <v>Converted_on_Camp3</v>
      </c>
      <c r="AR908">
        <v>1</v>
      </c>
      <c r="AS908" t="str">
        <f>IF(OR(AK908&gt;0, AL908&gt;0, AM908&gt;0, AN908&gt;0, AO908&gt;0), "Converted", "Not Converted")</f>
        <v>Converted</v>
      </c>
      <c r="AT908">
        <v>0</v>
      </c>
      <c r="AU908">
        <v>3</v>
      </c>
      <c r="AV908">
        <v>11</v>
      </c>
      <c r="AW908">
        <f>IF(Z908&gt;607, 4, 0)</f>
        <v>0</v>
      </c>
      <c r="AX908">
        <f>IF(AA908&gt;0.1497, 3, 0)</f>
        <v>3</v>
      </c>
      <c r="AY908">
        <f>IF(P908&gt;4031, 2, 0)</f>
        <v>0</v>
      </c>
      <c r="AZ908">
        <f>IF(H908&gt;51934.91, 1, 0)</f>
        <v>1</v>
      </c>
      <c r="BA908">
        <f>SUM(AW908:AZ908)</f>
        <v>4</v>
      </c>
      <c r="BB908" t="str">
        <f>VLOOKUP(BA908,'Standard Deviations'!$L$1:$M$11,2,TRUE)</f>
        <v>Silver</v>
      </c>
    </row>
    <row r="909" spans="1:54" hidden="1">
      <c r="A909">
        <v>8527</v>
      </c>
      <c r="B909">
        <v>1965</v>
      </c>
      <c r="C909">
        <f>2024-B909</f>
        <v>59</v>
      </c>
      <c r="D909" t="str">
        <f>VLOOKUP(B909,Reference!$A$1:$B$125, 2)</f>
        <v>Gen X</v>
      </c>
      <c r="E909" t="s">
        <v>64</v>
      </c>
      <c r="F909" t="str">
        <f>IF(E909="High School", "No College", "College")</f>
        <v>College</v>
      </c>
      <c r="G909" t="s">
        <v>65</v>
      </c>
      <c r="H909">
        <v>65735</v>
      </c>
      <c r="I909">
        <v>65735</v>
      </c>
      <c r="J909" s="4" t="s">
        <v>61</v>
      </c>
      <c r="K909">
        <v>1</v>
      </c>
      <c r="L909">
        <v>1</v>
      </c>
      <c r="M909" t="str">
        <f>IF(OR(K909&gt;0, L909&gt;0), "Parent", "Not Parent")</f>
        <v>Parent</v>
      </c>
      <c r="N909" t="s">
        <v>230</v>
      </c>
      <c r="O909" s="8">
        <v>41916</v>
      </c>
      <c r="P909" s="9">
        <f>O909-N909</f>
        <v>301</v>
      </c>
      <c r="Q909">
        <v>37</v>
      </c>
      <c r="R909" s="9">
        <f>P909-Q909</f>
        <v>264</v>
      </c>
      <c r="S909" s="8">
        <f>O909-R909</f>
        <v>41652</v>
      </c>
      <c r="T909">
        <v>239</v>
      </c>
      <c r="U909">
        <v>7</v>
      </c>
      <c r="V909">
        <v>119</v>
      </c>
      <c r="W909">
        <v>4</v>
      </c>
      <c r="X909">
        <v>15</v>
      </c>
      <c r="Y909">
        <v>11</v>
      </c>
      <c r="Z909">
        <v>395</v>
      </c>
      <c r="AA909">
        <f>Z909/P909</f>
        <v>1.3122923588039868</v>
      </c>
      <c r="AB909" s="11" t="s">
        <v>506</v>
      </c>
      <c r="AC909" t="s">
        <v>59</v>
      </c>
      <c r="AD909">
        <v>5</v>
      </c>
      <c r="AE909" t="str">
        <f>IF(AD909&gt;3, "Prefers Discount", "Discount Indifferent")</f>
        <v>Prefers Discount</v>
      </c>
      <c r="AF909">
        <v>6</v>
      </c>
      <c r="AG909">
        <v>6</v>
      </c>
      <c r="AH909">
        <v>2</v>
      </c>
      <c r="AI909" t="str">
        <f>INDEX($AF$1:$AH$1,MATCH(MAX(AF909:AH909),AF909:AH909,0))</f>
        <v>Store_Orders</v>
      </c>
      <c r="AJ909">
        <v>7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f>SUM(AK909:AO909)</f>
        <v>0</v>
      </c>
      <c r="AQ909" t="s">
        <v>67</v>
      </c>
      <c r="AR909">
        <v>0</v>
      </c>
      <c r="AS909" t="str">
        <f>IF(OR(AK909&gt;0, AL909&gt;0, AM909&gt;0, AN909&gt;0, AO909&gt;0), "Converted", "Not Converted")</f>
        <v>Not Converted</v>
      </c>
      <c r="AT909">
        <v>0</v>
      </c>
      <c r="AU909">
        <v>3</v>
      </c>
      <c r="AV909">
        <v>11</v>
      </c>
      <c r="AW909">
        <f>IF(Z909&gt;607, 4, 0)</f>
        <v>0</v>
      </c>
      <c r="AX909">
        <f>IF(AA909&gt;0.1497, 3, 0)</f>
        <v>3</v>
      </c>
      <c r="AY909">
        <f>IF(P909&gt;4031, 2, 0)</f>
        <v>0</v>
      </c>
      <c r="AZ909">
        <f>IF(H909&gt;51934.91, 1, 0)</f>
        <v>1</v>
      </c>
      <c r="BA909">
        <f>SUM(AW909:AZ909)</f>
        <v>4</v>
      </c>
      <c r="BB909" t="str">
        <f>VLOOKUP(BA909,'Standard Deviations'!$L$1:$M$11,2,TRUE)</f>
        <v>Silver</v>
      </c>
    </row>
    <row r="910" spans="1:54" hidden="1">
      <c r="A910">
        <v>7119</v>
      </c>
      <c r="B910">
        <v>1982</v>
      </c>
      <c r="C910">
        <f>2024-B910</f>
        <v>42</v>
      </c>
      <c r="D910" t="str">
        <f>VLOOKUP(B910,Reference!$A$1:$B$125, 2)</f>
        <v>Millennials</v>
      </c>
      <c r="E910" t="s">
        <v>54</v>
      </c>
      <c r="F910" t="str">
        <f>IF(E910="High School", "No College", "College")</f>
        <v>College</v>
      </c>
      <c r="G910" t="s">
        <v>60</v>
      </c>
      <c r="H910">
        <v>68627</v>
      </c>
      <c r="I910">
        <v>68627</v>
      </c>
      <c r="J910" s="4" t="s">
        <v>61</v>
      </c>
      <c r="K910">
        <v>0</v>
      </c>
      <c r="L910">
        <v>0</v>
      </c>
      <c r="M910" t="str">
        <f>IF(OR(K910&gt;0, L910&gt;0), "Parent", "Not Parent")</f>
        <v>Not Parent</v>
      </c>
      <c r="N910" t="s">
        <v>486</v>
      </c>
      <c r="O910" s="8">
        <v>41916</v>
      </c>
      <c r="P910" s="9">
        <f>O910-N910</f>
        <v>630</v>
      </c>
      <c r="Q910">
        <v>45</v>
      </c>
      <c r="R910" s="9">
        <f>P910-Q910</f>
        <v>585</v>
      </c>
      <c r="S910" s="8">
        <f>O910-R910</f>
        <v>41331</v>
      </c>
      <c r="T910">
        <v>395</v>
      </c>
      <c r="U910">
        <v>15</v>
      </c>
      <c r="V910">
        <v>263</v>
      </c>
      <c r="W910">
        <v>60</v>
      </c>
      <c r="X910">
        <v>54</v>
      </c>
      <c r="Y910">
        <v>38</v>
      </c>
      <c r="Z910">
        <v>825</v>
      </c>
      <c r="AA910">
        <f>Z910/P910</f>
        <v>1.3095238095238095</v>
      </c>
      <c r="AB910" s="11" t="s">
        <v>506</v>
      </c>
      <c r="AC910" t="s">
        <v>59</v>
      </c>
      <c r="AD910">
        <v>1</v>
      </c>
      <c r="AE910" t="str">
        <f>IF(AD910&gt;3, "Prefers Discount", "Discount Indifferent")</f>
        <v>Discount Indifferent</v>
      </c>
      <c r="AF910">
        <v>6</v>
      </c>
      <c r="AG910">
        <v>2</v>
      </c>
      <c r="AH910">
        <v>3</v>
      </c>
      <c r="AI910" t="str">
        <f>INDEX($AF$1:$AH$1,MATCH(MAX(AF910:AH910),AF910:AH910,0))</f>
        <v>Store_Orders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f>SUM(AK910:AO910)</f>
        <v>0</v>
      </c>
      <c r="AQ910" t="s">
        <v>67</v>
      </c>
      <c r="AR910">
        <v>0</v>
      </c>
      <c r="AS910" t="str">
        <f>IF(OR(AK910&gt;0, AL910&gt;0, AM910&gt;0, AN910&gt;0, AO910&gt;0), "Converted", "Not Converted")</f>
        <v>Not Converted</v>
      </c>
      <c r="AT910">
        <v>0</v>
      </c>
      <c r="AU910">
        <v>3</v>
      </c>
      <c r="AV910">
        <v>11</v>
      </c>
      <c r="AW910">
        <f>IF(Z910&gt;607, 4, 0)</f>
        <v>4</v>
      </c>
      <c r="AX910">
        <f>IF(AA910&gt;0.1497, 3, 0)</f>
        <v>3</v>
      </c>
      <c r="AY910">
        <f>IF(P910&gt;4031, 2, 0)</f>
        <v>0</v>
      </c>
      <c r="AZ910">
        <f>IF(H910&gt;51934.91, 1, 0)</f>
        <v>1</v>
      </c>
      <c r="BA910">
        <f>SUM(AW910:AZ910)</f>
        <v>8</v>
      </c>
      <c r="BB910" t="str">
        <f>VLOOKUP(BA910,'Standard Deviations'!$L$1:$M$11,2,TRUE)</f>
        <v>Platinum</v>
      </c>
    </row>
    <row r="911" spans="1:54">
      <c r="A911">
        <v>7698</v>
      </c>
      <c r="B911">
        <v>1976</v>
      </c>
      <c r="C911">
        <f>2024-B911</f>
        <v>48</v>
      </c>
      <c r="D911" t="str">
        <f>VLOOKUP(B911,Reference!$A$1:$B$125, 2)</f>
        <v>Gen X</v>
      </c>
      <c r="E911" t="s">
        <v>68</v>
      </c>
      <c r="F911" t="str">
        <f>IF(E911="High School", "No College", "College")</f>
        <v>College</v>
      </c>
      <c r="G911" t="s">
        <v>55</v>
      </c>
      <c r="H911">
        <v>51650</v>
      </c>
      <c r="I911">
        <v>51650</v>
      </c>
      <c r="J911" s="4" t="s">
        <v>175</v>
      </c>
      <c r="K911">
        <v>0</v>
      </c>
      <c r="L911">
        <v>1</v>
      </c>
      <c r="M911" t="str">
        <f>IF(OR(K911&gt;0, L911&gt;0), "Parent", "Not Parent")</f>
        <v>Parent</v>
      </c>
      <c r="N911" t="s">
        <v>85</v>
      </c>
      <c r="O911" s="8">
        <v>41916</v>
      </c>
      <c r="P911" s="9">
        <f>O911-N911</f>
        <v>146</v>
      </c>
      <c r="Q911">
        <v>81</v>
      </c>
      <c r="R911" s="9">
        <f>P911-Q911</f>
        <v>65</v>
      </c>
      <c r="S911" s="8">
        <f>O911-R911</f>
        <v>41851</v>
      </c>
      <c r="T911">
        <v>152</v>
      </c>
      <c r="U911">
        <v>3</v>
      </c>
      <c r="V911">
        <v>22</v>
      </c>
      <c r="W911">
        <v>2</v>
      </c>
      <c r="X911">
        <v>5</v>
      </c>
      <c r="Y911">
        <v>7</v>
      </c>
      <c r="Z911">
        <v>191</v>
      </c>
      <c r="AA911">
        <f>Z911/P911</f>
        <v>1.3082191780821917</v>
      </c>
      <c r="AB911" s="14" t="s">
        <v>506</v>
      </c>
      <c r="AC911" s="13" t="s">
        <v>63</v>
      </c>
      <c r="AD911">
        <v>1</v>
      </c>
      <c r="AE911" t="str">
        <f>IF(AD911&gt;3, "Prefers Discount", "Discount Indifferent")</f>
        <v>Discount Indifferent</v>
      </c>
      <c r="AF911">
        <v>4</v>
      </c>
      <c r="AG911">
        <v>4</v>
      </c>
      <c r="AH911">
        <v>1</v>
      </c>
      <c r="AI911" t="str">
        <f>INDEX($AF$1:$AH$1,MATCH(MAX(AF911:AH911),AF911:AH911,0))</f>
        <v>Store_Orders</v>
      </c>
      <c r="AJ911">
        <v>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f>SUM(AK911:AO911)</f>
        <v>0</v>
      </c>
      <c r="AQ911" t="s">
        <v>67</v>
      </c>
      <c r="AR911">
        <v>0</v>
      </c>
      <c r="AS911" t="str">
        <f>IF(OR(AK911&gt;0, AL911&gt;0, AM911&gt;0, AN911&gt;0, AO911&gt;0), "Converted", "Not Converted")</f>
        <v>Not Converted</v>
      </c>
      <c r="AT911">
        <v>0</v>
      </c>
      <c r="AU911">
        <v>3</v>
      </c>
      <c r="AV911">
        <v>11</v>
      </c>
      <c r="AW911">
        <f>IF(Z911&gt;607, 4, 0)</f>
        <v>0</v>
      </c>
      <c r="AX911">
        <f>IF(AA911&gt;0.1497, 3, 0)</f>
        <v>3</v>
      </c>
      <c r="AY911">
        <f>IF(P911&gt;4031, 2, 0)</f>
        <v>0</v>
      </c>
      <c r="AZ911">
        <f>IF(H911&gt;51934.91, 1, 0)</f>
        <v>0</v>
      </c>
      <c r="BA911">
        <f>SUM(AW911:AZ911)</f>
        <v>3</v>
      </c>
      <c r="BB911" t="str">
        <f>VLOOKUP(BA911,'Standard Deviations'!$L$1:$M$11,2,TRUE)</f>
        <v>Silver</v>
      </c>
    </row>
    <row r="912" spans="1:54">
      <c r="A912">
        <v>5221</v>
      </c>
      <c r="B912">
        <v>1957</v>
      </c>
      <c r="C912">
        <f>2024-B912</f>
        <v>67</v>
      </c>
      <c r="D912" t="str">
        <f>VLOOKUP(B912,Reference!$A$1:$B$125, 2)</f>
        <v>Boomers</v>
      </c>
      <c r="E912" t="s">
        <v>54</v>
      </c>
      <c r="F912" t="str">
        <f>IF(E912="High School", "No College", "College")</f>
        <v>College</v>
      </c>
      <c r="G912" t="s">
        <v>55</v>
      </c>
      <c r="H912">
        <v>52852</v>
      </c>
      <c r="I912">
        <v>52852</v>
      </c>
      <c r="J912" s="4" t="s">
        <v>175</v>
      </c>
      <c r="K912">
        <v>0</v>
      </c>
      <c r="L912">
        <v>1</v>
      </c>
      <c r="M912" t="str">
        <f>IF(OR(K912&gt;0, L912&gt;0), "Parent", "Not Parent")</f>
        <v>Parent</v>
      </c>
      <c r="N912" t="s">
        <v>531</v>
      </c>
      <c r="O912" s="8">
        <v>41916</v>
      </c>
      <c r="P912" s="9">
        <f>O912-N912</f>
        <v>672</v>
      </c>
      <c r="Q912">
        <v>93</v>
      </c>
      <c r="R912" s="9">
        <f>P912-Q912</f>
        <v>579</v>
      </c>
      <c r="S912" s="8">
        <f>O912-R912</f>
        <v>41337</v>
      </c>
      <c r="T912">
        <v>714</v>
      </c>
      <c r="U912">
        <v>8</v>
      </c>
      <c r="V912">
        <v>99</v>
      </c>
      <c r="W912">
        <v>11</v>
      </c>
      <c r="X912">
        <v>0</v>
      </c>
      <c r="Y912">
        <v>47</v>
      </c>
      <c r="Z912">
        <v>879</v>
      </c>
      <c r="AA912">
        <f>Z912/P912</f>
        <v>1.3080357142857142</v>
      </c>
      <c r="AB912" s="14" t="s">
        <v>506</v>
      </c>
      <c r="AC912" s="13" t="s">
        <v>63</v>
      </c>
      <c r="AD912">
        <v>4</v>
      </c>
      <c r="AE912" t="str">
        <f>IF(AD912&gt;3, "Prefers Discount", "Discount Indifferent")</f>
        <v>Prefers Discount</v>
      </c>
      <c r="AF912">
        <v>5</v>
      </c>
      <c r="AG912">
        <v>10</v>
      </c>
      <c r="AH912">
        <v>7</v>
      </c>
      <c r="AI912" t="str">
        <f>INDEX($AF$1:$AH$1,MATCH(MAX(AF912:AH912),AF912:AH912,0))</f>
        <v>Web_Orders</v>
      </c>
      <c r="AJ912">
        <v>8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f>SUM(AK912:AO912)</f>
        <v>1</v>
      </c>
      <c r="AQ912" t="str">
        <f>INDEX($AK$1:$AO$1,MATCH(MAX(AK912:AO912),AK912:AO912,0))</f>
        <v>Converted_on_Camp3</v>
      </c>
      <c r="AR912">
        <v>1</v>
      </c>
      <c r="AS912" t="str">
        <f>IF(OR(AK912&gt;0, AL912&gt;0, AM912&gt;0, AN912&gt;0, AO912&gt;0), "Converted", "Not Converted")</f>
        <v>Converted</v>
      </c>
      <c r="AT912">
        <v>0</v>
      </c>
      <c r="AU912">
        <v>3</v>
      </c>
      <c r="AV912">
        <v>11</v>
      </c>
      <c r="AW912">
        <f>IF(Z912&gt;607, 4, 0)</f>
        <v>4</v>
      </c>
      <c r="AX912">
        <f>IF(AA912&gt;0.1497, 3, 0)</f>
        <v>3</v>
      </c>
      <c r="AY912">
        <f>IF(P912&gt;4031, 2, 0)</f>
        <v>0</v>
      </c>
      <c r="AZ912">
        <f>IF(H912&gt;51934.91, 1, 0)</f>
        <v>1</v>
      </c>
      <c r="BA912">
        <f>SUM(AW912:AZ912)</f>
        <v>8</v>
      </c>
      <c r="BB912" t="str">
        <f>VLOOKUP(BA912,'Standard Deviations'!$L$1:$M$11,2,TRUE)</f>
        <v>Platinum</v>
      </c>
    </row>
    <row r="913" spans="1:54" hidden="1">
      <c r="A913">
        <v>5872</v>
      </c>
      <c r="B913">
        <v>1951</v>
      </c>
      <c r="C913">
        <f>2024-B913</f>
        <v>73</v>
      </c>
      <c r="D913" t="str">
        <f>VLOOKUP(B913,Reference!$A$1:$B$125, 2)</f>
        <v>Boomers</v>
      </c>
      <c r="E913" t="s">
        <v>54</v>
      </c>
      <c r="F913" t="str">
        <f>IF(E913="High School", "No College", "College")</f>
        <v>College</v>
      </c>
      <c r="G913" t="s">
        <v>60</v>
      </c>
      <c r="H913">
        <v>60689</v>
      </c>
      <c r="I913">
        <v>60689</v>
      </c>
      <c r="J913" s="4" t="s">
        <v>61</v>
      </c>
      <c r="K913">
        <v>0</v>
      </c>
      <c r="L913">
        <v>1</v>
      </c>
      <c r="M913" t="str">
        <f>IF(OR(K913&gt;0, L913&gt;0), "Parent", "Not Parent")</f>
        <v>Parent</v>
      </c>
      <c r="N913" t="s">
        <v>340</v>
      </c>
      <c r="O913" s="8">
        <v>41916</v>
      </c>
      <c r="P913" s="9">
        <f>O913-N913</f>
        <v>490</v>
      </c>
      <c r="Q913">
        <v>23</v>
      </c>
      <c r="R913" s="9">
        <f>P913-Q913</f>
        <v>467</v>
      </c>
      <c r="S913" s="8">
        <f>O913-R913</f>
        <v>41449</v>
      </c>
      <c r="T913">
        <v>240</v>
      </c>
      <c r="U913">
        <v>90</v>
      </c>
      <c r="V913">
        <v>216</v>
      </c>
      <c r="W913">
        <v>63</v>
      </c>
      <c r="X913">
        <v>6</v>
      </c>
      <c r="Y913">
        <v>24</v>
      </c>
      <c r="Z913">
        <v>639</v>
      </c>
      <c r="AA913">
        <f>Z913/P913</f>
        <v>1.3040816326530613</v>
      </c>
      <c r="AB913" s="11" t="s">
        <v>506</v>
      </c>
      <c r="AC913" t="s">
        <v>59</v>
      </c>
      <c r="AD913">
        <v>4</v>
      </c>
      <c r="AE913" t="str">
        <f>IF(AD913&gt;3, "Prefers Discount", "Discount Indifferent")</f>
        <v>Prefers Discount</v>
      </c>
      <c r="AF913">
        <v>10</v>
      </c>
      <c r="AG913">
        <v>4</v>
      </c>
      <c r="AH913">
        <v>4</v>
      </c>
      <c r="AI913" t="str">
        <f>INDEX($AF$1:$AH$1,MATCH(MAX(AF913:AH913),AF913:AH913,0))</f>
        <v>Store_Orders</v>
      </c>
      <c r="AJ913">
        <v>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f>SUM(AK913:AO913)</f>
        <v>0</v>
      </c>
      <c r="AQ913" t="s">
        <v>67</v>
      </c>
      <c r="AR913">
        <v>0</v>
      </c>
      <c r="AS913" t="str">
        <f>IF(OR(AK913&gt;0, AL913&gt;0, AM913&gt;0, AN913&gt;0, AO913&gt;0), "Converted", "Not Converted")</f>
        <v>Not Converted</v>
      </c>
      <c r="AT913">
        <v>0</v>
      </c>
      <c r="AU913">
        <v>3</v>
      </c>
      <c r="AV913">
        <v>11</v>
      </c>
      <c r="AW913">
        <f>IF(Z913&gt;607, 4, 0)</f>
        <v>4</v>
      </c>
      <c r="AX913">
        <f>IF(AA913&gt;0.1497, 3, 0)</f>
        <v>3</v>
      </c>
      <c r="AY913">
        <f>IF(P913&gt;4031, 2, 0)</f>
        <v>0</v>
      </c>
      <c r="AZ913">
        <f>IF(H913&gt;51934.91, 1, 0)</f>
        <v>1</v>
      </c>
      <c r="BA913">
        <f>SUM(AW913:AZ913)</f>
        <v>8</v>
      </c>
      <c r="BB913" t="str">
        <f>VLOOKUP(BA913,'Standard Deviations'!$L$1:$M$11,2,TRUE)</f>
        <v>Platinum</v>
      </c>
    </row>
    <row r="914" spans="1:54" hidden="1">
      <c r="A914">
        <v>9984</v>
      </c>
      <c r="B914">
        <v>1981</v>
      </c>
      <c r="C914">
        <f>2024-B914</f>
        <v>43</v>
      </c>
      <c r="D914" t="str">
        <f>VLOOKUP(B914,Reference!$A$1:$B$125, 2)</f>
        <v>Millennials</v>
      </c>
      <c r="E914" t="s">
        <v>74</v>
      </c>
      <c r="F914" t="str">
        <f>IF(E914="High School", "No College", "College")</f>
        <v>College</v>
      </c>
      <c r="G914" t="s">
        <v>55</v>
      </c>
      <c r="H914">
        <v>56337</v>
      </c>
      <c r="I914">
        <v>56337</v>
      </c>
      <c r="J914" s="4" t="s">
        <v>61</v>
      </c>
      <c r="K914">
        <v>1</v>
      </c>
      <c r="L914">
        <v>1</v>
      </c>
      <c r="M914" t="str">
        <f>IF(OR(K914&gt;0, L914&gt;0), "Parent", "Not Parent")</f>
        <v>Parent</v>
      </c>
      <c r="N914" t="s">
        <v>376</v>
      </c>
      <c r="O914" s="8">
        <v>41916</v>
      </c>
      <c r="P914" s="9">
        <f>O914-N914</f>
        <v>556</v>
      </c>
      <c r="Q914">
        <v>25</v>
      </c>
      <c r="R914" s="9">
        <f>P914-Q914</f>
        <v>531</v>
      </c>
      <c r="S914" s="8">
        <f>O914-R914</f>
        <v>41385</v>
      </c>
      <c r="T914">
        <v>349</v>
      </c>
      <c r="U914">
        <v>16</v>
      </c>
      <c r="V914">
        <v>144</v>
      </c>
      <c r="W914">
        <v>28</v>
      </c>
      <c r="X914">
        <v>5</v>
      </c>
      <c r="Y914">
        <v>182</v>
      </c>
      <c r="Z914">
        <v>724</v>
      </c>
      <c r="AA914">
        <f>Z914/P914</f>
        <v>1.3021582733812949</v>
      </c>
      <c r="AB914" s="11" t="s">
        <v>506</v>
      </c>
      <c r="AC914" t="s">
        <v>59</v>
      </c>
      <c r="AD914">
        <v>5</v>
      </c>
      <c r="AE914" t="str">
        <f>IF(AD914&gt;3, "Prefers Discount", "Discount Indifferent")</f>
        <v>Prefers Discount</v>
      </c>
      <c r="AF914">
        <v>4</v>
      </c>
      <c r="AG914">
        <v>8</v>
      </c>
      <c r="AH914">
        <v>5</v>
      </c>
      <c r="AI914" t="str">
        <f>INDEX($AF$1:$AH$1,MATCH(MAX(AF914:AH914),AF914:AH914,0))</f>
        <v>Web_Orders</v>
      </c>
      <c r="AJ914">
        <v>8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f>SUM(AK914:AO914)</f>
        <v>2</v>
      </c>
      <c r="AQ914" t="str">
        <f>INDEX($AK$1:$AO$1,MATCH(MAX(AK914:AO914),AK914:AO914,0))</f>
        <v>Converted_on_Camp1</v>
      </c>
      <c r="AR914">
        <v>1</v>
      </c>
      <c r="AS914" t="str">
        <f>IF(OR(AK914&gt;0, AL914&gt;0, AM914&gt;0, AN914&gt;0, AO914&gt;0), "Converted", "Not Converted")</f>
        <v>Converted</v>
      </c>
      <c r="AT914">
        <v>0</v>
      </c>
      <c r="AU914">
        <v>3</v>
      </c>
      <c r="AV914">
        <v>11</v>
      </c>
      <c r="AW914">
        <f>IF(Z914&gt;607, 4, 0)</f>
        <v>4</v>
      </c>
      <c r="AX914">
        <f>IF(AA914&gt;0.1497, 3, 0)</f>
        <v>3</v>
      </c>
      <c r="AY914">
        <f>IF(P914&gt;4031, 2, 0)</f>
        <v>0</v>
      </c>
      <c r="AZ914">
        <f>IF(H914&gt;51934.91, 1, 0)</f>
        <v>1</v>
      </c>
      <c r="BA914">
        <f>SUM(AW914:AZ914)</f>
        <v>8</v>
      </c>
      <c r="BB914" t="str">
        <f>VLOOKUP(BA914,'Standard Deviations'!$L$1:$M$11,2,TRUE)</f>
        <v>Platinum</v>
      </c>
    </row>
    <row r="915" spans="1:54" hidden="1">
      <c r="A915">
        <v>1381</v>
      </c>
      <c r="B915">
        <v>1982</v>
      </c>
      <c r="C915">
        <f>2024-B915</f>
        <v>42</v>
      </c>
      <c r="D915" t="str">
        <f>VLOOKUP(B915,Reference!$A$1:$B$125, 2)</f>
        <v>Millennials</v>
      </c>
      <c r="E915" t="s">
        <v>68</v>
      </c>
      <c r="F915" t="str">
        <f>IF(E915="High School", "No College", "College")</f>
        <v>College</v>
      </c>
      <c r="G915" t="s">
        <v>60</v>
      </c>
      <c r="H915">
        <v>38513</v>
      </c>
      <c r="I915">
        <v>38513</v>
      </c>
      <c r="J915" s="4" t="s">
        <v>175</v>
      </c>
      <c r="K915">
        <v>1</v>
      </c>
      <c r="L915">
        <v>0</v>
      </c>
      <c r="M915" t="str">
        <f>IF(OR(K915&gt;0, L915&gt;0), "Parent", "Not Parent")</f>
        <v>Parent</v>
      </c>
      <c r="N915" t="s">
        <v>554</v>
      </c>
      <c r="O915" s="8">
        <v>41916</v>
      </c>
      <c r="P915" s="9">
        <f>O915-N915</f>
        <v>249</v>
      </c>
      <c r="Q915">
        <v>20</v>
      </c>
      <c r="R915" s="9">
        <f>P915-Q915</f>
        <v>229</v>
      </c>
      <c r="S915" s="8">
        <f>O915-R915</f>
        <v>41687</v>
      </c>
      <c r="T915">
        <v>172</v>
      </c>
      <c r="U915">
        <v>3</v>
      </c>
      <c r="V915">
        <v>115</v>
      </c>
      <c r="W915">
        <v>16</v>
      </c>
      <c r="X915">
        <v>0</v>
      </c>
      <c r="Y915">
        <v>18</v>
      </c>
      <c r="Z915">
        <v>324</v>
      </c>
      <c r="AA915">
        <f>Z915/P915</f>
        <v>1.3012048192771084</v>
      </c>
      <c r="AB915" s="11" t="s">
        <v>506</v>
      </c>
      <c r="AC915" t="s">
        <v>59</v>
      </c>
      <c r="AD915">
        <v>5</v>
      </c>
      <c r="AE915" t="str">
        <f>IF(AD915&gt;3, "Prefers Discount", "Discount Indifferent")</f>
        <v>Prefers Discount</v>
      </c>
      <c r="AF915">
        <v>5</v>
      </c>
      <c r="AG915">
        <v>6</v>
      </c>
      <c r="AH915">
        <v>1</v>
      </c>
      <c r="AI915" t="str">
        <f>INDEX($AF$1:$AH$1,MATCH(MAX(AF915:AH915),AF915:AH915,0))</f>
        <v>Web_Orders</v>
      </c>
      <c r="AJ915">
        <v>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f>SUM(AK915:AO915)</f>
        <v>0</v>
      </c>
      <c r="AQ915" t="s">
        <v>67</v>
      </c>
      <c r="AR915">
        <v>1</v>
      </c>
      <c r="AS915" t="str">
        <f>IF(OR(AK915&gt;0, AL915&gt;0, AM915&gt;0, AN915&gt;0, AO915&gt;0), "Converted", "Not Converted")</f>
        <v>Not Converted</v>
      </c>
      <c r="AT915">
        <v>0</v>
      </c>
      <c r="AU915">
        <v>3</v>
      </c>
      <c r="AV915">
        <v>11</v>
      </c>
      <c r="AW915">
        <f>IF(Z915&gt;607, 4, 0)</f>
        <v>0</v>
      </c>
      <c r="AX915">
        <f>IF(AA915&gt;0.1497, 3, 0)</f>
        <v>3</v>
      </c>
      <c r="AY915">
        <f>IF(P915&gt;4031, 2, 0)</f>
        <v>0</v>
      </c>
      <c r="AZ915">
        <f>IF(H915&gt;51934.91, 1, 0)</f>
        <v>0</v>
      </c>
      <c r="BA915">
        <f>SUM(AW915:AZ915)</f>
        <v>3</v>
      </c>
      <c r="BB915" t="str">
        <f>VLOOKUP(BA915,'Standard Deviations'!$L$1:$M$11,2,TRUE)</f>
        <v>Silver</v>
      </c>
    </row>
    <row r="916" spans="1:54" hidden="1">
      <c r="A916">
        <v>8581</v>
      </c>
      <c r="B916">
        <v>1971</v>
      </c>
      <c r="C916">
        <f>2024-B916</f>
        <v>53</v>
      </c>
      <c r="D916" t="str">
        <f>VLOOKUP(B916,Reference!$A$1:$B$125, 2)</f>
        <v>Gen X</v>
      </c>
      <c r="E916" t="s">
        <v>64</v>
      </c>
      <c r="F916" t="str">
        <f>IF(E916="High School", "No College", "College")</f>
        <v>College</v>
      </c>
      <c r="G916" t="s">
        <v>55</v>
      </c>
      <c r="H916">
        <v>49505</v>
      </c>
      <c r="I916">
        <v>49505</v>
      </c>
      <c r="J916" s="4" t="s">
        <v>175</v>
      </c>
      <c r="K916">
        <v>1</v>
      </c>
      <c r="L916">
        <v>1</v>
      </c>
      <c r="M916" t="str">
        <f>IF(OR(K916&gt;0, L916&gt;0), "Parent", "Not Parent")</f>
        <v>Parent</v>
      </c>
      <c r="N916" t="s">
        <v>555</v>
      </c>
      <c r="O916" s="8">
        <v>41916</v>
      </c>
      <c r="P916" s="9">
        <f>O916-N916</f>
        <v>578</v>
      </c>
      <c r="Q916">
        <v>4</v>
      </c>
      <c r="R916" s="9">
        <f>P916-Q916</f>
        <v>574</v>
      </c>
      <c r="S916" s="8">
        <f>O916-R916</f>
        <v>41342</v>
      </c>
      <c r="T916">
        <v>604</v>
      </c>
      <c r="U916">
        <v>0</v>
      </c>
      <c r="V916">
        <v>100</v>
      </c>
      <c r="W916">
        <v>19</v>
      </c>
      <c r="X916">
        <v>0</v>
      </c>
      <c r="Y916">
        <v>28</v>
      </c>
      <c r="Z916">
        <v>751</v>
      </c>
      <c r="AA916">
        <f>Z916/P916</f>
        <v>1.2993079584775087</v>
      </c>
      <c r="AB916" s="11" t="s">
        <v>506</v>
      </c>
      <c r="AC916" t="s">
        <v>59</v>
      </c>
      <c r="AD916">
        <v>9</v>
      </c>
      <c r="AE916" t="str">
        <f>IF(AD916&gt;3, "Prefers Discount", "Discount Indifferent")</f>
        <v>Prefers Discount</v>
      </c>
      <c r="AF916">
        <v>8</v>
      </c>
      <c r="AG916">
        <v>10</v>
      </c>
      <c r="AH916">
        <v>2</v>
      </c>
      <c r="AI916" t="str">
        <f>INDEX($AF$1:$AH$1,MATCH(MAX(AF916:AH916),AF916:AH916,0))</f>
        <v>Web_Orders</v>
      </c>
      <c r="AJ916">
        <v>8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f>SUM(AK916:AO916)</f>
        <v>0</v>
      </c>
      <c r="AQ916" t="s">
        <v>67</v>
      </c>
      <c r="AR916">
        <v>0</v>
      </c>
      <c r="AS916" t="str">
        <f>IF(OR(AK916&gt;0, AL916&gt;0, AM916&gt;0, AN916&gt;0, AO916&gt;0), "Converted", "Not Converted")</f>
        <v>Not Converted</v>
      </c>
      <c r="AT916">
        <v>0</v>
      </c>
      <c r="AU916">
        <v>3</v>
      </c>
      <c r="AV916">
        <v>11</v>
      </c>
      <c r="AW916">
        <f>IF(Z916&gt;607, 4, 0)</f>
        <v>4</v>
      </c>
      <c r="AX916">
        <f>IF(AA916&gt;0.1497, 3, 0)</f>
        <v>3</v>
      </c>
      <c r="AY916">
        <f>IF(P916&gt;4031, 2, 0)</f>
        <v>0</v>
      </c>
      <c r="AZ916">
        <f>IF(H916&gt;51934.91, 1, 0)</f>
        <v>0</v>
      </c>
      <c r="BA916">
        <f>SUM(AW916:AZ916)</f>
        <v>7</v>
      </c>
      <c r="BB916" t="str">
        <f>VLOOKUP(BA916,'Standard Deviations'!$L$1:$M$11,2,TRUE)</f>
        <v>Platinum</v>
      </c>
    </row>
    <row r="917" spans="1:54">
      <c r="A917">
        <v>6905</v>
      </c>
      <c r="B917">
        <v>1994</v>
      </c>
      <c r="C917">
        <f>2024-B917</f>
        <v>30</v>
      </c>
      <c r="D917" t="str">
        <f>VLOOKUP(B917,Reference!$A$1:$B$125, 2)</f>
        <v>Millennials</v>
      </c>
      <c r="E917" t="s">
        <v>54</v>
      </c>
      <c r="F917" t="str">
        <f>IF(E917="High School", "No College", "College")</f>
        <v>College</v>
      </c>
      <c r="G917" t="s">
        <v>65</v>
      </c>
      <c r="H917">
        <v>80685</v>
      </c>
      <c r="I917">
        <v>80685</v>
      </c>
      <c r="J917" s="4" t="s">
        <v>56</v>
      </c>
      <c r="K917">
        <v>0</v>
      </c>
      <c r="L917">
        <v>0</v>
      </c>
      <c r="M917" t="str">
        <f>IF(OR(K917&gt;0, L917&gt;0), "Parent", "Not Parent")</f>
        <v>Not Parent</v>
      </c>
      <c r="N917" t="s">
        <v>403</v>
      </c>
      <c r="O917" s="8">
        <v>41916</v>
      </c>
      <c r="P917" s="9">
        <f>O917-N917</f>
        <v>773</v>
      </c>
      <c r="Q917">
        <v>55</v>
      </c>
      <c r="R917" s="9">
        <f>P917-Q917</f>
        <v>718</v>
      </c>
      <c r="S917" s="8">
        <f>O917-R917</f>
        <v>41198</v>
      </c>
      <c r="T917">
        <v>241</v>
      </c>
      <c r="U917">
        <v>45</v>
      </c>
      <c r="V917">
        <v>604</v>
      </c>
      <c r="W917">
        <v>34</v>
      </c>
      <c r="X917">
        <v>26</v>
      </c>
      <c r="Y917">
        <v>54</v>
      </c>
      <c r="Z917">
        <v>1004</v>
      </c>
      <c r="AA917">
        <f>Z917/P917</f>
        <v>1.2988357050452781</v>
      </c>
      <c r="AB917" s="14" t="s">
        <v>506</v>
      </c>
      <c r="AC917" s="13" t="s">
        <v>63</v>
      </c>
      <c r="AD917">
        <v>1</v>
      </c>
      <c r="AE917" t="str">
        <f>IF(AD917&gt;3, "Prefers Discount", "Discount Indifferent")</f>
        <v>Discount Indifferent</v>
      </c>
      <c r="AF917">
        <v>10</v>
      </c>
      <c r="AG917">
        <v>6</v>
      </c>
      <c r="AH917">
        <v>4</v>
      </c>
      <c r="AI917" t="str">
        <f>INDEX($AF$1:$AH$1,MATCH(MAX(AF917:AH917),AF917:AH917,0))</f>
        <v>Store_Orders</v>
      </c>
      <c r="AJ917">
        <v>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f>SUM(AK917:AO917)</f>
        <v>0</v>
      </c>
      <c r="AQ917" t="s">
        <v>67</v>
      </c>
      <c r="AR917">
        <v>0</v>
      </c>
      <c r="AS917" t="str">
        <f>IF(OR(AK917&gt;0, AL917&gt;0, AM917&gt;0, AN917&gt;0, AO917&gt;0), "Converted", "Not Converted")</f>
        <v>Not Converted</v>
      </c>
      <c r="AT917">
        <v>0</v>
      </c>
      <c r="AU917">
        <v>3</v>
      </c>
      <c r="AV917">
        <v>11</v>
      </c>
      <c r="AW917">
        <f>IF(Z917&gt;607, 4, 0)</f>
        <v>4</v>
      </c>
      <c r="AX917">
        <f>IF(AA917&gt;0.1497, 3, 0)</f>
        <v>3</v>
      </c>
      <c r="AY917">
        <f>IF(P917&gt;4031, 2, 0)</f>
        <v>0</v>
      </c>
      <c r="AZ917">
        <f>IF(H917&gt;51934.91, 1, 0)</f>
        <v>1</v>
      </c>
      <c r="BA917">
        <f>SUM(AW917:AZ917)</f>
        <v>8</v>
      </c>
      <c r="BB917" t="str">
        <f>VLOOKUP(BA917,'Standard Deviations'!$L$1:$M$11,2,TRUE)</f>
        <v>Platinum</v>
      </c>
    </row>
    <row r="918" spans="1:54" hidden="1">
      <c r="A918">
        <v>9119</v>
      </c>
      <c r="B918">
        <v>1950</v>
      </c>
      <c r="C918">
        <f>2024-B918</f>
        <v>74</v>
      </c>
      <c r="D918" t="str">
        <f>VLOOKUP(B918,Reference!$A$1:$B$125, 2)</f>
        <v>Boomers</v>
      </c>
      <c r="E918" t="s">
        <v>54</v>
      </c>
      <c r="F918" t="str">
        <f>IF(E918="High School", "No College", "College")</f>
        <v>College</v>
      </c>
      <c r="G918" t="s">
        <v>65</v>
      </c>
      <c r="H918">
        <v>60905</v>
      </c>
      <c r="I918">
        <v>60905</v>
      </c>
      <c r="J918" s="4" t="s">
        <v>61</v>
      </c>
      <c r="K918">
        <v>0</v>
      </c>
      <c r="L918">
        <v>1</v>
      </c>
      <c r="M918" t="str">
        <f>IF(OR(K918&gt;0, L918&gt;0), "Parent", "Not Parent")</f>
        <v>Parent</v>
      </c>
      <c r="N918" t="s">
        <v>148</v>
      </c>
      <c r="O918" s="8">
        <v>41916</v>
      </c>
      <c r="P918" s="9">
        <f>O918-N918</f>
        <v>303</v>
      </c>
      <c r="Q918">
        <v>27</v>
      </c>
      <c r="R918" s="9">
        <f>P918-Q918</f>
        <v>276</v>
      </c>
      <c r="S918" s="8">
        <f>O918-R918</f>
        <v>41640</v>
      </c>
      <c r="T918">
        <v>208</v>
      </c>
      <c r="U918">
        <v>17</v>
      </c>
      <c r="V918">
        <v>76</v>
      </c>
      <c r="W918">
        <v>36</v>
      </c>
      <c r="X918">
        <v>17</v>
      </c>
      <c r="Y918">
        <v>38</v>
      </c>
      <c r="Z918">
        <v>392</v>
      </c>
      <c r="AA918">
        <f>Z918/P918</f>
        <v>1.2937293729372936</v>
      </c>
      <c r="AB918" s="11" t="s">
        <v>506</v>
      </c>
      <c r="AC918" t="s">
        <v>59</v>
      </c>
      <c r="AD918">
        <v>2</v>
      </c>
      <c r="AE918" t="str">
        <f>IF(AD918&gt;3, "Prefers Discount", "Discount Indifferent")</f>
        <v>Discount Indifferent</v>
      </c>
      <c r="AF918">
        <v>7</v>
      </c>
      <c r="AG918">
        <v>3</v>
      </c>
      <c r="AH918">
        <v>3</v>
      </c>
      <c r="AI918" t="str">
        <f>INDEX($AF$1:$AH$1,MATCH(MAX(AF918:AH918),AF918:AH918,0))</f>
        <v>Store_Orders</v>
      </c>
      <c r="AJ918">
        <v>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f>SUM(AK918:AO918)</f>
        <v>0</v>
      </c>
      <c r="AQ918" t="s">
        <v>67</v>
      </c>
      <c r="AR918">
        <v>0</v>
      </c>
      <c r="AS918" t="str">
        <f>IF(OR(AK918&gt;0, AL918&gt;0, AM918&gt;0, AN918&gt;0, AO918&gt;0), "Converted", "Not Converted")</f>
        <v>Not Converted</v>
      </c>
      <c r="AT918">
        <v>0</v>
      </c>
      <c r="AU918">
        <v>3</v>
      </c>
      <c r="AV918">
        <v>11</v>
      </c>
      <c r="AW918">
        <f>IF(Z918&gt;607, 4, 0)</f>
        <v>0</v>
      </c>
      <c r="AX918">
        <f>IF(AA918&gt;0.1497, 3, 0)</f>
        <v>3</v>
      </c>
      <c r="AY918">
        <f>IF(P918&gt;4031, 2, 0)</f>
        <v>0</v>
      </c>
      <c r="AZ918">
        <f>IF(H918&gt;51934.91, 1, 0)</f>
        <v>1</v>
      </c>
      <c r="BA918">
        <f>SUM(AW918:AZ918)</f>
        <v>4</v>
      </c>
      <c r="BB918" t="str">
        <f>VLOOKUP(BA918,'Standard Deviations'!$L$1:$M$11,2,TRUE)</f>
        <v>Silver</v>
      </c>
    </row>
    <row r="919" spans="1:54" hidden="1">
      <c r="A919">
        <v>3498</v>
      </c>
      <c r="B919">
        <v>1976</v>
      </c>
      <c r="C919">
        <f>2024-B919</f>
        <v>48</v>
      </c>
      <c r="D919" t="str">
        <f>VLOOKUP(B919,Reference!$A$1:$B$125, 2)</f>
        <v>Gen X</v>
      </c>
      <c r="E919" t="s">
        <v>68</v>
      </c>
      <c r="F919" t="str">
        <f>IF(E919="High School", "No College", "College")</f>
        <v>College</v>
      </c>
      <c r="G919" t="s">
        <v>55</v>
      </c>
      <c r="H919">
        <v>55424</v>
      </c>
      <c r="I919">
        <v>55424</v>
      </c>
      <c r="J919" s="4" t="s">
        <v>61</v>
      </c>
      <c r="K919">
        <v>0</v>
      </c>
      <c r="L919">
        <v>1</v>
      </c>
      <c r="M919" t="str">
        <f>IF(OR(K919&gt;0, L919&gt;0), "Parent", "Not Parent")</f>
        <v>Parent</v>
      </c>
      <c r="N919" t="s">
        <v>386</v>
      </c>
      <c r="O919" s="8">
        <v>41916</v>
      </c>
      <c r="P919" s="9">
        <f>O919-N919</f>
        <v>678</v>
      </c>
      <c r="Q919">
        <v>6</v>
      </c>
      <c r="R919" s="9">
        <f>P919-Q919</f>
        <v>672</v>
      </c>
      <c r="S919" s="8">
        <f>O919-R919</f>
        <v>41244</v>
      </c>
      <c r="T919">
        <v>462</v>
      </c>
      <c r="U919">
        <v>61</v>
      </c>
      <c r="V919">
        <v>184</v>
      </c>
      <c r="W919">
        <v>10</v>
      </c>
      <c r="X919">
        <v>53</v>
      </c>
      <c r="Y919">
        <v>107</v>
      </c>
      <c r="Z919">
        <v>877</v>
      </c>
      <c r="AA919">
        <f>Z919/P919</f>
        <v>1.2935103244837758</v>
      </c>
      <c r="AB919" s="11" t="s">
        <v>506</v>
      </c>
      <c r="AC919" t="s">
        <v>59</v>
      </c>
      <c r="AD919">
        <v>4</v>
      </c>
      <c r="AE919" t="str">
        <f>IF(AD919&gt;3, "Prefers Discount", "Discount Indifferent")</f>
        <v>Prefers Discount</v>
      </c>
      <c r="AF919">
        <v>9</v>
      </c>
      <c r="AG919">
        <v>7</v>
      </c>
      <c r="AH919">
        <v>5</v>
      </c>
      <c r="AI919" t="str">
        <f>INDEX($AF$1:$AH$1,MATCH(MAX(AF919:AH919),AF919:AH919,0))</f>
        <v>Store_Orders</v>
      </c>
      <c r="AJ919">
        <v>6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f>SUM(AK919:AO919)</f>
        <v>1</v>
      </c>
      <c r="AQ919" t="str">
        <f>INDEX($AK$1:$AO$1,MATCH(MAX(AK919:AO919),AK919:AO919,0))</f>
        <v>Converted_on_Camp3</v>
      </c>
      <c r="AR919">
        <v>1</v>
      </c>
      <c r="AS919" t="str">
        <f>IF(OR(AK919&gt;0, AL919&gt;0, AM919&gt;0, AN919&gt;0, AO919&gt;0), "Converted", "Not Converted")</f>
        <v>Converted</v>
      </c>
      <c r="AT919">
        <v>0</v>
      </c>
      <c r="AU919">
        <v>3</v>
      </c>
      <c r="AV919">
        <v>11</v>
      </c>
      <c r="AW919">
        <f>IF(Z919&gt;607, 4, 0)</f>
        <v>4</v>
      </c>
      <c r="AX919">
        <f>IF(AA919&gt;0.1497, 3, 0)</f>
        <v>3</v>
      </c>
      <c r="AY919">
        <f>IF(P919&gt;4031, 2, 0)</f>
        <v>0</v>
      </c>
      <c r="AZ919">
        <f>IF(H919&gt;51934.91, 1, 0)</f>
        <v>1</v>
      </c>
      <c r="BA919">
        <f>SUM(AW919:AZ919)</f>
        <v>8</v>
      </c>
      <c r="BB919" t="str">
        <f>VLOOKUP(BA919,'Standard Deviations'!$L$1:$M$11,2,TRUE)</f>
        <v>Platinum</v>
      </c>
    </row>
    <row r="920" spans="1:54">
      <c r="A920">
        <v>773</v>
      </c>
      <c r="B920">
        <v>1971</v>
      </c>
      <c r="C920">
        <f>2024-B920</f>
        <v>53</v>
      </c>
      <c r="D920" t="str">
        <f>VLOOKUP(B920,Reference!$A$1:$B$125, 2)</f>
        <v>Gen X</v>
      </c>
      <c r="E920" t="s">
        <v>64</v>
      </c>
      <c r="F920" t="str">
        <f>IF(E920="High School", "No College", "College")</f>
        <v>College</v>
      </c>
      <c r="G920" t="s">
        <v>71</v>
      </c>
      <c r="H920">
        <v>42835</v>
      </c>
      <c r="I920">
        <v>42835</v>
      </c>
      <c r="J920" s="4" t="s">
        <v>175</v>
      </c>
      <c r="K920">
        <v>1</v>
      </c>
      <c r="L920">
        <v>1</v>
      </c>
      <c r="M920" t="str">
        <f>IF(OR(K920&gt;0, L920&gt;0), "Parent", "Not Parent")</f>
        <v>Parent</v>
      </c>
      <c r="N920" t="s">
        <v>556</v>
      </c>
      <c r="O920" s="8">
        <v>41916</v>
      </c>
      <c r="P920" s="9">
        <f>O920-N920</f>
        <v>461</v>
      </c>
      <c r="Q920">
        <v>64</v>
      </c>
      <c r="R920" s="9">
        <f>P920-Q920</f>
        <v>397</v>
      </c>
      <c r="S920" s="8">
        <f>O920-R920</f>
        <v>41519</v>
      </c>
      <c r="T920">
        <v>379</v>
      </c>
      <c r="U920">
        <v>4</v>
      </c>
      <c r="V920">
        <v>93</v>
      </c>
      <c r="W920">
        <v>12</v>
      </c>
      <c r="X920">
        <v>9</v>
      </c>
      <c r="Y920">
        <v>98</v>
      </c>
      <c r="Z920">
        <v>595</v>
      </c>
      <c r="AA920">
        <f>Z920/P920</f>
        <v>1.2906724511930585</v>
      </c>
      <c r="AB920" s="14" t="s">
        <v>506</v>
      </c>
      <c r="AC920" s="13" t="s">
        <v>63</v>
      </c>
      <c r="AD920">
        <v>7</v>
      </c>
      <c r="AE920" t="str">
        <f>IF(AD920&gt;3, "Prefers Discount", "Discount Indifferent")</f>
        <v>Prefers Discount</v>
      </c>
      <c r="AF920">
        <v>4</v>
      </c>
      <c r="AG920">
        <v>6</v>
      </c>
      <c r="AH920">
        <v>6</v>
      </c>
      <c r="AI920" t="str">
        <f>INDEX($AF$1:$AH$1,MATCH(MAX(AF920:AH920),AF920:AH920,0))</f>
        <v>Web_Orders</v>
      </c>
      <c r="AJ920">
        <v>6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f>SUM(AK920:AO920)</f>
        <v>0</v>
      </c>
      <c r="AQ920" t="s">
        <v>67</v>
      </c>
      <c r="AR920">
        <v>0</v>
      </c>
      <c r="AS920" t="str">
        <f>IF(OR(AK920&gt;0, AL920&gt;0, AM920&gt;0, AN920&gt;0, AO920&gt;0), "Converted", "Not Converted")</f>
        <v>Not Converted</v>
      </c>
      <c r="AT920">
        <v>0</v>
      </c>
      <c r="AU920">
        <v>3</v>
      </c>
      <c r="AV920">
        <v>11</v>
      </c>
      <c r="AW920">
        <f>IF(Z920&gt;607, 4, 0)</f>
        <v>0</v>
      </c>
      <c r="AX920">
        <f>IF(AA920&gt;0.1497, 3, 0)</f>
        <v>3</v>
      </c>
      <c r="AY920">
        <f>IF(P920&gt;4031, 2, 0)</f>
        <v>0</v>
      </c>
      <c r="AZ920">
        <f>IF(H920&gt;51934.91, 1, 0)</f>
        <v>0</v>
      </c>
      <c r="BA920">
        <f>SUM(AW920:AZ920)</f>
        <v>3</v>
      </c>
      <c r="BB920" t="str">
        <f>VLOOKUP(BA920,'Standard Deviations'!$L$1:$M$11,2,TRUE)</f>
        <v>Silver</v>
      </c>
    </row>
    <row r="921" spans="1:54" hidden="1">
      <c r="A921">
        <v>8911</v>
      </c>
      <c r="B921">
        <v>1967</v>
      </c>
      <c r="C921">
        <f>2024-B921</f>
        <v>57</v>
      </c>
      <c r="D921" t="str">
        <f>VLOOKUP(B921,Reference!$A$1:$B$125, 2)</f>
        <v>Gen X</v>
      </c>
      <c r="E921" t="s">
        <v>68</v>
      </c>
      <c r="F921" t="str">
        <f>IF(E921="High School", "No College", "College")</f>
        <v>College</v>
      </c>
      <c r="G921" t="s">
        <v>55</v>
      </c>
      <c r="H921">
        <v>56320</v>
      </c>
      <c r="I921">
        <v>56320</v>
      </c>
      <c r="J921" s="4" t="s">
        <v>61</v>
      </c>
      <c r="K921">
        <v>0</v>
      </c>
      <c r="L921">
        <v>1</v>
      </c>
      <c r="M921" t="str">
        <f>IF(OR(K921&gt;0, L921&gt;0), "Parent", "Not Parent")</f>
        <v>Parent</v>
      </c>
      <c r="N921" t="s">
        <v>317</v>
      </c>
      <c r="O921" s="8">
        <v>41916</v>
      </c>
      <c r="P921" s="9">
        <f>O921-N921</f>
        <v>544</v>
      </c>
      <c r="Q921">
        <v>11</v>
      </c>
      <c r="R921" s="9">
        <f>P921-Q921</f>
        <v>533</v>
      </c>
      <c r="S921" s="8">
        <f>O921-R921</f>
        <v>41383</v>
      </c>
      <c r="T921">
        <v>201</v>
      </c>
      <c r="U921">
        <v>53</v>
      </c>
      <c r="V921">
        <v>172</v>
      </c>
      <c r="W921">
        <v>116</v>
      </c>
      <c r="X921">
        <v>77</v>
      </c>
      <c r="Y921">
        <v>83</v>
      </c>
      <c r="Z921">
        <v>702</v>
      </c>
      <c r="AA921">
        <f>Z921/P921</f>
        <v>1.2904411764705883</v>
      </c>
      <c r="AB921" s="11" t="s">
        <v>506</v>
      </c>
      <c r="AC921" t="s">
        <v>59</v>
      </c>
      <c r="AD921">
        <v>3</v>
      </c>
      <c r="AE921" t="str">
        <f>IF(AD921&gt;3, "Prefers Discount", "Discount Indifferent")</f>
        <v>Discount Indifferent</v>
      </c>
      <c r="AF921">
        <v>9</v>
      </c>
      <c r="AG921">
        <v>5</v>
      </c>
      <c r="AH921">
        <v>4</v>
      </c>
      <c r="AI921" t="str">
        <f>INDEX($AF$1:$AH$1,MATCH(MAX(AF921:AH921),AF921:AH921,0))</f>
        <v>Store_Orders</v>
      </c>
      <c r="AJ921">
        <v>4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f>SUM(AK921:AO921)</f>
        <v>0</v>
      </c>
      <c r="AQ921" t="s">
        <v>67</v>
      </c>
      <c r="AR921">
        <v>0</v>
      </c>
      <c r="AS921" t="str">
        <f>IF(OR(AK921&gt;0, AL921&gt;0, AM921&gt;0, AN921&gt;0, AO921&gt;0), "Converted", "Not Converted")</f>
        <v>Not Converted</v>
      </c>
      <c r="AT921">
        <v>0</v>
      </c>
      <c r="AU921">
        <v>3</v>
      </c>
      <c r="AV921">
        <v>11</v>
      </c>
      <c r="AW921">
        <f>IF(Z921&gt;607, 4, 0)</f>
        <v>4</v>
      </c>
      <c r="AX921">
        <f>IF(AA921&gt;0.1497, 3, 0)</f>
        <v>3</v>
      </c>
      <c r="AY921">
        <f>IF(P921&gt;4031, 2, 0)</f>
        <v>0</v>
      </c>
      <c r="AZ921">
        <f>IF(H921&gt;51934.91, 1, 0)</f>
        <v>1</v>
      </c>
      <c r="BA921">
        <f>SUM(AW921:AZ921)</f>
        <v>8</v>
      </c>
      <c r="BB921" t="str">
        <f>VLOOKUP(BA921,'Standard Deviations'!$L$1:$M$11,2,TRUE)</f>
        <v>Platinum</v>
      </c>
    </row>
    <row r="922" spans="1:54" hidden="1">
      <c r="A922">
        <v>2613</v>
      </c>
      <c r="B922">
        <v>1960</v>
      </c>
      <c r="C922">
        <f>2024-B922</f>
        <v>64</v>
      </c>
      <c r="D922" t="str">
        <f>VLOOKUP(B922,Reference!$A$1:$B$125, 2)</f>
        <v>Boomers</v>
      </c>
      <c r="E922" t="s">
        <v>64</v>
      </c>
      <c r="F922" t="str">
        <f>IF(E922="High School", "No College", "College")</f>
        <v>College</v>
      </c>
      <c r="G922" t="s">
        <v>55</v>
      </c>
      <c r="H922">
        <v>54197</v>
      </c>
      <c r="I922">
        <v>54197</v>
      </c>
      <c r="J922" s="4" t="s">
        <v>61</v>
      </c>
      <c r="K922">
        <v>0</v>
      </c>
      <c r="L922">
        <v>1</v>
      </c>
      <c r="M922" t="str">
        <f>IF(OR(K922&gt;0, L922&gt;0), "Parent", "Not Parent")</f>
        <v>Parent</v>
      </c>
      <c r="N922" t="s">
        <v>97</v>
      </c>
      <c r="O922" s="8">
        <v>41916</v>
      </c>
      <c r="P922" s="9">
        <f>O922-N922</f>
        <v>184</v>
      </c>
      <c r="Q922">
        <v>16</v>
      </c>
      <c r="R922" s="9">
        <f>P922-Q922</f>
        <v>168</v>
      </c>
      <c r="S922" s="8">
        <f>O922-R922</f>
        <v>41748</v>
      </c>
      <c r="T922">
        <v>162</v>
      </c>
      <c r="U922">
        <v>6</v>
      </c>
      <c r="V922">
        <v>37</v>
      </c>
      <c r="W922">
        <v>6</v>
      </c>
      <c r="X922">
        <v>13</v>
      </c>
      <c r="Y922">
        <v>13</v>
      </c>
      <c r="Z922">
        <v>237</v>
      </c>
      <c r="AA922">
        <f>Z922/P922</f>
        <v>1.2880434782608696</v>
      </c>
      <c r="AB922" s="11" t="s">
        <v>506</v>
      </c>
      <c r="AC922" t="s">
        <v>59</v>
      </c>
      <c r="AD922">
        <v>2</v>
      </c>
      <c r="AE922" t="str">
        <f>IF(AD922&gt;3, "Prefers Discount", "Discount Indifferent")</f>
        <v>Discount Indifferent</v>
      </c>
      <c r="AF922">
        <v>6</v>
      </c>
      <c r="AG922">
        <v>1</v>
      </c>
      <c r="AH922">
        <v>3</v>
      </c>
      <c r="AI922" t="str">
        <f>INDEX($AF$1:$AH$1,MATCH(MAX(AF922:AH922),AF922:AH922,0))</f>
        <v>Store_Orders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f>SUM(AK922:AO922)</f>
        <v>0</v>
      </c>
      <c r="AQ922" t="s">
        <v>67</v>
      </c>
      <c r="AR922">
        <v>0</v>
      </c>
      <c r="AS922" t="str">
        <f>IF(OR(AK922&gt;0, AL922&gt;0, AM922&gt;0, AN922&gt;0, AO922&gt;0), "Converted", "Not Converted")</f>
        <v>Not Converted</v>
      </c>
      <c r="AT922">
        <v>0</v>
      </c>
      <c r="AU922">
        <v>3</v>
      </c>
      <c r="AV922">
        <v>11</v>
      </c>
      <c r="AW922">
        <f>IF(Z922&gt;607, 4, 0)</f>
        <v>0</v>
      </c>
      <c r="AX922">
        <f>IF(AA922&gt;0.1497, 3, 0)</f>
        <v>3</v>
      </c>
      <c r="AY922">
        <f>IF(P922&gt;4031, 2, 0)</f>
        <v>0</v>
      </c>
      <c r="AZ922">
        <f>IF(H922&gt;51934.91, 1, 0)</f>
        <v>1</v>
      </c>
      <c r="BA922">
        <f>SUM(AW922:AZ922)</f>
        <v>4</v>
      </c>
      <c r="BB922" t="str">
        <f>VLOOKUP(BA922,'Standard Deviations'!$L$1:$M$11,2,TRUE)</f>
        <v>Silver</v>
      </c>
    </row>
    <row r="923" spans="1:54" hidden="1">
      <c r="A923">
        <v>2552</v>
      </c>
      <c r="B923">
        <v>1955</v>
      </c>
      <c r="C923">
        <f>2024-B923</f>
        <v>69</v>
      </c>
      <c r="D923" t="str">
        <f>VLOOKUP(B923,Reference!$A$1:$B$125, 2)</f>
        <v>Boomers</v>
      </c>
      <c r="E923" t="s">
        <v>68</v>
      </c>
      <c r="F923" t="str">
        <f>IF(E923="High School", "No College", "College")</f>
        <v>College</v>
      </c>
      <c r="G923" t="s">
        <v>60</v>
      </c>
      <c r="H923">
        <v>55521</v>
      </c>
      <c r="I923">
        <v>55521</v>
      </c>
      <c r="J923" s="4" t="s">
        <v>61</v>
      </c>
      <c r="K923">
        <v>1</v>
      </c>
      <c r="L923">
        <v>2</v>
      </c>
      <c r="M923" t="str">
        <f>IF(OR(K923&gt;0, L923&gt;0), "Parent", "Not Parent")</f>
        <v>Parent</v>
      </c>
      <c r="N923" t="s">
        <v>398</v>
      </c>
      <c r="O923" s="8">
        <v>41916</v>
      </c>
      <c r="P923" s="9">
        <f>O923-N923</f>
        <v>347</v>
      </c>
      <c r="Q923">
        <v>11</v>
      </c>
      <c r="R923" s="9">
        <f>P923-Q923</f>
        <v>336</v>
      </c>
      <c r="S923" s="8">
        <f>O923-R923</f>
        <v>41580</v>
      </c>
      <c r="T923">
        <v>416</v>
      </c>
      <c r="U923">
        <v>0</v>
      </c>
      <c r="V923">
        <v>26</v>
      </c>
      <c r="W923">
        <v>0</v>
      </c>
      <c r="X923">
        <v>0</v>
      </c>
      <c r="Y923">
        <v>4</v>
      </c>
      <c r="Z923">
        <v>446</v>
      </c>
      <c r="AA923">
        <f>Z923/P923</f>
        <v>1.2853025936599423</v>
      </c>
      <c r="AB923" s="11" t="s">
        <v>506</v>
      </c>
      <c r="AC923" t="s">
        <v>59</v>
      </c>
      <c r="AD923">
        <v>9</v>
      </c>
      <c r="AE923" t="str">
        <f>IF(AD923&gt;3, "Prefers Discount", "Discount Indifferent")</f>
        <v>Prefers Discount</v>
      </c>
      <c r="AF923">
        <v>6</v>
      </c>
      <c r="AG923">
        <v>6</v>
      </c>
      <c r="AH923">
        <v>3</v>
      </c>
      <c r="AI923" t="str">
        <f>INDEX($AF$1:$AH$1,MATCH(MAX(AF923:AH923),AF923:AH923,0))</f>
        <v>Store_Orders</v>
      </c>
      <c r="AJ923">
        <v>7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f>SUM(AK923:AO923)</f>
        <v>1</v>
      </c>
      <c r="AQ923" t="str">
        <f>INDEX($AK$1:$AO$1,MATCH(MAX(AK923:AO923),AK923:AO923,0))</f>
        <v>Converted_on_Camp4</v>
      </c>
      <c r="AR923">
        <v>1</v>
      </c>
      <c r="AS923" t="str">
        <f>IF(OR(AK923&gt;0, AL923&gt;0, AM923&gt;0, AN923&gt;0, AO923&gt;0), "Converted", "Not Converted")</f>
        <v>Converted</v>
      </c>
      <c r="AT923">
        <v>0</v>
      </c>
      <c r="AU923">
        <v>3</v>
      </c>
      <c r="AV923">
        <v>11</v>
      </c>
      <c r="AW923">
        <f>IF(Z923&gt;607, 4, 0)</f>
        <v>0</v>
      </c>
      <c r="AX923">
        <f>IF(AA923&gt;0.1497, 3, 0)</f>
        <v>3</v>
      </c>
      <c r="AY923">
        <f>IF(P923&gt;4031, 2, 0)</f>
        <v>0</v>
      </c>
      <c r="AZ923">
        <f>IF(H923&gt;51934.91, 1, 0)</f>
        <v>1</v>
      </c>
      <c r="BA923">
        <f>SUM(AW923:AZ923)</f>
        <v>4</v>
      </c>
      <c r="BB923" t="str">
        <f>VLOOKUP(BA923,'Standard Deviations'!$L$1:$M$11,2,TRUE)</f>
        <v>Silver</v>
      </c>
    </row>
    <row r="924" spans="1:54" hidden="1">
      <c r="A924">
        <v>4656</v>
      </c>
      <c r="B924">
        <v>1990</v>
      </c>
      <c r="C924">
        <f>2024-B924</f>
        <v>34</v>
      </c>
      <c r="D924" t="str">
        <f>VLOOKUP(B924,Reference!$A$1:$B$125, 2)</f>
        <v>Millennials</v>
      </c>
      <c r="E924" t="s">
        <v>74</v>
      </c>
      <c r="F924" t="str">
        <f>IF(E924="High School", "No College", "College")</f>
        <v>College</v>
      </c>
      <c r="G924" t="s">
        <v>60</v>
      </c>
      <c r="H924">
        <v>51250</v>
      </c>
      <c r="I924">
        <v>51250</v>
      </c>
      <c r="J924" s="4" t="s">
        <v>175</v>
      </c>
      <c r="K924">
        <v>1</v>
      </c>
      <c r="L924">
        <v>0</v>
      </c>
      <c r="M924" t="str">
        <f>IF(OR(K924&gt;0, L924&gt;0), "Parent", "Not Parent")</f>
        <v>Parent</v>
      </c>
      <c r="N924" t="s">
        <v>272</v>
      </c>
      <c r="O924" s="8">
        <v>41916</v>
      </c>
      <c r="P924" s="9">
        <f>O924-N924</f>
        <v>553</v>
      </c>
      <c r="Q924">
        <v>28</v>
      </c>
      <c r="R924" s="9">
        <f>P924-Q924</f>
        <v>525</v>
      </c>
      <c r="S924" s="8">
        <f>O924-R924</f>
        <v>41391</v>
      </c>
      <c r="T924">
        <v>342</v>
      </c>
      <c r="U924">
        <v>32</v>
      </c>
      <c r="V924">
        <v>230</v>
      </c>
      <c r="W924">
        <v>34</v>
      </c>
      <c r="X924">
        <v>32</v>
      </c>
      <c r="Y924">
        <v>40</v>
      </c>
      <c r="Z924">
        <v>710</v>
      </c>
      <c r="AA924">
        <f>Z924/P924</f>
        <v>1.2839059674502713</v>
      </c>
      <c r="AB924" s="11" t="s">
        <v>506</v>
      </c>
      <c r="AC924" t="s">
        <v>59</v>
      </c>
      <c r="AD924">
        <v>5</v>
      </c>
      <c r="AE924" t="str">
        <f>IF(AD924&gt;3, "Prefers Discount", "Discount Indifferent")</f>
        <v>Prefers Discount</v>
      </c>
      <c r="AF924">
        <v>4</v>
      </c>
      <c r="AG924">
        <v>10</v>
      </c>
      <c r="AH924">
        <v>5</v>
      </c>
      <c r="AI924" t="str">
        <f>INDEX($AF$1:$AH$1,MATCH(MAX(AF924:AH924),AF924:AH924,0))</f>
        <v>Web_Orders</v>
      </c>
      <c r="AJ924">
        <v>9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f>SUM(AK924:AO924)</f>
        <v>1</v>
      </c>
      <c r="AQ924" t="str">
        <f>INDEX($AK$1:$AO$1,MATCH(MAX(AK924:AO924),AK924:AO924,0))</f>
        <v>Converted_on_Camp3</v>
      </c>
      <c r="AR924">
        <v>1</v>
      </c>
      <c r="AS924" t="str">
        <f>IF(OR(AK924&gt;0, AL924&gt;0, AM924&gt;0, AN924&gt;0, AO924&gt;0), "Converted", "Not Converted")</f>
        <v>Converted</v>
      </c>
      <c r="AT924">
        <v>0</v>
      </c>
      <c r="AU924">
        <v>3</v>
      </c>
      <c r="AV924">
        <v>11</v>
      </c>
      <c r="AW924">
        <f>IF(Z924&gt;607, 4, 0)</f>
        <v>4</v>
      </c>
      <c r="AX924">
        <f>IF(AA924&gt;0.1497, 3, 0)</f>
        <v>3</v>
      </c>
      <c r="AY924">
        <f>IF(P924&gt;4031, 2, 0)</f>
        <v>0</v>
      </c>
      <c r="AZ924">
        <f>IF(H924&gt;51934.91, 1, 0)</f>
        <v>0</v>
      </c>
      <c r="BA924">
        <f>SUM(AW924:AZ924)</f>
        <v>7</v>
      </c>
      <c r="BB924" t="str">
        <f>VLOOKUP(BA924,'Standard Deviations'!$L$1:$M$11,2,TRUE)</f>
        <v>Platinum</v>
      </c>
    </row>
    <row r="925" spans="1:54" hidden="1">
      <c r="A925">
        <v>6233</v>
      </c>
      <c r="B925">
        <v>1976</v>
      </c>
      <c r="C925">
        <f>2024-B925</f>
        <v>48</v>
      </c>
      <c r="D925" t="str">
        <f>VLOOKUP(B925,Reference!$A$1:$B$125, 2)</f>
        <v>Gen X</v>
      </c>
      <c r="E925" t="s">
        <v>54</v>
      </c>
      <c r="F925" t="str">
        <f>IF(E925="High School", "No College", "College")</f>
        <v>College</v>
      </c>
      <c r="G925" t="s">
        <v>55</v>
      </c>
      <c r="H925">
        <v>65991</v>
      </c>
      <c r="I925">
        <v>65991</v>
      </c>
      <c r="J925" s="4" t="s">
        <v>61</v>
      </c>
      <c r="K925">
        <v>0</v>
      </c>
      <c r="L925">
        <v>1</v>
      </c>
      <c r="M925" t="str">
        <f>IF(OR(K925&gt;0, L925&gt;0), "Parent", "Not Parent")</f>
        <v>Parent</v>
      </c>
      <c r="N925" t="s">
        <v>557</v>
      </c>
      <c r="O925" s="8">
        <v>41916</v>
      </c>
      <c r="P925" s="9">
        <f>O925-N925</f>
        <v>757</v>
      </c>
      <c r="Q925">
        <v>21</v>
      </c>
      <c r="R925" s="9">
        <f>P925-Q925</f>
        <v>736</v>
      </c>
      <c r="S925" s="8">
        <f>O925-R925</f>
        <v>41180</v>
      </c>
      <c r="T925">
        <v>507</v>
      </c>
      <c r="U925">
        <v>19</v>
      </c>
      <c r="V925">
        <v>364</v>
      </c>
      <c r="W925">
        <v>25</v>
      </c>
      <c r="X925">
        <v>47</v>
      </c>
      <c r="Y925">
        <v>9</v>
      </c>
      <c r="Z925">
        <v>971</v>
      </c>
      <c r="AA925">
        <f>Z925/P925</f>
        <v>1.2826948480845441</v>
      </c>
      <c r="AB925" s="11" t="s">
        <v>506</v>
      </c>
      <c r="AC925" t="s">
        <v>59</v>
      </c>
      <c r="AD925">
        <v>3</v>
      </c>
      <c r="AE925" t="str">
        <f>IF(AD925&gt;3, "Prefers Discount", "Discount Indifferent")</f>
        <v>Discount Indifferent</v>
      </c>
      <c r="AF925">
        <v>10</v>
      </c>
      <c r="AG925">
        <v>9</v>
      </c>
      <c r="AH925">
        <v>5</v>
      </c>
      <c r="AI925" t="str">
        <f>INDEX($AF$1:$AH$1,MATCH(MAX(AF925:AH925),AF925:AH925,0))</f>
        <v>Store_Orders</v>
      </c>
      <c r="AJ925">
        <v>7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f>SUM(AK925:AO925)</f>
        <v>0</v>
      </c>
      <c r="AQ925" t="s">
        <v>67</v>
      </c>
      <c r="AR925">
        <v>0</v>
      </c>
      <c r="AS925" t="str">
        <f>IF(OR(AK925&gt;0, AL925&gt;0, AM925&gt;0, AN925&gt;0, AO925&gt;0), "Converted", "Not Converted")</f>
        <v>Not Converted</v>
      </c>
      <c r="AT925">
        <v>0</v>
      </c>
      <c r="AU925">
        <v>3</v>
      </c>
      <c r="AV925">
        <v>11</v>
      </c>
      <c r="AW925">
        <f>IF(Z925&gt;607, 4, 0)</f>
        <v>4</v>
      </c>
      <c r="AX925">
        <f>IF(AA925&gt;0.1497, 3, 0)</f>
        <v>3</v>
      </c>
      <c r="AY925">
        <f>IF(P925&gt;4031, 2, 0)</f>
        <v>0</v>
      </c>
      <c r="AZ925">
        <f>IF(H925&gt;51934.91, 1, 0)</f>
        <v>1</v>
      </c>
      <c r="BA925">
        <f>SUM(AW925:AZ925)</f>
        <v>8</v>
      </c>
      <c r="BB925" t="str">
        <f>VLOOKUP(BA925,'Standard Deviations'!$L$1:$M$11,2,TRUE)</f>
        <v>Platinum</v>
      </c>
    </row>
    <row r="926" spans="1:54">
      <c r="A926">
        <v>1627</v>
      </c>
      <c r="B926">
        <v>1957</v>
      </c>
      <c r="C926">
        <f>2024-B926</f>
        <v>67</v>
      </c>
      <c r="D926" t="str">
        <f>VLOOKUP(B926,Reference!$A$1:$B$125, 2)</f>
        <v>Boomers</v>
      </c>
      <c r="E926" t="s">
        <v>74</v>
      </c>
      <c r="F926" t="str">
        <f>IF(E926="High School", "No College", "College")</f>
        <v>College</v>
      </c>
      <c r="G926" t="s">
        <v>71</v>
      </c>
      <c r="H926">
        <v>77297</v>
      </c>
      <c r="I926">
        <v>77297</v>
      </c>
      <c r="J926" s="4" t="s">
        <v>56</v>
      </c>
      <c r="K926">
        <v>0</v>
      </c>
      <c r="L926">
        <v>0</v>
      </c>
      <c r="M926" t="str">
        <f>IF(OR(K926&gt;0, L926&gt;0), "Parent", "Not Parent")</f>
        <v>Not Parent</v>
      </c>
      <c r="N926" t="s">
        <v>377</v>
      </c>
      <c r="O926" s="8">
        <v>41916</v>
      </c>
      <c r="P926" s="9">
        <f>O926-N926</f>
        <v>616</v>
      </c>
      <c r="Q926">
        <v>84</v>
      </c>
      <c r="R926" s="9">
        <f>P926-Q926</f>
        <v>532</v>
      </c>
      <c r="S926" s="8">
        <f>O926-R926</f>
        <v>41384</v>
      </c>
      <c r="T926">
        <v>408</v>
      </c>
      <c r="U926">
        <v>61</v>
      </c>
      <c r="V926">
        <v>109</v>
      </c>
      <c r="W926">
        <v>48</v>
      </c>
      <c r="X926">
        <v>122</v>
      </c>
      <c r="Y926">
        <v>41</v>
      </c>
      <c r="Z926">
        <v>789</v>
      </c>
      <c r="AA926">
        <f>Z926/P926</f>
        <v>1.2808441558441559</v>
      </c>
      <c r="AB926" s="14" t="s">
        <v>506</v>
      </c>
      <c r="AC926" s="13" t="s">
        <v>63</v>
      </c>
      <c r="AD926">
        <v>1</v>
      </c>
      <c r="AE926" t="str">
        <f>IF(AD926&gt;3, "Prefers Discount", "Discount Indifferent")</f>
        <v>Discount Indifferent</v>
      </c>
      <c r="AF926">
        <v>9</v>
      </c>
      <c r="AG926">
        <v>5</v>
      </c>
      <c r="AH926">
        <v>7</v>
      </c>
      <c r="AI926" t="str">
        <f>INDEX($AF$1:$AH$1,MATCH(MAX(AF926:AH926),AF926:AH926,0))</f>
        <v>Store_Orders</v>
      </c>
      <c r="AJ926">
        <v>4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f>SUM(AK926:AO926)</f>
        <v>1</v>
      </c>
      <c r="AQ926" t="str">
        <f>INDEX($AK$1:$AO$1,MATCH(MAX(AK926:AO926),AK926:AO926,0))</f>
        <v>Converted_on_Camp1</v>
      </c>
      <c r="AR926">
        <v>1</v>
      </c>
      <c r="AS926" t="str">
        <f>IF(OR(AK926&gt;0, AL926&gt;0, AM926&gt;0, AN926&gt;0, AO926&gt;0), "Converted", "Not Converted")</f>
        <v>Converted</v>
      </c>
      <c r="AT926">
        <v>0</v>
      </c>
      <c r="AU926">
        <v>3</v>
      </c>
      <c r="AV926">
        <v>11</v>
      </c>
      <c r="AW926">
        <f>IF(Z926&gt;607, 4, 0)</f>
        <v>4</v>
      </c>
      <c r="AX926">
        <f>IF(AA926&gt;0.1497, 3, 0)</f>
        <v>3</v>
      </c>
      <c r="AY926">
        <f>IF(P926&gt;4031, 2, 0)</f>
        <v>0</v>
      </c>
      <c r="AZ926">
        <f>IF(H926&gt;51934.91, 1, 0)</f>
        <v>1</v>
      </c>
      <c r="BA926">
        <f>SUM(AW926:AZ926)</f>
        <v>8</v>
      </c>
      <c r="BB926" t="str">
        <f>VLOOKUP(BA926,'Standard Deviations'!$L$1:$M$11,2,TRUE)</f>
        <v>Platinum</v>
      </c>
    </row>
    <row r="927" spans="1:54">
      <c r="A927">
        <v>10742</v>
      </c>
      <c r="B927">
        <v>1983</v>
      </c>
      <c r="C927">
        <f>2024-B927</f>
        <v>41</v>
      </c>
      <c r="D927" t="str">
        <f>VLOOKUP(B927,Reference!$A$1:$B$125, 2)</f>
        <v>Millennials</v>
      </c>
      <c r="E927" t="s">
        <v>68</v>
      </c>
      <c r="F927" t="str">
        <f>IF(E927="High School", "No College", "College")</f>
        <v>College</v>
      </c>
      <c r="G927" t="s">
        <v>55</v>
      </c>
      <c r="H927">
        <v>86580</v>
      </c>
      <c r="I927">
        <v>86580</v>
      </c>
      <c r="J927" s="4" t="s">
        <v>56</v>
      </c>
      <c r="K927">
        <v>0</v>
      </c>
      <c r="L927">
        <v>0</v>
      </c>
      <c r="M927" t="str">
        <f>IF(OR(K927&gt;0, L927&gt;0), "Parent", "Not Parent")</f>
        <v>Not Parent</v>
      </c>
      <c r="N927" t="s">
        <v>385</v>
      </c>
      <c r="O927" s="8">
        <v>41916</v>
      </c>
      <c r="P927" s="9">
        <f>O927-N927</f>
        <v>584</v>
      </c>
      <c r="Q927">
        <v>72</v>
      </c>
      <c r="R927" s="9">
        <f>P927-Q927</f>
        <v>512</v>
      </c>
      <c r="S927" s="8">
        <f>O927-R927</f>
        <v>41404</v>
      </c>
      <c r="T927">
        <v>532</v>
      </c>
      <c r="U927">
        <v>21</v>
      </c>
      <c r="V927">
        <v>127</v>
      </c>
      <c r="W927">
        <v>26</v>
      </c>
      <c r="X927">
        <v>20</v>
      </c>
      <c r="Y927">
        <v>20</v>
      </c>
      <c r="Z927">
        <v>746</v>
      </c>
      <c r="AA927">
        <f>Z927/P927</f>
        <v>1.2773972602739727</v>
      </c>
      <c r="AB927" s="14" t="s">
        <v>506</v>
      </c>
      <c r="AC927" s="13" t="s">
        <v>63</v>
      </c>
      <c r="AD927">
        <v>0</v>
      </c>
      <c r="AE927" t="str">
        <f>IF(AD927&gt;3, "Prefers Discount", "Discount Indifferent")</f>
        <v>Discount Indifferent</v>
      </c>
      <c r="AF927">
        <v>5</v>
      </c>
      <c r="AG927">
        <v>4</v>
      </c>
      <c r="AH927">
        <v>2</v>
      </c>
      <c r="AI927" t="str">
        <f>INDEX($AF$1:$AH$1,MATCH(MAX(AF927:AH927),AF927:AH927,0))</f>
        <v>Store_Orders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f>SUM(AK927:AO927)</f>
        <v>1</v>
      </c>
      <c r="AQ927" t="str">
        <f>INDEX($AK$1:$AO$1,MATCH(MAX(AK927:AO927),AK927:AO927,0))</f>
        <v>Converted_on_Camp5</v>
      </c>
      <c r="AR927">
        <v>1</v>
      </c>
      <c r="AS927" t="str">
        <f>IF(OR(AK927&gt;0, AL927&gt;0, AM927&gt;0, AN927&gt;0, AO927&gt;0), "Converted", "Not Converted")</f>
        <v>Converted</v>
      </c>
      <c r="AT927">
        <v>0</v>
      </c>
      <c r="AU927">
        <v>3</v>
      </c>
      <c r="AV927">
        <v>11</v>
      </c>
      <c r="AW927">
        <f>IF(Z927&gt;607, 4, 0)</f>
        <v>4</v>
      </c>
      <c r="AX927">
        <f>IF(AA927&gt;0.1497, 3, 0)</f>
        <v>3</v>
      </c>
      <c r="AY927">
        <f>IF(P927&gt;4031, 2, 0)</f>
        <v>0</v>
      </c>
      <c r="AZ927">
        <f>IF(H927&gt;51934.91, 1, 0)</f>
        <v>1</v>
      </c>
      <c r="BA927">
        <f>SUM(AW927:AZ927)</f>
        <v>8</v>
      </c>
      <c r="BB927" t="str">
        <f>VLOOKUP(BA927,'Standard Deviations'!$L$1:$M$11,2,TRUE)</f>
        <v>Platinum</v>
      </c>
    </row>
    <row r="928" spans="1:54" hidden="1">
      <c r="A928">
        <v>10991</v>
      </c>
      <c r="B928">
        <v>1960</v>
      </c>
      <c r="C928">
        <f>2024-B928</f>
        <v>64</v>
      </c>
      <c r="D928" t="str">
        <f>VLOOKUP(B928,Reference!$A$1:$B$125, 2)</f>
        <v>Boomers</v>
      </c>
      <c r="E928" t="s">
        <v>64</v>
      </c>
      <c r="F928" t="str">
        <f>IF(E928="High School", "No College", "College")</f>
        <v>College</v>
      </c>
      <c r="G928" t="s">
        <v>55</v>
      </c>
      <c r="H928">
        <v>89058</v>
      </c>
      <c r="I928">
        <v>89058</v>
      </c>
      <c r="J928" s="4" t="s">
        <v>56</v>
      </c>
      <c r="K928">
        <v>0</v>
      </c>
      <c r="L928">
        <v>0</v>
      </c>
      <c r="M928" t="str">
        <f>IF(OR(K928&gt;0, L928&gt;0), "Parent", "Not Parent")</f>
        <v>Not Parent</v>
      </c>
      <c r="N928" t="s">
        <v>415</v>
      </c>
      <c r="O928" s="8">
        <v>41916</v>
      </c>
      <c r="P928" s="9">
        <f>O928-N928</f>
        <v>666</v>
      </c>
      <c r="Q928">
        <v>18</v>
      </c>
      <c r="R928" s="9">
        <f>P928-Q928</f>
        <v>648</v>
      </c>
      <c r="S928" s="8">
        <f>O928-R928</f>
        <v>41268</v>
      </c>
      <c r="T928">
        <v>454</v>
      </c>
      <c r="U928">
        <v>194</v>
      </c>
      <c r="V928">
        <v>106</v>
      </c>
      <c r="W928">
        <v>31</v>
      </c>
      <c r="X928">
        <v>22</v>
      </c>
      <c r="Y928">
        <v>43</v>
      </c>
      <c r="Z928">
        <v>850</v>
      </c>
      <c r="AA928">
        <f>Z928/P928</f>
        <v>1.2762762762762763</v>
      </c>
      <c r="AB928" s="11" t="s">
        <v>506</v>
      </c>
      <c r="AC928" t="s">
        <v>59</v>
      </c>
      <c r="AD928">
        <v>1</v>
      </c>
      <c r="AE928" t="str">
        <f>IF(AD928&gt;3, "Prefers Discount", "Discount Indifferent")</f>
        <v>Discount Indifferent</v>
      </c>
      <c r="AF928">
        <v>4</v>
      </c>
      <c r="AG928">
        <v>5</v>
      </c>
      <c r="AH928">
        <v>4</v>
      </c>
      <c r="AI928" t="str">
        <f>INDEX($AF$1:$AH$1,MATCH(MAX(AF928:AH928),AF928:AH928,0))</f>
        <v>Web_Orders</v>
      </c>
      <c r="AJ928">
        <v>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f>SUM(AK928:AO928)</f>
        <v>0</v>
      </c>
      <c r="AQ928" t="s">
        <v>67</v>
      </c>
      <c r="AR928">
        <v>0</v>
      </c>
      <c r="AS928" t="str">
        <f>IF(OR(AK928&gt;0, AL928&gt;0, AM928&gt;0, AN928&gt;0, AO928&gt;0), "Converted", "Not Converted")</f>
        <v>Not Converted</v>
      </c>
      <c r="AT928">
        <v>0</v>
      </c>
      <c r="AU928">
        <v>3</v>
      </c>
      <c r="AV928">
        <v>11</v>
      </c>
      <c r="AW928">
        <f>IF(Z928&gt;607, 4, 0)</f>
        <v>4</v>
      </c>
      <c r="AX928">
        <f>IF(AA928&gt;0.1497, 3, 0)</f>
        <v>3</v>
      </c>
      <c r="AY928">
        <f>IF(P928&gt;4031, 2, 0)</f>
        <v>0</v>
      </c>
      <c r="AZ928">
        <f>IF(H928&gt;51934.91, 1, 0)</f>
        <v>1</v>
      </c>
      <c r="BA928">
        <f>SUM(AW928:AZ928)</f>
        <v>8</v>
      </c>
      <c r="BB928" t="str">
        <f>VLOOKUP(BA928,'Standard Deviations'!$L$1:$M$11,2,TRUE)</f>
        <v>Platinum</v>
      </c>
    </row>
    <row r="929" spans="1:54">
      <c r="A929">
        <v>9710</v>
      </c>
      <c r="B929">
        <v>1969</v>
      </c>
      <c r="C929">
        <f>2024-B929</f>
        <v>55</v>
      </c>
      <c r="D929" t="str">
        <f>VLOOKUP(B929,Reference!$A$1:$B$125, 2)</f>
        <v>Gen X</v>
      </c>
      <c r="E929" t="s">
        <v>68</v>
      </c>
      <c r="F929" t="str">
        <f>IF(E929="High School", "No College", "College")</f>
        <v>College</v>
      </c>
      <c r="G929" t="s">
        <v>71</v>
      </c>
      <c r="H929">
        <v>58086</v>
      </c>
      <c r="I929">
        <v>58086</v>
      </c>
      <c r="J929" s="4" t="s">
        <v>61</v>
      </c>
      <c r="K929">
        <v>0</v>
      </c>
      <c r="L929">
        <v>1</v>
      </c>
      <c r="M929" t="str">
        <f>IF(OR(K929&gt;0, L929&gt;0), "Parent", "Not Parent")</f>
        <v>Parent</v>
      </c>
      <c r="N929" t="s">
        <v>390</v>
      </c>
      <c r="O929" s="8">
        <v>41916</v>
      </c>
      <c r="P929" s="9">
        <f>O929-N929</f>
        <v>622</v>
      </c>
      <c r="Q929">
        <v>80</v>
      </c>
      <c r="R929" s="9">
        <f>P929-Q929</f>
        <v>542</v>
      </c>
      <c r="S929" s="8">
        <f>O929-R929</f>
        <v>41374</v>
      </c>
      <c r="T929">
        <v>708</v>
      </c>
      <c r="U929">
        <v>7</v>
      </c>
      <c r="V929">
        <v>62</v>
      </c>
      <c r="W929">
        <v>0</v>
      </c>
      <c r="X929">
        <v>0</v>
      </c>
      <c r="Y929">
        <v>15</v>
      </c>
      <c r="Z929">
        <v>792</v>
      </c>
      <c r="AA929">
        <f>Z929/P929</f>
        <v>1.2733118971061093</v>
      </c>
      <c r="AB929" s="14" t="s">
        <v>506</v>
      </c>
      <c r="AC929" s="13" t="s">
        <v>63</v>
      </c>
      <c r="AD929">
        <v>2</v>
      </c>
      <c r="AE929" t="str">
        <f>IF(AD929&gt;3, "Prefers Discount", "Discount Indifferent")</f>
        <v>Discount Indifferent</v>
      </c>
      <c r="AF929">
        <v>7</v>
      </c>
      <c r="AG929">
        <v>11</v>
      </c>
      <c r="AH929">
        <v>3</v>
      </c>
      <c r="AI929" t="str">
        <f>INDEX($AF$1:$AH$1,MATCH(MAX(AF929:AH929),AF929:AH929,0))</f>
        <v>Web_Orders</v>
      </c>
      <c r="AJ929">
        <v>8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f>SUM(AK929:AO929)</f>
        <v>0</v>
      </c>
      <c r="AQ929" t="s">
        <v>67</v>
      </c>
      <c r="AR929">
        <v>0</v>
      </c>
      <c r="AS929" t="str">
        <f>IF(OR(AK929&gt;0, AL929&gt;0, AM929&gt;0, AN929&gt;0, AO929&gt;0), "Converted", "Not Converted")</f>
        <v>Not Converted</v>
      </c>
      <c r="AT929">
        <v>0</v>
      </c>
      <c r="AU929">
        <v>3</v>
      </c>
      <c r="AV929">
        <v>11</v>
      </c>
      <c r="AW929">
        <f>IF(Z929&gt;607, 4, 0)</f>
        <v>4</v>
      </c>
      <c r="AX929">
        <f>IF(AA929&gt;0.1497, 3, 0)</f>
        <v>3</v>
      </c>
      <c r="AY929">
        <f>IF(P929&gt;4031, 2, 0)</f>
        <v>0</v>
      </c>
      <c r="AZ929">
        <f>IF(H929&gt;51934.91, 1, 0)</f>
        <v>1</v>
      </c>
      <c r="BA929">
        <f>SUM(AW929:AZ929)</f>
        <v>8</v>
      </c>
      <c r="BB929" t="str">
        <f>VLOOKUP(BA929,'Standard Deviations'!$L$1:$M$11,2,TRUE)</f>
        <v>Platinum</v>
      </c>
    </row>
    <row r="930" spans="1:54">
      <c r="A930">
        <v>10299</v>
      </c>
      <c r="B930">
        <v>1969</v>
      </c>
      <c r="C930">
        <f>2024-B930</f>
        <v>55</v>
      </c>
      <c r="D930" t="str">
        <f>VLOOKUP(B930,Reference!$A$1:$B$125, 2)</f>
        <v>Gen X</v>
      </c>
      <c r="E930" t="s">
        <v>68</v>
      </c>
      <c r="F930" t="str">
        <f>IF(E930="High School", "No College", "College")</f>
        <v>College</v>
      </c>
      <c r="G930" t="s">
        <v>60</v>
      </c>
      <c r="H930">
        <v>48240</v>
      </c>
      <c r="I930">
        <v>48240</v>
      </c>
      <c r="J930" s="4" t="s">
        <v>175</v>
      </c>
      <c r="K930">
        <v>0</v>
      </c>
      <c r="L930">
        <v>0</v>
      </c>
      <c r="M930" t="str">
        <f>IF(OR(K930&gt;0, L930&gt;0), "Parent", "Not Parent")</f>
        <v>Not Parent</v>
      </c>
      <c r="N930" t="s">
        <v>419</v>
      </c>
      <c r="O930" s="8">
        <v>41916</v>
      </c>
      <c r="P930" s="9">
        <f>O930-N930</f>
        <v>694</v>
      </c>
      <c r="Q930">
        <v>73</v>
      </c>
      <c r="R930" s="9">
        <f>P930-Q930</f>
        <v>621</v>
      </c>
      <c r="S930" s="8">
        <f>O930-R930</f>
        <v>41295</v>
      </c>
      <c r="T930">
        <v>389</v>
      </c>
      <c r="U930">
        <v>91</v>
      </c>
      <c r="V930">
        <v>248</v>
      </c>
      <c r="W930">
        <v>64</v>
      </c>
      <c r="X930">
        <v>49</v>
      </c>
      <c r="Y930">
        <v>41</v>
      </c>
      <c r="Z930">
        <v>882</v>
      </c>
      <c r="AA930">
        <f>Z930/P930</f>
        <v>1.2708933717579252</v>
      </c>
      <c r="AB930" s="14" t="s">
        <v>506</v>
      </c>
      <c r="AC930" s="13" t="s">
        <v>63</v>
      </c>
      <c r="AD930">
        <v>3</v>
      </c>
      <c r="AE930" t="str">
        <f>IF(AD930&gt;3, "Prefers Discount", "Discount Indifferent")</f>
        <v>Discount Indifferent</v>
      </c>
      <c r="AF930">
        <v>13</v>
      </c>
      <c r="AG930">
        <v>6</v>
      </c>
      <c r="AH930">
        <v>3</v>
      </c>
      <c r="AI930" t="str">
        <f>INDEX($AF$1:$AH$1,MATCH(MAX(AF930:AH930),AF930:AH930,0))</f>
        <v>Store_Orders</v>
      </c>
      <c r="AJ930">
        <v>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f>SUM(AK930:AO930)</f>
        <v>0</v>
      </c>
      <c r="AQ930" t="s">
        <v>67</v>
      </c>
      <c r="AR930">
        <v>1</v>
      </c>
      <c r="AS930" t="str">
        <f>IF(OR(AK930&gt;0, AL930&gt;0, AM930&gt;0, AN930&gt;0, AO930&gt;0), "Converted", "Not Converted")</f>
        <v>Not Converted</v>
      </c>
      <c r="AT930">
        <v>0</v>
      </c>
      <c r="AU930">
        <v>3</v>
      </c>
      <c r="AV930">
        <v>11</v>
      </c>
      <c r="AW930">
        <f>IF(Z930&gt;607, 4, 0)</f>
        <v>4</v>
      </c>
      <c r="AX930">
        <f>IF(AA930&gt;0.1497, 3, 0)</f>
        <v>3</v>
      </c>
      <c r="AY930">
        <f>IF(P930&gt;4031, 2, 0)</f>
        <v>0</v>
      </c>
      <c r="AZ930">
        <f>IF(H930&gt;51934.91, 1, 0)</f>
        <v>0</v>
      </c>
      <c r="BA930">
        <f>SUM(AW930:AZ930)</f>
        <v>7</v>
      </c>
      <c r="BB930" t="str">
        <f>VLOOKUP(BA930,'Standard Deviations'!$L$1:$M$11,2,TRUE)</f>
        <v>Platinum</v>
      </c>
    </row>
    <row r="931" spans="1:54" hidden="1">
      <c r="A931">
        <v>6299</v>
      </c>
      <c r="B931">
        <v>1968</v>
      </c>
      <c r="C931">
        <f>2024-B931</f>
        <v>56</v>
      </c>
      <c r="D931" t="str">
        <f>VLOOKUP(B931,Reference!$A$1:$B$125, 2)</f>
        <v>Gen X</v>
      </c>
      <c r="E931" t="s">
        <v>68</v>
      </c>
      <c r="F931" t="str">
        <f>IF(E931="High School", "No College", "College")</f>
        <v>College</v>
      </c>
      <c r="G931" t="s">
        <v>71</v>
      </c>
      <c r="H931">
        <v>42564</v>
      </c>
      <c r="I931">
        <v>42564</v>
      </c>
      <c r="J931" s="4" t="s">
        <v>175</v>
      </c>
      <c r="K931">
        <v>0</v>
      </c>
      <c r="L931">
        <v>1</v>
      </c>
      <c r="M931" t="str">
        <f>IF(OR(K931&gt;0, L931&gt;0), "Parent", "Not Parent")</f>
        <v>Parent</v>
      </c>
      <c r="N931" t="s">
        <v>532</v>
      </c>
      <c r="O931" s="8">
        <v>41916</v>
      </c>
      <c r="P931" s="9">
        <f>O931-N931</f>
        <v>640</v>
      </c>
      <c r="Q931">
        <v>28</v>
      </c>
      <c r="R931" s="9">
        <f>P931-Q931</f>
        <v>612</v>
      </c>
      <c r="S931" s="8">
        <f>O931-R931</f>
        <v>41304</v>
      </c>
      <c r="T931">
        <v>324</v>
      </c>
      <c r="U931">
        <v>48</v>
      </c>
      <c r="V931">
        <v>186</v>
      </c>
      <c r="W931">
        <v>39</v>
      </c>
      <c r="X931">
        <v>18</v>
      </c>
      <c r="Y931">
        <v>198</v>
      </c>
      <c r="Z931">
        <v>813</v>
      </c>
      <c r="AA931">
        <f>Z931/P931</f>
        <v>1.2703125</v>
      </c>
      <c r="AB931" s="11" t="s">
        <v>506</v>
      </c>
      <c r="AC931" t="s">
        <v>59</v>
      </c>
      <c r="AD931">
        <v>6</v>
      </c>
      <c r="AE931" t="str">
        <f>IF(AD931&gt;3, "Prefers Discount", "Discount Indifferent")</f>
        <v>Prefers Discount</v>
      </c>
      <c r="AF931">
        <v>4</v>
      </c>
      <c r="AG931">
        <v>6</v>
      </c>
      <c r="AH931">
        <v>8</v>
      </c>
      <c r="AI931" t="str">
        <f>INDEX($AF$1:$AH$1,MATCH(MAX(AF931:AH931),AF931:AH931,0))</f>
        <v>Catalog_Orders</v>
      </c>
      <c r="AJ931">
        <v>7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f>SUM(AK931:AO931)</f>
        <v>1</v>
      </c>
      <c r="AQ931" t="str">
        <f>INDEX($AK$1:$AO$1,MATCH(MAX(AK931:AO931),AK931:AO931,0))</f>
        <v>Converted_on_Camp3</v>
      </c>
      <c r="AR931">
        <v>1</v>
      </c>
      <c r="AS931" t="str">
        <f>IF(OR(AK931&gt;0, AL931&gt;0, AM931&gt;0, AN931&gt;0, AO931&gt;0), "Converted", "Not Converted")</f>
        <v>Converted</v>
      </c>
      <c r="AT931">
        <v>0</v>
      </c>
      <c r="AU931">
        <v>3</v>
      </c>
      <c r="AV931">
        <v>11</v>
      </c>
      <c r="AW931">
        <f>IF(Z931&gt;607, 4, 0)</f>
        <v>4</v>
      </c>
      <c r="AX931">
        <f>IF(AA931&gt;0.1497, 3, 0)</f>
        <v>3</v>
      </c>
      <c r="AY931">
        <f>IF(P931&gt;4031, 2, 0)</f>
        <v>0</v>
      </c>
      <c r="AZ931">
        <f>IF(H931&gt;51934.91, 1, 0)</f>
        <v>0</v>
      </c>
      <c r="BA931">
        <f>SUM(AW931:AZ931)</f>
        <v>7</v>
      </c>
      <c r="BB931" t="str">
        <f>VLOOKUP(BA931,'Standard Deviations'!$L$1:$M$11,2,TRUE)</f>
        <v>Platinum</v>
      </c>
    </row>
    <row r="932" spans="1:54">
      <c r="A932">
        <v>4120</v>
      </c>
      <c r="B932">
        <v>1975</v>
      </c>
      <c r="C932">
        <f>2024-B932</f>
        <v>49</v>
      </c>
      <c r="D932" t="str">
        <f>VLOOKUP(B932,Reference!$A$1:$B$125, 2)</f>
        <v>Gen X</v>
      </c>
      <c r="E932" t="s">
        <v>74</v>
      </c>
      <c r="F932" t="str">
        <f>IF(E932="High School", "No College", "College")</f>
        <v>College</v>
      </c>
      <c r="G932" t="s">
        <v>60</v>
      </c>
      <c r="H932">
        <v>49514</v>
      </c>
      <c r="I932">
        <v>49514</v>
      </c>
      <c r="J932" s="4" t="s">
        <v>175</v>
      </c>
      <c r="K932">
        <v>1</v>
      </c>
      <c r="L932">
        <v>0</v>
      </c>
      <c r="M932" t="str">
        <f>IF(OR(K932&gt;0, L932&gt;0), "Parent", "Not Parent")</f>
        <v>Parent</v>
      </c>
      <c r="N932" t="s">
        <v>318</v>
      </c>
      <c r="O932" s="8">
        <v>41916</v>
      </c>
      <c r="P932" s="9">
        <f>O932-N932</f>
        <v>291</v>
      </c>
      <c r="Q932">
        <v>61</v>
      </c>
      <c r="R932" s="9">
        <f>P932-Q932</f>
        <v>230</v>
      </c>
      <c r="S932" s="8">
        <f>O932-R932</f>
        <v>41686</v>
      </c>
      <c r="T932">
        <v>88</v>
      </c>
      <c r="U932">
        <v>39</v>
      </c>
      <c r="V932">
        <v>78</v>
      </c>
      <c r="W932">
        <v>58</v>
      </c>
      <c r="X932">
        <v>13</v>
      </c>
      <c r="Y932">
        <v>93</v>
      </c>
      <c r="Z932">
        <v>369</v>
      </c>
      <c r="AA932">
        <f>Z932/P932</f>
        <v>1.268041237113402</v>
      </c>
      <c r="AB932" s="14" t="s">
        <v>506</v>
      </c>
      <c r="AC932" s="13" t="s">
        <v>63</v>
      </c>
      <c r="AD932">
        <v>2</v>
      </c>
      <c r="AE932" t="str">
        <f>IF(AD932&gt;3, "Prefers Discount", "Discount Indifferent")</f>
        <v>Discount Indifferent</v>
      </c>
      <c r="AF932">
        <v>4</v>
      </c>
      <c r="AG932">
        <v>6</v>
      </c>
      <c r="AH932">
        <v>1</v>
      </c>
      <c r="AI932" t="str">
        <f>INDEX($AF$1:$AH$1,MATCH(MAX(AF932:AH932),AF932:AH932,0))</f>
        <v>Web_Orders</v>
      </c>
      <c r="AJ932">
        <v>7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f>SUM(AK932:AO932)</f>
        <v>0</v>
      </c>
      <c r="AQ932" t="s">
        <v>67</v>
      </c>
      <c r="AR932">
        <v>0</v>
      </c>
      <c r="AS932" t="str">
        <f>IF(OR(AK932&gt;0, AL932&gt;0, AM932&gt;0, AN932&gt;0, AO932&gt;0), "Converted", "Not Converted")</f>
        <v>Not Converted</v>
      </c>
      <c r="AT932">
        <v>0</v>
      </c>
      <c r="AU932">
        <v>3</v>
      </c>
      <c r="AV932">
        <v>11</v>
      </c>
      <c r="AW932">
        <f>IF(Z932&gt;607, 4, 0)</f>
        <v>0</v>
      </c>
      <c r="AX932">
        <f>IF(AA932&gt;0.1497, 3, 0)</f>
        <v>3</v>
      </c>
      <c r="AY932">
        <f>IF(P932&gt;4031, 2, 0)</f>
        <v>0</v>
      </c>
      <c r="AZ932">
        <f>IF(H932&gt;51934.91, 1, 0)</f>
        <v>0</v>
      </c>
      <c r="BA932">
        <f>SUM(AW932:AZ932)</f>
        <v>3</v>
      </c>
      <c r="BB932" t="str">
        <f>VLOOKUP(BA932,'Standard Deviations'!$L$1:$M$11,2,TRUE)</f>
        <v>Silver</v>
      </c>
    </row>
    <row r="933" spans="1:54" hidden="1">
      <c r="A933">
        <v>1272</v>
      </c>
      <c r="B933">
        <v>1965</v>
      </c>
      <c r="C933">
        <f>2024-B933</f>
        <v>59</v>
      </c>
      <c r="D933" t="str">
        <f>VLOOKUP(B933,Reference!$A$1:$B$125, 2)</f>
        <v>Gen X</v>
      </c>
      <c r="E933" t="s">
        <v>64</v>
      </c>
      <c r="F933" t="str">
        <f>IF(E933="High School", "No College", "College")</f>
        <v>College</v>
      </c>
      <c r="G933" t="s">
        <v>60</v>
      </c>
      <c r="H933">
        <v>55250</v>
      </c>
      <c r="I933">
        <v>55250</v>
      </c>
      <c r="J933" s="4" t="s">
        <v>61</v>
      </c>
      <c r="K933">
        <v>0</v>
      </c>
      <c r="L933">
        <v>1</v>
      </c>
      <c r="M933" t="str">
        <f>IF(OR(K933&gt;0, L933&gt;0), "Parent", "Not Parent")</f>
        <v>Parent</v>
      </c>
      <c r="N933" t="s">
        <v>558</v>
      </c>
      <c r="O933" s="8">
        <v>41916</v>
      </c>
      <c r="P933" s="9">
        <f>O933-N933</f>
        <v>713</v>
      </c>
      <c r="Q933">
        <v>49</v>
      </c>
      <c r="R933" s="9">
        <f>P933-Q933</f>
        <v>664</v>
      </c>
      <c r="S933" s="8">
        <f>O933-R933</f>
        <v>41252</v>
      </c>
      <c r="T933">
        <v>664</v>
      </c>
      <c r="U933">
        <v>58</v>
      </c>
      <c r="V933">
        <v>83</v>
      </c>
      <c r="W933">
        <v>32</v>
      </c>
      <c r="X933">
        <v>0</v>
      </c>
      <c r="Y933">
        <v>66</v>
      </c>
      <c r="Z933">
        <v>903</v>
      </c>
      <c r="AA933">
        <f>Z933/P933</f>
        <v>1.2664796633941093</v>
      </c>
      <c r="AB933" s="11" t="s">
        <v>506</v>
      </c>
      <c r="AC933" t="s">
        <v>59</v>
      </c>
      <c r="AD933">
        <v>4</v>
      </c>
      <c r="AE933" t="str">
        <f>IF(AD933&gt;3, "Prefers Discount", "Discount Indifferent")</f>
        <v>Prefers Discount</v>
      </c>
      <c r="AF933">
        <v>10</v>
      </c>
      <c r="AG933">
        <v>7</v>
      </c>
      <c r="AH933">
        <v>5</v>
      </c>
      <c r="AI933" t="str">
        <f>INDEX($AF$1:$AH$1,MATCH(MAX(AF933:AH933),AF933:AH933,0))</f>
        <v>Store_Orders</v>
      </c>
      <c r="AJ933">
        <v>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f>SUM(AK933:AO933)</f>
        <v>0</v>
      </c>
      <c r="AQ933" t="s">
        <v>67</v>
      </c>
      <c r="AR933">
        <v>0</v>
      </c>
      <c r="AS933" t="str">
        <f>IF(OR(AK933&gt;0, AL933&gt;0, AM933&gt;0, AN933&gt;0, AO933&gt;0), "Converted", "Not Converted")</f>
        <v>Not Converted</v>
      </c>
      <c r="AT933">
        <v>0</v>
      </c>
      <c r="AU933">
        <v>3</v>
      </c>
      <c r="AV933">
        <v>11</v>
      </c>
      <c r="AW933">
        <f>IF(Z933&gt;607, 4, 0)</f>
        <v>4</v>
      </c>
      <c r="AX933">
        <f>IF(AA933&gt;0.1497, 3, 0)</f>
        <v>3</v>
      </c>
      <c r="AY933">
        <f>IF(P933&gt;4031, 2, 0)</f>
        <v>0</v>
      </c>
      <c r="AZ933">
        <f>IF(H933&gt;51934.91, 1, 0)</f>
        <v>1</v>
      </c>
      <c r="BA933">
        <f>SUM(AW933:AZ933)</f>
        <v>8</v>
      </c>
      <c r="BB933" t="str">
        <f>VLOOKUP(BA933,'Standard Deviations'!$L$1:$M$11,2,TRUE)</f>
        <v>Platinum</v>
      </c>
    </row>
    <row r="934" spans="1:54">
      <c r="A934">
        <v>1490</v>
      </c>
      <c r="B934">
        <v>1962</v>
      </c>
      <c r="C934">
        <f>2024-B934</f>
        <v>62</v>
      </c>
      <c r="D934" t="str">
        <f>VLOOKUP(B934,Reference!$A$1:$B$125, 2)</f>
        <v>Boomers</v>
      </c>
      <c r="E934" t="s">
        <v>54</v>
      </c>
      <c r="F934" t="str">
        <f>IF(E934="High School", "No College", "College")</f>
        <v>College</v>
      </c>
      <c r="G934" t="s">
        <v>55</v>
      </c>
      <c r="H934">
        <v>55759</v>
      </c>
      <c r="I934">
        <v>55759</v>
      </c>
      <c r="J934" s="4" t="s">
        <v>61</v>
      </c>
      <c r="K934">
        <v>0</v>
      </c>
      <c r="L934">
        <v>1</v>
      </c>
      <c r="M934" t="str">
        <f>IF(OR(K934&gt;0, L934&gt;0), "Parent", "Not Parent")</f>
        <v>Parent</v>
      </c>
      <c r="N934" t="s">
        <v>559</v>
      </c>
      <c r="O934" s="8">
        <v>41916</v>
      </c>
      <c r="P934" s="9">
        <f>O934-N934</f>
        <v>675</v>
      </c>
      <c r="Q934">
        <v>84</v>
      </c>
      <c r="R934" s="9">
        <f>P934-Q934</f>
        <v>591</v>
      </c>
      <c r="S934" s="8">
        <f>O934-R934</f>
        <v>41325</v>
      </c>
      <c r="T934">
        <v>675</v>
      </c>
      <c r="U934">
        <v>0</v>
      </c>
      <c r="V934">
        <v>85</v>
      </c>
      <c r="W934">
        <v>10</v>
      </c>
      <c r="X934">
        <v>7</v>
      </c>
      <c r="Y934">
        <v>77</v>
      </c>
      <c r="Z934">
        <v>854</v>
      </c>
      <c r="AA934">
        <f>Z934/P934</f>
        <v>1.2651851851851852</v>
      </c>
      <c r="AB934" s="14" t="s">
        <v>506</v>
      </c>
      <c r="AC934" s="13" t="s">
        <v>63</v>
      </c>
      <c r="AD934">
        <v>5</v>
      </c>
      <c r="AE934" t="str">
        <f>IF(AD934&gt;3, "Prefers Discount", "Discount Indifferent")</f>
        <v>Prefers Discount</v>
      </c>
      <c r="AF934">
        <v>8</v>
      </c>
      <c r="AG934">
        <v>10</v>
      </c>
      <c r="AH934">
        <v>3</v>
      </c>
      <c r="AI934" t="str">
        <f>INDEX($AF$1:$AH$1,MATCH(MAX(AF934:AH934),AF934:AH934,0))</f>
        <v>Web_Orders</v>
      </c>
      <c r="AJ934">
        <v>8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f>SUM(AK934:AO934)</f>
        <v>0</v>
      </c>
      <c r="AQ934" t="s">
        <v>67</v>
      </c>
      <c r="AR934">
        <v>0</v>
      </c>
      <c r="AS934" t="str">
        <f>IF(OR(AK934&gt;0, AL934&gt;0, AM934&gt;0, AN934&gt;0, AO934&gt;0), "Converted", "Not Converted")</f>
        <v>Not Converted</v>
      </c>
      <c r="AT934">
        <v>0</v>
      </c>
      <c r="AU934">
        <v>3</v>
      </c>
      <c r="AV934">
        <v>11</v>
      </c>
      <c r="AW934">
        <f>IF(Z934&gt;607, 4, 0)</f>
        <v>4</v>
      </c>
      <c r="AX934">
        <f>IF(AA934&gt;0.1497, 3, 0)</f>
        <v>3</v>
      </c>
      <c r="AY934">
        <f>IF(P934&gt;4031, 2, 0)</f>
        <v>0</v>
      </c>
      <c r="AZ934">
        <f>IF(H934&gt;51934.91, 1, 0)</f>
        <v>1</v>
      </c>
      <c r="BA934">
        <f>SUM(AW934:AZ934)</f>
        <v>8</v>
      </c>
      <c r="BB934" t="str">
        <f>VLOOKUP(BA934,'Standard Deviations'!$L$1:$M$11,2,TRUE)</f>
        <v>Platinum</v>
      </c>
    </row>
    <row r="935" spans="1:54">
      <c r="A935">
        <v>9381</v>
      </c>
      <c r="B935">
        <v>1978</v>
      </c>
      <c r="C935">
        <f>2024-B935</f>
        <v>46</v>
      </c>
      <c r="D935" t="str">
        <f>VLOOKUP(B935,Reference!$A$1:$B$125, 2)</f>
        <v>Gen X</v>
      </c>
      <c r="E935" t="s">
        <v>54</v>
      </c>
      <c r="F935" t="str">
        <f>IF(E935="High School", "No College", "College")</f>
        <v>College</v>
      </c>
      <c r="G935" t="s">
        <v>55</v>
      </c>
      <c r="H935">
        <v>66373</v>
      </c>
      <c r="I935">
        <v>66373</v>
      </c>
      <c r="J935" s="4" t="s">
        <v>61</v>
      </c>
      <c r="K935">
        <v>1</v>
      </c>
      <c r="L935">
        <v>1</v>
      </c>
      <c r="M935" t="str">
        <f>IF(OR(K935&gt;0, L935&gt;0), "Parent", "Not Parent")</f>
        <v>Parent</v>
      </c>
      <c r="N935" t="s">
        <v>428</v>
      </c>
      <c r="O935" s="8">
        <v>41916</v>
      </c>
      <c r="P935" s="9">
        <f>O935-N935</f>
        <v>479</v>
      </c>
      <c r="Q935">
        <v>57</v>
      </c>
      <c r="R935" s="9">
        <f>P935-Q935</f>
        <v>422</v>
      </c>
      <c r="S935" s="8">
        <f>O935-R935</f>
        <v>41494</v>
      </c>
      <c r="T935">
        <v>328</v>
      </c>
      <c r="U935">
        <v>9</v>
      </c>
      <c r="V935">
        <v>124</v>
      </c>
      <c r="W935">
        <v>12</v>
      </c>
      <c r="X935">
        <v>24</v>
      </c>
      <c r="Y935">
        <v>109</v>
      </c>
      <c r="Z935">
        <v>606</v>
      </c>
      <c r="AA935">
        <f>Z935/P935</f>
        <v>1.2651356993736953</v>
      </c>
      <c r="AB935" s="14" t="s">
        <v>506</v>
      </c>
      <c r="AC935" s="13" t="s">
        <v>63</v>
      </c>
      <c r="AD935">
        <v>7</v>
      </c>
      <c r="AE935" t="str">
        <f>IF(AD935&gt;3, "Prefers Discount", "Discount Indifferent")</f>
        <v>Prefers Discount</v>
      </c>
      <c r="AF935">
        <v>10</v>
      </c>
      <c r="AG935">
        <v>4</v>
      </c>
      <c r="AH935">
        <v>2</v>
      </c>
      <c r="AI935" t="str">
        <f>INDEX($AF$1:$AH$1,MATCH(MAX(AF935:AH935),AF935:AH935,0))</f>
        <v>Store_Orders</v>
      </c>
      <c r="AJ935">
        <v>3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f>SUM(AK935:AO935)</f>
        <v>0</v>
      </c>
      <c r="AQ935" t="s">
        <v>67</v>
      </c>
      <c r="AR935">
        <v>0</v>
      </c>
      <c r="AS935" t="str">
        <f>IF(OR(AK935&gt;0, AL935&gt;0, AM935&gt;0, AN935&gt;0, AO935&gt;0), "Converted", "Not Converted")</f>
        <v>Not Converted</v>
      </c>
      <c r="AT935">
        <v>0</v>
      </c>
      <c r="AU935">
        <v>3</v>
      </c>
      <c r="AV935">
        <v>11</v>
      </c>
      <c r="AW935">
        <f>IF(Z935&gt;607, 4, 0)</f>
        <v>0</v>
      </c>
      <c r="AX935">
        <f>IF(AA935&gt;0.1497, 3, 0)</f>
        <v>3</v>
      </c>
      <c r="AY935">
        <f>IF(P935&gt;4031, 2, 0)</f>
        <v>0</v>
      </c>
      <c r="AZ935">
        <f>IF(H935&gt;51934.91, 1, 0)</f>
        <v>1</v>
      </c>
      <c r="BA935">
        <f>SUM(AW935:AZ935)</f>
        <v>4</v>
      </c>
      <c r="BB935" t="str">
        <f>VLOOKUP(BA935,'Standard Deviations'!$L$1:$M$11,2,TRUE)</f>
        <v>Silver</v>
      </c>
    </row>
    <row r="936" spans="1:54">
      <c r="A936">
        <v>9384</v>
      </c>
      <c r="B936">
        <v>1978</v>
      </c>
      <c r="C936">
        <f>2024-B936</f>
        <v>46</v>
      </c>
      <c r="D936" t="str">
        <f>VLOOKUP(B936,Reference!$A$1:$B$125, 2)</f>
        <v>Gen X</v>
      </c>
      <c r="E936" t="s">
        <v>54</v>
      </c>
      <c r="F936" t="str">
        <f>IF(E936="High School", "No College", "College")</f>
        <v>College</v>
      </c>
      <c r="G936" t="s">
        <v>55</v>
      </c>
      <c r="H936">
        <v>66373</v>
      </c>
      <c r="I936">
        <v>66373</v>
      </c>
      <c r="J936" s="4" t="s">
        <v>61</v>
      </c>
      <c r="K936">
        <v>1</v>
      </c>
      <c r="L936">
        <v>1</v>
      </c>
      <c r="M936" t="str">
        <f>IF(OR(K936&gt;0, L936&gt;0), "Parent", "Not Parent")</f>
        <v>Parent</v>
      </c>
      <c r="N936" t="s">
        <v>428</v>
      </c>
      <c r="O936" s="8">
        <v>41916</v>
      </c>
      <c r="P936" s="9">
        <f>O936-N936</f>
        <v>479</v>
      </c>
      <c r="Q936">
        <v>57</v>
      </c>
      <c r="R936" s="9">
        <f>P936-Q936</f>
        <v>422</v>
      </c>
      <c r="S936" s="8">
        <f>O936-R936</f>
        <v>41494</v>
      </c>
      <c r="T936">
        <v>328</v>
      </c>
      <c r="U936">
        <v>9</v>
      </c>
      <c r="V936">
        <v>124</v>
      </c>
      <c r="W936">
        <v>12</v>
      </c>
      <c r="X936">
        <v>24</v>
      </c>
      <c r="Y936">
        <v>109</v>
      </c>
      <c r="Z936">
        <v>606</v>
      </c>
      <c r="AA936">
        <f>Z936/P936</f>
        <v>1.2651356993736953</v>
      </c>
      <c r="AB936" s="14" t="s">
        <v>506</v>
      </c>
      <c r="AC936" s="13" t="s">
        <v>63</v>
      </c>
      <c r="AD936">
        <v>7</v>
      </c>
      <c r="AE936" t="str">
        <f>IF(AD936&gt;3, "Prefers Discount", "Discount Indifferent")</f>
        <v>Prefers Discount</v>
      </c>
      <c r="AF936">
        <v>10</v>
      </c>
      <c r="AG936">
        <v>4</v>
      </c>
      <c r="AH936">
        <v>2</v>
      </c>
      <c r="AI936" t="str">
        <f>INDEX($AF$1:$AH$1,MATCH(MAX(AF936:AH936),AF936:AH936,0))</f>
        <v>Store_Orders</v>
      </c>
      <c r="AJ936">
        <v>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f>SUM(AK936:AO936)</f>
        <v>0</v>
      </c>
      <c r="AQ936" t="s">
        <v>67</v>
      </c>
      <c r="AR936">
        <v>0</v>
      </c>
      <c r="AS936" t="str">
        <f>IF(OR(AK936&gt;0, AL936&gt;0, AM936&gt;0, AN936&gt;0, AO936&gt;0), "Converted", "Not Converted")</f>
        <v>Not Converted</v>
      </c>
      <c r="AT936">
        <v>0</v>
      </c>
      <c r="AU936">
        <v>3</v>
      </c>
      <c r="AV936">
        <v>11</v>
      </c>
      <c r="AW936">
        <f>IF(Z936&gt;607, 4, 0)</f>
        <v>0</v>
      </c>
      <c r="AX936">
        <f>IF(AA936&gt;0.1497, 3, 0)</f>
        <v>3</v>
      </c>
      <c r="AY936">
        <f>IF(P936&gt;4031, 2, 0)</f>
        <v>0</v>
      </c>
      <c r="AZ936">
        <f>IF(H936&gt;51934.91, 1, 0)</f>
        <v>1</v>
      </c>
      <c r="BA936">
        <f>SUM(AW936:AZ936)</f>
        <v>4</v>
      </c>
      <c r="BB936" t="str">
        <f>VLOOKUP(BA936,'Standard Deviations'!$L$1:$M$11,2,TRUE)</f>
        <v>Silver</v>
      </c>
    </row>
    <row r="937" spans="1:54" hidden="1">
      <c r="A937">
        <v>807</v>
      </c>
      <c r="B937">
        <v>1969</v>
      </c>
      <c r="C937">
        <f>2024-B937</f>
        <v>55</v>
      </c>
      <c r="D937" t="str">
        <f>VLOOKUP(B937,Reference!$A$1:$B$125, 2)</f>
        <v>Gen X</v>
      </c>
      <c r="E937" t="s">
        <v>64</v>
      </c>
      <c r="F937" t="str">
        <f>IF(E937="High School", "No College", "College")</f>
        <v>College</v>
      </c>
      <c r="G937" t="s">
        <v>65</v>
      </c>
      <c r="H937">
        <v>44602</v>
      </c>
      <c r="I937">
        <v>44602</v>
      </c>
      <c r="J937" s="4" t="s">
        <v>175</v>
      </c>
      <c r="K937">
        <v>1</v>
      </c>
      <c r="L937">
        <v>1</v>
      </c>
      <c r="M937" t="str">
        <f>IF(OR(K937&gt;0, L937&gt;0), "Parent", "Not Parent")</f>
        <v>Parent</v>
      </c>
      <c r="N937" t="s">
        <v>188</v>
      </c>
      <c r="O937" s="8">
        <v>41916</v>
      </c>
      <c r="P937" s="9">
        <f>O937-N937</f>
        <v>231</v>
      </c>
      <c r="Q937">
        <v>35</v>
      </c>
      <c r="R937" s="9">
        <f>P937-Q937</f>
        <v>196</v>
      </c>
      <c r="S937" s="8">
        <f>O937-R937</f>
        <v>41720</v>
      </c>
      <c r="T937">
        <v>167</v>
      </c>
      <c r="U937">
        <v>2</v>
      </c>
      <c r="V937">
        <v>89</v>
      </c>
      <c r="W937">
        <v>0</v>
      </c>
      <c r="X937">
        <v>0</v>
      </c>
      <c r="Y937">
        <v>34</v>
      </c>
      <c r="Z937">
        <v>292</v>
      </c>
      <c r="AA937">
        <f>Z937/P937</f>
        <v>1.2640692640692641</v>
      </c>
      <c r="AB937" s="11" t="s">
        <v>506</v>
      </c>
      <c r="AC937" t="s">
        <v>59</v>
      </c>
      <c r="AD937">
        <v>6</v>
      </c>
      <c r="AE937" t="str">
        <f>IF(AD937&gt;3, "Prefers Discount", "Discount Indifferent")</f>
        <v>Prefers Discount</v>
      </c>
      <c r="AF937">
        <v>4</v>
      </c>
      <c r="AG937">
        <v>6</v>
      </c>
      <c r="AH937">
        <v>1</v>
      </c>
      <c r="AI937" t="str">
        <f>INDEX($AF$1:$AH$1,MATCH(MAX(AF937:AH937),AF937:AH937,0))</f>
        <v>Web_Orders</v>
      </c>
      <c r="AJ937">
        <v>8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f>SUM(AK937:AO937)</f>
        <v>0</v>
      </c>
      <c r="AQ937" t="s">
        <v>67</v>
      </c>
      <c r="AR937">
        <v>0</v>
      </c>
      <c r="AS937" t="str">
        <f>IF(OR(AK937&gt;0, AL937&gt;0, AM937&gt;0, AN937&gt;0, AO937&gt;0), "Converted", "Not Converted")</f>
        <v>Not Converted</v>
      </c>
      <c r="AT937">
        <v>0</v>
      </c>
      <c r="AU937">
        <v>3</v>
      </c>
      <c r="AV937">
        <v>11</v>
      </c>
      <c r="AW937">
        <f>IF(Z937&gt;607, 4, 0)</f>
        <v>0</v>
      </c>
      <c r="AX937">
        <f>IF(AA937&gt;0.1497, 3, 0)</f>
        <v>3</v>
      </c>
      <c r="AY937">
        <f>IF(P937&gt;4031, 2, 0)</f>
        <v>0</v>
      </c>
      <c r="AZ937">
        <f>IF(H937&gt;51934.91, 1, 0)</f>
        <v>0</v>
      </c>
      <c r="BA937">
        <f>SUM(AW937:AZ937)</f>
        <v>3</v>
      </c>
      <c r="BB937" t="str">
        <f>VLOOKUP(BA937,'Standard Deviations'!$L$1:$M$11,2,TRUE)</f>
        <v>Silver</v>
      </c>
    </row>
    <row r="938" spans="1:54" hidden="1">
      <c r="A938">
        <v>6518</v>
      </c>
      <c r="B938">
        <v>1951</v>
      </c>
      <c r="C938">
        <f>2024-B938</f>
        <v>73</v>
      </c>
      <c r="D938" t="str">
        <f>VLOOKUP(B938,Reference!$A$1:$B$125, 2)</f>
        <v>Boomers</v>
      </c>
      <c r="E938" t="s">
        <v>68</v>
      </c>
      <c r="F938" t="str">
        <f>IF(E938="High School", "No College", "College")</f>
        <v>College</v>
      </c>
      <c r="G938" t="s">
        <v>89</v>
      </c>
      <c r="H938">
        <v>67680</v>
      </c>
      <c r="I938">
        <v>67680</v>
      </c>
      <c r="J938" s="4" t="s">
        <v>61</v>
      </c>
      <c r="K938">
        <v>0</v>
      </c>
      <c r="L938">
        <v>1</v>
      </c>
      <c r="M938" t="str">
        <f>IF(OR(K938&gt;0, L938&gt;0), "Parent", "Not Parent")</f>
        <v>Parent</v>
      </c>
      <c r="N938" t="s">
        <v>560</v>
      </c>
      <c r="O938" s="8">
        <v>41916</v>
      </c>
      <c r="P938" s="9">
        <f>O938-N938</f>
        <v>480</v>
      </c>
      <c r="Q938">
        <v>8</v>
      </c>
      <c r="R938" s="9">
        <f>P938-Q938</f>
        <v>472</v>
      </c>
      <c r="S938" s="8">
        <f>O938-R938</f>
        <v>41444</v>
      </c>
      <c r="T938">
        <v>546</v>
      </c>
      <c r="U938">
        <v>0</v>
      </c>
      <c r="V938">
        <v>48</v>
      </c>
      <c r="W938">
        <v>0</v>
      </c>
      <c r="X938">
        <v>6</v>
      </c>
      <c r="Y938">
        <v>6</v>
      </c>
      <c r="Z938">
        <v>606</v>
      </c>
      <c r="AA938">
        <f>Z938/P938</f>
        <v>1.2625</v>
      </c>
      <c r="AB938" s="11" t="s">
        <v>506</v>
      </c>
      <c r="AC938" t="s">
        <v>59</v>
      </c>
      <c r="AD938">
        <v>1</v>
      </c>
      <c r="AE938" t="str">
        <f>IF(AD938&gt;3, "Prefers Discount", "Discount Indifferent")</f>
        <v>Discount Indifferent</v>
      </c>
      <c r="AF938">
        <v>8</v>
      </c>
      <c r="AG938">
        <v>7</v>
      </c>
      <c r="AH938">
        <v>3</v>
      </c>
      <c r="AI938" t="str">
        <f>INDEX($AF$1:$AH$1,MATCH(MAX(AF938:AH938),AF938:AH938,0))</f>
        <v>Store_Orders</v>
      </c>
      <c r="AJ938">
        <v>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f>SUM(AK938:AO938)</f>
        <v>0</v>
      </c>
      <c r="AQ938" t="s">
        <v>67</v>
      </c>
      <c r="AR938">
        <v>0</v>
      </c>
      <c r="AS938" t="str">
        <f>IF(OR(AK938&gt;0, AL938&gt;0, AM938&gt;0, AN938&gt;0, AO938&gt;0), "Converted", "Not Converted")</f>
        <v>Not Converted</v>
      </c>
      <c r="AT938">
        <v>0</v>
      </c>
      <c r="AU938">
        <v>3</v>
      </c>
      <c r="AV938">
        <v>11</v>
      </c>
      <c r="AW938">
        <f>IF(Z938&gt;607, 4, 0)</f>
        <v>0</v>
      </c>
      <c r="AX938">
        <f>IF(AA938&gt;0.1497, 3, 0)</f>
        <v>3</v>
      </c>
      <c r="AY938">
        <f>IF(P938&gt;4031, 2, 0)</f>
        <v>0</v>
      </c>
      <c r="AZ938">
        <f>IF(H938&gt;51934.91, 1, 0)</f>
        <v>1</v>
      </c>
      <c r="BA938">
        <f>SUM(AW938:AZ938)</f>
        <v>4</v>
      </c>
      <c r="BB938" t="str">
        <f>VLOOKUP(BA938,'Standard Deviations'!$L$1:$M$11,2,TRUE)</f>
        <v>Silver</v>
      </c>
    </row>
    <row r="939" spans="1:54">
      <c r="A939">
        <v>7755</v>
      </c>
      <c r="B939">
        <v>1954</v>
      </c>
      <c r="C939">
        <f>2024-B939</f>
        <v>70</v>
      </c>
      <c r="D939" t="str">
        <f>VLOOKUP(B939,Reference!$A$1:$B$125, 2)</f>
        <v>Boomers</v>
      </c>
      <c r="E939" t="s">
        <v>68</v>
      </c>
      <c r="F939" t="str">
        <f>IF(E939="High School", "No College", "College")</f>
        <v>College</v>
      </c>
      <c r="G939" t="s">
        <v>55</v>
      </c>
      <c r="H939">
        <v>57744</v>
      </c>
      <c r="I939">
        <v>57744</v>
      </c>
      <c r="J939" s="4" t="s">
        <v>61</v>
      </c>
      <c r="K939">
        <v>0</v>
      </c>
      <c r="L939">
        <v>1</v>
      </c>
      <c r="M939" t="str">
        <f>IF(OR(K939&gt;0, L939&gt;0), "Parent", "Not Parent")</f>
        <v>Parent</v>
      </c>
      <c r="N939" t="s">
        <v>561</v>
      </c>
      <c r="O939" s="8">
        <v>41916</v>
      </c>
      <c r="P939" s="9">
        <f>O939-N939</f>
        <v>326</v>
      </c>
      <c r="Q939">
        <v>91</v>
      </c>
      <c r="R939" s="9">
        <f>P939-Q939</f>
        <v>235</v>
      </c>
      <c r="S939" s="8">
        <f>O939-R939</f>
        <v>41681</v>
      </c>
      <c r="T939">
        <v>350</v>
      </c>
      <c r="U939">
        <v>3</v>
      </c>
      <c r="V939">
        <v>39</v>
      </c>
      <c r="W939">
        <v>0</v>
      </c>
      <c r="X939">
        <v>0</v>
      </c>
      <c r="Y939">
        <v>19</v>
      </c>
      <c r="Z939">
        <v>411</v>
      </c>
      <c r="AA939">
        <f>Z939/P939</f>
        <v>1.2607361963190185</v>
      </c>
      <c r="AB939" s="14" t="s">
        <v>506</v>
      </c>
      <c r="AC939" s="13" t="s">
        <v>63</v>
      </c>
      <c r="AD939">
        <v>2</v>
      </c>
      <c r="AE939" t="str">
        <f>IF(AD939&gt;3, "Prefers Discount", "Discount Indifferent")</f>
        <v>Discount Indifferent</v>
      </c>
      <c r="AF939">
        <v>4</v>
      </c>
      <c r="AG939">
        <v>9</v>
      </c>
      <c r="AH939">
        <v>1</v>
      </c>
      <c r="AI939" t="str">
        <f>INDEX($AF$1:$AH$1,MATCH(MAX(AF939:AH939),AF939:AH939,0))</f>
        <v>Web_Orders</v>
      </c>
      <c r="AJ939">
        <v>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f>SUM(AK939:AO939)</f>
        <v>0</v>
      </c>
      <c r="AQ939" t="s">
        <v>67</v>
      </c>
      <c r="AR939">
        <v>0</v>
      </c>
      <c r="AS939" t="str">
        <f>IF(OR(AK939&gt;0, AL939&gt;0, AM939&gt;0, AN939&gt;0, AO939&gt;0), "Converted", "Not Converted")</f>
        <v>Not Converted</v>
      </c>
      <c r="AT939">
        <v>0</v>
      </c>
      <c r="AU939">
        <v>3</v>
      </c>
      <c r="AV939">
        <v>11</v>
      </c>
      <c r="AW939">
        <f>IF(Z939&gt;607, 4, 0)</f>
        <v>0</v>
      </c>
      <c r="AX939">
        <f>IF(AA939&gt;0.1497, 3, 0)</f>
        <v>3</v>
      </c>
      <c r="AY939">
        <f>IF(P939&gt;4031, 2, 0)</f>
        <v>0</v>
      </c>
      <c r="AZ939">
        <f>IF(H939&gt;51934.91, 1, 0)</f>
        <v>1</v>
      </c>
      <c r="BA939">
        <f>SUM(AW939:AZ939)</f>
        <v>4</v>
      </c>
      <c r="BB939" t="str">
        <f>VLOOKUP(BA939,'Standard Deviations'!$L$1:$M$11,2,TRUE)</f>
        <v>Silver</v>
      </c>
    </row>
    <row r="940" spans="1:54" hidden="1">
      <c r="A940">
        <v>4246</v>
      </c>
      <c r="B940">
        <v>1982</v>
      </c>
      <c r="C940">
        <f>2024-B940</f>
        <v>42</v>
      </c>
      <c r="D940" t="str">
        <f>VLOOKUP(B940,Reference!$A$1:$B$125, 2)</f>
        <v>Millennials</v>
      </c>
      <c r="E940" t="s">
        <v>64</v>
      </c>
      <c r="F940" t="str">
        <f>IF(E940="High School", "No College", "College")</f>
        <v>College</v>
      </c>
      <c r="G940" t="s">
        <v>60</v>
      </c>
      <c r="H940">
        <v>6560</v>
      </c>
      <c r="I940">
        <v>78720</v>
      </c>
      <c r="J940" s="4" t="s">
        <v>56</v>
      </c>
      <c r="K940">
        <v>0</v>
      </c>
      <c r="L940">
        <v>0</v>
      </c>
      <c r="M940" t="str">
        <f>IF(OR(K940&gt;0, L940&gt;0), "Parent", "Not Parent")</f>
        <v>Not Parent</v>
      </c>
      <c r="N940" t="s">
        <v>171</v>
      </c>
      <c r="O940" s="8">
        <v>41916</v>
      </c>
      <c r="P940" s="9">
        <f>O940-N940</f>
        <v>296</v>
      </c>
      <c r="Q940">
        <v>2</v>
      </c>
      <c r="R940" s="9">
        <f>P940-Q940</f>
        <v>294</v>
      </c>
      <c r="S940" s="8">
        <f>O940-R940</f>
        <v>41622</v>
      </c>
      <c r="T940">
        <v>67</v>
      </c>
      <c r="U940">
        <v>11</v>
      </c>
      <c r="V940">
        <v>26</v>
      </c>
      <c r="W940">
        <v>4</v>
      </c>
      <c r="X940">
        <v>3</v>
      </c>
      <c r="Y940">
        <v>262</v>
      </c>
      <c r="Z940">
        <v>373</v>
      </c>
      <c r="AA940">
        <f>Z940/P940</f>
        <v>1.2601351351351351</v>
      </c>
      <c r="AB940" s="11" t="s">
        <v>506</v>
      </c>
      <c r="AC940" t="s">
        <v>59</v>
      </c>
      <c r="AD940">
        <v>0</v>
      </c>
      <c r="AE940" t="str">
        <f>IF(AD940&gt;3, "Prefers Discount", "Discount Indifferent")</f>
        <v>Discount Indifferent</v>
      </c>
      <c r="AF940">
        <v>1</v>
      </c>
      <c r="AG940">
        <v>1</v>
      </c>
      <c r="AH940">
        <v>0</v>
      </c>
      <c r="AI940" t="str">
        <f>INDEX($AF$1:$AH$1,MATCH(MAX(AF940:AH940),AF940:AH940,0))</f>
        <v>Store_Orders</v>
      </c>
      <c r="AJ940">
        <v>17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f>SUM(AK940:AO940)</f>
        <v>0</v>
      </c>
      <c r="AQ940" t="s">
        <v>67</v>
      </c>
      <c r="AR940">
        <v>0</v>
      </c>
      <c r="AS940" t="str">
        <f>IF(OR(AK940&gt;0, AL940&gt;0, AM940&gt;0, AN940&gt;0, AO940&gt;0), "Converted", "Not Converted")</f>
        <v>Not Converted</v>
      </c>
      <c r="AT940">
        <v>0</v>
      </c>
      <c r="AU940">
        <v>3</v>
      </c>
      <c r="AV940">
        <v>11</v>
      </c>
      <c r="AW940">
        <f>IF(Z940&gt;607, 4, 0)</f>
        <v>0</v>
      </c>
      <c r="AX940">
        <f>IF(AA940&gt;0.1497, 3, 0)</f>
        <v>3</v>
      </c>
      <c r="AY940">
        <f>IF(P940&gt;4031, 2, 0)</f>
        <v>0</v>
      </c>
      <c r="AZ940">
        <f>IF(H940&gt;51934.91, 1, 0)</f>
        <v>0</v>
      </c>
      <c r="BA940">
        <f>SUM(AW940:AZ940)</f>
        <v>3</v>
      </c>
      <c r="BB940" t="str">
        <f>VLOOKUP(BA940,'Standard Deviations'!$L$1:$M$11,2,TRUE)</f>
        <v>Silver</v>
      </c>
    </row>
    <row r="941" spans="1:54" hidden="1">
      <c r="A941">
        <v>10151</v>
      </c>
      <c r="B941">
        <v>1960</v>
      </c>
      <c r="C941">
        <f>2024-B941</f>
        <v>64</v>
      </c>
      <c r="D941" t="str">
        <f>VLOOKUP(B941,Reference!$A$1:$B$125, 2)</f>
        <v>Boomers</v>
      </c>
      <c r="E941" t="s">
        <v>54</v>
      </c>
      <c r="F941" t="str">
        <f>IF(E941="High School", "No College", "College")</f>
        <v>College</v>
      </c>
      <c r="G941" t="s">
        <v>71</v>
      </c>
      <c r="H941">
        <v>62204</v>
      </c>
      <c r="I941">
        <v>62204</v>
      </c>
      <c r="J941" s="4" t="s">
        <v>61</v>
      </c>
      <c r="K941">
        <v>0</v>
      </c>
      <c r="L941">
        <v>2</v>
      </c>
      <c r="M941" t="str">
        <f>IF(OR(K941&gt;0, L941&gt;0), "Parent", "Not Parent")</f>
        <v>Parent</v>
      </c>
      <c r="N941" t="s">
        <v>325</v>
      </c>
      <c r="O941" s="8">
        <v>41916</v>
      </c>
      <c r="P941" s="9">
        <f>O941-N941</f>
        <v>752</v>
      </c>
      <c r="Q941">
        <v>38</v>
      </c>
      <c r="R941" s="9">
        <f>P941-Q941</f>
        <v>714</v>
      </c>
      <c r="S941" s="8">
        <f>O941-R941</f>
        <v>41202</v>
      </c>
      <c r="T941">
        <v>317</v>
      </c>
      <c r="U941">
        <v>46</v>
      </c>
      <c r="V941">
        <v>247</v>
      </c>
      <c r="W941">
        <v>151</v>
      </c>
      <c r="X941">
        <v>46</v>
      </c>
      <c r="Y941">
        <v>139</v>
      </c>
      <c r="Z941">
        <v>946</v>
      </c>
      <c r="AA941">
        <f>Z941/P941</f>
        <v>1.2579787234042554</v>
      </c>
      <c r="AB941" s="11" t="s">
        <v>506</v>
      </c>
      <c r="AC941" t="s">
        <v>59</v>
      </c>
      <c r="AD941">
        <v>1</v>
      </c>
      <c r="AE941" t="str">
        <f>IF(AD941&gt;3, "Prefers Discount", "Discount Indifferent")</f>
        <v>Discount Indifferent</v>
      </c>
      <c r="AF941">
        <v>12</v>
      </c>
      <c r="AG941">
        <v>4</v>
      </c>
      <c r="AH941">
        <v>5</v>
      </c>
      <c r="AI941" t="str">
        <f>INDEX($AF$1:$AH$1,MATCH(MAX(AF941:AH941),AF941:AH941,0))</f>
        <v>Store_Orders</v>
      </c>
      <c r="AJ941">
        <v>3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f>SUM(AK941:AO941)</f>
        <v>0</v>
      </c>
      <c r="AQ941" t="s">
        <v>67</v>
      </c>
      <c r="AR941">
        <v>0</v>
      </c>
      <c r="AS941" t="str">
        <f>IF(OR(AK941&gt;0, AL941&gt;0, AM941&gt;0, AN941&gt;0, AO941&gt;0), "Converted", "Not Converted")</f>
        <v>Not Converted</v>
      </c>
      <c r="AT941">
        <v>0</v>
      </c>
      <c r="AU941">
        <v>3</v>
      </c>
      <c r="AV941">
        <v>11</v>
      </c>
      <c r="AW941">
        <f>IF(Z941&gt;607, 4, 0)</f>
        <v>4</v>
      </c>
      <c r="AX941">
        <f>IF(AA941&gt;0.1497, 3, 0)</f>
        <v>3</v>
      </c>
      <c r="AY941">
        <f>IF(P941&gt;4031, 2, 0)</f>
        <v>0</v>
      </c>
      <c r="AZ941">
        <f>IF(H941&gt;51934.91, 1, 0)</f>
        <v>1</v>
      </c>
      <c r="BA941">
        <f>SUM(AW941:AZ941)</f>
        <v>8</v>
      </c>
      <c r="BB941" t="str">
        <f>VLOOKUP(BA941,'Standard Deviations'!$L$1:$M$11,2,TRUE)</f>
        <v>Platinum</v>
      </c>
    </row>
    <row r="942" spans="1:54" hidden="1">
      <c r="A942">
        <v>9729</v>
      </c>
      <c r="B942">
        <v>1955</v>
      </c>
      <c r="C942">
        <f>2024-B942</f>
        <v>69</v>
      </c>
      <c r="D942" t="str">
        <f>VLOOKUP(B942,Reference!$A$1:$B$125, 2)</f>
        <v>Boomers</v>
      </c>
      <c r="E942" t="s">
        <v>54</v>
      </c>
      <c r="F942" t="str">
        <f>IF(E942="High School", "No College", "College")</f>
        <v>College</v>
      </c>
      <c r="G942" t="s">
        <v>89</v>
      </c>
      <c r="H942">
        <v>58275</v>
      </c>
      <c r="I942">
        <v>58275</v>
      </c>
      <c r="J942" s="4" t="s">
        <v>61</v>
      </c>
      <c r="K942">
        <v>1</v>
      </c>
      <c r="L942">
        <v>1</v>
      </c>
      <c r="M942" t="str">
        <f>IF(OR(K942&gt;0, L942&gt;0), "Parent", "Not Parent")</f>
        <v>Parent</v>
      </c>
      <c r="N942" t="s">
        <v>562</v>
      </c>
      <c r="O942" s="8">
        <v>41916</v>
      </c>
      <c r="P942" s="9">
        <f>O942-N942</f>
        <v>489</v>
      </c>
      <c r="Q942">
        <v>48</v>
      </c>
      <c r="R942" s="9">
        <f>P942-Q942</f>
        <v>441</v>
      </c>
      <c r="S942" s="8">
        <f>O942-R942</f>
        <v>41475</v>
      </c>
      <c r="T942">
        <v>189</v>
      </c>
      <c r="U942">
        <v>10</v>
      </c>
      <c r="V942">
        <v>253</v>
      </c>
      <c r="W942">
        <v>56</v>
      </c>
      <c r="X942">
        <v>43</v>
      </c>
      <c r="Y942">
        <v>64</v>
      </c>
      <c r="Z942">
        <v>615</v>
      </c>
      <c r="AA942">
        <f>Z942/P942</f>
        <v>1.2576687116564418</v>
      </c>
      <c r="AB942" s="11" t="s">
        <v>506</v>
      </c>
      <c r="AC942" t="s">
        <v>59</v>
      </c>
      <c r="AD942">
        <v>6</v>
      </c>
      <c r="AE942" t="str">
        <f>IF(AD942&gt;3, "Prefers Discount", "Discount Indifferent")</f>
        <v>Prefers Discount</v>
      </c>
      <c r="AF942">
        <v>7</v>
      </c>
      <c r="AG942">
        <v>8</v>
      </c>
      <c r="AH942">
        <v>2</v>
      </c>
      <c r="AI942" t="str">
        <f>INDEX($AF$1:$AH$1,MATCH(MAX(AF942:AH942),AF942:AH942,0))</f>
        <v>Web_Orders</v>
      </c>
      <c r="AJ942">
        <v>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f>SUM(AK942:AO942)</f>
        <v>0</v>
      </c>
      <c r="AQ942" t="s">
        <v>67</v>
      </c>
      <c r="AR942">
        <v>0</v>
      </c>
      <c r="AS942" t="str">
        <f>IF(OR(AK942&gt;0, AL942&gt;0, AM942&gt;0, AN942&gt;0, AO942&gt;0), "Converted", "Not Converted")</f>
        <v>Not Converted</v>
      </c>
      <c r="AT942">
        <v>0</v>
      </c>
      <c r="AU942">
        <v>3</v>
      </c>
      <c r="AV942">
        <v>11</v>
      </c>
      <c r="AW942">
        <f>IF(Z942&gt;607, 4, 0)</f>
        <v>4</v>
      </c>
      <c r="AX942">
        <f>IF(AA942&gt;0.1497, 3, 0)</f>
        <v>3</v>
      </c>
      <c r="AY942">
        <f>IF(P942&gt;4031, 2, 0)</f>
        <v>0</v>
      </c>
      <c r="AZ942">
        <f>IF(H942&gt;51934.91, 1, 0)</f>
        <v>1</v>
      </c>
      <c r="BA942">
        <f>SUM(AW942:AZ942)</f>
        <v>8</v>
      </c>
      <c r="BB942" t="str">
        <f>VLOOKUP(BA942,'Standard Deviations'!$L$1:$M$11,2,TRUE)</f>
        <v>Platinum</v>
      </c>
    </row>
    <row r="943" spans="1:54" hidden="1">
      <c r="A943">
        <v>8026</v>
      </c>
      <c r="B943">
        <v>1952</v>
      </c>
      <c r="C943">
        <f>2024-B943</f>
        <v>72</v>
      </c>
      <c r="D943" t="str">
        <f>VLOOKUP(B943,Reference!$A$1:$B$125, 2)</f>
        <v>Boomers</v>
      </c>
      <c r="E943" t="s">
        <v>54</v>
      </c>
      <c r="F943" t="str">
        <f>IF(E943="High School", "No College", "College")</f>
        <v>College</v>
      </c>
      <c r="G943" t="s">
        <v>55</v>
      </c>
      <c r="H943">
        <v>62998</v>
      </c>
      <c r="I943">
        <v>62998</v>
      </c>
      <c r="J943" s="4" t="s">
        <v>61</v>
      </c>
      <c r="K943">
        <v>0</v>
      </c>
      <c r="L943">
        <v>1</v>
      </c>
      <c r="M943" t="str">
        <f>IF(OR(K943&gt;0, L943&gt;0), "Parent", "Not Parent")</f>
        <v>Parent</v>
      </c>
      <c r="N943" t="s">
        <v>240</v>
      </c>
      <c r="O943" s="8">
        <v>41916</v>
      </c>
      <c r="P943" s="9">
        <f>O943-N943</f>
        <v>369</v>
      </c>
      <c r="Q943">
        <v>10</v>
      </c>
      <c r="R943" s="9">
        <f>P943-Q943</f>
        <v>359</v>
      </c>
      <c r="S943" s="8">
        <f>O943-R943</f>
        <v>41557</v>
      </c>
      <c r="T943">
        <v>120</v>
      </c>
      <c r="U943">
        <v>58</v>
      </c>
      <c r="V943">
        <v>73</v>
      </c>
      <c r="W943">
        <v>65</v>
      </c>
      <c r="X943">
        <v>89</v>
      </c>
      <c r="Y943">
        <v>58</v>
      </c>
      <c r="Z943">
        <v>463</v>
      </c>
      <c r="AA943">
        <f>Z943/P943</f>
        <v>1.2547425474254743</v>
      </c>
      <c r="AB943" s="11" t="s">
        <v>506</v>
      </c>
      <c r="AC943" t="s">
        <v>59</v>
      </c>
      <c r="AD943">
        <v>5</v>
      </c>
      <c r="AE943" t="str">
        <f>IF(AD943&gt;3, "Prefers Discount", "Discount Indifferent")</f>
        <v>Prefers Discount</v>
      </c>
      <c r="AF943">
        <v>5</v>
      </c>
      <c r="AG943">
        <v>5</v>
      </c>
      <c r="AH943">
        <v>4</v>
      </c>
      <c r="AI943" t="str">
        <f>INDEX($AF$1:$AH$1,MATCH(MAX(AF943:AH943),AF943:AH943,0))</f>
        <v>Store_Orders</v>
      </c>
      <c r="AJ943">
        <v>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f>SUM(AK943:AO943)</f>
        <v>0</v>
      </c>
      <c r="AQ943" t="s">
        <v>67</v>
      </c>
      <c r="AR943">
        <v>0</v>
      </c>
      <c r="AS943" t="str">
        <f>IF(OR(AK943&gt;0, AL943&gt;0, AM943&gt;0, AN943&gt;0, AO943&gt;0), "Converted", "Not Converted")</f>
        <v>Not Converted</v>
      </c>
      <c r="AT943">
        <v>0</v>
      </c>
      <c r="AU943">
        <v>3</v>
      </c>
      <c r="AV943">
        <v>11</v>
      </c>
      <c r="AW943">
        <f>IF(Z943&gt;607, 4, 0)</f>
        <v>0</v>
      </c>
      <c r="AX943">
        <f>IF(AA943&gt;0.1497, 3, 0)</f>
        <v>3</v>
      </c>
      <c r="AY943">
        <f>IF(P943&gt;4031, 2, 0)</f>
        <v>0</v>
      </c>
      <c r="AZ943">
        <f>IF(H943&gt;51934.91, 1, 0)</f>
        <v>1</v>
      </c>
      <c r="BA943">
        <f>SUM(AW943:AZ943)</f>
        <v>4</v>
      </c>
      <c r="BB943" t="str">
        <f>VLOOKUP(BA943,'Standard Deviations'!$L$1:$M$11,2,TRUE)</f>
        <v>Silver</v>
      </c>
    </row>
    <row r="944" spans="1:54">
      <c r="A944">
        <v>2698</v>
      </c>
      <c r="B944">
        <v>1976</v>
      </c>
      <c r="C944">
        <f>2024-B944</f>
        <v>48</v>
      </c>
      <c r="D944" t="str">
        <f>VLOOKUP(B944,Reference!$A$1:$B$125, 2)</f>
        <v>Gen X</v>
      </c>
      <c r="E944" t="s">
        <v>54</v>
      </c>
      <c r="F944" t="str">
        <f>IF(E944="High School", "No College", "College")</f>
        <v>College</v>
      </c>
      <c r="G944" t="s">
        <v>60</v>
      </c>
      <c r="H944">
        <v>47025</v>
      </c>
      <c r="I944">
        <v>47025</v>
      </c>
      <c r="J944" s="4" t="s">
        <v>175</v>
      </c>
      <c r="K944">
        <v>0</v>
      </c>
      <c r="L944">
        <v>1</v>
      </c>
      <c r="M944" t="str">
        <f>IF(OR(K944&gt;0, L944&gt;0), "Parent", "Not Parent")</f>
        <v>Parent</v>
      </c>
      <c r="N944" t="s">
        <v>170</v>
      </c>
      <c r="O944" s="8">
        <v>41916</v>
      </c>
      <c r="P944" s="9">
        <f>O944-N944</f>
        <v>331</v>
      </c>
      <c r="Q944">
        <v>52</v>
      </c>
      <c r="R944" s="9">
        <f>P944-Q944</f>
        <v>279</v>
      </c>
      <c r="S944" s="8">
        <f>O944-R944</f>
        <v>41637</v>
      </c>
      <c r="T944">
        <v>254</v>
      </c>
      <c r="U944">
        <v>7</v>
      </c>
      <c r="V944">
        <v>108</v>
      </c>
      <c r="W944">
        <v>20</v>
      </c>
      <c r="X944">
        <v>0</v>
      </c>
      <c r="Y944">
        <v>26</v>
      </c>
      <c r="Z944">
        <v>415</v>
      </c>
      <c r="AA944">
        <f>Z944/P944</f>
        <v>1.2537764350453173</v>
      </c>
      <c r="AB944" s="14" t="s">
        <v>506</v>
      </c>
      <c r="AC944" s="13" t="s">
        <v>63</v>
      </c>
      <c r="AD944">
        <v>3</v>
      </c>
      <c r="AE944" t="str">
        <f>IF(AD944&gt;3, "Prefers Discount", "Discount Indifferent")</f>
        <v>Discount Indifferent</v>
      </c>
      <c r="AF944">
        <v>5</v>
      </c>
      <c r="AG944">
        <v>6</v>
      </c>
      <c r="AH944">
        <v>3</v>
      </c>
      <c r="AI944" t="str">
        <f>INDEX($AF$1:$AH$1,MATCH(MAX(AF944:AH944),AF944:AH944,0))</f>
        <v>Web_Orders</v>
      </c>
      <c r="AJ944">
        <v>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f>SUM(AK944:AO944)</f>
        <v>0</v>
      </c>
      <c r="AQ944" t="s">
        <v>67</v>
      </c>
      <c r="AR944">
        <v>0</v>
      </c>
      <c r="AS944" t="str">
        <f>IF(OR(AK944&gt;0, AL944&gt;0, AM944&gt;0, AN944&gt;0, AO944&gt;0), "Converted", "Not Converted")</f>
        <v>Not Converted</v>
      </c>
      <c r="AT944">
        <v>0</v>
      </c>
      <c r="AU944">
        <v>3</v>
      </c>
      <c r="AV944">
        <v>11</v>
      </c>
      <c r="AW944">
        <f>IF(Z944&gt;607, 4, 0)</f>
        <v>0</v>
      </c>
      <c r="AX944">
        <f>IF(AA944&gt;0.1497, 3, 0)</f>
        <v>3</v>
      </c>
      <c r="AY944">
        <f>IF(P944&gt;4031, 2, 0)</f>
        <v>0</v>
      </c>
      <c r="AZ944">
        <f>IF(H944&gt;51934.91, 1, 0)</f>
        <v>0</v>
      </c>
      <c r="BA944">
        <f>SUM(AW944:AZ944)</f>
        <v>3</v>
      </c>
      <c r="BB944" t="str">
        <f>VLOOKUP(BA944,'Standard Deviations'!$L$1:$M$11,2,TRUE)</f>
        <v>Silver</v>
      </c>
    </row>
    <row r="945" spans="1:54" hidden="1">
      <c r="A945">
        <v>8897</v>
      </c>
      <c r="B945">
        <v>1965</v>
      </c>
      <c r="C945">
        <f>2024-B945</f>
        <v>59</v>
      </c>
      <c r="D945" t="str">
        <f>VLOOKUP(B945,Reference!$A$1:$B$125, 2)</f>
        <v>Gen X</v>
      </c>
      <c r="E945" t="s">
        <v>54</v>
      </c>
      <c r="F945" t="str">
        <f>IF(E945="High School", "No College", "College")</f>
        <v>College</v>
      </c>
      <c r="G945" t="s">
        <v>60</v>
      </c>
      <c r="H945">
        <v>42720</v>
      </c>
      <c r="I945">
        <v>42720</v>
      </c>
      <c r="J945" s="4" t="s">
        <v>175</v>
      </c>
      <c r="K945">
        <v>1</v>
      </c>
      <c r="L945">
        <v>1</v>
      </c>
      <c r="M945" t="str">
        <f>IF(OR(K945&gt;0, L945&gt;0), "Parent", "Not Parent")</f>
        <v>Parent</v>
      </c>
      <c r="N945" t="s">
        <v>563</v>
      </c>
      <c r="O945" s="8">
        <v>41916</v>
      </c>
      <c r="P945" s="9">
        <f>O945-N945</f>
        <v>528</v>
      </c>
      <c r="Q945">
        <v>9</v>
      </c>
      <c r="R945" s="9">
        <f>P945-Q945</f>
        <v>519</v>
      </c>
      <c r="S945" s="8">
        <f>O945-R945</f>
        <v>41397</v>
      </c>
      <c r="T945">
        <v>392</v>
      </c>
      <c r="U945">
        <v>5</v>
      </c>
      <c r="V945">
        <v>91</v>
      </c>
      <c r="W945">
        <v>28</v>
      </c>
      <c r="X945">
        <v>26</v>
      </c>
      <c r="Y945">
        <v>112</v>
      </c>
      <c r="Z945">
        <v>654</v>
      </c>
      <c r="AA945">
        <f>Z945/P945</f>
        <v>1.2386363636363635</v>
      </c>
      <c r="AB945" s="11" t="s">
        <v>506</v>
      </c>
      <c r="AC945" t="s">
        <v>59</v>
      </c>
      <c r="AD945">
        <v>8</v>
      </c>
      <c r="AE945" t="str">
        <f>IF(AD945&gt;3, "Prefers Discount", "Discount Indifferent")</f>
        <v>Prefers Discount</v>
      </c>
      <c r="AF945">
        <v>7</v>
      </c>
      <c r="AG945">
        <v>7</v>
      </c>
      <c r="AH945">
        <v>3</v>
      </c>
      <c r="AI945" t="str">
        <f>INDEX($AF$1:$AH$1,MATCH(MAX(AF945:AH945),AF945:AH945,0))</f>
        <v>Store_Orders</v>
      </c>
      <c r="AJ945">
        <v>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f>SUM(AK945:AO945)</f>
        <v>0</v>
      </c>
      <c r="AQ945" t="s">
        <v>67</v>
      </c>
      <c r="AR945">
        <v>1</v>
      </c>
      <c r="AS945" t="str">
        <f>IF(OR(AK945&gt;0, AL945&gt;0, AM945&gt;0, AN945&gt;0, AO945&gt;0), "Converted", "Not Converted")</f>
        <v>Not Converted</v>
      </c>
      <c r="AT945">
        <v>0</v>
      </c>
      <c r="AU945">
        <v>3</v>
      </c>
      <c r="AV945">
        <v>11</v>
      </c>
      <c r="AW945">
        <f>IF(Z945&gt;607, 4, 0)</f>
        <v>4</v>
      </c>
      <c r="AX945">
        <f>IF(AA945&gt;0.1497, 3, 0)</f>
        <v>3</v>
      </c>
      <c r="AY945">
        <f>IF(P945&gt;4031, 2, 0)</f>
        <v>0</v>
      </c>
      <c r="AZ945">
        <f>IF(H945&gt;51934.91, 1, 0)</f>
        <v>0</v>
      </c>
      <c r="BA945">
        <f>SUM(AW945:AZ945)</f>
        <v>7</v>
      </c>
      <c r="BB945" t="str">
        <f>VLOOKUP(BA945,'Standard Deviations'!$L$1:$M$11,2,TRUE)</f>
        <v>Platinum</v>
      </c>
    </row>
    <row r="946" spans="1:54">
      <c r="A946">
        <v>378</v>
      </c>
      <c r="B946">
        <v>1971</v>
      </c>
      <c r="C946">
        <f>2024-B946</f>
        <v>53</v>
      </c>
      <c r="D946" t="str">
        <f>VLOOKUP(B946,Reference!$A$1:$B$125, 2)</f>
        <v>Gen X</v>
      </c>
      <c r="E946" t="s">
        <v>54</v>
      </c>
      <c r="F946" t="str">
        <f>IF(E946="High School", "No College", "College")</f>
        <v>College</v>
      </c>
      <c r="G946" t="s">
        <v>55</v>
      </c>
      <c r="H946">
        <v>52531</v>
      </c>
      <c r="I946">
        <v>52531</v>
      </c>
      <c r="J946" s="4" t="s">
        <v>175</v>
      </c>
      <c r="K946">
        <v>0</v>
      </c>
      <c r="L946">
        <v>0</v>
      </c>
      <c r="M946" t="str">
        <f>IF(OR(K946&gt;0, L946&gt;0), "Parent", "Not Parent")</f>
        <v>Not Parent</v>
      </c>
      <c r="N946" t="s">
        <v>449</v>
      </c>
      <c r="O946" s="8">
        <v>41916</v>
      </c>
      <c r="P946" s="9">
        <f>O946-N946</f>
        <v>643</v>
      </c>
      <c r="Q946">
        <v>68</v>
      </c>
      <c r="R946" s="9">
        <f>P946-Q946</f>
        <v>575</v>
      </c>
      <c r="S946" s="8">
        <f>O946-R946</f>
        <v>41341</v>
      </c>
      <c r="T946">
        <v>283</v>
      </c>
      <c r="U946">
        <v>112</v>
      </c>
      <c r="V946">
        <v>151</v>
      </c>
      <c r="W946">
        <v>51</v>
      </c>
      <c r="X946">
        <v>72</v>
      </c>
      <c r="Y946">
        <v>125</v>
      </c>
      <c r="Z946">
        <v>794</v>
      </c>
      <c r="AA946">
        <f>Z946/P946</f>
        <v>1.234836702954899</v>
      </c>
      <c r="AB946" s="14" t="s">
        <v>506</v>
      </c>
      <c r="AC946" s="13" t="s">
        <v>63</v>
      </c>
      <c r="AD946">
        <v>2</v>
      </c>
      <c r="AE946" t="str">
        <f>IF(AD946&gt;3, "Prefers Discount", "Discount Indifferent")</f>
        <v>Discount Indifferent</v>
      </c>
      <c r="AF946">
        <v>10</v>
      </c>
      <c r="AG946">
        <v>7</v>
      </c>
      <c r="AH946">
        <v>2</v>
      </c>
      <c r="AI946" t="str">
        <f>INDEX($AF$1:$AH$1,MATCH(MAX(AF946:AH946),AF946:AH946,0))</f>
        <v>Store_Orders</v>
      </c>
      <c r="AJ946">
        <v>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f>SUM(AK946:AO946)</f>
        <v>0</v>
      </c>
      <c r="AQ946" t="s">
        <v>67</v>
      </c>
      <c r="AR946">
        <v>0</v>
      </c>
      <c r="AS946" t="str">
        <f>IF(OR(AK946&gt;0, AL946&gt;0, AM946&gt;0, AN946&gt;0, AO946&gt;0), "Converted", "Not Converted")</f>
        <v>Not Converted</v>
      </c>
      <c r="AT946">
        <v>0</v>
      </c>
      <c r="AU946">
        <v>3</v>
      </c>
      <c r="AV946">
        <v>11</v>
      </c>
      <c r="AW946">
        <f>IF(Z946&gt;607, 4, 0)</f>
        <v>4</v>
      </c>
      <c r="AX946">
        <f>IF(AA946&gt;0.1497, 3, 0)</f>
        <v>3</v>
      </c>
      <c r="AY946">
        <f>IF(P946&gt;4031, 2, 0)</f>
        <v>0</v>
      </c>
      <c r="AZ946">
        <f>IF(H946&gt;51934.91, 1, 0)</f>
        <v>1</v>
      </c>
      <c r="BA946">
        <f>SUM(AW946:AZ946)</f>
        <v>8</v>
      </c>
      <c r="BB946" t="str">
        <f>VLOOKUP(BA946,'Standard Deviations'!$L$1:$M$11,2,TRUE)</f>
        <v>Platinum</v>
      </c>
    </row>
    <row r="947" spans="1:54" hidden="1">
      <c r="A947">
        <v>7922</v>
      </c>
      <c r="B947">
        <v>1951</v>
      </c>
      <c r="C947">
        <f>2024-B947</f>
        <v>73</v>
      </c>
      <c r="D947" t="str">
        <f>VLOOKUP(B947,Reference!$A$1:$B$125, 2)</f>
        <v>Boomers</v>
      </c>
      <c r="E947" t="s">
        <v>68</v>
      </c>
      <c r="F947" t="str">
        <f>IF(E947="High School", "No College", "College")</f>
        <v>College</v>
      </c>
      <c r="G947" t="s">
        <v>60</v>
      </c>
      <c r="H947">
        <v>64950</v>
      </c>
      <c r="I947">
        <v>64950</v>
      </c>
      <c r="J947" s="4" t="s">
        <v>61</v>
      </c>
      <c r="K947">
        <v>0</v>
      </c>
      <c r="L947">
        <v>1</v>
      </c>
      <c r="M947" t="str">
        <f>IF(OR(K947&gt;0, L947&gt;0), "Parent", "Not Parent")</f>
        <v>Parent</v>
      </c>
      <c r="N947" t="s">
        <v>388</v>
      </c>
      <c r="O947" s="8">
        <v>41916</v>
      </c>
      <c r="P947" s="9">
        <f>O947-N947</f>
        <v>783</v>
      </c>
      <c r="Q947">
        <v>29</v>
      </c>
      <c r="R947" s="9">
        <f>P947-Q947</f>
        <v>754</v>
      </c>
      <c r="S947" s="8">
        <f>O947-R947</f>
        <v>41162</v>
      </c>
      <c r="T947">
        <v>819</v>
      </c>
      <c r="U947">
        <v>0</v>
      </c>
      <c r="V947">
        <v>72</v>
      </c>
      <c r="W947">
        <v>12</v>
      </c>
      <c r="X947">
        <v>0</v>
      </c>
      <c r="Y947">
        <v>63</v>
      </c>
      <c r="Z947">
        <v>966</v>
      </c>
      <c r="AA947">
        <f>Z947/P947</f>
        <v>1.2337164750957854</v>
      </c>
      <c r="AB947" s="11" t="s">
        <v>506</v>
      </c>
      <c r="AC947" t="s">
        <v>59</v>
      </c>
      <c r="AD947">
        <v>2</v>
      </c>
      <c r="AE947" t="str">
        <f>IF(AD947&gt;3, "Prefers Discount", "Discount Indifferent")</f>
        <v>Discount Indifferent</v>
      </c>
      <c r="AF947">
        <v>10</v>
      </c>
      <c r="AG947">
        <v>11</v>
      </c>
      <c r="AH947">
        <v>2</v>
      </c>
      <c r="AI947" t="str">
        <f>INDEX($AF$1:$AH$1,MATCH(MAX(AF947:AH947),AF947:AH947,0))</f>
        <v>Web_Orders</v>
      </c>
      <c r="AJ947">
        <v>7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f>SUM(AK947:AO947)</f>
        <v>1</v>
      </c>
      <c r="AQ947" t="str">
        <f>INDEX($AK$1:$AO$1,MATCH(MAX(AK947:AO947),AK947:AO947,0))</f>
        <v>Converted_on_Camp4</v>
      </c>
      <c r="AR947">
        <v>1</v>
      </c>
      <c r="AS947" t="str">
        <f>IF(OR(AK947&gt;0, AL947&gt;0, AM947&gt;0, AN947&gt;0, AO947&gt;0), "Converted", "Not Converted")</f>
        <v>Converted</v>
      </c>
      <c r="AT947">
        <v>0</v>
      </c>
      <c r="AU947">
        <v>3</v>
      </c>
      <c r="AV947">
        <v>11</v>
      </c>
      <c r="AW947">
        <f>IF(Z947&gt;607, 4, 0)</f>
        <v>4</v>
      </c>
      <c r="AX947">
        <f>IF(AA947&gt;0.1497, 3, 0)</f>
        <v>3</v>
      </c>
      <c r="AY947">
        <f>IF(P947&gt;4031, 2, 0)</f>
        <v>0</v>
      </c>
      <c r="AZ947">
        <f>IF(H947&gt;51934.91, 1, 0)</f>
        <v>1</v>
      </c>
      <c r="BA947">
        <f>SUM(AW947:AZ947)</f>
        <v>8</v>
      </c>
      <c r="BB947" t="str">
        <f>VLOOKUP(BA947,'Standard Deviations'!$L$1:$M$11,2,TRUE)</f>
        <v>Platinum</v>
      </c>
    </row>
    <row r="948" spans="1:54">
      <c r="A948">
        <v>8952</v>
      </c>
      <c r="B948">
        <v>1953</v>
      </c>
      <c r="C948">
        <f>2024-B948</f>
        <v>71</v>
      </c>
      <c r="D948" t="str">
        <f>VLOOKUP(B948,Reference!$A$1:$B$125, 2)</f>
        <v>Boomers</v>
      </c>
      <c r="E948" t="s">
        <v>64</v>
      </c>
      <c r="F948" t="str">
        <f>IF(E948="High School", "No College", "College")</f>
        <v>College</v>
      </c>
      <c r="G948" t="s">
        <v>55</v>
      </c>
      <c r="H948">
        <v>65569</v>
      </c>
      <c r="I948">
        <v>65569</v>
      </c>
      <c r="J948" s="4" t="s">
        <v>61</v>
      </c>
      <c r="K948">
        <v>0</v>
      </c>
      <c r="L948">
        <v>1</v>
      </c>
      <c r="M948" t="str">
        <f>IF(OR(K948&gt;0, L948&gt;0), "Parent", "Not Parent")</f>
        <v>Parent</v>
      </c>
      <c r="N948" t="s">
        <v>364</v>
      </c>
      <c r="O948" s="8">
        <v>41916</v>
      </c>
      <c r="P948" s="9">
        <f>O948-N948</f>
        <v>698</v>
      </c>
      <c r="Q948">
        <v>96</v>
      </c>
      <c r="R948" s="9">
        <f>P948-Q948</f>
        <v>602</v>
      </c>
      <c r="S948" s="8">
        <f>O948-R948</f>
        <v>41314</v>
      </c>
      <c r="T948">
        <v>397</v>
      </c>
      <c r="U948">
        <v>46</v>
      </c>
      <c r="V948">
        <v>288</v>
      </c>
      <c r="W948">
        <v>20</v>
      </c>
      <c r="X948">
        <v>38</v>
      </c>
      <c r="Y948">
        <v>70</v>
      </c>
      <c r="Z948">
        <v>859</v>
      </c>
      <c r="AA948">
        <f>Z948/P948</f>
        <v>1.2306590257879657</v>
      </c>
      <c r="AB948" s="14" t="s">
        <v>506</v>
      </c>
      <c r="AC948" s="13" t="s">
        <v>63</v>
      </c>
      <c r="AD948">
        <v>2</v>
      </c>
      <c r="AE948" t="str">
        <f>IF(AD948&gt;3, "Prefers Discount", "Discount Indifferent")</f>
        <v>Discount Indifferent</v>
      </c>
      <c r="AF948">
        <v>10</v>
      </c>
      <c r="AG948">
        <v>6</v>
      </c>
      <c r="AH948">
        <v>5</v>
      </c>
      <c r="AI948" t="str">
        <f>INDEX($AF$1:$AH$1,MATCH(MAX(AF948:AH948),AF948:AH948,0))</f>
        <v>Store_Orders</v>
      </c>
      <c r="AJ948">
        <v>3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f>SUM(AK948:AO948)</f>
        <v>0</v>
      </c>
      <c r="AQ948" t="s">
        <v>67</v>
      </c>
      <c r="AR948">
        <v>0</v>
      </c>
      <c r="AS948" t="str">
        <f>IF(OR(AK948&gt;0, AL948&gt;0, AM948&gt;0, AN948&gt;0, AO948&gt;0), "Converted", "Not Converted")</f>
        <v>Not Converted</v>
      </c>
      <c r="AT948">
        <v>0</v>
      </c>
      <c r="AU948">
        <v>3</v>
      </c>
      <c r="AV948">
        <v>11</v>
      </c>
      <c r="AW948">
        <f>IF(Z948&gt;607, 4, 0)</f>
        <v>4</v>
      </c>
      <c r="AX948">
        <f>IF(AA948&gt;0.1497, 3, 0)</f>
        <v>3</v>
      </c>
      <c r="AY948">
        <f>IF(P948&gt;4031, 2, 0)</f>
        <v>0</v>
      </c>
      <c r="AZ948">
        <f>IF(H948&gt;51934.91, 1, 0)</f>
        <v>1</v>
      </c>
      <c r="BA948">
        <f>SUM(AW948:AZ948)</f>
        <v>8</v>
      </c>
      <c r="BB948" t="str">
        <f>VLOOKUP(BA948,'Standard Deviations'!$L$1:$M$11,2,TRUE)</f>
        <v>Platinum</v>
      </c>
    </row>
    <row r="949" spans="1:54">
      <c r="A949">
        <v>3136</v>
      </c>
      <c r="B949">
        <v>1962</v>
      </c>
      <c r="C949">
        <f>2024-B949</f>
        <v>62</v>
      </c>
      <c r="D949" t="str">
        <f>VLOOKUP(B949,Reference!$A$1:$B$125, 2)</f>
        <v>Boomers</v>
      </c>
      <c r="E949" t="s">
        <v>64</v>
      </c>
      <c r="F949" t="str">
        <f>IF(E949="High School", "No College", "College")</f>
        <v>College</v>
      </c>
      <c r="G949" t="s">
        <v>71</v>
      </c>
      <c r="H949">
        <v>59432</v>
      </c>
      <c r="I949">
        <v>59432</v>
      </c>
      <c r="J949" s="4" t="s">
        <v>61</v>
      </c>
      <c r="K949">
        <v>0</v>
      </c>
      <c r="L949">
        <v>1</v>
      </c>
      <c r="M949" t="str">
        <f>IF(OR(K949&gt;0, L949&gt;0), "Parent", "Not Parent")</f>
        <v>Parent</v>
      </c>
      <c r="N949" t="s">
        <v>221</v>
      </c>
      <c r="O949" s="8">
        <v>41916</v>
      </c>
      <c r="P949" s="9">
        <f>O949-N949</f>
        <v>539</v>
      </c>
      <c r="Q949">
        <v>88</v>
      </c>
      <c r="R949" s="9">
        <f>P949-Q949</f>
        <v>451</v>
      </c>
      <c r="S949" s="8">
        <f>O949-R949</f>
        <v>41465</v>
      </c>
      <c r="T949">
        <v>317</v>
      </c>
      <c r="U949">
        <v>25</v>
      </c>
      <c r="V949">
        <v>265</v>
      </c>
      <c r="W949">
        <v>25</v>
      </c>
      <c r="X949">
        <v>19</v>
      </c>
      <c r="Y949">
        <v>12</v>
      </c>
      <c r="Z949">
        <v>663</v>
      </c>
      <c r="AA949">
        <f>Z949/P949</f>
        <v>1.2300556586270872</v>
      </c>
      <c r="AB949" s="14" t="s">
        <v>506</v>
      </c>
      <c r="AC949" s="13" t="s">
        <v>63</v>
      </c>
      <c r="AD949">
        <v>3</v>
      </c>
      <c r="AE949" t="str">
        <f>IF(AD949&gt;3, "Prefers Discount", "Discount Indifferent")</f>
        <v>Discount Indifferent</v>
      </c>
      <c r="AF949">
        <v>11</v>
      </c>
      <c r="AG949">
        <v>5</v>
      </c>
      <c r="AH949">
        <v>3</v>
      </c>
      <c r="AI949" t="str">
        <f>INDEX($AF$1:$AH$1,MATCH(MAX(AF949:AH949),AF949:AH949,0))</f>
        <v>Store_Orders</v>
      </c>
      <c r="AJ949">
        <v>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f>SUM(AK949:AO949)</f>
        <v>0</v>
      </c>
      <c r="AQ949" t="s">
        <v>67</v>
      </c>
      <c r="AR949">
        <v>0</v>
      </c>
      <c r="AS949" t="str">
        <f>IF(OR(AK949&gt;0, AL949&gt;0, AM949&gt;0, AN949&gt;0, AO949&gt;0), "Converted", "Not Converted")</f>
        <v>Not Converted</v>
      </c>
      <c r="AT949">
        <v>0</v>
      </c>
      <c r="AU949">
        <v>3</v>
      </c>
      <c r="AV949">
        <v>11</v>
      </c>
      <c r="AW949">
        <f>IF(Z949&gt;607, 4, 0)</f>
        <v>4</v>
      </c>
      <c r="AX949">
        <f>IF(AA949&gt;0.1497, 3, 0)</f>
        <v>3</v>
      </c>
      <c r="AY949">
        <f>IF(P949&gt;4031, 2, 0)</f>
        <v>0</v>
      </c>
      <c r="AZ949">
        <f>IF(H949&gt;51934.91, 1, 0)</f>
        <v>1</v>
      </c>
      <c r="BA949">
        <f>SUM(AW949:AZ949)</f>
        <v>8</v>
      </c>
      <c r="BB949" t="str">
        <f>VLOOKUP(BA949,'Standard Deviations'!$L$1:$M$11,2,TRUE)</f>
        <v>Platinum</v>
      </c>
    </row>
    <row r="950" spans="1:54">
      <c r="A950">
        <v>9500</v>
      </c>
      <c r="B950">
        <v>1959</v>
      </c>
      <c r="C950">
        <f>2024-B950</f>
        <v>65</v>
      </c>
      <c r="D950" t="str">
        <f>VLOOKUP(B950,Reference!$A$1:$B$125, 2)</f>
        <v>Boomers</v>
      </c>
      <c r="E950" t="s">
        <v>54</v>
      </c>
      <c r="F950" t="str">
        <f>IF(E950="High School", "No College", "College")</f>
        <v>College</v>
      </c>
      <c r="G950" t="s">
        <v>55</v>
      </c>
      <c r="H950">
        <v>58113</v>
      </c>
      <c r="I950">
        <v>58113</v>
      </c>
      <c r="J950" s="4" t="s">
        <v>61</v>
      </c>
      <c r="K950">
        <v>0</v>
      </c>
      <c r="L950">
        <v>1</v>
      </c>
      <c r="M950" t="str">
        <f>IF(OR(K950&gt;0, L950&gt;0), "Parent", "Not Parent")</f>
        <v>Parent</v>
      </c>
      <c r="N950" t="s">
        <v>464</v>
      </c>
      <c r="O950" s="8">
        <v>41916</v>
      </c>
      <c r="P950" s="9">
        <f>O950-N950</f>
        <v>617</v>
      </c>
      <c r="Q950">
        <v>66</v>
      </c>
      <c r="R950" s="9">
        <f>P950-Q950</f>
        <v>551</v>
      </c>
      <c r="S950" s="8">
        <f>O950-R950</f>
        <v>41365</v>
      </c>
      <c r="T950">
        <v>221</v>
      </c>
      <c r="U950">
        <v>104</v>
      </c>
      <c r="V950">
        <v>169</v>
      </c>
      <c r="W950">
        <v>102</v>
      </c>
      <c r="X950">
        <v>78</v>
      </c>
      <c r="Y950">
        <v>84</v>
      </c>
      <c r="Z950">
        <v>758</v>
      </c>
      <c r="AA950">
        <f>Z950/P950</f>
        <v>1.2285251215559156</v>
      </c>
      <c r="AB950" s="14" t="s">
        <v>506</v>
      </c>
      <c r="AC950" s="13" t="s">
        <v>63</v>
      </c>
      <c r="AD950">
        <v>3</v>
      </c>
      <c r="AE950" t="str">
        <f>IF(AD950&gt;3, "Prefers Discount", "Discount Indifferent")</f>
        <v>Discount Indifferent</v>
      </c>
      <c r="AF950">
        <v>8</v>
      </c>
      <c r="AG950">
        <v>9</v>
      </c>
      <c r="AH950">
        <v>2</v>
      </c>
      <c r="AI950" t="str">
        <f>INDEX($AF$1:$AH$1,MATCH(MAX(AF950:AH950),AF950:AH950,0))</f>
        <v>Web_Orders</v>
      </c>
      <c r="AJ950">
        <v>7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f>SUM(AK950:AO950)</f>
        <v>0</v>
      </c>
      <c r="AQ950" t="s">
        <v>67</v>
      </c>
      <c r="AR950">
        <v>0</v>
      </c>
      <c r="AS950" t="str">
        <f>IF(OR(AK950&gt;0, AL950&gt;0, AM950&gt;0, AN950&gt;0, AO950&gt;0), "Converted", "Not Converted")</f>
        <v>Not Converted</v>
      </c>
      <c r="AT950">
        <v>1</v>
      </c>
      <c r="AU950">
        <v>3</v>
      </c>
      <c r="AV950">
        <v>11</v>
      </c>
      <c r="AW950">
        <f>IF(Z950&gt;607, 4, 0)</f>
        <v>4</v>
      </c>
      <c r="AX950">
        <f>IF(AA950&gt;0.1497, 3, 0)</f>
        <v>3</v>
      </c>
      <c r="AY950">
        <f>IF(P950&gt;4031, 2, 0)</f>
        <v>0</v>
      </c>
      <c r="AZ950">
        <f>IF(H950&gt;51934.91, 1, 0)</f>
        <v>1</v>
      </c>
      <c r="BA950">
        <f>SUM(AW950:AZ950)</f>
        <v>8</v>
      </c>
      <c r="BB950" t="str">
        <f>VLOOKUP(BA950,'Standard Deviations'!$L$1:$M$11,2,TRUE)</f>
        <v>Platinum</v>
      </c>
    </row>
    <row r="951" spans="1:54">
      <c r="A951">
        <v>425</v>
      </c>
      <c r="B951">
        <v>1985</v>
      </c>
      <c r="C951">
        <f>2024-B951</f>
        <v>39</v>
      </c>
      <c r="D951" t="str">
        <f>VLOOKUP(B951,Reference!$A$1:$B$125, 2)</f>
        <v>Millennials</v>
      </c>
      <c r="E951" t="s">
        <v>54</v>
      </c>
      <c r="F951" t="str">
        <f>IF(E951="High School", "No College", "College")</f>
        <v>College</v>
      </c>
      <c r="G951" t="s">
        <v>55</v>
      </c>
      <c r="H951">
        <v>55357</v>
      </c>
      <c r="I951">
        <v>55357</v>
      </c>
      <c r="J951" s="4" t="s">
        <v>61</v>
      </c>
      <c r="K951">
        <v>2</v>
      </c>
      <c r="L951">
        <v>0</v>
      </c>
      <c r="M951" t="str">
        <f>IF(OR(K951&gt;0, L951&gt;0), "Parent", "Not Parent")</f>
        <v>Parent</v>
      </c>
      <c r="N951" t="s">
        <v>405</v>
      </c>
      <c r="O951" s="8">
        <v>41916</v>
      </c>
      <c r="P951" s="9">
        <f>O951-N951</f>
        <v>592</v>
      </c>
      <c r="Q951">
        <v>66</v>
      </c>
      <c r="R951" s="9">
        <f>P951-Q951</f>
        <v>526</v>
      </c>
      <c r="S951" s="8">
        <f>O951-R951</f>
        <v>41390</v>
      </c>
      <c r="T951">
        <v>374</v>
      </c>
      <c r="U951">
        <v>64</v>
      </c>
      <c r="V951">
        <v>116</v>
      </c>
      <c r="W951">
        <v>84</v>
      </c>
      <c r="X951">
        <v>25</v>
      </c>
      <c r="Y951">
        <v>64</v>
      </c>
      <c r="Z951">
        <v>727</v>
      </c>
      <c r="AA951">
        <f>Z951/P951</f>
        <v>1.2280405405405406</v>
      </c>
      <c r="AB951" s="14" t="s">
        <v>506</v>
      </c>
      <c r="AC951" s="13" t="s">
        <v>63</v>
      </c>
      <c r="AD951">
        <v>3</v>
      </c>
      <c r="AE951" t="str">
        <f>IF(AD951&gt;3, "Prefers Discount", "Discount Indifferent")</f>
        <v>Discount Indifferent</v>
      </c>
      <c r="AF951">
        <v>11</v>
      </c>
      <c r="AG951">
        <v>6</v>
      </c>
      <c r="AH951">
        <v>2</v>
      </c>
      <c r="AI951" t="str">
        <f>INDEX($AF$1:$AH$1,MATCH(MAX(AF951:AH951),AF951:AH951,0))</f>
        <v>Store_Orders</v>
      </c>
      <c r="AJ951">
        <v>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f>SUM(AK951:AO951)</f>
        <v>0</v>
      </c>
      <c r="AQ951" t="s">
        <v>67</v>
      </c>
      <c r="AR951">
        <v>0</v>
      </c>
      <c r="AS951" t="str">
        <f>IF(OR(AK951&gt;0, AL951&gt;0, AM951&gt;0, AN951&gt;0, AO951&gt;0), "Converted", "Not Converted")</f>
        <v>Not Converted</v>
      </c>
      <c r="AT951">
        <v>0</v>
      </c>
      <c r="AU951">
        <v>3</v>
      </c>
      <c r="AV951">
        <v>11</v>
      </c>
      <c r="AW951">
        <f>IF(Z951&gt;607, 4, 0)</f>
        <v>4</v>
      </c>
      <c r="AX951">
        <f>IF(AA951&gt;0.1497, 3, 0)</f>
        <v>3</v>
      </c>
      <c r="AY951">
        <f>IF(P951&gt;4031, 2, 0)</f>
        <v>0</v>
      </c>
      <c r="AZ951">
        <f>IF(H951&gt;51934.91, 1, 0)</f>
        <v>1</v>
      </c>
      <c r="BA951">
        <f>SUM(AW951:AZ951)</f>
        <v>8</v>
      </c>
      <c r="BB951" t="str">
        <f>VLOOKUP(BA951,'Standard Deviations'!$L$1:$M$11,2,TRUE)</f>
        <v>Platinum</v>
      </c>
    </row>
    <row r="952" spans="1:54">
      <c r="A952">
        <v>3281</v>
      </c>
      <c r="B952">
        <v>1960</v>
      </c>
      <c r="C952">
        <f>2024-B952</f>
        <v>64</v>
      </c>
      <c r="D952" t="str">
        <f>VLOOKUP(B952,Reference!$A$1:$B$125, 2)</f>
        <v>Boomers</v>
      </c>
      <c r="E952" t="s">
        <v>68</v>
      </c>
      <c r="F952" t="str">
        <f>IF(E952="High School", "No College", "College")</f>
        <v>College</v>
      </c>
      <c r="G952" t="s">
        <v>55</v>
      </c>
      <c r="H952">
        <v>49154</v>
      </c>
      <c r="I952">
        <v>49154</v>
      </c>
      <c r="J952" s="4" t="s">
        <v>175</v>
      </c>
      <c r="K952">
        <v>1</v>
      </c>
      <c r="L952">
        <v>1</v>
      </c>
      <c r="M952" t="str">
        <f>IF(OR(K952&gt;0, L952&gt;0), "Parent", "Not Parent")</f>
        <v>Parent</v>
      </c>
      <c r="N952" t="s">
        <v>470</v>
      </c>
      <c r="O952" s="8">
        <v>41916</v>
      </c>
      <c r="P952" s="9">
        <f>O952-N952</f>
        <v>335</v>
      </c>
      <c r="Q952">
        <v>69</v>
      </c>
      <c r="R952" s="9">
        <f>P952-Q952</f>
        <v>266</v>
      </c>
      <c r="S952" s="8">
        <f>O952-R952</f>
        <v>41650</v>
      </c>
      <c r="T952">
        <v>206</v>
      </c>
      <c r="U952">
        <v>10</v>
      </c>
      <c r="V952">
        <v>67</v>
      </c>
      <c r="W952">
        <v>30</v>
      </c>
      <c r="X952">
        <v>27</v>
      </c>
      <c r="Y952">
        <v>71</v>
      </c>
      <c r="Z952">
        <v>411</v>
      </c>
      <c r="AA952">
        <f>Z952/P952</f>
        <v>1.2268656716417909</v>
      </c>
      <c r="AB952" s="14" t="s">
        <v>506</v>
      </c>
      <c r="AC952" s="13" t="s">
        <v>63</v>
      </c>
      <c r="AD952">
        <v>6</v>
      </c>
      <c r="AE952" t="str">
        <f>IF(AD952&gt;3, "Prefers Discount", "Discount Indifferent")</f>
        <v>Prefers Discount</v>
      </c>
      <c r="AF952">
        <v>8</v>
      </c>
      <c r="AG952">
        <v>4</v>
      </c>
      <c r="AH952">
        <v>1</v>
      </c>
      <c r="AI952" t="str">
        <f>INDEX($AF$1:$AH$1,MATCH(MAX(AF952:AH952),AF952:AH952,0))</f>
        <v>Store_Orders</v>
      </c>
      <c r="AJ952">
        <v>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f>SUM(AK952:AO952)</f>
        <v>0</v>
      </c>
      <c r="AQ952" t="s">
        <v>67</v>
      </c>
      <c r="AR952">
        <v>0</v>
      </c>
      <c r="AS952" t="str">
        <f>IF(OR(AK952&gt;0, AL952&gt;0, AM952&gt;0, AN952&gt;0, AO952&gt;0), "Converted", "Not Converted")</f>
        <v>Not Converted</v>
      </c>
      <c r="AT952">
        <v>0</v>
      </c>
      <c r="AU952">
        <v>3</v>
      </c>
      <c r="AV952">
        <v>11</v>
      </c>
      <c r="AW952">
        <f>IF(Z952&gt;607, 4, 0)</f>
        <v>0</v>
      </c>
      <c r="AX952">
        <f>IF(AA952&gt;0.1497, 3, 0)</f>
        <v>3</v>
      </c>
      <c r="AY952">
        <f>IF(P952&gt;4031, 2, 0)</f>
        <v>0</v>
      </c>
      <c r="AZ952">
        <f>IF(H952&gt;51934.91, 1, 0)</f>
        <v>0</v>
      </c>
      <c r="BA952">
        <f>SUM(AW952:AZ952)</f>
        <v>3</v>
      </c>
      <c r="BB952" t="str">
        <f>VLOOKUP(BA952,'Standard Deviations'!$L$1:$M$11,2,TRUE)</f>
        <v>Silver</v>
      </c>
    </row>
    <row r="953" spans="1:54">
      <c r="A953">
        <v>7938</v>
      </c>
      <c r="B953">
        <v>1958</v>
      </c>
      <c r="C953">
        <f>2024-B953</f>
        <v>66</v>
      </c>
      <c r="D953" t="str">
        <f>VLOOKUP(B953,Reference!$A$1:$B$125, 2)</f>
        <v>Boomers</v>
      </c>
      <c r="E953" t="s">
        <v>68</v>
      </c>
      <c r="F953" t="str">
        <f>IF(E953="High School", "No College", "College")</f>
        <v>College</v>
      </c>
      <c r="G953" t="s">
        <v>65</v>
      </c>
      <c r="H953">
        <v>51518</v>
      </c>
      <c r="I953">
        <v>51518</v>
      </c>
      <c r="J953" s="4" t="s">
        <v>175</v>
      </c>
      <c r="K953">
        <v>0</v>
      </c>
      <c r="L953">
        <v>1</v>
      </c>
      <c r="M953" t="str">
        <f>IF(OR(K953&gt;0, L953&gt;0), "Parent", "Not Parent")</f>
        <v>Parent</v>
      </c>
      <c r="N953" t="s">
        <v>564</v>
      </c>
      <c r="O953" s="8">
        <v>41916</v>
      </c>
      <c r="P953" s="9">
        <f>O953-N953</f>
        <v>366</v>
      </c>
      <c r="Q953">
        <v>92</v>
      </c>
      <c r="R953" s="9">
        <f>P953-Q953</f>
        <v>274</v>
      </c>
      <c r="S953" s="8">
        <f>O953-R953</f>
        <v>41642</v>
      </c>
      <c r="T953">
        <v>350</v>
      </c>
      <c r="U953">
        <v>8</v>
      </c>
      <c r="V953">
        <v>66</v>
      </c>
      <c r="W953">
        <v>17</v>
      </c>
      <c r="X953">
        <v>4</v>
      </c>
      <c r="Y953">
        <v>4</v>
      </c>
      <c r="Z953">
        <v>449</v>
      </c>
      <c r="AA953">
        <f>Z953/P953</f>
        <v>1.2267759562841529</v>
      </c>
      <c r="AB953" s="14" t="s">
        <v>506</v>
      </c>
      <c r="AC953" s="13" t="s">
        <v>63</v>
      </c>
      <c r="AD953">
        <v>2</v>
      </c>
      <c r="AE953" t="str">
        <f>IF(AD953&gt;3, "Prefers Discount", "Discount Indifferent")</f>
        <v>Discount Indifferent</v>
      </c>
      <c r="AF953">
        <v>10</v>
      </c>
      <c r="AG953">
        <v>3</v>
      </c>
      <c r="AH953">
        <v>2</v>
      </c>
      <c r="AI953" t="str">
        <f>INDEX($AF$1:$AH$1,MATCH(MAX(AF953:AH953),AF953:AH953,0))</f>
        <v>Store_Orders</v>
      </c>
      <c r="AJ953">
        <v>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f>SUM(AK953:AO953)</f>
        <v>0</v>
      </c>
      <c r="AQ953" t="s">
        <v>67</v>
      </c>
      <c r="AR953">
        <v>0</v>
      </c>
      <c r="AS953" t="str">
        <f>IF(OR(AK953&gt;0, AL953&gt;0, AM953&gt;0, AN953&gt;0, AO953&gt;0), "Converted", "Not Converted")</f>
        <v>Not Converted</v>
      </c>
      <c r="AT953">
        <v>0</v>
      </c>
      <c r="AU953">
        <v>3</v>
      </c>
      <c r="AV953">
        <v>11</v>
      </c>
      <c r="AW953">
        <f>IF(Z953&gt;607, 4, 0)</f>
        <v>0</v>
      </c>
      <c r="AX953">
        <f>IF(AA953&gt;0.1497, 3, 0)</f>
        <v>3</v>
      </c>
      <c r="AY953">
        <f>IF(P953&gt;4031, 2, 0)</f>
        <v>0</v>
      </c>
      <c r="AZ953">
        <f>IF(H953&gt;51934.91, 1, 0)</f>
        <v>0</v>
      </c>
      <c r="BA953">
        <f>SUM(AW953:AZ953)</f>
        <v>3</v>
      </c>
      <c r="BB953" t="str">
        <f>VLOOKUP(BA953,'Standard Deviations'!$L$1:$M$11,2,TRUE)</f>
        <v>Silver</v>
      </c>
    </row>
    <row r="954" spans="1:54" hidden="1">
      <c r="A954">
        <v>9949</v>
      </c>
      <c r="B954">
        <v>1976</v>
      </c>
      <c r="C954">
        <f>2024-B954</f>
        <v>48</v>
      </c>
      <c r="D954" t="str">
        <f>VLOOKUP(B954,Reference!$A$1:$B$125, 2)</f>
        <v>Gen X</v>
      </c>
      <c r="E954" t="s">
        <v>54</v>
      </c>
      <c r="F954" t="str">
        <f>IF(E954="High School", "No College", "College")</f>
        <v>College</v>
      </c>
      <c r="G954" t="s">
        <v>55</v>
      </c>
      <c r="H954">
        <v>59809</v>
      </c>
      <c r="I954">
        <v>59809</v>
      </c>
      <c r="J954" s="4" t="s">
        <v>61</v>
      </c>
      <c r="K954">
        <v>0</v>
      </c>
      <c r="L954">
        <v>2</v>
      </c>
      <c r="M954" t="str">
        <f>IF(OR(K954&gt;0, L954&gt;0), "Parent", "Not Parent")</f>
        <v>Parent</v>
      </c>
      <c r="N954" t="s">
        <v>565</v>
      </c>
      <c r="O954" s="8">
        <v>41916</v>
      </c>
      <c r="P954" s="9">
        <f>O954-N954</f>
        <v>716</v>
      </c>
      <c r="Q954">
        <v>36</v>
      </c>
      <c r="R954" s="9">
        <f>P954-Q954</f>
        <v>680</v>
      </c>
      <c r="S954" s="8">
        <f>O954-R954</f>
        <v>41236</v>
      </c>
      <c r="T954">
        <v>598</v>
      </c>
      <c r="U954">
        <v>16</v>
      </c>
      <c r="V954">
        <v>141</v>
      </c>
      <c r="W954">
        <v>32</v>
      </c>
      <c r="X954">
        <v>41</v>
      </c>
      <c r="Y954">
        <v>49</v>
      </c>
      <c r="Z954">
        <v>877</v>
      </c>
      <c r="AA954">
        <f>Z954/P954</f>
        <v>1.2248603351955307</v>
      </c>
      <c r="AB954" s="11" t="s">
        <v>506</v>
      </c>
      <c r="AC954" t="s">
        <v>59</v>
      </c>
      <c r="AD954">
        <v>3</v>
      </c>
      <c r="AE954" t="str">
        <f>IF(AD954&gt;3, "Prefers Discount", "Discount Indifferent")</f>
        <v>Discount Indifferent</v>
      </c>
      <c r="AF954">
        <v>6</v>
      </c>
      <c r="AG954">
        <v>3</v>
      </c>
      <c r="AH954">
        <v>3</v>
      </c>
      <c r="AI954" t="str">
        <f>INDEX($AF$1:$AH$1,MATCH(MAX(AF954:AH954),AF954:AH954,0))</f>
        <v>Store_Orders</v>
      </c>
      <c r="AJ954">
        <v>8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f>SUM(AK954:AO954)</f>
        <v>0</v>
      </c>
      <c r="AQ954" t="s">
        <v>67</v>
      </c>
      <c r="AR954">
        <v>0</v>
      </c>
      <c r="AS954" t="str">
        <f>IF(OR(AK954&gt;0, AL954&gt;0, AM954&gt;0, AN954&gt;0, AO954&gt;0), "Converted", "Not Converted")</f>
        <v>Not Converted</v>
      </c>
      <c r="AT954">
        <v>0</v>
      </c>
      <c r="AU954">
        <v>3</v>
      </c>
      <c r="AV954">
        <v>11</v>
      </c>
      <c r="AW954">
        <f>IF(Z954&gt;607, 4, 0)</f>
        <v>4</v>
      </c>
      <c r="AX954">
        <f>IF(AA954&gt;0.1497, 3, 0)</f>
        <v>3</v>
      </c>
      <c r="AY954">
        <f>IF(P954&gt;4031, 2, 0)</f>
        <v>0</v>
      </c>
      <c r="AZ954">
        <f>IF(H954&gt;51934.91, 1, 0)</f>
        <v>1</v>
      </c>
      <c r="BA954">
        <f>SUM(AW954:AZ954)</f>
        <v>8</v>
      </c>
      <c r="BB954" t="str">
        <f>VLOOKUP(BA954,'Standard Deviations'!$L$1:$M$11,2,TRUE)</f>
        <v>Platinum</v>
      </c>
    </row>
    <row r="955" spans="1:54">
      <c r="A955">
        <v>2406</v>
      </c>
      <c r="B955">
        <v>1949</v>
      </c>
      <c r="C955">
        <f>2024-B955</f>
        <v>75</v>
      </c>
      <c r="D955" t="str">
        <f>VLOOKUP(B955,Reference!$A$1:$B$125, 2)</f>
        <v>Boomers</v>
      </c>
      <c r="E955" t="s">
        <v>54</v>
      </c>
      <c r="F955" t="str">
        <f>IF(E955="High School", "No College", "College")</f>
        <v>College</v>
      </c>
      <c r="G955" t="s">
        <v>65</v>
      </c>
      <c r="H955">
        <v>54591</v>
      </c>
      <c r="I955">
        <v>54591</v>
      </c>
      <c r="J955" s="4" t="s">
        <v>61</v>
      </c>
      <c r="K955">
        <v>0</v>
      </c>
      <c r="L955">
        <v>1</v>
      </c>
      <c r="M955" t="str">
        <f>IF(OR(K955&gt;0, L955&gt;0), "Parent", "Not Parent")</f>
        <v>Parent</v>
      </c>
      <c r="N955" t="s">
        <v>566</v>
      </c>
      <c r="O955" s="8">
        <v>41916</v>
      </c>
      <c r="P955" s="9">
        <f>O955-N955</f>
        <v>425</v>
      </c>
      <c r="Q955">
        <v>63</v>
      </c>
      <c r="R955" s="9">
        <f>P955-Q955</f>
        <v>362</v>
      </c>
      <c r="S955" s="8">
        <f>O955-R955</f>
        <v>41554</v>
      </c>
      <c r="T955">
        <v>376</v>
      </c>
      <c r="U955">
        <v>4</v>
      </c>
      <c r="V955">
        <v>94</v>
      </c>
      <c r="W955">
        <v>12</v>
      </c>
      <c r="X955">
        <v>9</v>
      </c>
      <c r="Y955">
        <v>24</v>
      </c>
      <c r="Z955">
        <v>519</v>
      </c>
      <c r="AA955">
        <f>Z955/P955</f>
        <v>1.2211764705882353</v>
      </c>
      <c r="AB955" s="14" t="s">
        <v>506</v>
      </c>
      <c r="AC955" s="13" t="s">
        <v>63</v>
      </c>
      <c r="AD955">
        <v>3</v>
      </c>
      <c r="AE955" t="str">
        <f>IF(AD955&gt;3, "Prefers Discount", "Discount Indifferent")</f>
        <v>Discount Indifferent</v>
      </c>
      <c r="AF955">
        <v>8</v>
      </c>
      <c r="AG955">
        <v>6</v>
      </c>
      <c r="AH955">
        <v>2</v>
      </c>
      <c r="AI955" t="str">
        <f>INDEX($AF$1:$AH$1,MATCH(MAX(AF955:AH955),AF955:AH955,0))</f>
        <v>Store_Orders</v>
      </c>
      <c r="AJ955">
        <v>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f>SUM(AK955:AO955)</f>
        <v>0</v>
      </c>
      <c r="AQ955" t="s">
        <v>67</v>
      </c>
      <c r="AR955">
        <v>0</v>
      </c>
      <c r="AS955" t="str">
        <f>IF(OR(AK955&gt;0, AL955&gt;0, AM955&gt;0, AN955&gt;0, AO955&gt;0), "Converted", "Not Converted")</f>
        <v>Not Converted</v>
      </c>
      <c r="AT955">
        <v>0</v>
      </c>
      <c r="AU955">
        <v>3</v>
      </c>
      <c r="AV955">
        <v>11</v>
      </c>
      <c r="AW955">
        <f>IF(Z955&gt;607, 4, 0)</f>
        <v>0</v>
      </c>
      <c r="AX955">
        <f>IF(AA955&gt;0.1497, 3, 0)</f>
        <v>3</v>
      </c>
      <c r="AY955">
        <f>IF(P955&gt;4031, 2, 0)</f>
        <v>0</v>
      </c>
      <c r="AZ955">
        <f>IF(H955&gt;51934.91, 1, 0)</f>
        <v>1</v>
      </c>
      <c r="BA955">
        <f>SUM(AW955:AZ955)</f>
        <v>4</v>
      </c>
      <c r="BB955" t="str">
        <f>VLOOKUP(BA955,'Standard Deviations'!$L$1:$M$11,2,TRUE)</f>
        <v>Silver</v>
      </c>
    </row>
    <row r="956" spans="1:54">
      <c r="A956">
        <v>4554</v>
      </c>
      <c r="B956">
        <v>1965</v>
      </c>
      <c r="C956">
        <f>2024-B956</f>
        <v>59</v>
      </c>
      <c r="D956" t="str">
        <f>VLOOKUP(B956,Reference!$A$1:$B$125, 2)</f>
        <v>Gen X</v>
      </c>
      <c r="E956" t="s">
        <v>54</v>
      </c>
      <c r="F956" t="str">
        <f>IF(E956="High School", "No College", "College")</f>
        <v>College</v>
      </c>
      <c r="G956" t="s">
        <v>65</v>
      </c>
      <c r="H956">
        <v>47009</v>
      </c>
      <c r="I956">
        <v>47009</v>
      </c>
      <c r="J956" s="4" t="s">
        <v>175</v>
      </c>
      <c r="K956">
        <v>0</v>
      </c>
      <c r="L956">
        <v>1</v>
      </c>
      <c r="M956" t="str">
        <f>IF(OR(K956&gt;0, L956&gt;0), "Parent", "Not Parent")</f>
        <v>Parent</v>
      </c>
      <c r="N956" t="s">
        <v>181</v>
      </c>
      <c r="O956" s="8">
        <v>41916</v>
      </c>
      <c r="P956" s="9">
        <f>O956-N956</f>
        <v>368</v>
      </c>
      <c r="Q956">
        <v>89</v>
      </c>
      <c r="R956" s="9">
        <f>P956-Q956</f>
        <v>279</v>
      </c>
      <c r="S956" s="8">
        <f>O956-R956</f>
        <v>41637</v>
      </c>
      <c r="T956">
        <v>171</v>
      </c>
      <c r="U956">
        <v>45</v>
      </c>
      <c r="V956">
        <v>73</v>
      </c>
      <c r="W956">
        <v>59</v>
      </c>
      <c r="X956">
        <v>10</v>
      </c>
      <c r="Y956">
        <v>90</v>
      </c>
      <c r="Z956">
        <v>448</v>
      </c>
      <c r="AA956">
        <f>Z956/P956</f>
        <v>1.2173913043478262</v>
      </c>
      <c r="AB956" s="14" t="s">
        <v>506</v>
      </c>
      <c r="AC956" s="13" t="s">
        <v>63</v>
      </c>
      <c r="AD956">
        <v>4</v>
      </c>
      <c r="AE956" t="str">
        <f>IF(AD956&gt;3, "Prefers Discount", "Discount Indifferent")</f>
        <v>Prefers Discount</v>
      </c>
      <c r="AF956">
        <v>8</v>
      </c>
      <c r="AG956">
        <v>3</v>
      </c>
      <c r="AH956">
        <v>2</v>
      </c>
      <c r="AI956" t="str">
        <f>INDEX($AF$1:$AH$1,MATCH(MAX(AF956:AH956),AF956:AH956,0))</f>
        <v>Store_Orders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f>SUM(AK956:AO956)</f>
        <v>0</v>
      </c>
      <c r="AQ956" t="s">
        <v>67</v>
      </c>
      <c r="AR956">
        <v>0</v>
      </c>
      <c r="AS956" t="str">
        <f>IF(OR(AK956&gt;0, AL956&gt;0, AM956&gt;0, AN956&gt;0, AO956&gt;0), "Converted", "Not Converted")</f>
        <v>Not Converted</v>
      </c>
      <c r="AT956">
        <v>0</v>
      </c>
      <c r="AU956">
        <v>3</v>
      </c>
      <c r="AV956">
        <v>11</v>
      </c>
      <c r="AW956">
        <f>IF(Z956&gt;607, 4, 0)</f>
        <v>0</v>
      </c>
      <c r="AX956">
        <f>IF(AA956&gt;0.1497, 3, 0)</f>
        <v>3</v>
      </c>
      <c r="AY956">
        <f>IF(P956&gt;4031, 2, 0)</f>
        <v>0</v>
      </c>
      <c r="AZ956">
        <f>IF(H956&gt;51934.91, 1, 0)</f>
        <v>0</v>
      </c>
      <c r="BA956">
        <f>SUM(AW956:AZ956)</f>
        <v>3</v>
      </c>
      <c r="BB956" t="str">
        <f>VLOOKUP(BA956,'Standard Deviations'!$L$1:$M$11,2,TRUE)</f>
        <v>Silver</v>
      </c>
    </row>
    <row r="957" spans="1:54">
      <c r="A957">
        <v>8070</v>
      </c>
      <c r="B957">
        <v>1973</v>
      </c>
      <c r="C957">
        <f>2024-B957</f>
        <v>51</v>
      </c>
      <c r="D957" t="str">
        <f>VLOOKUP(B957,Reference!$A$1:$B$125, 2)</f>
        <v>Gen X</v>
      </c>
      <c r="E957" t="s">
        <v>68</v>
      </c>
      <c r="F957" t="str">
        <f>IF(E957="High School", "No College", "College")</f>
        <v>College</v>
      </c>
      <c r="G957" t="s">
        <v>55</v>
      </c>
      <c r="H957">
        <v>54222</v>
      </c>
      <c r="I957">
        <v>54222</v>
      </c>
      <c r="J957" s="4" t="s">
        <v>61</v>
      </c>
      <c r="K957">
        <v>0</v>
      </c>
      <c r="L957">
        <v>1</v>
      </c>
      <c r="M957" t="str">
        <f>IF(OR(K957&gt;0, L957&gt;0), "Parent", "Not Parent")</f>
        <v>Parent</v>
      </c>
      <c r="N957" t="s">
        <v>103</v>
      </c>
      <c r="O957" s="8">
        <v>41916</v>
      </c>
      <c r="P957" s="9">
        <f>O957-N957</f>
        <v>217</v>
      </c>
      <c r="Q957">
        <v>98</v>
      </c>
      <c r="R957" s="9">
        <f>P957-Q957</f>
        <v>119</v>
      </c>
      <c r="S957" s="8">
        <f>O957-R957</f>
        <v>41797</v>
      </c>
      <c r="T957">
        <v>199</v>
      </c>
      <c r="U957">
        <v>12</v>
      </c>
      <c r="V957">
        <v>31</v>
      </c>
      <c r="W957">
        <v>3</v>
      </c>
      <c r="X957">
        <v>12</v>
      </c>
      <c r="Y957">
        <v>7</v>
      </c>
      <c r="Z957">
        <v>264</v>
      </c>
      <c r="AA957">
        <f>Z957/P957</f>
        <v>1.2165898617511521</v>
      </c>
      <c r="AB957" s="14" t="s">
        <v>506</v>
      </c>
      <c r="AC957" s="13" t="s">
        <v>63</v>
      </c>
      <c r="AD957">
        <v>1</v>
      </c>
      <c r="AE957" t="str">
        <f>IF(AD957&gt;3, "Prefers Discount", "Discount Indifferent")</f>
        <v>Discount Indifferent</v>
      </c>
      <c r="AF957">
        <v>5</v>
      </c>
      <c r="AG957">
        <v>3</v>
      </c>
      <c r="AH957">
        <v>3</v>
      </c>
      <c r="AI957" t="str">
        <f>INDEX($AF$1:$AH$1,MATCH(MAX(AF957:AH957),AF957:AH957,0))</f>
        <v>Store_Orders</v>
      </c>
      <c r="AJ957">
        <v>3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f>SUM(AK957:AO957)</f>
        <v>0</v>
      </c>
      <c r="AQ957" t="s">
        <v>67</v>
      </c>
      <c r="AR957">
        <v>0</v>
      </c>
      <c r="AS957" t="str">
        <f>IF(OR(AK957&gt;0, AL957&gt;0, AM957&gt;0, AN957&gt;0, AO957&gt;0), "Converted", "Not Converted")</f>
        <v>Not Converted</v>
      </c>
      <c r="AT957">
        <v>0</v>
      </c>
      <c r="AU957">
        <v>3</v>
      </c>
      <c r="AV957">
        <v>11</v>
      </c>
      <c r="AW957">
        <f>IF(Z957&gt;607, 4, 0)</f>
        <v>0</v>
      </c>
      <c r="AX957">
        <f>IF(AA957&gt;0.1497, 3, 0)</f>
        <v>3</v>
      </c>
      <c r="AY957">
        <f>IF(P957&gt;4031, 2, 0)</f>
        <v>0</v>
      </c>
      <c r="AZ957">
        <f>IF(H957&gt;51934.91, 1, 0)</f>
        <v>1</v>
      </c>
      <c r="BA957">
        <f>SUM(AW957:AZ957)</f>
        <v>4</v>
      </c>
      <c r="BB957" t="str">
        <f>VLOOKUP(BA957,'Standard Deviations'!$L$1:$M$11,2,TRUE)</f>
        <v>Silver</v>
      </c>
    </row>
    <row r="958" spans="1:54">
      <c r="A958">
        <v>3598</v>
      </c>
      <c r="B958">
        <v>1972</v>
      </c>
      <c r="C958">
        <f>2024-B958</f>
        <v>52</v>
      </c>
      <c r="D958" t="str">
        <f>VLOOKUP(B958,Reference!$A$1:$B$125, 2)</f>
        <v>Gen X</v>
      </c>
      <c r="E958" t="s">
        <v>54</v>
      </c>
      <c r="F958" t="str">
        <f>IF(E958="High School", "No College", "College")</f>
        <v>College</v>
      </c>
      <c r="G958" t="s">
        <v>55</v>
      </c>
      <c r="H958">
        <v>62710</v>
      </c>
      <c r="I958">
        <v>62710</v>
      </c>
      <c r="J958" s="4" t="s">
        <v>61</v>
      </c>
      <c r="K958">
        <v>0</v>
      </c>
      <c r="L958">
        <v>1</v>
      </c>
      <c r="M958" t="str">
        <f>IF(OR(K958&gt;0, L958&gt;0), "Parent", "Not Parent")</f>
        <v>Parent</v>
      </c>
      <c r="N958" t="s">
        <v>275</v>
      </c>
      <c r="O958" s="8">
        <v>41916</v>
      </c>
      <c r="P958" s="9">
        <f>O958-N958</f>
        <v>499</v>
      </c>
      <c r="Q958">
        <v>53</v>
      </c>
      <c r="R958" s="9">
        <f>P958-Q958</f>
        <v>446</v>
      </c>
      <c r="S958" s="8">
        <f>O958-R958</f>
        <v>41470</v>
      </c>
      <c r="T958">
        <v>441</v>
      </c>
      <c r="U958">
        <v>35</v>
      </c>
      <c r="V958">
        <v>83</v>
      </c>
      <c r="W958">
        <v>7</v>
      </c>
      <c r="X958">
        <v>29</v>
      </c>
      <c r="Y958">
        <v>11</v>
      </c>
      <c r="Z958">
        <v>606</v>
      </c>
      <c r="AA958">
        <f>Z958/P958</f>
        <v>1.214428857715431</v>
      </c>
      <c r="AB958" s="14" t="s">
        <v>506</v>
      </c>
      <c r="AC958" s="13" t="s">
        <v>63</v>
      </c>
      <c r="AD958">
        <v>4</v>
      </c>
      <c r="AE958" t="str">
        <f>IF(AD958&gt;3, "Prefers Discount", "Discount Indifferent")</f>
        <v>Prefers Discount</v>
      </c>
      <c r="AF958">
        <v>12</v>
      </c>
      <c r="AG958">
        <v>4</v>
      </c>
      <c r="AH958">
        <v>2</v>
      </c>
      <c r="AI958" t="str">
        <f>INDEX($AF$1:$AH$1,MATCH(MAX(AF958:AH958),AF958:AH958,0))</f>
        <v>Store_Orders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f>SUM(AK958:AO958)</f>
        <v>0</v>
      </c>
      <c r="AQ958" t="s">
        <v>67</v>
      </c>
      <c r="AR958">
        <v>0</v>
      </c>
      <c r="AS958" t="str">
        <f>IF(OR(AK958&gt;0, AL958&gt;0, AM958&gt;0, AN958&gt;0, AO958&gt;0), "Converted", "Not Converted")</f>
        <v>Not Converted</v>
      </c>
      <c r="AT958">
        <v>0</v>
      </c>
      <c r="AU958">
        <v>3</v>
      </c>
      <c r="AV958">
        <v>11</v>
      </c>
      <c r="AW958">
        <f>IF(Z958&gt;607, 4, 0)</f>
        <v>0</v>
      </c>
      <c r="AX958">
        <f>IF(AA958&gt;0.1497, 3, 0)</f>
        <v>3</v>
      </c>
      <c r="AY958">
        <f>IF(P958&gt;4031, 2, 0)</f>
        <v>0</v>
      </c>
      <c r="AZ958">
        <f>IF(H958&gt;51934.91, 1, 0)</f>
        <v>1</v>
      </c>
      <c r="BA958">
        <f>SUM(AW958:AZ958)</f>
        <v>4</v>
      </c>
      <c r="BB958" t="str">
        <f>VLOOKUP(BA958,'Standard Deviations'!$L$1:$M$11,2,TRUE)</f>
        <v>Silver</v>
      </c>
    </row>
    <row r="959" spans="1:54" hidden="1">
      <c r="A959">
        <v>10951</v>
      </c>
      <c r="B959">
        <v>1968</v>
      </c>
      <c r="C959">
        <f>2024-B959</f>
        <v>56</v>
      </c>
      <c r="D959" t="str">
        <f>VLOOKUP(B959,Reference!$A$1:$B$125, 2)</f>
        <v>Gen X</v>
      </c>
      <c r="E959" t="s">
        <v>54</v>
      </c>
      <c r="F959" t="str">
        <f>IF(E959="High School", "No College", "College")</f>
        <v>College</v>
      </c>
      <c r="G959" t="s">
        <v>55</v>
      </c>
      <c r="H959">
        <v>45688</v>
      </c>
      <c r="I959">
        <v>45688</v>
      </c>
      <c r="J959" s="4" t="s">
        <v>175</v>
      </c>
      <c r="K959">
        <v>0</v>
      </c>
      <c r="L959">
        <v>1</v>
      </c>
      <c r="M959" t="str">
        <f>IF(OR(K959&gt;0, L959&gt;0), "Parent", "Not Parent")</f>
        <v>Parent</v>
      </c>
      <c r="N959" t="s">
        <v>174</v>
      </c>
      <c r="O959" s="8">
        <v>41916</v>
      </c>
      <c r="P959" s="9">
        <f>O959-N959</f>
        <v>252</v>
      </c>
      <c r="Q959">
        <v>20</v>
      </c>
      <c r="R959" s="9">
        <f>P959-Q959</f>
        <v>232</v>
      </c>
      <c r="S959" s="8">
        <f>O959-R959</f>
        <v>41684</v>
      </c>
      <c r="T959">
        <v>279</v>
      </c>
      <c r="U959">
        <v>0</v>
      </c>
      <c r="V959">
        <v>18</v>
      </c>
      <c r="W959">
        <v>0</v>
      </c>
      <c r="X959">
        <v>0</v>
      </c>
      <c r="Y959">
        <v>9</v>
      </c>
      <c r="Z959">
        <v>306</v>
      </c>
      <c r="AA959">
        <f>Z959/P959</f>
        <v>1.2142857142857142</v>
      </c>
      <c r="AB959" s="11" t="s">
        <v>506</v>
      </c>
      <c r="AC959" t="s">
        <v>59</v>
      </c>
      <c r="AD959">
        <v>2</v>
      </c>
      <c r="AE959" t="str">
        <f>IF(AD959&gt;3, "Prefers Discount", "Discount Indifferent")</f>
        <v>Discount Indifferent</v>
      </c>
      <c r="AF959">
        <v>8</v>
      </c>
      <c r="AG959">
        <v>3</v>
      </c>
      <c r="AH959">
        <v>1</v>
      </c>
      <c r="AI959" t="str">
        <f>INDEX($AF$1:$AH$1,MATCH(MAX(AF959:AH959),AF959:AH959,0))</f>
        <v>Store_Orders</v>
      </c>
      <c r="AJ959">
        <v>4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f>SUM(AK959:AO959)</f>
        <v>1</v>
      </c>
      <c r="AQ959" t="str">
        <f>INDEX($AK$1:$AO$1,MATCH(MAX(AK959:AO959),AK959:AO959,0))</f>
        <v>Converted_on_Camp4</v>
      </c>
      <c r="AR959">
        <v>1</v>
      </c>
      <c r="AS959" t="str">
        <f>IF(OR(AK959&gt;0, AL959&gt;0, AM959&gt;0, AN959&gt;0, AO959&gt;0), "Converted", "Not Converted")</f>
        <v>Converted</v>
      </c>
      <c r="AT959">
        <v>0</v>
      </c>
      <c r="AU959">
        <v>3</v>
      </c>
      <c r="AV959">
        <v>11</v>
      </c>
      <c r="AW959">
        <f>IF(Z959&gt;607, 4, 0)</f>
        <v>0</v>
      </c>
      <c r="AX959">
        <f>IF(AA959&gt;0.1497, 3, 0)</f>
        <v>3</v>
      </c>
      <c r="AY959">
        <f>IF(P959&gt;4031, 2, 0)</f>
        <v>0</v>
      </c>
      <c r="AZ959">
        <f>IF(H959&gt;51934.91, 1, 0)</f>
        <v>0</v>
      </c>
      <c r="BA959">
        <f>SUM(AW959:AZ959)</f>
        <v>3</v>
      </c>
      <c r="BB959" t="str">
        <f>VLOOKUP(BA959,'Standard Deviations'!$L$1:$M$11,2,TRUE)</f>
        <v>Silver</v>
      </c>
    </row>
    <row r="960" spans="1:54">
      <c r="A960">
        <v>5272</v>
      </c>
      <c r="B960">
        <v>1965</v>
      </c>
      <c r="C960">
        <f>2024-B960</f>
        <v>59</v>
      </c>
      <c r="D960" t="str">
        <f>VLOOKUP(B960,Reference!$A$1:$B$125, 2)</f>
        <v>Gen X</v>
      </c>
      <c r="E960" t="s">
        <v>64</v>
      </c>
      <c r="F960" t="str">
        <f>IF(E960="High School", "No College", "College")</f>
        <v>College</v>
      </c>
      <c r="G960" t="s">
        <v>55</v>
      </c>
      <c r="H960">
        <v>53843</v>
      </c>
      <c r="I960">
        <v>53843</v>
      </c>
      <c r="J960" s="4" t="s">
        <v>61</v>
      </c>
      <c r="K960">
        <v>0</v>
      </c>
      <c r="L960">
        <v>1</v>
      </c>
      <c r="M960" t="str">
        <f>IF(OR(K960&gt;0, L960&gt;0), "Parent", "Not Parent")</f>
        <v>Parent</v>
      </c>
      <c r="N960" t="s">
        <v>567</v>
      </c>
      <c r="O960" s="8">
        <v>41916</v>
      </c>
      <c r="P960" s="9">
        <f>O960-N960</f>
        <v>464</v>
      </c>
      <c r="Q960">
        <v>64</v>
      </c>
      <c r="R960" s="9">
        <f>P960-Q960</f>
        <v>400</v>
      </c>
      <c r="S960" s="8">
        <f>O960-R960</f>
        <v>41516</v>
      </c>
      <c r="T960">
        <v>378</v>
      </c>
      <c r="U960">
        <v>0</v>
      </c>
      <c r="V960">
        <v>88</v>
      </c>
      <c r="W960">
        <v>19</v>
      </c>
      <c r="X960">
        <v>4</v>
      </c>
      <c r="Y960">
        <v>73</v>
      </c>
      <c r="Z960">
        <v>562</v>
      </c>
      <c r="AA960">
        <f>Z960/P960</f>
        <v>1.2112068965517242</v>
      </c>
      <c r="AB960" s="14" t="s">
        <v>506</v>
      </c>
      <c r="AC960" s="13" t="s">
        <v>63</v>
      </c>
      <c r="AD960">
        <v>4</v>
      </c>
      <c r="AE960" t="str">
        <f>IF(AD960&gt;3, "Prefers Discount", "Discount Indifferent")</f>
        <v>Prefers Discount</v>
      </c>
      <c r="AF960">
        <v>3</v>
      </c>
      <c r="AG960">
        <v>8</v>
      </c>
      <c r="AH960">
        <v>5</v>
      </c>
      <c r="AI960" t="str">
        <f>INDEX($AF$1:$AH$1,MATCH(MAX(AF960:AH960),AF960:AH960,0))</f>
        <v>Web_Orders</v>
      </c>
      <c r="AJ960">
        <v>7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f>SUM(AK960:AO960)</f>
        <v>0</v>
      </c>
      <c r="AQ960" t="s">
        <v>67</v>
      </c>
      <c r="AR960">
        <v>0</v>
      </c>
      <c r="AS960" t="str">
        <f>IF(OR(AK960&gt;0, AL960&gt;0, AM960&gt;0, AN960&gt;0, AO960&gt;0), "Converted", "Not Converted")</f>
        <v>Not Converted</v>
      </c>
      <c r="AT960">
        <v>0</v>
      </c>
      <c r="AU960">
        <v>3</v>
      </c>
      <c r="AV960">
        <v>11</v>
      </c>
      <c r="AW960">
        <f>IF(Z960&gt;607, 4, 0)</f>
        <v>0</v>
      </c>
      <c r="AX960">
        <f>IF(AA960&gt;0.1497, 3, 0)</f>
        <v>3</v>
      </c>
      <c r="AY960">
        <f>IF(P960&gt;4031, 2, 0)</f>
        <v>0</v>
      </c>
      <c r="AZ960">
        <f>IF(H960&gt;51934.91, 1, 0)</f>
        <v>1</v>
      </c>
      <c r="BA960">
        <f>SUM(AW960:AZ960)</f>
        <v>4</v>
      </c>
      <c r="BB960" t="str">
        <f>VLOOKUP(BA960,'Standard Deviations'!$L$1:$M$11,2,TRUE)</f>
        <v>Silver</v>
      </c>
    </row>
    <row r="961" spans="1:54">
      <c r="A961">
        <v>4050</v>
      </c>
      <c r="B961">
        <v>1966</v>
      </c>
      <c r="C961">
        <f>2024-B961</f>
        <v>58</v>
      </c>
      <c r="D961" t="str">
        <f>VLOOKUP(B961,Reference!$A$1:$B$125, 2)</f>
        <v>Gen X</v>
      </c>
      <c r="E961" t="s">
        <v>64</v>
      </c>
      <c r="F961" t="str">
        <f>IF(E961="High School", "No College", "College")</f>
        <v>College</v>
      </c>
      <c r="G961" t="s">
        <v>55</v>
      </c>
      <c r="H961">
        <v>49605</v>
      </c>
      <c r="I961">
        <v>49605</v>
      </c>
      <c r="J961" s="4" t="s">
        <v>175</v>
      </c>
      <c r="K961">
        <v>0</v>
      </c>
      <c r="L961">
        <v>0</v>
      </c>
      <c r="M961" t="str">
        <f>IF(OR(K961&gt;0, L961&gt;0), "Parent", "Not Parent")</f>
        <v>Not Parent</v>
      </c>
      <c r="N961" t="s">
        <v>75</v>
      </c>
      <c r="O961" s="8">
        <v>41916</v>
      </c>
      <c r="P961" s="9">
        <f>O961-N961</f>
        <v>105</v>
      </c>
      <c r="Q961">
        <v>65</v>
      </c>
      <c r="R961" s="9">
        <f>P961-Q961</f>
        <v>40</v>
      </c>
      <c r="S961" s="8">
        <f>O961-R961</f>
        <v>41876</v>
      </c>
      <c r="T961">
        <v>42</v>
      </c>
      <c r="U961">
        <v>16</v>
      </c>
      <c r="V961">
        <v>29</v>
      </c>
      <c r="W961">
        <v>12</v>
      </c>
      <c r="X961">
        <v>20</v>
      </c>
      <c r="Y961">
        <v>8</v>
      </c>
      <c r="Z961">
        <v>127</v>
      </c>
      <c r="AA961">
        <f>Z961/P961</f>
        <v>1.2095238095238094</v>
      </c>
      <c r="AB961" s="14" t="s">
        <v>506</v>
      </c>
      <c r="AC961" s="13" t="s">
        <v>63</v>
      </c>
      <c r="AD961">
        <v>1</v>
      </c>
      <c r="AE961" t="str">
        <f>IF(AD961&gt;3, "Prefers Discount", "Discount Indifferent")</f>
        <v>Discount Indifferent</v>
      </c>
      <c r="AF961">
        <v>4</v>
      </c>
      <c r="AG961">
        <v>2</v>
      </c>
      <c r="AH961">
        <v>1</v>
      </c>
      <c r="AI961" t="str">
        <f>INDEX($AF$1:$AH$1,MATCH(MAX(AF961:AH961),AF961:AH961,0))</f>
        <v>Store_Orders</v>
      </c>
      <c r="AJ961">
        <v>3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f>SUM(AK961:AO961)</f>
        <v>0</v>
      </c>
      <c r="AQ961" t="s">
        <v>67</v>
      </c>
      <c r="AR961">
        <v>0</v>
      </c>
      <c r="AS961" t="str">
        <f>IF(OR(AK961&gt;0, AL961&gt;0, AM961&gt;0, AN961&gt;0, AO961&gt;0), "Converted", "Not Converted")</f>
        <v>Not Converted</v>
      </c>
      <c r="AT961">
        <v>0</v>
      </c>
      <c r="AU961">
        <v>3</v>
      </c>
      <c r="AV961">
        <v>11</v>
      </c>
      <c r="AW961">
        <f>IF(Z961&gt;607, 4, 0)</f>
        <v>0</v>
      </c>
      <c r="AX961">
        <f>IF(AA961&gt;0.1497, 3, 0)</f>
        <v>3</v>
      </c>
      <c r="AY961">
        <f>IF(P961&gt;4031, 2, 0)</f>
        <v>0</v>
      </c>
      <c r="AZ961">
        <f>IF(H961&gt;51934.91, 1, 0)</f>
        <v>0</v>
      </c>
      <c r="BA961">
        <f>SUM(AW961:AZ961)</f>
        <v>3</v>
      </c>
      <c r="BB961" t="str">
        <f>VLOOKUP(BA961,'Standard Deviations'!$L$1:$M$11,2,TRUE)</f>
        <v>Silver</v>
      </c>
    </row>
    <row r="962" spans="1:54">
      <c r="A962">
        <v>8132</v>
      </c>
      <c r="B962">
        <v>1975</v>
      </c>
      <c r="C962">
        <f>2024-B962</f>
        <v>49</v>
      </c>
      <c r="D962" t="str">
        <f>VLOOKUP(B962,Reference!$A$1:$B$125, 2)</f>
        <v>Gen X</v>
      </c>
      <c r="E962" t="s">
        <v>68</v>
      </c>
      <c r="F962" t="str">
        <f>IF(E962="High School", "No College", "College")</f>
        <v>College</v>
      </c>
      <c r="G962" t="s">
        <v>55</v>
      </c>
      <c r="H962">
        <v>60631</v>
      </c>
      <c r="I962">
        <v>60631</v>
      </c>
      <c r="J962" s="4" t="s">
        <v>61</v>
      </c>
      <c r="K962">
        <v>1</v>
      </c>
      <c r="L962">
        <v>1</v>
      </c>
      <c r="M962" t="str">
        <f>IF(OR(K962&gt;0, L962&gt;0), "Parent", "Not Parent")</f>
        <v>Parent</v>
      </c>
      <c r="N962" t="s">
        <v>279</v>
      </c>
      <c r="O962" s="8">
        <v>41916</v>
      </c>
      <c r="P962" s="9">
        <f>O962-N962</f>
        <v>547</v>
      </c>
      <c r="Q962">
        <v>88</v>
      </c>
      <c r="R962" s="9">
        <f>P962-Q962</f>
        <v>459</v>
      </c>
      <c r="S962" s="8">
        <f>O962-R962</f>
        <v>41457</v>
      </c>
      <c r="T962">
        <v>565</v>
      </c>
      <c r="U962">
        <v>6</v>
      </c>
      <c r="V962">
        <v>65</v>
      </c>
      <c r="W962">
        <v>0</v>
      </c>
      <c r="X962">
        <v>6</v>
      </c>
      <c r="Y962">
        <v>19</v>
      </c>
      <c r="Z962">
        <v>661</v>
      </c>
      <c r="AA962">
        <f>Z962/P962</f>
        <v>1.2084095063985374</v>
      </c>
      <c r="AB962" s="14" t="s">
        <v>506</v>
      </c>
      <c r="AC962" s="13" t="s">
        <v>63</v>
      </c>
      <c r="AD962">
        <v>5</v>
      </c>
      <c r="AE962" t="str">
        <f>IF(AD962&gt;3, "Prefers Discount", "Discount Indifferent")</f>
        <v>Prefers Discount</v>
      </c>
      <c r="AF962">
        <v>8</v>
      </c>
      <c r="AG962">
        <v>9</v>
      </c>
      <c r="AH962">
        <v>2</v>
      </c>
      <c r="AI962" t="str">
        <f>INDEX($AF$1:$AH$1,MATCH(MAX(AF962:AH962),AF962:AH962,0))</f>
        <v>Web_Orders</v>
      </c>
      <c r="AJ962">
        <v>7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f>SUM(AK962:AO962)</f>
        <v>1</v>
      </c>
      <c r="AQ962" t="str">
        <f>INDEX($AK$1:$AO$1,MATCH(MAX(AK962:AO962),AK962:AO962,0))</f>
        <v>Converted_on_Camp4</v>
      </c>
      <c r="AR962">
        <v>1</v>
      </c>
      <c r="AS962" t="str">
        <f>IF(OR(AK962&gt;0, AL962&gt;0, AM962&gt;0, AN962&gt;0, AO962&gt;0), "Converted", "Not Converted")</f>
        <v>Converted</v>
      </c>
      <c r="AT962">
        <v>0</v>
      </c>
      <c r="AU962">
        <v>3</v>
      </c>
      <c r="AV962">
        <v>11</v>
      </c>
      <c r="AW962">
        <f>IF(Z962&gt;607, 4, 0)</f>
        <v>4</v>
      </c>
      <c r="AX962">
        <f>IF(AA962&gt;0.1497, 3, 0)</f>
        <v>3</v>
      </c>
      <c r="AY962">
        <f>IF(P962&gt;4031, 2, 0)</f>
        <v>0</v>
      </c>
      <c r="AZ962">
        <f>IF(H962&gt;51934.91, 1, 0)</f>
        <v>1</v>
      </c>
      <c r="BA962">
        <f>SUM(AW962:AZ962)</f>
        <v>8</v>
      </c>
      <c r="BB962" t="str">
        <f>VLOOKUP(BA962,'Standard Deviations'!$L$1:$M$11,2,TRUE)</f>
        <v>Platinum</v>
      </c>
    </row>
    <row r="963" spans="1:54">
      <c r="A963">
        <v>176</v>
      </c>
      <c r="B963">
        <v>1980</v>
      </c>
      <c r="C963">
        <f>2024-B963</f>
        <v>44</v>
      </c>
      <c r="D963" t="str">
        <f>VLOOKUP(B963,Reference!$A$1:$B$125, 2)</f>
        <v>Millennials</v>
      </c>
      <c r="E963" t="s">
        <v>74</v>
      </c>
      <c r="F963" t="str">
        <f>IF(E963="High School", "No College", "College")</f>
        <v>College</v>
      </c>
      <c r="G963" t="s">
        <v>60</v>
      </c>
      <c r="H963">
        <v>67506</v>
      </c>
      <c r="I963">
        <v>67506</v>
      </c>
      <c r="J963" s="4" t="s">
        <v>61</v>
      </c>
      <c r="K963">
        <v>0</v>
      </c>
      <c r="L963">
        <v>1</v>
      </c>
      <c r="M963" t="str">
        <f>IF(OR(K963&gt;0, L963&gt;0), "Parent", "Not Parent")</f>
        <v>Parent</v>
      </c>
      <c r="N963" t="s">
        <v>348</v>
      </c>
      <c r="O963" s="8">
        <v>41916</v>
      </c>
      <c r="P963" s="9">
        <f>O963-N963</f>
        <v>275</v>
      </c>
      <c r="Q963">
        <v>73</v>
      </c>
      <c r="R963" s="9">
        <f>P963-Q963</f>
        <v>202</v>
      </c>
      <c r="S963" s="8">
        <f>O963-R963</f>
        <v>41714</v>
      </c>
      <c r="T963">
        <v>90</v>
      </c>
      <c r="U963">
        <v>38</v>
      </c>
      <c r="V963">
        <v>67</v>
      </c>
      <c r="W963">
        <v>33</v>
      </c>
      <c r="X963">
        <v>36</v>
      </c>
      <c r="Y963">
        <v>67</v>
      </c>
      <c r="Z963">
        <v>331</v>
      </c>
      <c r="AA963">
        <f>Z963/P963</f>
        <v>1.2036363636363636</v>
      </c>
      <c r="AB963" s="14" t="s">
        <v>506</v>
      </c>
      <c r="AC963" s="13" t="s">
        <v>63</v>
      </c>
      <c r="AD963">
        <v>1</v>
      </c>
      <c r="AE963" t="str">
        <f>IF(AD963&gt;3, "Prefers Discount", "Discount Indifferent")</f>
        <v>Discount Indifferent</v>
      </c>
      <c r="AF963">
        <v>6</v>
      </c>
      <c r="AG963">
        <v>4</v>
      </c>
      <c r="AH963">
        <v>1</v>
      </c>
      <c r="AI963" t="str">
        <f>INDEX($AF$1:$AH$1,MATCH(MAX(AF963:AH963),AF963:AH963,0))</f>
        <v>Store_Orders</v>
      </c>
      <c r="AJ963">
        <v>3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f>SUM(AK963:AO963)</f>
        <v>0</v>
      </c>
      <c r="AQ963" t="s">
        <v>67</v>
      </c>
      <c r="AR963">
        <v>0</v>
      </c>
      <c r="AS963" t="str">
        <f>IF(OR(AK963&gt;0, AL963&gt;0, AM963&gt;0, AN963&gt;0, AO963&gt;0), "Converted", "Not Converted")</f>
        <v>Not Converted</v>
      </c>
      <c r="AT963">
        <v>0</v>
      </c>
      <c r="AU963">
        <v>3</v>
      </c>
      <c r="AV963">
        <v>11</v>
      </c>
      <c r="AW963">
        <f>IF(Z963&gt;607, 4, 0)</f>
        <v>0</v>
      </c>
      <c r="AX963">
        <f>IF(AA963&gt;0.1497, 3, 0)</f>
        <v>3</v>
      </c>
      <c r="AY963">
        <f>IF(P963&gt;4031, 2, 0)</f>
        <v>0</v>
      </c>
      <c r="AZ963">
        <f>IF(H963&gt;51934.91, 1, 0)</f>
        <v>1</v>
      </c>
      <c r="BA963">
        <f>SUM(AW963:AZ963)</f>
        <v>4</v>
      </c>
      <c r="BB963" t="str">
        <f>VLOOKUP(BA963,'Standard Deviations'!$L$1:$M$11,2,TRUE)</f>
        <v>Silver</v>
      </c>
    </row>
    <row r="964" spans="1:54">
      <c r="A964">
        <v>10142</v>
      </c>
      <c r="B964">
        <v>1976</v>
      </c>
      <c r="C964">
        <f>2024-B964</f>
        <v>48</v>
      </c>
      <c r="D964" t="str">
        <f>VLOOKUP(B964,Reference!$A$1:$B$125, 2)</f>
        <v>Gen X</v>
      </c>
      <c r="E964" t="s">
        <v>68</v>
      </c>
      <c r="F964" t="str">
        <f>IF(E964="High School", "No College", "College")</f>
        <v>College</v>
      </c>
      <c r="G964" t="s">
        <v>71</v>
      </c>
      <c r="H964">
        <v>66476</v>
      </c>
      <c r="I964">
        <v>66476</v>
      </c>
      <c r="J964" s="4" t="s">
        <v>61</v>
      </c>
      <c r="K964">
        <v>0</v>
      </c>
      <c r="L964">
        <v>1</v>
      </c>
      <c r="M964" t="str">
        <f>IF(OR(K964&gt;0, L964&gt;0), "Parent", "Not Parent")</f>
        <v>Parent</v>
      </c>
      <c r="N964" t="s">
        <v>568</v>
      </c>
      <c r="O964" s="8">
        <v>41916</v>
      </c>
      <c r="P964" s="9">
        <f>O964-N964</f>
        <v>576</v>
      </c>
      <c r="Q964">
        <v>99</v>
      </c>
      <c r="R964" s="9">
        <f>P964-Q964</f>
        <v>477</v>
      </c>
      <c r="S964" s="8">
        <f>O964-R964</f>
        <v>41439</v>
      </c>
      <c r="T964">
        <v>372</v>
      </c>
      <c r="U964">
        <v>18</v>
      </c>
      <c r="V964">
        <v>126</v>
      </c>
      <c r="W964">
        <v>47</v>
      </c>
      <c r="X964">
        <v>48</v>
      </c>
      <c r="Y964">
        <v>78</v>
      </c>
      <c r="Z964">
        <v>689</v>
      </c>
      <c r="AA964">
        <f>Z964/P964</f>
        <v>1.1961805555555556</v>
      </c>
      <c r="AB964" s="14" t="s">
        <v>506</v>
      </c>
      <c r="AC964" s="13" t="s">
        <v>63</v>
      </c>
      <c r="AD964">
        <v>2</v>
      </c>
      <c r="AE964" t="str">
        <f>IF(AD964&gt;3, "Prefers Discount", "Discount Indifferent")</f>
        <v>Discount Indifferent</v>
      </c>
      <c r="AF964">
        <v>11</v>
      </c>
      <c r="AG964">
        <v>5</v>
      </c>
      <c r="AH964">
        <v>2</v>
      </c>
      <c r="AI964" t="str">
        <f>INDEX($AF$1:$AH$1,MATCH(MAX(AF964:AH964),AF964:AH964,0))</f>
        <v>Store_Orders</v>
      </c>
      <c r="AJ964">
        <v>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f>SUM(AK964:AO964)</f>
        <v>0</v>
      </c>
      <c r="AQ964" t="s">
        <v>67</v>
      </c>
      <c r="AR964">
        <v>0</v>
      </c>
      <c r="AS964" t="str">
        <f>IF(OR(AK964&gt;0, AL964&gt;0, AM964&gt;0, AN964&gt;0, AO964&gt;0), "Converted", "Not Converted")</f>
        <v>Not Converted</v>
      </c>
      <c r="AT964">
        <v>0</v>
      </c>
      <c r="AU964">
        <v>3</v>
      </c>
      <c r="AV964">
        <v>11</v>
      </c>
      <c r="AW964">
        <f>IF(Z964&gt;607, 4, 0)</f>
        <v>4</v>
      </c>
      <c r="AX964">
        <f>IF(AA964&gt;0.1497, 3, 0)</f>
        <v>3</v>
      </c>
      <c r="AY964">
        <f>IF(P964&gt;4031, 2, 0)</f>
        <v>0</v>
      </c>
      <c r="AZ964">
        <f>IF(H964&gt;51934.91, 1, 0)</f>
        <v>1</v>
      </c>
      <c r="BA964">
        <f>SUM(AW964:AZ964)</f>
        <v>8</v>
      </c>
      <c r="BB964" t="str">
        <f>VLOOKUP(BA964,'Standard Deviations'!$L$1:$M$11,2,TRUE)</f>
        <v>Platinum</v>
      </c>
    </row>
    <row r="965" spans="1:54" hidden="1">
      <c r="A965">
        <v>232</v>
      </c>
      <c r="B965">
        <v>1965</v>
      </c>
      <c r="C965">
        <f>2024-B965</f>
        <v>59</v>
      </c>
      <c r="D965" t="str">
        <f>VLOOKUP(B965,Reference!$A$1:$B$125, 2)</f>
        <v>Gen X</v>
      </c>
      <c r="E965" t="s">
        <v>54</v>
      </c>
      <c r="F965" t="str">
        <f>IF(E965="High School", "No College", "College")</f>
        <v>College</v>
      </c>
      <c r="G965" t="s">
        <v>60</v>
      </c>
      <c r="H965">
        <v>61559</v>
      </c>
      <c r="I965">
        <v>61559</v>
      </c>
      <c r="J965" s="4" t="s">
        <v>61</v>
      </c>
      <c r="K965">
        <v>0</v>
      </c>
      <c r="L965">
        <v>1</v>
      </c>
      <c r="M965" t="str">
        <f>IF(OR(K965&gt;0, L965&gt;0), "Parent", "Not Parent")</f>
        <v>Parent</v>
      </c>
      <c r="N965" t="s">
        <v>569</v>
      </c>
      <c r="O965" s="8">
        <v>41916</v>
      </c>
      <c r="P965" s="9">
        <f>O965-N965</f>
        <v>444</v>
      </c>
      <c r="Q965">
        <v>8</v>
      </c>
      <c r="R965" s="9">
        <f>P965-Q965</f>
        <v>436</v>
      </c>
      <c r="S965" s="8">
        <f>O965-R965</f>
        <v>41480</v>
      </c>
      <c r="T965">
        <v>279</v>
      </c>
      <c r="U965">
        <v>83</v>
      </c>
      <c r="V965">
        <v>88</v>
      </c>
      <c r="W965">
        <v>32</v>
      </c>
      <c r="X965">
        <v>14</v>
      </c>
      <c r="Y965">
        <v>34</v>
      </c>
      <c r="Z965">
        <v>530</v>
      </c>
      <c r="AA965">
        <f>Z965/P965</f>
        <v>1.1936936936936937</v>
      </c>
      <c r="AB965" s="11" t="s">
        <v>506</v>
      </c>
      <c r="AC965" t="s">
        <v>59</v>
      </c>
      <c r="AD965">
        <v>1</v>
      </c>
      <c r="AE965" t="str">
        <f>IF(AD965&gt;3, "Prefers Discount", "Discount Indifferent")</f>
        <v>Discount Indifferent</v>
      </c>
      <c r="AF965">
        <v>10</v>
      </c>
      <c r="AG965">
        <v>4</v>
      </c>
      <c r="AH965">
        <v>2</v>
      </c>
      <c r="AI965" t="str">
        <f>INDEX($AF$1:$AH$1,MATCH(MAX(AF965:AH965),AF965:AH965,0))</f>
        <v>Store_Orders</v>
      </c>
      <c r="AJ965">
        <v>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f>SUM(AK965:AO965)</f>
        <v>0</v>
      </c>
      <c r="AQ965" t="s">
        <v>67</v>
      </c>
      <c r="AR965">
        <v>0</v>
      </c>
      <c r="AS965" t="str">
        <f>IF(OR(AK965&gt;0, AL965&gt;0, AM965&gt;0, AN965&gt;0, AO965&gt;0), "Converted", "Not Converted")</f>
        <v>Not Converted</v>
      </c>
      <c r="AT965">
        <v>0</v>
      </c>
      <c r="AU965">
        <v>3</v>
      </c>
      <c r="AV965">
        <v>11</v>
      </c>
      <c r="AW965">
        <f>IF(Z965&gt;607, 4, 0)</f>
        <v>0</v>
      </c>
      <c r="AX965">
        <f>IF(AA965&gt;0.1497, 3, 0)</f>
        <v>3</v>
      </c>
      <c r="AY965">
        <f>IF(P965&gt;4031, 2, 0)</f>
        <v>0</v>
      </c>
      <c r="AZ965">
        <f>IF(H965&gt;51934.91, 1, 0)</f>
        <v>1</v>
      </c>
      <c r="BA965">
        <f>SUM(AW965:AZ965)</f>
        <v>4</v>
      </c>
      <c r="BB965" t="str">
        <f>VLOOKUP(BA965,'Standard Deviations'!$L$1:$M$11,2,TRUE)</f>
        <v>Silver</v>
      </c>
    </row>
    <row r="966" spans="1:54" hidden="1">
      <c r="A966">
        <v>2426</v>
      </c>
      <c r="B966">
        <v>1964</v>
      </c>
      <c r="C966">
        <f>2024-B966</f>
        <v>60</v>
      </c>
      <c r="D966" t="str">
        <f>VLOOKUP(B966,Reference!$A$1:$B$125, 2)</f>
        <v>Boomers</v>
      </c>
      <c r="E966" t="s">
        <v>68</v>
      </c>
      <c r="F966" t="str">
        <f>IF(E966="High School", "No College", "College")</f>
        <v>College</v>
      </c>
      <c r="G966" t="s">
        <v>71</v>
      </c>
      <c r="H966">
        <v>78825</v>
      </c>
      <c r="I966">
        <v>78825</v>
      </c>
      <c r="J966" s="4" t="s">
        <v>56</v>
      </c>
      <c r="K966">
        <v>0</v>
      </c>
      <c r="L966">
        <v>0</v>
      </c>
      <c r="M966" t="str">
        <f>IF(OR(K966&gt;0, L966&gt;0), "Parent", "Not Parent")</f>
        <v>Not Parent</v>
      </c>
      <c r="N966" t="s">
        <v>570</v>
      </c>
      <c r="O966" s="8">
        <v>41916</v>
      </c>
      <c r="P966" s="9">
        <f>O966-N966</f>
        <v>750</v>
      </c>
      <c r="Q966">
        <v>35</v>
      </c>
      <c r="R966" s="9">
        <f>P966-Q966</f>
        <v>715</v>
      </c>
      <c r="S966" s="8">
        <f>O966-R966</f>
        <v>41201</v>
      </c>
      <c r="T966">
        <v>483</v>
      </c>
      <c r="U966">
        <v>74</v>
      </c>
      <c r="V966">
        <v>114</v>
      </c>
      <c r="W966">
        <v>169</v>
      </c>
      <c r="X966">
        <v>37</v>
      </c>
      <c r="Y966">
        <v>18</v>
      </c>
      <c r="Z966">
        <v>895</v>
      </c>
      <c r="AA966">
        <f>Z966/P966</f>
        <v>1.1933333333333334</v>
      </c>
      <c r="AB966" s="11" t="s">
        <v>506</v>
      </c>
      <c r="AC966" t="s">
        <v>59</v>
      </c>
      <c r="AD966">
        <v>1</v>
      </c>
      <c r="AE966" t="str">
        <f>IF(AD966&gt;3, "Prefers Discount", "Discount Indifferent")</f>
        <v>Discount Indifferent</v>
      </c>
      <c r="AF966">
        <v>13</v>
      </c>
      <c r="AG966">
        <v>5</v>
      </c>
      <c r="AH966">
        <v>10</v>
      </c>
      <c r="AI966" t="str">
        <f>INDEX($AF$1:$AH$1,MATCH(MAX(AF966:AH966),AF966:AH966,0))</f>
        <v>Store_Orders</v>
      </c>
      <c r="AJ966">
        <v>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f>SUM(AK966:AO966)</f>
        <v>0</v>
      </c>
      <c r="AQ966" t="s">
        <v>67</v>
      </c>
      <c r="AR966">
        <v>1</v>
      </c>
      <c r="AS966" t="str">
        <f>IF(OR(AK966&gt;0, AL966&gt;0, AM966&gt;0, AN966&gt;0, AO966&gt;0), "Converted", "Not Converted")</f>
        <v>Not Converted</v>
      </c>
      <c r="AT966">
        <v>0</v>
      </c>
      <c r="AU966">
        <v>3</v>
      </c>
      <c r="AV966">
        <v>11</v>
      </c>
      <c r="AW966">
        <f>IF(Z966&gt;607, 4, 0)</f>
        <v>4</v>
      </c>
      <c r="AX966">
        <f>IF(AA966&gt;0.1497, 3, 0)</f>
        <v>3</v>
      </c>
      <c r="AY966">
        <f>IF(P966&gt;4031, 2, 0)</f>
        <v>0</v>
      </c>
      <c r="AZ966">
        <f>IF(H966&gt;51934.91, 1, 0)</f>
        <v>1</v>
      </c>
      <c r="BA966">
        <f>SUM(AW966:AZ966)</f>
        <v>8</v>
      </c>
      <c r="BB966" t="str">
        <f>VLOOKUP(BA966,'Standard Deviations'!$L$1:$M$11,2,TRUE)</f>
        <v>Platinum</v>
      </c>
    </row>
    <row r="967" spans="1:54" hidden="1">
      <c r="A967">
        <v>10664</v>
      </c>
      <c r="B967">
        <v>1949</v>
      </c>
      <c r="C967">
        <f>2024-B967</f>
        <v>75</v>
      </c>
      <c r="D967" t="str">
        <f>VLOOKUP(B967,Reference!$A$1:$B$125, 2)</f>
        <v>Boomers</v>
      </c>
      <c r="E967" t="s">
        <v>64</v>
      </c>
      <c r="F967" t="str">
        <f>IF(E967="High School", "No College", "College")</f>
        <v>College</v>
      </c>
      <c r="G967" t="s">
        <v>89</v>
      </c>
      <c r="H967">
        <v>51529</v>
      </c>
      <c r="I967">
        <v>51529</v>
      </c>
      <c r="J967" s="4" t="s">
        <v>175</v>
      </c>
      <c r="K967">
        <v>0</v>
      </c>
      <c r="L967">
        <v>1</v>
      </c>
      <c r="M967" t="str">
        <f>IF(OR(K967&gt;0, L967&gt;0), "Parent", "Not Parent")</f>
        <v>Parent</v>
      </c>
      <c r="N967" t="s">
        <v>571</v>
      </c>
      <c r="O967" s="8">
        <v>41916</v>
      </c>
      <c r="P967" s="9">
        <f>O967-N967</f>
        <v>392</v>
      </c>
      <c r="Q967">
        <v>14</v>
      </c>
      <c r="R967" s="9">
        <f>P967-Q967</f>
        <v>378</v>
      </c>
      <c r="S967" s="8">
        <f>O967-R967</f>
        <v>41538</v>
      </c>
      <c r="T967">
        <v>400</v>
      </c>
      <c r="U967">
        <v>4</v>
      </c>
      <c r="V967">
        <v>35</v>
      </c>
      <c r="W967">
        <v>6</v>
      </c>
      <c r="X967">
        <v>0</v>
      </c>
      <c r="Y967">
        <v>22</v>
      </c>
      <c r="Z967">
        <v>467</v>
      </c>
      <c r="AA967">
        <f>Z967/P967</f>
        <v>1.1913265306122449</v>
      </c>
      <c r="AB967" s="11" t="s">
        <v>506</v>
      </c>
      <c r="AC967" t="s">
        <v>59</v>
      </c>
      <c r="AD967">
        <v>2</v>
      </c>
      <c r="AE967" t="str">
        <f>IF(AD967&gt;3, "Prefers Discount", "Discount Indifferent")</f>
        <v>Discount Indifferent</v>
      </c>
      <c r="AF967">
        <v>5</v>
      </c>
      <c r="AG967">
        <v>9</v>
      </c>
      <c r="AH967">
        <v>1</v>
      </c>
      <c r="AI967" t="str">
        <f>INDEX($AF$1:$AH$1,MATCH(MAX(AF967:AH967),AF967:AH967,0))</f>
        <v>Web_Orders</v>
      </c>
      <c r="AJ967">
        <v>8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f>SUM(AK967:AO967)</f>
        <v>0</v>
      </c>
      <c r="AQ967" t="s">
        <v>67</v>
      </c>
      <c r="AR967">
        <v>0</v>
      </c>
      <c r="AS967" t="str">
        <f>IF(OR(AK967&gt;0, AL967&gt;0, AM967&gt;0, AN967&gt;0, AO967&gt;0), "Converted", "Not Converted")</f>
        <v>Not Converted</v>
      </c>
      <c r="AT967">
        <v>0</v>
      </c>
      <c r="AU967">
        <v>3</v>
      </c>
      <c r="AV967">
        <v>11</v>
      </c>
      <c r="AW967">
        <f>IF(Z967&gt;607, 4, 0)</f>
        <v>0</v>
      </c>
      <c r="AX967">
        <f>IF(AA967&gt;0.1497, 3, 0)</f>
        <v>3</v>
      </c>
      <c r="AY967">
        <f>IF(P967&gt;4031, 2, 0)</f>
        <v>0</v>
      </c>
      <c r="AZ967">
        <f>IF(H967&gt;51934.91, 1, 0)</f>
        <v>0</v>
      </c>
      <c r="BA967">
        <f>SUM(AW967:AZ967)</f>
        <v>3</v>
      </c>
      <c r="BB967" t="str">
        <f>VLOOKUP(BA967,'Standard Deviations'!$L$1:$M$11,2,TRUE)</f>
        <v>Silver</v>
      </c>
    </row>
    <row r="968" spans="1:54" hidden="1">
      <c r="A968">
        <v>6181</v>
      </c>
      <c r="B968">
        <v>1950</v>
      </c>
      <c r="C968">
        <f>2024-B968</f>
        <v>74</v>
      </c>
      <c r="D968" t="str">
        <f>VLOOKUP(B968,Reference!$A$1:$B$125, 2)</f>
        <v>Boomers</v>
      </c>
      <c r="E968" t="s">
        <v>74</v>
      </c>
      <c r="F968" t="str">
        <f>IF(E968="High School", "No College", "College")</f>
        <v>College</v>
      </c>
      <c r="G968" t="s">
        <v>65</v>
      </c>
      <c r="H968">
        <v>52203</v>
      </c>
      <c r="I968">
        <v>52203</v>
      </c>
      <c r="J968" s="4" t="s">
        <v>175</v>
      </c>
      <c r="K968">
        <v>0</v>
      </c>
      <c r="L968">
        <v>0</v>
      </c>
      <c r="M968" t="str">
        <f>IF(OR(K968&gt;0, L968&gt;0), "Parent", "Not Parent")</f>
        <v>Not Parent</v>
      </c>
      <c r="N968" t="s">
        <v>572</v>
      </c>
      <c r="O968" s="8">
        <v>41916</v>
      </c>
      <c r="P968" s="9">
        <f>O968-N968</f>
        <v>795</v>
      </c>
      <c r="Q968">
        <v>36</v>
      </c>
      <c r="R968" s="9">
        <f>P968-Q968</f>
        <v>759</v>
      </c>
      <c r="S968" s="8">
        <f>O968-R968</f>
        <v>41157</v>
      </c>
      <c r="T968">
        <v>488</v>
      </c>
      <c r="U968">
        <v>21</v>
      </c>
      <c r="V968">
        <v>238</v>
      </c>
      <c r="W968">
        <v>56</v>
      </c>
      <c r="X968">
        <v>108</v>
      </c>
      <c r="Y968">
        <v>28</v>
      </c>
      <c r="Z968">
        <v>939</v>
      </c>
      <c r="AA968">
        <f>Z968/P968</f>
        <v>1.1811320754716981</v>
      </c>
      <c r="AB968" s="11" t="s">
        <v>506</v>
      </c>
      <c r="AC968" t="s">
        <v>59</v>
      </c>
      <c r="AD968">
        <v>1</v>
      </c>
      <c r="AE968" t="str">
        <f>IF(AD968&gt;3, "Prefers Discount", "Discount Indifferent")</f>
        <v>Discount Indifferent</v>
      </c>
      <c r="AF968">
        <v>11</v>
      </c>
      <c r="AG968">
        <v>8</v>
      </c>
      <c r="AH968">
        <v>7</v>
      </c>
      <c r="AI968" t="str">
        <f>INDEX($AF$1:$AH$1,MATCH(MAX(AF968:AH968),AF968:AH968,0))</f>
        <v>Store_Orders</v>
      </c>
      <c r="AJ968">
        <v>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f>SUM(AK968:AO968)</f>
        <v>0</v>
      </c>
      <c r="AQ968" t="s">
        <v>67</v>
      </c>
      <c r="AR968">
        <v>0</v>
      </c>
      <c r="AS968" t="str">
        <f>IF(OR(AK968&gt;0, AL968&gt;0, AM968&gt;0, AN968&gt;0, AO968&gt;0), "Converted", "Not Converted")</f>
        <v>Not Converted</v>
      </c>
      <c r="AT968">
        <v>0</v>
      </c>
      <c r="AU968">
        <v>3</v>
      </c>
      <c r="AV968">
        <v>11</v>
      </c>
      <c r="AW968">
        <f>IF(Z968&gt;607, 4, 0)</f>
        <v>4</v>
      </c>
      <c r="AX968">
        <f>IF(AA968&gt;0.1497, 3, 0)</f>
        <v>3</v>
      </c>
      <c r="AY968">
        <f>IF(P968&gt;4031, 2, 0)</f>
        <v>0</v>
      </c>
      <c r="AZ968">
        <f>IF(H968&gt;51934.91, 1, 0)</f>
        <v>1</v>
      </c>
      <c r="BA968">
        <f>SUM(AW968:AZ968)</f>
        <v>8</v>
      </c>
      <c r="BB968" t="str">
        <f>VLOOKUP(BA968,'Standard Deviations'!$L$1:$M$11,2,TRUE)</f>
        <v>Platinum</v>
      </c>
    </row>
    <row r="969" spans="1:54">
      <c r="A969">
        <v>4107</v>
      </c>
      <c r="B969">
        <v>1948</v>
      </c>
      <c r="C969">
        <f>2024-B969</f>
        <v>76</v>
      </c>
      <c r="D969" t="str">
        <f>VLOOKUP(B969,Reference!$A$1:$B$125, 2)</f>
        <v>Boomers</v>
      </c>
      <c r="E969" t="s">
        <v>68</v>
      </c>
      <c r="F969" t="str">
        <f>IF(E969="High School", "No College", "College")</f>
        <v>College</v>
      </c>
      <c r="G969" t="s">
        <v>65</v>
      </c>
      <c r="H969">
        <v>46681</v>
      </c>
      <c r="I969">
        <v>46681</v>
      </c>
      <c r="J969" s="4" t="s">
        <v>175</v>
      </c>
      <c r="K969">
        <v>0</v>
      </c>
      <c r="L969">
        <v>2</v>
      </c>
      <c r="M969" t="str">
        <f>IF(OR(K969&gt;0, L969&gt;0), "Parent", "Not Parent")</f>
        <v>Parent</v>
      </c>
      <c r="N969" t="s">
        <v>169</v>
      </c>
      <c r="O969" s="8">
        <v>41916</v>
      </c>
      <c r="P969" s="9">
        <f>O969-N969</f>
        <v>361</v>
      </c>
      <c r="Q969">
        <v>52</v>
      </c>
      <c r="R969" s="9">
        <f>P969-Q969</f>
        <v>309</v>
      </c>
      <c r="S969" s="8">
        <f>O969-R969</f>
        <v>41607</v>
      </c>
      <c r="T969">
        <v>269</v>
      </c>
      <c r="U969">
        <v>15</v>
      </c>
      <c r="V969">
        <v>69</v>
      </c>
      <c r="W969">
        <v>15</v>
      </c>
      <c r="X969">
        <v>19</v>
      </c>
      <c r="Y969">
        <v>38</v>
      </c>
      <c r="Z969">
        <v>425</v>
      </c>
      <c r="AA969">
        <f>Z969/P969</f>
        <v>1.1772853185595569</v>
      </c>
      <c r="AB969" s="14" t="s">
        <v>506</v>
      </c>
      <c r="AC969" s="13" t="s">
        <v>63</v>
      </c>
      <c r="AD969">
        <v>2</v>
      </c>
      <c r="AE969" t="str">
        <f>IF(AD969&gt;3, "Prefers Discount", "Discount Indifferent")</f>
        <v>Discount Indifferent</v>
      </c>
      <c r="AF969">
        <v>4</v>
      </c>
      <c r="AG969">
        <v>4</v>
      </c>
      <c r="AH969">
        <v>6</v>
      </c>
      <c r="AI969" t="str">
        <f>INDEX($AF$1:$AH$1,MATCH(MAX(AF969:AH969),AF969:AH969,0))</f>
        <v>Catalog_Orders</v>
      </c>
      <c r="AJ969">
        <v>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f>SUM(AK969:AO969)</f>
        <v>0</v>
      </c>
      <c r="AQ969" t="s">
        <v>67</v>
      </c>
      <c r="AR969">
        <v>0</v>
      </c>
      <c r="AS969" t="str">
        <f>IF(OR(AK969&gt;0, AL969&gt;0, AM969&gt;0, AN969&gt;0, AO969&gt;0), "Converted", "Not Converted")</f>
        <v>Not Converted</v>
      </c>
      <c r="AT969">
        <v>0</v>
      </c>
      <c r="AU969">
        <v>3</v>
      </c>
      <c r="AV969">
        <v>11</v>
      </c>
      <c r="AW969">
        <f>IF(Z969&gt;607, 4, 0)</f>
        <v>0</v>
      </c>
      <c r="AX969">
        <f>IF(AA969&gt;0.1497, 3, 0)</f>
        <v>3</v>
      </c>
      <c r="AY969">
        <f>IF(P969&gt;4031, 2, 0)</f>
        <v>0</v>
      </c>
      <c r="AZ969">
        <f>IF(H969&gt;51934.91, 1, 0)</f>
        <v>0</v>
      </c>
      <c r="BA969">
        <f>SUM(AW969:AZ969)</f>
        <v>3</v>
      </c>
      <c r="BB969" t="str">
        <f>VLOOKUP(BA969,'Standard Deviations'!$L$1:$M$11,2,TRUE)</f>
        <v>Silver</v>
      </c>
    </row>
    <row r="970" spans="1:54">
      <c r="A970">
        <v>10906</v>
      </c>
      <c r="B970">
        <v>1948</v>
      </c>
      <c r="C970">
        <f>2024-B970</f>
        <v>76</v>
      </c>
      <c r="D970" t="str">
        <f>VLOOKUP(B970,Reference!$A$1:$B$125, 2)</f>
        <v>Boomers</v>
      </c>
      <c r="E970" t="s">
        <v>68</v>
      </c>
      <c r="F970" t="str">
        <f>IF(E970="High School", "No College", "College")</f>
        <v>College</v>
      </c>
      <c r="G970" t="s">
        <v>65</v>
      </c>
      <c r="H970">
        <v>46681</v>
      </c>
      <c r="I970">
        <v>46681</v>
      </c>
      <c r="J970" s="4" t="s">
        <v>175</v>
      </c>
      <c r="K970">
        <v>0</v>
      </c>
      <c r="L970">
        <v>2</v>
      </c>
      <c r="M970" t="str">
        <f>IF(OR(K970&gt;0, L970&gt;0), "Parent", "Not Parent")</f>
        <v>Parent</v>
      </c>
      <c r="N970" t="s">
        <v>169</v>
      </c>
      <c r="O970" s="8">
        <v>41916</v>
      </c>
      <c r="P970" s="9">
        <f>O970-N970</f>
        <v>361</v>
      </c>
      <c r="Q970">
        <v>52</v>
      </c>
      <c r="R970" s="9">
        <f>P970-Q970</f>
        <v>309</v>
      </c>
      <c r="S970" s="8">
        <f>O970-R970</f>
        <v>41607</v>
      </c>
      <c r="T970">
        <v>269</v>
      </c>
      <c r="U970">
        <v>15</v>
      </c>
      <c r="V970">
        <v>69</v>
      </c>
      <c r="W970">
        <v>15</v>
      </c>
      <c r="X970">
        <v>19</v>
      </c>
      <c r="Y970">
        <v>38</v>
      </c>
      <c r="Z970">
        <v>425</v>
      </c>
      <c r="AA970">
        <f>Z970/P970</f>
        <v>1.1772853185595569</v>
      </c>
      <c r="AB970" s="14" t="s">
        <v>506</v>
      </c>
      <c r="AC970" s="13" t="s">
        <v>63</v>
      </c>
      <c r="AD970">
        <v>2</v>
      </c>
      <c r="AE970" t="str">
        <f>IF(AD970&gt;3, "Prefers Discount", "Discount Indifferent")</f>
        <v>Discount Indifferent</v>
      </c>
      <c r="AF970">
        <v>4</v>
      </c>
      <c r="AG970">
        <v>4</v>
      </c>
      <c r="AH970">
        <v>6</v>
      </c>
      <c r="AI970" t="str">
        <f>INDEX($AF$1:$AH$1,MATCH(MAX(AF970:AH970),AF970:AH970,0))</f>
        <v>Catalog_Orders</v>
      </c>
      <c r="AJ970">
        <v>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f>SUM(AK970:AO970)</f>
        <v>0</v>
      </c>
      <c r="AQ970" t="s">
        <v>67</v>
      </c>
      <c r="AR970">
        <v>0</v>
      </c>
      <c r="AS970" t="str">
        <f>IF(OR(AK970&gt;0, AL970&gt;0, AM970&gt;0, AN970&gt;0, AO970&gt;0), "Converted", "Not Converted")</f>
        <v>Not Converted</v>
      </c>
      <c r="AT970">
        <v>0</v>
      </c>
      <c r="AU970">
        <v>3</v>
      </c>
      <c r="AV970">
        <v>11</v>
      </c>
      <c r="AW970">
        <f>IF(Z970&gt;607, 4, 0)</f>
        <v>0</v>
      </c>
      <c r="AX970">
        <f>IF(AA970&gt;0.1497, 3, 0)</f>
        <v>3</v>
      </c>
      <c r="AY970">
        <f>IF(P970&gt;4031, 2, 0)</f>
        <v>0</v>
      </c>
      <c r="AZ970">
        <f>IF(H970&gt;51934.91, 1, 0)</f>
        <v>0</v>
      </c>
      <c r="BA970">
        <f>SUM(AW970:AZ970)</f>
        <v>3</v>
      </c>
      <c r="BB970" t="str">
        <f>VLOOKUP(BA970,'Standard Deviations'!$L$1:$M$11,2,TRUE)</f>
        <v>Silver</v>
      </c>
    </row>
    <row r="971" spans="1:54">
      <c r="A971">
        <v>5935</v>
      </c>
      <c r="B971">
        <v>1956</v>
      </c>
      <c r="C971">
        <f>2024-B971</f>
        <v>68</v>
      </c>
      <c r="D971" t="str">
        <f>VLOOKUP(B971,Reference!$A$1:$B$125, 2)</f>
        <v>Boomers</v>
      </c>
      <c r="E971" t="s">
        <v>64</v>
      </c>
      <c r="F971" t="str">
        <f>IF(E971="High School", "No College", "College")</f>
        <v>College</v>
      </c>
      <c r="G971" t="s">
        <v>60</v>
      </c>
      <c r="H971">
        <v>55284</v>
      </c>
      <c r="I971">
        <v>55284</v>
      </c>
      <c r="J971" s="4" t="s">
        <v>61</v>
      </c>
      <c r="K971">
        <v>0</v>
      </c>
      <c r="L971">
        <v>1</v>
      </c>
      <c r="M971" t="str">
        <f>IF(OR(K971&gt;0, L971&gt;0), "Parent", "Not Parent")</f>
        <v>Parent</v>
      </c>
      <c r="N971" t="s">
        <v>573</v>
      </c>
      <c r="O971" s="8">
        <v>41916</v>
      </c>
      <c r="P971" s="9">
        <f>O971-N971</f>
        <v>649</v>
      </c>
      <c r="Q971">
        <v>60</v>
      </c>
      <c r="R971" s="9">
        <f>P971-Q971</f>
        <v>589</v>
      </c>
      <c r="S971" s="8">
        <f>O971-R971</f>
        <v>41327</v>
      </c>
      <c r="T971">
        <v>547</v>
      </c>
      <c r="U971">
        <v>7</v>
      </c>
      <c r="V971">
        <v>140</v>
      </c>
      <c r="W971">
        <v>0</v>
      </c>
      <c r="X971">
        <v>7</v>
      </c>
      <c r="Y971">
        <v>63</v>
      </c>
      <c r="Z971">
        <v>764</v>
      </c>
      <c r="AA971">
        <f>Z971/P971</f>
        <v>1.1771956856702619</v>
      </c>
      <c r="AB971" s="14" t="s">
        <v>506</v>
      </c>
      <c r="AC971" s="13" t="s">
        <v>63</v>
      </c>
      <c r="AD971">
        <v>3</v>
      </c>
      <c r="AE971" t="str">
        <f>IF(AD971&gt;3, "Prefers Discount", "Discount Indifferent")</f>
        <v>Discount Indifferent</v>
      </c>
      <c r="AF971">
        <v>8</v>
      </c>
      <c r="AG971">
        <v>7</v>
      </c>
      <c r="AH971">
        <v>5</v>
      </c>
      <c r="AI971" t="str">
        <f>INDEX($AF$1:$AH$1,MATCH(MAX(AF971:AH971),AF971:AH971,0))</f>
        <v>Store_Orders</v>
      </c>
      <c r="AJ971">
        <v>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f>SUM(AK971:AO971)</f>
        <v>0</v>
      </c>
      <c r="AQ971" t="s">
        <v>67</v>
      </c>
      <c r="AR971">
        <v>0</v>
      </c>
      <c r="AS971" t="str">
        <f>IF(OR(AK971&gt;0, AL971&gt;0, AM971&gt;0, AN971&gt;0, AO971&gt;0), "Converted", "Not Converted")</f>
        <v>Not Converted</v>
      </c>
      <c r="AT971">
        <v>0</v>
      </c>
      <c r="AU971">
        <v>3</v>
      </c>
      <c r="AV971">
        <v>11</v>
      </c>
      <c r="AW971">
        <f>IF(Z971&gt;607, 4, 0)</f>
        <v>4</v>
      </c>
      <c r="AX971">
        <f>IF(AA971&gt;0.1497, 3, 0)</f>
        <v>3</v>
      </c>
      <c r="AY971">
        <f>IF(P971&gt;4031, 2, 0)</f>
        <v>0</v>
      </c>
      <c r="AZ971">
        <f>IF(H971&gt;51934.91, 1, 0)</f>
        <v>1</v>
      </c>
      <c r="BA971">
        <f>SUM(AW971:AZ971)</f>
        <v>8</v>
      </c>
      <c r="BB971" t="str">
        <f>VLOOKUP(BA971,'Standard Deviations'!$L$1:$M$11,2,TRUE)</f>
        <v>Platinum</v>
      </c>
    </row>
    <row r="972" spans="1:54">
      <c r="A972">
        <v>6991</v>
      </c>
      <c r="B972">
        <v>1951</v>
      </c>
      <c r="C972">
        <f>2024-B972</f>
        <v>73</v>
      </c>
      <c r="D972" t="str">
        <f>VLOOKUP(B972,Reference!$A$1:$B$125, 2)</f>
        <v>Boomers</v>
      </c>
      <c r="E972" t="s">
        <v>54</v>
      </c>
      <c r="F972" t="str">
        <f>IF(E972="High School", "No College", "College")</f>
        <v>College</v>
      </c>
      <c r="G972" t="s">
        <v>71</v>
      </c>
      <c r="H972">
        <v>43185</v>
      </c>
      <c r="I972">
        <v>43185</v>
      </c>
      <c r="J972" s="4" t="s">
        <v>175</v>
      </c>
      <c r="K972">
        <v>0</v>
      </c>
      <c r="L972">
        <v>1</v>
      </c>
      <c r="M972" t="str">
        <f>IF(OR(K972&gt;0, L972&gt;0), "Parent", "Not Parent")</f>
        <v>Parent</v>
      </c>
      <c r="N972" t="s">
        <v>312</v>
      </c>
      <c r="O972" s="8">
        <v>41916</v>
      </c>
      <c r="P972" s="9">
        <f>O972-N972</f>
        <v>542</v>
      </c>
      <c r="Q972">
        <v>88</v>
      </c>
      <c r="R972" s="9">
        <f>P972-Q972</f>
        <v>454</v>
      </c>
      <c r="S972" s="8">
        <f>O972-R972</f>
        <v>41462</v>
      </c>
      <c r="T972">
        <v>537</v>
      </c>
      <c r="U972">
        <v>6</v>
      </c>
      <c r="V972">
        <v>42</v>
      </c>
      <c r="W972">
        <v>16</v>
      </c>
      <c r="X972">
        <v>6</v>
      </c>
      <c r="Y972">
        <v>30</v>
      </c>
      <c r="Z972">
        <v>637</v>
      </c>
      <c r="AA972">
        <f>Z972/P972</f>
        <v>1.1752767527675276</v>
      </c>
      <c r="AB972" s="14" t="s">
        <v>506</v>
      </c>
      <c r="AC972" s="13" t="s">
        <v>63</v>
      </c>
      <c r="AD972">
        <v>2</v>
      </c>
      <c r="AE972" t="str">
        <f>IF(AD972&gt;3, "Prefers Discount", "Discount Indifferent")</f>
        <v>Discount Indifferent</v>
      </c>
      <c r="AF972">
        <v>6</v>
      </c>
      <c r="AG972">
        <v>9</v>
      </c>
      <c r="AH972">
        <v>3</v>
      </c>
      <c r="AI972" t="str">
        <f>INDEX($AF$1:$AH$1,MATCH(MAX(AF972:AH972),AF972:AH972,0))</f>
        <v>Web_Orders</v>
      </c>
      <c r="AJ972">
        <v>8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f>SUM(AK972:AO972)</f>
        <v>0</v>
      </c>
      <c r="AQ972" t="s">
        <v>67</v>
      </c>
      <c r="AR972">
        <v>0</v>
      </c>
      <c r="AS972" t="str">
        <f>IF(OR(AK972&gt;0, AL972&gt;0, AM972&gt;0, AN972&gt;0, AO972&gt;0), "Converted", "Not Converted")</f>
        <v>Not Converted</v>
      </c>
      <c r="AT972">
        <v>0</v>
      </c>
      <c r="AU972">
        <v>3</v>
      </c>
      <c r="AV972">
        <v>11</v>
      </c>
      <c r="AW972">
        <f>IF(Z972&gt;607, 4, 0)</f>
        <v>4</v>
      </c>
      <c r="AX972">
        <f>IF(AA972&gt;0.1497, 3, 0)</f>
        <v>3</v>
      </c>
      <c r="AY972">
        <f>IF(P972&gt;4031, 2, 0)</f>
        <v>0</v>
      </c>
      <c r="AZ972">
        <f>IF(H972&gt;51934.91, 1, 0)</f>
        <v>0</v>
      </c>
      <c r="BA972">
        <f>SUM(AW972:AZ972)</f>
        <v>7</v>
      </c>
      <c r="BB972" t="str">
        <f>VLOOKUP(BA972,'Standard Deviations'!$L$1:$M$11,2,TRUE)</f>
        <v>Platinum</v>
      </c>
    </row>
    <row r="973" spans="1:54" hidden="1">
      <c r="A973">
        <v>1044</v>
      </c>
      <c r="B973">
        <v>1953</v>
      </c>
      <c r="C973">
        <f>2024-B973</f>
        <v>71</v>
      </c>
      <c r="D973" t="str">
        <f>VLOOKUP(B973,Reference!$A$1:$B$125, 2)</f>
        <v>Boomers</v>
      </c>
      <c r="E973" t="s">
        <v>54</v>
      </c>
      <c r="F973" t="str">
        <f>IF(E973="High School", "No College", "College")</f>
        <v>College</v>
      </c>
      <c r="G973" t="s">
        <v>65</v>
      </c>
      <c r="H973">
        <v>58398</v>
      </c>
      <c r="I973">
        <v>58398</v>
      </c>
      <c r="J973" s="4" t="s">
        <v>61</v>
      </c>
      <c r="K973">
        <v>0</v>
      </c>
      <c r="L973">
        <v>0</v>
      </c>
      <c r="M973" t="str">
        <f>IF(OR(K973&gt;0, L973&gt;0), "Parent", "Not Parent")</f>
        <v>Not Parent</v>
      </c>
      <c r="N973" t="s">
        <v>574</v>
      </c>
      <c r="O973" s="8">
        <v>41916</v>
      </c>
      <c r="P973" s="9">
        <f>O973-N973</f>
        <v>508</v>
      </c>
      <c r="Q973">
        <v>44</v>
      </c>
      <c r="R973" s="9">
        <f>P973-Q973</f>
        <v>464</v>
      </c>
      <c r="S973" s="8">
        <f>O973-R973</f>
        <v>41452</v>
      </c>
      <c r="T973">
        <v>299</v>
      </c>
      <c r="U973">
        <v>5</v>
      </c>
      <c r="V973">
        <v>201</v>
      </c>
      <c r="W973">
        <v>21</v>
      </c>
      <c r="X973">
        <v>21</v>
      </c>
      <c r="Y973">
        <v>49</v>
      </c>
      <c r="Z973">
        <v>596</v>
      </c>
      <c r="AA973">
        <f>Z973/P973</f>
        <v>1.1732283464566928</v>
      </c>
      <c r="AB973" s="11" t="s">
        <v>506</v>
      </c>
      <c r="AC973" t="s">
        <v>59</v>
      </c>
      <c r="AD973">
        <v>3</v>
      </c>
      <c r="AE973" t="str">
        <f>IF(AD973&gt;3, "Prefers Discount", "Discount Indifferent")</f>
        <v>Discount Indifferent</v>
      </c>
      <c r="AF973">
        <v>8</v>
      </c>
      <c r="AG973">
        <v>5</v>
      </c>
      <c r="AH973">
        <v>4</v>
      </c>
      <c r="AI973" t="str">
        <f>INDEX($AF$1:$AH$1,MATCH(MAX(AF973:AH973),AF973:AH973,0))</f>
        <v>Store_Orders</v>
      </c>
      <c r="AJ973">
        <v>4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f>SUM(AK973:AO973)</f>
        <v>0</v>
      </c>
      <c r="AQ973" t="s">
        <v>67</v>
      </c>
      <c r="AR973">
        <v>0</v>
      </c>
      <c r="AS973" t="str">
        <f>IF(OR(AK973&gt;0, AL973&gt;0, AM973&gt;0, AN973&gt;0, AO973&gt;0), "Converted", "Not Converted")</f>
        <v>Not Converted</v>
      </c>
      <c r="AT973">
        <v>0</v>
      </c>
      <c r="AU973">
        <v>3</v>
      </c>
      <c r="AV973">
        <v>11</v>
      </c>
      <c r="AW973">
        <f>IF(Z973&gt;607, 4, 0)</f>
        <v>0</v>
      </c>
      <c r="AX973">
        <f>IF(AA973&gt;0.1497, 3, 0)</f>
        <v>3</v>
      </c>
      <c r="AY973">
        <f>IF(P973&gt;4031, 2, 0)</f>
        <v>0</v>
      </c>
      <c r="AZ973">
        <f>IF(H973&gt;51934.91, 1, 0)</f>
        <v>1</v>
      </c>
      <c r="BA973">
        <f>SUM(AW973:AZ973)</f>
        <v>4</v>
      </c>
      <c r="BB973" t="str">
        <f>VLOOKUP(BA973,'Standard Deviations'!$L$1:$M$11,2,TRUE)</f>
        <v>Silver</v>
      </c>
    </row>
    <row r="974" spans="1:54" hidden="1">
      <c r="A974">
        <v>907</v>
      </c>
      <c r="B974">
        <v>1975</v>
      </c>
      <c r="C974">
        <f>2024-B974</f>
        <v>49</v>
      </c>
      <c r="D974" t="str">
        <f>VLOOKUP(B974,Reference!$A$1:$B$125, 2)</f>
        <v>Gen X</v>
      </c>
      <c r="E974" t="s">
        <v>54</v>
      </c>
      <c r="F974" t="str">
        <f>IF(E974="High School", "No College", "College")</f>
        <v>College</v>
      </c>
      <c r="G974" t="s">
        <v>55</v>
      </c>
      <c r="H974">
        <v>46149</v>
      </c>
      <c r="I974">
        <v>46149</v>
      </c>
      <c r="J974" s="4" t="s">
        <v>175</v>
      </c>
      <c r="K974">
        <v>0</v>
      </c>
      <c r="L974">
        <v>1</v>
      </c>
      <c r="M974" t="str">
        <f>IF(OR(K974&gt;0, L974&gt;0), "Parent", "Not Parent")</f>
        <v>Parent</v>
      </c>
      <c r="N974" t="s">
        <v>575</v>
      </c>
      <c r="O974" s="8">
        <v>41916</v>
      </c>
      <c r="P974" s="9">
        <f>O974-N974</f>
        <v>309</v>
      </c>
      <c r="Q974">
        <v>36</v>
      </c>
      <c r="R974" s="9">
        <f>P974-Q974</f>
        <v>273</v>
      </c>
      <c r="S974" s="8">
        <f>O974-R974</f>
        <v>41643</v>
      </c>
      <c r="T974">
        <v>254</v>
      </c>
      <c r="U974">
        <v>6</v>
      </c>
      <c r="V974">
        <v>71</v>
      </c>
      <c r="W974">
        <v>4</v>
      </c>
      <c r="X974">
        <v>0</v>
      </c>
      <c r="Y974">
        <v>27</v>
      </c>
      <c r="Z974">
        <v>362</v>
      </c>
      <c r="AA974">
        <f>Z974/P974</f>
        <v>1.1715210355987056</v>
      </c>
      <c r="AB974" s="11" t="s">
        <v>506</v>
      </c>
      <c r="AC974" t="s">
        <v>59</v>
      </c>
      <c r="AD974">
        <v>5</v>
      </c>
      <c r="AE974" t="str">
        <f>IF(AD974&gt;3, "Prefers Discount", "Discount Indifferent")</f>
        <v>Prefers Discount</v>
      </c>
      <c r="AF974">
        <v>7</v>
      </c>
      <c r="AG974">
        <v>5</v>
      </c>
      <c r="AH974">
        <v>1</v>
      </c>
      <c r="AI974" t="str">
        <f>INDEX($AF$1:$AH$1,MATCH(MAX(AF974:AH974),AF974:AH974,0))</f>
        <v>Store_Orders</v>
      </c>
      <c r="AJ974">
        <v>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f>SUM(AK974:AO974)</f>
        <v>0</v>
      </c>
      <c r="AQ974" t="s">
        <v>67</v>
      </c>
      <c r="AR974">
        <v>0</v>
      </c>
      <c r="AS974" t="str">
        <f>IF(OR(AK974&gt;0, AL974&gt;0, AM974&gt;0, AN974&gt;0, AO974&gt;0), "Converted", "Not Converted")</f>
        <v>Not Converted</v>
      </c>
      <c r="AT974">
        <v>0</v>
      </c>
      <c r="AU974">
        <v>3</v>
      </c>
      <c r="AV974">
        <v>11</v>
      </c>
      <c r="AW974">
        <f>IF(Z974&gt;607, 4, 0)</f>
        <v>0</v>
      </c>
      <c r="AX974">
        <f>IF(AA974&gt;0.1497, 3, 0)</f>
        <v>3</v>
      </c>
      <c r="AY974">
        <f>IF(P974&gt;4031, 2, 0)</f>
        <v>0</v>
      </c>
      <c r="AZ974">
        <f>IF(H974&gt;51934.91, 1, 0)</f>
        <v>0</v>
      </c>
      <c r="BA974">
        <f>SUM(AW974:AZ974)</f>
        <v>3</v>
      </c>
      <c r="BB974" t="str">
        <f>VLOOKUP(BA974,'Standard Deviations'!$L$1:$M$11,2,TRUE)</f>
        <v>Silver</v>
      </c>
    </row>
    <row r="975" spans="1:54" hidden="1">
      <c r="A975">
        <v>967</v>
      </c>
      <c r="B975">
        <v>1976</v>
      </c>
      <c r="C975">
        <f>2024-B975</f>
        <v>48</v>
      </c>
      <c r="D975" t="str">
        <f>VLOOKUP(B975,Reference!$A$1:$B$125, 2)</f>
        <v>Gen X</v>
      </c>
      <c r="E975" t="s">
        <v>54</v>
      </c>
      <c r="F975" t="str">
        <f>IF(E975="High School", "No College", "College")</f>
        <v>College</v>
      </c>
      <c r="G975" t="s">
        <v>55</v>
      </c>
      <c r="H975">
        <v>46049</v>
      </c>
      <c r="I975">
        <v>46049</v>
      </c>
      <c r="J975" s="4" t="s">
        <v>175</v>
      </c>
      <c r="K975">
        <v>1</v>
      </c>
      <c r="L975">
        <v>1</v>
      </c>
      <c r="M975" t="str">
        <f>IF(OR(K975&gt;0, L975&gt;0), "Parent", "Not Parent")</f>
        <v>Parent</v>
      </c>
      <c r="N975" t="s">
        <v>401</v>
      </c>
      <c r="O975" s="8">
        <v>41916</v>
      </c>
      <c r="P975" s="9">
        <f>O975-N975</f>
        <v>440</v>
      </c>
      <c r="Q975">
        <v>11</v>
      </c>
      <c r="R975" s="9">
        <f>P975-Q975</f>
        <v>429</v>
      </c>
      <c r="S975" s="8">
        <f>O975-R975</f>
        <v>41487</v>
      </c>
      <c r="T975">
        <v>342</v>
      </c>
      <c r="U975">
        <v>9</v>
      </c>
      <c r="V975">
        <v>112</v>
      </c>
      <c r="W975">
        <v>19</v>
      </c>
      <c r="X975">
        <v>14</v>
      </c>
      <c r="Y975">
        <v>19</v>
      </c>
      <c r="Z975">
        <v>515</v>
      </c>
      <c r="AA975">
        <f>Z975/P975</f>
        <v>1.1704545454545454</v>
      </c>
      <c r="AB975" s="11" t="s">
        <v>506</v>
      </c>
      <c r="AC975" t="s">
        <v>59</v>
      </c>
      <c r="AD975">
        <v>10</v>
      </c>
      <c r="AE975" t="str">
        <f>IF(AD975&gt;3, "Prefers Discount", "Discount Indifferent")</f>
        <v>Prefers Discount</v>
      </c>
      <c r="AF975">
        <v>9</v>
      </c>
      <c r="AG975">
        <v>5</v>
      </c>
      <c r="AH975">
        <v>2</v>
      </c>
      <c r="AI975" t="str">
        <f>INDEX($AF$1:$AH$1,MATCH(MAX(AF975:AH975),AF975:AH975,0))</f>
        <v>Store_Orders</v>
      </c>
      <c r="AJ975">
        <v>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f>SUM(AK975:AO975)</f>
        <v>0</v>
      </c>
      <c r="AQ975" t="s">
        <v>67</v>
      </c>
      <c r="AR975">
        <v>1</v>
      </c>
      <c r="AS975" t="str">
        <f>IF(OR(AK975&gt;0, AL975&gt;0, AM975&gt;0, AN975&gt;0, AO975&gt;0), "Converted", "Not Converted")</f>
        <v>Not Converted</v>
      </c>
      <c r="AT975">
        <v>0</v>
      </c>
      <c r="AU975">
        <v>3</v>
      </c>
      <c r="AV975">
        <v>11</v>
      </c>
      <c r="AW975">
        <f>IF(Z975&gt;607, 4, 0)</f>
        <v>0</v>
      </c>
      <c r="AX975">
        <f>IF(AA975&gt;0.1497, 3, 0)</f>
        <v>3</v>
      </c>
      <c r="AY975">
        <f>IF(P975&gt;4031, 2, 0)</f>
        <v>0</v>
      </c>
      <c r="AZ975">
        <f>IF(H975&gt;51934.91, 1, 0)</f>
        <v>0</v>
      </c>
      <c r="BA975">
        <f>SUM(AW975:AZ975)</f>
        <v>3</v>
      </c>
      <c r="BB975" t="str">
        <f>VLOOKUP(BA975,'Standard Deviations'!$L$1:$M$11,2,TRUE)</f>
        <v>Silver</v>
      </c>
    </row>
    <row r="976" spans="1:54">
      <c r="A976">
        <v>4122</v>
      </c>
      <c r="B976">
        <v>1975</v>
      </c>
      <c r="C976">
        <f>2024-B976</f>
        <v>49</v>
      </c>
      <c r="D976" t="str">
        <f>VLOOKUP(B976,Reference!$A$1:$B$125, 2)</f>
        <v>Gen X</v>
      </c>
      <c r="E976" t="s">
        <v>54</v>
      </c>
      <c r="F976" t="str">
        <f>IF(E976="High School", "No College", "College")</f>
        <v>College</v>
      </c>
      <c r="G976" t="s">
        <v>55</v>
      </c>
      <c r="H976">
        <v>79205</v>
      </c>
      <c r="I976">
        <v>79205</v>
      </c>
      <c r="J976" s="4" t="s">
        <v>56</v>
      </c>
      <c r="K976">
        <v>0</v>
      </c>
      <c r="L976">
        <v>0</v>
      </c>
      <c r="M976" t="str">
        <f>IF(OR(K976&gt;0, L976&gt;0), "Parent", "Not Parent")</f>
        <v>Not Parent</v>
      </c>
      <c r="N976" t="s">
        <v>469</v>
      </c>
      <c r="O976" s="8">
        <v>41916</v>
      </c>
      <c r="P976" s="9">
        <f>O976-N976</f>
        <v>766</v>
      </c>
      <c r="Q976">
        <v>73</v>
      </c>
      <c r="R976" s="9">
        <f>P976-Q976</f>
        <v>693</v>
      </c>
      <c r="S976" s="8">
        <f>O976-R976</f>
        <v>41223</v>
      </c>
      <c r="T976">
        <v>504</v>
      </c>
      <c r="U976">
        <v>23</v>
      </c>
      <c r="V976">
        <v>117</v>
      </c>
      <c r="W976">
        <v>179</v>
      </c>
      <c r="X976">
        <v>28</v>
      </c>
      <c r="Y976">
        <v>44</v>
      </c>
      <c r="Z976">
        <v>895</v>
      </c>
      <c r="AA976">
        <f>Z976/P976</f>
        <v>1.1684073107049608</v>
      </c>
      <c r="AB976" s="14" t="s">
        <v>506</v>
      </c>
      <c r="AC976" s="13" t="s">
        <v>63</v>
      </c>
      <c r="AD976">
        <v>1</v>
      </c>
      <c r="AE976" t="str">
        <f>IF(AD976&gt;3, "Prefers Discount", "Discount Indifferent")</f>
        <v>Discount Indifferent</v>
      </c>
      <c r="AF976">
        <v>4</v>
      </c>
      <c r="AG976">
        <v>6</v>
      </c>
      <c r="AH976">
        <v>5</v>
      </c>
      <c r="AI976" t="str">
        <f>INDEX($AF$1:$AH$1,MATCH(MAX(AF976:AH976),AF976:AH976,0))</f>
        <v>Web_Orders</v>
      </c>
      <c r="AJ976">
        <v>4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f>SUM(AK976:AO976)</f>
        <v>1</v>
      </c>
      <c r="AQ976" t="str">
        <f>INDEX($AK$1:$AO$1,MATCH(MAX(AK976:AO976),AK976:AO976,0))</f>
        <v>Converted_on_Camp1</v>
      </c>
      <c r="AR976">
        <v>1</v>
      </c>
      <c r="AS976" t="str">
        <f>IF(OR(AK976&gt;0, AL976&gt;0, AM976&gt;0, AN976&gt;0, AO976&gt;0), "Converted", "Not Converted")</f>
        <v>Converted</v>
      </c>
      <c r="AT976">
        <v>0</v>
      </c>
      <c r="AU976">
        <v>3</v>
      </c>
      <c r="AV976">
        <v>11</v>
      </c>
      <c r="AW976">
        <f>IF(Z976&gt;607, 4, 0)</f>
        <v>4</v>
      </c>
      <c r="AX976">
        <f>IF(AA976&gt;0.1497, 3, 0)</f>
        <v>3</v>
      </c>
      <c r="AY976">
        <f>IF(P976&gt;4031, 2, 0)</f>
        <v>0</v>
      </c>
      <c r="AZ976">
        <f>IF(H976&gt;51934.91, 1, 0)</f>
        <v>1</v>
      </c>
      <c r="BA976">
        <f>SUM(AW976:AZ976)</f>
        <v>8</v>
      </c>
      <c r="BB976" t="str">
        <f>VLOOKUP(BA976,'Standard Deviations'!$L$1:$M$11,2,TRUE)</f>
        <v>Platinum</v>
      </c>
    </row>
    <row r="977" spans="1:54">
      <c r="A977">
        <v>4478</v>
      </c>
      <c r="B977">
        <v>1979</v>
      </c>
      <c r="C977">
        <f>2024-B977</f>
        <v>45</v>
      </c>
      <c r="D977" t="str">
        <f>VLOOKUP(B977,Reference!$A$1:$B$125, 2)</f>
        <v>Gen X</v>
      </c>
      <c r="E977" t="s">
        <v>54</v>
      </c>
      <c r="F977" t="str">
        <f>IF(E977="High School", "No College", "College")</f>
        <v>College</v>
      </c>
      <c r="G977" t="s">
        <v>55</v>
      </c>
      <c r="H977">
        <v>63777</v>
      </c>
      <c r="I977">
        <v>63777</v>
      </c>
      <c r="J977" s="4" t="s">
        <v>61</v>
      </c>
      <c r="K977">
        <v>1</v>
      </c>
      <c r="L977">
        <v>1</v>
      </c>
      <c r="M977" t="str">
        <f>IF(OR(K977&gt;0, L977&gt;0), "Parent", "Not Parent")</f>
        <v>Parent</v>
      </c>
      <c r="N977" t="s">
        <v>576</v>
      </c>
      <c r="O977" s="8">
        <v>41916</v>
      </c>
      <c r="P977" s="9">
        <f>O977-N977</f>
        <v>559</v>
      </c>
      <c r="Q977">
        <v>87</v>
      </c>
      <c r="R977" s="9">
        <f>P977-Q977</f>
        <v>472</v>
      </c>
      <c r="S977" s="8">
        <f>O977-R977</f>
        <v>41444</v>
      </c>
      <c r="T977">
        <v>457</v>
      </c>
      <c r="U977">
        <v>5</v>
      </c>
      <c r="V977">
        <v>106</v>
      </c>
      <c r="W977">
        <v>15</v>
      </c>
      <c r="X977">
        <v>17</v>
      </c>
      <c r="Y977">
        <v>53</v>
      </c>
      <c r="Z977">
        <v>653</v>
      </c>
      <c r="AA977">
        <f>Z977/P977</f>
        <v>1.1681574239713775</v>
      </c>
      <c r="AB977" s="14" t="s">
        <v>506</v>
      </c>
      <c r="AC977" s="13" t="s">
        <v>63</v>
      </c>
      <c r="AD977">
        <v>8</v>
      </c>
      <c r="AE977" t="str">
        <f>IF(AD977&gt;3, "Prefers Discount", "Discount Indifferent")</f>
        <v>Prefers Discount</v>
      </c>
      <c r="AF977">
        <v>6</v>
      </c>
      <c r="AG977">
        <v>11</v>
      </c>
      <c r="AH977">
        <v>1</v>
      </c>
      <c r="AI977" t="str">
        <f>INDEX($AF$1:$AH$1,MATCH(MAX(AF977:AH977),AF977:AH977,0))</f>
        <v>Web_Orders</v>
      </c>
      <c r="AJ977">
        <v>8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f>SUM(AK977:AO977)</f>
        <v>0</v>
      </c>
      <c r="AQ977" t="s">
        <v>67</v>
      </c>
      <c r="AR977">
        <v>0</v>
      </c>
      <c r="AS977" t="str">
        <f>IF(OR(AK977&gt;0, AL977&gt;0, AM977&gt;0, AN977&gt;0, AO977&gt;0), "Converted", "Not Converted")</f>
        <v>Not Converted</v>
      </c>
      <c r="AT977">
        <v>0</v>
      </c>
      <c r="AU977">
        <v>3</v>
      </c>
      <c r="AV977">
        <v>11</v>
      </c>
      <c r="AW977">
        <f>IF(Z977&gt;607, 4, 0)</f>
        <v>4</v>
      </c>
      <c r="AX977">
        <f>IF(AA977&gt;0.1497, 3, 0)</f>
        <v>3</v>
      </c>
      <c r="AY977">
        <f>IF(P977&gt;4031, 2, 0)</f>
        <v>0</v>
      </c>
      <c r="AZ977">
        <f>IF(H977&gt;51934.91, 1, 0)</f>
        <v>1</v>
      </c>
      <c r="BA977">
        <f>SUM(AW977:AZ977)</f>
        <v>8</v>
      </c>
      <c r="BB977" t="str">
        <f>VLOOKUP(BA977,'Standard Deviations'!$L$1:$M$11,2,TRUE)</f>
        <v>Platinum</v>
      </c>
    </row>
    <row r="978" spans="1:54" hidden="1">
      <c r="A978">
        <v>7352</v>
      </c>
      <c r="B978">
        <v>1957</v>
      </c>
      <c r="C978">
        <f>2024-B978</f>
        <v>67</v>
      </c>
      <c r="D978" t="str">
        <f>VLOOKUP(B978,Reference!$A$1:$B$125, 2)</f>
        <v>Boomers</v>
      </c>
      <c r="E978" t="s">
        <v>54</v>
      </c>
      <c r="F978" t="str">
        <f>IF(E978="High School", "No College", "College")</f>
        <v>College</v>
      </c>
      <c r="G978" t="s">
        <v>55</v>
      </c>
      <c r="H978">
        <v>55267</v>
      </c>
      <c r="I978">
        <v>55267</v>
      </c>
      <c r="J978" s="4" t="s">
        <v>61</v>
      </c>
      <c r="K978">
        <v>0</v>
      </c>
      <c r="L978">
        <v>1</v>
      </c>
      <c r="M978" t="str">
        <f>IF(OR(K978&gt;0, L978&gt;0), "Parent", "Not Parent")</f>
        <v>Parent</v>
      </c>
      <c r="N978" t="s">
        <v>244</v>
      </c>
      <c r="O978" s="8">
        <v>41916</v>
      </c>
      <c r="P978" s="9">
        <f>O978-N978</f>
        <v>348</v>
      </c>
      <c r="Q978">
        <v>28</v>
      </c>
      <c r="R978" s="9">
        <f>P978-Q978</f>
        <v>320</v>
      </c>
      <c r="S978" s="8">
        <f>O978-R978</f>
        <v>41596</v>
      </c>
      <c r="T978">
        <v>161</v>
      </c>
      <c r="U978">
        <v>28</v>
      </c>
      <c r="V978">
        <v>136</v>
      </c>
      <c r="W978">
        <v>32</v>
      </c>
      <c r="X978">
        <v>3</v>
      </c>
      <c r="Y978">
        <v>45</v>
      </c>
      <c r="Z978">
        <v>405</v>
      </c>
      <c r="AA978">
        <f>Z978/P978</f>
        <v>1.1637931034482758</v>
      </c>
      <c r="AB978" s="11" t="s">
        <v>506</v>
      </c>
      <c r="AC978" t="s">
        <v>59</v>
      </c>
      <c r="AD978">
        <v>4</v>
      </c>
      <c r="AE978" t="str">
        <f>IF(AD978&gt;3, "Prefers Discount", "Discount Indifferent")</f>
        <v>Prefers Discount</v>
      </c>
      <c r="AF978">
        <v>6</v>
      </c>
      <c r="AG978">
        <v>3</v>
      </c>
      <c r="AH978">
        <v>4</v>
      </c>
      <c r="AI978" t="str">
        <f>INDEX($AF$1:$AH$1,MATCH(MAX(AF978:AH978),AF978:AH978,0))</f>
        <v>Store_Orders</v>
      </c>
      <c r="AJ978">
        <v>3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f>SUM(AK978:AO978)</f>
        <v>0</v>
      </c>
      <c r="AQ978" t="s">
        <v>67</v>
      </c>
      <c r="AR978">
        <v>0</v>
      </c>
      <c r="AS978" t="str">
        <f>IF(OR(AK978&gt;0, AL978&gt;0, AM978&gt;0, AN978&gt;0, AO978&gt;0), "Converted", "Not Converted")</f>
        <v>Not Converted</v>
      </c>
      <c r="AT978">
        <v>0</v>
      </c>
      <c r="AU978">
        <v>3</v>
      </c>
      <c r="AV978">
        <v>11</v>
      </c>
      <c r="AW978">
        <f>IF(Z978&gt;607, 4, 0)</f>
        <v>0</v>
      </c>
      <c r="AX978">
        <f>IF(AA978&gt;0.1497, 3, 0)</f>
        <v>3</v>
      </c>
      <c r="AY978">
        <f>IF(P978&gt;4031, 2, 0)</f>
        <v>0</v>
      </c>
      <c r="AZ978">
        <f>IF(H978&gt;51934.91, 1, 0)</f>
        <v>1</v>
      </c>
      <c r="BA978">
        <f>SUM(AW978:AZ978)</f>
        <v>4</v>
      </c>
      <c r="BB978" t="str">
        <f>VLOOKUP(BA978,'Standard Deviations'!$L$1:$M$11,2,TRUE)</f>
        <v>Silver</v>
      </c>
    </row>
    <row r="979" spans="1:54">
      <c r="A979">
        <v>1118</v>
      </c>
      <c r="B979">
        <v>1956</v>
      </c>
      <c r="C979">
        <f>2024-B979</f>
        <v>68</v>
      </c>
      <c r="D979" t="str">
        <f>VLOOKUP(B979,Reference!$A$1:$B$125, 2)</f>
        <v>Boomers</v>
      </c>
      <c r="E979" t="s">
        <v>64</v>
      </c>
      <c r="F979" t="str">
        <f>IF(E979="High School", "No College", "College")</f>
        <v>College</v>
      </c>
      <c r="G979" t="s">
        <v>55</v>
      </c>
      <c r="H979">
        <v>50965</v>
      </c>
      <c r="I979">
        <v>50965</v>
      </c>
      <c r="J979" s="4" t="s">
        <v>175</v>
      </c>
      <c r="K979">
        <v>0</v>
      </c>
      <c r="L979">
        <v>1</v>
      </c>
      <c r="M979" t="str">
        <f>IF(OR(K979&gt;0, L979&gt;0), "Parent", "Not Parent")</f>
        <v>Parent</v>
      </c>
      <c r="N979" t="s">
        <v>451</v>
      </c>
      <c r="O979" s="8">
        <v>41916</v>
      </c>
      <c r="P979" s="9">
        <f>O979-N979</f>
        <v>591</v>
      </c>
      <c r="Q979">
        <v>87</v>
      </c>
      <c r="R979" s="9">
        <f>P979-Q979</f>
        <v>504</v>
      </c>
      <c r="S979" s="8">
        <f>O979-R979</f>
        <v>41412</v>
      </c>
      <c r="T979">
        <v>544</v>
      </c>
      <c r="U979">
        <v>13</v>
      </c>
      <c r="V979">
        <v>85</v>
      </c>
      <c r="W979">
        <v>8</v>
      </c>
      <c r="X979">
        <v>6</v>
      </c>
      <c r="Y979">
        <v>29</v>
      </c>
      <c r="Z979">
        <v>685</v>
      </c>
      <c r="AA979">
        <f>Z979/P979</f>
        <v>1.1590524534686972</v>
      </c>
      <c r="AB979" s="14" t="s">
        <v>506</v>
      </c>
      <c r="AC979" s="13" t="s">
        <v>63</v>
      </c>
      <c r="AD979">
        <v>3</v>
      </c>
      <c r="AE979" t="str">
        <f>IF(AD979&gt;3, "Prefers Discount", "Discount Indifferent")</f>
        <v>Discount Indifferent</v>
      </c>
      <c r="AF979">
        <v>5</v>
      </c>
      <c r="AG979">
        <v>10</v>
      </c>
      <c r="AH979">
        <v>4</v>
      </c>
      <c r="AI979" t="str">
        <f>INDEX($AF$1:$AH$1,MATCH(MAX(AF979:AH979),AF979:AH979,0))</f>
        <v>Web_Orders</v>
      </c>
      <c r="AJ979">
        <v>8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f>SUM(AK979:AO979)</f>
        <v>1</v>
      </c>
      <c r="AQ979" t="str">
        <f>INDEX($AK$1:$AO$1,MATCH(MAX(AK979:AO979),AK979:AO979,0))</f>
        <v>Converted_on_Camp3</v>
      </c>
      <c r="AR979">
        <v>1</v>
      </c>
      <c r="AS979" t="str">
        <f>IF(OR(AK979&gt;0, AL979&gt;0, AM979&gt;0, AN979&gt;0, AO979&gt;0), "Converted", "Not Converted")</f>
        <v>Converted</v>
      </c>
      <c r="AT979">
        <v>0</v>
      </c>
      <c r="AU979">
        <v>3</v>
      </c>
      <c r="AV979">
        <v>11</v>
      </c>
      <c r="AW979">
        <f>IF(Z979&gt;607, 4, 0)</f>
        <v>4</v>
      </c>
      <c r="AX979">
        <f>IF(AA979&gt;0.1497, 3, 0)</f>
        <v>3</v>
      </c>
      <c r="AY979">
        <f>IF(P979&gt;4031, 2, 0)</f>
        <v>0</v>
      </c>
      <c r="AZ979">
        <f>IF(H979&gt;51934.91, 1, 0)</f>
        <v>0</v>
      </c>
      <c r="BA979">
        <f>SUM(AW979:AZ979)</f>
        <v>7</v>
      </c>
      <c r="BB979" t="str">
        <f>VLOOKUP(BA979,'Standard Deviations'!$L$1:$M$11,2,TRUE)</f>
        <v>Platinum</v>
      </c>
    </row>
    <row r="980" spans="1:54">
      <c r="A980">
        <v>5763</v>
      </c>
      <c r="B980">
        <v>1972</v>
      </c>
      <c r="C980">
        <f>2024-B980</f>
        <v>52</v>
      </c>
      <c r="D980" t="str">
        <f>VLOOKUP(B980,Reference!$A$1:$B$125, 2)</f>
        <v>Gen X</v>
      </c>
      <c r="E980" t="s">
        <v>64</v>
      </c>
      <c r="F980" t="str">
        <f>IF(E980="High School", "No College", "College")</f>
        <v>College</v>
      </c>
      <c r="G980" t="s">
        <v>65</v>
      </c>
      <c r="H980">
        <v>49854</v>
      </c>
      <c r="I980">
        <v>49854</v>
      </c>
      <c r="J980" s="4" t="s">
        <v>175</v>
      </c>
      <c r="K980">
        <v>1</v>
      </c>
      <c r="L980">
        <v>0</v>
      </c>
      <c r="M980" t="str">
        <f>IF(OR(K980&gt;0, L980&gt;0), "Parent", "Not Parent")</f>
        <v>Parent</v>
      </c>
      <c r="N980" t="s">
        <v>195</v>
      </c>
      <c r="O980" s="8">
        <v>41916</v>
      </c>
      <c r="P980" s="9">
        <f>O980-N980</f>
        <v>328</v>
      </c>
      <c r="Q980">
        <v>63</v>
      </c>
      <c r="R980" s="9">
        <f>P980-Q980</f>
        <v>265</v>
      </c>
      <c r="S980" s="8">
        <f>O980-R980</f>
        <v>41651</v>
      </c>
      <c r="T980">
        <v>123</v>
      </c>
      <c r="U980">
        <v>17</v>
      </c>
      <c r="V980">
        <v>171</v>
      </c>
      <c r="W980">
        <v>39</v>
      </c>
      <c r="X980">
        <v>0</v>
      </c>
      <c r="Y980">
        <v>30</v>
      </c>
      <c r="Z980">
        <v>380</v>
      </c>
      <c r="AA980">
        <f>Z980/P980</f>
        <v>1.1585365853658536</v>
      </c>
      <c r="AB980" s="14" t="s">
        <v>506</v>
      </c>
      <c r="AC980" s="13" t="s">
        <v>63</v>
      </c>
      <c r="AD980">
        <v>5</v>
      </c>
      <c r="AE980" t="str">
        <f>IF(AD980&gt;3, "Prefers Discount", "Discount Indifferent")</f>
        <v>Prefers Discount</v>
      </c>
      <c r="AF980">
        <v>5</v>
      </c>
      <c r="AG980">
        <v>6</v>
      </c>
      <c r="AH980">
        <v>2</v>
      </c>
      <c r="AI980" t="str">
        <f>INDEX($AF$1:$AH$1,MATCH(MAX(AF980:AH980),AF980:AH980,0))</f>
        <v>Web_Orders</v>
      </c>
      <c r="AJ980">
        <v>6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f>SUM(AK980:AO980)</f>
        <v>0</v>
      </c>
      <c r="AQ980" t="s">
        <v>67</v>
      </c>
      <c r="AR980">
        <v>0</v>
      </c>
      <c r="AS980" t="str">
        <f>IF(OR(AK980&gt;0, AL980&gt;0, AM980&gt;0, AN980&gt;0, AO980&gt;0), "Converted", "Not Converted")</f>
        <v>Not Converted</v>
      </c>
      <c r="AT980">
        <v>0</v>
      </c>
      <c r="AU980">
        <v>3</v>
      </c>
      <c r="AV980">
        <v>11</v>
      </c>
      <c r="AW980">
        <f>IF(Z980&gt;607, 4, 0)</f>
        <v>0</v>
      </c>
      <c r="AX980">
        <f>IF(AA980&gt;0.1497, 3, 0)</f>
        <v>3</v>
      </c>
      <c r="AY980">
        <f>IF(P980&gt;4031, 2, 0)</f>
        <v>0</v>
      </c>
      <c r="AZ980">
        <f>IF(H980&gt;51934.91, 1, 0)</f>
        <v>0</v>
      </c>
      <c r="BA980">
        <f>SUM(AW980:AZ980)</f>
        <v>3</v>
      </c>
      <c r="BB980" t="str">
        <f>VLOOKUP(BA980,'Standard Deviations'!$L$1:$M$11,2,TRUE)</f>
        <v>Silver</v>
      </c>
    </row>
    <row r="981" spans="1:54" hidden="1">
      <c r="A981">
        <v>9323</v>
      </c>
      <c r="B981">
        <v>1949</v>
      </c>
      <c r="C981">
        <f>2024-B981</f>
        <v>75</v>
      </c>
      <c r="D981" t="str">
        <f>VLOOKUP(B981,Reference!$A$1:$B$125, 2)</f>
        <v>Boomers</v>
      </c>
      <c r="E981" t="s">
        <v>64</v>
      </c>
      <c r="F981" t="str">
        <f>IF(E981="High School", "No College", "College")</f>
        <v>College</v>
      </c>
      <c r="G981" t="s">
        <v>65</v>
      </c>
      <c r="H981">
        <v>49912</v>
      </c>
      <c r="I981">
        <v>49912</v>
      </c>
      <c r="J981" s="4" t="s">
        <v>175</v>
      </c>
      <c r="K981">
        <v>0</v>
      </c>
      <c r="L981">
        <v>1</v>
      </c>
      <c r="M981" t="str">
        <f>IF(OR(K981&gt;0, L981&gt;0), "Parent", "Not Parent")</f>
        <v>Parent</v>
      </c>
      <c r="N981" t="s">
        <v>557</v>
      </c>
      <c r="O981" s="8">
        <v>41916</v>
      </c>
      <c r="P981" s="9">
        <f>O981-N981</f>
        <v>757</v>
      </c>
      <c r="Q981">
        <v>5</v>
      </c>
      <c r="R981" s="9">
        <f>P981-Q981</f>
        <v>752</v>
      </c>
      <c r="S981" s="8">
        <f>O981-R981</f>
        <v>41164</v>
      </c>
      <c r="T981">
        <v>520</v>
      </c>
      <c r="U981">
        <v>8</v>
      </c>
      <c r="V981">
        <v>223</v>
      </c>
      <c r="W981">
        <v>32</v>
      </c>
      <c r="X981">
        <v>49</v>
      </c>
      <c r="Y981">
        <v>42</v>
      </c>
      <c r="Z981">
        <v>874</v>
      </c>
      <c r="AA981">
        <f>Z981/P981</f>
        <v>1.154557463672391</v>
      </c>
      <c r="AB981" s="11" t="s">
        <v>506</v>
      </c>
      <c r="AC981" t="s">
        <v>59</v>
      </c>
      <c r="AD981">
        <v>4</v>
      </c>
      <c r="AE981" t="str">
        <f>IF(AD981&gt;3, "Prefers Discount", "Discount Indifferent")</f>
        <v>Prefers Discount</v>
      </c>
      <c r="AF981">
        <v>7</v>
      </c>
      <c r="AG981">
        <v>10</v>
      </c>
      <c r="AH981">
        <v>5</v>
      </c>
      <c r="AI981" t="str">
        <f>INDEX($AF$1:$AH$1,MATCH(MAX(AF981:AH981),AF981:AH981,0))</f>
        <v>Web_Orders</v>
      </c>
      <c r="AJ981">
        <v>8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f>SUM(AK981:AO981)</f>
        <v>1</v>
      </c>
      <c r="AQ981" t="str">
        <f>INDEX($AK$1:$AO$1,MATCH(MAX(AK981:AO981),AK981:AO981,0))</f>
        <v>Converted_on_Camp3</v>
      </c>
      <c r="AR981">
        <v>1</v>
      </c>
      <c r="AS981" t="str">
        <f>IF(OR(AK981&gt;0, AL981&gt;0, AM981&gt;0, AN981&gt;0, AO981&gt;0), "Converted", "Not Converted")</f>
        <v>Converted</v>
      </c>
      <c r="AT981">
        <v>0</v>
      </c>
      <c r="AU981">
        <v>3</v>
      </c>
      <c r="AV981">
        <v>11</v>
      </c>
      <c r="AW981">
        <f>IF(Z981&gt;607, 4, 0)</f>
        <v>4</v>
      </c>
      <c r="AX981">
        <f>IF(AA981&gt;0.1497, 3, 0)</f>
        <v>3</v>
      </c>
      <c r="AY981">
        <f>IF(P981&gt;4031, 2, 0)</f>
        <v>0</v>
      </c>
      <c r="AZ981">
        <f>IF(H981&gt;51934.91, 1, 0)</f>
        <v>0</v>
      </c>
      <c r="BA981">
        <f>SUM(AW981:AZ981)</f>
        <v>7</v>
      </c>
      <c r="BB981" t="str">
        <f>VLOOKUP(BA981,'Standard Deviations'!$L$1:$M$11,2,TRUE)</f>
        <v>Platinum</v>
      </c>
    </row>
    <row r="982" spans="1:54" hidden="1">
      <c r="A982">
        <v>1146</v>
      </c>
      <c r="B982">
        <v>1949</v>
      </c>
      <c r="C982">
        <f>2024-B982</f>
        <v>75</v>
      </c>
      <c r="D982" t="str">
        <f>VLOOKUP(B982,Reference!$A$1:$B$125, 2)</f>
        <v>Boomers</v>
      </c>
      <c r="E982" t="s">
        <v>64</v>
      </c>
      <c r="F982" t="str">
        <f>IF(E982="High School", "No College", "College")</f>
        <v>College</v>
      </c>
      <c r="G982" t="s">
        <v>65</v>
      </c>
      <c r="H982">
        <v>49912</v>
      </c>
      <c r="I982">
        <v>49912</v>
      </c>
      <c r="J982" s="4" t="s">
        <v>175</v>
      </c>
      <c r="K982">
        <v>0</v>
      </c>
      <c r="L982">
        <v>1</v>
      </c>
      <c r="M982" t="str">
        <f>IF(OR(K982&gt;0, L982&gt;0), "Parent", "Not Parent")</f>
        <v>Parent</v>
      </c>
      <c r="N982" t="s">
        <v>557</v>
      </c>
      <c r="O982" s="8">
        <v>41916</v>
      </c>
      <c r="P982" s="9">
        <f>O982-N982</f>
        <v>757</v>
      </c>
      <c r="Q982">
        <v>5</v>
      </c>
      <c r="R982" s="9">
        <f>P982-Q982</f>
        <v>752</v>
      </c>
      <c r="S982" s="8">
        <f>O982-R982</f>
        <v>41164</v>
      </c>
      <c r="T982">
        <v>520</v>
      </c>
      <c r="U982">
        <v>8</v>
      </c>
      <c r="V982">
        <v>223</v>
      </c>
      <c r="W982">
        <v>32</v>
      </c>
      <c r="X982">
        <v>49</v>
      </c>
      <c r="Y982">
        <v>42</v>
      </c>
      <c r="Z982">
        <v>874</v>
      </c>
      <c r="AA982">
        <f>Z982/P982</f>
        <v>1.154557463672391</v>
      </c>
      <c r="AB982" s="11" t="s">
        <v>506</v>
      </c>
      <c r="AC982" t="s">
        <v>59</v>
      </c>
      <c r="AD982">
        <v>4</v>
      </c>
      <c r="AE982" t="str">
        <f>IF(AD982&gt;3, "Prefers Discount", "Discount Indifferent")</f>
        <v>Prefers Discount</v>
      </c>
      <c r="AF982">
        <v>7</v>
      </c>
      <c r="AG982">
        <v>10</v>
      </c>
      <c r="AH982">
        <v>5</v>
      </c>
      <c r="AI982" t="str">
        <f>INDEX($AF$1:$AH$1,MATCH(MAX(AF982:AH982),AF982:AH982,0))</f>
        <v>Web_Orders</v>
      </c>
      <c r="AJ982">
        <v>8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f>SUM(AK982:AO982)</f>
        <v>1</v>
      </c>
      <c r="AQ982" t="str">
        <f>INDEX($AK$1:$AO$1,MATCH(MAX(AK982:AO982),AK982:AO982,0))</f>
        <v>Converted_on_Camp3</v>
      </c>
      <c r="AR982">
        <v>1</v>
      </c>
      <c r="AS982" t="str">
        <f>IF(OR(AK982&gt;0, AL982&gt;0, AM982&gt;0, AN982&gt;0, AO982&gt;0), "Converted", "Not Converted")</f>
        <v>Converted</v>
      </c>
      <c r="AT982">
        <v>0</v>
      </c>
      <c r="AU982">
        <v>3</v>
      </c>
      <c r="AV982">
        <v>11</v>
      </c>
      <c r="AW982">
        <f>IF(Z982&gt;607, 4, 0)</f>
        <v>4</v>
      </c>
      <c r="AX982">
        <f>IF(AA982&gt;0.1497, 3, 0)</f>
        <v>3</v>
      </c>
      <c r="AY982">
        <f>IF(P982&gt;4031, 2, 0)</f>
        <v>0</v>
      </c>
      <c r="AZ982">
        <f>IF(H982&gt;51934.91, 1, 0)</f>
        <v>0</v>
      </c>
      <c r="BA982">
        <f>SUM(AW982:AZ982)</f>
        <v>7</v>
      </c>
      <c r="BB982" t="str">
        <f>VLOOKUP(BA982,'Standard Deviations'!$L$1:$M$11,2,TRUE)</f>
        <v>Platinum</v>
      </c>
    </row>
    <row r="983" spans="1:54">
      <c r="A983">
        <v>11171</v>
      </c>
      <c r="B983">
        <v>1965</v>
      </c>
      <c r="C983">
        <f>2024-B983</f>
        <v>59</v>
      </c>
      <c r="D983" t="str">
        <f>VLOOKUP(B983,Reference!$A$1:$B$125, 2)</f>
        <v>Gen X</v>
      </c>
      <c r="E983" t="s">
        <v>64</v>
      </c>
      <c r="F983" t="str">
        <f>IF(E983="High School", "No College", "College")</f>
        <v>College</v>
      </c>
      <c r="G983" t="s">
        <v>55</v>
      </c>
      <c r="H983">
        <v>56962</v>
      </c>
      <c r="I983">
        <v>56962</v>
      </c>
      <c r="J983" s="4" t="s">
        <v>61</v>
      </c>
      <c r="K983">
        <v>2</v>
      </c>
      <c r="L983">
        <v>1</v>
      </c>
      <c r="M983" t="str">
        <f>IF(OR(K983&gt;0, L983&gt;0), "Parent", "Not Parent")</f>
        <v>Parent</v>
      </c>
      <c r="N983" t="s">
        <v>577</v>
      </c>
      <c r="O983" s="8">
        <v>41916</v>
      </c>
      <c r="P983" s="9">
        <f>O983-N983</f>
        <v>358</v>
      </c>
      <c r="Q983">
        <v>60</v>
      </c>
      <c r="R983" s="9">
        <f>P983-Q983</f>
        <v>298</v>
      </c>
      <c r="S983" s="8">
        <f>O983-R983</f>
        <v>41618</v>
      </c>
      <c r="T983">
        <v>292</v>
      </c>
      <c r="U983">
        <v>3</v>
      </c>
      <c r="V983">
        <v>77</v>
      </c>
      <c r="W983">
        <v>10</v>
      </c>
      <c r="X983">
        <v>3</v>
      </c>
      <c r="Y983">
        <v>26</v>
      </c>
      <c r="Z983">
        <v>411</v>
      </c>
      <c r="AA983">
        <f>Z983/P983</f>
        <v>1.1480446927374302</v>
      </c>
      <c r="AB983" s="14" t="s">
        <v>506</v>
      </c>
      <c r="AC983" s="13" t="s">
        <v>63</v>
      </c>
      <c r="AD983">
        <v>7</v>
      </c>
      <c r="AE983" t="str">
        <f>IF(AD983&gt;3, "Prefers Discount", "Discount Indifferent")</f>
        <v>Prefers Discount</v>
      </c>
      <c r="AF983">
        <v>5</v>
      </c>
      <c r="AG983">
        <v>6</v>
      </c>
      <c r="AH983">
        <v>3</v>
      </c>
      <c r="AI983" t="str">
        <f>INDEX($AF$1:$AH$1,MATCH(MAX(AF983:AH983),AF983:AH983,0))</f>
        <v>Web_Orders</v>
      </c>
      <c r="AJ983">
        <v>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f>SUM(AK983:AO983)</f>
        <v>0</v>
      </c>
      <c r="AQ983" t="s">
        <v>67</v>
      </c>
      <c r="AR983">
        <v>0</v>
      </c>
      <c r="AS983" t="str">
        <f>IF(OR(AK983&gt;0, AL983&gt;0, AM983&gt;0, AN983&gt;0, AO983&gt;0), "Converted", "Not Converted")</f>
        <v>Not Converted</v>
      </c>
      <c r="AT983">
        <v>0</v>
      </c>
      <c r="AU983">
        <v>3</v>
      </c>
      <c r="AV983">
        <v>11</v>
      </c>
      <c r="AW983">
        <f>IF(Z983&gt;607, 4, 0)</f>
        <v>0</v>
      </c>
      <c r="AX983">
        <f>IF(AA983&gt;0.1497, 3, 0)</f>
        <v>3</v>
      </c>
      <c r="AY983">
        <f>IF(P983&gt;4031, 2, 0)</f>
        <v>0</v>
      </c>
      <c r="AZ983">
        <f>IF(H983&gt;51934.91, 1, 0)</f>
        <v>1</v>
      </c>
      <c r="BA983">
        <f>SUM(AW983:AZ983)</f>
        <v>4</v>
      </c>
      <c r="BB983" t="str">
        <f>VLOOKUP(BA983,'Standard Deviations'!$L$1:$M$11,2,TRUE)</f>
        <v>Silver</v>
      </c>
    </row>
    <row r="984" spans="1:54">
      <c r="A984">
        <v>1600</v>
      </c>
      <c r="B984">
        <v>1965</v>
      </c>
      <c r="C984">
        <f>2024-B984</f>
        <v>59</v>
      </c>
      <c r="D984" t="str">
        <f>VLOOKUP(B984,Reference!$A$1:$B$125, 2)</f>
        <v>Gen X</v>
      </c>
      <c r="E984" t="s">
        <v>64</v>
      </c>
      <c r="F984" t="str">
        <f>IF(E984="High School", "No College", "College")</f>
        <v>College</v>
      </c>
      <c r="G984" t="s">
        <v>55</v>
      </c>
      <c r="H984">
        <v>56962</v>
      </c>
      <c r="I984">
        <v>56962</v>
      </c>
      <c r="J984" s="4" t="s">
        <v>61</v>
      </c>
      <c r="K984">
        <v>2</v>
      </c>
      <c r="L984">
        <v>1</v>
      </c>
      <c r="M984" t="str">
        <f>IF(OR(K984&gt;0, L984&gt;0), "Parent", "Not Parent")</f>
        <v>Parent</v>
      </c>
      <c r="N984" t="s">
        <v>577</v>
      </c>
      <c r="O984" s="8">
        <v>41916</v>
      </c>
      <c r="P984" s="9">
        <f>O984-N984</f>
        <v>358</v>
      </c>
      <c r="Q984">
        <v>60</v>
      </c>
      <c r="R984" s="9">
        <f>P984-Q984</f>
        <v>298</v>
      </c>
      <c r="S984" s="8">
        <f>O984-R984</f>
        <v>41618</v>
      </c>
      <c r="T984">
        <v>292</v>
      </c>
      <c r="U984">
        <v>3</v>
      </c>
      <c r="V984">
        <v>77</v>
      </c>
      <c r="W984">
        <v>10</v>
      </c>
      <c r="X984">
        <v>3</v>
      </c>
      <c r="Y984">
        <v>26</v>
      </c>
      <c r="Z984">
        <v>411</v>
      </c>
      <c r="AA984">
        <f>Z984/P984</f>
        <v>1.1480446927374302</v>
      </c>
      <c r="AB984" s="14" t="s">
        <v>506</v>
      </c>
      <c r="AC984" s="13" t="s">
        <v>63</v>
      </c>
      <c r="AD984">
        <v>7</v>
      </c>
      <c r="AE984" t="str">
        <f>IF(AD984&gt;3, "Prefers Discount", "Discount Indifferent")</f>
        <v>Prefers Discount</v>
      </c>
      <c r="AF984">
        <v>5</v>
      </c>
      <c r="AG984">
        <v>6</v>
      </c>
      <c r="AH984">
        <v>3</v>
      </c>
      <c r="AI984" t="str">
        <f>INDEX($AF$1:$AH$1,MATCH(MAX(AF984:AH984),AF984:AH984,0))</f>
        <v>Web_Orders</v>
      </c>
      <c r="AJ984">
        <v>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f>SUM(AK984:AO984)</f>
        <v>0</v>
      </c>
      <c r="AQ984" t="s">
        <v>67</v>
      </c>
      <c r="AR984">
        <v>0</v>
      </c>
      <c r="AS984" t="str">
        <f>IF(OR(AK984&gt;0, AL984&gt;0, AM984&gt;0, AN984&gt;0, AO984&gt;0), "Converted", "Not Converted")</f>
        <v>Not Converted</v>
      </c>
      <c r="AT984">
        <v>0</v>
      </c>
      <c r="AU984">
        <v>3</v>
      </c>
      <c r="AV984">
        <v>11</v>
      </c>
      <c r="AW984">
        <f>IF(Z984&gt;607, 4, 0)</f>
        <v>0</v>
      </c>
      <c r="AX984">
        <f>IF(AA984&gt;0.1497, 3, 0)</f>
        <v>3</v>
      </c>
      <c r="AY984">
        <f>IF(P984&gt;4031, 2, 0)</f>
        <v>0</v>
      </c>
      <c r="AZ984">
        <f>IF(H984&gt;51934.91, 1, 0)</f>
        <v>1</v>
      </c>
      <c r="BA984">
        <f>SUM(AW984:AZ984)</f>
        <v>4</v>
      </c>
      <c r="BB984" t="str">
        <f>VLOOKUP(BA984,'Standard Deviations'!$L$1:$M$11,2,TRUE)</f>
        <v>Silver</v>
      </c>
    </row>
    <row r="985" spans="1:54">
      <c r="A985">
        <v>564</v>
      </c>
      <c r="B985">
        <v>1981</v>
      </c>
      <c r="C985">
        <f>2024-B985</f>
        <v>43</v>
      </c>
      <c r="D985" t="str">
        <f>VLOOKUP(B985,Reference!$A$1:$B$125, 2)</f>
        <v>Millennials</v>
      </c>
      <c r="E985" t="s">
        <v>68</v>
      </c>
      <c r="F985" t="str">
        <f>IF(E985="High School", "No College", "College")</f>
        <v>College</v>
      </c>
      <c r="G985" t="s">
        <v>65</v>
      </c>
      <c r="H985">
        <v>56937</v>
      </c>
      <c r="I985">
        <v>56937</v>
      </c>
      <c r="J985" s="4" t="s">
        <v>61</v>
      </c>
      <c r="K985">
        <v>1</v>
      </c>
      <c r="L985">
        <v>0</v>
      </c>
      <c r="M985" t="str">
        <f>IF(OR(K985&gt;0, L985&gt;0), "Parent", "Not Parent")</f>
        <v>Parent</v>
      </c>
      <c r="N985" t="s">
        <v>432</v>
      </c>
      <c r="O985" s="8">
        <v>41916</v>
      </c>
      <c r="P985" s="9">
        <f>O985-N985</f>
        <v>791</v>
      </c>
      <c r="Q985">
        <v>81</v>
      </c>
      <c r="R985" s="9">
        <f>P985-Q985</f>
        <v>710</v>
      </c>
      <c r="S985" s="8">
        <f>O985-R985</f>
        <v>41206</v>
      </c>
      <c r="T985">
        <v>746</v>
      </c>
      <c r="U985">
        <v>8</v>
      </c>
      <c r="V985">
        <v>125</v>
      </c>
      <c r="W985">
        <v>11</v>
      </c>
      <c r="X985">
        <v>8</v>
      </c>
      <c r="Y985">
        <v>8</v>
      </c>
      <c r="Z985">
        <v>906</v>
      </c>
      <c r="AA985">
        <f>Z985/P985</f>
        <v>1.145385587863464</v>
      </c>
      <c r="AB985" s="14" t="s">
        <v>506</v>
      </c>
      <c r="AC985" s="13" t="s">
        <v>63</v>
      </c>
      <c r="AD985">
        <v>7</v>
      </c>
      <c r="AE985" t="str">
        <f>IF(AD985&gt;3, "Prefers Discount", "Discount Indifferent")</f>
        <v>Prefers Discount</v>
      </c>
      <c r="AF985">
        <v>9</v>
      </c>
      <c r="AG985">
        <v>8</v>
      </c>
      <c r="AH985">
        <v>6</v>
      </c>
      <c r="AI985" t="str">
        <f>INDEX($AF$1:$AH$1,MATCH(MAX(AF985:AH985),AF985:AH985,0))</f>
        <v>Store_Orders</v>
      </c>
      <c r="AJ985">
        <v>6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f>SUM(AK985:AO985)</f>
        <v>1</v>
      </c>
      <c r="AQ985" t="str">
        <f>INDEX($AK$1:$AO$1,MATCH(MAX(AK985:AO985),AK985:AO985,0))</f>
        <v>Converted_on_Camp4</v>
      </c>
      <c r="AR985">
        <v>1</v>
      </c>
      <c r="AS985" t="str">
        <f>IF(OR(AK985&gt;0, AL985&gt;0, AM985&gt;0, AN985&gt;0, AO985&gt;0), "Converted", "Not Converted")</f>
        <v>Converted</v>
      </c>
      <c r="AT985">
        <v>0</v>
      </c>
      <c r="AU985">
        <v>3</v>
      </c>
      <c r="AV985">
        <v>11</v>
      </c>
      <c r="AW985">
        <f>IF(Z985&gt;607, 4, 0)</f>
        <v>4</v>
      </c>
      <c r="AX985">
        <f>IF(AA985&gt;0.1497, 3, 0)</f>
        <v>3</v>
      </c>
      <c r="AY985">
        <f>IF(P985&gt;4031, 2, 0)</f>
        <v>0</v>
      </c>
      <c r="AZ985">
        <f>IF(H985&gt;51934.91, 1, 0)</f>
        <v>1</v>
      </c>
      <c r="BA985">
        <f>SUM(AW985:AZ985)</f>
        <v>8</v>
      </c>
      <c r="BB985" t="str">
        <f>VLOOKUP(BA985,'Standard Deviations'!$L$1:$M$11,2,TRUE)</f>
        <v>Platinum</v>
      </c>
    </row>
    <row r="986" spans="1:54">
      <c r="A986">
        <v>3916</v>
      </c>
      <c r="B986">
        <v>1971</v>
      </c>
      <c r="C986">
        <f>2024-B986</f>
        <v>53</v>
      </c>
      <c r="D986" t="str">
        <f>VLOOKUP(B986,Reference!$A$1:$B$125, 2)</f>
        <v>Gen X</v>
      </c>
      <c r="E986" t="s">
        <v>68</v>
      </c>
      <c r="F986" t="str">
        <f>IF(E986="High School", "No College", "College")</f>
        <v>College</v>
      </c>
      <c r="G986" t="s">
        <v>65</v>
      </c>
      <c r="H986">
        <v>49269</v>
      </c>
      <c r="I986">
        <v>49269</v>
      </c>
      <c r="J986" s="4" t="s">
        <v>175</v>
      </c>
      <c r="K986">
        <v>1</v>
      </c>
      <c r="L986">
        <v>0</v>
      </c>
      <c r="M986" t="str">
        <f>IF(OR(K986&gt;0, L986&gt;0), "Parent", "Not Parent")</f>
        <v>Parent</v>
      </c>
      <c r="N986" t="s">
        <v>578</v>
      </c>
      <c r="O986" s="8">
        <v>41916</v>
      </c>
      <c r="P986" s="9">
        <f>O986-N986</f>
        <v>780</v>
      </c>
      <c r="Q986">
        <v>92</v>
      </c>
      <c r="R986" s="9">
        <f>P986-Q986</f>
        <v>688</v>
      </c>
      <c r="S986" s="8">
        <f>O986-R986</f>
        <v>41228</v>
      </c>
      <c r="T986">
        <v>639</v>
      </c>
      <c r="U986">
        <v>8</v>
      </c>
      <c r="V986">
        <v>166</v>
      </c>
      <c r="W986">
        <v>11</v>
      </c>
      <c r="X986">
        <v>8</v>
      </c>
      <c r="Y986">
        <v>58</v>
      </c>
      <c r="Z986">
        <v>890</v>
      </c>
      <c r="AA986">
        <f>Z986/P986</f>
        <v>1.141025641025641</v>
      </c>
      <c r="AB986" s="14" t="s">
        <v>506</v>
      </c>
      <c r="AC986" s="13" t="s">
        <v>63</v>
      </c>
      <c r="AD986">
        <v>3</v>
      </c>
      <c r="AE986" t="str">
        <f>IF(AD986&gt;3, "Prefers Discount", "Discount Indifferent")</f>
        <v>Discount Indifferent</v>
      </c>
      <c r="AF986">
        <v>12</v>
      </c>
      <c r="AG986">
        <v>7</v>
      </c>
      <c r="AH986">
        <v>3</v>
      </c>
      <c r="AI986" t="str">
        <f>INDEX($AF$1:$AH$1,MATCH(MAX(AF986:AH986),AF986:AH986,0))</f>
        <v>Store_Orders</v>
      </c>
      <c r="AJ986">
        <v>7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f>SUM(AK986:AO986)</f>
        <v>0</v>
      </c>
      <c r="AQ986" t="s">
        <v>67</v>
      </c>
      <c r="AR986">
        <v>0</v>
      </c>
      <c r="AS986" t="str">
        <f>IF(OR(AK986&gt;0, AL986&gt;0, AM986&gt;0, AN986&gt;0, AO986&gt;0), "Converted", "Not Converted")</f>
        <v>Not Converted</v>
      </c>
      <c r="AT986">
        <v>0</v>
      </c>
      <c r="AU986">
        <v>3</v>
      </c>
      <c r="AV986">
        <v>11</v>
      </c>
      <c r="AW986">
        <f>IF(Z986&gt;607, 4, 0)</f>
        <v>4</v>
      </c>
      <c r="AX986">
        <f>IF(AA986&gt;0.1497, 3, 0)</f>
        <v>3</v>
      </c>
      <c r="AY986">
        <f>IF(P986&gt;4031, 2, 0)</f>
        <v>0</v>
      </c>
      <c r="AZ986">
        <f>IF(H986&gt;51934.91, 1, 0)</f>
        <v>0</v>
      </c>
      <c r="BA986">
        <f>SUM(AW986:AZ986)</f>
        <v>7</v>
      </c>
      <c r="BB986" t="str">
        <f>VLOOKUP(BA986,'Standard Deviations'!$L$1:$M$11,2,TRUE)</f>
        <v>Platinum</v>
      </c>
    </row>
    <row r="987" spans="1:54">
      <c r="A987">
        <v>999</v>
      </c>
      <c r="B987">
        <v>1991</v>
      </c>
      <c r="C987">
        <f>2024-B987</f>
        <v>33</v>
      </c>
      <c r="D987" t="str">
        <f>VLOOKUP(B987,Reference!$A$1:$B$125, 2)</f>
        <v>Millennials</v>
      </c>
      <c r="E987" t="s">
        <v>54</v>
      </c>
      <c r="F987" t="str">
        <f>IF(E987="High School", "No College", "College")</f>
        <v>College</v>
      </c>
      <c r="G987" t="s">
        <v>60</v>
      </c>
      <c r="H987">
        <v>86037</v>
      </c>
      <c r="I987">
        <v>86037</v>
      </c>
      <c r="J987" s="4" t="s">
        <v>56</v>
      </c>
      <c r="K987">
        <v>0</v>
      </c>
      <c r="L987">
        <v>0</v>
      </c>
      <c r="M987" t="str">
        <f>IF(OR(K987&gt;0, L987&gt;0), "Parent", "Not Parent")</f>
        <v>Not Parent</v>
      </c>
      <c r="N987" t="s">
        <v>532</v>
      </c>
      <c r="O987" s="8">
        <v>41916</v>
      </c>
      <c r="P987" s="9">
        <f>O987-N987</f>
        <v>640</v>
      </c>
      <c r="Q987">
        <v>95</v>
      </c>
      <c r="R987" s="9">
        <f>P987-Q987</f>
        <v>545</v>
      </c>
      <c r="S987" s="8">
        <f>O987-R987</f>
        <v>41371</v>
      </c>
      <c r="T987">
        <v>490</v>
      </c>
      <c r="U987">
        <v>44</v>
      </c>
      <c r="V987">
        <v>125</v>
      </c>
      <c r="W987">
        <v>29</v>
      </c>
      <c r="X987">
        <v>20</v>
      </c>
      <c r="Y987">
        <v>22</v>
      </c>
      <c r="Z987">
        <v>730</v>
      </c>
      <c r="AA987">
        <f>Z987/P987</f>
        <v>1.140625</v>
      </c>
      <c r="AB987" s="14" t="s">
        <v>506</v>
      </c>
      <c r="AC987" s="13" t="s">
        <v>63</v>
      </c>
      <c r="AD987">
        <v>1</v>
      </c>
      <c r="AE987" t="str">
        <f>IF(AD987&gt;3, "Prefers Discount", "Discount Indifferent")</f>
        <v>Discount Indifferent</v>
      </c>
      <c r="AF987">
        <v>11</v>
      </c>
      <c r="AG987">
        <v>6</v>
      </c>
      <c r="AH987">
        <v>7</v>
      </c>
      <c r="AI987" t="str">
        <f>INDEX($AF$1:$AH$1,MATCH(MAX(AF987:AH987),AF987:AH987,0))</f>
        <v>Store_Orders</v>
      </c>
      <c r="AJ987">
        <v>3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f>SUM(AK987:AO987)</f>
        <v>2</v>
      </c>
      <c r="AQ987" t="str">
        <f>INDEX($AK$1:$AO$1,MATCH(MAX(AK987:AO987),AK987:AO987,0))</f>
        <v>Converted_on_Camp4</v>
      </c>
      <c r="AR987">
        <v>1</v>
      </c>
      <c r="AS987" t="str">
        <f>IF(OR(AK987&gt;0, AL987&gt;0, AM987&gt;0, AN987&gt;0, AO987&gt;0), "Converted", "Not Converted")</f>
        <v>Converted</v>
      </c>
      <c r="AT987">
        <v>0</v>
      </c>
      <c r="AU987">
        <v>3</v>
      </c>
      <c r="AV987">
        <v>11</v>
      </c>
      <c r="AW987">
        <f>IF(Z987&gt;607, 4, 0)</f>
        <v>4</v>
      </c>
      <c r="AX987">
        <f>IF(AA987&gt;0.1497, 3, 0)</f>
        <v>3</v>
      </c>
      <c r="AY987">
        <f>IF(P987&gt;4031, 2, 0)</f>
        <v>0</v>
      </c>
      <c r="AZ987">
        <f>IF(H987&gt;51934.91, 1, 0)</f>
        <v>1</v>
      </c>
      <c r="BA987">
        <f>SUM(AW987:AZ987)</f>
        <v>8</v>
      </c>
      <c r="BB987" t="str">
        <f>VLOOKUP(BA987,'Standard Deviations'!$L$1:$M$11,2,TRUE)</f>
        <v>Platinum</v>
      </c>
    </row>
    <row r="988" spans="1:54">
      <c r="A988">
        <v>3807</v>
      </c>
      <c r="B988">
        <v>1955</v>
      </c>
      <c r="C988">
        <f>2024-B988</f>
        <v>69</v>
      </c>
      <c r="D988" t="str">
        <f>VLOOKUP(B988,Reference!$A$1:$B$125, 2)</f>
        <v>Boomers</v>
      </c>
      <c r="E988" t="s">
        <v>54</v>
      </c>
      <c r="F988" t="str">
        <f>IF(E988="High School", "No College", "College")</f>
        <v>College</v>
      </c>
      <c r="G988" t="s">
        <v>65</v>
      </c>
      <c r="H988">
        <v>59925</v>
      </c>
      <c r="I988">
        <v>59925</v>
      </c>
      <c r="J988" s="4" t="s">
        <v>61</v>
      </c>
      <c r="K988">
        <v>0</v>
      </c>
      <c r="L988">
        <v>1</v>
      </c>
      <c r="M988" t="str">
        <f>IF(OR(K988&gt;0, L988&gt;0), "Parent", "Not Parent")</f>
        <v>Parent</v>
      </c>
      <c r="N988" t="s">
        <v>579</v>
      </c>
      <c r="O988" s="8">
        <v>41916</v>
      </c>
      <c r="P988" s="9">
        <f>O988-N988</f>
        <v>673</v>
      </c>
      <c r="Q988">
        <v>83</v>
      </c>
      <c r="R988" s="9">
        <f>P988-Q988</f>
        <v>590</v>
      </c>
      <c r="S988" s="8">
        <f>O988-R988</f>
        <v>41326</v>
      </c>
      <c r="T988">
        <v>473</v>
      </c>
      <c r="U988">
        <v>21</v>
      </c>
      <c r="V988">
        <v>176</v>
      </c>
      <c r="W988">
        <v>19</v>
      </c>
      <c r="X988">
        <v>21</v>
      </c>
      <c r="Y988">
        <v>56</v>
      </c>
      <c r="Z988">
        <v>766</v>
      </c>
      <c r="AA988">
        <f>Z988/P988</f>
        <v>1.138187221396731</v>
      </c>
      <c r="AB988" s="14" t="s">
        <v>506</v>
      </c>
      <c r="AC988" s="13" t="s">
        <v>63</v>
      </c>
      <c r="AD988">
        <v>3</v>
      </c>
      <c r="AE988" t="str">
        <f>IF(AD988&gt;3, "Prefers Discount", "Discount Indifferent")</f>
        <v>Discount Indifferent</v>
      </c>
      <c r="AF988">
        <v>9</v>
      </c>
      <c r="AG988">
        <v>9</v>
      </c>
      <c r="AH988">
        <v>2</v>
      </c>
      <c r="AI988" t="str">
        <f>INDEX($AF$1:$AH$1,MATCH(MAX(AF988:AH988),AF988:AH988,0))</f>
        <v>Store_Orders</v>
      </c>
      <c r="AJ988">
        <v>6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f>SUM(AK988:AO988)</f>
        <v>0</v>
      </c>
      <c r="AQ988" t="s">
        <v>67</v>
      </c>
      <c r="AR988">
        <v>0</v>
      </c>
      <c r="AS988" t="str">
        <f>IF(OR(AK988&gt;0, AL988&gt;0, AM988&gt;0, AN988&gt;0, AO988&gt;0), "Converted", "Not Converted")</f>
        <v>Not Converted</v>
      </c>
      <c r="AT988">
        <v>0</v>
      </c>
      <c r="AU988">
        <v>3</v>
      </c>
      <c r="AV988">
        <v>11</v>
      </c>
      <c r="AW988">
        <f>IF(Z988&gt;607, 4, 0)</f>
        <v>4</v>
      </c>
      <c r="AX988">
        <f>IF(AA988&gt;0.1497, 3, 0)</f>
        <v>3</v>
      </c>
      <c r="AY988">
        <f>IF(P988&gt;4031, 2, 0)</f>
        <v>0</v>
      </c>
      <c r="AZ988">
        <f>IF(H988&gt;51934.91, 1, 0)</f>
        <v>1</v>
      </c>
      <c r="BA988">
        <f>SUM(AW988:AZ988)</f>
        <v>8</v>
      </c>
      <c r="BB988" t="str">
        <f>VLOOKUP(BA988,'Standard Deviations'!$L$1:$M$11,2,TRUE)</f>
        <v>Platinum</v>
      </c>
    </row>
    <row r="989" spans="1:54">
      <c r="A989">
        <v>6376</v>
      </c>
      <c r="B989">
        <v>1979</v>
      </c>
      <c r="C989">
        <f>2024-B989</f>
        <v>45</v>
      </c>
      <c r="D989" t="str">
        <f>VLOOKUP(B989,Reference!$A$1:$B$125, 2)</f>
        <v>Gen X</v>
      </c>
      <c r="E989" t="s">
        <v>54</v>
      </c>
      <c r="F989" t="str">
        <f>IF(E989="High School", "No College", "College")</f>
        <v>College</v>
      </c>
      <c r="G989" t="s">
        <v>60</v>
      </c>
      <c r="H989">
        <v>57537</v>
      </c>
      <c r="I989">
        <v>57537</v>
      </c>
      <c r="J989" s="4" t="s">
        <v>61</v>
      </c>
      <c r="K989">
        <v>1</v>
      </c>
      <c r="L989">
        <v>0</v>
      </c>
      <c r="M989" t="str">
        <f>IF(OR(K989&gt;0, L989&gt;0), "Parent", "Not Parent")</f>
        <v>Parent</v>
      </c>
      <c r="N989" t="s">
        <v>406</v>
      </c>
      <c r="O989" s="8">
        <v>41916</v>
      </c>
      <c r="P989" s="9">
        <f>O989-N989</f>
        <v>481</v>
      </c>
      <c r="Q989">
        <v>83</v>
      </c>
      <c r="R989" s="9">
        <f>P989-Q989</f>
        <v>398</v>
      </c>
      <c r="S989" s="8">
        <f>O989-R989</f>
        <v>41518</v>
      </c>
      <c r="T989">
        <v>191</v>
      </c>
      <c r="U989">
        <v>56</v>
      </c>
      <c r="V989">
        <v>139</v>
      </c>
      <c r="W989">
        <v>51</v>
      </c>
      <c r="X989">
        <v>8</v>
      </c>
      <c r="Y989">
        <v>100</v>
      </c>
      <c r="Z989">
        <v>545</v>
      </c>
      <c r="AA989">
        <f>Z989/P989</f>
        <v>1.1330561330561331</v>
      </c>
      <c r="AB989" s="14" t="s">
        <v>506</v>
      </c>
      <c r="AC989" s="13" t="s">
        <v>63</v>
      </c>
      <c r="AD989">
        <v>4</v>
      </c>
      <c r="AE989" t="str">
        <f>IF(AD989&gt;3, "Prefers Discount", "Discount Indifferent")</f>
        <v>Prefers Discount</v>
      </c>
      <c r="AF989">
        <v>8</v>
      </c>
      <c r="AG989">
        <v>4</v>
      </c>
      <c r="AH989">
        <v>3</v>
      </c>
      <c r="AI989" t="str">
        <f>INDEX($AF$1:$AH$1,MATCH(MAX(AF989:AH989),AF989:AH989,0))</f>
        <v>Store_Orders</v>
      </c>
      <c r="AJ989">
        <v>4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f>SUM(AK989:AO989)</f>
        <v>0</v>
      </c>
      <c r="AQ989" t="s">
        <v>67</v>
      </c>
      <c r="AR989">
        <v>0</v>
      </c>
      <c r="AS989" t="str">
        <f>IF(OR(AK989&gt;0, AL989&gt;0, AM989&gt;0, AN989&gt;0, AO989&gt;0), "Converted", "Not Converted")</f>
        <v>Not Converted</v>
      </c>
      <c r="AT989">
        <v>0</v>
      </c>
      <c r="AU989">
        <v>3</v>
      </c>
      <c r="AV989">
        <v>11</v>
      </c>
      <c r="AW989">
        <f>IF(Z989&gt;607, 4, 0)</f>
        <v>0</v>
      </c>
      <c r="AX989">
        <f>IF(AA989&gt;0.1497, 3, 0)</f>
        <v>3</v>
      </c>
      <c r="AY989">
        <f>IF(P989&gt;4031, 2, 0)</f>
        <v>0</v>
      </c>
      <c r="AZ989">
        <f>IF(H989&gt;51934.91, 1, 0)</f>
        <v>1</v>
      </c>
      <c r="BA989">
        <f>SUM(AW989:AZ989)</f>
        <v>4</v>
      </c>
      <c r="BB989" t="str">
        <f>VLOOKUP(BA989,'Standard Deviations'!$L$1:$M$11,2,TRUE)</f>
        <v>Silver</v>
      </c>
    </row>
    <row r="990" spans="1:54">
      <c r="A990">
        <v>6250</v>
      </c>
      <c r="B990">
        <v>1949</v>
      </c>
      <c r="C990">
        <f>2024-B990</f>
        <v>75</v>
      </c>
      <c r="D990" t="str">
        <f>VLOOKUP(B990,Reference!$A$1:$B$125, 2)</f>
        <v>Boomers</v>
      </c>
      <c r="E990" t="s">
        <v>68</v>
      </c>
      <c r="F990" t="str">
        <f>IF(E990="High School", "No College", "College")</f>
        <v>College</v>
      </c>
      <c r="G990" t="s">
        <v>89</v>
      </c>
      <c r="H990">
        <v>54356</v>
      </c>
      <c r="I990">
        <v>54356</v>
      </c>
      <c r="J990" s="4" t="s">
        <v>61</v>
      </c>
      <c r="K990">
        <v>0</v>
      </c>
      <c r="L990">
        <v>1</v>
      </c>
      <c r="M990" t="str">
        <f>IF(OR(K990&gt;0, L990&gt;0), "Parent", "Not Parent")</f>
        <v>Parent</v>
      </c>
      <c r="N990" t="s">
        <v>319</v>
      </c>
      <c r="O990" s="8">
        <v>41916</v>
      </c>
      <c r="P990" s="9">
        <f>O990-N990</f>
        <v>684</v>
      </c>
      <c r="Q990">
        <v>62</v>
      </c>
      <c r="R990" s="9">
        <f>P990-Q990</f>
        <v>622</v>
      </c>
      <c r="S990" s="8">
        <f>O990-R990</f>
        <v>41294</v>
      </c>
      <c r="T990">
        <v>710</v>
      </c>
      <c r="U990">
        <v>15</v>
      </c>
      <c r="V990">
        <v>30</v>
      </c>
      <c r="W990">
        <v>20</v>
      </c>
      <c r="X990">
        <v>0</v>
      </c>
      <c r="Y990">
        <v>0</v>
      </c>
      <c r="Z990">
        <v>775</v>
      </c>
      <c r="AA990">
        <f>Z990/P990</f>
        <v>1.1330409356725146</v>
      </c>
      <c r="AB990" s="14" t="s">
        <v>506</v>
      </c>
      <c r="AC990" s="13" t="s">
        <v>63</v>
      </c>
      <c r="AD990">
        <v>3</v>
      </c>
      <c r="AE990" t="str">
        <f>IF(AD990&gt;3, "Prefers Discount", "Discount Indifferent")</f>
        <v>Discount Indifferent</v>
      </c>
      <c r="AF990">
        <v>8</v>
      </c>
      <c r="AG990">
        <v>11</v>
      </c>
      <c r="AH990">
        <v>2</v>
      </c>
      <c r="AI990" t="str">
        <f>INDEX($AF$1:$AH$1,MATCH(MAX(AF990:AH990),AF990:AH990,0))</f>
        <v>Web_Orders</v>
      </c>
      <c r="AJ990">
        <v>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f>SUM(AK990:AO990)</f>
        <v>0</v>
      </c>
      <c r="AQ990" t="s">
        <v>67</v>
      </c>
      <c r="AR990">
        <v>1</v>
      </c>
      <c r="AS990" t="str">
        <f>IF(OR(AK990&gt;0, AL990&gt;0, AM990&gt;0, AN990&gt;0, AO990&gt;0), "Converted", "Not Converted")</f>
        <v>Not Converted</v>
      </c>
      <c r="AT990">
        <v>0</v>
      </c>
      <c r="AU990">
        <v>3</v>
      </c>
      <c r="AV990">
        <v>11</v>
      </c>
      <c r="AW990">
        <f>IF(Z990&gt;607, 4, 0)</f>
        <v>4</v>
      </c>
      <c r="AX990">
        <f>IF(AA990&gt;0.1497, 3, 0)</f>
        <v>3</v>
      </c>
      <c r="AY990">
        <f>IF(P990&gt;4031, 2, 0)</f>
        <v>0</v>
      </c>
      <c r="AZ990">
        <f>IF(H990&gt;51934.91, 1, 0)</f>
        <v>1</v>
      </c>
      <c r="BA990">
        <f>SUM(AW990:AZ990)</f>
        <v>8</v>
      </c>
      <c r="BB990" t="str">
        <f>VLOOKUP(BA990,'Standard Deviations'!$L$1:$M$11,2,TRUE)</f>
        <v>Platinum</v>
      </c>
    </row>
    <row r="991" spans="1:54" hidden="1">
      <c r="A991">
        <v>2534</v>
      </c>
      <c r="B991">
        <v>1953</v>
      </c>
      <c r="C991">
        <f>2024-B991</f>
        <v>71</v>
      </c>
      <c r="D991" t="str">
        <f>VLOOKUP(B991,Reference!$A$1:$B$125, 2)</f>
        <v>Boomers</v>
      </c>
      <c r="E991" t="s">
        <v>54</v>
      </c>
      <c r="F991" t="str">
        <f>IF(E991="High School", "No College", "College")</f>
        <v>College</v>
      </c>
      <c r="G991" t="s">
        <v>55</v>
      </c>
      <c r="H991">
        <v>37716</v>
      </c>
      <c r="I991">
        <v>37716</v>
      </c>
      <c r="J991" s="4" t="s">
        <v>175</v>
      </c>
      <c r="K991">
        <v>0</v>
      </c>
      <c r="L991">
        <v>1</v>
      </c>
      <c r="M991" t="str">
        <f>IF(OR(K991&gt;0, L991&gt;0), "Parent", "Not Parent")</f>
        <v>Parent</v>
      </c>
      <c r="N991" t="s">
        <v>580</v>
      </c>
      <c r="O991" s="8">
        <v>41916</v>
      </c>
      <c r="P991" s="9">
        <f>O991-N991</f>
        <v>166</v>
      </c>
      <c r="Q991">
        <v>4</v>
      </c>
      <c r="R991" s="9">
        <f>P991-Q991</f>
        <v>162</v>
      </c>
      <c r="S991" s="8">
        <f>O991-R991</f>
        <v>41754</v>
      </c>
      <c r="T991">
        <v>97</v>
      </c>
      <c r="U991">
        <v>1</v>
      </c>
      <c r="V991">
        <v>41</v>
      </c>
      <c r="W991">
        <v>6</v>
      </c>
      <c r="X991">
        <v>2</v>
      </c>
      <c r="Y991">
        <v>41</v>
      </c>
      <c r="Z991">
        <v>188</v>
      </c>
      <c r="AA991">
        <f>Z991/P991</f>
        <v>1.1325301204819278</v>
      </c>
      <c r="AB991" s="11" t="s">
        <v>506</v>
      </c>
      <c r="AC991" t="s">
        <v>59</v>
      </c>
      <c r="AD991">
        <v>2</v>
      </c>
      <c r="AE991" t="str">
        <f>IF(AD991&gt;3, "Prefers Discount", "Discount Indifferent")</f>
        <v>Discount Indifferent</v>
      </c>
      <c r="AF991">
        <v>3</v>
      </c>
      <c r="AG991">
        <v>4</v>
      </c>
      <c r="AH991">
        <v>1</v>
      </c>
      <c r="AI991" t="str">
        <f>INDEX($AF$1:$AH$1,MATCH(MAX(AF991:AH991),AF991:AH991,0))</f>
        <v>Web_Orders</v>
      </c>
      <c r="AJ991">
        <v>7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f>SUM(AK991:AO991)</f>
        <v>0</v>
      </c>
      <c r="AQ991" t="s">
        <v>67</v>
      </c>
      <c r="AR991">
        <v>0</v>
      </c>
      <c r="AS991" t="str">
        <f>IF(OR(AK991&gt;0, AL991&gt;0, AM991&gt;0, AN991&gt;0, AO991&gt;0), "Converted", "Not Converted")</f>
        <v>Not Converted</v>
      </c>
      <c r="AT991">
        <v>0</v>
      </c>
      <c r="AU991">
        <v>3</v>
      </c>
      <c r="AV991">
        <v>11</v>
      </c>
      <c r="AW991">
        <f>IF(Z991&gt;607, 4, 0)</f>
        <v>0</v>
      </c>
      <c r="AX991">
        <f>IF(AA991&gt;0.1497, 3, 0)</f>
        <v>3</v>
      </c>
      <c r="AY991">
        <f>IF(P991&gt;4031, 2, 0)</f>
        <v>0</v>
      </c>
      <c r="AZ991">
        <f>IF(H991&gt;51934.91, 1, 0)</f>
        <v>0</v>
      </c>
      <c r="BA991">
        <f>SUM(AW991:AZ991)</f>
        <v>3</v>
      </c>
      <c r="BB991" t="str">
        <f>VLOOKUP(BA991,'Standard Deviations'!$L$1:$M$11,2,TRUE)</f>
        <v>Silver</v>
      </c>
    </row>
    <row r="992" spans="1:54">
      <c r="A992">
        <v>48</v>
      </c>
      <c r="B992">
        <v>1964</v>
      </c>
      <c r="C992">
        <f>2024-B992</f>
        <v>60</v>
      </c>
      <c r="D992" t="str">
        <f>VLOOKUP(B992,Reference!$A$1:$B$125, 2)</f>
        <v>Boomers</v>
      </c>
      <c r="E992" t="s">
        <v>54</v>
      </c>
      <c r="F992" t="str">
        <f>IF(E992="High School", "No College", "College")</f>
        <v>College</v>
      </c>
      <c r="G992" t="s">
        <v>65</v>
      </c>
      <c r="H992">
        <v>55761</v>
      </c>
      <c r="I992">
        <v>55761</v>
      </c>
      <c r="J992" s="4" t="s">
        <v>61</v>
      </c>
      <c r="K992">
        <v>0</v>
      </c>
      <c r="L992">
        <v>1</v>
      </c>
      <c r="M992" t="str">
        <f>IF(OR(K992&gt;0, L992&gt;0), "Parent", "Not Parent")</f>
        <v>Parent</v>
      </c>
      <c r="N992" t="s">
        <v>80</v>
      </c>
      <c r="O992" s="8">
        <v>41916</v>
      </c>
      <c r="P992" s="9">
        <f>O992-N992</f>
        <v>163</v>
      </c>
      <c r="Q992">
        <v>97</v>
      </c>
      <c r="R992" s="9">
        <f>P992-Q992</f>
        <v>66</v>
      </c>
      <c r="S992" s="8">
        <f>O992-R992</f>
        <v>41850</v>
      </c>
      <c r="T992">
        <v>136</v>
      </c>
      <c r="U992">
        <v>1</v>
      </c>
      <c r="V992">
        <v>12</v>
      </c>
      <c r="W992">
        <v>0</v>
      </c>
      <c r="X992">
        <v>3</v>
      </c>
      <c r="Y992">
        <v>32</v>
      </c>
      <c r="Z992">
        <v>184</v>
      </c>
      <c r="AA992">
        <f>Z992/P992</f>
        <v>1.1288343558282208</v>
      </c>
      <c r="AB992" s="14" t="s">
        <v>506</v>
      </c>
      <c r="AC992" s="13" t="s">
        <v>63</v>
      </c>
      <c r="AD992">
        <v>2</v>
      </c>
      <c r="AE992" t="str">
        <f>IF(AD992&gt;3, "Prefers Discount", "Discount Indifferent")</f>
        <v>Discount Indifferent</v>
      </c>
      <c r="AF992">
        <v>3</v>
      </c>
      <c r="AG992">
        <v>4</v>
      </c>
      <c r="AH992">
        <v>1</v>
      </c>
      <c r="AI992" t="str">
        <f>INDEX($AF$1:$AH$1,MATCH(MAX(AF992:AH992),AF992:AH992,0))</f>
        <v>Web_Orders</v>
      </c>
      <c r="AJ992">
        <v>6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f>SUM(AK992:AO992)</f>
        <v>1</v>
      </c>
      <c r="AQ992" t="str">
        <f>INDEX($AK$1:$AO$1,MATCH(MAX(AK992:AO992),AK992:AO992,0))</f>
        <v>Converted_on_Camp4</v>
      </c>
      <c r="AR992">
        <v>1</v>
      </c>
      <c r="AS992" t="str">
        <f>IF(OR(AK992&gt;0, AL992&gt;0, AM992&gt;0, AN992&gt;0, AO992&gt;0), "Converted", "Not Converted")</f>
        <v>Converted</v>
      </c>
      <c r="AT992">
        <v>0</v>
      </c>
      <c r="AU992">
        <v>3</v>
      </c>
      <c r="AV992">
        <v>11</v>
      </c>
      <c r="AW992">
        <f>IF(Z992&gt;607, 4, 0)</f>
        <v>0</v>
      </c>
      <c r="AX992">
        <f>IF(AA992&gt;0.1497, 3, 0)</f>
        <v>3</v>
      </c>
      <c r="AY992">
        <f>IF(P992&gt;4031, 2, 0)</f>
        <v>0</v>
      </c>
      <c r="AZ992">
        <f>IF(H992&gt;51934.91, 1, 0)</f>
        <v>1</v>
      </c>
      <c r="BA992">
        <f>SUM(AW992:AZ992)</f>
        <v>4</v>
      </c>
      <c r="BB992" t="str">
        <f>VLOOKUP(BA992,'Standard Deviations'!$L$1:$M$11,2,TRUE)</f>
        <v>Silver</v>
      </c>
    </row>
    <row r="993" spans="1:54" hidden="1">
      <c r="A993">
        <v>263</v>
      </c>
      <c r="B993">
        <v>1945</v>
      </c>
      <c r="C993">
        <f>2024-B993</f>
        <v>79</v>
      </c>
      <c r="D993" t="str">
        <f>VLOOKUP(B993,Reference!$A$1:$B$125, 2)</f>
        <v>Silent</v>
      </c>
      <c r="E993" t="s">
        <v>68</v>
      </c>
      <c r="F993" t="str">
        <f>IF(E993="High School", "No College", "College")</f>
        <v>College</v>
      </c>
      <c r="G993" t="s">
        <v>60</v>
      </c>
      <c r="H993">
        <v>45576</v>
      </c>
      <c r="I993">
        <v>45576</v>
      </c>
      <c r="J993" s="4" t="s">
        <v>175</v>
      </c>
      <c r="K993">
        <v>0</v>
      </c>
      <c r="L993">
        <v>0</v>
      </c>
      <c r="M993" t="str">
        <f>IF(OR(K993&gt;0, L993&gt;0), "Parent", "Not Parent")</f>
        <v>Not Parent</v>
      </c>
      <c r="N993" t="s">
        <v>315</v>
      </c>
      <c r="O993" s="8">
        <v>41916</v>
      </c>
      <c r="P993" s="9">
        <f>O993-N993</f>
        <v>129</v>
      </c>
      <c r="Q993">
        <v>9</v>
      </c>
      <c r="R993" s="9">
        <f>P993-Q993</f>
        <v>120</v>
      </c>
      <c r="S993" s="8">
        <f>O993-R993</f>
        <v>41796</v>
      </c>
      <c r="T993">
        <v>56</v>
      </c>
      <c r="U993">
        <v>19</v>
      </c>
      <c r="V993">
        <v>29</v>
      </c>
      <c r="W993">
        <v>2</v>
      </c>
      <c r="X993">
        <v>14</v>
      </c>
      <c r="Y993">
        <v>25</v>
      </c>
      <c r="Z993">
        <v>145</v>
      </c>
      <c r="AA993">
        <f>Z993/P993</f>
        <v>1.124031007751938</v>
      </c>
      <c r="AB993" s="11" t="s">
        <v>506</v>
      </c>
      <c r="AC993" t="s">
        <v>59</v>
      </c>
      <c r="AD993">
        <v>1</v>
      </c>
      <c r="AE993" t="str">
        <f>IF(AD993&gt;3, "Prefers Discount", "Discount Indifferent")</f>
        <v>Discount Indifferent</v>
      </c>
      <c r="AF993">
        <v>3</v>
      </c>
      <c r="AG993">
        <v>3</v>
      </c>
      <c r="AH993">
        <v>1</v>
      </c>
      <c r="AI993" t="str">
        <f>INDEX($AF$1:$AH$1,MATCH(MAX(AF993:AH993),AF993:AH993,0))</f>
        <v>Store_Orders</v>
      </c>
      <c r="AJ993">
        <v>8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f>SUM(AK993:AO993)</f>
        <v>0</v>
      </c>
      <c r="AQ993" t="s">
        <v>67</v>
      </c>
      <c r="AR993">
        <v>1</v>
      </c>
      <c r="AS993" t="str">
        <f>IF(OR(AK993&gt;0, AL993&gt;0, AM993&gt;0, AN993&gt;0, AO993&gt;0), "Converted", "Not Converted")</f>
        <v>Not Converted</v>
      </c>
      <c r="AT993">
        <v>0</v>
      </c>
      <c r="AU993">
        <v>3</v>
      </c>
      <c r="AV993">
        <v>11</v>
      </c>
      <c r="AW993">
        <f>IF(Z993&gt;607, 4, 0)</f>
        <v>0</v>
      </c>
      <c r="AX993">
        <f>IF(AA993&gt;0.1497, 3, 0)</f>
        <v>3</v>
      </c>
      <c r="AY993">
        <f>IF(P993&gt;4031, 2, 0)</f>
        <v>0</v>
      </c>
      <c r="AZ993">
        <f>IF(H993&gt;51934.91, 1, 0)</f>
        <v>0</v>
      </c>
      <c r="BA993">
        <f>SUM(AW993:AZ993)</f>
        <v>3</v>
      </c>
      <c r="BB993" t="str">
        <f>VLOOKUP(BA993,'Standard Deviations'!$L$1:$M$11,2,TRUE)</f>
        <v>Silver</v>
      </c>
    </row>
    <row r="994" spans="1:54" hidden="1">
      <c r="A994">
        <v>1175</v>
      </c>
      <c r="B994">
        <v>1983</v>
      </c>
      <c r="C994">
        <f>2024-B994</f>
        <v>41</v>
      </c>
      <c r="D994" t="str">
        <f>VLOOKUP(B994,Reference!$A$1:$B$125, 2)</f>
        <v>Millennials</v>
      </c>
      <c r="E994" t="s">
        <v>64</v>
      </c>
      <c r="F994" t="str">
        <f>IF(E994="High School", "No College", "College")</f>
        <v>College</v>
      </c>
      <c r="G994" t="s">
        <v>55</v>
      </c>
      <c r="H994">
        <v>36262</v>
      </c>
      <c r="I994">
        <v>36262</v>
      </c>
      <c r="J994" s="4" t="s">
        <v>175</v>
      </c>
      <c r="K994">
        <v>0</v>
      </c>
      <c r="L994">
        <v>0</v>
      </c>
      <c r="M994" t="str">
        <f>IF(OR(K994&gt;0, L994&gt;0), "Parent", "Not Parent")</f>
        <v>Not Parent</v>
      </c>
      <c r="N994" t="s">
        <v>581</v>
      </c>
      <c r="O994" s="8">
        <v>41916</v>
      </c>
      <c r="P994" s="9">
        <f>O994-N994</f>
        <v>379</v>
      </c>
      <c r="Q994">
        <v>24</v>
      </c>
      <c r="R994" s="9">
        <f>P994-Q994</f>
        <v>355</v>
      </c>
      <c r="S994" s="8">
        <f>O994-R994</f>
        <v>41561</v>
      </c>
      <c r="T994">
        <v>88</v>
      </c>
      <c r="U994">
        <v>39</v>
      </c>
      <c r="V994">
        <v>54</v>
      </c>
      <c r="W994">
        <v>64</v>
      </c>
      <c r="X994">
        <v>28</v>
      </c>
      <c r="Y994">
        <v>153</v>
      </c>
      <c r="Z994">
        <v>426</v>
      </c>
      <c r="AA994">
        <f>Z994/P994</f>
        <v>1.1240105540897098</v>
      </c>
      <c r="AB994" s="11" t="s">
        <v>506</v>
      </c>
      <c r="AC994" t="s">
        <v>59</v>
      </c>
      <c r="AD994">
        <v>1</v>
      </c>
      <c r="AE994" t="str">
        <f>IF(AD994&gt;3, "Prefers Discount", "Discount Indifferent")</f>
        <v>Discount Indifferent</v>
      </c>
      <c r="AF994">
        <v>3</v>
      </c>
      <c r="AG994">
        <v>3</v>
      </c>
      <c r="AH994">
        <v>5</v>
      </c>
      <c r="AI994" t="str">
        <f>INDEX($AF$1:$AH$1,MATCH(MAX(AF994:AH994),AF994:AH994,0))</f>
        <v>Catalog_Orders</v>
      </c>
      <c r="AJ994">
        <v>6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f>SUM(AK994:AO994)</f>
        <v>1</v>
      </c>
      <c r="AQ994" t="str">
        <f>INDEX($AK$1:$AO$1,MATCH(MAX(AK994:AO994),AK994:AO994,0))</f>
        <v>Converted_on_Camp3</v>
      </c>
      <c r="AR994">
        <v>1</v>
      </c>
      <c r="AS994" t="str">
        <f>IF(OR(AK994&gt;0, AL994&gt;0, AM994&gt;0, AN994&gt;0, AO994&gt;0), "Converted", "Not Converted")</f>
        <v>Converted</v>
      </c>
      <c r="AT994">
        <v>0</v>
      </c>
      <c r="AU994">
        <v>3</v>
      </c>
      <c r="AV994">
        <v>11</v>
      </c>
      <c r="AW994">
        <f>IF(Z994&gt;607, 4, 0)</f>
        <v>0</v>
      </c>
      <c r="AX994">
        <f>IF(AA994&gt;0.1497, 3, 0)</f>
        <v>3</v>
      </c>
      <c r="AY994">
        <f>IF(P994&gt;4031, 2, 0)</f>
        <v>0</v>
      </c>
      <c r="AZ994">
        <f>IF(H994&gt;51934.91, 1, 0)</f>
        <v>0</v>
      </c>
      <c r="BA994">
        <f>SUM(AW994:AZ994)</f>
        <v>3</v>
      </c>
      <c r="BB994" t="str">
        <f>VLOOKUP(BA994,'Standard Deviations'!$L$1:$M$11,2,TRUE)</f>
        <v>Silver</v>
      </c>
    </row>
    <row r="995" spans="1:54">
      <c r="A995">
        <v>983</v>
      </c>
      <c r="B995">
        <v>1984</v>
      </c>
      <c r="C995">
        <f>2024-B995</f>
        <v>40</v>
      </c>
      <c r="D995" t="str">
        <f>VLOOKUP(B995,Reference!$A$1:$B$125, 2)</f>
        <v>Millennials</v>
      </c>
      <c r="E995" t="s">
        <v>54</v>
      </c>
      <c r="F995" t="str">
        <f>IF(E995="High School", "No College", "College")</f>
        <v>College</v>
      </c>
      <c r="G995" t="s">
        <v>55</v>
      </c>
      <c r="H995">
        <v>40059</v>
      </c>
      <c r="I995">
        <v>40059</v>
      </c>
      <c r="J995" s="4" t="s">
        <v>175</v>
      </c>
      <c r="K995">
        <v>1</v>
      </c>
      <c r="L995">
        <v>0</v>
      </c>
      <c r="M995" t="str">
        <f>IF(OR(K995&gt;0, L995&gt;0), "Parent", "Not Parent")</f>
        <v>Parent</v>
      </c>
      <c r="N995" t="s">
        <v>183</v>
      </c>
      <c r="O995" s="8">
        <v>41916</v>
      </c>
      <c r="P995" s="9">
        <f>O995-N995</f>
        <v>371</v>
      </c>
      <c r="Q995">
        <v>82</v>
      </c>
      <c r="R995" s="9">
        <f>P995-Q995</f>
        <v>289</v>
      </c>
      <c r="S995" s="8">
        <f>O995-R995</f>
        <v>41627</v>
      </c>
      <c r="T995">
        <v>110</v>
      </c>
      <c r="U995">
        <v>29</v>
      </c>
      <c r="V995">
        <v>92</v>
      </c>
      <c r="W995">
        <v>28</v>
      </c>
      <c r="X995">
        <v>10</v>
      </c>
      <c r="Y995">
        <v>145</v>
      </c>
      <c r="Z995">
        <v>414</v>
      </c>
      <c r="AA995">
        <f>Z995/P995</f>
        <v>1.1159029649595686</v>
      </c>
      <c r="AB995" s="14" t="s">
        <v>506</v>
      </c>
      <c r="AC995" s="13" t="s">
        <v>63</v>
      </c>
      <c r="AD995">
        <v>1</v>
      </c>
      <c r="AE995" t="str">
        <f>IF(AD995&gt;3, "Prefers Discount", "Discount Indifferent")</f>
        <v>Discount Indifferent</v>
      </c>
      <c r="AF995">
        <v>3</v>
      </c>
      <c r="AG995">
        <v>6</v>
      </c>
      <c r="AH995">
        <v>2</v>
      </c>
      <c r="AI995" t="str">
        <f>INDEX($AF$1:$AH$1,MATCH(MAX(AF995:AH995),AF995:AH995,0))</f>
        <v>Web_Orders</v>
      </c>
      <c r="AJ995">
        <v>8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f>SUM(AK995:AO995)</f>
        <v>1</v>
      </c>
      <c r="AQ995" t="str">
        <f>INDEX($AK$1:$AO$1,MATCH(MAX(AK995:AO995),AK995:AO995,0))</f>
        <v>Converted_on_Camp3</v>
      </c>
      <c r="AR995">
        <v>1</v>
      </c>
      <c r="AS995" t="str">
        <f>IF(OR(AK995&gt;0, AL995&gt;0, AM995&gt;0, AN995&gt;0, AO995&gt;0), "Converted", "Not Converted")</f>
        <v>Converted</v>
      </c>
      <c r="AT995">
        <v>0</v>
      </c>
      <c r="AU995">
        <v>3</v>
      </c>
      <c r="AV995">
        <v>11</v>
      </c>
      <c r="AW995">
        <f>IF(Z995&gt;607, 4, 0)</f>
        <v>0</v>
      </c>
      <c r="AX995">
        <f>IF(AA995&gt;0.1497, 3, 0)</f>
        <v>3</v>
      </c>
      <c r="AY995">
        <f>IF(P995&gt;4031, 2, 0)</f>
        <v>0</v>
      </c>
      <c r="AZ995">
        <f>IF(H995&gt;51934.91, 1, 0)</f>
        <v>0</v>
      </c>
      <c r="BA995">
        <f>SUM(AW995:AZ995)</f>
        <v>3</v>
      </c>
      <c r="BB995" t="str">
        <f>VLOOKUP(BA995,'Standard Deviations'!$L$1:$M$11,2,TRUE)</f>
        <v>Silver</v>
      </c>
    </row>
    <row r="996" spans="1:54">
      <c r="A996">
        <v>2878</v>
      </c>
      <c r="B996">
        <v>1947</v>
      </c>
      <c r="C996">
        <f>2024-B996</f>
        <v>77</v>
      </c>
      <c r="D996" t="str">
        <f>VLOOKUP(B996,Reference!$A$1:$B$125, 2)</f>
        <v>Boomers</v>
      </c>
      <c r="E996" t="s">
        <v>68</v>
      </c>
      <c r="F996" t="str">
        <f>IF(E996="High School", "No College", "College")</f>
        <v>College</v>
      </c>
      <c r="G996" t="s">
        <v>55</v>
      </c>
      <c r="H996">
        <v>67472</v>
      </c>
      <c r="I996">
        <v>67472</v>
      </c>
      <c r="J996" s="4" t="s">
        <v>61</v>
      </c>
      <c r="K996">
        <v>0</v>
      </c>
      <c r="L996">
        <v>1</v>
      </c>
      <c r="M996" t="str">
        <f>IF(OR(K996&gt;0, L996&gt;0), "Parent", "Not Parent")</f>
        <v>Parent</v>
      </c>
      <c r="N996" t="s">
        <v>183</v>
      </c>
      <c r="O996" s="8">
        <v>41916</v>
      </c>
      <c r="P996" s="9">
        <f>O996-N996</f>
        <v>371</v>
      </c>
      <c r="Q996">
        <v>93</v>
      </c>
      <c r="R996" s="9">
        <f>P996-Q996</f>
        <v>278</v>
      </c>
      <c r="S996" s="8">
        <f>O996-R996</f>
        <v>41638</v>
      </c>
      <c r="T996">
        <v>162</v>
      </c>
      <c r="U996">
        <v>31</v>
      </c>
      <c r="V996">
        <v>127</v>
      </c>
      <c r="W996">
        <v>8</v>
      </c>
      <c r="X996">
        <v>17</v>
      </c>
      <c r="Y996">
        <v>69</v>
      </c>
      <c r="Z996">
        <v>414</v>
      </c>
      <c r="AA996">
        <f>Z996/P996</f>
        <v>1.1159029649595686</v>
      </c>
      <c r="AB996" s="14" t="s">
        <v>506</v>
      </c>
      <c r="AC996" s="13" t="s">
        <v>63</v>
      </c>
      <c r="AD996">
        <v>2</v>
      </c>
      <c r="AE996" t="str">
        <f>IF(AD996&gt;3, "Prefers Discount", "Discount Indifferent")</f>
        <v>Discount Indifferent</v>
      </c>
      <c r="AF996">
        <v>7</v>
      </c>
      <c r="AG996">
        <v>4</v>
      </c>
      <c r="AH996">
        <v>2</v>
      </c>
      <c r="AI996" t="str">
        <f>INDEX($AF$1:$AH$1,MATCH(MAX(AF996:AH996),AF996:AH996,0))</f>
        <v>Store_Orders</v>
      </c>
      <c r="AJ996">
        <v>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f>SUM(AK996:AO996)</f>
        <v>0</v>
      </c>
      <c r="AQ996" t="s">
        <v>67</v>
      </c>
      <c r="AR996">
        <v>0</v>
      </c>
      <c r="AS996" t="str">
        <f>IF(OR(AK996&gt;0, AL996&gt;0, AM996&gt;0, AN996&gt;0, AO996&gt;0), "Converted", "Not Converted")</f>
        <v>Not Converted</v>
      </c>
      <c r="AT996">
        <v>0</v>
      </c>
      <c r="AU996">
        <v>3</v>
      </c>
      <c r="AV996">
        <v>11</v>
      </c>
      <c r="AW996">
        <f>IF(Z996&gt;607, 4, 0)</f>
        <v>0</v>
      </c>
      <c r="AX996">
        <f>IF(AA996&gt;0.1497, 3, 0)</f>
        <v>3</v>
      </c>
      <c r="AY996">
        <f>IF(P996&gt;4031, 2, 0)</f>
        <v>0</v>
      </c>
      <c r="AZ996">
        <f>IF(H996&gt;51934.91, 1, 0)</f>
        <v>1</v>
      </c>
      <c r="BA996">
        <f>SUM(AW996:AZ996)</f>
        <v>4</v>
      </c>
      <c r="BB996" t="str">
        <f>VLOOKUP(BA996,'Standard Deviations'!$L$1:$M$11,2,TRUE)</f>
        <v>Silver</v>
      </c>
    </row>
    <row r="997" spans="1:54" hidden="1">
      <c r="A997">
        <v>8939</v>
      </c>
      <c r="B997">
        <v>1959</v>
      </c>
      <c r="C997">
        <f>2024-B997</f>
        <v>65</v>
      </c>
      <c r="D997" t="str">
        <f>VLOOKUP(B997,Reference!$A$1:$B$125, 2)</f>
        <v>Boomers</v>
      </c>
      <c r="E997" t="s">
        <v>54</v>
      </c>
      <c r="F997" t="str">
        <f>IF(E997="High School", "No College", "College")</f>
        <v>College</v>
      </c>
      <c r="G997" t="s">
        <v>71</v>
      </c>
      <c r="H997">
        <v>61250</v>
      </c>
      <c r="I997">
        <v>61250</v>
      </c>
      <c r="J997" s="4" t="s">
        <v>61</v>
      </c>
      <c r="K997">
        <v>0</v>
      </c>
      <c r="L997">
        <v>1</v>
      </c>
      <c r="M997" t="str">
        <f>IF(OR(K997&gt;0, L997&gt;0), "Parent", "Not Parent")</f>
        <v>Parent</v>
      </c>
      <c r="N997" t="s">
        <v>455</v>
      </c>
      <c r="O997" s="8">
        <v>41916</v>
      </c>
      <c r="P997" s="9">
        <f>O997-N997</f>
        <v>657</v>
      </c>
      <c r="Q997">
        <v>49</v>
      </c>
      <c r="R997" s="9">
        <f>P997-Q997</f>
        <v>608</v>
      </c>
      <c r="S997" s="8">
        <f>O997-R997</f>
        <v>41308</v>
      </c>
      <c r="T997">
        <v>382</v>
      </c>
      <c r="U997">
        <v>138</v>
      </c>
      <c r="V997">
        <v>65</v>
      </c>
      <c r="W997">
        <v>60</v>
      </c>
      <c r="X997">
        <v>26</v>
      </c>
      <c r="Y997">
        <v>59</v>
      </c>
      <c r="Z997">
        <v>730</v>
      </c>
      <c r="AA997">
        <f>Z997/P997</f>
        <v>1.1111111111111112</v>
      </c>
      <c r="AB997" s="11" t="s">
        <v>506</v>
      </c>
      <c r="AC997" t="s">
        <v>59</v>
      </c>
      <c r="AD997">
        <v>6</v>
      </c>
      <c r="AE997" t="str">
        <f>IF(AD997&gt;3, "Prefers Discount", "Discount Indifferent")</f>
        <v>Prefers Discount</v>
      </c>
      <c r="AF997">
        <v>12</v>
      </c>
      <c r="AG997">
        <v>5</v>
      </c>
      <c r="AH997">
        <v>2</v>
      </c>
      <c r="AI997" t="str">
        <f>INDEX($AF$1:$AH$1,MATCH(MAX(AF997:AH997),AF997:AH997,0))</f>
        <v>Store_Orders</v>
      </c>
      <c r="AJ997">
        <v>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f>SUM(AK997:AO997)</f>
        <v>0</v>
      </c>
      <c r="AQ997" t="s">
        <v>67</v>
      </c>
      <c r="AR997">
        <v>0</v>
      </c>
      <c r="AS997" t="str">
        <f>IF(OR(AK997&gt;0, AL997&gt;0, AM997&gt;0, AN997&gt;0, AO997&gt;0), "Converted", "Not Converted")</f>
        <v>Not Converted</v>
      </c>
      <c r="AT997">
        <v>0</v>
      </c>
      <c r="AU997">
        <v>3</v>
      </c>
      <c r="AV997">
        <v>11</v>
      </c>
      <c r="AW997">
        <f>IF(Z997&gt;607, 4, 0)</f>
        <v>4</v>
      </c>
      <c r="AX997">
        <f>IF(AA997&gt;0.1497, 3, 0)</f>
        <v>3</v>
      </c>
      <c r="AY997">
        <f>IF(P997&gt;4031, 2, 0)</f>
        <v>0</v>
      </c>
      <c r="AZ997">
        <f>IF(H997&gt;51934.91, 1, 0)</f>
        <v>1</v>
      </c>
      <c r="BA997">
        <f>SUM(AW997:AZ997)</f>
        <v>8</v>
      </c>
      <c r="BB997" t="str">
        <f>VLOOKUP(BA997,'Standard Deviations'!$L$1:$M$11,2,TRUE)</f>
        <v>Platinum</v>
      </c>
    </row>
    <row r="998" spans="1:54" hidden="1">
      <c r="A998">
        <v>5866</v>
      </c>
      <c r="B998">
        <v>1974</v>
      </c>
      <c r="C998">
        <f>2024-B998</f>
        <v>50</v>
      </c>
      <c r="D998" t="str">
        <f>VLOOKUP(B998,Reference!$A$1:$B$125, 2)</f>
        <v>Gen X</v>
      </c>
      <c r="E998" t="s">
        <v>54</v>
      </c>
      <c r="F998" t="str">
        <f>IF(E998="High School", "No College", "College")</f>
        <v>College</v>
      </c>
      <c r="G998" t="s">
        <v>65</v>
      </c>
      <c r="H998">
        <v>48186</v>
      </c>
      <c r="I998">
        <v>48186</v>
      </c>
      <c r="J998" s="4" t="s">
        <v>175</v>
      </c>
      <c r="K998">
        <v>1</v>
      </c>
      <c r="L998">
        <v>0</v>
      </c>
      <c r="M998" t="str">
        <f>IF(OR(K998&gt;0, L998&gt;0), "Parent", "Not Parent")</f>
        <v>Parent</v>
      </c>
      <c r="N998" t="s">
        <v>182</v>
      </c>
      <c r="O998" s="8">
        <v>41916</v>
      </c>
      <c r="P998" s="9">
        <f>O998-N998</f>
        <v>198</v>
      </c>
      <c r="Q998">
        <v>39</v>
      </c>
      <c r="R998" s="9">
        <f>P998-Q998</f>
        <v>159</v>
      </c>
      <c r="S998" s="8">
        <f>O998-R998</f>
        <v>41757</v>
      </c>
      <c r="T998">
        <v>97</v>
      </c>
      <c r="U998">
        <v>3</v>
      </c>
      <c r="V998">
        <v>66</v>
      </c>
      <c r="W998">
        <v>12</v>
      </c>
      <c r="X998">
        <v>7</v>
      </c>
      <c r="Y998">
        <v>34</v>
      </c>
      <c r="Z998">
        <v>219</v>
      </c>
      <c r="AA998">
        <f>Z998/P998</f>
        <v>1.106060606060606</v>
      </c>
      <c r="AB998" s="11" t="s">
        <v>506</v>
      </c>
      <c r="AC998" t="s">
        <v>59</v>
      </c>
      <c r="AD998">
        <v>3</v>
      </c>
      <c r="AE998" t="str">
        <f>IF(AD998&gt;3, "Prefers Discount", "Discount Indifferent")</f>
        <v>Discount Indifferent</v>
      </c>
      <c r="AF998">
        <v>4</v>
      </c>
      <c r="AG998">
        <v>4</v>
      </c>
      <c r="AH998">
        <v>1</v>
      </c>
      <c r="AI998" t="str">
        <f>INDEX($AF$1:$AH$1,MATCH(MAX(AF998:AH998),AF998:AH998,0))</f>
        <v>Store_Orders</v>
      </c>
      <c r="AJ998">
        <v>7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f>SUM(AK998:AO998)</f>
        <v>0</v>
      </c>
      <c r="AQ998" t="s">
        <v>67</v>
      </c>
      <c r="AR998">
        <v>0</v>
      </c>
      <c r="AS998" t="str">
        <f>IF(OR(AK998&gt;0, AL998&gt;0, AM998&gt;0, AN998&gt;0, AO998&gt;0), "Converted", "Not Converted")</f>
        <v>Not Converted</v>
      </c>
      <c r="AT998">
        <v>0</v>
      </c>
      <c r="AU998">
        <v>3</v>
      </c>
      <c r="AV998">
        <v>11</v>
      </c>
      <c r="AW998">
        <f>IF(Z998&gt;607, 4, 0)</f>
        <v>0</v>
      </c>
      <c r="AX998">
        <f>IF(AA998&gt;0.1497, 3, 0)</f>
        <v>3</v>
      </c>
      <c r="AY998">
        <f>IF(P998&gt;4031, 2, 0)</f>
        <v>0</v>
      </c>
      <c r="AZ998">
        <f>IF(H998&gt;51934.91, 1, 0)</f>
        <v>0</v>
      </c>
      <c r="BA998">
        <f>SUM(AW998:AZ998)</f>
        <v>3</v>
      </c>
      <c r="BB998" t="str">
        <f>VLOOKUP(BA998,'Standard Deviations'!$L$1:$M$11,2,TRUE)</f>
        <v>Silver</v>
      </c>
    </row>
    <row r="999" spans="1:54" hidden="1">
      <c r="A999">
        <v>433</v>
      </c>
      <c r="B999">
        <v>1958</v>
      </c>
      <c r="C999">
        <f>2024-B999</f>
        <v>66</v>
      </c>
      <c r="D999" t="str">
        <f>VLOOKUP(B999,Reference!$A$1:$B$125, 2)</f>
        <v>Boomers</v>
      </c>
      <c r="E999" t="s">
        <v>64</v>
      </c>
      <c r="F999" t="str">
        <f>IF(E999="High School", "No College", "College")</f>
        <v>College</v>
      </c>
      <c r="G999" t="s">
        <v>60</v>
      </c>
      <c r="H999">
        <v>61331</v>
      </c>
      <c r="I999">
        <v>61331</v>
      </c>
      <c r="J999" s="4" t="s">
        <v>61</v>
      </c>
      <c r="K999">
        <v>1</v>
      </c>
      <c r="L999">
        <v>1</v>
      </c>
      <c r="M999" t="str">
        <f>IF(OR(K999&gt;0, L999&gt;0), "Parent", "Not Parent")</f>
        <v>Parent</v>
      </c>
      <c r="N999" t="s">
        <v>222</v>
      </c>
      <c r="O999" s="8">
        <v>41916</v>
      </c>
      <c r="P999" s="9">
        <f>O999-N999</f>
        <v>573</v>
      </c>
      <c r="Q999">
        <v>42</v>
      </c>
      <c r="R999" s="9">
        <f>P999-Q999</f>
        <v>531</v>
      </c>
      <c r="S999" s="8">
        <f>O999-R999</f>
        <v>41385</v>
      </c>
      <c r="T999">
        <v>534</v>
      </c>
      <c r="U999">
        <v>5</v>
      </c>
      <c r="V999">
        <v>47</v>
      </c>
      <c r="W999">
        <v>0</v>
      </c>
      <c r="X999">
        <v>5</v>
      </c>
      <c r="Y999">
        <v>41</v>
      </c>
      <c r="Z999">
        <v>632</v>
      </c>
      <c r="AA999">
        <f>Z999/P999</f>
        <v>1.1029668411867364</v>
      </c>
      <c r="AB999" s="11" t="s">
        <v>506</v>
      </c>
      <c r="AC999" t="s">
        <v>59</v>
      </c>
      <c r="AD999">
        <v>5</v>
      </c>
      <c r="AE999" t="str">
        <f>IF(AD999&gt;3, "Prefers Discount", "Discount Indifferent")</f>
        <v>Prefers Discount</v>
      </c>
      <c r="AF999">
        <v>6</v>
      </c>
      <c r="AG999">
        <v>11</v>
      </c>
      <c r="AH999">
        <v>1</v>
      </c>
      <c r="AI999" t="str">
        <f>INDEX($AF$1:$AH$1,MATCH(MAX(AF999:AH999),AF999:AH999,0))</f>
        <v>Web_Orders</v>
      </c>
      <c r="AJ999">
        <v>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f>SUM(AK999:AO999)</f>
        <v>0</v>
      </c>
      <c r="AQ999" t="s">
        <v>67</v>
      </c>
      <c r="AR999">
        <v>0</v>
      </c>
      <c r="AS999" t="str">
        <f>IF(OR(AK999&gt;0, AL999&gt;0, AM999&gt;0, AN999&gt;0, AO999&gt;0), "Converted", "Not Converted")</f>
        <v>Not Converted</v>
      </c>
      <c r="AT999">
        <v>0</v>
      </c>
      <c r="AU999">
        <v>3</v>
      </c>
      <c r="AV999">
        <v>11</v>
      </c>
      <c r="AW999">
        <f>IF(Z999&gt;607, 4, 0)</f>
        <v>4</v>
      </c>
      <c r="AX999">
        <f>IF(AA999&gt;0.1497, 3, 0)</f>
        <v>3</v>
      </c>
      <c r="AY999">
        <f>IF(P999&gt;4031, 2, 0)</f>
        <v>0</v>
      </c>
      <c r="AZ999">
        <f>IF(H999&gt;51934.91, 1, 0)</f>
        <v>1</v>
      </c>
      <c r="BA999">
        <f>SUM(AW999:AZ999)</f>
        <v>8</v>
      </c>
      <c r="BB999" t="str">
        <f>VLOOKUP(BA999,'Standard Deviations'!$L$1:$M$11,2,TRUE)</f>
        <v>Platinum</v>
      </c>
    </row>
    <row r="1000" spans="1:54" hidden="1">
      <c r="A1000">
        <v>7384</v>
      </c>
      <c r="B1000">
        <v>1951</v>
      </c>
      <c r="C1000">
        <f>2024-B1000</f>
        <v>73</v>
      </c>
      <c r="D1000" t="str">
        <f>VLOOKUP(B1000,Reference!$A$1:$B$125, 2)</f>
        <v>Boomers</v>
      </c>
      <c r="E1000" t="s">
        <v>64</v>
      </c>
      <c r="F1000" t="str">
        <f>IF(E1000="High School", "No College", "College")</f>
        <v>College</v>
      </c>
      <c r="G1000" t="s">
        <v>65</v>
      </c>
      <c r="H1000">
        <v>39767</v>
      </c>
      <c r="I1000">
        <v>39767</v>
      </c>
      <c r="J1000" s="4" t="s">
        <v>175</v>
      </c>
      <c r="K1000">
        <v>0</v>
      </c>
      <c r="L1000">
        <v>0</v>
      </c>
      <c r="M1000" t="str">
        <f>IF(OR(K1000&gt;0, L1000&gt;0), "Parent", "Not Parent")</f>
        <v>Not Parent</v>
      </c>
      <c r="N1000" t="s">
        <v>401</v>
      </c>
      <c r="O1000" s="8">
        <v>41916</v>
      </c>
      <c r="P1000" s="9">
        <f>O1000-N1000</f>
        <v>440</v>
      </c>
      <c r="Q1000">
        <v>18</v>
      </c>
      <c r="R1000" s="9">
        <f>P1000-Q1000</f>
        <v>422</v>
      </c>
      <c r="S1000" s="8">
        <f>O1000-R1000</f>
        <v>41494</v>
      </c>
      <c r="T1000">
        <v>113</v>
      </c>
      <c r="U1000">
        <v>61</v>
      </c>
      <c r="V1000">
        <v>204</v>
      </c>
      <c r="W1000">
        <v>34</v>
      </c>
      <c r="X1000">
        <v>26</v>
      </c>
      <c r="Y1000">
        <v>47</v>
      </c>
      <c r="Z1000">
        <v>485</v>
      </c>
      <c r="AA1000">
        <f>Z1000/P1000</f>
        <v>1.1022727272727273</v>
      </c>
      <c r="AB1000" s="11" t="s">
        <v>506</v>
      </c>
      <c r="AC1000" t="s">
        <v>59</v>
      </c>
      <c r="AD1000">
        <v>2</v>
      </c>
      <c r="AE1000" t="str">
        <f>IF(AD1000&gt;3, "Prefers Discount", "Discount Indifferent")</f>
        <v>Discount Indifferent</v>
      </c>
      <c r="AF1000">
        <v>7</v>
      </c>
      <c r="AG1000">
        <v>7</v>
      </c>
      <c r="AH1000">
        <v>1</v>
      </c>
      <c r="AI1000" t="str">
        <f>INDEX($AF$1:$AH$1,MATCH(MAX(AF1000:AH1000),AF1000:AH1000,0))</f>
        <v>Store_Orders</v>
      </c>
      <c r="AJ1000">
        <v>8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f>SUM(AK1000:AO1000)</f>
        <v>0</v>
      </c>
      <c r="AQ1000" t="s">
        <v>67</v>
      </c>
      <c r="AR1000">
        <v>0</v>
      </c>
      <c r="AS1000" t="str">
        <f>IF(OR(AK1000&gt;0, AL1000&gt;0, AM1000&gt;0, AN1000&gt;0, AO1000&gt;0), "Converted", "Not Converted")</f>
        <v>Not Converted</v>
      </c>
      <c r="AT1000">
        <v>0</v>
      </c>
      <c r="AU1000">
        <v>3</v>
      </c>
      <c r="AV1000">
        <v>11</v>
      </c>
      <c r="AW1000">
        <f>IF(Z1000&gt;607, 4, 0)</f>
        <v>0</v>
      </c>
      <c r="AX1000">
        <f>IF(AA1000&gt;0.1497, 3, 0)</f>
        <v>3</v>
      </c>
      <c r="AY1000">
        <f>IF(P1000&gt;4031, 2, 0)</f>
        <v>0</v>
      </c>
      <c r="AZ1000">
        <f>IF(H1000&gt;51934.91, 1, 0)</f>
        <v>0</v>
      </c>
      <c r="BA1000">
        <f>SUM(AW1000:AZ1000)</f>
        <v>3</v>
      </c>
      <c r="BB1000" t="str">
        <f>VLOOKUP(BA1000,'Standard Deviations'!$L$1:$M$11,2,TRUE)</f>
        <v>Silver</v>
      </c>
    </row>
    <row r="1001" spans="1:54">
      <c r="A1001">
        <v>8726</v>
      </c>
      <c r="B1001">
        <v>1964</v>
      </c>
      <c r="C1001">
        <f>2024-B1001</f>
        <v>60</v>
      </c>
      <c r="D1001" t="str">
        <f>VLOOKUP(B1001,Reference!$A$1:$B$125, 2)</f>
        <v>Boomers</v>
      </c>
      <c r="E1001" t="s">
        <v>74</v>
      </c>
      <c r="F1001" t="str">
        <f>IF(E1001="High School", "No College", "College")</f>
        <v>College</v>
      </c>
      <c r="G1001" t="s">
        <v>71</v>
      </c>
      <c r="H1001">
        <v>41713</v>
      </c>
      <c r="I1001">
        <v>41713</v>
      </c>
      <c r="J1001" s="4" t="s">
        <v>175</v>
      </c>
      <c r="K1001">
        <v>1</v>
      </c>
      <c r="L1001">
        <v>1</v>
      </c>
      <c r="M1001" t="str">
        <f>IF(OR(K1001&gt;0, L1001&gt;0), "Parent", "Not Parent")</f>
        <v>Parent</v>
      </c>
      <c r="N1001" t="s">
        <v>86</v>
      </c>
      <c r="O1001" s="8">
        <v>41916</v>
      </c>
      <c r="P1001" s="9">
        <f>O1001-N1001</f>
        <v>158</v>
      </c>
      <c r="Q1001">
        <v>57</v>
      </c>
      <c r="R1001" s="9">
        <f>P1001-Q1001</f>
        <v>101</v>
      </c>
      <c r="S1001" s="8">
        <f>O1001-R1001</f>
        <v>41815</v>
      </c>
      <c r="T1001">
        <v>77</v>
      </c>
      <c r="U1001">
        <v>8</v>
      </c>
      <c r="V1001">
        <v>44</v>
      </c>
      <c r="W1001">
        <v>10</v>
      </c>
      <c r="X1001">
        <v>10</v>
      </c>
      <c r="Y1001">
        <v>25</v>
      </c>
      <c r="Z1001">
        <v>174</v>
      </c>
      <c r="AA1001">
        <f>Z1001/P1001</f>
        <v>1.1012658227848102</v>
      </c>
      <c r="AB1001" s="14" t="s">
        <v>506</v>
      </c>
      <c r="AC1001" s="13" t="s">
        <v>63</v>
      </c>
      <c r="AD1001">
        <v>5</v>
      </c>
      <c r="AE1001" t="str">
        <f>IF(AD1001&gt;3, "Prefers Discount", "Discount Indifferent")</f>
        <v>Prefers Discount</v>
      </c>
      <c r="AF1001">
        <v>4</v>
      </c>
      <c r="AG1001">
        <v>3</v>
      </c>
      <c r="AH1001">
        <v>1</v>
      </c>
      <c r="AI1001" t="str">
        <f>INDEX($AF$1:$AH$1,MATCH(MAX(AF1001:AH1001),AF1001:AH1001,0))</f>
        <v>Store_Orders</v>
      </c>
      <c r="AJ1001">
        <v>6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f>SUM(AK1001:AO1001)</f>
        <v>0</v>
      </c>
      <c r="AQ1001" t="s">
        <v>67</v>
      </c>
      <c r="AR1001">
        <v>0</v>
      </c>
      <c r="AS1001" t="str">
        <f>IF(OR(AK1001&gt;0, AL1001&gt;0, AM1001&gt;0, AN1001&gt;0, AO1001&gt;0), "Converted", "Not Converted")</f>
        <v>Not Converted</v>
      </c>
      <c r="AT1001">
        <v>0</v>
      </c>
      <c r="AU1001">
        <v>3</v>
      </c>
      <c r="AV1001">
        <v>11</v>
      </c>
      <c r="AW1001">
        <f>IF(Z1001&gt;607, 4, 0)</f>
        <v>0</v>
      </c>
      <c r="AX1001">
        <f>IF(AA1001&gt;0.1497, 3, 0)</f>
        <v>3</v>
      </c>
      <c r="AY1001">
        <f>IF(P1001&gt;4031, 2, 0)</f>
        <v>0</v>
      </c>
      <c r="AZ1001">
        <f>IF(H1001&gt;51934.91, 1, 0)</f>
        <v>0</v>
      </c>
      <c r="BA1001">
        <f>SUM(AW1001:AZ1001)</f>
        <v>3</v>
      </c>
      <c r="BB1001" t="str">
        <f>VLOOKUP(BA1001,'Standard Deviations'!$L$1:$M$11,2,TRUE)</f>
        <v>Silver</v>
      </c>
    </row>
    <row r="1002" spans="1:54" hidden="1">
      <c r="A1002">
        <v>2499</v>
      </c>
      <c r="B1002">
        <v>1958</v>
      </c>
      <c r="C1002">
        <f>2024-B1002</f>
        <v>66</v>
      </c>
      <c r="D1002" t="str">
        <f>VLOOKUP(B1002,Reference!$A$1:$B$125, 2)</f>
        <v>Boomers</v>
      </c>
      <c r="E1002" t="s">
        <v>74</v>
      </c>
      <c r="F1002" t="str">
        <f>IF(E1002="High School", "No College", "College")</f>
        <v>College</v>
      </c>
      <c r="G1002" t="s">
        <v>60</v>
      </c>
      <c r="H1002">
        <v>75342</v>
      </c>
      <c r="I1002">
        <v>75342</v>
      </c>
      <c r="J1002" s="4" t="s">
        <v>56</v>
      </c>
      <c r="K1002">
        <v>0</v>
      </c>
      <c r="L1002">
        <v>1</v>
      </c>
      <c r="M1002" t="str">
        <f>IF(OR(K1002&gt;0, L1002&gt;0), "Parent", "Not Parent")</f>
        <v>Parent</v>
      </c>
      <c r="N1002" t="s">
        <v>582</v>
      </c>
      <c r="O1002" s="8">
        <v>41916</v>
      </c>
      <c r="P1002" s="9">
        <f>O1002-N1002</f>
        <v>516</v>
      </c>
      <c r="Q1002">
        <v>38</v>
      </c>
      <c r="R1002" s="9">
        <f>P1002-Q1002</f>
        <v>478</v>
      </c>
      <c r="S1002" s="8">
        <f>O1002-R1002</f>
        <v>41438</v>
      </c>
      <c r="T1002">
        <v>204</v>
      </c>
      <c r="U1002">
        <v>97</v>
      </c>
      <c r="V1002">
        <v>97</v>
      </c>
      <c r="W1002">
        <v>21</v>
      </c>
      <c r="X1002">
        <v>118</v>
      </c>
      <c r="Y1002">
        <v>26</v>
      </c>
      <c r="Z1002">
        <v>563</v>
      </c>
      <c r="AA1002">
        <f>Z1002/P1002</f>
        <v>1.0910852713178294</v>
      </c>
      <c r="AB1002" s="11" t="s">
        <v>506</v>
      </c>
      <c r="AC1002" t="s">
        <v>59</v>
      </c>
      <c r="AD1002">
        <v>1</v>
      </c>
      <c r="AE1002" t="str">
        <f>IF(AD1002&gt;3, "Prefers Discount", "Discount Indifferent")</f>
        <v>Discount Indifferent</v>
      </c>
      <c r="AF1002">
        <v>10</v>
      </c>
      <c r="AG1002">
        <v>5</v>
      </c>
      <c r="AH1002">
        <v>2</v>
      </c>
      <c r="AI1002" t="str">
        <f>INDEX($AF$1:$AH$1,MATCH(MAX(AF1002:AH1002),AF1002:AH1002,0))</f>
        <v>Store_Orders</v>
      </c>
      <c r="AJ1002">
        <v>4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f>SUM(AK1002:AO1002)</f>
        <v>0</v>
      </c>
      <c r="AQ1002" t="s">
        <v>67</v>
      </c>
      <c r="AR1002">
        <v>0</v>
      </c>
      <c r="AS1002" t="str">
        <f>IF(OR(AK1002&gt;0, AL1002&gt;0, AM1002&gt;0, AN1002&gt;0, AO1002&gt;0), "Converted", "Not Converted")</f>
        <v>Not Converted</v>
      </c>
      <c r="AT1002">
        <v>0</v>
      </c>
      <c r="AU1002">
        <v>3</v>
      </c>
      <c r="AV1002">
        <v>11</v>
      </c>
      <c r="AW1002">
        <f>IF(Z1002&gt;607, 4, 0)</f>
        <v>0</v>
      </c>
      <c r="AX1002">
        <f>IF(AA1002&gt;0.1497, 3, 0)</f>
        <v>3</v>
      </c>
      <c r="AY1002">
        <f>IF(P1002&gt;4031, 2, 0)</f>
        <v>0</v>
      </c>
      <c r="AZ1002">
        <f>IF(H1002&gt;51934.91, 1, 0)</f>
        <v>1</v>
      </c>
      <c r="BA1002">
        <f>SUM(AW1002:AZ1002)</f>
        <v>4</v>
      </c>
      <c r="BB1002" t="str">
        <f>VLOOKUP(BA1002,'Standard Deviations'!$L$1:$M$11,2,TRUE)</f>
        <v>Silver</v>
      </c>
    </row>
    <row r="1003" spans="1:54" hidden="1">
      <c r="A1003">
        <v>2625</v>
      </c>
      <c r="B1003">
        <v>1954</v>
      </c>
      <c r="C1003">
        <f>2024-B1003</f>
        <v>70</v>
      </c>
      <c r="D1003" t="str">
        <f>VLOOKUP(B1003,Reference!$A$1:$B$125, 2)</f>
        <v>Boomers</v>
      </c>
      <c r="E1003" t="s">
        <v>74</v>
      </c>
      <c r="F1003" t="str">
        <f>IF(E1003="High School", "No College", "College")</f>
        <v>College</v>
      </c>
      <c r="G1003" t="s">
        <v>60</v>
      </c>
      <c r="H1003">
        <v>42607</v>
      </c>
      <c r="I1003">
        <v>42607</v>
      </c>
      <c r="J1003" s="4" t="s">
        <v>175</v>
      </c>
      <c r="K1003">
        <v>0</v>
      </c>
      <c r="L1003">
        <v>1</v>
      </c>
      <c r="M1003" t="str">
        <f>IF(OR(K1003&gt;0, L1003&gt;0), "Parent", "Not Parent")</f>
        <v>Parent</v>
      </c>
      <c r="N1003" t="s">
        <v>198</v>
      </c>
      <c r="O1003" s="8">
        <v>41916</v>
      </c>
      <c r="P1003" s="9">
        <f>O1003-N1003</f>
        <v>321</v>
      </c>
      <c r="Q1003">
        <v>30</v>
      </c>
      <c r="R1003" s="9">
        <f>P1003-Q1003</f>
        <v>291</v>
      </c>
      <c r="S1003" s="8">
        <f>O1003-R1003</f>
        <v>41625</v>
      </c>
      <c r="T1003">
        <v>156</v>
      </c>
      <c r="U1003">
        <v>29</v>
      </c>
      <c r="V1003">
        <v>56</v>
      </c>
      <c r="W1003">
        <v>30</v>
      </c>
      <c r="X1003">
        <v>32</v>
      </c>
      <c r="Y1003">
        <v>47</v>
      </c>
      <c r="Z1003">
        <v>350</v>
      </c>
      <c r="AA1003">
        <f>Z1003/P1003</f>
        <v>1.0903426791277258</v>
      </c>
      <c r="AB1003" s="11" t="s">
        <v>506</v>
      </c>
      <c r="AC1003" t="s">
        <v>59</v>
      </c>
      <c r="AD1003">
        <v>2</v>
      </c>
      <c r="AE1003" t="str">
        <f>IF(AD1003&gt;3, "Prefers Discount", "Discount Indifferent")</f>
        <v>Discount Indifferent</v>
      </c>
      <c r="AF1003">
        <v>7</v>
      </c>
      <c r="AG1003">
        <v>3</v>
      </c>
      <c r="AH1003">
        <v>2</v>
      </c>
      <c r="AI1003" t="str">
        <f>INDEX($AF$1:$AH$1,MATCH(MAX(AF1003:AH1003),AF1003:AH1003,0))</f>
        <v>Store_Orders</v>
      </c>
      <c r="AJ1003">
        <v>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f>SUM(AK1003:AO1003)</f>
        <v>0</v>
      </c>
      <c r="AQ1003" t="s">
        <v>67</v>
      </c>
      <c r="AR1003">
        <v>0</v>
      </c>
      <c r="AS1003" t="str">
        <f>IF(OR(AK1003&gt;0, AL1003&gt;0, AM1003&gt;0, AN1003&gt;0, AO1003&gt;0), "Converted", "Not Converted")</f>
        <v>Not Converted</v>
      </c>
      <c r="AT1003">
        <v>0</v>
      </c>
      <c r="AU1003">
        <v>3</v>
      </c>
      <c r="AV1003">
        <v>11</v>
      </c>
      <c r="AW1003">
        <f>IF(Z1003&gt;607, 4, 0)</f>
        <v>0</v>
      </c>
      <c r="AX1003">
        <f>IF(AA1003&gt;0.1497, 3, 0)</f>
        <v>3</v>
      </c>
      <c r="AY1003">
        <f>IF(P1003&gt;4031, 2, 0)</f>
        <v>0</v>
      </c>
      <c r="AZ1003">
        <f>IF(H1003&gt;51934.91, 1, 0)</f>
        <v>0</v>
      </c>
      <c r="BA1003">
        <f>SUM(AW1003:AZ1003)</f>
        <v>3</v>
      </c>
      <c r="BB1003" t="str">
        <f>VLOOKUP(BA1003,'Standard Deviations'!$L$1:$M$11,2,TRUE)</f>
        <v>Silver</v>
      </c>
    </row>
    <row r="1004" spans="1:54">
      <c r="A1004">
        <v>591</v>
      </c>
      <c r="B1004">
        <v>1957</v>
      </c>
      <c r="C1004">
        <f>2024-B1004</f>
        <v>67</v>
      </c>
      <c r="D1004" t="str">
        <f>VLOOKUP(B1004,Reference!$A$1:$B$125, 2)</f>
        <v>Boomers</v>
      </c>
      <c r="E1004" t="s">
        <v>54</v>
      </c>
      <c r="F1004" t="str">
        <f>IF(E1004="High School", "No College", "College")</f>
        <v>College</v>
      </c>
      <c r="G1004" t="s">
        <v>89</v>
      </c>
      <c r="H1004">
        <v>66033</v>
      </c>
      <c r="I1004">
        <v>66033</v>
      </c>
      <c r="J1004" s="4" t="s">
        <v>61</v>
      </c>
      <c r="K1004">
        <v>0</v>
      </c>
      <c r="L1004">
        <v>1</v>
      </c>
      <c r="M1004" t="str">
        <f>IF(OR(K1004&gt;0, L1004&gt;0), "Parent", "Not Parent")</f>
        <v>Parent</v>
      </c>
      <c r="N1004" t="s">
        <v>390</v>
      </c>
      <c r="O1004" s="8">
        <v>41916</v>
      </c>
      <c r="P1004" s="9">
        <f>O1004-N1004</f>
        <v>622</v>
      </c>
      <c r="Q1004">
        <v>76</v>
      </c>
      <c r="R1004" s="9">
        <f>P1004-Q1004</f>
        <v>546</v>
      </c>
      <c r="S1004" s="8">
        <f>O1004-R1004</f>
        <v>41370</v>
      </c>
      <c r="T1004">
        <v>293</v>
      </c>
      <c r="U1004">
        <v>35</v>
      </c>
      <c r="V1004">
        <v>179</v>
      </c>
      <c r="W1004">
        <v>46</v>
      </c>
      <c r="X1004">
        <v>59</v>
      </c>
      <c r="Y1004">
        <v>65</v>
      </c>
      <c r="Z1004">
        <v>677</v>
      </c>
      <c r="AA1004">
        <f>Z1004/P1004</f>
        <v>1.0884244372990353</v>
      </c>
      <c r="AB1004" s="14" t="s">
        <v>506</v>
      </c>
      <c r="AC1004" s="13" t="s">
        <v>63</v>
      </c>
      <c r="AD1004">
        <v>2</v>
      </c>
      <c r="AE1004" t="str">
        <f>IF(AD1004&gt;3, "Prefers Discount", "Discount Indifferent")</f>
        <v>Discount Indifferent</v>
      </c>
      <c r="AF1004">
        <v>7</v>
      </c>
      <c r="AG1004">
        <v>8</v>
      </c>
      <c r="AH1004">
        <v>3</v>
      </c>
      <c r="AI1004" t="str">
        <f>INDEX($AF$1:$AH$1,MATCH(MAX(AF1004:AH1004),AF1004:AH1004,0))</f>
        <v>Web_Orders</v>
      </c>
      <c r="AJ1004">
        <v>7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f>SUM(AK1004:AO1004)</f>
        <v>0</v>
      </c>
      <c r="AQ1004" t="s">
        <v>67</v>
      </c>
      <c r="AR1004">
        <v>0</v>
      </c>
      <c r="AS1004" t="str">
        <f>IF(OR(AK1004&gt;0, AL1004&gt;0, AM1004&gt;0, AN1004&gt;0, AO1004&gt;0), "Converted", "Not Converted")</f>
        <v>Not Converted</v>
      </c>
      <c r="AT1004">
        <v>0</v>
      </c>
      <c r="AU1004">
        <v>3</v>
      </c>
      <c r="AV1004">
        <v>11</v>
      </c>
      <c r="AW1004">
        <f>IF(Z1004&gt;607, 4, 0)</f>
        <v>4</v>
      </c>
      <c r="AX1004">
        <f>IF(AA1004&gt;0.1497, 3, 0)</f>
        <v>3</v>
      </c>
      <c r="AY1004">
        <f>IF(P1004&gt;4031, 2, 0)</f>
        <v>0</v>
      </c>
      <c r="AZ1004">
        <f>IF(H1004&gt;51934.91, 1, 0)</f>
        <v>1</v>
      </c>
      <c r="BA1004">
        <f>SUM(AW1004:AZ1004)</f>
        <v>8</v>
      </c>
      <c r="BB1004" t="str">
        <f>VLOOKUP(BA1004,'Standard Deviations'!$L$1:$M$11,2,TRUE)</f>
        <v>Platinum</v>
      </c>
    </row>
    <row r="1005" spans="1:54" hidden="1">
      <c r="A1005">
        <v>1802</v>
      </c>
      <c r="B1005">
        <v>1971</v>
      </c>
      <c r="C1005">
        <f>2024-B1005</f>
        <v>53</v>
      </c>
      <c r="D1005" t="str">
        <f>VLOOKUP(B1005,Reference!$A$1:$B$125, 2)</f>
        <v>Gen X</v>
      </c>
      <c r="E1005" t="s">
        <v>54</v>
      </c>
      <c r="F1005" t="str">
        <f>IF(E1005="High School", "No College", "College")</f>
        <v>College</v>
      </c>
      <c r="G1005" t="s">
        <v>55</v>
      </c>
      <c r="H1005">
        <v>64795</v>
      </c>
      <c r="I1005">
        <v>64795</v>
      </c>
      <c r="J1005" s="4" t="s">
        <v>61</v>
      </c>
      <c r="K1005">
        <v>0</v>
      </c>
      <c r="L1005">
        <v>1</v>
      </c>
      <c r="M1005" t="str">
        <f>IF(OR(K1005&gt;0, L1005&gt;0), "Parent", "Not Parent")</f>
        <v>Parent</v>
      </c>
      <c r="N1005" t="s">
        <v>290</v>
      </c>
      <c r="O1005" s="8">
        <v>41916</v>
      </c>
      <c r="P1005" s="9">
        <f>O1005-N1005</f>
        <v>625</v>
      </c>
      <c r="Q1005">
        <v>23</v>
      </c>
      <c r="R1005" s="9">
        <f>P1005-Q1005</f>
        <v>602</v>
      </c>
      <c r="S1005" s="8">
        <f>O1005-R1005</f>
        <v>41314</v>
      </c>
      <c r="T1005">
        <v>412</v>
      </c>
      <c r="U1005">
        <v>5</v>
      </c>
      <c r="V1005">
        <v>119</v>
      </c>
      <c r="W1005">
        <v>38</v>
      </c>
      <c r="X1005">
        <v>29</v>
      </c>
      <c r="Y1005">
        <v>77</v>
      </c>
      <c r="Z1005">
        <v>680</v>
      </c>
      <c r="AA1005">
        <f>Z1005/P1005</f>
        <v>1.0880000000000001</v>
      </c>
      <c r="AB1005" s="11" t="s">
        <v>506</v>
      </c>
      <c r="AC1005" t="s">
        <v>59</v>
      </c>
      <c r="AD1005">
        <v>3</v>
      </c>
      <c r="AE1005" t="str">
        <f>IF(AD1005&gt;3, "Prefers Discount", "Discount Indifferent")</f>
        <v>Discount Indifferent</v>
      </c>
      <c r="AF1005">
        <v>12</v>
      </c>
      <c r="AG1005">
        <v>3</v>
      </c>
      <c r="AH1005">
        <v>3</v>
      </c>
      <c r="AI1005" t="str">
        <f>INDEX($AF$1:$AH$1,MATCH(MAX(AF1005:AH1005),AF1005:AH1005,0))</f>
        <v>Store_Orders</v>
      </c>
      <c r="AJ1005">
        <v>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f>SUM(AK1005:AO1005)</f>
        <v>0</v>
      </c>
      <c r="AQ1005" t="s">
        <v>67</v>
      </c>
      <c r="AR1005">
        <v>0</v>
      </c>
      <c r="AS1005" t="str">
        <f>IF(OR(AK1005&gt;0, AL1005&gt;0, AM1005&gt;0, AN1005&gt;0, AO1005&gt;0), "Converted", "Not Converted")</f>
        <v>Not Converted</v>
      </c>
      <c r="AT1005">
        <v>0</v>
      </c>
      <c r="AU1005">
        <v>3</v>
      </c>
      <c r="AV1005">
        <v>11</v>
      </c>
      <c r="AW1005">
        <f>IF(Z1005&gt;607, 4, 0)</f>
        <v>4</v>
      </c>
      <c r="AX1005">
        <f>IF(AA1005&gt;0.1497, 3, 0)</f>
        <v>3</v>
      </c>
      <c r="AY1005">
        <f>IF(P1005&gt;4031, 2, 0)</f>
        <v>0</v>
      </c>
      <c r="AZ1005">
        <f>IF(H1005&gt;51934.91, 1, 0)</f>
        <v>1</v>
      </c>
      <c r="BA1005">
        <f>SUM(AW1005:AZ1005)</f>
        <v>8</v>
      </c>
      <c r="BB1005" t="str">
        <f>VLOOKUP(BA1005,'Standard Deviations'!$L$1:$M$11,2,TRUE)</f>
        <v>Platinum</v>
      </c>
    </row>
    <row r="1006" spans="1:54" hidden="1">
      <c r="A1006">
        <v>7002</v>
      </c>
      <c r="B1006">
        <v>1955</v>
      </c>
      <c r="C1006">
        <f>2024-B1006</f>
        <v>69</v>
      </c>
      <c r="D1006" t="str">
        <f>VLOOKUP(B1006,Reference!$A$1:$B$125, 2)</f>
        <v>Boomers</v>
      </c>
      <c r="E1006" t="s">
        <v>54</v>
      </c>
      <c r="F1006" t="str">
        <f>IF(E1006="High School", "No College", "College")</f>
        <v>College</v>
      </c>
      <c r="G1006" t="s">
        <v>60</v>
      </c>
      <c r="H1006">
        <v>62535</v>
      </c>
      <c r="I1006">
        <v>62535</v>
      </c>
      <c r="J1006" s="4" t="s">
        <v>61</v>
      </c>
      <c r="K1006">
        <v>0</v>
      </c>
      <c r="L1006">
        <v>1</v>
      </c>
      <c r="M1006" t="str">
        <f>IF(OR(K1006&gt;0, L1006&gt;0), "Parent", "Not Parent")</f>
        <v>Parent</v>
      </c>
      <c r="N1006" t="s">
        <v>564</v>
      </c>
      <c r="O1006" s="8">
        <v>41916</v>
      </c>
      <c r="P1006" s="9">
        <f>O1006-N1006</f>
        <v>366</v>
      </c>
      <c r="Q1006">
        <v>13</v>
      </c>
      <c r="R1006" s="9">
        <f>P1006-Q1006</f>
        <v>353</v>
      </c>
      <c r="S1006" s="8">
        <f>O1006-R1006</f>
        <v>41563</v>
      </c>
      <c r="T1006">
        <v>163</v>
      </c>
      <c r="U1006">
        <v>48</v>
      </c>
      <c r="V1006">
        <v>90</v>
      </c>
      <c r="W1006">
        <v>0</v>
      </c>
      <c r="X1006">
        <v>45</v>
      </c>
      <c r="Y1006">
        <v>52</v>
      </c>
      <c r="Z1006">
        <v>398</v>
      </c>
      <c r="AA1006">
        <f>Z1006/P1006</f>
        <v>1.0874316939890711</v>
      </c>
      <c r="AB1006" s="11" t="s">
        <v>506</v>
      </c>
      <c r="AC1006" t="s">
        <v>59</v>
      </c>
      <c r="AD1006">
        <v>1</v>
      </c>
      <c r="AE1006" t="str">
        <f>IF(AD1006&gt;3, "Prefers Discount", "Discount Indifferent")</f>
        <v>Discount Indifferent</v>
      </c>
      <c r="AF1006">
        <v>8</v>
      </c>
      <c r="AG1006">
        <v>3</v>
      </c>
      <c r="AH1006">
        <v>2</v>
      </c>
      <c r="AI1006" t="str">
        <f>INDEX($AF$1:$AH$1,MATCH(MAX(AF1006:AH1006),AF1006:AH1006,0))</f>
        <v>Store_Orders</v>
      </c>
      <c r="AJ1006">
        <v>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f>SUM(AK1006:AO1006)</f>
        <v>0</v>
      </c>
      <c r="AQ1006" t="s">
        <v>67</v>
      </c>
      <c r="AR1006">
        <v>0</v>
      </c>
      <c r="AS1006" t="str">
        <f>IF(OR(AK1006&gt;0, AL1006&gt;0, AM1006&gt;0, AN1006&gt;0, AO1006&gt;0), "Converted", "Not Converted")</f>
        <v>Not Converted</v>
      </c>
      <c r="AT1006">
        <v>0</v>
      </c>
      <c r="AU1006">
        <v>3</v>
      </c>
      <c r="AV1006">
        <v>11</v>
      </c>
      <c r="AW1006">
        <f>IF(Z1006&gt;607, 4, 0)</f>
        <v>0</v>
      </c>
      <c r="AX1006">
        <f>IF(AA1006&gt;0.1497, 3, 0)</f>
        <v>3</v>
      </c>
      <c r="AY1006">
        <f>IF(P1006&gt;4031, 2, 0)</f>
        <v>0</v>
      </c>
      <c r="AZ1006">
        <f>IF(H1006&gt;51934.91, 1, 0)</f>
        <v>1</v>
      </c>
      <c r="BA1006">
        <f>SUM(AW1006:AZ1006)</f>
        <v>4</v>
      </c>
      <c r="BB1006" t="str">
        <f>VLOOKUP(BA1006,'Standard Deviations'!$L$1:$M$11,2,TRUE)</f>
        <v>Silver</v>
      </c>
    </row>
    <row r="1007" spans="1:54">
      <c r="A1007">
        <v>10157</v>
      </c>
      <c r="B1007">
        <v>1965</v>
      </c>
      <c r="C1007">
        <f>2024-B1007</f>
        <v>59</v>
      </c>
      <c r="D1007" t="str">
        <f>VLOOKUP(B1007,Reference!$A$1:$B$125, 2)</f>
        <v>Gen X</v>
      </c>
      <c r="E1007" t="s">
        <v>54</v>
      </c>
      <c r="F1007" t="str">
        <f>IF(E1007="High School", "No College", "College")</f>
        <v>College</v>
      </c>
      <c r="G1007" t="s">
        <v>60</v>
      </c>
      <c r="H1007">
        <v>59686</v>
      </c>
      <c r="I1007">
        <v>59686</v>
      </c>
      <c r="J1007" s="4" t="s">
        <v>61</v>
      </c>
      <c r="K1007">
        <v>0</v>
      </c>
      <c r="L1007">
        <v>1</v>
      </c>
      <c r="M1007" t="str">
        <f>IF(OR(K1007&gt;0, L1007&gt;0), "Parent", "Not Parent")</f>
        <v>Parent</v>
      </c>
      <c r="N1007" t="s">
        <v>174</v>
      </c>
      <c r="O1007" s="8">
        <v>41916</v>
      </c>
      <c r="P1007" s="9">
        <f>O1007-N1007</f>
        <v>252</v>
      </c>
      <c r="Q1007">
        <v>78</v>
      </c>
      <c r="R1007" s="9">
        <f>P1007-Q1007</f>
        <v>174</v>
      </c>
      <c r="S1007" s="8">
        <f>O1007-R1007</f>
        <v>41742</v>
      </c>
      <c r="T1007">
        <v>89</v>
      </c>
      <c r="U1007">
        <v>15</v>
      </c>
      <c r="V1007">
        <v>89</v>
      </c>
      <c r="W1007">
        <v>34</v>
      </c>
      <c r="X1007">
        <v>42</v>
      </c>
      <c r="Y1007">
        <v>5</v>
      </c>
      <c r="Z1007">
        <v>274</v>
      </c>
      <c r="AA1007">
        <f>Z1007/P1007</f>
        <v>1.0873015873015872</v>
      </c>
      <c r="AB1007" s="14" t="s">
        <v>506</v>
      </c>
      <c r="AC1007" s="13" t="s">
        <v>63</v>
      </c>
      <c r="AD1007">
        <v>1</v>
      </c>
      <c r="AE1007" t="str">
        <f>IF(AD1007&gt;3, "Prefers Discount", "Discount Indifferent")</f>
        <v>Discount Indifferent</v>
      </c>
      <c r="AF1007">
        <v>6</v>
      </c>
      <c r="AG1007">
        <v>4</v>
      </c>
      <c r="AH1007">
        <v>1</v>
      </c>
      <c r="AI1007" t="str">
        <f>INDEX($AF$1:$AH$1,MATCH(MAX(AF1007:AH1007),AF1007:AH1007,0))</f>
        <v>Store_Orders</v>
      </c>
      <c r="AJ1007">
        <v>4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f>SUM(AK1007:AO1007)</f>
        <v>0</v>
      </c>
      <c r="AQ1007" t="s">
        <v>67</v>
      </c>
      <c r="AR1007">
        <v>0</v>
      </c>
      <c r="AS1007" t="str">
        <f>IF(OR(AK1007&gt;0, AL1007&gt;0, AM1007&gt;0, AN1007&gt;0, AO1007&gt;0), "Converted", "Not Converted")</f>
        <v>Not Converted</v>
      </c>
      <c r="AT1007">
        <v>0</v>
      </c>
      <c r="AU1007">
        <v>3</v>
      </c>
      <c r="AV1007">
        <v>11</v>
      </c>
      <c r="AW1007">
        <f>IF(Z1007&gt;607, 4, 0)</f>
        <v>0</v>
      </c>
      <c r="AX1007">
        <f>IF(AA1007&gt;0.1497, 3, 0)</f>
        <v>3</v>
      </c>
      <c r="AY1007">
        <f>IF(P1007&gt;4031, 2, 0)</f>
        <v>0</v>
      </c>
      <c r="AZ1007">
        <f>IF(H1007&gt;51934.91, 1, 0)</f>
        <v>1</v>
      </c>
      <c r="BA1007">
        <f>SUM(AW1007:AZ1007)</f>
        <v>4</v>
      </c>
      <c r="BB1007" t="str">
        <f>VLOOKUP(BA1007,'Standard Deviations'!$L$1:$M$11,2,TRUE)</f>
        <v>Silver</v>
      </c>
    </row>
    <row r="1008" spans="1:54" hidden="1">
      <c r="A1008">
        <v>2535</v>
      </c>
      <c r="B1008">
        <v>1978</v>
      </c>
      <c r="C1008">
        <f>2024-B1008</f>
        <v>46</v>
      </c>
      <c r="D1008" t="str">
        <f>VLOOKUP(B1008,Reference!$A$1:$B$125, 2)</f>
        <v>Gen X</v>
      </c>
      <c r="E1008" t="s">
        <v>64</v>
      </c>
      <c r="F1008" t="str">
        <f>IF(E1008="High School", "No College", "College")</f>
        <v>College</v>
      </c>
      <c r="G1008" t="s">
        <v>55</v>
      </c>
      <c r="H1008">
        <v>88097</v>
      </c>
      <c r="I1008">
        <v>88097</v>
      </c>
      <c r="J1008" s="4" t="s">
        <v>56</v>
      </c>
      <c r="K1008">
        <v>1</v>
      </c>
      <c r="L1008">
        <v>0</v>
      </c>
      <c r="M1008" t="str">
        <f>IF(OR(K1008&gt;0, L1008&gt;0), "Parent", "Not Parent")</f>
        <v>Parent</v>
      </c>
      <c r="N1008" t="s">
        <v>517</v>
      </c>
      <c r="O1008" s="8">
        <v>41916</v>
      </c>
      <c r="P1008" s="9">
        <f>O1008-N1008</f>
        <v>777</v>
      </c>
      <c r="Q1008">
        <v>24</v>
      </c>
      <c r="R1008" s="9">
        <f>P1008-Q1008</f>
        <v>753</v>
      </c>
      <c r="S1008" s="8">
        <f>O1008-R1008</f>
        <v>41163</v>
      </c>
      <c r="T1008">
        <v>163</v>
      </c>
      <c r="U1008">
        <v>0</v>
      </c>
      <c r="V1008">
        <v>480</v>
      </c>
      <c r="W1008">
        <v>0</v>
      </c>
      <c r="X1008">
        <v>126</v>
      </c>
      <c r="Y1008">
        <v>75</v>
      </c>
      <c r="Z1008">
        <v>844</v>
      </c>
      <c r="AA1008">
        <f>Z1008/P1008</f>
        <v>1.0862290862290862</v>
      </c>
      <c r="AB1008" s="11" t="s">
        <v>506</v>
      </c>
      <c r="AC1008" t="s">
        <v>59</v>
      </c>
      <c r="AD1008">
        <v>1</v>
      </c>
      <c r="AE1008" t="str">
        <f>IF(AD1008&gt;3, "Prefers Discount", "Discount Indifferent")</f>
        <v>Discount Indifferent</v>
      </c>
      <c r="AF1008">
        <v>8</v>
      </c>
      <c r="AG1008">
        <v>6</v>
      </c>
      <c r="AH1008">
        <v>5</v>
      </c>
      <c r="AI1008" t="str">
        <f>INDEX($AF$1:$AH$1,MATCH(MAX(AF1008:AH1008),AF1008:AH1008,0))</f>
        <v>Store_Orders</v>
      </c>
      <c r="AJ1008">
        <v>9</v>
      </c>
      <c r="AK1008">
        <v>1</v>
      </c>
      <c r="AL1008">
        <v>0</v>
      </c>
      <c r="AM1008">
        <v>0</v>
      </c>
      <c r="AN1008">
        <v>1</v>
      </c>
      <c r="AO1008">
        <v>1</v>
      </c>
      <c r="AP1008">
        <f>SUM(AK1008:AO1008)</f>
        <v>3</v>
      </c>
      <c r="AQ1008" t="str">
        <f>INDEX($AK$1:$AO$1,MATCH(MAX(AK1008:AO1008),AK1008:AO1008,0))</f>
        <v>Converted_on_Camp1</v>
      </c>
      <c r="AR1008">
        <v>1</v>
      </c>
      <c r="AS1008" t="str">
        <f>IF(OR(AK1008&gt;0, AL1008&gt;0, AM1008&gt;0, AN1008&gt;0, AO1008&gt;0), "Converted", "Not Converted")</f>
        <v>Converted</v>
      </c>
      <c r="AT1008">
        <v>0</v>
      </c>
      <c r="AU1008">
        <v>3</v>
      </c>
      <c r="AV1008">
        <v>11</v>
      </c>
      <c r="AW1008">
        <f>IF(Z1008&gt;607, 4, 0)</f>
        <v>4</v>
      </c>
      <c r="AX1008">
        <f>IF(AA1008&gt;0.1497, 3, 0)</f>
        <v>3</v>
      </c>
      <c r="AY1008">
        <f>IF(P1008&gt;4031, 2, 0)</f>
        <v>0</v>
      </c>
      <c r="AZ1008">
        <f>IF(H1008&gt;51934.91, 1, 0)</f>
        <v>1</v>
      </c>
      <c r="BA1008">
        <f>SUM(AW1008:AZ1008)</f>
        <v>8</v>
      </c>
      <c r="BB1008" t="str">
        <f>VLOOKUP(BA1008,'Standard Deviations'!$L$1:$M$11,2,TRUE)</f>
        <v>Platinum</v>
      </c>
    </row>
    <row r="1009" spans="1:54" hidden="1">
      <c r="A1009">
        <v>7408</v>
      </c>
      <c r="B1009">
        <v>1952</v>
      </c>
      <c r="C1009">
        <f>2024-B1009</f>
        <v>72</v>
      </c>
      <c r="D1009" t="str">
        <f>VLOOKUP(B1009,Reference!$A$1:$B$125, 2)</f>
        <v>Boomers</v>
      </c>
      <c r="E1009" t="s">
        <v>68</v>
      </c>
      <c r="F1009" t="str">
        <f>IF(E1009="High School", "No College", "College")</f>
        <v>College</v>
      </c>
      <c r="G1009" t="s">
        <v>55</v>
      </c>
      <c r="H1009">
        <v>54549</v>
      </c>
      <c r="I1009">
        <v>54549</v>
      </c>
      <c r="J1009" s="4" t="s">
        <v>61</v>
      </c>
      <c r="K1009">
        <v>0</v>
      </c>
      <c r="L1009">
        <v>1</v>
      </c>
      <c r="M1009" t="str">
        <f>IF(OR(K1009&gt;0, L1009&gt;0), "Parent", "Not Parent")</f>
        <v>Parent</v>
      </c>
      <c r="N1009" t="s">
        <v>147</v>
      </c>
      <c r="O1009" s="8">
        <v>41916</v>
      </c>
      <c r="P1009" s="9">
        <f>O1009-N1009</f>
        <v>215</v>
      </c>
      <c r="Q1009">
        <v>8</v>
      </c>
      <c r="R1009" s="9">
        <f>P1009-Q1009</f>
        <v>207</v>
      </c>
      <c r="S1009" s="8">
        <f>O1009-R1009</f>
        <v>41709</v>
      </c>
      <c r="T1009">
        <v>216</v>
      </c>
      <c r="U1009">
        <v>2</v>
      </c>
      <c r="V1009">
        <v>6</v>
      </c>
      <c r="W1009">
        <v>0</v>
      </c>
      <c r="X1009">
        <v>0</v>
      </c>
      <c r="Y1009">
        <v>9</v>
      </c>
      <c r="Z1009">
        <v>233</v>
      </c>
      <c r="AA1009">
        <f>Z1009/P1009</f>
        <v>1.0837209302325581</v>
      </c>
      <c r="AB1009" s="11" t="s">
        <v>506</v>
      </c>
      <c r="AC1009" t="s">
        <v>59</v>
      </c>
      <c r="AD1009">
        <v>2</v>
      </c>
      <c r="AE1009" t="str">
        <f>IF(AD1009&gt;3, "Prefers Discount", "Discount Indifferent")</f>
        <v>Discount Indifferent</v>
      </c>
      <c r="AF1009">
        <v>4</v>
      </c>
      <c r="AG1009">
        <v>5</v>
      </c>
      <c r="AH1009">
        <v>1</v>
      </c>
      <c r="AI1009" t="str">
        <f>INDEX($AF$1:$AH$1,MATCH(MAX(AF1009:AH1009),AF1009:AH1009,0))</f>
        <v>Web_Orders</v>
      </c>
      <c r="AJ1009">
        <v>7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f>SUM(AK1009:AO1009)</f>
        <v>0</v>
      </c>
      <c r="AQ1009" t="s">
        <v>67</v>
      </c>
      <c r="AR1009">
        <v>0</v>
      </c>
      <c r="AS1009" t="str">
        <f>IF(OR(AK1009&gt;0, AL1009&gt;0, AM1009&gt;0, AN1009&gt;0, AO1009&gt;0), "Converted", "Not Converted")</f>
        <v>Not Converted</v>
      </c>
      <c r="AT1009">
        <v>0</v>
      </c>
      <c r="AU1009">
        <v>3</v>
      </c>
      <c r="AV1009">
        <v>11</v>
      </c>
      <c r="AW1009">
        <f>IF(Z1009&gt;607, 4, 0)</f>
        <v>0</v>
      </c>
      <c r="AX1009">
        <f>IF(AA1009&gt;0.1497, 3, 0)</f>
        <v>3</v>
      </c>
      <c r="AY1009">
        <f>IF(P1009&gt;4031, 2, 0)</f>
        <v>0</v>
      </c>
      <c r="AZ1009">
        <f>IF(H1009&gt;51934.91, 1, 0)</f>
        <v>1</v>
      </c>
      <c r="BA1009">
        <f>SUM(AW1009:AZ1009)</f>
        <v>4</v>
      </c>
      <c r="BB1009" t="str">
        <f>VLOOKUP(BA1009,'Standard Deviations'!$L$1:$M$11,2,TRUE)</f>
        <v>Silver</v>
      </c>
    </row>
    <row r="1010" spans="1:54" hidden="1">
      <c r="A1010">
        <v>618</v>
      </c>
      <c r="B1010">
        <v>1977</v>
      </c>
      <c r="C1010">
        <f>2024-B1010</f>
        <v>47</v>
      </c>
      <c r="D1010" t="str">
        <f>VLOOKUP(B1010,Reference!$A$1:$B$125, 2)</f>
        <v>Gen X</v>
      </c>
      <c r="E1010" t="s">
        <v>68</v>
      </c>
      <c r="F1010" t="str">
        <f>IF(E1010="High School", "No College", "College")</f>
        <v>College</v>
      </c>
      <c r="G1010" t="s">
        <v>55</v>
      </c>
      <c r="H1010">
        <v>69389</v>
      </c>
      <c r="I1010">
        <v>69389</v>
      </c>
      <c r="J1010" s="4" t="s">
        <v>61</v>
      </c>
      <c r="K1010">
        <v>0</v>
      </c>
      <c r="L1010">
        <v>1</v>
      </c>
      <c r="M1010" t="str">
        <f>IF(OR(K1010&gt;0, L1010&gt;0), "Parent", "Not Parent")</f>
        <v>Parent</v>
      </c>
      <c r="N1010" t="s">
        <v>307</v>
      </c>
      <c r="O1010" s="8">
        <v>41916</v>
      </c>
      <c r="P1010" s="9">
        <f>O1010-N1010</f>
        <v>736</v>
      </c>
      <c r="Q1010">
        <v>17</v>
      </c>
      <c r="R1010" s="9">
        <f>P1010-Q1010</f>
        <v>719</v>
      </c>
      <c r="S1010" s="8">
        <f>O1010-R1010</f>
        <v>41197</v>
      </c>
      <c r="T1010">
        <v>422</v>
      </c>
      <c r="U1010">
        <v>7</v>
      </c>
      <c r="V1010">
        <v>238</v>
      </c>
      <c r="W1010">
        <v>69</v>
      </c>
      <c r="X1010">
        <v>46</v>
      </c>
      <c r="Y1010">
        <v>15</v>
      </c>
      <c r="Z1010">
        <v>797</v>
      </c>
      <c r="AA1010">
        <f>Z1010/P1010</f>
        <v>1.0828804347826086</v>
      </c>
      <c r="AB1010" s="11" t="s">
        <v>506</v>
      </c>
      <c r="AC1010" t="s">
        <v>59</v>
      </c>
      <c r="AD1010">
        <v>1</v>
      </c>
      <c r="AE1010" t="str">
        <f>IF(AD1010&gt;3, "Prefers Discount", "Discount Indifferent")</f>
        <v>Discount Indifferent</v>
      </c>
      <c r="AF1010">
        <v>12</v>
      </c>
      <c r="AG1010">
        <v>7</v>
      </c>
      <c r="AH1010">
        <v>2</v>
      </c>
      <c r="AI1010" t="str">
        <f>INDEX($AF$1:$AH$1,MATCH(MAX(AF1010:AH1010),AF1010:AH1010,0))</f>
        <v>Store_Orders</v>
      </c>
      <c r="AJ1010">
        <v>4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f>SUM(AK1010:AO1010)</f>
        <v>0</v>
      </c>
      <c r="AQ1010" t="s">
        <v>67</v>
      </c>
      <c r="AR1010">
        <v>0</v>
      </c>
      <c r="AS1010" t="str">
        <f>IF(OR(AK1010&gt;0, AL1010&gt;0, AM1010&gt;0, AN1010&gt;0, AO1010&gt;0), "Converted", "Not Converted")</f>
        <v>Not Converted</v>
      </c>
      <c r="AT1010">
        <v>0</v>
      </c>
      <c r="AU1010">
        <v>3</v>
      </c>
      <c r="AV1010">
        <v>11</v>
      </c>
      <c r="AW1010">
        <f>IF(Z1010&gt;607, 4, 0)</f>
        <v>4</v>
      </c>
      <c r="AX1010">
        <f>IF(AA1010&gt;0.1497, 3, 0)</f>
        <v>3</v>
      </c>
      <c r="AY1010">
        <f>IF(P1010&gt;4031, 2, 0)</f>
        <v>0</v>
      </c>
      <c r="AZ1010">
        <f>IF(H1010&gt;51934.91, 1, 0)</f>
        <v>1</v>
      </c>
      <c r="BA1010">
        <f>SUM(AW1010:AZ1010)</f>
        <v>8</v>
      </c>
      <c r="BB1010" t="str">
        <f>VLOOKUP(BA1010,'Standard Deviations'!$L$1:$M$11,2,TRUE)</f>
        <v>Platinum</v>
      </c>
    </row>
    <row r="1011" spans="1:54">
      <c r="A1011">
        <v>635</v>
      </c>
      <c r="B1011">
        <v>1966</v>
      </c>
      <c r="C1011">
        <f>2024-B1011</f>
        <v>58</v>
      </c>
      <c r="D1011" t="str">
        <f>VLOOKUP(B1011,Reference!$A$1:$B$125, 2)</f>
        <v>Gen X</v>
      </c>
      <c r="E1011" t="s">
        <v>64</v>
      </c>
      <c r="F1011" t="str">
        <f>IF(E1011="High School", "No College", "College")</f>
        <v>College</v>
      </c>
      <c r="G1011" t="s">
        <v>55</v>
      </c>
      <c r="H1011">
        <v>57183</v>
      </c>
      <c r="I1011">
        <v>57183</v>
      </c>
      <c r="J1011" s="4" t="s">
        <v>61</v>
      </c>
      <c r="K1011">
        <v>1</v>
      </c>
      <c r="L1011">
        <v>1</v>
      </c>
      <c r="M1011" t="str">
        <f>IF(OR(K1011&gt;0, L1011&gt;0), "Parent", "Not Parent")</f>
        <v>Parent</v>
      </c>
      <c r="N1011" t="s">
        <v>329</v>
      </c>
      <c r="O1011" s="8">
        <v>41916</v>
      </c>
      <c r="P1011" s="9">
        <f>O1011-N1011</f>
        <v>564</v>
      </c>
      <c r="Q1011">
        <v>51</v>
      </c>
      <c r="R1011" s="9">
        <f>P1011-Q1011</f>
        <v>513</v>
      </c>
      <c r="S1011" s="8">
        <f>O1011-R1011</f>
        <v>41403</v>
      </c>
      <c r="T1011">
        <v>464</v>
      </c>
      <c r="U1011">
        <v>5</v>
      </c>
      <c r="V1011">
        <v>64</v>
      </c>
      <c r="W1011">
        <v>7</v>
      </c>
      <c r="X1011">
        <v>0</v>
      </c>
      <c r="Y1011">
        <v>70</v>
      </c>
      <c r="Z1011">
        <v>610</v>
      </c>
      <c r="AA1011">
        <f>Z1011/P1011</f>
        <v>1.0815602836879432</v>
      </c>
      <c r="AB1011" s="14" t="s">
        <v>506</v>
      </c>
      <c r="AC1011" s="13" t="s">
        <v>63</v>
      </c>
      <c r="AD1011">
        <v>8</v>
      </c>
      <c r="AE1011" t="str">
        <f>IF(AD1011&gt;3, "Prefers Discount", "Discount Indifferent")</f>
        <v>Prefers Discount</v>
      </c>
      <c r="AF1011">
        <v>7</v>
      </c>
      <c r="AG1011">
        <v>9</v>
      </c>
      <c r="AH1011">
        <v>1</v>
      </c>
      <c r="AI1011" t="str">
        <f>INDEX($AF$1:$AH$1,MATCH(MAX(AF1011:AH1011),AF1011:AH1011,0))</f>
        <v>Web_Orders</v>
      </c>
      <c r="AJ1011">
        <v>8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f>SUM(AK1011:AO1011)</f>
        <v>0</v>
      </c>
      <c r="AQ1011" t="s">
        <v>67</v>
      </c>
      <c r="AR1011">
        <v>0</v>
      </c>
      <c r="AS1011" t="str">
        <f>IF(OR(AK1011&gt;0, AL1011&gt;0, AM1011&gt;0, AN1011&gt;0, AO1011&gt;0), "Converted", "Not Converted")</f>
        <v>Not Converted</v>
      </c>
      <c r="AT1011">
        <v>0</v>
      </c>
      <c r="AU1011">
        <v>3</v>
      </c>
      <c r="AV1011">
        <v>11</v>
      </c>
      <c r="AW1011">
        <f>IF(Z1011&gt;607, 4, 0)</f>
        <v>4</v>
      </c>
      <c r="AX1011">
        <f>IF(AA1011&gt;0.1497, 3, 0)</f>
        <v>3</v>
      </c>
      <c r="AY1011">
        <f>IF(P1011&gt;4031, 2, 0)</f>
        <v>0</v>
      </c>
      <c r="AZ1011">
        <f>IF(H1011&gt;51934.91, 1, 0)</f>
        <v>1</v>
      </c>
      <c r="BA1011">
        <f>SUM(AW1011:AZ1011)</f>
        <v>8</v>
      </c>
      <c r="BB1011" t="str">
        <f>VLOOKUP(BA1011,'Standard Deviations'!$L$1:$M$11,2,TRUE)</f>
        <v>Platinum</v>
      </c>
    </row>
    <row r="1012" spans="1:54" hidden="1">
      <c r="A1012">
        <v>1618</v>
      </c>
      <c r="B1012">
        <v>1965</v>
      </c>
      <c r="C1012">
        <f>2024-B1012</f>
        <v>59</v>
      </c>
      <c r="D1012" t="str">
        <f>VLOOKUP(B1012,Reference!$A$1:$B$125, 2)</f>
        <v>Gen X</v>
      </c>
      <c r="E1012" t="s">
        <v>54</v>
      </c>
      <c r="F1012" t="str">
        <f>IF(E1012="High School", "No College", "College")</f>
        <v>College</v>
      </c>
      <c r="G1012" t="s">
        <v>65</v>
      </c>
      <c r="H1012">
        <v>56046</v>
      </c>
      <c r="I1012">
        <v>56046</v>
      </c>
      <c r="J1012" s="4" t="s">
        <v>61</v>
      </c>
      <c r="K1012">
        <v>0</v>
      </c>
      <c r="L1012">
        <v>0</v>
      </c>
      <c r="M1012" t="str">
        <f>IF(OR(K1012&gt;0, L1012&gt;0), "Parent", "Not Parent")</f>
        <v>Not Parent</v>
      </c>
      <c r="N1012" t="s">
        <v>532</v>
      </c>
      <c r="O1012" s="8">
        <v>41916</v>
      </c>
      <c r="P1012" s="9">
        <f>O1012-N1012</f>
        <v>640</v>
      </c>
      <c r="Q1012">
        <v>9</v>
      </c>
      <c r="R1012" s="9">
        <f>P1012-Q1012</f>
        <v>631</v>
      </c>
      <c r="S1012" s="8">
        <f>O1012-R1012</f>
        <v>41285</v>
      </c>
      <c r="T1012">
        <v>577</v>
      </c>
      <c r="U1012">
        <v>0</v>
      </c>
      <c r="V1012">
        <v>64</v>
      </c>
      <c r="W1012">
        <v>0</v>
      </c>
      <c r="X1012">
        <v>0</v>
      </c>
      <c r="Y1012">
        <v>51</v>
      </c>
      <c r="Z1012">
        <v>692</v>
      </c>
      <c r="AA1012">
        <f>Z1012/P1012</f>
        <v>1.08125</v>
      </c>
      <c r="AB1012" s="11" t="s">
        <v>506</v>
      </c>
      <c r="AC1012" t="s">
        <v>59</v>
      </c>
      <c r="AD1012">
        <v>2</v>
      </c>
      <c r="AE1012" t="str">
        <f>IF(AD1012&gt;3, "Prefers Discount", "Discount Indifferent")</f>
        <v>Discount Indifferent</v>
      </c>
      <c r="AF1012">
        <v>8</v>
      </c>
      <c r="AG1012">
        <v>10</v>
      </c>
      <c r="AH1012">
        <v>1</v>
      </c>
      <c r="AI1012" t="str">
        <f>INDEX($AF$1:$AH$1,MATCH(MAX(AF1012:AH1012),AF1012:AH1012,0))</f>
        <v>Web_Orders</v>
      </c>
      <c r="AJ1012">
        <v>8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f>SUM(AK1012:AO1012)</f>
        <v>1</v>
      </c>
      <c r="AQ1012" t="str">
        <f>INDEX($AK$1:$AO$1,MATCH(MAX(AK1012:AO1012),AK1012:AO1012,0))</f>
        <v>Converted_on_Camp3</v>
      </c>
      <c r="AR1012">
        <v>1</v>
      </c>
      <c r="AS1012" t="str">
        <f>IF(OR(AK1012&gt;0, AL1012&gt;0, AM1012&gt;0, AN1012&gt;0, AO1012&gt;0), "Converted", "Not Converted")</f>
        <v>Converted</v>
      </c>
      <c r="AT1012">
        <v>0</v>
      </c>
      <c r="AU1012">
        <v>3</v>
      </c>
      <c r="AV1012">
        <v>11</v>
      </c>
      <c r="AW1012">
        <f>IF(Z1012&gt;607, 4, 0)</f>
        <v>4</v>
      </c>
      <c r="AX1012">
        <f>IF(AA1012&gt;0.1497, 3, 0)</f>
        <v>3</v>
      </c>
      <c r="AY1012">
        <f>IF(P1012&gt;4031, 2, 0)</f>
        <v>0</v>
      </c>
      <c r="AZ1012">
        <f>IF(H1012&gt;51934.91, 1, 0)</f>
        <v>1</v>
      </c>
      <c r="BA1012">
        <f>SUM(AW1012:AZ1012)</f>
        <v>8</v>
      </c>
      <c r="BB1012" t="str">
        <f>VLOOKUP(BA1012,'Standard Deviations'!$L$1:$M$11,2,TRUE)</f>
        <v>Platinum</v>
      </c>
    </row>
    <row r="1013" spans="1:54">
      <c r="A1013">
        <v>10245</v>
      </c>
      <c r="B1013">
        <v>1986</v>
      </c>
      <c r="C1013">
        <f>2024-B1013</f>
        <v>38</v>
      </c>
      <c r="D1013" t="str">
        <f>VLOOKUP(B1013,Reference!$A$1:$B$125, 2)</f>
        <v>Millennials</v>
      </c>
      <c r="E1013" t="s">
        <v>74</v>
      </c>
      <c r="F1013" t="str">
        <f>IF(E1013="High School", "No College", "College")</f>
        <v>College</v>
      </c>
      <c r="G1013" t="s">
        <v>60</v>
      </c>
      <c r="H1013">
        <v>80910</v>
      </c>
      <c r="I1013">
        <v>80910</v>
      </c>
      <c r="J1013" s="4" t="s">
        <v>56</v>
      </c>
      <c r="K1013">
        <v>0</v>
      </c>
      <c r="L1013">
        <v>0</v>
      </c>
      <c r="M1013" t="str">
        <f>IF(OR(K1013&gt;0, L1013&gt;0), "Parent", "Not Parent")</f>
        <v>Not Parent</v>
      </c>
      <c r="N1013" t="s">
        <v>339</v>
      </c>
      <c r="O1013" s="8">
        <v>41916</v>
      </c>
      <c r="P1013" s="9">
        <f>O1013-N1013</f>
        <v>703</v>
      </c>
      <c r="Q1013">
        <v>71</v>
      </c>
      <c r="R1013" s="9">
        <f>P1013-Q1013</f>
        <v>632</v>
      </c>
      <c r="S1013" s="8">
        <f>O1013-R1013</f>
        <v>41284</v>
      </c>
      <c r="T1013">
        <v>160</v>
      </c>
      <c r="U1013">
        <v>80</v>
      </c>
      <c r="V1013">
        <v>369</v>
      </c>
      <c r="W1013">
        <v>67</v>
      </c>
      <c r="X1013">
        <v>39</v>
      </c>
      <c r="Y1013">
        <v>41</v>
      </c>
      <c r="Z1013">
        <v>756</v>
      </c>
      <c r="AA1013">
        <f>Z1013/P1013</f>
        <v>1.0753911806543386</v>
      </c>
      <c r="AB1013" s="14" t="s">
        <v>506</v>
      </c>
      <c r="AC1013" s="13" t="s">
        <v>63</v>
      </c>
      <c r="AD1013">
        <v>1</v>
      </c>
      <c r="AE1013" t="str">
        <f>IF(AD1013&gt;3, "Prefers Discount", "Discount Indifferent")</f>
        <v>Discount Indifferent</v>
      </c>
      <c r="AF1013">
        <v>8</v>
      </c>
      <c r="AG1013">
        <v>3</v>
      </c>
      <c r="AH1013">
        <v>3</v>
      </c>
      <c r="AI1013" t="str">
        <f>INDEX($AF$1:$AH$1,MATCH(MAX(AF1013:AH1013),AF1013:AH1013,0))</f>
        <v>Store_Orders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f>SUM(AK1013:AO1013)</f>
        <v>0</v>
      </c>
      <c r="AQ1013" t="s">
        <v>67</v>
      </c>
      <c r="AR1013">
        <v>0</v>
      </c>
      <c r="AS1013" t="str">
        <f>IF(OR(AK1013&gt;0, AL1013&gt;0, AM1013&gt;0, AN1013&gt;0, AO1013&gt;0), "Converted", "Not Converted")</f>
        <v>Not Converted</v>
      </c>
      <c r="AT1013">
        <v>0</v>
      </c>
      <c r="AU1013">
        <v>3</v>
      </c>
      <c r="AV1013">
        <v>11</v>
      </c>
      <c r="AW1013">
        <f>IF(Z1013&gt;607, 4, 0)</f>
        <v>4</v>
      </c>
      <c r="AX1013">
        <f>IF(AA1013&gt;0.1497, 3, 0)</f>
        <v>3</v>
      </c>
      <c r="AY1013">
        <f>IF(P1013&gt;4031, 2, 0)</f>
        <v>0</v>
      </c>
      <c r="AZ1013">
        <f>IF(H1013&gt;51934.91, 1, 0)</f>
        <v>1</v>
      </c>
      <c r="BA1013">
        <f>SUM(AW1013:AZ1013)</f>
        <v>8</v>
      </c>
      <c r="BB1013" t="str">
        <f>VLOOKUP(BA1013,'Standard Deviations'!$L$1:$M$11,2,TRUE)</f>
        <v>Platinum</v>
      </c>
    </row>
    <row r="1014" spans="1:54" hidden="1">
      <c r="A1014">
        <v>2681</v>
      </c>
      <c r="B1014">
        <v>1984</v>
      </c>
      <c r="C1014">
        <f>2024-B1014</f>
        <v>40</v>
      </c>
      <c r="D1014" t="str">
        <f>VLOOKUP(B1014,Reference!$A$1:$B$125, 2)</f>
        <v>Millennials</v>
      </c>
      <c r="E1014" t="s">
        <v>74</v>
      </c>
      <c r="F1014" t="str">
        <f>IF(E1014="High School", "No College", "College")</f>
        <v>College</v>
      </c>
      <c r="G1014" t="s">
        <v>55</v>
      </c>
      <c r="H1014">
        <v>65370</v>
      </c>
      <c r="I1014">
        <v>65370</v>
      </c>
      <c r="J1014" s="4" t="s">
        <v>61</v>
      </c>
      <c r="K1014">
        <v>0</v>
      </c>
      <c r="L1014">
        <v>0</v>
      </c>
      <c r="M1014" t="str">
        <f>IF(OR(K1014&gt;0, L1014&gt;0), "Parent", "Not Parent")</f>
        <v>Not Parent</v>
      </c>
      <c r="N1014" t="s">
        <v>583</v>
      </c>
      <c r="O1014" s="8">
        <v>41916</v>
      </c>
      <c r="P1014" s="9">
        <f>O1014-N1014</f>
        <v>429</v>
      </c>
      <c r="Q1014">
        <v>1</v>
      </c>
      <c r="R1014" s="9">
        <f>P1014-Q1014</f>
        <v>428</v>
      </c>
      <c r="S1014" s="8">
        <f>O1014-R1014</f>
        <v>41488</v>
      </c>
      <c r="T1014">
        <v>71</v>
      </c>
      <c r="U1014">
        <v>22</v>
      </c>
      <c r="V1014">
        <v>112</v>
      </c>
      <c r="W1014">
        <v>138</v>
      </c>
      <c r="X1014">
        <v>89</v>
      </c>
      <c r="Y1014">
        <v>29</v>
      </c>
      <c r="Z1014">
        <v>461</v>
      </c>
      <c r="AA1014">
        <f>Z1014/P1014</f>
        <v>1.0745920745920745</v>
      </c>
      <c r="AB1014" s="11" t="s">
        <v>506</v>
      </c>
      <c r="AC1014" t="s">
        <v>59</v>
      </c>
      <c r="AD1014">
        <v>1</v>
      </c>
      <c r="AE1014" t="str">
        <f>IF(AD1014&gt;3, "Prefers Discount", "Discount Indifferent")</f>
        <v>Discount Indifferent</v>
      </c>
      <c r="AF1014">
        <v>13</v>
      </c>
      <c r="AG1014">
        <v>2</v>
      </c>
      <c r="AH1014">
        <v>3</v>
      </c>
      <c r="AI1014" t="str">
        <f>INDEX($AF$1:$AH$1,MATCH(MAX(AF1014:AH1014),AF1014:AH1014,0))</f>
        <v>Store_Orders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f>SUM(AK1014:AO1014)</f>
        <v>0</v>
      </c>
      <c r="AQ1014" t="s">
        <v>67</v>
      </c>
      <c r="AR1014">
        <v>0</v>
      </c>
      <c r="AS1014" t="str">
        <f>IF(OR(AK1014&gt;0, AL1014&gt;0, AM1014&gt;0, AN1014&gt;0, AO1014&gt;0), "Converted", "Not Converted")</f>
        <v>Not Converted</v>
      </c>
      <c r="AT1014">
        <v>0</v>
      </c>
      <c r="AU1014">
        <v>3</v>
      </c>
      <c r="AV1014">
        <v>11</v>
      </c>
      <c r="AW1014">
        <f>IF(Z1014&gt;607, 4, 0)</f>
        <v>0</v>
      </c>
      <c r="AX1014">
        <f>IF(AA1014&gt;0.1497, 3, 0)</f>
        <v>3</v>
      </c>
      <c r="AY1014">
        <f>IF(P1014&gt;4031, 2, 0)</f>
        <v>0</v>
      </c>
      <c r="AZ1014">
        <f>IF(H1014&gt;51934.91, 1, 0)</f>
        <v>1</v>
      </c>
      <c r="BA1014">
        <f>SUM(AW1014:AZ1014)</f>
        <v>4</v>
      </c>
      <c r="BB1014" t="str">
        <f>VLOOKUP(BA1014,'Standard Deviations'!$L$1:$M$11,2,TRUE)</f>
        <v>Silver</v>
      </c>
    </row>
    <row r="1015" spans="1:54" hidden="1">
      <c r="A1015">
        <v>2408</v>
      </c>
      <c r="B1015">
        <v>1976</v>
      </c>
      <c r="C1015">
        <f>2024-B1015</f>
        <v>48</v>
      </c>
      <c r="D1015" t="str">
        <f>VLOOKUP(B1015,Reference!$A$1:$B$125, 2)</f>
        <v>Gen X</v>
      </c>
      <c r="E1015" t="s">
        <v>54</v>
      </c>
      <c r="F1015" t="str">
        <f>IF(E1015="High School", "No College", "College")</f>
        <v>College</v>
      </c>
      <c r="G1015" t="s">
        <v>55</v>
      </c>
      <c r="H1015">
        <v>58597</v>
      </c>
      <c r="I1015">
        <v>58597</v>
      </c>
      <c r="J1015" s="4" t="s">
        <v>61</v>
      </c>
      <c r="K1015">
        <v>1</v>
      </c>
      <c r="L1015">
        <v>1</v>
      </c>
      <c r="M1015" t="str">
        <f>IF(OR(K1015&gt;0, L1015&gt;0), "Parent", "Not Parent")</f>
        <v>Parent</v>
      </c>
      <c r="N1015" t="s">
        <v>584</v>
      </c>
      <c r="O1015" s="8">
        <v>41916</v>
      </c>
      <c r="P1015" s="9">
        <f>O1015-N1015</f>
        <v>683</v>
      </c>
      <c r="Q1015">
        <v>20</v>
      </c>
      <c r="R1015" s="9">
        <f>P1015-Q1015</f>
        <v>663</v>
      </c>
      <c r="S1015" s="8">
        <f>O1015-R1015</f>
        <v>41253</v>
      </c>
      <c r="T1015">
        <v>490</v>
      </c>
      <c r="U1015">
        <v>0</v>
      </c>
      <c r="V1015">
        <v>184</v>
      </c>
      <c r="W1015">
        <v>10</v>
      </c>
      <c r="X1015">
        <v>28</v>
      </c>
      <c r="Y1015">
        <v>21</v>
      </c>
      <c r="Z1015">
        <v>733</v>
      </c>
      <c r="AA1015">
        <f>Z1015/P1015</f>
        <v>1.0732064421669107</v>
      </c>
      <c r="AB1015" s="11" t="s">
        <v>506</v>
      </c>
      <c r="AC1015" t="s">
        <v>59</v>
      </c>
      <c r="AD1015">
        <v>12</v>
      </c>
      <c r="AE1015" t="str">
        <f>IF(AD1015&gt;3, "Prefers Discount", "Discount Indifferent")</f>
        <v>Prefers Discount</v>
      </c>
      <c r="AF1015">
        <v>9</v>
      </c>
      <c r="AG1015">
        <v>7</v>
      </c>
      <c r="AH1015">
        <v>4</v>
      </c>
      <c r="AI1015" t="str">
        <f>INDEX($AF$1:$AH$1,MATCH(MAX(AF1015:AH1015),AF1015:AH1015,0))</f>
        <v>Store_Orders</v>
      </c>
      <c r="AJ1015">
        <v>7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f>SUM(AK1015:AO1015)</f>
        <v>0</v>
      </c>
      <c r="AQ1015" t="s">
        <v>67</v>
      </c>
      <c r="AR1015">
        <v>0</v>
      </c>
      <c r="AS1015" t="str">
        <f>IF(OR(AK1015&gt;0, AL1015&gt;0, AM1015&gt;0, AN1015&gt;0, AO1015&gt;0), "Converted", "Not Converted")</f>
        <v>Not Converted</v>
      </c>
      <c r="AT1015">
        <v>0</v>
      </c>
      <c r="AU1015">
        <v>3</v>
      </c>
      <c r="AV1015">
        <v>11</v>
      </c>
      <c r="AW1015">
        <f>IF(Z1015&gt;607, 4, 0)</f>
        <v>4</v>
      </c>
      <c r="AX1015">
        <f>IF(AA1015&gt;0.1497, 3, 0)</f>
        <v>3</v>
      </c>
      <c r="AY1015">
        <f>IF(P1015&gt;4031, 2, 0)</f>
        <v>0</v>
      </c>
      <c r="AZ1015">
        <f>IF(H1015&gt;51934.91, 1, 0)</f>
        <v>1</v>
      </c>
      <c r="BA1015">
        <f>SUM(AW1015:AZ1015)</f>
        <v>8</v>
      </c>
      <c r="BB1015" t="str">
        <f>VLOOKUP(BA1015,'Standard Deviations'!$L$1:$M$11,2,TRUE)</f>
        <v>Platinum</v>
      </c>
    </row>
    <row r="1016" spans="1:54">
      <c r="A1016">
        <v>2453</v>
      </c>
      <c r="B1016">
        <v>1960</v>
      </c>
      <c r="C1016">
        <f>2024-B1016</f>
        <v>64</v>
      </c>
      <c r="D1016" t="str">
        <f>VLOOKUP(B1016,Reference!$A$1:$B$125, 2)</f>
        <v>Boomers</v>
      </c>
      <c r="E1016" t="s">
        <v>54</v>
      </c>
      <c r="F1016" t="str">
        <f>IF(E1016="High School", "No College", "College")</f>
        <v>College</v>
      </c>
      <c r="G1016" t="s">
        <v>65</v>
      </c>
      <c r="H1016">
        <v>62807</v>
      </c>
      <c r="I1016">
        <v>62807</v>
      </c>
      <c r="J1016" s="4" t="s">
        <v>61</v>
      </c>
      <c r="K1016">
        <v>0</v>
      </c>
      <c r="L1016">
        <v>1</v>
      </c>
      <c r="M1016" t="str">
        <f>IF(OR(K1016&gt;0, L1016&gt;0), "Parent", "Not Parent")</f>
        <v>Parent</v>
      </c>
      <c r="N1016" t="s">
        <v>332</v>
      </c>
      <c r="O1016" s="8">
        <v>41916</v>
      </c>
      <c r="P1016" s="9">
        <f>O1016-N1016</f>
        <v>764</v>
      </c>
      <c r="Q1016">
        <v>83</v>
      </c>
      <c r="R1016" s="9">
        <f>P1016-Q1016</f>
        <v>681</v>
      </c>
      <c r="S1016" s="8">
        <f>O1016-R1016</f>
        <v>41235</v>
      </c>
      <c r="T1016">
        <v>526</v>
      </c>
      <c r="U1016">
        <v>28</v>
      </c>
      <c r="V1016">
        <v>135</v>
      </c>
      <c r="W1016">
        <v>10</v>
      </c>
      <c r="X1016">
        <v>21</v>
      </c>
      <c r="Y1016">
        <v>99</v>
      </c>
      <c r="Z1016">
        <v>819</v>
      </c>
      <c r="AA1016">
        <f>Z1016/P1016</f>
        <v>1.0719895287958114</v>
      </c>
      <c r="AB1016" s="14" t="s">
        <v>506</v>
      </c>
      <c r="AC1016" s="13" t="s">
        <v>63</v>
      </c>
      <c r="AD1016">
        <v>3</v>
      </c>
      <c r="AE1016" t="str">
        <f>IF(AD1016&gt;3, "Prefers Discount", "Discount Indifferent")</f>
        <v>Discount Indifferent</v>
      </c>
      <c r="AF1016">
        <v>12</v>
      </c>
      <c r="AG1016">
        <v>5</v>
      </c>
      <c r="AH1016">
        <v>3</v>
      </c>
      <c r="AI1016" t="str">
        <f>INDEX($AF$1:$AH$1,MATCH(MAX(AF1016:AH1016),AF1016:AH1016,0))</f>
        <v>Store_Orders</v>
      </c>
      <c r="AJ1016">
        <v>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f>SUM(AK1016:AO1016)</f>
        <v>0</v>
      </c>
      <c r="AQ1016" t="s">
        <v>67</v>
      </c>
      <c r="AR1016">
        <v>0</v>
      </c>
      <c r="AS1016" t="str">
        <f>IF(OR(AK1016&gt;0, AL1016&gt;0, AM1016&gt;0, AN1016&gt;0, AO1016&gt;0), "Converted", "Not Converted")</f>
        <v>Not Converted</v>
      </c>
      <c r="AT1016">
        <v>0</v>
      </c>
      <c r="AU1016">
        <v>3</v>
      </c>
      <c r="AV1016">
        <v>11</v>
      </c>
      <c r="AW1016">
        <f>IF(Z1016&gt;607, 4, 0)</f>
        <v>4</v>
      </c>
      <c r="AX1016">
        <f>IF(AA1016&gt;0.1497, 3, 0)</f>
        <v>3</v>
      </c>
      <c r="AY1016">
        <f>IF(P1016&gt;4031, 2, 0)</f>
        <v>0</v>
      </c>
      <c r="AZ1016">
        <f>IF(H1016&gt;51934.91, 1, 0)</f>
        <v>1</v>
      </c>
      <c r="BA1016">
        <f>SUM(AW1016:AZ1016)</f>
        <v>8</v>
      </c>
      <c r="BB1016" t="str">
        <f>VLOOKUP(BA1016,'Standard Deviations'!$L$1:$M$11,2,TRUE)</f>
        <v>Platinum</v>
      </c>
    </row>
    <row r="1017" spans="1:54">
      <c r="A1017">
        <v>7787</v>
      </c>
      <c r="B1017">
        <v>1960</v>
      </c>
      <c r="C1017">
        <f>2024-B1017</f>
        <v>64</v>
      </c>
      <c r="D1017" t="str">
        <f>VLOOKUP(B1017,Reference!$A$1:$B$125, 2)</f>
        <v>Boomers</v>
      </c>
      <c r="E1017" t="s">
        <v>54</v>
      </c>
      <c r="F1017" t="str">
        <f>IF(E1017="High School", "No College", "College")</f>
        <v>College</v>
      </c>
      <c r="G1017" t="s">
        <v>65</v>
      </c>
      <c r="H1017">
        <v>62807</v>
      </c>
      <c r="I1017">
        <v>62807</v>
      </c>
      <c r="J1017" s="4" t="s">
        <v>61</v>
      </c>
      <c r="K1017">
        <v>0</v>
      </c>
      <c r="L1017">
        <v>1</v>
      </c>
      <c r="M1017" t="str">
        <f>IF(OR(K1017&gt;0, L1017&gt;0), "Parent", "Not Parent")</f>
        <v>Parent</v>
      </c>
      <c r="N1017" t="s">
        <v>332</v>
      </c>
      <c r="O1017" s="8">
        <v>41916</v>
      </c>
      <c r="P1017" s="9">
        <f>O1017-N1017</f>
        <v>764</v>
      </c>
      <c r="Q1017">
        <v>83</v>
      </c>
      <c r="R1017" s="9">
        <f>P1017-Q1017</f>
        <v>681</v>
      </c>
      <c r="S1017" s="8">
        <f>O1017-R1017</f>
        <v>41235</v>
      </c>
      <c r="T1017">
        <v>526</v>
      </c>
      <c r="U1017">
        <v>28</v>
      </c>
      <c r="V1017">
        <v>135</v>
      </c>
      <c r="W1017">
        <v>10</v>
      </c>
      <c r="X1017">
        <v>21</v>
      </c>
      <c r="Y1017">
        <v>99</v>
      </c>
      <c r="Z1017">
        <v>819</v>
      </c>
      <c r="AA1017">
        <f>Z1017/P1017</f>
        <v>1.0719895287958114</v>
      </c>
      <c r="AB1017" s="14" t="s">
        <v>506</v>
      </c>
      <c r="AC1017" s="13" t="s">
        <v>63</v>
      </c>
      <c r="AD1017">
        <v>3</v>
      </c>
      <c r="AE1017" t="str">
        <f>IF(AD1017&gt;3, "Prefers Discount", "Discount Indifferent")</f>
        <v>Discount Indifferent</v>
      </c>
      <c r="AF1017">
        <v>12</v>
      </c>
      <c r="AG1017">
        <v>5</v>
      </c>
      <c r="AH1017">
        <v>3</v>
      </c>
      <c r="AI1017" t="str">
        <f>INDEX($AF$1:$AH$1,MATCH(MAX(AF1017:AH1017),AF1017:AH1017,0))</f>
        <v>Store_Orders</v>
      </c>
      <c r="AJ1017">
        <v>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f>SUM(AK1017:AO1017)</f>
        <v>0</v>
      </c>
      <c r="AQ1017" t="s">
        <v>67</v>
      </c>
      <c r="AR1017">
        <v>0</v>
      </c>
      <c r="AS1017" t="str">
        <f>IF(OR(AK1017&gt;0, AL1017&gt;0, AM1017&gt;0, AN1017&gt;0, AO1017&gt;0), "Converted", "Not Converted")</f>
        <v>Not Converted</v>
      </c>
      <c r="AT1017">
        <v>0</v>
      </c>
      <c r="AU1017">
        <v>3</v>
      </c>
      <c r="AV1017">
        <v>11</v>
      </c>
      <c r="AW1017">
        <f>IF(Z1017&gt;607, 4, 0)</f>
        <v>4</v>
      </c>
      <c r="AX1017">
        <f>IF(AA1017&gt;0.1497, 3, 0)</f>
        <v>3</v>
      </c>
      <c r="AY1017">
        <f>IF(P1017&gt;4031, 2, 0)</f>
        <v>0</v>
      </c>
      <c r="AZ1017">
        <f>IF(H1017&gt;51934.91, 1, 0)</f>
        <v>1</v>
      </c>
      <c r="BA1017">
        <f>SUM(AW1017:AZ1017)</f>
        <v>8</v>
      </c>
      <c r="BB1017" t="str">
        <f>VLOOKUP(BA1017,'Standard Deviations'!$L$1:$M$11,2,TRUE)</f>
        <v>Platinum</v>
      </c>
    </row>
    <row r="1018" spans="1:54" hidden="1">
      <c r="A1018">
        <v>3766</v>
      </c>
      <c r="B1018">
        <v>1959</v>
      </c>
      <c r="C1018">
        <f>2024-B1018</f>
        <v>65</v>
      </c>
      <c r="D1018" t="str">
        <f>VLOOKUP(B1018,Reference!$A$1:$B$125, 2)</f>
        <v>Boomers</v>
      </c>
      <c r="E1018" t="s">
        <v>64</v>
      </c>
      <c r="F1018" t="str">
        <f>IF(E1018="High School", "No College", "College")</f>
        <v>College</v>
      </c>
      <c r="G1018" t="s">
        <v>89</v>
      </c>
      <c r="H1018">
        <v>33051</v>
      </c>
      <c r="I1018">
        <v>33051</v>
      </c>
      <c r="J1018" s="4" t="s">
        <v>175</v>
      </c>
      <c r="K1018">
        <v>0</v>
      </c>
      <c r="L1018">
        <v>0</v>
      </c>
      <c r="M1018" t="str">
        <f>IF(OR(K1018&gt;0, L1018&gt;0), "Parent", "Not Parent")</f>
        <v>Not Parent</v>
      </c>
      <c r="N1018" t="s">
        <v>545</v>
      </c>
      <c r="O1018" s="8">
        <v>41916</v>
      </c>
      <c r="P1018" s="9">
        <f>O1018-N1018</f>
        <v>779</v>
      </c>
      <c r="Q1018">
        <v>15</v>
      </c>
      <c r="R1018" s="9">
        <f>P1018-Q1018</f>
        <v>764</v>
      </c>
      <c r="S1018" s="8">
        <f>O1018-R1018</f>
        <v>41152</v>
      </c>
      <c r="T1018">
        <v>100</v>
      </c>
      <c r="U1018">
        <v>71</v>
      </c>
      <c r="V1018">
        <v>243</v>
      </c>
      <c r="W1018">
        <v>108</v>
      </c>
      <c r="X1018">
        <v>94</v>
      </c>
      <c r="Y1018">
        <v>219</v>
      </c>
      <c r="Z1018">
        <v>835</v>
      </c>
      <c r="AA1018">
        <f>Z1018/P1018</f>
        <v>1.0718870346598204</v>
      </c>
      <c r="AB1018" s="11" t="s">
        <v>506</v>
      </c>
      <c r="AC1018" t="s">
        <v>59</v>
      </c>
      <c r="AD1018">
        <v>3</v>
      </c>
      <c r="AE1018" t="str">
        <f>IF(AD1018&gt;3, "Prefers Discount", "Discount Indifferent")</f>
        <v>Discount Indifferent</v>
      </c>
      <c r="AF1018">
        <v>8</v>
      </c>
      <c r="AG1018">
        <v>9</v>
      </c>
      <c r="AH1018">
        <v>1</v>
      </c>
      <c r="AI1018" t="str">
        <f>INDEX($AF$1:$AH$1,MATCH(MAX(AF1018:AH1018),AF1018:AH1018,0))</f>
        <v>Web_Orders</v>
      </c>
      <c r="AJ1018">
        <v>9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f>SUM(AK1018:AO1018)</f>
        <v>0</v>
      </c>
      <c r="AQ1018" t="s">
        <v>67</v>
      </c>
      <c r="AR1018">
        <v>1</v>
      </c>
      <c r="AS1018" t="str">
        <f>IF(OR(AK1018&gt;0, AL1018&gt;0, AM1018&gt;0, AN1018&gt;0, AO1018&gt;0), "Converted", "Not Converted")</f>
        <v>Not Converted</v>
      </c>
      <c r="AT1018">
        <v>0</v>
      </c>
      <c r="AU1018">
        <v>3</v>
      </c>
      <c r="AV1018">
        <v>11</v>
      </c>
      <c r="AW1018">
        <f>IF(Z1018&gt;607, 4, 0)</f>
        <v>4</v>
      </c>
      <c r="AX1018">
        <f>IF(AA1018&gt;0.1497, 3, 0)</f>
        <v>3</v>
      </c>
      <c r="AY1018">
        <f>IF(P1018&gt;4031, 2, 0)</f>
        <v>0</v>
      </c>
      <c r="AZ1018">
        <f>IF(H1018&gt;51934.91, 1, 0)</f>
        <v>0</v>
      </c>
      <c r="BA1018">
        <f>SUM(AW1018:AZ1018)</f>
        <v>7</v>
      </c>
      <c r="BB1018" t="str">
        <f>VLOOKUP(BA1018,'Standard Deviations'!$L$1:$M$11,2,TRUE)</f>
        <v>Platinum</v>
      </c>
    </row>
    <row r="1019" spans="1:54" hidden="1">
      <c r="A1019">
        <v>5207</v>
      </c>
      <c r="B1019">
        <v>1963</v>
      </c>
      <c r="C1019">
        <f>2024-B1019</f>
        <v>61</v>
      </c>
      <c r="D1019" t="str">
        <f>VLOOKUP(B1019,Reference!$A$1:$B$125, 2)</f>
        <v>Boomers</v>
      </c>
      <c r="E1019" t="s">
        <v>68</v>
      </c>
      <c r="F1019" t="str">
        <f>IF(E1019="High School", "No College", "College")</f>
        <v>College</v>
      </c>
      <c r="G1019" t="s">
        <v>55</v>
      </c>
      <c r="H1019">
        <v>53378</v>
      </c>
      <c r="I1019">
        <v>53378</v>
      </c>
      <c r="J1019" s="4" t="s">
        <v>61</v>
      </c>
      <c r="K1019">
        <v>1</v>
      </c>
      <c r="L1019">
        <v>1</v>
      </c>
      <c r="M1019" t="str">
        <f>IF(OR(K1019&gt;0, L1019&gt;0), "Parent", "Not Parent")</f>
        <v>Parent</v>
      </c>
      <c r="N1019" t="s">
        <v>322</v>
      </c>
      <c r="O1019" s="8">
        <v>41916</v>
      </c>
      <c r="P1019" s="9">
        <f>O1019-N1019</f>
        <v>740</v>
      </c>
      <c r="Q1019">
        <v>41</v>
      </c>
      <c r="R1019" s="9">
        <f>P1019-Q1019</f>
        <v>699</v>
      </c>
      <c r="S1019" s="8">
        <f>O1019-R1019</f>
        <v>41217</v>
      </c>
      <c r="T1019">
        <v>489</v>
      </c>
      <c r="U1019">
        <v>6</v>
      </c>
      <c r="V1019">
        <v>152</v>
      </c>
      <c r="W1019">
        <v>8</v>
      </c>
      <c r="X1019">
        <v>6</v>
      </c>
      <c r="Y1019">
        <v>132</v>
      </c>
      <c r="Z1019">
        <v>793</v>
      </c>
      <c r="AA1019">
        <f>Z1019/P1019</f>
        <v>1.0716216216216217</v>
      </c>
      <c r="AB1019" s="11" t="s">
        <v>506</v>
      </c>
      <c r="AC1019" t="s">
        <v>59</v>
      </c>
      <c r="AD1019">
        <v>10</v>
      </c>
      <c r="AE1019" t="str">
        <f>IF(AD1019&gt;3, "Prefers Discount", "Discount Indifferent")</f>
        <v>Prefers Discount</v>
      </c>
      <c r="AF1019">
        <v>6</v>
      </c>
      <c r="AG1019">
        <v>9</v>
      </c>
      <c r="AH1019">
        <v>4</v>
      </c>
      <c r="AI1019" t="str">
        <f>INDEX($AF$1:$AH$1,MATCH(MAX(AF1019:AH1019),AF1019:AH1019,0))</f>
        <v>Web_Orders</v>
      </c>
      <c r="AJ1019">
        <v>8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f>SUM(AK1019:AO1019)</f>
        <v>0</v>
      </c>
      <c r="AQ1019" t="s">
        <v>67</v>
      </c>
      <c r="AR1019">
        <v>1</v>
      </c>
      <c r="AS1019" t="str">
        <f>IF(OR(AK1019&gt;0, AL1019&gt;0, AM1019&gt;0, AN1019&gt;0, AO1019&gt;0), "Converted", "Not Converted")</f>
        <v>Not Converted</v>
      </c>
      <c r="AT1019">
        <v>0</v>
      </c>
      <c r="AU1019">
        <v>3</v>
      </c>
      <c r="AV1019">
        <v>11</v>
      </c>
      <c r="AW1019">
        <f>IF(Z1019&gt;607, 4, 0)</f>
        <v>4</v>
      </c>
      <c r="AX1019">
        <f>IF(AA1019&gt;0.1497, 3, 0)</f>
        <v>3</v>
      </c>
      <c r="AY1019">
        <f>IF(P1019&gt;4031, 2, 0)</f>
        <v>0</v>
      </c>
      <c r="AZ1019">
        <f>IF(H1019&gt;51934.91, 1, 0)</f>
        <v>1</v>
      </c>
      <c r="BA1019">
        <f>SUM(AW1019:AZ1019)</f>
        <v>8</v>
      </c>
      <c r="BB1019" t="str">
        <f>VLOOKUP(BA1019,'Standard Deviations'!$L$1:$M$11,2,TRUE)</f>
        <v>Platinum</v>
      </c>
    </row>
    <row r="1020" spans="1:54" hidden="1">
      <c r="A1020">
        <v>75</v>
      </c>
      <c r="B1020">
        <v>1982</v>
      </c>
      <c r="C1020">
        <f>2024-B1020</f>
        <v>42</v>
      </c>
      <c r="D1020" t="str">
        <f>VLOOKUP(B1020,Reference!$A$1:$B$125, 2)</f>
        <v>Millennials</v>
      </c>
      <c r="E1020" t="s">
        <v>74</v>
      </c>
      <c r="F1020" t="str">
        <f>IF(E1020="High School", "No College", "College")</f>
        <v>College</v>
      </c>
      <c r="G1020" t="s">
        <v>65</v>
      </c>
      <c r="H1020">
        <v>41039</v>
      </c>
      <c r="I1020">
        <v>41039</v>
      </c>
      <c r="J1020" s="4" t="s">
        <v>175</v>
      </c>
      <c r="K1020">
        <v>0</v>
      </c>
      <c r="L1020">
        <v>0</v>
      </c>
      <c r="M1020" t="str">
        <f>IF(OR(K1020&gt;0, L1020&gt;0), "Parent", "Not Parent")</f>
        <v>Not Parent</v>
      </c>
      <c r="N1020" t="s">
        <v>356</v>
      </c>
      <c r="O1020" s="8">
        <v>41916</v>
      </c>
      <c r="P1020" s="9">
        <f>O1020-N1020</f>
        <v>436</v>
      </c>
      <c r="Q1020">
        <v>32</v>
      </c>
      <c r="R1020" s="9">
        <f>P1020-Q1020</f>
        <v>404</v>
      </c>
      <c r="S1020" s="8">
        <f>O1020-R1020</f>
        <v>41512</v>
      </c>
      <c r="T1020">
        <v>34</v>
      </c>
      <c r="U1020">
        <v>11</v>
      </c>
      <c r="V1020">
        <v>137</v>
      </c>
      <c r="W1020">
        <v>179</v>
      </c>
      <c r="X1020">
        <v>61</v>
      </c>
      <c r="Y1020">
        <v>45</v>
      </c>
      <c r="Z1020">
        <v>467</v>
      </c>
      <c r="AA1020">
        <f>Z1020/P1020</f>
        <v>1.0711009174311927</v>
      </c>
      <c r="AB1020" s="11" t="s">
        <v>506</v>
      </c>
      <c r="AC1020" t="s">
        <v>59</v>
      </c>
      <c r="AD1020">
        <v>1</v>
      </c>
      <c r="AE1020" t="str">
        <f>IF(AD1020&gt;3, "Prefers Discount", "Discount Indifferent")</f>
        <v>Discount Indifferent</v>
      </c>
      <c r="AF1020">
        <v>5</v>
      </c>
      <c r="AG1020">
        <v>8</v>
      </c>
      <c r="AH1020">
        <v>1</v>
      </c>
      <c r="AI1020" t="str">
        <f>INDEX($AF$1:$AH$1,MATCH(MAX(AF1020:AH1020),AF1020:AH1020,0))</f>
        <v>Web_Orders</v>
      </c>
      <c r="AJ1020">
        <v>8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f>SUM(AK1020:AO1020)</f>
        <v>0</v>
      </c>
      <c r="AQ1020" t="s">
        <v>67</v>
      </c>
      <c r="AR1020">
        <v>0</v>
      </c>
      <c r="AS1020" t="str">
        <f>IF(OR(AK1020&gt;0, AL1020&gt;0, AM1020&gt;0, AN1020&gt;0, AO1020&gt;0), "Converted", "Not Converted")</f>
        <v>Not Converted</v>
      </c>
      <c r="AT1020">
        <v>0</v>
      </c>
      <c r="AU1020">
        <v>3</v>
      </c>
      <c r="AV1020">
        <v>11</v>
      </c>
      <c r="AW1020">
        <f>IF(Z1020&gt;607, 4, 0)</f>
        <v>0</v>
      </c>
      <c r="AX1020">
        <f>IF(AA1020&gt;0.1497, 3, 0)</f>
        <v>3</v>
      </c>
      <c r="AY1020">
        <f>IF(P1020&gt;4031, 2, 0)</f>
        <v>0</v>
      </c>
      <c r="AZ1020">
        <f>IF(H1020&gt;51934.91, 1, 0)</f>
        <v>0</v>
      </c>
      <c r="BA1020">
        <f>SUM(AW1020:AZ1020)</f>
        <v>3</v>
      </c>
      <c r="BB1020" t="str">
        <f>VLOOKUP(BA1020,'Standard Deviations'!$L$1:$M$11,2,TRUE)</f>
        <v>Silver</v>
      </c>
    </row>
    <row r="1021" spans="1:54" hidden="1">
      <c r="A1021">
        <v>6715</v>
      </c>
      <c r="B1021">
        <v>1948</v>
      </c>
      <c r="C1021">
        <f>2024-B1021</f>
        <v>76</v>
      </c>
      <c r="D1021" t="str">
        <f>VLOOKUP(B1021,Reference!$A$1:$B$125, 2)</f>
        <v>Boomers</v>
      </c>
      <c r="E1021" t="s">
        <v>68</v>
      </c>
      <c r="F1021" t="str">
        <f>IF(E1021="High School", "No College", "College")</f>
        <v>College</v>
      </c>
      <c r="G1021" t="s">
        <v>60</v>
      </c>
      <c r="H1021">
        <v>60200</v>
      </c>
      <c r="I1021">
        <v>60200</v>
      </c>
      <c r="J1021" s="4" t="s">
        <v>61</v>
      </c>
      <c r="K1021">
        <v>0</v>
      </c>
      <c r="L1021">
        <v>1</v>
      </c>
      <c r="M1021" t="str">
        <f>IF(OR(K1021&gt;0, L1021&gt;0), "Parent", "Not Parent")</f>
        <v>Parent</v>
      </c>
      <c r="N1021" t="s">
        <v>532</v>
      </c>
      <c r="O1021" s="8">
        <v>41916</v>
      </c>
      <c r="P1021" s="9">
        <f>O1021-N1021</f>
        <v>640</v>
      </c>
      <c r="Q1021">
        <v>3</v>
      </c>
      <c r="R1021" s="9">
        <f>P1021-Q1021</f>
        <v>637</v>
      </c>
      <c r="S1021" s="8">
        <f>O1021-R1021</f>
        <v>41279</v>
      </c>
      <c r="T1021">
        <v>502</v>
      </c>
      <c r="U1021">
        <v>19</v>
      </c>
      <c r="V1021">
        <v>132</v>
      </c>
      <c r="W1021">
        <v>0</v>
      </c>
      <c r="X1021">
        <v>6</v>
      </c>
      <c r="Y1021">
        <v>26</v>
      </c>
      <c r="Z1021">
        <v>685</v>
      </c>
      <c r="AA1021">
        <f>Z1021/P1021</f>
        <v>1.0703125</v>
      </c>
      <c r="AB1021" s="11" t="s">
        <v>506</v>
      </c>
      <c r="AC1021" t="s">
        <v>59</v>
      </c>
      <c r="AD1021">
        <v>6</v>
      </c>
      <c r="AE1021" t="str">
        <f>IF(AD1021&gt;3, "Prefers Discount", "Discount Indifferent")</f>
        <v>Prefers Discount</v>
      </c>
      <c r="AF1021">
        <v>11</v>
      </c>
      <c r="AG1021">
        <v>6</v>
      </c>
      <c r="AH1021">
        <v>2</v>
      </c>
      <c r="AI1021" t="str">
        <f>INDEX($AF$1:$AH$1,MATCH(MAX(AF1021:AH1021),AF1021:AH1021,0))</f>
        <v>Store_Orders</v>
      </c>
      <c r="AJ1021">
        <v>6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f>SUM(AK1021:AO1021)</f>
        <v>0</v>
      </c>
      <c r="AQ1021" t="s">
        <v>67</v>
      </c>
      <c r="AR1021">
        <v>0</v>
      </c>
      <c r="AS1021" t="str">
        <f>IF(OR(AK1021&gt;0, AL1021&gt;0, AM1021&gt;0, AN1021&gt;0, AO1021&gt;0), "Converted", "Not Converted")</f>
        <v>Not Converted</v>
      </c>
      <c r="AT1021">
        <v>0</v>
      </c>
      <c r="AU1021">
        <v>3</v>
      </c>
      <c r="AV1021">
        <v>11</v>
      </c>
      <c r="AW1021">
        <f>IF(Z1021&gt;607, 4, 0)</f>
        <v>4</v>
      </c>
      <c r="AX1021">
        <f>IF(AA1021&gt;0.1497, 3, 0)</f>
        <v>3</v>
      </c>
      <c r="AY1021">
        <f>IF(P1021&gt;4031, 2, 0)</f>
        <v>0</v>
      </c>
      <c r="AZ1021">
        <f>IF(H1021&gt;51934.91, 1, 0)</f>
        <v>1</v>
      </c>
      <c r="BA1021">
        <f>SUM(AW1021:AZ1021)</f>
        <v>8</v>
      </c>
      <c r="BB1021" t="str">
        <f>VLOOKUP(BA1021,'Standard Deviations'!$L$1:$M$11,2,TRUE)</f>
        <v>Platinum</v>
      </c>
    </row>
    <row r="1022" spans="1:54">
      <c r="A1022">
        <v>3594</v>
      </c>
      <c r="B1022">
        <v>1973</v>
      </c>
      <c r="C1022">
        <f>2024-B1022</f>
        <v>51</v>
      </c>
      <c r="D1022" t="str">
        <f>VLOOKUP(B1022,Reference!$A$1:$B$125, 2)</f>
        <v>Gen X</v>
      </c>
      <c r="E1022" t="s">
        <v>64</v>
      </c>
      <c r="F1022" t="str">
        <f>IF(E1022="High School", "No College", "College")</f>
        <v>College</v>
      </c>
      <c r="G1022" t="s">
        <v>55</v>
      </c>
      <c r="H1022">
        <v>54108</v>
      </c>
      <c r="I1022">
        <v>54108</v>
      </c>
      <c r="J1022" s="4" t="s">
        <v>61</v>
      </c>
      <c r="K1022">
        <v>1</v>
      </c>
      <c r="L1022">
        <v>1</v>
      </c>
      <c r="M1022" t="str">
        <f>IF(OR(K1022&gt;0, L1022&gt;0), "Parent", "Not Parent")</f>
        <v>Parent</v>
      </c>
      <c r="N1022" t="s">
        <v>364</v>
      </c>
      <c r="O1022" s="8">
        <v>41916</v>
      </c>
      <c r="P1022" s="9">
        <f>O1022-N1022</f>
        <v>698</v>
      </c>
      <c r="Q1022">
        <v>74</v>
      </c>
      <c r="R1022" s="9">
        <f>P1022-Q1022</f>
        <v>624</v>
      </c>
      <c r="S1022" s="8">
        <f>O1022-R1022</f>
        <v>41292</v>
      </c>
      <c r="T1022">
        <v>539</v>
      </c>
      <c r="U1022">
        <v>6</v>
      </c>
      <c r="V1022">
        <v>91</v>
      </c>
      <c r="W1022">
        <v>8</v>
      </c>
      <c r="X1022">
        <v>6</v>
      </c>
      <c r="Y1022">
        <v>97</v>
      </c>
      <c r="Z1022">
        <v>747</v>
      </c>
      <c r="AA1022">
        <f>Z1022/P1022</f>
        <v>1.0702005730659025</v>
      </c>
      <c r="AB1022" s="14" t="s">
        <v>506</v>
      </c>
      <c r="AC1022" s="13" t="s">
        <v>63</v>
      </c>
      <c r="AD1022">
        <v>13</v>
      </c>
      <c r="AE1022" t="str">
        <f>IF(AD1022&gt;3, "Prefers Discount", "Discount Indifferent")</f>
        <v>Prefers Discount</v>
      </c>
      <c r="AF1022">
        <v>9</v>
      </c>
      <c r="AG1022">
        <v>8</v>
      </c>
      <c r="AH1022">
        <v>2</v>
      </c>
      <c r="AI1022" t="str">
        <f>INDEX($AF$1:$AH$1,MATCH(MAX(AF1022:AH1022),AF1022:AH1022,0))</f>
        <v>Store_Orders</v>
      </c>
      <c r="AJ1022">
        <v>8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f>SUM(AK1022:AO1022)</f>
        <v>0</v>
      </c>
      <c r="AQ1022" t="s">
        <v>67</v>
      </c>
      <c r="AR1022">
        <v>0</v>
      </c>
      <c r="AS1022" t="str">
        <f>IF(OR(AK1022&gt;0, AL1022&gt;0, AM1022&gt;0, AN1022&gt;0, AO1022&gt;0), "Converted", "Not Converted")</f>
        <v>Not Converted</v>
      </c>
      <c r="AT1022">
        <v>0</v>
      </c>
      <c r="AU1022">
        <v>3</v>
      </c>
      <c r="AV1022">
        <v>11</v>
      </c>
      <c r="AW1022">
        <f>IF(Z1022&gt;607, 4, 0)</f>
        <v>4</v>
      </c>
      <c r="AX1022">
        <f>IF(AA1022&gt;0.1497, 3, 0)</f>
        <v>3</v>
      </c>
      <c r="AY1022">
        <f>IF(P1022&gt;4031, 2, 0)</f>
        <v>0</v>
      </c>
      <c r="AZ1022">
        <f>IF(H1022&gt;51934.91, 1, 0)</f>
        <v>1</v>
      </c>
      <c r="BA1022">
        <f>SUM(AW1022:AZ1022)</f>
        <v>8</v>
      </c>
      <c r="BB1022" t="str">
        <f>VLOOKUP(BA1022,'Standard Deviations'!$L$1:$M$11,2,TRUE)</f>
        <v>Platinum</v>
      </c>
    </row>
    <row r="1023" spans="1:54" hidden="1">
      <c r="A1023">
        <v>252</v>
      </c>
      <c r="B1023">
        <v>1963</v>
      </c>
      <c r="C1023">
        <f>2024-B1023</f>
        <v>61</v>
      </c>
      <c r="D1023" t="str">
        <f>VLOOKUP(B1023,Reference!$A$1:$B$125, 2)</f>
        <v>Boomers</v>
      </c>
      <c r="E1023" t="s">
        <v>68</v>
      </c>
      <c r="F1023" t="str">
        <f>IF(E1023="High School", "No College", "College")</f>
        <v>College</v>
      </c>
      <c r="G1023" t="s">
        <v>71</v>
      </c>
      <c r="H1023">
        <v>41003</v>
      </c>
      <c r="I1023">
        <v>41003</v>
      </c>
      <c r="J1023" s="4" t="s">
        <v>175</v>
      </c>
      <c r="K1023">
        <v>0</v>
      </c>
      <c r="L1023">
        <v>0</v>
      </c>
      <c r="M1023" t="str">
        <f>IF(OR(K1023&gt;0, L1023&gt;0), "Parent", "Not Parent")</f>
        <v>Not Parent</v>
      </c>
      <c r="N1023" t="s">
        <v>359</v>
      </c>
      <c r="O1023" s="8">
        <v>41916</v>
      </c>
      <c r="P1023" s="9">
        <f>O1023-N1023</f>
        <v>566</v>
      </c>
      <c r="Q1023">
        <v>11</v>
      </c>
      <c r="R1023" s="9">
        <f>P1023-Q1023</f>
        <v>555</v>
      </c>
      <c r="S1023" s="8">
        <f>O1023-R1023</f>
        <v>41361</v>
      </c>
      <c r="T1023">
        <v>123</v>
      </c>
      <c r="U1023">
        <v>133</v>
      </c>
      <c r="V1023">
        <v>142</v>
      </c>
      <c r="W1023">
        <v>71</v>
      </c>
      <c r="X1023">
        <v>44</v>
      </c>
      <c r="Y1023">
        <v>88</v>
      </c>
      <c r="Z1023">
        <v>601</v>
      </c>
      <c r="AA1023">
        <f>Z1023/P1023</f>
        <v>1.0618374558303887</v>
      </c>
      <c r="AB1023" s="11" t="s">
        <v>506</v>
      </c>
      <c r="AC1023" t="s">
        <v>59</v>
      </c>
      <c r="AD1023">
        <v>1</v>
      </c>
      <c r="AE1023" t="str">
        <f>IF(AD1023&gt;3, "Prefers Discount", "Discount Indifferent")</f>
        <v>Discount Indifferent</v>
      </c>
      <c r="AF1023">
        <v>8</v>
      </c>
      <c r="AG1023">
        <v>6</v>
      </c>
      <c r="AH1023">
        <v>2</v>
      </c>
      <c r="AI1023" t="str">
        <f>INDEX($AF$1:$AH$1,MATCH(MAX(AF1023:AH1023),AF1023:AH1023,0))</f>
        <v>Store_Orders</v>
      </c>
      <c r="AJ1023">
        <v>6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f>SUM(AK1023:AO1023)</f>
        <v>0</v>
      </c>
      <c r="AQ1023" t="s">
        <v>67</v>
      </c>
      <c r="AR1023">
        <v>0</v>
      </c>
      <c r="AS1023" t="str">
        <f>IF(OR(AK1023&gt;0, AL1023&gt;0, AM1023&gt;0, AN1023&gt;0, AO1023&gt;0), "Converted", "Not Converted")</f>
        <v>Not Converted</v>
      </c>
      <c r="AT1023">
        <v>0</v>
      </c>
      <c r="AU1023">
        <v>3</v>
      </c>
      <c r="AV1023">
        <v>11</v>
      </c>
      <c r="AW1023">
        <f>IF(Z1023&gt;607, 4, 0)</f>
        <v>0</v>
      </c>
      <c r="AX1023">
        <f>IF(AA1023&gt;0.1497, 3, 0)</f>
        <v>3</v>
      </c>
      <c r="AY1023">
        <f>IF(P1023&gt;4031, 2, 0)</f>
        <v>0</v>
      </c>
      <c r="AZ1023">
        <f>IF(H1023&gt;51934.91, 1, 0)</f>
        <v>0</v>
      </c>
      <c r="BA1023">
        <f>SUM(AW1023:AZ1023)</f>
        <v>3</v>
      </c>
      <c r="BB1023" t="str">
        <f>VLOOKUP(BA1023,'Standard Deviations'!$L$1:$M$11,2,TRUE)</f>
        <v>Silver</v>
      </c>
    </row>
    <row r="1024" spans="1:54">
      <c r="A1024">
        <v>6245</v>
      </c>
      <c r="B1024">
        <v>1950</v>
      </c>
      <c r="C1024">
        <f>2024-B1024</f>
        <v>74</v>
      </c>
      <c r="D1024" t="str">
        <f>VLOOKUP(B1024,Reference!$A$1:$B$125, 2)</f>
        <v>Boomers</v>
      </c>
      <c r="E1024" t="s">
        <v>68</v>
      </c>
      <c r="F1024" t="str">
        <f>IF(E1024="High School", "No College", "College")</f>
        <v>College</v>
      </c>
      <c r="G1024" t="s">
        <v>65</v>
      </c>
      <c r="H1024">
        <v>59292</v>
      </c>
      <c r="I1024">
        <v>59292</v>
      </c>
      <c r="J1024" s="4" t="s">
        <v>61</v>
      </c>
      <c r="K1024">
        <v>0</v>
      </c>
      <c r="L1024">
        <v>1</v>
      </c>
      <c r="M1024" t="str">
        <f>IF(OR(K1024&gt;0, L1024&gt;0), "Parent", "Not Parent")</f>
        <v>Parent</v>
      </c>
      <c r="N1024" t="s">
        <v>328</v>
      </c>
      <c r="O1024" s="8">
        <v>41916</v>
      </c>
      <c r="P1024" s="9">
        <f>O1024-N1024</f>
        <v>478</v>
      </c>
      <c r="Q1024">
        <v>71</v>
      </c>
      <c r="R1024" s="9">
        <f>P1024-Q1024</f>
        <v>407</v>
      </c>
      <c r="S1024" s="8">
        <f>O1024-R1024</f>
        <v>41509</v>
      </c>
      <c r="T1024">
        <v>378</v>
      </c>
      <c r="U1024">
        <v>14</v>
      </c>
      <c r="V1024">
        <v>68</v>
      </c>
      <c r="W1024">
        <v>19</v>
      </c>
      <c r="X1024">
        <v>14</v>
      </c>
      <c r="Y1024">
        <v>14</v>
      </c>
      <c r="Z1024">
        <v>507</v>
      </c>
      <c r="AA1024">
        <f>Z1024/P1024</f>
        <v>1.0606694560669456</v>
      </c>
      <c r="AB1024" s="14" t="s">
        <v>506</v>
      </c>
      <c r="AC1024" s="13" t="s">
        <v>63</v>
      </c>
      <c r="AD1024">
        <v>2</v>
      </c>
      <c r="AE1024" t="str">
        <f>IF(AD1024&gt;3, "Prefers Discount", "Discount Indifferent")</f>
        <v>Discount Indifferent</v>
      </c>
      <c r="AF1024">
        <v>8</v>
      </c>
      <c r="AG1024">
        <v>3</v>
      </c>
      <c r="AH1024">
        <v>5</v>
      </c>
      <c r="AI1024" t="str">
        <f>INDEX($AF$1:$AH$1,MATCH(MAX(AF1024:AH1024),AF1024:AH1024,0))</f>
        <v>Store_Orders</v>
      </c>
      <c r="AJ1024">
        <v>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f>SUM(AK1024:AO1024)</f>
        <v>0</v>
      </c>
      <c r="AQ1024" t="s">
        <v>67</v>
      </c>
      <c r="AR1024">
        <v>0</v>
      </c>
      <c r="AS1024" t="str">
        <f>IF(OR(AK1024&gt;0, AL1024&gt;0, AM1024&gt;0, AN1024&gt;0, AO1024&gt;0), "Converted", "Not Converted")</f>
        <v>Not Converted</v>
      </c>
      <c r="AT1024">
        <v>0</v>
      </c>
      <c r="AU1024">
        <v>3</v>
      </c>
      <c r="AV1024">
        <v>11</v>
      </c>
      <c r="AW1024">
        <f>IF(Z1024&gt;607, 4, 0)</f>
        <v>0</v>
      </c>
      <c r="AX1024">
        <f>IF(AA1024&gt;0.1497, 3, 0)</f>
        <v>3</v>
      </c>
      <c r="AY1024">
        <f>IF(P1024&gt;4031, 2, 0)</f>
        <v>0</v>
      </c>
      <c r="AZ1024">
        <f>IF(H1024&gt;51934.91, 1, 0)</f>
        <v>1</v>
      </c>
      <c r="BA1024">
        <f>SUM(AW1024:AZ1024)</f>
        <v>4</v>
      </c>
      <c r="BB1024" t="str">
        <f>VLOOKUP(BA1024,'Standard Deviations'!$L$1:$M$11,2,TRUE)</f>
        <v>Silver</v>
      </c>
    </row>
    <row r="1025" spans="1:54">
      <c r="A1025">
        <v>8780</v>
      </c>
      <c r="B1025">
        <v>1950</v>
      </c>
      <c r="C1025">
        <f>2024-B1025</f>
        <v>74</v>
      </c>
      <c r="D1025" t="str">
        <f>VLOOKUP(B1025,Reference!$A$1:$B$125, 2)</f>
        <v>Boomers</v>
      </c>
      <c r="E1025" t="s">
        <v>68</v>
      </c>
      <c r="F1025" t="str">
        <f>IF(E1025="High School", "No College", "College")</f>
        <v>College</v>
      </c>
      <c r="G1025" t="s">
        <v>65</v>
      </c>
      <c r="H1025">
        <v>59292</v>
      </c>
      <c r="I1025">
        <v>59292</v>
      </c>
      <c r="J1025" s="4" t="s">
        <v>61</v>
      </c>
      <c r="K1025">
        <v>0</v>
      </c>
      <c r="L1025">
        <v>1</v>
      </c>
      <c r="M1025" t="str">
        <f>IF(OR(K1025&gt;0, L1025&gt;0), "Parent", "Not Parent")</f>
        <v>Parent</v>
      </c>
      <c r="N1025" t="s">
        <v>328</v>
      </c>
      <c r="O1025" s="8">
        <v>41916</v>
      </c>
      <c r="P1025" s="9">
        <f>O1025-N1025</f>
        <v>478</v>
      </c>
      <c r="Q1025">
        <v>71</v>
      </c>
      <c r="R1025" s="9">
        <f>P1025-Q1025</f>
        <v>407</v>
      </c>
      <c r="S1025" s="8">
        <f>O1025-R1025</f>
        <v>41509</v>
      </c>
      <c r="T1025">
        <v>378</v>
      </c>
      <c r="U1025">
        <v>14</v>
      </c>
      <c r="V1025">
        <v>68</v>
      </c>
      <c r="W1025">
        <v>19</v>
      </c>
      <c r="X1025">
        <v>14</v>
      </c>
      <c r="Y1025">
        <v>14</v>
      </c>
      <c r="Z1025">
        <v>507</v>
      </c>
      <c r="AA1025">
        <f>Z1025/P1025</f>
        <v>1.0606694560669456</v>
      </c>
      <c r="AB1025" s="14" t="s">
        <v>506</v>
      </c>
      <c r="AC1025" s="13" t="s">
        <v>63</v>
      </c>
      <c r="AD1025">
        <v>2</v>
      </c>
      <c r="AE1025" t="str">
        <f>IF(AD1025&gt;3, "Prefers Discount", "Discount Indifferent")</f>
        <v>Discount Indifferent</v>
      </c>
      <c r="AF1025">
        <v>8</v>
      </c>
      <c r="AG1025">
        <v>3</v>
      </c>
      <c r="AH1025">
        <v>5</v>
      </c>
      <c r="AI1025" t="str">
        <f>INDEX($AF$1:$AH$1,MATCH(MAX(AF1025:AH1025),AF1025:AH1025,0))</f>
        <v>Store_Orders</v>
      </c>
      <c r="AJ1025">
        <v>3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f>SUM(AK1025:AO1025)</f>
        <v>0</v>
      </c>
      <c r="AQ1025" t="s">
        <v>67</v>
      </c>
      <c r="AR1025">
        <v>0</v>
      </c>
      <c r="AS1025" t="str">
        <f>IF(OR(AK1025&gt;0, AL1025&gt;0, AM1025&gt;0, AN1025&gt;0, AO1025&gt;0), "Converted", "Not Converted")</f>
        <v>Not Converted</v>
      </c>
      <c r="AT1025">
        <v>0</v>
      </c>
      <c r="AU1025">
        <v>3</v>
      </c>
      <c r="AV1025">
        <v>11</v>
      </c>
      <c r="AW1025">
        <f>IF(Z1025&gt;607, 4, 0)</f>
        <v>0</v>
      </c>
      <c r="AX1025">
        <f>IF(AA1025&gt;0.1497, 3, 0)</f>
        <v>3</v>
      </c>
      <c r="AY1025">
        <f>IF(P1025&gt;4031, 2, 0)</f>
        <v>0</v>
      </c>
      <c r="AZ1025">
        <f>IF(H1025&gt;51934.91, 1, 0)</f>
        <v>1</v>
      </c>
      <c r="BA1025">
        <f>SUM(AW1025:AZ1025)</f>
        <v>4</v>
      </c>
      <c r="BB1025" t="str">
        <f>VLOOKUP(BA1025,'Standard Deviations'!$L$1:$M$11,2,TRUE)</f>
        <v>Silver</v>
      </c>
    </row>
    <row r="1026" spans="1:54" hidden="1">
      <c r="A1026">
        <v>2632</v>
      </c>
      <c r="B1026">
        <v>1954</v>
      </c>
      <c r="C1026">
        <f>2024-B1026</f>
        <v>70</v>
      </c>
      <c r="D1026" t="str">
        <f>VLOOKUP(B1026,Reference!$A$1:$B$125, 2)</f>
        <v>Boomers</v>
      </c>
      <c r="E1026" t="s">
        <v>54</v>
      </c>
      <c r="F1026" t="str">
        <f>IF(E1026="High School", "No College", "College")</f>
        <v>College</v>
      </c>
      <c r="G1026" t="s">
        <v>55</v>
      </c>
      <c r="H1026">
        <v>50501</v>
      </c>
      <c r="I1026">
        <v>50501</v>
      </c>
      <c r="J1026" s="4" t="s">
        <v>175</v>
      </c>
      <c r="K1026">
        <v>1</v>
      </c>
      <c r="L1026">
        <v>1</v>
      </c>
      <c r="M1026" t="str">
        <f>IF(OR(K1026&gt;0, L1026&gt;0), "Parent", "Not Parent")</f>
        <v>Parent</v>
      </c>
      <c r="N1026" t="s">
        <v>585</v>
      </c>
      <c r="O1026" s="8">
        <v>41916</v>
      </c>
      <c r="P1026" s="9">
        <f>O1026-N1026</f>
        <v>473</v>
      </c>
      <c r="Q1026">
        <v>10</v>
      </c>
      <c r="R1026" s="9">
        <f>P1026-Q1026</f>
        <v>463</v>
      </c>
      <c r="S1026" s="8">
        <f>O1026-R1026</f>
        <v>41453</v>
      </c>
      <c r="T1026">
        <v>297</v>
      </c>
      <c r="U1026">
        <v>0</v>
      </c>
      <c r="V1026">
        <v>38</v>
      </c>
      <c r="W1026">
        <v>13</v>
      </c>
      <c r="X1026">
        <v>0</v>
      </c>
      <c r="Y1026">
        <v>152</v>
      </c>
      <c r="Z1026">
        <v>500</v>
      </c>
      <c r="AA1026">
        <f>Z1026/P1026</f>
        <v>1.0570824524312896</v>
      </c>
      <c r="AB1026" s="11" t="s">
        <v>506</v>
      </c>
      <c r="AC1026" t="s">
        <v>59</v>
      </c>
      <c r="AD1026">
        <v>7</v>
      </c>
      <c r="AE1026" t="str">
        <f>IF(AD1026&gt;3, "Prefers Discount", "Discount Indifferent")</f>
        <v>Prefers Discount</v>
      </c>
      <c r="AF1026">
        <v>4</v>
      </c>
      <c r="AG1026">
        <v>5</v>
      </c>
      <c r="AH1026">
        <v>4</v>
      </c>
      <c r="AI1026" t="str">
        <f>INDEX($AF$1:$AH$1,MATCH(MAX(AF1026:AH1026),AF1026:AH1026,0))</f>
        <v>Web_Orders</v>
      </c>
      <c r="AJ1026">
        <v>6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f>SUM(AK1026:AO1026)</f>
        <v>1</v>
      </c>
      <c r="AQ1026" t="str">
        <f>INDEX($AK$1:$AO$1,MATCH(MAX(AK1026:AO1026),AK1026:AO1026,0))</f>
        <v>Converted_on_Camp3</v>
      </c>
      <c r="AR1026">
        <v>1</v>
      </c>
      <c r="AS1026" t="str">
        <f>IF(OR(AK1026&gt;0, AL1026&gt;0, AM1026&gt;0, AN1026&gt;0, AO1026&gt;0), "Converted", "Not Converted")</f>
        <v>Converted</v>
      </c>
      <c r="AT1026">
        <v>0</v>
      </c>
      <c r="AU1026">
        <v>3</v>
      </c>
      <c r="AV1026">
        <v>11</v>
      </c>
      <c r="AW1026">
        <f>IF(Z1026&gt;607, 4, 0)</f>
        <v>0</v>
      </c>
      <c r="AX1026">
        <f>IF(AA1026&gt;0.1497, 3, 0)</f>
        <v>3</v>
      </c>
      <c r="AY1026">
        <f>IF(P1026&gt;4031, 2, 0)</f>
        <v>0</v>
      </c>
      <c r="AZ1026">
        <f>IF(H1026&gt;51934.91, 1, 0)</f>
        <v>0</v>
      </c>
      <c r="BA1026">
        <f>SUM(AW1026:AZ1026)</f>
        <v>3</v>
      </c>
      <c r="BB1026" t="str">
        <f>VLOOKUP(BA1026,'Standard Deviations'!$L$1:$M$11,2,TRUE)</f>
        <v>Silver</v>
      </c>
    </row>
    <row r="1027" spans="1:54" hidden="1">
      <c r="A1027">
        <v>10832</v>
      </c>
      <c r="B1027">
        <v>1958</v>
      </c>
      <c r="C1027">
        <f>2024-B1027</f>
        <v>66</v>
      </c>
      <c r="D1027" t="str">
        <f>VLOOKUP(B1027,Reference!$A$1:$B$125, 2)</f>
        <v>Boomers</v>
      </c>
      <c r="E1027" t="s">
        <v>54</v>
      </c>
      <c r="F1027" t="str">
        <f>IF(E1027="High School", "No College", "College")</f>
        <v>College</v>
      </c>
      <c r="G1027" t="s">
        <v>65</v>
      </c>
      <c r="H1027">
        <v>46610</v>
      </c>
      <c r="I1027">
        <v>46610</v>
      </c>
      <c r="J1027" s="4" t="s">
        <v>175</v>
      </c>
      <c r="K1027">
        <v>0</v>
      </c>
      <c r="L1027">
        <v>0</v>
      </c>
      <c r="M1027" t="str">
        <f>IF(OR(K1027&gt;0, L1027&gt;0), "Parent", "Not Parent")</f>
        <v>Not Parent</v>
      </c>
      <c r="N1027" t="s">
        <v>586</v>
      </c>
      <c r="O1027" s="8">
        <v>41916</v>
      </c>
      <c r="P1027" s="9">
        <f>O1027-N1027</f>
        <v>443</v>
      </c>
      <c r="Q1027">
        <v>4</v>
      </c>
      <c r="R1027" s="9">
        <f>P1027-Q1027</f>
        <v>439</v>
      </c>
      <c r="S1027" s="8">
        <f>O1027-R1027</f>
        <v>41477</v>
      </c>
      <c r="T1027">
        <v>288</v>
      </c>
      <c r="U1027">
        <v>10</v>
      </c>
      <c r="V1027">
        <v>30</v>
      </c>
      <c r="W1027">
        <v>4</v>
      </c>
      <c r="X1027">
        <v>10</v>
      </c>
      <c r="Y1027">
        <v>125</v>
      </c>
      <c r="Z1027">
        <v>467</v>
      </c>
      <c r="AA1027">
        <f>Z1027/P1027</f>
        <v>1.0541760722347631</v>
      </c>
      <c r="AB1027" s="11" t="s">
        <v>506</v>
      </c>
      <c r="AC1027" t="s">
        <v>59</v>
      </c>
      <c r="AD1027">
        <v>1</v>
      </c>
      <c r="AE1027" t="str">
        <f>IF(AD1027&gt;3, "Prefers Discount", "Discount Indifferent")</f>
        <v>Discount Indifferent</v>
      </c>
      <c r="AF1027">
        <v>6</v>
      </c>
      <c r="AG1027">
        <v>6</v>
      </c>
      <c r="AH1027">
        <v>1</v>
      </c>
      <c r="AI1027" t="str">
        <f>INDEX($AF$1:$AH$1,MATCH(MAX(AF1027:AH1027),AF1027:AH1027,0))</f>
        <v>Store_Orders</v>
      </c>
      <c r="AJ1027">
        <v>6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f>SUM(AK1027:AO1027)</f>
        <v>0</v>
      </c>
      <c r="AQ1027" t="s">
        <v>67</v>
      </c>
      <c r="AR1027">
        <v>0</v>
      </c>
      <c r="AS1027" t="str">
        <f>IF(OR(AK1027&gt;0, AL1027&gt;0, AM1027&gt;0, AN1027&gt;0, AO1027&gt;0), "Converted", "Not Converted")</f>
        <v>Not Converted</v>
      </c>
      <c r="AT1027">
        <v>0</v>
      </c>
      <c r="AU1027">
        <v>3</v>
      </c>
      <c r="AV1027">
        <v>11</v>
      </c>
      <c r="AW1027">
        <f>IF(Z1027&gt;607, 4, 0)</f>
        <v>0</v>
      </c>
      <c r="AX1027">
        <f>IF(AA1027&gt;0.1497, 3, 0)</f>
        <v>3</v>
      </c>
      <c r="AY1027">
        <f>IF(P1027&gt;4031, 2, 0)</f>
        <v>0</v>
      </c>
      <c r="AZ1027">
        <f>IF(H1027&gt;51934.91, 1, 0)</f>
        <v>0</v>
      </c>
      <c r="BA1027">
        <f>SUM(AW1027:AZ1027)</f>
        <v>3</v>
      </c>
      <c r="BB1027" t="str">
        <f>VLOOKUP(BA1027,'Standard Deviations'!$L$1:$M$11,2,TRUE)</f>
        <v>Silver</v>
      </c>
    </row>
    <row r="1028" spans="1:54" hidden="1">
      <c r="A1028">
        <v>3321</v>
      </c>
      <c r="B1028">
        <v>1967</v>
      </c>
      <c r="C1028">
        <f>2024-B1028</f>
        <v>57</v>
      </c>
      <c r="D1028" t="str">
        <f>VLOOKUP(B1028,Reference!$A$1:$B$125, 2)</f>
        <v>Gen X</v>
      </c>
      <c r="E1028" t="s">
        <v>68</v>
      </c>
      <c r="F1028" t="str">
        <f>IF(E1028="High School", "No College", "College")</f>
        <v>College</v>
      </c>
      <c r="G1028" t="s">
        <v>65</v>
      </c>
      <c r="H1028">
        <v>56575</v>
      </c>
      <c r="I1028">
        <v>56575</v>
      </c>
      <c r="J1028" s="4" t="s">
        <v>61</v>
      </c>
      <c r="K1028">
        <v>0</v>
      </c>
      <c r="L1028">
        <v>2</v>
      </c>
      <c r="M1028" t="str">
        <f>IF(OR(K1028&gt;0, L1028&gt;0), "Parent", "Not Parent")</f>
        <v>Parent</v>
      </c>
      <c r="N1028" t="s">
        <v>256</v>
      </c>
      <c r="O1028" s="8">
        <v>41916</v>
      </c>
      <c r="P1028" s="9">
        <f>O1028-N1028</f>
        <v>517</v>
      </c>
      <c r="Q1028">
        <v>42</v>
      </c>
      <c r="R1028" s="9">
        <f>P1028-Q1028</f>
        <v>475</v>
      </c>
      <c r="S1028" s="8">
        <f>O1028-R1028</f>
        <v>41441</v>
      </c>
      <c r="T1028">
        <v>421</v>
      </c>
      <c r="U1028">
        <v>5</v>
      </c>
      <c r="V1028">
        <v>90</v>
      </c>
      <c r="W1028">
        <v>0</v>
      </c>
      <c r="X1028">
        <v>16</v>
      </c>
      <c r="Y1028">
        <v>10</v>
      </c>
      <c r="Z1028">
        <v>542</v>
      </c>
      <c r="AA1028">
        <f>Z1028/P1028</f>
        <v>1.0483558994197293</v>
      </c>
      <c r="AB1028" s="11" t="s">
        <v>506</v>
      </c>
      <c r="AC1028" t="s">
        <v>59</v>
      </c>
      <c r="AD1028">
        <v>3</v>
      </c>
      <c r="AE1028" t="str">
        <f>IF(AD1028&gt;3, "Prefers Discount", "Discount Indifferent")</f>
        <v>Discount Indifferent</v>
      </c>
      <c r="AF1028">
        <v>7</v>
      </c>
      <c r="AG1028">
        <v>7</v>
      </c>
      <c r="AH1028">
        <v>3</v>
      </c>
      <c r="AI1028" t="str">
        <f>INDEX($AF$1:$AH$1,MATCH(MAX(AF1028:AH1028),AF1028:AH1028,0))</f>
        <v>Store_Orders</v>
      </c>
      <c r="AJ1028">
        <v>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f>SUM(AK1028:AO1028)</f>
        <v>0</v>
      </c>
      <c r="AQ1028" t="s">
        <v>67</v>
      </c>
      <c r="AR1028">
        <v>0</v>
      </c>
      <c r="AS1028" t="str">
        <f>IF(OR(AK1028&gt;0, AL1028&gt;0, AM1028&gt;0, AN1028&gt;0, AO1028&gt;0), "Converted", "Not Converted")</f>
        <v>Not Converted</v>
      </c>
      <c r="AT1028">
        <v>0</v>
      </c>
      <c r="AU1028">
        <v>3</v>
      </c>
      <c r="AV1028">
        <v>11</v>
      </c>
      <c r="AW1028">
        <f>IF(Z1028&gt;607, 4, 0)</f>
        <v>0</v>
      </c>
      <c r="AX1028">
        <f>IF(AA1028&gt;0.1497, 3, 0)</f>
        <v>3</v>
      </c>
      <c r="AY1028">
        <f>IF(P1028&gt;4031, 2, 0)</f>
        <v>0</v>
      </c>
      <c r="AZ1028">
        <f>IF(H1028&gt;51934.91, 1, 0)</f>
        <v>1</v>
      </c>
      <c r="BA1028">
        <f>SUM(AW1028:AZ1028)</f>
        <v>4</v>
      </c>
      <c r="BB1028" t="str">
        <f>VLOOKUP(BA1028,'Standard Deviations'!$L$1:$M$11,2,TRUE)</f>
        <v>Silver</v>
      </c>
    </row>
    <row r="1029" spans="1:54" hidden="1">
      <c r="A1029">
        <v>3551</v>
      </c>
      <c r="B1029">
        <v>1954</v>
      </c>
      <c r="C1029">
        <f>2024-B1029</f>
        <v>70</v>
      </c>
      <c r="D1029" t="str">
        <f>VLOOKUP(B1029,Reference!$A$1:$B$125, 2)</f>
        <v>Boomers</v>
      </c>
      <c r="E1029" t="s">
        <v>64</v>
      </c>
      <c r="F1029" t="str">
        <f>IF(E1029="High School", "No College", "College")</f>
        <v>College</v>
      </c>
      <c r="G1029" t="s">
        <v>65</v>
      </c>
      <c r="H1029">
        <v>60033</v>
      </c>
      <c r="I1029">
        <v>60033</v>
      </c>
      <c r="J1029" s="4" t="s">
        <v>61</v>
      </c>
      <c r="K1029">
        <v>0</v>
      </c>
      <c r="L1029">
        <v>1</v>
      </c>
      <c r="M1029" t="str">
        <f>IF(OR(K1029&gt;0, L1029&gt;0), "Parent", "Not Parent")</f>
        <v>Parent</v>
      </c>
      <c r="N1029" t="s">
        <v>214</v>
      </c>
      <c r="O1029" s="8">
        <v>41916</v>
      </c>
      <c r="P1029" s="9">
        <f>O1029-N1029</f>
        <v>189</v>
      </c>
      <c r="Q1029">
        <v>28</v>
      </c>
      <c r="R1029" s="9">
        <f>P1029-Q1029</f>
        <v>161</v>
      </c>
      <c r="S1029" s="8">
        <f>O1029-R1029</f>
        <v>41755</v>
      </c>
      <c r="T1029">
        <v>62</v>
      </c>
      <c r="U1029">
        <v>1</v>
      </c>
      <c r="V1029">
        <v>57</v>
      </c>
      <c r="W1029">
        <v>19</v>
      </c>
      <c r="X1029">
        <v>11</v>
      </c>
      <c r="Y1029">
        <v>48</v>
      </c>
      <c r="Z1029">
        <v>198</v>
      </c>
      <c r="AA1029">
        <f>Z1029/P1029</f>
        <v>1.0476190476190477</v>
      </c>
      <c r="AB1029" s="11" t="s">
        <v>506</v>
      </c>
      <c r="AC1029" t="s">
        <v>59</v>
      </c>
      <c r="AD1029">
        <v>2</v>
      </c>
      <c r="AE1029" t="str">
        <f>IF(AD1029&gt;3, "Prefers Discount", "Discount Indifferent")</f>
        <v>Discount Indifferent</v>
      </c>
      <c r="AF1029">
        <v>5</v>
      </c>
      <c r="AG1029">
        <v>2</v>
      </c>
      <c r="AH1029">
        <v>1</v>
      </c>
      <c r="AI1029" t="str">
        <f>INDEX($AF$1:$AH$1,MATCH(MAX(AF1029:AH1029),AF1029:AH1029,0))</f>
        <v>Store_Orders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f>SUM(AK1029:AO1029)</f>
        <v>0</v>
      </c>
      <c r="AQ1029" t="s">
        <v>67</v>
      </c>
      <c r="AR1029">
        <v>0</v>
      </c>
      <c r="AS1029" t="str">
        <f>IF(OR(AK1029&gt;0, AL1029&gt;0, AM1029&gt;0, AN1029&gt;0, AO1029&gt;0), "Converted", "Not Converted")</f>
        <v>Not Converted</v>
      </c>
      <c r="AT1029">
        <v>0</v>
      </c>
      <c r="AU1029">
        <v>3</v>
      </c>
      <c r="AV1029">
        <v>11</v>
      </c>
      <c r="AW1029">
        <f>IF(Z1029&gt;607, 4, 0)</f>
        <v>0</v>
      </c>
      <c r="AX1029">
        <f>IF(AA1029&gt;0.1497, 3, 0)</f>
        <v>3</v>
      </c>
      <c r="AY1029">
        <f>IF(P1029&gt;4031, 2, 0)</f>
        <v>0</v>
      </c>
      <c r="AZ1029">
        <f>IF(H1029&gt;51934.91, 1, 0)</f>
        <v>1</v>
      </c>
      <c r="BA1029">
        <f>SUM(AW1029:AZ1029)</f>
        <v>4</v>
      </c>
      <c r="BB1029" t="str">
        <f>VLOOKUP(BA1029,'Standard Deviations'!$L$1:$M$11,2,TRUE)</f>
        <v>Silver</v>
      </c>
    </row>
    <row r="1030" spans="1:54">
      <c r="A1030">
        <v>10446</v>
      </c>
      <c r="B1030">
        <v>1957</v>
      </c>
      <c r="C1030">
        <f>2024-B1030</f>
        <v>67</v>
      </c>
      <c r="D1030" t="str">
        <f>VLOOKUP(B1030,Reference!$A$1:$B$125, 2)</f>
        <v>Boomers</v>
      </c>
      <c r="E1030" t="s">
        <v>68</v>
      </c>
      <c r="F1030" t="str">
        <f>IF(E1030="High School", "No College", "College")</f>
        <v>College</v>
      </c>
      <c r="G1030" t="s">
        <v>55</v>
      </c>
      <c r="H1030">
        <v>82017</v>
      </c>
      <c r="I1030">
        <v>82017</v>
      </c>
      <c r="J1030" s="4" t="s">
        <v>56</v>
      </c>
      <c r="K1030">
        <v>0</v>
      </c>
      <c r="L1030">
        <v>0</v>
      </c>
      <c r="M1030" t="str">
        <f>IF(OR(K1030&gt;0, L1030&gt;0), "Parent", "Not Parent")</f>
        <v>Not Parent</v>
      </c>
      <c r="N1030" t="s">
        <v>493</v>
      </c>
      <c r="O1030" s="8">
        <v>41916</v>
      </c>
      <c r="P1030" s="9">
        <f>O1030-N1030</f>
        <v>696</v>
      </c>
      <c r="Q1030">
        <v>58</v>
      </c>
      <c r="R1030" s="9">
        <f>P1030-Q1030</f>
        <v>638</v>
      </c>
      <c r="S1030" s="8">
        <f>O1030-R1030</f>
        <v>41278</v>
      </c>
      <c r="T1030">
        <v>184</v>
      </c>
      <c r="U1030">
        <v>23</v>
      </c>
      <c r="V1030">
        <v>446</v>
      </c>
      <c r="W1030">
        <v>30</v>
      </c>
      <c r="X1030">
        <v>23</v>
      </c>
      <c r="Y1030">
        <v>23</v>
      </c>
      <c r="Z1030">
        <v>729</v>
      </c>
      <c r="AA1030">
        <f>Z1030/P1030</f>
        <v>1.0474137931034482</v>
      </c>
      <c r="AB1030" s="14" t="s">
        <v>506</v>
      </c>
      <c r="AC1030" s="13" t="s">
        <v>63</v>
      </c>
      <c r="AD1030">
        <v>1</v>
      </c>
      <c r="AE1030" t="str">
        <f>IF(AD1030&gt;3, "Prefers Discount", "Discount Indifferent")</f>
        <v>Discount Indifferent</v>
      </c>
      <c r="AF1030">
        <v>7</v>
      </c>
      <c r="AG1030">
        <v>5</v>
      </c>
      <c r="AH1030">
        <v>4</v>
      </c>
      <c r="AI1030" t="str">
        <f>INDEX($AF$1:$AH$1,MATCH(MAX(AF1030:AH1030),AF1030:AH1030,0))</f>
        <v>Store_Orders</v>
      </c>
      <c r="AJ1030">
        <v>2</v>
      </c>
      <c r="AK1030">
        <v>1</v>
      </c>
      <c r="AL1030">
        <v>0</v>
      </c>
      <c r="AM1030">
        <v>0</v>
      </c>
      <c r="AN1030">
        <v>1</v>
      </c>
      <c r="AO1030">
        <v>1</v>
      </c>
      <c r="AP1030">
        <f>SUM(AK1030:AO1030)</f>
        <v>3</v>
      </c>
      <c r="AQ1030" t="str">
        <f>INDEX($AK$1:$AO$1,MATCH(MAX(AK1030:AO1030),AK1030:AO1030,0))</f>
        <v>Converted_on_Camp1</v>
      </c>
      <c r="AR1030">
        <v>1</v>
      </c>
      <c r="AS1030" t="str">
        <f>IF(OR(AK1030&gt;0, AL1030&gt;0, AM1030&gt;0, AN1030&gt;0, AO1030&gt;0), "Converted", "Not Converted")</f>
        <v>Converted</v>
      </c>
      <c r="AT1030">
        <v>0</v>
      </c>
      <c r="AU1030">
        <v>3</v>
      </c>
      <c r="AV1030">
        <v>11</v>
      </c>
      <c r="AW1030">
        <f>IF(Z1030&gt;607, 4, 0)</f>
        <v>4</v>
      </c>
      <c r="AX1030">
        <f>IF(AA1030&gt;0.1497, 3, 0)</f>
        <v>3</v>
      </c>
      <c r="AY1030">
        <f>IF(P1030&gt;4031, 2, 0)</f>
        <v>0</v>
      </c>
      <c r="AZ1030">
        <f>IF(H1030&gt;51934.91, 1, 0)</f>
        <v>1</v>
      </c>
      <c r="BA1030">
        <f>SUM(AW1030:AZ1030)</f>
        <v>8</v>
      </c>
      <c r="BB1030" t="str">
        <f>VLOOKUP(BA1030,'Standard Deviations'!$L$1:$M$11,2,TRUE)</f>
        <v>Platinum</v>
      </c>
    </row>
    <row r="1031" spans="1:54" hidden="1">
      <c r="A1031">
        <v>1640</v>
      </c>
      <c r="B1031">
        <v>1954</v>
      </c>
      <c r="C1031">
        <f>2024-B1031</f>
        <v>70</v>
      </c>
      <c r="D1031" t="str">
        <f>VLOOKUP(B1031,Reference!$A$1:$B$125, 2)</f>
        <v>Boomers</v>
      </c>
      <c r="E1031" t="s">
        <v>54</v>
      </c>
      <c r="F1031" t="str">
        <f>IF(E1031="High School", "No College", "College")</f>
        <v>College</v>
      </c>
      <c r="G1031" t="s">
        <v>71</v>
      </c>
      <c r="H1031">
        <v>64587</v>
      </c>
      <c r="I1031">
        <v>64587</v>
      </c>
      <c r="J1031" s="4" t="s">
        <v>61</v>
      </c>
      <c r="K1031">
        <v>1</v>
      </c>
      <c r="L1031">
        <v>1</v>
      </c>
      <c r="M1031" t="str">
        <f>IF(OR(K1031&gt;0, L1031&gt;0), "Parent", "Not Parent")</f>
        <v>Parent</v>
      </c>
      <c r="N1031" t="s">
        <v>66</v>
      </c>
      <c r="O1031" s="8">
        <v>41916</v>
      </c>
      <c r="P1031" s="9">
        <f>O1031-N1031</f>
        <v>104</v>
      </c>
      <c r="Q1031">
        <v>49</v>
      </c>
      <c r="R1031" s="9">
        <f>P1031-Q1031</f>
        <v>55</v>
      </c>
      <c r="S1031" s="8">
        <f>O1031-R1031</f>
        <v>41861</v>
      </c>
      <c r="T1031">
        <v>66</v>
      </c>
      <c r="U1031">
        <v>0</v>
      </c>
      <c r="V1031">
        <v>16</v>
      </c>
      <c r="W1031">
        <v>0</v>
      </c>
      <c r="X1031">
        <v>6</v>
      </c>
      <c r="Y1031">
        <v>20</v>
      </c>
      <c r="Z1031">
        <v>108</v>
      </c>
      <c r="AA1031">
        <f>Z1031/P1031</f>
        <v>1.0384615384615385</v>
      </c>
      <c r="AB1031" s="11" t="s">
        <v>506</v>
      </c>
      <c r="AC1031" t="s">
        <v>59</v>
      </c>
      <c r="AD1031">
        <v>2</v>
      </c>
      <c r="AE1031" t="str">
        <f>IF(AD1031&gt;3, "Prefers Discount", "Discount Indifferent")</f>
        <v>Discount Indifferent</v>
      </c>
      <c r="AF1031">
        <v>4</v>
      </c>
      <c r="AG1031">
        <v>1</v>
      </c>
      <c r="AH1031">
        <v>1</v>
      </c>
      <c r="AI1031" t="str">
        <f>INDEX($AF$1:$AH$1,MATCH(MAX(AF1031:AH1031),AF1031:AH1031,0))</f>
        <v>Store_Orders</v>
      </c>
      <c r="AJ1031">
        <v>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f>SUM(AK1031:AO1031)</f>
        <v>0</v>
      </c>
      <c r="AQ1031" t="s">
        <v>67</v>
      </c>
      <c r="AR1031">
        <v>0</v>
      </c>
      <c r="AS1031" t="str">
        <f>IF(OR(AK1031&gt;0, AL1031&gt;0, AM1031&gt;0, AN1031&gt;0, AO1031&gt;0), "Converted", "Not Converted")</f>
        <v>Not Converted</v>
      </c>
      <c r="AT1031">
        <v>0</v>
      </c>
      <c r="AU1031">
        <v>3</v>
      </c>
      <c r="AV1031">
        <v>11</v>
      </c>
      <c r="AW1031">
        <f>IF(Z1031&gt;607, 4, 0)</f>
        <v>0</v>
      </c>
      <c r="AX1031">
        <f>IF(AA1031&gt;0.1497, 3, 0)</f>
        <v>3</v>
      </c>
      <c r="AY1031">
        <f>IF(P1031&gt;4031, 2, 0)</f>
        <v>0</v>
      </c>
      <c r="AZ1031">
        <f>IF(H1031&gt;51934.91, 1, 0)</f>
        <v>1</v>
      </c>
      <c r="BA1031">
        <f>SUM(AW1031:AZ1031)</f>
        <v>4</v>
      </c>
      <c r="BB1031" t="str">
        <f>VLOOKUP(BA1031,'Standard Deviations'!$L$1:$M$11,2,TRUE)</f>
        <v>Silver</v>
      </c>
    </row>
    <row r="1032" spans="1:54">
      <c r="A1032">
        <v>5589</v>
      </c>
      <c r="B1032">
        <v>1964</v>
      </c>
      <c r="C1032">
        <f>2024-B1032</f>
        <v>60</v>
      </c>
      <c r="D1032" t="str">
        <f>VLOOKUP(B1032,Reference!$A$1:$B$125, 2)</f>
        <v>Boomers</v>
      </c>
      <c r="E1032" t="s">
        <v>54</v>
      </c>
      <c r="F1032" t="str">
        <f>IF(E1032="High School", "No College", "College")</f>
        <v>College</v>
      </c>
      <c r="G1032" t="s">
        <v>71</v>
      </c>
      <c r="H1032">
        <v>51983</v>
      </c>
      <c r="I1032">
        <v>51983</v>
      </c>
      <c r="J1032" s="4" t="s">
        <v>175</v>
      </c>
      <c r="K1032">
        <v>0</v>
      </c>
      <c r="L1032">
        <v>1</v>
      </c>
      <c r="M1032" t="str">
        <f>IF(OR(K1032&gt;0, L1032&gt;0), "Parent", "Not Parent")</f>
        <v>Parent</v>
      </c>
      <c r="N1032" t="s">
        <v>332</v>
      </c>
      <c r="O1032" s="8">
        <v>41916</v>
      </c>
      <c r="P1032" s="9">
        <f>O1032-N1032</f>
        <v>764</v>
      </c>
      <c r="Q1032">
        <v>95</v>
      </c>
      <c r="R1032" s="9">
        <f>P1032-Q1032</f>
        <v>669</v>
      </c>
      <c r="S1032" s="8">
        <f>O1032-R1032</f>
        <v>41247</v>
      </c>
      <c r="T1032">
        <v>631</v>
      </c>
      <c r="U1032">
        <v>0</v>
      </c>
      <c r="V1032">
        <v>115</v>
      </c>
      <c r="W1032">
        <v>10</v>
      </c>
      <c r="X1032">
        <v>7</v>
      </c>
      <c r="Y1032">
        <v>30</v>
      </c>
      <c r="Z1032">
        <v>793</v>
      </c>
      <c r="AA1032">
        <f>Z1032/P1032</f>
        <v>1.037958115183246</v>
      </c>
      <c r="AB1032" s="14" t="s">
        <v>506</v>
      </c>
      <c r="AC1032" s="13" t="s">
        <v>63</v>
      </c>
      <c r="AD1032">
        <v>3</v>
      </c>
      <c r="AE1032" t="str">
        <f>IF(AD1032&gt;3, "Prefers Discount", "Discount Indifferent")</f>
        <v>Discount Indifferent</v>
      </c>
      <c r="AF1032">
        <v>10</v>
      </c>
      <c r="AG1032">
        <v>9</v>
      </c>
      <c r="AH1032">
        <v>2</v>
      </c>
      <c r="AI1032" t="str">
        <f>INDEX($AF$1:$AH$1,MATCH(MAX(AF1032:AH1032),AF1032:AH1032,0))</f>
        <v>Store_Orders</v>
      </c>
      <c r="AJ1032">
        <v>7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f>SUM(AK1032:AO1032)</f>
        <v>0</v>
      </c>
      <c r="AQ1032" t="s">
        <v>67</v>
      </c>
      <c r="AR1032">
        <v>0</v>
      </c>
      <c r="AS1032" t="str">
        <f>IF(OR(AK1032&gt;0, AL1032&gt;0, AM1032&gt;0, AN1032&gt;0, AO1032&gt;0), "Converted", "Not Converted")</f>
        <v>Not Converted</v>
      </c>
      <c r="AT1032">
        <v>0</v>
      </c>
      <c r="AU1032">
        <v>3</v>
      </c>
      <c r="AV1032">
        <v>11</v>
      </c>
      <c r="AW1032">
        <f>IF(Z1032&gt;607, 4, 0)</f>
        <v>4</v>
      </c>
      <c r="AX1032">
        <f>IF(AA1032&gt;0.1497, 3, 0)</f>
        <v>3</v>
      </c>
      <c r="AY1032">
        <f>IF(P1032&gt;4031, 2, 0)</f>
        <v>0</v>
      </c>
      <c r="AZ1032">
        <f>IF(H1032&gt;51934.91, 1, 0)</f>
        <v>1</v>
      </c>
      <c r="BA1032">
        <f>SUM(AW1032:AZ1032)</f>
        <v>8</v>
      </c>
      <c r="BB1032" t="str">
        <f>VLOOKUP(BA1032,'Standard Deviations'!$L$1:$M$11,2,TRUE)</f>
        <v>Platinum</v>
      </c>
    </row>
    <row r="1033" spans="1:54" hidden="1">
      <c r="A1033">
        <v>10968</v>
      </c>
      <c r="B1033">
        <v>1969</v>
      </c>
      <c r="C1033">
        <f>2024-B1033</f>
        <v>55</v>
      </c>
      <c r="D1033" t="str">
        <f>VLOOKUP(B1033,Reference!$A$1:$B$125, 2)</f>
        <v>Gen X</v>
      </c>
      <c r="E1033" t="s">
        <v>54</v>
      </c>
      <c r="F1033" t="str">
        <f>IF(E1033="High School", "No College", "College")</f>
        <v>College</v>
      </c>
      <c r="G1033" t="s">
        <v>60</v>
      </c>
      <c r="H1033">
        <v>57731</v>
      </c>
      <c r="I1033">
        <v>57731</v>
      </c>
      <c r="J1033" s="4" t="s">
        <v>61</v>
      </c>
      <c r="K1033">
        <v>0</v>
      </c>
      <c r="L1033">
        <v>1</v>
      </c>
      <c r="M1033" t="str">
        <f>IF(OR(K1033&gt;0, L1033&gt;0), "Parent", "Not Parent")</f>
        <v>Parent</v>
      </c>
      <c r="N1033" t="s">
        <v>416</v>
      </c>
      <c r="O1033" s="8">
        <v>41916</v>
      </c>
      <c r="P1033" s="9">
        <f>O1033-N1033</f>
        <v>680</v>
      </c>
      <c r="Q1033">
        <v>0</v>
      </c>
      <c r="R1033" s="9">
        <f>P1033-Q1033</f>
        <v>680</v>
      </c>
      <c r="S1033" s="8">
        <f>O1033-R1033</f>
        <v>41236</v>
      </c>
      <c r="T1033">
        <v>266</v>
      </c>
      <c r="U1033">
        <v>21</v>
      </c>
      <c r="V1033">
        <v>300</v>
      </c>
      <c r="W1033">
        <v>65</v>
      </c>
      <c r="X1033">
        <v>8</v>
      </c>
      <c r="Y1033">
        <v>44</v>
      </c>
      <c r="Z1033">
        <v>704</v>
      </c>
      <c r="AA1033">
        <f>Z1033/P1033</f>
        <v>1.0352941176470589</v>
      </c>
      <c r="AB1033" s="11" t="s">
        <v>506</v>
      </c>
      <c r="AC1033" t="s">
        <v>59</v>
      </c>
      <c r="AD1033">
        <v>4</v>
      </c>
      <c r="AE1033" t="str">
        <f>IF(AD1033&gt;3, "Prefers Discount", "Discount Indifferent")</f>
        <v>Prefers Discount</v>
      </c>
      <c r="AF1033">
        <v>6</v>
      </c>
      <c r="AG1033">
        <v>8</v>
      </c>
      <c r="AH1033">
        <v>8</v>
      </c>
      <c r="AI1033" t="str">
        <f>INDEX($AF$1:$AH$1,MATCH(MAX(AF1033:AH1033),AF1033:AH1033,0))</f>
        <v>Web_Orders</v>
      </c>
      <c r="AJ1033">
        <v>6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f>SUM(AK1033:AO1033)</f>
        <v>0</v>
      </c>
      <c r="AQ1033" t="s">
        <v>67</v>
      </c>
      <c r="AR1033">
        <v>0</v>
      </c>
      <c r="AS1033" t="str">
        <f>IF(OR(AK1033&gt;0, AL1033&gt;0, AM1033&gt;0, AN1033&gt;0, AO1033&gt;0), "Converted", "Not Converted")</f>
        <v>Not Converted</v>
      </c>
      <c r="AT1033">
        <v>0</v>
      </c>
      <c r="AU1033">
        <v>3</v>
      </c>
      <c r="AV1033">
        <v>11</v>
      </c>
      <c r="AW1033">
        <f>IF(Z1033&gt;607, 4, 0)</f>
        <v>4</v>
      </c>
      <c r="AX1033">
        <f>IF(AA1033&gt;0.1497, 3, 0)</f>
        <v>3</v>
      </c>
      <c r="AY1033">
        <f>IF(P1033&gt;4031, 2, 0)</f>
        <v>0</v>
      </c>
      <c r="AZ1033">
        <f>IF(H1033&gt;51934.91, 1, 0)</f>
        <v>1</v>
      </c>
      <c r="BA1033">
        <f>SUM(AW1033:AZ1033)</f>
        <v>8</v>
      </c>
      <c r="BB1033" t="str">
        <f>VLOOKUP(BA1033,'Standard Deviations'!$L$1:$M$11,2,TRUE)</f>
        <v>Platinum</v>
      </c>
    </row>
    <row r="1034" spans="1:54">
      <c r="A1034">
        <v>4954</v>
      </c>
      <c r="B1034">
        <v>1956</v>
      </c>
      <c r="C1034">
        <f>2024-B1034</f>
        <v>68</v>
      </c>
      <c r="D1034" t="str">
        <f>VLOOKUP(B1034,Reference!$A$1:$B$125, 2)</f>
        <v>Boomers</v>
      </c>
      <c r="E1034" t="s">
        <v>54</v>
      </c>
      <c r="F1034" t="str">
        <f>IF(E1034="High School", "No College", "College")</f>
        <v>College</v>
      </c>
      <c r="G1034" t="s">
        <v>55</v>
      </c>
      <c r="H1034">
        <v>48195</v>
      </c>
      <c r="I1034">
        <v>48195</v>
      </c>
      <c r="J1034" s="4" t="s">
        <v>175</v>
      </c>
      <c r="K1034">
        <v>1</v>
      </c>
      <c r="L1034">
        <v>1</v>
      </c>
      <c r="M1034" t="str">
        <f>IF(OR(K1034&gt;0, L1034&gt;0), "Parent", "Not Parent")</f>
        <v>Parent</v>
      </c>
      <c r="N1034" t="s">
        <v>154</v>
      </c>
      <c r="O1034" s="8">
        <v>41916</v>
      </c>
      <c r="P1034" s="9">
        <f>O1034-N1034</f>
        <v>256</v>
      </c>
      <c r="Q1034">
        <v>53</v>
      </c>
      <c r="R1034" s="9">
        <f>P1034-Q1034</f>
        <v>203</v>
      </c>
      <c r="S1034" s="8">
        <f>O1034-R1034</f>
        <v>41713</v>
      </c>
      <c r="T1034">
        <v>106</v>
      </c>
      <c r="U1034">
        <v>27</v>
      </c>
      <c r="V1034">
        <v>68</v>
      </c>
      <c r="W1034">
        <v>52</v>
      </c>
      <c r="X1034">
        <v>7</v>
      </c>
      <c r="Y1034">
        <v>5</v>
      </c>
      <c r="Z1034">
        <v>265</v>
      </c>
      <c r="AA1034">
        <f>Z1034/P1034</f>
        <v>1.03515625</v>
      </c>
      <c r="AB1034" s="14" t="s">
        <v>506</v>
      </c>
      <c r="AC1034" s="13" t="s">
        <v>63</v>
      </c>
      <c r="AD1034">
        <v>6</v>
      </c>
      <c r="AE1034" t="str">
        <f>IF(AD1034&gt;3, "Prefers Discount", "Discount Indifferent")</f>
        <v>Prefers Discount</v>
      </c>
      <c r="AF1034">
        <v>5</v>
      </c>
      <c r="AG1034">
        <v>4</v>
      </c>
      <c r="AH1034">
        <v>2</v>
      </c>
      <c r="AI1034" t="str">
        <f>INDEX($AF$1:$AH$1,MATCH(MAX(AF1034:AH1034),AF1034:AH1034,0))</f>
        <v>Store_Orders</v>
      </c>
      <c r="AJ1034">
        <v>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f>SUM(AK1034:AO1034)</f>
        <v>0</v>
      </c>
      <c r="AQ1034" t="s">
        <v>67</v>
      </c>
      <c r="AR1034">
        <v>0</v>
      </c>
      <c r="AS1034" t="str">
        <f>IF(OR(AK1034&gt;0, AL1034&gt;0, AM1034&gt;0, AN1034&gt;0, AO1034&gt;0), "Converted", "Not Converted")</f>
        <v>Not Converted</v>
      </c>
      <c r="AT1034">
        <v>0</v>
      </c>
      <c r="AU1034">
        <v>3</v>
      </c>
      <c r="AV1034">
        <v>11</v>
      </c>
      <c r="AW1034">
        <f>IF(Z1034&gt;607, 4, 0)</f>
        <v>0</v>
      </c>
      <c r="AX1034">
        <f>IF(AA1034&gt;0.1497, 3, 0)</f>
        <v>3</v>
      </c>
      <c r="AY1034">
        <f>IF(P1034&gt;4031, 2, 0)</f>
        <v>0</v>
      </c>
      <c r="AZ1034">
        <f>IF(H1034&gt;51934.91, 1, 0)</f>
        <v>0</v>
      </c>
      <c r="BA1034">
        <f>SUM(AW1034:AZ1034)</f>
        <v>3</v>
      </c>
      <c r="BB1034" t="str">
        <f>VLOOKUP(BA1034,'Standard Deviations'!$L$1:$M$11,2,TRUE)</f>
        <v>Silver</v>
      </c>
    </row>
    <row r="1035" spans="1:54">
      <c r="A1035">
        <v>1545</v>
      </c>
      <c r="B1035">
        <v>1986</v>
      </c>
      <c r="C1035">
        <f>2024-B1035</f>
        <v>38</v>
      </c>
      <c r="D1035" t="str">
        <f>VLOOKUP(B1035,Reference!$A$1:$B$125, 2)</f>
        <v>Millennials</v>
      </c>
      <c r="E1035" t="s">
        <v>54</v>
      </c>
      <c r="F1035" t="str">
        <f>IF(E1035="High School", "No College", "College")</f>
        <v>College</v>
      </c>
      <c r="G1035" t="s">
        <v>55</v>
      </c>
      <c r="H1035">
        <v>38508</v>
      </c>
      <c r="I1035">
        <v>38508</v>
      </c>
      <c r="J1035" s="4" t="s">
        <v>175</v>
      </c>
      <c r="K1035">
        <v>1</v>
      </c>
      <c r="L1035">
        <v>0</v>
      </c>
      <c r="M1035" t="str">
        <f>IF(OR(K1035&gt;0, L1035&gt;0), "Parent", "Not Parent")</f>
        <v>Parent</v>
      </c>
      <c r="N1035" t="s">
        <v>537</v>
      </c>
      <c r="O1035" s="8">
        <v>41916</v>
      </c>
      <c r="P1035" s="9">
        <f>O1035-N1035</f>
        <v>428</v>
      </c>
      <c r="Q1035">
        <v>95</v>
      </c>
      <c r="R1035" s="9">
        <f>P1035-Q1035</f>
        <v>333</v>
      </c>
      <c r="S1035" s="8">
        <f>O1035-R1035</f>
        <v>41583</v>
      </c>
      <c r="T1035">
        <v>120</v>
      </c>
      <c r="U1035">
        <v>19</v>
      </c>
      <c r="V1035">
        <v>206</v>
      </c>
      <c r="W1035">
        <v>25</v>
      </c>
      <c r="X1035">
        <v>19</v>
      </c>
      <c r="Y1035">
        <v>54</v>
      </c>
      <c r="Z1035">
        <v>443</v>
      </c>
      <c r="AA1035">
        <f>Z1035/P1035</f>
        <v>1.0350467289719627</v>
      </c>
      <c r="AB1035" s="14" t="s">
        <v>506</v>
      </c>
      <c r="AC1035" s="13" t="s">
        <v>63</v>
      </c>
      <c r="AD1035">
        <v>6</v>
      </c>
      <c r="AE1035" t="str">
        <f>IF(AD1035&gt;3, "Prefers Discount", "Discount Indifferent")</f>
        <v>Prefers Discount</v>
      </c>
      <c r="AF1035">
        <v>5</v>
      </c>
      <c r="AG1035">
        <v>7</v>
      </c>
      <c r="AH1035">
        <v>2</v>
      </c>
      <c r="AI1035" t="str">
        <f>INDEX($AF$1:$AH$1,MATCH(MAX(AF1035:AH1035),AF1035:AH1035,0))</f>
        <v>Web_Orders</v>
      </c>
      <c r="AJ1035">
        <v>8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f>SUM(AK1035:AO1035)</f>
        <v>0</v>
      </c>
      <c r="AQ1035" t="s">
        <v>67</v>
      </c>
      <c r="AR1035">
        <v>0</v>
      </c>
      <c r="AS1035" t="str">
        <f>IF(OR(AK1035&gt;0, AL1035&gt;0, AM1035&gt;0, AN1035&gt;0, AO1035&gt;0), "Converted", "Not Converted")</f>
        <v>Not Converted</v>
      </c>
      <c r="AT1035">
        <v>0</v>
      </c>
      <c r="AU1035">
        <v>3</v>
      </c>
      <c r="AV1035">
        <v>11</v>
      </c>
      <c r="AW1035">
        <f>IF(Z1035&gt;607, 4, 0)</f>
        <v>0</v>
      </c>
      <c r="AX1035">
        <f>IF(AA1035&gt;0.1497, 3, 0)</f>
        <v>3</v>
      </c>
      <c r="AY1035">
        <f>IF(P1035&gt;4031, 2, 0)</f>
        <v>0</v>
      </c>
      <c r="AZ1035">
        <f>IF(H1035&gt;51934.91, 1, 0)</f>
        <v>0</v>
      </c>
      <c r="BA1035">
        <f>SUM(AW1035:AZ1035)</f>
        <v>3</v>
      </c>
      <c r="BB1035" t="str">
        <f>VLOOKUP(BA1035,'Standard Deviations'!$L$1:$M$11,2,TRUE)</f>
        <v>Silver</v>
      </c>
    </row>
    <row r="1036" spans="1:54" hidden="1">
      <c r="A1036">
        <v>1162</v>
      </c>
      <c r="B1036">
        <v>1987</v>
      </c>
      <c r="C1036">
        <f>2024-B1036</f>
        <v>37</v>
      </c>
      <c r="D1036" t="str">
        <f>VLOOKUP(B1036,Reference!$A$1:$B$125, 2)</f>
        <v>Millennials</v>
      </c>
      <c r="E1036" t="s">
        <v>68</v>
      </c>
      <c r="F1036" t="str">
        <f>IF(E1036="High School", "No College", "College")</f>
        <v>College</v>
      </c>
      <c r="G1036" t="s">
        <v>60</v>
      </c>
      <c r="H1036">
        <v>42000</v>
      </c>
      <c r="I1036">
        <v>42000</v>
      </c>
      <c r="J1036" s="4" t="s">
        <v>175</v>
      </c>
      <c r="K1036">
        <v>0</v>
      </c>
      <c r="L1036">
        <v>0</v>
      </c>
      <c r="M1036" t="str">
        <f>IF(OR(K1036&gt;0, L1036&gt;0), "Parent", "Not Parent")</f>
        <v>Not Parent</v>
      </c>
      <c r="N1036" t="s">
        <v>411</v>
      </c>
      <c r="O1036" s="8">
        <v>41916</v>
      </c>
      <c r="P1036" s="9">
        <f>O1036-N1036</f>
        <v>632</v>
      </c>
      <c r="Q1036">
        <v>23</v>
      </c>
      <c r="R1036" s="9">
        <f>P1036-Q1036</f>
        <v>609</v>
      </c>
      <c r="S1036" s="8">
        <f>O1036-R1036</f>
        <v>41307</v>
      </c>
      <c r="T1036">
        <v>124</v>
      </c>
      <c r="U1036">
        <v>83</v>
      </c>
      <c r="V1036">
        <v>267</v>
      </c>
      <c r="W1036">
        <v>85</v>
      </c>
      <c r="X1036">
        <v>59</v>
      </c>
      <c r="Y1036">
        <v>35</v>
      </c>
      <c r="Z1036">
        <v>653</v>
      </c>
      <c r="AA1036">
        <f>Z1036/P1036</f>
        <v>1.0332278481012658</v>
      </c>
      <c r="AB1036" s="11" t="s">
        <v>506</v>
      </c>
      <c r="AC1036" t="s">
        <v>59</v>
      </c>
      <c r="AD1036">
        <v>2</v>
      </c>
      <c r="AE1036" t="str">
        <f>IF(AD1036&gt;3, "Prefers Discount", "Discount Indifferent")</f>
        <v>Discount Indifferent</v>
      </c>
      <c r="AF1036">
        <v>11</v>
      </c>
      <c r="AG1036">
        <v>5</v>
      </c>
      <c r="AH1036">
        <v>2</v>
      </c>
      <c r="AI1036" t="str">
        <f>INDEX($AF$1:$AH$1,MATCH(MAX(AF1036:AH1036),AF1036:AH1036,0))</f>
        <v>Store_Orders</v>
      </c>
      <c r="AJ1036">
        <v>5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f>SUM(AK1036:AO1036)</f>
        <v>0</v>
      </c>
      <c r="AQ1036" t="s">
        <v>67</v>
      </c>
      <c r="AR1036">
        <v>1</v>
      </c>
      <c r="AS1036" t="str">
        <f>IF(OR(AK1036&gt;0, AL1036&gt;0, AM1036&gt;0, AN1036&gt;0, AO1036&gt;0), "Converted", "Not Converted")</f>
        <v>Not Converted</v>
      </c>
      <c r="AT1036">
        <v>0</v>
      </c>
      <c r="AU1036">
        <v>3</v>
      </c>
      <c r="AV1036">
        <v>11</v>
      </c>
      <c r="AW1036">
        <f>IF(Z1036&gt;607, 4, 0)</f>
        <v>4</v>
      </c>
      <c r="AX1036">
        <f>IF(AA1036&gt;0.1497, 3, 0)</f>
        <v>3</v>
      </c>
      <c r="AY1036">
        <f>IF(P1036&gt;4031, 2, 0)</f>
        <v>0</v>
      </c>
      <c r="AZ1036">
        <f>IF(H1036&gt;51934.91, 1, 0)</f>
        <v>0</v>
      </c>
      <c r="BA1036">
        <f>SUM(AW1036:AZ1036)</f>
        <v>7</v>
      </c>
      <c r="BB1036" t="str">
        <f>VLOOKUP(BA1036,'Standard Deviations'!$L$1:$M$11,2,TRUE)</f>
        <v>Platinum</v>
      </c>
    </row>
    <row r="1037" spans="1:54" hidden="1">
      <c r="A1037">
        <v>10643</v>
      </c>
      <c r="B1037">
        <v>1987</v>
      </c>
      <c r="C1037">
        <f>2024-B1037</f>
        <v>37</v>
      </c>
      <c r="D1037" t="str">
        <f>VLOOKUP(B1037,Reference!$A$1:$B$125, 2)</f>
        <v>Millennials</v>
      </c>
      <c r="E1037" t="s">
        <v>68</v>
      </c>
      <c r="F1037" t="str">
        <f>IF(E1037="High School", "No College", "College")</f>
        <v>College</v>
      </c>
      <c r="G1037" t="s">
        <v>60</v>
      </c>
      <c r="H1037">
        <v>42000</v>
      </c>
      <c r="I1037">
        <v>42000</v>
      </c>
      <c r="J1037" s="4" t="s">
        <v>175</v>
      </c>
      <c r="K1037">
        <v>0</v>
      </c>
      <c r="L1037">
        <v>0</v>
      </c>
      <c r="M1037" t="str">
        <f>IF(OR(K1037&gt;0, L1037&gt;0), "Parent", "Not Parent")</f>
        <v>Not Parent</v>
      </c>
      <c r="N1037" t="s">
        <v>411</v>
      </c>
      <c r="O1037" s="8">
        <v>41916</v>
      </c>
      <c r="P1037" s="9">
        <f>O1037-N1037</f>
        <v>632</v>
      </c>
      <c r="Q1037">
        <v>23</v>
      </c>
      <c r="R1037" s="9">
        <f>P1037-Q1037</f>
        <v>609</v>
      </c>
      <c r="S1037" s="8">
        <f>O1037-R1037</f>
        <v>41307</v>
      </c>
      <c r="T1037">
        <v>124</v>
      </c>
      <c r="U1037">
        <v>83</v>
      </c>
      <c r="V1037">
        <v>267</v>
      </c>
      <c r="W1037">
        <v>85</v>
      </c>
      <c r="X1037">
        <v>59</v>
      </c>
      <c r="Y1037">
        <v>35</v>
      </c>
      <c r="Z1037">
        <v>653</v>
      </c>
      <c r="AA1037">
        <f>Z1037/P1037</f>
        <v>1.0332278481012658</v>
      </c>
      <c r="AB1037" s="11" t="s">
        <v>506</v>
      </c>
      <c r="AC1037" t="s">
        <v>59</v>
      </c>
      <c r="AD1037">
        <v>2</v>
      </c>
      <c r="AE1037" t="str">
        <f>IF(AD1037&gt;3, "Prefers Discount", "Discount Indifferent")</f>
        <v>Discount Indifferent</v>
      </c>
      <c r="AF1037">
        <v>11</v>
      </c>
      <c r="AG1037">
        <v>5</v>
      </c>
      <c r="AH1037">
        <v>2</v>
      </c>
      <c r="AI1037" t="str">
        <f>INDEX($AF$1:$AH$1,MATCH(MAX(AF1037:AH1037),AF1037:AH1037,0))</f>
        <v>Store_Orders</v>
      </c>
      <c r="AJ1037">
        <v>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f>SUM(AK1037:AO1037)</f>
        <v>0</v>
      </c>
      <c r="AQ1037" t="s">
        <v>67</v>
      </c>
      <c r="AR1037">
        <v>1</v>
      </c>
      <c r="AS1037" t="str">
        <f>IF(OR(AK1037&gt;0, AL1037&gt;0, AM1037&gt;0, AN1037&gt;0, AO1037&gt;0), "Converted", "Not Converted")</f>
        <v>Not Converted</v>
      </c>
      <c r="AT1037">
        <v>0</v>
      </c>
      <c r="AU1037">
        <v>3</v>
      </c>
      <c r="AV1037">
        <v>11</v>
      </c>
      <c r="AW1037">
        <f>IF(Z1037&gt;607, 4, 0)</f>
        <v>4</v>
      </c>
      <c r="AX1037">
        <f>IF(AA1037&gt;0.1497, 3, 0)</f>
        <v>3</v>
      </c>
      <c r="AY1037">
        <f>IF(P1037&gt;4031, 2, 0)</f>
        <v>0</v>
      </c>
      <c r="AZ1037">
        <f>IF(H1037&gt;51934.91, 1, 0)</f>
        <v>0</v>
      </c>
      <c r="BA1037">
        <f>SUM(AW1037:AZ1037)</f>
        <v>7</v>
      </c>
      <c r="BB1037" t="str">
        <f>VLOOKUP(BA1037,'Standard Deviations'!$L$1:$M$11,2,TRUE)</f>
        <v>Platinum</v>
      </c>
    </row>
    <row r="1038" spans="1:54">
      <c r="A1038">
        <v>9286</v>
      </c>
      <c r="B1038">
        <v>1960</v>
      </c>
      <c r="C1038">
        <f>2024-B1038</f>
        <v>64</v>
      </c>
      <c r="D1038" t="str">
        <f>VLOOKUP(B1038,Reference!$A$1:$B$125, 2)</f>
        <v>Boomers</v>
      </c>
      <c r="E1038" t="s">
        <v>64</v>
      </c>
      <c r="F1038" t="str">
        <f>IF(E1038="High School", "No College", "College")</f>
        <v>College</v>
      </c>
      <c r="G1038" t="s">
        <v>65</v>
      </c>
      <c r="H1038">
        <v>83151</v>
      </c>
      <c r="I1038">
        <v>83151</v>
      </c>
      <c r="J1038" s="4" t="s">
        <v>56</v>
      </c>
      <c r="K1038">
        <v>0</v>
      </c>
      <c r="L1038">
        <v>0</v>
      </c>
      <c r="M1038" t="str">
        <f>IF(OR(K1038&gt;0, L1038&gt;0), "Parent", "Not Parent")</f>
        <v>Not Parent</v>
      </c>
      <c r="N1038" t="s">
        <v>587</v>
      </c>
      <c r="O1038" s="8">
        <v>41916</v>
      </c>
      <c r="P1038" s="9">
        <f>O1038-N1038</f>
        <v>724</v>
      </c>
      <c r="Q1038">
        <v>93</v>
      </c>
      <c r="R1038" s="9">
        <f>P1038-Q1038</f>
        <v>631</v>
      </c>
      <c r="S1038" s="8">
        <f>O1038-R1038</f>
        <v>41285</v>
      </c>
      <c r="T1038">
        <v>407</v>
      </c>
      <c r="U1038">
        <v>28</v>
      </c>
      <c r="V1038">
        <v>100</v>
      </c>
      <c r="W1038">
        <v>120</v>
      </c>
      <c r="X1038">
        <v>74</v>
      </c>
      <c r="Y1038">
        <v>18</v>
      </c>
      <c r="Z1038">
        <v>747</v>
      </c>
      <c r="AA1038">
        <f>Z1038/P1038</f>
        <v>1.031767955801105</v>
      </c>
      <c r="AB1038" s="14" t="s">
        <v>506</v>
      </c>
      <c r="AC1038" s="13" t="s">
        <v>63</v>
      </c>
      <c r="AD1038">
        <v>1</v>
      </c>
      <c r="AE1038" t="str">
        <f>IF(AD1038&gt;3, "Prefers Discount", "Discount Indifferent")</f>
        <v>Discount Indifferent</v>
      </c>
      <c r="AF1038">
        <v>4</v>
      </c>
      <c r="AG1038">
        <v>5</v>
      </c>
      <c r="AH1038">
        <v>9</v>
      </c>
      <c r="AI1038" t="str">
        <f>INDEX($AF$1:$AH$1,MATCH(MAX(AF1038:AH1038),AF1038:AH1038,0))</f>
        <v>Catalog_Orders</v>
      </c>
      <c r="AJ1038">
        <v>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f>SUM(AK1038:AO1038)</f>
        <v>0</v>
      </c>
      <c r="AQ1038" t="s">
        <v>67</v>
      </c>
      <c r="AR1038">
        <v>0</v>
      </c>
      <c r="AS1038" t="str">
        <f>IF(OR(AK1038&gt;0, AL1038&gt;0, AM1038&gt;0, AN1038&gt;0, AO1038&gt;0), "Converted", "Not Converted")</f>
        <v>Not Converted</v>
      </c>
      <c r="AT1038">
        <v>0</v>
      </c>
      <c r="AU1038">
        <v>3</v>
      </c>
      <c r="AV1038">
        <v>11</v>
      </c>
      <c r="AW1038">
        <f>IF(Z1038&gt;607, 4, 0)</f>
        <v>4</v>
      </c>
      <c r="AX1038">
        <f>IF(AA1038&gt;0.1497, 3, 0)</f>
        <v>3</v>
      </c>
      <c r="AY1038">
        <f>IF(P1038&gt;4031, 2, 0)</f>
        <v>0</v>
      </c>
      <c r="AZ1038">
        <f>IF(H1038&gt;51934.91, 1, 0)</f>
        <v>1</v>
      </c>
      <c r="BA1038">
        <f>SUM(AW1038:AZ1038)</f>
        <v>8</v>
      </c>
      <c r="BB1038" t="str">
        <f>VLOOKUP(BA1038,'Standard Deviations'!$L$1:$M$11,2,TRUE)</f>
        <v>Platinum</v>
      </c>
    </row>
    <row r="1039" spans="1:54">
      <c r="A1039">
        <v>8789</v>
      </c>
      <c r="B1039">
        <v>1989</v>
      </c>
      <c r="C1039">
        <f>2024-B1039</f>
        <v>35</v>
      </c>
      <c r="D1039" t="str">
        <f>VLOOKUP(B1039,Reference!$A$1:$B$125, 2)</f>
        <v>Millennials</v>
      </c>
      <c r="E1039" t="s">
        <v>74</v>
      </c>
      <c r="F1039" t="str">
        <f>IF(E1039="High School", "No College", "College")</f>
        <v>College</v>
      </c>
      <c r="G1039" t="s">
        <v>55</v>
      </c>
      <c r="H1039">
        <v>59060</v>
      </c>
      <c r="I1039">
        <v>59060</v>
      </c>
      <c r="J1039" s="4" t="s">
        <v>61</v>
      </c>
      <c r="K1039">
        <v>1</v>
      </c>
      <c r="L1039">
        <v>0</v>
      </c>
      <c r="M1039" t="str">
        <f>IF(OR(K1039&gt;0, L1039&gt;0), "Parent", "Not Parent")</f>
        <v>Parent</v>
      </c>
      <c r="N1039" t="s">
        <v>448</v>
      </c>
      <c r="O1039" s="8">
        <v>41916</v>
      </c>
      <c r="P1039" s="9">
        <f>O1039-N1039</f>
        <v>266</v>
      </c>
      <c r="Q1039">
        <v>77</v>
      </c>
      <c r="R1039" s="9">
        <f>P1039-Q1039</f>
        <v>189</v>
      </c>
      <c r="S1039" s="8">
        <f>O1039-R1039</f>
        <v>41727</v>
      </c>
      <c r="T1039">
        <v>35</v>
      </c>
      <c r="U1039">
        <v>40</v>
      </c>
      <c r="V1039">
        <v>111</v>
      </c>
      <c r="W1039">
        <v>36</v>
      </c>
      <c r="X1039">
        <v>40</v>
      </c>
      <c r="Y1039">
        <v>12</v>
      </c>
      <c r="Z1039">
        <v>274</v>
      </c>
      <c r="AA1039">
        <f>Z1039/P1039</f>
        <v>1.0300751879699248</v>
      </c>
      <c r="AB1039" s="14" t="s">
        <v>506</v>
      </c>
      <c r="AC1039" s="13" t="s">
        <v>63</v>
      </c>
      <c r="AD1039">
        <v>3</v>
      </c>
      <c r="AE1039" t="str">
        <f>IF(AD1039&gt;3, "Prefers Discount", "Discount Indifferent")</f>
        <v>Discount Indifferent</v>
      </c>
      <c r="AF1039">
        <v>7</v>
      </c>
      <c r="AG1039">
        <v>3</v>
      </c>
      <c r="AH1039">
        <v>1</v>
      </c>
      <c r="AI1039" t="str">
        <f>INDEX($AF$1:$AH$1,MATCH(MAX(AF1039:AH1039),AF1039:AH1039,0))</f>
        <v>Store_Orders</v>
      </c>
      <c r="AJ1039">
        <v>4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f>SUM(AK1039:AO1039)</f>
        <v>0</v>
      </c>
      <c r="AQ1039" t="s">
        <v>67</v>
      </c>
      <c r="AR1039">
        <v>0</v>
      </c>
      <c r="AS1039" t="str">
        <f>IF(OR(AK1039&gt;0, AL1039&gt;0, AM1039&gt;0, AN1039&gt;0, AO1039&gt;0), "Converted", "Not Converted")</f>
        <v>Not Converted</v>
      </c>
      <c r="AT1039">
        <v>0</v>
      </c>
      <c r="AU1039">
        <v>3</v>
      </c>
      <c r="AV1039">
        <v>11</v>
      </c>
      <c r="AW1039">
        <f>IF(Z1039&gt;607, 4, 0)</f>
        <v>0</v>
      </c>
      <c r="AX1039">
        <f>IF(AA1039&gt;0.1497, 3, 0)</f>
        <v>3</v>
      </c>
      <c r="AY1039">
        <f>IF(P1039&gt;4031, 2, 0)</f>
        <v>0</v>
      </c>
      <c r="AZ1039">
        <f>IF(H1039&gt;51934.91, 1, 0)</f>
        <v>1</v>
      </c>
      <c r="BA1039">
        <f>SUM(AW1039:AZ1039)</f>
        <v>4</v>
      </c>
      <c r="BB1039" t="str">
        <f>VLOOKUP(BA1039,'Standard Deviations'!$L$1:$M$11,2,TRUE)</f>
        <v>Silver</v>
      </c>
    </row>
    <row r="1040" spans="1:54" hidden="1">
      <c r="A1040">
        <v>9097</v>
      </c>
      <c r="B1040">
        <v>1956</v>
      </c>
      <c r="C1040">
        <f>2024-B1040</f>
        <v>68</v>
      </c>
      <c r="D1040" t="str">
        <f>VLOOKUP(B1040,Reference!$A$1:$B$125, 2)</f>
        <v>Boomers</v>
      </c>
      <c r="E1040" t="s">
        <v>54</v>
      </c>
      <c r="F1040" t="str">
        <f>IF(E1040="High School", "No College", "College")</f>
        <v>College</v>
      </c>
      <c r="G1040" t="s">
        <v>71</v>
      </c>
      <c r="H1040">
        <v>46086</v>
      </c>
      <c r="I1040">
        <v>46086</v>
      </c>
      <c r="J1040" s="4" t="s">
        <v>175</v>
      </c>
      <c r="K1040">
        <v>0</v>
      </c>
      <c r="L1040">
        <v>1</v>
      </c>
      <c r="M1040" t="str">
        <f>IF(OR(K1040&gt;0, L1040&gt;0), "Parent", "Not Parent")</f>
        <v>Parent</v>
      </c>
      <c r="N1040" t="s">
        <v>470</v>
      </c>
      <c r="O1040" s="8">
        <v>41916</v>
      </c>
      <c r="P1040" s="9">
        <f>O1040-N1040</f>
        <v>335</v>
      </c>
      <c r="Q1040">
        <v>34</v>
      </c>
      <c r="R1040" s="9">
        <f>P1040-Q1040</f>
        <v>301</v>
      </c>
      <c r="S1040" s="8">
        <f>O1040-R1040</f>
        <v>41615</v>
      </c>
      <c r="T1040">
        <v>244</v>
      </c>
      <c r="U1040">
        <v>8</v>
      </c>
      <c r="V1040">
        <v>32</v>
      </c>
      <c r="W1040">
        <v>7</v>
      </c>
      <c r="X1040">
        <v>2</v>
      </c>
      <c r="Y1040">
        <v>50</v>
      </c>
      <c r="Z1040">
        <v>343</v>
      </c>
      <c r="AA1040">
        <f>Z1040/P1040</f>
        <v>1.0238805970149254</v>
      </c>
      <c r="AB1040" s="11" t="s">
        <v>506</v>
      </c>
      <c r="AC1040" t="s">
        <v>59</v>
      </c>
      <c r="AD1040">
        <v>4</v>
      </c>
      <c r="AE1040" t="str">
        <f>IF(AD1040&gt;3, "Prefers Discount", "Discount Indifferent")</f>
        <v>Prefers Discount</v>
      </c>
      <c r="AF1040">
        <v>8</v>
      </c>
      <c r="AG1040">
        <v>3</v>
      </c>
      <c r="AH1040">
        <v>1</v>
      </c>
      <c r="AI1040" t="str">
        <f>INDEX($AF$1:$AH$1,MATCH(MAX(AF1040:AH1040),AF1040:AH1040,0))</f>
        <v>Store_Orders</v>
      </c>
      <c r="AJ1040">
        <v>4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f>SUM(AK1040:AO1040)</f>
        <v>0</v>
      </c>
      <c r="AQ1040" t="s">
        <v>67</v>
      </c>
      <c r="AR1040">
        <v>0</v>
      </c>
      <c r="AS1040" t="str">
        <f>IF(OR(AK1040&gt;0, AL1040&gt;0, AM1040&gt;0, AN1040&gt;0, AO1040&gt;0), "Converted", "Not Converted")</f>
        <v>Not Converted</v>
      </c>
      <c r="AT1040">
        <v>0</v>
      </c>
      <c r="AU1040">
        <v>3</v>
      </c>
      <c r="AV1040">
        <v>11</v>
      </c>
      <c r="AW1040">
        <f>IF(Z1040&gt;607, 4, 0)</f>
        <v>0</v>
      </c>
      <c r="AX1040">
        <f>IF(AA1040&gt;0.1497, 3, 0)</f>
        <v>3</v>
      </c>
      <c r="AY1040">
        <f>IF(P1040&gt;4031, 2, 0)</f>
        <v>0</v>
      </c>
      <c r="AZ1040">
        <f>IF(H1040&gt;51934.91, 1, 0)</f>
        <v>0</v>
      </c>
      <c r="BA1040">
        <f>SUM(AW1040:AZ1040)</f>
        <v>3</v>
      </c>
      <c r="BB1040" t="str">
        <f>VLOOKUP(BA1040,'Standard Deviations'!$L$1:$M$11,2,TRUE)</f>
        <v>Silver</v>
      </c>
    </row>
    <row r="1041" spans="1:54" hidden="1">
      <c r="A1041">
        <v>8825</v>
      </c>
      <c r="B1041">
        <v>1962</v>
      </c>
      <c r="C1041">
        <f>2024-B1041</f>
        <v>62</v>
      </c>
      <c r="D1041" t="str">
        <f>VLOOKUP(B1041,Reference!$A$1:$B$125, 2)</f>
        <v>Boomers</v>
      </c>
      <c r="E1041" t="s">
        <v>54</v>
      </c>
      <c r="F1041" t="str">
        <f>IF(E1041="High School", "No College", "College")</f>
        <v>College</v>
      </c>
      <c r="G1041" t="s">
        <v>65</v>
      </c>
      <c r="H1041">
        <v>51195</v>
      </c>
      <c r="I1041">
        <v>51195</v>
      </c>
      <c r="J1041" s="4" t="s">
        <v>175</v>
      </c>
      <c r="K1041">
        <v>1</v>
      </c>
      <c r="L1041">
        <v>1</v>
      </c>
      <c r="M1041" t="str">
        <f>IF(OR(K1041&gt;0, L1041&gt;0), "Parent", "Not Parent")</f>
        <v>Parent</v>
      </c>
      <c r="N1041" t="s">
        <v>439</v>
      </c>
      <c r="O1041" s="8">
        <v>41916</v>
      </c>
      <c r="P1041" s="9">
        <f>O1041-N1041</f>
        <v>551</v>
      </c>
      <c r="Q1041">
        <v>46</v>
      </c>
      <c r="R1041" s="9">
        <f>P1041-Q1041</f>
        <v>505</v>
      </c>
      <c r="S1041" s="8">
        <f>O1041-R1041</f>
        <v>41411</v>
      </c>
      <c r="T1041">
        <v>230</v>
      </c>
      <c r="U1041">
        <v>14</v>
      </c>
      <c r="V1041">
        <v>156</v>
      </c>
      <c r="W1041">
        <v>82</v>
      </c>
      <c r="X1041">
        <v>24</v>
      </c>
      <c r="Y1041">
        <v>58</v>
      </c>
      <c r="Z1041">
        <v>564</v>
      </c>
      <c r="AA1041">
        <f>Z1041/P1041</f>
        <v>1.0235934664246824</v>
      </c>
      <c r="AB1041" s="11" t="s">
        <v>506</v>
      </c>
      <c r="AC1041" t="s">
        <v>59</v>
      </c>
      <c r="AD1041">
        <v>8</v>
      </c>
      <c r="AE1041" t="str">
        <f>IF(AD1041&gt;3, "Prefers Discount", "Discount Indifferent")</f>
        <v>Prefers Discount</v>
      </c>
      <c r="AF1041">
        <v>5</v>
      </c>
      <c r="AG1041">
        <v>9</v>
      </c>
      <c r="AH1041">
        <v>2</v>
      </c>
      <c r="AI1041" t="str">
        <f>INDEX($AF$1:$AH$1,MATCH(MAX(AF1041:AH1041),AF1041:AH1041,0))</f>
        <v>Web_Orders</v>
      </c>
      <c r="AJ1041">
        <v>8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f>SUM(AK1041:AO1041)</f>
        <v>0</v>
      </c>
      <c r="AQ1041" t="s">
        <v>67</v>
      </c>
      <c r="AR1041">
        <v>0</v>
      </c>
      <c r="AS1041" t="str">
        <f>IF(OR(AK1041&gt;0, AL1041&gt;0, AM1041&gt;0, AN1041&gt;0, AO1041&gt;0), "Converted", "Not Converted")</f>
        <v>Not Converted</v>
      </c>
      <c r="AT1041">
        <v>0</v>
      </c>
      <c r="AU1041">
        <v>3</v>
      </c>
      <c r="AV1041">
        <v>11</v>
      </c>
      <c r="AW1041">
        <f>IF(Z1041&gt;607, 4, 0)</f>
        <v>0</v>
      </c>
      <c r="AX1041">
        <f>IF(AA1041&gt;0.1497, 3, 0)</f>
        <v>3</v>
      </c>
      <c r="AY1041">
        <f>IF(P1041&gt;4031, 2, 0)</f>
        <v>0</v>
      </c>
      <c r="AZ1041">
        <f>IF(H1041&gt;51934.91, 1, 0)</f>
        <v>0</v>
      </c>
      <c r="BA1041">
        <f>SUM(AW1041:AZ1041)</f>
        <v>3</v>
      </c>
      <c r="BB1041" t="str">
        <f>VLOOKUP(BA1041,'Standard Deviations'!$L$1:$M$11,2,TRUE)</f>
        <v>Silver</v>
      </c>
    </row>
    <row r="1042" spans="1:54">
      <c r="A1042">
        <v>5644</v>
      </c>
      <c r="B1042">
        <v>1957</v>
      </c>
      <c r="C1042">
        <f>2024-B1042</f>
        <v>67</v>
      </c>
      <c r="D1042" t="str">
        <f>VLOOKUP(B1042,Reference!$A$1:$B$125, 2)</f>
        <v>Boomers</v>
      </c>
      <c r="E1042" t="s">
        <v>54</v>
      </c>
      <c r="F1042" t="str">
        <f>IF(E1042="High School", "No College", "College")</f>
        <v>College</v>
      </c>
      <c r="G1042" t="s">
        <v>65</v>
      </c>
      <c r="H1042">
        <v>42213</v>
      </c>
      <c r="I1042">
        <v>42213</v>
      </c>
      <c r="J1042" s="4" t="s">
        <v>175</v>
      </c>
      <c r="K1042">
        <v>0</v>
      </c>
      <c r="L1042">
        <v>1</v>
      </c>
      <c r="M1042" t="str">
        <f>IF(OR(K1042&gt;0, L1042&gt;0), "Parent", "Not Parent")</f>
        <v>Parent</v>
      </c>
      <c r="N1042" t="s">
        <v>414</v>
      </c>
      <c r="O1042" s="8">
        <v>41916</v>
      </c>
      <c r="P1042" s="9">
        <f>O1042-N1042</f>
        <v>357</v>
      </c>
      <c r="Q1042">
        <v>96</v>
      </c>
      <c r="R1042" s="9">
        <f>P1042-Q1042</f>
        <v>261</v>
      </c>
      <c r="S1042" s="8">
        <f>O1042-R1042</f>
        <v>41655</v>
      </c>
      <c r="T1042">
        <v>309</v>
      </c>
      <c r="U1042">
        <v>3</v>
      </c>
      <c r="V1042">
        <v>24</v>
      </c>
      <c r="W1042">
        <v>4</v>
      </c>
      <c r="X1042">
        <v>3</v>
      </c>
      <c r="Y1042">
        <v>20</v>
      </c>
      <c r="Z1042">
        <v>363</v>
      </c>
      <c r="AA1042">
        <f>Z1042/P1042</f>
        <v>1.0168067226890756</v>
      </c>
      <c r="AB1042" s="14" t="s">
        <v>506</v>
      </c>
      <c r="AC1042" s="13" t="s">
        <v>63</v>
      </c>
      <c r="AD1042">
        <v>2</v>
      </c>
      <c r="AE1042" t="str">
        <f>IF(AD1042&gt;3, "Prefers Discount", "Discount Indifferent")</f>
        <v>Discount Indifferent</v>
      </c>
      <c r="AF1042">
        <v>7</v>
      </c>
      <c r="AG1042">
        <v>5</v>
      </c>
      <c r="AH1042">
        <v>1</v>
      </c>
      <c r="AI1042" t="str">
        <f>INDEX($AF$1:$AH$1,MATCH(MAX(AF1042:AH1042),AF1042:AH1042,0))</f>
        <v>Store_Orders</v>
      </c>
      <c r="AJ1042">
        <v>7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f>SUM(AK1042:AO1042)</f>
        <v>1</v>
      </c>
      <c r="AQ1042" t="str">
        <f>INDEX($AK$1:$AO$1,MATCH(MAX(AK1042:AO1042),AK1042:AO1042,0))</f>
        <v>Converted_on_Camp4</v>
      </c>
      <c r="AR1042">
        <v>1</v>
      </c>
      <c r="AS1042" t="str">
        <f>IF(OR(AK1042&gt;0, AL1042&gt;0, AM1042&gt;0, AN1042&gt;0, AO1042&gt;0), "Converted", "Not Converted")</f>
        <v>Converted</v>
      </c>
      <c r="AT1042">
        <v>0</v>
      </c>
      <c r="AU1042">
        <v>3</v>
      </c>
      <c r="AV1042">
        <v>11</v>
      </c>
      <c r="AW1042">
        <f>IF(Z1042&gt;607, 4, 0)</f>
        <v>0</v>
      </c>
      <c r="AX1042">
        <f>IF(AA1042&gt;0.1497, 3, 0)</f>
        <v>3</v>
      </c>
      <c r="AY1042">
        <f>IF(P1042&gt;4031, 2, 0)</f>
        <v>0</v>
      </c>
      <c r="AZ1042">
        <f>IF(H1042&gt;51934.91, 1, 0)</f>
        <v>0</v>
      </c>
      <c r="BA1042">
        <f>SUM(AW1042:AZ1042)</f>
        <v>3</v>
      </c>
      <c r="BB1042" t="str">
        <f>VLOOKUP(BA1042,'Standard Deviations'!$L$1:$M$11,2,TRUE)</f>
        <v>Silver</v>
      </c>
    </row>
    <row r="1043" spans="1:54">
      <c r="A1043">
        <v>7192</v>
      </c>
      <c r="B1043">
        <v>1955</v>
      </c>
      <c r="C1043">
        <f>2024-B1043</f>
        <v>69</v>
      </c>
      <c r="D1043" t="str">
        <f>VLOOKUP(B1043,Reference!$A$1:$B$125, 2)</f>
        <v>Boomers</v>
      </c>
      <c r="E1043" t="s">
        <v>54</v>
      </c>
      <c r="F1043" t="str">
        <f>IF(E1043="High School", "No College", "College")</f>
        <v>College</v>
      </c>
      <c r="G1043" t="s">
        <v>65</v>
      </c>
      <c r="H1043">
        <v>65748</v>
      </c>
      <c r="I1043">
        <v>65748</v>
      </c>
      <c r="J1043" s="4" t="s">
        <v>61</v>
      </c>
      <c r="K1043">
        <v>0</v>
      </c>
      <c r="L1043">
        <v>1</v>
      </c>
      <c r="M1043" t="str">
        <f>IF(OR(K1043&gt;0, L1043&gt;0), "Parent", "Not Parent")</f>
        <v>Parent</v>
      </c>
      <c r="N1043" t="s">
        <v>522</v>
      </c>
      <c r="O1043" s="8">
        <v>41916</v>
      </c>
      <c r="P1043" s="9">
        <f>O1043-N1043</f>
        <v>537</v>
      </c>
      <c r="Q1043">
        <v>58</v>
      </c>
      <c r="R1043" s="9">
        <f>P1043-Q1043</f>
        <v>479</v>
      </c>
      <c r="S1043" s="8">
        <f>O1043-R1043</f>
        <v>41437</v>
      </c>
      <c r="T1043">
        <v>172</v>
      </c>
      <c r="U1043">
        <v>73</v>
      </c>
      <c r="V1043">
        <v>93</v>
      </c>
      <c r="W1043">
        <v>95</v>
      </c>
      <c r="X1043">
        <v>78</v>
      </c>
      <c r="Y1043">
        <v>34</v>
      </c>
      <c r="Z1043">
        <v>545</v>
      </c>
      <c r="AA1043">
        <f>Z1043/P1043</f>
        <v>1.0148975791433892</v>
      </c>
      <c r="AB1043" s="14" t="s">
        <v>506</v>
      </c>
      <c r="AC1043" s="13" t="s">
        <v>63</v>
      </c>
      <c r="AD1043">
        <v>2</v>
      </c>
      <c r="AE1043" t="str">
        <f>IF(AD1043&gt;3, "Prefers Discount", "Discount Indifferent")</f>
        <v>Discount Indifferent</v>
      </c>
      <c r="AF1043">
        <v>10</v>
      </c>
      <c r="AG1043">
        <v>2</v>
      </c>
      <c r="AH1043">
        <v>4</v>
      </c>
      <c r="AI1043" t="str">
        <f>INDEX($AF$1:$AH$1,MATCH(MAX(AF1043:AH1043),AF1043:AH1043,0))</f>
        <v>Store_Orders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f>SUM(AK1043:AO1043)</f>
        <v>0</v>
      </c>
      <c r="AQ1043" t="s">
        <v>67</v>
      </c>
      <c r="AR1043">
        <v>0</v>
      </c>
      <c r="AS1043" t="str">
        <f>IF(OR(AK1043&gt;0, AL1043&gt;0, AM1043&gt;0, AN1043&gt;0, AO1043&gt;0), "Converted", "Not Converted")</f>
        <v>Not Converted</v>
      </c>
      <c r="AT1043">
        <v>1</v>
      </c>
      <c r="AU1043">
        <v>3</v>
      </c>
      <c r="AV1043">
        <v>11</v>
      </c>
      <c r="AW1043">
        <f>IF(Z1043&gt;607, 4, 0)</f>
        <v>0</v>
      </c>
      <c r="AX1043">
        <f>IF(AA1043&gt;0.1497, 3, 0)</f>
        <v>3</v>
      </c>
      <c r="AY1043">
        <f>IF(P1043&gt;4031, 2, 0)</f>
        <v>0</v>
      </c>
      <c r="AZ1043">
        <f>IF(H1043&gt;51934.91, 1, 0)</f>
        <v>1</v>
      </c>
      <c r="BA1043">
        <f>SUM(AW1043:AZ1043)</f>
        <v>4</v>
      </c>
      <c r="BB1043" t="str">
        <f>VLOOKUP(BA1043,'Standard Deviations'!$L$1:$M$11,2,TRUE)</f>
        <v>Silver</v>
      </c>
    </row>
    <row r="1044" spans="1:54" hidden="1">
      <c r="A1044">
        <v>6613</v>
      </c>
      <c r="B1044">
        <v>1970</v>
      </c>
      <c r="C1044">
        <f>2024-B1044</f>
        <v>54</v>
      </c>
      <c r="D1044" t="str">
        <f>VLOOKUP(B1044,Reference!$A$1:$B$125, 2)</f>
        <v>Gen X</v>
      </c>
      <c r="E1044" t="s">
        <v>64</v>
      </c>
      <c r="F1044" t="str">
        <f>IF(E1044="High School", "No College", "College")</f>
        <v>College</v>
      </c>
      <c r="G1044" t="s">
        <v>55</v>
      </c>
      <c r="H1044">
        <v>44511</v>
      </c>
      <c r="I1044">
        <v>44511</v>
      </c>
      <c r="J1044" s="4" t="s">
        <v>175</v>
      </c>
      <c r="K1044">
        <v>1</v>
      </c>
      <c r="L1044">
        <v>0</v>
      </c>
      <c r="M1044" t="str">
        <f>IF(OR(K1044&gt;0, L1044&gt;0), "Parent", "Not Parent")</f>
        <v>Parent</v>
      </c>
      <c r="N1044" t="s">
        <v>297</v>
      </c>
      <c r="O1044" s="8">
        <v>41916</v>
      </c>
      <c r="P1044" s="9">
        <f>O1044-N1044</f>
        <v>722</v>
      </c>
      <c r="Q1044">
        <v>39</v>
      </c>
      <c r="R1044" s="9">
        <f>P1044-Q1044</f>
        <v>683</v>
      </c>
      <c r="S1044" s="8">
        <f>O1044-R1044</f>
        <v>41233</v>
      </c>
      <c r="T1044">
        <v>513</v>
      </c>
      <c r="U1044">
        <v>7</v>
      </c>
      <c r="V1044">
        <v>133</v>
      </c>
      <c r="W1044">
        <v>46</v>
      </c>
      <c r="X1044">
        <v>14</v>
      </c>
      <c r="Y1044">
        <v>14</v>
      </c>
      <c r="Z1044">
        <v>727</v>
      </c>
      <c r="AA1044">
        <f>Z1044/P1044</f>
        <v>1.0069252077562327</v>
      </c>
      <c r="AB1044" s="11" t="s">
        <v>506</v>
      </c>
      <c r="AC1044" t="s">
        <v>59</v>
      </c>
      <c r="AD1044">
        <v>6</v>
      </c>
      <c r="AE1044" t="str">
        <f>IF(AD1044&gt;3, "Prefers Discount", "Discount Indifferent")</f>
        <v>Prefers Discount</v>
      </c>
      <c r="AF1044">
        <v>8</v>
      </c>
      <c r="AG1044">
        <v>8</v>
      </c>
      <c r="AH1044">
        <v>4</v>
      </c>
      <c r="AI1044" t="str">
        <f>INDEX($AF$1:$AH$1,MATCH(MAX(AF1044:AH1044),AF1044:AH1044,0))</f>
        <v>Store_Orders</v>
      </c>
      <c r="AJ1044">
        <v>8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f>SUM(AK1044:AO1044)</f>
        <v>0</v>
      </c>
      <c r="AQ1044" t="s">
        <v>67</v>
      </c>
      <c r="AR1044">
        <v>0</v>
      </c>
      <c r="AS1044" t="str">
        <f>IF(OR(AK1044&gt;0, AL1044&gt;0, AM1044&gt;0, AN1044&gt;0, AO1044&gt;0), "Converted", "Not Converted")</f>
        <v>Not Converted</v>
      </c>
      <c r="AT1044">
        <v>0</v>
      </c>
      <c r="AU1044">
        <v>3</v>
      </c>
      <c r="AV1044">
        <v>11</v>
      </c>
      <c r="AW1044">
        <f>IF(Z1044&gt;607, 4, 0)</f>
        <v>4</v>
      </c>
      <c r="AX1044">
        <f>IF(AA1044&gt;0.1497, 3, 0)</f>
        <v>3</v>
      </c>
      <c r="AY1044">
        <f>IF(P1044&gt;4031, 2, 0)</f>
        <v>0</v>
      </c>
      <c r="AZ1044">
        <f>IF(H1044&gt;51934.91, 1, 0)</f>
        <v>0</v>
      </c>
      <c r="BA1044">
        <f>SUM(AW1044:AZ1044)</f>
        <v>7</v>
      </c>
      <c r="BB1044" t="str">
        <f>VLOOKUP(BA1044,'Standard Deviations'!$L$1:$M$11,2,TRUE)</f>
        <v>Platinum</v>
      </c>
    </row>
    <row r="1045" spans="1:54" hidden="1">
      <c r="A1045">
        <v>4865</v>
      </c>
      <c r="B1045">
        <v>1974</v>
      </c>
      <c r="C1045">
        <f>2024-B1045</f>
        <v>50</v>
      </c>
      <c r="D1045" t="str">
        <f>VLOOKUP(B1045,Reference!$A$1:$B$125, 2)</f>
        <v>Gen X</v>
      </c>
      <c r="E1045" t="s">
        <v>64</v>
      </c>
      <c r="F1045" t="str">
        <f>IF(E1045="High School", "No College", "College")</f>
        <v>College</v>
      </c>
      <c r="G1045" t="s">
        <v>71</v>
      </c>
      <c r="H1045">
        <v>53367</v>
      </c>
      <c r="I1045">
        <v>53367</v>
      </c>
      <c r="J1045" s="4" t="s">
        <v>61</v>
      </c>
      <c r="K1045">
        <v>1</v>
      </c>
      <c r="L1045">
        <v>1</v>
      </c>
      <c r="M1045" t="str">
        <f>IF(OR(K1045&gt;0, L1045&gt;0), "Parent", "Not Parent")</f>
        <v>Parent</v>
      </c>
      <c r="N1045" t="s">
        <v>337</v>
      </c>
      <c r="O1045" s="8">
        <v>41916</v>
      </c>
      <c r="P1045" s="9">
        <f>O1045-N1045</f>
        <v>399</v>
      </c>
      <c r="Q1045">
        <v>2</v>
      </c>
      <c r="R1045" s="9">
        <f>P1045-Q1045</f>
        <v>397</v>
      </c>
      <c r="S1045" s="8">
        <f>O1045-R1045</f>
        <v>41519</v>
      </c>
      <c r="T1045">
        <v>229</v>
      </c>
      <c r="U1045">
        <v>7</v>
      </c>
      <c r="V1045">
        <v>140</v>
      </c>
      <c r="W1045">
        <v>10</v>
      </c>
      <c r="X1045">
        <v>3</v>
      </c>
      <c r="Y1045">
        <v>11</v>
      </c>
      <c r="Z1045">
        <v>400</v>
      </c>
      <c r="AA1045">
        <f>Z1045/P1045</f>
        <v>1.0025062656641603</v>
      </c>
      <c r="AB1045" s="11" t="s">
        <v>506</v>
      </c>
      <c r="AC1045" t="s">
        <v>59</v>
      </c>
      <c r="AD1045">
        <v>7</v>
      </c>
      <c r="AE1045" t="str">
        <f>IF(AD1045&gt;3, "Prefers Discount", "Discount Indifferent")</f>
        <v>Prefers Discount</v>
      </c>
      <c r="AF1045">
        <v>8</v>
      </c>
      <c r="AG1045">
        <v>5</v>
      </c>
      <c r="AH1045">
        <v>1</v>
      </c>
      <c r="AI1045" t="str">
        <f>INDEX($AF$1:$AH$1,MATCH(MAX(AF1045:AH1045),AF1045:AH1045,0))</f>
        <v>Store_Orders</v>
      </c>
      <c r="AJ1045">
        <v>7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f>SUM(AK1045:AO1045)</f>
        <v>0</v>
      </c>
      <c r="AQ1045" t="s">
        <v>67</v>
      </c>
      <c r="AR1045">
        <v>1</v>
      </c>
      <c r="AS1045" t="str">
        <f>IF(OR(AK1045&gt;0, AL1045&gt;0, AM1045&gt;0, AN1045&gt;0, AO1045&gt;0), "Converted", "Not Converted")</f>
        <v>Not Converted</v>
      </c>
      <c r="AT1045">
        <v>0</v>
      </c>
      <c r="AU1045">
        <v>3</v>
      </c>
      <c r="AV1045">
        <v>11</v>
      </c>
      <c r="AW1045">
        <f>IF(Z1045&gt;607, 4, 0)</f>
        <v>0</v>
      </c>
      <c r="AX1045">
        <f>IF(AA1045&gt;0.1497, 3, 0)</f>
        <v>3</v>
      </c>
      <c r="AY1045">
        <f>IF(P1045&gt;4031, 2, 0)</f>
        <v>0</v>
      </c>
      <c r="AZ1045">
        <f>IF(H1045&gt;51934.91, 1, 0)</f>
        <v>1</v>
      </c>
      <c r="BA1045">
        <f>SUM(AW1045:AZ1045)</f>
        <v>4</v>
      </c>
      <c r="BB1045" t="str">
        <f>VLOOKUP(BA1045,'Standard Deviations'!$L$1:$M$11,2,TRUE)</f>
        <v>Silver</v>
      </c>
    </row>
    <row r="1046" spans="1:54">
      <c r="A1046">
        <v>9964</v>
      </c>
      <c r="B1046">
        <v>1979</v>
      </c>
      <c r="C1046">
        <f>2024-B1046</f>
        <v>45</v>
      </c>
      <c r="D1046" t="str">
        <f>VLOOKUP(B1046,Reference!$A$1:$B$125, 2)</f>
        <v>Gen X</v>
      </c>
      <c r="E1046" t="s">
        <v>54</v>
      </c>
      <c r="F1046" t="str">
        <f>IF(E1046="High School", "No College", "College")</f>
        <v>College</v>
      </c>
      <c r="G1046" t="s">
        <v>60</v>
      </c>
      <c r="H1046">
        <v>61825</v>
      </c>
      <c r="I1046">
        <v>61825</v>
      </c>
      <c r="J1046" s="4" t="s">
        <v>61</v>
      </c>
      <c r="K1046">
        <v>0</v>
      </c>
      <c r="L1046">
        <v>1</v>
      </c>
      <c r="M1046" t="str">
        <f>IF(OR(K1046&gt;0, L1046&gt;0), "Parent", "Not Parent")</f>
        <v>Parent</v>
      </c>
      <c r="N1046" t="s">
        <v>193</v>
      </c>
      <c r="O1046" s="8">
        <v>41916</v>
      </c>
      <c r="P1046" s="9">
        <f>O1046-N1046</f>
        <v>423</v>
      </c>
      <c r="Q1046">
        <v>56</v>
      </c>
      <c r="R1046" s="9">
        <f>P1046-Q1046</f>
        <v>367</v>
      </c>
      <c r="S1046" s="8">
        <f>O1046-R1046</f>
        <v>41549</v>
      </c>
      <c r="T1046">
        <v>162</v>
      </c>
      <c r="U1046">
        <v>50</v>
      </c>
      <c r="V1046">
        <v>100</v>
      </c>
      <c r="W1046">
        <v>55</v>
      </c>
      <c r="X1046">
        <v>30</v>
      </c>
      <c r="Y1046">
        <v>27</v>
      </c>
      <c r="Z1046">
        <v>424</v>
      </c>
      <c r="AA1046">
        <f>Z1046/P1046</f>
        <v>1.0023640661938533</v>
      </c>
      <c r="AB1046" s="14" t="s">
        <v>506</v>
      </c>
      <c r="AC1046" s="13" t="s">
        <v>63</v>
      </c>
      <c r="AD1046">
        <v>1</v>
      </c>
      <c r="AE1046" t="str">
        <f>IF(AD1046&gt;3, "Prefers Discount", "Discount Indifferent")</f>
        <v>Discount Indifferent</v>
      </c>
      <c r="AF1046">
        <v>8</v>
      </c>
      <c r="AG1046">
        <v>4</v>
      </c>
      <c r="AH1046">
        <v>2</v>
      </c>
      <c r="AI1046" t="str">
        <f>INDEX($AF$1:$AH$1,MATCH(MAX(AF1046:AH1046),AF1046:AH1046,0))</f>
        <v>Store_Orders</v>
      </c>
      <c r="AJ1046">
        <v>4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f>SUM(AK1046:AO1046)</f>
        <v>0</v>
      </c>
      <c r="AQ1046" t="s">
        <v>67</v>
      </c>
      <c r="AR1046">
        <v>0</v>
      </c>
      <c r="AS1046" t="str">
        <f>IF(OR(AK1046&gt;0, AL1046&gt;0, AM1046&gt;0, AN1046&gt;0, AO1046&gt;0), "Converted", "Not Converted")</f>
        <v>Not Converted</v>
      </c>
      <c r="AT1046">
        <v>0</v>
      </c>
      <c r="AU1046">
        <v>3</v>
      </c>
      <c r="AV1046">
        <v>11</v>
      </c>
      <c r="AW1046">
        <f>IF(Z1046&gt;607, 4, 0)</f>
        <v>0</v>
      </c>
      <c r="AX1046">
        <f>IF(AA1046&gt;0.1497, 3, 0)</f>
        <v>3</v>
      </c>
      <c r="AY1046">
        <f>IF(P1046&gt;4031, 2, 0)</f>
        <v>0</v>
      </c>
      <c r="AZ1046">
        <f>IF(H1046&gt;51934.91, 1, 0)</f>
        <v>1</v>
      </c>
      <c r="BA1046">
        <f>SUM(AW1046:AZ1046)</f>
        <v>4</v>
      </c>
      <c r="BB1046" t="str">
        <f>VLOOKUP(BA1046,'Standard Deviations'!$L$1:$M$11,2,TRUE)</f>
        <v>Silver</v>
      </c>
    </row>
    <row r="1047" spans="1:54">
      <c r="A1047">
        <v>1630</v>
      </c>
      <c r="B1047">
        <v>1979</v>
      </c>
      <c r="C1047">
        <f>2024-B1047</f>
        <v>45</v>
      </c>
      <c r="D1047" t="str">
        <f>VLOOKUP(B1047,Reference!$A$1:$B$125, 2)</f>
        <v>Gen X</v>
      </c>
      <c r="E1047" t="s">
        <v>54</v>
      </c>
      <c r="F1047" t="str">
        <f>IF(E1047="High School", "No College", "College")</f>
        <v>College</v>
      </c>
      <c r="G1047" t="s">
        <v>60</v>
      </c>
      <c r="H1047">
        <v>61825</v>
      </c>
      <c r="I1047">
        <v>61825</v>
      </c>
      <c r="J1047" s="4" t="s">
        <v>61</v>
      </c>
      <c r="K1047">
        <v>0</v>
      </c>
      <c r="L1047">
        <v>1</v>
      </c>
      <c r="M1047" t="str">
        <f>IF(OR(K1047&gt;0, L1047&gt;0), "Parent", "Not Parent")</f>
        <v>Parent</v>
      </c>
      <c r="N1047" t="s">
        <v>193</v>
      </c>
      <c r="O1047" s="8">
        <v>41916</v>
      </c>
      <c r="P1047" s="9">
        <f>O1047-N1047</f>
        <v>423</v>
      </c>
      <c r="Q1047">
        <v>56</v>
      </c>
      <c r="R1047" s="9">
        <f>P1047-Q1047</f>
        <v>367</v>
      </c>
      <c r="S1047" s="8">
        <f>O1047-R1047</f>
        <v>41549</v>
      </c>
      <c r="T1047">
        <v>162</v>
      </c>
      <c r="U1047">
        <v>50</v>
      </c>
      <c r="V1047">
        <v>100</v>
      </c>
      <c r="W1047">
        <v>55</v>
      </c>
      <c r="X1047">
        <v>30</v>
      </c>
      <c r="Y1047">
        <v>27</v>
      </c>
      <c r="Z1047">
        <v>424</v>
      </c>
      <c r="AA1047">
        <f>Z1047/P1047</f>
        <v>1.0023640661938533</v>
      </c>
      <c r="AB1047" s="14" t="s">
        <v>506</v>
      </c>
      <c r="AC1047" s="13" t="s">
        <v>63</v>
      </c>
      <c r="AD1047">
        <v>1</v>
      </c>
      <c r="AE1047" t="str">
        <f>IF(AD1047&gt;3, "Prefers Discount", "Discount Indifferent")</f>
        <v>Discount Indifferent</v>
      </c>
      <c r="AF1047">
        <v>8</v>
      </c>
      <c r="AG1047">
        <v>4</v>
      </c>
      <c r="AH1047">
        <v>2</v>
      </c>
      <c r="AI1047" t="str">
        <f>INDEX($AF$1:$AH$1,MATCH(MAX(AF1047:AH1047),AF1047:AH1047,0))</f>
        <v>Store_Orders</v>
      </c>
      <c r="AJ1047">
        <v>4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f>SUM(AK1047:AO1047)</f>
        <v>0</v>
      </c>
      <c r="AQ1047" t="s">
        <v>67</v>
      </c>
      <c r="AR1047">
        <v>0</v>
      </c>
      <c r="AS1047" t="str">
        <f>IF(OR(AK1047&gt;0, AL1047&gt;0, AM1047&gt;0, AN1047&gt;0, AO1047&gt;0), "Converted", "Not Converted")</f>
        <v>Not Converted</v>
      </c>
      <c r="AT1047">
        <v>0</v>
      </c>
      <c r="AU1047">
        <v>3</v>
      </c>
      <c r="AV1047">
        <v>11</v>
      </c>
      <c r="AW1047">
        <f>IF(Z1047&gt;607, 4, 0)</f>
        <v>0</v>
      </c>
      <c r="AX1047">
        <f>IF(AA1047&gt;0.1497, 3, 0)</f>
        <v>3</v>
      </c>
      <c r="AY1047">
        <f>IF(P1047&gt;4031, 2, 0)</f>
        <v>0</v>
      </c>
      <c r="AZ1047">
        <f>IF(H1047&gt;51934.91, 1, 0)</f>
        <v>1</v>
      </c>
      <c r="BA1047">
        <f>SUM(AW1047:AZ1047)</f>
        <v>4</v>
      </c>
      <c r="BB1047" t="str">
        <f>VLOOKUP(BA1047,'Standard Deviations'!$L$1:$M$11,2,TRUE)</f>
        <v>Silver</v>
      </c>
    </row>
    <row r="1048" spans="1:54">
      <c r="A1048">
        <v>1916</v>
      </c>
      <c r="B1048">
        <v>1954</v>
      </c>
      <c r="C1048">
        <f>2024-B1048</f>
        <v>70</v>
      </c>
      <c r="D1048" t="str">
        <f>VLOOKUP(B1048,Reference!$A$1:$B$125, 2)</f>
        <v>Boomers</v>
      </c>
      <c r="E1048" t="s">
        <v>64</v>
      </c>
      <c r="F1048" t="str">
        <f>IF(E1048="High School", "No College", "College")</f>
        <v>College</v>
      </c>
      <c r="G1048" t="s">
        <v>55</v>
      </c>
      <c r="H1048">
        <v>45736</v>
      </c>
      <c r="I1048">
        <v>45736</v>
      </c>
      <c r="J1048" s="4" t="s">
        <v>175</v>
      </c>
      <c r="K1048">
        <v>0</v>
      </c>
      <c r="L1048">
        <v>1</v>
      </c>
      <c r="M1048" t="str">
        <f>IF(OR(K1048&gt;0, L1048&gt;0), "Parent", "Not Parent")</f>
        <v>Parent</v>
      </c>
      <c r="N1048" t="s">
        <v>515</v>
      </c>
      <c r="O1048" s="8">
        <v>41916</v>
      </c>
      <c r="P1048" s="9">
        <f>O1048-N1048</f>
        <v>437</v>
      </c>
      <c r="Q1048">
        <v>92</v>
      </c>
      <c r="R1048" s="9">
        <f>P1048-Q1048</f>
        <v>345</v>
      </c>
      <c r="S1048" s="8">
        <f>O1048-R1048</f>
        <v>41571</v>
      </c>
      <c r="T1048">
        <v>188</v>
      </c>
      <c r="U1048">
        <v>3</v>
      </c>
      <c r="V1048">
        <v>180</v>
      </c>
      <c r="W1048">
        <v>20</v>
      </c>
      <c r="X1048">
        <v>3</v>
      </c>
      <c r="Y1048">
        <v>43</v>
      </c>
      <c r="Z1048">
        <v>437</v>
      </c>
      <c r="AA1048">
        <f>Z1048/P1048</f>
        <v>1</v>
      </c>
      <c r="AB1048" s="14" t="s">
        <v>506</v>
      </c>
      <c r="AC1048" s="13" t="s">
        <v>63</v>
      </c>
      <c r="AD1048">
        <v>5</v>
      </c>
      <c r="AE1048" t="str">
        <f>IF(AD1048&gt;3, "Prefers Discount", "Discount Indifferent")</f>
        <v>Prefers Discount</v>
      </c>
      <c r="AF1048">
        <v>6</v>
      </c>
      <c r="AG1048">
        <v>7</v>
      </c>
      <c r="AH1048">
        <v>1</v>
      </c>
      <c r="AI1048" t="str">
        <f>INDEX($AF$1:$AH$1,MATCH(MAX(AF1048:AH1048),AF1048:AH1048,0))</f>
        <v>Web_Orders</v>
      </c>
      <c r="AJ1048">
        <v>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f>SUM(AK1048:AO1048)</f>
        <v>0</v>
      </c>
      <c r="AQ1048" t="s">
        <v>67</v>
      </c>
      <c r="AR1048">
        <v>0</v>
      </c>
      <c r="AS1048" t="str">
        <f>IF(OR(AK1048&gt;0, AL1048&gt;0, AM1048&gt;0, AN1048&gt;0, AO1048&gt;0), "Converted", "Not Converted")</f>
        <v>Not Converted</v>
      </c>
      <c r="AT1048">
        <v>0</v>
      </c>
      <c r="AU1048">
        <v>3</v>
      </c>
      <c r="AV1048">
        <v>11</v>
      </c>
      <c r="AW1048">
        <f>IF(Z1048&gt;607, 4, 0)</f>
        <v>0</v>
      </c>
      <c r="AX1048">
        <f>IF(AA1048&gt;0.1497, 3, 0)</f>
        <v>3</v>
      </c>
      <c r="AY1048">
        <f>IF(P1048&gt;4031, 2, 0)</f>
        <v>0</v>
      </c>
      <c r="AZ1048">
        <f>IF(H1048&gt;51934.91, 1, 0)</f>
        <v>0</v>
      </c>
      <c r="BA1048">
        <f>SUM(AW1048:AZ1048)</f>
        <v>3</v>
      </c>
      <c r="BB1048" t="str">
        <f>VLOOKUP(BA1048,'Standard Deviations'!$L$1:$M$11,2,TRUE)</f>
        <v>Silver</v>
      </c>
    </row>
    <row r="1049" spans="1:54">
      <c r="A1049">
        <v>2607</v>
      </c>
      <c r="B1049">
        <v>1953</v>
      </c>
      <c r="C1049">
        <f>2024-B1049</f>
        <v>71</v>
      </c>
      <c r="D1049" t="str">
        <f>VLOOKUP(B1049,Reference!$A$1:$B$125, 2)</f>
        <v>Boomers</v>
      </c>
      <c r="E1049" t="s">
        <v>54</v>
      </c>
      <c r="F1049" t="str">
        <f>IF(E1049="High School", "No College", "College")</f>
        <v>College</v>
      </c>
      <c r="G1049" t="s">
        <v>60</v>
      </c>
      <c r="H1049">
        <v>40464</v>
      </c>
      <c r="I1049">
        <v>40464</v>
      </c>
      <c r="J1049" s="4" t="s">
        <v>175</v>
      </c>
      <c r="K1049">
        <v>0</v>
      </c>
      <c r="L1049">
        <v>1</v>
      </c>
      <c r="M1049" t="str">
        <f>IF(OR(K1049&gt;0, L1049&gt;0), "Parent", "Not Parent")</f>
        <v>Parent</v>
      </c>
      <c r="N1049" t="s">
        <v>267</v>
      </c>
      <c r="O1049" s="8">
        <v>41916</v>
      </c>
      <c r="P1049" s="9">
        <f>O1049-N1049</f>
        <v>631</v>
      </c>
      <c r="Q1049">
        <v>78</v>
      </c>
      <c r="R1049" s="9">
        <f>P1049-Q1049</f>
        <v>553</v>
      </c>
      <c r="S1049" s="8">
        <f>O1049-R1049</f>
        <v>41363</v>
      </c>
      <c r="T1049">
        <v>424</v>
      </c>
      <c r="U1049">
        <v>17</v>
      </c>
      <c r="V1049">
        <v>118</v>
      </c>
      <c r="W1049">
        <v>7</v>
      </c>
      <c r="X1049">
        <v>23</v>
      </c>
      <c r="Y1049">
        <v>41</v>
      </c>
      <c r="Z1049">
        <v>630</v>
      </c>
      <c r="AA1049">
        <f>Z1049/P1049</f>
        <v>0.99841521394611732</v>
      </c>
      <c r="AB1049" s="14" t="s">
        <v>506</v>
      </c>
      <c r="AC1049" s="13" t="s">
        <v>63</v>
      </c>
      <c r="AD1049">
        <v>6</v>
      </c>
      <c r="AE1049" t="str">
        <f>IF(AD1049&gt;3, "Prefers Discount", "Discount Indifferent")</f>
        <v>Prefers Discount</v>
      </c>
      <c r="AF1049">
        <v>8</v>
      </c>
      <c r="AG1049">
        <v>8</v>
      </c>
      <c r="AH1049">
        <v>2</v>
      </c>
      <c r="AI1049" t="str">
        <f>INDEX($AF$1:$AH$1,MATCH(MAX(AF1049:AH1049),AF1049:AH1049,0))</f>
        <v>Store_Orders</v>
      </c>
      <c r="AJ1049">
        <v>8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f>SUM(AK1049:AO1049)</f>
        <v>0</v>
      </c>
      <c r="AQ1049" t="s">
        <v>67</v>
      </c>
      <c r="AR1049">
        <v>0</v>
      </c>
      <c r="AS1049" t="str">
        <f>IF(OR(AK1049&gt;0, AL1049&gt;0, AM1049&gt;0, AN1049&gt;0, AO1049&gt;0), "Converted", "Not Converted")</f>
        <v>Not Converted</v>
      </c>
      <c r="AT1049">
        <v>0</v>
      </c>
      <c r="AU1049">
        <v>3</v>
      </c>
      <c r="AV1049">
        <v>11</v>
      </c>
      <c r="AW1049">
        <f>IF(Z1049&gt;607, 4, 0)</f>
        <v>4</v>
      </c>
      <c r="AX1049">
        <f>IF(AA1049&gt;0.1497, 3, 0)</f>
        <v>3</v>
      </c>
      <c r="AY1049">
        <f>IF(P1049&gt;4031, 2, 0)</f>
        <v>0</v>
      </c>
      <c r="AZ1049">
        <f>IF(H1049&gt;51934.91, 1, 0)</f>
        <v>0</v>
      </c>
      <c r="BA1049">
        <f>SUM(AW1049:AZ1049)</f>
        <v>7</v>
      </c>
      <c r="BB1049" t="str">
        <f>VLOOKUP(BA1049,'Standard Deviations'!$L$1:$M$11,2,TRUE)</f>
        <v>Platinum</v>
      </c>
    </row>
    <row r="1050" spans="1:54" hidden="1">
      <c r="A1050">
        <v>10341</v>
      </c>
      <c r="B1050">
        <v>1948</v>
      </c>
      <c r="C1050">
        <f>2024-B1050</f>
        <v>76</v>
      </c>
      <c r="D1050" t="str">
        <f>VLOOKUP(B1050,Reference!$A$1:$B$125, 2)</f>
        <v>Boomers</v>
      </c>
      <c r="E1050" t="s">
        <v>54</v>
      </c>
      <c r="F1050" t="str">
        <f>IF(E1050="High School", "No College", "College")</f>
        <v>College</v>
      </c>
      <c r="G1050" t="s">
        <v>65</v>
      </c>
      <c r="H1050">
        <v>51315</v>
      </c>
      <c r="I1050">
        <v>51315</v>
      </c>
      <c r="J1050" s="4" t="s">
        <v>175</v>
      </c>
      <c r="K1050">
        <v>0</v>
      </c>
      <c r="L1050">
        <v>0</v>
      </c>
      <c r="M1050" t="str">
        <f>IF(OR(K1050&gt;0, L1050&gt;0), "Parent", "Not Parent")</f>
        <v>Not Parent</v>
      </c>
      <c r="N1050" t="s">
        <v>588</v>
      </c>
      <c r="O1050" s="8">
        <v>41916</v>
      </c>
      <c r="P1050" s="9">
        <f>O1050-N1050</f>
        <v>223</v>
      </c>
      <c r="Q1050">
        <v>45</v>
      </c>
      <c r="R1050" s="9">
        <f>P1050-Q1050</f>
        <v>178</v>
      </c>
      <c r="S1050" s="8">
        <f>O1050-R1050</f>
        <v>41738</v>
      </c>
      <c r="T1050">
        <v>68</v>
      </c>
      <c r="U1050">
        <v>28</v>
      </c>
      <c r="V1050">
        <v>39</v>
      </c>
      <c r="W1050">
        <v>16</v>
      </c>
      <c r="X1050">
        <v>30</v>
      </c>
      <c r="Y1050">
        <v>41</v>
      </c>
      <c r="Z1050">
        <v>222</v>
      </c>
      <c r="AA1050">
        <f>Z1050/P1050</f>
        <v>0.99551569506726456</v>
      </c>
      <c r="AB1050" s="11" t="s">
        <v>506</v>
      </c>
      <c r="AC1050" t="s">
        <v>59</v>
      </c>
      <c r="AD1050">
        <v>1</v>
      </c>
      <c r="AE1050" t="str">
        <f>IF(AD1050&gt;3, "Prefers Discount", "Discount Indifferent")</f>
        <v>Discount Indifferent</v>
      </c>
      <c r="AF1050">
        <v>5</v>
      </c>
      <c r="AG1050">
        <v>2</v>
      </c>
      <c r="AH1050">
        <v>2</v>
      </c>
      <c r="AI1050" t="str">
        <f>INDEX($AF$1:$AH$1,MATCH(MAX(AF1050:AH1050),AF1050:AH1050,0))</f>
        <v>Store_Orders</v>
      </c>
      <c r="AJ1050">
        <v>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f>SUM(AK1050:AO1050)</f>
        <v>0</v>
      </c>
      <c r="AQ1050" t="s">
        <v>67</v>
      </c>
      <c r="AR1050">
        <v>0</v>
      </c>
      <c r="AS1050" t="str">
        <f>IF(OR(AK1050&gt;0, AL1050&gt;0, AM1050&gt;0, AN1050&gt;0, AO1050&gt;0), "Converted", "Not Converted")</f>
        <v>Not Converted</v>
      </c>
      <c r="AT1050">
        <v>0</v>
      </c>
      <c r="AU1050">
        <v>3</v>
      </c>
      <c r="AV1050">
        <v>11</v>
      </c>
      <c r="AW1050">
        <f>IF(Z1050&gt;607, 4, 0)</f>
        <v>0</v>
      </c>
      <c r="AX1050">
        <f>IF(AA1050&gt;0.1497, 3, 0)</f>
        <v>3</v>
      </c>
      <c r="AY1050">
        <f>IF(P1050&gt;4031, 2, 0)</f>
        <v>0</v>
      </c>
      <c r="AZ1050">
        <f>IF(H1050&gt;51934.91, 1, 0)</f>
        <v>0</v>
      </c>
      <c r="BA1050">
        <f>SUM(AW1050:AZ1050)</f>
        <v>3</v>
      </c>
      <c r="BB1050" t="str">
        <f>VLOOKUP(BA1050,'Standard Deviations'!$L$1:$M$11,2,TRUE)</f>
        <v>Silver</v>
      </c>
    </row>
    <row r="1051" spans="1:54" hidden="1">
      <c r="A1051">
        <v>738</v>
      </c>
      <c r="B1051">
        <v>1981</v>
      </c>
      <c r="C1051">
        <f>2024-B1051</f>
        <v>43</v>
      </c>
      <c r="D1051" t="str">
        <f>VLOOKUP(B1051,Reference!$A$1:$B$125, 2)</f>
        <v>Millennials</v>
      </c>
      <c r="E1051" t="s">
        <v>74</v>
      </c>
      <c r="F1051" t="str">
        <f>IF(E1051="High School", "No College", "College")</f>
        <v>College</v>
      </c>
      <c r="G1051" t="s">
        <v>60</v>
      </c>
      <c r="H1051">
        <v>42395</v>
      </c>
      <c r="I1051">
        <v>42395</v>
      </c>
      <c r="J1051" s="4" t="s">
        <v>175</v>
      </c>
      <c r="K1051">
        <v>1</v>
      </c>
      <c r="L1051">
        <v>1</v>
      </c>
      <c r="M1051" t="str">
        <f>IF(OR(K1051&gt;0, L1051&gt;0), "Parent", "Not Parent")</f>
        <v>Parent</v>
      </c>
      <c r="N1051" t="s">
        <v>589</v>
      </c>
      <c r="O1051" s="8">
        <v>41916</v>
      </c>
      <c r="P1051" s="9">
        <f>O1051-N1051</f>
        <v>183</v>
      </c>
      <c r="Q1051">
        <v>35</v>
      </c>
      <c r="R1051" s="9">
        <f>P1051-Q1051</f>
        <v>148</v>
      </c>
      <c r="S1051" s="8">
        <f>O1051-R1051</f>
        <v>41768</v>
      </c>
      <c r="T1051">
        <v>48</v>
      </c>
      <c r="U1051">
        <v>13</v>
      </c>
      <c r="V1051">
        <v>57</v>
      </c>
      <c r="W1051">
        <v>24</v>
      </c>
      <c r="X1051">
        <v>15</v>
      </c>
      <c r="Y1051">
        <v>25</v>
      </c>
      <c r="Z1051">
        <v>182</v>
      </c>
      <c r="AA1051">
        <f>Z1051/P1051</f>
        <v>0.99453551912568305</v>
      </c>
      <c r="AB1051" s="11" t="s">
        <v>506</v>
      </c>
      <c r="AC1051" t="s">
        <v>59</v>
      </c>
      <c r="AD1051">
        <v>4</v>
      </c>
      <c r="AE1051" t="str">
        <f>IF(AD1051&gt;3, "Prefers Discount", "Discount Indifferent")</f>
        <v>Prefers Discount</v>
      </c>
      <c r="AF1051">
        <v>4</v>
      </c>
      <c r="AG1051">
        <v>3</v>
      </c>
      <c r="AH1051">
        <v>1</v>
      </c>
      <c r="AI1051" t="str">
        <f>INDEX($AF$1:$AH$1,MATCH(MAX(AF1051:AH1051),AF1051:AH1051,0))</f>
        <v>Store_Orders</v>
      </c>
      <c r="AJ1051">
        <v>7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f>SUM(AK1051:AO1051)</f>
        <v>0</v>
      </c>
      <c r="AQ1051" t="s">
        <v>67</v>
      </c>
      <c r="AR1051">
        <v>0</v>
      </c>
      <c r="AS1051" t="str">
        <f>IF(OR(AK1051&gt;0, AL1051&gt;0, AM1051&gt;0, AN1051&gt;0, AO1051&gt;0), "Converted", "Not Converted")</f>
        <v>Not Converted</v>
      </c>
      <c r="AT1051">
        <v>0</v>
      </c>
      <c r="AU1051">
        <v>3</v>
      </c>
      <c r="AV1051">
        <v>11</v>
      </c>
      <c r="AW1051">
        <f>IF(Z1051&gt;607, 4, 0)</f>
        <v>0</v>
      </c>
      <c r="AX1051">
        <f>IF(AA1051&gt;0.1497, 3, 0)</f>
        <v>3</v>
      </c>
      <c r="AY1051">
        <f>IF(P1051&gt;4031, 2, 0)</f>
        <v>0</v>
      </c>
      <c r="AZ1051">
        <f>IF(H1051&gt;51934.91, 1, 0)</f>
        <v>0</v>
      </c>
      <c r="BA1051">
        <f>SUM(AW1051:AZ1051)</f>
        <v>3</v>
      </c>
      <c r="BB1051" t="str">
        <f>VLOOKUP(BA1051,'Standard Deviations'!$L$1:$M$11,2,TRUE)</f>
        <v>Silver</v>
      </c>
    </row>
    <row r="1052" spans="1:54">
      <c r="A1052">
        <v>5389</v>
      </c>
      <c r="B1052">
        <v>1964</v>
      </c>
      <c r="C1052">
        <f>2024-B1052</f>
        <v>60</v>
      </c>
      <c r="D1052" t="str">
        <f>VLOOKUP(B1052,Reference!$A$1:$B$125, 2)</f>
        <v>Boomers</v>
      </c>
      <c r="E1052" t="s">
        <v>54</v>
      </c>
      <c r="F1052" t="str">
        <f>IF(E1052="High School", "No College", "College")</f>
        <v>College</v>
      </c>
      <c r="G1052" t="s">
        <v>55</v>
      </c>
      <c r="H1052">
        <v>48920</v>
      </c>
      <c r="I1052">
        <v>48920</v>
      </c>
      <c r="J1052" s="4" t="s">
        <v>175</v>
      </c>
      <c r="K1052">
        <v>0</v>
      </c>
      <c r="L1052">
        <v>2</v>
      </c>
      <c r="M1052" t="str">
        <f>IF(OR(K1052&gt;0, L1052&gt;0), "Parent", "Not Parent")</f>
        <v>Parent</v>
      </c>
      <c r="N1052" t="s">
        <v>590</v>
      </c>
      <c r="O1052" s="8">
        <v>41916</v>
      </c>
      <c r="P1052" s="9">
        <f>O1052-N1052</f>
        <v>349</v>
      </c>
      <c r="Q1052">
        <v>93</v>
      </c>
      <c r="R1052" s="9">
        <f>P1052-Q1052</f>
        <v>256</v>
      </c>
      <c r="S1052" s="8">
        <f>O1052-R1052</f>
        <v>41660</v>
      </c>
      <c r="T1052">
        <v>238</v>
      </c>
      <c r="U1052">
        <v>17</v>
      </c>
      <c r="V1052">
        <v>68</v>
      </c>
      <c r="W1052">
        <v>8</v>
      </c>
      <c r="X1052">
        <v>10</v>
      </c>
      <c r="Y1052">
        <v>6</v>
      </c>
      <c r="Z1052">
        <v>347</v>
      </c>
      <c r="AA1052">
        <f>Z1052/P1052</f>
        <v>0.99426934097421205</v>
      </c>
      <c r="AB1052" s="14" t="s">
        <v>506</v>
      </c>
      <c r="AC1052" s="13" t="s">
        <v>63</v>
      </c>
      <c r="AD1052">
        <v>3</v>
      </c>
      <c r="AE1052" t="str">
        <f>IF(AD1052&gt;3, "Prefers Discount", "Discount Indifferent")</f>
        <v>Discount Indifferent</v>
      </c>
      <c r="AF1052">
        <v>5</v>
      </c>
      <c r="AG1052">
        <v>6</v>
      </c>
      <c r="AH1052">
        <v>2</v>
      </c>
      <c r="AI1052" t="str">
        <f>INDEX($AF$1:$AH$1,MATCH(MAX(AF1052:AH1052),AF1052:AH1052,0))</f>
        <v>Web_Orders</v>
      </c>
      <c r="AJ1052">
        <v>7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f>SUM(AK1052:AO1052)</f>
        <v>1</v>
      </c>
      <c r="AQ1052" t="str">
        <f>INDEX($AK$1:$AO$1,MATCH(MAX(AK1052:AO1052),AK1052:AO1052,0))</f>
        <v>Converted_on_Camp4</v>
      </c>
      <c r="AR1052">
        <v>1</v>
      </c>
      <c r="AS1052" t="str">
        <f>IF(OR(AK1052&gt;0, AL1052&gt;0, AM1052&gt;0, AN1052&gt;0, AO1052&gt;0), "Converted", "Not Converted")</f>
        <v>Converted</v>
      </c>
      <c r="AT1052">
        <v>0</v>
      </c>
      <c r="AU1052">
        <v>3</v>
      </c>
      <c r="AV1052">
        <v>11</v>
      </c>
      <c r="AW1052">
        <f>IF(Z1052&gt;607, 4, 0)</f>
        <v>0</v>
      </c>
      <c r="AX1052">
        <f>IF(AA1052&gt;0.1497, 3, 0)</f>
        <v>3</v>
      </c>
      <c r="AY1052">
        <f>IF(P1052&gt;4031, 2, 0)</f>
        <v>0</v>
      </c>
      <c r="AZ1052">
        <f>IF(H1052&gt;51934.91, 1, 0)</f>
        <v>0</v>
      </c>
      <c r="BA1052">
        <f>SUM(AW1052:AZ1052)</f>
        <v>3</v>
      </c>
      <c r="BB1052" t="str">
        <f>VLOOKUP(BA1052,'Standard Deviations'!$L$1:$M$11,2,TRUE)</f>
        <v>Silver</v>
      </c>
    </row>
    <row r="1053" spans="1:54" hidden="1">
      <c r="A1053">
        <v>10232</v>
      </c>
      <c r="B1053">
        <v>1963</v>
      </c>
      <c r="C1053">
        <f>2024-B1053</f>
        <v>61</v>
      </c>
      <c r="D1053" t="str">
        <f>VLOOKUP(B1053,Reference!$A$1:$B$125, 2)</f>
        <v>Boomers</v>
      </c>
      <c r="E1053" t="s">
        <v>68</v>
      </c>
      <c r="F1053" t="str">
        <f>IF(E1053="High School", "No College", "College")</f>
        <v>College</v>
      </c>
      <c r="G1053" t="s">
        <v>71</v>
      </c>
      <c r="H1053">
        <v>48799</v>
      </c>
      <c r="I1053">
        <v>48799</v>
      </c>
      <c r="J1053" s="4" t="s">
        <v>175</v>
      </c>
      <c r="K1053">
        <v>0</v>
      </c>
      <c r="L1053">
        <v>1</v>
      </c>
      <c r="M1053" t="str">
        <f>IF(OR(K1053&gt;0, L1053&gt;0), "Parent", "Not Parent")</f>
        <v>Parent</v>
      </c>
      <c r="N1053" t="s">
        <v>255</v>
      </c>
      <c r="O1053" s="8">
        <v>41916</v>
      </c>
      <c r="P1053" s="9">
        <f>O1053-N1053</f>
        <v>333</v>
      </c>
      <c r="Q1053">
        <v>9</v>
      </c>
      <c r="R1053" s="9">
        <f>P1053-Q1053</f>
        <v>324</v>
      </c>
      <c r="S1053" s="8">
        <f>O1053-R1053</f>
        <v>41592</v>
      </c>
      <c r="T1053">
        <v>174</v>
      </c>
      <c r="U1053">
        <v>18</v>
      </c>
      <c r="V1053">
        <v>81</v>
      </c>
      <c r="W1053">
        <v>28</v>
      </c>
      <c r="X1053">
        <v>6</v>
      </c>
      <c r="Y1053">
        <v>24</v>
      </c>
      <c r="Z1053">
        <v>331</v>
      </c>
      <c r="AA1053">
        <f>Z1053/P1053</f>
        <v>0.99399399399399402</v>
      </c>
      <c r="AB1053" s="11" t="s">
        <v>506</v>
      </c>
      <c r="AC1053" t="s">
        <v>59</v>
      </c>
      <c r="AD1053">
        <v>3</v>
      </c>
      <c r="AE1053" t="str">
        <f>IF(AD1053&gt;3, "Prefers Discount", "Discount Indifferent")</f>
        <v>Discount Indifferent</v>
      </c>
      <c r="AF1053">
        <v>7</v>
      </c>
      <c r="AG1053">
        <v>3</v>
      </c>
      <c r="AH1053">
        <v>2</v>
      </c>
      <c r="AI1053" t="str">
        <f>INDEX($AF$1:$AH$1,MATCH(MAX(AF1053:AH1053),AF1053:AH1053,0))</f>
        <v>Store_Orders</v>
      </c>
      <c r="AJ1053">
        <v>3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f>SUM(AK1053:AO1053)</f>
        <v>0</v>
      </c>
      <c r="AQ1053" t="s">
        <v>67</v>
      </c>
      <c r="AR1053">
        <v>0</v>
      </c>
      <c r="AS1053" t="str">
        <f>IF(OR(AK1053&gt;0, AL1053&gt;0, AM1053&gt;0, AN1053&gt;0, AO1053&gt;0), "Converted", "Not Converted")</f>
        <v>Not Converted</v>
      </c>
      <c r="AT1053">
        <v>0</v>
      </c>
      <c r="AU1053">
        <v>3</v>
      </c>
      <c r="AV1053">
        <v>11</v>
      </c>
      <c r="AW1053">
        <f>IF(Z1053&gt;607, 4, 0)</f>
        <v>0</v>
      </c>
      <c r="AX1053">
        <f>IF(AA1053&gt;0.1497, 3, 0)</f>
        <v>3</v>
      </c>
      <c r="AY1053">
        <f>IF(P1053&gt;4031, 2, 0)</f>
        <v>0</v>
      </c>
      <c r="AZ1053">
        <f>IF(H1053&gt;51934.91, 1, 0)</f>
        <v>0</v>
      </c>
      <c r="BA1053">
        <f>SUM(AW1053:AZ1053)</f>
        <v>3</v>
      </c>
      <c r="BB1053" t="str">
        <f>VLOOKUP(BA1053,'Standard Deviations'!$L$1:$M$11,2,TRUE)</f>
        <v>Silver</v>
      </c>
    </row>
    <row r="1054" spans="1:54" hidden="1">
      <c r="A1054">
        <v>6872</v>
      </c>
      <c r="B1054">
        <v>1974</v>
      </c>
      <c r="C1054">
        <f>2024-B1054</f>
        <v>50</v>
      </c>
      <c r="D1054" t="str">
        <f>VLOOKUP(B1054,Reference!$A$1:$B$125, 2)</f>
        <v>Gen X</v>
      </c>
      <c r="E1054" t="s">
        <v>68</v>
      </c>
      <c r="F1054" t="str">
        <f>IF(E1054="High School", "No College", "College")</f>
        <v>College</v>
      </c>
      <c r="G1054" t="s">
        <v>55</v>
      </c>
      <c r="H1054">
        <v>65352</v>
      </c>
      <c r="I1054">
        <v>65352</v>
      </c>
      <c r="J1054" s="4" t="s">
        <v>61</v>
      </c>
      <c r="K1054">
        <v>0</v>
      </c>
      <c r="L1054">
        <v>1</v>
      </c>
      <c r="M1054" t="str">
        <f>IF(OR(K1054&gt;0, L1054&gt;0), "Parent", "Not Parent")</f>
        <v>Parent</v>
      </c>
      <c r="N1054" t="s">
        <v>472</v>
      </c>
      <c r="O1054" s="8">
        <v>41916</v>
      </c>
      <c r="P1054" s="9">
        <f>O1054-N1054</f>
        <v>409</v>
      </c>
      <c r="Q1054">
        <v>43</v>
      </c>
      <c r="R1054" s="9">
        <f>P1054-Q1054</f>
        <v>366</v>
      </c>
      <c r="S1054" s="8">
        <f>O1054-R1054</f>
        <v>41550</v>
      </c>
      <c r="T1054">
        <v>284</v>
      </c>
      <c r="U1054">
        <v>3</v>
      </c>
      <c r="V1054">
        <v>84</v>
      </c>
      <c r="W1054">
        <v>4</v>
      </c>
      <c r="X1054">
        <v>7</v>
      </c>
      <c r="Y1054">
        <v>23</v>
      </c>
      <c r="Z1054">
        <v>405</v>
      </c>
      <c r="AA1054">
        <f>Z1054/P1054</f>
        <v>0.99022004889975546</v>
      </c>
      <c r="AB1054" s="11" t="s">
        <v>506</v>
      </c>
      <c r="AC1054" t="s">
        <v>59</v>
      </c>
      <c r="AD1054">
        <v>2</v>
      </c>
      <c r="AE1054" t="str">
        <f>IF(AD1054&gt;3, "Prefers Discount", "Discount Indifferent")</f>
        <v>Discount Indifferent</v>
      </c>
      <c r="AF1054">
        <v>8</v>
      </c>
      <c r="AG1054">
        <v>4</v>
      </c>
      <c r="AH1054">
        <v>2</v>
      </c>
      <c r="AI1054" t="str">
        <f>INDEX($AF$1:$AH$1,MATCH(MAX(AF1054:AH1054),AF1054:AH1054,0))</f>
        <v>Store_Orders</v>
      </c>
      <c r="AJ1054">
        <v>4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f>SUM(AK1054:AO1054)</f>
        <v>0</v>
      </c>
      <c r="AQ1054" t="s">
        <v>67</v>
      </c>
      <c r="AR1054">
        <v>0</v>
      </c>
      <c r="AS1054" t="str">
        <f>IF(OR(AK1054&gt;0, AL1054&gt;0, AM1054&gt;0, AN1054&gt;0, AO1054&gt;0), "Converted", "Not Converted")</f>
        <v>Not Converted</v>
      </c>
      <c r="AT1054">
        <v>0</v>
      </c>
      <c r="AU1054">
        <v>3</v>
      </c>
      <c r="AV1054">
        <v>11</v>
      </c>
      <c r="AW1054">
        <f>IF(Z1054&gt;607, 4, 0)</f>
        <v>0</v>
      </c>
      <c r="AX1054">
        <f>IF(AA1054&gt;0.1497, 3, 0)</f>
        <v>3</v>
      </c>
      <c r="AY1054">
        <f>IF(P1054&gt;4031, 2, 0)</f>
        <v>0</v>
      </c>
      <c r="AZ1054">
        <f>IF(H1054&gt;51934.91, 1, 0)</f>
        <v>1</v>
      </c>
      <c r="BA1054">
        <f>SUM(AW1054:AZ1054)</f>
        <v>4</v>
      </c>
      <c r="BB1054" t="str">
        <f>VLOOKUP(BA1054,'Standard Deviations'!$L$1:$M$11,2,TRUE)</f>
        <v>Silver</v>
      </c>
    </row>
    <row r="1055" spans="1:54" hidden="1">
      <c r="A1055">
        <v>10311</v>
      </c>
      <c r="B1055">
        <v>1969</v>
      </c>
      <c r="C1055">
        <f>2024-B1055</f>
        <v>55</v>
      </c>
      <c r="D1055" t="str">
        <f>VLOOKUP(B1055,Reference!$A$1:$B$125, 2)</f>
        <v>Gen X</v>
      </c>
      <c r="E1055" t="s">
        <v>54</v>
      </c>
      <c r="F1055" t="str">
        <f>IF(E1055="High School", "No College", "College")</f>
        <v>College</v>
      </c>
      <c r="G1055" t="s">
        <v>55</v>
      </c>
      <c r="H1055">
        <v>4428</v>
      </c>
      <c r="I1055">
        <v>53136</v>
      </c>
      <c r="J1055" s="4" t="s">
        <v>61</v>
      </c>
      <c r="K1055">
        <v>0</v>
      </c>
      <c r="L1055">
        <v>1</v>
      </c>
      <c r="M1055" t="str">
        <f>IF(OR(K1055&gt;0, L1055&gt;0), "Parent", "Not Parent")</f>
        <v>Parent</v>
      </c>
      <c r="N1055" t="s">
        <v>387</v>
      </c>
      <c r="O1055" s="8">
        <v>41916</v>
      </c>
      <c r="P1055" s="9">
        <f>O1055-N1055</f>
        <v>364</v>
      </c>
      <c r="Q1055">
        <v>0</v>
      </c>
      <c r="R1055" s="9">
        <f>P1055-Q1055</f>
        <v>364</v>
      </c>
      <c r="S1055" s="8">
        <f>O1055-R1055</f>
        <v>41552</v>
      </c>
      <c r="T1055">
        <v>16</v>
      </c>
      <c r="U1055">
        <v>4</v>
      </c>
      <c r="V1055">
        <v>12</v>
      </c>
      <c r="W1055">
        <v>2</v>
      </c>
      <c r="X1055">
        <v>4</v>
      </c>
      <c r="Y1055">
        <v>321</v>
      </c>
      <c r="Z1055">
        <v>359</v>
      </c>
      <c r="AA1055">
        <f>Z1055/P1055</f>
        <v>0.98626373626373631</v>
      </c>
      <c r="AB1055" s="11" t="s">
        <v>506</v>
      </c>
      <c r="AC1055" t="s">
        <v>59</v>
      </c>
      <c r="AD1055">
        <v>0</v>
      </c>
      <c r="AE1055" t="str">
        <f>IF(AD1055&gt;3, "Prefers Discount", "Discount Indifferent")</f>
        <v>Discount Indifferent</v>
      </c>
      <c r="AF1055">
        <v>0</v>
      </c>
      <c r="AG1055">
        <v>25</v>
      </c>
      <c r="AH1055">
        <v>0</v>
      </c>
      <c r="AI1055" t="str">
        <f>INDEX($AF$1:$AH$1,MATCH(MAX(AF1055:AH1055),AF1055:AH1055,0))</f>
        <v>Web_Orders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f>SUM(AK1055:AO1055)</f>
        <v>0</v>
      </c>
      <c r="AQ1055" t="s">
        <v>67</v>
      </c>
      <c r="AR1055">
        <v>0</v>
      </c>
      <c r="AS1055" t="str">
        <f>IF(OR(AK1055&gt;0, AL1055&gt;0, AM1055&gt;0, AN1055&gt;0, AO1055&gt;0), "Converted", "Not Converted")</f>
        <v>Not Converted</v>
      </c>
      <c r="AT1055">
        <v>0</v>
      </c>
      <c r="AU1055">
        <v>3</v>
      </c>
      <c r="AV1055">
        <v>11</v>
      </c>
      <c r="AW1055">
        <f>IF(Z1055&gt;607, 4, 0)</f>
        <v>0</v>
      </c>
      <c r="AX1055">
        <f>IF(AA1055&gt;0.1497, 3, 0)</f>
        <v>3</v>
      </c>
      <c r="AY1055">
        <f>IF(P1055&gt;4031, 2, 0)</f>
        <v>0</v>
      </c>
      <c r="AZ1055">
        <f>IF(H1055&gt;51934.91, 1, 0)</f>
        <v>0</v>
      </c>
      <c r="BA1055">
        <f>SUM(AW1055:AZ1055)</f>
        <v>3</v>
      </c>
      <c r="BB1055" t="str">
        <f>VLOOKUP(BA1055,'Standard Deviations'!$L$1:$M$11,2,TRUE)</f>
        <v>Silver</v>
      </c>
    </row>
    <row r="1056" spans="1:54" hidden="1">
      <c r="A1056">
        <v>3075</v>
      </c>
      <c r="B1056">
        <v>1972</v>
      </c>
      <c r="C1056">
        <f>2024-B1056</f>
        <v>52</v>
      </c>
      <c r="D1056" t="str">
        <f>VLOOKUP(B1056,Reference!$A$1:$B$125, 2)</f>
        <v>Gen X</v>
      </c>
      <c r="E1056" t="s">
        <v>68</v>
      </c>
      <c r="F1056" t="str">
        <f>IF(E1056="High School", "No College", "College")</f>
        <v>College</v>
      </c>
      <c r="G1056" t="s">
        <v>55</v>
      </c>
      <c r="H1056">
        <v>59973</v>
      </c>
      <c r="I1056">
        <v>59973</v>
      </c>
      <c r="J1056" s="4" t="s">
        <v>61</v>
      </c>
      <c r="K1056">
        <v>0</v>
      </c>
      <c r="L1056">
        <v>0</v>
      </c>
      <c r="M1056" t="str">
        <f>IF(OR(K1056&gt;0, L1056&gt;0), "Parent", "Not Parent")</f>
        <v>Not Parent</v>
      </c>
      <c r="N1056" t="s">
        <v>293</v>
      </c>
      <c r="O1056" s="8">
        <v>41916</v>
      </c>
      <c r="P1056" s="9">
        <f>O1056-N1056</f>
        <v>388</v>
      </c>
      <c r="Q1056">
        <v>47</v>
      </c>
      <c r="R1056" s="9">
        <f>P1056-Q1056</f>
        <v>341</v>
      </c>
      <c r="S1056" s="8">
        <f>O1056-R1056</f>
        <v>41575</v>
      </c>
      <c r="T1056">
        <v>130</v>
      </c>
      <c r="U1056">
        <v>30</v>
      </c>
      <c r="V1056">
        <v>168</v>
      </c>
      <c r="W1056">
        <v>20</v>
      </c>
      <c r="X1056">
        <v>34</v>
      </c>
      <c r="Y1056">
        <v>0</v>
      </c>
      <c r="Z1056">
        <v>382</v>
      </c>
      <c r="AA1056">
        <f>Z1056/P1056</f>
        <v>0.98453608247422686</v>
      </c>
      <c r="AB1056" s="11" t="s">
        <v>506</v>
      </c>
      <c r="AC1056" t="s">
        <v>59</v>
      </c>
      <c r="AD1056">
        <v>1</v>
      </c>
      <c r="AE1056" t="str">
        <f>IF(AD1056&gt;3, "Prefers Discount", "Discount Indifferent")</f>
        <v>Discount Indifferent</v>
      </c>
      <c r="AF1056">
        <v>7</v>
      </c>
      <c r="AG1056">
        <v>3</v>
      </c>
      <c r="AH1056">
        <v>4</v>
      </c>
      <c r="AI1056" t="str">
        <f>INDEX($AF$1:$AH$1,MATCH(MAX(AF1056:AH1056),AF1056:AH1056,0))</f>
        <v>Store_Orders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f>SUM(AK1056:AO1056)</f>
        <v>0</v>
      </c>
      <c r="AQ1056" t="s">
        <v>67</v>
      </c>
      <c r="AR1056">
        <v>0</v>
      </c>
      <c r="AS1056" t="str">
        <f>IF(OR(AK1056&gt;0, AL1056&gt;0, AM1056&gt;0, AN1056&gt;0, AO1056&gt;0), "Converted", "Not Converted")</f>
        <v>Not Converted</v>
      </c>
      <c r="AT1056">
        <v>0</v>
      </c>
      <c r="AU1056">
        <v>3</v>
      </c>
      <c r="AV1056">
        <v>11</v>
      </c>
      <c r="AW1056">
        <f>IF(Z1056&gt;607, 4, 0)</f>
        <v>0</v>
      </c>
      <c r="AX1056">
        <f>IF(AA1056&gt;0.1497, 3, 0)</f>
        <v>3</v>
      </c>
      <c r="AY1056">
        <f>IF(P1056&gt;4031, 2, 0)</f>
        <v>0</v>
      </c>
      <c r="AZ1056">
        <f>IF(H1056&gt;51934.91, 1, 0)</f>
        <v>1</v>
      </c>
      <c r="BA1056">
        <f>SUM(AW1056:AZ1056)</f>
        <v>4</v>
      </c>
      <c r="BB1056" t="str">
        <f>VLOOKUP(BA1056,'Standard Deviations'!$L$1:$M$11,2,TRUE)</f>
        <v>Silver</v>
      </c>
    </row>
    <row r="1057" spans="1:54" hidden="1">
      <c r="A1057">
        <v>4690</v>
      </c>
      <c r="B1057">
        <v>1953</v>
      </c>
      <c r="C1057">
        <f>2024-B1057</f>
        <v>71</v>
      </c>
      <c r="D1057" t="str">
        <f>VLOOKUP(B1057,Reference!$A$1:$B$125, 2)</f>
        <v>Boomers</v>
      </c>
      <c r="E1057" t="s">
        <v>54</v>
      </c>
      <c r="F1057" t="str">
        <f>IF(E1057="High School", "No College", "College")</f>
        <v>College</v>
      </c>
      <c r="G1057" t="s">
        <v>55</v>
      </c>
      <c r="H1057">
        <v>50725</v>
      </c>
      <c r="I1057">
        <v>50725</v>
      </c>
      <c r="J1057" s="4" t="s">
        <v>175</v>
      </c>
      <c r="K1057">
        <v>0</v>
      </c>
      <c r="L1057">
        <v>1</v>
      </c>
      <c r="M1057" t="str">
        <f>IF(OR(K1057&gt;0, L1057&gt;0), "Parent", "Not Parent")</f>
        <v>Parent</v>
      </c>
      <c r="N1057" t="s">
        <v>276</v>
      </c>
      <c r="O1057" s="8">
        <v>41916</v>
      </c>
      <c r="P1057" s="9">
        <f>O1057-N1057</f>
        <v>598</v>
      </c>
      <c r="Q1057">
        <v>45</v>
      </c>
      <c r="R1057" s="9">
        <f>P1057-Q1057</f>
        <v>553</v>
      </c>
      <c r="S1057" s="8">
        <f>O1057-R1057</f>
        <v>41363</v>
      </c>
      <c r="T1057">
        <v>443</v>
      </c>
      <c r="U1057">
        <v>10</v>
      </c>
      <c r="V1057">
        <v>75</v>
      </c>
      <c r="W1057">
        <v>0</v>
      </c>
      <c r="X1057">
        <v>10</v>
      </c>
      <c r="Y1057">
        <v>48</v>
      </c>
      <c r="Z1057">
        <v>586</v>
      </c>
      <c r="AA1057">
        <f>Z1057/P1057</f>
        <v>0.97993311036789299</v>
      </c>
      <c r="AB1057" s="11" t="s">
        <v>506</v>
      </c>
      <c r="AC1057" t="s">
        <v>59</v>
      </c>
      <c r="AD1057">
        <v>4</v>
      </c>
      <c r="AE1057" t="str">
        <f>IF(AD1057&gt;3, "Prefers Discount", "Discount Indifferent")</f>
        <v>Prefers Discount</v>
      </c>
      <c r="AF1057">
        <v>8</v>
      </c>
      <c r="AG1057">
        <v>8</v>
      </c>
      <c r="AH1057">
        <v>1</v>
      </c>
      <c r="AI1057" t="str">
        <f>INDEX($AF$1:$AH$1,MATCH(MAX(AF1057:AH1057),AF1057:AH1057,0))</f>
        <v>Store_Orders</v>
      </c>
      <c r="AJ1057">
        <v>8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f>SUM(AK1057:AO1057)</f>
        <v>0</v>
      </c>
      <c r="AQ1057" t="s">
        <v>67</v>
      </c>
      <c r="AR1057">
        <v>0</v>
      </c>
      <c r="AS1057" t="str">
        <f>IF(OR(AK1057&gt;0, AL1057&gt;0, AM1057&gt;0, AN1057&gt;0, AO1057&gt;0), "Converted", "Not Converted")</f>
        <v>Not Converted</v>
      </c>
      <c r="AT1057">
        <v>0</v>
      </c>
      <c r="AU1057">
        <v>3</v>
      </c>
      <c r="AV1057">
        <v>11</v>
      </c>
      <c r="AW1057">
        <f>IF(Z1057&gt;607, 4, 0)</f>
        <v>0</v>
      </c>
      <c r="AX1057">
        <f>IF(AA1057&gt;0.1497, 3, 0)</f>
        <v>3</v>
      </c>
      <c r="AY1057">
        <f>IF(P1057&gt;4031, 2, 0)</f>
        <v>0</v>
      </c>
      <c r="AZ1057">
        <f>IF(H1057&gt;51934.91, 1, 0)</f>
        <v>0</v>
      </c>
      <c r="BA1057">
        <f>SUM(AW1057:AZ1057)</f>
        <v>3</v>
      </c>
      <c r="BB1057" t="str">
        <f>VLOOKUP(BA1057,'Standard Deviations'!$L$1:$M$11,2,TRUE)</f>
        <v>Silver</v>
      </c>
    </row>
    <row r="1058" spans="1:54" hidden="1">
      <c r="A1058">
        <v>8159</v>
      </c>
      <c r="B1058">
        <v>1968</v>
      </c>
      <c r="C1058">
        <f>2024-B1058</f>
        <v>56</v>
      </c>
      <c r="D1058" t="str">
        <f>VLOOKUP(B1058,Reference!$A$1:$B$125, 2)</f>
        <v>Gen X</v>
      </c>
      <c r="E1058" t="s">
        <v>54</v>
      </c>
      <c r="F1058" t="str">
        <f>IF(E1058="High School", "No College", "College")</f>
        <v>College</v>
      </c>
      <c r="G1058" t="s">
        <v>55</v>
      </c>
      <c r="H1058">
        <v>51287</v>
      </c>
      <c r="I1058">
        <v>51287</v>
      </c>
      <c r="J1058" s="4" t="s">
        <v>175</v>
      </c>
      <c r="K1058">
        <v>1</v>
      </c>
      <c r="L1058">
        <v>1</v>
      </c>
      <c r="M1058" t="str">
        <f>IF(OR(K1058&gt;0, L1058&gt;0), "Parent", "Not Parent")</f>
        <v>Parent</v>
      </c>
      <c r="N1058" t="s">
        <v>362</v>
      </c>
      <c r="O1058" s="8">
        <v>41916</v>
      </c>
      <c r="P1058" s="9">
        <f>O1058-N1058</f>
        <v>186</v>
      </c>
      <c r="Q1058">
        <v>10</v>
      </c>
      <c r="R1058" s="9">
        <f>P1058-Q1058</f>
        <v>176</v>
      </c>
      <c r="S1058" s="8">
        <f>O1058-R1058</f>
        <v>41740</v>
      </c>
      <c r="T1058">
        <v>117</v>
      </c>
      <c r="U1058">
        <v>0</v>
      </c>
      <c r="V1058">
        <v>22</v>
      </c>
      <c r="W1058">
        <v>13</v>
      </c>
      <c r="X1058">
        <v>0</v>
      </c>
      <c r="Y1058">
        <v>30</v>
      </c>
      <c r="Z1058">
        <v>182</v>
      </c>
      <c r="AA1058">
        <f>Z1058/P1058</f>
        <v>0.978494623655914</v>
      </c>
      <c r="AB1058" s="11" t="s">
        <v>506</v>
      </c>
      <c r="AC1058" t="s">
        <v>59</v>
      </c>
      <c r="AD1058">
        <v>3</v>
      </c>
      <c r="AE1058" t="str">
        <f>IF(AD1058&gt;3, "Prefers Discount", "Discount Indifferent")</f>
        <v>Discount Indifferent</v>
      </c>
      <c r="AF1058">
        <v>3</v>
      </c>
      <c r="AG1058">
        <v>4</v>
      </c>
      <c r="AH1058">
        <v>1</v>
      </c>
      <c r="AI1058" t="str">
        <f>INDEX($AF$1:$AH$1,MATCH(MAX(AF1058:AH1058),AF1058:AH1058,0))</f>
        <v>Web_Orders</v>
      </c>
      <c r="AJ1058">
        <v>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f>SUM(AK1058:AO1058)</f>
        <v>0</v>
      </c>
      <c r="AQ1058" t="s">
        <v>67</v>
      </c>
      <c r="AR1058">
        <v>0</v>
      </c>
      <c r="AS1058" t="str">
        <f>IF(OR(AK1058&gt;0, AL1058&gt;0, AM1058&gt;0, AN1058&gt;0, AO1058&gt;0), "Converted", "Not Converted")</f>
        <v>Not Converted</v>
      </c>
      <c r="AT1058">
        <v>0</v>
      </c>
      <c r="AU1058">
        <v>3</v>
      </c>
      <c r="AV1058">
        <v>11</v>
      </c>
      <c r="AW1058">
        <f>IF(Z1058&gt;607, 4, 0)</f>
        <v>0</v>
      </c>
      <c r="AX1058">
        <f>IF(AA1058&gt;0.1497, 3, 0)</f>
        <v>3</v>
      </c>
      <c r="AY1058">
        <f>IF(P1058&gt;4031, 2, 0)</f>
        <v>0</v>
      </c>
      <c r="AZ1058">
        <f>IF(H1058&gt;51934.91, 1, 0)</f>
        <v>0</v>
      </c>
      <c r="BA1058">
        <f>SUM(AW1058:AZ1058)</f>
        <v>3</v>
      </c>
      <c r="BB1058" t="str">
        <f>VLOOKUP(BA1058,'Standard Deviations'!$L$1:$M$11,2,TRUE)</f>
        <v>Silver</v>
      </c>
    </row>
    <row r="1059" spans="1:54">
      <c r="A1059">
        <v>8210</v>
      </c>
      <c r="B1059">
        <v>1975</v>
      </c>
      <c r="C1059">
        <f>2024-B1059</f>
        <v>49</v>
      </c>
      <c r="D1059" t="str">
        <f>VLOOKUP(B1059,Reference!$A$1:$B$125, 2)</f>
        <v>Gen X</v>
      </c>
      <c r="E1059" t="s">
        <v>64</v>
      </c>
      <c r="F1059" t="str">
        <f>IF(E1059="High School", "No College", "College")</f>
        <v>College</v>
      </c>
      <c r="G1059" t="s">
        <v>55</v>
      </c>
      <c r="H1059">
        <v>54730</v>
      </c>
      <c r="I1059">
        <v>54730</v>
      </c>
      <c r="J1059" s="4" t="s">
        <v>61</v>
      </c>
      <c r="K1059">
        <v>0</v>
      </c>
      <c r="L1059">
        <v>1</v>
      </c>
      <c r="M1059" t="str">
        <f>IF(OR(K1059&gt;0, L1059&gt;0), "Parent", "Not Parent")</f>
        <v>Parent</v>
      </c>
      <c r="N1059" t="s">
        <v>259</v>
      </c>
      <c r="O1059" s="8">
        <v>41916</v>
      </c>
      <c r="P1059" s="9">
        <f>O1059-N1059</f>
        <v>415</v>
      </c>
      <c r="Q1059">
        <v>64</v>
      </c>
      <c r="R1059" s="9">
        <f>P1059-Q1059</f>
        <v>351</v>
      </c>
      <c r="S1059" s="8">
        <f>O1059-R1059</f>
        <v>41565</v>
      </c>
      <c r="T1059">
        <v>318</v>
      </c>
      <c r="U1059">
        <v>3</v>
      </c>
      <c r="V1059">
        <v>17</v>
      </c>
      <c r="W1059">
        <v>4</v>
      </c>
      <c r="X1059">
        <v>7</v>
      </c>
      <c r="Y1059">
        <v>56</v>
      </c>
      <c r="Z1059">
        <v>405</v>
      </c>
      <c r="AA1059">
        <f>Z1059/P1059</f>
        <v>0.97590361445783136</v>
      </c>
      <c r="AB1059" s="14" t="s">
        <v>506</v>
      </c>
      <c r="AC1059" s="13" t="s">
        <v>63</v>
      </c>
      <c r="AD1059">
        <v>5</v>
      </c>
      <c r="AE1059" t="str">
        <f>IF(AD1059&gt;3, "Prefers Discount", "Discount Indifferent")</f>
        <v>Prefers Discount</v>
      </c>
      <c r="AF1059">
        <v>8</v>
      </c>
      <c r="AG1059">
        <v>4</v>
      </c>
      <c r="AH1059">
        <v>1</v>
      </c>
      <c r="AI1059" t="str">
        <f>INDEX($AF$1:$AH$1,MATCH(MAX(AF1059:AH1059),AF1059:AH1059,0))</f>
        <v>Store_Orders</v>
      </c>
      <c r="AJ1059">
        <v>4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f>SUM(AK1059:AO1059)</f>
        <v>0</v>
      </c>
      <c r="AQ1059" t="s">
        <v>67</v>
      </c>
      <c r="AR1059">
        <v>0</v>
      </c>
      <c r="AS1059" t="str">
        <f>IF(OR(AK1059&gt;0, AL1059&gt;0, AM1059&gt;0, AN1059&gt;0, AO1059&gt;0), "Converted", "Not Converted")</f>
        <v>Not Converted</v>
      </c>
      <c r="AT1059">
        <v>0</v>
      </c>
      <c r="AU1059">
        <v>3</v>
      </c>
      <c r="AV1059">
        <v>11</v>
      </c>
      <c r="AW1059">
        <f>IF(Z1059&gt;607, 4, 0)</f>
        <v>0</v>
      </c>
      <c r="AX1059">
        <f>IF(AA1059&gt;0.1497, 3, 0)</f>
        <v>3</v>
      </c>
      <c r="AY1059">
        <f>IF(P1059&gt;4031, 2, 0)</f>
        <v>0</v>
      </c>
      <c r="AZ1059">
        <f>IF(H1059&gt;51934.91, 1, 0)</f>
        <v>1</v>
      </c>
      <c r="BA1059">
        <f>SUM(AW1059:AZ1059)</f>
        <v>4</v>
      </c>
      <c r="BB1059" t="str">
        <f>VLOOKUP(BA1059,'Standard Deviations'!$L$1:$M$11,2,TRUE)</f>
        <v>Silver</v>
      </c>
    </row>
    <row r="1060" spans="1:54">
      <c r="A1060">
        <v>367</v>
      </c>
      <c r="B1060">
        <v>1978</v>
      </c>
      <c r="C1060">
        <f>2024-B1060</f>
        <v>46</v>
      </c>
      <c r="D1060" t="str">
        <f>VLOOKUP(B1060,Reference!$A$1:$B$125, 2)</f>
        <v>Gen X</v>
      </c>
      <c r="E1060" t="s">
        <v>74</v>
      </c>
      <c r="F1060" t="str">
        <f>IF(E1060="High School", "No College", "College")</f>
        <v>College</v>
      </c>
      <c r="G1060" t="s">
        <v>55</v>
      </c>
      <c r="H1060">
        <v>36550</v>
      </c>
      <c r="I1060">
        <v>36550</v>
      </c>
      <c r="J1060" s="4" t="s">
        <v>175</v>
      </c>
      <c r="K1060">
        <v>1</v>
      </c>
      <c r="L1060">
        <v>0</v>
      </c>
      <c r="M1060" t="str">
        <f>IF(OR(K1060&gt;0, L1060&gt;0), "Parent", "Not Parent")</f>
        <v>Parent</v>
      </c>
      <c r="N1060" t="s">
        <v>405</v>
      </c>
      <c r="O1060" s="8">
        <v>41916</v>
      </c>
      <c r="P1060" s="9">
        <f>O1060-N1060</f>
        <v>592</v>
      </c>
      <c r="Q1060">
        <v>74</v>
      </c>
      <c r="R1060" s="9">
        <f>P1060-Q1060</f>
        <v>518</v>
      </c>
      <c r="S1060" s="8">
        <f>O1060-R1060</f>
        <v>41398</v>
      </c>
      <c r="T1060">
        <v>47</v>
      </c>
      <c r="U1060">
        <v>90</v>
      </c>
      <c r="V1060">
        <v>94</v>
      </c>
      <c r="W1060">
        <v>123</v>
      </c>
      <c r="X1060">
        <v>103</v>
      </c>
      <c r="Y1060">
        <v>120</v>
      </c>
      <c r="Z1060">
        <v>577</v>
      </c>
      <c r="AA1060">
        <f>Z1060/P1060</f>
        <v>0.97466216216216217</v>
      </c>
      <c r="AB1060" s="14" t="s">
        <v>506</v>
      </c>
      <c r="AC1060" s="13" t="s">
        <v>63</v>
      </c>
      <c r="AD1060">
        <v>5</v>
      </c>
      <c r="AE1060" t="str">
        <f>IF(AD1060&gt;3, "Prefers Discount", "Discount Indifferent")</f>
        <v>Prefers Discount</v>
      </c>
      <c r="AF1060">
        <v>5</v>
      </c>
      <c r="AG1060">
        <v>9</v>
      </c>
      <c r="AH1060">
        <v>1</v>
      </c>
      <c r="AI1060" t="str">
        <f>INDEX($AF$1:$AH$1,MATCH(MAX(AF1060:AH1060),AF1060:AH1060,0))</f>
        <v>Web_Orders</v>
      </c>
      <c r="AJ1060">
        <v>9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f>SUM(AK1060:AO1060)</f>
        <v>0</v>
      </c>
      <c r="AQ1060" t="s">
        <v>67</v>
      </c>
      <c r="AR1060">
        <v>0</v>
      </c>
      <c r="AS1060" t="str">
        <f>IF(OR(AK1060&gt;0, AL1060&gt;0, AM1060&gt;0, AN1060&gt;0, AO1060&gt;0), "Converted", "Not Converted")</f>
        <v>Not Converted</v>
      </c>
      <c r="AT1060">
        <v>0</v>
      </c>
      <c r="AU1060">
        <v>3</v>
      </c>
      <c r="AV1060">
        <v>11</v>
      </c>
      <c r="AW1060">
        <f>IF(Z1060&gt;607, 4, 0)</f>
        <v>0</v>
      </c>
      <c r="AX1060">
        <f>IF(AA1060&gt;0.1497, 3, 0)</f>
        <v>3</v>
      </c>
      <c r="AY1060">
        <f>IF(P1060&gt;4031, 2, 0)</f>
        <v>0</v>
      </c>
      <c r="AZ1060">
        <f>IF(H1060&gt;51934.91, 1, 0)</f>
        <v>0</v>
      </c>
      <c r="BA1060">
        <f>SUM(AW1060:AZ1060)</f>
        <v>3</v>
      </c>
      <c r="BB1060" t="str">
        <f>VLOOKUP(BA1060,'Standard Deviations'!$L$1:$M$11,2,TRUE)</f>
        <v>Silver</v>
      </c>
    </row>
    <row r="1061" spans="1:54" hidden="1">
      <c r="A1061">
        <v>4324</v>
      </c>
      <c r="B1061">
        <v>1989</v>
      </c>
      <c r="C1061">
        <f>2024-B1061</f>
        <v>35</v>
      </c>
      <c r="D1061" t="str">
        <f>VLOOKUP(B1061,Reference!$A$1:$B$125, 2)</f>
        <v>Millennials</v>
      </c>
      <c r="E1061" t="s">
        <v>54</v>
      </c>
      <c r="F1061" t="str">
        <f>IF(E1061="High School", "No College", "College")</f>
        <v>College</v>
      </c>
      <c r="G1061" t="s">
        <v>55</v>
      </c>
      <c r="H1061">
        <v>42387</v>
      </c>
      <c r="I1061">
        <v>42387</v>
      </c>
      <c r="J1061" s="4" t="s">
        <v>175</v>
      </c>
      <c r="K1061">
        <v>1</v>
      </c>
      <c r="L1061">
        <v>0</v>
      </c>
      <c r="M1061" t="str">
        <f>IF(OR(K1061&gt;0, L1061&gt;0), "Parent", "Not Parent")</f>
        <v>Parent</v>
      </c>
      <c r="N1061" t="s">
        <v>397</v>
      </c>
      <c r="O1061" s="8">
        <v>41916</v>
      </c>
      <c r="P1061" s="9">
        <f>O1061-N1061</f>
        <v>705</v>
      </c>
      <c r="Q1061">
        <v>42</v>
      </c>
      <c r="R1061" s="9">
        <f>P1061-Q1061</f>
        <v>663</v>
      </c>
      <c r="S1061" s="8">
        <f>O1061-R1061</f>
        <v>41253</v>
      </c>
      <c r="T1061">
        <v>235</v>
      </c>
      <c r="U1061">
        <v>0</v>
      </c>
      <c r="V1061">
        <v>235</v>
      </c>
      <c r="W1061">
        <v>19</v>
      </c>
      <c r="X1061">
        <v>4</v>
      </c>
      <c r="Y1061">
        <v>191</v>
      </c>
      <c r="Z1061">
        <v>684</v>
      </c>
      <c r="AA1061">
        <f>Z1061/P1061</f>
        <v>0.97021276595744677</v>
      </c>
      <c r="AB1061" s="11" t="s">
        <v>506</v>
      </c>
      <c r="AC1061" t="s">
        <v>59</v>
      </c>
      <c r="AD1061">
        <v>5</v>
      </c>
      <c r="AE1061" t="str">
        <f>IF(AD1061&gt;3, "Prefers Discount", "Discount Indifferent")</f>
        <v>Prefers Discount</v>
      </c>
      <c r="AF1061">
        <v>7</v>
      </c>
      <c r="AG1061">
        <v>8</v>
      </c>
      <c r="AH1061">
        <v>1</v>
      </c>
      <c r="AI1061" t="str">
        <f>INDEX($AF$1:$AH$1,MATCH(MAX(AF1061:AH1061),AF1061:AH1061,0))</f>
        <v>Web_Orders</v>
      </c>
      <c r="AJ1061">
        <v>8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f>SUM(AK1061:AO1061)</f>
        <v>0</v>
      </c>
      <c r="AQ1061" t="s">
        <v>67</v>
      </c>
      <c r="AR1061">
        <v>0</v>
      </c>
      <c r="AS1061" t="str">
        <f>IF(OR(AK1061&gt;0, AL1061&gt;0, AM1061&gt;0, AN1061&gt;0, AO1061&gt;0), "Converted", "Not Converted")</f>
        <v>Not Converted</v>
      </c>
      <c r="AT1061">
        <v>0</v>
      </c>
      <c r="AU1061">
        <v>3</v>
      </c>
      <c r="AV1061">
        <v>11</v>
      </c>
      <c r="AW1061">
        <f>IF(Z1061&gt;607, 4, 0)</f>
        <v>4</v>
      </c>
      <c r="AX1061">
        <f>IF(AA1061&gt;0.1497, 3, 0)</f>
        <v>3</v>
      </c>
      <c r="AY1061">
        <f>IF(P1061&gt;4031, 2, 0)</f>
        <v>0</v>
      </c>
      <c r="AZ1061">
        <f>IF(H1061&gt;51934.91, 1, 0)</f>
        <v>0</v>
      </c>
      <c r="BA1061">
        <f>SUM(AW1061:AZ1061)</f>
        <v>7</v>
      </c>
      <c r="BB1061" t="str">
        <f>VLOOKUP(BA1061,'Standard Deviations'!$L$1:$M$11,2,TRUE)</f>
        <v>Platinum</v>
      </c>
    </row>
    <row r="1062" spans="1:54" hidden="1">
      <c r="A1062">
        <v>977</v>
      </c>
      <c r="B1062">
        <v>1957</v>
      </c>
      <c r="C1062">
        <f>2024-B1062</f>
        <v>67</v>
      </c>
      <c r="D1062" t="str">
        <f>VLOOKUP(B1062,Reference!$A$1:$B$125, 2)</f>
        <v>Boomers</v>
      </c>
      <c r="E1062" t="s">
        <v>54</v>
      </c>
      <c r="F1062" t="str">
        <f>IF(E1062="High School", "No College", "College")</f>
        <v>College</v>
      </c>
      <c r="G1062" t="s">
        <v>65</v>
      </c>
      <c r="H1062">
        <v>47320</v>
      </c>
      <c r="I1062">
        <v>47320</v>
      </c>
      <c r="J1062" s="4" t="s">
        <v>175</v>
      </c>
      <c r="K1062">
        <v>0</v>
      </c>
      <c r="L1062">
        <v>1</v>
      </c>
      <c r="M1062" t="str">
        <f>IF(OR(K1062&gt;0, L1062&gt;0), "Parent", "Not Parent")</f>
        <v>Parent</v>
      </c>
      <c r="N1062" t="s">
        <v>583</v>
      </c>
      <c r="O1062" s="8">
        <v>41916</v>
      </c>
      <c r="P1062" s="9">
        <f>O1062-N1062</f>
        <v>429</v>
      </c>
      <c r="Q1062">
        <v>10</v>
      </c>
      <c r="R1062" s="9">
        <f>P1062-Q1062</f>
        <v>419</v>
      </c>
      <c r="S1062" s="8">
        <f>O1062-R1062</f>
        <v>41497</v>
      </c>
      <c r="T1062">
        <v>200</v>
      </c>
      <c r="U1062">
        <v>19</v>
      </c>
      <c r="V1062">
        <v>111</v>
      </c>
      <c r="W1062">
        <v>50</v>
      </c>
      <c r="X1062">
        <v>15</v>
      </c>
      <c r="Y1062">
        <v>19</v>
      </c>
      <c r="Z1062">
        <v>414</v>
      </c>
      <c r="AA1062">
        <f>Z1062/P1062</f>
        <v>0.965034965034965</v>
      </c>
      <c r="AB1062" s="11" t="s">
        <v>506</v>
      </c>
      <c r="AC1062" t="s">
        <v>59</v>
      </c>
      <c r="AD1062">
        <v>6</v>
      </c>
      <c r="AE1062" t="str">
        <f>IF(AD1062&gt;3, "Prefers Discount", "Discount Indifferent")</f>
        <v>Prefers Discount</v>
      </c>
      <c r="AF1062">
        <v>8</v>
      </c>
      <c r="AG1062">
        <v>5</v>
      </c>
      <c r="AH1062">
        <v>1</v>
      </c>
      <c r="AI1062" t="str">
        <f>INDEX($AF$1:$AH$1,MATCH(MAX(AF1062:AH1062),AF1062:AH1062,0))</f>
        <v>Store_Orders</v>
      </c>
      <c r="AJ1062">
        <v>6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f>SUM(AK1062:AO1062)</f>
        <v>0</v>
      </c>
      <c r="AQ1062" t="s">
        <v>67</v>
      </c>
      <c r="AR1062">
        <v>0</v>
      </c>
      <c r="AS1062" t="str">
        <f>IF(OR(AK1062&gt;0, AL1062&gt;0, AM1062&gt;0, AN1062&gt;0, AO1062&gt;0), "Converted", "Not Converted")</f>
        <v>Not Converted</v>
      </c>
      <c r="AT1062">
        <v>0</v>
      </c>
      <c r="AU1062">
        <v>3</v>
      </c>
      <c r="AV1062">
        <v>11</v>
      </c>
      <c r="AW1062">
        <f>IF(Z1062&gt;607, 4, 0)</f>
        <v>0</v>
      </c>
      <c r="AX1062">
        <f>IF(AA1062&gt;0.1497, 3, 0)</f>
        <v>3</v>
      </c>
      <c r="AY1062">
        <f>IF(P1062&gt;4031, 2, 0)</f>
        <v>0</v>
      </c>
      <c r="AZ1062">
        <f>IF(H1062&gt;51934.91, 1, 0)</f>
        <v>0</v>
      </c>
      <c r="BA1062">
        <f>SUM(AW1062:AZ1062)</f>
        <v>3</v>
      </c>
      <c r="BB1062" t="str">
        <f>VLOOKUP(BA1062,'Standard Deviations'!$L$1:$M$11,2,TRUE)</f>
        <v>Silver</v>
      </c>
    </row>
    <row r="1063" spans="1:54">
      <c r="A1063">
        <v>8180</v>
      </c>
      <c r="B1063">
        <v>1952</v>
      </c>
      <c r="C1063">
        <f>2024-B1063</f>
        <v>72</v>
      </c>
      <c r="D1063" t="str">
        <f>VLOOKUP(B1063,Reference!$A$1:$B$125, 2)</f>
        <v>Boomers</v>
      </c>
      <c r="E1063" t="s">
        <v>64</v>
      </c>
      <c r="F1063" t="str">
        <f>IF(E1063="High School", "No College", "College")</f>
        <v>College</v>
      </c>
      <c r="G1063" t="s">
        <v>71</v>
      </c>
      <c r="H1063">
        <v>59354</v>
      </c>
      <c r="I1063">
        <v>59354</v>
      </c>
      <c r="J1063" s="4" t="s">
        <v>61</v>
      </c>
      <c r="K1063">
        <v>1</v>
      </c>
      <c r="L1063">
        <v>1</v>
      </c>
      <c r="M1063" t="str">
        <f>IF(OR(K1063&gt;0, L1063&gt;0), "Parent", "Not Parent")</f>
        <v>Parent</v>
      </c>
      <c r="N1063" t="s">
        <v>172</v>
      </c>
      <c r="O1063" s="8">
        <v>41916</v>
      </c>
      <c r="P1063" s="9">
        <f>O1063-N1063</f>
        <v>323</v>
      </c>
      <c r="Q1063">
        <v>53</v>
      </c>
      <c r="R1063" s="9">
        <f>P1063-Q1063</f>
        <v>270</v>
      </c>
      <c r="S1063" s="8">
        <f>O1063-R1063</f>
        <v>41646</v>
      </c>
      <c r="T1063">
        <v>233</v>
      </c>
      <c r="U1063">
        <v>2</v>
      </c>
      <c r="V1063">
        <v>53</v>
      </c>
      <c r="W1063">
        <v>3</v>
      </c>
      <c r="X1063">
        <v>5</v>
      </c>
      <c r="Y1063">
        <v>14</v>
      </c>
      <c r="Z1063">
        <v>310</v>
      </c>
      <c r="AA1063">
        <f>Z1063/P1063</f>
        <v>0.95975232198142413</v>
      </c>
      <c r="AB1063" s="14" t="s">
        <v>506</v>
      </c>
      <c r="AC1063" s="13" t="s">
        <v>63</v>
      </c>
      <c r="AD1063">
        <v>3</v>
      </c>
      <c r="AE1063" t="str">
        <f>IF(AD1063&gt;3, "Prefers Discount", "Discount Indifferent")</f>
        <v>Discount Indifferent</v>
      </c>
      <c r="AF1063">
        <v>5</v>
      </c>
      <c r="AG1063">
        <v>6</v>
      </c>
      <c r="AH1063">
        <v>1</v>
      </c>
      <c r="AI1063" t="str">
        <f>INDEX($AF$1:$AH$1,MATCH(MAX(AF1063:AH1063),AF1063:AH1063,0))</f>
        <v>Web_Orders</v>
      </c>
      <c r="AJ1063">
        <v>6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f>SUM(AK1063:AO1063)</f>
        <v>0</v>
      </c>
      <c r="AQ1063" t="s">
        <v>67</v>
      </c>
      <c r="AR1063">
        <v>0</v>
      </c>
      <c r="AS1063" t="str">
        <f>IF(OR(AK1063&gt;0, AL1063&gt;0, AM1063&gt;0, AN1063&gt;0, AO1063&gt;0), "Converted", "Not Converted")</f>
        <v>Not Converted</v>
      </c>
      <c r="AT1063">
        <v>0</v>
      </c>
      <c r="AU1063">
        <v>3</v>
      </c>
      <c r="AV1063">
        <v>11</v>
      </c>
      <c r="AW1063">
        <f>IF(Z1063&gt;607, 4, 0)</f>
        <v>0</v>
      </c>
      <c r="AX1063">
        <f>IF(AA1063&gt;0.1497, 3, 0)</f>
        <v>3</v>
      </c>
      <c r="AY1063">
        <f>IF(P1063&gt;4031, 2, 0)</f>
        <v>0</v>
      </c>
      <c r="AZ1063">
        <f>IF(H1063&gt;51934.91, 1, 0)</f>
        <v>1</v>
      </c>
      <c r="BA1063">
        <f>SUM(AW1063:AZ1063)</f>
        <v>4</v>
      </c>
      <c r="BB1063" t="str">
        <f>VLOOKUP(BA1063,'Standard Deviations'!$L$1:$M$11,2,TRUE)</f>
        <v>Silver</v>
      </c>
    </row>
    <row r="1064" spans="1:54">
      <c r="A1064">
        <v>5441</v>
      </c>
      <c r="B1064">
        <v>1965</v>
      </c>
      <c r="C1064">
        <f>2024-B1064</f>
        <v>59</v>
      </c>
      <c r="D1064" t="str">
        <f>VLOOKUP(B1064,Reference!$A$1:$B$125, 2)</f>
        <v>Gen X</v>
      </c>
      <c r="E1064" t="s">
        <v>68</v>
      </c>
      <c r="F1064" t="str">
        <f>IF(E1064="High School", "No College", "College")</f>
        <v>College</v>
      </c>
      <c r="G1064" t="s">
        <v>89</v>
      </c>
      <c r="H1064">
        <v>54111</v>
      </c>
      <c r="I1064">
        <v>54111</v>
      </c>
      <c r="J1064" s="4" t="s">
        <v>61</v>
      </c>
      <c r="K1064">
        <v>0</v>
      </c>
      <c r="L1064">
        <v>1</v>
      </c>
      <c r="M1064" t="str">
        <f>IF(OR(K1064&gt;0, L1064&gt;0), "Parent", "Not Parent")</f>
        <v>Parent</v>
      </c>
      <c r="N1064" t="s">
        <v>375</v>
      </c>
      <c r="O1064" s="8">
        <v>41916</v>
      </c>
      <c r="P1064" s="9">
        <f>O1064-N1064</f>
        <v>405</v>
      </c>
      <c r="Q1064">
        <v>97</v>
      </c>
      <c r="R1064" s="9">
        <f>P1064-Q1064</f>
        <v>308</v>
      </c>
      <c r="S1064" s="8">
        <f>O1064-R1064</f>
        <v>41608</v>
      </c>
      <c r="T1064">
        <v>267</v>
      </c>
      <c r="U1064">
        <v>6</v>
      </c>
      <c r="V1064">
        <v>54</v>
      </c>
      <c r="W1064">
        <v>8</v>
      </c>
      <c r="X1064">
        <v>3</v>
      </c>
      <c r="Y1064">
        <v>50</v>
      </c>
      <c r="Z1064">
        <v>388</v>
      </c>
      <c r="AA1064">
        <f>Z1064/P1064</f>
        <v>0.9580246913580247</v>
      </c>
      <c r="AB1064" s="14" t="s">
        <v>506</v>
      </c>
      <c r="AC1064" s="13" t="s">
        <v>63</v>
      </c>
      <c r="AD1064">
        <v>2</v>
      </c>
      <c r="AE1064" t="str">
        <f>IF(AD1064&gt;3, "Prefers Discount", "Discount Indifferent")</f>
        <v>Discount Indifferent</v>
      </c>
      <c r="AF1064">
        <v>6</v>
      </c>
      <c r="AG1064">
        <v>5</v>
      </c>
      <c r="AH1064">
        <v>2</v>
      </c>
      <c r="AI1064" t="str">
        <f>INDEX($AF$1:$AH$1,MATCH(MAX(AF1064:AH1064),AF1064:AH1064,0))</f>
        <v>Store_Orders</v>
      </c>
      <c r="AJ1064">
        <v>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f>SUM(AK1064:AO1064)</f>
        <v>0</v>
      </c>
      <c r="AQ1064" t="s">
        <v>67</v>
      </c>
      <c r="AR1064">
        <v>0</v>
      </c>
      <c r="AS1064" t="str">
        <f>IF(OR(AK1064&gt;0, AL1064&gt;0, AM1064&gt;0, AN1064&gt;0, AO1064&gt;0), "Converted", "Not Converted")</f>
        <v>Not Converted</v>
      </c>
      <c r="AT1064">
        <v>0</v>
      </c>
      <c r="AU1064">
        <v>3</v>
      </c>
      <c r="AV1064">
        <v>11</v>
      </c>
      <c r="AW1064">
        <f>IF(Z1064&gt;607, 4, 0)</f>
        <v>0</v>
      </c>
      <c r="AX1064">
        <f>IF(AA1064&gt;0.1497, 3, 0)</f>
        <v>3</v>
      </c>
      <c r="AY1064">
        <f>IF(P1064&gt;4031, 2, 0)</f>
        <v>0</v>
      </c>
      <c r="AZ1064">
        <f>IF(H1064&gt;51934.91, 1, 0)</f>
        <v>1</v>
      </c>
      <c r="BA1064">
        <f>SUM(AW1064:AZ1064)</f>
        <v>4</v>
      </c>
      <c r="BB1064" t="str">
        <f>VLOOKUP(BA1064,'Standard Deviations'!$L$1:$M$11,2,TRUE)</f>
        <v>Silver</v>
      </c>
    </row>
    <row r="1065" spans="1:54">
      <c r="A1065">
        <v>3409</v>
      </c>
      <c r="B1065">
        <v>1984</v>
      </c>
      <c r="C1065">
        <f>2024-B1065</f>
        <v>40</v>
      </c>
      <c r="D1065" t="str">
        <f>VLOOKUP(B1065,Reference!$A$1:$B$125, 2)</f>
        <v>Millennials</v>
      </c>
      <c r="E1065" t="s">
        <v>54</v>
      </c>
      <c r="F1065" t="str">
        <f>IF(E1065="High School", "No College", "College")</f>
        <v>College</v>
      </c>
      <c r="G1065" t="s">
        <v>60</v>
      </c>
      <c r="H1065">
        <v>36108</v>
      </c>
      <c r="I1065">
        <v>36108</v>
      </c>
      <c r="J1065" s="4" t="s">
        <v>175</v>
      </c>
      <c r="K1065">
        <v>1</v>
      </c>
      <c r="L1065">
        <v>0</v>
      </c>
      <c r="M1065" t="str">
        <f>IF(OR(K1065&gt;0, L1065&gt;0), "Parent", "Not Parent")</f>
        <v>Parent</v>
      </c>
      <c r="N1065" t="s">
        <v>591</v>
      </c>
      <c r="O1065" s="8">
        <v>41916</v>
      </c>
      <c r="P1065" s="9">
        <f>O1065-N1065</f>
        <v>354</v>
      </c>
      <c r="Q1065">
        <v>68</v>
      </c>
      <c r="R1065" s="9">
        <f>P1065-Q1065</f>
        <v>286</v>
      </c>
      <c r="S1065" s="8">
        <f>O1065-R1065</f>
        <v>41630</v>
      </c>
      <c r="T1065">
        <v>141</v>
      </c>
      <c r="U1065">
        <v>8</v>
      </c>
      <c r="V1065">
        <v>129</v>
      </c>
      <c r="W1065">
        <v>3</v>
      </c>
      <c r="X1065">
        <v>11</v>
      </c>
      <c r="Y1065">
        <v>47</v>
      </c>
      <c r="Z1065">
        <v>339</v>
      </c>
      <c r="AA1065">
        <f>Z1065/P1065</f>
        <v>0.9576271186440678</v>
      </c>
      <c r="AB1065" s="14" t="s">
        <v>506</v>
      </c>
      <c r="AC1065" s="13" t="s">
        <v>63</v>
      </c>
      <c r="AD1065">
        <v>3</v>
      </c>
      <c r="AE1065" t="str">
        <f>IF(AD1065&gt;3, "Prefers Discount", "Discount Indifferent")</f>
        <v>Discount Indifferent</v>
      </c>
      <c r="AF1065">
        <v>4</v>
      </c>
      <c r="AG1065">
        <v>7</v>
      </c>
      <c r="AH1065">
        <v>1</v>
      </c>
      <c r="AI1065" t="str">
        <f>INDEX($AF$1:$AH$1,MATCH(MAX(AF1065:AH1065),AF1065:AH1065,0))</f>
        <v>Web_Orders</v>
      </c>
      <c r="AJ1065">
        <v>9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f>SUM(AK1065:AO1065)</f>
        <v>1</v>
      </c>
      <c r="AQ1065" t="str">
        <f>INDEX($AK$1:$AO$1,MATCH(MAX(AK1065:AO1065),AK1065:AO1065,0))</f>
        <v>Converted_on_Camp3</v>
      </c>
      <c r="AR1065">
        <v>1</v>
      </c>
      <c r="AS1065" t="str">
        <f>IF(OR(AK1065&gt;0, AL1065&gt;0, AM1065&gt;0, AN1065&gt;0, AO1065&gt;0), "Converted", "Not Converted")</f>
        <v>Converted</v>
      </c>
      <c r="AT1065">
        <v>0</v>
      </c>
      <c r="AU1065">
        <v>3</v>
      </c>
      <c r="AV1065">
        <v>11</v>
      </c>
      <c r="AW1065">
        <f>IF(Z1065&gt;607, 4, 0)</f>
        <v>0</v>
      </c>
      <c r="AX1065">
        <f>IF(AA1065&gt;0.1497, 3, 0)</f>
        <v>3</v>
      </c>
      <c r="AY1065">
        <f>IF(P1065&gt;4031, 2, 0)</f>
        <v>0</v>
      </c>
      <c r="AZ1065">
        <f>IF(H1065&gt;51934.91, 1, 0)</f>
        <v>0</v>
      </c>
      <c r="BA1065">
        <f>SUM(AW1065:AZ1065)</f>
        <v>3</v>
      </c>
      <c r="BB1065" t="str">
        <f>VLOOKUP(BA1065,'Standard Deviations'!$L$1:$M$11,2,TRUE)</f>
        <v>Silver</v>
      </c>
    </row>
    <row r="1066" spans="1:54">
      <c r="A1066">
        <v>7037</v>
      </c>
      <c r="B1066">
        <v>1974</v>
      </c>
      <c r="C1066">
        <f>2024-B1066</f>
        <v>50</v>
      </c>
      <c r="D1066" t="str">
        <f>VLOOKUP(B1066,Reference!$A$1:$B$125, 2)</f>
        <v>Gen X</v>
      </c>
      <c r="E1066" t="s">
        <v>68</v>
      </c>
      <c r="F1066" t="str">
        <f>IF(E1066="High School", "No College", "College")</f>
        <v>College</v>
      </c>
      <c r="G1066" t="s">
        <v>55</v>
      </c>
      <c r="H1066">
        <v>37087</v>
      </c>
      <c r="I1066">
        <v>37087</v>
      </c>
      <c r="J1066" s="4" t="s">
        <v>175</v>
      </c>
      <c r="K1066">
        <v>1</v>
      </c>
      <c r="L1066">
        <v>0</v>
      </c>
      <c r="M1066" t="str">
        <f>IF(OR(K1066&gt;0, L1066&gt;0), "Parent", "Not Parent")</f>
        <v>Parent</v>
      </c>
      <c r="N1066" t="s">
        <v>592</v>
      </c>
      <c r="O1066" s="8">
        <v>41916</v>
      </c>
      <c r="P1066" s="9">
        <f>O1066-N1066</f>
        <v>419</v>
      </c>
      <c r="Q1066">
        <v>50</v>
      </c>
      <c r="R1066" s="9">
        <f>P1066-Q1066</f>
        <v>369</v>
      </c>
      <c r="S1066" s="8">
        <f>O1066-R1066</f>
        <v>41547</v>
      </c>
      <c r="T1066">
        <v>194</v>
      </c>
      <c r="U1066">
        <v>55</v>
      </c>
      <c r="V1066">
        <v>134</v>
      </c>
      <c r="W1066">
        <v>15</v>
      </c>
      <c r="X1066">
        <v>0</v>
      </c>
      <c r="Y1066">
        <v>3</v>
      </c>
      <c r="Z1066">
        <v>401</v>
      </c>
      <c r="AA1066">
        <f>Z1066/P1066</f>
        <v>0.95704057279236276</v>
      </c>
      <c r="AB1066" s="14" t="s">
        <v>506</v>
      </c>
      <c r="AC1066" s="13" t="s">
        <v>63</v>
      </c>
      <c r="AD1066">
        <v>3</v>
      </c>
      <c r="AE1066" t="str">
        <f>IF(AD1066&gt;3, "Prefers Discount", "Discount Indifferent")</f>
        <v>Discount Indifferent</v>
      </c>
      <c r="AF1066">
        <v>8</v>
      </c>
      <c r="AG1066">
        <v>4</v>
      </c>
      <c r="AH1066">
        <v>2</v>
      </c>
      <c r="AI1066" t="str">
        <f>INDEX($AF$1:$AH$1,MATCH(MAX(AF1066:AH1066),AF1066:AH1066,0))</f>
        <v>Store_Orders</v>
      </c>
      <c r="AJ1066">
        <v>6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f>SUM(AK1066:AO1066)</f>
        <v>0</v>
      </c>
      <c r="AQ1066" t="s">
        <v>67</v>
      </c>
      <c r="AR1066">
        <v>0</v>
      </c>
      <c r="AS1066" t="str">
        <f>IF(OR(AK1066&gt;0, AL1066&gt;0, AM1066&gt;0, AN1066&gt;0, AO1066&gt;0), "Converted", "Not Converted")</f>
        <v>Not Converted</v>
      </c>
      <c r="AT1066">
        <v>0</v>
      </c>
      <c r="AU1066">
        <v>3</v>
      </c>
      <c r="AV1066">
        <v>11</v>
      </c>
      <c r="AW1066">
        <f>IF(Z1066&gt;607, 4, 0)</f>
        <v>0</v>
      </c>
      <c r="AX1066">
        <f>IF(AA1066&gt;0.1497, 3, 0)</f>
        <v>3</v>
      </c>
      <c r="AY1066">
        <f>IF(P1066&gt;4031, 2, 0)</f>
        <v>0</v>
      </c>
      <c r="AZ1066">
        <f>IF(H1066&gt;51934.91, 1, 0)</f>
        <v>0</v>
      </c>
      <c r="BA1066">
        <f>SUM(AW1066:AZ1066)</f>
        <v>3</v>
      </c>
      <c r="BB1066" t="str">
        <f>VLOOKUP(BA1066,'Standard Deviations'!$L$1:$M$11,2,TRUE)</f>
        <v>Silver</v>
      </c>
    </row>
    <row r="1067" spans="1:54" hidden="1">
      <c r="A1067">
        <v>9485</v>
      </c>
      <c r="B1067">
        <v>1986</v>
      </c>
      <c r="C1067">
        <f>2024-B1067</f>
        <v>38</v>
      </c>
      <c r="D1067" t="str">
        <f>VLOOKUP(B1067,Reference!$A$1:$B$125, 2)</f>
        <v>Millennials</v>
      </c>
      <c r="E1067" t="s">
        <v>68</v>
      </c>
      <c r="F1067" t="str">
        <f>IF(E1067="High School", "No College", "College")</f>
        <v>College</v>
      </c>
      <c r="G1067" t="s">
        <v>55</v>
      </c>
      <c r="H1067">
        <v>45921</v>
      </c>
      <c r="I1067">
        <v>45921</v>
      </c>
      <c r="J1067" s="4" t="s">
        <v>175</v>
      </c>
      <c r="K1067">
        <v>0</v>
      </c>
      <c r="L1067">
        <v>0</v>
      </c>
      <c r="M1067" t="str">
        <f>IF(OR(K1067&gt;0, L1067&gt;0), "Parent", "Not Parent")</f>
        <v>Not Parent</v>
      </c>
      <c r="N1067" t="s">
        <v>81</v>
      </c>
      <c r="O1067" s="8">
        <v>41916</v>
      </c>
      <c r="P1067" s="9">
        <f>O1067-N1067</f>
        <v>208</v>
      </c>
      <c r="Q1067">
        <v>23</v>
      </c>
      <c r="R1067" s="9">
        <f>P1067-Q1067</f>
        <v>185</v>
      </c>
      <c r="S1067" s="8">
        <f>O1067-R1067</f>
        <v>41731</v>
      </c>
      <c r="T1067">
        <v>102</v>
      </c>
      <c r="U1067">
        <v>9</v>
      </c>
      <c r="V1067">
        <v>49</v>
      </c>
      <c r="W1067">
        <v>24</v>
      </c>
      <c r="X1067">
        <v>3</v>
      </c>
      <c r="Y1067">
        <v>12</v>
      </c>
      <c r="Z1067">
        <v>199</v>
      </c>
      <c r="AA1067">
        <f>Z1067/P1067</f>
        <v>0.95673076923076927</v>
      </c>
      <c r="AB1067" s="11" t="s">
        <v>506</v>
      </c>
      <c r="AC1067" t="s">
        <v>59</v>
      </c>
      <c r="AD1067">
        <v>1</v>
      </c>
      <c r="AE1067" t="str">
        <f>IF(AD1067&gt;3, "Prefers Discount", "Discount Indifferent")</f>
        <v>Discount Indifferent</v>
      </c>
      <c r="AF1067">
        <v>6</v>
      </c>
      <c r="AG1067">
        <v>2</v>
      </c>
      <c r="AH1067">
        <v>1</v>
      </c>
      <c r="AI1067" t="str">
        <f>INDEX($AF$1:$AH$1,MATCH(MAX(AF1067:AH1067),AF1067:AH1067,0))</f>
        <v>Store_Orders</v>
      </c>
      <c r="AJ1067">
        <v>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f>SUM(AK1067:AO1067)</f>
        <v>0</v>
      </c>
      <c r="AQ1067" t="s">
        <v>67</v>
      </c>
      <c r="AR1067">
        <v>0</v>
      </c>
      <c r="AS1067" t="str">
        <f>IF(OR(AK1067&gt;0, AL1067&gt;0, AM1067&gt;0, AN1067&gt;0, AO1067&gt;0), "Converted", "Not Converted")</f>
        <v>Not Converted</v>
      </c>
      <c r="AT1067">
        <v>0</v>
      </c>
      <c r="AU1067">
        <v>3</v>
      </c>
      <c r="AV1067">
        <v>11</v>
      </c>
      <c r="AW1067">
        <f>IF(Z1067&gt;607, 4, 0)</f>
        <v>0</v>
      </c>
      <c r="AX1067">
        <f>IF(AA1067&gt;0.1497, 3, 0)</f>
        <v>3</v>
      </c>
      <c r="AY1067">
        <f>IF(P1067&gt;4031, 2, 0)</f>
        <v>0</v>
      </c>
      <c r="AZ1067">
        <f>IF(H1067&gt;51934.91, 1, 0)</f>
        <v>0</v>
      </c>
      <c r="BA1067">
        <f>SUM(AW1067:AZ1067)</f>
        <v>3</v>
      </c>
      <c r="BB1067" t="str">
        <f>VLOOKUP(BA1067,'Standard Deviations'!$L$1:$M$11,2,TRUE)</f>
        <v>Silver</v>
      </c>
    </row>
    <row r="1068" spans="1:54" hidden="1">
      <c r="A1068">
        <v>3066</v>
      </c>
      <c r="B1068">
        <v>1975</v>
      </c>
      <c r="C1068">
        <f>2024-B1068</f>
        <v>49</v>
      </c>
      <c r="D1068" t="str">
        <f>VLOOKUP(B1068,Reference!$A$1:$B$125, 2)</f>
        <v>Gen X</v>
      </c>
      <c r="E1068" t="s">
        <v>68</v>
      </c>
      <c r="F1068" t="str">
        <f>IF(E1068="High School", "No College", "College")</f>
        <v>College</v>
      </c>
      <c r="G1068" t="s">
        <v>65</v>
      </c>
      <c r="H1068">
        <v>61905</v>
      </c>
      <c r="I1068">
        <v>61905</v>
      </c>
      <c r="J1068" s="4" t="s">
        <v>61</v>
      </c>
      <c r="K1068">
        <v>0</v>
      </c>
      <c r="L1068">
        <v>1</v>
      </c>
      <c r="M1068" t="str">
        <f>IF(OR(K1068&gt;0, L1068&gt;0), "Parent", "Not Parent")</f>
        <v>Parent</v>
      </c>
      <c r="N1068" t="s">
        <v>593</v>
      </c>
      <c r="O1068" s="8">
        <v>41916</v>
      </c>
      <c r="P1068" s="9">
        <f>O1068-N1068</f>
        <v>242</v>
      </c>
      <c r="Q1068">
        <v>2</v>
      </c>
      <c r="R1068" s="9">
        <f>P1068-Q1068</f>
        <v>240</v>
      </c>
      <c r="S1068" s="8">
        <f>O1068-R1068</f>
        <v>41676</v>
      </c>
      <c r="T1068">
        <v>167</v>
      </c>
      <c r="U1068">
        <v>0</v>
      </c>
      <c r="V1068">
        <v>43</v>
      </c>
      <c r="W1068">
        <v>6</v>
      </c>
      <c r="X1068">
        <v>2</v>
      </c>
      <c r="Y1068">
        <v>13</v>
      </c>
      <c r="Z1068">
        <v>231</v>
      </c>
      <c r="AA1068">
        <f>Z1068/P1068</f>
        <v>0.95454545454545459</v>
      </c>
      <c r="AB1068" s="11" t="s">
        <v>506</v>
      </c>
      <c r="AC1068" t="s">
        <v>59</v>
      </c>
      <c r="AD1068">
        <v>2</v>
      </c>
      <c r="AE1068" t="str">
        <f>IF(AD1068&gt;3, "Prefers Discount", "Discount Indifferent")</f>
        <v>Discount Indifferent</v>
      </c>
      <c r="AF1068">
        <v>4</v>
      </c>
      <c r="AG1068">
        <v>4</v>
      </c>
      <c r="AH1068">
        <v>2</v>
      </c>
      <c r="AI1068" t="str">
        <f>INDEX($AF$1:$AH$1,MATCH(MAX(AF1068:AH1068),AF1068:AH1068,0))</f>
        <v>Store_Orders</v>
      </c>
      <c r="AJ1068">
        <v>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f>SUM(AK1068:AO1068)</f>
        <v>0</v>
      </c>
      <c r="AQ1068" t="s">
        <v>67</v>
      </c>
      <c r="AR1068">
        <v>0</v>
      </c>
      <c r="AS1068" t="str">
        <f>IF(OR(AK1068&gt;0, AL1068&gt;0, AM1068&gt;0, AN1068&gt;0, AO1068&gt;0), "Converted", "Not Converted")</f>
        <v>Not Converted</v>
      </c>
      <c r="AT1068">
        <v>0</v>
      </c>
      <c r="AU1068">
        <v>3</v>
      </c>
      <c r="AV1068">
        <v>11</v>
      </c>
      <c r="AW1068">
        <f>IF(Z1068&gt;607, 4, 0)</f>
        <v>0</v>
      </c>
      <c r="AX1068">
        <f>IF(AA1068&gt;0.1497, 3, 0)</f>
        <v>3</v>
      </c>
      <c r="AY1068">
        <f>IF(P1068&gt;4031, 2, 0)</f>
        <v>0</v>
      </c>
      <c r="AZ1068">
        <f>IF(H1068&gt;51934.91, 1, 0)</f>
        <v>1</v>
      </c>
      <c r="BA1068">
        <f>SUM(AW1068:AZ1068)</f>
        <v>4</v>
      </c>
      <c r="BB1068" t="str">
        <f>VLOOKUP(BA1068,'Standard Deviations'!$L$1:$M$11,2,TRUE)</f>
        <v>Silver</v>
      </c>
    </row>
    <row r="1069" spans="1:54">
      <c r="A1069">
        <v>1165</v>
      </c>
      <c r="B1069">
        <v>1958</v>
      </c>
      <c r="C1069">
        <f>2024-B1069</f>
        <v>66</v>
      </c>
      <c r="D1069" t="str">
        <f>VLOOKUP(B1069,Reference!$A$1:$B$125, 2)</f>
        <v>Boomers</v>
      </c>
      <c r="E1069" t="s">
        <v>68</v>
      </c>
      <c r="F1069" t="str">
        <f>IF(E1069="High School", "No College", "College")</f>
        <v>College</v>
      </c>
      <c r="G1069" t="s">
        <v>60</v>
      </c>
      <c r="H1069">
        <v>50729</v>
      </c>
      <c r="I1069">
        <v>50729</v>
      </c>
      <c r="J1069" s="4" t="s">
        <v>175</v>
      </c>
      <c r="K1069">
        <v>1</v>
      </c>
      <c r="L1069">
        <v>1</v>
      </c>
      <c r="M1069" t="str">
        <f>IF(OR(K1069&gt;0, L1069&gt;0), "Parent", "Not Parent")</f>
        <v>Parent</v>
      </c>
      <c r="N1069" t="s">
        <v>502</v>
      </c>
      <c r="O1069" s="8">
        <v>41916</v>
      </c>
      <c r="P1069" s="9">
        <f>O1069-N1069</f>
        <v>520</v>
      </c>
      <c r="Q1069">
        <v>62</v>
      </c>
      <c r="R1069" s="9">
        <f>P1069-Q1069</f>
        <v>458</v>
      </c>
      <c r="S1069" s="8">
        <f>O1069-R1069</f>
        <v>41458</v>
      </c>
      <c r="T1069">
        <v>239</v>
      </c>
      <c r="U1069">
        <v>13</v>
      </c>
      <c r="V1069">
        <v>143</v>
      </c>
      <c r="W1069">
        <v>45</v>
      </c>
      <c r="X1069">
        <v>4</v>
      </c>
      <c r="Y1069">
        <v>52</v>
      </c>
      <c r="Z1069">
        <v>496</v>
      </c>
      <c r="AA1069">
        <f>Z1069/P1069</f>
        <v>0.9538461538461539</v>
      </c>
      <c r="AB1069" s="14" t="s">
        <v>506</v>
      </c>
      <c r="AC1069" s="13" t="s">
        <v>63</v>
      </c>
      <c r="AD1069">
        <v>9</v>
      </c>
      <c r="AE1069" t="str">
        <f>IF(AD1069&gt;3, "Prefers Discount", "Discount Indifferent")</f>
        <v>Prefers Discount</v>
      </c>
      <c r="AF1069">
        <v>7</v>
      </c>
      <c r="AG1069">
        <v>6</v>
      </c>
      <c r="AH1069">
        <v>2</v>
      </c>
      <c r="AI1069" t="str">
        <f>INDEX($AF$1:$AH$1,MATCH(MAX(AF1069:AH1069),AF1069:AH1069,0))</f>
        <v>Store_Orders</v>
      </c>
      <c r="AJ1069">
        <v>6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f>SUM(AK1069:AO1069)</f>
        <v>0</v>
      </c>
      <c r="AQ1069" t="s">
        <v>67</v>
      </c>
      <c r="AR1069">
        <v>0</v>
      </c>
      <c r="AS1069" t="str">
        <f>IF(OR(AK1069&gt;0, AL1069&gt;0, AM1069&gt;0, AN1069&gt;0, AO1069&gt;0), "Converted", "Not Converted")</f>
        <v>Not Converted</v>
      </c>
      <c r="AT1069">
        <v>0</v>
      </c>
      <c r="AU1069">
        <v>3</v>
      </c>
      <c r="AV1069">
        <v>11</v>
      </c>
      <c r="AW1069">
        <f>IF(Z1069&gt;607, 4, 0)</f>
        <v>0</v>
      </c>
      <c r="AX1069">
        <f>IF(AA1069&gt;0.1497, 3, 0)</f>
        <v>3</v>
      </c>
      <c r="AY1069">
        <f>IF(P1069&gt;4031, 2, 0)</f>
        <v>0</v>
      </c>
      <c r="AZ1069">
        <f>IF(H1069&gt;51934.91, 1, 0)</f>
        <v>0</v>
      </c>
      <c r="BA1069">
        <f>SUM(AW1069:AZ1069)</f>
        <v>3</v>
      </c>
      <c r="BB1069" t="str">
        <f>VLOOKUP(BA1069,'Standard Deviations'!$L$1:$M$11,2,TRUE)</f>
        <v>Silver</v>
      </c>
    </row>
    <row r="1070" spans="1:54" hidden="1">
      <c r="A1070">
        <v>2942</v>
      </c>
      <c r="B1070">
        <v>1964</v>
      </c>
      <c r="C1070">
        <f>2024-B1070</f>
        <v>60</v>
      </c>
      <c r="D1070" t="str">
        <f>VLOOKUP(B1070,Reference!$A$1:$B$125, 2)</f>
        <v>Boomers</v>
      </c>
      <c r="E1070" t="s">
        <v>54</v>
      </c>
      <c r="F1070" t="str">
        <f>IF(E1070="High School", "No College", "College")</f>
        <v>College</v>
      </c>
      <c r="G1070" t="s">
        <v>60</v>
      </c>
      <c r="H1070">
        <v>45906</v>
      </c>
      <c r="I1070">
        <v>45906</v>
      </c>
      <c r="J1070" s="4" t="s">
        <v>175</v>
      </c>
      <c r="K1070">
        <v>0</v>
      </c>
      <c r="L1070">
        <v>1</v>
      </c>
      <c r="M1070" t="str">
        <f>IF(OR(K1070&gt;0, L1070&gt;0), "Parent", "Not Parent")</f>
        <v>Parent</v>
      </c>
      <c r="N1070" t="s">
        <v>292</v>
      </c>
      <c r="O1070" s="8">
        <v>41916</v>
      </c>
      <c r="P1070" s="9">
        <f>O1070-N1070</f>
        <v>515</v>
      </c>
      <c r="Q1070">
        <v>20</v>
      </c>
      <c r="R1070" s="9">
        <f>P1070-Q1070</f>
        <v>495</v>
      </c>
      <c r="S1070" s="8">
        <f>O1070-R1070</f>
        <v>41421</v>
      </c>
      <c r="T1070">
        <v>305</v>
      </c>
      <c r="U1070">
        <v>3</v>
      </c>
      <c r="V1070">
        <v>27</v>
      </c>
      <c r="W1070">
        <v>4</v>
      </c>
      <c r="X1070">
        <v>3</v>
      </c>
      <c r="Y1070">
        <v>144</v>
      </c>
      <c r="Z1070">
        <v>486</v>
      </c>
      <c r="AA1070">
        <f>Z1070/P1070</f>
        <v>0.94368932038834952</v>
      </c>
      <c r="AB1070" s="11" t="s">
        <v>506</v>
      </c>
      <c r="AC1070" t="s">
        <v>59</v>
      </c>
      <c r="AD1070">
        <v>2</v>
      </c>
      <c r="AE1070" t="str">
        <f>IF(AD1070&gt;3, "Prefers Discount", "Discount Indifferent")</f>
        <v>Discount Indifferent</v>
      </c>
      <c r="AF1070">
        <v>4</v>
      </c>
      <c r="AG1070">
        <v>5</v>
      </c>
      <c r="AH1070">
        <v>4</v>
      </c>
      <c r="AI1070" t="str">
        <f>INDEX($AF$1:$AH$1,MATCH(MAX(AF1070:AH1070),AF1070:AH1070,0))</f>
        <v>Web_Orders</v>
      </c>
      <c r="AJ1070">
        <v>5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f>SUM(AK1070:AO1070)</f>
        <v>1</v>
      </c>
      <c r="AQ1070" t="str">
        <f>INDEX($AK$1:$AO$1,MATCH(MAX(AK1070:AO1070),AK1070:AO1070,0))</f>
        <v>Converted_on_Camp3</v>
      </c>
      <c r="AR1070">
        <v>1</v>
      </c>
      <c r="AS1070" t="str">
        <f>IF(OR(AK1070&gt;0, AL1070&gt;0, AM1070&gt;0, AN1070&gt;0, AO1070&gt;0), "Converted", "Not Converted")</f>
        <v>Converted</v>
      </c>
      <c r="AT1070">
        <v>0</v>
      </c>
      <c r="AU1070">
        <v>3</v>
      </c>
      <c r="AV1070">
        <v>11</v>
      </c>
      <c r="AW1070">
        <f>IF(Z1070&gt;607, 4, 0)</f>
        <v>0</v>
      </c>
      <c r="AX1070">
        <f>IF(AA1070&gt;0.1497, 3, 0)</f>
        <v>3</v>
      </c>
      <c r="AY1070">
        <f>IF(P1070&gt;4031, 2, 0)</f>
        <v>0</v>
      </c>
      <c r="AZ1070">
        <f>IF(H1070&gt;51934.91, 1, 0)</f>
        <v>0</v>
      </c>
      <c r="BA1070">
        <f>SUM(AW1070:AZ1070)</f>
        <v>3</v>
      </c>
      <c r="BB1070" t="str">
        <f>VLOOKUP(BA1070,'Standard Deviations'!$L$1:$M$11,2,TRUE)</f>
        <v>Silver</v>
      </c>
    </row>
    <row r="1071" spans="1:54">
      <c r="A1071">
        <v>1491</v>
      </c>
      <c r="B1071">
        <v>1965</v>
      </c>
      <c r="C1071">
        <f>2024-B1071</f>
        <v>59</v>
      </c>
      <c r="D1071" t="str">
        <f>VLOOKUP(B1071,Reference!$A$1:$B$125, 2)</f>
        <v>Gen X</v>
      </c>
      <c r="E1071" t="s">
        <v>74</v>
      </c>
      <c r="F1071" t="str">
        <f>IF(E1071="High School", "No College", "College")</f>
        <v>College</v>
      </c>
      <c r="G1071" t="s">
        <v>65</v>
      </c>
      <c r="H1071">
        <v>71488</v>
      </c>
      <c r="I1071">
        <v>71488</v>
      </c>
      <c r="J1071" s="4" t="s">
        <v>61</v>
      </c>
      <c r="K1071">
        <v>0</v>
      </c>
      <c r="L1071">
        <v>0</v>
      </c>
      <c r="M1071" t="str">
        <f>IF(OR(K1071&gt;0, L1071&gt;0), "Parent", "Not Parent")</f>
        <v>Not Parent</v>
      </c>
      <c r="N1071" t="s">
        <v>370</v>
      </c>
      <c r="O1071" s="8">
        <v>41916</v>
      </c>
      <c r="P1071" s="9">
        <f>O1071-N1071</f>
        <v>593</v>
      </c>
      <c r="Q1071">
        <v>87</v>
      </c>
      <c r="R1071" s="9">
        <f>P1071-Q1071</f>
        <v>506</v>
      </c>
      <c r="S1071" s="8">
        <f>O1071-R1071</f>
        <v>41410</v>
      </c>
      <c r="T1071">
        <v>162</v>
      </c>
      <c r="U1071">
        <v>33</v>
      </c>
      <c r="V1071">
        <v>124</v>
      </c>
      <c r="W1071">
        <v>40</v>
      </c>
      <c r="X1071">
        <v>28</v>
      </c>
      <c r="Y1071">
        <v>172</v>
      </c>
      <c r="Z1071">
        <v>559</v>
      </c>
      <c r="AA1071">
        <f>Z1071/P1071</f>
        <v>0.94266441821247893</v>
      </c>
      <c r="AB1071" s="14" t="s">
        <v>506</v>
      </c>
      <c r="AC1071" s="13" t="s">
        <v>63</v>
      </c>
      <c r="AD1071">
        <v>2</v>
      </c>
      <c r="AE1071" t="str">
        <f>IF(AD1071&gt;3, "Prefers Discount", "Discount Indifferent")</f>
        <v>Discount Indifferent</v>
      </c>
      <c r="AF1071">
        <v>7</v>
      </c>
      <c r="AG1071">
        <v>3</v>
      </c>
      <c r="AH1071">
        <v>4</v>
      </c>
      <c r="AI1071" t="str">
        <f>INDEX($AF$1:$AH$1,MATCH(MAX(AF1071:AH1071),AF1071:AH1071,0))</f>
        <v>Store_Orders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f>SUM(AK1071:AO1071)</f>
        <v>0</v>
      </c>
      <c r="AQ1071" t="s">
        <v>67</v>
      </c>
      <c r="AR1071">
        <v>0</v>
      </c>
      <c r="AS1071" t="str">
        <f>IF(OR(AK1071&gt;0, AL1071&gt;0, AM1071&gt;0, AN1071&gt;0, AO1071&gt;0), "Converted", "Not Converted")</f>
        <v>Not Converted</v>
      </c>
      <c r="AT1071">
        <v>0</v>
      </c>
      <c r="AU1071">
        <v>3</v>
      </c>
      <c r="AV1071">
        <v>11</v>
      </c>
      <c r="AW1071">
        <f>IF(Z1071&gt;607, 4, 0)</f>
        <v>0</v>
      </c>
      <c r="AX1071">
        <f>IF(AA1071&gt;0.1497, 3, 0)</f>
        <v>3</v>
      </c>
      <c r="AY1071">
        <f>IF(P1071&gt;4031, 2, 0)</f>
        <v>0</v>
      </c>
      <c r="AZ1071">
        <f>IF(H1071&gt;51934.91, 1, 0)</f>
        <v>1</v>
      </c>
      <c r="BA1071">
        <f>SUM(AW1071:AZ1071)</f>
        <v>4</v>
      </c>
      <c r="BB1071" t="str">
        <f>VLOOKUP(BA1071,'Standard Deviations'!$L$1:$M$11,2,TRUE)</f>
        <v>Silver</v>
      </c>
    </row>
    <row r="1072" spans="1:54">
      <c r="A1072">
        <v>8687</v>
      </c>
      <c r="B1072">
        <v>1978</v>
      </c>
      <c r="C1072">
        <f>2024-B1072</f>
        <v>46</v>
      </c>
      <c r="D1072" t="str">
        <f>VLOOKUP(B1072,Reference!$A$1:$B$125, 2)</f>
        <v>Gen X</v>
      </c>
      <c r="E1072" t="s">
        <v>54</v>
      </c>
      <c r="F1072" t="str">
        <f>IF(E1072="High School", "No College", "College")</f>
        <v>College</v>
      </c>
      <c r="G1072" t="s">
        <v>65</v>
      </c>
      <c r="H1072">
        <v>53172</v>
      </c>
      <c r="I1072">
        <v>53172</v>
      </c>
      <c r="J1072" s="4" t="s">
        <v>61</v>
      </c>
      <c r="K1072">
        <v>0</v>
      </c>
      <c r="L1072">
        <v>1</v>
      </c>
      <c r="M1072" t="str">
        <f>IF(OR(K1072&gt;0, L1072&gt;0), "Parent", "Not Parent")</f>
        <v>Parent</v>
      </c>
      <c r="N1072" t="s">
        <v>582</v>
      </c>
      <c r="O1072" s="8">
        <v>41916</v>
      </c>
      <c r="P1072" s="9">
        <f>O1072-N1072</f>
        <v>516</v>
      </c>
      <c r="Q1072">
        <v>54</v>
      </c>
      <c r="R1072" s="9">
        <f>P1072-Q1072</f>
        <v>462</v>
      </c>
      <c r="S1072" s="8">
        <f>O1072-R1072</f>
        <v>41454</v>
      </c>
      <c r="T1072">
        <v>121</v>
      </c>
      <c r="U1072">
        <v>62</v>
      </c>
      <c r="V1072">
        <v>90</v>
      </c>
      <c r="W1072">
        <v>68</v>
      </c>
      <c r="X1072">
        <v>20</v>
      </c>
      <c r="Y1072">
        <v>125</v>
      </c>
      <c r="Z1072">
        <v>486</v>
      </c>
      <c r="AA1072">
        <f>Z1072/P1072</f>
        <v>0.94186046511627908</v>
      </c>
      <c r="AB1072" s="14" t="s">
        <v>506</v>
      </c>
      <c r="AC1072" s="13" t="s">
        <v>63</v>
      </c>
      <c r="AD1072">
        <v>3</v>
      </c>
      <c r="AE1072" t="str">
        <f>IF(AD1072&gt;3, "Prefers Discount", "Discount Indifferent")</f>
        <v>Discount Indifferent</v>
      </c>
      <c r="AF1072">
        <v>8</v>
      </c>
      <c r="AG1072">
        <v>2</v>
      </c>
      <c r="AH1072">
        <v>3</v>
      </c>
      <c r="AI1072" t="str">
        <f>INDEX($AF$1:$AH$1,MATCH(MAX(AF1072:AH1072),AF1072:AH1072,0))</f>
        <v>Store_Orders</v>
      </c>
      <c r="AJ1072">
        <v>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f>SUM(AK1072:AO1072)</f>
        <v>0</v>
      </c>
      <c r="AQ1072" t="s">
        <v>67</v>
      </c>
      <c r="AR1072">
        <v>0</v>
      </c>
      <c r="AS1072" t="str">
        <f>IF(OR(AK1072&gt;0, AL1072&gt;0, AM1072&gt;0, AN1072&gt;0, AO1072&gt;0), "Converted", "Not Converted")</f>
        <v>Not Converted</v>
      </c>
      <c r="AT1072">
        <v>0</v>
      </c>
      <c r="AU1072">
        <v>3</v>
      </c>
      <c r="AV1072">
        <v>11</v>
      </c>
      <c r="AW1072">
        <f>IF(Z1072&gt;607, 4, 0)</f>
        <v>0</v>
      </c>
      <c r="AX1072">
        <f>IF(AA1072&gt;0.1497, 3, 0)</f>
        <v>3</v>
      </c>
      <c r="AY1072">
        <f>IF(P1072&gt;4031, 2, 0)</f>
        <v>0</v>
      </c>
      <c r="AZ1072">
        <f>IF(H1072&gt;51934.91, 1, 0)</f>
        <v>1</v>
      </c>
      <c r="BA1072">
        <f>SUM(AW1072:AZ1072)</f>
        <v>4</v>
      </c>
      <c r="BB1072" t="str">
        <f>VLOOKUP(BA1072,'Standard Deviations'!$L$1:$M$11,2,TRUE)</f>
        <v>Silver</v>
      </c>
    </row>
    <row r="1073" spans="1:54">
      <c r="A1073">
        <v>8858</v>
      </c>
      <c r="B1073">
        <v>1972</v>
      </c>
      <c r="C1073">
        <f>2024-B1073</f>
        <v>52</v>
      </c>
      <c r="D1073" t="str">
        <f>VLOOKUP(B1073,Reference!$A$1:$B$125, 2)</f>
        <v>Gen X</v>
      </c>
      <c r="E1073" t="s">
        <v>68</v>
      </c>
      <c r="F1073" t="str">
        <f>IF(E1073="High School", "No College", "College")</f>
        <v>College</v>
      </c>
      <c r="G1073" t="s">
        <v>55</v>
      </c>
      <c r="H1073">
        <v>44325</v>
      </c>
      <c r="I1073">
        <v>44325</v>
      </c>
      <c r="J1073" s="4" t="s">
        <v>175</v>
      </c>
      <c r="K1073">
        <v>0</v>
      </c>
      <c r="L1073">
        <v>1</v>
      </c>
      <c r="M1073" t="str">
        <f>IF(OR(K1073&gt;0, L1073&gt;0), "Parent", "Not Parent")</f>
        <v>Parent</v>
      </c>
      <c r="N1073" t="s">
        <v>568</v>
      </c>
      <c r="O1073" s="8">
        <v>41916</v>
      </c>
      <c r="P1073" s="9">
        <f>O1073-N1073</f>
        <v>576</v>
      </c>
      <c r="Q1073">
        <v>69</v>
      </c>
      <c r="R1073" s="9">
        <f>P1073-Q1073</f>
        <v>507</v>
      </c>
      <c r="S1073" s="8">
        <f>O1073-R1073</f>
        <v>41409</v>
      </c>
      <c r="T1073">
        <v>516</v>
      </c>
      <c r="U1073">
        <v>0</v>
      </c>
      <c r="V1073">
        <v>21</v>
      </c>
      <c r="W1073">
        <v>0</v>
      </c>
      <c r="X1073">
        <v>0</v>
      </c>
      <c r="Y1073">
        <v>5</v>
      </c>
      <c r="Z1073">
        <v>542</v>
      </c>
      <c r="AA1073">
        <f>Z1073/P1073</f>
        <v>0.94097222222222221</v>
      </c>
      <c r="AB1073" s="14" t="s">
        <v>506</v>
      </c>
      <c r="AC1073" s="13" t="s">
        <v>63</v>
      </c>
      <c r="AD1073">
        <v>4</v>
      </c>
      <c r="AE1073" t="str">
        <f>IF(AD1073&gt;3, "Prefers Discount", "Discount Indifferent")</f>
        <v>Prefers Discount</v>
      </c>
      <c r="AF1073">
        <v>7</v>
      </c>
      <c r="AG1073">
        <v>8</v>
      </c>
      <c r="AH1073">
        <v>2</v>
      </c>
      <c r="AI1073" t="str">
        <f>INDEX($AF$1:$AH$1,MATCH(MAX(AF1073:AH1073),AF1073:AH1073,0))</f>
        <v>Web_Orders</v>
      </c>
      <c r="AJ1073">
        <v>8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f>SUM(AK1073:AO1073)</f>
        <v>1</v>
      </c>
      <c r="AQ1073" t="str">
        <f>INDEX($AK$1:$AO$1,MATCH(MAX(AK1073:AO1073),AK1073:AO1073,0))</f>
        <v>Converted_on_Camp4</v>
      </c>
      <c r="AR1073">
        <v>1</v>
      </c>
      <c r="AS1073" t="str">
        <f>IF(OR(AK1073&gt;0, AL1073&gt;0, AM1073&gt;0, AN1073&gt;0, AO1073&gt;0), "Converted", "Not Converted")</f>
        <v>Converted</v>
      </c>
      <c r="AT1073">
        <v>0</v>
      </c>
      <c r="AU1073">
        <v>3</v>
      </c>
      <c r="AV1073">
        <v>11</v>
      </c>
      <c r="AW1073">
        <f>IF(Z1073&gt;607, 4, 0)</f>
        <v>0</v>
      </c>
      <c r="AX1073">
        <f>IF(AA1073&gt;0.1497, 3, 0)</f>
        <v>3</v>
      </c>
      <c r="AY1073">
        <f>IF(P1073&gt;4031, 2, 0)</f>
        <v>0</v>
      </c>
      <c r="AZ1073">
        <f>IF(H1073&gt;51934.91, 1, 0)</f>
        <v>0</v>
      </c>
      <c r="BA1073">
        <f>SUM(AW1073:AZ1073)</f>
        <v>3</v>
      </c>
      <c r="BB1073" t="str">
        <f>VLOOKUP(BA1073,'Standard Deviations'!$L$1:$M$11,2,TRUE)</f>
        <v>Silver</v>
      </c>
    </row>
    <row r="1074" spans="1:54" hidden="1">
      <c r="A1074">
        <v>10669</v>
      </c>
      <c r="B1074">
        <v>1981</v>
      </c>
      <c r="C1074">
        <f>2024-B1074</f>
        <v>43</v>
      </c>
      <c r="D1074" t="str">
        <f>VLOOKUP(B1074,Reference!$A$1:$B$125, 2)</f>
        <v>Millennials</v>
      </c>
      <c r="E1074" t="s">
        <v>54</v>
      </c>
      <c r="F1074" t="str">
        <f>IF(E1074="High School", "No College", "College")</f>
        <v>College</v>
      </c>
      <c r="G1074" t="s">
        <v>55</v>
      </c>
      <c r="H1074">
        <v>54386</v>
      </c>
      <c r="I1074">
        <v>54386</v>
      </c>
      <c r="J1074" s="4" t="s">
        <v>61</v>
      </c>
      <c r="K1074">
        <v>0</v>
      </c>
      <c r="L1074">
        <v>1</v>
      </c>
      <c r="M1074" t="str">
        <f>IF(OR(K1074&gt;0, L1074&gt;0), "Parent", "Not Parent")</f>
        <v>Parent</v>
      </c>
      <c r="N1074" t="s">
        <v>352</v>
      </c>
      <c r="O1074" s="8">
        <v>41916</v>
      </c>
      <c r="P1074" s="9">
        <f>O1074-N1074</f>
        <v>505</v>
      </c>
      <c r="Q1074">
        <v>8</v>
      </c>
      <c r="R1074" s="9">
        <f>P1074-Q1074</f>
        <v>497</v>
      </c>
      <c r="S1074" s="8">
        <f>O1074-R1074</f>
        <v>41419</v>
      </c>
      <c r="T1074">
        <v>277</v>
      </c>
      <c r="U1074">
        <v>21</v>
      </c>
      <c r="V1074">
        <v>64</v>
      </c>
      <c r="W1074">
        <v>62</v>
      </c>
      <c r="X1074">
        <v>21</v>
      </c>
      <c r="Y1074">
        <v>25</v>
      </c>
      <c r="Z1074">
        <v>470</v>
      </c>
      <c r="AA1074">
        <f>Z1074/P1074</f>
        <v>0.93069306930693074</v>
      </c>
      <c r="AB1074" s="11" t="s">
        <v>506</v>
      </c>
      <c r="AC1074" t="s">
        <v>59</v>
      </c>
      <c r="AD1074">
        <v>2</v>
      </c>
      <c r="AE1074" t="str">
        <f>IF(AD1074&gt;3, "Prefers Discount", "Discount Indifferent")</f>
        <v>Discount Indifferent</v>
      </c>
      <c r="AF1074">
        <v>10</v>
      </c>
      <c r="AG1074">
        <v>3</v>
      </c>
      <c r="AH1074">
        <v>2</v>
      </c>
      <c r="AI1074" t="str">
        <f>INDEX($AF$1:$AH$1,MATCH(MAX(AF1074:AH1074),AF1074:AH1074,0))</f>
        <v>Store_Orders</v>
      </c>
      <c r="AJ1074">
        <v>3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f>SUM(AK1074:AO1074)</f>
        <v>0</v>
      </c>
      <c r="AQ1074" t="s">
        <v>67</v>
      </c>
      <c r="AR1074">
        <v>0</v>
      </c>
      <c r="AS1074" t="str">
        <f>IF(OR(AK1074&gt;0, AL1074&gt;0, AM1074&gt;0, AN1074&gt;0, AO1074&gt;0), "Converted", "Not Converted")</f>
        <v>Not Converted</v>
      </c>
      <c r="AT1074">
        <v>0</v>
      </c>
      <c r="AU1074">
        <v>3</v>
      </c>
      <c r="AV1074">
        <v>11</v>
      </c>
      <c r="AW1074">
        <f>IF(Z1074&gt;607, 4, 0)</f>
        <v>0</v>
      </c>
      <c r="AX1074">
        <f>IF(AA1074&gt;0.1497, 3, 0)</f>
        <v>3</v>
      </c>
      <c r="AY1074">
        <f>IF(P1074&gt;4031, 2, 0)</f>
        <v>0</v>
      </c>
      <c r="AZ1074">
        <f>IF(H1074&gt;51934.91, 1, 0)</f>
        <v>1</v>
      </c>
      <c r="BA1074">
        <f>SUM(AW1074:AZ1074)</f>
        <v>4</v>
      </c>
      <c r="BB1074" t="str">
        <f>VLOOKUP(BA1074,'Standard Deviations'!$L$1:$M$11,2,TRUE)</f>
        <v>Silver</v>
      </c>
    </row>
    <row r="1075" spans="1:54">
      <c r="A1075">
        <v>4915</v>
      </c>
      <c r="B1075">
        <v>1956</v>
      </c>
      <c r="C1075">
        <f>2024-B1075</f>
        <v>68</v>
      </c>
      <c r="D1075" t="str">
        <f>VLOOKUP(B1075,Reference!$A$1:$B$125, 2)</f>
        <v>Boomers</v>
      </c>
      <c r="E1075" t="s">
        <v>74</v>
      </c>
      <c r="F1075" t="str">
        <f>IF(E1075="High School", "No College", "College")</f>
        <v>College</v>
      </c>
      <c r="G1075" t="s">
        <v>55</v>
      </c>
      <c r="H1075">
        <v>53230</v>
      </c>
      <c r="I1075">
        <v>53230</v>
      </c>
      <c r="J1075" s="4" t="s">
        <v>61</v>
      </c>
      <c r="K1075">
        <v>0</v>
      </c>
      <c r="L1075">
        <v>1</v>
      </c>
      <c r="M1075" t="str">
        <f>IF(OR(K1075&gt;0, L1075&gt;0), "Parent", "Not Parent")</f>
        <v>Parent</v>
      </c>
      <c r="N1075" t="s">
        <v>408</v>
      </c>
      <c r="O1075" s="8">
        <v>41916</v>
      </c>
      <c r="P1075" s="9">
        <f>O1075-N1075</f>
        <v>792</v>
      </c>
      <c r="Q1075">
        <v>86</v>
      </c>
      <c r="R1075" s="9">
        <f>P1075-Q1075</f>
        <v>706</v>
      </c>
      <c r="S1075" s="8">
        <f>O1075-R1075</f>
        <v>41210</v>
      </c>
      <c r="T1075">
        <v>176</v>
      </c>
      <c r="U1075">
        <v>72</v>
      </c>
      <c r="V1075">
        <v>98</v>
      </c>
      <c r="W1075">
        <v>136</v>
      </c>
      <c r="X1075">
        <v>21</v>
      </c>
      <c r="Y1075">
        <v>229</v>
      </c>
      <c r="Z1075">
        <v>732</v>
      </c>
      <c r="AA1075">
        <f>Z1075/P1075</f>
        <v>0.9242424242424242</v>
      </c>
      <c r="AB1075" s="14" t="s">
        <v>506</v>
      </c>
      <c r="AC1075" s="13" t="s">
        <v>63</v>
      </c>
      <c r="AD1075">
        <v>4</v>
      </c>
      <c r="AE1075" t="str">
        <f>IF(AD1075&gt;3, "Prefers Discount", "Discount Indifferent")</f>
        <v>Prefers Discount</v>
      </c>
      <c r="AF1075">
        <v>12</v>
      </c>
      <c r="AG1075">
        <v>5</v>
      </c>
      <c r="AH1075">
        <v>2</v>
      </c>
      <c r="AI1075" t="str">
        <f>INDEX($AF$1:$AH$1,MATCH(MAX(AF1075:AH1075),AF1075:AH1075,0))</f>
        <v>Store_Orders</v>
      </c>
      <c r="AJ1075">
        <v>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f>SUM(AK1075:AO1075)</f>
        <v>0</v>
      </c>
      <c r="AQ1075" t="s">
        <v>67</v>
      </c>
      <c r="AR1075">
        <v>0</v>
      </c>
      <c r="AS1075" t="str">
        <f>IF(OR(AK1075&gt;0, AL1075&gt;0, AM1075&gt;0, AN1075&gt;0, AO1075&gt;0), "Converted", "Not Converted")</f>
        <v>Not Converted</v>
      </c>
      <c r="AT1075">
        <v>0</v>
      </c>
      <c r="AU1075">
        <v>3</v>
      </c>
      <c r="AV1075">
        <v>11</v>
      </c>
      <c r="AW1075">
        <f>IF(Z1075&gt;607, 4, 0)</f>
        <v>4</v>
      </c>
      <c r="AX1075">
        <f>IF(AA1075&gt;0.1497, 3, 0)</f>
        <v>3</v>
      </c>
      <c r="AY1075">
        <f>IF(P1075&gt;4031, 2, 0)</f>
        <v>0</v>
      </c>
      <c r="AZ1075">
        <f>IF(H1075&gt;51934.91, 1, 0)</f>
        <v>1</v>
      </c>
      <c r="BA1075">
        <f>SUM(AW1075:AZ1075)</f>
        <v>8</v>
      </c>
      <c r="BB1075" t="str">
        <f>VLOOKUP(BA1075,'Standard Deviations'!$L$1:$M$11,2,TRUE)</f>
        <v>Platinum</v>
      </c>
    </row>
    <row r="1076" spans="1:54" hidden="1">
      <c r="A1076">
        <v>7485</v>
      </c>
      <c r="B1076">
        <v>1950</v>
      </c>
      <c r="C1076">
        <f>2024-B1076</f>
        <v>74</v>
      </c>
      <c r="D1076" t="str">
        <f>VLOOKUP(B1076,Reference!$A$1:$B$125, 2)</f>
        <v>Boomers</v>
      </c>
      <c r="E1076" t="s">
        <v>68</v>
      </c>
      <c r="F1076" t="str">
        <f>IF(E1076="High School", "No College", "College")</f>
        <v>College</v>
      </c>
      <c r="G1076" t="s">
        <v>89</v>
      </c>
      <c r="H1076">
        <v>56551</v>
      </c>
      <c r="I1076">
        <v>56551</v>
      </c>
      <c r="J1076" s="4" t="s">
        <v>61</v>
      </c>
      <c r="K1076">
        <v>1</v>
      </c>
      <c r="L1076">
        <v>1</v>
      </c>
      <c r="M1076" t="str">
        <f>IF(OR(K1076&gt;0, L1076&gt;0), "Parent", "Not Parent")</f>
        <v>Parent</v>
      </c>
      <c r="N1076" t="s">
        <v>109</v>
      </c>
      <c r="O1076" s="8">
        <v>41916</v>
      </c>
      <c r="P1076" s="9">
        <f>O1076-N1076</f>
        <v>150</v>
      </c>
      <c r="Q1076">
        <v>48</v>
      </c>
      <c r="R1076" s="9">
        <f>P1076-Q1076</f>
        <v>102</v>
      </c>
      <c r="S1076" s="8">
        <f>O1076-R1076</f>
        <v>41814</v>
      </c>
      <c r="T1076">
        <v>67</v>
      </c>
      <c r="U1076">
        <v>4</v>
      </c>
      <c r="V1076">
        <v>32</v>
      </c>
      <c r="W1076">
        <v>17</v>
      </c>
      <c r="X1076">
        <v>2</v>
      </c>
      <c r="Y1076">
        <v>16</v>
      </c>
      <c r="Z1076">
        <v>138</v>
      </c>
      <c r="AA1076">
        <f>Z1076/P1076</f>
        <v>0.92</v>
      </c>
      <c r="AB1076" s="11" t="s">
        <v>506</v>
      </c>
      <c r="AC1076" t="s">
        <v>59</v>
      </c>
      <c r="AD1076">
        <v>3</v>
      </c>
      <c r="AE1076" t="str">
        <f>IF(AD1076&gt;3, "Prefers Discount", "Discount Indifferent")</f>
        <v>Discount Indifferent</v>
      </c>
      <c r="AF1076">
        <v>4</v>
      </c>
      <c r="AG1076">
        <v>2</v>
      </c>
      <c r="AH1076">
        <v>1</v>
      </c>
      <c r="AI1076" t="str">
        <f>INDEX($AF$1:$AH$1,MATCH(MAX(AF1076:AH1076),AF1076:AH1076,0))</f>
        <v>Store_Orders</v>
      </c>
      <c r="AJ1076">
        <v>4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f>SUM(AK1076:AO1076)</f>
        <v>0</v>
      </c>
      <c r="AQ1076" t="s">
        <v>67</v>
      </c>
      <c r="AR1076">
        <v>0</v>
      </c>
      <c r="AS1076" t="str">
        <f>IF(OR(AK1076&gt;0, AL1076&gt;0, AM1076&gt;0, AN1076&gt;0, AO1076&gt;0), "Converted", "Not Converted")</f>
        <v>Not Converted</v>
      </c>
      <c r="AT1076">
        <v>0</v>
      </c>
      <c r="AU1076">
        <v>3</v>
      </c>
      <c r="AV1076">
        <v>11</v>
      </c>
      <c r="AW1076">
        <f>IF(Z1076&gt;607, 4, 0)</f>
        <v>0</v>
      </c>
      <c r="AX1076">
        <f>IF(AA1076&gt;0.1497, 3, 0)</f>
        <v>3</v>
      </c>
      <c r="AY1076">
        <f>IF(P1076&gt;4031, 2, 0)</f>
        <v>0</v>
      </c>
      <c r="AZ1076">
        <f>IF(H1076&gt;51934.91, 1, 0)</f>
        <v>1</v>
      </c>
      <c r="BA1076">
        <f>SUM(AW1076:AZ1076)</f>
        <v>4</v>
      </c>
      <c r="BB1076" t="str">
        <f>VLOOKUP(BA1076,'Standard Deviations'!$L$1:$M$11,2,TRUE)</f>
        <v>Silver</v>
      </c>
    </row>
    <row r="1077" spans="1:54" hidden="1">
      <c r="A1077">
        <v>7530</v>
      </c>
      <c r="B1077">
        <v>1950</v>
      </c>
      <c r="C1077">
        <f>2024-B1077</f>
        <v>74</v>
      </c>
      <c r="D1077" t="str">
        <f>VLOOKUP(B1077,Reference!$A$1:$B$125, 2)</f>
        <v>Boomers</v>
      </c>
      <c r="E1077" t="s">
        <v>68</v>
      </c>
      <c r="F1077" t="str">
        <f>IF(E1077="High School", "No College", "College")</f>
        <v>College</v>
      </c>
      <c r="G1077" t="s">
        <v>89</v>
      </c>
      <c r="H1077">
        <v>56551</v>
      </c>
      <c r="I1077">
        <v>56551</v>
      </c>
      <c r="J1077" s="4" t="s">
        <v>61</v>
      </c>
      <c r="K1077">
        <v>1</v>
      </c>
      <c r="L1077">
        <v>1</v>
      </c>
      <c r="M1077" t="str">
        <f>IF(OR(K1077&gt;0, L1077&gt;0), "Parent", "Not Parent")</f>
        <v>Parent</v>
      </c>
      <c r="N1077" t="s">
        <v>109</v>
      </c>
      <c r="O1077" s="8">
        <v>41916</v>
      </c>
      <c r="P1077" s="9">
        <f>O1077-N1077</f>
        <v>150</v>
      </c>
      <c r="Q1077">
        <v>48</v>
      </c>
      <c r="R1077" s="9">
        <f>P1077-Q1077</f>
        <v>102</v>
      </c>
      <c r="S1077" s="8">
        <f>O1077-R1077</f>
        <v>41814</v>
      </c>
      <c r="T1077">
        <v>67</v>
      </c>
      <c r="U1077">
        <v>4</v>
      </c>
      <c r="V1077">
        <v>32</v>
      </c>
      <c r="W1077">
        <v>17</v>
      </c>
      <c r="X1077">
        <v>2</v>
      </c>
      <c r="Y1077">
        <v>16</v>
      </c>
      <c r="Z1077">
        <v>138</v>
      </c>
      <c r="AA1077">
        <f>Z1077/P1077</f>
        <v>0.92</v>
      </c>
      <c r="AB1077" s="11" t="s">
        <v>506</v>
      </c>
      <c r="AC1077" t="s">
        <v>59</v>
      </c>
      <c r="AD1077">
        <v>3</v>
      </c>
      <c r="AE1077" t="str">
        <f>IF(AD1077&gt;3, "Prefers Discount", "Discount Indifferent")</f>
        <v>Discount Indifferent</v>
      </c>
      <c r="AF1077">
        <v>4</v>
      </c>
      <c r="AG1077">
        <v>2</v>
      </c>
      <c r="AH1077">
        <v>1</v>
      </c>
      <c r="AI1077" t="str">
        <f>INDEX($AF$1:$AH$1,MATCH(MAX(AF1077:AH1077),AF1077:AH1077,0))</f>
        <v>Store_Orders</v>
      </c>
      <c r="AJ1077">
        <v>4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f>SUM(AK1077:AO1077)</f>
        <v>0</v>
      </c>
      <c r="AQ1077" t="s">
        <v>67</v>
      </c>
      <c r="AR1077">
        <v>0</v>
      </c>
      <c r="AS1077" t="str">
        <f>IF(OR(AK1077&gt;0, AL1077&gt;0, AM1077&gt;0, AN1077&gt;0, AO1077&gt;0), "Converted", "Not Converted")</f>
        <v>Not Converted</v>
      </c>
      <c r="AT1077">
        <v>0</v>
      </c>
      <c r="AU1077">
        <v>3</v>
      </c>
      <c r="AV1077">
        <v>11</v>
      </c>
      <c r="AW1077">
        <f>IF(Z1077&gt;607, 4, 0)</f>
        <v>0</v>
      </c>
      <c r="AX1077">
        <f>IF(AA1077&gt;0.1497, 3, 0)</f>
        <v>3</v>
      </c>
      <c r="AY1077">
        <f>IF(P1077&gt;4031, 2, 0)</f>
        <v>0</v>
      </c>
      <c r="AZ1077">
        <f>IF(H1077&gt;51934.91, 1, 0)</f>
        <v>1</v>
      </c>
      <c r="BA1077">
        <f>SUM(AW1077:AZ1077)</f>
        <v>4</v>
      </c>
      <c r="BB1077" t="str">
        <f>VLOOKUP(BA1077,'Standard Deviations'!$L$1:$M$11,2,TRUE)</f>
        <v>Silver</v>
      </c>
    </row>
    <row r="1078" spans="1:54" hidden="1">
      <c r="A1078">
        <v>3933</v>
      </c>
      <c r="B1078">
        <v>1980</v>
      </c>
      <c r="C1078">
        <f>2024-B1078</f>
        <v>44</v>
      </c>
      <c r="D1078" t="str">
        <f>VLOOKUP(B1078,Reference!$A$1:$B$125, 2)</f>
        <v>Millennials</v>
      </c>
      <c r="E1078" t="s">
        <v>54</v>
      </c>
      <c r="F1078" t="str">
        <f>IF(E1078="High School", "No College", "College")</f>
        <v>College</v>
      </c>
      <c r="G1078" t="s">
        <v>65</v>
      </c>
      <c r="H1078">
        <v>44010</v>
      </c>
      <c r="I1078">
        <v>44010</v>
      </c>
      <c r="J1078" s="4" t="s">
        <v>175</v>
      </c>
      <c r="K1078">
        <v>1</v>
      </c>
      <c r="L1078">
        <v>0</v>
      </c>
      <c r="M1078" t="str">
        <f>IF(OR(K1078&gt;0, L1078&gt;0), "Parent", "Not Parent")</f>
        <v>Parent</v>
      </c>
      <c r="N1078" t="s">
        <v>594</v>
      </c>
      <c r="O1078" s="8">
        <v>41916</v>
      </c>
      <c r="P1078" s="9">
        <f>O1078-N1078</f>
        <v>721</v>
      </c>
      <c r="Q1078">
        <v>46</v>
      </c>
      <c r="R1078" s="9">
        <f>P1078-Q1078</f>
        <v>675</v>
      </c>
      <c r="S1078" s="8">
        <f>O1078-R1078</f>
        <v>41241</v>
      </c>
      <c r="T1078">
        <v>186</v>
      </c>
      <c r="U1078">
        <v>36</v>
      </c>
      <c r="V1078">
        <v>234</v>
      </c>
      <c r="W1078">
        <v>86</v>
      </c>
      <c r="X1078">
        <v>72</v>
      </c>
      <c r="Y1078">
        <v>48</v>
      </c>
      <c r="Z1078">
        <v>662</v>
      </c>
      <c r="AA1078">
        <f>Z1078/P1078</f>
        <v>0.91816920943134539</v>
      </c>
      <c r="AB1078" s="11" t="s">
        <v>506</v>
      </c>
      <c r="AC1078" t="s">
        <v>59</v>
      </c>
      <c r="AD1078">
        <v>6</v>
      </c>
      <c r="AE1078" t="str">
        <f>IF(AD1078&gt;3, "Prefers Discount", "Discount Indifferent")</f>
        <v>Prefers Discount</v>
      </c>
      <c r="AF1078">
        <v>6</v>
      </c>
      <c r="AG1078">
        <v>10</v>
      </c>
      <c r="AH1078">
        <v>2</v>
      </c>
      <c r="AI1078" t="str">
        <f>INDEX($AF$1:$AH$1,MATCH(MAX(AF1078:AH1078),AF1078:AH1078,0))</f>
        <v>Web_Orders</v>
      </c>
      <c r="AJ1078">
        <v>9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f>SUM(AK1078:AO1078)</f>
        <v>0</v>
      </c>
      <c r="AQ1078" t="s">
        <v>67</v>
      </c>
      <c r="AR1078">
        <v>0</v>
      </c>
      <c r="AS1078" t="str">
        <f>IF(OR(AK1078&gt;0, AL1078&gt;0, AM1078&gt;0, AN1078&gt;0, AO1078&gt;0), "Converted", "Not Converted")</f>
        <v>Not Converted</v>
      </c>
      <c r="AT1078">
        <v>0</v>
      </c>
      <c r="AU1078">
        <v>3</v>
      </c>
      <c r="AV1078">
        <v>11</v>
      </c>
      <c r="AW1078">
        <f>IF(Z1078&gt;607, 4, 0)</f>
        <v>4</v>
      </c>
      <c r="AX1078">
        <f>IF(AA1078&gt;0.1497, 3, 0)</f>
        <v>3</v>
      </c>
      <c r="AY1078">
        <f>IF(P1078&gt;4031, 2, 0)</f>
        <v>0</v>
      </c>
      <c r="AZ1078">
        <f>IF(H1078&gt;51934.91, 1, 0)</f>
        <v>0</v>
      </c>
      <c r="BA1078">
        <f>SUM(AW1078:AZ1078)</f>
        <v>7</v>
      </c>
      <c r="BB1078" t="str">
        <f>VLOOKUP(BA1078,'Standard Deviations'!$L$1:$M$11,2,TRUE)</f>
        <v>Platinum</v>
      </c>
    </row>
    <row r="1079" spans="1:54" hidden="1">
      <c r="A1079">
        <v>5430</v>
      </c>
      <c r="B1079">
        <v>1956</v>
      </c>
      <c r="C1079">
        <f>2024-B1079</f>
        <v>68</v>
      </c>
      <c r="D1079" t="str">
        <f>VLOOKUP(B1079,Reference!$A$1:$B$125, 2)</f>
        <v>Boomers</v>
      </c>
      <c r="E1079" t="s">
        <v>54</v>
      </c>
      <c r="F1079" t="str">
        <f>IF(E1079="High School", "No College", "College")</f>
        <v>College</v>
      </c>
      <c r="G1079" t="s">
        <v>65</v>
      </c>
      <c r="H1079">
        <v>54450</v>
      </c>
      <c r="I1079">
        <v>54450</v>
      </c>
      <c r="J1079" s="4" t="s">
        <v>61</v>
      </c>
      <c r="K1079">
        <v>1</v>
      </c>
      <c r="L1079">
        <v>1</v>
      </c>
      <c r="M1079" t="str">
        <f>IF(OR(K1079&gt;0, L1079&gt;0), "Parent", "Not Parent")</f>
        <v>Parent</v>
      </c>
      <c r="N1079" t="s">
        <v>570</v>
      </c>
      <c r="O1079" s="8">
        <v>41916</v>
      </c>
      <c r="P1079" s="9">
        <f>O1079-N1079</f>
        <v>750</v>
      </c>
      <c r="Q1079">
        <v>0</v>
      </c>
      <c r="R1079" s="9">
        <f>P1079-Q1079</f>
        <v>750</v>
      </c>
      <c r="S1079" s="8">
        <f>O1079-R1079</f>
        <v>41166</v>
      </c>
      <c r="T1079">
        <v>454</v>
      </c>
      <c r="U1079">
        <v>0</v>
      </c>
      <c r="V1079">
        <v>171</v>
      </c>
      <c r="W1079">
        <v>8</v>
      </c>
      <c r="X1079">
        <v>19</v>
      </c>
      <c r="Y1079">
        <v>32</v>
      </c>
      <c r="Z1079">
        <v>684</v>
      </c>
      <c r="AA1079">
        <f>Z1079/P1079</f>
        <v>0.91200000000000003</v>
      </c>
      <c r="AB1079" s="11" t="s">
        <v>506</v>
      </c>
      <c r="AC1079" t="s">
        <v>59</v>
      </c>
      <c r="AD1079">
        <v>12</v>
      </c>
      <c r="AE1079" t="str">
        <f>IF(AD1079&gt;3, "Prefers Discount", "Discount Indifferent")</f>
        <v>Prefers Discount</v>
      </c>
      <c r="AF1079">
        <v>8</v>
      </c>
      <c r="AG1079">
        <v>9</v>
      </c>
      <c r="AH1079">
        <v>2</v>
      </c>
      <c r="AI1079" t="str">
        <f>INDEX($AF$1:$AH$1,MATCH(MAX(AF1079:AH1079),AF1079:AH1079,0))</f>
        <v>Web_Orders</v>
      </c>
      <c r="AJ1079">
        <v>8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f>SUM(AK1079:AO1079)</f>
        <v>0</v>
      </c>
      <c r="AQ1079" t="s">
        <v>67</v>
      </c>
      <c r="AR1079">
        <v>0</v>
      </c>
      <c r="AS1079" t="str">
        <f>IF(OR(AK1079&gt;0, AL1079&gt;0, AM1079&gt;0, AN1079&gt;0, AO1079&gt;0), "Converted", "Not Converted")</f>
        <v>Not Converted</v>
      </c>
      <c r="AT1079">
        <v>0</v>
      </c>
      <c r="AU1079">
        <v>3</v>
      </c>
      <c r="AV1079">
        <v>11</v>
      </c>
      <c r="AW1079">
        <f>IF(Z1079&gt;607, 4, 0)</f>
        <v>4</v>
      </c>
      <c r="AX1079">
        <f>IF(AA1079&gt;0.1497, 3, 0)</f>
        <v>3</v>
      </c>
      <c r="AY1079">
        <f>IF(P1079&gt;4031, 2, 0)</f>
        <v>0</v>
      </c>
      <c r="AZ1079">
        <f>IF(H1079&gt;51934.91, 1, 0)</f>
        <v>1</v>
      </c>
      <c r="BA1079">
        <f>SUM(AW1079:AZ1079)</f>
        <v>8</v>
      </c>
      <c r="BB1079" t="str">
        <f>VLOOKUP(BA1079,'Standard Deviations'!$L$1:$M$11,2,TRUE)</f>
        <v>Platinum</v>
      </c>
    </row>
    <row r="1080" spans="1:54" hidden="1">
      <c r="A1080">
        <v>8432</v>
      </c>
      <c r="B1080">
        <v>1956</v>
      </c>
      <c r="C1080">
        <f>2024-B1080</f>
        <v>68</v>
      </c>
      <c r="D1080" t="str">
        <f>VLOOKUP(B1080,Reference!$A$1:$B$125, 2)</f>
        <v>Boomers</v>
      </c>
      <c r="E1080" t="s">
        <v>54</v>
      </c>
      <c r="F1080" t="str">
        <f>IF(E1080="High School", "No College", "College")</f>
        <v>College</v>
      </c>
      <c r="G1080" t="s">
        <v>65</v>
      </c>
      <c r="H1080">
        <v>54450</v>
      </c>
      <c r="I1080">
        <v>54450</v>
      </c>
      <c r="J1080" s="4" t="s">
        <v>61</v>
      </c>
      <c r="K1080">
        <v>1</v>
      </c>
      <c r="L1080">
        <v>1</v>
      </c>
      <c r="M1080" t="str">
        <f>IF(OR(K1080&gt;0, L1080&gt;0), "Parent", "Not Parent")</f>
        <v>Parent</v>
      </c>
      <c r="N1080" t="s">
        <v>570</v>
      </c>
      <c r="O1080" s="8">
        <v>41916</v>
      </c>
      <c r="P1080" s="9">
        <f>O1080-N1080</f>
        <v>750</v>
      </c>
      <c r="Q1080">
        <v>0</v>
      </c>
      <c r="R1080" s="9">
        <f>P1080-Q1080</f>
        <v>750</v>
      </c>
      <c r="S1080" s="8">
        <f>O1080-R1080</f>
        <v>41166</v>
      </c>
      <c r="T1080">
        <v>454</v>
      </c>
      <c r="U1080">
        <v>0</v>
      </c>
      <c r="V1080">
        <v>171</v>
      </c>
      <c r="W1080">
        <v>8</v>
      </c>
      <c r="X1080">
        <v>19</v>
      </c>
      <c r="Y1080">
        <v>32</v>
      </c>
      <c r="Z1080">
        <v>684</v>
      </c>
      <c r="AA1080">
        <f>Z1080/P1080</f>
        <v>0.91200000000000003</v>
      </c>
      <c r="AB1080" s="11" t="s">
        <v>506</v>
      </c>
      <c r="AC1080" t="s">
        <v>59</v>
      </c>
      <c r="AD1080">
        <v>12</v>
      </c>
      <c r="AE1080" t="str">
        <f>IF(AD1080&gt;3, "Prefers Discount", "Discount Indifferent")</f>
        <v>Prefers Discount</v>
      </c>
      <c r="AF1080">
        <v>8</v>
      </c>
      <c r="AG1080">
        <v>9</v>
      </c>
      <c r="AH1080">
        <v>2</v>
      </c>
      <c r="AI1080" t="str">
        <f>INDEX($AF$1:$AH$1,MATCH(MAX(AF1080:AH1080),AF1080:AH1080,0))</f>
        <v>Web_Orders</v>
      </c>
      <c r="AJ1080">
        <v>8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f>SUM(AK1080:AO1080)</f>
        <v>0</v>
      </c>
      <c r="AQ1080" t="s">
        <v>67</v>
      </c>
      <c r="AR1080">
        <v>0</v>
      </c>
      <c r="AS1080" t="str">
        <f>IF(OR(AK1080&gt;0, AL1080&gt;0, AM1080&gt;0, AN1080&gt;0, AO1080&gt;0), "Converted", "Not Converted")</f>
        <v>Not Converted</v>
      </c>
      <c r="AT1080">
        <v>0</v>
      </c>
      <c r="AU1080">
        <v>3</v>
      </c>
      <c r="AV1080">
        <v>11</v>
      </c>
      <c r="AW1080">
        <f>IF(Z1080&gt;607, 4, 0)</f>
        <v>4</v>
      </c>
      <c r="AX1080">
        <f>IF(AA1080&gt;0.1497, 3, 0)</f>
        <v>3</v>
      </c>
      <c r="AY1080">
        <f>IF(P1080&gt;4031, 2, 0)</f>
        <v>0</v>
      </c>
      <c r="AZ1080">
        <f>IF(H1080&gt;51934.91, 1, 0)</f>
        <v>1</v>
      </c>
      <c r="BA1080">
        <f>SUM(AW1080:AZ1080)</f>
        <v>8</v>
      </c>
      <c r="BB1080" t="str">
        <f>VLOOKUP(BA1080,'Standard Deviations'!$L$1:$M$11,2,TRUE)</f>
        <v>Platinum</v>
      </c>
    </row>
    <row r="1081" spans="1:54" hidden="1">
      <c r="A1081">
        <v>9967</v>
      </c>
      <c r="B1081">
        <v>1974</v>
      </c>
      <c r="C1081">
        <f>2024-B1081</f>
        <v>50</v>
      </c>
      <c r="D1081" t="str">
        <f>VLOOKUP(B1081,Reference!$A$1:$B$125, 2)</f>
        <v>Gen X</v>
      </c>
      <c r="E1081" t="s">
        <v>54</v>
      </c>
      <c r="F1081" t="str">
        <f>IF(E1081="High School", "No College", "College")</f>
        <v>College</v>
      </c>
      <c r="G1081" t="s">
        <v>71</v>
      </c>
      <c r="H1081">
        <v>53034</v>
      </c>
      <c r="I1081">
        <v>53034</v>
      </c>
      <c r="J1081" s="4" t="s">
        <v>61</v>
      </c>
      <c r="K1081">
        <v>1</v>
      </c>
      <c r="L1081">
        <v>1</v>
      </c>
      <c r="M1081" t="str">
        <f>IF(OR(K1081&gt;0, L1081&gt;0), "Parent", "Not Parent")</f>
        <v>Parent</v>
      </c>
      <c r="N1081" t="s">
        <v>595</v>
      </c>
      <c r="O1081" s="8">
        <v>41916</v>
      </c>
      <c r="P1081" s="9">
        <f>O1081-N1081</f>
        <v>492</v>
      </c>
      <c r="Q1081">
        <v>30</v>
      </c>
      <c r="R1081" s="9">
        <f>P1081-Q1081</f>
        <v>462</v>
      </c>
      <c r="S1081" s="8">
        <f>O1081-R1081</f>
        <v>41454</v>
      </c>
      <c r="T1081">
        <v>160</v>
      </c>
      <c r="U1081">
        <v>15</v>
      </c>
      <c r="V1081">
        <v>196</v>
      </c>
      <c r="W1081">
        <v>15</v>
      </c>
      <c r="X1081">
        <v>11</v>
      </c>
      <c r="Y1081">
        <v>50</v>
      </c>
      <c r="Z1081">
        <v>447</v>
      </c>
      <c r="AA1081">
        <f>Z1081/P1081</f>
        <v>0.90853658536585369</v>
      </c>
      <c r="AB1081" s="11" t="s">
        <v>506</v>
      </c>
      <c r="AC1081" t="s">
        <v>59</v>
      </c>
      <c r="AD1081">
        <v>8</v>
      </c>
      <c r="AE1081" t="str">
        <f>IF(AD1081&gt;3, "Prefers Discount", "Discount Indifferent")</f>
        <v>Prefers Discount</v>
      </c>
      <c r="AF1081">
        <v>7</v>
      </c>
      <c r="AG1081">
        <v>6</v>
      </c>
      <c r="AH1081">
        <v>1</v>
      </c>
      <c r="AI1081" t="str">
        <f>INDEX($AF$1:$AH$1,MATCH(MAX(AF1081:AH1081),AF1081:AH1081,0))</f>
        <v>Store_Orders</v>
      </c>
      <c r="AJ1081">
        <v>8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f>SUM(AK1081:AO1081)</f>
        <v>0</v>
      </c>
      <c r="AQ1081" t="s">
        <v>67</v>
      </c>
      <c r="AR1081">
        <v>0</v>
      </c>
      <c r="AS1081" t="str">
        <f>IF(OR(AK1081&gt;0, AL1081&gt;0, AM1081&gt;0, AN1081&gt;0, AO1081&gt;0), "Converted", "Not Converted")</f>
        <v>Not Converted</v>
      </c>
      <c r="AT1081">
        <v>0</v>
      </c>
      <c r="AU1081">
        <v>3</v>
      </c>
      <c r="AV1081">
        <v>11</v>
      </c>
      <c r="AW1081">
        <f>IF(Z1081&gt;607, 4, 0)</f>
        <v>0</v>
      </c>
      <c r="AX1081">
        <f>IF(AA1081&gt;0.1497, 3, 0)</f>
        <v>3</v>
      </c>
      <c r="AY1081">
        <f>IF(P1081&gt;4031, 2, 0)</f>
        <v>0</v>
      </c>
      <c r="AZ1081">
        <f>IF(H1081&gt;51934.91, 1, 0)</f>
        <v>1</v>
      </c>
      <c r="BA1081">
        <f>SUM(AW1081:AZ1081)</f>
        <v>4</v>
      </c>
      <c r="BB1081" t="str">
        <f>VLOOKUP(BA1081,'Standard Deviations'!$L$1:$M$11,2,TRUE)</f>
        <v>Silver</v>
      </c>
    </row>
    <row r="1082" spans="1:54" hidden="1">
      <c r="A1082">
        <v>5232</v>
      </c>
      <c r="B1082">
        <v>1965</v>
      </c>
      <c r="C1082">
        <f>2024-B1082</f>
        <v>59</v>
      </c>
      <c r="D1082" t="str">
        <f>VLOOKUP(B1082,Reference!$A$1:$B$125, 2)</f>
        <v>Gen X</v>
      </c>
      <c r="E1082" t="s">
        <v>54</v>
      </c>
      <c r="F1082" t="str">
        <f>IF(E1082="High School", "No College", "College")</f>
        <v>College</v>
      </c>
      <c r="G1082" t="s">
        <v>55</v>
      </c>
      <c r="H1082">
        <v>69139</v>
      </c>
      <c r="I1082">
        <v>69139</v>
      </c>
      <c r="J1082" s="4" t="s">
        <v>61</v>
      </c>
      <c r="K1082">
        <v>0</v>
      </c>
      <c r="L1082">
        <v>1</v>
      </c>
      <c r="M1082" t="str">
        <f>IF(OR(K1082&gt;0, L1082&gt;0), "Parent", "Not Parent")</f>
        <v>Parent</v>
      </c>
      <c r="N1082" t="s">
        <v>596</v>
      </c>
      <c r="O1082" s="8">
        <v>41916</v>
      </c>
      <c r="P1082" s="9">
        <f>O1082-N1082</f>
        <v>250</v>
      </c>
      <c r="Q1082">
        <v>23</v>
      </c>
      <c r="R1082" s="9">
        <f>P1082-Q1082</f>
        <v>227</v>
      </c>
      <c r="S1082" s="8">
        <f>O1082-R1082</f>
        <v>41689</v>
      </c>
      <c r="T1082">
        <v>86</v>
      </c>
      <c r="U1082">
        <v>12</v>
      </c>
      <c r="V1082">
        <v>75</v>
      </c>
      <c r="W1082">
        <v>33</v>
      </c>
      <c r="X1082">
        <v>15</v>
      </c>
      <c r="Y1082">
        <v>6</v>
      </c>
      <c r="Z1082">
        <v>227</v>
      </c>
      <c r="AA1082">
        <f>Z1082/P1082</f>
        <v>0.90800000000000003</v>
      </c>
      <c r="AB1082" s="11" t="s">
        <v>506</v>
      </c>
      <c r="AC1082" t="s">
        <v>59</v>
      </c>
      <c r="AD1082">
        <v>1</v>
      </c>
      <c r="AE1082" t="str">
        <f>IF(AD1082&gt;3, "Prefers Discount", "Discount Indifferent")</f>
        <v>Discount Indifferent</v>
      </c>
      <c r="AF1082">
        <v>5</v>
      </c>
      <c r="AG1082">
        <v>4</v>
      </c>
      <c r="AH1082">
        <v>1</v>
      </c>
      <c r="AI1082" t="str">
        <f>INDEX($AF$1:$AH$1,MATCH(MAX(AF1082:AH1082),AF1082:AH1082,0))</f>
        <v>Store_Orders</v>
      </c>
      <c r="AJ1082">
        <v>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f>SUM(AK1082:AO1082)</f>
        <v>0</v>
      </c>
      <c r="AQ1082" t="s">
        <v>67</v>
      </c>
      <c r="AR1082">
        <v>0</v>
      </c>
      <c r="AS1082" t="str">
        <f>IF(OR(AK1082&gt;0, AL1082&gt;0, AM1082&gt;0, AN1082&gt;0, AO1082&gt;0), "Converted", "Not Converted")</f>
        <v>Not Converted</v>
      </c>
      <c r="AT1082">
        <v>0</v>
      </c>
      <c r="AU1082">
        <v>3</v>
      </c>
      <c r="AV1082">
        <v>11</v>
      </c>
      <c r="AW1082">
        <f>IF(Z1082&gt;607, 4, 0)</f>
        <v>0</v>
      </c>
      <c r="AX1082">
        <f>IF(AA1082&gt;0.1497, 3, 0)</f>
        <v>3</v>
      </c>
      <c r="AY1082">
        <f>IF(P1082&gt;4031, 2, 0)</f>
        <v>0</v>
      </c>
      <c r="AZ1082">
        <f>IF(H1082&gt;51934.91, 1, 0)</f>
        <v>1</v>
      </c>
      <c r="BA1082">
        <f>SUM(AW1082:AZ1082)</f>
        <v>4</v>
      </c>
      <c r="BB1082" t="str">
        <f>VLOOKUP(BA1082,'Standard Deviations'!$L$1:$M$11,2,TRUE)</f>
        <v>Silver</v>
      </c>
    </row>
    <row r="1083" spans="1:54" hidden="1">
      <c r="A1083">
        <v>3011</v>
      </c>
      <c r="B1083">
        <v>1965</v>
      </c>
      <c r="C1083">
        <f>2024-B1083</f>
        <v>59</v>
      </c>
      <c r="D1083" t="str">
        <f>VLOOKUP(B1083,Reference!$A$1:$B$125, 2)</f>
        <v>Gen X</v>
      </c>
      <c r="E1083" t="s">
        <v>54</v>
      </c>
      <c r="F1083" t="str">
        <f>IF(E1083="High School", "No College", "College")</f>
        <v>College</v>
      </c>
      <c r="G1083" t="s">
        <v>55</v>
      </c>
      <c r="H1083">
        <v>69139</v>
      </c>
      <c r="I1083">
        <v>69139</v>
      </c>
      <c r="J1083" s="4" t="s">
        <v>61</v>
      </c>
      <c r="K1083">
        <v>0</v>
      </c>
      <c r="L1083">
        <v>1</v>
      </c>
      <c r="M1083" t="str">
        <f>IF(OR(K1083&gt;0, L1083&gt;0), "Parent", "Not Parent")</f>
        <v>Parent</v>
      </c>
      <c r="N1083" t="s">
        <v>596</v>
      </c>
      <c r="O1083" s="8">
        <v>41916</v>
      </c>
      <c r="P1083" s="9">
        <f>O1083-N1083</f>
        <v>250</v>
      </c>
      <c r="Q1083">
        <v>23</v>
      </c>
      <c r="R1083" s="9">
        <f>P1083-Q1083</f>
        <v>227</v>
      </c>
      <c r="S1083" s="8">
        <f>O1083-R1083</f>
        <v>41689</v>
      </c>
      <c r="T1083">
        <v>86</v>
      </c>
      <c r="U1083">
        <v>12</v>
      </c>
      <c r="V1083">
        <v>75</v>
      </c>
      <c r="W1083">
        <v>33</v>
      </c>
      <c r="X1083">
        <v>15</v>
      </c>
      <c r="Y1083">
        <v>6</v>
      </c>
      <c r="Z1083">
        <v>227</v>
      </c>
      <c r="AA1083">
        <f>Z1083/P1083</f>
        <v>0.90800000000000003</v>
      </c>
      <c r="AB1083" s="11" t="s">
        <v>506</v>
      </c>
      <c r="AC1083" t="s">
        <v>59</v>
      </c>
      <c r="AD1083">
        <v>1</v>
      </c>
      <c r="AE1083" t="str">
        <f>IF(AD1083&gt;3, "Prefers Discount", "Discount Indifferent")</f>
        <v>Discount Indifferent</v>
      </c>
      <c r="AF1083">
        <v>5</v>
      </c>
      <c r="AG1083">
        <v>4</v>
      </c>
      <c r="AH1083">
        <v>1</v>
      </c>
      <c r="AI1083" t="str">
        <f>INDEX($AF$1:$AH$1,MATCH(MAX(AF1083:AH1083),AF1083:AH1083,0))</f>
        <v>Store_Orders</v>
      </c>
      <c r="AJ1083">
        <v>4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f>SUM(AK1083:AO1083)</f>
        <v>0</v>
      </c>
      <c r="AQ1083" t="s">
        <v>67</v>
      </c>
      <c r="AR1083">
        <v>0</v>
      </c>
      <c r="AS1083" t="str">
        <f>IF(OR(AK1083&gt;0, AL1083&gt;0, AM1083&gt;0, AN1083&gt;0, AO1083&gt;0), "Converted", "Not Converted")</f>
        <v>Not Converted</v>
      </c>
      <c r="AT1083">
        <v>0</v>
      </c>
      <c r="AU1083">
        <v>3</v>
      </c>
      <c r="AV1083">
        <v>11</v>
      </c>
      <c r="AW1083">
        <f>IF(Z1083&gt;607, 4, 0)</f>
        <v>0</v>
      </c>
      <c r="AX1083">
        <f>IF(AA1083&gt;0.1497, 3, 0)</f>
        <v>3</v>
      </c>
      <c r="AY1083">
        <f>IF(P1083&gt;4031, 2, 0)</f>
        <v>0</v>
      </c>
      <c r="AZ1083">
        <f>IF(H1083&gt;51934.91, 1, 0)</f>
        <v>1</v>
      </c>
      <c r="BA1083">
        <f>SUM(AW1083:AZ1083)</f>
        <v>4</v>
      </c>
      <c r="BB1083" t="str">
        <f>VLOOKUP(BA1083,'Standard Deviations'!$L$1:$M$11,2,TRUE)</f>
        <v>Silver</v>
      </c>
    </row>
    <row r="1084" spans="1:54" hidden="1">
      <c r="A1084">
        <v>8216</v>
      </c>
      <c r="B1084">
        <v>1972</v>
      </c>
      <c r="C1084">
        <f>2024-B1084</f>
        <v>52</v>
      </c>
      <c r="D1084" t="str">
        <f>VLOOKUP(B1084,Reference!$A$1:$B$125, 2)</f>
        <v>Gen X</v>
      </c>
      <c r="E1084" t="s">
        <v>64</v>
      </c>
      <c r="F1084" t="str">
        <f>IF(E1084="High School", "No College", "College")</f>
        <v>College</v>
      </c>
      <c r="G1084" t="s">
        <v>55</v>
      </c>
      <c r="H1084">
        <v>53761</v>
      </c>
      <c r="I1084">
        <v>53761</v>
      </c>
      <c r="J1084" s="4" t="s">
        <v>61</v>
      </c>
      <c r="K1084">
        <v>1</v>
      </c>
      <c r="L1084">
        <v>1</v>
      </c>
      <c r="M1084" t="str">
        <f>IF(OR(K1084&gt;0, L1084&gt;0), "Parent", "Not Parent")</f>
        <v>Parent</v>
      </c>
      <c r="N1084" t="s">
        <v>577</v>
      </c>
      <c r="O1084" s="8">
        <v>41916</v>
      </c>
      <c r="P1084" s="9">
        <f>O1084-N1084</f>
        <v>358</v>
      </c>
      <c r="Q1084">
        <v>7</v>
      </c>
      <c r="R1084" s="9">
        <f>P1084-Q1084</f>
        <v>351</v>
      </c>
      <c r="S1084" s="8">
        <f>O1084-R1084</f>
        <v>41565</v>
      </c>
      <c r="T1084">
        <v>158</v>
      </c>
      <c r="U1084">
        <v>0</v>
      </c>
      <c r="V1084">
        <v>76</v>
      </c>
      <c r="W1084">
        <v>13</v>
      </c>
      <c r="X1084">
        <v>7</v>
      </c>
      <c r="Y1084">
        <v>71</v>
      </c>
      <c r="Z1084">
        <v>325</v>
      </c>
      <c r="AA1084">
        <f>Z1084/P1084</f>
        <v>0.90782122905027929</v>
      </c>
      <c r="AB1084" s="11" t="s">
        <v>506</v>
      </c>
      <c r="AC1084" t="s">
        <v>59</v>
      </c>
      <c r="AD1084">
        <v>6</v>
      </c>
      <c r="AE1084" t="str">
        <f>IF(AD1084&gt;3, "Prefers Discount", "Discount Indifferent")</f>
        <v>Prefers Discount</v>
      </c>
      <c r="AF1084">
        <v>3</v>
      </c>
      <c r="AG1084">
        <v>4</v>
      </c>
      <c r="AH1084">
        <v>4</v>
      </c>
      <c r="AI1084" t="str">
        <f>INDEX($AF$1:$AH$1,MATCH(MAX(AF1084:AH1084),AF1084:AH1084,0))</f>
        <v>Web_Orders</v>
      </c>
      <c r="AJ1084">
        <v>5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f>SUM(AK1084:AO1084)</f>
        <v>0</v>
      </c>
      <c r="AQ1084" t="s">
        <v>67</v>
      </c>
      <c r="AR1084">
        <v>0</v>
      </c>
      <c r="AS1084" t="str">
        <f>IF(OR(AK1084&gt;0, AL1084&gt;0, AM1084&gt;0, AN1084&gt;0, AO1084&gt;0), "Converted", "Not Converted")</f>
        <v>Not Converted</v>
      </c>
      <c r="AT1084">
        <v>0</v>
      </c>
      <c r="AU1084">
        <v>3</v>
      </c>
      <c r="AV1084">
        <v>11</v>
      </c>
      <c r="AW1084">
        <f>IF(Z1084&gt;607, 4, 0)</f>
        <v>0</v>
      </c>
      <c r="AX1084">
        <f>IF(AA1084&gt;0.1497, 3, 0)</f>
        <v>3</v>
      </c>
      <c r="AY1084">
        <f>IF(P1084&gt;4031, 2, 0)</f>
        <v>0</v>
      </c>
      <c r="AZ1084">
        <f>IF(H1084&gt;51934.91, 1, 0)</f>
        <v>1</v>
      </c>
      <c r="BA1084">
        <f>SUM(AW1084:AZ1084)</f>
        <v>4</v>
      </c>
      <c r="BB1084" t="str">
        <f>VLOOKUP(BA1084,'Standard Deviations'!$L$1:$M$11,2,TRUE)</f>
        <v>Silver</v>
      </c>
    </row>
    <row r="1085" spans="1:54">
      <c r="A1085">
        <v>8786</v>
      </c>
      <c r="B1085">
        <v>1956</v>
      </c>
      <c r="C1085">
        <f>2024-B1085</f>
        <v>68</v>
      </c>
      <c r="D1085" t="str">
        <f>VLOOKUP(B1085,Reference!$A$1:$B$125, 2)</f>
        <v>Boomers</v>
      </c>
      <c r="E1085" t="s">
        <v>64</v>
      </c>
      <c r="F1085" t="str">
        <f>IF(E1085="High School", "No College", "College")</f>
        <v>College</v>
      </c>
      <c r="G1085" t="s">
        <v>55</v>
      </c>
      <c r="H1085">
        <v>62058</v>
      </c>
      <c r="I1085">
        <v>62058</v>
      </c>
      <c r="J1085" s="4" t="s">
        <v>61</v>
      </c>
      <c r="K1085">
        <v>0</v>
      </c>
      <c r="L1085">
        <v>1</v>
      </c>
      <c r="M1085" t="str">
        <f>IF(OR(K1085&gt;0, L1085&gt;0), "Parent", "Not Parent")</f>
        <v>Parent</v>
      </c>
      <c r="N1085" t="s">
        <v>264</v>
      </c>
      <c r="O1085" s="8">
        <v>41916</v>
      </c>
      <c r="P1085" s="9">
        <f>O1085-N1085</f>
        <v>496</v>
      </c>
      <c r="Q1085">
        <v>52</v>
      </c>
      <c r="R1085" s="9">
        <f>P1085-Q1085</f>
        <v>444</v>
      </c>
      <c r="S1085" s="8">
        <f>O1085-R1085</f>
        <v>41472</v>
      </c>
      <c r="T1085">
        <v>301</v>
      </c>
      <c r="U1085">
        <v>7</v>
      </c>
      <c r="V1085">
        <v>74</v>
      </c>
      <c r="W1085">
        <v>10</v>
      </c>
      <c r="X1085">
        <v>0</v>
      </c>
      <c r="Y1085">
        <v>58</v>
      </c>
      <c r="Z1085">
        <v>450</v>
      </c>
      <c r="AA1085">
        <f>Z1085/P1085</f>
        <v>0.907258064516129</v>
      </c>
      <c r="AB1085" s="14" t="s">
        <v>506</v>
      </c>
      <c r="AC1085" s="13" t="s">
        <v>63</v>
      </c>
      <c r="AD1085">
        <v>4</v>
      </c>
      <c r="AE1085" t="str">
        <f>IF(AD1085&gt;3, "Prefers Discount", "Discount Indifferent")</f>
        <v>Prefers Discount</v>
      </c>
      <c r="AF1085">
        <v>7</v>
      </c>
      <c r="AG1085">
        <v>6</v>
      </c>
      <c r="AH1085">
        <v>1</v>
      </c>
      <c r="AI1085" t="str">
        <f>INDEX($AF$1:$AH$1,MATCH(MAX(AF1085:AH1085),AF1085:AH1085,0))</f>
        <v>Store_Orders</v>
      </c>
      <c r="AJ1085">
        <v>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f>SUM(AK1085:AO1085)</f>
        <v>0</v>
      </c>
      <c r="AQ1085" t="s">
        <v>67</v>
      </c>
      <c r="AR1085">
        <v>0</v>
      </c>
      <c r="AS1085" t="str">
        <f>IF(OR(AK1085&gt;0, AL1085&gt;0, AM1085&gt;0, AN1085&gt;0, AO1085&gt;0), "Converted", "Not Converted")</f>
        <v>Not Converted</v>
      </c>
      <c r="AT1085">
        <v>0</v>
      </c>
      <c r="AU1085">
        <v>3</v>
      </c>
      <c r="AV1085">
        <v>11</v>
      </c>
      <c r="AW1085">
        <f>IF(Z1085&gt;607, 4, 0)</f>
        <v>0</v>
      </c>
      <c r="AX1085">
        <f>IF(AA1085&gt;0.1497, 3, 0)</f>
        <v>3</v>
      </c>
      <c r="AY1085">
        <f>IF(P1085&gt;4031, 2, 0)</f>
        <v>0</v>
      </c>
      <c r="AZ1085">
        <f>IF(H1085&gt;51934.91, 1, 0)</f>
        <v>1</v>
      </c>
      <c r="BA1085">
        <f>SUM(AW1085:AZ1085)</f>
        <v>4</v>
      </c>
      <c r="BB1085" t="str">
        <f>VLOOKUP(BA1085,'Standard Deviations'!$L$1:$M$11,2,TRUE)</f>
        <v>Silver</v>
      </c>
    </row>
    <row r="1086" spans="1:54" hidden="1">
      <c r="A1086">
        <v>4377</v>
      </c>
      <c r="B1086">
        <v>1971</v>
      </c>
      <c r="C1086">
        <f>2024-B1086</f>
        <v>53</v>
      </c>
      <c r="D1086" t="str">
        <f>VLOOKUP(B1086,Reference!$A$1:$B$125, 2)</f>
        <v>Gen X</v>
      </c>
      <c r="E1086" t="s">
        <v>54</v>
      </c>
      <c r="F1086" t="str">
        <f>IF(E1086="High School", "No College", "College")</f>
        <v>College</v>
      </c>
      <c r="G1086" t="s">
        <v>55</v>
      </c>
      <c r="H1086">
        <v>52914</v>
      </c>
      <c r="I1086">
        <v>52914</v>
      </c>
      <c r="J1086" s="4" t="s">
        <v>175</v>
      </c>
      <c r="K1086">
        <v>0</v>
      </c>
      <c r="L1086">
        <v>1</v>
      </c>
      <c r="M1086" t="str">
        <f>IF(OR(K1086&gt;0, L1086&gt;0), "Parent", "Not Parent")</f>
        <v>Parent</v>
      </c>
      <c r="N1086" t="s">
        <v>597</v>
      </c>
      <c r="O1086" s="8">
        <v>41916</v>
      </c>
      <c r="P1086" s="9">
        <f>O1086-N1086</f>
        <v>635</v>
      </c>
      <c r="Q1086">
        <v>32</v>
      </c>
      <c r="R1086" s="9">
        <f>P1086-Q1086</f>
        <v>603</v>
      </c>
      <c r="S1086" s="8">
        <f>O1086-R1086</f>
        <v>41313</v>
      </c>
      <c r="T1086">
        <v>254</v>
      </c>
      <c r="U1086">
        <v>10</v>
      </c>
      <c r="V1086">
        <v>44</v>
      </c>
      <c r="W1086">
        <v>30</v>
      </c>
      <c r="X1086">
        <v>10</v>
      </c>
      <c r="Y1086">
        <v>227</v>
      </c>
      <c r="Z1086">
        <v>575</v>
      </c>
      <c r="AA1086">
        <f>Z1086/P1086</f>
        <v>0.90551181102362199</v>
      </c>
      <c r="AB1086" s="11" t="s">
        <v>506</v>
      </c>
      <c r="AC1086" t="s">
        <v>59</v>
      </c>
      <c r="AD1086">
        <v>2</v>
      </c>
      <c r="AE1086" t="str">
        <f>IF(AD1086&gt;3, "Prefers Discount", "Discount Indifferent")</f>
        <v>Discount Indifferent</v>
      </c>
      <c r="AF1086">
        <v>3</v>
      </c>
      <c r="AG1086">
        <v>7</v>
      </c>
      <c r="AH1086">
        <v>3</v>
      </c>
      <c r="AI1086" t="str">
        <f>INDEX($AF$1:$AH$1,MATCH(MAX(AF1086:AH1086),AF1086:AH1086,0))</f>
        <v>Web_Orders</v>
      </c>
      <c r="AJ1086">
        <v>7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f>SUM(AK1086:AO1086)</f>
        <v>1</v>
      </c>
      <c r="AQ1086" t="str">
        <f>INDEX($AK$1:$AO$1,MATCH(MAX(AK1086:AO1086),AK1086:AO1086,0))</f>
        <v>Converted_on_Camp3</v>
      </c>
      <c r="AR1086">
        <v>1</v>
      </c>
      <c r="AS1086" t="str">
        <f>IF(OR(AK1086&gt;0, AL1086&gt;0, AM1086&gt;0, AN1086&gt;0, AO1086&gt;0), "Converted", "Not Converted")</f>
        <v>Converted</v>
      </c>
      <c r="AT1086">
        <v>0</v>
      </c>
      <c r="AU1086">
        <v>3</v>
      </c>
      <c r="AV1086">
        <v>11</v>
      </c>
      <c r="AW1086">
        <f>IF(Z1086&gt;607, 4, 0)</f>
        <v>0</v>
      </c>
      <c r="AX1086">
        <f>IF(AA1086&gt;0.1497, 3, 0)</f>
        <v>3</v>
      </c>
      <c r="AY1086">
        <f>IF(P1086&gt;4031, 2, 0)</f>
        <v>0</v>
      </c>
      <c r="AZ1086">
        <f>IF(H1086&gt;51934.91, 1, 0)</f>
        <v>1</v>
      </c>
      <c r="BA1086">
        <f>SUM(AW1086:AZ1086)</f>
        <v>4</v>
      </c>
      <c r="BB1086" t="str">
        <f>VLOOKUP(BA1086,'Standard Deviations'!$L$1:$M$11,2,TRUE)</f>
        <v>Silver</v>
      </c>
    </row>
    <row r="1087" spans="1:54" hidden="1">
      <c r="A1087">
        <v>3678</v>
      </c>
      <c r="B1087">
        <v>1973</v>
      </c>
      <c r="C1087">
        <f>2024-B1087</f>
        <v>51</v>
      </c>
      <c r="D1087" t="str">
        <f>VLOOKUP(B1087,Reference!$A$1:$B$125, 2)</f>
        <v>Gen X</v>
      </c>
      <c r="E1087" t="s">
        <v>54</v>
      </c>
      <c r="F1087" t="str">
        <f>IF(E1087="High School", "No College", "College")</f>
        <v>College</v>
      </c>
      <c r="G1087" t="s">
        <v>89</v>
      </c>
      <c r="H1087">
        <v>60208</v>
      </c>
      <c r="I1087">
        <v>60208</v>
      </c>
      <c r="J1087" s="4" t="s">
        <v>61</v>
      </c>
      <c r="K1087">
        <v>1</v>
      </c>
      <c r="L1087">
        <v>1</v>
      </c>
      <c r="M1087" t="str">
        <f>IF(OR(K1087&gt;0, L1087&gt;0), "Parent", "Not Parent")</f>
        <v>Parent</v>
      </c>
      <c r="N1087" t="s">
        <v>598</v>
      </c>
      <c r="O1087" s="8">
        <v>41916</v>
      </c>
      <c r="P1087" s="9">
        <f>O1087-N1087</f>
        <v>727</v>
      </c>
      <c r="Q1087">
        <v>13</v>
      </c>
      <c r="R1087" s="9">
        <f>P1087-Q1087</f>
        <v>714</v>
      </c>
      <c r="S1087" s="8">
        <f>O1087-R1087</f>
        <v>41202</v>
      </c>
      <c r="T1087">
        <v>488</v>
      </c>
      <c r="U1087">
        <v>23</v>
      </c>
      <c r="V1087">
        <v>71</v>
      </c>
      <c r="W1087">
        <v>15</v>
      </c>
      <c r="X1087">
        <v>0</v>
      </c>
      <c r="Y1087">
        <v>59</v>
      </c>
      <c r="Z1087">
        <v>656</v>
      </c>
      <c r="AA1087">
        <f>Z1087/P1087</f>
        <v>0.90233837689133423</v>
      </c>
      <c r="AB1087" s="11" t="s">
        <v>506</v>
      </c>
      <c r="AC1087" t="s">
        <v>59</v>
      </c>
      <c r="AD1087">
        <v>11</v>
      </c>
      <c r="AE1087" t="str">
        <f>IF(AD1087&gt;3, "Prefers Discount", "Discount Indifferent")</f>
        <v>Prefers Discount</v>
      </c>
      <c r="AF1087">
        <v>7</v>
      </c>
      <c r="AG1087">
        <v>8</v>
      </c>
      <c r="AH1087">
        <v>3</v>
      </c>
      <c r="AI1087" t="str">
        <f>INDEX($AF$1:$AH$1,MATCH(MAX(AF1087:AH1087),AF1087:AH1087,0))</f>
        <v>Web_Orders</v>
      </c>
      <c r="AJ1087">
        <v>7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f>SUM(AK1087:AO1087)</f>
        <v>1</v>
      </c>
      <c r="AQ1087" t="str">
        <f>INDEX($AK$1:$AO$1,MATCH(MAX(AK1087:AO1087),AK1087:AO1087,0))</f>
        <v>Converted_on_Camp4</v>
      </c>
      <c r="AR1087">
        <v>1</v>
      </c>
      <c r="AS1087" t="str">
        <f>IF(OR(AK1087&gt;0, AL1087&gt;0, AM1087&gt;0, AN1087&gt;0, AO1087&gt;0), "Converted", "Not Converted")</f>
        <v>Converted</v>
      </c>
      <c r="AT1087">
        <v>0</v>
      </c>
      <c r="AU1087">
        <v>3</v>
      </c>
      <c r="AV1087">
        <v>11</v>
      </c>
      <c r="AW1087">
        <f>IF(Z1087&gt;607, 4, 0)</f>
        <v>4</v>
      </c>
      <c r="AX1087">
        <f>IF(AA1087&gt;0.1497, 3, 0)</f>
        <v>3</v>
      </c>
      <c r="AY1087">
        <f>IF(P1087&gt;4031, 2, 0)</f>
        <v>0</v>
      </c>
      <c r="AZ1087">
        <f>IF(H1087&gt;51934.91, 1, 0)</f>
        <v>1</v>
      </c>
      <c r="BA1087">
        <f>SUM(AW1087:AZ1087)</f>
        <v>8</v>
      </c>
      <c r="BB1087" t="str">
        <f>VLOOKUP(BA1087,'Standard Deviations'!$L$1:$M$11,2,TRUE)</f>
        <v>Platinum</v>
      </c>
    </row>
    <row r="1088" spans="1:54">
      <c r="A1088">
        <v>8560</v>
      </c>
      <c r="B1088">
        <v>1992</v>
      </c>
      <c r="C1088">
        <f>2024-B1088</f>
        <v>32</v>
      </c>
      <c r="D1088" t="str">
        <f>VLOOKUP(B1088,Reference!$A$1:$B$125, 2)</f>
        <v>Millennials</v>
      </c>
      <c r="E1088" t="s">
        <v>54</v>
      </c>
      <c r="F1088" t="str">
        <f>IF(E1088="High School", "No College", "College")</f>
        <v>College</v>
      </c>
      <c r="G1088" t="s">
        <v>60</v>
      </c>
      <c r="H1088">
        <v>48789</v>
      </c>
      <c r="I1088">
        <v>48789</v>
      </c>
      <c r="J1088" s="4" t="s">
        <v>175</v>
      </c>
      <c r="K1088">
        <v>0</v>
      </c>
      <c r="L1088">
        <v>0</v>
      </c>
      <c r="M1088" t="str">
        <f>IF(OR(K1088&gt;0, L1088&gt;0), "Parent", "Not Parent")</f>
        <v>Not Parent</v>
      </c>
      <c r="N1088" t="s">
        <v>396</v>
      </c>
      <c r="O1088" s="8">
        <v>41916</v>
      </c>
      <c r="P1088" s="9">
        <f>O1088-N1088</f>
        <v>754</v>
      </c>
      <c r="Q1088">
        <v>94</v>
      </c>
      <c r="R1088" s="9">
        <f>P1088-Q1088</f>
        <v>660</v>
      </c>
      <c r="S1088" s="8">
        <f>O1088-R1088</f>
        <v>41256</v>
      </c>
      <c r="T1088">
        <v>351</v>
      </c>
      <c r="U1088">
        <v>16</v>
      </c>
      <c r="V1088">
        <v>156</v>
      </c>
      <c r="W1088">
        <v>7</v>
      </c>
      <c r="X1088">
        <v>5</v>
      </c>
      <c r="Y1088">
        <v>145</v>
      </c>
      <c r="Z1088">
        <v>680</v>
      </c>
      <c r="AA1088">
        <f>Z1088/P1088</f>
        <v>0.90185676392572944</v>
      </c>
      <c r="AB1088" s="14" t="s">
        <v>506</v>
      </c>
      <c r="AC1088" s="13" t="s">
        <v>63</v>
      </c>
      <c r="AD1088">
        <v>1</v>
      </c>
      <c r="AE1088" t="str">
        <f>IF(AD1088&gt;3, "Prefers Discount", "Discount Indifferent")</f>
        <v>Discount Indifferent</v>
      </c>
      <c r="AF1088">
        <v>7</v>
      </c>
      <c r="AG1088">
        <v>6</v>
      </c>
      <c r="AH1088">
        <v>4</v>
      </c>
      <c r="AI1088" t="str">
        <f>INDEX($AF$1:$AH$1,MATCH(MAX(AF1088:AH1088),AF1088:AH1088,0))</f>
        <v>Store_Orders</v>
      </c>
      <c r="AJ1088">
        <v>6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f>SUM(AK1088:AO1088)</f>
        <v>0</v>
      </c>
      <c r="AQ1088" t="s">
        <v>67</v>
      </c>
      <c r="AR1088">
        <v>0</v>
      </c>
      <c r="AS1088" t="str">
        <f>IF(OR(AK1088&gt;0, AL1088&gt;0, AM1088&gt;0, AN1088&gt;0, AO1088&gt;0), "Converted", "Not Converted")</f>
        <v>Not Converted</v>
      </c>
      <c r="AT1088">
        <v>0</v>
      </c>
      <c r="AU1088">
        <v>3</v>
      </c>
      <c r="AV1088">
        <v>11</v>
      </c>
      <c r="AW1088">
        <f>IF(Z1088&gt;607, 4, 0)</f>
        <v>4</v>
      </c>
      <c r="AX1088">
        <f>IF(AA1088&gt;0.1497, 3, 0)</f>
        <v>3</v>
      </c>
      <c r="AY1088">
        <f>IF(P1088&gt;4031, 2, 0)</f>
        <v>0</v>
      </c>
      <c r="AZ1088">
        <f>IF(H1088&gt;51934.91, 1, 0)</f>
        <v>0</v>
      </c>
      <c r="BA1088">
        <f>SUM(AW1088:AZ1088)</f>
        <v>7</v>
      </c>
      <c r="BB1088" t="str">
        <f>VLOOKUP(BA1088,'Standard Deviations'!$L$1:$M$11,2,TRUE)</f>
        <v>Platinum</v>
      </c>
    </row>
    <row r="1089" spans="1:54" hidden="1">
      <c r="A1089">
        <v>2782</v>
      </c>
      <c r="B1089">
        <v>1961</v>
      </c>
      <c r="C1089">
        <f>2024-B1089</f>
        <v>63</v>
      </c>
      <c r="D1089" t="str">
        <f>VLOOKUP(B1089,Reference!$A$1:$B$125, 2)</f>
        <v>Boomers</v>
      </c>
      <c r="E1089" t="s">
        <v>68</v>
      </c>
      <c r="F1089" t="str">
        <f>IF(E1089="High School", "No College", "College")</f>
        <v>College</v>
      </c>
      <c r="G1089" t="s">
        <v>55</v>
      </c>
      <c r="H1089">
        <v>54456</v>
      </c>
      <c r="I1089">
        <v>54456</v>
      </c>
      <c r="J1089" s="4" t="s">
        <v>61</v>
      </c>
      <c r="K1089">
        <v>0</v>
      </c>
      <c r="L1089">
        <v>1</v>
      </c>
      <c r="M1089" t="str">
        <f>IF(OR(K1089&gt;0, L1089&gt;0), "Parent", "Not Parent")</f>
        <v>Parent</v>
      </c>
      <c r="N1089" t="s">
        <v>599</v>
      </c>
      <c r="O1089" s="8">
        <v>41916</v>
      </c>
      <c r="P1089" s="9">
        <f>O1089-N1089</f>
        <v>450</v>
      </c>
      <c r="Q1089">
        <v>23</v>
      </c>
      <c r="R1089" s="9">
        <f>P1089-Q1089</f>
        <v>427</v>
      </c>
      <c r="S1089" s="8">
        <f>O1089-R1089</f>
        <v>41489</v>
      </c>
      <c r="T1089">
        <v>352</v>
      </c>
      <c r="U1089">
        <v>0</v>
      </c>
      <c r="V1089">
        <v>27</v>
      </c>
      <c r="W1089">
        <v>10</v>
      </c>
      <c r="X1089">
        <v>0</v>
      </c>
      <c r="Y1089">
        <v>15</v>
      </c>
      <c r="Z1089">
        <v>404</v>
      </c>
      <c r="AA1089">
        <f>Z1089/P1089</f>
        <v>0.89777777777777779</v>
      </c>
      <c r="AB1089" s="11" t="s">
        <v>506</v>
      </c>
      <c r="AC1089" t="s">
        <v>59</v>
      </c>
      <c r="AD1089">
        <v>3</v>
      </c>
      <c r="AE1089" t="str">
        <f>IF(AD1089&gt;3, "Prefers Discount", "Discount Indifferent")</f>
        <v>Discount Indifferent</v>
      </c>
      <c r="AF1089">
        <v>7</v>
      </c>
      <c r="AG1089">
        <v>6</v>
      </c>
      <c r="AH1089">
        <v>1</v>
      </c>
      <c r="AI1089" t="str">
        <f>INDEX($AF$1:$AH$1,MATCH(MAX(AF1089:AH1089),AF1089:AH1089,0))</f>
        <v>Store_Orders</v>
      </c>
      <c r="AJ1089">
        <v>6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f>SUM(AK1089:AO1089)</f>
        <v>0</v>
      </c>
      <c r="AQ1089" t="s">
        <v>67</v>
      </c>
      <c r="AR1089">
        <v>0</v>
      </c>
      <c r="AS1089" t="str">
        <f>IF(OR(AK1089&gt;0, AL1089&gt;0, AM1089&gt;0, AN1089&gt;0, AO1089&gt;0), "Converted", "Not Converted")</f>
        <v>Not Converted</v>
      </c>
      <c r="AT1089">
        <v>0</v>
      </c>
      <c r="AU1089">
        <v>3</v>
      </c>
      <c r="AV1089">
        <v>11</v>
      </c>
      <c r="AW1089">
        <f>IF(Z1089&gt;607, 4, 0)</f>
        <v>0</v>
      </c>
      <c r="AX1089">
        <f>IF(AA1089&gt;0.1497, 3, 0)</f>
        <v>3</v>
      </c>
      <c r="AY1089">
        <f>IF(P1089&gt;4031, 2, 0)</f>
        <v>0</v>
      </c>
      <c r="AZ1089">
        <f>IF(H1089&gt;51934.91, 1, 0)</f>
        <v>1</v>
      </c>
      <c r="BA1089">
        <f>SUM(AW1089:AZ1089)</f>
        <v>4</v>
      </c>
      <c r="BB1089" t="str">
        <f>VLOOKUP(BA1089,'Standard Deviations'!$L$1:$M$11,2,TRUE)</f>
        <v>Silver</v>
      </c>
    </row>
    <row r="1090" spans="1:54">
      <c r="A1090">
        <v>55</v>
      </c>
      <c r="B1090">
        <v>1963</v>
      </c>
      <c r="C1090">
        <f>2024-B1090</f>
        <v>61</v>
      </c>
      <c r="D1090" t="str">
        <f>VLOOKUP(B1090,Reference!$A$1:$B$125, 2)</f>
        <v>Boomers</v>
      </c>
      <c r="E1090" t="s">
        <v>54</v>
      </c>
      <c r="F1090" t="str">
        <f>IF(E1090="High School", "No College", "College")</f>
        <v>College</v>
      </c>
      <c r="G1090" t="s">
        <v>65</v>
      </c>
      <c r="H1090">
        <v>56253</v>
      </c>
      <c r="I1090">
        <v>56253</v>
      </c>
      <c r="J1090" s="4" t="s">
        <v>61</v>
      </c>
      <c r="K1090">
        <v>0</v>
      </c>
      <c r="L1090">
        <v>1</v>
      </c>
      <c r="M1090" t="str">
        <f>IF(OR(K1090&gt;0, L1090&gt;0), "Parent", "Not Parent")</f>
        <v>Parent</v>
      </c>
      <c r="N1090" t="s">
        <v>415</v>
      </c>
      <c r="O1090" s="8">
        <v>41916</v>
      </c>
      <c r="P1090" s="9">
        <f>O1090-N1090</f>
        <v>666</v>
      </c>
      <c r="Q1090">
        <v>83</v>
      </c>
      <c r="R1090" s="9">
        <f>P1090-Q1090</f>
        <v>583</v>
      </c>
      <c r="S1090" s="8">
        <f>O1090-R1090</f>
        <v>41333</v>
      </c>
      <c r="T1090">
        <v>509</v>
      </c>
      <c r="U1090">
        <v>0</v>
      </c>
      <c r="V1090">
        <v>65</v>
      </c>
      <c r="W1090">
        <v>7</v>
      </c>
      <c r="X1090">
        <v>11</v>
      </c>
      <c r="Y1090">
        <v>5</v>
      </c>
      <c r="Z1090">
        <v>597</v>
      </c>
      <c r="AA1090">
        <f>Z1090/P1090</f>
        <v>0.89639639639639634</v>
      </c>
      <c r="AB1090" s="14" t="s">
        <v>506</v>
      </c>
      <c r="AC1090" s="13" t="s">
        <v>63</v>
      </c>
      <c r="AD1090">
        <v>4</v>
      </c>
      <c r="AE1090" t="str">
        <f>IF(AD1090&gt;3, "Prefers Discount", "Discount Indifferent")</f>
        <v>Prefers Discount</v>
      </c>
      <c r="AF1090">
        <v>9</v>
      </c>
      <c r="AG1090">
        <v>7</v>
      </c>
      <c r="AH1090">
        <v>2</v>
      </c>
      <c r="AI1090" t="str">
        <f>INDEX($AF$1:$AH$1,MATCH(MAX(AF1090:AH1090),AF1090:AH1090,0))</f>
        <v>Store_Orders</v>
      </c>
      <c r="AJ1090">
        <v>6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f>SUM(AK1090:AO1090)</f>
        <v>0</v>
      </c>
      <c r="AQ1090" t="s">
        <v>67</v>
      </c>
      <c r="AR1090">
        <v>0</v>
      </c>
      <c r="AS1090" t="str">
        <f>IF(OR(AK1090&gt;0, AL1090&gt;0, AM1090&gt;0, AN1090&gt;0, AO1090&gt;0), "Converted", "Not Converted")</f>
        <v>Not Converted</v>
      </c>
      <c r="AT1090">
        <v>0</v>
      </c>
      <c r="AU1090">
        <v>3</v>
      </c>
      <c r="AV1090">
        <v>11</v>
      </c>
      <c r="AW1090">
        <f>IF(Z1090&gt;607, 4, 0)</f>
        <v>0</v>
      </c>
      <c r="AX1090">
        <f>IF(AA1090&gt;0.1497, 3, 0)</f>
        <v>3</v>
      </c>
      <c r="AY1090">
        <f>IF(P1090&gt;4031, 2, 0)</f>
        <v>0</v>
      </c>
      <c r="AZ1090">
        <f>IF(H1090&gt;51934.91, 1, 0)</f>
        <v>1</v>
      </c>
      <c r="BA1090">
        <f>SUM(AW1090:AZ1090)</f>
        <v>4</v>
      </c>
      <c r="BB1090" t="str">
        <f>VLOOKUP(BA1090,'Standard Deviations'!$L$1:$M$11,2,TRUE)</f>
        <v>Silver</v>
      </c>
    </row>
    <row r="1091" spans="1:54">
      <c r="A1091">
        <v>6097</v>
      </c>
      <c r="B1091">
        <v>1959</v>
      </c>
      <c r="C1091">
        <f>2024-B1091</f>
        <v>65</v>
      </c>
      <c r="D1091" t="str">
        <f>VLOOKUP(B1091,Reference!$A$1:$B$125, 2)</f>
        <v>Boomers</v>
      </c>
      <c r="E1091" t="s">
        <v>54</v>
      </c>
      <c r="F1091" t="str">
        <f>IF(E1091="High School", "No College", "College")</f>
        <v>College</v>
      </c>
      <c r="G1091" t="s">
        <v>60</v>
      </c>
      <c r="H1091">
        <v>50664</v>
      </c>
      <c r="I1091">
        <v>50664</v>
      </c>
      <c r="J1091" s="4" t="s">
        <v>175</v>
      </c>
      <c r="K1091">
        <v>1</v>
      </c>
      <c r="L1091">
        <v>1</v>
      </c>
      <c r="M1091" t="str">
        <f>IF(OR(K1091&gt;0, L1091&gt;0), "Parent", "Not Parent")</f>
        <v>Parent</v>
      </c>
      <c r="N1091" t="s">
        <v>402</v>
      </c>
      <c r="O1091" s="8">
        <v>41916</v>
      </c>
      <c r="P1091" s="9">
        <f>O1091-N1091</f>
        <v>626</v>
      </c>
      <c r="Q1091">
        <v>64</v>
      </c>
      <c r="R1091" s="9">
        <f>P1091-Q1091</f>
        <v>562</v>
      </c>
      <c r="S1091" s="8">
        <f>O1091-R1091</f>
        <v>41354</v>
      </c>
      <c r="T1091">
        <v>313</v>
      </c>
      <c r="U1091">
        <v>8</v>
      </c>
      <c r="V1091">
        <v>104</v>
      </c>
      <c r="W1091">
        <v>6</v>
      </c>
      <c r="X1091">
        <v>4</v>
      </c>
      <c r="Y1091">
        <v>126</v>
      </c>
      <c r="Z1091">
        <v>561</v>
      </c>
      <c r="AA1091">
        <f>Z1091/P1091</f>
        <v>0.89616613418530355</v>
      </c>
      <c r="AB1091" s="14" t="s">
        <v>506</v>
      </c>
      <c r="AC1091" s="13" t="s">
        <v>63</v>
      </c>
      <c r="AD1091">
        <v>9</v>
      </c>
      <c r="AE1091" t="str">
        <f>IF(AD1091&gt;3, "Prefers Discount", "Discount Indifferent")</f>
        <v>Prefers Discount</v>
      </c>
      <c r="AF1091">
        <v>6</v>
      </c>
      <c r="AG1091">
        <v>8</v>
      </c>
      <c r="AH1091">
        <v>1</v>
      </c>
      <c r="AI1091" t="str">
        <f>INDEX($AF$1:$AH$1,MATCH(MAX(AF1091:AH1091),AF1091:AH1091,0))</f>
        <v>Web_Orders</v>
      </c>
      <c r="AJ1091">
        <v>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f>SUM(AK1091:AO1091)</f>
        <v>0</v>
      </c>
      <c r="AQ1091" t="s">
        <v>67</v>
      </c>
      <c r="AR1091">
        <v>0</v>
      </c>
      <c r="AS1091" t="str">
        <f>IF(OR(AK1091&gt;0, AL1091&gt;0, AM1091&gt;0, AN1091&gt;0, AO1091&gt;0), "Converted", "Not Converted")</f>
        <v>Not Converted</v>
      </c>
      <c r="AT1091">
        <v>0</v>
      </c>
      <c r="AU1091">
        <v>3</v>
      </c>
      <c r="AV1091">
        <v>11</v>
      </c>
      <c r="AW1091">
        <f>IF(Z1091&gt;607, 4, 0)</f>
        <v>0</v>
      </c>
      <c r="AX1091">
        <f>IF(AA1091&gt;0.1497, 3, 0)</f>
        <v>3</v>
      </c>
      <c r="AY1091">
        <f>IF(P1091&gt;4031, 2, 0)</f>
        <v>0</v>
      </c>
      <c r="AZ1091">
        <f>IF(H1091&gt;51934.91, 1, 0)</f>
        <v>0</v>
      </c>
      <c r="BA1091">
        <f>SUM(AW1091:AZ1091)</f>
        <v>3</v>
      </c>
      <c r="BB1091" t="str">
        <f>VLOOKUP(BA1091,'Standard Deviations'!$L$1:$M$11,2,TRUE)</f>
        <v>Silver</v>
      </c>
    </row>
    <row r="1092" spans="1:54">
      <c r="A1092">
        <v>10704</v>
      </c>
      <c r="B1092">
        <v>1969</v>
      </c>
      <c r="C1092">
        <f>2024-B1092</f>
        <v>55</v>
      </c>
      <c r="D1092" t="str">
        <f>VLOOKUP(B1092,Reference!$A$1:$B$125, 2)</f>
        <v>Gen X</v>
      </c>
      <c r="E1092" t="s">
        <v>54</v>
      </c>
      <c r="F1092" t="str">
        <f>IF(E1092="High School", "No College", "College")</f>
        <v>College</v>
      </c>
      <c r="G1092" t="s">
        <v>60</v>
      </c>
      <c r="H1092">
        <v>54803</v>
      </c>
      <c r="I1092">
        <v>54803</v>
      </c>
      <c r="J1092" s="4" t="s">
        <v>61</v>
      </c>
      <c r="K1092">
        <v>0</v>
      </c>
      <c r="L1092">
        <v>1</v>
      </c>
      <c r="M1092" t="str">
        <f>IF(OR(K1092&gt;0, L1092&gt;0), "Parent", "Not Parent")</f>
        <v>Parent</v>
      </c>
      <c r="N1092" t="s">
        <v>549</v>
      </c>
      <c r="O1092" s="8">
        <v>41916</v>
      </c>
      <c r="P1092" s="9">
        <f>O1092-N1092</f>
        <v>774</v>
      </c>
      <c r="Q1092">
        <v>65</v>
      </c>
      <c r="R1092" s="9">
        <f>P1092-Q1092</f>
        <v>709</v>
      </c>
      <c r="S1092" s="8">
        <f>O1092-R1092</f>
        <v>41207</v>
      </c>
      <c r="T1092">
        <v>404</v>
      </c>
      <c r="U1092">
        <v>0</v>
      </c>
      <c r="V1092">
        <v>92</v>
      </c>
      <c r="W1092">
        <v>28</v>
      </c>
      <c r="X1092">
        <v>27</v>
      </c>
      <c r="Y1092">
        <v>142</v>
      </c>
      <c r="Z1092">
        <v>693</v>
      </c>
      <c r="AA1092">
        <f>Z1092/P1092</f>
        <v>0.89534883720930236</v>
      </c>
      <c r="AB1092" s="14" t="s">
        <v>506</v>
      </c>
      <c r="AC1092" s="13" t="s">
        <v>63</v>
      </c>
      <c r="AD1092">
        <v>2</v>
      </c>
      <c r="AE1092" t="str">
        <f>IF(AD1092&gt;3, "Prefers Discount", "Discount Indifferent")</f>
        <v>Discount Indifferent</v>
      </c>
      <c r="AF1092">
        <v>9</v>
      </c>
      <c r="AG1092">
        <v>6</v>
      </c>
      <c r="AH1092">
        <v>2</v>
      </c>
      <c r="AI1092" t="str">
        <f>INDEX($AF$1:$AH$1,MATCH(MAX(AF1092:AH1092),AF1092:AH1092,0))</f>
        <v>Store_Orders</v>
      </c>
      <c r="AJ1092">
        <v>4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f>SUM(AK1092:AO1092)</f>
        <v>0</v>
      </c>
      <c r="AQ1092" t="s">
        <v>67</v>
      </c>
      <c r="AR1092">
        <v>0</v>
      </c>
      <c r="AS1092" t="str">
        <f>IF(OR(AK1092&gt;0, AL1092&gt;0, AM1092&gt;0, AN1092&gt;0, AO1092&gt;0), "Converted", "Not Converted")</f>
        <v>Not Converted</v>
      </c>
      <c r="AT1092">
        <v>0</v>
      </c>
      <c r="AU1092">
        <v>3</v>
      </c>
      <c r="AV1092">
        <v>11</v>
      </c>
      <c r="AW1092">
        <f>IF(Z1092&gt;607, 4, 0)</f>
        <v>4</v>
      </c>
      <c r="AX1092">
        <f>IF(AA1092&gt;0.1497, 3, 0)</f>
        <v>3</v>
      </c>
      <c r="AY1092">
        <f>IF(P1092&gt;4031, 2, 0)</f>
        <v>0</v>
      </c>
      <c r="AZ1092">
        <f>IF(H1092&gt;51934.91, 1, 0)</f>
        <v>1</v>
      </c>
      <c r="BA1092">
        <f>SUM(AW1092:AZ1092)</f>
        <v>8</v>
      </c>
      <c r="BB1092" t="str">
        <f>VLOOKUP(BA1092,'Standard Deviations'!$L$1:$M$11,2,TRUE)</f>
        <v>Platinum</v>
      </c>
    </row>
    <row r="1093" spans="1:54">
      <c r="A1093">
        <v>895</v>
      </c>
      <c r="B1093">
        <v>1948</v>
      </c>
      <c r="C1093">
        <f>2024-B1093</f>
        <v>76</v>
      </c>
      <c r="D1093" t="str">
        <f>VLOOKUP(B1093,Reference!$A$1:$B$125, 2)</f>
        <v>Boomers</v>
      </c>
      <c r="E1093" t="s">
        <v>68</v>
      </c>
      <c r="F1093" t="str">
        <f>IF(E1093="High School", "No College", "College")</f>
        <v>College</v>
      </c>
      <c r="G1093" t="s">
        <v>55</v>
      </c>
      <c r="H1093">
        <v>61467</v>
      </c>
      <c r="I1093">
        <v>61467</v>
      </c>
      <c r="J1093" s="4" t="s">
        <v>61</v>
      </c>
      <c r="K1093">
        <v>0</v>
      </c>
      <c r="L1093">
        <v>2</v>
      </c>
      <c r="M1093" t="str">
        <f>IF(OR(K1093&gt;0, L1093&gt;0), "Parent", "Not Parent")</f>
        <v>Parent</v>
      </c>
      <c r="N1093" t="s">
        <v>505</v>
      </c>
      <c r="O1093" s="8">
        <v>41916</v>
      </c>
      <c r="P1093" s="9">
        <f>O1093-N1093</f>
        <v>664</v>
      </c>
      <c r="Q1093">
        <v>69</v>
      </c>
      <c r="R1093" s="9">
        <f>P1093-Q1093</f>
        <v>595</v>
      </c>
      <c r="S1093" s="8">
        <f>O1093-R1093</f>
        <v>41321</v>
      </c>
      <c r="T1093">
        <v>410</v>
      </c>
      <c r="U1093">
        <v>16</v>
      </c>
      <c r="V1093">
        <v>114</v>
      </c>
      <c r="W1093">
        <v>0</v>
      </c>
      <c r="X1093">
        <v>5</v>
      </c>
      <c r="Y1093">
        <v>49</v>
      </c>
      <c r="Z1093">
        <v>594</v>
      </c>
      <c r="AA1093">
        <f>Z1093/P1093</f>
        <v>0.89457831325301207</v>
      </c>
      <c r="AB1093" s="14" t="s">
        <v>506</v>
      </c>
      <c r="AC1093" s="13" t="s">
        <v>63</v>
      </c>
      <c r="AD1093">
        <v>3</v>
      </c>
      <c r="AE1093" t="str">
        <f>IF(AD1093&gt;3, "Prefers Discount", "Discount Indifferent")</f>
        <v>Discount Indifferent</v>
      </c>
      <c r="AF1093">
        <v>10</v>
      </c>
      <c r="AG1093">
        <v>5</v>
      </c>
      <c r="AH1093">
        <v>2</v>
      </c>
      <c r="AI1093" t="str">
        <f>INDEX($AF$1:$AH$1,MATCH(MAX(AF1093:AH1093),AF1093:AH1093,0))</f>
        <v>Store_Orders</v>
      </c>
      <c r="AJ1093">
        <v>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f>SUM(AK1093:AO1093)</f>
        <v>0</v>
      </c>
      <c r="AQ1093" t="s">
        <v>67</v>
      </c>
      <c r="AR1093">
        <v>0</v>
      </c>
      <c r="AS1093" t="str">
        <f>IF(OR(AK1093&gt;0, AL1093&gt;0, AM1093&gt;0, AN1093&gt;0, AO1093&gt;0), "Converted", "Not Converted")</f>
        <v>Not Converted</v>
      </c>
      <c r="AT1093">
        <v>0</v>
      </c>
      <c r="AU1093">
        <v>3</v>
      </c>
      <c r="AV1093">
        <v>11</v>
      </c>
      <c r="AW1093">
        <f>IF(Z1093&gt;607, 4, 0)</f>
        <v>0</v>
      </c>
      <c r="AX1093">
        <f>IF(AA1093&gt;0.1497, 3, 0)</f>
        <v>3</v>
      </c>
      <c r="AY1093">
        <f>IF(P1093&gt;4031, 2, 0)</f>
        <v>0</v>
      </c>
      <c r="AZ1093">
        <f>IF(H1093&gt;51934.91, 1, 0)</f>
        <v>1</v>
      </c>
      <c r="BA1093">
        <f>SUM(AW1093:AZ1093)</f>
        <v>4</v>
      </c>
      <c r="BB1093" t="str">
        <f>VLOOKUP(BA1093,'Standard Deviations'!$L$1:$M$11,2,TRUE)</f>
        <v>Silver</v>
      </c>
    </row>
    <row r="1094" spans="1:54">
      <c r="A1094">
        <v>2134</v>
      </c>
      <c r="B1094">
        <v>1952</v>
      </c>
      <c r="C1094">
        <f>2024-B1094</f>
        <v>72</v>
      </c>
      <c r="D1094" t="str">
        <f>VLOOKUP(B1094,Reference!$A$1:$B$125, 2)</f>
        <v>Boomers</v>
      </c>
      <c r="E1094" t="s">
        <v>54</v>
      </c>
      <c r="F1094" t="str">
        <f>IF(E1094="High School", "No College", "College")</f>
        <v>College</v>
      </c>
      <c r="G1094" t="s">
        <v>60</v>
      </c>
      <c r="H1094">
        <v>53700</v>
      </c>
      <c r="I1094">
        <v>53700</v>
      </c>
      <c r="J1094" s="4" t="s">
        <v>61</v>
      </c>
      <c r="K1094">
        <v>0</v>
      </c>
      <c r="L1094">
        <v>1</v>
      </c>
      <c r="M1094" t="str">
        <f>IF(OR(K1094&gt;0, L1094&gt;0), "Parent", "Not Parent")</f>
        <v>Parent</v>
      </c>
      <c r="N1094" t="s">
        <v>450</v>
      </c>
      <c r="O1094" s="8">
        <v>41916</v>
      </c>
      <c r="P1094" s="9">
        <f>O1094-N1094</f>
        <v>778</v>
      </c>
      <c r="Q1094">
        <v>94</v>
      </c>
      <c r="R1094" s="9">
        <f>P1094-Q1094</f>
        <v>684</v>
      </c>
      <c r="S1094" s="8">
        <f>O1094-R1094</f>
        <v>41232</v>
      </c>
      <c r="T1094">
        <v>263</v>
      </c>
      <c r="U1094">
        <v>5</v>
      </c>
      <c r="V1094">
        <v>233</v>
      </c>
      <c r="W1094">
        <v>69</v>
      </c>
      <c r="X1094">
        <v>41</v>
      </c>
      <c r="Y1094">
        <v>83</v>
      </c>
      <c r="Z1094">
        <v>694</v>
      </c>
      <c r="AA1094">
        <f>Z1094/P1094</f>
        <v>0.89203084832904889</v>
      </c>
      <c r="AB1094" s="14" t="s">
        <v>506</v>
      </c>
      <c r="AC1094" s="13" t="s">
        <v>63</v>
      </c>
      <c r="AD1094">
        <v>4</v>
      </c>
      <c r="AE1094" t="str">
        <f>IF(AD1094&gt;3, "Prefers Discount", "Discount Indifferent")</f>
        <v>Prefers Discount</v>
      </c>
      <c r="AF1094">
        <v>8</v>
      </c>
      <c r="AG1094">
        <v>5</v>
      </c>
      <c r="AH1094">
        <v>5</v>
      </c>
      <c r="AI1094" t="str">
        <f>INDEX($AF$1:$AH$1,MATCH(MAX(AF1094:AH1094),AF1094:AH1094,0))</f>
        <v>Store_Orders</v>
      </c>
      <c r="AJ1094">
        <v>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f>SUM(AK1094:AO1094)</f>
        <v>0</v>
      </c>
      <c r="AQ1094" t="s">
        <v>67</v>
      </c>
      <c r="AR1094">
        <v>0</v>
      </c>
      <c r="AS1094" t="str">
        <f>IF(OR(AK1094&gt;0, AL1094&gt;0, AM1094&gt;0, AN1094&gt;0, AO1094&gt;0), "Converted", "Not Converted")</f>
        <v>Not Converted</v>
      </c>
      <c r="AT1094">
        <v>0</v>
      </c>
      <c r="AU1094">
        <v>3</v>
      </c>
      <c r="AV1094">
        <v>11</v>
      </c>
      <c r="AW1094">
        <f>IF(Z1094&gt;607, 4, 0)</f>
        <v>4</v>
      </c>
      <c r="AX1094">
        <f>IF(AA1094&gt;0.1497, 3, 0)</f>
        <v>3</v>
      </c>
      <c r="AY1094">
        <f>IF(P1094&gt;4031, 2, 0)</f>
        <v>0</v>
      </c>
      <c r="AZ1094">
        <f>IF(H1094&gt;51934.91, 1, 0)</f>
        <v>1</v>
      </c>
      <c r="BA1094">
        <f>SUM(AW1094:AZ1094)</f>
        <v>8</v>
      </c>
      <c r="BB1094" t="str">
        <f>VLOOKUP(BA1094,'Standard Deviations'!$L$1:$M$11,2,TRUE)</f>
        <v>Platinum</v>
      </c>
    </row>
    <row r="1095" spans="1:54" hidden="1">
      <c r="A1095">
        <v>1349</v>
      </c>
      <c r="B1095">
        <v>1970</v>
      </c>
      <c r="C1095">
        <f>2024-B1095</f>
        <v>54</v>
      </c>
      <c r="D1095" t="str">
        <f>VLOOKUP(B1095,Reference!$A$1:$B$125, 2)</f>
        <v>Gen X</v>
      </c>
      <c r="E1095" t="s">
        <v>54</v>
      </c>
      <c r="F1095" t="str">
        <f>IF(E1095="High School", "No College", "College")</f>
        <v>College</v>
      </c>
      <c r="G1095" t="s">
        <v>55</v>
      </c>
      <c r="H1095">
        <v>50447</v>
      </c>
      <c r="I1095">
        <v>50447</v>
      </c>
      <c r="J1095" s="4" t="s">
        <v>175</v>
      </c>
      <c r="K1095">
        <v>2</v>
      </c>
      <c r="L1095">
        <v>0</v>
      </c>
      <c r="M1095" t="str">
        <f>IF(OR(K1095&gt;0, L1095&gt;0), "Parent", "Not Parent")</f>
        <v>Parent</v>
      </c>
      <c r="N1095" t="s">
        <v>580</v>
      </c>
      <c r="O1095" s="8">
        <v>41916</v>
      </c>
      <c r="P1095" s="9">
        <f>O1095-N1095</f>
        <v>166</v>
      </c>
      <c r="Q1095">
        <v>4</v>
      </c>
      <c r="R1095" s="9">
        <f>P1095-Q1095</f>
        <v>162</v>
      </c>
      <c r="S1095" s="8">
        <f>O1095-R1095</f>
        <v>41754</v>
      </c>
      <c r="T1095">
        <v>85</v>
      </c>
      <c r="U1095">
        <v>7</v>
      </c>
      <c r="V1095">
        <v>24</v>
      </c>
      <c r="W1095">
        <v>2</v>
      </c>
      <c r="X1095">
        <v>3</v>
      </c>
      <c r="Y1095">
        <v>27</v>
      </c>
      <c r="Z1095">
        <v>148</v>
      </c>
      <c r="AA1095">
        <f>Z1095/P1095</f>
        <v>0.89156626506024095</v>
      </c>
      <c r="AB1095" s="11" t="s">
        <v>506</v>
      </c>
      <c r="AC1095" t="s">
        <v>59</v>
      </c>
      <c r="AD1095">
        <v>1</v>
      </c>
      <c r="AE1095" t="str">
        <f>IF(AD1095&gt;3, "Prefers Discount", "Discount Indifferent")</f>
        <v>Discount Indifferent</v>
      </c>
      <c r="AF1095">
        <v>3</v>
      </c>
      <c r="AG1095">
        <v>3</v>
      </c>
      <c r="AH1095">
        <v>1</v>
      </c>
      <c r="AI1095" t="str">
        <f>INDEX($AF$1:$AH$1,MATCH(MAX(AF1095:AH1095),AF1095:AH1095,0))</f>
        <v>Store_Orders</v>
      </c>
      <c r="AJ1095">
        <v>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f>SUM(AK1095:AO1095)</f>
        <v>0</v>
      </c>
      <c r="AQ1095" t="s">
        <v>67</v>
      </c>
      <c r="AR1095">
        <v>0</v>
      </c>
      <c r="AS1095" t="str">
        <f>IF(OR(AK1095&gt;0, AL1095&gt;0, AM1095&gt;0, AN1095&gt;0, AO1095&gt;0), "Converted", "Not Converted")</f>
        <v>Not Converted</v>
      </c>
      <c r="AT1095">
        <v>0</v>
      </c>
      <c r="AU1095">
        <v>3</v>
      </c>
      <c r="AV1095">
        <v>11</v>
      </c>
      <c r="AW1095">
        <f>IF(Z1095&gt;607, 4, 0)</f>
        <v>0</v>
      </c>
      <c r="AX1095">
        <f>IF(AA1095&gt;0.1497, 3, 0)</f>
        <v>3</v>
      </c>
      <c r="AY1095">
        <f>IF(P1095&gt;4031, 2, 0)</f>
        <v>0</v>
      </c>
      <c r="AZ1095">
        <f>IF(H1095&gt;51934.91, 1, 0)</f>
        <v>0</v>
      </c>
      <c r="BA1095">
        <f>SUM(AW1095:AZ1095)</f>
        <v>3</v>
      </c>
      <c r="BB1095" t="str">
        <f>VLOOKUP(BA1095,'Standard Deviations'!$L$1:$M$11,2,TRUE)</f>
        <v>Silver</v>
      </c>
    </row>
    <row r="1096" spans="1:54">
      <c r="A1096">
        <v>7247</v>
      </c>
      <c r="B1096">
        <v>1960</v>
      </c>
      <c r="C1096">
        <f>2024-B1096</f>
        <v>64</v>
      </c>
      <c r="D1096" t="str">
        <f>VLOOKUP(B1096,Reference!$A$1:$B$125, 2)</f>
        <v>Boomers</v>
      </c>
      <c r="E1096" t="s">
        <v>54</v>
      </c>
      <c r="F1096" t="str">
        <f>IF(E1096="High School", "No College", "College")</f>
        <v>College</v>
      </c>
      <c r="G1096" t="s">
        <v>89</v>
      </c>
      <c r="H1096">
        <v>47916</v>
      </c>
      <c r="I1096">
        <v>47916</v>
      </c>
      <c r="J1096" s="4" t="s">
        <v>175</v>
      </c>
      <c r="K1096">
        <v>0</v>
      </c>
      <c r="L1096">
        <v>1</v>
      </c>
      <c r="M1096" t="str">
        <f>IF(OR(K1096&gt;0, L1096&gt;0), "Parent", "Not Parent")</f>
        <v>Parent</v>
      </c>
      <c r="N1096" t="s">
        <v>417</v>
      </c>
      <c r="O1096" s="8">
        <v>41916</v>
      </c>
      <c r="P1096" s="9">
        <f>O1096-N1096</f>
        <v>681</v>
      </c>
      <c r="Q1096">
        <v>72</v>
      </c>
      <c r="R1096" s="9">
        <f>P1096-Q1096</f>
        <v>609</v>
      </c>
      <c r="S1096" s="8">
        <f>O1096-R1096</f>
        <v>41307</v>
      </c>
      <c r="T1096">
        <v>505</v>
      </c>
      <c r="U1096">
        <v>0</v>
      </c>
      <c r="V1096">
        <v>26</v>
      </c>
      <c r="W1096">
        <v>0</v>
      </c>
      <c r="X1096">
        <v>0</v>
      </c>
      <c r="Y1096">
        <v>75</v>
      </c>
      <c r="Z1096">
        <v>606</v>
      </c>
      <c r="AA1096">
        <f>Z1096/P1096</f>
        <v>0.88986784140969166</v>
      </c>
      <c r="AB1096" s="14" t="s">
        <v>506</v>
      </c>
      <c r="AC1096" s="13" t="s">
        <v>63</v>
      </c>
      <c r="AD1096">
        <v>5</v>
      </c>
      <c r="AE1096" t="str">
        <f>IF(AD1096&gt;3, "Prefers Discount", "Discount Indifferent")</f>
        <v>Prefers Discount</v>
      </c>
      <c r="AF1096">
        <v>6</v>
      </c>
      <c r="AG1096">
        <v>7</v>
      </c>
      <c r="AH1096">
        <v>4</v>
      </c>
      <c r="AI1096" t="str">
        <f>INDEX($AF$1:$AH$1,MATCH(MAX(AF1096:AH1096),AF1096:AH1096,0))</f>
        <v>Web_Orders</v>
      </c>
      <c r="AJ1096">
        <v>6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f>SUM(AK1096:AO1096)</f>
        <v>1</v>
      </c>
      <c r="AQ1096" t="str">
        <f>INDEX($AK$1:$AO$1,MATCH(MAX(AK1096:AO1096),AK1096:AO1096,0))</f>
        <v>Converted_on_Camp4</v>
      </c>
      <c r="AR1096">
        <v>1</v>
      </c>
      <c r="AS1096" t="str">
        <f>IF(OR(AK1096&gt;0, AL1096&gt;0, AM1096&gt;0, AN1096&gt;0, AO1096&gt;0), "Converted", "Not Converted")</f>
        <v>Converted</v>
      </c>
      <c r="AT1096">
        <v>0</v>
      </c>
      <c r="AU1096">
        <v>3</v>
      </c>
      <c r="AV1096">
        <v>11</v>
      </c>
      <c r="AW1096">
        <f>IF(Z1096&gt;607, 4, 0)</f>
        <v>0</v>
      </c>
      <c r="AX1096">
        <f>IF(AA1096&gt;0.1497, 3, 0)</f>
        <v>3</v>
      </c>
      <c r="AY1096">
        <f>IF(P1096&gt;4031, 2, 0)</f>
        <v>0</v>
      </c>
      <c r="AZ1096">
        <f>IF(H1096&gt;51934.91, 1, 0)</f>
        <v>0</v>
      </c>
      <c r="BA1096">
        <f>SUM(AW1096:AZ1096)</f>
        <v>3</v>
      </c>
      <c r="BB1096" t="str">
        <f>VLOOKUP(BA1096,'Standard Deviations'!$L$1:$M$11,2,TRUE)</f>
        <v>Silver</v>
      </c>
    </row>
    <row r="1097" spans="1:54">
      <c r="A1097">
        <v>10323</v>
      </c>
      <c r="B1097">
        <v>1952</v>
      </c>
      <c r="C1097">
        <f>2024-B1097</f>
        <v>72</v>
      </c>
      <c r="D1097" t="str">
        <f>VLOOKUP(B1097,Reference!$A$1:$B$125, 2)</f>
        <v>Boomers</v>
      </c>
      <c r="E1097" t="s">
        <v>54</v>
      </c>
      <c r="F1097" t="str">
        <f>IF(E1097="High School", "No College", "College")</f>
        <v>College</v>
      </c>
      <c r="G1097" t="s">
        <v>55</v>
      </c>
      <c r="H1097">
        <v>49413</v>
      </c>
      <c r="I1097">
        <v>49413</v>
      </c>
      <c r="J1097" s="4" t="s">
        <v>175</v>
      </c>
      <c r="K1097">
        <v>0</v>
      </c>
      <c r="L1097">
        <v>1</v>
      </c>
      <c r="M1097" t="str">
        <f>IF(OR(K1097&gt;0, L1097&gt;0), "Parent", "Not Parent")</f>
        <v>Parent</v>
      </c>
      <c r="N1097" t="s">
        <v>125</v>
      </c>
      <c r="O1097" s="8">
        <v>41916</v>
      </c>
      <c r="P1097" s="9">
        <f>O1097-N1097</f>
        <v>344</v>
      </c>
      <c r="Q1097">
        <v>88</v>
      </c>
      <c r="R1097" s="9">
        <f>P1097-Q1097</f>
        <v>256</v>
      </c>
      <c r="S1097" s="8">
        <f>O1097-R1097</f>
        <v>41660</v>
      </c>
      <c r="T1097">
        <v>205</v>
      </c>
      <c r="U1097">
        <v>7</v>
      </c>
      <c r="V1097">
        <v>41</v>
      </c>
      <c r="W1097">
        <v>3</v>
      </c>
      <c r="X1097">
        <v>2</v>
      </c>
      <c r="Y1097">
        <v>46</v>
      </c>
      <c r="Z1097">
        <v>304</v>
      </c>
      <c r="AA1097">
        <f>Z1097/P1097</f>
        <v>0.88372093023255816</v>
      </c>
      <c r="AB1097" s="14" t="s">
        <v>506</v>
      </c>
      <c r="AC1097" s="13" t="s">
        <v>63</v>
      </c>
      <c r="AD1097">
        <v>2</v>
      </c>
      <c r="AE1097" t="str">
        <f>IF(AD1097&gt;3, "Prefers Discount", "Discount Indifferent")</f>
        <v>Discount Indifferent</v>
      </c>
      <c r="AF1097">
        <v>5</v>
      </c>
      <c r="AG1097">
        <v>4</v>
      </c>
      <c r="AH1097">
        <v>2</v>
      </c>
      <c r="AI1097" t="str">
        <f>INDEX($AF$1:$AH$1,MATCH(MAX(AF1097:AH1097),AF1097:AH1097,0))</f>
        <v>Store_Orders</v>
      </c>
      <c r="AJ1097">
        <v>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f>SUM(AK1097:AO1097)</f>
        <v>0</v>
      </c>
      <c r="AQ1097" t="s">
        <v>67</v>
      </c>
      <c r="AR1097">
        <v>0</v>
      </c>
      <c r="AS1097" t="str">
        <f>IF(OR(AK1097&gt;0, AL1097&gt;0, AM1097&gt;0, AN1097&gt;0, AO1097&gt;0), "Converted", "Not Converted")</f>
        <v>Not Converted</v>
      </c>
      <c r="AT1097">
        <v>0</v>
      </c>
      <c r="AU1097">
        <v>3</v>
      </c>
      <c r="AV1097">
        <v>11</v>
      </c>
      <c r="AW1097">
        <f>IF(Z1097&gt;607, 4, 0)</f>
        <v>0</v>
      </c>
      <c r="AX1097">
        <f>IF(AA1097&gt;0.1497, 3, 0)</f>
        <v>3</v>
      </c>
      <c r="AY1097">
        <f>IF(P1097&gt;4031, 2, 0)</f>
        <v>0</v>
      </c>
      <c r="AZ1097">
        <f>IF(H1097&gt;51934.91, 1, 0)</f>
        <v>0</v>
      </c>
      <c r="BA1097">
        <f>SUM(AW1097:AZ1097)</f>
        <v>3</v>
      </c>
      <c r="BB1097" t="str">
        <f>VLOOKUP(BA1097,'Standard Deviations'!$L$1:$M$11,2,TRUE)</f>
        <v>Silver</v>
      </c>
    </row>
    <row r="1098" spans="1:54">
      <c r="A1098">
        <v>5180</v>
      </c>
      <c r="B1098">
        <v>1968</v>
      </c>
      <c r="C1098">
        <f>2024-B1098</f>
        <v>56</v>
      </c>
      <c r="D1098" t="str">
        <f>VLOOKUP(B1098,Reference!$A$1:$B$125, 2)</f>
        <v>Gen X</v>
      </c>
      <c r="E1098" t="s">
        <v>68</v>
      </c>
      <c r="F1098" t="str">
        <f>IF(E1098="High School", "No College", "College")</f>
        <v>College</v>
      </c>
      <c r="G1098" t="s">
        <v>71</v>
      </c>
      <c r="H1098">
        <v>50616</v>
      </c>
      <c r="I1098">
        <v>50616</v>
      </c>
      <c r="J1098" s="4" t="s">
        <v>175</v>
      </c>
      <c r="K1098">
        <v>0</v>
      </c>
      <c r="L1098">
        <v>1</v>
      </c>
      <c r="M1098" t="str">
        <f>IF(OR(K1098&gt;0, L1098&gt;0), "Parent", "Not Parent")</f>
        <v>Parent</v>
      </c>
      <c r="N1098" t="s">
        <v>600</v>
      </c>
      <c r="O1098" s="8">
        <v>41916</v>
      </c>
      <c r="P1098" s="9">
        <f>O1098-N1098</f>
        <v>169</v>
      </c>
      <c r="Q1098">
        <v>56</v>
      </c>
      <c r="R1098" s="9">
        <f>P1098-Q1098</f>
        <v>113</v>
      </c>
      <c r="S1098" s="8">
        <f>O1098-R1098</f>
        <v>41803</v>
      </c>
      <c r="T1098">
        <v>128</v>
      </c>
      <c r="U1098">
        <v>0</v>
      </c>
      <c r="V1098">
        <v>16</v>
      </c>
      <c r="W1098">
        <v>0</v>
      </c>
      <c r="X1098">
        <v>1</v>
      </c>
      <c r="Y1098">
        <v>4</v>
      </c>
      <c r="Z1098">
        <v>149</v>
      </c>
      <c r="AA1098">
        <f>Z1098/P1098</f>
        <v>0.88165680473372776</v>
      </c>
      <c r="AB1098" s="14" t="s">
        <v>506</v>
      </c>
      <c r="AC1098" s="13" t="s">
        <v>63</v>
      </c>
      <c r="AD1098">
        <v>2</v>
      </c>
      <c r="AE1098" t="str">
        <f>IF(AD1098&gt;3, "Prefers Discount", "Discount Indifferent")</f>
        <v>Discount Indifferent</v>
      </c>
      <c r="AF1098">
        <v>4</v>
      </c>
      <c r="AG1098">
        <v>4</v>
      </c>
      <c r="AH1098">
        <v>0</v>
      </c>
      <c r="AI1098" t="str">
        <f>INDEX($AF$1:$AH$1,MATCH(MAX(AF1098:AH1098),AF1098:AH1098,0))</f>
        <v>Store_Orders</v>
      </c>
      <c r="AJ1098">
        <v>7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f>SUM(AK1098:AO1098)</f>
        <v>0</v>
      </c>
      <c r="AQ1098" t="s">
        <v>67</v>
      </c>
      <c r="AR1098">
        <v>0</v>
      </c>
      <c r="AS1098" t="str">
        <f>IF(OR(AK1098&gt;0, AL1098&gt;0, AM1098&gt;0, AN1098&gt;0, AO1098&gt;0), "Converted", "Not Converted")</f>
        <v>Not Converted</v>
      </c>
      <c r="AT1098">
        <v>0</v>
      </c>
      <c r="AU1098">
        <v>3</v>
      </c>
      <c r="AV1098">
        <v>11</v>
      </c>
      <c r="AW1098">
        <f>IF(Z1098&gt;607, 4, 0)</f>
        <v>0</v>
      </c>
      <c r="AX1098">
        <f>IF(AA1098&gt;0.1497, 3, 0)</f>
        <v>3</v>
      </c>
      <c r="AY1098">
        <f>IF(P1098&gt;4031, 2, 0)</f>
        <v>0</v>
      </c>
      <c r="AZ1098">
        <f>IF(H1098&gt;51934.91, 1, 0)</f>
        <v>0</v>
      </c>
      <c r="BA1098">
        <f>SUM(AW1098:AZ1098)</f>
        <v>3</v>
      </c>
      <c r="BB1098" t="str">
        <f>VLOOKUP(BA1098,'Standard Deviations'!$L$1:$M$11,2,TRUE)</f>
        <v>Silver</v>
      </c>
    </row>
    <row r="1099" spans="1:54">
      <c r="A1099">
        <v>4682</v>
      </c>
      <c r="B1099">
        <v>1958</v>
      </c>
      <c r="C1099">
        <f>2024-B1099</f>
        <v>66</v>
      </c>
      <c r="D1099" t="str">
        <f>VLOOKUP(B1099,Reference!$A$1:$B$125, 2)</f>
        <v>Boomers</v>
      </c>
      <c r="E1099" t="s">
        <v>54</v>
      </c>
      <c r="F1099" t="str">
        <f>IF(E1099="High School", "No College", "College")</f>
        <v>College</v>
      </c>
      <c r="G1099" t="s">
        <v>55</v>
      </c>
      <c r="H1099">
        <v>51876</v>
      </c>
      <c r="I1099">
        <v>51876</v>
      </c>
      <c r="J1099" s="4" t="s">
        <v>175</v>
      </c>
      <c r="K1099">
        <v>0</v>
      </c>
      <c r="L1099">
        <v>0</v>
      </c>
      <c r="M1099" t="str">
        <f>IF(OR(K1099&gt;0, L1099&gt;0), "Parent", "Not Parent")</f>
        <v>Not Parent</v>
      </c>
      <c r="N1099" t="s">
        <v>591</v>
      </c>
      <c r="O1099" s="8">
        <v>41916</v>
      </c>
      <c r="P1099" s="9">
        <f>O1099-N1099</f>
        <v>354</v>
      </c>
      <c r="Q1099">
        <v>88</v>
      </c>
      <c r="R1099" s="9">
        <f>P1099-Q1099</f>
        <v>266</v>
      </c>
      <c r="S1099" s="8">
        <f>O1099-R1099</f>
        <v>41650</v>
      </c>
      <c r="T1099">
        <v>99</v>
      </c>
      <c r="U1099">
        <v>27</v>
      </c>
      <c r="V1099">
        <v>102</v>
      </c>
      <c r="W1099">
        <v>28</v>
      </c>
      <c r="X1099">
        <v>48</v>
      </c>
      <c r="Y1099">
        <v>6</v>
      </c>
      <c r="Z1099">
        <v>310</v>
      </c>
      <c r="AA1099">
        <f>Z1099/P1099</f>
        <v>0.87570621468926557</v>
      </c>
      <c r="AB1099" s="14" t="s">
        <v>506</v>
      </c>
      <c r="AC1099" s="13" t="s">
        <v>63</v>
      </c>
      <c r="AD1099">
        <v>1</v>
      </c>
      <c r="AE1099" t="str">
        <f>IF(AD1099&gt;3, "Prefers Discount", "Discount Indifferent")</f>
        <v>Discount Indifferent</v>
      </c>
      <c r="AF1099">
        <v>8</v>
      </c>
      <c r="AG1099">
        <v>2</v>
      </c>
      <c r="AH1099">
        <v>2</v>
      </c>
      <c r="AI1099" t="str">
        <f>INDEX($AF$1:$AH$1,MATCH(MAX(AF1099:AH1099),AF1099:AH1099,0))</f>
        <v>Store_Orders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f>SUM(AK1099:AO1099)</f>
        <v>0</v>
      </c>
      <c r="AQ1099" t="s">
        <v>67</v>
      </c>
      <c r="AR1099">
        <v>0</v>
      </c>
      <c r="AS1099" t="str">
        <f>IF(OR(AK1099&gt;0, AL1099&gt;0, AM1099&gt;0, AN1099&gt;0, AO1099&gt;0), "Converted", "Not Converted")</f>
        <v>Not Converted</v>
      </c>
      <c r="AT1099">
        <v>0</v>
      </c>
      <c r="AU1099">
        <v>3</v>
      </c>
      <c r="AV1099">
        <v>11</v>
      </c>
      <c r="AW1099">
        <f>IF(Z1099&gt;607, 4, 0)</f>
        <v>0</v>
      </c>
      <c r="AX1099">
        <f>IF(AA1099&gt;0.1497, 3, 0)</f>
        <v>3</v>
      </c>
      <c r="AY1099">
        <f>IF(P1099&gt;4031, 2, 0)</f>
        <v>0</v>
      </c>
      <c r="AZ1099">
        <f>IF(H1099&gt;51934.91, 1, 0)</f>
        <v>0</v>
      </c>
      <c r="BA1099">
        <f>SUM(AW1099:AZ1099)</f>
        <v>3</v>
      </c>
      <c r="BB1099" t="str">
        <f>VLOOKUP(BA1099,'Standard Deviations'!$L$1:$M$11,2,TRUE)</f>
        <v>Silver</v>
      </c>
    </row>
    <row r="1100" spans="1:54">
      <c r="A1100">
        <v>702</v>
      </c>
      <c r="B1100">
        <v>1975</v>
      </c>
      <c r="C1100">
        <f>2024-B1100</f>
        <v>49</v>
      </c>
      <c r="D1100" t="str">
        <f>VLOOKUP(B1100,Reference!$A$1:$B$125, 2)</f>
        <v>Gen X</v>
      </c>
      <c r="E1100" t="s">
        <v>74</v>
      </c>
      <c r="F1100" t="str">
        <f>IF(E1100="High School", "No College", "College")</f>
        <v>College</v>
      </c>
      <c r="G1100" t="s">
        <v>89</v>
      </c>
      <c r="H1100">
        <v>47682</v>
      </c>
      <c r="I1100">
        <v>47682</v>
      </c>
      <c r="J1100" s="4" t="s">
        <v>175</v>
      </c>
      <c r="K1100">
        <v>0</v>
      </c>
      <c r="L1100">
        <v>1</v>
      </c>
      <c r="M1100" t="str">
        <f>IF(OR(K1100&gt;0, L1100&gt;0), "Parent", "Not Parent")</f>
        <v>Parent</v>
      </c>
      <c r="N1100" t="s">
        <v>395</v>
      </c>
      <c r="O1100" s="8">
        <v>41916</v>
      </c>
      <c r="P1100" s="9">
        <f>O1100-N1100</f>
        <v>596</v>
      </c>
      <c r="Q1100">
        <v>80</v>
      </c>
      <c r="R1100" s="9">
        <f>P1100-Q1100</f>
        <v>516</v>
      </c>
      <c r="S1100" s="8">
        <f>O1100-R1100</f>
        <v>41400</v>
      </c>
      <c r="T1100">
        <v>162</v>
      </c>
      <c r="U1100">
        <v>61</v>
      </c>
      <c r="V1100">
        <v>83</v>
      </c>
      <c r="W1100">
        <v>97</v>
      </c>
      <c r="X1100">
        <v>57</v>
      </c>
      <c r="Y1100">
        <v>61</v>
      </c>
      <c r="Z1100">
        <v>521</v>
      </c>
      <c r="AA1100">
        <f>Z1100/P1100</f>
        <v>0.87416107382550334</v>
      </c>
      <c r="AB1100" s="14" t="s">
        <v>506</v>
      </c>
      <c r="AC1100" s="13" t="s">
        <v>63</v>
      </c>
      <c r="AD1100">
        <v>4</v>
      </c>
      <c r="AE1100" t="str">
        <f>IF(AD1100&gt;3, "Prefers Discount", "Discount Indifferent")</f>
        <v>Prefers Discount</v>
      </c>
      <c r="AF1100">
        <v>8</v>
      </c>
      <c r="AG1100">
        <v>4</v>
      </c>
      <c r="AH1100">
        <v>3</v>
      </c>
      <c r="AI1100" t="str">
        <f>INDEX($AF$1:$AH$1,MATCH(MAX(AF1100:AH1100),AF1100:AH1100,0))</f>
        <v>Store_Orders</v>
      </c>
      <c r="AJ1100">
        <v>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f>SUM(AK1100:AO1100)</f>
        <v>0</v>
      </c>
      <c r="AQ1100" t="s">
        <v>67</v>
      </c>
      <c r="AR1100">
        <v>0</v>
      </c>
      <c r="AS1100" t="str">
        <f>IF(OR(AK1100&gt;0, AL1100&gt;0, AM1100&gt;0, AN1100&gt;0, AO1100&gt;0), "Converted", "Not Converted")</f>
        <v>Not Converted</v>
      </c>
      <c r="AT1100">
        <v>0</v>
      </c>
      <c r="AU1100">
        <v>3</v>
      </c>
      <c r="AV1100">
        <v>11</v>
      </c>
      <c r="AW1100">
        <f>IF(Z1100&gt;607, 4, 0)</f>
        <v>0</v>
      </c>
      <c r="AX1100">
        <f>IF(AA1100&gt;0.1497, 3, 0)</f>
        <v>3</v>
      </c>
      <c r="AY1100">
        <f>IF(P1100&gt;4031, 2, 0)</f>
        <v>0</v>
      </c>
      <c r="AZ1100">
        <f>IF(H1100&gt;51934.91, 1, 0)</f>
        <v>0</v>
      </c>
      <c r="BA1100">
        <f>SUM(AW1100:AZ1100)</f>
        <v>3</v>
      </c>
      <c r="BB1100" t="str">
        <f>VLOOKUP(BA1100,'Standard Deviations'!$L$1:$M$11,2,TRUE)</f>
        <v>Silver</v>
      </c>
    </row>
    <row r="1101" spans="1:54" hidden="1">
      <c r="A1101">
        <v>607</v>
      </c>
      <c r="B1101">
        <v>1955</v>
      </c>
      <c r="C1101">
        <f>2024-B1101</f>
        <v>69</v>
      </c>
      <c r="D1101" t="str">
        <f>VLOOKUP(B1101,Reference!$A$1:$B$125, 2)</f>
        <v>Boomers</v>
      </c>
      <c r="E1101" t="s">
        <v>74</v>
      </c>
      <c r="F1101" t="str">
        <f>IF(E1101="High School", "No College", "College")</f>
        <v>College</v>
      </c>
      <c r="G1101" t="s">
        <v>71</v>
      </c>
      <c r="H1101">
        <v>41769</v>
      </c>
      <c r="I1101">
        <v>41769</v>
      </c>
      <c r="J1101" s="4" t="s">
        <v>175</v>
      </c>
      <c r="K1101">
        <v>0</v>
      </c>
      <c r="L1101">
        <v>1</v>
      </c>
      <c r="M1101" t="str">
        <f>IF(OR(K1101&gt;0, L1101&gt;0), "Parent", "Not Parent")</f>
        <v>Parent</v>
      </c>
      <c r="N1101" t="s">
        <v>276</v>
      </c>
      <c r="O1101" s="8">
        <v>41916</v>
      </c>
      <c r="P1101" s="9">
        <f>O1101-N1101</f>
        <v>598</v>
      </c>
      <c r="Q1101">
        <v>31</v>
      </c>
      <c r="R1101" s="9">
        <f>P1101-Q1101</f>
        <v>567</v>
      </c>
      <c r="S1101" s="8">
        <f>O1101-R1101</f>
        <v>41349</v>
      </c>
      <c r="T1101">
        <v>302</v>
      </c>
      <c r="U1101">
        <v>29</v>
      </c>
      <c r="V1101">
        <v>131</v>
      </c>
      <c r="W1101">
        <v>32</v>
      </c>
      <c r="X1101">
        <v>0</v>
      </c>
      <c r="Y1101">
        <v>27</v>
      </c>
      <c r="Z1101">
        <v>521</v>
      </c>
      <c r="AA1101">
        <f>Z1101/P1101</f>
        <v>0.87123745819397991</v>
      </c>
      <c r="AB1101" s="11" t="s">
        <v>506</v>
      </c>
      <c r="AC1101" t="s">
        <v>59</v>
      </c>
      <c r="AD1101">
        <v>6</v>
      </c>
      <c r="AE1101" t="str">
        <f>IF(AD1101&gt;3, "Prefers Discount", "Discount Indifferent")</f>
        <v>Prefers Discount</v>
      </c>
      <c r="AF1101">
        <v>7</v>
      </c>
      <c r="AG1101">
        <v>8</v>
      </c>
      <c r="AH1101">
        <v>1</v>
      </c>
      <c r="AI1101" t="str">
        <f>INDEX($AF$1:$AH$1,MATCH(MAX(AF1101:AH1101),AF1101:AH1101,0))</f>
        <v>Web_Orders</v>
      </c>
      <c r="AJ1101">
        <v>8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f>SUM(AK1101:AO1101)</f>
        <v>0</v>
      </c>
      <c r="AQ1101" t="s">
        <v>67</v>
      </c>
      <c r="AR1101">
        <v>0</v>
      </c>
      <c r="AS1101" t="str">
        <f>IF(OR(AK1101&gt;0, AL1101&gt;0, AM1101&gt;0, AN1101&gt;0, AO1101&gt;0), "Converted", "Not Converted")</f>
        <v>Not Converted</v>
      </c>
      <c r="AT1101">
        <v>0</v>
      </c>
      <c r="AU1101">
        <v>3</v>
      </c>
      <c r="AV1101">
        <v>11</v>
      </c>
      <c r="AW1101">
        <f>IF(Z1101&gt;607, 4, 0)</f>
        <v>0</v>
      </c>
      <c r="AX1101">
        <f>IF(AA1101&gt;0.1497, 3, 0)</f>
        <v>3</v>
      </c>
      <c r="AY1101">
        <f>IF(P1101&gt;4031, 2, 0)</f>
        <v>0</v>
      </c>
      <c r="AZ1101">
        <f>IF(H1101&gt;51934.91, 1, 0)</f>
        <v>0</v>
      </c>
      <c r="BA1101">
        <f>SUM(AW1101:AZ1101)</f>
        <v>3</v>
      </c>
      <c r="BB1101" t="str">
        <f>VLOOKUP(BA1101,'Standard Deviations'!$L$1:$M$11,2,TRUE)</f>
        <v>Silver</v>
      </c>
    </row>
    <row r="1102" spans="1:54" hidden="1">
      <c r="A1102">
        <v>2877</v>
      </c>
      <c r="B1102">
        <v>1974</v>
      </c>
      <c r="C1102">
        <f>2024-B1102</f>
        <v>50</v>
      </c>
      <c r="D1102" t="str">
        <f>VLOOKUP(B1102,Reference!$A$1:$B$125, 2)</f>
        <v>Gen X</v>
      </c>
      <c r="E1102" t="s">
        <v>64</v>
      </c>
      <c r="F1102" t="str">
        <f>IF(E1102="High School", "No College", "College")</f>
        <v>College</v>
      </c>
      <c r="G1102" t="s">
        <v>65</v>
      </c>
      <c r="H1102">
        <v>46014</v>
      </c>
      <c r="I1102">
        <v>46014</v>
      </c>
      <c r="J1102" s="4" t="s">
        <v>175</v>
      </c>
      <c r="K1102">
        <v>1</v>
      </c>
      <c r="L1102">
        <v>1</v>
      </c>
      <c r="M1102" t="str">
        <f>IF(OR(K1102&gt;0, L1102&gt;0), "Parent", "Not Parent")</f>
        <v>Parent</v>
      </c>
      <c r="N1102" t="s">
        <v>334</v>
      </c>
      <c r="O1102" s="8">
        <v>41916</v>
      </c>
      <c r="P1102" s="9">
        <f>O1102-N1102</f>
        <v>621</v>
      </c>
      <c r="Q1102">
        <v>21</v>
      </c>
      <c r="R1102" s="9">
        <f>P1102-Q1102</f>
        <v>600</v>
      </c>
      <c r="S1102" s="8">
        <f>O1102-R1102</f>
        <v>41316</v>
      </c>
      <c r="T1102">
        <v>410</v>
      </c>
      <c r="U1102">
        <v>0</v>
      </c>
      <c r="V1102">
        <v>59</v>
      </c>
      <c r="W1102">
        <v>19</v>
      </c>
      <c r="X1102">
        <v>9</v>
      </c>
      <c r="Y1102">
        <v>44</v>
      </c>
      <c r="Z1102">
        <v>541</v>
      </c>
      <c r="AA1102">
        <f>Z1102/P1102</f>
        <v>0.87117552334943638</v>
      </c>
      <c r="AB1102" s="11" t="s">
        <v>506</v>
      </c>
      <c r="AC1102" t="s">
        <v>59</v>
      </c>
      <c r="AD1102">
        <v>10</v>
      </c>
      <c r="AE1102" t="str">
        <f>IF(AD1102&gt;3, "Prefers Discount", "Discount Indifferent")</f>
        <v>Prefers Discount</v>
      </c>
      <c r="AF1102">
        <v>8</v>
      </c>
      <c r="AG1102">
        <v>7</v>
      </c>
      <c r="AH1102">
        <v>1</v>
      </c>
      <c r="AI1102" t="str">
        <f>INDEX($AF$1:$AH$1,MATCH(MAX(AF1102:AH1102),AF1102:AH1102,0))</f>
        <v>Store_Orders</v>
      </c>
      <c r="AJ1102">
        <v>7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f>SUM(AK1102:AO1102)</f>
        <v>0</v>
      </c>
      <c r="AQ1102" t="s">
        <v>67</v>
      </c>
      <c r="AR1102">
        <v>0</v>
      </c>
      <c r="AS1102" t="str">
        <f>IF(OR(AK1102&gt;0, AL1102&gt;0, AM1102&gt;0, AN1102&gt;0, AO1102&gt;0), "Converted", "Not Converted")</f>
        <v>Not Converted</v>
      </c>
      <c r="AT1102">
        <v>0</v>
      </c>
      <c r="AU1102">
        <v>3</v>
      </c>
      <c r="AV1102">
        <v>11</v>
      </c>
      <c r="AW1102">
        <f>IF(Z1102&gt;607, 4, 0)</f>
        <v>0</v>
      </c>
      <c r="AX1102">
        <f>IF(AA1102&gt;0.1497, 3, 0)</f>
        <v>3</v>
      </c>
      <c r="AY1102">
        <f>IF(P1102&gt;4031, 2, 0)</f>
        <v>0</v>
      </c>
      <c r="AZ1102">
        <f>IF(H1102&gt;51934.91, 1, 0)</f>
        <v>0</v>
      </c>
      <c r="BA1102">
        <f>SUM(AW1102:AZ1102)</f>
        <v>3</v>
      </c>
      <c r="BB1102" t="str">
        <f>VLOOKUP(BA1102,'Standard Deviations'!$L$1:$M$11,2,TRUE)</f>
        <v>Silver</v>
      </c>
    </row>
    <row r="1103" spans="1:54" hidden="1">
      <c r="A1103">
        <v>3037</v>
      </c>
      <c r="B1103">
        <v>1983</v>
      </c>
      <c r="C1103">
        <f>2024-B1103</f>
        <v>41</v>
      </c>
      <c r="D1103" t="str">
        <f>VLOOKUP(B1103,Reference!$A$1:$B$125, 2)</f>
        <v>Millennials</v>
      </c>
      <c r="E1103" t="s">
        <v>68</v>
      </c>
      <c r="F1103" t="str">
        <f>IF(E1103="High School", "No College", "College")</f>
        <v>College</v>
      </c>
      <c r="G1103" t="s">
        <v>55</v>
      </c>
      <c r="H1103">
        <v>50150</v>
      </c>
      <c r="I1103">
        <v>50150</v>
      </c>
      <c r="J1103" s="4" t="s">
        <v>175</v>
      </c>
      <c r="K1103">
        <v>0</v>
      </c>
      <c r="L1103">
        <v>0</v>
      </c>
      <c r="M1103" t="str">
        <f>IF(OR(K1103&gt;0, L1103&gt;0), "Parent", "Not Parent")</f>
        <v>Not Parent</v>
      </c>
      <c r="N1103" t="s">
        <v>498</v>
      </c>
      <c r="O1103" s="8">
        <v>41916</v>
      </c>
      <c r="P1103" s="9">
        <f>O1103-N1103</f>
        <v>471</v>
      </c>
      <c r="Q1103">
        <v>32</v>
      </c>
      <c r="R1103" s="9">
        <f>P1103-Q1103</f>
        <v>439</v>
      </c>
      <c r="S1103" s="8">
        <f>O1103-R1103</f>
        <v>41477</v>
      </c>
      <c r="T1103">
        <v>135</v>
      </c>
      <c r="U1103">
        <v>46</v>
      </c>
      <c r="V1103">
        <v>92</v>
      </c>
      <c r="W1103">
        <v>65</v>
      </c>
      <c r="X1103">
        <v>61</v>
      </c>
      <c r="Y1103">
        <v>11</v>
      </c>
      <c r="Z1103">
        <v>410</v>
      </c>
      <c r="AA1103">
        <f>Z1103/P1103</f>
        <v>0.87048832271762211</v>
      </c>
      <c r="AB1103" s="11" t="s">
        <v>506</v>
      </c>
      <c r="AC1103" t="s">
        <v>59</v>
      </c>
      <c r="AD1103">
        <v>2</v>
      </c>
      <c r="AE1103" t="str">
        <f>IF(AD1103&gt;3, "Prefers Discount", "Discount Indifferent")</f>
        <v>Discount Indifferent</v>
      </c>
      <c r="AF1103">
        <v>7</v>
      </c>
      <c r="AG1103">
        <v>5</v>
      </c>
      <c r="AH1103">
        <v>2</v>
      </c>
      <c r="AI1103" t="str">
        <f>INDEX($AF$1:$AH$1,MATCH(MAX(AF1103:AH1103),AF1103:AH1103,0))</f>
        <v>Store_Orders</v>
      </c>
      <c r="AJ1103">
        <v>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f>SUM(AK1103:AO1103)</f>
        <v>0</v>
      </c>
      <c r="AQ1103" t="s">
        <v>67</v>
      </c>
      <c r="AR1103">
        <v>0</v>
      </c>
      <c r="AS1103" t="str">
        <f>IF(OR(AK1103&gt;0, AL1103&gt;0, AM1103&gt;0, AN1103&gt;0, AO1103&gt;0), "Converted", "Not Converted")</f>
        <v>Not Converted</v>
      </c>
      <c r="AT1103">
        <v>0</v>
      </c>
      <c r="AU1103">
        <v>3</v>
      </c>
      <c r="AV1103">
        <v>11</v>
      </c>
      <c r="AW1103">
        <f>IF(Z1103&gt;607, 4, 0)</f>
        <v>0</v>
      </c>
      <c r="AX1103">
        <f>IF(AA1103&gt;0.1497, 3, 0)</f>
        <v>3</v>
      </c>
      <c r="AY1103">
        <f>IF(P1103&gt;4031, 2, 0)</f>
        <v>0</v>
      </c>
      <c r="AZ1103">
        <f>IF(H1103&gt;51934.91, 1, 0)</f>
        <v>0</v>
      </c>
      <c r="BA1103">
        <f>SUM(AW1103:AZ1103)</f>
        <v>3</v>
      </c>
      <c r="BB1103" t="str">
        <f>VLOOKUP(BA1103,'Standard Deviations'!$L$1:$M$11,2,TRUE)</f>
        <v>Silver</v>
      </c>
    </row>
    <row r="1104" spans="1:54" hidden="1">
      <c r="A1104">
        <v>4698</v>
      </c>
      <c r="B1104">
        <v>1983</v>
      </c>
      <c r="C1104">
        <f>2024-B1104</f>
        <v>41</v>
      </c>
      <c r="D1104" t="str">
        <f>VLOOKUP(B1104,Reference!$A$1:$B$125, 2)</f>
        <v>Millennials</v>
      </c>
      <c r="E1104" t="s">
        <v>68</v>
      </c>
      <c r="F1104" t="str">
        <f>IF(E1104="High School", "No College", "College")</f>
        <v>College</v>
      </c>
      <c r="G1104" t="s">
        <v>55</v>
      </c>
      <c r="H1104">
        <v>50150</v>
      </c>
      <c r="I1104">
        <v>50150</v>
      </c>
      <c r="J1104" s="4" t="s">
        <v>175</v>
      </c>
      <c r="K1104">
        <v>0</v>
      </c>
      <c r="L1104">
        <v>0</v>
      </c>
      <c r="M1104" t="str">
        <f>IF(OR(K1104&gt;0, L1104&gt;0), "Parent", "Not Parent")</f>
        <v>Not Parent</v>
      </c>
      <c r="N1104" t="s">
        <v>498</v>
      </c>
      <c r="O1104" s="8">
        <v>41916</v>
      </c>
      <c r="P1104" s="9">
        <f>O1104-N1104</f>
        <v>471</v>
      </c>
      <c r="Q1104">
        <v>32</v>
      </c>
      <c r="R1104" s="9">
        <f>P1104-Q1104</f>
        <v>439</v>
      </c>
      <c r="S1104" s="8">
        <f>O1104-R1104</f>
        <v>41477</v>
      </c>
      <c r="T1104">
        <v>135</v>
      </c>
      <c r="U1104">
        <v>46</v>
      </c>
      <c r="V1104">
        <v>92</v>
      </c>
      <c r="W1104">
        <v>65</v>
      </c>
      <c r="X1104">
        <v>61</v>
      </c>
      <c r="Y1104">
        <v>11</v>
      </c>
      <c r="Z1104">
        <v>410</v>
      </c>
      <c r="AA1104">
        <f>Z1104/P1104</f>
        <v>0.87048832271762211</v>
      </c>
      <c r="AB1104" s="11" t="s">
        <v>506</v>
      </c>
      <c r="AC1104" t="s">
        <v>59</v>
      </c>
      <c r="AD1104">
        <v>2</v>
      </c>
      <c r="AE1104" t="str">
        <f>IF(AD1104&gt;3, "Prefers Discount", "Discount Indifferent")</f>
        <v>Discount Indifferent</v>
      </c>
      <c r="AF1104">
        <v>7</v>
      </c>
      <c r="AG1104">
        <v>5</v>
      </c>
      <c r="AH1104">
        <v>2</v>
      </c>
      <c r="AI1104" t="str">
        <f>INDEX($AF$1:$AH$1,MATCH(MAX(AF1104:AH1104),AF1104:AH1104,0))</f>
        <v>Store_Orders</v>
      </c>
      <c r="AJ1104">
        <v>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f>SUM(AK1104:AO1104)</f>
        <v>0</v>
      </c>
      <c r="AQ1104" t="s">
        <v>67</v>
      </c>
      <c r="AR1104">
        <v>0</v>
      </c>
      <c r="AS1104" t="str">
        <f>IF(OR(AK1104&gt;0, AL1104&gt;0, AM1104&gt;0, AN1104&gt;0, AO1104&gt;0), "Converted", "Not Converted")</f>
        <v>Not Converted</v>
      </c>
      <c r="AT1104">
        <v>0</v>
      </c>
      <c r="AU1104">
        <v>3</v>
      </c>
      <c r="AV1104">
        <v>11</v>
      </c>
      <c r="AW1104">
        <f>IF(Z1104&gt;607, 4, 0)</f>
        <v>0</v>
      </c>
      <c r="AX1104">
        <f>IF(AA1104&gt;0.1497, 3, 0)</f>
        <v>3</v>
      </c>
      <c r="AY1104">
        <f>IF(P1104&gt;4031, 2, 0)</f>
        <v>0</v>
      </c>
      <c r="AZ1104">
        <f>IF(H1104&gt;51934.91, 1, 0)</f>
        <v>0</v>
      </c>
      <c r="BA1104">
        <f>SUM(AW1104:AZ1104)</f>
        <v>3</v>
      </c>
      <c r="BB1104" t="str">
        <f>VLOOKUP(BA1104,'Standard Deviations'!$L$1:$M$11,2,TRUE)</f>
        <v>Silver</v>
      </c>
    </row>
    <row r="1105" spans="1:54" hidden="1">
      <c r="A1105">
        <v>3388</v>
      </c>
      <c r="B1105">
        <v>1967</v>
      </c>
      <c r="C1105">
        <f>2024-B1105</f>
        <v>57</v>
      </c>
      <c r="D1105" t="str">
        <f>VLOOKUP(B1105,Reference!$A$1:$B$125, 2)</f>
        <v>Gen X</v>
      </c>
      <c r="E1105" t="s">
        <v>54</v>
      </c>
      <c r="F1105" t="str">
        <f>IF(E1105="High School", "No College", "College")</f>
        <v>College</v>
      </c>
      <c r="G1105" t="s">
        <v>71</v>
      </c>
      <c r="H1105">
        <v>70844</v>
      </c>
      <c r="I1105">
        <v>70844</v>
      </c>
      <c r="J1105" s="4" t="s">
        <v>61</v>
      </c>
      <c r="K1105">
        <v>1</v>
      </c>
      <c r="L1105">
        <v>1</v>
      </c>
      <c r="M1105" t="str">
        <f>IF(OR(K1105&gt;0, L1105&gt;0), "Parent", "Not Parent")</f>
        <v>Parent</v>
      </c>
      <c r="N1105" t="s">
        <v>601</v>
      </c>
      <c r="O1105" s="8">
        <v>41916</v>
      </c>
      <c r="P1105" s="9">
        <f>O1105-N1105</f>
        <v>339</v>
      </c>
      <c r="Q1105">
        <v>16</v>
      </c>
      <c r="R1105" s="9">
        <f>P1105-Q1105</f>
        <v>323</v>
      </c>
      <c r="S1105" s="8">
        <f>O1105-R1105</f>
        <v>41593</v>
      </c>
      <c r="T1105">
        <v>129</v>
      </c>
      <c r="U1105">
        <v>26</v>
      </c>
      <c r="V1105">
        <v>67</v>
      </c>
      <c r="W1105">
        <v>3</v>
      </c>
      <c r="X1105">
        <v>67</v>
      </c>
      <c r="Y1105">
        <v>2</v>
      </c>
      <c r="Z1105">
        <v>294</v>
      </c>
      <c r="AA1105">
        <f>Z1105/P1105</f>
        <v>0.86725663716814161</v>
      </c>
      <c r="AB1105" s="11" t="s">
        <v>506</v>
      </c>
      <c r="AC1105" t="s">
        <v>59</v>
      </c>
      <c r="AD1105">
        <v>5</v>
      </c>
      <c r="AE1105" t="str">
        <f>IF(AD1105&gt;3, "Prefers Discount", "Discount Indifferent")</f>
        <v>Prefers Discount</v>
      </c>
      <c r="AF1105">
        <v>5</v>
      </c>
      <c r="AG1105">
        <v>6</v>
      </c>
      <c r="AH1105">
        <v>1</v>
      </c>
      <c r="AI1105" t="str">
        <f>INDEX($AF$1:$AH$1,MATCH(MAX(AF1105:AH1105),AF1105:AH1105,0))</f>
        <v>Web_Orders</v>
      </c>
      <c r="AJ1105">
        <v>7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f>SUM(AK1105:AO1105)</f>
        <v>0</v>
      </c>
      <c r="AQ1105" t="s">
        <v>67</v>
      </c>
      <c r="AR1105">
        <v>0</v>
      </c>
      <c r="AS1105" t="str">
        <f>IF(OR(AK1105&gt;0, AL1105&gt;0, AM1105&gt;0, AN1105&gt;0, AO1105&gt;0), "Converted", "Not Converted")</f>
        <v>Not Converted</v>
      </c>
      <c r="AT1105">
        <v>0</v>
      </c>
      <c r="AU1105">
        <v>3</v>
      </c>
      <c r="AV1105">
        <v>11</v>
      </c>
      <c r="AW1105">
        <f>IF(Z1105&gt;607, 4, 0)</f>
        <v>0</v>
      </c>
      <c r="AX1105">
        <f>IF(AA1105&gt;0.1497, 3, 0)</f>
        <v>3</v>
      </c>
      <c r="AY1105">
        <f>IF(P1105&gt;4031, 2, 0)</f>
        <v>0</v>
      </c>
      <c r="AZ1105">
        <f>IF(H1105&gt;51934.91, 1, 0)</f>
        <v>1</v>
      </c>
      <c r="BA1105">
        <f>SUM(AW1105:AZ1105)</f>
        <v>4</v>
      </c>
      <c r="BB1105" t="str">
        <f>VLOOKUP(BA1105,'Standard Deviations'!$L$1:$M$11,2,TRUE)</f>
        <v>Silver</v>
      </c>
    </row>
    <row r="1106" spans="1:54">
      <c r="A1106">
        <v>6575</v>
      </c>
      <c r="B1106">
        <v>1981</v>
      </c>
      <c r="C1106">
        <f>2024-B1106</f>
        <v>43</v>
      </c>
      <c r="D1106" t="str">
        <f>VLOOKUP(B1106,Reference!$A$1:$B$125, 2)</f>
        <v>Millennials</v>
      </c>
      <c r="E1106" t="s">
        <v>54</v>
      </c>
      <c r="F1106" t="str">
        <f>IF(E1106="High School", "No College", "College")</f>
        <v>College</v>
      </c>
      <c r="G1106" t="s">
        <v>65</v>
      </c>
      <c r="H1106">
        <v>56386</v>
      </c>
      <c r="I1106">
        <v>56386</v>
      </c>
      <c r="J1106" s="4" t="s">
        <v>61</v>
      </c>
      <c r="K1106">
        <v>1</v>
      </c>
      <c r="L1106">
        <v>1</v>
      </c>
      <c r="M1106" t="str">
        <f>IF(OR(K1106&gt;0, L1106&gt;0), "Parent", "Not Parent")</f>
        <v>Parent</v>
      </c>
      <c r="N1106" t="s">
        <v>500</v>
      </c>
      <c r="O1106" s="8">
        <v>41916</v>
      </c>
      <c r="P1106" s="9">
        <f>O1106-N1106</f>
        <v>707</v>
      </c>
      <c r="Q1106">
        <v>51</v>
      </c>
      <c r="R1106" s="9">
        <f>P1106-Q1106</f>
        <v>656</v>
      </c>
      <c r="S1106" s="8">
        <f>O1106-R1106</f>
        <v>41260</v>
      </c>
      <c r="T1106">
        <v>230</v>
      </c>
      <c r="U1106">
        <v>48</v>
      </c>
      <c r="V1106">
        <v>214</v>
      </c>
      <c r="W1106">
        <v>13</v>
      </c>
      <c r="X1106">
        <v>32</v>
      </c>
      <c r="Y1106">
        <v>75</v>
      </c>
      <c r="Z1106">
        <v>612</v>
      </c>
      <c r="AA1106">
        <f>Z1106/P1106</f>
        <v>0.86562942008486565</v>
      </c>
      <c r="AB1106" s="14" t="s">
        <v>506</v>
      </c>
      <c r="AC1106" s="13" t="s">
        <v>63</v>
      </c>
      <c r="AD1106">
        <v>8</v>
      </c>
      <c r="AE1106" t="str">
        <f>IF(AD1106&gt;3, "Prefers Discount", "Discount Indifferent")</f>
        <v>Prefers Discount</v>
      </c>
      <c r="AF1106">
        <v>7</v>
      </c>
      <c r="AG1106">
        <v>9</v>
      </c>
      <c r="AH1106">
        <v>1</v>
      </c>
      <c r="AI1106" t="str">
        <f>INDEX($AF$1:$AH$1,MATCH(MAX(AF1106:AH1106),AF1106:AH1106,0))</f>
        <v>Web_Orders</v>
      </c>
      <c r="AJ1106">
        <v>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f>SUM(AK1106:AO1106)</f>
        <v>0</v>
      </c>
      <c r="AQ1106" t="s">
        <v>67</v>
      </c>
      <c r="AR1106">
        <v>0</v>
      </c>
      <c r="AS1106" t="str">
        <f>IF(OR(AK1106&gt;0, AL1106&gt;0, AM1106&gt;0, AN1106&gt;0, AO1106&gt;0), "Converted", "Not Converted")</f>
        <v>Not Converted</v>
      </c>
      <c r="AT1106">
        <v>0</v>
      </c>
      <c r="AU1106">
        <v>3</v>
      </c>
      <c r="AV1106">
        <v>11</v>
      </c>
      <c r="AW1106">
        <f>IF(Z1106&gt;607, 4, 0)</f>
        <v>4</v>
      </c>
      <c r="AX1106">
        <f>IF(AA1106&gt;0.1497, 3, 0)</f>
        <v>3</v>
      </c>
      <c r="AY1106">
        <f>IF(P1106&gt;4031, 2, 0)</f>
        <v>0</v>
      </c>
      <c r="AZ1106">
        <f>IF(H1106&gt;51934.91, 1, 0)</f>
        <v>1</v>
      </c>
      <c r="BA1106">
        <f>SUM(AW1106:AZ1106)</f>
        <v>8</v>
      </c>
      <c r="BB1106" t="str">
        <f>VLOOKUP(BA1106,'Standard Deviations'!$L$1:$M$11,2,TRUE)</f>
        <v>Platinum</v>
      </c>
    </row>
    <row r="1107" spans="1:54" hidden="1">
      <c r="A1107">
        <v>9214</v>
      </c>
      <c r="B1107">
        <v>1991</v>
      </c>
      <c r="C1107">
        <f>2024-B1107</f>
        <v>33</v>
      </c>
      <c r="D1107" t="str">
        <f>VLOOKUP(B1107,Reference!$A$1:$B$125, 2)</f>
        <v>Millennials</v>
      </c>
      <c r="E1107" t="s">
        <v>54</v>
      </c>
      <c r="F1107" t="str">
        <f>IF(E1107="High School", "No College", "College")</f>
        <v>College</v>
      </c>
      <c r="G1107" t="s">
        <v>55</v>
      </c>
      <c r="H1107">
        <v>42691</v>
      </c>
      <c r="I1107">
        <v>42691</v>
      </c>
      <c r="J1107" s="4" t="s">
        <v>175</v>
      </c>
      <c r="K1107">
        <v>0</v>
      </c>
      <c r="L1107">
        <v>0</v>
      </c>
      <c r="M1107" t="str">
        <f>IF(OR(K1107&gt;0, L1107&gt;0), "Parent", "Not Parent")</f>
        <v>Not Parent</v>
      </c>
      <c r="N1107" t="s">
        <v>160</v>
      </c>
      <c r="O1107" s="8">
        <v>41916</v>
      </c>
      <c r="P1107" s="9">
        <f>O1107-N1107</f>
        <v>414</v>
      </c>
      <c r="Q1107">
        <v>48</v>
      </c>
      <c r="R1107" s="9">
        <f>P1107-Q1107</f>
        <v>366</v>
      </c>
      <c r="S1107" s="8">
        <f>O1107-R1107</f>
        <v>41550</v>
      </c>
      <c r="T1107">
        <v>179</v>
      </c>
      <c r="U1107">
        <v>2</v>
      </c>
      <c r="V1107">
        <v>64</v>
      </c>
      <c r="W1107">
        <v>38</v>
      </c>
      <c r="X1107">
        <v>17</v>
      </c>
      <c r="Y1107">
        <v>58</v>
      </c>
      <c r="Z1107">
        <v>358</v>
      </c>
      <c r="AA1107">
        <f>Z1107/P1107</f>
        <v>0.86473429951690817</v>
      </c>
      <c r="AB1107" s="11" t="s">
        <v>506</v>
      </c>
      <c r="AC1107" t="s">
        <v>59</v>
      </c>
      <c r="AD1107">
        <v>1</v>
      </c>
      <c r="AE1107" t="str">
        <f>IF(AD1107&gt;3, "Prefers Discount", "Discount Indifferent")</f>
        <v>Discount Indifferent</v>
      </c>
      <c r="AF1107">
        <v>6</v>
      </c>
      <c r="AG1107">
        <v>5</v>
      </c>
      <c r="AH1107">
        <v>1</v>
      </c>
      <c r="AI1107" t="str">
        <f>INDEX($AF$1:$AH$1,MATCH(MAX(AF1107:AH1107),AF1107:AH1107,0))</f>
        <v>Store_Orders</v>
      </c>
      <c r="AJ1107">
        <v>5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f>SUM(AK1107:AO1107)</f>
        <v>0</v>
      </c>
      <c r="AQ1107" t="s">
        <v>67</v>
      </c>
      <c r="AR1107">
        <v>0</v>
      </c>
      <c r="AS1107" t="str">
        <f>IF(OR(AK1107&gt;0, AL1107&gt;0, AM1107&gt;0, AN1107&gt;0, AO1107&gt;0), "Converted", "Not Converted")</f>
        <v>Not Converted</v>
      </c>
      <c r="AT1107">
        <v>0</v>
      </c>
      <c r="AU1107">
        <v>3</v>
      </c>
      <c r="AV1107">
        <v>11</v>
      </c>
      <c r="AW1107">
        <f>IF(Z1107&gt;607, 4, 0)</f>
        <v>0</v>
      </c>
      <c r="AX1107">
        <f>IF(AA1107&gt;0.1497, 3, 0)</f>
        <v>3</v>
      </c>
      <c r="AY1107">
        <f>IF(P1107&gt;4031, 2, 0)</f>
        <v>0</v>
      </c>
      <c r="AZ1107">
        <f>IF(H1107&gt;51934.91, 1, 0)</f>
        <v>0</v>
      </c>
      <c r="BA1107">
        <f>SUM(AW1107:AZ1107)</f>
        <v>3</v>
      </c>
      <c r="BB1107" t="str">
        <f>VLOOKUP(BA1107,'Standard Deviations'!$L$1:$M$11,2,TRUE)</f>
        <v>Silver</v>
      </c>
    </row>
    <row r="1108" spans="1:54" hidden="1">
      <c r="A1108">
        <v>7610</v>
      </c>
      <c r="B1108">
        <v>1983</v>
      </c>
      <c r="C1108">
        <f>2024-B1108</f>
        <v>41</v>
      </c>
      <c r="D1108" t="str">
        <f>VLOOKUP(B1108,Reference!$A$1:$B$125, 2)</f>
        <v>Millennials</v>
      </c>
      <c r="E1108" t="s">
        <v>54</v>
      </c>
      <c r="F1108" t="str">
        <f>IF(E1108="High School", "No College", "College")</f>
        <v>College</v>
      </c>
      <c r="G1108" t="s">
        <v>65</v>
      </c>
      <c r="H1108">
        <v>37292</v>
      </c>
      <c r="I1108">
        <v>37292</v>
      </c>
      <c r="J1108" s="4" t="s">
        <v>175</v>
      </c>
      <c r="K1108">
        <v>1</v>
      </c>
      <c r="L1108">
        <v>0</v>
      </c>
      <c r="M1108" t="str">
        <f>IF(OR(K1108&gt;0, L1108&gt;0), "Parent", "Not Parent")</f>
        <v>Parent</v>
      </c>
      <c r="N1108" t="s">
        <v>302</v>
      </c>
      <c r="O1108" s="8">
        <v>41916</v>
      </c>
      <c r="P1108" s="9">
        <f>O1108-N1108</f>
        <v>534</v>
      </c>
      <c r="Q1108">
        <v>32</v>
      </c>
      <c r="R1108" s="9">
        <f>P1108-Q1108</f>
        <v>502</v>
      </c>
      <c r="S1108" s="8">
        <f>O1108-R1108</f>
        <v>41414</v>
      </c>
      <c r="T1108">
        <v>275</v>
      </c>
      <c r="U1108">
        <v>0</v>
      </c>
      <c r="V1108">
        <v>86</v>
      </c>
      <c r="W1108">
        <v>10</v>
      </c>
      <c r="X1108">
        <v>23</v>
      </c>
      <c r="Y1108">
        <v>66</v>
      </c>
      <c r="Z1108">
        <v>460</v>
      </c>
      <c r="AA1108">
        <f>Z1108/P1108</f>
        <v>0.86142322097378277</v>
      </c>
      <c r="AB1108" s="11" t="s">
        <v>506</v>
      </c>
      <c r="AC1108" t="s">
        <v>59</v>
      </c>
      <c r="AD1108">
        <v>5</v>
      </c>
      <c r="AE1108" t="str">
        <f>IF(AD1108&gt;3, "Prefers Discount", "Discount Indifferent")</f>
        <v>Prefers Discount</v>
      </c>
      <c r="AF1108">
        <v>5</v>
      </c>
      <c r="AG1108">
        <v>6</v>
      </c>
      <c r="AH1108">
        <v>3</v>
      </c>
      <c r="AI1108" t="str">
        <f>INDEX($AF$1:$AH$1,MATCH(MAX(AF1108:AH1108),AF1108:AH1108,0))</f>
        <v>Web_Orders</v>
      </c>
      <c r="AJ1108">
        <v>8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f>SUM(AK1108:AO1108)</f>
        <v>0</v>
      </c>
      <c r="AQ1108" t="s">
        <v>67</v>
      </c>
      <c r="AR1108">
        <v>0</v>
      </c>
      <c r="AS1108" t="str">
        <f>IF(OR(AK1108&gt;0, AL1108&gt;0, AM1108&gt;0, AN1108&gt;0, AO1108&gt;0), "Converted", "Not Converted")</f>
        <v>Not Converted</v>
      </c>
      <c r="AT1108">
        <v>0</v>
      </c>
      <c r="AU1108">
        <v>3</v>
      </c>
      <c r="AV1108">
        <v>11</v>
      </c>
      <c r="AW1108">
        <f>IF(Z1108&gt;607, 4, 0)</f>
        <v>0</v>
      </c>
      <c r="AX1108">
        <f>IF(AA1108&gt;0.1497, 3, 0)</f>
        <v>3</v>
      </c>
      <c r="AY1108">
        <f>IF(P1108&gt;4031, 2, 0)</f>
        <v>0</v>
      </c>
      <c r="AZ1108">
        <f>IF(H1108&gt;51934.91, 1, 0)</f>
        <v>0</v>
      </c>
      <c r="BA1108">
        <f>SUM(AW1108:AZ1108)</f>
        <v>3</v>
      </c>
      <c r="BB1108" t="str">
        <f>VLOOKUP(BA1108,'Standard Deviations'!$L$1:$M$11,2,TRUE)</f>
        <v>Silver</v>
      </c>
    </row>
    <row r="1109" spans="1:54">
      <c r="A1109">
        <v>10478</v>
      </c>
      <c r="B1109">
        <v>1950</v>
      </c>
      <c r="C1109">
        <f>2024-B1109</f>
        <v>74</v>
      </c>
      <c r="D1109" t="str">
        <f>VLOOKUP(B1109,Reference!$A$1:$B$125, 2)</f>
        <v>Boomers</v>
      </c>
      <c r="E1109" t="s">
        <v>68</v>
      </c>
      <c r="F1109" t="str">
        <f>IF(E1109="High School", "No College", "College")</f>
        <v>College</v>
      </c>
      <c r="G1109" t="s">
        <v>55</v>
      </c>
      <c r="H1109">
        <v>55517</v>
      </c>
      <c r="I1109">
        <v>55517</v>
      </c>
      <c r="J1109" s="4" t="s">
        <v>61</v>
      </c>
      <c r="K1109">
        <v>1</v>
      </c>
      <c r="L1109">
        <v>1</v>
      </c>
      <c r="M1109" t="str">
        <f>IF(OR(K1109&gt;0, L1109&gt;0), "Parent", "Not Parent")</f>
        <v>Parent</v>
      </c>
      <c r="N1109" t="s">
        <v>540</v>
      </c>
      <c r="O1109" s="8">
        <v>41916</v>
      </c>
      <c r="P1109" s="9">
        <f>O1109-N1109</f>
        <v>737</v>
      </c>
      <c r="Q1109">
        <v>53</v>
      </c>
      <c r="R1109" s="9">
        <f>P1109-Q1109</f>
        <v>684</v>
      </c>
      <c r="S1109" s="8">
        <f>O1109-R1109</f>
        <v>41232</v>
      </c>
      <c r="T1109">
        <v>483</v>
      </c>
      <c r="U1109">
        <v>0</v>
      </c>
      <c r="V1109">
        <v>108</v>
      </c>
      <c r="W1109">
        <v>0</v>
      </c>
      <c r="X1109">
        <v>6</v>
      </c>
      <c r="Y1109">
        <v>36</v>
      </c>
      <c r="Z1109">
        <v>633</v>
      </c>
      <c r="AA1109">
        <f>Z1109/P1109</f>
        <v>0.85888738127544095</v>
      </c>
      <c r="AB1109" s="14" t="s">
        <v>506</v>
      </c>
      <c r="AC1109" s="13" t="s">
        <v>63</v>
      </c>
      <c r="AD1109">
        <v>5</v>
      </c>
      <c r="AE1109" t="str">
        <f>IF(AD1109&gt;3, "Prefers Discount", "Discount Indifferent")</f>
        <v>Prefers Discount</v>
      </c>
      <c r="AF1109">
        <v>6</v>
      </c>
      <c r="AG1109">
        <v>11</v>
      </c>
      <c r="AH1109">
        <v>1</v>
      </c>
      <c r="AI1109" t="str">
        <f>INDEX($AF$1:$AH$1,MATCH(MAX(AF1109:AH1109),AF1109:AH1109,0))</f>
        <v>Web_Orders</v>
      </c>
      <c r="AJ1109">
        <v>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f>SUM(AK1109:AO1109)</f>
        <v>0</v>
      </c>
      <c r="AQ1109" t="s">
        <v>67</v>
      </c>
      <c r="AR1109">
        <v>1</v>
      </c>
      <c r="AS1109" t="str">
        <f>IF(OR(AK1109&gt;0, AL1109&gt;0, AM1109&gt;0, AN1109&gt;0, AO1109&gt;0), "Converted", "Not Converted")</f>
        <v>Not Converted</v>
      </c>
      <c r="AT1109">
        <v>0</v>
      </c>
      <c r="AU1109">
        <v>3</v>
      </c>
      <c r="AV1109">
        <v>11</v>
      </c>
      <c r="AW1109">
        <f>IF(Z1109&gt;607, 4, 0)</f>
        <v>4</v>
      </c>
      <c r="AX1109">
        <f>IF(AA1109&gt;0.1497, 3, 0)</f>
        <v>3</v>
      </c>
      <c r="AY1109">
        <f>IF(P1109&gt;4031, 2, 0)</f>
        <v>0</v>
      </c>
      <c r="AZ1109">
        <f>IF(H1109&gt;51934.91, 1, 0)</f>
        <v>1</v>
      </c>
      <c r="BA1109">
        <f>SUM(AW1109:AZ1109)</f>
        <v>8</v>
      </c>
      <c r="BB1109" t="str">
        <f>VLOOKUP(BA1109,'Standard Deviations'!$L$1:$M$11,2,TRUE)</f>
        <v>Platinum</v>
      </c>
    </row>
    <row r="1110" spans="1:54">
      <c r="A1110">
        <v>3083</v>
      </c>
      <c r="B1110">
        <v>1974</v>
      </c>
      <c r="C1110">
        <f>2024-B1110</f>
        <v>50</v>
      </c>
      <c r="D1110" t="str">
        <f>VLOOKUP(B1110,Reference!$A$1:$B$125, 2)</f>
        <v>Gen X</v>
      </c>
      <c r="E1110" t="s">
        <v>54</v>
      </c>
      <c r="F1110" t="str">
        <f>IF(E1110="High School", "No College", "College")</f>
        <v>College</v>
      </c>
      <c r="G1110" t="s">
        <v>55</v>
      </c>
      <c r="H1110">
        <v>45837</v>
      </c>
      <c r="I1110">
        <v>45837</v>
      </c>
      <c r="J1110" s="4" t="s">
        <v>175</v>
      </c>
      <c r="K1110">
        <v>1</v>
      </c>
      <c r="L1110">
        <v>1</v>
      </c>
      <c r="M1110" t="str">
        <f>IF(OR(K1110&gt;0, L1110&gt;0), "Parent", "Not Parent")</f>
        <v>Parent</v>
      </c>
      <c r="N1110" t="s">
        <v>602</v>
      </c>
      <c r="O1110" s="8">
        <v>41916</v>
      </c>
      <c r="P1110" s="9">
        <f>O1110-N1110</f>
        <v>435</v>
      </c>
      <c r="Q1110">
        <v>88</v>
      </c>
      <c r="R1110" s="9">
        <f>P1110-Q1110</f>
        <v>347</v>
      </c>
      <c r="S1110" s="8">
        <f>O1110-R1110</f>
        <v>41569</v>
      </c>
      <c r="T1110">
        <v>215</v>
      </c>
      <c r="U1110">
        <v>13</v>
      </c>
      <c r="V1110">
        <v>87</v>
      </c>
      <c r="W1110">
        <v>17</v>
      </c>
      <c r="X1110">
        <v>17</v>
      </c>
      <c r="Y1110">
        <v>24</v>
      </c>
      <c r="Z1110">
        <v>373</v>
      </c>
      <c r="AA1110">
        <f>Z1110/P1110</f>
        <v>0.85747126436781607</v>
      </c>
      <c r="AB1110" s="14" t="s">
        <v>506</v>
      </c>
      <c r="AC1110" s="13" t="s">
        <v>63</v>
      </c>
      <c r="AD1110">
        <v>5</v>
      </c>
      <c r="AE1110" t="str">
        <f>IF(AD1110&gt;3, "Prefers Discount", "Discount Indifferent")</f>
        <v>Prefers Discount</v>
      </c>
      <c r="AF1110">
        <v>5</v>
      </c>
      <c r="AG1110">
        <v>6</v>
      </c>
      <c r="AH1110">
        <v>2</v>
      </c>
      <c r="AI1110" t="str">
        <f>INDEX($AF$1:$AH$1,MATCH(MAX(AF1110:AH1110),AF1110:AH1110,0))</f>
        <v>Web_Orders</v>
      </c>
      <c r="AJ1110">
        <v>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f>SUM(AK1110:AO1110)</f>
        <v>0</v>
      </c>
      <c r="AQ1110" t="s">
        <v>67</v>
      </c>
      <c r="AR1110">
        <v>0</v>
      </c>
      <c r="AS1110" t="str">
        <f>IF(OR(AK1110&gt;0, AL1110&gt;0, AM1110&gt;0, AN1110&gt;0, AO1110&gt;0), "Converted", "Not Converted")</f>
        <v>Not Converted</v>
      </c>
      <c r="AT1110">
        <v>0</v>
      </c>
      <c r="AU1110">
        <v>3</v>
      </c>
      <c r="AV1110">
        <v>11</v>
      </c>
      <c r="AW1110">
        <f>IF(Z1110&gt;607, 4, 0)</f>
        <v>0</v>
      </c>
      <c r="AX1110">
        <f>IF(AA1110&gt;0.1497, 3, 0)</f>
        <v>3</v>
      </c>
      <c r="AY1110">
        <f>IF(P1110&gt;4031, 2, 0)</f>
        <v>0</v>
      </c>
      <c r="AZ1110">
        <f>IF(H1110&gt;51934.91, 1, 0)</f>
        <v>0</v>
      </c>
      <c r="BA1110">
        <f>SUM(AW1110:AZ1110)</f>
        <v>3</v>
      </c>
      <c r="BB1110" t="str">
        <f>VLOOKUP(BA1110,'Standard Deviations'!$L$1:$M$11,2,TRUE)</f>
        <v>Silver</v>
      </c>
    </row>
    <row r="1111" spans="1:54" hidden="1">
      <c r="A1111">
        <v>965</v>
      </c>
      <c r="B1111">
        <v>1971</v>
      </c>
      <c r="C1111">
        <f>2024-B1111</f>
        <v>53</v>
      </c>
      <c r="D1111" t="str">
        <f>VLOOKUP(B1111,Reference!$A$1:$B$125, 2)</f>
        <v>Gen X</v>
      </c>
      <c r="E1111" t="s">
        <v>54</v>
      </c>
      <c r="F1111" t="str">
        <f>IF(E1111="High School", "No College", "College")</f>
        <v>College</v>
      </c>
      <c r="G1111" t="s">
        <v>71</v>
      </c>
      <c r="H1111">
        <v>55635</v>
      </c>
      <c r="I1111">
        <v>55635</v>
      </c>
      <c r="J1111" s="4" t="s">
        <v>61</v>
      </c>
      <c r="K1111">
        <v>0</v>
      </c>
      <c r="L1111">
        <v>1</v>
      </c>
      <c r="M1111" t="str">
        <f>IF(OR(K1111&gt;0, L1111&gt;0), "Parent", "Not Parent")</f>
        <v>Parent</v>
      </c>
      <c r="N1111" t="s">
        <v>444</v>
      </c>
      <c r="O1111" s="8">
        <v>41916</v>
      </c>
      <c r="P1111" s="9">
        <f>O1111-N1111</f>
        <v>690</v>
      </c>
      <c r="Q1111">
        <v>34</v>
      </c>
      <c r="R1111" s="9">
        <f>P1111-Q1111</f>
        <v>656</v>
      </c>
      <c r="S1111" s="8">
        <f>O1111-R1111</f>
        <v>41260</v>
      </c>
      <c r="T1111">
        <v>235</v>
      </c>
      <c r="U1111">
        <v>65</v>
      </c>
      <c r="V1111">
        <v>164</v>
      </c>
      <c r="W1111">
        <v>50</v>
      </c>
      <c r="X1111">
        <v>49</v>
      </c>
      <c r="Y1111">
        <v>27</v>
      </c>
      <c r="Z1111">
        <v>590</v>
      </c>
      <c r="AA1111">
        <f>Z1111/P1111</f>
        <v>0.85507246376811596</v>
      </c>
      <c r="AB1111" s="11" t="s">
        <v>506</v>
      </c>
      <c r="AC1111" t="s">
        <v>59</v>
      </c>
      <c r="AD1111">
        <v>4</v>
      </c>
      <c r="AE1111" t="str">
        <f>IF(AD1111&gt;3, "Prefers Discount", "Discount Indifferent")</f>
        <v>Prefers Discount</v>
      </c>
      <c r="AF1111">
        <v>7</v>
      </c>
      <c r="AG1111">
        <v>7</v>
      </c>
      <c r="AH1111">
        <v>3</v>
      </c>
      <c r="AI1111" t="str">
        <f>INDEX($AF$1:$AH$1,MATCH(MAX(AF1111:AH1111),AF1111:AH1111,0))</f>
        <v>Store_Orders</v>
      </c>
      <c r="AJ1111">
        <v>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f>SUM(AK1111:AO1111)</f>
        <v>0</v>
      </c>
      <c r="AQ1111" t="s">
        <v>67</v>
      </c>
      <c r="AR1111">
        <v>0</v>
      </c>
      <c r="AS1111" t="str">
        <f>IF(OR(AK1111&gt;0, AL1111&gt;0, AM1111&gt;0, AN1111&gt;0, AO1111&gt;0), "Converted", "Not Converted")</f>
        <v>Not Converted</v>
      </c>
      <c r="AT1111">
        <v>0</v>
      </c>
      <c r="AU1111">
        <v>3</v>
      </c>
      <c r="AV1111">
        <v>11</v>
      </c>
      <c r="AW1111">
        <f>IF(Z1111&gt;607, 4, 0)</f>
        <v>0</v>
      </c>
      <c r="AX1111">
        <f>IF(AA1111&gt;0.1497, 3, 0)</f>
        <v>3</v>
      </c>
      <c r="AY1111">
        <f>IF(P1111&gt;4031, 2, 0)</f>
        <v>0</v>
      </c>
      <c r="AZ1111">
        <f>IF(H1111&gt;51934.91, 1, 0)</f>
        <v>1</v>
      </c>
      <c r="BA1111">
        <f>SUM(AW1111:AZ1111)</f>
        <v>4</v>
      </c>
      <c r="BB1111" t="str">
        <f>VLOOKUP(BA1111,'Standard Deviations'!$L$1:$M$11,2,TRUE)</f>
        <v>Silver</v>
      </c>
    </row>
    <row r="1112" spans="1:54">
      <c r="A1112">
        <v>2948</v>
      </c>
      <c r="B1112">
        <v>1954</v>
      </c>
      <c r="C1112">
        <f>2024-B1112</f>
        <v>70</v>
      </c>
      <c r="D1112" t="str">
        <f>VLOOKUP(B1112,Reference!$A$1:$B$125, 2)</f>
        <v>Boomers</v>
      </c>
      <c r="E1112" t="s">
        <v>64</v>
      </c>
      <c r="F1112" t="str">
        <f>IF(E1112="High School", "No College", "College")</f>
        <v>College</v>
      </c>
      <c r="G1112" t="s">
        <v>71</v>
      </c>
      <c r="H1112">
        <v>62637</v>
      </c>
      <c r="I1112">
        <v>62637</v>
      </c>
      <c r="J1112" s="4" t="s">
        <v>61</v>
      </c>
      <c r="K1112">
        <v>0</v>
      </c>
      <c r="L1112">
        <v>1</v>
      </c>
      <c r="M1112" t="str">
        <f>IF(OR(K1112&gt;0, L1112&gt;0), "Parent", "Not Parent")</f>
        <v>Parent</v>
      </c>
      <c r="N1112" t="s">
        <v>103</v>
      </c>
      <c r="O1112" s="8">
        <v>41916</v>
      </c>
      <c r="P1112" s="9">
        <f>O1112-N1112</f>
        <v>217</v>
      </c>
      <c r="Q1112">
        <v>76</v>
      </c>
      <c r="R1112" s="9">
        <f>P1112-Q1112</f>
        <v>141</v>
      </c>
      <c r="S1112" s="8">
        <f>O1112-R1112</f>
        <v>41775</v>
      </c>
      <c r="T1112">
        <v>104</v>
      </c>
      <c r="U1112">
        <v>12</v>
      </c>
      <c r="V1112">
        <v>48</v>
      </c>
      <c r="W1112">
        <v>4</v>
      </c>
      <c r="X1112">
        <v>12</v>
      </c>
      <c r="Y1112">
        <v>5</v>
      </c>
      <c r="Z1112">
        <v>185</v>
      </c>
      <c r="AA1112">
        <f>Z1112/P1112</f>
        <v>0.85253456221198154</v>
      </c>
      <c r="AB1112" s="14" t="s">
        <v>506</v>
      </c>
      <c r="AC1112" s="13" t="s">
        <v>63</v>
      </c>
      <c r="AD1112">
        <v>1</v>
      </c>
      <c r="AE1112" t="str">
        <f>IF(AD1112&gt;3, "Prefers Discount", "Discount Indifferent")</f>
        <v>Discount Indifferent</v>
      </c>
      <c r="AF1112">
        <v>5</v>
      </c>
      <c r="AG1112">
        <v>2</v>
      </c>
      <c r="AH1112">
        <v>2</v>
      </c>
      <c r="AI1112" t="str">
        <f>INDEX($AF$1:$AH$1,MATCH(MAX(AF1112:AH1112),AF1112:AH1112,0))</f>
        <v>Store_Orders</v>
      </c>
      <c r="AJ1112">
        <v>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f>SUM(AK1112:AO1112)</f>
        <v>0</v>
      </c>
      <c r="AQ1112" t="s">
        <v>67</v>
      </c>
      <c r="AR1112">
        <v>0</v>
      </c>
      <c r="AS1112" t="str">
        <f>IF(OR(AK1112&gt;0, AL1112&gt;0, AM1112&gt;0, AN1112&gt;0, AO1112&gt;0), "Converted", "Not Converted")</f>
        <v>Not Converted</v>
      </c>
      <c r="AT1112">
        <v>0</v>
      </c>
      <c r="AU1112">
        <v>3</v>
      </c>
      <c r="AV1112">
        <v>11</v>
      </c>
      <c r="AW1112">
        <f>IF(Z1112&gt;607, 4, 0)</f>
        <v>0</v>
      </c>
      <c r="AX1112">
        <f>IF(AA1112&gt;0.1497, 3, 0)</f>
        <v>3</v>
      </c>
      <c r="AY1112">
        <f>IF(P1112&gt;4031, 2, 0)</f>
        <v>0</v>
      </c>
      <c r="AZ1112">
        <f>IF(H1112&gt;51934.91, 1, 0)</f>
        <v>1</v>
      </c>
      <c r="BA1112">
        <f>SUM(AW1112:AZ1112)</f>
        <v>4</v>
      </c>
      <c r="BB1112" t="str">
        <f>VLOOKUP(BA1112,'Standard Deviations'!$L$1:$M$11,2,TRUE)</f>
        <v>Silver</v>
      </c>
    </row>
    <row r="1113" spans="1:54" hidden="1">
      <c r="A1113">
        <v>1839</v>
      </c>
      <c r="B1113">
        <v>1974</v>
      </c>
      <c r="C1113">
        <f>2024-B1113</f>
        <v>50</v>
      </c>
      <c r="D1113" t="str">
        <f>VLOOKUP(B1113,Reference!$A$1:$B$125, 2)</f>
        <v>Gen X</v>
      </c>
      <c r="E1113" t="s">
        <v>54</v>
      </c>
      <c r="F1113" t="str">
        <f>IF(E1113="High School", "No College", "College")</f>
        <v>College</v>
      </c>
      <c r="G1113" t="s">
        <v>60</v>
      </c>
      <c r="H1113">
        <v>43322</v>
      </c>
      <c r="I1113">
        <v>43322</v>
      </c>
      <c r="J1113" s="4" t="s">
        <v>175</v>
      </c>
      <c r="K1113">
        <v>0</v>
      </c>
      <c r="L1113">
        <v>0</v>
      </c>
      <c r="M1113" t="str">
        <f>IF(OR(K1113&gt;0, L1113&gt;0), "Parent", "Not Parent")</f>
        <v>Not Parent</v>
      </c>
      <c r="N1113" t="s">
        <v>580</v>
      </c>
      <c r="O1113" s="8">
        <v>41916</v>
      </c>
      <c r="P1113" s="9">
        <f>O1113-N1113</f>
        <v>166</v>
      </c>
      <c r="Q1113">
        <v>25</v>
      </c>
      <c r="R1113" s="9">
        <f>P1113-Q1113</f>
        <v>141</v>
      </c>
      <c r="S1113" s="8">
        <f>O1113-R1113</f>
        <v>41775</v>
      </c>
      <c r="T1113">
        <v>56</v>
      </c>
      <c r="U1113">
        <v>7</v>
      </c>
      <c r="V1113">
        <v>48</v>
      </c>
      <c r="W1113">
        <v>10</v>
      </c>
      <c r="X1113">
        <v>2</v>
      </c>
      <c r="Y1113">
        <v>18</v>
      </c>
      <c r="Z1113">
        <v>141</v>
      </c>
      <c r="AA1113">
        <f>Z1113/P1113</f>
        <v>0.8493975903614458</v>
      </c>
      <c r="AB1113" s="11" t="s">
        <v>506</v>
      </c>
      <c r="AC1113" t="s">
        <v>59</v>
      </c>
      <c r="AD1113">
        <v>1</v>
      </c>
      <c r="AE1113" t="str">
        <f>IF(AD1113&gt;3, "Prefers Discount", "Discount Indifferent")</f>
        <v>Discount Indifferent</v>
      </c>
      <c r="AF1113">
        <v>4</v>
      </c>
      <c r="AG1113">
        <v>3</v>
      </c>
      <c r="AH1113">
        <v>0</v>
      </c>
      <c r="AI1113" t="str">
        <f>INDEX($AF$1:$AH$1,MATCH(MAX(AF1113:AH1113),AF1113:AH1113,0))</f>
        <v>Store_Orders</v>
      </c>
      <c r="AJ1113">
        <v>7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f>SUM(AK1113:AO1113)</f>
        <v>0</v>
      </c>
      <c r="AQ1113" t="s">
        <v>67</v>
      </c>
      <c r="AR1113">
        <v>0</v>
      </c>
      <c r="AS1113" t="str">
        <f>IF(OR(AK1113&gt;0, AL1113&gt;0, AM1113&gt;0, AN1113&gt;0, AO1113&gt;0), "Converted", "Not Converted")</f>
        <v>Not Converted</v>
      </c>
      <c r="AT1113">
        <v>0</v>
      </c>
      <c r="AU1113">
        <v>3</v>
      </c>
      <c r="AV1113">
        <v>11</v>
      </c>
      <c r="AW1113">
        <f>IF(Z1113&gt;607, 4, 0)</f>
        <v>0</v>
      </c>
      <c r="AX1113">
        <f>IF(AA1113&gt;0.1497, 3, 0)</f>
        <v>3</v>
      </c>
      <c r="AY1113">
        <f>IF(P1113&gt;4031, 2, 0)</f>
        <v>0</v>
      </c>
      <c r="AZ1113">
        <f>IF(H1113&gt;51934.91, 1, 0)</f>
        <v>0</v>
      </c>
      <c r="BA1113">
        <f>SUM(AW1113:AZ1113)</f>
        <v>3</v>
      </c>
      <c r="BB1113" t="str">
        <f>VLOOKUP(BA1113,'Standard Deviations'!$L$1:$M$11,2,TRUE)</f>
        <v>Silver</v>
      </c>
    </row>
    <row r="1114" spans="1:54">
      <c r="A1114">
        <v>7462</v>
      </c>
      <c r="B1114">
        <v>1954</v>
      </c>
      <c r="C1114">
        <f>2024-B1114</f>
        <v>70</v>
      </c>
      <c r="D1114" t="str">
        <f>VLOOKUP(B1114,Reference!$A$1:$B$125, 2)</f>
        <v>Boomers</v>
      </c>
      <c r="E1114" t="s">
        <v>54</v>
      </c>
      <c r="F1114" t="str">
        <f>IF(E1114="High School", "No College", "College")</f>
        <v>College</v>
      </c>
      <c r="G1114" t="s">
        <v>60</v>
      </c>
      <c r="H1114">
        <v>22507</v>
      </c>
      <c r="I1114">
        <v>22507</v>
      </c>
      <c r="J1114" s="4" t="s">
        <v>341</v>
      </c>
      <c r="K1114">
        <v>0</v>
      </c>
      <c r="L1114">
        <v>0</v>
      </c>
      <c r="M1114" t="str">
        <f>IF(OR(K1114&gt;0, L1114&gt;0), "Parent", "Not Parent")</f>
        <v>Not Parent</v>
      </c>
      <c r="N1114" t="s">
        <v>465</v>
      </c>
      <c r="O1114" s="8">
        <v>41916</v>
      </c>
      <c r="P1114" s="9">
        <f>O1114-N1114</f>
        <v>679</v>
      </c>
      <c r="Q1114">
        <v>67</v>
      </c>
      <c r="R1114" s="9">
        <f>P1114-Q1114</f>
        <v>612</v>
      </c>
      <c r="S1114" s="8">
        <f>O1114-R1114</f>
        <v>41304</v>
      </c>
      <c r="T1114">
        <v>68</v>
      </c>
      <c r="U1114">
        <v>0</v>
      </c>
      <c r="V1114">
        <v>226</v>
      </c>
      <c r="W1114">
        <v>51</v>
      </c>
      <c r="X1114">
        <v>157</v>
      </c>
      <c r="Y1114">
        <v>68</v>
      </c>
      <c r="Z1114">
        <v>570</v>
      </c>
      <c r="AA1114">
        <f>Z1114/P1114</f>
        <v>0.83946980854197351</v>
      </c>
      <c r="AB1114" s="14" t="s">
        <v>506</v>
      </c>
      <c r="AC1114" s="13" t="s">
        <v>63</v>
      </c>
      <c r="AD1114">
        <v>3</v>
      </c>
      <c r="AE1114" t="str">
        <f>IF(AD1114&gt;3, "Prefers Discount", "Discount Indifferent")</f>
        <v>Discount Indifferent</v>
      </c>
      <c r="AF1114">
        <v>4</v>
      </c>
      <c r="AG1114">
        <v>10</v>
      </c>
      <c r="AH1114">
        <v>2</v>
      </c>
      <c r="AI1114" t="str">
        <f>INDEX($AF$1:$AH$1,MATCH(MAX(AF1114:AH1114),AF1114:AH1114,0))</f>
        <v>Web_Orders</v>
      </c>
      <c r="AJ1114">
        <v>9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f>SUM(AK1114:AO1114)</f>
        <v>0</v>
      </c>
      <c r="AQ1114" t="s">
        <v>67</v>
      </c>
      <c r="AR1114">
        <v>0</v>
      </c>
      <c r="AS1114" t="str">
        <f>IF(OR(AK1114&gt;0, AL1114&gt;0, AM1114&gt;0, AN1114&gt;0, AO1114&gt;0), "Converted", "Not Converted")</f>
        <v>Not Converted</v>
      </c>
      <c r="AT1114">
        <v>0</v>
      </c>
      <c r="AU1114">
        <v>3</v>
      </c>
      <c r="AV1114">
        <v>11</v>
      </c>
      <c r="AW1114">
        <f>IF(Z1114&gt;607, 4, 0)</f>
        <v>0</v>
      </c>
      <c r="AX1114">
        <f>IF(AA1114&gt;0.1497, 3, 0)</f>
        <v>3</v>
      </c>
      <c r="AY1114">
        <f>IF(P1114&gt;4031, 2, 0)</f>
        <v>0</v>
      </c>
      <c r="AZ1114">
        <f>IF(H1114&gt;51934.91, 1, 0)</f>
        <v>0</v>
      </c>
      <c r="BA1114">
        <f>SUM(AW1114:AZ1114)</f>
        <v>3</v>
      </c>
      <c r="BB1114" t="str">
        <f>VLOOKUP(BA1114,'Standard Deviations'!$L$1:$M$11,2,TRUE)</f>
        <v>Silver</v>
      </c>
    </row>
    <row r="1115" spans="1:54" hidden="1">
      <c r="A1115">
        <v>4552</v>
      </c>
      <c r="B1115">
        <v>1991</v>
      </c>
      <c r="C1115">
        <f>2024-B1115</f>
        <v>33</v>
      </c>
      <c r="D1115" t="str">
        <f>VLOOKUP(B1115,Reference!$A$1:$B$125, 2)</f>
        <v>Millennials</v>
      </c>
      <c r="E1115" t="s">
        <v>54</v>
      </c>
      <c r="F1115" t="str">
        <f>IF(E1115="High School", "No College", "College")</f>
        <v>College</v>
      </c>
      <c r="G1115" t="s">
        <v>55</v>
      </c>
      <c r="H1115">
        <v>51373</v>
      </c>
      <c r="I1115">
        <v>51373</v>
      </c>
      <c r="J1115" s="4" t="s">
        <v>175</v>
      </c>
      <c r="K1115">
        <v>0</v>
      </c>
      <c r="L1115">
        <v>0</v>
      </c>
      <c r="M1115" t="str">
        <f>IF(OR(K1115&gt;0, L1115&gt;0), "Parent", "Not Parent")</f>
        <v>Not Parent</v>
      </c>
      <c r="N1115" t="s">
        <v>603</v>
      </c>
      <c r="O1115" s="8">
        <v>41916</v>
      </c>
      <c r="P1115" s="9">
        <f>O1115-N1115</f>
        <v>469</v>
      </c>
      <c r="Q1115">
        <v>37</v>
      </c>
      <c r="R1115" s="9">
        <f>P1115-Q1115</f>
        <v>432</v>
      </c>
      <c r="S1115" s="8">
        <f>O1115-R1115</f>
        <v>41484</v>
      </c>
      <c r="T1115">
        <v>83</v>
      </c>
      <c r="U1115">
        <v>2</v>
      </c>
      <c r="V1115">
        <v>101</v>
      </c>
      <c r="W1115">
        <v>64</v>
      </c>
      <c r="X1115">
        <v>26</v>
      </c>
      <c r="Y1115">
        <v>117</v>
      </c>
      <c r="Z1115">
        <v>393</v>
      </c>
      <c r="AA1115">
        <f>Z1115/P1115</f>
        <v>0.83795309168443499</v>
      </c>
      <c r="AB1115" s="11" t="s">
        <v>506</v>
      </c>
      <c r="AC1115" t="s">
        <v>59</v>
      </c>
      <c r="AD1115">
        <v>1</v>
      </c>
      <c r="AE1115" t="str">
        <f>IF(AD1115&gt;3, "Prefers Discount", "Discount Indifferent")</f>
        <v>Discount Indifferent</v>
      </c>
      <c r="AF1115">
        <v>3</v>
      </c>
      <c r="AG1115">
        <v>3</v>
      </c>
      <c r="AH1115">
        <v>5</v>
      </c>
      <c r="AI1115" t="str">
        <f>INDEX($AF$1:$AH$1,MATCH(MAX(AF1115:AH1115),AF1115:AH1115,0))</f>
        <v>Catalog_Orders</v>
      </c>
      <c r="AJ1115">
        <v>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f>SUM(AK1115:AO1115)</f>
        <v>0</v>
      </c>
      <c r="AQ1115" t="s">
        <v>67</v>
      </c>
      <c r="AR1115">
        <v>0</v>
      </c>
      <c r="AS1115" t="str">
        <f>IF(OR(AK1115&gt;0, AL1115&gt;0, AM1115&gt;0, AN1115&gt;0, AO1115&gt;0), "Converted", "Not Converted")</f>
        <v>Not Converted</v>
      </c>
      <c r="AT1115">
        <v>0</v>
      </c>
      <c r="AU1115">
        <v>3</v>
      </c>
      <c r="AV1115">
        <v>11</v>
      </c>
      <c r="AW1115">
        <f>IF(Z1115&gt;607, 4, 0)</f>
        <v>0</v>
      </c>
      <c r="AX1115">
        <f>IF(AA1115&gt;0.1497, 3, 0)</f>
        <v>3</v>
      </c>
      <c r="AY1115">
        <f>IF(P1115&gt;4031, 2, 0)</f>
        <v>0</v>
      </c>
      <c r="AZ1115">
        <f>IF(H1115&gt;51934.91, 1, 0)</f>
        <v>0</v>
      </c>
      <c r="BA1115">
        <f>SUM(AW1115:AZ1115)</f>
        <v>3</v>
      </c>
      <c r="BB1115" t="str">
        <f>VLOOKUP(BA1115,'Standard Deviations'!$L$1:$M$11,2,TRUE)</f>
        <v>Silver</v>
      </c>
    </row>
    <row r="1116" spans="1:54" hidden="1">
      <c r="A1116">
        <v>10699</v>
      </c>
      <c r="B1116">
        <v>1985</v>
      </c>
      <c r="C1116">
        <f>2024-B1116</f>
        <v>39</v>
      </c>
      <c r="D1116" t="str">
        <f>VLOOKUP(B1116,Reference!$A$1:$B$125, 2)</f>
        <v>Millennials</v>
      </c>
      <c r="E1116" t="s">
        <v>54</v>
      </c>
      <c r="F1116" t="str">
        <f>IF(E1116="High School", "No College", "College")</f>
        <v>College</v>
      </c>
      <c r="G1116" t="s">
        <v>55</v>
      </c>
      <c r="H1116">
        <v>44322</v>
      </c>
      <c r="I1116">
        <v>44322</v>
      </c>
      <c r="J1116" s="4" t="s">
        <v>175</v>
      </c>
      <c r="K1116">
        <v>1</v>
      </c>
      <c r="L1116">
        <v>0</v>
      </c>
      <c r="M1116" t="str">
        <f>IF(OR(K1116&gt;0, L1116&gt;0), "Parent", "Not Parent")</f>
        <v>Parent</v>
      </c>
      <c r="N1116" t="s">
        <v>83</v>
      </c>
      <c r="O1116" s="8">
        <v>41916</v>
      </c>
      <c r="P1116" s="9">
        <f>O1116-N1116</f>
        <v>110</v>
      </c>
      <c r="Q1116">
        <v>30</v>
      </c>
      <c r="R1116" s="9">
        <f>P1116-Q1116</f>
        <v>80</v>
      </c>
      <c r="S1116" s="8">
        <f>O1116-R1116</f>
        <v>41836</v>
      </c>
      <c r="T1116">
        <v>46</v>
      </c>
      <c r="U1116">
        <v>0</v>
      </c>
      <c r="V1116">
        <v>40</v>
      </c>
      <c r="W1116">
        <v>3</v>
      </c>
      <c r="X1116">
        <v>0</v>
      </c>
      <c r="Y1116">
        <v>3</v>
      </c>
      <c r="Z1116">
        <v>92</v>
      </c>
      <c r="AA1116">
        <f>Z1116/P1116</f>
        <v>0.83636363636363631</v>
      </c>
      <c r="AB1116" s="11" t="s">
        <v>506</v>
      </c>
      <c r="AC1116" t="s">
        <v>59</v>
      </c>
      <c r="AD1116">
        <v>2</v>
      </c>
      <c r="AE1116" t="str">
        <f>IF(AD1116&gt;3, "Prefers Discount", "Discount Indifferent")</f>
        <v>Discount Indifferent</v>
      </c>
      <c r="AF1116">
        <v>3</v>
      </c>
      <c r="AG1116">
        <v>3</v>
      </c>
      <c r="AH1116">
        <v>0</v>
      </c>
      <c r="AI1116" t="str">
        <f>INDEX($AF$1:$AH$1,MATCH(MAX(AF1116:AH1116),AF1116:AH1116,0))</f>
        <v>Store_Orders</v>
      </c>
      <c r="AJ1116">
        <v>8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f>SUM(AK1116:AO1116)</f>
        <v>0</v>
      </c>
      <c r="AQ1116" t="s">
        <v>67</v>
      </c>
      <c r="AR1116">
        <v>0</v>
      </c>
      <c r="AS1116" t="str">
        <f>IF(OR(AK1116&gt;0, AL1116&gt;0, AM1116&gt;0, AN1116&gt;0, AO1116&gt;0), "Converted", "Not Converted")</f>
        <v>Not Converted</v>
      </c>
      <c r="AT1116">
        <v>0</v>
      </c>
      <c r="AU1116">
        <v>3</v>
      </c>
      <c r="AV1116">
        <v>11</v>
      </c>
      <c r="AW1116">
        <f>IF(Z1116&gt;607, 4, 0)</f>
        <v>0</v>
      </c>
      <c r="AX1116">
        <f>IF(AA1116&gt;0.1497, 3, 0)</f>
        <v>3</v>
      </c>
      <c r="AY1116">
        <f>IF(P1116&gt;4031, 2, 0)</f>
        <v>0</v>
      </c>
      <c r="AZ1116">
        <f>IF(H1116&gt;51934.91, 1, 0)</f>
        <v>0</v>
      </c>
      <c r="BA1116">
        <f>SUM(AW1116:AZ1116)</f>
        <v>3</v>
      </c>
      <c r="BB1116" t="str">
        <f>VLOOKUP(BA1116,'Standard Deviations'!$L$1:$M$11,2,TRUE)</f>
        <v>Silver</v>
      </c>
    </row>
    <row r="1117" spans="1:54" hidden="1">
      <c r="A1117">
        <v>2036</v>
      </c>
      <c r="B1117">
        <v>1973</v>
      </c>
      <c r="C1117">
        <f>2024-B1117</f>
        <v>51</v>
      </c>
      <c r="D1117" t="str">
        <f>VLOOKUP(B1117,Reference!$A$1:$B$125, 2)</f>
        <v>Gen X</v>
      </c>
      <c r="E1117" t="s">
        <v>68</v>
      </c>
      <c r="F1117" t="str">
        <f>IF(E1117="High School", "No College", "College")</f>
        <v>College</v>
      </c>
      <c r="G1117" t="s">
        <v>65</v>
      </c>
      <c r="H1117">
        <v>57906</v>
      </c>
      <c r="I1117">
        <v>57906</v>
      </c>
      <c r="J1117" s="4" t="s">
        <v>61</v>
      </c>
      <c r="K1117">
        <v>0</v>
      </c>
      <c r="L1117">
        <v>1</v>
      </c>
      <c r="M1117" t="str">
        <f>IF(OR(K1117&gt;0, L1117&gt;0), "Parent", "Not Parent")</f>
        <v>Parent</v>
      </c>
      <c r="N1117" t="s">
        <v>560</v>
      </c>
      <c r="O1117" s="8">
        <v>41916</v>
      </c>
      <c r="P1117" s="9">
        <f>O1117-N1117</f>
        <v>480</v>
      </c>
      <c r="Q1117">
        <v>29</v>
      </c>
      <c r="R1117" s="9">
        <f>P1117-Q1117</f>
        <v>451</v>
      </c>
      <c r="S1117" s="8">
        <f>O1117-R1117</f>
        <v>41465</v>
      </c>
      <c r="T1117">
        <v>243</v>
      </c>
      <c r="U1117">
        <v>11</v>
      </c>
      <c r="V1117">
        <v>119</v>
      </c>
      <c r="W1117">
        <v>10</v>
      </c>
      <c r="X1117">
        <v>3</v>
      </c>
      <c r="Y1117">
        <v>15</v>
      </c>
      <c r="Z1117">
        <v>401</v>
      </c>
      <c r="AA1117">
        <f>Z1117/P1117</f>
        <v>0.8354166666666667</v>
      </c>
      <c r="AB1117" s="11" t="s">
        <v>506</v>
      </c>
      <c r="AC1117" t="s">
        <v>59</v>
      </c>
      <c r="AD1117">
        <v>3</v>
      </c>
      <c r="AE1117" t="str">
        <f>IF(AD1117&gt;3, "Prefers Discount", "Discount Indifferent")</f>
        <v>Discount Indifferent</v>
      </c>
      <c r="AF1117">
        <v>8</v>
      </c>
      <c r="AG1117">
        <v>4</v>
      </c>
      <c r="AH1117">
        <v>2</v>
      </c>
      <c r="AI1117" t="str">
        <f>INDEX($AF$1:$AH$1,MATCH(MAX(AF1117:AH1117),AF1117:AH1117,0))</f>
        <v>Store_Orders</v>
      </c>
      <c r="AJ1117">
        <v>4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f>SUM(AK1117:AO1117)</f>
        <v>0</v>
      </c>
      <c r="AQ1117" t="s">
        <v>67</v>
      </c>
      <c r="AR1117">
        <v>0</v>
      </c>
      <c r="AS1117" t="str">
        <f>IF(OR(AK1117&gt;0, AL1117&gt;0, AM1117&gt;0, AN1117&gt;0, AO1117&gt;0), "Converted", "Not Converted")</f>
        <v>Not Converted</v>
      </c>
      <c r="AT1117">
        <v>0</v>
      </c>
      <c r="AU1117">
        <v>3</v>
      </c>
      <c r="AV1117">
        <v>11</v>
      </c>
      <c r="AW1117">
        <f>IF(Z1117&gt;607, 4, 0)</f>
        <v>0</v>
      </c>
      <c r="AX1117">
        <f>IF(AA1117&gt;0.1497, 3, 0)</f>
        <v>3</v>
      </c>
      <c r="AY1117">
        <f>IF(P1117&gt;4031, 2, 0)</f>
        <v>0</v>
      </c>
      <c r="AZ1117">
        <f>IF(H1117&gt;51934.91, 1, 0)</f>
        <v>1</v>
      </c>
      <c r="BA1117">
        <f>SUM(AW1117:AZ1117)</f>
        <v>4</v>
      </c>
      <c r="BB1117" t="str">
        <f>VLOOKUP(BA1117,'Standard Deviations'!$L$1:$M$11,2,TRUE)</f>
        <v>Silver</v>
      </c>
    </row>
    <row r="1118" spans="1:54" hidden="1">
      <c r="A1118">
        <v>9215</v>
      </c>
      <c r="B1118">
        <v>1980</v>
      </c>
      <c r="C1118">
        <f>2024-B1118</f>
        <v>44</v>
      </c>
      <c r="D1118" t="str">
        <f>VLOOKUP(B1118,Reference!$A$1:$B$125, 2)</f>
        <v>Millennials</v>
      </c>
      <c r="E1118" t="s">
        <v>68</v>
      </c>
      <c r="F1118" t="str">
        <f>IF(E1118="High School", "No College", "College")</f>
        <v>College</v>
      </c>
      <c r="G1118" t="s">
        <v>55</v>
      </c>
      <c r="H1118">
        <v>43974</v>
      </c>
      <c r="I1118">
        <v>43974</v>
      </c>
      <c r="J1118" s="4" t="s">
        <v>175</v>
      </c>
      <c r="K1118">
        <v>1</v>
      </c>
      <c r="L1118">
        <v>0</v>
      </c>
      <c r="M1118" t="str">
        <f>IF(OR(K1118&gt;0, L1118&gt;0), "Parent", "Not Parent")</f>
        <v>Parent</v>
      </c>
      <c r="N1118" t="s">
        <v>288</v>
      </c>
      <c r="O1118" s="8">
        <v>41916</v>
      </c>
      <c r="P1118" s="9">
        <f>O1118-N1118</f>
        <v>661</v>
      </c>
      <c r="Q1118">
        <v>19</v>
      </c>
      <c r="R1118" s="9">
        <f>P1118-Q1118</f>
        <v>642</v>
      </c>
      <c r="S1118" s="8">
        <f>O1118-R1118</f>
        <v>41274</v>
      </c>
      <c r="T1118">
        <v>378</v>
      </c>
      <c r="U1118">
        <v>0</v>
      </c>
      <c r="V1118">
        <v>101</v>
      </c>
      <c r="W1118">
        <v>0</v>
      </c>
      <c r="X1118">
        <v>0</v>
      </c>
      <c r="Y1118">
        <v>72</v>
      </c>
      <c r="Z1118">
        <v>551</v>
      </c>
      <c r="AA1118">
        <f>Z1118/P1118</f>
        <v>0.83358547655068083</v>
      </c>
      <c r="AB1118" s="11" t="s">
        <v>506</v>
      </c>
      <c r="AC1118" t="s">
        <v>59</v>
      </c>
      <c r="AD1118">
        <v>5</v>
      </c>
      <c r="AE1118" t="str">
        <f>IF(AD1118&gt;3, "Prefers Discount", "Discount Indifferent")</f>
        <v>Prefers Discount</v>
      </c>
      <c r="AF1118">
        <v>6</v>
      </c>
      <c r="AG1118">
        <v>6</v>
      </c>
      <c r="AH1118">
        <v>4</v>
      </c>
      <c r="AI1118" t="str">
        <f>INDEX($AF$1:$AH$1,MATCH(MAX(AF1118:AH1118),AF1118:AH1118,0))</f>
        <v>Store_Orders</v>
      </c>
      <c r="AJ1118">
        <v>7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f>SUM(AK1118:AO1118)</f>
        <v>0</v>
      </c>
      <c r="AQ1118" t="s">
        <v>67</v>
      </c>
      <c r="AR1118">
        <v>0</v>
      </c>
      <c r="AS1118" t="str">
        <f>IF(OR(AK1118&gt;0, AL1118&gt;0, AM1118&gt;0, AN1118&gt;0, AO1118&gt;0), "Converted", "Not Converted")</f>
        <v>Not Converted</v>
      </c>
      <c r="AT1118">
        <v>0</v>
      </c>
      <c r="AU1118">
        <v>3</v>
      </c>
      <c r="AV1118">
        <v>11</v>
      </c>
      <c r="AW1118">
        <f>IF(Z1118&gt;607, 4, 0)</f>
        <v>0</v>
      </c>
      <c r="AX1118">
        <f>IF(AA1118&gt;0.1497, 3, 0)</f>
        <v>3</v>
      </c>
      <c r="AY1118">
        <f>IF(P1118&gt;4031, 2, 0)</f>
        <v>0</v>
      </c>
      <c r="AZ1118">
        <f>IF(H1118&gt;51934.91, 1, 0)</f>
        <v>0</v>
      </c>
      <c r="BA1118">
        <f>SUM(AW1118:AZ1118)</f>
        <v>3</v>
      </c>
      <c r="BB1118" t="str">
        <f>VLOOKUP(BA1118,'Standard Deviations'!$L$1:$M$11,2,TRUE)</f>
        <v>Silver</v>
      </c>
    </row>
    <row r="1119" spans="1:54">
      <c r="A1119">
        <v>8405</v>
      </c>
      <c r="B1119">
        <v>1979</v>
      </c>
      <c r="C1119">
        <f>2024-B1119</f>
        <v>45</v>
      </c>
      <c r="D1119" t="str">
        <f>VLOOKUP(B1119,Reference!$A$1:$B$125, 2)</f>
        <v>Gen X</v>
      </c>
      <c r="E1119" t="s">
        <v>54</v>
      </c>
      <c r="F1119" t="str">
        <f>IF(E1119="High School", "No College", "College")</f>
        <v>College</v>
      </c>
      <c r="G1119" t="s">
        <v>71</v>
      </c>
      <c r="H1119">
        <v>68274</v>
      </c>
      <c r="I1119">
        <v>68274</v>
      </c>
      <c r="J1119" s="4" t="s">
        <v>61</v>
      </c>
      <c r="K1119">
        <v>1</v>
      </c>
      <c r="L1119">
        <v>1</v>
      </c>
      <c r="M1119" t="str">
        <f>IF(OR(K1119&gt;0, L1119&gt;0), "Parent", "Not Parent")</f>
        <v>Parent</v>
      </c>
      <c r="N1119" t="s">
        <v>240</v>
      </c>
      <c r="O1119" s="8">
        <v>41916</v>
      </c>
      <c r="P1119" s="9">
        <f>O1119-N1119</f>
        <v>369</v>
      </c>
      <c r="Q1119">
        <v>83</v>
      </c>
      <c r="R1119" s="9">
        <f>P1119-Q1119</f>
        <v>286</v>
      </c>
      <c r="S1119" s="8">
        <f>O1119-R1119</f>
        <v>41630</v>
      </c>
      <c r="T1119">
        <v>135</v>
      </c>
      <c r="U1119">
        <v>25</v>
      </c>
      <c r="V1119">
        <v>51</v>
      </c>
      <c r="W1119">
        <v>23</v>
      </c>
      <c r="X1119">
        <v>25</v>
      </c>
      <c r="Y1119">
        <v>46</v>
      </c>
      <c r="Z1119">
        <v>305</v>
      </c>
      <c r="AA1119">
        <f>Z1119/P1119</f>
        <v>0.82655826558265577</v>
      </c>
      <c r="AB1119" s="14" t="s">
        <v>506</v>
      </c>
      <c r="AC1119" s="13" t="s">
        <v>63</v>
      </c>
      <c r="AD1119">
        <v>2</v>
      </c>
      <c r="AE1119" t="str">
        <f>IF(AD1119&gt;3, "Prefers Discount", "Discount Indifferent")</f>
        <v>Discount Indifferent</v>
      </c>
      <c r="AF1119">
        <v>5</v>
      </c>
      <c r="AG1119">
        <v>4</v>
      </c>
      <c r="AH1119">
        <v>2</v>
      </c>
      <c r="AI1119" t="str">
        <f>INDEX($AF$1:$AH$1,MATCH(MAX(AF1119:AH1119),AF1119:AH1119,0))</f>
        <v>Store_Orders</v>
      </c>
      <c r="AJ1119">
        <v>3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f>SUM(AK1119:AO1119)</f>
        <v>0</v>
      </c>
      <c r="AQ1119" t="s">
        <v>67</v>
      </c>
      <c r="AR1119">
        <v>0</v>
      </c>
      <c r="AS1119" t="str">
        <f>IF(OR(AK1119&gt;0, AL1119&gt;0, AM1119&gt;0, AN1119&gt;0, AO1119&gt;0), "Converted", "Not Converted")</f>
        <v>Not Converted</v>
      </c>
      <c r="AT1119">
        <v>0</v>
      </c>
      <c r="AU1119">
        <v>3</v>
      </c>
      <c r="AV1119">
        <v>11</v>
      </c>
      <c r="AW1119">
        <f>IF(Z1119&gt;607, 4, 0)</f>
        <v>0</v>
      </c>
      <c r="AX1119">
        <f>IF(AA1119&gt;0.1497, 3, 0)</f>
        <v>3</v>
      </c>
      <c r="AY1119">
        <f>IF(P1119&gt;4031, 2, 0)</f>
        <v>0</v>
      </c>
      <c r="AZ1119">
        <f>IF(H1119&gt;51934.91, 1, 0)</f>
        <v>1</v>
      </c>
      <c r="BA1119">
        <f>SUM(AW1119:AZ1119)</f>
        <v>4</v>
      </c>
      <c r="BB1119" t="str">
        <f>VLOOKUP(BA1119,'Standard Deviations'!$L$1:$M$11,2,TRUE)</f>
        <v>Silver</v>
      </c>
    </row>
    <row r="1120" spans="1:54">
      <c r="A1120">
        <v>1833</v>
      </c>
      <c r="B1120">
        <v>1974</v>
      </c>
      <c r="C1120">
        <f>2024-B1120</f>
        <v>50</v>
      </c>
      <c r="D1120" t="str">
        <f>VLOOKUP(B1120,Reference!$A$1:$B$125, 2)</f>
        <v>Gen X</v>
      </c>
      <c r="E1120" t="s">
        <v>68</v>
      </c>
      <c r="F1120" t="str">
        <f>IF(E1120="High School", "No College", "College")</f>
        <v>College</v>
      </c>
      <c r="G1120" t="s">
        <v>60</v>
      </c>
      <c r="H1120">
        <v>39190</v>
      </c>
      <c r="I1120">
        <v>39190</v>
      </c>
      <c r="J1120" s="4" t="s">
        <v>175</v>
      </c>
      <c r="K1120">
        <v>1</v>
      </c>
      <c r="L1120">
        <v>0</v>
      </c>
      <c r="M1120" t="str">
        <f>IF(OR(K1120&gt;0, L1120&gt;0), "Parent", "Not Parent")</f>
        <v>Parent</v>
      </c>
      <c r="N1120" t="s">
        <v>604</v>
      </c>
      <c r="O1120" s="8">
        <v>41916</v>
      </c>
      <c r="P1120" s="9">
        <f>O1120-N1120</f>
        <v>161</v>
      </c>
      <c r="Q1120">
        <v>91</v>
      </c>
      <c r="R1120" s="9">
        <f>P1120-Q1120</f>
        <v>70</v>
      </c>
      <c r="S1120" s="8">
        <f>O1120-R1120</f>
        <v>41846</v>
      </c>
      <c r="T1120">
        <v>68</v>
      </c>
      <c r="U1120">
        <v>8</v>
      </c>
      <c r="V1120">
        <v>18</v>
      </c>
      <c r="W1120">
        <v>19</v>
      </c>
      <c r="X1120">
        <v>8</v>
      </c>
      <c r="Y1120">
        <v>12</v>
      </c>
      <c r="Z1120">
        <v>133</v>
      </c>
      <c r="AA1120">
        <f>Z1120/P1120</f>
        <v>0.82608695652173914</v>
      </c>
      <c r="AB1120" s="14" t="s">
        <v>506</v>
      </c>
      <c r="AC1120" s="13" t="s">
        <v>63</v>
      </c>
      <c r="AD1120">
        <v>2</v>
      </c>
      <c r="AE1120" t="str">
        <f>IF(AD1120&gt;3, "Prefers Discount", "Discount Indifferent")</f>
        <v>Discount Indifferent</v>
      </c>
      <c r="AF1120">
        <v>4</v>
      </c>
      <c r="AG1120">
        <v>2</v>
      </c>
      <c r="AH1120">
        <v>1</v>
      </c>
      <c r="AI1120" t="str">
        <f>INDEX($AF$1:$AH$1,MATCH(MAX(AF1120:AH1120),AF1120:AH1120,0))</f>
        <v>Store_Orders</v>
      </c>
      <c r="AJ1120">
        <v>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f>SUM(AK1120:AO1120)</f>
        <v>0</v>
      </c>
      <c r="AQ1120" t="s">
        <v>67</v>
      </c>
      <c r="AR1120">
        <v>0</v>
      </c>
      <c r="AS1120" t="str">
        <f>IF(OR(AK1120&gt;0, AL1120&gt;0, AM1120&gt;0, AN1120&gt;0, AO1120&gt;0), "Converted", "Not Converted")</f>
        <v>Not Converted</v>
      </c>
      <c r="AT1120">
        <v>0</v>
      </c>
      <c r="AU1120">
        <v>3</v>
      </c>
      <c r="AV1120">
        <v>11</v>
      </c>
      <c r="AW1120">
        <f>IF(Z1120&gt;607, 4, 0)</f>
        <v>0</v>
      </c>
      <c r="AX1120">
        <f>IF(AA1120&gt;0.1497, 3, 0)</f>
        <v>3</v>
      </c>
      <c r="AY1120">
        <f>IF(P1120&gt;4031, 2, 0)</f>
        <v>0</v>
      </c>
      <c r="AZ1120">
        <f>IF(H1120&gt;51934.91, 1, 0)</f>
        <v>0</v>
      </c>
      <c r="BA1120">
        <f>SUM(AW1120:AZ1120)</f>
        <v>3</v>
      </c>
      <c r="BB1120" t="str">
        <f>VLOOKUP(BA1120,'Standard Deviations'!$L$1:$M$11,2,TRUE)</f>
        <v>Silver</v>
      </c>
    </row>
    <row r="1121" spans="1:54">
      <c r="A1121">
        <v>1509</v>
      </c>
      <c r="B1121">
        <v>1958</v>
      </c>
      <c r="C1121">
        <f>2024-B1121</f>
        <v>66</v>
      </c>
      <c r="D1121" t="str">
        <f>VLOOKUP(B1121,Reference!$A$1:$B$125, 2)</f>
        <v>Boomers</v>
      </c>
      <c r="E1121" t="s">
        <v>68</v>
      </c>
      <c r="F1121" t="str">
        <f>IF(E1121="High School", "No College", "College")</f>
        <v>College</v>
      </c>
      <c r="G1121" t="s">
        <v>65</v>
      </c>
      <c r="H1121">
        <v>84460</v>
      </c>
      <c r="I1121">
        <v>84460</v>
      </c>
      <c r="J1121" s="4" t="s">
        <v>56</v>
      </c>
      <c r="K1121">
        <v>0</v>
      </c>
      <c r="L1121">
        <v>0</v>
      </c>
      <c r="M1121" t="str">
        <f>IF(OR(K1121&gt;0, L1121&gt;0), "Parent", "Not Parent")</f>
        <v>Not Parent</v>
      </c>
      <c r="N1121" t="s">
        <v>520</v>
      </c>
      <c r="O1121" s="8">
        <v>41916</v>
      </c>
      <c r="P1121" s="9">
        <f>O1121-N1121</f>
        <v>638</v>
      </c>
      <c r="Q1121">
        <v>80</v>
      </c>
      <c r="R1121" s="9">
        <f>P1121-Q1121</f>
        <v>558</v>
      </c>
      <c r="S1121" s="8">
        <f>O1121-R1121</f>
        <v>41358</v>
      </c>
      <c r="T1121">
        <v>152</v>
      </c>
      <c r="U1121">
        <v>27</v>
      </c>
      <c r="V1121">
        <v>103</v>
      </c>
      <c r="W1121">
        <v>106</v>
      </c>
      <c r="X1121">
        <v>54</v>
      </c>
      <c r="Y1121">
        <v>81</v>
      </c>
      <c r="Z1121">
        <v>523</v>
      </c>
      <c r="AA1121">
        <f>Z1121/P1121</f>
        <v>0.81974921630094044</v>
      </c>
      <c r="AB1121" s="14" t="s">
        <v>506</v>
      </c>
      <c r="AC1121" s="13" t="s">
        <v>63</v>
      </c>
      <c r="AD1121">
        <v>0</v>
      </c>
      <c r="AE1121" t="str">
        <f>IF(AD1121&gt;3, "Prefers Discount", "Discount Indifferent")</f>
        <v>Discount Indifferent</v>
      </c>
      <c r="AF1121">
        <v>4</v>
      </c>
      <c r="AG1121">
        <v>9</v>
      </c>
      <c r="AH1121">
        <v>9</v>
      </c>
      <c r="AI1121" t="str">
        <f>INDEX($AF$1:$AH$1,MATCH(MAX(AF1121:AH1121),AF1121:AH1121,0))</f>
        <v>Web_Orders</v>
      </c>
      <c r="AJ1121">
        <v>5</v>
      </c>
      <c r="AK1121">
        <v>1</v>
      </c>
      <c r="AL1121">
        <v>1</v>
      </c>
      <c r="AM1121">
        <v>0</v>
      </c>
      <c r="AN1121">
        <v>1</v>
      </c>
      <c r="AO1121">
        <v>1</v>
      </c>
      <c r="AP1121">
        <f>SUM(AK1121:AO1121)</f>
        <v>4</v>
      </c>
      <c r="AQ1121" t="str">
        <f>INDEX($AK$1:$AO$1,MATCH(MAX(AK1121:AO1121),AK1121:AO1121,0))</f>
        <v>Converted_on_Camp1</v>
      </c>
      <c r="AR1121">
        <v>1</v>
      </c>
      <c r="AS1121" t="str">
        <f>IF(OR(AK1121&gt;0, AL1121&gt;0, AM1121&gt;0, AN1121&gt;0, AO1121&gt;0), "Converted", "Not Converted")</f>
        <v>Converted</v>
      </c>
      <c r="AT1121">
        <v>0</v>
      </c>
      <c r="AU1121">
        <v>3</v>
      </c>
      <c r="AV1121">
        <v>11</v>
      </c>
      <c r="AW1121">
        <f>IF(Z1121&gt;607, 4, 0)</f>
        <v>0</v>
      </c>
      <c r="AX1121">
        <f>IF(AA1121&gt;0.1497, 3, 0)</f>
        <v>3</v>
      </c>
      <c r="AY1121">
        <f>IF(P1121&gt;4031, 2, 0)</f>
        <v>0</v>
      </c>
      <c r="AZ1121">
        <f>IF(H1121&gt;51934.91, 1, 0)</f>
        <v>1</v>
      </c>
      <c r="BA1121">
        <f>SUM(AW1121:AZ1121)</f>
        <v>4</v>
      </c>
      <c r="BB1121" t="str">
        <f>VLOOKUP(BA1121,'Standard Deviations'!$L$1:$M$11,2,TRUE)</f>
        <v>Silver</v>
      </c>
    </row>
    <row r="1122" spans="1:54">
      <c r="A1122">
        <v>6257</v>
      </c>
      <c r="B1122">
        <v>1976</v>
      </c>
      <c r="C1122">
        <f>2024-B1122</f>
        <v>48</v>
      </c>
      <c r="D1122" t="str">
        <f>VLOOKUP(B1122,Reference!$A$1:$B$125, 2)</f>
        <v>Gen X</v>
      </c>
      <c r="E1122" t="s">
        <v>64</v>
      </c>
      <c r="F1122" t="str">
        <f>IF(E1122="High School", "No College", "College")</f>
        <v>College</v>
      </c>
      <c r="G1122" t="s">
        <v>60</v>
      </c>
      <c r="H1122">
        <v>60482</v>
      </c>
      <c r="I1122">
        <v>60482</v>
      </c>
      <c r="J1122" s="4" t="s">
        <v>61</v>
      </c>
      <c r="K1122">
        <v>0</v>
      </c>
      <c r="L1122">
        <v>1</v>
      </c>
      <c r="M1122" t="str">
        <f>IF(OR(K1122&gt;0, L1122&gt;0), "Parent", "Not Parent")</f>
        <v>Parent</v>
      </c>
      <c r="N1122" t="s">
        <v>491</v>
      </c>
      <c r="O1122" s="8">
        <v>41916</v>
      </c>
      <c r="P1122" s="9">
        <f>O1122-N1122</f>
        <v>619</v>
      </c>
      <c r="Q1122">
        <v>81</v>
      </c>
      <c r="R1122" s="9">
        <f>P1122-Q1122</f>
        <v>538</v>
      </c>
      <c r="S1122" s="8">
        <f>O1122-R1122</f>
        <v>41378</v>
      </c>
      <c r="T1122">
        <v>255</v>
      </c>
      <c r="U1122">
        <v>43</v>
      </c>
      <c r="V1122">
        <v>134</v>
      </c>
      <c r="W1122">
        <v>37</v>
      </c>
      <c r="X1122">
        <v>14</v>
      </c>
      <c r="Y1122">
        <v>24</v>
      </c>
      <c r="Z1122">
        <v>507</v>
      </c>
      <c r="AA1122">
        <f>Z1122/P1122</f>
        <v>0.81906300484652661</v>
      </c>
      <c r="AB1122" s="14" t="s">
        <v>506</v>
      </c>
      <c r="AC1122" s="13" t="s">
        <v>63</v>
      </c>
      <c r="AD1122">
        <v>1</v>
      </c>
      <c r="AE1122" t="str">
        <f>IF(AD1122&gt;3, "Prefers Discount", "Discount Indifferent")</f>
        <v>Discount Indifferent</v>
      </c>
      <c r="AF1122">
        <v>7</v>
      </c>
      <c r="AG1122">
        <v>7</v>
      </c>
      <c r="AH1122">
        <v>2</v>
      </c>
      <c r="AI1122" t="str">
        <f>INDEX($AF$1:$AH$1,MATCH(MAX(AF1122:AH1122),AF1122:AH1122,0))</f>
        <v>Store_Orders</v>
      </c>
      <c r="AJ1122">
        <v>7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f>SUM(AK1122:AO1122)</f>
        <v>0</v>
      </c>
      <c r="AQ1122" t="s">
        <v>67</v>
      </c>
      <c r="AR1122">
        <v>0</v>
      </c>
      <c r="AS1122" t="str">
        <f>IF(OR(AK1122&gt;0, AL1122&gt;0, AM1122&gt;0, AN1122&gt;0, AO1122&gt;0), "Converted", "Not Converted")</f>
        <v>Not Converted</v>
      </c>
      <c r="AT1122">
        <v>0</v>
      </c>
      <c r="AU1122">
        <v>3</v>
      </c>
      <c r="AV1122">
        <v>11</v>
      </c>
      <c r="AW1122">
        <f>IF(Z1122&gt;607, 4, 0)</f>
        <v>0</v>
      </c>
      <c r="AX1122">
        <f>IF(AA1122&gt;0.1497, 3, 0)</f>
        <v>3</v>
      </c>
      <c r="AY1122">
        <f>IF(P1122&gt;4031, 2, 0)</f>
        <v>0</v>
      </c>
      <c r="AZ1122">
        <f>IF(H1122&gt;51934.91, 1, 0)</f>
        <v>1</v>
      </c>
      <c r="BA1122">
        <f>SUM(AW1122:AZ1122)</f>
        <v>4</v>
      </c>
      <c r="BB1122" t="str">
        <f>VLOOKUP(BA1122,'Standard Deviations'!$L$1:$M$11,2,TRUE)</f>
        <v>Silver</v>
      </c>
    </row>
    <row r="1123" spans="1:54" hidden="1">
      <c r="A1123">
        <v>10377</v>
      </c>
      <c r="B1123">
        <v>1958</v>
      </c>
      <c r="C1123">
        <f>2024-B1123</f>
        <v>66</v>
      </c>
      <c r="D1123" t="str">
        <f>VLOOKUP(B1123,Reference!$A$1:$B$125, 2)</f>
        <v>Boomers</v>
      </c>
      <c r="E1123" t="s">
        <v>64</v>
      </c>
      <c r="F1123" t="str">
        <f>IF(E1123="High School", "No College", "College")</f>
        <v>College</v>
      </c>
      <c r="G1123" t="s">
        <v>65</v>
      </c>
      <c r="H1123">
        <v>46692</v>
      </c>
      <c r="I1123">
        <v>46692</v>
      </c>
      <c r="J1123" s="4" t="s">
        <v>175</v>
      </c>
      <c r="K1123">
        <v>0</v>
      </c>
      <c r="L1123">
        <v>1</v>
      </c>
      <c r="M1123" t="str">
        <f>IF(OR(K1123&gt;0, L1123&gt;0), "Parent", "Not Parent")</f>
        <v>Parent</v>
      </c>
      <c r="N1123" t="s">
        <v>605</v>
      </c>
      <c r="O1123" s="8">
        <v>41916</v>
      </c>
      <c r="P1123" s="9">
        <f>O1123-N1123</f>
        <v>485</v>
      </c>
      <c r="Q1123">
        <v>37</v>
      </c>
      <c r="R1123" s="9">
        <f>P1123-Q1123</f>
        <v>448</v>
      </c>
      <c r="S1123" s="8">
        <f>O1123-R1123</f>
        <v>41468</v>
      </c>
      <c r="T1123">
        <v>170</v>
      </c>
      <c r="U1123">
        <v>6</v>
      </c>
      <c r="V1123">
        <v>97</v>
      </c>
      <c r="W1123">
        <v>24</v>
      </c>
      <c r="X1123">
        <v>12</v>
      </c>
      <c r="Y1123">
        <v>88</v>
      </c>
      <c r="Z1123">
        <v>397</v>
      </c>
      <c r="AA1123">
        <f>Z1123/P1123</f>
        <v>0.81855670103092781</v>
      </c>
      <c r="AB1123" s="11" t="s">
        <v>506</v>
      </c>
      <c r="AC1123" t="s">
        <v>59</v>
      </c>
      <c r="AD1123">
        <v>3</v>
      </c>
      <c r="AE1123" t="str">
        <f>IF(AD1123&gt;3, "Prefers Discount", "Discount Indifferent")</f>
        <v>Discount Indifferent</v>
      </c>
      <c r="AF1123">
        <v>5</v>
      </c>
      <c r="AG1123">
        <v>6</v>
      </c>
      <c r="AH1123">
        <v>1</v>
      </c>
      <c r="AI1123" t="str">
        <f>INDEX($AF$1:$AH$1,MATCH(MAX(AF1123:AH1123),AF1123:AH1123,0))</f>
        <v>Web_Orders</v>
      </c>
      <c r="AJ1123">
        <v>6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f>SUM(AK1123:AO1123)</f>
        <v>0</v>
      </c>
      <c r="AQ1123" t="s">
        <v>67</v>
      </c>
      <c r="AR1123">
        <v>0</v>
      </c>
      <c r="AS1123" t="str">
        <f>IF(OR(AK1123&gt;0, AL1123&gt;0, AM1123&gt;0, AN1123&gt;0, AO1123&gt;0), "Converted", "Not Converted")</f>
        <v>Not Converted</v>
      </c>
      <c r="AT1123">
        <v>0</v>
      </c>
      <c r="AU1123">
        <v>3</v>
      </c>
      <c r="AV1123">
        <v>11</v>
      </c>
      <c r="AW1123">
        <f>IF(Z1123&gt;607, 4, 0)</f>
        <v>0</v>
      </c>
      <c r="AX1123">
        <f>IF(AA1123&gt;0.1497, 3, 0)</f>
        <v>3</v>
      </c>
      <c r="AY1123">
        <f>IF(P1123&gt;4031, 2, 0)</f>
        <v>0</v>
      </c>
      <c r="AZ1123">
        <f>IF(H1123&gt;51934.91, 1, 0)</f>
        <v>0</v>
      </c>
      <c r="BA1123">
        <f>SUM(AW1123:AZ1123)</f>
        <v>3</v>
      </c>
      <c r="BB1123" t="str">
        <f>VLOOKUP(BA1123,'Standard Deviations'!$L$1:$M$11,2,TRUE)</f>
        <v>Silver</v>
      </c>
    </row>
    <row r="1124" spans="1:54">
      <c r="A1124">
        <v>4697</v>
      </c>
      <c r="B1124">
        <v>1949</v>
      </c>
      <c r="C1124">
        <f>2024-B1124</f>
        <v>75</v>
      </c>
      <c r="D1124" t="str">
        <f>VLOOKUP(B1124,Reference!$A$1:$B$125, 2)</f>
        <v>Boomers</v>
      </c>
      <c r="E1124" t="s">
        <v>64</v>
      </c>
      <c r="F1124" t="str">
        <f>IF(E1124="High School", "No College", "College")</f>
        <v>College</v>
      </c>
      <c r="G1124" t="s">
        <v>71</v>
      </c>
      <c r="H1124">
        <v>35416</v>
      </c>
      <c r="I1124">
        <v>35416</v>
      </c>
      <c r="J1124" s="4" t="s">
        <v>175</v>
      </c>
      <c r="K1124">
        <v>0</v>
      </c>
      <c r="L1124">
        <v>0</v>
      </c>
      <c r="M1124" t="str">
        <f>IF(OR(K1124&gt;0, L1124&gt;0), "Parent", "Not Parent")</f>
        <v>Not Parent</v>
      </c>
      <c r="N1124" t="s">
        <v>328</v>
      </c>
      <c r="O1124" s="8">
        <v>41916</v>
      </c>
      <c r="P1124" s="9">
        <f>O1124-N1124</f>
        <v>478</v>
      </c>
      <c r="Q1124">
        <v>62</v>
      </c>
      <c r="R1124" s="9">
        <f>P1124-Q1124</f>
        <v>416</v>
      </c>
      <c r="S1124" s="8">
        <f>O1124-R1124</f>
        <v>41500</v>
      </c>
      <c r="T1124">
        <v>248</v>
      </c>
      <c r="U1124">
        <v>3</v>
      </c>
      <c r="V1124">
        <v>81</v>
      </c>
      <c r="W1124">
        <v>4</v>
      </c>
      <c r="X1124">
        <v>3</v>
      </c>
      <c r="Y1124">
        <v>51</v>
      </c>
      <c r="Z1124">
        <v>390</v>
      </c>
      <c r="AA1124">
        <f>Z1124/P1124</f>
        <v>0.81589958158995812</v>
      </c>
      <c r="AB1124" s="14" t="s">
        <v>506</v>
      </c>
      <c r="AC1124" s="13" t="s">
        <v>63</v>
      </c>
      <c r="AD1124">
        <v>3</v>
      </c>
      <c r="AE1124" t="str">
        <f>IF(AD1124&gt;3, "Prefers Discount", "Discount Indifferent")</f>
        <v>Discount Indifferent</v>
      </c>
      <c r="AF1124">
        <v>5</v>
      </c>
      <c r="AG1124">
        <v>7</v>
      </c>
      <c r="AH1124">
        <v>1</v>
      </c>
      <c r="AI1124" t="str">
        <f>INDEX($AF$1:$AH$1,MATCH(MAX(AF1124:AH1124),AF1124:AH1124,0))</f>
        <v>Web_Orders</v>
      </c>
      <c r="AJ1124">
        <v>8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f>SUM(AK1124:AO1124)</f>
        <v>0</v>
      </c>
      <c r="AQ1124" t="s">
        <v>67</v>
      </c>
      <c r="AR1124">
        <v>0</v>
      </c>
      <c r="AS1124" t="str">
        <f>IF(OR(AK1124&gt;0, AL1124&gt;0, AM1124&gt;0, AN1124&gt;0, AO1124&gt;0), "Converted", "Not Converted")</f>
        <v>Not Converted</v>
      </c>
      <c r="AT1124">
        <v>0</v>
      </c>
      <c r="AU1124">
        <v>3</v>
      </c>
      <c r="AV1124">
        <v>11</v>
      </c>
      <c r="AW1124">
        <f>IF(Z1124&gt;607, 4, 0)</f>
        <v>0</v>
      </c>
      <c r="AX1124">
        <f>IF(AA1124&gt;0.1497, 3, 0)</f>
        <v>3</v>
      </c>
      <c r="AY1124">
        <f>IF(P1124&gt;4031, 2, 0)</f>
        <v>0</v>
      </c>
      <c r="AZ1124">
        <f>IF(H1124&gt;51934.91, 1, 0)</f>
        <v>0</v>
      </c>
      <c r="BA1124">
        <f>SUM(AW1124:AZ1124)</f>
        <v>3</v>
      </c>
      <c r="BB1124" t="str">
        <f>VLOOKUP(BA1124,'Standard Deviations'!$L$1:$M$11,2,TRUE)</f>
        <v>Silver</v>
      </c>
    </row>
    <row r="1125" spans="1:54">
      <c r="A1125">
        <v>11039</v>
      </c>
      <c r="B1125">
        <v>1975</v>
      </c>
      <c r="C1125">
        <f>2024-B1125</f>
        <v>49</v>
      </c>
      <c r="D1125" t="str">
        <f>VLOOKUP(B1125,Reference!$A$1:$B$125, 2)</f>
        <v>Gen X</v>
      </c>
      <c r="E1125" t="s">
        <v>54</v>
      </c>
      <c r="F1125" t="str">
        <f>IF(E1125="High School", "No College", "College")</f>
        <v>College</v>
      </c>
      <c r="G1125" t="s">
        <v>55</v>
      </c>
      <c r="H1125">
        <v>51948</v>
      </c>
      <c r="I1125">
        <v>51948</v>
      </c>
      <c r="J1125" s="4" t="s">
        <v>175</v>
      </c>
      <c r="K1125">
        <v>0</v>
      </c>
      <c r="L1125">
        <v>1</v>
      </c>
      <c r="M1125" t="str">
        <f>IF(OR(K1125&gt;0, L1125&gt;0), "Parent", "Not Parent")</f>
        <v>Parent</v>
      </c>
      <c r="N1125" t="s">
        <v>201</v>
      </c>
      <c r="O1125" s="8">
        <v>41916</v>
      </c>
      <c r="P1125" s="9">
        <f>O1125-N1125</f>
        <v>382</v>
      </c>
      <c r="Q1125">
        <v>51</v>
      </c>
      <c r="R1125" s="9">
        <f>P1125-Q1125</f>
        <v>331</v>
      </c>
      <c r="S1125" s="8">
        <f>O1125-R1125</f>
        <v>41585</v>
      </c>
      <c r="T1125">
        <v>82</v>
      </c>
      <c r="U1125">
        <v>33</v>
      </c>
      <c r="V1125">
        <v>54</v>
      </c>
      <c r="W1125">
        <v>71</v>
      </c>
      <c r="X1125">
        <v>30</v>
      </c>
      <c r="Y1125">
        <v>41</v>
      </c>
      <c r="Z1125">
        <v>311</v>
      </c>
      <c r="AA1125">
        <f>Z1125/P1125</f>
        <v>0.81413612565445026</v>
      </c>
      <c r="AB1125" s="14" t="s">
        <v>506</v>
      </c>
      <c r="AC1125" s="13" t="s">
        <v>63</v>
      </c>
      <c r="AD1125">
        <v>2</v>
      </c>
      <c r="AE1125" t="str">
        <f>IF(AD1125&gt;3, "Prefers Discount", "Discount Indifferent")</f>
        <v>Discount Indifferent</v>
      </c>
      <c r="AF1125">
        <v>4</v>
      </c>
      <c r="AG1125">
        <v>5</v>
      </c>
      <c r="AH1125">
        <v>2</v>
      </c>
      <c r="AI1125" t="str">
        <f>INDEX($AF$1:$AH$1,MATCH(MAX(AF1125:AH1125),AF1125:AH1125,0))</f>
        <v>Web_Orders</v>
      </c>
      <c r="AJ1125">
        <v>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f>SUM(AK1125:AO1125)</f>
        <v>0</v>
      </c>
      <c r="AQ1125" t="s">
        <v>67</v>
      </c>
      <c r="AR1125">
        <v>0</v>
      </c>
      <c r="AS1125" t="str">
        <f>IF(OR(AK1125&gt;0, AL1125&gt;0, AM1125&gt;0, AN1125&gt;0, AO1125&gt;0), "Converted", "Not Converted")</f>
        <v>Not Converted</v>
      </c>
      <c r="AT1125">
        <v>0</v>
      </c>
      <c r="AU1125">
        <v>3</v>
      </c>
      <c r="AV1125">
        <v>11</v>
      </c>
      <c r="AW1125">
        <f>IF(Z1125&gt;607, 4, 0)</f>
        <v>0</v>
      </c>
      <c r="AX1125">
        <f>IF(AA1125&gt;0.1497, 3, 0)</f>
        <v>3</v>
      </c>
      <c r="AY1125">
        <f>IF(P1125&gt;4031, 2, 0)</f>
        <v>0</v>
      </c>
      <c r="AZ1125">
        <f>IF(H1125&gt;51934.91, 1, 0)</f>
        <v>1</v>
      </c>
      <c r="BA1125">
        <f>SUM(AW1125:AZ1125)</f>
        <v>4</v>
      </c>
      <c r="BB1125" t="str">
        <f>VLOOKUP(BA1125,'Standard Deviations'!$L$1:$M$11,2,TRUE)</f>
        <v>Silver</v>
      </c>
    </row>
    <row r="1126" spans="1:54">
      <c r="A1126">
        <v>7375</v>
      </c>
      <c r="B1126">
        <v>1976</v>
      </c>
      <c r="C1126">
        <f>2024-B1126</f>
        <v>48</v>
      </c>
      <c r="D1126" t="str">
        <f>VLOOKUP(B1126,Reference!$A$1:$B$125, 2)</f>
        <v>Gen X</v>
      </c>
      <c r="E1126" t="s">
        <v>54</v>
      </c>
      <c r="F1126" t="str">
        <f>IF(E1126="High School", "No College", "College")</f>
        <v>College</v>
      </c>
      <c r="G1126" t="s">
        <v>65</v>
      </c>
      <c r="H1126">
        <v>51369</v>
      </c>
      <c r="I1126">
        <v>51369</v>
      </c>
      <c r="J1126" s="4" t="s">
        <v>175</v>
      </c>
      <c r="K1126">
        <v>0</v>
      </c>
      <c r="L1126">
        <v>1</v>
      </c>
      <c r="M1126" t="str">
        <f>IF(OR(K1126&gt;0, L1126&gt;0), "Parent", "Not Parent")</f>
        <v>Parent</v>
      </c>
      <c r="N1126" t="s">
        <v>606</v>
      </c>
      <c r="O1126" s="8">
        <v>41916</v>
      </c>
      <c r="P1126" s="9">
        <f>O1126-N1126</f>
        <v>709</v>
      </c>
      <c r="Q1126">
        <v>84</v>
      </c>
      <c r="R1126" s="9">
        <f>P1126-Q1126</f>
        <v>625</v>
      </c>
      <c r="S1126" s="8">
        <f>O1126-R1126</f>
        <v>41291</v>
      </c>
      <c r="T1126">
        <v>297</v>
      </c>
      <c r="U1126">
        <v>7</v>
      </c>
      <c r="V1126">
        <v>79</v>
      </c>
      <c r="W1126">
        <v>0</v>
      </c>
      <c r="X1126">
        <v>11</v>
      </c>
      <c r="Y1126">
        <v>182</v>
      </c>
      <c r="Z1126">
        <v>576</v>
      </c>
      <c r="AA1126">
        <f>Z1126/P1126</f>
        <v>0.81241184767277852</v>
      </c>
      <c r="AB1126" s="14" t="s">
        <v>506</v>
      </c>
      <c r="AC1126" s="13" t="s">
        <v>63</v>
      </c>
      <c r="AD1126">
        <v>2</v>
      </c>
      <c r="AE1126" t="str">
        <f>IF(AD1126&gt;3, "Prefers Discount", "Discount Indifferent")</f>
        <v>Discount Indifferent</v>
      </c>
      <c r="AF1126">
        <v>4</v>
      </c>
      <c r="AG1126">
        <v>8</v>
      </c>
      <c r="AH1126">
        <v>2</v>
      </c>
      <c r="AI1126" t="str">
        <f>INDEX($AF$1:$AH$1,MATCH(MAX(AF1126:AH1126),AF1126:AH1126,0))</f>
        <v>Web_Orders</v>
      </c>
      <c r="AJ1126">
        <v>8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f>SUM(AK1126:AO1126)</f>
        <v>0</v>
      </c>
      <c r="AQ1126" t="s">
        <v>67</v>
      </c>
      <c r="AR1126">
        <v>0</v>
      </c>
      <c r="AS1126" t="str">
        <f>IF(OR(AK1126&gt;0, AL1126&gt;0, AM1126&gt;0, AN1126&gt;0, AO1126&gt;0), "Converted", "Not Converted")</f>
        <v>Not Converted</v>
      </c>
      <c r="AT1126">
        <v>0</v>
      </c>
      <c r="AU1126">
        <v>3</v>
      </c>
      <c r="AV1126">
        <v>11</v>
      </c>
      <c r="AW1126">
        <f>IF(Z1126&gt;607, 4, 0)</f>
        <v>0</v>
      </c>
      <c r="AX1126">
        <f>IF(AA1126&gt;0.1497, 3, 0)</f>
        <v>3</v>
      </c>
      <c r="AY1126">
        <f>IF(P1126&gt;4031, 2, 0)</f>
        <v>0</v>
      </c>
      <c r="AZ1126">
        <f>IF(H1126&gt;51934.91, 1, 0)</f>
        <v>0</v>
      </c>
      <c r="BA1126">
        <f>SUM(AW1126:AZ1126)</f>
        <v>3</v>
      </c>
      <c r="BB1126" t="str">
        <f>VLOOKUP(BA1126,'Standard Deviations'!$L$1:$M$11,2,TRUE)</f>
        <v>Silver</v>
      </c>
    </row>
    <row r="1127" spans="1:54">
      <c r="A1127">
        <v>10144</v>
      </c>
      <c r="B1127">
        <v>1976</v>
      </c>
      <c r="C1127">
        <f>2024-B1127</f>
        <v>48</v>
      </c>
      <c r="D1127" t="str">
        <f>VLOOKUP(B1127,Reference!$A$1:$B$125, 2)</f>
        <v>Gen X</v>
      </c>
      <c r="E1127" t="s">
        <v>54</v>
      </c>
      <c r="F1127" t="str">
        <f>IF(E1127="High School", "No College", "College")</f>
        <v>College</v>
      </c>
      <c r="G1127" t="s">
        <v>65</v>
      </c>
      <c r="H1127">
        <v>51369</v>
      </c>
      <c r="I1127">
        <v>51369</v>
      </c>
      <c r="J1127" s="4" t="s">
        <v>175</v>
      </c>
      <c r="K1127">
        <v>0</v>
      </c>
      <c r="L1127">
        <v>1</v>
      </c>
      <c r="M1127" t="str">
        <f>IF(OR(K1127&gt;0, L1127&gt;0), "Parent", "Not Parent")</f>
        <v>Parent</v>
      </c>
      <c r="N1127" t="s">
        <v>606</v>
      </c>
      <c r="O1127" s="8">
        <v>41916</v>
      </c>
      <c r="P1127" s="9">
        <f>O1127-N1127</f>
        <v>709</v>
      </c>
      <c r="Q1127">
        <v>84</v>
      </c>
      <c r="R1127" s="9">
        <f>P1127-Q1127</f>
        <v>625</v>
      </c>
      <c r="S1127" s="8">
        <f>O1127-R1127</f>
        <v>41291</v>
      </c>
      <c r="T1127">
        <v>297</v>
      </c>
      <c r="U1127">
        <v>7</v>
      </c>
      <c r="V1127">
        <v>79</v>
      </c>
      <c r="W1127">
        <v>0</v>
      </c>
      <c r="X1127">
        <v>11</v>
      </c>
      <c r="Y1127">
        <v>182</v>
      </c>
      <c r="Z1127">
        <v>576</v>
      </c>
      <c r="AA1127">
        <f>Z1127/P1127</f>
        <v>0.81241184767277852</v>
      </c>
      <c r="AB1127" s="14" t="s">
        <v>506</v>
      </c>
      <c r="AC1127" s="13" t="s">
        <v>63</v>
      </c>
      <c r="AD1127">
        <v>2</v>
      </c>
      <c r="AE1127" t="str">
        <f>IF(AD1127&gt;3, "Prefers Discount", "Discount Indifferent")</f>
        <v>Discount Indifferent</v>
      </c>
      <c r="AF1127">
        <v>4</v>
      </c>
      <c r="AG1127">
        <v>8</v>
      </c>
      <c r="AH1127">
        <v>2</v>
      </c>
      <c r="AI1127" t="str">
        <f>INDEX($AF$1:$AH$1,MATCH(MAX(AF1127:AH1127),AF1127:AH1127,0))</f>
        <v>Web_Orders</v>
      </c>
      <c r="AJ1127">
        <v>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f>SUM(AK1127:AO1127)</f>
        <v>0</v>
      </c>
      <c r="AQ1127" t="s">
        <v>67</v>
      </c>
      <c r="AR1127">
        <v>0</v>
      </c>
      <c r="AS1127" t="str">
        <f>IF(OR(AK1127&gt;0, AL1127&gt;0, AM1127&gt;0, AN1127&gt;0, AO1127&gt;0), "Converted", "Not Converted")</f>
        <v>Not Converted</v>
      </c>
      <c r="AT1127">
        <v>0</v>
      </c>
      <c r="AU1127">
        <v>3</v>
      </c>
      <c r="AV1127">
        <v>11</v>
      </c>
      <c r="AW1127">
        <f>IF(Z1127&gt;607, 4, 0)</f>
        <v>0</v>
      </c>
      <c r="AX1127">
        <f>IF(AA1127&gt;0.1497, 3, 0)</f>
        <v>3</v>
      </c>
      <c r="AY1127">
        <f>IF(P1127&gt;4031, 2, 0)</f>
        <v>0</v>
      </c>
      <c r="AZ1127">
        <f>IF(H1127&gt;51934.91, 1, 0)</f>
        <v>0</v>
      </c>
      <c r="BA1127">
        <f>SUM(AW1127:AZ1127)</f>
        <v>3</v>
      </c>
      <c r="BB1127" t="str">
        <f>VLOOKUP(BA1127,'Standard Deviations'!$L$1:$M$11,2,TRUE)</f>
        <v>Silver</v>
      </c>
    </row>
    <row r="1128" spans="1:54" hidden="1">
      <c r="A1128">
        <v>3076</v>
      </c>
      <c r="B1128">
        <v>1975</v>
      </c>
      <c r="C1128">
        <f>2024-B1128</f>
        <v>49</v>
      </c>
      <c r="D1128" t="str">
        <f>VLOOKUP(B1128,Reference!$A$1:$B$125, 2)</f>
        <v>Gen X</v>
      </c>
      <c r="E1128" t="s">
        <v>54</v>
      </c>
      <c r="F1128" t="str">
        <f>IF(E1128="High School", "No College", "College")</f>
        <v>College</v>
      </c>
      <c r="G1128" t="s">
        <v>65</v>
      </c>
      <c r="H1128">
        <v>66653</v>
      </c>
      <c r="I1128">
        <v>66653</v>
      </c>
      <c r="J1128" s="4" t="s">
        <v>61</v>
      </c>
      <c r="K1128">
        <v>1</v>
      </c>
      <c r="L1128">
        <v>1</v>
      </c>
      <c r="M1128" t="str">
        <f>IF(OR(K1128&gt;0, L1128&gt;0), "Parent", "Not Parent")</f>
        <v>Parent</v>
      </c>
      <c r="N1128" t="s">
        <v>557</v>
      </c>
      <c r="O1128" s="8">
        <v>41916</v>
      </c>
      <c r="P1128" s="9">
        <f>O1128-N1128</f>
        <v>757</v>
      </c>
      <c r="Q1128">
        <v>18</v>
      </c>
      <c r="R1128" s="9">
        <f>P1128-Q1128</f>
        <v>739</v>
      </c>
      <c r="S1128" s="8">
        <f>O1128-R1128</f>
        <v>41177</v>
      </c>
      <c r="T1128">
        <v>452</v>
      </c>
      <c r="U1128">
        <v>18</v>
      </c>
      <c r="V1128">
        <v>102</v>
      </c>
      <c r="W1128">
        <v>16</v>
      </c>
      <c r="X1128">
        <v>18</v>
      </c>
      <c r="Y1128">
        <v>6</v>
      </c>
      <c r="Z1128">
        <v>612</v>
      </c>
      <c r="AA1128">
        <f>Z1128/P1128</f>
        <v>0.80845442536327605</v>
      </c>
      <c r="AB1128" s="11" t="s">
        <v>506</v>
      </c>
      <c r="AC1128" t="s">
        <v>59</v>
      </c>
      <c r="AD1128">
        <v>4</v>
      </c>
      <c r="AE1128" t="str">
        <f>IF(AD1128&gt;3, "Prefers Discount", "Discount Indifferent")</f>
        <v>Prefers Discount</v>
      </c>
      <c r="AF1128">
        <v>12</v>
      </c>
      <c r="AG1128">
        <v>4</v>
      </c>
      <c r="AH1128">
        <v>2</v>
      </c>
      <c r="AI1128" t="str">
        <f>INDEX($AF$1:$AH$1,MATCH(MAX(AF1128:AH1128),AF1128:AH1128,0))</f>
        <v>Store_Orders</v>
      </c>
      <c r="AJ1128">
        <v>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f>SUM(AK1128:AO1128)</f>
        <v>0</v>
      </c>
      <c r="AQ1128" t="s">
        <v>67</v>
      </c>
      <c r="AR1128">
        <v>0</v>
      </c>
      <c r="AS1128" t="str">
        <f>IF(OR(AK1128&gt;0, AL1128&gt;0, AM1128&gt;0, AN1128&gt;0, AO1128&gt;0), "Converted", "Not Converted")</f>
        <v>Not Converted</v>
      </c>
      <c r="AT1128">
        <v>0</v>
      </c>
      <c r="AU1128">
        <v>3</v>
      </c>
      <c r="AV1128">
        <v>11</v>
      </c>
      <c r="AW1128">
        <f>IF(Z1128&gt;607, 4, 0)</f>
        <v>4</v>
      </c>
      <c r="AX1128">
        <f>IF(AA1128&gt;0.1497, 3, 0)</f>
        <v>3</v>
      </c>
      <c r="AY1128">
        <f>IF(P1128&gt;4031, 2, 0)</f>
        <v>0</v>
      </c>
      <c r="AZ1128">
        <f>IF(H1128&gt;51934.91, 1, 0)</f>
        <v>1</v>
      </c>
      <c r="BA1128">
        <f>SUM(AW1128:AZ1128)</f>
        <v>8</v>
      </c>
      <c r="BB1128" t="str">
        <f>VLOOKUP(BA1128,'Standard Deviations'!$L$1:$M$11,2,TRUE)</f>
        <v>Platinum</v>
      </c>
    </row>
    <row r="1129" spans="1:54" hidden="1">
      <c r="A1129">
        <v>3050</v>
      </c>
      <c r="B1129">
        <v>1966</v>
      </c>
      <c r="C1129">
        <f>2024-B1129</f>
        <v>58</v>
      </c>
      <c r="D1129" t="str">
        <f>VLOOKUP(B1129,Reference!$A$1:$B$125, 2)</f>
        <v>Gen X</v>
      </c>
      <c r="E1129" t="s">
        <v>54</v>
      </c>
      <c r="F1129" t="str">
        <f>IF(E1129="High School", "No College", "College")</f>
        <v>College</v>
      </c>
      <c r="G1129" t="s">
        <v>55</v>
      </c>
      <c r="H1129">
        <v>54198</v>
      </c>
      <c r="I1129">
        <v>54198</v>
      </c>
      <c r="J1129" s="4" t="s">
        <v>61</v>
      </c>
      <c r="K1129">
        <v>1</v>
      </c>
      <c r="L1129">
        <v>1</v>
      </c>
      <c r="M1129" t="str">
        <f>IF(OR(K1129&gt;0, L1129&gt;0), "Parent", "Not Parent")</f>
        <v>Parent</v>
      </c>
      <c r="N1129" t="s">
        <v>318</v>
      </c>
      <c r="O1129" s="8">
        <v>41916</v>
      </c>
      <c r="P1129" s="9">
        <f>O1129-N1129</f>
        <v>291</v>
      </c>
      <c r="Q1129">
        <v>13</v>
      </c>
      <c r="R1129" s="9">
        <f>P1129-Q1129</f>
        <v>278</v>
      </c>
      <c r="S1129" s="8">
        <f>O1129-R1129</f>
        <v>41638</v>
      </c>
      <c r="T1129">
        <v>185</v>
      </c>
      <c r="U1129">
        <v>0</v>
      </c>
      <c r="V1129">
        <v>28</v>
      </c>
      <c r="W1129">
        <v>3</v>
      </c>
      <c r="X1129">
        <v>2</v>
      </c>
      <c r="Y1129">
        <v>17</v>
      </c>
      <c r="Z1129">
        <v>235</v>
      </c>
      <c r="AA1129">
        <f>Z1129/P1129</f>
        <v>0.80756013745704469</v>
      </c>
      <c r="AB1129" s="11" t="s">
        <v>506</v>
      </c>
      <c r="AC1129" t="s">
        <v>59</v>
      </c>
      <c r="AD1129">
        <v>6</v>
      </c>
      <c r="AE1129" t="str">
        <f>IF(AD1129&gt;3, "Prefers Discount", "Discount Indifferent")</f>
        <v>Prefers Discount</v>
      </c>
      <c r="AF1129">
        <v>6</v>
      </c>
      <c r="AG1129">
        <v>3</v>
      </c>
      <c r="AH1129">
        <v>1</v>
      </c>
      <c r="AI1129" t="str">
        <f>INDEX($AF$1:$AH$1,MATCH(MAX(AF1129:AH1129),AF1129:AH1129,0))</f>
        <v>Store_Orders</v>
      </c>
      <c r="AJ1129">
        <v>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f>SUM(AK1129:AO1129)</f>
        <v>0</v>
      </c>
      <c r="AQ1129" t="s">
        <v>67</v>
      </c>
      <c r="AR1129">
        <v>0</v>
      </c>
      <c r="AS1129" t="str">
        <f>IF(OR(AK1129&gt;0, AL1129&gt;0, AM1129&gt;0, AN1129&gt;0, AO1129&gt;0), "Converted", "Not Converted")</f>
        <v>Not Converted</v>
      </c>
      <c r="AT1129">
        <v>0</v>
      </c>
      <c r="AU1129">
        <v>3</v>
      </c>
      <c r="AV1129">
        <v>11</v>
      </c>
      <c r="AW1129">
        <f>IF(Z1129&gt;607, 4, 0)</f>
        <v>0</v>
      </c>
      <c r="AX1129">
        <f>IF(AA1129&gt;0.1497, 3, 0)</f>
        <v>3</v>
      </c>
      <c r="AY1129">
        <f>IF(P1129&gt;4031, 2, 0)</f>
        <v>0</v>
      </c>
      <c r="AZ1129">
        <f>IF(H1129&gt;51934.91, 1, 0)</f>
        <v>1</v>
      </c>
      <c r="BA1129">
        <f>SUM(AW1129:AZ1129)</f>
        <v>4</v>
      </c>
      <c r="BB1129" t="str">
        <f>VLOOKUP(BA1129,'Standard Deviations'!$L$1:$M$11,2,TRUE)</f>
        <v>Silver</v>
      </c>
    </row>
    <row r="1130" spans="1:54" hidden="1">
      <c r="A1130">
        <v>4201</v>
      </c>
      <c r="B1130">
        <v>1962</v>
      </c>
      <c r="C1130">
        <f>2024-B1130</f>
        <v>62</v>
      </c>
      <c r="D1130" t="str">
        <f>VLOOKUP(B1130,Reference!$A$1:$B$125, 2)</f>
        <v>Boomers</v>
      </c>
      <c r="E1130" t="s">
        <v>54</v>
      </c>
      <c r="F1130" t="str">
        <f>IF(E1130="High School", "No College", "College")</f>
        <v>College</v>
      </c>
      <c r="G1130" t="s">
        <v>60</v>
      </c>
      <c r="H1130">
        <v>57967</v>
      </c>
      <c r="I1130">
        <v>57967</v>
      </c>
      <c r="J1130" s="4" t="s">
        <v>61</v>
      </c>
      <c r="K1130">
        <v>0</v>
      </c>
      <c r="L1130">
        <v>1</v>
      </c>
      <c r="M1130" t="str">
        <f>IF(OR(K1130&gt;0, L1130&gt;0), "Parent", "Not Parent")</f>
        <v>Parent</v>
      </c>
      <c r="N1130" t="s">
        <v>229</v>
      </c>
      <c r="O1130" s="8">
        <v>41916</v>
      </c>
      <c r="P1130" s="9">
        <f>O1130-N1130</f>
        <v>580</v>
      </c>
      <c r="Q1130">
        <v>39</v>
      </c>
      <c r="R1130" s="9">
        <f>P1130-Q1130</f>
        <v>541</v>
      </c>
      <c r="S1130" s="8">
        <f>O1130-R1130</f>
        <v>41375</v>
      </c>
      <c r="T1130">
        <v>229</v>
      </c>
      <c r="U1130">
        <v>7</v>
      </c>
      <c r="V1130">
        <v>137</v>
      </c>
      <c r="W1130">
        <v>4</v>
      </c>
      <c r="X1130">
        <v>0</v>
      </c>
      <c r="Y1130">
        <v>91</v>
      </c>
      <c r="Z1130">
        <v>468</v>
      </c>
      <c r="AA1130">
        <f>Z1130/P1130</f>
        <v>0.80689655172413788</v>
      </c>
      <c r="AB1130" s="11" t="s">
        <v>506</v>
      </c>
      <c r="AC1130" t="s">
        <v>59</v>
      </c>
      <c r="AD1130">
        <v>5</v>
      </c>
      <c r="AE1130" t="str">
        <f>IF(AD1130&gt;3, "Prefers Discount", "Discount Indifferent")</f>
        <v>Prefers Discount</v>
      </c>
      <c r="AF1130">
        <v>8</v>
      </c>
      <c r="AG1130">
        <v>4</v>
      </c>
      <c r="AH1130">
        <v>2</v>
      </c>
      <c r="AI1130" t="str">
        <f>INDEX($AF$1:$AH$1,MATCH(MAX(AF1130:AH1130),AF1130:AH1130,0))</f>
        <v>Store_Orders</v>
      </c>
      <c r="AJ1130">
        <v>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f>SUM(AK1130:AO1130)</f>
        <v>0</v>
      </c>
      <c r="AQ1130" t="s">
        <v>67</v>
      </c>
      <c r="AR1130">
        <v>0</v>
      </c>
      <c r="AS1130" t="str">
        <f>IF(OR(AK1130&gt;0, AL1130&gt;0, AM1130&gt;0, AN1130&gt;0, AO1130&gt;0), "Converted", "Not Converted")</f>
        <v>Not Converted</v>
      </c>
      <c r="AT1130">
        <v>0</v>
      </c>
      <c r="AU1130">
        <v>3</v>
      </c>
      <c r="AV1130">
        <v>11</v>
      </c>
      <c r="AW1130">
        <f>IF(Z1130&gt;607, 4, 0)</f>
        <v>0</v>
      </c>
      <c r="AX1130">
        <f>IF(AA1130&gt;0.1497, 3, 0)</f>
        <v>3</v>
      </c>
      <c r="AY1130">
        <f>IF(P1130&gt;4031, 2, 0)</f>
        <v>0</v>
      </c>
      <c r="AZ1130">
        <f>IF(H1130&gt;51934.91, 1, 0)</f>
        <v>1</v>
      </c>
      <c r="BA1130">
        <f>SUM(AW1130:AZ1130)</f>
        <v>4</v>
      </c>
      <c r="BB1130" t="str">
        <f>VLOOKUP(BA1130,'Standard Deviations'!$L$1:$M$11,2,TRUE)</f>
        <v>Silver</v>
      </c>
    </row>
    <row r="1131" spans="1:54">
      <c r="A1131">
        <v>5956</v>
      </c>
      <c r="B1131">
        <v>1948</v>
      </c>
      <c r="C1131">
        <f>2024-B1131</f>
        <v>76</v>
      </c>
      <c r="D1131" t="str">
        <f>VLOOKUP(B1131,Reference!$A$1:$B$125, 2)</f>
        <v>Boomers</v>
      </c>
      <c r="E1131" t="s">
        <v>68</v>
      </c>
      <c r="F1131" t="str">
        <f>IF(E1131="High School", "No College", "College")</f>
        <v>College</v>
      </c>
      <c r="G1131" t="s">
        <v>71</v>
      </c>
      <c r="H1131">
        <v>45072</v>
      </c>
      <c r="I1131">
        <v>45072</v>
      </c>
      <c r="J1131" s="4" t="s">
        <v>175</v>
      </c>
      <c r="K1131">
        <v>1</v>
      </c>
      <c r="L1131">
        <v>2</v>
      </c>
      <c r="M1131" t="str">
        <f>IF(OR(K1131&gt;0, L1131&gt;0), "Parent", "Not Parent")</f>
        <v>Parent</v>
      </c>
      <c r="N1131" t="s">
        <v>542</v>
      </c>
      <c r="O1131" s="8">
        <v>41916</v>
      </c>
      <c r="P1131" s="9">
        <f>O1131-N1131</f>
        <v>353</v>
      </c>
      <c r="Q1131">
        <v>74</v>
      </c>
      <c r="R1131" s="9">
        <f>P1131-Q1131</f>
        <v>279</v>
      </c>
      <c r="S1131" s="8">
        <f>O1131-R1131</f>
        <v>41637</v>
      </c>
      <c r="T1131">
        <v>144</v>
      </c>
      <c r="U1131">
        <v>2</v>
      </c>
      <c r="V1131">
        <v>99</v>
      </c>
      <c r="W1131">
        <v>7</v>
      </c>
      <c r="X1131">
        <v>2</v>
      </c>
      <c r="Y1131">
        <v>30</v>
      </c>
      <c r="Z1131">
        <v>284</v>
      </c>
      <c r="AA1131">
        <f>Z1131/P1131</f>
        <v>0.80453257790368271</v>
      </c>
      <c r="AB1131" s="14" t="s">
        <v>506</v>
      </c>
      <c r="AC1131" s="13" t="s">
        <v>63</v>
      </c>
      <c r="AD1131">
        <v>5</v>
      </c>
      <c r="AE1131" t="str">
        <f>IF(AD1131&gt;3, "Prefers Discount", "Discount Indifferent")</f>
        <v>Prefers Discount</v>
      </c>
      <c r="AF1131">
        <v>4</v>
      </c>
      <c r="AG1131">
        <v>6</v>
      </c>
      <c r="AH1131">
        <v>1</v>
      </c>
      <c r="AI1131" t="str">
        <f>INDEX($AF$1:$AH$1,MATCH(MAX(AF1131:AH1131),AF1131:AH1131,0))</f>
        <v>Web_Orders</v>
      </c>
      <c r="AJ1131">
        <v>8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f>SUM(AK1131:AO1131)</f>
        <v>0</v>
      </c>
      <c r="AQ1131" t="s">
        <v>67</v>
      </c>
      <c r="AR1131">
        <v>0</v>
      </c>
      <c r="AS1131" t="str">
        <f>IF(OR(AK1131&gt;0, AL1131&gt;0, AM1131&gt;0, AN1131&gt;0, AO1131&gt;0), "Converted", "Not Converted")</f>
        <v>Not Converted</v>
      </c>
      <c r="AT1131">
        <v>0</v>
      </c>
      <c r="AU1131">
        <v>3</v>
      </c>
      <c r="AV1131">
        <v>11</v>
      </c>
      <c r="AW1131">
        <f>IF(Z1131&gt;607, 4, 0)</f>
        <v>0</v>
      </c>
      <c r="AX1131">
        <f>IF(AA1131&gt;0.1497, 3, 0)</f>
        <v>3</v>
      </c>
      <c r="AY1131">
        <f>IF(P1131&gt;4031, 2, 0)</f>
        <v>0</v>
      </c>
      <c r="AZ1131">
        <f>IF(H1131&gt;51934.91, 1, 0)</f>
        <v>0</v>
      </c>
      <c r="BA1131">
        <f>SUM(AW1131:AZ1131)</f>
        <v>3</v>
      </c>
      <c r="BB1131" t="str">
        <f>VLOOKUP(BA1131,'Standard Deviations'!$L$1:$M$11,2,TRUE)</f>
        <v>Silver</v>
      </c>
    </row>
    <row r="1132" spans="1:54" hidden="1">
      <c r="A1132">
        <v>7453</v>
      </c>
      <c r="B1132">
        <v>1954</v>
      </c>
      <c r="C1132">
        <f>2024-B1132</f>
        <v>70</v>
      </c>
      <c r="D1132" t="str">
        <f>VLOOKUP(B1132,Reference!$A$1:$B$125, 2)</f>
        <v>Boomers</v>
      </c>
      <c r="E1132" t="s">
        <v>54</v>
      </c>
      <c r="F1132" t="str">
        <f>IF(E1132="High School", "No College", "College")</f>
        <v>College</v>
      </c>
      <c r="G1132" t="s">
        <v>60</v>
      </c>
      <c r="H1132">
        <v>36130</v>
      </c>
      <c r="I1132">
        <v>36130</v>
      </c>
      <c r="J1132" s="4" t="s">
        <v>175</v>
      </c>
      <c r="K1132">
        <v>0</v>
      </c>
      <c r="L1132">
        <v>1</v>
      </c>
      <c r="M1132" t="str">
        <f>IF(OR(K1132&gt;0, L1132&gt;0), "Parent", "Not Parent")</f>
        <v>Parent</v>
      </c>
      <c r="N1132" t="s">
        <v>258</v>
      </c>
      <c r="O1132" s="8">
        <v>41916</v>
      </c>
      <c r="P1132" s="9">
        <f>O1132-N1132</f>
        <v>609</v>
      </c>
      <c r="Q1132">
        <v>46</v>
      </c>
      <c r="R1132" s="9">
        <f>P1132-Q1132</f>
        <v>563</v>
      </c>
      <c r="S1132" s="8">
        <f>O1132-R1132</f>
        <v>41353</v>
      </c>
      <c r="T1132">
        <v>157</v>
      </c>
      <c r="U1132">
        <v>43</v>
      </c>
      <c r="V1132">
        <v>127</v>
      </c>
      <c r="W1132">
        <v>68</v>
      </c>
      <c r="X1132">
        <v>56</v>
      </c>
      <c r="Y1132">
        <v>37</v>
      </c>
      <c r="Z1132">
        <v>488</v>
      </c>
      <c r="AA1132">
        <f>Z1132/P1132</f>
        <v>0.80131362889983582</v>
      </c>
      <c r="AB1132" s="11" t="s">
        <v>506</v>
      </c>
      <c r="AC1132" t="s">
        <v>59</v>
      </c>
      <c r="AD1132">
        <v>6</v>
      </c>
      <c r="AE1132" t="str">
        <f>IF(AD1132&gt;3, "Prefers Discount", "Discount Indifferent")</f>
        <v>Prefers Discount</v>
      </c>
      <c r="AF1132">
        <v>4</v>
      </c>
      <c r="AG1132">
        <v>3</v>
      </c>
      <c r="AH1132">
        <v>8</v>
      </c>
      <c r="AI1132" t="str">
        <f>INDEX($AF$1:$AH$1,MATCH(MAX(AF1132:AH1132),AF1132:AH1132,0))</f>
        <v>Catalog_Orders</v>
      </c>
      <c r="AJ1132">
        <v>4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f>SUM(AK1132:AO1132)</f>
        <v>1</v>
      </c>
      <c r="AQ1132" t="str">
        <f>INDEX($AK$1:$AO$1,MATCH(MAX(AK1132:AO1132),AK1132:AO1132,0))</f>
        <v>Converted_on_Camp3</v>
      </c>
      <c r="AR1132">
        <v>1</v>
      </c>
      <c r="AS1132" t="str">
        <f>IF(OR(AK1132&gt;0, AL1132&gt;0, AM1132&gt;0, AN1132&gt;0, AO1132&gt;0), "Converted", "Not Converted")</f>
        <v>Converted</v>
      </c>
      <c r="AT1132">
        <v>0</v>
      </c>
      <c r="AU1132">
        <v>3</v>
      </c>
      <c r="AV1132">
        <v>11</v>
      </c>
      <c r="AW1132">
        <f>IF(Z1132&gt;607, 4, 0)</f>
        <v>0</v>
      </c>
      <c r="AX1132">
        <f>IF(AA1132&gt;0.1497, 3, 0)</f>
        <v>3</v>
      </c>
      <c r="AY1132">
        <f>IF(P1132&gt;4031, 2, 0)</f>
        <v>0</v>
      </c>
      <c r="AZ1132">
        <f>IF(H1132&gt;51934.91, 1, 0)</f>
        <v>0</v>
      </c>
      <c r="BA1132">
        <f>SUM(AW1132:AZ1132)</f>
        <v>3</v>
      </c>
      <c r="BB1132" t="str">
        <f>VLOOKUP(BA1132,'Standard Deviations'!$L$1:$M$11,2,TRUE)</f>
        <v>Silver</v>
      </c>
    </row>
    <row r="1133" spans="1:54" hidden="1">
      <c r="A1133">
        <v>359</v>
      </c>
      <c r="B1133">
        <v>1950</v>
      </c>
      <c r="C1133">
        <f>2024-B1133</f>
        <v>74</v>
      </c>
      <c r="D1133" t="str">
        <f>VLOOKUP(B1133,Reference!$A$1:$B$125, 2)</f>
        <v>Boomers</v>
      </c>
      <c r="E1133" t="s">
        <v>54</v>
      </c>
      <c r="F1133" t="str">
        <f>IF(E1133="High School", "No College", "College")</f>
        <v>College</v>
      </c>
      <c r="G1133" t="s">
        <v>65</v>
      </c>
      <c r="H1133">
        <v>48070</v>
      </c>
      <c r="I1133">
        <v>48070</v>
      </c>
      <c r="J1133" s="4" t="s">
        <v>175</v>
      </c>
      <c r="K1133">
        <v>0</v>
      </c>
      <c r="L1133">
        <v>1</v>
      </c>
      <c r="M1133" t="str">
        <f>IF(OR(K1133&gt;0, L1133&gt;0), "Parent", "Not Parent")</f>
        <v>Parent</v>
      </c>
      <c r="N1133" t="s">
        <v>431</v>
      </c>
      <c r="O1133" s="8">
        <v>41916</v>
      </c>
      <c r="P1133" s="9">
        <f>O1133-N1133</f>
        <v>629</v>
      </c>
      <c r="Q1133">
        <v>33</v>
      </c>
      <c r="R1133" s="9">
        <f>P1133-Q1133</f>
        <v>596</v>
      </c>
      <c r="S1133" s="8">
        <f>O1133-R1133</f>
        <v>41320</v>
      </c>
      <c r="T1133">
        <v>373</v>
      </c>
      <c r="U1133">
        <v>14</v>
      </c>
      <c r="V1133">
        <v>83</v>
      </c>
      <c r="W1133">
        <v>6</v>
      </c>
      <c r="X1133">
        <v>9</v>
      </c>
      <c r="Y1133">
        <v>19</v>
      </c>
      <c r="Z1133">
        <v>504</v>
      </c>
      <c r="AA1133">
        <f>Z1133/P1133</f>
        <v>0.80127186009538953</v>
      </c>
      <c r="AB1133" s="11" t="s">
        <v>506</v>
      </c>
      <c r="AC1133" t="s">
        <v>59</v>
      </c>
      <c r="AD1133">
        <v>3</v>
      </c>
      <c r="AE1133" t="str">
        <f>IF(AD1133&gt;3, "Prefers Discount", "Discount Indifferent")</f>
        <v>Discount Indifferent</v>
      </c>
      <c r="AF1133">
        <v>6</v>
      </c>
      <c r="AG1133">
        <v>8</v>
      </c>
      <c r="AH1133">
        <v>2</v>
      </c>
      <c r="AI1133" t="str">
        <f>INDEX($AF$1:$AH$1,MATCH(MAX(AF1133:AH1133),AF1133:AH1133,0))</f>
        <v>Web_Orders</v>
      </c>
      <c r="AJ1133">
        <v>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f>SUM(AK1133:AO1133)</f>
        <v>0</v>
      </c>
      <c r="AQ1133" t="s">
        <v>67</v>
      </c>
      <c r="AR1133">
        <v>0</v>
      </c>
      <c r="AS1133" t="str">
        <f>IF(OR(AK1133&gt;0, AL1133&gt;0, AM1133&gt;0, AN1133&gt;0, AO1133&gt;0), "Converted", "Not Converted")</f>
        <v>Not Converted</v>
      </c>
      <c r="AT1133">
        <v>1</v>
      </c>
      <c r="AU1133">
        <v>3</v>
      </c>
      <c r="AV1133">
        <v>11</v>
      </c>
      <c r="AW1133">
        <f>IF(Z1133&gt;607, 4, 0)</f>
        <v>0</v>
      </c>
      <c r="AX1133">
        <f>IF(AA1133&gt;0.1497, 3, 0)</f>
        <v>3</v>
      </c>
      <c r="AY1133">
        <f>IF(P1133&gt;4031, 2, 0)</f>
        <v>0</v>
      </c>
      <c r="AZ1133">
        <f>IF(H1133&gt;51934.91, 1, 0)</f>
        <v>0</v>
      </c>
      <c r="BA1133">
        <f>SUM(AW1133:AZ1133)</f>
        <v>3</v>
      </c>
      <c r="BB1133" t="str">
        <f>VLOOKUP(BA1133,'Standard Deviations'!$L$1:$M$11,2,TRUE)</f>
        <v>Silver</v>
      </c>
    </row>
    <row r="1134" spans="1:54" hidden="1">
      <c r="A1134">
        <v>3376</v>
      </c>
      <c r="B1134">
        <v>1970</v>
      </c>
      <c r="C1134">
        <f>2024-B1134</f>
        <v>54</v>
      </c>
      <c r="D1134" t="str">
        <f>VLOOKUP(B1134,Reference!$A$1:$B$125, 2)</f>
        <v>Gen X</v>
      </c>
      <c r="E1134" t="s">
        <v>64</v>
      </c>
      <c r="F1134" t="str">
        <f>IF(E1134="High School", "No College", "College")</f>
        <v>College</v>
      </c>
      <c r="G1134" t="s">
        <v>71</v>
      </c>
      <c r="H1134">
        <v>55282</v>
      </c>
      <c r="I1134">
        <v>55282</v>
      </c>
      <c r="J1134" s="4" t="s">
        <v>61</v>
      </c>
      <c r="K1134">
        <v>1</v>
      </c>
      <c r="L1134">
        <v>0</v>
      </c>
      <c r="M1134" t="str">
        <f>IF(OR(K1134&gt;0, L1134&gt;0), "Parent", "Not Parent")</f>
        <v>Parent</v>
      </c>
      <c r="N1134" t="s">
        <v>463</v>
      </c>
      <c r="O1134" s="8">
        <v>41916</v>
      </c>
      <c r="P1134" s="9">
        <f>O1134-N1134</f>
        <v>295</v>
      </c>
      <c r="Q1134">
        <v>9</v>
      </c>
      <c r="R1134" s="9">
        <f>P1134-Q1134</f>
        <v>286</v>
      </c>
      <c r="S1134" s="8">
        <f>O1134-R1134</f>
        <v>41630</v>
      </c>
      <c r="T1134">
        <v>125</v>
      </c>
      <c r="U1134">
        <v>6</v>
      </c>
      <c r="V1134">
        <v>73</v>
      </c>
      <c r="W1134">
        <v>8</v>
      </c>
      <c r="X1134">
        <v>4</v>
      </c>
      <c r="Y1134">
        <v>19</v>
      </c>
      <c r="Z1134">
        <v>235</v>
      </c>
      <c r="AA1134">
        <f>Z1134/P1134</f>
        <v>0.79661016949152541</v>
      </c>
      <c r="AB1134" s="11" t="s">
        <v>506</v>
      </c>
      <c r="AC1134" t="s">
        <v>59</v>
      </c>
      <c r="AD1134">
        <v>1</v>
      </c>
      <c r="AE1134" t="str">
        <f>IF(AD1134&gt;3, "Prefers Discount", "Discount Indifferent")</f>
        <v>Discount Indifferent</v>
      </c>
      <c r="AF1134">
        <v>6</v>
      </c>
      <c r="AG1134">
        <v>3</v>
      </c>
      <c r="AH1134">
        <v>1</v>
      </c>
      <c r="AI1134" t="str">
        <f>INDEX($AF$1:$AH$1,MATCH(MAX(AF1134:AH1134),AF1134:AH1134,0))</f>
        <v>Store_Orders</v>
      </c>
      <c r="AJ1134">
        <v>4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f>SUM(AK1134:AO1134)</f>
        <v>0</v>
      </c>
      <c r="AQ1134" t="s">
        <v>67</v>
      </c>
      <c r="AR1134">
        <v>0</v>
      </c>
      <c r="AS1134" t="str">
        <f>IF(OR(AK1134&gt;0, AL1134&gt;0, AM1134&gt;0, AN1134&gt;0, AO1134&gt;0), "Converted", "Not Converted")</f>
        <v>Not Converted</v>
      </c>
      <c r="AT1134">
        <v>0</v>
      </c>
      <c r="AU1134">
        <v>3</v>
      </c>
      <c r="AV1134">
        <v>11</v>
      </c>
      <c r="AW1134">
        <f>IF(Z1134&gt;607, 4, 0)</f>
        <v>0</v>
      </c>
      <c r="AX1134">
        <f>IF(AA1134&gt;0.1497, 3, 0)</f>
        <v>3</v>
      </c>
      <c r="AY1134">
        <f>IF(P1134&gt;4031, 2, 0)</f>
        <v>0</v>
      </c>
      <c r="AZ1134">
        <f>IF(H1134&gt;51934.91, 1, 0)</f>
        <v>1</v>
      </c>
      <c r="BA1134">
        <f>SUM(AW1134:AZ1134)</f>
        <v>4</v>
      </c>
      <c r="BB1134" t="str">
        <f>VLOOKUP(BA1134,'Standard Deviations'!$L$1:$M$11,2,TRUE)</f>
        <v>Silver</v>
      </c>
    </row>
    <row r="1135" spans="1:54" hidden="1">
      <c r="A1135">
        <v>9507</v>
      </c>
      <c r="B1135">
        <v>1975</v>
      </c>
      <c r="C1135">
        <f>2024-B1135</f>
        <v>49</v>
      </c>
      <c r="D1135" t="str">
        <f>VLOOKUP(B1135,Reference!$A$1:$B$125, 2)</f>
        <v>Gen X</v>
      </c>
      <c r="E1135" t="s">
        <v>54</v>
      </c>
      <c r="F1135" t="str">
        <f>IF(E1135="High School", "No College", "College")</f>
        <v>College</v>
      </c>
      <c r="G1135" t="s">
        <v>55</v>
      </c>
      <c r="H1135">
        <v>40794</v>
      </c>
      <c r="I1135">
        <v>40794</v>
      </c>
      <c r="J1135" s="4" t="s">
        <v>175</v>
      </c>
      <c r="K1135">
        <v>0</v>
      </c>
      <c r="L1135">
        <v>1</v>
      </c>
      <c r="M1135" t="str">
        <f>IF(OR(K1135&gt;0, L1135&gt;0), "Parent", "Not Parent")</f>
        <v>Parent</v>
      </c>
      <c r="N1135" t="s">
        <v>607</v>
      </c>
      <c r="O1135" s="8">
        <v>41916</v>
      </c>
      <c r="P1135" s="9">
        <f>O1135-N1135</f>
        <v>545</v>
      </c>
      <c r="Q1135">
        <v>18</v>
      </c>
      <c r="R1135" s="9">
        <f>P1135-Q1135</f>
        <v>527</v>
      </c>
      <c r="S1135" s="8">
        <f>O1135-R1135</f>
        <v>41389</v>
      </c>
      <c r="T1135">
        <v>261</v>
      </c>
      <c r="U1135">
        <v>23</v>
      </c>
      <c r="V1135">
        <v>73</v>
      </c>
      <c r="W1135">
        <v>4</v>
      </c>
      <c r="X1135">
        <v>23</v>
      </c>
      <c r="Y1135">
        <v>50</v>
      </c>
      <c r="Z1135">
        <v>434</v>
      </c>
      <c r="AA1135">
        <f>Z1135/P1135</f>
        <v>0.79633027522935784</v>
      </c>
      <c r="AB1135" s="11" t="s">
        <v>506</v>
      </c>
      <c r="AC1135" t="s">
        <v>59</v>
      </c>
      <c r="AD1135">
        <v>2</v>
      </c>
      <c r="AE1135" t="str">
        <f>IF(AD1135&gt;3, "Prefers Discount", "Discount Indifferent")</f>
        <v>Discount Indifferent</v>
      </c>
      <c r="AF1135">
        <v>5</v>
      </c>
      <c r="AG1135">
        <v>6</v>
      </c>
      <c r="AH1135">
        <v>3</v>
      </c>
      <c r="AI1135" t="str">
        <f>INDEX($AF$1:$AH$1,MATCH(MAX(AF1135:AH1135),AF1135:AH1135,0))</f>
        <v>Web_Orders</v>
      </c>
      <c r="AJ1135">
        <v>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f>SUM(AK1135:AO1135)</f>
        <v>0</v>
      </c>
      <c r="AQ1135" t="s">
        <v>67</v>
      </c>
      <c r="AR1135">
        <v>0</v>
      </c>
      <c r="AS1135" t="str">
        <f>IF(OR(AK1135&gt;0, AL1135&gt;0, AM1135&gt;0, AN1135&gt;0, AO1135&gt;0), "Converted", "Not Converted")</f>
        <v>Not Converted</v>
      </c>
      <c r="AT1135">
        <v>0</v>
      </c>
      <c r="AU1135">
        <v>3</v>
      </c>
      <c r="AV1135">
        <v>11</v>
      </c>
      <c r="AW1135">
        <f>IF(Z1135&gt;607, 4, 0)</f>
        <v>0</v>
      </c>
      <c r="AX1135">
        <f>IF(AA1135&gt;0.1497, 3, 0)</f>
        <v>3</v>
      </c>
      <c r="AY1135">
        <f>IF(P1135&gt;4031, 2, 0)</f>
        <v>0</v>
      </c>
      <c r="AZ1135">
        <f>IF(H1135&gt;51934.91, 1, 0)</f>
        <v>0</v>
      </c>
      <c r="BA1135">
        <f>SUM(AW1135:AZ1135)</f>
        <v>3</v>
      </c>
      <c r="BB1135" t="str">
        <f>VLOOKUP(BA1135,'Standard Deviations'!$L$1:$M$11,2,TRUE)</f>
        <v>Silver</v>
      </c>
    </row>
    <row r="1136" spans="1:54" hidden="1">
      <c r="A1136">
        <v>11075</v>
      </c>
      <c r="B1136">
        <v>1978</v>
      </c>
      <c r="C1136">
        <f>2024-B1136</f>
        <v>46</v>
      </c>
      <c r="D1136" t="str">
        <f>VLOOKUP(B1136,Reference!$A$1:$B$125, 2)</f>
        <v>Gen X</v>
      </c>
      <c r="E1136" t="s">
        <v>54</v>
      </c>
      <c r="F1136" t="str">
        <f>IF(E1136="High School", "No College", "College")</f>
        <v>College</v>
      </c>
      <c r="G1136" t="s">
        <v>55</v>
      </c>
      <c r="H1136">
        <v>51267</v>
      </c>
      <c r="I1136">
        <v>51267</v>
      </c>
      <c r="J1136" s="4" t="s">
        <v>175</v>
      </c>
      <c r="K1136">
        <v>1</v>
      </c>
      <c r="L1136">
        <v>1</v>
      </c>
      <c r="M1136" t="str">
        <f>IF(OR(K1136&gt;0, L1136&gt;0), "Parent", "Not Parent")</f>
        <v>Parent</v>
      </c>
      <c r="N1136" t="s">
        <v>153</v>
      </c>
      <c r="O1136" s="8">
        <v>41916</v>
      </c>
      <c r="P1136" s="9">
        <f>O1136-N1136</f>
        <v>340</v>
      </c>
      <c r="Q1136">
        <v>37</v>
      </c>
      <c r="R1136" s="9">
        <f>P1136-Q1136</f>
        <v>303</v>
      </c>
      <c r="S1136" s="8">
        <f>O1136-R1136</f>
        <v>41613</v>
      </c>
      <c r="T1136">
        <v>183</v>
      </c>
      <c r="U1136">
        <v>2</v>
      </c>
      <c r="V1136">
        <v>64</v>
      </c>
      <c r="W1136">
        <v>7</v>
      </c>
      <c r="X1136">
        <v>2</v>
      </c>
      <c r="Y1136">
        <v>12</v>
      </c>
      <c r="Z1136">
        <v>270</v>
      </c>
      <c r="AA1136">
        <f>Z1136/P1136</f>
        <v>0.79411764705882348</v>
      </c>
      <c r="AB1136" s="11" t="s">
        <v>506</v>
      </c>
      <c r="AC1136" t="s">
        <v>59</v>
      </c>
      <c r="AD1136">
        <v>4</v>
      </c>
      <c r="AE1136" t="str">
        <f>IF(AD1136&gt;3, "Prefers Discount", "Discount Indifferent")</f>
        <v>Prefers Discount</v>
      </c>
      <c r="AF1136">
        <v>5</v>
      </c>
      <c r="AG1136">
        <v>3</v>
      </c>
      <c r="AH1136">
        <v>3</v>
      </c>
      <c r="AI1136" t="str">
        <f>INDEX($AF$1:$AH$1,MATCH(MAX(AF1136:AH1136),AF1136:AH1136,0))</f>
        <v>Store_Orders</v>
      </c>
      <c r="AJ1136">
        <v>4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f>SUM(AK1136:AO1136)</f>
        <v>0</v>
      </c>
      <c r="AQ1136" t="s">
        <v>67</v>
      </c>
      <c r="AR1136">
        <v>0</v>
      </c>
      <c r="AS1136" t="str">
        <f>IF(OR(AK1136&gt;0, AL1136&gt;0, AM1136&gt;0, AN1136&gt;0, AO1136&gt;0), "Converted", "Not Converted")</f>
        <v>Not Converted</v>
      </c>
      <c r="AT1136">
        <v>0</v>
      </c>
      <c r="AU1136">
        <v>3</v>
      </c>
      <c r="AV1136">
        <v>11</v>
      </c>
      <c r="AW1136">
        <f>IF(Z1136&gt;607, 4, 0)</f>
        <v>0</v>
      </c>
      <c r="AX1136">
        <f>IF(AA1136&gt;0.1497, 3, 0)</f>
        <v>3</v>
      </c>
      <c r="AY1136">
        <f>IF(P1136&gt;4031, 2, 0)</f>
        <v>0</v>
      </c>
      <c r="AZ1136">
        <f>IF(H1136&gt;51934.91, 1, 0)</f>
        <v>0</v>
      </c>
      <c r="BA1136">
        <f>SUM(AW1136:AZ1136)</f>
        <v>3</v>
      </c>
      <c r="BB1136" t="str">
        <f>VLOOKUP(BA1136,'Standard Deviations'!$L$1:$M$11,2,TRUE)</f>
        <v>Silver</v>
      </c>
    </row>
    <row r="1137" spans="1:54" hidden="1">
      <c r="A1137">
        <v>4827</v>
      </c>
      <c r="B1137">
        <v>1956</v>
      </c>
      <c r="C1137">
        <f>2024-B1137</f>
        <v>68</v>
      </c>
      <c r="D1137" t="str">
        <f>VLOOKUP(B1137,Reference!$A$1:$B$125, 2)</f>
        <v>Boomers</v>
      </c>
      <c r="E1137" t="s">
        <v>68</v>
      </c>
      <c r="F1137" t="str">
        <f>IF(E1137="High School", "No College", "College")</f>
        <v>College</v>
      </c>
      <c r="G1137" t="s">
        <v>60</v>
      </c>
      <c r="H1137">
        <v>54998</v>
      </c>
      <c r="I1137">
        <v>54998</v>
      </c>
      <c r="J1137" s="4" t="s">
        <v>61</v>
      </c>
      <c r="K1137">
        <v>0</v>
      </c>
      <c r="L1137">
        <v>1</v>
      </c>
      <c r="M1137" t="str">
        <f>IF(OR(K1137&gt;0, L1137&gt;0), "Parent", "Not Parent")</f>
        <v>Parent</v>
      </c>
      <c r="N1137" t="s">
        <v>222</v>
      </c>
      <c r="O1137" s="8">
        <v>41916</v>
      </c>
      <c r="P1137" s="9">
        <f>O1137-N1137</f>
        <v>573</v>
      </c>
      <c r="Q1137">
        <v>3</v>
      </c>
      <c r="R1137" s="9">
        <f>P1137-Q1137</f>
        <v>570</v>
      </c>
      <c r="S1137" s="8">
        <f>O1137-R1137</f>
        <v>41346</v>
      </c>
      <c r="T1137">
        <v>154</v>
      </c>
      <c r="U1137">
        <v>22</v>
      </c>
      <c r="V1137">
        <v>202</v>
      </c>
      <c r="W1137">
        <v>39</v>
      </c>
      <c r="X1137">
        <v>30</v>
      </c>
      <c r="Y1137">
        <v>8</v>
      </c>
      <c r="Z1137">
        <v>455</v>
      </c>
      <c r="AA1137">
        <f>Z1137/P1137</f>
        <v>0.79406631762652702</v>
      </c>
      <c r="AB1137" s="11" t="s">
        <v>506</v>
      </c>
      <c r="AC1137" t="s">
        <v>59</v>
      </c>
      <c r="AD1137">
        <v>5</v>
      </c>
      <c r="AE1137" t="str">
        <f>IF(AD1137&gt;3, "Prefers Discount", "Discount Indifferent")</f>
        <v>Prefers Discount</v>
      </c>
      <c r="AF1137">
        <v>9</v>
      </c>
      <c r="AG1137">
        <v>4</v>
      </c>
      <c r="AH1137">
        <v>2</v>
      </c>
      <c r="AI1137" t="str">
        <f>INDEX($AF$1:$AH$1,MATCH(MAX(AF1137:AH1137),AF1137:AH1137,0))</f>
        <v>Store_Orders</v>
      </c>
      <c r="AJ1137">
        <v>4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f>SUM(AK1137:AO1137)</f>
        <v>0</v>
      </c>
      <c r="AQ1137" t="s">
        <v>67</v>
      </c>
      <c r="AR1137">
        <v>1</v>
      </c>
      <c r="AS1137" t="str">
        <f>IF(OR(AK1137&gt;0, AL1137&gt;0, AM1137&gt;0, AN1137&gt;0, AO1137&gt;0), "Converted", "Not Converted")</f>
        <v>Not Converted</v>
      </c>
      <c r="AT1137">
        <v>0</v>
      </c>
      <c r="AU1137">
        <v>3</v>
      </c>
      <c r="AV1137">
        <v>11</v>
      </c>
      <c r="AW1137">
        <f>IF(Z1137&gt;607, 4, 0)</f>
        <v>0</v>
      </c>
      <c r="AX1137">
        <f>IF(AA1137&gt;0.1497, 3, 0)</f>
        <v>3</v>
      </c>
      <c r="AY1137">
        <f>IF(P1137&gt;4031, 2, 0)</f>
        <v>0</v>
      </c>
      <c r="AZ1137">
        <f>IF(H1137&gt;51934.91, 1, 0)</f>
        <v>1</v>
      </c>
      <c r="BA1137">
        <f>SUM(AW1137:AZ1137)</f>
        <v>4</v>
      </c>
      <c r="BB1137" t="str">
        <f>VLOOKUP(BA1137,'Standard Deviations'!$L$1:$M$11,2,TRUE)</f>
        <v>Silver</v>
      </c>
    </row>
    <row r="1138" spans="1:54">
      <c r="A1138">
        <v>1343</v>
      </c>
      <c r="B1138">
        <v>1968</v>
      </c>
      <c r="C1138">
        <f>2024-B1138</f>
        <v>56</v>
      </c>
      <c r="D1138" t="str">
        <f>VLOOKUP(B1138,Reference!$A$1:$B$125, 2)</f>
        <v>Gen X</v>
      </c>
      <c r="E1138" t="s">
        <v>54</v>
      </c>
      <c r="F1138" t="str">
        <f>IF(E1138="High School", "No College", "College")</f>
        <v>College</v>
      </c>
      <c r="G1138" t="s">
        <v>65</v>
      </c>
      <c r="H1138">
        <v>58554</v>
      </c>
      <c r="I1138">
        <v>58554</v>
      </c>
      <c r="J1138" s="4" t="s">
        <v>61</v>
      </c>
      <c r="K1138">
        <v>1</v>
      </c>
      <c r="L1138">
        <v>1</v>
      </c>
      <c r="M1138" t="str">
        <f>IF(OR(K1138&gt;0, L1138&gt;0), "Parent", "Not Parent")</f>
        <v>Parent</v>
      </c>
      <c r="N1138" t="s">
        <v>284</v>
      </c>
      <c r="O1138" s="8">
        <v>41916</v>
      </c>
      <c r="P1138" s="9">
        <f>O1138-N1138</f>
        <v>738</v>
      </c>
      <c r="Q1138">
        <v>55</v>
      </c>
      <c r="R1138" s="9">
        <f>P1138-Q1138</f>
        <v>683</v>
      </c>
      <c r="S1138" s="8">
        <f>O1138-R1138</f>
        <v>41233</v>
      </c>
      <c r="T1138">
        <v>368</v>
      </c>
      <c r="U1138">
        <v>24</v>
      </c>
      <c r="V1138">
        <v>68</v>
      </c>
      <c r="W1138">
        <v>38</v>
      </c>
      <c r="X1138">
        <v>0</v>
      </c>
      <c r="Y1138">
        <v>88</v>
      </c>
      <c r="Z1138">
        <v>586</v>
      </c>
      <c r="AA1138">
        <f>Z1138/P1138</f>
        <v>0.79403794037940378</v>
      </c>
      <c r="AB1138" s="14" t="s">
        <v>506</v>
      </c>
      <c r="AC1138" s="13" t="s">
        <v>63</v>
      </c>
      <c r="AD1138">
        <v>6</v>
      </c>
      <c r="AE1138" t="str">
        <f>IF(AD1138&gt;3, "Prefers Discount", "Discount Indifferent")</f>
        <v>Prefers Discount</v>
      </c>
      <c r="AF1138">
        <v>6</v>
      </c>
      <c r="AG1138">
        <v>8</v>
      </c>
      <c r="AH1138">
        <v>2</v>
      </c>
      <c r="AI1138" t="str">
        <f>INDEX($AF$1:$AH$1,MATCH(MAX(AF1138:AH1138),AF1138:AH1138,0))</f>
        <v>Web_Orders</v>
      </c>
      <c r="AJ1138">
        <v>7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f>SUM(AK1138:AO1138)</f>
        <v>0</v>
      </c>
      <c r="AQ1138" t="s">
        <v>67</v>
      </c>
      <c r="AR1138">
        <v>0</v>
      </c>
      <c r="AS1138" t="str">
        <f>IF(OR(AK1138&gt;0, AL1138&gt;0, AM1138&gt;0, AN1138&gt;0, AO1138&gt;0), "Converted", "Not Converted")</f>
        <v>Not Converted</v>
      </c>
      <c r="AT1138">
        <v>0</v>
      </c>
      <c r="AU1138">
        <v>3</v>
      </c>
      <c r="AV1138">
        <v>11</v>
      </c>
      <c r="AW1138">
        <f>IF(Z1138&gt;607, 4, 0)</f>
        <v>0</v>
      </c>
      <c r="AX1138">
        <f>IF(AA1138&gt;0.1497, 3, 0)</f>
        <v>3</v>
      </c>
      <c r="AY1138">
        <f>IF(P1138&gt;4031, 2, 0)</f>
        <v>0</v>
      </c>
      <c r="AZ1138">
        <f>IF(H1138&gt;51934.91, 1, 0)</f>
        <v>1</v>
      </c>
      <c r="BA1138">
        <f>SUM(AW1138:AZ1138)</f>
        <v>4</v>
      </c>
      <c r="BB1138" t="str">
        <f>VLOOKUP(BA1138,'Standard Deviations'!$L$1:$M$11,2,TRUE)</f>
        <v>Silver</v>
      </c>
    </row>
    <row r="1139" spans="1:54">
      <c r="A1139">
        <v>4749</v>
      </c>
      <c r="B1139">
        <v>1968</v>
      </c>
      <c r="C1139">
        <f>2024-B1139</f>
        <v>56</v>
      </c>
      <c r="D1139" t="str">
        <f>VLOOKUP(B1139,Reference!$A$1:$B$125, 2)</f>
        <v>Gen X</v>
      </c>
      <c r="E1139" t="s">
        <v>54</v>
      </c>
      <c r="F1139" t="str">
        <f>IF(E1139="High School", "No College", "College")</f>
        <v>College</v>
      </c>
      <c r="G1139" t="s">
        <v>65</v>
      </c>
      <c r="H1139">
        <v>58554</v>
      </c>
      <c r="I1139">
        <v>58554</v>
      </c>
      <c r="J1139" s="4" t="s">
        <v>61</v>
      </c>
      <c r="K1139">
        <v>1</v>
      </c>
      <c r="L1139">
        <v>1</v>
      </c>
      <c r="M1139" t="str">
        <f>IF(OR(K1139&gt;0, L1139&gt;0), "Parent", "Not Parent")</f>
        <v>Parent</v>
      </c>
      <c r="N1139" t="s">
        <v>284</v>
      </c>
      <c r="O1139" s="8">
        <v>41916</v>
      </c>
      <c r="P1139" s="9">
        <f>O1139-N1139</f>
        <v>738</v>
      </c>
      <c r="Q1139">
        <v>55</v>
      </c>
      <c r="R1139" s="9">
        <f>P1139-Q1139</f>
        <v>683</v>
      </c>
      <c r="S1139" s="8">
        <f>O1139-R1139</f>
        <v>41233</v>
      </c>
      <c r="T1139">
        <v>368</v>
      </c>
      <c r="U1139">
        <v>24</v>
      </c>
      <c r="V1139">
        <v>68</v>
      </c>
      <c r="W1139">
        <v>38</v>
      </c>
      <c r="X1139">
        <v>0</v>
      </c>
      <c r="Y1139">
        <v>88</v>
      </c>
      <c r="Z1139">
        <v>586</v>
      </c>
      <c r="AA1139">
        <f>Z1139/P1139</f>
        <v>0.79403794037940378</v>
      </c>
      <c r="AB1139" s="14" t="s">
        <v>506</v>
      </c>
      <c r="AC1139" s="13" t="s">
        <v>63</v>
      </c>
      <c r="AD1139">
        <v>6</v>
      </c>
      <c r="AE1139" t="str">
        <f>IF(AD1139&gt;3, "Prefers Discount", "Discount Indifferent")</f>
        <v>Prefers Discount</v>
      </c>
      <c r="AF1139">
        <v>6</v>
      </c>
      <c r="AG1139">
        <v>8</v>
      </c>
      <c r="AH1139">
        <v>2</v>
      </c>
      <c r="AI1139" t="str">
        <f>INDEX($AF$1:$AH$1,MATCH(MAX(AF1139:AH1139),AF1139:AH1139,0))</f>
        <v>Web_Orders</v>
      </c>
      <c r="AJ1139">
        <v>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f>SUM(AK1139:AO1139)</f>
        <v>0</v>
      </c>
      <c r="AQ1139" t="s">
        <v>67</v>
      </c>
      <c r="AR1139">
        <v>0</v>
      </c>
      <c r="AS1139" t="str">
        <f>IF(OR(AK1139&gt;0, AL1139&gt;0, AM1139&gt;0, AN1139&gt;0, AO1139&gt;0), "Converted", "Not Converted")</f>
        <v>Not Converted</v>
      </c>
      <c r="AT1139">
        <v>0</v>
      </c>
      <c r="AU1139">
        <v>3</v>
      </c>
      <c r="AV1139">
        <v>11</v>
      </c>
      <c r="AW1139">
        <f>IF(Z1139&gt;607, 4, 0)</f>
        <v>0</v>
      </c>
      <c r="AX1139">
        <f>IF(AA1139&gt;0.1497, 3, 0)</f>
        <v>3</v>
      </c>
      <c r="AY1139">
        <f>IF(P1139&gt;4031, 2, 0)</f>
        <v>0</v>
      </c>
      <c r="AZ1139">
        <f>IF(H1139&gt;51934.91, 1, 0)</f>
        <v>1</v>
      </c>
      <c r="BA1139">
        <f>SUM(AW1139:AZ1139)</f>
        <v>4</v>
      </c>
      <c r="BB1139" t="str">
        <f>VLOOKUP(BA1139,'Standard Deviations'!$L$1:$M$11,2,TRUE)</f>
        <v>Silver</v>
      </c>
    </row>
    <row r="1140" spans="1:54">
      <c r="A1140">
        <v>1409</v>
      </c>
      <c r="B1140">
        <v>1951</v>
      </c>
      <c r="C1140">
        <f>2024-B1140</f>
        <v>73</v>
      </c>
      <c r="D1140" t="str">
        <f>VLOOKUP(B1140,Reference!$A$1:$B$125, 2)</f>
        <v>Boomers</v>
      </c>
      <c r="E1140" t="s">
        <v>54</v>
      </c>
      <c r="F1140" t="str">
        <f>IF(E1140="High School", "No College", "College")</f>
        <v>College</v>
      </c>
      <c r="G1140" t="s">
        <v>65</v>
      </c>
      <c r="H1140">
        <v>40689</v>
      </c>
      <c r="I1140">
        <v>40689</v>
      </c>
      <c r="J1140" s="4" t="s">
        <v>175</v>
      </c>
      <c r="K1140">
        <v>0</v>
      </c>
      <c r="L1140">
        <v>1</v>
      </c>
      <c r="M1140" t="str">
        <f>IF(OR(K1140&gt;0, L1140&gt;0), "Parent", "Not Parent")</f>
        <v>Parent</v>
      </c>
      <c r="N1140" t="s">
        <v>608</v>
      </c>
      <c r="O1140" s="8">
        <v>41916</v>
      </c>
      <c r="P1140" s="9">
        <f>O1140-N1140</f>
        <v>565</v>
      </c>
      <c r="Q1140">
        <v>69</v>
      </c>
      <c r="R1140" s="9">
        <f>P1140-Q1140</f>
        <v>496</v>
      </c>
      <c r="S1140" s="8">
        <f>O1140-R1140</f>
        <v>41420</v>
      </c>
      <c r="T1140">
        <v>270</v>
      </c>
      <c r="U1140">
        <v>3</v>
      </c>
      <c r="V1140">
        <v>27</v>
      </c>
      <c r="W1140">
        <v>39</v>
      </c>
      <c r="X1140">
        <v>6</v>
      </c>
      <c r="Y1140">
        <v>99</v>
      </c>
      <c r="Z1140">
        <v>444</v>
      </c>
      <c r="AA1140">
        <f>Z1140/P1140</f>
        <v>0.78584070796460181</v>
      </c>
      <c r="AB1140" s="14" t="s">
        <v>506</v>
      </c>
      <c r="AC1140" s="13" t="s">
        <v>63</v>
      </c>
      <c r="AD1140">
        <v>7</v>
      </c>
      <c r="AE1140" t="str">
        <f>IF(AD1140&gt;3, "Prefers Discount", "Discount Indifferent")</f>
        <v>Prefers Discount</v>
      </c>
      <c r="AF1140">
        <v>5</v>
      </c>
      <c r="AG1140">
        <v>7</v>
      </c>
      <c r="AH1140">
        <v>1</v>
      </c>
      <c r="AI1140" t="str">
        <f>INDEX($AF$1:$AH$1,MATCH(MAX(AF1140:AH1140),AF1140:AH1140,0))</f>
        <v>Web_Orders</v>
      </c>
      <c r="AJ1140">
        <v>8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f>SUM(AK1140:AO1140)</f>
        <v>0</v>
      </c>
      <c r="AQ1140" t="s">
        <v>67</v>
      </c>
      <c r="AR1140">
        <v>0</v>
      </c>
      <c r="AS1140" t="str">
        <f>IF(OR(AK1140&gt;0, AL1140&gt;0, AM1140&gt;0, AN1140&gt;0, AO1140&gt;0), "Converted", "Not Converted")</f>
        <v>Not Converted</v>
      </c>
      <c r="AT1140">
        <v>0</v>
      </c>
      <c r="AU1140">
        <v>3</v>
      </c>
      <c r="AV1140">
        <v>11</v>
      </c>
      <c r="AW1140">
        <f>IF(Z1140&gt;607, 4, 0)</f>
        <v>0</v>
      </c>
      <c r="AX1140">
        <f>IF(AA1140&gt;0.1497, 3, 0)</f>
        <v>3</v>
      </c>
      <c r="AY1140">
        <f>IF(P1140&gt;4031, 2, 0)</f>
        <v>0</v>
      </c>
      <c r="AZ1140">
        <f>IF(H1140&gt;51934.91, 1, 0)</f>
        <v>0</v>
      </c>
      <c r="BA1140">
        <f>SUM(AW1140:AZ1140)</f>
        <v>3</v>
      </c>
      <c r="BB1140" t="str">
        <f>VLOOKUP(BA1140,'Standard Deviations'!$L$1:$M$11,2,TRUE)</f>
        <v>Silver</v>
      </c>
    </row>
    <row r="1141" spans="1:54">
      <c r="A1141">
        <v>5314</v>
      </c>
      <c r="B1141">
        <v>1951</v>
      </c>
      <c r="C1141">
        <f>2024-B1141</f>
        <v>73</v>
      </c>
      <c r="D1141" t="str">
        <f>VLOOKUP(B1141,Reference!$A$1:$B$125, 2)</f>
        <v>Boomers</v>
      </c>
      <c r="E1141" t="s">
        <v>54</v>
      </c>
      <c r="F1141" t="str">
        <f>IF(E1141="High School", "No College", "College")</f>
        <v>College</v>
      </c>
      <c r="G1141" t="s">
        <v>65</v>
      </c>
      <c r="H1141">
        <v>40689</v>
      </c>
      <c r="I1141">
        <v>40689</v>
      </c>
      <c r="J1141" s="4" t="s">
        <v>175</v>
      </c>
      <c r="K1141">
        <v>0</v>
      </c>
      <c r="L1141">
        <v>1</v>
      </c>
      <c r="M1141" t="str">
        <f>IF(OR(K1141&gt;0, L1141&gt;0), "Parent", "Not Parent")</f>
        <v>Parent</v>
      </c>
      <c r="N1141" t="s">
        <v>608</v>
      </c>
      <c r="O1141" s="8">
        <v>41916</v>
      </c>
      <c r="P1141" s="9">
        <f>O1141-N1141</f>
        <v>565</v>
      </c>
      <c r="Q1141">
        <v>69</v>
      </c>
      <c r="R1141" s="9">
        <f>P1141-Q1141</f>
        <v>496</v>
      </c>
      <c r="S1141" s="8">
        <f>O1141-R1141</f>
        <v>41420</v>
      </c>
      <c r="T1141">
        <v>270</v>
      </c>
      <c r="U1141">
        <v>3</v>
      </c>
      <c r="V1141">
        <v>27</v>
      </c>
      <c r="W1141">
        <v>39</v>
      </c>
      <c r="X1141">
        <v>6</v>
      </c>
      <c r="Y1141">
        <v>99</v>
      </c>
      <c r="Z1141">
        <v>444</v>
      </c>
      <c r="AA1141">
        <f>Z1141/P1141</f>
        <v>0.78584070796460181</v>
      </c>
      <c r="AB1141" s="14" t="s">
        <v>506</v>
      </c>
      <c r="AC1141" s="13" t="s">
        <v>63</v>
      </c>
      <c r="AD1141">
        <v>7</v>
      </c>
      <c r="AE1141" t="str">
        <f>IF(AD1141&gt;3, "Prefers Discount", "Discount Indifferent")</f>
        <v>Prefers Discount</v>
      </c>
      <c r="AF1141">
        <v>5</v>
      </c>
      <c r="AG1141">
        <v>7</v>
      </c>
      <c r="AH1141">
        <v>1</v>
      </c>
      <c r="AI1141" t="str">
        <f>INDEX($AF$1:$AH$1,MATCH(MAX(AF1141:AH1141),AF1141:AH1141,0))</f>
        <v>Web_Orders</v>
      </c>
      <c r="AJ1141">
        <v>8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f>SUM(AK1141:AO1141)</f>
        <v>0</v>
      </c>
      <c r="AQ1141" t="s">
        <v>67</v>
      </c>
      <c r="AR1141">
        <v>0</v>
      </c>
      <c r="AS1141" t="str">
        <f>IF(OR(AK1141&gt;0, AL1141&gt;0, AM1141&gt;0, AN1141&gt;0, AO1141&gt;0), "Converted", "Not Converted")</f>
        <v>Not Converted</v>
      </c>
      <c r="AT1141">
        <v>0</v>
      </c>
      <c r="AU1141">
        <v>3</v>
      </c>
      <c r="AV1141">
        <v>11</v>
      </c>
      <c r="AW1141">
        <f>IF(Z1141&gt;607, 4, 0)</f>
        <v>0</v>
      </c>
      <c r="AX1141">
        <f>IF(AA1141&gt;0.1497, 3, 0)</f>
        <v>3</v>
      </c>
      <c r="AY1141">
        <f>IF(P1141&gt;4031, 2, 0)</f>
        <v>0</v>
      </c>
      <c r="AZ1141">
        <f>IF(H1141&gt;51934.91, 1, 0)</f>
        <v>0</v>
      </c>
      <c r="BA1141">
        <f>SUM(AW1141:AZ1141)</f>
        <v>3</v>
      </c>
      <c r="BB1141" t="str">
        <f>VLOOKUP(BA1141,'Standard Deviations'!$L$1:$M$11,2,TRUE)</f>
        <v>Silver</v>
      </c>
    </row>
    <row r="1142" spans="1:54" hidden="1">
      <c r="A1142">
        <v>1676</v>
      </c>
      <c r="B1142">
        <v>1975</v>
      </c>
      <c r="C1142">
        <f>2024-B1142</f>
        <v>49</v>
      </c>
      <c r="D1142" t="str">
        <f>VLOOKUP(B1142,Reference!$A$1:$B$125, 2)</f>
        <v>Gen X</v>
      </c>
      <c r="E1142" t="s">
        <v>54</v>
      </c>
      <c r="F1142" t="str">
        <f>IF(E1142="High School", "No College", "College")</f>
        <v>College</v>
      </c>
      <c r="G1142" t="s">
        <v>55</v>
      </c>
      <c r="H1142">
        <v>43057</v>
      </c>
      <c r="I1142">
        <v>43057</v>
      </c>
      <c r="J1142" s="4" t="s">
        <v>175</v>
      </c>
      <c r="K1142">
        <v>0</v>
      </c>
      <c r="L1142">
        <v>1</v>
      </c>
      <c r="M1142" t="str">
        <f>IF(OR(K1142&gt;0, L1142&gt;0), "Parent", "Not Parent")</f>
        <v>Parent</v>
      </c>
      <c r="N1142" t="s">
        <v>601</v>
      </c>
      <c r="O1142" s="8">
        <v>41916</v>
      </c>
      <c r="P1142" s="9">
        <f>O1142-N1142</f>
        <v>339</v>
      </c>
      <c r="Q1142">
        <v>30</v>
      </c>
      <c r="R1142" s="9">
        <f>P1142-Q1142</f>
        <v>309</v>
      </c>
      <c r="S1142" s="8">
        <f>O1142-R1142</f>
        <v>41607</v>
      </c>
      <c r="T1142">
        <v>213</v>
      </c>
      <c r="U1142">
        <v>2</v>
      </c>
      <c r="V1142">
        <v>44</v>
      </c>
      <c r="W1142">
        <v>0</v>
      </c>
      <c r="X1142">
        <v>2</v>
      </c>
      <c r="Y1142">
        <v>5</v>
      </c>
      <c r="Z1142">
        <v>266</v>
      </c>
      <c r="AA1142">
        <f>Z1142/P1142</f>
        <v>0.78466076696165188</v>
      </c>
      <c r="AB1142" s="11" t="s">
        <v>506</v>
      </c>
      <c r="AC1142" t="s">
        <v>59</v>
      </c>
      <c r="AD1142">
        <v>4</v>
      </c>
      <c r="AE1142" t="str">
        <f>IF(AD1142&gt;3, "Prefers Discount", "Discount Indifferent")</f>
        <v>Prefers Discount</v>
      </c>
      <c r="AF1142">
        <v>5</v>
      </c>
      <c r="AG1142">
        <v>4</v>
      </c>
      <c r="AH1142">
        <v>2</v>
      </c>
      <c r="AI1142" t="str">
        <f>INDEX($AF$1:$AH$1,MATCH(MAX(AF1142:AH1142),AF1142:AH1142,0))</f>
        <v>Store_Orders</v>
      </c>
      <c r="AJ1142">
        <v>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f>SUM(AK1142:AO1142)</f>
        <v>0</v>
      </c>
      <c r="AQ1142" t="s">
        <v>67</v>
      </c>
      <c r="AR1142">
        <v>0</v>
      </c>
      <c r="AS1142" t="str">
        <f>IF(OR(AK1142&gt;0, AL1142&gt;0, AM1142&gt;0, AN1142&gt;0, AO1142&gt;0), "Converted", "Not Converted")</f>
        <v>Not Converted</v>
      </c>
      <c r="AT1142">
        <v>0</v>
      </c>
      <c r="AU1142">
        <v>3</v>
      </c>
      <c r="AV1142">
        <v>11</v>
      </c>
      <c r="AW1142">
        <f>IF(Z1142&gt;607, 4, 0)</f>
        <v>0</v>
      </c>
      <c r="AX1142">
        <f>IF(AA1142&gt;0.1497, 3, 0)</f>
        <v>3</v>
      </c>
      <c r="AY1142">
        <f>IF(P1142&gt;4031, 2, 0)</f>
        <v>0</v>
      </c>
      <c r="AZ1142">
        <f>IF(H1142&gt;51934.91, 1, 0)</f>
        <v>0</v>
      </c>
      <c r="BA1142">
        <f>SUM(AW1142:AZ1142)</f>
        <v>3</v>
      </c>
      <c r="BB1142" t="str">
        <f>VLOOKUP(BA1142,'Standard Deviations'!$L$1:$M$11,2,TRUE)</f>
        <v>Silver</v>
      </c>
    </row>
    <row r="1143" spans="1:54" hidden="1">
      <c r="A1143">
        <v>5092</v>
      </c>
      <c r="B1143">
        <v>1949</v>
      </c>
      <c r="C1143">
        <f>2024-B1143</f>
        <v>75</v>
      </c>
      <c r="D1143" t="str">
        <f>VLOOKUP(B1143,Reference!$A$1:$B$125, 2)</f>
        <v>Boomers</v>
      </c>
      <c r="E1143" t="s">
        <v>68</v>
      </c>
      <c r="F1143" t="str">
        <f>IF(E1143="High School", "No College", "College")</f>
        <v>College</v>
      </c>
      <c r="G1143" t="s">
        <v>89</v>
      </c>
      <c r="H1143">
        <v>51569</v>
      </c>
      <c r="I1143">
        <v>51569</v>
      </c>
      <c r="J1143" s="4" t="s">
        <v>175</v>
      </c>
      <c r="K1143">
        <v>0</v>
      </c>
      <c r="L1143">
        <v>1</v>
      </c>
      <c r="M1143" t="str">
        <f>IF(OR(K1143&gt;0, L1143&gt;0), "Parent", "Not Parent")</f>
        <v>Parent</v>
      </c>
      <c r="N1143" t="s">
        <v>609</v>
      </c>
      <c r="O1143" s="8">
        <v>41916</v>
      </c>
      <c r="P1143" s="9">
        <f>O1143-N1143</f>
        <v>599</v>
      </c>
      <c r="Q1143">
        <v>39</v>
      </c>
      <c r="R1143" s="9">
        <f>P1143-Q1143</f>
        <v>560</v>
      </c>
      <c r="S1143" s="8">
        <f>O1143-R1143</f>
        <v>41356</v>
      </c>
      <c r="T1143">
        <v>380</v>
      </c>
      <c r="U1143">
        <v>0</v>
      </c>
      <c r="V1143">
        <v>47</v>
      </c>
      <c r="W1143">
        <v>6</v>
      </c>
      <c r="X1143">
        <v>0</v>
      </c>
      <c r="Y1143">
        <v>34</v>
      </c>
      <c r="Z1143">
        <v>467</v>
      </c>
      <c r="AA1143">
        <f>Z1143/P1143</f>
        <v>0.77963272120200333</v>
      </c>
      <c r="AB1143" s="11" t="s">
        <v>506</v>
      </c>
      <c r="AC1143" t="s">
        <v>59</v>
      </c>
      <c r="AD1143">
        <v>4</v>
      </c>
      <c r="AE1143" t="str">
        <f>IF(AD1143&gt;3, "Prefers Discount", "Discount Indifferent")</f>
        <v>Prefers Discount</v>
      </c>
      <c r="AF1143">
        <v>7</v>
      </c>
      <c r="AG1143">
        <v>7</v>
      </c>
      <c r="AH1143">
        <v>1</v>
      </c>
      <c r="AI1143" t="str">
        <f>INDEX($AF$1:$AH$1,MATCH(MAX(AF1143:AH1143),AF1143:AH1143,0))</f>
        <v>Store_Orders</v>
      </c>
      <c r="AJ1143">
        <v>8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f>SUM(AK1143:AO1143)</f>
        <v>1</v>
      </c>
      <c r="AQ1143" t="str">
        <f>INDEX($AK$1:$AO$1,MATCH(MAX(AK1143:AO1143),AK1143:AO1143,0))</f>
        <v>Converted_on_Camp4</v>
      </c>
      <c r="AR1143">
        <v>1</v>
      </c>
      <c r="AS1143" t="str">
        <f>IF(OR(AK1143&gt;0, AL1143&gt;0, AM1143&gt;0, AN1143&gt;0, AO1143&gt;0), "Converted", "Not Converted")</f>
        <v>Converted</v>
      </c>
      <c r="AT1143">
        <v>0</v>
      </c>
      <c r="AU1143">
        <v>3</v>
      </c>
      <c r="AV1143">
        <v>11</v>
      </c>
      <c r="AW1143">
        <f>IF(Z1143&gt;607, 4, 0)</f>
        <v>0</v>
      </c>
      <c r="AX1143">
        <f>IF(AA1143&gt;0.1497, 3, 0)</f>
        <v>3</v>
      </c>
      <c r="AY1143">
        <f>IF(P1143&gt;4031, 2, 0)</f>
        <v>0</v>
      </c>
      <c r="AZ1143">
        <f>IF(H1143&gt;51934.91, 1, 0)</f>
        <v>0</v>
      </c>
      <c r="BA1143">
        <f>SUM(AW1143:AZ1143)</f>
        <v>3</v>
      </c>
      <c r="BB1143" t="str">
        <f>VLOOKUP(BA1143,'Standard Deviations'!$L$1:$M$11,2,TRUE)</f>
        <v>Silver</v>
      </c>
    </row>
    <row r="1144" spans="1:54" hidden="1">
      <c r="A1144">
        <v>521</v>
      </c>
      <c r="B1144">
        <v>1985</v>
      </c>
      <c r="C1144">
        <f>2024-B1144</f>
        <v>39</v>
      </c>
      <c r="D1144" t="str">
        <f>VLOOKUP(B1144,Reference!$A$1:$B$125, 2)</f>
        <v>Millennials</v>
      </c>
      <c r="E1144" t="s">
        <v>54</v>
      </c>
      <c r="F1144" t="str">
        <f>IF(E1144="High School", "No College", "College")</f>
        <v>College</v>
      </c>
      <c r="G1144" t="s">
        <v>65</v>
      </c>
      <c r="H1144">
        <v>54006</v>
      </c>
      <c r="I1144">
        <v>54006</v>
      </c>
      <c r="J1144" s="4" t="s">
        <v>61</v>
      </c>
      <c r="K1144">
        <v>1</v>
      </c>
      <c r="L1144">
        <v>0</v>
      </c>
      <c r="M1144" t="str">
        <f>IF(OR(K1144&gt;0, L1144&gt;0), "Parent", "Not Parent")</f>
        <v>Parent</v>
      </c>
      <c r="N1144" t="s">
        <v>484</v>
      </c>
      <c r="O1144" s="8">
        <v>41916</v>
      </c>
      <c r="P1144" s="9">
        <f>O1144-N1144</f>
        <v>746</v>
      </c>
      <c r="Q1144">
        <v>42</v>
      </c>
      <c r="R1144" s="9">
        <f>P1144-Q1144</f>
        <v>704</v>
      </c>
      <c r="S1144" s="8">
        <f>O1144-R1144</f>
        <v>41212</v>
      </c>
      <c r="T1144">
        <v>174</v>
      </c>
      <c r="U1144">
        <v>77</v>
      </c>
      <c r="V1144">
        <v>203</v>
      </c>
      <c r="W1144">
        <v>6</v>
      </c>
      <c r="X1144">
        <v>24</v>
      </c>
      <c r="Y1144">
        <v>97</v>
      </c>
      <c r="Z1144">
        <v>581</v>
      </c>
      <c r="AA1144">
        <f>Z1144/P1144</f>
        <v>0.77882037533512061</v>
      </c>
      <c r="AB1144" s="11" t="s">
        <v>506</v>
      </c>
      <c r="AC1144" t="s">
        <v>59</v>
      </c>
      <c r="AD1144">
        <v>2</v>
      </c>
      <c r="AE1144" t="str">
        <f>IF(AD1144&gt;3, "Prefers Discount", "Discount Indifferent")</f>
        <v>Discount Indifferent</v>
      </c>
      <c r="AF1144">
        <v>7</v>
      </c>
      <c r="AG1144">
        <v>8</v>
      </c>
      <c r="AH1144">
        <v>1</v>
      </c>
      <c r="AI1144" t="str">
        <f>INDEX($AF$1:$AH$1,MATCH(MAX(AF1144:AH1144),AF1144:AH1144,0))</f>
        <v>Web_Orders</v>
      </c>
      <c r="AJ1144">
        <v>7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f>SUM(AK1144:AO1144)</f>
        <v>0</v>
      </c>
      <c r="AQ1144" t="s">
        <v>67</v>
      </c>
      <c r="AR1144">
        <v>0</v>
      </c>
      <c r="AS1144" t="str">
        <f>IF(OR(AK1144&gt;0, AL1144&gt;0, AM1144&gt;0, AN1144&gt;0, AO1144&gt;0), "Converted", "Not Converted")</f>
        <v>Not Converted</v>
      </c>
      <c r="AT1144">
        <v>0</v>
      </c>
      <c r="AU1144">
        <v>3</v>
      </c>
      <c r="AV1144">
        <v>11</v>
      </c>
      <c r="AW1144">
        <f>IF(Z1144&gt;607, 4, 0)</f>
        <v>0</v>
      </c>
      <c r="AX1144">
        <f>IF(AA1144&gt;0.1497, 3, 0)</f>
        <v>3</v>
      </c>
      <c r="AY1144">
        <f>IF(P1144&gt;4031, 2, 0)</f>
        <v>0</v>
      </c>
      <c r="AZ1144">
        <f>IF(H1144&gt;51934.91, 1, 0)</f>
        <v>1</v>
      </c>
      <c r="BA1144">
        <f>SUM(AW1144:AZ1144)</f>
        <v>4</v>
      </c>
      <c r="BB1144" t="str">
        <f>VLOOKUP(BA1144,'Standard Deviations'!$L$1:$M$11,2,TRUE)</f>
        <v>Silver</v>
      </c>
    </row>
    <row r="1145" spans="1:54">
      <c r="A1145">
        <v>7409</v>
      </c>
      <c r="B1145">
        <v>1970</v>
      </c>
      <c r="C1145">
        <f>2024-B1145</f>
        <v>54</v>
      </c>
      <c r="D1145" t="str">
        <f>VLOOKUP(B1145,Reference!$A$1:$B$125, 2)</f>
        <v>Gen X</v>
      </c>
      <c r="E1145" t="s">
        <v>54</v>
      </c>
      <c r="F1145" t="str">
        <f>IF(E1145="High School", "No College", "College")</f>
        <v>College</v>
      </c>
      <c r="G1145" t="s">
        <v>65</v>
      </c>
      <c r="H1145">
        <v>53187</v>
      </c>
      <c r="I1145">
        <v>53187</v>
      </c>
      <c r="J1145" s="4" t="s">
        <v>61</v>
      </c>
      <c r="K1145">
        <v>1</v>
      </c>
      <c r="L1145">
        <v>0</v>
      </c>
      <c r="M1145" t="str">
        <f>IF(OR(K1145&gt;0, L1145&gt;0), "Parent", "Not Parent")</f>
        <v>Parent</v>
      </c>
      <c r="N1145" t="s">
        <v>610</v>
      </c>
      <c r="O1145" s="8">
        <v>41916</v>
      </c>
      <c r="P1145" s="9">
        <f>O1145-N1145</f>
        <v>343</v>
      </c>
      <c r="Q1145">
        <v>66</v>
      </c>
      <c r="R1145" s="9">
        <f>P1145-Q1145</f>
        <v>277</v>
      </c>
      <c r="S1145" s="8">
        <f>O1145-R1145</f>
        <v>41639</v>
      </c>
      <c r="T1145">
        <v>211</v>
      </c>
      <c r="U1145">
        <v>2</v>
      </c>
      <c r="V1145">
        <v>30</v>
      </c>
      <c r="W1145">
        <v>7</v>
      </c>
      <c r="X1145">
        <v>7</v>
      </c>
      <c r="Y1145">
        <v>10</v>
      </c>
      <c r="Z1145">
        <v>267</v>
      </c>
      <c r="AA1145">
        <f>Z1145/P1145</f>
        <v>0.77842565597667635</v>
      </c>
      <c r="AB1145" s="14" t="s">
        <v>506</v>
      </c>
      <c r="AC1145" s="13" t="s">
        <v>63</v>
      </c>
      <c r="AD1145">
        <v>2</v>
      </c>
      <c r="AE1145" t="str">
        <f>IF(AD1145&gt;3, "Prefers Discount", "Discount Indifferent")</f>
        <v>Discount Indifferent</v>
      </c>
      <c r="AF1145">
        <v>6</v>
      </c>
      <c r="AG1145">
        <v>4</v>
      </c>
      <c r="AH1145">
        <v>1</v>
      </c>
      <c r="AI1145" t="str">
        <f>INDEX($AF$1:$AH$1,MATCH(MAX(AF1145:AH1145),AF1145:AH1145,0))</f>
        <v>Store_Orders</v>
      </c>
      <c r="AJ1145">
        <v>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f>SUM(AK1145:AO1145)</f>
        <v>0</v>
      </c>
      <c r="AQ1145" t="s">
        <v>67</v>
      </c>
      <c r="AR1145">
        <v>0</v>
      </c>
      <c r="AS1145" t="str">
        <f>IF(OR(AK1145&gt;0, AL1145&gt;0, AM1145&gt;0, AN1145&gt;0, AO1145&gt;0), "Converted", "Not Converted")</f>
        <v>Not Converted</v>
      </c>
      <c r="AT1145">
        <v>0</v>
      </c>
      <c r="AU1145">
        <v>3</v>
      </c>
      <c r="AV1145">
        <v>11</v>
      </c>
      <c r="AW1145">
        <f>IF(Z1145&gt;607, 4, 0)</f>
        <v>0</v>
      </c>
      <c r="AX1145">
        <f>IF(AA1145&gt;0.1497, 3, 0)</f>
        <v>3</v>
      </c>
      <c r="AY1145">
        <f>IF(P1145&gt;4031, 2, 0)</f>
        <v>0</v>
      </c>
      <c r="AZ1145">
        <f>IF(H1145&gt;51934.91, 1, 0)</f>
        <v>1</v>
      </c>
      <c r="BA1145">
        <f>SUM(AW1145:AZ1145)</f>
        <v>4</v>
      </c>
      <c r="BB1145" t="str">
        <f>VLOOKUP(BA1145,'Standard Deviations'!$L$1:$M$11,2,TRUE)</f>
        <v>Silver</v>
      </c>
    </row>
    <row r="1146" spans="1:54">
      <c r="A1146">
        <v>182</v>
      </c>
      <c r="B1146">
        <v>1946</v>
      </c>
      <c r="C1146">
        <f>2024-B1146</f>
        <v>78</v>
      </c>
      <c r="D1146" t="str">
        <f>VLOOKUP(B1146,Reference!$A$1:$B$125, 2)</f>
        <v>Boomers</v>
      </c>
      <c r="E1146" t="s">
        <v>68</v>
      </c>
      <c r="F1146" t="str">
        <f>IF(E1146="High School", "No College", "College")</f>
        <v>College</v>
      </c>
      <c r="G1146" t="s">
        <v>65</v>
      </c>
      <c r="H1146">
        <v>44124</v>
      </c>
      <c r="I1146">
        <v>44124</v>
      </c>
      <c r="J1146" s="4" t="s">
        <v>175</v>
      </c>
      <c r="K1146">
        <v>0</v>
      </c>
      <c r="L1146">
        <v>1</v>
      </c>
      <c r="M1146" t="str">
        <f>IF(OR(K1146&gt;0, L1146&gt;0), "Parent", "Not Parent")</f>
        <v>Parent</v>
      </c>
      <c r="N1146" t="s">
        <v>313</v>
      </c>
      <c r="O1146" s="8">
        <v>41916</v>
      </c>
      <c r="P1146" s="9">
        <f>O1146-N1146</f>
        <v>511</v>
      </c>
      <c r="Q1146">
        <v>62</v>
      </c>
      <c r="R1146" s="9">
        <f>P1146-Q1146</f>
        <v>449</v>
      </c>
      <c r="S1146" s="8">
        <f>O1146-R1146</f>
        <v>41467</v>
      </c>
      <c r="T1146">
        <v>284</v>
      </c>
      <c r="U1146">
        <v>0</v>
      </c>
      <c r="V1146">
        <v>55</v>
      </c>
      <c r="W1146">
        <v>0</v>
      </c>
      <c r="X1146">
        <v>6</v>
      </c>
      <c r="Y1146">
        <v>52</v>
      </c>
      <c r="Z1146">
        <v>397</v>
      </c>
      <c r="AA1146">
        <f>Z1146/P1146</f>
        <v>0.77690802348336596</v>
      </c>
      <c r="AB1146" s="14" t="s">
        <v>506</v>
      </c>
      <c r="AC1146" s="13" t="s">
        <v>63</v>
      </c>
      <c r="AD1146">
        <v>4</v>
      </c>
      <c r="AE1146" t="str">
        <f>IF(AD1146&gt;3, "Prefers Discount", "Discount Indifferent")</f>
        <v>Prefers Discount</v>
      </c>
      <c r="AF1146">
        <v>5</v>
      </c>
      <c r="AG1146">
        <v>6</v>
      </c>
      <c r="AH1146">
        <v>2</v>
      </c>
      <c r="AI1146" t="str">
        <f>INDEX($AF$1:$AH$1,MATCH(MAX(AF1146:AH1146),AF1146:AH1146,0))</f>
        <v>Web_Orders</v>
      </c>
      <c r="AJ1146">
        <v>8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f>SUM(AK1146:AO1146)</f>
        <v>0</v>
      </c>
      <c r="AQ1146" t="s">
        <v>67</v>
      </c>
      <c r="AR1146">
        <v>0</v>
      </c>
      <c r="AS1146" t="str">
        <f>IF(OR(AK1146&gt;0, AL1146&gt;0, AM1146&gt;0, AN1146&gt;0, AO1146&gt;0), "Converted", "Not Converted")</f>
        <v>Not Converted</v>
      </c>
      <c r="AT1146">
        <v>0</v>
      </c>
      <c r="AU1146">
        <v>3</v>
      </c>
      <c r="AV1146">
        <v>11</v>
      </c>
      <c r="AW1146">
        <f>IF(Z1146&gt;607, 4, 0)</f>
        <v>0</v>
      </c>
      <c r="AX1146">
        <f>IF(AA1146&gt;0.1497, 3, 0)</f>
        <v>3</v>
      </c>
      <c r="AY1146">
        <f>IF(P1146&gt;4031, 2, 0)</f>
        <v>0</v>
      </c>
      <c r="AZ1146">
        <f>IF(H1146&gt;51934.91, 1, 0)</f>
        <v>0</v>
      </c>
      <c r="BA1146">
        <f>SUM(AW1146:AZ1146)</f>
        <v>3</v>
      </c>
      <c r="BB1146" t="str">
        <f>VLOOKUP(BA1146,'Standard Deviations'!$L$1:$M$11,2,TRUE)</f>
        <v>Silver</v>
      </c>
    </row>
    <row r="1147" spans="1:54">
      <c r="A1147">
        <v>1362</v>
      </c>
      <c r="B1147">
        <v>1972</v>
      </c>
      <c r="C1147">
        <f>2024-B1147</f>
        <v>52</v>
      </c>
      <c r="D1147" t="str">
        <f>VLOOKUP(B1147,Reference!$A$1:$B$125, 2)</f>
        <v>Gen X</v>
      </c>
      <c r="E1147" t="s">
        <v>54</v>
      </c>
      <c r="F1147" t="str">
        <f>IF(E1147="High School", "No College", "College")</f>
        <v>College</v>
      </c>
      <c r="G1147" t="s">
        <v>60</v>
      </c>
      <c r="H1147">
        <v>31907</v>
      </c>
      <c r="I1147">
        <v>31907</v>
      </c>
      <c r="J1147" s="4" t="s">
        <v>175</v>
      </c>
      <c r="K1147">
        <v>0</v>
      </c>
      <c r="L1147">
        <v>0</v>
      </c>
      <c r="M1147" t="str">
        <f>IF(OR(K1147&gt;0, L1147&gt;0), "Parent", "Not Parent")</f>
        <v>Not Parent</v>
      </c>
      <c r="N1147" t="s">
        <v>217</v>
      </c>
      <c r="O1147" s="8">
        <v>41916</v>
      </c>
      <c r="P1147" s="9">
        <f>O1147-N1147</f>
        <v>579</v>
      </c>
      <c r="Q1147">
        <v>75</v>
      </c>
      <c r="R1147" s="9">
        <f>P1147-Q1147</f>
        <v>504</v>
      </c>
      <c r="S1147" s="8">
        <f>O1147-R1147</f>
        <v>41412</v>
      </c>
      <c r="T1147">
        <v>33</v>
      </c>
      <c r="U1147">
        <v>87</v>
      </c>
      <c r="V1147">
        <v>64</v>
      </c>
      <c r="W1147">
        <v>175</v>
      </c>
      <c r="X1147">
        <v>16</v>
      </c>
      <c r="Y1147">
        <v>74</v>
      </c>
      <c r="Z1147">
        <v>449</v>
      </c>
      <c r="AA1147">
        <f>Z1147/P1147</f>
        <v>0.7754749568221071</v>
      </c>
      <c r="AB1147" s="14" t="s">
        <v>506</v>
      </c>
      <c r="AC1147" s="13" t="s">
        <v>63</v>
      </c>
      <c r="AD1147">
        <v>1</v>
      </c>
      <c r="AE1147" t="str">
        <f>IF(AD1147&gt;3, "Prefers Discount", "Discount Indifferent")</f>
        <v>Discount Indifferent</v>
      </c>
      <c r="AF1147">
        <v>6</v>
      </c>
      <c r="AG1147">
        <v>6</v>
      </c>
      <c r="AH1147">
        <v>1</v>
      </c>
      <c r="AI1147" t="str">
        <f>INDEX($AF$1:$AH$1,MATCH(MAX(AF1147:AH1147),AF1147:AH1147,0))</f>
        <v>Store_Orders</v>
      </c>
      <c r="AJ1147">
        <v>7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f>SUM(AK1147:AO1147)</f>
        <v>0</v>
      </c>
      <c r="AQ1147" t="s">
        <v>67</v>
      </c>
      <c r="AR1147">
        <v>0</v>
      </c>
      <c r="AS1147" t="str">
        <f>IF(OR(AK1147&gt;0, AL1147&gt;0, AM1147&gt;0, AN1147&gt;0, AO1147&gt;0), "Converted", "Not Converted")</f>
        <v>Not Converted</v>
      </c>
      <c r="AT1147">
        <v>0</v>
      </c>
      <c r="AU1147">
        <v>3</v>
      </c>
      <c r="AV1147">
        <v>11</v>
      </c>
      <c r="AW1147">
        <f>IF(Z1147&gt;607, 4, 0)</f>
        <v>0</v>
      </c>
      <c r="AX1147">
        <f>IF(AA1147&gt;0.1497, 3, 0)</f>
        <v>3</v>
      </c>
      <c r="AY1147">
        <f>IF(P1147&gt;4031, 2, 0)</f>
        <v>0</v>
      </c>
      <c r="AZ1147">
        <f>IF(H1147&gt;51934.91, 1, 0)</f>
        <v>0</v>
      </c>
      <c r="BA1147">
        <f>SUM(AW1147:AZ1147)</f>
        <v>3</v>
      </c>
      <c r="BB1147" t="str">
        <f>VLOOKUP(BA1147,'Standard Deviations'!$L$1:$M$11,2,TRUE)</f>
        <v>Silver</v>
      </c>
    </row>
    <row r="1148" spans="1:54" hidden="1">
      <c r="A1148">
        <v>9635</v>
      </c>
      <c r="B1148">
        <v>1983</v>
      </c>
      <c r="C1148">
        <f>2024-B1148</f>
        <v>41</v>
      </c>
      <c r="D1148" t="str">
        <f>VLOOKUP(B1148,Reference!$A$1:$B$125, 2)</f>
        <v>Millennials</v>
      </c>
      <c r="E1148" t="s">
        <v>64</v>
      </c>
      <c r="F1148" t="str">
        <f>IF(E1148="High School", "No College", "College")</f>
        <v>College</v>
      </c>
      <c r="G1148" t="s">
        <v>55</v>
      </c>
      <c r="H1148">
        <v>35876</v>
      </c>
      <c r="I1148">
        <v>35876</v>
      </c>
      <c r="J1148" s="4" t="s">
        <v>175</v>
      </c>
      <c r="K1148">
        <v>0</v>
      </c>
      <c r="L1148">
        <v>0</v>
      </c>
      <c r="M1148" t="str">
        <f>IF(OR(K1148&gt;0, L1148&gt;0), "Parent", "Not Parent")</f>
        <v>Not Parent</v>
      </c>
      <c r="N1148" t="s">
        <v>114</v>
      </c>
      <c r="O1148" s="8">
        <v>41916</v>
      </c>
      <c r="P1148" s="9">
        <f>O1148-N1148</f>
        <v>167</v>
      </c>
      <c r="Q1148">
        <v>13</v>
      </c>
      <c r="R1148" s="9">
        <f>P1148-Q1148</f>
        <v>154</v>
      </c>
      <c r="S1148" s="8">
        <f>O1148-R1148</f>
        <v>41762</v>
      </c>
      <c r="T1148">
        <v>66</v>
      </c>
      <c r="U1148">
        <v>2</v>
      </c>
      <c r="V1148">
        <v>40</v>
      </c>
      <c r="W1148">
        <v>4</v>
      </c>
      <c r="X1148">
        <v>3</v>
      </c>
      <c r="Y1148">
        <v>14</v>
      </c>
      <c r="Z1148">
        <v>129</v>
      </c>
      <c r="AA1148">
        <f>Z1148/P1148</f>
        <v>0.77245508982035926</v>
      </c>
      <c r="AB1148" s="11" t="s">
        <v>506</v>
      </c>
      <c r="AC1148" t="s">
        <v>59</v>
      </c>
      <c r="AD1148">
        <v>1</v>
      </c>
      <c r="AE1148" t="str">
        <f>IF(AD1148&gt;3, "Prefers Discount", "Discount Indifferent")</f>
        <v>Discount Indifferent</v>
      </c>
      <c r="AF1148">
        <v>3</v>
      </c>
      <c r="AG1148">
        <v>3</v>
      </c>
      <c r="AH1148">
        <v>1</v>
      </c>
      <c r="AI1148" t="str">
        <f>INDEX($AF$1:$AH$1,MATCH(MAX(AF1148:AH1148),AF1148:AH1148,0))</f>
        <v>Store_Orders</v>
      </c>
      <c r="AJ1148">
        <v>6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f>SUM(AK1148:AO1148)</f>
        <v>0</v>
      </c>
      <c r="AQ1148" t="s">
        <v>67</v>
      </c>
      <c r="AR1148">
        <v>0</v>
      </c>
      <c r="AS1148" t="str">
        <f>IF(OR(AK1148&gt;0, AL1148&gt;0, AM1148&gt;0, AN1148&gt;0, AO1148&gt;0), "Converted", "Not Converted")</f>
        <v>Not Converted</v>
      </c>
      <c r="AT1148">
        <v>0</v>
      </c>
      <c r="AU1148">
        <v>3</v>
      </c>
      <c r="AV1148">
        <v>11</v>
      </c>
      <c r="AW1148">
        <f>IF(Z1148&gt;607, 4, 0)</f>
        <v>0</v>
      </c>
      <c r="AX1148">
        <f>IF(AA1148&gt;0.1497, 3, 0)</f>
        <v>3</v>
      </c>
      <c r="AY1148">
        <f>IF(P1148&gt;4031, 2, 0)</f>
        <v>0</v>
      </c>
      <c r="AZ1148">
        <f>IF(H1148&gt;51934.91, 1, 0)</f>
        <v>0</v>
      </c>
      <c r="BA1148">
        <f>SUM(AW1148:AZ1148)</f>
        <v>3</v>
      </c>
      <c r="BB1148" t="str">
        <f>VLOOKUP(BA1148,'Standard Deviations'!$L$1:$M$11,2,TRUE)</f>
        <v>Silver</v>
      </c>
    </row>
    <row r="1149" spans="1:54" hidden="1">
      <c r="A1149">
        <v>7848</v>
      </c>
      <c r="B1149">
        <v>1974</v>
      </c>
      <c r="C1149">
        <f>2024-B1149</f>
        <v>50</v>
      </c>
      <c r="D1149" t="str">
        <f>VLOOKUP(B1149,Reference!$A$1:$B$125, 2)</f>
        <v>Gen X</v>
      </c>
      <c r="E1149" t="s">
        <v>54</v>
      </c>
      <c r="F1149" t="str">
        <f>IF(E1149="High School", "No College", "College")</f>
        <v>College</v>
      </c>
      <c r="G1149" t="s">
        <v>60</v>
      </c>
      <c r="H1149">
        <v>49166</v>
      </c>
      <c r="I1149">
        <v>49166</v>
      </c>
      <c r="J1149" s="4" t="s">
        <v>175</v>
      </c>
      <c r="K1149">
        <v>0</v>
      </c>
      <c r="L1149">
        <v>1</v>
      </c>
      <c r="M1149" t="str">
        <f>IF(OR(K1149&gt;0, L1149&gt;0), "Parent", "Not Parent")</f>
        <v>Parent</v>
      </c>
      <c r="N1149" t="s">
        <v>328</v>
      </c>
      <c r="O1149" s="8">
        <v>41916</v>
      </c>
      <c r="P1149" s="9">
        <f>O1149-N1149</f>
        <v>478</v>
      </c>
      <c r="Q1149">
        <v>17</v>
      </c>
      <c r="R1149" s="9">
        <f>P1149-Q1149</f>
        <v>461</v>
      </c>
      <c r="S1149" s="8">
        <f>O1149-R1149</f>
        <v>41455</v>
      </c>
      <c r="T1149">
        <v>224</v>
      </c>
      <c r="U1149">
        <v>2</v>
      </c>
      <c r="V1149">
        <v>25</v>
      </c>
      <c r="W1149">
        <v>7</v>
      </c>
      <c r="X1149">
        <v>0</v>
      </c>
      <c r="Y1149">
        <v>110</v>
      </c>
      <c r="Z1149">
        <v>368</v>
      </c>
      <c r="AA1149">
        <f>Z1149/P1149</f>
        <v>0.76987447698744771</v>
      </c>
      <c r="AB1149" s="11" t="s">
        <v>506</v>
      </c>
      <c r="AC1149" t="s">
        <v>59</v>
      </c>
      <c r="AD1149">
        <v>2</v>
      </c>
      <c r="AE1149" t="str">
        <f>IF(AD1149&gt;3, "Prefers Discount", "Discount Indifferent")</f>
        <v>Discount Indifferent</v>
      </c>
      <c r="AF1149">
        <v>3</v>
      </c>
      <c r="AG1149">
        <v>5</v>
      </c>
      <c r="AH1149">
        <v>3</v>
      </c>
      <c r="AI1149" t="str">
        <f>INDEX($AF$1:$AH$1,MATCH(MAX(AF1149:AH1149),AF1149:AH1149,0))</f>
        <v>Web_Orders</v>
      </c>
      <c r="AJ1149">
        <v>6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f>SUM(AK1149:AO1149)</f>
        <v>0</v>
      </c>
      <c r="AQ1149" t="s">
        <v>67</v>
      </c>
      <c r="AR1149">
        <v>0</v>
      </c>
      <c r="AS1149" t="str">
        <f>IF(OR(AK1149&gt;0, AL1149&gt;0, AM1149&gt;0, AN1149&gt;0, AO1149&gt;0), "Converted", "Not Converted")</f>
        <v>Not Converted</v>
      </c>
      <c r="AT1149">
        <v>0</v>
      </c>
      <c r="AU1149">
        <v>3</v>
      </c>
      <c r="AV1149">
        <v>11</v>
      </c>
      <c r="AW1149">
        <f>IF(Z1149&gt;607, 4, 0)</f>
        <v>0</v>
      </c>
      <c r="AX1149">
        <f>IF(AA1149&gt;0.1497, 3, 0)</f>
        <v>3</v>
      </c>
      <c r="AY1149">
        <f>IF(P1149&gt;4031, 2, 0)</f>
        <v>0</v>
      </c>
      <c r="AZ1149">
        <f>IF(H1149&gt;51934.91, 1, 0)</f>
        <v>0</v>
      </c>
      <c r="BA1149">
        <f>SUM(AW1149:AZ1149)</f>
        <v>3</v>
      </c>
      <c r="BB1149" t="str">
        <f>VLOOKUP(BA1149,'Standard Deviations'!$L$1:$M$11,2,TRUE)</f>
        <v>Silver</v>
      </c>
    </row>
    <row r="1150" spans="1:54">
      <c r="A1150">
        <v>2262</v>
      </c>
      <c r="B1150">
        <v>1965</v>
      </c>
      <c r="C1150">
        <f>2024-B1150</f>
        <v>59</v>
      </c>
      <c r="D1150" t="str">
        <f>VLOOKUP(B1150,Reference!$A$1:$B$125, 2)</f>
        <v>Gen X</v>
      </c>
      <c r="E1150" t="s">
        <v>64</v>
      </c>
      <c r="F1150" t="str">
        <f>IF(E1150="High School", "No College", "College")</f>
        <v>College</v>
      </c>
      <c r="G1150" t="s">
        <v>65</v>
      </c>
      <c r="H1150">
        <v>45143</v>
      </c>
      <c r="I1150">
        <v>45143</v>
      </c>
      <c r="J1150" s="4" t="s">
        <v>175</v>
      </c>
      <c r="K1150">
        <v>0</v>
      </c>
      <c r="L1150">
        <v>1</v>
      </c>
      <c r="M1150" t="str">
        <f>IF(OR(K1150&gt;0, L1150&gt;0), "Parent", "Not Parent")</f>
        <v>Parent</v>
      </c>
      <c r="N1150" t="s">
        <v>611</v>
      </c>
      <c r="O1150" s="8">
        <v>41916</v>
      </c>
      <c r="P1150" s="9">
        <f>O1150-N1150</f>
        <v>404</v>
      </c>
      <c r="Q1150">
        <v>74</v>
      </c>
      <c r="R1150" s="9">
        <f>P1150-Q1150</f>
        <v>330</v>
      </c>
      <c r="S1150" s="8">
        <f>O1150-R1150</f>
        <v>41586</v>
      </c>
      <c r="T1150">
        <v>202</v>
      </c>
      <c r="U1150">
        <v>5</v>
      </c>
      <c r="V1150">
        <v>74</v>
      </c>
      <c r="W1150">
        <v>11</v>
      </c>
      <c r="X1150">
        <v>5</v>
      </c>
      <c r="Y1150">
        <v>14</v>
      </c>
      <c r="Z1150">
        <v>311</v>
      </c>
      <c r="AA1150">
        <f>Z1150/P1150</f>
        <v>0.76980198019801982</v>
      </c>
      <c r="AB1150" s="14" t="s">
        <v>506</v>
      </c>
      <c r="AC1150" s="13" t="s">
        <v>63</v>
      </c>
      <c r="AD1150">
        <v>3</v>
      </c>
      <c r="AE1150" t="str">
        <f>IF(AD1150&gt;3, "Prefers Discount", "Discount Indifferent")</f>
        <v>Discount Indifferent</v>
      </c>
      <c r="AF1150">
        <v>5</v>
      </c>
      <c r="AG1150">
        <v>6</v>
      </c>
      <c r="AH1150">
        <v>1</v>
      </c>
      <c r="AI1150" t="str">
        <f>INDEX($AF$1:$AH$1,MATCH(MAX(AF1150:AH1150),AF1150:AH1150,0))</f>
        <v>Web_Orders</v>
      </c>
      <c r="AJ1150">
        <v>7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f>SUM(AK1150:AO1150)</f>
        <v>0</v>
      </c>
      <c r="AQ1150" t="s">
        <v>67</v>
      </c>
      <c r="AR1150">
        <v>0</v>
      </c>
      <c r="AS1150" t="str">
        <f>IF(OR(AK1150&gt;0, AL1150&gt;0, AM1150&gt;0, AN1150&gt;0, AO1150&gt;0), "Converted", "Not Converted")</f>
        <v>Not Converted</v>
      </c>
      <c r="AT1150">
        <v>0</v>
      </c>
      <c r="AU1150">
        <v>3</v>
      </c>
      <c r="AV1150">
        <v>11</v>
      </c>
      <c r="AW1150">
        <f>IF(Z1150&gt;607, 4, 0)</f>
        <v>0</v>
      </c>
      <c r="AX1150">
        <f>IF(AA1150&gt;0.1497, 3, 0)</f>
        <v>3</v>
      </c>
      <c r="AY1150">
        <f>IF(P1150&gt;4031, 2, 0)</f>
        <v>0</v>
      </c>
      <c r="AZ1150">
        <f>IF(H1150&gt;51934.91, 1, 0)</f>
        <v>0</v>
      </c>
      <c r="BA1150">
        <f>SUM(AW1150:AZ1150)</f>
        <v>3</v>
      </c>
      <c r="BB1150" t="str">
        <f>VLOOKUP(BA1150,'Standard Deviations'!$L$1:$M$11,2,TRUE)</f>
        <v>Silver</v>
      </c>
    </row>
    <row r="1151" spans="1:54">
      <c r="A1151">
        <v>10260</v>
      </c>
      <c r="B1151">
        <v>1965</v>
      </c>
      <c r="C1151">
        <f>2024-B1151</f>
        <v>59</v>
      </c>
      <c r="D1151" t="str">
        <f>VLOOKUP(B1151,Reference!$A$1:$B$125, 2)</f>
        <v>Gen X</v>
      </c>
      <c r="E1151" t="s">
        <v>64</v>
      </c>
      <c r="F1151" t="str">
        <f>IF(E1151="High School", "No College", "College")</f>
        <v>College</v>
      </c>
      <c r="G1151" t="s">
        <v>65</v>
      </c>
      <c r="H1151">
        <v>45143</v>
      </c>
      <c r="I1151">
        <v>45143</v>
      </c>
      <c r="J1151" s="4" t="s">
        <v>175</v>
      </c>
      <c r="K1151">
        <v>0</v>
      </c>
      <c r="L1151">
        <v>1</v>
      </c>
      <c r="M1151" t="str">
        <f>IF(OR(K1151&gt;0, L1151&gt;0), "Parent", "Not Parent")</f>
        <v>Parent</v>
      </c>
      <c r="N1151" t="s">
        <v>611</v>
      </c>
      <c r="O1151" s="8">
        <v>41916</v>
      </c>
      <c r="P1151" s="9">
        <f>O1151-N1151</f>
        <v>404</v>
      </c>
      <c r="Q1151">
        <v>74</v>
      </c>
      <c r="R1151" s="9">
        <f>P1151-Q1151</f>
        <v>330</v>
      </c>
      <c r="S1151" s="8">
        <f>O1151-R1151</f>
        <v>41586</v>
      </c>
      <c r="T1151">
        <v>202</v>
      </c>
      <c r="U1151">
        <v>5</v>
      </c>
      <c r="V1151">
        <v>74</v>
      </c>
      <c r="W1151">
        <v>11</v>
      </c>
      <c r="X1151">
        <v>5</v>
      </c>
      <c r="Y1151">
        <v>14</v>
      </c>
      <c r="Z1151">
        <v>311</v>
      </c>
      <c r="AA1151">
        <f>Z1151/P1151</f>
        <v>0.76980198019801982</v>
      </c>
      <c r="AB1151" s="14" t="s">
        <v>506</v>
      </c>
      <c r="AC1151" s="13" t="s">
        <v>63</v>
      </c>
      <c r="AD1151">
        <v>3</v>
      </c>
      <c r="AE1151" t="str">
        <f>IF(AD1151&gt;3, "Prefers Discount", "Discount Indifferent")</f>
        <v>Discount Indifferent</v>
      </c>
      <c r="AF1151">
        <v>5</v>
      </c>
      <c r="AG1151">
        <v>6</v>
      </c>
      <c r="AH1151">
        <v>1</v>
      </c>
      <c r="AI1151" t="str">
        <f>INDEX($AF$1:$AH$1,MATCH(MAX(AF1151:AH1151),AF1151:AH1151,0))</f>
        <v>Web_Orders</v>
      </c>
      <c r="AJ1151">
        <v>7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f>SUM(AK1151:AO1151)</f>
        <v>0</v>
      </c>
      <c r="AQ1151" t="s">
        <v>67</v>
      </c>
      <c r="AR1151">
        <v>0</v>
      </c>
      <c r="AS1151" t="str">
        <f>IF(OR(AK1151&gt;0, AL1151&gt;0, AM1151&gt;0, AN1151&gt;0, AO1151&gt;0), "Converted", "Not Converted")</f>
        <v>Not Converted</v>
      </c>
      <c r="AT1151">
        <v>0</v>
      </c>
      <c r="AU1151">
        <v>3</v>
      </c>
      <c r="AV1151">
        <v>11</v>
      </c>
      <c r="AW1151">
        <f>IF(Z1151&gt;607, 4, 0)</f>
        <v>0</v>
      </c>
      <c r="AX1151">
        <f>IF(AA1151&gt;0.1497, 3, 0)</f>
        <v>3</v>
      </c>
      <c r="AY1151">
        <f>IF(P1151&gt;4031, 2, 0)</f>
        <v>0</v>
      </c>
      <c r="AZ1151">
        <f>IF(H1151&gt;51934.91, 1, 0)</f>
        <v>0</v>
      </c>
      <c r="BA1151">
        <f>SUM(AW1151:AZ1151)</f>
        <v>3</v>
      </c>
      <c r="BB1151" t="str">
        <f>VLOOKUP(BA1151,'Standard Deviations'!$L$1:$M$11,2,TRUE)</f>
        <v>Silver</v>
      </c>
    </row>
    <row r="1152" spans="1:54" hidden="1">
      <c r="A1152">
        <v>6798</v>
      </c>
      <c r="B1152">
        <v>1966</v>
      </c>
      <c r="C1152">
        <f>2024-B1152</f>
        <v>58</v>
      </c>
      <c r="D1152" t="str">
        <f>VLOOKUP(B1152,Reference!$A$1:$B$125, 2)</f>
        <v>Gen X</v>
      </c>
      <c r="E1152" t="s">
        <v>54</v>
      </c>
      <c r="F1152" t="str">
        <f>IF(E1152="High School", "No College", "College")</f>
        <v>College</v>
      </c>
      <c r="G1152" t="s">
        <v>60</v>
      </c>
      <c r="H1152">
        <v>37070</v>
      </c>
      <c r="I1152">
        <v>37070</v>
      </c>
      <c r="J1152" s="4" t="s">
        <v>175</v>
      </c>
      <c r="K1152">
        <v>1</v>
      </c>
      <c r="L1152">
        <v>1</v>
      </c>
      <c r="M1152" t="str">
        <f>IF(OR(K1152&gt;0, L1152&gt;0), "Parent", "Not Parent")</f>
        <v>Parent</v>
      </c>
      <c r="N1152" t="s">
        <v>612</v>
      </c>
      <c r="O1152" s="8">
        <v>41916</v>
      </c>
      <c r="P1152" s="9">
        <f>O1152-N1152</f>
        <v>563</v>
      </c>
      <c r="Q1152">
        <v>30</v>
      </c>
      <c r="R1152" s="9">
        <f>P1152-Q1152</f>
        <v>533</v>
      </c>
      <c r="S1152" s="8">
        <f>O1152-R1152</f>
        <v>41383</v>
      </c>
      <c r="T1152">
        <v>231</v>
      </c>
      <c r="U1152">
        <v>7</v>
      </c>
      <c r="V1152">
        <v>137</v>
      </c>
      <c r="W1152">
        <v>4</v>
      </c>
      <c r="X1152">
        <v>15</v>
      </c>
      <c r="Y1152">
        <v>39</v>
      </c>
      <c r="Z1152">
        <v>433</v>
      </c>
      <c r="AA1152">
        <f>Z1152/P1152</f>
        <v>0.76909413854351683</v>
      </c>
      <c r="AB1152" s="11" t="s">
        <v>506</v>
      </c>
      <c r="AC1152" t="s">
        <v>59</v>
      </c>
      <c r="AD1152">
        <v>9</v>
      </c>
      <c r="AE1152" t="str">
        <f>IF(AD1152&gt;3, "Prefers Discount", "Discount Indifferent")</f>
        <v>Prefers Discount</v>
      </c>
      <c r="AF1152">
        <v>8</v>
      </c>
      <c r="AG1152">
        <v>5</v>
      </c>
      <c r="AH1152">
        <v>1</v>
      </c>
      <c r="AI1152" t="str">
        <f>INDEX($AF$1:$AH$1,MATCH(MAX(AF1152:AH1152),AF1152:AH1152,0))</f>
        <v>Store_Orders</v>
      </c>
      <c r="AJ1152">
        <v>7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f>SUM(AK1152:AO1152)</f>
        <v>0</v>
      </c>
      <c r="AQ1152" t="s">
        <v>67</v>
      </c>
      <c r="AR1152">
        <v>1</v>
      </c>
      <c r="AS1152" t="str">
        <f>IF(OR(AK1152&gt;0, AL1152&gt;0, AM1152&gt;0, AN1152&gt;0, AO1152&gt;0), "Converted", "Not Converted")</f>
        <v>Not Converted</v>
      </c>
      <c r="AT1152">
        <v>0</v>
      </c>
      <c r="AU1152">
        <v>3</v>
      </c>
      <c r="AV1152">
        <v>11</v>
      </c>
      <c r="AW1152">
        <f>IF(Z1152&gt;607, 4, 0)</f>
        <v>0</v>
      </c>
      <c r="AX1152">
        <f>IF(AA1152&gt;0.1497, 3, 0)</f>
        <v>3</v>
      </c>
      <c r="AY1152">
        <f>IF(P1152&gt;4031, 2, 0)</f>
        <v>0</v>
      </c>
      <c r="AZ1152">
        <f>IF(H1152&gt;51934.91, 1, 0)</f>
        <v>0</v>
      </c>
      <c r="BA1152">
        <f>SUM(AW1152:AZ1152)</f>
        <v>3</v>
      </c>
      <c r="BB1152" t="str">
        <f>VLOOKUP(BA1152,'Standard Deviations'!$L$1:$M$11,2,TRUE)</f>
        <v>Silver</v>
      </c>
    </row>
    <row r="1153" spans="1:54" hidden="1">
      <c r="A1153">
        <v>4168</v>
      </c>
      <c r="B1153">
        <v>1966</v>
      </c>
      <c r="C1153">
        <f>2024-B1153</f>
        <v>58</v>
      </c>
      <c r="D1153" t="str">
        <f>VLOOKUP(B1153,Reference!$A$1:$B$125, 2)</f>
        <v>Gen X</v>
      </c>
      <c r="E1153" t="s">
        <v>54</v>
      </c>
      <c r="F1153" t="str">
        <f>IF(E1153="High School", "No College", "College")</f>
        <v>College</v>
      </c>
      <c r="G1153" t="s">
        <v>60</v>
      </c>
      <c r="H1153">
        <v>37070</v>
      </c>
      <c r="I1153">
        <v>37070</v>
      </c>
      <c r="J1153" s="4" t="s">
        <v>175</v>
      </c>
      <c r="K1153">
        <v>1</v>
      </c>
      <c r="L1153">
        <v>1</v>
      </c>
      <c r="M1153" t="str">
        <f>IF(OR(K1153&gt;0, L1153&gt;0), "Parent", "Not Parent")</f>
        <v>Parent</v>
      </c>
      <c r="N1153" t="s">
        <v>612</v>
      </c>
      <c r="O1153" s="8">
        <v>41916</v>
      </c>
      <c r="P1153" s="9">
        <f>O1153-N1153</f>
        <v>563</v>
      </c>
      <c r="Q1153">
        <v>30</v>
      </c>
      <c r="R1153" s="9">
        <f>P1153-Q1153</f>
        <v>533</v>
      </c>
      <c r="S1153" s="8">
        <f>O1153-R1153</f>
        <v>41383</v>
      </c>
      <c r="T1153">
        <v>231</v>
      </c>
      <c r="U1153">
        <v>7</v>
      </c>
      <c r="V1153">
        <v>137</v>
      </c>
      <c r="W1153">
        <v>4</v>
      </c>
      <c r="X1153">
        <v>15</v>
      </c>
      <c r="Y1153">
        <v>39</v>
      </c>
      <c r="Z1153">
        <v>433</v>
      </c>
      <c r="AA1153">
        <f>Z1153/P1153</f>
        <v>0.76909413854351683</v>
      </c>
      <c r="AB1153" s="11" t="s">
        <v>506</v>
      </c>
      <c r="AC1153" t="s">
        <v>59</v>
      </c>
      <c r="AD1153">
        <v>9</v>
      </c>
      <c r="AE1153" t="str">
        <f>IF(AD1153&gt;3, "Prefers Discount", "Discount Indifferent")</f>
        <v>Prefers Discount</v>
      </c>
      <c r="AF1153">
        <v>8</v>
      </c>
      <c r="AG1153">
        <v>5</v>
      </c>
      <c r="AH1153">
        <v>1</v>
      </c>
      <c r="AI1153" t="str">
        <f>INDEX($AF$1:$AH$1,MATCH(MAX(AF1153:AH1153),AF1153:AH1153,0))</f>
        <v>Store_Orders</v>
      </c>
      <c r="AJ1153">
        <v>7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f>SUM(AK1153:AO1153)</f>
        <v>0</v>
      </c>
      <c r="AQ1153" t="s">
        <v>67</v>
      </c>
      <c r="AR1153">
        <v>1</v>
      </c>
      <c r="AS1153" t="str">
        <f>IF(OR(AK1153&gt;0, AL1153&gt;0, AM1153&gt;0, AN1153&gt;0, AO1153&gt;0), "Converted", "Not Converted")</f>
        <v>Not Converted</v>
      </c>
      <c r="AT1153">
        <v>0</v>
      </c>
      <c r="AU1153">
        <v>3</v>
      </c>
      <c r="AV1153">
        <v>11</v>
      </c>
      <c r="AW1153">
        <f>IF(Z1153&gt;607, 4, 0)</f>
        <v>0</v>
      </c>
      <c r="AX1153">
        <f>IF(AA1153&gt;0.1497, 3, 0)</f>
        <v>3</v>
      </c>
      <c r="AY1153">
        <f>IF(P1153&gt;4031, 2, 0)</f>
        <v>0</v>
      </c>
      <c r="AZ1153">
        <f>IF(H1153&gt;51934.91, 1, 0)</f>
        <v>0</v>
      </c>
      <c r="BA1153">
        <f>SUM(AW1153:AZ1153)</f>
        <v>3</v>
      </c>
      <c r="BB1153" t="str">
        <f>VLOOKUP(BA1153,'Standard Deviations'!$L$1:$M$11,2,TRUE)</f>
        <v>Silver</v>
      </c>
    </row>
    <row r="1154" spans="1:54">
      <c r="A1154">
        <v>5837</v>
      </c>
      <c r="B1154">
        <v>1967</v>
      </c>
      <c r="C1154">
        <f>2024-B1154</f>
        <v>57</v>
      </c>
      <c r="D1154" t="str">
        <f>VLOOKUP(B1154,Reference!$A$1:$B$125, 2)</f>
        <v>Gen X</v>
      </c>
      <c r="E1154" t="s">
        <v>54</v>
      </c>
      <c r="F1154" t="str">
        <f>IF(E1154="High School", "No College", "College")</f>
        <v>College</v>
      </c>
      <c r="G1154" t="s">
        <v>55</v>
      </c>
      <c r="H1154">
        <v>51479</v>
      </c>
      <c r="I1154">
        <v>51479</v>
      </c>
      <c r="J1154" s="4" t="s">
        <v>175</v>
      </c>
      <c r="K1154">
        <v>1</v>
      </c>
      <c r="L1154">
        <v>1</v>
      </c>
      <c r="M1154" t="str">
        <f>IF(OR(K1154&gt;0, L1154&gt;0), "Parent", "Not Parent")</f>
        <v>Parent</v>
      </c>
      <c r="N1154" t="s">
        <v>613</v>
      </c>
      <c r="O1154" s="8">
        <v>41916</v>
      </c>
      <c r="P1154" s="9">
        <f>O1154-N1154</f>
        <v>645</v>
      </c>
      <c r="Q1154">
        <v>67</v>
      </c>
      <c r="R1154" s="9">
        <f>P1154-Q1154</f>
        <v>578</v>
      </c>
      <c r="S1154" s="8">
        <f>O1154-R1154</f>
        <v>41338</v>
      </c>
      <c r="T1154">
        <v>247</v>
      </c>
      <c r="U1154">
        <v>8</v>
      </c>
      <c r="V1154">
        <v>160</v>
      </c>
      <c r="W1154">
        <v>6</v>
      </c>
      <c r="X1154">
        <v>8</v>
      </c>
      <c r="Y1154">
        <v>65</v>
      </c>
      <c r="Z1154">
        <v>494</v>
      </c>
      <c r="AA1154">
        <f>Z1154/P1154</f>
        <v>0.76589147286821702</v>
      </c>
      <c r="AB1154" s="14" t="s">
        <v>506</v>
      </c>
      <c r="AC1154" s="13" t="s">
        <v>63</v>
      </c>
      <c r="AD1154">
        <v>7</v>
      </c>
      <c r="AE1154" t="str">
        <f>IF(AD1154&gt;3, "Prefers Discount", "Discount Indifferent")</f>
        <v>Prefers Discount</v>
      </c>
      <c r="AF1154">
        <v>6</v>
      </c>
      <c r="AG1154">
        <v>6</v>
      </c>
      <c r="AH1154">
        <v>3</v>
      </c>
      <c r="AI1154" t="str">
        <f>INDEX($AF$1:$AH$1,MATCH(MAX(AF1154:AH1154),AF1154:AH1154,0))</f>
        <v>Store_Orders</v>
      </c>
      <c r="AJ1154">
        <v>7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f>SUM(AK1154:AO1154)</f>
        <v>0</v>
      </c>
      <c r="AQ1154" t="s">
        <v>67</v>
      </c>
      <c r="AR1154">
        <v>0</v>
      </c>
      <c r="AS1154" t="str">
        <f>IF(OR(AK1154&gt;0, AL1154&gt;0, AM1154&gt;0, AN1154&gt;0, AO1154&gt;0), "Converted", "Not Converted")</f>
        <v>Not Converted</v>
      </c>
      <c r="AT1154">
        <v>0</v>
      </c>
      <c r="AU1154">
        <v>3</v>
      </c>
      <c r="AV1154">
        <v>11</v>
      </c>
      <c r="AW1154">
        <f>IF(Z1154&gt;607, 4, 0)</f>
        <v>0</v>
      </c>
      <c r="AX1154">
        <f>IF(AA1154&gt;0.1497, 3, 0)</f>
        <v>3</v>
      </c>
      <c r="AY1154">
        <f>IF(P1154&gt;4031, 2, 0)</f>
        <v>0</v>
      </c>
      <c r="AZ1154">
        <f>IF(H1154&gt;51934.91, 1, 0)</f>
        <v>0</v>
      </c>
      <c r="BA1154">
        <f>SUM(AW1154:AZ1154)</f>
        <v>3</v>
      </c>
      <c r="BB1154" t="str">
        <f>VLOOKUP(BA1154,'Standard Deviations'!$L$1:$M$11,2,TRUE)</f>
        <v>Silver</v>
      </c>
    </row>
    <row r="1155" spans="1:54">
      <c r="A1155">
        <v>4174</v>
      </c>
      <c r="B1155">
        <v>1956</v>
      </c>
      <c r="C1155">
        <f>2024-B1155</f>
        <v>68</v>
      </c>
      <c r="D1155" t="str">
        <f>VLOOKUP(B1155,Reference!$A$1:$B$125, 2)</f>
        <v>Boomers</v>
      </c>
      <c r="E1155" t="s">
        <v>64</v>
      </c>
      <c r="F1155" t="str">
        <f>IF(E1155="High School", "No College", "College")</f>
        <v>College</v>
      </c>
      <c r="G1155" t="s">
        <v>65</v>
      </c>
      <c r="H1155">
        <v>55249</v>
      </c>
      <c r="I1155">
        <v>55249</v>
      </c>
      <c r="J1155" s="4" t="s">
        <v>61</v>
      </c>
      <c r="K1155">
        <v>0</v>
      </c>
      <c r="L1155">
        <v>1</v>
      </c>
      <c r="M1155" t="str">
        <f>IF(OR(K1155&gt;0, L1155&gt;0), "Parent", "Not Parent")</f>
        <v>Parent</v>
      </c>
      <c r="N1155" t="s">
        <v>614</v>
      </c>
      <c r="O1155" s="8">
        <v>41916</v>
      </c>
      <c r="P1155" s="9">
        <f>O1155-N1155</f>
        <v>170</v>
      </c>
      <c r="Q1155">
        <v>81</v>
      </c>
      <c r="R1155" s="9">
        <f>P1155-Q1155</f>
        <v>89</v>
      </c>
      <c r="S1155" s="8">
        <f>O1155-R1155</f>
        <v>41827</v>
      </c>
      <c r="T1155">
        <v>97</v>
      </c>
      <c r="U1155">
        <v>1</v>
      </c>
      <c r="V1155">
        <v>19</v>
      </c>
      <c r="W1155">
        <v>2</v>
      </c>
      <c r="X1155">
        <v>0</v>
      </c>
      <c r="Y1155">
        <v>11</v>
      </c>
      <c r="Z1155">
        <v>130</v>
      </c>
      <c r="AA1155">
        <f>Z1155/P1155</f>
        <v>0.76470588235294112</v>
      </c>
      <c r="AB1155" s="14" t="s">
        <v>506</v>
      </c>
      <c r="AC1155" s="13" t="s">
        <v>63</v>
      </c>
      <c r="AD1155">
        <v>1</v>
      </c>
      <c r="AE1155" t="str">
        <f>IF(AD1155&gt;3, "Prefers Discount", "Discount Indifferent")</f>
        <v>Discount Indifferent</v>
      </c>
      <c r="AF1155">
        <v>4</v>
      </c>
      <c r="AG1155">
        <v>2</v>
      </c>
      <c r="AH1155">
        <v>1</v>
      </c>
      <c r="AI1155" t="str">
        <f>INDEX($AF$1:$AH$1,MATCH(MAX(AF1155:AH1155),AF1155:AH1155,0))</f>
        <v>Store_Orders</v>
      </c>
      <c r="AJ1155">
        <v>3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f>SUM(AK1155:AO1155)</f>
        <v>0</v>
      </c>
      <c r="AQ1155" t="s">
        <v>67</v>
      </c>
      <c r="AR1155">
        <v>0</v>
      </c>
      <c r="AS1155" t="str">
        <f>IF(OR(AK1155&gt;0, AL1155&gt;0, AM1155&gt;0, AN1155&gt;0, AO1155&gt;0), "Converted", "Not Converted")</f>
        <v>Not Converted</v>
      </c>
      <c r="AT1155">
        <v>0</v>
      </c>
      <c r="AU1155">
        <v>3</v>
      </c>
      <c r="AV1155">
        <v>11</v>
      </c>
      <c r="AW1155">
        <f>IF(Z1155&gt;607, 4, 0)</f>
        <v>0</v>
      </c>
      <c r="AX1155">
        <f>IF(AA1155&gt;0.1497, 3, 0)</f>
        <v>3</v>
      </c>
      <c r="AY1155">
        <f>IF(P1155&gt;4031, 2, 0)</f>
        <v>0</v>
      </c>
      <c r="AZ1155">
        <f>IF(H1155&gt;51934.91, 1, 0)</f>
        <v>1</v>
      </c>
      <c r="BA1155">
        <f>SUM(AW1155:AZ1155)</f>
        <v>4</v>
      </c>
      <c r="BB1155" t="str">
        <f>VLOOKUP(BA1155,'Standard Deviations'!$L$1:$M$11,2,TRUE)</f>
        <v>Silver</v>
      </c>
    </row>
    <row r="1156" spans="1:54">
      <c r="A1156">
        <v>3381</v>
      </c>
      <c r="B1156">
        <v>1953</v>
      </c>
      <c r="C1156">
        <f>2024-B1156</f>
        <v>71</v>
      </c>
      <c r="D1156" t="str">
        <f>VLOOKUP(B1156,Reference!$A$1:$B$125, 2)</f>
        <v>Boomers</v>
      </c>
      <c r="E1156" t="s">
        <v>64</v>
      </c>
      <c r="F1156" t="str">
        <f>IF(E1156="High School", "No College", "College")</f>
        <v>College</v>
      </c>
      <c r="G1156" t="s">
        <v>55</v>
      </c>
      <c r="H1156">
        <v>54348</v>
      </c>
      <c r="I1156">
        <v>54348</v>
      </c>
      <c r="J1156" s="4" t="s">
        <v>61</v>
      </c>
      <c r="K1156">
        <v>1</v>
      </c>
      <c r="L1156">
        <v>1</v>
      </c>
      <c r="M1156" t="str">
        <f>IF(OR(K1156&gt;0, L1156&gt;0), "Parent", "Not Parent")</f>
        <v>Parent</v>
      </c>
      <c r="N1156" t="s">
        <v>237</v>
      </c>
      <c r="O1156" s="8">
        <v>41916</v>
      </c>
      <c r="P1156" s="9">
        <f>O1156-N1156</f>
        <v>118</v>
      </c>
      <c r="Q1156">
        <v>51</v>
      </c>
      <c r="R1156" s="9">
        <f>P1156-Q1156</f>
        <v>67</v>
      </c>
      <c r="S1156" s="8">
        <f>O1156-R1156</f>
        <v>41849</v>
      </c>
      <c r="T1156">
        <v>70</v>
      </c>
      <c r="U1156">
        <v>0</v>
      </c>
      <c r="V1156">
        <v>16</v>
      </c>
      <c r="W1156">
        <v>0</v>
      </c>
      <c r="X1156">
        <v>0</v>
      </c>
      <c r="Y1156">
        <v>4</v>
      </c>
      <c r="Z1156">
        <v>90</v>
      </c>
      <c r="AA1156">
        <f>Z1156/P1156</f>
        <v>0.76271186440677963</v>
      </c>
      <c r="AB1156" s="14" t="s">
        <v>506</v>
      </c>
      <c r="AC1156" s="13" t="s">
        <v>63</v>
      </c>
      <c r="AD1156">
        <v>2</v>
      </c>
      <c r="AE1156" t="str">
        <f>IF(AD1156&gt;3, "Prefers Discount", "Discount Indifferent")</f>
        <v>Discount Indifferent</v>
      </c>
      <c r="AF1156">
        <v>4</v>
      </c>
      <c r="AG1156">
        <v>2</v>
      </c>
      <c r="AH1156">
        <v>0</v>
      </c>
      <c r="AI1156" t="str">
        <f>INDEX($AF$1:$AH$1,MATCH(MAX(AF1156:AH1156),AF1156:AH1156,0))</f>
        <v>Store_Orders</v>
      </c>
      <c r="AJ1156">
        <v>6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f>SUM(AK1156:AO1156)</f>
        <v>0</v>
      </c>
      <c r="AQ1156" t="s">
        <v>67</v>
      </c>
      <c r="AR1156">
        <v>0</v>
      </c>
      <c r="AS1156" t="str">
        <f>IF(OR(AK1156&gt;0, AL1156&gt;0, AM1156&gt;0, AN1156&gt;0, AO1156&gt;0), "Converted", "Not Converted")</f>
        <v>Not Converted</v>
      </c>
      <c r="AT1156">
        <v>0</v>
      </c>
      <c r="AU1156">
        <v>3</v>
      </c>
      <c r="AV1156">
        <v>11</v>
      </c>
      <c r="AW1156">
        <f>IF(Z1156&gt;607, 4, 0)</f>
        <v>0</v>
      </c>
      <c r="AX1156">
        <f>IF(AA1156&gt;0.1497, 3, 0)</f>
        <v>3</v>
      </c>
      <c r="AY1156">
        <f>IF(P1156&gt;4031, 2, 0)</f>
        <v>0</v>
      </c>
      <c r="AZ1156">
        <f>IF(H1156&gt;51934.91, 1, 0)</f>
        <v>1</v>
      </c>
      <c r="BA1156">
        <f>SUM(AW1156:AZ1156)</f>
        <v>4</v>
      </c>
      <c r="BB1156" t="str">
        <f>VLOOKUP(BA1156,'Standard Deviations'!$L$1:$M$11,2,TRUE)</f>
        <v>Silver</v>
      </c>
    </row>
    <row r="1157" spans="1:54">
      <c r="A1157">
        <v>574</v>
      </c>
      <c r="B1157">
        <v>1964</v>
      </c>
      <c r="C1157">
        <f>2024-B1157</f>
        <v>60</v>
      </c>
      <c r="D1157" t="str">
        <f>VLOOKUP(B1157,Reference!$A$1:$B$125, 2)</f>
        <v>Boomers</v>
      </c>
      <c r="E1157" t="s">
        <v>54</v>
      </c>
      <c r="F1157" t="str">
        <f>IF(E1157="High School", "No College", "College")</f>
        <v>College</v>
      </c>
      <c r="G1157" t="s">
        <v>55</v>
      </c>
      <c r="H1157">
        <v>42523</v>
      </c>
      <c r="I1157">
        <v>42523</v>
      </c>
      <c r="J1157" s="4" t="s">
        <v>175</v>
      </c>
      <c r="K1157">
        <v>0</v>
      </c>
      <c r="L1157">
        <v>0</v>
      </c>
      <c r="M1157" t="str">
        <f>IF(OR(K1157&gt;0, L1157&gt;0), "Parent", "Not Parent")</f>
        <v>Not Parent</v>
      </c>
      <c r="N1157" t="s">
        <v>206</v>
      </c>
      <c r="O1157" s="8">
        <v>41916</v>
      </c>
      <c r="P1157" s="9">
        <f>O1157-N1157</f>
        <v>164</v>
      </c>
      <c r="Q1157">
        <v>96</v>
      </c>
      <c r="R1157" s="9">
        <f>P1157-Q1157</f>
        <v>68</v>
      </c>
      <c r="S1157" s="8">
        <f>O1157-R1157</f>
        <v>41848</v>
      </c>
      <c r="T1157">
        <v>14</v>
      </c>
      <c r="U1157">
        <v>36</v>
      </c>
      <c r="V1157">
        <v>11</v>
      </c>
      <c r="W1157">
        <v>3</v>
      </c>
      <c r="X1157">
        <v>26</v>
      </c>
      <c r="Y1157">
        <v>35</v>
      </c>
      <c r="Z1157">
        <v>125</v>
      </c>
      <c r="AA1157">
        <f>Z1157/P1157</f>
        <v>0.76219512195121952</v>
      </c>
      <c r="AB1157" s="14" t="s">
        <v>506</v>
      </c>
      <c r="AC1157" s="13" t="s">
        <v>63</v>
      </c>
      <c r="AD1157">
        <v>1</v>
      </c>
      <c r="AE1157" t="str">
        <f>IF(AD1157&gt;3, "Prefers Discount", "Discount Indifferent")</f>
        <v>Discount Indifferent</v>
      </c>
      <c r="AF1157">
        <v>4</v>
      </c>
      <c r="AG1157">
        <v>1</v>
      </c>
      <c r="AH1157">
        <v>1</v>
      </c>
      <c r="AI1157" t="str">
        <f>INDEX($AF$1:$AH$1,MATCH(MAX(AF1157:AH1157),AF1157:AH1157,0))</f>
        <v>Store_Orders</v>
      </c>
      <c r="AJ1157">
        <v>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f>SUM(AK1157:AO1157)</f>
        <v>0</v>
      </c>
      <c r="AQ1157" t="s">
        <v>67</v>
      </c>
      <c r="AR1157">
        <v>0</v>
      </c>
      <c r="AS1157" t="str">
        <f>IF(OR(AK1157&gt;0, AL1157&gt;0, AM1157&gt;0, AN1157&gt;0, AO1157&gt;0), "Converted", "Not Converted")</f>
        <v>Not Converted</v>
      </c>
      <c r="AT1157">
        <v>0</v>
      </c>
      <c r="AU1157">
        <v>3</v>
      </c>
      <c r="AV1157">
        <v>11</v>
      </c>
      <c r="AW1157">
        <f>IF(Z1157&gt;607, 4, 0)</f>
        <v>0</v>
      </c>
      <c r="AX1157">
        <f>IF(AA1157&gt;0.1497, 3, 0)</f>
        <v>3</v>
      </c>
      <c r="AY1157">
        <f>IF(P1157&gt;4031, 2, 0)</f>
        <v>0</v>
      </c>
      <c r="AZ1157">
        <f>IF(H1157&gt;51934.91, 1, 0)</f>
        <v>0</v>
      </c>
      <c r="BA1157">
        <f>SUM(AW1157:AZ1157)</f>
        <v>3</v>
      </c>
      <c r="BB1157" t="str">
        <f>VLOOKUP(BA1157,'Standard Deviations'!$L$1:$M$11,2,TRUE)</f>
        <v>Silver</v>
      </c>
    </row>
    <row r="1158" spans="1:54">
      <c r="A1158">
        <v>3266</v>
      </c>
      <c r="B1158">
        <v>1964</v>
      </c>
      <c r="C1158">
        <f>2024-B1158</f>
        <v>60</v>
      </c>
      <c r="D1158" t="str">
        <f>VLOOKUP(B1158,Reference!$A$1:$B$125, 2)</f>
        <v>Boomers</v>
      </c>
      <c r="E1158" t="s">
        <v>54</v>
      </c>
      <c r="F1158" t="str">
        <f>IF(E1158="High School", "No College", "College")</f>
        <v>College</v>
      </c>
      <c r="G1158" t="s">
        <v>55</v>
      </c>
      <c r="H1158">
        <v>42523</v>
      </c>
      <c r="I1158">
        <v>42523</v>
      </c>
      <c r="J1158" s="4" t="s">
        <v>175</v>
      </c>
      <c r="K1158">
        <v>0</v>
      </c>
      <c r="L1158">
        <v>0</v>
      </c>
      <c r="M1158" t="str">
        <f>IF(OR(K1158&gt;0, L1158&gt;0), "Parent", "Not Parent")</f>
        <v>Not Parent</v>
      </c>
      <c r="N1158" t="s">
        <v>206</v>
      </c>
      <c r="O1158" s="8">
        <v>41916</v>
      </c>
      <c r="P1158" s="9">
        <f>O1158-N1158</f>
        <v>164</v>
      </c>
      <c r="Q1158">
        <v>96</v>
      </c>
      <c r="R1158" s="9">
        <f>P1158-Q1158</f>
        <v>68</v>
      </c>
      <c r="S1158" s="8">
        <f>O1158-R1158</f>
        <v>41848</v>
      </c>
      <c r="T1158">
        <v>14</v>
      </c>
      <c r="U1158">
        <v>36</v>
      </c>
      <c r="V1158">
        <v>11</v>
      </c>
      <c r="W1158">
        <v>3</v>
      </c>
      <c r="X1158">
        <v>26</v>
      </c>
      <c r="Y1158">
        <v>35</v>
      </c>
      <c r="Z1158">
        <v>125</v>
      </c>
      <c r="AA1158">
        <f>Z1158/P1158</f>
        <v>0.76219512195121952</v>
      </c>
      <c r="AB1158" s="14" t="s">
        <v>506</v>
      </c>
      <c r="AC1158" s="13" t="s">
        <v>63</v>
      </c>
      <c r="AD1158">
        <v>1</v>
      </c>
      <c r="AE1158" t="str">
        <f>IF(AD1158&gt;3, "Prefers Discount", "Discount Indifferent")</f>
        <v>Discount Indifferent</v>
      </c>
      <c r="AF1158">
        <v>4</v>
      </c>
      <c r="AG1158">
        <v>1</v>
      </c>
      <c r="AH1158">
        <v>1</v>
      </c>
      <c r="AI1158" t="str">
        <f>INDEX($AF$1:$AH$1,MATCH(MAX(AF1158:AH1158),AF1158:AH1158,0))</f>
        <v>Store_Orders</v>
      </c>
      <c r="AJ1158">
        <v>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f>SUM(AK1158:AO1158)</f>
        <v>0</v>
      </c>
      <c r="AQ1158" t="s">
        <v>67</v>
      </c>
      <c r="AR1158">
        <v>0</v>
      </c>
      <c r="AS1158" t="str">
        <f>IF(OR(AK1158&gt;0, AL1158&gt;0, AM1158&gt;0, AN1158&gt;0, AO1158&gt;0), "Converted", "Not Converted")</f>
        <v>Not Converted</v>
      </c>
      <c r="AT1158">
        <v>0</v>
      </c>
      <c r="AU1158">
        <v>3</v>
      </c>
      <c r="AV1158">
        <v>11</v>
      </c>
      <c r="AW1158">
        <f>IF(Z1158&gt;607, 4, 0)</f>
        <v>0</v>
      </c>
      <c r="AX1158">
        <f>IF(AA1158&gt;0.1497, 3, 0)</f>
        <v>3</v>
      </c>
      <c r="AY1158">
        <f>IF(P1158&gt;4031, 2, 0)</f>
        <v>0</v>
      </c>
      <c r="AZ1158">
        <f>IF(H1158&gt;51934.91, 1, 0)</f>
        <v>0</v>
      </c>
      <c r="BA1158">
        <f>SUM(AW1158:AZ1158)</f>
        <v>3</v>
      </c>
      <c r="BB1158" t="str">
        <f>VLOOKUP(BA1158,'Standard Deviations'!$L$1:$M$11,2,TRUE)</f>
        <v>Silver</v>
      </c>
    </row>
    <row r="1159" spans="1:54">
      <c r="A1159">
        <v>771</v>
      </c>
      <c r="B1159">
        <v>1967</v>
      </c>
      <c r="C1159">
        <f>2024-B1159</f>
        <v>57</v>
      </c>
      <c r="D1159" t="str">
        <f>VLOOKUP(B1159,Reference!$A$1:$B$125, 2)</f>
        <v>Gen X</v>
      </c>
      <c r="E1159" t="s">
        <v>54</v>
      </c>
      <c r="F1159" t="str">
        <f>IF(E1159="High School", "No College", "College")</f>
        <v>College</v>
      </c>
      <c r="G1159" t="s">
        <v>65</v>
      </c>
      <c r="H1159">
        <v>54178</v>
      </c>
      <c r="I1159">
        <v>54178</v>
      </c>
      <c r="J1159" s="4" t="s">
        <v>61</v>
      </c>
      <c r="K1159">
        <v>0</v>
      </c>
      <c r="L1159">
        <v>1</v>
      </c>
      <c r="M1159" t="str">
        <f>IF(OR(K1159&gt;0, L1159&gt;0), "Parent", "Not Parent")</f>
        <v>Parent</v>
      </c>
      <c r="N1159" t="s">
        <v>154</v>
      </c>
      <c r="O1159" s="8">
        <v>41916</v>
      </c>
      <c r="P1159" s="9">
        <f>O1159-N1159</f>
        <v>256</v>
      </c>
      <c r="Q1159">
        <v>79</v>
      </c>
      <c r="R1159" s="9">
        <f>P1159-Q1159</f>
        <v>177</v>
      </c>
      <c r="S1159" s="8">
        <f>O1159-R1159</f>
        <v>41739</v>
      </c>
      <c r="T1159">
        <v>135</v>
      </c>
      <c r="U1159">
        <v>9</v>
      </c>
      <c r="V1159">
        <v>39</v>
      </c>
      <c r="W1159">
        <v>4</v>
      </c>
      <c r="X1159">
        <v>0</v>
      </c>
      <c r="Y1159">
        <v>7</v>
      </c>
      <c r="Z1159">
        <v>194</v>
      </c>
      <c r="AA1159">
        <f>Z1159/P1159</f>
        <v>0.7578125</v>
      </c>
      <c r="AB1159" s="14" t="s">
        <v>506</v>
      </c>
      <c r="AC1159" s="13" t="s">
        <v>63</v>
      </c>
      <c r="AD1159">
        <v>1</v>
      </c>
      <c r="AE1159" t="str">
        <f>IF(AD1159&gt;3, "Prefers Discount", "Discount Indifferent")</f>
        <v>Discount Indifferent</v>
      </c>
      <c r="AF1159">
        <v>5</v>
      </c>
      <c r="AG1159">
        <v>2</v>
      </c>
      <c r="AH1159">
        <v>2</v>
      </c>
      <c r="AI1159" t="str">
        <f>INDEX($AF$1:$AH$1,MATCH(MAX(AF1159:AH1159),AF1159:AH1159,0))</f>
        <v>Store_Orders</v>
      </c>
      <c r="AJ1159">
        <v>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f>SUM(AK1159:AO1159)</f>
        <v>0</v>
      </c>
      <c r="AQ1159" t="s">
        <v>67</v>
      </c>
      <c r="AR1159">
        <v>0</v>
      </c>
      <c r="AS1159" t="str">
        <f>IF(OR(AK1159&gt;0, AL1159&gt;0, AM1159&gt;0, AN1159&gt;0, AO1159&gt;0), "Converted", "Not Converted")</f>
        <v>Not Converted</v>
      </c>
      <c r="AT1159">
        <v>0</v>
      </c>
      <c r="AU1159">
        <v>3</v>
      </c>
      <c r="AV1159">
        <v>11</v>
      </c>
      <c r="AW1159">
        <f>IF(Z1159&gt;607, 4, 0)</f>
        <v>0</v>
      </c>
      <c r="AX1159">
        <f>IF(AA1159&gt;0.1497, 3, 0)</f>
        <v>3</v>
      </c>
      <c r="AY1159">
        <f>IF(P1159&gt;4031, 2, 0)</f>
        <v>0</v>
      </c>
      <c r="AZ1159">
        <f>IF(H1159&gt;51934.91, 1, 0)</f>
        <v>1</v>
      </c>
      <c r="BA1159">
        <f>SUM(AW1159:AZ1159)</f>
        <v>4</v>
      </c>
      <c r="BB1159" t="str">
        <f>VLOOKUP(BA1159,'Standard Deviations'!$L$1:$M$11,2,TRUE)</f>
        <v>Silver</v>
      </c>
    </row>
    <row r="1160" spans="1:54" hidden="1">
      <c r="A1160">
        <v>340</v>
      </c>
      <c r="B1160">
        <v>1970</v>
      </c>
      <c r="C1160">
        <f>2024-B1160</f>
        <v>54</v>
      </c>
      <c r="D1160" t="str">
        <f>VLOOKUP(B1160,Reference!$A$1:$B$125, 2)</f>
        <v>Gen X</v>
      </c>
      <c r="E1160" t="s">
        <v>54</v>
      </c>
      <c r="F1160" t="str">
        <f>IF(E1160="High School", "No College", "College")</f>
        <v>College</v>
      </c>
      <c r="G1160" t="s">
        <v>71</v>
      </c>
      <c r="H1160">
        <v>72967</v>
      </c>
      <c r="I1160">
        <v>72967</v>
      </c>
      <c r="J1160" s="4" t="s">
        <v>61</v>
      </c>
      <c r="K1160">
        <v>0</v>
      </c>
      <c r="L1160">
        <v>1</v>
      </c>
      <c r="M1160" t="str">
        <f>IF(OR(K1160&gt;0, L1160&gt;0), "Parent", "Not Parent")</f>
        <v>Parent</v>
      </c>
      <c r="N1160" t="s">
        <v>535</v>
      </c>
      <c r="O1160" s="8">
        <v>41916</v>
      </c>
      <c r="P1160" s="9">
        <f>O1160-N1160</f>
        <v>658</v>
      </c>
      <c r="Q1160">
        <v>1</v>
      </c>
      <c r="R1160" s="9">
        <f>P1160-Q1160</f>
        <v>657</v>
      </c>
      <c r="S1160" s="8">
        <f>O1160-R1160</f>
        <v>41259</v>
      </c>
      <c r="T1160">
        <v>158</v>
      </c>
      <c r="U1160">
        <v>35</v>
      </c>
      <c r="V1160">
        <v>179</v>
      </c>
      <c r="W1160">
        <v>0</v>
      </c>
      <c r="X1160">
        <v>0</v>
      </c>
      <c r="Y1160">
        <v>125</v>
      </c>
      <c r="Z1160">
        <v>497</v>
      </c>
      <c r="AA1160">
        <f>Z1160/P1160</f>
        <v>0.75531914893617025</v>
      </c>
      <c r="AB1160" s="11" t="s">
        <v>506</v>
      </c>
      <c r="AC1160" t="s">
        <v>59</v>
      </c>
      <c r="AD1160">
        <v>2</v>
      </c>
      <c r="AE1160" t="str">
        <f>IF(AD1160&gt;3, "Prefers Discount", "Discount Indifferent")</f>
        <v>Discount Indifferent</v>
      </c>
      <c r="AF1160">
        <v>8</v>
      </c>
      <c r="AG1160">
        <v>7</v>
      </c>
      <c r="AH1160">
        <v>2</v>
      </c>
      <c r="AI1160" t="str">
        <f>INDEX($AF$1:$AH$1,MATCH(MAX(AF1160:AH1160),AF1160:AH1160,0))</f>
        <v>Store_Orders</v>
      </c>
      <c r="AJ1160">
        <v>5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f>SUM(AK1160:AO1160)</f>
        <v>1</v>
      </c>
      <c r="AQ1160" t="str">
        <f>INDEX($AK$1:$AO$1,MATCH(MAX(AK1160:AO1160),AK1160:AO1160,0))</f>
        <v>Converted_on_Camp3</v>
      </c>
      <c r="AR1160">
        <v>1</v>
      </c>
      <c r="AS1160" t="str">
        <f>IF(OR(AK1160&gt;0, AL1160&gt;0, AM1160&gt;0, AN1160&gt;0, AO1160&gt;0), "Converted", "Not Converted")</f>
        <v>Converted</v>
      </c>
      <c r="AT1160">
        <v>0</v>
      </c>
      <c r="AU1160">
        <v>3</v>
      </c>
      <c r="AV1160">
        <v>11</v>
      </c>
      <c r="AW1160">
        <f>IF(Z1160&gt;607, 4, 0)</f>
        <v>0</v>
      </c>
      <c r="AX1160">
        <f>IF(AA1160&gt;0.1497, 3, 0)</f>
        <v>3</v>
      </c>
      <c r="AY1160">
        <f>IF(P1160&gt;4031, 2, 0)</f>
        <v>0</v>
      </c>
      <c r="AZ1160">
        <f>IF(H1160&gt;51934.91, 1, 0)</f>
        <v>1</v>
      </c>
      <c r="BA1160">
        <f>SUM(AW1160:AZ1160)</f>
        <v>4</v>
      </c>
      <c r="BB1160" t="str">
        <f>VLOOKUP(BA1160,'Standard Deviations'!$L$1:$M$11,2,TRUE)</f>
        <v>Silver</v>
      </c>
    </row>
    <row r="1161" spans="1:54" hidden="1">
      <c r="A1161">
        <v>2130</v>
      </c>
      <c r="B1161">
        <v>1982</v>
      </c>
      <c r="C1161">
        <f>2024-B1161</f>
        <v>42</v>
      </c>
      <c r="D1161" t="str">
        <f>VLOOKUP(B1161,Reference!$A$1:$B$125, 2)</f>
        <v>Millennials</v>
      </c>
      <c r="E1161" t="s">
        <v>54</v>
      </c>
      <c r="F1161" t="str">
        <f>IF(E1161="High School", "No College", "College")</f>
        <v>College</v>
      </c>
      <c r="G1161" t="s">
        <v>65</v>
      </c>
      <c r="H1161">
        <v>45203</v>
      </c>
      <c r="I1161">
        <v>45203</v>
      </c>
      <c r="J1161" s="4" t="s">
        <v>175</v>
      </c>
      <c r="K1161">
        <v>2</v>
      </c>
      <c r="L1161">
        <v>0</v>
      </c>
      <c r="M1161" t="str">
        <f>IF(OR(K1161&gt;0, L1161&gt;0), "Parent", "Not Parent")</f>
        <v>Parent</v>
      </c>
      <c r="N1161" t="s">
        <v>252</v>
      </c>
      <c r="O1161" s="8">
        <v>41916</v>
      </c>
      <c r="P1161" s="9">
        <f>O1161-N1161</f>
        <v>195</v>
      </c>
      <c r="Q1161">
        <v>4</v>
      </c>
      <c r="R1161" s="9">
        <f>P1161-Q1161</f>
        <v>191</v>
      </c>
      <c r="S1161" s="8">
        <f>O1161-R1161</f>
        <v>41725</v>
      </c>
      <c r="T1161">
        <v>35</v>
      </c>
      <c r="U1161">
        <v>3</v>
      </c>
      <c r="V1161">
        <v>67</v>
      </c>
      <c r="W1161">
        <v>10</v>
      </c>
      <c r="X1161">
        <v>8</v>
      </c>
      <c r="Y1161">
        <v>24</v>
      </c>
      <c r="Z1161">
        <v>147</v>
      </c>
      <c r="AA1161">
        <f>Z1161/P1161</f>
        <v>0.75384615384615383</v>
      </c>
      <c r="AB1161" s="11" t="s">
        <v>506</v>
      </c>
      <c r="AC1161" t="s">
        <v>59</v>
      </c>
      <c r="AD1161">
        <v>1</v>
      </c>
      <c r="AE1161" t="str">
        <f>IF(AD1161&gt;3, "Prefers Discount", "Discount Indifferent")</f>
        <v>Discount Indifferent</v>
      </c>
      <c r="AF1161">
        <v>3</v>
      </c>
      <c r="AG1161">
        <v>3</v>
      </c>
      <c r="AH1161">
        <v>1</v>
      </c>
      <c r="AI1161" t="str">
        <f>INDEX($AF$1:$AH$1,MATCH(MAX(AF1161:AH1161),AF1161:AH1161,0))</f>
        <v>Store_Orders</v>
      </c>
      <c r="AJ1161">
        <v>6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f>SUM(AK1161:AO1161)</f>
        <v>0</v>
      </c>
      <c r="AQ1161" t="s">
        <v>67</v>
      </c>
      <c r="AR1161">
        <v>1</v>
      </c>
      <c r="AS1161" t="str">
        <f>IF(OR(AK1161&gt;0, AL1161&gt;0, AM1161&gt;0, AN1161&gt;0, AO1161&gt;0), "Converted", "Not Converted")</f>
        <v>Not Converted</v>
      </c>
      <c r="AT1161">
        <v>0</v>
      </c>
      <c r="AU1161">
        <v>3</v>
      </c>
      <c r="AV1161">
        <v>11</v>
      </c>
      <c r="AW1161">
        <f>IF(Z1161&gt;607, 4, 0)</f>
        <v>0</v>
      </c>
      <c r="AX1161">
        <f>IF(AA1161&gt;0.1497, 3, 0)</f>
        <v>3</v>
      </c>
      <c r="AY1161">
        <f>IF(P1161&gt;4031, 2, 0)</f>
        <v>0</v>
      </c>
      <c r="AZ1161">
        <f>IF(H1161&gt;51934.91, 1, 0)</f>
        <v>0</v>
      </c>
      <c r="BA1161">
        <f>SUM(AW1161:AZ1161)</f>
        <v>3</v>
      </c>
      <c r="BB1161" t="str">
        <f>VLOOKUP(BA1161,'Standard Deviations'!$L$1:$M$11,2,TRUE)</f>
        <v>Silver</v>
      </c>
    </row>
    <row r="1162" spans="1:54" hidden="1">
      <c r="A1162">
        <v>7378</v>
      </c>
      <c r="B1162">
        <v>1981</v>
      </c>
      <c r="C1162">
        <f>2024-B1162</f>
        <v>43</v>
      </c>
      <c r="D1162" t="str">
        <f>VLOOKUP(B1162,Reference!$A$1:$B$125, 2)</f>
        <v>Millennials</v>
      </c>
      <c r="E1162" t="s">
        <v>64</v>
      </c>
      <c r="F1162" t="str">
        <f>IF(E1162="High School", "No College", "College")</f>
        <v>College</v>
      </c>
      <c r="G1162" t="s">
        <v>65</v>
      </c>
      <c r="H1162">
        <v>42021</v>
      </c>
      <c r="I1162">
        <v>42021</v>
      </c>
      <c r="J1162" s="4" t="s">
        <v>175</v>
      </c>
      <c r="K1162">
        <v>1</v>
      </c>
      <c r="L1162">
        <v>0</v>
      </c>
      <c r="M1162" t="str">
        <f>IF(OR(K1162&gt;0, L1162&gt;0), "Parent", "Not Parent")</f>
        <v>Parent</v>
      </c>
      <c r="N1162" t="s">
        <v>332</v>
      </c>
      <c r="O1162" s="8">
        <v>41916</v>
      </c>
      <c r="P1162" s="9">
        <f>O1162-N1162</f>
        <v>764</v>
      </c>
      <c r="Q1162">
        <v>34</v>
      </c>
      <c r="R1162" s="9">
        <f>P1162-Q1162</f>
        <v>730</v>
      </c>
      <c r="S1162" s="8">
        <f>O1162-R1162</f>
        <v>41186</v>
      </c>
      <c r="T1162">
        <v>393</v>
      </c>
      <c r="U1162">
        <v>5</v>
      </c>
      <c r="V1162">
        <v>136</v>
      </c>
      <c r="W1162">
        <v>7</v>
      </c>
      <c r="X1162">
        <v>5</v>
      </c>
      <c r="Y1162">
        <v>27</v>
      </c>
      <c r="Z1162">
        <v>573</v>
      </c>
      <c r="AA1162">
        <f>Z1162/P1162</f>
        <v>0.75</v>
      </c>
      <c r="AB1162" s="11" t="s">
        <v>506</v>
      </c>
      <c r="AC1162" t="s">
        <v>59</v>
      </c>
      <c r="AD1162">
        <v>5</v>
      </c>
      <c r="AE1162" t="str">
        <f>IF(AD1162&gt;3, "Prefers Discount", "Discount Indifferent")</f>
        <v>Prefers Discount</v>
      </c>
      <c r="AF1162">
        <v>6</v>
      </c>
      <c r="AG1162">
        <v>10</v>
      </c>
      <c r="AH1162">
        <v>1</v>
      </c>
      <c r="AI1162" t="str">
        <f>INDEX($AF$1:$AH$1,MATCH(MAX(AF1162:AH1162),AF1162:AH1162,0))</f>
        <v>Web_Orders</v>
      </c>
      <c r="AJ1162">
        <v>9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f>SUM(AK1162:AO1162)</f>
        <v>1</v>
      </c>
      <c r="AQ1162" t="str">
        <f>INDEX($AK$1:$AO$1,MATCH(MAX(AK1162:AO1162),AK1162:AO1162,0))</f>
        <v>Converted_on_Camp3</v>
      </c>
      <c r="AR1162">
        <v>1</v>
      </c>
      <c r="AS1162" t="str">
        <f>IF(OR(AK1162&gt;0, AL1162&gt;0, AM1162&gt;0, AN1162&gt;0, AO1162&gt;0), "Converted", "Not Converted")</f>
        <v>Converted</v>
      </c>
      <c r="AT1162">
        <v>0</v>
      </c>
      <c r="AU1162">
        <v>3</v>
      </c>
      <c r="AV1162">
        <v>11</v>
      </c>
      <c r="AW1162">
        <f>IF(Z1162&gt;607, 4, 0)</f>
        <v>0</v>
      </c>
      <c r="AX1162">
        <f>IF(AA1162&gt;0.1497, 3, 0)</f>
        <v>3</v>
      </c>
      <c r="AY1162">
        <f>IF(P1162&gt;4031, 2, 0)</f>
        <v>0</v>
      </c>
      <c r="AZ1162">
        <f>IF(H1162&gt;51934.91, 1, 0)</f>
        <v>0</v>
      </c>
      <c r="BA1162">
        <f>SUM(AW1162:AZ1162)</f>
        <v>3</v>
      </c>
      <c r="BB1162" t="str">
        <f>VLOOKUP(BA1162,'Standard Deviations'!$L$1:$M$11,2,TRUE)</f>
        <v>Silver</v>
      </c>
    </row>
    <row r="1163" spans="1:54" hidden="1">
      <c r="A1163">
        <v>10841</v>
      </c>
      <c r="B1163">
        <v>1975</v>
      </c>
      <c r="C1163">
        <f>2024-B1163</f>
        <v>49</v>
      </c>
      <c r="D1163" t="str">
        <f>VLOOKUP(B1163,Reference!$A$1:$B$125, 2)</f>
        <v>Gen X</v>
      </c>
      <c r="E1163" t="s">
        <v>68</v>
      </c>
      <c r="F1163" t="str">
        <f>IF(E1163="High School", "No College", "College")</f>
        <v>College</v>
      </c>
      <c r="G1163" t="s">
        <v>65</v>
      </c>
      <c r="H1163">
        <v>56559</v>
      </c>
      <c r="I1163">
        <v>56559</v>
      </c>
      <c r="J1163" s="4" t="s">
        <v>61</v>
      </c>
      <c r="K1163">
        <v>0</v>
      </c>
      <c r="L1163">
        <v>1</v>
      </c>
      <c r="M1163" t="str">
        <f>IF(OR(K1163&gt;0, L1163&gt;0), "Parent", "Not Parent")</f>
        <v>Parent</v>
      </c>
      <c r="N1163" t="s">
        <v>615</v>
      </c>
      <c r="O1163" s="8">
        <v>41916</v>
      </c>
      <c r="P1163" s="9">
        <f>O1163-N1163</f>
        <v>648</v>
      </c>
      <c r="Q1163">
        <v>46</v>
      </c>
      <c r="R1163" s="9">
        <f>P1163-Q1163</f>
        <v>602</v>
      </c>
      <c r="S1163" s="8">
        <f>O1163-R1163</f>
        <v>41314</v>
      </c>
      <c r="T1163">
        <v>226</v>
      </c>
      <c r="U1163">
        <v>22</v>
      </c>
      <c r="V1163">
        <v>133</v>
      </c>
      <c r="W1163">
        <v>41</v>
      </c>
      <c r="X1163">
        <v>31</v>
      </c>
      <c r="Y1163">
        <v>31</v>
      </c>
      <c r="Z1163">
        <v>484</v>
      </c>
      <c r="AA1163">
        <f>Z1163/P1163</f>
        <v>0.74691358024691357</v>
      </c>
      <c r="AB1163" s="11" t="s">
        <v>506</v>
      </c>
      <c r="AC1163" t="s">
        <v>59</v>
      </c>
      <c r="AD1163">
        <v>3</v>
      </c>
      <c r="AE1163" t="str">
        <f>IF(AD1163&gt;3, "Prefers Discount", "Discount Indifferent")</f>
        <v>Discount Indifferent</v>
      </c>
      <c r="AF1163">
        <v>8</v>
      </c>
      <c r="AG1163">
        <v>4</v>
      </c>
      <c r="AH1163">
        <v>3</v>
      </c>
      <c r="AI1163" t="str">
        <f>INDEX($AF$1:$AH$1,MATCH(MAX(AF1163:AH1163),AF1163:AH1163,0))</f>
        <v>Store_Orders</v>
      </c>
      <c r="AJ1163">
        <v>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f>SUM(AK1163:AO1163)</f>
        <v>0</v>
      </c>
      <c r="AQ1163" t="s">
        <v>67</v>
      </c>
      <c r="AR1163">
        <v>0</v>
      </c>
      <c r="AS1163" t="str">
        <f>IF(OR(AK1163&gt;0, AL1163&gt;0, AM1163&gt;0, AN1163&gt;0, AO1163&gt;0), "Converted", "Not Converted")</f>
        <v>Not Converted</v>
      </c>
      <c r="AT1163">
        <v>0</v>
      </c>
      <c r="AU1163">
        <v>3</v>
      </c>
      <c r="AV1163">
        <v>11</v>
      </c>
      <c r="AW1163">
        <f>IF(Z1163&gt;607, 4, 0)</f>
        <v>0</v>
      </c>
      <c r="AX1163">
        <f>IF(AA1163&gt;0.1497, 3, 0)</f>
        <v>3</v>
      </c>
      <c r="AY1163">
        <f>IF(P1163&gt;4031, 2, 0)</f>
        <v>0</v>
      </c>
      <c r="AZ1163">
        <f>IF(H1163&gt;51934.91, 1, 0)</f>
        <v>1</v>
      </c>
      <c r="BA1163">
        <f>SUM(AW1163:AZ1163)</f>
        <v>4</v>
      </c>
      <c r="BB1163" t="str">
        <f>VLOOKUP(BA1163,'Standard Deviations'!$L$1:$M$11,2,TRUE)</f>
        <v>Silver</v>
      </c>
    </row>
    <row r="1164" spans="1:54">
      <c r="A1164">
        <v>8970</v>
      </c>
      <c r="B1164">
        <v>1972</v>
      </c>
      <c r="C1164">
        <f>2024-B1164</f>
        <v>52</v>
      </c>
      <c r="D1164" t="str">
        <f>VLOOKUP(B1164,Reference!$A$1:$B$125, 2)</f>
        <v>Gen X</v>
      </c>
      <c r="E1164" t="s">
        <v>68</v>
      </c>
      <c r="F1164" t="str">
        <f>IF(E1164="High School", "No College", "College")</f>
        <v>College</v>
      </c>
      <c r="G1164" t="s">
        <v>55</v>
      </c>
      <c r="H1164">
        <v>62010</v>
      </c>
      <c r="I1164">
        <v>62010</v>
      </c>
      <c r="J1164" s="4" t="s">
        <v>61</v>
      </c>
      <c r="K1164">
        <v>0</v>
      </c>
      <c r="L1164">
        <v>1</v>
      </c>
      <c r="M1164" t="str">
        <f>IF(OR(K1164&gt;0, L1164&gt;0), "Parent", "Not Parent")</f>
        <v>Parent</v>
      </c>
      <c r="N1164" t="s">
        <v>527</v>
      </c>
      <c r="O1164" s="8">
        <v>41916</v>
      </c>
      <c r="P1164" s="9">
        <f>O1164-N1164</f>
        <v>711</v>
      </c>
      <c r="Q1164">
        <v>93</v>
      </c>
      <c r="R1164" s="9">
        <f>P1164-Q1164</f>
        <v>618</v>
      </c>
      <c r="S1164" s="8">
        <f>O1164-R1164</f>
        <v>41298</v>
      </c>
      <c r="T1164">
        <v>371</v>
      </c>
      <c r="U1164">
        <v>22</v>
      </c>
      <c r="V1164">
        <v>39</v>
      </c>
      <c r="W1164">
        <v>6</v>
      </c>
      <c r="X1164">
        <v>0</v>
      </c>
      <c r="Y1164">
        <v>92</v>
      </c>
      <c r="Z1164">
        <v>530</v>
      </c>
      <c r="AA1164">
        <f>Z1164/P1164</f>
        <v>0.74542897327707458</v>
      </c>
      <c r="AB1164" s="14" t="s">
        <v>506</v>
      </c>
      <c r="AC1164" s="13" t="s">
        <v>63</v>
      </c>
      <c r="AD1164">
        <v>4</v>
      </c>
      <c r="AE1164" t="str">
        <f>IF(AD1164&gt;3, "Prefers Discount", "Discount Indifferent")</f>
        <v>Prefers Discount</v>
      </c>
      <c r="AF1164">
        <v>7</v>
      </c>
      <c r="AG1164">
        <v>6</v>
      </c>
      <c r="AH1164">
        <v>2</v>
      </c>
      <c r="AI1164" t="str">
        <f>INDEX($AF$1:$AH$1,MATCH(MAX(AF1164:AH1164),AF1164:AH1164,0))</f>
        <v>Store_Orders</v>
      </c>
      <c r="AJ1164">
        <v>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f>SUM(AK1164:AO1164)</f>
        <v>0</v>
      </c>
      <c r="AQ1164" t="s">
        <v>67</v>
      </c>
      <c r="AR1164">
        <v>0</v>
      </c>
      <c r="AS1164" t="str">
        <f>IF(OR(AK1164&gt;0, AL1164&gt;0, AM1164&gt;0, AN1164&gt;0, AO1164&gt;0), "Converted", "Not Converted")</f>
        <v>Not Converted</v>
      </c>
      <c r="AT1164">
        <v>0</v>
      </c>
      <c r="AU1164">
        <v>3</v>
      </c>
      <c r="AV1164">
        <v>11</v>
      </c>
      <c r="AW1164">
        <f>IF(Z1164&gt;607, 4, 0)</f>
        <v>0</v>
      </c>
      <c r="AX1164">
        <f>IF(AA1164&gt;0.1497, 3, 0)</f>
        <v>3</v>
      </c>
      <c r="AY1164">
        <f>IF(P1164&gt;4031, 2, 0)</f>
        <v>0</v>
      </c>
      <c r="AZ1164">
        <f>IF(H1164&gt;51934.91, 1, 0)</f>
        <v>1</v>
      </c>
      <c r="BA1164">
        <f>SUM(AW1164:AZ1164)</f>
        <v>4</v>
      </c>
      <c r="BB1164" t="str">
        <f>VLOOKUP(BA1164,'Standard Deviations'!$L$1:$M$11,2,TRUE)</f>
        <v>Silver</v>
      </c>
    </row>
    <row r="1165" spans="1:54">
      <c r="A1165">
        <v>4541</v>
      </c>
      <c r="B1165">
        <v>1955</v>
      </c>
      <c r="C1165">
        <f>2024-B1165</f>
        <v>69</v>
      </c>
      <c r="D1165" t="str">
        <f>VLOOKUP(B1165,Reference!$A$1:$B$125, 2)</f>
        <v>Boomers</v>
      </c>
      <c r="E1165" t="s">
        <v>54</v>
      </c>
      <c r="F1165" t="str">
        <f>IF(E1165="High School", "No College", "College")</f>
        <v>College</v>
      </c>
      <c r="G1165" t="s">
        <v>65</v>
      </c>
      <c r="H1165">
        <v>38946</v>
      </c>
      <c r="I1165">
        <v>38946</v>
      </c>
      <c r="J1165" s="4" t="s">
        <v>175</v>
      </c>
      <c r="K1165">
        <v>0</v>
      </c>
      <c r="L1165">
        <v>1</v>
      </c>
      <c r="M1165" t="str">
        <f>IF(OR(K1165&gt;0, L1165&gt;0), "Parent", "Not Parent")</f>
        <v>Parent</v>
      </c>
      <c r="N1165" t="s">
        <v>333</v>
      </c>
      <c r="O1165" s="8">
        <v>41916</v>
      </c>
      <c r="P1165" s="9">
        <f>O1165-N1165</f>
        <v>345</v>
      </c>
      <c r="Q1165">
        <v>84</v>
      </c>
      <c r="R1165" s="9">
        <f>P1165-Q1165</f>
        <v>261</v>
      </c>
      <c r="S1165" s="8">
        <f>O1165-R1165</f>
        <v>41655</v>
      </c>
      <c r="T1165">
        <v>116</v>
      </c>
      <c r="U1165">
        <v>6</v>
      </c>
      <c r="V1165">
        <v>82</v>
      </c>
      <c r="W1165">
        <v>6</v>
      </c>
      <c r="X1165">
        <v>6</v>
      </c>
      <c r="Y1165">
        <v>41</v>
      </c>
      <c r="Z1165">
        <v>257</v>
      </c>
      <c r="AA1165">
        <f>Z1165/P1165</f>
        <v>0.74492753623188401</v>
      </c>
      <c r="AB1165" s="14" t="s">
        <v>506</v>
      </c>
      <c r="AC1165" s="13" t="s">
        <v>63</v>
      </c>
      <c r="AD1165">
        <v>2</v>
      </c>
      <c r="AE1165" t="str">
        <f>IF(AD1165&gt;3, "Prefers Discount", "Discount Indifferent")</f>
        <v>Discount Indifferent</v>
      </c>
      <c r="AF1165">
        <v>6</v>
      </c>
      <c r="AG1165">
        <v>3</v>
      </c>
      <c r="AH1165">
        <v>1</v>
      </c>
      <c r="AI1165" t="str">
        <f>INDEX($AF$1:$AH$1,MATCH(MAX(AF1165:AH1165),AF1165:AH1165,0))</f>
        <v>Store_Orders</v>
      </c>
      <c r="AJ1165">
        <v>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f>SUM(AK1165:AO1165)</f>
        <v>0</v>
      </c>
      <c r="AQ1165" t="s">
        <v>67</v>
      </c>
      <c r="AR1165">
        <v>0</v>
      </c>
      <c r="AS1165" t="str">
        <f>IF(OR(AK1165&gt;0, AL1165&gt;0, AM1165&gt;0, AN1165&gt;0, AO1165&gt;0), "Converted", "Not Converted")</f>
        <v>Not Converted</v>
      </c>
      <c r="AT1165">
        <v>0</v>
      </c>
      <c r="AU1165">
        <v>3</v>
      </c>
      <c r="AV1165">
        <v>11</v>
      </c>
      <c r="AW1165">
        <f>IF(Z1165&gt;607, 4, 0)</f>
        <v>0</v>
      </c>
      <c r="AX1165">
        <f>IF(AA1165&gt;0.1497, 3, 0)</f>
        <v>3</v>
      </c>
      <c r="AY1165">
        <f>IF(P1165&gt;4031, 2, 0)</f>
        <v>0</v>
      </c>
      <c r="AZ1165">
        <f>IF(H1165&gt;51934.91, 1, 0)</f>
        <v>0</v>
      </c>
      <c r="BA1165">
        <f>SUM(AW1165:AZ1165)</f>
        <v>3</v>
      </c>
      <c r="BB1165" t="str">
        <f>VLOOKUP(BA1165,'Standard Deviations'!$L$1:$M$11,2,TRUE)</f>
        <v>Silver</v>
      </c>
    </row>
    <row r="1166" spans="1:54">
      <c r="A1166">
        <v>10120</v>
      </c>
      <c r="B1166">
        <v>1955</v>
      </c>
      <c r="C1166">
        <f>2024-B1166</f>
        <v>69</v>
      </c>
      <c r="D1166" t="str">
        <f>VLOOKUP(B1166,Reference!$A$1:$B$125, 2)</f>
        <v>Boomers</v>
      </c>
      <c r="E1166" t="s">
        <v>54</v>
      </c>
      <c r="F1166" t="str">
        <f>IF(E1166="High School", "No College", "College")</f>
        <v>College</v>
      </c>
      <c r="G1166" t="s">
        <v>65</v>
      </c>
      <c r="H1166">
        <v>38946</v>
      </c>
      <c r="I1166">
        <v>38946</v>
      </c>
      <c r="J1166" s="4" t="s">
        <v>175</v>
      </c>
      <c r="K1166">
        <v>0</v>
      </c>
      <c r="L1166">
        <v>1</v>
      </c>
      <c r="M1166" t="str">
        <f>IF(OR(K1166&gt;0, L1166&gt;0), "Parent", "Not Parent")</f>
        <v>Parent</v>
      </c>
      <c r="N1166" t="s">
        <v>333</v>
      </c>
      <c r="O1166" s="8">
        <v>41916</v>
      </c>
      <c r="P1166" s="9">
        <f>O1166-N1166</f>
        <v>345</v>
      </c>
      <c r="Q1166">
        <v>84</v>
      </c>
      <c r="R1166" s="9">
        <f>P1166-Q1166</f>
        <v>261</v>
      </c>
      <c r="S1166" s="8">
        <f>O1166-R1166</f>
        <v>41655</v>
      </c>
      <c r="T1166">
        <v>116</v>
      </c>
      <c r="U1166">
        <v>6</v>
      </c>
      <c r="V1166">
        <v>82</v>
      </c>
      <c r="W1166">
        <v>6</v>
      </c>
      <c r="X1166">
        <v>6</v>
      </c>
      <c r="Y1166">
        <v>41</v>
      </c>
      <c r="Z1166">
        <v>257</v>
      </c>
      <c r="AA1166">
        <f>Z1166/P1166</f>
        <v>0.74492753623188401</v>
      </c>
      <c r="AB1166" s="14" t="s">
        <v>506</v>
      </c>
      <c r="AC1166" s="13" t="s">
        <v>63</v>
      </c>
      <c r="AD1166">
        <v>2</v>
      </c>
      <c r="AE1166" t="str">
        <f>IF(AD1166&gt;3, "Prefers Discount", "Discount Indifferent")</f>
        <v>Discount Indifferent</v>
      </c>
      <c r="AF1166">
        <v>6</v>
      </c>
      <c r="AG1166">
        <v>3</v>
      </c>
      <c r="AH1166">
        <v>1</v>
      </c>
      <c r="AI1166" t="str">
        <f>INDEX($AF$1:$AH$1,MATCH(MAX(AF1166:AH1166),AF1166:AH1166,0))</f>
        <v>Store_Orders</v>
      </c>
      <c r="AJ1166">
        <v>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f>SUM(AK1166:AO1166)</f>
        <v>0</v>
      </c>
      <c r="AQ1166" t="s">
        <v>67</v>
      </c>
      <c r="AR1166">
        <v>0</v>
      </c>
      <c r="AS1166" t="str">
        <f>IF(OR(AK1166&gt;0, AL1166&gt;0, AM1166&gt;0, AN1166&gt;0, AO1166&gt;0), "Converted", "Not Converted")</f>
        <v>Not Converted</v>
      </c>
      <c r="AT1166">
        <v>0</v>
      </c>
      <c r="AU1166">
        <v>3</v>
      </c>
      <c r="AV1166">
        <v>11</v>
      </c>
      <c r="AW1166">
        <f>IF(Z1166&gt;607, 4, 0)</f>
        <v>0</v>
      </c>
      <c r="AX1166">
        <f>IF(AA1166&gt;0.1497, 3, 0)</f>
        <v>3</v>
      </c>
      <c r="AY1166">
        <f>IF(P1166&gt;4031, 2, 0)</f>
        <v>0</v>
      </c>
      <c r="AZ1166">
        <f>IF(H1166&gt;51934.91, 1, 0)</f>
        <v>0</v>
      </c>
      <c r="BA1166">
        <f>SUM(AW1166:AZ1166)</f>
        <v>3</v>
      </c>
      <c r="BB1166" t="str">
        <f>VLOOKUP(BA1166,'Standard Deviations'!$L$1:$M$11,2,TRUE)</f>
        <v>Silver</v>
      </c>
    </row>
    <row r="1167" spans="1:54" hidden="1">
      <c r="A1167">
        <v>5642</v>
      </c>
      <c r="B1167">
        <v>1979</v>
      </c>
      <c r="C1167">
        <f>2024-B1167</f>
        <v>45</v>
      </c>
      <c r="D1167" t="str">
        <f>VLOOKUP(B1167,Reference!$A$1:$B$125, 2)</f>
        <v>Gen X</v>
      </c>
      <c r="E1167" t="s">
        <v>64</v>
      </c>
      <c r="F1167" t="str">
        <f>IF(E1167="High School", "No College", "College")</f>
        <v>College</v>
      </c>
      <c r="G1167" t="s">
        <v>65</v>
      </c>
      <c r="H1167">
        <v>62499</v>
      </c>
      <c r="I1167">
        <v>62499</v>
      </c>
      <c r="J1167" s="4" t="s">
        <v>61</v>
      </c>
      <c r="K1167">
        <v>1</v>
      </c>
      <c r="L1167">
        <v>0</v>
      </c>
      <c r="M1167" t="str">
        <f>IF(OR(K1167&gt;0, L1167&gt;0), "Parent", "Not Parent")</f>
        <v>Parent</v>
      </c>
      <c r="N1167" t="s">
        <v>203</v>
      </c>
      <c r="O1167" s="8">
        <v>41916</v>
      </c>
      <c r="P1167" s="9">
        <f>O1167-N1167</f>
        <v>299</v>
      </c>
      <c r="Q1167">
        <v>0</v>
      </c>
      <c r="R1167" s="9">
        <f>P1167-Q1167</f>
        <v>299</v>
      </c>
      <c r="S1167" s="8">
        <f>O1167-R1167</f>
        <v>41617</v>
      </c>
      <c r="T1167">
        <v>140</v>
      </c>
      <c r="U1167">
        <v>4</v>
      </c>
      <c r="V1167">
        <v>61</v>
      </c>
      <c r="W1167">
        <v>0</v>
      </c>
      <c r="X1167">
        <v>13</v>
      </c>
      <c r="Y1167">
        <v>4</v>
      </c>
      <c r="Z1167">
        <v>222</v>
      </c>
      <c r="AA1167">
        <f>Z1167/P1167</f>
        <v>0.74247491638795982</v>
      </c>
      <c r="AB1167" s="11" t="s">
        <v>506</v>
      </c>
      <c r="AC1167" t="s">
        <v>59</v>
      </c>
      <c r="AD1167">
        <v>2</v>
      </c>
      <c r="AE1167" t="str">
        <f>IF(AD1167&gt;3, "Prefers Discount", "Discount Indifferent")</f>
        <v>Discount Indifferent</v>
      </c>
      <c r="AF1167">
        <v>6</v>
      </c>
      <c r="AG1167">
        <v>3</v>
      </c>
      <c r="AH1167">
        <v>1</v>
      </c>
      <c r="AI1167" t="str">
        <f>INDEX($AF$1:$AH$1,MATCH(MAX(AF1167:AH1167),AF1167:AH1167,0))</f>
        <v>Store_Orders</v>
      </c>
      <c r="AJ1167">
        <v>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f>SUM(AK1167:AO1167)</f>
        <v>0</v>
      </c>
      <c r="AQ1167" t="s">
        <v>67</v>
      </c>
      <c r="AR1167">
        <v>0</v>
      </c>
      <c r="AS1167" t="str">
        <f>IF(OR(AK1167&gt;0, AL1167&gt;0, AM1167&gt;0, AN1167&gt;0, AO1167&gt;0), "Converted", "Not Converted")</f>
        <v>Not Converted</v>
      </c>
      <c r="AT1167">
        <v>0</v>
      </c>
      <c r="AU1167">
        <v>3</v>
      </c>
      <c r="AV1167">
        <v>11</v>
      </c>
      <c r="AW1167">
        <f>IF(Z1167&gt;607, 4, 0)</f>
        <v>0</v>
      </c>
      <c r="AX1167">
        <f>IF(AA1167&gt;0.1497, 3, 0)</f>
        <v>3</v>
      </c>
      <c r="AY1167">
        <f>IF(P1167&gt;4031, 2, 0)</f>
        <v>0</v>
      </c>
      <c r="AZ1167">
        <f>IF(H1167&gt;51934.91, 1, 0)</f>
        <v>1</v>
      </c>
      <c r="BA1167">
        <f>SUM(AW1167:AZ1167)</f>
        <v>4</v>
      </c>
      <c r="BB1167" t="str">
        <f>VLOOKUP(BA1167,'Standard Deviations'!$L$1:$M$11,2,TRUE)</f>
        <v>Silver</v>
      </c>
    </row>
    <row r="1168" spans="1:54" hidden="1">
      <c r="A1168">
        <v>9094</v>
      </c>
      <c r="B1168">
        <v>1955</v>
      </c>
      <c r="C1168">
        <f>2024-B1168</f>
        <v>69</v>
      </c>
      <c r="D1168" t="str">
        <f>VLOOKUP(B1168,Reference!$A$1:$B$125, 2)</f>
        <v>Boomers</v>
      </c>
      <c r="E1168" t="s">
        <v>74</v>
      </c>
      <c r="F1168" t="str">
        <f>IF(E1168="High School", "No College", "College")</f>
        <v>College</v>
      </c>
      <c r="G1168" t="s">
        <v>55</v>
      </c>
      <c r="H1168">
        <v>62972</v>
      </c>
      <c r="I1168">
        <v>62972</v>
      </c>
      <c r="J1168" s="4" t="s">
        <v>61</v>
      </c>
      <c r="K1168">
        <v>0</v>
      </c>
      <c r="L1168">
        <v>1</v>
      </c>
      <c r="M1168" t="str">
        <f>IF(OR(K1168&gt;0, L1168&gt;0), "Parent", "Not Parent")</f>
        <v>Parent</v>
      </c>
      <c r="N1168" t="s">
        <v>408</v>
      </c>
      <c r="O1168" s="8">
        <v>41916</v>
      </c>
      <c r="P1168" s="9">
        <f>O1168-N1168</f>
        <v>792</v>
      </c>
      <c r="Q1168">
        <v>39</v>
      </c>
      <c r="R1168" s="9">
        <f>P1168-Q1168</f>
        <v>753</v>
      </c>
      <c r="S1168" s="8">
        <f>O1168-R1168</f>
        <v>41163</v>
      </c>
      <c r="T1168">
        <v>313</v>
      </c>
      <c r="U1168">
        <v>15</v>
      </c>
      <c r="V1168">
        <v>47</v>
      </c>
      <c r="W1168">
        <v>20</v>
      </c>
      <c r="X1168">
        <v>0</v>
      </c>
      <c r="Y1168">
        <v>192</v>
      </c>
      <c r="Z1168">
        <v>587</v>
      </c>
      <c r="AA1168">
        <f>Z1168/P1168</f>
        <v>0.74116161616161613</v>
      </c>
      <c r="AB1168" s="11" t="s">
        <v>506</v>
      </c>
      <c r="AC1168" t="s">
        <v>59</v>
      </c>
      <c r="AD1168">
        <v>2</v>
      </c>
      <c r="AE1168" t="str">
        <f>IF(AD1168&gt;3, "Prefers Discount", "Discount Indifferent")</f>
        <v>Discount Indifferent</v>
      </c>
      <c r="AF1168">
        <v>3</v>
      </c>
      <c r="AG1168">
        <v>7</v>
      </c>
      <c r="AH1168">
        <v>4</v>
      </c>
      <c r="AI1168" t="str">
        <f>INDEX($AF$1:$AH$1,MATCH(MAX(AF1168:AH1168),AF1168:AH1168,0))</f>
        <v>Web_Orders</v>
      </c>
      <c r="AJ1168">
        <v>6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f>SUM(AK1168:AO1168)</f>
        <v>0</v>
      </c>
      <c r="AQ1168" t="s">
        <v>67</v>
      </c>
      <c r="AR1168">
        <v>1</v>
      </c>
      <c r="AS1168" t="str">
        <f>IF(OR(AK1168&gt;0, AL1168&gt;0, AM1168&gt;0, AN1168&gt;0, AO1168&gt;0), "Converted", "Not Converted")</f>
        <v>Not Converted</v>
      </c>
      <c r="AT1168">
        <v>0</v>
      </c>
      <c r="AU1168">
        <v>3</v>
      </c>
      <c r="AV1168">
        <v>11</v>
      </c>
      <c r="AW1168">
        <f>IF(Z1168&gt;607, 4, 0)</f>
        <v>0</v>
      </c>
      <c r="AX1168">
        <f>IF(AA1168&gt;0.1497, 3, 0)</f>
        <v>3</v>
      </c>
      <c r="AY1168">
        <f>IF(P1168&gt;4031, 2, 0)</f>
        <v>0</v>
      </c>
      <c r="AZ1168">
        <f>IF(H1168&gt;51934.91, 1, 0)</f>
        <v>1</v>
      </c>
      <c r="BA1168">
        <f>SUM(AW1168:AZ1168)</f>
        <v>4</v>
      </c>
      <c r="BB1168" t="str">
        <f>VLOOKUP(BA1168,'Standard Deviations'!$L$1:$M$11,2,TRUE)</f>
        <v>Silver</v>
      </c>
    </row>
    <row r="1169" spans="1:54" hidden="1">
      <c r="A1169">
        <v>9847</v>
      </c>
      <c r="B1169">
        <v>1955</v>
      </c>
      <c r="C1169">
        <f>2024-B1169</f>
        <v>69</v>
      </c>
      <c r="D1169" t="str">
        <f>VLOOKUP(B1169,Reference!$A$1:$B$125, 2)</f>
        <v>Boomers</v>
      </c>
      <c r="E1169" t="s">
        <v>74</v>
      </c>
      <c r="F1169" t="str">
        <f>IF(E1169="High School", "No College", "College")</f>
        <v>College</v>
      </c>
      <c r="G1169" t="s">
        <v>55</v>
      </c>
      <c r="H1169">
        <v>62972</v>
      </c>
      <c r="I1169">
        <v>62972</v>
      </c>
      <c r="J1169" s="4" t="s">
        <v>61</v>
      </c>
      <c r="K1169">
        <v>0</v>
      </c>
      <c r="L1169">
        <v>1</v>
      </c>
      <c r="M1169" t="str">
        <f>IF(OR(K1169&gt;0, L1169&gt;0), "Parent", "Not Parent")</f>
        <v>Parent</v>
      </c>
      <c r="N1169" t="s">
        <v>408</v>
      </c>
      <c r="O1169" s="8">
        <v>41916</v>
      </c>
      <c r="P1169" s="9">
        <f>O1169-N1169</f>
        <v>792</v>
      </c>
      <c r="Q1169">
        <v>39</v>
      </c>
      <c r="R1169" s="9">
        <f>P1169-Q1169</f>
        <v>753</v>
      </c>
      <c r="S1169" s="8">
        <f>O1169-R1169</f>
        <v>41163</v>
      </c>
      <c r="T1169">
        <v>313</v>
      </c>
      <c r="U1169">
        <v>15</v>
      </c>
      <c r="V1169">
        <v>47</v>
      </c>
      <c r="W1169">
        <v>20</v>
      </c>
      <c r="X1169">
        <v>0</v>
      </c>
      <c r="Y1169">
        <v>192</v>
      </c>
      <c r="Z1169">
        <v>587</v>
      </c>
      <c r="AA1169">
        <f>Z1169/P1169</f>
        <v>0.74116161616161613</v>
      </c>
      <c r="AB1169" s="11" t="s">
        <v>506</v>
      </c>
      <c r="AC1169" t="s">
        <v>59</v>
      </c>
      <c r="AD1169">
        <v>2</v>
      </c>
      <c r="AE1169" t="str">
        <f>IF(AD1169&gt;3, "Prefers Discount", "Discount Indifferent")</f>
        <v>Discount Indifferent</v>
      </c>
      <c r="AF1169">
        <v>3</v>
      </c>
      <c r="AG1169">
        <v>7</v>
      </c>
      <c r="AH1169">
        <v>4</v>
      </c>
      <c r="AI1169" t="str">
        <f>INDEX($AF$1:$AH$1,MATCH(MAX(AF1169:AH1169),AF1169:AH1169,0))</f>
        <v>Web_Orders</v>
      </c>
      <c r="AJ1169">
        <v>6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f>SUM(AK1169:AO1169)</f>
        <v>0</v>
      </c>
      <c r="AQ1169" t="s">
        <v>67</v>
      </c>
      <c r="AR1169">
        <v>0</v>
      </c>
      <c r="AS1169" t="str">
        <f>IF(OR(AK1169&gt;0, AL1169&gt;0, AM1169&gt;0, AN1169&gt;0, AO1169&gt;0), "Converted", "Not Converted")</f>
        <v>Not Converted</v>
      </c>
      <c r="AT1169">
        <v>0</v>
      </c>
      <c r="AU1169">
        <v>3</v>
      </c>
      <c r="AV1169">
        <v>11</v>
      </c>
      <c r="AW1169">
        <f>IF(Z1169&gt;607, 4, 0)</f>
        <v>0</v>
      </c>
      <c r="AX1169">
        <f>IF(AA1169&gt;0.1497, 3, 0)</f>
        <v>3</v>
      </c>
      <c r="AY1169">
        <f>IF(P1169&gt;4031, 2, 0)</f>
        <v>0</v>
      </c>
      <c r="AZ1169">
        <f>IF(H1169&gt;51934.91, 1, 0)</f>
        <v>1</v>
      </c>
      <c r="BA1169">
        <f>SUM(AW1169:AZ1169)</f>
        <v>4</v>
      </c>
      <c r="BB1169" t="str">
        <f>VLOOKUP(BA1169,'Standard Deviations'!$L$1:$M$11,2,TRUE)</f>
        <v>Silver</v>
      </c>
    </row>
    <row r="1170" spans="1:54">
      <c r="A1170">
        <v>6870</v>
      </c>
      <c r="B1170">
        <v>1959</v>
      </c>
      <c r="C1170">
        <f>2024-B1170</f>
        <v>65</v>
      </c>
      <c r="D1170" t="str">
        <f>VLOOKUP(B1170,Reference!$A$1:$B$125, 2)</f>
        <v>Boomers</v>
      </c>
      <c r="E1170" t="s">
        <v>68</v>
      </c>
      <c r="F1170" t="str">
        <f>IF(E1170="High School", "No College", "College")</f>
        <v>College</v>
      </c>
      <c r="G1170" t="s">
        <v>71</v>
      </c>
      <c r="H1170">
        <v>68805</v>
      </c>
      <c r="I1170">
        <v>68805</v>
      </c>
      <c r="J1170" s="4" t="s">
        <v>61</v>
      </c>
      <c r="K1170">
        <v>0</v>
      </c>
      <c r="L1170">
        <v>1</v>
      </c>
      <c r="M1170" t="str">
        <f>IF(OR(K1170&gt;0, L1170&gt;0), "Parent", "Not Parent")</f>
        <v>Parent</v>
      </c>
      <c r="N1170" t="s">
        <v>201</v>
      </c>
      <c r="O1170" s="8">
        <v>41916</v>
      </c>
      <c r="P1170" s="9">
        <f>O1170-N1170</f>
        <v>382</v>
      </c>
      <c r="Q1170">
        <v>73</v>
      </c>
      <c r="R1170" s="9">
        <f>P1170-Q1170</f>
        <v>309</v>
      </c>
      <c r="S1170" s="8">
        <f>O1170-R1170</f>
        <v>41607</v>
      </c>
      <c r="T1170">
        <v>182</v>
      </c>
      <c r="U1170">
        <v>2</v>
      </c>
      <c r="V1170">
        <v>49</v>
      </c>
      <c r="W1170">
        <v>17</v>
      </c>
      <c r="X1170">
        <v>13</v>
      </c>
      <c r="Y1170">
        <v>20</v>
      </c>
      <c r="Z1170">
        <v>283</v>
      </c>
      <c r="AA1170">
        <f>Z1170/P1170</f>
        <v>0.74083769633507857</v>
      </c>
      <c r="AB1170" s="14" t="s">
        <v>506</v>
      </c>
      <c r="AC1170" s="13" t="s">
        <v>63</v>
      </c>
      <c r="AD1170">
        <v>1</v>
      </c>
      <c r="AE1170" t="str">
        <f>IF(AD1170&gt;3, "Prefers Discount", "Discount Indifferent")</f>
        <v>Discount Indifferent</v>
      </c>
      <c r="AF1170">
        <v>7</v>
      </c>
      <c r="AG1170">
        <v>3</v>
      </c>
      <c r="AH1170">
        <v>1</v>
      </c>
      <c r="AI1170" t="str">
        <f>INDEX($AF$1:$AH$1,MATCH(MAX(AF1170:AH1170),AF1170:AH1170,0))</f>
        <v>Store_Orders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f>SUM(AK1170:AO1170)</f>
        <v>0</v>
      </c>
      <c r="AQ1170" t="s">
        <v>67</v>
      </c>
      <c r="AR1170">
        <v>0</v>
      </c>
      <c r="AS1170" t="str">
        <f>IF(OR(AK1170&gt;0, AL1170&gt;0, AM1170&gt;0, AN1170&gt;0, AO1170&gt;0), "Converted", "Not Converted")</f>
        <v>Not Converted</v>
      </c>
      <c r="AT1170">
        <v>0</v>
      </c>
      <c r="AU1170">
        <v>3</v>
      </c>
      <c r="AV1170">
        <v>11</v>
      </c>
      <c r="AW1170">
        <f>IF(Z1170&gt;607, 4, 0)</f>
        <v>0</v>
      </c>
      <c r="AX1170">
        <f>IF(AA1170&gt;0.1497, 3, 0)</f>
        <v>3</v>
      </c>
      <c r="AY1170">
        <f>IF(P1170&gt;4031, 2, 0)</f>
        <v>0</v>
      </c>
      <c r="AZ1170">
        <f>IF(H1170&gt;51934.91, 1, 0)</f>
        <v>1</v>
      </c>
      <c r="BA1170">
        <f>SUM(AW1170:AZ1170)</f>
        <v>4</v>
      </c>
      <c r="BB1170" t="str">
        <f>VLOOKUP(BA1170,'Standard Deviations'!$L$1:$M$11,2,TRUE)</f>
        <v>Silver</v>
      </c>
    </row>
    <row r="1171" spans="1:54" hidden="1">
      <c r="A1171">
        <v>7872</v>
      </c>
      <c r="B1171">
        <v>1975</v>
      </c>
      <c r="C1171">
        <f>2024-B1171</f>
        <v>49</v>
      </c>
      <c r="D1171" t="str">
        <f>VLOOKUP(B1171,Reference!$A$1:$B$125, 2)</f>
        <v>Gen X</v>
      </c>
      <c r="E1171" t="s">
        <v>68</v>
      </c>
      <c r="F1171" t="str">
        <f>IF(E1171="High School", "No College", "College")</f>
        <v>College</v>
      </c>
      <c r="G1171" t="s">
        <v>55</v>
      </c>
      <c r="H1171">
        <v>86836</v>
      </c>
      <c r="I1171">
        <v>86836</v>
      </c>
      <c r="J1171" s="4" t="s">
        <v>56</v>
      </c>
      <c r="K1171">
        <v>0</v>
      </c>
      <c r="L1171">
        <v>0</v>
      </c>
      <c r="M1171" t="str">
        <f>IF(OR(K1171&gt;0, L1171&gt;0), "Parent", "Not Parent")</f>
        <v>Not Parent</v>
      </c>
      <c r="N1171" t="s">
        <v>325</v>
      </c>
      <c r="O1171" s="8">
        <v>41916</v>
      </c>
      <c r="P1171" s="9">
        <f>O1171-N1171</f>
        <v>752</v>
      </c>
      <c r="Q1171">
        <v>7</v>
      </c>
      <c r="R1171" s="9">
        <f>P1171-Q1171</f>
        <v>745</v>
      </c>
      <c r="S1171" s="8">
        <f>O1171-R1171</f>
        <v>41171</v>
      </c>
      <c r="T1171">
        <v>179</v>
      </c>
      <c r="U1171">
        <v>21</v>
      </c>
      <c r="V1171">
        <v>273</v>
      </c>
      <c r="W1171">
        <v>0</v>
      </c>
      <c r="X1171">
        <v>21</v>
      </c>
      <c r="Y1171">
        <v>63</v>
      </c>
      <c r="Z1171">
        <v>557</v>
      </c>
      <c r="AA1171">
        <f>Z1171/P1171</f>
        <v>0.74069148936170215</v>
      </c>
      <c r="AB1171" s="11" t="s">
        <v>506</v>
      </c>
      <c r="AC1171" t="s">
        <v>59</v>
      </c>
      <c r="AD1171">
        <v>1</v>
      </c>
      <c r="AE1171" t="str">
        <f>IF(AD1171&gt;3, "Prefers Discount", "Discount Indifferent")</f>
        <v>Discount Indifferent</v>
      </c>
      <c r="AF1171">
        <v>6</v>
      </c>
      <c r="AG1171">
        <v>6</v>
      </c>
      <c r="AH1171">
        <v>10</v>
      </c>
      <c r="AI1171" t="str">
        <f>INDEX($AF$1:$AH$1,MATCH(MAX(AF1171:AH1171),AF1171:AH1171,0))</f>
        <v>Catalog_Orders</v>
      </c>
      <c r="AJ1171">
        <v>5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f>SUM(AK1171:AO1171)</f>
        <v>3</v>
      </c>
      <c r="AQ1171" t="str">
        <f>INDEX($AK$1:$AO$1,MATCH(MAX(AK1171:AO1171),AK1171:AO1171,0))</f>
        <v>Converted_on_Camp1</v>
      </c>
      <c r="AR1171">
        <v>1</v>
      </c>
      <c r="AS1171" t="str">
        <f>IF(OR(AK1171&gt;0, AL1171&gt;0, AM1171&gt;0, AN1171&gt;0, AO1171&gt;0), "Converted", "Not Converted")</f>
        <v>Converted</v>
      </c>
      <c r="AT1171">
        <v>0</v>
      </c>
      <c r="AU1171">
        <v>3</v>
      </c>
      <c r="AV1171">
        <v>11</v>
      </c>
      <c r="AW1171">
        <f>IF(Z1171&gt;607, 4, 0)</f>
        <v>0</v>
      </c>
      <c r="AX1171">
        <f>IF(AA1171&gt;0.1497, 3, 0)</f>
        <v>3</v>
      </c>
      <c r="AY1171">
        <f>IF(P1171&gt;4031, 2, 0)</f>
        <v>0</v>
      </c>
      <c r="AZ1171">
        <f>IF(H1171&gt;51934.91, 1, 0)</f>
        <v>1</v>
      </c>
      <c r="BA1171">
        <f>SUM(AW1171:AZ1171)</f>
        <v>4</v>
      </c>
      <c r="BB1171" t="str">
        <f>VLOOKUP(BA1171,'Standard Deviations'!$L$1:$M$11,2,TRUE)</f>
        <v>Silver</v>
      </c>
    </row>
    <row r="1172" spans="1:54">
      <c r="A1172">
        <v>5287</v>
      </c>
      <c r="B1172">
        <v>1973</v>
      </c>
      <c r="C1172">
        <f>2024-B1172</f>
        <v>51</v>
      </c>
      <c r="D1172" t="str">
        <f>VLOOKUP(B1172,Reference!$A$1:$B$125, 2)</f>
        <v>Gen X</v>
      </c>
      <c r="E1172" t="s">
        <v>54</v>
      </c>
      <c r="F1172" t="str">
        <f>IF(E1172="High School", "No College", "College")</f>
        <v>College</v>
      </c>
      <c r="G1172" t="s">
        <v>55</v>
      </c>
      <c r="H1172">
        <v>34961</v>
      </c>
      <c r="I1172">
        <v>34961</v>
      </c>
      <c r="J1172" s="4" t="s">
        <v>175</v>
      </c>
      <c r="K1172">
        <v>1</v>
      </c>
      <c r="L1172">
        <v>0</v>
      </c>
      <c r="M1172" t="str">
        <f>IF(OR(K1172&gt;0, L1172&gt;0), "Parent", "Not Parent")</f>
        <v>Parent</v>
      </c>
      <c r="N1172" t="s">
        <v>616</v>
      </c>
      <c r="O1172" s="8">
        <v>41916</v>
      </c>
      <c r="P1172" s="9">
        <f>O1172-N1172</f>
        <v>107</v>
      </c>
      <c r="Q1172">
        <v>77</v>
      </c>
      <c r="R1172" s="9">
        <f>P1172-Q1172</f>
        <v>30</v>
      </c>
      <c r="S1172" s="8">
        <f>O1172-R1172</f>
        <v>41886</v>
      </c>
      <c r="T1172">
        <v>45</v>
      </c>
      <c r="U1172">
        <v>2</v>
      </c>
      <c r="V1172">
        <v>26</v>
      </c>
      <c r="W1172">
        <v>4</v>
      </c>
      <c r="X1172">
        <v>1</v>
      </c>
      <c r="Y1172">
        <v>1</v>
      </c>
      <c r="Z1172">
        <v>79</v>
      </c>
      <c r="AA1172">
        <f>Z1172/P1172</f>
        <v>0.73831775700934577</v>
      </c>
      <c r="AB1172" s="14" t="s">
        <v>506</v>
      </c>
      <c r="AC1172" s="13" t="s">
        <v>63</v>
      </c>
      <c r="AD1172">
        <v>3</v>
      </c>
      <c r="AE1172" t="str">
        <f>IF(AD1172&gt;3, "Prefers Discount", "Discount Indifferent")</f>
        <v>Discount Indifferent</v>
      </c>
      <c r="AF1172">
        <v>3</v>
      </c>
      <c r="AG1172">
        <v>3</v>
      </c>
      <c r="AH1172">
        <v>1</v>
      </c>
      <c r="AI1172" t="str">
        <f>INDEX($AF$1:$AH$1,MATCH(MAX(AF1172:AH1172),AF1172:AH1172,0))</f>
        <v>Store_Orders</v>
      </c>
      <c r="AJ1172">
        <v>7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f>SUM(AK1172:AO1172)</f>
        <v>0</v>
      </c>
      <c r="AQ1172" t="s">
        <v>67</v>
      </c>
      <c r="AR1172">
        <v>0</v>
      </c>
      <c r="AS1172" t="str">
        <f>IF(OR(AK1172&gt;0, AL1172&gt;0, AM1172&gt;0, AN1172&gt;0, AO1172&gt;0), "Converted", "Not Converted")</f>
        <v>Not Converted</v>
      </c>
      <c r="AT1172">
        <v>0</v>
      </c>
      <c r="AU1172">
        <v>3</v>
      </c>
      <c r="AV1172">
        <v>11</v>
      </c>
      <c r="AW1172">
        <f>IF(Z1172&gt;607, 4, 0)</f>
        <v>0</v>
      </c>
      <c r="AX1172">
        <f>IF(AA1172&gt;0.1497, 3, 0)</f>
        <v>3</v>
      </c>
      <c r="AY1172">
        <f>IF(P1172&gt;4031, 2, 0)</f>
        <v>0</v>
      </c>
      <c r="AZ1172">
        <f>IF(H1172&gt;51934.91, 1, 0)</f>
        <v>0</v>
      </c>
      <c r="BA1172">
        <f>SUM(AW1172:AZ1172)</f>
        <v>3</v>
      </c>
      <c r="BB1172" t="str">
        <f>VLOOKUP(BA1172,'Standard Deviations'!$L$1:$M$11,2,TRUE)</f>
        <v>Silver</v>
      </c>
    </row>
    <row r="1173" spans="1:54">
      <c r="A1173">
        <v>405</v>
      </c>
      <c r="B1173">
        <v>1964</v>
      </c>
      <c r="C1173">
        <f>2024-B1173</f>
        <v>60</v>
      </c>
      <c r="D1173" t="str">
        <f>VLOOKUP(B1173,Reference!$A$1:$B$125, 2)</f>
        <v>Boomers</v>
      </c>
      <c r="E1173" t="s">
        <v>54</v>
      </c>
      <c r="F1173" t="str">
        <f>IF(E1173="High School", "No College", "College")</f>
        <v>College</v>
      </c>
      <c r="G1173" t="s">
        <v>71</v>
      </c>
      <c r="H1173">
        <v>41638</v>
      </c>
      <c r="I1173">
        <v>41638</v>
      </c>
      <c r="J1173" s="4" t="s">
        <v>175</v>
      </c>
      <c r="K1173">
        <v>0</v>
      </c>
      <c r="L1173">
        <v>1</v>
      </c>
      <c r="M1173" t="str">
        <f>IF(OR(K1173&gt;0, L1173&gt;0), "Parent", "Not Parent")</f>
        <v>Parent</v>
      </c>
      <c r="N1173" t="s">
        <v>276</v>
      </c>
      <c r="O1173" s="8">
        <v>41916</v>
      </c>
      <c r="P1173" s="9">
        <f>O1173-N1173</f>
        <v>598</v>
      </c>
      <c r="Q1173">
        <v>68</v>
      </c>
      <c r="R1173" s="9">
        <f>P1173-Q1173</f>
        <v>530</v>
      </c>
      <c r="S1173" s="8">
        <f>O1173-R1173</f>
        <v>41386</v>
      </c>
      <c r="T1173">
        <v>315</v>
      </c>
      <c r="U1173">
        <v>0</v>
      </c>
      <c r="V1173">
        <v>31</v>
      </c>
      <c r="W1173">
        <v>4</v>
      </c>
      <c r="X1173">
        <v>0</v>
      </c>
      <c r="Y1173">
        <v>91</v>
      </c>
      <c r="Z1173">
        <v>441</v>
      </c>
      <c r="AA1173">
        <f>Z1173/P1173</f>
        <v>0.73745819397993306</v>
      </c>
      <c r="AB1173" s="14" t="s">
        <v>506</v>
      </c>
      <c r="AC1173" s="13" t="s">
        <v>63</v>
      </c>
      <c r="AD1173">
        <v>4</v>
      </c>
      <c r="AE1173" t="str">
        <f>IF(AD1173&gt;3, "Prefers Discount", "Discount Indifferent")</f>
        <v>Prefers Discount</v>
      </c>
      <c r="AF1173">
        <v>3</v>
      </c>
      <c r="AG1173">
        <v>5</v>
      </c>
      <c r="AH1173">
        <v>5</v>
      </c>
      <c r="AI1173" t="str">
        <f>INDEX($AF$1:$AH$1,MATCH(MAX(AF1173:AH1173),AF1173:AH1173,0))</f>
        <v>Web_Orders</v>
      </c>
      <c r="AJ1173">
        <v>8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f>SUM(AK1173:AO1173)</f>
        <v>1</v>
      </c>
      <c r="AQ1173" t="str">
        <f>INDEX($AK$1:$AO$1,MATCH(MAX(AK1173:AO1173),AK1173:AO1173,0))</f>
        <v>Converted_on_Camp3</v>
      </c>
      <c r="AR1173">
        <v>1</v>
      </c>
      <c r="AS1173" t="str">
        <f>IF(OR(AK1173&gt;0, AL1173&gt;0, AM1173&gt;0, AN1173&gt;0, AO1173&gt;0), "Converted", "Not Converted")</f>
        <v>Converted</v>
      </c>
      <c r="AT1173">
        <v>0</v>
      </c>
      <c r="AU1173">
        <v>3</v>
      </c>
      <c r="AV1173">
        <v>11</v>
      </c>
      <c r="AW1173">
        <f>IF(Z1173&gt;607, 4, 0)</f>
        <v>0</v>
      </c>
      <c r="AX1173">
        <f>IF(AA1173&gt;0.1497, 3, 0)</f>
        <v>3</v>
      </c>
      <c r="AY1173">
        <f>IF(P1173&gt;4031, 2, 0)</f>
        <v>0</v>
      </c>
      <c r="AZ1173">
        <f>IF(H1173&gt;51934.91, 1, 0)</f>
        <v>0</v>
      </c>
      <c r="BA1173">
        <f>SUM(AW1173:AZ1173)</f>
        <v>3</v>
      </c>
      <c r="BB1173" t="str">
        <f>VLOOKUP(BA1173,'Standard Deviations'!$L$1:$M$11,2,TRUE)</f>
        <v>Silver</v>
      </c>
    </row>
    <row r="1174" spans="1:54" hidden="1">
      <c r="A1174">
        <v>10552</v>
      </c>
      <c r="B1174">
        <v>1979</v>
      </c>
      <c r="C1174">
        <f>2024-B1174</f>
        <v>45</v>
      </c>
      <c r="D1174" t="str">
        <f>VLOOKUP(B1174,Reference!$A$1:$B$125, 2)</f>
        <v>Gen X</v>
      </c>
      <c r="E1174" t="s">
        <v>74</v>
      </c>
      <c r="F1174" t="str">
        <f>IF(E1174="High School", "No College", "College")</f>
        <v>College</v>
      </c>
      <c r="G1174" t="s">
        <v>55</v>
      </c>
      <c r="H1174">
        <v>54210</v>
      </c>
      <c r="I1174">
        <v>54210</v>
      </c>
      <c r="J1174" s="4" t="s">
        <v>61</v>
      </c>
      <c r="K1174">
        <v>0</v>
      </c>
      <c r="L1174">
        <v>1</v>
      </c>
      <c r="M1174" t="str">
        <f>IF(OR(K1174&gt;0, L1174&gt;0), "Parent", "Not Parent")</f>
        <v>Parent</v>
      </c>
      <c r="N1174" t="s">
        <v>238</v>
      </c>
      <c r="O1174" s="8">
        <v>41916</v>
      </c>
      <c r="P1174" s="9">
        <f>O1174-N1174</f>
        <v>502</v>
      </c>
      <c r="Q1174">
        <v>18</v>
      </c>
      <c r="R1174" s="9">
        <f>P1174-Q1174</f>
        <v>484</v>
      </c>
      <c r="S1174" s="8">
        <f>O1174-R1174</f>
        <v>41432</v>
      </c>
      <c r="T1174">
        <v>70</v>
      </c>
      <c r="U1174">
        <v>54</v>
      </c>
      <c r="V1174">
        <v>109</v>
      </c>
      <c r="W1174">
        <v>80</v>
      </c>
      <c r="X1174">
        <v>9</v>
      </c>
      <c r="Y1174">
        <v>45</v>
      </c>
      <c r="Z1174">
        <v>367</v>
      </c>
      <c r="AA1174">
        <f>Z1174/P1174</f>
        <v>0.7310756972111554</v>
      </c>
      <c r="AB1174" s="11" t="s">
        <v>506</v>
      </c>
      <c r="AC1174" t="s">
        <v>59</v>
      </c>
      <c r="AD1174">
        <v>2</v>
      </c>
      <c r="AE1174" t="str">
        <f>IF(AD1174&gt;3, "Prefers Discount", "Discount Indifferent")</f>
        <v>Discount Indifferent</v>
      </c>
      <c r="AF1174">
        <v>7</v>
      </c>
      <c r="AG1174">
        <v>4</v>
      </c>
      <c r="AH1174">
        <v>1</v>
      </c>
      <c r="AI1174" t="str">
        <f>INDEX($AF$1:$AH$1,MATCH(MAX(AF1174:AH1174),AF1174:AH1174,0))</f>
        <v>Store_Orders</v>
      </c>
      <c r="AJ1174">
        <v>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f>SUM(AK1174:AO1174)</f>
        <v>0</v>
      </c>
      <c r="AQ1174" t="s">
        <v>67</v>
      </c>
      <c r="AR1174">
        <v>0</v>
      </c>
      <c r="AS1174" t="str">
        <f>IF(OR(AK1174&gt;0, AL1174&gt;0, AM1174&gt;0, AN1174&gt;0, AO1174&gt;0), "Converted", "Not Converted")</f>
        <v>Not Converted</v>
      </c>
      <c r="AT1174">
        <v>0</v>
      </c>
      <c r="AU1174">
        <v>3</v>
      </c>
      <c r="AV1174">
        <v>11</v>
      </c>
      <c r="AW1174">
        <f>IF(Z1174&gt;607, 4, 0)</f>
        <v>0</v>
      </c>
      <c r="AX1174">
        <f>IF(AA1174&gt;0.1497, 3, 0)</f>
        <v>3</v>
      </c>
      <c r="AY1174">
        <f>IF(P1174&gt;4031, 2, 0)</f>
        <v>0</v>
      </c>
      <c r="AZ1174">
        <f>IF(H1174&gt;51934.91, 1, 0)</f>
        <v>1</v>
      </c>
      <c r="BA1174">
        <f>SUM(AW1174:AZ1174)</f>
        <v>4</v>
      </c>
      <c r="BB1174" t="str">
        <f>VLOOKUP(BA1174,'Standard Deviations'!$L$1:$M$11,2,TRUE)</f>
        <v>Silver</v>
      </c>
    </row>
    <row r="1175" spans="1:54" hidden="1">
      <c r="A1175">
        <v>6141</v>
      </c>
      <c r="B1175">
        <v>1972</v>
      </c>
      <c r="C1175">
        <f>2024-B1175</f>
        <v>52</v>
      </c>
      <c r="D1175" t="str">
        <f>VLOOKUP(B1175,Reference!$A$1:$B$125, 2)</f>
        <v>Gen X</v>
      </c>
      <c r="E1175" t="s">
        <v>64</v>
      </c>
      <c r="F1175" t="str">
        <f>IF(E1175="High School", "No College", "College")</f>
        <v>College</v>
      </c>
      <c r="G1175" t="s">
        <v>60</v>
      </c>
      <c r="H1175">
        <v>49494</v>
      </c>
      <c r="I1175">
        <v>49494</v>
      </c>
      <c r="J1175" s="4" t="s">
        <v>175</v>
      </c>
      <c r="K1175">
        <v>1</v>
      </c>
      <c r="L1175">
        <v>0</v>
      </c>
      <c r="M1175" t="str">
        <f>IF(OR(K1175&gt;0, L1175&gt;0), "Parent", "Not Parent")</f>
        <v>Parent</v>
      </c>
      <c r="N1175" t="s">
        <v>467</v>
      </c>
      <c r="O1175" s="8">
        <v>41916</v>
      </c>
      <c r="P1175" s="9">
        <f>O1175-N1175</f>
        <v>527</v>
      </c>
      <c r="Q1175">
        <v>46</v>
      </c>
      <c r="R1175" s="9">
        <f>P1175-Q1175</f>
        <v>481</v>
      </c>
      <c r="S1175" s="8">
        <f>O1175-R1175</f>
        <v>41435</v>
      </c>
      <c r="T1175">
        <v>191</v>
      </c>
      <c r="U1175">
        <v>9</v>
      </c>
      <c r="V1175">
        <v>97</v>
      </c>
      <c r="W1175">
        <v>0</v>
      </c>
      <c r="X1175">
        <v>6</v>
      </c>
      <c r="Y1175">
        <v>82</v>
      </c>
      <c r="Z1175">
        <v>385</v>
      </c>
      <c r="AA1175">
        <f>Z1175/P1175</f>
        <v>0.73055028462998106</v>
      </c>
      <c r="AB1175" s="11" t="s">
        <v>506</v>
      </c>
      <c r="AC1175" t="s">
        <v>59</v>
      </c>
      <c r="AD1175">
        <v>2</v>
      </c>
      <c r="AE1175" t="str">
        <f>IF(AD1175&gt;3, "Prefers Discount", "Discount Indifferent")</f>
        <v>Discount Indifferent</v>
      </c>
      <c r="AF1175">
        <v>5</v>
      </c>
      <c r="AG1175">
        <v>6</v>
      </c>
      <c r="AH1175">
        <v>1</v>
      </c>
      <c r="AI1175" t="str">
        <f>INDEX($AF$1:$AH$1,MATCH(MAX(AF1175:AH1175),AF1175:AH1175,0))</f>
        <v>Web_Orders</v>
      </c>
      <c r="AJ1175">
        <v>7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f>SUM(AK1175:AO1175)</f>
        <v>0</v>
      </c>
      <c r="AQ1175" t="s">
        <v>67</v>
      </c>
      <c r="AR1175">
        <v>0</v>
      </c>
      <c r="AS1175" t="str">
        <f>IF(OR(AK1175&gt;0, AL1175&gt;0, AM1175&gt;0, AN1175&gt;0, AO1175&gt;0), "Converted", "Not Converted")</f>
        <v>Not Converted</v>
      </c>
      <c r="AT1175">
        <v>0</v>
      </c>
      <c r="AU1175">
        <v>3</v>
      </c>
      <c r="AV1175">
        <v>11</v>
      </c>
      <c r="AW1175">
        <f>IF(Z1175&gt;607, 4, 0)</f>
        <v>0</v>
      </c>
      <c r="AX1175">
        <f>IF(AA1175&gt;0.1497, 3, 0)</f>
        <v>3</v>
      </c>
      <c r="AY1175">
        <f>IF(P1175&gt;4031, 2, 0)</f>
        <v>0</v>
      </c>
      <c r="AZ1175">
        <f>IF(H1175&gt;51934.91, 1, 0)</f>
        <v>0</v>
      </c>
      <c r="BA1175">
        <f>SUM(AW1175:AZ1175)</f>
        <v>3</v>
      </c>
      <c r="BB1175" t="str">
        <f>VLOOKUP(BA1175,'Standard Deviations'!$L$1:$M$11,2,TRUE)</f>
        <v>Silver</v>
      </c>
    </row>
    <row r="1176" spans="1:54">
      <c r="A1176">
        <v>3972</v>
      </c>
      <c r="B1176">
        <v>1976</v>
      </c>
      <c r="C1176">
        <f>2024-B1176</f>
        <v>48</v>
      </c>
      <c r="D1176" t="str">
        <f>VLOOKUP(B1176,Reference!$A$1:$B$125, 2)</f>
        <v>Gen X</v>
      </c>
      <c r="E1176" t="s">
        <v>54</v>
      </c>
      <c r="F1176" t="str">
        <f>IF(E1176="High School", "No College", "College")</f>
        <v>College</v>
      </c>
      <c r="G1176" t="s">
        <v>65</v>
      </c>
      <c r="H1176">
        <v>50200</v>
      </c>
      <c r="I1176">
        <v>50200</v>
      </c>
      <c r="J1176" s="4" t="s">
        <v>175</v>
      </c>
      <c r="K1176">
        <v>1</v>
      </c>
      <c r="L1176">
        <v>1</v>
      </c>
      <c r="M1176" t="str">
        <f>IF(OR(K1176&gt;0, L1176&gt;0), "Parent", "Not Parent")</f>
        <v>Parent</v>
      </c>
      <c r="N1176" t="s">
        <v>441</v>
      </c>
      <c r="O1176" s="8">
        <v>41916</v>
      </c>
      <c r="P1176" s="9">
        <f>O1176-N1176</f>
        <v>549</v>
      </c>
      <c r="Q1176">
        <v>70</v>
      </c>
      <c r="R1176" s="9">
        <f>P1176-Q1176</f>
        <v>479</v>
      </c>
      <c r="S1176" s="8">
        <f>O1176-R1176</f>
        <v>41437</v>
      </c>
      <c r="T1176">
        <v>266</v>
      </c>
      <c r="U1176">
        <v>6</v>
      </c>
      <c r="V1176">
        <v>51</v>
      </c>
      <c r="W1176">
        <v>8</v>
      </c>
      <c r="X1176">
        <v>6</v>
      </c>
      <c r="Y1176">
        <v>64</v>
      </c>
      <c r="Z1176">
        <v>401</v>
      </c>
      <c r="AA1176">
        <f>Z1176/P1176</f>
        <v>0.73041894353369763</v>
      </c>
      <c r="AB1176" s="14" t="s">
        <v>506</v>
      </c>
      <c r="AC1176" s="13" t="s">
        <v>63</v>
      </c>
      <c r="AD1176">
        <v>6</v>
      </c>
      <c r="AE1176" t="str">
        <f>IF(AD1176&gt;3, "Prefers Discount", "Discount Indifferent")</f>
        <v>Prefers Discount</v>
      </c>
      <c r="AF1176">
        <v>5</v>
      </c>
      <c r="AG1176">
        <v>7</v>
      </c>
      <c r="AH1176">
        <v>1</v>
      </c>
      <c r="AI1176" t="str">
        <f>INDEX($AF$1:$AH$1,MATCH(MAX(AF1176:AH1176),AF1176:AH1176,0))</f>
        <v>Web_Orders</v>
      </c>
      <c r="AJ1176">
        <v>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f>SUM(AK1176:AO1176)</f>
        <v>0</v>
      </c>
      <c r="AQ1176" t="s">
        <v>67</v>
      </c>
      <c r="AR1176">
        <v>0</v>
      </c>
      <c r="AS1176" t="str">
        <f>IF(OR(AK1176&gt;0, AL1176&gt;0, AM1176&gt;0, AN1176&gt;0, AO1176&gt;0), "Converted", "Not Converted")</f>
        <v>Not Converted</v>
      </c>
      <c r="AT1176">
        <v>0</v>
      </c>
      <c r="AU1176">
        <v>3</v>
      </c>
      <c r="AV1176">
        <v>11</v>
      </c>
      <c r="AW1176">
        <f>IF(Z1176&gt;607, 4, 0)</f>
        <v>0</v>
      </c>
      <c r="AX1176">
        <f>IF(AA1176&gt;0.1497, 3, 0)</f>
        <v>3</v>
      </c>
      <c r="AY1176">
        <f>IF(P1176&gt;4031, 2, 0)</f>
        <v>0</v>
      </c>
      <c r="AZ1176">
        <f>IF(H1176&gt;51934.91, 1, 0)</f>
        <v>0</v>
      </c>
      <c r="BA1176">
        <f>SUM(AW1176:AZ1176)</f>
        <v>3</v>
      </c>
      <c r="BB1176" t="str">
        <f>VLOOKUP(BA1176,'Standard Deviations'!$L$1:$M$11,2,TRUE)</f>
        <v>Silver</v>
      </c>
    </row>
    <row r="1177" spans="1:54">
      <c r="A1177">
        <v>339</v>
      </c>
      <c r="B1177">
        <v>1972</v>
      </c>
      <c r="C1177">
        <f>2024-B1177</f>
        <v>52</v>
      </c>
      <c r="D1177" t="str">
        <f>VLOOKUP(B1177,Reference!$A$1:$B$125, 2)</f>
        <v>Gen X</v>
      </c>
      <c r="E1177" t="s">
        <v>68</v>
      </c>
      <c r="F1177" t="str">
        <f>IF(E1177="High School", "No College", "College")</f>
        <v>College</v>
      </c>
      <c r="G1177" t="s">
        <v>55</v>
      </c>
      <c r="H1177">
        <v>57091</v>
      </c>
      <c r="I1177">
        <v>57091</v>
      </c>
      <c r="J1177" s="4" t="s">
        <v>61</v>
      </c>
      <c r="K1177">
        <v>0</v>
      </c>
      <c r="L1177">
        <v>1</v>
      </c>
      <c r="M1177" t="str">
        <f>IF(OR(K1177&gt;0, L1177&gt;0), "Parent", "Not Parent")</f>
        <v>Parent</v>
      </c>
      <c r="N1177" t="s">
        <v>416</v>
      </c>
      <c r="O1177" s="8">
        <v>41916</v>
      </c>
      <c r="P1177" s="9">
        <f>O1177-N1177</f>
        <v>680</v>
      </c>
      <c r="Q1177">
        <v>82</v>
      </c>
      <c r="R1177" s="9">
        <f>P1177-Q1177</f>
        <v>598</v>
      </c>
      <c r="S1177" s="8">
        <f>O1177-R1177</f>
        <v>41318</v>
      </c>
      <c r="T1177">
        <v>462</v>
      </c>
      <c r="U1177">
        <v>0</v>
      </c>
      <c r="V1177">
        <v>24</v>
      </c>
      <c r="W1177">
        <v>6</v>
      </c>
      <c r="X1177">
        <v>0</v>
      </c>
      <c r="Y1177">
        <v>4</v>
      </c>
      <c r="Z1177">
        <v>496</v>
      </c>
      <c r="AA1177">
        <f>Z1177/P1177</f>
        <v>0.72941176470588232</v>
      </c>
      <c r="AB1177" s="14" t="s">
        <v>506</v>
      </c>
      <c r="AC1177" s="13" t="s">
        <v>63</v>
      </c>
      <c r="AD1177">
        <v>2</v>
      </c>
      <c r="AE1177" t="str">
        <f>IF(AD1177&gt;3, "Prefers Discount", "Discount Indifferent")</f>
        <v>Discount Indifferent</v>
      </c>
      <c r="AF1177">
        <v>5</v>
      </c>
      <c r="AG1177">
        <v>9</v>
      </c>
      <c r="AH1177">
        <v>2</v>
      </c>
      <c r="AI1177" t="str">
        <f>INDEX($AF$1:$AH$1,MATCH(MAX(AF1177:AH1177),AF1177:AH1177,0))</f>
        <v>Web_Orders</v>
      </c>
      <c r="AJ1177">
        <v>7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f>SUM(AK1177:AO1177)</f>
        <v>1</v>
      </c>
      <c r="AQ1177" t="str">
        <f>INDEX($AK$1:$AO$1,MATCH(MAX(AK1177:AO1177),AK1177:AO1177,0))</f>
        <v>Converted_on_Camp4</v>
      </c>
      <c r="AR1177">
        <v>1</v>
      </c>
      <c r="AS1177" t="str">
        <f>IF(OR(AK1177&gt;0, AL1177&gt;0, AM1177&gt;0, AN1177&gt;0, AO1177&gt;0), "Converted", "Not Converted")</f>
        <v>Converted</v>
      </c>
      <c r="AT1177">
        <v>0</v>
      </c>
      <c r="AU1177">
        <v>3</v>
      </c>
      <c r="AV1177">
        <v>11</v>
      </c>
      <c r="AW1177">
        <f>IF(Z1177&gt;607, 4, 0)</f>
        <v>0</v>
      </c>
      <c r="AX1177">
        <f>IF(AA1177&gt;0.1497, 3, 0)</f>
        <v>3</v>
      </c>
      <c r="AY1177">
        <f>IF(P1177&gt;4031, 2, 0)</f>
        <v>0</v>
      </c>
      <c r="AZ1177">
        <f>IF(H1177&gt;51934.91, 1, 0)</f>
        <v>1</v>
      </c>
      <c r="BA1177">
        <f>SUM(AW1177:AZ1177)</f>
        <v>4</v>
      </c>
      <c r="BB1177" t="str">
        <f>VLOOKUP(BA1177,'Standard Deviations'!$L$1:$M$11,2,TRUE)</f>
        <v>Silver</v>
      </c>
    </row>
    <row r="1178" spans="1:54">
      <c r="A1178">
        <v>4093</v>
      </c>
      <c r="B1178">
        <v>1975</v>
      </c>
      <c r="C1178">
        <f>2024-B1178</f>
        <v>49</v>
      </c>
      <c r="D1178" t="str">
        <f>VLOOKUP(B1178,Reference!$A$1:$B$125, 2)</f>
        <v>Gen X</v>
      </c>
      <c r="E1178" t="s">
        <v>64</v>
      </c>
      <c r="F1178" t="str">
        <f>IF(E1178="High School", "No College", "College")</f>
        <v>College</v>
      </c>
      <c r="G1178" t="s">
        <v>65</v>
      </c>
      <c r="H1178">
        <v>53253</v>
      </c>
      <c r="I1178">
        <v>53253</v>
      </c>
      <c r="J1178" s="4" t="s">
        <v>61</v>
      </c>
      <c r="K1178">
        <v>1</v>
      </c>
      <c r="L1178">
        <v>1</v>
      </c>
      <c r="M1178" t="str">
        <f>IF(OR(K1178&gt;0, L1178&gt;0), "Parent", "Not Parent")</f>
        <v>Parent</v>
      </c>
      <c r="N1178" t="s">
        <v>617</v>
      </c>
      <c r="O1178" s="8">
        <v>41916</v>
      </c>
      <c r="P1178" s="9">
        <f>O1178-N1178</f>
        <v>600</v>
      </c>
      <c r="Q1178">
        <v>61</v>
      </c>
      <c r="R1178" s="9">
        <f>P1178-Q1178</f>
        <v>539</v>
      </c>
      <c r="S1178" s="8">
        <f>O1178-R1178</f>
        <v>41377</v>
      </c>
      <c r="T1178">
        <v>216</v>
      </c>
      <c r="U1178">
        <v>9</v>
      </c>
      <c r="V1178">
        <v>57</v>
      </c>
      <c r="W1178">
        <v>20</v>
      </c>
      <c r="X1178">
        <v>9</v>
      </c>
      <c r="Y1178">
        <v>125</v>
      </c>
      <c r="Z1178">
        <v>436</v>
      </c>
      <c r="AA1178">
        <f>Z1178/P1178</f>
        <v>0.72666666666666668</v>
      </c>
      <c r="AB1178" s="14" t="s">
        <v>506</v>
      </c>
      <c r="AC1178" s="13" t="s">
        <v>63</v>
      </c>
      <c r="AD1178">
        <v>7</v>
      </c>
      <c r="AE1178" t="str">
        <f>IF(AD1178&gt;3, "Prefers Discount", "Discount Indifferent")</f>
        <v>Prefers Discount</v>
      </c>
      <c r="AF1178">
        <v>5</v>
      </c>
      <c r="AG1178">
        <v>4</v>
      </c>
      <c r="AH1178">
        <v>3</v>
      </c>
      <c r="AI1178" t="str">
        <f>INDEX($AF$1:$AH$1,MATCH(MAX(AF1178:AH1178),AF1178:AH1178,0))</f>
        <v>Store_Orders</v>
      </c>
      <c r="AJ1178">
        <v>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f>SUM(AK1178:AO1178)</f>
        <v>0</v>
      </c>
      <c r="AQ1178" t="s">
        <v>67</v>
      </c>
      <c r="AR1178">
        <v>0</v>
      </c>
      <c r="AS1178" t="str">
        <f>IF(OR(AK1178&gt;0, AL1178&gt;0, AM1178&gt;0, AN1178&gt;0, AO1178&gt;0), "Converted", "Not Converted")</f>
        <v>Not Converted</v>
      </c>
      <c r="AT1178">
        <v>0</v>
      </c>
      <c r="AU1178">
        <v>3</v>
      </c>
      <c r="AV1178">
        <v>11</v>
      </c>
      <c r="AW1178">
        <f>IF(Z1178&gt;607, 4, 0)</f>
        <v>0</v>
      </c>
      <c r="AX1178">
        <f>IF(AA1178&gt;0.1497, 3, 0)</f>
        <v>3</v>
      </c>
      <c r="AY1178">
        <f>IF(P1178&gt;4031, 2, 0)</f>
        <v>0</v>
      </c>
      <c r="AZ1178">
        <f>IF(H1178&gt;51934.91, 1, 0)</f>
        <v>1</v>
      </c>
      <c r="BA1178">
        <f>SUM(AW1178:AZ1178)</f>
        <v>4</v>
      </c>
      <c r="BB1178" t="str">
        <f>VLOOKUP(BA1178,'Standard Deviations'!$L$1:$M$11,2,TRUE)</f>
        <v>Silver</v>
      </c>
    </row>
    <row r="1179" spans="1:54" hidden="1">
      <c r="A1179">
        <v>5117</v>
      </c>
      <c r="B1179">
        <v>1963</v>
      </c>
      <c r="C1179">
        <f>2024-B1179</f>
        <v>61</v>
      </c>
      <c r="D1179" t="str">
        <f>VLOOKUP(B1179,Reference!$A$1:$B$125, 2)</f>
        <v>Boomers</v>
      </c>
      <c r="E1179" t="s">
        <v>74</v>
      </c>
      <c r="F1179" t="str">
        <f>IF(E1179="High School", "No College", "College")</f>
        <v>College</v>
      </c>
      <c r="G1179" t="s">
        <v>55</v>
      </c>
      <c r="H1179">
        <v>32632</v>
      </c>
      <c r="I1179">
        <v>32632</v>
      </c>
      <c r="J1179" s="4" t="s">
        <v>175</v>
      </c>
      <c r="K1179">
        <v>0</v>
      </c>
      <c r="L1179">
        <v>0</v>
      </c>
      <c r="M1179" t="str">
        <f>IF(OR(K1179&gt;0, L1179&gt;0), "Parent", "Not Parent")</f>
        <v>Not Parent</v>
      </c>
      <c r="N1179" t="s">
        <v>533</v>
      </c>
      <c r="O1179" s="8">
        <v>41916</v>
      </c>
      <c r="P1179" s="9">
        <f>O1179-N1179</f>
        <v>793</v>
      </c>
      <c r="Q1179">
        <v>32</v>
      </c>
      <c r="R1179" s="9">
        <f>P1179-Q1179</f>
        <v>761</v>
      </c>
      <c r="S1179" s="8">
        <f>O1179-R1179</f>
        <v>41155</v>
      </c>
      <c r="T1179">
        <v>63</v>
      </c>
      <c r="U1179">
        <v>151</v>
      </c>
      <c r="V1179">
        <v>137</v>
      </c>
      <c r="W1179">
        <v>153</v>
      </c>
      <c r="X1179">
        <v>19</v>
      </c>
      <c r="Y1179">
        <v>53</v>
      </c>
      <c r="Z1179">
        <v>576</v>
      </c>
      <c r="AA1179">
        <f>Z1179/P1179</f>
        <v>0.7263556116015133</v>
      </c>
      <c r="AB1179" s="11" t="s">
        <v>506</v>
      </c>
      <c r="AC1179" t="s">
        <v>59</v>
      </c>
      <c r="AD1179">
        <v>2</v>
      </c>
      <c r="AE1179" t="str">
        <f>IF(AD1179&gt;3, "Prefers Discount", "Discount Indifferent")</f>
        <v>Discount Indifferent</v>
      </c>
      <c r="AF1179">
        <v>8</v>
      </c>
      <c r="AG1179">
        <v>4</v>
      </c>
      <c r="AH1179">
        <v>4</v>
      </c>
      <c r="AI1179" t="str">
        <f>INDEX($AF$1:$AH$1,MATCH(MAX(AF1179:AH1179),AF1179:AH1179,0))</f>
        <v>Store_Orders</v>
      </c>
      <c r="AJ1179">
        <v>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f>SUM(AK1179:AO1179)</f>
        <v>0</v>
      </c>
      <c r="AQ1179" t="s">
        <v>67</v>
      </c>
      <c r="AR1179">
        <v>0</v>
      </c>
      <c r="AS1179" t="str">
        <f>IF(OR(AK1179&gt;0, AL1179&gt;0, AM1179&gt;0, AN1179&gt;0, AO1179&gt;0), "Converted", "Not Converted")</f>
        <v>Not Converted</v>
      </c>
      <c r="AT1179">
        <v>0</v>
      </c>
      <c r="AU1179">
        <v>3</v>
      </c>
      <c r="AV1179">
        <v>11</v>
      </c>
      <c r="AW1179">
        <f>IF(Z1179&gt;607, 4, 0)</f>
        <v>0</v>
      </c>
      <c r="AX1179">
        <f>IF(AA1179&gt;0.1497, 3, 0)</f>
        <v>3</v>
      </c>
      <c r="AY1179">
        <f>IF(P1179&gt;4031, 2, 0)</f>
        <v>0</v>
      </c>
      <c r="AZ1179">
        <f>IF(H1179&gt;51934.91, 1, 0)</f>
        <v>0</v>
      </c>
      <c r="BA1179">
        <f>SUM(AW1179:AZ1179)</f>
        <v>3</v>
      </c>
      <c r="BB1179" t="str">
        <f>VLOOKUP(BA1179,'Standard Deviations'!$L$1:$M$11,2,TRUE)</f>
        <v>Silver</v>
      </c>
    </row>
    <row r="1180" spans="1:54">
      <c r="A1180">
        <v>5474</v>
      </c>
      <c r="B1180">
        <v>1970</v>
      </c>
      <c r="C1180">
        <f>2024-B1180</f>
        <v>54</v>
      </c>
      <c r="D1180" t="str">
        <f>VLOOKUP(B1180,Reference!$A$1:$B$125, 2)</f>
        <v>Gen X</v>
      </c>
      <c r="E1180" t="s">
        <v>54</v>
      </c>
      <c r="F1180" t="str">
        <f>IF(E1180="High School", "No College", "College")</f>
        <v>College</v>
      </c>
      <c r="G1180" t="s">
        <v>60</v>
      </c>
      <c r="H1180">
        <v>43020</v>
      </c>
      <c r="I1180">
        <v>43020</v>
      </c>
      <c r="J1180" s="4" t="s">
        <v>175</v>
      </c>
      <c r="K1180">
        <v>1</v>
      </c>
      <c r="L1180">
        <v>0</v>
      </c>
      <c r="M1180" t="str">
        <f>IF(OR(K1180&gt;0, L1180&gt;0), "Parent", "Not Parent")</f>
        <v>Parent</v>
      </c>
      <c r="N1180" t="s">
        <v>618</v>
      </c>
      <c r="O1180" s="8">
        <v>41916</v>
      </c>
      <c r="P1180" s="9">
        <f>O1180-N1180</f>
        <v>308</v>
      </c>
      <c r="Q1180">
        <v>79</v>
      </c>
      <c r="R1180" s="9">
        <f>P1180-Q1180</f>
        <v>229</v>
      </c>
      <c r="S1180" s="8">
        <f>O1180-R1180</f>
        <v>41687</v>
      </c>
      <c r="T1180">
        <v>45</v>
      </c>
      <c r="U1180">
        <v>7</v>
      </c>
      <c r="V1180">
        <v>99</v>
      </c>
      <c r="W1180">
        <v>4</v>
      </c>
      <c r="X1180">
        <v>25</v>
      </c>
      <c r="Y1180">
        <v>43</v>
      </c>
      <c r="Z1180">
        <v>223</v>
      </c>
      <c r="AA1180">
        <f>Z1180/P1180</f>
        <v>0.72402597402597402</v>
      </c>
      <c r="AB1180" s="14" t="s">
        <v>506</v>
      </c>
      <c r="AC1180" s="13" t="s">
        <v>63</v>
      </c>
      <c r="AD1180">
        <v>3</v>
      </c>
      <c r="AE1180" t="str">
        <f>IF(AD1180&gt;3, "Prefers Discount", "Discount Indifferent")</f>
        <v>Discount Indifferent</v>
      </c>
      <c r="AF1180">
        <v>4</v>
      </c>
      <c r="AG1180">
        <v>4</v>
      </c>
      <c r="AH1180">
        <v>1</v>
      </c>
      <c r="AI1180" t="str">
        <f>INDEX($AF$1:$AH$1,MATCH(MAX(AF1180:AH1180),AF1180:AH1180,0))</f>
        <v>Store_Orders</v>
      </c>
      <c r="AJ1180">
        <v>6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f>SUM(AK1180:AO1180)</f>
        <v>0</v>
      </c>
      <c r="AQ1180" t="s">
        <v>67</v>
      </c>
      <c r="AR1180">
        <v>0</v>
      </c>
      <c r="AS1180" t="str">
        <f>IF(OR(AK1180&gt;0, AL1180&gt;0, AM1180&gt;0, AN1180&gt;0, AO1180&gt;0), "Converted", "Not Converted")</f>
        <v>Not Converted</v>
      </c>
      <c r="AT1180">
        <v>0</v>
      </c>
      <c r="AU1180">
        <v>3</v>
      </c>
      <c r="AV1180">
        <v>11</v>
      </c>
      <c r="AW1180">
        <f>IF(Z1180&gt;607, 4, 0)</f>
        <v>0</v>
      </c>
      <c r="AX1180">
        <f>IF(AA1180&gt;0.1497, 3, 0)</f>
        <v>3</v>
      </c>
      <c r="AY1180">
        <f>IF(P1180&gt;4031, 2, 0)</f>
        <v>0</v>
      </c>
      <c r="AZ1180">
        <f>IF(H1180&gt;51934.91, 1, 0)</f>
        <v>0</v>
      </c>
      <c r="BA1180">
        <f>SUM(AW1180:AZ1180)</f>
        <v>3</v>
      </c>
      <c r="BB1180" t="str">
        <f>VLOOKUP(BA1180,'Standard Deviations'!$L$1:$M$11,2,TRUE)</f>
        <v>Silver</v>
      </c>
    </row>
    <row r="1181" spans="1:54">
      <c r="A1181">
        <v>8870</v>
      </c>
      <c r="B1181">
        <v>1984</v>
      </c>
      <c r="C1181">
        <f>2024-B1181</f>
        <v>40</v>
      </c>
      <c r="D1181" t="str">
        <f>VLOOKUP(B1181,Reference!$A$1:$B$125, 2)</f>
        <v>Millennials</v>
      </c>
      <c r="E1181" t="s">
        <v>54</v>
      </c>
      <c r="F1181" t="str">
        <f>IF(E1181="High School", "No College", "College")</f>
        <v>College</v>
      </c>
      <c r="G1181" t="s">
        <v>65</v>
      </c>
      <c r="H1181">
        <v>35196</v>
      </c>
      <c r="I1181">
        <v>35196</v>
      </c>
      <c r="J1181" s="4" t="s">
        <v>175</v>
      </c>
      <c r="K1181">
        <v>1</v>
      </c>
      <c r="L1181">
        <v>0</v>
      </c>
      <c r="M1181" t="str">
        <f>IF(OR(K1181&gt;0, L1181&gt;0), "Parent", "Not Parent")</f>
        <v>Parent</v>
      </c>
      <c r="N1181" t="s">
        <v>444</v>
      </c>
      <c r="O1181" s="8">
        <v>41916</v>
      </c>
      <c r="P1181" s="9">
        <f>O1181-N1181</f>
        <v>690</v>
      </c>
      <c r="Q1181">
        <v>68</v>
      </c>
      <c r="R1181" s="9">
        <f>P1181-Q1181</f>
        <v>622</v>
      </c>
      <c r="S1181" s="8">
        <f>O1181-R1181</f>
        <v>41294</v>
      </c>
      <c r="T1181">
        <v>75</v>
      </c>
      <c r="U1181">
        <v>12</v>
      </c>
      <c r="V1181">
        <v>141</v>
      </c>
      <c r="W1181">
        <v>43</v>
      </c>
      <c r="X1181">
        <v>39</v>
      </c>
      <c r="Y1181">
        <v>187</v>
      </c>
      <c r="Z1181">
        <v>497</v>
      </c>
      <c r="AA1181">
        <f>Z1181/P1181</f>
        <v>0.72028985507246379</v>
      </c>
      <c r="AB1181" s="14" t="s">
        <v>506</v>
      </c>
      <c r="AC1181" s="13" t="s">
        <v>63</v>
      </c>
      <c r="AD1181">
        <v>6</v>
      </c>
      <c r="AE1181" t="str">
        <f>IF(AD1181&gt;3, "Prefers Discount", "Discount Indifferent")</f>
        <v>Prefers Discount</v>
      </c>
      <c r="AF1181">
        <v>5</v>
      </c>
      <c r="AG1181">
        <v>6</v>
      </c>
      <c r="AH1181">
        <v>1</v>
      </c>
      <c r="AI1181" t="str">
        <f>INDEX($AF$1:$AH$1,MATCH(MAX(AF1181:AH1181),AF1181:AH1181,0))</f>
        <v>Web_Orders</v>
      </c>
      <c r="AJ1181">
        <v>8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f>SUM(AK1181:AO1181)</f>
        <v>0</v>
      </c>
      <c r="AQ1181" t="s">
        <v>67</v>
      </c>
      <c r="AR1181">
        <v>1</v>
      </c>
      <c r="AS1181" t="str">
        <f>IF(OR(AK1181&gt;0, AL1181&gt;0, AM1181&gt;0, AN1181&gt;0, AO1181&gt;0), "Converted", "Not Converted")</f>
        <v>Not Converted</v>
      </c>
      <c r="AT1181">
        <v>0</v>
      </c>
      <c r="AU1181">
        <v>3</v>
      </c>
      <c r="AV1181">
        <v>11</v>
      </c>
      <c r="AW1181">
        <f>IF(Z1181&gt;607, 4, 0)</f>
        <v>0</v>
      </c>
      <c r="AX1181">
        <f>IF(AA1181&gt;0.1497, 3, 0)</f>
        <v>3</v>
      </c>
      <c r="AY1181">
        <f>IF(P1181&gt;4031, 2, 0)</f>
        <v>0</v>
      </c>
      <c r="AZ1181">
        <f>IF(H1181&gt;51934.91, 1, 0)</f>
        <v>0</v>
      </c>
      <c r="BA1181">
        <f>SUM(AW1181:AZ1181)</f>
        <v>3</v>
      </c>
      <c r="BB1181" t="str">
        <f>VLOOKUP(BA1181,'Standard Deviations'!$L$1:$M$11,2,TRUE)</f>
        <v>Silver</v>
      </c>
    </row>
    <row r="1182" spans="1:54">
      <c r="A1182">
        <v>10340</v>
      </c>
      <c r="B1182">
        <v>1984</v>
      </c>
      <c r="C1182">
        <f>2024-B1182</f>
        <v>40</v>
      </c>
      <c r="D1182" t="str">
        <f>VLOOKUP(B1182,Reference!$A$1:$B$125, 2)</f>
        <v>Millennials</v>
      </c>
      <c r="E1182" t="s">
        <v>54</v>
      </c>
      <c r="F1182" t="str">
        <f>IF(E1182="High School", "No College", "College")</f>
        <v>College</v>
      </c>
      <c r="G1182" t="s">
        <v>65</v>
      </c>
      <c r="H1182">
        <v>35196</v>
      </c>
      <c r="I1182">
        <v>35196</v>
      </c>
      <c r="J1182" s="4" t="s">
        <v>175</v>
      </c>
      <c r="K1182">
        <v>1</v>
      </c>
      <c r="L1182">
        <v>0</v>
      </c>
      <c r="M1182" t="str">
        <f>IF(OR(K1182&gt;0, L1182&gt;0), "Parent", "Not Parent")</f>
        <v>Parent</v>
      </c>
      <c r="N1182" t="s">
        <v>444</v>
      </c>
      <c r="O1182" s="8">
        <v>41916</v>
      </c>
      <c r="P1182" s="9">
        <f>O1182-N1182</f>
        <v>690</v>
      </c>
      <c r="Q1182">
        <v>68</v>
      </c>
      <c r="R1182" s="9">
        <f>P1182-Q1182</f>
        <v>622</v>
      </c>
      <c r="S1182" s="8">
        <f>O1182-R1182</f>
        <v>41294</v>
      </c>
      <c r="T1182">
        <v>75</v>
      </c>
      <c r="U1182">
        <v>12</v>
      </c>
      <c r="V1182">
        <v>141</v>
      </c>
      <c r="W1182">
        <v>43</v>
      </c>
      <c r="X1182">
        <v>39</v>
      </c>
      <c r="Y1182">
        <v>187</v>
      </c>
      <c r="Z1182">
        <v>497</v>
      </c>
      <c r="AA1182">
        <f>Z1182/P1182</f>
        <v>0.72028985507246379</v>
      </c>
      <c r="AB1182" s="14" t="s">
        <v>506</v>
      </c>
      <c r="AC1182" s="13" t="s">
        <v>63</v>
      </c>
      <c r="AD1182">
        <v>6</v>
      </c>
      <c r="AE1182" t="str">
        <f>IF(AD1182&gt;3, "Prefers Discount", "Discount Indifferent")</f>
        <v>Prefers Discount</v>
      </c>
      <c r="AF1182">
        <v>5</v>
      </c>
      <c r="AG1182">
        <v>6</v>
      </c>
      <c r="AH1182">
        <v>1</v>
      </c>
      <c r="AI1182" t="str">
        <f>INDEX($AF$1:$AH$1,MATCH(MAX(AF1182:AH1182),AF1182:AH1182,0))</f>
        <v>Web_Orders</v>
      </c>
      <c r="AJ1182">
        <v>8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f>SUM(AK1182:AO1182)</f>
        <v>0</v>
      </c>
      <c r="AQ1182" t="s">
        <v>67</v>
      </c>
      <c r="AR1182">
        <v>0</v>
      </c>
      <c r="AS1182" t="str">
        <f>IF(OR(AK1182&gt;0, AL1182&gt;0, AM1182&gt;0, AN1182&gt;0, AO1182&gt;0), "Converted", "Not Converted")</f>
        <v>Not Converted</v>
      </c>
      <c r="AT1182">
        <v>0</v>
      </c>
      <c r="AU1182">
        <v>3</v>
      </c>
      <c r="AV1182">
        <v>11</v>
      </c>
      <c r="AW1182">
        <f>IF(Z1182&gt;607, 4, 0)</f>
        <v>0</v>
      </c>
      <c r="AX1182">
        <f>IF(AA1182&gt;0.1497, 3, 0)</f>
        <v>3</v>
      </c>
      <c r="AY1182">
        <f>IF(P1182&gt;4031, 2, 0)</f>
        <v>0</v>
      </c>
      <c r="AZ1182">
        <f>IF(H1182&gt;51934.91, 1, 0)</f>
        <v>0</v>
      </c>
      <c r="BA1182">
        <f>SUM(AW1182:AZ1182)</f>
        <v>3</v>
      </c>
      <c r="BB1182" t="str">
        <f>VLOOKUP(BA1182,'Standard Deviations'!$L$1:$M$11,2,TRUE)</f>
        <v>Silver</v>
      </c>
    </row>
    <row r="1183" spans="1:54" hidden="1">
      <c r="A1183">
        <v>10581</v>
      </c>
      <c r="B1183">
        <v>1977</v>
      </c>
      <c r="C1183">
        <f>2024-B1183</f>
        <v>47</v>
      </c>
      <c r="D1183" t="str">
        <f>VLOOKUP(B1183,Reference!$A$1:$B$125, 2)</f>
        <v>Gen X</v>
      </c>
      <c r="E1183" t="s">
        <v>54</v>
      </c>
      <c r="F1183" t="str">
        <f>IF(E1183="High School", "No College", "College")</f>
        <v>College</v>
      </c>
      <c r="G1183" t="s">
        <v>55</v>
      </c>
      <c r="H1183">
        <v>41124</v>
      </c>
      <c r="I1183">
        <v>41124</v>
      </c>
      <c r="J1183" s="4" t="s">
        <v>175</v>
      </c>
      <c r="K1183">
        <v>1</v>
      </c>
      <c r="L1183">
        <v>0</v>
      </c>
      <c r="M1183" t="str">
        <f>IF(OR(K1183&gt;0, L1183&gt;0), "Parent", "Not Parent")</f>
        <v>Parent</v>
      </c>
      <c r="N1183" t="s">
        <v>339</v>
      </c>
      <c r="O1183" s="8">
        <v>41916</v>
      </c>
      <c r="P1183" s="9">
        <f>O1183-N1183</f>
        <v>703</v>
      </c>
      <c r="Q1183">
        <v>41</v>
      </c>
      <c r="R1183" s="9">
        <f>P1183-Q1183</f>
        <v>662</v>
      </c>
      <c r="S1183" s="8">
        <f>O1183-R1183</f>
        <v>41254</v>
      </c>
      <c r="T1183">
        <v>281</v>
      </c>
      <c r="U1183">
        <v>7</v>
      </c>
      <c r="V1183">
        <v>84</v>
      </c>
      <c r="W1183">
        <v>15</v>
      </c>
      <c r="X1183">
        <v>0</v>
      </c>
      <c r="Y1183">
        <v>119</v>
      </c>
      <c r="Z1183">
        <v>506</v>
      </c>
      <c r="AA1183">
        <f>Z1183/P1183</f>
        <v>0.7197724039829303</v>
      </c>
      <c r="AB1183" s="11" t="s">
        <v>506</v>
      </c>
      <c r="AC1183" t="s">
        <v>59</v>
      </c>
      <c r="AD1183">
        <v>7</v>
      </c>
      <c r="AE1183" t="str">
        <f>IF(AD1183&gt;3, "Prefers Discount", "Discount Indifferent")</f>
        <v>Prefers Discount</v>
      </c>
      <c r="AF1183">
        <v>4</v>
      </c>
      <c r="AG1183">
        <v>7</v>
      </c>
      <c r="AH1183">
        <v>3</v>
      </c>
      <c r="AI1183" t="str">
        <f>INDEX($AF$1:$AH$1,MATCH(MAX(AF1183:AH1183),AF1183:AH1183,0))</f>
        <v>Web_Orders</v>
      </c>
      <c r="AJ1183">
        <v>8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f>SUM(AK1183:AO1183)</f>
        <v>0</v>
      </c>
      <c r="AQ1183" t="s">
        <v>67</v>
      </c>
      <c r="AR1183">
        <v>0</v>
      </c>
      <c r="AS1183" t="str">
        <f>IF(OR(AK1183&gt;0, AL1183&gt;0, AM1183&gt;0, AN1183&gt;0, AO1183&gt;0), "Converted", "Not Converted")</f>
        <v>Not Converted</v>
      </c>
      <c r="AT1183">
        <v>0</v>
      </c>
      <c r="AU1183">
        <v>3</v>
      </c>
      <c r="AV1183">
        <v>11</v>
      </c>
      <c r="AW1183">
        <f>IF(Z1183&gt;607, 4, 0)</f>
        <v>0</v>
      </c>
      <c r="AX1183">
        <f>IF(AA1183&gt;0.1497, 3, 0)</f>
        <v>3</v>
      </c>
      <c r="AY1183">
        <f>IF(P1183&gt;4031, 2, 0)</f>
        <v>0</v>
      </c>
      <c r="AZ1183">
        <f>IF(H1183&gt;51934.91, 1, 0)</f>
        <v>0</v>
      </c>
      <c r="BA1183">
        <f>SUM(AW1183:AZ1183)</f>
        <v>3</v>
      </c>
      <c r="BB1183" t="str">
        <f>VLOOKUP(BA1183,'Standard Deviations'!$L$1:$M$11,2,TRUE)</f>
        <v>Silver</v>
      </c>
    </row>
    <row r="1184" spans="1:54" hidden="1">
      <c r="A1184">
        <v>1377</v>
      </c>
      <c r="B1184">
        <v>1954</v>
      </c>
      <c r="C1184">
        <f>2024-B1184</f>
        <v>70</v>
      </c>
      <c r="D1184" t="str">
        <f>VLOOKUP(B1184,Reference!$A$1:$B$125, 2)</f>
        <v>Boomers</v>
      </c>
      <c r="E1184" t="s">
        <v>64</v>
      </c>
      <c r="F1184" t="str">
        <f>IF(E1184="High School", "No College", "College")</f>
        <v>College</v>
      </c>
      <c r="G1184" t="s">
        <v>89</v>
      </c>
      <c r="H1184">
        <v>44551</v>
      </c>
      <c r="I1184">
        <v>44551</v>
      </c>
      <c r="J1184" s="4" t="s">
        <v>175</v>
      </c>
      <c r="K1184">
        <v>0</v>
      </c>
      <c r="L1184">
        <v>1</v>
      </c>
      <c r="M1184" t="str">
        <f>IF(OR(K1184&gt;0, L1184&gt;0), "Parent", "Not Parent")</f>
        <v>Parent</v>
      </c>
      <c r="N1184" t="s">
        <v>337</v>
      </c>
      <c r="O1184" s="8">
        <v>41916</v>
      </c>
      <c r="P1184" s="9">
        <f>O1184-N1184</f>
        <v>399</v>
      </c>
      <c r="Q1184">
        <v>24</v>
      </c>
      <c r="R1184" s="9">
        <f>P1184-Q1184</f>
        <v>375</v>
      </c>
      <c r="S1184" s="8">
        <f>O1184-R1184</f>
        <v>41541</v>
      </c>
      <c r="T1184">
        <v>182</v>
      </c>
      <c r="U1184">
        <v>4</v>
      </c>
      <c r="V1184">
        <v>33</v>
      </c>
      <c r="W1184">
        <v>0</v>
      </c>
      <c r="X1184">
        <v>0</v>
      </c>
      <c r="Y1184">
        <v>66</v>
      </c>
      <c r="Z1184">
        <v>285</v>
      </c>
      <c r="AA1184">
        <f>Z1184/P1184</f>
        <v>0.7142857142857143</v>
      </c>
      <c r="AB1184" s="11" t="s">
        <v>506</v>
      </c>
      <c r="AC1184" t="s">
        <v>59</v>
      </c>
      <c r="AD1184">
        <v>2</v>
      </c>
      <c r="AE1184" t="str">
        <f>IF(AD1184&gt;3, "Prefers Discount", "Discount Indifferent")</f>
        <v>Discount Indifferent</v>
      </c>
      <c r="AF1184">
        <v>5</v>
      </c>
      <c r="AG1184">
        <v>4</v>
      </c>
      <c r="AH1184">
        <v>1</v>
      </c>
      <c r="AI1184" t="str">
        <f>INDEX($AF$1:$AH$1,MATCH(MAX(AF1184:AH1184),AF1184:AH1184,0))</f>
        <v>Store_Orders</v>
      </c>
      <c r="AJ1184">
        <v>7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f>SUM(AK1184:AO1184)</f>
        <v>0</v>
      </c>
      <c r="AQ1184" t="s">
        <v>67</v>
      </c>
      <c r="AR1184">
        <v>0</v>
      </c>
      <c r="AS1184" t="str">
        <f>IF(OR(AK1184&gt;0, AL1184&gt;0, AM1184&gt;0, AN1184&gt;0, AO1184&gt;0), "Converted", "Not Converted")</f>
        <v>Not Converted</v>
      </c>
      <c r="AT1184">
        <v>0</v>
      </c>
      <c r="AU1184">
        <v>3</v>
      </c>
      <c r="AV1184">
        <v>11</v>
      </c>
      <c r="AW1184">
        <f>IF(Z1184&gt;607, 4, 0)</f>
        <v>0</v>
      </c>
      <c r="AX1184">
        <f>IF(AA1184&gt;0.1497, 3, 0)</f>
        <v>3</v>
      </c>
      <c r="AY1184">
        <f>IF(P1184&gt;4031, 2, 0)</f>
        <v>0</v>
      </c>
      <c r="AZ1184">
        <f>IF(H1184&gt;51934.91, 1, 0)</f>
        <v>0</v>
      </c>
      <c r="BA1184">
        <f>SUM(AW1184:AZ1184)</f>
        <v>3</v>
      </c>
      <c r="BB1184" t="str">
        <f>VLOOKUP(BA1184,'Standard Deviations'!$L$1:$M$11,2,TRUE)</f>
        <v>Silver</v>
      </c>
    </row>
    <row r="1185" spans="1:54">
      <c r="A1185">
        <v>2525</v>
      </c>
      <c r="B1185">
        <v>1974</v>
      </c>
      <c r="C1185">
        <f>2024-B1185</f>
        <v>50</v>
      </c>
      <c r="D1185" t="str">
        <f>VLOOKUP(B1185,Reference!$A$1:$B$125, 2)</f>
        <v>Gen X</v>
      </c>
      <c r="E1185" t="s">
        <v>68</v>
      </c>
      <c r="F1185" t="str">
        <f>IF(E1185="High School", "No College", "College")</f>
        <v>College</v>
      </c>
      <c r="G1185" t="s">
        <v>55</v>
      </c>
      <c r="H1185">
        <v>38410</v>
      </c>
      <c r="I1185">
        <v>38410</v>
      </c>
      <c r="J1185" s="4" t="s">
        <v>175</v>
      </c>
      <c r="K1185">
        <v>0</v>
      </c>
      <c r="L1185">
        <v>0</v>
      </c>
      <c r="M1185" t="str">
        <f>IF(OR(K1185&gt;0, L1185&gt;0), "Parent", "Not Parent")</f>
        <v>Not Parent</v>
      </c>
      <c r="N1185" t="s">
        <v>570</v>
      </c>
      <c r="O1185" s="8">
        <v>41916</v>
      </c>
      <c r="P1185" s="9">
        <f>O1185-N1185</f>
        <v>750</v>
      </c>
      <c r="Q1185">
        <v>65</v>
      </c>
      <c r="R1185" s="9">
        <f>P1185-Q1185</f>
        <v>685</v>
      </c>
      <c r="S1185" s="8">
        <f>O1185-R1185</f>
        <v>41231</v>
      </c>
      <c r="T1185">
        <v>153</v>
      </c>
      <c r="U1185">
        <v>64</v>
      </c>
      <c r="V1185">
        <v>123</v>
      </c>
      <c r="W1185">
        <v>116</v>
      </c>
      <c r="X1185">
        <v>64</v>
      </c>
      <c r="Y1185">
        <v>14</v>
      </c>
      <c r="Z1185">
        <v>534</v>
      </c>
      <c r="AA1185">
        <f>Z1185/P1185</f>
        <v>0.71199999999999997</v>
      </c>
      <c r="AB1185" s="14" t="s">
        <v>506</v>
      </c>
      <c r="AC1185" s="13" t="s">
        <v>63</v>
      </c>
      <c r="AD1185">
        <v>2</v>
      </c>
      <c r="AE1185" t="str">
        <f>IF(AD1185&gt;3, "Prefers Discount", "Discount Indifferent")</f>
        <v>Discount Indifferent</v>
      </c>
      <c r="AF1185">
        <v>9</v>
      </c>
      <c r="AG1185">
        <v>5</v>
      </c>
      <c r="AH1185">
        <v>2</v>
      </c>
      <c r="AI1185" t="str">
        <f>INDEX($AF$1:$AH$1,MATCH(MAX(AF1185:AH1185),AF1185:AH1185,0))</f>
        <v>Store_Orders</v>
      </c>
      <c r="AJ1185">
        <v>6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f>SUM(AK1185:AO1185)</f>
        <v>0</v>
      </c>
      <c r="AQ1185" t="s">
        <v>67</v>
      </c>
      <c r="AR1185">
        <v>1</v>
      </c>
      <c r="AS1185" t="str">
        <f>IF(OR(AK1185&gt;0, AL1185&gt;0, AM1185&gt;0, AN1185&gt;0, AO1185&gt;0), "Converted", "Not Converted")</f>
        <v>Not Converted</v>
      </c>
      <c r="AT1185">
        <v>0</v>
      </c>
      <c r="AU1185">
        <v>3</v>
      </c>
      <c r="AV1185">
        <v>11</v>
      </c>
      <c r="AW1185">
        <f>IF(Z1185&gt;607, 4, 0)</f>
        <v>0</v>
      </c>
      <c r="AX1185">
        <f>IF(AA1185&gt;0.1497, 3, 0)</f>
        <v>3</v>
      </c>
      <c r="AY1185">
        <f>IF(P1185&gt;4031, 2, 0)</f>
        <v>0</v>
      </c>
      <c r="AZ1185">
        <f>IF(H1185&gt;51934.91, 1, 0)</f>
        <v>0</v>
      </c>
      <c r="BA1185">
        <f>SUM(AW1185:AZ1185)</f>
        <v>3</v>
      </c>
      <c r="BB1185" t="str">
        <f>VLOOKUP(BA1185,'Standard Deviations'!$L$1:$M$11,2,TRUE)</f>
        <v>Silver</v>
      </c>
    </row>
    <row r="1186" spans="1:54">
      <c r="A1186">
        <v>5748</v>
      </c>
      <c r="B1186">
        <v>1965</v>
      </c>
      <c r="C1186">
        <f>2024-B1186</f>
        <v>59</v>
      </c>
      <c r="D1186" t="str">
        <f>VLOOKUP(B1186,Reference!$A$1:$B$125, 2)</f>
        <v>Gen X</v>
      </c>
      <c r="E1186" t="s">
        <v>54</v>
      </c>
      <c r="F1186" t="str">
        <f>IF(E1186="High School", "No College", "College")</f>
        <v>College</v>
      </c>
      <c r="G1186" t="s">
        <v>55</v>
      </c>
      <c r="H1186">
        <v>59754</v>
      </c>
      <c r="I1186">
        <v>59754</v>
      </c>
      <c r="J1186" s="4" t="s">
        <v>61</v>
      </c>
      <c r="K1186">
        <v>0</v>
      </c>
      <c r="L1186">
        <v>1</v>
      </c>
      <c r="M1186" t="str">
        <f>IF(OR(K1186&gt;0, L1186&gt;0), "Parent", "Not Parent")</f>
        <v>Parent</v>
      </c>
      <c r="N1186" t="s">
        <v>531</v>
      </c>
      <c r="O1186" s="8">
        <v>41916</v>
      </c>
      <c r="P1186" s="9">
        <f>O1186-N1186</f>
        <v>672</v>
      </c>
      <c r="Q1186">
        <v>96</v>
      </c>
      <c r="R1186" s="9">
        <f>P1186-Q1186</f>
        <v>576</v>
      </c>
      <c r="S1186" s="8">
        <f>O1186-R1186</f>
        <v>41340</v>
      </c>
      <c r="T1186">
        <v>115</v>
      </c>
      <c r="U1186">
        <v>27</v>
      </c>
      <c r="V1186">
        <v>44</v>
      </c>
      <c r="W1186">
        <v>4</v>
      </c>
      <c r="X1186">
        <v>146</v>
      </c>
      <c r="Y1186">
        <v>139</v>
      </c>
      <c r="Z1186">
        <v>475</v>
      </c>
      <c r="AA1186">
        <f>Z1186/P1186</f>
        <v>0.70684523809523814</v>
      </c>
      <c r="AB1186" s="14" t="s">
        <v>506</v>
      </c>
      <c r="AC1186" s="13" t="s">
        <v>63</v>
      </c>
      <c r="AD1186">
        <v>3</v>
      </c>
      <c r="AE1186" t="str">
        <f>IF(AD1186&gt;3, "Prefers Discount", "Discount Indifferent")</f>
        <v>Discount Indifferent</v>
      </c>
      <c r="AF1186">
        <v>6</v>
      </c>
      <c r="AG1186">
        <v>5</v>
      </c>
      <c r="AH1186">
        <v>2</v>
      </c>
      <c r="AI1186" t="str">
        <f>INDEX($AF$1:$AH$1,MATCH(MAX(AF1186:AH1186),AF1186:AH1186,0))</f>
        <v>Store_Orders</v>
      </c>
      <c r="AJ1186">
        <v>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f>SUM(AK1186:AO1186)</f>
        <v>0</v>
      </c>
      <c r="AQ1186" t="s">
        <v>67</v>
      </c>
      <c r="AR1186">
        <v>1</v>
      </c>
      <c r="AS1186" t="str">
        <f>IF(OR(AK1186&gt;0, AL1186&gt;0, AM1186&gt;0, AN1186&gt;0, AO1186&gt;0), "Converted", "Not Converted")</f>
        <v>Not Converted</v>
      </c>
      <c r="AT1186">
        <v>0</v>
      </c>
      <c r="AU1186">
        <v>3</v>
      </c>
      <c r="AV1186">
        <v>11</v>
      </c>
      <c r="AW1186">
        <f>IF(Z1186&gt;607, 4, 0)</f>
        <v>0</v>
      </c>
      <c r="AX1186">
        <f>IF(AA1186&gt;0.1497, 3, 0)</f>
        <v>3</v>
      </c>
      <c r="AY1186">
        <f>IF(P1186&gt;4031, 2, 0)</f>
        <v>0</v>
      </c>
      <c r="AZ1186">
        <f>IF(H1186&gt;51934.91, 1, 0)</f>
        <v>1</v>
      </c>
      <c r="BA1186">
        <f>SUM(AW1186:AZ1186)</f>
        <v>4</v>
      </c>
      <c r="BB1186" t="str">
        <f>VLOOKUP(BA1186,'Standard Deviations'!$L$1:$M$11,2,TRUE)</f>
        <v>Silver</v>
      </c>
    </row>
    <row r="1187" spans="1:54" hidden="1">
      <c r="A1187">
        <v>115</v>
      </c>
      <c r="B1187">
        <v>1966</v>
      </c>
      <c r="C1187">
        <f>2024-B1187</f>
        <v>58</v>
      </c>
      <c r="D1187" t="str">
        <f>VLOOKUP(B1187,Reference!$A$1:$B$125, 2)</f>
        <v>Gen X</v>
      </c>
      <c r="E1187" t="s">
        <v>64</v>
      </c>
      <c r="F1187" t="str">
        <f>IF(E1187="High School", "No College", "College")</f>
        <v>College</v>
      </c>
      <c r="G1187" t="s">
        <v>60</v>
      </c>
      <c r="H1187">
        <v>43456</v>
      </c>
      <c r="I1187">
        <v>43456</v>
      </c>
      <c r="J1187" s="4" t="s">
        <v>175</v>
      </c>
      <c r="K1187">
        <v>0</v>
      </c>
      <c r="L1187">
        <v>1</v>
      </c>
      <c r="M1187" t="str">
        <f>IF(OR(K1187&gt;0, L1187&gt;0), "Parent", "Not Parent")</f>
        <v>Parent</v>
      </c>
      <c r="N1187" t="s">
        <v>490</v>
      </c>
      <c r="O1187" s="8">
        <v>41916</v>
      </c>
      <c r="P1187" s="9">
        <f>O1187-N1187</f>
        <v>557</v>
      </c>
      <c r="Q1187">
        <v>0</v>
      </c>
      <c r="R1187" s="9">
        <f>P1187-Q1187</f>
        <v>557</v>
      </c>
      <c r="S1187" s="8">
        <f>O1187-R1187</f>
        <v>41359</v>
      </c>
      <c r="T1187">
        <v>275</v>
      </c>
      <c r="U1187">
        <v>11</v>
      </c>
      <c r="V1187">
        <v>68</v>
      </c>
      <c r="W1187">
        <v>25</v>
      </c>
      <c r="X1187">
        <v>7</v>
      </c>
      <c r="Y1187">
        <v>7</v>
      </c>
      <c r="Z1187">
        <v>393</v>
      </c>
      <c r="AA1187">
        <f>Z1187/P1187</f>
        <v>0.70556552962298025</v>
      </c>
      <c r="AB1187" s="11" t="s">
        <v>506</v>
      </c>
      <c r="AC1187" t="s">
        <v>59</v>
      </c>
      <c r="AD1187">
        <v>3</v>
      </c>
      <c r="AE1187" t="str">
        <f>IF(AD1187&gt;3, "Prefers Discount", "Discount Indifferent")</f>
        <v>Discount Indifferent</v>
      </c>
      <c r="AF1187">
        <v>8</v>
      </c>
      <c r="AG1187">
        <v>5</v>
      </c>
      <c r="AH1187">
        <v>1</v>
      </c>
      <c r="AI1187" t="str">
        <f>INDEX($AF$1:$AH$1,MATCH(MAX(AF1187:AH1187),AF1187:AH1187,0))</f>
        <v>Store_Orders</v>
      </c>
      <c r="AJ1187">
        <v>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f>SUM(AK1187:AO1187)</f>
        <v>0</v>
      </c>
      <c r="AQ1187" t="s">
        <v>67</v>
      </c>
      <c r="AR1187">
        <v>0</v>
      </c>
      <c r="AS1187" t="str">
        <f>IF(OR(AK1187&gt;0, AL1187&gt;0, AM1187&gt;0, AN1187&gt;0, AO1187&gt;0), "Converted", "Not Converted")</f>
        <v>Not Converted</v>
      </c>
      <c r="AT1187">
        <v>0</v>
      </c>
      <c r="AU1187">
        <v>3</v>
      </c>
      <c r="AV1187">
        <v>11</v>
      </c>
      <c r="AW1187">
        <f>IF(Z1187&gt;607, 4, 0)</f>
        <v>0</v>
      </c>
      <c r="AX1187">
        <f>IF(AA1187&gt;0.1497, 3, 0)</f>
        <v>3</v>
      </c>
      <c r="AY1187">
        <f>IF(P1187&gt;4031, 2, 0)</f>
        <v>0</v>
      </c>
      <c r="AZ1187">
        <f>IF(H1187&gt;51934.91, 1, 0)</f>
        <v>0</v>
      </c>
      <c r="BA1187">
        <f>SUM(AW1187:AZ1187)</f>
        <v>3</v>
      </c>
      <c r="BB1187" t="str">
        <f>VLOOKUP(BA1187,'Standard Deviations'!$L$1:$M$11,2,TRUE)</f>
        <v>Silver</v>
      </c>
    </row>
    <row r="1188" spans="1:54" hidden="1">
      <c r="A1188">
        <v>3602</v>
      </c>
      <c r="B1188">
        <v>1958</v>
      </c>
      <c r="C1188">
        <f>2024-B1188</f>
        <v>66</v>
      </c>
      <c r="D1188" t="str">
        <f>VLOOKUP(B1188,Reference!$A$1:$B$125, 2)</f>
        <v>Boomers</v>
      </c>
      <c r="E1188" t="s">
        <v>64</v>
      </c>
      <c r="F1188" t="str">
        <f>IF(E1188="High School", "No College", "College")</f>
        <v>College</v>
      </c>
      <c r="G1188" t="s">
        <v>55</v>
      </c>
      <c r="H1188">
        <v>51412</v>
      </c>
      <c r="I1188">
        <v>51412</v>
      </c>
      <c r="J1188" s="4" t="s">
        <v>175</v>
      </c>
      <c r="K1188">
        <v>0</v>
      </c>
      <c r="L1188">
        <v>1</v>
      </c>
      <c r="M1188" t="str">
        <f>IF(OR(K1188&gt;0, L1188&gt;0), "Parent", "Not Parent")</f>
        <v>Parent</v>
      </c>
      <c r="N1188" t="s">
        <v>161</v>
      </c>
      <c r="O1188" s="8">
        <v>41916</v>
      </c>
      <c r="P1188" s="9">
        <f>O1188-N1188</f>
        <v>277</v>
      </c>
      <c r="Q1188">
        <v>42</v>
      </c>
      <c r="R1188" s="9">
        <f>P1188-Q1188</f>
        <v>235</v>
      </c>
      <c r="S1188" s="8">
        <f>O1188-R1188</f>
        <v>41681</v>
      </c>
      <c r="T1188">
        <v>140</v>
      </c>
      <c r="U1188">
        <v>3</v>
      </c>
      <c r="V1188">
        <v>29</v>
      </c>
      <c r="W1188">
        <v>4</v>
      </c>
      <c r="X1188">
        <v>5</v>
      </c>
      <c r="Y1188">
        <v>14</v>
      </c>
      <c r="Z1188">
        <v>195</v>
      </c>
      <c r="AA1188">
        <f>Z1188/P1188</f>
        <v>0.70397111913357402</v>
      </c>
      <c r="AB1188" s="11" t="s">
        <v>506</v>
      </c>
      <c r="AC1188" t="s">
        <v>59</v>
      </c>
      <c r="AD1188">
        <v>2</v>
      </c>
      <c r="AE1188" t="str">
        <f>IF(AD1188&gt;3, "Prefers Discount", "Discount Indifferent")</f>
        <v>Discount Indifferent</v>
      </c>
      <c r="AF1188">
        <v>4</v>
      </c>
      <c r="AG1188">
        <v>3</v>
      </c>
      <c r="AH1188">
        <v>2</v>
      </c>
      <c r="AI1188" t="str">
        <f>INDEX($AF$1:$AH$1,MATCH(MAX(AF1188:AH1188),AF1188:AH1188,0))</f>
        <v>Store_Orders</v>
      </c>
      <c r="AJ1188">
        <v>4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f>SUM(AK1188:AO1188)</f>
        <v>0</v>
      </c>
      <c r="AQ1188" t="s">
        <v>67</v>
      </c>
      <c r="AR1188">
        <v>0</v>
      </c>
      <c r="AS1188" t="str">
        <f>IF(OR(AK1188&gt;0, AL1188&gt;0, AM1188&gt;0, AN1188&gt;0, AO1188&gt;0), "Converted", "Not Converted")</f>
        <v>Not Converted</v>
      </c>
      <c r="AT1188">
        <v>0</v>
      </c>
      <c r="AU1188">
        <v>3</v>
      </c>
      <c r="AV1188">
        <v>11</v>
      </c>
      <c r="AW1188">
        <f>IF(Z1188&gt;607, 4, 0)</f>
        <v>0</v>
      </c>
      <c r="AX1188">
        <f>IF(AA1188&gt;0.1497, 3, 0)</f>
        <v>3</v>
      </c>
      <c r="AY1188">
        <f>IF(P1188&gt;4031, 2, 0)</f>
        <v>0</v>
      </c>
      <c r="AZ1188">
        <f>IF(H1188&gt;51934.91, 1, 0)</f>
        <v>0</v>
      </c>
      <c r="BA1188">
        <f>SUM(AW1188:AZ1188)</f>
        <v>3</v>
      </c>
      <c r="BB1188" t="str">
        <f>VLOOKUP(BA1188,'Standard Deviations'!$L$1:$M$11,2,TRUE)</f>
        <v>Silver</v>
      </c>
    </row>
    <row r="1189" spans="1:54" hidden="1">
      <c r="A1189">
        <v>271</v>
      </c>
      <c r="B1189">
        <v>1969</v>
      </c>
      <c r="C1189">
        <f>2024-B1189</f>
        <v>55</v>
      </c>
      <c r="D1189" t="str">
        <f>VLOOKUP(B1189,Reference!$A$1:$B$125, 2)</f>
        <v>Gen X</v>
      </c>
      <c r="E1189" t="s">
        <v>54</v>
      </c>
      <c r="F1189" t="str">
        <f>IF(E1189="High School", "No College", "College")</f>
        <v>College</v>
      </c>
      <c r="G1189" t="s">
        <v>89</v>
      </c>
      <c r="H1189">
        <v>40590</v>
      </c>
      <c r="I1189">
        <v>40590</v>
      </c>
      <c r="J1189" s="4" t="s">
        <v>175</v>
      </c>
      <c r="K1189">
        <v>1</v>
      </c>
      <c r="L1189">
        <v>1</v>
      </c>
      <c r="M1189" t="str">
        <f>IF(OR(K1189&gt;0, L1189&gt;0), "Parent", "Not Parent")</f>
        <v>Parent</v>
      </c>
      <c r="N1189" t="s">
        <v>236</v>
      </c>
      <c r="O1189" s="8">
        <v>41916</v>
      </c>
      <c r="P1189" s="9">
        <f>O1189-N1189</f>
        <v>367</v>
      </c>
      <c r="Q1189">
        <v>30</v>
      </c>
      <c r="R1189" s="9">
        <f>P1189-Q1189</f>
        <v>337</v>
      </c>
      <c r="S1189" s="8">
        <f>O1189-R1189</f>
        <v>41579</v>
      </c>
      <c r="T1189">
        <v>154</v>
      </c>
      <c r="U1189">
        <v>0</v>
      </c>
      <c r="V1189">
        <v>50</v>
      </c>
      <c r="W1189">
        <v>6</v>
      </c>
      <c r="X1189">
        <v>11</v>
      </c>
      <c r="Y1189">
        <v>37</v>
      </c>
      <c r="Z1189">
        <v>258</v>
      </c>
      <c r="AA1189">
        <f>Z1189/P1189</f>
        <v>0.70299727520435973</v>
      </c>
      <c r="AB1189" s="11" t="s">
        <v>506</v>
      </c>
      <c r="AC1189" t="s">
        <v>59</v>
      </c>
      <c r="AD1189">
        <v>5</v>
      </c>
      <c r="AE1189" t="str">
        <f>IF(AD1189&gt;3, "Prefers Discount", "Discount Indifferent")</f>
        <v>Prefers Discount</v>
      </c>
      <c r="AF1189">
        <v>3</v>
      </c>
      <c r="AG1189">
        <v>3</v>
      </c>
      <c r="AH1189">
        <v>4</v>
      </c>
      <c r="AI1189" t="str">
        <f>INDEX($AF$1:$AH$1,MATCH(MAX(AF1189:AH1189),AF1189:AH1189,0))</f>
        <v>Catalog_Orders</v>
      </c>
      <c r="AJ1189">
        <v>6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f>SUM(AK1189:AO1189)</f>
        <v>1</v>
      </c>
      <c r="AQ1189" t="str">
        <f>INDEX($AK$1:$AO$1,MATCH(MAX(AK1189:AO1189),AK1189:AO1189,0))</f>
        <v>Converted_on_Camp3</v>
      </c>
      <c r="AR1189">
        <v>1</v>
      </c>
      <c r="AS1189" t="str">
        <f>IF(OR(AK1189&gt;0, AL1189&gt;0, AM1189&gt;0, AN1189&gt;0, AO1189&gt;0), "Converted", "Not Converted")</f>
        <v>Converted</v>
      </c>
      <c r="AT1189">
        <v>0</v>
      </c>
      <c r="AU1189">
        <v>3</v>
      </c>
      <c r="AV1189">
        <v>11</v>
      </c>
      <c r="AW1189">
        <f>IF(Z1189&gt;607, 4, 0)</f>
        <v>0</v>
      </c>
      <c r="AX1189">
        <f>IF(AA1189&gt;0.1497, 3, 0)</f>
        <v>3</v>
      </c>
      <c r="AY1189">
        <f>IF(P1189&gt;4031, 2, 0)</f>
        <v>0</v>
      </c>
      <c r="AZ1189">
        <f>IF(H1189&gt;51934.91, 1, 0)</f>
        <v>0</v>
      </c>
      <c r="BA1189">
        <f>SUM(AW1189:AZ1189)</f>
        <v>3</v>
      </c>
      <c r="BB1189" t="str">
        <f>VLOOKUP(BA1189,'Standard Deviations'!$L$1:$M$11,2,TRUE)</f>
        <v>Silver</v>
      </c>
    </row>
    <row r="1190" spans="1:54" hidden="1">
      <c r="A1190">
        <v>7699</v>
      </c>
      <c r="B1190">
        <v>1969</v>
      </c>
      <c r="C1190">
        <f>2024-B1190</f>
        <v>55</v>
      </c>
      <c r="D1190" t="str">
        <f>VLOOKUP(B1190,Reference!$A$1:$B$125, 2)</f>
        <v>Gen X</v>
      </c>
      <c r="E1190" t="s">
        <v>54</v>
      </c>
      <c r="F1190" t="str">
        <f>IF(E1190="High School", "No College", "College")</f>
        <v>College</v>
      </c>
      <c r="G1190" t="s">
        <v>89</v>
      </c>
      <c r="H1190">
        <v>40590</v>
      </c>
      <c r="I1190">
        <v>40590</v>
      </c>
      <c r="J1190" s="4" t="s">
        <v>175</v>
      </c>
      <c r="K1190">
        <v>1</v>
      </c>
      <c r="L1190">
        <v>1</v>
      </c>
      <c r="M1190" t="str">
        <f>IF(OR(K1190&gt;0, L1190&gt;0), "Parent", "Not Parent")</f>
        <v>Parent</v>
      </c>
      <c r="N1190" t="s">
        <v>236</v>
      </c>
      <c r="O1190" s="8">
        <v>41916</v>
      </c>
      <c r="P1190" s="9">
        <f>O1190-N1190</f>
        <v>367</v>
      </c>
      <c r="Q1190">
        <v>30</v>
      </c>
      <c r="R1190" s="9">
        <f>P1190-Q1190</f>
        <v>337</v>
      </c>
      <c r="S1190" s="8">
        <f>O1190-R1190</f>
        <v>41579</v>
      </c>
      <c r="T1190">
        <v>154</v>
      </c>
      <c r="U1190">
        <v>0</v>
      </c>
      <c r="V1190">
        <v>50</v>
      </c>
      <c r="W1190">
        <v>6</v>
      </c>
      <c r="X1190">
        <v>11</v>
      </c>
      <c r="Y1190">
        <v>37</v>
      </c>
      <c r="Z1190">
        <v>258</v>
      </c>
      <c r="AA1190">
        <f>Z1190/P1190</f>
        <v>0.70299727520435973</v>
      </c>
      <c r="AB1190" s="11" t="s">
        <v>506</v>
      </c>
      <c r="AC1190" t="s">
        <v>59</v>
      </c>
      <c r="AD1190">
        <v>5</v>
      </c>
      <c r="AE1190" t="str">
        <f>IF(AD1190&gt;3, "Prefers Discount", "Discount Indifferent")</f>
        <v>Prefers Discount</v>
      </c>
      <c r="AF1190">
        <v>3</v>
      </c>
      <c r="AG1190">
        <v>3</v>
      </c>
      <c r="AH1190">
        <v>4</v>
      </c>
      <c r="AI1190" t="str">
        <f>INDEX($AF$1:$AH$1,MATCH(MAX(AF1190:AH1190),AF1190:AH1190,0))</f>
        <v>Catalog_Orders</v>
      </c>
      <c r="AJ1190">
        <v>6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f>SUM(AK1190:AO1190)</f>
        <v>1</v>
      </c>
      <c r="AQ1190" t="str">
        <f>INDEX($AK$1:$AO$1,MATCH(MAX(AK1190:AO1190),AK1190:AO1190,0))</f>
        <v>Converted_on_Camp3</v>
      </c>
      <c r="AR1190">
        <v>1</v>
      </c>
      <c r="AS1190" t="str">
        <f>IF(OR(AK1190&gt;0, AL1190&gt;0, AM1190&gt;0, AN1190&gt;0, AO1190&gt;0), "Converted", "Not Converted")</f>
        <v>Converted</v>
      </c>
      <c r="AT1190">
        <v>0</v>
      </c>
      <c r="AU1190">
        <v>3</v>
      </c>
      <c r="AV1190">
        <v>11</v>
      </c>
      <c r="AW1190">
        <f>IF(Z1190&gt;607, 4, 0)</f>
        <v>0</v>
      </c>
      <c r="AX1190">
        <f>IF(AA1190&gt;0.1497, 3, 0)</f>
        <v>3</v>
      </c>
      <c r="AY1190">
        <f>IF(P1190&gt;4031, 2, 0)</f>
        <v>0</v>
      </c>
      <c r="AZ1190">
        <f>IF(H1190&gt;51934.91, 1, 0)</f>
        <v>0</v>
      </c>
      <c r="BA1190">
        <f>SUM(AW1190:AZ1190)</f>
        <v>3</v>
      </c>
      <c r="BB1190" t="str">
        <f>VLOOKUP(BA1190,'Standard Deviations'!$L$1:$M$11,2,TRUE)</f>
        <v>Silver</v>
      </c>
    </row>
    <row r="1191" spans="1:54">
      <c r="A1191">
        <v>3570</v>
      </c>
      <c r="B1191">
        <v>1969</v>
      </c>
      <c r="C1191">
        <f>2024-B1191</f>
        <v>55</v>
      </c>
      <c r="D1191" t="str">
        <f>VLOOKUP(B1191,Reference!$A$1:$B$125, 2)</f>
        <v>Gen X</v>
      </c>
      <c r="E1191" t="s">
        <v>68</v>
      </c>
      <c r="F1191" t="str">
        <f>IF(E1191="High School", "No College", "College")</f>
        <v>College</v>
      </c>
      <c r="G1191" t="s">
        <v>65</v>
      </c>
      <c r="H1191">
        <v>42731</v>
      </c>
      <c r="I1191">
        <v>42731</v>
      </c>
      <c r="J1191" s="4" t="s">
        <v>175</v>
      </c>
      <c r="K1191">
        <v>1</v>
      </c>
      <c r="L1191">
        <v>0</v>
      </c>
      <c r="M1191" t="str">
        <f>IF(OR(K1191&gt;0, L1191&gt;0), "Parent", "Not Parent")</f>
        <v>Parent</v>
      </c>
      <c r="N1191" t="s">
        <v>244</v>
      </c>
      <c r="O1191" s="8">
        <v>41916</v>
      </c>
      <c r="P1191" s="9">
        <f>O1191-N1191</f>
        <v>348</v>
      </c>
      <c r="Q1191">
        <v>64</v>
      </c>
      <c r="R1191" s="9">
        <f>P1191-Q1191</f>
        <v>284</v>
      </c>
      <c r="S1191" s="8">
        <f>O1191-R1191</f>
        <v>41632</v>
      </c>
      <c r="T1191">
        <v>159</v>
      </c>
      <c r="U1191">
        <v>2</v>
      </c>
      <c r="V1191">
        <v>51</v>
      </c>
      <c r="W1191">
        <v>6</v>
      </c>
      <c r="X1191">
        <v>2</v>
      </c>
      <c r="Y1191">
        <v>24</v>
      </c>
      <c r="Z1191">
        <v>244</v>
      </c>
      <c r="AA1191">
        <f>Z1191/P1191</f>
        <v>0.70114942528735635</v>
      </c>
      <c r="AB1191" s="14" t="s">
        <v>506</v>
      </c>
      <c r="AC1191" s="13" t="s">
        <v>63</v>
      </c>
      <c r="AD1191">
        <v>3</v>
      </c>
      <c r="AE1191" t="str">
        <f>IF(AD1191&gt;3, "Prefers Discount", "Discount Indifferent")</f>
        <v>Discount Indifferent</v>
      </c>
      <c r="AF1191">
        <v>5</v>
      </c>
      <c r="AG1191">
        <v>4</v>
      </c>
      <c r="AH1191">
        <v>1</v>
      </c>
      <c r="AI1191" t="str">
        <f>INDEX($AF$1:$AH$1,MATCH(MAX(AF1191:AH1191),AF1191:AH1191,0))</f>
        <v>Store_Orders</v>
      </c>
      <c r="AJ1191">
        <v>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f>SUM(AK1191:AO1191)</f>
        <v>0</v>
      </c>
      <c r="AQ1191" t="s">
        <v>67</v>
      </c>
      <c r="AR1191">
        <v>0</v>
      </c>
      <c r="AS1191" t="str">
        <f>IF(OR(AK1191&gt;0, AL1191&gt;0, AM1191&gt;0, AN1191&gt;0, AO1191&gt;0), "Converted", "Not Converted")</f>
        <v>Not Converted</v>
      </c>
      <c r="AT1191">
        <v>0</v>
      </c>
      <c r="AU1191">
        <v>3</v>
      </c>
      <c r="AV1191">
        <v>11</v>
      </c>
      <c r="AW1191">
        <f>IF(Z1191&gt;607, 4, 0)</f>
        <v>0</v>
      </c>
      <c r="AX1191">
        <f>IF(AA1191&gt;0.1497, 3, 0)</f>
        <v>3</v>
      </c>
      <c r="AY1191">
        <f>IF(P1191&gt;4031, 2, 0)</f>
        <v>0</v>
      </c>
      <c r="AZ1191">
        <f>IF(H1191&gt;51934.91, 1, 0)</f>
        <v>0</v>
      </c>
      <c r="BA1191">
        <f>SUM(AW1191:AZ1191)</f>
        <v>3</v>
      </c>
      <c r="BB1191" t="str">
        <f>VLOOKUP(BA1191,'Standard Deviations'!$L$1:$M$11,2,TRUE)</f>
        <v>Silver</v>
      </c>
    </row>
    <row r="1192" spans="1:54" hidden="1">
      <c r="A1192">
        <v>10473</v>
      </c>
      <c r="B1192">
        <v>1956</v>
      </c>
      <c r="C1192">
        <f>2024-B1192</f>
        <v>68</v>
      </c>
      <c r="D1192" t="str">
        <f>VLOOKUP(B1192,Reference!$A$1:$B$125, 2)</f>
        <v>Boomers</v>
      </c>
      <c r="E1192" t="s">
        <v>68</v>
      </c>
      <c r="F1192" t="str">
        <f>IF(E1192="High School", "No College", "College")</f>
        <v>College</v>
      </c>
      <c r="G1192" t="s">
        <v>89</v>
      </c>
      <c r="H1192">
        <v>78028</v>
      </c>
      <c r="I1192">
        <v>78028</v>
      </c>
      <c r="J1192" s="4" t="s">
        <v>56</v>
      </c>
      <c r="K1192">
        <v>0</v>
      </c>
      <c r="L1192">
        <v>1</v>
      </c>
      <c r="M1192" t="str">
        <f>IF(OR(K1192&gt;0, L1192&gt;0), "Parent", "Not Parent")</f>
        <v>Parent</v>
      </c>
      <c r="N1192" t="s">
        <v>396</v>
      </c>
      <c r="O1192" s="8">
        <v>41916</v>
      </c>
      <c r="P1192" s="9">
        <f>O1192-N1192</f>
        <v>754</v>
      </c>
      <c r="Q1192">
        <v>38</v>
      </c>
      <c r="R1192" s="9">
        <f>P1192-Q1192</f>
        <v>716</v>
      </c>
      <c r="S1192" s="8">
        <f>O1192-R1192</f>
        <v>41200</v>
      </c>
      <c r="T1192">
        <v>158</v>
      </c>
      <c r="U1192">
        <v>19</v>
      </c>
      <c r="V1192">
        <v>288</v>
      </c>
      <c r="W1192">
        <v>25</v>
      </c>
      <c r="X1192">
        <v>0</v>
      </c>
      <c r="Y1192">
        <v>38</v>
      </c>
      <c r="Z1192">
        <v>528</v>
      </c>
      <c r="AA1192">
        <f>Z1192/P1192</f>
        <v>0.70026525198938994</v>
      </c>
      <c r="AB1192" s="11" t="s">
        <v>506</v>
      </c>
      <c r="AC1192" t="s">
        <v>59</v>
      </c>
      <c r="AD1192">
        <v>1</v>
      </c>
      <c r="AE1192" t="str">
        <f>IF(AD1192&gt;3, "Prefers Discount", "Discount Indifferent")</f>
        <v>Discount Indifferent</v>
      </c>
      <c r="AF1192">
        <v>9</v>
      </c>
      <c r="AG1192">
        <v>6</v>
      </c>
      <c r="AH1192">
        <v>4</v>
      </c>
      <c r="AI1192" t="str">
        <f>INDEX($AF$1:$AH$1,MATCH(MAX(AF1192:AH1192),AF1192:AH1192,0))</f>
        <v>Store_Orders</v>
      </c>
      <c r="AJ1192">
        <v>7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f>SUM(AK1192:AO1192)</f>
        <v>2</v>
      </c>
      <c r="AQ1192" t="str">
        <f>INDEX($AK$1:$AO$1,MATCH(MAX(AK1192:AO1192),AK1192:AO1192,0))</f>
        <v>Converted_on_Camp4</v>
      </c>
      <c r="AR1192">
        <v>1</v>
      </c>
      <c r="AS1192" t="str">
        <f>IF(OR(AK1192&gt;0, AL1192&gt;0, AM1192&gt;0, AN1192&gt;0, AO1192&gt;0), "Converted", "Not Converted")</f>
        <v>Converted</v>
      </c>
      <c r="AT1192">
        <v>0</v>
      </c>
      <c r="AU1192">
        <v>3</v>
      </c>
      <c r="AV1192">
        <v>11</v>
      </c>
      <c r="AW1192">
        <f>IF(Z1192&gt;607, 4, 0)</f>
        <v>0</v>
      </c>
      <c r="AX1192">
        <f>IF(AA1192&gt;0.1497, 3, 0)</f>
        <v>3</v>
      </c>
      <c r="AY1192">
        <f>IF(P1192&gt;4031, 2, 0)</f>
        <v>0</v>
      </c>
      <c r="AZ1192">
        <f>IF(H1192&gt;51934.91, 1, 0)</f>
        <v>1</v>
      </c>
      <c r="BA1192">
        <f>SUM(AW1192:AZ1192)</f>
        <v>4</v>
      </c>
      <c r="BB1192" t="str">
        <f>VLOOKUP(BA1192,'Standard Deviations'!$L$1:$M$11,2,TRUE)</f>
        <v>Silver</v>
      </c>
    </row>
    <row r="1193" spans="1:54">
      <c r="A1193">
        <v>6218</v>
      </c>
      <c r="B1193">
        <v>1965</v>
      </c>
      <c r="C1193">
        <f>2024-B1193</f>
        <v>59</v>
      </c>
      <c r="D1193" t="str">
        <f>VLOOKUP(B1193,Reference!$A$1:$B$125, 2)</f>
        <v>Gen X</v>
      </c>
      <c r="E1193" t="s">
        <v>54</v>
      </c>
      <c r="F1193" t="str">
        <f>IF(E1193="High School", "No College", "College")</f>
        <v>College</v>
      </c>
      <c r="G1193" t="s">
        <v>55</v>
      </c>
      <c r="H1193">
        <v>59594</v>
      </c>
      <c r="I1193">
        <v>59594</v>
      </c>
      <c r="J1193" s="4" t="s">
        <v>61</v>
      </c>
      <c r="K1193">
        <v>0</v>
      </c>
      <c r="L1193">
        <v>1</v>
      </c>
      <c r="M1193" t="str">
        <f>IF(OR(K1193&gt;0, L1193&gt;0), "Parent", "Not Parent")</f>
        <v>Parent</v>
      </c>
      <c r="N1193" t="s">
        <v>404</v>
      </c>
      <c r="O1193" s="8">
        <v>41916</v>
      </c>
      <c r="P1193" s="9">
        <f>O1193-N1193</f>
        <v>714</v>
      </c>
      <c r="Q1193">
        <v>74</v>
      </c>
      <c r="R1193" s="9">
        <f>P1193-Q1193</f>
        <v>640</v>
      </c>
      <c r="S1193" s="8">
        <f>O1193-R1193</f>
        <v>41276</v>
      </c>
      <c r="T1193">
        <v>457</v>
      </c>
      <c r="U1193">
        <v>4</v>
      </c>
      <c r="V1193">
        <v>29</v>
      </c>
      <c r="W1193">
        <v>0</v>
      </c>
      <c r="X1193">
        <v>0</v>
      </c>
      <c r="Y1193">
        <v>9</v>
      </c>
      <c r="Z1193">
        <v>499</v>
      </c>
      <c r="AA1193">
        <f>Z1193/P1193</f>
        <v>0.69887955182072825</v>
      </c>
      <c r="AB1193" s="14" t="s">
        <v>506</v>
      </c>
      <c r="AC1193" s="13" t="s">
        <v>63</v>
      </c>
      <c r="AD1193">
        <v>1</v>
      </c>
      <c r="AE1193" t="str">
        <f>IF(AD1193&gt;3, "Prefers Discount", "Discount Indifferent")</f>
        <v>Discount Indifferent</v>
      </c>
      <c r="AF1193">
        <v>7</v>
      </c>
      <c r="AG1193">
        <v>8</v>
      </c>
      <c r="AH1193">
        <v>1</v>
      </c>
      <c r="AI1193" t="str">
        <f>INDEX($AF$1:$AH$1,MATCH(MAX(AF1193:AH1193),AF1193:AH1193,0))</f>
        <v>Web_Orders</v>
      </c>
      <c r="AJ1193">
        <v>7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f>SUM(AK1193:AO1193)</f>
        <v>1</v>
      </c>
      <c r="AQ1193" t="str">
        <f>INDEX($AK$1:$AO$1,MATCH(MAX(AK1193:AO1193),AK1193:AO1193,0))</f>
        <v>Converted_on_Camp4</v>
      </c>
      <c r="AR1193">
        <v>1</v>
      </c>
      <c r="AS1193" t="str">
        <f>IF(OR(AK1193&gt;0, AL1193&gt;0, AM1193&gt;0, AN1193&gt;0, AO1193&gt;0), "Converted", "Not Converted")</f>
        <v>Converted</v>
      </c>
      <c r="AT1193">
        <v>0</v>
      </c>
      <c r="AU1193">
        <v>3</v>
      </c>
      <c r="AV1193">
        <v>11</v>
      </c>
      <c r="AW1193">
        <f>IF(Z1193&gt;607, 4, 0)</f>
        <v>0</v>
      </c>
      <c r="AX1193">
        <f>IF(AA1193&gt;0.1497, 3, 0)</f>
        <v>3</v>
      </c>
      <c r="AY1193">
        <f>IF(P1193&gt;4031, 2, 0)</f>
        <v>0</v>
      </c>
      <c r="AZ1193">
        <f>IF(H1193&gt;51934.91, 1, 0)</f>
        <v>1</v>
      </c>
      <c r="BA1193">
        <f>SUM(AW1193:AZ1193)</f>
        <v>4</v>
      </c>
      <c r="BB1193" t="str">
        <f>VLOOKUP(BA1193,'Standard Deviations'!$L$1:$M$11,2,TRUE)</f>
        <v>Silver</v>
      </c>
    </row>
    <row r="1194" spans="1:54">
      <c r="A1194">
        <v>3515</v>
      </c>
      <c r="B1194">
        <v>1952</v>
      </c>
      <c r="C1194">
        <f>2024-B1194</f>
        <v>72</v>
      </c>
      <c r="D1194" t="str">
        <f>VLOOKUP(B1194,Reference!$A$1:$B$125, 2)</f>
        <v>Boomers</v>
      </c>
      <c r="E1194" t="s">
        <v>54</v>
      </c>
      <c r="F1194" t="str">
        <f>IF(E1194="High School", "No College", "College")</f>
        <v>College</v>
      </c>
      <c r="G1194" t="s">
        <v>60</v>
      </c>
      <c r="H1194">
        <v>62307</v>
      </c>
      <c r="I1194">
        <v>62307</v>
      </c>
      <c r="J1194" s="4" t="s">
        <v>61</v>
      </c>
      <c r="K1194">
        <v>0</v>
      </c>
      <c r="L1194">
        <v>1</v>
      </c>
      <c r="M1194" t="str">
        <f>IF(OR(K1194&gt;0, L1194&gt;0), "Parent", "Not Parent")</f>
        <v>Parent</v>
      </c>
      <c r="N1194" t="s">
        <v>102</v>
      </c>
      <c r="O1194" s="8">
        <v>41916</v>
      </c>
      <c r="P1194" s="9">
        <f>O1194-N1194</f>
        <v>229</v>
      </c>
      <c r="Q1194">
        <v>94</v>
      </c>
      <c r="R1194" s="9">
        <f>P1194-Q1194</f>
        <v>135</v>
      </c>
      <c r="S1194" s="8">
        <f>O1194-R1194</f>
        <v>41781</v>
      </c>
      <c r="T1194">
        <v>87</v>
      </c>
      <c r="U1194">
        <v>13</v>
      </c>
      <c r="V1194">
        <v>34</v>
      </c>
      <c r="W1194">
        <v>10</v>
      </c>
      <c r="X1194">
        <v>6</v>
      </c>
      <c r="Y1194">
        <v>10</v>
      </c>
      <c r="Z1194">
        <v>160</v>
      </c>
      <c r="AA1194">
        <f>Z1194/P1194</f>
        <v>0.69868995633187769</v>
      </c>
      <c r="AB1194" s="14" t="s">
        <v>506</v>
      </c>
      <c r="AC1194" s="13" t="s">
        <v>63</v>
      </c>
      <c r="AD1194">
        <v>1</v>
      </c>
      <c r="AE1194" t="str">
        <f>IF(AD1194&gt;3, "Prefers Discount", "Discount Indifferent")</f>
        <v>Discount Indifferent</v>
      </c>
      <c r="AF1194">
        <v>4</v>
      </c>
      <c r="AG1194">
        <v>4</v>
      </c>
      <c r="AH1194">
        <v>0</v>
      </c>
      <c r="AI1194" t="str">
        <f>INDEX($AF$1:$AH$1,MATCH(MAX(AF1194:AH1194),AF1194:AH1194,0))</f>
        <v>Store_Orders</v>
      </c>
      <c r="AJ1194">
        <v>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f>SUM(AK1194:AO1194)</f>
        <v>0</v>
      </c>
      <c r="AQ1194" t="s">
        <v>67</v>
      </c>
      <c r="AR1194">
        <v>0</v>
      </c>
      <c r="AS1194" t="str">
        <f>IF(OR(AK1194&gt;0, AL1194&gt;0, AM1194&gt;0, AN1194&gt;0, AO1194&gt;0), "Converted", "Not Converted")</f>
        <v>Not Converted</v>
      </c>
      <c r="AT1194">
        <v>0</v>
      </c>
      <c r="AU1194">
        <v>3</v>
      </c>
      <c r="AV1194">
        <v>11</v>
      </c>
      <c r="AW1194">
        <f>IF(Z1194&gt;607, 4, 0)</f>
        <v>0</v>
      </c>
      <c r="AX1194">
        <f>IF(AA1194&gt;0.1497, 3, 0)</f>
        <v>3</v>
      </c>
      <c r="AY1194">
        <f>IF(P1194&gt;4031, 2, 0)</f>
        <v>0</v>
      </c>
      <c r="AZ1194">
        <f>IF(H1194&gt;51934.91, 1, 0)</f>
        <v>1</v>
      </c>
      <c r="BA1194">
        <f>SUM(AW1194:AZ1194)</f>
        <v>4</v>
      </c>
      <c r="BB1194" t="str">
        <f>VLOOKUP(BA1194,'Standard Deviations'!$L$1:$M$11,2,TRUE)</f>
        <v>Silver</v>
      </c>
    </row>
    <row r="1195" spans="1:54">
      <c r="A1195">
        <v>4550</v>
      </c>
      <c r="B1195">
        <v>1966</v>
      </c>
      <c r="C1195">
        <f>2024-B1195</f>
        <v>58</v>
      </c>
      <c r="D1195" t="str">
        <f>VLOOKUP(B1195,Reference!$A$1:$B$125, 2)</f>
        <v>Gen X</v>
      </c>
      <c r="E1195" t="s">
        <v>64</v>
      </c>
      <c r="F1195" t="str">
        <f>IF(E1195="High School", "No College", "College")</f>
        <v>College</v>
      </c>
      <c r="G1195" t="s">
        <v>65</v>
      </c>
      <c r="H1195">
        <v>33564</v>
      </c>
      <c r="I1195">
        <v>33564</v>
      </c>
      <c r="J1195" s="4" t="s">
        <v>175</v>
      </c>
      <c r="K1195">
        <v>0</v>
      </c>
      <c r="L1195">
        <v>1</v>
      </c>
      <c r="M1195" t="str">
        <f>IF(OR(K1195&gt;0, L1195&gt;0), "Parent", "Not Parent")</f>
        <v>Parent</v>
      </c>
      <c r="N1195" t="s">
        <v>619</v>
      </c>
      <c r="O1195" s="8">
        <v>41916</v>
      </c>
      <c r="P1195" s="9">
        <f>O1195-N1195</f>
        <v>102</v>
      </c>
      <c r="Q1195">
        <v>51</v>
      </c>
      <c r="R1195" s="9">
        <f>P1195-Q1195</f>
        <v>51</v>
      </c>
      <c r="S1195" s="8">
        <f>O1195-R1195</f>
        <v>41865</v>
      </c>
      <c r="T1195">
        <v>61</v>
      </c>
      <c r="U1195">
        <v>0</v>
      </c>
      <c r="V1195">
        <v>3</v>
      </c>
      <c r="W1195">
        <v>0</v>
      </c>
      <c r="X1195">
        <v>0</v>
      </c>
      <c r="Y1195">
        <v>7</v>
      </c>
      <c r="Z1195">
        <v>71</v>
      </c>
      <c r="AA1195">
        <f>Z1195/P1195</f>
        <v>0.69607843137254899</v>
      </c>
      <c r="AB1195" s="14" t="s">
        <v>506</v>
      </c>
      <c r="AC1195" s="13" t="s">
        <v>63</v>
      </c>
      <c r="AD1195">
        <v>1</v>
      </c>
      <c r="AE1195" t="str">
        <f>IF(AD1195&gt;3, "Prefers Discount", "Discount Indifferent")</f>
        <v>Discount Indifferent</v>
      </c>
      <c r="AF1195">
        <v>3</v>
      </c>
      <c r="AG1195">
        <v>1</v>
      </c>
      <c r="AH1195">
        <v>1</v>
      </c>
      <c r="AI1195" t="str">
        <f>INDEX($AF$1:$AH$1,MATCH(MAX(AF1195:AH1195),AF1195:AH1195,0))</f>
        <v>Store_Orders</v>
      </c>
      <c r="AJ1195">
        <v>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f>SUM(AK1195:AO1195)</f>
        <v>0</v>
      </c>
      <c r="AQ1195" t="s">
        <v>67</v>
      </c>
      <c r="AR1195">
        <v>0</v>
      </c>
      <c r="AS1195" t="str">
        <f>IF(OR(AK1195&gt;0, AL1195&gt;0, AM1195&gt;0, AN1195&gt;0, AO1195&gt;0), "Converted", "Not Converted")</f>
        <v>Not Converted</v>
      </c>
      <c r="AT1195">
        <v>0</v>
      </c>
      <c r="AU1195">
        <v>3</v>
      </c>
      <c r="AV1195">
        <v>11</v>
      </c>
      <c r="AW1195">
        <f>IF(Z1195&gt;607, 4, 0)</f>
        <v>0</v>
      </c>
      <c r="AX1195">
        <f>IF(AA1195&gt;0.1497, 3, 0)</f>
        <v>3</v>
      </c>
      <c r="AY1195">
        <f>IF(P1195&gt;4031, 2, 0)</f>
        <v>0</v>
      </c>
      <c r="AZ1195">
        <f>IF(H1195&gt;51934.91, 1, 0)</f>
        <v>0</v>
      </c>
      <c r="BA1195">
        <f>SUM(AW1195:AZ1195)</f>
        <v>3</v>
      </c>
      <c r="BB1195" t="str">
        <f>VLOOKUP(BA1195,'Standard Deviations'!$L$1:$M$11,2,TRUE)</f>
        <v>Silver</v>
      </c>
    </row>
    <row r="1196" spans="1:54" hidden="1">
      <c r="A1196">
        <v>1406</v>
      </c>
      <c r="B1196">
        <v>1975</v>
      </c>
      <c r="C1196">
        <f>2024-B1196</f>
        <v>49</v>
      </c>
      <c r="D1196" t="str">
        <f>VLOOKUP(B1196,Reference!$A$1:$B$125, 2)</f>
        <v>Gen X</v>
      </c>
      <c r="E1196" t="s">
        <v>54</v>
      </c>
      <c r="F1196" t="str">
        <f>IF(E1196="High School", "No College", "College")</f>
        <v>College</v>
      </c>
      <c r="G1196" t="s">
        <v>60</v>
      </c>
      <c r="H1196">
        <v>53201</v>
      </c>
      <c r="I1196">
        <v>53201</v>
      </c>
      <c r="J1196" s="4" t="s">
        <v>61</v>
      </c>
      <c r="K1196">
        <v>1</v>
      </c>
      <c r="L1196">
        <v>1</v>
      </c>
      <c r="M1196" t="str">
        <f>IF(OR(K1196&gt;0, L1196&gt;0), "Parent", "Not Parent")</f>
        <v>Parent</v>
      </c>
      <c r="N1196" t="s">
        <v>609</v>
      </c>
      <c r="O1196" s="8">
        <v>41916</v>
      </c>
      <c r="P1196" s="9">
        <f>O1196-N1196</f>
        <v>599</v>
      </c>
      <c r="Q1196">
        <v>49</v>
      </c>
      <c r="R1196" s="9">
        <f>P1196-Q1196</f>
        <v>550</v>
      </c>
      <c r="S1196" s="8">
        <f>O1196-R1196</f>
        <v>41366</v>
      </c>
      <c r="T1196">
        <v>280</v>
      </c>
      <c r="U1196">
        <v>7</v>
      </c>
      <c r="V1196">
        <v>81</v>
      </c>
      <c r="W1196">
        <v>20</v>
      </c>
      <c r="X1196">
        <v>0</v>
      </c>
      <c r="Y1196">
        <v>27</v>
      </c>
      <c r="Z1196">
        <v>415</v>
      </c>
      <c r="AA1196">
        <f>Z1196/P1196</f>
        <v>0.69282136894824708</v>
      </c>
      <c r="AB1196" s="11" t="s">
        <v>506</v>
      </c>
      <c r="AC1196" t="s">
        <v>59</v>
      </c>
      <c r="AD1196">
        <v>8</v>
      </c>
      <c r="AE1196" t="str">
        <f>IF(AD1196&gt;3, "Prefers Discount", "Discount Indifferent")</f>
        <v>Prefers Discount</v>
      </c>
      <c r="AF1196">
        <v>5</v>
      </c>
      <c r="AG1196">
        <v>6</v>
      </c>
      <c r="AH1196">
        <v>3</v>
      </c>
      <c r="AI1196" t="str">
        <f>INDEX($AF$1:$AH$1,MATCH(MAX(AF1196:AH1196),AF1196:AH1196,0))</f>
        <v>Web_Orders</v>
      </c>
      <c r="AJ1196">
        <v>7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f>SUM(AK1196:AO1196)</f>
        <v>0</v>
      </c>
      <c r="AQ1196" t="s">
        <v>67</v>
      </c>
      <c r="AR1196">
        <v>0</v>
      </c>
      <c r="AS1196" t="str">
        <f>IF(OR(AK1196&gt;0, AL1196&gt;0, AM1196&gt;0, AN1196&gt;0, AO1196&gt;0), "Converted", "Not Converted")</f>
        <v>Not Converted</v>
      </c>
      <c r="AT1196">
        <v>0</v>
      </c>
      <c r="AU1196">
        <v>3</v>
      </c>
      <c r="AV1196">
        <v>11</v>
      </c>
      <c r="AW1196">
        <f>IF(Z1196&gt;607, 4, 0)</f>
        <v>0</v>
      </c>
      <c r="AX1196">
        <f>IF(AA1196&gt;0.1497, 3, 0)</f>
        <v>3</v>
      </c>
      <c r="AY1196">
        <f>IF(P1196&gt;4031, 2, 0)</f>
        <v>0</v>
      </c>
      <c r="AZ1196">
        <f>IF(H1196&gt;51934.91, 1, 0)</f>
        <v>1</v>
      </c>
      <c r="BA1196">
        <f>SUM(AW1196:AZ1196)</f>
        <v>4</v>
      </c>
      <c r="BB1196" t="str">
        <f>VLOOKUP(BA1196,'Standard Deviations'!$L$1:$M$11,2,TRUE)</f>
        <v>Silver</v>
      </c>
    </row>
    <row r="1197" spans="1:54">
      <c r="A1197">
        <v>1604</v>
      </c>
      <c r="B1197">
        <v>1960</v>
      </c>
      <c r="C1197">
        <f>2024-B1197</f>
        <v>64</v>
      </c>
      <c r="D1197" t="str">
        <f>VLOOKUP(B1197,Reference!$A$1:$B$125, 2)</f>
        <v>Boomers</v>
      </c>
      <c r="E1197" t="s">
        <v>64</v>
      </c>
      <c r="F1197" t="str">
        <f>IF(E1197="High School", "No College", "College")</f>
        <v>College</v>
      </c>
      <c r="G1197" t="s">
        <v>55</v>
      </c>
      <c r="H1197">
        <v>47353</v>
      </c>
      <c r="I1197">
        <v>47353</v>
      </c>
      <c r="J1197" s="4" t="s">
        <v>175</v>
      </c>
      <c r="K1197">
        <v>0</v>
      </c>
      <c r="L1197">
        <v>1</v>
      </c>
      <c r="M1197" t="str">
        <f>IF(OR(K1197&gt;0, L1197&gt;0), "Parent", "Not Parent")</f>
        <v>Parent</v>
      </c>
      <c r="N1197" t="s">
        <v>185</v>
      </c>
      <c r="O1197" s="8">
        <v>41916</v>
      </c>
      <c r="P1197" s="9">
        <f>O1197-N1197</f>
        <v>325</v>
      </c>
      <c r="Q1197">
        <v>93</v>
      </c>
      <c r="R1197" s="9">
        <f>P1197-Q1197</f>
        <v>232</v>
      </c>
      <c r="S1197" s="8">
        <f>O1197-R1197</f>
        <v>41684</v>
      </c>
      <c r="T1197">
        <v>184</v>
      </c>
      <c r="U1197">
        <v>2</v>
      </c>
      <c r="V1197">
        <v>19</v>
      </c>
      <c r="W1197">
        <v>8</v>
      </c>
      <c r="X1197">
        <v>8</v>
      </c>
      <c r="Y1197">
        <v>4</v>
      </c>
      <c r="Z1197">
        <v>225</v>
      </c>
      <c r="AA1197">
        <f>Z1197/P1197</f>
        <v>0.69230769230769229</v>
      </c>
      <c r="AB1197" s="14" t="s">
        <v>506</v>
      </c>
      <c r="AC1197" s="13" t="s">
        <v>63</v>
      </c>
      <c r="AD1197">
        <v>3</v>
      </c>
      <c r="AE1197" t="str">
        <f>IF(AD1197&gt;3, "Prefers Discount", "Discount Indifferent")</f>
        <v>Discount Indifferent</v>
      </c>
      <c r="AF1197">
        <v>6</v>
      </c>
      <c r="AG1197">
        <v>2</v>
      </c>
      <c r="AH1197">
        <v>2</v>
      </c>
      <c r="AI1197" t="str">
        <f>INDEX($AF$1:$AH$1,MATCH(MAX(AF1197:AH1197),AF1197:AH1197,0))</f>
        <v>Store_Orders</v>
      </c>
      <c r="AJ1197">
        <v>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f>SUM(AK1197:AO1197)</f>
        <v>0</v>
      </c>
      <c r="AQ1197" t="s">
        <v>67</v>
      </c>
      <c r="AR1197">
        <v>0</v>
      </c>
      <c r="AS1197" t="str">
        <f>IF(OR(AK1197&gt;0, AL1197&gt;0, AM1197&gt;0, AN1197&gt;0, AO1197&gt;0), "Converted", "Not Converted")</f>
        <v>Not Converted</v>
      </c>
      <c r="AT1197">
        <v>0</v>
      </c>
      <c r="AU1197">
        <v>3</v>
      </c>
      <c r="AV1197">
        <v>11</v>
      </c>
      <c r="AW1197">
        <f>IF(Z1197&gt;607, 4, 0)</f>
        <v>0</v>
      </c>
      <c r="AX1197">
        <f>IF(AA1197&gt;0.1497, 3, 0)</f>
        <v>3</v>
      </c>
      <c r="AY1197">
        <f>IF(P1197&gt;4031, 2, 0)</f>
        <v>0</v>
      </c>
      <c r="AZ1197">
        <f>IF(H1197&gt;51934.91, 1, 0)</f>
        <v>0</v>
      </c>
      <c r="BA1197">
        <f>SUM(AW1197:AZ1197)</f>
        <v>3</v>
      </c>
      <c r="BB1197" t="str">
        <f>VLOOKUP(BA1197,'Standard Deviations'!$L$1:$M$11,2,TRUE)</f>
        <v>Silver</v>
      </c>
    </row>
    <row r="1198" spans="1:54" hidden="1">
      <c r="A1198">
        <v>8773</v>
      </c>
      <c r="B1198">
        <v>1971</v>
      </c>
      <c r="C1198">
        <f>2024-B1198</f>
        <v>53</v>
      </c>
      <c r="D1198" t="str">
        <f>VLOOKUP(B1198,Reference!$A$1:$B$125, 2)</f>
        <v>Gen X</v>
      </c>
      <c r="E1198" t="s">
        <v>64</v>
      </c>
      <c r="F1198" t="str">
        <f>IF(E1198="High School", "No College", "College")</f>
        <v>College</v>
      </c>
      <c r="G1198" t="s">
        <v>65</v>
      </c>
      <c r="H1198">
        <v>57420</v>
      </c>
      <c r="I1198">
        <v>57420</v>
      </c>
      <c r="J1198" s="4" t="s">
        <v>61</v>
      </c>
      <c r="K1198">
        <v>0</v>
      </c>
      <c r="L1198">
        <v>1</v>
      </c>
      <c r="M1198" t="str">
        <f>IF(OR(K1198&gt;0, L1198&gt;0), "Parent", "Not Parent")</f>
        <v>Parent</v>
      </c>
      <c r="N1198" t="s">
        <v>496</v>
      </c>
      <c r="O1198" s="8">
        <v>41916</v>
      </c>
      <c r="P1198" s="9">
        <f>O1198-N1198</f>
        <v>466</v>
      </c>
      <c r="Q1198">
        <v>22</v>
      </c>
      <c r="R1198" s="9">
        <f>P1198-Q1198</f>
        <v>444</v>
      </c>
      <c r="S1198" s="8">
        <f>O1198-R1198</f>
        <v>41472</v>
      </c>
      <c r="T1198">
        <v>280</v>
      </c>
      <c r="U1198">
        <v>0</v>
      </c>
      <c r="V1198">
        <v>18</v>
      </c>
      <c r="W1198">
        <v>0</v>
      </c>
      <c r="X1198">
        <v>0</v>
      </c>
      <c r="Y1198">
        <v>24</v>
      </c>
      <c r="Z1198">
        <v>322</v>
      </c>
      <c r="AA1198">
        <f>Z1198/P1198</f>
        <v>0.69098712446351929</v>
      </c>
      <c r="AB1198" s="11" t="s">
        <v>506</v>
      </c>
      <c r="AC1198" t="s">
        <v>59</v>
      </c>
      <c r="AD1198">
        <v>3</v>
      </c>
      <c r="AE1198" t="str">
        <f>IF(AD1198&gt;3, "Prefers Discount", "Discount Indifferent")</f>
        <v>Discount Indifferent</v>
      </c>
      <c r="AF1198">
        <v>6</v>
      </c>
      <c r="AG1198">
        <v>5</v>
      </c>
      <c r="AH1198">
        <v>1</v>
      </c>
      <c r="AI1198" t="str">
        <f>INDEX($AF$1:$AH$1,MATCH(MAX(AF1198:AH1198),AF1198:AH1198,0))</f>
        <v>Store_Orders</v>
      </c>
      <c r="AJ1198">
        <v>7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f>SUM(AK1198:AO1198)</f>
        <v>1</v>
      </c>
      <c r="AQ1198" t="str">
        <f>INDEX($AK$1:$AO$1,MATCH(MAX(AK1198:AO1198),AK1198:AO1198,0))</f>
        <v>Converted_on_Camp4</v>
      </c>
      <c r="AR1198">
        <v>1</v>
      </c>
      <c r="AS1198" t="str">
        <f>IF(OR(AK1198&gt;0, AL1198&gt;0, AM1198&gt;0, AN1198&gt;0, AO1198&gt;0), "Converted", "Not Converted")</f>
        <v>Converted</v>
      </c>
      <c r="AT1198">
        <v>0</v>
      </c>
      <c r="AU1198">
        <v>3</v>
      </c>
      <c r="AV1198">
        <v>11</v>
      </c>
      <c r="AW1198">
        <f>IF(Z1198&gt;607, 4, 0)</f>
        <v>0</v>
      </c>
      <c r="AX1198">
        <f>IF(AA1198&gt;0.1497, 3, 0)</f>
        <v>3</v>
      </c>
      <c r="AY1198">
        <f>IF(P1198&gt;4031, 2, 0)</f>
        <v>0</v>
      </c>
      <c r="AZ1198">
        <f>IF(H1198&gt;51934.91, 1, 0)</f>
        <v>1</v>
      </c>
      <c r="BA1198">
        <f>SUM(AW1198:AZ1198)</f>
        <v>4</v>
      </c>
      <c r="BB1198" t="str">
        <f>VLOOKUP(BA1198,'Standard Deviations'!$L$1:$M$11,2,TRUE)</f>
        <v>Silver</v>
      </c>
    </row>
    <row r="1199" spans="1:54" hidden="1">
      <c r="A1199">
        <v>6875</v>
      </c>
      <c r="B1199">
        <v>1965</v>
      </c>
      <c r="C1199">
        <f>2024-B1199</f>
        <v>59</v>
      </c>
      <c r="D1199" t="str">
        <f>VLOOKUP(B1199,Reference!$A$1:$B$125, 2)</f>
        <v>Gen X</v>
      </c>
      <c r="E1199" t="s">
        <v>68</v>
      </c>
      <c r="F1199" t="str">
        <f>IF(E1199="High School", "No College", "College")</f>
        <v>College</v>
      </c>
      <c r="G1199" t="s">
        <v>65</v>
      </c>
      <c r="H1199">
        <v>32727</v>
      </c>
      <c r="I1199">
        <v>32727</v>
      </c>
      <c r="J1199" s="4" t="s">
        <v>175</v>
      </c>
      <c r="K1199">
        <v>0</v>
      </c>
      <c r="L1199">
        <v>0</v>
      </c>
      <c r="M1199" t="str">
        <f>IF(OR(K1199&gt;0, L1199&gt;0), "Parent", "Not Parent")</f>
        <v>Not Parent</v>
      </c>
      <c r="N1199" t="s">
        <v>512</v>
      </c>
      <c r="O1199" s="8">
        <v>41916</v>
      </c>
      <c r="P1199" s="9">
        <f>O1199-N1199</f>
        <v>767</v>
      </c>
      <c r="Q1199">
        <v>38</v>
      </c>
      <c r="R1199" s="9">
        <f>P1199-Q1199</f>
        <v>729</v>
      </c>
      <c r="S1199" s="8">
        <f>O1199-R1199</f>
        <v>41187</v>
      </c>
      <c r="T1199">
        <v>167</v>
      </c>
      <c r="U1199">
        <v>13</v>
      </c>
      <c r="V1199">
        <v>180</v>
      </c>
      <c r="W1199">
        <v>86</v>
      </c>
      <c r="X1199">
        <v>13</v>
      </c>
      <c r="Y1199">
        <v>70</v>
      </c>
      <c r="Z1199">
        <v>529</v>
      </c>
      <c r="AA1199">
        <f>Z1199/P1199</f>
        <v>0.68970013037809652</v>
      </c>
      <c r="AB1199" s="11" t="s">
        <v>506</v>
      </c>
      <c r="AC1199" t="s">
        <v>59</v>
      </c>
      <c r="AD1199">
        <v>2</v>
      </c>
      <c r="AE1199" t="str">
        <f>IF(AD1199&gt;3, "Prefers Discount", "Discount Indifferent")</f>
        <v>Discount Indifferent</v>
      </c>
      <c r="AF1199">
        <v>5</v>
      </c>
      <c r="AG1199">
        <v>7</v>
      </c>
      <c r="AH1199">
        <v>3</v>
      </c>
      <c r="AI1199" t="str">
        <f>INDEX($AF$1:$AH$1,MATCH(MAX(AF1199:AH1199),AF1199:AH1199,0))</f>
        <v>Web_Orders</v>
      </c>
      <c r="AJ1199">
        <v>8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f>SUM(AK1199:AO1199)</f>
        <v>0</v>
      </c>
      <c r="AQ1199" t="s">
        <v>67</v>
      </c>
      <c r="AR1199">
        <v>0</v>
      </c>
      <c r="AS1199" t="str">
        <f>IF(OR(AK1199&gt;0, AL1199&gt;0, AM1199&gt;0, AN1199&gt;0, AO1199&gt;0), "Converted", "Not Converted")</f>
        <v>Not Converted</v>
      </c>
      <c r="AT1199">
        <v>0</v>
      </c>
      <c r="AU1199">
        <v>3</v>
      </c>
      <c r="AV1199">
        <v>11</v>
      </c>
      <c r="AW1199">
        <f>IF(Z1199&gt;607, 4, 0)</f>
        <v>0</v>
      </c>
      <c r="AX1199">
        <f>IF(AA1199&gt;0.1497, 3, 0)</f>
        <v>3</v>
      </c>
      <c r="AY1199">
        <f>IF(P1199&gt;4031, 2, 0)</f>
        <v>0</v>
      </c>
      <c r="AZ1199">
        <f>IF(H1199&gt;51934.91, 1, 0)</f>
        <v>0</v>
      </c>
      <c r="BA1199">
        <f>SUM(AW1199:AZ1199)</f>
        <v>3</v>
      </c>
      <c r="BB1199" t="str">
        <f>VLOOKUP(BA1199,'Standard Deviations'!$L$1:$M$11,2,TRUE)</f>
        <v>Silver</v>
      </c>
    </row>
    <row r="1200" spans="1:54" hidden="1">
      <c r="A1200">
        <v>9665</v>
      </c>
      <c r="B1200">
        <v>1957</v>
      </c>
      <c r="C1200">
        <f>2024-B1200</f>
        <v>67</v>
      </c>
      <c r="D1200" t="str">
        <f>VLOOKUP(B1200,Reference!$A$1:$B$125, 2)</f>
        <v>Boomers</v>
      </c>
      <c r="E1200" t="s">
        <v>68</v>
      </c>
      <c r="F1200" t="str">
        <f>IF(E1200="High School", "No College", "College")</f>
        <v>College</v>
      </c>
      <c r="G1200" t="s">
        <v>71</v>
      </c>
      <c r="H1200">
        <v>54237</v>
      </c>
      <c r="I1200">
        <v>54237</v>
      </c>
      <c r="J1200" s="4" t="s">
        <v>61</v>
      </c>
      <c r="K1200">
        <v>0</v>
      </c>
      <c r="L1200">
        <v>1</v>
      </c>
      <c r="M1200" t="str">
        <f>IF(OR(K1200&gt;0, L1200&gt;0), "Parent", "Not Parent")</f>
        <v>Parent</v>
      </c>
      <c r="N1200" t="s">
        <v>620</v>
      </c>
      <c r="O1200" s="8">
        <v>41916</v>
      </c>
      <c r="P1200" s="9">
        <f>O1200-N1200</f>
        <v>525</v>
      </c>
      <c r="Q1200">
        <v>48</v>
      </c>
      <c r="R1200" s="9">
        <f>P1200-Q1200</f>
        <v>477</v>
      </c>
      <c r="S1200" s="8">
        <f>O1200-R1200</f>
        <v>41439</v>
      </c>
      <c r="T1200">
        <v>267</v>
      </c>
      <c r="U1200">
        <v>3</v>
      </c>
      <c r="V1200">
        <v>30</v>
      </c>
      <c r="W1200">
        <v>4</v>
      </c>
      <c r="X1200">
        <v>0</v>
      </c>
      <c r="Y1200">
        <v>57</v>
      </c>
      <c r="Z1200">
        <v>361</v>
      </c>
      <c r="AA1200">
        <f>Z1200/P1200</f>
        <v>0.68761904761904757</v>
      </c>
      <c r="AB1200" s="11" t="s">
        <v>506</v>
      </c>
      <c r="AC1200" t="s">
        <v>59</v>
      </c>
      <c r="AD1200">
        <v>4</v>
      </c>
      <c r="AE1200" t="str">
        <f>IF(AD1200&gt;3, "Prefers Discount", "Discount Indifferent")</f>
        <v>Prefers Discount</v>
      </c>
      <c r="AF1200">
        <v>5</v>
      </c>
      <c r="AG1200">
        <v>5</v>
      </c>
      <c r="AH1200">
        <v>2</v>
      </c>
      <c r="AI1200" t="str">
        <f>INDEX($AF$1:$AH$1,MATCH(MAX(AF1200:AH1200),AF1200:AH1200,0))</f>
        <v>Store_Orders</v>
      </c>
      <c r="AJ1200">
        <v>6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f>SUM(AK1200:AO1200)</f>
        <v>0</v>
      </c>
      <c r="AQ1200" t="s">
        <v>67</v>
      </c>
      <c r="AR1200">
        <v>0</v>
      </c>
      <c r="AS1200" t="str">
        <f>IF(OR(AK1200&gt;0, AL1200&gt;0, AM1200&gt;0, AN1200&gt;0, AO1200&gt;0), "Converted", "Not Converted")</f>
        <v>Not Converted</v>
      </c>
      <c r="AT1200">
        <v>0</v>
      </c>
      <c r="AU1200">
        <v>3</v>
      </c>
      <c r="AV1200">
        <v>11</v>
      </c>
      <c r="AW1200">
        <f>IF(Z1200&gt;607, 4, 0)</f>
        <v>0</v>
      </c>
      <c r="AX1200">
        <f>IF(AA1200&gt;0.1497, 3, 0)</f>
        <v>3</v>
      </c>
      <c r="AY1200">
        <f>IF(P1200&gt;4031, 2, 0)</f>
        <v>0</v>
      </c>
      <c r="AZ1200">
        <f>IF(H1200&gt;51934.91, 1, 0)</f>
        <v>1</v>
      </c>
      <c r="BA1200">
        <f>SUM(AW1200:AZ1200)</f>
        <v>4</v>
      </c>
      <c r="BB1200" t="str">
        <f>VLOOKUP(BA1200,'Standard Deviations'!$L$1:$M$11,2,TRUE)</f>
        <v>Silver</v>
      </c>
    </row>
    <row r="1201" spans="1:54" hidden="1">
      <c r="A1201">
        <v>9973</v>
      </c>
      <c r="B1201">
        <v>1963</v>
      </c>
      <c r="C1201">
        <f>2024-B1201</f>
        <v>61</v>
      </c>
      <c r="D1201" t="str">
        <f>VLOOKUP(B1201,Reference!$A$1:$B$125, 2)</f>
        <v>Boomers</v>
      </c>
      <c r="E1201" t="s">
        <v>54</v>
      </c>
      <c r="F1201" t="str">
        <f>IF(E1201="High School", "No College", "College")</f>
        <v>College</v>
      </c>
      <c r="G1201" t="s">
        <v>55</v>
      </c>
      <c r="H1201">
        <v>50437</v>
      </c>
      <c r="I1201">
        <v>50437</v>
      </c>
      <c r="J1201" s="4" t="s">
        <v>175</v>
      </c>
      <c r="K1201">
        <v>0</v>
      </c>
      <c r="L1201">
        <v>2</v>
      </c>
      <c r="M1201" t="str">
        <f>IF(OR(K1201&gt;0, L1201&gt;0), "Parent", "Not Parent")</f>
        <v>Parent</v>
      </c>
      <c r="N1201" t="s">
        <v>621</v>
      </c>
      <c r="O1201" s="8">
        <v>41916</v>
      </c>
      <c r="P1201" s="9">
        <f>O1201-N1201</f>
        <v>717</v>
      </c>
      <c r="Q1201">
        <v>28</v>
      </c>
      <c r="R1201" s="9">
        <f>P1201-Q1201</f>
        <v>689</v>
      </c>
      <c r="S1201" s="8">
        <f>O1201-R1201</f>
        <v>41227</v>
      </c>
      <c r="T1201">
        <v>370</v>
      </c>
      <c r="U1201">
        <v>9</v>
      </c>
      <c r="V1201">
        <v>92</v>
      </c>
      <c r="W1201">
        <v>6</v>
      </c>
      <c r="X1201">
        <v>9</v>
      </c>
      <c r="Y1201">
        <v>4</v>
      </c>
      <c r="Z1201">
        <v>490</v>
      </c>
      <c r="AA1201">
        <f>Z1201/P1201</f>
        <v>0.68340306834030684</v>
      </c>
      <c r="AB1201" s="11" t="s">
        <v>506</v>
      </c>
      <c r="AC1201" t="s">
        <v>59</v>
      </c>
      <c r="AD1201">
        <v>3</v>
      </c>
      <c r="AE1201" t="str">
        <f>IF(AD1201&gt;3, "Prefers Discount", "Discount Indifferent")</f>
        <v>Discount Indifferent</v>
      </c>
      <c r="AF1201">
        <v>8</v>
      </c>
      <c r="AG1201">
        <v>7</v>
      </c>
      <c r="AH1201">
        <v>1</v>
      </c>
      <c r="AI1201" t="str">
        <f>INDEX($AF$1:$AH$1,MATCH(MAX(AF1201:AH1201),AF1201:AH1201,0))</f>
        <v>Store_Orders</v>
      </c>
      <c r="AJ1201">
        <v>7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f>SUM(AK1201:AO1201)</f>
        <v>0</v>
      </c>
      <c r="AQ1201" t="s">
        <v>67</v>
      </c>
      <c r="AR1201">
        <v>0</v>
      </c>
      <c r="AS1201" t="str">
        <f>IF(OR(AK1201&gt;0, AL1201&gt;0, AM1201&gt;0, AN1201&gt;0, AO1201&gt;0), "Converted", "Not Converted")</f>
        <v>Not Converted</v>
      </c>
      <c r="AT1201">
        <v>0</v>
      </c>
      <c r="AU1201">
        <v>3</v>
      </c>
      <c r="AV1201">
        <v>11</v>
      </c>
      <c r="AW1201">
        <f>IF(Z1201&gt;607, 4, 0)</f>
        <v>0</v>
      </c>
      <c r="AX1201">
        <f>IF(AA1201&gt;0.1497, 3, 0)</f>
        <v>3</v>
      </c>
      <c r="AY1201">
        <f>IF(P1201&gt;4031, 2, 0)</f>
        <v>0</v>
      </c>
      <c r="AZ1201">
        <f>IF(H1201&gt;51934.91, 1, 0)</f>
        <v>0</v>
      </c>
      <c r="BA1201">
        <f>SUM(AW1201:AZ1201)</f>
        <v>3</v>
      </c>
      <c r="BB1201" t="str">
        <f>VLOOKUP(BA1201,'Standard Deviations'!$L$1:$M$11,2,TRUE)</f>
        <v>Silver</v>
      </c>
    </row>
    <row r="1202" spans="1:54" hidden="1">
      <c r="A1202">
        <v>2285</v>
      </c>
      <c r="B1202">
        <v>1954</v>
      </c>
      <c r="C1202">
        <f>2024-B1202</f>
        <v>70</v>
      </c>
      <c r="D1202" t="str">
        <f>VLOOKUP(B1202,Reference!$A$1:$B$125, 2)</f>
        <v>Boomers</v>
      </c>
      <c r="E1202" t="s">
        <v>64</v>
      </c>
      <c r="F1202" t="str">
        <f>IF(E1202="High School", "No College", "College")</f>
        <v>College</v>
      </c>
      <c r="G1202" t="s">
        <v>65</v>
      </c>
      <c r="H1202">
        <v>36634</v>
      </c>
      <c r="I1202">
        <v>36634</v>
      </c>
      <c r="J1202" s="4" t="s">
        <v>175</v>
      </c>
      <c r="K1202">
        <v>0</v>
      </c>
      <c r="L1202">
        <v>1</v>
      </c>
      <c r="M1202" t="str">
        <f>IF(OR(K1202&gt;0, L1202&gt;0), "Parent", "Not Parent")</f>
        <v>Parent</v>
      </c>
      <c r="N1202" t="s">
        <v>394</v>
      </c>
      <c r="O1202" s="8">
        <v>41916</v>
      </c>
      <c r="P1202" s="9">
        <f>O1202-N1202</f>
        <v>494</v>
      </c>
      <c r="Q1202">
        <v>0</v>
      </c>
      <c r="R1202" s="9">
        <f>P1202-Q1202</f>
        <v>494</v>
      </c>
      <c r="S1202" s="8">
        <f>O1202-R1202</f>
        <v>41422</v>
      </c>
      <c r="T1202">
        <v>213</v>
      </c>
      <c r="U1202">
        <v>9</v>
      </c>
      <c r="V1202">
        <v>76</v>
      </c>
      <c r="W1202">
        <v>4</v>
      </c>
      <c r="X1202">
        <v>3</v>
      </c>
      <c r="Y1202">
        <v>30</v>
      </c>
      <c r="Z1202">
        <v>335</v>
      </c>
      <c r="AA1202">
        <f>Z1202/P1202</f>
        <v>0.67813765182186236</v>
      </c>
      <c r="AB1202" s="11" t="s">
        <v>506</v>
      </c>
      <c r="AC1202" t="s">
        <v>59</v>
      </c>
      <c r="AD1202">
        <v>3</v>
      </c>
      <c r="AE1202" t="str">
        <f>IF(AD1202&gt;3, "Prefers Discount", "Discount Indifferent")</f>
        <v>Discount Indifferent</v>
      </c>
      <c r="AF1202">
        <v>5</v>
      </c>
      <c r="AG1202">
        <v>5</v>
      </c>
      <c r="AH1202">
        <v>2</v>
      </c>
      <c r="AI1202" t="str">
        <f>INDEX($AF$1:$AH$1,MATCH(MAX(AF1202:AH1202),AF1202:AH1202,0))</f>
        <v>Store_Orders</v>
      </c>
      <c r="AJ1202">
        <v>7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f>SUM(AK1202:AO1202)</f>
        <v>0</v>
      </c>
      <c r="AQ1202" t="s">
        <v>67</v>
      </c>
      <c r="AR1202">
        <v>0</v>
      </c>
      <c r="AS1202" t="str">
        <f>IF(OR(AK1202&gt;0, AL1202&gt;0, AM1202&gt;0, AN1202&gt;0, AO1202&gt;0), "Converted", "Not Converted")</f>
        <v>Not Converted</v>
      </c>
      <c r="AT1202">
        <v>0</v>
      </c>
      <c r="AU1202">
        <v>3</v>
      </c>
      <c r="AV1202">
        <v>11</v>
      </c>
      <c r="AW1202">
        <f>IF(Z1202&gt;607, 4, 0)</f>
        <v>0</v>
      </c>
      <c r="AX1202">
        <f>IF(AA1202&gt;0.1497, 3, 0)</f>
        <v>3</v>
      </c>
      <c r="AY1202">
        <f>IF(P1202&gt;4031, 2, 0)</f>
        <v>0</v>
      </c>
      <c r="AZ1202">
        <f>IF(H1202&gt;51934.91, 1, 0)</f>
        <v>0</v>
      </c>
      <c r="BA1202">
        <f>SUM(AW1202:AZ1202)</f>
        <v>3</v>
      </c>
      <c r="BB1202" t="str">
        <f>VLOOKUP(BA1202,'Standard Deviations'!$L$1:$M$11,2,TRUE)</f>
        <v>Silver</v>
      </c>
    </row>
    <row r="1203" spans="1:54" hidden="1">
      <c r="A1203">
        <v>3578</v>
      </c>
      <c r="B1203">
        <v>1949</v>
      </c>
      <c r="C1203">
        <f>2024-B1203</f>
        <v>75</v>
      </c>
      <c r="D1203" t="str">
        <f>VLOOKUP(B1203,Reference!$A$1:$B$125, 2)</f>
        <v>Boomers</v>
      </c>
      <c r="E1203" t="s">
        <v>54</v>
      </c>
      <c r="F1203" t="str">
        <f>IF(E1203="High School", "No College", "College")</f>
        <v>College</v>
      </c>
      <c r="G1203" t="s">
        <v>71</v>
      </c>
      <c r="H1203">
        <v>49160</v>
      </c>
      <c r="I1203">
        <v>49160</v>
      </c>
      <c r="J1203" s="4" t="s">
        <v>175</v>
      </c>
      <c r="K1203">
        <v>0</v>
      </c>
      <c r="L1203">
        <v>1</v>
      </c>
      <c r="M1203" t="str">
        <f>IF(OR(K1203&gt;0, L1203&gt;0), "Parent", "Not Parent")</f>
        <v>Parent</v>
      </c>
      <c r="N1203" t="s">
        <v>590</v>
      </c>
      <c r="O1203" s="8">
        <v>41916</v>
      </c>
      <c r="P1203" s="9">
        <f>O1203-N1203</f>
        <v>349</v>
      </c>
      <c r="Q1203">
        <v>29</v>
      </c>
      <c r="R1203" s="9">
        <f>P1203-Q1203</f>
        <v>320</v>
      </c>
      <c r="S1203" s="8">
        <f>O1203-R1203</f>
        <v>41596</v>
      </c>
      <c r="T1203">
        <v>122</v>
      </c>
      <c r="U1203">
        <v>21</v>
      </c>
      <c r="V1203">
        <v>43</v>
      </c>
      <c r="W1203">
        <v>25</v>
      </c>
      <c r="X1203">
        <v>10</v>
      </c>
      <c r="Y1203">
        <v>15</v>
      </c>
      <c r="Z1203">
        <v>236</v>
      </c>
      <c r="AA1203">
        <f>Z1203/P1203</f>
        <v>0.67621776504297992</v>
      </c>
      <c r="AB1203" s="11" t="s">
        <v>506</v>
      </c>
      <c r="AC1203" t="s">
        <v>59</v>
      </c>
      <c r="AD1203">
        <v>2</v>
      </c>
      <c r="AE1203" t="str">
        <f>IF(AD1203&gt;3, "Prefers Discount", "Discount Indifferent")</f>
        <v>Discount Indifferent</v>
      </c>
      <c r="AF1203">
        <v>6</v>
      </c>
      <c r="AG1203">
        <v>3</v>
      </c>
      <c r="AH1203">
        <v>1</v>
      </c>
      <c r="AI1203" t="str">
        <f>INDEX($AF$1:$AH$1,MATCH(MAX(AF1203:AH1203),AF1203:AH1203,0))</f>
        <v>Store_Orders</v>
      </c>
      <c r="AJ1203">
        <v>6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f>SUM(AK1203:AO1203)</f>
        <v>0</v>
      </c>
      <c r="AQ1203" t="s">
        <v>67</v>
      </c>
      <c r="AR1203">
        <v>0</v>
      </c>
      <c r="AS1203" t="str">
        <f>IF(OR(AK1203&gt;0, AL1203&gt;0, AM1203&gt;0, AN1203&gt;0, AO1203&gt;0), "Converted", "Not Converted")</f>
        <v>Not Converted</v>
      </c>
      <c r="AT1203">
        <v>0</v>
      </c>
      <c r="AU1203">
        <v>3</v>
      </c>
      <c r="AV1203">
        <v>11</v>
      </c>
      <c r="AW1203">
        <f>IF(Z1203&gt;607, 4, 0)</f>
        <v>0</v>
      </c>
      <c r="AX1203">
        <f>IF(AA1203&gt;0.1497, 3, 0)</f>
        <v>3</v>
      </c>
      <c r="AY1203">
        <f>IF(P1203&gt;4031, 2, 0)</f>
        <v>0</v>
      </c>
      <c r="AZ1203">
        <f>IF(H1203&gt;51934.91, 1, 0)</f>
        <v>0</v>
      </c>
      <c r="BA1203">
        <f>SUM(AW1203:AZ1203)</f>
        <v>3</v>
      </c>
      <c r="BB1203" t="str">
        <f>VLOOKUP(BA1203,'Standard Deviations'!$L$1:$M$11,2,TRUE)</f>
        <v>Silver</v>
      </c>
    </row>
    <row r="1204" spans="1:54" hidden="1">
      <c r="A1204">
        <v>2870</v>
      </c>
      <c r="B1204">
        <v>1973</v>
      </c>
      <c r="C1204">
        <f>2024-B1204</f>
        <v>51</v>
      </c>
      <c r="D1204" t="str">
        <f>VLOOKUP(B1204,Reference!$A$1:$B$125, 2)</f>
        <v>Gen X</v>
      </c>
      <c r="E1204" t="s">
        <v>54</v>
      </c>
      <c r="F1204" t="str">
        <f>IF(E1204="High School", "No College", "College")</f>
        <v>College</v>
      </c>
      <c r="G1204" t="s">
        <v>55</v>
      </c>
      <c r="H1204">
        <v>49094</v>
      </c>
      <c r="I1204">
        <v>49094</v>
      </c>
      <c r="J1204" s="4" t="s">
        <v>175</v>
      </c>
      <c r="K1204">
        <v>0</v>
      </c>
      <c r="L1204">
        <v>1</v>
      </c>
      <c r="M1204" t="str">
        <f>IF(OR(K1204&gt;0, L1204&gt;0), "Parent", "Not Parent")</f>
        <v>Parent</v>
      </c>
      <c r="N1204" t="s">
        <v>383</v>
      </c>
      <c r="O1204" s="8">
        <v>41916</v>
      </c>
      <c r="P1204" s="9">
        <f>O1204-N1204</f>
        <v>743</v>
      </c>
      <c r="Q1204">
        <v>6</v>
      </c>
      <c r="R1204" s="9">
        <f>P1204-Q1204</f>
        <v>737</v>
      </c>
      <c r="S1204" s="8">
        <f>O1204-R1204</f>
        <v>41179</v>
      </c>
      <c r="T1204">
        <v>376</v>
      </c>
      <c r="U1204">
        <v>0</v>
      </c>
      <c r="V1204">
        <v>38</v>
      </c>
      <c r="W1204">
        <v>11</v>
      </c>
      <c r="X1204">
        <v>8</v>
      </c>
      <c r="Y1204">
        <v>69</v>
      </c>
      <c r="Z1204">
        <v>502</v>
      </c>
      <c r="AA1204">
        <f>Z1204/P1204</f>
        <v>0.6756393001345895</v>
      </c>
      <c r="AB1204" s="11" t="s">
        <v>506</v>
      </c>
      <c r="AC1204" t="s">
        <v>59</v>
      </c>
      <c r="AD1204">
        <v>5</v>
      </c>
      <c r="AE1204" t="str">
        <f>IF(AD1204&gt;3, "Prefers Discount", "Discount Indifferent")</f>
        <v>Prefers Discount</v>
      </c>
      <c r="AF1204">
        <v>6</v>
      </c>
      <c r="AG1204">
        <v>6</v>
      </c>
      <c r="AH1204">
        <v>3</v>
      </c>
      <c r="AI1204" t="str">
        <f>INDEX($AF$1:$AH$1,MATCH(MAX(AF1204:AH1204),AF1204:AH1204,0))</f>
        <v>Store_Orders</v>
      </c>
      <c r="AJ1204">
        <v>6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f>SUM(AK1204:AO1204)</f>
        <v>0</v>
      </c>
      <c r="AQ1204" t="s">
        <v>67</v>
      </c>
      <c r="AR1204">
        <v>0</v>
      </c>
      <c r="AS1204" t="str">
        <f>IF(OR(AK1204&gt;0, AL1204&gt;0, AM1204&gt;0, AN1204&gt;0, AO1204&gt;0), "Converted", "Not Converted")</f>
        <v>Not Converted</v>
      </c>
      <c r="AT1204">
        <v>0</v>
      </c>
      <c r="AU1204">
        <v>3</v>
      </c>
      <c r="AV1204">
        <v>11</v>
      </c>
      <c r="AW1204">
        <f>IF(Z1204&gt;607, 4, 0)</f>
        <v>0</v>
      </c>
      <c r="AX1204">
        <f>IF(AA1204&gt;0.1497, 3, 0)</f>
        <v>3</v>
      </c>
      <c r="AY1204">
        <f>IF(P1204&gt;4031, 2, 0)</f>
        <v>0</v>
      </c>
      <c r="AZ1204">
        <f>IF(H1204&gt;51934.91, 1, 0)</f>
        <v>0</v>
      </c>
      <c r="BA1204">
        <f>SUM(AW1204:AZ1204)</f>
        <v>3</v>
      </c>
      <c r="BB1204" t="str">
        <f>VLOOKUP(BA1204,'Standard Deviations'!$L$1:$M$11,2,TRUE)</f>
        <v>Silver</v>
      </c>
    </row>
    <row r="1205" spans="1:54" hidden="1">
      <c r="A1205">
        <v>3025</v>
      </c>
      <c r="B1205">
        <v>1958</v>
      </c>
      <c r="C1205">
        <f>2024-B1205</f>
        <v>66</v>
      </c>
      <c r="D1205" t="str">
        <f>VLOOKUP(B1205,Reference!$A$1:$B$125, 2)</f>
        <v>Boomers</v>
      </c>
      <c r="E1205" t="s">
        <v>54</v>
      </c>
      <c r="F1205" t="str">
        <f>IF(E1205="High School", "No College", "College")</f>
        <v>College</v>
      </c>
      <c r="G1205" t="s">
        <v>60</v>
      </c>
      <c r="H1205">
        <v>49967</v>
      </c>
      <c r="I1205">
        <v>49967</v>
      </c>
      <c r="J1205" s="4" t="s">
        <v>175</v>
      </c>
      <c r="K1205">
        <v>0</v>
      </c>
      <c r="L1205">
        <v>1</v>
      </c>
      <c r="M1205" t="str">
        <f>IF(OR(K1205&gt;0, L1205&gt;0), "Parent", "Not Parent")</f>
        <v>Parent</v>
      </c>
      <c r="N1205" t="s">
        <v>622</v>
      </c>
      <c r="O1205" s="8">
        <v>41916</v>
      </c>
      <c r="P1205" s="9">
        <f>O1205-N1205</f>
        <v>453</v>
      </c>
      <c r="Q1205">
        <v>4</v>
      </c>
      <c r="R1205" s="9">
        <f>P1205-Q1205</f>
        <v>449</v>
      </c>
      <c r="S1205" s="8">
        <f>O1205-R1205</f>
        <v>41467</v>
      </c>
      <c r="T1205">
        <v>212</v>
      </c>
      <c r="U1205">
        <v>6</v>
      </c>
      <c r="V1205">
        <v>69</v>
      </c>
      <c r="W1205">
        <v>4</v>
      </c>
      <c r="X1205">
        <v>12</v>
      </c>
      <c r="Y1205">
        <v>3</v>
      </c>
      <c r="Z1205">
        <v>306</v>
      </c>
      <c r="AA1205">
        <f>Z1205/P1205</f>
        <v>0.67549668874172186</v>
      </c>
      <c r="AB1205" s="11" t="s">
        <v>506</v>
      </c>
      <c r="AC1205" t="s">
        <v>59</v>
      </c>
      <c r="AD1205">
        <v>3</v>
      </c>
      <c r="AE1205" t="str">
        <f>IF(AD1205&gt;3, "Prefers Discount", "Discount Indifferent")</f>
        <v>Discount Indifferent</v>
      </c>
      <c r="AF1205">
        <v>5</v>
      </c>
      <c r="AG1205">
        <v>6</v>
      </c>
      <c r="AH1205">
        <v>1</v>
      </c>
      <c r="AI1205" t="str">
        <f>INDEX($AF$1:$AH$1,MATCH(MAX(AF1205:AH1205),AF1205:AH1205,0))</f>
        <v>Web_Orders</v>
      </c>
      <c r="AJ1205">
        <v>7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f>SUM(AK1205:AO1205)</f>
        <v>0</v>
      </c>
      <c r="AQ1205" t="s">
        <v>67</v>
      </c>
      <c r="AR1205">
        <v>0</v>
      </c>
      <c r="AS1205" t="str">
        <f>IF(OR(AK1205&gt;0, AL1205&gt;0, AM1205&gt;0, AN1205&gt;0, AO1205&gt;0), "Converted", "Not Converted")</f>
        <v>Not Converted</v>
      </c>
      <c r="AT1205">
        <v>0</v>
      </c>
      <c r="AU1205">
        <v>3</v>
      </c>
      <c r="AV1205">
        <v>11</v>
      </c>
      <c r="AW1205">
        <f>IF(Z1205&gt;607, 4, 0)</f>
        <v>0</v>
      </c>
      <c r="AX1205">
        <f>IF(AA1205&gt;0.1497, 3, 0)</f>
        <v>3</v>
      </c>
      <c r="AY1205">
        <f>IF(P1205&gt;4031, 2, 0)</f>
        <v>0</v>
      </c>
      <c r="AZ1205">
        <f>IF(H1205&gt;51934.91, 1, 0)</f>
        <v>0</v>
      </c>
      <c r="BA1205">
        <f>SUM(AW1205:AZ1205)</f>
        <v>3</v>
      </c>
      <c r="BB1205" t="str">
        <f>VLOOKUP(BA1205,'Standard Deviations'!$L$1:$M$11,2,TRUE)</f>
        <v>Silver</v>
      </c>
    </row>
    <row r="1206" spans="1:54">
      <c r="A1206">
        <v>7230</v>
      </c>
      <c r="B1206">
        <v>1960</v>
      </c>
      <c r="C1206">
        <f>2024-B1206</f>
        <v>64</v>
      </c>
      <c r="D1206" t="str">
        <f>VLOOKUP(B1206,Reference!$A$1:$B$125, 2)</f>
        <v>Boomers</v>
      </c>
      <c r="E1206" t="s">
        <v>68</v>
      </c>
      <c r="F1206" t="str">
        <f>IF(E1206="High School", "No College", "College")</f>
        <v>College</v>
      </c>
      <c r="G1206" t="s">
        <v>71</v>
      </c>
      <c r="H1206">
        <v>50611</v>
      </c>
      <c r="I1206">
        <v>50611</v>
      </c>
      <c r="J1206" s="4" t="s">
        <v>175</v>
      </c>
      <c r="K1206">
        <v>0</v>
      </c>
      <c r="L1206">
        <v>1</v>
      </c>
      <c r="M1206" t="str">
        <f>IF(OR(K1206&gt;0, L1206&gt;0), "Parent", "Not Parent")</f>
        <v>Parent</v>
      </c>
      <c r="N1206" t="s">
        <v>525</v>
      </c>
      <c r="O1206" s="8">
        <v>41916</v>
      </c>
      <c r="P1206" s="9">
        <f>O1206-N1206</f>
        <v>730</v>
      </c>
      <c r="Q1206">
        <v>98</v>
      </c>
      <c r="R1206" s="9">
        <f>P1206-Q1206</f>
        <v>632</v>
      </c>
      <c r="S1206" s="8">
        <f>O1206-R1206</f>
        <v>41284</v>
      </c>
      <c r="T1206">
        <v>459</v>
      </c>
      <c r="U1206">
        <v>0</v>
      </c>
      <c r="V1206">
        <v>24</v>
      </c>
      <c r="W1206">
        <v>6</v>
      </c>
      <c r="X1206">
        <v>0</v>
      </c>
      <c r="Y1206">
        <v>4</v>
      </c>
      <c r="Z1206">
        <v>493</v>
      </c>
      <c r="AA1206">
        <f>Z1206/P1206</f>
        <v>0.6753424657534246</v>
      </c>
      <c r="AB1206" s="14" t="s">
        <v>506</v>
      </c>
      <c r="AC1206" s="13" t="s">
        <v>63</v>
      </c>
      <c r="AD1206">
        <v>6</v>
      </c>
      <c r="AE1206" t="str">
        <f>IF(AD1206&gt;3, "Prefers Discount", "Discount Indifferent")</f>
        <v>Prefers Discount</v>
      </c>
      <c r="AF1206">
        <v>7</v>
      </c>
      <c r="AG1206">
        <v>4</v>
      </c>
      <c r="AH1206">
        <v>5</v>
      </c>
      <c r="AI1206" t="str">
        <f>INDEX($AF$1:$AH$1,MATCH(MAX(AF1206:AH1206),AF1206:AH1206,0))</f>
        <v>Store_Orders</v>
      </c>
      <c r="AJ1206">
        <v>6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f>SUM(AK1206:AO1206)</f>
        <v>1</v>
      </c>
      <c r="AQ1206" t="str">
        <f>INDEX($AK$1:$AO$1,MATCH(MAX(AK1206:AO1206),AK1206:AO1206,0))</f>
        <v>Converted_on_Camp4</v>
      </c>
      <c r="AR1206">
        <v>1</v>
      </c>
      <c r="AS1206" t="str">
        <f>IF(OR(AK1206&gt;0, AL1206&gt;0, AM1206&gt;0, AN1206&gt;0, AO1206&gt;0), "Converted", "Not Converted")</f>
        <v>Converted</v>
      </c>
      <c r="AT1206">
        <v>0</v>
      </c>
      <c r="AU1206">
        <v>3</v>
      </c>
      <c r="AV1206">
        <v>11</v>
      </c>
      <c r="AW1206">
        <f>IF(Z1206&gt;607, 4, 0)</f>
        <v>0</v>
      </c>
      <c r="AX1206">
        <f>IF(AA1206&gt;0.1497, 3, 0)</f>
        <v>3</v>
      </c>
      <c r="AY1206">
        <f>IF(P1206&gt;4031, 2, 0)</f>
        <v>0</v>
      </c>
      <c r="AZ1206">
        <f>IF(H1206&gt;51934.91, 1, 0)</f>
        <v>0</v>
      </c>
      <c r="BA1206">
        <f>SUM(AW1206:AZ1206)</f>
        <v>3</v>
      </c>
      <c r="BB1206" t="str">
        <f>VLOOKUP(BA1206,'Standard Deviations'!$L$1:$M$11,2,TRUE)</f>
        <v>Silver</v>
      </c>
    </row>
    <row r="1207" spans="1:54">
      <c r="A1207">
        <v>5675</v>
      </c>
      <c r="B1207">
        <v>1960</v>
      </c>
      <c r="C1207">
        <f>2024-B1207</f>
        <v>64</v>
      </c>
      <c r="D1207" t="str">
        <f>VLOOKUP(B1207,Reference!$A$1:$B$125, 2)</f>
        <v>Boomers</v>
      </c>
      <c r="E1207" t="s">
        <v>68</v>
      </c>
      <c r="F1207" t="str">
        <f>IF(E1207="High School", "No College", "College")</f>
        <v>College</v>
      </c>
      <c r="G1207" t="s">
        <v>71</v>
      </c>
      <c r="H1207">
        <v>50611</v>
      </c>
      <c r="I1207">
        <v>50611</v>
      </c>
      <c r="J1207" s="4" t="s">
        <v>175</v>
      </c>
      <c r="K1207">
        <v>0</v>
      </c>
      <c r="L1207">
        <v>1</v>
      </c>
      <c r="M1207" t="str">
        <f>IF(OR(K1207&gt;0, L1207&gt;0), "Parent", "Not Parent")</f>
        <v>Parent</v>
      </c>
      <c r="N1207" t="s">
        <v>525</v>
      </c>
      <c r="O1207" s="8">
        <v>41916</v>
      </c>
      <c r="P1207" s="9">
        <f>O1207-N1207</f>
        <v>730</v>
      </c>
      <c r="Q1207">
        <v>98</v>
      </c>
      <c r="R1207" s="9">
        <f>P1207-Q1207</f>
        <v>632</v>
      </c>
      <c r="S1207" s="8">
        <f>O1207-R1207</f>
        <v>41284</v>
      </c>
      <c r="T1207">
        <v>459</v>
      </c>
      <c r="U1207">
        <v>0</v>
      </c>
      <c r="V1207">
        <v>24</v>
      </c>
      <c r="W1207">
        <v>6</v>
      </c>
      <c r="X1207">
        <v>0</v>
      </c>
      <c r="Y1207">
        <v>4</v>
      </c>
      <c r="Z1207">
        <v>493</v>
      </c>
      <c r="AA1207">
        <f>Z1207/P1207</f>
        <v>0.6753424657534246</v>
      </c>
      <c r="AB1207" s="14" t="s">
        <v>506</v>
      </c>
      <c r="AC1207" s="13" t="s">
        <v>63</v>
      </c>
      <c r="AD1207">
        <v>6</v>
      </c>
      <c r="AE1207" t="str">
        <f>IF(AD1207&gt;3, "Prefers Discount", "Discount Indifferent")</f>
        <v>Prefers Discount</v>
      </c>
      <c r="AF1207">
        <v>7</v>
      </c>
      <c r="AG1207">
        <v>4</v>
      </c>
      <c r="AH1207">
        <v>5</v>
      </c>
      <c r="AI1207" t="str">
        <f>INDEX($AF$1:$AH$1,MATCH(MAX(AF1207:AH1207),AF1207:AH1207,0))</f>
        <v>Store_Orders</v>
      </c>
      <c r="AJ1207">
        <v>6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f>SUM(AK1207:AO1207)</f>
        <v>1</v>
      </c>
      <c r="AQ1207" t="str">
        <f>INDEX($AK$1:$AO$1,MATCH(MAX(AK1207:AO1207),AK1207:AO1207,0))</f>
        <v>Converted_on_Camp4</v>
      </c>
      <c r="AR1207">
        <v>1</v>
      </c>
      <c r="AS1207" t="str">
        <f>IF(OR(AK1207&gt;0, AL1207&gt;0, AM1207&gt;0, AN1207&gt;0, AO1207&gt;0), "Converted", "Not Converted")</f>
        <v>Converted</v>
      </c>
      <c r="AT1207">
        <v>0</v>
      </c>
      <c r="AU1207">
        <v>3</v>
      </c>
      <c r="AV1207">
        <v>11</v>
      </c>
      <c r="AW1207">
        <f>IF(Z1207&gt;607, 4, 0)</f>
        <v>0</v>
      </c>
      <c r="AX1207">
        <f>IF(AA1207&gt;0.1497, 3, 0)</f>
        <v>3</v>
      </c>
      <c r="AY1207">
        <f>IF(P1207&gt;4031, 2, 0)</f>
        <v>0</v>
      </c>
      <c r="AZ1207">
        <f>IF(H1207&gt;51934.91, 1, 0)</f>
        <v>0</v>
      </c>
      <c r="BA1207">
        <f>SUM(AW1207:AZ1207)</f>
        <v>3</v>
      </c>
      <c r="BB1207" t="str">
        <f>VLOOKUP(BA1207,'Standard Deviations'!$L$1:$M$11,2,TRUE)</f>
        <v>Silver</v>
      </c>
    </row>
    <row r="1208" spans="1:54" hidden="1">
      <c r="A1208">
        <v>4065</v>
      </c>
      <c r="B1208">
        <v>1976</v>
      </c>
      <c r="C1208">
        <f>2024-B1208</f>
        <v>48</v>
      </c>
      <c r="D1208" t="str">
        <f>VLOOKUP(B1208,Reference!$A$1:$B$125, 2)</f>
        <v>Gen X</v>
      </c>
      <c r="E1208" t="s">
        <v>68</v>
      </c>
      <c r="F1208" t="str">
        <f>IF(E1208="High School", "No College", "College")</f>
        <v>College</v>
      </c>
      <c r="G1208" t="s">
        <v>55</v>
      </c>
      <c r="H1208">
        <v>49544</v>
      </c>
      <c r="I1208">
        <v>49544</v>
      </c>
      <c r="J1208" s="4" t="s">
        <v>175</v>
      </c>
      <c r="K1208">
        <v>1</v>
      </c>
      <c r="L1208">
        <v>0</v>
      </c>
      <c r="M1208" t="str">
        <f>IF(OR(K1208&gt;0, L1208&gt;0), "Parent", "Not Parent")</f>
        <v>Parent</v>
      </c>
      <c r="N1208" t="s">
        <v>609</v>
      </c>
      <c r="O1208" s="8">
        <v>41916</v>
      </c>
      <c r="P1208" s="9">
        <f>O1208-N1208</f>
        <v>599</v>
      </c>
      <c r="Q1208">
        <v>0</v>
      </c>
      <c r="R1208" s="9">
        <f>P1208-Q1208</f>
        <v>599</v>
      </c>
      <c r="S1208" s="8">
        <f>O1208-R1208</f>
        <v>41317</v>
      </c>
      <c r="T1208">
        <v>308</v>
      </c>
      <c r="U1208">
        <v>0</v>
      </c>
      <c r="V1208">
        <v>73</v>
      </c>
      <c r="W1208">
        <v>0</v>
      </c>
      <c r="X1208">
        <v>0</v>
      </c>
      <c r="Y1208">
        <v>23</v>
      </c>
      <c r="Z1208">
        <v>404</v>
      </c>
      <c r="AA1208">
        <f>Z1208/P1208</f>
        <v>0.67445742904841399</v>
      </c>
      <c r="AB1208" s="11" t="s">
        <v>506</v>
      </c>
      <c r="AC1208" t="s">
        <v>59</v>
      </c>
      <c r="AD1208">
        <v>2</v>
      </c>
      <c r="AE1208" t="str">
        <f>IF(AD1208&gt;3, "Prefers Discount", "Discount Indifferent")</f>
        <v>Discount Indifferent</v>
      </c>
      <c r="AF1208">
        <v>8</v>
      </c>
      <c r="AG1208">
        <v>5</v>
      </c>
      <c r="AH1208">
        <v>1</v>
      </c>
      <c r="AI1208" t="str">
        <f>INDEX($AF$1:$AH$1,MATCH(MAX(AF1208:AH1208),AF1208:AH1208,0))</f>
        <v>Store_Orders</v>
      </c>
      <c r="AJ1208">
        <v>7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f>SUM(AK1208:AO1208)</f>
        <v>0</v>
      </c>
      <c r="AQ1208" t="s">
        <v>67</v>
      </c>
      <c r="AR1208">
        <v>0</v>
      </c>
      <c r="AS1208" t="str">
        <f>IF(OR(AK1208&gt;0, AL1208&gt;0, AM1208&gt;0, AN1208&gt;0, AO1208&gt;0), "Converted", "Not Converted")</f>
        <v>Not Converted</v>
      </c>
      <c r="AT1208">
        <v>0</v>
      </c>
      <c r="AU1208">
        <v>3</v>
      </c>
      <c r="AV1208">
        <v>11</v>
      </c>
      <c r="AW1208">
        <f>IF(Z1208&gt;607, 4, 0)</f>
        <v>0</v>
      </c>
      <c r="AX1208">
        <f>IF(AA1208&gt;0.1497, 3, 0)</f>
        <v>3</v>
      </c>
      <c r="AY1208">
        <f>IF(P1208&gt;4031, 2, 0)</f>
        <v>0</v>
      </c>
      <c r="AZ1208">
        <f>IF(H1208&gt;51934.91, 1, 0)</f>
        <v>0</v>
      </c>
      <c r="BA1208">
        <f>SUM(AW1208:AZ1208)</f>
        <v>3</v>
      </c>
      <c r="BB1208" t="str">
        <f>VLOOKUP(BA1208,'Standard Deviations'!$L$1:$M$11,2,TRUE)</f>
        <v>Silver</v>
      </c>
    </row>
    <row r="1209" spans="1:54" hidden="1">
      <c r="A1209">
        <v>2546</v>
      </c>
      <c r="B1209">
        <v>1977</v>
      </c>
      <c r="C1209">
        <f>2024-B1209</f>
        <v>47</v>
      </c>
      <c r="D1209" t="str">
        <f>VLOOKUP(B1209,Reference!$A$1:$B$125, 2)</f>
        <v>Gen X</v>
      </c>
      <c r="E1209" t="s">
        <v>74</v>
      </c>
      <c r="F1209" t="str">
        <f>IF(E1209="High School", "No College", "College")</f>
        <v>College</v>
      </c>
      <c r="G1209" t="s">
        <v>60</v>
      </c>
      <c r="H1209">
        <v>31878</v>
      </c>
      <c r="I1209">
        <v>31878</v>
      </c>
      <c r="J1209" s="4" t="s">
        <v>175</v>
      </c>
      <c r="K1209">
        <v>0</v>
      </c>
      <c r="L1209">
        <v>1</v>
      </c>
      <c r="M1209" t="str">
        <f>IF(OR(K1209&gt;0, L1209&gt;0), "Parent", "Not Parent")</f>
        <v>Parent</v>
      </c>
      <c r="N1209" t="s">
        <v>66</v>
      </c>
      <c r="O1209" s="8">
        <v>41916</v>
      </c>
      <c r="P1209" s="9">
        <f>O1209-N1209</f>
        <v>104</v>
      </c>
      <c r="Q1209">
        <v>7</v>
      </c>
      <c r="R1209" s="9">
        <f>P1209-Q1209</f>
        <v>97</v>
      </c>
      <c r="S1209" s="8">
        <f>O1209-R1209</f>
        <v>41819</v>
      </c>
      <c r="T1209">
        <v>23</v>
      </c>
      <c r="U1209">
        <v>4</v>
      </c>
      <c r="V1209">
        <v>5</v>
      </c>
      <c r="W1209">
        <v>10</v>
      </c>
      <c r="X1209">
        <v>5</v>
      </c>
      <c r="Y1209">
        <v>23</v>
      </c>
      <c r="Z1209">
        <v>70</v>
      </c>
      <c r="AA1209">
        <f>Z1209/P1209</f>
        <v>0.67307692307692313</v>
      </c>
      <c r="AB1209" s="11" t="s">
        <v>506</v>
      </c>
      <c r="AC1209" t="s">
        <v>59</v>
      </c>
      <c r="AD1209">
        <v>1</v>
      </c>
      <c r="AE1209" t="str">
        <f>IF(AD1209&gt;3, "Prefers Discount", "Discount Indifferent")</f>
        <v>Discount Indifferent</v>
      </c>
      <c r="AF1209">
        <v>4</v>
      </c>
      <c r="AG1209">
        <v>1</v>
      </c>
      <c r="AH1209">
        <v>0</v>
      </c>
      <c r="AI1209" t="str">
        <f>INDEX($AF$1:$AH$1,MATCH(MAX(AF1209:AH1209),AF1209:AH1209,0))</f>
        <v>Store_Orders</v>
      </c>
      <c r="AJ1209">
        <v>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f>SUM(AK1209:AO1209)</f>
        <v>0</v>
      </c>
      <c r="AQ1209" t="s">
        <v>67</v>
      </c>
      <c r="AR1209">
        <v>0</v>
      </c>
      <c r="AS1209" t="str">
        <f>IF(OR(AK1209&gt;0, AL1209&gt;0, AM1209&gt;0, AN1209&gt;0, AO1209&gt;0), "Converted", "Not Converted")</f>
        <v>Not Converted</v>
      </c>
      <c r="AT1209">
        <v>0</v>
      </c>
      <c r="AU1209">
        <v>3</v>
      </c>
      <c r="AV1209">
        <v>11</v>
      </c>
      <c r="AW1209">
        <f>IF(Z1209&gt;607, 4, 0)</f>
        <v>0</v>
      </c>
      <c r="AX1209">
        <f>IF(AA1209&gt;0.1497, 3, 0)</f>
        <v>3</v>
      </c>
      <c r="AY1209">
        <f>IF(P1209&gt;4031, 2, 0)</f>
        <v>0</v>
      </c>
      <c r="AZ1209">
        <f>IF(H1209&gt;51934.91, 1, 0)</f>
        <v>0</v>
      </c>
      <c r="BA1209">
        <f>SUM(AW1209:AZ1209)</f>
        <v>3</v>
      </c>
      <c r="BB1209" t="str">
        <f>VLOOKUP(BA1209,'Standard Deviations'!$L$1:$M$11,2,TRUE)</f>
        <v>Silver</v>
      </c>
    </row>
    <row r="1210" spans="1:54">
      <c r="A1210">
        <v>5290</v>
      </c>
      <c r="B1210">
        <v>1964</v>
      </c>
      <c r="C1210">
        <f>2024-B1210</f>
        <v>60</v>
      </c>
      <c r="D1210" t="str">
        <f>VLOOKUP(B1210,Reference!$A$1:$B$125, 2)</f>
        <v>Boomers</v>
      </c>
      <c r="E1210" t="s">
        <v>68</v>
      </c>
      <c r="F1210" t="str">
        <f>IF(E1210="High School", "No College", "College")</f>
        <v>College</v>
      </c>
      <c r="G1210" t="s">
        <v>55</v>
      </c>
      <c r="H1210">
        <v>41551</v>
      </c>
      <c r="I1210">
        <v>41551</v>
      </c>
      <c r="J1210" s="4" t="s">
        <v>175</v>
      </c>
      <c r="K1210">
        <v>1</v>
      </c>
      <c r="L1210">
        <v>1</v>
      </c>
      <c r="M1210" t="str">
        <f>IF(OR(K1210&gt;0, L1210&gt;0), "Parent", "Not Parent")</f>
        <v>Parent</v>
      </c>
      <c r="N1210" t="s">
        <v>623</v>
      </c>
      <c r="O1210" s="8">
        <v>41916</v>
      </c>
      <c r="P1210" s="9">
        <f>O1210-N1210</f>
        <v>416</v>
      </c>
      <c r="Q1210">
        <v>51</v>
      </c>
      <c r="R1210" s="9">
        <f>P1210-Q1210</f>
        <v>365</v>
      </c>
      <c r="S1210" s="8">
        <f>O1210-R1210</f>
        <v>41551</v>
      </c>
      <c r="T1210">
        <v>220</v>
      </c>
      <c r="U1210">
        <v>0</v>
      </c>
      <c r="V1210">
        <v>33</v>
      </c>
      <c r="W1210">
        <v>3</v>
      </c>
      <c r="X1210">
        <v>0</v>
      </c>
      <c r="Y1210">
        <v>23</v>
      </c>
      <c r="Z1210">
        <v>279</v>
      </c>
      <c r="AA1210">
        <f>Z1210/P1210</f>
        <v>0.67067307692307687</v>
      </c>
      <c r="AB1210" s="14" t="s">
        <v>506</v>
      </c>
      <c r="AC1210" s="13" t="s">
        <v>63</v>
      </c>
      <c r="AD1210">
        <v>5</v>
      </c>
      <c r="AE1210" t="str">
        <f>IF(AD1210&gt;3, "Prefers Discount", "Discount Indifferent")</f>
        <v>Prefers Discount</v>
      </c>
      <c r="AF1210">
        <v>5</v>
      </c>
      <c r="AG1210">
        <v>5</v>
      </c>
      <c r="AH1210">
        <v>1</v>
      </c>
      <c r="AI1210" t="str">
        <f>INDEX($AF$1:$AH$1,MATCH(MAX(AF1210:AH1210),AF1210:AH1210,0))</f>
        <v>Store_Orders</v>
      </c>
      <c r="AJ1210">
        <v>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f>SUM(AK1210:AO1210)</f>
        <v>0</v>
      </c>
      <c r="AQ1210" t="s">
        <v>67</v>
      </c>
      <c r="AR1210">
        <v>0</v>
      </c>
      <c r="AS1210" t="str">
        <f>IF(OR(AK1210&gt;0, AL1210&gt;0, AM1210&gt;0, AN1210&gt;0, AO1210&gt;0), "Converted", "Not Converted")</f>
        <v>Not Converted</v>
      </c>
      <c r="AT1210">
        <v>0</v>
      </c>
      <c r="AU1210">
        <v>3</v>
      </c>
      <c r="AV1210">
        <v>11</v>
      </c>
      <c r="AW1210">
        <f>IF(Z1210&gt;607, 4, 0)</f>
        <v>0</v>
      </c>
      <c r="AX1210">
        <f>IF(AA1210&gt;0.1497, 3, 0)</f>
        <v>3</v>
      </c>
      <c r="AY1210">
        <f>IF(P1210&gt;4031, 2, 0)</f>
        <v>0</v>
      </c>
      <c r="AZ1210">
        <f>IF(H1210&gt;51934.91, 1, 0)</f>
        <v>0</v>
      </c>
      <c r="BA1210">
        <f>SUM(AW1210:AZ1210)</f>
        <v>3</v>
      </c>
      <c r="BB1210" t="str">
        <f>VLOOKUP(BA1210,'Standard Deviations'!$L$1:$M$11,2,TRUE)</f>
        <v>Silver</v>
      </c>
    </row>
    <row r="1211" spans="1:54" hidden="1">
      <c r="A1211">
        <v>968</v>
      </c>
      <c r="B1211">
        <v>1968</v>
      </c>
      <c r="C1211">
        <f>2024-B1211</f>
        <v>56</v>
      </c>
      <c r="D1211" t="str">
        <f>VLOOKUP(B1211,Reference!$A$1:$B$125, 2)</f>
        <v>Gen X</v>
      </c>
      <c r="E1211" t="s">
        <v>64</v>
      </c>
      <c r="F1211" t="str">
        <f>IF(E1211="High School", "No College", "College")</f>
        <v>College</v>
      </c>
      <c r="G1211" t="s">
        <v>71</v>
      </c>
      <c r="H1211">
        <v>41335</v>
      </c>
      <c r="I1211">
        <v>41335</v>
      </c>
      <c r="J1211" s="4" t="s">
        <v>175</v>
      </c>
      <c r="K1211">
        <v>1</v>
      </c>
      <c r="L1211">
        <v>0</v>
      </c>
      <c r="M1211" t="str">
        <f>IF(OR(K1211&gt;0, L1211&gt;0), "Parent", "Not Parent")</f>
        <v>Parent</v>
      </c>
      <c r="N1211" t="s">
        <v>251</v>
      </c>
      <c r="O1211" s="8">
        <v>41916</v>
      </c>
      <c r="P1211" s="9">
        <f>O1211-N1211</f>
        <v>282</v>
      </c>
      <c r="Q1211">
        <v>24</v>
      </c>
      <c r="R1211" s="9">
        <f>P1211-Q1211</f>
        <v>258</v>
      </c>
      <c r="S1211" s="8">
        <f>O1211-R1211</f>
        <v>41658</v>
      </c>
      <c r="T1211">
        <v>112</v>
      </c>
      <c r="U1211">
        <v>19</v>
      </c>
      <c r="V1211">
        <v>21</v>
      </c>
      <c r="W1211">
        <v>16</v>
      </c>
      <c r="X1211">
        <v>14</v>
      </c>
      <c r="Y1211">
        <v>5</v>
      </c>
      <c r="Z1211">
        <v>187</v>
      </c>
      <c r="AA1211">
        <f>Z1211/P1211</f>
        <v>0.66312056737588654</v>
      </c>
      <c r="AB1211" s="11" t="s">
        <v>506</v>
      </c>
      <c r="AC1211" t="s">
        <v>59</v>
      </c>
      <c r="AD1211">
        <v>3</v>
      </c>
      <c r="AE1211" t="str">
        <f>IF(AD1211&gt;3, "Prefers Discount", "Discount Indifferent")</f>
        <v>Discount Indifferent</v>
      </c>
      <c r="AF1211">
        <v>4</v>
      </c>
      <c r="AG1211">
        <v>4</v>
      </c>
      <c r="AH1211">
        <v>1</v>
      </c>
      <c r="AI1211" t="str">
        <f>INDEX($AF$1:$AH$1,MATCH(MAX(AF1211:AH1211),AF1211:AH1211,0))</f>
        <v>Store_Orders</v>
      </c>
      <c r="AJ1211">
        <v>7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f>SUM(AK1211:AO1211)</f>
        <v>0</v>
      </c>
      <c r="AQ1211" t="s">
        <v>67</v>
      </c>
      <c r="AR1211">
        <v>0</v>
      </c>
      <c r="AS1211" t="str">
        <f>IF(OR(AK1211&gt;0, AL1211&gt;0, AM1211&gt;0, AN1211&gt;0, AO1211&gt;0), "Converted", "Not Converted")</f>
        <v>Not Converted</v>
      </c>
      <c r="AT1211">
        <v>0</v>
      </c>
      <c r="AU1211">
        <v>3</v>
      </c>
      <c r="AV1211">
        <v>11</v>
      </c>
      <c r="AW1211">
        <f>IF(Z1211&gt;607, 4, 0)</f>
        <v>0</v>
      </c>
      <c r="AX1211">
        <f>IF(AA1211&gt;0.1497, 3, 0)</f>
        <v>3</v>
      </c>
      <c r="AY1211">
        <f>IF(P1211&gt;4031, 2, 0)</f>
        <v>0</v>
      </c>
      <c r="AZ1211">
        <f>IF(H1211&gt;51934.91, 1, 0)</f>
        <v>0</v>
      </c>
      <c r="BA1211">
        <f>SUM(AW1211:AZ1211)</f>
        <v>3</v>
      </c>
      <c r="BB1211" t="str">
        <f>VLOOKUP(BA1211,'Standard Deviations'!$L$1:$M$11,2,TRUE)</f>
        <v>Silver</v>
      </c>
    </row>
    <row r="1212" spans="1:54" hidden="1">
      <c r="A1212">
        <v>4096</v>
      </c>
      <c r="B1212">
        <v>1968</v>
      </c>
      <c r="C1212">
        <f>2024-B1212</f>
        <v>56</v>
      </c>
      <c r="D1212" t="str">
        <f>VLOOKUP(B1212,Reference!$A$1:$B$125, 2)</f>
        <v>Gen X</v>
      </c>
      <c r="E1212" t="s">
        <v>64</v>
      </c>
      <c r="F1212" t="str">
        <f>IF(E1212="High School", "No College", "College")</f>
        <v>College</v>
      </c>
      <c r="G1212" t="s">
        <v>71</v>
      </c>
      <c r="H1212">
        <v>41335</v>
      </c>
      <c r="I1212">
        <v>41335</v>
      </c>
      <c r="J1212" s="4" t="s">
        <v>175</v>
      </c>
      <c r="K1212">
        <v>1</v>
      </c>
      <c r="L1212">
        <v>0</v>
      </c>
      <c r="M1212" t="str">
        <f>IF(OR(K1212&gt;0, L1212&gt;0), "Parent", "Not Parent")</f>
        <v>Parent</v>
      </c>
      <c r="N1212" t="s">
        <v>251</v>
      </c>
      <c r="O1212" s="8">
        <v>41916</v>
      </c>
      <c r="P1212" s="9">
        <f>O1212-N1212</f>
        <v>282</v>
      </c>
      <c r="Q1212">
        <v>24</v>
      </c>
      <c r="R1212" s="9">
        <f>P1212-Q1212</f>
        <v>258</v>
      </c>
      <c r="S1212" s="8">
        <f>O1212-R1212</f>
        <v>41658</v>
      </c>
      <c r="T1212">
        <v>112</v>
      </c>
      <c r="U1212">
        <v>19</v>
      </c>
      <c r="V1212">
        <v>21</v>
      </c>
      <c r="W1212">
        <v>16</v>
      </c>
      <c r="X1212">
        <v>14</v>
      </c>
      <c r="Y1212">
        <v>5</v>
      </c>
      <c r="Z1212">
        <v>187</v>
      </c>
      <c r="AA1212">
        <f>Z1212/P1212</f>
        <v>0.66312056737588654</v>
      </c>
      <c r="AB1212" s="11" t="s">
        <v>506</v>
      </c>
      <c r="AC1212" t="s">
        <v>59</v>
      </c>
      <c r="AD1212">
        <v>3</v>
      </c>
      <c r="AE1212" t="str">
        <f>IF(AD1212&gt;3, "Prefers Discount", "Discount Indifferent")</f>
        <v>Discount Indifferent</v>
      </c>
      <c r="AF1212">
        <v>4</v>
      </c>
      <c r="AG1212">
        <v>4</v>
      </c>
      <c r="AH1212">
        <v>1</v>
      </c>
      <c r="AI1212" t="str">
        <f>INDEX($AF$1:$AH$1,MATCH(MAX(AF1212:AH1212),AF1212:AH1212,0))</f>
        <v>Store_Orders</v>
      </c>
      <c r="AJ1212">
        <v>7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f>SUM(AK1212:AO1212)</f>
        <v>0</v>
      </c>
      <c r="AQ1212" t="s">
        <v>67</v>
      </c>
      <c r="AR1212">
        <v>0</v>
      </c>
      <c r="AS1212" t="str">
        <f>IF(OR(AK1212&gt;0, AL1212&gt;0, AM1212&gt;0, AN1212&gt;0, AO1212&gt;0), "Converted", "Not Converted")</f>
        <v>Not Converted</v>
      </c>
      <c r="AT1212">
        <v>0</v>
      </c>
      <c r="AU1212">
        <v>3</v>
      </c>
      <c r="AV1212">
        <v>11</v>
      </c>
      <c r="AW1212">
        <f>IF(Z1212&gt;607, 4, 0)</f>
        <v>0</v>
      </c>
      <c r="AX1212">
        <f>IF(AA1212&gt;0.1497, 3, 0)</f>
        <v>3</v>
      </c>
      <c r="AY1212">
        <f>IF(P1212&gt;4031, 2, 0)</f>
        <v>0</v>
      </c>
      <c r="AZ1212">
        <f>IF(H1212&gt;51934.91, 1, 0)</f>
        <v>0</v>
      </c>
      <c r="BA1212">
        <f>SUM(AW1212:AZ1212)</f>
        <v>3</v>
      </c>
      <c r="BB1212" t="str">
        <f>VLOOKUP(BA1212,'Standard Deviations'!$L$1:$M$11,2,TRUE)</f>
        <v>Silver</v>
      </c>
    </row>
    <row r="1213" spans="1:54" hidden="1">
      <c r="A1213">
        <v>8104</v>
      </c>
      <c r="B1213">
        <v>1951</v>
      </c>
      <c r="C1213">
        <f>2024-B1213</f>
        <v>73</v>
      </c>
      <c r="D1213" t="str">
        <f>VLOOKUP(B1213,Reference!$A$1:$B$125, 2)</f>
        <v>Boomers</v>
      </c>
      <c r="E1213" t="s">
        <v>68</v>
      </c>
      <c r="F1213" t="str">
        <f>IF(E1213="High School", "No College", "College")</f>
        <v>College</v>
      </c>
      <c r="G1213" t="s">
        <v>55</v>
      </c>
      <c r="H1213">
        <v>53312</v>
      </c>
      <c r="I1213">
        <v>53312</v>
      </c>
      <c r="J1213" s="4" t="s">
        <v>61</v>
      </c>
      <c r="K1213">
        <v>0</v>
      </c>
      <c r="L1213">
        <v>0</v>
      </c>
      <c r="M1213" t="str">
        <f>IF(OR(K1213&gt;0, L1213&gt;0), "Parent", "Not Parent")</f>
        <v>Not Parent</v>
      </c>
      <c r="N1213" t="s">
        <v>443</v>
      </c>
      <c r="O1213" s="8">
        <v>41916</v>
      </c>
      <c r="P1213" s="9">
        <f>O1213-N1213</f>
        <v>421</v>
      </c>
      <c r="Q1213">
        <v>32</v>
      </c>
      <c r="R1213" s="9">
        <f>P1213-Q1213</f>
        <v>389</v>
      </c>
      <c r="S1213" s="8">
        <f>O1213-R1213</f>
        <v>41527</v>
      </c>
      <c r="T1213">
        <v>241</v>
      </c>
      <c r="U1213">
        <v>0</v>
      </c>
      <c r="V1213">
        <v>12</v>
      </c>
      <c r="W1213">
        <v>0</v>
      </c>
      <c r="X1213">
        <v>0</v>
      </c>
      <c r="Y1213">
        <v>25</v>
      </c>
      <c r="Z1213">
        <v>278</v>
      </c>
      <c r="AA1213">
        <f>Z1213/P1213</f>
        <v>0.66033254156769594</v>
      </c>
      <c r="AB1213" s="11" t="s">
        <v>506</v>
      </c>
      <c r="AC1213" t="s">
        <v>59</v>
      </c>
      <c r="AD1213">
        <v>1</v>
      </c>
      <c r="AE1213" t="str">
        <f>IF(AD1213&gt;3, "Prefers Discount", "Discount Indifferent")</f>
        <v>Discount Indifferent</v>
      </c>
      <c r="AF1213">
        <v>5</v>
      </c>
      <c r="AG1213">
        <v>5</v>
      </c>
      <c r="AH1213">
        <v>1</v>
      </c>
      <c r="AI1213" t="str">
        <f>INDEX($AF$1:$AH$1,MATCH(MAX(AF1213:AH1213),AF1213:AH1213,0))</f>
        <v>Store_Orders</v>
      </c>
      <c r="AJ1213">
        <v>7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f>SUM(AK1213:AO1213)</f>
        <v>0</v>
      </c>
      <c r="AQ1213" t="s">
        <v>67</v>
      </c>
      <c r="AR1213">
        <v>0</v>
      </c>
      <c r="AS1213" t="str">
        <f>IF(OR(AK1213&gt;0, AL1213&gt;0, AM1213&gt;0, AN1213&gt;0, AO1213&gt;0), "Converted", "Not Converted")</f>
        <v>Not Converted</v>
      </c>
      <c r="AT1213">
        <v>0</v>
      </c>
      <c r="AU1213">
        <v>3</v>
      </c>
      <c r="AV1213">
        <v>11</v>
      </c>
      <c r="AW1213">
        <f>IF(Z1213&gt;607, 4, 0)</f>
        <v>0</v>
      </c>
      <c r="AX1213">
        <f>IF(AA1213&gt;0.1497, 3, 0)</f>
        <v>3</v>
      </c>
      <c r="AY1213">
        <f>IF(P1213&gt;4031, 2, 0)</f>
        <v>0</v>
      </c>
      <c r="AZ1213">
        <f>IF(H1213&gt;51934.91, 1, 0)</f>
        <v>1</v>
      </c>
      <c r="BA1213">
        <f>SUM(AW1213:AZ1213)</f>
        <v>4</v>
      </c>
      <c r="BB1213" t="str">
        <f>VLOOKUP(BA1213,'Standard Deviations'!$L$1:$M$11,2,TRUE)</f>
        <v>Silver</v>
      </c>
    </row>
    <row r="1214" spans="1:54" hidden="1">
      <c r="A1214">
        <v>5370</v>
      </c>
      <c r="B1214">
        <v>1973</v>
      </c>
      <c r="C1214">
        <f>2024-B1214</f>
        <v>51</v>
      </c>
      <c r="D1214" t="str">
        <f>VLOOKUP(B1214,Reference!$A$1:$B$125, 2)</f>
        <v>Gen X</v>
      </c>
      <c r="E1214" t="s">
        <v>68</v>
      </c>
      <c r="F1214" t="str">
        <f>IF(E1214="High School", "No College", "College")</f>
        <v>College</v>
      </c>
      <c r="G1214" t="s">
        <v>55</v>
      </c>
      <c r="H1214">
        <v>32644</v>
      </c>
      <c r="I1214">
        <v>32644</v>
      </c>
      <c r="J1214" s="4" t="s">
        <v>175</v>
      </c>
      <c r="K1214">
        <v>1</v>
      </c>
      <c r="L1214">
        <v>0</v>
      </c>
      <c r="M1214" t="str">
        <f>IF(OR(K1214&gt;0, L1214&gt;0), "Parent", "Not Parent")</f>
        <v>Parent</v>
      </c>
      <c r="N1214" t="s">
        <v>402</v>
      </c>
      <c r="O1214" s="8">
        <v>41916</v>
      </c>
      <c r="P1214" s="9">
        <f>O1214-N1214</f>
        <v>626</v>
      </c>
      <c r="Q1214">
        <v>38</v>
      </c>
      <c r="R1214" s="9">
        <f>P1214-Q1214</f>
        <v>588</v>
      </c>
      <c r="S1214" s="8">
        <f>O1214-R1214</f>
        <v>41328</v>
      </c>
      <c r="T1214">
        <v>239</v>
      </c>
      <c r="U1214">
        <v>3</v>
      </c>
      <c r="V1214">
        <v>141</v>
      </c>
      <c r="W1214">
        <v>0</v>
      </c>
      <c r="X1214">
        <v>7</v>
      </c>
      <c r="Y1214">
        <v>23</v>
      </c>
      <c r="Z1214">
        <v>413</v>
      </c>
      <c r="AA1214">
        <f>Z1214/P1214</f>
        <v>0.65974440894568687</v>
      </c>
      <c r="AB1214" s="11" t="s">
        <v>506</v>
      </c>
      <c r="AC1214" t="s">
        <v>59</v>
      </c>
      <c r="AD1214">
        <v>4</v>
      </c>
      <c r="AE1214" t="str">
        <f>IF(AD1214&gt;3, "Prefers Discount", "Discount Indifferent")</f>
        <v>Prefers Discount</v>
      </c>
      <c r="AF1214">
        <v>6</v>
      </c>
      <c r="AG1214">
        <v>7</v>
      </c>
      <c r="AH1214">
        <v>1</v>
      </c>
      <c r="AI1214" t="str">
        <f>INDEX($AF$1:$AH$1,MATCH(MAX(AF1214:AH1214),AF1214:AH1214,0))</f>
        <v>Web_Orders</v>
      </c>
      <c r="AJ1214">
        <v>8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f>SUM(AK1214:AO1214)</f>
        <v>1</v>
      </c>
      <c r="AQ1214" t="str">
        <f>INDEX($AK$1:$AO$1,MATCH(MAX(AK1214:AO1214),AK1214:AO1214,0))</f>
        <v>Converted_on_Camp3</v>
      </c>
      <c r="AR1214">
        <v>1</v>
      </c>
      <c r="AS1214" t="str">
        <f>IF(OR(AK1214&gt;0, AL1214&gt;0, AM1214&gt;0, AN1214&gt;0, AO1214&gt;0), "Converted", "Not Converted")</f>
        <v>Converted</v>
      </c>
      <c r="AT1214">
        <v>0</v>
      </c>
      <c r="AU1214">
        <v>3</v>
      </c>
      <c r="AV1214">
        <v>11</v>
      </c>
      <c r="AW1214">
        <f>IF(Z1214&gt;607, 4, 0)</f>
        <v>0</v>
      </c>
      <c r="AX1214">
        <f>IF(AA1214&gt;0.1497, 3, 0)</f>
        <v>3</v>
      </c>
      <c r="AY1214">
        <f>IF(P1214&gt;4031, 2, 0)</f>
        <v>0</v>
      </c>
      <c r="AZ1214">
        <f>IF(H1214&gt;51934.91, 1, 0)</f>
        <v>0</v>
      </c>
      <c r="BA1214">
        <f>SUM(AW1214:AZ1214)</f>
        <v>3</v>
      </c>
      <c r="BB1214" t="str">
        <f>VLOOKUP(BA1214,'Standard Deviations'!$L$1:$M$11,2,TRUE)</f>
        <v>Silver</v>
      </c>
    </row>
    <row r="1215" spans="1:54" hidden="1">
      <c r="A1215">
        <v>7873</v>
      </c>
      <c r="B1215">
        <v>1973</v>
      </c>
      <c r="C1215">
        <f>2024-B1215</f>
        <v>51</v>
      </c>
      <c r="D1215" t="str">
        <f>VLOOKUP(B1215,Reference!$A$1:$B$125, 2)</f>
        <v>Gen X</v>
      </c>
      <c r="E1215" t="s">
        <v>68</v>
      </c>
      <c r="F1215" t="str">
        <f>IF(E1215="High School", "No College", "College")</f>
        <v>College</v>
      </c>
      <c r="G1215" t="s">
        <v>65</v>
      </c>
      <c r="H1215">
        <v>63516</v>
      </c>
      <c r="I1215">
        <v>63516</v>
      </c>
      <c r="J1215" s="4" t="s">
        <v>61</v>
      </c>
      <c r="K1215">
        <v>1</v>
      </c>
      <c r="L1215">
        <v>1</v>
      </c>
      <c r="M1215" t="str">
        <f>IF(OR(K1215&gt;0, L1215&gt;0), "Parent", "Not Parent")</f>
        <v>Parent</v>
      </c>
      <c r="N1215" t="s">
        <v>314</v>
      </c>
      <c r="O1215" s="8">
        <v>41916</v>
      </c>
      <c r="P1215" s="9">
        <f>O1215-N1215</f>
        <v>455</v>
      </c>
      <c r="Q1215">
        <v>30</v>
      </c>
      <c r="R1215" s="9">
        <f>P1215-Q1215</f>
        <v>425</v>
      </c>
      <c r="S1215" s="8">
        <f>O1215-R1215</f>
        <v>41491</v>
      </c>
      <c r="T1215">
        <v>141</v>
      </c>
      <c r="U1215">
        <v>11</v>
      </c>
      <c r="V1215">
        <v>114</v>
      </c>
      <c r="W1215">
        <v>15</v>
      </c>
      <c r="X1215">
        <v>14</v>
      </c>
      <c r="Y1215">
        <v>5</v>
      </c>
      <c r="Z1215">
        <v>300</v>
      </c>
      <c r="AA1215">
        <f>Z1215/P1215</f>
        <v>0.65934065934065933</v>
      </c>
      <c r="AB1215" s="11" t="s">
        <v>506</v>
      </c>
      <c r="AC1215" t="s">
        <v>59</v>
      </c>
      <c r="AD1215">
        <v>4</v>
      </c>
      <c r="AE1215" t="str">
        <f>IF(AD1215&gt;3, "Prefers Discount", "Discount Indifferent")</f>
        <v>Prefers Discount</v>
      </c>
      <c r="AF1215">
        <v>7</v>
      </c>
      <c r="AG1215">
        <v>4</v>
      </c>
      <c r="AH1215">
        <v>1</v>
      </c>
      <c r="AI1215" t="str">
        <f>INDEX($AF$1:$AH$1,MATCH(MAX(AF1215:AH1215),AF1215:AH1215,0))</f>
        <v>Store_Orders</v>
      </c>
      <c r="AJ1215">
        <v>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f>SUM(AK1215:AO1215)</f>
        <v>0</v>
      </c>
      <c r="AQ1215" t="s">
        <v>67</v>
      </c>
      <c r="AR1215">
        <v>0</v>
      </c>
      <c r="AS1215" t="str">
        <f>IF(OR(AK1215&gt;0, AL1215&gt;0, AM1215&gt;0, AN1215&gt;0, AO1215&gt;0), "Converted", "Not Converted")</f>
        <v>Not Converted</v>
      </c>
      <c r="AT1215">
        <v>0</v>
      </c>
      <c r="AU1215">
        <v>3</v>
      </c>
      <c r="AV1215">
        <v>11</v>
      </c>
      <c r="AW1215">
        <f>IF(Z1215&gt;607, 4, 0)</f>
        <v>0</v>
      </c>
      <c r="AX1215">
        <f>IF(AA1215&gt;0.1497, 3, 0)</f>
        <v>3</v>
      </c>
      <c r="AY1215">
        <f>IF(P1215&gt;4031, 2, 0)</f>
        <v>0</v>
      </c>
      <c r="AZ1215">
        <f>IF(H1215&gt;51934.91, 1, 0)</f>
        <v>1</v>
      </c>
      <c r="BA1215">
        <f>SUM(AW1215:AZ1215)</f>
        <v>4</v>
      </c>
      <c r="BB1215" t="str">
        <f>VLOOKUP(BA1215,'Standard Deviations'!$L$1:$M$11,2,TRUE)</f>
        <v>Silver</v>
      </c>
    </row>
    <row r="1216" spans="1:54">
      <c r="A1216">
        <v>675</v>
      </c>
      <c r="B1216">
        <v>1973</v>
      </c>
      <c r="C1216">
        <f>2024-B1216</f>
        <v>51</v>
      </c>
      <c r="D1216" t="str">
        <f>VLOOKUP(B1216,Reference!$A$1:$B$125, 2)</f>
        <v>Gen X</v>
      </c>
      <c r="E1216" t="s">
        <v>64</v>
      </c>
      <c r="F1216" t="str">
        <f>IF(E1216="High School", "No College", "College")</f>
        <v>College</v>
      </c>
      <c r="G1216" t="s">
        <v>71</v>
      </c>
      <c r="H1216">
        <v>52034</v>
      </c>
      <c r="I1216">
        <v>52034</v>
      </c>
      <c r="J1216" s="4" t="s">
        <v>175</v>
      </c>
      <c r="K1216">
        <v>1</v>
      </c>
      <c r="L1216">
        <v>1</v>
      </c>
      <c r="M1216" t="str">
        <f>IF(OR(K1216&gt;0, L1216&gt;0), "Parent", "Not Parent")</f>
        <v>Parent</v>
      </c>
      <c r="N1216" t="s">
        <v>352</v>
      </c>
      <c r="O1216" s="8">
        <v>41916</v>
      </c>
      <c r="P1216" s="9">
        <f>O1216-N1216</f>
        <v>505</v>
      </c>
      <c r="Q1216">
        <v>67</v>
      </c>
      <c r="R1216" s="9">
        <f>P1216-Q1216</f>
        <v>438</v>
      </c>
      <c r="S1216" s="8">
        <f>O1216-R1216</f>
        <v>41478</v>
      </c>
      <c r="T1216">
        <v>146</v>
      </c>
      <c r="U1216">
        <v>0</v>
      </c>
      <c r="V1216">
        <v>93</v>
      </c>
      <c r="W1216">
        <v>7</v>
      </c>
      <c r="X1216">
        <v>13</v>
      </c>
      <c r="Y1216">
        <v>73</v>
      </c>
      <c r="Z1216">
        <v>332</v>
      </c>
      <c r="AA1216">
        <f>Z1216/P1216</f>
        <v>0.65742574257425745</v>
      </c>
      <c r="AB1216" s="14" t="s">
        <v>506</v>
      </c>
      <c r="AC1216" s="13" t="s">
        <v>63</v>
      </c>
      <c r="AD1216">
        <v>5</v>
      </c>
      <c r="AE1216" t="str">
        <f>IF(AD1216&gt;3, "Prefers Discount", "Discount Indifferent")</f>
        <v>Prefers Discount</v>
      </c>
      <c r="AF1216">
        <v>5</v>
      </c>
      <c r="AG1216">
        <v>4</v>
      </c>
      <c r="AH1216">
        <v>2</v>
      </c>
      <c r="AI1216" t="str">
        <f>INDEX($AF$1:$AH$1,MATCH(MAX(AF1216:AH1216),AF1216:AH1216,0))</f>
        <v>Store_Orders</v>
      </c>
      <c r="AJ1216">
        <v>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f>SUM(AK1216:AO1216)</f>
        <v>0</v>
      </c>
      <c r="AQ1216" t="s">
        <v>67</v>
      </c>
      <c r="AR1216">
        <v>0</v>
      </c>
      <c r="AS1216" t="str">
        <f>IF(OR(AK1216&gt;0, AL1216&gt;0, AM1216&gt;0, AN1216&gt;0, AO1216&gt;0), "Converted", "Not Converted")</f>
        <v>Not Converted</v>
      </c>
      <c r="AT1216">
        <v>0</v>
      </c>
      <c r="AU1216">
        <v>3</v>
      </c>
      <c r="AV1216">
        <v>11</v>
      </c>
      <c r="AW1216">
        <f>IF(Z1216&gt;607, 4, 0)</f>
        <v>0</v>
      </c>
      <c r="AX1216">
        <f>IF(AA1216&gt;0.1497, 3, 0)</f>
        <v>3</v>
      </c>
      <c r="AY1216">
        <f>IF(P1216&gt;4031, 2, 0)</f>
        <v>0</v>
      </c>
      <c r="AZ1216">
        <f>IF(H1216&gt;51934.91, 1, 0)</f>
        <v>1</v>
      </c>
      <c r="BA1216">
        <f>SUM(AW1216:AZ1216)</f>
        <v>4</v>
      </c>
      <c r="BB1216" t="str">
        <f>VLOOKUP(BA1216,'Standard Deviations'!$L$1:$M$11,2,TRUE)</f>
        <v>Silver</v>
      </c>
    </row>
    <row r="1217" spans="1:54" hidden="1">
      <c r="A1217">
        <v>1497</v>
      </c>
      <c r="B1217">
        <v>1952</v>
      </c>
      <c r="C1217">
        <f>2024-B1217</f>
        <v>72</v>
      </c>
      <c r="D1217" t="str">
        <f>VLOOKUP(B1217,Reference!$A$1:$B$125, 2)</f>
        <v>Boomers</v>
      </c>
      <c r="E1217" t="s">
        <v>54</v>
      </c>
      <c r="F1217" t="str">
        <f>IF(E1217="High School", "No College", "College")</f>
        <v>College</v>
      </c>
      <c r="G1217" t="s">
        <v>60</v>
      </c>
      <c r="H1217">
        <v>47958</v>
      </c>
      <c r="I1217">
        <v>47958</v>
      </c>
      <c r="J1217" s="4" t="s">
        <v>175</v>
      </c>
      <c r="K1217">
        <v>0</v>
      </c>
      <c r="L1217">
        <v>1</v>
      </c>
      <c r="M1217" t="str">
        <f>IF(OR(K1217&gt;0, L1217&gt;0), "Parent", "Not Parent")</f>
        <v>Parent</v>
      </c>
      <c r="N1217" t="s">
        <v>459</v>
      </c>
      <c r="O1217" s="8">
        <v>41916</v>
      </c>
      <c r="P1217" s="9">
        <f>O1217-N1217</f>
        <v>623</v>
      </c>
      <c r="Q1217">
        <v>8</v>
      </c>
      <c r="R1217" s="9">
        <f>P1217-Q1217</f>
        <v>615</v>
      </c>
      <c r="S1217" s="8">
        <f>O1217-R1217</f>
        <v>41301</v>
      </c>
      <c r="T1217">
        <v>268</v>
      </c>
      <c r="U1217">
        <v>11</v>
      </c>
      <c r="V1217">
        <v>88</v>
      </c>
      <c r="W1217">
        <v>15</v>
      </c>
      <c r="X1217">
        <v>3</v>
      </c>
      <c r="Y1217">
        <v>22</v>
      </c>
      <c r="Z1217">
        <v>407</v>
      </c>
      <c r="AA1217">
        <f>Z1217/P1217</f>
        <v>0.6532905296950241</v>
      </c>
      <c r="AB1217" s="11" t="s">
        <v>506</v>
      </c>
      <c r="AC1217" t="s">
        <v>59</v>
      </c>
      <c r="AD1217">
        <v>2</v>
      </c>
      <c r="AE1217" t="str">
        <f>IF(AD1217&gt;3, "Prefers Discount", "Discount Indifferent")</f>
        <v>Discount Indifferent</v>
      </c>
      <c r="AF1217">
        <v>5</v>
      </c>
      <c r="AG1217">
        <v>6</v>
      </c>
      <c r="AH1217">
        <v>3</v>
      </c>
      <c r="AI1217" t="str">
        <f>INDEX($AF$1:$AH$1,MATCH(MAX(AF1217:AH1217),AF1217:AH1217,0))</f>
        <v>Web_Orders</v>
      </c>
      <c r="AJ1217">
        <v>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f>SUM(AK1217:AO1217)</f>
        <v>0</v>
      </c>
      <c r="AQ1217" t="s">
        <v>67</v>
      </c>
      <c r="AR1217">
        <v>0</v>
      </c>
      <c r="AS1217" t="str">
        <f>IF(OR(AK1217&gt;0, AL1217&gt;0, AM1217&gt;0, AN1217&gt;0, AO1217&gt;0), "Converted", "Not Converted")</f>
        <v>Not Converted</v>
      </c>
      <c r="AT1217">
        <v>0</v>
      </c>
      <c r="AU1217">
        <v>3</v>
      </c>
      <c r="AV1217">
        <v>11</v>
      </c>
      <c r="AW1217">
        <f>IF(Z1217&gt;607, 4, 0)</f>
        <v>0</v>
      </c>
      <c r="AX1217">
        <f>IF(AA1217&gt;0.1497, 3, 0)</f>
        <v>3</v>
      </c>
      <c r="AY1217">
        <f>IF(P1217&gt;4031, 2, 0)</f>
        <v>0</v>
      </c>
      <c r="AZ1217">
        <f>IF(H1217&gt;51934.91, 1, 0)</f>
        <v>0</v>
      </c>
      <c r="BA1217">
        <f>SUM(AW1217:AZ1217)</f>
        <v>3</v>
      </c>
      <c r="BB1217" t="str">
        <f>VLOOKUP(BA1217,'Standard Deviations'!$L$1:$M$11,2,TRUE)</f>
        <v>Silver</v>
      </c>
    </row>
    <row r="1218" spans="1:54">
      <c r="A1218">
        <v>2961</v>
      </c>
      <c r="B1218">
        <v>1982</v>
      </c>
      <c r="C1218">
        <f>2024-B1218</f>
        <v>42</v>
      </c>
      <c r="D1218" t="str">
        <f>VLOOKUP(B1218,Reference!$A$1:$B$125, 2)</f>
        <v>Millennials</v>
      </c>
      <c r="E1218" t="s">
        <v>54</v>
      </c>
      <c r="F1218" t="str">
        <f>IF(E1218="High School", "No College", "College")</f>
        <v>College</v>
      </c>
      <c r="G1218" t="s">
        <v>55</v>
      </c>
      <c r="H1218">
        <v>42081</v>
      </c>
      <c r="I1218">
        <v>42081</v>
      </c>
      <c r="J1218" s="4" t="s">
        <v>175</v>
      </c>
      <c r="K1218">
        <v>1</v>
      </c>
      <c r="L1218">
        <v>0</v>
      </c>
      <c r="M1218" t="str">
        <f>IF(OR(K1218&gt;0, L1218&gt;0), "Parent", "Not Parent")</f>
        <v>Parent</v>
      </c>
      <c r="N1218" t="s">
        <v>425</v>
      </c>
      <c r="O1218" s="8">
        <v>41916</v>
      </c>
      <c r="P1218" s="9">
        <f>O1218-N1218</f>
        <v>585</v>
      </c>
      <c r="Q1218">
        <v>86</v>
      </c>
      <c r="R1218" s="9">
        <f>P1218-Q1218</f>
        <v>499</v>
      </c>
      <c r="S1218" s="8">
        <f>O1218-R1218</f>
        <v>41417</v>
      </c>
      <c r="T1218">
        <v>175</v>
      </c>
      <c r="U1218">
        <v>10</v>
      </c>
      <c r="V1218">
        <v>110</v>
      </c>
      <c r="W1218">
        <v>54</v>
      </c>
      <c r="X1218">
        <v>6</v>
      </c>
      <c r="Y1218">
        <v>27</v>
      </c>
      <c r="Z1218">
        <v>382</v>
      </c>
      <c r="AA1218">
        <f>Z1218/P1218</f>
        <v>0.652991452991453</v>
      </c>
      <c r="AB1218" s="14" t="s">
        <v>506</v>
      </c>
      <c r="AC1218" s="13" t="s">
        <v>63</v>
      </c>
      <c r="AD1218">
        <v>2</v>
      </c>
      <c r="AE1218" t="str">
        <f>IF(AD1218&gt;3, "Prefers Discount", "Discount Indifferent")</f>
        <v>Discount Indifferent</v>
      </c>
      <c r="AF1218">
        <v>4</v>
      </c>
      <c r="AG1218">
        <v>6</v>
      </c>
      <c r="AH1218">
        <v>3</v>
      </c>
      <c r="AI1218" t="str">
        <f>INDEX($AF$1:$AH$1,MATCH(MAX(AF1218:AH1218),AF1218:AH1218,0))</f>
        <v>Web_Orders</v>
      </c>
      <c r="AJ1218">
        <v>6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f>SUM(AK1218:AO1218)</f>
        <v>1</v>
      </c>
      <c r="AQ1218" t="str">
        <f>INDEX($AK$1:$AO$1,MATCH(MAX(AK1218:AO1218),AK1218:AO1218,0))</f>
        <v>Converted_on_Camp3</v>
      </c>
      <c r="AR1218">
        <v>1</v>
      </c>
      <c r="AS1218" t="str">
        <f>IF(OR(AK1218&gt;0, AL1218&gt;0, AM1218&gt;0, AN1218&gt;0, AO1218&gt;0), "Converted", "Not Converted")</f>
        <v>Converted</v>
      </c>
      <c r="AT1218">
        <v>0</v>
      </c>
      <c r="AU1218">
        <v>3</v>
      </c>
      <c r="AV1218">
        <v>11</v>
      </c>
      <c r="AW1218">
        <f>IF(Z1218&gt;607, 4, 0)</f>
        <v>0</v>
      </c>
      <c r="AX1218">
        <f>IF(AA1218&gt;0.1497, 3, 0)</f>
        <v>3</v>
      </c>
      <c r="AY1218">
        <f>IF(P1218&gt;4031, 2, 0)</f>
        <v>0</v>
      </c>
      <c r="AZ1218">
        <f>IF(H1218&gt;51934.91, 1, 0)</f>
        <v>0</v>
      </c>
      <c r="BA1218">
        <f>SUM(AW1218:AZ1218)</f>
        <v>3</v>
      </c>
      <c r="BB1218" t="str">
        <f>VLOOKUP(BA1218,'Standard Deviations'!$L$1:$M$11,2,TRUE)</f>
        <v>Silver</v>
      </c>
    </row>
    <row r="1219" spans="1:54">
      <c r="A1219">
        <v>7930</v>
      </c>
      <c r="B1219">
        <v>1969</v>
      </c>
      <c r="C1219">
        <f>2024-B1219</f>
        <v>55</v>
      </c>
      <c r="D1219" t="str">
        <f>VLOOKUP(B1219,Reference!$A$1:$B$125, 2)</f>
        <v>Gen X</v>
      </c>
      <c r="E1219" t="s">
        <v>64</v>
      </c>
      <c r="F1219" t="str">
        <f>IF(E1219="High School", "No College", "College")</f>
        <v>College</v>
      </c>
      <c r="G1219" t="s">
        <v>60</v>
      </c>
      <c r="H1219">
        <v>26877</v>
      </c>
      <c r="I1219">
        <v>26877</v>
      </c>
      <c r="J1219" s="4" t="s">
        <v>341</v>
      </c>
      <c r="K1219">
        <v>0</v>
      </c>
      <c r="L1219">
        <v>0</v>
      </c>
      <c r="M1219" t="str">
        <f>IF(OR(K1219&gt;0, L1219&gt;0), "Parent", "Not Parent")</f>
        <v>Not Parent</v>
      </c>
      <c r="N1219" t="s">
        <v>204</v>
      </c>
      <c r="O1219" s="8">
        <v>41916</v>
      </c>
      <c r="P1219" s="9">
        <f>O1219-N1219</f>
        <v>411</v>
      </c>
      <c r="Q1219">
        <v>74</v>
      </c>
      <c r="R1219" s="9">
        <f>P1219-Q1219</f>
        <v>337</v>
      </c>
      <c r="S1219" s="8">
        <f>O1219-R1219</f>
        <v>41579</v>
      </c>
      <c r="T1219">
        <v>101</v>
      </c>
      <c r="U1219">
        <v>13</v>
      </c>
      <c r="V1219">
        <v>76</v>
      </c>
      <c r="W1219">
        <v>20</v>
      </c>
      <c r="X1219">
        <v>18</v>
      </c>
      <c r="Y1219">
        <v>40</v>
      </c>
      <c r="Z1219">
        <v>268</v>
      </c>
      <c r="AA1219">
        <f>Z1219/P1219</f>
        <v>0.65206812652068125</v>
      </c>
      <c r="AB1219" s="14" t="s">
        <v>506</v>
      </c>
      <c r="AC1219" s="13" t="s">
        <v>63</v>
      </c>
      <c r="AD1219">
        <v>2</v>
      </c>
      <c r="AE1219" t="str">
        <f>IF(AD1219&gt;3, "Prefers Discount", "Discount Indifferent")</f>
        <v>Discount Indifferent</v>
      </c>
      <c r="AF1219">
        <v>6</v>
      </c>
      <c r="AG1219">
        <v>3</v>
      </c>
      <c r="AH1219">
        <v>1</v>
      </c>
      <c r="AI1219" t="str">
        <f>INDEX($AF$1:$AH$1,MATCH(MAX(AF1219:AH1219),AF1219:AH1219,0))</f>
        <v>Store_Orders</v>
      </c>
      <c r="AJ1219">
        <v>6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f>SUM(AK1219:AO1219)</f>
        <v>0</v>
      </c>
      <c r="AQ1219" t="s">
        <v>67</v>
      </c>
      <c r="AR1219">
        <v>0</v>
      </c>
      <c r="AS1219" t="str">
        <f>IF(OR(AK1219&gt;0, AL1219&gt;0, AM1219&gt;0, AN1219&gt;0, AO1219&gt;0), "Converted", "Not Converted")</f>
        <v>Not Converted</v>
      </c>
      <c r="AT1219">
        <v>0</v>
      </c>
      <c r="AU1219">
        <v>3</v>
      </c>
      <c r="AV1219">
        <v>11</v>
      </c>
      <c r="AW1219">
        <f>IF(Z1219&gt;607, 4, 0)</f>
        <v>0</v>
      </c>
      <c r="AX1219">
        <f>IF(AA1219&gt;0.1497, 3, 0)</f>
        <v>3</v>
      </c>
      <c r="AY1219">
        <f>IF(P1219&gt;4031, 2, 0)</f>
        <v>0</v>
      </c>
      <c r="AZ1219">
        <f>IF(H1219&gt;51934.91, 1, 0)</f>
        <v>0</v>
      </c>
      <c r="BA1219">
        <f>SUM(AW1219:AZ1219)</f>
        <v>3</v>
      </c>
      <c r="BB1219" t="str">
        <f>VLOOKUP(BA1219,'Standard Deviations'!$L$1:$M$11,2,TRUE)</f>
        <v>Silver</v>
      </c>
    </row>
    <row r="1220" spans="1:54" hidden="1">
      <c r="A1220">
        <v>7798</v>
      </c>
      <c r="B1220">
        <v>1972</v>
      </c>
      <c r="C1220">
        <f>2024-B1220</f>
        <v>52</v>
      </c>
      <c r="D1220" t="str">
        <f>VLOOKUP(B1220,Reference!$A$1:$B$125, 2)</f>
        <v>Gen X</v>
      </c>
      <c r="E1220" t="s">
        <v>74</v>
      </c>
      <c r="F1220" t="str">
        <f>IF(E1220="High School", "No College", "College")</f>
        <v>College</v>
      </c>
      <c r="G1220" t="s">
        <v>65</v>
      </c>
      <c r="H1220">
        <v>46344</v>
      </c>
      <c r="I1220">
        <v>46344</v>
      </c>
      <c r="J1220" s="4" t="s">
        <v>175</v>
      </c>
      <c r="K1220">
        <v>0</v>
      </c>
      <c r="L1220">
        <v>1</v>
      </c>
      <c r="M1220" t="str">
        <f>IF(OR(K1220&gt;0, L1220&gt;0), "Parent", "Not Parent")</f>
        <v>Parent</v>
      </c>
      <c r="N1220" t="s">
        <v>624</v>
      </c>
      <c r="O1220" s="8">
        <v>41916</v>
      </c>
      <c r="P1220" s="9">
        <f>O1220-N1220</f>
        <v>659</v>
      </c>
      <c r="Q1220">
        <v>28</v>
      </c>
      <c r="R1220" s="9">
        <f>P1220-Q1220</f>
        <v>631</v>
      </c>
      <c r="S1220" s="8">
        <f>O1220-R1220</f>
        <v>41285</v>
      </c>
      <c r="T1220">
        <v>233</v>
      </c>
      <c r="U1220">
        <v>20</v>
      </c>
      <c r="V1220">
        <v>57</v>
      </c>
      <c r="W1220">
        <v>8</v>
      </c>
      <c r="X1220">
        <v>20</v>
      </c>
      <c r="Y1220">
        <v>91</v>
      </c>
      <c r="Z1220">
        <v>429</v>
      </c>
      <c r="AA1220">
        <f>Z1220/P1220</f>
        <v>0.65098634294385438</v>
      </c>
      <c r="AB1220" s="11" t="s">
        <v>506</v>
      </c>
      <c r="AC1220" t="s">
        <v>59</v>
      </c>
      <c r="AD1220">
        <v>4</v>
      </c>
      <c r="AE1220" t="str">
        <f>IF(AD1220&gt;3, "Prefers Discount", "Discount Indifferent")</f>
        <v>Prefers Discount</v>
      </c>
      <c r="AF1220">
        <v>5</v>
      </c>
      <c r="AG1220">
        <v>7</v>
      </c>
      <c r="AH1220">
        <v>1</v>
      </c>
      <c r="AI1220" t="str">
        <f>INDEX($AF$1:$AH$1,MATCH(MAX(AF1220:AH1220),AF1220:AH1220,0))</f>
        <v>Web_Orders</v>
      </c>
      <c r="AJ1220">
        <v>7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f>SUM(AK1220:AO1220)</f>
        <v>0</v>
      </c>
      <c r="AQ1220" t="s">
        <v>67</v>
      </c>
      <c r="AR1220">
        <v>0</v>
      </c>
      <c r="AS1220" t="str">
        <f>IF(OR(AK1220&gt;0, AL1220&gt;0, AM1220&gt;0, AN1220&gt;0, AO1220&gt;0), "Converted", "Not Converted")</f>
        <v>Not Converted</v>
      </c>
      <c r="AT1220">
        <v>0</v>
      </c>
      <c r="AU1220">
        <v>3</v>
      </c>
      <c r="AV1220">
        <v>11</v>
      </c>
      <c r="AW1220">
        <f>IF(Z1220&gt;607, 4, 0)</f>
        <v>0</v>
      </c>
      <c r="AX1220">
        <f>IF(AA1220&gt;0.1497, 3, 0)</f>
        <v>3</v>
      </c>
      <c r="AY1220">
        <f>IF(P1220&gt;4031, 2, 0)</f>
        <v>0</v>
      </c>
      <c r="AZ1220">
        <f>IF(H1220&gt;51934.91, 1, 0)</f>
        <v>0</v>
      </c>
      <c r="BA1220">
        <f>SUM(AW1220:AZ1220)</f>
        <v>3</v>
      </c>
      <c r="BB1220" t="str">
        <f>VLOOKUP(BA1220,'Standard Deviations'!$L$1:$M$11,2,TRUE)</f>
        <v>Silver</v>
      </c>
    </row>
    <row r="1221" spans="1:54" hidden="1">
      <c r="A1221">
        <v>1029</v>
      </c>
      <c r="B1221">
        <v>1970</v>
      </c>
      <c r="C1221">
        <f>2024-B1221</f>
        <v>54</v>
      </c>
      <c r="D1221" t="str">
        <f>VLOOKUP(B1221,Reference!$A$1:$B$125, 2)</f>
        <v>Gen X</v>
      </c>
      <c r="E1221" t="s">
        <v>68</v>
      </c>
      <c r="F1221" t="str">
        <f>IF(E1221="High School", "No College", "College")</f>
        <v>College</v>
      </c>
      <c r="G1221" t="s">
        <v>65</v>
      </c>
      <c r="H1221">
        <v>64413</v>
      </c>
      <c r="I1221">
        <v>64413</v>
      </c>
      <c r="J1221" s="4" t="s">
        <v>61</v>
      </c>
      <c r="K1221">
        <v>0</v>
      </c>
      <c r="L1221">
        <v>1</v>
      </c>
      <c r="M1221" t="str">
        <f>IF(OR(K1221&gt;0, L1221&gt;0), "Parent", "Not Parent")</f>
        <v>Parent</v>
      </c>
      <c r="N1221" t="s">
        <v>583</v>
      </c>
      <c r="O1221" s="8">
        <v>41916</v>
      </c>
      <c r="P1221" s="9">
        <f>O1221-N1221</f>
        <v>429</v>
      </c>
      <c r="Q1221">
        <v>27</v>
      </c>
      <c r="R1221" s="9">
        <f>P1221-Q1221</f>
        <v>402</v>
      </c>
      <c r="S1221" s="8">
        <f>O1221-R1221</f>
        <v>41514</v>
      </c>
      <c r="T1221">
        <v>200</v>
      </c>
      <c r="U1221">
        <v>5</v>
      </c>
      <c r="V1221">
        <v>44</v>
      </c>
      <c r="W1221">
        <v>0</v>
      </c>
      <c r="X1221">
        <v>10</v>
      </c>
      <c r="Y1221">
        <v>20</v>
      </c>
      <c r="Z1221">
        <v>279</v>
      </c>
      <c r="AA1221">
        <f>Z1221/P1221</f>
        <v>0.65034965034965031</v>
      </c>
      <c r="AB1221" s="11" t="s">
        <v>506</v>
      </c>
      <c r="AC1221" t="s">
        <v>59</v>
      </c>
      <c r="AD1221">
        <v>1</v>
      </c>
      <c r="AE1221" t="str">
        <f>IF(AD1221&gt;3, "Prefers Discount", "Discount Indifferent")</f>
        <v>Discount Indifferent</v>
      </c>
      <c r="AF1221">
        <v>5</v>
      </c>
      <c r="AG1221">
        <v>5</v>
      </c>
      <c r="AH1221">
        <v>1</v>
      </c>
      <c r="AI1221" t="str">
        <f>INDEX($AF$1:$AH$1,MATCH(MAX(AF1221:AH1221),AF1221:AH1221,0))</f>
        <v>Store_Orders</v>
      </c>
      <c r="AJ1221">
        <v>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f>SUM(AK1221:AO1221)</f>
        <v>0</v>
      </c>
      <c r="AQ1221" t="s">
        <v>67</v>
      </c>
      <c r="AR1221">
        <v>0</v>
      </c>
      <c r="AS1221" t="str">
        <f>IF(OR(AK1221&gt;0, AL1221&gt;0, AM1221&gt;0, AN1221&gt;0, AO1221&gt;0), "Converted", "Not Converted")</f>
        <v>Not Converted</v>
      </c>
      <c r="AT1221">
        <v>0</v>
      </c>
      <c r="AU1221">
        <v>3</v>
      </c>
      <c r="AV1221">
        <v>11</v>
      </c>
      <c r="AW1221">
        <f>IF(Z1221&gt;607, 4, 0)</f>
        <v>0</v>
      </c>
      <c r="AX1221">
        <f>IF(AA1221&gt;0.1497, 3, 0)</f>
        <v>3</v>
      </c>
      <c r="AY1221">
        <f>IF(P1221&gt;4031, 2, 0)</f>
        <v>0</v>
      </c>
      <c r="AZ1221">
        <f>IF(H1221&gt;51934.91, 1, 0)</f>
        <v>1</v>
      </c>
      <c r="BA1221">
        <f>SUM(AW1221:AZ1221)</f>
        <v>4</v>
      </c>
      <c r="BB1221" t="str">
        <f>VLOOKUP(BA1221,'Standard Deviations'!$L$1:$M$11,2,TRUE)</f>
        <v>Silver</v>
      </c>
    </row>
    <row r="1222" spans="1:54">
      <c r="A1222">
        <v>641</v>
      </c>
      <c r="B1222">
        <v>1967</v>
      </c>
      <c r="C1222">
        <f>2024-B1222</f>
        <v>57</v>
      </c>
      <c r="D1222" t="str">
        <f>VLOOKUP(B1222,Reference!$A$1:$B$125, 2)</f>
        <v>Gen X</v>
      </c>
      <c r="E1222" t="s">
        <v>54</v>
      </c>
      <c r="F1222" t="str">
        <f>IF(E1222="High School", "No College", "College")</f>
        <v>College</v>
      </c>
      <c r="G1222" t="s">
        <v>60</v>
      </c>
      <c r="H1222">
        <v>52074</v>
      </c>
      <c r="I1222">
        <v>52074</v>
      </c>
      <c r="J1222" s="4" t="s">
        <v>175</v>
      </c>
      <c r="K1222">
        <v>0</v>
      </c>
      <c r="L1222">
        <v>1</v>
      </c>
      <c r="M1222" t="str">
        <f>IF(OR(K1222&gt;0, L1222&gt;0), "Parent", "Not Parent")</f>
        <v>Parent</v>
      </c>
      <c r="N1222" t="s">
        <v>589</v>
      </c>
      <c r="O1222" s="8">
        <v>41916</v>
      </c>
      <c r="P1222" s="9">
        <f>O1222-N1222</f>
        <v>183</v>
      </c>
      <c r="Q1222">
        <v>77</v>
      </c>
      <c r="R1222" s="9">
        <f>P1222-Q1222</f>
        <v>106</v>
      </c>
      <c r="S1222" s="8">
        <f>O1222-R1222</f>
        <v>41810</v>
      </c>
      <c r="T1222">
        <v>59</v>
      </c>
      <c r="U1222">
        <v>0</v>
      </c>
      <c r="V1222">
        <v>12</v>
      </c>
      <c r="W1222">
        <v>0</v>
      </c>
      <c r="X1222">
        <v>0</v>
      </c>
      <c r="Y1222">
        <v>48</v>
      </c>
      <c r="Z1222">
        <v>119</v>
      </c>
      <c r="AA1222">
        <f>Z1222/P1222</f>
        <v>0.65027322404371579</v>
      </c>
      <c r="AB1222" s="14" t="s">
        <v>506</v>
      </c>
      <c r="AC1222" s="13" t="s">
        <v>63</v>
      </c>
      <c r="AD1222">
        <v>1</v>
      </c>
      <c r="AE1222" t="str">
        <f>IF(AD1222&gt;3, "Prefers Discount", "Discount Indifferent")</f>
        <v>Discount Indifferent</v>
      </c>
      <c r="AF1222">
        <v>2</v>
      </c>
      <c r="AG1222">
        <v>2</v>
      </c>
      <c r="AH1222">
        <v>2</v>
      </c>
      <c r="AI1222" t="str">
        <f>INDEX($AF$1:$AH$1,MATCH(MAX(AF1222:AH1222),AF1222:AH1222,0))</f>
        <v>Store_Orders</v>
      </c>
      <c r="AJ1222">
        <v>4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f>SUM(AK1222:AO1222)</f>
        <v>1</v>
      </c>
      <c r="AQ1222" t="str">
        <f>INDEX($AK$1:$AO$1,MATCH(MAX(AK1222:AO1222),AK1222:AO1222,0))</f>
        <v>Converted_on_Camp3</v>
      </c>
      <c r="AR1222">
        <v>1</v>
      </c>
      <c r="AS1222" t="str">
        <f>IF(OR(AK1222&gt;0, AL1222&gt;0, AM1222&gt;0, AN1222&gt;0, AO1222&gt;0), "Converted", "Not Converted")</f>
        <v>Converted</v>
      </c>
      <c r="AT1222">
        <v>0</v>
      </c>
      <c r="AU1222">
        <v>3</v>
      </c>
      <c r="AV1222">
        <v>11</v>
      </c>
      <c r="AW1222">
        <f>IF(Z1222&gt;607, 4, 0)</f>
        <v>0</v>
      </c>
      <c r="AX1222">
        <f>IF(AA1222&gt;0.1497, 3, 0)</f>
        <v>3</v>
      </c>
      <c r="AY1222">
        <f>IF(P1222&gt;4031, 2, 0)</f>
        <v>0</v>
      </c>
      <c r="AZ1222">
        <f>IF(H1222&gt;51934.91, 1, 0)</f>
        <v>1</v>
      </c>
      <c r="BA1222">
        <f>SUM(AW1222:AZ1222)</f>
        <v>4</v>
      </c>
      <c r="BB1222" t="str">
        <f>VLOOKUP(BA1222,'Standard Deviations'!$L$1:$M$11,2,TRUE)</f>
        <v>Silver</v>
      </c>
    </row>
    <row r="1223" spans="1:54">
      <c r="A1223">
        <v>1755</v>
      </c>
      <c r="B1223">
        <v>1988</v>
      </c>
      <c r="C1223">
        <f>2024-B1223</f>
        <v>36</v>
      </c>
      <c r="D1223" t="str">
        <f>VLOOKUP(B1223,Reference!$A$1:$B$125, 2)</f>
        <v>Millennials</v>
      </c>
      <c r="E1223" t="s">
        <v>74</v>
      </c>
      <c r="F1223" t="str">
        <f>IF(E1223="High School", "No College", "College")</f>
        <v>College</v>
      </c>
      <c r="G1223" t="s">
        <v>65</v>
      </c>
      <c r="H1223">
        <v>45204</v>
      </c>
      <c r="I1223">
        <v>45204</v>
      </c>
      <c r="J1223" s="4" t="s">
        <v>175</v>
      </c>
      <c r="K1223">
        <v>1</v>
      </c>
      <c r="L1223">
        <v>0</v>
      </c>
      <c r="M1223" t="str">
        <f>IF(OR(K1223&gt;0, L1223&gt;0), "Parent", "Not Parent")</f>
        <v>Parent</v>
      </c>
      <c r="N1223" t="s">
        <v>316</v>
      </c>
      <c r="O1223" s="8">
        <v>41916</v>
      </c>
      <c r="P1223" s="9">
        <f>O1223-N1223</f>
        <v>176</v>
      </c>
      <c r="Q1223">
        <v>93</v>
      </c>
      <c r="R1223" s="9">
        <f>P1223-Q1223</f>
        <v>83</v>
      </c>
      <c r="S1223" s="8">
        <f>O1223-R1223</f>
        <v>41833</v>
      </c>
      <c r="T1223">
        <v>30</v>
      </c>
      <c r="U1223">
        <v>11</v>
      </c>
      <c r="V1223">
        <v>25</v>
      </c>
      <c r="W1223">
        <v>29</v>
      </c>
      <c r="X1223">
        <v>1</v>
      </c>
      <c r="Y1223">
        <v>18</v>
      </c>
      <c r="Z1223">
        <v>114</v>
      </c>
      <c r="AA1223">
        <f>Z1223/P1223</f>
        <v>0.64772727272727271</v>
      </c>
      <c r="AB1223" s="14" t="s">
        <v>506</v>
      </c>
      <c r="AC1223" s="13" t="s">
        <v>63</v>
      </c>
      <c r="AD1223">
        <v>1</v>
      </c>
      <c r="AE1223" t="str">
        <f>IF(AD1223&gt;3, "Prefers Discount", "Discount Indifferent")</f>
        <v>Discount Indifferent</v>
      </c>
      <c r="AF1223">
        <v>4</v>
      </c>
      <c r="AG1223">
        <v>1</v>
      </c>
      <c r="AH1223">
        <v>1</v>
      </c>
      <c r="AI1223" t="str">
        <f>INDEX($AF$1:$AH$1,MATCH(MAX(AF1223:AH1223),AF1223:AH1223,0))</f>
        <v>Store_Orders</v>
      </c>
      <c r="AJ1223">
        <v>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f>SUM(AK1223:AO1223)</f>
        <v>0</v>
      </c>
      <c r="AQ1223" t="s">
        <v>67</v>
      </c>
      <c r="AR1223">
        <v>0</v>
      </c>
      <c r="AS1223" t="str">
        <f>IF(OR(AK1223&gt;0, AL1223&gt;0, AM1223&gt;0, AN1223&gt;0, AO1223&gt;0), "Converted", "Not Converted")</f>
        <v>Not Converted</v>
      </c>
      <c r="AT1223">
        <v>0</v>
      </c>
      <c r="AU1223">
        <v>3</v>
      </c>
      <c r="AV1223">
        <v>11</v>
      </c>
      <c r="AW1223">
        <f>IF(Z1223&gt;607, 4, 0)</f>
        <v>0</v>
      </c>
      <c r="AX1223">
        <f>IF(AA1223&gt;0.1497, 3, 0)</f>
        <v>3</v>
      </c>
      <c r="AY1223">
        <f>IF(P1223&gt;4031, 2, 0)</f>
        <v>0</v>
      </c>
      <c r="AZ1223">
        <f>IF(H1223&gt;51934.91, 1, 0)</f>
        <v>0</v>
      </c>
      <c r="BA1223">
        <f>SUM(AW1223:AZ1223)</f>
        <v>3</v>
      </c>
      <c r="BB1223" t="str">
        <f>VLOOKUP(BA1223,'Standard Deviations'!$L$1:$M$11,2,TRUE)</f>
        <v>Silver</v>
      </c>
    </row>
    <row r="1224" spans="1:54" hidden="1">
      <c r="A1224">
        <v>5510</v>
      </c>
      <c r="B1224">
        <v>1977</v>
      </c>
      <c r="C1224">
        <f>2024-B1224</f>
        <v>47</v>
      </c>
      <c r="D1224" t="str">
        <f>VLOOKUP(B1224,Reference!$A$1:$B$125, 2)</f>
        <v>Gen X</v>
      </c>
      <c r="E1224" t="s">
        <v>64</v>
      </c>
      <c r="F1224" t="str">
        <f>IF(E1224="High School", "No College", "College")</f>
        <v>College</v>
      </c>
      <c r="G1224" t="s">
        <v>55</v>
      </c>
      <c r="H1224">
        <v>43263</v>
      </c>
      <c r="I1224">
        <v>43263</v>
      </c>
      <c r="J1224" s="4" t="s">
        <v>175</v>
      </c>
      <c r="K1224">
        <v>0</v>
      </c>
      <c r="L1224">
        <v>1</v>
      </c>
      <c r="M1224" t="str">
        <f>IF(OR(K1224&gt;0, L1224&gt;0), "Parent", "Not Parent")</f>
        <v>Parent</v>
      </c>
      <c r="N1224" t="s">
        <v>625</v>
      </c>
      <c r="O1224" s="8">
        <v>41916</v>
      </c>
      <c r="P1224" s="9">
        <f>O1224-N1224</f>
        <v>682</v>
      </c>
      <c r="Q1224">
        <v>2</v>
      </c>
      <c r="R1224" s="9">
        <f>P1224-Q1224</f>
        <v>680</v>
      </c>
      <c r="S1224" s="8">
        <f>O1224-R1224</f>
        <v>41236</v>
      </c>
      <c r="T1224">
        <v>262</v>
      </c>
      <c r="U1224">
        <v>6</v>
      </c>
      <c r="V1224">
        <v>61</v>
      </c>
      <c r="W1224">
        <v>0</v>
      </c>
      <c r="X1224">
        <v>10</v>
      </c>
      <c r="Y1224">
        <v>102</v>
      </c>
      <c r="Z1224">
        <v>441</v>
      </c>
      <c r="AA1224">
        <f>Z1224/P1224</f>
        <v>0.64662756598240467</v>
      </c>
      <c r="AB1224" s="11" t="s">
        <v>506</v>
      </c>
      <c r="AC1224" t="s">
        <v>59</v>
      </c>
      <c r="AD1224">
        <v>3</v>
      </c>
      <c r="AE1224" t="str">
        <f>IF(AD1224&gt;3, "Prefers Discount", "Discount Indifferent")</f>
        <v>Discount Indifferent</v>
      </c>
      <c r="AF1224">
        <v>6</v>
      </c>
      <c r="AG1224">
        <v>5</v>
      </c>
      <c r="AH1224">
        <v>2</v>
      </c>
      <c r="AI1224" t="str">
        <f>INDEX($AF$1:$AH$1,MATCH(MAX(AF1224:AH1224),AF1224:AH1224,0))</f>
        <v>Store_Orders</v>
      </c>
      <c r="AJ1224">
        <v>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f>SUM(AK1224:AO1224)</f>
        <v>0</v>
      </c>
      <c r="AQ1224" t="s">
        <v>67</v>
      </c>
      <c r="AR1224">
        <v>0</v>
      </c>
      <c r="AS1224" t="str">
        <f>IF(OR(AK1224&gt;0, AL1224&gt;0, AM1224&gt;0, AN1224&gt;0, AO1224&gt;0), "Converted", "Not Converted")</f>
        <v>Not Converted</v>
      </c>
      <c r="AT1224">
        <v>0</v>
      </c>
      <c r="AU1224">
        <v>3</v>
      </c>
      <c r="AV1224">
        <v>11</v>
      </c>
      <c r="AW1224">
        <f>IF(Z1224&gt;607, 4, 0)</f>
        <v>0</v>
      </c>
      <c r="AX1224">
        <f>IF(AA1224&gt;0.1497, 3, 0)</f>
        <v>3</v>
      </c>
      <c r="AY1224">
        <f>IF(P1224&gt;4031, 2, 0)</f>
        <v>0</v>
      </c>
      <c r="AZ1224">
        <f>IF(H1224&gt;51934.91, 1, 0)</f>
        <v>0</v>
      </c>
      <c r="BA1224">
        <f>SUM(AW1224:AZ1224)</f>
        <v>3</v>
      </c>
      <c r="BB1224" t="str">
        <f>VLOOKUP(BA1224,'Standard Deviations'!$L$1:$M$11,2,TRUE)</f>
        <v>Silver</v>
      </c>
    </row>
    <row r="1225" spans="1:54">
      <c r="A1225">
        <v>3712</v>
      </c>
      <c r="B1225">
        <v>1959</v>
      </c>
      <c r="C1225">
        <f>2024-B1225</f>
        <v>65</v>
      </c>
      <c r="D1225" t="str">
        <f>VLOOKUP(B1225,Reference!$A$1:$B$125, 2)</f>
        <v>Boomers</v>
      </c>
      <c r="E1225" t="s">
        <v>54</v>
      </c>
      <c r="F1225" t="str">
        <f>IF(E1225="High School", "No College", "College")</f>
        <v>College</v>
      </c>
      <c r="G1225" t="s">
        <v>71</v>
      </c>
      <c r="H1225">
        <v>52332</v>
      </c>
      <c r="I1225">
        <v>52332</v>
      </c>
      <c r="J1225" s="4" t="s">
        <v>175</v>
      </c>
      <c r="K1225">
        <v>0</v>
      </c>
      <c r="L1225">
        <v>0</v>
      </c>
      <c r="M1225" t="str">
        <f>IF(OR(K1225&gt;0, L1225&gt;0), "Parent", "Not Parent")</f>
        <v>Not Parent</v>
      </c>
      <c r="N1225" t="s">
        <v>223</v>
      </c>
      <c r="O1225" s="8">
        <v>41916</v>
      </c>
      <c r="P1225" s="9">
        <f>O1225-N1225</f>
        <v>402</v>
      </c>
      <c r="Q1225">
        <v>63</v>
      </c>
      <c r="R1225" s="9">
        <f>P1225-Q1225</f>
        <v>339</v>
      </c>
      <c r="S1225" s="8">
        <f>O1225-R1225</f>
        <v>41577</v>
      </c>
      <c r="T1225">
        <v>212</v>
      </c>
      <c r="U1225">
        <v>5</v>
      </c>
      <c r="V1225">
        <v>33</v>
      </c>
      <c r="W1225">
        <v>7</v>
      </c>
      <c r="X1225">
        <v>0</v>
      </c>
      <c r="Y1225">
        <v>2</v>
      </c>
      <c r="Z1225">
        <v>259</v>
      </c>
      <c r="AA1225">
        <f>Z1225/P1225</f>
        <v>0.64427860696517414</v>
      </c>
      <c r="AB1225" s="14" t="s">
        <v>506</v>
      </c>
      <c r="AC1225" s="13" t="s">
        <v>63</v>
      </c>
      <c r="AD1225">
        <v>1</v>
      </c>
      <c r="AE1225" t="str">
        <f>IF(AD1225&gt;3, "Prefers Discount", "Discount Indifferent")</f>
        <v>Discount Indifferent</v>
      </c>
      <c r="AF1225">
        <v>6</v>
      </c>
      <c r="AG1225">
        <v>3</v>
      </c>
      <c r="AH1225">
        <v>2</v>
      </c>
      <c r="AI1225" t="str">
        <f>INDEX($AF$1:$AH$1,MATCH(MAX(AF1225:AH1225),AF1225:AH1225,0))</f>
        <v>Store_Orders</v>
      </c>
      <c r="AJ1225">
        <v>4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f>SUM(AK1225:AO1225)</f>
        <v>1</v>
      </c>
      <c r="AQ1225" t="str">
        <f>INDEX($AK$1:$AO$1,MATCH(MAX(AK1225:AO1225),AK1225:AO1225,0))</f>
        <v>Converted_on_Camp4</v>
      </c>
      <c r="AR1225">
        <v>1</v>
      </c>
      <c r="AS1225" t="str">
        <f>IF(OR(AK1225&gt;0, AL1225&gt;0, AM1225&gt;0, AN1225&gt;0, AO1225&gt;0), "Converted", "Not Converted")</f>
        <v>Converted</v>
      </c>
      <c r="AT1225">
        <v>0</v>
      </c>
      <c r="AU1225">
        <v>3</v>
      </c>
      <c r="AV1225">
        <v>11</v>
      </c>
      <c r="AW1225">
        <f>IF(Z1225&gt;607, 4, 0)</f>
        <v>0</v>
      </c>
      <c r="AX1225">
        <f>IF(AA1225&gt;0.1497, 3, 0)</f>
        <v>3</v>
      </c>
      <c r="AY1225">
        <f>IF(P1225&gt;4031, 2, 0)</f>
        <v>0</v>
      </c>
      <c r="AZ1225">
        <f>IF(H1225&gt;51934.91, 1, 0)</f>
        <v>1</v>
      </c>
      <c r="BA1225">
        <f>SUM(AW1225:AZ1225)</f>
        <v>4</v>
      </c>
      <c r="BB1225" t="str">
        <f>VLOOKUP(BA1225,'Standard Deviations'!$L$1:$M$11,2,TRUE)</f>
        <v>Silver</v>
      </c>
    </row>
    <row r="1226" spans="1:54">
      <c r="A1226">
        <v>10702</v>
      </c>
      <c r="B1226">
        <v>1984</v>
      </c>
      <c r="C1226">
        <f>2024-B1226</f>
        <v>40</v>
      </c>
      <c r="D1226" t="str">
        <f>VLOOKUP(B1226,Reference!$A$1:$B$125, 2)</f>
        <v>Millennials</v>
      </c>
      <c r="E1226" t="s">
        <v>54</v>
      </c>
      <c r="F1226" t="str">
        <f>IF(E1226="High School", "No College", "College")</f>
        <v>College</v>
      </c>
      <c r="G1226" t="s">
        <v>60</v>
      </c>
      <c r="H1226">
        <v>52413</v>
      </c>
      <c r="I1226">
        <v>52413</v>
      </c>
      <c r="J1226" s="4" t="s">
        <v>175</v>
      </c>
      <c r="K1226">
        <v>1</v>
      </c>
      <c r="L1226">
        <v>0</v>
      </c>
      <c r="M1226" t="str">
        <f>IF(OR(K1226&gt;0, L1226&gt;0), "Parent", "Not Parent")</f>
        <v>Parent</v>
      </c>
      <c r="N1226" t="s">
        <v>626</v>
      </c>
      <c r="O1226" s="8">
        <v>41916</v>
      </c>
      <c r="P1226" s="9">
        <f>O1226-N1226</f>
        <v>700</v>
      </c>
      <c r="Q1226">
        <v>67</v>
      </c>
      <c r="R1226" s="9">
        <f>P1226-Q1226</f>
        <v>633</v>
      </c>
      <c r="S1226" s="8">
        <f>O1226-R1226</f>
        <v>41283</v>
      </c>
      <c r="T1226">
        <v>185</v>
      </c>
      <c r="U1226">
        <v>8</v>
      </c>
      <c r="V1226">
        <v>133</v>
      </c>
      <c r="W1226">
        <v>56</v>
      </c>
      <c r="X1226">
        <v>56</v>
      </c>
      <c r="Y1226">
        <v>12</v>
      </c>
      <c r="Z1226">
        <v>450</v>
      </c>
      <c r="AA1226">
        <f>Z1226/P1226</f>
        <v>0.6428571428571429</v>
      </c>
      <c r="AB1226" s="14" t="s">
        <v>506</v>
      </c>
      <c r="AC1226" s="13" t="s">
        <v>63</v>
      </c>
      <c r="AD1226">
        <v>2</v>
      </c>
      <c r="AE1226" t="str">
        <f>IF(AD1226&gt;3, "Prefers Discount", "Discount Indifferent")</f>
        <v>Discount Indifferent</v>
      </c>
      <c r="AF1226">
        <v>7</v>
      </c>
      <c r="AG1226">
        <v>7</v>
      </c>
      <c r="AH1226">
        <v>1</v>
      </c>
      <c r="AI1226" t="str">
        <f>INDEX($AF$1:$AH$1,MATCH(MAX(AF1226:AH1226),AF1226:AH1226,0))</f>
        <v>Store_Orders</v>
      </c>
      <c r="AJ1226">
        <v>7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f>SUM(AK1226:AO1226)</f>
        <v>0</v>
      </c>
      <c r="AQ1226" t="s">
        <v>67</v>
      </c>
      <c r="AR1226">
        <v>0</v>
      </c>
      <c r="AS1226" t="str">
        <f>IF(OR(AK1226&gt;0, AL1226&gt;0, AM1226&gt;0, AN1226&gt;0, AO1226&gt;0), "Converted", "Not Converted")</f>
        <v>Not Converted</v>
      </c>
      <c r="AT1226">
        <v>0</v>
      </c>
      <c r="AU1226">
        <v>3</v>
      </c>
      <c r="AV1226">
        <v>11</v>
      </c>
      <c r="AW1226">
        <f>IF(Z1226&gt;607, 4, 0)</f>
        <v>0</v>
      </c>
      <c r="AX1226">
        <f>IF(AA1226&gt;0.1497, 3, 0)</f>
        <v>3</v>
      </c>
      <c r="AY1226">
        <f>IF(P1226&gt;4031, 2, 0)</f>
        <v>0</v>
      </c>
      <c r="AZ1226">
        <f>IF(H1226&gt;51934.91, 1, 0)</f>
        <v>1</v>
      </c>
      <c r="BA1226">
        <f>SUM(AW1226:AZ1226)</f>
        <v>4</v>
      </c>
      <c r="BB1226" t="str">
        <f>VLOOKUP(BA1226,'Standard Deviations'!$L$1:$M$11,2,TRUE)</f>
        <v>Silver</v>
      </c>
    </row>
    <row r="1227" spans="1:54" hidden="1">
      <c r="A1227">
        <v>5534</v>
      </c>
      <c r="B1227">
        <v>1975</v>
      </c>
      <c r="C1227">
        <f>2024-B1227</f>
        <v>49</v>
      </c>
      <c r="D1227" t="str">
        <f>VLOOKUP(B1227,Reference!$A$1:$B$125, 2)</f>
        <v>Gen X</v>
      </c>
      <c r="E1227" t="s">
        <v>64</v>
      </c>
      <c r="F1227" t="str">
        <f>IF(E1227="High School", "No College", "College")</f>
        <v>College</v>
      </c>
      <c r="G1227" t="s">
        <v>55</v>
      </c>
      <c r="H1227">
        <v>47808</v>
      </c>
      <c r="I1227">
        <v>47808</v>
      </c>
      <c r="J1227" s="4" t="s">
        <v>175</v>
      </c>
      <c r="K1227">
        <v>0</v>
      </c>
      <c r="L1227">
        <v>1</v>
      </c>
      <c r="M1227" t="str">
        <f>IF(OR(K1227&gt;0, L1227&gt;0), "Parent", "Not Parent")</f>
        <v>Parent</v>
      </c>
      <c r="N1227" t="s">
        <v>590</v>
      </c>
      <c r="O1227" s="8">
        <v>41916</v>
      </c>
      <c r="P1227" s="9">
        <f>O1227-N1227</f>
        <v>349</v>
      </c>
      <c r="Q1227">
        <v>30</v>
      </c>
      <c r="R1227" s="9">
        <f>P1227-Q1227</f>
        <v>319</v>
      </c>
      <c r="S1227" s="8">
        <f>O1227-R1227</f>
        <v>41597</v>
      </c>
      <c r="T1227">
        <v>123</v>
      </c>
      <c r="U1227">
        <v>1</v>
      </c>
      <c r="V1227">
        <v>26</v>
      </c>
      <c r="W1227">
        <v>2</v>
      </c>
      <c r="X1227">
        <v>0</v>
      </c>
      <c r="Y1227">
        <v>72</v>
      </c>
      <c r="Z1227">
        <v>224</v>
      </c>
      <c r="AA1227">
        <f>Z1227/P1227</f>
        <v>0.6418338108882522</v>
      </c>
      <c r="AB1227" s="11" t="s">
        <v>506</v>
      </c>
      <c r="AC1227" t="s">
        <v>59</v>
      </c>
      <c r="AD1227">
        <v>2</v>
      </c>
      <c r="AE1227" t="str">
        <f>IF(AD1227&gt;3, "Prefers Discount", "Discount Indifferent")</f>
        <v>Discount Indifferent</v>
      </c>
      <c r="AF1227">
        <v>3</v>
      </c>
      <c r="AG1227">
        <v>3</v>
      </c>
      <c r="AH1227">
        <v>2</v>
      </c>
      <c r="AI1227" t="str">
        <f>INDEX($AF$1:$AH$1,MATCH(MAX(AF1227:AH1227),AF1227:AH1227,0))</f>
        <v>Store_Orders</v>
      </c>
      <c r="AJ1227">
        <v>7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f>SUM(AK1227:AO1227)</f>
        <v>1</v>
      </c>
      <c r="AQ1227" t="str">
        <f>INDEX($AK$1:$AO$1,MATCH(MAX(AK1227:AO1227),AK1227:AO1227,0))</f>
        <v>Converted_on_Camp3</v>
      </c>
      <c r="AR1227">
        <v>1</v>
      </c>
      <c r="AS1227" t="str">
        <f>IF(OR(AK1227&gt;0, AL1227&gt;0, AM1227&gt;0, AN1227&gt;0, AO1227&gt;0), "Converted", "Not Converted")</f>
        <v>Converted</v>
      </c>
      <c r="AT1227">
        <v>0</v>
      </c>
      <c r="AU1227">
        <v>3</v>
      </c>
      <c r="AV1227">
        <v>11</v>
      </c>
      <c r="AW1227">
        <f>IF(Z1227&gt;607, 4, 0)</f>
        <v>0</v>
      </c>
      <c r="AX1227">
        <f>IF(AA1227&gt;0.1497, 3, 0)</f>
        <v>3</v>
      </c>
      <c r="AY1227">
        <f>IF(P1227&gt;4031, 2, 0)</f>
        <v>0</v>
      </c>
      <c r="AZ1227">
        <f>IF(H1227&gt;51934.91, 1, 0)</f>
        <v>0</v>
      </c>
      <c r="BA1227">
        <f>SUM(AW1227:AZ1227)</f>
        <v>3</v>
      </c>
      <c r="BB1227" t="str">
        <f>VLOOKUP(BA1227,'Standard Deviations'!$L$1:$M$11,2,TRUE)</f>
        <v>Silver</v>
      </c>
    </row>
    <row r="1228" spans="1:54">
      <c r="A1228">
        <v>1764</v>
      </c>
      <c r="B1228">
        <v>1975</v>
      </c>
      <c r="C1228">
        <f>2024-B1228</f>
        <v>49</v>
      </c>
      <c r="D1228" t="str">
        <f>VLOOKUP(B1228,Reference!$A$1:$B$125, 2)</f>
        <v>Gen X</v>
      </c>
      <c r="E1228" t="s">
        <v>54</v>
      </c>
      <c r="F1228" t="str">
        <f>IF(E1228="High School", "No College", "College")</f>
        <v>College</v>
      </c>
      <c r="G1228" t="s">
        <v>60</v>
      </c>
      <c r="H1228">
        <v>33955</v>
      </c>
      <c r="I1228">
        <v>33955</v>
      </c>
      <c r="J1228" s="4" t="s">
        <v>175</v>
      </c>
      <c r="K1228">
        <v>1</v>
      </c>
      <c r="L1228">
        <v>0</v>
      </c>
      <c r="M1228" t="str">
        <f>IF(OR(K1228&gt;0, L1228&gt;0), "Parent", "Not Parent")</f>
        <v>Parent</v>
      </c>
      <c r="N1228" t="s">
        <v>443</v>
      </c>
      <c r="O1228" s="8">
        <v>41916</v>
      </c>
      <c r="P1228" s="9">
        <f>O1228-N1228</f>
        <v>421</v>
      </c>
      <c r="Q1228">
        <v>92</v>
      </c>
      <c r="R1228" s="9">
        <f>P1228-Q1228</f>
        <v>329</v>
      </c>
      <c r="S1228" s="8">
        <f>O1228-R1228</f>
        <v>41587</v>
      </c>
      <c r="T1228">
        <v>100</v>
      </c>
      <c r="U1228">
        <v>2</v>
      </c>
      <c r="V1228">
        <v>128</v>
      </c>
      <c r="W1228">
        <v>23</v>
      </c>
      <c r="X1228">
        <v>7</v>
      </c>
      <c r="Y1228">
        <v>10</v>
      </c>
      <c r="Z1228">
        <v>270</v>
      </c>
      <c r="AA1228">
        <f>Z1228/P1228</f>
        <v>0.64133016627078387</v>
      </c>
      <c r="AB1228" s="14" t="s">
        <v>506</v>
      </c>
      <c r="AC1228" s="13" t="s">
        <v>63</v>
      </c>
      <c r="AD1228">
        <v>4</v>
      </c>
      <c r="AE1228" t="str">
        <f>IF(AD1228&gt;3, "Prefers Discount", "Discount Indifferent")</f>
        <v>Prefers Discount</v>
      </c>
      <c r="AF1228">
        <v>5</v>
      </c>
      <c r="AG1228">
        <v>5</v>
      </c>
      <c r="AH1228">
        <v>1</v>
      </c>
      <c r="AI1228" t="str">
        <f>INDEX($AF$1:$AH$1,MATCH(MAX(AF1228:AH1228),AF1228:AH1228,0))</f>
        <v>Store_Orders</v>
      </c>
      <c r="AJ1228">
        <v>8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f>SUM(AK1228:AO1228)</f>
        <v>0</v>
      </c>
      <c r="AQ1228" t="s">
        <v>67</v>
      </c>
      <c r="AR1228">
        <v>0</v>
      </c>
      <c r="AS1228" t="str">
        <f>IF(OR(AK1228&gt;0, AL1228&gt;0, AM1228&gt;0, AN1228&gt;0, AO1228&gt;0), "Converted", "Not Converted")</f>
        <v>Not Converted</v>
      </c>
      <c r="AT1228">
        <v>0</v>
      </c>
      <c r="AU1228">
        <v>3</v>
      </c>
      <c r="AV1228">
        <v>11</v>
      </c>
      <c r="AW1228">
        <f>IF(Z1228&gt;607, 4, 0)</f>
        <v>0</v>
      </c>
      <c r="AX1228">
        <f>IF(AA1228&gt;0.1497, 3, 0)</f>
        <v>3</v>
      </c>
      <c r="AY1228">
        <f>IF(P1228&gt;4031, 2, 0)</f>
        <v>0</v>
      </c>
      <c r="AZ1228">
        <f>IF(H1228&gt;51934.91, 1, 0)</f>
        <v>0</v>
      </c>
      <c r="BA1228">
        <f>SUM(AW1228:AZ1228)</f>
        <v>3</v>
      </c>
      <c r="BB1228" t="str">
        <f>VLOOKUP(BA1228,'Standard Deviations'!$L$1:$M$11,2,TRUE)</f>
        <v>Silver</v>
      </c>
    </row>
    <row r="1229" spans="1:54">
      <c r="A1229">
        <v>6940</v>
      </c>
      <c r="B1229">
        <v>1966</v>
      </c>
      <c r="C1229">
        <f>2024-B1229</f>
        <v>58</v>
      </c>
      <c r="D1229" t="str">
        <f>VLOOKUP(B1229,Reference!$A$1:$B$125, 2)</f>
        <v>Gen X</v>
      </c>
      <c r="E1229" t="s">
        <v>68</v>
      </c>
      <c r="F1229" t="str">
        <f>IF(E1229="High School", "No College", "College")</f>
        <v>College</v>
      </c>
      <c r="G1229" t="s">
        <v>60</v>
      </c>
      <c r="H1229">
        <v>46734</v>
      </c>
      <c r="I1229">
        <v>46734</v>
      </c>
      <c r="J1229" s="4" t="s">
        <v>175</v>
      </c>
      <c r="K1229">
        <v>1</v>
      </c>
      <c r="L1229">
        <v>2</v>
      </c>
      <c r="M1229" t="str">
        <f>IF(OR(K1229&gt;0, L1229&gt;0), "Parent", "Not Parent")</f>
        <v>Parent</v>
      </c>
      <c r="N1229" t="s">
        <v>244</v>
      </c>
      <c r="O1229" s="8">
        <v>41916</v>
      </c>
      <c r="P1229" s="9">
        <f>O1229-N1229</f>
        <v>348</v>
      </c>
      <c r="Q1229">
        <v>86</v>
      </c>
      <c r="R1229" s="9">
        <f>P1229-Q1229</f>
        <v>262</v>
      </c>
      <c r="S1229" s="8">
        <f>O1229-R1229</f>
        <v>41654</v>
      </c>
      <c r="T1229">
        <v>100</v>
      </c>
      <c r="U1229">
        <v>1</v>
      </c>
      <c r="V1229">
        <v>39</v>
      </c>
      <c r="W1229">
        <v>6</v>
      </c>
      <c r="X1229">
        <v>1</v>
      </c>
      <c r="Y1229">
        <v>76</v>
      </c>
      <c r="Z1229">
        <v>223</v>
      </c>
      <c r="AA1229">
        <f>Z1229/P1229</f>
        <v>0.64080459770114939</v>
      </c>
      <c r="AB1229" s="14" t="s">
        <v>506</v>
      </c>
      <c r="AC1229" s="13" t="s">
        <v>63</v>
      </c>
      <c r="AD1229">
        <v>4</v>
      </c>
      <c r="AE1229" t="str">
        <f>IF(AD1229&gt;3, "Prefers Discount", "Discount Indifferent")</f>
        <v>Prefers Discount</v>
      </c>
      <c r="AF1229">
        <v>3</v>
      </c>
      <c r="AG1229">
        <v>3</v>
      </c>
      <c r="AH1229">
        <v>2</v>
      </c>
      <c r="AI1229" t="str">
        <f>INDEX($AF$1:$AH$1,MATCH(MAX(AF1229:AH1229),AF1229:AH1229,0))</f>
        <v>Store_Orders</v>
      </c>
      <c r="AJ1229">
        <v>6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f>SUM(AK1229:AO1229)</f>
        <v>1</v>
      </c>
      <c r="AQ1229" t="str">
        <f>INDEX($AK$1:$AO$1,MATCH(MAX(AK1229:AO1229),AK1229:AO1229,0))</f>
        <v>Converted_on_Camp3</v>
      </c>
      <c r="AR1229">
        <v>1</v>
      </c>
      <c r="AS1229" t="str">
        <f>IF(OR(AK1229&gt;0, AL1229&gt;0, AM1229&gt;0, AN1229&gt;0, AO1229&gt;0), "Converted", "Not Converted")</f>
        <v>Converted</v>
      </c>
      <c r="AT1229">
        <v>0</v>
      </c>
      <c r="AU1229">
        <v>3</v>
      </c>
      <c r="AV1229">
        <v>11</v>
      </c>
      <c r="AW1229">
        <f>IF(Z1229&gt;607, 4, 0)</f>
        <v>0</v>
      </c>
      <c r="AX1229">
        <f>IF(AA1229&gt;0.1497, 3, 0)</f>
        <v>3</v>
      </c>
      <c r="AY1229">
        <f>IF(P1229&gt;4031, 2, 0)</f>
        <v>0</v>
      </c>
      <c r="AZ1229">
        <f>IF(H1229&gt;51934.91, 1, 0)</f>
        <v>0</v>
      </c>
      <c r="BA1229">
        <f>SUM(AW1229:AZ1229)</f>
        <v>3</v>
      </c>
      <c r="BB1229" t="str">
        <f>VLOOKUP(BA1229,'Standard Deviations'!$L$1:$M$11,2,TRUE)</f>
        <v>Silver</v>
      </c>
    </row>
    <row r="1230" spans="1:54" hidden="1">
      <c r="A1230">
        <v>1523</v>
      </c>
      <c r="B1230">
        <v>1973</v>
      </c>
      <c r="C1230">
        <f>2024-B1230</f>
        <v>51</v>
      </c>
      <c r="D1230" t="str">
        <f>VLOOKUP(B1230,Reference!$A$1:$B$125, 2)</f>
        <v>Gen X</v>
      </c>
      <c r="E1230" t="s">
        <v>54</v>
      </c>
      <c r="F1230" t="str">
        <f>IF(E1230="High School", "No College", "College")</f>
        <v>College</v>
      </c>
      <c r="G1230" t="s">
        <v>55</v>
      </c>
      <c r="H1230">
        <v>59041</v>
      </c>
      <c r="I1230">
        <v>59041</v>
      </c>
      <c r="J1230" s="4" t="s">
        <v>61</v>
      </c>
      <c r="K1230">
        <v>1</v>
      </c>
      <c r="L1230">
        <v>1</v>
      </c>
      <c r="M1230" t="str">
        <f>IF(OR(K1230&gt;0, L1230&gt;0), "Parent", "Not Parent")</f>
        <v>Parent</v>
      </c>
      <c r="N1230" t="s">
        <v>109</v>
      </c>
      <c r="O1230" s="8">
        <v>41916</v>
      </c>
      <c r="P1230" s="9">
        <f>O1230-N1230</f>
        <v>150</v>
      </c>
      <c r="Q1230">
        <v>25</v>
      </c>
      <c r="R1230" s="9">
        <f>P1230-Q1230</f>
        <v>125</v>
      </c>
      <c r="S1230" s="8">
        <f>O1230-R1230</f>
        <v>41791</v>
      </c>
      <c r="T1230">
        <v>69</v>
      </c>
      <c r="U1230">
        <v>2</v>
      </c>
      <c r="V1230">
        <v>15</v>
      </c>
      <c r="W1230">
        <v>2</v>
      </c>
      <c r="X1230">
        <v>2</v>
      </c>
      <c r="Y1230">
        <v>6</v>
      </c>
      <c r="Z1230">
        <v>96</v>
      </c>
      <c r="AA1230">
        <f>Z1230/P1230</f>
        <v>0.64</v>
      </c>
      <c r="AB1230" s="11" t="s">
        <v>506</v>
      </c>
      <c r="AC1230" t="s">
        <v>59</v>
      </c>
      <c r="AD1230">
        <v>2</v>
      </c>
      <c r="AE1230" t="str">
        <f>IF(AD1230&gt;3, "Prefers Discount", "Discount Indifferent")</f>
        <v>Discount Indifferent</v>
      </c>
      <c r="AF1230">
        <v>4</v>
      </c>
      <c r="AG1230">
        <v>2</v>
      </c>
      <c r="AH1230">
        <v>0</v>
      </c>
      <c r="AI1230" t="str">
        <f>INDEX($AF$1:$AH$1,MATCH(MAX(AF1230:AH1230),AF1230:AH1230,0))</f>
        <v>Store_Orders</v>
      </c>
      <c r="AJ1230">
        <v>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f>SUM(AK1230:AO1230)</f>
        <v>0</v>
      </c>
      <c r="AQ1230" t="s">
        <v>67</v>
      </c>
      <c r="AR1230">
        <v>0</v>
      </c>
      <c r="AS1230" t="str">
        <f>IF(OR(AK1230&gt;0, AL1230&gt;0, AM1230&gt;0, AN1230&gt;0, AO1230&gt;0), "Converted", "Not Converted")</f>
        <v>Not Converted</v>
      </c>
      <c r="AT1230">
        <v>0</v>
      </c>
      <c r="AU1230">
        <v>3</v>
      </c>
      <c r="AV1230">
        <v>11</v>
      </c>
      <c r="AW1230">
        <f>IF(Z1230&gt;607, 4, 0)</f>
        <v>0</v>
      </c>
      <c r="AX1230">
        <f>IF(AA1230&gt;0.1497, 3, 0)</f>
        <v>3</v>
      </c>
      <c r="AY1230">
        <f>IF(P1230&gt;4031, 2, 0)</f>
        <v>0</v>
      </c>
      <c r="AZ1230">
        <f>IF(H1230&gt;51934.91, 1, 0)</f>
        <v>1</v>
      </c>
      <c r="BA1230">
        <f>SUM(AW1230:AZ1230)</f>
        <v>4</v>
      </c>
      <c r="BB1230" t="str">
        <f>VLOOKUP(BA1230,'Standard Deviations'!$L$1:$M$11,2,TRUE)</f>
        <v>Silver</v>
      </c>
    </row>
    <row r="1231" spans="1:54">
      <c r="A1231">
        <v>5286</v>
      </c>
      <c r="B1231">
        <v>1987</v>
      </c>
      <c r="C1231">
        <f>2024-B1231</f>
        <v>37</v>
      </c>
      <c r="D1231" t="str">
        <f>VLOOKUP(B1231,Reference!$A$1:$B$125, 2)</f>
        <v>Millennials</v>
      </c>
      <c r="E1231" t="s">
        <v>64</v>
      </c>
      <c r="F1231" t="str">
        <f>IF(E1231="High School", "No College", "College")</f>
        <v>College</v>
      </c>
      <c r="G1231" t="s">
        <v>60</v>
      </c>
      <c r="H1231">
        <v>41020</v>
      </c>
      <c r="I1231">
        <v>41020</v>
      </c>
      <c r="J1231" s="4" t="s">
        <v>175</v>
      </c>
      <c r="K1231">
        <v>0</v>
      </c>
      <c r="L1231">
        <v>0</v>
      </c>
      <c r="M1231" t="str">
        <f>IF(OR(K1231&gt;0, L1231&gt;0), "Parent", "Not Parent")</f>
        <v>Not Parent</v>
      </c>
      <c r="N1231" t="s">
        <v>144</v>
      </c>
      <c r="O1231" s="8">
        <v>41916</v>
      </c>
      <c r="P1231" s="9">
        <f>O1231-N1231</f>
        <v>341</v>
      </c>
      <c r="Q1231">
        <v>68</v>
      </c>
      <c r="R1231" s="9">
        <f>P1231-Q1231</f>
        <v>273</v>
      </c>
      <c r="S1231" s="8">
        <f>O1231-R1231</f>
        <v>41643</v>
      </c>
      <c r="T1231">
        <v>112</v>
      </c>
      <c r="U1231">
        <v>1</v>
      </c>
      <c r="V1231">
        <v>54</v>
      </c>
      <c r="W1231">
        <v>7</v>
      </c>
      <c r="X1231">
        <v>7</v>
      </c>
      <c r="Y1231">
        <v>36</v>
      </c>
      <c r="Z1231">
        <v>217</v>
      </c>
      <c r="AA1231">
        <f>Z1231/P1231</f>
        <v>0.63636363636363635</v>
      </c>
      <c r="AB1231" s="14" t="s">
        <v>506</v>
      </c>
      <c r="AC1231" s="13" t="s">
        <v>63</v>
      </c>
      <c r="AD1231">
        <v>1</v>
      </c>
      <c r="AE1231" t="str">
        <f>IF(AD1231&gt;3, "Prefers Discount", "Discount Indifferent")</f>
        <v>Discount Indifferent</v>
      </c>
      <c r="AF1231">
        <v>4</v>
      </c>
      <c r="AG1231">
        <v>3</v>
      </c>
      <c r="AH1231">
        <v>2</v>
      </c>
      <c r="AI1231" t="str">
        <f>INDEX($AF$1:$AH$1,MATCH(MAX(AF1231:AH1231),AF1231:AH1231,0))</f>
        <v>Store_Orders</v>
      </c>
      <c r="AJ1231">
        <v>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f>SUM(AK1231:AO1231)</f>
        <v>0</v>
      </c>
      <c r="AQ1231" t="s">
        <v>67</v>
      </c>
      <c r="AR1231">
        <v>0</v>
      </c>
      <c r="AS1231" t="str">
        <f>IF(OR(AK1231&gt;0, AL1231&gt;0, AM1231&gt;0, AN1231&gt;0, AO1231&gt;0), "Converted", "Not Converted")</f>
        <v>Not Converted</v>
      </c>
      <c r="AT1231">
        <v>0</v>
      </c>
      <c r="AU1231">
        <v>3</v>
      </c>
      <c r="AV1231">
        <v>11</v>
      </c>
      <c r="AW1231">
        <f>IF(Z1231&gt;607, 4, 0)</f>
        <v>0</v>
      </c>
      <c r="AX1231">
        <f>IF(AA1231&gt;0.1497, 3, 0)</f>
        <v>3</v>
      </c>
      <c r="AY1231">
        <f>IF(P1231&gt;4031, 2, 0)</f>
        <v>0</v>
      </c>
      <c r="AZ1231">
        <f>IF(H1231&gt;51934.91, 1, 0)</f>
        <v>0</v>
      </c>
      <c r="BA1231">
        <f>SUM(AW1231:AZ1231)</f>
        <v>3</v>
      </c>
      <c r="BB1231" t="str">
        <f>VLOOKUP(BA1231,'Standard Deviations'!$L$1:$M$11,2,TRUE)</f>
        <v>Silver</v>
      </c>
    </row>
    <row r="1232" spans="1:54" hidden="1">
      <c r="A1232">
        <v>10490</v>
      </c>
      <c r="B1232">
        <v>1969</v>
      </c>
      <c r="C1232">
        <f>2024-B1232</f>
        <v>55</v>
      </c>
      <c r="D1232" t="str">
        <f>VLOOKUP(B1232,Reference!$A$1:$B$125, 2)</f>
        <v>Gen X</v>
      </c>
      <c r="E1232" t="s">
        <v>68</v>
      </c>
      <c r="F1232" t="str">
        <f>IF(E1232="High School", "No College", "College")</f>
        <v>College</v>
      </c>
      <c r="G1232" t="s">
        <v>55</v>
      </c>
      <c r="H1232">
        <v>51039</v>
      </c>
      <c r="I1232">
        <v>51039</v>
      </c>
      <c r="J1232" s="4" t="s">
        <v>175</v>
      </c>
      <c r="K1232">
        <v>1</v>
      </c>
      <c r="L1232">
        <v>1</v>
      </c>
      <c r="M1232" t="str">
        <f>IF(OR(K1232&gt;0, L1232&gt;0), "Parent", "Not Parent")</f>
        <v>Parent</v>
      </c>
      <c r="N1232" t="s">
        <v>627</v>
      </c>
      <c r="O1232" s="8">
        <v>41916</v>
      </c>
      <c r="P1232" s="9">
        <f>O1232-N1232</f>
        <v>663</v>
      </c>
      <c r="Q1232">
        <v>11</v>
      </c>
      <c r="R1232" s="9">
        <f>P1232-Q1232</f>
        <v>652</v>
      </c>
      <c r="S1232" s="8">
        <f>O1232-R1232</f>
        <v>41264</v>
      </c>
      <c r="T1232">
        <v>100</v>
      </c>
      <c r="U1232">
        <v>64</v>
      </c>
      <c r="V1232">
        <v>79</v>
      </c>
      <c r="W1232">
        <v>65</v>
      </c>
      <c r="X1232">
        <v>0</v>
      </c>
      <c r="Y1232">
        <v>109</v>
      </c>
      <c r="Z1232">
        <v>417</v>
      </c>
      <c r="AA1232">
        <f>Z1232/P1232</f>
        <v>0.62895927601809953</v>
      </c>
      <c r="AB1232" s="11" t="s">
        <v>506</v>
      </c>
      <c r="AC1232" t="s">
        <v>59</v>
      </c>
      <c r="AD1232">
        <v>2</v>
      </c>
      <c r="AE1232" t="str">
        <f>IF(AD1232&gt;3, "Prefers Discount", "Discount Indifferent")</f>
        <v>Discount Indifferent</v>
      </c>
      <c r="AF1232">
        <v>4</v>
      </c>
      <c r="AG1232">
        <v>6</v>
      </c>
      <c r="AH1232">
        <v>2</v>
      </c>
      <c r="AI1232" t="str">
        <f>INDEX($AF$1:$AH$1,MATCH(MAX(AF1232:AH1232),AF1232:AH1232,0))</f>
        <v>Web_Orders</v>
      </c>
      <c r="AJ1232">
        <v>7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f>SUM(AK1232:AO1232)</f>
        <v>0</v>
      </c>
      <c r="AQ1232" t="s">
        <v>67</v>
      </c>
      <c r="AR1232">
        <v>0</v>
      </c>
      <c r="AS1232" t="str">
        <f>IF(OR(AK1232&gt;0, AL1232&gt;0, AM1232&gt;0, AN1232&gt;0, AO1232&gt;0), "Converted", "Not Converted")</f>
        <v>Not Converted</v>
      </c>
      <c r="AT1232">
        <v>0</v>
      </c>
      <c r="AU1232">
        <v>3</v>
      </c>
      <c r="AV1232">
        <v>11</v>
      </c>
      <c r="AW1232">
        <f>IF(Z1232&gt;607, 4, 0)</f>
        <v>0</v>
      </c>
      <c r="AX1232">
        <f>IF(AA1232&gt;0.1497, 3, 0)</f>
        <v>3</v>
      </c>
      <c r="AY1232">
        <f>IF(P1232&gt;4031, 2, 0)</f>
        <v>0</v>
      </c>
      <c r="AZ1232">
        <f>IF(H1232&gt;51934.91, 1, 0)</f>
        <v>0</v>
      </c>
      <c r="BA1232">
        <f>SUM(AW1232:AZ1232)</f>
        <v>3</v>
      </c>
      <c r="BB1232" t="str">
        <f>VLOOKUP(BA1232,'Standard Deviations'!$L$1:$M$11,2,TRUE)</f>
        <v>Silver</v>
      </c>
    </row>
    <row r="1233" spans="1:54">
      <c r="A1233">
        <v>5283</v>
      </c>
      <c r="B1233">
        <v>1976</v>
      </c>
      <c r="C1233">
        <f>2024-B1233</f>
        <v>48</v>
      </c>
      <c r="D1233" t="str">
        <f>VLOOKUP(B1233,Reference!$A$1:$B$125, 2)</f>
        <v>Gen X</v>
      </c>
      <c r="E1233" t="s">
        <v>68</v>
      </c>
      <c r="F1233" t="str">
        <f>IF(E1233="High School", "No College", "College")</f>
        <v>College</v>
      </c>
      <c r="G1233" t="s">
        <v>60</v>
      </c>
      <c r="H1233">
        <v>42473</v>
      </c>
      <c r="I1233">
        <v>42473</v>
      </c>
      <c r="J1233" s="4" t="s">
        <v>175</v>
      </c>
      <c r="K1233">
        <v>1</v>
      </c>
      <c r="L1233">
        <v>1</v>
      </c>
      <c r="M1233" t="str">
        <f>IF(OR(K1233&gt;0, L1233&gt;0), "Parent", "Not Parent")</f>
        <v>Parent</v>
      </c>
      <c r="N1233" t="s">
        <v>102</v>
      </c>
      <c r="O1233" s="8">
        <v>41916</v>
      </c>
      <c r="P1233" s="9">
        <f>O1233-N1233</f>
        <v>229</v>
      </c>
      <c r="Q1233">
        <v>72</v>
      </c>
      <c r="R1233" s="9">
        <f>P1233-Q1233</f>
        <v>157</v>
      </c>
      <c r="S1233" s="8">
        <f>O1233-R1233</f>
        <v>41759</v>
      </c>
      <c r="T1233">
        <v>93</v>
      </c>
      <c r="U1233">
        <v>1</v>
      </c>
      <c r="V1233">
        <v>21</v>
      </c>
      <c r="W1233">
        <v>0</v>
      </c>
      <c r="X1233">
        <v>4</v>
      </c>
      <c r="Y1233">
        <v>25</v>
      </c>
      <c r="Z1233">
        <v>144</v>
      </c>
      <c r="AA1233">
        <f>Z1233/P1233</f>
        <v>0.62882096069868998</v>
      </c>
      <c r="AB1233" s="14" t="s">
        <v>506</v>
      </c>
      <c r="AC1233" s="13" t="s">
        <v>63</v>
      </c>
      <c r="AD1233">
        <v>3</v>
      </c>
      <c r="AE1233" t="str">
        <f>IF(AD1233&gt;3, "Prefers Discount", "Discount Indifferent")</f>
        <v>Discount Indifferent</v>
      </c>
      <c r="AF1233">
        <v>4</v>
      </c>
      <c r="AG1233">
        <v>2</v>
      </c>
      <c r="AH1233">
        <v>1</v>
      </c>
      <c r="AI1233" t="str">
        <f>INDEX($AF$1:$AH$1,MATCH(MAX(AF1233:AH1233),AF1233:AH1233,0))</f>
        <v>Store_Orders</v>
      </c>
      <c r="AJ1233">
        <v>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f>SUM(AK1233:AO1233)</f>
        <v>0</v>
      </c>
      <c r="AQ1233" t="s">
        <v>67</v>
      </c>
      <c r="AR1233">
        <v>0</v>
      </c>
      <c r="AS1233" t="str">
        <f>IF(OR(AK1233&gt;0, AL1233&gt;0, AM1233&gt;0, AN1233&gt;0, AO1233&gt;0), "Converted", "Not Converted")</f>
        <v>Not Converted</v>
      </c>
      <c r="AT1233">
        <v>0</v>
      </c>
      <c r="AU1233">
        <v>3</v>
      </c>
      <c r="AV1233">
        <v>11</v>
      </c>
      <c r="AW1233">
        <f>IF(Z1233&gt;607, 4, 0)</f>
        <v>0</v>
      </c>
      <c r="AX1233">
        <f>IF(AA1233&gt;0.1497, 3, 0)</f>
        <v>3</v>
      </c>
      <c r="AY1233">
        <f>IF(P1233&gt;4031, 2, 0)</f>
        <v>0</v>
      </c>
      <c r="AZ1233">
        <f>IF(H1233&gt;51934.91, 1, 0)</f>
        <v>0</v>
      </c>
      <c r="BA1233">
        <f>SUM(AW1233:AZ1233)</f>
        <v>3</v>
      </c>
      <c r="BB1233" t="str">
        <f>VLOOKUP(BA1233,'Standard Deviations'!$L$1:$M$11,2,TRUE)</f>
        <v>Silver</v>
      </c>
    </row>
    <row r="1234" spans="1:54">
      <c r="A1234">
        <v>2115</v>
      </c>
      <c r="B1234">
        <v>1957</v>
      </c>
      <c r="C1234">
        <f>2024-B1234</f>
        <v>67</v>
      </c>
      <c r="D1234" t="str">
        <f>VLOOKUP(B1234,Reference!$A$1:$B$125, 2)</f>
        <v>Boomers</v>
      </c>
      <c r="E1234" t="s">
        <v>54</v>
      </c>
      <c r="F1234" t="str">
        <f>IF(E1234="High School", "No College", "College")</f>
        <v>College</v>
      </c>
      <c r="G1234" t="s">
        <v>65</v>
      </c>
      <c r="H1234">
        <v>50116</v>
      </c>
      <c r="I1234">
        <v>50116</v>
      </c>
      <c r="J1234" s="4" t="s">
        <v>175</v>
      </c>
      <c r="K1234">
        <v>1</v>
      </c>
      <c r="L1234">
        <v>1</v>
      </c>
      <c r="M1234" t="str">
        <f>IF(OR(K1234&gt;0, L1234&gt;0), "Parent", "Not Parent")</f>
        <v>Parent</v>
      </c>
      <c r="N1234" t="s">
        <v>110</v>
      </c>
      <c r="O1234" s="8">
        <v>41916</v>
      </c>
      <c r="P1234" s="9">
        <f>O1234-N1234</f>
        <v>106</v>
      </c>
      <c r="Q1234">
        <v>68</v>
      </c>
      <c r="R1234" s="9">
        <f>P1234-Q1234</f>
        <v>38</v>
      </c>
      <c r="S1234" s="8">
        <f>O1234-R1234</f>
        <v>41878</v>
      </c>
      <c r="T1234">
        <v>54</v>
      </c>
      <c r="U1234">
        <v>0</v>
      </c>
      <c r="V1234">
        <v>10</v>
      </c>
      <c r="W1234">
        <v>0</v>
      </c>
      <c r="X1234">
        <v>0</v>
      </c>
      <c r="Y1234">
        <v>2</v>
      </c>
      <c r="Z1234">
        <v>66</v>
      </c>
      <c r="AA1234">
        <f>Z1234/P1234</f>
        <v>0.62264150943396224</v>
      </c>
      <c r="AB1234" s="14" t="s">
        <v>506</v>
      </c>
      <c r="AC1234" s="13" t="s">
        <v>63</v>
      </c>
      <c r="AD1234">
        <v>2</v>
      </c>
      <c r="AE1234" t="str">
        <f>IF(AD1234&gt;3, "Prefers Discount", "Discount Indifferent")</f>
        <v>Discount Indifferent</v>
      </c>
      <c r="AF1234">
        <v>4</v>
      </c>
      <c r="AG1234">
        <v>1</v>
      </c>
      <c r="AH1234">
        <v>0</v>
      </c>
      <c r="AI1234" t="str">
        <f>INDEX($AF$1:$AH$1,MATCH(MAX(AF1234:AH1234),AF1234:AH1234,0))</f>
        <v>Store_Orders</v>
      </c>
      <c r="AJ1234">
        <v>5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f>SUM(AK1234:AO1234)</f>
        <v>1</v>
      </c>
      <c r="AQ1234" t="str">
        <f>INDEX($AK$1:$AO$1,MATCH(MAX(AK1234:AO1234),AK1234:AO1234,0))</f>
        <v>Converted_on_Camp4</v>
      </c>
      <c r="AR1234">
        <v>1</v>
      </c>
      <c r="AS1234" t="str">
        <f>IF(OR(AK1234&gt;0, AL1234&gt;0, AM1234&gt;0, AN1234&gt;0, AO1234&gt;0), "Converted", "Not Converted")</f>
        <v>Converted</v>
      </c>
      <c r="AT1234">
        <v>0</v>
      </c>
      <c r="AU1234">
        <v>3</v>
      </c>
      <c r="AV1234">
        <v>11</v>
      </c>
      <c r="AW1234">
        <f>IF(Z1234&gt;607, 4, 0)</f>
        <v>0</v>
      </c>
      <c r="AX1234">
        <f>IF(AA1234&gt;0.1497, 3, 0)</f>
        <v>3</v>
      </c>
      <c r="AY1234">
        <f>IF(P1234&gt;4031, 2, 0)</f>
        <v>0</v>
      </c>
      <c r="AZ1234">
        <f>IF(H1234&gt;51934.91, 1, 0)</f>
        <v>0</v>
      </c>
      <c r="BA1234">
        <f>SUM(AW1234:AZ1234)</f>
        <v>3</v>
      </c>
      <c r="BB1234" t="str">
        <f>VLOOKUP(BA1234,'Standard Deviations'!$L$1:$M$11,2,TRUE)</f>
        <v>Silver</v>
      </c>
    </row>
    <row r="1235" spans="1:54">
      <c r="A1235">
        <v>3033</v>
      </c>
      <c r="B1235">
        <v>1963</v>
      </c>
      <c r="C1235">
        <f>2024-B1235</f>
        <v>61</v>
      </c>
      <c r="D1235" t="str">
        <f>VLOOKUP(B1235,Reference!$A$1:$B$125, 2)</f>
        <v>Boomers</v>
      </c>
      <c r="E1235" t="s">
        <v>64</v>
      </c>
      <c r="F1235" t="str">
        <f>IF(E1235="High School", "No College", "College")</f>
        <v>College</v>
      </c>
      <c r="G1235" t="s">
        <v>65</v>
      </c>
      <c r="H1235">
        <v>38620</v>
      </c>
      <c r="I1235">
        <v>38620</v>
      </c>
      <c r="J1235" s="4" t="s">
        <v>175</v>
      </c>
      <c r="K1235">
        <v>0</v>
      </c>
      <c r="L1235">
        <v>0</v>
      </c>
      <c r="M1235" t="str">
        <f>IF(OR(K1235&gt;0, L1235&gt;0), "Parent", "Not Parent")</f>
        <v>Not Parent</v>
      </c>
      <c r="N1235" t="s">
        <v>313</v>
      </c>
      <c r="O1235" s="8">
        <v>41916</v>
      </c>
      <c r="P1235" s="9">
        <f>O1235-N1235</f>
        <v>511</v>
      </c>
      <c r="Q1235">
        <v>56</v>
      </c>
      <c r="R1235" s="9">
        <f>P1235-Q1235</f>
        <v>455</v>
      </c>
      <c r="S1235" s="8">
        <f>O1235-R1235</f>
        <v>41461</v>
      </c>
      <c r="T1235">
        <v>112</v>
      </c>
      <c r="U1235">
        <v>17</v>
      </c>
      <c r="V1235">
        <v>44</v>
      </c>
      <c r="W1235">
        <v>34</v>
      </c>
      <c r="X1235">
        <v>22</v>
      </c>
      <c r="Y1235">
        <v>89</v>
      </c>
      <c r="Z1235">
        <v>318</v>
      </c>
      <c r="AA1235">
        <f>Z1235/P1235</f>
        <v>0.62230919765166337</v>
      </c>
      <c r="AB1235" s="14" t="s">
        <v>506</v>
      </c>
      <c r="AC1235" s="13" t="s">
        <v>63</v>
      </c>
      <c r="AD1235">
        <v>1</v>
      </c>
      <c r="AE1235" t="str">
        <f>IF(AD1235&gt;3, "Prefers Discount", "Discount Indifferent")</f>
        <v>Discount Indifferent</v>
      </c>
      <c r="AF1235">
        <v>3</v>
      </c>
      <c r="AG1235">
        <v>2</v>
      </c>
      <c r="AH1235">
        <v>5</v>
      </c>
      <c r="AI1235" t="str">
        <f>INDEX($AF$1:$AH$1,MATCH(MAX(AF1235:AH1235),AF1235:AH1235,0))</f>
        <v>Catalog_Orders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f>SUM(AK1235:AO1235)</f>
        <v>0</v>
      </c>
      <c r="AQ1235" t="s">
        <v>67</v>
      </c>
      <c r="AR1235">
        <v>0</v>
      </c>
      <c r="AS1235" t="str">
        <f>IF(OR(AK1235&gt;0, AL1235&gt;0, AM1235&gt;0, AN1235&gt;0, AO1235&gt;0), "Converted", "Not Converted")</f>
        <v>Not Converted</v>
      </c>
      <c r="AT1235">
        <v>0</v>
      </c>
      <c r="AU1235">
        <v>3</v>
      </c>
      <c r="AV1235">
        <v>11</v>
      </c>
      <c r="AW1235">
        <f>IF(Z1235&gt;607, 4, 0)</f>
        <v>0</v>
      </c>
      <c r="AX1235">
        <f>IF(AA1235&gt;0.1497, 3, 0)</f>
        <v>3</v>
      </c>
      <c r="AY1235">
        <f>IF(P1235&gt;4031, 2, 0)</f>
        <v>0</v>
      </c>
      <c r="AZ1235">
        <f>IF(H1235&gt;51934.91, 1, 0)</f>
        <v>0</v>
      </c>
      <c r="BA1235">
        <f>SUM(AW1235:AZ1235)</f>
        <v>3</v>
      </c>
      <c r="BB1235" t="str">
        <f>VLOOKUP(BA1235,'Standard Deviations'!$L$1:$M$11,2,TRUE)</f>
        <v>Silver</v>
      </c>
    </row>
    <row r="1236" spans="1:54">
      <c r="A1236">
        <v>4119</v>
      </c>
      <c r="B1236">
        <v>1963</v>
      </c>
      <c r="C1236">
        <f>2024-B1236</f>
        <v>61</v>
      </c>
      <c r="D1236" t="str">
        <f>VLOOKUP(B1236,Reference!$A$1:$B$125, 2)</f>
        <v>Boomers</v>
      </c>
      <c r="E1236" t="s">
        <v>64</v>
      </c>
      <c r="F1236" t="str">
        <f>IF(E1236="High School", "No College", "College")</f>
        <v>College</v>
      </c>
      <c r="G1236" t="s">
        <v>65</v>
      </c>
      <c r="H1236">
        <v>38620</v>
      </c>
      <c r="I1236">
        <v>38620</v>
      </c>
      <c r="J1236" s="4" t="s">
        <v>175</v>
      </c>
      <c r="K1236">
        <v>0</v>
      </c>
      <c r="L1236">
        <v>0</v>
      </c>
      <c r="M1236" t="str">
        <f>IF(OR(K1236&gt;0, L1236&gt;0), "Parent", "Not Parent")</f>
        <v>Not Parent</v>
      </c>
      <c r="N1236" t="s">
        <v>313</v>
      </c>
      <c r="O1236" s="8">
        <v>41916</v>
      </c>
      <c r="P1236" s="9">
        <f>O1236-N1236</f>
        <v>511</v>
      </c>
      <c r="Q1236">
        <v>56</v>
      </c>
      <c r="R1236" s="9">
        <f>P1236-Q1236</f>
        <v>455</v>
      </c>
      <c r="S1236" s="8">
        <f>O1236-R1236</f>
        <v>41461</v>
      </c>
      <c r="T1236">
        <v>112</v>
      </c>
      <c r="U1236">
        <v>17</v>
      </c>
      <c r="V1236">
        <v>44</v>
      </c>
      <c r="W1236">
        <v>34</v>
      </c>
      <c r="X1236">
        <v>22</v>
      </c>
      <c r="Y1236">
        <v>89</v>
      </c>
      <c r="Z1236">
        <v>318</v>
      </c>
      <c r="AA1236">
        <f>Z1236/P1236</f>
        <v>0.62230919765166337</v>
      </c>
      <c r="AB1236" s="14" t="s">
        <v>506</v>
      </c>
      <c r="AC1236" s="13" t="s">
        <v>63</v>
      </c>
      <c r="AD1236">
        <v>1</v>
      </c>
      <c r="AE1236" t="str">
        <f>IF(AD1236&gt;3, "Prefers Discount", "Discount Indifferent")</f>
        <v>Discount Indifferent</v>
      </c>
      <c r="AF1236">
        <v>3</v>
      </c>
      <c r="AG1236">
        <v>2</v>
      </c>
      <c r="AH1236">
        <v>5</v>
      </c>
      <c r="AI1236" t="str">
        <f>INDEX($AF$1:$AH$1,MATCH(MAX(AF1236:AH1236),AF1236:AH1236,0))</f>
        <v>Catalog_Orders</v>
      </c>
      <c r="AJ1236">
        <v>3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f>SUM(AK1236:AO1236)</f>
        <v>0</v>
      </c>
      <c r="AQ1236" t="s">
        <v>67</v>
      </c>
      <c r="AR1236">
        <v>0</v>
      </c>
      <c r="AS1236" t="str">
        <f>IF(OR(AK1236&gt;0, AL1236&gt;0, AM1236&gt;0, AN1236&gt;0, AO1236&gt;0), "Converted", "Not Converted")</f>
        <v>Not Converted</v>
      </c>
      <c r="AT1236">
        <v>0</v>
      </c>
      <c r="AU1236">
        <v>3</v>
      </c>
      <c r="AV1236">
        <v>11</v>
      </c>
      <c r="AW1236">
        <f>IF(Z1236&gt;607, 4, 0)</f>
        <v>0</v>
      </c>
      <c r="AX1236">
        <f>IF(AA1236&gt;0.1497, 3, 0)</f>
        <v>3</v>
      </c>
      <c r="AY1236">
        <f>IF(P1236&gt;4031, 2, 0)</f>
        <v>0</v>
      </c>
      <c r="AZ1236">
        <f>IF(H1236&gt;51934.91, 1, 0)</f>
        <v>0</v>
      </c>
      <c r="BA1236">
        <f>SUM(AW1236:AZ1236)</f>
        <v>3</v>
      </c>
      <c r="BB1236" t="str">
        <f>VLOOKUP(BA1236,'Standard Deviations'!$L$1:$M$11,2,TRUE)</f>
        <v>Silver</v>
      </c>
    </row>
    <row r="1237" spans="1:54" hidden="1">
      <c r="A1237">
        <v>6497</v>
      </c>
      <c r="B1237">
        <v>1960</v>
      </c>
      <c r="C1237">
        <f>2024-B1237</f>
        <v>64</v>
      </c>
      <c r="D1237" t="str">
        <f>VLOOKUP(B1237,Reference!$A$1:$B$125, 2)</f>
        <v>Boomers</v>
      </c>
      <c r="E1237" t="s">
        <v>54</v>
      </c>
      <c r="F1237" t="str">
        <f>IF(E1237="High School", "No College", "College")</f>
        <v>College</v>
      </c>
      <c r="G1237" t="s">
        <v>55</v>
      </c>
      <c r="H1237">
        <v>51651</v>
      </c>
      <c r="I1237">
        <v>51651</v>
      </c>
      <c r="J1237" s="4" t="s">
        <v>175</v>
      </c>
      <c r="K1237">
        <v>0</v>
      </c>
      <c r="L1237">
        <v>1</v>
      </c>
      <c r="M1237" t="str">
        <f>IF(OR(K1237&gt;0, L1237&gt;0), "Parent", "Not Parent")</f>
        <v>Parent</v>
      </c>
      <c r="N1237" t="s">
        <v>493</v>
      </c>
      <c r="O1237" s="8">
        <v>41916</v>
      </c>
      <c r="P1237" s="9">
        <f>O1237-N1237</f>
        <v>696</v>
      </c>
      <c r="Q1237">
        <v>32</v>
      </c>
      <c r="R1237" s="9">
        <f>P1237-Q1237</f>
        <v>664</v>
      </c>
      <c r="S1237" s="8">
        <f>O1237-R1237</f>
        <v>41252</v>
      </c>
      <c r="T1237">
        <v>293</v>
      </c>
      <c r="U1237">
        <v>6</v>
      </c>
      <c r="V1237">
        <v>23</v>
      </c>
      <c r="W1237">
        <v>13</v>
      </c>
      <c r="X1237">
        <v>6</v>
      </c>
      <c r="Y1237">
        <v>92</v>
      </c>
      <c r="Z1237">
        <v>433</v>
      </c>
      <c r="AA1237">
        <f>Z1237/P1237</f>
        <v>0.62212643678160917</v>
      </c>
      <c r="AB1237" s="11" t="s">
        <v>506</v>
      </c>
      <c r="AC1237" t="s">
        <v>59</v>
      </c>
      <c r="AD1237">
        <v>4</v>
      </c>
      <c r="AE1237" t="str">
        <f>IF(AD1237&gt;3, "Prefers Discount", "Discount Indifferent")</f>
        <v>Prefers Discount</v>
      </c>
      <c r="AF1237">
        <v>5</v>
      </c>
      <c r="AG1237">
        <v>6</v>
      </c>
      <c r="AH1237">
        <v>2</v>
      </c>
      <c r="AI1237" t="str">
        <f>INDEX($AF$1:$AH$1,MATCH(MAX(AF1237:AH1237),AF1237:AH1237,0))</f>
        <v>Web_Orders</v>
      </c>
      <c r="AJ1237">
        <v>8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f>SUM(AK1237:AO1237)</f>
        <v>0</v>
      </c>
      <c r="AQ1237" t="s">
        <v>67</v>
      </c>
      <c r="AR1237">
        <v>0</v>
      </c>
      <c r="AS1237" t="str">
        <f>IF(OR(AK1237&gt;0, AL1237&gt;0, AM1237&gt;0, AN1237&gt;0, AO1237&gt;0), "Converted", "Not Converted")</f>
        <v>Not Converted</v>
      </c>
      <c r="AT1237">
        <v>0</v>
      </c>
      <c r="AU1237">
        <v>3</v>
      </c>
      <c r="AV1237">
        <v>11</v>
      </c>
      <c r="AW1237">
        <f>IF(Z1237&gt;607, 4, 0)</f>
        <v>0</v>
      </c>
      <c r="AX1237">
        <f>IF(AA1237&gt;0.1497, 3, 0)</f>
        <v>3</v>
      </c>
      <c r="AY1237">
        <f>IF(P1237&gt;4031, 2, 0)</f>
        <v>0</v>
      </c>
      <c r="AZ1237">
        <f>IF(H1237&gt;51934.91, 1, 0)</f>
        <v>0</v>
      </c>
      <c r="BA1237">
        <f>SUM(AW1237:AZ1237)</f>
        <v>3</v>
      </c>
      <c r="BB1237" t="str">
        <f>VLOOKUP(BA1237,'Standard Deviations'!$L$1:$M$11,2,TRUE)</f>
        <v>Silver</v>
      </c>
    </row>
    <row r="1238" spans="1:54">
      <c r="A1238">
        <v>5043</v>
      </c>
      <c r="B1238">
        <v>1951</v>
      </c>
      <c r="C1238">
        <f>2024-B1238</f>
        <v>73</v>
      </c>
      <c r="D1238" t="str">
        <f>VLOOKUP(B1238,Reference!$A$1:$B$125, 2)</f>
        <v>Boomers</v>
      </c>
      <c r="E1238" t="s">
        <v>546</v>
      </c>
      <c r="F1238" t="str">
        <f>IF(E1238="High School", "No College", "College")</f>
        <v>No College</v>
      </c>
      <c r="G1238" t="s">
        <v>55</v>
      </c>
      <c r="H1238">
        <v>26997</v>
      </c>
      <c r="I1238">
        <v>26997</v>
      </c>
      <c r="J1238" s="4" t="s">
        <v>341</v>
      </c>
      <c r="K1238">
        <v>0</v>
      </c>
      <c r="L1238">
        <v>0</v>
      </c>
      <c r="M1238" t="str">
        <f>IF(OR(K1238&gt;0, L1238&gt;0), "Parent", "Not Parent")</f>
        <v>Not Parent</v>
      </c>
      <c r="N1238" t="s">
        <v>364</v>
      </c>
      <c r="O1238" s="8">
        <v>41916</v>
      </c>
      <c r="P1238" s="9">
        <f>O1238-N1238</f>
        <v>698</v>
      </c>
      <c r="Q1238">
        <v>89</v>
      </c>
      <c r="R1238" s="9">
        <f>P1238-Q1238</f>
        <v>609</v>
      </c>
      <c r="S1238" s="8">
        <f>O1238-R1238</f>
        <v>41307</v>
      </c>
      <c r="T1238">
        <v>7</v>
      </c>
      <c r="U1238">
        <v>23</v>
      </c>
      <c r="V1238">
        <v>78</v>
      </c>
      <c r="W1238">
        <v>133</v>
      </c>
      <c r="X1238">
        <v>49</v>
      </c>
      <c r="Y1238">
        <v>144</v>
      </c>
      <c r="Z1238">
        <v>434</v>
      </c>
      <c r="AA1238">
        <f>Z1238/P1238</f>
        <v>0.62177650429799425</v>
      </c>
      <c r="AB1238" s="14" t="s">
        <v>506</v>
      </c>
      <c r="AC1238" s="13" t="s">
        <v>63</v>
      </c>
      <c r="AD1238">
        <v>2</v>
      </c>
      <c r="AE1238" t="str">
        <f>IF(AD1238&gt;3, "Prefers Discount", "Discount Indifferent")</f>
        <v>Discount Indifferent</v>
      </c>
      <c r="AF1238">
        <v>5</v>
      </c>
      <c r="AG1238">
        <v>4</v>
      </c>
      <c r="AH1238">
        <v>2</v>
      </c>
      <c r="AI1238" t="str">
        <f>INDEX($AF$1:$AH$1,MATCH(MAX(AF1238:AH1238),AF1238:AH1238,0))</f>
        <v>Store_Orders</v>
      </c>
      <c r="AJ1238">
        <v>7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f>SUM(AK1238:AO1238)</f>
        <v>0</v>
      </c>
      <c r="AQ1238" t="s">
        <v>67</v>
      </c>
      <c r="AR1238">
        <v>0</v>
      </c>
      <c r="AS1238" t="str">
        <f>IF(OR(AK1238&gt;0, AL1238&gt;0, AM1238&gt;0, AN1238&gt;0, AO1238&gt;0), "Converted", "Not Converted")</f>
        <v>Not Converted</v>
      </c>
      <c r="AT1238">
        <v>0</v>
      </c>
      <c r="AU1238">
        <v>3</v>
      </c>
      <c r="AV1238">
        <v>11</v>
      </c>
      <c r="AW1238">
        <f>IF(Z1238&gt;607, 4, 0)</f>
        <v>0</v>
      </c>
      <c r="AX1238">
        <f>IF(AA1238&gt;0.1497, 3, 0)</f>
        <v>3</v>
      </c>
      <c r="AY1238">
        <f>IF(P1238&gt;4031, 2, 0)</f>
        <v>0</v>
      </c>
      <c r="AZ1238">
        <f>IF(H1238&gt;51934.91, 1, 0)</f>
        <v>0</v>
      </c>
      <c r="BA1238">
        <f>SUM(AW1238:AZ1238)</f>
        <v>3</v>
      </c>
      <c r="BB1238" t="str">
        <f>VLOOKUP(BA1238,'Standard Deviations'!$L$1:$M$11,2,TRUE)</f>
        <v>Silver</v>
      </c>
    </row>
    <row r="1239" spans="1:54" hidden="1">
      <c r="A1239">
        <v>10971</v>
      </c>
      <c r="B1239">
        <v>1977</v>
      </c>
      <c r="C1239">
        <f>2024-B1239</f>
        <v>47</v>
      </c>
      <c r="D1239" t="str">
        <f>VLOOKUP(B1239,Reference!$A$1:$B$125, 2)</f>
        <v>Gen X</v>
      </c>
      <c r="E1239" t="s">
        <v>54</v>
      </c>
      <c r="F1239" t="str">
        <f>IF(E1239="High School", "No College", "College")</f>
        <v>College</v>
      </c>
      <c r="G1239" t="s">
        <v>60</v>
      </c>
      <c r="H1239">
        <v>37774</v>
      </c>
      <c r="I1239">
        <v>37774</v>
      </c>
      <c r="J1239" s="4" t="s">
        <v>175</v>
      </c>
      <c r="K1239">
        <v>2</v>
      </c>
      <c r="L1239">
        <v>0</v>
      </c>
      <c r="M1239" t="str">
        <f>IF(OR(K1239&gt;0, L1239&gt;0), "Parent", "Not Parent")</f>
        <v>Parent</v>
      </c>
      <c r="N1239" t="s">
        <v>499</v>
      </c>
      <c r="O1239" s="8">
        <v>41916</v>
      </c>
      <c r="P1239" s="9">
        <f>O1239-N1239</f>
        <v>761</v>
      </c>
      <c r="Q1239">
        <v>28</v>
      </c>
      <c r="R1239" s="9">
        <f>P1239-Q1239</f>
        <v>733</v>
      </c>
      <c r="S1239" s="8">
        <f>O1239-R1239</f>
        <v>41183</v>
      </c>
      <c r="T1239">
        <v>173</v>
      </c>
      <c r="U1239">
        <v>8</v>
      </c>
      <c r="V1239">
        <v>107</v>
      </c>
      <c r="W1239">
        <v>7</v>
      </c>
      <c r="X1239">
        <v>2</v>
      </c>
      <c r="Y1239">
        <v>176</v>
      </c>
      <c r="Z1239">
        <v>473</v>
      </c>
      <c r="AA1239">
        <f>Z1239/P1239</f>
        <v>0.62155059132720103</v>
      </c>
      <c r="AB1239" s="11" t="s">
        <v>506</v>
      </c>
      <c r="AC1239" t="s">
        <v>59</v>
      </c>
      <c r="AD1239">
        <v>4</v>
      </c>
      <c r="AE1239" t="str">
        <f>IF(AD1239&gt;3, "Prefers Discount", "Discount Indifferent")</f>
        <v>Prefers Discount</v>
      </c>
      <c r="AF1239">
        <v>3</v>
      </c>
      <c r="AG1239">
        <v>7</v>
      </c>
      <c r="AH1239">
        <v>2</v>
      </c>
      <c r="AI1239" t="str">
        <f>INDEX($AF$1:$AH$1,MATCH(MAX(AF1239:AH1239),AF1239:AH1239,0))</f>
        <v>Web_Orders</v>
      </c>
      <c r="AJ1239">
        <v>9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f>SUM(AK1239:AO1239)</f>
        <v>1</v>
      </c>
      <c r="AQ1239" t="str">
        <f>INDEX($AK$1:$AO$1,MATCH(MAX(AK1239:AO1239),AK1239:AO1239,0))</f>
        <v>Converted_on_Camp3</v>
      </c>
      <c r="AR1239">
        <v>1</v>
      </c>
      <c r="AS1239" t="str">
        <f>IF(OR(AK1239&gt;0, AL1239&gt;0, AM1239&gt;0, AN1239&gt;0, AO1239&gt;0), "Converted", "Not Converted")</f>
        <v>Converted</v>
      </c>
      <c r="AT1239">
        <v>1</v>
      </c>
      <c r="AU1239">
        <v>3</v>
      </c>
      <c r="AV1239">
        <v>11</v>
      </c>
      <c r="AW1239">
        <f>IF(Z1239&gt;607, 4, 0)</f>
        <v>0</v>
      </c>
      <c r="AX1239">
        <f>IF(AA1239&gt;0.1497, 3, 0)</f>
        <v>3</v>
      </c>
      <c r="AY1239">
        <f>IF(P1239&gt;4031, 2, 0)</f>
        <v>0</v>
      </c>
      <c r="AZ1239">
        <f>IF(H1239&gt;51934.91, 1, 0)</f>
        <v>0</v>
      </c>
      <c r="BA1239">
        <f>SUM(AW1239:AZ1239)</f>
        <v>3</v>
      </c>
      <c r="BB1239" t="str">
        <f>VLOOKUP(BA1239,'Standard Deviations'!$L$1:$M$11,2,TRUE)</f>
        <v>Silver</v>
      </c>
    </row>
    <row r="1240" spans="1:54">
      <c r="A1240">
        <v>4095</v>
      </c>
      <c r="B1240">
        <v>1971</v>
      </c>
      <c r="C1240">
        <f>2024-B1240</f>
        <v>53</v>
      </c>
      <c r="D1240" t="str">
        <f>VLOOKUP(B1240,Reference!$A$1:$B$125, 2)</f>
        <v>Gen X</v>
      </c>
      <c r="E1240" t="s">
        <v>54</v>
      </c>
      <c r="F1240" t="str">
        <f>IF(E1240="High School", "No College", "College")</f>
        <v>College</v>
      </c>
      <c r="G1240" t="s">
        <v>55</v>
      </c>
      <c r="H1240">
        <v>37150</v>
      </c>
      <c r="I1240">
        <v>37150</v>
      </c>
      <c r="J1240" s="4" t="s">
        <v>175</v>
      </c>
      <c r="K1240">
        <v>1</v>
      </c>
      <c r="L1240">
        <v>0</v>
      </c>
      <c r="M1240" t="str">
        <f>IF(OR(K1240&gt;0, L1240&gt;0), "Parent", "Not Parent")</f>
        <v>Parent</v>
      </c>
      <c r="N1240" t="s">
        <v>380</v>
      </c>
      <c r="O1240" s="8">
        <v>41916</v>
      </c>
      <c r="P1240" s="9">
        <f>O1240-N1240</f>
        <v>753</v>
      </c>
      <c r="Q1240">
        <v>80</v>
      </c>
      <c r="R1240" s="9">
        <f>P1240-Q1240</f>
        <v>673</v>
      </c>
      <c r="S1240" s="8">
        <f>O1240-R1240</f>
        <v>41243</v>
      </c>
      <c r="T1240">
        <v>167</v>
      </c>
      <c r="U1240">
        <v>37</v>
      </c>
      <c r="V1240">
        <v>64</v>
      </c>
      <c r="W1240">
        <v>49</v>
      </c>
      <c r="X1240">
        <v>34</v>
      </c>
      <c r="Y1240">
        <v>116</v>
      </c>
      <c r="Z1240">
        <v>467</v>
      </c>
      <c r="AA1240">
        <f>Z1240/P1240</f>
        <v>0.6201859229747676</v>
      </c>
      <c r="AB1240" s="14" t="s">
        <v>506</v>
      </c>
      <c r="AC1240" s="13" t="s">
        <v>63</v>
      </c>
      <c r="AD1240">
        <v>8</v>
      </c>
      <c r="AE1240" t="str">
        <f>IF(AD1240&gt;3, "Prefers Discount", "Discount Indifferent")</f>
        <v>Prefers Discount</v>
      </c>
      <c r="AF1240">
        <v>6</v>
      </c>
      <c r="AG1240">
        <v>4</v>
      </c>
      <c r="AH1240">
        <v>3</v>
      </c>
      <c r="AI1240" t="str">
        <f>INDEX($AF$1:$AH$1,MATCH(MAX(AF1240:AH1240),AF1240:AH1240,0))</f>
        <v>Store_Orders</v>
      </c>
      <c r="AJ1240">
        <v>7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f>SUM(AK1240:AO1240)</f>
        <v>0</v>
      </c>
      <c r="AQ1240" t="s">
        <v>67</v>
      </c>
      <c r="AR1240">
        <v>0</v>
      </c>
      <c r="AS1240" t="str">
        <f>IF(OR(AK1240&gt;0, AL1240&gt;0, AM1240&gt;0, AN1240&gt;0, AO1240&gt;0), "Converted", "Not Converted")</f>
        <v>Not Converted</v>
      </c>
      <c r="AT1240">
        <v>0</v>
      </c>
      <c r="AU1240">
        <v>3</v>
      </c>
      <c r="AV1240">
        <v>11</v>
      </c>
      <c r="AW1240">
        <f>IF(Z1240&gt;607, 4, 0)</f>
        <v>0</v>
      </c>
      <c r="AX1240">
        <f>IF(AA1240&gt;0.1497, 3, 0)</f>
        <v>3</v>
      </c>
      <c r="AY1240">
        <f>IF(P1240&gt;4031, 2, 0)</f>
        <v>0</v>
      </c>
      <c r="AZ1240">
        <f>IF(H1240&gt;51934.91, 1, 0)</f>
        <v>0</v>
      </c>
      <c r="BA1240">
        <f>SUM(AW1240:AZ1240)</f>
        <v>3</v>
      </c>
      <c r="BB1240" t="str">
        <f>VLOOKUP(BA1240,'Standard Deviations'!$L$1:$M$11,2,TRUE)</f>
        <v>Silver</v>
      </c>
    </row>
    <row r="1241" spans="1:54" hidden="1">
      <c r="A1241">
        <v>944</v>
      </c>
      <c r="B1241">
        <v>1962</v>
      </c>
      <c r="C1241">
        <f>2024-B1241</f>
        <v>62</v>
      </c>
      <c r="D1241" t="str">
        <f>VLOOKUP(B1241,Reference!$A$1:$B$125, 2)</f>
        <v>Boomers</v>
      </c>
      <c r="E1241" t="s">
        <v>54</v>
      </c>
      <c r="F1241" t="str">
        <f>IF(E1241="High School", "No College", "College")</f>
        <v>College</v>
      </c>
      <c r="G1241" t="s">
        <v>55</v>
      </c>
      <c r="H1241">
        <v>56181</v>
      </c>
      <c r="I1241">
        <v>56181</v>
      </c>
      <c r="J1241" s="4" t="s">
        <v>61</v>
      </c>
      <c r="K1241">
        <v>0</v>
      </c>
      <c r="L1241">
        <v>1</v>
      </c>
      <c r="M1241" t="str">
        <f>IF(OR(K1241&gt;0, L1241&gt;0), "Parent", "Not Parent")</f>
        <v>Parent</v>
      </c>
      <c r="N1241" t="s">
        <v>477</v>
      </c>
      <c r="O1241" s="8">
        <v>41916</v>
      </c>
      <c r="P1241" s="9">
        <f>O1241-N1241</f>
        <v>634</v>
      </c>
      <c r="Q1241">
        <v>6</v>
      </c>
      <c r="R1241" s="9">
        <f>P1241-Q1241</f>
        <v>628</v>
      </c>
      <c r="S1241" s="8">
        <f>O1241-R1241</f>
        <v>41288</v>
      </c>
      <c r="T1241">
        <v>121</v>
      </c>
      <c r="U1241">
        <v>103</v>
      </c>
      <c r="V1241">
        <v>69</v>
      </c>
      <c r="W1241">
        <v>8</v>
      </c>
      <c r="X1241">
        <v>44</v>
      </c>
      <c r="Y1241">
        <v>48</v>
      </c>
      <c r="Z1241">
        <v>393</v>
      </c>
      <c r="AA1241">
        <f>Z1241/P1241</f>
        <v>0.61987381703470035</v>
      </c>
      <c r="AB1241" s="11" t="s">
        <v>506</v>
      </c>
      <c r="AC1241" t="s">
        <v>59</v>
      </c>
      <c r="AD1241">
        <v>1</v>
      </c>
      <c r="AE1241" t="str">
        <f>IF(AD1241&gt;3, "Prefers Discount", "Discount Indifferent")</f>
        <v>Discount Indifferent</v>
      </c>
      <c r="AF1241">
        <v>7</v>
      </c>
      <c r="AG1241">
        <v>4</v>
      </c>
      <c r="AH1241">
        <v>2</v>
      </c>
      <c r="AI1241" t="str">
        <f>INDEX($AF$1:$AH$1,MATCH(MAX(AF1241:AH1241),AF1241:AH1241,0))</f>
        <v>Store_Orders</v>
      </c>
      <c r="AJ1241">
        <v>4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f>SUM(AK1241:AO1241)</f>
        <v>0</v>
      </c>
      <c r="AQ1241" t="s">
        <v>67</v>
      </c>
      <c r="AR1241">
        <v>0</v>
      </c>
      <c r="AS1241" t="str">
        <f>IF(OR(AK1241&gt;0, AL1241&gt;0, AM1241&gt;0, AN1241&gt;0, AO1241&gt;0), "Converted", "Not Converted")</f>
        <v>Not Converted</v>
      </c>
      <c r="AT1241">
        <v>0</v>
      </c>
      <c r="AU1241">
        <v>3</v>
      </c>
      <c r="AV1241">
        <v>11</v>
      </c>
      <c r="AW1241">
        <f>IF(Z1241&gt;607, 4, 0)</f>
        <v>0</v>
      </c>
      <c r="AX1241">
        <f>IF(AA1241&gt;0.1497, 3, 0)</f>
        <v>3</v>
      </c>
      <c r="AY1241">
        <f>IF(P1241&gt;4031, 2, 0)</f>
        <v>0</v>
      </c>
      <c r="AZ1241">
        <f>IF(H1241&gt;51934.91, 1, 0)</f>
        <v>1</v>
      </c>
      <c r="BA1241">
        <f>SUM(AW1241:AZ1241)</f>
        <v>4</v>
      </c>
      <c r="BB1241" t="str">
        <f>VLOOKUP(BA1241,'Standard Deviations'!$L$1:$M$11,2,TRUE)</f>
        <v>Silver</v>
      </c>
    </row>
    <row r="1242" spans="1:54" hidden="1">
      <c r="A1242">
        <v>8143</v>
      </c>
      <c r="B1242">
        <v>1985</v>
      </c>
      <c r="C1242">
        <f>2024-B1242</f>
        <v>39</v>
      </c>
      <c r="D1242" t="str">
        <f>VLOOKUP(B1242,Reference!$A$1:$B$125, 2)</f>
        <v>Millennials</v>
      </c>
      <c r="E1242" t="s">
        <v>68</v>
      </c>
      <c r="F1242" t="str">
        <f>IF(E1242="High School", "No College", "College")</f>
        <v>College</v>
      </c>
      <c r="G1242" t="s">
        <v>60</v>
      </c>
      <c r="H1242">
        <v>37929</v>
      </c>
      <c r="I1242">
        <v>37929</v>
      </c>
      <c r="J1242" s="4" t="s">
        <v>175</v>
      </c>
      <c r="K1242">
        <v>0</v>
      </c>
      <c r="L1242">
        <v>0</v>
      </c>
      <c r="M1242" t="str">
        <f>IF(OR(K1242&gt;0, L1242&gt;0), "Parent", "Not Parent")</f>
        <v>Not Parent</v>
      </c>
      <c r="N1242" t="s">
        <v>483</v>
      </c>
      <c r="O1242" s="8">
        <v>41916</v>
      </c>
      <c r="P1242" s="9">
        <f>O1242-N1242</f>
        <v>431</v>
      </c>
      <c r="Q1242">
        <v>49</v>
      </c>
      <c r="R1242" s="9">
        <f>P1242-Q1242</f>
        <v>382</v>
      </c>
      <c r="S1242" s="8">
        <f>O1242-R1242</f>
        <v>41534</v>
      </c>
      <c r="T1242">
        <v>202</v>
      </c>
      <c r="U1242">
        <v>2</v>
      </c>
      <c r="V1242">
        <v>46</v>
      </c>
      <c r="W1242">
        <v>3</v>
      </c>
      <c r="X1242">
        <v>2</v>
      </c>
      <c r="Y1242">
        <v>10</v>
      </c>
      <c r="Z1242">
        <v>265</v>
      </c>
      <c r="AA1242">
        <f>Z1242/P1242</f>
        <v>0.61484918793503485</v>
      </c>
      <c r="AB1242" s="11" t="s">
        <v>506</v>
      </c>
      <c r="AC1242" t="s">
        <v>59</v>
      </c>
      <c r="AD1242">
        <v>2</v>
      </c>
      <c r="AE1242" t="str">
        <f>IF(AD1242&gt;3, "Prefers Discount", "Discount Indifferent")</f>
        <v>Discount Indifferent</v>
      </c>
      <c r="AF1242">
        <v>5</v>
      </c>
      <c r="AG1242">
        <v>4</v>
      </c>
      <c r="AH1242">
        <v>2</v>
      </c>
      <c r="AI1242" t="str">
        <f>INDEX($AF$1:$AH$1,MATCH(MAX(AF1242:AH1242),AF1242:AH1242,0))</f>
        <v>Store_Orders</v>
      </c>
      <c r="AJ1242">
        <v>7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f>SUM(AK1242:AO1242)</f>
        <v>2</v>
      </c>
      <c r="AQ1242" t="str">
        <f>INDEX($AK$1:$AO$1,MATCH(MAX(AK1242:AO1242),AK1242:AO1242,0))</f>
        <v>Converted_on_Camp1</v>
      </c>
      <c r="AR1242">
        <v>1</v>
      </c>
      <c r="AS1242" t="str">
        <f>IF(OR(AK1242&gt;0, AL1242&gt;0, AM1242&gt;0, AN1242&gt;0, AO1242&gt;0), "Converted", "Not Converted")</f>
        <v>Converted</v>
      </c>
      <c r="AT1242">
        <v>0</v>
      </c>
      <c r="AU1242">
        <v>3</v>
      </c>
      <c r="AV1242">
        <v>11</v>
      </c>
      <c r="AW1242">
        <f>IF(Z1242&gt;607, 4, 0)</f>
        <v>0</v>
      </c>
      <c r="AX1242">
        <f>IF(AA1242&gt;0.1497, 3, 0)</f>
        <v>3</v>
      </c>
      <c r="AY1242">
        <f>IF(P1242&gt;4031, 2, 0)</f>
        <v>0</v>
      </c>
      <c r="AZ1242">
        <f>IF(H1242&gt;51934.91, 1, 0)</f>
        <v>0</v>
      </c>
      <c r="BA1242">
        <f>SUM(AW1242:AZ1242)</f>
        <v>3</v>
      </c>
      <c r="BB1242" t="str">
        <f>VLOOKUP(BA1242,'Standard Deviations'!$L$1:$M$11,2,TRUE)</f>
        <v>Silver</v>
      </c>
    </row>
    <row r="1243" spans="1:54" hidden="1">
      <c r="A1243">
        <v>92</v>
      </c>
      <c r="B1243">
        <v>1988</v>
      </c>
      <c r="C1243">
        <f>2024-B1243</f>
        <v>36</v>
      </c>
      <c r="D1243" t="str">
        <f>VLOOKUP(B1243,Reference!$A$1:$B$125, 2)</f>
        <v>Millennials</v>
      </c>
      <c r="E1243" t="s">
        <v>54</v>
      </c>
      <c r="F1243" t="str">
        <f>IF(E1243="High School", "No College", "College")</f>
        <v>College</v>
      </c>
      <c r="G1243" t="s">
        <v>60</v>
      </c>
      <c r="H1243">
        <v>34176</v>
      </c>
      <c r="I1243">
        <v>34176</v>
      </c>
      <c r="J1243" s="4" t="s">
        <v>175</v>
      </c>
      <c r="K1243">
        <v>1</v>
      </c>
      <c r="L1243">
        <v>0</v>
      </c>
      <c r="M1243" t="str">
        <f>IF(OR(K1243&gt;0, L1243&gt;0), "Parent", "Not Parent")</f>
        <v>Parent</v>
      </c>
      <c r="N1243" t="s">
        <v>90</v>
      </c>
      <c r="O1243" s="8">
        <v>41916</v>
      </c>
      <c r="P1243" s="9">
        <f>O1243-N1243</f>
        <v>145</v>
      </c>
      <c r="Q1243">
        <v>12</v>
      </c>
      <c r="R1243" s="9">
        <f>P1243-Q1243</f>
        <v>133</v>
      </c>
      <c r="S1243" s="8">
        <f>O1243-R1243</f>
        <v>41783</v>
      </c>
      <c r="T1243">
        <v>5</v>
      </c>
      <c r="U1243">
        <v>7</v>
      </c>
      <c r="V1243">
        <v>24</v>
      </c>
      <c r="W1243">
        <v>19</v>
      </c>
      <c r="X1243">
        <v>14</v>
      </c>
      <c r="Y1243">
        <v>20</v>
      </c>
      <c r="Z1243">
        <v>89</v>
      </c>
      <c r="AA1243">
        <f>Z1243/P1243</f>
        <v>0.61379310344827587</v>
      </c>
      <c r="AB1243" s="11" t="s">
        <v>506</v>
      </c>
      <c r="AC1243" t="s">
        <v>59</v>
      </c>
      <c r="AD1243">
        <v>4</v>
      </c>
      <c r="AE1243" t="str">
        <f>IF(AD1243&gt;3, "Prefers Discount", "Discount Indifferent")</f>
        <v>Prefers Discount</v>
      </c>
      <c r="AF1243">
        <v>4</v>
      </c>
      <c r="AG1243">
        <v>3</v>
      </c>
      <c r="AH1243">
        <v>0</v>
      </c>
      <c r="AI1243" t="str">
        <f>INDEX($AF$1:$AH$1,MATCH(MAX(AF1243:AH1243),AF1243:AH1243,0))</f>
        <v>Store_Orders</v>
      </c>
      <c r="AJ1243">
        <v>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f>SUM(AK1243:AO1243)</f>
        <v>0</v>
      </c>
      <c r="AQ1243" t="s">
        <v>67</v>
      </c>
      <c r="AR1243">
        <v>0</v>
      </c>
      <c r="AS1243" t="str">
        <f>IF(OR(AK1243&gt;0, AL1243&gt;0, AM1243&gt;0, AN1243&gt;0, AO1243&gt;0), "Converted", "Not Converted")</f>
        <v>Not Converted</v>
      </c>
      <c r="AT1243">
        <v>0</v>
      </c>
      <c r="AU1243">
        <v>3</v>
      </c>
      <c r="AV1243">
        <v>11</v>
      </c>
      <c r="AW1243">
        <f>IF(Z1243&gt;607, 4, 0)</f>
        <v>0</v>
      </c>
      <c r="AX1243">
        <f>IF(AA1243&gt;0.1497, 3, 0)</f>
        <v>3</v>
      </c>
      <c r="AY1243">
        <f>IF(P1243&gt;4031, 2, 0)</f>
        <v>0</v>
      </c>
      <c r="AZ1243">
        <f>IF(H1243&gt;51934.91, 1, 0)</f>
        <v>0</v>
      </c>
      <c r="BA1243">
        <f>SUM(AW1243:AZ1243)</f>
        <v>3</v>
      </c>
      <c r="BB1243" t="str">
        <f>VLOOKUP(BA1243,'Standard Deviations'!$L$1:$M$11,2,TRUE)</f>
        <v>Silver</v>
      </c>
    </row>
    <row r="1244" spans="1:54" hidden="1">
      <c r="A1244">
        <v>3312</v>
      </c>
      <c r="B1244">
        <v>1988</v>
      </c>
      <c r="C1244">
        <f>2024-B1244</f>
        <v>36</v>
      </c>
      <c r="D1244" t="str">
        <f>VLOOKUP(B1244,Reference!$A$1:$B$125, 2)</f>
        <v>Millennials</v>
      </c>
      <c r="E1244" t="s">
        <v>54</v>
      </c>
      <c r="F1244" t="str">
        <f>IF(E1244="High School", "No College", "College")</f>
        <v>College</v>
      </c>
      <c r="G1244" t="s">
        <v>60</v>
      </c>
      <c r="H1244">
        <v>34176</v>
      </c>
      <c r="I1244">
        <v>34176</v>
      </c>
      <c r="J1244" s="4" t="s">
        <v>175</v>
      </c>
      <c r="K1244">
        <v>1</v>
      </c>
      <c r="L1244">
        <v>0</v>
      </c>
      <c r="M1244" t="str">
        <f>IF(OR(K1244&gt;0, L1244&gt;0), "Parent", "Not Parent")</f>
        <v>Parent</v>
      </c>
      <c r="N1244" t="s">
        <v>90</v>
      </c>
      <c r="O1244" s="8">
        <v>41916</v>
      </c>
      <c r="P1244" s="9">
        <f>O1244-N1244</f>
        <v>145</v>
      </c>
      <c r="Q1244">
        <v>12</v>
      </c>
      <c r="R1244" s="9">
        <f>P1244-Q1244</f>
        <v>133</v>
      </c>
      <c r="S1244" s="8">
        <f>O1244-R1244</f>
        <v>41783</v>
      </c>
      <c r="T1244">
        <v>5</v>
      </c>
      <c r="U1244">
        <v>7</v>
      </c>
      <c r="V1244">
        <v>24</v>
      </c>
      <c r="W1244">
        <v>19</v>
      </c>
      <c r="X1244">
        <v>14</v>
      </c>
      <c r="Y1244">
        <v>20</v>
      </c>
      <c r="Z1244">
        <v>89</v>
      </c>
      <c r="AA1244">
        <f>Z1244/P1244</f>
        <v>0.61379310344827587</v>
      </c>
      <c r="AB1244" s="11" t="s">
        <v>506</v>
      </c>
      <c r="AC1244" t="s">
        <v>59</v>
      </c>
      <c r="AD1244">
        <v>4</v>
      </c>
      <c r="AE1244" t="str">
        <f>IF(AD1244&gt;3, "Prefers Discount", "Discount Indifferent")</f>
        <v>Prefers Discount</v>
      </c>
      <c r="AF1244">
        <v>4</v>
      </c>
      <c r="AG1244">
        <v>3</v>
      </c>
      <c r="AH1244">
        <v>0</v>
      </c>
      <c r="AI1244" t="str">
        <f>INDEX($AF$1:$AH$1,MATCH(MAX(AF1244:AH1244),AF1244:AH1244,0))</f>
        <v>Store_Orders</v>
      </c>
      <c r="AJ1244">
        <v>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f>SUM(AK1244:AO1244)</f>
        <v>0</v>
      </c>
      <c r="AQ1244" t="s">
        <v>67</v>
      </c>
      <c r="AR1244">
        <v>0</v>
      </c>
      <c r="AS1244" t="str">
        <f>IF(OR(AK1244&gt;0, AL1244&gt;0, AM1244&gt;0, AN1244&gt;0, AO1244&gt;0), "Converted", "Not Converted")</f>
        <v>Not Converted</v>
      </c>
      <c r="AT1244">
        <v>0</v>
      </c>
      <c r="AU1244">
        <v>3</v>
      </c>
      <c r="AV1244">
        <v>11</v>
      </c>
      <c r="AW1244">
        <f>IF(Z1244&gt;607, 4, 0)</f>
        <v>0</v>
      </c>
      <c r="AX1244">
        <f>IF(AA1244&gt;0.1497, 3, 0)</f>
        <v>3</v>
      </c>
      <c r="AY1244">
        <f>IF(P1244&gt;4031, 2, 0)</f>
        <v>0</v>
      </c>
      <c r="AZ1244">
        <f>IF(H1244&gt;51934.91, 1, 0)</f>
        <v>0</v>
      </c>
      <c r="BA1244">
        <f>SUM(AW1244:AZ1244)</f>
        <v>3</v>
      </c>
      <c r="BB1244" t="str">
        <f>VLOOKUP(BA1244,'Standard Deviations'!$L$1:$M$11,2,TRUE)</f>
        <v>Silver</v>
      </c>
    </row>
    <row r="1245" spans="1:54" hidden="1">
      <c r="A1245">
        <v>5922</v>
      </c>
      <c r="B1245">
        <v>1974</v>
      </c>
      <c r="C1245">
        <f>2024-B1245</f>
        <v>50</v>
      </c>
      <c r="D1245" t="str">
        <f>VLOOKUP(B1245,Reference!$A$1:$B$125, 2)</f>
        <v>Gen X</v>
      </c>
      <c r="E1245" t="s">
        <v>68</v>
      </c>
      <c r="F1245" t="str">
        <f>IF(E1245="High School", "No College", "College")</f>
        <v>College</v>
      </c>
      <c r="G1245" t="s">
        <v>55</v>
      </c>
      <c r="H1245">
        <v>40344</v>
      </c>
      <c r="I1245">
        <v>40344</v>
      </c>
      <c r="J1245" s="4" t="s">
        <v>175</v>
      </c>
      <c r="K1245">
        <v>0</v>
      </c>
      <c r="L1245">
        <v>1</v>
      </c>
      <c r="M1245" t="str">
        <f>IF(OR(K1245&gt;0, L1245&gt;0), "Parent", "Not Parent")</f>
        <v>Parent</v>
      </c>
      <c r="N1245" t="s">
        <v>289</v>
      </c>
      <c r="O1245" s="8">
        <v>41916</v>
      </c>
      <c r="P1245" s="9">
        <f>O1245-N1245</f>
        <v>356</v>
      </c>
      <c r="Q1245">
        <v>48</v>
      </c>
      <c r="R1245" s="9">
        <f>P1245-Q1245</f>
        <v>308</v>
      </c>
      <c r="S1245" s="8">
        <f>O1245-R1245</f>
        <v>41608</v>
      </c>
      <c r="T1245">
        <v>210</v>
      </c>
      <c r="U1245">
        <v>0</v>
      </c>
      <c r="V1245">
        <v>6</v>
      </c>
      <c r="W1245">
        <v>0</v>
      </c>
      <c r="X1245">
        <v>0</v>
      </c>
      <c r="Y1245">
        <v>2</v>
      </c>
      <c r="Z1245">
        <v>218</v>
      </c>
      <c r="AA1245">
        <f>Z1245/P1245</f>
        <v>0.61235955056179781</v>
      </c>
      <c r="AB1245" s="11" t="s">
        <v>506</v>
      </c>
      <c r="AC1245" t="s">
        <v>59</v>
      </c>
      <c r="AD1245">
        <v>2</v>
      </c>
      <c r="AE1245" t="str">
        <f>IF(AD1245&gt;3, "Prefers Discount", "Discount Indifferent")</f>
        <v>Discount Indifferent</v>
      </c>
      <c r="AF1245">
        <v>5</v>
      </c>
      <c r="AG1245">
        <v>4</v>
      </c>
      <c r="AH1245">
        <v>1</v>
      </c>
      <c r="AI1245" t="str">
        <f>INDEX($AF$1:$AH$1,MATCH(MAX(AF1245:AH1245),AF1245:AH1245,0))</f>
        <v>Store_Orders</v>
      </c>
      <c r="AJ1245">
        <v>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f>SUM(AK1245:AO1245)</f>
        <v>0</v>
      </c>
      <c r="AQ1245" t="s">
        <v>67</v>
      </c>
      <c r="AR1245">
        <v>0</v>
      </c>
      <c r="AS1245" t="str">
        <f>IF(OR(AK1245&gt;0, AL1245&gt;0, AM1245&gt;0, AN1245&gt;0, AO1245&gt;0), "Converted", "Not Converted")</f>
        <v>Not Converted</v>
      </c>
      <c r="AT1245">
        <v>0</v>
      </c>
      <c r="AU1245">
        <v>3</v>
      </c>
      <c r="AV1245">
        <v>11</v>
      </c>
      <c r="AW1245">
        <f>IF(Z1245&gt;607, 4, 0)</f>
        <v>0</v>
      </c>
      <c r="AX1245">
        <f>IF(AA1245&gt;0.1497, 3, 0)</f>
        <v>3</v>
      </c>
      <c r="AY1245">
        <f>IF(P1245&gt;4031, 2, 0)</f>
        <v>0</v>
      </c>
      <c r="AZ1245">
        <f>IF(H1245&gt;51934.91, 1, 0)</f>
        <v>0</v>
      </c>
      <c r="BA1245">
        <f>SUM(AW1245:AZ1245)</f>
        <v>3</v>
      </c>
      <c r="BB1245" t="str">
        <f>VLOOKUP(BA1245,'Standard Deviations'!$L$1:$M$11,2,TRUE)</f>
        <v>Silver</v>
      </c>
    </row>
    <row r="1246" spans="1:54">
      <c r="A1246">
        <v>5871</v>
      </c>
      <c r="B1246">
        <v>1979</v>
      </c>
      <c r="C1246">
        <f>2024-B1246</f>
        <v>45</v>
      </c>
      <c r="D1246" t="str">
        <f>VLOOKUP(B1246,Reference!$A$1:$B$125, 2)</f>
        <v>Gen X</v>
      </c>
      <c r="E1246" t="s">
        <v>64</v>
      </c>
      <c r="F1246" t="str">
        <f>IF(E1246="High School", "No College", "College")</f>
        <v>College</v>
      </c>
      <c r="G1246" t="s">
        <v>65</v>
      </c>
      <c r="H1246">
        <v>24401</v>
      </c>
      <c r="I1246">
        <v>24401</v>
      </c>
      <c r="J1246" s="4" t="s">
        <v>341</v>
      </c>
      <c r="K1246">
        <v>0</v>
      </c>
      <c r="L1246">
        <v>0</v>
      </c>
      <c r="M1246" t="str">
        <f>IF(OR(K1246&gt;0, L1246&gt;0), "Parent", "Not Parent")</f>
        <v>Not Parent</v>
      </c>
      <c r="N1246" t="s">
        <v>332</v>
      </c>
      <c r="O1246" s="8">
        <v>41916</v>
      </c>
      <c r="P1246" s="9">
        <f>O1246-N1246</f>
        <v>764</v>
      </c>
      <c r="Q1246">
        <v>98</v>
      </c>
      <c r="R1246" s="9">
        <f>P1246-Q1246</f>
        <v>666</v>
      </c>
      <c r="S1246" s="8">
        <f>O1246-R1246</f>
        <v>41250</v>
      </c>
      <c r="T1246">
        <v>73</v>
      </c>
      <c r="U1246">
        <v>28</v>
      </c>
      <c r="V1246">
        <v>217</v>
      </c>
      <c r="W1246">
        <v>10</v>
      </c>
      <c r="X1246">
        <v>24</v>
      </c>
      <c r="Y1246">
        <v>115</v>
      </c>
      <c r="Z1246">
        <v>467</v>
      </c>
      <c r="AA1246">
        <f>Z1246/P1246</f>
        <v>0.61125654450261779</v>
      </c>
      <c r="AB1246" s="14" t="s">
        <v>506</v>
      </c>
      <c r="AC1246" s="13" t="s">
        <v>63</v>
      </c>
      <c r="AD1246">
        <v>3</v>
      </c>
      <c r="AE1246" t="str">
        <f>IF(AD1246&gt;3, "Prefers Discount", "Discount Indifferent")</f>
        <v>Discount Indifferent</v>
      </c>
      <c r="AF1246">
        <v>6</v>
      </c>
      <c r="AG1246">
        <v>6</v>
      </c>
      <c r="AH1246">
        <v>1</v>
      </c>
      <c r="AI1246" t="str">
        <f>INDEX($AF$1:$AH$1,MATCH(MAX(AF1246:AH1246),AF1246:AH1246,0))</f>
        <v>Store_Orders</v>
      </c>
      <c r="AJ1246">
        <v>8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f>SUM(AK1246:AO1246)</f>
        <v>0</v>
      </c>
      <c r="AQ1246" t="s">
        <v>67</v>
      </c>
      <c r="AR1246">
        <v>0</v>
      </c>
      <c r="AS1246" t="str">
        <f>IF(OR(AK1246&gt;0, AL1246&gt;0, AM1246&gt;0, AN1246&gt;0, AO1246&gt;0), "Converted", "Not Converted")</f>
        <v>Not Converted</v>
      </c>
      <c r="AT1246">
        <v>0</v>
      </c>
      <c r="AU1246">
        <v>3</v>
      </c>
      <c r="AV1246">
        <v>11</v>
      </c>
      <c r="AW1246">
        <f>IF(Z1246&gt;607, 4, 0)</f>
        <v>0</v>
      </c>
      <c r="AX1246">
        <f>IF(AA1246&gt;0.1497, 3, 0)</f>
        <v>3</v>
      </c>
      <c r="AY1246">
        <f>IF(P1246&gt;4031, 2, 0)</f>
        <v>0</v>
      </c>
      <c r="AZ1246">
        <f>IF(H1246&gt;51934.91, 1, 0)</f>
        <v>0</v>
      </c>
      <c r="BA1246">
        <f>SUM(AW1246:AZ1246)</f>
        <v>3</v>
      </c>
      <c r="BB1246" t="str">
        <f>VLOOKUP(BA1246,'Standard Deviations'!$L$1:$M$11,2,TRUE)</f>
        <v>Silver</v>
      </c>
    </row>
    <row r="1247" spans="1:54">
      <c r="A1247">
        <v>9014</v>
      </c>
      <c r="B1247">
        <v>1975</v>
      </c>
      <c r="C1247">
        <f>2024-B1247</f>
        <v>49</v>
      </c>
      <c r="D1247" t="str">
        <f>VLOOKUP(B1247,Reference!$A$1:$B$125, 2)</f>
        <v>Gen X</v>
      </c>
      <c r="E1247" t="s">
        <v>54</v>
      </c>
      <c r="F1247" t="str">
        <f>IF(E1247="High School", "No College", "College")</f>
        <v>College</v>
      </c>
      <c r="G1247" t="s">
        <v>55</v>
      </c>
      <c r="H1247">
        <v>37085</v>
      </c>
      <c r="I1247">
        <v>37085</v>
      </c>
      <c r="J1247" s="4" t="s">
        <v>175</v>
      </c>
      <c r="K1247">
        <v>1</v>
      </c>
      <c r="L1247">
        <v>1</v>
      </c>
      <c r="M1247" t="str">
        <f>IF(OR(K1247&gt;0, L1247&gt;0), "Parent", "Not Parent")</f>
        <v>Parent</v>
      </c>
      <c r="N1247" t="s">
        <v>70</v>
      </c>
      <c r="O1247" s="8">
        <v>41916</v>
      </c>
      <c r="P1247" s="9">
        <f>O1247-N1247</f>
        <v>100</v>
      </c>
      <c r="Q1247">
        <v>65</v>
      </c>
      <c r="R1247" s="9">
        <f>P1247-Q1247</f>
        <v>35</v>
      </c>
      <c r="S1247" s="8">
        <f>O1247-R1247</f>
        <v>41881</v>
      </c>
      <c r="T1247">
        <v>39</v>
      </c>
      <c r="U1247">
        <v>1</v>
      </c>
      <c r="V1247">
        <v>16</v>
      </c>
      <c r="W1247">
        <v>2</v>
      </c>
      <c r="X1247">
        <v>0</v>
      </c>
      <c r="Y1247">
        <v>3</v>
      </c>
      <c r="Z1247">
        <v>61</v>
      </c>
      <c r="AA1247">
        <f>Z1247/P1247</f>
        <v>0.61</v>
      </c>
      <c r="AB1247" s="14" t="s">
        <v>506</v>
      </c>
      <c r="AC1247" s="13" t="s">
        <v>63</v>
      </c>
      <c r="AD1247">
        <v>4</v>
      </c>
      <c r="AE1247" t="str">
        <f>IF(AD1247&gt;3, "Prefers Discount", "Discount Indifferent")</f>
        <v>Prefers Discount</v>
      </c>
      <c r="AF1247">
        <v>3</v>
      </c>
      <c r="AG1247">
        <v>3</v>
      </c>
      <c r="AH1247">
        <v>0</v>
      </c>
      <c r="AI1247" t="str">
        <f>INDEX($AF$1:$AH$1,MATCH(MAX(AF1247:AH1247),AF1247:AH1247,0))</f>
        <v>Store_Orders</v>
      </c>
      <c r="AJ1247">
        <v>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f>SUM(AK1247:AO1247)</f>
        <v>0</v>
      </c>
      <c r="AQ1247" t="s">
        <v>67</v>
      </c>
      <c r="AR1247">
        <v>0</v>
      </c>
      <c r="AS1247" t="str">
        <f>IF(OR(AK1247&gt;0, AL1247&gt;0, AM1247&gt;0, AN1247&gt;0, AO1247&gt;0), "Converted", "Not Converted")</f>
        <v>Not Converted</v>
      </c>
      <c r="AT1247">
        <v>0</v>
      </c>
      <c r="AU1247">
        <v>3</v>
      </c>
      <c r="AV1247">
        <v>11</v>
      </c>
      <c r="AW1247">
        <f>IF(Z1247&gt;607, 4, 0)</f>
        <v>0</v>
      </c>
      <c r="AX1247">
        <f>IF(AA1247&gt;0.1497, 3, 0)</f>
        <v>3</v>
      </c>
      <c r="AY1247">
        <f>IF(P1247&gt;4031, 2, 0)</f>
        <v>0</v>
      </c>
      <c r="AZ1247">
        <f>IF(H1247&gt;51934.91, 1, 0)</f>
        <v>0</v>
      </c>
      <c r="BA1247">
        <f>SUM(AW1247:AZ1247)</f>
        <v>3</v>
      </c>
      <c r="BB1247" t="str">
        <f>VLOOKUP(BA1247,'Standard Deviations'!$L$1:$M$11,2,TRUE)</f>
        <v>Silver</v>
      </c>
    </row>
    <row r="1248" spans="1:54">
      <c r="A1248">
        <v>610</v>
      </c>
      <c r="B1248">
        <v>1953</v>
      </c>
      <c r="C1248">
        <f>2024-B1248</f>
        <v>71</v>
      </c>
      <c r="D1248" t="str">
        <f>VLOOKUP(B1248,Reference!$A$1:$B$125, 2)</f>
        <v>Boomers</v>
      </c>
      <c r="E1248" t="s">
        <v>68</v>
      </c>
      <c r="F1248" t="str">
        <f>IF(E1248="High School", "No College", "College")</f>
        <v>College</v>
      </c>
      <c r="G1248" t="s">
        <v>65</v>
      </c>
      <c r="H1248">
        <v>53593</v>
      </c>
      <c r="I1248">
        <v>53593</v>
      </c>
      <c r="J1248" s="4" t="s">
        <v>61</v>
      </c>
      <c r="K1248">
        <v>1</v>
      </c>
      <c r="L1248">
        <v>1</v>
      </c>
      <c r="M1248" t="str">
        <f>IF(OR(K1248&gt;0, L1248&gt;0), "Parent", "Not Parent")</f>
        <v>Parent</v>
      </c>
      <c r="N1248" t="s">
        <v>442</v>
      </c>
      <c r="O1248" s="8">
        <v>41916</v>
      </c>
      <c r="P1248" s="9">
        <f>O1248-N1248</f>
        <v>788</v>
      </c>
      <c r="Q1248">
        <v>60</v>
      </c>
      <c r="R1248" s="9">
        <f>P1248-Q1248</f>
        <v>728</v>
      </c>
      <c r="S1248" s="8">
        <f>O1248-R1248</f>
        <v>41188</v>
      </c>
      <c r="T1248">
        <v>349</v>
      </c>
      <c r="U1248">
        <v>4</v>
      </c>
      <c r="V1248">
        <v>78</v>
      </c>
      <c r="W1248">
        <v>6</v>
      </c>
      <c r="X1248">
        <v>0</v>
      </c>
      <c r="Y1248">
        <v>43</v>
      </c>
      <c r="Z1248">
        <v>480</v>
      </c>
      <c r="AA1248">
        <f>Z1248/P1248</f>
        <v>0.6091370558375635</v>
      </c>
      <c r="AB1248" s="14" t="s">
        <v>506</v>
      </c>
      <c r="AC1248" s="13" t="s">
        <v>63</v>
      </c>
      <c r="AD1248">
        <v>8</v>
      </c>
      <c r="AE1248" t="str">
        <f>IF(AD1248&gt;3, "Prefers Discount", "Discount Indifferent")</f>
        <v>Prefers Discount</v>
      </c>
      <c r="AF1248">
        <v>6</v>
      </c>
      <c r="AG1248">
        <v>7</v>
      </c>
      <c r="AH1248">
        <v>2</v>
      </c>
      <c r="AI1248" t="str">
        <f>INDEX($AF$1:$AH$1,MATCH(MAX(AF1248:AH1248),AF1248:AH1248,0))</f>
        <v>Web_Orders</v>
      </c>
      <c r="AJ1248">
        <v>8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f>SUM(AK1248:AO1248)</f>
        <v>0</v>
      </c>
      <c r="AQ1248" t="s">
        <v>67</v>
      </c>
      <c r="AR1248">
        <v>0</v>
      </c>
      <c r="AS1248" t="str">
        <f>IF(OR(AK1248&gt;0, AL1248&gt;0, AM1248&gt;0, AN1248&gt;0, AO1248&gt;0), "Converted", "Not Converted")</f>
        <v>Not Converted</v>
      </c>
      <c r="AT1248">
        <v>0</v>
      </c>
      <c r="AU1248">
        <v>3</v>
      </c>
      <c r="AV1248">
        <v>11</v>
      </c>
      <c r="AW1248">
        <f>IF(Z1248&gt;607, 4, 0)</f>
        <v>0</v>
      </c>
      <c r="AX1248">
        <f>IF(AA1248&gt;0.1497, 3, 0)</f>
        <v>3</v>
      </c>
      <c r="AY1248">
        <f>IF(P1248&gt;4031, 2, 0)</f>
        <v>0</v>
      </c>
      <c r="AZ1248">
        <f>IF(H1248&gt;51934.91, 1, 0)</f>
        <v>1</v>
      </c>
      <c r="BA1248">
        <f>SUM(AW1248:AZ1248)</f>
        <v>4</v>
      </c>
      <c r="BB1248" t="str">
        <f>VLOOKUP(BA1248,'Standard Deviations'!$L$1:$M$11,2,TRUE)</f>
        <v>Silver</v>
      </c>
    </row>
    <row r="1249" spans="1:54">
      <c r="A1249">
        <v>2564</v>
      </c>
      <c r="B1249">
        <v>1953</v>
      </c>
      <c r="C1249">
        <f>2024-B1249</f>
        <v>71</v>
      </c>
      <c r="D1249" t="str">
        <f>VLOOKUP(B1249,Reference!$A$1:$B$125, 2)</f>
        <v>Boomers</v>
      </c>
      <c r="E1249" t="s">
        <v>54</v>
      </c>
      <c r="F1249" t="str">
        <f>IF(E1249="High School", "No College", "College")</f>
        <v>College</v>
      </c>
      <c r="G1249" t="s">
        <v>65</v>
      </c>
      <c r="H1249">
        <v>61278</v>
      </c>
      <c r="I1249">
        <v>61278</v>
      </c>
      <c r="J1249" s="4" t="s">
        <v>61</v>
      </c>
      <c r="K1249">
        <v>0</v>
      </c>
      <c r="L1249">
        <v>1</v>
      </c>
      <c r="M1249" t="str">
        <f>IF(OR(K1249&gt;0, L1249&gt;0), "Parent", "Not Parent")</f>
        <v>Parent</v>
      </c>
      <c r="N1249" t="s">
        <v>628</v>
      </c>
      <c r="O1249" s="8">
        <v>41916</v>
      </c>
      <c r="P1249" s="9">
        <f>O1249-N1249</f>
        <v>273</v>
      </c>
      <c r="Q1249">
        <v>87</v>
      </c>
      <c r="R1249" s="9">
        <f>P1249-Q1249</f>
        <v>186</v>
      </c>
      <c r="S1249" s="8">
        <f>O1249-R1249</f>
        <v>41730</v>
      </c>
      <c r="T1249">
        <v>111</v>
      </c>
      <c r="U1249">
        <v>3</v>
      </c>
      <c r="V1249">
        <v>28</v>
      </c>
      <c r="W1249">
        <v>2</v>
      </c>
      <c r="X1249">
        <v>6</v>
      </c>
      <c r="Y1249">
        <v>15</v>
      </c>
      <c r="Z1249">
        <v>165</v>
      </c>
      <c r="AA1249">
        <f>Z1249/P1249</f>
        <v>0.60439560439560436</v>
      </c>
      <c r="AB1249" s="14" t="s">
        <v>506</v>
      </c>
      <c r="AC1249" s="13" t="s">
        <v>63</v>
      </c>
      <c r="AD1249">
        <v>2</v>
      </c>
      <c r="AE1249" t="str">
        <f>IF(AD1249&gt;3, "Prefers Discount", "Discount Indifferent")</f>
        <v>Discount Indifferent</v>
      </c>
      <c r="AF1249">
        <v>4</v>
      </c>
      <c r="AG1249">
        <v>3</v>
      </c>
      <c r="AH1249">
        <v>1</v>
      </c>
      <c r="AI1249" t="str">
        <f>INDEX($AF$1:$AH$1,MATCH(MAX(AF1249:AH1249),AF1249:AH1249,0))</f>
        <v>Store_Orders</v>
      </c>
      <c r="AJ1249">
        <v>6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f>SUM(AK1249:AO1249)</f>
        <v>0</v>
      </c>
      <c r="AQ1249" t="s">
        <v>67</v>
      </c>
      <c r="AR1249">
        <v>0</v>
      </c>
      <c r="AS1249" t="str">
        <f>IF(OR(AK1249&gt;0, AL1249&gt;0, AM1249&gt;0, AN1249&gt;0, AO1249&gt;0), "Converted", "Not Converted")</f>
        <v>Not Converted</v>
      </c>
      <c r="AT1249">
        <v>0</v>
      </c>
      <c r="AU1249">
        <v>3</v>
      </c>
      <c r="AV1249">
        <v>11</v>
      </c>
      <c r="AW1249">
        <f>IF(Z1249&gt;607, 4, 0)</f>
        <v>0</v>
      </c>
      <c r="AX1249">
        <f>IF(AA1249&gt;0.1497, 3, 0)</f>
        <v>3</v>
      </c>
      <c r="AY1249">
        <f>IF(P1249&gt;4031, 2, 0)</f>
        <v>0</v>
      </c>
      <c r="AZ1249">
        <f>IF(H1249&gt;51934.91, 1, 0)</f>
        <v>1</v>
      </c>
      <c r="BA1249">
        <f>SUM(AW1249:AZ1249)</f>
        <v>4</v>
      </c>
      <c r="BB1249" t="str">
        <f>VLOOKUP(BA1249,'Standard Deviations'!$L$1:$M$11,2,TRUE)</f>
        <v>Silver</v>
      </c>
    </row>
    <row r="1250" spans="1:54" hidden="1">
      <c r="A1250">
        <v>5036</v>
      </c>
      <c r="B1250">
        <v>1984</v>
      </c>
      <c r="C1250">
        <f>2024-B1250</f>
        <v>40</v>
      </c>
      <c r="D1250" t="str">
        <f>VLOOKUP(B1250,Reference!$A$1:$B$125, 2)</f>
        <v>Millennials</v>
      </c>
      <c r="E1250" t="s">
        <v>68</v>
      </c>
      <c r="F1250" t="str">
        <f>IF(E1250="High School", "No College", "College")</f>
        <v>College</v>
      </c>
      <c r="G1250" t="s">
        <v>60</v>
      </c>
      <c r="H1250">
        <v>42710</v>
      </c>
      <c r="I1250">
        <v>42710</v>
      </c>
      <c r="J1250" s="4" t="s">
        <v>175</v>
      </c>
      <c r="K1250">
        <v>1</v>
      </c>
      <c r="L1250">
        <v>0</v>
      </c>
      <c r="M1250" t="str">
        <f>IF(OR(K1250&gt;0, L1250&gt;0), "Parent", "Not Parent")</f>
        <v>Parent</v>
      </c>
      <c r="N1250" t="s">
        <v>559</v>
      </c>
      <c r="O1250" s="8">
        <v>41916</v>
      </c>
      <c r="P1250" s="9">
        <f>O1250-N1250</f>
        <v>675</v>
      </c>
      <c r="Q1250">
        <v>38</v>
      </c>
      <c r="R1250" s="9">
        <f>P1250-Q1250</f>
        <v>637</v>
      </c>
      <c r="S1250" s="8">
        <f>O1250-R1250</f>
        <v>41279</v>
      </c>
      <c r="T1250">
        <v>252</v>
      </c>
      <c r="U1250">
        <v>3</v>
      </c>
      <c r="V1250">
        <v>42</v>
      </c>
      <c r="W1250">
        <v>4</v>
      </c>
      <c r="X1250">
        <v>3</v>
      </c>
      <c r="Y1250">
        <v>102</v>
      </c>
      <c r="Z1250">
        <v>406</v>
      </c>
      <c r="AA1250">
        <f>Z1250/P1250</f>
        <v>0.60148148148148151</v>
      </c>
      <c r="AB1250" s="11" t="s">
        <v>506</v>
      </c>
      <c r="AC1250" t="s">
        <v>59</v>
      </c>
      <c r="AD1250">
        <v>2</v>
      </c>
      <c r="AE1250" t="str">
        <f>IF(AD1250&gt;3, "Prefers Discount", "Discount Indifferent")</f>
        <v>Discount Indifferent</v>
      </c>
      <c r="AF1250">
        <v>3</v>
      </c>
      <c r="AG1250">
        <v>4</v>
      </c>
      <c r="AH1250">
        <v>5</v>
      </c>
      <c r="AI1250" t="str">
        <f>INDEX($AF$1:$AH$1,MATCH(MAX(AF1250:AH1250),AF1250:AH1250,0))</f>
        <v>Catalog_Orders</v>
      </c>
      <c r="AJ1250">
        <v>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f>SUM(AK1250:AO1250)</f>
        <v>0</v>
      </c>
      <c r="AQ1250" t="s">
        <v>67</v>
      </c>
      <c r="AR1250">
        <v>0</v>
      </c>
      <c r="AS1250" t="str">
        <f>IF(OR(AK1250&gt;0, AL1250&gt;0, AM1250&gt;0, AN1250&gt;0, AO1250&gt;0), "Converted", "Not Converted")</f>
        <v>Not Converted</v>
      </c>
      <c r="AT1250">
        <v>0</v>
      </c>
      <c r="AU1250">
        <v>3</v>
      </c>
      <c r="AV1250">
        <v>11</v>
      </c>
      <c r="AW1250">
        <f>IF(Z1250&gt;607, 4, 0)</f>
        <v>0</v>
      </c>
      <c r="AX1250">
        <f>IF(AA1250&gt;0.1497, 3, 0)</f>
        <v>3</v>
      </c>
      <c r="AY1250">
        <f>IF(P1250&gt;4031, 2, 0)</f>
        <v>0</v>
      </c>
      <c r="AZ1250">
        <f>IF(H1250&gt;51934.91, 1, 0)</f>
        <v>0</v>
      </c>
      <c r="BA1250">
        <f>SUM(AW1250:AZ1250)</f>
        <v>3</v>
      </c>
      <c r="BB1250" t="str">
        <f>VLOOKUP(BA1250,'Standard Deviations'!$L$1:$M$11,2,TRUE)</f>
        <v>Silver</v>
      </c>
    </row>
    <row r="1251" spans="1:54">
      <c r="A1251">
        <v>450</v>
      </c>
      <c r="B1251">
        <v>1958</v>
      </c>
      <c r="C1251">
        <f>2024-B1251</f>
        <v>66</v>
      </c>
      <c r="D1251" t="str">
        <f>VLOOKUP(B1251,Reference!$A$1:$B$125, 2)</f>
        <v>Boomers</v>
      </c>
      <c r="E1251" t="s">
        <v>64</v>
      </c>
      <c r="F1251" t="str">
        <f>IF(E1251="High School", "No College", "College")</f>
        <v>College</v>
      </c>
      <c r="G1251" t="s">
        <v>65</v>
      </c>
      <c r="H1251">
        <v>42315</v>
      </c>
      <c r="I1251">
        <v>42315</v>
      </c>
      <c r="J1251" s="4" t="s">
        <v>175</v>
      </c>
      <c r="K1251">
        <v>0</v>
      </c>
      <c r="L1251">
        <v>1</v>
      </c>
      <c r="M1251" t="str">
        <f>IF(OR(K1251&gt;0, L1251&gt;0), "Parent", "Not Parent")</f>
        <v>Parent</v>
      </c>
      <c r="N1251" t="s">
        <v>629</v>
      </c>
      <c r="O1251" s="8">
        <v>41916</v>
      </c>
      <c r="P1251" s="9">
        <f>O1251-N1251</f>
        <v>449</v>
      </c>
      <c r="Q1251">
        <v>90</v>
      </c>
      <c r="R1251" s="9">
        <f>P1251-Q1251</f>
        <v>359</v>
      </c>
      <c r="S1251" s="8">
        <f>O1251-R1251</f>
        <v>41557</v>
      </c>
      <c r="T1251">
        <v>67</v>
      </c>
      <c r="U1251">
        <v>15</v>
      </c>
      <c r="V1251">
        <v>80</v>
      </c>
      <c r="W1251">
        <v>17</v>
      </c>
      <c r="X1251">
        <v>11</v>
      </c>
      <c r="Y1251">
        <v>80</v>
      </c>
      <c r="Z1251">
        <v>270</v>
      </c>
      <c r="AA1251">
        <f>Z1251/P1251</f>
        <v>0.60133630289532292</v>
      </c>
      <c r="AB1251" s="14" t="s">
        <v>506</v>
      </c>
      <c r="AC1251" s="13" t="s">
        <v>63</v>
      </c>
      <c r="AD1251">
        <v>3</v>
      </c>
      <c r="AE1251" t="str">
        <f>IF(AD1251&gt;3, "Prefers Discount", "Discount Indifferent")</f>
        <v>Discount Indifferent</v>
      </c>
      <c r="AF1251">
        <v>4</v>
      </c>
      <c r="AG1251">
        <v>1</v>
      </c>
      <c r="AH1251">
        <v>4</v>
      </c>
      <c r="AI1251" t="str">
        <f>INDEX($AF$1:$AH$1,MATCH(MAX(AF1251:AH1251),AF1251:AH1251,0))</f>
        <v>Store_Orders</v>
      </c>
      <c r="AJ1251">
        <v>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f>SUM(AK1251:AO1251)</f>
        <v>0</v>
      </c>
      <c r="AQ1251" t="s">
        <v>67</v>
      </c>
      <c r="AR1251">
        <v>0</v>
      </c>
      <c r="AS1251" t="str">
        <f>IF(OR(AK1251&gt;0, AL1251&gt;0, AM1251&gt;0, AN1251&gt;0, AO1251&gt;0), "Converted", "Not Converted")</f>
        <v>Not Converted</v>
      </c>
      <c r="AT1251">
        <v>0</v>
      </c>
      <c r="AU1251">
        <v>3</v>
      </c>
      <c r="AV1251">
        <v>11</v>
      </c>
      <c r="AW1251">
        <f>IF(Z1251&gt;607, 4, 0)</f>
        <v>0</v>
      </c>
      <c r="AX1251">
        <f>IF(AA1251&gt;0.1497, 3, 0)</f>
        <v>3</v>
      </c>
      <c r="AY1251">
        <f>IF(P1251&gt;4031, 2, 0)</f>
        <v>0</v>
      </c>
      <c r="AZ1251">
        <f>IF(H1251&gt;51934.91, 1, 0)</f>
        <v>0</v>
      </c>
      <c r="BA1251">
        <f>SUM(AW1251:AZ1251)</f>
        <v>3</v>
      </c>
      <c r="BB1251" t="str">
        <f>VLOOKUP(BA1251,'Standard Deviations'!$L$1:$M$11,2,TRUE)</f>
        <v>Silver</v>
      </c>
    </row>
    <row r="1252" spans="1:54" hidden="1">
      <c r="A1252">
        <v>8783</v>
      </c>
      <c r="B1252">
        <v>1950</v>
      </c>
      <c r="C1252">
        <f>2024-B1252</f>
        <v>74</v>
      </c>
      <c r="D1252" t="str">
        <f>VLOOKUP(B1252,Reference!$A$1:$B$125, 2)</f>
        <v>Boomers</v>
      </c>
      <c r="E1252" t="s">
        <v>54</v>
      </c>
      <c r="F1252" t="str">
        <f>IF(E1252="High School", "No College", "College")</f>
        <v>College</v>
      </c>
      <c r="G1252" t="s">
        <v>55</v>
      </c>
      <c r="H1252">
        <v>57045</v>
      </c>
      <c r="I1252">
        <v>57045</v>
      </c>
      <c r="J1252" s="4" t="s">
        <v>61</v>
      </c>
      <c r="K1252">
        <v>0</v>
      </c>
      <c r="L1252">
        <v>1</v>
      </c>
      <c r="M1252" t="str">
        <f>IF(OR(K1252&gt;0, L1252&gt;0), "Parent", "Not Parent")</f>
        <v>Parent</v>
      </c>
      <c r="N1252" t="s">
        <v>509</v>
      </c>
      <c r="O1252" s="8">
        <v>41916</v>
      </c>
      <c r="P1252" s="9">
        <f>O1252-N1252</f>
        <v>756</v>
      </c>
      <c r="Q1252">
        <v>40</v>
      </c>
      <c r="R1252" s="9">
        <f>P1252-Q1252</f>
        <v>716</v>
      </c>
      <c r="S1252" s="8">
        <f>O1252-R1252</f>
        <v>41200</v>
      </c>
      <c r="T1252">
        <v>296</v>
      </c>
      <c r="U1252">
        <v>13</v>
      </c>
      <c r="V1252">
        <v>104</v>
      </c>
      <c r="W1252">
        <v>11</v>
      </c>
      <c r="X1252">
        <v>13</v>
      </c>
      <c r="Y1252">
        <v>17</v>
      </c>
      <c r="Z1252">
        <v>454</v>
      </c>
      <c r="AA1252">
        <f>Z1252/P1252</f>
        <v>0.60052910052910058</v>
      </c>
      <c r="AB1252" s="11" t="s">
        <v>506</v>
      </c>
      <c r="AC1252" t="s">
        <v>59</v>
      </c>
      <c r="AD1252">
        <v>3</v>
      </c>
      <c r="AE1252" t="str">
        <f>IF(AD1252&gt;3, "Prefers Discount", "Discount Indifferent")</f>
        <v>Discount Indifferent</v>
      </c>
      <c r="AF1252">
        <v>9</v>
      </c>
      <c r="AG1252">
        <v>4</v>
      </c>
      <c r="AH1252">
        <v>2</v>
      </c>
      <c r="AI1252" t="str">
        <f>INDEX($AF$1:$AH$1,MATCH(MAX(AF1252:AH1252),AF1252:AH1252,0))</f>
        <v>Store_Orders</v>
      </c>
      <c r="AJ1252">
        <v>3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f>SUM(AK1252:AO1252)</f>
        <v>0</v>
      </c>
      <c r="AQ1252" t="s">
        <v>67</v>
      </c>
      <c r="AR1252">
        <v>0</v>
      </c>
      <c r="AS1252" t="str">
        <f>IF(OR(AK1252&gt;0, AL1252&gt;0, AM1252&gt;0, AN1252&gt;0, AO1252&gt;0), "Converted", "Not Converted")</f>
        <v>Not Converted</v>
      </c>
      <c r="AT1252">
        <v>0</v>
      </c>
      <c r="AU1252">
        <v>3</v>
      </c>
      <c r="AV1252">
        <v>11</v>
      </c>
      <c r="AW1252">
        <f>IF(Z1252&gt;607, 4, 0)</f>
        <v>0</v>
      </c>
      <c r="AX1252">
        <f>IF(AA1252&gt;0.1497, 3, 0)</f>
        <v>3</v>
      </c>
      <c r="AY1252">
        <f>IF(P1252&gt;4031, 2, 0)</f>
        <v>0</v>
      </c>
      <c r="AZ1252">
        <f>IF(H1252&gt;51934.91, 1, 0)</f>
        <v>1</v>
      </c>
      <c r="BA1252">
        <f>SUM(AW1252:AZ1252)</f>
        <v>4</v>
      </c>
      <c r="BB1252" t="str">
        <f>VLOOKUP(BA1252,'Standard Deviations'!$L$1:$M$11,2,TRUE)</f>
        <v>Silver</v>
      </c>
    </row>
    <row r="1253" spans="1:54">
      <c r="A1253">
        <v>4587</v>
      </c>
      <c r="B1253">
        <v>1944</v>
      </c>
      <c r="C1253">
        <f>2024-B1253</f>
        <v>80</v>
      </c>
      <c r="D1253" t="str">
        <f>VLOOKUP(B1253,Reference!$A$1:$B$125, 2)</f>
        <v>Silent</v>
      </c>
      <c r="E1253" t="s">
        <v>64</v>
      </c>
      <c r="F1253" t="str">
        <f>IF(E1253="High School", "No College", "College")</f>
        <v>College</v>
      </c>
      <c r="G1253" t="s">
        <v>89</v>
      </c>
      <c r="H1253">
        <v>45006</v>
      </c>
      <c r="I1253">
        <v>45006</v>
      </c>
      <c r="J1253" s="4" t="s">
        <v>175</v>
      </c>
      <c r="K1253">
        <v>0</v>
      </c>
      <c r="L1253">
        <v>0</v>
      </c>
      <c r="M1253" t="str">
        <f>IF(OR(K1253&gt;0, L1253&gt;0), "Parent", "Not Parent")</f>
        <v>Not Parent</v>
      </c>
      <c r="N1253" t="s">
        <v>586</v>
      </c>
      <c r="O1253" s="8">
        <v>41916</v>
      </c>
      <c r="P1253" s="9">
        <f>O1253-N1253</f>
        <v>443</v>
      </c>
      <c r="Q1253">
        <v>90</v>
      </c>
      <c r="R1253" s="9">
        <f>P1253-Q1253</f>
        <v>353</v>
      </c>
      <c r="S1253" s="8">
        <f>O1253-R1253</f>
        <v>41563</v>
      </c>
      <c r="T1253">
        <v>162</v>
      </c>
      <c r="U1253">
        <v>25</v>
      </c>
      <c r="V1253">
        <v>53</v>
      </c>
      <c r="W1253">
        <v>16</v>
      </c>
      <c r="X1253">
        <v>0</v>
      </c>
      <c r="Y1253">
        <v>10</v>
      </c>
      <c r="Z1253">
        <v>266</v>
      </c>
      <c r="AA1253">
        <f>Z1253/P1253</f>
        <v>0.60045146726862297</v>
      </c>
      <c r="AB1253" s="14" t="s">
        <v>506</v>
      </c>
      <c r="AC1253" s="13" t="s">
        <v>63</v>
      </c>
      <c r="AD1253">
        <v>1</v>
      </c>
      <c r="AE1253" t="str">
        <f>IF(AD1253&gt;3, "Prefers Discount", "Discount Indifferent")</f>
        <v>Discount Indifferent</v>
      </c>
      <c r="AF1253">
        <v>7</v>
      </c>
      <c r="AG1253">
        <v>3</v>
      </c>
      <c r="AH1253">
        <v>1</v>
      </c>
      <c r="AI1253" t="str">
        <f>INDEX($AF$1:$AH$1,MATCH(MAX(AF1253:AH1253),AF1253:AH1253,0))</f>
        <v>Store_Orders</v>
      </c>
      <c r="AJ1253">
        <v>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f>SUM(AK1253:AO1253)</f>
        <v>0</v>
      </c>
      <c r="AQ1253" t="s">
        <v>67</v>
      </c>
      <c r="AR1253">
        <v>0</v>
      </c>
      <c r="AS1253" t="str">
        <f>IF(OR(AK1253&gt;0, AL1253&gt;0, AM1253&gt;0, AN1253&gt;0, AO1253&gt;0), "Converted", "Not Converted")</f>
        <v>Not Converted</v>
      </c>
      <c r="AT1253">
        <v>0</v>
      </c>
      <c r="AU1253">
        <v>3</v>
      </c>
      <c r="AV1253">
        <v>11</v>
      </c>
      <c r="AW1253">
        <f>IF(Z1253&gt;607, 4, 0)</f>
        <v>0</v>
      </c>
      <c r="AX1253">
        <f>IF(AA1253&gt;0.1497, 3, 0)</f>
        <v>3</v>
      </c>
      <c r="AY1253">
        <f>IF(P1253&gt;4031, 2, 0)</f>
        <v>0</v>
      </c>
      <c r="AZ1253">
        <f>IF(H1253&gt;51934.91, 1, 0)</f>
        <v>0</v>
      </c>
      <c r="BA1253">
        <f>SUM(AW1253:AZ1253)</f>
        <v>3</v>
      </c>
      <c r="BB1253" t="str">
        <f>VLOOKUP(BA1253,'Standard Deviations'!$L$1:$M$11,2,TRUE)</f>
        <v>Silver</v>
      </c>
    </row>
    <row r="1254" spans="1:54" hidden="1">
      <c r="A1254">
        <v>615</v>
      </c>
      <c r="B1254">
        <v>1960</v>
      </c>
      <c r="C1254">
        <f>2024-B1254</f>
        <v>64</v>
      </c>
      <c r="D1254" t="str">
        <f>VLOOKUP(B1254,Reference!$A$1:$B$125, 2)</f>
        <v>Boomers</v>
      </c>
      <c r="E1254" t="s">
        <v>54</v>
      </c>
      <c r="F1254" t="str">
        <f>IF(E1254="High School", "No College", "College")</f>
        <v>College</v>
      </c>
      <c r="G1254" t="s">
        <v>65</v>
      </c>
      <c r="H1254">
        <v>30507</v>
      </c>
      <c r="I1254">
        <v>30507</v>
      </c>
      <c r="J1254" s="4" t="s">
        <v>341</v>
      </c>
      <c r="K1254">
        <v>0</v>
      </c>
      <c r="L1254">
        <v>0</v>
      </c>
      <c r="M1254" t="str">
        <f>IF(OR(K1254&gt;0, L1254&gt;0), "Parent", "Not Parent")</f>
        <v>Not Parent</v>
      </c>
      <c r="N1254" t="s">
        <v>262</v>
      </c>
      <c r="O1254" s="8">
        <v>41916</v>
      </c>
      <c r="P1254" s="9">
        <f>O1254-N1254</f>
        <v>572</v>
      </c>
      <c r="Q1254">
        <v>29</v>
      </c>
      <c r="R1254" s="9">
        <f>P1254-Q1254</f>
        <v>543</v>
      </c>
      <c r="S1254" s="8">
        <f>O1254-R1254</f>
        <v>41373</v>
      </c>
      <c r="T1254">
        <v>65</v>
      </c>
      <c r="U1254">
        <v>36</v>
      </c>
      <c r="V1254">
        <v>74</v>
      </c>
      <c r="W1254">
        <v>38</v>
      </c>
      <c r="X1254">
        <v>20</v>
      </c>
      <c r="Y1254">
        <v>110</v>
      </c>
      <c r="Z1254">
        <v>343</v>
      </c>
      <c r="AA1254">
        <f>Z1254/P1254</f>
        <v>0.59965034965034969</v>
      </c>
      <c r="AB1254" s="11" t="s">
        <v>506</v>
      </c>
      <c r="AC1254" t="s">
        <v>59</v>
      </c>
      <c r="AD1254">
        <v>1</v>
      </c>
      <c r="AE1254" t="str">
        <f>IF(AD1254&gt;3, "Prefers Discount", "Discount Indifferent")</f>
        <v>Discount Indifferent</v>
      </c>
      <c r="AF1254">
        <v>4</v>
      </c>
      <c r="AG1254">
        <v>5</v>
      </c>
      <c r="AH1254">
        <v>1</v>
      </c>
      <c r="AI1254" t="str">
        <f>INDEX($AF$1:$AH$1,MATCH(MAX(AF1254:AH1254),AF1254:AH1254,0))</f>
        <v>Web_Orders</v>
      </c>
      <c r="AJ1254">
        <v>7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f>SUM(AK1254:AO1254)</f>
        <v>0</v>
      </c>
      <c r="AQ1254" t="s">
        <v>67</v>
      </c>
      <c r="AR1254">
        <v>0</v>
      </c>
      <c r="AS1254" t="str">
        <f>IF(OR(AK1254&gt;0, AL1254&gt;0, AM1254&gt;0, AN1254&gt;0, AO1254&gt;0), "Converted", "Not Converted")</f>
        <v>Not Converted</v>
      </c>
      <c r="AT1254">
        <v>0</v>
      </c>
      <c r="AU1254">
        <v>3</v>
      </c>
      <c r="AV1254">
        <v>11</v>
      </c>
      <c r="AW1254">
        <f>IF(Z1254&gt;607, 4, 0)</f>
        <v>0</v>
      </c>
      <c r="AX1254">
        <f>IF(AA1254&gt;0.1497, 3, 0)</f>
        <v>3</v>
      </c>
      <c r="AY1254">
        <f>IF(P1254&gt;4031, 2, 0)</f>
        <v>0</v>
      </c>
      <c r="AZ1254">
        <f>IF(H1254&gt;51934.91, 1, 0)</f>
        <v>0</v>
      </c>
      <c r="BA1254">
        <f>SUM(AW1254:AZ1254)</f>
        <v>3</v>
      </c>
      <c r="BB1254" t="str">
        <f>VLOOKUP(BA1254,'Standard Deviations'!$L$1:$M$11,2,TRUE)</f>
        <v>Silver</v>
      </c>
    </row>
    <row r="1255" spans="1:54">
      <c r="A1255">
        <v>8360</v>
      </c>
      <c r="B1255">
        <v>1971</v>
      </c>
      <c r="C1255">
        <f>2024-B1255</f>
        <v>53</v>
      </c>
      <c r="D1255" t="str">
        <f>VLOOKUP(B1255,Reference!$A$1:$B$125, 2)</f>
        <v>Gen X</v>
      </c>
      <c r="E1255" t="s">
        <v>74</v>
      </c>
      <c r="F1255" t="str">
        <f>IF(E1255="High School", "No College", "College")</f>
        <v>College</v>
      </c>
      <c r="G1255" t="s">
        <v>55</v>
      </c>
      <c r="H1255">
        <v>54690</v>
      </c>
      <c r="I1255">
        <v>54690</v>
      </c>
      <c r="J1255" s="4" t="s">
        <v>61</v>
      </c>
      <c r="K1255">
        <v>1</v>
      </c>
      <c r="L1255">
        <v>1</v>
      </c>
      <c r="M1255" t="str">
        <f>IF(OR(K1255&gt;0, L1255&gt;0), "Parent", "Not Parent")</f>
        <v>Parent</v>
      </c>
      <c r="N1255" t="s">
        <v>170</v>
      </c>
      <c r="O1255" s="8">
        <v>41916</v>
      </c>
      <c r="P1255" s="9">
        <f>O1255-N1255</f>
        <v>331</v>
      </c>
      <c r="Q1255">
        <v>76</v>
      </c>
      <c r="R1255" s="9">
        <f>P1255-Q1255</f>
        <v>255</v>
      </c>
      <c r="S1255" s="8">
        <f>O1255-R1255</f>
        <v>41661</v>
      </c>
      <c r="T1255">
        <v>111</v>
      </c>
      <c r="U1255">
        <v>16</v>
      </c>
      <c r="V1255">
        <v>37</v>
      </c>
      <c r="W1255">
        <v>7</v>
      </c>
      <c r="X1255">
        <v>9</v>
      </c>
      <c r="Y1255">
        <v>18</v>
      </c>
      <c r="Z1255">
        <v>198</v>
      </c>
      <c r="AA1255">
        <f>Z1255/P1255</f>
        <v>0.59818731117824775</v>
      </c>
      <c r="AB1255" s="14" t="s">
        <v>506</v>
      </c>
      <c r="AC1255" s="13" t="s">
        <v>63</v>
      </c>
      <c r="AD1255">
        <v>3</v>
      </c>
      <c r="AE1255" t="str">
        <f>IF(AD1255&gt;3, "Prefers Discount", "Discount Indifferent")</f>
        <v>Discount Indifferent</v>
      </c>
      <c r="AF1255">
        <v>5</v>
      </c>
      <c r="AG1255">
        <v>3</v>
      </c>
      <c r="AH1255">
        <v>1</v>
      </c>
      <c r="AI1255" t="str">
        <f>INDEX($AF$1:$AH$1,MATCH(MAX(AF1255:AH1255),AF1255:AH1255,0))</f>
        <v>Store_Orders</v>
      </c>
      <c r="AJ1255">
        <v>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f>SUM(AK1255:AO1255)</f>
        <v>0</v>
      </c>
      <c r="AQ1255" t="s">
        <v>67</v>
      </c>
      <c r="AR1255">
        <v>0</v>
      </c>
      <c r="AS1255" t="str">
        <f>IF(OR(AK1255&gt;0, AL1255&gt;0, AM1255&gt;0, AN1255&gt;0, AO1255&gt;0), "Converted", "Not Converted")</f>
        <v>Not Converted</v>
      </c>
      <c r="AT1255">
        <v>0</v>
      </c>
      <c r="AU1255">
        <v>3</v>
      </c>
      <c r="AV1255">
        <v>11</v>
      </c>
      <c r="AW1255">
        <f>IF(Z1255&gt;607, 4, 0)</f>
        <v>0</v>
      </c>
      <c r="AX1255">
        <f>IF(AA1255&gt;0.1497, 3, 0)</f>
        <v>3</v>
      </c>
      <c r="AY1255">
        <f>IF(P1255&gt;4031, 2, 0)</f>
        <v>0</v>
      </c>
      <c r="AZ1255">
        <f>IF(H1255&gt;51934.91, 1, 0)</f>
        <v>1</v>
      </c>
      <c r="BA1255">
        <f>SUM(AW1255:AZ1255)</f>
        <v>4</v>
      </c>
      <c r="BB1255" t="str">
        <f>VLOOKUP(BA1255,'Standard Deviations'!$L$1:$M$11,2,TRUE)</f>
        <v>Silver</v>
      </c>
    </row>
    <row r="1256" spans="1:54">
      <c r="A1256">
        <v>7426</v>
      </c>
      <c r="B1256">
        <v>1971</v>
      </c>
      <c r="C1256">
        <f>2024-B1256</f>
        <v>53</v>
      </c>
      <c r="D1256" t="str">
        <f>VLOOKUP(B1256,Reference!$A$1:$B$125, 2)</f>
        <v>Gen X</v>
      </c>
      <c r="E1256" t="s">
        <v>74</v>
      </c>
      <c r="F1256" t="str">
        <f>IF(E1256="High School", "No College", "College")</f>
        <v>College</v>
      </c>
      <c r="G1256" t="s">
        <v>55</v>
      </c>
      <c r="H1256">
        <v>54690</v>
      </c>
      <c r="I1256">
        <v>54690</v>
      </c>
      <c r="J1256" s="4" t="s">
        <v>61</v>
      </c>
      <c r="K1256">
        <v>1</v>
      </c>
      <c r="L1256">
        <v>1</v>
      </c>
      <c r="M1256" t="str">
        <f>IF(OR(K1256&gt;0, L1256&gt;0), "Parent", "Not Parent")</f>
        <v>Parent</v>
      </c>
      <c r="N1256" t="s">
        <v>170</v>
      </c>
      <c r="O1256" s="8">
        <v>41916</v>
      </c>
      <c r="P1256" s="9">
        <f>O1256-N1256</f>
        <v>331</v>
      </c>
      <c r="Q1256">
        <v>76</v>
      </c>
      <c r="R1256" s="9">
        <f>P1256-Q1256</f>
        <v>255</v>
      </c>
      <c r="S1256" s="8">
        <f>O1256-R1256</f>
        <v>41661</v>
      </c>
      <c r="T1256">
        <v>111</v>
      </c>
      <c r="U1256">
        <v>16</v>
      </c>
      <c r="V1256">
        <v>37</v>
      </c>
      <c r="W1256">
        <v>7</v>
      </c>
      <c r="X1256">
        <v>9</v>
      </c>
      <c r="Y1256">
        <v>18</v>
      </c>
      <c r="Z1256">
        <v>198</v>
      </c>
      <c r="AA1256">
        <f>Z1256/P1256</f>
        <v>0.59818731117824775</v>
      </c>
      <c r="AB1256" s="14" t="s">
        <v>506</v>
      </c>
      <c r="AC1256" s="13" t="s">
        <v>63</v>
      </c>
      <c r="AD1256">
        <v>3</v>
      </c>
      <c r="AE1256" t="str">
        <f>IF(AD1256&gt;3, "Prefers Discount", "Discount Indifferent")</f>
        <v>Discount Indifferent</v>
      </c>
      <c r="AF1256">
        <v>5</v>
      </c>
      <c r="AG1256">
        <v>3</v>
      </c>
      <c r="AH1256">
        <v>1</v>
      </c>
      <c r="AI1256" t="str">
        <f>INDEX($AF$1:$AH$1,MATCH(MAX(AF1256:AH1256),AF1256:AH1256,0))</f>
        <v>Store_Orders</v>
      </c>
      <c r="AJ1256">
        <v>3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f>SUM(AK1256:AO1256)</f>
        <v>0</v>
      </c>
      <c r="AQ1256" t="s">
        <v>67</v>
      </c>
      <c r="AR1256">
        <v>0</v>
      </c>
      <c r="AS1256" t="str">
        <f>IF(OR(AK1256&gt;0, AL1256&gt;0, AM1256&gt;0, AN1256&gt;0, AO1256&gt;0), "Converted", "Not Converted")</f>
        <v>Not Converted</v>
      </c>
      <c r="AT1256">
        <v>0</v>
      </c>
      <c r="AU1256">
        <v>3</v>
      </c>
      <c r="AV1256">
        <v>11</v>
      </c>
      <c r="AW1256">
        <f>IF(Z1256&gt;607, 4, 0)</f>
        <v>0</v>
      </c>
      <c r="AX1256">
        <f>IF(AA1256&gt;0.1497, 3, 0)</f>
        <v>3</v>
      </c>
      <c r="AY1256">
        <f>IF(P1256&gt;4031, 2, 0)</f>
        <v>0</v>
      </c>
      <c r="AZ1256">
        <f>IF(H1256&gt;51934.91, 1, 0)</f>
        <v>1</v>
      </c>
      <c r="BA1256">
        <f>SUM(AW1256:AZ1256)</f>
        <v>4</v>
      </c>
      <c r="BB1256" t="str">
        <f>VLOOKUP(BA1256,'Standard Deviations'!$L$1:$M$11,2,TRUE)</f>
        <v>Silver</v>
      </c>
    </row>
    <row r="1257" spans="1:54" hidden="1">
      <c r="A1257">
        <v>3783</v>
      </c>
      <c r="B1257">
        <v>1959</v>
      </c>
      <c r="C1257">
        <f>2024-B1257</f>
        <v>65</v>
      </c>
      <c r="D1257" t="str">
        <f>VLOOKUP(B1257,Reference!$A$1:$B$125, 2)</f>
        <v>Boomers</v>
      </c>
      <c r="E1257" t="s">
        <v>68</v>
      </c>
      <c r="F1257" t="str">
        <f>IF(E1257="High School", "No College", "College")</f>
        <v>College</v>
      </c>
      <c r="G1257" t="s">
        <v>55</v>
      </c>
      <c r="H1257">
        <v>52854</v>
      </c>
      <c r="I1257">
        <v>52854</v>
      </c>
      <c r="J1257" s="4" t="s">
        <v>175</v>
      </c>
      <c r="K1257">
        <v>1</v>
      </c>
      <c r="L1257">
        <v>1</v>
      </c>
      <c r="M1257" t="str">
        <f>IF(OR(K1257&gt;0, L1257&gt;0), "Parent", "Not Parent")</f>
        <v>Parent</v>
      </c>
      <c r="N1257" t="s">
        <v>630</v>
      </c>
      <c r="O1257" s="8">
        <v>41916</v>
      </c>
      <c r="P1257" s="9">
        <f>O1257-N1257</f>
        <v>194</v>
      </c>
      <c r="Q1257">
        <v>43</v>
      </c>
      <c r="R1257" s="9">
        <f>P1257-Q1257</f>
        <v>151</v>
      </c>
      <c r="S1257" s="8">
        <f>O1257-R1257</f>
        <v>41765</v>
      </c>
      <c r="T1257">
        <v>105</v>
      </c>
      <c r="U1257">
        <v>0</v>
      </c>
      <c r="V1257">
        <v>10</v>
      </c>
      <c r="W1257">
        <v>0</v>
      </c>
      <c r="X1257">
        <v>1</v>
      </c>
      <c r="Y1257">
        <v>0</v>
      </c>
      <c r="Z1257">
        <v>116</v>
      </c>
      <c r="AA1257">
        <f>Z1257/P1257</f>
        <v>0.59793814432989689</v>
      </c>
      <c r="AB1257" s="11" t="s">
        <v>506</v>
      </c>
      <c r="AC1257" t="s">
        <v>59</v>
      </c>
      <c r="AD1257">
        <v>2</v>
      </c>
      <c r="AE1257" t="str">
        <f>IF(AD1257&gt;3, "Prefers Discount", "Discount Indifferent")</f>
        <v>Discount Indifferent</v>
      </c>
      <c r="AF1257">
        <v>4</v>
      </c>
      <c r="AG1257">
        <v>2</v>
      </c>
      <c r="AH1257">
        <v>1</v>
      </c>
      <c r="AI1257" t="str">
        <f>INDEX($AF$1:$AH$1,MATCH(MAX(AF1257:AH1257),AF1257:AH1257,0))</f>
        <v>Store_Orders</v>
      </c>
      <c r="AJ1257">
        <v>5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f>SUM(AK1257:AO1257)</f>
        <v>0</v>
      </c>
      <c r="AQ1257" t="s">
        <v>67</v>
      </c>
      <c r="AR1257">
        <v>0</v>
      </c>
      <c r="AS1257" t="str">
        <f>IF(OR(AK1257&gt;0, AL1257&gt;0, AM1257&gt;0, AN1257&gt;0, AO1257&gt;0), "Converted", "Not Converted")</f>
        <v>Not Converted</v>
      </c>
      <c r="AT1257">
        <v>0</v>
      </c>
      <c r="AU1257">
        <v>3</v>
      </c>
      <c r="AV1257">
        <v>11</v>
      </c>
      <c r="AW1257">
        <f>IF(Z1257&gt;607, 4, 0)</f>
        <v>0</v>
      </c>
      <c r="AX1257">
        <f>IF(AA1257&gt;0.1497, 3, 0)</f>
        <v>3</v>
      </c>
      <c r="AY1257">
        <f>IF(P1257&gt;4031, 2, 0)</f>
        <v>0</v>
      </c>
      <c r="AZ1257">
        <f>IF(H1257&gt;51934.91, 1, 0)</f>
        <v>1</v>
      </c>
      <c r="BA1257">
        <f>SUM(AW1257:AZ1257)</f>
        <v>4</v>
      </c>
      <c r="BB1257" t="str">
        <f>VLOOKUP(BA1257,'Standard Deviations'!$L$1:$M$11,2,TRUE)</f>
        <v>Silver</v>
      </c>
    </row>
    <row r="1258" spans="1:54" hidden="1">
      <c r="A1258">
        <v>1041</v>
      </c>
      <c r="B1258">
        <v>1973</v>
      </c>
      <c r="C1258">
        <f>2024-B1258</f>
        <v>51</v>
      </c>
      <c r="D1258" t="str">
        <f>VLOOKUP(B1258,Reference!$A$1:$B$125, 2)</f>
        <v>Gen X</v>
      </c>
      <c r="E1258" t="s">
        <v>68</v>
      </c>
      <c r="F1258" t="str">
        <f>IF(E1258="High School", "No College", "College")</f>
        <v>College</v>
      </c>
      <c r="G1258" t="s">
        <v>60</v>
      </c>
      <c r="H1258">
        <v>48432</v>
      </c>
      <c r="I1258">
        <v>48432</v>
      </c>
      <c r="J1258" s="4" t="s">
        <v>175</v>
      </c>
      <c r="K1258">
        <v>0</v>
      </c>
      <c r="L1258">
        <v>1</v>
      </c>
      <c r="M1258" t="str">
        <f>IF(OR(K1258&gt;0, L1258&gt;0), "Parent", "Not Parent")</f>
        <v>Parent</v>
      </c>
      <c r="N1258" t="s">
        <v>565</v>
      </c>
      <c r="O1258" s="8">
        <v>41916</v>
      </c>
      <c r="P1258" s="9">
        <f>O1258-N1258</f>
        <v>716</v>
      </c>
      <c r="Q1258">
        <v>3</v>
      </c>
      <c r="R1258" s="9">
        <f>P1258-Q1258</f>
        <v>713</v>
      </c>
      <c r="S1258" s="8">
        <f>O1258-R1258</f>
        <v>41203</v>
      </c>
      <c r="T1258">
        <v>322</v>
      </c>
      <c r="U1258">
        <v>3</v>
      </c>
      <c r="V1258">
        <v>50</v>
      </c>
      <c r="W1258">
        <v>4</v>
      </c>
      <c r="X1258">
        <v>3</v>
      </c>
      <c r="Y1258">
        <v>42</v>
      </c>
      <c r="Z1258">
        <v>424</v>
      </c>
      <c r="AA1258">
        <f>Z1258/P1258</f>
        <v>0.59217877094972071</v>
      </c>
      <c r="AB1258" s="11" t="s">
        <v>506</v>
      </c>
      <c r="AC1258" t="s">
        <v>59</v>
      </c>
      <c r="AD1258">
        <v>5</v>
      </c>
      <c r="AE1258" t="str">
        <f>IF(AD1258&gt;3, "Prefers Discount", "Discount Indifferent")</f>
        <v>Prefers Discount</v>
      </c>
      <c r="AF1258">
        <v>6</v>
      </c>
      <c r="AG1258">
        <v>7</v>
      </c>
      <c r="AH1258">
        <v>1</v>
      </c>
      <c r="AI1258" t="str">
        <f>INDEX($AF$1:$AH$1,MATCH(MAX(AF1258:AH1258),AF1258:AH1258,0))</f>
        <v>Web_Orders</v>
      </c>
      <c r="AJ1258">
        <v>8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f>SUM(AK1258:AO1258)</f>
        <v>0</v>
      </c>
      <c r="AQ1258" t="s">
        <v>67</v>
      </c>
      <c r="AR1258">
        <v>1</v>
      </c>
      <c r="AS1258" t="str">
        <f>IF(OR(AK1258&gt;0, AL1258&gt;0, AM1258&gt;0, AN1258&gt;0, AO1258&gt;0), "Converted", "Not Converted")</f>
        <v>Not Converted</v>
      </c>
      <c r="AT1258">
        <v>0</v>
      </c>
      <c r="AU1258">
        <v>3</v>
      </c>
      <c r="AV1258">
        <v>11</v>
      </c>
      <c r="AW1258">
        <f>IF(Z1258&gt;607, 4, 0)</f>
        <v>0</v>
      </c>
      <c r="AX1258">
        <f>IF(AA1258&gt;0.1497, 3, 0)</f>
        <v>3</v>
      </c>
      <c r="AY1258">
        <f>IF(P1258&gt;4031, 2, 0)</f>
        <v>0</v>
      </c>
      <c r="AZ1258">
        <f>IF(H1258&gt;51934.91, 1, 0)</f>
        <v>0</v>
      </c>
      <c r="BA1258">
        <f>SUM(AW1258:AZ1258)</f>
        <v>3</v>
      </c>
      <c r="BB1258" t="str">
        <f>VLOOKUP(BA1258,'Standard Deviations'!$L$1:$M$11,2,TRUE)</f>
        <v>Silver</v>
      </c>
    </row>
    <row r="1259" spans="1:54">
      <c r="A1259">
        <v>10741</v>
      </c>
      <c r="B1259">
        <v>1951</v>
      </c>
      <c r="C1259">
        <f>2024-B1259</f>
        <v>73</v>
      </c>
      <c r="D1259" t="str">
        <f>VLOOKUP(B1259,Reference!$A$1:$B$125, 2)</f>
        <v>Boomers</v>
      </c>
      <c r="E1259" t="s">
        <v>64</v>
      </c>
      <c r="F1259" t="str">
        <f>IF(E1259="High School", "No College", "College")</f>
        <v>College</v>
      </c>
      <c r="G1259" t="s">
        <v>65</v>
      </c>
      <c r="H1259">
        <v>47352</v>
      </c>
      <c r="I1259">
        <v>47352</v>
      </c>
      <c r="J1259" s="4" t="s">
        <v>175</v>
      </c>
      <c r="K1259">
        <v>0</v>
      </c>
      <c r="L1259">
        <v>1</v>
      </c>
      <c r="M1259" t="str">
        <f>IF(OR(K1259&gt;0, L1259&gt;0), "Parent", "Not Parent")</f>
        <v>Parent</v>
      </c>
      <c r="N1259" t="s">
        <v>631</v>
      </c>
      <c r="O1259" s="8">
        <v>41916</v>
      </c>
      <c r="P1259" s="9">
        <f>O1259-N1259</f>
        <v>541</v>
      </c>
      <c r="Q1259">
        <v>70</v>
      </c>
      <c r="R1259" s="9">
        <f>P1259-Q1259</f>
        <v>471</v>
      </c>
      <c r="S1259" s="8">
        <f>O1259-R1259</f>
        <v>41445</v>
      </c>
      <c r="T1259">
        <v>172</v>
      </c>
      <c r="U1259">
        <v>12</v>
      </c>
      <c r="V1259">
        <v>112</v>
      </c>
      <c r="W1259">
        <v>8</v>
      </c>
      <c r="X1259">
        <v>0</v>
      </c>
      <c r="Y1259">
        <v>15</v>
      </c>
      <c r="Z1259">
        <v>319</v>
      </c>
      <c r="AA1259">
        <f>Z1259/P1259</f>
        <v>0.58964879852125696</v>
      </c>
      <c r="AB1259" s="14" t="s">
        <v>506</v>
      </c>
      <c r="AC1259" s="13" t="s">
        <v>63</v>
      </c>
      <c r="AD1259">
        <v>4</v>
      </c>
      <c r="AE1259" t="str">
        <f>IF(AD1259&gt;3, "Prefers Discount", "Discount Indifferent")</f>
        <v>Prefers Discount</v>
      </c>
      <c r="AF1259">
        <v>5</v>
      </c>
      <c r="AG1259">
        <v>6</v>
      </c>
      <c r="AH1259">
        <v>1</v>
      </c>
      <c r="AI1259" t="str">
        <f>INDEX($AF$1:$AH$1,MATCH(MAX(AF1259:AH1259),AF1259:AH1259,0))</f>
        <v>Web_Orders</v>
      </c>
      <c r="AJ1259">
        <v>7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f>SUM(AK1259:AO1259)</f>
        <v>0</v>
      </c>
      <c r="AQ1259" t="s">
        <v>67</v>
      </c>
      <c r="AR1259">
        <v>0</v>
      </c>
      <c r="AS1259" t="str">
        <f>IF(OR(AK1259&gt;0, AL1259&gt;0, AM1259&gt;0, AN1259&gt;0, AO1259&gt;0), "Converted", "Not Converted")</f>
        <v>Not Converted</v>
      </c>
      <c r="AT1259">
        <v>0</v>
      </c>
      <c r="AU1259">
        <v>3</v>
      </c>
      <c r="AV1259">
        <v>11</v>
      </c>
      <c r="AW1259">
        <f>IF(Z1259&gt;607, 4, 0)</f>
        <v>0</v>
      </c>
      <c r="AX1259">
        <f>IF(AA1259&gt;0.1497, 3, 0)</f>
        <v>3</v>
      </c>
      <c r="AY1259">
        <f>IF(P1259&gt;4031, 2, 0)</f>
        <v>0</v>
      </c>
      <c r="AZ1259">
        <f>IF(H1259&gt;51934.91, 1, 0)</f>
        <v>0</v>
      </c>
      <c r="BA1259">
        <f>SUM(AW1259:AZ1259)</f>
        <v>3</v>
      </c>
      <c r="BB1259" t="str">
        <f>VLOOKUP(BA1259,'Standard Deviations'!$L$1:$M$11,2,TRUE)</f>
        <v>Silver</v>
      </c>
    </row>
    <row r="1260" spans="1:54">
      <c r="A1260">
        <v>5491</v>
      </c>
      <c r="B1260">
        <v>1951</v>
      </c>
      <c r="C1260">
        <f>2024-B1260</f>
        <v>73</v>
      </c>
      <c r="D1260" t="str">
        <f>VLOOKUP(B1260,Reference!$A$1:$B$125, 2)</f>
        <v>Boomers</v>
      </c>
      <c r="E1260" t="s">
        <v>64</v>
      </c>
      <c r="F1260" t="str">
        <f>IF(E1260="High School", "No College", "College")</f>
        <v>College</v>
      </c>
      <c r="G1260" t="s">
        <v>65</v>
      </c>
      <c r="H1260">
        <v>47352</v>
      </c>
      <c r="I1260">
        <v>47352</v>
      </c>
      <c r="J1260" s="4" t="s">
        <v>175</v>
      </c>
      <c r="K1260">
        <v>0</v>
      </c>
      <c r="L1260">
        <v>1</v>
      </c>
      <c r="M1260" t="str">
        <f>IF(OR(K1260&gt;0, L1260&gt;0), "Parent", "Not Parent")</f>
        <v>Parent</v>
      </c>
      <c r="N1260" t="s">
        <v>631</v>
      </c>
      <c r="O1260" s="8">
        <v>41916</v>
      </c>
      <c r="P1260" s="9">
        <f>O1260-N1260</f>
        <v>541</v>
      </c>
      <c r="Q1260">
        <v>70</v>
      </c>
      <c r="R1260" s="9">
        <f>P1260-Q1260</f>
        <v>471</v>
      </c>
      <c r="S1260" s="8">
        <f>O1260-R1260</f>
        <v>41445</v>
      </c>
      <c r="T1260">
        <v>172</v>
      </c>
      <c r="U1260">
        <v>12</v>
      </c>
      <c r="V1260">
        <v>112</v>
      </c>
      <c r="W1260">
        <v>8</v>
      </c>
      <c r="X1260">
        <v>0</v>
      </c>
      <c r="Y1260">
        <v>15</v>
      </c>
      <c r="Z1260">
        <v>319</v>
      </c>
      <c r="AA1260">
        <f>Z1260/P1260</f>
        <v>0.58964879852125696</v>
      </c>
      <c r="AB1260" s="14" t="s">
        <v>506</v>
      </c>
      <c r="AC1260" s="13" t="s">
        <v>63</v>
      </c>
      <c r="AD1260">
        <v>4</v>
      </c>
      <c r="AE1260" t="str">
        <f>IF(AD1260&gt;3, "Prefers Discount", "Discount Indifferent")</f>
        <v>Prefers Discount</v>
      </c>
      <c r="AF1260">
        <v>5</v>
      </c>
      <c r="AG1260">
        <v>6</v>
      </c>
      <c r="AH1260">
        <v>1</v>
      </c>
      <c r="AI1260" t="str">
        <f>INDEX($AF$1:$AH$1,MATCH(MAX(AF1260:AH1260),AF1260:AH1260,0))</f>
        <v>Web_Orders</v>
      </c>
      <c r="AJ1260">
        <v>7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f>SUM(AK1260:AO1260)</f>
        <v>0</v>
      </c>
      <c r="AQ1260" t="s">
        <v>67</v>
      </c>
      <c r="AR1260">
        <v>0</v>
      </c>
      <c r="AS1260" t="str">
        <f>IF(OR(AK1260&gt;0, AL1260&gt;0, AM1260&gt;0, AN1260&gt;0, AO1260&gt;0), "Converted", "Not Converted")</f>
        <v>Not Converted</v>
      </c>
      <c r="AT1260">
        <v>0</v>
      </c>
      <c r="AU1260">
        <v>3</v>
      </c>
      <c r="AV1260">
        <v>11</v>
      </c>
      <c r="AW1260">
        <f>IF(Z1260&gt;607, 4, 0)</f>
        <v>0</v>
      </c>
      <c r="AX1260">
        <f>IF(AA1260&gt;0.1497, 3, 0)</f>
        <v>3</v>
      </c>
      <c r="AY1260">
        <f>IF(P1260&gt;4031, 2, 0)</f>
        <v>0</v>
      </c>
      <c r="AZ1260">
        <f>IF(H1260&gt;51934.91, 1, 0)</f>
        <v>0</v>
      </c>
      <c r="BA1260">
        <f>SUM(AW1260:AZ1260)</f>
        <v>3</v>
      </c>
      <c r="BB1260" t="str">
        <f>VLOOKUP(BA1260,'Standard Deviations'!$L$1:$M$11,2,TRUE)</f>
        <v>Silver</v>
      </c>
    </row>
    <row r="1261" spans="1:54" hidden="1">
      <c r="A1261">
        <v>6271</v>
      </c>
      <c r="B1261">
        <v>1952</v>
      </c>
      <c r="C1261">
        <f>2024-B1261</f>
        <v>72</v>
      </c>
      <c r="D1261" t="str">
        <f>VLOOKUP(B1261,Reference!$A$1:$B$125, 2)</f>
        <v>Boomers</v>
      </c>
      <c r="E1261" t="s">
        <v>68</v>
      </c>
      <c r="F1261" t="str">
        <f>IF(E1261="High School", "No College", "College")</f>
        <v>College</v>
      </c>
      <c r="G1261" t="s">
        <v>55</v>
      </c>
      <c r="H1261">
        <v>50870</v>
      </c>
      <c r="I1261">
        <v>50870</v>
      </c>
      <c r="J1261" s="4" t="s">
        <v>175</v>
      </c>
      <c r="K1261">
        <v>0</v>
      </c>
      <c r="L1261">
        <v>1</v>
      </c>
      <c r="M1261" t="str">
        <f>IF(OR(K1261&gt;0, L1261&gt;0), "Parent", "Not Parent")</f>
        <v>Parent</v>
      </c>
      <c r="N1261" t="s">
        <v>616</v>
      </c>
      <c r="O1261" s="8">
        <v>41916</v>
      </c>
      <c r="P1261" s="9">
        <f>O1261-N1261</f>
        <v>107</v>
      </c>
      <c r="Q1261">
        <v>13</v>
      </c>
      <c r="R1261" s="9">
        <f>P1261-Q1261</f>
        <v>94</v>
      </c>
      <c r="S1261" s="8">
        <f>O1261-R1261</f>
        <v>41822</v>
      </c>
      <c r="T1261">
        <v>53</v>
      </c>
      <c r="U1261">
        <v>0</v>
      </c>
      <c r="V1261">
        <v>8</v>
      </c>
      <c r="W1261">
        <v>0</v>
      </c>
      <c r="X1261">
        <v>0</v>
      </c>
      <c r="Y1261">
        <v>2</v>
      </c>
      <c r="Z1261">
        <v>63</v>
      </c>
      <c r="AA1261">
        <f>Z1261/P1261</f>
        <v>0.58878504672897192</v>
      </c>
      <c r="AB1261" s="11" t="s">
        <v>506</v>
      </c>
      <c r="AC1261" t="s">
        <v>59</v>
      </c>
      <c r="AD1261">
        <v>1</v>
      </c>
      <c r="AE1261" t="str">
        <f>IF(AD1261&gt;3, "Prefers Discount", "Discount Indifferent")</f>
        <v>Discount Indifferent</v>
      </c>
      <c r="AF1261">
        <v>3</v>
      </c>
      <c r="AG1261">
        <v>2</v>
      </c>
      <c r="AH1261">
        <v>0</v>
      </c>
      <c r="AI1261" t="str">
        <f>INDEX($AF$1:$AH$1,MATCH(MAX(AF1261:AH1261),AF1261:AH1261,0))</f>
        <v>Store_Orders</v>
      </c>
      <c r="AJ1261">
        <v>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f>SUM(AK1261:AO1261)</f>
        <v>0</v>
      </c>
      <c r="AQ1261" t="s">
        <v>67</v>
      </c>
      <c r="AR1261">
        <v>0</v>
      </c>
      <c r="AS1261" t="str">
        <f>IF(OR(AK1261&gt;0, AL1261&gt;0, AM1261&gt;0, AN1261&gt;0, AO1261&gt;0), "Converted", "Not Converted")</f>
        <v>Not Converted</v>
      </c>
      <c r="AT1261">
        <v>0</v>
      </c>
      <c r="AU1261">
        <v>3</v>
      </c>
      <c r="AV1261">
        <v>11</v>
      </c>
      <c r="AW1261">
        <f>IF(Z1261&gt;607, 4, 0)</f>
        <v>0</v>
      </c>
      <c r="AX1261">
        <f>IF(AA1261&gt;0.1497, 3, 0)</f>
        <v>3</v>
      </c>
      <c r="AY1261">
        <f>IF(P1261&gt;4031, 2, 0)</f>
        <v>0</v>
      </c>
      <c r="AZ1261">
        <f>IF(H1261&gt;51934.91, 1, 0)</f>
        <v>0</v>
      </c>
      <c r="BA1261">
        <f>SUM(AW1261:AZ1261)</f>
        <v>3</v>
      </c>
      <c r="BB1261" t="str">
        <f>VLOOKUP(BA1261,'Standard Deviations'!$L$1:$M$11,2,TRUE)</f>
        <v>Silver</v>
      </c>
    </row>
    <row r="1262" spans="1:54">
      <c r="A1262">
        <v>6374</v>
      </c>
      <c r="B1262">
        <v>1954</v>
      </c>
      <c r="C1262">
        <f>2024-B1262</f>
        <v>70</v>
      </c>
      <c r="D1262" t="str">
        <f>VLOOKUP(B1262,Reference!$A$1:$B$125, 2)</f>
        <v>Boomers</v>
      </c>
      <c r="E1262" t="s">
        <v>68</v>
      </c>
      <c r="F1262" t="str">
        <f>IF(E1262="High School", "No College", "College")</f>
        <v>College</v>
      </c>
      <c r="G1262" t="s">
        <v>55</v>
      </c>
      <c r="H1262">
        <v>36930</v>
      </c>
      <c r="I1262">
        <v>36930</v>
      </c>
      <c r="J1262" s="4" t="s">
        <v>175</v>
      </c>
      <c r="K1262">
        <v>0</v>
      </c>
      <c r="L1262">
        <v>1</v>
      </c>
      <c r="M1262" t="str">
        <f>IF(OR(K1262&gt;0, L1262&gt;0), "Parent", "Not Parent")</f>
        <v>Parent</v>
      </c>
      <c r="N1262" t="s">
        <v>352</v>
      </c>
      <c r="O1262" s="8">
        <v>41916</v>
      </c>
      <c r="P1262" s="9">
        <f>O1262-N1262</f>
        <v>505</v>
      </c>
      <c r="Q1262">
        <v>50</v>
      </c>
      <c r="R1262" s="9">
        <f>P1262-Q1262</f>
        <v>455</v>
      </c>
      <c r="S1262" s="8">
        <f>O1262-R1262</f>
        <v>41461</v>
      </c>
      <c r="T1262">
        <v>223</v>
      </c>
      <c r="U1262">
        <v>2</v>
      </c>
      <c r="V1262">
        <v>31</v>
      </c>
      <c r="W1262">
        <v>0</v>
      </c>
      <c r="X1262">
        <v>2</v>
      </c>
      <c r="Y1262">
        <v>39</v>
      </c>
      <c r="Z1262">
        <v>297</v>
      </c>
      <c r="AA1262">
        <f>Z1262/P1262</f>
        <v>0.58811881188118809</v>
      </c>
      <c r="AB1262" s="14" t="s">
        <v>506</v>
      </c>
      <c r="AC1262" s="13" t="s">
        <v>63</v>
      </c>
      <c r="AD1262">
        <v>5</v>
      </c>
      <c r="AE1262" t="str">
        <f>IF(AD1262&gt;3, "Prefers Discount", "Discount Indifferent")</f>
        <v>Prefers Discount</v>
      </c>
      <c r="AF1262">
        <v>4</v>
      </c>
      <c r="AG1262">
        <v>5</v>
      </c>
      <c r="AH1262">
        <v>2</v>
      </c>
      <c r="AI1262" t="str">
        <f>INDEX($AF$1:$AH$1,MATCH(MAX(AF1262:AH1262),AF1262:AH1262,0))</f>
        <v>Web_Orders</v>
      </c>
      <c r="AJ1262">
        <v>8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f>SUM(AK1262:AO1262)</f>
        <v>0</v>
      </c>
      <c r="AQ1262" t="s">
        <v>67</v>
      </c>
      <c r="AR1262">
        <v>0</v>
      </c>
      <c r="AS1262" t="str">
        <f>IF(OR(AK1262&gt;0, AL1262&gt;0, AM1262&gt;0, AN1262&gt;0, AO1262&gt;0), "Converted", "Not Converted")</f>
        <v>Not Converted</v>
      </c>
      <c r="AT1262">
        <v>0</v>
      </c>
      <c r="AU1262">
        <v>3</v>
      </c>
      <c r="AV1262">
        <v>11</v>
      </c>
      <c r="AW1262">
        <f>IF(Z1262&gt;607, 4, 0)</f>
        <v>0</v>
      </c>
      <c r="AX1262">
        <f>IF(AA1262&gt;0.1497, 3, 0)</f>
        <v>3</v>
      </c>
      <c r="AY1262">
        <f>IF(P1262&gt;4031, 2, 0)</f>
        <v>0</v>
      </c>
      <c r="AZ1262">
        <f>IF(H1262&gt;51934.91, 1, 0)</f>
        <v>0</v>
      </c>
      <c r="BA1262">
        <f>SUM(AW1262:AZ1262)</f>
        <v>3</v>
      </c>
      <c r="BB1262" t="str">
        <f>VLOOKUP(BA1262,'Standard Deviations'!$L$1:$M$11,2,TRUE)</f>
        <v>Silver</v>
      </c>
    </row>
    <row r="1263" spans="1:54" hidden="1">
      <c r="A1263">
        <v>6466</v>
      </c>
      <c r="B1263">
        <v>1965</v>
      </c>
      <c r="C1263">
        <f>2024-B1263</f>
        <v>59</v>
      </c>
      <c r="D1263" t="str">
        <f>VLOOKUP(B1263,Reference!$A$1:$B$125, 2)</f>
        <v>Gen X</v>
      </c>
      <c r="E1263" t="s">
        <v>68</v>
      </c>
      <c r="F1263" t="str">
        <f>IF(E1263="High School", "No College", "College")</f>
        <v>College</v>
      </c>
      <c r="G1263" t="s">
        <v>55</v>
      </c>
      <c r="H1263">
        <v>57236</v>
      </c>
      <c r="I1263">
        <v>57236</v>
      </c>
      <c r="J1263" s="4" t="s">
        <v>61</v>
      </c>
      <c r="K1263">
        <v>1</v>
      </c>
      <c r="L1263">
        <v>1</v>
      </c>
      <c r="M1263" t="str">
        <f>IF(OR(K1263&gt;0, L1263&gt;0), "Parent", "Not Parent")</f>
        <v>Parent</v>
      </c>
      <c r="N1263" t="s">
        <v>126</v>
      </c>
      <c r="O1263" s="8">
        <v>41916</v>
      </c>
      <c r="P1263" s="9">
        <f>O1263-N1263</f>
        <v>206</v>
      </c>
      <c r="Q1263">
        <v>22</v>
      </c>
      <c r="R1263" s="9">
        <f>P1263-Q1263</f>
        <v>184</v>
      </c>
      <c r="S1263" s="8">
        <f>O1263-R1263</f>
        <v>41732</v>
      </c>
      <c r="T1263">
        <v>105</v>
      </c>
      <c r="U1263">
        <v>0</v>
      </c>
      <c r="V1263">
        <v>9</v>
      </c>
      <c r="W1263">
        <v>2</v>
      </c>
      <c r="X1263">
        <v>1</v>
      </c>
      <c r="Y1263">
        <v>4</v>
      </c>
      <c r="Z1263">
        <v>121</v>
      </c>
      <c r="AA1263">
        <f>Z1263/P1263</f>
        <v>0.58737864077669899</v>
      </c>
      <c r="AB1263" s="11" t="s">
        <v>506</v>
      </c>
      <c r="AC1263" t="s">
        <v>59</v>
      </c>
      <c r="AD1263">
        <v>3</v>
      </c>
      <c r="AE1263" t="str">
        <f>IF(AD1263&gt;3, "Prefers Discount", "Discount Indifferent")</f>
        <v>Discount Indifferent</v>
      </c>
      <c r="AF1263">
        <v>4</v>
      </c>
      <c r="AG1263">
        <v>2</v>
      </c>
      <c r="AH1263">
        <v>1</v>
      </c>
      <c r="AI1263" t="str">
        <f>INDEX($AF$1:$AH$1,MATCH(MAX(AF1263:AH1263),AF1263:AH1263,0))</f>
        <v>Store_Orders</v>
      </c>
      <c r="AJ1263">
        <v>3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f>SUM(AK1263:AO1263)</f>
        <v>0</v>
      </c>
      <c r="AQ1263" t="s">
        <v>67</v>
      </c>
      <c r="AR1263">
        <v>0</v>
      </c>
      <c r="AS1263" t="str">
        <f>IF(OR(AK1263&gt;0, AL1263&gt;0, AM1263&gt;0, AN1263&gt;0, AO1263&gt;0), "Converted", "Not Converted")</f>
        <v>Not Converted</v>
      </c>
      <c r="AT1263">
        <v>0</v>
      </c>
      <c r="AU1263">
        <v>3</v>
      </c>
      <c r="AV1263">
        <v>11</v>
      </c>
      <c r="AW1263">
        <f>IF(Z1263&gt;607, 4, 0)</f>
        <v>0</v>
      </c>
      <c r="AX1263">
        <f>IF(AA1263&gt;0.1497, 3, 0)</f>
        <v>3</v>
      </c>
      <c r="AY1263">
        <f>IF(P1263&gt;4031, 2, 0)</f>
        <v>0</v>
      </c>
      <c r="AZ1263">
        <f>IF(H1263&gt;51934.91, 1, 0)</f>
        <v>1</v>
      </c>
      <c r="BA1263">
        <f>SUM(AW1263:AZ1263)</f>
        <v>4</v>
      </c>
      <c r="BB1263" t="str">
        <f>VLOOKUP(BA1263,'Standard Deviations'!$L$1:$M$11,2,TRUE)</f>
        <v>Silver</v>
      </c>
    </row>
    <row r="1264" spans="1:54">
      <c r="A1264">
        <v>5995</v>
      </c>
      <c r="B1264">
        <v>1962</v>
      </c>
      <c r="C1264">
        <f>2024-B1264</f>
        <v>62</v>
      </c>
      <c r="D1264" t="str">
        <f>VLOOKUP(B1264,Reference!$A$1:$B$125, 2)</f>
        <v>Boomers</v>
      </c>
      <c r="E1264" t="s">
        <v>54</v>
      </c>
      <c r="F1264" t="str">
        <f>IF(E1264="High School", "No College", "College")</f>
        <v>College</v>
      </c>
      <c r="G1264" t="s">
        <v>71</v>
      </c>
      <c r="H1264">
        <v>39552</v>
      </c>
      <c r="I1264">
        <v>39552</v>
      </c>
      <c r="J1264" s="4" t="s">
        <v>175</v>
      </c>
      <c r="K1264">
        <v>1</v>
      </c>
      <c r="L1264">
        <v>1</v>
      </c>
      <c r="M1264" t="str">
        <f>IF(OR(K1264&gt;0, L1264&gt;0), "Parent", "Not Parent")</f>
        <v>Parent</v>
      </c>
      <c r="N1264" t="s">
        <v>632</v>
      </c>
      <c r="O1264" s="8">
        <v>41916</v>
      </c>
      <c r="P1264" s="9">
        <f>O1264-N1264</f>
        <v>655</v>
      </c>
      <c r="Q1264">
        <v>54</v>
      </c>
      <c r="R1264" s="9">
        <f>P1264-Q1264</f>
        <v>601</v>
      </c>
      <c r="S1264" s="8">
        <f>O1264-R1264</f>
        <v>41315</v>
      </c>
      <c r="T1264">
        <v>165</v>
      </c>
      <c r="U1264">
        <v>3</v>
      </c>
      <c r="V1264">
        <v>147</v>
      </c>
      <c r="W1264">
        <v>4</v>
      </c>
      <c r="X1264">
        <v>24</v>
      </c>
      <c r="Y1264">
        <v>41</v>
      </c>
      <c r="Z1264">
        <v>384</v>
      </c>
      <c r="AA1264">
        <f>Z1264/P1264</f>
        <v>0.58625954198473285</v>
      </c>
      <c r="AB1264" s="14" t="s">
        <v>506</v>
      </c>
      <c r="AC1264" s="13" t="s">
        <v>63</v>
      </c>
      <c r="AD1264">
        <v>7</v>
      </c>
      <c r="AE1264" t="str">
        <f>IF(AD1264&gt;3, "Prefers Discount", "Discount Indifferent")</f>
        <v>Prefers Discount</v>
      </c>
      <c r="AF1264">
        <v>5</v>
      </c>
      <c r="AG1264">
        <v>6</v>
      </c>
      <c r="AH1264">
        <v>2</v>
      </c>
      <c r="AI1264" t="str">
        <f>INDEX($AF$1:$AH$1,MATCH(MAX(AF1264:AH1264),AF1264:AH1264,0))</f>
        <v>Web_Orders</v>
      </c>
      <c r="AJ1264">
        <v>8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f>SUM(AK1264:AO1264)</f>
        <v>0</v>
      </c>
      <c r="AQ1264" t="s">
        <v>67</v>
      </c>
      <c r="AR1264">
        <v>1</v>
      </c>
      <c r="AS1264" t="str">
        <f>IF(OR(AK1264&gt;0, AL1264&gt;0, AM1264&gt;0, AN1264&gt;0, AO1264&gt;0), "Converted", "Not Converted")</f>
        <v>Not Converted</v>
      </c>
      <c r="AT1264">
        <v>0</v>
      </c>
      <c r="AU1264">
        <v>3</v>
      </c>
      <c r="AV1264">
        <v>11</v>
      </c>
      <c r="AW1264">
        <f>IF(Z1264&gt;607, 4, 0)</f>
        <v>0</v>
      </c>
      <c r="AX1264">
        <f>IF(AA1264&gt;0.1497, 3, 0)</f>
        <v>3</v>
      </c>
      <c r="AY1264">
        <f>IF(P1264&gt;4031, 2, 0)</f>
        <v>0</v>
      </c>
      <c r="AZ1264">
        <f>IF(H1264&gt;51934.91, 1, 0)</f>
        <v>0</v>
      </c>
      <c r="BA1264">
        <f>SUM(AW1264:AZ1264)</f>
        <v>3</v>
      </c>
      <c r="BB1264" t="str">
        <f>VLOOKUP(BA1264,'Standard Deviations'!$L$1:$M$11,2,TRUE)</f>
        <v>Silver</v>
      </c>
    </row>
    <row r="1265" spans="1:54">
      <c r="A1265">
        <v>9246</v>
      </c>
      <c r="B1265">
        <v>1985</v>
      </c>
      <c r="C1265">
        <f>2024-B1265</f>
        <v>39</v>
      </c>
      <c r="D1265" t="str">
        <f>VLOOKUP(B1265,Reference!$A$1:$B$125, 2)</f>
        <v>Millennials</v>
      </c>
      <c r="E1265" t="s">
        <v>64</v>
      </c>
      <c r="F1265" t="str">
        <f>IF(E1265="High School", "No College", "College")</f>
        <v>College</v>
      </c>
      <c r="G1265" t="s">
        <v>65</v>
      </c>
      <c r="H1265">
        <v>40101</v>
      </c>
      <c r="I1265">
        <v>40101</v>
      </c>
      <c r="J1265" s="4" t="s">
        <v>175</v>
      </c>
      <c r="K1265">
        <v>1</v>
      </c>
      <c r="L1265">
        <v>0</v>
      </c>
      <c r="M1265" t="str">
        <f>IF(OR(K1265&gt;0, L1265&gt;0), "Parent", "Not Parent")</f>
        <v>Parent</v>
      </c>
      <c r="N1265" t="s">
        <v>353</v>
      </c>
      <c r="O1265" s="8">
        <v>41916</v>
      </c>
      <c r="P1265" s="9">
        <f>O1265-N1265</f>
        <v>720</v>
      </c>
      <c r="Q1265">
        <v>73</v>
      </c>
      <c r="R1265" s="9">
        <f>P1265-Q1265</f>
        <v>647</v>
      </c>
      <c r="S1265" s="8">
        <f>O1265-R1265</f>
        <v>41269</v>
      </c>
      <c r="T1265">
        <v>171</v>
      </c>
      <c r="U1265">
        <v>3</v>
      </c>
      <c r="V1265">
        <v>129</v>
      </c>
      <c r="W1265">
        <v>26</v>
      </c>
      <c r="X1265">
        <v>24</v>
      </c>
      <c r="Y1265">
        <v>62</v>
      </c>
      <c r="Z1265">
        <v>415</v>
      </c>
      <c r="AA1265">
        <f>Z1265/P1265</f>
        <v>0.57638888888888884</v>
      </c>
      <c r="AB1265" s="14" t="s">
        <v>506</v>
      </c>
      <c r="AC1265" s="13" t="s">
        <v>63</v>
      </c>
      <c r="AD1265">
        <v>4</v>
      </c>
      <c r="AE1265" t="str">
        <f>IF(AD1265&gt;3, "Prefers Discount", "Discount Indifferent")</f>
        <v>Prefers Discount</v>
      </c>
      <c r="AF1265">
        <v>6</v>
      </c>
      <c r="AG1265">
        <v>6</v>
      </c>
      <c r="AH1265">
        <v>1</v>
      </c>
      <c r="AI1265" t="str">
        <f>INDEX($AF$1:$AH$1,MATCH(MAX(AF1265:AH1265),AF1265:AH1265,0))</f>
        <v>Store_Orders</v>
      </c>
      <c r="AJ1265">
        <v>7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f>SUM(AK1265:AO1265)</f>
        <v>0</v>
      </c>
      <c r="AQ1265" t="s">
        <v>67</v>
      </c>
      <c r="AR1265">
        <v>0</v>
      </c>
      <c r="AS1265" t="str">
        <f>IF(OR(AK1265&gt;0, AL1265&gt;0, AM1265&gt;0, AN1265&gt;0, AO1265&gt;0), "Converted", "Not Converted")</f>
        <v>Not Converted</v>
      </c>
      <c r="AT1265">
        <v>0</v>
      </c>
      <c r="AU1265">
        <v>3</v>
      </c>
      <c r="AV1265">
        <v>11</v>
      </c>
      <c r="AW1265">
        <f>IF(Z1265&gt;607, 4, 0)</f>
        <v>0</v>
      </c>
      <c r="AX1265">
        <f>IF(AA1265&gt;0.1497, 3, 0)</f>
        <v>3</v>
      </c>
      <c r="AY1265">
        <f>IF(P1265&gt;4031, 2, 0)</f>
        <v>0</v>
      </c>
      <c r="AZ1265">
        <f>IF(H1265&gt;51934.91, 1, 0)</f>
        <v>0</v>
      </c>
      <c r="BA1265">
        <f>SUM(AW1265:AZ1265)</f>
        <v>3</v>
      </c>
      <c r="BB1265" t="str">
        <f>VLOOKUP(BA1265,'Standard Deviations'!$L$1:$M$11,2,TRUE)</f>
        <v>Silver</v>
      </c>
    </row>
    <row r="1266" spans="1:54" hidden="1">
      <c r="A1266">
        <v>4472</v>
      </c>
      <c r="B1266">
        <v>1970</v>
      </c>
      <c r="C1266">
        <f>2024-B1266</f>
        <v>54</v>
      </c>
      <c r="D1266" t="str">
        <f>VLOOKUP(B1266,Reference!$A$1:$B$125, 2)</f>
        <v>Gen X</v>
      </c>
      <c r="E1266" t="s">
        <v>68</v>
      </c>
      <c r="F1266" t="str">
        <f>IF(E1266="High School", "No College", "College")</f>
        <v>College</v>
      </c>
      <c r="G1266" t="s">
        <v>71</v>
      </c>
      <c r="H1266">
        <v>35682</v>
      </c>
      <c r="I1266">
        <v>35682</v>
      </c>
      <c r="J1266" s="4" t="s">
        <v>175</v>
      </c>
      <c r="K1266">
        <v>1</v>
      </c>
      <c r="L1266">
        <v>0</v>
      </c>
      <c r="M1266" t="str">
        <f>IF(OR(K1266&gt;0, L1266&gt;0), "Parent", "Not Parent")</f>
        <v>Parent</v>
      </c>
      <c r="N1266" t="s">
        <v>77</v>
      </c>
      <c r="O1266" s="8">
        <v>41916</v>
      </c>
      <c r="P1266" s="9">
        <f>O1266-N1266</f>
        <v>99</v>
      </c>
      <c r="Q1266">
        <v>34</v>
      </c>
      <c r="R1266" s="9">
        <f>P1266-Q1266</f>
        <v>65</v>
      </c>
      <c r="S1266" s="8">
        <f>O1266-R1266</f>
        <v>41851</v>
      </c>
      <c r="T1266">
        <v>23</v>
      </c>
      <c r="U1266">
        <v>0</v>
      </c>
      <c r="V1266">
        <v>8</v>
      </c>
      <c r="W1266">
        <v>6</v>
      </c>
      <c r="X1266">
        <v>2</v>
      </c>
      <c r="Y1266">
        <v>18</v>
      </c>
      <c r="Z1266">
        <v>57</v>
      </c>
      <c r="AA1266">
        <f>Z1266/P1266</f>
        <v>0.5757575757575758</v>
      </c>
      <c r="AB1266" s="11" t="s">
        <v>506</v>
      </c>
      <c r="AC1266" t="s">
        <v>59</v>
      </c>
      <c r="AD1266">
        <v>1</v>
      </c>
      <c r="AE1266" t="str">
        <f>IF(AD1266&gt;3, "Prefers Discount", "Discount Indifferent")</f>
        <v>Discount Indifferent</v>
      </c>
      <c r="AF1266">
        <v>3</v>
      </c>
      <c r="AG1266">
        <v>1</v>
      </c>
      <c r="AH1266">
        <v>1</v>
      </c>
      <c r="AI1266" t="str">
        <f>INDEX($AF$1:$AH$1,MATCH(MAX(AF1266:AH1266),AF1266:AH1266,0))</f>
        <v>Store_Orders</v>
      </c>
      <c r="AJ1266">
        <v>2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f>SUM(AK1266:AO1266)</f>
        <v>0</v>
      </c>
      <c r="AQ1266" t="s">
        <v>67</v>
      </c>
      <c r="AR1266">
        <v>0</v>
      </c>
      <c r="AS1266" t="str">
        <f>IF(OR(AK1266&gt;0, AL1266&gt;0, AM1266&gt;0, AN1266&gt;0, AO1266&gt;0), "Converted", "Not Converted")</f>
        <v>Not Converted</v>
      </c>
      <c r="AT1266">
        <v>0</v>
      </c>
      <c r="AU1266">
        <v>3</v>
      </c>
      <c r="AV1266">
        <v>11</v>
      </c>
      <c r="AW1266">
        <f>IF(Z1266&gt;607, 4, 0)</f>
        <v>0</v>
      </c>
      <c r="AX1266">
        <f>IF(AA1266&gt;0.1497, 3, 0)</f>
        <v>3</v>
      </c>
      <c r="AY1266">
        <f>IF(P1266&gt;4031, 2, 0)</f>
        <v>0</v>
      </c>
      <c r="AZ1266">
        <f>IF(H1266&gt;51934.91, 1, 0)</f>
        <v>0</v>
      </c>
      <c r="BA1266">
        <f>SUM(AW1266:AZ1266)</f>
        <v>3</v>
      </c>
      <c r="BB1266" t="str">
        <f>VLOOKUP(BA1266,'Standard Deviations'!$L$1:$M$11,2,TRUE)</f>
        <v>Silver</v>
      </c>
    </row>
    <row r="1267" spans="1:54">
      <c r="A1267">
        <v>5552</v>
      </c>
      <c r="B1267">
        <v>1963</v>
      </c>
      <c r="C1267">
        <f>2024-B1267</f>
        <v>61</v>
      </c>
      <c r="D1267" t="str">
        <f>VLOOKUP(B1267,Reference!$A$1:$B$125, 2)</f>
        <v>Boomers</v>
      </c>
      <c r="E1267" t="s">
        <v>64</v>
      </c>
      <c r="F1267" t="str">
        <f>IF(E1267="High School", "No College", "College")</f>
        <v>College</v>
      </c>
      <c r="G1267" t="s">
        <v>71</v>
      </c>
      <c r="H1267">
        <v>48721</v>
      </c>
      <c r="I1267">
        <v>48721</v>
      </c>
      <c r="J1267" s="4" t="s">
        <v>175</v>
      </c>
      <c r="K1267">
        <v>1</v>
      </c>
      <c r="L1267">
        <v>1</v>
      </c>
      <c r="M1267" t="str">
        <f>IF(OR(K1267&gt;0, L1267&gt;0), "Parent", "Not Parent")</f>
        <v>Parent</v>
      </c>
      <c r="N1267" t="s">
        <v>633</v>
      </c>
      <c r="O1267" s="8">
        <v>41916</v>
      </c>
      <c r="P1267" s="9">
        <f>O1267-N1267</f>
        <v>509</v>
      </c>
      <c r="Q1267">
        <v>50</v>
      </c>
      <c r="R1267" s="9">
        <f>P1267-Q1267</f>
        <v>459</v>
      </c>
      <c r="S1267" s="8">
        <f>O1267-R1267</f>
        <v>41457</v>
      </c>
      <c r="T1267">
        <v>81</v>
      </c>
      <c r="U1267">
        <v>18</v>
      </c>
      <c r="V1267">
        <v>113</v>
      </c>
      <c r="W1267">
        <v>47</v>
      </c>
      <c r="X1267">
        <v>13</v>
      </c>
      <c r="Y1267">
        <v>21</v>
      </c>
      <c r="Z1267">
        <v>293</v>
      </c>
      <c r="AA1267">
        <f>Z1267/P1267</f>
        <v>0.57563850687622786</v>
      </c>
      <c r="AB1267" s="14" t="s">
        <v>506</v>
      </c>
      <c r="AC1267" s="13" t="s">
        <v>63</v>
      </c>
      <c r="AD1267">
        <v>6</v>
      </c>
      <c r="AE1267" t="str">
        <f>IF(AD1267&gt;3, "Prefers Discount", "Discount Indifferent")</f>
        <v>Prefers Discount</v>
      </c>
      <c r="AF1267">
        <v>5</v>
      </c>
      <c r="AG1267">
        <v>4</v>
      </c>
      <c r="AH1267">
        <v>2</v>
      </c>
      <c r="AI1267" t="str">
        <f>INDEX($AF$1:$AH$1,MATCH(MAX(AF1267:AH1267),AF1267:AH1267,0))</f>
        <v>Store_Orders</v>
      </c>
      <c r="AJ1267">
        <v>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f>SUM(AK1267:AO1267)</f>
        <v>0</v>
      </c>
      <c r="AQ1267" t="s">
        <v>67</v>
      </c>
      <c r="AR1267">
        <v>0</v>
      </c>
      <c r="AS1267" t="str">
        <f>IF(OR(AK1267&gt;0, AL1267&gt;0, AM1267&gt;0, AN1267&gt;0, AO1267&gt;0), "Converted", "Not Converted")</f>
        <v>Not Converted</v>
      </c>
      <c r="AT1267">
        <v>0</v>
      </c>
      <c r="AU1267">
        <v>3</v>
      </c>
      <c r="AV1267">
        <v>11</v>
      </c>
      <c r="AW1267">
        <f>IF(Z1267&gt;607, 4, 0)</f>
        <v>0</v>
      </c>
      <c r="AX1267">
        <f>IF(AA1267&gt;0.1497, 3, 0)</f>
        <v>3</v>
      </c>
      <c r="AY1267">
        <f>IF(P1267&gt;4031, 2, 0)</f>
        <v>0</v>
      </c>
      <c r="AZ1267">
        <f>IF(H1267&gt;51934.91, 1, 0)</f>
        <v>0</v>
      </c>
      <c r="BA1267">
        <f>SUM(AW1267:AZ1267)</f>
        <v>3</v>
      </c>
      <c r="BB1267" t="str">
        <f>VLOOKUP(BA1267,'Standard Deviations'!$L$1:$M$11,2,TRUE)</f>
        <v>Silver</v>
      </c>
    </row>
    <row r="1268" spans="1:54">
      <c r="A1268">
        <v>2315</v>
      </c>
      <c r="B1268">
        <v>1960</v>
      </c>
      <c r="C1268">
        <f>2024-B1268</f>
        <v>64</v>
      </c>
      <c r="D1268" t="str">
        <f>VLOOKUP(B1268,Reference!$A$1:$B$125, 2)</f>
        <v>Boomers</v>
      </c>
      <c r="E1268" t="s">
        <v>54</v>
      </c>
      <c r="F1268" t="str">
        <f>IF(E1268="High School", "No College", "College")</f>
        <v>College</v>
      </c>
      <c r="G1268" t="s">
        <v>71</v>
      </c>
      <c r="H1268">
        <v>58401</v>
      </c>
      <c r="I1268">
        <v>58401</v>
      </c>
      <c r="J1268" s="4" t="s">
        <v>61</v>
      </c>
      <c r="K1268">
        <v>0</v>
      </c>
      <c r="L1268">
        <v>1</v>
      </c>
      <c r="M1268" t="str">
        <f>IF(OR(K1268&gt;0, L1268&gt;0), "Parent", "Not Parent")</f>
        <v>Parent</v>
      </c>
      <c r="N1268" t="s">
        <v>114</v>
      </c>
      <c r="O1268" s="8">
        <v>41916</v>
      </c>
      <c r="P1268" s="9">
        <f>O1268-N1268</f>
        <v>167</v>
      </c>
      <c r="Q1268">
        <v>55</v>
      </c>
      <c r="R1268" s="9">
        <f>P1268-Q1268</f>
        <v>112</v>
      </c>
      <c r="S1268" s="8">
        <f>O1268-R1268</f>
        <v>41804</v>
      </c>
      <c r="T1268">
        <v>10</v>
      </c>
      <c r="U1268">
        <v>0</v>
      </c>
      <c r="V1268">
        <v>11</v>
      </c>
      <c r="W1268">
        <v>17</v>
      </c>
      <c r="X1268">
        <v>29</v>
      </c>
      <c r="Y1268">
        <v>29</v>
      </c>
      <c r="Z1268">
        <v>96</v>
      </c>
      <c r="AA1268">
        <f>Z1268/P1268</f>
        <v>0.57485029940119758</v>
      </c>
      <c r="AB1268" s="14" t="s">
        <v>506</v>
      </c>
      <c r="AC1268" s="13" t="s">
        <v>63</v>
      </c>
      <c r="AD1268">
        <v>1</v>
      </c>
      <c r="AE1268" t="str">
        <f>IF(AD1268&gt;3, "Prefers Discount", "Discount Indifferent")</f>
        <v>Discount Indifferent</v>
      </c>
      <c r="AF1268">
        <v>2</v>
      </c>
      <c r="AG1268">
        <v>1</v>
      </c>
      <c r="AH1268">
        <v>2</v>
      </c>
      <c r="AI1268" t="str">
        <f>INDEX($AF$1:$AH$1,MATCH(MAX(AF1268:AH1268),AF1268:AH1268,0))</f>
        <v>Store_Orders</v>
      </c>
      <c r="AJ1268">
        <v>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f>SUM(AK1268:AO1268)</f>
        <v>0</v>
      </c>
      <c r="AQ1268" t="s">
        <v>67</v>
      </c>
      <c r="AR1268">
        <v>0</v>
      </c>
      <c r="AS1268" t="str">
        <f>IF(OR(AK1268&gt;0, AL1268&gt;0, AM1268&gt;0, AN1268&gt;0, AO1268&gt;0), "Converted", "Not Converted")</f>
        <v>Not Converted</v>
      </c>
      <c r="AT1268">
        <v>0</v>
      </c>
      <c r="AU1268">
        <v>3</v>
      </c>
      <c r="AV1268">
        <v>11</v>
      </c>
      <c r="AW1268">
        <f>IF(Z1268&gt;607, 4, 0)</f>
        <v>0</v>
      </c>
      <c r="AX1268">
        <f>IF(AA1268&gt;0.1497, 3, 0)</f>
        <v>3</v>
      </c>
      <c r="AY1268">
        <f>IF(P1268&gt;4031, 2, 0)</f>
        <v>0</v>
      </c>
      <c r="AZ1268">
        <f>IF(H1268&gt;51934.91, 1, 0)</f>
        <v>1</v>
      </c>
      <c r="BA1268">
        <f>SUM(AW1268:AZ1268)</f>
        <v>4</v>
      </c>
      <c r="BB1268" t="str">
        <f>VLOOKUP(BA1268,'Standard Deviations'!$L$1:$M$11,2,TRUE)</f>
        <v>Silver</v>
      </c>
    </row>
    <row r="1269" spans="1:54" hidden="1">
      <c r="A1269">
        <v>10509</v>
      </c>
      <c r="B1269">
        <v>1955</v>
      </c>
      <c r="C1269">
        <f>2024-B1269</f>
        <v>69</v>
      </c>
      <c r="D1269" t="str">
        <f>VLOOKUP(B1269,Reference!$A$1:$B$125, 2)</f>
        <v>Boomers</v>
      </c>
      <c r="E1269" t="s">
        <v>64</v>
      </c>
      <c r="F1269" t="str">
        <f>IF(E1269="High School", "No College", "College")</f>
        <v>College</v>
      </c>
      <c r="G1269" t="s">
        <v>60</v>
      </c>
      <c r="H1269">
        <v>36927</v>
      </c>
      <c r="I1269">
        <v>36927</v>
      </c>
      <c r="J1269" s="4" t="s">
        <v>175</v>
      </c>
      <c r="K1269">
        <v>1</v>
      </c>
      <c r="L1269">
        <v>1</v>
      </c>
      <c r="M1269" t="str">
        <f>IF(OR(K1269&gt;0, L1269&gt;0), "Parent", "Not Parent")</f>
        <v>Parent</v>
      </c>
      <c r="N1269" t="s">
        <v>127</v>
      </c>
      <c r="O1269" s="8">
        <v>41916</v>
      </c>
      <c r="P1269" s="9">
        <f>O1269-N1269</f>
        <v>124</v>
      </c>
      <c r="Q1269">
        <v>46</v>
      </c>
      <c r="R1269" s="9">
        <f>P1269-Q1269</f>
        <v>78</v>
      </c>
      <c r="S1269" s="8">
        <f>O1269-R1269</f>
        <v>41838</v>
      </c>
      <c r="T1269">
        <v>51</v>
      </c>
      <c r="U1269">
        <v>0</v>
      </c>
      <c r="V1269">
        <v>16</v>
      </c>
      <c r="W1269">
        <v>0</v>
      </c>
      <c r="X1269">
        <v>0</v>
      </c>
      <c r="Y1269">
        <v>4</v>
      </c>
      <c r="Z1269">
        <v>71</v>
      </c>
      <c r="AA1269">
        <f>Z1269/P1269</f>
        <v>0.57258064516129037</v>
      </c>
      <c r="AB1269" s="11" t="s">
        <v>506</v>
      </c>
      <c r="AC1269" t="s">
        <v>59</v>
      </c>
      <c r="AD1269">
        <v>2</v>
      </c>
      <c r="AE1269" t="str">
        <f>IF(AD1269&gt;3, "Prefers Discount", "Discount Indifferent")</f>
        <v>Discount Indifferent</v>
      </c>
      <c r="AF1269">
        <v>3</v>
      </c>
      <c r="AG1269">
        <v>3</v>
      </c>
      <c r="AH1269">
        <v>0</v>
      </c>
      <c r="AI1269" t="str">
        <f>INDEX($AF$1:$AH$1,MATCH(MAX(AF1269:AH1269),AF1269:AH1269,0))</f>
        <v>Store_Orders</v>
      </c>
      <c r="AJ1269">
        <v>8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f>SUM(AK1269:AO1269)</f>
        <v>0</v>
      </c>
      <c r="AQ1269" t="s">
        <v>67</v>
      </c>
      <c r="AR1269">
        <v>0</v>
      </c>
      <c r="AS1269" t="str">
        <f>IF(OR(AK1269&gt;0, AL1269&gt;0, AM1269&gt;0, AN1269&gt;0, AO1269&gt;0), "Converted", "Not Converted")</f>
        <v>Not Converted</v>
      </c>
      <c r="AT1269">
        <v>0</v>
      </c>
      <c r="AU1269">
        <v>3</v>
      </c>
      <c r="AV1269">
        <v>11</v>
      </c>
      <c r="AW1269">
        <f>IF(Z1269&gt;607, 4, 0)</f>
        <v>0</v>
      </c>
      <c r="AX1269">
        <f>IF(AA1269&gt;0.1497, 3, 0)</f>
        <v>3</v>
      </c>
      <c r="AY1269">
        <f>IF(P1269&gt;4031, 2, 0)</f>
        <v>0</v>
      </c>
      <c r="AZ1269">
        <f>IF(H1269&gt;51934.91, 1, 0)</f>
        <v>0</v>
      </c>
      <c r="BA1269">
        <f>SUM(AW1269:AZ1269)</f>
        <v>3</v>
      </c>
      <c r="BB1269" t="str">
        <f>VLOOKUP(BA1269,'Standard Deviations'!$L$1:$M$11,2,TRUE)</f>
        <v>Silver</v>
      </c>
    </row>
    <row r="1270" spans="1:54">
      <c r="A1270">
        <v>4381</v>
      </c>
      <c r="B1270">
        <v>1971</v>
      </c>
      <c r="C1270">
        <f>2024-B1270</f>
        <v>53</v>
      </c>
      <c r="D1270" t="str">
        <f>VLOOKUP(B1270,Reference!$A$1:$B$125, 2)</f>
        <v>Gen X</v>
      </c>
      <c r="E1270" t="s">
        <v>68</v>
      </c>
      <c r="F1270" t="str">
        <f>IF(E1270="High School", "No College", "College")</f>
        <v>College</v>
      </c>
      <c r="G1270" t="s">
        <v>55</v>
      </c>
      <c r="H1270">
        <v>46463</v>
      </c>
      <c r="I1270">
        <v>46463</v>
      </c>
      <c r="J1270" s="4" t="s">
        <v>175</v>
      </c>
      <c r="K1270">
        <v>1</v>
      </c>
      <c r="L1270">
        <v>1</v>
      </c>
      <c r="M1270" t="str">
        <f>IF(OR(K1270&gt;0, L1270&gt;0), "Parent", "Not Parent")</f>
        <v>Parent</v>
      </c>
      <c r="N1270" t="s">
        <v>634</v>
      </c>
      <c r="O1270" s="8">
        <v>41916</v>
      </c>
      <c r="P1270" s="9">
        <f>O1270-N1270</f>
        <v>412</v>
      </c>
      <c r="Q1270">
        <v>56</v>
      </c>
      <c r="R1270" s="9">
        <f>P1270-Q1270</f>
        <v>356</v>
      </c>
      <c r="S1270" s="8">
        <f>O1270-R1270</f>
        <v>41560</v>
      </c>
      <c r="T1270">
        <v>163</v>
      </c>
      <c r="U1270">
        <v>2</v>
      </c>
      <c r="V1270">
        <v>40</v>
      </c>
      <c r="W1270">
        <v>8</v>
      </c>
      <c r="X1270">
        <v>11</v>
      </c>
      <c r="Y1270">
        <v>11</v>
      </c>
      <c r="Z1270">
        <v>235</v>
      </c>
      <c r="AA1270">
        <f>Z1270/P1270</f>
        <v>0.57038834951456308</v>
      </c>
      <c r="AB1270" s="14" t="s">
        <v>506</v>
      </c>
      <c r="AC1270" s="13" t="s">
        <v>63</v>
      </c>
      <c r="AD1270">
        <v>7</v>
      </c>
      <c r="AE1270" t="str">
        <f>IF(AD1270&gt;3, "Prefers Discount", "Discount Indifferent")</f>
        <v>Prefers Discount</v>
      </c>
      <c r="AF1270">
        <v>6</v>
      </c>
      <c r="AG1270">
        <v>3</v>
      </c>
      <c r="AH1270">
        <v>1</v>
      </c>
      <c r="AI1270" t="str">
        <f>INDEX($AF$1:$AH$1,MATCH(MAX(AF1270:AH1270),AF1270:AH1270,0))</f>
        <v>Store_Orders</v>
      </c>
      <c r="AJ1270">
        <v>6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f>SUM(AK1270:AO1270)</f>
        <v>0</v>
      </c>
      <c r="AQ1270" t="s">
        <v>67</v>
      </c>
      <c r="AR1270">
        <v>0</v>
      </c>
      <c r="AS1270" t="str">
        <f>IF(OR(AK1270&gt;0, AL1270&gt;0, AM1270&gt;0, AN1270&gt;0, AO1270&gt;0), "Converted", "Not Converted")</f>
        <v>Not Converted</v>
      </c>
      <c r="AT1270">
        <v>0</v>
      </c>
      <c r="AU1270">
        <v>3</v>
      </c>
      <c r="AV1270">
        <v>11</v>
      </c>
      <c r="AW1270">
        <f>IF(Z1270&gt;607, 4, 0)</f>
        <v>0</v>
      </c>
      <c r="AX1270">
        <f>IF(AA1270&gt;0.1497, 3, 0)</f>
        <v>3</v>
      </c>
      <c r="AY1270">
        <f>IF(P1270&gt;4031, 2, 0)</f>
        <v>0</v>
      </c>
      <c r="AZ1270">
        <f>IF(H1270&gt;51934.91, 1, 0)</f>
        <v>0</v>
      </c>
      <c r="BA1270">
        <f>SUM(AW1270:AZ1270)</f>
        <v>3</v>
      </c>
      <c r="BB1270" t="str">
        <f>VLOOKUP(BA1270,'Standard Deviations'!$L$1:$M$11,2,TRUE)</f>
        <v>Silver</v>
      </c>
    </row>
    <row r="1271" spans="1:54">
      <c r="A1271">
        <v>9905</v>
      </c>
      <c r="B1271">
        <v>1952</v>
      </c>
      <c r="C1271">
        <f>2024-B1271</f>
        <v>72</v>
      </c>
      <c r="D1271" t="str">
        <f>VLOOKUP(B1271,Reference!$A$1:$B$125, 2)</f>
        <v>Boomers</v>
      </c>
      <c r="E1271" t="s">
        <v>54</v>
      </c>
      <c r="F1271" t="str">
        <f>IF(E1271="High School", "No College", "College")</f>
        <v>College</v>
      </c>
      <c r="G1271" t="s">
        <v>65</v>
      </c>
      <c r="H1271">
        <v>34074</v>
      </c>
      <c r="I1271">
        <v>34074</v>
      </c>
      <c r="J1271" s="4" t="s">
        <v>175</v>
      </c>
      <c r="K1271">
        <v>1</v>
      </c>
      <c r="L1271">
        <v>1</v>
      </c>
      <c r="M1271" t="str">
        <f>IF(OR(K1271&gt;0, L1271&gt;0), "Parent", "Not Parent")</f>
        <v>Parent</v>
      </c>
      <c r="N1271" t="s">
        <v>635</v>
      </c>
      <c r="O1271" s="8">
        <v>41916</v>
      </c>
      <c r="P1271" s="9">
        <f>O1271-N1271</f>
        <v>448</v>
      </c>
      <c r="Q1271">
        <v>69</v>
      </c>
      <c r="R1271" s="9">
        <f>P1271-Q1271</f>
        <v>379</v>
      </c>
      <c r="S1271" s="8">
        <f>O1271-R1271</f>
        <v>41537</v>
      </c>
      <c r="T1271">
        <v>135</v>
      </c>
      <c r="U1271">
        <v>1</v>
      </c>
      <c r="V1271">
        <v>41</v>
      </c>
      <c r="W1271">
        <v>10</v>
      </c>
      <c r="X1271">
        <v>1</v>
      </c>
      <c r="Y1271">
        <v>67</v>
      </c>
      <c r="Z1271">
        <v>255</v>
      </c>
      <c r="AA1271">
        <f>Z1271/P1271</f>
        <v>0.5691964285714286</v>
      </c>
      <c r="AB1271" s="14" t="s">
        <v>506</v>
      </c>
      <c r="AC1271" s="13" t="s">
        <v>63</v>
      </c>
      <c r="AD1271">
        <v>5</v>
      </c>
      <c r="AE1271" t="str">
        <f>IF(AD1271&gt;3, "Prefers Discount", "Discount Indifferent")</f>
        <v>Prefers Discount</v>
      </c>
      <c r="AF1271">
        <v>3</v>
      </c>
      <c r="AG1271">
        <v>3</v>
      </c>
      <c r="AH1271">
        <v>3</v>
      </c>
      <c r="AI1271" t="str">
        <f>INDEX($AF$1:$AH$1,MATCH(MAX(AF1271:AH1271),AF1271:AH1271,0))</f>
        <v>Store_Orders</v>
      </c>
      <c r="AJ1271">
        <v>6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f>SUM(AK1271:AO1271)</f>
        <v>1</v>
      </c>
      <c r="AQ1271" t="str">
        <f>INDEX($AK$1:$AO$1,MATCH(MAX(AK1271:AO1271),AK1271:AO1271,0))</f>
        <v>Converted_on_Camp3</v>
      </c>
      <c r="AR1271">
        <v>1</v>
      </c>
      <c r="AS1271" t="str">
        <f>IF(OR(AK1271&gt;0, AL1271&gt;0, AM1271&gt;0, AN1271&gt;0, AO1271&gt;0), "Converted", "Not Converted")</f>
        <v>Converted</v>
      </c>
      <c r="AT1271">
        <v>0</v>
      </c>
      <c r="AU1271">
        <v>3</v>
      </c>
      <c r="AV1271">
        <v>11</v>
      </c>
      <c r="AW1271">
        <f>IF(Z1271&gt;607, 4, 0)</f>
        <v>0</v>
      </c>
      <c r="AX1271">
        <f>IF(AA1271&gt;0.1497, 3, 0)</f>
        <v>3</v>
      </c>
      <c r="AY1271">
        <f>IF(P1271&gt;4031, 2, 0)</f>
        <v>0</v>
      </c>
      <c r="AZ1271">
        <f>IF(H1271&gt;51934.91, 1, 0)</f>
        <v>0</v>
      </c>
      <c r="BA1271">
        <f>SUM(AW1271:AZ1271)</f>
        <v>3</v>
      </c>
      <c r="BB1271" t="str">
        <f>VLOOKUP(BA1271,'Standard Deviations'!$L$1:$M$11,2,TRUE)</f>
        <v>Silver</v>
      </c>
    </row>
    <row r="1272" spans="1:54">
      <c r="A1272">
        <v>2895</v>
      </c>
      <c r="B1272">
        <v>1963</v>
      </c>
      <c r="C1272">
        <f>2024-B1272</f>
        <v>61</v>
      </c>
      <c r="D1272" t="str">
        <f>VLOOKUP(B1272,Reference!$A$1:$B$125, 2)</f>
        <v>Boomers</v>
      </c>
      <c r="E1272" t="s">
        <v>54</v>
      </c>
      <c r="F1272" t="str">
        <f>IF(E1272="High School", "No College", "College")</f>
        <v>College</v>
      </c>
      <c r="G1272" t="s">
        <v>60</v>
      </c>
      <c r="H1272">
        <v>49980</v>
      </c>
      <c r="I1272">
        <v>49980</v>
      </c>
      <c r="J1272" s="4" t="s">
        <v>175</v>
      </c>
      <c r="K1272">
        <v>0</v>
      </c>
      <c r="L1272">
        <v>1</v>
      </c>
      <c r="M1272" t="str">
        <f>IF(OR(K1272&gt;0, L1272&gt;0), "Parent", "Not Parent")</f>
        <v>Parent</v>
      </c>
      <c r="N1272" t="s">
        <v>550</v>
      </c>
      <c r="O1272" s="8">
        <v>41916</v>
      </c>
      <c r="P1272" s="9">
        <f>O1272-N1272</f>
        <v>346</v>
      </c>
      <c r="Q1272">
        <v>79</v>
      </c>
      <c r="R1272" s="9">
        <f>P1272-Q1272</f>
        <v>267</v>
      </c>
      <c r="S1272" s="8">
        <f>O1272-R1272</f>
        <v>41649</v>
      </c>
      <c r="T1272">
        <v>104</v>
      </c>
      <c r="U1272">
        <v>1</v>
      </c>
      <c r="V1272">
        <v>54</v>
      </c>
      <c r="W1272">
        <v>13</v>
      </c>
      <c r="X1272">
        <v>9</v>
      </c>
      <c r="Y1272">
        <v>14</v>
      </c>
      <c r="Z1272">
        <v>195</v>
      </c>
      <c r="AA1272">
        <f>Z1272/P1272</f>
        <v>0.56358381502890176</v>
      </c>
      <c r="AB1272" s="14" t="s">
        <v>506</v>
      </c>
      <c r="AC1272" s="13" t="s">
        <v>63</v>
      </c>
      <c r="AD1272">
        <v>2</v>
      </c>
      <c r="AE1272" t="str">
        <f>IF(AD1272&gt;3, "Prefers Discount", "Discount Indifferent")</f>
        <v>Discount Indifferent</v>
      </c>
      <c r="AF1272">
        <v>5</v>
      </c>
      <c r="AG1272">
        <v>3</v>
      </c>
      <c r="AH1272">
        <v>1</v>
      </c>
      <c r="AI1272" t="str">
        <f>INDEX($AF$1:$AH$1,MATCH(MAX(AF1272:AH1272),AF1272:AH1272,0))</f>
        <v>Store_Orders</v>
      </c>
      <c r="AJ1272">
        <v>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f>SUM(AK1272:AO1272)</f>
        <v>0</v>
      </c>
      <c r="AQ1272" t="s">
        <v>67</v>
      </c>
      <c r="AR1272">
        <v>0</v>
      </c>
      <c r="AS1272" t="str">
        <f>IF(OR(AK1272&gt;0, AL1272&gt;0, AM1272&gt;0, AN1272&gt;0, AO1272&gt;0), "Converted", "Not Converted")</f>
        <v>Not Converted</v>
      </c>
      <c r="AT1272">
        <v>0</v>
      </c>
      <c r="AU1272">
        <v>3</v>
      </c>
      <c r="AV1272">
        <v>11</v>
      </c>
      <c r="AW1272">
        <f>IF(Z1272&gt;607, 4, 0)</f>
        <v>0</v>
      </c>
      <c r="AX1272">
        <f>IF(AA1272&gt;0.1497, 3, 0)</f>
        <v>3</v>
      </c>
      <c r="AY1272">
        <f>IF(P1272&gt;4031, 2, 0)</f>
        <v>0</v>
      </c>
      <c r="AZ1272">
        <f>IF(H1272&gt;51934.91, 1, 0)</f>
        <v>0</v>
      </c>
      <c r="BA1272">
        <f>SUM(AW1272:AZ1272)</f>
        <v>3</v>
      </c>
      <c r="BB1272" t="str">
        <f>VLOOKUP(BA1272,'Standard Deviations'!$L$1:$M$11,2,TRUE)</f>
        <v>Silver</v>
      </c>
    </row>
    <row r="1273" spans="1:54">
      <c r="A1273">
        <v>3340</v>
      </c>
      <c r="B1273">
        <v>1977</v>
      </c>
      <c r="C1273">
        <f>2024-B1273</f>
        <v>47</v>
      </c>
      <c r="D1273" t="str">
        <f>VLOOKUP(B1273,Reference!$A$1:$B$125, 2)</f>
        <v>Gen X</v>
      </c>
      <c r="E1273" t="s">
        <v>54</v>
      </c>
      <c r="F1273" t="str">
        <f>IF(E1273="High School", "No College", "College")</f>
        <v>College</v>
      </c>
      <c r="G1273" t="s">
        <v>55</v>
      </c>
      <c r="H1273">
        <v>42014</v>
      </c>
      <c r="I1273">
        <v>42014</v>
      </c>
      <c r="J1273" s="4" t="s">
        <v>175</v>
      </c>
      <c r="K1273">
        <v>1</v>
      </c>
      <c r="L1273">
        <v>0</v>
      </c>
      <c r="M1273" t="str">
        <f>IF(OR(K1273&gt;0, L1273&gt;0), "Parent", "Not Parent")</f>
        <v>Parent</v>
      </c>
      <c r="N1273" t="s">
        <v>450</v>
      </c>
      <c r="O1273" s="8">
        <v>41916</v>
      </c>
      <c r="P1273" s="9">
        <f>O1273-N1273</f>
        <v>778</v>
      </c>
      <c r="Q1273">
        <v>56</v>
      </c>
      <c r="R1273" s="9">
        <f>P1273-Q1273</f>
        <v>722</v>
      </c>
      <c r="S1273" s="8">
        <f>O1273-R1273</f>
        <v>41194</v>
      </c>
      <c r="T1273">
        <v>244</v>
      </c>
      <c r="U1273">
        <v>15</v>
      </c>
      <c r="V1273">
        <v>108</v>
      </c>
      <c r="W1273">
        <v>4</v>
      </c>
      <c r="X1273">
        <v>15</v>
      </c>
      <c r="Y1273">
        <v>50</v>
      </c>
      <c r="Z1273">
        <v>436</v>
      </c>
      <c r="AA1273">
        <f>Z1273/P1273</f>
        <v>0.56041131105398456</v>
      </c>
      <c r="AB1273" s="14" t="s">
        <v>506</v>
      </c>
      <c r="AC1273" s="13" t="s">
        <v>63</v>
      </c>
      <c r="AD1273">
        <v>6</v>
      </c>
      <c r="AE1273" t="str">
        <f>IF(AD1273&gt;3, "Prefers Discount", "Discount Indifferent")</f>
        <v>Prefers Discount</v>
      </c>
      <c r="AF1273">
        <v>6</v>
      </c>
      <c r="AG1273">
        <v>7</v>
      </c>
      <c r="AH1273">
        <v>1</v>
      </c>
      <c r="AI1273" t="str">
        <f>INDEX($AF$1:$AH$1,MATCH(MAX(AF1273:AH1273),AF1273:AH1273,0))</f>
        <v>Web_Orders</v>
      </c>
      <c r="AJ1273">
        <v>8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f>SUM(AK1273:AO1273)</f>
        <v>0</v>
      </c>
      <c r="AQ1273" t="s">
        <v>67</v>
      </c>
      <c r="AR1273">
        <v>1</v>
      </c>
      <c r="AS1273" t="str">
        <f>IF(OR(AK1273&gt;0, AL1273&gt;0, AM1273&gt;0, AN1273&gt;0, AO1273&gt;0), "Converted", "Not Converted")</f>
        <v>Not Converted</v>
      </c>
      <c r="AT1273">
        <v>0</v>
      </c>
      <c r="AU1273">
        <v>3</v>
      </c>
      <c r="AV1273">
        <v>11</v>
      </c>
      <c r="AW1273">
        <f>IF(Z1273&gt;607, 4, 0)</f>
        <v>0</v>
      </c>
      <c r="AX1273">
        <f>IF(AA1273&gt;0.1497, 3, 0)</f>
        <v>3</v>
      </c>
      <c r="AY1273">
        <f>IF(P1273&gt;4031, 2, 0)</f>
        <v>0</v>
      </c>
      <c r="AZ1273">
        <f>IF(H1273&gt;51934.91, 1, 0)</f>
        <v>0</v>
      </c>
      <c r="BA1273">
        <f>SUM(AW1273:AZ1273)</f>
        <v>3</v>
      </c>
      <c r="BB1273" t="str">
        <f>VLOOKUP(BA1273,'Standard Deviations'!$L$1:$M$11,2,TRUE)</f>
        <v>Silver</v>
      </c>
    </row>
    <row r="1274" spans="1:54">
      <c r="A1274">
        <v>8685</v>
      </c>
      <c r="B1274">
        <v>1977</v>
      </c>
      <c r="C1274">
        <f>2024-B1274</f>
        <v>47</v>
      </c>
      <c r="D1274" t="str">
        <f>VLOOKUP(B1274,Reference!$A$1:$B$125, 2)</f>
        <v>Gen X</v>
      </c>
      <c r="E1274" t="s">
        <v>54</v>
      </c>
      <c r="F1274" t="str">
        <f>IF(E1274="High School", "No College", "College")</f>
        <v>College</v>
      </c>
      <c r="G1274" t="s">
        <v>55</v>
      </c>
      <c r="H1274">
        <v>42014</v>
      </c>
      <c r="I1274">
        <v>42014</v>
      </c>
      <c r="J1274" s="4" t="s">
        <v>175</v>
      </c>
      <c r="K1274">
        <v>1</v>
      </c>
      <c r="L1274">
        <v>0</v>
      </c>
      <c r="M1274" t="str">
        <f>IF(OR(K1274&gt;0, L1274&gt;0), "Parent", "Not Parent")</f>
        <v>Parent</v>
      </c>
      <c r="N1274" t="s">
        <v>450</v>
      </c>
      <c r="O1274" s="8">
        <v>41916</v>
      </c>
      <c r="P1274" s="9">
        <f>O1274-N1274</f>
        <v>778</v>
      </c>
      <c r="Q1274">
        <v>56</v>
      </c>
      <c r="R1274" s="9">
        <f>P1274-Q1274</f>
        <v>722</v>
      </c>
      <c r="S1274" s="8">
        <f>O1274-R1274</f>
        <v>41194</v>
      </c>
      <c r="T1274">
        <v>244</v>
      </c>
      <c r="U1274">
        <v>15</v>
      </c>
      <c r="V1274">
        <v>108</v>
      </c>
      <c r="W1274">
        <v>4</v>
      </c>
      <c r="X1274">
        <v>15</v>
      </c>
      <c r="Y1274">
        <v>50</v>
      </c>
      <c r="Z1274">
        <v>436</v>
      </c>
      <c r="AA1274">
        <f>Z1274/P1274</f>
        <v>0.56041131105398456</v>
      </c>
      <c r="AB1274" s="14" t="s">
        <v>506</v>
      </c>
      <c r="AC1274" s="13" t="s">
        <v>63</v>
      </c>
      <c r="AD1274">
        <v>6</v>
      </c>
      <c r="AE1274" t="str">
        <f>IF(AD1274&gt;3, "Prefers Discount", "Discount Indifferent")</f>
        <v>Prefers Discount</v>
      </c>
      <c r="AF1274">
        <v>6</v>
      </c>
      <c r="AG1274">
        <v>7</v>
      </c>
      <c r="AH1274">
        <v>1</v>
      </c>
      <c r="AI1274" t="str">
        <f>INDEX($AF$1:$AH$1,MATCH(MAX(AF1274:AH1274),AF1274:AH1274,0))</f>
        <v>Web_Orders</v>
      </c>
      <c r="AJ1274">
        <v>8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f>SUM(AK1274:AO1274)</f>
        <v>0</v>
      </c>
      <c r="AQ1274" t="s">
        <v>67</v>
      </c>
      <c r="AR1274">
        <v>1</v>
      </c>
      <c r="AS1274" t="str">
        <f>IF(OR(AK1274&gt;0, AL1274&gt;0, AM1274&gt;0, AN1274&gt;0, AO1274&gt;0), "Converted", "Not Converted")</f>
        <v>Not Converted</v>
      </c>
      <c r="AT1274">
        <v>0</v>
      </c>
      <c r="AU1274">
        <v>3</v>
      </c>
      <c r="AV1274">
        <v>11</v>
      </c>
      <c r="AW1274">
        <f>IF(Z1274&gt;607, 4, 0)</f>
        <v>0</v>
      </c>
      <c r="AX1274">
        <f>IF(AA1274&gt;0.1497, 3, 0)</f>
        <v>3</v>
      </c>
      <c r="AY1274">
        <f>IF(P1274&gt;4031, 2, 0)</f>
        <v>0</v>
      </c>
      <c r="AZ1274">
        <f>IF(H1274&gt;51934.91, 1, 0)</f>
        <v>0</v>
      </c>
      <c r="BA1274">
        <f>SUM(AW1274:AZ1274)</f>
        <v>3</v>
      </c>
      <c r="BB1274" t="str">
        <f>VLOOKUP(BA1274,'Standard Deviations'!$L$1:$M$11,2,TRUE)</f>
        <v>Silver</v>
      </c>
    </row>
    <row r="1275" spans="1:54" hidden="1">
      <c r="A1275">
        <v>9701</v>
      </c>
      <c r="B1275">
        <v>1988</v>
      </c>
      <c r="C1275">
        <f>2024-B1275</f>
        <v>36</v>
      </c>
      <c r="D1275" t="str">
        <f>VLOOKUP(B1275,Reference!$A$1:$B$125, 2)</f>
        <v>Millennials</v>
      </c>
      <c r="E1275" t="s">
        <v>54</v>
      </c>
      <c r="F1275" t="str">
        <f>IF(E1275="High School", "No College", "College")</f>
        <v>College</v>
      </c>
      <c r="G1275" t="s">
        <v>65</v>
      </c>
      <c r="H1275">
        <v>41883</v>
      </c>
      <c r="I1275">
        <v>41883</v>
      </c>
      <c r="J1275" s="4" t="s">
        <v>175</v>
      </c>
      <c r="K1275">
        <v>1</v>
      </c>
      <c r="L1275">
        <v>0</v>
      </c>
      <c r="M1275" t="str">
        <f>IF(OR(K1275&gt;0, L1275&gt;0), "Parent", "Not Parent")</f>
        <v>Parent</v>
      </c>
      <c r="N1275" t="s">
        <v>329</v>
      </c>
      <c r="O1275" s="8">
        <v>41916</v>
      </c>
      <c r="P1275" s="9">
        <f>O1275-N1275</f>
        <v>564</v>
      </c>
      <c r="Q1275">
        <v>13</v>
      </c>
      <c r="R1275" s="9">
        <f>P1275-Q1275</f>
        <v>551</v>
      </c>
      <c r="S1275" s="8">
        <f>O1275-R1275</f>
        <v>41365</v>
      </c>
      <c r="T1275">
        <v>32</v>
      </c>
      <c r="U1275">
        <v>34</v>
      </c>
      <c r="V1275">
        <v>41</v>
      </c>
      <c r="W1275">
        <v>73</v>
      </c>
      <c r="X1275">
        <v>16</v>
      </c>
      <c r="Y1275">
        <v>116</v>
      </c>
      <c r="Z1275">
        <v>312</v>
      </c>
      <c r="AA1275">
        <f>Z1275/P1275</f>
        <v>0.55319148936170215</v>
      </c>
      <c r="AB1275" s="11" t="s">
        <v>506</v>
      </c>
      <c r="AC1275" t="s">
        <v>59</v>
      </c>
      <c r="AD1275">
        <v>3</v>
      </c>
      <c r="AE1275" t="str">
        <f>IF(AD1275&gt;3, "Prefers Discount", "Discount Indifferent")</f>
        <v>Discount Indifferent</v>
      </c>
      <c r="AF1275">
        <v>3</v>
      </c>
      <c r="AG1275">
        <v>4</v>
      </c>
      <c r="AH1275">
        <v>2</v>
      </c>
      <c r="AI1275" t="str">
        <f>INDEX($AF$1:$AH$1,MATCH(MAX(AF1275:AH1275),AF1275:AH1275,0))</f>
        <v>Web_Orders</v>
      </c>
      <c r="AJ1275">
        <v>7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f>SUM(AK1275:AO1275)</f>
        <v>0</v>
      </c>
      <c r="AQ1275" t="s">
        <v>67</v>
      </c>
      <c r="AR1275">
        <v>0</v>
      </c>
      <c r="AS1275" t="str">
        <f>IF(OR(AK1275&gt;0, AL1275&gt;0, AM1275&gt;0, AN1275&gt;0, AO1275&gt;0), "Converted", "Not Converted")</f>
        <v>Not Converted</v>
      </c>
      <c r="AT1275">
        <v>0</v>
      </c>
      <c r="AU1275">
        <v>3</v>
      </c>
      <c r="AV1275">
        <v>11</v>
      </c>
      <c r="AW1275">
        <f>IF(Z1275&gt;607, 4, 0)</f>
        <v>0</v>
      </c>
      <c r="AX1275">
        <f>IF(AA1275&gt;0.1497, 3, 0)</f>
        <v>3</v>
      </c>
      <c r="AY1275">
        <f>IF(P1275&gt;4031, 2, 0)</f>
        <v>0</v>
      </c>
      <c r="AZ1275">
        <f>IF(H1275&gt;51934.91, 1, 0)</f>
        <v>0</v>
      </c>
      <c r="BA1275">
        <f>SUM(AW1275:AZ1275)</f>
        <v>3</v>
      </c>
      <c r="BB1275" t="str">
        <f>VLOOKUP(BA1275,'Standard Deviations'!$L$1:$M$11,2,TRUE)</f>
        <v>Silver</v>
      </c>
    </row>
    <row r="1276" spans="1:54" hidden="1">
      <c r="A1276">
        <v>8805</v>
      </c>
      <c r="B1276">
        <v>1960</v>
      </c>
      <c r="C1276">
        <f>2024-B1276</f>
        <v>64</v>
      </c>
      <c r="D1276" t="str">
        <f>VLOOKUP(B1276,Reference!$A$1:$B$125, 2)</f>
        <v>Boomers</v>
      </c>
      <c r="E1276" t="s">
        <v>54</v>
      </c>
      <c r="F1276" t="str">
        <f>IF(E1276="High School", "No College", "College")</f>
        <v>College</v>
      </c>
      <c r="G1276" t="s">
        <v>60</v>
      </c>
      <c r="H1276">
        <v>48904</v>
      </c>
      <c r="I1276">
        <v>48904</v>
      </c>
      <c r="J1276" s="4" t="s">
        <v>175</v>
      </c>
      <c r="K1276">
        <v>0</v>
      </c>
      <c r="L1276">
        <v>1</v>
      </c>
      <c r="M1276" t="str">
        <f>IF(OR(K1276&gt;0, L1276&gt;0), "Parent", "Not Parent")</f>
        <v>Parent</v>
      </c>
      <c r="N1276" t="s">
        <v>474</v>
      </c>
      <c r="O1276" s="8">
        <v>41916</v>
      </c>
      <c r="P1276" s="9">
        <f>O1276-N1276</f>
        <v>671</v>
      </c>
      <c r="Q1276">
        <v>1</v>
      </c>
      <c r="R1276" s="9">
        <f>P1276-Q1276</f>
        <v>670</v>
      </c>
      <c r="S1276" s="8">
        <f>O1276-R1276</f>
        <v>41246</v>
      </c>
      <c r="T1276">
        <v>283</v>
      </c>
      <c r="U1276">
        <v>10</v>
      </c>
      <c r="V1276">
        <v>38</v>
      </c>
      <c r="W1276">
        <v>0</v>
      </c>
      <c r="X1276">
        <v>13</v>
      </c>
      <c r="Y1276">
        <v>27</v>
      </c>
      <c r="Z1276">
        <v>371</v>
      </c>
      <c r="AA1276">
        <f>Z1276/P1276</f>
        <v>0.5529061102831595</v>
      </c>
      <c r="AB1276" s="11" t="s">
        <v>506</v>
      </c>
      <c r="AC1276" t="s">
        <v>59</v>
      </c>
      <c r="AD1276">
        <v>4</v>
      </c>
      <c r="AE1276" t="str">
        <f>IF(AD1276&gt;3, "Prefers Discount", "Discount Indifferent")</f>
        <v>Prefers Discount</v>
      </c>
      <c r="AF1276">
        <v>4</v>
      </c>
      <c r="AG1276">
        <v>7</v>
      </c>
      <c r="AH1276">
        <v>2</v>
      </c>
      <c r="AI1276" t="str">
        <f>INDEX($AF$1:$AH$1,MATCH(MAX(AF1276:AH1276),AF1276:AH1276,0))</f>
        <v>Web_Orders</v>
      </c>
      <c r="AJ1276">
        <v>8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f>SUM(AK1276:AO1276)</f>
        <v>0</v>
      </c>
      <c r="AQ1276" t="s">
        <v>67</v>
      </c>
      <c r="AR1276">
        <v>0</v>
      </c>
      <c r="AS1276" t="str">
        <f>IF(OR(AK1276&gt;0, AL1276&gt;0, AM1276&gt;0, AN1276&gt;0, AO1276&gt;0), "Converted", "Not Converted")</f>
        <v>Not Converted</v>
      </c>
      <c r="AT1276">
        <v>0</v>
      </c>
      <c r="AU1276">
        <v>3</v>
      </c>
      <c r="AV1276">
        <v>11</v>
      </c>
      <c r="AW1276">
        <f>IF(Z1276&gt;607, 4, 0)</f>
        <v>0</v>
      </c>
      <c r="AX1276">
        <f>IF(AA1276&gt;0.1497, 3, 0)</f>
        <v>3</v>
      </c>
      <c r="AY1276">
        <f>IF(P1276&gt;4031, 2, 0)</f>
        <v>0</v>
      </c>
      <c r="AZ1276">
        <f>IF(H1276&gt;51934.91, 1, 0)</f>
        <v>0</v>
      </c>
      <c r="BA1276">
        <f>SUM(AW1276:AZ1276)</f>
        <v>3</v>
      </c>
      <c r="BB1276" t="str">
        <f>VLOOKUP(BA1276,'Standard Deviations'!$L$1:$M$11,2,TRUE)</f>
        <v>Silver</v>
      </c>
    </row>
    <row r="1277" spans="1:54">
      <c r="A1277">
        <v>7212</v>
      </c>
      <c r="B1277">
        <v>1966</v>
      </c>
      <c r="C1277">
        <f>2024-B1277</f>
        <v>58</v>
      </c>
      <c r="D1277" t="str">
        <f>VLOOKUP(B1277,Reference!$A$1:$B$125, 2)</f>
        <v>Gen X</v>
      </c>
      <c r="E1277" t="s">
        <v>54</v>
      </c>
      <c r="F1277" t="str">
        <f>IF(E1277="High School", "No College", "College")</f>
        <v>College</v>
      </c>
      <c r="G1277" t="s">
        <v>55</v>
      </c>
      <c r="H1277">
        <v>44794</v>
      </c>
      <c r="I1277">
        <v>44794</v>
      </c>
      <c r="J1277" s="4" t="s">
        <v>175</v>
      </c>
      <c r="K1277">
        <v>0</v>
      </c>
      <c r="L1277">
        <v>1</v>
      </c>
      <c r="M1277" t="str">
        <f>IF(OR(K1277&gt;0, L1277&gt;0), "Parent", "Not Parent")</f>
        <v>Parent</v>
      </c>
      <c r="N1277" t="s">
        <v>237</v>
      </c>
      <c r="O1277" s="8">
        <v>41916</v>
      </c>
      <c r="P1277" s="9">
        <f>O1277-N1277</f>
        <v>118</v>
      </c>
      <c r="Q1277">
        <v>99</v>
      </c>
      <c r="R1277" s="9">
        <f>P1277-Q1277</f>
        <v>19</v>
      </c>
      <c r="S1277" s="8">
        <f>O1277-R1277</f>
        <v>41897</v>
      </c>
      <c r="T1277">
        <v>54</v>
      </c>
      <c r="U1277">
        <v>0</v>
      </c>
      <c r="V1277">
        <v>7</v>
      </c>
      <c r="W1277">
        <v>0</v>
      </c>
      <c r="X1277">
        <v>0</v>
      </c>
      <c r="Y1277">
        <v>4</v>
      </c>
      <c r="Z1277">
        <v>65</v>
      </c>
      <c r="AA1277">
        <f>Z1277/P1277</f>
        <v>0.55084745762711862</v>
      </c>
      <c r="AB1277" s="14" t="s">
        <v>506</v>
      </c>
      <c r="AC1277" s="13" t="s">
        <v>63</v>
      </c>
      <c r="AD1277">
        <v>1</v>
      </c>
      <c r="AE1277" t="str">
        <f>IF(AD1277&gt;3, "Prefers Discount", "Discount Indifferent")</f>
        <v>Discount Indifferent</v>
      </c>
      <c r="AF1277">
        <v>3</v>
      </c>
      <c r="AG1277">
        <v>2</v>
      </c>
      <c r="AH1277">
        <v>0</v>
      </c>
      <c r="AI1277" t="str">
        <f>INDEX($AF$1:$AH$1,MATCH(MAX(AF1277:AH1277),AF1277:AH1277,0))</f>
        <v>Store_Orders</v>
      </c>
      <c r="AJ1277">
        <v>6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f>SUM(AK1277:AO1277)</f>
        <v>0</v>
      </c>
      <c r="AQ1277" t="s">
        <v>67</v>
      </c>
      <c r="AR1277">
        <v>0</v>
      </c>
      <c r="AS1277" t="str">
        <f>IF(OR(AK1277&gt;0, AL1277&gt;0, AM1277&gt;0, AN1277&gt;0, AO1277&gt;0), "Converted", "Not Converted")</f>
        <v>Not Converted</v>
      </c>
      <c r="AT1277">
        <v>0</v>
      </c>
      <c r="AU1277">
        <v>3</v>
      </c>
      <c r="AV1277">
        <v>11</v>
      </c>
      <c r="AW1277">
        <f>IF(Z1277&gt;607, 4, 0)</f>
        <v>0</v>
      </c>
      <c r="AX1277">
        <f>IF(AA1277&gt;0.1497, 3, 0)</f>
        <v>3</v>
      </c>
      <c r="AY1277">
        <f>IF(P1277&gt;4031, 2, 0)</f>
        <v>0</v>
      </c>
      <c r="AZ1277">
        <f>IF(H1277&gt;51934.91, 1, 0)</f>
        <v>0</v>
      </c>
      <c r="BA1277">
        <f>SUM(AW1277:AZ1277)</f>
        <v>3</v>
      </c>
      <c r="BB1277" t="str">
        <f>VLOOKUP(BA1277,'Standard Deviations'!$L$1:$M$11,2,TRUE)</f>
        <v>Silver</v>
      </c>
    </row>
    <row r="1278" spans="1:54">
      <c r="A1278">
        <v>868</v>
      </c>
      <c r="B1278">
        <v>1966</v>
      </c>
      <c r="C1278">
        <f>2024-B1278</f>
        <v>58</v>
      </c>
      <c r="D1278" t="str">
        <f>VLOOKUP(B1278,Reference!$A$1:$B$125, 2)</f>
        <v>Gen X</v>
      </c>
      <c r="E1278" t="s">
        <v>54</v>
      </c>
      <c r="F1278" t="str">
        <f>IF(E1278="High School", "No College", "College")</f>
        <v>College</v>
      </c>
      <c r="G1278" t="s">
        <v>55</v>
      </c>
      <c r="H1278">
        <v>44794</v>
      </c>
      <c r="I1278">
        <v>44794</v>
      </c>
      <c r="J1278" s="4" t="s">
        <v>175</v>
      </c>
      <c r="K1278">
        <v>0</v>
      </c>
      <c r="L1278">
        <v>1</v>
      </c>
      <c r="M1278" t="str">
        <f>IF(OR(K1278&gt;0, L1278&gt;0), "Parent", "Not Parent")</f>
        <v>Parent</v>
      </c>
      <c r="N1278" t="s">
        <v>237</v>
      </c>
      <c r="O1278" s="8">
        <v>41916</v>
      </c>
      <c r="P1278" s="9">
        <f>O1278-N1278</f>
        <v>118</v>
      </c>
      <c r="Q1278">
        <v>99</v>
      </c>
      <c r="R1278" s="9">
        <f>P1278-Q1278</f>
        <v>19</v>
      </c>
      <c r="S1278" s="8">
        <f>O1278-R1278</f>
        <v>41897</v>
      </c>
      <c r="T1278">
        <v>54</v>
      </c>
      <c r="U1278">
        <v>0</v>
      </c>
      <c r="V1278">
        <v>7</v>
      </c>
      <c r="W1278">
        <v>0</v>
      </c>
      <c r="X1278">
        <v>0</v>
      </c>
      <c r="Y1278">
        <v>4</v>
      </c>
      <c r="Z1278">
        <v>65</v>
      </c>
      <c r="AA1278">
        <f>Z1278/P1278</f>
        <v>0.55084745762711862</v>
      </c>
      <c r="AB1278" s="14" t="s">
        <v>506</v>
      </c>
      <c r="AC1278" s="13" t="s">
        <v>63</v>
      </c>
      <c r="AD1278">
        <v>1</v>
      </c>
      <c r="AE1278" t="str">
        <f>IF(AD1278&gt;3, "Prefers Discount", "Discount Indifferent")</f>
        <v>Discount Indifferent</v>
      </c>
      <c r="AF1278">
        <v>3</v>
      </c>
      <c r="AG1278">
        <v>2</v>
      </c>
      <c r="AH1278">
        <v>0</v>
      </c>
      <c r="AI1278" t="str">
        <f>INDEX($AF$1:$AH$1,MATCH(MAX(AF1278:AH1278),AF1278:AH1278,0))</f>
        <v>Store_Orders</v>
      </c>
      <c r="AJ1278">
        <v>6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f>SUM(AK1278:AO1278)</f>
        <v>0</v>
      </c>
      <c r="AQ1278" t="s">
        <v>67</v>
      </c>
      <c r="AR1278">
        <v>0</v>
      </c>
      <c r="AS1278" t="str">
        <f>IF(OR(AK1278&gt;0, AL1278&gt;0, AM1278&gt;0, AN1278&gt;0, AO1278&gt;0), "Converted", "Not Converted")</f>
        <v>Not Converted</v>
      </c>
      <c r="AT1278">
        <v>0</v>
      </c>
      <c r="AU1278">
        <v>3</v>
      </c>
      <c r="AV1278">
        <v>11</v>
      </c>
      <c r="AW1278">
        <f>IF(Z1278&gt;607, 4, 0)</f>
        <v>0</v>
      </c>
      <c r="AX1278">
        <f>IF(AA1278&gt;0.1497, 3, 0)</f>
        <v>3</v>
      </c>
      <c r="AY1278">
        <f>IF(P1278&gt;4031, 2, 0)</f>
        <v>0</v>
      </c>
      <c r="AZ1278">
        <f>IF(H1278&gt;51934.91, 1, 0)</f>
        <v>0</v>
      </c>
      <c r="BA1278">
        <f>SUM(AW1278:AZ1278)</f>
        <v>3</v>
      </c>
      <c r="BB1278" t="str">
        <f>VLOOKUP(BA1278,'Standard Deviations'!$L$1:$M$11,2,TRUE)</f>
        <v>Silver</v>
      </c>
    </row>
    <row r="1279" spans="1:54">
      <c r="A1279">
        <v>6969</v>
      </c>
      <c r="B1279">
        <v>1982</v>
      </c>
      <c r="C1279">
        <f>2024-B1279</f>
        <v>42</v>
      </c>
      <c r="D1279" t="str">
        <f>VLOOKUP(B1279,Reference!$A$1:$B$125, 2)</f>
        <v>Millennials</v>
      </c>
      <c r="E1279" t="s">
        <v>54</v>
      </c>
      <c r="F1279" t="str">
        <f>IF(E1279="High School", "No College", "College")</f>
        <v>College</v>
      </c>
      <c r="G1279" t="s">
        <v>65</v>
      </c>
      <c r="H1279">
        <v>50272</v>
      </c>
      <c r="I1279">
        <v>50272</v>
      </c>
      <c r="J1279" s="4" t="s">
        <v>175</v>
      </c>
      <c r="K1279">
        <v>1</v>
      </c>
      <c r="L1279">
        <v>0</v>
      </c>
      <c r="M1279" t="str">
        <f>IF(OR(K1279&gt;0, L1279&gt;0), "Parent", "Not Parent")</f>
        <v>Parent</v>
      </c>
      <c r="N1279" t="s">
        <v>193</v>
      </c>
      <c r="O1279" s="8">
        <v>41916</v>
      </c>
      <c r="P1279" s="9">
        <f>O1279-N1279</f>
        <v>423</v>
      </c>
      <c r="Q1279">
        <v>75</v>
      </c>
      <c r="R1279" s="9">
        <f>P1279-Q1279</f>
        <v>348</v>
      </c>
      <c r="S1279" s="8">
        <f>O1279-R1279</f>
        <v>41568</v>
      </c>
      <c r="T1279">
        <v>99</v>
      </c>
      <c r="U1279">
        <v>13</v>
      </c>
      <c r="V1279">
        <v>66</v>
      </c>
      <c r="W1279">
        <v>43</v>
      </c>
      <c r="X1279">
        <v>8</v>
      </c>
      <c r="Y1279">
        <v>4</v>
      </c>
      <c r="Z1279">
        <v>233</v>
      </c>
      <c r="AA1279">
        <f>Z1279/P1279</f>
        <v>0.55082742316784872</v>
      </c>
      <c r="AB1279" s="14" t="s">
        <v>506</v>
      </c>
      <c r="AC1279" s="13" t="s">
        <v>63</v>
      </c>
      <c r="AD1279">
        <v>3</v>
      </c>
      <c r="AE1279" t="str">
        <f>IF(AD1279&gt;3, "Prefers Discount", "Discount Indifferent")</f>
        <v>Discount Indifferent</v>
      </c>
      <c r="AF1279">
        <v>5</v>
      </c>
      <c r="AG1279">
        <v>4</v>
      </c>
      <c r="AH1279">
        <v>1</v>
      </c>
      <c r="AI1279" t="str">
        <f>INDEX($AF$1:$AH$1,MATCH(MAX(AF1279:AH1279),AF1279:AH1279,0))</f>
        <v>Store_Orders</v>
      </c>
      <c r="AJ1279">
        <v>7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f>SUM(AK1279:AO1279)</f>
        <v>0</v>
      </c>
      <c r="AQ1279" t="s">
        <v>67</v>
      </c>
      <c r="AR1279">
        <v>0</v>
      </c>
      <c r="AS1279" t="str">
        <f>IF(OR(AK1279&gt;0, AL1279&gt;0, AM1279&gt;0, AN1279&gt;0, AO1279&gt;0), "Converted", "Not Converted")</f>
        <v>Not Converted</v>
      </c>
      <c r="AT1279">
        <v>0</v>
      </c>
      <c r="AU1279">
        <v>3</v>
      </c>
      <c r="AV1279">
        <v>11</v>
      </c>
      <c r="AW1279">
        <f>IF(Z1279&gt;607, 4, 0)</f>
        <v>0</v>
      </c>
      <c r="AX1279">
        <f>IF(AA1279&gt;0.1497, 3, 0)</f>
        <v>3</v>
      </c>
      <c r="AY1279">
        <f>IF(P1279&gt;4031, 2, 0)</f>
        <v>0</v>
      </c>
      <c r="AZ1279">
        <f>IF(H1279&gt;51934.91, 1, 0)</f>
        <v>0</v>
      </c>
      <c r="BA1279">
        <f>SUM(AW1279:AZ1279)</f>
        <v>3</v>
      </c>
      <c r="BB1279" t="str">
        <f>VLOOKUP(BA1279,'Standard Deviations'!$L$1:$M$11,2,TRUE)</f>
        <v>Silver</v>
      </c>
    </row>
    <row r="1280" spans="1:54" hidden="1">
      <c r="A1280">
        <v>5991</v>
      </c>
      <c r="B1280">
        <v>1949</v>
      </c>
      <c r="C1280">
        <f>2024-B1280</f>
        <v>75</v>
      </c>
      <c r="D1280" t="str">
        <f>VLOOKUP(B1280,Reference!$A$1:$B$125, 2)</f>
        <v>Boomers</v>
      </c>
      <c r="E1280" t="s">
        <v>64</v>
      </c>
      <c r="F1280" t="str">
        <f>IF(E1280="High School", "No College", "College")</f>
        <v>College</v>
      </c>
      <c r="G1280" t="s">
        <v>55</v>
      </c>
      <c r="H1280">
        <v>48150</v>
      </c>
      <c r="I1280">
        <v>48150</v>
      </c>
      <c r="J1280" s="4" t="s">
        <v>175</v>
      </c>
      <c r="K1280">
        <v>0</v>
      </c>
      <c r="L1280">
        <v>1</v>
      </c>
      <c r="M1280" t="str">
        <f>IF(OR(K1280&gt;0, L1280&gt;0), "Parent", "Not Parent")</f>
        <v>Parent</v>
      </c>
      <c r="N1280" t="s">
        <v>391</v>
      </c>
      <c r="O1280" s="8">
        <v>41916</v>
      </c>
      <c r="P1280" s="9">
        <f>O1280-N1280</f>
        <v>483</v>
      </c>
      <c r="Q1280">
        <v>24</v>
      </c>
      <c r="R1280" s="9">
        <f>P1280-Q1280</f>
        <v>459</v>
      </c>
      <c r="S1280" s="8">
        <f>O1280-R1280</f>
        <v>41457</v>
      </c>
      <c r="T1280">
        <v>173</v>
      </c>
      <c r="U1280">
        <v>2</v>
      </c>
      <c r="V1280">
        <v>39</v>
      </c>
      <c r="W1280">
        <v>3</v>
      </c>
      <c r="X1280">
        <v>2</v>
      </c>
      <c r="Y1280">
        <v>47</v>
      </c>
      <c r="Z1280">
        <v>266</v>
      </c>
      <c r="AA1280">
        <f>Z1280/P1280</f>
        <v>0.55072463768115942</v>
      </c>
      <c r="AB1280" s="11" t="s">
        <v>506</v>
      </c>
      <c r="AC1280" t="s">
        <v>59</v>
      </c>
      <c r="AD1280">
        <v>3</v>
      </c>
      <c r="AE1280" t="str">
        <f>IF(AD1280&gt;3, "Prefers Discount", "Discount Indifferent")</f>
        <v>Discount Indifferent</v>
      </c>
      <c r="AF1280">
        <v>4</v>
      </c>
      <c r="AG1280">
        <v>5</v>
      </c>
      <c r="AH1280">
        <v>1</v>
      </c>
      <c r="AI1280" t="str">
        <f>INDEX($AF$1:$AH$1,MATCH(MAX(AF1280:AH1280),AF1280:AH1280,0))</f>
        <v>Web_Orders</v>
      </c>
      <c r="AJ1280">
        <v>7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f>SUM(AK1280:AO1280)</f>
        <v>0</v>
      </c>
      <c r="AQ1280" t="s">
        <v>67</v>
      </c>
      <c r="AR1280">
        <v>0</v>
      </c>
      <c r="AS1280" t="str">
        <f>IF(OR(AK1280&gt;0, AL1280&gt;0, AM1280&gt;0, AN1280&gt;0, AO1280&gt;0), "Converted", "Not Converted")</f>
        <v>Not Converted</v>
      </c>
      <c r="AT1280">
        <v>0</v>
      </c>
      <c r="AU1280">
        <v>3</v>
      </c>
      <c r="AV1280">
        <v>11</v>
      </c>
      <c r="AW1280">
        <f>IF(Z1280&gt;607, 4, 0)</f>
        <v>0</v>
      </c>
      <c r="AX1280">
        <f>IF(AA1280&gt;0.1497, 3, 0)</f>
        <v>3</v>
      </c>
      <c r="AY1280">
        <f>IF(P1280&gt;4031, 2, 0)</f>
        <v>0</v>
      </c>
      <c r="AZ1280">
        <f>IF(H1280&gt;51934.91, 1, 0)</f>
        <v>0</v>
      </c>
      <c r="BA1280">
        <f>SUM(AW1280:AZ1280)</f>
        <v>3</v>
      </c>
      <c r="BB1280" t="str">
        <f>VLOOKUP(BA1280,'Standard Deviations'!$L$1:$M$11,2,TRUE)</f>
        <v>Silver</v>
      </c>
    </row>
    <row r="1281" spans="1:54">
      <c r="A1281">
        <v>11096</v>
      </c>
      <c r="B1281">
        <v>1952</v>
      </c>
      <c r="C1281">
        <f>2024-B1281</f>
        <v>72</v>
      </c>
      <c r="D1281" t="str">
        <f>VLOOKUP(B1281,Reference!$A$1:$B$125, 2)</f>
        <v>Boomers</v>
      </c>
      <c r="E1281" t="s">
        <v>74</v>
      </c>
      <c r="F1281" t="str">
        <f>IF(E1281="High School", "No College", "College")</f>
        <v>College</v>
      </c>
      <c r="G1281" t="s">
        <v>65</v>
      </c>
      <c r="H1281">
        <v>57247</v>
      </c>
      <c r="I1281">
        <v>57247</v>
      </c>
      <c r="J1281" s="4" t="s">
        <v>61</v>
      </c>
      <c r="K1281">
        <v>0</v>
      </c>
      <c r="L1281">
        <v>1</v>
      </c>
      <c r="M1281" t="str">
        <f>IF(OR(K1281&gt;0, L1281&gt;0), "Parent", "Not Parent")</f>
        <v>Parent</v>
      </c>
      <c r="N1281" t="s">
        <v>636</v>
      </c>
      <c r="O1281" s="8">
        <v>41916</v>
      </c>
      <c r="P1281" s="9">
        <f>O1281-N1281</f>
        <v>422</v>
      </c>
      <c r="Q1281">
        <v>50</v>
      </c>
      <c r="R1281" s="9">
        <f>P1281-Q1281</f>
        <v>372</v>
      </c>
      <c r="S1281" s="8">
        <f>O1281-R1281</f>
        <v>41544</v>
      </c>
      <c r="T1281">
        <v>99</v>
      </c>
      <c r="U1281">
        <v>4</v>
      </c>
      <c r="V1281">
        <v>32</v>
      </c>
      <c r="W1281">
        <v>37</v>
      </c>
      <c r="X1281">
        <v>54</v>
      </c>
      <c r="Y1281">
        <v>6</v>
      </c>
      <c r="Z1281">
        <v>232</v>
      </c>
      <c r="AA1281">
        <f>Z1281/P1281</f>
        <v>0.54976303317535546</v>
      </c>
      <c r="AB1281" s="14" t="s">
        <v>506</v>
      </c>
      <c r="AC1281" s="13" t="s">
        <v>63</v>
      </c>
      <c r="AD1281">
        <v>2</v>
      </c>
      <c r="AE1281" t="str">
        <f>IF(AD1281&gt;3, "Prefers Discount", "Discount Indifferent")</f>
        <v>Discount Indifferent</v>
      </c>
      <c r="AF1281">
        <v>7</v>
      </c>
      <c r="AG1281">
        <v>2</v>
      </c>
      <c r="AH1281">
        <v>1</v>
      </c>
      <c r="AI1281" t="str">
        <f>INDEX($AF$1:$AH$1,MATCH(MAX(AF1281:AH1281),AF1281:AH1281,0))</f>
        <v>Store_Orders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f>SUM(AK1281:AO1281)</f>
        <v>0</v>
      </c>
      <c r="AQ1281" t="s">
        <v>67</v>
      </c>
      <c r="AR1281">
        <v>0</v>
      </c>
      <c r="AS1281" t="str">
        <f>IF(OR(AK1281&gt;0, AL1281&gt;0, AM1281&gt;0, AN1281&gt;0, AO1281&gt;0), "Converted", "Not Converted")</f>
        <v>Not Converted</v>
      </c>
      <c r="AT1281">
        <v>0</v>
      </c>
      <c r="AU1281">
        <v>3</v>
      </c>
      <c r="AV1281">
        <v>11</v>
      </c>
      <c r="AW1281">
        <f>IF(Z1281&gt;607, 4, 0)</f>
        <v>0</v>
      </c>
      <c r="AX1281">
        <f>IF(AA1281&gt;0.1497, 3, 0)</f>
        <v>3</v>
      </c>
      <c r="AY1281">
        <f>IF(P1281&gt;4031, 2, 0)</f>
        <v>0</v>
      </c>
      <c r="AZ1281">
        <f>IF(H1281&gt;51934.91, 1, 0)</f>
        <v>1</v>
      </c>
      <c r="BA1281">
        <f>SUM(AW1281:AZ1281)</f>
        <v>4</v>
      </c>
      <c r="BB1281" t="str">
        <f>VLOOKUP(BA1281,'Standard Deviations'!$L$1:$M$11,2,TRUE)</f>
        <v>Silver</v>
      </c>
    </row>
    <row r="1282" spans="1:54">
      <c r="A1282">
        <v>6488</v>
      </c>
      <c r="B1282">
        <v>1959</v>
      </c>
      <c r="C1282">
        <f>2024-B1282</f>
        <v>65</v>
      </c>
      <c r="D1282" t="str">
        <f>VLOOKUP(B1282,Reference!$A$1:$B$125, 2)</f>
        <v>Boomers</v>
      </c>
      <c r="E1282" t="s">
        <v>68</v>
      </c>
      <c r="F1282" t="str">
        <f>IF(E1282="High School", "No College", "College")</f>
        <v>College</v>
      </c>
      <c r="G1282" t="s">
        <v>55</v>
      </c>
      <c r="H1282">
        <v>38829</v>
      </c>
      <c r="I1282">
        <v>38829</v>
      </c>
      <c r="J1282" s="4" t="s">
        <v>175</v>
      </c>
      <c r="K1282">
        <v>0</v>
      </c>
      <c r="L1282">
        <v>1</v>
      </c>
      <c r="M1282" t="str">
        <f>IF(OR(K1282&gt;0, L1282&gt;0), "Parent", "Not Parent")</f>
        <v>Parent</v>
      </c>
      <c r="N1282" t="s">
        <v>429</v>
      </c>
      <c r="O1282" s="8">
        <v>41916</v>
      </c>
      <c r="P1282" s="9">
        <f>O1282-N1282</f>
        <v>181</v>
      </c>
      <c r="Q1282">
        <v>86</v>
      </c>
      <c r="R1282" s="9">
        <f>P1282-Q1282</f>
        <v>95</v>
      </c>
      <c r="S1282" s="8">
        <f>O1282-R1282</f>
        <v>41821</v>
      </c>
      <c r="T1282">
        <v>76</v>
      </c>
      <c r="U1282">
        <v>0</v>
      </c>
      <c r="V1282">
        <v>7</v>
      </c>
      <c r="W1282">
        <v>0</v>
      </c>
      <c r="X1282">
        <v>0</v>
      </c>
      <c r="Y1282">
        <v>16</v>
      </c>
      <c r="Z1282">
        <v>99</v>
      </c>
      <c r="AA1282">
        <f>Z1282/P1282</f>
        <v>0.54696132596685088</v>
      </c>
      <c r="AB1282" s="14" t="s">
        <v>506</v>
      </c>
      <c r="AC1282" s="13" t="s">
        <v>63</v>
      </c>
      <c r="AD1282">
        <v>1</v>
      </c>
      <c r="AE1282" t="str">
        <f>IF(AD1282&gt;3, "Prefers Discount", "Discount Indifferent")</f>
        <v>Discount Indifferent</v>
      </c>
      <c r="AF1282">
        <v>2</v>
      </c>
      <c r="AG1282">
        <v>3</v>
      </c>
      <c r="AH1282">
        <v>2</v>
      </c>
      <c r="AI1282" t="str">
        <f>INDEX($AF$1:$AH$1,MATCH(MAX(AF1282:AH1282),AF1282:AH1282,0))</f>
        <v>Web_Orders</v>
      </c>
      <c r="AJ1282">
        <v>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f>SUM(AK1282:AO1282)</f>
        <v>0</v>
      </c>
      <c r="AQ1282" t="s">
        <v>67</v>
      </c>
      <c r="AR1282">
        <v>0</v>
      </c>
      <c r="AS1282" t="str">
        <f>IF(OR(AK1282&gt;0, AL1282&gt;0, AM1282&gt;0, AN1282&gt;0, AO1282&gt;0), "Converted", "Not Converted")</f>
        <v>Not Converted</v>
      </c>
      <c r="AT1282">
        <v>0</v>
      </c>
      <c r="AU1282">
        <v>3</v>
      </c>
      <c r="AV1282">
        <v>11</v>
      </c>
      <c r="AW1282">
        <f>IF(Z1282&gt;607, 4, 0)</f>
        <v>0</v>
      </c>
      <c r="AX1282">
        <f>IF(AA1282&gt;0.1497, 3, 0)</f>
        <v>3</v>
      </c>
      <c r="AY1282">
        <f>IF(P1282&gt;4031, 2, 0)</f>
        <v>0</v>
      </c>
      <c r="AZ1282">
        <f>IF(H1282&gt;51934.91, 1, 0)</f>
        <v>0</v>
      </c>
      <c r="BA1282">
        <f>SUM(AW1282:AZ1282)</f>
        <v>3</v>
      </c>
      <c r="BB1282" t="str">
        <f>VLOOKUP(BA1282,'Standard Deviations'!$L$1:$M$11,2,TRUE)</f>
        <v>Silver</v>
      </c>
    </row>
    <row r="1283" spans="1:54" hidden="1">
      <c r="A1283">
        <v>8594</v>
      </c>
      <c r="B1283">
        <v>1958</v>
      </c>
      <c r="C1283">
        <f>2024-B1283</f>
        <v>66</v>
      </c>
      <c r="D1283" t="str">
        <f>VLOOKUP(B1283,Reference!$A$1:$B$125, 2)</f>
        <v>Boomers</v>
      </c>
      <c r="E1283" t="s">
        <v>68</v>
      </c>
      <c r="F1283" t="str">
        <f>IF(E1283="High School", "No College", "College")</f>
        <v>College</v>
      </c>
      <c r="G1283" t="s">
        <v>89</v>
      </c>
      <c r="H1283">
        <v>50520</v>
      </c>
      <c r="I1283">
        <v>50520</v>
      </c>
      <c r="J1283" s="4" t="s">
        <v>175</v>
      </c>
      <c r="K1283">
        <v>0</v>
      </c>
      <c r="L1283">
        <v>1</v>
      </c>
      <c r="M1283" t="str">
        <f>IF(OR(K1283&gt;0, L1283&gt;0), "Parent", "Not Parent")</f>
        <v>Parent</v>
      </c>
      <c r="N1283" t="s">
        <v>554</v>
      </c>
      <c r="O1283" s="8">
        <v>41916</v>
      </c>
      <c r="P1283" s="9">
        <f>O1283-N1283</f>
        <v>249</v>
      </c>
      <c r="Q1283">
        <v>25</v>
      </c>
      <c r="R1283" s="9">
        <f>P1283-Q1283</f>
        <v>224</v>
      </c>
      <c r="S1283" s="8">
        <f>O1283-R1283</f>
        <v>41692</v>
      </c>
      <c r="T1283">
        <v>112</v>
      </c>
      <c r="U1283">
        <v>0</v>
      </c>
      <c r="V1283">
        <v>6</v>
      </c>
      <c r="W1283">
        <v>2</v>
      </c>
      <c r="X1283">
        <v>1</v>
      </c>
      <c r="Y1283">
        <v>14</v>
      </c>
      <c r="Z1283">
        <v>135</v>
      </c>
      <c r="AA1283">
        <f>Z1283/P1283</f>
        <v>0.54216867469879515</v>
      </c>
      <c r="AB1283" s="11" t="s">
        <v>506</v>
      </c>
      <c r="AC1283" t="s">
        <v>59</v>
      </c>
      <c r="AD1283">
        <v>2</v>
      </c>
      <c r="AE1283" t="str">
        <f>IF(AD1283&gt;3, "Prefers Discount", "Discount Indifferent")</f>
        <v>Discount Indifferent</v>
      </c>
      <c r="AF1283">
        <v>3</v>
      </c>
      <c r="AG1283">
        <v>3</v>
      </c>
      <c r="AH1283">
        <v>1</v>
      </c>
      <c r="AI1283" t="str">
        <f>INDEX($AF$1:$AH$1,MATCH(MAX(AF1283:AH1283),AF1283:AH1283,0))</f>
        <v>Store_Orders</v>
      </c>
      <c r="AJ1283">
        <v>6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f>SUM(AK1283:AO1283)</f>
        <v>0</v>
      </c>
      <c r="AQ1283" t="s">
        <v>67</v>
      </c>
      <c r="AR1283">
        <v>0</v>
      </c>
      <c r="AS1283" t="str">
        <f>IF(OR(AK1283&gt;0, AL1283&gt;0, AM1283&gt;0, AN1283&gt;0, AO1283&gt;0), "Converted", "Not Converted")</f>
        <v>Not Converted</v>
      </c>
      <c r="AT1283">
        <v>0</v>
      </c>
      <c r="AU1283">
        <v>3</v>
      </c>
      <c r="AV1283">
        <v>11</v>
      </c>
      <c r="AW1283">
        <f>IF(Z1283&gt;607, 4, 0)</f>
        <v>0</v>
      </c>
      <c r="AX1283">
        <f>IF(AA1283&gt;0.1497, 3, 0)</f>
        <v>3</v>
      </c>
      <c r="AY1283">
        <f>IF(P1283&gt;4031, 2, 0)</f>
        <v>0</v>
      </c>
      <c r="AZ1283">
        <f>IF(H1283&gt;51934.91, 1, 0)</f>
        <v>0</v>
      </c>
      <c r="BA1283">
        <f>SUM(AW1283:AZ1283)</f>
        <v>3</v>
      </c>
      <c r="BB1283" t="str">
        <f>VLOOKUP(BA1283,'Standard Deviations'!$L$1:$M$11,2,TRUE)</f>
        <v>Silver</v>
      </c>
    </row>
    <row r="1284" spans="1:54">
      <c r="A1284">
        <v>7495</v>
      </c>
      <c r="B1284">
        <v>1948</v>
      </c>
      <c r="C1284">
        <f>2024-B1284</f>
        <v>76</v>
      </c>
      <c r="D1284" t="str">
        <f>VLOOKUP(B1284,Reference!$A$1:$B$125, 2)</f>
        <v>Boomers</v>
      </c>
      <c r="E1284" t="s">
        <v>68</v>
      </c>
      <c r="F1284" t="str">
        <f>IF(E1284="High School", "No College", "College")</f>
        <v>College</v>
      </c>
      <c r="G1284" t="s">
        <v>55</v>
      </c>
      <c r="H1284">
        <v>56223</v>
      </c>
      <c r="I1284">
        <v>56223</v>
      </c>
      <c r="J1284" s="4" t="s">
        <v>61</v>
      </c>
      <c r="K1284">
        <v>0</v>
      </c>
      <c r="L1284">
        <v>1</v>
      </c>
      <c r="M1284" t="str">
        <f>IF(OR(K1284&gt;0, L1284&gt;0), "Parent", "Not Parent")</f>
        <v>Parent</v>
      </c>
      <c r="N1284" t="s">
        <v>216</v>
      </c>
      <c r="O1284" s="8">
        <v>41916</v>
      </c>
      <c r="P1284" s="9">
        <f>O1284-N1284</f>
        <v>288</v>
      </c>
      <c r="Q1284">
        <v>72</v>
      </c>
      <c r="R1284" s="9">
        <f>P1284-Q1284</f>
        <v>216</v>
      </c>
      <c r="S1284" s="8">
        <f>O1284-R1284</f>
        <v>41700</v>
      </c>
      <c r="T1284">
        <v>77</v>
      </c>
      <c r="U1284">
        <v>28</v>
      </c>
      <c r="V1284">
        <v>31</v>
      </c>
      <c r="W1284">
        <v>16</v>
      </c>
      <c r="X1284">
        <v>0</v>
      </c>
      <c r="Y1284">
        <v>4</v>
      </c>
      <c r="Z1284">
        <v>156</v>
      </c>
      <c r="AA1284">
        <f>Z1284/P1284</f>
        <v>0.54166666666666663</v>
      </c>
      <c r="AB1284" s="14" t="s">
        <v>506</v>
      </c>
      <c r="AC1284" s="13" t="s">
        <v>63</v>
      </c>
      <c r="AD1284">
        <v>2</v>
      </c>
      <c r="AE1284" t="str">
        <f>IF(AD1284&gt;3, "Prefers Discount", "Discount Indifferent")</f>
        <v>Discount Indifferent</v>
      </c>
      <c r="AF1284">
        <v>5</v>
      </c>
      <c r="AG1284">
        <v>2</v>
      </c>
      <c r="AH1284">
        <v>1</v>
      </c>
      <c r="AI1284" t="str">
        <f>INDEX($AF$1:$AH$1,MATCH(MAX(AF1284:AH1284),AF1284:AH1284,0))</f>
        <v>Store_Orders</v>
      </c>
      <c r="AJ1284">
        <v>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f>SUM(AK1284:AO1284)</f>
        <v>0</v>
      </c>
      <c r="AQ1284" t="s">
        <v>67</v>
      </c>
      <c r="AR1284">
        <v>0</v>
      </c>
      <c r="AS1284" t="str">
        <f>IF(OR(AK1284&gt;0, AL1284&gt;0, AM1284&gt;0, AN1284&gt;0, AO1284&gt;0), "Converted", "Not Converted")</f>
        <v>Not Converted</v>
      </c>
      <c r="AT1284">
        <v>0</v>
      </c>
      <c r="AU1284">
        <v>3</v>
      </c>
      <c r="AV1284">
        <v>11</v>
      </c>
      <c r="AW1284">
        <f>IF(Z1284&gt;607, 4, 0)</f>
        <v>0</v>
      </c>
      <c r="AX1284">
        <f>IF(AA1284&gt;0.1497, 3, 0)</f>
        <v>3</v>
      </c>
      <c r="AY1284">
        <f>IF(P1284&gt;4031, 2, 0)</f>
        <v>0</v>
      </c>
      <c r="AZ1284">
        <f>IF(H1284&gt;51934.91, 1, 0)</f>
        <v>1</v>
      </c>
      <c r="BA1284">
        <f>SUM(AW1284:AZ1284)</f>
        <v>4</v>
      </c>
      <c r="BB1284" t="str">
        <f>VLOOKUP(BA1284,'Standard Deviations'!$L$1:$M$11,2,TRUE)</f>
        <v>Silver</v>
      </c>
    </row>
    <row r="1285" spans="1:54" hidden="1">
      <c r="A1285">
        <v>2815</v>
      </c>
      <c r="B1285">
        <v>1975</v>
      </c>
      <c r="C1285">
        <f>2024-B1285</f>
        <v>49</v>
      </c>
      <c r="D1285" t="str">
        <f>VLOOKUP(B1285,Reference!$A$1:$B$125, 2)</f>
        <v>Gen X</v>
      </c>
      <c r="E1285" t="s">
        <v>54</v>
      </c>
      <c r="F1285" t="str">
        <f>IF(E1285="High School", "No College", "College")</f>
        <v>College</v>
      </c>
      <c r="G1285" t="s">
        <v>55</v>
      </c>
      <c r="H1285">
        <v>33183</v>
      </c>
      <c r="I1285">
        <v>33183</v>
      </c>
      <c r="J1285" s="4" t="s">
        <v>175</v>
      </c>
      <c r="K1285">
        <v>1</v>
      </c>
      <c r="L1285">
        <v>0</v>
      </c>
      <c r="M1285" t="str">
        <f>IF(OR(K1285&gt;0, L1285&gt;0), "Parent", "Not Parent")</f>
        <v>Parent</v>
      </c>
      <c r="N1285" t="s">
        <v>116</v>
      </c>
      <c r="O1285" s="8">
        <v>41916</v>
      </c>
      <c r="P1285" s="9">
        <f>O1285-N1285</f>
        <v>222</v>
      </c>
      <c r="Q1285">
        <v>46</v>
      </c>
      <c r="R1285" s="9">
        <f>P1285-Q1285</f>
        <v>176</v>
      </c>
      <c r="S1285" s="8">
        <f>O1285-R1285</f>
        <v>41740</v>
      </c>
      <c r="T1285">
        <v>7</v>
      </c>
      <c r="U1285">
        <v>5</v>
      </c>
      <c r="V1285">
        <v>39</v>
      </c>
      <c r="W1285">
        <v>17</v>
      </c>
      <c r="X1285">
        <v>15</v>
      </c>
      <c r="Y1285">
        <v>37</v>
      </c>
      <c r="Z1285">
        <v>120</v>
      </c>
      <c r="AA1285">
        <f>Z1285/P1285</f>
        <v>0.54054054054054057</v>
      </c>
      <c r="AB1285" s="11" t="s">
        <v>506</v>
      </c>
      <c r="AC1285" t="s">
        <v>59</v>
      </c>
      <c r="AD1285">
        <v>2</v>
      </c>
      <c r="AE1285" t="str">
        <f>IF(AD1285&gt;3, "Prefers Discount", "Discount Indifferent")</f>
        <v>Discount Indifferent</v>
      </c>
      <c r="AF1285">
        <v>3</v>
      </c>
      <c r="AG1285">
        <v>4</v>
      </c>
      <c r="AH1285">
        <v>0</v>
      </c>
      <c r="AI1285" t="str">
        <f>INDEX($AF$1:$AH$1,MATCH(MAX(AF1285:AH1285),AF1285:AH1285,0))</f>
        <v>Web_Orders</v>
      </c>
      <c r="AJ1285">
        <v>7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f>SUM(AK1285:AO1285)</f>
        <v>0</v>
      </c>
      <c r="AQ1285" t="s">
        <v>67</v>
      </c>
      <c r="AR1285">
        <v>0</v>
      </c>
      <c r="AS1285" t="str">
        <f>IF(OR(AK1285&gt;0, AL1285&gt;0, AM1285&gt;0, AN1285&gt;0, AO1285&gt;0), "Converted", "Not Converted")</f>
        <v>Not Converted</v>
      </c>
      <c r="AT1285">
        <v>0</v>
      </c>
      <c r="AU1285">
        <v>3</v>
      </c>
      <c r="AV1285">
        <v>11</v>
      </c>
      <c r="AW1285">
        <f>IF(Z1285&gt;607, 4, 0)</f>
        <v>0</v>
      </c>
      <c r="AX1285">
        <f>IF(AA1285&gt;0.1497, 3, 0)</f>
        <v>3</v>
      </c>
      <c r="AY1285">
        <f>IF(P1285&gt;4031, 2, 0)</f>
        <v>0</v>
      </c>
      <c r="AZ1285">
        <f>IF(H1285&gt;51934.91, 1, 0)</f>
        <v>0</v>
      </c>
      <c r="BA1285">
        <f>SUM(AW1285:AZ1285)</f>
        <v>3</v>
      </c>
      <c r="BB1285" t="str">
        <f>VLOOKUP(BA1285,'Standard Deviations'!$L$1:$M$11,2,TRUE)</f>
        <v>Silver</v>
      </c>
    </row>
    <row r="1286" spans="1:54">
      <c r="A1286">
        <v>6382</v>
      </c>
      <c r="B1286">
        <v>1953</v>
      </c>
      <c r="C1286">
        <f>2024-B1286</f>
        <v>71</v>
      </c>
      <c r="D1286" t="str">
        <f>VLOOKUP(B1286,Reference!$A$1:$B$125, 2)</f>
        <v>Boomers</v>
      </c>
      <c r="E1286" t="s">
        <v>54</v>
      </c>
      <c r="F1286" t="str">
        <f>IF(E1286="High School", "No College", "College")</f>
        <v>College</v>
      </c>
      <c r="G1286" t="s">
        <v>65</v>
      </c>
      <c r="H1286">
        <v>48794</v>
      </c>
      <c r="I1286">
        <v>48794</v>
      </c>
      <c r="J1286" s="4" t="s">
        <v>175</v>
      </c>
      <c r="K1286">
        <v>1</v>
      </c>
      <c r="L1286">
        <v>1</v>
      </c>
      <c r="M1286" t="str">
        <f>IF(OR(K1286&gt;0, L1286&gt;0), "Parent", "Not Parent")</f>
        <v>Parent</v>
      </c>
      <c r="N1286" t="s">
        <v>70</v>
      </c>
      <c r="O1286" s="8">
        <v>41916</v>
      </c>
      <c r="P1286" s="9">
        <f>O1286-N1286</f>
        <v>100</v>
      </c>
      <c r="Q1286">
        <v>97</v>
      </c>
      <c r="R1286" s="9">
        <f>P1286-Q1286</f>
        <v>3</v>
      </c>
      <c r="S1286" s="8">
        <f>O1286-R1286</f>
        <v>41913</v>
      </c>
      <c r="T1286">
        <v>25</v>
      </c>
      <c r="U1286">
        <v>0</v>
      </c>
      <c r="V1286">
        <v>11</v>
      </c>
      <c r="W1286">
        <v>3</v>
      </c>
      <c r="X1286">
        <v>0</v>
      </c>
      <c r="Y1286">
        <v>15</v>
      </c>
      <c r="Z1286">
        <v>54</v>
      </c>
      <c r="AA1286">
        <f>Z1286/P1286</f>
        <v>0.54</v>
      </c>
      <c r="AB1286" s="14" t="s">
        <v>506</v>
      </c>
      <c r="AC1286" s="13" t="s">
        <v>63</v>
      </c>
      <c r="AD1286">
        <v>1</v>
      </c>
      <c r="AE1286" t="str">
        <f>IF(AD1286&gt;3, "Prefers Discount", "Discount Indifferent")</f>
        <v>Discount Indifferent</v>
      </c>
      <c r="AF1286">
        <v>3</v>
      </c>
      <c r="AG1286">
        <v>1</v>
      </c>
      <c r="AH1286">
        <v>0</v>
      </c>
      <c r="AI1286" t="str">
        <f>INDEX($AF$1:$AH$1,MATCH(MAX(AF1286:AH1286),AF1286:AH1286,0))</f>
        <v>Store_Orders</v>
      </c>
      <c r="AJ1286">
        <v>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f>SUM(AK1286:AO1286)</f>
        <v>0</v>
      </c>
      <c r="AQ1286" t="s">
        <v>67</v>
      </c>
      <c r="AR1286">
        <v>0</v>
      </c>
      <c r="AS1286" t="str">
        <f>IF(OR(AK1286&gt;0, AL1286&gt;0, AM1286&gt;0, AN1286&gt;0, AO1286&gt;0), "Converted", "Not Converted")</f>
        <v>Not Converted</v>
      </c>
      <c r="AT1286">
        <v>0</v>
      </c>
      <c r="AU1286">
        <v>3</v>
      </c>
      <c r="AV1286">
        <v>11</v>
      </c>
      <c r="AW1286">
        <f>IF(Z1286&gt;607, 4, 0)</f>
        <v>0</v>
      </c>
      <c r="AX1286">
        <f>IF(AA1286&gt;0.1497, 3, 0)</f>
        <v>3</v>
      </c>
      <c r="AY1286">
        <f>IF(P1286&gt;4031, 2, 0)</f>
        <v>0</v>
      </c>
      <c r="AZ1286">
        <f>IF(H1286&gt;51934.91, 1, 0)</f>
        <v>0</v>
      </c>
      <c r="BA1286">
        <f>SUM(AW1286:AZ1286)</f>
        <v>3</v>
      </c>
      <c r="BB1286" t="str">
        <f>VLOOKUP(BA1286,'Standard Deviations'!$L$1:$M$11,2,TRUE)</f>
        <v>Silver</v>
      </c>
    </row>
    <row r="1287" spans="1:54" hidden="1">
      <c r="A1287">
        <v>10176</v>
      </c>
      <c r="B1287">
        <v>1968</v>
      </c>
      <c r="C1287">
        <f>2024-B1287</f>
        <v>56</v>
      </c>
      <c r="D1287" t="str">
        <f>VLOOKUP(B1287,Reference!$A$1:$B$125, 2)</f>
        <v>Gen X</v>
      </c>
      <c r="E1287" t="s">
        <v>54</v>
      </c>
      <c r="F1287" t="str">
        <f>IF(E1287="High School", "No College", "College")</f>
        <v>College</v>
      </c>
      <c r="G1287" t="s">
        <v>60</v>
      </c>
      <c r="H1287">
        <v>57107</v>
      </c>
      <c r="I1287">
        <v>57107</v>
      </c>
      <c r="J1287" s="4" t="s">
        <v>61</v>
      </c>
      <c r="K1287">
        <v>0</v>
      </c>
      <c r="L1287">
        <v>1</v>
      </c>
      <c r="M1287" t="str">
        <f>IF(OR(K1287&gt;0, L1287&gt;0), "Parent", "Not Parent")</f>
        <v>Parent</v>
      </c>
      <c r="N1287" t="s">
        <v>478</v>
      </c>
      <c r="O1287" s="8">
        <v>41916</v>
      </c>
      <c r="P1287" s="9">
        <f>O1287-N1287</f>
        <v>771</v>
      </c>
      <c r="Q1287">
        <v>44</v>
      </c>
      <c r="R1287" s="9">
        <f>P1287-Q1287</f>
        <v>727</v>
      </c>
      <c r="S1287" s="8">
        <f>O1287-R1287</f>
        <v>41189</v>
      </c>
      <c r="T1287">
        <v>159</v>
      </c>
      <c r="U1287">
        <v>0</v>
      </c>
      <c r="V1287">
        <v>120</v>
      </c>
      <c r="W1287">
        <v>0</v>
      </c>
      <c r="X1287">
        <v>0</v>
      </c>
      <c r="Y1287">
        <v>137</v>
      </c>
      <c r="Z1287">
        <v>416</v>
      </c>
      <c r="AA1287">
        <f>Z1287/P1287</f>
        <v>0.53955901426718544</v>
      </c>
      <c r="AB1287" s="11" t="s">
        <v>506</v>
      </c>
      <c r="AC1287" t="s">
        <v>59</v>
      </c>
      <c r="AD1287">
        <v>7</v>
      </c>
      <c r="AE1287" t="str">
        <f>IF(AD1287&gt;3, "Prefers Discount", "Discount Indifferent")</f>
        <v>Prefers Discount</v>
      </c>
      <c r="AF1287">
        <v>8</v>
      </c>
      <c r="AG1287">
        <v>4</v>
      </c>
      <c r="AH1287">
        <v>4</v>
      </c>
      <c r="AI1287" t="str">
        <f>INDEX($AF$1:$AH$1,MATCH(MAX(AF1287:AH1287),AF1287:AH1287,0))</f>
        <v>Store_Orders</v>
      </c>
      <c r="AJ1287">
        <v>8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f>SUM(AK1287:AO1287)</f>
        <v>2</v>
      </c>
      <c r="AQ1287" t="str">
        <f>INDEX($AK$1:$AO$1,MATCH(MAX(AK1287:AO1287),AK1287:AO1287,0))</f>
        <v>Converted_on_Camp2</v>
      </c>
      <c r="AR1287">
        <v>1</v>
      </c>
      <c r="AS1287" t="str">
        <f>IF(OR(AK1287&gt;0, AL1287&gt;0, AM1287&gt;0, AN1287&gt;0, AO1287&gt;0), "Converted", "Not Converted")</f>
        <v>Converted</v>
      </c>
      <c r="AT1287">
        <v>0</v>
      </c>
      <c r="AU1287">
        <v>3</v>
      </c>
      <c r="AV1287">
        <v>11</v>
      </c>
      <c r="AW1287">
        <f>IF(Z1287&gt;607, 4, 0)</f>
        <v>0</v>
      </c>
      <c r="AX1287">
        <f>IF(AA1287&gt;0.1497, 3, 0)</f>
        <v>3</v>
      </c>
      <c r="AY1287">
        <f>IF(P1287&gt;4031, 2, 0)</f>
        <v>0</v>
      </c>
      <c r="AZ1287">
        <f>IF(H1287&gt;51934.91, 1, 0)</f>
        <v>1</v>
      </c>
      <c r="BA1287">
        <f>SUM(AW1287:AZ1287)</f>
        <v>4</v>
      </c>
      <c r="BB1287" t="str">
        <f>VLOOKUP(BA1287,'Standard Deviations'!$L$1:$M$11,2,TRUE)</f>
        <v>Silver</v>
      </c>
    </row>
    <row r="1288" spans="1:54">
      <c r="A1288">
        <v>10500</v>
      </c>
      <c r="B1288">
        <v>1984</v>
      </c>
      <c r="C1288">
        <f>2024-B1288</f>
        <v>40</v>
      </c>
      <c r="D1288" t="str">
        <f>VLOOKUP(B1288,Reference!$A$1:$B$125, 2)</f>
        <v>Millennials</v>
      </c>
      <c r="E1288" t="s">
        <v>54</v>
      </c>
      <c r="F1288" t="str">
        <f>IF(E1288="High School", "No College", "College")</f>
        <v>College</v>
      </c>
      <c r="G1288" t="s">
        <v>55</v>
      </c>
      <c r="H1288">
        <v>31761</v>
      </c>
      <c r="I1288">
        <v>31761</v>
      </c>
      <c r="J1288" s="4" t="s">
        <v>175</v>
      </c>
      <c r="K1288">
        <v>1</v>
      </c>
      <c r="L1288">
        <v>0</v>
      </c>
      <c r="M1288" t="str">
        <f>IF(OR(K1288&gt;0, L1288&gt;0), "Parent", "Not Parent")</f>
        <v>Parent</v>
      </c>
      <c r="N1288" t="s">
        <v>130</v>
      </c>
      <c r="O1288" s="8">
        <v>41916</v>
      </c>
      <c r="P1288" s="9">
        <f>O1288-N1288</f>
        <v>182</v>
      </c>
      <c r="Q1288">
        <v>96</v>
      </c>
      <c r="R1288" s="9">
        <f>P1288-Q1288</f>
        <v>86</v>
      </c>
      <c r="S1288" s="8">
        <f>O1288-R1288</f>
        <v>41830</v>
      </c>
      <c r="T1288">
        <v>19</v>
      </c>
      <c r="U1288">
        <v>1</v>
      </c>
      <c r="V1288">
        <v>20</v>
      </c>
      <c r="W1288">
        <v>16</v>
      </c>
      <c r="X1288">
        <v>14</v>
      </c>
      <c r="Y1288">
        <v>28</v>
      </c>
      <c r="Z1288">
        <v>98</v>
      </c>
      <c r="AA1288">
        <f>Z1288/P1288</f>
        <v>0.53846153846153844</v>
      </c>
      <c r="AB1288" s="14" t="s">
        <v>506</v>
      </c>
      <c r="AC1288" s="13" t="s">
        <v>63</v>
      </c>
      <c r="AD1288">
        <v>2</v>
      </c>
      <c r="AE1288" t="str">
        <f>IF(AD1288&gt;3, "Prefers Discount", "Discount Indifferent")</f>
        <v>Discount Indifferent</v>
      </c>
      <c r="AF1288">
        <v>4</v>
      </c>
      <c r="AG1288">
        <v>3</v>
      </c>
      <c r="AH1288">
        <v>0</v>
      </c>
      <c r="AI1288" t="str">
        <f>INDEX($AF$1:$AH$1,MATCH(MAX(AF1288:AH1288),AF1288:AH1288,0))</f>
        <v>Store_Orders</v>
      </c>
      <c r="AJ1288">
        <v>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f>SUM(AK1288:AO1288)</f>
        <v>0</v>
      </c>
      <c r="AQ1288" t="s">
        <v>67</v>
      </c>
      <c r="AR1288">
        <v>0</v>
      </c>
      <c r="AS1288" t="str">
        <f>IF(OR(AK1288&gt;0, AL1288&gt;0, AM1288&gt;0, AN1288&gt;0, AO1288&gt;0), "Converted", "Not Converted")</f>
        <v>Not Converted</v>
      </c>
      <c r="AT1288">
        <v>0</v>
      </c>
      <c r="AU1288">
        <v>3</v>
      </c>
      <c r="AV1288">
        <v>11</v>
      </c>
      <c r="AW1288">
        <f>IF(Z1288&gt;607, 4, 0)</f>
        <v>0</v>
      </c>
      <c r="AX1288">
        <f>IF(AA1288&gt;0.1497, 3, 0)</f>
        <v>3</v>
      </c>
      <c r="AY1288">
        <f>IF(P1288&gt;4031, 2, 0)</f>
        <v>0</v>
      </c>
      <c r="AZ1288">
        <f>IF(H1288&gt;51934.91, 1, 0)</f>
        <v>0</v>
      </c>
      <c r="BA1288">
        <f>SUM(AW1288:AZ1288)</f>
        <v>3</v>
      </c>
      <c r="BB1288" t="str">
        <f>VLOOKUP(BA1288,'Standard Deviations'!$L$1:$M$11,2,TRUE)</f>
        <v>Silver</v>
      </c>
    </row>
    <row r="1289" spans="1:54">
      <c r="A1289">
        <v>10640</v>
      </c>
      <c r="B1289">
        <v>1974</v>
      </c>
      <c r="C1289">
        <f>2024-B1289</f>
        <v>50</v>
      </c>
      <c r="D1289" t="str">
        <f>VLOOKUP(B1289,Reference!$A$1:$B$125, 2)</f>
        <v>Gen X</v>
      </c>
      <c r="E1289" t="s">
        <v>54</v>
      </c>
      <c r="F1289" t="str">
        <f>IF(E1289="High School", "No College", "College")</f>
        <v>College</v>
      </c>
      <c r="G1289" t="s">
        <v>65</v>
      </c>
      <c r="H1289">
        <v>44392</v>
      </c>
      <c r="I1289">
        <v>44392</v>
      </c>
      <c r="J1289" s="4" t="s">
        <v>175</v>
      </c>
      <c r="K1289">
        <v>1</v>
      </c>
      <c r="L1289">
        <v>1</v>
      </c>
      <c r="M1289" t="str">
        <f>IF(OR(K1289&gt;0, L1289&gt;0), "Parent", "Not Parent")</f>
        <v>Parent</v>
      </c>
      <c r="N1289" t="s">
        <v>215</v>
      </c>
      <c r="O1289" s="8">
        <v>41916</v>
      </c>
      <c r="P1289" s="9">
        <f>O1289-N1289</f>
        <v>394</v>
      </c>
      <c r="Q1289">
        <v>71</v>
      </c>
      <c r="R1289" s="9">
        <f>P1289-Q1289</f>
        <v>323</v>
      </c>
      <c r="S1289" s="8">
        <f>O1289-R1289</f>
        <v>41593</v>
      </c>
      <c r="T1289">
        <v>87</v>
      </c>
      <c r="U1289">
        <v>5</v>
      </c>
      <c r="V1289">
        <v>71</v>
      </c>
      <c r="W1289">
        <v>7</v>
      </c>
      <c r="X1289">
        <v>12</v>
      </c>
      <c r="Y1289">
        <v>29</v>
      </c>
      <c r="Z1289">
        <v>211</v>
      </c>
      <c r="AA1289">
        <f>Z1289/P1289</f>
        <v>0.53553299492385786</v>
      </c>
      <c r="AB1289" s="14" t="s">
        <v>506</v>
      </c>
      <c r="AC1289" s="13" t="s">
        <v>63</v>
      </c>
      <c r="AD1289">
        <v>5</v>
      </c>
      <c r="AE1289" t="str">
        <f>IF(AD1289&gt;3, "Prefers Discount", "Discount Indifferent")</f>
        <v>Prefers Discount</v>
      </c>
      <c r="AF1289">
        <v>4</v>
      </c>
      <c r="AG1289">
        <v>4</v>
      </c>
      <c r="AH1289">
        <v>1</v>
      </c>
      <c r="AI1289" t="str">
        <f>INDEX($AF$1:$AH$1,MATCH(MAX(AF1289:AH1289),AF1289:AH1289,0))</f>
        <v>Store_Orders</v>
      </c>
      <c r="AJ1289">
        <v>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f>SUM(AK1289:AO1289)</f>
        <v>0</v>
      </c>
      <c r="AQ1289" t="s">
        <v>67</v>
      </c>
      <c r="AR1289">
        <v>0</v>
      </c>
      <c r="AS1289" t="str">
        <f>IF(OR(AK1289&gt;0, AL1289&gt;0, AM1289&gt;0, AN1289&gt;0, AO1289&gt;0), "Converted", "Not Converted")</f>
        <v>Not Converted</v>
      </c>
      <c r="AT1289">
        <v>0</v>
      </c>
      <c r="AU1289">
        <v>3</v>
      </c>
      <c r="AV1289">
        <v>11</v>
      </c>
      <c r="AW1289">
        <f>IF(Z1289&gt;607, 4, 0)</f>
        <v>0</v>
      </c>
      <c r="AX1289">
        <f>IF(AA1289&gt;0.1497, 3, 0)</f>
        <v>3</v>
      </c>
      <c r="AY1289">
        <f>IF(P1289&gt;4031, 2, 0)</f>
        <v>0</v>
      </c>
      <c r="AZ1289">
        <f>IF(H1289&gt;51934.91, 1, 0)</f>
        <v>0</v>
      </c>
      <c r="BA1289">
        <f>SUM(AW1289:AZ1289)</f>
        <v>3</v>
      </c>
      <c r="BB1289" t="str">
        <f>VLOOKUP(BA1289,'Standard Deviations'!$L$1:$M$11,2,TRUE)</f>
        <v>Silver</v>
      </c>
    </row>
    <row r="1290" spans="1:54">
      <c r="A1290">
        <v>125</v>
      </c>
      <c r="B1290">
        <v>1958</v>
      </c>
      <c r="C1290">
        <f>2024-B1290</f>
        <v>66</v>
      </c>
      <c r="D1290" t="str">
        <f>VLOOKUP(B1290,Reference!$A$1:$B$125, 2)</f>
        <v>Boomers</v>
      </c>
      <c r="E1290" t="s">
        <v>74</v>
      </c>
      <c r="F1290" t="str">
        <f>IF(E1290="High School", "No College", "College")</f>
        <v>College</v>
      </c>
      <c r="G1290" t="s">
        <v>65</v>
      </c>
      <c r="H1290">
        <v>53083</v>
      </c>
      <c r="I1290">
        <v>53083</v>
      </c>
      <c r="J1290" s="4" t="s">
        <v>61</v>
      </c>
      <c r="K1290">
        <v>1</v>
      </c>
      <c r="L1290">
        <v>1</v>
      </c>
      <c r="M1290" t="str">
        <f>IF(OR(K1290&gt;0, L1290&gt;0), "Parent", "Not Parent")</f>
        <v>Parent</v>
      </c>
      <c r="N1290" t="s">
        <v>637</v>
      </c>
      <c r="O1290" s="8">
        <v>41916</v>
      </c>
      <c r="P1290" s="9">
        <f>O1290-N1290</f>
        <v>507</v>
      </c>
      <c r="Q1290">
        <v>65</v>
      </c>
      <c r="R1290" s="9">
        <f>P1290-Q1290</f>
        <v>442</v>
      </c>
      <c r="S1290" s="8">
        <f>O1290-R1290</f>
        <v>41474</v>
      </c>
      <c r="T1290">
        <v>215</v>
      </c>
      <c r="U1290">
        <v>7</v>
      </c>
      <c r="V1290">
        <v>33</v>
      </c>
      <c r="W1290">
        <v>3</v>
      </c>
      <c r="X1290">
        <v>0</v>
      </c>
      <c r="Y1290">
        <v>13</v>
      </c>
      <c r="Z1290">
        <v>271</v>
      </c>
      <c r="AA1290">
        <f>Z1290/P1290</f>
        <v>0.53451676528599601</v>
      </c>
      <c r="AB1290" s="14" t="s">
        <v>506</v>
      </c>
      <c r="AC1290" s="13" t="s">
        <v>63</v>
      </c>
      <c r="AD1290">
        <v>6</v>
      </c>
      <c r="AE1290" t="str">
        <f>IF(AD1290&gt;3, "Prefers Discount", "Discount Indifferent")</f>
        <v>Prefers Discount</v>
      </c>
      <c r="AF1290">
        <v>5</v>
      </c>
      <c r="AG1290">
        <v>5</v>
      </c>
      <c r="AH1290">
        <v>1</v>
      </c>
      <c r="AI1290" t="str">
        <f>INDEX($AF$1:$AH$1,MATCH(MAX(AF1290:AH1290),AF1290:AH1290,0))</f>
        <v>Store_Orders</v>
      </c>
      <c r="AJ1290">
        <v>7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f>SUM(AK1290:AO1290)</f>
        <v>1</v>
      </c>
      <c r="AQ1290" t="str">
        <f>INDEX($AK$1:$AO$1,MATCH(MAX(AK1290:AO1290),AK1290:AO1290,0))</f>
        <v>Converted_on_Camp4</v>
      </c>
      <c r="AR1290">
        <v>1</v>
      </c>
      <c r="AS1290" t="str">
        <f>IF(OR(AK1290&gt;0, AL1290&gt;0, AM1290&gt;0, AN1290&gt;0, AO1290&gt;0), "Converted", "Not Converted")</f>
        <v>Converted</v>
      </c>
      <c r="AT1290">
        <v>0</v>
      </c>
      <c r="AU1290">
        <v>3</v>
      </c>
      <c r="AV1290">
        <v>11</v>
      </c>
      <c r="AW1290">
        <f>IF(Z1290&gt;607, 4, 0)</f>
        <v>0</v>
      </c>
      <c r="AX1290">
        <f>IF(AA1290&gt;0.1497, 3, 0)</f>
        <v>3</v>
      </c>
      <c r="AY1290">
        <f>IF(P1290&gt;4031, 2, 0)</f>
        <v>0</v>
      </c>
      <c r="AZ1290">
        <f>IF(H1290&gt;51934.91, 1, 0)</f>
        <v>1</v>
      </c>
      <c r="BA1290">
        <f>SUM(AW1290:AZ1290)</f>
        <v>4</v>
      </c>
      <c r="BB1290" t="str">
        <f>VLOOKUP(BA1290,'Standard Deviations'!$L$1:$M$11,2,TRUE)</f>
        <v>Silver</v>
      </c>
    </row>
    <row r="1291" spans="1:54" hidden="1">
      <c r="A1291">
        <v>975</v>
      </c>
      <c r="B1291">
        <v>1956</v>
      </c>
      <c r="C1291">
        <f>2024-B1291</f>
        <v>68</v>
      </c>
      <c r="D1291" t="str">
        <f>VLOOKUP(B1291,Reference!$A$1:$B$125, 2)</f>
        <v>Boomers</v>
      </c>
      <c r="E1291" t="s">
        <v>54</v>
      </c>
      <c r="F1291" t="str">
        <f>IF(E1291="High School", "No College", "College")</f>
        <v>College</v>
      </c>
      <c r="G1291" t="s">
        <v>60</v>
      </c>
      <c r="H1291">
        <v>54252</v>
      </c>
      <c r="I1291">
        <v>54252</v>
      </c>
      <c r="J1291" s="4" t="s">
        <v>61</v>
      </c>
      <c r="K1291">
        <v>1</v>
      </c>
      <c r="L1291">
        <v>1</v>
      </c>
      <c r="M1291" t="str">
        <f>IF(OR(K1291&gt;0, L1291&gt;0), "Parent", "Not Parent")</f>
        <v>Parent</v>
      </c>
      <c r="N1291" t="s">
        <v>394</v>
      </c>
      <c r="O1291" s="8">
        <v>41916</v>
      </c>
      <c r="P1291" s="9">
        <f>O1291-N1291</f>
        <v>494</v>
      </c>
      <c r="Q1291">
        <v>25</v>
      </c>
      <c r="R1291" s="9">
        <f>P1291-Q1291</f>
        <v>469</v>
      </c>
      <c r="S1291" s="8">
        <f>O1291-R1291</f>
        <v>41447</v>
      </c>
      <c r="T1291">
        <v>178</v>
      </c>
      <c r="U1291">
        <v>4</v>
      </c>
      <c r="V1291">
        <v>26</v>
      </c>
      <c r="W1291">
        <v>8</v>
      </c>
      <c r="X1291">
        <v>4</v>
      </c>
      <c r="Y1291">
        <v>44</v>
      </c>
      <c r="Z1291">
        <v>264</v>
      </c>
      <c r="AA1291">
        <f>Z1291/P1291</f>
        <v>0.53441295546558709</v>
      </c>
      <c r="AB1291" s="11" t="s">
        <v>506</v>
      </c>
      <c r="AC1291" t="s">
        <v>59</v>
      </c>
      <c r="AD1291">
        <v>5</v>
      </c>
      <c r="AE1291" t="str">
        <f>IF(AD1291&gt;3, "Prefers Discount", "Discount Indifferent")</f>
        <v>Prefers Discount</v>
      </c>
      <c r="AF1291">
        <v>5</v>
      </c>
      <c r="AG1291">
        <v>4</v>
      </c>
      <c r="AH1291">
        <v>1</v>
      </c>
      <c r="AI1291" t="str">
        <f>INDEX($AF$1:$AH$1,MATCH(MAX(AF1291:AH1291),AF1291:AH1291,0))</f>
        <v>Store_Orders</v>
      </c>
      <c r="AJ1291">
        <v>6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f>SUM(AK1291:AO1291)</f>
        <v>0</v>
      </c>
      <c r="AQ1291" t="s">
        <v>67</v>
      </c>
      <c r="AR1291">
        <v>0</v>
      </c>
      <c r="AS1291" t="str">
        <f>IF(OR(AK1291&gt;0, AL1291&gt;0, AM1291&gt;0, AN1291&gt;0, AO1291&gt;0), "Converted", "Not Converted")</f>
        <v>Not Converted</v>
      </c>
      <c r="AT1291">
        <v>0</v>
      </c>
      <c r="AU1291">
        <v>3</v>
      </c>
      <c r="AV1291">
        <v>11</v>
      </c>
      <c r="AW1291">
        <f>IF(Z1291&gt;607, 4, 0)</f>
        <v>0</v>
      </c>
      <c r="AX1291">
        <f>IF(AA1291&gt;0.1497, 3, 0)</f>
        <v>3</v>
      </c>
      <c r="AY1291">
        <f>IF(P1291&gt;4031, 2, 0)</f>
        <v>0</v>
      </c>
      <c r="AZ1291">
        <f>IF(H1291&gt;51934.91, 1, 0)</f>
        <v>1</v>
      </c>
      <c r="BA1291">
        <f>SUM(AW1291:AZ1291)</f>
        <v>4</v>
      </c>
      <c r="BB1291" t="str">
        <f>VLOOKUP(BA1291,'Standard Deviations'!$L$1:$M$11,2,TRUE)</f>
        <v>Silver</v>
      </c>
    </row>
    <row r="1292" spans="1:54">
      <c r="A1292">
        <v>954</v>
      </c>
      <c r="B1292">
        <v>1960</v>
      </c>
      <c r="C1292">
        <f>2024-B1292</f>
        <v>64</v>
      </c>
      <c r="D1292" t="str">
        <f>VLOOKUP(B1292,Reference!$A$1:$B$125, 2)</f>
        <v>Boomers</v>
      </c>
      <c r="E1292" t="s">
        <v>546</v>
      </c>
      <c r="F1292" t="str">
        <f>IF(E1292="High School", "No College", "College")</f>
        <v>No College</v>
      </c>
      <c r="G1292" t="s">
        <v>89</v>
      </c>
      <c r="H1292">
        <v>22123</v>
      </c>
      <c r="I1292">
        <v>22123</v>
      </c>
      <c r="J1292" s="4" t="s">
        <v>341</v>
      </c>
      <c r="K1292">
        <v>0</v>
      </c>
      <c r="L1292">
        <v>0</v>
      </c>
      <c r="M1292" t="str">
        <f>IF(OR(K1292&gt;0, L1292&gt;0), "Parent", "Not Parent")</f>
        <v>Not Parent</v>
      </c>
      <c r="N1292" t="s">
        <v>638</v>
      </c>
      <c r="O1292" s="8">
        <v>41916</v>
      </c>
      <c r="P1292" s="9">
        <f>O1292-N1292</f>
        <v>191</v>
      </c>
      <c r="Q1292">
        <v>77</v>
      </c>
      <c r="R1292" s="9">
        <f>P1292-Q1292</f>
        <v>114</v>
      </c>
      <c r="S1292" s="8">
        <f>O1292-R1292</f>
        <v>41802</v>
      </c>
      <c r="T1292">
        <v>3</v>
      </c>
      <c r="U1292">
        <v>3</v>
      </c>
      <c r="V1292">
        <v>24</v>
      </c>
      <c r="W1292">
        <v>34</v>
      </c>
      <c r="X1292">
        <v>7</v>
      </c>
      <c r="Y1292">
        <v>31</v>
      </c>
      <c r="Z1292">
        <v>102</v>
      </c>
      <c r="AA1292">
        <f>Z1292/P1292</f>
        <v>0.53403141361256545</v>
      </c>
      <c r="AB1292" s="14" t="s">
        <v>506</v>
      </c>
      <c r="AC1292" s="13" t="s">
        <v>63</v>
      </c>
      <c r="AD1292">
        <v>1</v>
      </c>
      <c r="AE1292" t="str">
        <f>IF(AD1292&gt;3, "Prefers Discount", "Discount Indifferent")</f>
        <v>Discount Indifferent</v>
      </c>
      <c r="AF1292">
        <v>3</v>
      </c>
      <c r="AG1292">
        <v>2</v>
      </c>
      <c r="AH1292">
        <v>1</v>
      </c>
      <c r="AI1292" t="str">
        <f>INDEX($AF$1:$AH$1,MATCH(MAX(AF1292:AH1292),AF1292:AH1292,0))</f>
        <v>Store_Orders</v>
      </c>
      <c r="AJ1292">
        <v>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f>SUM(AK1292:AO1292)</f>
        <v>0</v>
      </c>
      <c r="AQ1292" t="s">
        <v>67</v>
      </c>
      <c r="AR1292">
        <v>0</v>
      </c>
      <c r="AS1292" t="str">
        <f>IF(OR(AK1292&gt;0, AL1292&gt;0, AM1292&gt;0, AN1292&gt;0, AO1292&gt;0), "Converted", "Not Converted")</f>
        <v>Not Converted</v>
      </c>
      <c r="AT1292">
        <v>0</v>
      </c>
      <c r="AU1292">
        <v>3</v>
      </c>
      <c r="AV1292">
        <v>11</v>
      </c>
      <c r="AW1292">
        <f>IF(Z1292&gt;607, 4, 0)</f>
        <v>0</v>
      </c>
      <c r="AX1292">
        <f>IF(AA1292&gt;0.1497, 3, 0)</f>
        <v>3</v>
      </c>
      <c r="AY1292">
        <f>IF(P1292&gt;4031, 2, 0)</f>
        <v>0</v>
      </c>
      <c r="AZ1292">
        <f>IF(H1292&gt;51934.91, 1, 0)</f>
        <v>0</v>
      </c>
      <c r="BA1292">
        <f>SUM(AW1292:AZ1292)</f>
        <v>3</v>
      </c>
      <c r="BB1292" t="str">
        <f>VLOOKUP(BA1292,'Standard Deviations'!$L$1:$M$11,2,TRUE)</f>
        <v>Silver</v>
      </c>
    </row>
    <row r="1293" spans="1:54">
      <c r="A1293">
        <v>5954</v>
      </c>
      <c r="B1293">
        <v>1972</v>
      </c>
      <c r="C1293">
        <f>2024-B1293</f>
        <v>52</v>
      </c>
      <c r="D1293" t="str">
        <f>VLOOKUP(B1293,Reference!$A$1:$B$125, 2)</f>
        <v>Gen X</v>
      </c>
      <c r="E1293" t="s">
        <v>64</v>
      </c>
      <c r="F1293" t="str">
        <f>IF(E1293="High School", "No College", "College")</f>
        <v>College</v>
      </c>
      <c r="G1293" t="s">
        <v>71</v>
      </c>
      <c r="H1293">
        <v>42618</v>
      </c>
      <c r="I1293">
        <v>42618</v>
      </c>
      <c r="J1293" s="4" t="s">
        <v>175</v>
      </c>
      <c r="K1293">
        <v>1</v>
      </c>
      <c r="L1293">
        <v>0</v>
      </c>
      <c r="M1293" t="str">
        <f>IF(OR(K1293&gt;0, L1293&gt;0), "Parent", "Not Parent")</f>
        <v>Parent</v>
      </c>
      <c r="N1293" t="s">
        <v>163</v>
      </c>
      <c r="O1293" s="8">
        <v>41916</v>
      </c>
      <c r="P1293" s="9">
        <f>O1293-N1293</f>
        <v>360</v>
      </c>
      <c r="Q1293">
        <v>92</v>
      </c>
      <c r="R1293" s="9">
        <f>P1293-Q1293</f>
        <v>268</v>
      </c>
      <c r="S1293" s="8">
        <f>O1293-R1293</f>
        <v>41648</v>
      </c>
      <c r="T1293">
        <v>76</v>
      </c>
      <c r="U1293">
        <v>14</v>
      </c>
      <c r="V1293">
        <v>74</v>
      </c>
      <c r="W1293">
        <v>13</v>
      </c>
      <c r="X1293">
        <v>5</v>
      </c>
      <c r="Y1293">
        <v>10</v>
      </c>
      <c r="Z1293">
        <v>192</v>
      </c>
      <c r="AA1293">
        <f>Z1293/P1293</f>
        <v>0.53333333333333333</v>
      </c>
      <c r="AB1293" s="14" t="s">
        <v>506</v>
      </c>
      <c r="AC1293" s="13" t="s">
        <v>63</v>
      </c>
      <c r="AD1293">
        <v>2</v>
      </c>
      <c r="AE1293" t="str">
        <f>IF(AD1293&gt;3, "Prefers Discount", "Discount Indifferent")</f>
        <v>Discount Indifferent</v>
      </c>
      <c r="AF1293">
        <v>4</v>
      </c>
      <c r="AG1293">
        <v>5</v>
      </c>
      <c r="AH1293">
        <v>0</v>
      </c>
      <c r="AI1293" t="str">
        <f>INDEX($AF$1:$AH$1,MATCH(MAX(AF1293:AH1293),AF1293:AH1293,0))</f>
        <v>Web_Orders</v>
      </c>
      <c r="AJ1293">
        <v>8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f>SUM(AK1293:AO1293)</f>
        <v>0</v>
      </c>
      <c r="AQ1293" t="s">
        <v>67</v>
      </c>
      <c r="AR1293">
        <v>0</v>
      </c>
      <c r="AS1293" t="str">
        <f>IF(OR(AK1293&gt;0, AL1293&gt;0, AM1293&gt;0, AN1293&gt;0, AO1293&gt;0), "Converted", "Not Converted")</f>
        <v>Not Converted</v>
      </c>
      <c r="AT1293">
        <v>0</v>
      </c>
      <c r="AU1293">
        <v>3</v>
      </c>
      <c r="AV1293">
        <v>11</v>
      </c>
      <c r="AW1293">
        <f>IF(Z1293&gt;607, 4, 0)</f>
        <v>0</v>
      </c>
      <c r="AX1293">
        <f>IF(AA1293&gt;0.1497, 3, 0)</f>
        <v>3</v>
      </c>
      <c r="AY1293">
        <f>IF(P1293&gt;4031, 2, 0)</f>
        <v>0</v>
      </c>
      <c r="AZ1293">
        <f>IF(H1293&gt;51934.91, 1, 0)</f>
        <v>0</v>
      </c>
      <c r="BA1293">
        <f>SUM(AW1293:AZ1293)</f>
        <v>3</v>
      </c>
      <c r="BB1293" t="str">
        <f>VLOOKUP(BA1293,'Standard Deviations'!$L$1:$M$11,2,TRUE)</f>
        <v>Silver</v>
      </c>
    </row>
    <row r="1294" spans="1:54" hidden="1">
      <c r="A1294">
        <v>326</v>
      </c>
      <c r="B1294">
        <v>1973</v>
      </c>
      <c r="C1294">
        <f>2024-B1294</f>
        <v>51</v>
      </c>
      <c r="D1294" t="str">
        <f>VLOOKUP(B1294,Reference!$A$1:$B$125, 2)</f>
        <v>Gen X</v>
      </c>
      <c r="E1294" t="s">
        <v>54</v>
      </c>
      <c r="F1294" t="str">
        <f>IF(E1294="High School", "No College", "College")</f>
        <v>College</v>
      </c>
      <c r="G1294" t="s">
        <v>55</v>
      </c>
      <c r="H1294">
        <v>51148</v>
      </c>
      <c r="I1294">
        <v>51148</v>
      </c>
      <c r="J1294" s="4" t="s">
        <v>175</v>
      </c>
      <c r="K1294">
        <v>1</v>
      </c>
      <c r="L1294">
        <v>1</v>
      </c>
      <c r="M1294" t="str">
        <f>IF(OR(K1294&gt;0, L1294&gt;0), "Parent", "Not Parent")</f>
        <v>Parent</v>
      </c>
      <c r="N1294" t="s">
        <v>370</v>
      </c>
      <c r="O1294" s="8">
        <v>41916</v>
      </c>
      <c r="P1294" s="9">
        <f>O1294-N1294</f>
        <v>593</v>
      </c>
      <c r="Q1294">
        <v>38</v>
      </c>
      <c r="R1294" s="9">
        <f>P1294-Q1294</f>
        <v>555</v>
      </c>
      <c r="S1294" s="8">
        <f>O1294-R1294</f>
        <v>41361</v>
      </c>
      <c r="T1294">
        <v>235</v>
      </c>
      <c r="U1294">
        <v>6</v>
      </c>
      <c r="V1294">
        <v>45</v>
      </c>
      <c r="W1294">
        <v>8</v>
      </c>
      <c r="X1294">
        <v>9</v>
      </c>
      <c r="Y1294">
        <v>12</v>
      </c>
      <c r="Z1294">
        <v>315</v>
      </c>
      <c r="AA1294">
        <f>Z1294/P1294</f>
        <v>0.53119730185497471</v>
      </c>
      <c r="AB1294" s="11" t="s">
        <v>506</v>
      </c>
      <c r="AC1294" t="s">
        <v>59</v>
      </c>
      <c r="AD1294">
        <v>4</v>
      </c>
      <c r="AE1294" t="str">
        <f>IF(AD1294&gt;3, "Prefers Discount", "Discount Indifferent")</f>
        <v>Prefers Discount</v>
      </c>
      <c r="AF1294">
        <v>6</v>
      </c>
      <c r="AG1294">
        <v>5</v>
      </c>
      <c r="AH1294">
        <v>1</v>
      </c>
      <c r="AI1294" t="str">
        <f>INDEX($AF$1:$AH$1,MATCH(MAX(AF1294:AH1294),AF1294:AH1294,0))</f>
        <v>Store_Orders</v>
      </c>
      <c r="AJ1294">
        <v>6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f>SUM(AK1294:AO1294)</f>
        <v>0</v>
      </c>
      <c r="AQ1294" t="s">
        <v>67</v>
      </c>
      <c r="AR1294">
        <v>0</v>
      </c>
      <c r="AS1294" t="str">
        <f>IF(OR(AK1294&gt;0, AL1294&gt;0, AM1294&gt;0, AN1294&gt;0, AO1294&gt;0), "Converted", "Not Converted")</f>
        <v>Not Converted</v>
      </c>
      <c r="AT1294">
        <v>0</v>
      </c>
      <c r="AU1294">
        <v>3</v>
      </c>
      <c r="AV1294">
        <v>11</v>
      </c>
      <c r="AW1294">
        <f>IF(Z1294&gt;607, 4, 0)</f>
        <v>0</v>
      </c>
      <c r="AX1294">
        <f>IF(AA1294&gt;0.1497, 3, 0)</f>
        <v>3</v>
      </c>
      <c r="AY1294">
        <f>IF(P1294&gt;4031, 2, 0)</f>
        <v>0</v>
      </c>
      <c r="AZ1294">
        <f>IF(H1294&gt;51934.91, 1, 0)</f>
        <v>0</v>
      </c>
      <c r="BA1294">
        <f>SUM(AW1294:AZ1294)</f>
        <v>3</v>
      </c>
      <c r="BB1294" t="str">
        <f>VLOOKUP(BA1294,'Standard Deviations'!$L$1:$M$11,2,TRUE)</f>
        <v>Silver</v>
      </c>
    </row>
    <row r="1295" spans="1:54">
      <c r="A1295">
        <v>538</v>
      </c>
      <c r="B1295">
        <v>1989</v>
      </c>
      <c r="C1295">
        <f>2024-B1295</f>
        <v>35</v>
      </c>
      <c r="D1295" t="str">
        <f>VLOOKUP(B1295,Reference!$A$1:$B$125, 2)</f>
        <v>Millennials</v>
      </c>
      <c r="E1295" t="s">
        <v>54</v>
      </c>
      <c r="F1295" t="str">
        <f>IF(E1295="High School", "No College", "College")</f>
        <v>College</v>
      </c>
      <c r="G1295" t="s">
        <v>60</v>
      </c>
      <c r="H1295">
        <v>46107</v>
      </c>
      <c r="I1295">
        <v>46107</v>
      </c>
      <c r="J1295" s="4" t="s">
        <v>175</v>
      </c>
      <c r="K1295">
        <v>1</v>
      </c>
      <c r="L1295">
        <v>0</v>
      </c>
      <c r="M1295" t="str">
        <f>IF(OR(K1295&gt;0, L1295&gt;0), "Parent", "Not Parent")</f>
        <v>Parent</v>
      </c>
      <c r="N1295" t="s">
        <v>179</v>
      </c>
      <c r="O1295" s="8">
        <v>41916</v>
      </c>
      <c r="P1295" s="9">
        <f>O1295-N1295</f>
        <v>236</v>
      </c>
      <c r="Q1295">
        <v>78</v>
      </c>
      <c r="R1295" s="9">
        <f>P1295-Q1295</f>
        <v>158</v>
      </c>
      <c r="S1295" s="8">
        <f>O1295-R1295</f>
        <v>41758</v>
      </c>
      <c r="T1295">
        <v>31</v>
      </c>
      <c r="U1295">
        <v>9</v>
      </c>
      <c r="V1295">
        <v>27</v>
      </c>
      <c r="W1295">
        <v>16</v>
      </c>
      <c r="X1295">
        <v>9</v>
      </c>
      <c r="Y1295">
        <v>33</v>
      </c>
      <c r="Z1295">
        <v>125</v>
      </c>
      <c r="AA1295">
        <f>Z1295/P1295</f>
        <v>0.52966101694915257</v>
      </c>
      <c r="AB1295" s="14" t="s">
        <v>506</v>
      </c>
      <c r="AC1295" s="13" t="s">
        <v>63</v>
      </c>
      <c r="AD1295">
        <v>1</v>
      </c>
      <c r="AE1295" t="str">
        <f>IF(AD1295&gt;3, "Prefers Discount", "Discount Indifferent")</f>
        <v>Discount Indifferent</v>
      </c>
      <c r="AF1295">
        <v>4</v>
      </c>
      <c r="AG1295">
        <v>1</v>
      </c>
      <c r="AH1295">
        <v>1</v>
      </c>
      <c r="AI1295" t="str">
        <f>INDEX($AF$1:$AH$1,MATCH(MAX(AF1295:AH1295),AF1295:AH1295,0))</f>
        <v>Store_Orders</v>
      </c>
      <c r="AJ1295">
        <v>3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f>SUM(AK1295:AO1295)</f>
        <v>0</v>
      </c>
      <c r="AQ1295" t="s">
        <v>67</v>
      </c>
      <c r="AR1295">
        <v>0</v>
      </c>
      <c r="AS1295" t="str">
        <f>IF(OR(AK1295&gt;0, AL1295&gt;0, AM1295&gt;0, AN1295&gt;0, AO1295&gt;0), "Converted", "Not Converted")</f>
        <v>Not Converted</v>
      </c>
      <c r="AT1295">
        <v>0</v>
      </c>
      <c r="AU1295">
        <v>3</v>
      </c>
      <c r="AV1295">
        <v>11</v>
      </c>
      <c r="AW1295">
        <f>IF(Z1295&gt;607, 4, 0)</f>
        <v>0</v>
      </c>
      <c r="AX1295">
        <f>IF(AA1295&gt;0.1497, 3, 0)</f>
        <v>3</v>
      </c>
      <c r="AY1295">
        <f>IF(P1295&gt;4031, 2, 0)</f>
        <v>0</v>
      </c>
      <c r="AZ1295">
        <f>IF(H1295&gt;51934.91, 1, 0)</f>
        <v>0</v>
      </c>
      <c r="BA1295">
        <f>SUM(AW1295:AZ1295)</f>
        <v>3</v>
      </c>
      <c r="BB1295" t="str">
        <f>VLOOKUP(BA1295,'Standard Deviations'!$L$1:$M$11,2,TRUE)</f>
        <v>Silver</v>
      </c>
    </row>
    <row r="1296" spans="1:54">
      <c r="A1296">
        <v>10448</v>
      </c>
      <c r="B1296">
        <v>1956</v>
      </c>
      <c r="C1296">
        <f>2024-B1296</f>
        <v>68</v>
      </c>
      <c r="D1296" t="str">
        <f>VLOOKUP(B1296,Reference!$A$1:$B$125, 2)</f>
        <v>Boomers</v>
      </c>
      <c r="E1296" t="s">
        <v>54</v>
      </c>
      <c r="F1296" t="str">
        <f>IF(E1296="High School", "No College", "College")</f>
        <v>College</v>
      </c>
      <c r="G1296" t="s">
        <v>60</v>
      </c>
      <c r="H1296">
        <v>46998</v>
      </c>
      <c r="I1296">
        <v>46998</v>
      </c>
      <c r="J1296" s="4" t="s">
        <v>175</v>
      </c>
      <c r="K1296">
        <v>0</v>
      </c>
      <c r="L1296">
        <v>1</v>
      </c>
      <c r="M1296" t="str">
        <f>IF(OR(K1296&gt;0, L1296&gt;0), "Parent", "Not Parent")</f>
        <v>Parent</v>
      </c>
      <c r="N1296" t="s">
        <v>639</v>
      </c>
      <c r="O1296" s="8">
        <v>41916</v>
      </c>
      <c r="P1296" s="9">
        <f>O1296-N1296</f>
        <v>712</v>
      </c>
      <c r="Q1296">
        <v>55</v>
      </c>
      <c r="R1296" s="9">
        <f>P1296-Q1296</f>
        <v>657</v>
      </c>
      <c r="S1296" s="8">
        <f>O1296-R1296</f>
        <v>41259</v>
      </c>
      <c r="T1296">
        <v>172</v>
      </c>
      <c r="U1296">
        <v>41</v>
      </c>
      <c r="V1296">
        <v>86</v>
      </c>
      <c r="W1296">
        <v>45</v>
      </c>
      <c r="X1296">
        <v>6</v>
      </c>
      <c r="Y1296">
        <v>27</v>
      </c>
      <c r="Z1296">
        <v>377</v>
      </c>
      <c r="AA1296">
        <f>Z1296/P1296</f>
        <v>0.5294943820224719</v>
      </c>
      <c r="AB1296" s="14" t="s">
        <v>506</v>
      </c>
      <c r="AC1296" s="13" t="s">
        <v>63</v>
      </c>
      <c r="AD1296">
        <v>5</v>
      </c>
      <c r="AE1296" t="str">
        <f>IF(AD1296&gt;3, "Prefers Discount", "Discount Indifferent")</f>
        <v>Prefers Discount</v>
      </c>
      <c r="AF1296">
        <v>5</v>
      </c>
      <c r="AG1296">
        <v>5</v>
      </c>
      <c r="AH1296">
        <v>3</v>
      </c>
      <c r="AI1296" t="str">
        <f>INDEX($AF$1:$AH$1,MATCH(MAX(AF1296:AH1296),AF1296:AH1296,0))</f>
        <v>Store_Orders</v>
      </c>
      <c r="AJ1296">
        <v>7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f>SUM(AK1296:AO1296)</f>
        <v>1</v>
      </c>
      <c r="AQ1296" t="str">
        <f>INDEX($AK$1:$AO$1,MATCH(MAX(AK1296:AO1296),AK1296:AO1296,0))</f>
        <v>Converted_on_Camp3</v>
      </c>
      <c r="AR1296">
        <v>1</v>
      </c>
      <c r="AS1296" t="str">
        <f>IF(OR(AK1296&gt;0, AL1296&gt;0, AM1296&gt;0, AN1296&gt;0, AO1296&gt;0), "Converted", "Not Converted")</f>
        <v>Converted</v>
      </c>
      <c r="AT1296">
        <v>0</v>
      </c>
      <c r="AU1296">
        <v>3</v>
      </c>
      <c r="AV1296">
        <v>11</v>
      </c>
      <c r="AW1296">
        <f>IF(Z1296&gt;607, 4, 0)</f>
        <v>0</v>
      </c>
      <c r="AX1296">
        <f>IF(AA1296&gt;0.1497, 3, 0)</f>
        <v>3</v>
      </c>
      <c r="AY1296">
        <f>IF(P1296&gt;4031, 2, 0)</f>
        <v>0</v>
      </c>
      <c r="AZ1296">
        <f>IF(H1296&gt;51934.91, 1, 0)</f>
        <v>0</v>
      </c>
      <c r="BA1296">
        <f>SUM(AW1296:AZ1296)</f>
        <v>3</v>
      </c>
      <c r="BB1296" t="str">
        <f>VLOOKUP(BA1296,'Standard Deviations'!$L$1:$M$11,2,TRUE)</f>
        <v>Silver</v>
      </c>
    </row>
    <row r="1297" spans="1:54" hidden="1">
      <c r="A1297">
        <v>1158</v>
      </c>
      <c r="B1297">
        <v>1966</v>
      </c>
      <c r="C1297">
        <f>2024-B1297</f>
        <v>58</v>
      </c>
      <c r="D1297" t="str">
        <f>VLOOKUP(B1297,Reference!$A$1:$B$125, 2)</f>
        <v>Gen X</v>
      </c>
      <c r="E1297" t="s">
        <v>54</v>
      </c>
      <c r="F1297" t="str">
        <f>IF(E1297="High School", "No College", "College")</f>
        <v>College</v>
      </c>
      <c r="G1297" t="s">
        <v>71</v>
      </c>
      <c r="H1297">
        <v>48877</v>
      </c>
      <c r="I1297">
        <v>48877</v>
      </c>
      <c r="J1297" s="4" t="s">
        <v>175</v>
      </c>
      <c r="K1297">
        <v>0</v>
      </c>
      <c r="L1297">
        <v>1</v>
      </c>
      <c r="M1297" t="str">
        <f>IF(OR(K1297&gt;0, L1297&gt;0), "Parent", "Not Parent")</f>
        <v>Parent</v>
      </c>
      <c r="N1297" t="s">
        <v>640</v>
      </c>
      <c r="O1297" s="8">
        <v>41916</v>
      </c>
      <c r="P1297" s="9">
        <f>O1297-N1297</f>
        <v>272</v>
      </c>
      <c r="Q1297">
        <v>27</v>
      </c>
      <c r="R1297" s="9">
        <f>P1297-Q1297</f>
        <v>245</v>
      </c>
      <c r="S1297" s="8">
        <f>O1297-R1297</f>
        <v>41671</v>
      </c>
      <c r="T1297">
        <v>102</v>
      </c>
      <c r="U1297">
        <v>1</v>
      </c>
      <c r="V1297">
        <v>15</v>
      </c>
      <c r="W1297">
        <v>2</v>
      </c>
      <c r="X1297">
        <v>0</v>
      </c>
      <c r="Y1297">
        <v>24</v>
      </c>
      <c r="Z1297">
        <v>144</v>
      </c>
      <c r="AA1297">
        <f>Z1297/P1297</f>
        <v>0.52941176470588236</v>
      </c>
      <c r="AB1297" s="11" t="s">
        <v>506</v>
      </c>
      <c r="AC1297" t="s">
        <v>59</v>
      </c>
      <c r="AD1297">
        <v>1</v>
      </c>
      <c r="AE1297" t="str">
        <f>IF(AD1297&gt;3, "Prefers Discount", "Discount Indifferent")</f>
        <v>Discount Indifferent</v>
      </c>
      <c r="AF1297">
        <v>4</v>
      </c>
      <c r="AG1297">
        <v>3</v>
      </c>
      <c r="AH1297">
        <v>0</v>
      </c>
      <c r="AI1297" t="str">
        <f>INDEX($AF$1:$AH$1,MATCH(MAX(AF1297:AH1297),AF1297:AH1297,0))</f>
        <v>Store_Orders</v>
      </c>
      <c r="AJ1297">
        <v>7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f>SUM(AK1297:AO1297)</f>
        <v>0</v>
      </c>
      <c r="AQ1297" t="s">
        <v>67</v>
      </c>
      <c r="AR1297">
        <v>0</v>
      </c>
      <c r="AS1297" t="str">
        <f>IF(OR(AK1297&gt;0, AL1297&gt;0, AM1297&gt;0, AN1297&gt;0, AO1297&gt;0), "Converted", "Not Converted")</f>
        <v>Not Converted</v>
      </c>
      <c r="AT1297">
        <v>0</v>
      </c>
      <c r="AU1297">
        <v>3</v>
      </c>
      <c r="AV1297">
        <v>11</v>
      </c>
      <c r="AW1297">
        <f>IF(Z1297&gt;607, 4, 0)</f>
        <v>0</v>
      </c>
      <c r="AX1297">
        <f>IF(AA1297&gt;0.1497, 3, 0)</f>
        <v>3</v>
      </c>
      <c r="AY1297">
        <f>IF(P1297&gt;4031, 2, 0)</f>
        <v>0</v>
      </c>
      <c r="AZ1297">
        <f>IF(H1297&gt;51934.91, 1, 0)</f>
        <v>0</v>
      </c>
      <c r="BA1297">
        <f>SUM(AW1297:AZ1297)</f>
        <v>3</v>
      </c>
      <c r="BB1297" t="str">
        <f>VLOOKUP(BA1297,'Standard Deviations'!$L$1:$M$11,2,TRUE)</f>
        <v>Silver</v>
      </c>
    </row>
    <row r="1298" spans="1:54" hidden="1">
      <c r="A1298">
        <v>3099</v>
      </c>
      <c r="B1298">
        <v>1970</v>
      </c>
      <c r="C1298">
        <f>2024-B1298</f>
        <v>54</v>
      </c>
      <c r="D1298" t="str">
        <f>VLOOKUP(B1298,Reference!$A$1:$B$125, 2)</f>
        <v>Gen X</v>
      </c>
      <c r="E1298" t="s">
        <v>54</v>
      </c>
      <c r="F1298" t="str">
        <f>IF(E1298="High School", "No College", "College")</f>
        <v>College</v>
      </c>
      <c r="G1298" t="s">
        <v>71</v>
      </c>
      <c r="H1298">
        <v>44267</v>
      </c>
      <c r="I1298">
        <v>44267</v>
      </c>
      <c r="J1298" s="4" t="s">
        <v>175</v>
      </c>
      <c r="K1298">
        <v>1</v>
      </c>
      <c r="L1298">
        <v>1</v>
      </c>
      <c r="M1298" t="str">
        <f>IF(OR(K1298&gt;0, L1298&gt;0), "Parent", "Not Parent")</f>
        <v>Parent</v>
      </c>
      <c r="N1298" t="s">
        <v>327</v>
      </c>
      <c r="O1298" s="8">
        <v>41916</v>
      </c>
      <c r="P1298" s="9">
        <f>O1298-N1298</f>
        <v>586</v>
      </c>
      <c r="Q1298">
        <v>48</v>
      </c>
      <c r="R1298" s="9">
        <f>P1298-Q1298</f>
        <v>538</v>
      </c>
      <c r="S1298" s="8">
        <f>O1298-R1298</f>
        <v>41378</v>
      </c>
      <c r="T1298">
        <v>183</v>
      </c>
      <c r="U1298">
        <v>5</v>
      </c>
      <c r="V1298">
        <v>65</v>
      </c>
      <c r="W1298">
        <v>3</v>
      </c>
      <c r="X1298">
        <v>5</v>
      </c>
      <c r="Y1298">
        <v>49</v>
      </c>
      <c r="Z1298">
        <v>310</v>
      </c>
      <c r="AA1298">
        <f>Z1298/P1298</f>
        <v>0.52901023890784982</v>
      </c>
      <c r="AB1298" s="11" t="s">
        <v>506</v>
      </c>
      <c r="AC1298" t="s">
        <v>59</v>
      </c>
      <c r="AD1298">
        <v>5</v>
      </c>
      <c r="AE1298" t="str">
        <f>IF(AD1298&gt;3, "Prefers Discount", "Discount Indifferent")</f>
        <v>Prefers Discount</v>
      </c>
      <c r="AF1298">
        <v>4</v>
      </c>
      <c r="AG1298">
        <v>5</v>
      </c>
      <c r="AH1298">
        <v>2</v>
      </c>
      <c r="AI1298" t="str">
        <f>INDEX($AF$1:$AH$1,MATCH(MAX(AF1298:AH1298),AF1298:AH1298,0))</f>
        <v>Web_Orders</v>
      </c>
      <c r="AJ1298">
        <v>9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f>SUM(AK1298:AO1298)</f>
        <v>0</v>
      </c>
      <c r="AQ1298" t="s">
        <v>67</v>
      </c>
      <c r="AR1298">
        <v>0</v>
      </c>
      <c r="AS1298" t="str">
        <f>IF(OR(AK1298&gt;0, AL1298&gt;0, AM1298&gt;0, AN1298&gt;0, AO1298&gt;0), "Converted", "Not Converted")</f>
        <v>Not Converted</v>
      </c>
      <c r="AT1298">
        <v>0</v>
      </c>
      <c r="AU1298">
        <v>3</v>
      </c>
      <c r="AV1298">
        <v>11</v>
      </c>
      <c r="AW1298">
        <f>IF(Z1298&gt;607, 4, 0)</f>
        <v>0</v>
      </c>
      <c r="AX1298">
        <f>IF(AA1298&gt;0.1497, 3, 0)</f>
        <v>3</v>
      </c>
      <c r="AY1298">
        <f>IF(P1298&gt;4031, 2, 0)</f>
        <v>0</v>
      </c>
      <c r="AZ1298">
        <f>IF(H1298&gt;51934.91, 1, 0)</f>
        <v>0</v>
      </c>
      <c r="BA1298">
        <f>SUM(AW1298:AZ1298)</f>
        <v>3</v>
      </c>
      <c r="BB1298" t="str">
        <f>VLOOKUP(BA1298,'Standard Deviations'!$L$1:$M$11,2,TRUE)</f>
        <v>Silver</v>
      </c>
    </row>
    <row r="1299" spans="1:54">
      <c r="A1299">
        <v>6653</v>
      </c>
      <c r="B1299">
        <v>1970</v>
      </c>
      <c r="C1299">
        <f>2024-B1299</f>
        <v>54</v>
      </c>
      <c r="D1299" t="str">
        <f>VLOOKUP(B1299,Reference!$A$1:$B$125, 2)</f>
        <v>Gen X</v>
      </c>
      <c r="E1299" t="s">
        <v>68</v>
      </c>
      <c r="F1299" t="str">
        <f>IF(E1299="High School", "No College", "College")</f>
        <v>College</v>
      </c>
      <c r="G1299" t="s">
        <v>55</v>
      </c>
      <c r="H1299">
        <v>55158</v>
      </c>
      <c r="I1299">
        <v>55158</v>
      </c>
      <c r="J1299" s="4" t="s">
        <v>61</v>
      </c>
      <c r="K1299">
        <v>1</v>
      </c>
      <c r="L1299">
        <v>1</v>
      </c>
      <c r="M1299" t="str">
        <f>IF(OR(K1299&gt;0, L1299&gt;0), "Parent", "Not Parent")</f>
        <v>Parent</v>
      </c>
      <c r="N1299" t="s">
        <v>641</v>
      </c>
      <c r="O1299" s="8">
        <v>41916</v>
      </c>
      <c r="P1299" s="9">
        <f>O1299-N1299</f>
        <v>796</v>
      </c>
      <c r="Q1299">
        <v>72</v>
      </c>
      <c r="R1299" s="9">
        <f>P1299-Q1299</f>
        <v>724</v>
      </c>
      <c r="S1299" s="8">
        <f>O1299-R1299</f>
        <v>41192</v>
      </c>
      <c r="T1299">
        <v>293</v>
      </c>
      <c r="U1299">
        <v>0</v>
      </c>
      <c r="V1299">
        <v>87</v>
      </c>
      <c r="W1299">
        <v>4</v>
      </c>
      <c r="X1299">
        <v>11</v>
      </c>
      <c r="Y1299">
        <v>23</v>
      </c>
      <c r="Z1299">
        <v>418</v>
      </c>
      <c r="AA1299">
        <f>Z1299/P1299</f>
        <v>0.52512562814070352</v>
      </c>
      <c r="AB1299" s="14" t="s">
        <v>506</v>
      </c>
      <c r="AC1299" s="13" t="s">
        <v>63</v>
      </c>
      <c r="AD1299">
        <v>4</v>
      </c>
      <c r="AE1299" t="str">
        <f>IF(AD1299&gt;3, "Prefers Discount", "Discount Indifferent")</f>
        <v>Prefers Discount</v>
      </c>
      <c r="AF1299">
        <v>5</v>
      </c>
      <c r="AG1299">
        <v>7</v>
      </c>
      <c r="AH1299">
        <v>2</v>
      </c>
      <c r="AI1299" t="str">
        <f>INDEX($AF$1:$AH$1,MATCH(MAX(AF1299:AH1299),AF1299:AH1299,0))</f>
        <v>Web_Orders</v>
      </c>
      <c r="AJ1299">
        <v>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f>SUM(AK1299:AO1299)</f>
        <v>0</v>
      </c>
      <c r="AQ1299" t="s">
        <v>67</v>
      </c>
      <c r="AR1299">
        <v>1</v>
      </c>
      <c r="AS1299" t="str">
        <f>IF(OR(AK1299&gt;0, AL1299&gt;0, AM1299&gt;0, AN1299&gt;0, AO1299&gt;0), "Converted", "Not Converted")</f>
        <v>Not Converted</v>
      </c>
      <c r="AT1299">
        <v>0</v>
      </c>
      <c r="AU1299">
        <v>3</v>
      </c>
      <c r="AV1299">
        <v>11</v>
      </c>
      <c r="AW1299">
        <f>IF(Z1299&gt;607, 4, 0)</f>
        <v>0</v>
      </c>
      <c r="AX1299">
        <f>IF(AA1299&gt;0.1497, 3, 0)</f>
        <v>3</v>
      </c>
      <c r="AY1299">
        <f>IF(P1299&gt;4031, 2, 0)</f>
        <v>0</v>
      </c>
      <c r="AZ1299">
        <f>IF(H1299&gt;51934.91, 1, 0)</f>
        <v>1</v>
      </c>
      <c r="BA1299">
        <f>SUM(AW1299:AZ1299)</f>
        <v>4</v>
      </c>
      <c r="BB1299" t="str">
        <f>VLOOKUP(BA1299,'Standard Deviations'!$L$1:$M$11,2,TRUE)</f>
        <v>Silver</v>
      </c>
    </row>
    <row r="1300" spans="1:54">
      <c r="A1300">
        <v>1131</v>
      </c>
      <c r="B1300">
        <v>1967</v>
      </c>
      <c r="C1300">
        <f>2024-B1300</f>
        <v>57</v>
      </c>
      <c r="D1300" t="str">
        <f>VLOOKUP(B1300,Reference!$A$1:$B$125, 2)</f>
        <v>Gen X</v>
      </c>
      <c r="E1300" t="s">
        <v>68</v>
      </c>
      <c r="F1300" t="str">
        <f>IF(E1300="High School", "No College", "College")</f>
        <v>College</v>
      </c>
      <c r="G1300" t="s">
        <v>60</v>
      </c>
      <c r="H1300">
        <v>52569</v>
      </c>
      <c r="I1300">
        <v>52569</v>
      </c>
      <c r="J1300" s="4" t="s">
        <v>175</v>
      </c>
      <c r="K1300">
        <v>0</v>
      </c>
      <c r="L1300">
        <v>1</v>
      </c>
      <c r="M1300" t="str">
        <f>IF(OR(K1300&gt;0, L1300&gt;0), "Parent", "Not Parent")</f>
        <v>Parent</v>
      </c>
      <c r="N1300" t="s">
        <v>130</v>
      </c>
      <c r="O1300" s="8">
        <v>41916</v>
      </c>
      <c r="P1300" s="9">
        <f>O1300-N1300</f>
        <v>182</v>
      </c>
      <c r="Q1300">
        <v>54</v>
      </c>
      <c r="R1300" s="9">
        <f>P1300-Q1300</f>
        <v>128</v>
      </c>
      <c r="S1300" s="8">
        <f>O1300-R1300</f>
        <v>41788</v>
      </c>
      <c r="T1300">
        <v>85</v>
      </c>
      <c r="U1300">
        <v>0</v>
      </c>
      <c r="V1300">
        <v>3</v>
      </c>
      <c r="W1300">
        <v>0</v>
      </c>
      <c r="X1300">
        <v>0</v>
      </c>
      <c r="Y1300">
        <v>7</v>
      </c>
      <c r="Z1300">
        <v>95</v>
      </c>
      <c r="AA1300">
        <f>Z1300/P1300</f>
        <v>0.52197802197802201</v>
      </c>
      <c r="AB1300" s="14" t="s">
        <v>506</v>
      </c>
      <c r="AC1300" s="13" t="s">
        <v>63</v>
      </c>
      <c r="AD1300">
        <v>1</v>
      </c>
      <c r="AE1300" t="str">
        <f>IF(AD1300&gt;3, "Prefers Discount", "Discount Indifferent")</f>
        <v>Discount Indifferent</v>
      </c>
      <c r="AF1300">
        <v>4</v>
      </c>
      <c r="AG1300">
        <v>2</v>
      </c>
      <c r="AH1300">
        <v>0</v>
      </c>
      <c r="AI1300" t="str">
        <f>INDEX($AF$1:$AH$1,MATCH(MAX(AF1300:AH1300),AF1300:AH1300,0))</f>
        <v>Store_Orders</v>
      </c>
      <c r="AJ1300">
        <v>3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f>SUM(AK1300:AO1300)</f>
        <v>0</v>
      </c>
      <c r="AQ1300" t="s">
        <v>67</v>
      </c>
      <c r="AR1300">
        <v>0</v>
      </c>
      <c r="AS1300" t="str">
        <f>IF(OR(AK1300&gt;0, AL1300&gt;0, AM1300&gt;0, AN1300&gt;0, AO1300&gt;0), "Converted", "Not Converted")</f>
        <v>Not Converted</v>
      </c>
      <c r="AT1300">
        <v>0</v>
      </c>
      <c r="AU1300">
        <v>3</v>
      </c>
      <c r="AV1300">
        <v>11</v>
      </c>
      <c r="AW1300">
        <f>IF(Z1300&gt;607, 4, 0)</f>
        <v>0</v>
      </c>
      <c r="AX1300">
        <f>IF(AA1300&gt;0.1497, 3, 0)</f>
        <v>3</v>
      </c>
      <c r="AY1300">
        <f>IF(P1300&gt;4031, 2, 0)</f>
        <v>0</v>
      </c>
      <c r="AZ1300">
        <f>IF(H1300&gt;51934.91, 1, 0)</f>
        <v>1</v>
      </c>
      <c r="BA1300">
        <f>SUM(AW1300:AZ1300)</f>
        <v>4</v>
      </c>
      <c r="BB1300" t="str">
        <f>VLOOKUP(BA1300,'Standard Deviations'!$L$1:$M$11,2,TRUE)</f>
        <v>Silver</v>
      </c>
    </row>
    <row r="1301" spans="1:54" hidden="1">
      <c r="A1301">
        <v>247</v>
      </c>
      <c r="B1301">
        <v>1971</v>
      </c>
      <c r="C1301">
        <f>2024-B1301</f>
        <v>53</v>
      </c>
      <c r="D1301" t="str">
        <f>VLOOKUP(B1301,Reference!$A$1:$B$125, 2)</f>
        <v>Gen X</v>
      </c>
      <c r="E1301" t="s">
        <v>54</v>
      </c>
      <c r="F1301" t="str">
        <f>IF(E1301="High School", "No College", "College")</f>
        <v>College</v>
      </c>
      <c r="G1301" t="s">
        <v>55</v>
      </c>
      <c r="H1301">
        <v>36715</v>
      </c>
      <c r="I1301">
        <v>36715</v>
      </c>
      <c r="J1301" s="4" t="s">
        <v>175</v>
      </c>
      <c r="K1301">
        <v>1</v>
      </c>
      <c r="L1301">
        <v>0</v>
      </c>
      <c r="M1301" t="str">
        <f>IF(OR(K1301&gt;0, L1301&gt;0), "Parent", "Not Parent")</f>
        <v>Parent</v>
      </c>
      <c r="N1301" t="s">
        <v>323</v>
      </c>
      <c r="O1301" s="8">
        <v>41916</v>
      </c>
      <c r="P1301" s="9">
        <f>O1301-N1301</f>
        <v>686</v>
      </c>
      <c r="Q1301">
        <v>16</v>
      </c>
      <c r="R1301" s="9">
        <f>P1301-Q1301</f>
        <v>670</v>
      </c>
      <c r="S1301" s="8">
        <f>O1301-R1301</f>
        <v>41246</v>
      </c>
      <c r="T1301">
        <v>172</v>
      </c>
      <c r="U1301">
        <v>10</v>
      </c>
      <c r="V1301">
        <v>125</v>
      </c>
      <c r="W1301">
        <v>21</v>
      </c>
      <c r="X1301">
        <v>13</v>
      </c>
      <c r="Y1301">
        <v>16</v>
      </c>
      <c r="Z1301">
        <v>357</v>
      </c>
      <c r="AA1301">
        <f>Z1301/P1301</f>
        <v>0.52040816326530615</v>
      </c>
      <c r="AB1301" s="11" t="s">
        <v>506</v>
      </c>
      <c r="AC1301" t="s">
        <v>59</v>
      </c>
      <c r="AD1301">
        <v>6</v>
      </c>
      <c r="AE1301" t="str">
        <f>IF(AD1301&gt;3, "Prefers Discount", "Discount Indifferent")</f>
        <v>Prefers Discount</v>
      </c>
      <c r="AF1301">
        <v>4</v>
      </c>
      <c r="AG1301">
        <v>7</v>
      </c>
      <c r="AH1301">
        <v>2</v>
      </c>
      <c r="AI1301" t="str">
        <f>INDEX($AF$1:$AH$1,MATCH(MAX(AF1301:AH1301),AF1301:AH1301,0))</f>
        <v>Web_Orders</v>
      </c>
      <c r="AJ1301">
        <v>9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f>SUM(AK1301:AO1301)</f>
        <v>0</v>
      </c>
      <c r="AQ1301" t="s">
        <v>67</v>
      </c>
      <c r="AR1301">
        <v>1</v>
      </c>
      <c r="AS1301" t="str">
        <f>IF(OR(AK1301&gt;0, AL1301&gt;0, AM1301&gt;0, AN1301&gt;0, AO1301&gt;0), "Converted", "Not Converted")</f>
        <v>Not Converted</v>
      </c>
      <c r="AT1301">
        <v>0</v>
      </c>
      <c r="AU1301">
        <v>3</v>
      </c>
      <c r="AV1301">
        <v>11</v>
      </c>
      <c r="AW1301">
        <f>IF(Z1301&gt;607, 4, 0)</f>
        <v>0</v>
      </c>
      <c r="AX1301">
        <f>IF(AA1301&gt;0.1497, 3, 0)</f>
        <v>3</v>
      </c>
      <c r="AY1301">
        <f>IF(P1301&gt;4031, 2, 0)</f>
        <v>0</v>
      </c>
      <c r="AZ1301">
        <f>IF(H1301&gt;51934.91, 1, 0)</f>
        <v>0</v>
      </c>
      <c r="BA1301">
        <f>SUM(AW1301:AZ1301)</f>
        <v>3</v>
      </c>
      <c r="BB1301" t="str">
        <f>VLOOKUP(BA1301,'Standard Deviations'!$L$1:$M$11,2,TRUE)</f>
        <v>Silver</v>
      </c>
    </row>
    <row r="1302" spans="1:54" hidden="1">
      <c r="A1302">
        <v>2404</v>
      </c>
      <c r="B1302">
        <v>1976</v>
      </c>
      <c r="C1302">
        <f>2024-B1302</f>
        <v>48</v>
      </c>
      <c r="D1302" t="str">
        <f>VLOOKUP(B1302,Reference!$A$1:$B$125, 2)</f>
        <v>Gen X</v>
      </c>
      <c r="E1302" t="s">
        <v>54</v>
      </c>
      <c r="F1302" t="str">
        <f>IF(E1302="High School", "No College", "College")</f>
        <v>College</v>
      </c>
      <c r="G1302" t="s">
        <v>55</v>
      </c>
      <c r="H1302">
        <v>53359</v>
      </c>
      <c r="I1302">
        <v>53359</v>
      </c>
      <c r="J1302" s="4" t="s">
        <v>61</v>
      </c>
      <c r="K1302">
        <v>1</v>
      </c>
      <c r="L1302">
        <v>1</v>
      </c>
      <c r="M1302" t="str">
        <f>IF(OR(K1302&gt;0, L1302&gt;0), "Parent", "Not Parent")</f>
        <v>Parent</v>
      </c>
      <c r="N1302" t="s">
        <v>642</v>
      </c>
      <c r="O1302" s="8">
        <v>41916</v>
      </c>
      <c r="P1302" s="9">
        <f>O1302-N1302</f>
        <v>495</v>
      </c>
      <c r="Q1302">
        <v>4</v>
      </c>
      <c r="R1302" s="9">
        <f>P1302-Q1302</f>
        <v>491</v>
      </c>
      <c r="S1302" s="8">
        <f>O1302-R1302</f>
        <v>41425</v>
      </c>
      <c r="T1302">
        <v>173</v>
      </c>
      <c r="U1302">
        <v>4</v>
      </c>
      <c r="V1302">
        <v>30</v>
      </c>
      <c r="W1302">
        <v>3</v>
      </c>
      <c r="X1302">
        <v>6</v>
      </c>
      <c r="Y1302">
        <v>41</v>
      </c>
      <c r="Z1302">
        <v>257</v>
      </c>
      <c r="AA1302">
        <f>Z1302/P1302</f>
        <v>0.5191919191919192</v>
      </c>
      <c r="AB1302" s="11" t="s">
        <v>506</v>
      </c>
      <c r="AC1302" t="s">
        <v>59</v>
      </c>
      <c r="AD1302">
        <v>4</v>
      </c>
      <c r="AE1302" t="str">
        <f>IF(AD1302&gt;3, "Prefers Discount", "Discount Indifferent")</f>
        <v>Prefers Discount</v>
      </c>
      <c r="AF1302">
        <v>4</v>
      </c>
      <c r="AG1302">
        <v>5</v>
      </c>
      <c r="AH1302">
        <v>1</v>
      </c>
      <c r="AI1302" t="str">
        <f>INDEX($AF$1:$AH$1,MATCH(MAX(AF1302:AH1302),AF1302:AH1302,0))</f>
        <v>Web_Orders</v>
      </c>
      <c r="AJ1302">
        <v>7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f>SUM(AK1302:AO1302)</f>
        <v>0</v>
      </c>
      <c r="AQ1302" t="s">
        <v>67</v>
      </c>
      <c r="AR1302">
        <v>0</v>
      </c>
      <c r="AS1302" t="str">
        <f>IF(OR(AK1302&gt;0, AL1302&gt;0, AM1302&gt;0, AN1302&gt;0, AO1302&gt;0), "Converted", "Not Converted")</f>
        <v>Not Converted</v>
      </c>
      <c r="AT1302">
        <v>0</v>
      </c>
      <c r="AU1302">
        <v>3</v>
      </c>
      <c r="AV1302">
        <v>11</v>
      </c>
      <c r="AW1302">
        <f>IF(Z1302&gt;607, 4, 0)</f>
        <v>0</v>
      </c>
      <c r="AX1302">
        <f>IF(AA1302&gt;0.1497, 3, 0)</f>
        <v>3</v>
      </c>
      <c r="AY1302">
        <f>IF(P1302&gt;4031, 2, 0)</f>
        <v>0</v>
      </c>
      <c r="AZ1302">
        <f>IF(H1302&gt;51934.91, 1, 0)</f>
        <v>1</v>
      </c>
      <c r="BA1302">
        <f>SUM(AW1302:AZ1302)</f>
        <v>4</v>
      </c>
      <c r="BB1302" t="str">
        <f>VLOOKUP(BA1302,'Standard Deviations'!$L$1:$M$11,2,TRUE)</f>
        <v>Silver</v>
      </c>
    </row>
    <row r="1303" spans="1:54">
      <c r="A1303">
        <v>11166</v>
      </c>
      <c r="B1303">
        <v>1961</v>
      </c>
      <c r="C1303">
        <f>2024-B1303</f>
        <v>63</v>
      </c>
      <c r="D1303" t="str">
        <f>VLOOKUP(B1303,Reference!$A$1:$B$125, 2)</f>
        <v>Boomers</v>
      </c>
      <c r="E1303" t="s">
        <v>54</v>
      </c>
      <c r="F1303" t="str">
        <f>IF(E1303="High School", "No College", "College")</f>
        <v>College</v>
      </c>
      <c r="G1303" t="s">
        <v>55</v>
      </c>
      <c r="H1303">
        <v>49678</v>
      </c>
      <c r="I1303">
        <v>49678</v>
      </c>
      <c r="J1303" s="4" t="s">
        <v>175</v>
      </c>
      <c r="K1303">
        <v>0</v>
      </c>
      <c r="L1303">
        <v>1</v>
      </c>
      <c r="M1303" t="str">
        <f>IF(OR(K1303&gt;0, L1303&gt;0), "Parent", "Not Parent")</f>
        <v>Parent</v>
      </c>
      <c r="N1303" t="s">
        <v>258</v>
      </c>
      <c r="O1303" s="8">
        <v>41916</v>
      </c>
      <c r="P1303" s="9">
        <f>O1303-N1303</f>
        <v>609</v>
      </c>
      <c r="Q1303">
        <v>81</v>
      </c>
      <c r="R1303" s="9">
        <f>P1303-Q1303</f>
        <v>528</v>
      </c>
      <c r="S1303" s="8">
        <f>O1303-R1303</f>
        <v>41388</v>
      </c>
      <c r="T1303">
        <v>229</v>
      </c>
      <c r="U1303">
        <v>5</v>
      </c>
      <c r="V1303">
        <v>56</v>
      </c>
      <c r="W1303">
        <v>3</v>
      </c>
      <c r="X1303">
        <v>2</v>
      </c>
      <c r="Y1303">
        <v>20</v>
      </c>
      <c r="Z1303">
        <v>315</v>
      </c>
      <c r="AA1303">
        <f>Z1303/P1303</f>
        <v>0.51724137931034486</v>
      </c>
      <c r="AB1303" s="14" t="s">
        <v>506</v>
      </c>
      <c r="AC1303" s="13" t="s">
        <v>63</v>
      </c>
      <c r="AD1303">
        <v>2</v>
      </c>
      <c r="AE1303" t="str">
        <f>IF(AD1303&gt;3, "Prefers Discount", "Discount Indifferent")</f>
        <v>Discount Indifferent</v>
      </c>
      <c r="AF1303">
        <v>4</v>
      </c>
      <c r="AG1303">
        <v>6</v>
      </c>
      <c r="AH1303">
        <v>2</v>
      </c>
      <c r="AI1303" t="str">
        <f>INDEX($AF$1:$AH$1,MATCH(MAX(AF1303:AH1303),AF1303:AH1303,0))</f>
        <v>Web_Orders</v>
      </c>
      <c r="AJ1303">
        <v>7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f>SUM(AK1303:AO1303)</f>
        <v>0</v>
      </c>
      <c r="AQ1303" t="s">
        <v>67</v>
      </c>
      <c r="AR1303">
        <v>0</v>
      </c>
      <c r="AS1303" t="str">
        <f>IF(OR(AK1303&gt;0, AL1303&gt;0, AM1303&gt;0, AN1303&gt;0, AO1303&gt;0), "Converted", "Not Converted")</f>
        <v>Not Converted</v>
      </c>
      <c r="AT1303">
        <v>0</v>
      </c>
      <c r="AU1303">
        <v>3</v>
      </c>
      <c r="AV1303">
        <v>11</v>
      </c>
      <c r="AW1303">
        <f>IF(Z1303&gt;607, 4, 0)</f>
        <v>0</v>
      </c>
      <c r="AX1303">
        <f>IF(AA1303&gt;0.1497, 3, 0)</f>
        <v>3</v>
      </c>
      <c r="AY1303">
        <f>IF(P1303&gt;4031, 2, 0)</f>
        <v>0</v>
      </c>
      <c r="AZ1303">
        <f>IF(H1303&gt;51934.91, 1, 0)</f>
        <v>0</v>
      </c>
      <c r="BA1303">
        <f>SUM(AW1303:AZ1303)</f>
        <v>3</v>
      </c>
      <c r="BB1303" t="str">
        <f>VLOOKUP(BA1303,'Standard Deviations'!$L$1:$M$11,2,TRUE)</f>
        <v>Silver</v>
      </c>
    </row>
    <row r="1304" spans="1:54" hidden="1">
      <c r="A1304">
        <v>6387</v>
      </c>
      <c r="B1304">
        <v>1976</v>
      </c>
      <c r="C1304">
        <f>2024-B1304</f>
        <v>48</v>
      </c>
      <c r="D1304" t="str">
        <f>VLOOKUP(B1304,Reference!$A$1:$B$125, 2)</f>
        <v>Gen X</v>
      </c>
      <c r="E1304" t="s">
        <v>68</v>
      </c>
      <c r="F1304" t="str">
        <f>IF(E1304="High School", "No College", "College")</f>
        <v>College</v>
      </c>
      <c r="G1304" t="s">
        <v>65</v>
      </c>
      <c r="H1304">
        <v>52190</v>
      </c>
      <c r="I1304">
        <v>52190</v>
      </c>
      <c r="J1304" s="4" t="s">
        <v>175</v>
      </c>
      <c r="K1304">
        <v>1</v>
      </c>
      <c r="L1304">
        <v>1</v>
      </c>
      <c r="M1304" t="str">
        <f>IF(OR(K1304&gt;0, L1304&gt;0), "Parent", "Not Parent")</f>
        <v>Parent</v>
      </c>
      <c r="N1304" t="s">
        <v>119</v>
      </c>
      <c r="O1304" s="8">
        <v>41916</v>
      </c>
      <c r="P1304" s="9">
        <f>O1304-N1304</f>
        <v>149</v>
      </c>
      <c r="Q1304">
        <v>39</v>
      </c>
      <c r="R1304" s="9">
        <f>P1304-Q1304</f>
        <v>110</v>
      </c>
      <c r="S1304" s="8">
        <f>O1304-R1304</f>
        <v>41806</v>
      </c>
      <c r="T1304">
        <v>42</v>
      </c>
      <c r="U1304">
        <v>0</v>
      </c>
      <c r="V1304">
        <v>17</v>
      </c>
      <c r="W1304">
        <v>0</v>
      </c>
      <c r="X1304">
        <v>0</v>
      </c>
      <c r="Y1304">
        <v>18</v>
      </c>
      <c r="Z1304">
        <v>77</v>
      </c>
      <c r="AA1304">
        <f>Z1304/P1304</f>
        <v>0.51677852348993292</v>
      </c>
      <c r="AB1304" s="11" t="s">
        <v>506</v>
      </c>
      <c r="AC1304" t="s">
        <v>59</v>
      </c>
      <c r="AD1304">
        <v>3</v>
      </c>
      <c r="AE1304" t="str">
        <f>IF(AD1304&gt;3, "Prefers Discount", "Discount Indifferent")</f>
        <v>Discount Indifferent</v>
      </c>
      <c r="AF1304">
        <v>3</v>
      </c>
      <c r="AG1304">
        <v>2</v>
      </c>
      <c r="AH1304">
        <v>1</v>
      </c>
      <c r="AI1304" t="str">
        <f>INDEX($AF$1:$AH$1,MATCH(MAX(AF1304:AH1304),AF1304:AH1304,0))</f>
        <v>Store_Orders</v>
      </c>
      <c r="AJ1304">
        <v>5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f>SUM(AK1304:AO1304)</f>
        <v>1</v>
      </c>
      <c r="AQ1304" t="str">
        <f>INDEX($AK$1:$AO$1,MATCH(MAX(AK1304:AO1304),AK1304:AO1304,0))</f>
        <v>Converted_on_Camp3</v>
      </c>
      <c r="AR1304">
        <v>1</v>
      </c>
      <c r="AS1304" t="str">
        <f>IF(OR(AK1304&gt;0, AL1304&gt;0, AM1304&gt;0, AN1304&gt;0, AO1304&gt;0), "Converted", "Not Converted")</f>
        <v>Converted</v>
      </c>
      <c r="AT1304">
        <v>0</v>
      </c>
      <c r="AU1304">
        <v>3</v>
      </c>
      <c r="AV1304">
        <v>11</v>
      </c>
      <c r="AW1304">
        <f>IF(Z1304&gt;607, 4, 0)</f>
        <v>0</v>
      </c>
      <c r="AX1304">
        <f>IF(AA1304&gt;0.1497, 3, 0)</f>
        <v>3</v>
      </c>
      <c r="AY1304">
        <f>IF(P1304&gt;4031, 2, 0)</f>
        <v>0</v>
      </c>
      <c r="AZ1304">
        <f>IF(H1304&gt;51934.91, 1, 0)</f>
        <v>1</v>
      </c>
      <c r="BA1304">
        <f>SUM(AW1304:AZ1304)</f>
        <v>4</v>
      </c>
      <c r="BB1304" t="str">
        <f>VLOOKUP(BA1304,'Standard Deviations'!$L$1:$M$11,2,TRUE)</f>
        <v>Silver</v>
      </c>
    </row>
    <row r="1305" spans="1:54">
      <c r="A1305">
        <v>8017</v>
      </c>
      <c r="B1305">
        <v>1981</v>
      </c>
      <c r="C1305">
        <f>2024-B1305</f>
        <v>43</v>
      </c>
      <c r="D1305" t="str">
        <f>VLOOKUP(B1305,Reference!$A$1:$B$125, 2)</f>
        <v>Millennials</v>
      </c>
      <c r="E1305" t="s">
        <v>74</v>
      </c>
      <c r="F1305" t="str">
        <f>IF(E1305="High School", "No College", "College")</f>
        <v>College</v>
      </c>
      <c r="G1305" t="s">
        <v>55</v>
      </c>
      <c r="H1305">
        <v>51111</v>
      </c>
      <c r="I1305">
        <v>51111</v>
      </c>
      <c r="J1305" s="4" t="s">
        <v>175</v>
      </c>
      <c r="K1305">
        <v>1</v>
      </c>
      <c r="L1305">
        <v>1</v>
      </c>
      <c r="M1305" t="str">
        <f>IF(OR(K1305&gt;0, L1305&gt;0), "Parent", "Not Parent")</f>
        <v>Parent</v>
      </c>
      <c r="N1305" t="s">
        <v>616</v>
      </c>
      <c r="O1305" s="8">
        <v>41916</v>
      </c>
      <c r="P1305" s="9">
        <f>O1305-N1305</f>
        <v>107</v>
      </c>
      <c r="Q1305">
        <v>83</v>
      </c>
      <c r="R1305" s="9">
        <f>P1305-Q1305</f>
        <v>24</v>
      </c>
      <c r="S1305" s="8">
        <f>O1305-R1305</f>
        <v>41892</v>
      </c>
      <c r="T1305">
        <v>22</v>
      </c>
      <c r="U1305">
        <v>0</v>
      </c>
      <c r="V1305">
        <v>19</v>
      </c>
      <c r="W1305">
        <v>6</v>
      </c>
      <c r="X1305">
        <v>5</v>
      </c>
      <c r="Y1305">
        <v>3</v>
      </c>
      <c r="Z1305">
        <v>55</v>
      </c>
      <c r="AA1305">
        <f>Z1305/P1305</f>
        <v>0.51401869158878499</v>
      </c>
      <c r="AB1305" s="14" t="s">
        <v>506</v>
      </c>
      <c r="AC1305" s="13" t="s">
        <v>63</v>
      </c>
      <c r="AD1305">
        <v>2</v>
      </c>
      <c r="AE1305" t="str">
        <f>IF(AD1305&gt;3, "Prefers Discount", "Discount Indifferent")</f>
        <v>Discount Indifferent</v>
      </c>
      <c r="AF1305">
        <v>3</v>
      </c>
      <c r="AG1305">
        <v>2</v>
      </c>
      <c r="AH1305">
        <v>0</v>
      </c>
      <c r="AI1305" t="str">
        <f>INDEX($AF$1:$AH$1,MATCH(MAX(AF1305:AH1305),AF1305:AH1305,0))</f>
        <v>Store_Orders</v>
      </c>
      <c r="AJ1305">
        <v>6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f>SUM(AK1305:AO1305)</f>
        <v>0</v>
      </c>
      <c r="AQ1305" t="s">
        <v>67</v>
      </c>
      <c r="AR1305">
        <v>0</v>
      </c>
      <c r="AS1305" t="str">
        <f>IF(OR(AK1305&gt;0, AL1305&gt;0, AM1305&gt;0, AN1305&gt;0, AO1305&gt;0), "Converted", "Not Converted")</f>
        <v>Not Converted</v>
      </c>
      <c r="AT1305">
        <v>0</v>
      </c>
      <c r="AU1305">
        <v>3</v>
      </c>
      <c r="AV1305">
        <v>11</v>
      </c>
      <c r="AW1305">
        <f>IF(Z1305&gt;607, 4, 0)</f>
        <v>0</v>
      </c>
      <c r="AX1305">
        <f>IF(AA1305&gt;0.1497, 3, 0)</f>
        <v>3</v>
      </c>
      <c r="AY1305">
        <f>IF(P1305&gt;4031, 2, 0)</f>
        <v>0</v>
      </c>
      <c r="AZ1305">
        <f>IF(H1305&gt;51934.91, 1, 0)</f>
        <v>0</v>
      </c>
      <c r="BA1305">
        <f>SUM(AW1305:AZ1305)</f>
        <v>3</v>
      </c>
      <c r="BB1305" t="str">
        <f>VLOOKUP(BA1305,'Standard Deviations'!$L$1:$M$11,2,TRUE)</f>
        <v>Silver</v>
      </c>
    </row>
    <row r="1306" spans="1:54" hidden="1">
      <c r="A1306">
        <v>9478</v>
      </c>
      <c r="B1306">
        <v>1985</v>
      </c>
      <c r="C1306">
        <f>2024-B1306</f>
        <v>39</v>
      </c>
      <c r="D1306" t="str">
        <f>VLOOKUP(B1306,Reference!$A$1:$B$125, 2)</f>
        <v>Millennials</v>
      </c>
      <c r="E1306" t="s">
        <v>54</v>
      </c>
      <c r="F1306" t="str">
        <f>IF(E1306="High School", "No College", "College")</f>
        <v>College</v>
      </c>
      <c r="G1306" t="s">
        <v>60</v>
      </c>
      <c r="H1306">
        <v>66503</v>
      </c>
      <c r="I1306">
        <v>66503</v>
      </c>
      <c r="J1306" s="4" t="s">
        <v>61</v>
      </c>
      <c r="K1306">
        <v>1</v>
      </c>
      <c r="L1306">
        <v>0</v>
      </c>
      <c r="M1306" t="str">
        <f>IF(OR(K1306&gt;0, L1306&gt;0), "Parent", "Not Parent")</f>
        <v>Parent</v>
      </c>
      <c r="N1306" t="s">
        <v>643</v>
      </c>
      <c r="O1306" s="8">
        <v>41916</v>
      </c>
      <c r="P1306" s="9">
        <f>O1306-N1306</f>
        <v>781</v>
      </c>
      <c r="Q1306">
        <v>30</v>
      </c>
      <c r="R1306" s="9">
        <f>P1306-Q1306</f>
        <v>751</v>
      </c>
      <c r="S1306" s="8">
        <f>O1306-R1306</f>
        <v>41165</v>
      </c>
      <c r="T1306">
        <v>91</v>
      </c>
      <c r="U1306">
        <v>64</v>
      </c>
      <c r="V1306">
        <v>128</v>
      </c>
      <c r="W1306">
        <v>65</v>
      </c>
      <c r="X1306">
        <v>3</v>
      </c>
      <c r="Y1306">
        <v>50</v>
      </c>
      <c r="Z1306">
        <v>401</v>
      </c>
      <c r="AA1306">
        <f>Z1306/P1306</f>
        <v>0.51344430217669657</v>
      </c>
      <c r="AB1306" s="11" t="s">
        <v>506</v>
      </c>
      <c r="AC1306" t="s">
        <v>59</v>
      </c>
      <c r="AD1306">
        <v>2</v>
      </c>
      <c r="AE1306" t="str">
        <f>IF(AD1306&gt;3, "Prefers Discount", "Discount Indifferent")</f>
        <v>Discount Indifferent</v>
      </c>
      <c r="AF1306">
        <v>6</v>
      </c>
      <c r="AG1306">
        <v>4</v>
      </c>
      <c r="AH1306">
        <v>3</v>
      </c>
      <c r="AI1306" t="str">
        <f>INDEX($AF$1:$AH$1,MATCH(MAX(AF1306:AH1306),AF1306:AH1306,0))</f>
        <v>Store_Orders</v>
      </c>
      <c r="AJ1306">
        <v>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f>SUM(AK1306:AO1306)</f>
        <v>0</v>
      </c>
      <c r="AQ1306" t="s">
        <v>67</v>
      </c>
      <c r="AR1306">
        <v>0</v>
      </c>
      <c r="AS1306" t="str">
        <f>IF(OR(AK1306&gt;0, AL1306&gt;0, AM1306&gt;0, AN1306&gt;0, AO1306&gt;0), "Converted", "Not Converted")</f>
        <v>Not Converted</v>
      </c>
      <c r="AT1306">
        <v>0</v>
      </c>
      <c r="AU1306">
        <v>3</v>
      </c>
      <c r="AV1306">
        <v>11</v>
      </c>
      <c r="AW1306">
        <f>IF(Z1306&gt;607, 4, 0)</f>
        <v>0</v>
      </c>
      <c r="AX1306">
        <f>IF(AA1306&gt;0.1497, 3, 0)</f>
        <v>3</v>
      </c>
      <c r="AY1306">
        <f>IF(P1306&gt;4031, 2, 0)</f>
        <v>0</v>
      </c>
      <c r="AZ1306">
        <f>IF(H1306&gt;51934.91, 1, 0)</f>
        <v>1</v>
      </c>
      <c r="BA1306">
        <f>SUM(AW1306:AZ1306)</f>
        <v>4</v>
      </c>
      <c r="BB1306" t="str">
        <f>VLOOKUP(BA1306,'Standard Deviations'!$L$1:$M$11,2,TRUE)</f>
        <v>Silver</v>
      </c>
    </row>
    <row r="1307" spans="1:54" hidden="1">
      <c r="A1307">
        <v>5371</v>
      </c>
      <c r="B1307">
        <v>1989</v>
      </c>
      <c r="C1307">
        <f>2024-B1307</f>
        <v>35</v>
      </c>
      <c r="D1307" t="str">
        <f>VLOOKUP(B1307,Reference!$A$1:$B$125, 2)</f>
        <v>Millennials</v>
      </c>
      <c r="E1307" t="s">
        <v>54</v>
      </c>
      <c r="F1307" t="str">
        <f>IF(E1307="High School", "No College", "College")</f>
        <v>College</v>
      </c>
      <c r="G1307" t="s">
        <v>60</v>
      </c>
      <c r="H1307">
        <v>21474</v>
      </c>
      <c r="I1307">
        <v>21474</v>
      </c>
      <c r="J1307" s="4" t="s">
        <v>341</v>
      </c>
      <c r="K1307">
        <v>1</v>
      </c>
      <c r="L1307">
        <v>0</v>
      </c>
      <c r="M1307" t="str">
        <f>IF(OR(K1307&gt;0, L1307&gt;0), "Parent", "Not Parent")</f>
        <v>Parent</v>
      </c>
      <c r="N1307" t="s">
        <v>140</v>
      </c>
      <c r="O1307" s="8">
        <v>41916</v>
      </c>
      <c r="P1307" s="9">
        <f>O1307-N1307</f>
        <v>179</v>
      </c>
      <c r="Q1307">
        <v>0</v>
      </c>
      <c r="R1307" s="9">
        <f>P1307-Q1307</f>
        <v>179</v>
      </c>
      <c r="S1307" s="8">
        <f>O1307-R1307</f>
        <v>41737</v>
      </c>
      <c r="T1307">
        <v>6</v>
      </c>
      <c r="U1307">
        <v>16</v>
      </c>
      <c r="V1307">
        <v>24</v>
      </c>
      <c r="W1307">
        <v>11</v>
      </c>
      <c r="X1307">
        <v>0</v>
      </c>
      <c r="Y1307">
        <v>34</v>
      </c>
      <c r="Z1307">
        <v>91</v>
      </c>
      <c r="AA1307">
        <f>Z1307/P1307</f>
        <v>0.50837988826815639</v>
      </c>
      <c r="AB1307" s="11" t="s">
        <v>506</v>
      </c>
      <c r="AC1307" t="s">
        <v>59</v>
      </c>
      <c r="AD1307">
        <v>2</v>
      </c>
      <c r="AE1307" t="str">
        <f>IF(AD1307&gt;3, "Prefers Discount", "Discount Indifferent")</f>
        <v>Discount Indifferent</v>
      </c>
      <c r="AF1307">
        <v>2</v>
      </c>
      <c r="AG1307">
        <v>3</v>
      </c>
      <c r="AH1307">
        <v>1</v>
      </c>
      <c r="AI1307" t="str">
        <f>INDEX($AF$1:$AH$1,MATCH(MAX(AF1307:AH1307),AF1307:AH1307,0))</f>
        <v>Web_Orders</v>
      </c>
      <c r="AJ1307">
        <v>7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f>SUM(AK1307:AO1307)</f>
        <v>1</v>
      </c>
      <c r="AQ1307" t="str">
        <f>INDEX($AK$1:$AO$1,MATCH(MAX(AK1307:AO1307),AK1307:AO1307,0))</f>
        <v>Converted_on_Camp3</v>
      </c>
      <c r="AR1307">
        <v>1</v>
      </c>
      <c r="AS1307" t="str">
        <f>IF(OR(AK1307&gt;0, AL1307&gt;0, AM1307&gt;0, AN1307&gt;0, AO1307&gt;0), "Converted", "Not Converted")</f>
        <v>Converted</v>
      </c>
      <c r="AT1307">
        <v>0</v>
      </c>
      <c r="AU1307">
        <v>3</v>
      </c>
      <c r="AV1307">
        <v>11</v>
      </c>
      <c r="AW1307">
        <f>IF(Z1307&gt;607, 4, 0)</f>
        <v>0</v>
      </c>
      <c r="AX1307">
        <f>IF(AA1307&gt;0.1497, 3, 0)</f>
        <v>3</v>
      </c>
      <c r="AY1307">
        <f>IF(P1307&gt;4031, 2, 0)</f>
        <v>0</v>
      </c>
      <c r="AZ1307">
        <f>IF(H1307&gt;51934.91, 1, 0)</f>
        <v>0</v>
      </c>
      <c r="BA1307">
        <f>SUM(AW1307:AZ1307)</f>
        <v>3</v>
      </c>
      <c r="BB1307" t="str">
        <f>VLOOKUP(BA1307,'Standard Deviations'!$L$1:$M$11,2,TRUE)</f>
        <v>Silver</v>
      </c>
    </row>
    <row r="1308" spans="1:54" hidden="1">
      <c r="A1308">
        <v>199</v>
      </c>
      <c r="B1308">
        <v>1962</v>
      </c>
      <c r="C1308">
        <f>2024-B1308</f>
        <v>62</v>
      </c>
      <c r="D1308" t="str">
        <f>VLOOKUP(B1308,Reference!$A$1:$B$125, 2)</f>
        <v>Boomers</v>
      </c>
      <c r="E1308" t="s">
        <v>64</v>
      </c>
      <c r="F1308" t="str">
        <f>IF(E1308="High School", "No College", "College")</f>
        <v>College</v>
      </c>
      <c r="G1308" t="s">
        <v>60</v>
      </c>
      <c r="H1308">
        <v>45183</v>
      </c>
      <c r="I1308">
        <v>45183</v>
      </c>
      <c r="J1308" s="4" t="s">
        <v>175</v>
      </c>
      <c r="K1308">
        <v>0</v>
      </c>
      <c r="L1308">
        <v>0</v>
      </c>
      <c r="M1308" t="str">
        <f>IF(OR(K1308&gt;0, L1308&gt;0), "Parent", "Not Parent")</f>
        <v>Not Parent</v>
      </c>
      <c r="N1308" t="s">
        <v>390</v>
      </c>
      <c r="O1308" s="8">
        <v>41916</v>
      </c>
      <c r="P1308" s="9">
        <f>O1308-N1308</f>
        <v>622</v>
      </c>
      <c r="Q1308">
        <v>33</v>
      </c>
      <c r="R1308" s="9">
        <f>P1308-Q1308</f>
        <v>589</v>
      </c>
      <c r="S1308" s="8">
        <f>O1308-R1308</f>
        <v>41327</v>
      </c>
      <c r="T1308">
        <v>219</v>
      </c>
      <c r="U1308">
        <v>3</v>
      </c>
      <c r="V1308">
        <v>60</v>
      </c>
      <c r="W1308">
        <v>12</v>
      </c>
      <c r="X1308">
        <v>9</v>
      </c>
      <c r="Y1308">
        <v>12</v>
      </c>
      <c r="Z1308">
        <v>315</v>
      </c>
      <c r="AA1308">
        <f>Z1308/P1308</f>
        <v>0.50643086816720262</v>
      </c>
      <c r="AB1308" s="11" t="s">
        <v>506</v>
      </c>
      <c r="AC1308" t="s">
        <v>59</v>
      </c>
      <c r="AD1308">
        <v>1</v>
      </c>
      <c r="AE1308" t="str">
        <f>IF(AD1308&gt;3, "Prefers Discount", "Discount Indifferent")</f>
        <v>Discount Indifferent</v>
      </c>
      <c r="AF1308">
        <v>7</v>
      </c>
      <c r="AG1308">
        <v>4</v>
      </c>
      <c r="AH1308">
        <v>1</v>
      </c>
      <c r="AI1308" t="str">
        <f>INDEX($AF$1:$AH$1,MATCH(MAX(AF1308:AH1308),AF1308:AH1308,0))</f>
        <v>Store_Orders</v>
      </c>
      <c r="AJ1308">
        <v>7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f>SUM(AK1308:AO1308)</f>
        <v>1</v>
      </c>
      <c r="AQ1308" t="str">
        <f>INDEX($AK$1:$AO$1,MATCH(MAX(AK1308:AO1308),AK1308:AO1308,0))</f>
        <v>Converted_on_Camp4</v>
      </c>
      <c r="AR1308">
        <v>1</v>
      </c>
      <c r="AS1308" t="str">
        <f>IF(OR(AK1308&gt;0, AL1308&gt;0, AM1308&gt;0, AN1308&gt;0, AO1308&gt;0), "Converted", "Not Converted")</f>
        <v>Converted</v>
      </c>
      <c r="AT1308">
        <v>0</v>
      </c>
      <c r="AU1308">
        <v>3</v>
      </c>
      <c r="AV1308">
        <v>11</v>
      </c>
      <c r="AW1308">
        <f>IF(Z1308&gt;607, 4, 0)</f>
        <v>0</v>
      </c>
      <c r="AX1308">
        <f>IF(AA1308&gt;0.1497, 3, 0)</f>
        <v>3</v>
      </c>
      <c r="AY1308">
        <f>IF(P1308&gt;4031, 2, 0)</f>
        <v>0</v>
      </c>
      <c r="AZ1308">
        <f>IF(H1308&gt;51934.91, 1, 0)</f>
        <v>0</v>
      </c>
      <c r="BA1308">
        <f>SUM(AW1308:AZ1308)</f>
        <v>3</v>
      </c>
      <c r="BB1308" t="str">
        <f>VLOOKUP(BA1308,'Standard Deviations'!$L$1:$M$11,2,TRUE)</f>
        <v>Silver</v>
      </c>
    </row>
    <row r="1309" spans="1:54" hidden="1">
      <c r="A1309">
        <v>1448</v>
      </c>
      <c r="B1309">
        <v>1963</v>
      </c>
      <c r="C1309">
        <f>2024-B1309</f>
        <v>61</v>
      </c>
      <c r="D1309" t="str">
        <f>VLOOKUP(B1309,Reference!$A$1:$B$125, 2)</f>
        <v>Boomers</v>
      </c>
      <c r="E1309" t="s">
        <v>64</v>
      </c>
      <c r="F1309" t="str">
        <f>IF(E1309="High School", "No College", "College")</f>
        <v>College</v>
      </c>
      <c r="G1309" t="s">
        <v>55</v>
      </c>
      <c r="H1309">
        <v>33562</v>
      </c>
      <c r="I1309">
        <v>33562</v>
      </c>
      <c r="J1309" s="4" t="s">
        <v>175</v>
      </c>
      <c r="K1309">
        <v>1</v>
      </c>
      <c r="L1309">
        <v>2</v>
      </c>
      <c r="M1309" t="str">
        <f>IF(OR(K1309&gt;0, L1309&gt;0), "Parent", "Not Parent")</f>
        <v>Parent</v>
      </c>
      <c r="N1309" t="s">
        <v>84</v>
      </c>
      <c r="O1309" s="8">
        <v>41916</v>
      </c>
      <c r="P1309" s="9">
        <f>O1309-N1309</f>
        <v>101</v>
      </c>
      <c r="Q1309">
        <v>33</v>
      </c>
      <c r="R1309" s="9">
        <f>P1309-Q1309</f>
        <v>68</v>
      </c>
      <c r="S1309" s="8">
        <f>O1309-R1309</f>
        <v>41848</v>
      </c>
      <c r="T1309">
        <v>21</v>
      </c>
      <c r="U1309">
        <v>12</v>
      </c>
      <c r="V1309">
        <v>12</v>
      </c>
      <c r="W1309">
        <v>0</v>
      </c>
      <c r="X1309">
        <v>3</v>
      </c>
      <c r="Y1309">
        <v>3</v>
      </c>
      <c r="Z1309">
        <v>51</v>
      </c>
      <c r="AA1309">
        <f>Z1309/P1309</f>
        <v>0.50495049504950495</v>
      </c>
      <c r="AB1309" s="11" t="s">
        <v>506</v>
      </c>
      <c r="AC1309" t="s">
        <v>59</v>
      </c>
      <c r="AD1309">
        <v>3</v>
      </c>
      <c r="AE1309" t="str">
        <f>IF(AD1309&gt;3, "Prefers Discount", "Discount Indifferent")</f>
        <v>Discount Indifferent</v>
      </c>
      <c r="AF1309">
        <v>4</v>
      </c>
      <c r="AG1309">
        <v>2</v>
      </c>
      <c r="AH1309">
        <v>0</v>
      </c>
      <c r="AI1309" t="str">
        <f>INDEX($AF$1:$AH$1,MATCH(MAX(AF1309:AH1309),AF1309:AH1309,0))</f>
        <v>Store_Orders</v>
      </c>
      <c r="AJ1309">
        <v>4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f>SUM(AK1309:AO1309)</f>
        <v>0</v>
      </c>
      <c r="AQ1309" t="s">
        <v>67</v>
      </c>
      <c r="AR1309">
        <v>0</v>
      </c>
      <c r="AS1309" t="str">
        <f>IF(OR(AK1309&gt;0, AL1309&gt;0, AM1309&gt;0, AN1309&gt;0, AO1309&gt;0), "Converted", "Not Converted")</f>
        <v>Not Converted</v>
      </c>
      <c r="AT1309">
        <v>0</v>
      </c>
      <c r="AU1309">
        <v>3</v>
      </c>
      <c r="AV1309">
        <v>11</v>
      </c>
      <c r="AW1309">
        <f>IF(Z1309&gt;607, 4, 0)</f>
        <v>0</v>
      </c>
      <c r="AX1309">
        <f>IF(AA1309&gt;0.1497, 3, 0)</f>
        <v>3</v>
      </c>
      <c r="AY1309">
        <f>IF(P1309&gt;4031, 2, 0)</f>
        <v>0</v>
      </c>
      <c r="AZ1309">
        <f>IF(H1309&gt;51934.91, 1, 0)</f>
        <v>0</v>
      </c>
      <c r="BA1309">
        <f>SUM(AW1309:AZ1309)</f>
        <v>3</v>
      </c>
      <c r="BB1309" t="str">
        <f>VLOOKUP(BA1309,'Standard Deviations'!$L$1:$M$11,2,TRUE)</f>
        <v>Silver</v>
      </c>
    </row>
    <row r="1310" spans="1:54" hidden="1">
      <c r="A1310">
        <v>6404</v>
      </c>
      <c r="B1310">
        <v>1969</v>
      </c>
      <c r="C1310">
        <f>2024-B1310</f>
        <v>55</v>
      </c>
      <c r="D1310" t="str">
        <f>VLOOKUP(B1310,Reference!$A$1:$B$125, 2)</f>
        <v>Gen X</v>
      </c>
      <c r="E1310" t="s">
        <v>54</v>
      </c>
      <c r="F1310" t="str">
        <f>IF(E1310="High School", "No College", "College")</f>
        <v>College</v>
      </c>
      <c r="G1310" t="s">
        <v>65</v>
      </c>
      <c r="H1310">
        <v>58917</v>
      </c>
      <c r="I1310">
        <v>58917</v>
      </c>
      <c r="J1310" s="4" t="s">
        <v>61</v>
      </c>
      <c r="K1310">
        <v>1</v>
      </c>
      <c r="L1310">
        <v>2</v>
      </c>
      <c r="M1310" t="str">
        <f>IF(OR(K1310&gt;0, L1310&gt;0), "Parent", "Not Parent")</f>
        <v>Parent</v>
      </c>
      <c r="N1310" t="s">
        <v>576</v>
      </c>
      <c r="O1310" s="8">
        <v>41916</v>
      </c>
      <c r="P1310" s="9">
        <f>O1310-N1310</f>
        <v>559</v>
      </c>
      <c r="Q1310">
        <v>10</v>
      </c>
      <c r="R1310" s="9">
        <f>P1310-Q1310</f>
        <v>549</v>
      </c>
      <c r="S1310" s="8">
        <f>O1310-R1310</f>
        <v>41367</v>
      </c>
      <c r="T1310">
        <v>151</v>
      </c>
      <c r="U1310">
        <v>7</v>
      </c>
      <c r="V1310">
        <v>89</v>
      </c>
      <c r="W1310">
        <v>0</v>
      </c>
      <c r="X1310">
        <v>7</v>
      </c>
      <c r="Y1310">
        <v>28</v>
      </c>
      <c r="Z1310">
        <v>282</v>
      </c>
      <c r="AA1310">
        <f>Z1310/P1310</f>
        <v>0.50447227191413235</v>
      </c>
      <c r="AB1310" s="11" t="s">
        <v>506</v>
      </c>
      <c r="AC1310" t="s">
        <v>59</v>
      </c>
      <c r="AD1310">
        <v>5</v>
      </c>
      <c r="AE1310" t="str">
        <f>IF(AD1310&gt;3, "Prefers Discount", "Discount Indifferent")</f>
        <v>Prefers Discount</v>
      </c>
      <c r="AF1310">
        <v>6</v>
      </c>
      <c r="AG1310">
        <v>4</v>
      </c>
      <c r="AH1310">
        <v>1</v>
      </c>
      <c r="AI1310" t="str">
        <f>INDEX($AF$1:$AH$1,MATCH(MAX(AF1310:AH1310),AF1310:AH1310,0))</f>
        <v>Store_Orders</v>
      </c>
      <c r="AJ1310">
        <v>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f>SUM(AK1310:AO1310)</f>
        <v>0</v>
      </c>
      <c r="AQ1310" t="s">
        <v>67</v>
      </c>
      <c r="AR1310">
        <v>0</v>
      </c>
      <c r="AS1310" t="str">
        <f>IF(OR(AK1310&gt;0, AL1310&gt;0, AM1310&gt;0, AN1310&gt;0, AO1310&gt;0), "Converted", "Not Converted")</f>
        <v>Not Converted</v>
      </c>
      <c r="AT1310">
        <v>0</v>
      </c>
      <c r="AU1310">
        <v>3</v>
      </c>
      <c r="AV1310">
        <v>11</v>
      </c>
      <c r="AW1310">
        <f>IF(Z1310&gt;607, 4, 0)</f>
        <v>0</v>
      </c>
      <c r="AX1310">
        <f>IF(AA1310&gt;0.1497, 3, 0)</f>
        <v>3</v>
      </c>
      <c r="AY1310">
        <f>IF(P1310&gt;4031, 2, 0)</f>
        <v>0</v>
      </c>
      <c r="AZ1310">
        <f>IF(H1310&gt;51934.91, 1, 0)</f>
        <v>1</v>
      </c>
      <c r="BA1310">
        <f>SUM(AW1310:AZ1310)</f>
        <v>4</v>
      </c>
      <c r="BB1310" t="str">
        <f>VLOOKUP(BA1310,'Standard Deviations'!$L$1:$M$11,2,TRUE)</f>
        <v>Silver</v>
      </c>
    </row>
    <row r="1311" spans="1:54">
      <c r="A1311">
        <v>5253</v>
      </c>
      <c r="B1311">
        <v>1956</v>
      </c>
      <c r="C1311">
        <f>2024-B1311</f>
        <v>68</v>
      </c>
      <c r="D1311" t="str">
        <f>VLOOKUP(B1311,Reference!$A$1:$B$125, 2)</f>
        <v>Boomers</v>
      </c>
      <c r="E1311" t="s">
        <v>64</v>
      </c>
      <c r="F1311" t="str">
        <f>IF(E1311="High School", "No College", "College")</f>
        <v>College</v>
      </c>
      <c r="G1311" t="s">
        <v>65</v>
      </c>
      <c r="H1311">
        <v>54603</v>
      </c>
      <c r="I1311">
        <v>54603</v>
      </c>
      <c r="J1311" s="4" t="s">
        <v>61</v>
      </c>
      <c r="K1311">
        <v>1</v>
      </c>
      <c r="L1311">
        <v>1</v>
      </c>
      <c r="M1311" t="str">
        <f>IF(OR(K1311&gt;0, L1311&gt;0), "Parent", "Not Parent")</f>
        <v>Parent</v>
      </c>
      <c r="N1311" t="s">
        <v>225</v>
      </c>
      <c r="O1311" s="8">
        <v>41916</v>
      </c>
      <c r="P1311" s="9">
        <f>O1311-N1311</f>
        <v>452</v>
      </c>
      <c r="Q1311">
        <v>85</v>
      </c>
      <c r="R1311" s="9">
        <f>P1311-Q1311</f>
        <v>367</v>
      </c>
      <c r="S1311" s="8">
        <f>O1311-R1311</f>
        <v>41549</v>
      </c>
      <c r="T1311">
        <v>145</v>
      </c>
      <c r="U1311">
        <v>13</v>
      </c>
      <c r="V1311">
        <v>46</v>
      </c>
      <c r="W1311">
        <v>17</v>
      </c>
      <c r="X1311">
        <v>2</v>
      </c>
      <c r="Y1311">
        <v>4</v>
      </c>
      <c r="Z1311">
        <v>227</v>
      </c>
      <c r="AA1311">
        <f>Z1311/P1311</f>
        <v>0.50221238938053092</v>
      </c>
      <c r="AB1311" s="14" t="s">
        <v>506</v>
      </c>
      <c r="AC1311" s="13" t="s">
        <v>63</v>
      </c>
      <c r="AD1311">
        <v>6</v>
      </c>
      <c r="AE1311" t="str">
        <f>IF(AD1311&gt;3, "Prefers Discount", "Discount Indifferent")</f>
        <v>Prefers Discount</v>
      </c>
      <c r="AF1311">
        <v>4</v>
      </c>
      <c r="AG1311">
        <v>4</v>
      </c>
      <c r="AH1311">
        <v>2</v>
      </c>
      <c r="AI1311" t="str">
        <f>INDEX($AF$1:$AH$1,MATCH(MAX(AF1311:AH1311),AF1311:AH1311,0))</f>
        <v>Store_Orders</v>
      </c>
      <c r="AJ1311">
        <v>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f>SUM(AK1311:AO1311)</f>
        <v>0</v>
      </c>
      <c r="AQ1311" t="s">
        <v>67</v>
      </c>
      <c r="AR1311">
        <v>0</v>
      </c>
      <c r="AS1311" t="str">
        <f>IF(OR(AK1311&gt;0, AL1311&gt;0, AM1311&gt;0, AN1311&gt;0, AO1311&gt;0), "Converted", "Not Converted")</f>
        <v>Not Converted</v>
      </c>
      <c r="AT1311">
        <v>0</v>
      </c>
      <c r="AU1311">
        <v>3</v>
      </c>
      <c r="AV1311">
        <v>11</v>
      </c>
      <c r="AW1311">
        <f>IF(Z1311&gt;607, 4, 0)</f>
        <v>0</v>
      </c>
      <c r="AX1311">
        <f>IF(AA1311&gt;0.1497, 3, 0)</f>
        <v>3</v>
      </c>
      <c r="AY1311">
        <f>IF(P1311&gt;4031, 2, 0)</f>
        <v>0</v>
      </c>
      <c r="AZ1311">
        <f>IF(H1311&gt;51934.91, 1, 0)</f>
        <v>1</v>
      </c>
      <c r="BA1311">
        <f>SUM(AW1311:AZ1311)</f>
        <v>4</v>
      </c>
      <c r="BB1311" t="str">
        <f>VLOOKUP(BA1311,'Standard Deviations'!$L$1:$M$11,2,TRUE)</f>
        <v>Silver</v>
      </c>
    </row>
    <row r="1312" spans="1:54" hidden="1">
      <c r="A1312">
        <v>8486</v>
      </c>
      <c r="B1312">
        <v>1971</v>
      </c>
      <c r="C1312">
        <f>2024-B1312</f>
        <v>53</v>
      </c>
      <c r="D1312" t="str">
        <f>VLOOKUP(B1312,Reference!$A$1:$B$125, 2)</f>
        <v>Gen X</v>
      </c>
      <c r="E1312" t="s">
        <v>64</v>
      </c>
      <c r="F1312" t="str">
        <f>IF(E1312="High School", "No College", "College")</f>
        <v>College</v>
      </c>
      <c r="G1312" t="s">
        <v>65</v>
      </c>
      <c r="H1312">
        <v>30538</v>
      </c>
      <c r="I1312">
        <v>30538</v>
      </c>
      <c r="J1312" s="4" t="s">
        <v>341</v>
      </c>
      <c r="K1312">
        <v>1</v>
      </c>
      <c r="L1312">
        <v>0</v>
      </c>
      <c r="M1312" t="str">
        <f>IF(OR(K1312&gt;0, L1312&gt;0), "Parent", "Not Parent")</f>
        <v>Parent</v>
      </c>
      <c r="N1312" t="s">
        <v>497</v>
      </c>
      <c r="O1312" s="8">
        <v>41916</v>
      </c>
      <c r="P1312" s="9">
        <f>O1312-N1312</f>
        <v>733</v>
      </c>
      <c r="Q1312">
        <v>27</v>
      </c>
      <c r="R1312" s="9">
        <f>P1312-Q1312</f>
        <v>706</v>
      </c>
      <c r="S1312" s="8">
        <f>O1312-R1312</f>
        <v>41210</v>
      </c>
      <c r="T1312">
        <v>284</v>
      </c>
      <c r="U1312">
        <v>0</v>
      </c>
      <c r="V1312">
        <v>52</v>
      </c>
      <c r="W1312">
        <v>8</v>
      </c>
      <c r="X1312">
        <v>3</v>
      </c>
      <c r="Y1312">
        <v>20</v>
      </c>
      <c r="Z1312">
        <v>367</v>
      </c>
      <c r="AA1312">
        <f>Z1312/P1312</f>
        <v>0.50068212824010916</v>
      </c>
      <c r="AB1312" s="11" t="s">
        <v>506</v>
      </c>
      <c r="AC1312" t="s">
        <v>59</v>
      </c>
      <c r="AD1312">
        <v>4</v>
      </c>
      <c r="AE1312" t="str">
        <f>IF(AD1312&gt;3, "Prefers Discount", "Discount Indifferent")</f>
        <v>Prefers Discount</v>
      </c>
      <c r="AF1312">
        <v>4</v>
      </c>
      <c r="AG1312">
        <v>9</v>
      </c>
      <c r="AH1312">
        <v>0</v>
      </c>
      <c r="AI1312" t="str">
        <f>INDEX($AF$1:$AH$1,MATCH(MAX(AF1312:AH1312),AF1312:AH1312,0))</f>
        <v>Web_Orders</v>
      </c>
      <c r="AJ1312">
        <v>10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f>SUM(AK1312:AO1312)</f>
        <v>0</v>
      </c>
      <c r="AQ1312" t="s">
        <v>67</v>
      </c>
      <c r="AR1312">
        <v>0</v>
      </c>
      <c r="AS1312" t="str">
        <f>IF(OR(AK1312&gt;0, AL1312&gt;0, AM1312&gt;0, AN1312&gt;0, AO1312&gt;0), "Converted", "Not Converted")</f>
        <v>Not Converted</v>
      </c>
      <c r="AT1312">
        <v>0</v>
      </c>
      <c r="AU1312">
        <v>3</v>
      </c>
      <c r="AV1312">
        <v>11</v>
      </c>
      <c r="AW1312">
        <f>IF(Z1312&gt;607, 4, 0)</f>
        <v>0</v>
      </c>
      <c r="AX1312">
        <f>IF(AA1312&gt;0.1497, 3, 0)</f>
        <v>3</v>
      </c>
      <c r="AY1312">
        <f>IF(P1312&gt;4031, 2, 0)</f>
        <v>0</v>
      </c>
      <c r="AZ1312">
        <f>IF(H1312&gt;51934.91, 1, 0)</f>
        <v>0</v>
      </c>
      <c r="BA1312">
        <f>SUM(AW1312:AZ1312)</f>
        <v>3</v>
      </c>
      <c r="BB1312" t="str">
        <f>VLOOKUP(BA1312,'Standard Deviations'!$L$1:$M$11,2,TRUE)</f>
        <v>Silver</v>
      </c>
    </row>
    <row r="1313" spans="1:54" hidden="1">
      <c r="A1313">
        <v>4055</v>
      </c>
      <c r="B1313">
        <v>1992</v>
      </c>
      <c r="C1313">
        <f>2024-B1313</f>
        <v>32</v>
      </c>
      <c r="D1313" t="str">
        <f>VLOOKUP(B1313,Reference!$A$1:$B$125, 2)</f>
        <v>Millennials</v>
      </c>
      <c r="E1313" t="s">
        <v>546</v>
      </c>
      <c r="F1313" t="str">
        <f>IF(E1313="High School", "No College", "College")</f>
        <v>No College</v>
      </c>
      <c r="G1313" t="s">
        <v>60</v>
      </c>
      <c r="H1313">
        <v>18746</v>
      </c>
      <c r="I1313">
        <v>18746</v>
      </c>
      <c r="J1313" s="4" t="s">
        <v>341</v>
      </c>
      <c r="K1313">
        <v>1</v>
      </c>
      <c r="L1313">
        <v>0</v>
      </c>
      <c r="M1313" t="str">
        <f>IF(OR(K1313&gt;0, L1313&gt;0), "Parent", "Not Parent")</f>
        <v>Parent</v>
      </c>
      <c r="N1313" t="s">
        <v>69</v>
      </c>
      <c r="O1313" s="8">
        <v>41916</v>
      </c>
      <c r="P1313" s="9">
        <f>O1313-N1313</f>
        <v>128</v>
      </c>
      <c r="Q1313">
        <v>41</v>
      </c>
      <c r="R1313" s="9">
        <f>P1313-Q1313</f>
        <v>87</v>
      </c>
      <c r="S1313" s="8">
        <f>O1313-R1313</f>
        <v>41829</v>
      </c>
      <c r="T1313">
        <v>2</v>
      </c>
      <c r="U1313">
        <v>10</v>
      </c>
      <c r="V1313">
        <v>11</v>
      </c>
      <c r="W1313">
        <v>12</v>
      </c>
      <c r="X1313">
        <v>9</v>
      </c>
      <c r="Y1313">
        <v>20</v>
      </c>
      <c r="Z1313">
        <v>64</v>
      </c>
      <c r="AA1313">
        <f>Z1313/P1313</f>
        <v>0.5</v>
      </c>
      <c r="AB1313" s="11" t="s">
        <v>506</v>
      </c>
      <c r="AC1313" t="s">
        <v>59</v>
      </c>
      <c r="AD1313">
        <v>2</v>
      </c>
      <c r="AE1313" t="str">
        <f>IF(AD1313&gt;3, "Prefers Discount", "Discount Indifferent")</f>
        <v>Discount Indifferent</v>
      </c>
      <c r="AF1313">
        <v>3</v>
      </c>
      <c r="AG1313">
        <v>3</v>
      </c>
      <c r="AH1313">
        <v>0</v>
      </c>
      <c r="AI1313" t="str">
        <f>INDEX($AF$1:$AH$1,MATCH(MAX(AF1313:AH1313),AF1313:AH1313,0))</f>
        <v>Store_Orders</v>
      </c>
      <c r="AJ1313">
        <v>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f>SUM(AK1313:AO1313)</f>
        <v>0</v>
      </c>
      <c r="AQ1313" t="s">
        <v>67</v>
      </c>
      <c r="AR1313">
        <v>0</v>
      </c>
      <c r="AS1313" t="str">
        <f>IF(OR(AK1313&gt;0, AL1313&gt;0, AM1313&gt;0, AN1313&gt;0, AO1313&gt;0), "Converted", "Not Converted")</f>
        <v>Not Converted</v>
      </c>
      <c r="AT1313">
        <v>0</v>
      </c>
      <c r="AU1313">
        <v>3</v>
      </c>
      <c r="AV1313">
        <v>11</v>
      </c>
      <c r="AW1313">
        <f>IF(Z1313&gt;607, 4, 0)</f>
        <v>0</v>
      </c>
      <c r="AX1313">
        <f>IF(AA1313&gt;0.1497, 3, 0)</f>
        <v>3</v>
      </c>
      <c r="AY1313">
        <f>IF(P1313&gt;4031, 2, 0)</f>
        <v>0</v>
      </c>
      <c r="AZ1313">
        <f>IF(H1313&gt;51934.91, 1, 0)</f>
        <v>0</v>
      </c>
      <c r="BA1313">
        <f>SUM(AW1313:AZ1313)</f>
        <v>3</v>
      </c>
      <c r="BB1313" t="str">
        <f>VLOOKUP(BA1313,'Standard Deviations'!$L$1:$M$11,2,TRUE)</f>
        <v>Silver</v>
      </c>
    </row>
    <row r="1314" spans="1:54" hidden="1">
      <c r="A1314">
        <v>347</v>
      </c>
      <c r="B1314">
        <v>1976</v>
      </c>
      <c r="C1314">
        <f>2024-B1314</f>
        <v>48</v>
      </c>
      <c r="D1314" t="str">
        <f>VLOOKUP(B1314,Reference!$A$1:$B$125, 2)</f>
        <v>Gen X</v>
      </c>
      <c r="E1314" t="s">
        <v>54</v>
      </c>
      <c r="F1314" t="str">
        <f>IF(E1314="High School", "No College", "College")</f>
        <v>College</v>
      </c>
      <c r="G1314" t="s">
        <v>71</v>
      </c>
      <c r="H1314">
        <v>40780</v>
      </c>
      <c r="I1314">
        <v>40780</v>
      </c>
      <c r="J1314" s="4" t="s">
        <v>175</v>
      </c>
      <c r="K1314">
        <v>0</v>
      </c>
      <c r="L1314">
        <v>1</v>
      </c>
      <c r="M1314" t="str">
        <f>IF(OR(K1314&gt;0, L1314&gt;0), "Parent", "Not Parent")</f>
        <v>Parent</v>
      </c>
      <c r="N1314" t="s">
        <v>509</v>
      </c>
      <c r="O1314" s="8">
        <v>41916</v>
      </c>
      <c r="P1314" s="9">
        <f>O1314-N1314</f>
        <v>756</v>
      </c>
      <c r="Q1314">
        <v>30</v>
      </c>
      <c r="R1314" s="9">
        <f>P1314-Q1314</f>
        <v>726</v>
      </c>
      <c r="S1314" s="8">
        <f>O1314-R1314</f>
        <v>41190</v>
      </c>
      <c r="T1314">
        <v>229</v>
      </c>
      <c r="U1314">
        <v>27</v>
      </c>
      <c r="V1314">
        <v>71</v>
      </c>
      <c r="W1314">
        <v>13</v>
      </c>
      <c r="X1314">
        <v>3</v>
      </c>
      <c r="Y1314">
        <v>34</v>
      </c>
      <c r="Z1314">
        <v>377</v>
      </c>
      <c r="AA1314">
        <f>Z1314/P1314</f>
        <v>0.49867724867724866</v>
      </c>
      <c r="AB1314" s="11" t="s">
        <v>506</v>
      </c>
      <c r="AC1314" t="s">
        <v>59</v>
      </c>
      <c r="AD1314">
        <v>4</v>
      </c>
      <c r="AE1314" t="str">
        <f>IF(AD1314&gt;3, "Prefers Discount", "Discount Indifferent")</f>
        <v>Prefers Discount</v>
      </c>
      <c r="AF1314">
        <v>5</v>
      </c>
      <c r="AG1314">
        <v>7</v>
      </c>
      <c r="AH1314">
        <v>1</v>
      </c>
      <c r="AI1314" t="str">
        <f>INDEX($AF$1:$AH$1,MATCH(MAX(AF1314:AH1314),AF1314:AH1314,0))</f>
        <v>Web_Orders</v>
      </c>
      <c r="AJ1314">
        <v>9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f>SUM(AK1314:AO1314)</f>
        <v>0</v>
      </c>
      <c r="AQ1314" t="s">
        <v>67</v>
      </c>
      <c r="AR1314">
        <v>0</v>
      </c>
      <c r="AS1314" t="str">
        <f>IF(OR(AK1314&gt;0, AL1314&gt;0, AM1314&gt;0, AN1314&gt;0, AO1314&gt;0), "Converted", "Not Converted")</f>
        <v>Not Converted</v>
      </c>
      <c r="AT1314">
        <v>0</v>
      </c>
      <c r="AU1314">
        <v>3</v>
      </c>
      <c r="AV1314">
        <v>11</v>
      </c>
      <c r="AW1314">
        <f>IF(Z1314&gt;607, 4, 0)</f>
        <v>0</v>
      </c>
      <c r="AX1314">
        <f>IF(AA1314&gt;0.1497, 3, 0)</f>
        <v>3</v>
      </c>
      <c r="AY1314">
        <f>IF(P1314&gt;4031, 2, 0)</f>
        <v>0</v>
      </c>
      <c r="AZ1314">
        <f>IF(H1314&gt;51934.91, 1, 0)</f>
        <v>0</v>
      </c>
      <c r="BA1314">
        <f>SUM(AW1314:AZ1314)</f>
        <v>3</v>
      </c>
      <c r="BB1314" t="str">
        <f>VLOOKUP(BA1314,'Standard Deviations'!$L$1:$M$11,2,TRUE)</f>
        <v>Silver</v>
      </c>
    </row>
    <row r="1315" spans="1:54" hidden="1">
      <c r="A1315">
        <v>7533</v>
      </c>
      <c r="B1315">
        <v>1964</v>
      </c>
      <c r="C1315">
        <f>2024-B1315</f>
        <v>60</v>
      </c>
      <c r="D1315" t="str">
        <f>VLOOKUP(B1315,Reference!$A$1:$B$125, 2)</f>
        <v>Boomers</v>
      </c>
      <c r="E1315" t="s">
        <v>54</v>
      </c>
      <c r="F1315" t="str">
        <f>IF(E1315="High School", "No College", "College")</f>
        <v>College</v>
      </c>
      <c r="G1315" t="s">
        <v>55</v>
      </c>
      <c r="H1315">
        <v>49096</v>
      </c>
      <c r="I1315">
        <v>49096</v>
      </c>
      <c r="J1315" s="4" t="s">
        <v>175</v>
      </c>
      <c r="K1315">
        <v>1</v>
      </c>
      <c r="L1315">
        <v>1</v>
      </c>
      <c r="M1315" t="str">
        <f>IF(OR(K1315&gt;0, L1315&gt;0), "Parent", "Not Parent")</f>
        <v>Parent</v>
      </c>
      <c r="N1315" t="s">
        <v>644</v>
      </c>
      <c r="O1315" s="8">
        <v>41916</v>
      </c>
      <c r="P1315" s="9">
        <f>O1315-N1315</f>
        <v>375</v>
      </c>
      <c r="Q1315">
        <v>15</v>
      </c>
      <c r="R1315" s="9">
        <f>P1315-Q1315</f>
        <v>360</v>
      </c>
      <c r="S1315" s="8">
        <f>O1315-R1315</f>
        <v>41556</v>
      </c>
      <c r="T1315">
        <v>144</v>
      </c>
      <c r="U1315">
        <v>1</v>
      </c>
      <c r="V1315">
        <v>32</v>
      </c>
      <c r="W1315">
        <v>2</v>
      </c>
      <c r="X1315">
        <v>1</v>
      </c>
      <c r="Y1315">
        <v>7</v>
      </c>
      <c r="Z1315">
        <v>187</v>
      </c>
      <c r="AA1315">
        <f>Z1315/P1315</f>
        <v>0.49866666666666665</v>
      </c>
      <c r="AB1315" s="11" t="s">
        <v>506</v>
      </c>
      <c r="AC1315" t="s">
        <v>59</v>
      </c>
      <c r="AD1315">
        <v>4</v>
      </c>
      <c r="AE1315" t="str">
        <f>IF(AD1315&gt;3, "Prefers Discount", "Discount Indifferent")</f>
        <v>Prefers Discount</v>
      </c>
      <c r="AF1315">
        <v>4</v>
      </c>
      <c r="AG1315">
        <v>4</v>
      </c>
      <c r="AH1315">
        <v>1</v>
      </c>
      <c r="AI1315" t="str">
        <f>INDEX($AF$1:$AH$1,MATCH(MAX(AF1315:AH1315),AF1315:AH1315,0))</f>
        <v>Store_Orders</v>
      </c>
      <c r="AJ1315">
        <v>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f>SUM(AK1315:AO1315)</f>
        <v>0</v>
      </c>
      <c r="AQ1315" t="s">
        <v>67</v>
      </c>
      <c r="AR1315">
        <v>0</v>
      </c>
      <c r="AS1315" t="str">
        <f>IF(OR(AK1315&gt;0, AL1315&gt;0, AM1315&gt;0, AN1315&gt;0, AO1315&gt;0), "Converted", "Not Converted")</f>
        <v>Not Converted</v>
      </c>
      <c r="AT1315">
        <v>0</v>
      </c>
      <c r="AU1315">
        <v>3</v>
      </c>
      <c r="AV1315">
        <v>11</v>
      </c>
      <c r="AW1315">
        <f>IF(Z1315&gt;607, 4, 0)</f>
        <v>0</v>
      </c>
      <c r="AX1315">
        <f>IF(AA1315&gt;0.1497, 3, 0)</f>
        <v>3</v>
      </c>
      <c r="AY1315">
        <f>IF(P1315&gt;4031, 2, 0)</f>
        <v>0</v>
      </c>
      <c r="AZ1315">
        <f>IF(H1315&gt;51934.91, 1, 0)</f>
        <v>0</v>
      </c>
      <c r="BA1315">
        <f>SUM(AW1315:AZ1315)</f>
        <v>3</v>
      </c>
      <c r="BB1315" t="str">
        <f>VLOOKUP(BA1315,'Standard Deviations'!$L$1:$M$11,2,TRUE)</f>
        <v>Silver</v>
      </c>
    </row>
    <row r="1316" spans="1:54" hidden="1">
      <c r="A1316">
        <v>7261</v>
      </c>
      <c r="B1316">
        <v>1971</v>
      </c>
      <c r="C1316">
        <f>2024-B1316</f>
        <v>53</v>
      </c>
      <c r="D1316" t="str">
        <f>VLOOKUP(B1316,Reference!$A$1:$B$125, 2)</f>
        <v>Gen X</v>
      </c>
      <c r="E1316" t="s">
        <v>54</v>
      </c>
      <c r="F1316" t="str">
        <f>IF(E1316="High School", "No College", "College")</f>
        <v>College</v>
      </c>
      <c r="G1316" t="s">
        <v>65</v>
      </c>
      <c r="H1316">
        <v>34600</v>
      </c>
      <c r="I1316">
        <v>34600</v>
      </c>
      <c r="J1316" s="4" t="s">
        <v>175</v>
      </c>
      <c r="K1316">
        <v>1</v>
      </c>
      <c r="L1316">
        <v>1</v>
      </c>
      <c r="M1316" t="str">
        <f>IF(OR(K1316&gt;0, L1316&gt;0), "Parent", "Not Parent")</f>
        <v>Parent</v>
      </c>
      <c r="N1316" t="s">
        <v>645</v>
      </c>
      <c r="O1316" s="8">
        <v>41916</v>
      </c>
      <c r="P1316" s="9">
        <f>O1316-N1316</f>
        <v>641</v>
      </c>
      <c r="Q1316">
        <v>8</v>
      </c>
      <c r="R1316" s="9">
        <f>P1316-Q1316</f>
        <v>633</v>
      </c>
      <c r="S1316" s="8">
        <f>O1316-R1316</f>
        <v>41283</v>
      </c>
      <c r="T1316">
        <v>199</v>
      </c>
      <c r="U1316">
        <v>33</v>
      </c>
      <c r="V1316">
        <v>60</v>
      </c>
      <c r="W1316">
        <v>8</v>
      </c>
      <c r="X1316">
        <v>3</v>
      </c>
      <c r="Y1316">
        <v>15</v>
      </c>
      <c r="Z1316">
        <v>318</v>
      </c>
      <c r="AA1316">
        <f>Z1316/P1316</f>
        <v>0.49609984399375973</v>
      </c>
      <c r="AB1316" s="11" t="s">
        <v>506</v>
      </c>
      <c r="AC1316" t="s">
        <v>59</v>
      </c>
      <c r="AD1316">
        <v>5</v>
      </c>
      <c r="AE1316" t="str">
        <f>IF(AD1316&gt;3, "Prefers Discount", "Discount Indifferent")</f>
        <v>Prefers Discount</v>
      </c>
      <c r="AF1316">
        <v>5</v>
      </c>
      <c r="AG1316">
        <v>5</v>
      </c>
      <c r="AH1316">
        <v>2</v>
      </c>
      <c r="AI1316" t="str">
        <f>INDEX($AF$1:$AH$1,MATCH(MAX(AF1316:AH1316),AF1316:AH1316,0))</f>
        <v>Store_Orders</v>
      </c>
      <c r="AJ1316">
        <v>8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f>SUM(AK1316:AO1316)</f>
        <v>0</v>
      </c>
      <c r="AQ1316" t="s">
        <v>67</v>
      </c>
      <c r="AR1316">
        <v>1</v>
      </c>
      <c r="AS1316" t="str">
        <f>IF(OR(AK1316&gt;0, AL1316&gt;0, AM1316&gt;0, AN1316&gt;0, AO1316&gt;0), "Converted", "Not Converted")</f>
        <v>Not Converted</v>
      </c>
      <c r="AT1316">
        <v>0</v>
      </c>
      <c r="AU1316">
        <v>3</v>
      </c>
      <c r="AV1316">
        <v>11</v>
      </c>
      <c r="AW1316">
        <f>IF(Z1316&gt;607, 4, 0)</f>
        <v>0</v>
      </c>
      <c r="AX1316">
        <f>IF(AA1316&gt;0.1497, 3, 0)</f>
        <v>3</v>
      </c>
      <c r="AY1316">
        <f>IF(P1316&gt;4031, 2, 0)</f>
        <v>0</v>
      </c>
      <c r="AZ1316">
        <f>IF(H1316&gt;51934.91, 1, 0)</f>
        <v>0</v>
      </c>
      <c r="BA1316">
        <f>SUM(AW1316:AZ1316)</f>
        <v>3</v>
      </c>
      <c r="BB1316" t="str">
        <f>VLOOKUP(BA1316,'Standard Deviations'!$L$1:$M$11,2,TRUE)</f>
        <v>Silver</v>
      </c>
    </row>
    <row r="1317" spans="1:54" hidden="1">
      <c r="A1317">
        <v>2452</v>
      </c>
      <c r="B1317">
        <v>1971</v>
      </c>
      <c r="C1317">
        <f>2024-B1317</f>
        <v>53</v>
      </c>
      <c r="D1317" t="str">
        <f>VLOOKUP(B1317,Reference!$A$1:$B$125, 2)</f>
        <v>Gen X</v>
      </c>
      <c r="E1317" t="s">
        <v>54</v>
      </c>
      <c r="F1317" t="str">
        <f>IF(E1317="High School", "No College", "College")</f>
        <v>College</v>
      </c>
      <c r="G1317" t="s">
        <v>65</v>
      </c>
      <c r="H1317">
        <v>34600</v>
      </c>
      <c r="I1317">
        <v>34600</v>
      </c>
      <c r="J1317" s="4" t="s">
        <v>175</v>
      </c>
      <c r="K1317">
        <v>1</v>
      </c>
      <c r="L1317">
        <v>1</v>
      </c>
      <c r="M1317" t="str">
        <f>IF(OR(K1317&gt;0, L1317&gt;0), "Parent", "Not Parent")</f>
        <v>Parent</v>
      </c>
      <c r="N1317" t="s">
        <v>645</v>
      </c>
      <c r="O1317" s="8">
        <v>41916</v>
      </c>
      <c r="P1317" s="9">
        <f>O1317-N1317</f>
        <v>641</v>
      </c>
      <c r="Q1317">
        <v>8</v>
      </c>
      <c r="R1317" s="9">
        <f>P1317-Q1317</f>
        <v>633</v>
      </c>
      <c r="S1317" s="8">
        <f>O1317-R1317</f>
        <v>41283</v>
      </c>
      <c r="T1317">
        <v>199</v>
      </c>
      <c r="U1317">
        <v>33</v>
      </c>
      <c r="V1317">
        <v>60</v>
      </c>
      <c r="W1317">
        <v>8</v>
      </c>
      <c r="X1317">
        <v>3</v>
      </c>
      <c r="Y1317">
        <v>15</v>
      </c>
      <c r="Z1317">
        <v>318</v>
      </c>
      <c r="AA1317">
        <f>Z1317/P1317</f>
        <v>0.49609984399375973</v>
      </c>
      <c r="AB1317" s="11" t="s">
        <v>506</v>
      </c>
      <c r="AC1317" t="s">
        <v>59</v>
      </c>
      <c r="AD1317">
        <v>5</v>
      </c>
      <c r="AE1317" t="str">
        <f>IF(AD1317&gt;3, "Prefers Discount", "Discount Indifferent")</f>
        <v>Prefers Discount</v>
      </c>
      <c r="AF1317">
        <v>5</v>
      </c>
      <c r="AG1317">
        <v>5</v>
      </c>
      <c r="AH1317">
        <v>2</v>
      </c>
      <c r="AI1317" t="str">
        <f>INDEX($AF$1:$AH$1,MATCH(MAX(AF1317:AH1317),AF1317:AH1317,0))</f>
        <v>Store_Orders</v>
      </c>
      <c r="AJ1317">
        <v>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f>SUM(AK1317:AO1317)</f>
        <v>0</v>
      </c>
      <c r="AQ1317" t="s">
        <v>67</v>
      </c>
      <c r="AR1317">
        <v>1</v>
      </c>
      <c r="AS1317" t="str">
        <f>IF(OR(AK1317&gt;0, AL1317&gt;0, AM1317&gt;0, AN1317&gt;0, AO1317&gt;0), "Converted", "Not Converted")</f>
        <v>Not Converted</v>
      </c>
      <c r="AT1317">
        <v>0</v>
      </c>
      <c r="AU1317">
        <v>3</v>
      </c>
      <c r="AV1317">
        <v>11</v>
      </c>
      <c r="AW1317">
        <f>IF(Z1317&gt;607, 4, 0)</f>
        <v>0</v>
      </c>
      <c r="AX1317">
        <f>IF(AA1317&gt;0.1497, 3, 0)</f>
        <v>3</v>
      </c>
      <c r="AY1317">
        <f>IF(P1317&gt;4031, 2, 0)</f>
        <v>0</v>
      </c>
      <c r="AZ1317">
        <f>IF(H1317&gt;51934.91, 1, 0)</f>
        <v>0</v>
      </c>
      <c r="BA1317">
        <f>SUM(AW1317:AZ1317)</f>
        <v>3</v>
      </c>
      <c r="BB1317" t="str">
        <f>VLOOKUP(BA1317,'Standard Deviations'!$L$1:$M$11,2,TRUE)</f>
        <v>Silver</v>
      </c>
    </row>
    <row r="1318" spans="1:54">
      <c r="A1318">
        <v>4437</v>
      </c>
      <c r="B1318">
        <v>1962</v>
      </c>
      <c r="C1318">
        <f>2024-B1318</f>
        <v>62</v>
      </c>
      <c r="D1318" t="str">
        <f>VLOOKUP(B1318,Reference!$A$1:$B$125, 2)</f>
        <v>Boomers</v>
      </c>
      <c r="E1318" t="s">
        <v>54</v>
      </c>
      <c r="F1318" t="str">
        <f>IF(E1318="High School", "No College", "College")</f>
        <v>College</v>
      </c>
      <c r="G1318" t="s">
        <v>55</v>
      </c>
      <c r="H1318">
        <v>65316</v>
      </c>
      <c r="I1318">
        <v>65316</v>
      </c>
      <c r="J1318" s="4" t="s">
        <v>61</v>
      </c>
      <c r="K1318">
        <v>1</v>
      </c>
      <c r="L1318">
        <v>1</v>
      </c>
      <c r="M1318" t="str">
        <f>IF(OR(K1318&gt;0, L1318&gt;0), "Parent", "Not Parent")</f>
        <v>Parent</v>
      </c>
      <c r="N1318" t="s">
        <v>563</v>
      </c>
      <c r="O1318" s="8">
        <v>41916</v>
      </c>
      <c r="P1318" s="9">
        <f>O1318-N1318</f>
        <v>528</v>
      </c>
      <c r="Q1318">
        <v>65</v>
      </c>
      <c r="R1318" s="9">
        <f>P1318-Q1318</f>
        <v>463</v>
      </c>
      <c r="S1318" s="8">
        <f>O1318-R1318</f>
        <v>41453</v>
      </c>
      <c r="T1318">
        <v>112</v>
      </c>
      <c r="U1318">
        <v>6</v>
      </c>
      <c r="V1318">
        <v>92</v>
      </c>
      <c r="W1318">
        <v>3</v>
      </c>
      <c r="X1318">
        <v>9</v>
      </c>
      <c r="Y1318">
        <v>38</v>
      </c>
      <c r="Z1318">
        <v>260</v>
      </c>
      <c r="AA1318">
        <f>Z1318/P1318</f>
        <v>0.49242424242424243</v>
      </c>
      <c r="AB1318" s="14" t="s">
        <v>506</v>
      </c>
      <c r="AC1318" s="13" t="s">
        <v>63</v>
      </c>
      <c r="AD1318">
        <v>2</v>
      </c>
      <c r="AE1318" t="str">
        <f>IF(AD1318&gt;3, "Prefers Discount", "Discount Indifferent")</f>
        <v>Discount Indifferent</v>
      </c>
      <c r="AF1318">
        <v>5</v>
      </c>
      <c r="AG1318">
        <v>3</v>
      </c>
      <c r="AH1318">
        <v>2</v>
      </c>
      <c r="AI1318" t="str">
        <f>INDEX($AF$1:$AH$1,MATCH(MAX(AF1318:AH1318),AF1318:AH1318,0))</f>
        <v>Store_Orders</v>
      </c>
      <c r="AJ1318">
        <v>4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f>SUM(AK1318:AO1318)</f>
        <v>0</v>
      </c>
      <c r="AQ1318" t="s">
        <v>67</v>
      </c>
      <c r="AR1318">
        <v>0</v>
      </c>
      <c r="AS1318" t="str">
        <f>IF(OR(AK1318&gt;0, AL1318&gt;0, AM1318&gt;0, AN1318&gt;0, AO1318&gt;0), "Converted", "Not Converted")</f>
        <v>Not Converted</v>
      </c>
      <c r="AT1318">
        <v>0</v>
      </c>
      <c r="AU1318">
        <v>3</v>
      </c>
      <c r="AV1318">
        <v>11</v>
      </c>
      <c r="AW1318">
        <f>IF(Z1318&gt;607, 4, 0)</f>
        <v>0</v>
      </c>
      <c r="AX1318">
        <f>IF(AA1318&gt;0.1497, 3, 0)</f>
        <v>3</v>
      </c>
      <c r="AY1318">
        <f>IF(P1318&gt;4031, 2, 0)</f>
        <v>0</v>
      </c>
      <c r="AZ1318">
        <f>IF(H1318&gt;51934.91, 1, 0)</f>
        <v>1</v>
      </c>
      <c r="BA1318">
        <f>SUM(AW1318:AZ1318)</f>
        <v>4</v>
      </c>
      <c r="BB1318" t="str">
        <f>VLOOKUP(BA1318,'Standard Deviations'!$L$1:$M$11,2,TRUE)</f>
        <v>Silver</v>
      </c>
    </row>
    <row r="1319" spans="1:54" hidden="1">
      <c r="A1319">
        <v>286</v>
      </c>
      <c r="B1319">
        <v>1952</v>
      </c>
      <c r="C1319">
        <f>2024-B1319</f>
        <v>72</v>
      </c>
      <c r="D1319" t="str">
        <f>VLOOKUP(B1319,Reference!$A$1:$B$125, 2)</f>
        <v>Boomers</v>
      </c>
      <c r="E1319" t="s">
        <v>54</v>
      </c>
      <c r="F1319" t="str">
        <f>IF(E1319="High School", "No College", "College")</f>
        <v>College</v>
      </c>
      <c r="G1319" t="s">
        <v>60</v>
      </c>
      <c r="H1319">
        <v>44213</v>
      </c>
      <c r="I1319">
        <v>44213</v>
      </c>
      <c r="J1319" s="4" t="s">
        <v>175</v>
      </c>
      <c r="K1319">
        <v>1</v>
      </c>
      <c r="L1319">
        <v>1</v>
      </c>
      <c r="M1319" t="str">
        <f>IF(OR(K1319&gt;0, L1319&gt;0), "Parent", "Not Parent")</f>
        <v>Parent</v>
      </c>
      <c r="N1319" t="s">
        <v>575</v>
      </c>
      <c r="O1319" s="8">
        <v>41916</v>
      </c>
      <c r="P1319" s="9">
        <f>O1319-N1319</f>
        <v>309</v>
      </c>
      <c r="Q1319">
        <v>48</v>
      </c>
      <c r="R1319" s="9">
        <f>P1319-Q1319</f>
        <v>261</v>
      </c>
      <c r="S1319" s="8">
        <f>O1319-R1319</f>
        <v>41655</v>
      </c>
      <c r="T1319">
        <v>95</v>
      </c>
      <c r="U1319">
        <v>11</v>
      </c>
      <c r="V1319">
        <v>35</v>
      </c>
      <c r="W1319">
        <v>0</v>
      </c>
      <c r="X1319">
        <v>4</v>
      </c>
      <c r="Y1319">
        <v>7</v>
      </c>
      <c r="Z1319">
        <v>152</v>
      </c>
      <c r="AA1319">
        <f>Z1319/P1319</f>
        <v>0.49190938511326859</v>
      </c>
      <c r="AB1319" s="11" t="s">
        <v>506</v>
      </c>
      <c r="AC1319" t="s">
        <v>59</v>
      </c>
      <c r="AD1319">
        <v>4</v>
      </c>
      <c r="AE1319" t="str">
        <f>IF(AD1319&gt;3, "Prefers Discount", "Discount Indifferent")</f>
        <v>Prefers Discount</v>
      </c>
      <c r="AF1319">
        <v>5</v>
      </c>
      <c r="AG1319">
        <v>2</v>
      </c>
      <c r="AH1319">
        <v>1</v>
      </c>
      <c r="AI1319" t="str">
        <f>INDEX($AF$1:$AH$1,MATCH(MAX(AF1319:AH1319),AF1319:AH1319,0))</f>
        <v>Store_Orders</v>
      </c>
      <c r="AJ1319">
        <v>6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f>SUM(AK1319:AO1319)</f>
        <v>0</v>
      </c>
      <c r="AQ1319" t="s">
        <v>67</v>
      </c>
      <c r="AR1319">
        <v>0</v>
      </c>
      <c r="AS1319" t="str">
        <f>IF(OR(AK1319&gt;0, AL1319&gt;0, AM1319&gt;0, AN1319&gt;0, AO1319&gt;0), "Converted", "Not Converted")</f>
        <v>Not Converted</v>
      </c>
      <c r="AT1319">
        <v>0</v>
      </c>
      <c r="AU1319">
        <v>3</v>
      </c>
      <c r="AV1319">
        <v>11</v>
      </c>
      <c r="AW1319">
        <f>IF(Z1319&gt;607, 4, 0)</f>
        <v>0</v>
      </c>
      <c r="AX1319">
        <f>IF(AA1319&gt;0.1497, 3, 0)</f>
        <v>3</v>
      </c>
      <c r="AY1319">
        <f>IF(P1319&gt;4031, 2, 0)</f>
        <v>0</v>
      </c>
      <c r="AZ1319">
        <f>IF(H1319&gt;51934.91, 1, 0)</f>
        <v>0</v>
      </c>
      <c r="BA1319">
        <f>SUM(AW1319:AZ1319)</f>
        <v>3</v>
      </c>
      <c r="BB1319" t="str">
        <f>VLOOKUP(BA1319,'Standard Deviations'!$L$1:$M$11,2,TRUE)</f>
        <v>Silver</v>
      </c>
    </row>
    <row r="1320" spans="1:54" hidden="1">
      <c r="A1320">
        <v>6818</v>
      </c>
      <c r="B1320">
        <v>1974</v>
      </c>
      <c r="C1320">
        <f>2024-B1320</f>
        <v>50</v>
      </c>
      <c r="D1320" t="str">
        <f>VLOOKUP(B1320,Reference!$A$1:$B$125, 2)</f>
        <v>Gen X</v>
      </c>
      <c r="E1320" t="s">
        <v>54</v>
      </c>
      <c r="F1320" t="str">
        <f>IF(E1320="High School", "No College", "College")</f>
        <v>College</v>
      </c>
      <c r="G1320" t="s">
        <v>55</v>
      </c>
      <c r="H1320">
        <v>44989</v>
      </c>
      <c r="I1320">
        <v>44989</v>
      </c>
      <c r="J1320" s="4" t="s">
        <v>175</v>
      </c>
      <c r="K1320">
        <v>0</v>
      </c>
      <c r="L1320">
        <v>1</v>
      </c>
      <c r="M1320" t="str">
        <f>IF(OR(K1320&gt;0, L1320&gt;0), "Parent", "Not Parent")</f>
        <v>Parent</v>
      </c>
      <c r="N1320" t="s">
        <v>325</v>
      </c>
      <c r="O1320" s="8">
        <v>41916</v>
      </c>
      <c r="P1320" s="9">
        <f>O1320-N1320</f>
        <v>752</v>
      </c>
      <c r="Q1320">
        <v>26</v>
      </c>
      <c r="R1320" s="9">
        <f>P1320-Q1320</f>
        <v>726</v>
      </c>
      <c r="S1320" s="8">
        <f>O1320-R1320</f>
        <v>41190</v>
      </c>
      <c r="T1320">
        <v>98</v>
      </c>
      <c r="U1320">
        <v>0</v>
      </c>
      <c r="V1320">
        <v>106</v>
      </c>
      <c r="W1320">
        <v>49</v>
      </c>
      <c r="X1320">
        <v>10</v>
      </c>
      <c r="Y1320">
        <v>106</v>
      </c>
      <c r="Z1320">
        <v>369</v>
      </c>
      <c r="AA1320">
        <f>Z1320/P1320</f>
        <v>0.49069148936170215</v>
      </c>
      <c r="AB1320" s="11" t="s">
        <v>506</v>
      </c>
      <c r="AC1320" t="s">
        <v>59</v>
      </c>
      <c r="AD1320">
        <v>5</v>
      </c>
      <c r="AE1320" t="str">
        <f>IF(AD1320&gt;3, "Prefers Discount", "Discount Indifferent")</f>
        <v>Prefers Discount</v>
      </c>
      <c r="AF1320">
        <v>5</v>
      </c>
      <c r="AG1320">
        <v>5</v>
      </c>
      <c r="AH1320">
        <v>1</v>
      </c>
      <c r="AI1320" t="str">
        <f>INDEX($AF$1:$AH$1,MATCH(MAX(AF1320:AH1320),AF1320:AH1320,0))</f>
        <v>Store_Orders</v>
      </c>
      <c r="AJ1320">
        <v>6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f>SUM(AK1320:AO1320)</f>
        <v>0</v>
      </c>
      <c r="AQ1320" t="s">
        <v>67</v>
      </c>
      <c r="AR1320">
        <v>0</v>
      </c>
      <c r="AS1320" t="str">
        <f>IF(OR(AK1320&gt;0, AL1320&gt;0, AM1320&gt;0, AN1320&gt;0, AO1320&gt;0), "Converted", "Not Converted")</f>
        <v>Not Converted</v>
      </c>
      <c r="AT1320">
        <v>0</v>
      </c>
      <c r="AU1320">
        <v>3</v>
      </c>
      <c r="AV1320">
        <v>11</v>
      </c>
      <c r="AW1320">
        <f>IF(Z1320&gt;607, 4, 0)</f>
        <v>0</v>
      </c>
      <c r="AX1320">
        <f>IF(AA1320&gt;0.1497, 3, 0)</f>
        <v>3</v>
      </c>
      <c r="AY1320">
        <f>IF(P1320&gt;4031, 2, 0)</f>
        <v>0</v>
      </c>
      <c r="AZ1320">
        <f>IF(H1320&gt;51934.91, 1, 0)</f>
        <v>0</v>
      </c>
      <c r="BA1320">
        <f>SUM(AW1320:AZ1320)</f>
        <v>3</v>
      </c>
      <c r="BB1320" t="str">
        <f>VLOOKUP(BA1320,'Standard Deviations'!$L$1:$M$11,2,TRUE)</f>
        <v>Silver</v>
      </c>
    </row>
    <row r="1321" spans="1:54" hidden="1">
      <c r="A1321">
        <v>7807</v>
      </c>
      <c r="B1321">
        <v>1974</v>
      </c>
      <c r="C1321">
        <f>2024-B1321</f>
        <v>50</v>
      </c>
      <c r="D1321" t="str">
        <f>VLOOKUP(B1321,Reference!$A$1:$B$125, 2)</f>
        <v>Gen X</v>
      </c>
      <c r="E1321" t="s">
        <v>54</v>
      </c>
      <c r="F1321" t="str">
        <f>IF(E1321="High School", "No College", "College")</f>
        <v>College</v>
      </c>
      <c r="G1321" t="s">
        <v>55</v>
      </c>
      <c r="H1321">
        <v>44989</v>
      </c>
      <c r="I1321">
        <v>44989</v>
      </c>
      <c r="J1321" s="4" t="s">
        <v>175</v>
      </c>
      <c r="K1321">
        <v>0</v>
      </c>
      <c r="L1321">
        <v>1</v>
      </c>
      <c r="M1321" t="str">
        <f>IF(OR(K1321&gt;0, L1321&gt;0), "Parent", "Not Parent")</f>
        <v>Parent</v>
      </c>
      <c r="N1321" t="s">
        <v>325</v>
      </c>
      <c r="O1321" s="8">
        <v>41916</v>
      </c>
      <c r="P1321" s="9">
        <f>O1321-N1321</f>
        <v>752</v>
      </c>
      <c r="Q1321">
        <v>26</v>
      </c>
      <c r="R1321" s="9">
        <f>P1321-Q1321</f>
        <v>726</v>
      </c>
      <c r="S1321" s="8">
        <f>O1321-R1321</f>
        <v>41190</v>
      </c>
      <c r="T1321">
        <v>98</v>
      </c>
      <c r="U1321">
        <v>0</v>
      </c>
      <c r="V1321">
        <v>106</v>
      </c>
      <c r="W1321">
        <v>49</v>
      </c>
      <c r="X1321">
        <v>10</v>
      </c>
      <c r="Y1321">
        <v>106</v>
      </c>
      <c r="Z1321">
        <v>369</v>
      </c>
      <c r="AA1321">
        <f>Z1321/P1321</f>
        <v>0.49069148936170215</v>
      </c>
      <c r="AB1321" s="11" t="s">
        <v>506</v>
      </c>
      <c r="AC1321" t="s">
        <v>59</v>
      </c>
      <c r="AD1321">
        <v>5</v>
      </c>
      <c r="AE1321" t="str">
        <f>IF(AD1321&gt;3, "Prefers Discount", "Discount Indifferent")</f>
        <v>Prefers Discount</v>
      </c>
      <c r="AF1321">
        <v>5</v>
      </c>
      <c r="AG1321">
        <v>5</v>
      </c>
      <c r="AH1321">
        <v>1</v>
      </c>
      <c r="AI1321" t="str">
        <f>INDEX($AF$1:$AH$1,MATCH(MAX(AF1321:AH1321),AF1321:AH1321,0))</f>
        <v>Store_Orders</v>
      </c>
      <c r="AJ1321">
        <v>6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f>SUM(AK1321:AO1321)</f>
        <v>0</v>
      </c>
      <c r="AQ1321" t="s">
        <v>67</v>
      </c>
      <c r="AR1321">
        <v>0</v>
      </c>
      <c r="AS1321" t="str">
        <f>IF(OR(AK1321&gt;0, AL1321&gt;0, AM1321&gt;0, AN1321&gt;0, AO1321&gt;0), "Converted", "Not Converted")</f>
        <v>Not Converted</v>
      </c>
      <c r="AT1321">
        <v>0</v>
      </c>
      <c r="AU1321">
        <v>3</v>
      </c>
      <c r="AV1321">
        <v>11</v>
      </c>
      <c r="AW1321">
        <f>IF(Z1321&gt;607, 4, 0)</f>
        <v>0</v>
      </c>
      <c r="AX1321">
        <f>IF(AA1321&gt;0.1497, 3, 0)</f>
        <v>3</v>
      </c>
      <c r="AY1321">
        <f>IF(P1321&gt;4031, 2, 0)</f>
        <v>0</v>
      </c>
      <c r="AZ1321">
        <f>IF(H1321&gt;51934.91, 1, 0)</f>
        <v>0</v>
      </c>
      <c r="BA1321">
        <f>SUM(AW1321:AZ1321)</f>
        <v>3</v>
      </c>
      <c r="BB1321" t="str">
        <f>VLOOKUP(BA1321,'Standard Deviations'!$L$1:$M$11,2,TRUE)</f>
        <v>Silver</v>
      </c>
    </row>
    <row r="1322" spans="1:54" hidden="1">
      <c r="A1322">
        <v>8945</v>
      </c>
      <c r="B1322">
        <v>1970</v>
      </c>
      <c r="C1322">
        <f>2024-B1322</f>
        <v>54</v>
      </c>
      <c r="D1322" t="str">
        <f>VLOOKUP(B1322,Reference!$A$1:$B$125, 2)</f>
        <v>Gen X</v>
      </c>
      <c r="E1322" t="s">
        <v>54</v>
      </c>
      <c r="F1322" t="str">
        <f>IF(E1322="High School", "No College", "College")</f>
        <v>College</v>
      </c>
      <c r="G1322" t="s">
        <v>71</v>
      </c>
      <c r="H1322">
        <v>54137</v>
      </c>
      <c r="I1322">
        <v>54137</v>
      </c>
      <c r="J1322" s="4" t="s">
        <v>61</v>
      </c>
      <c r="K1322">
        <v>0</v>
      </c>
      <c r="L1322">
        <v>1</v>
      </c>
      <c r="M1322" t="str">
        <f>IF(OR(K1322&gt;0, L1322&gt;0), "Parent", "Not Parent")</f>
        <v>Parent</v>
      </c>
      <c r="N1322" t="s">
        <v>160</v>
      </c>
      <c r="O1322" s="8">
        <v>41916</v>
      </c>
      <c r="P1322" s="9">
        <f>O1322-N1322</f>
        <v>414</v>
      </c>
      <c r="Q1322">
        <v>46</v>
      </c>
      <c r="R1322" s="9">
        <f>P1322-Q1322</f>
        <v>368</v>
      </c>
      <c r="S1322" s="8">
        <f>O1322-R1322</f>
        <v>41548</v>
      </c>
      <c r="T1322">
        <v>171</v>
      </c>
      <c r="U1322">
        <v>0</v>
      </c>
      <c r="V1322">
        <v>11</v>
      </c>
      <c r="W1322">
        <v>0</v>
      </c>
      <c r="X1322">
        <v>1</v>
      </c>
      <c r="Y1322">
        <v>20</v>
      </c>
      <c r="Z1322">
        <v>203</v>
      </c>
      <c r="AA1322">
        <f>Z1322/P1322</f>
        <v>0.49033816425120774</v>
      </c>
      <c r="AB1322" s="11" t="s">
        <v>506</v>
      </c>
      <c r="AC1322" t="s">
        <v>59</v>
      </c>
      <c r="AD1322">
        <v>2</v>
      </c>
      <c r="AE1322" t="str">
        <f>IF(AD1322&gt;3, "Prefers Discount", "Discount Indifferent")</f>
        <v>Discount Indifferent</v>
      </c>
      <c r="AF1322">
        <v>4</v>
      </c>
      <c r="AG1322">
        <v>4</v>
      </c>
      <c r="AH1322">
        <v>1</v>
      </c>
      <c r="AI1322" t="str">
        <f>INDEX($AF$1:$AH$1,MATCH(MAX(AF1322:AH1322),AF1322:AH1322,0))</f>
        <v>Store_Orders</v>
      </c>
      <c r="AJ1322">
        <v>6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f>SUM(AK1322:AO1322)</f>
        <v>0</v>
      </c>
      <c r="AQ1322" t="s">
        <v>67</v>
      </c>
      <c r="AR1322">
        <v>0</v>
      </c>
      <c r="AS1322" t="str">
        <f>IF(OR(AK1322&gt;0, AL1322&gt;0, AM1322&gt;0, AN1322&gt;0, AO1322&gt;0), "Converted", "Not Converted")</f>
        <v>Not Converted</v>
      </c>
      <c r="AT1322">
        <v>0</v>
      </c>
      <c r="AU1322">
        <v>3</v>
      </c>
      <c r="AV1322">
        <v>11</v>
      </c>
      <c r="AW1322">
        <f>IF(Z1322&gt;607, 4, 0)</f>
        <v>0</v>
      </c>
      <c r="AX1322">
        <f>IF(AA1322&gt;0.1497, 3, 0)</f>
        <v>3</v>
      </c>
      <c r="AY1322">
        <f>IF(P1322&gt;4031, 2, 0)</f>
        <v>0</v>
      </c>
      <c r="AZ1322">
        <f>IF(H1322&gt;51934.91, 1, 0)</f>
        <v>1</v>
      </c>
      <c r="BA1322">
        <f>SUM(AW1322:AZ1322)</f>
        <v>4</v>
      </c>
      <c r="BB1322" t="str">
        <f>VLOOKUP(BA1322,'Standard Deviations'!$L$1:$M$11,2,TRUE)</f>
        <v>Silver</v>
      </c>
    </row>
    <row r="1323" spans="1:54">
      <c r="A1323">
        <v>332</v>
      </c>
      <c r="B1323">
        <v>1957</v>
      </c>
      <c r="C1323">
        <f>2024-B1323</f>
        <v>67</v>
      </c>
      <c r="D1323" t="str">
        <f>VLOOKUP(B1323,Reference!$A$1:$B$125, 2)</f>
        <v>Boomers</v>
      </c>
      <c r="E1323" t="s">
        <v>54</v>
      </c>
      <c r="F1323" t="str">
        <f>IF(E1323="High School", "No College", "College")</f>
        <v>College</v>
      </c>
      <c r="G1323" t="s">
        <v>55</v>
      </c>
      <c r="H1323">
        <v>47743</v>
      </c>
      <c r="I1323">
        <v>47743</v>
      </c>
      <c r="J1323" s="4" t="s">
        <v>175</v>
      </c>
      <c r="K1323">
        <v>0</v>
      </c>
      <c r="L1323">
        <v>1</v>
      </c>
      <c r="M1323" t="str">
        <f>IF(OR(K1323&gt;0, L1323&gt;0), "Parent", "Not Parent")</f>
        <v>Parent</v>
      </c>
      <c r="N1323" t="s">
        <v>482</v>
      </c>
      <c r="O1323" s="8">
        <v>41916</v>
      </c>
      <c r="P1323" s="9">
        <f>O1323-N1323</f>
        <v>561</v>
      </c>
      <c r="Q1323">
        <v>56</v>
      </c>
      <c r="R1323" s="9">
        <f>P1323-Q1323</f>
        <v>505</v>
      </c>
      <c r="S1323" s="8">
        <f>O1323-R1323</f>
        <v>41411</v>
      </c>
      <c r="T1323">
        <v>198</v>
      </c>
      <c r="U1323">
        <v>2</v>
      </c>
      <c r="V1323">
        <v>43</v>
      </c>
      <c r="W1323">
        <v>0</v>
      </c>
      <c r="X1323">
        <v>12</v>
      </c>
      <c r="Y1323">
        <v>20</v>
      </c>
      <c r="Z1323">
        <v>275</v>
      </c>
      <c r="AA1323">
        <f>Z1323/P1323</f>
        <v>0.49019607843137253</v>
      </c>
      <c r="AB1323" s="14" t="s">
        <v>506</v>
      </c>
      <c r="AC1323" s="13" t="s">
        <v>63</v>
      </c>
      <c r="AD1323">
        <v>3</v>
      </c>
      <c r="AE1323" t="str">
        <f>IF(AD1323&gt;3, "Prefers Discount", "Discount Indifferent")</f>
        <v>Discount Indifferent</v>
      </c>
      <c r="AF1323">
        <v>6</v>
      </c>
      <c r="AG1323">
        <v>4</v>
      </c>
      <c r="AH1323">
        <v>1</v>
      </c>
      <c r="AI1323" t="str">
        <f>INDEX($AF$1:$AH$1,MATCH(MAX(AF1323:AH1323),AF1323:AH1323,0))</f>
        <v>Store_Orders</v>
      </c>
      <c r="AJ1323">
        <v>6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f>SUM(AK1323:AO1323)</f>
        <v>1</v>
      </c>
      <c r="AQ1323" t="str">
        <f>INDEX($AK$1:$AO$1,MATCH(MAX(AK1323:AO1323),AK1323:AO1323,0))</f>
        <v>Converted_on_Camp4</v>
      </c>
      <c r="AR1323">
        <v>1</v>
      </c>
      <c r="AS1323" t="str">
        <f>IF(OR(AK1323&gt;0, AL1323&gt;0, AM1323&gt;0, AN1323&gt;0, AO1323&gt;0), "Converted", "Not Converted")</f>
        <v>Converted</v>
      </c>
      <c r="AT1323">
        <v>0</v>
      </c>
      <c r="AU1323">
        <v>3</v>
      </c>
      <c r="AV1323">
        <v>11</v>
      </c>
      <c r="AW1323">
        <f>IF(Z1323&gt;607, 4, 0)</f>
        <v>0</v>
      </c>
      <c r="AX1323">
        <f>IF(AA1323&gt;0.1497, 3, 0)</f>
        <v>3</v>
      </c>
      <c r="AY1323">
        <f>IF(P1323&gt;4031, 2, 0)</f>
        <v>0</v>
      </c>
      <c r="AZ1323">
        <f>IF(H1323&gt;51934.91, 1, 0)</f>
        <v>0</v>
      </c>
      <c r="BA1323">
        <f>SUM(AW1323:AZ1323)</f>
        <v>3</v>
      </c>
      <c r="BB1323" t="str">
        <f>VLOOKUP(BA1323,'Standard Deviations'!$L$1:$M$11,2,TRUE)</f>
        <v>Silver</v>
      </c>
    </row>
    <row r="1324" spans="1:54" hidden="1">
      <c r="A1324">
        <v>6878</v>
      </c>
      <c r="B1324">
        <v>1954</v>
      </c>
      <c r="C1324">
        <f>2024-B1324</f>
        <v>70</v>
      </c>
      <c r="D1324" t="str">
        <f>VLOOKUP(B1324,Reference!$A$1:$B$125, 2)</f>
        <v>Boomers</v>
      </c>
      <c r="E1324" t="s">
        <v>54</v>
      </c>
      <c r="F1324" t="str">
        <f>IF(E1324="High School", "No College", "College")</f>
        <v>College</v>
      </c>
      <c r="G1324" t="s">
        <v>89</v>
      </c>
      <c r="H1324">
        <v>27421</v>
      </c>
      <c r="I1324">
        <v>27421</v>
      </c>
      <c r="J1324" s="4" t="s">
        <v>341</v>
      </c>
      <c r="K1324">
        <v>0</v>
      </c>
      <c r="L1324">
        <v>0</v>
      </c>
      <c r="M1324" t="str">
        <f>IF(OR(K1324&gt;0, L1324&gt;0), "Parent", "Not Parent")</f>
        <v>Not Parent</v>
      </c>
      <c r="N1324" t="s">
        <v>288</v>
      </c>
      <c r="O1324" s="8">
        <v>41916</v>
      </c>
      <c r="P1324" s="9">
        <f>O1324-N1324</f>
        <v>661</v>
      </c>
      <c r="Q1324">
        <v>14</v>
      </c>
      <c r="R1324" s="9">
        <f>P1324-Q1324</f>
        <v>647</v>
      </c>
      <c r="S1324" s="8">
        <f>O1324-R1324</f>
        <v>41269</v>
      </c>
      <c r="T1324">
        <v>43</v>
      </c>
      <c r="U1324">
        <v>12</v>
      </c>
      <c r="V1324">
        <v>96</v>
      </c>
      <c r="W1324">
        <v>78</v>
      </c>
      <c r="X1324">
        <v>40</v>
      </c>
      <c r="Y1324">
        <v>55</v>
      </c>
      <c r="Z1324">
        <v>324</v>
      </c>
      <c r="AA1324">
        <f>Z1324/P1324</f>
        <v>0.49016641452344933</v>
      </c>
      <c r="AB1324" s="11" t="s">
        <v>506</v>
      </c>
      <c r="AC1324" t="s">
        <v>59</v>
      </c>
      <c r="AD1324">
        <v>3</v>
      </c>
      <c r="AE1324" t="str">
        <f>IF(AD1324&gt;3, "Prefers Discount", "Discount Indifferent")</f>
        <v>Discount Indifferent</v>
      </c>
      <c r="AF1324">
        <v>6</v>
      </c>
      <c r="AG1324">
        <v>4</v>
      </c>
      <c r="AH1324">
        <v>1</v>
      </c>
      <c r="AI1324" t="str">
        <f>INDEX($AF$1:$AH$1,MATCH(MAX(AF1324:AH1324),AF1324:AH1324,0))</f>
        <v>Store_Orders</v>
      </c>
      <c r="AJ1324">
        <v>7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f>SUM(AK1324:AO1324)</f>
        <v>0</v>
      </c>
      <c r="AQ1324" t="s">
        <v>67</v>
      </c>
      <c r="AR1324">
        <v>0</v>
      </c>
      <c r="AS1324" t="str">
        <f>IF(OR(AK1324&gt;0, AL1324&gt;0, AM1324&gt;0, AN1324&gt;0, AO1324&gt;0), "Converted", "Not Converted")</f>
        <v>Not Converted</v>
      </c>
      <c r="AT1324">
        <v>0</v>
      </c>
      <c r="AU1324">
        <v>3</v>
      </c>
      <c r="AV1324">
        <v>11</v>
      </c>
      <c r="AW1324">
        <f>IF(Z1324&gt;607, 4, 0)</f>
        <v>0</v>
      </c>
      <c r="AX1324">
        <f>IF(AA1324&gt;0.1497, 3, 0)</f>
        <v>3</v>
      </c>
      <c r="AY1324">
        <f>IF(P1324&gt;4031, 2, 0)</f>
        <v>0</v>
      </c>
      <c r="AZ1324">
        <f>IF(H1324&gt;51934.91, 1, 0)</f>
        <v>0</v>
      </c>
      <c r="BA1324">
        <f>SUM(AW1324:AZ1324)</f>
        <v>3</v>
      </c>
      <c r="BB1324" t="str">
        <f>VLOOKUP(BA1324,'Standard Deviations'!$L$1:$M$11,2,TRUE)</f>
        <v>Silver</v>
      </c>
    </row>
    <row r="1325" spans="1:54">
      <c r="A1325">
        <v>7254</v>
      </c>
      <c r="B1325">
        <v>1969</v>
      </c>
      <c r="C1325">
        <f>2024-B1325</f>
        <v>55</v>
      </c>
      <c r="D1325" t="str">
        <f>VLOOKUP(B1325,Reference!$A$1:$B$125, 2)</f>
        <v>Gen X</v>
      </c>
      <c r="E1325" t="s">
        <v>54</v>
      </c>
      <c r="F1325" t="str">
        <f>IF(E1325="High School", "No College", "College")</f>
        <v>College</v>
      </c>
      <c r="G1325" t="s">
        <v>65</v>
      </c>
      <c r="H1325">
        <v>38361</v>
      </c>
      <c r="I1325">
        <v>38361</v>
      </c>
      <c r="J1325" s="4" t="s">
        <v>175</v>
      </c>
      <c r="K1325">
        <v>1</v>
      </c>
      <c r="L1325">
        <v>0</v>
      </c>
      <c r="M1325" t="str">
        <f>IF(OR(K1325&gt;0, L1325&gt;0), "Parent", "Not Parent")</f>
        <v>Parent</v>
      </c>
      <c r="N1325" t="s">
        <v>205</v>
      </c>
      <c r="O1325" s="8">
        <v>41916</v>
      </c>
      <c r="P1325" s="9">
        <f>O1325-N1325</f>
        <v>281</v>
      </c>
      <c r="Q1325">
        <v>74</v>
      </c>
      <c r="R1325" s="9">
        <f>P1325-Q1325</f>
        <v>207</v>
      </c>
      <c r="S1325" s="8">
        <f>O1325-R1325</f>
        <v>41709</v>
      </c>
      <c r="T1325">
        <v>39</v>
      </c>
      <c r="U1325">
        <v>0</v>
      </c>
      <c r="V1325">
        <v>56</v>
      </c>
      <c r="W1325">
        <v>20</v>
      </c>
      <c r="X1325">
        <v>8</v>
      </c>
      <c r="Y1325">
        <v>14</v>
      </c>
      <c r="Z1325">
        <v>137</v>
      </c>
      <c r="AA1325">
        <f>Z1325/P1325</f>
        <v>0.48754448398576511</v>
      </c>
      <c r="AB1325" s="14" t="s">
        <v>506</v>
      </c>
      <c r="AC1325" s="13" t="s">
        <v>63</v>
      </c>
      <c r="AD1325">
        <v>3</v>
      </c>
      <c r="AE1325" t="str">
        <f>IF(AD1325&gt;3, "Prefers Discount", "Discount Indifferent")</f>
        <v>Discount Indifferent</v>
      </c>
      <c r="AF1325">
        <v>3</v>
      </c>
      <c r="AG1325">
        <v>3</v>
      </c>
      <c r="AH1325">
        <v>1</v>
      </c>
      <c r="AI1325" t="str">
        <f>INDEX($AF$1:$AH$1,MATCH(MAX(AF1325:AH1325),AF1325:AH1325,0))</f>
        <v>Store_Orders</v>
      </c>
      <c r="AJ1325">
        <v>7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f>SUM(AK1325:AO1325)</f>
        <v>0</v>
      </c>
      <c r="AQ1325" t="s">
        <v>67</v>
      </c>
      <c r="AR1325">
        <v>0</v>
      </c>
      <c r="AS1325" t="str">
        <f>IF(OR(AK1325&gt;0, AL1325&gt;0, AM1325&gt;0, AN1325&gt;0, AO1325&gt;0), "Converted", "Not Converted")</f>
        <v>Not Converted</v>
      </c>
      <c r="AT1325">
        <v>0</v>
      </c>
      <c r="AU1325">
        <v>3</v>
      </c>
      <c r="AV1325">
        <v>11</v>
      </c>
      <c r="AW1325">
        <f>IF(Z1325&gt;607, 4, 0)</f>
        <v>0</v>
      </c>
      <c r="AX1325">
        <f>IF(AA1325&gt;0.1497, 3, 0)</f>
        <v>3</v>
      </c>
      <c r="AY1325">
        <f>IF(P1325&gt;4031, 2, 0)</f>
        <v>0</v>
      </c>
      <c r="AZ1325">
        <f>IF(H1325&gt;51934.91, 1, 0)</f>
        <v>0</v>
      </c>
      <c r="BA1325">
        <f>SUM(AW1325:AZ1325)</f>
        <v>3</v>
      </c>
      <c r="BB1325" t="str">
        <f>VLOOKUP(BA1325,'Standard Deviations'!$L$1:$M$11,2,TRUE)</f>
        <v>Silver</v>
      </c>
    </row>
    <row r="1326" spans="1:54">
      <c r="A1326">
        <v>8775</v>
      </c>
      <c r="B1326">
        <v>1969</v>
      </c>
      <c r="C1326">
        <f>2024-B1326</f>
        <v>55</v>
      </c>
      <c r="D1326" t="str">
        <f>VLOOKUP(B1326,Reference!$A$1:$B$125, 2)</f>
        <v>Gen X</v>
      </c>
      <c r="E1326" t="s">
        <v>54</v>
      </c>
      <c r="F1326" t="str">
        <f>IF(E1326="High School", "No College", "College")</f>
        <v>College</v>
      </c>
      <c r="G1326" t="s">
        <v>65</v>
      </c>
      <c r="H1326">
        <v>38361</v>
      </c>
      <c r="I1326">
        <v>38361</v>
      </c>
      <c r="J1326" s="4" t="s">
        <v>175</v>
      </c>
      <c r="K1326">
        <v>1</v>
      </c>
      <c r="L1326">
        <v>0</v>
      </c>
      <c r="M1326" t="str">
        <f>IF(OR(K1326&gt;0, L1326&gt;0), "Parent", "Not Parent")</f>
        <v>Parent</v>
      </c>
      <c r="N1326" t="s">
        <v>205</v>
      </c>
      <c r="O1326" s="8">
        <v>41916</v>
      </c>
      <c r="P1326" s="9">
        <f>O1326-N1326</f>
        <v>281</v>
      </c>
      <c r="Q1326">
        <v>74</v>
      </c>
      <c r="R1326" s="9">
        <f>P1326-Q1326</f>
        <v>207</v>
      </c>
      <c r="S1326" s="8">
        <f>O1326-R1326</f>
        <v>41709</v>
      </c>
      <c r="T1326">
        <v>39</v>
      </c>
      <c r="U1326">
        <v>0</v>
      </c>
      <c r="V1326">
        <v>56</v>
      </c>
      <c r="W1326">
        <v>20</v>
      </c>
      <c r="X1326">
        <v>8</v>
      </c>
      <c r="Y1326">
        <v>14</v>
      </c>
      <c r="Z1326">
        <v>137</v>
      </c>
      <c r="AA1326">
        <f>Z1326/P1326</f>
        <v>0.48754448398576511</v>
      </c>
      <c r="AB1326" s="14" t="s">
        <v>506</v>
      </c>
      <c r="AC1326" s="13" t="s">
        <v>63</v>
      </c>
      <c r="AD1326">
        <v>3</v>
      </c>
      <c r="AE1326" t="str">
        <f>IF(AD1326&gt;3, "Prefers Discount", "Discount Indifferent")</f>
        <v>Discount Indifferent</v>
      </c>
      <c r="AF1326">
        <v>3</v>
      </c>
      <c r="AG1326">
        <v>3</v>
      </c>
      <c r="AH1326">
        <v>1</v>
      </c>
      <c r="AI1326" t="str">
        <f>INDEX($AF$1:$AH$1,MATCH(MAX(AF1326:AH1326),AF1326:AH1326,0))</f>
        <v>Store_Orders</v>
      </c>
      <c r="AJ1326">
        <v>7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f>SUM(AK1326:AO1326)</f>
        <v>0</v>
      </c>
      <c r="AQ1326" t="s">
        <v>67</v>
      </c>
      <c r="AR1326">
        <v>0</v>
      </c>
      <c r="AS1326" t="str">
        <f>IF(OR(AK1326&gt;0, AL1326&gt;0, AM1326&gt;0, AN1326&gt;0, AO1326&gt;0), "Converted", "Not Converted")</f>
        <v>Not Converted</v>
      </c>
      <c r="AT1326">
        <v>0</v>
      </c>
      <c r="AU1326">
        <v>3</v>
      </c>
      <c r="AV1326">
        <v>11</v>
      </c>
      <c r="AW1326">
        <f>IF(Z1326&gt;607, 4, 0)</f>
        <v>0</v>
      </c>
      <c r="AX1326">
        <f>IF(AA1326&gt;0.1497, 3, 0)</f>
        <v>3</v>
      </c>
      <c r="AY1326">
        <f>IF(P1326&gt;4031, 2, 0)</f>
        <v>0</v>
      </c>
      <c r="AZ1326">
        <f>IF(H1326&gt;51934.91, 1, 0)</f>
        <v>0</v>
      </c>
      <c r="BA1326">
        <f>SUM(AW1326:AZ1326)</f>
        <v>3</v>
      </c>
      <c r="BB1326" t="str">
        <f>VLOOKUP(BA1326,'Standard Deviations'!$L$1:$M$11,2,TRUE)</f>
        <v>Silver</v>
      </c>
    </row>
    <row r="1327" spans="1:54">
      <c r="A1327">
        <v>1710</v>
      </c>
      <c r="B1327">
        <v>1978</v>
      </c>
      <c r="C1327">
        <f>2024-B1327</f>
        <v>46</v>
      </c>
      <c r="D1327" t="str">
        <f>VLOOKUP(B1327,Reference!$A$1:$B$125, 2)</f>
        <v>Gen X</v>
      </c>
      <c r="E1327" t="s">
        <v>54</v>
      </c>
      <c r="F1327" t="str">
        <f>IF(E1327="High School", "No College", "College")</f>
        <v>College</v>
      </c>
      <c r="G1327" t="s">
        <v>60</v>
      </c>
      <c r="H1327">
        <v>30168</v>
      </c>
      <c r="I1327">
        <v>30168</v>
      </c>
      <c r="J1327" s="4" t="s">
        <v>341</v>
      </c>
      <c r="K1327">
        <v>1</v>
      </c>
      <c r="L1327">
        <v>0</v>
      </c>
      <c r="M1327" t="str">
        <f>IF(OR(K1327&gt;0, L1327&gt;0), "Parent", "Not Parent")</f>
        <v>Parent</v>
      </c>
      <c r="N1327" t="s">
        <v>568</v>
      </c>
      <c r="O1327" s="8">
        <v>41916</v>
      </c>
      <c r="P1327" s="9">
        <f>O1327-N1327</f>
        <v>576</v>
      </c>
      <c r="Q1327">
        <v>51</v>
      </c>
      <c r="R1327" s="9">
        <f>P1327-Q1327</f>
        <v>525</v>
      </c>
      <c r="S1327" s="8">
        <f>O1327-R1327</f>
        <v>41391</v>
      </c>
      <c r="T1327">
        <v>154</v>
      </c>
      <c r="U1327">
        <v>20</v>
      </c>
      <c r="V1327">
        <v>66</v>
      </c>
      <c r="W1327">
        <v>0</v>
      </c>
      <c r="X1327">
        <v>12</v>
      </c>
      <c r="Y1327">
        <v>27</v>
      </c>
      <c r="Z1327">
        <v>279</v>
      </c>
      <c r="AA1327">
        <f>Z1327/P1327</f>
        <v>0.484375</v>
      </c>
      <c r="AB1327" s="14" t="s">
        <v>506</v>
      </c>
      <c r="AC1327" s="13" t="s">
        <v>63</v>
      </c>
      <c r="AD1327">
        <v>7</v>
      </c>
      <c r="AE1327" t="str">
        <f>IF(AD1327&gt;3, "Prefers Discount", "Discount Indifferent")</f>
        <v>Prefers Discount</v>
      </c>
      <c r="AF1327">
        <v>4</v>
      </c>
      <c r="AG1327">
        <v>6</v>
      </c>
      <c r="AH1327">
        <v>1</v>
      </c>
      <c r="AI1327" t="str">
        <f>INDEX($AF$1:$AH$1,MATCH(MAX(AF1327:AH1327),AF1327:AH1327,0))</f>
        <v>Web_Orders</v>
      </c>
      <c r="AJ1327">
        <v>9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f>SUM(AK1327:AO1327)</f>
        <v>0</v>
      </c>
      <c r="AQ1327" t="s">
        <v>67</v>
      </c>
      <c r="AR1327">
        <v>0</v>
      </c>
      <c r="AS1327" t="str">
        <f>IF(OR(AK1327&gt;0, AL1327&gt;0, AM1327&gt;0, AN1327&gt;0, AO1327&gt;0), "Converted", "Not Converted")</f>
        <v>Not Converted</v>
      </c>
      <c r="AT1327">
        <v>0</v>
      </c>
      <c r="AU1327">
        <v>3</v>
      </c>
      <c r="AV1327">
        <v>11</v>
      </c>
      <c r="AW1327">
        <f>IF(Z1327&gt;607, 4, 0)</f>
        <v>0</v>
      </c>
      <c r="AX1327">
        <f>IF(AA1327&gt;0.1497, 3, 0)</f>
        <v>3</v>
      </c>
      <c r="AY1327">
        <f>IF(P1327&gt;4031, 2, 0)</f>
        <v>0</v>
      </c>
      <c r="AZ1327">
        <f>IF(H1327&gt;51934.91, 1, 0)</f>
        <v>0</v>
      </c>
      <c r="BA1327">
        <f>SUM(AW1327:AZ1327)</f>
        <v>3</v>
      </c>
      <c r="BB1327" t="str">
        <f>VLOOKUP(BA1327,'Standard Deviations'!$L$1:$M$11,2,TRUE)</f>
        <v>Silver</v>
      </c>
    </row>
    <row r="1328" spans="1:54" hidden="1">
      <c r="A1328">
        <v>4967</v>
      </c>
      <c r="B1328">
        <v>1960</v>
      </c>
      <c r="C1328">
        <f>2024-B1328</f>
        <v>64</v>
      </c>
      <c r="D1328" t="str">
        <f>VLOOKUP(B1328,Reference!$A$1:$B$125, 2)</f>
        <v>Boomers</v>
      </c>
      <c r="E1328" t="s">
        <v>68</v>
      </c>
      <c r="F1328" t="str">
        <f>IF(E1328="High School", "No College", "College")</f>
        <v>College</v>
      </c>
      <c r="G1328" t="s">
        <v>65</v>
      </c>
      <c r="H1328">
        <v>38201</v>
      </c>
      <c r="I1328">
        <v>38201</v>
      </c>
      <c r="J1328" s="4" t="s">
        <v>175</v>
      </c>
      <c r="K1328">
        <v>0</v>
      </c>
      <c r="L1328">
        <v>1</v>
      </c>
      <c r="M1328" t="str">
        <f>IF(OR(K1328&gt;0, L1328&gt;0), "Parent", "Not Parent")</f>
        <v>Parent</v>
      </c>
      <c r="N1328" t="s">
        <v>392</v>
      </c>
      <c r="O1328" s="8">
        <v>41916</v>
      </c>
      <c r="P1328" s="9">
        <f>O1328-N1328</f>
        <v>554</v>
      </c>
      <c r="Q1328">
        <v>19</v>
      </c>
      <c r="R1328" s="9">
        <f>P1328-Q1328</f>
        <v>535</v>
      </c>
      <c r="S1328" s="8">
        <f>O1328-R1328</f>
        <v>41381</v>
      </c>
      <c r="T1328">
        <v>233</v>
      </c>
      <c r="U1328">
        <v>0</v>
      </c>
      <c r="V1328">
        <v>23</v>
      </c>
      <c r="W1328">
        <v>0</v>
      </c>
      <c r="X1328">
        <v>0</v>
      </c>
      <c r="Y1328">
        <v>12</v>
      </c>
      <c r="Z1328">
        <v>268</v>
      </c>
      <c r="AA1328">
        <f>Z1328/P1328</f>
        <v>0.48375451263537905</v>
      </c>
      <c r="AB1328" s="11" t="s">
        <v>506</v>
      </c>
      <c r="AC1328" t="s">
        <v>59</v>
      </c>
      <c r="AD1328">
        <v>4</v>
      </c>
      <c r="AE1328" t="str">
        <f>IF(AD1328&gt;3, "Prefers Discount", "Discount Indifferent")</f>
        <v>Prefers Discount</v>
      </c>
      <c r="AF1328">
        <v>5</v>
      </c>
      <c r="AG1328">
        <v>5</v>
      </c>
      <c r="AH1328">
        <v>1</v>
      </c>
      <c r="AI1328" t="str">
        <f>INDEX($AF$1:$AH$1,MATCH(MAX(AF1328:AH1328),AF1328:AH1328,0))</f>
        <v>Store_Orders</v>
      </c>
      <c r="AJ1328">
        <v>8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f>SUM(AK1328:AO1328)</f>
        <v>0</v>
      </c>
      <c r="AQ1328" t="s">
        <v>67</v>
      </c>
      <c r="AR1328">
        <v>0</v>
      </c>
      <c r="AS1328" t="str">
        <f>IF(OR(AK1328&gt;0, AL1328&gt;0, AM1328&gt;0, AN1328&gt;0, AO1328&gt;0), "Converted", "Not Converted")</f>
        <v>Not Converted</v>
      </c>
      <c r="AT1328">
        <v>0</v>
      </c>
      <c r="AU1328">
        <v>3</v>
      </c>
      <c r="AV1328">
        <v>11</v>
      </c>
      <c r="AW1328">
        <f>IF(Z1328&gt;607, 4, 0)</f>
        <v>0</v>
      </c>
      <c r="AX1328">
        <f>IF(AA1328&gt;0.1497, 3, 0)</f>
        <v>3</v>
      </c>
      <c r="AY1328">
        <f>IF(P1328&gt;4031, 2, 0)</f>
        <v>0</v>
      </c>
      <c r="AZ1328">
        <f>IF(H1328&gt;51934.91, 1, 0)</f>
        <v>0</v>
      </c>
      <c r="BA1328">
        <f>SUM(AW1328:AZ1328)</f>
        <v>3</v>
      </c>
      <c r="BB1328" t="str">
        <f>VLOOKUP(BA1328,'Standard Deviations'!$L$1:$M$11,2,TRUE)</f>
        <v>Silver</v>
      </c>
    </row>
    <row r="1329" spans="1:54" hidden="1">
      <c r="A1329">
        <v>2308</v>
      </c>
      <c r="B1329">
        <v>1954</v>
      </c>
      <c r="C1329">
        <f>2024-B1329</f>
        <v>70</v>
      </c>
      <c r="D1329" t="str">
        <f>VLOOKUP(B1329,Reference!$A$1:$B$125, 2)</f>
        <v>Boomers</v>
      </c>
      <c r="E1329" t="s">
        <v>54</v>
      </c>
      <c r="F1329" t="str">
        <f>IF(E1329="High School", "No College", "College")</f>
        <v>College</v>
      </c>
      <c r="G1329" t="s">
        <v>55</v>
      </c>
      <c r="H1329">
        <v>46734</v>
      </c>
      <c r="I1329">
        <v>46734</v>
      </c>
      <c r="J1329" s="4" t="s">
        <v>175</v>
      </c>
      <c r="K1329">
        <v>0</v>
      </c>
      <c r="L1329">
        <v>1</v>
      </c>
      <c r="M1329" t="str">
        <f>IF(OR(K1329&gt;0, L1329&gt;0), "Parent", "Not Parent")</f>
        <v>Parent</v>
      </c>
      <c r="N1329" t="s">
        <v>646</v>
      </c>
      <c r="O1329" s="8">
        <v>41916</v>
      </c>
      <c r="P1329" s="9">
        <f>O1329-N1329</f>
        <v>685</v>
      </c>
      <c r="Q1329">
        <v>40</v>
      </c>
      <c r="R1329" s="9">
        <f>P1329-Q1329</f>
        <v>645</v>
      </c>
      <c r="S1329" s="8">
        <f>O1329-R1329</f>
        <v>41271</v>
      </c>
      <c r="T1329">
        <v>110</v>
      </c>
      <c r="U1329">
        <v>5</v>
      </c>
      <c r="V1329">
        <v>137</v>
      </c>
      <c r="W1329">
        <v>26</v>
      </c>
      <c r="X1329">
        <v>23</v>
      </c>
      <c r="Y1329">
        <v>29</v>
      </c>
      <c r="Z1329">
        <v>330</v>
      </c>
      <c r="AA1329">
        <f>Z1329/P1329</f>
        <v>0.48175182481751827</v>
      </c>
      <c r="AB1329" s="11" t="s">
        <v>506</v>
      </c>
      <c r="AC1329" t="s">
        <v>59</v>
      </c>
      <c r="AD1329">
        <v>2</v>
      </c>
      <c r="AE1329" t="str">
        <f>IF(AD1329&gt;3, "Prefers Discount", "Discount Indifferent")</f>
        <v>Discount Indifferent</v>
      </c>
      <c r="AF1329">
        <v>5</v>
      </c>
      <c r="AG1329">
        <v>6</v>
      </c>
      <c r="AH1329">
        <v>1</v>
      </c>
      <c r="AI1329" t="str">
        <f>INDEX($AF$1:$AH$1,MATCH(MAX(AF1329:AH1329),AF1329:AH1329,0))</f>
        <v>Web_Orders</v>
      </c>
      <c r="AJ1329">
        <v>7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f>SUM(AK1329:AO1329)</f>
        <v>0</v>
      </c>
      <c r="AQ1329" t="s">
        <v>67</v>
      </c>
      <c r="AR1329">
        <v>0</v>
      </c>
      <c r="AS1329" t="str">
        <f>IF(OR(AK1329&gt;0, AL1329&gt;0, AM1329&gt;0, AN1329&gt;0, AO1329&gt;0), "Converted", "Not Converted")</f>
        <v>Not Converted</v>
      </c>
      <c r="AT1329">
        <v>0</v>
      </c>
      <c r="AU1329">
        <v>3</v>
      </c>
      <c r="AV1329">
        <v>11</v>
      </c>
      <c r="AW1329">
        <f>IF(Z1329&gt;607, 4, 0)</f>
        <v>0</v>
      </c>
      <c r="AX1329">
        <f>IF(AA1329&gt;0.1497, 3, 0)</f>
        <v>3</v>
      </c>
      <c r="AY1329">
        <f>IF(P1329&gt;4031, 2, 0)</f>
        <v>0</v>
      </c>
      <c r="AZ1329">
        <f>IF(H1329&gt;51934.91, 1, 0)</f>
        <v>0</v>
      </c>
      <c r="BA1329">
        <f>SUM(AW1329:AZ1329)</f>
        <v>3</v>
      </c>
      <c r="BB1329" t="str">
        <f>VLOOKUP(BA1329,'Standard Deviations'!$L$1:$M$11,2,TRUE)</f>
        <v>Silver</v>
      </c>
    </row>
    <row r="1330" spans="1:54">
      <c r="A1330">
        <v>3225</v>
      </c>
      <c r="B1330">
        <v>1984</v>
      </c>
      <c r="C1330">
        <f>2024-B1330</f>
        <v>40</v>
      </c>
      <c r="D1330" t="str">
        <f>VLOOKUP(B1330,Reference!$A$1:$B$125, 2)</f>
        <v>Millennials</v>
      </c>
      <c r="E1330" t="s">
        <v>64</v>
      </c>
      <c r="F1330" t="str">
        <f>IF(E1330="High School", "No College", "College")</f>
        <v>College</v>
      </c>
      <c r="G1330" t="s">
        <v>55</v>
      </c>
      <c r="H1330">
        <v>42207</v>
      </c>
      <c r="I1330">
        <v>42207</v>
      </c>
      <c r="J1330" s="4" t="s">
        <v>175</v>
      </c>
      <c r="K1330">
        <v>1</v>
      </c>
      <c r="L1330">
        <v>0</v>
      </c>
      <c r="M1330" t="str">
        <f>IF(OR(K1330&gt;0, L1330&gt;0), "Parent", "Not Parent")</f>
        <v>Parent</v>
      </c>
      <c r="N1330" t="s">
        <v>439</v>
      </c>
      <c r="O1330" s="8">
        <v>41916</v>
      </c>
      <c r="P1330" s="9">
        <f>O1330-N1330</f>
        <v>551</v>
      </c>
      <c r="Q1330">
        <v>71</v>
      </c>
      <c r="R1330" s="9">
        <f>P1330-Q1330</f>
        <v>480</v>
      </c>
      <c r="S1330" s="8">
        <f>O1330-R1330</f>
        <v>41436</v>
      </c>
      <c r="T1330">
        <v>116</v>
      </c>
      <c r="U1330">
        <v>11</v>
      </c>
      <c r="V1330">
        <v>72</v>
      </c>
      <c r="W1330">
        <v>3</v>
      </c>
      <c r="X1330">
        <v>17</v>
      </c>
      <c r="Y1330">
        <v>46</v>
      </c>
      <c r="Z1330">
        <v>265</v>
      </c>
      <c r="AA1330">
        <f>Z1330/P1330</f>
        <v>0.48094373865698731</v>
      </c>
      <c r="AB1330" s="14" t="s">
        <v>506</v>
      </c>
      <c r="AC1330" s="13" t="s">
        <v>63</v>
      </c>
      <c r="AD1330">
        <v>4</v>
      </c>
      <c r="AE1330" t="str">
        <f>IF(AD1330&gt;3, "Prefers Discount", "Discount Indifferent")</f>
        <v>Prefers Discount</v>
      </c>
      <c r="AF1330">
        <v>5</v>
      </c>
      <c r="AG1330">
        <v>4</v>
      </c>
      <c r="AH1330">
        <v>1</v>
      </c>
      <c r="AI1330" t="str">
        <f>INDEX($AF$1:$AH$1,MATCH(MAX(AF1330:AH1330),AF1330:AH1330,0))</f>
        <v>Store_Orders</v>
      </c>
      <c r="AJ1330">
        <v>6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f>SUM(AK1330:AO1330)</f>
        <v>1</v>
      </c>
      <c r="AQ1330" t="str">
        <f>INDEX($AK$1:$AO$1,MATCH(MAX(AK1330:AO1330),AK1330:AO1330,0))</f>
        <v>Converted_on_Camp3</v>
      </c>
      <c r="AR1330">
        <v>1</v>
      </c>
      <c r="AS1330" t="str">
        <f>IF(OR(AK1330&gt;0, AL1330&gt;0, AM1330&gt;0, AN1330&gt;0, AO1330&gt;0), "Converted", "Not Converted")</f>
        <v>Converted</v>
      </c>
      <c r="AT1330">
        <v>0</v>
      </c>
      <c r="AU1330">
        <v>3</v>
      </c>
      <c r="AV1330">
        <v>11</v>
      </c>
      <c r="AW1330">
        <f>IF(Z1330&gt;607, 4, 0)</f>
        <v>0</v>
      </c>
      <c r="AX1330">
        <f>IF(AA1330&gt;0.1497, 3, 0)</f>
        <v>3</v>
      </c>
      <c r="AY1330">
        <f>IF(P1330&gt;4031, 2, 0)</f>
        <v>0</v>
      </c>
      <c r="AZ1330">
        <f>IF(H1330&gt;51934.91, 1, 0)</f>
        <v>0</v>
      </c>
      <c r="BA1330">
        <f>SUM(AW1330:AZ1330)</f>
        <v>3</v>
      </c>
      <c r="BB1330" t="str">
        <f>VLOOKUP(BA1330,'Standard Deviations'!$L$1:$M$11,2,TRUE)</f>
        <v>Silver</v>
      </c>
    </row>
    <row r="1331" spans="1:54" hidden="1">
      <c r="A1331">
        <v>5961</v>
      </c>
      <c r="B1331">
        <v>1978</v>
      </c>
      <c r="C1331">
        <f>2024-B1331</f>
        <v>46</v>
      </c>
      <c r="D1331" t="str">
        <f>VLOOKUP(B1331,Reference!$A$1:$B$125, 2)</f>
        <v>Gen X</v>
      </c>
      <c r="E1331" t="s">
        <v>54</v>
      </c>
      <c r="F1331" t="str">
        <f>IF(E1331="High School", "No College", "College")</f>
        <v>College</v>
      </c>
      <c r="G1331" t="s">
        <v>55</v>
      </c>
      <c r="H1331">
        <v>42693</v>
      </c>
      <c r="I1331">
        <v>42693</v>
      </c>
      <c r="J1331" s="4" t="s">
        <v>175</v>
      </c>
      <c r="K1331">
        <v>1</v>
      </c>
      <c r="L1331">
        <v>0</v>
      </c>
      <c r="M1331" t="str">
        <f>IF(OR(K1331&gt;0, L1331&gt;0), "Parent", "Not Parent")</f>
        <v>Parent</v>
      </c>
      <c r="N1331" t="s">
        <v>72</v>
      </c>
      <c r="O1331" s="8">
        <v>41916</v>
      </c>
      <c r="P1331" s="9">
        <f>O1331-N1331</f>
        <v>119</v>
      </c>
      <c r="Q1331">
        <v>29</v>
      </c>
      <c r="R1331" s="9">
        <f>P1331-Q1331</f>
        <v>90</v>
      </c>
      <c r="S1331" s="8">
        <f>O1331-R1331</f>
        <v>41826</v>
      </c>
      <c r="T1331">
        <v>8</v>
      </c>
      <c r="U1331">
        <v>4</v>
      </c>
      <c r="V1331">
        <v>20</v>
      </c>
      <c r="W1331">
        <v>6</v>
      </c>
      <c r="X1331">
        <v>3</v>
      </c>
      <c r="Y1331">
        <v>16</v>
      </c>
      <c r="Z1331">
        <v>57</v>
      </c>
      <c r="AA1331">
        <f>Z1331/P1331</f>
        <v>0.47899159663865548</v>
      </c>
      <c r="AB1331" s="11" t="s">
        <v>506</v>
      </c>
      <c r="AC1331" t="s">
        <v>59</v>
      </c>
      <c r="AD1331">
        <v>1</v>
      </c>
      <c r="AE1331" t="str">
        <f>IF(AD1331&gt;3, "Prefers Discount", "Discount Indifferent")</f>
        <v>Discount Indifferent</v>
      </c>
      <c r="AF1331">
        <v>3</v>
      </c>
      <c r="AG1331">
        <v>1</v>
      </c>
      <c r="AH1331">
        <v>0</v>
      </c>
      <c r="AI1331" t="str">
        <f>INDEX($AF$1:$AH$1,MATCH(MAX(AF1331:AH1331),AF1331:AH1331,0))</f>
        <v>Store_Orders</v>
      </c>
      <c r="AJ1331">
        <v>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f>SUM(AK1331:AO1331)</f>
        <v>0</v>
      </c>
      <c r="AQ1331" t="s">
        <v>67</v>
      </c>
      <c r="AR1331">
        <v>0</v>
      </c>
      <c r="AS1331" t="str">
        <f>IF(OR(AK1331&gt;0, AL1331&gt;0, AM1331&gt;0, AN1331&gt;0, AO1331&gt;0), "Converted", "Not Converted")</f>
        <v>Not Converted</v>
      </c>
      <c r="AT1331">
        <v>0</v>
      </c>
      <c r="AU1331">
        <v>3</v>
      </c>
      <c r="AV1331">
        <v>11</v>
      </c>
      <c r="AW1331">
        <f>IF(Z1331&gt;607, 4, 0)</f>
        <v>0</v>
      </c>
      <c r="AX1331">
        <f>IF(AA1331&gt;0.1497, 3, 0)</f>
        <v>3</v>
      </c>
      <c r="AY1331">
        <f>IF(P1331&gt;4031, 2, 0)</f>
        <v>0</v>
      </c>
      <c r="AZ1331">
        <f>IF(H1331&gt;51934.91, 1, 0)</f>
        <v>0</v>
      </c>
      <c r="BA1331">
        <f>SUM(AW1331:AZ1331)</f>
        <v>3</v>
      </c>
      <c r="BB1331" t="str">
        <f>VLOOKUP(BA1331,'Standard Deviations'!$L$1:$M$11,2,TRUE)</f>
        <v>Silver</v>
      </c>
    </row>
    <row r="1332" spans="1:54">
      <c r="A1332">
        <v>4832</v>
      </c>
      <c r="B1332">
        <v>1979</v>
      </c>
      <c r="C1332">
        <f>2024-B1332</f>
        <v>45</v>
      </c>
      <c r="D1332" t="str">
        <f>VLOOKUP(B1332,Reference!$A$1:$B$125, 2)</f>
        <v>Gen X</v>
      </c>
      <c r="E1332" t="s">
        <v>54</v>
      </c>
      <c r="F1332" t="str">
        <f>IF(E1332="High School", "No College", "College")</f>
        <v>College</v>
      </c>
      <c r="G1332" t="s">
        <v>55</v>
      </c>
      <c r="H1332">
        <v>27244</v>
      </c>
      <c r="I1332">
        <v>27244</v>
      </c>
      <c r="J1332" s="4" t="s">
        <v>341</v>
      </c>
      <c r="K1332">
        <v>1</v>
      </c>
      <c r="L1332">
        <v>0</v>
      </c>
      <c r="M1332" t="str">
        <f>IF(OR(K1332&gt;0, L1332&gt;0), "Parent", "Not Parent")</f>
        <v>Parent</v>
      </c>
      <c r="N1332" t="s">
        <v>430</v>
      </c>
      <c r="O1332" s="8">
        <v>41916</v>
      </c>
      <c r="P1332" s="9">
        <f>O1332-N1332</f>
        <v>211</v>
      </c>
      <c r="Q1332">
        <v>84</v>
      </c>
      <c r="R1332" s="9">
        <f>P1332-Q1332</f>
        <v>127</v>
      </c>
      <c r="S1332" s="8">
        <f>O1332-R1332</f>
        <v>41789</v>
      </c>
      <c r="T1332">
        <v>6</v>
      </c>
      <c r="U1332">
        <v>5</v>
      </c>
      <c r="V1332">
        <v>17</v>
      </c>
      <c r="W1332">
        <v>3</v>
      </c>
      <c r="X1332">
        <v>24</v>
      </c>
      <c r="Y1332">
        <v>46</v>
      </c>
      <c r="Z1332">
        <v>101</v>
      </c>
      <c r="AA1332">
        <f>Z1332/P1332</f>
        <v>0.47867298578199052</v>
      </c>
      <c r="AB1332" s="14" t="s">
        <v>506</v>
      </c>
      <c r="AC1332" s="13" t="s">
        <v>63</v>
      </c>
      <c r="AD1332">
        <v>2</v>
      </c>
      <c r="AE1332" t="str">
        <f>IF(AD1332&gt;3, "Prefers Discount", "Discount Indifferent")</f>
        <v>Discount Indifferent</v>
      </c>
      <c r="AF1332">
        <v>2</v>
      </c>
      <c r="AG1332">
        <v>2</v>
      </c>
      <c r="AH1332">
        <v>2</v>
      </c>
      <c r="AI1332" t="str">
        <f>INDEX($AF$1:$AH$1,MATCH(MAX(AF1332:AH1332),AF1332:AH1332,0))</f>
        <v>Store_Orders</v>
      </c>
      <c r="AJ1332">
        <v>7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f>SUM(AK1332:AO1332)</f>
        <v>0</v>
      </c>
      <c r="AQ1332" t="s">
        <v>67</v>
      </c>
      <c r="AR1332">
        <v>0</v>
      </c>
      <c r="AS1332" t="str">
        <f>IF(OR(AK1332&gt;0, AL1332&gt;0, AM1332&gt;0, AN1332&gt;0, AO1332&gt;0), "Converted", "Not Converted")</f>
        <v>Not Converted</v>
      </c>
      <c r="AT1332">
        <v>0</v>
      </c>
      <c r="AU1332">
        <v>3</v>
      </c>
      <c r="AV1332">
        <v>11</v>
      </c>
      <c r="AW1332">
        <f>IF(Z1332&gt;607, 4, 0)</f>
        <v>0</v>
      </c>
      <c r="AX1332">
        <f>IF(AA1332&gt;0.1497, 3, 0)</f>
        <v>3</v>
      </c>
      <c r="AY1332">
        <f>IF(P1332&gt;4031, 2, 0)</f>
        <v>0</v>
      </c>
      <c r="AZ1332">
        <f>IF(H1332&gt;51934.91, 1, 0)</f>
        <v>0</v>
      </c>
      <c r="BA1332">
        <f>SUM(AW1332:AZ1332)</f>
        <v>3</v>
      </c>
      <c r="BB1332" t="str">
        <f>VLOOKUP(BA1332,'Standard Deviations'!$L$1:$M$11,2,TRUE)</f>
        <v>Silver</v>
      </c>
    </row>
    <row r="1333" spans="1:54">
      <c r="A1333">
        <v>1010</v>
      </c>
      <c r="B1333">
        <v>1977</v>
      </c>
      <c r="C1333">
        <f>2024-B1333</f>
        <v>47</v>
      </c>
      <c r="D1333" t="str">
        <f>VLOOKUP(B1333,Reference!$A$1:$B$125, 2)</f>
        <v>Gen X</v>
      </c>
      <c r="E1333" t="s">
        <v>54</v>
      </c>
      <c r="F1333" t="str">
        <f>IF(E1333="High School", "No College", "College")</f>
        <v>College</v>
      </c>
      <c r="G1333" t="s">
        <v>65</v>
      </c>
      <c r="H1333">
        <v>46931</v>
      </c>
      <c r="I1333">
        <v>46931</v>
      </c>
      <c r="J1333" s="4" t="s">
        <v>175</v>
      </c>
      <c r="K1333">
        <v>2</v>
      </c>
      <c r="L1333">
        <v>1</v>
      </c>
      <c r="M1333" t="str">
        <f>IF(OR(K1333&gt;0, L1333&gt;0), "Parent", "Not Parent")</f>
        <v>Parent</v>
      </c>
      <c r="N1333" t="s">
        <v>80</v>
      </c>
      <c r="O1333" s="8">
        <v>41916</v>
      </c>
      <c r="P1333" s="9">
        <f>O1333-N1333</f>
        <v>163</v>
      </c>
      <c r="Q1333">
        <v>94</v>
      </c>
      <c r="R1333" s="9">
        <f>P1333-Q1333</f>
        <v>69</v>
      </c>
      <c r="S1333" s="8">
        <f>O1333-R1333</f>
        <v>41847</v>
      </c>
      <c r="T1333">
        <v>41</v>
      </c>
      <c r="U1333">
        <v>0</v>
      </c>
      <c r="V1333">
        <v>17</v>
      </c>
      <c r="W1333">
        <v>3</v>
      </c>
      <c r="X1333">
        <v>1</v>
      </c>
      <c r="Y1333">
        <v>16</v>
      </c>
      <c r="Z1333">
        <v>78</v>
      </c>
      <c r="AA1333">
        <f>Z1333/P1333</f>
        <v>0.4785276073619632</v>
      </c>
      <c r="AB1333" s="14" t="s">
        <v>506</v>
      </c>
      <c r="AC1333" s="13" t="s">
        <v>63</v>
      </c>
      <c r="AD1333">
        <v>2</v>
      </c>
      <c r="AE1333" t="str">
        <f>IF(AD1333&gt;3, "Prefers Discount", "Discount Indifferent")</f>
        <v>Discount Indifferent</v>
      </c>
      <c r="AF1333">
        <v>3</v>
      </c>
      <c r="AG1333">
        <v>1</v>
      </c>
      <c r="AH1333">
        <v>1</v>
      </c>
      <c r="AI1333" t="str">
        <f>INDEX($AF$1:$AH$1,MATCH(MAX(AF1333:AH1333),AF1333:AH1333,0))</f>
        <v>Store_Orders</v>
      </c>
      <c r="AJ1333">
        <v>3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f>SUM(AK1333:AO1333)</f>
        <v>0</v>
      </c>
      <c r="AQ1333" t="s">
        <v>67</v>
      </c>
      <c r="AR1333">
        <v>0</v>
      </c>
      <c r="AS1333" t="str">
        <f>IF(OR(AK1333&gt;0, AL1333&gt;0, AM1333&gt;0, AN1333&gt;0, AO1333&gt;0), "Converted", "Not Converted")</f>
        <v>Not Converted</v>
      </c>
      <c r="AT1333">
        <v>0</v>
      </c>
      <c r="AU1333">
        <v>3</v>
      </c>
      <c r="AV1333">
        <v>11</v>
      </c>
      <c r="AW1333">
        <f>IF(Z1333&gt;607, 4, 0)</f>
        <v>0</v>
      </c>
      <c r="AX1333">
        <f>IF(AA1333&gt;0.1497, 3, 0)</f>
        <v>3</v>
      </c>
      <c r="AY1333">
        <f>IF(P1333&gt;4031, 2, 0)</f>
        <v>0</v>
      </c>
      <c r="AZ1333">
        <f>IF(H1333&gt;51934.91, 1, 0)</f>
        <v>0</v>
      </c>
      <c r="BA1333">
        <f>SUM(AW1333:AZ1333)</f>
        <v>3</v>
      </c>
      <c r="BB1333" t="str">
        <f>VLOOKUP(BA1333,'Standard Deviations'!$L$1:$M$11,2,TRUE)</f>
        <v>Silver</v>
      </c>
    </row>
    <row r="1334" spans="1:54" hidden="1">
      <c r="A1334">
        <v>5621</v>
      </c>
      <c r="B1334">
        <v>1969</v>
      </c>
      <c r="C1334">
        <f>2024-B1334</f>
        <v>55</v>
      </c>
      <c r="D1334" t="str">
        <f>VLOOKUP(B1334,Reference!$A$1:$B$125, 2)</f>
        <v>Gen X</v>
      </c>
      <c r="E1334" t="s">
        <v>54</v>
      </c>
      <c r="F1334" t="str">
        <f>IF(E1334="High School", "No College", "College")</f>
        <v>College</v>
      </c>
      <c r="G1334" t="s">
        <v>55</v>
      </c>
      <c r="H1334">
        <v>48752</v>
      </c>
      <c r="I1334">
        <v>48752</v>
      </c>
      <c r="J1334" s="4" t="s">
        <v>175</v>
      </c>
      <c r="K1334">
        <v>1</v>
      </c>
      <c r="L1334">
        <v>1</v>
      </c>
      <c r="M1334" t="str">
        <f>IF(OR(K1334&gt;0, L1334&gt;0), "Parent", "Not Parent")</f>
        <v>Parent</v>
      </c>
      <c r="N1334" t="s">
        <v>288</v>
      </c>
      <c r="O1334" s="8">
        <v>41916</v>
      </c>
      <c r="P1334" s="9">
        <f>O1334-N1334</f>
        <v>661</v>
      </c>
      <c r="Q1334">
        <v>8</v>
      </c>
      <c r="R1334" s="9">
        <f>P1334-Q1334</f>
        <v>653</v>
      </c>
      <c r="S1334" s="8">
        <f>O1334-R1334</f>
        <v>41263</v>
      </c>
      <c r="T1334">
        <v>73</v>
      </c>
      <c r="U1334">
        <v>57</v>
      </c>
      <c r="V1334">
        <v>100</v>
      </c>
      <c r="W1334">
        <v>71</v>
      </c>
      <c r="X1334">
        <v>15</v>
      </c>
      <c r="Y1334">
        <v>0</v>
      </c>
      <c r="Z1334">
        <v>316</v>
      </c>
      <c r="AA1334">
        <f>Z1334/P1334</f>
        <v>0.47806354009077157</v>
      </c>
      <c r="AB1334" s="11" t="s">
        <v>506</v>
      </c>
      <c r="AC1334" t="s">
        <v>59</v>
      </c>
      <c r="AD1334">
        <v>5</v>
      </c>
      <c r="AE1334" t="str">
        <f>IF(AD1334&gt;3, "Prefers Discount", "Discount Indifferent")</f>
        <v>Prefers Discount</v>
      </c>
      <c r="AF1334">
        <v>5</v>
      </c>
      <c r="AG1334">
        <v>6</v>
      </c>
      <c r="AH1334">
        <v>1</v>
      </c>
      <c r="AI1334" t="str">
        <f>INDEX($AF$1:$AH$1,MATCH(MAX(AF1334:AH1334),AF1334:AH1334,0))</f>
        <v>Web_Orders</v>
      </c>
      <c r="AJ1334">
        <v>9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f>SUM(AK1334:AO1334)</f>
        <v>0</v>
      </c>
      <c r="AQ1334" t="s">
        <v>67</v>
      </c>
      <c r="AR1334">
        <v>1</v>
      </c>
      <c r="AS1334" t="str">
        <f>IF(OR(AK1334&gt;0, AL1334&gt;0, AM1334&gt;0, AN1334&gt;0, AO1334&gt;0), "Converted", "Not Converted")</f>
        <v>Not Converted</v>
      </c>
      <c r="AT1334">
        <v>0</v>
      </c>
      <c r="AU1334">
        <v>3</v>
      </c>
      <c r="AV1334">
        <v>11</v>
      </c>
      <c r="AW1334">
        <f>IF(Z1334&gt;607, 4, 0)</f>
        <v>0</v>
      </c>
      <c r="AX1334">
        <f>IF(AA1334&gt;0.1497, 3, 0)</f>
        <v>3</v>
      </c>
      <c r="AY1334">
        <f>IF(P1334&gt;4031, 2, 0)</f>
        <v>0</v>
      </c>
      <c r="AZ1334">
        <f>IF(H1334&gt;51934.91, 1, 0)</f>
        <v>0</v>
      </c>
      <c r="BA1334">
        <f>SUM(AW1334:AZ1334)</f>
        <v>3</v>
      </c>
      <c r="BB1334" t="str">
        <f>VLOOKUP(BA1334,'Standard Deviations'!$L$1:$M$11,2,TRUE)</f>
        <v>Silver</v>
      </c>
    </row>
    <row r="1335" spans="1:54">
      <c r="A1335">
        <v>8562</v>
      </c>
      <c r="B1335">
        <v>1969</v>
      </c>
      <c r="C1335">
        <f>2024-B1335</f>
        <v>55</v>
      </c>
      <c r="D1335" t="str">
        <f>VLOOKUP(B1335,Reference!$A$1:$B$125, 2)</f>
        <v>Gen X</v>
      </c>
      <c r="E1335" t="s">
        <v>54</v>
      </c>
      <c r="F1335" t="str">
        <f>IF(E1335="High School", "No College", "College")</f>
        <v>College</v>
      </c>
      <c r="G1335" t="s">
        <v>65</v>
      </c>
      <c r="H1335">
        <v>54165</v>
      </c>
      <c r="I1335">
        <v>54165</v>
      </c>
      <c r="J1335" s="4" t="s">
        <v>61</v>
      </c>
      <c r="K1335">
        <v>0</v>
      </c>
      <c r="L1335">
        <v>0</v>
      </c>
      <c r="M1335" t="str">
        <f>IF(OR(K1335&gt;0, L1335&gt;0), "Parent", "Not Parent")</f>
        <v>Not Parent</v>
      </c>
      <c r="N1335" t="s">
        <v>394</v>
      </c>
      <c r="O1335" s="8">
        <v>41916</v>
      </c>
      <c r="P1335" s="9">
        <f>O1335-N1335</f>
        <v>494</v>
      </c>
      <c r="Q1335">
        <v>72</v>
      </c>
      <c r="R1335" s="9">
        <f>P1335-Q1335</f>
        <v>422</v>
      </c>
      <c r="S1335" s="8">
        <f>O1335-R1335</f>
        <v>41494</v>
      </c>
      <c r="T1335">
        <v>127</v>
      </c>
      <c r="U1335">
        <v>4</v>
      </c>
      <c r="V1335">
        <v>73</v>
      </c>
      <c r="W1335">
        <v>15</v>
      </c>
      <c r="X1335">
        <v>6</v>
      </c>
      <c r="Y1335">
        <v>11</v>
      </c>
      <c r="Z1335">
        <v>236</v>
      </c>
      <c r="AA1335">
        <f>Z1335/P1335</f>
        <v>0.47773279352226722</v>
      </c>
      <c r="AB1335" s="14" t="s">
        <v>506</v>
      </c>
      <c r="AC1335" s="13" t="s">
        <v>63</v>
      </c>
      <c r="AD1335">
        <v>1</v>
      </c>
      <c r="AE1335" t="str">
        <f>IF(AD1335&gt;3, "Prefers Discount", "Discount Indifferent")</f>
        <v>Discount Indifferent</v>
      </c>
      <c r="AF1335">
        <v>7</v>
      </c>
      <c r="AG1335">
        <v>2</v>
      </c>
      <c r="AH1335">
        <v>1</v>
      </c>
      <c r="AI1335" t="str">
        <f>INDEX($AF$1:$AH$1,MATCH(MAX(AF1335:AH1335),AF1335:AH1335,0))</f>
        <v>Store_Orders</v>
      </c>
      <c r="AJ1335">
        <v>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f>SUM(AK1335:AO1335)</f>
        <v>0</v>
      </c>
      <c r="AQ1335" t="s">
        <v>67</v>
      </c>
      <c r="AR1335">
        <v>0</v>
      </c>
      <c r="AS1335" t="str">
        <f>IF(OR(AK1335&gt;0, AL1335&gt;0, AM1335&gt;0, AN1335&gt;0, AO1335&gt;0), "Converted", "Not Converted")</f>
        <v>Not Converted</v>
      </c>
      <c r="AT1335">
        <v>0</v>
      </c>
      <c r="AU1335">
        <v>3</v>
      </c>
      <c r="AV1335">
        <v>11</v>
      </c>
      <c r="AW1335">
        <f>IF(Z1335&gt;607, 4, 0)</f>
        <v>0</v>
      </c>
      <c r="AX1335">
        <f>IF(AA1335&gt;0.1497, 3, 0)</f>
        <v>3</v>
      </c>
      <c r="AY1335">
        <f>IF(P1335&gt;4031, 2, 0)</f>
        <v>0</v>
      </c>
      <c r="AZ1335">
        <f>IF(H1335&gt;51934.91, 1, 0)</f>
        <v>1</v>
      </c>
      <c r="BA1335">
        <f>SUM(AW1335:AZ1335)</f>
        <v>4</v>
      </c>
      <c r="BB1335" t="str">
        <f>VLOOKUP(BA1335,'Standard Deviations'!$L$1:$M$11,2,TRUE)</f>
        <v>Silver</v>
      </c>
    </row>
    <row r="1336" spans="1:54">
      <c r="A1336">
        <v>7422</v>
      </c>
      <c r="B1336">
        <v>1987</v>
      </c>
      <c r="C1336">
        <f>2024-B1336</f>
        <v>37</v>
      </c>
      <c r="D1336" t="str">
        <f>VLOOKUP(B1336,Reference!$A$1:$B$125, 2)</f>
        <v>Millennials</v>
      </c>
      <c r="E1336" t="s">
        <v>54</v>
      </c>
      <c r="F1336" t="str">
        <f>IF(E1336="High School", "No College", "College")</f>
        <v>College</v>
      </c>
      <c r="G1336" t="s">
        <v>60</v>
      </c>
      <c r="H1336">
        <v>46923</v>
      </c>
      <c r="I1336">
        <v>46923</v>
      </c>
      <c r="J1336" s="4" t="s">
        <v>175</v>
      </c>
      <c r="K1336">
        <v>1</v>
      </c>
      <c r="L1336">
        <v>0</v>
      </c>
      <c r="M1336" t="str">
        <f>IF(OR(K1336&gt;0, L1336&gt;0), "Parent", "Not Parent")</f>
        <v>Parent</v>
      </c>
      <c r="N1336" t="s">
        <v>403</v>
      </c>
      <c r="O1336" s="8">
        <v>41916</v>
      </c>
      <c r="P1336" s="9">
        <f>O1336-N1336</f>
        <v>773</v>
      </c>
      <c r="Q1336">
        <v>90</v>
      </c>
      <c r="R1336" s="9">
        <f>P1336-Q1336</f>
        <v>683</v>
      </c>
      <c r="S1336" s="8">
        <f>O1336-R1336</f>
        <v>41233</v>
      </c>
      <c r="T1336">
        <v>85</v>
      </c>
      <c r="U1336">
        <v>44</v>
      </c>
      <c r="V1336">
        <v>54</v>
      </c>
      <c r="W1336">
        <v>102</v>
      </c>
      <c r="X1336">
        <v>78</v>
      </c>
      <c r="Y1336">
        <v>6</v>
      </c>
      <c r="Z1336">
        <v>369</v>
      </c>
      <c r="AA1336">
        <f>Z1336/P1336</f>
        <v>0.47736093143596375</v>
      </c>
      <c r="AB1336" s="14" t="s">
        <v>506</v>
      </c>
      <c r="AC1336" s="13" t="s">
        <v>63</v>
      </c>
      <c r="AD1336">
        <v>3</v>
      </c>
      <c r="AE1336" t="str">
        <f>IF(AD1336&gt;3, "Prefers Discount", "Discount Indifferent")</f>
        <v>Discount Indifferent</v>
      </c>
      <c r="AF1336">
        <v>7</v>
      </c>
      <c r="AG1336">
        <v>5</v>
      </c>
      <c r="AH1336">
        <v>1</v>
      </c>
      <c r="AI1336" t="str">
        <f>INDEX($AF$1:$AH$1,MATCH(MAX(AF1336:AH1336),AF1336:AH1336,0))</f>
        <v>Store_Orders</v>
      </c>
      <c r="AJ1336">
        <v>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f>SUM(AK1336:AO1336)</f>
        <v>0</v>
      </c>
      <c r="AQ1336" t="s">
        <v>67</v>
      </c>
      <c r="AR1336">
        <v>0</v>
      </c>
      <c r="AS1336" t="str">
        <f>IF(OR(AK1336&gt;0, AL1336&gt;0, AM1336&gt;0, AN1336&gt;0, AO1336&gt;0), "Converted", "Not Converted")</f>
        <v>Not Converted</v>
      </c>
      <c r="AT1336">
        <v>0</v>
      </c>
      <c r="AU1336">
        <v>3</v>
      </c>
      <c r="AV1336">
        <v>11</v>
      </c>
      <c r="AW1336">
        <f>IF(Z1336&gt;607, 4, 0)</f>
        <v>0</v>
      </c>
      <c r="AX1336">
        <f>IF(AA1336&gt;0.1497, 3, 0)</f>
        <v>3</v>
      </c>
      <c r="AY1336">
        <f>IF(P1336&gt;4031, 2, 0)</f>
        <v>0</v>
      </c>
      <c r="AZ1336">
        <f>IF(H1336&gt;51934.91, 1, 0)</f>
        <v>0</v>
      </c>
      <c r="BA1336">
        <f>SUM(AW1336:AZ1336)</f>
        <v>3</v>
      </c>
      <c r="BB1336" t="str">
        <f>VLOOKUP(BA1336,'Standard Deviations'!$L$1:$M$11,2,TRUE)</f>
        <v>Silver</v>
      </c>
    </row>
    <row r="1337" spans="1:54" hidden="1">
      <c r="A1337">
        <v>5025</v>
      </c>
      <c r="B1337">
        <v>1979</v>
      </c>
      <c r="C1337">
        <f>2024-B1337</f>
        <v>45</v>
      </c>
      <c r="D1337" t="str">
        <f>VLOOKUP(B1337,Reference!$A$1:$B$125, 2)</f>
        <v>Gen X</v>
      </c>
      <c r="E1337" t="s">
        <v>54</v>
      </c>
      <c r="F1337" t="str">
        <f>IF(E1337="High School", "No College", "College")</f>
        <v>College</v>
      </c>
      <c r="G1337" t="s">
        <v>60</v>
      </c>
      <c r="H1337">
        <v>48526</v>
      </c>
      <c r="I1337">
        <v>48526</v>
      </c>
      <c r="J1337" s="4" t="s">
        <v>175</v>
      </c>
      <c r="K1337">
        <v>1</v>
      </c>
      <c r="L1337">
        <v>0</v>
      </c>
      <c r="M1337" t="str">
        <f>IF(OR(K1337&gt;0, L1337&gt;0), "Parent", "Not Parent")</f>
        <v>Parent</v>
      </c>
      <c r="N1337" t="s">
        <v>152</v>
      </c>
      <c r="O1337" s="8">
        <v>41916</v>
      </c>
      <c r="P1337" s="9">
        <f>O1337-N1337</f>
        <v>284</v>
      </c>
      <c r="Q1337">
        <v>32</v>
      </c>
      <c r="R1337" s="9">
        <f>P1337-Q1337</f>
        <v>252</v>
      </c>
      <c r="S1337" s="8">
        <f>O1337-R1337</f>
        <v>41664</v>
      </c>
      <c r="T1337">
        <v>23</v>
      </c>
      <c r="U1337">
        <v>17</v>
      </c>
      <c r="V1337">
        <v>23</v>
      </c>
      <c r="W1337">
        <v>43</v>
      </c>
      <c r="X1337">
        <v>20</v>
      </c>
      <c r="Y1337">
        <v>9</v>
      </c>
      <c r="Z1337">
        <v>135</v>
      </c>
      <c r="AA1337">
        <f>Z1337/P1337</f>
        <v>0.47535211267605632</v>
      </c>
      <c r="AB1337" s="11" t="s">
        <v>506</v>
      </c>
      <c r="AC1337" t="s">
        <v>59</v>
      </c>
      <c r="AD1337">
        <v>1</v>
      </c>
      <c r="AE1337" t="str">
        <f>IF(AD1337&gt;3, "Prefers Discount", "Discount Indifferent")</f>
        <v>Discount Indifferent</v>
      </c>
      <c r="AF1337">
        <v>4</v>
      </c>
      <c r="AG1337">
        <v>2</v>
      </c>
      <c r="AH1337">
        <v>1</v>
      </c>
      <c r="AI1337" t="str">
        <f>INDEX($AF$1:$AH$1,MATCH(MAX(AF1337:AH1337),AF1337:AH1337,0))</f>
        <v>Store_Orders</v>
      </c>
      <c r="AJ1337">
        <v>3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f>SUM(AK1337:AO1337)</f>
        <v>0</v>
      </c>
      <c r="AQ1337" t="s">
        <v>67</v>
      </c>
      <c r="AR1337">
        <v>0</v>
      </c>
      <c r="AS1337" t="str">
        <f>IF(OR(AK1337&gt;0, AL1337&gt;0, AM1337&gt;0, AN1337&gt;0, AO1337&gt;0), "Converted", "Not Converted")</f>
        <v>Not Converted</v>
      </c>
      <c r="AT1337">
        <v>0</v>
      </c>
      <c r="AU1337">
        <v>3</v>
      </c>
      <c r="AV1337">
        <v>11</v>
      </c>
      <c r="AW1337">
        <f>IF(Z1337&gt;607, 4, 0)</f>
        <v>0</v>
      </c>
      <c r="AX1337">
        <f>IF(AA1337&gt;0.1497, 3, 0)</f>
        <v>3</v>
      </c>
      <c r="AY1337">
        <f>IF(P1337&gt;4031, 2, 0)</f>
        <v>0</v>
      </c>
      <c r="AZ1337">
        <f>IF(H1337&gt;51934.91, 1, 0)</f>
        <v>0</v>
      </c>
      <c r="BA1337">
        <f>SUM(AW1337:AZ1337)</f>
        <v>3</v>
      </c>
      <c r="BB1337" t="str">
        <f>VLOOKUP(BA1337,'Standard Deviations'!$L$1:$M$11,2,TRUE)</f>
        <v>Silver</v>
      </c>
    </row>
    <row r="1338" spans="1:54">
      <c r="A1338">
        <v>5939</v>
      </c>
      <c r="B1338">
        <v>1971</v>
      </c>
      <c r="C1338">
        <f>2024-B1338</f>
        <v>53</v>
      </c>
      <c r="D1338" t="str">
        <f>VLOOKUP(B1338,Reference!$A$1:$B$125, 2)</f>
        <v>Gen X</v>
      </c>
      <c r="E1338" t="s">
        <v>54</v>
      </c>
      <c r="F1338" t="str">
        <f>IF(E1338="High School", "No College", "College")</f>
        <v>College</v>
      </c>
      <c r="G1338" t="s">
        <v>65</v>
      </c>
      <c r="H1338">
        <v>38232</v>
      </c>
      <c r="I1338">
        <v>38232</v>
      </c>
      <c r="J1338" s="4" t="s">
        <v>175</v>
      </c>
      <c r="K1338">
        <v>1</v>
      </c>
      <c r="L1338">
        <v>1</v>
      </c>
      <c r="M1338" t="str">
        <f>IF(OR(K1338&gt;0, L1338&gt;0), "Parent", "Not Parent")</f>
        <v>Parent</v>
      </c>
      <c r="N1338" t="s">
        <v>263</v>
      </c>
      <c r="O1338" s="8">
        <v>41916</v>
      </c>
      <c r="P1338" s="9">
        <f>O1338-N1338</f>
        <v>260</v>
      </c>
      <c r="Q1338">
        <v>84</v>
      </c>
      <c r="R1338" s="9">
        <f>P1338-Q1338</f>
        <v>176</v>
      </c>
      <c r="S1338" s="8">
        <f>O1338-R1338</f>
        <v>41740</v>
      </c>
      <c r="T1338">
        <v>43</v>
      </c>
      <c r="U1338">
        <v>5</v>
      </c>
      <c r="V1338">
        <v>28</v>
      </c>
      <c r="W1338">
        <v>7</v>
      </c>
      <c r="X1338">
        <v>6</v>
      </c>
      <c r="Y1338">
        <v>33</v>
      </c>
      <c r="Z1338">
        <v>122</v>
      </c>
      <c r="AA1338">
        <f>Z1338/P1338</f>
        <v>0.46923076923076923</v>
      </c>
      <c r="AB1338" s="14" t="s">
        <v>506</v>
      </c>
      <c r="AC1338" s="13" t="s">
        <v>63</v>
      </c>
      <c r="AD1338">
        <v>4</v>
      </c>
      <c r="AE1338" t="str">
        <f>IF(AD1338&gt;3, "Prefers Discount", "Discount Indifferent")</f>
        <v>Prefers Discount</v>
      </c>
      <c r="AF1338">
        <v>3</v>
      </c>
      <c r="AG1338">
        <v>3</v>
      </c>
      <c r="AH1338">
        <v>1</v>
      </c>
      <c r="AI1338" t="str">
        <f>INDEX($AF$1:$AH$1,MATCH(MAX(AF1338:AH1338),AF1338:AH1338,0))</f>
        <v>Store_Orders</v>
      </c>
      <c r="AJ1338">
        <v>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f>SUM(AK1338:AO1338)</f>
        <v>0</v>
      </c>
      <c r="AQ1338" t="s">
        <v>67</v>
      </c>
      <c r="AR1338">
        <v>0</v>
      </c>
      <c r="AS1338" t="str">
        <f>IF(OR(AK1338&gt;0, AL1338&gt;0, AM1338&gt;0, AN1338&gt;0, AO1338&gt;0), "Converted", "Not Converted")</f>
        <v>Not Converted</v>
      </c>
      <c r="AT1338">
        <v>0</v>
      </c>
      <c r="AU1338">
        <v>3</v>
      </c>
      <c r="AV1338">
        <v>11</v>
      </c>
      <c r="AW1338">
        <f>IF(Z1338&gt;607, 4, 0)</f>
        <v>0</v>
      </c>
      <c r="AX1338">
        <f>IF(AA1338&gt;0.1497, 3, 0)</f>
        <v>3</v>
      </c>
      <c r="AY1338">
        <f>IF(P1338&gt;4031, 2, 0)</f>
        <v>0</v>
      </c>
      <c r="AZ1338">
        <f>IF(H1338&gt;51934.91, 1, 0)</f>
        <v>0</v>
      </c>
      <c r="BA1338">
        <f>SUM(AW1338:AZ1338)</f>
        <v>3</v>
      </c>
      <c r="BB1338" t="str">
        <f>VLOOKUP(BA1338,'Standard Deviations'!$L$1:$M$11,2,TRUE)</f>
        <v>Silver</v>
      </c>
    </row>
    <row r="1339" spans="1:54">
      <c r="A1339">
        <v>4271</v>
      </c>
      <c r="B1339">
        <v>1989</v>
      </c>
      <c r="C1339">
        <f>2024-B1339</f>
        <v>35</v>
      </c>
      <c r="D1339" t="str">
        <f>VLOOKUP(B1339,Reference!$A$1:$B$125, 2)</f>
        <v>Millennials</v>
      </c>
      <c r="E1339" t="s">
        <v>74</v>
      </c>
      <c r="F1339" t="str">
        <f>IF(E1339="High School", "No College", "College")</f>
        <v>College</v>
      </c>
      <c r="G1339" t="s">
        <v>65</v>
      </c>
      <c r="H1339">
        <v>38683</v>
      </c>
      <c r="I1339">
        <v>38683</v>
      </c>
      <c r="J1339" s="4" t="s">
        <v>175</v>
      </c>
      <c r="K1339">
        <v>1</v>
      </c>
      <c r="L1339">
        <v>0</v>
      </c>
      <c r="M1339" t="str">
        <f>IF(OR(K1339&gt;0, L1339&gt;0), "Parent", "Not Parent")</f>
        <v>Parent</v>
      </c>
      <c r="N1339" t="s">
        <v>525</v>
      </c>
      <c r="O1339" s="8">
        <v>41916</v>
      </c>
      <c r="P1339" s="9">
        <f>O1339-N1339</f>
        <v>730</v>
      </c>
      <c r="Q1339">
        <v>80</v>
      </c>
      <c r="R1339" s="9">
        <f>P1339-Q1339</f>
        <v>650</v>
      </c>
      <c r="S1339" s="8">
        <f>O1339-R1339</f>
        <v>41266</v>
      </c>
      <c r="T1339">
        <v>46</v>
      </c>
      <c r="U1339">
        <v>35</v>
      </c>
      <c r="V1339">
        <v>69</v>
      </c>
      <c r="W1339">
        <v>84</v>
      </c>
      <c r="X1339">
        <v>41</v>
      </c>
      <c r="Y1339">
        <v>66</v>
      </c>
      <c r="Z1339">
        <v>341</v>
      </c>
      <c r="AA1339">
        <f>Z1339/P1339</f>
        <v>0.4671232876712329</v>
      </c>
      <c r="AB1339" s="14" t="s">
        <v>506</v>
      </c>
      <c r="AC1339" s="13" t="s">
        <v>63</v>
      </c>
      <c r="AD1339">
        <v>6</v>
      </c>
      <c r="AE1339" t="str">
        <f>IF(AD1339&gt;3, "Prefers Discount", "Discount Indifferent")</f>
        <v>Prefers Discount</v>
      </c>
      <c r="AF1339">
        <v>6</v>
      </c>
      <c r="AG1339">
        <v>4</v>
      </c>
      <c r="AH1339">
        <v>1</v>
      </c>
      <c r="AI1339" t="str">
        <f>INDEX($AF$1:$AH$1,MATCH(MAX(AF1339:AH1339),AF1339:AH1339,0))</f>
        <v>Store_Orders</v>
      </c>
      <c r="AJ1339">
        <v>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f>SUM(AK1339:AO1339)</f>
        <v>0</v>
      </c>
      <c r="AQ1339" t="s">
        <v>67</v>
      </c>
      <c r="AR1339">
        <v>0</v>
      </c>
      <c r="AS1339" t="str">
        <f>IF(OR(AK1339&gt;0, AL1339&gt;0, AM1339&gt;0, AN1339&gt;0, AO1339&gt;0), "Converted", "Not Converted")</f>
        <v>Not Converted</v>
      </c>
      <c r="AT1339">
        <v>0</v>
      </c>
      <c r="AU1339">
        <v>3</v>
      </c>
      <c r="AV1339">
        <v>11</v>
      </c>
      <c r="AW1339">
        <f>IF(Z1339&gt;607, 4, 0)</f>
        <v>0</v>
      </c>
      <c r="AX1339">
        <f>IF(AA1339&gt;0.1497, 3, 0)</f>
        <v>3</v>
      </c>
      <c r="AY1339">
        <f>IF(P1339&gt;4031, 2, 0)</f>
        <v>0</v>
      </c>
      <c r="AZ1339">
        <f>IF(H1339&gt;51934.91, 1, 0)</f>
        <v>0</v>
      </c>
      <c r="BA1339">
        <f>SUM(AW1339:AZ1339)</f>
        <v>3</v>
      </c>
      <c r="BB1339" t="str">
        <f>VLOOKUP(BA1339,'Standard Deviations'!$L$1:$M$11,2,TRUE)</f>
        <v>Silver</v>
      </c>
    </row>
    <row r="1340" spans="1:54">
      <c r="A1340">
        <v>7108</v>
      </c>
      <c r="B1340">
        <v>1965</v>
      </c>
      <c r="C1340">
        <f>2024-B1340</f>
        <v>59</v>
      </c>
      <c r="D1340" t="str">
        <f>VLOOKUP(B1340,Reference!$A$1:$B$125, 2)</f>
        <v>Gen X</v>
      </c>
      <c r="E1340" t="s">
        <v>64</v>
      </c>
      <c r="F1340" t="str">
        <f>IF(E1340="High School", "No College", "College")</f>
        <v>College</v>
      </c>
      <c r="G1340" t="s">
        <v>89</v>
      </c>
      <c r="H1340">
        <v>51390</v>
      </c>
      <c r="I1340">
        <v>51390</v>
      </c>
      <c r="J1340" s="4" t="s">
        <v>175</v>
      </c>
      <c r="K1340">
        <v>1</v>
      </c>
      <c r="L1340">
        <v>1</v>
      </c>
      <c r="M1340" t="str">
        <f>IF(OR(K1340&gt;0, L1340&gt;0), "Parent", "Not Parent")</f>
        <v>Parent</v>
      </c>
      <c r="N1340" t="s">
        <v>509</v>
      </c>
      <c r="O1340" s="8">
        <v>41916</v>
      </c>
      <c r="P1340" s="9">
        <f>O1340-N1340</f>
        <v>756</v>
      </c>
      <c r="Q1340">
        <v>54</v>
      </c>
      <c r="R1340" s="9">
        <f>P1340-Q1340</f>
        <v>702</v>
      </c>
      <c r="S1340" s="8">
        <f>O1340-R1340</f>
        <v>41214</v>
      </c>
      <c r="T1340">
        <v>205</v>
      </c>
      <c r="U1340">
        <v>20</v>
      </c>
      <c r="V1340">
        <v>47</v>
      </c>
      <c r="W1340">
        <v>23</v>
      </c>
      <c r="X1340">
        <v>2</v>
      </c>
      <c r="Y1340">
        <v>56</v>
      </c>
      <c r="Z1340">
        <v>353</v>
      </c>
      <c r="AA1340">
        <f>Z1340/P1340</f>
        <v>0.46693121693121692</v>
      </c>
      <c r="AB1340" s="14" t="s">
        <v>506</v>
      </c>
      <c r="AC1340" s="13" t="s">
        <v>63</v>
      </c>
      <c r="AD1340">
        <v>6</v>
      </c>
      <c r="AE1340" t="str">
        <f>IF(AD1340&gt;3, "Prefers Discount", "Discount Indifferent")</f>
        <v>Prefers Discount</v>
      </c>
      <c r="AF1340">
        <v>5</v>
      </c>
      <c r="AG1340">
        <v>5</v>
      </c>
      <c r="AH1340">
        <v>2</v>
      </c>
      <c r="AI1340" t="str">
        <f>INDEX($AF$1:$AH$1,MATCH(MAX(AF1340:AH1340),AF1340:AH1340,0))</f>
        <v>Store_Orders</v>
      </c>
      <c r="AJ1340">
        <v>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f>SUM(AK1340:AO1340)</f>
        <v>0</v>
      </c>
      <c r="AQ1340" t="s">
        <v>67</v>
      </c>
      <c r="AR1340">
        <v>0</v>
      </c>
      <c r="AS1340" t="str">
        <f>IF(OR(AK1340&gt;0, AL1340&gt;0, AM1340&gt;0, AN1340&gt;0, AO1340&gt;0), "Converted", "Not Converted")</f>
        <v>Not Converted</v>
      </c>
      <c r="AT1340">
        <v>0</v>
      </c>
      <c r="AU1340">
        <v>3</v>
      </c>
      <c r="AV1340">
        <v>11</v>
      </c>
      <c r="AW1340">
        <f>IF(Z1340&gt;607, 4, 0)</f>
        <v>0</v>
      </c>
      <c r="AX1340">
        <f>IF(AA1340&gt;0.1497, 3, 0)</f>
        <v>3</v>
      </c>
      <c r="AY1340">
        <f>IF(P1340&gt;4031, 2, 0)</f>
        <v>0</v>
      </c>
      <c r="AZ1340">
        <f>IF(H1340&gt;51934.91, 1, 0)</f>
        <v>0</v>
      </c>
      <c r="BA1340">
        <f>SUM(AW1340:AZ1340)</f>
        <v>3</v>
      </c>
      <c r="BB1340" t="str">
        <f>VLOOKUP(BA1340,'Standard Deviations'!$L$1:$M$11,2,TRUE)</f>
        <v>Silver</v>
      </c>
    </row>
    <row r="1341" spans="1:54" hidden="1">
      <c r="A1341">
        <v>453</v>
      </c>
      <c r="B1341">
        <v>1956</v>
      </c>
      <c r="C1341">
        <f>2024-B1341</f>
        <v>68</v>
      </c>
      <c r="D1341" t="str">
        <f>VLOOKUP(B1341,Reference!$A$1:$B$125, 2)</f>
        <v>Boomers</v>
      </c>
      <c r="E1341" t="s">
        <v>68</v>
      </c>
      <c r="F1341" t="str">
        <f>IF(E1341="High School", "No College", "College")</f>
        <v>College</v>
      </c>
      <c r="G1341" t="s">
        <v>89</v>
      </c>
      <c r="H1341">
        <v>35340</v>
      </c>
      <c r="I1341">
        <v>35340</v>
      </c>
      <c r="J1341" s="4" t="s">
        <v>175</v>
      </c>
      <c r="K1341">
        <v>1</v>
      </c>
      <c r="L1341">
        <v>1</v>
      </c>
      <c r="M1341" t="str">
        <f>IF(OR(K1341&gt;0, L1341&gt;0), "Parent", "Not Parent")</f>
        <v>Parent</v>
      </c>
      <c r="N1341" t="s">
        <v>158</v>
      </c>
      <c r="O1341" s="8">
        <v>41916</v>
      </c>
      <c r="P1341" s="9">
        <f>O1341-N1341</f>
        <v>97</v>
      </c>
      <c r="Q1341">
        <v>1</v>
      </c>
      <c r="R1341" s="9">
        <f>P1341-Q1341</f>
        <v>96</v>
      </c>
      <c r="S1341" s="8">
        <f>O1341-R1341</f>
        <v>41820</v>
      </c>
      <c r="T1341">
        <v>27</v>
      </c>
      <c r="U1341">
        <v>0</v>
      </c>
      <c r="V1341">
        <v>12</v>
      </c>
      <c r="W1341">
        <v>0</v>
      </c>
      <c r="X1341">
        <v>1</v>
      </c>
      <c r="Y1341">
        <v>5</v>
      </c>
      <c r="Z1341">
        <v>45</v>
      </c>
      <c r="AA1341">
        <f>Z1341/P1341</f>
        <v>0.46391752577319589</v>
      </c>
      <c r="AB1341" s="11" t="s">
        <v>506</v>
      </c>
      <c r="AC1341" t="s">
        <v>59</v>
      </c>
      <c r="AD1341">
        <v>2</v>
      </c>
      <c r="AE1341" t="str">
        <f>IF(AD1341&gt;3, "Prefers Discount", "Discount Indifferent")</f>
        <v>Discount Indifferent</v>
      </c>
      <c r="AF1341">
        <v>3</v>
      </c>
      <c r="AG1341">
        <v>2</v>
      </c>
      <c r="AH1341">
        <v>0</v>
      </c>
      <c r="AI1341" t="str">
        <f>INDEX($AF$1:$AH$1,MATCH(MAX(AF1341:AH1341),AF1341:AH1341,0))</f>
        <v>Store_Orders</v>
      </c>
      <c r="AJ1341">
        <v>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f>SUM(AK1341:AO1341)</f>
        <v>0</v>
      </c>
      <c r="AQ1341" t="s">
        <v>67</v>
      </c>
      <c r="AR1341">
        <v>0</v>
      </c>
      <c r="AS1341" t="str">
        <f>IF(OR(AK1341&gt;0, AL1341&gt;0, AM1341&gt;0, AN1341&gt;0, AO1341&gt;0), "Converted", "Not Converted")</f>
        <v>Not Converted</v>
      </c>
      <c r="AT1341">
        <v>0</v>
      </c>
      <c r="AU1341">
        <v>3</v>
      </c>
      <c r="AV1341">
        <v>11</v>
      </c>
      <c r="AW1341">
        <f>IF(Z1341&gt;607, 4, 0)</f>
        <v>0</v>
      </c>
      <c r="AX1341">
        <f>IF(AA1341&gt;0.1497, 3, 0)</f>
        <v>3</v>
      </c>
      <c r="AY1341">
        <f>IF(P1341&gt;4031, 2, 0)</f>
        <v>0</v>
      </c>
      <c r="AZ1341">
        <f>IF(H1341&gt;51934.91, 1, 0)</f>
        <v>0</v>
      </c>
      <c r="BA1341">
        <f>SUM(AW1341:AZ1341)</f>
        <v>3</v>
      </c>
      <c r="BB1341" t="str">
        <f>VLOOKUP(BA1341,'Standard Deviations'!$L$1:$M$11,2,TRUE)</f>
        <v>Silver</v>
      </c>
    </row>
    <row r="1342" spans="1:54" hidden="1">
      <c r="A1342">
        <v>11191</v>
      </c>
      <c r="B1342">
        <v>1986</v>
      </c>
      <c r="C1342">
        <f>2024-B1342</f>
        <v>38</v>
      </c>
      <c r="D1342" t="str">
        <f>VLOOKUP(B1342,Reference!$A$1:$B$125, 2)</f>
        <v>Millennials</v>
      </c>
      <c r="E1342" t="s">
        <v>54</v>
      </c>
      <c r="F1342" t="str">
        <f>IF(E1342="High School", "No College", "College")</f>
        <v>College</v>
      </c>
      <c r="G1342" t="s">
        <v>71</v>
      </c>
      <c r="H1342">
        <v>41411</v>
      </c>
      <c r="I1342">
        <v>41411</v>
      </c>
      <c r="J1342" s="4" t="s">
        <v>175</v>
      </c>
      <c r="K1342">
        <v>0</v>
      </c>
      <c r="L1342">
        <v>0</v>
      </c>
      <c r="M1342" t="str">
        <f>IF(OR(K1342&gt;0, L1342&gt;0), "Parent", "Not Parent")</f>
        <v>Not Parent</v>
      </c>
      <c r="N1342" t="s">
        <v>230</v>
      </c>
      <c r="O1342" s="8">
        <v>41916</v>
      </c>
      <c r="P1342" s="9">
        <f>O1342-N1342</f>
        <v>301</v>
      </c>
      <c r="Q1342">
        <v>11</v>
      </c>
      <c r="R1342" s="9">
        <f>P1342-Q1342</f>
        <v>290</v>
      </c>
      <c r="S1342" s="8">
        <f>O1342-R1342</f>
        <v>41626</v>
      </c>
      <c r="T1342">
        <v>37</v>
      </c>
      <c r="U1342">
        <v>32</v>
      </c>
      <c r="V1342">
        <v>38</v>
      </c>
      <c r="W1342">
        <v>11</v>
      </c>
      <c r="X1342">
        <v>3</v>
      </c>
      <c r="Y1342">
        <v>18</v>
      </c>
      <c r="Z1342">
        <v>139</v>
      </c>
      <c r="AA1342">
        <f>Z1342/P1342</f>
        <v>0.46179401993355484</v>
      </c>
      <c r="AB1342" s="11" t="s">
        <v>506</v>
      </c>
      <c r="AC1342" t="s">
        <v>59</v>
      </c>
      <c r="AD1342">
        <v>1</v>
      </c>
      <c r="AE1342" t="str">
        <f>IF(AD1342&gt;3, "Prefers Discount", "Discount Indifferent")</f>
        <v>Discount Indifferent</v>
      </c>
      <c r="AF1342">
        <v>4</v>
      </c>
      <c r="AG1342">
        <v>2</v>
      </c>
      <c r="AH1342">
        <v>1</v>
      </c>
      <c r="AI1342" t="str">
        <f>INDEX($AF$1:$AH$1,MATCH(MAX(AF1342:AH1342),AF1342:AH1342,0))</f>
        <v>Store_Orders</v>
      </c>
      <c r="AJ1342">
        <v>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f>SUM(AK1342:AO1342)</f>
        <v>0</v>
      </c>
      <c r="AQ1342" t="s">
        <v>67</v>
      </c>
      <c r="AR1342">
        <v>0</v>
      </c>
      <c r="AS1342" t="str">
        <f>IF(OR(AK1342&gt;0, AL1342&gt;0, AM1342&gt;0, AN1342&gt;0, AO1342&gt;0), "Converted", "Not Converted")</f>
        <v>Not Converted</v>
      </c>
      <c r="AT1342">
        <v>0</v>
      </c>
      <c r="AU1342">
        <v>3</v>
      </c>
      <c r="AV1342">
        <v>11</v>
      </c>
      <c r="AW1342">
        <f>IF(Z1342&gt;607, 4, 0)</f>
        <v>0</v>
      </c>
      <c r="AX1342">
        <f>IF(AA1342&gt;0.1497, 3, 0)</f>
        <v>3</v>
      </c>
      <c r="AY1342">
        <f>IF(P1342&gt;4031, 2, 0)</f>
        <v>0</v>
      </c>
      <c r="AZ1342">
        <f>IF(H1342&gt;51934.91, 1, 0)</f>
        <v>0</v>
      </c>
      <c r="BA1342">
        <f>SUM(AW1342:AZ1342)</f>
        <v>3</v>
      </c>
      <c r="BB1342" t="str">
        <f>VLOOKUP(BA1342,'Standard Deviations'!$L$1:$M$11,2,TRUE)</f>
        <v>Silver</v>
      </c>
    </row>
    <row r="1343" spans="1:54">
      <c r="A1343">
        <v>22</v>
      </c>
      <c r="B1343">
        <v>1976</v>
      </c>
      <c r="C1343">
        <f>2024-B1343</f>
        <v>48</v>
      </c>
      <c r="D1343" t="str">
        <f>VLOOKUP(B1343,Reference!$A$1:$B$125, 2)</f>
        <v>Gen X</v>
      </c>
      <c r="E1343" t="s">
        <v>54</v>
      </c>
      <c r="F1343" t="str">
        <f>IF(E1343="High School", "No College", "College")</f>
        <v>College</v>
      </c>
      <c r="G1343" t="s">
        <v>71</v>
      </c>
      <c r="H1343">
        <v>46310</v>
      </c>
      <c r="I1343">
        <v>46310</v>
      </c>
      <c r="J1343" s="4" t="s">
        <v>175</v>
      </c>
      <c r="K1343">
        <v>1</v>
      </c>
      <c r="L1343">
        <v>0</v>
      </c>
      <c r="M1343" t="str">
        <f>IF(OR(K1343&gt;0, L1343&gt;0), "Parent", "Not Parent")</f>
        <v>Parent</v>
      </c>
      <c r="N1343" t="s">
        <v>303</v>
      </c>
      <c r="O1343" s="8">
        <v>41916</v>
      </c>
      <c r="P1343" s="9">
        <f>O1343-N1343</f>
        <v>670</v>
      </c>
      <c r="Q1343">
        <v>99</v>
      </c>
      <c r="R1343" s="9">
        <f>P1343-Q1343</f>
        <v>571</v>
      </c>
      <c r="S1343" s="8">
        <f>O1343-R1343</f>
        <v>41345</v>
      </c>
      <c r="T1343">
        <v>185</v>
      </c>
      <c r="U1343">
        <v>2</v>
      </c>
      <c r="V1343">
        <v>88</v>
      </c>
      <c r="W1343">
        <v>15</v>
      </c>
      <c r="X1343">
        <v>5</v>
      </c>
      <c r="Y1343">
        <v>14</v>
      </c>
      <c r="Z1343">
        <v>309</v>
      </c>
      <c r="AA1343">
        <f>Z1343/P1343</f>
        <v>0.46119402985074626</v>
      </c>
      <c r="AB1343" s="14" t="s">
        <v>506</v>
      </c>
      <c r="AC1343" s="13" t="s">
        <v>63</v>
      </c>
      <c r="AD1343">
        <v>2</v>
      </c>
      <c r="AE1343" t="str">
        <f>IF(AD1343&gt;3, "Prefers Discount", "Discount Indifferent")</f>
        <v>Discount Indifferent</v>
      </c>
      <c r="AF1343">
        <v>5</v>
      </c>
      <c r="AG1343">
        <v>6</v>
      </c>
      <c r="AH1343">
        <v>1</v>
      </c>
      <c r="AI1343" t="str">
        <f>INDEX($AF$1:$AH$1,MATCH(MAX(AF1343:AH1343),AF1343:AH1343,0))</f>
        <v>Web_Orders</v>
      </c>
      <c r="AJ1343">
        <v>8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f>SUM(AK1343:AO1343)</f>
        <v>0</v>
      </c>
      <c r="AQ1343" t="s">
        <v>67</v>
      </c>
      <c r="AR1343">
        <v>0</v>
      </c>
      <c r="AS1343" t="str">
        <f>IF(OR(AK1343&gt;0, AL1343&gt;0, AM1343&gt;0, AN1343&gt;0, AO1343&gt;0), "Converted", "Not Converted")</f>
        <v>Not Converted</v>
      </c>
      <c r="AT1343">
        <v>0</v>
      </c>
      <c r="AU1343">
        <v>3</v>
      </c>
      <c r="AV1343">
        <v>11</v>
      </c>
      <c r="AW1343">
        <f>IF(Z1343&gt;607, 4, 0)</f>
        <v>0</v>
      </c>
      <c r="AX1343">
        <f>IF(AA1343&gt;0.1497, 3, 0)</f>
        <v>3</v>
      </c>
      <c r="AY1343">
        <f>IF(P1343&gt;4031, 2, 0)</f>
        <v>0</v>
      </c>
      <c r="AZ1343">
        <f>IF(H1343&gt;51934.91, 1, 0)</f>
        <v>0</v>
      </c>
      <c r="BA1343">
        <f>SUM(AW1343:AZ1343)</f>
        <v>3</v>
      </c>
      <c r="BB1343" t="str">
        <f>VLOOKUP(BA1343,'Standard Deviations'!$L$1:$M$11,2,TRUE)</f>
        <v>Silver</v>
      </c>
    </row>
    <row r="1344" spans="1:54">
      <c r="A1344">
        <v>221</v>
      </c>
      <c r="B1344">
        <v>1955</v>
      </c>
      <c r="C1344">
        <f>2024-B1344</f>
        <v>69</v>
      </c>
      <c r="D1344" t="str">
        <f>VLOOKUP(B1344,Reference!$A$1:$B$125, 2)</f>
        <v>Boomers</v>
      </c>
      <c r="E1344" t="s">
        <v>54</v>
      </c>
      <c r="F1344" t="str">
        <f>IF(E1344="High School", "No College", "College")</f>
        <v>College</v>
      </c>
      <c r="G1344" t="s">
        <v>55</v>
      </c>
      <c r="H1344">
        <v>48726</v>
      </c>
      <c r="I1344">
        <v>48726</v>
      </c>
      <c r="J1344" s="4" t="s">
        <v>175</v>
      </c>
      <c r="K1344">
        <v>0</v>
      </c>
      <c r="L1344">
        <v>1</v>
      </c>
      <c r="M1344" t="str">
        <f>IF(OR(K1344&gt;0, L1344&gt;0), "Parent", "Not Parent")</f>
        <v>Parent</v>
      </c>
      <c r="N1344" t="s">
        <v>620</v>
      </c>
      <c r="O1344" s="8">
        <v>41916</v>
      </c>
      <c r="P1344" s="9">
        <f>O1344-N1344</f>
        <v>525</v>
      </c>
      <c r="Q1344">
        <v>90</v>
      </c>
      <c r="R1344" s="9">
        <f>P1344-Q1344</f>
        <v>435</v>
      </c>
      <c r="S1344" s="8">
        <f>O1344-R1344</f>
        <v>41481</v>
      </c>
      <c r="T1344">
        <v>138</v>
      </c>
      <c r="U1344">
        <v>3</v>
      </c>
      <c r="V1344">
        <v>38</v>
      </c>
      <c r="W1344">
        <v>4</v>
      </c>
      <c r="X1344">
        <v>0</v>
      </c>
      <c r="Y1344">
        <v>59</v>
      </c>
      <c r="Z1344">
        <v>242</v>
      </c>
      <c r="AA1344">
        <f>Z1344/P1344</f>
        <v>0.46095238095238095</v>
      </c>
      <c r="AB1344" s="14" t="s">
        <v>506</v>
      </c>
      <c r="AC1344" s="13" t="s">
        <v>63</v>
      </c>
      <c r="AD1344">
        <v>3</v>
      </c>
      <c r="AE1344" t="str">
        <f>IF(AD1344&gt;3, "Prefers Discount", "Discount Indifferent")</f>
        <v>Discount Indifferent</v>
      </c>
      <c r="AF1344">
        <v>4</v>
      </c>
      <c r="AG1344">
        <v>3</v>
      </c>
      <c r="AH1344">
        <v>2</v>
      </c>
      <c r="AI1344" t="str">
        <f>INDEX($AF$1:$AH$1,MATCH(MAX(AF1344:AH1344),AF1344:AH1344,0))</f>
        <v>Store_Orders</v>
      </c>
      <c r="AJ1344">
        <v>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f>SUM(AK1344:AO1344)</f>
        <v>0</v>
      </c>
      <c r="AQ1344" t="s">
        <v>67</v>
      </c>
      <c r="AR1344">
        <v>0</v>
      </c>
      <c r="AS1344" t="str">
        <f>IF(OR(AK1344&gt;0, AL1344&gt;0, AM1344&gt;0, AN1344&gt;0, AO1344&gt;0), "Converted", "Not Converted")</f>
        <v>Not Converted</v>
      </c>
      <c r="AT1344">
        <v>0</v>
      </c>
      <c r="AU1344">
        <v>3</v>
      </c>
      <c r="AV1344">
        <v>11</v>
      </c>
      <c r="AW1344">
        <f>IF(Z1344&gt;607, 4, 0)</f>
        <v>0</v>
      </c>
      <c r="AX1344">
        <f>IF(AA1344&gt;0.1497, 3, 0)</f>
        <v>3</v>
      </c>
      <c r="AY1344">
        <f>IF(P1344&gt;4031, 2, 0)</f>
        <v>0</v>
      </c>
      <c r="AZ1344">
        <f>IF(H1344&gt;51934.91, 1, 0)</f>
        <v>0</v>
      </c>
      <c r="BA1344">
        <f>SUM(AW1344:AZ1344)</f>
        <v>3</v>
      </c>
      <c r="BB1344" t="str">
        <f>VLOOKUP(BA1344,'Standard Deviations'!$L$1:$M$11,2,TRUE)</f>
        <v>Silver</v>
      </c>
    </row>
    <row r="1345" spans="1:54" hidden="1">
      <c r="A1345">
        <v>3277</v>
      </c>
      <c r="B1345">
        <v>1955</v>
      </c>
      <c r="C1345">
        <f>2024-B1345</f>
        <v>69</v>
      </c>
      <c r="D1345" t="str">
        <f>VLOOKUP(B1345,Reference!$A$1:$B$125, 2)</f>
        <v>Boomers</v>
      </c>
      <c r="E1345" t="s">
        <v>54</v>
      </c>
      <c r="F1345" t="str">
        <f>IF(E1345="High School", "No College", "College")</f>
        <v>College</v>
      </c>
      <c r="G1345" t="s">
        <v>71</v>
      </c>
      <c r="H1345">
        <v>49431</v>
      </c>
      <c r="I1345">
        <v>49431</v>
      </c>
      <c r="J1345" s="4" t="s">
        <v>175</v>
      </c>
      <c r="K1345">
        <v>0</v>
      </c>
      <c r="L1345">
        <v>1</v>
      </c>
      <c r="M1345" t="str">
        <f>IF(OR(K1345&gt;0, L1345&gt;0), "Parent", "Not Parent")</f>
        <v>Parent</v>
      </c>
      <c r="N1345" t="s">
        <v>408</v>
      </c>
      <c r="O1345" s="8">
        <v>41916</v>
      </c>
      <c r="P1345" s="9">
        <f>O1345-N1345</f>
        <v>792</v>
      </c>
      <c r="Q1345">
        <v>9</v>
      </c>
      <c r="R1345" s="9">
        <f>P1345-Q1345</f>
        <v>783</v>
      </c>
      <c r="S1345" s="8">
        <f>O1345-R1345</f>
        <v>41133</v>
      </c>
      <c r="T1345">
        <v>219</v>
      </c>
      <c r="U1345">
        <v>3</v>
      </c>
      <c r="V1345">
        <v>100</v>
      </c>
      <c r="W1345">
        <v>26</v>
      </c>
      <c r="X1345">
        <v>0</v>
      </c>
      <c r="Y1345">
        <v>17</v>
      </c>
      <c r="Z1345">
        <v>365</v>
      </c>
      <c r="AA1345">
        <f>Z1345/P1345</f>
        <v>0.46085858585858586</v>
      </c>
      <c r="AB1345" s="11" t="s">
        <v>506</v>
      </c>
      <c r="AC1345" t="s">
        <v>59</v>
      </c>
      <c r="AD1345">
        <v>2</v>
      </c>
      <c r="AE1345" t="str">
        <f>IF(AD1345&gt;3, "Prefers Discount", "Discount Indifferent")</f>
        <v>Discount Indifferent</v>
      </c>
      <c r="AF1345">
        <v>5</v>
      </c>
      <c r="AG1345">
        <v>7</v>
      </c>
      <c r="AH1345">
        <v>1</v>
      </c>
      <c r="AI1345" t="str">
        <f>INDEX($AF$1:$AH$1,MATCH(MAX(AF1345:AH1345),AF1345:AH1345,0))</f>
        <v>Web_Orders</v>
      </c>
      <c r="AJ1345">
        <v>8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f>SUM(AK1345:AO1345)</f>
        <v>0</v>
      </c>
      <c r="AQ1345" t="s">
        <v>67</v>
      </c>
      <c r="AR1345">
        <v>0</v>
      </c>
      <c r="AS1345" t="str">
        <f>IF(OR(AK1345&gt;0, AL1345&gt;0, AM1345&gt;0, AN1345&gt;0, AO1345&gt;0), "Converted", "Not Converted")</f>
        <v>Not Converted</v>
      </c>
      <c r="AT1345">
        <v>0</v>
      </c>
      <c r="AU1345">
        <v>3</v>
      </c>
      <c r="AV1345">
        <v>11</v>
      </c>
      <c r="AW1345">
        <f>IF(Z1345&gt;607, 4, 0)</f>
        <v>0</v>
      </c>
      <c r="AX1345">
        <f>IF(AA1345&gt;0.1497, 3, 0)</f>
        <v>3</v>
      </c>
      <c r="AY1345">
        <f>IF(P1345&gt;4031, 2, 0)</f>
        <v>0</v>
      </c>
      <c r="AZ1345">
        <f>IF(H1345&gt;51934.91, 1, 0)</f>
        <v>0</v>
      </c>
      <c r="BA1345">
        <f>SUM(AW1345:AZ1345)</f>
        <v>3</v>
      </c>
      <c r="BB1345" t="str">
        <f>VLOOKUP(BA1345,'Standard Deviations'!$L$1:$M$11,2,TRUE)</f>
        <v>Silver</v>
      </c>
    </row>
    <row r="1346" spans="1:54" hidden="1">
      <c r="A1346">
        <v>9970</v>
      </c>
      <c r="B1346">
        <v>1977</v>
      </c>
      <c r="C1346">
        <f>2024-B1346</f>
        <v>47</v>
      </c>
      <c r="D1346" t="str">
        <f>VLOOKUP(B1346,Reference!$A$1:$B$125, 2)</f>
        <v>Gen X</v>
      </c>
      <c r="E1346" t="s">
        <v>54</v>
      </c>
      <c r="F1346" t="str">
        <f>IF(E1346="High School", "No College", "College")</f>
        <v>College</v>
      </c>
      <c r="G1346" t="s">
        <v>65</v>
      </c>
      <c r="H1346">
        <v>55375</v>
      </c>
      <c r="I1346">
        <v>55375</v>
      </c>
      <c r="J1346" s="4" t="s">
        <v>61</v>
      </c>
      <c r="K1346">
        <v>0</v>
      </c>
      <c r="L1346">
        <v>1</v>
      </c>
      <c r="M1346" t="str">
        <f>IF(OR(K1346&gt;0, L1346&gt;0), "Parent", "Not Parent")</f>
        <v>Parent</v>
      </c>
      <c r="N1346" t="s">
        <v>139</v>
      </c>
      <c r="O1346" s="8">
        <v>41916</v>
      </c>
      <c r="P1346" s="9">
        <f>O1346-N1346</f>
        <v>352</v>
      </c>
      <c r="Q1346">
        <v>3</v>
      </c>
      <c r="R1346" s="9">
        <f>P1346-Q1346</f>
        <v>349</v>
      </c>
      <c r="S1346" s="8">
        <f>O1346-R1346</f>
        <v>41567</v>
      </c>
      <c r="T1346">
        <v>42</v>
      </c>
      <c r="U1346">
        <v>11</v>
      </c>
      <c r="V1346">
        <v>57</v>
      </c>
      <c r="W1346">
        <v>10</v>
      </c>
      <c r="X1346">
        <v>28</v>
      </c>
      <c r="Y1346">
        <v>14</v>
      </c>
      <c r="Z1346">
        <v>162</v>
      </c>
      <c r="AA1346">
        <f>Z1346/P1346</f>
        <v>0.46022727272727271</v>
      </c>
      <c r="AB1346" s="11" t="s">
        <v>506</v>
      </c>
      <c r="AC1346" t="s">
        <v>59</v>
      </c>
      <c r="AD1346">
        <v>1</v>
      </c>
      <c r="AE1346" t="str">
        <f>IF(AD1346&gt;3, "Prefers Discount", "Discount Indifferent")</f>
        <v>Discount Indifferent</v>
      </c>
      <c r="AF1346">
        <v>6</v>
      </c>
      <c r="AG1346">
        <v>1</v>
      </c>
      <c r="AH1346">
        <v>1</v>
      </c>
      <c r="AI1346" t="str">
        <f>INDEX($AF$1:$AH$1,MATCH(MAX(AF1346:AH1346),AF1346:AH1346,0))</f>
        <v>Store_Orders</v>
      </c>
      <c r="AJ1346">
        <v>2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f>SUM(AK1346:AO1346)</f>
        <v>0</v>
      </c>
      <c r="AQ1346" t="s">
        <v>67</v>
      </c>
      <c r="AR1346">
        <v>0</v>
      </c>
      <c r="AS1346" t="str">
        <f>IF(OR(AK1346&gt;0, AL1346&gt;0, AM1346&gt;0, AN1346&gt;0, AO1346&gt;0), "Converted", "Not Converted")</f>
        <v>Not Converted</v>
      </c>
      <c r="AT1346">
        <v>0</v>
      </c>
      <c r="AU1346">
        <v>3</v>
      </c>
      <c r="AV1346">
        <v>11</v>
      </c>
      <c r="AW1346">
        <f>IF(Z1346&gt;607, 4, 0)</f>
        <v>0</v>
      </c>
      <c r="AX1346">
        <f>IF(AA1346&gt;0.1497, 3, 0)</f>
        <v>3</v>
      </c>
      <c r="AY1346">
        <f>IF(P1346&gt;4031, 2, 0)</f>
        <v>0</v>
      </c>
      <c r="AZ1346">
        <f>IF(H1346&gt;51934.91, 1, 0)</f>
        <v>1</v>
      </c>
      <c r="BA1346">
        <f>SUM(AW1346:AZ1346)</f>
        <v>4</v>
      </c>
      <c r="BB1346" t="str">
        <f>VLOOKUP(BA1346,'Standard Deviations'!$L$1:$M$11,2,TRUE)</f>
        <v>Silver</v>
      </c>
    </row>
    <row r="1347" spans="1:54">
      <c r="A1347">
        <v>2246</v>
      </c>
      <c r="B1347">
        <v>1965</v>
      </c>
      <c r="C1347">
        <f>2024-B1347</f>
        <v>59</v>
      </c>
      <c r="D1347" t="str">
        <f>VLOOKUP(B1347,Reference!$A$1:$B$125, 2)</f>
        <v>Gen X</v>
      </c>
      <c r="E1347" t="s">
        <v>74</v>
      </c>
      <c r="F1347" t="str">
        <f>IF(E1347="High School", "No College", "College")</f>
        <v>College</v>
      </c>
      <c r="G1347" t="s">
        <v>55</v>
      </c>
      <c r="H1347">
        <v>46891</v>
      </c>
      <c r="I1347">
        <v>46891</v>
      </c>
      <c r="J1347" s="4" t="s">
        <v>175</v>
      </c>
      <c r="K1347">
        <v>0</v>
      </c>
      <c r="L1347">
        <v>1</v>
      </c>
      <c r="M1347" t="str">
        <f>IF(OR(K1347&gt;0, L1347&gt;0), "Parent", "Not Parent")</f>
        <v>Parent</v>
      </c>
      <c r="N1347" t="s">
        <v>647</v>
      </c>
      <c r="O1347" s="8">
        <v>41916</v>
      </c>
      <c r="P1347" s="9">
        <f>O1347-N1347</f>
        <v>398</v>
      </c>
      <c r="Q1347">
        <v>91</v>
      </c>
      <c r="R1347" s="9">
        <f>P1347-Q1347</f>
        <v>307</v>
      </c>
      <c r="S1347" s="8">
        <f>O1347-R1347</f>
        <v>41609</v>
      </c>
      <c r="T1347">
        <v>43</v>
      </c>
      <c r="U1347">
        <v>12</v>
      </c>
      <c r="V1347">
        <v>23</v>
      </c>
      <c r="W1347">
        <v>29</v>
      </c>
      <c r="X1347">
        <v>15</v>
      </c>
      <c r="Y1347">
        <v>61</v>
      </c>
      <c r="Z1347">
        <v>183</v>
      </c>
      <c r="AA1347">
        <f>Z1347/P1347</f>
        <v>0.45979899497487436</v>
      </c>
      <c r="AB1347" s="14" t="s">
        <v>506</v>
      </c>
      <c r="AC1347" s="13" t="s">
        <v>63</v>
      </c>
      <c r="AD1347">
        <v>1</v>
      </c>
      <c r="AE1347" t="str">
        <f>IF(AD1347&gt;3, "Prefers Discount", "Discount Indifferent")</f>
        <v>Discount Indifferent</v>
      </c>
      <c r="AF1347">
        <v>4</v>
      </c>
      <c r="AG1347">
        <v>2</v>
      </c>
      <c r="AH1347">
        <v>1</v>
      </c>
      <c r="AI1347" t="str">
        <f>INDEX($AF$1:$AH$1,MATCH(MAX(AF1347:AH1347),AF1347:AH1347,0))</f>
        <v>Store_Orders</v>
      </c>
      <c r="AJ1347">
        <v>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f>SUM(AK1347:AO1347)</f>
        <v>0</v>
      </c>
      <c r="AQ1347" t="s">
        <v>67</v>
      </c>
      <c r="AR1347">
        <v>0</v>
      </c>
      <c r="AS1347" t="str">
        <f>IF(OR(AK1347&gt;0, AL1347&gt;0, AM1347&gt;0, AN1347&gt;0, AO1347&gt;0), "Converted", "Not Converted")</f>
        <v>Not Converted</v>
      </c>
      <c r="AT1347">
        <v>0</v>
      </c>
      <c r="AU1347">
        <v>3</v>
      </c>
      <c r="AV1347">
        <v>11</v>
      </c>
      <c r="AW1347">
        <f>IF(Z1347&gt;607, 4, 0)</f>
        <v>0</v>
      </c>
      <c r="AX1347">
        <f>IF(AA1347&gt;0.1497, 3, 0)</f>
        <v>3</v>
      </c>
      <c r="AY1347">
        <f>IF(P1347&gt;4031, 2, 0)</f>
        <v>0</v>
      </c>
      <c r="AZ1347">
        <f>IF(H1347&gt;51934.91, 1, 0)</f>
        <v>0</v>
      </c>
      <c r="BA1347">
        <f>SUM(AW1347:AZ1347)</f>
        <v>3</v>
      </c>
      <c r="BB1347" t="str">
        <f>VLOOKUP(BA1347,'Standard Deviations'!$L$1:$M$11,2,TRUE)</f>
        <v>Silver</v>
      </c>
    </row>
    <row r="1348" spans="1:54">
      <c r="A1348">
        <v>20</v>
      </c>
      <c r="B1348">
        <v>1965</v>
      </c>
      <c r="C1348">
        <f>2024-B1348</f>
        <v>59</v>
      </c>
      <c r="D1348" t="str">
        <f>VLOOKUP(B1348,Reference!$A$1:$B$125, 2)</f>
        <v>Gen X</v>
      </c>
      <c r="E1348" t="s">
        <v>74</v>
      </c>
      <c r="F1348" t="str">
        <f>IF(E1348="High School", "No College", "College")</f>
        <v>College</v>
      </c>
      <c r="G1348" t="s">
        <v>55</v>
      </c>
      <c r="H1348">
        <v>46891</v>
      </c>
      <c r="I1348">
        <v>46891</v>
      </c>
      <c r="J1348" s="4" t="s">
        <v>175</v>
      </c>
      <c r="K1348">
        <v>0</v>
      </c>
      <c r="L1348">
        <v>1</v>
      </c>
      <c r="M1348" t="str">
        <f>IF(OR(K1348&gt;0, L1348&gt;0), "Parent", "Not Parent")</f>
        <v>Parent</v>
      </c>
      <c r="N1348" t="s">
        <v>647</v>
      </c>
      <c r="O1348" s="8">
        <v>41916</v>
      </c>
      <c r="P1348" s="9">
        <f>O1348-N1348</f>
        <v>398</v>
      </c>
      <c r="Q1348">
        <v>91</v>
      </c>
      <c r="R1348" s="9">
        <f>P1348-Q1348</f>
        <v>307</v>
      </c>
      <c r="S1348" s="8">
        <f>O1348-R1348</f>
        <v>41609</v>
      </c>
      <c r="T1348">
        <v>43</v>
      </c>
      <c r="U1348">
        <v>12</v>
      </c>
      <c r="V1348">
        <v>23</v>
      </c>
      <c r="W1348">
        <v>29</v>
      </c>
      <c r="X1348">
        <v>15</v>
      </c>
      <c r="Y1348">
        <v>61</v>
      </c>
      <c r="Z1348">
        <v>183</v>
      </c>
      <c r="AA1348">
        <f>Z1348/P1348</f>
        <v>0.45979899497487436</v>
      </c>
      <c r="AB1348" s="14" t="s">
        <v>506</v>
      </c>
      <c r="AC1348" s="13" t="s">
        <v>63</v>
      </c>
      <c r="AD1348">
        <v>1</v>
      </c>
      <c r="AE1348" t="str">
        <f>IF(AD1348&gt;3, "Prefers Discount", "Discount Indifferent")</f>
        <v>Discount Indifferent</v>
      </c>
      <c r="AF1348">
        <v>4</v>
      </c>
      <c r="AG1348">
        <v>2</v>
      </c>
      <c r="AH1348">
        <v>1</v>
      </c>
      <c r="AI1348" t="str">
        <f>INDEX($AF$1:$AH$1,MATCH(MAX(AF1348:AH1348),AF1348:AH1348,0))</f>
        <v>Store_Orders</v>
      </c>
      <c r="AJ1348">
        <v>4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f>SUM(AK1348:AO1348)</f>
        <v>0</v>
      </c>
      <c r="AQ1348" t="s">
        <v>67</v>
      </c>
      <c r="AR1348">
        <v>0</v>
      </c>
      <c r="AS1348" t="str">
        <f>IF(OR(AK1348&gt;0, AL1348&gt;0, AM1348&gt;0, AN1348&gt;0, AO1348&gt;0), "Converted", "Not Converted")</f>
        <v>Not Converted</v>
      </c>
      <c r="AT1348">
        <v>0</v>
      </c>
      <c r="AU1348">
        <v>3</v>
      </c>
      <c r="AV1348">
        <v>11</v>
      </c>
      <c r="AW1348">
        <f>IF(Z1348&gt;607, 4, 0)</f>
        <v>0</v>
      </c>
      <c r="AX1348">
        <f>IF(AA1348&gt;0.1497, 3, 0)</f>
        <v>3</v>
      </c>
      <c r="AY1348">
        <f>IF(P1348&gt;4031, 2, 0)</f>
        <v>0</v>
      </c>
      <c r="AZ1348">
        <f>IF(H1348&gt;51934.91, 1, 0)</f>
        <v>0</v>
      </c>
      <c r="BA1348">
        <f>SUM(AW1348:AZ1348)</f>
        <v>3</v>
      </c>
      <c r="BB1348" t="str">
        <f>VLOOKUP(BA1348,'Standard Deviations'!$L$1:$M$11,2,TRUE)</f>
        <v>Silver</v>
      </c>
    </row>
    <row r="1349" spans="1:54" hidden="1">
      <c r="A1349">
        <v>1379</v>
      </c>
      <c r="B1349">
        <v>1992</v>
      </c>
      <c r="C1349">
        <f>2024-B1349</f>
        <v>32</v>
      </c>
      <c r="D1349" t="str">
        <f>VLOOKUP(B1349,Reference!$A$1:$B$125, 2)</f>
        <v>Millennials</v>
      </c>
      <c r="E1349" t="s">
        <v>64</v>
      </c>
      <c r="F1349" t="str">
        <f>IF(E1349="High School", "No College", "College")</f>
        <v>College</v>
      </c>
      <c r="G1349" t="s">
        <v>65</v>
      </c>
      <c r="H1349">
        <v>42670</v>
      </c>
      <c r="I1349">
        <v>42670</v>
      </c>
      <c r="J1349" s="4" t="s">
        <v>175</v>
      </c>
      <c r="K1349">
        <v>0</v>
      </c>
      <c r="L1349">
        <v>0</v>
      </c>
      <c r="M1349" t="str">
        <f>IF(OR(K1349&gt;0, L1349&gt;0), "Parent", "Not Parent")</f>
        <v>Not Parent</v>
      </c>
      <c r="N1349" t="s">
        <v>620</v>
      </c>
      <c r="O1349" s="8">
        <v>41916</v>
      </c>
      <c r="P1349" s="9">
        <f>O1349-N1349</f>
        <v>525</v>
      </c>
      <c r="Q1349">
        <v>12</v>
      </c>
      <c r="R1349" s="9">
        <f>P1349-Q1349</f>
        <v>513</v>
      </c>
      <c r="S1349" s="8">
        <f>O1349-R1349</f>
        <v>41403</v>
      </c>
      <c r="T1349">
        <v>154</v>
      </c>
      <c r="U1349">
        <v>2</v>
      </c>
      <c r="V1349">
        <v>46</v>
      </c>
      <c r="W1349">
        <v>20</v>
      </c>
      <c r="X1349">
        <v>4</v>
      </c>
      <c r="Y1349">
        <v>15</v>
      </c>
      <c r="Z1349">
        <v>241</v>
      </c>
      <c r="AA1349">
        <f>Z1349/P1349</f>
        <v>0.45904761904761904</v>
      </c>
      <c r="AB1349" s="11" t="s">
        <v>506</v>
      </c>
      <c r="AC1349" t="s">
        <v>59</v>
      </c>
      <c r="AD1349">
        <v>1</v>
      </c>
      <c r="AE1349" t="str">
        <f>IF(AD1349&gt;3, "Prefers Discount", "Discount Indifferent")</f>
        <v>Discount Indifferent</v>
      </c>
      <c r="AF1349">
        <v>4</v>
      </c>
      <c r="AG1349">
        <v>4</v>
      </c>
      <c r="AH1349">
        <v>2</v>
      </c>
      <c r="AI1349" t="str">
        <f>INDEX($AF$1:$AH$1,MATCH(MAX(AF1349:AH1349),AF1349:AH1349,0))</f>
        <v>Store_Orders</v>
      </c>
      <c r="AJ1349">
        <v>4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f>SUM(AK1349:AO1349)</f>
        <v>0</v>
      </c>
      <c r="AQ1349" t="s">
        <v>67</v>
      </c>
      <c r="AR1349">
        <v>0</v>
      </c>
      <c r="AS1349" t="str">
        <f>IF(OR(AK1349&gt;0, AL1349&gt;0, AM1349&gt;0, AN1349&gt;0, AO1349&gt;0), "Converted", "Not Converted")</f>
        <v>Not Converted</v>
      </c>
      <c r="AT1349">
        <v>0</v>
      </c>
      <c r="AU1349">
        <v>3</v>
      </c>
      <c r="AV1349">
        <v>11</v>
      </c>
      <c r="AW1349">
        <f>IF(Z1349&gt;607, 4, 0)</f>
        <v>0</v>
      </c>
      <c r="AX1349">
        <f>IF(AA1349&gt;0.1497, 3, 0)</f>
        <v>3</v>
      </c>
      <c r="AY1349">
        <f>IF(P1349&gt;4031, 2, 0)</f>
        <v>0</v>
      </c>
      <c r="AZ1349">
        <f>IF(H1349&gt;51934.91, 1, 0)</f>
        <v>0</v>
      </c>
      <c r="BA1349">
        <f>SUM(AW1349:AZ1349)</f>
        <v>3</v>
      </c>
      <c r="BB1349" t="str">
        <f>VLOOKUP(BA1349,'Standard Deviations'!$L$1:$M$11,2,TRUE)</f>
        <v>Silver</v>
      </c>
    </row>
    <row r="1350" spans="1:54" hidden="1">
      <c r="A1350">
        <v>8181</v>
      </c>
      <c r="B1350">
        <v>1978</v>
      </c>
      <c r="C1350">
        <f>2024-B1350</f>
        <v>46</v>
      </c>
      <c r="D1350" t="str">
        <f>VLOOKUP(B1350,Reference!$A$1:$B$125, 2)</f>
        <v>Gen X</v>
      </c>
      <c r="E1350" t="s">
        <v>74</v>
      </c>
      <c r="F1350" t="str">
        <f>IF(E1350="High School", "No College", "College")</f>
        <v>College</v>
      </c>
      <c r="G1350" t="s">
        <v>60</v>
      </c>
      <c r="H1350">
        <v>38593</v>
      </c>
      <c r="I1350">
        <v>38593</v>
      </c>
      <c r="J1350" s="4" t="s">
        <v>175</v>
      </c>
      <c r="K1350">
        <v>1</v>
      </c>
      <c r="L1350">
        <v>0</v>
      </c>
      <c r="M1350" t="str">
        <f>IF(OR(K1350&gt;0, L1350&gt;0), "Parent", "Not Parent")</f>
        <v>Parent</v>
      </c>
      <c r="N1350" t="s">
        <v>648</v>
      </c>
      <c r="O1350" s="8">
        <v>41916</v>
      </c>
      <c r="P1350" s="9">
        <f>O1350-N1350</f>
        <v>386</v>
      </c>
      <c r="Q1350">
        <v>42</v>
      </c>
      <c r="R1350" s="9">
        <f>P1350-Q1350</f>
        <v>344</v>
      </c>
      <c r="S1350" s="8">
        <f>O1350-R1350</f>
        <v>41572</v>
      </c>
      <c r="T1350">
        <v>51</v>
      </c>
      <c r="U1350">
        <v>12</v>
      </c>
      <c r="V1350">
        <v>49</v>
      </c>
      <c r="W1350">
        <v>17</v>
      </c>
      <c r="X1350">
        <v>24</v>
      </c>
      <c r="Y1350">
        <v>24</v>
      </c>
      <c r="Z1350">
        <v>177</v>
      </c>
      <c r="AA1350">
        <f>Z1350/P1350</f>
        <v>0.45854922279792748</v>
      </c>
      <c r="AB1350" s="11" t="s">
        <v>506</v>
      </c>
      <c r="AC1350" t="s">
        <v>59</v>
      </c>
      <c r="AD1350">
        <v>3</v>
      </c>
      <c r="AE1350" t="str">
        <f>IF(AD1350&gt;3, "Prefers Discount", "Discount Indifferent")</f>
        <v>Discount Indifferent</v>
      </c>
      <c r="AF1350">
        <v>3</v>
      </c>
      <c r="AG1350">
        <v>4</v>
      </c>
      <c r="AH1350">
        <v>1</v>
      </c>
      <c r="AI1350" t="str">
        <f>INDEX($AF$1:$AH$1,MATCH(MAX(AF1350:AH1350),AF1350:AH1350,0))</f>
        <v>Web_Orders</v>
      </c>
      <c r="AJ1350">
        <v>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f>SUM(AK1350:AO1350)</f>
        <v>0</v>
      </c>
      <c r="AQ1350" t="s">
        <v>67</v>
      </c>
      <c r="AR1350">
        <v>0</v>
      </c>
      <c r="AS1350" t="str">
        <f>IF(OR(AK1350&gt;0, AL1350&gt;0, AM1350&gt;0, AN1350&gt;0, AO1350&gt;0), "Converted", "Not Converted")</f>
        <v>Not Converted</v>
      </c>
      <c r="AT1350">
        <v>0</v>
      </c>
      <c r="AU1350">
        <v>3</v>
      </c>
      <c r="AV1350">
        <v>11</v>
      </c>
      <c r="AW1350">
        <f>IF(Z1350&gt;607, 4, 0)</f>
        <v>0</v>
      </c>
      <c r="AX1350">
        <f>IF(AA1350&gt;0.1497, 3, 0)</f>
        <v>3</v>
      </c>
      <c r="AY1350">
        <f>IF(P1350&gt;4031, 2, 0)</f>
        <v>0</v>
      </c>
      <c r="AZ1350">
        <f>IF(H1350&gt;51934.91, 1, 0)</f>
        <v>0</v>
      </c>
      <c r="BA1350">
        <f>SUM(AW1350:AZ1350)</f>
        <v>3</v>
      </c>
      <c r="BB1350" t="str">
        <f>VLOOKUP(BA1350,'Standard Deviations'!$L$1:$M$11,2,TRUE)</f>
        <v>Silver</v>
      </c>
    </row>
    <row r="1351" spans="1:54">
      <c r="A1351">
        <v>1404</v>
      </c>
      <c r="B1351">
        <v>1968</v>
      </c>
      <c r="C1351">
        <f>2024-B1351</f>
        <v>56</v>
      </c>
      <c r="D1351" t="str">
        <f>VLOOKUP(B1351,Reference!$A$1:$B$125, 2)</f>
        <v>Gen X</v>
      </c>
      <c r="E1351" t="s">
        <v>54</v>
      </c>
      <c r="F1351" t="str">
        <f>IF(E1351="High School", "No College", "College")</f>
        <v>College</v>
      </c>
      <c r="G1351" t="s">
        <v>65</v>
      </c>
      <c r="H1351">
        <v>34916</v>
      </c>
      <c r="I1351">
        <v>34916</v>
      </c>
      <c r="J1351" s="4" t="s">
        <v>175</v>
      </c>
      <c r="K1351">
        <v>2</v>
      </c>
      <c r="L1351">
        <v>0</v>
      </c>
      <c r="M1351" t="str">
        <f>IF(OR(K1351&gt;0, L1351&gt;0), "Parent", "Not Parent")</f>
        <v>Parent</v>
      </c>
      <c r="N1351" t="s">
        <v>637</v>
      </c>
      <c r="O1351" s="8">
        <v>41916</v>
      </c>
      <c r="P1351" s="9">
        <f>O1351-N1351</f>
        <v>507</v>
      </c>
      <c r="Q1351">
        <v>89</v>
      </c>
      <c r="R1351" s="9">
        <f>P1351-Q1351</f>
        <v>418</v>
      </c>
      <c r="S1351" s="8">
        <f>O1351-R1351</f>
        <v>41498</v>
      </c>
      <c r="T1351">
        <v>51</v>
      </c>
      <c r="U1351">
        <v>23</v>
      </c>
      <c r="V1351">
        <v>82</v>
      </c>
      <c r="W1351">
        <v>33</v>
      </c>
      <c r="X1351">
        <v>0</v>
      </c>
      <c r="Y1351">
        <v>42</v>
      </c>
      <c r="Z1351">
        <v>231</v>
      </c>
      <c r="AA1351">
        <f>Z1351/P1351</f>
        <v>0.45562130177514792</v>
      </c>
      <c r="AB1351" s="14" t="s">
        <v>506</v>
      </c>
      <c r="AC1351" s="13" t="s">
        <v>63</v>
      </c>
      <c r="AD1351">
        <v>4</v>
      </c>
      <c r="AE1351" t="str">
        <f>IF(AD1351&gt;3, "Prefers Discount", "Discount Indifferent")</f>
        <v>Prefers Discount</v>
      </c>
      <c r="AF1351">
        <v>3</v>
      </c>
      <c r="AG1351">
        <v>5</v>
      </c>
      <c r="AH1351">
        <v>1</v>
      </c>
      <c r="AI1351" t="str">
        <f>INDEX($AF$1:$AH$1,MATCH(MAX(AF1351:AH1351),AF1351:AH1351,0))</f>
        <v>Web_Orders</v>
      </c>
      <c r="AJ1351">
        <v>9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f>SUM(AK1351:AO1351)</f>
        <v>0</v>
      </c>
      <c r="AQ1351" t="s">
        <v>67</v>
      </c>
      <c r="AR1351">
        <v>0</v>
      </c>
      <c r="AS1351" t="str">
        <f>IF(OR(AK1351&gt;0, AL1351&gt;0, AM1351&gt;0, AN1351&gt;0, AO1351&gt;0), "Converted", "Not Converted")</f>
        <v>Not Converted</v>
      </c>
      <c r="AT1351">
        <v>0</v>
      </c>
      <c r="AU1351">
        <v>3</v>
      </c>
      <c r="AV1351">
        <v>11</v>
      </c>
      <c r="AW1351">
        <f>IF(Z1351&gt;607, 4, 0)</f>
        <v>0</v>
      </c>
      <c r="AX1351">
        <f>IF(AA1351&gt;0.1497, 3, 0)</f>
        <v>3</v>
      </c>
      <c r="AY1351">
        <f>IF(P1351&gt;4031, 2, 0)</f>
        <v>0</v>
      </c>
      <c r="AZ1351">
        <f>IF(H1351&gt;51934.91, 1, 0)</f>
        <v>0</v>
      </c>
      <c r="BA1351">
        <f>SUM(AW1351:AZ1351)</f>
        <v>3</v>
      </c>
      <c r="BB1351" t="str">
        <f>VLOOKUP(BA1351,'Standard Deviations'!$L$1:$M$11,2,TRUE)</f>
        <v>Silver</v>
      </c>
    </row>
    <row r="1352" spans="1:54" hidden="1">
      <c r="A1352">
        <v>8933</v>
      </c>
      <c r="B1352">
        <v>1983</v>
      </c>
      <c r="C1352">
        <f>2024-B1352</f>
        <v>41</v>
      </c>
      <c r="D1352" t="str">
        <f>VLOOKUP(B1352,Reference!$A$1:$B$125, 2)</f>
        <v>Millennials</v>
      </c>
      <c r="E1352" t="s">
        <v>74</v>
      </c>
      <c r="F1352" t="str">
        <f>IF(E1352="High School", "No College", "College")</f>
        <v>College</v>
      </c>
      <c r="G1352" t="s">
        <v>55</v>
      </c>
      <c r="H1352">
        <v>32146</v>
      </c>
      <c r="I1352">
        <v>32146</v>
      </c>
      <c r="J1352" s="4" t="s">
        <v>175</v>
      </c>
      <c r="K1352">
        <v>1</v>
      </c>
      <c r="L1352">
        <v>0</v>
      </c>
      <c r="M1352" t="str">
        <f>IF(OR(K1352&gt;0, L1352&gt;0), "Parent", "Not Parent")</f>
        <v>Parent</v>
      </c>
      <c r="N1352" t="s">
        <v>90</v>
      </c>
      <c r="O1352" s="8">
        <v>41916</v>
      </c>
      <c r="P1352" s="9">
        <f>O1352-N1352</f>
        <v>145</v>
      </c>
      <c r="Q1352">
        <v>16</v>
      </c>
      <c r="R1352" s="9">
        <f>P1352-Q1352</f>
        <v>129</v>
      </c>
      <c r="S1352" s="8">
        <f>O1352-R1352</f>
        <v>41787</v>
      </c>
      <c r="T1352">
        <v>26</v>
      </c>
      <c r="U1352">
        <v>3</v>
      </c>
      <c r="V1352">
        <v>23</v>
      </c>
      <c r="W1352">
        <v>4</v>
      </c>
      <c r="X1352">
        <v>7</v>
      </c>
      <c r="Y1352">
        <v>3</v>
      </c>
      <c r="Z1352">
        <v>66</v>
      </c>
      <c r="AA1352">
        <f>Z1352/P1352</f>
        <v>0.45517241379310347</v>
      </c>
      <c r="AB1352" s="11" t="s">
        <v>506</v>
      </c>
      <c r="AC1352" t="s">
        <v>59</v>
      </c>
      <c r="AD1352">
        <v>2</v>
      </c>
      <c r="AE1352" t="str">
        <f>IF(AD1352&gt;3, "Prefers Discount", "Discount Indifferent")</f>
        <v>Discount Indifferent</v>
      </c>
      <c r="AF1352">
        <v>4</v>
      </c>
      <c r="AG1352">
        <v>2</v>
      </c>
      <c r="AH1352">
        <v>0</v>
      </c>
      <c r="AI1352" t="str">
        <f>INDEX($AF$1:$AH$1,MATCH(MAX(AF1352:AH1352),AF1352:AH1352,0))</f>
        <v>Store_Orders</v>
      </c>
      <c r="AJ1352">
        <v>6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f>SUM(AK1352:AO1352)</f>
        <v>0</v>
      </c>
      <c r="AQ1352" t="s">
        <v>67</v>
      </c>
      <c r="AR1352">
        <v>0</v>
      </c>
      <c r="AS1352" t="str">
        <f>IF(OR(AK1352&gt;0, AL1352&gt;0, AM1352&gt;0, AN1352&gt;0, AO1352&gt;0), "Converted", "Not Converted")</f>
        <v>Not Converted</v>
      </c>
      <c r="AT1352">
        <v>0</v>
      </c>
      <c r="AU1352">
        <v>3</v>
      </c>
      <c r="AV1352">
        <v>11</v>
      </c>
      <c r="AW1352">
        <f>IF(Z1352&gt;607, 4, 0)</f>
        <v>0</v>
      </c>
      <c r="AX1352">
        <f>IF(AA1352&gt;0.1497, 3, 0)</f>
        <v>3</v>
      </c>
      <c r="AY1352">
        <f>IF(P1352&gt;4031, 2, 0)</f>
        <v>0</v>
      </c>
      <c r="AZ1352">
        <f>IF(H1352&gt;51934.91, 1, 0)</f>
        <v>0</v>
      </c>
      <c r="BA1352">
        <f>SUM(AW1352:AZ1352)</f>
        <v>3</v>
      </c>
      <c r="BB1352" t="str">
        <f>VLOOKUP(BA1352,'Standard Deviations'!$L$1:$M$11,2,TRUE)</f>
        <v>Silver</v>
      </c>
    </row>
    <row r="1353" spans="1:54" hidden="1">
      <c r="A1353">
        <v>749</v>
      </c>
      <c r="B1353">
        <v>1981</v>
      </c>
      <c r="C1353">
        <f>2024-B1353</f>
        <v>43</v>
      </c>
      <c r="D1353" t="str">
        <f>VLOOKUP(B1353,Reference!$A$1:$B$125, 2)</f>
        <v>Millennials</v>
      </c>
      <c r="E1353" t="s">
        <v>54</v>
      </c>
      <c r="F1353" t="str">
        <f>IF(E1353="High School", "No College", "College")</f>
        <v>College</v>
      </c>
      <c r="G1353" t="s">
        <v>65</v>
      </c>
      <c r="H1353">
        <v>42162</v>
      </c>
      <c r="I1353">
        <v>42162</v>
      </c>
      <c r="J1353" s="4" t="s">
        <v>175</v>
      </c>
      <c r="K1353">
        <v>1</v>
      </c>
      <c r="L1353">
        <v>0</v>
      </c>
      <c r="M1353" t="str">
        <f>IF(OR(K1353&gt;0, L1353&gt;0), "Parent", "Not Parent")</f>
        <v>Parent</v>
      </c>
      <c r="N1353" t="s">
        <v>173</v>
      </c>
      <c r="O1353" s="8">
        <v>41916</v>
      </c>
      <c r="P1353" s="9">
        <f>O1353-N1353</f>
        <v>319</v>
      </c>
      <c r="Q1353">
        <v>31</v>
      </c>
      <c r="R1353" s="9">
        <f>P1353-Q1353</f>
        <v>288</v>
      </c>
      <c r="S1353" s="8">
        <f>O1353-R1353</f>
        <v>41628</v>
      </c>
      <c r="T1353">
        <v>46</v>
      </c>
      <c r="U1353">
        <v>7</v>
      </c>
      <c r="V1353">
        <v>59</v>
      </c>
      <c r="W1353">
        <v>2</v>
      </c>
      <c r="X1353">
        <v>4</v>
      </c>
      <c r="Y1353">
        <v>27</v>
      </c>
      <c r="Z1353">
        <v>145</v>
      </c>
      <c r="AA1353">
        <f>Z1353/P1353</f>
        <v>0.45454545454545453</v>
      </c>
      <c r="AB1353" s="11" t="s">
        <v>506</v>
      </c>
      <c r="AC1353" t="s">
        <v>59</v>
      </c>
      <c r="AD1353">
        <v>2</v>
      </c>
      <c r="AE1353" t="str">
        <f>IF(AD1353&gt;3, "Prefers Discount", "Discount Indifferent")</f>
        <v>Discount Indifferent</v>
      </c>
      <c r="AF1353">
        <v>3</v>
      </c>
      <c r="AG1353">
        <v>3</v>
      </c>
      <c r="AH1353">
        <v>1</v>
      </c>
      <c r="AI1353" t="str">
        <f>INDEX($AF$1:$AH$1,MATCH(MAX(AF1353:AH1353),AF1353:AH1353,0))</f>
        <v>Store_Orders</v>
      </c>
      <c r="AJ1353">
        <v>6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f>SUM(AK1353:AO1353)</f>
        <v>1</v>
      </c>
      <c r="AQ1353" t="str">
        <f>INDEX($AK$1:$AO$1,MATCH(MAX(AK1353:AO1353),AK1353:AO1353,0))</f>
        <v>Converted_on_Camp3</v>
      </c>
      <c r="AR1353">
        <v>1</v>
      </c>
      <c r="AS1353" t="str">
        <f>IF(OR(AK1353&gt;0, AL1353&gt;0, AM1353&gt;0, AN1353&gt;0, AO1353&gt;0), "Converted", "Not Converted")</f>
        <v>Converted</v>
      </c>
      <c r="AT1353">
        <v>0</v>
      </c>
      <c r="AU1353">
        <v>3</v>
      </c>
      <c r="AV1353">
        <v>11</v>
      </c>
      <c r="AW1353">
        <f>IF(Z1353&gt;607, 4, 0)</f>
        <v>0</v>
      </c>
      <c r="AX1353">
        <f>IF(AA1353&gt;0.1497, 3, 0)</f>
        <v>3</v>
      </c>
      <c r="AY1353">
        <f>IF(P1353&gt;4031, 2, 0)</f>
        <v>0</v>
      </c>
      <c r="AZ1353">
        <f>IF(H1353&gt;51934.91, 1, 0)</f>
        <v>0</v>
      </c>
      <c r="BA1353">
        <f>SUM(AW1353:AZ1353)</f>
        <v>3</v>
      </c>
      <c r="BB1353" t="str">
        <f>VLOOKUP(BA1353,'Standard Deviations'!$L$1:$M$11,2,TRUE)</f>
        <v>Silver</v>
      </c>
    </row>
    <row r="1354" spans="1:54">
      <c r="A1354">
        <v>839</v>
      </c>
      <c r="B1354">
        <v>1975</v>
      </c>
      <c r="C1354">
        <f>2024-B1354</f>
        <v>49</v>
      </c>
      <c r="D1354" t="str">
        <f>VLOOKUP(B1354,Reference!$A$1:$B$125, 2)</f>
        <v>Gen X</v>
      </c>
      <c r="E1354" t="s">
        <v>68</v>
      </c>
      <c r="F1354" t="str">
        <f>IF(E1354="High School", "No College", "College")</f>
        <v>College</v>
      </c>
      <c r="G1354" t="s">
        <v>55</v>
      </c>
      <c r="H1354">
        <v>45503</v>
      </c>
      <c r="I1354">
        <v>45503</v>
      </c>
      <c r="J1354" s="4" t="s">
        <v>175</v>
      </c>
      <c r="K1354">
        <v>1</v>
      </c>
      <c r="L1354">
        <v>0</v>
      </c>
      <c r="M1354" t="str">
        <f>IF(OR(K1354&gt;0, L1354&gt;0), "Parent", "Not Parent")</f>
        <v>Parent</v>
      </c>
      <c r="N1354" t="s">
        <v>649</v>
      </c>
      <c r="O1354" s="8">
        <v>41916</v>
      </c>
      <c r="P1354" s="9">
        <f>O1354-N1354</f>
        <v>374</v>
      </c>
      <c r="Q1354">
        <v>54</v>
      </c>
      <c r="R1354" s="9">
        <f>P1354-Q1354</f>
        <v>320</v>
      </c>
      <c r="S1354" s="8">
        <f>O1354-R1354</f>
        <v>41596</v>
      </c>
      <c r="T1354">
        <v>97</v>
      </c>
      <c r="U1354">
        <v>4</v>
      </c>
      <c r="V1354">
        <v>44</v>
      </c>
      <c r="W1354">
        <v>6</v>
      </c>
      <c r="X1354">
        <v>1</v>
      </c>
      <c r="Y1354">
        <v>18</v>
      </c>
      <c r="Z1354">
        <v>170</v>
      </c>
      <c r="AA1354">
        <f>Z1354/P1354</f>
        <v>0.45454545454545453</v>
      </c>
      <c r="AB1354" s="14" t="s">
        <v>506</v>
      </c>
      <c r="AC1354" s="13" t="s">
        <v>63</v>
      </c>
      <c r="AD1354">
        <v>1</v>
      </c>
      <c r="AE1354" t="str">
        <f>IF(AD1354&gt;3, "Prefers Discount", "Discount Indifferent")</f>
        <v>Discount Indifferent</v>
      </c>
      <c r="AF1354">
        <v>4</v>
      </c>
      <c r="AG1354">
        <v>3</v>
      </c>
      <c r="AH1354">
        <v>1</v>
      </c>
      <c r="AI1354" t="str">
        <f>INDEX($AF$1:$AH$1,MATCH(MAX(AF1354:AH1354),AF1354:AH1354,0))</f>
        <v>Store_Orders</v>
      </c>
      <c r="AJ1354">
        <v>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f>SUM(AK1354:AO1354)</f>
        <v>0</v>
      </c>
      <c r="AQ1354" t="s">
        <v>67</v>
      </c>
      <c r="AR1354">
        <v>0</v>
      </c>
      <c r="AS1354" t="str">
        <f>IF(OR(AK1354&gt;0, AL1354&gt;0, AM1354&gt;0, AN1354&gt;0, AO1354&gt;0), "Converted", "Not Converted")</f>
        <v>Not Converted</v>
      </c>
      <c r="AT1354">
        <v>0</v>
      </c>
      <c r="AU1354">
        <v>3</v>
      </c>
      <c r="AV1354">
        <v>11</v>
      </c>
      <c r="AW1354">
        <f>IF(Z1354&gt;607, 4, 0)</f>
        <v>0</v>
      </c>
      <c r="AX1354">
        <f>IF(AA1354&gt;0.1497, 3, 0)</f>
        <v>3</v>
      </c>
      <c r="AY1354">
        <f>IF(P1354&gt;4031, 2, 0)</f>
        <v>0</v>
      </c>
      <c r="AZ1354">
        <f>IF(H1354&gt;51934.91, 1, 0)</f>
        <v>0</v>
      </c>
      <c r="BA1354">
        <f>SUM(AW1354:AZ1354)</f>
        <v>3</v>
      </c>
      <c r="BB1354" t="str">
        <f>VLOOKUP(BA1354,'Standard Deviations'!$L$1:$M$11,2,TRUE)</f>
        <v>Silver</v>
      </c>
    </row>
    <row r="1355" spans="1:54">
      <c r="A1355">
        <v>4188</v>
      </c>
      <c r="B1355">
        <v>1957</v>
      </c>
      <c r="C1355">
        <f>2024-B1355</f>
        <v>67</v>
      </c>
      <c r="D1355" t="str">
        <f>VLOOKUP(B1355,Reference!$A$1:$B$125, 2)</f>
        <v>Boomers</v>
      </c>
      <c r="E1355" t="s">
        <v>54</v>
      </c>
      <c r="F1355" t="str">
        <f>IF(E1355="High School", "No College", "College")</f>
        <v>College</v>
      </c>
      <c r="G1355" t="s">
        <v>60</v>
      </c>
      <c r="H1355">
        <v>36864</v>
      </c>
      <c r="I1355">
        <v>36864</v>
      </c>
      <c r="J1355" s="4" t="s">
        <v>175</v>
      </c>
      <c r="K1355">
        <v>0</v>
      </c>
      <c r="L1355">
        <v>1</v>
      </c>
      <c r="M1355" t="str">
        <f>IF(OR(K1355&gt;0, L1355&gt;0), "Parent", "Not Parent")</f>
        <v>Parent</v>
      </c>
      <c r="N1355" t="s">
        <v>351</v>
      </c>
      <c r="O1355" s="8">
        <v>41916</v>
      </c>
      <c r="P1355" s="9">
        <f>O1355-N1355</f>
        <v>782</v>
      </c>
      <c r="Q1355">
        <v>53</v>
      </c>
      <c r="R1355" s="9">
        <f>P1355-Q1355</f>
        <v>729</v>
      </c>
      <c r="S1355" s="8">
        <f>O1355-R1355</f>
        <v>41187</v>
      </c>
      <c r="T1355">
        <v>204</v>
      </c>
      <c r="U1355">
        <v>5</v>
      </c>
      <c r="V1355">
        <v>39</v>
      </c>
      <c r="W1355">
        <v>17</v>
      </c>
      <c r="X1355">
        <v>0</v>
      </c>
      <c r="Y1355">
        <v>89</v>
      </c>
      <c r="Z1355">
        <v>354</v>
      </c>
      <c r="AA1355">
        <f>Z1355/P1355</f>
        <v>0.45268542199488493</v>
      </c>
      <c r="AB1355" s="14" t="s">
        <v>506</v>
      </c>
      <c r="AC1355" s="13" t="s">
        <v>63</v>
      </c>
      <c r="AD1355">
        <v>3</v>
      </c>
      <c r="AE1355" t="str">
        <f>IF(AD1355&gt;3, "Prefers Discount", "Discount Indifferent")</f>
        <v>Discount Indifferent</v>
      </c>
      <c r="AF1355">
        <v>4</v>
      </c>
      <c r="AG1355">
        <v>5</v>
      </c>
      <c r="AH1355">
        <v>2</v>
      </c>
      <c r="AI1355" t="str">
        <f>INDEX($AF$1:$AH$1,MATCH(MAX(AF1355:AH1355),AF1355:AH1355,0))</f>
        <v>Web_Orders</v>
      </c>
      <c r="AJ1355">
        <v>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f>SUM(AK1355:AO1355)</f>
        <v>0</v>
      </c>
      <c r="AQ1355" t="s">
        <v>67</v>
      </c>
      <c r="AR1355">
        <v>1</v>
      </c>
      <c r="AS1355" t="str">
        <f>IF(OR(AK1355&gt;0, AL1355&gt;0, AM1355&gt;0, AN1355&gt;0, AO1355&gt;0), "Converted", "Not Converted")</f>
        <v>Not Converted</v>
      </c>
      <c r="AT1355">
        <v>0</v>
      </c>
      <c r="AU1355">
        <v>3</v>
      </c>
      <c r="AV1355">
        <v>11</v>
      </c>
      <c r="AW1355">
        <f>IF(Z1355&gt;607, 4, 0)</f>
        <v>0</v>
      </c>
      <c r="AX1355">
        <f>IF(AA1355&gt;0.1497, 3, 0)</f>
        <v>3</v>
      </c>
      <c r="AY1355">
        <f>IF(P1355&gt;4031, 2, 0)</f>
        <v>0</v>
      </c>
      <c r="AZ1355">
        <f>IF(H1355&gt;51934.91, 1, 0)</f>
        <v>0</v>
      </c>
      <c r="BA1355">
        <f>SUM(AW1355:AZ1355)</f>
        <v>3</v>
      </c>
      <c r="BB1355" t="str">
        <f>VLOOKUP(BA1355,'Standard Deviations'!$L$1:$M$11,2,TRUE)</f>
        <v>Silver</v>
      </c>
    </row>
    <row r="1356" spans="1:54" hidden="1">
      <c r="A1356">
        <v>2387</v>
      </c>
      <c r="B1356">
        <v>1952</v>
      </c>
      <c r="C1356">
        <f>2024-B1356</f>
        <v>72</v>
      </c>
      <c r="D1356" t="str">
        <f>VLOOKUP(B1356,Reference!$A$1:$B$125, 2)</f>
        <v>Boomers</v>
      </c>
      <c r="E1356" t="s">
        <v>64</v>
      </c>
      <c r="F1356" t="str">
        <f>IF(E1356="High School", "No College", "College")</f>
        <v>College</v>
      </c>
      <c r="G1356" t="s">
        <v>65</v>
      </c>
      <c r="H1356">
        <v>43776</v>
      </c>
      <c r="I1356">
        <v>43776</v>
      </c>
      <c r="J1356" s="4" t="s">
        <v>175</v>
      </c>
      <c r="K1356">
        <v>1</v>
      </c>
      <c r="L1356">
        <v>1</v>
      </c>
      <c r="M1356" t="str">
        <f>IF(OR(K1356&gt;0, L1356&gt;0), "Parent", "Not Parent")</f>
        <v>Parent</v>
      </c>
      <c r="N1356" t="s">
        <v>650</v>
      </c>
      <c r="O1356" s="8">
        <v>41916</v>
      </c>
      <c r="P1356" s="9">
        <f>O1356-N1356</f>
        <v>608</v>
      </c>
      <c r="Q1356">
        <v>9</v>
      </c>
      <c r="R1356" s="9">
        <f>P1356-Q1356</f>
        <v>599</v>
      </c>
      <c r="S1356" s="8">
        <f>O1356-R1356</f>
        <v>41317</v>
      </c>
      <c r="T1356">
        <v>177</v>
      </c>
      <c r="U1356">
        <v>2</v>
      </c>
      <c r="V1356">
        <v>71</v>
      </c>
      <c r="W1356">
        <v>3</v>
      </c>
      <c r="X1356">
        <v>2</v>
      </c>
      <c r="Y1356">
        <v>20</v>
      </c>
      <c r="Z1356">
        <v>275</v>
      </c>
      <c r="AA1356">
        <f>Z1356/P1356</f>
        <v>0.45230263157894735</v>
      </c>
      <c r="AB1356" s="11" t="s">
        <v>506</v>
      </c>
      <c r="AC1356" t="s">
        <v>59</v>
      </c>
      <c r="AD1356">
        <v>6</v>
      </c>
      <c r="AE1356" t="str">
        <f>IF(AD1356&gt;3, "Prefers Discount", "Discount Indifferent")</f>
        <v>Prefers Discount</v>
      </c>
      <c r="AF1356">
        <v>4</v>
      </c>
      <c r="AG1356">
        <v>5</v>
      </c>
      <c r="AH1356">
        <v>2</v>
      </c>
      <c r="AI1356" t="str">
        <f>INDEX($AF$1:$AH$1,MATCH(MAX(AF1356:AH1356),AF1356:AH1356,0))</f>
        <v>Web_Orders</v>
      </c>
      <c r="AJ1356">
        <v>8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f>SUM(AK1356:AO1356)</f>
        <v>0</v>
      </c>
      <c r="AQ1356" t="s">
        <v>67</v>
      </c>
      <c r="AR1356">
        <v>1</v>
      </c>
      <c r="AS1356" t="str">
        <f>IF(OR(AK1356&gt;0, AL1356&gt;0, AM1356&gt;0, AN1356&gt;0, AO1356&gt;0), "Converted", "Not Converted")</f>
        <v>Not Converted</v>
      </c>
      <c r="AT1356">
        <v>0</v>
      </c>
      <c r="AU1356">
        <v>3</v>
      </c>
      <c r="AV1356">
        <v>11</v>
      </c>
      <c r="AW1356">
        <f>IF(Z1356&gt;607, 4, 0)</f>
        <v>0</v>
      </c>
      <c r="AX1356">
        <f>IF(AA1356&gt;0.1497, 3, 0)</f>
        <v>3</v>
      </c>
      <c r="AY1356">
        <f>IF(P1356&gt;4031, 2, 0)</f>
        <v>0</v>
      </c>
      <c r="AZ1356">
        <f>IF(H1356&gt;51934.91, 1, 0)</f>
        <v>0</v>
      </c>
      <c r="BA1356">
        <f>SUM(AW1356:AZ1356)</f>
        <v>3</v>
      </c>
      <c r="BB1356" t="str">
        <f>VLOOKUP(BA1356,'Standard Deviations'!$L$1:$M$11,2,TRUE)</f>
        <v>Silver</v>
      </c>
    </row>
    <row r="1357" spans="1:54">
      <c r="A1357">
        <v>3406</v>
      </c>
      <c r="B1357">
        <v>1964</v>
      </c>
      <c r="C1357">
        <f>2024-B1357</f>
        <v>60</v>
      </c>
      <c r="D1357" t="str">
        <f>VLOOKUP(B1357,Reference!$A$1:$B$125, 2)</f>
        <v>Boomers</v>
      </c>
      <c r="E1357" t="s">
        <v>54</v>
      </c>
      <c r="F1357" t="str">
        <f>IF(E1357="High School", "No College", "College")</f>
        <v>College</v>
      </c>
      <c r="G1357" t="s">
        <v>60</v>
      </c>
      <c r="H1357">
        <v>45989</v>
      </c>
      <c r="I1357">
        <v>45989</v>
      </c>
      <c r="J1357" s="4" t="s">
        <v>175</v>
      </c>
      <c r="K1357">
        <v>0</v>
      </c>
      <c r="L1357">
        <v>1</v>
      </c>
      <c r="M1357" t="str">
        <f>IF(OR(K1357&gt;0, L1357&gt;0), "Parent", "Not Parent")</f>
        <v>Parent</v>
      </c>
      <c r="N1357" t="s">
        <v>639</v>
      </c>
      <c r="O1357" s="8">
        <v>41916</v>
      </c>
      <c r="P1357" s="9">
        <f>O1357-N1357</f>
        <v>712</v>
      </c>
      <c r="Q1357">
        <v>97</v>
      </c>
      <c r="R1357" s="9">
        <f>P1357-Q1357</f>
        <v>615</v>
      </c>
      <c r="S1357" s="8">
        <f>O1357-R1357</f>
        <v>41301</v>
      </c>
      <c r="T1357">
        <v>138</v>
      </c>
      <c r="U1357">
        <v>33</v>
      </c>
      <c r="V1357">
        <v>87</v>
      </c>
      <c r="W1357">
        <v>28</v>
      </c>
      <c r="X1357">
        <v>24</v>
      </c>
      <c r="Y1357">
        <v>12</v>
      </c>
      <c r="Z1357">
        <v>322</v>
      </c>
      <c r="AA1357">
        <f>Z1357/P1357</f>
        <v>0.45224719101123595</v>
      </c>
      <c r="AB1357" s="14" t="s">
        <v>506</v>
      </c>
      <c r="AC1357" s="13" t="s">
        <v>63</v>
      </c>
      <c r="AD1357">
        <v>4</v>
      </c>
      <c r="AE1357" t="str">
        <f>IF(AD1357&gt;3, "Prefers Discount", "Discount Indifferent")</f>
        <v>Prefers Discount</v>
      </c>
      <c r="AF1357">
        <v>7</v>
      </c>
      <c r="AG1357">
        <v>3</v>
      </c>
      <c r="AH1357">
        <v>2</v>
      </c>
      <c r="AI1357" t="str">
        <f>INDEX($AF$1:$AH$1,MATCH(MAX(AF1357:AH1357),AF1357:AH1357,0))</f>
        <v>Store_Orders</v>
      </c>
      <c r="AJ1357">
        <v>3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f>SUM(AK1357:AO1357)</f>
        <v>0</v>
      </c>
      <c r="AQ1357" t="s">
        <v>67</v>
      </c>
      <c r="AR1357">
        <v>0</v>
      </c>
      <c r="AS1357" t="str">
        <f>IF(OR(AK1357&gt;0, AL1357&gt;0, AM1357&gt;0, AN1357&gt;0, AO1357&gt;0), "Converted", "Not Converted")</f>
        <v>Not Converted</v>
      </c>
      <c r="AT1357">
        <v>0</v>
      </c>
      <c r="AU1357">
        <v>3</v>
      </c>
      <c r="AV1357">
        <v>11</v>
      </c>
      <c r="AW1357">
        <f>IF(Z1357&gt;607, 4, 0)</f>
        <v>0</v>
      </c>
      <c r="AX1357">
        <f>IF(AA1357&gt;0.1497, 3, 0)</f>
        <v>3</v>
      </c>
      <c r="AY1357">
        <f>IF(P1357&gt;4031, 2, 0)</f>
        <v>0</v>
      </c>
      <c r="AZ1357">
        <f>IF(H1357&gt;51934.91, 1, 0)</f>
        <v>0</v>
      </c>
      <c r="BA1357">
        <f>SUM(AW1357:AZ1357)</f>
        <v>3</v>
      </c>
      <c r="BB1357" t="str">
        <f>VLOOKUP(BA1357,'Standard Deviations'!$L$1:$M$11,2,TRUE)</f>
        <v>Silver</v>
      </c>
    </row>
    <row r="1358" spans="1:54">
      <c r="A1358">
        <v>4148</v>
      </c>
      <c r="B1358">
        <v>1972</v>
      </c>
      <c r="C1358">
        <f>2024-B1358</f>
        <v>52</v>
      </c>
      <c r="D1358" t="str">
        <f>VLOOKUP(B1358,Reference!$A$1:$B$125, 2)</f>
        <v>Gen X</v>
      </c>
      <c r="E1358" t="s">
        <v>54</v>
      </c>
      <c r="F1358" t="str">
        <f>IF(E1358="High School", "No College", "College")</f>
        <v>College</v>
      </c>
      <c r="G1358" t="s">
        <v>55</v>
      </c>
      <c r="H1358">
        <v>38988</v>
      </c>
      <c r="I1358">
        <v>38988</v>
      </c>
      <c r="J1358" s="4" t="s">
        <v>175</v>
      </c>
      <c r="K1358">
        <v>1</v>
      </c>
      <c r="L1358">
        <v>2</v>
      </c>
      <c r="M1358" t="str">
        <f>IF(OR(K1358&gt;0, L1358&gt;0), "Parent", "Not Parent")</f>
        <v>Parent</v>
      </c>
      <c r="N1358" t="s">
        <v>462</v>
      </c>
      <c r="O1358" s="8">
        <v>41916</v>
      </c>
      <c r="P1358" s="9">
        <f>O1358-N1358</f>
        <v>775</v>
      </c>
      <c r="Q1358">
        <v>90</v>
      </c>
      <c r="R1358" s="9">
        <f>P1358-Q1358</f>
        <v>685</v>
      </c>
      <c r="S1358" s="8">
        <f>O1358-R1358</f>
        <v>41231</v>
      </c>
      <c r="T1358">
        <v>164</v>
      </c>
      <c r="U1358">
        <v>24</v>
      </c>
      <c r="V1358">
        <v>103</v>
      </c>
      <c r="W1358">
        <v>12</v>
      </c>
      <c r="X1358">
        <v>3</v>
      </c>
      <c r="Y1358">
        <v>42</v>
      </c>
      <c r="Z1358">
        <v>348</v>
      </c>
      <c r="AA1358">
        <f>Z1358/P1358</f>
        <v>0.44903225806451613</v>
      </c>
      <c r="AB1358" s="14" t="s">
        <v>506</v>
      </c>
      <c r="AC1358" s="13" t="s">
        <v>63</v>
      </c>
      <c r="AD1358">
        <v>7</v>
      </c>
      <c r="AE1358" t="str">
        <f>IF(AD1358&gt;3, "Prefers Discount", "Discount Indifferent")</f>
        <v>Prefers Discount</v>
      </c>
      <c r="AF1358">
        <v>6</v>
      </c>
      <c r="AG1358">
        <v>5</v>
      </c>
      <c r="AH1358">
        <v>1</v>
      </c>
      <c r="AI1358" t="str">
        <f>INDEX($AF$1:$AH$1,MATCH(MAX(AF1358:AH1358),AF1358:AH1358,0))</f>
        <v>Store_Orders</v>
      </c>
      <c r="AJ1358">
        <v>8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f>SUM(AK1358:AO1358)</f>
        <v>0</v>
      </c>
      <c r="AQ1358" t="s">
        <v>67</v>
      </c>
      <c r="AR1358">
        <v>0</v>
      </c>
      <c r="AS1358" t="str">
        <f>IF(OR(AK1358&gt;0, AL1358&gt;0, AM1358&gt;0, AN1358&gt;0, AO1358&gt;0), "Converted", "Not Converted")</f>
        <v>Not Converted</v>
      </c>
      <c r="AT1358">
        <v>0</v>
      </c>
      <c r="AU1358">
        <v>3</v>
      </c>
      <c r="AV1358">
        <v>11</v>
      </c>
      <c r="AW1358">
        <f>IF(Z1358&gt;607, 4, 0)</f>
        <v>0</v>
      </c>
      <c r="AX1358">
        <f>IF(AA1358&gt;0.1497, 3, 0)</f>
        <v>3</v>
      </c>
      <c r="AY1358">
        <f>IF(P1358&gt;4031, 2, 0)</f>
        <v>0</v>
      </c>
      <c r="AZ1358">
        <f>IF(H1358&gt;51934.91, 1, 0)</f>
        <v>0</v>
      </c>
      <c r="BA1358">
        <f>SUM(AW1358:AZ1358)</f>
        <v>3</v>
      </c>
      <c r="BB1358" t="str">
        <f>VLOOKUP(BA1358,'Standard Deviations'!$L$1:$M$11,2,TRUE)</f>
        <v>Silver</v>
      </c>
    </row>
    <row r="1359" spans="1:54" hidden="1">
      <c r="A1359">
        <v>837</v>
      </c>
      <c r="B1359">
        <v>1977</v>
      </c>
      <c r="C1359">
        <f>2024-B1359</f>
        <v>47</v>
      </c>
      <c r="D1359" t="str">
        <f>VLOOKUP(B1359,Reference!$A$1:$B$125, 2)</f>
        <v>Gen X</v>
      </c>
      <c r="E1359" t="s">
        <v>54</v>
      </c>
      <c r="F1359" t="str">
        <f>IF(E1359="High School", "No College", "College")</f>
        <v>College</v>
      </c>
      <c r="G1359" t="s">
        <v>55</v>
      </c>
      <c r="H1359">
        <v>54809</v>
      </c>
      <c r="I1359">
        <v>54809</v>
      </c>
      <c r="J1359" s="4" t="s">
        <v>61</v>
      </c>
      <c r="K1359">
        <v>1</v>
      </c>
      <c r="L1359">
        <v>1</v>
      </c>
      <c r="M1359" t="str">
        <f>IF(OR(K1359&gt;0, L1359&gt;0), "Parent", "Not Parent")</f>
        <v>Parent</v>
      </c>
      <c r="N1359" t="s">
        <v>293</v>
      </c>
      <c r="O1359" s="8">
        <v>41916</v>
      </c>
      <c r="P1359" s="9">
        <f>O1359-N1359</f>
        <v>388</v>
      </c>
      <c r="Q1359">
        <v>0</v>
      </c>
      <c r="R1359" s="9">
        <f>P1359-Q1359</f>
        <v>388</v>
      </c>
      <c r="S1359" s="8">
        <f>O1359-R1359</f>
        <v>41528</v>
      </c>
      <c r="T1359">
        <v>63</v>
      </c>
      <c r="U1359">
        <v>6</v>
      </c>
      <c r="V1359">
        <v>57</v>
      </c>
      <c r="W1359">
        <v>13</v>
      </c>
      <c r="X1359">
        <v>13</v>
      </c>
      <c r="Y1359">
        <v>22</v>
      </c>
      <c r="Z1359">
        <v>174</v>
      </c>
      <c r="AA1359">
        <f>Z1359/P1359</f>
        <v>0.4484536082474227</v>
      </c>
      <c r="AB1359" s="11" t="s">
        <v>506</v>
      </c>
      <c r="AC1359" t="s">
        <v>59</v>
      </c>
      <c r="AD1359">
        <v>4</v>
      </c>
      <c r="AE1359" t="str">
        <f>IF(AD1359&gt;3, "Prefers Discount", "Discount Indifferent")</f>
        <v>Prefers Discount</v>
      </c>
      <c r="AF1359">
        <v>5</v>
      </c>
      <c r="AG1359">
        <v>2</v>
      </c>
      <c r="AH1359">
        <v>1</v>
      </c>
      <c r="AI1359" t="str">
        <f>INDEX($AF$1:$AH$1,MATCH(MAX(AF1359:AH1359),AF1359:AH1359,0))</f>
        <v>Store_Orders</v>
      </c>
      <c r="AJ1359">
        <v>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f>SUM(AK1359:AO1359)</f>
        <v>0</v>
      </c>
      <c r="AQ1359" t="s">
        <v>67</v>
      </c>
      <c r="AR1359">
        <v>0</v>
      </c>
      <c r="AS1359" t="str">
        <f>IF(OR(AK1359&gt;0, AL1359&gt;0, AM1359&gt;0, AN1359&gt;0, AO1359&gt;0), "Converted", "Not Converted")</f>
        <v>Not Converted</v>
      </c>
      <c r="AT1359">
        <v>0</v>
      </c>
      <c r="AU1359">
        <v>3</v>
      </c>
      <c r="AV1359">
        <v>11</v>
      </c>
      <c r="AW1359">
        <f>IF(Z1359&gt;607, 4, 0)</f>
        <v>0</v>
      </c>
      <c r="AX1359">
        <f>IF(AA1359&gt;0.1497, 3, 0)</f>
        <v>3</v>
      </c>
      <c r="AY1359">
        <f>IF(P1359&gt;4031, 2, 0)</f>
        <v>0</v>
      </c>
      <c r="AZ1359">
        <f>IF(H1359&gt;51934.91, 1, 0)</f>
        <v>1</v>
      </c>
      <c r="BA1359">
        <f>SUM(AW1359:AZ1359)</f>
        <v>4</v>
      </c>
      <c r="BB1359" t="str">
        <f>VLOOKUP(BA1359,'Standard Deviations'!$L$1:$M$11,2,TRUE)</f>
        <v>Silver</v>
      </c>
    </row>
    <row r="1360" spans="1:54" hidden="1">
      <c r="A1360">
        <v>10521</v>
      </c>
      <c r="B1360">
        <v>1977</v>
      </c>
      <c r="C1360">
        <f>2024-B1360</f>
        <v>47</v>
      </c>
      <c r="D1360" t="str">
        <f>VLOOKUP(B1360,Reference!$A$1:$B$125, 2)</f>
        <v>Gen X</v>
      </c>
      <c r="E1360" t="s">
        <v>54</v>
      </c>
      <c r="F1360" t="str">
        <f>IF(E1360="High School", "No College", "College")</f>
        <v>College</v>
      </c>
      <c r="G1360" t="s">
        <v>55</v>
      </c>
      <c r="H1360">
        <v>54809</v>
      </c>
      <c r="I1360">
        <v>54809</v>
      </c>
      <c r="J1360" s="4" t="s">
        <v>61</v>
      </c>
      <c r="K1360">
        <v>1</v>
      </c>
      <c r="L1360">
        <v>1</v>
      </c>
      <c r="M1360" t="str">
        <f>IF(OR(K1360&gt;0, L1360&gt;0), "Parent", "Not Parent")</f>
        <v>Parent</v>
      </c>
      <c r="N1360" t="s">
        <v>293</v>
      </c>
      <c r="O1360" s="8">
        <v>41916</v>
      </c>
      <c r="P1360" s="9">
        <f>O1360-N1360</f>
        <v>388</v>
      </c>
      <c r="Q1360">
        <v>0</v>
      </c>
      <c r="R1360" s="9">
        <f>P1360-Q1360</f>
        <v>388</v>
      </c>
      <c r="S1360" s="8">
        <f>O1360-R1360</f>
        <v>41528</v>
      </c>
      <c r="T1360">
        <v>63</v>
      </c>
      <c r="U1360">
        <v>6</v>
      </c>
      <c r="V1360">
        <v>57</v>
      </c>
      <c r="W1360">
        <v>13</v>
      </c>
      <c r="X1360">
        <v>13</v>
      </c>
      <c r="Y1360">
        <v>22</v>
      </c>
      <c r="Z1360">
        <v>174</v>
      </c>
      <c r="AA1360">
        <f>Z1360/P1360</f>
        <v>0.4484536082474227</v>
      </c>
      <c r="AB1360" s="11" t="s">
        <v>506</v>
      </c>
      <c r="AC1360" t="s">
        <v>59</v>
      </c>
      <c r="AD1360">
        <v>4</v>
      </c>
      <c r="AE1360" t="str">
        <f>IF(AD1360&gt;3, "Prefers Discount", "Discount Indifferent")</f>
        <v>Prefers Discount</v>
      </c>
      <c r="AF1360">
        <v>5</v>
      </c>
      <c r="AG1360">
        <v>2</v>
      </c>
      <c r="AH1360">
        <v>1</v>
      </c>
      <c r="AI1360" t="str">
        <f>INDEX($AF$1:$AH$1,MATCH(MAX(AF1360:AH1360),AF1360:AH1360,0))</f>
        <v>Store_Orders</v>
      </c>
      <c r="AJ1360">
        <v>4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f>SUM(AK1360:AO1360)</f>
        <v>0</v>
      </c>
      <c r="AQ1360" t="s">
        <v>67</v>
      </c>
      <c r="AR1360">
        <v>1</v>
      </c>
      <c r="AS1360" t="str">
        <f>IF(OR(AK1360&gt;0, AL1360&gt;0, AM1360&gt;0, AN1360&gt;0, AO1360&gt;0), "Converted", "Not Converted")</f>
        <v>Not Converted</v>
      </c>
      <c r="AT1360">
        <v>0</v>
      </c>
      <c r="AU1360">
        <v>3</v>
      </c>
      <c r="AV1360">
        <v>11</v>
      </c>
      <c r="AW1360">
        <f>IF(Z1360&gt;607, 4, 0)</f>
        <v>0</v>
      </c>
      <c r="AX1360">
        <f>IF(AA1360&gt;0.1497, 3, 0)</f>
        <v>3</v>
      </c>
      <c r="AY1360">
        <f>IF(P1360&gt;4031, 2, 0)</f>
        <v>0</v>
      </c>
      <c r="AZ1360">
        <f>IF(H1360&gt;51934.91, 1, 0)</f>
        <v>1</v>
      </c>
      <c r="BA1360">
        <f>SUM(AW1360:AZ1360)</f>
        <v>4</v>
      </c>
      <c r="BB1360" t="str">
        <f>VLOOKUP(BA1360,'Standard Deviations'!$L$1:$M$11,2,TRUE)</f>
        <v>Silver</v>
      </c>
    </row>
    <row r="1361" spans="1:54" hidden="1">
      <c r="A1361">
        <v>5429</v>
      </c>
      <c r="B1361">
        <v>1948</v>
      </c>
      <c r="C1361">
        <f>2024-B1361</f>
        <v>76</v>
      </c>
      <c r="D1361" t="str">
        <f>VLOOKUP(B1361,Reference!$A$1:$B$125, 2)</f>
        <v>Boomers</v>
      </c>
      <c r="E1361" t="s">
        <v>68</v>
      </c>
      <c r="F1361" t="str">
        <f>IF(E1361="High School", "No College", "College")</f>
        <v>College</v>
      </c>
      <c r="G1361" t="s">
        <v>55</v>
      </c>
      <c r="H1361">
        <v>45579</v>
      </c>
      <c r="I1361">
        <v>45579</v>
      </c>
      <c r="J1361" s="4" t="s">
        <v>175</v>
      </c>
      <c r="K1361">
        <v>0</v>
      </c>
      <c r="L1361">
        <v>1</v>
      </c>
      <c r="M1361" t="str">
        <f>IF(OR(K1361&gt;0, L1361&gt;0), "Parent", "Not Parent")</f>
        <v>Parent</v>
      </c>
      <c r="N1361" t="s">
        <v>301</v>
      </c>
      <c r="O1361" s="8">
        <v>41916</v>
      </c>
      <c r="P1361" s="9">
        <f>O1361-N1361</f>
        <v>410</v>
      </c>
      <c r="Q1361">
        <v>10</v>
      </c>
      <c r="R1361" s="9">
        <f>P1361-Q1361</f>
        <v>400</v>
      </c>
      <c r="S1361" s="8">
        <f>O1361-R1361</f>
        <v>41516</v>
      </c>
      <c r="T1361">
        <v>145</v>
      </c>
      <c r="U1361">
        <v>1</v>
      </c>
      <c r="V1361">
        <v>33</v>
      </c>
      <c r="W1361">
        <v>2</v>
      </c>
      <c r="X1361">
        <v>1</v>
      </c>
      <c r="Y1361">
        <v>1</v>
      </c>
      <c r="Z1361">
        <v>183</v>
      </c>
      <c r="AA1361">
        <f>Z1361/P1361</f>
        <v>0.44634146341463415</v>
      </c>
      <c r="AB1361" s="11" t="s">
        <v>506</v>
      </c>
      <c r="AC1361" t="s">
        <v>59</v>
      </c>
      <c r="AD1361">
        <v>1</v>
      </c>
      <c r="AE1361" t="str">
        <f>IF(AD1361&gt;3, "Prefers Discount", "Discount Indifferent")</f>
        <v>Discount Indifferent</v>
      </c>
      <c r="AF1361">
        <v>4</v>
      </c>
      <c r="AG1361">
        <v>4</v>
      </c>
      <c r="AH1361">
        <v>1</v>
      </c>
      <c r="AI1361" t="str">
        <f>INDEX($AF$1:$AH$1,MATCH(MAX(AF1361:AH1361),AF1361:AH1361,0))</f>
        <v>Store_Orders</v>
      </c>
      <c r="AJ1361">
        <v>6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f>SUM(AK1361:AO1361)</f>
        <v>0</v>
      </c>
      <c r="AQ1361" t="s">
        <v>67</v>
      </c>
      <c r="AR1361">
        <v>0</v>
      </c>
      <c r="AS1361" t="str">
        <f>IF(OR(AK1361&gt;0, AL1361&gt;0, AM1361&gt;0, AN1361&gt;0, AO1361&gt;0), "Converted", "Not Converted")</f>
        <v>Not Converted</v>
      </c>
      <c r="AT1361">
        <v>0</v>
      </c>
      <c r="AU1361">
        <v>3</v>
      </c>
      <c r="AV1361">
        <v>11</v>
      </c>
      <c r="AW1361">
        <f>IF(Z1361&gt;607, 4, 0)</f>
        <v>0</v>
      </c>
      <c r="AX1361">
        <f>IF(AA1361&gt;0.1497, 3, 0)</f>
        <v>3</v>
      </c>
      <c r="AY1361">
        <f>IF(P1361&gt;4031, 2, 0)</f>
        <v>0</v>
      </c>
      <c r="AZ1361">
        <f>IF(H1361&gt;51934.91, 1, 0)</f>
        <v>0</v>
      </c>
      <c r="BA1361">
        <f>SUM(AW1361:AZ1361)</f>
        <v>3</v>
      </c>
      <c r="BB1361" t="str">
        <f>VLOOKUP(BA1361,'Standard Deviations'!$L$1:$M$11,2,TRUE)</f>
        <v>Silver</v>
      </c>
    </row>
    <row r="1362" spans="1:54">
      <c r="A1362">
        <v>8182</v>
      </c>
      <c r="B1362">
        <v>1984</v>
      </c>
      <c r="C1362">
        <f>2024-B1362</f>
        <v>40</v>
      </c>
      <c r="D1362" t="str">
        <f>VLOOKUP(B1362,Reference!$A$1:$B$125, 2)</f>
        <v>Millennials</v>
      </c>
      <c r="E1362" t="s">
        <v>54</v>
      </c>
      <c r="F1362" t="str">
        <f>IF(E1362="High School", "No College", "College")</f>
        <v>College</v>
      </c>
      <c r="G1362" t="s">
        <v>55</v>
      </c>
      <c r="H1362">
        <v>23228</v>
      </c>
      <c r="I1362">
        <v>23228</v>
      </c>
      <c r="J1362" s="4" t="s">
        <v>341</v>
      </c>
      <c r="K1362">
        <v>1</v>
      </c>
      <c r="L1362">
        <v>0</v>
      </c>
      <c r="M1362" t="str">
        <f>IF(OR(K1362&gt;0, L1362&gt;0), "Parent", "Not Parent")</f>
        <v>Parent</v>
      </c>
      <c r="N1362" t="s">
        <v>640</v>
      </c>
      <c r="O1362" s="8">
        <v>41916</v>
      </c>
      <c r="P1362" s="9">
        <f>O1362-N1362</f>
        <v>272</v>
      </c>
      <c r="Q1362">
        <v>91</v>
      </c>
      <c r="R1362" s="9">
        <f>P1362-Q1362</f>
        <v>181</v>
      </c>
      <c r="S1362" s="8">
        <f>O1362-R1362</f>
        <v>41735</v>
      </c>
      <c r="T1362">
        <v>53</v>
      </c>
      <c r="U1362">
        <v>3</v>
      </c>
      <c r="V1362">
        <v>49</v>
      </c>
      <c r="W1362">
        <v>7</v>
      </c>
      <c r="X1362">
        <v>4</v>
      </c>
      <c r="Y1362">
        <v>5</v>
      </c>
      <c r="Z1362">
        <v>121</v>
      </c>
      <c r="AA1362">
        <f>Z1362/P1362</f>
        <v>0.44485294117647056</v>
      </c>
      <c r="AB1362" s="14" t="s">
        <v>506</v>
      </c>
      <c r="AC1362" s="13" t="s">
        <v>63</v>
      </c>
      <c r="AD1362">
        <v>4</v>
      </c>
      <c r="AE1362" t="str">
        <f>IF(AD1362&gt;3, "Prefers Discount", "Discount Indifferent")</f>
        <v>Prefers Discount</v>
      </c>
      <c r="AF1362">
        <v>4</v>
      </c>
      <c r="AG1362">
        <v>3</v>
      </c>
      <c r="AH1362">
        <v>0</v>
      </c>
      <c r="AI1362" t="str">
        <f>INDEX($AF$1:$AH$1,MATCH(MAX(AF1362:AH1362),AF1362:AH1362,0))</f>
        <v>Store_Orders</v>
      </c>
      <c r="AJ1362">
        <v>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f>SUM(AK1362:AO1362)</f>
        <v>0</v>
      </c>
      <c r="AQ1362" t="s">
        <v>67</v>
      </c>
      <c r="AR1362">
        <v>0</v>
      </c>
      <c r="AS1362" t="str">
        <f>IF(OR(AK1362&gt;0, AL1362&gt;0, AM1362&gt;0, AN1362&gt;0, AO1362&gt;0), "Converted", "Not Converted")</f>
        <v>Not Converted</v>
      </c>
      <c r="AT1362">
        <v>0</v>
      </c>
      <c r="AU1362">
        <v>3</v>
      </c>
      <c r="AV1362">
        <v>11</v>
      </c>
      <c r="AW1362">
        <f>IF(Z1362&gt;607, 4, 0)</f>
        <v>0</v>
      </c>
      <c r="AX1362">
        <f>IF(AA1362&gt;0.1497, 3, 0)</f>
        <v>3</v>
      </c>
      <c r="AY1362">
        <f>IF(P1362&gt;4031, 2, 0)</f>
        <v>0</v>
      </c>
      <c r="AZ1362">
        <f>IF(H1362&gt;51934.91, 1, 0)</f>
        <v>0</v>
      </c>
      <c r="BA1362">
        <f>SUM(AW1362:AZ1362)</f>
        <v>3</v>
      </c>
      <c r="BB1362" t="str">
        <f>VLOOKUP(BA1362,'Standard Deviations'!$L$1:$M$11,2,TRUE)</f>
        <v>Silver</v>
      </c>
    </row>
    <row r="1363" spans="1:54">
      <c r="A1363">
        <v>2952</v>
      </c>
      <c r="B1363">
        <v>1977</v>
      </c>
      <c r="C1363">
        <f>2024-B1363</f>
        <v>47</v>
      </c>
      <c r="D1363" t="str">
        <f>VLOOKUP(B1363,Reference!$A$1:$B$125, 2)</f>
        <v>Gen X</v>
      </c>
      <c r="E1363" t="s">
        <v>64</v>
      </c>
      <c r="F1363" t="str">
        <f>IF(E1363="High School", "No College", "College")</f>
        <v>College</v>
      </c>
      <c r="G1363" t="s">
        <v>60</v>
      </c>
      <c r="H1363">
        <v>36273</v>
      </c>
      <c r="I1363">
        <v>36273</v>
      </c>
      <c r="J1363" s="4" t="s">
        <v>175</v>
      </c>
      <c r="K1363">
        <v>1</v>
      </c>
      <c r="L1363">
        <v>0</v>
      </c>
      <c r="M1363" t="str">
        <f>IF(OR(K1363&gt;0, L1363&gt;0), "Parent", "Not Parent")</f>
        <v>Parent</v>
      </c>
      <c r="N1363" t="s">
        <v>651</v>
      </c>
      <c r="O1363" s="8">
        <v>41916</v>
      </c>
      <c r="P1363" s="9">
        <f>O1363-N1363</f>
        <v>171</v>
      </c>
      <c r="Q1363">
        <v>80</v>
      </c>
      <c r="R1363" s="9">
        <f>P1363-Q1363</f>
        <v>91</v>
      </c>
      <c r="S1363" s="8">
        <f>O1363-R1363</f>
        <v>41825</v>
      </c>
      <c r="T1363">
        <v>29</v>
      </c>
      <c r="U1363">
        <v>3</v>
      </c>
      <c r="V1363">
        <v>30</v>
      </c>
      <c r="W1363">
        <v>3</v>
      </c>
      <c r="X1363">
        <v>2</v>
      </c>
      <c r="Y1363">
        <v>9</v>
      </c>
      <c r="Z1363">
        <v>76</v>
      </c>
      <c r="AA1363">
        <f>Z1363/P1363</f>
        <v>0.44444444444444442</v>
      </c>
      <c r="AB1363" s="14" t="s">
        <v>506</v>
      </c>
      <c r="AC1363" s="13" t="s">
        <v>63</v>
      </c>
      <c r="AD1363">
        <v>2</v>
      </c>
      <c r="AE1363" t="str">
        <f>IF(AD1363&gt;3, "Prefers Discount", "Discount Indifferent")</f>
        <v>Discount Indifferent</v>
      </c>
      <c r="AF1363">
        <v>3</v>
      </c>
      <c r="AG1363">
        <v>3</v>
      </c>
      <c r="AH1363">
        <v>0</v>
      </c>
      <c r="AI1363" t="str">
        <f>INDEX($AF$1:$AH$1,MATCH(MAX(AF1363:AH1363),AF1363:AH1363,0))</f>
        <v>Store_Orders</v>
      </c>
      <c r="AJ1363">
        <v>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f>SUM(AK1363:AO1363)</f>
        <v>0</v>
      </c>
      <c r="AQ1363" t="s">
        <v>67</v>
      </c>
      <c r="AR1363">
        <v>0</v>
      </c>
      <c r="AS1363" t="str">
        <f>IF(OR(AK1363&gt;0, AL1363&gt;0, AM1363&gt;0, AN1363&gt;0, AO1363&gt;0), "Converted", "Not Converted")</f>
        <v>Not Converted</v>
      </c>
      <c r="AT1363">
        <v>0</v>
      </c>
      <c r="AU1363">
        <v>3</v>
      </c>
      <c r="AV1363">
        <v>11</v>
      </c>
      <c r="AW1363">
        <f>IF(Z1363&gt;607, 4, 0)</f>
        <v>0</v>
      </c>
      <c r="AX1363">
        <f>IF(AA1363&gt;0.1497, 3, 0)</f>
        <v>3</v>
      </c>
      <c r="AY1363">
        <f>IF(P1363&gt;4031, 2, 0)</f>
        <v>0</v>
      </c>
      <c r="AZ1363">
        <f>IF(H1363&gt;51934.91, 1, 0)</f>
        <v>0</v>
      </c>
      <c r="BA1363">
        <f>SUM(AW1363:AZ1363)</f>
        <v>3</v>
      </c>
      <c r="BB1363" t="str">
        <f>VLOOKUP(BA1363,'Standard Deviations'!$L$1:$M$11,2,TRUE)</f>
        <v>Silver</v>
      </c>
    </row>
    <row r="1364" spans="1:54">
      <c r="A1364">
        <v>1291</v>
      </c>
      <c r="B1364">
        <v>1978</v>
      </c>
      <c r="C1364">
        <f>2024-B1364</f>
        <v>46</v>
      </c>
      <c r="D1364" t="str">
        <f>VLOOKUP(B1364,Reference!$A$1:$B$125, 2)</f>
        <v>Gen X</v>
      </c>
      <c r="E1364" t="s">
        <v>68</v>
      </c>
      <c r="F1364" t="str">
        <f>IF(E1364="High School", "No College", "College")</f>
        <v>College</v>
      </c>
      <c r="G1364" t="s">
        <v>65</v>
      </c>
      <c r="H1364">
        <v>27683</v>
      </c>
      <c r="I1364">
        <v>27683</v>
      </c>
      <c r="J1364" s="4" t="s">
        <v>341</v>
      </c>
      <c r="K1364">
        <v>1</v>
      </c>
      <c r="L1364">
        <v>0</v>
      </c>
      <c r="M1364" t="str">
        <f>IF(OR(K1364&gt;0, L1364&gt;0), "Parent", "Not Parent")</f>
        <v>Parent</v>
      </c>
      <c r="N1364" t="s">
        <v>432</v>
      </c>
      <c r="O1364" s="8">
        <v>41916</v>
      </c>
      <c r="P1364" s="9">
        <f>O1364-N1364</f>
        <v>791</v>
      </c>
      <c r="Q1364">
        <v>90</v>
      </c>
      <c r="R1364" s="9">
        <f>P1364-Q1364</f>
        <v>701</v>
      </c>
      <c r="S1364" s="8">
        <f>O1364-R1364</f>
        <v>41215</v>
      </c>
      <c r="T1364">
        <v>152</v>
      </c>
      <c r="U1364">
        <v>9</v>
      </c>
      <c r="V1364">
        <v>121</v>
      </c>
      <c r="W1364">
        <v>12</v>
      </c>
      <c r="X1364">
        <v>12</v>
      </c>
      <c r="Y1364">
        <v>45</v>
      </c>
      <c r="Z1364">
        <v>351</v>
      </c>
      <c r="AA1364">
        <f>Z1364/P1364</f>
        <v>0.44374209860935526</v>
      </c>
      <c r="AB1364" s="14" t="s">
        <v>506</v>
      </c>
      <c r="AC1364" s="13" t="s">
        <v>63</v>
      </c>
      <c r="AD1364">
        <v>4</v>
      </c>
      <c r="AE1364" t="str">
        <f>IF(AD1364&gt;3, "Prefers Discount", "Discount Indifferent")</f>
        <v>Prefers Discount</v>
      </c>
      <c r="AF1364">
        <v>4</v>
      </c>
      <c r="AG1364">
        <v>6</v>
      </c>
      <c r="AH1364">
        <v>2</v>
      </c>
      <c r="AI1364" t="str">
        <f>INDEX($AF$1:$AH$1,MATCH(MAX(AF1364:AH1364),AF1364:AH1364,0))</f>
        <v>Web_Orders</v>
      </c>
      <c r="AJ1364">
        <v>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f>SUM(AK1364:AO1364)</f>
        <v>0</v>
      </c>
      <c r="AQ1364" t="s">
        <v>67</v>
      </c>
      <c r="AR1364">
        <v>0</v>
      </c>
      <c r="AS1364" t="str">
        <f>IF(OR(AK1364&gt;0, AL1364&gt;0, AM1364&gt;0, AN1364&gt;0, AO1364&gt;0), "Converted", "Not Converted")</f>
        <v>Not Converted</v>
      </c>
      <c r="AT1364">
        <v>0</v>
      </c>
      <c r="AU1364">
        <v>3</v>
      </c>
      <c r="AV1364">
        <v>11</v>
      </c>
      <c r="AW1364">
        <f>IF(Z1364&gt;607, 4, 0)</f>
        <v>0</v>
      </c>
      <c r="AX1364">
        <f>IF(AA1364&gt;0.1497, 3, 0)</f>
        <v>3</v>
      </c>
      <c r="AY1364">
        <f>IF(P1364&gt;4031, 2, 0)</f>
        <v>0</v>
      </c>
      <c r="AZ1364">
        <f>IF(H1364&gt;51934.91, 1, 0)</f>
        <v>0</v>
      </c>
      <c r="BA1364">
        <f>SUM(AW1364:AZ1364)</f>
        <v>3</v>
      </c>
      <c r="BB1364" t="str">
        <f>VLOOKUP(BA1364,'Standard Deviations'!$L$1:$M$11,2,TRUE)</f>
        <v>Silver</v>
      </c>
    </row>
    <row r="1365" spans="1:54">
      <c r="A1365">
        <v>4368</v>
      </c>
      <c r="B1365">
        <v>1980</v>
      </c>
      <c r="C1365">
        <f>2024-B1365</f>
        <v>44</v>
      </c>
      <c r="D1365" t="str">
        <f>VLOOKUP(B1365,Reference!$A$1:$B$125, 2)</f>
        <v>Millennials</v>
      </c>
      <c r="E1365" t="s">
        <v>54</v>
      </c>
      <c r="F1365" t="str">
        <f>IF(E1365="High School", "No College", "College")</f>
        <v>College</v>
      </c>
      <c r="G1365" t="s">
        <v>55</v>
      </c>
      <c r="H1365">
        <v>47850</v>
      </c>
      <c r="I1365">
        <v>47850</v>
      </c>
      <c r="J1365" s="4" t="s">
        <v>175</v>
      </c>
      <c r="K1365">
        <v>1</v>
      </c>
      <c r="L1365">
        <v>0</v>
      </c>
      <c r="M1365" t="str">
        <f>IF(OR(K1365&gt;0, L1365&gt;0), "Parent", "Not Parent")</f>
        <v>Parent</v>
      </c>
      <c r="N1365" t="s">
        <v>652</v>
      </c>
      <c r="O1365" s="8">
        <v>41916</v>
      </c>
      <c r="P1365" s="9">
        <f>O1365-N1365</f>
        <v>305</v>
      </c>
      <c r="Q1365">
        <v>72</v>
      </c>
      <c r="R1365" s="9">
        <f>P1365-Q1365</f>
        <v>233</v>
      </c>
      <c r="S1365" s="8">
        <f>O1365-R1365</f>
        <v>41683</v>
      </c>
      <c r="T1365">
        <v>42</v>
      </c>
      <c r="U1365">
        <v>7</v>
      </c>
      <c r="V1365">
        <v>43</v>
      </c>
      <c r="W1365">
        <v>20</v>
      </c>
      <c r="X1365">
        <v>12</v>
      </c>
      <c r="Y1365">
        <v>10</v>
      </c>
      <c r="Z1365">
        <v>134</v>
      </c>
      <c r="AA1365">
        <f>Z1365/P1365</f>
        <v>0.43934426229508194</v>
      </c>
      <c r="AB1365" s="14" t="s">
        <v>506</v>
      </c>
      <c r="AC1365" s="13" t="s">
        <v>63</v>
      </c>
      <c r="AD1365">
        <v>1</v>
      </c>
      <c r="AE1365" t="str">
        <f>IF(AD1365&gt;3, "Prefers Discount", "Discount Indifferent")</f>
        <v>Discount Indifferent</v>
      </c>
      <c r="AF1365">
        <v>4</v>
      </c>
      <c r="AG1365">
        <v>3</v>
      </c>
      <c r="AH1365">
        <v>0</v>
      </c>
      <c r="AI1365" t="str">
        <f>INDEX($AF$1:$AH$1,MATCH(MAX(AF1365:AH1365),AF1365:AH1365,0))</f>
        <v>Store_Orders</v>
      </c>
      <c r="AJ1365">
        <v>6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f>SUM(AK1365:AO1365)</f>
        <v>0</v>
      </c>
      <c r="AQ1365" t="s">
        <v>67</v>
      </c>
      <c r="AR1365">
        <v>0</v>
      </c>
      <c r="AS1365" t="str">
        <f>IF(OR(AK1365&gt;0, AL1365&gt;0, AM1365&gt;0, AN1365&gt;0, AO1365&gt;0), "Converted", "Not Converted")</f>
        <v>Not Converted</v>
      </c>
      <c r="AT1365">
        <v>0</v>
      </c>
      <c r="AU1365">
        <v>3</v>
      </c>
      <c r="AV1365">
        <v>11</v>
      </c>
      <c r="AW1365">
        <f>IF(Z1365&gt;607, 4, 0)</f>
        <v>0</v>
      </c>
      <c r="AX1365">
        <f>IF(AA1365&gt;0.1497, 3, 0)</f>
        <v>3</v>
      </c>
      <c r="AY1365">
        <f>IF(P1365&gt;4031, 2, 0)</f>
        <v>0</v>
      </c>
      <c r="AZ1365">
        <f>IF(H1365&gt;51934.91, 1, 0)</f>
        <v>0</v>
      </c>
      <c r="BA1365">
        <f>SUM(AW1365:AZ1365)</f>
        <v>3</v>
      </c>
      <c r="BB1365" t="str">
        <f>VLOOKUP(BA1365,'Standard Deviations'!$L$1:$M$11,2,TRUE)</f>
        <v>Silver</v>
      </c>
    </row>
    <row r="1366" spans="1:54" hidden="1">
      <c r="A1366">
        <v>1170</v>
      </c>
      <c r="B1366">
        <v>1975</v>
      </c>
      <c r="C1366">
        <f>2024-B1366</f>
        <v>49</v>
      </c>
      <c r="D1366" t="str">
        <f>VLOOKUP(B1366,Reference!$A$1:$B$125, 2)</f>
        <v>Gen X</v>
      </c>
      <c r="E1366" t="s">
        <v>54</v>
      </c>
      <c r="F1366" t="str">
        <f>IF(E1366="High School", "No College", "College")</f>
        <v>College</v>
      </c>
      <c r="G1366" t="s">
        <v>55</v>
      </c>
      <c r="H1366">
        <v>27573</v>
      </c>
      <c r="I1366">
        <v>27573</v>
      </c>
      <c r="J1366" s="4" t="s">
        <v>341</v>
      </c>
      <c r="K1366">
        <v>1</v>
      </c>
      <c r="L1366">
        <v>0</v>
      </c>
      <c r="M1366" t="str">
        <f>IF(OR(K1366&gt;0, L1366&gt;0), "Parent", "Not Parent")</f>
        <v>Parent</v>
      </c>
      <c r="N1366" t="s">
        <v>653</v>
      </c>
      <c r="O1366" s="8">
        <v>41916</v>
      </c>
      <c r="P1366" s="9">
        <f>O1366-N1366</f>
        <v>558</v>
      </c>
      <c r="Q1366">
        <v>45</v>
      </c>
      <c r="R1366" s="9">
        <f>P1366-Q1366</f>
        <v>513</v>
      </c>
      <c r="S1366" s="8">
        <f>O1366-R1366</f>
        <v>41403</v>
      </c>
      <c r="T1366">
        <v>50</v>
      </c>
      <c r="U1366">
        <v>15</v>
      </c>
      <c r="V1366">
        <v>110</v>
      </c>
      <c r="W1366">
        <v>39</v>
      </c>
      <c r="X1366">
        <v>15</v>
      </c>
      <c r="Y1366">
        <v>15</v>
      </c>
      <c r="Z1366">
        <v>244</v>
      </c>
      <c r="AA1366">
        <f>Z1366/P1366</f>
        <v>0.43727598566308246</v>
      </c>
      <c r="AB1366" s="11" t="s">
        <v>506</v>
      </c>
      <c r="AC1366" t="s">
        <v>59</v>
      </c>
      <c r="AD1366">
        <v>4</v>
      </c>
      <c r="AE1366" t="str">
        <f>IF(AD1366&gt;3, "Prefers Discount", "Discount Indifferent")</f>
        <v>Prefers Discount</v>
      </c>
      <c r="AF1366">
        <v>4</v>
      </c>
      <c r="AG1366">
        <v>5</v>
      </c>
      <c r="AH1366">
        <v>1</v>
      </c>
      <c r="AI1366" t="str">
        <f>INDEX($AF$1:$AH$1,MATCH(MAX(AF1366:AH1366),AF1366:AH1366,0))</f>
        <v>Web_Orders</v>
      </c>
      <c r="AJ1366">
        <v>8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f>SUM(AK1366:AO1366)</f>
        <v>0</v>
      </c>
      <c r="AQ1366" t="s">
        <v>67</v>
      </c>
      <c r="AR1366">
        <v>0</v>
      </c>
      <c r="AS1366" t="str">
        <f>IF(OR(AK1366&gt;0, AL1366&gt;0, AM1366&gt;0, AN1366&gt;0, AO1366&gt;0), "Converted", "Not Converted")</f>
        <v>Not Converted</v>
      </c>
      <c r="AT1366">
        <v>0</v>
      </c>
      <c r="AU1366">
        <v>3</v>
      </c>
      <c r="AV1366">
        <v>11</v>
      </c>
      <c r="AW1366">
        <f>IF(Z1366&gt;607, 4, 0)</f>
        <v>0</v>
      </c>
      <c r="AX1366">
        <f>IF(AA1366&gt;0.1497, 3, 0)</f>
        <v>3</v>
      </c>
      <c r="AY1366">
        <f>IF(P1366&gt;4031, 2, 0)</f>
        <v>0</v>
      </c>
      <c r="AZ1366">
        <f>IF(H1366&gt;51934.91, 1, 0)</f>
        <v>0</v>
      </c>
      <c r="BA1366">
        <f>SUM(AW1366:AZ1366)</f>
        <v>3</v>
      </c>
      <c r="BB1366" t="str">
        <f>VLOOKUP(BA1366,'Standard Deviations'!$L$1:$M$11,2,TRUE)</f>
        <v>Silver</v>
      </c>
    </row>
    <row r="1367" spans="1:54" hidden="1">
      <c r="A1367">
        <v>2677</v>
      </c>
      <c r="B1367">
        <v>1956</v>
      </c>
      <c r="C1367">
        <f>2024-B1367</f>
        <v>68</v>
      </c>
      <c r="D1367" t="str">
        <f>VLOOKUP(B1367,Reference!$A$1:$B$125, 2)</f>
        <v>Boomers</v>
      </c>
      <c r="E1367" t="s">
        <v>54</v>
      </c>
      <c r="F1367" t="str">
        <f>IF(E1367="High School", "No College", "College")</f>
        <v>College</v>
      </c>
      <c r="G1367" t="s">
        <v>65</v>
      </c>
      <c r="H1367">
        <v>46097</v>
      </c>
      <c r="I1367">
        <v>46097</v>
      </c>
      <c r="J1367" s="4" t="s">
        <v>175</v>
      </c>
      <c r="K1367">
        <v>0</v>
      </c>
      <c r="L1367">
        <v>1</v>
      </c>
      <c r="M1367" t="str">
        <f>IF(OR(K1367&gt;0, L1367&gt;0), "Parent", "Not Parent")</f>
        <v>Parent</v>
      </c>
      <c r="N1367" t="s">
        <v>437</v>
      </c>
      <c r="O1367" s="8">
        <v>41916</v>
      </c>
      <c r="P1367" s="9">
        <f>O1367-N1367</f>
        <v>552</v>
      </c>
      <c r="Q1367">
        <v>11</v>
      </c>
      <c r="R1367" s="9">
        <f>P1367-Q1367</f>
        <v>541</v>
      </c>
      <c r="S1367" s="8">
        <f>O1367-R1367</f>
        <v>41375</v>
      </c>
      <c r="T1367">
        <v>72</v>
      </c>
      <c r="U1367">
        <v>24</v>
      </c>
      <c r="V1367">
        <v>68</v>
      </c>
      <c r="W1367">
        <v>65</v>
      </c>
      <c r="X1367">
        <v>4</v>
      </c>
      <c r="Y1367">
        <v>8</v>
      </c>
      <c r="Z1367">
        <v>241</v>
      </c>
      <c r="AA1367">
        <f>Z1367/P1367</f>
        <v>0.43659420289855072</v>
      </c>
      <c r="AB1367" s="11" t="s">
        <v>506</v>
      </c>
      <c r="AC1367" t="s">
        <v>59</v>
      </c>
      <c r="AD1367">
        <v>5</v>
      </c>
      <c r="AE1367" t="str">
        <f>IF(AD1367&gt;3, "Prefers Discount", "Discount Indifferent")</f>
        <v>Prefers Discount</v>
      </c>
      <c r="AF1367">
        <v>6</v>
      </c>
      <c r="AG1367">
        <v>3</v>
      </c>
      <c r="AH1367">
        <v>1</v>
      </c>
      <c r="AI1367" t="str">
        <f>INDEX($AF$1:$AH$1,MATCH(MAX(AF1367:AH1367),AF1367:AH1367,0))</f>
        <v>Store_Orders</v>
      </c>
      <c r="AJ1367">
        <v>4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f>SUM(AK1367:AO1367)</f>
        <v>0</v>
      </c>
      <c r="AQ1367" t="s">
        <v>67</v>
      </c>
      <c r="AR1367">
        <v>0</v>
      </c>
      <c r="AS1367" t="str">
        <f>IF(OR(AK1367&gt;0, AL1367&gt;0, AM1367&gt;0, AN1367&gt;0, AO1367&gt;0), "Converted", "Not Converted")</f>
        <v>Not Converted</v>
      </c>
      <c r="AT1367">
        <v>0</v>
      </c>
      <c r="AU1367">
        <v>3</v>
      </c>
      <c r="AV1367">
        <v>11</v>
      </c>
      <c r="AW1367">
        <f>IF(Z1367&gt;607, 4, 0)</f>
        <v>0</v>
      </c>
      <c r="AX1367">
        <f>IF(AA1367&gt;0.1497, 3, 0)</f>
        <v>3</v>
      </c>
      <c r="AY1367">
        <f>IF(P1367&gt;4031, 2, 0)</f>
        <v>0</v>
      </c>
      <c r="AZ1367">
        <f>IF(H1367&gt;51934.91, 1, 0)</f>
        <v>0</v>
      </c>
      <c r="BA1367">
        <f>SUM(AW1367:AZ1367)</f>
        <v>3</v>
      </c>
      <c r="BB1367" t="str">
        <f>VLOOKUP(BA1367,'Standard Deviations'!$L$1:$M$11,2,TRUE)</f>
        <v>Silver</v>
      </c>
    </row>
    <row r="1368" spans="1:54">
      <c r="A1368">
        <v>5723</v>
      </c>
      <c r="B1368">
        <v>1976</v>
      </c>
      <c r="C1368">
        <f>2024-B1368</f>
        <v>48</v>
      </c>
      <c r="D1368" t="str">
        <f>VLOOKUP(B1368,Reference!$A$1:$B$125, 2)</f>
        <v>Gen X</v>
      </c>
      <c r="E1368" t="s">
        <v>68</v>
      </c>
      <c r="F1368" t="str">
        <f>IF(E1368="High School", "No College", "College")</f>
        <v>College</v>
      </c>
      <c r="G1368" t="s">
        <v>65</v>
      </c>
      <c r="H1368">
        <v>49187</v>
      </c>
      <c r="I1368">
        <v>49187</v>
      </c>
      <c r="J1368" s="4" t="s">
        <v>175</v>
      </c>
      <c r="K1368">
        <v>0</v>
      </c>
      <c r="L1368">
        <v>1</v>
      </c>
      <c r="M1368" t="str">
        <f>IF(OR(K1368&gt;0, L1368&gt;0), "Parent", "Not Parent")</f>
        <v>Parent</v>
      </c>
      <c r="N1368" t="s">
        <v>448</v>
      </c>
      <c r="O1368" s="8">
        <v>41916</v>
      </c>
      <c r="P1368" s="9">
        <f>O1368-N1368</f>
        <v>266</v>
      </c>
      <c r="Q1368">
        <v>63</v>
      </c>
      <c r="R1368" s="9">
        <f>P1368-Q1368</f>
        <v>203</v>
      </c>
      <c r="S1368" s="8">
        <f>O1368-R1368</f>
        <v>41713</v>
      </c>
      <c r="T1368">
        <v>81</v>
      </c>
      <c r="U1368">
        <v>1</v>
      </c>
      <c r="V1368">
        <v>31</v>
      </c>
      <c r="W1368">
        <v>2</v>
      </c>
      <c r="X1368">
        <v>1</v>
      </c>
      <c r="Y1368">
        <v>0</v>
      </c>
      <c r="Z1368">
        <v>116</v>
      </c>
      <c r="AA1368">
        <f>Z1368/P1368</f>
        <v>0.43609022556390975</v>
      </c>
      <c r="AB1368" s="14" t="s">
        <v>506</v>
      </c>
      <c r="AC1368" s="13" t="s">
        <v>63</v>
      </c>
      <c r="AD1368">
        <v>1</v>
      </c>
      <c r="AE1368" t="str">
        <f>IF(AD1368&gt;3, "Prefers Discount", "Discount Indifferent")</f>
        <v>Discount Indifferent</v>
      </c>
      <c r="AF1368">
        <v>5</v>
      </c>
      <c r="AG1368">
        <v>1</v>
      </c>
      <c r="AH1368">
        <v>1</v>
      </c>
      <c r="AI1368" t="str">
        <f>INDEX($AF$1:$AH$1,MATCH(MAX(AF1368:AH1368),AF1368:AH1368,0))</f>
        <v>Store_Orders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f>SUM(AK1368:AO1368)</f>
        <v>0</v>
      </c>
      <c r="AQ1368" t="s">
        <v>67</v>
      </c>
      <c r="AR1368">
        <v>0</v>
      </c>
      <c r="AS1368" t="str">
        <f>IF(OR(AK1368&gt;0, AL1368&gt;0, AM1368&gt;0, AN1368&gt;0, AO1368&gt;0), "Converted", "Not Converted")</f>
        <v>Not Converted</v>
      </c>
      <c r="AT1368">
        <v>0</v>
      </c>
      <c r="AU1368">
        <v>3</v>
      </c>
      <c r="AV1368">
        <v>11</v>
      </c>
      <c r="AW1368">
        <f>IF(Z1368&gt;607, 4, 0)</f>
        <v>0</v>
      </c>
      <c r="AX1368">
        <f>IF(AA1368&gt;0.1497, 3, 0)</f>
        <v>3</v>
      </c>
      <c r="AY1368">
        <f>IF(P1368&gt;4031, 2, 0)</f>
        <v>0</v>
      </c>
      <c r="AZ1368">
        <f>IF(H1368&gt;51934.91, 1, 0)</f>
        <v>0</v>
      </c>
      <c r="BA1368">
        <f>SUM(AW1368:AZ1368)</f>
        <v>3</v>
      </c>
      <c r="BB1368" t="str">
        <f>VLOOKUP(BA1368,'Standard Deviations'!$L$1:$M$11,2,TRUE)</f>
        <v>Silver</v>
      </c>
    </row>
    <row r="1369" spans="1:54" hidden="1">
      <c r="A1369">
        <v>10821</v>
      </c>
      <c r="B1369">
        <v>1978</v>
      </c>
      <c r="C1369">
        <f>2024-B1369</f>
        <v>46</v>
      </c>
      <c r="D1369" t="str">
        <f>VLOOKUP(B1369,Reference!$A$1:$B$125, 2)</f>
        <v>Gen X</v>
      </c>
      <c r="E1369" t="s">
        <v>54</v>
      </c>
      <c r="F1369" t="str">
        <f>IF(E1369="High School", "No College", "College")</f>
        <v>College</v>
      </c>
      <c r="G1369" t="s">
        <v>55</v>
      </c>
      <c r="H1369">
        <v>57113</v>
      </c>
      <c r="I1369">
        <v>57113</v>
      </c>
      <c r="J1369" s="4" t="s">
        <v>61</v>
      </c>
      <c r="K1369">
        <v>1</v>
      </c>
      <c r="L1369">
        <v>1</v>
      </c>
      <c r="M1369" t="str">
        <f>IF(OR(K1369&gt;0, L1369&gt;0), "Parent", "Not Parent")</f>
        <v>Parent</v>
      </c>
      <c r="N1369" t="s">
        <v>379</v>
      </c>
      <c r="O1369" s="8">
        <v>41916</v>
      </c>
      <c r="P1369" s="9">
        <f>O1369-N1369</f>
        <v>605</v>
      </c>
      <c r="Q1369">
        <v>45</v>
      </c>
      <c r="R1369" s="9">
        <f>P1369-Q1369</f>
        <v>560</v>
      </c>
      <c r="S1369" s="8">
        <f>O1369-R1369</f>
        <v>41356</v>
      </c>
      <c r="T1369">
        <v>182</v>
      </c>
      <c r="U1369">
        <v>4</v>
      </c>
      <c r="V1369">
        <v>33</v>
      </c>
      <c r="W1369">
        <v>0</v>
      </c>
      <c r="X1369">
        <v>2</v>
      </c>
      <c r="Y1369">
        <v>42</v>
      </c>
      <c r="Z1369">
        <v>263</v>
      </c>
      <c r="AA1369">
        <f>Z1369/P1369</f>
        <v>0.43471074380165287</v>
      </c>
      <c r="AB1369" s="11" t="s">
        <v>506</v>
      </c>
      <c r="AC1369" t="s">
        <v>59</v>
      </c>
      <c r="AD1369">
        <v>6</v>
      </c>
      <c r="AE1369" t="str">
        <f>IF(AD1369&gt;3, "Prefers Discount", "Discount Indifferent")</f>
        <v>Prefers Discount</v>
      </c>
      <c r="AF1369">
        <v>5</v>
      </c>
      <c r="AG1369">
        <v>4</v>
      </c>
      <c r="AH1369">
        <v>1</v>
      </c>
      <c r="AI1369" t="str">
        <f>INDEX($AF$1:$AH$1,MATCH(MAX(AF1369:AH1369),AF1369:AH1369,0))</f>
        <v>Store_Orders</v>
      </c>
      <c r="AJ1369">
        <v>7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f>SUM(AK1369:AO1369)</f>
        <v>0</v>
      </c>
      <c r="AQ1369" t="s">
        <v>67</v>
      </c>
      <c r="AR1369">
        <v>0</v>
      </c>
      <c r="AS1369" t="str">
        <f>IF(OR(AK1369&gt;0, AL1369&gt;0, AM1369&gt;0, AN1369&gt;0, AO1369&gt;0), "Converted", "Not Converted")</f>
        <v>Not Converted</v>
      </c>
      <c r="AT1369">
        <v>0</v>
      </c>
      <c r="AU1369">
        <v>3</v>
      </c>
      <c r="AV1369">
        <v>11</v>
      </c>
      <c r="AW1369">
        <f>IF(Z1369&gt;607, 4, 0)</f>
        <v>0</v>
      </c>
      <c r="AX1369">
        <f>IF(AA1369&gt;0.1497, 3, 0)</f>
        <v>3</v>
      </c>
      <c r="AY1369">
        <f>IF(P1369&gt;4031, 2, 0)</f>
        <v>0</v>
      </c>
      <c r="AZ1369">
        <f>IF(H1369&gt;51934.91, 1, 0)</f>
        <v>1</v>
      </c>
      <c r="BA1369">
        <f>SUM(AW1369:AZ1369)</f>
        <v>4</v>
      </c>
      <c r="BB1369" t="str">
        <f>VLOOKUP(BA1369,'Standard Deviations'!$L$1:$M$11,2,TRUE)</f>
        <v>Silver</v>
      </c>
    </row>
    <row r="1370" spans="1:54">
      <c r="A1370">
        <v>9925</v>
      </c>
      <c r="B1370">
        <v>1981</v>
      </c>
      <c r="C1370">
        <f>2024-B1370</f>
        <v>43</v>
      </c>
      <c r="D1370" t="str">
        <f>VLOOKUP(B1370,Reference!$A$1:$B$125, 2)</f>
        <v>Millennials</v>
      </c>
      <c r="E1370" t="s">
        <v>68</v>
      </c>
      <c r="F1370" t="str">
        <f>IF(E1370="High School", "No College", "College")</f>
        <v>College</v>
      </c>
      <c r="G1370" t="s">
        <v>65</v>
      </c>
      <c r="H1370">
        <v>39665</v>
      </c>
      <c r="I1370">
        <v>39665</v>
      </c>
      <c r="J1370" s="4" t="s">
        <v>175</v>
      </c>
      <c r="K1370">
        <v>1</v>
      </c>
      <c r="L1370">
        <v>0</v>
      </c>
      <c r="M1370" t="str">
        <f>IF(OR(K1370&gt;0, L1370&gt;0), "Parent", "Not Parent")</f>
        <v>Parent</v>
      </c>
      <c r="N1370" t="s">
        <v>654</v>
      </c>
      <c r="O1370" s="8">
        <v>41916</v>
      </c>
      <c r="P1370" s="9">
        <f>O1370-N1370</f>
        <v>497</v>
      </c>
      <c r="Q1370">
        <v>97</v>
      </c>
      <c r="R1370" s="9">
        <f>P1370-Q1370</f>
        <v>400</v>
      </c>
      <c r="S1370" s="8">
        <f>O1370-R1370</f>
        <v>41516</v>
      </c>
      <c r="T1370">
        <v>127</v>
      </c>
      <c r="U1370">
        <v>1</v>
      </c>
      <c r="V1370">
        <v>56</v>
      </c>
      <c r="W1370">
        <v>0</v>
      </c>
      <c r="X1370">
        <v>1</v>
      </c>
      <c r="Y1370">
        <v>31</v>
      </c>
      <c r="Z1370">
        <v>216</v>
      </c>
      <c r="AA1370">
        <f>Z1370/P1370</f>
        <v>0.43460764587525152</v>
      </c>
      <c r="AB1370" s="14" t="s">
        <v>506</v>
      </c>
      <c r="AC1370" s="13" t="s">
        <v>63</v>
      </c>
      <c r="AD1370">
        <v>3</v>
      </c>
      <c r="AE1370" t="str">
        <f>IF(AD1370&gt;3, "Prefers Discount", "Discount Indifferent")</f>
        <v>Discount Indifferent</v>
      </c>
      <c r="AF1370">
        <v>3</v>
      </c>
      <c r="AG1370">
        <v>4</v>
      </c>
      <c r="AH1370">
        <v>2</v>
      </c>
      <c r="AI1370" t="str">
        <f>INDEX($AF$1:$AH$1,MATCH(MAX(AF1370:AH1370),AF1370:AH1370,0))</f>
        <v>Web_Orders</v>
      </c>
      <c r="AJ1370">
        <v>7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f>SUM(AK1370:AO1370)</f>
        <v>1</v>
      </c>
      <c r="AQ1370" t="str">
        <f>INDEX($AK$1:$AO$1,MATCH(MAX(AK1370:AO1370),AK1370:AO1370,0))</f>
        <v>Converted_on_Camp3</v>
      </c>
      <c r="AR1370">
        <v>1</v>
      </c>
      <c r="AS1370" t="str">
        <f>IF(OR(AK1370&gt;0, AL1370&gt;0, AM1370&gt;0, AN1370&gt;0, AO1370&gt;0), "Converted", "Not Converted")</f>
        <v>Converted</v>
      </c>
      <c r="AT1370">
        <v>0</v>
      </c>
      <c r="AU1370">
        <v>3</v>
      </c>
      <c r="AV1370">
        <v>11</v>
      </c>
      <c r="AW1370">
        <f>IF(Z1370&gt;607, 4, 0)</f>
        <v>0</v>
      </c>
      <c r="AX1370">
        <f>IF(AA1370&gt;0.1497, 3, 0)</f>
        <v>3</v>
      </c>
      <c r="AY1370">
        <f>IF(P1370&gt;4031, 2, 0)</f>
        <v>0</v>
      </c>
      <c r="AZ1370">
        <f>IF(H1370&gt;51934.91, 1, 0)</f>
        <v>0</v>
      </c>
      <c r="BA1370">
        <f>SUM(AW1370:AZ1370)</f>
        <v>3</v>
      </c>
      <c r="BB1370" t="str">
        <f>VLOOKUP(BA1370,'Standard Deviations'!$L$1:$M$11,2,TRUE)</f>
        <v>Silver</v>
      </c>
    </row>
    <row r="1371" spans="1:54" hidden="1">
      <c r="A1371">
        <v>7494</v>
      </c>
      <c r="B1371">
        <v>1950</v>
      </c>
      <c r="C1371">
        <f>2024-B1371</f>
        <v>74</v>
      </c>
      <c r="D1371" t="str">
        <f>VLOOKUP(B1371,Reference!$A$1:$B$125, 2)</f>
        <v>Boomers</v>
      </c>
      <c r="E1371" t="s">
        <v>68</v>
      </c>
      <c r="F1371" t="str">
        <f>IF(E1371="High School", "No College", "College")</f>
        <v>College</v>
      </c>
      <c r="G1371" t="s">
        <v>71</v>
      </c>
      <c r="H1371">
        <v>42873</v>
      </c>
      <c r="I1371">
        <v>42873</v>
      </c>
      <c r="J1371" s="4" t="s">
        <v>175</v>
      </c>
      <c r="K1371">
        <v>1</v>
      </c>
      <c r="L1371">
        <v>1</v>
      </c>
      <c r="M1371" t="str">
        <f>IF(OR(K1371&gt;0, L1371&gt;0), "Parent", "Not Parent")</f>
        <v>Parent</v>
      </c>
      <c r="N1371" t="s">
        <v>334</v>
      </c>
      <c r="O1371" s="8">
        <v>41916</v>
      </c>
      <c r="P1371" s="9">
        <f>O1371-N1371</f>
        <v>621</v>
      </c>
      <c r="Q1371">
        <v>11</v>
      </c>
      <c r="R1371" s="9">
        <f>P1371-Q1371</f>
        <v>610</v>
      </c>
      <c r="S1371" s="8">
        <f>O1371-R1371</f>
        <v>41306</v>
      </c>
      <c r="T1371">
        <v>209</v>
      </c>
      <c r="U1371">
        <v>0</v>
      </c>
      <c r="V1371">
        <v>40</v>
      </c>
      <c r="W1371">
        <v>3</v>
      </c>
      <c r="X1371">
        <v>2</v>
      </c>
      <c r="Y1371">
        <v>15</v>
      </c>
      <c r="Z1371">
        <v>269</v>
      </c>
      <c r="AA1371">
        <f>Z1371/P1371</f>
        <v>0.43317230273752011</v>
      </c>
      <c r="AB1371" s="11" t="s">
        <v>506</v>
      </c>
      <c r="AC1371" t="s">
        <v>59</v>
      </c>
      <c r="AD1371">
        <v>4</v>
      </c>
      <c r="AE1371" t="str">
        <f>IF(AD1371&gt;3, "Prefers Discount", "Discount Indifferent")</f>
        <v>Prefers Discount</v>
      </c>
      <c r="AF1371">
        <v>4</v>
      </c>
      <c r="AG1371">
        <v>6</v>
      </c>
      <c r="AH1371">
        <v>1</v>
      </c>
      <c r="AI1371" t="str">
        <f>INDEX($AF$1:$AH$1,MATCH(MAX(AF1371:AH1371),AF1371:AH1371,0))</f>
        <v>Web_Orders</v>
      </c>
      <c r="AJ1371">
        <v>8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f>SUM(AK1371:AO1371)</f>
        <v>0</v>
      </c>
      <c r="AQ1371" t="s">
        <v>67</v>
      </c>
      <c r="AR1371">
        <v>0</v>
      </c>
      <c r="AS1371" t="str">
        <f>IF(OR(AK1371&gt;0, AL1371&gt;0, AM1371&gt;0, AN1371&gt;0, AO1371&gt;0), "Converted", "Not Converted")</f>
        <v>Not Converted</v>
      </c>
      <c r="AT1371">
        <v>0</v>
      </c>
      <c r="AU1371">
        <v>3</v>
      </c>
      <c r="AV1371">
        <v>11</v>
      </c>
      <c r="AW1371">
        <f>IF(Z1371&gt;607, 4, 0)</f>
        <v>0</v>
      </c>
      <c r="AX1371">
        <f>IF(AA1371&gt;0.1497, 3, 0)</f>
        <v>3</v>
      </c>
      <c r="AY1371">
        <f>IF(P1371&gt;4031, 2, 0)</f>
        <v>0</v>
      </c>
      <c r="AZ1371">
        <f>IF(H1371&gt;51934.91, 1, 0)</f>
        <v>0</v>
      </c>
      <c r="BA1371">
        <f>SUM(AW1371:AZ1371)</f>
        <v>3</v>
      </c>
      <c r="BB1371" t="str">
        <f>VLOOKUP(BA1371,'Standard Deviations'!$L$1:$M$11,2,TRUE)</f>
        <v>Silver</v>
      </c>
    </row>
    <row r="1372" spans="1:54">
      <c r="A1372">
        <v>368</v>
      </c>
      <c r="B1372">
        <v>1974</v>
      </c>
      <c r="C1372">
        <f>2024-B1372</f>
        <v>50</v>
      </c>
      <c r="D1372" t="str">
        <f>VLOOKUP(B1372,Reference!$A$1:$B$125, 2)</f>
        <v>Gen X</v>
      </c>
      <c r="E1372" t="s">
        <v>54</v>
      </c>
      <c r="F1372" t="str">
        <f>IF(E1372="High School", "No College", "College")</f>
        <v>College</v>
      </c>
      <c r="G1372" t="s">
        <v>55</v>
      </c>
      <c r="H1372">
        <v>40049</v>
      </c>
      <c r="I1372">
        <v>40049</v>
      </c>
      <c r="J1372" s="4" t="s">
        <v>175</v>
      </c>
      <c r="K1372">
        <v>0</v>
      </c>
      <c r="L1372">
        <v>1</v>
      </c>
      <c r="M1372" t="str">
        <f>IF(OR(K1372&gt;0, L1372&gt;0), "Parent", "Not Parent")</f>
        <v>Parent</v>
      </c>
      <c r="N1372" t="s">
        <v>446</v>
      </c>
      <c r="O1372" s="8">
        <v>41916</v>
      </c>
      <c r="P1372" s="9">
        <f>O1372-N1372</f>
        <v>674</v>
      </c>
      <c r="Q1372">
        <v>61</v>
      </c>
      <c r="R1372" s="9">
        <f>P1372-Q1372</f>
        <v>613</v>
      </c>
      <c r="S1372" s="8">
        <f>O1372-R1372</f>
        <v>41303</v>
      </c>
      <c r="T1372">
        <v>91</v>
      </c>
      <c r="U1372">
        <v>65</v>
      </c>
      <c r="V1372">
        <v>52</v>
      </c>
      <c r="W1372">
        <v>10</v>
      </c>
      <c r="X1372">
        <v>44</v>
      </c>
      <c r="Y1372">
        <v>28</v>
      </c>
      <c r="Z1372">
        <v>290</v>
      </c>
      <c r="AA1372">
        <f>Z1372/P1372</f>
        <v>0.43026706231454004</v>
      </c>
      <c r="AB1372" s="14" t="s">
        <v>506</v>
      </c>
      <c r="AC1372" s="13" t="s">
        <v>63</v>
      </c>
      <c r="AD1372">
        <v>3</v>
      </c>
      <c r="AE1372" t="str">
        <f>IF(AD1372&gt;3, "Prefers Discount", "Discount Indifferent")</f>
        <v>Discount Indifferent</v>
      </c>
      <c r="AF1372">
        <v>6</v>
      </c>
      <c r="AG1372">
        <v>3</v>
      </c>
      <c r="AH1372">
        <v>2</v>
      </c>
      <c r="AI1372" t="str">
        <f>INDEX($AF$1:$AH$1,MATCH(MAX(AF1372:AH1372),AF1372:AH1372,0))</f>
        <v>Store_Orders</v>
      </c>
      <c r="AJ1372">
        <v>5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f>SUM(AK1372:AO1372)</f>
        <v>0</v>
      </c>
      <c r="AQ1372" t="s">
        <v>67</v>
      </c>
      <c r="AR1372">
        <v>0</v>
      </c>
      <c r="AS1372" t="str">
        <f>IF(OR(AK1372&gt;0, AL1372&gt;0, AM1372&gt;0, AN1372&gt;0, AO1372&gt;0), "Converted", "Not Converted")</f>
        <v>Not Converted</v>
      </c>
      <c r="AT1372">
        <v>0</v>
      </c>
      <c r="AU1372">
        <v>3</v>
      </c>
      <c r="AV1372">
        <v>11</v>
      </c>
      <c r="AW1372">
        <f>IF(Z1372&gt;607, 4, 0)</f>
        <v>0</v>
      </c>
      <c r="AX1372">
        <f>IF(AA1372&gt;0.1497, 3, 0)</f>
        <v>3</v>
      </c>
      <c r="AY1372">
        <f>IF(P1372&gt;4031, 2, 0)</f>
        <v>0</v>
      </c>
      <c r="AZ1372">
        <f>IF(H1372&gt;51934.91, 1, 0)</f>
        <v>0</v>
      </c>
      <c r="BA1372">
        <f>SUM(AW1372:AZ1372)</f>
        <v>3</v>
      </c>
      <c r="BB1372" t="str">
        <f>VLOOKUP(BA1372,'Standard Deviations'!$L$1:$M$11,2,TRUE)</f>
        <v>Silver</v>
      </c>
    </row>
    <row r="1373" spans="1:54" hidden="1">
      <c r="A1373">
        <v>7373</v>
      </c>
      <c r="B1373">
        <v>1952</v>
      </c>
      <c r="C1373">
        <f>2024-B1373</f>
        <v>72</v>
      </c>
      <c r="D1373" t="str">
        <f>VLOOKUP(B1373,Reference!$A$1:$B$125, 2)</f>
        <v>Boomers</v>
      </c>
      <c r="E1373" t="s">
        <v>68</v>
      </c>
      <c r="F1373" t="str">
        <f>IF(E1373="High School", "No College", "College")</f>
        <v>College</v>
      </c>
      <c r="G1373" t="s">
        <v>71</v>
      </c>
      <c r="H1373">
        <v>46610</v>
      </c>
      <c r="I1373">
        <v>46610</v>
      </c>
      <c r="J1373" s="4" t="s">
        <v>175</v>
      </c>
      <c r="K1373">
        <v>0</v>
      </c>
      <c r="L1373">
        <v>2</v>
      </c>
      <c r="M1373" t="str">
        <f>IF(OR(K1373&gt;0, L1373&gt;0), "Parent", "Not Parent")</f>
        <v>Parent</v>
      </c>
      <c r="N1373" t="s">
        <v>397</v>
      </c>
      <c r="O1373" s="8">
        <v>41916</v>
      </c>
      <c r="P1373" s="9">
        <f>O1373-N1373</f>
        <v>705</v>
      </c>
      <c r="Q1373">
        <v>8</v>
      </c>
      <c r="R1373" s="9">
        <f>P1373-Q1373</f>
        <v>697</v>
      </c>
      <c r="S1373" s="8">
        <f>O1373-R1373</f>
        <v>41219</v>
      </c>
      <c r="T1373">
        <v>96</v>
      </c>
      <c r="U1373">
        <v>12</v>
      </c>
      <c r="V1373">
        <v>96</v>
      </c>
      <c r="W1373">
        <v>33</v>
      </c>
      <c r="X1373">
        <v>22</v>
      </c>
      <c r="Y1373">
        <v>43</v>
      </c>
      <c r="Z1373">
        <v>302</v>
      </c>
      <c r="AA1373">
        <f>Z1373/P1373</f>
        <v>0.42836879432624114</v>
      </c>
      <c r="AB1373" s="11" t="s">
        <v>506</v>
      </c>
      <c r="AC1373" t="s">
        <v>59</v>
      </c>
      <c r="AD1373">
        <v>6</v>
      </c>
      <c r="AE1373" t="str">
        <f>IF(AD1373&gt;3, "Prefers Discount", "Discount Indifferent")</f>
        <v>Prefers Discount</v>
      </c>
      <c r="AF1373">
        <v>6</v>
      </c>
      <c r="AG1373">
        <v>4</v>
      </c>
      <c r="AH1373">
        <v>1</v>
      </c>
      <c r="AI1373" t="str">
        <f>INDEX($AF$1:$AH$1,MATCH(MAX(AF1373:AH1373),AF1373:AH1373,0))</f>
        <v>Store_Orders</v>
      </c>
      <c r="AJ1373">
        <v>6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f>SUM(AK1373:AO1373)</f>
        <v>0</v>
      </c>
      <c r="AQ1373" t="s">
        <v>67</v>
      </c>
      <c r="AR1373">
        <v>1</v>
      </c>
      <c r="AS1373" t="str">
        <f>IF(OR(AK1373&gt;0, AL1373&gt;0, AM1373&gt;0, AN1373&gt;0, AO1373&gt;0), "Converted", "Not Converted")</f>
        <v>Not Converted</v>
      </c>
      <c r="AT1373">
        <v>0</v>
      </c>
      <c r="AU1373">
        <v>3</v>
      </c>
      <c r="AV1373">
        <v>11</v>
      </c>
      <c r="AW1373">
        <f>IF(Z1373&gt;607, 4, 0)</f>
        <v>0</v>
      </c>
      <c r="AX1373">
        <f>IF(AA1373&gt;0.1497, 3, 0)</f>
        <v>3</v>
      </c>
      <c r="AY1373">
        <f>IF(P1373&gt;4031, 2, 0)</f>
        <v>0</v>
      </c>
      <c r="AZ1373">
        <f>IF(H1373&gt;51934.91, 1, 0)</f>
        <v>0</v>
      </c>
      <c r="BA1373">
        <f>SUM(AW1373:AZ1373)</f>
        <v>3</v>
      </c>
      <c r="BB1373" t="str">
        <f>VLOOKUP(BA1373,'Standard Deviations'!$L$1:$M$11,2,TRUE)</f>
        <v>Silver</v>
      </c>
    </row>
    <row r="1374" spans="1:54" hidden="1">
      <c r="A1374">
        <v>898</v>
      </c>
      <c r="B1374">
        <v>1986</v>
      </c>
      <c r="C1374">
        <f>2024-B1374</f>
        <v>38</v>
      </c>
      <c r="D1374" t="str">
        <f>VLOOKUP(B1374,Reference!$A$1:$B$125, 2)</f>
        <v>Millennials</v>
      </c>
      <c r="E1374" t="s">
        <v>54</v>
      </c>
      <c r="F1374" t="str">
        <f>IF(E1374="High School", "No College", "College")</f>
        <v>College</v>
      </c>
      <c r="G1374" t="s">
        <v>55</v>
      </c>
      <c r="H1374">
        <v>23477</v>
      </c>
      <c r="I1374">
        <v>23477</v>
      </c>
      <c r="J1374" s="4" t="s">
        <v>341</v>
      </c>
      <c r="K1374">
        <v>1</v>
      </c>
      <c r="L1374">
        <v>0</v>
      </c>
      <c r="M1374" t="str">
        <f>IF(OR(K1374&gt;0, L1374&gt;0), "Parent", "Not Parent")</f>
        <v>Parent</v>
      </c>
      <c r="N1374" t="s">
        <v>244</v>
      </c>
      <c r="O1374" s="8">
        <v>41916</v>
      </c>
      <c r="P1374" s="9">
        <f>O1374-N1374</f>
        <v>348</v>
      </c>
      <c r="Q1374">
        <v>39</v>
      </c>
      <c r="R1374" s="9">
        <f>P1374-Q1374</f>
        <v>309</v>
      </c>
      <c r="S1374" s="8">
        <f>O1374-R1374</f>
        <v>41607</v>
      </c>
      <c r="T1374">
        <v>38</v>
      </c>
      <c r="U1374">
        <v>15</v>
      </c>
      <c r="V1374">
        <v>54</v>
      </c>
      <c r="W1374">
        <v>3</v>
      </c>
      <c r="X1374">
        <v>8</v>
      </c>
      <c r="Y1374">
        <v>29</v>
      </c>
      <c r="Z1374">
        <v>147</v>
      </c>
      <c r="AA1374">
        <f>Z1374/P1374</f>
        <v>0.42241379310344829</v>
      </c>
      <c r="AB1374" s="11" t="s">
        <v>506</v>
      </c>
      <c r="AC1374" t="s">
        <v>59</v>
      </c>
      <c r="AD1374">
        <v>3</v>
      </c>
      <c r="AE1374" t="str">
        <f>IF(AD1374&gt;3, "Prefers Discount", "Discount Indifferent")</f>
        <v>Discount Indifferent</v>
      </c>
      <c r="AF1374">
        <v>4</v>
      </c>
      <c r="AG1374">
        <v>3</v>
      </c>
      <c r="AH1374">
        <v>0</v>
      </c>
      <c r="AI1374" t="str">
        <f>INDEX($AF$1:$AH$1,MATCH(MAX(AF1374:AH1374),AF1374:AH1374,0))</f>
        <v>Store_Orders</v>
      </c>
      <c r="AJ1374">
        <v>8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f>SUM(AK1374:AO1374)</f>
        <v>0</v>
      </c>
      <c r="AQ1374" t="s">
        <v>67</v>
      </c>
      <c r="AR1374">
        <v>0</v>
      </c>
      <c r="AS1374" t="str">
        <f>IF(OR(AK1374&gt;0, AL1374&gt;0, AM1374&gt;0, AN1374&gt;0, AO1374&gt;0), "Converted", "Not Converted")</f>
        <v>Not Converted</v>
      </c>
      <c r="AT1374">
        <v>0</v>
      </c>
      <c r="AU1374">
        <v>3</v>
      </c>
      <c r="AV1374">
        <v>11</v>
      </c>
      <c r="AW1374">
        <f>IF(Z1374&gt;607, 4, 0)</f>
        <v>0</v>
      </c>
      <c r="AX1374">
        <f>IF(AA1374&gt;0.1497, 3, 0)</f>
        <v>3</v>
      </c>
      <c r="AY1374">
        <f>IF(P1374&gt;4031, 2, 0)</f>
        <v>0</v>
      </c>
      <c r="AZ1374">
        <f>IF(H1374&gt;51934.91, 1, 0)</f>
        <v>0</v>
      </c>
      <c r="BA1374">
        <f>SUM(AW1374:AZ1374)</f>
        <v>3</v>
      </c>
      <c r="BB1374" t="str">
        <f>VLOOKUP(BA1374,'Standard Deviations'!$L$1:$M$11,2,TRUE)</f>
        <v>Silver</v>
      </c>
    </row>
    <row r="1375" spans="1:54">
      <c r="A1375">
        <v>3439</v>
      </c>
      <c r="B1375">
        <v>1972</v>
      </c>
      <c r="C1375">
        <f>2024-B1375</f>
        <v>52</v>
      </c>
      <c r="D1375" t="str">
        <f>VLOOKUP(B1375,Reference!$A$1:$B$125, 2)</f>
        <v>Gen X</v>
      </c>
      <c r="E1375" t="s">
        <v>54</v>
      </c>
      <c r="F1375" t="str">
        <f>IF(E1375="High School", "No College", "College")</f>
        <v>College</v>
      </c>
      <c r="G1375" t="s">
        <v>55</v>
      </c>
      <c r="H1375">
        <v>56721</v>
      </c>
      <c r="I1375">
        <v>56721</v>
      </c>
      <c r="J1375" s="4" t="s">
        <v>61</v>
      </c>
      <c r="K1375">
        <v>1</v>
      </c>
      <c r="L1375">
        <v>1</v>
      </c>
      <c r="M1375" t="str">
        <f>IF(OR(K1375&gt;0, L1375&gt;0), "Parent", "Not Parent")</f>
        <v>Parent</v>
      </c>
      <c r="N1375" t="s">
        <v>339</v>
      </c>
      <c r="O1375" s="8">
        <v>41916</v>
      </c>
      <c r="P1375" s="9">
        <f>O1375-N1375</f>
        <v>703</v>
      </c>
      <c r="Q1375">
        <v>64</v>
      </c>
      <c r="R1375" s="9">
        <f>P1375-Q1375</f>
        <v>639</v>
      </c>
      <c r="S1375" s="8">
        <f>O1375-R1375</f>
        <v>41277</v>
      </c>
      <c r="T1375">
        <v>157</v>
      </c>
      <c r="U1375">
        <v>6</v>
      </c>
      <c r="V1375">
        <v>39</v>
      </c>
      <c r="W1375">
        <v>6</v>
      </c>
      <c r="X1375">
        <v>13</v>
      </c>
      <c r="Y1375">
        <v>75</v>
      </c>
      <c r="Z1375">
        <v>296</v>
      </c>
      <c r="AA1375">
        <f>Z1375/P1375</f>
        <v>0.42105263157894735</v>
      </c>
      <c r="AB1375" s="14" t="s">
        <v>506</v>
      </c>
      <c r="AC1375" s="13" t="s">
        <v>63</v>
      </c>
      <c r="AD1375">
        <v>5</v>
      </c>
      <c r="AE1375" t="str">
        <f>IF(AD1375&gt;3, "Prefers Discount", "Discount Indifferent")</f>
        <v>Prefers Discount</v>
      </c>
      <c r="AF1375">
        <v>5</v>
      </c>
      <c r="AG1375">
        <v>4</v>
      </c>
      <c r="AH1375">
        <v>1</v>
      </c>
      <c r="AI1375" t="str">
        <f>INDEX($AF$1:$AH$1,MATCH(MAX(AF1375:AH1375),AF1375:AH1375,0))</f>
        <v>Store_Orders</v>
      </c>
      <c r="AJ1375">
        <v>6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f>SUM(AK1375:AO1375)</f>
        <v>0</v>
      </c>
      <c r="AQ1375" t="s">
        <v>67</v>
      </c>
      <c r="AR1375">
        <v>0</v>
      </c>
      <c r="AS1375" t="str">
        <f>IF(OR(AK1375&gt;0, AL1375&gt;0, AM1375&gt;0, AN1375&gt;0, AO1375&gt;0), "Converted", "Not Converted")</f>
        <v>Not Converted</v>
      </c>
      <c r="AT1375">
        <v>0</v>
      </c>
      <c r="AU1375">
        <v>3</v>
      </c>
      <c r="AV1375">
        <v>11</v>
      </c>
      <c r="AW1375">
        <f>IF(Z1375&gt;607, 4, 0)</f>
        <v>0</v>
      </c>
      <c r="AX1375">
        <f>IF(AA1375&gt;0.1497, 3, 0)</f>
        <v>3</v>
      </c>
      <c r="AY1375">
        <f>IF(P1375&gt;4031, 2, 0)</f>
        <v>0</v>
      </c>
      <c r="AZ1375">
        <f>IF(H1375&gt;51934.91, 1, 0)</f>
        <v>1</v>
      </c>
      <c r="BA1375">
        <f>SUM(AW1375:AZ1375)</f>
        <v>4</v>
      </c>
      <c r="BB1375" t="str">
        <f>VLOOKUP(BA1375,'Standard Deviations'!$L$1:$M$11,2,TRUE)</f>
        <v>Silver</v>
      </c>
    </row>
    <row r="1376" spans="1:54">
      <c r="A1376">
        <v>2456</v>
      </c>
      <c r="B1376">
        <v>1975</v>
      </c>
      <c r="C1376">
        <f>2024-B1376</f>
        <v>49</v>
      </c>
      <c r="D1376" t="str">
        <f>VLOOKUP(B1376,Reference!$A$1:$B$125, 2)</f>
        <v>Gen X</v>
      </c>
      <c r="E1376" t="s">
        <v>68</v>
      </c>
      <c r="F1376" t="str">
        <f>IF(E1376="High School", "No College", "College")</f>
        <v>College</v>
      </c>
      <c r="G1376" t="s">
        <v>55</v>
      </c>
      <c r="H1376">
        <v>40233</v>
      </c>
      <c r="I1376">
        <v>40233</v>
      </c>
      <c r="J1376" s="4" t="s">
        <v>175</v>
      </c>
      <c r="K1376">
        <v>0</v>
      </c>
      <c r="L1376">
        <v>1</v>
      </c>
      <c r="M1376" t="str">
        <f>IF(OR(K1376&gt;0, L1376&gt;0), "Parent", "Not Parent")</f>
        <v>Parent</v>
      </c>
      <c r="N1376" t="s">
        <v>280</v>
      </c>
      <c r="O1376" s="8">
        <v>41916</v>
      </c>
      <c r="P1376" s="9">
        <f>O1376-N1376</f>
        <v>355</v>
      </c>
      <c r="Q1376">
        <v>84</v>
      </c>
      <c r="R1376" s="9">
        <f>P1376-Q1376</f>
        <v>271</v>
      </c>
      <c r="S1376" s="8">
        <f>O1376-R1376</f>
        <v>41645</v>
      </c>
      <c r="T1376">
        <v>80</v>
      </c>
      <c r="U1376">
        <v>4</v>
      </c>
      <c r="V1376">
        <v>46</v>
      </c>
      <c r="W1376">
        <v>0</v>
      </c>
      <c r="X1376">
        <v>17</v>
      </c>
      <c r="Y1376">
        <v>2</v>
      </c>
      <c r="Z1376">
        <v>149</v>
      </c>
      <c r="AA1376">
        <f>Z1376/P1376</f>
        <v>0.41971830985915493</v>
      </c>
      <c r="AB1376" s="14" t="s">
        <v>506</v>
      </c>
      <c r="AC1376" s="13" t="s">
        <v>63</v>
      </c>
      <c r="AD1376">
        <v>5</v>
      </c>
      <c r="AE1376" t="str">
        <f>IF(AD1376&gt;3, "Prefers Discount", "Discount Indifferent")</f>
        <v>Prefers Discount</v>
      </c>
      <c r="AF1376">
        <v>5</v>
      </c>
      <c r="AG1376">
        <v>2</v>
      </c>
      <c r="AH1376">
        <v>1</v>
      </c>
      <c r="AI1376" t="str">
        <f>INDEX($AF$1:$AH$1,MATCH(MAX(AF1376:AH1376),AF1376:AH1376,0))</f>
        <v>Store_Orders</v>
      </c>
      <c r="AJ1376">
        <v>6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f>SUM(AK1376:AO1376)</f>
        <v>0</v>
      </c>
      <c r="AQ1376" t="s">
        <v>67</v>
      </c>
      <c r="AR1376">
        <v>0</v>
      </c>
      <c r="AS1376" t="str">
        <f>IF(OR(AK1376&gt;0, AL1376&gt;0, AM1376&gt;0, AN1376&gt;0, AO1376&gt;0), "Converted", "Not Converted")</f>
        <v>Not Converted</v>
      </c>
      <c r="AT1376">
        <v>0</v>
      </c>
      <c r="AU1376">
        <v>3</v>
      </c>
      <c r="AV1376">
        <v>11</v>
      </c>
      <c r="AW1376">
        <f>IF(Z1376&gt;607, 4, 0)</f>
        <v>0</v>
      </c>
      <c r="AX1376">
        <f>IF(AA1376&gt;0.1497, 3, 0)</f>
        <v>3</v>
      </c>
      <c r="AY1376">
        <f>IF(P1376&gt;4031, 2, 0)</f>
        <v>0</v>
      </c>
      <c r="AZ1376">
        <f>IF(H1376&gt;51934.91, 1, 0)</f>
        <v>0</v>
      </c>
      <c r="BA1376">
        <f>SUM(AW1376:AZ1376)</f>
        <v>3</v>
      </c>
      <c r="BB1376" t="str">
        <f>VLOOKUP(BA1376,'Standard Deviations'!$L$1:$M$11,2,TRUE)</f>
        <v>Silver</v>
      </c>
    </row>
    <row r="1377" spans="1:54" hidden="1">
      <c r="A1377">
        <v>10862</v>
      </c>
      <c r="B1377">
        <v>1960</v>
      </c>
      <c r="C1377">
        <f>2024-B1377</f>
        <v>64</v>
      </c>
      <c r="D1377" t="str">
        <f>VLOOKUP(B1377,Reference!$A$1:$B$125, 2)</f>
        <v>Boomers</v>
      </c>
      <c r="E1377" t="s">
        <v>64</v>
      </c>
      <c r="F1377" t="str">
        <f>IF(E1377="High School", "No College", "College")</f>
        <v>College</v>
      </c>
      <c r="G1377" t="s">
        <v>55</v>
      </c>
      <c r="H1377">
        <v>30522</v>
      </c>
      <c r="I1377">
        <v>30522</v>
      </c>
      <c r="J1377" s="4" t="s">
        <v>341</v>
      </c>
      <c r="K1377">
        <v>0</v>
      </c>
      <c r="L1377">
        <v>1</v>
      </c>
      <c r="M1377" t="str">
        <f>IF(OR(K1377&gt;0, L1377&gt;0), "Parent", "Not Parent")</f>
        <v>Parent</v>
      </c>
      <c r="N1377" t="s">
        <v>450</v>
      </c>
      <c r="O1377" s="8">
        <v>41916</v>
      </c>
      <c r="P1377" s="9">
        <f>O1377-N1377</f>
        <v>778</v>
      </c>
      <c r="Q1377">
        <v>6</v>
      </c>
      <c r="R1377" s="9">
        <f>P1377-Q1377</f>
        <v>772</v>
      </c>
      <c r="S1377" s="8">
        <f>O1377-R1377</f>
        <v>41144</v>
      </c>
      <c r="T1377">
        <v>179</v>
      </c>
      <c r="U1377">
        <v>8</v>
      </c>
      <c r="V1377">
        <v>83</v>
      </c>
      <c r="W1377">
        <v>19</v>
      </c>
      <c r="X1377">
        <v>11</v>
      </c>
      <c r="Y1377">
        <v>26</v>
      </c>
      <c r="Z1377">
        <v>326</v>
      </c>
      <c r="AA1377">
        <f>Z1377/P1377</f>
        <v>0.41902313624678661</v>
      </c>
      <c r="AB1377" s="11" t="s">
        <v>506</v>
      </c>
      <c r="AC1377" t="s">
        <v>59</v>
      </c>
      <c r="AD1377">
        <v>5</v>
      </c>
      <c r="AE1377" t="str">
        <f>IF(AD1377&gt;3, "Prefers Discount", "Discount Indifferent")</f>
        <v>Prefers Discount</v>
      </c>
      <c r="AF1377">
        <v>9</v>
      </c>
      <c r="AG1377">
        <v>1</v>
      </c>
      <c r="AH1377">
        <v>2</v>
      </c>
      <c r="AI1377" t="str">
        <f>INDEX($AF$1:$AH$1,MATCH(MAX(AF1377:AH1377),AF1377:AH1377,0))</f>
        <v>Store_Orders</v>
      </c>
      <c r="AJ1377">
        <v>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f>SUM(AK1377:AO1377)</f>
        <v>0</v>
      </c>
      <c r="AQ1377" t="s">
        <v>67</v>
      </c>
      <c r="AR1377">
        <v>0</v>
      </c>
      <c r="AS1377" t="str">
        <f>IF(OR(AK1377&gt;0, AL1377&gt;0, AM1377&gt;0, AN1377&gt;0, AO1377&gt;0), "Converted", "Not Converted")</f>
        <v>Not Converted</v>
      </c>
      <c r="AT1377">
        <v>0</v>
      </c>
      <c r="AU1377">
        <v>3</v>
      </c>
      <c r="AV1377">
        <v>11</v>
      </c>
      <c r="AW1377">
        <f>IF(Z1377&gt;607, 4, 0)</f>
        <v>0</v>
      </c>
      <c r="AX1377">
        <f>IF(AA1377&gt;0.1497, 3, 0)</f>
        <v>3</v>
      </c>
      <c r="AY1377">
        <f>IF(P1377&gt;4031, 2, 0)</f>
        <v>0</v>
      </c>
      <c r="AZ1377">
        <f>IF(H1377&gt;51934.91, 1, 0)</f>
        <v>0</v>
      </c>
      <c r="BA1377">
        <f>SUM(AW1377:AZ1377)</f>
        <v>3</v>
      </c>
      <c r="BB1377" t="str">
        <f>VLOOKUP(BA1377,'Standard Deviations'!$L$1:$M$11,2,TRUE)</f>
        <v>Silver</v>
      </c>
    </row>
    <row r="1378" spans="1:54" hidden="1">
      <c r="A1378">
        <v>8652</v>
      </c>
      <c r="B1378">
        <v>1946</v>
      </c>
      <c r="C1378">
        <f>2024-B1378</f>
        <v>78</v>
      </c>
      <c r="D1378" t="str">
        <f>VLOOKUP(B1378,Reference!$A$1:$B$125, 2)</f>
        <v>Boomers</v>
      </c>
      <c r="E1378" t="s">
        <v>54</v>
      </c>
      <c r="F1378" t="str">
        <f>IF(E1378="High School", "No College", "College")</f>
        <v>College</v>
      </c>
      <c r="G1378" t="s">
        <v>65</v>
      </c>
      <c r="H1378">
        <v>37760</v>
      </c>
      <c r="I1378">
        <v>37760</v>
      </c>
      <c r="J1378" s="4" t="s">
        <v>175</v>
      </c>
      <c r="K1378">
        <v>0</v>
      </c>
      <c r="L1378">
        <v>0</v>
      </c>
      <c r="M1378" t="str">
        <f>IF(OR(K1378&gt;0, L1378&gt;0), "Parent", "Not Parent")</f>
        <v>Not Parent</v>
      </c>
      <c r="N1378" t="s">
        <v>332</v>
      </c>
      <c r="O1378" s="8">
        <v>41916</v>
      </c>
      <c r="P1378" s="9">
        <f>O1378-N1378</f>
        <v>764</v>
      </c>
      <c r="Q1378">
        <v>20</v>
      </c>
      <c r="R1378" s="9">
        <f>P1378-Q1378</f>
        <v>744</v>
      </c>
      <c r="S1378" s="8">
        <f>O1378-R1378</f>
        <v>41172</v>
      </c>
      <c r="T1378">
        <v>84</v>
      </c>
      <c r="U1378">
        <v>5</v>
      </c>
      <c r="V1378">
        <v>38</v>
      </c>
      <c r="W1378">
        <v>150</v>
      </c>
      <c r="X1378">
        <v>12</v>
      </c>
      <c r="Y1378">
        <v>28</v>
      </c>
      <c r="Z1378">
        <v>317</v>
      </c>
      <c r="AA1378">
        <f>Z1378/P1378</f>
        <v>0.41492146596858637</v>
      </c>
      <c r="AB1378" s="11" t="s">
        <v>506</v>
      </c>
      <c r="AC1378" t="s">
        <v>59</v>
      </c>
      <c r="AD1378">
        <v>2</v>
      </c>
      <c r="AE1378" t="str">
        <f>IF(AD1378&gt;3, "Prefers Discount", "Discount Indifferent")</f>
        <v>Discount Indifferent</v>
      </c>
      <c r="AF1378">
        <v>6</v>
      </c>
      <c r="AG1378">
        <v>4</v>
      </c>
      <c r="AH1378">
        <v>1</v>
      </c>
      <c r="AI1378" t="str">
        <f>INDEX($AF$1:$AH$1,MATCH(MAX(AF1378:AH1378),AF1378:AH1378,0))</f>
        <v>Store_Orders</v>
      </c>
      <c r="AJ1378">
        <v>7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f>SUM(AK1378:AO1378)</f>
        <v>0</v>
      </c>
      <c r="AQ1378" t="s">
        <v>67</v>
      </c>
      <c r="AR1378">
        <v>0</v>
      </c>
      <c r="AS1378" t="str">
        <f>IF(OR(AK1378&gt;0, AL1378&gt;0, AM1378&gt;0, AN1378&gt;0, AO1378&gt;0), "Converted", "Not Converted")</f>
        <v>Not Converted</v>
      </c>
      <c r="AT1378">
        <v>0</v>
      </c>
      <c r="AU1378">
        <v>3</v>
      </c>
      <c r="AV1378">
        <v>11</v>
      </c>
      <c r="AW1378">
        <f>IF(Z1378&gt;607, 4, 0)</f>
        <v>0</v>
      </c>
      <c r="AX1378">
        <f>IF(AA1378&gt;0.1497, 3, 0)</f>
        <v>3</v>
      </c>
      <c r="AY1378">
        <f>IF(P1378&gt;4031, 2, 0)</f>
        <v>0</v>
      </c>
      <c r="AZ1378">
        <f>IF(H1378&gt;51934.91, 1, 0)</f>
        <v>0</v>
      </c>
      <c r="BA1378">
        <f>SUM(AW1378:AZ1378)</f>
        <v>3</v>
      </c>
      <c r="BB1378" t="str">
        <f>VLOOKUP(BA1378,'Standard Deviations'!$L$1:$M$11,2,TRUE)</f>
        <v>Silver</v>
      </c>
    </row>
    <row r="1379" spans="1:54" hidden="1">
      <c r="A1379">
        <v>4939</v>
      </c>
      <c r="B1379">
        <v>1946</v>
      </c>
      <c r="C1379">
        <f>2024-B1379</f>
        <v>78</v>
      </c>
      <c r="D1379" t="str">
        <f>VLOOKUP(B1379,Reference!$A$1:$B$125, 2)</f>
        <v>Boomers</v>
      </c>
      <c r="E1379" t="s">
        <v>54</v>
      </c>
      <c r="F1379" t="str">
        <f>IF(E1379="High School", "No College", "College")</f>
        <v>College</v>
      </c>
      <c r="G1379" t="s">
        <v>65</v>
      </c>
      <c r="H1379">
        <v>37760</v>
      </c>
      <c r="I1379">
        <v>37760</v>
      </c>
      <c r="J1379" s="4" t="s">
        <v>175</v>
      </c>
      <c r="K1379">
        <v>0</v>
      </c>
      <c r="L1379">
        <v>0</v>
      </c>
      <c r="M1379" t="str">
        <f>IF(OR(K1379&gt;0, L1379&gt;0), "Parent", "Not Parent")</f>
        <v>Not Parent</v>
      </c>
      <c r="N1379" t="s">
        <v>332</v>
      </c>
      <c r="O1379" s="8">
        <v>41916</v>
      </c>
      <c r="P1379" s="9">
        <f>O1379-N1379</f>
        <v>764</v>
      </c>
      <c r="Q1379">
        <v>20</v>
      </c>
      <c r="R1379" s="9">
        <f>P1379-Q1379</f>
        <v>744</v>
      </c>
      <c r="S1379" s="8">
        <f>O1379-R1379</f>
        <v>41172</v>
      </c>
      <c r="T1379">
        <v>84</v>
      </c>
      <c r="U1379">
        <v>5</v>
      </c>
      <c r="V1379">
        <v>38</v>
      </c>
      <c r="W1379">
        <v>150</v>
      </c>
      <c r="X1379">
        <v>12</v>
      </c>
      <c r="Y1379">
        <v>28</v>
      </c>
      <c r="Z1379">
        <v>317</v>
      </c>
      <c r="AA1379">
        <f>Z1379/P1379</f>
        <v>0.41492146596858637</v>
      </c>
      <c r="AB1379" s="11" t="s">
        <v>506</v>
      </c>
      <c r="AC1379" t="s">
        <v>59</v>
      </c>
      <c r="AD1379">
        <v>2</v>
      </c>
      <c r="AE1379" t="str">
        <f>IF(AD1379&gt;3, "Prefers Discount", "Discount Indifferent")</f>
        <v>Discount Indifferent</v>
      </c>
      <c r="AF1379">
        <v>6</v>
      </c>
      <c r="AG1379">
        <v>4</v>
      </c>
      <c r="AH1379">
        <v>1</v>
      </c>
      <c r="AI1379" t="str">
        <f>INDEX($AF$1:$AH$1,MATCH(MAX(AF1379:AH1379),AF1379:AH1379,0))</f>
        <v>Store_Orders</v>
      </c>
      <c r="AJ1379">
        <v>7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f>SUM(AK1379:AO1379)</f>
        <v>0</v>
      </c>
      <c r="AQ1379" t="s">
        <v>67</v>
      </c>
      <c r="AR1379">
        <v>0</v>
      </c>
      <c r="AS1379" t="str">
        <f>IF(OR(AK1379&gt;0, AL1379&gt;0, AM1379&gt;0, AN1379&gt;0, AO1379&gt;0), "Converted", "Not Converted")</f>
        <v>Not Converted</v>
      </c>
      <c r="AT1379">
        <v>0</v>
      </c>
      <c r="AU1379">
        <v>3</v>
      </c>
      <c r="AV1379">
        <v>11</v>
      </c>
      <c r="AW1379">
        <f>IF(Z1379&gt;607, 4, 0)</f>
        <v>0</v>
      </c>
      <c r="AX1379">
        <f>IF(AA1379&gt;0.1497, 3, 0)</f>
        <v>3</v>
      </c>
      <c r="AY1379">
        <f>IF(P1379&gt;4031, 2, 0)</f>
        <v>0</v>
      </c>
      <c r="AZ1379">
        <f>IF(H1379&gt;51934.91, 1, 0)</f>
        <v>0</v>
      </c>
      <c r="BA1379">
        <f>SUM(AW1379:AZ1379)</f>
        <v>3</v>
      </c>
      <c r="BB1379" t="str">
        <f>VLOOKUP(BA1379,'Standard Deviations'!$L$1:$M$11,2,TRUE)</f>
        <v>Silver</v>
      </c>
    </row>
    <row r="1380" spans="1:54">
      <c r="A1380">
        <v>10812</v>
      </c>
      <c r="B1380">
        <v>1978</v>
      </c>
      <c r="C1380">
        <f>2024-B1380</f>
        <v>46</v>
      </c>
      <c r="D1380" t="str">
        <f>VLOOKUP(B1380,Reference!$A$1:$B$125, 2)</f>
        <v>Gen X</v>
      </c>
      <c r="E1380" t="s">
        <v>68</v>
      </c>
      <c r="F1380" t="str">
        <f>IF(E1380="High School", "No College", "College")</f>
        <v>College</v>
      </c>
      <c r="G1380" t="s">
        <v>55</v>
      </c>
      <c r="H1380">
        <v>46377</v>
      </c>
      <c r="I1380">
        <v>46377</v>
      </c>
      <c r="J1380" s="4" t="s">
        <v>175</v>
      </c>
      <c r="K1380">
        <v>1</v>
      </c>
      <c r="L1380">
        <v>0</v>
      </c>
      <c r="M1380" t="str">
        <f>IF(OR(K1380&gt;0, L1380&gt;0), "Parent", "Not Parent")</f>
        <v>Parent</v>
      </c>
      <c r="N1380" t="s">
        <v>103</v>
      </c>
      <c r="O1380" s="8">
        <v>41916</v>
      </c>
      <c r="P1380" s="9">
        <f>O1380-N1380</f>
        <v>217</v>
      </c>
      <c r="Q1380">
        <v>89</v>
      </c>
      <c r="R1380" s="9">
        <f>P1380-Q1380</f>
        <v>128</v>
      </c>
      <c r="S1380" s="8">
        <f>O1380-R1380</f>
        <v>41788</v>
      </c>
      <c r="T1380">
        <v>37</v>
      </c>
      <c r="U1380">
        <v>0</v>
      </c>
      <c r="V1380">
        <v>46</v>
      </c>
      <c r="W1380">
        <v>4</v>
      </c>
      <c r="X1380">
        <v>3</v>
      </c>
      <c r="Y1380">
        <v>0</v>
      </c>
      <c r="Z1380">
        <v>90</v>
      </c>
      <c r="AA1380">
        <f>Z1380/P1380</f>
        <v>0.41474654377880182</v>
      </c>
      <c r="AB1380" s="14" t="s">
        <v>506</v>
      </c>
      <c r="AC1380" s="13" t="s">
        <v>63</v>
      </c>
      <c r="AD1380">
        <v>1</v>
      </c>
      <c r="AE1380" t="str">
        <f>IF(AD1380&gt;3, "Prefers Discount", "Discount Indifferent")</f>
        <v>Discount Indifferent</v>
      </c>
      <c r="AF1380">
        <v>3</v>
      </c>
      <c r="AG1380">
        <v>2</v>
      </c>
      <c r="AH1380">
        <v>1</v>
      </c>
      <c r="AI1380" t="str">
        <f>INDEX($AF$1:$AH$1,MATCH(MAX(AF1380:AH1380),AF1380:AH1380,0))</f>
        <v>Store_Orders</v>
      </c>
      <c r="AJ1380">
        <v>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f>SUM(AK1380:AO1380)</f>
        <v>0</v>
      </c>
      <c r="AQ1380" t="s">
        <v>67</v>
      </c>
      <c r="AR1380">
        <v>0</v>
      </c>
      <c r="AS1380" t="str">
        <f>IF(OR(AK1380&gt;0, AL1380&gt;0, AM1380&gt;0, AN1380&gt;0, AO1380&gt;0), "Converted", "Not Converted")</f>
        <v>Not Converted</v>
      </c>
      <c r="AT1380">
        <v>0</v>
      </c>
      <c r="AU1380">
        <v>3</v>
      </c>
      <c r="AV1380">
        <v>11</v>
      </c>
      <c r="AW1380">
        <f>IF(Z1380&gt;607, 4, 0)</f>
        <v>0</v>
      </c>
      <c r="AX1380">
        <f>IF(AA1380&gt;0.1497, 3, 0)</f>
        <v>3</v>
      </c>
      <c r="AY1380">
        <f>IF(P1380&gt;4031, 2, 0)</f>
        <v>0</v>
      </c>
      <c r="AZ1380">
        <f>IF(H1380&gt;51934.91, 1, 0)</f>
        <v>0</v>
      </c>
      <c r="BA1380">
        <f>SUM(AW1380:AZ1380)</f>
        <v>3</v>
      </c>
      <c r="BB1380" t="str">
        <f>VLOOKUP(BA1380,'Standard Deviations'!$L$1:$M$11,2,TRUE)</f>
        <v>Silver</v>
      </c>
    </row>
    <row r="1381" spans="1:54">
      <c r="A1381">
        <v>1050</v>
      </c>
      <c r="B1381">
        <v>1952</v>
      </c>
      <c r="C1381">
        <f>2024-B1381</f>
        <v>72</v>
      </c>
      <c r="D1381" t="str">
        <f>VLOOKUP(B1381,Reference!$A$1:$B$125, 2)</f>
        <v>Boomers</v>
      </c>
      <c r="E1381" t="s">
        <v>54</v>
      </c>
      <c r="F1381" t="str">
        <f>IF(E1381="High School", "No College", "College")</f>
        <v>College</v>
      </c>
      <c r="G1381" t="s">
        <v>55</v>
      </c>
      <c r="H1381">
        <v>28332</v>
      </c>
      <c r="I1381">
        <v>28332</v>
      </c>
      <c r="J1381" s="4" t="s">
        <v>341</v>
      </c>
      <c r="K1381">
        <v>0</v>
      </c>
      <c r="L1381">
        <v>0</v>
      </c>
      <c r="M1381" t="str">
        <f>IF(OR(K1381&gt;0, L1381&gt;0), "Parent", "Not Parent")</f>
        <v>Not Parent</v>
      </c>
      <c r="N1381" t="s">
        <v>166</v>
      </c>
      <c r="O1381" s="8">
        <v>41916</v>
      </c>
      <c r="P1381" s="9">
        <f>O1381-N1381</f>
        <v>157</v>
      </c>
      <c r="Q1381">
        <v>58</v>
      </c>
      <c r="R1381" s="9">
        <f>P1381-Q1381</f>
        <v>99</v>
      </c>
      <c r="S1381" s="8">
        <f>O1381-R1381</f>
        <v>41817</v>
      </c>
      <c r="T1381">
        <v>14</v>
      </c>
      <c r="U1381">
        <v>10</v>
      </c>
      <c r="V1381">
        <v>13</v>
      </c>
      <c r="W1381">
        <v>4</v>
      </c>
      <c r="X1381">
        <v>15</v>
      </c>
      <c r="Y1381">
        <v>9</v>
      </c>
      <c r="Z1381">
        <v>65</v>
      </c>
      <c r="AA1381">
        <f>Z1381/P1381</f>
        <v>0.4140127388535032</v>
      </c>
      <c r="AB1381" s="14" t="s">
        <v>506</v>
      </c>
      <c r="AC1381" s="13" t="s">
        <v>63</v>
      </c>
      <c r="AD1381">
        <v>1</v>
      </c>
      <c r="AE1381" t="str">
        <f>IF(AD1381&gt;3, "Prefers Discount", "Discount Indifferent")</f>
        <v>Discount Indifferent</v>
      </c>
      <c r="AF1381">
        <v>4</v>
      </c>
      <c r="AG1381">
        <v>2</v>
      </c>
      <c r="AH1381">
        <v>1</v>
      </c>
      <c r="AI1381" t="str">
        <f>INDEX($AF$1:$AH$1,MATCH(MAX(AF1381:AH1381),AF1381:AH1381,0))</f>
        <v>Store_Orders</v>
      </c>
      <c r="AJ1381">
        <v>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f>SUM(AK1381:AO1381)</f>
        <v>0</v>
      </c>
      <c r="AQ1381" t="s">
        <v>67</v>
      </c>
      <c r="AR1381">
        <v>0</v>
      </c>
      <c r="AS1381" t="str">
        <f>IF(OR(AK1381&gt;0, AL1381&gt;0, AM1381&gt;0, AN1381&gt;0, AO1381&gt;0), "Converted", "Not Converted")</f>
        <v>Not Converted</v>
      </c>
      <c r="AT1381">
        <v>0</v>
      </c>
      <c r="AU1381">
        <v>3</v>
      </c>
      <c r="AV1381">
        <v>11</v>
      </c>
      <c r="AW1381">
        <f>IF(Z1381&gt;607, 4, 0)</f>
        <v>0</v>
      </c>
      <c r="AX1381">
        <f>IF(AA1381&gt;0.1497, 3, 0)</f>
        <v>3</v>
      </c>
      <c r="AY1381">
        <f>IF(P1381&gt;4031, 2, 0)</f>
        <v>0</v>
      </c>
      <c r="AZ1381">
        <f>IF(H1381&gt;51934.91, 1, 0)</f>
        <v>0</v>
      </c>
      <c r="BA1381">
        <f>SUM(AW1381:AZ1381)</f>
        <v>3</v>
      </c>
      <c r="BB1381" t="str">
        <f>VLOOKUP(BA1381,'Standard Deviations'!$L$1:$M$11,2,TRUE)</f>
        <v>Silver</v>
      </c>
    </row>
    <row r="1382" spans="1:54" hidden="1">
      <c r="A1382">
        <v>6355</v>
      </c>
      <c r="B1382">
        <v>1978</v>
      </c>
      <c r="C1382">
        <f>2024-B1382</f>
        <v>46</v>
      </c>
      <c r="D1382" t="str">
        <f>VLOOKUP(B1382,Reference!$A$1:$B$125, 2)</f>
        <v>Gen X</v>
      </c>
      <c r="E1382" t="s">
        <v>54</v>
      </c>
      <c r="F1382" t="str">
        <f>IF(E1382="High School", "No College", "College")</f>
        <v>College</v>
      </c>
      <c r="G1382" t="s">
        <v>55</v>
      </c>
      <c r="H1382">
        <v>44359</v>
      </c>
      <c r="I1382">
        <v>44359</v>
      </c>
      <c r="J1382" s="4" t="s">
        <v>175</v>
      </c>
      <c r="K1382">
        <v>1</v>
      </c>
      <c r="L1382">
        <v>1</v>
      </c>
      <c r="M1382" t="str">
        <f>IF(OR(K1382&gt;0, L1382&gt;0), "Parent", "Not Parent")</f>
        <v>Parent</v>
      </c>
      <c r="N1382" t="s">
        <v>57</v>
      </c>
      <c r="O1382" s="8">
        <v>41916</v>
      </c>
      <c r="P1382" s="9">
        <f>O1382-N1382</f>
        <v>109</v>
      </c>
      <c r="Q1382">
        <v>19</v>
      </c>
      <c r="R1382" s="9">
        <f>P1382-Q1382</f>
        <v>90</v>
      </c>
      <c r="S1382" s="8">
        <f>O1382-R1382</f>
        <v>41826</v>
      </c>
      <c r="T1382">
        <v>20</v>
      </c>
      <c r="U1382">
        <v>0</v>
      </c>
      <c r="V1382">
        <v>14</v>
      </c>
      <c r="W1382">
        <v>7</v>
      </c>
      <c r="X1382">
        <v>3</v>
      </c>
      <c r="Y1382">
        <v>1</v>
      </c>
      <c r="Z1382">
        <v>45</v>
      </c>
      <c r="AA1382">
        <f>Z1382/P1382</f>
        <v>0.41284403669724773</v>
      </c>
      <c r="AB1382" s="11" t="s">
        <v>506</v>
      </c>
      <c r="AC1382" t="s">
        <v>59</v>
      </c>
      <c r="AD1382">
        <v>3</v>
      </c>
      <c r="AE1382" t="str">
        <f>IF(AD1382&gt;3, "Prefers Discount", "Discount Indifferent")</f>
        <v>Discount Indifferent</v>
      </c>
      <c r="AF1382">
        <v>4</v>
      </c>
      <c r="AG1382">
        <v>2</v>
      </c>
      <c r="AH1382">
        <v>0</v>
      </c>
      <c r="AI1382" t="str">
        <f>INDEX($AF$1:$AH$1,MATCH(MAX(AF1382:AH1382),AF1382:AH1382,0))</f>
        <v>Store_Orders</v>
      </c>
      <c r="AJ1382">
        <v>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f>SUM(AK1382:AO1382)</f>
        <v>0</v>
      </c>
      <c r="AQ1382" t="s">
        <v>67</v>
      </c>
      <c r="AR1382">
        <v>0</v>
      </c>
      <c r="AS1382" t="str">
        <f>IF(OR(AK1382&gt;0, AL1382&gt;0, AM1382&gt;0, AN1382&gt;0, AO1382&gt;0), "Converted", "Not Converted")</f>
        <v>Not Converted</v>
      </c>
      <c r="AT1382">
        <v>0</v>
      </c>
      <c r="AU1382">
        <v>3</v>
      </c>
      <c r="AV1382">
        <v>11</v>
      </c>
      <c r="AW1382">
        <f>IF(Z1382&gt;607, 4, 0)</f>
        <v>0</v>
      </c>
      <c r="AX1382">
        <f>IF(AA1382&gt;0.1497, 3, 0)</f>
        <v>3</v>
      </c>
      <c r="AY1382">
        <f>IF(P1382&gt;4031, 2, 0)</f>
        <v>0</v>
      </c>
      <c r="AZ1382">
        <f>IF(H1382&gt;51934.91, 1, 0)</f>
        <v>0</v>
      </c>
      <c r="BA1382">
        <f>SUM(AW1382:AZ1382)</f>
        <v>3</v>
      </c>
      <c r="BB1382" t="str">
        <f>VLOOKUP(BA1382,'Standard Deviations'!$L$1:$M$11,2,TRUE)</f>
        <v>Silver</v>
      </c>
    </row>
    <row r="1383" spans="1:54">
      <c r="A1383">
        <v>9503</v>
      </c>
      <c r="B1383">
        <v>1980</v>
      </c>
      <c r="C1383">
        <f>2024-B1383</f>
        <v>44</v>
      </c>
      <c r="D1383" t="str">
        <f>VLOOKUP(B1383,Reference!$A$1:$B$125, 2)</f>
        <v>Millennials</v>
      </c>
      <c r="E1383" t="s">
        <v>54</v>
      </c>
      <c r="F1383" t="str">
        <f>IF(E1383="High School", "No College", "College")</f>
        <v>College</v>
      </c>
      <c r="G1383" t="s">
        <v>60</v>
      </c>
      <c r="H1383">
        <v>28071</v>
      </c>
      <c r="I1383">
        <v>28071</v>
      </c>
      <c r="J1383" s="4" t="s">
        <v>341</v>
      </c>
      <c r="K1383">
        <v>0</v>
      </c>
      <c r="L1383">
        <v>0</v>
      </c>
      <c r="M1383" t="str">
        <f>IF(OR(K1383&gt;0, L1383&gt;0), "Parent", "Not Parent")</f>
        <v>Not Parent</v>
      </c>
      <c r="N1383" t="s">
        <v>469</v>
      </c>
      <c r="O1383" s="8">
        <v>41916</v>
      </c>
      <c r="P1383" s="9">
        <f>O1383-N1383</f>
        <v>766</v>
      </c>
      <c r="Q1383">
        <v>65</v>
      </c>
      <c r="R1383" s="9">
        <f>P1383-Q1383</f>
        <v>701</v>
      </c>
      <c r="S1383" s="8">
        <f>O1383-R1383</f>
        <v>41215</v>
      </c>
      <c r="T1383">
        <v>39</v>
      </c>
      <c r="U1383">
        <v>33</v>
      </c>
      <c r="V1383">
        <v>130</v>
      </c>
      <c r="W1383">
        <v>41</v>
      </c>
      <c r="X1383">
        <v>26</v>
      </c>
      <c r="Y1383">
        <v>44</v>
      </c>
      <c r="Z1383">
        <v>313</v>
      </c>
      <c r="AA1383">
        <f>Z1383/P1383</f>
        <v>0.40861618798955612</v>
      </c>
      <c r="AB1383" s="14" t="s">
        <v>506</v>
      </c>
      <c r="AC1383" s="13" t="s">
        <v>63</v>
      </c>
      <c r="AD1383">
        <v>2</v>
      </c>
      <c r="AE1383" t="str">
        <f>IF(AD1383&gt;3, "Prefers Discount", "Discount Indifferent")</f>
        <v>Discount Indifferent</v>
      </c>
      <c r="AF1383">
        <v>5</v>
      </c>
      <c r="AG1383">
        <v>5</v>
      </c>
      <c r="AH1383">
        <v>1</v>
      </c>
      <c r="AI1383" t="str">
        <f>INDEX($AF$1:$AH$1,MATCH(MAX(AF1383:AH1383),AF1383:AH1383,0))</f>
        <v>Store_Orders</v>
      </c>
      <c r="AJ1383">
        <v>8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f>SUM(AK1383:AO1383)</f>
        <v>0</v>
      </c>
      <c r="AQ1383" t="s">
        <v>67</v>
      </c>
      <c r="AR1383">
        <v>0</v>
      </c>
      <c r="AS1383" t="str">
        <f>IF(OR(AK1383&gt;0, AL1383&gt;0, AM1383&gt;0, AN1383&gt;0, AO1383&gt;0), "Converted", "Not Converted")</f>
        <v>Not Converted</v>
      </c>
      <c r="AT1383">
        <v>0</v>
      </c>
      <c r="AU1383">
        <v>3</v>
      </c>
      <c r="AV1383">
        <v>11</v>
      </c>
      <c r="AW1383">
        <f>IF(Z1383&gt;607, 4, 0)</f>
        <v>0</v>
      </c>
      <c r="AX1383">
        <f>IF(AA1383&gt;0.1497, 3, 0)</f>
        <v>3</v>
      </c>
      <c r="AY1383">
        <f>IF(P1383&gt;4031, 2, 0)</f>
        <v>0</v>
      </c>
      <c r="AZ1383">
        <f>IF(H1383&gt;51934.91, 1, 0)</f>
        <v>0</v>
      </c>
      <c r="BA1383">
        <f>SUM(AW1383:AZ1383)</f>
        <v>3</v>
      </c>
      <c r="BB1383" t="str">
        <f>VLOOKUP(BA1383,'Standard Deviations'!$L$1:$M$11,2,TRUE)</f>
        <v>Silver</v>
      </c>
    </row>
    <row r="1384" spans="1:54" hidden="1">
      <c r="A1384">
        <v>8151</v>
      </c>
      <c r="B1384">
        <v>1990</v>
      </c>
      <c r="C1384">
        <f>2024-B1384</f>
        <v>34</v>
      </c>
      <c r="D1384" t="str">
        <f>VLOOKUP(B1384,Reference!$A$1:$B$125, 2)</f>
        <v>Millennials</v>
      </c>
      <c r="E1384" t="s">
        <v>546</v>
      </c>
      <c r="F1384" t="str">
        <f>IF(E1384="High School", "No College", "College")</f>
        <v>No College</v>
      </c>
      <c r="G1384" t="s">
        <v>55</v>
      </c>
      <c r="H1384">
        <v>24279</v>
      </c>
      <c r="I1384">
        <v>24279</v>
      </c>
      <c r="J1384" s="4" t="s">
        <v>341</v>
      </c>
      <c r="K1384">
        <v>0</v>
      </c>
      <c r="L1384">
        <v>0</v>
      </c>
      <c r="M1384" t="str">
        <f>IF(OR(K1384&gt;0, L1384&gt;0), "Parent", "Not Parent")</f>
        <v>Not Parent</v>
      </c>
      <c r="N1384" t="s">
        <v>655</v>
      </c>
      <c r="O1384" s="8">
        <v>41916</v>
      </c>
      <c r="P1384" s="9">
        <f>O1384-N1384</f>
        <v>644</v>
      </c>
      <c r="Q1384">
        <v>6</v>
      </c>
      <c r="R1384" s="9">
        <f>P1384-Q1384</f>
        <v>638</v>
      </c>
      <c r="S1384" s="8">
        <f>O1384-R1384</f>
        <v>41278</v>
      </c>
      <c r="T1384">
        <v>16</v>
      </c>
      <c r="U1384">
        <v>36</v>
      </c>
      <c r="V1384">
        <v>21</v>
      </c>
      <c r="W1384">
        <v>20</v>
      </c>
      <c r="X1384">
        <v>62</v>
      </c>
      <c r="Y1384">
        <v>108</v>
      </c>
      <c r="Z1384">
        <v>263</v>
      </c>
      <c r="AA1384">
        <f>Z1384/P1384</f>
        <v>0.40838509316770188</v>
      </c>
      <c r="AB1384" s="11" t="s">
        <v>506</v>
      </c>
      <c r="AC1384" t="s">
        <v>59</v>
      </c>
      <c r="AD1384">
        <v>1</v>
      </c>
      <c r="AE1384" t="str">
        <f>IF(AD1384&gt;3, "Prefers Discount", "Discount Indifferent")</f>
        <v>Discount Indifferent</v>
      </c>
      <c r="AF1384">
        <v>3</v>
      </c>
      <c r="AG1384">
        <v>4</v>
      </c>
      <c r="AH1384">
        <v>1</v>
      </c>
      <c r="AI1384" t="str">
        <f>INDEX($AF$1:$AH$1,MATCH(MAX(AF1384:AH1384),AF1384:AH1384,0))</f>
        <v>Web_Orders</v>
      </c>
      <c r="AJ1384">
        <v>8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f>SUM(AK1384:AO1384)</f>
        <v>0</v>
      </c>
      <c r="AQ1384" t="s">
        <v>67</v>
      </c>
      <c r="AR1384">
        <v>0</v>
      </c>
      <c r="AS1384" t="str">
        <f>IF(OR(AK1384&gt;0, AL1384&gt;0, AM1384&gt;0, AN1384&gt;0, AO1384&gt;0), "Converted", "Not Converted")</f>
        <v>Not Converted</v>
      </c>
      <c r="AT1384">
        <v>0</v>
      </c>
      <c r="AU1384">
        <v>3</v>
      </c>
      <c r="AV1384">
        <v>11</v>
      </c>
      <c r="AW1384">
        <f>IF(Z1384&gt;607, 4, 0)</f>
        <v>0</v>
      </c>
      <c r="AX1384">
        <f>IF(AA1384&gt;0.1497, 3, 0)</f>
        <v>3</v>
      </c>
      <c r="AY1384">
        <f>IF(P1384&gt;4031, 2, 0)</f>
        <v>0</v>
      </c>
      <c r="AZ1384">
        <f>IF(H1384&gt;51934.91, 1, 0)</f>
        <v>0</v>
      </c>
      <c r="BA1384">
        <f>SUM(AW1384:AZ1384)</f>
        <v>3</v>
      </c>
      <c r="BB1384" t="str">
        <f>VLOOKUP(BA1384,'Standard Deviations'!$L$1:$M$11,2,TRUE)</f>
        <v>Silver</v>
      </c>
    </row>
    <row r="1385" spans="1:54" hidden="1">
      <c r="A1385">
        <v>2634</v>
      </c>
      <c r="B1385">
        <v>1979</v>
      </c>
      <c r="C1385">
        <f>2024-B1385</f>
        <v>45</v>
      </c>
      <c r="D1385" t="str">
        <f>VLOOKUP(B1385,Reference!$A$1:$B$125, 2)</f>
        <v>Gen X</v>
      </c>
      <c r="E1385" t="s">
        <v>64</v>
      </c>
      <c r="F1385" t="str">
        <f>IF(E1385="High School", "No College", "College")</f>
        <v>College</v>
      </c>
      <c r="G1385" t="s">
        <v>60</v>
      </c>
      <c r="H1385">
        <v>16653</v>
      </c>
      <c r="I1385">
        <v>16653</v>
      </c>
      <c r="J1385" s="4" t="s">
        <v>341</v>
      </c>
      <c r="K1385">
        <v>1</v>
      </c>
      <c r="L1385">
        <v>0</v>
      </c>
      <c r="M1385" t="str">
        <f>IF(OR(K1385&gt;0, L1385&gt;0), "Parent", "Not Parent")</f>
        <v>Parent</v>
      </c>
      <c r="N1385" t="s">
        <v>600</v>
      </c>
      <c r="O1385" s="8">
        <v>41916</v>
      </c>
      <c r="P1385" s="9">
        <f>O1385-N1385</f>
        <v>169</v>
      </c>
      <c r="Q1385">
        <v>10</v>
      </c>
      <c r="R1385" s="9">
        <f>P1385-Q1385</f>
        <v>159</v>
      </c>
      <c r="S1385" s="8">
        <f>O1385-R1385</f>
        <v>41757</v>
      </c>
      <c r="T1385">
        <v>5</v>
      </c>
      <c r="U1385">
        <v>7</v>
      </c>
      <c r="V1385">
        <v>31</v>
      </c>
      <c r="W1385">
        <v>15</v>
      </c>
      <c r="X1385">
        <v>4</v>
      </c>
      <c r="Y1385">
        <v>7</v>
      </c>
      <c r="Z1385">
        <v>69</v>
      </c>
      <c r="AA1385">
        <f>Z1385/P1385</f>
        <v>0.40828402366863903</v>
      </c>
      <c r="AB1385" s="11" t="s">
        <v>506</v>
      </c>
      <c r="AC1385" t="s">
        <v>59</v>
      </c>
      <c r="AD1385">
        <v>3</v>
      </c>
      <c r="AE1385" t="str">
        <f>IF(AD1385&gt;3, "Prefers Discount", "Discount Indifferent")</f>
        <v>Discount Indifferent</v>
      </c>
      <c r="AF1385">
        <v>3</v>
      </c>
      <c r="AG1385">
        <v>2</v>
      </c>
      <c r="AH1385">
        <v>1</v>
      </c>
      <c r="AI1385" t="str">
        <f>INDEX($AF$1:$AH$1,MATCH(MAX(AF1385:AH1385),AF1385:AH1385,0))</f>
        <v>Store_Orders</v>
      </c>
      <c r="AJ1385">
        <v>6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f>SUM(AK1385:AO1385)</f>
        <v>0</v>
      </c>
      <c r="AQ1385" t="s">
        <v>67</v>
      </c>
      <c r="AR1385">
        <v>1</v>
      </c>
      <c r="AS1385" t="str">
        <f>IF(OR(AK1385&gt;0, AL1385&gt;0, AM1385&gt;0, AN1385&gt;0, AO1385&gt;0), "Converted", "Not Converted")</f>
        <v>Not Converted</v>
      </c>
      <c r="AT1385">
        <v>0</v>
      </c>
      <c r="AU1385">
        <v>3</v>
      </c>
      <c r="AV1385">
        <v>11</v>
      </c>
      <c r="AW1385">
        <f>IF(Z1385&gt;607, 4, 0)</f>
        <v>0</v>
      </c>
      <c r="AX1385">
        <f>IF(AA1385&gt;0.1497, 3, 0)</f>
        <v>3</v>
      </c>
      <c r="AY1385">
        <f>IF(P1385&gt;4031, 2, 0)</f>
        <v>0</v>
      </c>
      <c r="AZ1385">
        <f>IF(H1385&gt;51934.91, 1, 0)</f>
        <v>0</v>
      </c>
      <c r="BA1385">
        <f>SUM(AW1385:AZ1385)</f>
        <v>3</v>
      </c>
      <c r="BB1385" t="str">
        <f>VLOOKUP(BA1385,'Standard Deviations'!$L$1:$M$11,2,TRUE)</f>
        <v>Silver</v>
      </c>
    </row>
    <row r="1386" spans="1:54" hidden="1">
      <c r="A1386">
        <v>5892</v>
      </c>
      <c r="B1386">
        <v>1980</v>
      </c>
      <c r="C1386">
        <f>2024-B1386</f>
        <v>44</v>
      </c>
      <c r="D1386" t="str">
        <f>VLOOKUP(B1386,Reference!$A$1:$B$125, 2)</f>
        <v>Millennials</v>
      </c>
      <c r="E1386" t="s">
        <v>54</v>
      </c>
      <c r="F1386" t="str">
        <f>IF(E1386="High School", "No College", "College")</f>
        <v>College</v>
      </c>
      <c r="G1386" t="s">
        <v>55</v>
      </c>
      <c r="H1386">
        <v>34968</v>
      </c>
      <c r="I1386">
        <v>34968</v>
      </c>
      <c r="J1386" s="4" t="s">
        <v>175</v>
      </c>
      <c r="K1386">
        <v>1</v>
      </c>
      <c r="L1386">
        <v>0</v>
      </c>
      <c r="M1386" t="str">
        <f>IF(OR(K1386&gt;0, L1386&gt;0), "Parent", "Not Parent")</f>
        <v>Parent</v>
      </c>
      <c r="N1386" t="s">
        <v>312</v>
      </c>
      <c r="O1386" s="8">
        <v>41916</v>
      </c>
      <c r="P1386" s="9">
        <f>O1386-N1386</f>
        <v>542</v>
      </c>
      <c r="Q1386">
        <v>11</v>
      </c>
      <c r="R1386" s="9">
        <f>P1386-Q1386</f>
        <v>531</v>
      </c>
      <c r="S1386" s="8">
        <f>O1386-R1386</f>
        <v>41385</v>
      </c>
      <c r="T1386">
        <v>158</v>
      </c>
      <c r="U1386">
        <v>6</v>
      </c>
      <c r="V1386">
        <v>45</v>
      </c>
      <c r="W1386">
        <v>8</v>
      </c>
      <c r="X1386">
        <v>2</v>
      </c>
      <c r="Y1386">
        <v>2</v>
      </c>
      <c r="Z1386">
        <v>221</v>
      </c>
      <c r="AA1386">
        <f>Z1386/P1386</f>
        <v>0.40774907749077488</v>
      </c>
      <c r="AB1386" s="11" t="s">
        <v>506</v>
      </c>
      <c r="AC1386" t="s">
        <v>59</v>
      </c>
      <c r="AD1386">
        <v>7</v>
      </c>
      <c r="AE1386" t="str">
        <f>IF(AD1386&gt;3, "Prefers Discount", "Discount Indifferent")</f>
        <v>Prefers Discount</v>
      </c>
      <c r="AF1386">
        <v>5</v>
      </c>
      <c r="AG1386">
        <v>3</v>
      </c>
      <c r="AH1386">
        <v>2</v>
      </c>
      <c r="AI1386" t="str">
        <f>INDEX($AF$1:$AH$1,MATCH(MAX(AF1386:AH1386),AF1386:AH1386,0))</f>
        <v>Store_Orders</v>
      </c>
      <c r="AJ1386">
        <v>7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f>SUM(AK1386:AO1386)</f>
        <v>0</v>
      </c>
      <c r="AQ1386" t="s">
        <v>67</v>
      </c>
      <c r="AR1386">
        <v>0</v>
      </c>
      <c r="AS1386" t="str">
        <f>IF(OR(AK1386&gt;0, AL1386&gt;0, AM1386&gt;0, AN1386&gt;0, AO1386&gt;0), "Converted", "Not Converted")</f>
        <v>Not Converted</v>
      </c>
      <c r="AT1386">
        <v>0</v>
      </c>
      <c r="AU1386">
        <v>3</v>
      </c>
      <c r="AV1386">
        <v>11</v>
      </c>
      <c r="AW1386">
        <f>IF(Z1386&gt;607, 4, 0)</f>
        <v>0</v>
      </c>
      <c r="AX1386">
        <f>IF(AA1386&gt;0.1497, 3, 0)</f>
        <v>3</v>
      </c>
      <c r="AY1386">
        <f>IF(P1386&gt;4031, 2, 0)</f>
        <v>0</v>
      </c>
      <c r="AZ1386">
        <f>IF(H1386&gt;51934.91, 1, 0)</f>
        <v>0</v>
      </c>
      <c r="BA1386">
        <f>SUM(AW1386:AZ1386)</f>
        <v>3</v>
      </c>
      <c r="BB1386" t="str">
        <f>VLOOKUP(BA1386,'Standard Deviations'!$L$1:$M$11,2,TRUE)</f>
        <v>Silver</v>
      </c>
    </row>
    <row r="1387" spans="1:54" hidden="1">
      <c r="A1387">
        <v>10403</v>
      </c>
      <c r="B1387">
        <v>1978</v>
      </c>
      <c r="C1387">
        <f>2024-B1387</f>
        <v>46</v>
      </c>
      <c r="D1387" t="str">
        <f>VLOOKUP(B1387,Reference!$A$1:$B$125, 2)</f>
        <v>Gen X</v>
      </c>
      <c r="E1387" t="s">
        <v>54</v>
      </c>
      <c r="F1387" t="str">
        <f>IF(E1387="High School", "No College", "College")</f>
        <v>College</v>
      </c>
      <c r="G1387" t="s">
        <v>65</v>
      </c>
      <c r="H1387">
        <v>16531</v>
      </c>
      <c r="I1387">
        <v>16531</v>
      </c>
      <c r="J1387" s="4" t="s">
        <v>341</v>
      </c>
      <c r="K1387">
        <v>1</v>
      </c>
      <c r="L1387">
        <v>0</v>
      </c>
      <c r="M1387" t="str">
        <f>IF(OR(K1387&gt;0, L1387&gt;0), "Parent", "Not Parent")</f>
        <v>Parent</v>
      </c>
      <c r="N1387" t="s">
        <v>121</v>
      </c>
      <c r="O1387" s="8">
        <v>41916</v>
      </c>
      <c r="P1387" s="9">
        <f>O1387-N1387</f>
        <v>108</v>
      </c>
      <c r="Q1387">
        <v>43</v>
      </c>
      <c r="R1387" s="9">
        <f>P1387-Q1387</f>
        <v>65</v>
      </c>
      <c r="S1387" s="8">
        <f>O1387-R1387</f>
        <v>41851</v>
      </c>
      <c r="T1387">
        <v>2</v>
      </c>
      <c r="U1387">
        <v>13</v>
      </c>
      <c r="V1387">
        <v>6</v>
      </c>
      <c r="W1387">
        <v>7</v>
      </c>
      <c r="X1387">
        <v>5</v>
      </c>
      <c r="Y1387">
        <v>11</v>
      </c>
      <c r="Z1387">
        <v>44</v>
      </c>
      <c r="AA1387">
        <f>Z1387/P1387</f>
        <v>0.40740740740740738</v>
      </c>
      <c r="AB1387" s="11" t="s">
        <v>506</v>
      </c>
      <c r="AC1387" t="s">
        <v>59</v>
      </c>
      <c r="AD1387">
        <v>3</v>
      </c>
      <c r="AE1387" t="str">
        <f>IF(AD1387&gt;3, "Prefers Discount", "Discount Indifferent")</f>
        <v>Discount Indifferent</v>
      </c>
      <c r="AF1387">
        <v>3</v>
      </c>
      <c r="AG1387">
        <v>3</v>
      </c>
      <c r="AH1387">
        <v>0</v>
      </c>
      <c r="AI1387" t="str">
        <f>INDEX($AF$1:$AH$1,MATCH(MAX(AF1387:AH1387),AF1387:AH1387,0))</f>
        <v>Store_Orders</v>
      </c>
      <c r="AJ1387">
        <v>7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f>SUM(AK1387:AO1387)</f>
        <v>0</v>
      </c>
      <c r="AQ1387" t="s">
        <v>67</v>
      </c>
      <c r="AR1387">
        <v>0</v>
      </c>
      <c r="AS1387" t="str">
        <f>IF(OR(AK1387&gt;0, AL1387&gt;0, AM1387&gt;0, AN1387&gt;0, AO1387&gt;0), "Converted", "Not Converted")</f>
        <v>Not Converted</v>
      </c>
      <c r="AT1387">
        <v>0</v>
      </c>
      <c r="AU1387">
        <v>3</v>
      </c>
      <c r="AV1387">
        <v>11</v>
      </c>
      <c r="AW1387">
        <f>IF(Z1387&gt;607, 4, 0)</f>
        <v>0</v>
      </c>
      <c r="AX1387">
        <f>IF(AA1387&gt;0.1497, 3, 0)</f>
        <v>3</v>
      </c>
      <c r="AY1387">
        <f>IF(P1387&gt;4031, 2, 0)</f>
        <v>0</v>
      </c>
      <c r="AZ1387">
        <f>IF(H1387&gt;51934.91, 1, 0)</f>
        <v>0</v>
      </c>
      <c r="BA1387">
        <f>SUM(AW1387:AZ1387)</f>
        <v>3</v>
      </c>
      <c r="BB1387" t="str">
        <f>VLOOKUP(BA1387,'Standard Deviations'!$L$1:$M$11,2,TRUE)</f>
        <v>Silver</v>
      </c>
    </row>
    <row r="1388" spans="1:54" hidden="1">
      <c r="A1388">
        <v>8799</v>
      </c>
      <c r="B1388">
        <v>1984</v>
      </c>
      <c r="C1388">
        <f>2024-B1388</f>
        <v>40</v>
      </c>
      <c r="D1388" t="str">
        <f>VLOOKUP(B1388,Reference!$A$1:$B$125, 2)</f>
        <v>Millennials</v>
      </c>
      <c r="E1388" t="s">
        <v>68</v>
      </c>
      <c r="F1388" t="str">
        <f>IF(E1388="High School", "No College", "College")</f>
        <v>College</v>
      </c>
      <c r="G1388" t="s">
        <v>55</v>
      </c>
      <c r="H1388">
        <v>38175</v>
      </c>
      <c r="I1388">
        <v>38175</v>
      </c>
      <c r="J1388" s="4" t="s">
        <v>175</v>
      </c>
      <c r="K1388">
        <v>1</v>
      </c>
      <c r="L1388">
        <v>0</v>
      </c>
      <c r="M1388" t="str">
        <f>IF(OR(K1388&gt;0, L1388&gt;0), "Parent", "Not Parent")</f>
        <v>Parent</v>
      </c>
      <c r="N1388" t="s">
        <v>184</v>
      </c>
      <c r="O1388" s="8">
        <v>41916</v>
      </c>
      <c r="P1388" s="9">
        <f>O1388-N1388</f>
        <v>376</v>
      </c>
      <c r="Q1388">
        <v>6</v>
      </c>
      <c r="R1388" s="9">
        <f>P1388-Q1388</f>
        <v>370</v>
      </c>
      <c r="S1388" s="8">
        <f>O1388-R1388</f>
        <v>41546</v>
      </c>
      <c r="T1388">
        <v>70</v>
      </c>
      <c r="U1388">
        <v>6</v>
      </c>
      <c r="V1388">
        <v>69</v>
      </c>
      <c r="W1388">
        <v>2</v>
      </c>
      <c r="X1388">
        <v>3</v>
      </c>
      <c r="Y1388">
        <v>3</v>
      </c>
      <c r="Z1388">
        <v>153</v>
      </c>
      <c r="AA1388">
        <f>Z1388/P1388</f>
        <v>0.40691489361702127</v>
      </c>
      <c r="AB1388" s="11" t="s">
        <v>506</v>
      </c>
      <c r="AC1388" t="s">
        <v>59</v>
      </c>
      <c r="AD1388">
        <v>3</v>
      </c>
      <c r="AE1388" t="str">
        <f>IF(AD1388&gt;3, "Prefers Discount", "Discount Indifferent")</f>
        <v>Discount Indifferent</v>
      </c>
      <c r="AF1388">
        <v>4</v>
      </c>
      <c r="AG1388">
        <v>3</v>
      </c>
      <c r="AH1388">
        <v>1</v>
      </c>
      <c r="AI1388" t="str">
        <f>INDEX($AF$1:$AH$1,MATCH(MAX(AF1388:AH1388),AF1388:AH1388,0))</f>
        <v>Store_Orders</v>
      </c>
      <c r="AJ1388">
        <v>7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f>SUM(AK1388:AO1388)</f>
        <v>0</v>
      </c>
      <c r="AQ1388" t="s">
        <v>67</v>
      </c>
      <c r="AR1388">
        <v>0</v>
      </c>
      <c r="AS1388" t="str">
        <f>IF(OR(AK1388&gt;0, AL1388&gt;0, AM1388&gt;0, AN1388&gt;0, AO1388&gt;0), "Converted", "Not Converted")</f>
        <v>Not Converted</v>
      </c>
      <c r="AT1388">
        <v>0</v>
      </c>
      <c r="AU1388">
        <v>3</v>
      </c>
      <c r="AV1388">
        <v>11</v>
      </c>
      <c r="AW1388">
        <f>IF(Z1388&gt;607, 4, 0)</f>
        <v>0</v>
      </c>
      <c r="AX1388">
        <f>IF(AA1388&gt;0.1497, 3, 0)</f>
        <v>3</v>
      </c>
      <c r="AY1388">
        <f>IF(P1388&gt;4031, 2, 0)</f>
        <v>0</v>
      </c>
      <c r="AZ1388">
        <f>IF(H1388&gt;51934.91, 1, 0)</f>
        <v>0</v>
      </c>
      <c r="BA1388">
        <f>SUM(AW1388:AZ1388)</f>
        <v>3</v>
      </c>
      <c r="BB1388" t="str">
        <f>VLOOKUP(BA1388,'Standard Deviations'!$L$1:$M$11,2,TRUE)</f>
        <v>Silver</v>
      </c>
    </row>
    <row r="1389" spans="1:54">
      <c r="A1389">
        <v>4988</v>
      </c>
      <c r="B1389">
        <v>1948</v>
      </c>
      <c r="C1389">
        <f>2024-B1389</f>
        <v>76</v>
      </c>
      <c r="D1389" t="str">
        <f>VLOOKUP(B1389,Reference!$A$1:$B$125, 2)</f>
        <v>Boomers</v>
      </c>
      <c r="E1389" t="s">
        <v>68</v>
      </c>
      <c r="F1389" t="str">
        <f>IF(E1389="High School", "No College", "College")</f>
        <v>College</v>
      </c>
      <c r="G1389" t="s">
        <v>55</v>
      </c>
      <c r="H1389">
        <v>34469</v>
      </c>
      <c r="I1389">
        <v>34469</v>
      </c>
      <c r="J1389" s="4" t="s">
        <v>175</v>
      </c>
      <c r="K1389">
        <v>1</v>
      </c>
      <c r="L1389">
        <v>1</v>
      </c>
      <c r="M1389" t="str">
        <f>IF(OR(K1389&gt;0, L1389&gt;0), "Parent", "Not Parent")</f>
        <v>Parent</v>
      </c>
      <c r="N1389" t="s">
        <v>118</v>
      </c>
      <c r="O1389" s="8">
        <v>41916</v>
      </c>
      <c r="P1389" s="9">
        <f>O1389-N1389</f>
        <v>153</v>
      </c>
      <c r="Q1389">
        <v>58</v>
      </c>
      <c r="R1389" s="9">
        <f>P1389-Q1389</f>
        <v>95</v>
      </c>
      <c r="S1389" s="8">
        <f>O1389-R1389</f>
        <v>41821</v>
      </c>
      <c r="T1389">
        <v>19</v>
      </c>
      <c r="U1389">
        <v>6</v>
      </c>
      <c r="V1389">
        <v>20</v>
      </c>
      <c r="W1389">
        <v>0</v>
      </c>
      <c r="X1389">
        <v>5</v>
      </c>
      <c r="Y1389">
        <v>12</v>
      </c>
      <c r="Z1389">
        <v>62</v>
      </c>
      <c r="AA1389">
        <f>Z1389/P1389</f>
        <v>0.40522875816993464</v>
      </c>
      <c r="AB1389" s="14" t="s">
        <v>506</v>
      </c>
      <c r="AC1389" s="13" t="s">
        <v>63</v>
      </c>
      <c r="AD1389">
        <v>3</v>
      </c>
      <c r="AE1389" t="str">
        <f>IF(AD1389&gt;3, "Prefers Discount", "Discount Indifferent")</f>
        <v>Discount Indifferent</v>
      </c>
      <c r="AF1389">
        <v>4</v>
      </c>
      <c r="AG1389">
        <v>1</v>
      </c>
      <c r="AH1389">
        <v>1</v>
      </c>
      <c r="AI1389" t="str">
        <f>INDEX($AF$1:$AH$1,MATCH(MAX(AF1389:AH1389),AF1389:AH1389,0))</f>
        <v>Store_Orders</v>
      </c>
      <c r="AJ1389">
        <v>4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f>SUM(AK1389:AO1389)</f>
        <v>0</v>
      </c>
      <c r="AQ1389" t="s">
        <v>67</v>
      </c>
      <c r="AR1389">
        <v>0</v>
      </c>
      <c r="AS1389" t="str">
        <f>IF(OR(AK1389&gt;0, AL1389&gt;0, AM1389&gt;0, AN1389&gt;0, AO1389&gt;0), "Converted", "Not Converted")</f>
        <v>Not Converted</v>
      </c>
      <c r="AT1389">
        <v>0</v>
      </c>
      <c r="AU1389">
        <v>3</v>
      </c>
      <c r="AV1389">
        <v>11</v>
      </c>
      <c r="AW1389">
        <f>IF(Z1389&gt;607, 4, 0)</f>
        <v>0</v>
      </c>
      <c r="AX1389">
        <f>IF(AA1389&gt;0.1497, 3, 0)</f>
        <v>3</v>
      </c>
      <c r="AY1389">
        <f>IF(P1389&gt;4031, 2, 0)</f>
        <v>0</v>
      </c>
      <c r="AZ1389">
        <f>IF(H1389&gt;51934.91, 1, 0)</f>
        <v>0</v>
      </c>
      <c r="BA1389">
        <f>SUM(AW1389:AZ1389)</f>
        <v>3</v>
      </c>
      <c r="BB1389" t="str">
        <f>VLOOKUP(BA1389,'Standard Deviations'!$L$1:$M$11,2,TRUE)</f>
        <v>Silver</v>
      </c>
    </row>
    <row r="1390" spans="1:54">
      <c r="A1390">
        <v>3152</v>
      </c>
      <c r="B1390">
        <v>1957</v>
      </c>
      <c r="C1390">
        <f>2024-B1390</f>
        <v>67</v>
      </c>
      <c r="D1390" t="str">
        <f>VLOOKUP(B1390,Reference!$A$1:$B$125, 2)</f>
        <v>Boomers</v>
      </c>
      <c r="E1390" t="s">
        <v>54</v>
      </c>
      <c r="F1390" t="str">
        <f>IF(E1390="High School", "No College", "College")</f>
        <v>College</v>
      </c>
      <c r="G1390" t="s">
        <v>65</v>
      </c>
      <c r="H1390">
        <v>26091</v>
      </c>
      <c r="I1390">
        <v>26091</v>
      </c>
      <c r="J1390" s="4" t="s">
        <v>341</v>
      </c>
      <c r="K1390">
        <v>1</v>
      </c>
      <c r="L1390">
        <v>1</v>
      </c>
      <c r="M1390" t="str">
        <f>IF(OR(K1390&gt;0, L1390&gt;0), "Parent", "Not Parent")</f>
        <v>Parent</v>
      </c>
      <c r="N1390" t="s">
        <v>249</v>
      </c>
      <c r="O1390" s="8">
        <v>41916</v>
      </c>
      <c r="P1390" s="9">
        <f>O1390-N1390</f>
        <v>221</v>
      </c>
      <c r="Q1390">
        <v>84</v>
      </c>
      <c r="R1390" s="9">
        <f>P1390-Q1390</f>
        <v>137</v>
      </c>
      <c r="S1390" s="8">
        <f>O1390-R1390</f>
        <v>41779</v>
      </c>
      <c r="T1390">
        <v>15</v>
      </c>
      <c r="U1390">
        <v>10</v>
      </c>
      <c r="V1390">
        <v>19</v>
      </c>
      <c r="W1390">
        <v>8</v>
      </c>
      <c r="X1390">
        <v>17</v>
      </c>
      <c r="Y1390">
        <v>20</v>
      </c>
      <c r="Z1390">
        <v>89</v>
      </c>
      <c r="AA1390">
        <f>Z1390/P1390</f>
        <v>0.40271493212669685</v>
      </c>
      <c r="AB1390" s="14" t="s">
        <v>506</v>
      </c>
      <c r="AC1390" s="13" t="s">
        <v>63</v>
      </c>
      <c r="AD1390">
        <v>3</v>
      </c>
      <c r="AE1390" t="str">
        <f>IF(AD1390&gt;3, "Prefers Discount", "Discount Indifferent")</f>
        <v>Discount Indifferent</v>
      </c>
      <c r="AF1390">
        <v>3</v>
      </c>
      <c r="AG1390">
        <v>2</v>
      </c>
      <c r="AH1390">
        <v>1</v>
      </c>
      <c r="AI1390" t="str">
        <f>INDEX($AF$1:$AH$1,MATCH(MAX(AF1390:AH1390),AF1390:AH1390,0))</f>
        <v>Store_Orders</v>
      </c>
      <c r="AJ1390">
        <v>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f>SUM(AK1390:AO1390)</f>
        <v>0</v>
      </c>
      <c r="AQ1390" t="s">
        <v>67</v>
      </c>
      <c r="AR1390">
        <v>0</v>
      </c>
      <c r="AS1390" t="str">
        <f>IF(OR(AK1390&gt;0, AL1390&gt;0, AM1390&gt;0, AN1390&gt;0, AO1390&gt;0), "Converted", "Not Converted")</f>
        <v>Not Converted</v>
      </c>
      <c r="AT1390">
        <v>0</v>
      </c>
      <c r="AU1390">
        <v>3</v>
      </c>
      <c r="AV1390">
        <v>11</v>
      </c>
      <c r="AW1390">
        <f>IF(Z1390&gt;607, 4, 0)</f>
        <v>0</v>
      </c>
      <c r="AX1390">
        <f>IF(AA1390&gt;0.1497, 3, 0)</f>
        <v>3</v>
      </c>
      <c r="AY1390">
        <f>IF(P1390&gt;4031, 2, 0)</f>
        <v>0</v>
      </c>
      <c r="AZ1390">
        <f>IF(H1390&gt;51934.91, 1, 0)</f>
        <v>0</v>
      </c>
      <c r="BA1390">
        <f>SUM(AW1390:AZ1390)</f>
        <v>3</v>
      </c>
      <c r="BB1390" t="str">
        <f>VLOOKUP(BA1390,'Standard Deviations'!$L$1:$M$11,2,TRUE)</f>
        <v>Silver</v>
      </c>
    </row>
    <row r="1391" spans="1:54">
      <c r="A1391">
        <v>11188</v>
      </c>
      <c r="B1391">
        <v>1957</v>
      </c>
      <c r="C1391">
        <f>2024-B1391</f>
        <v>67</v>
      </c>
      <c r="D1391" t="str">
        <f>VLOOKUP(B1391,Reference!$A$1:$B$125, 2)</f>
        <v>Boomers</v>
      </c>
      <c r="E1391" t="s">
        <v>54</v>
      </c>
      <c r="F1391" t="str">
        <f>IF(E1391="High School", "No College", "College")</f>
        <v>College</v>
      </c>
      <c r="G1391" t="s">
        <v>65</v>
      </c>
      <c r="H1391">
        <v>26091</v>
      </c>
      <c r="I1391">
        <v>26091</v>
      </c>
      <c r="J1391" s="4" t="s">
        <v>341</v>
      </c>
      <c r="K1391">
        <v>1</v>
      </c>
      <c r="L1391">
        <v>1</v>
      </c>
      <c r="M1391" t="str">
        <f>IF(OR(K1391&gt;0, L1391&gt;0), "Parent", "Not Parent")</f>
        <v>Parent</v>
      </c>
      <c r="N1391" t="s">
        <v>249</v>
      </c>
      <c r="O1391" s="8">
        <v>41916</v>
      </c>
      <c r="P1391" s="9">
        <f>O1391-N1391</f>
        <v>221</v>
      </c>
      <c r="Q1391">
        <v>84</v>
      </c>
      <c r="R1391" s="9">
        <f>P1391-Q1391</f>
        <v>137</v>
      </c>
      <c r="S1391" s="8">
        <f>O1391-R1391</f>
        <v>41779</v>
      </c>
      <c r="T1391">
        <v>15</v>
      </c>
      <c r="U1391">
        <v>10</v>
      </c>
      <c r="V1391">
        <v>19</v>
      </c>
      <c r="W1391">
        <v>8</v>
      </c>
      <c r="X1391">
        <v>17</v>
      </c>
      <c r="Y1391">
        <v>20</v>
      </c>
      <c r="Z1391">
        <v>89</v>
      </c>
      <c r="AA1391">
        <f>Z1391/P1391</f>
        <v>0.40271493212669685</v>
      </c>
      <c r="AB1391" s="14" t="s">
        <v>506</v>
      </c>
      <c r="AC1391" s="13" t="s">
        <v>63</v>
      </c>
      <c r="AD1391">
        <v>3</v>
      </c>
      <c r="AE1391" t="str">
        <f>IF(AD1391&gt;3, "Prefers Discount", "Discount Indifferent")</f>
        <v>Discount Indifferent</v>
      </c>
      <c r="AF1391">
        <v>3</v>
      </c>
      <c r="AG1391">
        <v>2</v>
      </c>
      <c r="AH1391">
        <v>1</v>
      </c>
      <c r="AI1391" t="str">
        <f>INDEX($AF$1:$AH$1,MATCH(MAX(AF1391:AH1391),AF1391:AH1391,0))</f>
        <v>Store_Orders</v>
      </c>
      <c r="AJ1391">
        <v>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f>SUM(AK1391:AO1391)</f>
        <v>0</v>
      </c>
      <c r="AQ1391" t="s">
        <v>67</v>
      </c>
      <c r="AR1391">
        <v>0</v>
      </c>
      <c r="AS1391" t="str">
        <f>IF(OR(AK1391&gt;0, AL1391&gt;0, AM1391&gt;0, AN1391&gt;0, AO1391&gt;0), "Converted", "Not Converted")</f>
        <v>Not Converted</v>
      </c>
      <c r="AT1391">
        <v>0</v>
      </c>
      <c r="AU1391">
        <v>3</v>
      </c>
      <c r="AV1391">
        <v>11</v>
      </c>
      <c r="AW1391">
        <f>IF(Z1391&gt;607, 4, 0)</f>
        <v>0</v>
      </c>
      <c r="AX1391">
        <f>IF(AA1391&gt;0.1497, 3, 0)</f>
        <v>3</v>
      </c>
      <c r="AY1391">
        <f>IF(P1391&gt;4031, 2, 0)</f>
        <v>0</v>
      </c>
      <c r="AZ1391">
        <f>IF(H1391&gt;51934.91, 1, 0)</f>
        <v>0</v>
      </c>
      <c r="BA1391">
        <f>SUM(AW1391:AZ1391)</f>
        <v>3</v>
      </c>
      <c r="BB1391" t="str">
        <f>VLOOKUP(BA1391,'Standard Deviations'!$L$1:$M$11,2,TRUE)</f>
        <v>Silver</v>
      </c>
    </row>
    <row r="1392" spans="1:54" hidden="1">
      <c r="A1392">
        <v>4376</v>
      </c>
      <c r="B1392">
        <v>1960</v>
      </c>
      <c r="C1392">
        <f>2024-B1392</f>
        <v>64</v>
      </c>
      <c r="D1392" t="str">
        <f>VLOOKUP(B1392,Reference!$A$1:$B$125, 2)</f>
        <v>Boomers</v>
      </c>
      <c r="E1392" t="s">
        <v>74</v>
      </c>
      <c r="F1392" t="str">
        <f>IF(E1392="High School", "No College", "College")</f>
        <v>College</v>
      </c>
      <c r="G1392" t="s">
        <v>60</v>
      </c>
      <c r="H1392">
        <v>32218</v>
      </c>
      <c r="I1392">
        <v>32218</v>
      </c>
      <c r="J1392" s="4" t="s">
        <v>175</v>
      </c>
      <c r="K1392">
        <v>0</v>
      </c>
      <c r="L1392">
        <v>0</v>
      </c>
      <c r="M1392" t="str">
        <f>IF(OR(K1392&gt;0, L1392&gt;0), "Parent", "Not Parent")</f>
        <v>Not Parent</v>
      </c>
      <c r="N1392" t="s">
        <v>188</v>
      </c>
      <c r="O1392" s="8">
        <v>41916</v>
      </c>
      <c r="P1392" s="9">
        <f>O1392-N1392</f>
        <v>231</v>
      </c>
      <c r="Q1392">
        <v>27</v>
      </c>
      <c r="R1392" s="9">
        <f>P1392-Q1392</f>
        <v>204</v>
      </c>
      <c r="S1392" s="8">
        <f>O1392-R1392</f>
        <v>41712</v>
      </c>
      <c r="T1392">
        <v>10</v>
      </c>
      <c r="U1392">
        <v>24</v>
      </c>
      <c r="V1392">
        <v>15</v>
      </c>
      <c r="W1392">
        <v>13</v>
      </c>
      <c r="X1392">
        <v>1</v>
      </c>
      <c r="Y1392">
        <v>30</v>
      </c>
      <c r="Z1392">
        <v>93</v>
      </c>
      <c r="AA1392">
        <f>Z1392/P1392</f>
        <v>0.40259740259740262</v>
      </c>
      <c r="AB1392" s="11" t="s">
        <v>506</v>
      </c>
      <c r="AC1392" t="s">
        <v>59</v>
      </c>
      <c r="AD1392">
        <v>1</v>
      </c>
      <c r="AE1392" t="str">
        <f>IF(AD1392&gt;3, "Prefers Discount", "Discount Indifferent")</f>
        <v>Discount Indifferent</v>
      </c>
      <c r="AF1392">
        <v>3</v>
      </c>
      <c r="AG1392">
        <v>2</v>
      </c>
      <c r="AH1392">
        <v>1</v>
      </c>
      <c r="AI1392" t="str">
        <f>INDEX($AF$1:$AH$1,MATCH(MAX(AF1392:AH1392),AF1392:AH1392,0))</f>
        <v>Store_Orders</v>
      </c>
      <c r="AJ1392">
        <v>7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f>SUM(AK1392:AO1392)</f>
        <v>1</v>
      </c>
      <c r="AQ1392" t="str">
        <f>INDEX($AK$1:$AO$1,MATCH(MAX(AK1392:AO1392),AK1392:AO1392,0))</f>
        <v>Converted_on_Camp3</v>
      </c>
      <c r="AR1392">
        <v>1</v>
      </c>
      <c r="AS1392" t="str">
        <f>IF(OR(AK1392&gt;0, AL1392&gt;0, AM1392&gt;0, AN1392&gt;0, AO1392&gt;0), "Converted", "Not Converted")</f>
        <v>Converted</v>
      </c>
      <c r="AT1392">
        <v>0</v>
      </c>
      <c r="AU1392">
        <v>3</v>
      </c>
      <c r="AV1392">
        <v>11</v>
      </c>
      <c r="AW1392">
        <f>IF(Z1392&gt;607, 4, 0)</f>
        <v>0</v>
      </c>
      <c r="AX1392">
        <f>IF(AA1392&gt;0.1497, 3, 0)</f>
        <v>3</v>
      </c>
      <c r="AY1392">
        <f>IF(P1392&gt;4031, 2, 0)</f>
        <v>0</v>
      </c>
      <c r="AZ1392">
        <f>IF(H1392&gt;51934.91, 1, 0)</f>
        <v>0</v>
      </c>
      <c r="BA1392">
        <f>SUM(AW1392:AZ1392)</f>
        <v>3</v>
      </c>
      <c r="BB1392" t="str">
        <f>VLOOKUP(BA1392,'Standard Deviations'!$L$1:$M$11,2,TRUE)</f>
        <v>Silver</v>
      </c>
    </row>
    <row r="1393" spans="1:54">
      <c r="A1393">
        <v>5223</v>
      </c>
      <c r="B1393">
        <v>1966</v>
      </c>
      <c r="C1393">
        <f>2024-B1393</f>
        <v>58</v>
      </c>
      <c r="D1393" t="str">
        <f>VLOOKUP(B1393,Reference!$A$1:$B$125, 2)</f>
        <v>Gen X</v>
      </c>
      <c r="E1393" t="s">
        <v>64</v>
      </c>
      <c r="F1393" t="str">
        <f>IF(E1393="High School", "No College", "College")</f>
        <v>College</v>
      </c>
      <c r="G1393" t="s">
        <v>65</v>
      </c>
      <c r="H1393">
        <v>45903</v>
      </c>
      <c r="I1393">
        <v>45903</v>
      </c>
      <c r="J1393" s="4" t="s">
        <v>175</v>
      </c>
      <c r="K1393">
        <v>0</v>
      </c>
      <c r="L1393">
        <v>1</v>
      </c>
      <c r="M1393" t="str">
        <f>IF(OR(K1393&gt;0, L1393&gt;0), "Parent", "Not Parent")</f>
        <v>Parent</v>
      </c>
      <c r="N1393" t="s">
        <v>206</v>
      </c>
      <c r="O1393" s="8">
        <v>41916</v>
      </c>
      <c r="P1393" s="9">
        <f>O1393-N1393</f>
        <v>164</v>
      </c>
      <c r="Q1393">
        <v>80</v>
      </c>
      <c r="R1393" s="9">
        <f>P1393-Q1393</f>
        <v>84</v>
      </c>
      <c r="S1393" s="8">
        <f>O1393-R1393</f>
        <v>41832</v>
      </c>
      <c r="T1393">
        <v>33</v>
      </c>
      <c r="U1393">
        <v>8</v>
      </c>
      <c r="V1393">
        <v>10</v>
      </c>
      <c r="W1393">
        <v>2</v>
      </c>
      <c r="X1393">
        <v>10</v>
      </c>
      <c r="Y1393">
        <v>3</v>
      </c>
      <c r="Z1393">
        <v>66</v>
      </c>
      <c r="AA1393">
        <f>Z1393/P1393</f>
        <v>0.40243902439024393</v>
      </c>
      <c r="AB1393" s="14" t="s">
        <v>506</v>
      </c>
      <c r="AC1393" s="13" t="s">
        <v>63</v>
      </c>
      <c r="AD1393">
        <v>2</v>
      </c>
      <c r="AE1393" t="str">
        <f>IF(AD1393&gt;3, "Prefers Discount", "Discount Indifferent")</f>
        <v>Discount Indifferent</v>
      </c>
      <c r="AF1393">
        <v>3</v>
      </c>
      <c r="AG1393">
        <v>2</v>
      </c>
      <c r="AH1393">
        <v>1</v>
      </c>
      <c r="AI1393" t="str">
        <f>INDEX($AF$1:$AH$1,MATCH(MAX(AF1393:AH1393),AF1393:AH1393,0))</f>
        <v>Store_Orders</v>
      </c>
      <c r="AJ1393">
        <v>4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f>SUM(AK1393:AO1393)</f>
        <v>0</v>
      </c>
      <c r="AQ1393" t="s">
        <v>67</v>
      </c>
      <c r="AR1393">
        <v>0</v>
      </c>
      <c r="AS1393" t="str">
        <f>IF(OR(AK1393&gt;0, AL1393&gt;0, AM1393&gt;0, AN1393&gt;0, AO1393&gt;0), "Converted", "Not Converted")</f>
        <v>Not Converted</v>
      </c>
      <c r="AT1393">
        <v>0</v>
      </c>
      <c r="AU1393">
        <v>3</v>
      </c>
      <c r="AV1393">
        <v>11</v>
      </c>
      <c r="AW1393">
        <f>IF(Z1393&gt;607, 4, 0)</f>
        <v>0</v>
      </c>
      <c r="AX1393">
        <f>IF(AA1393&gt;0.1497, 3, 0)</f>
        <v>3</v>
      </c>
      <c r="AY1393">
        <f>IF(P1393&gt;4031, 2, 0)</f>
        <v>0</v>
      </c>
      <c r="AZ1393">
        <f>IF(H1393&gt;51934.91, 1, 0)</f>
        <v>0</v>
      </c>
      <c r="BA1393">
        <f>SUM(AW1393:AZ1393)</f>
        <v>3</v>
      </c>
      <c r="BB1393" t="str">
        <f>VLOOKUP(BA1393,'Standard Deviations'!$L$1:$M$11,2,TRUE)</f>
        <v>Silver</v>
      </c>
    </row>
    <row r="1394" spans="1:54" hidden="1">
      <c r="A1394">
        <v>9360</v>
      </c>
      <c r="B1394">
        <v>1982</v>
      </c>
      <c r="C1394">
        <f>2024-B1394</f>
        <v>42</v>
      </c>
      <c r="D1394" t="str">
        <f>VLOOKUP(B1394,Reference!$A$1:$B$125, 2)</f>
        <v>Millennials</v>
      </c>
      <c r="E1394" t="s">
        <v>54</v>
      </c>
      <c r="F1394" t="str">
        <f>IF(E1394="High School", "No College", "College")</f>
        <v>College</v>
      </c>
      <c r="G1394" t="s">
        <v>55</v>
      </c>
      <c r="H1394">
        <v>37040</v>
      </c>
      <c r="I1394">
        <v>37040</v>
      </c>
      <c r="J1394" s="4" t="s">
        <v>175</v>
      </c>
      <c r="K1394">
        <v>0</v>
      </c>
      <c r="L1394">
        <v>0</v>
      </c>
      <c r="M1394" t="str">
        <f>IF(OR(K1394&gt;0, L1394&gt;0), "Parent", "Not Parent")</f>
        <v>Not Parent</v>
      </c>
      <c r="N1394" t="s">
        <v>422</v>
      </c>
      <c r="O1394" s="8">
        <v>41916</v>
      </c>
      <c r="P1394" s="9">
        <f>O1394-N1394</f>
        <v>787</v>
      </c>
      <c r="Q1394">
        <v>41</v>
      </c>
      <c r="R1394" s="9">
        <f>P1394-Q1394</f>
        <v>746</v>
      </c>
      <c r="S1394" s="8">
        <f>O1394-R1394</f>
        <v>41170</v>
      </c>
      <c r="T1394">
        <v>86</v>
      </c>
      <c r="U1394">
        <v>2</v>
      </c>
      <c r="V1394">
        <v>73</v>
      </c>
      <c r="W1394">
        <v>69</v>
      </c>
      <c r="X1394">
        <v>38</v>
      </c>
      <c r="Y1394">
        <v>48</v>
      </c>
      <c r="Z1394">
        <v>316</v>
      </c>
      <c r="AA1394">
        <f>Z1394/P1394</f>
        <v>0.40152477763659467</v>
      </c>
      <c r="AB1394" s="11" t="s">
        <v>506</v>
      </c>
      <c r="AC1394" t="s">
        <v>59</v>
      </c>
      <c r="AD1394">
        <v>1</v>
      </c>
      <c r="AE1394" t="str">
        <f>IF(AD1394&gt;3, "Prefers Discount", "Discount Indifferent")</f>
        <v>Discount Indifferent</v>
      </c>
      <c r="AF1394">
        <v>5</v>
      </c>
      <c r="AG1394">
        <v>4</v>
      </c>
      <c r="AH1394">
        <v>2</v>
      </c>
      <c r="AI1394" t="str">
        <f>INDEX($AF$1:$AH$1,MATCH(MAX(AF1394:AH1394),AF1394:AH1394,0))</f>
        <v>Store_Orders</v>
      </c>
      <c r="AJ1394">
        <v>8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f>SUM(AK1394:AO1394)</f>
        <v>0</v>
      </c>
      <c r="AQ1394" t="s">
        <v>67</v>
      </c>
      <c r="AR1394">
        <v>0</v>
      </c>
      <c r="AS1394" t="str">
        <f>IF(OR(AK1394&gt;0, AL1394&gt;0, AM1394&gt;0, AN1394&gt;0, AO1394&gt;0), "Converted", "Not Converted")</f>
        <v>Not Converted</v>
      </c>
      <c r="AT1394">
        <v>0</v>
      </c>
      <c r="AU1394">
        <v>3</v>
      </c>
      <c r="AV1394">
        <v>11</v>
      </c>
      <c r="AW1394">
        <f>IF(Z1394&gt;607, 4, 0)</f>
        <v>0</v>
      </c>
      <c r="AX1394">
        <f>IF(AA1394&gt;0.1497, 3, 0)</f>
        <v>3</v>
      </c>
      <c r="AY1394">
        <f>IF(P1394&gt;4031, 2, 0)</f>
        <v>0</v>
      </c>
      <c r="AZ1394">
        <f>IF(H1394&gt;51934.91, 1, 0)</f>
        <v>0</v>
      </c>
      <c r="BA1394">
        <f>SUM(AW1394:AZ1394)</f>
        <v>3</v>
      </c>
      <c r="BB1394" t="str">
        <f>VLOOKUP(BA1394,'Standard Deviations'!$L$1:$M$11,2,TRUE)</f>
        <v>Silver</v>
      </c>
    </row>
    <row r="1395" spans="1:54" hidden="1">
      <c r="A1395">
        <v>1048</v>
      </c>
      <c r="B1395">
        <v>1972</v>
      </c>
      <c r="C1395">
        <f>2024-B1395</f>
        <v>52</v>
      </c>
      <c r="D1395" t="str">
        <f>VLOOKUP(B1395,Reference!$A$1:$B$125, 2)</f>
        <v>Gen X</v>
      </c>
      <c r="E1395" t="s">
        <v>64</v>
      </c>
      <c r="F1395" t="str">
        <f>IF(E1395="High School", "No College", "College")</f>
        <v>College</v>
      </c>
      <c r="G1395" t="s">
        <v>55</v>
      </c>
      <c r="H1395">
        <v>35641</v>
      </c>
      <c r="I1395">
        <v>35641</v>
      </c>
      <c r="J1395" s="4" t="s">
        <v>175</v>
      </c>
      <c r="K1395">
        <v>1</v>
      </c>
      <c r="L1395">
        <v>0</v>
      </c>
      <c r="M1395" t="str">
        <f>IF(OR(K1395&gt;0, L1395&gt;0), "Parent", "Not Parent")</f>
        <v>Parent</v>
      </c>
      <c r="N1395" t="s">
        <v>466</v>
      </c>
      <c r="O1395" s="8">
        <v>41916</v>
      </c>
      <c r="P1395" s="9">
        <f>O1395-N1395</f>
        <v>447</v>
      </c>
      <c r="Q1395">
        <v>11</v>
      </c>
      <c r="R1395" s="9">
        <f>P1395-Q1395</f>
        <v>436</v>
      </c>
      <c r="S1395" s="8">
        <f>O1395-R1395</f>
        <v>41480</v>
      </c>
      <c r="T1395">
        <v>63</v>
      </c>
      <c r="U1395">
        <v>3</v>
      </c>
      <c r="V1395">
        <v>67</v>
      </c>
      <c r="W1395">
        <v>8</v>
      </c>
      <c r="X1395">
        <v>9</v>
      </c>
      <c r="Y1395">
        <v>28</v>
      </c>
      <c r="Z1395">
        <v>178</v>
      </c>
      <c r="AA1395">
        <f>Z1395/P1395</f>
        <v>0.39821029082774051</v>
      </c>
      <c r="AB1395" s="11" t="s">
        <v>506</v>
      </c>
      <c r="AC1395" t="s">
        <v>59</v>
      </c>
      <c r="AD1395">
        <v>2</v>
      </c>
      <c r="AE1395" t="str">
        <f>IF(AD1395&gt;3, "Prefers Discount", "Discount Indifferent")</f>
        <v>Discount Indifferent</v>
      </c>
      <c r="AF1395">
        <v>4</v>
      </c>
      <c r="AG1395">
        <v>3</v>
      </c>
      <c r="AH1395">
        <v>1</v>
      </c>
      <c r="AI1395" t="str">
        <f>INDEX($AF$1:$AH$1,MATCH(MAX(AF1395:AH1395),AF1395:AH1395,0))</f>
        <v>Store_Orders</v>
      </c>
      <c r="AJ1395">
        <v>7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f>SUM(AK1395:AO1395)</f>
        <v>0</v>
      </c>
      <c r="AQ1395" t="s">
        <v>67</v>
      </c>
      <c r="AR1395">
        <v>1</v>
      </c>
      <c r="AS1395" t="str">
        <f>IF(OR(AK1395&gt;0, AL1395&gt;0, AM1395&gt;0, AN1395&gt;0, AO1395&gt;0), "Converted", "Not Converted")</f>
        <v>Not Converted</v>
      </c>
      <c r="AT1395">
        <v>0</v>
      </c>
      <c r="AU1395">
        <v>3</v>
      </c>
      <c r="AV1395">
        <v>11</v>
      </c>
      <c r="AW1395">
        <f>IF(Z1395&gt;607, 4, 0)</f>
        <v>0</v>
      </c>
      <c r="AX1395">
        <f>IF(AA1395&gt;0.1497, 3, 0)</f>
        <v>3</v>
      </c>
      <c r="AY1395">
        <f>IF(P1395&gt;4031, 2, 0)</f>
        <v>0</v>
      </c>
      <c r="AZ1395">
        <f>IF(H1395&gt;51934.91, 1, 0)</f>
        <v>0</v>
      </c>
      <c r="BA1395">
        <f>SUM(AW1395:AZ1395)</f>
        <v>3</v>
      </c>
      <c r="BB1395" t="str">
        <f>VLOOKUP(BA1395,'Standard Deviations'!$L$1:$M$11,2,TRUE)</f>
        <v>Silver</v>
      </c>
    </row>
    <row r="1396" spans="1:54">
      <c r="A1396">
        <v>8008</v>
      </c>
      <c r="B1396">
        <v>1983</v>
      </c>
      <c r="C1396">
        <f>2024-B1396</f>
        <v>41</v>
      </c>
      <c r="D1396" t="str">
        <f>VLOOKUP(B1396,Reference!$A$1:$B$125, 2)</f>
        <v>Millennials</v>
      </c>
      <c r="E1396" t="s">
        <v>54</v>
      </c>
      <c r="F1396" t="str">
        <f>IF(E1396="High School", "No College", "College")</f>
        <v>College</v>
      </c>
      <c r="G1396" t="s">
        <v>65</v>
      </c>
      <c r="H1396">
        <v>36075</v>
      </c>
      <c r="I1396">
        <v>36075</v>
      </c>
      <c r="J1396" s="4" t="s">
        <v>175</v>
      </c>
      <c r="K1396">
        <v>1</v>
      </c>
      <c r="L1396">
        <v>0</v>
      </c>
      <c r="M1396" t="str">
        <f>IF(OR(K1396&gt;0, L1396&gt;0), "Parent", "Not Parent")</f>
        <v>Parent</v>
      </c>
      <c r="N1396" t="s">
        <v>203</v>
      </c>
      <c r="O1396" s="8">
        <v>41916</v>
      </c>
      <c r="P1396" s="9">
        <f>O1396-N1396</f>
        <v>299</v>
      </c>
      <c r="Q1396">
        <v>54</v>
      </c>
      <c r="R1396" s="9">
        <f>P1396-Q1396</f>
        <v>245</v>
      </c>
      <c r="S1396" s="8">
        <f>O1396-R1396</f>
        <v>41671</v>
      </c>
      <c r="T1396">
        <v>46</v>
      </c>
      <c r="U1396">
        <v>0</v>
      </c>
      <c r="V1396">
        <v>30</v>
      </c>
      <c r="W1396">
        <v>12</v>
      </c>
      <c r="X1396">
        <v>1</v>
      </c>
      <c r="Y1396">
        <v>30</v>
      </c>
      <c r="Z1396">
        <v>119</v>
      </c>
      <c r="AA1396">
        <f>Z1396/P1396</f>
        <v>0.39799331103678931</v>
      </c>
      <c r="AB1396" s="14" t="s">
        <v>506</v>
      </c>
      <c r="AC1396" s="13" t="s">
        <v>63</v>
      </c>
      <c r="AD1396">
        <v>1</v>
      </c>
      <c r="AE1396" t="str">
        <f>IF(AD1396&gt;3, "Prefers Discount", "Discount Indifferent")</f>
        <v>Discount Indifferent</v>
      </c>
      <c r="AF1396">
        <v>4</v>
      </c>
      <c r="AG1396">
        <v>2</v>
      </c>
      <c r="AH1396">
        <v>0</v>
      </c>
      <c r="AI1396" t="str">
        <f>INDEX($AF$1:$AH$1,MATCH(MAX(AF1396:AH1396),AF1396:AH1396,0))</f>
        <v>Store_Orders</v>
      </c>
      <c r="AJ1396">
        <v>6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f>SUM(AK1396:AO1396)</f>
        <v>0</v>
      </c>
      <c r="AQ1396" t="s">
        <v>67</v>
      </c>
      <c r="AR1396">
        <v>0</v>
      </c>
      <c r="AS1396" t="str">
        <f>IF(OR(AK1396&gt;0, AL1396&gt;0, AM1396&gt;0, AN1396&gt;0, AO1396&gt;0), "Converted", "Not Converted")</f>
        <v>Not Converted</v>
      </c>
      <c r="AT1396">
        <v>0</v>
      </c>
      <c r="AU1396">
        <v>3</v>
      </c>
      <c r="AV1396">
        <v>11</v>
      </c>
      <c r="AW1396">
        <f>IF(Z1396&gt;607, 4, 0)</f>
        <v>0</v>
      </c>
      <c r="AX1396">
        <f>IF(AA1396&gt;0.1497, 3, 0)</f>
        <v>3</v>
      </c>
      <c r="AY1396">
        <f>IF(P1396&gt;4031, 2, 0)</f>
        <v>0</v>
      </c>
      <c r="AZ1396">
        <f>IF(H1396&gt;51934.91, 1, 0)</f>
        <v>0</v>
      </c>
      <c r="BA1396">
        <f>SUM(AW1396:AZ1396)</f>
        <v>3</v>
      </c>
      <c r="BB1396" t="str">
        <f>VLOOKUP(BA1396,'Standard Deviations'!$L$1:$M$11,2,TRUE)</f>
        <v>Silver</v>
      </c>
    </row>
    <row r="1397" spans="1:54" hidden="1">
      <c r="A1397">
        <v>3969</v>
      </c>
      <c r="B1397">
        <v>1974</v>
      </c>
      <c r="C1397">
        <f>2024-B1397</f>
        <v>50</v>
      </c>
      <c r="D1397" t="str">
        <f>VLOOKUP(B1397,Reference!$A$1:$B$125, 2)</f>
        <v>Gen X</v>
      </c>
      <c r="E1397" t="s">
        <v>64</v>
      </c>
      <c r="F1397" t="str">
        <f>IF(E1397="High School", "No College", "College")</f>
        <v>College</v>
      </c>
      <c r="G1397" t="s">
        <v>65</v>
      </c>
      <c r="H1397">
        <v>43018</v>
      </c>
      <c r="I1397">
        <v>43018</v>
      </c>
      <c r="J1397" s="4" t="s">
        <v>175</v>
      </c>
      <c r="K1397">
        <v>0</v>
      </c>
      <c r="L1397">
        <v>1</v>
      </c>
      <c r="M1397" t="str">
        <f>IF(OR(K1397&gt;0, L1397&gt;0), "Parent", "Not Parent")</f>
        <v>Parent</v>
      </c>
      <c r="N1397" t="s">
        <v>656</v>
      </c>
      <c r="O1397" s="8">
        <v>41916</v>
      </c>
      <c r="P1397" s="9">
        <f>O1397-N1397</f>
        <v>337</v>
      </c>
      <c r="Q1397">
        <v>46</v>
      </c>
      <c r="R1397" s="9">
        <f>P1397-Q1397</f>
        <v>291</v>
      </c>
      <c r="S1397" s="8">
        <f>O1397-R1397</f>
        <v>41625</v>
      </c>
      <c r="T1397">
        <v>35</v>
      </c>
      <c r="U1397">
        <v>4</v>
      </c>
      <c r="V1397">
        <v>17</v>
      </c>
      <c r="W1397">
        <v>7</v>
      </c>
      <c r="X1397">
        <v>6</v>
      </c>
      <c r="Y1397">
        <v>64</v>
      </c>
      <c r="Z1397">
        <v>133</v>
      </c>
      <c r="AA1397">
        <f>Z1397/P1397</f>
        <v>0.39465875370919884</v>
      </c>
      <c r="AB1397" s="11" t="s">
        <v>506</v>
      </c>
      <c r="AC1397" t="s">
        <v>59</v>
      </c>
      <c r="AD1397">
        <v>1</v>
      </c>
      <c r="AE1397" t="str">
        <f>IF(AD1397&gt;3, "Prefers Discount", "Discount Indifferent")</f>
        <v>Discount Indifferent</v>
      </c>
      <c r="AF1397">
        <v>2</v>
      </c>
      <c r="AG1397">
        <v>2</v>
      </c>
      <c r="AH1397">
        <v>2</v>
      </c>
      <c r="AI1397" t="str">
        <f>INDEX($AF$1:$AH$1,MATCH(MAX(AF1397:AH1397),AF1397:AH1397,0))</f>
        <v>Store_Orders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f>SUM(AK1397:AO1397)</f>
        <v>0</v>
      </c>
      <c r="AQ1397" t="s">
        <v>67</v>
      </c>
      <c r="AR1397">
        <v>0</v>
      </c>
      <c r="AS1397" t="str">
        <f>IF(OR(AK1397&gt;0, AL1397&gt;0, AM1397&gt;0, AN1397&gt;0, AO1397&gt;0), "Converted", "Not Converted")</f>
        <v>Not Converted</v>
      </c>
      <c r="AT1397">
        <v>0</v>
      </c>
      <c r="AU1397">
        <v>3</v>
      </c>
      <c r="AV1397">
        <v>11</v>
      </c>
      <c r="AW1397">
        <f>IF(Z1397&gt;607, 4, 0)</f>
        <v>0</v>
      </c>
      <c r="AX1397">
        <f>IF(AA1397&gt;0.1497, 3, 0)</f>
        <v>3</v>
      </c>
      <c r="AY1397">
        <f>IF(P1397&gt;4031, 2, 0)</f>
        <v>0</v>
      </c>
      <c r="AZ1397">
        <f>IF(H1397&gt;51934.91, 1, 0)</f>
        <v>0</v>
      </c>
      <c r="BA1397">
        <f>SUM(AW1397:AZ1397)</f>
        <v>3</v>
      </c>
      <c r="BB1397" t="str">
        <f>VLOOKUP(BA1397,'Standard Deviations'!$L$1:$M$11,2,TRUE)</f>
        <v>Silver</v>
      </c>
    </row>
    <row r="1398" spans="1:54">
      <c r="A1398">
        <v>7617</v>
      </c>
      <c r="B1398">
        <v>1974</v>
      </c>
      <c r="C1398">
        <f>2024-B1398</f>
        <v>50</v>
      </c>
      <c r="D1398" t="str">
        <f>VLOOKUP(B1398,Reference!$A$1:$B$125, 2)</f>
        <v>Gen X</v>
      </c>
      <c r="E1398" t="s">
        <v>54</v>
      </c>
      <c r="F1398" t="str">
        <f>IF(E1398="High School", "No College", "College")</f>
        <v>College</v>
      </c>
      <c r="G1398" t="s">
        <v>60</v>
      </c>
      <c r="H1398">
        <v>42373</v>
      </c>
      <c r="I1398">
        <v>42373</v>
      </c>
      <c r="J1398" s="4" t="s">
        <v>175</v>
      </c>
      <c r="K1398">
        <v>1</v>
      </c>
      <c r="L1398">
        <v>1</v>
      </c>
      <c r="M1398" t="str">
        <f>IF(OR(K1398&gt;0, L1398&gt;0), "Parent", "Not Parent")</f>
        <v>Parent</v>
      </c>
      <c r="N1398" t="s">
        <v>259</v>
      </c>
      <c r="O1398" s="8">
        <v>41916</v>
      </c>
      <c r="P1398" s="9">
        <f>O1398-N1398</f>
        <v>415</v>
      </c>
      <c r="Q1398">
        <v>83</v>
      </c>
      <c r="R1398" s="9">
        <f>P1398-Q1398</f>
        <v>332</v>
      </c>
      <c r="S1398" s="8">
        <f>O1398-R1398</f>
        <v>41584</v>
      </c>
      <c r="T1398">
        <v>67</v>
      </c>
      <c r="U1398">
        <v>5</v>
      </c>
      <c r="V1398">
        <v>61</v>
      </c>
      <c r="W1398">
        <v>3</v>
      </c>
      <c r="X1398">
        <v>8</v>
      </c>
      <c r="Y1398">
        <v>19</v>
      </c>
      <c r="Z1398">
        <v>163</v>
      </c>
      <c r="AA1398">
        <f>Z1398/P1398</f>
        <v>0.39277108433734942</v>
      </c>
      <c r="AB1398" s="14" t="s">
        <v>506</v>
      </c>
      <c r="AC1398" s="13" t="s">
        <v>63</v>
      </c>
      <c r="AD1398">
        <v>5</v>
      </c>
      <c r="AE1398" t="str">
        <f>IF(AD1398&gt;3, "Prefers Discount", "Discount Indifferent")</f>
        <v>Prefers Discount</v>
      </c>
      <c r="AF1398">
        <v>5</v>
      </c>
      <c r="AG1398">
        <v>2</v>
      </c>
      <c r="AH1398">
        <v>1</v>
      </c>
      <c r="AI1398" t="str">
        <f>INDEX($AF$1:$AH$1,MATCH(MAX(AF1398:AH1398),AF1398:AH1398,0))</f>
        <v>Store_Orders</v>
      </c>
      <c r="AJ1398">
        <v>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f>SUM(AK1398:AO1398)</f>
        <v>0</v>
      </c>
      <c r="AQ1398" t="s">
        <v>67</v>
      </c>
      <c r="AR1398">
        <v>0</v>
      </c>
      <c r="AS1398" t="str">
        <f>IF(OR(AK1398&gt;0, AL1398&gt;0, AM1398&gt;0, AN1398&gt;0, AO1398&gt;0), "Converted", "Not Converted")</f>
        <v>Not Converted</v>
      </c>
      <c r="AT1398">
        <v>0</v>
      </c>
      <c r="AU1398">
        <v>3</v>
      </c>
      <c r="AV1398">
        <v>11</v>
      </c>
      <c r="AW1398">
        <f>IF(Z1398&gt;607, 4, 0)</f>
        <v>0</v>
      </c>
      <c r="AX1398">
        <f>IF(AA1398&gt;0.1497, 3, 0)</f>
        <v>3</v>
      </c>
      <c r="AY1398">
        <f>IF(P1398&gt;4031, 2, 0)</f>
        <v>0</v>
      </c>
      <c r="AZ1398">
        <f>IF(H1398&gt;51934.91, 1, 0)</f>
        <v>0</v>
      </c>
      <c r="BA1398">
        <f>SUM(AW1398:AZ1398)</f>
        <v>3</v>
      </c>
      <c r="BB1398" t="str">
        <f>VLOOKUP(BA1398,'Standard Deviations'!$L$1:$M$11,2,TRUE)</f>
        <v>Silver</v>
      </c>
    </row>
    <row r="1399" spans="1:54" hidden="1">
      <c r="A1399">
        <v>3524</v>
      </c>
      <c r="B1399">
        <v>1971</v>
      </c>
      <c r="C1399">
        <f>2024-B1399</f>
        <v>53</v>
      </c>
      <c r="D1399" t="str">
        <f>VLOOKUP(B1399,Reference!$A$1:$B$125, 2)</f>
        <v>Gen X</v>
      </c>
      <c r="E1399" t="s">
        <v>64</v>
      </c>
      <c r="F1399" t="str">
        <f>IF(E1399="High School", "No College", "College")</f>
        <v>College</v>
      </c>
      <c r="G1399" t="s">
        <v>60</v>
      </c>
      <c r="H1399">
        <v>39763</v>
      </c>
      <c r="I1399">
        <v>39763</v>
      </c>
      <c r="J1399" s="4" t="s">
        <v>175</v>
      </c>
      <c r="K1399">
        <v>1</v>
      </c>
      <c r="L1399">
        <v>0</v>
      </c>
      <c r="M1399" t="str">
        <f>IF(OR(K1399&gt;0, L1399&gt;0), "Parent", "Not Parent")</f>
        <v>Parent</v>
      </c>
      <c r="N1399" t="s">
        <v>657</v>
      </c>
      <c r="O1399" s="8">
        <v>41916</v>
      </c>
      <c r="P1399" s="9">
        <f>O1399-N1399</f>
        <v>426</v>
      </c>
      <c r="Q1399">
        <v>9</v>
      </c>
      <c r="R1399" s="9">
        <f>P1399-Q1399</f>
        <v>417</v>
      </c>
      <c r="S1399" s="8">
        <f>O1399-R1399</f>
        <v>41499</v>
      </c>
      <c r="T1399">
        <v>80</v>
      </c>
      <c r="U1399">
        <v>1</v>
      </c>
      <c r="V1399">
        <v>60</v>
      </c>
      <c r="W1399">
        <v>4</v>
      </c>
      <c r="X1399">
        <v>6</v>
      </c>
      <c r="Y1399">
        <v>16</v>
      </c>
      <c r="Z1399">
        <v>167</v>
      </c>
      <c r="AA1399">
        <f>Z1399/P1399</f>
        <v>0.392018779342723</v>
      </c>
      <c r="AB1399" s="11" t="s">
        <v>506</v>
      </c>
      <c r="AC1399" t="s">
        <v>59</v>
      </c>
      <c r="AD1399">
        <v>2</v>
      </c>
      <c r="AE1399" t="str">
        <f>IF(AD1399&gt;3, "Prefers Discount", "Discount Indifferent")</f>
        <v>Discount Indifferent</v>
      </c>
      <c r="AF1399">
        <v>2</v>
      </c>
      <c r="AG1399">
        <v>5</v>
      </c>
      <c r="AH1399">
        <v>1</v>
      </c>
      <c r="AI1399" t="str">
        <f>INDEX($AF$1:$AH$1,MATCH(MAX(AF1399:AH1399),AF1399:AH1399,0))</f>
        <v>Web_Orders</v>
      </c>
      <c r="AJ1399">
        <v>9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f>SUM(AK1399:AO1399)</f>
        <v>0</v>
      </c>
      <c r="AQ1399" t="s">
        <v>67</v>
      </c>
      <c r="AR1399">
        <v>1</v>
      </c>
      <c r="AS1399" t="str">
        <f>IF(OR(AK1399&gt;0, AL1399&gt;0, AM1399&gt;0, AN1399&gt;0, AO1399&gt;0), "Converted", "Not Converted")</f>
        <v>Not Converted</v>
      </c>
      <c r="AT1399">
        <v>0</v>
      </c>
      <c r="AU1399">
        <v>3</v>
      </c>
      <c r="AV1399">
        <v>11</v>
      </c>
      <c r="AW1399">
        <f>IF(Z1399&gt;607, 4, 0)</f>
        <v>0</v>
      </c>
      <c r="AX1399">
        <f>IF(AA1399&gt;0.1497, 3, 0)</f>
        <v>3</v>
      </c>
      <c r="AY1399">
        <f>IF(P1399&gt;4031, 2, 0)</f>
        <v>0</v>
      </c>
      <c r="AZ1399">
        <f>IF(H1399&gt;51934.91, 1, 0)</f>
        <v>0</v>
      </c>
      <c r="BA1399">
        <f>SUM(AW1399:AZ1399)</f>
        <v>3</v>
      </c>
      <c r="BB1399" t="str">
        <f>VLOOKUP(BA1399,'Standard Deviations'!$L$1:$M$11,2,TRUE)</f>
        <v>Silver</v>
      </c>
    </row>
    <row r="1400" spans="1:54" hidden="1">
      <c r="A1400">
        <v>1857</v>
      </c>
      <c r="B1400">
        <v>1952</v>
      </c>
      <c r="C1400">
        <f>2024-B1400</f>
        <v>72</v>
      </c>
      <c r="D1400" t="str">
        <f>VLOOKUP(B1400,Reference!$A$1:$B$125, 2)</f>
        <v>Boomers</v>
      </c>
      <c r="E1400" t="s">
        <v>54</v>
      </c>
      <c r="F1400" t="str">
        <f>IF(E1400="High School", "No College", "College")</f>
        <v>College</v>
      </c>
      <c r="G1400" t="s">
        <v>60</v>
      </c>
      <c r="H1400">
        <v>47139</v>
      </c>
      <c r="I1400">
        <v>47139</v>
      </c>
      <c r="J1400" s="4" t="s">
        <v>175</v>
      </c>
      <c r="K1400">
        <v>1</v>
      </c>
      <c r="L1400">
        <v>1</v>
      </c>
      <c r="M1400" t="str">
        <f>IF(OR(K1400&gt;0, L1400&gt;0), "Parent", "Not Parent")</f>
        <v>Parent</v>
      </c>
      <c r="N1400" t="s">
        <v>366</v>
      </c>
      <c r="O1400" s="8">
        <v>41916</v>
      </c>
      <c r="P1400" s="9">
        <f>O1400-N1400</f>
        <v>212</v>
      </c>
      <c r="Q1400">
        <v>2</v>
      </c>
      <c r="R1400" s="9">
        <f>P1400-Q1400</f>
        <v>210</v>
      </c>
      <c r="S1400" s="8">
        <f>O1400-R1400</f>
        <v>41706</v>
      </c>
      <c r="T1400">
        <v>46</v>
      </c>
      <c r="U1400">
        <v>0</v>
      </c>
      <c r="V1400">
        <v>12</v>
      </c>
      <c r="W1400">
        <v>0</v>
      </c>
      <c r="X1400">
        <v>2</v>
      </c>
      <c r="Y1400">
        <v>23</v>
      </c>
      <c r="Z1400">
        <v>83</v>
      </c>
      <c r="AA1400">
        <f>Z1400/P1400</f>
        <v>0.39150943396226418</v>
      </c>
      <c r="AB1400" s="11" t="s">
        <v>506</v>
      </c>
      <c r="AC1400" t="s">
        <v>59</v>
      </c>
      <c r="AD1400">
        <v>2</v>
      </c>
      <c r="AE1400" t="str">
        <f>IF(AD1400&gt;3, "Prefers Discount", "Discount Indifferent")</f>
        <v>Discount Indifferent</v>
      </c>
      <c r="AF1400">
        <v>2</v>
      </c>
      <c r="AG1400">
        <v>2</v>
      </c>
      <c r="AH1400">
        <v>1</v>
      </c>
      <c r="AI1400" t="str">
        <f>INDEX($AF$1:$AH$1,MATCH(MAX(AF1400:AH1400),AF1400:AH1400,0))</f>
        <v>Store_Orders</v>
      </c>
      <c r="AJ1400">
        <v>7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f>SUM(AK1400:AO1400)</f>
        <v>0</v>
      </c>
      <c r="AQ1400" t="s">
        <v>67</v>
      </c>
      <c r="AR1400">
        <v>1</v>
      </c>
      <c r="AS1400" t="str">
        <f>IF(OR(AK1400&gt;0, AL1400&gt;0, AM1400&gt;0, AN1400&gt;0, AO1400&gt;0), "Converted", "Not Converted")</f>
        <v>Not Converted</v>
      </c>
      <c r="AT1400">
        <v>0</v>
      </c>
      <c r="AU1400">
        <v>3</v>
      </c>
      <c r="AV1400">
        <v>11</v>
      </c>
      <c r="AW1400">
        <f>IF(Z1400&gt;607, 4, 0)</f>
        <v>0</v>
      </c>
      <c r="AX1400">
        <f>IF(AA1400&gt;0.1497, 3, 0)</f>
        <v>3</v>
      </c>
      <c r="AY1400">
        <f>IF(P1400&gt;4031, 2, 0)</f>
        <v>0</v>
      </c>
      <c r="AZ1400">
        <f>IF(H1400&gt;51934.91, 1, 0)</f>
        <v>0</v>
      </c>
      <c r="BA1400">
        <f>SUM(AW1400:AZ1400)</f>
        <v>3</v>
      </c>
      <c r="BB1400" t="str">
        <f>VLOOKUP(BA1400,'Standard Deviations'!$L$1:$M$11,2,TRUE)</f>
        <v>Silver</v>
      </c>
    </row>
    <row r="1401" spans="1:54">
      <c r="A1401">
        <v>455</v>
      </c>
      <c r="B1401">
        <v>1946</v>
      </c>
      <c r="C1401">
        <f>2024-B1401</f>
        <v>78</v>
      </c>
      <c r="D1401" t="str">
        <f>VLOOKUP(B1401,Reference!$A$1:$B$125, 2)</f>
        <v>Boomers</v>
      </c>
      <c r="E1401" t="s">
        <v>68</v>
      </c>
      <c r="F1401" t="str">
        <f>IF(E1401="High School", "No College", "College")</f>
        <v>College</v>
      </c>
      <c r="G1401" t="s">
        <v>55</v>
      </c>
      <c r="H1401">
        <v>51012</v>
      </c>
      <c r="I1401">
        <v>51012</v>
      </c>
      <c r="J1401" s="4" t="s">
        <v>175</v>
      </c>
      <c r="K1401">
        <v>0</v>
      </c>
      <c r="L1401">
        <v>0</v>
      </c>
      <c r="M1401" t="str">
        <f>IF(OR(K1401&gt;0, L1401&gt;0), "Parent", "Not Parent")</f>
        <v>Not Parent</v>
      </c>
      <c r="N1401" t="s">
        <v>302</v>
      </c>
      <c r="O1401" s="8">
        <v>41916</v>
      </c>
      <c r="P1401" s="9">
        <f>O1401-N1401</f>
        <v>534</v>
      </c>
      <c r="Q1401">
        <v>86</v>
      </c>
      <c r="R1401" s="9">
        <f>P1401-Q1401</f>
        <v>448</v>
      </c>
      <c r="S1401" s="8">
        <f>O1401-R1401</f>
        <v>41468</v>
      </c>
      <c r="T1401">
        <v>102</v>
      </c>
      <c r="U1401">
        <v>9</v>
      </c>
      <c r="V1401">
        <v>63</v>
      </c>
      <c r="W1401">
        <v>2</v>
      </c>
      <c r="X1401">
        <v>9</v>
      </c>
      <c r="Y1401">
        <v>24</v>
      </c>
      <c r="Z1401">
        <v>209</v>
      </c>
      <c r="AA1401">
        <f>Z1401/P1401</f>
        <v>0.39138576779026218</v>
      </c>
      <c r="AB1401" s="14" t="s">
        <v>506</v>
      </c>
      <c r="AC1401" s="13" t="s">
        <v>63</v>
      </c>
      <c r="AD1401">
        <v>1</v>
      </c>
      <c r="AE1401" t="str">
        <f>IF(AD1401&gt;3, "Prefers Discount", "Discount Indifferent")</f>
        <v>Discount Indifferent</v>
      </c>
      <c r="AF1401">
        <v>4</v>
      </c>
      <c r="AG1401">
        <v>4</v>
      </c>
      <c r="AH1401">
        <v>1</v>
      </c>
      <c r="AI1401" t="str">
        <f>INDEX($AF$1:$AH$1,MATCH(MAX(AF1401:AH1401),AF1401:AH1401,0))</f>
        <v>Store_Orders</v>
      </c>
      <c r="AJ1401">
        <v>6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f>SUM(AK1401:AO1401)</f>
        <v>0</v>
      </c>
      <c r="AQ1401" t="s">
        <v>67</v>
      </c>
      <c r="AR1401">
        <v>0</v>
      </c>
      <c r="AS1401" t="str">
        <f>IF(OR(AK1401&gt;0, AL1401&gt;0, AM1401&gt;0, AN1401&gt;0, AO1401&gt;0), "Converted", "Not Converted")</f>
        <v>Not Converted</v>
      </c>
      <c r="AT1401">
        <v>0</v>
      </c>
      <c r="AU1401">
        <v>3</v>
      </c>
      <c r="AV1401">
        <v>11</v>
      </c>
      <c r="AW1401">
        <f>IF(Z1401&gt;607, 4, 0)</f>
        <v>0</v>
      </c>
      <c r="AX1401">
        <f>IF(AA1401&gt;0.1497, 3, 0)</f>
        <v>3</v>
      </c>
      <c r="AY1401">
        <f>IF(P1401&gt;4031, 2, 0)</f>
        <v>0</v>
      </c>
      <c r="AZ1401">
        <f>IF(H1401&gt;51934.91, 1, 0)</f>
        <v>0</v>
      </c>
      <c r="BA1401">
        <f>SUM(AW1401:AZ1401)</f>
        <v>3</v>
      </c>
      <c r="BB1401" t="str">
        <f>VLOOKUP(BA1401,'Standard Deviations'!$L$1:$M$11,2,TRUE)</f>
        <v>Silver</v>
      </c>
    </row>
    <row r="1402" spans="1:54">
      <c r="A1402">
        <v>7592</v>
      </c>
      <c r="B1402">
        <v>1946</v>
      </c>
      <c r="C1402">
        <f>2024-B1402</f>
        <v>78</v>
      </c>
      <c r="D1402" t="str">
        <f>VLOOKUP(B1402,Reference!$A$1:$B$125, 2)</f>
        <v>Boomers</v>
      </c>
      <c r="E1402" t="s">
        <v>68</v>
      </c>
      <c r="F1402" t="str">
        <f>IF(E1402="High School", "No College", "College")</f>
        <v>College</v>
      </c>
      <c r="G1402" t="s">
        <v>55</v>
      </c>
      <c r="H1402">
        <v>51012</v>
      </c>
      <c r="I1402">
        <v>51012</v>
      </c>
      <c r="J1402" s="4" t="s">
        <v>175</v>
      </c>
      <c r="K1402">
        <v>0</v>
      </c>
      <c r="L1402">
        <v>0</v>
      </c>
      <c r="M1402" t="str">
        <f>IF(OR(K1402&gt;0, L1402&gt;0), "Parent", "Not Parent")</f>
        <v>Not Parent</v>
      </c>
      <c r="N1402" t="s">
        <v>302</v>
      </c>
      <c r="O1402" s="8">
        <v>41916</v>
      </c>
      <c r="P1402" s="9">
        <f>O1402-N1402</f>
        <v>534</v>
      </c>
      <c r="Q1402">
        <v>86</v>
      </c>
      <c r="R1402" s="9">
        <f>P1402-Q1402</f>
        <v>448</v>
      </c>
      <c r="S1402" s="8">
        <f>O1402-R1402</f>
        <v>41468</v>
      </c>
      <c r="T1402">
        <v>102</v>
      </c>
      <c r="U1402">
        <v>9</v>
      </c>
      <c r="V1402">
        <v>63</v>
      </c>
      <c r="W1402">
        <v>2</v>
      </c>
      <c r="X1402">
        <v>9</v>
      </c>
      <c r="Y1402">
        <v>24</v>
      </c>
      <c r="Z1402">
        <v>209</v>
      </c>
      <c r="AA1402">
        <f>Z1402/P1402</f>
        <v>0.39138576779026218</v>
      </c>
      <c r="AB1402" s="14" t="s">
        <v>506</v>
      </c>
      <c r="AC1402" s="13" t="s">
        <v>63</v>
      </c>
      <c r="AD1402">
        <v>1</v>
      </c>
      <c r="AE1402" t="str">
        <f>IF(AD1402&gt;3, "Prefers Discount", "Discount Indifferent")</f>
        <v>Discount Indifferent</v>
      </c>
      <c r="AF1402">
        <v>4</v>
      </c>
      <c r="AG1402">
        <v>4</v>
      </c>
      <c r="AH1402">
        <v>1</v>
      </c>
      <c r="AI1402" t="str">
        <f>INDEX($AF$1:$AH$1,MATCH(MAX(AF1402:AH1402),AF1402:AH1402,0))</f>
        <v>Store_Orders</v>
      </c>
      <c r="AJ1402">
        <v>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f>SUM(AK1402:AO1402)</f>
        <v>0</v>
      </c>
      <c r="AQ1402" t="s">
        <v>67</v>
      </c>
      <c r="AR1402">
        <v>0</v>
      </c>
      <c r="AS1402" t="str">
        <f>IF(OR(AK1402&gt;0, AL1402&gt;0, AM1402&gt;0, AN1402&gt;0, AO1402&gt;0), "Converted", "Not Converted")</f>
        <v>Not Converted</v>
      </c>
      <c r="AT1402">
        <v>0</v>
      </c>
      <c r="AU1402">
        <v>3</v>
      </c>
      <c r="AV1402">
        <v>11</v>
      </c>
      <c r="AW1402">
        <f>IF(Z1402&gt;607, 4, 0)</f>
        <v>0</v>
      </c>
      <c r="AX1402">
        <f>IF(AA1402&gt;0.1497, 3, 0)</f>
        <v>3</v>
      </c>
      <c r="AY1402">
        <f>IF(P1402&gt;4031, 2, 0)</f>
        <v>0</v>
      </c>
      <c r="AZ1402">
        <f>IF(H1402&gt;51934.91, 1, 0)</f>
        <v>0</v>
      </c>
      <c r="BA1402">
        <f>SUM(AW1402:AZ1402)</f>
        <v>3</v>
      </c>
      <c r="BB1402" t="str">
        <f>VLOOKUP(BA1402,'Standard Deviations'!$L$1:$M$11,2,TRUE)</f>
        <v>Silver</v>
      </c>
    </row>
    <row r="1403" spans="1:54">
      <c r="A1403">
        <v>3623</v>
      </c>
      <c r="B1403">
        <v>1976</v>
      </c>
      <c r="C1403">
        <f>2024-B1403</f>
        <v>48</v>
      </c>
      <c r="D1403" t="str">
        <f>VLOOKUP(B1403,Reference!$A$1:$B$125, 2)</f>
        <v>Gen X</v>
      </c>
      <c r="E1403" t="s">
        <v>54</v>
      </c>
      <c r="F1403" t="str">
        <f>IF(E1403="High School", "No College", "College")</f>
        <v>College</v>
      </c>
      <c r="G1403" t="s">
        <v>65</v>
      </c>
      <c r="H1403">
        <v>21675</v>
      </c>
      <c r="I1403">
        <v>21675</v>
      </c>
      <c r="J1403" s="4" t="s">
        <v>341</v>
      </c>
      <c r="K1403">
        <v>1</v>
      </c>
      <c r="L1403">
        <v>0</v>
      </c>
      <c r="M1403" t="str">
        <f>IF(OR(K1403&gt;0, L1403&gt;0), "Parent", "Not Parent")</f>
        <v>Parent</v>
      </c>
      <c r="N1403" t="s">
        <v>658</v>
      </c>
      <c r="O1403" s="8">
        <v>41916</v>
      </c>
      <c r="P1403" s="9">
        <f>O1403-N1403</f>
        <v>115</v>
      </c>
      <c r="Q1403">
        <v>55</v>
      </c>
      <c r="R1403" s="9">
        <f>P1403-Q1403</f>
        <v>60</v>
      </c>
      <c r="S1403" s="8">
        <f>O1403-R1403</f>
        <v>41856</v>
      </c>
      <c r="T1403">
        <v>4</v>
      </c>
      <c r="U1403">
        <v>0</v>
      </c>
      <c r="V1403">
        <v>16</v>
      </c>
      <c r="W1403">
        <v>17</v>
      </c>
      <c r="X1403">
        <v>4</v>
      </c>
      <c r="Y1403">
        <v>4</v>
      </c>
      <c r="Z1403">
        <v>45</v>
      </c>
      <c r="AA1403">
        <f>Z1403/P1403</f>
        <v>0.39130434782608697</v>
      </c>
      <c r="AB1403" s="14" t="s">
        <v>506</v>
      </c>
      <c r="AC1403" s="13" t="s">
        <v>63</v>
      </c>
      <c r="AD1403">
        <v>3</v>
      </c>
      <c r="AE1403" t="str">
        <f>IF(AD1403&gt;3, "Prefers Discount", "Discount Indifferent")</f>
        <v>Discount Indifferent</v>
      </c>
      <c r="AF1403">
        <v>3</v>
      </c>
      <c r="AG1403">
        <v>4</v>
      </c>
      <c r="AH1403">
        <v>0</v>
      </c>
      <c r="AI1403" t="str">
        <f>INDEX($AF$1:$AH$1,MATCH(MAX(AF1403:AH1403),AF1403:AH1403,0))</f>
        <v>Web_Orders</v>
      </c>
      <c r="AJ1403">
        <v>7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f>SUM(AK1403:AO1403)</f>
        <v>0</v>
      </c>
      <c r="AQ1403" t="s">
        <v>67</v>
      </c>
      <c r="AR1403">
        <v>0</v>
      </c>
      <c r="AS1403" t="str">
        <f>IF(OR(AK1403&gt;0, AL1403&gt;0, AM1403&gt;0, AN1403&gt;0, AO1403&gt;0), "Converted", "Not Converted")</f>
        <v>Not Converted</v>
      </c>
      <c r="AT1403">
        <v>0</v>
      </c>
      <c r="AU1403">
        <v>3</v>
      </c>
      <c r="AV1403">
        <v>11</v>
      </c>
      <c r="AW1403">
        <f>IF(Z1403&gt;607, 4, 0)</f>
        <v>0</v>
      </c>
      <c r="AX1403">
        <f>IF(AA1403&gt;0.1497, 3, 0)</f>
        <v>3</v>
      </c>
      <c r="AY1403">
        <f>IF(P1403&gt;4031, 2, 0)</f>
        <v>0</v>
      </c>
      <c r="AZ1403">
        <f>IF(H1403&gt;51934.91, 1, 0)</f>
        <v>0</v>
      </c>
      <c r="BA1403">
        <f>SUM(AW1403:AZ1403)</f>
        <v>3</v>
      </c>
      <c r="BB1403" t="str">
        <f>VLOOKUP(BA1403,'Standard Deviations'!$L$1:$M$11,2,TRUE)</f>
        <v>Silver</v>
      </c>
    </row>
    <row r="1404" spans="1:54">
      <c r="A1404">
        <v>7023</v>
      </c>
      <c r="B1404">
        <v>1953</v>
      </c>
      <c r="C1404">
        <f>2024-B1404</f>
        <v>71</v>
      </c>
      <c r="D1404" t="str">
        <f>VLOOKUP(B1404,Reference!$A$1:$B$125, 2)</f>
        <v>Boomers</v>
      </c>
      <c r="E1404" t="s">
        <v>68</v>
      </c>
      <c r="F1404" t="str">
        <f>IF(E1404="High School", "No College", "College")</f>
        <v>College</v>
      </c>
      <c r="G1404" t="s">
        <v>60</v>
      </c>
      <c r="H1404">
        <v>46231</v>
      </c>
      <c r="I1404">
        <v>46231</v>
      </c>
      <c r="J1404" s="4" t="s">
        <v>175</v>
      </c>
      <c r="K1404">
        <v>2</v>
      </c>
      <c r="L1404">
        <v>1</v>
      </c>
      <c r="M1404" t="str">
        <f>IF(OR(K1404&gt;0, L1404&gt;0), "Parent", "Not Parent")</f>
        <v>Parent</v>
      </c>
      <c r="N1404" t="s">
        <v>434</v>
      </c>
      <c r="O1404" s="8">
        <v>41916</v>
      </c>
      <c r="P1404" s="9">
        <f>O1404-N1404</f>
        <v>677</v>
      </c>
      <c r="Q1404">
        <v>87</v>
      </c>
      <c r="R1404" s="9">
        <f>P1404-Q1404</f>
        <v>590</v>
      </c>
      <c r="S1404" s="8">
        <f>O1404-R1404</f>
        <v>41326</v>
      </c>
      <c r="T1404">
        <v>189</v>
      </c>
      <c r="U1404">
        <v>2</v>
      </c>
      <c r="V1404">
        <v>55</v>
      </c>
      <c r="W1404">
        <v>0</v>
      </c>
      <c r="X1404">
        <v>5</v>
      </c>
      <c r="Y1404">
        <v>12</v>
      </c>
      <c r="Z1404">
        <v>263</v>
      </c>
      <c r="AA1404">
        <f>Z1404/P1404</f>
        <v>0.38847858197932056</v>
      </c>
      <c r="AB1404" s="14" t="s">
        <v>506</v>
      </c>
      <c r="AC1404" s="13" t="s">
        <v>63</v>
      </c>
      <c r="AD1404">
        <v>4</v>
      </c>
      <c r="AE1404" t="str">
        <f>IF(AD1404&gt;3, "Prefers Discount", "Discount Indifferent")</f>
        <v>Prefers Discount</v>
      </c>
      <c r="AF1404">
        <v>4</v>
      </c>
      <c r="AG1404">
        <v>6</v>
      </c>
      <c r="AH1404">
        <v>1</v>
      </c>
      <c r="AI1404" t="str">
        <f>INDEX($AF$1:$AH$1,MATCH(MAX(AF1404:AH1404),AF1404:AH1404,0))</f>
        <v>Web_Orders</v>
      </c>
      <c r="AJ1404">
        <v>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f>SUM(AK1404:AO1404)</f>
        <v>0</v>
      </c>
      <c r="AQ1404" t="s">
        <v>67</v>
      </c>
      <c r="AR1404">
        <v>0</v>
      </c>
      <c r="AS1404" t="str">
        <f>IF(OR(AK1404&gt;0, AL1404&gt;0, AM1404&gt;0, AN1404&gt;0, AO1404&gt;0), "Converted", "Not Converted")</f>
        <v>Not Converted</v>
      </c>
      <c r="AT1404">
        <v>0</v>
      </c>
      <c r="AU1404">
        <v>3</v>
      </c>
      <c r="AV1404">
        <v>11</v>
      </c>
      <c r="AW1404">
        <f>IF(Z1404&gt;607, 4, 0)</f>
        <v>0</v>
      </c>
      <c r="AX1404">
        <f>IF(AA1404&gt;0.1497, 3, 0)</f>
        <v>3</v>
      </c>
      <c r="AY1404">
        <f>IF(P1404&gt;4031, 2, 0)</f>
        <v>0</v>
      </c>
      <c r="AZ1404">
        <f>IF(H1404&gt;51934.91, 1, 0)</f>
        <v>0</v>
      </c>
      <c r="BA1404">
        <f>SUM(AW1404:AZ1404)</f>
        <v>3</v>
      </c>
      <c r="BB1404" t="str">
        <f>VLOOKUP(BA1404,'Standard Deviations'!$L$1:$M$11,2,TRUE)</f>
        <v>Silver</v>
      </c>
    </row>
    <row r="1405" spans="1:54">
      <c r="A1405">
        <v>3559</v>
      </c>
      <c r="B1405">
        <v>1988</v>
      </c>
      <c r="C1405">
        <f>2024-B1405</f>
        <v>36</v>
      </c>
      <c r="D1405" t="str">
        <f>VLOOKUP(B1405,Reference!$A$1:$B$125, 2)</f>
        <v>Millennials</v>
      </c>
      <c r="E1405" t="s">
        <v>74</v>
      </c>
      <c r="F1405" t="str">
        <f>IF(E1405="High School", "No College", "College")</f>
        <v>College</v>
      </c>
      <c r="G1405" t="s">
        <v>55</v>
      </c>
      <c r="H1405">
        <v>16248</v>
      </c>
      <c r="I1405">
        <v>16248</v>
      </c>
      <c r="J1405" s="4" t="s">
        <v>341</v>
      </c>
      <c r="K1405">
        <v>1</v>
      </c>
      <c r="L1405">
        <v>0</v>
      </c>
      <c r="M1405" t="str">
        <f>IF(OR(K1405&gt;0, L1405&gt;0), "Parent", "Not Parent")</f>
        <v>Parent</v>
      </c>
      <c r="N1405" t="s">
        <v>196</v>
      </c>
      <c r="O1405" s="8">
        <v>41916</v>
      </c>
      <c r="P1405" s="9">
        <f>O1405-N1405</f>
        <v>147</v>
      </c>
      <c r="Q1405">
        <v>77</v>
      </c>
      <c r="R1405" s="9">
        <f>P1405-Q1405</f>
        <v>70</v>
      </c>
      <c r="S1405" s="8">
        <f>O1405-R1405</f>
        <v>41846</v>
      </c>
      <c r="T1405">
        <v>12</v>
      </c>
      <c r="U1405">
        <v>11</v>
      </c>
      <c r="V1405">
        <v>10</v>
      </c>
      <c r="W1405">
        <v>3</v>
      </c>
      <c r="X1405">
        <v>12</v>
      </c>
      <c r="Y1405">
        <v>9</v>
      </c>
      <c r="Z1405">
        <v>57</v>
      </c>
      <c r="AA1405">
        <f>Z1405/P1405</f>
        <v>0.38775510204081631</v>
      </c>
      <c r="AB1405" s="14" t="s">
        <v>506</v>
      </c>
      <c r="AC1405" s="13" t="s">
        <v>63</v>
      </c>
      <c r="AD1405">
        <v>3</v>
      </c>
      <c r="AE1405" t="str">
        <f>IF(AD1405&gt;3, "Prefers Discount", "Discount Indifferent")</f>
        <v>Discount Indifferent</v>
      </c>
      <c r="AF1405">
        <v>3</v>
      </c>
      <c r="AG1405">
        <v>2</v>
      </c>
      <c r="AH1405">
        <v>1</v>
      </c>
      <c r="AI1405" t="str">
        <f>INDEX($AF$1:$AH$1,MATCH(MAX(AF1405:AH1405),AF1405:AH1405,0))</f>
        <v>Store_Orders</v>
      </c>
      <c r="AJ1405">
        <v>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f>SUM(AK1405:AO1405)</f>
        <v>0</v>
      </c>
      <c r="AQ1405" t="s">
        <v>67</v>
      </c>
      <c r="AR1405">
        <v>0</v>
      </c>
      <c r="AS1405" t="str">
        <f>IF(OR(AK1405&gt;0, AL1405&gt;0, AM1405&gt;0, AN1405&gt;0, AO1405&gt;0), "Converted", "Not Converted")</f>
        <v>Not Converted</v>
      </c>
      <c r="AT1405">
        <v>0</v>
      </c>
      <c r="AU1405">
        <v>3</v>
      </c>
      <c r="AV1405">
        <v>11</v>
      </c>
      <c r="AW1405">
        <f>IF(Z1405&gt;607, 4, 0)</f>
        <v>0</v>
      </c>
      <c r="AX1405">
        <f>IF(AA1405&gt;0.1497, 3, 0)</f>
        <v>3</v>
      </c>
      <c r="AY1405">
        <f>IF(P1405&gt;4031, 2, 0)</f>
        <v>0</v>
      </c>
      <c r="AZ1405">
        <f>IF(H1405&gt;51934.91, 1, 0)</f>
        <v>0</v>
      </c>
      <c r="BA1405">
        <f>SUM(AW1405:AZ1405)</f>
        <v>3</v>
      </c>
      <c r="BB1405" t="str">
        <f>VLOOKUP(BA1405,'Standard Deviations'!$L$1:$M$11,2,TRUE)</f>
        <v>Silver</v>
      </c>
    </row>
    <row r="1406" spans="1:54">
      <c r="A1406">
        <v>8312</v>
      </c>
      <c r="B1406">
        <v>1961</v>
      </c>
      <c r="C1406">
        <f>2024-B1406</f>
        <v>63</v>
      </c>
      <c r="D1406" t="str">
        <f>VLOOKUP(B1406,Reference!$A$1:$B$125, 2)</f>
        <v>Boomers</v>
      </c>
      <c r="E1406" t="s">
        <v>546</v>
      </c>
      <c r="F1406" t="str">
        <f>IF(E1406="High School", "No College", "College")</f>
        <v>No College</v>
      </c>
      <c r="G1406" t="s">
        <v>55</v>
      </c>
      <c r="H1406">
        <v>28249</v>
      </c>
      <c r="I1406">
        <v>28249</v>
      </c>
      <c r="J1406" s="4" t="s">
        <v>341</v>
      </c>
      <c r="K1406">
        <v>0</v>
      </c>
      <c r="L1406">
        <v>0</v>
      </c>
      <c r="M1406" t="str">
        <f>IF(OR(K1406&gt;0, L1406&gt;0), "Parent", "Not Parent")</f>
        <v>Not Parent</v>
      </c>
      <c r="N1406" t="s">
        <v>167</v>
      </c>
      <c r="O1406" s="8">
        <v>41916</v>
      </c>
      <c r="P1406" s="9">
        <f>O1406-N1406</f>
        <v>111</v>
      </c>
      <c r="Q1406">
        <v>80</v>
      </c>
      <c r="R1406" s="9">
        <f>P1406-Q1406</f>
        <v>31</v>
      </c>
      <c r="S1406" s="8">
        <f>O1406-R1406</f>
        <v>41885</v>
      </c>
      <c r="T1406">
        <v>1</v>
      </c>
      <c r="U1406">
        <v>9</v>
      </c>
      <c r="V1406">
        <v>7</v>
      </c>
      <c r="W1406">
        <v>2</v>
      </c>
      <c r="X1406">
        <v>14</v>
      </c>
      <c r="Y1406">
        <v>10</v>
      </c>
      <c r="Z1406">
        <v>43</v>
      </c>
      <c r="AA1406">
        <f>Z1406/P1406</f>
        <v>0.38738738738738737</v>
      </c>
      <c r="AB1406" s="14" t="s">
        <v>506</v>
      </c>
      <c r="AC1406" s="13" t="s">
        <v>63</v>
      </c>
      <c r="AD1406">
        <v>1</v>
      </c>
      <c r="AE1406" t="str">
        <f>IF(AD1406&gt;3, "Prefers Discount", "Discount Indifferent")</f>
        <v>Discount Indifferent</v>
      </c>
      <c r="AF1406">
        <v>3</v>
      </c>
      <c r="AG1406">
        <v>2</v>
      </c>
      <c r="AH1406">
        <v>0</v>
      </c>
      <c r="AI1406" t="str">
        <f>INDEX($AF$1:$AH$1,MATCH(MAX(AF1406:AH1406),AF1406:AH1406,0))</f>
        <v>Store_Orders</v>
      </c>
      <c r="AJ1406">
        <v>6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f>SUM(AK1406:AO1406)</f>
        <v>0</v>
      </c>
      <c r="AQ1406" t="s">
        <v>67</v>
      </c>
      <c r="AR1406">
        <v>0</v>
      </c>
      <c r="AS1406" t="str">
        <f>IF(OR(AK1406&gt;0, AL1406&gt;0, AM1406&gt;0, AN1406&gt;0, AO1406&gt;0), "Converted", "Not Converted")</f>
        <v>Not Converted</v>
      </c>
      <c r="AT1406">
        <v>0</v>
      </c>
      <c r="AU1406">
        <v>3</v>
      </c>
      <c r="AV1406">
        <v>11</v>
      </c>
      <c r="AW1406">
        <f>IF(Z1406&gt;607, 4, 0)</f>
        <v>0</v>
      </c>
      <c r="AX1406">
        <f>IF(AA1406&gt;0.1497, 3, 0)</f>
        <v>3</v>
      </c>
      <c r="AY1406">
        <f>IF(P1406&gt;4031, 2, 0)</f>
        <v>0</v>
      </c>
      <c r="AZ1406">
        <f>IF(H1406&gt;51934.91, 1, 0)</f>
        <v>0</v>
      </c>
      <c r="BA1406">
        <f>SUM(AW1406:AZ1406)</f>
        <v>3</v>
      </c>
      <c r="BB1406" t="str">
        <f>VLOOKUP(BA1406,'Standard Deviations'!$L$1:$M$11,2,TRUE)</f>
        <v>Silver</v>
      </c>
    </row>
    <row r="1407" spans="1:54">
      <c r="A1407">
        <v>2563</v>
      </c>
      <c r="B1407">
        <v>1961</v>
      </c>
      <c r="C1407">
        <f>2024-B1407</f>
        <v>63</v>
      </c>
      <c r="D1407" t="str">
        <f>VLOOKUP(B1407,Reference!$A$1:$B$125, 2)</f>
        <v>Boomers</v>
      </c>
      <c r="E1407" t="s">
        <v>546</v>
      </c>
      <c r="F1407" t="str">
        <f>IF(E1407="High School", "No College", "College")</f>
        <v>No College</v>
      </c>
      <c r="G1407" t="s">
        <v>55</v>
      </c>
      <c r="H1407">
        <v>28249</v>
      </c>
      <c r="I1407">
        <v>28249</v>
      </c>
      <c r="J1407" s="4" t="s">
        <v>341</v>
      </c>
      <c r="K1407">
        <v>0</v>
      </c>
      <c r="L1407">
        <v>0</v>
      </c>
      <c r="M1407" t="str">
        <f>IF(OR(K1407&gt;0, L1407&gt;0), "Parent", "Not Parent")</f>
        <v>Not Parent</v>
      </c>
      <c r="N1407" t="s">
        <v>167</v>
      </c>
      <c r="O1407" s="8">
        <v>41916</v>
      </c>
      <c r="P1407" s="9">
        <f>O1407-N1407</f>
        <v>111</v>
      </c>
      <c r="Q1407">
        <v>80</v>
      </c>
      <c r="R1407" s="9">
        <f>P1407-Q1407</f>
        <v>31</v>
      </c>
      <c r="S1407" s="8">
        <f>O1407-R1407</f>
        <v>41885</v>
      </c>
      <c r="T1407">
        <v>1</v>
      </c>
      <c r="U1407">
        <v>9</v>
      </c>
      <c r="V1407">
        <v>7</v>
      </c>
      <c r="W1407">
        <v>2</v>
      </c>
      <c r="X1407">
        <v>14</v>
      </c>
      <c r="Y1407">
        <v>10</v>
      </c>
      <c r="Z1407">
        <v>43</v>
      </c>
      <c r="AA1407">
        <f>Z1407/P1407</f>
        <v>0.38738738738738737</v>
      </c>
      <c r="AB1407" s="14" t="s">
        <v>506</v>
      </c>
      <c r="AC1407" s="13" t="s">
        <v>63</v>
      </c>
      <c r="AD1407">
        <v>1</v>
      </c>
      <c r="AE1407" t="str">
        <f>IF(AD1407&gt;3, "Prefers Discount", "Discount Indifferent")</f>
        <v>Discount Indifferent</v>
      </c>
      <c r="AF1407">
        <v>3</v>
      </c>
      <c r="AG1407">
        <v>2</v>
      </c>
      <c r="AH1407">
        <v>0</v>
      </c>
      <c r="AI1407" t="str">
        <f>INDEX($AF$1:$AH$1,MATCH(MAX(AF1407:AH1407),AF1407:AH1407,0))</f>
        <v>Store_Orders</v>
      </c>
      <c r="AJ1407">
        <v>6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f>SUM(AK1407:AO1407)</f>
        <v>0</v>
      </c>
      <c r="AQ1407" t="s">
        <v>67</v>
      </c>
      <c r="AR1407">
        <v>0</v>
      </c>
      <c r="AS1407" t="str">
        <f>IF(OR(AK1407&gt;0, AL1407&gt;0, AM1407&gt;0, AN1407&gt;0, AO1407&gt;0), "Converted", "Not Converted")</f>
        <v>Not Converted</v>
      </c>
      <c r="AT1407">
        <v>0</v>
      </c>
      <c r="AU1407">
        <v>3</v>
      </c>
      <c r="AV1407">
        <v>11</v>
      </c>
      <c r="AW1407">
        <f>IF(Z1407&gt;607, 4, 0)</f>
        <v>0</v>
      </c>
      <c r="AX1407">
        <f>IF(AA1407&gt;0.1497, 3, 0)</f>
        <v>3</v>
      </c>
      <c r="AY1407">
        <f>IF(P1407&gt;4031, 2, 0)</f>
        <v>0</v>
      </c>
      <c r="AZ1407">
        <f>IF(H1407&gt;51934.91, 1, 0)</f>
        <v>0</v>
      </c>
      <c r="BA1407">
        <f>SUM(AW1407:AZ1407)</f>
        <v>3</v>
      </c>
      <c r="BB1407" t="str">
        <f>VLOOKUP(BA1407,'Standard Deviations'!$L$1:$M$11,2,TRUE)</f>
        <v>Silver</v>
      </c>
    </row>
    <row r="1408" spans="1:54">
      <c r="A1408">
        <v>7514</v>
      </c>
      <c r="B1408">
        <v>1956</v>
      </c>
      <c r="C1408">
        <f>2024-B1408</f>
        <v>68</v>
      </c>
      <c r="D1408" t="str">
        <f>VLOOKUP(B1408,Reference!$A$1:$B$125, 2)</f>
        <v>Boomers</v>
      </c>
      <c r="E1408" t="s">
        <v>74</v>
      </c>
      <c r="F1408" t="str">
        <f>IF(E1408="High School", "No College", "College")</f>
        <v>College</v>
      </c>
      <c r="G1408" t="s">
        <v>65</v>
      </c>
      <c r="H1408">
        <v>54342</v>
      </c>
      <c r="I1408">
        <v>54342</v>
      </c>
      <c r="J1408" s="4" t="s">
        <v>61</v>
      </c>
      <c r="K1408">
        <v>1</v>
      </c>
      <c r="L1408">
        <v>1</v>
      </c>
      <c r="M1408" t="str">
        <f>IF(OR(K1408&gt;0, L1408&gt;0), "Parent", "Not Parent")</f>
        <v>Parent</v>
      </c>
      <c r="N1408" t="s">
        <v>186</v>
      </c>
      <c r="O1408" s="8">
        <v>41916</v>
      </c>
      <c r="P1408" s="9">
        <f>O1408-N1408</f>
        <v>458</v>
      </c>
      <c r="Q1408">
        <v>74</v>
      </c>
      <c r="R1408" s="9">
        <f>P1408-Q1408</f>
        <v>384</v>
      </c>
      <c r="S1408" s="8">
        <f>O1408-R1408</f>
        <v>41532</v>
      </c>
      <c r="T1408">
        <v>84</v>
      </c>
      <c r="U1408">
        <v>10</v>
      </c>
      <c r="V1408">
        <v>34</v>
      </c>
      <c r="W1408">
        <v>11</v>
      </c>
      <c r="X1408">
        <v>10</v>
      </c>
      <c r="Y1408">
        <v>28</v>
      </c>
      <c r="Z1408">
        <v>177</v>
      </c>
      <c r="AA1408">
        <f>Z1408/P1408</f>
        <v>0.38646288209606988</v>
      </c>
      <c r="AB1408" s="14" t="s">
        <v>506</v>
      </c>
      <c r="AC1408" s="13" t="s">
        <v>63</v>
      </c>
      <c r="AD1408">
        <v>4</v>
      </c>
      <c r="AE1408" t="str">
        <f>IF(AD1408&gt;3, "Prefers Discount", "Discount Indifferent")</f>
        <v>Prefers Discount</v>
      </c>
      <c r="AF1408">
        <v>4</v>
      </c>
      <c r="AG1408">
        <v>3</v>
      </c>
      <c r="AH1408">
        <v>1</v>
      </c>
      <c r="AI1408" t="str">
        <f>INDEX($AF$1:$AH$1,MATCH(MAX(AF1408:AH1408),AF1408:AH1408,0))</f>
        <v>Store_Orders</v>
      </c>
      <c r="AJ1408">
        <v>6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f>SUM(AK1408:AO1408)</f>
        <v>0</v>
      </c>
      <c r="AQ1408" t="s">
        <v>67</v>
      </c>
      <c r="AR1408">
        <v>0</v>
      </c>
      <c r="AS1408" t="str">
        <f>IF(OR(AK1408&gt;0, AL1408&gt;0, AM1408&gt;0, AN1408&gt;0, AO1408&gt;0), "Converted", "Not Converted")</f>
        <v>Not Converted</v>
      </c>
      <c r="AT1408">
        <v>0</v>
      </c>
      <c r="AU1408">
        <v>3</v>
      </c>
      <c r="AV1408">
        <v>11</v>
      </c>
      <c r="AW1408">
        <f>IF(Z1408&gt;607, 4, 0)</f>
        <v>0</v>
      </c>
      <c r="AX1408">
        <f>IF(AA1408&gt;0.1497, 3, 0)</f>
        <v>3</v>
      </c>
      <c r="AY1408">
        <f>IF(P1408&gt;4031, 2, 0)</f>
        <v>0</v>
      </c>
      <c r="AZ1408">
        <f>IF(H1408&gt;51934.91, 1, 0)</f>
        <v>1</v>
      </c>
      <c r="BA1408">
        <f>SUM(AW1408:AZ1408)</f>
        <v>4</v>
      </c>
      <c r="BB1408" t="str">
        <f>VLOOKUP(BA1408,'Standard Deviations'!$L$1:$M$11,2,TRUE)</f>
        <v>Silver</v>
      </c>
    </row>
    <row r="1409" spans="1:54">
      <c r="A1409">
        <v>4725</v>
      </c>
      <c r="B1409">
        <v>1950</v>
      </c>
      <c r="C1409">
        <f>2024-B1409</f>
        <v>74</v>
      </c>
      <c r="D1409" t="str">
        <f>VLOOKUP(B1409,Reference!$A$1:$B$125, 2)</f>
        <v>Boomers</v>
      </c>
      <c r="E1409" t="s">
        <v>68</v>
      </c>
      <c r="F1409" t="str">
        <f>IF(E1409="High School", "No College", "College")</f>
        <v>College</v>
      </c>
      <c r="G1409" t="s">
        <v>65</v>
      </c>
      <c r="H1409">
        <v>50616</v>
      </c>
      <c r="I1409">
        <v>50616</v>
      </c>
      <c r="J1409" s="4" t="s">
        <v>175</v>
      </c>
      <c r="K1409">
        <v>0</v>
      </c>
      <c r="L1409">
        <v>1</v>
      </c>
      <c r="M1409" t="str">
        <f>IF(OR(K1409&gt;0, L1409&gt;0), "Parent", "Not Parent")</f>
        <v>Parent</v>
      </c>
      <c r="N1409" t="s">
        <v>368</v>
      </c>
      <c r="O1409" s="8">
        <v>41916</v>
      </c>
      <c r="P1409" s="9">
        <f>O1409-N1409</f>
        <v>174</v>
      </c>
      <c r="Q1409">
        <v>71</v>
      </c>
      <c r="R1409" s="9">
        <f>P1409-Q1409</f>
        <v>103</v>
      </c>
      <c r="S1409" s="8">
        <f>O1409-R1409</f>
        <v>41813</v>
      </c>
      <c r="T1409">
        <v>30</v>
      </c>
      <c r="U1409">
        <v>2</v>
      </c>
      <c r="V1409">
        <v>25</v>
      </c>
      <c r="W1409">
        <v>0</v>
      </c>
      <c r="X1409">
        <v>1</v>
      </c>
      <c r="Y1409">
        <v>9</v>
      </c>
      <c r="Z1409">
        <v>67</v>
      </c>
      <c r="AA1409">
        <f>Z1409/P1409</f>
        <v>0.38505747126436779</v>
      </c>
      <c r="AB1409" s="14" t="s">
        <v>506</v>
      </c>
      <c r="AC1409" s="13" t="s">
        <v>63</v>
      </c>
      <c r="AD1409">
        <v>1</v>
      </c>
      <c r="AE1409" t="str">
        <f>IF(AD1409&gt;3, "Prefers Discount", "Discount Indifferent")</f>
        <v>Discount Indifferent</v>
      </c>
      <c r="AF1409">
        <v>4</v>
      </c>
      <c r="AG1409">
        <v>1</v>
      </c>
      <c r="AH1409">
        <v>1</v>
      </c>
      <c r="AI1409" t="str">
        <f>INDEX($AF$1:$AH$1,MATCH(MAX(AF1409:AH1409),AF1409:AH1409,0))</f>
        <v>Store_Orders</v>
      </c>
      <c r="AJ1409">
        <v>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f>SUM(AK1409:AO1409)</f>
        <v>0</v>
      </c>
      <c r="AQ1409" t="s">
        <v>67</v>
      </c>
      <c r="AR1409">
        <v>0</v>
      </c>
      <c r="AS1409" t="str">
        <f>IF(OR(AK1409&gt;0, AL1409&gt;0, AM1409&gt;0, AN1409&gt;0, AO1409&gt;0), "Converted", "Not Converted")</f>
        <v>Not Converted</v>
      </c>
      <c r="AT1409">
        <v>0</v>
      </c>
      <c r="AU1409">
        <v>3</v>
      </c>
      <c r="AV1409">
        <v>11</v>
      </c>
      <c r="AW1409">
        <f>IF(Z1409&gt;607, 4, 0)</f>
        <v>0</v>
      </c>
      <c r="AX1409">
        <f>IF(AA1409&gt;0.1497, 3, 0)</f>
        <v>3</v>
      </c>
      <c r="AY1409">
        <f>IF(P1409&gt;4031, 2, 0)</f>
        <v>0</v>
      </c>
      <c r="AZ1409">
        <f>IF(H1409&gt;51934.91, 1, 0)</f>
        <v>0</v>
      </c>
      <c r="BA1409">
        <f>SUM(AW1409:AZ1409)</f>
        <v>3</v>
      </c>
      <c r="BB1409" t="str">
        <f>VLOOKUP(BA1409,'Standard Deviations'!$L$1:$M$11,2,TRUE)</f>
        <v>Silver</v>
      </c>
    </row>
    <row r="1410" spans="1:54" hidden="1">
      <c r="A1410">
        <v>10785</v>
      </c>
      <c r="B1410">
        <v>1969</v>
      </c>
      <c r="C1410">
        <f>2024-B1410</f>
        <v>55</v>
      </c>
      <c r="D1410" t="str">
        <f>VLOOKUP(B1410,Reference!$A$1:$B$125, 2)</f>
        <v>Gen X</v>
      </c>
      <c r="E1410" t="s">
        <v>54</v>
      </c>
      <c r="F1410" t="str">
        <f>IF(E1410="High School", "No College", "College")</f>
        <v>College</v>
      </c>
      <c r="G1410" t="s">
        <v>55</v>
      </c>
      <c r="H1410">
        <v>44078</v>
      </c>
      <c r="I1410">
        <v>44078</v>
      </c>
      <c r="J1410" s="4" t="s">
        <v>175</v>
      </c>
      <c r="K1410">
        <v>1</v>
      </c>
      <c r="L1410">
        <v>1</v>
      </c>
      <c r="M1410" t="str">
        <f>IF(OR(K1410&gt;0, L1410&gt;0), "Parent", "Not Parent")</f>
        <v>Parent</v>
      </c>
      <c r="N1410" t="s">
        <v>616</v>
      </c>
      <c r="O1410" s="8">
        <v>41916</v>
      </c>
      <c r="P1410" s="9">
        <f>O1410-N1410</f>
        <v>107</v>
      </c>
      <c r="Q1410">
        <v>17</v>
      </c>
      <c r="R1410" s="9">
        <f>P1410-Q1410</f>
        <v>90</v>
      </c>
      <c r="S1410" s="8">
        <f>O1410-R1410</f>
        <v>41826</v>
      </c>
      <c r="T1410">
        <v>24</v>
      </c>
      <c r="U1410">
        <v>1</v>
      </c>
      <c r="V1410">
        <v>10</v>
      </c>
      <c r="W1410">
        <v>2</v>
      </c>
      <c r="X1410">
        <v>0</v>
      </c>
      <c r="Y1410">
        <v>4</v>
      </c>
      <c r="Z1410">
        <v>41</v>
      </c>
      <c r="AA1410">
        <f>Z1410/P1410</f>
        <v>0.38317757009345793</v>
      </c>
      <c r="AB1410" s="11" t="s">
        <v>506</v>
      </c>
      <c r="AC1410" t="s">
        <v>59</v>
      </c>
      <c r="AD1410">
        <v>2</v>
      </c>
      <c r="AE1410" t="str">
        <f>IF(AD1410&gt;3, "Prefers Discount", "Discount Indifferent")</f>
        <v>Discount Indifferent</v>
      </c>
      <c r="AF1410">
        <v>3</v>
      </c>
      <c r="AG1410">
        <v>2</v>
      </c>
      <c r="AH1410">
        <v>0</v>
      </c>
      <c r="AI1410" t="str">
        <f>INDEX($AF$1:$AH$1,MATCH(MAX(AF1410:AH1410),AF1410:AH1410,0))</f>
        <v>Store_Orders</v>
      </c>
      <c r="AJ1410">
        <v>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f>SUM(AK1410:AO1410)</f>
        <v>0</v>
      </c>
      <c r="AQ1410" t="s">
        <v>67</v>
      </c>
      <c r="AR1410">
        <v>0</v>
      </c>
      <c r="AS1410" t="str">
        <f>IF(OR(AK1410&gt;0, AL1410&gt;0, AM1410&gt;0, AN1410&gt;0, AO1410&gt;0), "Converted", "Not Converted")</f>
        <v>Not Converted</v>
      </c>
      <c r="AT1410">
        <v>0</v>
      </c>
      <c r="AU1410">
        <v>3</v>
      </c>
      <c r="AV1410">
        <v>11</v>
      </c>
      <c r="AW1410">
        <f>IF(Z1410&gt;607, 4, 0)</f>
        <v>0</v>
      </c>
      <c r="AX1410">
        <f>IF(AA1410&gt;0.1497, 3, 0)</f>
        <v>3</v>
      </c>
      <c r="AY1410">
        <f>IF(P1410&gt;4031, 2, 0)</f>
        <v>0</v>
      </c>
      <c r="AZ1410">
        <f>IF(H1410&gt;51934.91, 1, 0)</f>
        <v>0</v>
      </c>
      <c r="BA1410">
        <f>SUM(AW1410:AZ1410)</f>
        <v>3</v>
      </c>
      <c r="BB1410" t="str">
        <f>VLOOKUP(BA1410,'Standard Deviations'!$L$1:$M$11,2,TRUE)</f>
        <v>Silver</v>
      </c>
    </row>
    <row r="1411" spans="1:54" hidden="1">
      <c r="A1411">
        <v>6019</v>
      </c>
      <c r="B1411">
        <v>1971</v>
      </c>
      <c r="C1411">
        <f>2024-B1411</f>
        <v>53</v>
      </c>
      <c r="D1411" t="str">
        <f>VLOOKUP(B1411,Reference!$A$1:$B$125, 2)</f>
        <v>Gen X</v>
      </c>
      <c r="E1411" t="s">
        <v>68</v>
      </c>
      <c r="F1411" t="str">
        <f>IF(E1411="High School", "No College", "College")</f>
        <v>College</v>
      </c>
      <c r="G1411" t="s">
        <v>55</v>
      </c>
      <c r="H1411">
        <v>37126</v>
      </c>
      <c r="I1411">
        <v>37126</v>
      </c>
      <c r="J1411" s="4" t="s">
        <v>175</v>
      </c>
      <c r="K1411">
        <v>1</v>
      </c>
      <c r="L1411">
        <v>0</v>
      </c>
      <c r="M1411" t="str">
        <f>IF(OR(K1411&gt;0, L1411&gt;0), "Parent", "Not Parent")</f>
        <v>Parent</v>
      </c>
      <c r="N1411" t="s">
        <v>659</v>
      </c>
      <c r="O1411" s="8">
        <v>41916</v>
      </c>
      <c r="P1411" s="9">
        <f>O1411-N1411</f>
        <v>188</v>
      </c>
      <c r="Q1411">
        <v>9</v>
      </c>
      <c r="R1411" s="9">
        <f>P1411-Q1411</f>
        <v>179</v>
      </c>
      <c r="S1411" s="8">
        <f>O1411-R1411</f>
        <v>41737</v>
      </c>
      <c r="T1411">
        <v>45</v>
      </c>
      <c r="U1411">
        <v>3</v>
      </c>
      <c r="V1411">
        <v>9</v>
      </c>
      <c r="W1411">
        <v>4</v>
      </c>
      <c r="X1411">
        <v>4</v>
      </c>
      <c r="Y1411">
        <v>7</v>
      </c>
      <c r="Z1411">
        <v>72</v>
      </c>
      <c r="AA1411">
        <f>Z1411/P1411</f>
        <v>0.38297872340425532</v>
      </c>
      <c r="AB1411" s="11" t="s">
        <v>506</v>
      </c>
      <c r="AC1411" t="s">
        <v>59</v>
      </c>
      <c r="AD1411">
        <v>1</v>
      </c>
      <c r="AE1411" t="str">
        <f>IF(AD1411&gt;3, "Prefers Discount", "Discount Indifferent")</f>
        <v>Discount Indifferent</v>
      </c>
      <c r="AF1411">
        <v>2</v>
      </c>
      <c r="AG1411">
        <v>1</v>
      </c>
      <c r="AH1411">
        <v>2</v>
      </c>
      <c r="AI1411" t="str">
        <f>INDEX($AF$1:$AH$1,MATCH(MAX(AF1411:AH1411),AF1411:AH1411,0))</f>
        <v>Store_Orders</v>
      </c>
      <c r="AJ1411">
        <v>6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f>SUM(AK1411:AO1411)</f>
        <v>1</v>
      </c>
      <c r="AQ1411" t="str">
        <f>INDEX($AK$1:$AO$1,MATCH(MAX(AK1411:AO1411),AK1411:AO1411,0))</f>
        <v>Converted_on_Camp3</v>
      </c>
      <c r="AR1411">
        <v>1</v>
      </c>
      <c r="AS1411" t="str">
        <f>IF(OR(AK1411&gt;0, AL1411&gt;0, AM1411&gt;0, AN1411&gt;0, AO1411&gt;0), "Converted", "Not Converted")</f>
        <v>Converted</v>
      </c>
      <c r="AT1411">
        <v>0</v>
      </c>
      <c r="AU1411">
        <v>3</v>
      </c>
      <c r="AV1411">
        <v>11</v>
      </c>
      <c r="AW1411">
        <f>IF(Z1411&gt;607, 4, 0)</f>
        <v>0</v>
      </c>
      <c r="AX1411">
        <f>IF(AA1411&gt;0.1497, 3, 0)</f>
        <v>3</v>
      </c>
      <c r="AY1411">
        <f>IF(P1411&gt;4031, 2, 0)</f>
        <v>0</v>
      </c>
      <c r="AZ1411">
        <f>IF(H1411&gt;51934.91, 1, 0)</f>
        <v>0</v>
      </c>
      <c r="BA1411">
        <f>SUM(AW1411:AZ1411)</f>
        <v>3</v>
      </c>
      <c r="BB1411" t="str">
        <f>VLOOKUP(BA1411,'Standard Deviations'!$L$1:$M$11,2,TRUE)</f>
        <v>Silver</v>
      </c>
    </row>
    <row r="1412" spans="1:54">
      <c r="A1412">
        <v>833</v>
      </c>
      <c r="B1412">
        <v>1955</v>
      </c>
      <c r="C1412">
        <f>2024-B1412</f>
        <v>69</v>
      </c>
      <c r="D1412" t="str">
        <f>VLOOKUP(B1412,Reference!$A$1:$B$125, 2)</f>
        <v>Boomers</v>
      </c>
      <c r="E1412" t="s">
        <v>64</v>
      </c>
      <c r="F1412" t="str">
        <f>IF(E1412="High School", "No College", "College")</f>
        <v>College</v>
      </c>
      <c r="G1412" t="s">
        <v>55</v>
      </c>
      <c r="H1412">
        <v>38452</v>
      </c>
      <c r="I1412">
        <v>38452</v>
      </c>
      <c r="J1412" s="4" t="s">
        <v>175</v>
      </c>
      <c r="K1412">
        <v>1</v>
      </c>
      <c r="L1412">
        <v>1</v>
      </c>
      <c r="M1412" t="str">
        <f>IF(OR(K1412&gt;0, L1412&gt;0), "Parent", "Not Parent")</f>
        <v>Parent</v>
      </c>
      <c r="N1412" t="s">
        <v>659</v>
      </c>
      <c r="O1412" s="8">
        <v>41916</v>
      </c>
      <c r="P1412" s="9">
        <f>O1412-N1412</f>
        <v>188</v>
      </c>
      <c r="Q1412">
        <v>62</v>
      </c>
      <c r="R1412" s="9">
        <f>P1412-Q1412</f>
        <v>126</v>
      </c>
      <c r="S1412" s="8">
        <f>O1412-R1412</f>
        <v>41790</v>
      </c>
      <c r="T1412">
        <v>56</v>
      </c>
      <c r="U1412">
        <v>0</v>
      </c>
      <c r="V1412">
        <v>14</v>
      </c>
      <c r="W1412">
        <v>0</v>
      </c>
      <c r="X1412">
        <v>0</v>
      </c>
      <c r="Y1412">
        <v>2</v>
      </c>
      <c r="Z1412">
        <v>72</v>
      </c>
      <c r="AA1412">
        <f>Z1412/P1412</f>
        <v>0.38297872340425532</v>
      </c>
      <c r="AB1412" s="14" t="s">
        <v>506</v>
      </c>
      <c r="AC1412" s="13" t="s">
        <v>63</v>
      </c>
      <c r="AD1412">
        <v>3</v>
      </c>
      <c r="AE1412" t="str">
        <f>IF(AD1412&gt;3, "Prefers Discount", "Discount Indifferent")</f>
        <v>Discount Indifferent</v>
      </c>
      <c r="AF1412">
        <v>3</v>
      </c>
      <c r="AG1412">
        <v>3</v>
      </c>
      <c r="AH1412">
        <v>0</v>
      </c>
      <c r="AI1412" t="str">
        <f>INDEX($AF$1:$AH$1,MATCH(MAX(AF1412:AH1412),AF1412:AH1412,0))</f>
        <v>Store_Orders</v>
      </c>
      <c r="AJ1412">
        <v>7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f>SUM(AK1412:AO1412)</f>
        <v>0</v>
      </c>
      <c r="AQ1412" t="s">
        <v>67</v>
      </c>
      <c r="AR1412">
        <v>0</v>
      </c>
      <c r="AS1412" t="str">
        <f>IF(OR(AK1412&gt;0, AL1412&gt;0, AM1412&gt;0, AN1412&gt;0, AO1412&gt;0), "Converted", "Not Converted")</f>
        <v>Not Converted</v>
      </c>
      <c r="AT1412">
        <v>0</v>
      </c>
      <c r="AU1412">
        <v>3</v>
      </c>
      <c r="AV1412">
        <v>11</v>
      </c>
      <c r="AW1412">
        <f>IF(Z1412&gt;607, 4, 0)</f>
        <v>0</v>
      </c>
      <c r="AX1412">
        <f>IF(AA1412&gt;0.1497, 3, 0)</f>
        <v>3</v>
      </c>
      <c r="AY1412">
        <f>IF(P1412&gt;4031, 2, 0)</f>
        <v>0</v>
      </c>
      <c r="AZ1412">
        <f>IF(H1412&gt;51934.91, 1, 0)</f>
        <v>0</v>
      </c>
      <c r="BA1412">
        <f>SUM(AW1412:AZ1412)</f>
        <v>3</v>
      </c>
      <c r="BB1412" t="str">
        <f>VLOOKUP(BA1412,'Standard Deviations'!$L$1:$M$11,2,TRUE)</f>
        <v>Silver</v>
      </c>
    </row>
    <row r="1413" spans="1:54">
      <c r="A1413">
        <v>3565</v>
      </c>
      <c r="B1413">
        <v>1955</v>
      </c>
      <c r="C1413">
        <f>2024-B1413</f>
        <v>69</v>
      </c>
      <c r="D1413" t="str">
        <f>VLOOKUP(B1413,Reference!$A$1:$B$125, 2)</f>
        <v>Boomers</v>
      </c>
      <c r="E1413" t="s">
        <v>64</v>
      </c>
      <c r="F1413" t="str">
        <f>IF(E1413="High School", "No College", "College")</f>
        <v>College</v>
      </c>
      <c r="G1413" t="s">
        <v>55</v>
      </c>
      <c r="H1413">
        <v>38452</v>
      </c>
      <c r="I1413">
        <v>38452</v>
      </c>
      <c r="J1413" s="4" t="s">
        <v>175</v>
      </c>
      <c r="K1413">
        <v>1</v>
      </c>
      <c r="L1413">
        <v>1</v>
      </c>
      <c r="M1413" t="str">
        <f>IF(OR(K1413&gt;0, L1413&gt;0), "Parent", "Not Parent")</f>
        <v>Parent</v>
      </c>
      <c r="N1413" t="s">
        <v>659</v>
      </c>
      <c r="O1413" s="8">
        <v>41916</v>
      </c>
      <c r="P1413" s="9">
        <f>O1413-N1413</f>
        <v>188</v>
      </c>
      <c r="Q1413">
        <v>62</v>
      </c>
      <c r="R1413" s="9">
        <f>P1413-Q1413</f>
        <v>126</v>
      </c>
      <c r="S1413" s="8">
        <f>O1413-R1413</f>
        <v>41790</v>
      </c>
      <c r="T1413">
        <v>56</v>
      </c>
      <c r="U1413">
        <v>0</v>
      </c>
      <c r="V1413">
        <v>14</v>
      </c>
      <c r="W1413">
        <v>0</v>
      </c>
      <c r="X1413">
        <v>0</v>
      </c>
      <c r="Y1413">
        <v>2</v>
      </c>
      <c r="Z1413">
        <v>72</v>
      </c>
      <c r="AA1413">
        <f>Z1413/P1413</f>
        <v>0.38297872340425532</v>
      </c>
      <c r="AB1413" s="14" t="s">
        <v>506</v>
      </c>
      <c r="AC1413" s="13" t="s">
        <v>63</v>
      </c>
      <c r="AD1413">
        <v>3</v>
      </c>
      <c r="AE1413" t="str">
        <f>IF(AD1413&gt;3, "Prefers Discount", "Discount Indifferent")</f>
        <v>Discount Indifferent</v>
      </c>
      <c r="AF1413">
        <v>3</v>
      </c>
      <c r="AG1413">
        <v>3</v>
      </c>
      <c r="AH1413">
        <v>0</v>
      </c>
      <c r="AI1413" t="str">
        <f>INDEX($AF$1:$AH$1,MATCH(MAX(AF1413:AH1413),AF1413:AH1413,0))</f>
        <v>Store_Orders</v>
      </c>
      <c r="AJ1413">
        <v>7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f>SUM(AK1413:AO1413)</f>
        <v>0</v>
      </c>
      <c r="AQ1413" t="s">
        <v>67</v>
      </c>
      <c r="AR1413">
        <v>0</v>
      </c>
      <c r="AS1413" t="str">
        <f>IF(OR(AK1413&gt;0, AL1413&gt;0, AM1413&gt;0, AN1413&gt;0, AO1413&gt;0), "Converted", "Not Converted")</f>
        <v>Not Converted</v>
      </c>
      <c r="AT1413">
        <v>0</v>
      </c>
      <c r="AU1413">
        <v>3</v>
      </c>
      <c r="AV1413">
        <v>11</v>
      </c>
      <c r="AW1413">
        <f>IF(Z1413&gt;607, 4, 0)</f>
        <v>0</v>
      </c>
      <c r="AX1413">
        <f>IF(AA1413&gt;0.1497, 3, 0)</f>
        <v>3</v>
      </c>
      <c r="AY1413">
        <f>IF(P1413&gt;4031, 2, 0)</f>
        <v>0</v>
      </c>
      <c r="AZ1413">
        <f>IF(H1413&gt;51934.91, 1, 0)</f>
        <v>0</v>
      </c>
      <c r="BA1413">
        <f>SUM(AW1413:AZ1413)</f>
        <v>3</v>
      </c>
      <c r="BB1413" t="str">
        <f>VLOOKUP(BA1413,'Standard Deviations'!$L$1:$M$11,2,TRUE)</f>
        <v>Silver</v>
      </c>
    </row>
    <row r="1414" spans="1:54" hidden="1">
      <c r="A1414">
        <v>8346</v>
      </c>
      <c r="B1414">
        <v>1974</v>
      </c>
      <c r="C1414">
        <f>2024-B1414</f>
        <v>50</v>
      </c>
      <c r="D1414" t="str">
        <f>VLOOKUP(B1414,Reference!$A$1:$B$125, 2)</f>
        <v>Gen X</v>
      </c>
      <c r="E1414" t="s">
        <v>54</v>
      </c>
      <c r="F1414" t="str">
        <f>IF(E1414="High School", "No College", "College")</f>
        <v>College</v>
      </c>
      <c r="G1414" t="s">
        <v>60</v>
      </c>
      <c r="H1414">
        <v>32233</v>
      </c>
      <c r="I1414">
        <v>32233</v>
      </c>
      <c r="J1414" s="4" t="s">
        <v>175</v>
      </c>
      <c r="K1414">
        <v>1</v>
      </c>
      <c r="L1414">
        <v>0</v>
      </c>
      <c r="M1414" t="str">
        <f>IF(OR(K1414&gt;0, L1414&gt;0), "Parent", "Not Parent")</f>
        <v>Parent</v>
      </c>
      <c r="N1414" t="s">
        <v>660</v>
      </c>
      <c r="O1414" s="8">
        <v>41916</v>
      </c>
      <c r="P1414" s="9">
        <f>O1414-N1414</f>
        <v>776</v>
      </c>
      <c r="Q1414">
        <v>26</v>
      </c>
      <c r="R1414" s="9">
        <f>P1414-Q1414</f>
        <v>750</v>
      </c>
      <c r="S1414" s="8">
        <f>O1414-R1414</f>
        <v>41166</v>
      </c>
      <c r="T1414">
        <v>138</v>
      </c>
      <c r="U1414">
        <v>15</v>
      </c>
      <c r="V1414">
        <v>35</v>
      </c>
      <c r="W1414">
        <v>25</v>
      </c>
      <c r="X1414">
        <v>11</v>
      </c>
      <c r="Y1414">
        <v>72</v>
      </c>
      <c r="Z1414">
        <v>296</v>
      </c>
      <c r="AA1414">
        <f>Z1414/P1414</f>
        <v>0.38144329896907214</v>
      </c>
      <c r="AB1414" s="11" t="s">
        <v>506</v>
      </c>
      <c r="AC1414" t="s">
        <v>59</v>
      </c>
      <c r="AD1414">
        <v>2</v>
      </c>
      <c r="AE1414" t="str">
        <f>IF(AD1414&gt;3, "Prefers Discount", "Discount Indifferent")</f>
        <v>Discount Indifferent</v>
      </c>
      <c r="AF1414">
        <v>2</v>
      </c>
      <c r="AG1414">
        <v>6</v>
      </c>
      <c r="AH1414">
        <v>2</v>
      </c>
      <c r="AI1414" t="str">
        <f>INDEX($AF$1:$AH$1,MATCH(MAX(AF1414:AH1414),AF1414:AH1414,0))</f>
        <v>Web_Orders</v>
      </c>
      <c r="AJ1414">
        <v>9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f>SUM(AK1414:AO1414)</f>
        <v>1</v>
      </c>
      <c r="AQ1414" t="str">
        <f>INDEX($AK$1:$AO$1,MATCH(MAX(AK1414:AO1414),AK1414:AO1414,0))</f>
        <v>Converted_on_Camp3</v>
      </c>
      <c r="AR1414">
        <v>1</v>
      </c>
      <c r="AS1414" t="str">
        <f>IF(OR(AK1414&gt;0, AL1414&gt;0, AM1414&gt;0, AN1414&gt;0, AO1414&gt;0), "Converted", "Not Converted")</f>
        <v>Converted</v>
      </c>
      <c r="AT1414">
        <v>0</v>
      </c>
      <c r="AU1414">
        <v>3</v>
      </c>
      <c r="AV1414">
        <v>11</v>
      </c>
      <c r="AW1414">
        <f>IF(Z1414&gt;607, 4, 0)</f>
        <v>0</v>
      </c>
      <c r="AX1414">
        <f>IF(AA1414&gt;0.1497, 3, 0)</f>
        <v>3</v>
      </c>
      <c r="AY1414">
        <f>IF(P1414&gt;4031, 2, 0)</f>
        <v>0</v>
      </c>
      <c r="AZ1414">
        <f>IF(H1414&gt;51934.91, 1, 0)</f>
        <v>0</v>
      </c>
      <c r="BA1414">
        <f>SUM(AW1414:AZ1414)</f>
        <v>3</v>
      </c>
      <c r="BB1414" t="str">
        <f>VLOOKUP(BA1414,'Standard Deviations'!$L$1:$M$11,2,TRUE)</f>
        <v>Silver</v>
      </c>
    </row>
    <row r="1415" spans="1:54" hidden="1">
      <c r="A1415">
        <v>7628</v>
      </c>
      <c r="B1415">
        <v>1973</v>
      </c>
      <c r="C1415">
        <f>2024-B1415</f>
        <v>51</v>
      </c>
      <c r="D1415" t="str">
        <f>VLOOKUP(B1415,Reference!$A$1:$B$125, 2)</f>
        <v>Gen X</v>
      </c>
      <c r="E1415" t="s">
        <v>74</v>
      </c>
      <c r="F1415" t="str">
        <f>IF(E1415="High School", "No College", "College")</f>
        <v>College</v>
      </c>
      <c r="G1415" t="s">
        <v>55</v>
      </c>
      <c r="H1415">
        <v>43050</v>
      </c>
      <c r="I1415">
        <v>43050</v>
      </c>
      <c r="J1415" s="4" t="s">
        <v>175</v>
      </c>
      <c r="K1415">
        <v>1</v>
      </c>
      <c r="L1415">
        <v>0</v>
      </c>
      <c r="M1415" t="str">
        <f>IF(OR(K1415&gt;0, L1415&gt;0), "Parent", "Not Parent")</f>
        <v>Parent</v>
      </c>
      <c r="N1415" t="s">
        <v>159</v>
      </c>
      <c r="O1415" s="8">
        <v>41916</v>
      </c>
      <c r="P1415" s="9">
        <f>O1415-N1415</f>
        <v>200</v>
      </c>
      <c r="Q1415">
        <v>10</v>
      </c>
      <c r="R1415" s="9">
        <f>P1415-Q1415</f>
        <v>190</v>
      </c>
      <c r="S1415" s="8">
        <f>O1415-R1415</f>
        <v>41726</v>
      </c>
      <c r="T1415">
        <v>30</v>
      </c>
      <c r="U1415">
        <v>5</v>
      </c>
      <c r="V1415">
        <v>24</v>
      </c>
      <c r="W1415">
        <v>6</v>
      </c>
      <c r="X1415">
        <v>3</v>
      </c>
      <c r="Y1415">
        <v>8</v>
      </c>
      <c r="Z1415">
        <v>76</v>
      </c>
      <c r="AA1415">
        <f>Z1415/P1415</f>
        <v>0.38</v>
      </c>
      <c r="AB1415" s="11" t="s">
        <v>506</v>
      </c>
      <c r="AC1415" t="s">
        <v>59</v>
      </c>
      <c r="AD1415">
        <v>2</v>
      </c>
      <c r="AE1415" t="str">
        <f>IF(AD1415&gt;3, "Prefers Discount", "Discount Indifferent")</f>
        <v>Discount Indifferent</v>
      </c>
      <c r="AF1415">
        <v>4</v>
      </c>
      <c r="AG1415">
        <v>2</v>
      </c>
      <c r="AH1415">
        <v>0</v>
      </c>
      <c r="AI1415" t="str">
        <f>INDEX($AF$1:$AH$1,MATCH(MAX(AF1415:AH1415),AF1415:AH1415,0))</f>
        <v>Store_Orders</v>
      </c>
      <c r="AJ1415">
        <v>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f>SUM(AK1415:AO1415)</f>
        <v>0</v>
      </c>
      <c r="AQ1415" t="s">
        <v>67</v>
      </c>
      <c r="AR1415">
        <v>0</v>
      </c>
      <c r="AS1415" t="str">
        <f>IF(OR(AK1415&gt;0, AL1415&gt;0, AM1415&gt;0, AN1415&gt;0, AO1415&gt;0), "Converted", "Not Converted")</f>
        <v>Not Converted</v>
      </c>
      <c r="AT1415">
        <v>0</v>
      </c>
      <c r="AU1415">
        <v>3</v>
      </c>
      <c r="AV1415">
        <v>11</v>
      </c>
      <c r="AW1415">
        <f>IF(Z1415&gt;607, 4, 0)</f>
        <v>0</v>
      </c>
      <c r="AX1415">
        <f>IF(AA1415&gt;0.1497, 3, 0)</f>
        <v>3</v>
      </c>
      <c r="AY1415">
        <f>IF(P1415&gt;4031, 2, 0)</f>
        <v>0</v>
      </c>
      <c r="AZ1415">
        <f>IF(H1415&gt;51934.91, 1, 0)</f>
        <v>0</v>
      </c>
      <c r="BA1415">
        <f>SUM(AW1415:AZ1415)</f>
        <v>3</v>
      </c>
      <c r="BB1415" t="str">
        <f>VLOOKUP(BA1415,'Standard Deviations'!$L$1:$M$11,2,TRUE)</f>
        <v>Silver</v>
      </c>
    </row>
    <row r="1416" spans="1:54" hidden="1">
      <c r="A1416">
        <v>942</v>
      </c>
      <c r="B1416">
        <v>1982</v>
      </c>
      <c r="C1416">
        <f>2024-B1416</f>
        <v>42</v>
      </c>
      <c r="D1416" t="str">
        <f>VLOOKUP(B1416,Reference!$A$1:$B$125, 2)</f>
        <v>Millennials</v>
      </c>
      <c r="E1416" t="s">
        <v>54</v>
      </c>
      <c r="F1416" t="str">
        <f>IF(E1416="High School", "No College", "College")</f>
        <v>College</v>
      </c>
      <c r="G1416" t="s">
        <v>60</v>
      </c>
      <c r="H1416">
        <v>39660</v>
      </c>
      <c r="I1416">
        <v>39660</v>
      </c>
      <c r="J1416" s="4" t="s">
        <v>175</v>
      </c>
      <c r="K1416">
        <v>1</v>
      </c>
      <c r="L1416">
        <v>0</v>
      </c>
      <c r="M1416" t="str">
        <f>IF(OR(K1416&gt;0, L1416&gt;0), "Parent", "Not Parent")</f>
        <v>Parent</v>
      </c>
      <c r="N1416" t="s">
        <v>422</v>
      </c>
      <c r="O1416" s="8">
        <v>41916</v>
      </c>
      <c r="P1416" s="9">
        <f>O1416-N1416</f>
        <v>787</v>
      </c>
      <c r="Q1416">
        <v>36</v>
      </c>
      <c r="R1416" s="9">
        <f>P1416-Q1416</f>
        <v>751</v>
      </c>
      <c r="S1416" s="8">
        <f>O1416-R1416</f>
        <v>41165</v>
      </c>
      <c r="T1416">
        <v>139</v>
      </c>
      <c r="U1416">
        <v>13</v>
      </c>
      <c r="V1416">
        <v>78</v>
      </c>
      <c r="W1416">
        <v>20</v>
      </c>
      <c r="X1416">
        <v>13</v>
      </c>
      <c r="Y1416">
        <v>36</v>
      </c>
      <c r="Z1416">
        <v>299</v>
      </c>
      <c r="AA1416">
        <f>Z1416/P1416</f>
        <v>0.37992376111817028</v>
      </c>
      <c r="AB1416" s="11" t="s">
        <v>506</v>
      </c>
      <c r="AC1416" t="s">
        <v>59</v>
      </c>
      <c r="AD1416">
        <v>3</v>
      </c>
      <c r="AE1416" t="str">
        <f>IF(AD1416&gt;3, "Prefers Discount", "Discount Indifferent")</f>
        <v>Discount Indifferent</v>
      </c>
      <c r="AF1416">
        <v>3</v>
      </c>
      <c r="AG1416">
        <v>7</v>
      </c>
      <c r="AH1416">
        <v>1</v>
      </c>
      <c r="AI1416" t="str">
        <f>INDEX($AF$1:$AH$1,MATCH(MAX(AF1416:AH1416),AF1416:AH1416,0))</f>
        <v>Web_Orders</v>
      </c>
      <c r="AJ1416">
        <v>9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f>SUM(AK1416:AO1416)</f>
        <v>0</v>
      </c>
      <c r="AQ1416" t="s">
        <v>67</v>
      </c>
      <c r="AR1416">
        <v>1</v>
      </c>
      <c r="AS1416" t="str">
        <f>IF(OR(AK1416&gt;0, AL1416&gt;0, AM1416&gt;0, AN1416&gt;0, AO1416&gt;0), "Converted", "Not Converted")</f>
        <v>Not Converted</v>
      </c>
      <c r="AT1416">
        <v>0</v>
      </c>
      <c r="AU1416">
        <v>3</v>
      </c>
      <c r="AV1416">
        <v>11</v>
      </c>
      <c r="AW1416">
        <f>IF(Z1416&gt;607, 4, 0)</f>
        <v>0</v>
      </c>
      <c r="AX1416">
        <f>IF(AA1416&gt;0.1497, 3, 0)</f>
        <v>3</v>
      </c>
      <c r="AY1416">
        <f>IF(P1416&gt;4031, 2, 0)</f>
        <v>0</v>
      </c>
      <c r="AZ1416">
        <f>IF(H1416&gt;51934.91, 1, 0)</f>
        <v>0</v>
      </c>
      <c r="BA1416">
        <f>SUM(AW1416:AZ1416)</f>
        <v>3</v>
      </c>
      <c r="BB1416" t="str">
        <f>VLOOKUP(BA1416,'Standard Deviations'!$L$1:$M$11,2,TRUE)</f>
        <v>Silver</v>
      </c>
    </row>
    <row r="1417" spans="1:54">
      <c r="A1417">
        <v>4937</v>
      </c>
      <c r="B1417">
        <v>1973</v>
      </c>
      <c r="C1417">
        <f>2024-B1417</f>
        <v>51</v>
      </c>
      <c r="D1417" t="str">
        <f>VLOOKUP(B1417,Reference!$A$1:$B$125, 2)</f>
        <v>Gen X</v>
      </c>
      <c r="E1417" t="s">
        <v>74</v>
      </c>
      <c r="F1417" t="str">
        <f>IF(E1417="High School", "No College", "College")</f>
        <v>College</v>
      </c>
      <c r="G1417" t="s">
        <v>55</v>
      </c>
      <c r="H1417">
        <v>46094</v>
      </c>
      <c r="I1417">
        <v>46094</v>
      </c>
      <c r="J1417" s="4" t="s">
        <v>175</v>
      </c>
      <c r="K1417">
        <v>1</v>
      </c>
      <c r="L1417">
        <v>1</v>
      </c>
      <c r="M1417" t="str">
        <f>IF(OR(K1417&gt;0, L1417&gt;0), "Parent", "Not Parent")</f>
        <v>Parent</v>
      </c>
      <c r="N1417" t="s">
        <v>231</v>
      </c>
      <c r="O1417" s="8">
        <v>41916</v>
      </c>
      <c r="P1417" s="9">
        <f>O1417-N1417</f>
        <v>116</v>
      </c>
      <c r="Q1417">
        <v>62</v>
      </c>
      <c r="R1417" s="9">
        <f>P1417-Q1417</f>
        <v>54</v>
      </c>
      <c r="S1417" s="8">
        <f>O1417-R1417</f>
        <v>41862</v>
      </c>
      <c r="T1417">
        <v>12</v>
      </c>
      <c r="U1417">
        <v>2</v>
      </c>
      <c r="V1417">
        <v>20</v>
      </c>
      <c r="W1417">
        <v>3</v>
      </c>
      <c r="X1417">
        <v>2</v>
      </c>
      <c r="Y1417">
        <v>5</v>
      </c>
      <c r="Z1417">
        <v>44</v>
      </c>
      <c r="AA1417">
        <f>Z1417/P1417</f>
        <v>0.37931034482758619</v>
      </c>
      <c r="AB1417" s="14" t="s">
        <v>506</v>
      </c>
      <c r="AC1417" s="13" t="s">
        <v>63</v>
      </c>
      <c r="AD1417">
        <v>1</v>
      </c>
      <c r="AE1417" t="str">
        <f>IF(AD1417&gt;3, "Prefers Discount", "Discount Indifferent")</f>
        <v>Discount Indifferent</v>
      </c>
      <c r="AF1417">
        <v>3</v>
      </c>
      <c r="AG1417">
        <v>1</v>
      </c>
      <c r="AH1417">
        <v>0</v>
      </c>
      <c r="AI1417" t="str">
        <f>INDEX($AF$1:$AH$1,MATCH(MAX(AF1417:AH1417),AF1417:AH1417,0))</f>
        <v>Store_Orders</v>
      </c>
      <c r="AJ1417">
        <v>7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f>SUM(AK1417:AO1417)</f>
        <v>0</v>
      </c>
      <c r="AQ1417" t="s">
        <v>67</v>
      </c>
      <c r="AR1417">
        <v>0</v>
      </c>
      <c r="AS1417" t="str">
        <f>IF(OR(AK1417&gt;0, AL1417&gt;0, AM1417&gt;0, AN1417&gt;0, AO1417&gt;0), "Converted", "Not Converted")</f>
        <v>Not Converted</v>
      </c>
      <c r="AT1417">
        <v>0</v>
      </c>
      <c r="AU1417">
        <v>3</v>
      </c>
      <c r="AV1417">
        <v>11</v>
      </c>
      <c r="AW1417">
        <f>IF(Z1417&gt;607, 4, 0)</f>
        <v>0</v>
      </c>
      <c r="AX1417">
        <f>IF(AA1417&gt;0.1497, 3, 0)</f>
        <v>3</v>
      </c>
      <c r="AY1417">
        <f>IF(P1417&gt;4031, 2, 0)</f>
        <v>0</v>
      </c>
      <c r="AZ1417">
        <f>IF(H1417&gt;51934.91, 1, 0)</f>
        <v>0</v>
      </c>
      <c r="BA1417">
        <f>SUM(AW1417:AZ1417)</f>
        <v>3</v>
      </c>
      <c r="BB1417" t="str">
        <f>VLOOKUP(BA1417,'Standard Deviations'!$L$1:$M$11,2,TRUE)</f>
        <v>Silver</v>
      </c>
    </row>
    <row r="1418" spans="1:54" hidden="1">
      <c r="A1418">
        <v>6678</v>
      </c>
      <c r="B1418">
        <v>1989</v>
      </c>
      <c r="C1418">
        <f>2024-B1418</f>
        <v>35</v>
      </c>
      <c r="D1418" t="str">
        <f>VLOOKUP(B1418,Reference!$A$1:$B$125, 2)</f>
        <v>Millennials</v>
      </c>
      <c r="E1418" t="s">
        <v>54</v>
      </c>
      <c r="F1418" t="str">
        <f>IF(E1418="High School", "No College", "College")</f>
        <v>College</v>
      </c>
      <c r="G1418" t="s">
        <v>65</v>
      </c>
      <c r="H1418">
        <v>31928</v>
      </c>
      <c r="I1418">
        <v>31928</v>
      </c>
      <c r="J1418" s="4" t="s">
        <v>175</v>
      </c>
      <c r="K1418">
        <v>1</v>
      </c>
      <c r="L1418">
        <v>0</v>
      </c>
      <c r="M1418" t="str">
        <f>IF(OR(K1418&gt;0, L1418&gt;0), "Parent", "Not Parent")</f>
        <v>Parent</v>
      </c>
      <c r="N1418" t="s">
        <v>661</v>
      </c>
      <c r="O1418" s="8">
        <v>41916</v>
      </c>
      <c r="P1418" s="9">
        <f>O1418-N1418</f>
        <v>190</v>
      </c>
      <c r="Q1418">
        <v>5</v>
      </c>
      <c r="R1418" s="9">
        <f>P1418-Q1418</f>
        <v>185</v>
      </c>
      <c r="S1418" s="8">
        <f>O1418-R1418</f>
        <v>41731</v>
      </c>
      <c r="T1418">
        <v>33</v>
      </c>
      <c r="U1418">
        <v>4</v>
      </c>
      <c r="V1418">
        <v>24</v>
      </c>
      <c r="W1418">
        <v>4</v>
      </c>
      <c r="X1418">
        <v>2</v>
      </c>
      <c r="Y1418">
        <v>5</v>
      </c>
      <c r="Z1418">
        <v>72</v>
      </c>
      <c r="AA1418">
        <f>Z1418/P1418</f>
        <v>0.37894736842105264</v>
      </c>
      <c r="AB1418" s="11" t="s">
        <v>506</v>
      </c>
      <c r="AC1418" t="s">
        <v>59</v>
      </c>
      <c r="AD1418">
        <v>2</v>
      </c>
      <c r="AE1418" t="str">
        <f>IF(AD1418&gt;3, "Prefers Discount", "Discount Indifferent")</f>
        <v>Discount Indifferent</v>
      </c>
      <c r="AF1418">
        <v>4</v>
      </c>
      <c r="AG1418">
        <v>3</v>
      </c>
      <c r="AH1418">
        <v>0</v>
      </c>
      <c r="AI1418" t="str">
        <f>INDEX($AF$1:$AH$1,MATCH(MAX(AF1418:AH1418),AF1418:AH1418,0))</f>
        <v>Store_Orders</v>
      </c>
      <c r="AJ1418">
        <v>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f>SUM(AK1418:AO1418)</f>
        <v>0</v>
      </c>
      <c r="AQ1418" t="s">
        <v>67</v>
      </c>
      <c r="AR1418">
        <v>0</v>
      </c>
      <c r="AS1418" t="str">
        <f>IF(OR(AK1418&gt;0, AL1418&gt;0, AM1418&gt;0, AN1418&gt;0, AO1418&gt;0), "Converted", "Not Converted")</f>
        <v>Not Converted</v>
      </c>
      <c r="AT1418">
        <v>0</v>
      </c>
      <c r="AU1418">
        <v>3</v>
      </c>
      <c r="AV1418">
        <v>11</v>
      </c>
      <c r="AW1418">
        <f>IF(Z1418&gt;607, 4, 0)</f>
        <v>0</v>
      </c>
      <c r="AX1418">
        <f>IF(AA1418&gt;0.1497, 3, 0)</f>
        <v>3</v>
      </c>
      <c r="AY1418">
        <f>IF(P1418&gt;4031, 2, 0)</f>
        <v>0</v>
      </c>
      <c r="AZ1418">
        <f>IF(H1418&gt;51934.91, 1, 0)</f>
        <v>0</v>
      </c>
      <c r="BA1418">
        <f>SUM(AW1418:AZ1418)</f>
        <v>3</v>
      </c>
      <c r="BB1418" t="str">
        <f>VLOOKUP(BA1418,'Standard Deviations'!$L$1:$M$11,2,TRUE)</f>
        <v>Silver</v>
      </c>
    </row>
    <row r="1419" spans="1:54" hidden="1">
      <c r="A1419">
        <v>9860</v>
      </c>
      <c r="B1419">
        <v>1959</v>
      </c>
      <c r="C1419">
        <f>2024-B1419</f>
        <v>65</v>
      </c>
      <c r="D1419" t="str">
        <f>VLOOKUP(B1419,Reference!$A$1:$B$125, 2)</f>
        <v>Boomers</v>
      </c>
      <c r="E1419" t="s">
        <v>54</v>
      </c>
      <c r="F1419" t="str">
        <f>IF(E1419="High School", "No College", "College")</f>
        <v>College</v>
      </c>
      <c r="G1419" t="s">
        <v>65</v>
      </c>
      <c r="H1419">
        <v>44911</v>
      </c>
      <c r="I1419">
        <v>44911</v>
      </c>
      <c r="J1419" s="4" t="s">
        <v>175</v>
      </c>
      <c r="K1419">
        <v>0</v>
      </c>
      <c r="L1419">
        <v>1</v>
      </c>
      <c r="M1419" t="str">
        <f>IF(OR(K1419&gt;0, L1419&gt;0), "Parent", "Not Parent")</f>
        <v>Parent</v>
      </c>
      <c r="N1419" t="s">
        <v>662</v>
      </c>
      <c r="O1419" s="8">
        <v>41916</v>
      </c>
      <c r="P1419" s="9">
        <f>O1419-N1419</f>
        <v>568</v>
      </c>
      <c r="Q1419">
        <v>11</v>
      </c>
      <c r="R1419" s="9">
        <f>P1419-Q1419</f>
        <v>557</v>
      </c>
      <c r="S1419" s="8">
        <f>O1419-R1419</f>
        <v>41359</v>
      </c>
      <c r="T1419">
        <v>159</v>
      </c>
      <c r="U1419">
        <v>0</v>
      </c>
      <c r="V1419">
        <v>22</v>
      </c>
      <c r="W1419">
        <v>2</v>
      </c>
      <c r="X1419">
        <v>1</v>
      </c>
      <c r="Y1419">
        <v>31</v>
      </c>
      <c r="Z1419">
        <v>215</v>
      </c>
      <c r="AA1419">
        <f>Z1419/P1419</f>
        <v>0.37852112676056338</v>
      </c>
      <c r="AB1419" s="11" t="s">
        <v>506</v>
      </c>
      <c r="AC1419" t="s">
        <v>59</v>
      </c>
      <c r="AD1419">
        <v>3</v>
      </c>
      <c r="AE1419" t="str">
        <f>IF(AD1419&gt;3, "Prefers Discount", "Discount Indifferent")</f>
        <v>Discount Indifferent</v>
      </c>
      <c r="AF1419">
        <v>4</v>
      </c>
      <c r="AG1419">
        <v>4</v>
      </c>
      <c r="AH1419">
        <v>1</v>
      </c>
      <c r="AI1419" t="str">
        <f>INDEX($AF$1:$AH$1,MATCH(MAX(AF1419:AH1419),AF1419:AH1419,0))</f>
        <v>Store_Orders</v>
      </c>
      <c r="AJ1419">
        <v>7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f>SUM(AK1419:AO1419)</f>
        <v>0</v>
      </c>
      <c r="AQ1419" t="s">
        <v>67</v>
      </c>
      <c r="AR1419">
        <v>0</v>
      </c>
      <c r="AS1419" t="str">
        <f>IF(OR(AK1419&gt;0, AL1419&gt;0, AM1419&gt;0, AN1419&gt;0, AO1419&gt;0), "Converted", "Not Converted")</f>
        <v>Not Converted</v>
      </c>
      <c r="AT1419">
        <v>0</v>
      </c>
      <c r="AU1419">
        <v>3</v>
      </c>
      <c r="AV1419">
        <v>11</v>
      </c>
      <c r="AW1419">
        <f>IF(Z1419&gt;607, 4, 0)</f>
        <v>0</v>
      </c>
      <c r="AX1419">
        <f>IF(AA1419&gt;0.1497, 3, 0)</f>
        <v>3</v>
      </c>
      <c r="AY1419">
        <f>IF(P1419&gt;4031, 2, 0)</f>
        <v>0</v>
      </c>
      <c r="AZ1419">
        <f>IF(H1419&gt;51934.91, 1, 0)</f>
        <v>0</v>
      </c>
      <c r="BA1419">
        <f>SUM(AW1419:AZ1419)</f>
        <v>3</v>
      </c>
      <c r="BB1419" t="str">
        <f>VLOOKUP(BA1419,'Standard Deviations'!$L$1:$M$11,2,TRUE)</f>
        <v>Silver</v>
      </c>
    </row>
    <row r="1420" spans="1:54" hidden="1">
      <c r="A1420">
        <v>1880</v>
      </c>
      <c r="B1420">
        <v>1959</v>
      </c>
      <c r="C1420">
        <f>2024-B1420</f>
        <v>65</v>
      </c>
      <c r="D1420" t="str">
        <f>VLOOKUP(B1420,Reference!$A$1:$B$125, 2)</f>
        <v>Boomers</v>
      </c>
      <c r="E1420" t="s">
        <v>68</v>
      </c>
      <c r="F1420" t="str">
        <f>IF(E1420="High School", "No College", "College")</f>
        <v>College</v>
      </c>
      <c r="G1420" t="s">
        <v>65</v>
      </c>
      <c r="H1420">
        <v>53537</v>
      </c>
      <c r="I1420">
        <v>53537</v>
      </c>
      <c r="J1420" s="4" t="s">
        <v>61</v>
      </c>
      <c r="K1420">
        <v>1</v>
      </c>
      <c r="L1420">
        <v>1</v>
      </c>
      <c r="M1420" t="str">
        <f>IF(OR(K1420&gt;0, L1420&gt;0), "Parent", "Not Parent")</f>
        <v>Parent</v>
      </c>
      <c r="N1420" t="s">
        <v>413</v>
      </c>
      <c r="O1420" s="8">
        <v>41916</v>
      </c>
      <c r="P1420" s="9">
        <f>O1420-N1420</f>
        <v>247</v>
      </c>
      <c r="Q1420">
        <v>17</v>
      </c>
      <c r="R1420" s="9">
        <f>P1420-Q1420</f>
        <v>230</v>
      </c>
      <c r="S1420" s="8">
        <f>O1420-R1420</f>
        <v>41686</v>
      </c>
      <c r="T1420">
        <v>81</v>
      </c>
      <c r="U1420">
        <v>0</v>
      </c>
      <c r="V1420">
        <v>6</v>
      </c>
      <c r="W1420">
        <v>0</v>
      </c>
      <c r="X1420">
        <v>0</v>
      </c>
      <c r="Y1420">
        <v>6</v>
      </c>
      <c r="Z1420">
        <v>93</v>
      </c>
      <c r="AA1420">
        <f>Z1420/P1420</f>
        <v>0.37651821862348178</v>
      </c>
      <c r="AB1420" s="11" t="s">
        <v>506</v>
      </c>
      <c r="AC1420" t="s">
        <v>59</v>
      </c>
      <c r="AD1420">
        <v>2</v>
      </c>
      <c r="AE1420" t="str">
        <f>IF(AD1420&gt;3, "Prefers Discount", "Discount Indifferent")</f>
        <v>Discount Indifferent</v>
      </c>
      <c r="AF1420">
        <v>3</v>
      </c>
      <c r="AG1420">
        <v>2</v>
      </c>
      <c r="AH1420">
        <v>1</v>
      </c>
      <c r="AI1420" t="str">
        <f>INDEX($AF$1:$AH$1,MATCH(MAX(AF1420:AH1420),AF1420:AH1420,0))</f>
        <v>Store_Orders</v>
      </c>
      <c r="AJ1420">
        <v>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f>SUM(AK1420:AO1420)</f>
        <v>0</v>
      </c>
      <c r="AQ1420" t="s">
        <v>67</v>
      </c>
      <c r="AR1420">
        <v>0</v>
      </c>
      <c r="AS1420" t="str">
        <f>IF(OR(AK1420&gt;0, AL1420&gt;0, AM1420&gt;0, AN1420&gt;0, AO1420&gt;0), "Converted", "Not Converted")</f>
        <v>Not Converted</v>
      </c>
      <c r="AT1420">
        <v>0</v>
      </c>
      <c r="AU1420">
        <v>3</v>
      </c>
      <c r="AV1420">
        <v>11</v>
      </c>
      <c r="AW1420">
        <f>IF(Z1420&gt;607, 4, 0)</f>
        <v>0</v>
      </c>
      <c r="AX1420">
        <f>IF(AA1420&gt;0.1497, 3, 0)</f>
        <v>3</v>
      </c>
      <c r="AY1420">
        <f>IF(P1420&gt;4031, 2, 0)</f>
        <v>0</v>
      </c>
      <c r="AZ1420">
        <f>IF(H1420&gt;51934.91, 1, 0)</f>
        <v>1</v>
      </c>
      <c r="BA1420">
        <f>SUM(AW1420:AZ1420)</f>
        <v>4</v>
      </c>
      <c r="BB1420" t="str">
        <f>VLOOKUP(BA1420,'Standard Deviations'!$L$1:$M$11,2,TRUE)</f>
        <v>Silver</v>
      </c>
    </row>
    <row r="1421" spans="1:54">
      <c r="A1421">
        <v>4094</v>
      </c>
      <c r="B1421">
        <v>1961</v>
      </c>
      <c r="C1421">
        <f>2024-B1421</f>
        <v>63</v>
      </c>
      <c r="D1421" t="str">
        <f>VLOOKUP(B1421,Reference!$A$1:$B$125, 2)</f>
        <v>Boomers</v>
      </c>
      <c r="E1421" t="s">
        <v>54</v>
      </c>
      <c r="F1421" t="str">
        <f>IF(E1421="High School", "No College", "College")</f>
        <v>College</v>
      </c>
      <c r="G1421" t="s">
        <v>55</v>
      </c>
      <c r="H1421">
        <v>60544</v>
      </c>
      <c r="I1421">
        <v>60544</v>
      </c>
      <c r="J1421" s="4" t="s">
        <v>61</v>
      </c>
      <c r="K1421">
        <v>1</v>
      </c>
      <c r="L1421">
        <v>1</v>
      </c>
      <c r="M1421" t="str">
        <f>IF(OR(K1421&gt;0, L1421&gt;0), "Parent", "Not Parent")</f>
        <v>Parent</v>
      </c>
      <c r="N1421" t="s">
        <v>320</v>
      </c>
      <c r="O1421" s="8">
        <v>41916</v>
      </c>
      <c r="P1421" s="9">
        <f>O1421-N1421</f>
        <v>770</v>
      </c>
      <c r="Q1421">
        <v>92</v>
      </c>
      <c r="R1421" s="9">
        <f>P1421-Q1421</f>
        <v>678</v>
      </c>
      <c r="S1421" s="8">
        <f>O1421-R1421</f>
        <v>41238</v>
      </c>
      <c r="T1421">
        <v>201</v>
      </c>
      <c r="U1421">
        <v>2</v>
      </c>
      <c r="V1421">
        <v>43</v>
      </c>
      <c r="W1421">
        <v>3</v>
      </c>
      <c r="X1421">
        <v>5</v>
      </c>
      <c r="Y1421">
        <v>35</v>
      </c>
      <c r="Z1421">
        <v>289</v>
      </c>
      <c r="AA1421">
        <f>Z1421/P1421</f>
        <v>0.37532467532467534</v>
      </c>
      <c r="AB1421" s="14" t="s">
        <v>506</v>
      </c>
      <c r="AC1421" s="13" t="s">
        <v>63</v>
      </c>
      <c r="AD1421">
        <v>4</v>
      </c>
      <c r="AE1421" t="str">
        <f>IF(AD1421&gt;3, "Prefers Discount", "Discount Indifferent")</f>
        <v>Prefers Discount</v>
      </c>
      <c r="AF1421">
        <v>5</v>
      </c>
      <c r="AG1421">
        <v>5</v>
      </c>
      <c r="AH1421">
        <v>1</v>
      </c>
      <c r="AI1421" t="str">
        <f>INDEX($AF$1:$AH$1,MATCH(MAX(AF1421:AH1421),AF1421:AH1421,0))</f>
        <v>Store_Orders</v>
      </c>
      <c r="AJ1421">
        <v>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f>SUM(AK1421:AO1421)</f>
        <v>0</v>
      </c>
      <c r="AQ1421" t="s">
        <v>67</v>
      </c>
      <c r="AR1421">
        <v>0</v>
      </c>
      <c r="AS1421" t="str">
        <f>IF(OR(AK1421&gt;0, AL1421&gt;0, AM1421&gt;0, AN1421&gt;0, AO1421&gt;0), "Converted", "Not Converted")</f>
        <v>Not Converted</v>
      </c>
      <c r="AT1421">
        <v>0</v>
      </c>
      <c r="AU1421">
        <v>3</v>
      </c>
      <c r="AV1421">
        <v>11</v>
      </c>
      <c r="AW1421">
        <f>IF(Z1421&gt;607, 4, 0)</f>
        <v>0</v>
      </c>
      <c r="AX1421">
        <f>IF(AA1421&gt;0.1497, 3, 0)</f>
        <v>3</v>
      </c>
      <c r="AY1421">
        <f>IF(P1421&gt;4031, 2, 0)</f>
        <v>0</v>
      </c>
      <c r="AZ1421">
        <f>IF(H1421&gt;51934.91, 1, 0)</f>
        <v>1</v>
      </c>
      <c r="BA1421">
        <f>SUM(AW1421:AZ1421)</f>
        <v>4</v>
      </c>
      <c r="BB1421" t="str">
        <f>VLOOKUP(BA1421,'Standard Deviations'!$L$1:$M$11,2,TRUE)</f>
        <v>Silver</v>
      </c>
    </row>
    <row r="1422" spans="1:54">
      <c r="A1422">
        <v>8588</v>
      </c>
      <c r="B1422">
        <v>1961</v>
      </c>
      <c r="C1422">
        <f>2024-B1422</f>
        <v>63</v>
      </c>
      <c r="D1422" t="str">
        <f>VLOOKUP(B1422,Reference!$A$1:$B$125, 2)</f>
        <v>Boomers</v>
      </c>
      <c r="E1422" t="s">
        <v>54</v>
      </c>
      <c r="F1422" t="str">
        <f>IF(E1422="High School", "No College", "College")</f>
        <v>College</v>
      </c>
      <c r="G1422" t="s">
        <v>55</v>
      </c>
      <c r="H1422">
        <v>60544</v>
      </c>
      <c r="I1422">
        <v>60544</v>
      </c>
      <c r="J1422" s="4" t="s">
        <v>61</v>
      </c>
      <c r="K1422">
        <v>1</v>
      </c>
      <c r="L1422">
        <v>1</v>
      </c>
      <c r="M1422" t="str">
        <f>IF(OR(K1422&gt;0, L1422&gt;0), "Parent", "Not Parent")</f>
        <v>Parent</v>
      </c>
      <c r="N1422" t="s">
        <v>320</v>
      </c>
      <c r="O1422" s="8">
        <v>41916</v>
      </c>
      <c r="P1422" s="9">
        <f>O1422-N1422</f>
        <v>770</v>
      </c>
      <c r="Q1422">
        <v>92</v>
      </c>
      <c r="R1422" s="9">
        <f>P1422-Q1422</f>
        <v>678</v>
      </c>
      <c r="S1422" s="8">
        <f>O1422-R1422</f>
        <v>41238</v>
      </c>
      <c r="T1422">
        <v>201</v>
      </c>
      <c r="U1422">
        <v>2</v>
      </c>
      <c r="V1422">
        <v>43</v>
      </c>
      <c r="W1422">
        <v>3</v>
      </c>
      <c r="X1422">
        <v>5</v>
      </c>
      <c r="Y1422">
        <v>35</v>
      </c>
      <c r="Z1422">
        <v>289</v>
      </c>
      <c r="AA1422">
        <f>Z1422/P1422</f>
        <v>0.37532467532467534</v>
      </c>
      <c r="AB1422" s="14" t="s">
        <v>506</v>
      </c>
      <c r="AC1422" s="13" t="s">
        <v>63</v>
      </c>
      <c r="AD1422">
        <v>4</v>
      </c>
      <c r="AE1422" t="str">
        <f>IF(AD1422&gt;3, "Prefers Discount", "Discount Indifferent")</f>
        <v>Prefers Discount</v>
      </c>
      <c r="AF1422">
        <v>5</v>
      </c>
      <c r="AG1422">
        <v>5</v>
      </c>
      <c r="AH1422">
        <v>1</v>
      </c>
      <c r="AI1422" t="str">
        <f>INDEX($AF$1:$AH$1,MATCH(MAX(AF1422:AH1422),AF1422:AH1422,0))</f>
        <v>Store_Orders</v>
      </c>
      <c r="AJ1422">
        <v>6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f>SUM(AK1422:AO1422)</f>
        <v>0</v>
      </c>
      <c r="AQ1422" t="s">
        <v>67</v>
      </c>
      <c r="AR1422">
        <v>0</v>
      </c>
      <c r="AS1422" t="str">
        <f>IF(OR(AK1422&gt;0, AL1422&gt;0, AM1422&gt;0, AN1422&gt;0, AO1422&gt;0), "Converted", "Not Converted")</f>
        <v>Not Converted</v>
      </c>
      <c r="AT1422">
        <v>0</v>
      </c>
      <c r="AU1422">
        <v>3</v>
      </c>
      <c r="AV1422">
        <v>11</v>
      </c>
      <c r="AW1422">
        <f>IF(Z1422&gt;607, 4, 0)</f>
        <v>0</v>
      </c>
      <c r="AX1422">
        <f>IF(AA1422&gt;0.1497, 3, 0)</f>
        <v>3</v>
      </c>
      <c r="AY1422">
        <f>IF(P1422&gt;4031, 2, 0)</f>
        <v>0</v>
      </c>
      <c r="AZ1422">
        <f>IF(H1422&gt;51934.91, 1, 0)</f>
        <v>1</v>
      </c>
      <c r="BA1422">
        <f>SUM(AW1422:AZ1422)</f>
        <v>4</v>
      </c>
      <c r="BB1422" t="str">
        <f>VLOOKUP(BA1422,'Standard Deviations'!$L$1:$M$11,2,TRUE)</f>
        <v>Silver</v>
      </c>
    </row>
    <row r="1423" spans="1:54">
      <c r="A1423">
        <v>164</v>
      </c>
      <c r="B1423">
        <v>1977</v>
      </c>
      <c r="C1423">
        <f>2024-B1423</f>
        <v>47</v>
      </c>
      <c r="D1423" t="str">
        <f>VLOOKUP(B1423,Reference!$A$1:$B$125, 2)</f>
        <v>Gen X</v>
      </c>
      <c r="E1423" t="s">
        <v>68</v>
      </c>
      <c r="F1423" t="str">
        <f>IF(E1423="High School", "No College", "College")</f>
        <v>College</v>
      </c>
      <c r="G1423" t="s">
        <v>55</v>
      </c>
      <c r="H1423">
        <v>28973</v>
      </c>
      <c r="I1423">
        <v>28973</v>
      </c>
      <c r="J1423" s="4" t="s">
        <v>341</v>
      </c>
      <c r="K1423">
        <v>0</v>
      </c>
      <c r="L1423">
        <v>0</v>
      </c>
      <c r="M1423" t="str">
        <f>IF(OR(K1423&gt;0, L1423&gt;0), "Parent", "Not Parent")</f>
        <v>Not Parent</v>
      </c>
      <c r="N1423" t="s">
        <v>594</v>
      </c>
      <c r="O1423" s="8">
        <v>41916</v>
      </c>
      <c r="P1423" s="9">
        <f>O1423-N1423</f>
        <v>721</v>
      </c>
      <c r="Q1423">
        <v>59</v>
      </c>
      <c r="R1423" s="9">
        <f>P1423-Q1423</f>
        <v>662</v>
      </c>
      <c r="S1423" s="8">
        <f>O1423-R1423</f>
        <v>41254</v>
      </c>
      <c r="T1423">
        <v>206</v>
      </c>
      <c r="U1423">
        <v>0</v>
      </c>
      <c r="V1423">
        <v>46</v>
      </c>
      <c r="W1423">
        <v>3</v>
      </c>
      <c r="X1423">
        <v>2</v>
      </c>
      <c r="Y1423">
        <v>12</v>
      </c>
      <c r="Z1423">
        <v>269</v>
      </c>
      <c r="AA1423">
        <f>Z1423/P1423</f>
        <v>0.37309292649098474</v>
      </c>
      <c r="AB1423" s="14" t="s">
        <v>506</v>
      </c>
      <c r="AC1423" s="13" t="s">
        <v>63</v>
      </c>
      <c r="AD1423">
        <v>2</v>
      </c>
      <c r="AE1423" t="str">
        <f>IF(AD1423&gt;3, "Prefers Discount", "Discount Indifferent")</f>
        <v>Discount Indifferent</v>
      </c>
      <c r="AF1423">
        <v>5</v>
      </c>
      <c r="AG1423">
        <v>5</v>
      </c>
      <c r="AH1423">
        <v>1</v>
      </c>
      <c r="AI1423" t="str">
        <f>INDEX($AF$1:$AH$1,MATCH(MAX(AF1423:AH1423),AF1423:AH1423,0))</f>
        <v>Store_Orders</v>
      </c>
      <c r="AJ1423">
        <v>8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f>SUM(AK1423:AO1423)</f>
        <v>0</v>
      </c>
      <c r="AQ1423" t="s">
        <v>67</v>
      </c>
      <c r="AR1423">
        <v>0</v>
      </c>
      <c r="AS1423" t="str">
        <f>IF(OR(AK1423&gt;0, AL1423&gt;0, AM1423&gt;0, AN1423&gt;0, AO1423&gt;0), "Converted", "Not Converted")</f>
        <v>Not Converted</v>
      </c>
      <c r="AT1423">
        <v>0</v>
      </c>
      <c r="AU1423">
        <v>3</v>
      </c>
      <c r="AV1423">
        <v>11</v>
      </c>
      <c r="AW1423">
        <f>IF(Z1423&gt;607, 4, 0)</f>
        <v>0</v>
      </c>
      <c r="AX1423">
        <f>IF(AA1423&gt;0.1497, 3, 0)</f>
        <v>3</v>
      </c>
      <c r="AY1423">
        <f>IF(P1423&gt;4031, 2, 0)</f>
        <v>0</v>
      </c>
      <c r="AZ1423">
        <f>IF(H1423&gt;51934.91, 1, 0)</f>
        <v>0</v>
      </c>
      <c r="BA1423">
        <f>SUM(AW1423:AZ1423)</f>
        <v>3</v>
      </c>
      <c r="BB1423" t="str">
        <f>VLOOKUP(BA1423,'Standard Deviations'!$L$1:$M$11,2,TRUE)</f>
        <v>Silver</v>
      </c>
    </row>
    <row r="1424" spans="1:54" hidden="1">
      <c r="A1424">
        <v>8036</v>
      </c>
      <c r="B1424">
        <v>1971</v>
      </c>
      <c r="C1424">
        <f>2024-B1424</f>
        <v>53</v>
      </c>
      <c r="D1424" t="str">
        <f>VLOOKUP(B1424,Reference!$A$1:$B$125, 2)</f>
        <v>Gen X</v>
      </c>
      <c r="E1424" t="s">
        <v>74</v>
      </c>
      <c r="F1424" t="str">
        <f>IF(E1424="High School", "No College", "College")</f>
        <v>College</v>
      </c>
      <c r="G1424" t="s">
        <v>65</v>
      </c>
      <c r="H1424">
        <v>26850</v>
      </c>
      <c r="I1424">
        <v>26850</v>
      </c>
      <c r="J1424" s="4" t="s">
        <v>341</v>
      </c>
      <c r="K1424">
        <v>1</v>
      </c>
      <c r="L1424">
        <v>1</v>
      </c>
      <c r="M1424" t="str">
        <f>IF(OR(K1424&gt;0, L1424&gt;0), "Parent", "Not Parent")</f>
        <v>Parent</v>
      </c>
      <c r="N1424" t="s">
        <v>600</v>
      </c>
      <c r="O1424" s="8">
        <v>41916</v>
      </c>
      <c r="P1424" s="9">
        <f>O1424-N1424</f>
        <v>169</v>
      </c>
      <c r="Q1424">
        <v>10</v>
      </c>
      <c r="R1424" s="9">
        <f>P1424-Q1424</f>
        <v>159</v>
      </c>
      <c r="S1424" s="8">
        <f>O1424-R1424</f>
        <v>41757</v>
      </c>
      <c r="T1424">
        <v>31</v>
      </c>
      <c r="U1424">
        <v>1</v>
      </c>
      <c r="V1424">
        <v>13</v>
      </c>
      <c r="W1424">
        <v>7</v>
      </c>
      <c r="X1424">
        <v>2</v>
      </c>
      <c r="Y1424">
        <v>9</v>
      </c>
      <c r="Z1424">
        <v>63</v>
      </c>
      <c r="AA1424">
        <f>Z1424/P1424</f>
        <v>0.37278106508875741</v>
      </c>
      <c r="AB1424" s="11" t="s">
        <v>506</v>
      </c>
      <c r="AC1424" t="s">
        <v>59</v>
      </c>
      <c r="AD1424">
        <v>4</v>
      </c>
      <c r="AE1424" t="str">
        <f>IF(AD1424&gt;3, "Prefers Discount", "Discount Indifferent")</f>
        <v>Prefers Discount</v>
      </c>
      <c r="AF1424">
        <v>4</v>
      </c>
      <c r="AG1424">
        <v>2</v>
      </c>
      <c r="AH1424">
        <v>1</v>
      </c>
      <c r="AI1424" t="str">
        <f>INDEX($AF$1:$AH$1,MATCH(MAX(AF1424:AH1424),AF1424:AH1424,0))</f>
        <v>Store_Orders</v>
      </c>
      <c r="AJ1424">
        <v>4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f>SUM(AK1424:AO1424)</f>
        <v>0</v>
      </c>
      <c r="AQ1424" t="s">
        <v>67</v>
      </c>
      <c r="AR1424">
        <v>0</v>
      </c>
      <c r="AS1424" t="str">
        <f>IF(OR(AK1424&gt;0, AL1424&gt;0, AM1424&gt;0, AN1424&gt;0, AO1424&gt;0), "Converted", "Not Converted")</f>
        <v>Not Converted</v>
      </c>
      <c r="AT1424">
        <v>0</v>
      </c>
      <c r="AU1424">
        <v>3</v>
      </c>
      <c r="AV1424">
        <v>11</v>
      </c>
      <c r="AW1424">
        <f>IF(Z1424&gt;607, 4, 0)</f>
        <v>0</v>
      </c>
      <c r="AX1424">
        <f>IF(AA1424&gt;0.1497, 3, 0)</f>
        <v>3</v>
      </c>
      <c r="AY1424">
        <f>IF(P1424&gt;4031, 2, 0)</f>
        <v>0</v>
      </c>
      <c r="AZ1424">
        <f>IF(H1424&gt;51934.91, 1, 0)</f>
        <v>0</v>
      </c>
      <c r="BA1424">
        <f>SUM(AW1424:AZ1424)</f>
        <v>3</v>
      </c>
      <c r="BB1424" t="str">
        <f>VLOOKUP(BA1424,'Standard Deviations'!$L$1:$M$11,2,TRUE)</f>
        <v>Silver</v>
      </c>
    </row>
    <row r="1425" spans="1:54">
      <c r="A1425">
        <v>213</v>
      </c>
      <c r="B1425">
        <v>1963</v>
      </c>
      <c r="C1425">
        <f>2024-B1425</f>
        <v>61</v>
      </c>
      <c r="D1425" t="str">
        <f>VLOOKUP(B1425,Reference!$A$1:$B$125, 2)</f>
        <v>Boomers</v>
      </c>
      <c r="E1425" t="s">
        <v>68</v>
      </c>
      <c r="F1425" t="str">
        <f>IF(E1425="High School", "No College", "College")</f>
        <v>College</v>
      </c>
      <c r="G1425" t="s">
        <v>60</v>
      </c>
      <c r="H1425">
        <v>23091</v>
      </c>
      <c r="I1425">
        <v>23091</v>
      </c>
      <c r="J1425" s="4" t="s">
        <v>341</v>
      </c>
      <c r="K1425">
        <v>1</v>
      </c>
      <c r="L1425">
        <v>1</v>
      </c>
      <c r="M1425" t="str">
        <f>IF(OR(K1425&gt;0, L1425&gt;0), "Parent", "Not Parent")</f>
        <v>Parent</v>
      </c>
      <c r="N1425" t="s">
        <v>315</v>
      </c>
      <c r="O1425" s="8">
        <v>41916</v>
      </c>
      <c r="P1425" s="9">
        <f>O1425-N1425</f>
        <v>129</v>
      </c>
      <c r="Q1425">
        <v>98</v>
      </c>
      <c r="R1425" s="9">
        <f>P1425-Q1425</f>
        <v>31</v>
      </c>
      <c r="S1425" s="8">
        <f>O1425-R1425</f>
        <v>41885</v>
      </c>
      <c r="T1425">
        <v>35</v>
      </c>
      <c r="U1425">
        <v>0</v>
      </c>
      <c r="V1425">
        <v>11</v>
      </c>
      <c r="W1425">
        <v>0</v>
      </c>
      <c r="X1425">
        <v>0</v>
      </c>
      <c r="Y1425">
        <v>2</v>
      </c>
      <c r="Z1425">
        <v>48</v>
      </c>
      <c r="AA1425">
        <f>Z1425/P1425</f>
        <v>0.37209302325581395</v>
      </c>
      <c r="AB1425" s="14" t="s">
        <v>506</v>
      </c>
      <c r="AC1425" s="13" t="s">
        <v>63</v>
      </c>
      <c r="AD1425">
        <v>4</v>
      </c>
      <c r="AE1425" t="str">
        <f>IF(AD1425&gt;3, "Prefers Discount", "Discount Indifferent")</f>
        <v>Prefers Discount</v>
      </c>
      <c r="AF1425">
        <v>3</v>
      </c>
      <c r="AG1425">
        <v>2</v>
      </c>
      <c r="AH1425">
        <v>1</v>
      </c>
      <c r="AI1425" t="str">
        <f>INDEX($AF$1:$AH$1,MATCH(MAX(AF1425:AH1425),AF1425:AH1425,0))</f>
        <v>Store_Orders</v>
      </c>
      <c r="AJ1425">
        <v>7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f>SUM(AK1425:AO1425)</f>
        <v>0</v>
      </c>
      <c r="AQ1425" t="s">
        <v>67</v>
      </c>
      <c r="AR1425">
        <v>0</v>
      </c>
      <c r="AS1425" t="str">
        <f>IF(OR(AK1425&gt;0, AL1425&gt;0, AM1425&gt;0, AN1425&gt;0, AO1425&gt;0), "Converted", "Not Converted")</f>
        <v>Not Converted</v>
      </c>
      <c r="AT1425">
        <v>0</v>
      </c>
      <c r="AU1425">
        <v>3</v>
      </c>
      <c r="AV1425">
        <v>11</v>
      </c>
      <c r="AW1425">
        <f>IF(Z1425&gt;607, 4, 0)</f>
        <v>0</v>
      </c>
      <c r="AX1425">
        <f>IF(AA1425&gt;0.1497, 3, 0)</f>
        <v>3</v>
      </c>
      <c r="AY1425">
        <f>IF(P1425&gt;4031, 2, 0)</f>
        <v>0</v>
      </c>
      <c r="AZ1425">
        <f>IF(H1425&gt;51934.91, 1, 0)</f>
        <v>0</v>
      </c>
      <c r="BA1425">
        <f>SUM(AW1425:AZ1425)</f>
        <v>3</v>
      </c>
      <c r="BB1425" t="str">
        <f>VLOOKUP(BA1425,'Standard Deviations'!$L$1:$M$11,2,TRUE)</f>
        <v>Silver</v>
      </c>
    </row>
    <row r="1426" spans="1:54" hidden="1">
      <c r="A1426">
        <v>9727</v>
      </c>
      <c r="B1426">
        <v>1957</v>
      </c>
      <c r="C1426">
        <f>2024-B1426</f>
        <v>67</v>
      </c>
      <c r="D1426" t="str">
        <f>VLOOKUP(B1426,Reference!$A$1:$B$125, 2)</f>
        <v>Boomers</v>
      </c>
      <c r="E1426" t="s">
        <v>54</v>
      </c>
      <c r="F1426" t="str">
        <f>IF(E1426="High School", "No College", "College")</f>
        <v>College</v>
      </c>
      <c r="G1426" t="s">
        <v>55</v>
      </c>
      <c r="H1426">
        <v>23539</v>
      </c>
      <c r="I1426">
        <v>23539</v>
      </c>
      <c r="J1426" s="4" t="s">
        <v>341</v>
      </c>
      <c r="K1426">
        <v>0</v>
      </c>
      <c r="L1426">
        <v>0</v>
      </c>
      <c r="M1426" t="str">
        <f>IF(OR(K1426&gt;0, L1426&gt;0), "Parent", "Not Parent")</f>
        <v>Not Parent</v>
      </c>
      <c r="N1426" t="s">
        <v>165</v>
      </c>
      <c r="O1426" s="8">
        <v>41916</v>
      </c>
      <c r="P1426" s="9">
        <f>O1426-N1426</f>
        <v>218</v>
      </c>
      <c r="Q1426">
        <v>13</v>
      </c>
      <c r="R1426" s="9">
        <f>P1426-Q1426</f>
        <v>205</v>
      </c>
      <c r="S1426" s="8">
        <f>O1426-R1426</f>
        <v>41711</v>
      </c>
      <c r="T1426">
        <v>4</v>
      </c>
      <c r="U1426">
        <v>24</v>
      </c>
      <c r="V1426">
        <v>11</v>
      </c>
      <c r="W1426">
        <v>16</v>
      </c>
      <c r="X1426">
        <v>1</v>
      </c>
      <c r="Y1426">
        <v>25</v>
      </c>
      <c r="Z1426">
        <v>81</v>
      </c>
      <c r="AA1426">
        <f>Z1426/P1426</f>
        <v>0.37155963302752293</v>
      </c>
      <c r="AB1426" s="11" t="s">
        <v>506</v>
      </c>
      <c r="AC1426" t="s">
        <v>59</v>
      </c>
      <c r="AD1426">
        <v>1</v>
      </c>
      <c r="AE1426" t="str">
        <f>IF(AD1426&gt;3, "Prefers Discount", "Discount Indifferent")</f>
        <v>Discount Indifferent</v>
      </c>
      <c r="AF1426">
        <v>4</v>
      </c>
      <c r="AG1426">
        <v>2</v>
      </c>
      <c r="AH1426">
        <v>0</v>
      </c>
      <c r="AI1426" t="str">
        <f>INDEX($AF$1:$AH$1,MATCH(MAX(AF1426:AH1426),AF1426:AH1426,0))</f>
        <v>Store_Orders</v>
      </c>
      <c r="AJ1426">
        <v>6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f>SUM(AK1426:AO1426)</f>
        <v>0</v>
      </c>
      <c r="AQ1426" t="s">
        <v>67</v>
      </c>
      <c r="AR1426">
        <v>0</v>
      </c>
      <c r="AS1426" t="str">
        <f>IF(OR(AK1426&gt;0, AL1426&gt;0, AM1426&gt;0, AN1426&gt;0, AO1426&gt;0), "Converted", "Not Converted")</f>
        <v>Not Converted</v>
      </c>
      <c r="AT1426">
        <v>0</v>
      </c>
      <c r="AU1426">
        <v>3</v>
      </c>
      <c r="AV1426">
        <v>11</v>
      </c>
      <c r="AW1426">
        <f>IF(Z1426&gt;607, 4, 0)</f>
        <v>0</v>
      </c>
      <c r="AX1426">
        <f>IF(AA1426&gt;0.1497, 3, 0)</f>
        <v>3</v>
      </c>
      <c r="AY1426">
        <f>IF(P1426&gt;4031, 2, 0)</f>
        <v>0</v>
      </c>
      <c r="AZ1426">
        <f>IF(H1426&gt;51934.91, 1, 0)</f>
        <v>0</v>
      </c>
      <c r="BA1426">
        <f>SUM(AW1426:AZ1426)</f>
        <v>3</v>
      </c>
      <c r="BB1426" t="str">
        <f>VLOOKUP(BA1426,'Standard Deviations'!$L$1:$M$11,2,TRUE)</f>
        <v>Silver</v>
      </c>
    </row>
    <row r="1427" spans="1:54" hidden="1">
      <c r="A1427">
        <v>1991</v>
      </c>
      <c r="B1427">
        <v>1967</v>
      </c>
      <c r="C1427">
        <f>2024-B1427</f>
        <v>57</v>
      </c>
      <c r="D1427" t="str">
        <f>VLOOKUP(B1427,Reference!$A$1:$B$125, 2)</f>
        <v>Gen X</v>
      </c>
      <c r="E1427" t="s">
        <v>54</v>
      </c>
      <c r="F1427" t="str">
        <f>IF(E1427="High School", "No College", "College")</f>
        <v>College</v>
      </c>
      <c r="G1427" t="s">
        <v>65</v>
      </c>
      <c r="H1427">
        <v>44931</v>
      </c>
      <c r="I1427">
        <v>44931</v>
      </c>
      <c r="J1427" s="4" t="s">
        <v>175</v>
      </c>
      <c r="K1427">
        <v>0</v>
      </c>
      <c r="L1427">
        <v>1</v>
      </c>
      <c r="M1427" t="str">
        <f>IF(OR(K1427&gt;0, L1427&gt;0), "Parent", "Not Parent")</f>
        <v>Parent</v>
      </c>
      <c r="N1427" t="s">
        <v>663</v>
      </c>
      <c r="O1427" s="8">
        <v>41916</v>
      </c>
      <c r="P1427" s="9">
        <f>O1427-N1427</f>
        <v>259</v>
      </c>
      <c r="Q1427">
        <v>0</v>
      </c>
      <c r="R1427" s="9">
        <f>P1427-Q1427</f>
        <v>259</v>
      </c>
      <c r="S1427" s="8">
        <f>O1427-R1427</f>
        <v>41657</v>
      </c>
      <c r="T1427">
        <v>78</v>
      </c>
      <c r="U1427">
        <v>0</v>
      </c>
      <c r="V1427">
        <v>11</v>
      </c>
      <c r="W1427">
        <v>0</v>
      </c>
      <c r="X1427">
        <v>0</v>
      </c>
      <c r="Y1427">
        <v>7</v>
      </c>
      <c r="Z1427">
        <v>96</v>
      </c>
      <c r="AA1427">
        <f>Z1427/P1427</f>
        <v>0.37065637065637064</v>
      </c>
      <c r="AB1427" s="11" t="s">
        <v>506</v>
      </c>
      <c r="AC1427" t="s">
        <v>59</v>
      </c>
      <c r="AD1427">
        <v>1</v>
      </c>
      <c r="AE1427" t="str">
        <f>IF(AD1427&gt;3, "Prefers Discount", "Discount Indifferent")</f>
        <v>Discount Indifferent</v>
      </c>
      <c r="AF1427">
        <v>3</v>
      </c>
      <c r="AG1427">
        <v>2</v>
      </c>
      <c r="AH1427">
        <v>1</v>
      </c>
      <c r="AI1427" t="str">
        <f>INDEX($AF$1:$AH$1,MATCH(MAX(AF1427:AH1427),AF1427:AH1427,0))</f>
        <v>Store_Orders</v>
      </c>
      <c r="AJ1427">
        <v>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f>SUM(AK1427:AO1427)</f>
        <v>0</v>
      </c>
      <c r="AQ1427" t="s">
        <v>67</v>
      </c>
      <c r="AR1427">
        <v>0</v>
      </c>
      <c r="AS1427" t="str">
        <f>IF(OR(AK1427&gt;0, AL1427&gt;0, AM1427&gt;0, AN1427&gt;0, AO1427&gt;0), "Converted", "Not Converted")</f>
        <v>Not Converted</v>
      </c>
      <c r="AT1427">
        <v>0</v>
      </c>
      <c r="AU1427">
        <v>3</v>
      </c>
      <c r="AV1427">
        <v>11</v>
      </c>
      <c r="AW1427">
        <f>IF(Z1427&gt;607, 4, 0)</f>
        <v>0</v>
      </c>
      <c r="AX1427">
        <f>IF(AA1427&gt;0.1497, 3, 0)</f>
        <v>3</v>
      </c>
      <c r="AY1427">
        <f>IF(P1427&gt;4031, 2, 0)</f>
        <v>0</v>
      </c>
      <c r="AZ1427">
        <f>IF(H1427&gt;51934.91, 1, 0)</f>
        <v>0</v>
      </c>
      <c r="BA1427">
        <f>SUM(AW1427:AZ1427)</f>
        <v>3</v>
      </c>
      <c r="BB1427" t="str">
        <f>VLOOKUP(BA1427,'Standard Deviations'!$L$1:$M$11,2,TRUE)</f>
        <v>Silver</v>
      </c>
    </row>
    <row r="1428" spans="1:54">
      <c r="A1428">
        <v>8146</v>
      </c>
      <c r="B1428">
        <v>1976</v>
      </c>
      <c r="C1428">
        <f>2024-B1428</f>
        <v>48</v>
      </c>
      <c r="D1428" t="str">
        <f>VLOOKUP(B1428,Reference!$A$1:$B$125, 2)</f>
        <v>Gen X</v>
      </c>
      <c r="E1428" t="s">
        <v>64</v>
      </c>
      <c r="F1428" t="str">
        <f>IF(E1428="High School", "No College", "College")</f>
        <v>College</v>
      </c>
      <c r="G1428" t="s">
        <v>65</v>
      </c>
      <c r="H1428">
        <v>46106</v>
      </c>
      <c r="I1428">
        <v>46106</v>
      </c>
      <c r="J1428" s="4" t="s">
        <v>175</v>
      </c>
      <c r="K1428">
        <v>1</v>
      </c>
      <c r="L1428">
        <v>1</v>
      </c>
      <c r="M1428" t="str">
        <f>IF(OR(K1428&gt;0, L1428&gt;0), "Parent", "Not Parent")</f>
        <v>Parent</v>
      </c>
      <c r="N1428" t="s">
        <v>85</v>
      </c>
      <c r="O1428" s="8">
        <v>41916</v>
      </c>
      <c r="P1428" s="9">
        <f>O1428-N1428</f>
        <v>146</v>
      </c>
      <c r="Q1428">
        <v>84</v>
      </c>
      <c r="R1428" s="9">
        <f>P1428-Q1428</f>
        <v>62</v>
      </c>
      <c r="S1428" s="8">
        <f>O1428-R1428</f>
        <v>41854</v>
      </c>
      <c r="T1428">
        <v>30</v>
      </c>
      <c r="U1428">
        <v>0</v>
      </c>
      <c r="V1428">
        <v>8</v>
      </c>
      <c r="W1428">
        <v>2</v>
      </c>
      <c r="X1428">
        <v>0</v>
      </c>
      <c r="Y1428">
        <v>14</v>
      </c>
      <c r="Z1428">
        <v>54</v>
      </c>
      <c r="AA1428">
        <f>Z1428/P1428</f>
        <v>0.36986301369863012</v>
      </c>
      <c r="AB1428" s="14" t="s">
        <v>506</v>
      </c>
      <c r="AC1428" s="13" t="s">
        <v>63</v>
      </c>
      <c r="AD1428">
        <v>1</v>
      </c>
      <c r="AE1428" t="str">
        <f>IF(AD1428&gt;3, "Prefers Discount", "Discount Indifferent")</f>
        <v>Discount Indifferent</v>
      </c>
      <c r="AF1428">
        <v>2</v>
      </c>
      <c r="AG1428">
        <v>1</v>
      </c>
      <c r="AH1428">
        <v>1</v>
      </c>
      <c r="AI1428" t="str">
        <f>INDEX($AF$1:$AH$1,MATCH(MAX(AF1428:AH1428),AF1428:AH1428,0))</f>
        <v>Store_Orders</v>
      </c>
      <c r="AJ1428">
        <v>6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f>SUM(AK1428:AO1428)</f>
        <v>0</v>
      </c>
      <c r="AQ1428" t="s">
        <v>67</v>
      </c>
      <c r="AR1428">
        <v>0</v>
      </c>
      <c r="AS1428" t="str">
        <f>IF(OR(AK1428&gt;0, AL1428&gt;0, AM1428&gt;0, AN1428&gt;0, AO1428&gt;0), "Converted", "Not Converted")</f>
        <v>Not Converted</v>
      </c>
      <c r="AT1428">
        <v>0</v>
      </c>
      <c r="AU1428">
        <v>3</v>
      </c>
      <c r="AV1428">
        <v>11</v>
      </c>
      <c r="AW1428">
        <f>IF(Z1428&gt;607, 4, 0)</f>
        <v>0</v>
      </c>
      <c r="AX1428">
        <f>IF(AA1428&gt;0.1497, 3, 0)</f>
        <v>3</v>
      </c>
      <c r="AY1428">
        <f>IF(P1428&gt;4031, 2, 0)</f>
        <v>0</v>
      </c>
      <c r="AZ1428">
        <f>IF(H1428&gt;51934.91, 1, 0)</f>
        <v>0</v>
      </c>
      <c r="BA1428">
        <f>SUM(AW1428:AZ1428)</f>
        <v>3</v>
      </c>
      <c r="BB1428" t="str">
        <f>VLOOKUP(BA1428,'Standard Deviations'!$L$1:$M$11,2,TRUE)</f>
        <v>Silver</v>
      </c>
    </row>
    <row r="1429" spans="1:54">
      <c r="A1429">
        <v>9771</v>
      </c>
      <c r="B1429">
        <v>1988</v>
      </c>
      <c r="C1429">
        <f>2024-B1429</f>
        <v>36</v>
      </c>
      <c r="D1429" t="str">
        <f>VLOOKUP(B1429,Reference!$A$1:$B$125, 2)</f>
        <v>Millennials</v>
      </c>
      <c r="E1429" t="s">
        <v>74</v>
      </c>
      <c r="F1429" t="str">
        <f>IF(E1429="High School", "No College", "College")</f>
        <v>College</v>
      </c>
      <c r="G1429" t="s">
        <v>60</v>
      </c>
      <c r="H1429">
        <v>23331</v>
      </c>
      <c r="I1429">
        <v>23331</v>
      </c>
      <c r="J1429" s="4" t="s">
        <v>341</v>
      </c>
      <c r="K1429">
        <v>1</v>
      </c>
      <c r="L1429">
        <v>0</v>
      </c>
      <c r="M1429" t="str">
        <f>IF(OR(K1429&gt;0, L1429&gt;0), "Parent", "Not Parent")</f>
        <v>Parent</v>
      </c>
      <c r="N1429" t="s">
        <v>543</v>
      </c>
      <c r="O1429" s="8">
        <v>41916</v>
      </c>
      <c r="P1429" s="9">
        <f>O1429-N1429</f>
        <v>729</v>
      </c>
      <c r="Q1429">
        <v>97</v>
      </c>
      <c r="R1429" s="9">
        <f>P1429-Q1429</f>
        <v>632</v>
      </c>
      <c r="S1429" s="8">
        <f>O1429-R1429</f>
        <v>41284</v>
      </c>
      <c r="T1429">
        <v>104</v>
      </c>
      <c r="U1429">
        <v>20</v>
      </c>
      <c r="V1429">
        <v>101</v>
      </c>
      <c r="W1429">
        <v>24</v>
      </c>
      <c r="X1429">
        <v>15</v>
      </c>
      <c r="Y1429">
        <v>5</v>
      </c>
      <c r="Z1429">
        <v>269</v>
      </c>
      <c r="AA1429">
        <f>Z1429/P1429</f>
        <v>0.36899862825788754</v>
      </c>
      <c r="AB1429" s="14" t="s">
        <v>506</v>
      </c>
      <c r="AC1429" s="13" t="s">
        <v>63</v>
      </c>
      <c r="AD1429">
        <v>6</v>
      </c>
      <c r="AE1429" t="str">
        <f>IF(AD1429&gt;3, "Prefers Discount", "Discount Indifferent")</f>
        <v>Prefers Discount</v>
      </c>
      <c r="AF1429">
        <v>5</v>
      </c>
      <c r="AG1429">
        <v>5</v>
      </c>
      <c r="AH1429">
        <v>1</v>
      </c>
      <c r="AI1429" t="str">
        <f>INDEX($AF$1:$AH$1,MATCH(MAX(AF1429:AH1429),AF1429:AH1429,0))</f>
        <v>Store_Orders</v>
      </c>
      <c r="AJ1429">
        <v>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f>SUM(AK1429:AO1429)</f>
        <v>0</v>
      </c>
      <c r="AQ1429" t="s">
        <v>67</v>
      </c>
      <c r="AR1429">
        <v>0</v>
      </c>
      <c r="AS1429" t="str">
        <f>IF(OR(AK1429&gt;0, AL1429&gt;0, AM1429&gt;0, AN1429&gt;0, AO1429&gt;0), "Converted", "Not Converted")</f>
        <v>Not Converted</v>
      </c>
      <c r="AT1429">
        <v>0</v>
      </c>
      <c r="AU1429">
        <v>3</v>
      </c>
      <c r="AV1429">
        <v>11</v>
      </c>
      <c r="AW1429">
        <f>IF(Z1429&gt;607, 4, 0)</f>
        <v>0</v>
      </c>
      <c r="AX1429">
        <f>IF(AA1429&gt;0.1497, 3, 0)</f>
        <v>3</v>
      </c>
      <c r="AY1429">
        <f>IF(P1429&gt;4031, 2, 0)</f>
        <v>0</v>
      </c>
      <c r="AZ1429">
        <f>IF(H1429&gt;51934.91, 1, 0)</f>
        <v>0</v>
      </c>
      <c r="BA1429">
        <f>SUM(AW1429:AZ1429)</f>
        <v>3</v>
      </c>
      <c r="BB1429" t="str">
        <f>VLOOKUP(BA1429,'Standard Deviations'!$L$1:$M$11,2,TRUE)</f>
        <v>Silver</v>
      </c>
    </row>
    <row r="1430" spans="1:54">
      <c r="A1430">
        <v>8387</v>
      </c>
      <c r="B1430">
        <v>1957</v>
      </c>
      <c r="C1430">
        <f>2024-B1430</f>
        <v>67</v>
      </c>
      <c r="D1430" t="str">
        <f>VLOOKUP(B1430,Reference!$A$1:$B$125, 2)</f>
        <v>Boomers</v>
      </c>
      <c r="E1430" t="s">
        <v>54</v>
      </c>
      <c r="F1430" t="str">
        <f>IF(E1430="High School", "No College", "College")</f>
        <v>College</v>
      </c>
      <c r="G1430" t="s">
        <v>55</v>
      </c>
      <c r="H1430">
        <v>43140</v>
      </c>
      <c r="I1430">
        <v>43140</v>
      </c>
      <c r="J1430" s="4" t="s">
        <v>175</v>
      </c>
      <c r="K1430">
        <v>0</v>
      </c>
      <c r="L1430">
        <v>1</v>
      </c>
      <c r="M1430" t="str">
        <f>IF(OR(K1430&gt;0, L1430&gt;0), "Parent", "Not Parent")</f>
        <v>Parent</v>
      </c>
      <c r="N1430" t="s">
        <v>378</v>
      </c>
      <c r="O1430" s="8">
        <v>41916</v>
      </c>
      <c r="P1430" s="9">
        <f>O1430-N1430</f>
        <v>637</v>
      </c>
      <c r="Q1430">
        <v>68</v>
      </c>
      <c r="R1430" s="9">
        <f>P1430-Q1430</f>
        <v>569</v>
      </c>
      <c r="S1430" s="8">
        <f>O1430-R1430</f>
        <v>41347</v>
      </c>
      <c r="T1430">
        <v>134</v>
      </c>
      <c r="U1430">
        <v>8</v>
      </c>
      <c r="V1430">
        <v>76</v>
      </c>
      <c r="W1430">
        <v>6</v>
      </c>
      <c r="X1430">
        <v>0</v>
      </c>
      <c r="Y1430">
        <v>11</v>
      </c>
      <c r="Z1430">
        <v>235</v>
      </c>
      <c r="AA1430">
        <f>Z1430/P1430</f>
        <v>0.36891679748822603</v>
      </c>
      <c r="AB1430" s="14" t="s">
        <v>506</v>
      </c>
      <c r="AC1430" s="13" t="s">
        <v>63</v>
      </c>
      <c r="AD1430">
        <v>1</v>
      </c>
      <c r="AE1430" t="str">
        <f>IF(AD1430&gt;3, "Prefers Discount", "Discount Indifferent")</f>
        <v>Discount Indifferent</v>
      </c>
      <c r="AF1430">
        <v>5</v>
      </c>
      <c r="AG1430">
        <v>4</v>
      </c>
      <c r="AH1430">
        <v>1</v>
      </c>
      <c r="AI1430" t="str">
        <f>INDEX($AF$1:$AH$1,MATCH(MAX(AF1430:AH1430),AF1430:AH1430,0))</f>
        <v>Store_Orders</v>
      </c>
      <c r="AJ1430">
        <v>6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f>SUM(AK1430:AO1430)</f>
        <v>0</v>
      </c>
      <c r="AQ1430" t="s">
        <v>67</v>
      </c>
      <c r="AR1430">
        <v>0</v>
      </c>
      <c r="AS1430" t="str">
        <f>IF(OR(AK1430&gt;0, AL1430&gt;0, AM1430&gt;0, AN1430&gt;0, AO1430&gt;0), "Converted", "Not Converted")</f>
        <v>Not Converted</v>
      </c>
      <c r="AT1430">
        <v>0</v>
      </c>
      <c r="AU1430">
        <v>3</v>
      </c>
      <c r="AV1430">
        <v>11</v>
      </c>
      <c r="AW1430">
        <f>IF(Z1430&gt;607, 4, 0)</f>
        <v>0</v>
      </c>
      <c r="AX1430">
        <f>IF(AA1430&gt;0.1497, 3, 0)</f>
        <v>3</v>
      </c>
      <c r="AY1430">
        <f>IF(P1430&gt;4031, 2, 0)</f>
        <v>0</v>
      </c>
      <c r="AZ1430">
        <f>IF(H1430&gt;51934.91, 1, 0)</f>
        <v>0</v>
      </c>
      <c r="BA1430">
        <f>SUM(AW1430:AZ1430)</f>
        <v>3</v>
      </c>
      <c r="BB1430" t="str">
        <f>VLOOKUP(BA1430,'Standard Deviations'!$L$1:$M$11,2,TRUE)</f>
        <v>Silver</v>
      </c>
    </row>
    <row r="1431" spans="1:54" hidden="1">
      <c r="A1431">
        <v>8443</v>
      </c>
      <c r="B1431">
        <v>1972</v>
      </c>
      <c r="C1431">
        <f>2024-B1431</f>
        <v>52</v>
      </c>
      <c r="D1431" t="str">
        <f>VLOOKUP(B1431,Reference!$A$1:$B$125, 2)</f>
        <v>Gen X</v>
      </c>
      <c r="E1431" t="s">
        <v>54</v>
      </c>
      <c r="F1431" t="str">
        <f>IF(E1431="High School", "No College", "College")</f>
        <v>College</v>
      </c>
      <c r="G1431" t="s">
        <v>60</v>
      </c>
      <c r="H1431">
        <v>24762</v>
      </c>
      <c r="I1431">
        <v>24762</v>
      </c>
      <c r="J1431" s="4" t="s">
        <v>341</v>
      </c>
      <c r="K1431">
        <v>1</v>
      </c>
      <c r="L1431">
        <v>0</v>
      </c>
      <c r="M1431" t="str">
        <f>IF(OR(K1431&gt;0, L1431&gt;0), "Parent", "Not Parent")</f>
        <v>Parent</v>
      </c>
      <c r="N1431" t="s">
        <v>179</v>
      </c>
      <c r="O1431" s="8">
        <v>41916</v>
      </c>
      <c r="P1431" s="9">
        <f>O1431-N1431</f>
        <v>236</v>
      </c>
      <c r="Q1431">
        <v>16</v>
      </c>
      <c r="R1431" s="9">
        <f>P1431-Q1431</f>
        <v>220</v>
      </c>
      <c r="S1431" s="8">
        <f>O1431-R1431</f>
        <v>41696</v>
      </c>
      <c r="T1431">
        <v>6</v>
      </c>
      <c r="U1431">
        <v>10</v>
      </c>
      <c r="V1431">
        <v>12</v>
      </c>
      <c r="W1431">
        <v>3</v>
      </c>
      <c r="X1431">
        <v>15</v>
      </c>
      <c r="Y1431">
        <v>40</v>
      </c>
      <c r="Z1431">
        <v>86</v>
      </c>
      <c r="AA1431">
        <f>Z1431/P1431</f>
        <v>0.36440677966101692</v>
      </c>
      <c r="AB1431" s="11" t="s">
        <v>506</v>
      </c>
      <c r="AC1431" t="s">
        <v>59</v>
      </c>
      <c r="AD1431">
        <v>3</v>
      </c>
      <c r="AE1431" t="str">
        <f>IF(AD1431&gt;3, "Prefers Discount", "Discount Indifferent")</f>
        <v>Discount Indifferent</v>
      </c>
      <c r="AF1431">
        <v>2</v>
      </c>
      <c r="AG1431">
        <v>3</v>
      </c>
      <c r="AH1431">
        <v>1</v>
      </c>
      <c r="AI1431" t="str">
        <f>INDEX($AF$1:$AH$1,MATCH(MAX(AF1431:AH1431),AF1431:AH1431,0))</f>
        <v>Web_Orders</v>
      </c>
      <c r="AJ1431">
        <v>8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f>SUM(AK1431:AO1431)</f>
        <v>1</v>
      </c>
      <c r="AQ1431" t="str">
        <f>INDEX($AK$1:$AO$1,MATCH(MAX(AK1431:AO1431),AK1431:AO1431,0))</f>
        <v>Converted_on_Camp3</v>
      </c>
      <c r="AR1431">
        <v>1</v>
      </c>
      <c r="AS1431" t="str">
        <f>IF(OR(AK1431&gt;0, AL1431&gt;0, AM1431&gt;0, AN1431&gt;0, AO1431&gt;0), "Converted", "Not Converted")</f>
        <v>Converted</v>
      </c>
      <c r="AT1431">
        <v>0</v>
      </c>
      <c r="AU1431">
        <v>3</v>
      </c>
      <c r="AV1431">
        <v>11</v>
      </c>
      <c r="AW1431">
        <f>IF(Z1431&gt;607, 4, 0)</f>
        <v>0</v>
      </c>
      <c r="AX1431">
        <f>IF(AA1431&gt;0.1497, 3, 0)</f>
        <v>3</v>
      </c>
      <c r="AY1431">
        <f>IF(P1431&gt;4031, 2, 0)</f>
        <v>0</v>
      </c>
      <c r="AZ1431">
        <f>IF(H1431&gt;51934.91, 1, 0)</f>
        <v>0</v>
      </c>
      <c r="BA1431">
        <f>SUM(AW1431:AZ1431)</f>
        <v>3</v>
      </c>
      <c r="BB1431" t="str">
        <f>VLOOKUP(BA1431,'Standard Deviations'!$L$1:$M$11,2,TRUE)</f>
        <v>Silver</v>
      </c>
    </row>
    <row r="1432" spans="1:54">
      <c r="A1432">
        <v>5827</v>
      </c>
      <c r="B1432">
        <v>1958</v>
      </c>
      <c r="C1432">
        <f>2024-B1432</f>
        <v>66</v>
      </c>
      <c r="D1432" t="str">
        <f>VLOOKUP(B1432,Reference!$A$1:$B$125, 2)</f>
        <v>Boomers</v>
      </c>
      <c r="E1432" t="s">
        <v>54</v>
      </c>
      <c r="F1432" t="str">
        <f>IF(E1432="High School", "No College", "College")</f>
        <v>College</v>
      </c>
      <c r="G1432" t="s">
        <v>71</v>
      </c>
      <c r="H1432">
        <v>35246</v>
      </c>
      <c r="I1432">
        <v>35246</v>
      </c>
      <c r="J1432" s="4" t="s">
        <v>175</v>
      </c>
      <c r="K1432">
        <v>1</v>
      </c>
      <c r="L1432">
        <v>1</v>
      </c>
      <c r="M1432" t="str">
        <f>IF(OR(K1432&gt;0, L1432&gt;0), "Parent", "Not Parent")</f>
        <v>Parent</v>
      </c>
      <c r="N1432" t="s">
        <v>651</v>
      </c>
      <c r="O1432" s="8">
        <v>41916</v>
      </c>
      <c r="P1432" s="9">
        <f>O1432-N1432</f>
        <v>171</v>
      </c>
      <c r="Q1432">
        <v>53</v>
      </c>
      <c r="R1432" s="9">
        <f>P1432-Q1432</f>
        <v>118</v>
      </c>
      <c r="S1432" s="8">
        <f>O1432-R1432</f>
        <v>41798</v>
      </c>
      <c r="T1432">
        <v>36</v>
      </c>
      <c r="U1432">
        <v>0</v>
      </c>
      <c r="V1432">
        <v>12</v>
      </c>
      <c r="W1432">
        <v>2</v>
      </c>
      <c r="X1432">
        <v>2</v>
      </c>
      <c r="Y1432">
        <v>10</v>
      </c>
      <c r="Z1432">
        <v>62</v>
      </c>
      <c r="AA1432">
        <f>Z1432/P1432</f>
        <v>0.36257309941520466</v>
      </c>
      <c r="AB1432" s="14" t="s">
        <v>506</v>
      </c>
      <c r="AC1432" s="13" t="s">
        <v>63</v>
      </c>
      <c r="AD1432">
        <v>4</v>
      </c>
      <c r="AE1432" t="str">
        <f>IF(AD1432&gt;3, "Prefers Discount", "Discount Indifferent")</f>
        <v>Prefers Discount</v>
      </c>
      <c r="AF1432">
        <v>3</v>
      </c>
      <c r="AG1432">
        <v>3</v>
      </c>
      <c r="AH1432">
        <v>1</v>
      </c>
      <c r="AI1432" t="str">
        <f>INDEX($AF$1:$AH$1,MATCH(MAX(AF1432:AH1432),AF1432:AH1432,0))</f>
        <v>Store_Orders</v>
      </c>
      <c r="AJ1432">
        <v>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f>SUM(AK1432:AO1432)</f>
        <v>0</v>
      </c>
      <c r="AQ1432" t="s">
        <v>67</v>
      </c>
      <c r="AR1432">
        <v>0</v>
      </c>
      <c r="AS1432" t="str">
        <f>IF(OR(AK1432&gt;0, AL1432&gt;0, AM1432&gt;0, AN1432&gt;0, AO1432&gt;0), "Converted", "Not Converted")</f>
        <v>Not Converted</v>
      </c>
      <c r="AT1432">
        <v>0</v>
      </c>
      <c r="AU1432">
        <v>3</v>
      </c>
      <c r="AV1432">
        <v>11</v>
      </c>
      <c r="AW1432">
        <f>IF(Z1432&gt;607, 4, 0)</f>
        <v>0</v>
      </c>
      <c r="AX1432">
        <f>IF(AA1432&gt;0.1497, 3, 0)</f>
        <v>3</v>
      </c>
      <c r="AY1432">
        <f>IF(P1432&gt;4031, 2, 0)</f>
        <v>0</v>
      </c>
      <c r="AZ1432">
        <f>IF(H1432&gt;51934.91, 1, 0)</f>
        <v>0</v>
      </c>
      <c r="BA1432">
        <f>SUM(AW1432:AZ1432)</f>
        <v>3</v>
      </c>
      <c r="BB1432" t="str">
        <f>VLOOKUP(BA1432,'Standard Deviations'!$L$1:$M$11,2,TRUE)</f>
        <v>Silver</v>
      </c>
    </row>
    <row r="1433" spans="1:54">
      <c r="A1433">
        <v>6927</v>
      </c>
      <c r="B1433">
        <v>1968</v>
      </c>
      <c r="C1433">
        <f>2024-B1433</f>
        <v>56</v>
      </c>
      <c r="D1433" t="str">
        <f>VLOOKUP(B1433,Reference!$A$1:$B$125, 2)</f>
        <v>Gen X</v>
      </c>
      <c r="E1433" t="s">
        <v>68</v>
      </c>
      <c r="F1433" t="str">
        <f>IF(E1433="High School", "No College", "College")</f>
        <v>College</v>
      </c>
      <c r="G1433" t="s">
        <v>55</v>
      </c>
      <c r="H1433">
        <v>44377</v>
      </c>
      <c r="I1433">
        <v>44377</v>
      </c>
      <c r="J1433" s="4" t="s">
        <v>175</v>
      </c>
      <c r="K1433">
        <v>1</v>
      </c>
      <c r="L1433">
        <v>1</v>
      </c>
      <c r="M1433" t="str">
        <f>IF(OR(K1433&gt;0, L1433&gt;0), "Parent", "Not Parent")</f>
        <v>Parent</v>
      </c>
      <c r="N1433" t="s">
        <v>543</v>
      </c>
      <c r="O1433" s="8">
        <v>41916</v>
      </c>
      <c r="P1433" s="9">
        <f>O1433-N1433</f>
        <v>729</v>
      </c>
      <c r="Q1433">
        <v>70</v>
      </c>
      <c r="R1433" s="9">
        <f>P1433-Q1433</f>
        <v>659</v>
      </c>
      <c r="S1433" s="8">
        <f>O1433-R1433</f>
        <v>41257</v>
      </c>
      <c r="T1433">
        <v>224</v>
      </c>
      <c r="U1433">
        <v>0</v>
      </c>
      <c r="V1433">
        <v>30</v>
      </c>
      <c r="W1433">
        <v>0</v>
      </c>
      <c r="X1433">
        <v>0</v>
      </c>
      <c r="Y1433">
        <v>10</v>
      </c>
      <c r="Z1433">
        <v>264</v>
      </c>
      <c r="AA1433">
        <f>Z1433/P1433</f>
        <v>0.36213991769547327</v>
      </c>
      <c r="AB1433" s="14" t="s">
        <v>506</v>
      </c>
      <c r="AC1433" s="13" t="s">
        <v>63</v>
      </c>
      <c r="AD1433">
        <v>8</v>
      </c>
      <c r="AE1433" t="str">
        <f>IF(AD1433&gt;3, "Prefers Discount", "Discount Indifferent")</f>
        <v>Prefers Discount</v>
      </c>
      <c r="AF1433">
        <v>5</v>
      </c>
      <c r="AG1433">
        <v>5</v>
      </c>
      <c r="AH1433">
        <v>1</v>
      </c>
      <c r="AI1433" t="str">
        <f>INDEX($AF$1:$AH$1,MATCH(MAX(AF1433:AH1433),AF1433:AH1433,0))</f>
        <v>Store_Orders</v>
      </c>
      <c r="AJ1433">
        <v>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f>SUM(AK1433:AO1433)</f>
        <v>0</v>
      </c>
      <c r="AQ1433" t="s">
        <v>67</v>
      </c>
      <c r="AR1433">
        <v>0</v>
      </c>
      <c r="AS1433" t="str">
        <f>IF(OR(AK1433&gt;0, AL1433&gt;0, AM1433&gt;0, AN1433&gt;0, AO1433&gt;0), "Converted", "Not Converted")</f>
        <v>Not Converted</v>
      </c>
      <c r="AT1433">
        <v>0</v>
      </c>
      <c r="AU1433">
        <v>3</v>
      </c>
      <c r="AV1433">
        <v>11</v>
      </c>
      <c r="AW1433">
        <f>IF(Z1433&gt;607, 4, 0)</f>
        <v>0</v>
      </c>
      <c r="AX1433">
        <f>IF(AA1433&gt;0.1497, 3, 0)</f>
        <v>3</v>
      </c>
      <c r="AY1433">
        <f>IF(P1433&gt;4031, 2, 0)</f>
        <v>0</v>
      </c>
      <c r="AZ1433">
        <f>IF(H1433&gt;51934.91, 1, 0)</f>
        <v>0</v>
      </c>
      <c r="BA1433">
        <f>SUM(AW1433:AZ1433)</f>
        <v>3</v>
      </c>
      <c r="BB1433" t="str">
        <f>VLOOKUP(BA1433,'Standard Deviations'!$L$1:$M$11,2,TRUE)</f>
        <v>Silver</v>
      </c>
    </row>
    <row r="1434" spans="1:54" hidden="1">
      <c r="A1434">
        <v>8779</v>
      </c>
      <c r="B1434">
        <v>1985</v>
      </c>
      <c r="C1434">
        <f>2024-B1434</f>
        <v>39</v>
      </c>
      <c r="D1434" t="str">
        <f>VLOOKUP(B1434,Reference!$A$1:$B$125, 2)</f>
        <v>Millennials</v>
      </c>
      <c r="E1434" t="s">
        <v>74</v>
      </c>
      <c r="F1434" t="str">
        <f>IF(E1434="High School", "No College", "College")</f>
        <v>College</v>
      </c>
      <c r="G1434" t="s">
        <v>55</v>
      </c>
      <c r="H1434">
        <v>36145</v>
      </c>
      <c r="I1434">
        <v>36145</v>
      </c>
      <c r="J1434" s="4" t="s">
        <v>175</v>
      </c>
      <c r="K1434">
        <v>1</v>
      </c>
      <c r="L1434">
        <v>0</v>
      </c>
      <c r="M1434" t="str">
        <f>IF(OR(K1434&gt;0, L1434&gt;0), "Parent", "Not Parent")</f>
        <v>Parent</v>
      </c>
      <c r="N1434" t="s">
        <v>268</v>
      </c>
      <c r="O1434" s="8">
        <v>41916</v>
      </c>
      <c r="P1434" s="9">
        <f>O1434-N1434</f>
        <v>475</v>
      </c>
      <c r="Q1434">
        <v>13</v>
      </c>
      <c r="R1434" s="9">
        <f>P1434-Q1434</f>
        <v>462</v>
      </c>
      <c r="S1434" s="8">
        <f>O1434-R1434</f>
        <v>41454</v>
      </c>
      <c r="T1434">
        <v>56</v>
      </c>
      <c r="U1434">
        <v>4</v>
      </c>
      <c r="V1434">
        <v>76</v>
      </c>
      <c r="W1434">
        <v>17</v>
      </c>
      <c r="X1434">
        <v>1</v>
      </c>
      <c r="Y1434">
        <v>18</v>
      </c>
      <c r="Z1434">
        <v>172</v>
      </c>
      <c r="AA1434">
        <f>Z1434/P1434</f>
        <v>0.36210526315789476</v>
      </c>
      <c r="AB1434" s="11" t="s">
        <v>506</v>
      </c>
      <c r="AC1434" t="s">
        <v>59</v>
      </c>
      <c r="AD1434">
        <v>4</v>
      </c>
      <c r="AE1434" t="str">
        <f>IF(AD1434&gt;3, "Prefers Discount", "Discount Indifferent")</f>
        <v>Prefers Discount</v>
      </c>
      <c r="AF1434">
        <v>3</v>
      </c>
      <c r="AG1434">
        <v>4</v>
      </c>
      <c r="AH1434">
        <v>1</v>
      </c>
      <c r="AI1434" t="str">
        <f>INDEX($AF$1:$AH$1,MATCH(MAX(AF1434:AH1434),AF1434:AH1434,0))</f>
        <v>Web_Orders</v>
      </c>
      <c r="AJ1434">
        <v>9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f>SUM(AK1434:AO1434)</f>
        <v>1</v>
      </c>
      <c r="AQ1434" t="str">
        <f>INDEX($AK$1:$AO$1,MATCH(MAX(AK1434:AO1434),AK1434:AO1434,0))</f>
        <v>Converted_on_Camp3</v>
      </c>
      <c r="AR1434">
        <v>1</v>
      </c>
      <c r="AS1434" t="str">
        <f>IF(OR(AK1434&gt;0, AL1434&gt;0, AM1434&gt;0, AN1434&gt;0, AO1434&gt;0), "Converted", "Not Converted")</f>
        <v>Converted</v>
      </c>
      <c r="AT1434">
        <v>0</v>
      </c>
      <c r="AU1434">
        <v>3</v>
      </c>
      <c r="AV1434">
        <v>11</v>
      </c>
      <c r="AW1434">
        <f>IF(Z1434&gt;607, 4, 0)</f>
        <v>0</v>
      </c>
      <c r="AX1434">
        <f>IF(AA1434&gt;0.1497, 3, 0)</f>
        <v>3</v>
      </c>
      <c r="AY1434">
        <f>IF(P1434&gt;4031, 2, 0)</f>
        <v>0</v>
      </c>
      <c r="AZ1434">
        <f>IF(H1434&gt;51934.91, 1, 0)</f>
        <v>0</v>
      </c>
      <c r="BA1434">
        <f>SUM(AW1434:AZ1434)</f>
        <v>3</v>
      </c>
      <c r="BB1434" t="str">
        <f>VLOOKUP(BA1434,'Standard Deviations'!$L$1:$M$11,2,TRUE)</f>
        <v>Silver</v>
      </c>
    </row>
    <row r="1435" spans="1:54" hidden="1">
      <c r="A1435">
        <v>9648</v>
      </c>
      <c r="B1435">
        <v>1967</v>
      </c>
      <c r="C1435">
        <f>2024-B1435</f>
        <v>57</v>
      </c>
      <c r="D1435" t="str">
        <f>VLOOKUP(B1435,Reference!$A$1:$B$125, 2)</f>
        <v>Gen X</v>
      </c>
      <c r="E1435" t="s">
        <v>54</v>
      </c>
      <c r="F1435" t="str">
        <f>IF(E1435="High School", "No College", "College")</f>
        <v>College</v>
      </c>
      <c r="G1435" t="s">
        <v>60</v>
      </c>
      <c r="H1435">
        <v>46904</v>
      </c>
      <c r="I1435">
        <v>46904</v>
      </c>
      <c r="J1435" s="4" t="s">
        <v>175</v>
      </c>
      <c r="K1435">
        <v>1</v>
      </c>
      <c r="L1435">
        <v>1</v>
      </c>
      <c r="M1435" t="str">
        <f>IF(OR(K1435&gt;0, L1435&gt;0), "Parent", "Not Parent")</f>
        <v>Parent</v>
      </c>
      <c r="N1435" t="s">
        <v>626</v>
      </c>
      <c r="O1435" s="8">
        <v>41916</v>
      </c>
      <c r="P1435" s="9">
        <f>O1435-N1435</f>
        <v>700</v>
      </c>
      <c r="Q1435">
        <v>20</v>
      </c>
      <c r="R1435" s="9">
        <f>P1435-Q1435</f>
        <v>680</v>
      </c>
      <c r="S1435" s="8">
        <f>O1435-R1435</f>
        <v>41236</v>
      </c>
      <c r="T1435">
        <v>153</v>
      </c>
      <c r="U1435">
        <v>4</v>
      </c>
      <c r="V1435">
        <v>56</v>
      </c>
      <c r="W1435">
        <v>0</v>
      </c>
      <c r="X1435">
        <v>9</v>
      </c>
      <c r="Y1435">
        <v>31</v>
      </c>
      <c r="Z1435">
        <v>253</v>
      </c>
      <c r="AA1435">
        <f>Z1435/P1435</f>
        <v>0.36142857142857143</v>
      </c>
      <c r="AB1435" s="11" t="s">
        <v>506</v>
      </c>
      <c r="AC1435" t="s">
        <v>59</v>
      </c>
      <c r="AD1435">
        <v>4</v>
      </c>
      <c r="AE1435" t="str">
        <f>IF(AD1435&gt;3, "Prefers Discount", "Discount Indifferent")</f>
        <v>Prefers Discount</v>
      </c>
      <c r="AF1435">
        <v>4</v>
      </c>
      <c r="AG1435">
        <v>5</v>
      </c>
      <c r="AH1435">
        <v>1</v>
      </c>
      <c r="AI1435" t="str">
        <f>INDEX($AF$1:$AH$1,MATCH(MAX(AF1435:AH1435),AF1435:AH1435,0))</f>
        <v>Web_Orders</v>
      </c>
      <c r="AJ1435">
        <v>8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f>SUM(AK1435:AO1435)</f>
        <v>0</v>
      </c>
      <c r="AQ1435" t="s">
        <v>67</v>
      </c>
      <c r="AR1435">
        <v>0</v>
      </c>
      <c r="AS1435" t="str">
        <f>IF(OR(AK1435&gt;0, AL1435&gt;0, AM1435&gt;0, AN1435&gt;0, AO1435&gt;0), "Converted", "Not Converted")</f>
        <v>Not Converted</v>
      </c>
      <c r="AT1435">
        <v>0</v>
      </c>
      <c r="AU1435">
        <v>3</v>
      </c>
      <c r="AV1435">
        <v>11</v>
      </c>
      <c r="AW1435">
        <f>IF(Z1435&gt;607, 4, 0)</f>
        <v>0</v>
      </c>
      <c r="AX1435">
        <f>IF(AA1435&gt;0.1497, 3, 0)</f>
        <v>3</v>
      </c>
      <c r="AY1435">
        <f>IF(P1435&gt;4031, 2, 0)</f>
        <v>0</v>
      </c>
      <c r="AZ1435">
        <f>IF(H1435&gt;51934.91, 1, 0)</f>
        <v>0</v>
      </c>
      <c r="BA1435">
        <f>SUM(AW1435:AZ1435)</f>
        <v>3</v>
      </c>
      <c r="BB1435" t="str">
        <f>VLOOKUP(BA1435,'Standard Deviations'!$L$1:$M$11,2,TRUE)</f>
        <v>Silver</v>
      </c>
    </row>
    <row r="1436" spans="1:54" hidden="1">
      <c r="A1436">
        <v>6205</v>
      </c>
      <c r="B1436">
        <v>1967</v>
      </c>
      <c r="C1436">
        <f>2024-B1436</f>
        <v>57</v>
      </c>
      <c r="D1436" t="str">
        <f>VLOOKUP(B1436,Reference!$A$1:$B$125, 2)</f>
        <v>Gen X</v>
      </c>
      <c r="E1436" t="s">
        <v>64</v>
      </c>
      <c r="F1436" t="str">
        <f>IF(E1436="High School", "No College", "College")</f>
        <v>College</v>
      </c>
      <c r="G1436" t="s">
        <v>60</v>
      </c>
      <c r="H1436">
        <v>32557</v>
      </c>
      <c r="I1436">
        <v>32557</v>
      </c>
      <c r="J1436" s="4" t="s">
        <v>175</v>
      </c>
      <c r="K1436">
        <v>1</v>
      </c>
      <c r="L1436">
        <v>0</v>
      </c>
      <c r="M1436" t="str">
        <f>IF(OR(K1436&gt;0, L1436&gt;0), "Parent", "Not Parent")</f>
        <v>Parent</v>
      </c>
      <c r="N1436" t="s">
        <v>116</v>
      </c>
      <c r="O1436" s="8">
        <v>41916</v>
      </c>
      <c r="P1436" s="9">
        <f>O1436-N1436</f>
        <v>222</v>
      </c>
      <c r="Q1436">
        <v>13</v>
      </c>
      <c r="R1436" s="9">
        <f>P1436-Q1436</f>
        <v>209</v>
      </c>
      <c r="S1436" s="8">
        <f>O1436-R1436</f>
        <v>41707</v>
      </c>
      <c r="T1436">
        <v>34</v>
      </c>
      <c r="U1436">
        <v>3</v>
      </c>
      <c r="V1436">
        <v>29</v>
      </c>
      <c r="W1436">
        <v>0</v>
      </c>
      <c r="X1436">
        <v>4</v>
      </c>
      <c r="Y1436">
        <v>10</v>
      </c>
      <c r="Z1436">
        <v>80</v>
      </c>
      <c r="AA1436">
        <f>Z1436/P1436</f>
        <v>0.36036036036036034</v>
      </c>
      <c r="AB1436" s="11" t="s">
        <v>506</v>
      </c>
      <c r="AC1436" t="s">
        <v>59</v>
      </c>
      <c r="AD1436">
        <v>3</v>
      </c>
      <c r="AE1436" t="str">
        <f>IF(AD1436&gt;3, "Prefers Discount", "Discount Indifferent")</f>
        <v>Discount Indifferent</v>
      </c>
      <c r="AF1436">
        <v>3</v>
      </c>
      <c r="AG1436">
        <v>2</v>
      </c>
      <c r="AH1436">
        <v>1</v>
      </c>
      <c r="AI1436" t="str">
        <f>INDEX($AF$1:$AH$1,MATCH(MAX(AF1436:AH1436),AF1436:AH1436,0))</f>
        <v>Store_Orders</v>
      </c>
      <c r="AJ1436">
        <v>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f>SUM(AK1436:AO1436)</f>
        <v>0</v>
      </c>
      <c r="AQ1436" t="s">
        <v>67</v>
      </c>
      <c r="AR1436">
        <v>1</v>
      </c>
      <c r="AS1436" t="str">
        <f>IF(OR(AK1436&gt;0, AL1436&gt;0, AM1436&gt;0, AN1436&gt;0, AO1436&gt;0), "Converted", "Not Converted")</f>
        <v>Not Converted</v>
      </c>
      <c r="AT1436">
        <v>0</v>
      </c>
      <c r="AU1436">
        <v>3</v>
      </c>
      <c r="AV1436">
        <v>11</v>
      </c>
      <c r="AW1436">
        <f>IF(Z1436&gt;607, 4, 0)</f>
        <v>0</v>
      </c>
      <c r="AX1436">
        <f>IF(AA1436&gt;0.1497, 3, 0)</f>
        <v>3</v>
      </c>
      <c r="AY1436">
        <f>IF(P1436&gt;4031, 2, 0)</f>
        <v>0</v>
      </c>
      <c r="AZ1436">
        <f>IF(H1436&gt;51934.91, 1, 0)</f>
        <v>0</v>
      </c>
      <c r="BA1436">
        <f>SUM(AW1436:AZ1436)</f>
        <v>3</v>
      </c>
      <c r="BB1436" t="str">
        <f>VLOOKUP(BA1436,'Standard Deviations'!$L$1:$M$11,2,TRUE)</f>
        <v>Silver</v>
      </c>
    </row>
    <row r="1437" spans="1:54">
      <c r="A1437">
        <v>10313</v>
      </c>
      <c r="B1437">
        <v>1975</v>
      </c>
      <c r="C1437">
        <f>2024-B1437</f>
        <v>49</v>
      </c>
      <c r="D1437" t="str">
        <f>VLOOKUP(B1437,Reference!$A$1:$B$125, 2)</f>
        <v>Gen X</v>
      </c>
      <c r="E1437" t="s">
        <v>54</v>
      </c>
      <c r="F1437" t="str">
        <f>IF(E1437="High School", "No College", "College")</f>
        <v>College</v>
      </c>
      <c r="G1437" t="s">
        <v>55</v>
      </c>
      <c r="H1437">
        <v>48178</v>
      </c>
      <c r="I1437">
        <v>48178</v>
      </c>
      <c r="J1437" s="4" t="s">
        <v>175</v>
      </c>
      <c r="K1437">
        <v>1</v>
      </c>
      <c r="L1437">
        <v>1</v>
      </c>
      <c r="M1437" t="str">
        <f>IF(OR(K1437&gt;0, L1437&gt;0), "Parent", "Not Parent")</f>
        <v>Parent</v>
      </c>
      <c r="N1437" t="s">
        <v>664</v>
      </c>
      <c r="O1437" s="8">
        <v>41916</v>
      </c>
      <c r="P1437" s="9">
        <f>O1437-N1437</f>
        <v>706</v>
      </c>
      <c r="Q1437">
        <v>69</v>
      </c>
      <c r="R1437" s="9">
        <f>P1437-Q1437</f>
        <v>637</v>
      </c>
      <c r="S1437" s="8">
        <f>O1437-R1437</f>
        <v>41279</v>
      </c>
      <c r="T1437">
        <v>159</v>
      </c>
      <c r="U1437">
        <v>4</v>
      </c>
      <c r="V1437">
        <v>45</v>
      </c>
      <c r="W1437">
        <v>6</v>
      </c>
      <c r="X1437">
        <v>2</v>
      </c>
      <c r="Y1437">
        <v>38</v>
      </c>
      <c r="Z1437">
        <v>254</v>
      </c>
      <c r="AA1437">
        <f>Z1437/P1437</f>
        <v>0.35977337110481589</v>
      </c>
      <c r="AB1437" s="14" t="s">
        <v>506</v>
      </c>
      <c r="AC1437" s="13" t="s">
        <v>63</v>
      </c>
      <c r="AD1437">
        <v>6</v>
      </c>
      <c r="AE1437" t="str">
        <f>IF(AD1437&gt;3, "Prefers Discount", "Discount Indifferent")</f>
        <v>Prefers Discount</v>
      </c>
      <c r="AF1437">
        <v>4</v>
      </c>
      <c r="AG1437">
        <v>5</v>
      </c>
      <c r="AH1437">
        <v>1</v>
      </c>
      <c r="AI1437" t="str">
        <f>INDEX($AF$1:$AH$1,MATCH(MAX(AF1437:AH1437),AF1437:AH1437,0))</f>
        <v>Web_Orders</v>
      </c>
      <c r="AJ1437">
        <v>8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f>SUM(AK1437:AO1437)</f>
        <v>0</v>
      </c>
      <c r="AQ1437" t="s">
        <v>67</v>
      </c>
      <c r="AR1437">
        <v>0</v>
      </c>
      <c r="AS1437" t="str">
        <f>IF(OR(AK1437&gt;0, AL1437&gt;0, AM1437&gt;0, AN1437&gt;0, AO1437&gt;0), "Converted", "Not Converted")</f>
        <v>Not Converted</v>
      </c>
      <c r="AT1437">
        <v>0</v>
      </c>
      <c r="AU1437">
        <v>3</v>
      </c>
      <c r="AV1437">
        <v>11</v>
      </c>
      <c r="AW1437">
        <f>IF(Z1437&gt;607, 4, 0)</f>
        <v>0</v>
      </c>
      <c r="AX1437">
        <f>IF(AA1437&gt;0.1497, 3, 0)</f>
        <v>3</v>
      </c>
      <c r="AY1437">
        <f>IF(P1437&gt;4031, 2, 0)</f>
        <v>0</v>
      </c>
      <c r="AZ1437">
        <f>IF(H1437&gt;51934.91, 1, 0)</f>
        <v>0</v>
      </c>
      <c r="BA1437">
        <f>SUM(AW1437:AZ1437)</f>
        <v>3</v>
      </c>
      <c r="BB1437" t="str">
        <f>VLOOKUP(BA1437,'Standard Deviations'!$L$1:$M$11,2,TRUE)</f>
        <v>Silver</v>
      </c>
    </row>
    <row r="1438" spans="1:54" hidden="1">
      <c r="A1438">
        <v>10084</v>
      </c>
      <c r="B1438">
        <v>1972</v>
      </c>
      <c r="C1438">
        <f>2024-B1438</f>
        <v>52</v>
      </c>
      <c r="D1438" t="str">
        <f>VLOOKUP(B1438,Reference!$A$1:$B$125, 2)</f>
        <v>Gen X</v>
      </c>
      <c r="E1438" t="s">
        <v>54</v>
      </c>
      <c r="F1438" t="str">
        <f>IF(E1438="High School", "No College", "College")</f>
        <v>College</v>
      </c>
      <c r="G1438" t="s">
        <v>55</v>
      </c>
      <c r="H1438">
        <v>24434</v>
      </c>
      <c r="I1438">
        <v>24434</v>
      </c>
      <c r="J1438" s="4" t="s">
        <v>341</v>
      </c>
      <c r="K1438">
        <v>2</v>
      </c>
      <c r="L1438">
        <v>0</v>
      </c>
      <c r="M1438" t="str">
        <f>IF(OR(K1438&gt;0, L1438&gt;0), "Parent", "Not Parent")</f>
        <v>Parent</v>
      </c>
      <c r="N1438" t="s">
        <v>76</v>
      </c>
      <c r="O1438" s="8">
        <v>41916</v>
      </c>
      <c r="P1438" s="9">
        <f>O1438-N1438</f>
        <v>139</v>
      </c>
      <c r="Q1438">
        <v>9</v>
      </c>
      <c r="R1438" s="9">
        <f>P1438-Q1438</f>
        <v>130</v>
      </c>
      <c r="S1438" s="8">
        <f>O1438-R1438</f>
        <v>41786</v>
      </c>
      <c r="T1438">
        <v>3</v>
      </c>
      <c r="U1438">
        <v>2</v>
      </c>
      <c r="V1438">
        <v>8</v>
      </c>
      <c r="W1438">
        <v>20</v>
      </c>
      <c r="X1438">
        <v>0</v>
      </c>
      <c r="Y1438">
        <v>17</v>
      </c>
      <c r="Z1438">
        <v>50</v>
      </c>
      <c r="AA1438">
        <f>Z1438/P1438</f>
        <v>0.35971223021582732</v>
      </c>
      <c r="AB1438" s="11" t="s">
        <v>506</v>
      </c>
      <c r="AC1438" t="s">
        <v>59</v>
      </c>
      <c r="AD1438">
        <v>2</v>
      </c>
      <c r="AE1438" t="str">
        <f>IF(AD1438&gt;3, "Prefers Discount", "Discount Indifferent")</f>
        <v>Discount Indifferent</v>
      </c>
      <c r="AF1438">
        <v>2</v>
      </c>
      <c r="AG1438">
        <v>2</v>
      </c>
      <c r="AH1438">
        <v>1</v>
      </c>
      <c r="AI1438" t="str">
        <f>INDEX($AF$1:$AH$1,MATCH(MAX(AF1438:AH1438),AF1438:AH1438,0))</f>
        <v>Store_Orders</v>
      </c>
      <c r="AJ1438">
        <v>7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f>SUM(AK1438:AO1438)</f>
        <v>0</v>
      </c>
      <c r="AQ1438" t="s">
        <v>67</v>
      </c>
      <c r="AR1438">
        <v>0</v>
      </c>
      <c r="AS1438" t="str">
        <f>IF(OR(AK1438&gt;0, AL1438&gt;0, AM1438&gt;0, AN1438&gt;0, AO1438&gt;0), "Converted", "Not Converted")</f>
        <v>Not Converted</v>
      </c>
      <c r="AT1438">
        <v>0</v>
      </c>
      <c r="AU1438">
        <v>3</v>
      </c>
      <c r="AV1438">
        <v>11</v>
      </c>
      <c r="AW1438">
        <f>IF(Z1438&gt;607, 4, 0)</f>
        <v>0</v>
      </c>
      <c r="AX1438">
        <f>IF(AA1438&gt;0.1497, 3, 0)</f>
        <v>3</v>
      </c>
      <c r="AY1438">
        <f>IF(P1438&gt;4031, 2, 0)</f>
        <v>0</v>
      </c>
      <c r="AZ1438">
        <f>IF(H1438&gt;51934.91, 1, 0)</f>
        <v>0</v>
      </c>
      <c r="BA1438">
        <f>SUM(AW1438:AZ1438)</f>
        <v>3</v>
      </c>
      <c r="BB1438" t="str">
        <f>VLOOKUP(BA1438,'Standard Deviations'!$L$1:$M$11,2,TRUE)</f>
        <v>Silver</v>
      </c>
    </row>
    <row r="1439" spans="1:54" hidden="1">
      <c r="A1439">
        <v>8334</v>
      </c>
      <c r="B1439">
        <v>1971</v>
      </c>
      <c r="C1439">
        <f>2024-B1439</f>
        <v>53</v>
      </c>
      <c r="D1439" t="str">
        <f>VLOOKUP(B1439,Reference!$A$1:$B$125, 2)</f>
        <v>Gen X</v>
      </c>
      <c r="E1439" t="s">
        <v>64</v>
      </c>
      <c r="F1439" t="str">
        <f>IF(E1439="High School", "No College", "College")</f>
        <v>College</v>
      </c>
      <c r="G1439" t="s">
        <v>60</v>
      </c>
      <c r="H1439">
        <v>33316</v>
      </c>
      <c r="I1439">
        <v>33316</v>
      </c>
      <c r="J1439" s="4" t="s">
        <v>175</v>
      </c>
      <c r="K1439">
        <v>1</v>
      </c>
      <c r="L1439">
        <v>1</v>
      </c>
      <c r="M1439" t="str">
        <f>IF(OR(K1439&gt;0, L1439&gt;0), "Parent", "Not Parent")</f>
        <v>Parent</v>
      </c>
      <c r="N1439" t="s">
        <v>197</v>
      </c>
      <c r="O1439" s="8">
        <v>41916</v>
      </c>
      <c r="P1439" s="9">
        <f>O1439-N1439</f>
        <v>365</v>
      </c>
      <c r="Q1439">
        <v>34</v>
      </c>
      <c r="R1439" s="9">
        <f>P1439-Q1439</f>
        <v>331</v>
      </c>
      <c r="S1439" s="8">
        <f>O1439-R1439</f>
        <v>41585</v>
      </c>
      <c r="T1439">
        <v>79</v>
      </c>
      <c r="U1439">
        <v>1</v>
      </c>
      <c r="V1439">
        <v>31</v>
      </c>
      <c r="W1439">
        <v>4</v>
      </c>
      <c r="X1439">
        <v>4</v>
      </c>
      <c r="Y1439">
        <v>12</v>
      </c>
      <c r="Z1439">
        <v>131</v>
      </c>
      <c r="AA1439">
        <f>Z1439/P1439</f>
        <v>0.35890410958904112</v>
      </c>
      <c r="AB1439" s="11" t="s">
        <v>506</v>
      </c>
      <c r="AC1439" t="s">
        <v>59</v>
      </c>
      <c r="AD1439">
        <v>3</v>
      </c>
      <c r="AE1439" t="str">
        <f>IF(AD1439&gt;3, "Prefers Discount", "Discount Indifferent")</f>
        <v>Discount Indifferent</v>
      </c>
      <c r="AF1439">
        <v>4</v>
      </c>
      <c r="AG1439">
        <v>2</v>
      </c>
      <c r="AH1439">
        <v>1</v>
      </c>
      <c r="AI1439" t="str">
        <f>INDEX($AF$1:$AH$1,MATCH(MAX(AF1439:AH1439),AF1439:AH1439,0))</f>
        <v>Store_Orders</v>
      </c>
      <c r="AJ1439">
        <v>6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f>SUM(AK1439:AO1439)</f>
        <v>0</v>
      </c>
      <c r="AQ1439" t="s">
        <v>67</v>
      </c>
      <c r="AR1439">
        <v>0</v>
      </c>
      <c r="AS1439" t="str">
        <f>IF(OR(AK1439&gt;0, AL1439&gt;0, AM1439&gt;0, AN1439&gt;0, AO1439&gt;0), "Converted", "Not Converted")</f>
        <v>Not Converted</v>
      </c>
      <c r="AT1439">
        <v>0</v>
      </c>
      <c r="AU1439">
        <v>3</v>
      </c>
      <c r="AV1439">
        <v>11</v>
      </c>
      <c r="AW1439">
        <f>IF(Z1439&gt;607, 4, 0)</f>
        <v>0</v>
      </c>
      <c r="AX1439">
        <f>IF(AA1439&gt;0.1497, 3, 0)</f>
        <v>3</v>
      </c>
      <c r="AY1439">
        <f>IF(P1439&gt;4031, 2, 0)</f>
        <v>0</v>
      </c>
      <c r="AZ1439">
        <f>IF(H1439&gt;51934.91, 1, 0)</f>
        <v>0</v>
      </c>
      <c r="BA1439">
        <f>SUM(AW1439:AZ1439)</f>
        <v>3</v>
      </c>
      <c r="BB1439" t="str">
        <f>VLOOKUP(BA1439,'Standard Deviations'!$L$1:$M$11,2,TRUE)</f>
        <v>Silver</v>
      </c>
    </row>
    <row r="1440" spans="1:54" hidden="1">
      <c r="A1440">
        <v>7275</v>
      </c>
      <c r="B1440">
        <v>1971</v>
      </c>
      <c r="C1440">
        <f>2024-B1440</f>
        <v>53</v>
      </c>
      <c r="D1440" t="str">
        <f>VLOOKUP(B1440,Reference!$A$1:$B$125, 2)</f>
        <v>Gen X</v>
      </c>
      <c r="E1440" t="s">
        <v>64</v>
      </c>
      <c r="F1440" t="str">
        <f>IF(E1440="High School", "No College", "College")</f>
        <v>College</v>
      </c>
      <c r="G1440" t="s">
        <v>60</v>
      </c>
      <c r="H1440">
        <v>33316</v>
      </c>
      <c r="I1440">
        <v>33316</v>
      </c>
      <c r="J1440" s="4" t="s">
        <v>175</v>
      </c>
      <c r="K1440">
        <v>1</v>
      </c>
      <c r="L1440">
        <v>1</v>
      </c>
      <c r="M1440" t="str">
        <f>IF(OR(K1440&gt;0, L1440&gt;0), "Parent", "Not Parent")</f>
        <v>Parent</v>
      </c>
      <c r="N1440" t="s">
        <v>197</v>
      </c>
      <c r="O1440" s="8">
        <v>41916</v>
      </c>
      <c r="P1440" s="9">
        <f>O1440-N1440</f>
        <v>365</v>
      </c>
      <c r="Q1440">
        <v>34</v>
      </c>
      <c r="R1440" s="9">
        <f>P1440-Q1440</f>
        <v>331</v>
      </c>
      <c r="S1440" s="8">
        <f>O1440-R1440</f>
        <v>41585</v>
      </c>
      <c r="T1440">
        <v>79</v>
      </c>
      <c r="U1440">
        <v>1</v>
      </c>
      <c r="V1440">
        <v>31</v>
      </c>
      <c r="W1440">
        <v>4</v>
      </c>
      <c r="X1440">
        <v>4</v>
      </c>
      <c r="Y1440">
        <v>12</v>
      </c>
      <c r="Z1440">
        <v>131</v>
      </c>
      <c r="AA1440">
        <f>Z1440/P1440</f>
        <v>0.35890410958904112</v>
      </c>
      <c r="AB1440" s="11" t="s">
        <v>506</v>
      </c>
      <c r="AC1440" t="s">
        <v>59</v>
      </c>
      <c r="AD1440">
        <v>3</v>
      </c>
      <c r="AE1440" t="str">
        <f>IF(AD1440&gt;3, "Prefers Discount", "Discount Indifferent")</f>
        <v>Discount Indifferent</v>
      </c>
      <c r="AF1440">
        <v>4</v>
      </c>
      <c r="AG1440">
        <v>2</v>
      </c>
      <c r="AH1440">
        <v>1</v>
      </c>
      <c r="AI1440" t="str">
        <f>INDEX($AF$1:$AH$1,MATCH(MAX(AF1440:AH1440),AF1440:AH1440,0))</f>
        <v>Store_Orders</v>
      </c>
      <c r="AJ1440">
        <v>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f>SUM(AK1440:AO1440)</f>
        <v>0</v>
      </c>
      <c r="AQ1440" t="s">
        <v>67</v>
      </c>
      <c r="AR1440">
        <v>0</v>
      </c>
      <c r="AS1440" t="str">
        <f>IF(OR(AK1440&gt;0, AL1440&gt;0, AM1440&gt;0, AN1440&gt;0, AO1440&gt;0), "Converted", "Not Converted")</f>
        <v>Not Converted</v>
      </c>
      <c r="AT1440">
        <v>0</v>
      </c>
      <c r="AU1440">
        <v>3</v>
      </c>
      <c r="AV1440">
        <v>11</v>
      </c>
      <c r="AW1440">
        <f>IF(Z1440&gt;607, 4, 0)</f>
        <v>0</v>
      </c>
      <c r="AX1440">
        <f>IF(AA1440&gt;0.1497, 3, 0)</f>
        <v>3</v>
      </c>
      <c r="AY1440">
        <f>IF(P1440&gt;4031, 2, 0)</f>
        <v>0</v>
      </c>
      <c r="AZ1440">
        <f>IF(H1440&gt;51934.91, 1, 0)</f>
        <v>0</v>
      </c>
      <c r="BA1440">
        <f>SUM(AW1440:AZ1440)</f>
        <v>3</v>
      </c>
      <c r="BB1440" t="str">
        <f>VLOOKUP(BA1440,'Standard Deviations'!$L$1:$M$11,2,TRUE)</f>
        <v>Silver</v>
      </c>
    </row>
    <row r="1441" spans="1:54">
      <c r="A1441">
        <v>1045</v>
      </c>
      <c r="B1441">
        <v>1965</v>
      </c>
      <c r="C1441">
        <f>2024-B1441</f>
        <v>59</v>
      </c>
      <c r="D1441" t="str">
        <f>VLOOKUP(B1441,Reference!$A$1:$B$125, 2)</f>
        <v>Gen X</v>
      </c>
      <c r="E1441" t="s">
        <v>54</v>
      </c>
      <c r="F1441" t="str">
        <f>IF(E1441="High School", "No College", "College")</f>
        <v>College</v>
      </c>
      <c r="G1441" t="s">
        <v>65</v>
      </c>
      <c r="H1441">
        <v>52117</v>
      </c>
      <c r="I1441">
        <v>52117</v>
      </c>
      <c r="J1441" s="4" t="s">
        <v>175</v>
      </c>
      <c r="K1441">
        <v>0</v>
      </c>
      <c r="L1441">
        <v>1</v>
      </c>
      <c r="M1441" t="str">
        <f>IF(OR(K1441&gt;0, L1441&gt;0), "Parent", "Not Parent")</f>
        <v>Parent</v>
      </c>
      <c r="N1441" t="s">
        <v>545</v>
      </c>
      <c r="O1441" s="8">
        <v>41916</v>
      </c>
      <c r="P1441" s="9">
        <f>O1441-N1441</f>
        <v>779</v>
      </c>
      <c r="Q1441">
        <v>55</v>
      </c>
      <c r="R1441" s="9">
        <f>P1441-Q1441</f>
        <v>724</v>
      </c>
      <c r="S1441" s="8">
        <f>O1441-R1441</f>
        <v>41192</v>
      </c>
      <c r="T1441">
        <v>112</v>
      </c>
      <c r="U1441">
        <v>10</v>
      </c>
      <c r="V1441">
        <v>107</v>
      </c>
      <c r="W1441">
        <v>30</v>
      </c>
      <c r="X1441">
        <v>0</v>
      </c>
      <c r="Y1441">
        <v>20</v>
      </c>
      <c r="Z1441">
        <v>279</v>
      </c>
      <c r="AA1441">
        <f>Z1441/P1441</f>
        <v>0.35815147625160459</v>
      </c>
      <c r="AB1441" s="14" t="s">
        <v>506</v>
      </c>
      <c r="AC1441" s="13" t="s">
        <v>63</v>
      </c>
      <c r="AD1441">
        <v>2</v>
      </c>
      <c r="AE1441" t="str">
        <f>IF(AD1441&gt;3, "Prefers Discount", "Discount Indifferent")</f>
        <v>Discount Indifferent</v>
      </c>
      <c r="AF1441">
        <v>4</v>
      </c>
      <c r="AG1441">
        <v>5</v>
      </c>
      <c r="AH1441">
        <v>2</v>
      </c>
      <c r="AI1441" t="str">
        <f>INDEX($AF$1:$AH$1,MATCH(MAX(AF1441:AH1441),AF1441:AH1441,0))</f>
        <v>Web_Orders</v>
      </c>
      <c r="AJ1441">
        <v>7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f>SUM(AK1441:AO1441)</f>
        <v>0</v>
      </c>
      <c r="AQ1441" t="s">
        <v>67</v>
      </c>
      <c r="AR1441">
        <v>0</v>
      </c>
      <c r="AS1441" t="str">
        <f>IF(OR(AK1441&gt;0, AL1441&gt;0, AM1441&gt;0, AN1441&gt;0, AO1441&gt;0), "Converted", "Not Converted")</f>
        <v>Not Converted</v>
      </c>
      <c r="AT1441">
        <v>0</v>
      </c>
      <c r="AU1441">
        <v>3</v>
      </c>
      <c r="AV1441">
        <v>11</v>
      </c>
      <c r="AW1441">
        <f>IF(Z1441&gt;607, 4, 0)</f>
        <v>0</v>
      </c>
      <c r="AX1441">
        <f>IF(AA1441&gt;0.1497, 3, 0)</f>
        <v>3</v>
      </c>
      <c r="AY1441">
        <f>IF(P1441&gt;4031, 2, 0)</f>
        <v>0</v>
      </c>
      <c r="AZ1441">
        <f>IF(H1441&gt;51934.91, 1, 0)</f>
        <v>1</v>
      </c>
      <c r="BA1441">
        <f>SUM(AW1441:AZ1441)</f>
        <v>4</v>
      </c>
      <c r="BB1441" t="str">
        <f>VLOOKUP(BA1441,'Standard Deviations'!$L$1:$M$11,2,TRUE)</f>
        <v>Silver</v>
      </c>
    </row>
    <row r="1442" spans="1:54" hidden="1">
      <c r="A1442">
        <v>10905</v>
      </c>
      <c r="B1442">
        <v>1955</v>
      </c>
      <c r="C1442">
        <f>2024-B1442</f>
        <v>69</v>
      </c>
      <c r="D1442" t="str">
        <f>VLOOKUP(B1442,Reference!$A$1:$B$125, 2)</f>
        <v>Boomers</v>
      </c>
      <c r="E1442" t="s">
        <v>54</v>
      </c>
      <c r="F1442" t="str">
        <f>IF(E1442="High School", "No College", "College")</f>
        <v>College</v>
      </c>
      <c r="G1442" t="s">
        <v>65</v>
      </c>
      <c r="H1442">
        <v>42586</v>
      </c>
      <c r="I1442">
        <v>42586</v>
      </c>
      <c r="J1442" s="4" t="s">
        <v>175</v>
      </c>
      <c r="K1442">
        <v>1</v>
      </c>
      <c r="L1442">
        <v>1</v>
      </c>
      <c r="M1442" t="str">
        <f>IF(OR(K1442&gt;0, L1442&gt;0), "Parent", "Not Parent")</f>
        <v>Parent</v>
      </c>
      <c r="N1442" t="s">
        <v>397</v>
      </c>
      <c r="O1442" s="8">
        <v>41916</v>
      </c>
      <c r="P1442" s="9">
        <f>O1442-N1442</f>
        <v>705</v>
      </c>
      <c r="Q1442">
        <v>7</v>
      </c>
      <c r="R1442" s="9">
        <f>P1442-Q1442</f>
        <v>698</v>
      </c>
      <c r="S1442" s="8">
        <f>O1442-R1442</f>
        <v>41218</v>
      </c>
      <c r="T1442">
        <v>194</v>
      </c>
      <c r="U1442">
        <v>2</v>
      </c>
      <c r="V1442">
        <v>56</v>
      </c>
      <c r="W1442">
        <v>0</v>
      </c>
      <c r="X1442">
        <v>0</v>
      </c>
      <c r="Y1442">
        <v>0</v>
      </c>
      <c r="Z1442">
        <v>252</v>
      </c>
      <c r="AA1442">
        <f>Z1442/P1442</f>
        <v>0.35744680851063831</v>
      </c>
      <c r="AB1442" s="11" t="s">
        <v>506</v>
      </c>
      <c r="AC1442" t="s">
        <v>59</v>
      </c>
      <c r="AD1442">
        <v>5</v>
      </c>
      <c r="AE1442" t="str">
        <f>IF(AD1442&gt;3, "Prefers Discount", "Discount Indifferent")</f>
        <v>Prefers Discount</v>
      </c>
      <c r="AF1442">
        <v>6</v>
      </c>
      <c r="AG1442">
        <v>4</v>
      </c>
      <c r="AH1442">
        <v>1</v>
      </c>
      <c r="AI1442" t="str">
        <f>INDEX($AF$1:$AH$1,MATCH(MAX(AF1442:AH1442),AF1442:AH1442,0))</f>
        <v>Store_Orders</v>
      </c>
      <c r="AJ1442">
        <v>8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f>SUM(AK1442:AO1442)</f>
        <v>0</v>
      </c>
      <c r="AQ1442" t="s">
        <v>67</v>
      </c>
      <c r="AR1442">
        <v>1</v>
      </c>
      <c r="AS1442" t="str">
        <f>IF(OR(AK1442&gt;0, AL1442&gt;0, AM1442&gt;0, AN1442&gt;0, AO1442&gt;0), "Converted", "Not Converted")</f>
        <v>Not Converted</v>
      </c>
      <c r="AT1442">
        <v>0</v>
      </c>
      <c r="AU1442">
        <v>3</v>
      </c>
      <c r="AV1442">
        <v>11</v>
      </c>
      <c r="AW1442">
        <f>IF(Z1442&gt;607, 4, 0)</f>
        <v>0</v>
      </c>
      <c r="AX1442">
        <f>IF(AA1442&gt;0.1497, 3, 0)</f>
        <v>3</v>
      </c>
      <c r="AY1442">
        <f>IF(P1442&gt;4031, 2, 0)</f>
        <v>0</v>
      </c>
      <c r="AZ1442">
        <f>IF(H1442&gt;51934.91, 1, 0)</f>
        <v>0</v>
      </c>
      <c r="BA1442">
        <f>SUM(AW1442:AZ1442)</f>
        <v>3</v>
      </c>
      <c r="BB1442" t="str">
        <f>VLOOKUP(BA1442,'Standard Deviations'!$L$1:$M$11,2,TRUE)</f>
        <v>Silver</v>
      </c>
    </row>
    <row r="1443" spans="1:54" hidden="1">
      <c r="A1443">
        <v>8910</v>
      </c>
      <c r="B1443">
        <v>1955</v>
      </c>
      <c r="C1443">
        <f>2024-B1443</f>
        <v>69</v>
      </c>
      <c r="D1443" t="str">
        <f>VLOOKUP(B1443,Reference!$A$1:$B$125, 2)</f>
        <v>Boomers</v>
      </c>
      <c r="E1443" t="s">
        <v>54</v>
      </c>
      <c r="F1443" t="str">
        <f>IF(E1443="High School", "No College", "College")</f>
        <v>College</v>
      </c>
      <c r="G1443" t="s">
        <v>65</v>
      </c>
      <c r="H1443">
        <v>42586</v>
      </c>
      <c r="I1443">
        <v>42586</v>
      </c>
      <c r="J1443" s="4" t="s">
        <v>175</v>
      </c>
      <c r="K1443">
        <v>1</v>
      </c>
      <c r="L1443">
        <v>1</v>
      </c>
      <c r="M1443" t="str">
        <f>IF(OR(K1443&gt;0, L1443&gt;0), "Parent", "Not Parent")</f>
        <v>Parent</v>
      </c>
      <c r="N1443" t="s">
        <v>397</v>
      </c>
      <c r="O1443" s="8">
        <v>41916</v>
      </c>
      <c r="P1443" s="9">
        <f>O1443-N1443</f>
        <v>705</v>
      </c>
      <c r="Q1443">
        <v>7</v>
      </c>
      <c r="R1443" s="9">
        <f>P1443-Q1443</f>
        <v>698</v>
      </c>
      <c r="S1443" s="8">
        <f>O1443-R1443</f>
        <v>41218</v>
      </c>
      <c r="T1443">
        <v>194</v>
      </c>
      <c r="U1443">
        <v>2</v>
      </c>
      <c r="V1443">
        <v>56</v>
      </c>
      <c r="W1443">
        <v>0</v>
      </c>
      <c r="X1443">
        <v>0</v>
      </c>
      <c r="Y1443">
        <v>0</v>
      </c>
      <c r="Z1443">
        <v>252</v>
      </c>
      <c r="AA1443">
        <f>Z1443/P1443</f>
        <v>0.35744680851063831</v>
      </c>
      <c r="AB1443" s="11" t="s">
        <v>506</v>
      </c>
      <c r="AC1443" t="s">
        <v>59</v>
      </c>
      <c r="AD1443">
        <v>5</v>
      </c>
      <c r="AE1443" t="str">
        <f>IF(AD1443&gt;3, "Prefers Discount", "Discount Indifferent")</f>
        <v>Prefers Discount</v>
      </c>
      <c r="AF1443">
        <v>6</v>
      </c>
      <c r="AG1443">
        <v>4</v>
      </c>
      <c r="AH1443">
        <v>1</v>
      </c>
      <c r="AI1443" t="str">
        <f>INDEX($AF$1:$AH$1,MATCH(MAX(AF1443:AH1443),AF1443:AH1443,0))</f>
        <v>Store_Orders</v>
      </c>
      <c r="AJ1443">
        <v>8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f>SUM(AK1443:AO1443)</f>
        <v>0</v>
      </c>
      <c r="AQ1443" t="s">
        <v>67</v>
      </c>
      <c r="AR1443">
        <v>1</v>
      </c>
      <c r="AS1443" t="str">
        <f>IF(OR(AK1443&gt;0, AL1443&gt;0, AM1443&gt;0, AN1443&gt;0, AO1443&gt;0), "Converted", "Not Converted")</f>
        <v>Not Converted</v>
      </c>
      <c r="AT1443">
        <v>0</v>
      </c>
      <c r="AU1443">
        <v>3</v>
      </c>
      <c r="AV1443">
        <v>11</v>
      </c>
      <c r="AW1443">
        <f>IF(Z1443&gt;607, 4, 0)</f>
        <v>0</v>
      </c>
      <c r="AX1443">
        <f>IF(AA1443&gt;0.1497, 3, 0)</f>
        <v>3</v>
      </c>
      <c r="AY1443">
        <f>IF(P1443&gt;4031, 2, 0)</f>
        <v>0</v>
      </c>
      <c r="AZ1443">
        <f>IF(H1443&gt;51934.91, 1, 0)</f>
        <v>0</v>
      </c>
      <c r="BA1443">
        <f>SUM(AW1443:AZ1443)</f>
        <v>3</v>
      </c>
      <c r="BB1443" t="str">
        <f>VLOOKUP(BA1443,'Standard Deviations'!$L$1:$M$11,2,TRUE)</f>
        <v>Silver</v>
      </c>
    </row>
    <row r="1444" spans="1:54" hidden="1">
      <c r="A1444">
        <v>9289</v>
      </c>
      <c r="B1444">
        <v>1979</v>
      </c>
      <c r="C1444">
        <f>2024-B1444</f>
        <v>45</v>
      </c>
      <c r="D1444" t="str">
        <f>VLOOKUP(B1444,Reference!$A$1:$B$125, 2)</f>
        <v>Gen X</v>
      </c>
      <c r="E1444" t="s">
        <v>54</v>
      </c>
      <c r="F1444" t="str">
        <f>IF(E1444="High School", "No College", "College")</f>
        <v>College</v>
      </c>
      <c r="G1444" t="s">
        <v>55</v>
      </c>
      <c r="H1444">
        <v>36781</v>
      </c>
      <c r="I1444">
        <v>36781</v>
      </c>
      <c r="J1444" s="4" t="s">
        <v>175</v>
      </c>
      <c r="K1444">
        <v>1</v>
      </c>
      <c r="L1444">
        <v>0</v>
      </c>
      <c r="M1444" t="str">
        <f>IF(OR(K1444&gt;0, L1444&gt;0), "Parent", "Not Parent")</f>
        <v>Parent</v>
      </c>
      <c r="N1444" t="s">
        <v>665</v>
      </c>
      <c r="O1444" s="8">
        <v>41916</v>
      </c>
      <c r="P1444" s="9">
        <f>O1444-N1444</f>
        <v>177</v>
      </c>
      <c r="Q1444">
        <v>16</v>
      </c>
      <c r="R1444" s="9">
        <f>P1444-Q1444</f>
        <v>161</v>
      </c>
      <c r="S1444" s="8">
        <f>O1444-R1444</f>
        <v>41755</v>
      </c>
      <c r="T1444">
        <v>29</v>
      </c>
      <c r="U1444">
        <v>1</v>
      </c>
      <c r="V1444">
        <v>17</v>
      </c>
      <c r="W1444">
        <v>0</v>
      </c>
      <c r="X1444">
        <v>3</v>
      </c>
      <c r="Y1444">
        <v>13</v>
      </c>
      <c r="Z1444">
        <v>63</v>
      </c>
      <c r="AA1444">
        <f>Z1444/P1444</f>
        <v>0.3559322033898305</v>
      </c>
      <c r="AB1444" s="11" t="s">
        <v>506</v>
      </c>
      <c r="AC1444" t="s">
        <v>59</v>
      </c>
      <c r="AD1444">
        <v>1</v>
      </c>
      <c r="AE1444" t="str">
        <f>IF(AD1444&gt;3, "Prefers Discount", "Discount Indifferent")</f>
        <v>Discount Indifferent</v>
      </c>
      <c r="AF1444">
        <v>2</v>
      </c>
      <c r="AG1444">
        <v>2</v>
      </c>
      <c r="AH1444">
        <v>1</v>
      </c>
      <c r="AI1444" t="str">
        <f>INDEX($AF$1:$AH$1,MATCH(MAX(AF1444:AH1444),AF1444:AH1444,0))</f>
        <v>Store_Orders</v>
      </c>
      <c r="AJ1444">
        <v>8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f>SUM(AK1444:AO1444)</f>
        <v>0</v>
      </c>
      <c r="AQ1444" t="s">
        <v>67</v>
      </c>
      <c r="AR1444">
        <v>1</v>
      </c>
      <c r="AS1444" t="str">
        <f>IF(OR(AK1444&gt;0, AL1444&gt;0, AM1444&gt;0, AN1444&gt;0, AO1444&gt;0), "Converted", "Not Converted")</f>
        <v>Not Converted</v>
      </c>
      <c r="AT1444">
        <v>0</v>
      </c>
      <c r="AU1444">
        <v>3</v>
      </c>
      <c r="AV1444">
        <v>11</v>
      </c>
      <c r="AW1444">
        <f>IF(Z1444&gt;607, 4, 0)</f>
        <v>0</v>
      </c>
      <c r="AX1444">
        <f>IF(AA1444&gt;0.1497, 3, 0)</f>
        <v>3</v>
      </c>
      <c r="AY1444">
        <f>IF(P1444&gt;4031, 2, 0)</f>
        <v>0</v>
      </c>
      <c r="AZ1444">
        <f>IF(H1444&gt;51934.91, 1, 0)</f>
        <v>0</v>
      </c>
      <c r="BA1444">
        <f>SUM(AW1444:AZ1444)</f>
        <v>3</v>
      </c>
      <c r="BB1444" t="str">
        <f>VLOOKUP(BA1444,'Standard Deviations'!$L$1:$M$11,2,TRUE)</f>
        <v>Silver</v>
      </c>
    </row>
    <row r="1445" spans="1:54" hidden="1">
      <c r="A1445">
        <v>7660</v>
      </c>
      <c r="B1445">
        <v>1973</v>
      </c>
      <c r="C1445">
        <f>2024-B1445</f>
        <v>51</v>
      </c>
      <c r="D1445" t="str">
        <f>VLOOKUP(B1445,Reference!$A$1:$B$125, 2)</f>
        <v>Gen X</v>
      </c>
      <c r="E1445" t="s">
        <v>68</v>
      </c>
      <c r="F1445" t="str">
        <f>IF(E1445="High School", "No College", "College")</f>
        <v>College</v>
      </c>
      <c r="G1445" t="s">
        <v>60</v>
      </c>
      <c r="H1445">
        <v>35860</v>
      </c>
      <c r="I1445">
        <v>35860</v>
      </c>
      <c r="J1445" s="4" t="s">
        <v>175</v>
      </c>
      <c r="K1445">
        <v>1</v>
      </c>
      <c r="L1445">
        <v>1</v>
      </c>
      <c r="M1445" t="str">
        <f>IF(OR(K1445&gt;0, L1445&gt;0), "Parent", "Not Parent")</f>
        <v>Parent</v>
      </c>
      <c r="N1445" t="s">
        <v>666</v>
      </c>
      <c r="O1445" s="8">
        <v>41916</v>
      </c>
      <c r="P1445" s="9">
        <f>O1445-N1445</f>
        <v>138</v>
      </c>
      <c r="Q1445">
        <v>37</v>
      </c>
      <c r="R1445" s="9">
        <f>P1445-Q1445</f>
        <v>101</v>
      </c>
      <c r="S1445" s="8">
        <f>O1445-R1445</f>
        <v>41815</v>
      </c>
      <c r="T1445">
        <v>15</v>
      </c>
      <c r="U1445">
        <v>0</v>
      </c>
      <c r="V1445">
        <v>8</v>
      </c>
      <c r="W1445">
        <v>4</v>
      </c>
      <c r="X1445">
        <v>2</v>
      </c>
      <c r="Y1445">
        <v>20</v>
      </c>
      <c r="Z1445">
        <v>49</v>
      </c>
      <c r="AA1445">
        <f>Z1445/P1445</f>
        <v>0.35507246376811596</v>
      </c>
      <c r="AB1445" s="11" t="s">
        <v>506</v>
      </c>
      <c r="AC1445" t="s">
        <v>59</v>
      </c>
      <c r="AD1445">
        <v>2</v>
      </c>
      <c r="AE1445" t="str">
        <f>IF(AD1445&gt;3, "Prefers Discount", "Discount Indifferent")</f>
        <v>Discount Indifferent</v>
      </c>
      <c r="AF1445">
        <v>2</v>
      </c>
      <c r="AG1445">
        <v>1</v>
      </c>
      <c r="AH1445">
        <v>1</v>
      </c>
      <c r="AI1445" t="str">
        <f>INDEX($AF$1:$AH$1,MATCH(MAX(AF1445:AH1445),AF1445:AH1445,0))</f>
        <v>Store_Orders</v>
      </c>
      <c r="AJ1445">
        <v>5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f>SUM(AK1445:AO1445)</f>
        <v>1</v>
      </c>
      <c r="AQ1445" t="str">
        <f>INDEX($AK$1:$AO$1,MATCH(MAX(AK1445:AO1445),AK1445:AO1445,0))</f>
        <v>Converted_on_Camp3</v>
      </c>
      <c r="AR1445">
        <v>1</v>
      </c>
      <c r="AS1445" t="str">
        <f>IF(OR(AK1445&gt;0, AL1445&gt;0, AM1445&gt;0, AN1445&gt;0, AO1445&gt;0), "Converted", "Not Converted")</f>
        <v>Converted</v>
      </c>
      <c r="AT1445">
        <v>0</v>
      </c>
      <c r="AU1445">
        <v>3</v>
      </c>
      <c r="AV1445">
        <v>11</v>
      </c>
      <c r="AW1445">
        <f>IF(Z1445&gt;607, 4, 0)</f>
        <v>0</v>
      </c>
      <c r="AX1445">
        <f>IF(AA1445&gt;0.1497, 3, 0)</f>
        <v>3</v>
      </c>
      <c r="AY1445">
        <f>IF(P1445&gt;4031, 2, 0)</f>
        <v>0</v>
      </c>
      <c r="AZ1445">
        <f>IF(H1445&gt;51934.91, 1, 0)</f>
        <v>0</v>
      </c>
      <c r="BA1445">
        <f>SUM(AW1445:AZ1445)</f>
        <v>3</v>
      </c>
      <c r="BB1445" t="str">
        <f>VLOOKUP(BA1445,'Standard Deviations'!$L$1:$M$11,2,TRUE)</f>
        <v>Silver</v>
      </c>
    </row>
    <row r="1446" spans="1:54" hidden="1">
      <c r="A1446">
        <v>2055</v>
      </c>
      <c r="B1446">
        <v>1973</v>
      </c>
      <c r="C1446">
        <f>2024-B1446</f>
        <v>51</v>
      </c>
      <c r="D1446" t="str">
        <f>VLOOKUP(B1446,Reference!$A$1:$B$125, 2)</f>
        <v>Gen X</v>
      </c>
      <c r="E1446" t="s">
        <v>68</v>
      </c>
      <c r="F1446" t="str">
        <f>IF(E1446="High School", "No College", "College")</f>
        <v>College</v>
      </c>
      <c r="G1446" t="s">
        <v>71</v>
      </c>
      <c r="H1446">
        <v>35860</v>
      </c>
      <c r="I1446">
        <v>35860</v>
      </c>
      <c r="J1446" s="4" t="s">
        <v>175</v>
      </c>
      <c r="K1446">
        <v>1</v>
      </c>
      <c r="L1446">
        <v>1</v>
      </c>
      <c r="M1446" t="str">
        <f>IF(OR(K1446&gt;0, L1446&gt;0), "Parent", "Not Parent")</f>
        <v>Parent</v>
      </c>
      <c r="N1446" t="s">
        <v>666</v>
      </c>
      <c r="O1446" s="8">
        <v>41916</v>
      </c>
      <c r="P1446" s="9">
        <f>O1446-N1446</f>
        <v>138</v>
      </c>
      <c r="Q1446">
        <v>37</v>
      </c>
      <c r="R1446" s="9">
        <f>P1446-Q1446</f>
        <v>101</v>
      </c>
      <c r="S1446" s="8">
        <f>O1446-R1446</f>
        <v>41815</v>
      </c>
      <c r="T1446">
        <v>15</v>
      </c>
      <c r="U1446">
        <v>0</v>
      </c>
      <c r="V1446">
        <v>8</v>
      </c>
      <c r="W1446">
        <v>4</v>
      </c>
      <c r="X1446">
        <v>2</v>
      </c>
      <c r="Y1446">
        <v>20</v>
      </c>
      <c r="Z1446">
        <v>49</v>
      </c>
      <c r="AA1446">
        <f>Z1446/P1446</f>
        <v>0.35507246376811596</v>
      </c>
      <c r="AB1446" s="11" t="s">
        <v>506</v>
      </c>
      <c r="AC1446" t="s">
        <v>59</v>
      </c>
      <c r="AD1446">
        <v>2</v>
      </c>
      <c r="AE1446" t="str">
        <f>IF(AD1446&gt;3, "Prefers Discount", "Discount Indifferent")</f>
        <v>Discount Indifferent</v>
      </c>
      <c r="AF1446">
        <v>2</v>
      </c>
      <c r="AG1446">
        <v>1</v>
      </c>
      <c r="AH1446">
        <v>1</v>
      </c>
      <c r="AI1446" t="str">
        <f>INDEX($AF$1:$AH$1,MATCH(MAX(AF1446:AH1446),AF1446:AH1446,0))</f>
        <v>Store_Orders</v>
      </c>
      <c r="AJ1446">
        <v>5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f>SUM(AK1446:AO1446)</f>
        <v>1</v>
      </c>
      <c r="AQ1446" t="str">
        <f>INDEX($AK$1:$AO$1,MATCH(MAX(AK1446:AO1446),AK1446:AO1446,0))</f>
        <v>Converted_on_Camp3</v>
      </c>
      <c r="AR1446">
        <v>1</v>
      </c>
      <c r="AS1446" t="str">
        <f>IF(OR(AK1446&gt;0, AL1446&gt;0, AM1446&gt;0, AN1446&gt;0, AO1446&gt;0), "Converted", "Not Converted")</f>
        <v>Converted</v>
      </c>
      <c r="AT1446">
        <v>0</v>
      </c>
      <c r="AU1446">
        <v>3</v>
      </c>
      <c r="AV1446">
        <v>11</v>
      </c>
      <c r="AW1446">
        <f>IF(Z1446&gt;607, 4, 0)</f>
        <v>0</v>
      </c>
      <c r="AX1446">
        <f>IF(AA1446&gt;0.1497, 3, 0)</f>
        <v>3</v>
      </c>
      <c r="AY1446">
        <f>IF(P1446&gt;4031, 2, 0)</f>
        <v>0</v>
      </c>
      <c r="AZ1446">
        <f>IF(H1446&gt;51934.91, 1, 0)</f>
        <v>0</v>
      </c>
      <c r="BA1446">
        <f>SUM(AW1446:AZ1446)</f>
        <v>3</v>
      </c>
      <c r="BB1446" t="str">
        <f>VLOOKUP(BA1446,'Standard Deviations'!$L$1:$M$11,2,TRUE)</f>
        <v>Silver</v>
      </c>
    </row>
    <row r="1447" spans="1:54" hidden="1">
      <c r="A1447">
        <v>5107</v>
      </c>
      <c r="B1447">
        <v>1973</v>
      </c>
      <c r="C1447">
        <f>2024-B1447</f>
        <v>51</v>
      </c>
      <c r="D1447" t="str">
        <f>VLOOKUP(B1447,Reference!$A$1:$B$125, 2)</f>
        <v>Gen X</v>
      </c>
      <c r="E1447" t="s">
        <v>68</v>
      </c>
      <c r="F1447" t="str">
        <f>IF(E1447="High School", "No College", "College")</f>
        <v>College</v>
      </c>
      <c r="G1447" t="s">
        <v>71</v>
      </c>
      <c r="H1447">
        <v>35860</v>
      </c>
      <c r="I1447">
        <v>35860</v>
      </c>
      <c r="J1447" s="4" t="s">
        <v>175</v>
      </c>
      <c r="K1447">
        <v>1</v>
      </c>
      <c r="L1447">
        <v>1</v>
      </c>
      <c r="M1447" t="str">
        <f>IF(OR(K1447&gt;0, L1447&gt;0), "Parent", "Not Parent")</f>
        <v>Parent</v>
      </c>
      <c r="N1447" t="s">
        <v>666</v>
      </c>
      <c r="O1447" s="8">
        <v>41916</v>
      </c>
      <c r="P1447" s="9">
        <f>O1447-N1447</f>
        <v>138</v>
      </c>
      <c r="Q1447">
        <v>37</v>
      </c>
      <c r="R1447" s="9">
        <f>P1447-Q1447</f>
        <v>101</v>
      </c>
      <c r="S1447" s="8">
        <f>O1447-R1447</f>
        <v>41815</v>
      </c>
      <c r="T1447">
        <v>15</v>
      </c>
      <c r="U1447">
        <v>0</v>
      </c>
      <c r="V1447">
        <v>8</v>
      </c>
      <c r="W1447">
        <v>4</v>
      </c>
      <c r="X1447">
        <v>2</v>
      </c>
      <c r="Y1447">
        <v>20</v>
      </c>
      <c r="Z1447">
        <v>49</v>
      </c>
      <c r="AA1447">
        <f>Z1447/P1447</f>
        <v>0.35507246376811596</v>
      </c>
      <c r="AB1447" s="11" t="s">
        <v>506</v>
      </c>
      <c r="AC1447" t="s">
        <v>59</v>
      </c>
      <c r="AD1447">
        <v>2</v>
      </c>
      <c r="AE1447" t="str">
        <f>IF(AD1447&gt;3, "Prefers Discount", "Discount Indifferent")</f>
        <v>Discount Indifferent</v>
      </c>
      <c r="AF1447">
        <v>2</v>
      </c>
      <c r="AG1447">
        <v>1</v>
      </c>
      <c r="AH1447">
        <v>1</v>
      </c>
      <c r="AI1447" t="str">
        <f>INDEX($AF$1:$AH$1,MATCH(MAX(AF1447:AH1447),AF1447:AH1447,0))</f>
        <v>Store_Orders</v>
      </c>
      <c r="AJ1447">
        <v>5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f>SUM(AK1447:AO1447)</f>
        <v>1</v>
      </c>
      <c r="AQ1447" t="str">
        <f>INDEX($AK$1:$AO$1,MATCH(MAX(AK1447:AO1447),AK1447:AO1447,0))</f>
        <v>Converted_on_Camp3</v>
      </c>
      <c r="AR1447">
        <v>1</v>
      </c>
      <c r="AS1447" t="str">
        <f>IF(OR(AK1447&gt;0, AL1447&gt;0, AM1447&gt;0, AN1447&gt;0, AO1447&gt;0), "Converted", "Not Converted")</f>
        <v>Converted</v>
      </c>
      <c r="AT1447">
        <v>0</v>
      </c>
      <c r="AU1447">
        <v>3</v>
      </c>
      <c r="AV1447">
        <v>11</v>
      </c>
      <c r="AW1447">
        <f>IF(Z1447&gt;607, 4, 0)</f>
        <v>0</v>
      </c>
      <c r="AX1447">
        <f>IF(AA1447&gt;0.1497, 3, 0)</f>
        <v>3</v>
      </c>
      <c r="AY1447">
        <f>IF(P1447&gt;4031, 2, 0)</f>
        <v>0</v>
      </c>
      <c r="AZ1447">
        <f>IF(H1447&gt;51934.91, 1, 0)</f>
        <v>0</v>
      </c>
      <c r="BA1447">
        <f>SUM(AW1447:AZ1447)</f>
        <v>3</v>
      </c>
      <c r="BB1447" t="str">
        <f>VLOOKUP(BA1447,'Standard Deviations'!$L$1:$M$11,2,TRUE)</f>
        <v>Silver</v>
      </c>
    </row>
    <row r="1448" spans="1:54" hidden="1">
      <c r="A1448">
        <v>1626</v>
      </c>
      <c r="B1448">
        <v>1973</v>
      </c>
      <c r="C1448">
        <f>2024-B1448</f>
        <v>51</v>
      </c>
      <c r="D1448" t="str">
        <f>VLOOKUP(B1448,Reference!$A$1:$B$125, 2)</f>
        <v>Gen X</v>
      </c>
      <c r="E1448" t="s">
        <v>68</v>
      </c>
      <c r="F1448" t="str">
        <f>IF(E1448="High School", "No College", "College")</f>
        <v>College</v>
      </c>
      <c r="G1448" t="s">
        <v>71</v>
      </c>
      <c r="H1448">
        <v>35860</v>
      </c>
      <c r="I1448">
        <v>35860</v>
      </c>
      <c r="J1448" s="4" t="s">
        <v>175</v>
      </c>
      <c r="K1448">
        <v>1</v>
      </c>
      <c r="L1448">
        <v>1</v>
      </c>
      <c r="M1448" t="str">
        <f>IF(OR(K1448&gt;0, L1448&gt;0), "Parent", "Not Parent")</f>
        <v>Parent</v>
      </c>
      <c r="N1448" t="s">
        <v>666</v>
      </c>
      <c r="O1448" s="8">
        <v>41916</v>
      </c>
      <c r="P1448" s="9">
        <f>O1448-N1448</f>
        <v>138</v>
      </c>
      <c r="Q1448">
        <v>37</v>
      </c>
      <c r="R1448" s="9">
        <f>P1448-Q1448</f>
        <v>101</v>
      </c>
      <c r="S1448" s="8">
        <f>O1448-R1448</f>
        <v>41815</v>
      </c>
      <c r="T1448">
        <v>15</v>
      </c>
      <c r="U1448">
        <v>0</v>
      </c>
      <c r="V1448">
        <v>8</v>
      </c>
      <c r="W1448">
        <v>4</v>
      </c>
      <c r="X1448">
        <v>2</v>
      </c>
      <c r="Y1448">
        <v>20</v>
      </c>
      <c r="Z1448">
        <v>49</v>
      </c>
      <c r="AA1448">
        <f>Z1448/P1448</f>
        <v>0.35507246376811596</v>
      </c>
      <c r="AB1448" s="11" t="s">
        <v>506</v>
      </c>
      <c r="AC1448" t="s">
        <v>59</v>
      </c>
      <c r="AD1448">
        <v>2</v>
      </c>
      <c r="AE1448" t="str">
        <f>IF(AD1448&gt;3, "Prefers Discount", "Discount Indifferent")</f>
        <v>Discount Indifferent</v>
      </c>
      <c r="AF1448">
        <v>2</v>
      </c>
      <c r="AG1448">
        <v>1</v>
      </c>
      <c r="AH1448">
        <v>1</v>
      </c>
      <c r="AI1448" t="str">
        <f>INDEX($AF$1:$AH$1,MATCH(MAX(AF1448:AH1448),AF1448:AH1448,0))</f>
        <v>Store_Orders</v>
      </c>
      <c r="AJ1448">
        <v>5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f>SUM(AK1448:AO1448)</f>
        <v>1</v>
      </c>
      <c r="AQ1448" t="str">
        <f>INDEX($AK$1:$AO$1,MATCH(MAX(AK1448:AO1448),AK1448:AO1448,0))</f>
        <v>Converted_on_Camp3</v>
      </c>
      <c r="AR1448">
        <v>1</v>
      </c>
      <c r="AS1448" t="str">
        <f>IF(OR(AK1448&gt;0, AL1448&gt;0, AM1448&gt;0, AN1448&gt;0, AO1448&gt;0), "Converted", "Not Converted")</f>
        <v>Converted</v>
      </c>
      <c r="AT1448">
        <v>0</v>
      </c>
      <c r="AU1448">
        <v>3</v>
      </c>
      <c r="AV1448">
        <v>11</v>
      </c>
      <c r="AW1448">
        <f>IF(Z1448&gt;607, 4, 0)</f>
        <v>0</v>
      </c>
      <c r="AX1448">
        <f>IF(AA1448&gt;0.1497, 3, 0)</f>
        <v>3</v>
      </c>
      <c r="AY1448">
        <f>IF(P1448&gt;4031, 2, 0)</f>
        <v>0</v>
      </c>
      <c r="AZ1448">
        <f>IF(H1448&gt;51934.91, 1, 0)</f>
        <v>0</v>
      </c>
      <c r="BA1448">
        <f>SUM(AW1448:AZ1448)</f>
        <v>3</v>
      </c>
      <c r="BB1448" t="str">
        <f>VLOOKUP(BA1448,'Standard Deviations'!$L$1:$M$11,2,TRUE)</f>
        <v>Silver</v>
      </c>
    </row>
    <row r="1449" spans="1:54" hidden="1">
      <c r="A1449">
        <v>2811</v>
      </c>
      <c r="B1449">
        <v>1963</v>
      </c>
      <c r="C1449">
        <f>2024-B1449</f>
        <v>61</v>
      </c>
      <c r="D1449" t="str">
        <f>VLOOKUP(B1449,Reference!$A$1:$B$125, 2)</f>
        <v>Boomers</v>
      </c>
      <c r="E1449" t="s">
        <v>68</v>
      </c>
      <c r="F1449" t="str">
        <f>IF(E1449="High School", "No College", "College")</f>
        <v>College</v>
      </c>
      <c r="G1449" t="s">
        <v>60</v>
      </c>
      <c r="H1449">
        <v>48918</v>
      </c>
      <c r="I1449">
        <v>48918</v>
      </c>
      <c r="J1449" s="4" t="s">
        <v>175</v>
      </c>
      <c r="K1449">
        <v>1</v>
      </c>
      <c r="L1449">
        <v>1</v>
      </c>
      <c r="M1449" t="str">
        <f>IF(OR(K1449&gt;0, L1449&gt;0), "Parent", "Not Parent")</f>
        <v>Parent</v>
      </c>
      <c r="N1449" t="s">
        <v>667</v>
      </c>
      <c r="O1449" s="8">
        <v>41916</v>
      </c>
      <c r="P1449" s="9">
        <f>O1449-N1449</f>
        <v>175</v>
      </c>
      <c r="Q1449">
        <v>21</v>
      </c>
      <c r="R1449" s="9">
        <f>P1449-Q1449</f>
        <v>154</v>
      </c>
      <c r="S1449" s="8">
        <f>O1449-R1449</f>
        <v>41762</v>
      </c>
      <c r="T1449">
        <v>52</v>
      </c>
      <c r="U1449">
        <v>0</v>
      </c>
      <c r="V1449">
        <v>9</v>
      </c>
      <c r="W1449">
        <v>0</v>
      </c>
      <c r="X1449">
        <v>0</v>
      </c>
      <c r="Y1449">
        <v>1</v>
      </c>
      <c r="Z1449">
        <v>62</v>
      </c>
      <c r="AA1449">
        <f>Z1449/P1449</f>
        <v>0.35428571428571426</v>
      </c>
      <c r="AB1449" s="11" t="s">
        <v>506</v>
      </c>
      <c r="AC1449" t="s">
        <v>59</v>
      </c>
      <c r="AD1449">
        <v>2</v>
      </c>
      <c r="AE1449" t="str">
        <f>IF(AD1449&gt;3, "Prefers Discount", "Discount Indifferent")</f>
        <v>Discount Indifferent</v>
      </c>
      <c r="AF1449">
        <v>4</v>
      </c>
      <c r="AG1449">
        <v>1</v>
      </c>
      <c r="AH1449">
        <v>0</v>
      </c>
      <c r="AI1449" t="str">
        <f>INDEX($AF$1:$AH$1,MATCH(MAX(AF1449:AH1449),AF1449:AH1449,0))</f>
        <v>Store_Orders</v>
      </c>
      <c r="AJ1449">
        <v>4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f>SUM(AK1449:AO1449)</f>
        <v>0</v>
      </c>
      <c r="AQ1449" t="s">
        <v>67</v>
      </c>
      <c r="AR1449">
        <v>0</v>
      </c>
      <c r="AS1449" t="str">
        <f>IF(OR(AK1449&gt;0, AL1449&gt;0, AM1449&gt;0, AN1449&gt;0, AO1449&gt;0), "Converted", "Not Converted")</f>
        <v>Not Converted</v>
      </c>
      <c r="AT1449">
        <v>0</v>
      </c>
      <c r="AU1449">
        <v>3</v>
      </c>
      <c r="AV1449">
        <v>11</v>
      </c>
      <c r="AW1449">
        <f>IF(Z1449&gt;607, 4, 0)</f>
        <v>0</v>
      </c>
      <c r="AX1449">
        <f>IF(AA1449&gt;0.1497, 3, 0)</f>
        <v>3</v>
      </c>
      <c r="AY1449">
        <f>IF(P1449&gt;4031, 2, 0)</f>
        <v>0</v>
      </c>
      <c r="AZ1449">
        <f>IF(H1449&gt;51934.91, 1, 0)</f>
        <v>0</v>
      </c>
      <c r="BA1449">
        <f>SUM(AW1449:AZ1449)</f>
        <v>3</v>
      </c>
      <c r="BB1449" t="str">
        <f>VLOOKUP(BA1449,'Standard Deviations'!$L$1:$M$11,2,TRUE)</f>
        <v>Silver</v>
      </c>
    </row>
    <row r="1450" spans="1:54" hidden="1">
      <c r="A1450">
        <v>9150</v>
      </c>
      <c r="B1450">
        <v>1963</v>
      </c>
      <c r="C1450">
        <f>2024-B1450</f>
        <v>61</v>
      </c>
      <c r="D1450" t="str">
        <f>VLOOKUP(B1450,Reference!$A$1:$B$125, 2)</f>
        <v>Boomers</v>
      </c>
      <c r="E1450" t="s">
        <v>68</v>
      </c>
      <c r="F1450" t="str">
        <f>IF(E1450="High School", "No College", "College")</f>
        <v>College</v>
      </c>
      <c r="G1450" t="s">
        <v>60</v>
      </c>
      <c r="H1450">
        <v>48918</v>
      </c>
      <c r="I1450">
        <v>48918</v>
      </c>
      <c r="J1450" s="4" t="s">
        <v>175</v>
      </c>
      <c r="K1450">
        <v>1</v>
      </c>
      <c r="L1450">
        <v>1</v>
      </c>
      <c r="M1450" t="str">
        <f>IF(OR(K1450&gt;0, L1450&gt;0), "Parent", "Not Parent")</f>
        <v>Parent</v>
      </c>
      <c r="N1450" t="s">
        <v>667</v>
      </c>
      <c r="O1450" s="8">
        <v>41916</v>
      </c>
      <c r="P1450" s="9">
        <f>O1450-N1450</f>
        <v>175</v>
      </c>
      <c r="Q1450">
        <v>21</v>
      </c>
      <c r="R1450" s="9">
        <f>P1450-Q1450</f>
        <v>154</v>
      </c>
      <c r="S1450" s="8">
        <f>O1450-R1450</f>
        <v>41762</v>
      </c>
      <c r="T1450">
        <v>52</v>
      </c>
      <c r="U1450">
        <v>0</v>
      </c>
      <c r="V1450">
        <v>9</v>
      </c>
      <c r="W1450">
        <v>0</v>
      </c>
      <c r="X1450">
        <v>0</v>
      </c>
      <c r="Y1450">
        <v>1</v>
      </c>
      <c r="Z1450">
        <v>62</v>
      </c>
      <c r="AA1450">
        <f>Z1450/P1450</f>
        <v>0.35428571428571426</v>
      </c>
      <c r="AB1450" s="11" t="s">
        <v>506</v>
      </c>
      <c r="AC1450" t="s">
        <v>59</v>
      </c>
      <c r="AD1450">
        <v>2</v>
      </c>
      <c r="AE1450" t="str">
        <f>IF(AD1450&gt;3, "Prefers Discount", "Discount Indifferent")</f>
        <v>Discount Indifferent</v>
      </c>
      <c r="AF1450">
        <v>4</v>
      </c>
      <c r="AG1450">
        <v>1</v>
      </c>
      <c r="AH1450">
        <v>0</v>
      </c>
      <c r="AI1450" t="str">
        <f>INDEX($AF$1:$AH$1,MATCH(MAX(AF1450:AH1450),AF1450:AH1450,0))</f>
        <v>Store_Orders</v>
      </c>
      <c r="AJ1450">
        <v>4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f>SUM(AK1450:AO1450)</f>
        <v>0</v>
      </c>
      <c r="AQ1450" t="s">
        <v>67</v>
      </c>
      <c r="AR1450">
        <v>0</v>
      </c>
      <c r="AS1450" t="str">
        <f>IF(OR(AK1450&gt;0, AL1450&gt;0, AM1450&gt;0, AN1450&gt;0, AO1450&gt;0), "Converted", "Not Converted")</f>
        <v>Not Converted</v>
      </c>
      <c r="AT1450">
        <v>0</v>
      </c>
      <c r="AU1450">
        <v>3</v>
      </c>
      <c r="AV1450">
        <v>11</v>
      </c>
      <c r="AW1450">
        <f>IF(Z1450&gt;607, 4, 0)</f>
        <v>0</v>
      </c>
      <c r="AX1450">
        <f>IF(AA1450&gt;0.1497, 3, 0)</f>
        <v>3</v>
      </c>
      <c r="AY1450">
        <f>IF(P1450&gt;4031, 2, 0)</f>
        <v>0</v>
      </c>
      <c r="AZ1450">
        <f>IF(H1450&gt;51934.91, 1, 0)</f>
        <v>0</v>
      </c>
      <c r="BA1450">
        <f>SUM(AW1450:AZ1450)</f>
        <v>3</v>
      </c>
      <c r="BB1450" t="str">
        <f>VLOOKUP(BA1450,'Standard Deviations'!$L$1:$M$11,2,TRUE)</f>
        <v>Silver</v>
      </c>
    </row>
    <row r="1451" spans="1:54">
      <c r="A1451">
        <v>6289</v>
      </c>
      <c r="B1451">
        <v>1951</v>
      </c>
      <c r="C1451">
        <f>2024-B1451</f>
        <v>73</v>
      </c>
      <c r="D1451" t="str">
        <f>VLOOKUP(B1451,Reference!$A$1:$B$125, 2)</f>
        <v>Boomers</v>
      </c>
      <c r="E1451" t="s">
        <v>64</v>
      </c>
      <c r="F1451" t="str">
        <f>IF(E1451="High School", "No College", "College")</f>
        <v>College</v>
      </c>
      <c r="G1451" t="s">
        <v>65</v>
      </c>
      <c r="H1451">
        <v>59385</v>
      </c>
      <c r="I1451">
        <v>59385</v>
      </c>
      <c r="J1451" s="4" t="s">
        <v>61</v>
      </c>
      <c r="K1451">
        <v>1</v>
      </c>
      <c r="L1451">
        <v>1</v>
      </c>
      <c r="M1451" t="str">
        <f>IF(OR(K1451&gt;0, L1451&gt;0), "Parent", "Not Parent")</f>
        <v>Parent</v>
      </c>
      <c r="N1451" t="s">
        <v>407</v>
      </c>
      <c r="O1451" s="8">
        <v>41916</v>
      </c>
      <c r="P1451" s="9">
        <f>O1451-N1451</f>
        <v>524</v>
      </c>
      <c r="Q1451">
        <v>85</v>
      </c>
      <c r="R1451" s="9">
        <f>P1451-Q1451</f>
        <v>439</v>
      </c>
      <c r="S1451" s="8">
        <f>O1451-R1451</f>
        <v>41477</v>
      </c>
      <c r="T1451">
        <v>135</v>
      </c>
      <c r="U1451">
        <v>0</v>
      </c>
      <c r="V1451">
        <v>10</v>
      </c>
      <c r="W1451">
        <v>0</v>
      </c>
      <c r="X1451">
        <v>4</v>
      </c>
      <c r="Y1451">
        <v>36</v>
      </c>
      <c r="Z1451">
        <v>185</v>
      </c>
      <c r="AA1451">
        <f>Z1451/P1451</f>
        <v>0.35305343511450382</v>
      </c>
      <c r="AB1451" s="14" t="s">
        <v>506</v>
      </c>
      <c r="AC1451" s="13" t="s">
        <v>63</v>
      </c>
      <c r="AD1451">
        <v>2</v>
      </c>
      <c r="AE1451" t="str">
        <f>IF(AD1451&gt;3, "Prefers Discount", "Discount Indifferent")</f>
        <v>Discount Indifferent</v>
      </c>
      <c r="AF1451">
        <v>4</v>
      </c>
      <c r="AG1451">
        <v>3</v>
      </c>
      <c r="AH1451">
        <v>1</v>
      </c>
      <c r="AI1451" t="str">
        <f>INDEX($AF$1:$AH$1,MATCH(MAX(AF1451:AH1451),AF1451:AH1451,0))</f>
        <v>Store_Orders</v>
      </c>
      <c r="AJ1451">
        <v>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f>SUM(AK1451:AO1451)</f>
        <v>0</v>
      </c>
      <c r="AQ1451" t="s">
        <v>67</v>
      </c>
      <c r="AR1451">
        <v>0</v>
      </c>
      <c r="AS1451" t="str">
        <f>IF(OR(AK1451&gt;0, AL1451&gt;0, AM1451&gt;0, AN1451&gt;0, AO1451&gt;0), "Converted", "Not Converted")</f>
        <v>Not Converted</v>
      </c>
      <c r="AT1451">
        <v>0</v>
      </c>
      <c r="AU1451">
        <v>3</v>
      </c>
      <c r="AV1451">
        <v>11</v>
      </c>
      <c r="AW1451">
        <f>IF(Z1451&gt;607, 4, 0)</f>
        <v>0</v>
      </c>
      <c r="AX1451">
        <f>IF(AA1451&gt;0.1497, 3, 0)</f>
        <v>3</v>
      </c>
      <c r="AY1451">
        <f>IF(P1451&gt;4031, 2, 0)</f>
        <v>0</v>
      </c>
      <c r="AZ1451">
        <f>IF(H1451&gt;51934.91, 1, 0)</f>
        <v>1</v>
      </c>
      <c r="BA1451">
        <f>SUM(AW1451:AZ1451)</f>
        <v>4</v>
      </c>
      <c r="BB1451" t="str">
        <f>VLOOKUP(BA1451,'Standard Deviations'!$L$1:$M$11,2,TRUE)</f>
        <v>Silver</v>
      </c>
    </row>
    <row r="1452" spans="1:54">
      <c r="A1452">
        <v>3846</v>
      </c>
      <c r="B1452">
        <v>1974</v>
      </c>
      <c r="C1452">
        <f>2024-B1452</f>
        <v>50</v>
      </c>
      <c r="D1452" t="str">
        <f>VLOOKUP(B1452,Reference!$A$1:$B$125, 2)</f>
        <v>Gen X</v>
      </c>
      <c r="E1452" t="s">
        <v>54</v>
      </c>
      <c r="F1452" t="str">
        <f>IF(E1452="High School", "No College", "College")</f>
        <v>College</v>
      </c>
      <c r="G1452" t="s">
        <v>55</v>
      </c>
      <c r="H1452">
        <v>42557</v>
      </c>
      <c r="I1452">
        <v>42557</v>
      </c>
      <c r="J1452" s="4" t="s">
        <v>175</v>
      </c>
      <c r="K1452">
        <v>0</v>
      </c>
      <c r="L1452">
        <v>1</v>
      </c>
      <c r="M1452" t="str">
        <f>IF(OR(K1452&gt;0, L1452&gt;0), "Parent", "Not Parent")</f>
        <v>Parent</v>
      </c>
      <c r="N1452" t="s">
        <v>469</v>
      </c>
      <c r="O1452" s="8">
        <v>41916</v>
      </c>
      <c r="P1452" s="9">
        <f>O1452-N1452</f>
        <v>766</v>
      </c>
      <c r="Q1452">
        <v>98</v>
      </c>
      <c r="R1452" s="9">
        <f>P1452-Q1452</f>
        <v>668</v>
      </c>
      <c r="S1452" s="8">
        <f>O1452-R1452</f>
        <v>41248</v>
      </c>
      <c r="T1452">
        <v>192</v>
      </c>
      <c r="U1452">
        <v>5</v>
      </c>
      <c r="V1452">
        <v>53</v>
      </c>
      <c r="W1452">
        <v>0</v>
      </c>
      <c r="X1452">
        <v>5</v>
      </c>
      <c r="Y1452">
        <v>15</v>
      </c>
      <c r="Z1452">
        <v>270</v>
      </c>
      <c r="AA1452">
        <f>Z1452/P1452</f>
        <v>0.35248041775456918</v>
      </c>
      <c r="AB1452" s="14" t="s">
        <v>506</v>
      </c>
      <c r="AC1452" s="13" t="s">
        <v>63</v>
      </c>
      <c r="AD1452">
        <v>4</v>
      </c>
      <c r="AE1452" t="str">
        <f>IF(AD1452&gt;3, "Prefers Discount", "Discount Indifferent")</f>
        <v>Prefers Discount</v>
      </c>
      <c r="AF1452">
        <v>4</v>
      </c>
      <c r="AG1452">
        <v>6</v>
      </c>
      <c r="AH1452">
        <v>1</v>
      </c>
      <c r="AI1452" t="str">
        <f>INDEX($AF$1:$AH$1,MATCH(MAX(AF1452:AH1452),AF1452:AH1452,0))</f>
        <v>Web_Orders</v>
      </c>
      <c r="AJ1452">
        <v>8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f>SUM(AK1452:AO1452)</f>
        <v>0</v>
      </c>
      <c r="AQ1452" t="s">
        <v>67</v>
      </c>
      <c r="AR1452">
        <v>0</v>
      </c>
      <c r="AS1452" t="str">
        <f>IF(OR(AK1452&gt;0, AL1452&gt;0, AM1452&gt;0, AN1452&gt;0, AO1452&gt;0), "Converted", "Not Converted")</f>
        <v>Not Converted</v>
      </c>
      <c r="AT1452">
        <v>0</v>
      </c>
      <c r="AU1452">
        <v>3</v>
      </c>
      <c r="AV1452">
        <v>11</v>
      </c>
      <c r="AW1452">
        <f>IF(Z1452&gt;607, 4, 0)</f>
        <v>0</v>
      </c>
      <c r="AX1452">
        <f>IF(AA1452&gt;0.1497, 3, 0)</f>
        <v>3</v>
      </c>
      <c r="AY1452">
        <f>IF(P1452&gt;4031, 2, 0)</f>
        <v>0</v>
      </c>
      <c r="AZ1452">
        <f>IF(H1452&gt;51934.91, 1, 0)</f>
        <v>0</v>
      </c>
      <c r="BA1452">
        <f>SUM(AW1452:AZ1452)</f>
        <v>3</v>
      </c>
      <c r="BB1452" t="str">
        <f>VLOOKUP(BA1452,'Standard Deviations'!$L$1:$M$11,2,TRUE)</f>
        <v>Silver</v>
      </c>
    </row>
    <row r="1453" spans="1:54" hidden="1">
      <c r="A1453">
        <v>5788</v>
      </c>
      <c r="B1453">
        <v>1972</v>
      </c>
      <c r="C1453">
        <f>2024-B1453</f>
        <v>52</v>
      </c>
      <c r="D1453" t="str">
        <f>VLOOKUP(B1453,Reference!$A$1:$B$125, 2)</f>
        <v>Gen X</v>
      </c>
      <c r="E1453" t="s">
        <v>54</v>
      </c>
      <c r="F1453" t="str">
        <f>IF(E1453="High School", "No College", "College")</f>
        <v>College</v>
      </c>
      <c r="G1453" t="s">
        <v>65</v>
      </c>
      <c r="H1453">
        <v>46053</v>
      </c>
      <c r="I1453">
        <v>46053</v>
      </c>
      <c r="J1453" s="4" t="s">
        <v>175</v>
      </c>
      <c r="K1453">
        <v>1</v>
      </c>
      <c r="L1453">
        <v>0</v>
      </c>
      <c r="M1453" t="str">
        <f>IF(OR(K1453&gt;0, L1453&gt;0), "Parent", "Not Parent")</f>
        <v>Parent</v>
      </c>
      <c r="N1453" t="s">
        <v>420</v>
      </c>
      <c r="O1453" s="8">
        <v>41916</v>
      </c>
      <c r="P1453" s="9">
        <f>O1453-N1453</f>
        <v>594</v>
      </c>
      <c r="Q1453">
        <v>46</v>
      </c>
      <c r="R1453" s="9">
        <f>P1453-Q1453</f>
        <v>548</v>
      </c>
      <c r="S1453" s="8">
        <f>O1453-R1453</f>
        <v>41368</v>
      </c>
      <c r="T1453">
        <v>56</v>
      </c>
      <c r="U1453">
        <v>10</v>
      </c>
      <c r="V1453">
        <v>92</v>
      </c>
      <c r="W1453">
        <v>19</v>
      </c>
      <c r="X1453">
        <v>7</v>
      </c>
      <c r="Y1453">
        <v>25</v>
      </c>
      <c r="Z1453">
        <v>209</v>
      </c>
      <c r="AA1453">
        <f>Z1453/P1453</f>
        <v>0.35185185185185186</v>
      </c>
      <c r="AB1453" s="11" t="s">
        <v>506</v>
      </c>
      <c r="AC1453" t="s">
        <v>59</v>
      </c>
      <c r="AD1453">
        <v>3</v>
      </c>
      <c r="AE1453" t="str">
        <f>IF(AD1453&gt;3, "Prefers Discount", "Discount Indifferent")</f>
        <v>Discount Indifferent</v>
      </c>
      <c r="AF1453">
        <v>4</v>
      </c>
      <c r="AG1453">
        <v>3</v>
      </c>
      <c r="AH1453">
        <v>2</v>
      </c>
      <c r="AI1453" t="str">
        <f>INDEX($AF$1:$AH$1,MATCH(MAX(AF1453:AH1453),AF1453:AH1453,0))</f>
        <v>Store_Orders</v>
      </c>
      <c r="AJ1453">
        <v>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f>SUM(AK1453:AO1453)</f>
        <v>0</v>
      </c>
      <c r="AQ1453" t="s">
        <v>67</v>
      </c>
      <c r="AR1453">
        <v>0</v>
      </c>
      <c r="AS1453" t="str">
        <f>IF(OR(AK1453&gt;0, AL1453&gt;0, AM1453&gt;0, AN1453&gt;0, AO1453&gt;0), "Converted", "Not Converted")</f>
        <v>Not Converted</v>
      </c>
      <c r="AT1453">
        <v>0</v>
      </c>
      <c r="AU1453">
        <v>3</v>
      </c>
      <c r="AV1453">
        <v>11</v>
      </c>
      <c r="AW1453">
        <f>IF(Z1453&gt;607, 4, 0)</f>
        <v>0</v>
      </c>
      <c r="AX1453">
        <f>IF(AA1453&gt;0.1497, 3, 0)</f>
        <v>3</v>
      </c>
      <c r="AY1453">
        <f>IF(P1453&gt;4031, 2, 0)</f>
        <v>0</v>
      </c>
      <c r="AZ1453">
        <f>IF(H1453&gt;51934.91, 1, 0)</f>
        <v>0</v>
      </c>
      <c r="BA1453">
        <f>SUM(AW1453:AZ1453)</f>
        <v>3</v>
      </c>
      <c r="BB1453" t="str">
        <f>VLOOKUP(BA1453,'Standard Deviations'!$L$1:$M$11,2,TRUE)</f>
        <v>Silver</v>
      </c>
    </row>
    <row r="1454" spans="1:54">
      <c r="A1454">
        <v>1998</v>
      </c>
      <c r="B1454">
        <v>1976</v>
      </c>
      <c r="C1454">
        <f>2024-B1454</f>
        <v>48</v>
      </c>
      <c r="D1454" t="str">
        <f>VLOOKUP(B1454,Reference!$A$1:$B$125, 2)</f>
        <v>Gen X</v>
      </c>
      <c r="E1454" t="s">
        <v>54</v>
      </c>
      <c r="F1454" t="str">
        <f>IF(E1454="High School", "No College", "College")</f>
        <v>College</v>
      </c>
      <c r="G1454" t="s">
        <v>60</v>
      </c>
      <c r="H1454">
        <v>37697</v>
      </c>
      <c r="I1454">
        <v>37697</v>
      </c>
      <c r="J1454" s="4" t="s">
        <v>175</v>
      </c>
      <c r="K1454">
        <v>1</v>
      </c>
      <c r="L1454">
        <v>0</v>
      </c>
      <c r="M1454" t="str">
        <f>IF(OR(K1454&gt;0, L1454&gt;0), "Parent", "Not Parent")</f>
        <v>Parent</v>
      </c>
      <c r="N1454" t="s">
        <v>374</v>
      </c>
      <c r="O1454" s="8">
        <v>41916</v>
      </c>
      <c r="P1454" s="9">
        <f>O1454-N1454</f>
        <v>239</v>
      </c>
      <c r="Q1454">
        <v>82</v>
      </c>
      <c r="R1454" s="9">
        <f>P1454-Q1454</f>
        <v>157</v>
      </c>
      <c r="S1454" s="8">
        <f>O1454-R1454</f>
        <v>41759</v>
      </c>
      <c r="T1454">
        <v>34</v>
      </c>
      <c r="U1454">
        <v>6</v>
      </c>
      <c r="V1454">
        <v>21</v>
      </c>
      <c r="W1454">
        <v>11</v>
      </c>
      <c r="X1454">
        <v>4</v>
      </c>
      <c r="Y1454">
        <v>8</v>
      </c>
      <c r="Z1454">
        <v>84</v>
      </c>
      <c r="AA1454">
        <f>Z1454/P1454</f>
        <v>0.35146443514644349</v>
      </c>
      <c r="AB1454" s="14" t="s">
        <v>506</v>
      </c>
      <c r="AC1454" s="13" t="s">
        <v>63</v>
      </c>
      <c r="AD1454">
        <v>1</v>
      </c>
      <c r="AE1454" t="str">
        <f>IF(AD1454&gt;3, "Prefers Discount", "Discount Indifferent")</f>
        <v>Discount Indifferent</v>
      </c>
      <c r="AF1454">
        <v>3</v>
      </c>
      <c r="AG1454">
        <v>2</v>
      </c>
      <c r="AH1454">
        <v>1</v>
      </c>
      <c r="AI1454" t="str">
        <f>INDEX($AF$1:$AH$1,MATCH(MAX(AF1454:AH1454),AF1454:AH1454,0))</f>
        <v>Store_Orders</v>
      </c>
      <c r="AJ1454">
        <v>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f>SUM(AK1454:AO1454)</f>
        <v>0</v>
      </c>
      <c r="AQ1454" t="s">
        <v>67</v>
      </c>
      <c r="AR1454">
        <v>0</v>
      </c>
      <c r="AS1454" t="str">
        <f>IF(OR(AK1454&gt;0, AL1454&gt;0, AM1454&gt;0, AN1454&gt;0, AO1454&gt;0), "Converted", "Not Converted")</f>
        <v>Not Converted</v>
      </c>
      <c r="AT1454">
        <v>0</v>
      </c>
      <c r="AU1454">
        <v>3</v>
      </c>
      <c r="AV1454">
        <v>11</v>
      </c>
      <c r="AW1454">
        <f>IF(Z1454&gt;607, 4, 0)</f>
        <v>0</v>
      </c>
      <c r="AX1454">
        <f>IF(AA1454&gt;0.1497, 3, 0)</f>
        <v>3</v>
      </c>
      <c r="AY1454">
        <f>IF(P1454&gt;4031, 2, 0)</f>
        <v>0</v>
      </c>
      <c r="AZ1454">
        <f>IF(H1454&gt;51934.91, 1, 0)</f>
        <v>0</v>
      </c>
      <c r="BA1454">
        <f>SUM(AW1454:AZ1454)</f>
        <v>3</v>
      </c>
      <c r="BB1454" t="str">
        <f>VLOOKUP(BA1454,'Standard Deviations'!$L$1:$M$11,2,TRUE)</f>
        <v>Silver</v>
      </c>
    </row>
    <row r="1455" spans="1:54">
      <c r="A1455">
        <v>1250</v>
      </c>
      <c r="B1455">
        <v>1976</v>
      </c>
      <c r="C1455">
        <f>2024-B1455</f>
        <v>48</v>
      </c>
      <c r="D1455" t="str">
        <f>VLOOKUP(B1455,Reference!$A$1:$B$125, 2)</f>
        <v>Gen X</v>
      </c>
      <c r="E1455" t="s">
        <v>54</v>
      </c>
      <c r="F1455" t="str">
        <f>IF(E1455="High School", "No College", "College")</f>
        <v>College</v>
      </c>
      <c r="G1455" t="s">
        <v>60</v>
      </c>
      <c r="H1455">
        <v>37697</v>
      </c>
      <c r="I1455">
        <v>37697</v>
      </c>
      <c r="J1455" s="4" t="s">
        <v>175</v>
      </c>
      <c r="K1455">
        <v>1</v>
      </c>
      <c r="L1455">
        <v>0</v>
      </c>
      <c r="M1455" t="str">
        <f>IF(OR(K1455&gt;0, L1455&gt;0), "Parent", "Not Parent")</f>
        <v>Parent</v>
      </c>
      <c r="N1455" t="s">
        <v>374</v>
      </c>
      <c r="O1455" s="8">
        <v>41916</v>
      </c>
      <c r="P1455" s="9">
        <f>O1455-N1455</f>
        <v>239</v>
      </c>
      <c r="Q1455">
        <v>82</v>
      </c>
      <c r="R1455" s="9">
        <f>P1455-Q1455</f>
        <v>157</v>
      </c>
      <c r="S1455" s="8">
        <f>O1455-R1455</f>
        <v>41759</v>
      </c>
      <c r="T1455">
        <v>34</v>
      </c>
      <c r="U1455">
        <v>6</v>
      </c>
      <c r="V1455">
        <v>21</v>
      </c>
      <c r="W1455">
        <v>11</v>
      </c>
      <c r="X1455">
        <v>4</v>
      </c>
      <c r="Y1455">
        <v>8</v>
      </c>
      <c r="Z1455">
        <v>84</v>
      </c>
      <c r="AA1455">
        <f>Z1455/P1455</f>
        <v>0.35146443514644349</v>
      </c>
      <c r="AB1455" s="14" t="s">
        <v>506</v>
      </c>
      <c r="AC1455" s="13" t="s">
        <v>63</v>
      </c>
      <c r="AD1455">
        <v>1</v>
      </c>
      <c r="AE1455" t="str">
        <f>IF(AD1455&gt;3, "Prefers Discount", "Discount Indifferent")</f>
        <v>Discount Indifferent</v>
      </c>
      <c r="AF1455">
        <v>3</v>
      </c>
      <c r="AG1455">
        <v>2</v>
      </c>
      <c r="AH1455">
        <v>1</v>
      </c>
      <c r="AI1455" t="str">
        <f>INDEX($AF$1:$AH$1,MATCH(MAX(AF1455:AH1455),AF1455:AH1455,0))</f>
        <v>Store_Orders</v>
      </c>
      <c r="AJ1455">
        <v>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f>SUM(AK1455:AO1455)</f>
        <v>0</v>
      </c>
      <c r="AQ1455" t="s">
        <v>67</v>
      </c>
      <c r="AR1455">
        <v>0</v>
      </c>
      <c r="AS1455" t="str">
        <f>IF(OR(AK1455&gt;0, AL1455&gt;0, AM1455&gt;0, AN1455&gt;0, AO1455&gt;0), "Converted", "Not Converted")</f>
        <v>Not Converted</v>
      </c>
      <c r="AT1455">
        <v>0</v>
      </c>
      <c r="AU1455">
        <v>3</v>
      </c>
      <c r="AV1455">
        <v>11</v>
      </c>
      <c r="AW1455">
        <f>IF(Z1455&gt;607, 4, 0)</f>
        <v>0</v>
      </c>
      <c r="AX1455">
        <f>IF(AA1455&gt;0.1497, 3, 0)</f>
        <v>3</v>
      </c>
      <c r="AY1455">
        <f>IF(P1455&gt;4031, 2, 0)</f>
        <v>0</v>
      </c>
      <c r="AZ1455">
        <f>IF(H1455&gt;51934.91, 1, 0)</f>
        <v>0</v>
      </c>
      <c r="BA1455">
        <f>SUM(AW1455:AZ1455)</f>
        <v>3</v>
      </c>
      <c r="BB1455" t="str">
        <f>VLOOKUP(BA1455,'Standard Deviations'!$L$1:$M$11,2,TRUE)</f>
        <v>Silver</v>
      </c>
    </row>
    <row r="1456" spans="1:54">
      <c r="A1456">
        <v>194</v>
      </c>
      <c r="B1456">
        <v>1965</v>
      </c>
      <c r="C1456">
        <f>2024-B1456</f>
        <v>59</v>
      </c>
      <c r="D1456" t="str">
        <f>VLOOKUP(B1456,Reference!$A$1:$B$125, 2)</f>
        <v>Gen X</v>
      </c>
      <c r="E1456" t="s">
        <v>54</v>
      </c>
      <c r="F1456" t="str">
        <f>IF(E1456="High School", "No College", "College")</f>
        <v>College</v>
      </c>
      <c r="G1456" t="s">
        <v>55</v>
      </c>
      <c r="H1456">
        <v>48006</v>
      </c>
      <c r="I1456">
        <v>48006</v>
      </c>
      <c r="J1456" s="4" t="s">
        <v>175</v>
      </c>
      <c r="K1456">
        <v>1</v>
      </c>
      <c r="L1456">
        <v>1</v>
      </c>
      <c r="M1456" t="str">
        <f>IF(OR(K1456&gt;0, L1456&gt;0), "Parent", "Not Parent")</f>
        <v>Parent</v>
      </c>
      <c r="N1456" t="s">
        <v>93</v>
      </c>
      <c r="O1456" s="8">
        <v>41916</v>
      </c>
      <c r="P1456" s="9">
        <f>O1456-N1456</f>
        <v>117</v>
      </c>
      <c r="Q1456">
        <v>55</v>
      </c>
      <c r="R1456" s="9">
        <f>P1456-Q1456</f>
        <v>62</v>
      </c>
      <c r="S1456" s="8">
        <f>O1456-R1456</f>
        <v>41854</v>
      </c>
      <c r="T1456">
        <v>23</v>
      </c>
      <c r="U1456">
        <v>0</v>
      </c>
      <c r="V1456">
        <v>11</v>
      </c>
      <c r="W1456">
        <v>3</v>
      </c>
      <c r="X1456">
        <v>2</v>
      </c>
      <c r="Y1456">
        <v>2</v>
      </c>
      <c r="Z1456">
        <v>41</v>
      </c>
      <c r="AA1456">
        <f>Z1456/P1456</f>
        <v>0.3504273504273504</v>
      </c>
      <c r="AB1456" s="14" t="s">
        <v>506</v>
      </c>
      <c r="AC1456" s="13" t="s">
        <v>63</v>
      </c>
      <c r="AD1456">
        <v>1</v>
      </c>
      <c r="AE1456" t="str">
        <f>IF(AD1456&gt;3, "Prefers Discount", "Discount Indifferent")</f>
        <v>Discount Indifferent</v>
      </c>
      <c r="AF1456">
        <v>3</v>
      </c>
      <c r="AG1456">
        <v>1</v>
      </c>
      <c r="AH1456">
        <v>0</v>
      </c>
      <c r="AI1456" t="str">
        <f>INDEX($AF$1:$AH$1,MATCH(MAX(AF1456:AH1456),AF1456:AH1456,0))</f>
        <v>Store_Orders</v>
      </c>
      <c r="AJ1456">
        <v>6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f>SUM(AK1456:AO1456)</f>
        <v>0</v>
      </c>
      <c r="AQ1456" t="s">
        <v>67</v>
      </c>
      <c r="AR1456">
        <v>0</v>
      </c>
      <c r="AS1456" t="str">
        <f>IF(OR(AK1456&gt;0, AL1456&gt;0, AM1456&gt;0, AN1456&gt;0, AO1456&gt;0), "Converted", "Not Converted")</f>
        <v>Not Converted</v>
      </c>
      <c r="AT1456">
        <v>0</v>
      </c>
      <c r="AU1456">
        <v>3</v>
      </c>
      <c r="AV1456">
        <v>11</v>
      </c>
      <c r="AW1456">
        <f>IF(Z1456&gt;607, 4, 0)</f>
        <v>0</v>
      </c>
      <c r="AX1456">
        <f>IF(AA1456&gt;0.1497, 3, 0)</f>
        <v>3</v>
      </c>
      <c r="AY1456">
        <f>IF(P1456&gt;4031, 2, 0)</f>
        <v>0</v>
      </c>
      <c r="AZ1456">
        <f>IF(H1456&gt;51934.91, 1, 0)</f>
        <v>0</v>
      </c>
      <c r="BA1456">
        <f>SUM(AW1456:AZ1456)</f>
        <v>3</v>
      </c>
      <c r="BB1456" t="str">
        <f>VLOOKUP(BA1456,'Standard Deviations'!$L$1:$M$11,2,TRUE)</f>
        <v>Silver</v>
      </c>
    </row>
    <row r="1457" spans="1:54">
      <c r="A1457">
        <v>2678</v>
      </c>
      <c r="B1457">
        <v>1990</v>
      </c>
      <c r="C1457">
        <f>2024-B1457</f>
        <v>34</v>
      </c>
      <c r="D1457" t="str">
        <f>VLOOKUP(B1457,Reference!$A$1:$B$125, 2)</f>
        <v>Millennials</v>
      </c>
      <c r="E1457" t="s">
        <v>54</v>
      </c>
      <c r="F1457" t="str">
        <f>IF(E1457="High School", "No College", "College")</f>
        <v>College</v>
      </c>
      <c r="G1457" t="s">
        <v>60</v>
      </c>
      <c r="H1457">
        <v>34412</v>
      </c>
      <c r="I1457">
        <v>34412</v>
      </c>
      <c r="J1457" s="4" t="s">
        <v>175</v>
      </c>
      <c r="K1457">
        <v>1</v>
      </c>
      <c r="L1457">
        <v>0</v>
      </c>
      <c r="M1457" t="str">
        <f>IF(OR(K1457&gt;0, L1457&gt;0), "Parent", "Not Parent")</f>
        <v>Parent</v>
      </c>
      <c r="N1457" t="s">
        <v>276</v>
      </c>
      <c r="O1457" s="8">
        <v>41916</v>
      </c>
      <c r="P1457" s="9">
        <f>O1457-N1457</f>
        <v>598</v>
      </c>
      <c r="Q1457">
        <v>62</v>
      </c>
      <c r="R1457" s="9">
        <f>P1457-Q1457</f>
        <v>536</v>
      </c>
      <c r="S1457" s="8">
        <f>O1457-R1457</f>
        <v>41380</v>
      </c>
      <c r="T1457">
        <v>52</v>
      </c>
      <c r="U1457">
        <v>12</v>
      </c>
      <c r="V1457">
        <v>50</v>
      </c>
      <c r="W1457">
        <v>4</v>
      </c>
      <c r="X1457">
        <v>36</v>
      </c>
      <c r="Y1457">
        <v>55</v>
      </c>
      <c r="Z1457">
        <v>209</v>
      </c>
      <c r="AA1457">
        <f>Z1457/P1457</f>
        <v>0.34949832775919731</v>
      </c>
      <c r="AB1457" s="14" t="s">
        <v>506</v>
      </c>
      <c r="AC1457" s="13" t="s">
        <v>63</v>
      </c>
      <c r="AD1457">
        <v>3</v>
      </c>
      <c r="AE1457" t="str">
        <f>IF(AD1457&gt;3, "Prefers Discount", "Discount Indifferent")</f>
        <v>Discount Indifferent</v>
      </c>
      <c r="AF1457">
        <v>3</v>
      </c>
      <c r="AG1457">
        <v>5</v>
      </c>
      <c r="AH1457">
        <v>0</v>
      </c>
      <c r="AI1457" t="str">
        <f>INDEX($AF$1:$AH$1,MATCH(MAX(AF1457:AH1457),AF1457:AH1457,0))</f>
        <v>Web_Orders</v>
      </c>
      <c r="AJ1457">
        <v>9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f>SUM(AK1457:AO1457)</f>
        <v>0</v>
      </c>
      <c r="AQ1457" t="s">
        <v>67</v>
      </c>
      <c r="AR1457">
        <v>0</v>
      </c>
      <c r="AS1457" t="str">
        <f>IF(OR(AK1457&gt;0, AL1457&gt;0, AM1457&gt;0, AN1457&gt;0, AO1457&gt;0), "Converted", "Not Converted")</f>
        <v>Not Converted</v>
      </c>
      <c r="AT1457">
        <v>0</v>
      </c>
      <c r="AU1457">
        <v>3</v>
      </c>
      <c r="AV1457">
        <v>11</v>
      </c>
      <c r="AW1457">
        <f>IF(Z1457&gt;607, 4, 0)</f>
        <v>0</v>
      </c>
      <c r="AX1457">
        <f>IF(AA1457&gt;0.1497, 3, 0)</f>
        <v>3</v>
      </c>
      <c r="AY1457">
        <f>IF(P1457&gt;4031, 2, 0)</f>
        <v>0</v>
      </c>
      <c r="AZ1457">
        <f>IF(H1457&gt;51934.91, 1, 0)</f>
        <v>0</v>
      </c>
      <c r="BA1457">
        <f>SUM(AW1457:AZ1457)</f>
        <v>3</v>
      </c>
      <c r="BB1457" t="str">
        <f>VLOOKUP(BA1457,'Standard Deviations'!$L$1:$M$11,2,TRUE)</f>
        <v>Silver</v>
      </c>
    </row>
    <row r="1458" spans="1:54" hidden="1">
      <c r="A1458">
        <v>8605</v>
      </c>
      <c r="B1458">
        <v>1964</v>
      </c>
      <c r="C1458">
        <f>2024-B1458</f>
        <v>60</v>
      </c>
      <c r="D1458" t="str">
        <f>VLOOKUP(B1458,Reference!$A$1:$B$125, 2)</f>
        <v>Boomers</v>
      </c>
      <c r="E1458" t="s">
        <v>68</v>
      </c>
      <c r="F1458" t="str">
        <f>IF(E1458="High School", "No College", "College")</f>
        <v>College</v>
      </c>
      <c r="G1458" t="s">
        <v>65</v>
      </c>
      <c r="H1458">
        <v>46910</v>
      </c>
      <c r="I1458">
        <v>46910</v>
      </c>
      <c r="J1458" s="4" t="s">
        <v>175</v>
      </c>
      <c r="K1458">
        <v>1</v>
      </c>
      <c r="L1458">
        <v>1</v>
      </c>
      <c r="M1458" t="str">
        <f>IF(OR(K1458&gt;0, L1458&gt;0), "Parent", "Not Parent")</f>
        <v>Parent</v>
      </c>
      <c r="N1458" t="s">
        <v>252</v>
      </c>
      <c r="O1458" s="8">
        <v>41916</v>
      </c>
      <c r="P1458" s="9">
        <f>O1458-N1458</f>
        <v>195</v>
      </c>
      <c r="Q1458">
        <v>36</v>
      </c>
      <c r="R1458" s="9">
        <f>P1458-Q1458</f>
        <v>159</v>
      </c>
      <c r="S1458" s="8">
        <f>O1458-R1458</f>
        <v>41757</v>
      </c>
      <c r="T1458">
        <v>48</v>
      </c>
      <c r="U1458">
        <v>0</v>
      </c>
      <c r="V1458">
        <v>14</v>
      </c>
      <c r="W1458">
        <v>0</v>
      </c>
      <c r="X1458">
        <v>0</v>
      </c>
      <c r="Y1458">
        <v>6</v>
      </c>
      <c r="Z1458">
        <v>68</v>
      </c>
      <c r="AA1458">
        <f>Z1458/P1458</f>
        <v>0.3487179487179487</v>
      </c>
      <c r="AB1458" s="11" t="s">
        <v>506</v>
      </c>
      <c r="AC1458" t="s">
        <v>59</v>
      </c>
      <c r="AD1458">
        <v>2</v>
      </c>
      <c r="AE1458" t="str">
        <f>IF(AD1458&gt;3, "Prefers Discount", "Discount Indifferent")</f>
        <v>Discount Indifferent</v>
      </c>
      <c r="AF1458">
        <v>3</v>
      </c>
      <c r="AG1458">
        <v>2</v>
      </c>
      <c r="AH1458">
        <v>0</v>
      </c>
      <c r="AI1458" t="str">
        <f>INDEX($AF$1:$AH$1,MATCH(MAX(AF1458:AH1458),AF1458:AH1458,0))</f>
        <v>Store_Orders</v>
      </c>
      <c r="AJ1458">
        <v>6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f>SUM(AK1458:AO1458)</f>
        <v>0</v>
      </c>
      <c r="AQ1458" t="s">
        <v>67</v>
      </c>
      <c r="AR1458">
        <v>0</v>
      </c>
      <c r="AS1458" t="str">
        <f>IF(OR(AK1458&gt;0, AL1458&gt;0, AM1458&gt;0, AN1458&gt;0, AO1458&gt;0), "Converted", "Not Converted")</f>
        <v>Not Converted</v>
      </c>
      <c r="AT1458">
        <v>0</v>
      </c>
      <c r="AU1458">
        <v>3</v>
      </c>
      <c r="AV1458">
        <v>11</v>
      </c>
      <c r="AW1458">
        <f>IF(Z1458&gt;607, 4, 0)</f>
        <v>0</v>
      </c>
      <c r="AX1458">
        <f>IF(AA1458&gt;0.1497, 3, 0)</f>
        <v>3</v>
      </c>
      <c r="AY1458">
        <f>IF(P1458&gt;4031, 2, 0)</f>
        <v>0</v>
      </c>
      <c r="AZ1458">
        <f>IF(H1458&gt;51934.91, 1, 0)</f>
        <v>0</v>
      </c>
      <c r="BA1458">
        <f>SUM(AW1458:AZ1458)</f>
        <v>3</v>
      </c>
      <c r="BB1458" t="str">
        <f>VLOOKUP(BA1458,'Standard Deviations'!$L$1:$M$11,2,TRUE)</f>
        <v>Silver</v>
      </c>
    </row>
    <row r="1459" spans="1:54">
      <c r="A1459">
        <v>6383</v>
      </c>
      <c r="B1459">
        <v>1971</v>
      </c>
      <c r="C1459">
        <f>2024-B1459</f>
        <v>53</v>
      </c>
      <c r="D1459" t="str">
        <f>VLOOKUP(B1459,Reference!$A$1:$B$125, 2)</f>
        <v>Gen X</v>
      </c>
      <c r="E1459" t="s">
        <v>68</v>
      </c>
      <c r="F1459" t="str">
        <f>IF(E1459="High School", "No College", "College")</f>
        <v>College</v>
      </c>
      <c r="G1459" t="s">
        <v>65</v>
      </c>
      <c r="H1459">
        <v>32892</v>
      </c>
      <c r="I1459">
        <v>32892</v>
      </c>
      <c r="J1459" s="4" t="s">
        <v>175</v>
      </c>
      <c r="K1459">
        <v>1</v>
      </c>
      <c r="L1459">
        <v>0</v>
      </c>
      <c r="M1459" t="str">
        <f>IF(OR(K1459&gt;0, L1459&gt;0), "Parent", "Not Parent")</f>
        <v>Parent</v>
      </c>
      <c r="N1459" t="s">
        <v>447</v>
      </c>
      <c r="O1459" s="8">
        <v>41916</v>
      </c>
      <c r="P1459" s="9">
        <f>O1459-N1459</f>
        <v>132</v>
      </c>
      <c r="Q1459">
        <v>78</v>
      </c>
      <c r="R1459" s="9">
        <f>P1459-Q1459</f>
        <v>54</v>
      </c>
      <c r="S1459" s="8">
        <f>O1459-R1459</f>
        <v>41862</v>
      </c>
      <c r="T1459">
        <v>26</v>
      </c>
      <c r="U1459">
        <v>0</v>
      </c>
      <c r="V1459">
        <v>15</v>
      </c>
      <c r="W1459">
        <v>2</v>
      </c>
      <c r="X1459">
        <v>1</v>
      </c>
      <c r="Y1459">
        <v>2</v>
      </c>
      <c r="Z1459">
        <v>46</v>
      </c>
      <c r="AA1459">
        <f>Z1459/P1459</f>
        <v>0.34848484848484851</v>
      </c>
      <c r="AB1459" s="14" t="s">
        <v>506</v>
      </c>
      <c r="AC1459" s="13" t="s">
        <v>63</v>
      </c>
      <c r="AD1459">
        <v>2</v>
      </c>
      <c r="AE1459" t="str">
        <f>IF(AD1459&gt;3, "Prefers Discount", "Discount Indifferent")</f>
        <v>Discount Indifferent</v>
      </c>
      <c r="AF1459">
        <v>3</v>
      </c>
      <c r="AG1459">
        <v>3</v>
      </c>
      <c r="AH1459">
        <v>0</v>
      </c>
      <c r="AI1459" t="str">
        <f>INDEX($AF$1:$AH$1,MATCH(MAX(AF1459:AH1459),AF1459:AH1459,0))</f>
        <v>Store_Orders</v>
      </c>
      <c r="AJ1459">
        <v>8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f>SUM(AK1459:AO1459)</f>
        <v>0</v>
      </c>
      <c r="AQ1459" t="s">
        <v>67</v>
      </c>
      <c r="AR1459">
        <v>0</v>
      </c>
      <c r="AS1459" t="str">
        <f>IF(OR(AK1459&gt;0, AL1459&gt;0, AM1459&gt;0, AN1459&gt;0, AO1459&gt;0), "Converted", "Not Converted")</f>
        <v>Not Converted</v>
      </c>
      <c r="AT1459">
        <v>0</v>
      </c>
      <c r="AU1459">
        <v>3</v>
      </c>
      <c r="AV1459">
        <v>11</v>
      </c>
      <c r="AW1459">
        <f>IF(Z1459&gt;607, 4, 0)</f>
        <v>0</v>
      </c>
      <c r="AX1459">
        <f>IF(AA1459&gt;0.1497, 3, 0)</f>
        <v>3</v>
      </c>
      <c r="AY1459">
        <f>IF(P1459&gt;4031, 2, 0)</f>
        <v>0</v>
      </c>
      <c r="AZ1459">
        <f>IF(H1459&gt;51934.91, 1, 0)</f>
        <v>0</v>
      </c>
      <c r="BA1459">
        <f>SUM(AW1459:AZ1459)</f>
        <v>3</v>
      </c>
      <c r="BB1459" t="str">
        <f>VLOOKUP(BA1459,'Standard Deviations'!$L$1:$M$11,2,TRUE)</f>
        <v>Silver</v>
      </c>
    </row>
    <row r="1460" spans="1:54">
      <c r="A1460">
        <v>10536</v>
      </c>
      <c r="B1460">
        <v>1971</v>
      </c>
      <c r="C1460">
        <f>2024-B1460</f>
        <v>53</v>
      </c>
      <c r="D1460" t="str">
        <f>VLOOKUP(B1460,Reference!$A$1:$B$125, 2)</f>
        <v>Gen X</v>
      </c>
      <c r="E1460" t="s">
        <v>68</v>
      </c>
      <c r="F1460" t="str">
        <f>IF(E1460="High School", "No College", "College")</f>
        <v>College</v>
      </c>
      <c r="G1460" t="s">
        <v>65</v>
      </c>
      <c r="H1460">
        <v>32892</v>
      </c>
      <c r="I1460">
        <v>32892</v>
      </c>
      <c r="J1460" s="4" t="s">
        <v>175</v>
      </c>
      <c r="K1460">
        <v>1</v>
      </c>
      <c r="L1460">
        <v>0</v>
      </c>
      <c r="M1460" t="str">
        <f>IF(OR(K1460&gt;0, L1460&gt;0), "Parent", "Not Parent")</f>
        <v>Parent</v>
      </c>
      <c r="N1460" t="s">
        <v>447</v>
      </c>
      <c r="O1460" s="8">
        <v>41916</v>
      </c>
      <c r="P1460" s="9">
        <f>O1460-N1460</f>
        <v>132</v>
      </c>
      <c r="Q1460">
        <v>78</v>
      </c>
      <c r="R1460" s="9">
        <f>P1460-Q1460</f>
        <v>54</v>
      </c>
      <c r="S1460" s="8">
        <f>O1460-R1460</f>
        <v>41862</v>
      </c>
      <c r="T1460">
        <v>26</v>
      </c>
      <c r="U1460">
        <v>0</v>
      </c>
      <c r="V1460">
        <v>15</v>
      </c>
      <c r="W1460">
        <v>2</v>
      </c>
      <c r="X1460">
        <v>1</v>
      </c>
      <c r="Y1460">
        <v>2</v>
      </c>
      <c r="Z1460">
        <v>46</v>
      </c>
      <c r="AA1460">
        <f>Z1460/P1460</f>
        <v>0.34848484848484851</v>
      </c>
      <c r="AB1460" s="14" t="s">
        <v>506</v>
      </c>
      <c r="AC1460" s="13" t="s">
        <v>63</v>
      </c>
      <c r="AD1460">
        <v>2</v>
      </c>
      <c r="AE1460" t="str">
        <f>IF(AD1460&gt;3, "Prefers Discount", "Discount Indifferent")</f>
        <v>Discount Indifferent</v>
      </c>
      <c r="AF1460">
        <v>3</v>
      </c>
      <c r="AG1460">
        <v>3</v>
      </c>
      <c r="AH1460">
        <v>0</v>
      </c>
      <c r="AI1460" t="str">
        <f>INDEX($AF$1:$AH$1,MATCH(MAX(AF1460:AH1460),AF1460:AH1460,0))</f>
        <v>Store_Orders</v>
      </c>
      <c r="AJ1460">
        <v>8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f>SUM(AK1460:AO1460)</f>
        <v>0</v>
      </c>
      <c r="AQ1460" t="s">
        <v>67</v>
      </c>
      <c r="AR1460">
        <v>0</v>
      </c>
      <c r="AS1460" t="str">
        <f>IF(OR(AK1460&gt;0, AL1460&gt;0, AM1460&gt;0, AN1460&gt;0, AO1460&gt;0), "Converted", "Not Converted")</f>
        <v>Not Converted</v>
      </c>
      <c r="AT1460">
        <v>0</v>
      </c>
      <c r="AU1460">
        <v>3</v>
      </c>
      <c r="AV1460">
        <v>11</v>
      </c>
      <c r="AW1460">
        <f>IF(Z1460&gt;607, 4, 0)</f>
        <v>0</v>
      </c>
      <c r="AX1460">
        <f>IF(AA1460&gt;0.1497, 3, 0)</f>
        <v>3</v>
      </c>
      <c r="AY1460">
        <f>IF(P1460&gt;4031, 2, 0)</f>
        <v>0</v>
      </c>
      <c r="AZ1460">
        <f>IF(H1460&gt;51934.91, 1, 0)</f>
        <v>0</v>
      </c>
      <c r="BA1460">
        <f>SUM(AW1460:AZ1460)</f>
        <v>3</v>
      </c>
      <c r="BB1460" t="str">
        <f>VLOOKUP(BA1460,'Standard Deviations'!$L$1:$M$11,2,TRUE)</f>
        <v>Silver</v>
      </c>
    </row>
    <row r="1461" spans="1:54">
      <c r="A1461">
        <v>6663</v>
      </c>
      <c r="B1461">
        <v>1940</v>
      </c>
      <c r="C1461">
        <f>2024-B1461</f>
        <v>84</v>
      </c>
      <c r="D1461" t="str">
        <f>VLOOKUP(B1461,Reference!$A$1:$B$125, 2)</f>
        <v>Silent</v>
      </c>
      <c r="E1461" t="s">
        <v>68</v>
      </c>
      <c r="F1461" t="str">
        <f>IF(E1461="High School", "No College", "College")</f>
        <v>College</v>
      </c>
      <c r="G1461" t="s">
        <v>60</v>
      </c>
      <c r="H1461">
        <v>51141</v>
      </c>
      <c r="I1461">
        <v>51141</v>
      </c>
      <c r="J1461" s="4" t="s">
        <v>175</v>
      </c>
      <c r="K1461">
        <v>0</v>
      </c>
      <c r="L1461">
        <v>0</v>
      </c>
      <c r="M1461" t="str">
        <f>IF(OR(K1461&gt;0, L1461&gt;0), "Parent", "Not Parent")</f>
        <v>Not Parent</v>
      </c>
      <c r="N1461" t="s">
        <v>622</v>
      </c>
      <c r="O1461" s="8">
        <v>41916</v>
      </c>
      <c r="P1461" s="9">
        <f>O1461-N1461</f>
        <v>453</v>
      </c>
      <c r="Q1461">
        <v>96</v>
      </c>
      <c r="R1461" s="9">
        <f>P1461-Q1461</f>
        <v>357</v>
      </c>
      <c r="S1461" s="8">
        <f>O1461-R1461</f>
        <v>41559</v>
      </c>
      <c r="T1461">
        <v>144</v>
      </c>
      <c r="U1461">
        <v>0</v>
      </c>
      <c r="V1461">
        <v>7</v>
      </c>
      <c r="W1461">
        <v>0</v>
      </c>
      <c r="X1461">
        <v>0</v>
      </c>
      <c r="Y1461">
        <v>6</v>
      </c>
      <c r="Z1461">
        <v>157</v>
      </c>
      <c r="AA1461">
        <f>Z1461/P1461</f>
        <v>0.34657836644591611</v>
      </c>
      <c r="AB1461" s="14" t="s">
        <v>506</v>
      </c>
      <c r="AC1461" s="13" t="s">
        <v>63</v>
      </c>
      <c r="AD1461">
        <v>1</v>
      </c>
      <c r="AE1461" t="str">
        <f>IF(AD1461&gt;3, "Prefers Discount", "Discount Indifferent")</f>
        <v>Discount Indifferent</v>
      </c>
      <c r="AF1461">
        <v>4</v>
      </c>
      <c r="AG1461">
        <v>3</v>
      </c>
      <c r="AH1461">
        <v>1</v>
      </c>
      <c r="AI1461" t="str">
        <f>INDEX($AF$1:$AH$1,MATCH(MAX(AF1461:AH1461),AF1461:AH1461,0))</f>
        <v>Store_Orders</v>
      </c>
      <c r="AJ1461">
        <v>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f>SUM(AK1461:AO1461)</f>
        <v>0</v>
      </c>
      <c r="AQ1461" t="s">
        <v>67</v>
      </c>
      <c r="AR1461">
        <v>0</v>
      </c>
      <c r="AS1461" t="str">
        <f>IF(OR(AK1461&gt;0, AL1461&gt;0, AM1461&gt;0, AN1461&gt;0, AO1461&gt;0), "Converted", "Not Converted")</f>
        <v>Not Converted</v>
      </c>
      <c r="AT1461">
        <v>0</v>
      </c>
      <c r="AU1461">
        <v>3</v>
      </c>
      <c r="AV1461">
        <v>11</v>
      </c>
      <c r="AW1461">
        <f>IF(Z1461&gt;607, 4, 0)</f>
        <v>0</v>
      </c>
      <c r="AX1461">
        <f>IF(AA1461&gt;0.1497, 3, 0)</f>
        <v>3</v>
      </c>
      <c r="AY1461">
        <f>IF(P1461&gt;4031, 2, 0)</f>
        <v>0</v>
      </c>
      <c r="AZ1461">
        <f>IF(H1461&gt;51934.91, 1, 0)</f>
        <v>0</v>
      </c>
      <c r="BA1461">
        <f>SUM(AW1461:AZ1461)</f>
        <v>3</v>
      </c>
      <c r="BB1461" t="str">
        <f>VLOOKUP(BA1461,'Standard Deviations'!$L$1:$M$11,2,TRUE)</f>
        <v>Silver</v>
      </c>
    </row>
    <row r="1462" spans="1:54" hidden="1">
      <c r="A1462">
        <v>1087</v>
      </c>
      <c r="B1462">
        <v>1975</v>
      </c>
      <c r="C1462">
        <f>2024-B1462</f>
        <v>49</v>
      </c>
      <c r="D1462" t="str">
        <f>VLOOKUP(B1462,Reference!$A$1:$B$125, 2)</f>
        <v>Gen X</v>
      </c>
      <c r="E1462" t="s">
        <v>64</v>
      </c>
      <c r="F1462" t="str">
        <f>IF(E1462="High School", "No College", "College")</f>
        <v>College</v>
      </c>
      <c r="G1462" t="s">
        <v>65</v>
      </c>
      <c r="H1462">
        <v>22669</v>
      </c>
      <c r="I1462">
        <v>22669</v>
      </c>
      <c r="J1462" s="4" t="s">
        <v>341</v>
      </c>
      <c r="K1462">
        <v>1</v>
      </c>
      <c r="L1462">
        <v>0</v>
      </c>
      <c r="M1462" t="str">
        <f>IF(OR(K1462&gt;0, L1462&gt;0), "Parent", "Not Parent")</f>
        <v>Parent</v>
      </c>
      <c r="N1462" t="s">
        <v>224</v>
      </c>
      <c r="O1462" s="8">
        <v>41916</v>
      </c>
      <c r="P1462" s="9">
        <f>O1462-N1462</f>
        <v>500</v>
      </c>
      <c r="Q1462">
        <v>30</v>
      </c>
      <c r="R1462" s="9">
        <f>P1462-Q1462</f>
        <v>470</v>
      </c>
      <c r="S1462" s="8">
        <f>O1462-R1462</f>
        <v>41446</v>
      </c>
      <c r="T1462">
        <v>16</v>
      </c>
      <c r="U1462">
        <v>14</v>
      </c>
      <c r="V1462">
        <v>36</v>
      </c>
      <c r="W1462">
        <v>37</v>
      </c>
      <c r="X1462">
        <v>22</v>
      </c>
      <c r="Y1462">
        <v>48</v>
      </c>
      <c r="Z1462">
        <v>173</v>
      </c>
      <c r="AA1462">
        <f>Z1462/P1462</f>
        <v>0.34599999999999997</v>
      </c>
      <c r="AB1462" s="11" t="s">
        <v>506</v>
      </c>
      <c r="AC1462" t="s">
        <v>59</v>
      </c>
      <c r="AD1462">
        <v>3</v>
      </c>
      <c r="AE1462" t="str">
        <f>IF(AD1462&gt;3, "Prefers Discount", "Discount Indifferent")</f>
        <v>Discount Indifferent</v>
      </c>
      <c r="AF1462">
        <v>2</v>
      </c>
      <c r="AG1462">
        <v>4</v>
      </c>
      <c r="AH1462">
        <v>1</v>
      </c>
      <c r="AI1462" t="str">
        <f>INDEX($AF$1:$AH$1,MATCH(MAX(AF1462:AH1462),AF1462:AH1462,0))</f>
        <v>Web_Orders</v>
      </c>
      <c r="AJ1462">
        <v>9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f>SUM(AK1462:AO1462)</f>
        <v>0</v>
      </c>
      <c r="AQ1462" t="s">
        <v>67</v>
      </c>
      <c r="AR1462">
        <v>1</v>
      </c>
      <c r="AS1462" t="str">
        <f>IF(OR(AK1462&gt;0, AL1462&gt;0, AM1462&gt;0, AN1462&gt;0, AO1462&gt;0), "Converted", "Not Converted")</f>
        <v>Not Converted</v>
      </c>
      <c r="AT1462">
        <v>0</v>
      </c>
      <c r="AU1462">
        <v>3</v>
      </c>
      <c r="AV1462">
        <v>11</v>
      </c>
      <c r="AW1462">
        <f>IF(Z1462&gt;607, 4, 0)</f>
        <v>0</v>
      </c>
      <c r="AX1462">
        <f>IF(AA1462&gt;0.1497, 3, 0)</f>
        <v>3</v>
      </c>
      <c r="AY1462">
        <f>IF(P1462&gt;4031, 2, 0)</f>
        <v>0</v>
      </c>
      <c r="AZ1462">
        <f>IF(H1462&gt;51934.91, 1, 0)</f>
        <v>0</v>
      </c>
      <c r="BA1462">
        <f>SUM(AW1462:AZ1462)</f>
        <v>3</v>
      </c>
      <c r="BB1462" t="str">
        <f>VLOOKUP(BA1462,'Standard Deviations'!$L$1:$M$11,2,TRUE)</f>
        <v>Silver</v>
      </c>
    </row>
    <row r="1463" spans="1:54">
      <c r="A1463">
        <v>7937</v>
      </c>
      <c r="B1463">
        <v>1982</v>
      </c>
      <c r="C1463">
        <f>2024-B1463</f>
        <v>42</v>
      </c>
      <c r="D1463" t="str">
        <f>VLOOKUP(B1463,Reference!$A$1:$B$125, 2)</f>
        <v>Millennials</v>
      </c>
      <c r="E1463" t="s">
        <v>54</v>
      </c>
      <c r="F1463" t="str">
        <f>IF(E1463="High School", "No College", "College")</f>
        <v>College</v>
      </c>
      <c r="G1463" t="s">
        <v>55</v>
      </c>
      <c r="H1463">
        <v>24711</v>
      </c>
      <c r="I1463">
        <v>24711</v>
      </c>
      <c r="J1463" s="4" t="s">
        <v>341</v>
      </c>
      <c r="K1463">
        <v>0</v>
      </c>
      <c r="L1463">
        <v>0</v>
      </c>
      <c r="M1463" t="str">
        <f>IF(OR(K1463&gt;0, L1463&gt;0), "Parent", "Not Parent")</f>
        <v>Not Parent</v>
      </c>
      <c r="N1463" t="s">
        <v>600</v>
      </c>
      <c r="O1463" s="8">
        <v>41916</v>
      </c>
      <c r="P1463" s="9">
        <f>O1463-N1463</f>
        <v>169</v>
      </c>
      <c r="Q1463">
        <v>86</v>
      </c>
      <c r="R1463" s="9">
        <f>P1463-Q1463</f>
        <v>83</v>
      </c>
      <c r="S1463" s="8">
        <f>O1463-R1463</f>
        <v>41833</v>
      </c>
      <c r="T1463">
        <v>10</v>
      </c>
      <c r="U1463">
        <v>7</v>
      </c>
      <c r="V1463">
        <v>25</v>
      </c>
      <c r="W1463">
        <v>6</v>
      </c>
      <c r="X1463">
        <v>3</v>
      </c>
      <c r="Y1463">
        <v>7</v>
      </c>
      <c r="Z1463">
        <v>58</v>
      </c>
      <c r="AA1463">
        <f>Z1463/P1463</f>
        <v>0.34319526627218933</v>
      </c>
      <c r="AB1463" s="14" t="s">
        <v>506</v>
      </c>
      <c r="AC1463" s="13" t="s">
        <v>63</v>
      </c>
      <c r="AD1463">
        <v>1</v>
      </c>
      <c r="AE1463" t="str">
        <f>IF(AD1463&gt;3, "Prefers Discount", "Discount Indifferent")</f>
        <v>Discount Indifferent</v>
      </c>
      <c r="AF1463">
        <v>3</v>
      </c>
      <c r="AG1463">
        <v>3</v>
      </c>
      <c r="AH1463">
        <v>0</v>
      </c>
      <c r="AI1463" t="str">
        <f>INDEX($AF$1:$AH$1,MATCH(MAX(AF1463:AH1463),AF1463:AH1463,0))</f>
        <v>Store_Orders</v>
      </c>
      <c r="AJ1463">
        <v>7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f>SUM(AK1463:AO1463)</f>
        <v>0</v>
      </c>
      <c r="AQ1463" t="s">
        <v>67</v>
      </c>
      <c r="AR1463">
        <v>0</v>
      </c>
      <c r="AS1463" t="str">
        <f>IF(OR(AK1463&gt;0, AL1463&gt;0, AM1463&gt;0, AN1463&gt;0, AO1463&gt;0), "Converted", "Not Converted")</f>
        <v>Not Converted</v>
      </c>
      <c r="AT1463">
        <v>0</v>
      </c>
      <c r="AU1463">
        <v>3</v>
      </c>
      <c r="AV1463">
        <v>11</v>
      </c>
      <c r="AW1463">
        <f>IF(Z1463&gt;607, 4, 0)</f>
        <v>0</v>
      </c>
      <c r="AX1463">
        <f>IF(AA1463&gt;0.1497, 3, 0)</f>
        <v>3</v>
      </c>
      <c r="AY1463">
        <f>IF(P1463&gt;4031, 2, 0)</f>
        <v>0</v>
      </c>
      <c r="AZ1463">
        <f>IF(H1463&gt;51934.91, 1, 0)</f>
        <v>0</v>
      </c>
      <c r="BA1463">
        <f>SUM(AW1463:AZ1463)</f>
        <v>3</v>
      </c>
      <c r="BB1463" t="str">
        <f>VLOOKUP(BA1463,'Standard Deviations'!$L$1:$M$11,2,TRUE)</f>
        <v>Silver</v>
      </c>
    </row>
    <row r="1464" spans="1:54">
      <c r="A1464">
        <v>3308</v>
      </c>
      <c r="B1464">
        <v>1952</v>
      </c>
      <c r="C1464">
        <f>2024-B1464</f>
        <v>72</v>
      </c>
      <c r="D1464" t="str">
        <f>VLOOKUP(B1464,Reference!$A$1:$B$125, 2)</f>
        <v>Boomers</v>
      </c>
      <c r="E1464" t="s">
        <v>54</v>
      </c>
      <c r="F1464" t="str">
        <f>IF(E1464="High School", "No College", "College")</f>
        <v>College</v>
      </c>
      <c r="G1464" t="s">
        <v>55</v>
      </c>
      <c r="H1464">
        <v>35704</v>
      </c>
      <c r="I1464">
        <v>35704</v>
      </c>
      <c r="J1464" s="4" t="s">
        <v>175</v>
      </c>
      <c r="K1464">
        <v>1</v>
      </c>
      <c r="L1464">
        <v>1</v>
      </c>
      <c r="M1464" t="str">
        <f>IF(OR(K1464&gt;0, L1464&gt;0), "Parent", "Not Parent")</f>
        <v>Parent</v>
      </c>
      <c r="N1464" t="s">
        <v>137</v>
      </c>
      <c r="O1464" s="8">
        <v>41916</v>
      </c>
      <c r="P1464" s="9">
        <f>O1464-N1464</f>
        <v>274</v>
      </c>
      <c r="Q1464">
        <v>54</v>
      </c>
      <c r="R1464" s="9">
        <f>P1464-Q1464</f>
        <v>220</v>
      </c>
      <c r="S1464" s="8">
        <f>O1464-R1464</f>
        <v>41696</v>
      </c>
      <c r="T1464">
        <v>30</v>
      </c>
      <c r="U1464">
        <v>9</v>
      </c>
      <c r="V1464">
        <v>12</v>
      </c>
      <c r="W1464">
        <v>2</v>
      </c>
      <c r="X1464">
        <v>11</v>
      </c>
      <c r="Y1464">
        <v>30</v>
      </c>
      <c r="Z1464">
        <v>94</v>
      </c>
      <c r="AA1464">
        <f>Z1464/P1464</f>
        <v>0.34306569343065696</v>
      </c>
      <c r="AB1464" s="14" t="s">
        <v>506</v>
      </c>
      <c r="AC1464" s="13" t="s">
        <v>63</v>
      </c>
      <c r="AD1464">
        <v>3</v>
      </c>
      <c r="AE1464" t="str">
        <f>IF(AD1464&gt;3, "Prefers Discount", "Discount Indifferent")</f>
        <v>Discount Indifferent</v>
      </c>
      <c r="AF1464">
        <v>4</v>
      </c>
      <c r="AG1464">
        <v>2</v>
      </c>
      <c r="AH1464">
        <v>0</v>
      </c>
      <c r="AI1464" t="str">
        <f>INDEX($AF$1:$AH$1,MATCH(MAX(AF1464:AH1464),AF1464:AH1464,0))</f>
        <v>Store_Orders</v>
      </c>
      <c r="AJ1464">
        <v>4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f>SUM(AK1464:AO1464)</f>
        <v>0</v>
      </c>
      <c r="AQ1464" t="s">
        <v>67</v>
      </c>
      <c r="AR1464">
        <v>0</v>
      </c>
      <c r="AS1464" t="str">
        <f>IF(OR(AK1464&gt;0, AL1464&gt;0, AM1464&gt;0, AN1464&gt;0, AO1464&gt;0), "Converted", "Not Converted")</f>
        <v>Not Converted</v>
      </c>
      <c r="AT1464">
        <v>0</v>
      </c>
      <c r="AU1464">
        <v>3</v>
      </c>
      <c r="AV1464">
        <v>11</v>
      </c>
      <c r="AW1464">
        <f>IF(Z1464&gt;607, 4, 0)</f>
        <v>0</v>
      </c>
      <c r="AX1464">
        <f>IF(AA1464&gt;0.1497, 3, 0)</f>
        <v>3</v>
      </c>
      <c r="AY1464">
        <f>IF(P1464&gt;4031, 2, 0)</f>
        <v>0</v>
      </c>
      <c r="AZ1464">
        <f>IF(H1464&gt;51934.91, 1, 0)</f>
        <v>0</v>
      </c>
      <c r="BA1464">
        <f>SUM(AW1464:AZ1464)</f>
        <v>3</v>
      </c>
      <c r="BB1464" t="str">
        <f>VLOOKUP(BA1464,'Standard Deviations'!$L$1:$M$11,2,TRUE)</f>
        <v>Silver</v>
      </c>
    </row>
    <row r="1465" spans="1:54" hidden="1">
      <c r="A1465">
        <v>7019</v>
      </c>
      <c r="B1465">
        <v>1963</v>
      </c>
      <c r="C1465">
        <f>2024-B1465</f>
        <v>61</v>
      </c>
      <c r="D1465" t="str">
        <f>VLOOKUP(B1465,Reference!$A$1:$B$125, 2)</f>
        <v>Boomers</v>
      </c>
      <c r="E1465" t="s">
        <v>54</v>
      </c>
      <c r="F1465" t="str">
        <f>IF(E1465="High School", "No College", "College")</f>
        <v>College</v>
      </c>
      <c r="G1465" t="s">
        <v>65</v>
      </c>
      <c r="H1465">
        <v>54414</v>
      </c>
      <c r="I1465">
        <v>54414</v>
      </c>
      <c r="J1465" s="4" t="s">
        <v>61</v>
      </c>
      <c r="K1465">
        <v>1</v>
      </c>
      <c r="L1465">
        <v>1</v>
      </c>
      <c r="M1465" t="str">
        <f>IF(OR(K1465&gt;0, L1465&gt;0), "Parent", "Not Parent")</f>
        <v>Parent</v>
      </c>
      <c r="N1465" t="s">
        <v>491</v>
      </c>
      <c r="O1465" s="8">
        <v>41916</v>
      </c>
      <c r="P1465" s="9">
        <f>O1465-N1465</f>
        <v>619</v>
      </c>
      <c r="Q1465">
        <v>49</v>
      </c>
      <c r="R1465" s="9">
        <f>P1465-Q1465</f>
        <v>570</v>
      </c>
      <c r="S1465" s="8">
        <f>O1465-R1465</f>
        <v>41346</v>
      </c>
      <c r="T1465">
        <v>109</v>
      </c>
      <c r="U1465">
        <v>18</v>
      </c>
      <c r="V1465">
        <v>16</v>
      </c>
      <c r="W1465">
        <v>24</v>
      </c>
      <c r="X1465">
        <v>26</v>
      </c>
      <c r="Y1465">
        <v>18</v>
      </c>
      <c r="Z1465">
        <v>211</v>
      </c>
      <c r="AA1465">
        <f>Z1465/P1465</f>
        <v>0.34087237479806137</v>
      </c>
      <c r="AB1465" s="11" t="s">
        <v>506</v>
      </c>
      <c r="AC1465" t="s">
        <v>59</v>
      </c>
      <c r="AD1465">
        <v>4</v>
      </c>
      <c r="AE1465" t="str">
        <f>IF(AD1465&gt;3, "Prefers Discount", "Discount Indifferent")</f>
        <v>Prefers Discount</v>
      </c>
      <c r="AF1465">
        <v>5</v>
      </c>
      <c r="AG1465">
        <v>3</v>
      </c>
      <c r="AH1465">
        <v>1</v>
      </c>
      <c r="AI1465" t="str">
        <f>INDEX($AF$1:$AH$1,MATCH(MAX(AF1465:AH1465),AF1465:AH1465,0))</f>
        <v>Store_Orders</v>
      </c>
      <c r="AJ1465">
        <v>4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f>SUM(AK1465:AO1465)</f>
        <v>0</v>
      </c>
      <c r="AQ1465" t="s">
        <v>67</v>
      </c>
      <c r="AR1465">
        <v>0</v>
      </c>
      <c r="AS1465" t="str">
        <f>IF(OR(AK1465&gt;0, AL1465&gt;0, AM1465&gt;0, AN1465&gt;0, AO1465&gt;0), "Converted", "Not Converted")</f>
        <v>Not Converted</v>
      </c>
      <c r="AT1465">
        <v>0</v>
      </c>
      <c r="AU1465">
        <v>3</v>
      </c>
      <c r="AV1465">
        <v>11</v>
      </c>
      <c r="AW1465">
        <f>IF(Z1465&gt;607, 4, 0)</f>
        <v>0</v>
      </c>
      <c r="AX1465">
        <f>IF(AA1465&gt;0.1497, 3, 0)</f>
        <v>3</v>
      </c>
      <c r="AY1465">
        <f>IF(P1465&gt;4031, 2, 0)</f>
        <v>0</v>
      </c>
      <c r="AZ1465">
        <f>IF(H1465&gt;51934.91, 1, 0)</f>
        <v>1</v>
      </c>
      <c r="BA1465">
        <f>SUM(AW1465:AZ1465)</f>
        <v>4</v>
      </c>
      <c r="BB1465" t="str">
        <f>VLOOKUP(BA1465,'Standard Deviations'!$L$1:$M$11,2,TRUE)</f>
        <v>Silver</v>
      </c>
    </row>
    <row r="1466" spans="1:54">
      <c r="A1466">
        <v>955</v>
      </c>
      <c r="B1466">
        <v>1962</v>
      </c>
      <c r="C1466">
        <f>2024-B1466</f>
        <v>62</v>
      </c>
      <c r="D1466" t="str">
        <f>VLOOKUP(B1466,Reference!$A$1:$B$125, 2)</f>
        <v>Boomers</v>
      </c>
      <c r="E1466" t="s">
        <v>64</v>
      </c>
      <c r="F1466" t="str">
        <f>IF(E1466="High School", "No College", "College")</f>
        <v>College</v>
      </c>
      <c r="G1466" t="s">
        <v>65</v>
      </c>
      <c r="H1466">
        <v>47175</v>
      </c>
      <c r="I1466">
        <v>47175</v>
      </c>
      <c r="J1466" s="4" t="s">
        <v>175</v>
      </c>
      <c r="K1466">
        <v>1</v>
      </c>
      <c r="L1466">
        <v>1</v>
      </c>
      <c r="M1466" t="str">
        <f>IF(OR(K1466&gt;0, L1466&gt;0), "Parent", "Not Parent")</f>
        <v>Parent</v>
      </c>
      <c r="N1466" t="s">
        <v>664</v>
      </c>
      <c r="O1466" s="8">
        <v>41916</v>
      </c>
      <c r="P1466" s="9">
        <f>O1466-N1466</f>
        <v>706</v>
      </c>
      <c r="Q1466">
        <v>81</v>
      </c>
      <c r="R1466" s="9">
        <f>P1466-Q1466</f>
        <v>625</v>
      </c>
      <c r="S1466" s="8">
        <f>O1466-R1466</f>
        <v>41291</v>
      </c>
      <c r="T1466">
        <v>167</v>
      </c>
      <c r="U1466">
        <v>2</v>
      </c>
      <c r="V1466">
        <v>44</v>
      </c>
      <c r="W1466">
        <v>6</v>
      </c>
      <c r="X1466">
        <v>2</v>
      </c>
      <c r="Y1466">
        <v>19</v>
      </c>
      <c r="Z1466">
        <v>240</v>
      </c>
      <c r="AA1466">
        <f>Z1466/P1466</f>
        <v>0.33994334277620397</v>
      </c>
      <c r="AB1466" s="14" t="s">
        <v>506</v>
      </c>
      <c r="AC1466" s="13" t="s">
        <v>63</v>
      </c>
      <c r="AD1466">
        <v>7</v>
      </c>
      <c r="AE1466" t="str">
        <f>IF(AD1466&gt;3, "Prefers Discount", "Discount Indifferent")</f>
        <v>Prefers Discount</v>
      </c>
      <c r="AF1466">
        <v>4</v>
      </c>
      <c r="AG1466">
        <v>4</v>
      </c>
      <c r="AH1466">
        <v>2</v>
      </c>
      <c r="AI1466" t="str">
        <f>INDEX($AF$1:$AH$1,MATCH(MAX(AF1466:AH1466),AF1466:AH1466,0))</f>
        <v>Store_Orders</v>
      </c>
      <c r="AJ1466">
        <v>8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f>SUM(AK1466:AO1466)</f>
        <v>1</v>
      </c>
      <c r="AQ1466" t="str">
        <f>INDEX($AK$1:$AO$1,MATCH(MAX(AK1466:AO1466),AK1466:AO1466,0))</f>
        <v>Converted_on_Camp3</v>
      </c>
      <c r="AR1466">
        <v>1</v>
      </c>
      <c r="AS1466" t="str">
        <f>IF(OR(AK1466&gt;0, AL1466&gt;0, AM1466&gt;0, AN1466&gt;0, AO1466&gt;0), "Converted", "Not Converted")</f>
        <v>Converted</v>
      </c>
      <c r="AT1466">
        <v>0</v>
      </c>
      <c r="AU1466">
        <v>3</v>
      </c>
      <c r="AV1466">
        <v>11</v>
      </c>
      <c r="AW1466">
        <f>IF(Z1466&gt;607, 4, 0)</f>
        <v>0</v>
      </c>
      <c r="AX1466">
        <f>IF(AA1466&gt;0.1497, 3, 0)</f>
        <v>3</v>
      </c>
      <c r="AY1466">
        <f>IF(P1466&gt;4031, 2, 0)</f>
        <v>0</v>
      </c>
      <c r="AZ1466">
        <f>IF(H1466&gt;51934.91, 1, 0)</f>
        <v>0</v>
      </c>
      <c r="BA1466">
        <f>SUM(AW1466:AZ1466)</f>
        <v>3</v>
      </c>
      <c r="BB1466" t="str">
        <f>VLOOKUP(BA1466,'Standard Deviations'!$L$1:$M$11,2,TRUE)</f>
        <v>Silver</v>
      </c>
    </row>
    <row r="1467" spans="1:54" hidden="1">
      <c r="A1467">
        <v>273</v>
      </c>
      <c r="B1467">
        <v>1970</v>
      </c>
      <c r="C1467">
        <f>2024-B1467</f>
        <v>54</v>
      </c>
      <c r="D1467" t="str">
        <f>VLOOKUP(B1467,Reference!$A$1:$B$125, 2)</f>
        <v>Gen X</v>
      </c>
      <c r="E1467" t="s">
        <v>64</v>
      </c>
      <c r="F1467" t="str">
        <f>IF(E1467="High School", "No College", "College")</f>
        <v>College</v>
      </c>
      <c r="G1467" t="s">
        <v>55</v>
      </c>
      <c r="H1467">
        <v>36138</v>
      </c>
      <c r="I1467">
        <v>36138</v>
      </c>
      <c r="J1467" s="4" t="s">
        <v>175</v>
      </c>
      <c r="K1467">
        <v>1</v>
      </c>
      <c r="L1467">
        <v>1</v>
      </c>
      <c r="M1467" t="str">
        <f>IF(OR(K1467&gt;0, L1467&gt;0), "Parent", "Not Parent")</f>
        <v>Parent</v>
      </c>
      <c r="N1467" t="s">
        <v>421</v>
      </c>
      <c r="O1467" s="8">
        <v>41916</v>
      </c>
      <c r="P1467" s="9">
        <f>O1467-N1467</f>
        <v>445</v>
      </c>
      <c r="Q1467">
        <v>48</v>
      </c>
      <c r="R1467" s="9">
        <f>P1467-Q1467</f>
        <v>397</v>
      </c>
      <c r="S1467" s="8">
        <f>O1467-R1467</f>
        <v>41519</v>
      </c>
      <c r="T1467">
        <v>130</v>
      </c>
      <c r="U1467">
        <v>0</v>
      </c>
      <c r="V1467">
        <v>16</v>
      </c>
      <c r="W1467">
        <v>0</v>
      </c>
      <c r="X1467">
        <v>0</v>
      </c>
      <c r="Y1467">
        <v>5</v>
      </c>
      <c r="Z1467">
        <v>151</v>
      </c>
      <c r="AA1467">
        <f>Z1467/P1467</f>
        <v>0.33932584269662919</v>
      </c>
      <c r="AB1467" s="11" t="s">
        <v>506</v>
      </c>
      <c r="AC1467" t="s">
        <v>59</v>
      </c>
      <c r="AD1467">
        <v>5</v>
      </c>
      <c r="AE1467" t="str">
        <f>IF(AD1467&gt;3, "Prefers Discount", "Discount Indifferent")</f>
        <v>Prefers Discount</v>
      </c>
      <c r="AF1467">
        <v>4</v>
      </c>
      <c r="AG1467">
        <v>3</v>
      </c>
      <c r="AH1467">
        <v>1</v>
      </c>
      <c r="AI1467" t="str">
        <f>INDEX($AF$1:$AH$1,MATCH(MAX(AF1467:AH1467),AF1467:AH1467,0))</f>
        <v>Store_Orders</v>
      </c>
      <c r="AJ1467">
        <v>7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f>SUM(AK1467:AO1467)</f>
        <v>1</v>
      </c>
      <c r="AQ1467" t="str">
        <f>INDEX($AK$1:$AO$1,MATCH(MAX(AK1467:AO1467),AK1467:AO1467,0))</f>
        <v>Converted_on_Camp4</v>
      </c>
      <c r="AR1467">
        <v>1</v>
      </c>
      <c r="AS1467" t="str">
        <f>IF(OR(AK1467&gt;0, AL1467&gt;0, AM1467&gt;0, AN1467&gt;0, AO1467&gt;0), "Converted", "Not Converted")</f>
        <v>Converted</v>
      </c>
      <c r="AT1467">
        <v>0</v>
      </c>
      <c r="AU1467">
        <v>3</v>
      </c>
      <c r="AV1467">
        <v>11</v>
      </c>
      <c r="AW1467">
        <f>IF(Z1467&gt;607, 4, 0)</f>
        <v>0</v>
      </c>
      <c r="AX1467">
        <f>IF(AA1467&gt;0.1497, 3, 0)</f>
        <v>3</v>
      </c>
      <c r="AY1467">
        <f>IF(P1467&gt;4031, 2, 0)</f>
        <v>0</v>
      </c>
      <c r="AZ1467">
        <f>IF(H1467&gt;51934.91, 1, 0)</f>
        <v>0</v>
      </c>
      <c r="BA1467">
        <f>SUM(AW1467:AZ1467)</f>
        <v>3</v>
      </c>
      <c r="BB1467" t="str">
        <f>VLOOKUP(BA1467,'Standard Deviations'!$L$1:$M$11,2,TRUE)</f>
        <v>Silver</v>
      </c>
    </row>
    <row r="1468" spans="1:54" hidden="1">
      <c r="A1468">
        <v>4653</v>
      </c>
      <c r="B1468">
        <v>1978</v>
      </c>
      <c r="C1468">
        <f>2024-B1468</f>
        <v>46</v>
      </c>
      <c r="D1468" t="str">
        <f>VLOOKUP(B1468,Reference!$A$1:$B$125, 2)</f>
        <v>Gen X</v>
      </c>
      <c r="E1468" t="s">
        <v>54</v>
      </c>
      <c r="F1468" t="str">
        <f>IF(E1468="High School", "No College", "College")</f>
        <v>College</v>
      </c>
      <c r="G1468" t="s">
        <v>65</v>
      </c>
      <c r="H1468">
        <v>42011</v>
      </c>
      <c r="I1468">
        <v>42011</v>
      </c>
      <c r="J1468" s="4" t="s">
        <v>175</v>
      </c>
      <c r="K1468">
        <v>1</v>
      </c>
      <c r="L1468">
        <v>0</v>
      </c>
      <c r="M1468" t="str">
        <f>IF(OR(K1468&gt;0, L1468&gt;0), "Parent", "Not Parent")</f>
        <v>Parent</v>
      </c>
      <c r="N1468" t="s">
        <v>490</v>
      </c>
      <c r="O1468" s="8">
        <v>41916</v>
      </c>
      <c r="P1468" s="9">
        <f>O1468-N1468</f>
        <v>557</v>
      </c>
      <c r="Q1468">
        <v>46</v>
      </c>
      <c r="R1468" s="9">
        <f>P1468-Q1468</f>
        <v>511</v>
      </c>
      <c r="S1468" s="8">
        <f>O1468-R1468</f>
        <v>41405</v>
      </c>
      <c r="T1468">
        <v>131</v>
      </c>
      <c r="U1468">
        <v>0</v>
      </c>
      <c r="V1468">
        <v>16</v>
      </c>
      <c r="W1468">
        <v>2</v>
      </c>
      <c r="X1468">
        <v>1</v>
      </c>
      <c r="Y1468">
        <v>39</v>
      </c>
      <c r="Z1468">
        <v>189</v>
      </c>
      <c r="AA1468">
        <f>Z1468/P1468</f>
        <v>0.33931777378815081</v>
      </c>
      <c r="AB1468" s="11" t="s">
        <v>506</v>
      </c>
      <c r="AC1468" t="s">
        <v>59</v>
      </c>
      <c r="AD1468">
        <v>4</v>
      </c>
      <c r="AE1468" t="str">
        <f>IF(AD1468&gt;3, "Prefers Discount", "Discount Indifferent")</f>
        <v>Prefers Discount</v>
      </c>
      <c r="AF1468">
        <v>4</v>
      </c>
      <c r="AG1468">
        <v>3</v>
      </c>
      <c r="AH1468">
        <v>1</v>
      </c>
      <c r="AI1468" t="str">
        <f>INDEX($AF$1:$AH$1,MATCH(MAX(AF1468:AH1468),AF1468:AH1468,0))</f>
        <v>Store_Orders</v>
      </c>
      <c r="AJ1468">
        <v>8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f>SUM(AK1468:AO1468)</f>
        <v>0</v>
      </c>
      <c r="AQ1468" t="s">
        <v>67</v>
      </c>
      <c r="AR1468">
        <v>0</v>
      </c>
      <c r="AS1468" t="str">
        <f>IF(OR(AK1468&gt;0, AL1468&gt;0, AM1468&gt;0, AN1468&gt;0, AO1468&gt;0), "Converted", "Not Converted")</f>
        <v>Not Converted</v>
      </c>
      <c r="AT1468">
        <v>0</v>
      </c>
      <c r="AU1468">
        <v>3</v>
      </c>
      <c r="AV1468">
        <v>11</v>
      </c>
      <c r="AW1468">
        <f>IF(Z1468&gt;607, 4, 0)</f>
        <v>0</v>
      </c>
      <c r="AX1468">
        <f>IF(AA1468&gt;0.1497, 3, 0)</f>
        <v>3</v>
      </c>
      <c r="AY1468">
        <f>IF(P1468&gt;4031, 2, 0)</f>
        <v>0</v>
      </c>
      <c r="AZ1468">
        <f>IF(H1468&gt;51934.91, 1, 0)</f>
        <v>0</v>
      </c>
      <c r="BA1468">
        <f>SUM(AW1468:AZ1468)</f>
        <v>3</v>
      </c>
      <c r="BB1468" t="str">
        <f>VLOOKUP(BA1468,'Standard Deviations'!$L$1:$M$11,2,TRUE)</f>
        <v>Silver</v>
      </c>
    </row>
    <row r="1469" spans="1:54" hidden="1">
      <c r="A1469">
        <v>7007</v>
      </c>
      <c r="B1469">
        <v>1968</v>
      </c>
      <c r="C1469">
        <f>2024-B1469</f>
        <v>56</v>
      </c>
      <c r="D1469" t="str">
        <f>VLOOKUP(B1469,Reference!$A$1:$B$125, 2)</f>
        <v>Gen X</v>
      </c>
      <c r="E1469" t="s">
        <v>64</v>
      </c>
      <c r="F1469" t="str">
        <f>IF(E1469="High School", "No College", "College")</f>
        <v>College</v>
      </c>
      <c r="G1469" t="s">
        <v>55</v>
      </c>
      <c r="H1469">
        <v>29543</v>
      </c>
      <c r="I1469">
        <v>29543</v>
      </c>
      <c r="J1469" s="4" t="s">
        <v>341</v>
      </c>
      <c r="K1469">
        <v>2</v>
      </c>
      <c r="L1469">
        <v>0</v>
      </c>
      <c r="M1469" t="str">
        <f>IF(OR(K1469&gt;0, L1469&gt;0), "Parent", "Not Parent")</f>
        <v>Parent</v>
      </c>
      <c r="N1469" t="s">
        <v>362</v>
      </c>
      <c r="O1469" s="8">
        <v>41916</v>
      </c>
      <c r="P1469" s="9">
        <f>O1469-N1469</f>
        <v>186</v>
      </c>
      <c r="Q1469">
        <v>47</v>
      </c>
      <c r="R1469" s="9">
        <f>P1469-Q1469</f>
        <v>139</v>
      </c>
      <c r="S1469" s="8">
        <f>O1469-R1469</f>
        <v>41777</v>
      </c>
      <c r="T1469">
        <v>17</v>
      </c>
      <c r="U1469">
        <v>3</v>
      </c>
      <c r="V1469">
        <v>18</v>
      </c>
      <c r="W1469">
        <v>3</v>
      </c>
      <c r="X1469">
        <v>4</v>
      </c>
      <c r="Y1469">
        <v>18</v>
      </c>
      <c r="Z1469">
        <v>63</v>
      </c>
      <c r="AA1469">
        <f>Z1469/P1469</f>
        <v>0.33870967741935482</v>
      </c>
      <c r="AB1469" s="11" t="s">
        <v>506</v>
      </c>
      <c r="AC1469" t="s">
        <v>59</v>
      </c>
      <c r="AD1469">
        <v>2</v>
      </c>
      <c r="AE1469" t="str">
        <f>IF(AD1469&gt;3, "Prefers Discount", "Discount Indifferent")</f>
        <v>Discount Indifferent</v>
      </c>
      <c r="AF1469">
        <v>2</v>
      </c>
      <c r="AG1469">
        <v>3</v>
      </c>
      <c r="AH1469">
        <v>1</v>
      </c>
      <c r="AI1469" t="str">
        <f>INDEX($AF$1:$AH$1,MATCH(MAX(AF1469:AH1469),AF1469:AH1469,0))</f>
        <v>Web_Orders</v>
      </c>
      <c r="AJ1469">
        <v>7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f>SUM(AK1469:AO1469)</f>
        <v>0</v>
      </c>
      <c r="AQ1469" t="s">
        <v>67</v>
      </c>
      <c r="AR1469">
        <v>0</v>
      </c>
      <c r="AS1469" t="str">
        <f>IF(OR(AK1469&gt;0, AL1469&gt;0, AM1469&gt;0, AN1469&gt;0, AO1469&gt;0), "Converted", "Not Converted")</f>
        <v>Not Converted</v>
      </c>
      <c r="AT1469">
        <v>0</v>
      </c>
      <c r="AU1469">
        <v>3</v>
      </c>
      <c r="AV1469">
        <v>11</v>
      </c>
      <c r="AW1469">
        <f>IF(Z1469&gt;607, 4, 0)</f>
        <v>0</v>
      </c>
      <c r="AX1469">
        <f>IF(AA1469&gt;0.1497, 3, 0)</f>
        <v>3</v>
      </c>
      <c r="AY1469">
        <f>IF(P1469&gt;4031, 2, 0)</f>
        <v>0</v>
      </c>
      <c r="AZ1469">
        <f>IF(H1469&gt;51934.91, 1, 0)</f>
        <v>0</v>
      </c>
      <c r="BA1469">
        <f>SUM(AW1469:AZ1469)</f>
        <v>3</v>
      </c>
      <c r="BB1469" t="str">
        <f>VLOOKUP(BA1469,'Standard Deviations'!$L$1:$M$11,2,TRUE)</f>
        <v>Silver</v>
      </c>
    </row>
    <row r="1470" spans="1:54">
      <c r="A1470">
        <v>4864</v>
      </c>
      <c r="B1470">
        <v>1977</v>
      </c>
      <c r="C1470">
        <f>2024-B1470</f>
        <v>47</v>
      </c>
      <c r="D1470" t="str">
        <f>VLOOKUP(B1470,Reference!$A$1:$B$125, 2)</f>
        <v>Gen X</v>
      </c>
      <c r="E1470" t="s">
        <v>54</v>
      </c>
      <c r="F1470" t="str">
        <f>IF(E1470="High School", "No College", "College")</f>
        <v>College</v>
      </c>
      <c r="G1470" t="s">
        <v>55</v>
      </c>
      <c r="H1470">
        <v>34380</v>
      </c>
      <c r="I1470">
        <v>34380</v>
      </c>
      <c r="J1470" s="4" t="s">
        <v>175</v>
      </c>
      <c r="K1470">
        <v>1</v>
      </c>
      <c r="L1470">
        <v>0</v>
      </c>
      <c r="M1470" t="str">
        <f>IF(OR(K1470&gt;0, L1470&gt;0), "Parent", "Not Parent")</f>
        <v>Parent</v>
      </c>
      <c r="N1470" t="s">
        <v>502</v>
      </c>
      <c r="O1470" s="8">
        <v>41916</v>
      </c>
      <c r="P1470" s="9">
        <f>O1470-N1470</f>
        <v>520</v>
      </c>
      <c r="Q1470">
        <v>68</v>
      </c>
      <c r="R1470" s="9">
        <f>P1470-Q1470</f>
        <v>452</v>
      </c>
      <c r="S1470" s="8">
        <f>O1470-R1470</f>
        <v>41464</v>
      </c>
      <c r="T1470">
        <v>72</v>
      </c>
      <c r="U1470">
        <v>7</v>
      </c>
      <c r="V1470">
        <v>58</v>
      </c>
      <c r="W1470">
        <v>13</v>
      </c>
      <c r="X1470">
        <v>1</v>
      </c>
      <c r="Y1470">
        <v>24</v>
      </c>
      <c r="Z1470">
        <v>175</v>
      </c>
      <c r="AA1470">
        <f>Z1470/P1470</f>
        <v>0.33653846153846156</v>
      </c>
      <c r="AB1470" s="14" t="s">
        <v>506</v>
      </c>
      <c r="AC1470" s="13" t="s">
        <v>63</v>
      </c>
      <c r="AD1470">
        <v>4</v>
      </c>
      <c r="AE1470" t="str">
        <f>IF(AD1470&gt;3, "Prefers Discount", "Discount Indifferent")</f>
        <v>Prefers Discount</v>
      </c>
      <c r="AF1470">
        <v>3</v>
      </c>
      <c r="AG1470">
        <v>4</v>
      </c>
      <c r="AH1470">
        <v>1</v>
      </c>
      <c r="AI1470" t="str">
        <f>INDEX($AF$1:$AH$1,MATCH(MAX(AF1470:AH1470),AF1470:AH1470,0))</f>
        <v>Web_Orders</v>
      </c>
      <c r="AJ1470">
        <v>8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f>SUM(AK1470:AO1470)</f>
        <v>0</v>
      </c>
      <c r="AQ1470" t="s">
        <v>67</v>
      </c>
      <c r="AR1470">
        <v>0</v>
      </c>
      <c r="AS1470" t="str">
        <f>IF(OR(AK1470&gt;0, AL1470&gt;0, AM1470&gt;0, AN1470&gt;0, AO1470&gt;0), "Converted", "Not Converted")</f>
        <v>Not Converted</v>
      </c>
      <c r="AT1470">
        <v>0</v>
      </c>
      <c r="AU1470">
        <v>3</v>
      </c>
      <c r="AV1470">
        <v>11</v>
      </c>
      <c r="AW1470">
        <f>IF(Z1470&gt;607, 4, 0)</f>
        <v>0</v>
      </c>
      <c r="AX1470">
        <f>IF(AA1470&gt;0.1497, 3, 0)</f>
        <v>3</v>
      </c>
      <c r="AY1470">
        <f>IF(P1470&gt;4031, 2, 0)</f>
        <v>0</v>
      </c>
      <c r="AZ1470">
        <f>IF(H1470&gt;51934.91, 1, 0)</f>
        <v>0</v>
      </c>
      <c r="BA1470">
        <f>SUM(AW1470:AZ1470)</f>
        <v>3</v>
      </c>
      <c r="BB1470" t="str">
        <f>VLOOKUP(BA1470,'Standard Deviations'!$L$1:$M$11,2,TRUE)</f>
        <v>Silver</v>
      </c>
    </row>
    <row r="1471" spans="1:54">
      <c r="A1471">
        <v>10854</v>
      </c>
      <c r="B1471">
        <v>1970</v>
      </c>
      <c r="C1471">
        <f>2024-B1471</f>
        <v>54</v>
      </c>
      <c r="D1471" t="str">
        <f>VLOOKUP(B1471,Reference!$A$1:$B$125, 2)</f>
        <v>Gen X</v>
      </c>
      <c r="E1471" t="s">
        <v>68</v>
      </c>
      <c r="F1471" t="str">
        <f>IF(E1471="High School", "No College", "College")</f>
        <v>College</v>
      </c>
      <c r="G1471" t="s">
        <v>55</v>
      </c>
      <c r="H1471">
        <v>38853</v>
      </c>
      <c r="I1471">
        <v>38853</v>
      </c>
      <c r="J1471" s="4" t="s">
        <v>175</v>
      </c>
      <c r="K1471">
        <v>1</v>
      </c>
      <c r="L1471">
        <v>1</v>
      </c>
      <c r="M1471" t="str">
        <f>IF(OR(K1471&gt;0, L1471&gt;0), "Parent", "Not Parent")</f>
        <v>Parent</v>
      </c>
      <c r="N1471" t="s">
        <v>79</v>
      </c>
      <c r="O1471" s="8">
        <v>41916</v>
      </c>
      <c r="P1471" s="9">
        <f>O1471-N1471</f>
        <v>134</v>
      </c>
      <c r="Q1471">
        <v>90</v>
      </c>
      <c r="R1471" s="9">
        <f>P1471-Q1471</f>
        <v>44</v>
      </c>
      <c r="S1471" s="8">
        <f>O1471-R1471</f>
        <v>41872</v>
      </c>
      <c r="T1471">
        <v>29</v>
      </c>
      <c r="U1471">
        <v>0</v>
      </c>
      <c r="V1471">
        <v>14</v>
      </c>
      <c r="W1471">
        <v>0</v>
      </c>
      <c r="X1471">
        <v>0</v>
      </c>
      <c r="Y1471">
        <v>2</v>
      </c>
      <c r="Z1471">
        <v>45</v>
      </c>
      <c r="AA1471">
        <f>Z1471/P1471</f>
        <v>0.33582089552238809</v>
      </c>
      <c r="AB1471" s="14" t="s">
        <v>506</v>
      </c>
      <c r="AC1471" s="13" t="s">
        <v>63</v>
      </c>
      <c r="AD1471">
        <v>2</v>
      </c>
      <c r="AE1471" t="str">
        <f>IF(AD1471&gt;3, "Prefers Discount", "Discount Indifferent")</f>
        <v>Discount Indifferent</v>
      </c>
      <c r="AF1471">
        <v>3</v>
      </c>
      <c r="AG1471">
        <v>2</v>
      </c>
      <c r="AH1471">
        <v>0</v>
      </c>
      <c r="AI1471" t="str">
        <f>INDEX($AF$1:$AH$1,MATCH(MAX(AF1471:AH1471),AF1471:AH1471,0))</f>
        <v>Store_Orders</v>
      </c>
      <c r="AJ1471">
        <v>7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f>SUM(AK1471:AO1471)</f>
        <v>0</v>
      </c>
      <c r="AQ1471" t="s">
        <v>67</v>
      </c>
      <c r="AR1471">
        <v>0</v>
      </c>
      <c r="AS1471" t="str">
        <f>IF(OR(AK1471&gt;0, AL1471&gt;0, AM1471&gt;0, AN1471&gt;0, AO1471&gt;0), "Converted", "Not Converted")</f>
        <v>Not Converted</v>
      </c>
      <c r="AT1471">
        <v>0</v>
      </c>
      <c r="AU1471">
        <v>3</v>
      </c>
      <c r="AV1471">
        <v>11</v>
      </c>
      <c r="AW1471">
        <f>IF(Z1471&gt;607, 4, 0)</f>
        <v>0</v>
      </c>
      <c r="AX1471">
        <f>IF(AA1471&gt;0.1497, 3, 0)</f>
        <v>3</v>
      </c>
      <c r="AY1471">
        <f>IF(P1471&gt;4031, 2, 0)</f>
        <v>0</v>
      </c>
      <c r="AZ1471">
        <f>IF(H1471&gt;51934.91, 1, 0)</f>
        <v>0</v>
      </c>
      <c r="BA1471">
        <f>SUM(AW1471:AZ1471)</f>
        <v>3</v>
      </c>
      <c r="BB1471" t="str">
        <f>VLOOKUP(BA1471,'Standard Deviations'!$L$1:$M$11,2,TRUE)</f>
        <v>Silver</v>
      </c>
    </row>
    <row r="1472" spans="1:54" hidden="1">
      <c r="A1472">
        <v>9829</v>
      </c>
      <c r="B1472">
        <v>1978</v>
      </c>
      <c r="C1472">
        <f>2024-B1472</f>
        <v>46</v>
      </c>
      <c r="D1472" t="str">
        <f>VLOOKUP(B1472,Reference!$A$1:$B$125, 2)</f>
        <v>Gen X</v>
      </c>
      <c r="E1472" t="s">
        <v>54</v>
      </c>
      <c r="F1472" t="str">
        <f>IF(E1472="High School", "No College", "College")</f>
        <v>College</v>
      </c>
      <c r="G1472" t="s">
        <v>65</v>
      </c>
      <c r="H1472">
        <v>28587</v>
      </c>
      <c r="I1472">
        <v>28587</v>
      </c>
      <c r="J1472" s="4" t="s">
        <v>341</v>
      </c>
      <c r="K1472">
        <v>1</v>
      </c>
      <c r="L1472">
        <v>0</v>
      </c>
      <c r="M1472" t="str">
        <f>IF(OR(K1472&gt;0, L1472&gt;0), "Parent", "Not Parent")</f>
        <v>Parent</v>
      </c>
      <c r="N1472" t="s">
        <v>92</v>
      </c>
      <c r="O1472" s="8">
        <v>41916</v>
      </c>
      <c r="P1472" s="9">
        <f>O1472-N1472</f>
        <v>234</v>
      </c>
      <c r="Q1472">
        <v>42</v>
      </c>
      <c r="R1472" s="9">
        <f>P1472-Q1472</f>
        <v>192</v>
      </c>
      <c r="S1472" s="8">
        <f>O1472-R1472</f>
        <v>41724</v>
      </c>
      <c r="T1472">
        <v>22</v>
      </c>
      <c r="U1472">
        <v>4</v>
      </c>
      <c r="V1472">
        <v>17</v>
      </c>
      <c r="W1472">
        <v>12</v>
      </c>
      <c r="X1472">
        <v>10</v>
      </c>
      <c r="Y1472">
        <v>13</v>
      </c>
      <c r="Z1472">
        <v>78</v>
      </c>
      <c r="AA1472">
        <f>Z1472/P1472</f>
        <v>0.33333333333333331</v>
      </c>
      <c r="AB1472" s="11" t="s">
        <v>506</v>
      </c>
      <c r="AC1472" t="s">
        <v>59</v>
      </c>
      <c r="AD1472">
        <v>3</v>
      </c>
      <c r="AE1472" t="str">
        <f>IF(AD1472&gt;3, "Prefers Discount", "Discount Indifferent")</f>
        <v>Discount Indifferent</v>
      </c>
      <c r="AF1472">
        <v>4</v>
      </c>
      <c r="AG1472">
        <v>2</v>
      </c>
      <c r="AH1472">
        <v>0</v>
      </c>
      <c r="AI1472" t="str">
        <f>INDEX($AF$1:$AH$1,MATCH(MAX(AF1472:AH1472),AF1472:AH1472,0))</f>
        <v>Store_Orders</v>
      </c>
      <c r="AJ1472">
        <v>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f>SUM(AK1472:AO1472)</f>
        <v>0</v>
      </c>
      <c r="AQ1472" t="s">
        <v>67</v>
      </c>
      <c r="AR1472">
        <v>0</v>
      </c>
      <c r="AS1472" t="str">
        <f>IF(OR(AK1472&gt;0, AL1472&gt;0, AM1472&gt;0, AN1472&gt;0, AO1472&gt;0), "Converted", "Not Converted")</f>
        <v>Not Converted</v>
      </c>
      <c r="AT1472">
        <v>0</v>
      </c>
      <c r="AU1472">
        <v>3</v>
      </c>
      <c r="AV1472">
        <v>11</v>
      </c>
      <c r="AW1472">
        <f>IF(Z1472&gt;607, 4, 0)</f>
        <v>0</v>
      </c>
      <c r="AX1472">
        <f>IF(AA1472&gt;0.1497, 3, 0)</f>
        <v>3</v>
      </c>
      <c r="AY1472">
        <f>IF(P1472&gt;4031, 2, 0)</f>
        <v>0</v>
      </c>
      <c r="AZ1472">
        <f>IF(H1472&gt;51934.91, 1, 0)</f>
        <v>0</v>
      </c>
      <c r="BA1472">
        <f>SUM(AW1472:AZ1472)</f>
        <v>3</v>
      </c>
      <c r="BB1472" t="str">
        <f>VLOOKUP(BA1472,'Standard Deviations'!$L$1:$M$11,2,TRUE)</f>
        <v>Silver</v>
      </c>
    </row>
    <row r="1473" spans="1:54" hidden="1">
      <c r="A1473">
        <v>7516</v>
      </c>
      <c r="B1473">
        <v>1983</v>
      </c>
      <c r="C1473">
        <f>2024-B1473</f>
        <v>41</v>
      </c>
      <c r="D1473" t="str">
        <f>VLOOKUP(B1473,Reference!$A$1:$B$125, 2)</f>
        <v>Millennials</v>
      </c>
      <c r="E1473" t="s">
        <v>54</v>
      </c>
      <c r="F1473" t="str">
        <f>IF(E1473="High School", "No College", "College")</f>
        <v>College</v>
      </c>
      <c r="G1473" t="s">
        <v>55</v>
      </c>
      <c r="H1473">
        <v>30096</v>
      </c>
      <c r="I1473">
        <v>30096</v>
      </c>
      <c r="J1473" s="4" t="s">
        <v>341</v>
      </c>
      <c r="K1473">
        <v>1</v>
      </c>
      <c r="L1473">
        <v>0</v>
      </c>
      <c r="M1473" t="str">
        <f>IF(OR(K1473&gt;0, L1473&gt;0), "Parent", "Not Parent")</f>
        <v>Parent</v>
      </c>
      <c r="N1473" t="s">
        <v>124</v>
      </c>
      <c r="O1473" s="8">
        <v>41916</v>
      </c>
      <c r="P1473" s="9">
        <f>O1473-N1473</f>
        <v>135</v>
      </c>
      <c r="Q1473">
        <v>30</v>
      </c>
      <c r="R1473" s="9">
        <f>P1473-Q1473</f>
        <v>105</v>
      </c>
      <c r="S1473" s="8">
        <f>O1473-R1473</f>
        <v>41811</v>
      </c>
      <c r="T1473">
        <v>5</v>
      </c>
      <c r="U1473">
        <v>3</v>
      </c>
      <c r="V1473">
        <v>11</v>
      </c>
      <c r="W1473">
        <v>12</v>
      </c>
      <c r="X1473">
        <v>5</v>
      </c>
      <c r="Y1473">
        <v>9</v>
      </c>
      <c r="Z1473">
        <v>45</v>
      </c>
      <c r="AA1473">
        <f>Z1473/P1473</f>
        <v>0.33333333333333331</v>
      </c>
      <c r="AB1473" s="11" t="s">
        <v>506</v>
      </c>
      <c r="AC1473" t="s">
        <v>59</v>
      </c>
      <c r="AD1473">
        <v>1</v>
      </c>
      <c r="AE1473" t="str">
        <f>IF(AD1473&gt;3, "Prefers Discount", "Discount Indifferent")</f>
        <v>Discount Indifferent</v>
      </c>
      <c r="AF1473">
        <v>3</v>
      </c>
      <c r="AG1473">
        <v>2</v>
      </c>
      <c r="AH1473">
        <v>0</v>
      </c>
      <c r="AI1473" t="str">
        <f>INDEX($AF$1:$AH$1,MATCH(MAX(AF1473:AH1473),AF1473:AH1473,0))</f>
        <v>Store_Orders</v>
      </c>
      <c r="AJ1473">
        <v>6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f>SUM(AK1473:AO1473)</f>
        <v>0</v>
      </c>
      <c r="AQ1473" t="s">
        <v>67</v>
      </c>
      <c r="AR1473">
        <v>0</v>
      </c>
      <c r="AS1473" t="str">
        <f>IF(OR(AK1473&gt;0, AL1473&gt;0, AM1473&gt;0, AN1473&gt;0, AO1473&gt;0), "Converted", "Not Converted")</f>
        <v>Not Converted</v>
      </c>
      <c r="AT1473">
        <v>0</v>
      </c>
      <c r="AU1473">
        <v>3</v>
      </c>
      <c r="AV1473">
        <v>11</v>
      </c>
      <c r="AW1473">
        <f>IF(Z1473&gt;607, 4, 0)</f>
        <v>0</v>
      </c>
      <c r="AX1473">
        <f>IF(AA1473&gt;0.1497, 3, 0)</f>
        <v>3</v>
      </c>
      <c r="AY1473">
        <f>IF(P1473&gt;4031, 2, 0)</f>
        <v>0</v>
      </c>
      <c r="AZ1473">
        <f>IF(H1473&gt;51934.91, 1, 0)</f>
        <v>0</v>
      </c>
      <c r="BA1473">
        <f>SUM(AW1473:AZ1473)</f>
        <v>3</v>
      </c>
      <c r="BB1473" t="str">
        <f>VLOOKUP(BA1473,'Standard Deviations'!$L$1:$M$11,2,TRUE)</f>
        <v>Silver</v>
      </c>
    </row>
    <row r="1474" spans="1:54" hidden="1">
      <c r="A1474">
        <v>3129</v>
      </c>
      <c r="B1474">
        <v>1983</v>
      </c>
      <c r="C1474">
        <f>2024-B1474</f>
        <v>41</v>
      </c>
      <c r="D1474" t="str">
        <f>VLOOKUP(B1474,Reference!$A$1:$B$125, 2)</f>
        <v>Millennials</v>
      </c>
      <c r="E1474" t="s">
        <v>54</v>
      </c>
      <c r="F1474" t="str">
        <f>IF(E1474="High School", "No College", "College")</f>
        <v>College</v>
      </c>
      <c r="G1474" t="s">
        <v>55</v>
      </c>
      <c r="H1474">
        <v>30096</v>
      </c>
      <c r="I1474">
        <v>30096</v>
      </c>
      <c r="J1474" s="4" t="s">
        <v>341</v>
      </c>
      <c r="K1474">
        <v>1</v>
      </c>
      <c r="L1474">
        <v>0</v>
      </c>
      <c r="M1474" t="str">
        <f>IF(OR(K1474&gt;0, L1474&gt;0), "Parent", "Not Parent")</f>
        <v>Parent</v>
      </c>
      <c r="N1474" t="s">
        <v>124</v>
      </c>
      <c r="O1474" s="8">
        <v>41916</v>
      </c>
      <c r="P1474" s="9">
        <f>O1474-N1474</f>
        <v>135</v>
      </c>
      <c r="Q1474">
        <v>30</v>
      </c>
      <c r="R1474" s="9">
        <f>P1474-Q1474</f>
        <v>105</v>
      </c>
      <c r="S1474" s="8">
        <f>O1474-R1474</f>
        <v>41811</v>
      </c>
      <c r="T1474">
        <v>5</v>
      </c>
      <c r="U1474">
        <v>3</v>
      </c>
      <c r="V1474">
        <v>11</v>
      </c>
      <c r="W1474">
        <v>12</v>
      </c>
      <c r="X1474">
        <v>5</v>
      </c>
      <c r="Y1474">
        <v>9</v>
      </c>
      <c r="Z1474">
        <v>45</v>
      </c>
      <c r="AA1474">
        <f>Z1474/P1474</f>
        <v>0.33333333333333331</v>
      </c>
      <c r="AB1474" s="11" t="s">
        <v>506</v>
      </c>
      <c r="AC1474" t="s">
        <v>59</v>
      </c>
      <c r="AD1474">
        <v>1</v>
      </c>
      <c r="AE1474" t="str">
        <f>IF(AD1474&gt;3, "Prefers Discount", "Discount Indifferent")</f>
        <v>Discount Indifferent</v>
      </c>
      <c r="AF1474">
        <v>3</v>
      </c>
      <c r="AG1474">
        <v>2</v>
      </c>
      <c r="AH1474">
        <v>0</v>
      </c>
      <c r="AI1474" t="str">
        <f>INDEX($AF$1:$AH$1,MATCH(MAX(AF1474:AH1474),AF1474:AH1474,0))</f>
        <v>Store_Orders</v>
      </c>
      <c r="AJ1474">
        <v>6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f>SUM(AK1474:AO1474)</f>
        <v>0</v>
      </c>
      <c r="AQ1474" t="s">
        <v>67</v>
      </c>
      <c r="AR1474">
        <v>0</v>
      </c>
      <c r="AS1474" t="str">
        <f>IF(OR(AK1474&gt;0, AL1474&gt;0, AM1474&gt;0, AN1474&gt;0, AO1474&gt;0), "Converted", "Not Converted")</f>
        <v>Not Converted</v>
      </c>
      <c r="AT1474">
        <v>0</v>
      </c>
      <c r="AU1474">
        <v>3</v>
      </c>
      <c r="AV1474">
        <v>11</v>
      </c>
      <c r="AW1474">
        <f>IF(Z1474&gt;607, 4, 0)</f>
        <v>0</v>
      </c>
      <c r="AX1474">
        <f>IF(AA1474&gt;0.1497, 3, 0)</f>
        <v>3</v>
      </c>
      <c r="AY1474">
        <f>IF(P1474&gt;4031, 2, 0)</f>
        <v>0</v>
      </c>
      <c r="AZ1474">
        <f>IF(H1474&gt;51934.91, 1, 0)</f>
        <v>0</v>
      </c>
      <c r="BA1474">
        <f>SUM(AW1474:AZ1474)</f>
        <v>3</v>
      </c>
      <c r="BB1474" t="str">
        <f>VLOOKUP(BA1474,'Standard Deviations'!$L$1:$M$11,2,TRUE)</f>
        <v>Silver</v>
      </c>
    </row>
    <row r="1475" spans="1:54" hidden="1">
      <c r="A1475">
        <v>7141</v>
      </c>
      <c r="B1475">
        <v>1986</v>
      </c>
      <c r="C1475">
        <f>2024-B1475</f>
        <v>38</v>
      </c>
      <c r="D1475" t="str">
        <f>VLOOKUP(B1475,Reference!$A$1:$B$125, 2)</f>
        <v>Millennials</v>
      </c>
      <c r="E1475" t="s">
        <v>64</v>
      </c>
      <c r="F1475" t="str">
        <f>IF(E1475="High School", "No College", "College")</f>
        <v>College</v>
      </c>
      <c r="G1475" t="s">
        <v>60</v>
      </c>
      <c r="H1475">
        <v>21888</v>
      </c>
      <c r="I1475">
        <v>21888</v>
      </c>
      <c r="J1475" s="4" t="s">
        <v>341</v>
      </c>
      <c r="K1475">
        <v>1</v>
      </c>
      <c r="L1475">
        <v>0</v>
      </c>
      <c r="M1475" t="str">
        <f>IF(OR(K1475&gt;0, L1475&gt;0), "Parent", "Not Parent")</f>
        <v>Parent</v>
      </c>
      <c r="N1475" t="s">
        <v>655</v>
      </c>
      <c r="O1475" s="8">
        <v>41916</v>
      </c>
      <c r="P1475" s="9">
        <f>O1475-N1475</f>
        <v>644</v>
      </c>
      <c r="Q1475">
        <v>15</v>
      </c>
      <c r="R1475" s="9">
        <f>P1475-Q1475</f>
        <v>629</v>
      </c>
      <c r="S1475" s="8">
        <f>O1475-R1475</f>
        <v>41287</v>
      </c>
      <c r="T1475">
        <v>88</v>
      </c>
      <c r="U1475">
        <v>10</v>
      </c>
      <c r="V1475">
        <v>46</v>
      </c>
      <c r="W1475">
        <v>2</v>
      </c>
      <c r="X1475">
        <v>3</v>
      </c>
      <c r="Y1475">
        <v>64</v>
      </c>
      <c r="Z1475">
        <v>213</v>
      </c>
      <c r="AA1475">
        <f>Z1475/P1475</f>
        <v>0.33074534161490682</v>
      </c>
      <c r="AB1475" s="11" t="s">
        <v>506</v>
      </c>
      <c r="AC1475" t="s">
        <v>59</v>
      </c>
      <c r="AD1475">
        <v>4</v>
      </c>
      <c r="AE1475" t="str">
        <f>IF(AD1475&gt;3, "Prefers Discount", "Discount Indifferent")</f>
        <v>Prefers Discount</v>
      </c>
      <c r="AF1475">
        <v>2</v>
      </c>
      <c r="AG1475">
        <v>5</v>
      </c>
      <c r="AH1475">
        <v>1</v>
      </c>
      <c r="AI1475" t="str">
        <f>INDEX($AF$1:$AH$1,MATCH(MAX(AF1475:AH1475),AF1475:AH1475,0))</f>
        <v>Web_Orders</v>
      </c>
      <c r="AJ1475">
        <v>10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f>SUM(AK1475:AO1475)</f>
        <v>0</v>
      </c>
      <c r="AQ1475" t="s">
        <v>67</v>
      </c>
      <c r="AR1475">
        <v>1</v>
      </c>
      <c r="AS1475" t="str">
        <f>IF(OR(AK1475&gt;0, AL1475&gt;0, AM1475&gt;0, AN1475&gt;0, AO1475&gt;0), "Converted", "Not Converted")</f>
        <v>Not Converted</v>
      </c>
      <c r="AT1475">
        <v>0</v>
      </c>
      <c r="AU1475">
        <v>3</v>
      </c>
      <c r="AV1475">
        <v>11</v>
      </c>
      <c r="AW1475">
        <f>IF(Z1475&gt;607, 4, 0)</f>
        <v>0</v>
      </c>
      <c r="AX1475">
        <f>IF(AA1475&gt;0.1497, 3, 0)</f>
        <v>3</v>
      </c>
      <c r="AY1475">
        <f>IF(P1475&gt;4031, 2, 0)</f>
        <v>0</v>
      </c>
      <c r="AZ1475">
        <f>IF(H1475&gt;51934.91, 1, 0)</f>
        <v>0</v>
      </c>
      <c r="BA1475">
        <f>SUM(AW1475:AZ1475)</f>
        <v>3</v>
      </c>
      <c r="BB1475" t="str">
        <f>VLOOKUP(BA1475,'Standard Deviations'!$L$1:$M$11,2,TRUE)</f>
        <v>Silver</v>
      </c>
    </row>
    <row r="1476" spans="1:54">
      <c r="A1476">
        <v>3032</v>
      </c>
      <c r="B1476">
        <v>1984</v>
      </c>
      <c r="C1476">
        <f>2024-B1476</f>
        <v>40</v>
      </c>
      <c r="D1476" t="str">
        <f>VLOOKUP(B1476,Reference!$A$1:$B$125, 2)</f>
        <v>Millennials</v>
      </c>
      <c r="E1476" t="s">
        <v>54</v>
      </c>
      <c r="F1476" t="str">
        <f>IF(E1476="High School", "No College", "College")</f>
        <v>College</v>
      </c>
      <c r="G1476" t="s">
        <v>55</v>
      </c>
      <c r="H1476">
        <v>24570</v>
      </c>
      <c r="I1476">
        <v>24570</v>
      </c>
      <c r="J1476" s="4" t="s">
        <v>341</v>
      </c>
      <c r="K1476">
        <v>1</v>
      </c>
      <c r="L1476">
        <v>0</v>
      </c>
      <c r="M1476" t="str">
        <f>IF(OR(K1476&gt;0, L1476&gt;0), "Parent", "Not Parent")</f>
        <v>Parent</v>
      </c>
      <c r="N1476" t="s">
        <v>385</v>
      </c>
      <c r="O1476" s="8">
        <v>41916</v>
      </c>
      <c r="P1476" s="9">
        <f>O1476-N1476</f>
        <v>584</v>
      </c>
      <c r="Q1476">
        <v>97</v>
      </c>
      <c r="R1476" s="9">
        <f>P1476-Q1476</f>
        <v>487</v>
      </c>
      <c r="S1476" s="8">
        <f>O1476-R1476</f>
        <v>41429</v>
      </c>
      <c r="T1476">
        <v>28</v>
      </c>
      <c r="U1476">
        <v>34</v>
      </c>
      <c r="V1476">
        <v>62</v>
      </c>
      <c r="W1476">
        <v>11</v>
      </c>
      <c r="X1476">
        <v>14</v>
      </c>
      <c r="Y1476">
        <v>44</v>
      </c>
      <c r="Z1476">
        <v>193</v>
      </c>
      <c r="AA1476">
        <f>Z1476/P1476</f>
        <v>0.33047945205479451</v>
      </c>
      <c r="AB1476" s="14" t="s">
        <v>506</v>
      </c>
      <c r="AC1476" s="13" t="s">
        <v>63</v>
      </c>
      <c r="AD1476">
        <v>3</v>
      </c>
      <c r="AE1476" t="str">
        <f>IF(AD1476&gt;3, "Prefers Discount", "Discount Indifferent")</f>
        <v>Discount Indifferent</v>
      </c>
      <c r="AF1476">
        <v>4</v>
      </c>
      <c r="AG1476">
        <v>4</v>
      </c>
      <c r="AH1476">
        <v>0</v>
      </c>
      <c r="AI1476" t="str">
        <f>INDEX($AF$1:$AH$1,MATCH(MAX(AF1476:AH1476),AF1476:AH1476,0))</f>
        <v>Store_Orders</v>
      </c>
      <c r="AJ1476">
        <v>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f>SUM(AK1476:AO1476)</f>
        <v>0</v>
      </c>
      <c r="AQ1476" t="s">
        <v>67</v>
      </c>
      <c r="AR1476">
        <v>0</v>
      </c>
      <c r="AS1476" t="str">
        <f>IF(OR(AK1476&gt;0, AL1476&gt;0, AM1476&gt;0, AN1476&gt;0, AO1476&gt;0), "Converted", "Not Converted")</f>
        <v>Not Converted</v>
      </c>
      <c r="AT1476">
        <v>0</v>
      </c>
      <c r="AU1476">
        <v>3</v>
      </c>
      <c r="AV1476">
        <v>11</v>
      </c>
      <c r="AW1476">
        <f>IF(Z1476&gt;607, 4, 0)</f>
        <v>0</v>
      </c>
      <c r="AX1476">
        <f>IF(AA1476&gt;0.1497, 3, 0)</f>
        <v>3</v>
      </c>
      <c r="AY1476">
        <f>IF(P1476&gt;4031, 2, 0)</f>
        <v>0</v>
      </c>
      <c r="AZ1476">
        <f>IF(H1476&gt;51934.91, 1, 0)</f>
        <v>0</v>
      </c>
      <c r="BA1476">
        <f>SUM(AW1476:AZ1476)</f>
        <v>3</v>
      </c>
      <c r="BB1476" t="str">
        <f>VLOOKUP(BA1476,'Standard Deviations'!$L$1:$M$11,2,TRUE)</f>
        <v>Silver</v>
      </c>
    </row>
    <row r="1477" spans="1:54" hidden="1">
      <c r="A1477">
        <v>6177</v>
      </c>
      <c r="B1477">
        <v>1985</v>
      </c>
      <c r="C1477">
        <f>2024-B1477</f>
        <v>39</v>
      </c>
      <c r="D1477" t="str">
        <f>VLOOKUP(B1477,Reference!$A$1:$B$125, 2)</f>
        <v>Millennials</v>
      </c>
      <c r="E1477" t="s">
        <v>68</v>
      </c>
      <c r="F1477" t="str">
        <f>IF(E1477="High School", "No College", "College")</f>
        <v>College</v>
      </c>
      <c r="G1477" t="s">
        <v>55</v>
      </c>
      <c r="H1477">
        <v>33454</v>
      </c>
      <c r="I1477">
        <v>33454</v>
      </c>
      <c r="J1477" s="4" t="s">
        <v>175</v>
      </c>
      <c r="K1477">
        <v>1</v>
      </c>
      <c r="L1477">
        <v>0</v>
      </c>
      <c r="M1477" t="str">
        <f>IF(OR(K1477&gt;0, L1477&gt;0), "Parent", "Not Parent")</f>
        <v>Parent</v>
      </c>
      <c r="N1477" t="s">
        <v>412</v>
      </c>
      <c r="O1477" s="8">
        <v>41916</v>
      </c>
      <c r="P1477" s="9">
        <f>O1477-N1477</f>
        <v>514</v>
      </c>
      <c r="Q1477">
        <v>32</v>
      </c>
      <c r="R1477" s="9">
        <f>P1477-Q1477</f>
        <v>482</v>
      </c>
      <c r="S1477" s="8">
        <f>O1477-R1477</f>
        <v>41434</v>
      </c>
      <c r="T1477">
        <v>76</v>
      </c>
      <c r="U1477">
        <v>10</v>
      </c>
      <c r="V1477">
        <v>56</v>
      </c>
      <c r="W1477">
        <v>3</v>
      </c>
      <c r="X1477">
        <v>1</v>
      </c>
      <c r="Y1477">
        <v>23</v>
      </c>
      <c r="Z1477">
        <v>169</v>
      </c>
      <c r="AA1477">
        <f>Z1477/P1477</f>
        <v>0.32879377431906615</v>
      </c>
      <c r="AB1477" s="11" t="s">
        <v>506</v>
      </c>
      <c r="AC1477" t="s">
        <v>59</v>
      </c>
      <c r="AD1477">
        <v>2</v>
      </c>
      <c r="AE1477" t="str">
        <f>IF(AD1477&gt;3, "Prefers Discount", "Discount Indifferent")</f>
        <v>Discount Indifferent</v>
      </c>
      <c r="AF1477">
        <v>4</v>
      </c>
      <c r="AG1477">
        <v>4</v>
      </c>
      <c r="AH1477">
        <v>0</v>
      </c>
      <c r="AI1477" t="str">
        <f>INDEX($AF$1:$AH$1,MATCH(MAX(AF1477:AH1477),AF1477:AH1477,0))</f>
        <v>Store_Orders</v>
      </c>
      <c r="AJ1477">
        <v>8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f>SUM(AK1477:AO1477)</f>
        <v>0</v>
      </c>
      <c r="AQ1477" t="s">
        <v>67</v>
      </c>
      <c r="AR1477">
        <v>0</v>
      </c>
      <c r="AS1477" t="str">
        <f>IF(OR(AK1477&gt;0, AL1477&gt;0, AM1477&gt;0, AN1477&gt;0, AO1477&gt;0), "Converted", "Not Converted")</f>
        <v>Not Converted</v>
      </c>
      <c r="AT1477">
        <v>0</v>
      </c>
      <c r="AU1477">
        <v>3</v>
      </c>
      <c r="AV1477">
        <v>11</v>
      </c>
      <c r="AW1477">
        <f>IF(Z1477&gt;607, 4, 0)</f>
        <v>0</v>
      </c>
      <c r="AX1477">
        <f>IF(AA1477&gt;0.1497, 3, 0)</f>
        <v>3</v>
      </c>
      <c r="AY1477">
        <f>IF(P1477&gt;4031, 2, 0)</f>
        <v>0</v>
      </c>
      <c r="AZ1477">
        <f>IF(H1477&gt;51934.91, 1, 0)</f>
        <v>0</v>
      </c>
      <c r="BA1477">
        <f>SUM(AW1477:AZ1477)</f>
        <v>3</v>
      </c>
      <c r="BB1477" t="str">
        <f>VLOOKUP(BA1477,'Standard Deviations'!$L$1:$M$11,2,TRUE)</f>
        <v>Silver</v>
      </c>
    </row>
    <row r="1478" spans="1:54">
      <c r="A1478">
        <v>4754</v>
      </c>
      <c r="B1478">
        <v>1966</v>
      </c>
      <c r="C1478">
        <f>2024-B1478</f>
        <v>58</v>
      </c>
      <c r="D1478" t="str">
        <f>VLOOKUP(B1478,Reference!$A$1:$B$125, 2)</f>
        <v>Gen X</v>
      </c>
      <c r="E1478" t="s">
        <v>64</v>
      </c>
      <c r="F1478" t="str">
        <f>IF(E1478="High School", "No College", "College")</f>
        <v>College</v>
      </c>
      <c r="G1478" t="s">
        <v>55</v>
      </c>
      <c r="H1478">
        <v>33585</v>
      </c>
      <c r="I1478">
        <v>33585</v>
      </c>
      <c r="J1478" s="4" t="s">
        <v>175</v>
      </c>
      <c r="K1478">
        <v>0</v>
      </c>
      <c r="L1478">
        <v>1</v>
      </c>
      <c r="M1478" t="str">
        <f>IF(OR(K1478&gt;0, L1478&gt;0), "Parent", "Not Parent")</f>
        <v>Parent</v>
      </c>
      <c r="N1478" t="s">
        <v>649</v>
      </c>
      <c r="O1478" s="8">
        <v>41916</v>
      </c>
      <c r="P1478" s="9">
        <f>O1478-N1478</f>
        <v>374</v>
      </c>
      <c r="Q1478">
        <v>91</v>
      </c>
      <c r="R1478" s="9">
        <f>P1478-Q1478</f>
        <v>283</v>
      </c>
      <c r="S1478" s="8">
        <f>O1478-R1478</f>
        <v>41633</v>
      </c>
      <c r="T1478">
        <v>30</v>
      </c>
      <c r="U1478">
        <v>11</v>
      </c>
      <c r="V1478">
        <v>33</v>
      </c>
      <c r="W1478">
        <v>13</v>
      </c>
      <c r="X1478">
        <v>6</v>
      </c>
      <c r="Y1478">
        <v>29</v>
      </c>
      <c r="Z1478">
        <v>122</v>
      </c>
      <c r="AA1478">
        <f>Z1478/P1478</f>
        <v>0.32620320855614976</v>
      </c>
      <c r="AB1478" s="14" t="s">
        <v>506</v>
      </c>
      <c r="AC1478" s="13" t="s">
        <v>63</v>
      </c>
      <c r="AD1478">
        <v>1</v>
      </c>
      <c r="AE1478" t="str">
        <f>IF(AD1478&gt;3, "Prefers Discount", "Discount Indifferent")</f>
        <v>Discount Indifferent</v>
      </c>
      <c r="AF1478">
        <v>4</v>
      </c>
      <c r="AG1478">
        <v>2</v>
      </c>
      <c r="AH1478">
        <v>0</v>
      </c>
      <c r="AI1478" t="str">
        <f>INDEX($AF$1:$AH$1,MATCH(MAX(AF1478:AH1478),AF1478:AH1478,0))</f>
        <v>Store_Orders</v>
      </c>
      <c r="AJ1478">
        <v>4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f>SUM(AK1478:AO1478)</f>
        <v>0</v>
      </c>
      <c r="AQ1478" t="s">
        <v>67</v>
      </c>
      <c r="AR1478">
        <v>0</v>
      </c>
      <c r="AS1478" t="str">
        <f>IF(OR(AK1478&gt;0, AL1478&gt;0, AM1478&gt;0, AN1478&gt;0, AO1478&gt;0), "Converted", "Not Converted")</f>
        <v>Not Converted</v>
      </c>
      <c r="AT1478">
        <v>0</v>
      </c>
      <c r="AU1478">
        <v>3</v>
      </c>
      <c r="AV1478">
        <v>11</v>
      </c>
      <c r="AW1478">
        <f>IF(Z1478&gt;607, 4, 0)</f>
        <v>0</v>
      </c>
      <c r="AX1478">
        <f>IF(AA1478&gt;0.1497, 3, 0)</f>
        <v>3</v>
      </c>
      <c r="AY1478">
        <f>IF(P1478&gt;4031, 2, 0)</f>
        <v>0</v>
      </c>
      <c r="AZ1478">
        <f>IF(H1478&gt;51934.91, 1, 0)</f>
        <v>0</v>
      </c>
      <c r="BA1478">
        <f>SUM(AW1478:AZ1478)</f>
        <v>3</v>
      </c>
      <c r="BB1478" t="str">
        <f>VLOOKUP(BA1478,'Standard Deviations'!$L$1:$M$11,2,TRUE)</f>
        <v>Silver</v>
      </c>
    </row>
    <row r="1479" spans="1:54">
      <c r="A1479">
        <v>8418</v>
      </c>
      <c r="B1479">
        <v>1958</v>
      </c>
      <c r="C1479">
        <f>2024-B1479</f>
        <v>66</v>
      </c>
      <c r="D1479" t="str">
        <f>VLOOKUP(B1479,Reference!$A$1:$B$125, 2)</f>
        <v>Boomers</v>
      </c>
      <c r="E1479" t="s">
        <v>74</v>
      </c>
      <c r="F1479" t="str">
        <f>IF(E1479="High School", "No College", "College")</f>
        <v>College</v>
      </c>
      <c r="G1479" t="s">
        <v>60</v>
      </c>
      <c r="H1479">
        <v>38741</v>
      </c>
      <c r="I1479">
        <v>38741</v>
      </c>
      <c r="J1479" s="4" t="s">
        <v>175</v>
      </c>
      <c r="K1479">
        <v>1</v>
      </c>
      <c r="L1479">
        <v>1</v>
      </c>
      <c r="M1479" t="str">
        <f>IF(OR(K1479&gt;0, L1479&gt;0), "Parent", "Not Parent")</f>
        <v>Parent</v>
      </c>
      <c r="N1479" t="s">
        <v>659</v>
      </c>
      <c r="O1479" s="8">
        <v>41916</v>
      </c>
      <c r="P1479" s="9">
        <f>O1479-N1479</f>
        <v>188</v>
      </c>
      <c r="Q1479">
        <v>60</v>
      </c>
      <c r="R1479" s="9">
        <f>P1479-Q1479</f>
        <v>128</v>
      </c>
      <c r="S1479" s="8">
        <f>O1479-R1479</f>
        <v>41788</v>
      </c>
      <c r="T1479">
        <v>7</v>
      </c>
      <c r="U1479">
        <v>10</v>
      </c>
      <c r="V1479">
        <v>17</v>
      </c>
      <c r="W1479">
        <v>8</v>
      </c>
      <c r="X1479">
        <v>6</v>
      </c>
      <c r="Y1479">
        <v>13</v>
      </c>
      <c r="Z1479">
        <v>61</v>
      </c>
      <c r="AA1479">
        <f>Z1479/P1479</f>
        <v>0.32446808510638298</v>
      </c>
      <c r="AB1479" s="14" t="s">
        <v>506</v>
      </c>
      <c r="AC1479" s="13" t="s">
        <v>63</v>
      </c>
      <c r="AD1479">
        <v>2</v>
      </c>
      <c r="AE1479" t="str">
        <f>IF(AD1479&gt;3, "Prefers Discount", "Discount Indifferent")</f>
        <v>Discount Indifferent</v>
      </c>
      <c r="AF1479">
        <v>3</v>
      </c>
      <c r="AG1479">
        <v>2</v>
      </c>
      <c r="AH1479">
        <v>0</v>
      </c>
      <c r="AI1479" t="str">
        <f>INDEX($AF$1:$AH$1,MATCH(MAX(AF1479:AH1479),AF1479:AH1479,0))</f>
        <v>Store_Orders</v>
      </c>
      <c r="AJ1479">
        <v>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f>SUM(AK1479:AO1479)</f>
        <v>0</v>
      </c>
      <c r="AQ1479" t="s">
        <v>67</v>
      </c>
      <c r="AR1479">
        <v>0</v>
      </c>
      <c r="AS1479" t="str">
        <f>IF(OR(AK1479&gt;0, AL1479&gt;0, AM1479&gt;0, AN1479&gt;0, AO1479&gt;0), "Converted", "Not Converted")</f>
        <v>Not Converted</v>
      </c>
      <c r="AT1479">
        <v>0</v>
      </c>
      <c r="AU1479">
        <v>3</v>
      </c>
      <c r="AV1479">
        <v>11</v>
      </c>
      <c r="AW1479">
        <f>IF(Z1479&gt;607, 4, 0)</f>
        <v>0</v>
      </c>
      <c r="AX1479">
        <f>IF(AA1479&gt;0.1497, 3, 0)</f>
        <v>3</v>
      </c>
      <c r="AY1479">
        <f>IF(P1479&gt;4031, 2, 0)</f>
        <v>0</v>
      </c>
      <c r="AZ1479">
        <f>IF(H1479&gt;51934.91, 1, 0)</f>
        <v>0</v>
      </c>
      <c r="BA1479">
        <f>SUM(AW1479:AZ1479)</f>
        <v>3</v>
      </c>
      <c r="BB1479" t="str">
        <f>VLOOKUP(BA1479,'Standard Deviations'!$L$1:$M$11,2,TRUE)</f>
        <v>Silver</v>
      </c>
    </row>
    <row r="1480" spans="1:54">
      <c r="A1480">
        <v>4442</v>
      </c>
      <c r="B1480">
        <v>1961</v>
      </c>
      <c r="C1480">
        <f>2024-B1480</f>
        <v>63</v>
      </c>
      <c r="D1480" t="str">
        <f>VLOOKUP(B1480,Reference!$A$1:$B$125, 2)</f>
        <v>Boomers</v>
      </c>
      <c r="E1480" t="s">
        <v>54</v>
      </c>
      <c r="F1480" t="str">
        <f>IF(E1480="High School", "No College", "College")</f>
        <v>College</v>
      </c>
      <c r="G1480" t="s">
        <v>60</v>
      </c>
      <c r="H1480">
        <v>46524</v>
      </c>
      <c r="I1480">
        <v>46524</v>
      </c>
      <c r="J1480" s="4" t="s">
        <v>175</v>
      </c>
      <c r="K1480">
        <v>0</v>
      </c>
      <c r="L1480">
        <v>1</v>
      </c>
      <c r="M1480" t="str">
        <f>IF(OR(K1480&gt;0, L1480&gt;0), "Parent", "Not Parent")</f>
        <v>Parent</v>
      </c>
      <c r="N1480" t="s">
        <v>279</v>
      </c>
      <c r="O1480" s="8">
        <v>41916</v>
      </c>
      <c r="P1480" s="9">
        <f>O1480-N1480</f>
        <v>547</v>
      </c>
      <c r="Q1480">
        <v>70</v>
      </c>
      <c r="R1480" s="9">
        <f>P1480-Q1480</f>
        <v>477</v>
      </c>
      <c r="S1480" s="8">
        <f>O1480-R1480</f>
        <v>41439</v>
      </c>
      <c r="T1480">
        <v>31</v>
      </c>
      <c r="U1480">
        <v>19</v>
      </c>
      <c r="V1480">
        <v>35</v>
      </c>
      <c r="W1480">
        <v>26</v>
      </c>
      <c r="X1480">
        <v>14</v>
      </c>
      <c r="Y1480">
        <v>52</v>
      </c>
      <c r="Z1480">
        <v>177</v>
      </c>
      <c r="AA1480">
        <f>Z1480/P1480</f>
        <v>0.3235831809872029</v>
      </c>
      <c r="AB1480" s="14" t="s">
        <v>506</v>
      </c>
      <c r="AC1480" s="13" t="s">
        <v>63</v>
      </c>
      <c r="AD1480">
        <v>2</v>
      </c>
      <c r="AE1480" t="str">
        <f>IF(AD1480&gt;3, "Prefers Discount", "Discount Indifferent")</f>
        <v>Discount Indifferent</v>
      </c>
      <c r="AF1480">
        <v>5</v>
      </c>
      <c r="AG1480">
        <v>1</v>
      </c>
      <c r="AH1480">
        <v>1</v>
      </c>
      <c r="AI1480" t="str">
        <f>INDEX($AF$1:$AH$1,MATCH(MAX(AF1480:AH1480),AF1480:AH1480,0))</f>
        <v>Store_Orders</v>
      </c>
      <c r="AJ1480">
        <v>3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f>SUM(AK1480:AO1480)</f>
        <v>0</v>
      </c>
      <c r="AQ1480" t="s">
        <v>67</v>
      </c>
      <c r="AR1480">
        <v>0</v>
      </c>
      <c r="AS1480" t="str">
        <f>IF(OR(AK1480&gt;0, AL1480&gt;0, AM1480&gt;0, AN1480&gt;0, AO1480&gt;0), "Converted", "Not Converted")</f>
        <v>Not Converted</v>
      </c>
      <c r="AT1480">
        <v>0</v>
      </c>
      <c r="AU1480">
        <v>3</v>
      </c>
      <c r="AV1480">
        <v>11</v>
      </c>
      <c r="AW1480">
        <f>IF(Z1480&gt;607, 4, 0)</f>
        <v>0</v>
      </c>
      <c r="AX1480">
        <f>IF(AA1480&gt;0.1497, 3, 0)</f>
        <v>3</v>
      </c>
      <c r="AY1480">
        <f>IF(P1480&gt;4031, 2, 0)</f>
        <v>0</v>
      </c>
      <c r="AZ1480">
        <f>IF(H1480&gt;51934.91, 1, 0)</f>
        <v>0</v>
      </c>
      <c r="BA1480">
        <f>SUM(AW1480:AZ1480)</f>
        <v>3</v>
      </c>
      <c r="BB1480" t="str">
        <f>VLOOKUP(BA1480,'Standard Deviations'!$L$1:$M$11,2,TRUE)</f>
        <v>Silver</v>
      </c>
    </row>
    <row r="1481" spans="1:54">
      <c r="A1481">
        <v>2230</v>
      </c>
      <c r="B1481">
        <v>1970</v>
      </c>
      <c r="C1481">
        <f>2024-B1481</f>
        <v>54</v>
      </c>
      <c r="D1481" t="str">
        <f>VLOOKUP(B1481,Reference!$A$1:$B$125, 2)</f>
        <v>Gen X</v>
      </c>
      <c r="E1481" t="s">
        <v>68</v>
      </c>
      <c r="F1481" t="str">
        <f>IF(E1481="High School", "No College", "College")</f>
        <v>College</v>
      </c>
      <c r="G1481" t="s">
        <v>55</v>
      </c>
      <c r="H1481">
        <v>23626</v>
      </c>
      <c r="I1481">
        <v>23626</v>
      </c>
      <c r="J1481" s="4" t="s">
        <v>341</v>
      </c>
      <c r="K1481">
        <v>1</v>
      </c>
      <c r="L1481">
        <v>0</v>
      </c>
      <c r="M1481" t="str">
        <f>IF(OR(K1481&gt;0, L1481&gt;0), "Parent", "Not Parent")</f>
        <v>Parent</v>
      </c>
      <c r="N1481" t="s">
        <v>122</v>
      </c>
      <c r="O1481" s="8">
        <v>41916</v>
      </c>
      <c r="P1481" s="9">
        <f>O1481-N1481</f>
        <v>133</v>
      </c>
      <c r="Q1481">
        <v>84</v>
      </c>
      <c r="R1481" s="9">
        <f>P1481-Q1481</f>
        <v>49</v>
      </c>
      <c r="S1481" s="8">
        <f>O1481-R1481</f>
        <v>41867</v>
      </c>
      <c r="T1481">
        <v>27</v>
      </c>
      <c r="U1481">
        <v>2</v>
      </c>
      <c r="V1481">
        <v>14</v>
      </c>
      <c r="W1481">
        <v>0</v>
      </c>
      <c r="X1481">
        <v>0</v>
      </c>
      <c r="Y1481">
        <v>0</v>
      </c>
      <c r="Z1481">
        <v>43</v>
      </c>
      <c r="AA1481">
        <f>Z1481/P1481</f>
        <v>0.32330827067669171</v>
      </c>
      <c r="AB1481" s="14" t="s">
        <v>506</v>
      </c>
      <c r="AC1481" s="13" t="s">
        <v>63</v>
      </c>
      <c r="AD1481">
        <v>3</v>
      </c>
      <c r="AE1481" t="str">
        <f>IF(AD1481&gt;3, "Prefers Discount", "Discount Indifferent")</f>
        <v>Discount Indifferent</v>
      </c>
      <c r="AF1481">
        <v>3</v>
      </c>
      <c r="AG1481">
        <v>3</v>
      </c>
      <c r="AH1481">
        <v>1</v>
      </c>
      <c r="AI1481" t="str">
        <f>INDEX($AF$1:$AH$1,MATCH(MAX(AF1481:AH1481),AF1481:AH1481,0))</f>
        <v>Store_Orders</v>
      </c>
      <c r="AJ1481">
        <v>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f>SUM(AK1481:AO1481)</f>
        <v>0</v>
      </c>
      <c r="AQ1481" t="s">
        <v>67</v>
      </c>
      <c r="AR1481">
        <v>0</v>
      </c>
      <c r="AS1481" t="str">
        <f>IF(OR(AK1481&gt;0, AL1481&gt;0, AM1481&gt;0, AN1481&gt;0, AO1481&gt;0), "Converted", "Not Converted")</f>
        <v>Not Converted</v>
      </c>
      <c r="AT1481">
        <v>0</v>
      </c>
      <c r="AU1481">
        <v>3</v>
      </c>
      <c r="AV1481">
        <v>11</v>
      </c>
      <c r="AW1481">
        <f>IF(Z1481&gt;607, 4, 0)</f>
        <v>0</v>
      </c>
      <c r="AX1481">
        <f>IF(AA1481&gt;0.1497, 3, 0)</f>
        <v>3</v>
      </c>
      <c r="AY1481">
        <f>IF(P1481&gt;4031, 2, 0)</f>
        <v>0</v>
      </c>
      <c r="AZ1481">
        <f>IF(H1481&gt;51934.91, 1, 0)</f>
        <v>0</v>
      </c>
      <c r="BA1481">
        <f>SUM(AW1481:AZ1481)</f>
        <v>3</v>
      </c>
      <c r="BB1481" t="str">
        <f>VLOOKUP(BA1481,'Standard Deviations'!$L$1:$M$11,2,TRUE)</f>
        <v>Silver</v>
      </c>
    </row>
    <row r="1482" spans="1:54">
      <c r="A1482">
        <v>7326</v>
      </c>
      <c r="B1482">
        <v>1971</v>
      </c>
      <c r="C1482">
        <f>2024-B1482</f>
        <v>53</v>
      </c>
      <c r="D1482" t="str">
        <f>VLOOKUP(B1482,Reference!$A$1:$B$125, 2)</f>
        <v>Gen X</v>
      </c>
      <c r="E1482" t="s">
        <v>64</v>
      </c>
      <c r="F1482" t="str">
        <f>IF(E1482="High School", "No College", "College")</f>
        <v>College</v>
      </c>
      <c r="G1482" t="s">
        <v>55</v>
      </c>
      <c r="H1482">
        <v>56850</v>
      </c>
      <c r="I1482">
        <v>56850</v>
      </c>
      <c r="J1482" s="4" t="s">
        <v>61</v>
      </c>
      <c r="K1482">
        <v>0</v>
      </c>
      <c r="L1482">
        <v>1</v>
      </c>
      <c r="M1482" t="str">
        <f>IF(OR(K1482&gt;0, L1482&gt;0), "Parent", "Not Parent")</f>
        <v>Parent</v>
      </c>
      <c r="N1482" t="s">
        <v>252</v>
      </c>
      <c r="O1482" s="8">
        <v>41916</v>
      </c>
      <c r="P1482" s="9">
        <f>O1482-N1482</f>
        <v>195</v>
      </c>
      <c r="Q1482">
        <v>83</v>
      </c>
      <c r="R1482" s="9">
        <f>P1482-Q1482</f>
        <v>112</v>
      </c>
      <c r="S1482" s="8">
        <f>O1482-R1482</f>
        <v>41804</v>
      </c>
      <c r="T1482">
        <v>34</v>
      </c>
      <c r="U1482">
        <v>1</v>
      </c>
      <c r="V1482">
        <v>19</v>
      </c>
      <c r="W1482">
        <v>2</v>
      </c>
      <c r="X1482">
        <v>7</v>
      </c>
      <c r="Y1482">
        <v>0</v>
      </c>
      <c r="Z1482">
        <v>63</v>
      </c>
      <c r="AA1482">
        <f>Z1482/P1482</f>
        <v>0.32307692307692309</v>
      </c>
      <c r="AB1482" s="14" t="s">
        <v>506</v>
      </c>
      <c r="AC1482" s="13" t="s">
        <v>63</v>
      </c>
      <c r="AD1482">
        <v>1</v>
      </c>
      <c r="AE1482" t="str">
        <f>IF(AD1482&gt;3, "Prefers Discount", "Discount Indifferent")</f>
        <v>Discount Indifferent</v>
      </c>
      <c r="AF1482">
        <v>3</v>
      </c>
      <c r="AG1482">
        <v>1</v>
      </c>
      <c r="AH1482">
        <v>1</v>
      </c>
      <c r="AI1482" t="str">
        <f>INDEX($AF$1:$AH$1,MATCH(MAX(AF1482:AH1482),AF1482:AH1482,0))</f>
        <v>Store_Orders</v>
      </c>
      <c r="AJ1482">
        <v>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f>SUM(AK1482:AO1482)</f>
        <v>0</v>
      </c>
      <c r="AQ1482" t="s">
        <v>67</v>
      </c>
      <c r="AR1482">
        <v>0</v>
      </c>
      <c r="AS1482" t="str">
        <f>IF(OR(AK1482&gt;0, AL1482&gt;0, AM1482&gt;0, AN1482&gt;0, AO1482&gt;0), "Converted", "Not Converted")</f>
        <v>Not Converted</v>
      </c>
      <c r="AT1482">
        <v>0</v>
      </c>
      <c r="AU1482">
        <v>3</v>
      </c>
      <c r="AV1482">
        <v>11</v>
      </c>
      <c r="AW1482">
        <f>IF(Z1482&gt;607, 4, 0)</f>
        <v>0</v>
      </c>
      <c r="AX1482">
        <f>IF(AA1482&gt;0.1497, 3, 0)</f>
        <v>3</v>
      </c>
      <c r="AY1482">
        <f>IF(P1482&gt;4031, 2, 0)</f>
        <v>0</v>
      </c>
      <c r="AZ1482">
        <f>IF(H1482&gt;51934.91, 1, 0)</f>
        <v>1</v>
      </c>
      <c r="BA1482">
        <f>SUM(AW1482:AZ1482)</f>
        <v>4</v>
      </c>
      <c r="BB1482" t="str">
        <f>VLOOKUP(BA1482,'Standard Deviations'!$L$1:$M$11,2,TRUE)</f>
        <v>Silver</v>
      </c>
    </row>
    <row r="1483" spans="1:54">
      <c r="A1483">
        <v>9140</v>
      </c>
      <c r="B1483">
        <v>1960</v>
      </c>
      <c r="C1483">
        <f>2024-B1483</f>
        <v>64</v>
      </c>
      <c r="D1483" t="str">
        <f>VLOOKUP(B1483,Reference!$A$1:$B$125, 2)</f>
        <v>Boomers</v>
      </c>
      <c r="E1483" t="s">
        <v>74</v>
      </c>
      <c r="F1483" t="str">
        <f>IF(E1483="High School", "No College", "College")</f>
        <v>College</v>
      </c>
      <c r="G1483" t="s">
        <v>65</v>
      </c>
      <c r="H1483">
        <v>50523</v>
      </c>
      <c r="I1483">
        <v>50523</v>
      </c>
      <c r="J1483" s="4" t="s">
        <v>175</v>
      </c>
      <c r="K1483">
        <v>1</v>
      </c>
      <c r="L1483">
        <v>1</v>
      </c>
      <c r="M1483" t="str">
        <f>IF(OR(K1483&gt;0, L1483&gt;0), "Parent", "Not Parent")</f>
        <v>Parent</v>
      </c>
      <c r="N1483" t="s">
        <v>235</v>
      </c>
      <c r="O1483" s="8">
        <v>41916</v>
      </c>
      <c r="P1483" s="9">
        <f>O1483-N1483</f>
        <v>283</v>
      </c>
      <c r="Q1483">
        <v>89</v>
      </c>
      <c r="R1483" s="9">
        <f>P1483-Q1483</f>
        <v>194</v>
      </c>
      <c r="S1483" s="8">
        <f>O1483-R1483</f>
        <v>41722</v>
      </c>
      <c r="T1483">
        <v>51</v>
      </c>
      <c r="U1483">
        <v>4</v>
      </c>
      <c r="V1483">
        <v>24</v>
      </c>
      <c r="W1483">
        <v>4</v>
      </c>
      <c r="X1483">
        <v>7</v>
      </c>
      <c r="Y1483">
        <v>1</v>
      </c>
      <c r="Z1483">
        <v>91</v>
      </c>
      <c r="AA1483">
        <f>Z1483/P1483</f>
        <v>0.32155477031802121</v>
      </c>
      <c r="AB1483" s="14" t="s">
        <v>506</v>
      </c>
      <c r="AC1483" s="13" t="s">
        <v>63</v>
      </c>
      <c r="AD1483">
        <v>2</v>
      </c>
      <c r="AE1483" t="str">
        <f>IF(AD1483&gt;3, "Prefers Discount", "Discount Indifferent")</f>
        <v>Discount Indifferent</v>
      </c>
      <c r="AF1483">
        <v>4</v>
      </c>
      <c r="AG1483">
        <v>2</v>
      </c>
      <c r="AH1483">
        <v>0</v>
      </c>
      <c r="AI1483" t="str">
        <f>INDEX($AF$1:$AH$1,MATCH(MAX(AF1483:AH1483),AF1483:AH1483,0))</f>
        <v>Store_Orders</v>
      </c>
      <c r="AJ1483">
        <v>6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f>SUM(AK1483:AO1483)</f>
        <v>0</v>
      </c>
      <c r="AQ1483" t="s">
        <v>67</v>
      </c>
      <c r="AR1483">
        <v>0</v>
      </c>
      <c r="AS1483" t="str">
        <f>IF(OR(AK1483&gt;0, AL1483&gt;0, AM1483&gt;0, AN1483&gt;0, AO1483&gt;0), "Converted", "Not Converted")</f>
        <v>Not Converted</v>
      </c>
      <c r="AT1483">
        <v>0</v>
      </c>
      <c r="AU1483">
        <v>3</v>
      </c>
      <c r="AV1483">
        <v>11</v>
      </c>
      <c r="AW1483">
        <f>IF(Z1483&gt;607, 4, 0)</f>
        <v>0</v>
      </c>
      <c r="AX1483">
        <f>IF(AA1483&gt;0.1497, 3, 0)</f>
        <v>3</v>
      </c>
      <c r="AY1483">
        <f>IF(P1483&gt;4031, 2, 0)</f>
        <v>0</v>
      </c>
      <c r="AZ1483">
        <f>IF(H1483&gt;51934.91, 1, 0)</f>
        <v>0</v>
      </c>
      <c r="BA1483">
        <f>SUM(AW1483:AZ1483)</f>
        <v>3</v>
      </c>
      <c r="BB1483" t="str">
        <f>VLOOKUP(BA1483,'Standard Deviations'!$L$1:$M$11,2,TRUE)</f>
        <v>Silver</v>
      </c>
    </row>
    <row r="1484" spans="1:54" hidden="1">
      <c r="A1484">
        <v>195</v>
      </c>
      <c r="B1484">
        <v>1972</v>
      </c>
      <c r="C1484">
        <f>2024-B1484</f>
        <v>52</v>
      </c>
      <c r="D1484" t="str">
        <f>VLOOKUP(B1484,Reference!$A$1:$B$125, 2)</f>
        <v>Gen X</v>
      </c>
      <c r="E1484" t="s">
        <v>54</v>
      </c>
      <c r="F1484" t="str">
        <f>IF(E1484="High School", "No College", "College")</f>
        <v>College</v>
      </c>
      <c r="G1484" t="s">
        <v>60</v>
      </c>
      <c r="H1484">
        <v>38808</v>
      </c>
      <c r="I1484">
        <v>38808</v>
      </c>
      <c r="J1484" s="4" t="s">
        <v>175</v>
      </c>
      <c r="K1484">
        <v>1</v>
      </c>
      <c r="L1484">
        <v>0</v>
      </c>
      <c r="M1484" t="str">
        <f>IF(OR(K1484&gt;0, L1484&gt;0), "Parent", "Not Parent")</f>
        <v>Parent</v>
      </c>
      <c r="N1484" t="s">
        <v>423</v>
      </c>
      <c r="O1484" s="8">
        <v>41916</v>
      </c>
      <c r="P1484" s="9">
        <f>O1484-N1484</f>
        <v>769</v>
      </c>
      <c r="Q1484">
        <v>21</v>
      </c>
      <c r="R1484" s="9">
        <f>P1484-Q1484</f>
        <v>748</v>
      </c>
      <c r="S1484" s="8">
        <f>O1484-R1484</f>
        <v>41168</v>
      </c>
      <c r="T1484">
        <v>125</v>
      </c>
      <c r="U1484">
        <v>17</v>
      </c>
      <c r="V1484">
        <v>52</v>
      </c>
      <c r="W1484">
        <v>3</v>
      </c>
      <c r="X1484">
        <v>19</v>
      </c>
      <c r="Y1484">
        <v>30</v>
      </c>
      <c r="Z1484">
        <v>246</v>
      </c>
      <c r="AA1484">
        <f>Z1484/P1484</f>
        <v>0.3198959687906372</v>
      </c>
      <c r="AB1484" s="11" t="s">
        <v>506</v>
      </c>
      <c r="AC1484" t="s">
        <v>59</v>
      </c>
      <c r="AD1484">
        <v>4</v>
      </c>
      <c r="AE1484" t="str">
        <f>IF(AD1484&gt;3, "Prefers Discount", "Discount Indifferent")</f>
        <v>Prefers Discount</v>
      </c>
      <c r="AF1484">
        <v>4</v>
      </c>
      <c r="AG1484">
        <v>5</v>
      </c>
      <c r="AH1484">
        <v>1</v>
      </c>
      <c r="AI1484" t="str">
        <f>INDEX($AF$1:$AH$1,MATCH(MAX(AF1484:AH1484),AF1484:AH1484,0))</f>
        <v>Web_Orders</v>
      </c>
      <c r="AJ1484">
        <v>8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f>SUM(AK1484:AO1484)</f>
        <v>1</v>
      </c>
      <c r="AQ1484" t="str">
        <f>INDEX($AK$1:$AO$1,MATCH(MAX(AK1484:AO1484),AK1484:AO1484,0))</f>
        <v>Converted_on_Camp3</v>
      </c>
      <c r="AR1484">
        <v>1</v>
      </c>
      <c r="AS1484" t="str">
        <f>IF(OR(AK1484&gt;0, AL1484&gt;0, AM1484&gt;0, AN1484&gt;0, AO1484&gt;0), "Converted", "Not Converted")</f>
        <v>Converted</v>
      </c>
      <c r="AT1484">
        <v>0</v>
      </c>
      <c r="AU1484">
        <v>3</v>
      </c>
      <c r="AV1484">
        <v>11</v>
      </c>
      <c r="AW1484">
        <f>IF(Z1484&gt;607, 4, 0)</f>
        <v>0</v>
      </c>
      <c r="AX1484">
        <f>IF(AA1484&gt;0.1497, 3, 0)</f>
        <v>3</v>
      </c>
      <c r="AY1484">
        <f>IF(P1484&gt;4031, 2, 0)</f>
        <v>0</v>
      </c>
      <c r="AZ1484">
        <f>IF(H1484&gt;51934.91, 1, 0)</f>
        <v>0</v>
      </c>
      <c r="BA1484">
        <f>SUM(AW1484:AZ1484)</f>
        <v>3</v>
      </c>
      <c r="BB1484" t="str">
        <f>VLOOKUP(BA1484,'Standard Deviations'!$L$1:$M$11,2,TRUE)</f>
        <v>Silver</v>
      </c>
    </row>
    <row r="1485" spans="1:54">
      <c r="A1485">
        <v>8692</v>
      </c>
      <c r="B1485">
        <v>1952</v>
      </c>
      <c r="C1485">
        <f>2024-B1485</f>
        <v>72</v>
      </c>
      <c r="D1485" t="str">
        <f>VLOOKUP(B1485,Reference!$A$1:$B$125, 2)</f>
        <v>Boomers</v>
      </c>
      <c r="E1485" t="s">
        <v>54</v>
      </c>
      <c r="F1485" t="str">
        <f>IF(E1485="High School", "No College", "College")</f>
        <v>College</v>
      </c>
      <c r="G1485" t="s">
        <v>65</v>
      </c>
      <c r="H1485">
        <v>43462</v>
      </c>
      <c r="I1485">
        <v>43462</v>
      </c>
      <c r="J1485" s="4" t="s">
        <v>175</v>
      </c>
      <c r="K1485">
        <v>1</v>
      </c>
      <c r="L1485">
        <v>1</v>
      </c>
      <c r="M1485" t="str">
        <f>IF(OR(K1485&gt;0, L1485&gt;0), "Parent", "Not Parent")</f>
        <v>Parent</v>
      </c>
      <c r="N1485" t="s">
        <v>325</v>
      </c>
      <c r="O1485" s="8">
        <v>41916</v>
      </c>
      <c r="P1485" s="9">
        <f>O1485-N1485</f>
        <v>752</v>
      </c>
      <c r="Q1485">
        <v>50</v>
      </c>
      <c r="R1485" s="9">
        <f>P1485-Q1485</f>
        <v>702</v>
      </c>
      <c r="S1485" s="8">
        <f>O1485-R1485</f>
        <v>41214</v>
      </c>
      <c r="T1485">
        <v>90</v>
      </c>
      <c r="U1485">
        <v>17</v>
      </c>
      <c r="V1485">
        <v>97</v>
      </c>
      <c r="W1485">
        <v>15</v>
      </c>
      <c r="X1485">
        <v>6</v>
      </c>
      <c r="Y1485">
        <v>15</v>
      </c>
      <c r="Z1485">
        <v>240</v>
      </c>
      <c r="AA1485">
        <f>Z1485/P1485</f>
        <v>0.31914893617021278</v>
      </c>
      <c r="AB1485" s="14" t="s">
        <v>506</v>
      </c>
      <c r="AC1485" s="13" t="s">
        <v>63</v>
      </c>
      <c r="AD1485">
        <v>6</v>
      </c>
      <c r="AE1485" t="str">
        <f>IF(AD1485&gt;3, "Prefers Discount", "Discount Indifferent")</f>
        <v>Prefers Discount</v>
      </c>
      <c r="AF1485">
        <v>5</v>
      </c>
      <c r="AG1485">
        <v>4</v>
      </c>
      <c r="AH1485">
        <v>1</v>
      </c>
      <c r="AI1485" t="str">
        <f>INDEX($AF$1:$AH$1,MATCH(MAX(AF1485:AH1485),AF1485:AH1485,0))</f>
        <v>Store_Orders</v>
      </c>
      <c r="AJ1485">
        <v>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f>SUM(AK1485:AO1485)</f>
        <v>0</v>
      </c>
      <c r="AQ1485" t="s">
        <v>67</v>
      </c>
      <c r="AR1485">
        <v>0</v>
      </c>
      <c r="AS1485" t="str">
        <f>IF(OR(AK1485&gt;0, AL1485&gt;0, AM1485&gt;0, AN1485&gt;0, AO1485&gt;0), "Converted", "Not Converted")</f>
        <v>Not Converted</v>
      </c>
      <c r="AT1485">
        <v>0</v>
      </c>
      <c r="AU1485">
        <v>3</v>
      </c>
      <c r="AV1485">
        <v>11</v>
      </c>
      <c r="AW1485">
        <f>IF(Z1485&gt;607, 4, 0)</f>
        <v>0</v>
      </c>
      <c r="AX1485">
        <f>IF(AA1485&gt;0.1497, 3, 0)</f>
        <v>3</v>
      </c>
      <c r="AY1485">
        <f>IF(P1485&gt;4031, 2, 0)</f>
        <v>0</v>
      </c>
      <c r="AZ1485">
        <f>IF(H1485&gt;51934.91, 1, 0)</f>
        <v>0</v>
      </c>
      <c r="BA1485">
        <f>SUM(AW1485:AZ1485)</f>
        <v>3</v>
      </c>
      <c r="BB1485" t="str">
        <f>VLOOKUP(BA1485,'Standard Deviations'!$L$1:$M$11,2,TRUE)</f>
        <v>Silver</v>
      </c>
    </row>
    <row r="1486" spans="1:54">
      <c r="A1486">
        <v>1834</v>
      </c>
      <c r="B1486">
        <v>1978</v>
      </c>
      <c r="C1486">
        <f>2024-B1486</f>
        <v>46</v>
      </c>
      <c r="D1486" t="str">
        <f>VLOOKUP(B1486,Reference!$A$1:$B$125, 2)</f>
        <v>Gen X</v>
      </c>
      <c r="E1486" t="s">
        <v>64</v>
      </c>
      <c r="F1486" t="str">
        <f>IF(E1486="High School", "No College", "College")</f>
        <v>College</v>
      </c>
      <c r="G1486" t="s">
        <v>60</v>
      </c>
      <c r="H1486">
        <v>35544</v>
      </c>
      <c r="I1486">
        <v>35544</v>
      </c>
      <c r="J1486" s="4" t="s">
        <v>175</v>
      </c>
      <c r="K1486">
        <v>1</v>
      </c>
      <c r="L1486">
        <v>0</v>
      </c>
      <c r="M1486" t="str">
        <f>IF(OR(K1486&gt;0, L1486&gt;0), "Parent", "Not Parent")</f>
        <v>Parent</v>
      </c>
      <c r="N1486" t="s">
        <v>298</v>
      </c>
      <c r="O1486" s="8">
        <v>41916</v>
      </c>
      <c r="P1486" s="9">
        <f>O1486-N1486</f>
        <v>210</v>
      </c>
      <c r="Q1486">
        <v>77</v>
      </c>
      <c r="R1486" s="9">
        <f>P1486-Q1486</f>
        <v>133</v>
      </c>
      <c r="S1486" s="8">
        <f>O1486-R1486</f>
        <v>41783</v>
      </c>
      <c r="T1486">
        <v>30</v>
      </c>
      <c r="U1486">
        <v>5</v>
      </c>
      <c r="V1486">
        <v>23</v>
      </c>
      <c r="W1486">
        <v>4</v>
      </c>
      <c r="X1486">
        <v>1</v>
      </c>
      <c r="Y1486">
        <v>4</v>
      </c>
      <c r="Z1486">
        <v>67</v>
      </c>
      <c r="AA1486">
        <f>Z1486/P1486</f>
        <v>0.31904761904761902</v>
      </c>
      <c r="AB1486" s="14" t="s">
        <v>506</v>
      </c>
      <c r="AC1486" s="13" t="s">
        <v>63</v>
      </c>
      <c r="AD1486">
        <v>1</v>
      </c>
      <c r="AE1486" t="str">
        <f>IF(AD1486&gt;3, "Prefers Discount", "Discount Indifferent")</f>
        <v>Discount Indifferent</v>
      </c>
      <c r="AF1486">
        <v>3</v>
      </c>
      <c r="AG1486">
        <v>2</v>
      </c>
      <c r="AH1486">
        <v>0</v>
      </c>
      <c r="AI1486" t="str">
        <f>INDEX($AF$1:$AH$1,MATCH(MAX(AF1486:AH1486),AF1486:AH1486,0))</f>
        <v>Store_Orders</v>
      </c>
      <c r="AJ1486">
        <v>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f>SUM(AK1486:AO1486)</f>
        <v>0</v>
      </c>
      <c r="AQ1486" t="s">
        <v>67</v>
      </c>
      <c r="AR1486">
        <v>0</v>
      </c>
      <c r="AS1486" t="str">
        <f>IF(OR(AK1486&gt;0, AL1486&gt;0, AM1486&gt;0, AN1486&gt;0, AO1486&gt;0), "Converted", "Not Converted")</f>
        <v>Not Converted</v>
      </c>
      <c r="AT1486">
        <v>0</v>
      </c>
      <c r="AU1486">
        <v>3</v>
      </c>
      <c r="AV1486">
        <v>11</v>
      </c>
      <c r="AW1486">
        <f>IF(Z1486&gt;607, 4, 0)</f>
        <v>0</v>
      </c>
      <c r="AX1486">
        <f>IF(AA1486&gt;0.1497, 3, 0)</f>
        <v>3</v>
      </c>
      <c r="AY1486">
        <f>IF(P1486&gt;4031, 2, 0)</f>
        <v>0</v>
      </c>
      <c r="AZ1486">
        <f>IF(H1486&gt;51934.91, 1, 0)</f>
        <v>0</v>
      </c>
      <c r="BA1486">
        <f>SUM(AW1486:AZ1486)</f>
        <v>3</v>
      </c>
      <c r="BB1486" t="str">
        <f>VLOOKUP(BA1486,'Standard Deviations'!$L$1:$M$11,2,TRUE)</f>
        <v>Silver</v>
      </c>
    </row>
    <row r="1487" spans="1:54" hidden="1">
      <c r="A1487">
        <v>5929</v>
      </c>
      <c r="B1487">
        <v>1973</v>
      </c>
      <c r="C1487">
        <f>2024-B1487</f>
        <v>51</v>
      </c>
      <c r="D1487" t="str">
        <f>VLOOKUP(B1487,Reference!$A$1:$B$125, 2)</f>
        <v>Gen X</v>
      </c>
      <c r="E1487" t="s">
        <v>68</v>
      </c>
      <c r="F1487" t="str">
        <f>IF(E1487="High School", "No College", "College")</f>
        <v>College</v>
      </c>
      <c r="G1487" t="s">
        <v>55</v>
      </c>
      <c r="H1487">
        <v>37401</v>
      </c>
      <c r="I1487">
        <v>37401</v>
      </c>
      <c r="J1487" s="4" t="s">
        <v>175</v>
      </c>
      <c r="K1487">
        <v>1</v>
      </c>
      <c r="L1487">
        <v>0</v>
      </c>
      <c r="M1487" t="str">
        <f>IF(OR(K1487&gt;0, L1487&gt;0), "Parent", "Not Parent")</f>
        <v>Parent</v>
      </c>
      <c r="N1487" t="s">
        <v>668</v>
      </c>
      <c r="O1487" s="8">
        <v>41916</v>
      </c>
      <c r="P1487" s="9">
        <f>O1487-N1487</f>
        <v>151</v>
      </c>
      <c r="Q1487">
        <v>14</v>
      </c>
      <c r="R1487" s="9">
        <f>P1487-Q1487</f>
        <v>137</v>
      </c>
      <c r="S1487" s="8">
        <f>O1487-R1487</f>
        <v>41779</v>
      </c>
      <c r="T1487">
        <v>19</v>
      </c>
      <c r="U1487">
        <v>3</v>
      </c>
      <c r="V1487">
        <v>19</v>
      </c>
      <c r="W1487">
        <v>3</v>
      </c>
      <c r="X1487">
        <v>1</v>
      </c>
      <c r="Y1487">
        <v>3</v>
      </c>
      <c r="Z1487">
        <v>48</v>
      </c>
      <c r="AA1487">
        <f>Z1487/P1487</f>
        <v>0.31788079470198677</v>
      </c>
      <c r="AB1487" s="11" t="s">
        <v>506</v>
      </c>
      <c r="AC1487" t="s">
        <v>59</v>
      </c>
      <c r="AD1487">
        <v>2</v>
      </c>
      <c r="AE1487" t="str">
        <f>IF(AD1487&gt;3, "Prefers Discount", "Discount Indifferent")</f>
        <v>Discount Indifferent</v>
      </c>
      <c r="AF1487">
        <v>3</v>
      </c>
      <c r="AG1487">
        <v>2</v>
      </c>
      <c r="AH1487">
        <v>0</v>
      </c>
      <c r="AI1487" t="str">
        <f>INDEX($AF$1:$AH$1,MATCH(MAX(AF1487:AH1487),AF1487:AH1487,0))</f>
        <v>Store_Orders</v>
      </c>
      <c r="AJ1487">
        <v>7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f>SUM(AK1487:AO1487)</f>
        <v>0</v>
      </c>
      <c r="AQ1487" t="s">
        <v>67</v>
      </c>
      <c r="AR1487">
        <v>0</v>
      </c>
      <c r="AS1487" t="str">
        <f>IF(OR(AK1487&gt;0, AL1487&gt;0, AM1487&gt;0, AN1487&gt;0, AO1487&gt;0), "Converted", "Not Converted")</f>
        <v>Not Converted</v>
      </c>
      <c r="AT1487">
        <v>0</v>
      </c>
      <c r="AU1487">
        <v>3</v>
      </c>
      <c r="AV1487">
        <v>11</v>
      </c>
      <c r="AW1487">
        <f>IF(Z1487&gt;607, 4, 0)</f>
        <v>0</v>
      </c>
      <c r="AX1487">
        <f>IF(AA1487&gt;0.1497, 3, 0)</f>
        <v>3</v>
      </c>
      <c r="AY1487">
        <f>IF(P1487&gt;4031, 2, 0)</f>
        <v>0</v>
      </c>
      <c r="AZ1487">
        <f>IF(H1487&gt;51934.91, 1, 0)</f>
        <v>0</v>
      </c>
      <c r="BA1487">
        <f>SUM(AW1487:AZ1487)</f>
        <v>3</v>
      </c>
      <c r="BB1487" t="str">
        <f>VLOOKUP(BA1487,'Standard Deviations'!$L$1:$M$11,2,TRUE)</f>
        <v>Silver</v>
      </c>
    </row>
    <row r="1488" spans="1:54" hidden="1">
      <c r="A1488">
        <v>10795</v>
      </c>
      <c r="B1488">
        <v>1973</v>
      </c>
      <c r="C1488">
        <f>2024-B1488</f>
        <v>51</v>
      </c>
      <c r="D1488" t="str">
        <f>VLOOKUP(B1488,Reference!$A$1:$B$125, 2)</f>
        <v>Gen X</v>
      </c>
      <c r="E1488" t="s">
        <v>68</v>
      </c>
      <c r="F1488" t="str">
        <f>IF(E1488="High School", "No College", "College")</f>
        <v>College</v>
      </c>
      <c r="G1488" t="s">
        <v>55</v>
      </c>
      <c r="H1488">
        <v>37401</v>
      </c>
      <c r="I1488">
        <v>37401</v>
      </c>
      <c r="J1488" s="4" t="s">
        <v>175</v>
      </c>
      <c r="K1488">
        <v>1</v>
      </c>
      <c r="L1488">
        <v>0</v>
      </c>
      <c r="M1488" t="str">
        <f>IF(OR(K1488&gt;0, L1488&gt;0), "Parent", "Not Parent")</f>
        <v>Parent</v>
      </c>
      <c r="N1488" t="s">
        <v>668</v>
      </c>
      <c r="O1488" s="8">
        <v>41916</v>
      </c>
      <c r="P1488" s="9">
        <f>O1488-N1488</f>
        <v>151</v>
      </c>
      <c r="Q1488">
        <v>14</v>
      </c>
      <c r="R1488" s="9">
        <f>P1488-Q1488</f>
        <v>137</v>
      </c>
      <c r="S1488" s="8">
        <f>O1488-R1488</f>
        <v>41779</v>
      </c>
      <c r="T1488">
        <v>19</v>
      </c>
      <c r="U1488">
        <v>3</v>
      </c>
      <c r="V1488">
        <v>19</v>
      </c>
      <c r="W1488">
        <v>3</v>
      </c>
      <c r="X1488">
        <v>1</v>
      </c>
      <c r="Y1488">
        <v>3</v>
      </c>
      <c r="Z1488">
        <v>48</v>
      </c>
      <c r="AA1488">
        <f>Z1488/P1488</f>
        <v>0.31788079470198677</v>
      </c>
      <c r="AB1488" s="11" t="s">
        <v>506</v>
      </c>
      <c r="AC1488" t="s">
        <v>59</v>
      </c>
      <c r="AD1488">
        <v>2</v>
      </c>
      <c r="AE1488" t="str">
        <f>IF(AD1488&gt;3, "Prefers Discount", "Discount Indifferent")</f>
        <v>Discount Indifferent</v>
      </c>
      <c r="AF1488">
        <v>3</v>
      </c>
      <c r="AG1488">
        <v>2</v>
      </c>
      <c r="AH1488">
        <v>0</v>
      </c>
      <c r="AI1488" t="str">
        <f>INDEX($AF$1:$AH$1,MATCH(MAX(AF1488:AH1488),AF1488:AH1488,0))</f>
        <v>Store_Orders</v>
      </c>
      <c r="AJ1488">
        <v>7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f>SUM(AK1488:AO1488)</f>
        <v>0</v>
      </c>
      <c r="AQ1488" t="s">
        <v>67</v>
      </c>
      <c r="AR1488">
        <v>0</v>
      </c>
      <c r="AS1488" t="str">
        <f>IF(OR(AK1488&gt;0, AL1488&gt;0, AM1488&gt;0, AN1488&gt;0, AO1488&gt;0), "Converted", "Not Converted")</f>
        <v>Not Converted</v>
      </c>
      <c r="AT1488">
        <v>0</v>
      </c>
      <c r="AU1488">
        <v>3</v>
      </c>
      <c r="AV1488">
        <v>11</v>
      </c>
      <c r="AW1488">
        <f>IF(Z1488&gt;607, 4, 0)</f>
        <v>0</v>
      </c>
      <c r="AX1488">
        <f>IF(AA1488&gt;0.1497, 3, 0)</f>
        <v>3</v>
      </c>
      <c r="AY1488">
        <f>IF(P1488&gt;4031, 2, 0)</f>
        <v>0</v>
      </c>
      <c r="AZ1488">
        <f>IF(H1488&gt;51934.91, 1, 0)</f>
        <v>0</v>
      </c>
      <c r="BA1488">
        <f>SUM(AW1488:AZ1488)</f>
        <v>3</v>
      </c>
      <c r="BB1488" t="str">
        <f>VLOOKUP(BA1488,'Standard Deviations'!$L$1:$M$11,2,TRUE)</f>
        <v>Silver</v>
      </c>
    </row>
    <row r="1489" spans="1:54">
      <c r="A1489">
        <v>6230</v>
      </c>
      <c r="B1489">
        <v>1971</v>
      </c>
      <c r="C1489">
        <f>2024-B1489</f>
        <v>53</v>
      </c>
      <c r="D1489" t="str">
        <f>VLOOKUP(B1489,Reference!$A$1:$B$125, 2)</f>
        <v>Gen X</v>
      </c>
      <c r="E1489" t="s">
        <v>54</v>
      </c>
      <c r="F1489" t="str">
        <f>IF(E1489="High School", "No College", "College")</f>
        <v>College</v>
      </c>
      <c r="G1489" t="s">
        <v>71</v>
      </c>
      <c r="H1489">
        <v>44421</v>
      </c>
      <c r="I1489">
        <v>44421</v>
      </c>
      <c r="J1489" s="4" t="s">
        <v>175</v>
      </c>
      <c r="K1489">
        <v>1</v>
      </c>
      <c r="L1489">
        <v>1</v>
      </c>
      <c r="M1489" t="str">
        <f>IF(OR(K1489&gt;0, L1489&gt;0), "Parent", "Not Parent")</f>
        <v>Parent</v>
      </c>
      <c r="N1489" t="s">
        <v>395</v>
      </c>
      <c r="O1489" s="8">
        <v>41916</v>
      </c>
      <c r="P1489" s="9">
        <f>O1489-N1489</f>
        <v>596</v>
      </c>
      <c r="Q1489">
        <v>53</v>
      </c>
      <c r="R1489" s="9">
        <f>P1489-Q1489</f>
        <v>543</v>
      </c>
      <c r="S1489" s="8">
        <f>O1489-R1489</f>
        <v>41373</v>
      </c>
      <c r="T1489">
        <v>110</v>
      </c>
      <c r="U1489">
        <v>5</v>
      </c>
      <c r="V1489">
        <v>59</v>
      </c>
      <c r="W1489">
        <v>7</v>
      </c>
      <c r="X1489">
        <v>1</v>
      </c>
      <c r="Y1489">
        <v>7</v>
      </c>
      <c r="Z1489">
        <v>189</v>
      </c>
      <c r="AA1489">
        <f>Z1489/P1489</f>
        <v>0.31711409395973156</v>
      </c>
      <c r="AB1489" s="14" t="s">
        <v>506</v>
      </c>
      <c r="AC1489" s="13" t="s">
        <v>63</v>
      </c>
      <c r="AD1489">
        <v>5</v>
      </c>
      <c r="AE1489" t="str">
        <f>IF(AD1489&gt;3, "Prefers Discount", "Discount Indifferent")</f>
        <v>Prefers Discount</v>
      </c>
      <c r="AF1489">
        <v>4</v>
      </c>
      <c r="AG1489">
        <v>5</v>
      </c>
      <c r="AH1489">
        <v>0</v>
      </c>
      <c r="AI1489" t="str">
        <f>INDEX($AF$1:$AH$1,MATCH(MAX(AF1489:AH1489),AF1489:AH1489,0))</f>
        <v>Web_Orders</v>
      </c>
      <c r="AJ1489">
        <v>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f>SUM(AK1489:AO1489)</f>
        <v>0</v>
      </c>
      <c r="AQ1489" t="s">
        <v>67</v>
      </c>
      <c r="AR1489">
        <v>0</v>
      </c>
      <c r="AS1489" t="str">
        <f>IF(OR(AK1489&gt;0, AL1489&gt;0, AM1489&gt;0, AN1489&gt;0, AO1489&gt;0), "Converted", "Not Converted")</f>
        <v>Not Converted</v>
      </c>
      <c r="AT1489">
        <v>0</v>
      </c>
      <c r="AU1489">
        <v>3</v>
      </c>
      <c r="AV1489">
        <v>11</v>
      </c>
      <c r="AW1489">
        <f>IF(Z1489&gt;607, 4, 0)</f>
        <v>0</v>
      </c>
      <c r="AX1489">
        <f>IF(AA1489&gt;0.1497, 3, 0)</f>
        <v>3</v>
      </c>
      <c r="AY1489">
        <f>IF(P1489&gt;4031, 2, 0)</f>
        <v>0</v>
      </c>
      <c r="AZ1489">
        <f>IF(H1489&gt;51934.91, 1, 0)</f>
        <v>0</v>
      </c>
      <c r="BA1489">
        <f>SUM(AW1489:AZ1489)</f>
        <v>3</v>
      </c>
      <c r="BB1489" t="str">
        <f>VLOOKUP(BA1489,'Standard Deviations'!$L$1:$M$11,2,TRUE)</f>
        <v>Silver</v>
      </c>
    </row>
    <row r="1490" spans="1:54">
      <c r="A1490">
        <v>4066</v>
      </c>
      <c r="B1490">
        <v>1978</v>
      </c>
      <c r="C1490">
        <f>2024-B1490</f>
        <v>46</v>
      </c>
      <c r="D1490" t="str">
        <f>VLOOKUP(B1490,Reference!$A$1:$B$125, 2)</f>
        <v>Gen X</v>
      </c>
      <c r="E1490" t="s">
        <v>74</v>
      </c>
      <c r="F1490" t="str">
        <f>IF(E1490="High School", "No College", "College")</f>
        <v>College</v>
      </c>
      <c r="G1490" t="s">
        <v>71</v>
      </c>
      <c r="H1490">
        <v>21282</v>
      </c>
      <c r="I1490">
        <v>21282</v>
      </c>
      <c r="J1490" s="4" t="s">
        <v>341</v>
      </c>
      <c r="K1490">
        <v>1</v>
      </c>
      <c r="L1490">
        <v>0</v>
      </c>
      <c r="M1490" t="str">
        <f>IF(OR(K1490&gt;0, L1490&gt;0), "Parent", "Not Parent")</f>
        <v>Parent</v>
      </c>
      <c r="N1490" t="s">
        <v>85</v>
      </c>
      <c r="O1490" s="8">
        <v>41916</v>
      </c>
      <c r="P1490" s="9">
        <f>O1490-N1490</f>
        <v>146</v>
      </c>
      <c r="Q1490">
        <v>76</v>
      </c>
      <c r="R1490" s="9">
        <f>P1490-Q1490</f>
        <v>70</v>
      </c>
      <c r="S1490" s="8">
        <f>O1490-R1490</f>
        <v>41846</v>
      </c>
      <c r="T1490">
        <v>1</v>
      </c>
      <c r="U1490">
        <v>5</v>
      </c>
      <c r="V1490">
        <v>8</v>
      </c>
      <c r="W1490">
        <v>4</v>
      </c>
      <c r="X1490">
        <v>8</v>
      </c>
      <c r="Y1490">
        <v>20</v>
      </c>
      <c r="Z1490">
        <v>46</v>
      </c>
      <c r="AA1490">
        <f>Z1490/P1490</f>
        <v>0.31506849315068491</v>
      </c>
      <c r="AB1490" s="14" t="s">
        <v>506</v>
      </c>
      <c r="AC1490" s="13" t="s">
        <v>63</v>
      </c>
      <c r="AD1490">
        <v>2</v>
      </c>
      <c r="AE1490" t="str">
        <f>IF(AD1490&gt;3, "Prefers Discount", "Discount Indifferent")</f>
        <v>Discount Indifferent</v>
      </c>
      <c r="AF1490">
        <v>2</v>
      </c>
      <c r="AG1490">
        <v>2</v>
      </c>
      <c r="AH1490">
        <v>1</v>
      </c>
      <c r="AI1490" t="str">
        <f>INDEX($AF$1:$AH$1,MATCH(MAX(AF1490:AH1490),AF1490:AH1490,0))</f>
        <v>Store_Orders</v>
      </c>
      <c r="AJ1490">
        <v>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f>SUM(AK1490:AO1490)</f>
        <v>0</v>
      </c>
      <c r="AQ1490" t="s">
        <v>67</v>
      </c>
      <c r="AR1490">
        <v>0</v>
      </c>
      <c r="AS1490" t="str">
        <f>IF(OR(AK1490&gt;0, AL1490&gt;0, AM1490&gt;0, AN1490&gt;0, AO1490&gt;0), "Converted", "Not Converted")</f>
        <v>Not Converted</v>
      </c>
      <c r="AT1490">
        <v>0</v>
      </c>
      <c r="AU1490">
        <v>3</v>
      </c>
      <c r="AV1490">
        <v>11</v>
      </c>
      <c r="AW1490">
        <f>IF(Z1490&gt;607, 4, 0)</f>
        <v>0</v>
      </c>
      <c r="AX1490">
        <f>IF(AA1490&gt;0.1497, 3, 0)</f>
        <v>3</v>
      </c>
      <c r="AY1490">
        <f>IF(P1490&gt;4031, 2, 0)</f>
        <v>0</v>
      </c>
      <c r="AZ1490">
        <f>IF(H1490&gt;51934.91, 1, 0)</f>
        <v>0</v>
      </c>
      <c r="BA1490">
        <f>SUM(AW1490:AZ1490)</f>
        <v>3</v>
      </c>
      <c r="BB1490" t="str">
        <f>VLOOKUP(BA1490,'Standard Deviations'!$L$1:$M$11,2,TRUE)</f>
        <v>Silver</v>
      </c>
    </row>
    <row r="1491" spans="1:54" hidden="1">
      <c r="A1491">
        <v>4444</v>
      </c>
      <c r="B1491">
        <v>1972</v>
      </c>
      <c r="C1491">
        <f>2024-B1491</f>
        <v>52</v>
      </c>
      <c r="D1491" t="str">
        <f>VLOOKUP(B1491,Reference!$A$1:$B$125, 2)</f>
        <v>Gen X</v>
      </c>
      <c r="E1491" t="s">
        <v>54</v>
      </c>
      <c r="F1491" t="str">
        <f>IF(E1491="High School", "No College", "College")</f>
        <v>College</v>
      </c>
      <c r="G1491" t="s">
        <v>55</v>
      </c>
      <c r="H1491">
        <v>30023</v>
      </c>
      <c r="I1491">
        <v>30023</v>
      </c>
      <c r="J1491" s="4" t="s">
        <v>341</v>
      </c>
      <c r="K1491">
        <v>1</v>
      </c>
      <c r="L1491">
        <v>0</v>
      </c>
      <c r="M1491" t="str">
        <f>IF(OR(K1491&gt;0, L1491&gt;0), "Parent", "Not Parent")</f>
        <v>Parent</v>
      </c>
      <c r="N1491" t="s">
        <v>630</v>
      </c>
      <c r="O1491" s="8">
        <v>41916</v>
      </c>
      <c r="P1491" s="9">
        <f>O1491-N1491</f>
        <v>194</v>
      </c>
      <c r="Q1491">
        <v>28</v>
      </c>
      <c r="R1491" s="9">
        <f>P1491-Q1491</f>
        <v>166</v>
      </c>
      <c r="S1491" s="8">
        <f>O1491-R1491</f>
        <v>41750</v>
      </c>
      <c r="T1491">
        <v>11</v>
      </c>
      <c r="U1491">
        <v>0</v>
      </c>
      <c r="V1491">
        <v>16</v>
      </c>
      <c r="W1491">
        <v>7</v>
      </c>
      <c r="X1491">
        <v>6</v>
      </c>
      <c r="Y1491">
        <v>21</v>
      </c>
      <c r="Z1491">
        <v>61</v>
      </c>
      <c r="AA1491">
        <f>Z1491/P1491</f>
        <v>0.31443298969072164</v>
      </c>
      <c r="AB1491" s="11" t="s">
        <v>506</v>
      </c>
      <c r="AC1491" t="s">
        <v>59</v>
      </c>
      <c r="AD1491">
        <v>1</v>
      </c>
      <c r="AE1491" t="str">
        <f>IF(AD1491&gt;3, "Prefers Discount", "Discount Indifferent")</f>
        <v>Discount Indifferent</v>
      </c>
      <c r="AF1491">
        <v>3</v>
      </c>
      <c r="AG1491">
        <v>2</v>
      </c>
      <c r="AH1491">
        <v>0</v>
      </c>
      <c r="AI1491" t="str">
        <f>INDEX($AF$1:$AH$1,MATCH(MAX(AF1491:AH1491),AF1491:AH1491,0))</f>
        <v>Store_Orders</v>
      </c>
      <c r="AJ1491">
        <v>8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f>SUM(AK1491:AO1491)</f>
        <v>0</v>
      </c>
      <c r="AQ1491" t="s">
        <v>67</v>
      </c>
      <c r="AR1491">
        <v>0</v>
      </c>
      <c r="AS1491" t="str">
        <f>IF(OR(AK1491&gt;0, AL1491&gt;0, AM1491&gt;0, AN1491&gt;0, AO1491&gt;0), "Converted", "Not Converted")</f>
        <v>Not Converted</v>
      </c>
      <c r="AT1491">
        <v>0</v>
      </c>
      <c r="AU1491">
        <v>3</v>
      </c>
      <c r="AV1491">
        <v>11</v>
      </c>
      <c r="AW1491">
        <f>IF(Z1491&gt;607, 4, 0)</f>
        <v>0</v>
      </c>
      <c r="AX1491">
        <f>IF(AA1491&gt;0.1497, 3, 0)</f>
        <v>3</v>
      </c>
      <c r="AY1491">
        <f>IF(P1491&gt;4031, 2, 0)</f>
        <v>0</v>
      </c>
      <c r="AZ1491">
        <f>IF(H1491&gt;51934.91, 1, 0)</f>
        <v>0</v>
      </c>
      <c r="BA1491">
        <f>SUM(AW1491:AZ1491)</f>
        <v>3</v>
      </c>
      <c r="BB1491" t="str">
        <f>VLOOKUP(BA1491,'Standard Deviations'!$L$1:$M$11,2,TRUE)</f>
        <v>Silver</v>
      </c>
    </row>
    <row r="1492" spans="1:54" hidden="1">
      <c r="A1492">
        <v>1100</v>
      </c>
      <c r="B1492">
        <v>1960</v>
      </c>
      <c r="C1492">
        <f>2024-B1492</f>
        <v>64</v>
      </c>
      <c r="D1492" t="str">
        <f>VLOOKUP(B1492,Reference!$A$1:$B$125, 2)</f>
        <v>Boomers</v>
      </c>
      <c r="E1492" t="s">
        <v>64</v>
      </c>
      <c r="F1492" t="str">
        <f>IF(E1492="High School", "No College", "College")</f>
        <v>College</v>
      </c>
      <c r="G1492" t="s">
        <v>65</v>
      </c>
      <c r="H1492">
        <v>41275</v>
      </c>
      <c r="I1492">
        <v>41275</v>
      </c>
      <c r="J1492" s="4" t="s">
        <v>175</v>
      </c>
      <c r="K1492">
        <v>1</v>
      </c>
      <c r="L1492">
        <v>2</v>
      </c>
      <c r="M1492" t="str">
        <f>IF(OR(K1492&gt;0, L1492&gt;0), "Parent", "Not Parent")</f>
        <v>Parent</v>
      </c>
      <c r="N1492" t="s">
        <v>630</v>
      </c>
      <c r="O1492" s="8">
        <v>41916</v>
      </c>
      <c r="P1492" s="9">
        <f>O1492-N1492</f>
        <v>194</v>
      </c>
      <c r="Q1492">
        <v>33</v>
      </c>
      <c r="R1492" s="9">
        <f>P1492-Q1492</f>
        <v>161</v>
      </c>
      <c r="S1492" s="8">
        <f>O1492-R1492</f>
        <v>41755</v>
      </c>
      <c r="T1492">
        <v>24</v>
      </c>
      <c r="U1492">
        <v>4</v>
      </c>
      <c r="V1492">
        <v>22</v>
      </c>
      <c r="W1492">
        <v>0</v>
      </c>
      <c r="X1492">
        <v>2</v>
      </c>
      <c r="Y1492">
        <v>9</v>
      </c>
      <c r="Z1492">
        <v>61</v>
      </c>
      <c r="AA1492">
        <f>Z1492/P1492</f>
        <v>0.31443298969072164</v>
      </c>
      <c r="AB1492" s="11" t="s">
        <v>506</v>
      </c>
      <c r="AC1492" t="s">
        <v>59</v>
      </c>
      <c r="AD1492">
        <v>4</v>
      </c>
      <c r="AE1492" t="str">
        <f>IF(AD1492&gt;3, "Prefers Discount", "Discount Indifferent")</f>
        <v>Prefers Discount</v>
      </c>
      <c r="AF1492">
        <v>3</v>
      </c>
      <c r="AG1492">
        <v>3</v>
      </c>
      <c r="AH1492">
        <v>1</v>
      </c>
      <c r="AI1492" t="str">
        <f>INDEX($AF$1:$AH$1,MATCH(MAX(AF1492:AH1492),AF1492:AH1492,0))</f>
        <v>Store_Orders</v>
      </c>
      <c r="AJ1492">
        <v>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f>SUM(AK1492:AO1492)</f>
        <v>0</v>
      </c>
      <c r="AQ1492" t="s">
        <v>67</v>
      </c>
      <c r="AR1492">
        <v>0</v>
      </c>
      <c r="AS1492" t="str">
        <f>IF(OR(AK1492&gt;0, AL1492&gt;0, AM1492&gt;0, AN1492&gt;0, AO1492&gt;0), "Converted", "Not Converted")</f>
        <v>Not Converted</v>
      </c>
      <c r="AT1492">
        <v>0</v>
      </c>
      <c r="AU1492">
        <v>3</v>
      </c>
      <c r="AV1492">
        <v>11</v>
      </c>
      <c r="AW1492">
        <f>IF(Z1492&gt;607, 4, 0)</f>
        <v>0</v>
      </c>
      <c r="AX1492">
        <f>IF(AA1492&gt;0.1497, 3, 0)</f>
        <v>3</v>
      </c>
      <c r="AY1492">
        <f>IF(P1492&gt;4031, 2, 0)</f>
        <v>0</v>
      </c>
      <c r="AZ1492">
        <f>IF(H1492&gt;51934.91, 1, 0)</f>
        <v>0</v>
      </c>
      <c r="BA1492">
        <f>SUM(AW1492:AZ1492)</f>
        <v>3</v>
      </c>
      <c r="BB1492" t="str">
        <f>VLOOKUP(BA1492,'Standard Deviations'!$L$1:$M$11,2,TRUE)</f>
        <v>Silver</v>
      </c>
    </row>
    <row r="1493" spans="1:54">
      <c r="A1493">
        <v>8212</v>
      </c>
      <c r="B1493">
        <v>1971</v>
      </c>
      <c r="C1493">
        <f>2024-B1493</f>
        <v>53</v>
      </c>
      <c r="D1493" t="str">
        <f>VLOOKUP(B1493,Reference!$A$1:$B$125, 2)</f>
        <v>Gen X</v>
      </c>
      <c r="E1493" t="s">
        <v>64</v>
      </c>
      <c r="F1493" t="str">
        <f>IF(E1493="High School", "No College", "College")</f>
        <v>College</v>
      </c>
      <c r="G1493" t="s">
        <v>55</v>
      </c>
      <c r="H1493">
        <v>39791</v>
      </c>
      <c r="I1493">
        <v>39791</v>
      </c>
      <c r="J1493" s="4" t="s">
        <v>175</v>
      </c>
      <c r="K1493">
        <v>0</v>
      </c>
      <c r="L1493">
        <v>1</v>
      </c>
      <c r="M1493" t="str">
        <f>IF(OR(K1493&gt;0, L1493&gt;0), "Parent", "Not Parent")</f>
        <v>Parent</v>
      </c>
      <c r="N1493" t="s">
        <v>282</v>
      </c>
      <c r="O1493" s="8">
        <v>41916</v>
      </c>
      <c r="P1493" s="9">
        <f>O1493-N1493</f>
        <v>555</v>
      </c>
      <c r="Q1493">
        <v>89</v>
      </c>
      <c r="R1493" s="9">
        <f>P1493-Q1493</f>
        <v>466</v>
      </c>
      <c r="S1493" s="8">
        <f>O1493-R1493</f>
        <v>41450</v>
      </c>
      <c r="T1493">
        <v>85</v>
      </c>
      <c r="U1493">
        <v>15</v>
      </c>
      <c r="V1493">
        <v>27</v>
      </c>
      <c r="W1493">
        <v>13</v>
      </c>
      <c r="X1493">
        <v>13</v>
      </c>
      <c r="Y1493">
        <v>21</v>
      </c>
      <c r="Z1493">
        <v>174</v>
      </c>
      <c r="AA1493">
        <f>Z1493/P1493</f>
        <v>0.31351351351351353</v>
      </c>
      <c r="AB1493" s="14" t="s">
        <v>506</v>
      </c>
      <c r="AC1493" s="13" t="s">
        <v>63</v>
      </c>
      <c r="AD1493">
        <v>2</v>
      </c>
      <c r="AE1493" t="str">
        <f>IF(AD1493&gt;3, "Prefers Discount", "Discount Indifferent")</f>
        <v>Discount Indifferent</v>
      </c>
      <c r="AF1493">
        <v>4</v>
      </c>
      <c r="AG1493">
        <v>3</v>
      </c>
      <c r="AH1493">
        <v>1</v>
      </c>
      <c r="AI1493" t="str">
        <f>INDEX($AF$1:$AH$1,MATCH(MAX(AF1493:AH1493),AF1493:AH1493,0))</f>
        <v>Store_Orders</v>
      </c>
      <c r="AJ1493">
        <v>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f>SUM(AK1493:AO1493)</f>
        <v>0</v>
      </c>
      <c r="AQ1493" t="s">
        <v>67</v>
      </c>
      <c r="AR1493">
        <v>0</v>
      </c>
      <c r="AS1493" t="str">
        <f>IF(OR(AK1493&gt;0, AL1493&gt;0, AM1493&gt;0, AN1493&gt;0, AO1493&gt;0), "Converted", "Not Converted")</f>
        <v>Not Converted</v>
      </c>
      <c r="AT1493">
        <v>0</v>
      </c>
      <c r="AU1493">
        <v>3</v>
      </c>
      <c r="AV1493">
        <v>11</v>
      </c>
      <c r="AW1493">
        <f>IF(Z1493&gt;607, 4, 0)</f>
        <v>0</v>
      </c>
      <c r="AX1493">
        <f>IF(AA1493&gt;0.1497, 3, 0)</f>
        <v>3</v>
      </c>
      <c r="AY1493">
        <f>IF(P1493&gt;4031, 2, 0)</f>
        <v>0</v>
      </c>
      <c r="AZ1493">
        <f>IF(H1493&gt;51934.91, 1, 0)</f>
        <v>0</v>
      </c>
      <c r="BA1493">
        <f>SUM(AW1493:AZ1493)</f>
        <v>3</v>
      </c>
      <c r="BB1493" t="str">
        <f>VLOOKUP(BA1493,'Standard Deviations'!$L$1:$M$11,2,TRUE)</f>
        <v>Silver</v>
      </c>
    </row>
    <row r="1494" spans="1:54" hidden="1">
      <c r="A1494">
        <v>3517</v>
      </c>
      <c r="B1494">
        <v>1952</v>
      </c>
      <c r="C1494">
        <f>2024-B1494</f>
        <v>72</v>
      </c>
      <c r="D1494" t="str">
        <f>VLOOKUP(B1494,Reference!$A$1:$B$125, 2)</f>
        <v>Boomers</v>
      </c>
      <c r="E1494" t="s">
        <v>54</v>
      </c>
      <c r="F1494" t="str">
        <f>IF(E1494="High School", "No College", "College")</f>
        <v>College</v>
      </c>
      <c r="G1494" t="s">
        <v>60</v>
      </c>
      <c r="H1494">
        <v>40887</v>
      </c>
      <c r="I1494">
        <v>40887</v>
      </c>
      <c r="J1494" s="4" t="s">
        <v>175</v>
      </c>
      <c r="K1494">
        <v>1</v>
      </c>
      <c r="L1494">
        <v>1</v>
      </c>
      <c r="M1494" t="str">
        <f>IF(OR(K1494&gt;0, L1494&gt;0), "Parent", "Not Parent")</f>
        <v>Parent</v>
      </c>
      <c r="N1494" t="s">
        <v>582</v>
      </c>
      <c r="O1494" s="8">
        <v>41916</v>
      </c>
      <c r="P1494" s="9">
        <f>O1494-N1494</f>
        <v>516</v>
      </c>
      <c r="Q1494">
        <v>32</v>
      </c>
      <c r="R1494" s="9">
        <f>P1494-Q1494</f>
        <v>484</v>
      </c>
      <c r="S1494" s="8">
        <f>O1494-R1494</f>
        <v>41432</v>
      </c>
      <c r="T1494">
        <v>50</v>
      </c>
      <c r="U1494">
        <v>4</v>
      </c>
      <c r="V1494">
        <v>44</v>
      </c>
      <c r="W1494">
        <v>10</v>
      </c>
      <c r="X1494">
        <v>10</v>
      </c>
      <c r="Y1494">
        <v>43</v>
      </c>
      <c r="Z1494">
        <v>161</v>
      </c>
      <c r="AA1494">
        <f>Z1494/P1494</f>
        <v>0.31201550387596899</v>
      </c>
      <c r="AB1494" s="11" t="s">
        <v>506</v>
      </c>
      <c r="AC1494" t="s">
        <v>59</v>
      </c>
      <c r="AD1494">
        <v>3</v>
      </c>
      <c r="AE1494" t="str">
        <f>IF(AD1494&gt;3, "Prefers Discount", "Discount Indifferent")</f>
        <v>Discount Indifferent</v>
      </c>
      <c r="AF1494">
        <v>3</v>
      </c>
      <c r="AG1494">
        <v>3</v>
      </c>
      <c r="AH1494">
        <v>1</v>
      </c>
      <c r="AI1494" t="str">
        <f>INDEX($AF$1:$AH$1,MATCH(MAX(AF1494:AH1494),AF1494:AH1494,0))</f>
        <v>Store_Orders</v>
      </c>
      <c r="AJ1494">
        <v>9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f>SUM(AK1494:AO1494)</f>
        <v>0</v>
      </c>
      <c r="AQ1494" t="s">
        <v>67</v>
      </c>
      <c r="AR1494">
        <v>1</v>
      </c>
      <c r="AS1494" t="str">
        <f>IF(OR(AK1494&gt;0, AL1494&gt;0, AM1494&gt;0, AN1494&gt;0, AO1494&gt;0), "Converted", "Not Converted")</f>
        <v>Not Converted</v>
      </c>
      <c r="AT1494">
        <v>0</v>
      </c>
      <c r="AU1494">
        <v>3</v>
      </c>
      <c r="AV1494">
        <v>11</v>
      </c>
      <c r="AW1494">
        <f>IF(Z1494&gt;607, 4, 0)</f>
        <v>0</v>
      </c>
      <c r="AX1494">
        <f>IF(AA1494&gt;0.1497, 3, 0)</f>
        <v>3</v>
      </c>
      <c r="AY1494">
        <f>IF(P1494&gt;4031, 2, 0)</f>
        <v>0</v>
      </c>
      <c r="AZ1494">
        <f>IF(H1494&gt;51934.91, 1, 0)</f>
        <v>0</v>
      </c>
      <c r="BA1494">
        <f>SUM(AW1494:AZ1494)</f>
        <v>3</v>
      </c>
      <c r="BB1494" t="str">
        <f>VLOOKUP(BA1494,'Standard Deviations'!$L$1:$M$11,2,TRUE)</f>
        <v>Silver</v>
      </c>
    </row>
    <row r="1495" spans="1:54">
      <c r="A1495">
        <v>5966</v>
      </c>
      <c r="B1495">
        <v>1974</v>
      </c>
      <c r="C1495">
        <f>2024-B1495</f>
        <v>50</v>
      </c>
      <c r="D1495" t="str">
        <f>VLOOKUP(B1495,Reference!$A$1:$B$125, 2)</f>
        <v>Gen X</v>
      </c>
      <c r="E1495" t="s">
        <v>68</v>
      </c>
      <c r="F1495" t="str">
        <f>IF(E1495="High School", "No College", "College")</f>
        <v>College</v>
      </c>
      <c r="G1495" t="s">
        <v>55</v>
      </c>
      <c r="H1495">
        <v>45207</v>
      </c>
      <c r="I1495">
        <v>45207</v>
      </c>
      <c r="J1495" s="4" t="s">
        <v>175</v>
      </c>
      <c r="K1495">
        <v>1</v>
      </c>
      <c r="L1495">
        <v>1</v>
      </c>
      <c r="M1495" t="str">
        <f>IF(OR(K1495&gt;0, L1495&gt;0), "Parent", "Not Parent")</f>
        <v>Parent</v>
      </c>
      <c r="N1495" t="s">
        <v>358</v>
      </c>
      <c r="O1495" s="8">
        <v>41916</v>
      </c>
      <c r="P1495" s="9">
        <f>O1495-N1495</f>
        <v>693</v>
      </c>
      <c r="Q1495">
        <v>64</v>
      </c>
      <c r="R1495" s="9">
        <f>P1495-Q1495</f>
        <v>629</v>
      </c>
      <c r="S1495" s="8">
        <f>O1495-R1495</f>
        <v>41287</v>
      </c>
      <c r="T1495">
        <v>203</v>
      </c>
      <c r="U1495">
        <v>0</v>
      </c>
      <c r="V1495">
        <v>10</v>
      </c>
      <c r="W1495">
        <v>0</v>
      </c>
      <c r="X1495">
        <v>0</v>
      </c>
      <c r="Y1495">
        <v>2</v>
      </c>
      <c r="Z1495">
        <v>215</v>
      </c>
      <c r="AA1495">
        <f>Z1495/P1495</f>
        <v>0.31024531024531027</v>
      </c>
      <c r="AB1495" s="14" t="s">
        <v>506</v>
      </c>
      <c r="AC1495" s="13" t="s">
        <v>63</v>
      </c>
      <c r="AD1495">
        <v>5</v>
      </c>
      <c r="AE1495" t="str">
        <f>IF(AD1495&gt;3, "Prefers Discount", "Discount Indifferent")</f>
        <v>Prefers Discount</v>
      </c>
      <c r="AF1495">
        <v>6</v>
      </c>
      <c r="AG1495">
        <v>3</v>
      </c>
      <c r="AH1495">
        <v>1</v>
      </c>
      <c r="AI1495" t="str">
        <f>INDEX($AF$1:$AH$1,MATCH(MAX(AF1495:AH1495),AF1495:AH1495,0))</f>
        <v>Store_Orders</v>
      </c>
      <c r="AJ1495">
        <v>6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f>SUM(AK1495:AO1495)</f>
        <v>1</v>
      </c>
      <c r="AQ1495" t="str">
        <f>INDEX($AK$1:$AO$1,MATCH(MAX(AK1495:AO1495),AK1495:AO1495,0))</f>
        <v>Converted_on_Camp4</v>
      </c>
      <c r="AR1495">
        <v>1</v>
      </c>
      <c r="AS1495" t="str">
        <f>IF(OR(AK1495&gt;0, AL1495&gt;0, AM1495&gt;0, AN1495&gt;0, AO1495&gt;0), "Converted", "Not Converted")</f>
        <v>Converted</v>
      </c>
      <c r="AT1495">
        <v>0</v>
      </c>
      <c r="AU1495">
        <v>3</v>
      </c>
      <c r="AV1495">
        <v>11</v>
      </c>
      <c r="AW1495">
        <f>IF(Z1495&gt;607, 4, 0)</f>
        <v>0</v>
      </c>
      <c r="AX1495">
        <f>IF(AA1495&gt;0.1497, 3, 0)</f>
        <v>3</v>
      </c>
      <c r="AY1495">
        <f>IF(P1495&gt;4031, 2, 0)</f>
        <v>0</v>
      </c>
      <c r="AZ1495">
        <f>IF(H1495&gt;51934.91, 1, 0)</f>
        <v>0</v>
      </c>
      <c r="BA1495">
        <f>SUM(AW1495:AZ1495)</f>
        <v>3</v>
      </c>
      <c r="BB1495" t="str">
        <f>VLOOKUP(BA1495,'Standard Deviations'!$L$1:$M$11,2,TRUE)</f>
        <v>Silver</v>
      </c>
    </row>
    <row r="1496" spans="1:54">
      <c r="A1496">
        <v>5247</v>
      </c>
      <c r="B1496">
        <v>1955</v>
      </c>
      <c r="C1496">
        <f>2024-B1496</f>
        <v>69</v>
      </c>
      <c r="D1496" t="str">
        <f>VLOOKUP(B1496,Reference!$A$1:$B$125, 2)</f>
        <v>Boomers</v>
      </c>
      <c r="E1496" t="s">
        <v>68</v>
      </c>
      <c r="F1496" t="str">
        <f>IF(E1496="High School", "No College", "College")</f>
        <v>College</v>
      </c>
      <c r="G1496" t="s">
        <v>55</v>
      </c>
      <c r="H1496">
        <v>38725</v>
      </c>
      <c r="I1496">
        <v>38725</v>
      </c>
      <c r="J1496" s="4" t="s">
        <v>175</v>
      </c>
      <c r="K1496">
        <v>1</v>
      </c>
      <c r="L1496">
        <v>1</v>
      </c>
      <c r="M1496" t="str">
        <f>IF(OR(K1496&gt;0, L1496&gt;0), "Parent", "Not Parent")</f>
        <v>Parent</v>
      </c>
      <c r="N1496" t="s">
        <v>196</v>
      </c>
      <c r="O1496" s="8">
        <v>41916</v>
      </c>
      <c r="P1496" s="9">
        <f>O1496-N1496</f>
        <v>147</v>
      </c>
      <c r="Q1496">
        <v>52</v>
      </c>
      <c r="R1496" s="9">
        <f>P1496-Q1496</f>
        <v>95</v>
      </c>
      <c r="S1496" s="8">
        <f>O1496-R1496</f>
        <v>41821</v>
      </c>
      <c r="T1496">
        <v>31</v>
      </c>
      <c r="U1496">
        <v>0</v>
      </c>
      <c r="V1496">
        <v>6</v>
      </c>
      <c r="W1496">
        <v>2</v>
      </c>
      <c r="X1496">
        <v>1</v>
      </c>
      <c r="Y1496">
        <v>5</v>
      </c>
      <c r="Z1496">
        <v>45</v>
      </c>
      <c r="AA1496">
        <f>Z1496/P1496</f>
        <v>0.30612244897959184</v>
      </c>
      <c r="AB1496" s="14" t="s">
        <v>506</v>
      </c>
      <c r="AC1496" s="13" t="s">
        <v>63</v>
      </c>
      <c r="AD1496">
        <v>2</v>
      </c>
      <c r="AE1496" t="str">
        <f>IF(AD1496&gt;3, "Prefers Discount", "Discount Indifferent")</f>
        <v>Discount Indifferent</v>
      </c>
      <c r="AF1496">
        <v>4</v>
      </c>
      <c r="AG1496">
        <v>1</v>
      </c>
      <c r="AH1496">
        <v>0</v>
      </c>
      <c r="AI1496" t="str">
        <f>INDEX($AF$1:$AH$1,MATCH(MAX(AF1496:AH1496),AF1496:AH1496,0))</f>
        <v>Store_Orders</v>
      </c>
      <c r="AJ1496">
        <v>4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f>SUM(AK1496:AO1496)</f>
        <v>0</v>
      </c>
      <c r="AQ1496" t="s">
        <v>67</v>
      </c>
      <c r="AR1496">
        <v>0</v>
      </c>
      <c r="AS1496" t="str">
        <f>IF(OR(AK1496&gt;0, AL1496&gt;0, AM1496&gt;0, AN1496&gt;0, AO1496&gt;0), "Converted", "Not Converted")</f>
        <v>Not Converted</v>
      </c>
      <c r="AT1496">
        <v>0</v>
      </c>
      <c r="AU1496">
        <v>3</v>
      </c>
      <c r="AV1496">
        <v>11</v>
      </c>
      <c r="AW1496">
        <f>IF(Z1496&gt;607, 4, 0)</f>
        <v>0</v>
      </c>
      <c r="AX1496">
        <f>IF(AA1496&gt;0.1497, 3, 0)</f>
        <v>3</v>
      </c>
      <c r="AY1496">
        <f>IF(P1496&gt;4031, 2, 0)</f>
        <v>0</v>
      </c>
      <c r="AZ1496">
        <f>IF(H1496&gt;51934.91, 1, 0)</f>
        <v>0</v>
      </c>
      <c r="BA1496">
        <f>SUM(AW1496:AZ1496)</f>
        <v>3</v>
      </c>
      <c r="BB1496" t="str">
        <f>VLOOKUP(BA1496,'Standard Deviations'!$L$1:$M$11,2,TRUE)</f>
        <v>Silver</v>
      </c>
    </row>
    <row r="1497" spans="1:54">
      <c r="A1497">
        <v>9460</v>
      </c>
      <c r="B1497">
        <v>1963</v>
      </c>
      <c r="C1497">
        <f>2024-B1497</f>
        <v>61</v>
      </c>
      <c r="D1497" t="str">
        <f>VLOOKUP(B1497,Reference!$A$1:$B$125, 2)</f>
        <v>Boomers</v>
      </c>
      <c r="E1497" t="s">
        <v>54</v>
      </c>
      <c r="F1497" t="str">
        <f>IF(E1497="High School", "No College", "College")</f>
        <v>College</v>
      </c>
      <c r="G1497" t="s">
        <v>55</v>
      </c>
      <c r="H1497">
        <v>22419</v>
      </c>
      <c r="I1497">
        <v>22419</v>
      </c>
      <c r="J1497" s="4" t="s">
        <v>341</v>
      </c>
      <c r="K1497">
        <v>0</v>
      </c>
      <c r="L1497">
        <v>0</v>
      </c>
      <c r="M1497" t="str">
        <f>IF(OR(K1497&gt;0, L1497&gt;0), "Parent", "Not Parent")</f>
        <v>Not Parent</v>
      </c>
      <c r="N1497" t="s">
        <v>302</v>
      </c>
      <c r="O1497" s="8">
        <v>41916</v>
      </c>
      <c r="P1497" s="9">
        <f>O1497-N1497</f>
        <v>534</v>
      </c>
      <c r="Q1497">
        <v>74</v>
      </c>
      <c r="R1497" s="9">
        <f>P1497-Q1497</f>
        <v>460</v>
      </c>
      <c r="S1497" s="8">
        <f>O1497-R1497</f>
        <v>41456</v>
      </c>
      <c r="T1497">
        <v>30</v>
      </c>
      <c r="U1497">
        <v>3</v>
      </c>
      <c r="V1497">
        <v>47</v>
      </c>
      <c r="W1497">
        <v>19</v>
      </c>
      <c r="X1497">
        <v>21</v>
      </c>
      <c r="Y1497">
        <v>42</v>
      </c>
      <c r="Z1497">
        <v>162</v>
      </c>
      <c r="AA1497">
        <f>Z1497/P1497</f>
        <v>0.30337078651685395</v>
      </c>
      <c r="AB1497" s="14" t="s">
        <v>506</v>
      </c>
      <c r="AC1497" s="13" t="s">
        <v>63</v>
      </c>
      <c r="AD1497">
        <v>1</v>
      </c>
      <c r="AE1497" t="str">
        <f>IF(AD1497&gt;3, "Prefers Discount", "Discount Indifferent")</f>
        <v>Discount Indifferent</v>
      </c>
      <c r="AF1497">
        <v>2</v>
      </c>
      <c r="AG1497">
        <v>3</v>
      </c>
      <c r="AH1497">
        <v>2</v>
      </c>
      <c r="AI1497" t="str">
        <f>INDEX($AF$1:$AH$1,MATCH(MAX(AF1497:AH1497),AF1497:AH1497,0))</f>
        <v>Web_Orders</v>
      </c>
      <c r="AJ1497">
        <v>8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f>SUM(AK1497:AO1497)</f>
        <v>0</v>
      </c>
      <c r="AQ1497" t="s">
        <v>67</v>
      </c>
      <c r="AR1497">
        <v>0</v>
      </c>
      <c r="AS1497" t="str">
        <f>IF(OR(AK1497&gt;0, AL1497&gt;0, AM1497&gt;0, AN1497&gt;0, AO1497&gt;0), "Converted", "Not Converted")</f>
        <v>Not Converted</v>
      </c>
      <c r="AT1497">
        <v>0</v>
      </c>
      <c r="AU1497">
        <v>3</v>
      </c>
      <c r="AV1497">
        <v>11</v>
      </c>
      <c r="AW1497">
        <f>IF(Z1497&gt;607, 4, 0)</f>
        <v>0</v>
      </c>
      <c r="AX1497">
        <f>IF(AA1497&gt;0.1497, 3, 0)</f>
        <v>3</v>
      </c>
      <c r="AY1497">
        <f>IF(P1497&gt;4031, 2, 0)</f>
        <v>0</v>
      </c>
      <c r="AZ1497">
        <f>IF(H1497&gt;51934.91, 1, 0)</f>
        <v>0</v>
      </c>
      <c r="BA1497">
        <f>SUM(AW1497:AZ1497)</f>
        <v>3</v>
      </c>
      <c r="BB1497" t="str">
        <f>VLOOKUP(BA1497,'Standard Deviations'!$L$1:$M$11,2,TRUE)</f>
        <v>Silver</v>
      </c>
    </row>
    <row r="1498" spans="1:54">
      <c r="A1498">
        <v>3855</v>
      </c>
      <c r="B1498">
        <v>1963</v>
      </c>
      <c r="C1498">
        <f>2024-B1498</f>
        <v>61</v>
      </c>
      <c r="D1498" t="str">
        <f>VLOOKUP(B1498,Reference!$A$1:$B$125, 2)</f>
        <v>Boomers</v>
      </c>
      <c r="E1498" t="s">
        <v>54</v>
      </c>
      <c r="F1498" t="str">
        <f>IF(E1498="High School", "No College", "College")</f>
        <v>College</v>
      </c>
      <c r="G1498" t="s">
        <v>55</v>
      </c>
      <c r="H1498">
        <v>22419</v>
      </c>
      <c r="I1498">
        <v>22419</v>
      </c>
      <c r="J1498" s="4" t="s">
        <v>341</v>
      </c>
      <c r="K1498">
        <v>0</v>
      </c>
      <c r="L1498">
        <v>0</v>
      </c>
      <c r="M1498" t="str">
        <f>IF(OR(K1498&gt;0, L1498&gt;0), "Parent", "Not Parent")</f>
        <v>Not Parent</v>
      </c>
      <c r="N1498" t="s">
        <v>302</v>
      </c>
      <c r="O1498" s="8">
        <v>41916</v>
      </c>
      <c r="P1498" s="9">
        <f>O1498-N1498</f>
        <v>534</v>
      </c>
      <c r="Q1498">
        <v>74</v>
      </c>
      <c r="R1498" s="9">
        <f>P1498-Q1498</f>
        <v>460</v>
      </c>
      <c r="S1498" s="8">
        <f>O1498-R1498</f>
        <v>41456</v>
      </c>
      <c r="T1498">
        <v>30</v>
      </c>
      <c r="U1498">
        <v>3</v>
      </c>
      <c r="V1498">
        <v>47</v>
      </c>
      <c r="W1498">
        <v>19</v>
      </c>
      <c r="X1498">
        <v>21</v>
      </c>
      <c r="Y1498">
        <v>42</v>
      </c>
      <c r="Z1498">
        <v>162</v>
      </c>
      <c r="AA1498">
        <f>Z1498/P1498</f>
        <v>0.30337078651685395</v>
      </c>
      <c r="AB1498" s="14" t="s">
        <v>506</v>
      </c>
      <c r="AC1498" s="13" t="s">
        <v>63</v>
      </c>
      <c r="AD1498">
        <v>1</v>
      </c>
      <c r="AE1498" t="str">
        <f>IF(AD1498&gt;3, "Prefers Discount", "Discount Indifferent")</f>
        <v>Discount Indifferent</v>
      </c>
      <c r="AF1498">
        <v>2</v>
      </c>
      <c r="AG1498">
        <v>3</v>
      </c>
      <c r="AH1498">
        <v>2</v>
      </c>
      <c r="AI1498" t="str">
        <f>INDEX($AF$1:$AH$1,MATCH(MAX(AF1498:AH1498),AF1498:AH1498,0))</f>
        <v>Web_Orders</v>
      </c>
      <c r="AJ1498">
        <v>8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f>SUM(AK1498:AO1498)</f>
        <v>0</v>
      </c>
      <c r="AQ1498" t="s">
        <v>67</v>
      </c>
      <c r="AR1498">
        <v>0</v>
      </c>
      <c r="AS1498" t="str">
        <f>IF(OR(AK1498&gt;0, AL1498&gt;0, AM1498&gt;0, AN1498&gt;0, AO1498&gt;0), "Converted", "Not Converted")</f>
        <v>Not Converted</v>
      </c>
      <c r="AT1498">
        <v>0</v>
      </c>
      <c r="AU1498">
        <v>3</v>
      </c>
      <c r="AV1498">
        <v>11</v>
      </c>
      <c r="AW1498">
        <f>IF(Z1498&gt;607, 4, 0)</f>
        <v>0</v>
      </c>
      <c r="AX1498">
        <f>IF(AA1498&gt;0.1497, 3, 0)</f>
        <v>3</v>
      </c>
      <c r="AY1498">
        <f>IF(P1498&gt;4031, 2, 0)</f>
        <v>0</v>
      </c>
      <c r="AZ1498">
        <f>IF(H1498&gt;51934.91, 1, 0)</f>
        <v>0</v>
      </c>
      <c r="BA1498">
        <f>SUM(AW1498:AZ1498)</f>
        <v>3</v>
      </c>
      <c r="BB1498" t="str">
        <f>VLOOKUP(BA1498,'Standard Deviations'!$L$1:$M$11,2,TRUE)</f>
        <v>Silver</v>
      </c>
    </row>
    <row r="1499" spans="1:54" hidden="1">
      <c r="A1499">
        <v>5726</v>
      </c>
      <c r="B1499">
        <v>1983</v>
      </c>
      <c r="C1499">
        <f>2024-B1499</f>
        <v>41</v>
      </c>
      <c r="D1499" t="str">
        <f>VLOOKUP(B1499,Reference!$A$1:$B$125, 2)</f>
        <v>Millennials</v>
      </c>
      <c r="E1499" t="s">
        <v>64</v>
      </c>
      <c r="F1499" t="str">
        <f>IF(E1499="High School", "No College", "College")</f>
        <v>College</v>
      </c>
      <c r="G1499" t="s">
        <v>60</v>
      </c>
      <c r="H1499">
        <v>31788</v>
      </c>
      <c r="I1499">
        <v>31788</v>
      </c>
      <c r="J1499" s="4" t="s">
        <v>175</v>
      </c>
      <c r="K1499">
        <v>1</v>
      </c>
      <c r="L1499">
        <v>0</v>
      </c>
      <c r="M1499" t="str">
        <f>IF(OR(K1499&gt;0, L1499&gt;0), "Parent", "Not Parent")</f>
        <v>Parent</v>
      </c>
      <c r="N1499" t="s">
        <v>182</v>
      </c>
      <c r="O1499" s="8">
        <v>41916</v>
      </c>
      <c r="P1499" s="9">
        <f>O1499-N1499</f>
        <v>198</v>
      </c>
      <c r="Q1499">
        <v>15</v>
      </c>
      <c r="R1499" s="9">
        <f>P1499-Q1499</f>
        <v>183</v>
      </c>
      <c r="S1499" s="8">
        <f>O1499-R1499</f>
        <v>41733</v>
      </c>
      <c r="T1499">
        <v>16</v>
      </c>
      <c r="U1499">
        <v>7</v>
      </c>
      <c r="V1499">
        <v>23</v>
      </c>
      <c r="W1499">
        <v>0</v>
      </c>
      <c r="X1499">
        <v>8</v>
      </c>
      <c r="Y1499">
        <v>6</v>
      </c>
      <c r="Z1499">
        <v>60</v>
      </c>
      <c r="AA1499">
        <f>Z1499/P1499</f>
        <v>0.30303030303030304</v>
      </c>
      <c r="AB1499" s="11" t="s">
        <v>506</v>
      </c>
      <c r="AC1499" t="s">
        <v>59</v>
      </c>
      <c r="AD1499">
        <v>3</v>
      </c>
      <c r="AE1499" t="str">
        <f>IF(AD1499&gt;3, "Prefers Discount", "Discount Indifferent")</f>
        <v>Discount Indifferent</v>
      </c>
      <c r="AF1499">
        <v>4</v>
      </c>
      <c r="AG1499">
        <v>3</v>
      </c>
      <c r="AH1499">
        <v>0</v>
      </c>
      <c r="AI1499" t="str">
        <f>INDEX($AF$1:$AH$1,MATCH(MAX(AF1499:AH1499),AF1499:AH1499,0))</f>
        <v>Store_Orders</v>
      </c>
      <c r="AJ1499">
        <v>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f>SUM(AK1499:AO1499)</f>
        <v>0</v>
      </c>
      <c r="AQ1499" t="s">
        <v>67</v>
      </c>
      <c r="AR1499">
        <v>0</v>
      </c>
      <c r="AS1499" t="str">
        <f>IF(OR(AK1499&gt;0, AL1499&gt;0, AM1499&gt;0, AN1499&gt;0, AO1499&gt;0), "Converted", "Not Converted")</f>
        <v>Not Converted</v>
      </c>
      <c r="AT1499">
        <v>1</v>
      </c>
      <c r="AU1499">
        <v>3</v>
      </c>
      <c r="AV1499">
        <v>11</v>
      </c>
      <c r="AW1499">
        <f>IF(Z1499&gt;607, 4, 0)</f>
        <v>0</v>
      </c>
      <c r="AX1499">
        <f>IF(AA1499&gt;0.1497, 3, 0)</f>
        <v>3</v>
      </c>
      <c r="AY1499">
        <f>IF(P1499&gt;4031, 2, 0)</f>
        <v>0</v>
      </c>
      <c r="AZ1499">
        <f>IF(H1499&gt;51934.91, 1, 0)</f>
        <v>0</v>
      </c>
      <c r="BA1499">
        <f>SUM(AW1499:AZ1499)</f>
        <v>3</v>
      </c>
      <c r="BB1499" t="str">
        <f>VLOOKUP(BA1499,'Standard Deviations'!$L$1:$M$11,2,TRUE)</f>
        <v>Silver</v>
      </c>
    </row>
    <row r="1500" spans="1:54" hidden="1">
      <c r="A1500">
        <v>1506</v>
      </c>
      <c r="B1500">
        <v>1975</v>
      </c>
      <c r="C1500">
        <f>2024-B1500</f>
        <v>49</v>
      </c>
      <c r="D1500" t="str">
        <f>VLOOKUP(B1500,Reference!$A$1:$B$125, 2)</f>
        <v>Gen X</v>
      </c>
      <c r="E1500" t="s">
        <v>54</v>
      </c>
      <c r="F1500" t="str">
        <f>IF(E1500="High School", "No College", "College")</f>
        <v>College</v>
      </c>
      <c r="G1500" t="s">
        <v>60</v>
      </c>
      <c r="H1500">
        <v>42160</v>
      </c>
      <c r="I1500">
        <v>42160</v>
      </c>
      <c r="J1500" s="4" t="s">
        <v>175</v>
      </c>
      <c r="K1500">
        <v>1</v>
      </c>
      <c r="L1500">
        <v>1</v>
      </c>
      <c r="M1500" t="str">
        <f>IF(OR(K1500&gt;0, L1500&gt;0), "Parent", "Not Parent")</f>
        <v>Parent</v>
      </c>
      <c r="N1500" t="s">
        <v>363</v>
      </c>
      <c r="O1500" s="8">
        <v>41916</v>
      </c>
      <c r="P1500" s="9">
        <f>O1500-N1500</f>
        <v>463</v>
      </c>
      <c r="Q1500">
        <v>26</v>
      </c>
      <c r="R1500" s="9">
        <f>P1500-Q1500</f>
        <v>437</v>
      </c>
      <c r="S1500" s="8">
        <f>O1500-R1500</f>
        <v>41479</v>
      </c>
      <c r="T1500">
        <v>48</v>
      </c>
      <c r="U1500">
        <v>9</v>
      </c>
      <c r="V1500">
        <v>45</v>
      </c>
      <c r="W1500">
        <v>3</v>
      </c>
      <c r="X1500">
        <v>15</v>
      </c>
      <c r="Y1500">
        <v>20</v>
      </c>
      <c r="Z1500">
        <v>140</v>
      </c>
      <c r="AA1500">
        <f>Z1500/P1500</f>
        <v>0.30237580993520519</v>
      </c>
      <c r="AB1500" s="11" t="s">
        <v>506</v>
      </c>
      <c r="AC1500" t="s">
        <v>59</v>
      </c>
      <c r="AD1500">
        <v>4</v>
      </c>
      <c r="AE1500" t="str">
        <f>IF(AD1500&gt;3, "Prefers Discount", "Discount Indifferent")</f>
        <v>Prefers Discount</v>
      </c>
      <c r="AF1500">
        <v>4</v>
      </c>
      <c r="AG1500">
        <v>2</v>
      </c>
      <c r="AH1500">
        <v>1</v>
      </c>
      <c r="AI1500" t="str">
        <f>INDEX($AF$1:$AH$1,MATCH(MAX(AF1500:AH1500),AF1500:AH1500,0))</f>
        <v>Store_Orders</v>
      </c>
      <c r="AJ1500">
        <v>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f>SUM(AK1500:AO1500)</f>
        <v>0</v>
      </c>
      <c r="AQ1500" t="s">
        <v>67</v>
      </c>
      <c r="AR1500">
        <v>1</v>
      </c>
      <c r="AS1500" t="str">
        <f>IF(OR(AK1500&gt;0, AL1500&gt;0, AM1500&gt;0, AN1500&gt;0, AO1500&gt;0), "Converted", "Not Converted")</f>
        <v>Not Converted</v>
      </c>
      <c r="AT1500">
        <v>0</v>
      </c>
      <c r="AU1500">
        <v>3</v>
      </c>
      <c r="AV1500">
        <v>11</v>
      </c>
      <c r="AW1500">
        <f>IF(Z1500&gt;607, 4, 0)</f>
        <v>0</v>
      </c>
      <c r="AX1500">
        <f>IF(AA1500&gt;0.1497, 3, 0)</f>
        <v>3</v>
      </c>
      <c r="AY1500">
        <f>IF(P1500&gt;4031, 2, 0)</f>
        <v>0</v>
      </c>
      <c r="AZ1500">
        <f>IF(H1500&gt;51934.91, 1, 0)</f>
        <v>0</v>
      </c>
      <c r="BA1500">
        <f>SUM(AW1500:AZ1500)</f>
        <v>3</v>
      </c>
      <c r="BB1500" t="str">
        <f>VLOOKUP(BA1500,'Standard Deviations'!$L$1:$M$11,2,TRUE)</f>
        <v>Silver</v>
      </c>
    </row>
    <row r="1501" spans="1:54" hidden="1">
      <c r="A1501">
        <v>5654</v>
      </c>
      <c r="B1501">
        <v>1972</v>
      </c>
      <c r="C1501">
        <f>2024-B1501</f>
        <v>52</v>
      </c>
      <c r="D1501" t="str">
        <f>VLOOKUP(B1501,Reference!$A$1:$B$125, 2)</f>
        <v>Gen X</v>
      </c>
      <c r="E1501" t="s">
        <v>54</v>
      </c>
      <c r="F1501" t="str">
        <f>IF(E1501="High School", "No College", "College")</f>
        <v>College</v>
      </c>
      <c r="G1501" t="s">
        <v>55</v>
      </c>
      <c r="H1501">
        <v>36026</v>
      </c>
      <c r="I1501">
        <v>36026</v>
      </c>
      <c r="J1501" s="4" t="s">
        <v>175</v>
      </c>
      <c r="K1501">
        <v>2</v>
      </c>
      <c r="L1501">
        <v>1</v>
      </c>
      <c r="M1501" t="str">
        <f>IF(OR(K1501&gt;0, L1501&gt;0), "Parent", "Not Parent")</f>
        <v>Parent</v>
      </c>
      <c r="N1501" t="s">
        <v>669</v>
      </c>
      <c r="O1501" s="8">
        <v>41916</v>
      </c>
      <c r="P1501" s="9">
        <f>O1501-N1501</f>
        <v>202</v>
      </c>
      <c r="Q1501">
        <v>34</v>
      </c>
      <c r="R1501" s="9">
        <f>P1501-Q1501</f>
        <v>168</v>
      </c>
      <c r="S1501" s="8">
        <f>O1501-R1501</f>
        <v>41748</v>
      </c>
      <c r="T1501">
        <v>20</v>
      </c>
      <c r="U1501">
        <v>4</v>
      </c>
      <c r="V1501">
        <v>10</v>
      </c>
      <c r="W1501">
        <v>6</v>
      </c>
      <c r="X1501">
        <v>4</v>
      </c>
      <c r="Y1501">
        <v>17</v>
      </c>
      <c r="Z1501">
        <v>61</v>
      </c>
      <c r="AA1501">
        <f>Z1501/P1501</f>
        <v>0.30198019801980197</v>
      </c>
      <c r="AB1501" s="11" t="s">
        <v>506</v>
      </c>
      <c r="AC1501" t="s">
        <v>59</v>
      </c>
      <c r="AD1501">
        <v>2</v>
      </c>
      <c r="AE1501" t="str">
        <f>IF(AD1501&gt;3, "Prefers Discount", "Discount Indifferent")</f>
        <v>Discount Indifferent</v>
      </c>
      <c r="AF1501">
        <v>3</v>
      </c>
      <c r="AG1501">
        <v>2</v>
      </c>
      <c r="AH1501">
        <v>0</v>
      </c>
      <c r="AI1501" t="str">
        <f>INDEX($AF$1:$AH$1,MATCH(MAX(AF1501:AH1501),AF1501:AH1501,0))</f>
        <v>Store_Orders</v>
      </c>
      <c r="AJ1501">
        <v>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f>SUM(AK1501:AO1501)</f>
        <v>0</v>
      </c>
      <c r="AQ1501" t="s">
        <v>67</v>
      </c>
      <c r="AR1501">
        <v>0</v>
      </c>
      <c r="AS1501" t="str">
        <f>IF(OR(AK1501&gt;0, AL1501&gt;0, AM1501&gt;0, AN1501&gt;0, AO1501&gt;0), "Converted", "Not Converted")</f>
        <v>Not Converted</v>
      </c>
      <c r="AT1501">
        <v>0</v>
      </c>
      <c r="AU1501">
        <v>3</v>
      </c>
      <c r="AV1501">
        <v>11</v>
      </c>
      <c r="AW1501">
        <f>IF(Z1501&gt;607, 4, 0)</f>
        <v>0</v>
      </c>
      <c r="AX1501">
        <f>IF(AA1501&gt;0.1497, 3, 0)</f>
        <v>3</v>
      </c>
      <c r="AY1501">
        <f>IF(P1501&gt;4031, 2, 0)</f>
        <v>0</v>
      </c>
      <c r="AZ1501">
        <f>IF(H1501&gt;51934.91, 1, 0)</f>
        <v>0</v>
      </c>
      <c r="BA1501">
        <f>SUM(AW1501:AZ1501)</f>
        <v>3</v>
      </c>
      <c r="BB1501" t="str">
        <f>VLOOKUP(BA1501,'Standard Deviations'!$L$1:$M$11,2,TRUE)</f>
        <v>Silver</v>
      </c>
    </row>
    <row r="1502" spans="1:54">
      <c r="A1502">
        <v>5455</v>
      </c>
      <c r="B1502">
        <v>1971</v>
      </c>
      <c r="C1502">
        <f>2024-B1502</f>
        <v>53</v>
      </c>
      <c r="D1502" t="str">
        <f>VLOOKUP(B1502,Reference!$A$1:$B$125, 2)</f>
        <v>Gen X</v>
      </c>
      <c r="E1502" t="s">
        <v>68</v>
      </c>
      <c r="F1502" t="str">
        <f>IF(E1502="High School", "No College", "College")</f>
        <v>College</v>
      </c>
      <c r="G1502" t="s">
        <v>55</v>
      </c>
      <c r="H1502">
        <v>32011</v>
      </c>
      <c r="I1502">
        <v>32011</v>
      </c>
      <c r="J1502" s="4" t="s">
        <v>175</v>
      </c>
      <c r="K1502">
        <v>1</v>
      </c>
      <c r="L1502">
        <v>0</v>
      </c>
      <c r="M1502" t="str">
        <f>IF(OR(K1502&gt;0, L1502&gt;0), "Parent", "Not Parent")</f>
        <v>Parent</v>
      </c>
      <c r="N1502" t="s">
        <v>670</v>
      </c>
      <c r="O1502" s="8">
        <v>41916</v>
      </c>
      <c r="P1502" s="9">
        <f>O1502-N1502</f>
        <v>408</v>
      </c>
      <c r="Q1502">
        <v>89</v>
      </c>
      <c r="R1502" s="9">
        <f>P1502-Q1502</f>
        <v>319</v>
      </c>
      <c r="S1502" s="8">
        <f>O1502-R1502</f>
        <v>41597</v>
      </c>
      <c r="T1502">
        <v>99</v>
      </c>
      <c r="U1502">
        <v>0</v>
      </c>
      <c r="V1502">
        <v>15</v>
      </c>
      <c r="W1502">
        <v>2</v>
      </c>
      <c r="X1502">
        <v>1</v>
      </c>
      <c r="Y1502">
        <v>5</v>
      </c>
      <c r="Z1502">
        <v>122</v>
      </c>
      <c r="AA1502">
        <f>Z1502/P1502</f>
        <v>0.29901960784313725</v>
      </c>
      <c r="AB1502" s="14" t="s">
        <v>506</v>
      </c>
      <c r="AC1502" s="13" t="s">
        <v>63</v>
      </c>
      <c r="AD1502">
        <v>3</v>
      </c>
      <c r="AE1502" t="str">
        <f>IF(AD1502&gt;3, "Prefers Discount", "Discount Indifferent")</f>
        <v>Discount Indifferent</v>
      </c>
      <c r="AF1502">
        <v>4</v>
      </c>
      <c r="AG1502">
        <v>2</v>
      </c>
      <c r="AH1502">
        <v>1</v>
      </c>
      <c r="AI1502" t="str">
        <f>INDEX($AF$1:$AH$1,MATCH(MAX(AF1502:AH1502),AF1502:AH1502,0))</f>
        <v>Store_Orders</v>
      </c>
      <c r="AJ1502">
        <v>7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f>SUM(AK1502:AO1502)</f>
        <v>0</v>
      </c>
      <c r="AQ1502" t="s">
        <v>67</v>
      </c>
      <c r="AR1502">
        <v>0</v>
      </c>
      <c r="AS1502" t="str">
        <f>IF(OR(AK1502&gt;0, AL1502&gt;0, AM1502&gt;0, AN1502&gt;0, AO1502&gt;0), "Converted", "Not Converted")</f>
        <v>Not Converted</v>
      </c>
      <c r="AT1502">
        <v>0</v>
      </c>
      <c r="AU1502">
        <v>3</v>
      </c>
      <c r="AV1502">
        <v>11</v>
      </c>
      <c r="AW1502">
        <f>IF(Z1502&gt;607, 4, 0)</f>
        <v>0</v>
      </c>
      <c r="AX1502">
        <f>IF(AA1502&gt;0.1497, 3, 0)</f>
        <v>3</v>
      </c>
      <c r="AY1502">
        <f>IF(P1502&gt;4031, 2, 0)</f>
        <v>0</v>
      </c>
      <c r="AZ1502">
        <f>IF(H1502&gt;51934.91, 1, 0)</f>
        <v>0</v>
      </c>
      <c r="BA1502">
        <f>SUM(AW1502:AZ1502)</f>
        <v>3</v>
      </c>
      <c r="BB1502" t="str">
        <f>VLOOKUP(BA1502,'Standard Deviations'!$L$1:$M$11,2,TRUE)</f>
        <v>Silver</v>
      </c>
    </row>
    <row r="1503" spans="1:54">
      <c r="A1503">
        <v>5756</v>
      </c>
      <c r="B1503">
        <v>1983</v>
      </c>
      <c r="C1503">
        <f>2024-B1503</f>
        <v>41</v>
      </c>
      <c r="D1503" t="str">
        <f>VLOOKUP(B1503,Reference!$A$1:$B$125, 2)</f>
        <v>Millennials</v>
      </c>
      <c r="E1503" t="s">
        <v>54</v>
      </c>
      <c r="F1503" t="str">
        <f>IF(E1503="High School", "No College", "College")</f>
        <v>College</v>
      </c>
      <c r="G1503" t="s">
        <v>65</v>
      </c>
      <c r="H1503">
        <v>39453</v>
      </c>
      <c r="I1503">
        <v>39453</v>
      </c>
      <c r="J1503" s="4" t="s">
        <v>175</v>
      </c>
      <c r="K1503">
        <v>1</v>
      </c>
      <c r="L1503">
        <v>0</v>
      </c>
      <c r="M1503" t="str">
        <f>IF(OR(K1503&gt;0, L1503&gt;0), "Parent", "Not Parent")</f>
        <v>Parent</v>
      </c>
      <c r="N1503" t="s">
        <v>97</v>
      </c>
      <c r="O1503" s="8">
        <v>41916</v>
      </c>
      <c r="P1503" s="9">
        <f>O1503-N1503</f>
        <v>184</v>
      </c>
      <c r="Q1503">
        <v>64</v>
      </c>
      <c r="R1503" s="9">
        <f>P1503-Q1503</f>
        <v>120</v>
      </c>
      <c r="S1503" s="8">
        <f>O1503-R1503</f>
        <v>41796</v>
      </c>
      <c r="T1503">
        <v>46</v>
      </c>
      <c r="U1503">
        <v>0</v>
      </c>
      <c r="V1503">
        <v>7</v>
      </c>
      <c r="W1503">
        <v>0</v>
      </c>
      <c r="X1503">
        <v>0</v>
      </c>
      <c r="Y1503">
        <v>2</v>
      </c>
      <c r="Z1503">
        <v>55</v>
      </c>
      <c r="AA1503">
        <f>Z1503/P1503</f>
        <v>0.29891304347826086</v>
      </c>
      <c r="AB1503" s="14" t="s">
        <v>506</v>
      </c>
      <c r="AC1503" s="13" t="s">
        <v>63</v>
      </c>
      <c r="AD1503">
        <v>2</v>
      </c>
      <c r="AE1503" t="str">
        <f>IF(AD1503&gt;3, "Prefers Discount", "Discount Indifferent")</f>
        <v>Discount Indifferent</v>
      </c>
      <c r="AF1503">
        <v>3</v>
      </c>
      <c r="AG1503">
        <v>2</v>
      </c>
      <c r="AH1503">
        <v>0</v>
      </c>
      <c r="AI1503" t="str">
        <f>INDEX($AF$1:$AH$1,MATCH(MAX(AF1503:AH1503),AF1503:AH1503,0))</f>
        <v>Store_Orders</v>
      </c>
      <c r="AJ1503">
        <v>6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f>SUM(AK1503:AO1503)</f>
        <v>0</v>
      </c>
      <c r="AQ1503" t="s">
        <v>67</v>
      </c>
      <c r="AR1503">
        <v>0</v>
      </c>
      <c r="AS1503" t="str">
        <f>IF(OR(AK1503&gt;0, AL1503&gt;0, AM1503&gt;0, AN1503&gt;0, AO1503&gt;0), "Converted", "Not Converted")</f>
        <v>Not Converted</v>
      </c>
      <c r="AT1503">
        <v>0</v>
      </c>
      <c r="AU1503">
        <v>3</v>
      </c>
      <c r="AV1503">
        <v>11</v>
      </c>
      <c r="AW1503">
        <f>IF(Z1503&gt;607, 4, 0)</f>
        <v>0</v>
      </c>
      <c r="AX1503">
        <f>IF(AA1503&gt;0.1497, 3, 0)</f>
        <v>3</v>
      </c>
      <c r="AY1503">
        <f>IF(P1503&gt;4031, 2, 0)</f>
        <v>0</v>
      </c>
      <c r="AZ1503">
        <f>IF(H1503&gt;51934.91, 1, 0)</f>
        <v>0</v>
      </c>
      <c r="BA1503">
        <f>SUM(AW1503:AZ1503)</f>
        <v>3</v>
      </c>
      <c r="BB1503" t="str">
        <f>VLOOKUP(BA1503,'Standard Deviations'!$L$1:$M$11,2,TRUE)</f>
        <v>Silver</v>
      </c>
    </row>
    <row r="1504" spans="1:54">
      <c r="A1504">
        <v>8286</v>
      </c>
      <c r="B1504">
        <v>1965</v>
      </c>
      <c r="C1504">
        <f>2024-B1504</f>
        <v>59</v>
      </c>
      <c r="D1504" t="str">
        <f>VLOOKUP(B1504,Reference!$A$1:$B$125, 2)</f>
        <v>Gen X</v>
      </c>
      <c r="E1504" t="s">
        <v>68</v>
      </c>
      <c r="F1504" t="str">
        <f>IF(E1504="High School", "No College", "College")</f>
        <v>College</v>
      </c>
      <c r="G1504" t="s">
        <v>65</v>
      </c>
      <c r="H1504">
        <v>51717</v>
      </c>
      <c r="I1504">
        <v>51717</v>
      </c>
      <c r="J1504" s="4" t="s">
        <v>175</v>
      </c>
      <c r="K1504">
        <v>0</v>
      </c>
      <c r="L1504">
        <v>1</v>
      </c>
      <c r="M1504" t="str">
        <f>IF(OR(K1504&gt;0, L1504&gt;0), "Parent", "Not Parent")</f>
        <v>Parent</v>
      </c>
      <c r="N1504" t="s">
        <v>301</v>
      </c>
      <c r="O1504" s="8">
        <v>41916</v>
      </c>
      <c r="P1504" s="9">
        <f>O1504-N1504</f>
        <v>410</v>
      </c>
      <c r="Q1504">
        <v>55</v>
      </c>
      <c r="R1504" s="9">
        <f>P1504-Q1504</f>
        <v>355</v>
      </c>
      <c r="S1504" s="8">
        <f>O1504-R1504</f>
        <v>41561</v>
      </c>
      <c r="T1504">
        <v>98</v>
      </c>
      <c r="U1504">
        <v>1</v>
      </c>
      <c r="V1504">
        <v>17</v>
      </c>
      <c r="W1504">
        <v>0</v>
      </c>
      <c r="X1504">
        <v>1</v>
      </c>
      <c r="Y1504">
        <v>5</v>
      </c>
      <c r="Z1504">
        <v>122</v>
      </c>
      <c r="AA1504">
        <f>Z1504/P1504</f>
        <v>0.29756097560975608</v>
      </c>
      <c r="AB1504" s="14" t="s">
        <v>506</v>
      </c>
      <c r="AC1504" s="13" t="s">
        <v>63</v>
      </c>
      <c r="AD1504">
        <v>1</v>
      </c>
      <c r="AE1504" t="str">
        <f>IF(AD1504&gt;3, "Prefers Discount", "Discount Indifferent")</f>
        <v>Discount Indifferent</v>
      </c>
      <c r="AF1504">
        <v>4</v>
      </c>
      <c r="AG1504">
        <v>3</v>
      </c>
      <c r="AH1504">
        <v>0</v>
      </c>
      <c r="AI1504" t="str">
        <f>INDEX($AF$1:$AH$1,MATCH(MAX(AF1504:AH1504),AF1504:AH1504,0))</f>
        <v>Store_Orders</v>
      </c>
      <c r="AJ1504">
        <v>7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f>SUM(AK1504:AO1504)</f>
        <v>1</v>
      </c>
      <c r="AQ1504" t="str">
        <f>INDEX($AK$1:$AO$1,MATCH(MAX(AK1504:AO1504),AK1504:AO1504,0))</f>
        <v>Converted_on_Camp4</v>
      </c>
      <c r="AR1504">
        <v>1</v>
      </c>
      <c r="AS1504" t="str">
        <f>IF(OR(AK1504&gt;0, AL1504&gt;0, AM1504&gt;0, AN1504&gt;0, AO1504&gt;0), "Converted", "Not Converted")</f>
        <v>Converted</v>
      </c>
      <c r="AT1504">
        <v>0</v>
      </c>
      <c r="AU1504">
        <v>3</v>
      </c>
      <c r="AV1504">
        <v>11</v>
      </c>
      <c r="AW1504">
        <f>IF(Z1504&gt;607, 4, 0)</f>
        <v>0</v>
      </c>
      <c r="AX1504">
        <f>IF(AA1504&gt;0.1497, 3, 0)</f>
        <v>3</v>
      </c>
      <c r="AY1504">
        <f>IF(P1504&gt;4031, 2, 0)</f>
        <v>0</v>
      </c>
      <c r="AZ1504">
        <f>IF(H1504&gt;51934.91, 1, 0)</f>
        <v>0</v>
      </c>
      <c r="BA1504">
        <f>SUM(AW1504:AZ1504)</f>
        <v>3</v>
      </c>
      <c r="BB1504" t="str">
        <f>VLOOKUP(BA1504,'Standard Deviations'!$L$1:$M$11,2,TRUE)</f>
        <v>Silver</v>
      </c>
    </row>
    <row r="1505" spans="1:54" hidden="1">
      <c r="A1505">
        <v>2286</v>
      </c>
      <c r="B1505">
        <v>1962</v>
      </c>
      <c r="C1505">
        <f>2024-B1505</f>
        <v>62</v>
      </c>
      <c r="D1505" t="str">
        <f>VLOOKUP(B1505,Reference!$A$1:$B$125, 2)</f>
        <v>Boomers</v>
      </c>
      <c r="E1505" t="s">
        <v>54</v>
      </c>
      <c r="F1505" t="str">
        <f>IF(E1505="High School", "No College", "College")</f>
        <v>College</v>
      </c>
      <c r="G1505" t="s">
        <v>60</v>
      </c>
      <c r="H1505">
        <v>50785</v>
      </c>
      <c r="I1505">
        <v>50785</v>
      </c>
      <c r="J1505" s="4" t="s">
        <v>175</v>
      </c>
      <c r="K1505">
        <v>1</v>
      </c>
      <c r="L1505">
        <v>1</v>
      </c>
      <c r="M1505" t="str">
        <f>IF(OR(K1505&gt;0, L1505&gt;0), "Parent", "Not Parent")</f>
        <v>Parent</v>
      </c>
      <c r="N1505" t="s">
        <v>260</v>
      </c>
      <c r="O1505" s="8">
        <v>41916</v>
      </c>
      <c r="P1505" s="9">
        <f>O1505-N1505</f>
        <v>389</v>
      </c>
      <c r="Q1505">
        <v>27</v>
      </c>
      <c r="R1505" s="9">
        <f>P1505-Q1505</f>
        <v>362</v>
      </c>
      <c r="S1505" s="8">
        <f>O1505-R1505</f>
        <v>41554</v>
      </c>
      <c r="T1505">
        <v>64</v>
      </c>
      <c r="U1505">
        <v>1</v>
      </c>
      <c r="V1505">
        <v>21</v>
      </c>
      <c r="W1505">
        <v>0</v>
      </c>
      <c r="X1505">
        <v>1</v>
      </c>
      <c r="Y1505">
        <v>27</v>
      </c>
      <c r="Z1505">
        <v>114</v>
      </c>
      <c r="AA1505">
        <f>Z1505/P1505</f>
        <v>0.29305912596401029</v>
      </c>
      <c r="AB1505" s="11" t="s">
        <v>506</v>
      </c>
      <c r="AC1505" t="s">
        <v>59</v>
      </c>
      <c r="AD1505">
        <v>2</v>
      </c>
      <c r="AE1505" t="str">
        <f>IF(AD1505&gt;3, "Prefers Discount", "Discount Indifferent")</f>
        <v>Discount Indifferent</v>
      </c>
      <c r="AF1505">
        <v>3</v>
      </c>
      <c r="AG1505">
        <v>2</v>
      </c>
      <c r="AH1505">
        <v>1</v>
      </c>
      <c r="AI1505" t="str">
        <f>INDEX($AF$1:$AH$1,MATCH(MAX(AF1505:AH1505),AF1505:AH1505,0))</f>
        <v>Store_Orders</v>
      </c>
      <c r="AJ1505">
        <v>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f>SUM(AK1505:AO1505)</f>
        <v>0</v>
      </c>
      <c r="AQ1505" t="s">
        <v>67</v>
      </c>
      <c r="AR1505">
        <v>0</v>
      </c>
      <c r="AS1505" t="str">
        <f>IF(OR(AK1505&gt;0, AL1505&gt;0, AM1505&gt;0, AN1505&gt;0, AO1505&gt;0), "Converted", "Not Converted")</f>
        <v>Not Converted</v>
      </c>
      <c r="AT1505">
        <v>0</v>
      </c>
      <c r="AU1505">
        <v>3</v>
      </c>
      <c r="AV1505">
        <v>11</v>
      </c>
      <c r="AW1505">
        <f>IF(Z1505&gt;607, 4, 0)</f>
        <v>0</v>
      </c>
      <c r="AX1505">
        <f>IF(AA1505&gt;0.1497, 3, 0)</f>
        <v>3</v>
      </c>
      <c r="AY1505">
        <f>IF(P1505&gt;4031, 2, 0)</f>
        <v>0</v>
      </c>
      <c r="AZ1505">
        <f>IF(H1505&gt;51934.91, 1, 0)</f>
        <v>0</v>
      </c>
      <c r="BA1505">
        <f>SUM(AW1505:AZ1505)</f>
        <v>3</v>
      </c>
      <c r="BB1505" t="str">
        <f>VLOOKUP(BA1505,'Standard Deviations'!$L$1:$M$11,2,TRUE)</f>
        <v>Silver</v>
      </c>
    </row>
    <row r="1506" spans="1:54" hidden="1">
      <c r="A1506">
        <v>1016</v>
      </c>
      <c r="B1506">
        <v>1959</v>
      </c>
      <c r="C1506">
        <f>2024-B1506</f>
        <v>65</v>
      </c>
      <c r="D1506" t="str">
        <f>VLOOKUP(B1506,Reference!$A$1:$B$125, 2)</f>
        <v>Boomers</v>
      </c>
      <c r="E1506" t="s">
        <v>68</v>
      </c>
      <c r="F1506" t="str">
        <f>IF(E1506="High School", "No College", "College")</f>
        <v>College</v>
      </c>
      <c r="G1506" t="s">
        <v>60</v>
      </c>
      <c r="H1506">
        <v>34554</v>
      </c>
      <c r="I1506">
        <v>34554</v>
      </c>
      <c r="J1506" s="4" t="s">
        <v>175</v>
      </c>
      <c r="K1506">
        <v>0</v>
      </c>
      <c r="L1506">
        <v>1</v>
      </c>
      <c r="M1506" t="str">
        <f>IF(OR(K1506&gt;0, L1506&gt;0), "Parent", "Not Parent")</f>
        <v>Parent</v>
      </c>
      <c r="N1506" t="s">
        <v>659</v>
      </c>
      <c r="O1506" s="8">
        <v>41916</v>
      </c>
      <c r="P1506" s="9">
        <f>O1506-N1506</f>
        <v>188</v>
      </c>
      <c r="Q1506">
        <v>43</v>
      </c>
      <c r="R1506" s="9">
        <f>P1506-Q1506</f>
        <v>145</v>
      </c>
      <c r="S1506" s="8">
        <f>O1506-R1506</f>
        <v>41771</v>
      </c>
      <c r="T1506">
        <v>41</v>
      </c>
      <c r="U1506">
        <v>1</v>
      </c>
      <c r="V1506">
        <v>6</v>
      </c>
      <c r="W1506">
        <v>2</v>
      </c>
      <c r="X1506">
        <v>0</v>
      </c>
      <c r="Y1506">
        <v>5</v>
      </c>
      <c r="Z1506">
        <v>55</v>
      </c>
      <c r="AA1506">
        <f>Z1506/P1506</f>
        <v>0.29255319148936171</v>
      </c>
      <c r="AB1506" s="11" t="s">
        <v>506</v>
      </c>
      <c r="AC1506" t="s">
        <v>59</v>
      </c>
      <c r="AD1506">
        <v>2</v>
      </c>
      <c r="AE1506" t="str">
        <f>IF(AD1506&gt;3, "Prefers Discount", "Discount Indifferent")</f>
        <v>Discount Indifferent</v>
      </c>
      <c r="AF1506">
        <v>3</v>
      </c>
      <c r="AG1506">
        <v>2</v>
      </c>
      <c r="AH1506">
        <v>0</v>
      </c>
      <c r="AI1506" t="str">
        <f>INDEX($AF$1:$AH$1,MATCH(MAX(AF1506:AH1506),AF1506:AH1506,0))</f>
        <v>Store_Orders</v>
      </c>
      <c r="AJ1506">
        <v>6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f>SUM(AK1506:AO1506)</f>
        <v>0</v>
      </c>
      <c r="AQ1506" t="s">
        <v>67</v>
      </c>
      <c r="AR1506">
        <v>0</v>
      </c>
      <c r="AS1506" t="str">
        <f>IF(OR(AK1506&gt;0, AL1506&gt;0, AM1506&gt;0, AN1506&gt;0, AO1506&gt;0), "Converted", "Not Converted")</f>
        <v>Not Converted</v>
      </c>
      <c r="AT1506">
        <v>0</v>
      </c>
      <c r="AU1506">
        <v>3</v>
      </c>
      <c r="AV1506">
        <v>11</v>
      </c>
      <c r="AW1506">
        <f>IF(Z1506&gt;607, 4, 0)</f>
        <v>0</v>
      </c>
      <c r="AX1506">
        <f>IF(AA1506&gt;0.1497, 3, 0)</f>
        <v>3</v>
      </c>
      <c r="AY1506">
        <f>IF(P1506&gt;4031, 2, 0)</f>
        <v>0</v>
      </c>
      <c r="AZ1506">
        <f>IF(H1506&gt;51934.91, 1, 0)</f>
        <v>0</v>
      </c>
      <c r="BA1506">
        <f>SUM(AW1506:AZ1506)</f>
        <v>3</v>
      </c>
      <c r="BB1506" t="str">
        <f>VLOOKUP(BA1506,'Standard Deviations'!$L$1:$M$11,2,TRUE)</f>
        <v>Silver</v>
      </c>
    </row>
    <row r="1507" spans="1:54">
      <c r="A1507">
        <v>5063</v>
      </c>
      <c r="B1507">
        <v>1977</v>
      </c>
      <c r="C1507">
        <f>2024-B1507</f>
        <v>47</v>
      </c>
      <c r="D1507" t="str">
        <f>VLOOKUP(B1507,Reference!$A$1:$B$125, 2)</f>
        <v>Gen X</v>
      </c>
      <c r="E1507" t="s">
        <v>54</v>
      </c>
      <c r="F1507" t="str">
        <f>IF(E1507="High School", "No College", "College")</f>
        <v>College</v>
      </c>
      <c r="G1507" t="s">
        <v>60</v>
      </c>
      <c r="H1507">
        <v>28769</v>
      </c>
      <c r="I1507">
        <v>28769</v>
      </c>
      <c r="J1507" s="4" t="s">
        <v>341</v>
      </c>
      <c r="K1507">
        <v>1</v>
      </c>
      <c r="L1507">
        <v>0</v>
      </c>
      <c r="M1507" t="str">
        <f>IF(OR(K1507&gt;0, L1507&gt;0), "Parent", "Not Parent")</f>
        <v>Parent</v>
      </c>
      <c r="N1507" t="s">
        <v>632</v>
      </c>
      <c r="O1507" s="8">
        <v>41916</v>
      </c>
      <c r="P1507" s="9">
        <f>O1507-N1507</f>
        <v>655</v>
      </c>
      <c r="Q1507">
        <v>76</v>
      </c>
      <c r="R1507" s="9">
        <f>P1507-Q1507</f>
        <v>579</v>
      </c>
      <c r="S1507" s="8">
        <f>O1507-R1507</f>
        <v>41337</v>
      </c>
      <c r="T1507">
        <v>41</v>
      </c>
      <c r="U1507">
        <v>5</v>
      </c>
      <c r="V1507">
        <v>129</v>
      </c>
      <c r="W1507">
        <v>10</v>
      </c>
      <c r="X1507">
        <v>3</v>
      </c>
      <c r="Y1507">
        <v>3</v>
      </c>
      <c r="Z1507">
        <v>191</v>
      </c>
      <c r="AA1507">
        <f>Z1507/P1507</f>
        <v>0.2916030534351145</v>
      </c>
      <c r="AB1507" s="14" t="s">
        <v>506</v>
      </c>
      <c r="AC1507" s="13" t="s">
        <v>63</v>
      </c>
      <c r="AD1507">
        <v>3</v>
      </c>
      <c r="AE1507" t="str">
        <f>IF(AD1507&gt;3, "Prefers Discount", "Discount Indifferent")</f>
        <v>Discount Indifferent</v>
      </c>
      <c r="AF1507">
        <v>4</v>
      </c>
      <c r="AG1507">
        <v>4</v>
      </c>
      <c r="AH1507">
        <v>1</v>
      </c>
      <c r="AI1507" t="str">
        <f>INDEX($AF$1:$AH$1,MATCH(MAX(AF1507:AH1507),AF1507:AH1507,0))</f>
        <v>Store_Orders</v>
      </c>
      <c r="AJ1507">
        <v>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f>SUM(AK1507:AO1507)</f>
        <v>0</v>
      </c>
      <c r="AQ1507" t="s">
        <v>67</v>
      </c>
      <c r="AR1507">
        <v>0</v>
      </c>
      <c r="AS1507" t="str">
        <f>IF(OR(AK1507&gt;0, AL1507&gt;0, AM1507&gt;0, AN1507&gt;0, AO1507&gt;0), "Converted", "Not Converted")</f>
        <v>Not Converted</v>
      </c>
      <c r="AT1507">
        <v>0</v>
      </c>
      <c r="AU1507">
        <v>3</v>
      </c>
      <c r="AV1507">
        <v>11</v>
      </c>
      <c r="AW1507">
        <f>IF(Z1507&gt;607, 4, 0)</f>
        <v>0</v>
      </c>
      <c r="AX1507">
        <f>IF(AA1507&gt;0.1497, 3, 0)</f>
        <v>3</v>
      </c>
      <c r="AY1507">
        <f>IF(P1507&gt;4031, 2, 0)</f>
        <v>0</v>
      </c>
      <c r="AZ1507">
        <f>IF(H1507&gt;51934.91, 1, 0)</f>
        <v>0</v>
      </c>
      <c r="BA1507">
        <f>SUM(AW1507:AZ1507)</f>
        <v>3</v>
      </c>
      <c r="BB1507" t="str">
        <f>VLOOKUP(BA1507,'Standard Deviations'!$L$1:$M$11,2,TRUE)</f>
        <v>Silver</v>
      </c>
    </row>
    <row r="1508" spans="1:54">
      <c r="A1508">
        <v>3386</v>
      </c>
      <c r="B1508">
        <v>1992</v>
      </c>
      <c r="C1508">
        <f>2024-B1508</f>
        <v>32</v>
      </c>
      <c r="D1508" t="str">
        <f>VLOOKUP(B1508,Reference!$A$1:$B$125, 2)</f>
        <v>Millennials</v>
      </c>
      <c r="E1508" t="s">
        <v>54</v>
      </c>
      <c r="F1508" t="str">
        <f>IF(E1508="High School", "No College", "College")</f>
        <v>College</v>
      </c>
      <c r="G1508" t="s">
        <v>55</v>
      </c>
      <c r="H1508">
        <v>34935</v>
      </c>
      <c r="I1508">
        <v>34935</v>
      </c>
      <c r="J1508" s="4" t="s">
        <v>175</v>
      </c>
      <c r="K1508">
        <v>0</v>
      </c>
      <c r="L1508">
        <v>0</v>
      </c>
      <c r="M1508" t="str">
        <f>IF(OR(K1508&gt;0, L1508&gt;0), "Parent", "Not Parent")</f>
        <v>Not Parent</v>
      </c>
      <c r="N1508" t="s">
        <v>671</v>
      </c>
      <c r="O1508" s="8">
        <v>41916</v>
      </c>
      <c r="P1508" s="9">
        <f>O1508-N1508</f>
        <v>470</v>
      </c>
      <c r="Q1508">
        <v>71</v>
      </c>
      <c r="R1508" s="9">
        <f>P1508-Q1508</f>
        <v>399</v>
      </c>
      <c r="S1508" s="8">
        <f>O1508-R1508</f>
        <v>41517</v>
      </c>
      <c r="T1508">
        <v>34</v>
      </c>
      <c r="U1508">
        <v>4</v>
      </c>
      <c r="V1508">
        <v>66</v>
      </c>
      <c r="W1508">
        <v>3</v>
      </c>
      <c r="X1508">
        <v>10</v>
      </c>
      <c r="Y1508">
        <v>20</v>
      </c>
      <c r="Z1508">
        <v>137</v>
      </c>
      <c r="AA1508">
        <f>Z1508/P1508</f>
        <v>0.29148936170212764</v>
      </c>
      <c r="AB1508" s="14" t="s">
        <v>506</v>
      </c>
      <c r="AC1508" s="13" t="s">
        <v>63</v>
      </c>
      <c r="AD1508">
        <v>1</v>
      </c>
      <c r="AE1508" t="str">
        <f>IF(AD1508&gt;3, "Prefers Discount", "Discount Indifferent")</f>
        <v>Discount Indifferent</v>
      </c>
      <c r="AF1508">
        <v>4</v>
      </c>
      <c r="AG1508">
        <v>2</v>
      </c>
      <c r="AH1508">
        <v>1</v>
      </c>
      <c r="AI1508" t="str">
        <f>INDEX($AF$1:$AH$1,MATCH(MAX(AF1508:AH1508),AF1508:AH1508,0))</f>
        <v>Store_Orders</v>
      </c>
      <c r="AJ1508">
        <v>7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f>SUM(AK1508:AO1508)</f>
        <v>0</v>
      </c>
      <c r="AQ1508" t="s">
        <v>67</v>
      </c>
      <c r="AR1508">
        <v>0</v>
      </c>
      <c r="AS1508" t="str">
        <f>IF(OR(AK1508&gt;0, AL1508&gt;0, AM1508&gt;0, AN1508&gt;0, AO1508&gt;0), "Converted", "Not Converted")</f>
        <v>Not Converted</v>
      </c>
      <c r="AT1508">
        <v>0</v>
      </c>
      <c r="AU1508">
        <v>3</v>
      </c>
      <c r="AV1508">
        <v>11</v>
      </c>
      <c r="AW1508">
        <f>IF(Z1508&gt;607, 4, 0)</f>
        <v>0</v>
      </c>
      <c r="AX1508">
        <f>IF(AA1508&gt;0.1497, 3, 0)</f>
        <v>3</v>
      </c>
      <c r="AY1508">
        <f>IF(P1508&gt;4031, 2, 0)</f>
        <v>0</v>
      </c>
      <c r="AZ1508">
        <f>IF(H1508&gt;51934.91, 1, 0)</f>
        <v>0</v>
      </c>
      <c r="BA1508">
        <f>SUM(AW1508:AZ1508)</f>
        <v>3</v>
      </c>
      <c r="BB1508" t="str">
        <f>VLOOKUP(BA1508,'Standard Deviations'!$L$1:$M$11,2,TRUE)</f>
        <v>Silver</v>
      </c>
    </row>
    <row r="1509" spans="1:54">
      <c r="A1509">
        <v>8175</v>
      </c>
      <c r="B1509">
        <v>1992</v>
      </c>
      <c r="C1509">
        <f>2024-B1509</f>
        <v>32</v>
      </c>
      <c r="D1509" t="str">
        <f>VLOOKUP(B1509,Reference!$A$1:$B$125, 2)</f>
        <v>Millennials</v>
      </c>
      <c r="E1509" t="s">
        <v>54</v>
      </c>
      <c r="F1509" t="str">
        <f>IF(E1509="High School", "No College", "College")</f>
        <v>College</v>
      </c>
      <c r="G1509" t="s">
        <v>55</v>
      </c>
      <c r="H1509">
        <v>34935</v>
      </c>
      <c r="I1509">
        <v>34935</v>
      </c>
      <c r="J1509" s="4" t="s">
        <v>175</v>
      </c>
      <c r="K1509">
        <v>0</v>
      </c>
      <c r="L1509">
        <v>0</v>
      </c>
      <c r="M1509" t="str">
        <f>IF(OR(K1509&gt;0, L1509&gt;0), "Parent", "Not Parent")</f>
        <v>Not Parent</v>
      </c>
      <c r="N1509" t="s">
        <v>671</v>
      </c>
      <c r="O1509" s="8">
        <v>41916</v>
      </c>
      <c r="P1509" s="9">
        <f>O1509-N1509</f>
        <v>470</v>
      </c>
      <c r="Q1509">
        <v>71</v>
      </c>
      <c r="R1509" s="9">
        <f>P1509-Q1509</f>
        <v>399</v>
      </c>
      <c r="S1509" s="8">
        <f>O1509-R1509</f>
        <v>41517</v>
      </c>
      <c r="T1509">
        <v>34</v>
      </c>
      <c r="U1509">
        <v>4</v>
      </c>
      <c r="V1509">
        <v>66</v>
      </c>
      <c r="W1509">
        <v>3</v>
      </c>
      <c r="X1509">
        <v>10</v>
      </c>
      <c r="Y1509">
        <v>20</v>
      </c>
      <c r="Z1509">
        <v>137</v>
      </c>
      <c r="AA1509">
        <f>Z1509/P1509</f>
        <v>0.29148936170212764</v>
      </c>
      <c r="AB1509" s="14" t="s">
        <v>506</v>
      </c>
      <c r="AC1509" s="13" t="s">
        <v>63</v>
      </c>
      <c r="AD1509">
        <v>1</v>
      </c>
      <c r="AE1509" t="str">
        <f>IF(AD1509&gt;3, "Prefers Discount", "Discount Indifferent")</f>
        <v>Discount Indifferent</v>
      </c>
      <c r="AF1509">
        <v>4</v>
      </c>
      <c r="AG1509">
        <v>2</v>
      </c>
      <c r="AH1509">
        <v>1</v>
      </c>
      <c r="AI1509" t="str">
        <f>INDEX($AF$1:$AH$1,MATCH(MAX(AF1509:AH1509),AF1509:AH1509,0))</f>
        <v>Store_Orders</v>
      </c>
      <c r="AJ1509">
        <v>7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f>SUM(AK1509:AO1509)</f>
        <v>0</v>
      </c>
      <c r="AQ1509" t="s">
        <v>67</v>
      </c>
      <c r="AR1509">
        <v>0</v>
      </c>
      <c r="AS1509" t="str">
        <f>IF(OR(AK1509&gt;0, AL1509&gt;0, AM1509&gt;0, AN1509&gt;0, AO1509&gt;0), "Converted", "Not Converted")</f>
        <v>Not Converted</v>
      </c>
      <c r="AT1509">
        <v>0</v>
      </c>
      <c r="AU1509">
        <v>3</v>
      </c>
      <c r="AV1509">
        <v>11</v>
      </c>
      <c r="AW1509">
        <f>IF(Z1509&gt;607, 4, 0)</f>
        <v>0</v>
      </c>
      <c r="AX1509">
        <f>IF(AA1509&gt;0.1497, 3, 0)</f>
        <v>3</v>
      </c>
      <c r="AY1509">
        <f>IF(P1509&gt;4031, 2, 0)</f>
        <v>0</v>
      </c>
      <c r="AZ1509">
        <f>IF(H1509&gt;51934.91, 1, 0)</f>
        <v>0</v>
      </c>
      <c r="BA1509">
        <f>SUM(AW1509:AZ1509)</f>
        <v>3</v>
      </c>
      <c r="BB1509" t="str">
        <f>VLOOKUP(BA1509,'Standard Deviations'!$L$1:$M$11,2,TRUE)</f>
        <v>Silver</v>
      </c>
    </row>
    <row r="1510" spans="1:54" hidden="1">
      <c r="A1510">
        <v>4470</v>
      </c>
      <c r="B1510">
        <v>1962</v>
      </c>
      <c r="C1510">
        <f>2024-B1510</f>
        <v>62</v>
      </c>
      <c r="D1510" t="str">
        <f>VLOOKUP(B1510,Reference!$A$1:$B$125, 2)</f>
        <v>Boomers</v>
      </c>
      <c r="E1510" t="s">
        <v>64</v>
      </c>
      <c r="F1510" t="str">
        <f>IF(E1510="High School", "No College", "College")</f>
        <v>College</v>
      </c>
      <c r="G1510" t="s">
        <v>55</v>
      </c>
      <c r="H1510">
        <v>58646</v>
      </c>
      <c r="I1510">
        <v>58646</v>
      </c>
      <c r="J1510" s="4" t="s">
        <v>61</v>
      </c>
      <c r="K1510">
        <v>0</v>
      </c>
      <c r="L1510">
        <v>1</v>
      </c>
      <c r="M1510" t="str">
        <f>IF(OR(K1510&gt;0, L1510&gt;0), "Parent", "Not Parent")</f>
        <v>Parent</v>
      </c>
      <c r="N1510" t="s">
        <v>406</v>
      </c>
      <c r="O1510" s="8">
        <v>41916</v>
      </c>
      <c r="P1510" s="9">
        <f>O1510-N1510</f>
        <v>481</v>
      </c>
      <c r="Q1510">
        <v>3</v>
      </c>
      <c r="R1510" s="9">
        <f>P1510-Q1510</f>
        <v>478</v>
      </c>
      <c r="S1510" s="8">
        <f>O1510-R1510</f>
        <v>41438</v>
      </c>
      <c r="T1510">
        <v>62</v>
      </c>
      <c r="U1510">
        <v>1</v>
      </c>
      <c r="V1510">
        <v>44</v>
      </c>
      <c r="W1510">
        <v>6</v>
      </c>
      <c r="X1510">
        <v>5</v>
      </c>
      <c r="Y1510">
        <v>22</v>
      </c>
      <c r="Z1510">
        <v>140</v>
      </c>
      <c r="AA1510">
        <f>Z1510/P1510</f>
        <v>0.29106029106029108</v>
      </c>
      <c r="AB1510" s="11" t="s">
        <v>506</v>
      </c>
      <c r="AC1510" t="s">
        <v>59</v>
      </c>
      <c r="AD1510">
        <v>1</v>
      </c>
      <c r="AE1510" t="str">
        <f>IF(AD1510&gt;3, "Prefers Discount", "Discount Indifferent")</f>
        <v>Discount Indifferent</v>
      </c>
      <c r="AF1510">
        <v>4</v>
      </c>
      <c r="AG1510">
        <v>2</v>
      </c>
      <c r="AH1510">
        <v>1</v>
      </c>
      <c r="AI1510" t="str">
        <f>INDEX($AF$1:$AH$1,MATCH(MAX(AF1510:AH1510),AF1510:AH1510,0))</f>
        <v>Store_Orders</v>
      </c>
      <c r="AJ1510">
        <v>4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f>SUM(AK1510:AO1510)</f>
        <v>0</v>
      </c>
      <c r="AQ1510" t="s">
        <v>67</v>
      </c>
      <c r="AR1510">
        <v>0</v>
      </c>
      <c r="AS1510" t="str">
        <f>IF(OR(AK1510&gt;0, AL1510&gt;0, AM1510&gt;0, AN1510&gt;0, AO1510&gt;0), "Converted", "Not Converted")</f>
        <v>Not Converted</v>
      </c>
      <c r="AT1510">
        <v>0</v>
      </c>
      <c r="AU1510">
        <v>3</v>
      </c>
      <c r="AV1510">
        <v>11</v>
      </c>
      <c r="AW1510">
        <f>IF(Z1510&gt;607, 4, 0)</f>
        <v>0</v>
      </c>
      <c r="AX1510">
        <f>IF(AA1510&gt;0.1497, 3, 0)</f>
        <v>3</v>
      </c>
      <c r="AY1510">
        <f>IF(P1510&gt;4031, 2, 0)</f>
        <v>0</v>
      </c>
      <c r="AZ1510">
        <f>IF(H1510&gt;51934.91, 1, 0)</f>
        <v>1</v>
      </c>
      <c r="BA1510">
        <f>SUM(AW1510:AZ1510)</f>
        <v>4</v>
      </c>
      <c r="BB1510" t="str">
        <f>VLOOKUP(BA1510,'Standard Deviations'!$L$1:$M$11,2,TRUE)</f>
        <v>Silver</v>
      </c>
    </row>
    <row r="1511" spans="1:54" hidden="1">
      <c r="A1511">
        <v>6183</v>
      </c>
      <c r="B1511">
        <v>1962</v>
      </c>
      <c r="C1511">
        <f>2024-B1511</f>
        <v>62</v>
      </c>
      <c r="D1511" t="str">
        <f>VLOOKUP(B1511,Reference!$A$1:$B$125, 2)</f>
        <v>Boomers</v>
      </c>
      <c r="E1511" t="s">
        <v>64</v>
      </c>
      <c r="F1511" t="str">
        <f>IF(E1511="High School", "No College", "College")</f>
        <v>College</v>
      </c>
      <c r="G1511" t="s">
        <v>55</v>
      </c>
      <c r="H1511">
        <v>58646</v>
      </c>
      <c r="I1511">
        <v>58646</v>
      </c>
      <c r="J1511" s="4" t="s">
        <v>61</v>
      </c>
      <c r="K1511">
        <v>0</v>
      </c>
      <c r="L1511">
        <v>1</v>
      </c>
      <c r="M1511" t="str">
        <f>IF(OR(K1511&gt;0, L1511&gt;0), "Parent", "Not Parent")</f>
        <v>Parent</v>
      </c>
      <c r="N1511" t="s">
        <v>406</v>
      </c>
      <c r="O1511" s="8">
        <v>41916</v>
      </c>
      <c r="P1511" s="9">
        <f>O1511-N1511</f>
        <v>481</v>
      </c>
      <c r="Q1511">
        <v>3</v>
      </c>
      <c r="R1511" s="9">
        <f>P1511-Q1511</f>
        <v>478</v>
      </c>
      <c r="S1511" s="8">
        <f>O1511-R1511</f>
        <v>41438</v>
      </c>
      <c r="T1511">
        <v>62</v>
      </c>
      <c r="U1511">
        <v>1</v>
      </c>
      <c r="V1511">
        <v>44</v>
      </c>
      <c r="W1511">
        <v>6</v>
      </c>
      <c r="X1511">
        <v>5</v>
      </c>
      <c r="Y1511">
        <v>22</v>
      </c>
      <c r="Z1511">
        <v>140</v>
      </c>
      <c r="AA1511">
        <f>Z1511/P1511</f>
        <v>0.29106029106029108</v>
      </c>
      <c r="AB1511" s="11" t="s">
        <v>506</v>
      </c>
      <c r="AC1511" t="s">
        <v>59</v>
      </c>
      <c r="AD1511">
        <v>1</v>
      </c>
      <c r="AE1511" t="str">
        <f>IF(AD1511&gt;3, "Prefers Discount", "Discount Indifferent")</f>
        <v>Discount Indifferent</v>
      </c>
      <c r="AF1511">
        <v>4</v>
      </c>
      <c r="AG1511">
        <v>2</v>
      </c>
      <c r="AH1511">
        <v>1</v>
      </c>
      <c r="AI1511" t="str">
        <f>INDEX($AF$1:$AH$1,MATCH(MAX(AF1511:AH1511),AF1511:AH1511,0))</f>
        <v>Store_Orders</v>
      </c>
      <c r="AJ1511">
        <v>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f>SUM(AK1511:AO1511)</f>
        <v>0</v>
      </c>
      <c r="AQ1511" t="s">
        <v>67</v>
      </c>
      <c r="AR1511">
        <v>0</v>
      </c>
      <c r="AS1511" t="str">
        <f>IF(OR(AK1511&gt;0, AL1511&gt;0, AM1511&gt;0, AN1511&gt;0, AO1511&gt;0), "Converted", "Not Converted")</f>
        <v>Not Converted</v>
      </c>
      <c r="AT1511">
        <v>0</v>
      </c>
      <c r="AU1511">
        <v>3</v>
      </c>
      <c r="AV1511">
        <v>11</v>
      </c>
      <c r="AW1511">
        <f>IF(Z1511&gt;607, 4, 0)</f>
        <v>0</v>
      </c>
      <c r="AX1511">
        <f>IF(AA1511&gt;0.1497, 3, 0)</f>
        <v>3</v>
      </c>
      <c r="AY1511">
        <f>IF(P1511&gt;4031, 2, 0)</f>
        <v>0</v>
      </c>
      <c r="AZ1511">
        <f>IF(H1511&gt;51934.91, 1, 0)</f>
        <v>1</v>
      </c>
      <c r="BA1511">
        <f>SUM(AW1511:AZ1511)</f>
        <v>4</v>
      </c>
      <c r="BB1511" t="str">
        <f>VLOOKUP(BA1511,'Standard Deviations'!$L$1:$M$11,2,TRUE)</f>
        <v>Silver</v>
      </c>
    </row>
    <row r="1512" spans="1:54">
      <c r="A1512">
        <v>10680</v>
      </c>
      <c r="B1512">
        <v>1986</v>
      </c>
      <c r="C1512">
        <f>2024-B1512</f>
        <v>38</v>
      </c>
      <c r="D1512" t="str">
        <f>VLOOKUP(B1512,Reference!$A$1:$B$125, 2)</f>
        <v>Millennials</v>
      </c>
      <c r="E1512" t="s">
        <v>54</v>
      </c>
      <c r="F1512" t="str">
        <f>IF(E1512="High School", "No College", "College")</f>
        <v>College</v>
      </c>
      <c r="G1512" t="s">
        <v>65</v>
      </c>
      <c r="H1512">
        <v>33235</v>
      </c>
      <c r="I1512">
        <v>33235</v>
      </c>
      <c r="J1512" s="4" t="s">
        <v>175</v>
      </c>
      <c r="K1512">
        <v>1</v>
      </c>
      <c r="L1512">
        <v>0</v>
      </c>
      <c r="M1512" t="str">
        <f>IF(OR(K1512&gt;0, L1512&gt;0), "Parent", "Not Parent")</f>
        <v>Parent</v>
      </c>
      <c r="N1512" t="s">
        <v>132</v>
      </c>
      <c r="O1512" s="8">
        <v>41916</v>
      </c>
      <c r="P1512" s="9">
        <f>O1512-N1512</f>
        <v>241</v>
      </c>
      <c r="Q1512">
        <v>71</v>
      </c>
      <c r="R1512" s="9">
        <f>P1512-Q1512</f>
        <v>170</v>
      </c>
      <c r="S1512" s="8">
        <f>O1512-R1512</f>
        <v>41746</v>
      </c>
      <c r="T1512">
        <v>45</v>
      </c>
      <c r="U1512">
        <v>0</v>
      </c>
      <c r="V1512">
        <v>16</v>
      </c>
      <c r="W1512">
        <v>2</v>
      </c>
      <c r="X1512">
        <v>1</v>
      </c>
      <c r="Y1512">
        <v>6</v>
      </c>
      <c r="Z1512">
        <v>70</v>
      </c>
      <c r="AA1512">
        <f>Z1512/P1512</f>
        <v>0.29045643153526973</v>
      </c>
      <c r="AB1512" s="14" t="s">
        <v>506</v>
      </c>
      <c r="AC1512" s="13" t="s">
        <v>63</v>
      </c>
      <c r="AD1512">
        <v>1</v>
      </c>
      <c r="AE1512" t="str">
        <f>IF(AD1512&gt;3, "Prefers Discount", "Discount Indifferent")</f>
        <v>Discount Indifferent</v>
      </c>
      <c r="AF1512">
        <v>3</v>
      </c>
      <c r="AG1512">
        <v>3</v>
      </c>
      <c r="AH1512">
        <v>0</v>
      </c>
      <c r="AI1512" t="str">
        <f>INDEX($AF$1:$AH$1,MATCH(MAX(AF1512:AH1512),AF1512:AH1512,0))</f>
        <v>Store_Orders</v>
      </c>
      <c r="AJ1512">
        <v>7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f>SUM(AK1512:AO1512)</f>
        <v>0</v>
      </c>
      <c r="AQ1512" t="s">
        <v>67</v>
      </c>
      <c r="AR1512">
        <v>0</v>
      </c>
      <c r="AS1512" t="str">
        <f>IF(OR(AK1512&gt;0, AL1512&gt;0, AM1512&gt;0, AN1512&gt;0, AO1512&gt;0), "Converted", "Not Converted")</f>
        <v>Not Converted</v>
      </c>
      <c r="AT1512">
        <v>0</v>
      </c>
      <c r="AU1512">
        <v>3</v>
      </c>
      <c r="AV1512">
        <v>11</v>
      </c>
      <c r="AW1512">
        <f>IF(Z1512&gt;607, 4, 0)</f>
        <v>0</v>
      </c>
      <c r="AX1512">
        <f>IF(AA1512&gt;0.1497, 3, 0)</f>
        <v>3</v>
      </c>
      <c r="AY1512">
        <f>IF(P1512&gt;4031, 2, 0)</f>
        <v>0</v>
      </c>
      <c r="AZ1512">
        <f>IF(H1512&gt;51934.91, 1, 0)</f>
        <v>0</v>
      </c>
      <c r="BA1512">
        <f>SUM(AW1512:AZ1512)</f>
        <v>3</v>
      </c>
      <c r="BB1512" t="str">
        <f>VLOOKUP(BA1512,'Standard Deviations'!$L$1:$M$11,2,TRUE)</f>
        <v>Silver</v>
      </c>
    </row>
    <row r="1513" spans="1:54" hidden="1">
      <c r="A1513">
        <v>9076</v>
      </c>
      <c r="B1513">
        <v>1980</v>
      </c>
      <c r="C1513">
        <f>2024-B1513</f>
        <v>44</v>
      </c>
      <c r="D1513" t="str">
        <f>VLOOKUP(B1513,Reference!$A$1:$B$125, 2)</f>
        <v>Millennials</v>
      </c>
      <c r="E1513" t="s">
        <v>68</v>
      </c>
      <c r="F1513" t="str">
        <f>IF(E1513="High School", "No College", "College")</f>
        <v>College</v>
      </c>
      <c r="G1513" t="s">
        <v>55</v>
      </c>
      <c r="H1513">
        <v>30732</v>
      </c>
      <c r="I1513">
        <v>30732</v>
      </c>
      <c r="J1513" s="4" t="s">
        <v>341</v>
      </c>
      <c r="K1513">
        <v>1</v>
      </c>
      <c r="L1513">
        <v>0</v>
      </c>
      <c r="M1513" t="str">
        <f>IF(OR(K1513&gt;0, L1513&gt;0), "Parent", "Not Parent")</f>
        <v>Parent</v>
      </c>
      <c r="N1513" t="s">
        <v>378</v>
      </c>
      <c r="O1513" s="8">
        <v>41916</v>
      </c>
      <c r="P1513" s="9">
        <f>O1513-N1513</f>
        <v>637</v>
      </c>
      <c r="Q1513">
        <v>44</v>
      </c>
      <c r="R1513" s="9">
        <f>P1513-Q1513</f>
        <v>593</v>
      </c>
      <c r="S1513" s="8">
        <f>O1513-R1513</f>
        <v>41323</v>
      </c>
      <c r="T1513">
        <v>155</v>
      </c>
      <c r="U1513">
        <v>1</v>
      </c>
      <c r="V1513">
        <v>25</v>
      </c>
      <c r="W1513">
        <v>0</v>
      </c>
      <c r="X1513">
        <v>1</v>
      </c>
      <c r="Y1513">
        <v>3</v>
      </c>
      <c r="Z1513">
        <v>185</v>
      </c>
      <c r="AA1513">
        <f>Z1513/P1513</f>
        <v>0.2904238618524333</v>
      </c>
      <c r="AB1513" s="11" t="s">
        <v>506</v>
      </c>
      <c r="AC1513" t="s">
        <v>59</v>
      </c>
      <c r="AD1513">
        <v>4</v>
      </c>
      <c r="AE1513" t="str">
        <f>IF(AD1513&gt;3, "Prefers Discount", "Discount Indifferent")</f>
        <v>Prefers Discount</v>
      </c>
      <c r="AF1513">
        <v>4</v>
      </c>
      <c r="AG1513">
        <v>4</v>
      </c>
      <c r="AH1513">
        <v>1</v>
      </c>
      <c r="AI1513" t="str">
        <f>INDEX($AF$1:$AH$1,MATCH(MAX(AF1513:AH1513),AF1513:AH1513,0))</f>
        <v>Store_Orders</v>
      </c>
      <c r="AJ1513">
        <v>8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f>SUM(AK1513:AO1513)</f>
        <v>0</v>
      </c>
      <c r="AQ1513" t="s">
        <v>67</v>
      </c>
      <c r="AR1513">
        <v>0</v>
      </c>
      <c r="AS1513" t="str">
        <f>IF(OR(AK1513&gt;0, AL1513&gt;0, AM1513&gt;0, AN1513&gt;0, AO1513&gt;0), "Converted", "Not Converted")</f>
        <v>Not Converted</v>
      </c>
      <c r="AT1513">
        <v>0</v>
      </c>
      <c r="AU1513">
        <v>3</v>
      </c>
      <c r="AV1513">
        <v>11</v>
      </c>
      <c r="AW1513">
        <f>IF(Z1513&gt;607, 4, 0)</f>
        <v>0</v>
      </c>
      <c r="AX1513">
        <f>IF(AA1513&gt;0.1497, 3, 0)</f>
        <v>3</v>
      </c>
      <c r="AY1513">
        <f>IF(P1513&gt;4031, 2, 0)</f>
        <v>0</v>
      </c>
      <c r="AZ1513">
        <f>IF(H1513&gt;51934.91, 1, 0)</f>
        <v>0</v>
      </c>
      <c r="BA1513">
        <f>SUM(AW1513:AZ1513)</f>
        <v>3</v>
      </c>
      <c r="BB1513" t="str">
        <f>VLOOKUP(BA1513,'Standard Deviations'!$L$1:$M$11,2,TRUE)</f>
        <v>Silver</v>
      </c>
    </row>
    <row r="1514" spans="1:54">
      <c r="A1514">
        <v>3921</v>
      </c>
      <c r="B1514">
        <v>1952</v>
      </c>
      <c r="C1514">
        <f>2024-B1514</f>
        <v>72</v>
      </c>
      <c r="D1514" t="str">
        <f>VLOOKUP(B1514,Reference!$A$1:$B$125, 2)</f>
        <v>Boomers</v>
      </c>
      <c r="E1514" t="s">
        <v>74</v>
      </c>
      <c r="F1514" t="str">
        <f>IF(E1514="High School", "No College", "College")</f>
        <v>College</v>
      </c>
      <c r="G1514" t="s">
        <v>89</v>
      </c>
      <c r="H1514">
        <v>28457</v>
      </c>
      <c r="I1514">
        <v>28457</v>
      </c>
      <c r="J1514" s="4" t="s">
        <v>341</v>
      </c>
      <c r="K1514">
        <v>0</v>
      </c>
      <c r="L1514">
        <v>0</v>
      </c>
      <c r="M1514" t="str">
        <f>IF(OR(K1514&gt;0, L1514&gt;0), "Parent", "Not Parent")</f>
        <v>Not Parent</v>
      </c>
      <c r="N1514" t="s">
        <v>664</v>
      </c>
      <c r="O1514" s="8">
        <v>41916</v>
      </c>
      <c r="P1514" s="9">
        <f>O1514-N1514</f>
        <v>706</v>
      </c>
      <c r="Q1514">
        <v>96</v>
      </c>
      <c r="R1514" s="9">
        <f>P1514-Q1514</f>
        <v>610</v>
      </c>
      <c r="S1514" s="8">
        <f>O1514-R1514</f>
        <v>41306</v>
      </c>
      <c r="T1514">
        <v>24</v>
      </c>
      <c r="U1514">
        <v>1</v>
      </c>
      <c r="V1514">
        <v>108</v>
      </c>
      <c r="W1514">
        <v>29</v>
      </c>
      <c r="X1514">
        <v>29</v>
      </c>
      <c r="Y1514">
        <v>14</v>
      </c>
      <c r="Z1514">
        <v>205</v>
      </c>
      <c r="AA1514">
        <f>Z1514/P1514</f>
        <v>0.29036827195467424</v>
      </c>
      <c r="AB1514" s="14" t="s">
        <v>506</v>
      </c>
      <c r="AC1514" s="13" t="s">
        <v>63</v>
      </c>
      <c r="AD1514">
        <v>1</v>
      </c>
      <c r="AE1514" t="str">
        <f>IF(AD1514&gt;3, "Prefers Discount", "Discount Indifferent")</f>
        <v>Discount Indifferent</v>
      </c>
      <c r="AF1514">
        <v>4</v>
      </c>
      <c r="AG1514">
        <v>4</v>
      </c>
      <c r="AH1514">
        <v>1</v>
      </c>
      <c r="AI1514" t="str">
        <f>INDEX($AF$1:$AH$1,MATCH(MAX(AF1514:AH1514),AF1514:AH1514,0))</f>
        <v>Store_Orders</v>
      </c>
      <c r="AJ1514">
        <v>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f>SUM(AK1514:AO1514)</f>
        <v>0</v>
      </c>
      <c r="AQ1514" t="s">
        <v>67</v>
      </c>
      <c r="AR1514">
        <v>0</v>
      </c>
      <c r="AS1514" t="str">
        <f>IF(OR(AK1514&gt;0, AL1514&gt;0, AM1514&gt;0, AN1514&gt;0, AO1514&gt;0), "Converted", "Not Converted")</f>
        <v>Not Converted</v>
      </c>
      <c r="AT1514">
        <v>0</v>
      </c>
      <c r="AU1514">
        <v>3</v>
      </c>
      <c r="AV1514">
        <v>11</v>
      </c>
      <c r="AW1514">
        <f>IF(Z1514&gt;607, 4, 0)</f>
        <v>0</v>
      </c>
      <c r="AX1514">
        <f>IF(AA1514&gt;0.1497, 3, 0)</f>
        <v>3</v>
      </c>
      <c r="AY1514">
        <f>IF(P1514&gt;4031, 2, 0)</f>
        <v>0</v>
      </c>
      <c r="AZ1514">
        <f>IF(H1514&gt;51934.91, 1, 0)</f>
        <v>0</v>
      </c>
      <c r="BA1514">
        <f>SUM(AW1514:AZ1514)</f>
        <v>3</v>
      </c>
      <c r="BB1514" t="str">
        <f>VLOOKUP(BA1514,'Standard Deviations'!$L$1:$M$11,2,TRUE)</f>
        <v>Silver</v>
      </c>
    </row>
    <row r="1515" spans="1:54">
      <c r="A1515">
        <v>9239</v>
      </c>
      <c r="B1515">
        <v>1961</v>
      </c>
      <c r="C1515">
        <f>2024-B1515</f>
        <v>63</v>
      </c>
      <c r="D1515" t="str">
        <f>VLOOKUP(B1515,Reference!$A$1:$B$125, 2)</f>
        <v>Boomers</v>
      </c>
      <c r="E1515" t="s">
        <v>64</v>
      </c>
      <c r="F1515" t="str">
        <f>IF(E1515="High School", "No College", "College")</f>
        <v>College</v>
      </c>
      <c r="G1515" t="s">
        <v>55</v>
      </c>
      <c r="H1515">
        <v>61923</v>
      </c>
      <c r="I1515">
        <v>61923</v>
      </c>
      <c r="J1515" s="4" t="s">
        <v>61</v>
      </c>
      <c r="K1515">
        <v>0</v>
      </c>
      <c r="L1515">
        <v>2</v>
      </c>
      <c r="M1515" t="str">
        <f>IF(OR(K1515&gt;0, L1515&gt;0), "Parent", "Not Parent")</f>
        <v>Parent</v>
      </c>
      <c r="N1515" t="s">
        <v>602</v>
      </c>
      <c r="O1515" s="8">
        <v>41916</v>
      </c>
      <c r="P1515" s="9">
        <f>O1515-N1515</f>
        <v>435</v>
      </c>
      <c r="Q1515">
        <v>94</v>
      </c>
      <c r="R1515" s="9">
        <f>P1515-Q1515</f>
        <v>341</v>
      </c>
      <c r="S1515" s="8">
        <f>O1515-R1515</f>
        <v>41575</v>
      </c>
      <c r="T1515">
        <v>92</v>
      </c>
      <c r="U1515">
        <v>4</v>
      </c>
      <c r="V1515">
        <v>18</v>
      </c>
      <c r="W1515">
        <v>3</v>
      </c>
      <c r="X1515">
        <v>3</v>
      </c>
      <c r="Y1515">
        <v>6</v>
      </c>
      <c r="Z1515">
        <v>126</v>
      </c>
      <c r="AA1515">
        <f>Z1515/P1515</f>
        <v>0.28965517241379313</v>
      </c>
      <c r="AB1515" s="14" t="s">
        <v>506</v>
      </c>
      <c r="AC1515" s="13" t="s">
        <v>63</v>
      </c>
      <c r="AD1515">
        <v>1</v>
      </c>
      <c r="AE1515" t="str">
        <f>IF(AD1515&gt;3, "Prefers Discount", "Discount Indifferent")</f>
        <v>Discount Indifferent</v>
      </c>
      <c r="AF1515">
        <v>4</v>
      </c>
      <c r="AG1515">
        <v>2</v>
      </c>
      <c r="AH1515">
        <v>1</v>
      </c>
      <c r="AI1515" t="str">
        <f>INDEX($AF$1:$AH$1,MATCH(MAX(AF1515:AH1515),AF1515:AH1515,0))</f>
        <v>Store_Orders</v>
      </c>
      <c r="AJ1515">
        <v>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f>SUM(AK1515:AO1515)</f>
        <v>0</v>
      </c>
      <c r="AQ1515" t="s">
        <v>67</v>
      </c>
      <c r="AR1515">
        <v>0</v>
      </c>
      <c r="AS1515" t="str">
        <f>IF(OR(AK1515&gt;0, AL1515&gt;0, AM1515&gt;0, AN1515&gt;0, AO1515&gt;0), "Converted", "Not Converted")</f>
        <v>Not Converted</v>
      </c>
      <c r="AT1515">
        <v>0</v>
      </c>
      <c r="AU1515">
        <v>3</v>
      </c>
      <c r="AV1515">
        <v>11</v>
      </c>
      <c r="AW1515">
        <f>IF(Z1515&gt;607, 4, 0)</f>
        <v>0</v>
      </c>
      <c r="AX1515">
        <f>IF(AA1515&gt;0.1497, 3, 0)</f>
        <v>3</v>
      </c>
      <c r="AY1515">
        <f>IF(P1515&gt;4031, 2, 0)</f>
        <v>0</v>
      </c>
      <c r="AZ1515">
        <f>IF(H1515&gt;51934.91, 1, 0)</f>
        <v>1</v>
      </c>
      <c r="BA1515">
        <f>SUM(AW1515:AZ1515)</f>
        <v>4</v>
      </c>
      <c r="BB1515" t="str">
        <f>VLOOKUP(BA1515,'Standard Deviations'!$L$1:$M$11,2,TRUE)</f>
        <v>Silver</v>
      </c>
    </row>
    <row r="1516" spans="1:54">
      <c r="A1516">
        <v>4279</v>
      </c>
      <c r="B1516">
        <v>1963</v>
      </c>
      <c r="C1516">
        <f>2024-B1516</f>
        <v>61</v>
      </c>
      <c r="D1516" t="str">
        <f>VLOOKUP(B1516,Reference!$A$1:$B$125, 2)</f>
        <v>Boomers</v>
      </c>
      <c r="E1516" t="s">
        <v>74</v>
      </c>
      <c r="F1516" t="str">
        <f>IF(E1516="High School", "No College", "College")</f>
        <v>College</v>
      </c>
      <c r="G1516" t="s">
        <v>60</v>
      </c>
      <c r="H1516">
        <v>39548</v>
      </c>
      <c r="I1516">
        <v>39548</v>
      </c>
      <c r="J1516" s="4" t="s">
        <v>175</v>
      </c>
      <c r="K1516">
        <v>1</v>
      </c>
      <c r="L1516">
        <v>1</v>
      </c>
      <c r="M1516" t="str">
        <f>IF(OR(K1516&gt;0, L1516&gt;0), "Parent", "Not Parent")</f>
        <v>Parent</v>
      </c>
      <c r="N1516" t="s">
        <v>100</v>
      </c>
      <c r="O1516" s="8">
        <v>41916</v>
      </c>
      <c r="P1516" s="9">
        <f>O1516-N1516</f>
        <v>187</v>
      </c>
      <c r="Q1516">
        <v>87</v>
      </c>
      <c r="R1516" s="9">
        <f>P1516-Q1516</f>
        <v>100</v>
      </c>
      <c r="S1516" s="8">
        <f>O1516-R1516</f>
        <v>41816</v>
      </c>
      <c r="T1516">
        <v>15</v>
      </c>
      <c r="U1516">
        <v>4</v>
      </c>
      <c r="V1516">
        <v>10</v>
      </c>
      <c r="W1516">
        <v>3</v>
      </c>
      <c r="X1516">
        <v>4</v>
      </c>
      <c r="Y1516">
        <v>18</v>
      </c>
      <c r="Z1516">
        <v>54</v>
      </c>
      <c r="AA1516">
        <f>Z1516/P1516</f>
        <v>0.28877005347593582</v>
      </c>
      <c r="AB1516" s="14" t="s">
        <v>506</v>
      </c>
      <c r="AC1516" s="13" t="s">
        <v>63</v>
      </c>
      <c r="AD1516">
        <v>2</v>
      </c>
      <c r="AE1516" t="str">
        <f>IF(AD1516&gt;3, "Prefers Discount", "Discount Indifferent")</f>
        <v>Discount Indifferent</v>
      </c>
      <c r="AF1516">
        <v>3</v>
      </c>
      <c r="AG1516">
        <v>1</v>
      </c>
      <c r="AH1516">
        <v>1</v>
      </c>
      <c r="AI1516" t="str">
        <f>INDEX($AF$1:$AH$1,MATCH(MAX(AF1516:AH1516),AF1516:AH1516,0))</f>
        <v>Store_Orders</v>
      </c>
      <c r="AJ1516">
        <v>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f>SUM(AK1516:AO1516)</f>
        <v>0</v>
      </c>
      <c r="AQ1516" t="s">
        <v>67</v>
      </c>
      <c r="AR1516">
        <v>0</v>
      </c>
      <c r="AS1516" t="str">
        <f>IF(OR(AK1516&gt;0, AL1516&gt;0, AM1516&gt;0, AN1516&gt;0, AO1516&gt;0), "Converted", "Not Converted")</f>
        <v>Not Converted</v>
      </c>
      <c r="AT1516">
        <v>0</v>
      </c>
      <c r="AU1516">
        <v>3</v>
      </c>
      <c r="AV1516">
        <v>11</v>
      </c>
      <c r="AW1516">
        <f>IF(Z1516&gt;607, 4, 0)</f>
        <v>0</v>
      </c>
      <c r="AX1516">
        <f>IF(AA1516&gt;0.1497, 3, 0)</f>
        <v>3</v>
      </c>
      <c r="AY1516">
        <f>IF(P1516&gt;4031, 2, 0)</f>
        <v>0</v>
      </c>
      <c r="AZ1516">
        <f>IF(H1516&gt;51934.91, 1, 0)</f>
        <v>0</v>
      </c>
      <c r="BA1516">
        <f>SUM(AW1516:AZ1516)</f>
        <v>3</v>
      </c>
      <c r="BB1516" t="str">
        <f>VLOOKUP(BA1516,'Standard Deviations'!$L$1:$M$11,2,TRUE)</f>
        <v>Silver</v>
      </c>
    </row>
    <row r="1517" spans="1:54" hidden="1">
      <c r="A1517">
        <v>6983</v>
      </c>
      <c r="B1517">
        <v>1950</v>
      </c>
      <c r="C1517">
        <f>2024-B1517</f>
        <v>74</v>
      </c>
      <c r="D1517" t="str">
        <f>VLOOKUP(B1517,Reference!$A$1:$B$125, 2)</f>
        <v>Boomers</v>
      </c>
      <c r="E1517" t="s">
        <v>64</v>
      </c>
      <c r="F1517" t="str">
        <f>IF(E1517="High School", "No College", "College")</f>
        <v>College</v>
      </c>
      <c r="G1517" t="s">
        <v>71</v>
      </c>
      <c r="H1517">
        <v>38054</v>
      </c>
      <c r="I1517">
        <v>38054</v>
      </c>
      <c r="J1517" s="4" t="s">
        <v>175</v>
      </c>
      <c r="K1517">
        <v>1</v>
      </c>
      <c r="L1517">
        <v>1</v>
      </c>
      <c r="M1517" t="str">
        <f>IF(OR(K1517&gt;0, L1517&gt;0), "Parent", "Not Parent")</f>
        <v>Parent</v>
      </c>
      <c r="N1517" t="s">
        <v>87</v>
      </c>
      <c r="O1517" s="8">
        <v>41916</v>
      </c>
      <c r="P1517" s="9">
        <f>O1517-N1517</f>
        <v>156</v>
      </c>
      <c r="Q1517">
        <v>24</v>
      </c>
      <c r="R1517" s="9">
        <f>P1517-Q1517</f>
        <v>132</v>
      </c>
      <c r="S1517" s="8">
        <f>O1517-R1517</f>
        <v>41784</v>
      </c>
      <c r="T1517">
        <v>23</v>
      </c>
      <c r="U1517">
        <v>2</v>
      </c>
      <c r="V1517">
        <v>17</v>
      </c>
      <c r="W1517">
        <v>2</v>
      </c>
      <c r="X1517">
        <v>1</v>
      </c>
      <c r="Y1517">
        <v>0</v>
      </c>
      <c r="Z1517">
        <v>45</v>
      </c>
      <c r="AA1517">
        <f>Z1517/P1517</f>
        <v>0.28846153846153844</v>
      </c>
      <c r="AB1517" s="11" t="s">
        <v>506</v>
      </c>
      <c r="AC1517" t="s">
        <v>59</v>
      </c>
      <c r="AD1517">
        <v>2</v>
      </c>
      <c r="AE1517" t="str">
        <f>IF(AD1517&gt;3, "Prefers Discount", "Discount Indifferent")</f>
        <v>Discount Indifferent</v>
      </c>
      <c r="AF1517">
        <v>3</v>
      </c>
      <c r="AG1517">
        <v>2</v>
      </c>
      <c r="AH1517">
        <v>0</v>
      </c>
      <c r="AI1517" t="str">
        <f>INDEX($AF$1:$AH$1,MATCH(MAX(AF1517:AH1517),AF1517:AH1517,0))</f>
        <v>Store_Orders</v>
      </c>
      <c r="AJ1517">
        <v>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f>SUM(AK1517:AO1517)</f>
        <v>0</v>
      </c>
      <c r="AQ1517" t="s">
        <v>67</v>
      </c>
      <c r="AR1517">
        <v>0</v>
      </c>
      <c r="AS1517" t="str">
        <f>IF(OR(AK1517&gt;0, AL1517&gt;0, AM1517&gt;0, AN1517&gt;0, AO1517&gt;0), "Converted", "Not Converted")</f>
        <v>Not Converted</v>
      </c>
      <c r="AT1517">
        <v>0</v>
      </c>
      <c r="AU1517">
        <v>3</v>
      </c>
      <c r="AV1517">
        <v>11</v>
      </c>
      <c r="AW1517">
        <f>IF(Z1517&gt;607, 4, 0)</f>
        <v>0</v>
      </c>
      <c r="AX1517">
        <f>IF(AA1517&gt;0.1497, 3, 0)</f>
        <v>3</v>
      </c>
      <c r="AY1517">
        <f>IF(P1517&gt;4031, 2, 0)</f>
        <v>0</v>
      </c>
      <c r="AZ1517">
        <f>IF(H1517&gt;51934.91, 1, 0)</f>
        <v>0</v>
      </c>
      <c r="BA1517">
        <f>SUM(AW1517:AZ1517)</f>
        <v>3</v>
      </c>
      <c r="BB1517" t="str">
        <f>VLOOKUP(BA1517,'Standard Deviations'!$L$1:$M$11,2,TRUE)</f>
        <v>Silver</v>
      </c>
    </row>
    <row r="1518" spans="1:54">
      <c r="A1518">
        <v>5734</v>
      </c>
      <c r="B1518">
        <v>1974</v>
      </c>
      <c r="C1518">
        <f>2024-B1518</f>
        <v>50</v>
      </c>
      <c r="D1518" t="str">
        <f>VLOOKUP(B1518,Reference!$A$1:$B$125, 2)</f>
        <v>Gen X</v>
      </c>
      <c r="E1518" t="s">
        <v>68</v>
      </c>
      <c r="F1518" t="str">
        <f>IF(E1518="High School", "No College", "College")</f>
        <v>College</v>
      </c>
      <c r="G1518" t="s">
        <v>55</v>
      </c>
      <c r="H1518">
        <v>61917</v>
      </c>
      <c r="I1518">
        <v>61917</v>
      </c>
      <c r="J1518" s="4" t="s">
        <v>61</v>
      </c>
      <c r="K1518">
        <v>1</v>
      </c>
      <c r="L1518">
        <v>1</v>
      </c>
      <c r="M1518" t="str">
        <f>IF(OR(K1518&gt;0, L1518&gt;0), "Parent", "Not Parent")</f>
        <v>Parent</v>
      </c>
      <c r="N1518" t="s">
        <v>672</v>
      </c>
      <c r="O1518" s="8">
        <v>41916</v>
      </c>
      <c r="P1518" s="9">
        <f>O1518-N1518</f>
        <v>318</v>
      </c>
      <c r="Q1518">
        <v>83</v>
      </c>
      <c r="R1518" s="9">
        <f>P1518-Q1518</f>
        <v>235</v>
      </c>
      <c r="S1518" s="8">
        <f>O1518-R1518</f>
        <v>41681</v>
      </c>
      <c r="T1518">
        <v>46</v>
      </c>
      <c r="U1518">
        <v>4</v>
      </c>
      <c r="V1518">
        <v>36</v>
      </c>
      <c r="W1518">
        <v>2</v>
      </c>
      <c r="X1518">
        <v>2</v>
      </c>
      <c r="Y1518">
        <v>1</v>
      </c>
      <c r="Z1518">
        <v>91</v>
      </c>
      <c r="AA1518">
        <f>Z1518/P1518</f>
        <v>0.28616352201257861</v>
      </c>
      <c r="AB1518" s="14" t="s">
        <v>506</v>
      </c>
      <c r="AC1518" s="13" t="s">
        <v>63</v>
      </c>
      <c r="AD1518">
        <v>1</v>
      </c>
      <c r="AE1518" t="str">
        <f>IF(AD1518&gt;3, "Prefers Discount", "Discount Indifferent")</f>
        <v>Discount Indifferent</v>
      </c>
      <c r="AF1518">
        <v>4</v>
      </c>
      <c r="AG1518">
        <v>2</v>
      </c>
      <c r="AH1518">
        <v>0</v>
      </c>
      <c r="AI1518" t="str">
        <f>INDEX($AF$1:$AH$1,MATCH(MAX(AF1518:AH1518),AF1518:AH1518,0))</f>
        <v>Store_Orders</v>
      </c>
      <c r="AJ1518">
        <v>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f>SUM(AK1518:AO1518)</f>
        <v>0</v>
      </c>
      <c r="AQ1518" t="s">
        <v>67</v>
      </c>
      <c r="AR1518">
        <v>0</v>
      </c>
      <c r="AS1518" t="str">
        <f>IF(OR(AK1518&gt;0, AL1518&gt;0, AM1518&gt;0, AN1518&gt;0, AO1518&gt;0), "Converted", "Not Converted")</f>
        <v>Not Converted</v>
      </c>
      <c r="AT1518">
        <v>0</v>
      </c>
      <c r="AU1518">
        <v>3</v>
      </c>
      <c r="AV1518">
        <v>11</v>
      </c>
      <c r="AW1518">
        <f>IF(Z1518&gt;607, 4, 0)</f>
        <v>0</v>
      </c>
      <c r="AX1518">
        <f>IF(AA1518&gt;0.1497, 3, 0)</f>
        <v>3</v>
      </c>
      <c r="AY1518">
        <f>IF(P1518&gt;4031, 2, 0)</f>
        <v>0</v>
      </c>
      <c r="AZ1518">
        <f>IF(H1518&gt;51934.91, 1, 0)</f>
        <v>1</v>
      </c>
      <c r="BA1518">
        <f>SUM(AW1518:AZ1518)</f>
        <v>4</v>
      </c>
      <c r="BB1518" t="str">
        <f>VLOOKUP(BA1518,'Standard Deviations'!$L$1:$M$11,2,TRUE)</f>
        <v>Silver</v>
      </c>
    </row>
    <row r="1519" spans="1:54">
      <c r="A1519">
        <v>8595</v>
      </c>
      <c r="B1519">
        <v>1973</v>
      </c>
      <c r="C1519">
        <f>2024-B1519</f>
        <v>51</v>
      </c>
      <c r="D1519" t="str">
        <f>VLOOKUP(B1519,Reference!$A$1:$B$125, 2)</f>
        <v>Gen X</v>
      </c>
      <c r="E1519" t="s">
        <v>54</v>
      </c>
      <c r="F1519" t="str">
        <f>IF(E1519="High School", "No College", "College")</f>
        <v>College</v>
      </c>
      <c r="G1519" t="s">
        <v>89</v>
      </c>
      <c r="H1519">
        <v>42429</v>
      </c>
      <c r="I1519">
        <v>42429</v>
      </c>
      <c r="J1519" s="4" t="s">
        <v>175</v>
      </c>
      <c r="K1519">
        <v>0</v>
      </c>
      <c r="L1519">
        <v>1</v>
      </c>
      <c r="M1519" t="str">
        <f>IF(OR(K1519&gt;0, L1519&gt;0), "Parent", "Not Parent")</f>
        <v>Parent</v>
      </c>
      <c r="N1519" t="s">
        <v>141</v>
      </c>
      <c r="O1519" s="8">
        <v>41916</v>
      </c>
      <c r="P1519" s="9">
        <f>O1519-N1519</f>
        <v>235</v>
      </c>
      <c r="Q1519">
        <v>99</v>
      </c>
      <c r="R1519" s="9">
        <f>P1519-Q1519</f>
        <v>136</v>
      </c>
      <c r="S1519" s="8">
        <f>O1519-R1519</f>
        <v>41780</v>
      </c>
      <c r="T1519">
        <v>55</v>
      </c>
      <c r="U1519">
        <v>0</v>
      </c>
      <c r="V1519">
        <v>6</v>
      </c>
      <c r="W1519">
        <v>2</v>
      </c>
      <c r="X1519">
        <v>0</v>
      </c>
      <c r="Y1519">
        <v>4</v>
      </c>
      <c r="Z1519">
        <v>67</v>
      </c>
      <c r="AA1519">
        <f>Z1519/P1519</f>
        <v>0.28510638297872343</v>
      </c>
      <c r="AB1519" s="14" t="s">
        <v>506</v>
      </c>
      <c r="AC1519" s="13" t="s">
        <v>63</v>
      </c>
      <c r="AD1519">
        <v>2</v>
      </c>
      <c r="AE1519" t="str">
        <f>IF(AD1519&gt;3, "Prefers Discount", "Discount Indifferent")</f>
        <v>Discount Indifferent</v>
      </c>
      <c r="AF1519">
        <v>3</v>
      </c>
      <c r="AG1519">
        <v>1</v>
      </c>
      <c r="AH1519">
        <v>1</v>
      </c>
      <c r="AI1519" t="str">
        <f>INDEX($AF$1:$AH$1,MATCH(MAX(AF1519:AH1519),AF1519:AH1519,0))</f>
        <v>Store_Orders</v>
      </c>
      <c r="AJ1519">
        <v>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f>SUM(AK1519:AO1519)</f>
        <v>0</v>
      </c>
      <c r="AQ1519" t="s">
        <v>67</v>
      </c>
      <c r="AR1519">
        <v>0</v>
      </c>
      <c r="AS1519" t="str">
        <f>IF(OR(AK1519&gt;0, AL1519&gt;0, AM1519&gt;0, AN1519&gt;0, AO1519&gt;0), "Converted", "Not Converted")</f>
        <v>Not Converted</v>
      </c>
      <c r="AT1519">
        <v>0</v>
      </c>
      <c r="AU1519">
        <v>3</v>
      </c>
      <c r="AV1519">
        <v>11</v>
      </c>
      <c r="AW1519">
        <f>IF(Z1519&gt;607, 4, 0)</f>
        <v>0</v>
      </c>
      <c r="AX1519">
        <f>IF(AA1519&gt;0.1497, 3, 0)</f>
        <v>3</v>
      </c>
      <c r="AY1519">
        <f>IF(P1519&gt;4031, 2, 0)</f>
        <v>0</v>
      </c>
      <c r="AZ1519">
        <f>IF(H1519&gt;51934.91, 1, 0)</f>
        <v>0</v>
      </c>
      <c r="BA1519">
        <f>SUM(AW1519:AZ1519)</f>
        <v>3</v>
      </c>
      <c r="BB1519" t="str">
        <f>VLOOKUP(BA1519,'Standard Deviations'!$L$1:$M$11,2,TRUE)</f>
        <v>Silver</v>
      </c>
    </row>
    <row r="1520" spans="1:54">
      <c r="A1520">
        <v>7232</v>
      </c>
      <c r="B1520">
        <v>1973</v>
      </c>
      <c r="C1520">
        <f>2024-B1520</f>
        <v>51</v>
      </c>
      <c r="D1520" t="str">
        <f>VLOOKUP(B1520,Reference!$A$1:$B$125, 2)</f>
        <v>Gen X</v>
      </c>
      <c r="E1520" t="s">
        <v>54</v>
      </c>
      <c r="F1520" t="str">
        <f>IF(E1520="High School", "No College", "College")</f>
        <v>College</v>
      </c>
      <c r="G1520" t="s">
        <v>89</v>
      </c>
      <c r="H1520">
        <v>42429</v>
      </c>
      <c r="I1520">
        <v>42429</v>
      </c>
      <c r="J1520" s="4" t="s">
        <v>175</v>
      </c>
      <c r="K1520">
        <v>0</v>
      </c>
      <c r="L1520">
        <v>1</v>
      </c>
      <c r="M1520" t="str">
        <f>IF(OR(K1520&gt;0, L1520&gt;0), "Parent", "Not Parent")</f>
        <v>Parent</v>
      </c>
      <c r="N1520" t="s">
        <v>141</v>
      </c>
      <c r="O1520" s="8">
        <v>41916</v>
      </c>
      <c r="P1520" s="9">
        <f>O1520-N1520</f>
        <v>235</v>
      </c>
      <c r="Q1520">
        <v>99</v>
      </c>
      <c r="R1520" s="9">
        <f>P1520-Q1520</f>
        <v>136</v>
      </c>
      <c r="S1520" s="8">
        <f>O1520-R1520</f>
        <v>41780</v>
      </c>
      <c r="T1520">
        <v>55</v>
      </c>
      <c r="U1520">
        <v>0</v>
      </c>
      <c r="V1520">
        <v>6</v>
      </c>
      <c r="W1520">
        <v>2</v>
      </c>
      <c r="X1520">
        <v>0</v>
      </c>
      <c r="Y1520">
        <v>4</v>
      </c>
      <c r="Z1520">
        <v>67</v>
      </c>
      <c r="AA1520">
        <f>Z1520/P1520</f>
        <v>0.28510638297872343</v>
      </c>
      <c r="AB1520" s="14" t="s">
        <v>506</v>
      </c>
      <c r="AC1520" s="13" t="s">
        <v>63</v>
      </c>
      <c r="AD1520">
        <v>2</v>
      </c>
      <c r="AE1520" t="str">
        <f>IF(AD1520&gt;3, "Prefers Discount", "Discount Indifferent")</f>
        <v>Discount Indifferent</v>
      </c>
      <c r="AF1520">
        <v>3</v>
      </c>
      <c r="AG1520">
        <v>1</v>
      </c>
      <c r="AH1520">
        <v>1</v>
      </c>
      <c r="AI1520" t="str">
        <f>INDEX($AF$1:$AH$1,MATCH(MAX(AF1520:AH1520),AF1520:AH1520,0))</f>
        <v>Store_Orders</v>
      </c>
      <c r="AJ1520">
        <v>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f>SUM(AK1520:AO1520)</f>
        <v>0</v>
      </c>
      <c r="AQ1520" t="s">
        <v>67</v>
      </c>
      <c r="AR1520">
        <v>0</v>
      </c>
      <c r="AS1520" t="str">
        <f>IF(OR(AK1520&gt;0, AL1520&gt;0, AM1520&gt;0, AN1520&gt;0, AO1520&gt;0), "Converted", "Not Converted")</f>
        <v>Not Converted</v>
      </c>
      <c r="AT1520">
        <v>0</v>
      </c>
      <c r="AU1520">
        <v>3</v>
      </c>
      <c r="AV1520">
        <v>11</v>
      </c>
      <c r="AW1520">
        <f>IF(Z1520&gt;607, 4, 0)</f>
        <v>0</v>
      </c>
      <c r="AX1520">
        <f>IF(AA1520&gt;0.1497, 3, 0)</f>
        <v>3</v>
      </c>
      <c r="AY1520">
        <f>IF(P1520&gt;4031, 2, 0)</f>
        <v>0</v>
      </c>
      <c r="AZ1520">
        <f>IF(H1520&gt;51934.91, 1, 0)</f>
        <v>0</v>
      </c>
      <c r="BA1520">
        <f>SUM(AW1520:AZ1520)</f>
        <v>3</v>
      </c>
      <c r="BB1520" t="str">
        <f>VLOOKUP(BA1520,'Standard Deviations'!$L$1:$M$11,2,TRUE)</f>
        <v>Silver</v>
      </c>
    </row>
    <row r="1521" spans="1:54">
      <c r="A1521">
        <v>2227</v>
      </c>
      <c r="B1521">
        <v>1958</v>
      </c>
      <c r="C1521">
        <f>2024-B1521</f>
        <v>66</v>
      </c>
      <c r="D1521" t="str">
        <f>VLOOKUP(B1521,Reference!$A$1:$B$125, 2)</f>
        <v>Boomers</v>
      </c>
      <c r="E1521" t="s">
        <v>74</v>
      </c>
      <c r="F1521" t="str">
        <f>IF(E1521="High School", "No College", "College")</f>
        <v>College</v>
      </c>
      <c r="G1521" t="s">
        <v>65</v>
      </c>
      <c r="H1521">
        <v>26490</v>
      </c>
      <c r="I1521">
        <v>26490</v>
      </c>
      <c r="J1521" s="4" t="s">
        <v>341</v>
      </c>
      <c r="K1521">
        <v>0</v>
      </c>
      <c r="L1521">
        <v>0</v>
      </c>
      <c r="M1521" t="str">
        <f>IF(OR(K1521&gt;0, L1521&gt;0), "Parent", "Not Parent")</f>
        <v>Not Parent</v>
      </c>
      <c r="N1521" t="s">
        <v>381</v>
      </c>
      <c r="O1521" s="8">
        <v>41916</v>
      </c>
      <c r="P1521" s="9">
        <f>O1521-N1521</f>
        <v>742</v>
      </c>
      <c r="Q1521">
        <v>92</v>
      </c>
      <c r="R1521" s="9">
        <f>P1521-Q1521</f>
        <v>650</v>
      </c>
      <c r="S1521" s="8">
        <f>O1521-R1521</f>
        <v>41266</v>
      </c>
      <c r="T1521">
        <v>45</v>
      </c>
      <c r="U1521">
        <v>47</v>
      </c>
      <c r="V1521">
        <v>52</v>
      </c>
      <c r="W1521">
        <v>21</v>
      </c>
      <c r="X1521">
        <v>20</v>
      </c>
      <c r="Y1521">
        <v>25</v>
      </c>
      <c r="Z1521">
        <v>210</v>
      </c>
      <c r="AA1521">
        <f>Z1521/P1521</f>
        <v>0.28301886792452829</v>
      </c>
      <c r="AB1521" s="14" t="s">
        <v>506</v>
      </c>
      <c r="AC1521" s="13" t="s">
        <v>63</v>
      </c>
      <c r="AD1521">
        <v>2</v>
      </c>
      <c r="AE1521" t="str">
        <f>IF(AD1521&gt;3, "Prefers Discount", "Discount Indifferent")</f>
        <v>Discount Indifferent</v>
      </c>
      <c r="AF1521">
        <v>5</v>
      </c>
      <c r="AG1521">
        <v>3</v>
      </c>
      <c r="AH1521">
        <v>1</v>
      </c>
      <c r="AI1521" t="str">
        <f>INDEX($AF$1:$AH$1,MATCH(MAX(AF1521:AH1521),AF1521:AH1521,0))</f>
        <v>Store_Orders</v>
      </c>
      <c r="AJ1521">
        <v>6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f>SUM(AK1521:AO1521)</f>
        <v>0</v>
      </c>
      <c r="AQ1521" t="s">
        <v>67</v>
      </c>
      <c r="AR1521">
        <v>0</v>
      </c>
      <c r="AS1521" t="str">
        <f>IF(OR(AK1521&gt;0, AL1521&gt;0, AM1521&gt;0, AN1521&gt;0, AO1521&gt;0), "Converted", "Not Converted")</f>
        <v>Not Converted</v>
      </c>
      <c r="AT1521">
        <v>0</v>
      </c>
      <c r="AU1521">
        <v>3</v>
      </c>
      <c r="AV1521">
        <v>11</v>
      </c>
      <c r="AW1521">
        <f>IF(Z1521&gt;607, 4, 0)</f>
        <v>0</v>
      </c>
      <c r="AX1521">
        <f>IF(AA1521&gt;0.1497, 3, 0)</f>
        <v>3</v>
      </c>
      <c r="AY1521">
        <f>IF(P1521&gt;4031, 2, 0)</f>
        <v>0</v>
      </c>
      <c r="AZ1521">
        <f>IF(H1521&gt;51934.91, 1, 0)</f>
        <v>0</v>
      </c>
      <c r="BA1521">
        <f>SUM(AW1521:AZ1521)</f>
        <v>3</v>
      </c>
      <c r="BB1521" t="str">
        <f>VLOOKUP(BA1521,'Standard Deviations'!$L$1:$M$11,2,TRUE)</f>
        <v>Silver</v>
      </c>
    </row>
    <row r="1522" spans="1:54">
      <c r="A1522">
        <v>946</v>
      </c>
      <c r="B1522">
        <v>1958</v>
      </c>
      <c r="C1522">
        <f>2024-B1522</f>
        <v>66</v>
      </c>
      <c r="D1522" t="str">
        <f>VLOOKUP(B1522,Reference!$A$1:$B$125, 2)</f>
        <v>Boomers</v>
      </c>
      <c r="E1522" t="s">
        <v>74</v>
      </c>
      <c r="F1522" t="str">
        <f>IF(E1522="High School", "No College", "College")</f>
        <v>College</v>
      </c>
      <c r="G1522" t="s">
        <v>65</v>
      </c>
      <c r="H1522">
        <v>26490</v>
      </c>
      <c r="I1522">
        <v>26490</v>
      </c>
      <c r="J1522" s="4" t="s">
        <v>341</v>
      </c>
      <c r="K1522">
        <v>0</v>
      </c>
      <c r="L1522">
        <v>0</v>
      </c>
      <c r="M1522" t="str">
        <f>IF(OR(K1522&gt;0, L1522&gt;0), "Parent", "Not Parent")</f>
        <v>Not Parent</v>
      </c>
      <c r="N1522" t="s">
        <v>381</v>
      </c>
      <c r="O1522" s="8">
        <v>41916</v>
      </c>
      <c r="P1522" s="9">
        <f>O1522-N1522</f>
        <v>742</v>
      </c>
      <c r="Q1522">
        <v>92</v>
      </c>
      <c r="R1522" s="9">
        <f>P1522-Q1522</f>
        <v>650</v>
      </c>
      <c r="S1522" s="8">
        <f>O1522-R1522</f>
        <v>41266</v>
      </c>
      <c r="T1522">
        <v>45</v>
      </c>
      <c r="U1522">
        <v>47</v>
      </c>
      <c r="V1522">
        <v>52</v>
      </c>
      <c r="W1522">
        <v>21</v>
      </c>
      <c r="X1522">
        <v>20</v>
      </c>
      <c r="Y1522">
        <v>25</v>
      </c>
      <c r="Z1522">
        <v>210</v>
      </c>
      <c r="AA1522">
        <f>Z1522/P1522</f>
        <v>0.28301886792452829</v>
      </c>
      <c r="AB1522" s="14" t="s">
        <v>506</v>
      </c>
      <c r="AC1522" s="13" t="s">
        <v>63</v>
      </c>
      <c r="AD1522">
        <v>2</v>
      </c>
      <c r="AE1522" t="str">
        <f>IF(AD1522&gt;3, "Prefers Discount", "Discount Indifferent")</f>
        <v>Discount Indifferent</v>
      </c>
      <c r="AF1522">
        <v>5</v>
      </c>
      <c r="AG1522">
        <v>3</v>
      </c>
      <c r="AH1522">
        <v>1</v>
      </c>
      <c r="AI1522" t="str">
        <f>INDEX($AF$1:$AH$1,MATCH(MAX(AF1522:AH1522),AF1522:AH1522,0))</f>
        <v>Store_Orders</v>
      </c>
      <c r="AJ1522">
        <v>6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f>SUM(AK1522:AO1522)</f>
        <v>0</v>
      </c>
      <c r="AQ1522" t="s">
        <v>67</v>
      </c>
      <c r="AR1522">
        <v>0</v>
      </c>
      <c r="AS1522" t="str">
        <f>IF(OR(AK1522&gt;0, AL1522&gt;0, AM1522&gt;0, AN1522&gt;0, AO1522&gt;0), "Converted", "Not Converted")</f>
        <v>Not Converted</v>
      </c>
      <c r="AT1522">
        <v>0</v>
      </c>
      <c r="AU1522">
        <v>3</v>
      </c>
      <c r="AV1522">
        <v>11</v>
      </c>
      <c r="AW1522">
        <f>IF(Z1522&gt;607, 4, 0)</f>
        <v>0</v>
      </c>
      <c r="AX1522">
        <f>IF(AA1522&gt;0.1497, 3, 0)</f>
        <v>3</v>
      </c>
      <c r="AY1522">
        <f>IF(P1522&gt;4031, 2, 0)</f>
        <v>0</v>
      </c>
      <c r="AZ1522">
        <f>IF(H1522&gt;51934.91, 1, 0)</f>
        <v>0</v>
      </c>
      <c r="BA1522">
        <f>SUM(AW1522:AZ1522)</f>
        <v>3</v>
      </c>
      <c r="BB1522" t="str">
        <f>VLOOKUP(BA1522,'Standard Deviations'!$L$1:$M$11,2,TRUE)</f>
        <v>Silver</v>
      </c>
    </row>
    <row r="1523" spans="1:54" hidden="1">
      <c r="A1523">
        <v>10613</v>
      </c>
      <c r="B1523">
        <v>1958</v>
      </c>
      <c r="C1523">
        <f>2024-B1523</f>
        <v>66</v>
      </c>
      <c r="D1523" t="str">
        <f>VLOOKUP(B1523,Reference!$A$1:$B$125, 2)</f>
        <v>Boomers</v>
      </c>
      <c r="E1523" t="s">
        <v>68</v>
      </c>
      <c r="F1523" t="str">
        <f>IF(E1523="High School", "No College", "College")</f>
        <v>College</v>
      </c>
      <c r="G1523" t="s">
        <v>65</v>
      </c>
      <c r="H1523">
        <v>37334</v>
      </c>
      <c r="I1523">
        <v>37334</v>
      </c>
      <c r="J1523" s="4" t="s">
        <v>175</v>
      </c>
      <c r="K1523">
        <v>1</v>
      </c>
      <c r="L1523">
        <v>1</v>
      </c>
      <c r="M1523" t="str">
        <f>IF(OR(K1523&gt;0, L1523&gt;0), "Parent", "Not Parent")</f>
        <v>Parent</v>
      </c>
      <c r="N1523" t="s">
        <v>673</v>
      </c>
      <c r="O1523" s="8">
        <v>41916</v>
      </c>
      <c r="P1523" s="9">
        <f>O1523-N1523</f>
        <v>220</v>
      </c>
      <c r="Q1523">
        <v>44</v>
      </c>
      <c r="R1523" s="9">
        <f>P1523-Q1523</f>
        <v>176</v>
      </c>
      <c r="S1523" s="8">
        <f>O1523-R1523</f>
        <v>41740</v>
      </c>
      <c r="T1523">
        <v>26</v>
      </c>
      <c r="U1523">
        <v>1</v>
      </c>
      <c r="V1523">
        <v>16</v>
      </c>
      <c r="W1523">
        <v>2</v>
      </c>
      <c r="X1523">
        <v>2</v>
      </c>
      <c r="Y1523">
        <v>15</v>
      </c>
      <c r="Z1523">
        <v>62</v>
      </c>
      <c r="AA1523">
        <f>Z1523/P1523</f>
        <v>0.2818181818181818</v>
      </c>
      <c r="AB1523" s="11" t="s">
        <v>506</v>
      </c>
      <c r="AC1523" t="s">
        <v>59</v>
      </c>
      <c r="AD1523">
        <v>4</v>
      </c>
      <c r="AE1523" t="str">
        <f>IF(AD1523&gt;3, "Prefers Discount", "Discount Indifferent")</f>
        <v>Prefers Discount</v>
      </c>
      <c r="AF1523">
        <v>4</v>
      </c>
      <c r="AG1523">
        <v>3</v>
      </c>
      <c r="AH1523">
        <v>0</v>
      </c>
      <c r="AI1523" t="str">
        <f>INDEX($AF$1:$AH$1,MATCH(MAX(AF1523:AH1523),AF1523:AH1523,0))</f>
        <v>Store_Orders</v>
      </c>
      <c r="AJ1523">
        <v>4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f>SUM(AK1523:AO1523)</f>
        <v>0</v>
      </c>
      <c r="AQ1523" t="s">
        <v>67</v>
      </c>
      <c r="AR1523">
        <v>0</v>
      </c>
      <c r="AS1523" t="str">
        <f>IF(OR(AK1523&gt;0, AL1523&gt;0, AM1523&gt;0, AN1523&gt;0, AO1523&gt;0), "Converted", "Not Converted")</f>
        <v>Not Converted</v>
      </c>
      <c r="AT1523">
        <v>0</v>
      </c>
      <c r="AU1523">
        <v>3</v>
      </c>
      <c r="AV1523">
        <v>11</v>
      </c>
      <c r="AW1523">
        <f>IF(Z1523&gt;607, 4, 0)</f>
        <v>0</v>
      </c>
      <c r="AX1523">
        <f>IF(AA1523&gt;0.1497, 3, 0)</f>
        <v>3</v>
      </c>
      <c r="AY1523">
        <f>IF(P1523&gt;4031, 2, 0)</f>
        <v>0</v>
      </c>
      <c r="AZ1523">
        <f>IF(H1523&gt;51934.91, 1, 0)</f>
        <v>0</v>
      </c>
      <c r="BA1523">
        <f>SUM(AW1523:AZ1523)</f>
        <v>3</v>
      </c>
      <c r="BB1523" t="str">
        <f>VLOOKUP(BA1523,'Standard Deviations'!$L$1:$M$11,2,TRUE)</f>
        <v>Silver</v>
      </c>
    </row>
    <row r="1524" spans="1:54" hidden="1">
      <c r="A1524">
        <v>10779</v>
      </c>
      <c r="B1524">
        <v>1983</v>
      </c>
      <c r="C1524">
        <f>2024-B1524</f>
        <v>41</v>
      </c>
      <c r="D1524" t="str">
        <f>VLOOKUP(B1524,Reference!$A$1:$B$125, 2)</f>
        <v>Millennials</v>
      </c>
      <c r="E1524" t="s">
        <v>54</v>
      </c>
      <c r="F1524" t="str">
        <f>IF(E1524="High School", "No College", "College")</f>
        <v>College</v>
      </c>
      <c r="G1524" t="s">
        <v>60</v>
      </c>
      <c r="H1524">
        <v>22148</v>
      </c>
      <c r="I1524">
        <v>22148</v>
      </c>
      <c r="J1524" s="4" t="s">
        <v>341</v>
      </c>
      <c r="K1524">
        <v>0</v>
      </c>
      <c r="L1524">
        <v>0</v>
      </c>
      <c r="M1524" t="str">
        <f>IF(OR(K1524&gt;0, L1524&gt;0), "Parent", "Not Parent")</f>
        <v>Not Parent</v>
      </c>
      <c r="N1524" t="s">
        <v>368</v>
      </c>
      <c r="O1524" s="8">
        <v>41916</v>
      </c>
      <c r="P1524" s="9">
        <f>O1524-N1524</f>
        <v>174</v>
      </c>
      <c r="Q1524">
        <v>16</v>
      </c>
      <c r="R1524" s="9">
        <f>P1524-Q1524</f>
        <v>158</v>
      </c>
      <c r="S1524" s="8">
        <f>O1524-R1524</f>
        <v>41758</v>
      </c>
      <c r="T1524">
        <v>15</v>
      </c>
      <c r="U1524">
        <v>5</v>
      </c>
      <c r="V1524">
        <v>14</v>
      </c>
      <c r="W1524">
        <v>0</v>
      </c>
      <c r="X1524">
        <v>4</v>
      </c>
      <c r="Y1524">
        <v>11</v>
      </c>
      <c r="Z1524">
        <v>49</v>
      </c>
      <c r="AA1524">
        <f>Z1524/P1524</f>
        <v>0.28160919540229884</v>
      </c>
      <c r="AB1524" s="11" t="s">
        <v>506</v>
      </c>
      <c r="AC1524" t="s">
        <v>59</v>
      </c>
      <c r="AD1524">
        <v>1</v>
      </c>
      <c r="AE1524" t="str">
        <f>IF(AD1524&gt;3, "Prefers Discount", "Discount Indifferent")</f>
        <v>Discount Indifferent</v>
      </c>
      <c r="AF1524">
        <v>3</v>
      </c>
      <c r="AG1524">
        <v>1</v>
      </c>
      <c r="AH1524">
        <v>0</v>
      </c>
      <c r="AI1524" t="str">
        <f>INDEX($AF$1:$AH$1,MATCH(MAX(AF1524:AH1524),AF1524:AH1524,0))</f>
        <v>Store_Orders</v>
      </c>
      <c r="AJ1524">
        <v>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f>SUM(AK1524:AO1524)</f>
        <v>0</v>
      </c>
      <c r="AQ1524" t="s">
        <v>67</v>
      </c>
      <c r="AR1524">
        <v>0</v>
      </c>
      <c r="AS1524" t="str">
        <f>IF(OR(AK1524&gt;0, AL1524&gt;0, AM1524&gt;0, AN1524&gt;0, AO1524&gt;0), "Converted", "Not Converted")</f>
        <v>Not Converted</v>
      </c>
      <c r="AT1524">
        <v>0</v>
      </c>
      <c r="AU1524">
        <v>3</v>
      </c>
      <c r="AV1524">
        <v>11</v>
      </c>
      <c r="AW1524">
        <f>IF(Z1524&gt;607, 4, 0)</f>
        <v>0</v>
      </c>
      <c r="AX1524">
        <f>IF(AA1524&gt;0.1497, 3, 0)</f>
        <v>3</v>
      </c>
      <c r="AY1524">
        <f>IF(P1524&gt;4031, 2, 0)</f>
        <v>0</v>
      </c>
      <c r="AZ1524">
        <f>IF(H1524&gt;51934.91, 1, 0)</f>
        <v>0</v>
      </c>
      <c r="BA1524">
        <f>SUM(AW1524:AZ1524)</f>
        <v>3</v>
      </c>
      <c r="BB1524" t="str">
        <f>VLOOKUP(BA1524,'Standard Deviations'!$L$1:$M$11,2,TRUE)</f>
        <v>Silver</v>
      </c>
    </row>
    <row r="1525" spans="1:54">
      <c r="A1525">
        <v>5987</v>
      </c>
      <c r="B1525">
        <v>1989</v>
      </c>
      <c r="C1525">
        <f>2024-B1525</f>
        <v>35</v>
      </c>
      <c r="D1525" t="str">
        <f>VLOOKUP(B1525,Reference!$A$1:$B$125, 2)</f>
        <v>Millennials</v>
      </c>
      <c r="E1525" t="s">
        <v>74</v>
      </c>
      <c r="F1525" t="str">
        <f>IF(E1525="High School", "No College", "College")</f>
        <v>College</v>
      </c>
      <c r="G1525" t="s">
        <v>65</v>
      </c>
      <c r="H1525">
        <v>10404</v>
      </c>
      <c r="I1525">
        <v>10404</v>
      </c>
      <c r="J1525" s="4" t="s">
        <v>341</v>
      </c>
      <c r="K1525">
        <v>1</v>
      </c>
      <c r="L1525">
        <v>0</v>
      </c>
      <c r="M1525" t="str">
        <f>IF(OR(K1525&gt;0, L1525&gt;0), "Parent", "Not Parent")</f>
        <v>Parent</v>
      </c>
      <c r="N1525" t="s">
        <v>118</v>
      </c>
      <c r="O1525" s="8">
        <v>41916</v>
      </c>
      <c r="P1525" s="9">
        <f>O1525-N1525</f>
        <v>153</v>
      </c>
      <c r="Q1525">
        <v>52</v>
      </c>
      <c r="R1525" s="9">
        <f>P1525-Q1525</f>
        <v>101</v>
      </c>
      <c r="S1525" s="8">
        <f>O1525-R1525</f>
        <v>41815</v>
      </c>
      <c r="T1525">
        <v>2</v>
      </c>
      <c r="U1525">
        <v>2</v>
      </c>
      <c r="V1525">
        <v>11</v>
      </c>
      <c r="W1525">
        <v>10</v>
      </c>
      <c r="X1525">
        <v>6</v>
      </c>
      <c r="Y1525">
        <v>12</v>
      </c>
      <c r="Z1525">
        <v>43</v>
      </c>
      <c r="AA1525">
        <f>Z1525/P1525</f>
        <v>0.28104575163398693</v>
      </c>
      <c r="AB1525" s="14" t="s">
        <v>506</v>
      </c>
      <c r="AC1525" s="13" t="s">
        <v>63</v>
      </c>
      <c r="AD1525">
        <v>2</v>
      </c>
      <c r="AE1525" t="str">
        <f>IF(AD1525&gt;3, "Prefers Discount", "Discount Indifferent")</f>
        <v>Discount Indifferent</v>
      </c>
      <c r="AF1525">
        <v>4</v>
      </c>
      <c r="AG1525">
        <v>1</v>
      </c>
      <c r="AH1525">
        <v>0</v>
      </c>
      <c r="AI1525" t="str">
        <f>INDEX($AF$1:$AH$1,MATCH(MAX(AF1525:AH1525),AF1525:AH1525,0))</f>
        <v>Store_Orders</v>
      </c>
      <c r="AJ1525">
        <v>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f>SUM(AK1525:AO1525)</f>
        <v>0</v>
      </c>
      <c r="AQ1525" t="s">
        <v>67</v>
      </c>
      <c r="AR1525">
        <v>0</v>
      </c>
      <c r="AS1525" t="str">
        <f>IF(OR(AK1525&gt;0, AL1525&gt;0, AM1525&gt;0, AN1525&gt;0, AO1525&gt;0), "Converted", "Not Converted")</f>
        <v>Not Converted</v>
      </c>
      <c r="AT1525">
        <v>0</v>
      </c>
      <c r="AU1525">
        <v>3</v>
      </c>
      <c r="AV1525">
        <v>11</v>
      </c>
      <c r="AW1525">
        <f>IF(Z1525&gt;607, 4, 0)</f>
        <v>0</v>
      </c>
      <c r="AX1525">
        <f>IF(AA1525&gt;0.1497, 3, 0)</f>
        <v>3</v>
      </c>
      <c r="AY1525">
        <f>IF(P1525&gt;4031, 2, 0)</f>
        <v>0</v>
      </c>
      <c r="AZ1525">
        <f>IF(H1525&gt;51934.91, 1, 0)</f>
        <v>0</v>
      </c>
      <c r="BA1525">
        <f>SUM(AW1525:AZ1525)</f>
        <v>3</v>
      </c>
      <c r="BB1525" t="str">
        <f>VLOOKUP(BA1525,'Standard Deviations'!$L$1:$M$11,2,TRUE)</f>
        <v>Silver</v>
      </c>
    </row>
    <row r="1526" spans="1:54">
      <c r="A1526">
        <v>3722</v>
      </c>
      <c r="B1526">
        <v>1972</v>
      </c>
      <c r="C1526">
        <f>2024-B1526</f>
        <v>52</v>
      </c>
      <c r="D1526" t="str">
        <f>VLOOKUP(B1526,Reference!$A$1:$B$125, 2)</f>
        <v>Gen X</v>
      </c>
      <c r="E1526" t="s">
        <v>54</v>
      </c>
      <c r="F1526" t="str">
        <f>IF(E1526="High School", "No College", "College")</f>
        <v>College</v>
      </c>
      <c r="G1526" t="s">
        <v>60</v>
      </c>
      <c r="H1526">
        <v>44503</v>
      </c>
      <c r="I1526">
        <v>44503</v>
      </c>
      <c r="J1526" s="4" t="s">
        <v>175</v>
      </c>
      <c r="K1526">
        <v>1</v>
      </c>
      <c r="L1526">
        <v>1</v>
      </c>
      <c r="M1526" t="str">
        <f>IF(OR(K1526&gt;0, L1526&gt;0), "Parent", "Not Parent")</f>
        <v>Parent</v>
      </c>
      <c r="N1526" t="s">
        <v>651</v>
      </c>
      <c r="O1526" s="8">
        <v>41916</v>
      </c>
      <c r="P1526" s="9">
        <f>O1526-N1526</f>
        <v>171</v>
      </c>
      <c r="Q1526">
        <v>83</v>
      </c>
      <c r="R1526" s="9">
        <f>P1526-Q1526</f>
        <v>88</v>
      </c>
      <c r="S1526" s="8">
        <f>O1526-R1526</f>
        <v>41828</v>
      </c>
      <c r="T1526">
        <v>31</v>
      </c>
      <c r="U1526">
        <v>1</v>
      </c>
      <c r="V1526">
        <v>8</v>
      </c>
      <c r="W1526">
        <v>0</v>
      </c>
      <c r="X1526">
        <v>0</v>
      </c>
      <c r="Y1526">
        <v>8</v>
      </c>
      <c r="Z1526">
        <v>48</v>
      </c>
      <c r="AA1526">
        <f>Z1526/P1526</f>
        <v>0.2807017543859649</v>
      </c>
      <c r="AB1526" s="14" t="s">
        <v>506</v>
      </c>
      <c r="AC1526" s="13" t="s">
        <v>63</v>
      </c>
      <c r="AD1526">
        <v>2</v>
      </c>
      <c r="AE1526" t="str">
        <f>IF(AD1526&gt;3, "Prefers Discount", "Discount Indifferent")</f>
        <v>Discount Indifferent</v>
      </c>
      <c r="AF1526">
        <v>3</v>
      </c>
      <c r="AG1526">
        <v>2</v>
      </c>
      <c r="AH1526">
        <v>0</v>
      </c>
      <c r="AI1526" t="str">
        <f>INDEX($AF$1:$AH$1,MATCH(MAX(AF1526:AH1526),AF1526:AH1526,0))</f>
        <v>Store_Orders</v>
      </c>
      <c r="AJ1526">
        <v>6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f>SUM(AK1526:AO1526)</f>
        <v>0</v>
      </c>
      <c r="AQ1526" t="s">
        <v>67</v>
      </c>
      <c r="AR1526">
        <v>0</v>
      </c>
      <c r="AS1526" t="str">
        <f>IF(OR(AK1526&gt;0, AL1526&gt;0, AM1526&gt;0, AN1526&gt;0, AO1526&gt;0), "Converted", "Not Converted")</f>
        <v>Not Converted</v>
      </c>
      <c r="AT1526">
        <v>0</v>
      </c>
      <c r="AU1526">
        <v>3</v>
      </c>
      <c r="AV1526">
        <v>11</v>
      </c>
      <c r="AW1526">
        <f>IF(Z1526&gt;607, 4, 0)</f>
        <v>0</v>
      </c>
      <c r="AX1526">
        <f>IF(AA1526&gt;0.1497, 3, 0)</f>
        <v>3</v>
      </c>
      <c r="AY1526">
        <f>IF(P1526&gt;4031, 2, 0)</f>
        <v>0</v>
      </c>
      <c r="AZ1526">
        <f>IF(H1526&gt;51934.91, 1, 0)</f>
        <v>0</v>
      </c>
      <c r="BA1526">
        <f>SUM(AW1526:AZ1526)</f>
        <v>3</v>
      </c>
      <c r="BB1526" t="str">
        <f>VLOOKUP(BA1526,'Standard Deviations'!$L$1:$M$11,2,TRUE)</f>
        <v>Silver</v>
      </c>
    </row>
    <row r="1527" spans="1:54">
      <c r="A1527">
        <v>10380</v>
      </c>
      <c r="B1527">
        <v>1972</v>
      </c>
      <c r="C1527">
        <f>2024-B1527</f>
        <v>52</v>
      </c>
      <c r="D1527" t="str">
        <f>VLOOKUP(B1527,Reference!$A$1:$B$125, 2)</f>
        <v>Gen X</v>
      </c>
      <c r="E1527" t="s">
        <v>64</v>
      </c>
      <c r="F1527" t="str">
        <f>IF(E1527="High School", "No College", "College")</f>
        <v>College</v>
      </c>
      <c r="G1527" t="s">
        <v>55</v>
      </c>
      <c r="H1527">
        <v>37787</v>
      </c>
      <c r="I1527">
        <v>37787</v>
      </c>
      <c r="J1527" s="4" t="s">
        <v>175</v>
      </c>
      <c r="K1527">
        <v>1</v>
      </c>
      <c r="L1527">
        <v>0</v>
      </c>
      <c r="M1527" t="str">
        <f>IF(OR(K1527&gt;0, L1527&gt;0), "Parent", "Not Parent")</f>
        <v>Parent</v>
      </c>
      <c r="N1527" t="s">
        <v>581</v>
      </c>
      <c r="O1527" s="8">
        <v>41916</v>
      </c>
      <c r="P1527" s="9">
        <f>O1527-N1527</f>
        <v>379</v>
      </c>
      <c r="Q1527">
        <v>50</v>
      </c>
      <c r="R1527" s="9">
        <f>P1527-Q1527</f>
        <v>329</v>
      </c>
      <c r="S1527" s="8">
        <f>O1527-R1527</f>
        <v>41587</v>
      </c>
      <c r="T1527">
        <v>40</v>
      </c>
      <c r="U1527">
        <v>1</v>
      </c>
      <c r="V1527">
        <v>40</v>
      </c>
      <c r="W1527">
        <v>4</v>
      </c>
      <c r="X1527">
        <v>3</v>
      </c>
      <c r="Y1527">
        <v>18</v>
      </c>
      <c r="Z1527">
        <v>106</v>
      </c>
      <c r="AA1527">
        <f>Z1527/P1527</f>
        <v>0.27968337730870713</v>
      </c>
      <c r="AB1527" s="14" t="s">
        <v>506</v>
      </c>
      <c r="AC1527" s="13" t="s">
        <v>63</v>
      </c>
      <c r="AD1527">
        <v>1</v>
      </c>
      <c r="AE1527" t="str">
        <f>IF(AD1527&gt;3, "Prefers Discount", "Discount Indifferent")</f>
        <v>Discount Indifferent</v>
      </c>
      <c r="AF1527">
        <v>3</v>
      </c>
      <c r="AG1527">
        <v>3</v>
      </c>
      <c r="AH1527">
        <v>0</v>
      </c>
      <c r="AI1527" t="str">
        <f>INDEX($AF$1:$AH$1,MATCH(MAX(AF1527:AH1527),AF1527:AH1527,0))</f>
        <v>Store_Orders</v>
      </c>
      <c r="AJ1527">
        <v>8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f>SUM(AK1527:AO1527)</f>
        <v>0</v>
      </c>
      <c r="AQ1527" t="s">
        <v>67</v>
      </c>
      <c r="AR1527">
        <v>0</v>
      </c>
      <c r="AS1527" t="str">
        <f>IF(OR(AK1527&gt;0, AL1527&gt;0, AM1527&gt;0, AN1527&gt;0, AO1527&gt;0), "Converted", "Not Converted")</f>
        <v>Not Converted</v>
      </c>
      <c r="AT1527">
        <v>0</v>
      </c>
      <c r="AU1527">
        <v>3</v>
      </c>
      <c r="AV1527">
        <v>11</v>
      </c>
      <c r="AW1527">
        <f>IF(Z1527&gt;607, 4, 0)</f>
        <v>0</v>
      </c>
      <c r="AX1527">
        <f>IF(AA1527&gt;0.1497, 3, 0)</f>
        <v>3</v>
      </c>
      <c r="AY1527">
        <f>IF(P1527&gt;4031, 2, 0)</f>
        <v>0</v>
      </c>
      <c r="AZ1527">
        <f>IF(H1527&gt;51934.91, 1, 0)</f>
        <v>0</v>
      </c>
      <c r="BA1527">
        <f>SUM(AW1527:AZ1527)</f>
        <v>3</v>
      </c>
      <c r="BB1527" t="str">
        <f>VLOOKUP(BA1527,'Standard Deviations'!$L$1:$M$11,2,TRUE)</f>
        <v>Silver</v>
      </c>
    </row>
    <row r="1528" spans="1:54" hidden="1">
      <c r="A1528">
        <v>8230</v>
      </c>
      <c r="B1528">
        <v>1980</v>
      </c>
      <c r="C1528">
        <f>2024-B1528</f>
        <v>44</v>
      </c>
      <c r="D1528" t="str">
        <f>VLOOKUP(B1528,Reference!$A$1:$B$125, 2)</f>
        <v>Millennials</v>
      </c>
      <c r="E1528" t="s">
        <v>54</v>
      </c>
      <c r="F1528" t="str">
        <f>IF(E1528="High School", "No College", "College")</f>
        <v>College</v>
      </c>
      <c r="G1528" t="s">
        <v>55</v>
      </c>
      <c r="H1528">
        <v>33228</v>
      </c>
      <c r="I1528">
        <v>33228</v>
      </c>
      <c r="J1528" s="4" t="s">
        <v>175</v>
      </c>
      <c r="K1528">
        <v>1</v>
      </c>
      <c r="L1528">
        <v>0</v>
      </c>
      <c r="M1528" t="str">
        <f>IF(OR(K1528&gt;0, L1528&gt;0), "Parent", "Not Parent")</f>
        <v>Parent</v>
      </c>
      <c r="N1528" t="s">
        <v>135</v>
      </c>
      <c r="O1528" s="8">
        <v>41916</v>
      </c>
      <c r="P1528" s="9">
        <f>O1528-N1528</f>
        <v>254</v>
      </c>
      <c r="Q1528">
        <v>28</v>
      </c>
      <c r="R1528" s="9">
        <f>P1528-Q1528</f>
        <v>226</v>
      </c>
      <c r="S1528" s="8">
        <f>O1528-R1528</f>
        <v>41690</v>
      </c>
      <c r="T1528">
        <v>22</v>
      </c>
      <c r="U1528">
        <v>2</v>
      </c>
      <c r="V1528">
        <v>31</v>
      </c>
      <c r="W1528">
        <v>7</v>
      </c>
      <c r="X1528">
        <v>4</v>
      </c>
      <c r="Y1528">
        <v>5</v>
      </c>
      <c r="Z1528">
        <v>71</v>
      </c>
      <c r="AA1528">
        <f>Z1528/P1528</f>
        <v>0.27952755905511811</v>
      </c>
      <c r="AB1528" s="11" t="s">
        <v>506</v>
      </c>
      <c r="AC1528" t="s">
        <v>59</v>
      </c>
      <c r="AD1528">
        <v>1</v>
      </c>
      <c r="AE1528" t="str">
        <f>IF(AD1528&gt;3, "Prefers Discount", "Discount Indifferent")</f>
        <v>Discount Indifferent</v>
      </c>
      <c r="AF1528">
        <v>3</v>
      </c>
      <c r="AG1528">
        <v>2</v>
      </c>
      <c r="AH1528">
        <v>0</v>
      </c>
      <c r="AI1528" t="str">
        <f>INDEX($AF$1:$AH$1,MATCH(MAX(AF1528:AH1528),AF1528:AH1528,0))</f>
        <v>Store_Orders</v>
      </c>
      <c r="AJ1528">
        <v>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f>SUM(AK1528:AO1528)</f>
        <v>0</v>
      </c>
      <c r="AQ1528" t="s">
        <v>67</v>
      </c>
      <c r="AR1528">
        <v>0</v>
      </c>
      <c r="AS1528" t="str">
        <f>IF(OR(AK1528&gt;0, AL1528&gt;0, AM1528&gt;0, AN1528&gt;0, AO1528&gt;0), "Converted", "Not Converted")</f>
        <v>Not Converted</v>
      </c>
      <c r="AT1528">
        <v>0</v>
      </c>
      <c r="AU1528">
        <v>3</v>
      </c>
      <c r="AV1528">
        <v>11</v>
      </c>
      <c r="AW1528">
        <f>IF(Z1528&gt;607, 4, 0)</f>
        <v>0</v>
      </c>
      <c r="AX1528">
        <f>IF(AA1528&gt;0.1497, 3, 0)</f>
        <v>3</v>
      </c>
      <c r="AY1528">
        <f>IF(P1528&gt;4031, 2, 0)</f>
        <v>0</v>
      </c>
      <c r="AZ1528">
        <f>IF(H1528&gt;51934.91, 1, 0)</f>
        <v>0</v>
      </c>
      <c r="BA1528">
        <f>SUM(AW1528:AZ1528)</f>
        <v>3</v>
      </c>
      <c r="BB1528" t="str">
        <f>VLOOKUP(BA1528,'Standard Deviations'!$L$1:$M$11,2,TRUE)</f>
        <v>Silver</v>
      </c>
    </row>
    <row r="1529" spans="1:54" hidden="1">
      <c r="A1529">
        <v>5320</v>
      </c>
      <c r="B1529">
        <v>1973</v>
      </c>
      <c r="C1529">
        <f>2024-B1529</f>
        <v>51</v>
      </c>
      <c r="D1529" t="str">
        <f>VLOOKUP(B1529,Reference!$A$1:$B$125, 2)</f>
        <v>Gen X</v>
      </c>
      <c r="E1529" t="s">
        <v>64</v>
      </c>
      <c r="F1529" t="str">
        <f>IF(E1529="High School", "No College", "College")</f>
        <v>College</v>
      </c>
      <c r="G1529" t="s">
        <v>71</v>
      </c>
      <c r="H1529">
        <v>44051</v>
      </c>
      <c r="I1529">
        <v>44051</v>
      </c>
      <c r="J1529" s="4" t="s">
        <v>175</v>
      </c>
      <c r="K1529">
        <v>1</v>
      </c>
      <c r="L1529">
        <v>1</v>
      </c>
      <c r="M1529" t="str">
        <f>IF(OR(K1529&gt;0, L1529&gt;0), "Parent", "Not Parent")</f>
        <v>Parent</v>
      </c>
      <c r="N1529" t="s">
        <v>526</v>
      </c>
      <c r="O1529" s="8">
        <v>41916</v>
      </c>
      <c r="P1529" s="9">
        <f>O1529-N1529</f>
        <v>613</v>
      </c>
      <c r="Q1529">
        <v>20</v>
      </c>
      <c r="R1529" s="9">
        <f>P1529-Q1529</f>
        <v>593</v>
      </c>
      <c r="S1529" s="8">
        <f>O1529-R1529</f>
        <v>41323</v>
      </c>
      <c r="T1529">
        <v>79</v>
      </c>
      <c r="U1529">
        <v>7</v>
      </c>
      <c r="V1529">
        <v>58</v>
      </c>
      <c r="W1529">
        <v>6</v>
      </c>
      <c r="X1529">
        <v>3</v>
      </c>
      <c r="Y1529">
        <v>18</v>
      </c>
      <c r="Z1529">
        <v>171</v>
      </c>
      <c r="AA1529">
        <f>Z1529/P1529</f>
        <v>0.27895595432300163</v>
      </c>
      <c r="AB1529" s="11" t="s">
        <v>506</v>
      </c>
      <c r="AC1529" t="s">
        <v>59</v>
      </c>
      <c r="AD1529">
        <v>4</v>
      </c>
      <c r="AE1529" t="str">
        <f>IF(AD1529&gt;3, "Prefers Discount", "Discount Indifferent")</f>
        <v>Prefers Discount</v>
      </c>
      <c r="AF1529">
        <v>4</v>
      </c>
      <c r="AG1529">
        <v>3</v>
      </c>
      <c r="AH1529">
        <v>1</v>
      </c>
      <c r="AI1529" t="str">
        <f>INDEX($AF$1:$AH$1,MATCH(MAX(AF1529:AH1529),AF1529:AH1529,0))</f>
        <v>Store_Orders</v>
      </c>
      <c r="AJ1529">
        <v>6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f>SUM(AK1529:AO1529)</f>
        <v>0</v>
      </c>
      <c r="AQ1529" t="s">
        <v>67</v>
      </c>
      <c r="AR1529">
        <v>1</v>
      </c>
      <c r="AS1529" t="str">
        <f>IF(OR(AK1529&gt;0, AL1529&gt;0, AM1529&gt;0, AN1529&gt;0, AO1529&gt;0), "Converted", "Not Converted")</f>
        <v>Not Converted</v>
      </c>
      <c r="AT1529">
        <v>0</v>
      </c>
      <c r="AU1529">
        <v>3</v>
      </c>
      <c r="AV1529">
        <v>11</v>
      </c>
      <c r="AW1529">
        <f>IF(Z1529&gt;607, 4, 0)</f>
        <v>0</v>
      </c>
      <c r="AX1529">
        <f>IF(AA1529&gt;0.1497, 3, 0)</f>
        <v>3</v>
      </c>
      <c r="AY1529">
        <f>IF(P1529&gt;4031, 2, 0)</f>
        <v>0</v>
      </c>
      <c r="AZ1529">
        <f>IF(H1529&gt;51934.91, 1, 0)</f>
        <v>0</v>
      </c>
      <c r="BA1529">
        <f>SUM(AW1529:AZ1529)</f>
        <v>3</v>
      </c>
      <c r="BB1529" t="str">
        <f>VLOOKUP(BA1529,'Standard Deviations'!$L$1:$M$11,2,TRUE)</f>
        <v>Silver</v>
      </c>
    </row>
    <row r="1530" spans="1:54">
      <c r="A1530">
        <v>7574</v>
      </c>
      <c r="B1530">
        <v>1979</v>
      </c>
      <c r="C1530">
        <f>2024-B1530</f>
        <v>45</v>
      </c>
      <c r="D1530" t="str">
        <f>VLOOKUP(B1530,Reference!$A$1:$B$125, 2)</f>
        <v>Gen X</v>
      </c>
      <c r="E1530" t="s">
        <v>68</v>
      </c>
      <c r="F1530" t="str">
        <f>IF(E1530="High School", "No College", "College")</f>
        <v>College</v>
      </c>
      <c r="G1530" t="s">
        <v>65</v>
      </c>
      <c r="H1530">
        <v>27922</v>
      </c>
      <c r="I1530">
        <v>27922</v>
      </c>
      <c r="J1530" s="4" t="s">
        <v>341</v>
      </c>
      <c r="K1530">
        <v>1</v>
      </c>
      <c r="L1530">
        <v>0</v>
      </c>
      <c r="M1530" t="str">
        <f>IF(OR(K1530&gt;0, L1530&gt;0), "Parent", "Not Parent")</f>
        <v>Parent</v>
      </c>
      <c r="N1530" t="s">
        <v>196</v>
      </c>
      <c r="O1530" s="8">
        <v>41916</v>
      </c>
      <c r="P1530" s="9">
        <f>O1530-N1530</f>
        <v>147</v>
      </c>
      <c r="Q1530">
        <v>80</v>
      </c>
      <c r="R1530" s="9">
        <f>P1530-Q1530</f>
        <v>67</v>
      </c>
      <c r="S1530" s="8">
        <f>O1530-R1530</f>
        <v>41849</v>
      </c>
      <c r="T1530">
        <v>11</v>
      </c>
      <c r="U1530">
        <v>0</v>
      </c>
      <c r="V1530">
        <v>13</v>
      </c>
      <c r="W1530">
        <v>2</v>
      </c>
      <c r="X1530">
        <v>4</v>
      </c>
      <c r="Y1530">
        <v>11</v>
      </c>
      <c r="Z1530">
        <v>41</v>
      </c>
      <c r="AA1530">
        <f>Z1530/P1530</f>
        <v>0.27891156462585032</v>
      </c>
      <c r="AB1530" s="14" t="s">
        <v>506</v>
      </c>
      <c r="AC1530" s="13" t="s">
        <v>63</v>
      </c>
      <c r="AD1530">
        <v>1</v>
      </c>
      <c r="AE1530" t="str">
        <f>IF(AD1530&gt;3, "Prefers Discount", "Discount Indifferent")</f>
        <v>Discount Indifferent</v>
      </c>
      <c r="AF1530">
        <v>3</v>
      </c>
      <c r="AG1530">
        <v>2</v>
      </c>
      <c r="AH1530">
        <v>0</v>
      </c>
      <c r="AI1530" t="str">
        <f>INDEX($AF$1:$AH$1,MATCH(MAX(AF1530:AH1530),AF1530:AH1530,0))</f>
        <v>Store_Orders</v>
      </c>
      <c r="AJ1530">
        <v>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f>SUM(AK1530:AO1530)</f>
        <v>0</v>
      </c>
      <c r="AQ1530" t="s">
        <v>67</v>
      </c>
      <c r="AR1530">
        <v>0</v>
      </c>
      <c r="AS1530" t="str">
        <f>IF(OR(AK1530&gt;0, AL1530&gt;0, AM1530&gt;0, AN1530&gt;0, AO1530&gt;0), "Converted", "Not Converted")</f>
        <v>Not Converted</v>
      </c>
      <c r="AT1530">
        <v>0</v>
      </c>
      <c r="AU1530">
        <v>3</v>
      </c>
      <c r="AV1530">
        <v>11</v>
      </c>
      <c r="AW1530">
        <f>IF(Z1530&gt;607, 4, 0)</f>
        <v>0</v>
      </c>
      <c r="AX1530">
        <f>IF(AA1530&gt;0.1497, 3, 0)</f>
        <v>3</v>
      </c>
      <c r="AY1530">
        <f>IF(P1530&gt;4031, 2, 0)</f>
        <v>0</v>
      </c>
      <c r="AZ1530">
        <f>IF(H1530&gt;51934.91, 1, 0)</f>
        <v>0</v>
      </c>
      <c r="BA1530">
        <f>SUM(AW1530:AZ1530)</f>
        <v>3</v>
      </c>
      <c r="BB1530" t="str">
        <f>VLOOKUP(BA1530,'Standard Deviations'!$L$1:$M$11,2,TRUE)</f>
        <v>Silver</v>
      </c>
    </row>
    <row r="1531" spans="1:54" hidden="1">
      <c r="A1531">
        <v>35</v>
      </c>
      <c r="B1531">
        <v>1987</v>
      </c>
      <c r="C1531">
        <f>2024-B1531</f>
        <v>37</v>
      </c>
      <c r="D1531" t="str">
        <f>VLOOKUP(B1531,Reference!$A$1:$B$125, 2)</f>
        <v>Millennials</v>
      </c>
      <c r="E1531" t="s">
        <v>54</v>
      </c>
      <c r="F1531" t="str">
        <f>IF(E1531="High School", "No College", "College")</f>
        <v>College</v>
      </c>
      <c r="G1531" t="s">
        <v>55</v>
      </c>
      <c r="H1531">
        <v>25545</v>
      </c>
      <c r="I1531">
        <v>25545</v>
      </c>
      <c r="J1531" s="4" t="s">
        <v>341</v>
      </c>
      <c r="K1531">
        <v>1</v>
      </c>
      <c r="L1531">
        <v>0</v>
      </c>
      <c r="M1531" t="str">
        <f>IF(OR(K1531&gt;0, L1531&gt;0), "Parent", "Not Parent")</f>
        <v>Parent</v>
      </c>
      <c r="N1531" t="s">
        <v>509</v>
      </c>
      <c r="O1531" s="8">
        <v>41916</v>
      </c>
      <c r="P1531" s="9">
        <f>O1531-N1531</f>
        <v>756</v>
      </c>
      <c r="Q1531">
        <v>35</v>
      </c>
      <c r="R1531" s="9">
        <f>P1531-Q1531</f>
        <v>721</v>
      </c>
      <c r="S1531" s="8">
        <f>O1531-R1531</f>
        <v>41195</v>
      </c>
      <c r="T1531">
        <v>32</v>
      </c>
      <c r="U1531">
        <v>1</v>
      </c>
      <c r="V1531">
        <v>64</v>
      </c>
      <c r="W1531">
        <v>16</v>
      </c>
      <c r="X1531">
        <v>12</v>
      </c>
      <c r="Y1531">
        <v>85</v>
      </c>
      <c r="Z1531">
        <v>210</v>
      </c>
      <c r="AA1531">
        <f>Z1531/P1531</f>
        <v>0.27777777777777779</v>
      </c>
      <c r="AB1531" s="11" t="s">
        <v>506</v>
      </c>
      <c r="AC1531" t="s">
        <v>59</v>
      </c>
      <c r="AD1531">
        <v>3</v>
      </c>
      <c r="AE1531" t="str">
        <f>IF(AD1531&gt;3, "Prefers Discount", "Discount Indifferent")</f>
        <v>Discount Indifferent</v>
      </c>
      <c r="AF1531">
        <v>3</v>
      </c>
      <c r="AG1531">
        <v>2</v>
      </c>
      <c r="AH1531">
        <v>2</v>
      </c>
      <c r="AI1531" t="str">
        <f>INDEX($AF$1:$AH$1,MATCH(MAX(AF1531:AH1531),AF1531:AH1531,0))</f>
        <v>Store_Orders</v>
      </c>
      <c r="AJ1531">
        <v>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f>SUM(AK1531:AO1531)</f>
        <v>0</v>
      </c>
      <c r="AQ1531" t="s">
        <v>67</v>
      </c>
      <c r="AR1531">
        <v>1</v>
      </c>
      <c r="AS1531" t="str">
        <f>IF(OR(AK1531&gt;0, AL1531&gt;0, AM1531&gt;0, AN1531&gt;0, AO1531&gt;0), "Converted", "Not Converted")</f>
        <v>Not Converted</v>
      </c>
      <c r="AT1531">
        <v>0</v>
      </c>
      <c r="AU1531">
        <v>3</v>
      </c>
      <c r="AV1531">
        <v>11</v>
      </c>
      <c r="AW1531">
        <f>IF(Z1531&gt;607, 4, 0)</f>
        <v>0</v>
      </c>
      <c r="AX1531">
        <f>IF(AA1531&gt;0.1497, 3, 0)</f>
        <v>3</v>
      </c>
      <c r="AY1531">
        <f>IF(P1531&gt;4031, 2, 0)</f>
        <v>0</v>
      </c>
      <c r="AZ1531">
        <f>IF(H1531&gt;51934.91, 1, 0)</f>
        <v>0</v>
      </c>
      <c r="BA1531">
        <f>SUM(AW1531:AZ1531)</f>
        <v>3</v>
      </c>
      <c r="BB1531" t="str">
        <f>VLOOKUP(BA1531,'Standard Deviations'!$L$1:$M$11,2,TRUE)</f>
        <v>Silver</v>
      </c>
    </row>
    <row r="1532" spans="1:54">
      <c r="A1532">
        <v>4333</v>
      </c>
      <c r="B1532">
        <v>1954</v>
      </c>
      <c r="C1532">
        <f>2024-B1532</f>
        <v>70</v>
      </c>
      <c r="D1532" t="str">
        <f>VLOOKUP(B1532,Reference!$A$1:$B$125, 2)</f>
        <v>Boomers</v>
      </c>
      <c r="E1532" t="s">
        <v>54</v>
      </c>
      <c r="F1532" t="str">
        <f>IF(E1532="High School", "No College", "College")</f>
        <v>College</v>
      </c>
      <c r="G1532" t="s">
        <v>65</v>
      </c>
      <c r="H1532">
        <v>32144</v>
      </c>
      <c r="I1532">
        <v>32144</v>
      </c>
      <c r="J1532" s="4" t="s">
        <v>175</v>
      </c>
      <c r="K1532">
        <v>1</v>
      </c>
      <c r="L1532">
        <v>1</v>
      </c>
      <c r="M1532" t="str">
        <f>IF(OR(K1532&gt;0, L1532&gt;0), "Parent", "Not Parent")</f>
        <v>Parent</v>
      </c>
      <c r="N1532" t="s">
        <v>252</v>
      </c>
      <c r="O1532" s="8">
        <v>41916</v>
      </c>
      <c r="P1532" s="9">
        <f>O1532-N1532</f>
        <v>195</v>
      </c>
      <c r="Q1532">
        <v>76</v>
      </c>
      <c r="R1532" s="9">
        <f>P1532-Q1532</f>
        <v>119</v>
      </c>
      <c r="S1532" s="8">
        <f>O1532-R1532</f>
        <v>41797</v>
      </c>
      <c r="T1532">
        <v>41</v>
      </c>
      <c r="U1532">
        <v>0</v>
      </c>
      <c r="V1532">
        <v>10</v>
      </c>
      <c r="W1532">
        <v>0</v>
      </c>
      <c r="X1532">
        <v>0</v>
      </c>
      <c r="Y1532">
        <v>3</v>
      </c>
      <c r="Z1532">
        <v>54</v>
      </c>
      <c r="AA1532">
        <f>Z1532/P1532</f>
        <v>0.27692307692307694</v>
      </c>
      <c r="AB1532" s="14" t="s">
        <v>506</v>
      </c>
      <c r="AC1532" s="13" t="s">
        <v>63</v>
      </c>
      <c r="AD1532">
        <v>4</v>
      </c>
      <c r="AE1532" t="str">
        <f>IF(AD1532&gt;3, "Prefers Discount", "Discount Indifferent")</f>
        <v>Prefers Discount</v>
      </c>
      <c r="AF1532">
        <v>3</v>
      </c>
      <c r="AG1532">
        <v>2</v>
      </c>
      <c r="AH1532">
        <v>1</v>
      </c>
      <c r="AI1532" t="str">
        <f>INDEX($AF$1:$AH$1,MATCH(MAX(AF1532:AH1532),AF1532:AH1532,0))</f>
        <v>Store_Orders</v>
      </c>
      <c r="AJ1532">
        <v>7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f>SUM(AK1532:AO1532)</f>
        <v>1</v>
      </c>
      <c r="AQ1532" t="str">
        <f>INDEX($AK$1:$AO$1,MATCH(MAX(AK1532:AO1532),AK1532:AO1532,0))</f>
        <v>Converted_on_Camp4</v>
      </c>
      <c r="AR1532">
        <v>1</v>
      </c>
      <c r="AS1532" t="str">
        <f>IF(OR(AK1532&gt;0, AL1532&gt;0, AM1532&gt;0, AN1532&gt;0, AO1532&gt;0), "Converted", "Not Converted")</f>
        <v>Converted</v>
      </c>
      <c r="AT1532">
        <v>0</v>
      </c>
      <c r="AU1532">
        <v>3</v>
      </c>
      <c r="AV1532">
        <v>11</v>
      </c>
      <c r="AW1532">
        <f>IF(Z1532&gt;607, 4, 0)</f>
        <v>0</v>
      </c>
      <c r="AX1532">
        <f>IF(AA1532&gt;0.1497, 3, 0)</f>
        <v>3</v>
      </c>
      <c r="AY1532">
        <f>IF(P1532&gt;4031, 2, 0)</f>
        <v>0</v>
      </c>
      <c r="AZ1532">
        <f>IF(H1532&gt;51934.91, 1, 0)</f>
        <v>0</v>
      </c>
      <c r="BA1532">
        <f>SUM(AW1532:AZ1532)</f>
        <v>3</v>
      </c>
      <c r="BB1532" t="str">
        <f>VLOOKUP(BA1532,'Standard Deviations'!$L$1:$M$11,2,TRUE)</f>
        <v>Silver</v>
      </c>
    </row>
    <row r="1533" spans="1:54">
      <c r="A1533">
        <v>5959</v>
      </c>
      <c r="B1533">
        <v>1968</v>
      </c>
      <c r="C1533">
        <f>2024-B1533</f>
        <v>56</v>
      </c>
      <c r="D1533" t="str">
        <f>VLOOKUP(B1533,Reference!$A$1:$B$125, 2)</f>
        <v>Gen X</v>
      </c>
      <c r="E1533" t="s">
        <v>54</v>
      </c>
      <c r="F1533" t="str">
        <f>IF(E1533="High School", "No College", "College")</f>
        <v>College</v>
      </c>
      <c r="G1533" t="s">
        <v>60</v>
      </c>
      <c r="H1533">
        <v>35893</v>
      </c>
      <c r="I1533">
        <v>35893</v>
      </c>
      <c r="J1533" s="4" t="s">
        <v>175</v>
      </c>
      <c r="K1533">
        <v>1</v>
      </c>
      <c r="L1533">
        <v>1</v>
      </c>
      <c r="M1533" t="str">
        <f>IF(OR(K1533&gt;0, L1533&gt;0), "Parent", "Not Parent")</f>
        <v>Parent</v>
      </c>
      <c r="N1533" t="s">
        <v>369</v>
      </c>
      <c r="O1533" s="8">
        <v>41916</v>
      </c>
      <c r="P1533" s="9">
        <f>O1533-N1533</f>
        <v>719</v>
      </c>
      <c r="Q1533">
        <v>80</v>
      </c>
      <c r="R1533" s="9">
        <f>P1533-Q1533</f>
        <v>639</v>
      </c>
      <c r="S1533" s="8">
        <f>O1533-R1533</f>
        <v>41277</v>
      </c>
      <c r="T1533">
        <v>158</v>
      </c>
      <c r="U1533">
        <v>0</v>
      </c>
      <c r="V1533">
        <v>23</v>
      </c>
      <c r="W1533">
        <v>0</v>
      </c>
      <c r="X1533">
        <v>0</v>
      </c>
      <c r="Y1533">
        <v>18</v>
      </c>
      <c r="Z1533">
        <v>199</v>
      </c>
      <c r="AA1533">
        <f>Z1533/P1533</f>
        <v>0.27677329624478442</v>
      </c>
      <c r="AB1533" s="14" t="s">
        <v>506</v>
      </c>
      <c r="AC1533" s="13" t="s">
        <v>63</v>
      </c>
      <c r="AD1533">
        <v>6</v>
      </c>
      <c r="AE1533" t="str">
        <f>IF(AD1533&gt;3, "Prefers Discount", "Discount Indifferent")</f>
        <v>Prefers Discount</v>
      </c>
      <c r="AF1533">
        <v>5</v>
      </c>
      <c r="AG1533">
        <v>3</v>
      </c>
      <c r="AH1533">
        <v>1</v>
      </c>
      <c r="AI1533" t="str">
        <f>INDEX($AF$1:$AH$1,MATCH(MAX(AF1533:AH1533),AF1533:AH1533,0))</f>
        <v>Store_Orders</v>
      </c>
      <c r="AJ1533">
        <v>8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f>SUM(AK1533:AO1533)</f>
        <v>0</v>
      </c>
      <c r="AQ1533" t="s">
        <v>67</v>
      </c>
      <c r="AR1533">
        <v>0</v>
      </c>
      <c r="AS1533" t="str">
        <f>IF(OR(AK1533&gt;0, AL1533&gt;0, AM1533&gt;0, AN1533&gt;0, AO1533&gt;0), "Converted", "Not Converted")</f>
        <v>Not Converted</v>
      </c>
      <c r="AT1533">
        <v>0</v>
      </c>
      <c r="AU1533">
        <v>3</v>
      </c>
      <c r="AV1533">
        <v>11</v>
      </c>
      <c r="AW1533">
        <f>IF(Z1533&gt;607, 4, 0)</f>
        <v>0</v>
      </c>
      <c r="AX1533">
        <f>IF(AA1533&gt;0.1497, 3, 0)</f>
        <v>3</v>
      </c>
      <c r="AY1533">
        <f>IF(P1533&gt;4031, 2, 0)</f>
        <v>0</v>
      </c>
      <c r="AZ1533">
        <f>IF(H1533&gt;51934.91, 1, 0)</f>
        <v>0</v>
      </c>
      <c r="BA1533">
        <f>SUM(AW1533:AZ1533)</f>
        <v>3</v>
      </c>
      <c r="BB1533" t="str">
        <f>VLOOKUP(BA1533,'Standard Deviations'!$L$1:$M$11,2,TRUE)</f>
        <v>Silver</v>
      </c>
    </row>
    <row r="1534" spans="1:54" hidden="1">
      <c r="A1534">
        <v>3657</v>
      </c>
      <c r="B1534">
        <v>1986</v>
      </c>
      <c r="C1534">
        <f>2024-B1534</f>
        <v>38</v>
      </c>
      <c r="D1534" t="str">
        <f>VLOOKUP(B1534,Reference!$A$1:$B$125, 2)</f>
        <v>Millennials</v>
      </c>
      <c r="E1534" t="s">
        <v>54</v>
      </c>
      <c r="F1534" t="str">
        <f>IF(E1534="High School", "No College", "College")</f>
        <v>College</v>
      </c>
      <c r="G1534" t="s">
        <v>60</v>
      </c>
      <c r="H1534">
        <v>39146</v>
      </c>
      <c r="I1534">
        <v>39146</v>
      </c>
      <c r="J1534" s="4" t="s">
        <v>175</v>
      </c>
      <c r="K1534">
        <v>1</v>
      </c>
      <c r="L1534">
        <v>0</v>
      </c>
      <c r="M1534" t="str">
        <f>IF(OR(K1534&gt;0, L1534&gt;0), "Parent", "Not Parent")</f>
        <v>Parent</v>
      </c>
      <c r="N1534" t="s">
        <v>326</v>
      </c>
      <c r="O1534" s="8">
        <v>41916</v>
      </c>
      <c r="P1534" s="9">
        <f>O1534-N1534</f>
        <v>597</v>
      </c>
      <c r="Q1534">
        <v>1</v>
      </c>
      <c r="R1534" s="9">
        <f>P1534-Q1534</f>
        <v>596</v>
      </c>
      <c r="S1534" s="8">
        <f>O1534-R1534</f>
        <v>41320</v>
      </c>
      <c r="T1534">
        <v>94</v>
      </c>
      <c r="U1534">
        <v>1</v>
      </c>
      <c r="V1534">
        <v>33</v>
      </c>
      <c r="W1534">
        <v>13</v>
      </c>
      <c r="X1534">
        <v>12</v>
      </c>
      <c r="Y1534">
        <v>12</v>
      </c>
      <c r="Z1534">
        <v>165</v>
      </c>
      <c r="AA1534">
        <f>Z1534/P1534</f>
        <v>0.27638190954773867</v>
      </c>
      <c r="AB1534" s="11" t="s">
        <v>506</v>
      </c>
      <c r="AC1534" t="s">
        <v>59</v>
      </c>
      <c r="AD1534">
        <v>3</v>
      </c>
      <c r="AE1534" t="str">
        <f>IF(AD1534&gt;3, "Prefers Discount", "Discount Indifferent")</f>
        <v>Discount Indifferent</v>
      </c>
      <c r="AF1534">
        <v>4</v>
      </c>
      <c r="AG1534">
        <v>4</v>
      </c>
      <c r="AH1534">
        <v>0</v>
      </c>
      <c r="AI1534" t="str">
        <f>INDEX($AF$1:$AH$1,MATCH(MAX(AF1534:AH1534),AF1534:AH1534,0))</f>
        <v>Store_Orders</v>
      </c>
      <c r="AJ1534">
        <v>8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f>SUM(AK1534:AO1534)</f>
        <v>0</v>
      </c>
      <c r="AQ1534" t="s">
        <v>67</v>
      </c>
      <c r="AR1534">
        <v>0</v>
      </c>
      <c r="AS1534" t="str">
        <f>IF(OR(AK1534&gt;0, AL1534&gt;0, AM1534&gt;0, AN1534&gt;0, AO1534&gt;0), "Converted", "Not Converted")</f>
        <v>Not Converted</v>
      </c>
      <c r="AT1534">
        <v>0</v>
      </c>
      <c r="AU1534">
        <v>3</v>
      </c>
      <c r="AV1534">
        <v>11</v>
      </c>
      <c r="AW1534">
        <f>IF(Z1534&gt;607, 4, 0)</f>
        <v>0</v>
      </c>
      <c r="AX1534">
        <f>IF(AA1534&gt;0.1497, 3, 0)</f>
        <v>3</v>
      </c>
      <c r="AY1534">
        <f>IF(P1534&gt;4031, 2, 0)</f>
        <v>0</v>
      </c>
      <c r="AZ1534">
        <f>IF(H1534&gt;51934.91, 1, 0)</f>
        <v>0</v>
      </c>
      <c r="BA1534">
        <f>SUM(AW1534:AZ1534)</f>
        <v>3</v>
      </c>
      <c r="BB1534" t="str">
        <f>VLOOKUP(BA1534,'Standard Deviations'!$L$1:$M$11,2,TRUE)</f>
        <v>Silver</v>
      </c>
    </row>
    <row r="1535" spans="1:54" hidden="1">
      <c r="A1535">
        <v>9671</v>
      </c>
      <c r="B1535">
        <v>1968</v>
      </c>
      <c r="C1535">
        <f>2024-B1535</f>
        <v>56</v>
      </c>
      <c r="D1535" t="str">
        <f>VLOOKUP(B1535,Reference!$A$1:$B$125, 2)</f>
        <v>Gen X</v>
      </c>
      <c r="E1535" t="s">
        <v>54</v>
      </c>
      <c r="F1535" t="str">
        <f>IF(E1535="High School", "No College", "College")</f>
        <v>College</v>
      </c>
      <c r="G1535" t="s">
        <v>55</v>
      </c>
      <c r="H1535">
        <v>19514</v>
      </c>
      <c r="I1535">
        <v>19514</v>
      </c>
      <c r="J1535" s="4" t="s">
        <v>341</v>
      </c>
      <c r="K1535">
        <v>1</v>
      </c>
      <c r="L1535">
        <v>1</v>
      </c>
      <c r="M1535" t="str">
        <f>IF(OR(K1535&gt;0, L1535&gt;0), "Parent", "Not Parent")</f>
        <v>Parent</v>
      </c>
      <c r="N1535" t="s">
        <v>187</v>
      </c>
      <c r="O1535" s="8">
        <v>41916</v>
      </c>
      <c r="P1535" s="9">
        <f>O1535-N1535</f>
        <v>251</v>
      </c>
      <c r="Q1535">
        <v>47</v>
      </c>
      <c r="R1535" s="9">
        <f>P1535-Q1535</f>
        <v>204</v>
      </c>
      <c r="S1535" s="8">
        <f>O1535-R1535</f>
        <v>41712</v>
      </c>
      <c r="T1535">
        <v>14</v>
      </c>
      <c r="U1535">
        <v>3</v>
      </c>
      <c r="V1535">
        <v>21</v>
      </c>
      <c r="W1535">
        <v>2</v>
      </c>
      <c r="X1535">
        <v>1</v>
      </c>
      <c r="Y1535">
        <v>28</v>
      </c>
      <c r="Z1535">
        <v>69</v>
      </c>
      <c r="AA1535">
        <f>Z1535/P1535</f>
        <v>0.27490039840637448</v>
      </c>
      <c r="AB1535" s="11" t="s">
        <v>506</v>
      </c>
      <c r="AC1535" t="s">
        <v>59</v>
      </c>
      <c r="AD1535">
        <v>4</v>
      </c>
      <c r="AE1535" t="str">
        <f>IF(AD1535&gt;3, "Prefers Discount", "Discount Indifferent")</f>
        <v>Prefers Discount</v>
      </c>
      <c r="AF1535">
        <v>2</v>
      </c>
      <c r="AG1535">
        <v>3</v>
      </c>
      <c r="AH1535">
        <v>1</v>
      </c>
      <c r="AI1535" t="str">
        <f>INDEX($AF$1:$AH$1,MATCH(MAX(AF1535:AH1535),AF1535:AH1535,0))</f>
        <v>Web_Orders</v>
      </c>
      <c r="AJ1535">
        <v>8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f>SUM(AK1535:AO1535)</f>
        <v>1</v>
      </c>
      <c r="AQ1535" t="str">
        <f>INDEX($AK$1:$AO$1,MATCH(MAX(AK1535:AO1535),AK1535:AO1535,0))</f>
        <v>Converted_on_Camp3</v>
      </c>
      <c r="AR1535">
        <v>1</v>
      </c>
      <c r="AS1535" t="str">
        <f>IF(OR(AK1535&gt;0, AL1535&gt;0, AM1535&gt;0, AN1535&gt;0, AO1535&gt;0), "Converted", "Not Converted")</f>
        <v>Converted</v>
      </c>
      <c r="AT1535">
        <v>0</v>
      </c>
      <c r="AU1535">
        <v>3</v>
      </c>
      <c r="AV1535">
        <v>11</v>
      </c>
      <c r="AW1535">
        <f>IF(Z1535&gt;607, 4, 0)</f>
        <v>0</v>
      </c>
      <c r="AX1535">
        <f>IF(AA1535&gt;0.1497, 3, 0)</f>
        <v>3</v>
      </c>
      <c r="AY1535">
        <f>IF(P1535&gt;4031, 2, 0)</f>
        <v>0</v>
      </c>
      <c r="AZ1535">
        <f>IF(H1535&gt;51934.91, 1, 0)</f>
        <v>0</v>
      </c>
      <c r="BA1535">
        <f>SUM(AW1535:AZ1535)</f>
        <v>3</v>
      </c>
      <c r="BB1535" t="str">
        <f>VLOOKUP(BA1535,'Standard Deviations'!$L$1:$M$11,2,TRUE)</f>
        <v>Silver</v>
      </c>
    </row>
    <row r="1536" spans="1:54" hidden="1">
      <c r="A1536">
        <v>8975</v>
      </c>
      <c r="B1536">
        <v>1968</v>
      </c>
      <c r="C1536">
        <f>2024-B1536</f>
        <v>56</v>
      </c>
      <c r="D1536" t="str">
        <f>VLOOKUP(B1536,Reference!$A$1:$B$125, 2)</f>
        <v>Gen X</v>
      </c>
      <c r="E1536" t="s">
        <v>54</v>
      </c>
      <c r="F1536" t="str">
        <f>IF(E1536="High School", "No College", "College")</f>
        <v>College</v>
      </c>
      <c r="G1536" t="s">
        <v>55</v>
      </c>
      <c r="H1536">
        <v>19514</v>
      </c>
      <c r="I1536">
        <v>19514</v>
      </c>
      <c r="J1536" s="4" t="s">
        <v>341</v>
      </c>
      <c r="K1536">
        <v>1</v>
      </c>
      <c r="L1536">
        <v>1</v>
      </c>
      <c r="M1536" t="str">
        <f>IF(OR(K1536&gt;0, L1536&gt;0), "Parent", "Not Parent")</f>
        <v>Parent</v>
      </c>
      <c r="N1536" t="s">
        <v>187</v>
      </c>
      <c r="O1536" s="8">
        <v>41916</v>
      </c>
      <c r="P1536" s="9">
        <f>O1536-N1536</f>
        <v>251</v>
      </c>
      <c r="Q1536">
        <v>47</v>
      </c>
      <c r="R1536" s="9">
        <f>P1536-Q1536</f>
        <v>204</v>
      </c>
      <c r="S1536" s="8">
        <f>O1536-R1536</f>
        <v>41712</v>
      </c>
      <c r="T1536">
        <v>14</v>
      </c>
      <c r="U1536">
        <v>3</v>
      </c>
      <c r="V1536">
        <v>21</v>
      </c>
      <c r="W1536">
        <v>2</v>
      </c>
      <c r="X1536">
        <v>1</v>
      </c>
      <c r="Y1536">
        <v>28</v>
      </c>
      <c r="Z1536">
        <v>69</v>
      </c>
      <c r="AA1536">
        <f>Z1536/P1536</f>
        <v>0.27490039840637448</v>
      </c>
      <c r="AB1536" s="11" t="s">
        <v>506</v>
      </c>
      <c r="AC1536" t="s">
        <v>59</v>
      </c>
      <c r="AD1536">
        <v>4</v>
      </c>
      <c r="AE1536" t="str">
        <f>IF(AD1536&gt;3, "Prefers Discount", "Discount Indifferent")</f>
        <v>Prefers Discount</v>
      </c>
      <c r="AF1536">
        <v>2</v>
      </c>
      <c r="AG1536">
        <v>3</v>
      </c>
      <c r="AH1536">
        <v>1</v>
      </c>
      <c r="AI1536" t="str">
        <f>INDEX($AF$1:$AH$1,MATCH(MAX(AF1536:AH1536),AF1536:AH1536,0))</f>
        <v>Web_Orders</v>
      </c>
      <c r="AJ1536">
        <v>8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f>SUM(AK1536:AO1536)</f>
        <v>1</v>
      </c>
      <c r="AQ1536" t="str">
        <f>INDEX($AK$1:$AO$1,MATCH(MAX(AK1536:AO1536),AK1536:AO1536,0))</f>
        <v>Converted_on_Camp3</v>
      </c>
      <c r="AR1536">
        <v>1</v>
      </c>
      <c r="AS1536" t="str">
        <f>IF(OR(AK1536&gt;0, AL1536&gt;0, AM1536&gt;0, AN1536&gt;0, AO1536&gt;0), "Converted", "Not Converted")</f>
        <v>Converted</v>
      </c>
      <c r="AT1536">
        <v>0</v>
      </c>
      <c r="AU1536">
        <v>3</v>
      </c>
      <c r="AV1536">
        <v>11</v>
      </c>
      <c r="AW1536">
        <f>IF(Z1536&gt;607, 4, 0)</f>
        <v>0</v>
      </c>
      <c r="AX1536">
        <f>IF(AA1536&gt;0.1497, 3, 0)</f>
        <v>3</v>
      </c>
      <c r="AY1536">
        <f>IF(P1536&gt;4031, 2, 0)</f>
        <v>0</v>
      </c>
      <c r="AZ1536">
        <f>IF(H1536&gt;51934.91, 1, 0)</f>
        <v>0</v>
      </c>
      <c r="BA1536">
        <f>SUM(AW1536:AZ1536)</f>
        <v>3</v>
      </c>
      <c r="BB1536" t="str">
        <f>VLOOKUP(BA1536,'Standard Deviations'!$L$1:$M$11,2,TRUE)</f>
        <v>Silver</v>
      </c>
    </row>
    <row r="1537" spans="1:54" hidden="1">
      <c r="A1537">
        <v>6859</v>
      </c>
      <c r="B1537">
        <v>1987</v>
      </c>
      <c r="C1537">
        <f>2024-B1537</f>
        <v>37</v>
      </c>
      <c r="D1537" t="str">
        <f>VLOOKUP(B1537,Reference!$A$1:$B$125, 2)</f>
        <v>Millennials</v>
      </c>
      <c r="E1537" t="s">
        <v>54</v>
      </c>
      <c r="F1537" t="str">
        <f>IF(E1537="High School", "No College", "College")</f>
        <v>College</v>
      </c>
      <c r="G1537" t="s">
        <v>60</v>
      </c>
      <c r="H1537">
        <v>29236</v>
      </c>
      <c r="I1537">
        <v>29236</v>
      </c>
      <c r="J1537" s="4" t="s">
        <v>341</v>
      </c>
      <c r="K1537">
        <v>1</v>
      </c>
      <c r="L1537">
        <v>0</v>
      </c>
      <c r="M1537" t="str">
        <f>IF(OR(K1537&gt;0, L1537&gt;0), "Parent", "Not Parent")</f>
        <v>Parent</v>
      </c>
      <c r="N1537" t="s">
        <v>169</v>
      </c>
      <c r="O1537" s="8">
        <v>41916</v>
      </c>
      <c r="P1537" s="9">
        <f>O1537-N1537</f>
        <v>361</v>
      </c>
      <c r="Q1537">
        <v>30</v>
      </c>
      <c r="R1537" s="9">
        <f>P1537-Q1537</f>
        <v>331</v>
      </c>
      <c r="S1537" s="8">
        <f>O1537-R1537</f>
        <v>41585</v>
      </c>
      <c r="T1537">
        <v>37</v>
      </c>
      <c r="U1537">
        <v>4</v>
      </c>
      <c r="V1537">
        <v>24</v>
      </c>
      <c r="W1537">
        <v>16</v>
      </c>
      <c r="X1537">
        <v>9</v>
      </c>
      <c r="Y1537">
        <v>9</v>
      </c>
      <c r="Z1537">
        <v>99</v>
      </c>
      <c r="AA1537">
        <f>Z1537/P1537</f>
        <v>0.2742382271468144</v>
      </c>
      <c r="AB1537" s="11" t="s">
        <v>506</v>
      </c>
      <c r="AC1537" t="s">
        <v>59</v>
      </c>
      <c r="AD1537">
        <v>2</v>
      </c>
      <c r="AE1537" t="str">
        <f>IF(AD1537&gt;3, "Prefers Discount", "Discount Indifferent")</f>
        <v>Discount Indifferent</v>
      </c>
      <c r="AF1537">
        <v>3</v>
      </c>
      <c r="AG1537">
        <v>4</v>
      </c>
      <c r="AH1537">
        <v>0</v>
      </c>
      <c r="AI1537" t="str">
        <f>INDEX($AF$1:$AH$1,MATCH(MAX(AF1537:AH1537),AF1537:AH1537,0))</f>
        <v>Web_Orders</v>
      </c>
      <c r="AJ1537">
        <v>9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f>SUM(AK1537:AO1537)</f>
        <v>0</v>
      </c>
      <c r="AQ1537" t="s">
        <v>67</v>
      </c>
      <c r="AR1537">
        <v>0</v>
      </c>
      <c r="AS1537" t="str">
        <f>IF(OR(AK1537&gt;0, AL1537&gt;0, AM1537&gt;0, AN1537&gt;0, AO1537&gt;0), "Converted", "Not Converted")</f>
        <v>Not Converted</v>
      </c>
      <c r="AT1537">
        <v>0</v>
      </c>
      <c r="AU1537">
        <v>3</v>
      </c>
      <c r="AV1537">
        <v>11</v>
      </c>
      <c r="AW1537">
        <f>IF(Z1537&gt;607, 4, 0)</f>
        <v>0</v>
      </c>
      <c r="AX1537">
        <f>IF(AA1537&gt;0.1497, 3, 0)</f>
        <v>3</v>
      </c>
      <c r="AY1537">
        <f>IF(P1537&gt;4031, 2, 0)</f>
        <v>0</v>
      </c>
      <c r="AZ1537">
        <f>IF(H1537&gt;51934.91, 1, 0)</f>
        <v>0</v>
      </c>
      <c r="BA1537">
        <f>SUM(AW1537:AZ1537)</f>
        <v>3</v>
      </c>
      <c r="BB1537" t="str">
        <f>VLOOKUP(BA1537,'Standard Deviations'!$L$1:$M$11,2,TRUE)</f>
        <v>Silver</v>
      </c>
    </row>
    <row r="1538" spans="1:54">
      <c r="A1538">
        <v>9481</v>
      </c>
      <c r="B1538">
        <v>1976</v>
      </c>
      <c r="C1538">
        <f>2024-B1538</f>
        <v>48</v>
      </c>
      <c r="D1538" t="str">
        <f>VLOOKUP(B1538,Reference!$A$1:$B$125, 2)</f>
        <v>Gen X</v>
      </c>
      <c r="E1538" t="s">
        <v>54</v>
      </c>
      <c r="F1538" t="str">
        <f>IF(E1538="High School", "No College", "College")</f>
        <v>College</v>
      </c>
      <c r="G1538" t="s">
        <v>55</v>
      </c>
      <c r="H1538">
        <v>17148</v>
      </c>
      <c r="I1538">
        <v>17148</v>
      </c>
      <c r="J1538" s="4" t="s">
        <v>341</v>
      </c>
      <c r="K1538">
        <v>1</v>
      </c>
      <c r="L1538">
        <v>0</v>
      </c>
      <c r="M1538" t="str">
        <f>IF(OR(K1538&gt;0, L1538&gt;0), "Parent", "Not Parent")</f>
        <v>Parent</v>
      </c>
      <c r="N1538" t="s">
        <v>554</v>
      </c>
      <c r="O1538" s="8">
        <v>41916</v>
      </c>
      <c r="P1538" s="9">
        <f>O1538-N1538</f>
        <v>249</v>
      </c>
      <c r="Q1538">
        <v>80</v>
      </c>
      <c r="R1538" s="9">
        <f>P1538-Q1538</f>
        <v>169</v>
      </c>
      <c r="S1538" s="8">
        <f>O1538-R1538</f>
        <v>41747</v>
      </c>
      <c r="T1538">
        <v>9</v>
      </c>
      <c r="U1538">
        <v>9</v>
      </c>
      <c r="V1538">
        <v>11</v>
      </c>
      <c r="W1538">
        <v>13</v>
      </c>
      <c r="X1538">
        <v>10</v>
      </c>
      <c r="Y1538">
        <v>16</v>
      </c>
      <c r="Z1538">
        <v>68</v>
      </c>
      <c r="AA1538">
        <f>Z1538/P1538</f>
        <v>0.27309236947791166</v>
      </c>
      <c r="AB1538" s="14" t="s">
        <v>506</v>
      </c>
      <c r="AC1538" s="13" t="s">
        <v>63</v>
      </c>
      <c r="AD1538">
        <v>4</v>
      </c>
      <c r="AE1538" t="str">
        <f>IF(AD1538&gt;3, "Prefers Discount", "Discount Indifferent")</f>
        <v>Prefers Discount</v>
      </c>
      <c r="AF1538">
        <v>3</v>
      </c>
      <c r="AG1538">
        <v>3</v>
      </c>
      <c r="AH1538">
        <v>1</v>
      </c>
      <c r="AI1538" t="str">
        <f>INDEX($AF$1:$AH$1,MATCH(MAX(AF1538:AH1538),AF1538:AH1538,0))</f>
        <v>Store_Orders</v>
      </c>
      <c r="AJ1538">
        <v>8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f>SUM(AK1538:AO1538)</f>
        <v>0</v>
      </c>
      <c r="AQ1538" t="s">
        <v>67</v>
      </c>
      <c r="AR1538">
        <v>0</v>
      </c>
      <c r="AS1538" t="str">
        <f>IF(OR(AK1538&gt;0, AL1538&gt;0, AM1538&gt;0, AN1538&gt;0, AO1538&gt;0), "Converted", "Not Converted")</f>
        <v>Not Converted</v>
      </c>
      <c r="AT1538">
        <v>0</v>
      </c>
      <c r="AU1538">
        <v>3</v>
      </c>
      <c r="AV1538">
        <v>11</v>
      </c>
      <c r="AW1538">
        <f>IF(Z1538&gt;607, 4, 0)</f>
        <v>0</v>
      </c>
      <c r="AX1538">
        <f>IF(AA1538&gt;0.1497, 3, 0)</f>
        <v>3</v>
      </c>
      <c r="AY1538">
        <f>IF(P1538&gt;4031, 2, 0)</f>
        <v>0</v>
      </c>
      <c r="AZ1538">
        <f>IF(H1538&gt;51934.91, 1, 0)</f>
        <v>0</v>
      </c>
      <c r="BA1538">
        <f>SUM(AW1538:AZ1538)</f>
        <v>3</v>
      </c>
      <c r="BB1538" t="str">
        <f>VLOOKUP(BA1538,'Standard Deviations'!$L$1:$M$11,2,TRUE)</f>
        <v>Silver</v>
      </c>
    </row>
    <row r="1539" spans="1:54">
      <c r="A1539">
        <v>5885</v>
      </c>
      <c r="B1539">
        <v>1973</v>
      </c>
      <c r="C1539">
        <f>2024-B1539</f>
        <v>51</v>
      </c>
      <c r="D1539" t="str">
        <f>VLOOKUP(B1539,Reference!$A$1:$B$125, 2)</f>
        <v>Gen X</v>
      </c>
      <c r="E1539" t="s">
        <v>74</v>
      </c>
      <c r="F1539" t="str">
        <f>IF(E1539="High School", "No College", "College")</f>
        <v>College</v>
      </c>
      <c r="G1539" t="s">
        <v>55</v>
      </c>
      <c r="H1539">
        <v>35688</v>
      </c>
      <c r="I1539">
        <v>35688</v>
      </c>
      <c r="J1539" s="4" t="s">
        <v>175</v>
      </c>
      <c r="K1539">
        <v>2</v>
      </c>
      <c r="L1539">
        <v>1</v>
      </c>
      <c r="M1539" t="str">
        <f>IF(OR(K1539&gt;0, L1539&gt;0), "Parent", "Not Parent")</f>
        <v>Parent</v>
      </c>
      <c r="N1539" t="s">
        <v>403</v>
      </c>
      <c r="O1539" s="8">
        <v>41916</v>
      </c>
      <c r="P1539" s="9">
        <f>O1539-N1539</f>
        <v>773</v>
      </c>
      <c r="Q1539">
        <v>94</v>
      </c>
      <c r="R1539" s="9">
        <f>P1539-Q1539</f>
        <v>679</v>
      </c>
      <c r="S1539" s="8">
        <f>O1539-R1539</f>
        <v>41237</v>
      </c>
      <c r="T1539">
        <v>73</v>
      </c>
      <c r="U1539">
        <v>3</v>
      </c>
      <c r="V1539">
        <v>90</v>
      </c>
      <c r="W1539">
        <v>12</v>
      </c>
      <c r="X1539">
        <v>1</v>
      </c>
      <c r="Y1539">
        <v>32</v>
      </c>
      <c r="Z1539">
        <v>211</v>
      </c>
      <c r="AA1539">
        <f>Z1539/P1539</f>
        <v>0.27296248382923671</v>
      </c>
      <c r="AB1539" s="14" t="s">
        <v>506</v>
      </c>
      <c r="AC1539" s="13" t="s">
        <v>63</v>
      </c>
      <c r="AD1539">
        <v>7</v>
      </c>
      <c r="AE1539" t="str">
        <f>IF(AD1539&gt;3, "Prefers Discount", "Discount Indifferent")</f>
        <v>Prefers Discount</v>
      </c>
      <c r="AF1539">
        <v>4</v>
      </c>
      <c r="AG1539">
        <v>4</v>
      </c>
      <c r="AH1539">
        <v>1</v>
      </c>
      <c r="AI1539" t="str">
        <f>INDEX($AF$1:$AH$1,MATCH(MAX(AF1539:AH1539),AF1539:AH1539,0))</f>
        <v>Store_Orders</v>
      </c>
      <c r="AJ1539">
        <v>8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f>SUM(AK1539:AO1539)</f>
        <v>0</v>
      </c>
      <c r="AQ1539" t="s">
        <v>67</v>
      </c>
      <c r="AR1539">
        <v>0</v>
      </c>
      <c r="AS1539" t="str">
        <f>IF(OR(AK1539&gt;0, AL1539&gt;0, AM1539&gt;0, AN1539&gt;0, AO1539&gt;0), "Converted", "Not Converted")</f>
        <v>Not Converted</v>
      </c>
      <c r="AT1539">
        <v>0</v>
      </c>
      <c r="AU1539">
        <v>3</v>
      </c>
      <c r="AV1539">
        <v>11</v>
      </c>
      <c r="AW1539">
        <f>IF(Z1539&gt;607, 4, 0)</f>
        <v>0</v>
      </c>
      <c r="AX1539">
        <f>IF(AA1539&gt;0.1497, 3, 0)</f>
        <v>3</v>
      </c>
      <c r="AY1539">
        <f>IF(P1539&gt;4031, 2, 0)</f>
        <v>0</v>
      </c>
      <c r="AZ1539">
        <f>IF(H1539&gt;51934.91, 1, 0)</f>
        <v>0</v>
      </c>
      <c r="BA1539">
        <f>SUM(AW1539:AZ1539)</f>
        <v>3</v>
      </c>
      <c r="BB1539" t="str">
        <f>VLOOKUP(BA1539,'Standard Deviations'!$L$1:$M$11,2,TRUE)</f>
        <v>Silver</v>
      </c>
    </row>
    <row r="1540" spans="1:54">
      <c r="A1540">
        <v>3310</v>
      </c>
      <c r="B1540">
        <v>1973</v>
      </c>
      <c r="C1540">
        <f>2024-B1540</f>
        <v>51</v>
      </c>
      <c r="D1540" t="str">
        <f>VLOOKUP(B1540,Reference!$A$1:$B$125, 2)</f>
        <v>Gen X</v>
      </c>
      <c r="E1540" t="s">
        <v>74</v>
      </c>
      <c r="F1540" t="str">
        <f>IF(E1540="High School", "No College", "College")</f>
        <v>College</v>
      </c>
      <c r="G1540" t="s">
        <v>55</v>
      </c>
      <c r="H1540">
        <v>35688</v>
      </c>
      <c r="I1540">
        <v>35688</v>
      </c>
      <c r="J1540" s="4" t="s">
        <v>175</v>
      </c>
      <c r="K1540">
        <v>2</v>
      </c>
      <c r="L1540">
        <v>1</v>
      </c>
      <c r="M1540" t="str">
        <f>IF(OR(K1540&gt;0, L1540&gt;0), "Parent", "Not Parent")</f>
        <v>Parent</v>
      </c>
      <c r="N1540" t="s">
        <v>403</v>
      </c>
      <c r="O1540" s="8">
        <v>41916</v>
      </c>
      <c r="P1540" s="9">
        <f>O1540-N1540</f>
        <v>773</v>
      </c>
      <c r="Q1540">
        <v>94</v>
      </c>
      <c r="R1540" s="9">
        <f>P1540-Q1540</f>
        <v>679</v>
      </c>
      <c r="S1540" s="8">
        <f>O1540-R1540</f>
        <v>41237</v>
      </c>
      <c r="T1540">
        <v>73</v>
      </c>
      <c r="U1540">
        <v>3</v>
      </c>
      <c r="V1540">
        <v>90</v>
      </c>
      <c r="W1540">
        <v>12</v>
      </c>
      <c r="X1540">
        <v>1</v>
      </c>
      <c r="Y1540">
        <v>32</v>
      </c>
      <c r="Z1540">
        <v>211</v>
      </c>
      <c r="AA1540">
        <f>Z1540/P1540</f>
        <v>0.27296248382923671</v>
      </c>
      <c r="AB1540" s="14" t="s">
        <v>506</v>
      </c>
      <c r="AC1540" s="13" t="s">
        <v>63</v>
      </c>
      <c r="AD1540">
        <v>7</v>
      </c>
      <c r="AE1540" t="str">
        <f>IF(AD1540&gt;3, "Prefers Discount", "Discount Indifferent")</f>
        <v>Prefers Discount</v>
      </c>
      <c r="AF1540">
        <v>4</v>
      </c>
      <c r="AG1540">
        <v>4</v>
      </c>
      <c r="AH1540">
        <v>1</v>
      </c>
      <c r="AI1540" t="str">
        <f>INDEX($AF$1:$AH$1,MATCH(MAX(AF1540:AH1540),AF1540:AH1540,0))</f>
        <v>Store_Orders</v>
      </c>
      <c r="AJ1540">
        <v>8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f>SUM(AK1540:AO1540)</f>
        <v>0</v>
      </c>
      <c r="AQ1540" t="s">
        <v>67</v>
      </c>
      <c r="AR1540">
        <v>0</v>
      </c>
      <c r="AS1540" t="str">
        <f>IF(OR(AK1540&gt;0, AL1540&gt;0, AM1540&gt;0, AN1540&gt;0, AO1540&gt;0), "Converted", "Not Converted")</f>
        <v>Not Converted</v>
      </c>
      <c r="AT1540">
        <v>0</v>
      </c>
      <c r="AU1540">
        <v>3</v>
      </c>
      <c r="AV1540">
        <v>11</v>
      </c>
      <c r="AW1540">
        <f>IF(Z1540&gt;607, 4, 0)</f>
        <v>0</v>
      </c>
      <c r="AX1540">
        <f>IF(AA1540&gt;0.1497, 3, 0)</f>
        <v>3</v>
      </c>
      <c r="AY1540">
        <f>IF(P1540&gt;4031, 2, 0)</f>
        <v>0</v>
      </c>
      <c r="AZ1540">
        <f>IF(H1540&gt;51934.91, 1, 0)</f>
        <v>0</v>
      </c>
      <c r="BA1540">
        <f>SUM(AW1540:AZ1540)</f>
        <v>3</v>
      </c>
      <c r="BB1540" t="str">
        <f>VLOOKUP(BA1540,'Standard Deviations'!$L$1:$M$11,2,TRUE)</f>
        <v>Silver</v>
      </c>
    </row>
    <row r="1541" spans="1:54">
      <c r="A1541">
        <v>236</v>
      </c>
      <c r="B1541">
        <v>1951</v>
      </c>
      <c r="C1541">
        <f>2024-B1541</f>
        <v>73</v>
      </c>
      <c r="D1541" t="str">
        <f>VLOOKUP(B1541,Reference!$A$1:$B$125, 2)</f>
        <v>Boomers</v>
      </c>
      <c r="E1541" t="s">
        <v>54</v>
      </c>
      <c r="F1541" t="str">
        <f>IF(E1541="High School", "No College", "College")</f>
        <v>College</v>
      </c>
      <c r="G1541" t="s">
        <v>55</v>
      </c>
      <c r="H1541">
        <v>34838</v>
      </c>
      <c r="I1541">
        <v>34838</v>
      </c>
      <c r="J1541" s="4" t="s">
        <v>175</v>
      </c>
      <c r="K1541">
        <v>1</v>
      </c>
      <c r="L1541">
        <v>1</v>
      </c>
      <c r="M1541" t="str">
        <f>IF(OR(K1541&gt;0, L1541&gt;0), "Parent", "Not Parent")</f>
        <v>Parent</v>
      </c>
      <c r="N1541" t="s">
        <v>459</v>
      </c>
      <c r="O1541" s="8">
        <v>41916</v>
      </c>
      <c r="P1541" s="9">
        <f>O1541-N1541</f>
        <v>623</v>
      </c>
      <c r="Q1541">
        <v>62</v>
      </c>
      <c r="R1541" s="9">
        <f>P1541-Q1541</f>
        <v>561</v>
      </c>
      <c r="S1541" s="8">
        <f>O1541-R1541</f>
        <v>41355</v>
      </c>
      <c r="T1541">
        <v>28</v>
      </c>
      <c r="U1541">
        <v>23</v>
      </c>
      <c r="V1541">
        <v>29</v>
      </c>
      <c r="W1541">
        <v>29</v>
      </c>
      <c r="X1541">
        <v>14</v>
      </c>
      <c r="Y1541">
        <v>47</v>
      </c>
      <c r="Z1541">
        <v>170</v>
      </c>
      <c r="AA1541">
        <f>Z1541/P1541</f>
        <v>0.27287319422150885</v>
      </c>
      <c r="AB1541" s="14" t="s">
        <v>506</v>
      </c>
      <c r="AC1541" s="13" t="s">
        <v>63</v>
      </c>
      <c r="AD1541">
        <v>3</v>
      </c>
      <c r="AE1541" t="str">
        <f>IF(AD1541&gt;3, "Prefers Discount", "Discount Indifferent")</f>
        <v>Discount Indifferent</v>
      </c>
      <c r="AF1541">
        <v>4</v>
      </c>
      <c r="AG1541">
        <v>2</v>
      </c>
      <c r="AH1541">
        <v>1</v>
      </c>
      <c r="AI1541" t="str">
        <f>INDEX($AF$1:$AH$1,MATCH(MAX(AF1541:AH1541),AF1541:AH1541,0))</f>
        <v>Store_Orders</v>
      </c>
      <c r="AJ1541">
        <v>6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f>SUM(AK1541:AO1541)</f>
        <v>0</v>
      </c>
      <c r="AQ1541" t="s">
        <v>67</v>
      </c>
      <c r="AR1541">
        <v>0</v>
      </c>
      <c r="AS1541" t="str">
        <f>IF(OR(AK1541&gt;0, AL1541&gt;0, AM1541&gt;0, AN1541&gt;0, AO1541&gt;0), "Converted", "Not Converted")</f>
        <v>Not Converted</v>
      </c>
      <c r="AT1541">
        <v>0</v>
      </c>
      <c r="AU1541">
        <v>3</v>
      </c>
      <c r="AV1541">
        <v>11</v>
      </c>
      <c r="AW1541">
        <f>IF(Z1541&gt;607, 4, 0)</f>
        <v>0</v>
      </c>
      <c r="AX1541">
        <f>IF(AA1541&gt;0.1497, 3, 0)</f>
        <v>3</v>
      </c>
      <c r="AY1541">
        <f>IF(P1541&gt;4031, 2, 0)</f>
        <v>0</v>
      </c>
      <c r="AZ1541">
        <f>IF(H1541&gt;51934.91, 1, 0)</f>
        <v>0</v>
      </c>
      <c r="BA1541">
        <f>SUM(AW1541:AZ1541)</f>
        <v>3</v>
      </c>
      <c r="BB1541" t="str">
        <f>VLOOKUP(BA1541,'Standard Deviations'!$L$1:$M$11,2,TRUE)</f>
        <v>Silver</v>
      </c>
    </row>
    <row r="1542" spans="1:54">
      <c r="A1542">
        <v>4370</v>
      </c>
      <c r="B1542">
        <v>1966</v>
      </c>
      <c r="C1542">
        <f>2024-B1542</f>
        <v>58</v>
      </c>
      <c r="D1542" t="str">
        <f>VLOOKUP(B1542,Reference!$A$1:$B$125, 2)</f>
        <v>Gen X</v>
      </c>
      <c r="E1542" t="s">
        <v>54</v>
      </c>
      <c r="F1542" t="str">
        <f>IF(E1542="High School", "No College", "College")</f>
        <v>College</v>
      </c>
      <c r="G1542" t="s">
        <v>65</v>
      </c>
      <c r="H1542">
        <v>43482</v>
      </c>
      <c r="I1542">
        <v>43482</v>
      </c>
      <c r="J1542" s="4" t="s">
        <v>175</v>
      </c>
      <c r="K1542">
        <v>2</v>
      </c>
      <c r="L1542">
        <v>1</v>
      </c>
      <c r="M1542" t="str">
        <f>IF(OR(K1542&gt;0, L1542&gt;0), "Parent", "Not Parent")</f>
        <v>Parent</v>
      </c>
      <c r="N1542" t="s">
        <v>185</v>
      </c>
      <c r="O1542" s="8">
        <v>41916</v>
      </c>
      <c r="P1542" s="9">
        <f>O1542-N1542</f>
        <v>325</v>
      </c>
      <c r="Q1542">
        <v>83</v>
      </c>
      <c r="R1542" s="9">
        <f>P1542-Q1542</f>
        <v>242</v>
      </c>
      <c r="S1542" s="8">
        <f>O1542-R1542</f>
        <v>41674</v>
      </c>
      <c r="T1542">
        <v>18</v>
      </c>
      <c r="U1542">
        <v>1</v>
      </c>
      <c r="V1542">
        <v>32</v>
      </c>
      <c r="W1542">
        <v>6</v>
      </c>
      <c r="X1542">
        <v>3</v>
      </c>
      <c r="Y1542">
        <v>28</v>
      </c>
      <c r="Z1542">
        <v>88</v>
      </c>
      <c r="AA1542">
        <f>Z1542/P1542</f>
        <v>0.27076923076923076</v>
      </c>
      <c r="AB1542" s="14" t="s">
        <v>506</v>
      </c>
      <c r="AC1542" s="13" t="s">
        <v>63</v>
      </c>
      <c r="AD1542">
        <v>3</v>
      </c>
      <c r="AE1542" t="str">
        <f>IF(AD1542&gt;3, "Prefers Discount", "Discount Indifferent")</f>
        <v>Discount Indifferent</v>
      </c>
      <c r="AF1542">
        <v>4</v>
      </c>
      <c r="AG1542">
        <v>2</v>
      </c>
      <c r="AH1542">
        <v>0</v>
      </c>
      <c r="AI1542" t="str">
        <f>INDEX($AF$1:$AH$1,MATCH(MAX(AF1542:AH1542),AF1542:AH1542,0))</f>
        <v>Store_Orders</v>
      </c>
      <c r="AJ1542">
        <v>6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f>SUM(AK1542:AO1542)</f>
        <v>0</v>
      </c>
      <c r="AQ1542" t="s">
        <v>67</v>
      </c>
      <c r="AR1542">
        <v>0</v>
      </c>
      <c r="AS1542" t="str">
        <f>IF(OR(AK1542&gt;0, AL1542&gt;0, AM1542&gt;0, AN1542&gt;0, AO1542&gt;0), "Converted", "Not Converted")</f>
        <v>Not Converted</v>
      </c>
      <c r="AT1542">
        <v>0</v>
      </c>
      <c r="AU1542">
        <v>3</v>
      </c>
      <c r="AV1542">
        <v>11</v>
      </c>
      <c r="AW1542">
        <f>IF(Z1542&gt;607, 4, 0)</f>
        <v>0</v>
      </c>
      <c r="AX1542">
        <f>IF(AA1542&gt;0.1497, 3, 0)</f>
        <v>3</v>
      </c>
      <c r="AY1542">
        <f>IF(P1542&gt;4031, 2, 0)</f>
        <v>0</v>
      </c>
      <c r="AZ1542">
        <f>IF(H1542&gt;51934.91, 1, 0)</f>
        <v>0</v>
      </c>
      <c r="BA1542">
        <f>SUM(AW1542:AZ1542)</f>
        <v>3</v>
      </c>
      <c r="BB1542" t="str">
        <f>VLOOKUP(BA1542,'Standard Deviations'!$L$1:$M$11,2,TRUE)</f>
        <v>Silver</v>
      </c>
    </row>
    <row r="1543" spans="1:54" hidden="1">
      <c r="A1543">
        <v>7786</v>
      </c>
      <c r="B1543">
        <v>1986</v>
      </c>
      <c r="C1543">
        <f>2024-B1543</f>
        <v>38</v>
      </c>
      <c r="D1543" t="str">
        <f>VLOOKUP(B1543,Reference!$A$1:$B$125, 2)</f>
        <v>Millennials</v>
      </c>
      <c r="E1543" t="s">
        <v>68</v>
      </c>
      <c r="F1543" t="str">
        <f>IF(E1543="High School", "No College", "College")</f>
        <v>College</v>
      </c>
      <c r="G1543" t="s">
        <v>60</v>
      </c>
      <c r="H1543">
        <v>29999</v>
      </c>
      <c r="I1543">
        <v>29999</v>
      </c>
      <c r="J1543" s="4" t="s">
        <v>341</v>
      </c>
      <c r="K1543">
        <v>1</v>
      </c>
      <c r="L1543">
        <v>0</v>
      </c>
      <c r="M1543" t="str">
        <f>IF(OR(K1543&gt;0, L1543&gt;0), "Parent", "Not Parent")</f>
        <v>Parent</v>
      </c>
      <c r="N1543" t="s">
        <v>276</v>
      </c>
      <c r="O1543" s="8">
        <v>41916</v>
      </c>
      <c r="P1543" s="9">
        <f>O1543-N1543</f>
        <v>598</v>
      </c>
      <c r="Q1543">
        <v>22</v>
      </c>
      <c r="R1543" s="9">
        <f>P1543-Q1543</f>
        <v>576</v>
      </c>
      <c r="S1543" s="8">
        <f>O1543-R1543</f>
        <v>41340</v>
      </c>
      <c r="T1543">
        <v>68</v>
      </c>
      <c r="U1543">
        <v>7</v>
      </c>
      <c r="V1543">
        <v>59</v>
      </c>
      <c r="W1543">
        <v>10</v>
      </c>
      <c r="X1543">
        <v>5</v>
      </c>
      <c r="Y1543">
        <v>11</v>
      </c>
      <c r="Z1543">
        <v>160</v>
      </c>
      <c r="AA1543">
        <f>Z1543/P1543</f>
        <v>0.26755852842809363</v>
      </c>
      <c r="AB1543" s="11" t="s">
        <v>506</v>
      </c>
      <c r="AC1543" t="s">
        <v>59</v>
      </c>
      <c r="AD1543">
        <v>4</v>
      </c>
      <c r="AE1543" t="str">
        <f>IF(AD1543&gt;3, "Prefers Discount", "Discount Indifferent")</f>
        <v>Prefers Discount</v>
      </c>
      <c r="AF1543">
        <v>4</v>
      </c>
      <c r="AG1543">
        <v>3</v>
      </c>
      <c r="AH1543">
        <v>1</v>
      </c>
      <c r="AI1543" t="str">
        <f>INDEX($AF$1:$AH$1,MATCH(MAX(AF1543:AH1543),AF1543:AH1543,0))</f>
        <v>Store_Orders</v>
      </c>
      <c r="AJ1543">
        <v>8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f>SUM(AK1543:AO1543)</f>
        <v>0</v>
      </c>
      <c r="AQ1543" t="s">
        <v>67</v>
      </c>
      <c r="AR1543">
        <v>0</v>
      </c>
      <c r="AS1543" t="str">
        <f>IF(OR(AK1543&gt;0, AL1543&gt;0, AM1543&gt;0, AN1543&gt;0, AO1543&gt;0), "Converted", "Not Converted")</f>
        <v>Not Converted</v>
      </c>
      <c r="AT1543">
        <v>0</v>
      </c>
      <c r="AU1543">
        <v>3</v>
      </c>
      <c r="AV1543">
        <v>11</v>
      </c>
      <c r="AW1543">
        <f>IF(Z1543&gt;607, 4, 0)</f>
        <v>0</v>
      </c>
      <c r="AX1543">
        <f>IF(AA1543&gt;0.1497, 3, 0)</f>
        <v>3</v>
      </c>
      <c r="AY1543">
        <f>IF(P1543&gt;4031, 2, 0)</f>
        <v>0</v>
      </c>
      <c r="AZ1543">
        <f>IF(H1543&gt;51934.91, 1, 0)</f>
        <v>0</v>
      </c>
      <c r="BA1543">
        <f>SUM(AW1543:AZ1543)</f>
        <v>3</v>
      </c>
      <c r="BB1543" t="str">
        <f>VLOOKUP(BA1543,'Standard Deviations'!$L$1:$M$11,2,TRUE)</f>
        <v>Silver</v>
      </c>
    </row>
    <row r="1544" spans="1:54" hidden="1">
      <c r="A1544">
        <v>7186</v>
      </c>
      <c r="B1544">
        <v>1966</v>
      </c>
      <c r="C1544">
        <f>2024-B1544</f>
        <v>58</v>
      </c>
      <c r="D1544" t="str">
        <f>VLOOKUP(B1544,Reference!$A$1:$B$125, 2)</f>
        <v>Gen X</v>
      </c>
      <c r="E1544" t="s">
        <v>68</v>
      </c>
      <c r="F1544" t="str">
        <f>IF(E1544="High School", "No College", "College")</f>
        <v>College</v>
      </c>
      <c r="G1544" t="s">
        <v>65</v>
      </c>
      <c r="H1544">
        <v>30843</v>
      </c>
      <c r="I1544">
        <v>30843</v>
      </c>
      <c r="J1544" s="4" t="s">
        <v>341</v>
      </c>
      <c r="K1544">
        <v>1</v>
      </c>
      <c r="L1544">
        <v>1</v>
      </c>
      <c r="M1544" t="str">
        <f>IF(OR(K1544&gt;0, L1544&gt;0), "Parent", "Not Parent")</f>
        <v>Parent</v>
      </c>
      <c r="N1544" t="s">
        <v>142</v>
      </c>
      <c r="O1544" s="8">
        <v>41916</v>
      </c>
      <c r="P1544" s="9">
        <f>O1544-N1544</f>
        <v>131</v>
      </c>
      <c r="Q1544">
        <v>43</v>
      </c>
      <c r="R1544" s="9">
        <f>P1544-Q1544</f>
        <v>88</v>
      </c>
      <c r="S1544" s="8">
        <f>O1544-R1544</f>
        <v>41828</v>
      </c>
      <c r="T1544">
        <v>24</v>
      </c>
      <c r="U1544">
        <v>0</v>
      </c>
      <c r="V1544">
        <v>2</v>
      </c>
      <c r="W1544">
        <v>0</v>
      </c>
      <c r="X1544">
        <v>0</v>
      </c>
      <c r="Y1544">
        <v>9</v>
      </c>
      <c r="Z1544">
        <v>35</v>
      </c>
      <c r="AA1544">
        <f>Z1544/P1544</f>
        <v>0.26717557251908397</v>
      </c>
      <c r="AB1544" s="11" t="s">
        <v>506</v>
      </c>
      <c r="AC1544" t="s">
        <v>59</v>
      </c>
      <c r="AD1544">
        <v>2</v>
      </c>
      <c r="AE1544" t="str">
        <f>IF(AD1544&gt;3, "Prefers Discount", "Discount Indifferent")</f>
        <v>Discount Indifferent</v>
      </c>
      <c r="AF1544">
        <v>2</v>
      </c>
      <c r="AG1544">
        <v>1</v>
      </c>
      <c r="AH1544">
        <v>1</v>
      </c>
      <c r="AI1544" t="str">
        <f>INDEX($AF$1:$AH$1,MATCH(MAX(AF1544:AH1544),AF1544:AH1544,0))</f>
        <v>Store_Orders</v>
      </c>
      <c r="AJ1544">
        <v>5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f>SUM(AK1544:AO1544)</f>
        <v>1</v>
      </c>
      <c r="AQ1544" t="str">
        <f>INDEX($AK$1:$AO$1,MATCH(MAX(AK1544:AO1544),AK1544:AO1544,0))</f>
        <v>Converted_on_Camp3</v>
      </c>
      <c r="AR1544">
        <v>1</v>
      </c>
      <c r="AS1544" t="str">
        <f>IF(OR(AK1544&gt;0, AL1544&gt;0, AM1544&gt;0, AN1544&gt;0, AO1544&gt;0), "Converted", "Not Converted")</f>
        <v>Converted</v>
      </c>
      <c r="AT1544">
        <v>0</v>
      </c>
      <c r="AU1544">
        <v>3</v>
      </c>
      <c r="AV1544">
        <v>11</v>
      </c>
      <c r="AW1544">
        <f>IF(Z1544&gt;607, 4, 0)</f>
        <v>0</v>
      </c>
      <c r="AX1544">
        <f>IF(AA1544&gt;0.1497, 3, 0)</f>
        <v>3</v>
      </c>
      <c r="AY1544">
        <f>IF(P1544&gt;4031, 2, 0)</f>
        <v>0</v>
      </c>
      <c r="AZ1544">
        <f>IF(H1544&gt;51934.91, 1, 0)</f>
        <v>0</v>
      </c>
      <c r="BA1544">
        <f>SUM(AW1544:AZ1544)</f>
        <v>3</v>
      </c>
      <c r="BB1544" t="str">
        <f>VLOOKUP(BA1544,'Standard Deviations'!$L$1:$M$11,2,TRUE)</f>
        <v>Silver</v>
      </c>
    </row>
    <row r="1545" spans="1:54" hidden="1">
      <c r="A1545">
        <v>9422</v>
      </c>
      <c r="B1545">
        <v>1989</v>
      </c>
      <c r="C1545">
        <f>2024-B1545</f>
        <v>35</v>
      </c>
      <c r="D1545" t="str">
        <f>VLOOKUP(B1545,Reference!$A$1:$B$125, 2)</f>
        <v>Millennials</v>
      </c>
      <c r="E1545" t="s">
        <v>54</v>
      </c>
      <c r="F1545" t="str">
        <f>IF(E1545="High School", "No College", "College")</f>
        <v>College</v>
      </c>
      <c r="G1545" t="s">
        <v>55</v>
      </c>
      <c r="H1545">
        <v>38360</v>
      </c>
      <c r="I1545">
        <v>38360</v>
      </c>
      <c r="J1545" s="4" t="s">
        <v>175</v>
      </c>
      <c r="K1545">
        <v>1</v>
      </c>
      <c r="L1545">
        <v>0</v>
      </c>
      <c r="M1545" t="str">
        <f>IF(OR(K1545&gt;0, L1545&gt;0), "Parent", "Not Parent")</f>
        <v>Parent</v>
      </c>
      <c r="N1545" t="s">
        <v>674</v>
      </c>
      <c r="O1545" s="8">
        <v>41916</v>
      </c>
      <c r="P1545" s="9">
        <f>O1545-N1545</f>
        <v>491</v>
      </c>
      <c r="Q1545">
        <v>26</v>
      </c>
      <c r="R1545" s="9">
        <f>P1545-Q1545</f>
        <v>465</v>
      </c>
      <c r="S1545" s="8">
        <f>O1545-R1545</f>
        <v>41451</v>
      </c>
      <c r="T1545">
        <v>36</v>
      </c>
      <c r="U1545">
        <v>2</v>
      </c>
      <c r="V1545">
        <v>42</v>
      </c>
      <c r="W1545">
        <v>20</v>
      </c>
      <c r="X1545">
        <v>21</v>
      </c>
      <c r="Y1545">
        <v>10</v>
      </c>
      <c r="Z1545">
        <v>131</v>
      </c>
      <c r="AA1545">
        <f>Z1545/P1545</f>
        <v>0.26680244399185338</v>
      </c>
      <c r="AB1545" s="11" t="s">
        <v>506</v>
      </c>
      <c r="AC1545" t="s">
        <v>59</v>
      </c>
      <c r="AD1545">
        <v>2</v>
      </c>
      <c r="AE1545" t="str">
        <f>IF(AD1545&gt;3, "Prefers Discount", "Discount Indifferent")</f>
        <v>Discount Indifferent</v>
      </c>
      <c r="AF1545">
        <v>4</v>
      </c>
      <c r="AG1545">
        <v>2</v>
      </c>
      <c r="AH1545">
        <v>1</v>
      </c>
      <c r="AI1545" t="str">
        <f>INDEX($AF$1:$AH$1,MATCH(MAX(AF1545:AH1545),AF1545:AH1545,0))</f>
        <v>Store_Orders</v>
      </c>
      <c r="AJ1545">
        <v>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f>SUM(AK1545:AO1545)</f>
        <v>0</v>
      </c>
      <c r="AQ1545" t="s">
        <v>67</v>
      </c>
      <c r="AR1545">
        <v>0</v>
      </c>
      <c r="AS1545" t="str">
        <f>IF(OR(AK1545&gt;0, AL1545&gt;0, AM1545&gt;0, AN1545&gt;0, AO1545&gt;0), "Converted", "Not Converted")</f>
        <v>Not Converted</v>
      </c>
      <c r="AT1545">
        <v>0</v>
      </c>
      <c r="AU1545">
        <v>3</v>
      </c>
      <c r="AV1545">
        <v>11</v>
      </c>
      <c r="AW1545">
        <f>IF(Z1545&gt;607, 4, 0)</f>
        <v>0</v>
      </c>
      <c r="AX1545">
        <f>IF(AA1545&gt;0.1497, 3, 0)</f>
        <v>3</v>
      </c>
      <c r="AY1545">
        <f>IF(P1545&gt;4031, 2, 0)</f>
        <v>0</v>
      </c>
      <c r="AZ1545">
        <f>IF(H1545&gt;51934.91, 1, 0)</f>
        <v>0</v>
      </c>
      <c r="BA1545">
        <f>SUM(AW1545:AZ1545)</f>
        <v>3</v>
      </c>
      <c r="BB1545" t="str">
        <f>VLOOKUP(BA1545,'Standard Deviations'!$L$1:$M$11,2,TRUE)</f>
        <v>Silver</v>
      </c>
    </row>
    <row r="1546" spans="1:54">
      <c r="A1546">
        <v>304</v>
      </c>
      <c r="B1546">
        <v>1981</v>
      </c>
      <c r="C1546">
        <f>2024-B1546</f>
        <v>43</v>
      </c>
      <c r="D1546" t="str">
        <f>VLOOKUP(B1546,Reference!$A$1:$B$125, 2)</f>
        <v>Millennials</v>
      </c>
      <c r="E1546" t="s">
        <v>64</v>
      </c>
      <c r="F1546" t="str">
        <f>IF(E1546="High School", "No College", "College")</f>
        <v>College</v>
      </c>
      <c r="G1546" t="s">
        <v>60</v>
      </c>
      <c r="H1546">
        <v>22944</v>
      </c>
      <c r="I1546">
        <v>22944</v>
      </c>
      <c r="J1546" s="4" t="s">
        <v>341</v>
      </c>
      <c r="K1546">
        <v>1</v>
      </c>
      <c r="L1546">
        <v>0</v>
      </c>
      <c r="M1546" t="str">
        <f>IF(OR(K1546&gt;0, L1546&gt;0), "Parent", "Not Parent")</f>
        <v>Parent</v>
      </c>
      <c r="N1546" t="s">
        <v>168</v>
      </c>
      <c r="O1546" s="8">
        <v>41916</v>
      </c>
      <c r="P1546" s="9">
        <f>O1546-N1546</f>
        <v>285</v>
      </c>
      <c r="Q1546">
        <v>67</v>
      </c>
      <c r="R1546" s="9">
        <f>P1546-Q1546</f>
        <v>218</v>
      </c>
      <c r="S1546" s="8">
        <f>O1546-R1546</f>
        <v>41698</v>
      </c>
      <c r="T1546">
        <v>19</v>
      </c>
      <c r="U1546">
        <v>3</v>
      </c>
      <c r="V1546">
        <v>19</v>
      </c>
      <c r="W1546">
        <v>4</v>
      </c>
      <c r="X1546">
        <v>5</v>
      </c>
      <c r="Y1546">
        <v>26</v>
      </c>
      <c r="Z1546">
        <v>76</v>
      </c>
      <c r="AA1546">
        <f>Z1546/P1546</f>
        <v>0.26666666666666666</v>
      </c>
      <c r="AB1546" s="14" t="s">
        <v>506</v>
      </c>
      <c r="AC1546" s="13" t="s">
        <v>63</v>
      </c>
      <c r="AD1546">
        <v>3</v>
      </c>
      <c r="AE1546" t="str">
        <f>IF(AD1546&gt;3, "Prefers Discount", "Discount Indifferent")</f>
        <v>Discount Indifferent</v>
      </c>
      <c r="AF1546">
        <v>3</v>
      </c>
      <c r="AG1546">
        <v>3</v>
      </c>
      <c r="AH1546">
        <v>0</v>
      </c>
      <c r="AI1546" t="str">
        <f>INDEX($AF$1:$AH$1,MATCH(MAX(AF1546:AH1546),AF1546:AH1546,0))</f>
        <v>Store_Orders</v>
      </c>
      <c r="AJ1546">
        <v>7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f>SUM(AK1546:AO1546)</f>
        <v>0</v>
      </c>
      <c r="AQ1546" t="s">
        <v>67</v>
      </c>
      <c r="AR1546">
        <v>0</v>
      </c>
      <c r="AS1546" t="str">
        <f>IF(OR(AK1546&gt;0, AL1546&gt;0, AM1546&gt;0, AN1546&gt;0, AO1546&gt;0), "Converted", "Not Converted")</f>
        <v>Not Converted</v>
      </c>
      <c r="AT1546">
        <v>0</v>
      </c>
      <c r="AU1546">
        <v>3</v>
      </c>
      <c r="AV1546">
        <v>11</v>
      </c>
      <c r="AW1546">
        <f>IF(Z1546&gt;607, 4, 0)</f>
        <v>0</v>
      </c>
      <c r="AX1546">
        <f>IF(AA1546&gt;0.1497, 3, 0)</f>
        <v>3</v>
      </c>
      <c r="AY1546">
        <f>IF(P1546&gt;4031, 2, 0)</f>
        <v>0</v>
      </c>
      <c r="AZ1546">
        <f>IF(H1546&gt;51934.91, 1, 0)</f>
        <v>0</v>
      </c>
      <c r="BA1546">
        <f>SUM(AW1546:AZ1546)</f>
        <v>3</v>
      </c>
      <c r="BB1546" t="str">
        <f>VLOOKUP(BA1546,'Standard Deviations'!$L$1:$M$11,2,TRUE)</f>
        <v>Silver</v>
      </c>
    </row>
    <row r="1547" spans="1:54">
      <c r="A1547">
        <v>5123</v>
      </c>
      <c r="B1547">
        <v>1951</v>
      </c>
      <c r="C1547">
        <f>2024-B1547</f>
        <v>73</v>
      </c>
      <c r="D1547" t="str">
        <f>VLOOKUP(B1547,Reference!$A$1:$B$125, 2)</f>
        <v>Boomers</v>
      </c>
      <c r="E1547" t="s">
        <v>64</v>
      </c>
      <c r="F1547" t="str">
        <f>IF(E1547="High School", "No College", "College")</f>
        <v>College</v>
      </c>
      <c r="G1547" t="s">
        <v>55</v>
      </c>
      <c r="H1547">
        <v>27450</v>
      </c>
      <c r="I1547">
        <v>27450</v>
      </c>
      <c r="J1547" s="4" t="s">
        <v>341</v>
      </c>
      <c r="K1547">
        <v>0</v>
      </c>
      <c r="L1547">
        <v>0</v>
      </c>
      <c r="M1547" t="str">
        <f>IF(OR(K1547&gt;0, L1547&gt;0), "Parent", "Not Parent")</f>
        <v>Not Parent</v>
      </c>
      <c r="N1547" t="s">
        <v>522</v>
      </c>
      <c r="O1547" s="8">
        <v>41916</v>
      </c>
      <c r="P1547" s="9">
        <f>O1547-N1547</f>
        <v>537</v>
      </c>
      <c r="Q1547">
        <v>57</v>
      </c>
      <c r="R1547" s="9">
        <f>P1547-Q1547</f>
        <v>480</v>
      </c>
      <c r="S1547" s="8">
        <f>O1547-R1547</f>
        <v>41436</v>
      </c>
      <c r="T1547">
        <v>37</v>
      </c>
      <c r="U1547">
        <v>12</v>
      </c>
      <c r="V1547">
        <v>23</v>
      </c>
      <c r="W1547">
        <v>8</v>
      </c>
      <c r="X1547">
        <v>11</v>
      </c>
      <c r="Y1547">
        <v>52</v>
      </c>
      <c r="Z1547">
        <v>143</v>
      </c>
      <c r="AA1547">
        <f>Z1547/P1547</f>
        <v>0.26629422718808193</v>
      </c>
      <c r="AB1547" s="14" t="s">
        <v>506</v>
      </c>
      <c r="AC1547" s="13" t="s">
        <v>63</v>
      </c>
      <c r="AD1547">
        <v>1</v>
      </c>
      <c r="AE1547" t="str">
        <f>IF(AD1547&gt;3, "Prefers Discount", "Discount Indifferent")</f>
        <v>Discount Indifferent</v>
      </c>
      <c r="AF1547">
        <v>3</v>
      </c>
      <c r="AG1547">
        <v>2</v>
      </c>
      <c r="AH1547">
        <v>1</v>
      </c>
      <c r="AI1547" t="str">
        <f>INDEX($AF$1:$AH$1,MATCH(MAX(AF1547:AH1547),AF1547:AH1547,0))</f>
        <v>Store_Orders</v>
      </c>
      <c r="AJ1547">
        <v>7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f>SUM(AK1547:AO1547)</f>
        <v>0</v>
      </c>
      <c r="AQ1547" t="s">
        <v>67</v>
      </c>
      <c r="AR1547">
        <v>0</v>
      </c>
      <c r="AS1547" t="str">
        <f>IF(OR(AK1547&gt;0, AL1547&gt;0, AM1547&gt;0, AN1547&gt;0, AO1547&gt;0), "Converted", "Not Converted")</f>
        <v>Not Converted</v>
      </c>
      <c r="AT1547">
        <v>0</v>
      </c>
      <c r="AU1547">
        <v>3</v>
      </c>
      <c r="AV1547">
        <v>11</v>
      </c>
      <c r="AW1547">
        <f>IF(Z1547&gt;607, 4, 0)</f>
        <v>0</v>
      </c>
      <c r="AX1547">
        <f>IF(AA1547&gt;0.1497, 3, 0)</f>
        <v>3</v>
      </c>
      <c r="AY1547">
        <f>IF(P1547&gt;4031, 2, 0)</f>
        <v>0</v>
      </c>
      <c r="AZ1547">
        <f>IF(H1547&gt;51934.91, 1, 0)</f>
        <v>0</v>
      </c>
      <c r="BA1547">
        <f>SUM(AW1547:AZ1547)</f>
        <v>3</v>
      </c>
      <c r="BB1547" t="str">
        <f>VLOOKUP(BA1547,'Standard Deviations'!$L$1:$M$11,2,TRUE)</f>
        <v>Silver</v>
      </c>
    </row>
    <row r="1548" spans="1:54">
      <c r="A1548">
        <v>945</v>
      </c>
      <c r="B1548">
        <v>1965</v>
      </c>
      <c r="C1548">
        <f>2024-B1548</f>
        <v>59</v>
      </c>
      <c r="D1548" t="str">
        <f>VLOOKUP(B1548,Reference!$A$1:$B$125, 2)</f>
        <v>Gen X</v>
      </c>
      <c r="E1548" t="s">
        <v>54</v>
      </c>
      <c r="F1548" t="str">
        <f>IF(E1548="High School", "No College", "College")</f>
        <v>College</v>
      </c>
      <c r="G1548" t="s">
        <v>65</v>
      </c>
      <c r="H1548">
        <v>36317</v>
      </c>
      <c r="I1548">
        <v>36317</v>
      </c>
      <c r="J1548" s="4" t="s">
        <v>175</v>
      </c>
      <c r="K1548">
        <v>0</v>
      </c>
      <c r="L1548">
        <v>1</v>
      </c>
      <c r="M1548" t="str">
        <f>IF(OR(K1548&gt;0, L1548&gt;0), "Parent", "Not Parent")</f>
        <v>Parent</v>
      </c>
      <c r="N1548" t="s">
        <v>224</v>
      </c>
      <c r="O1548" s="8">
        <v>41916</v>
      </c>
      <c r="P1548" s="9">
        <f>O1548-N1548</f>
        <v>500</v>
      </c>
      <c r="Q1548">
        <v>53</v>
      </c>
      <c r="R1548" s="9">
        <f>P1548-Q1548</f>
        <v>447</v>
      </c>
      <c r="S1548" s="8">
        <f>O1548-R1548</f>
        <v>41469</v>
      </c>
      <c r="T1548">
        <v>87</v>
      </c>
      <c r="U1548">
        <v>3</v>
      </c>
      <c r="V1548">
        <v>25</v>
      </c>
      <c r="W1548">
        <v>3</v>
      </c>
      <c r="X1548">
        <v>2</v>
      </c>
      <c r="Y1548">
        <v>13</v>
      </c>
      <c r="Z1548">
        <v>133</v>
      </c>
      <c r="AA1548">
        <f>Z1548/P1548</f>
        <v>0.26600000000000001</v>
      </c>
      <c r="AB1548" s="14" t="s">
        <v>506</v>
      </c>
      <c r="AC1548" s="13" t="s">
        <v>63</v>
      </c>
      <c r="AD1548">
        <v>2</v>
      </c>
      <c r="AE1548" t="str">
        <f>IF(AD1548&gt;3, "Prefers Discount", "Discount Indifferent")</f>
        <v>Discount Indifferent</v>
      </c>
      <c r="AF1548">
        <v>4</v>
      </c>
      <c r="AG1548">
        <v>3</v>
      </c>
      <c r="AH1548">
        <v>0</v>
      </c>
      <c r="AI1548" t="str">
        <f>INDEX($AF$1:$AH$1,MATCH(MAX(AF1548:AH1548),AF1548:AH1548,0))</f>
        <v>Store_Orders</v>
      </c>
      <c r="AJ1548">
        <v>7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f>SUM(AK1548:AO1548)</f>
        <v>0</v>
      </c>
      <c r="AQ1548" t="s">
        <v>67</v>
      </c>
      <c r="AR1548">
        <v>0</v>
      </c>
      <c r="AS1548" t="str">
        <f>IF(OR(AK1548&gt;0, AL1548&gt;0, AM1548&gt;0, AN1548&gt;0, AO1548&gt;0), "Converted", "Not Converted")</f>
        <v>Not Converted</v>
      </c>
      <c r="AT1548">
        <v>0</v>
      </c>
      <c r="AU1548">
        <v>3</v>
      </c>
      <c r="AV1548">
        <v>11</v>
      </c>
      <c r="AW1548">
        <f>IF(Z1548&gt;607, 4, 0)</f>
        <v>0</v>
      </c>
      <c r="AX1548">
        <f>IF(AA1548&gt;0.1497, 3, 0)</f>
        <v>3</v>
      </c>
      <c r="AY1548">
        <f>IF(P1548&gt;4031, 2, 0)</f>
        <v>0</v>
      </c>
      <c r="AZ1548">
        <f>IF(H1548&gt;51934.91, 1, 0)</f>
        <v>0</v>
      </c>
      <c r="BA1548">
        <f>SUM(AW1548:AZ1548)</f>
        <v>3</v>
      </c>
      <c r="BB1548" t="str">
        <f>VLOOKUP(BA1548,'Standard Deviations'!$L$1:$M$11,2,TRUE)</f>
        <v>Silver</v>
      </c>
    </row>
    <row r="1549" spans="1:54" hidden="1">
      <c r="A1549">
        <v>1307</v>
      </c>
      <c r="B1549">
        <v>1978</v>
      </c>
      <c r="C1549">
        <f>2024-B1549</f>
        <v>46</v>
      </c>
      <c r="D1549" t="str">
        <f>VLOOKUP(B1549,Reference!$A$1:$B$125, 2)</f>
        <v>Gen X</v>
      </c>
      <c r="E1549" t="s">
        <v>54</v>
      </c>
      <c r="F1549" t="str">
        <f>IF(E1549="High School", "No College", "College")</f>
        <v>College</v>
      </c>
      <c r="G1549" t="s">
        <v>71</v>
      </c>
      <c r="H1549">
        <v>41986</v>
      </c>
      <c r="I1549">
        <v>41986</v>
      </c>
      <c r="J1549" s="4" t="s">
        <v>175</v>
      </c>
      <c r="K1549">
        <v>0</v>
      </c>
      <c r="L1549">
        <v>1</v>
      </c>
      <c r="M1549" t="str">
        <f>IF(OR(K1549&gt;0, L1549&gt;0), "Parent", "Not Parent")</f>
        <v>Parent</v>
      </c>
      <c r="N1549" t="s">
        <v>675</v>
      </c>
      <c r="O1549" s="8">
        <v>41916</v>
      </c>
      <c r="P1549" s="9">
        <f>O1549-N1549</f>
        <v>237</v>
      </c>
      <c r="Q1549">
        <v>15</v>
      </c>
      <c r="R1549" s="9">
        <f>P1549-Q1549</f>
        <v>222</v>
      </c>
      <c r="S1549" s="8">
        <f>O1549-R1549</f>
        <v>41694</v>
      </c>
      <c r="T1549">
        <v>27</v>
      </c>
      <c r="U1549">
        <v>5</v>
      </c>
      <c r="V1549">
        <v>8</v>
      </c>
      <c r="W1549">
        <v>8</v>
      </c>
      <c r="X1549">
        <v>3</v>
      </c>
      <c r="Y1549">
        <v>12</v>
      </c>
      <c r="Z1549">
        <v>63</v>
      </c>
      <c r="AA1549">
        <f>Z1549/P1549</f>
        <v>0.26582278481012656</v>
      </c>
      <c r="AB1549" s="11" t="s">
        <v>506</v>
      </c>
      <c r="AC1549" t="s">
        <v>59</v>
      </c>
      <c r="AD1549">
        <v>3</v>
      </c>
      <c r="AE1549" t="str">
        <f>IF(AD1549&gt;3, "Prefers Discount", "Discount Indifferent")</f>
        <v>Discount Indifferent</v>
      </c>
      <c r="AF1549">
        <v>4</v>
      </c>
      <c r="AG1549">
        <v>3</v>
      </c>
      <c r="AH1549">
        <v>0</v>
      </c>
      <c r="AI1549" t="str">
        <f>INDEX($AF$1:$AH$1,MATCH(MAX(AF1549:AH1549),AF1549:AH1549,0))</f>
        <v>Store_Orders</v>
      </c>
      <c r="AJ1549">
        <v>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f>SUM(AK1549:AO1549)</f>
        <v>0</v>
      </c>
      <c r="AQ1549" t="s">
        <v>67</v>
      </c>
      <c r="AR1549">
        <v>0</v>
      </c>
      <c r="AS1549" t="str">
        <f>IF(OR(AK1549&gt;0, AL1549&gt;0, AM1549&gt;0, AN1549&gt;0, AO1549&gt;0), "Converted", "Not Converted")</f>
        <v>Not Converted</v>
      </c>
      <c r="AT1549">
        <v>0</v>
      </c>
      <c r="AU1549">
        <v>3</v>
      </c>
      <c r="AV1549">
        <v>11</v>
      </c>
      <c r="AW1549">
        <f>IF(Z1549&gt;607, 4, 0)</f>
        <v>0</v>
      </c>
      <c r="AX1549">
        <f>IF(AA1549&gt;0.1497, 3, 0)</f>
        <v>3</v>
      </c>
      <c r="AY1549">
        <f>IF(P1549&gt;4031, 2, 0)</f>
        <v>0</v>
      </c>
      <c r="AZ1549">
        <f>IF(H1549&gt;51934.91, 1, 0)</f>
        <v>0</v>
      </c>
      <c r="BA1549">
        <f>SUM(AW1549:AZ1549)</f>
        <v>3</v>
      </c>
      <c r="BB1549" t="str">
        <f>VLOOKUP(BA1549,'Standard Deviations'!$L$1:$M$11,2,TRUE)</f>
        <v>Silver</v>
      </c>
    </row>
    <row r="1550" spans="1:54">
      <c r="A1550">
        <v>6336</v>
      </c>
      <c r="B1550">
        <v>1960</v>
      </c>
      <c r="C1550">
        <f>2024-B1550</f>
        <v>64</v>
      </c>
      <c r="D1550" t="str">
        <f>VLOOKUP(B1550,Reference!$A$1:$B$125, 2)</f>
        <v>Boomers</v>
      </c>
      <c r="E1550" t="s">
        <v>54</v>
      </c>
      <c r="F1550" t="str">
        <f>IF(E1550="High School", "No College", "College")</f>
        <v>College</v>
      </c>
      <c r="G1550" t="s">
        <v>55</v>
      </c>
      <c r="H1550">
        <v>29315</v>
      </c>
      <c r="I1550">
        <v>29315</v>
      </c>
      <c r="J1550" s="4" t="s">
        <v>341</v>
      </c>
      <c r="K1550">
        <v>1</v>
      </c>
      <c r="L1550">
        <v>1</v>
      </c>
      <c r="M1550" t="str">
        <f>IF(OR(K1550&gt;0, L1550&gt;0), "Parent", "Not Parent")</f>
        <v>Parent</v>
      </c>
      <c r="N1550" t="s">
        <v>429</v>
      </c>
      <c r="O1550" s="8">
        <v>41916</v>
      </c>
      <c r="P1550" s="9">
        <f>O1550-N1550</f>
        <v>181</v>
      </c>
      <c r="Q1550">
        <v>55</v>
      </c>
      <c r="R1550" s="9">
        <f>P1550-Q1550</f>
        <v>126</v>
      </c>
      <c r="S1550" s="8">
        <f>O1550-R1550</f>
        <v>41790</v>
      </c>
      <c r="T1550">
        <v>13</v>
      </c>
      <c r="U1550">
        <v>2</v>
      </c>
      <c r="V1550">
        <v>14</v>
      </c>
      <c r="W1550">
        <v>8</v>
      </c>
      <c r="X1550">
        <v>7</v>
      </c>
      <c r="Y1550">
        <v>4</v>
      </c>
      <c r="Z1550">
        <v>48</v>
      </c>
      <c r="AA1550">
        <f>Z1550/P1550</f>
        <v>0.26519337016574585</v>
      </c>
      <c r="AB1550" s="14" t="s">
        <v>506</v>
      </c>
      <c r="AC1550" s="13" t="s">
        <v>63</v>
      </c>
      <c r="AD1550">
        <v>4</v>
      </c>
      <c r="AE1550" t="str">
        <f>IF(AD1550&gt;3, "Prefers Discount", "Discount Indifferent")</f>
        <v>Prefers Discount</v>
      </c>
      <c r="AF1550">
        <v>4</v>
      </c>
      <c r="AG1550">
        <v>2</v>
      </c>
      <c r="AH1550">
        <v>0</v>
      </c>
      <c r="AI1550" t="str">
        <f>INDEX($AF$1:$AH$1,MATCH(MAX(AF1550:AH1550),AF1550:AH1550,0))</f>
        <v>Store_Orders</v>
      </c>
      <c r="AJ1550">
        <v>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f>SUM(AK1550:AO1550)</f>
        <v>0</v>
      </c>
      <c r="AQ1550" t="s">
        <v>67</v>
      </c>
      <c r="AR1550">
        <v>0</v>
      </c>
      <c r="AS1550" t="str">
        <f>IF(OR(AK1550&gt;0, AL1550&gt;0, AM1550&gt;0, AN1550&gt;0, AO1550&gt;0), "Converted", "Not Converted")</f>
        <v>Not Converted</v>
      </c>
      <c r="AT1550">
        <v>0</v>
      </c>
      <c r="AU1550">
        <v>3</v>
      </c>
      <c r="AV1550">
        <v>11</v>
      </c>
      <c r="AW1550">
        <f>IF(Z1550&gt;607, 4, 0)</f>
        <v>0</v>
      </c>
      <c r="AX1550">
        <f>IF(AA1550&gt;0.1497, 3, 0)</f>
        <v>3</v>
      </c>
      <c r="AY1550">
        <f>IF(P1550&gt;4031, 2, 0)</f>
        <v>0</v>
      </c>
      <c r="AZ1550">
        <f>IF(H1550&gt;51934.91, 1, 0)</f>
        <v>0</v>
      </c>
      <c r="BA1550">
        <f>SUM(AW1550:AZ1550)</f>
        <v>3</v>
      </c>
      <c r="BB1550" t="str">
        <f>VLOOKUP(BA1550,'Standard Deviations'!$L$1:$M$11,2,TRUE)</f>
        <v>Silver</v>
      </c>
    </row>
    <row r="1551" spans="1:54">
      <c r="A1551">
        <v>9576</v>
      </c>
      <c r="B1551">
        <v>1982</v>
      </c>
      <c r="C1551">
        <f>2024-B1551</f>
        <v>42</v>
      </c>
      <c r="D1551" t="str">
        <f>VLOOKUP(B1551,Reference!$A$1:$B$125, 2)</f>
        <v>Millennials</v>
      </c>
      <c r="E1551" t="s">
        <v>68</v>
      </c>
      <c r="F1551" t="str">
        <f>IF(E1551="High School", "No College", "College")</f>
        <v>College</v>
      </c>
      <c r="G1551" t="s">
        <v>65</v>
      </c>
      <c r="H1551">
        <v>32313</v>
      </c>
      <c r="I1551">
        <v>32313</v>
      </c>
      <c r="J1551" s="4" t="s">
        <v>175</v>
      </c>
      <c r="K1551">
        <v>1</v>
      </c>
      <c r="L1551">
        <v>0</v>
      </c>
      <c r="M1551" t="str">
        <f>IF(OR(K1551&gt;0, L1551&gt;0), "Parent", "Not Parent")</f>
        <v>Parent</v>
      </c>
      <c r="N1551" t="s">
        <v>617</v>
      </c>
      <c r="O1551" s="8">
        <v>41916</v>
      </c>
      <c r="P1551" s="9">
        <f>O1551-N1551</f>
        <v>600</v>
      </c>
      <c r="Q1551">
        <v>60</v>
      </c>
      <c r="R1551" s="9">
        <f>P1551-Q1551</f>
        <v>540</v>
      </c>
      <c r="S1551" s="8">
        <f>O1551-R1551</f>
        <v>41376</v>
      </c>
      <c r="T1551">
        <v>86</v>
      </c>
      <c r="U1551">
        <v>4</v>
      </c>
      <c r="V1551">
        <v>56</v>
      </c>
      <c r="W1551">
        <v>2</v>
      </c>
      <c r="X1551">
        <v>4</v>
      </c>
      <c r="Y1551">
        <v>7</v>
      </c>
      <c r="Z1551">
        <v>159</v>
      </c>
      <c r="AA1551">
        <f>Z1551/P1551</f>
        <v>0.26500000000000001</v>
      </c>
      <c r="AB1551" s="14" t="s">
        <v>506</v>
      </c>
      <c r="AC1551" s="13" t="s">
        <v>63</v>
      </c>
      <c r="AD1551">
        <v>3</v>
      </c>
      <c r="AE1551" t="str">
        <f>IF(AD1551&gt;3, "Prefers Discount", "Discount Indifferent")</f>
        <v>Discount Indifferent</v>
      </c>
      <c r="AF1551">
        <v>4</v>
      </c>
      <c r="AG1551">
        <v>4</v>
      </c>
      <c r="AH1551">
        <v>0</v>
      </c>
      <c r="AI1551" t="str">
        <f>INDEX($AF$1:$AH$1,MATCH(MAX(AF1551:AH1551),AF1551:AH1551,0))</f>
        <v>Store_Orders</v>
      </c>
      <c r="AJ1551">
        <v>9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f>SUM(AK1551:AO1551)</f>
        <v>0</v>
      </c>
      <c r="AQ1551" t="s">
        <v>67</v>
      </c>
      <c r="AR1551">
        <v>0</v>
      </c>
      <c r="AS1551" t="str">
        <f>IF(OR(AK1551&gt;0, AL1551&gt;0, AM1551&gt;0, AN1551&gt;0, AO1551&gt;0), "Converted", "Not Converted")</f>
        <v>Not Converted</v>
      </c>
      <c r="AT1551">
        <v>0</v>
      </c>
      <c r="AU1551">
        <v>3</v>
      </c>
      <c r="AV1551">
        <v>11</v>
      </c>
      <c r="AW1551">
        <f>IF(Z1551&gt;607, 4, 0)</f>
        <v>0</v>
      </c>
      <c r="AX1551">
        <f>IF(AA1551&gt;0.1497, 3, 0)</f>
        <v>3</v>
      </c>
      <c r="AY1551">
        <f>IF(P1551&gt;4031, 2, 0)</f>
        <v>0</v>
      </c>
      <c r="AZ1551">
        <f>IF(H1551&gt;51934.91, 1, 0)</f>
        <v>0</v>
      </c>
      <c r="BA1551">
        <f>SUM(AW1551:AZ1551)</f>
        <v>3</v>
      </c>
      <c r="BB1551" t="str">
        <f>VLOOKUP(BA1551,'Standard Deviations'!$L$1:$M$11,2,TRUE)</f>
        <v>Silver</v>
      </c>
    </row>
    <row r="1552" spans="1:54" hidden="1">
      <c r="A1552">
        <v>6398</v>
      </c>
      <c r="B1552">
        <v>1974</v>
      </c>
      <c r="C1552">
        <f>2024-B1552</f>
        <v>50</v>
      </c>
      <c r="D1552" t="str">
        <f>VLOOKUP(B1552,Reference!$A$1:$B$125, 2)</f>
        <v>Gen X</v>
      </c>
      <c r="E1552" t="s">
        <v>546</v>
      </c>
      <c r="F1552" t="str">
        <f>IF(E1552="High School", "No College", "College")</f>
        <v>No College</v>
      </c>
      <c r="G1552" t="s">
        <v>55</v>
      </c>
      <c r="H1552">
        <v>18393</v>
      </c>
      <c r="I1552">
        <v>18393</v>
      </c>
      <c r="J1552" s="4" t="s">
        <v>341</v>
      </c>
      <c r="K1552">
        <v>1</v>
      </c>
      <c r="L1552">
        <v>0</v>
      </c>
      <c r="M1552" t="str">
        <f>IF(OR(K1552&gt;0, L1552&gt;0), "Parent", "Not Parent")</f>
        <v>Parent</v>
      </c>
      <c r="N1552" t="s">
        <v>214</v>
      </c>
      <c r="O1552" s="8">
        <v>41916</v>
      </c>
      <c r="P1552" s="9">
        <f>O1552-N1552</f>
        <v>189</v>
      </c>
      <c r="Q1552">
        <v>2</v>
      </c>
      <c r="R1552" s="9">
        <f>P1552-Q1552</f>
        <v>187</v>
      </c>
      <c r="S1552" s="8">
        <f>O1552-R1552</f>
        <v>41729</v>
      </c>
      <c r="T1552">
        <v>7</v>
      </c>
      <c r="U1552">
        <v>10</v>
      </c>
      <c r="V1552">
        <v>13</v>
      </c>
      <c r="W1552">
        <v>16</v>
      </c>
      <c r="X1552">
        <v>0</v>
      </c>
      <c r="Y1552">
        <v>4</v>
      </c>
      <c r="Z1552">
        <v>50</v>
      </c>
      <c r="AA1552">
        <f>Z1552/P1552</f>
        <v>0.26455026455026454</v>
      </c>
      <c r="AB1552" s="11" t="s">
        <v>506</v>
      </c>
      <c r="AC1552" t="s">
        <v>59</v>
      </c>
      <c r="AD1552">
        <v>2</v>
      </c>
      <c r="AE1552" t="str">
        <f>IF(AD1552&gt;3, "Prefers Discount", "Discount Indifferent")</f>
        <v>Discount Indifferent</v>
      </c>
      <c r="AF1552">
        <v>3</v>
      </c>
      <c r="AG1552">
        <v>3</v>
      </c>
      <c r="AH1552">
        <v>0</v>
      </c>
      <c r="AI1552" t="str">
        <f>INDEX($AF$1:$AH$1,MATCH(MAX(AF1552:AH1552),AF1552:AH1552,0))</f>
        <v>Store_Orders</v>
      </c>
      <c r="AJ1552">
        <v>8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f>SUM(AK1552:AO1552)</f>
        <v>0</v>
      </c>
      <c r="AQ1552" t="s">
        <v>67</v>
      </c>
      <c r="AR1552">
        <v>0</v>
      </c>
      <c r="AS1552" t="str">
        <f>IF(OR(AK1552&gt;0, AL1552&gt;0, AM1552&gt;0, AN1552&gt;0, AO1552&gt;0), "Converted", "Not Converted")</f>
        <v>Not Converted</v>
      </c>
      <c r="AT1552">
        <v>0</v>
      </c>
      <c r="AU1552">
        <v>3</v>
      </c>
      <c r="AV1552">
        <v>11</v>
      </c>
      <c r="AW1552">
        <f>IF(Z1552&gt;607, 4, 0)</f>
        <v>0</v>
      </c>
      <c r="AX1552">
        <f>IF(AA1552&gt;0.1497, 3, 0)</f>
        <v>3</v>
      </c>
      <c r="AY1552">
        <f>IF(P1552&gt;4031, 2, 0)</f>
        <v>0</v>
      </c>
      <c r="AZ1552">
        <f>IF(H1552&gt;51934.91, 1, 0)</f>
        <v>0</v>
      </c>
      <c r="BA1552">
        <f>SUM(AW1552:AZ1552)</f>
        <v>3</v>
      </c>
      <c r="BB1552" t="str">
        <f>VLOOKUP(BA1552,'Standard Deviations'!$L$1:$M$11,2,TRUE)</f>
        <v>Silver</v>
      </c>
    </row>
    <row r="1553" spans="1:54" hidden="1">
      <c r="A1553">
        <v>9972</v>
      </c>
      <c r="B1553">
        <v>1955</v>
      </c>
      <c r="C1553">
        <f>2024-B1553</f>
        <v>69</v>
      </c>
      <c r="D1553" t="str">
        <f>VLOOKUP(B1553,Reference!$A$1:$B$125, 2)</f>
        <v>Boomers</v>
      </c>
      <c r="E1553" t="s">
        <v>68</v>
      </c>
      <c r="F1553" t="str">
        <f>IF(E1553="High School", "No College", "College")</f>
        <v>College</v>
      </c>
      <c r="G1553" t="s">
        <v>65</v>
      </c>
      <c r="H1553">
        <v>46015</v>
      </c>
      <c r="I1553">
        <v>46015</v>
      </c>
      <c r="J1553" s="4" t="s">
        <v>175</v>
      </c>
      <c r="K1553">
        <v>1</v>
      </c>
      <c r="L1553">
        <v>1</v>
      </c>
      <c r="M1553" t="str">
        <f>IF(OR(K1553&gt;0, L1553&gt;0), "Parent", "Not Parent")</f>
        <v>Parent</v>
      </c>
      <c r="N1553" t="s">
        <v>368</v>
      </c>
      <c r="O1553" s="8">
        <v>41916</v>
      </c>
      <c r="P1553" s="9">
        <f>O1553-N1553</f>
        <v>174</v>
      </c>
      <c r="Q1553">
        <v>25</v>
      </c>
      <c r="R1553" s="9">
        <f>P1553-Q1553</f>
        <v>149</v>
      </c>
      <c r="S1553" s="8">
        <f>O1553-R1553</f>
        <v>41767</v>
      </c>
      <c r="T1553">
        <v>38</v>
      </c>
      <c r="U1553">
        <v>0</v>
      </c>
      <c r="V1553">
        <v>2</v>
      </c>
      <c r="W1553">
        <v>0</v>
      </c>
      <c r="X1553">
        <v>0</v>
      </c>
      <c r="Y1553">
        <v>6</v>
      </c>
      <c r="Z1553">
        <v>46</v>
      </c>
      <c r="AA1553">
        <f>Z1553/P1553</f>
        <v>0.26436781609195403</v>
      </c>
      <c r="AB1553" s="11" t="s">
        <v>506</v>
      </c>
      <c r="AC1553" t="s">
        <v>59</v>
      </c>
      <c r="AD1553">
        <v>1</v>
      </c>
      <c r="AE1553" t="str">
        <f>IF(AD1553&gt;3, "Prefers Discount", "Discount Indifferent")</f>
        <v>Discount Indifferent</v>
      </c>
      <c r="AF1553">
        <v>3</v>
      </c>
      <c r="AG1553">
        <v>1</v>
      </c>
      <c r="AH1553">
        <v>0</v>
      </c>
      <c r="AI1553" t="str">
        <f>INDEX($AF$1:$AH$1,MATCH(MAX(AF1553:AH1553),AF1553:AH1553,0))</f>
        <v>Store_Orders</v>
      </c>
      <c r="AJ1553">
        <v>7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f>SUM(AK1553:AO1553)</f>
        <v>2</v>
      </c>
      <c r="AQ1553" t="str">
        <f>INDEX($AK$1:$AO$1,MATCH(MAX(AK1553:AO1553),AK1553:AO1553,0))</f>
        <v>Converted_on_Camp2</v>
      </c>
      <c r="AR1553">
        <v>1</v>
      </c>
      <c r="AS1553" t="str">
        <f>IF(OR(AK1553&gt;0, AL1553&gt;0, AM1553&gt;0, AN1553&gt;0, AO1553&gt;0), "Converted", "Not Converted")</f>
        <v>Converted</v>
      </c>
      <c r="AT1553">
        <v>0</v>
      </c>
      <c r="AU1553">
        <v>3</v>
      </c>
      <c r="AV1553">
        <v>11</v>
      </c>
      <c r="AW1553">
        <f>IF(Z1553&gt;607, 4, 0)</f>
        <v>0</v>
      </c>
      <c r="AX1553">
        <f>IF(AA1553&gt;0.1497, 3, 0)</f>
        <v>3</v>
      </c>
      <c r="AY1553">
        <f>IF(P1553&gt;4031, 2, 0)</f>
        <v>0</v>
      </c>
      <c r="AZ1553">
        <f>IF(H1553&gt;51934.91, 1, 0)</f>
        <v>0</v>
      </c>
      <c r="BA1553">
        <f>SUM(AW1553:AZ1553)</f>
        <v>3</v>
      </c>
      <c r="BB1553" t="str">
        <f>VLOOKUP(BA1553,'Standard Deviations'!$L$1:$M$11,2,TRUE)</f>
        <v>Silver</v>
      </c>
    </row>
    <row r="1554" spans="1:54" hidden="1">
      <c r="A1554">
        <v>2945</v>
      </c>
      <c r="B1554">
        <v>1955</v>
      </c>
      <c r="C1554">
        <f>2024-B1554</f>
        <v>69</v>
      </c>
      <c r="D1554" t="str">
        <f>VLOOKUP(B1554,Reference!$A$1:$B$125, 2)</f>
        <v>Boomers</v>
      </c>
      <c r="E1554" t="s">
        <v>68</v>
      </c>
      <c r="F1554" t="str">
        <f>IF(E1554="High School", "No College", "College")</f>
        <v>College</v>
      </c>
      <c r="G1554" t="s">
        <v>65</v>
      </c>
      <c r="H1554">
        <v>46015</v>
      </c>
      <c r="I1554">
        <v>46015</v>
      </c>
      <c r="J1554" s="4" t="s">
        <v>175</v>
      </c>
      <c r="K1554">
        <v>1</v>
      </c>
      <c r="L1554">
        <v>1</v>
      </c>
      <c r="M1554" t="str">
        <f>IF(OR(K1554&gt;0, L1554&gt;0), "Parent", "Not Parent")</f>
        <v>Parent</v>
      </c>
      <c r="N1554" t="s">
        <v>368</v>
      </c>
      <c r="O1554" s="8">
        <v>41916</v>
      </c>
      <c r="P1554" s="9">
        <f>O1554-N1554</f>
        <v>174</v>
      </c>
      <c r="Q1554">
        <v>25</v>
      </c>
      <c r="R1554" s="9">
        <f>P1554-Q1554</f>
        <v>149</v>
      </c>
      <c r="S1554" s="8">
        <f>O1554-R1554</f>
        <v>41767</v>
      </c>
      <c r="T1554">
        <v>38</v>
      </c>
      <c r="U1554">
        <v>0</v>
      </c>
      <c r="V1554">
        <v>2</v>
      </c>
      <c r="W1554">
        <v>0</v>
      </c>
      <c r="X1554">
        <v>0</v>
      </c>
      <c r="Y1554">
        <v>6</v>
      </c>
      <c r="Z1554">
        <v>46</v>
      </c>
      <c r="AA1554">
        <f>Z1554/P1554</f>
        <v>0.26436781609195403</v>
      </c>
      <c r="AB1554" s="11" t="s">
        <v>506</v>
      </c>
      <c r="AC1554" t="s">
        <v>59</v>
      </c>
      <c r="AD1554">
        <v>1</v>
      </c>
      <c r="AE1554" t="str">
        <f>IF(AD1554&gt;3, "Prefers Discount", "Discount Indifferent")</f>
        <v>Discount Indifferent</v>
      </c>
      <c r="AF1554">
        <v>3</v>
      </c>
      <c r="AG1554">
        <v>1</v>
      </c>
      <c r="AH1554">
        <v>0</v>
      </c>
      <c r="AI1554" t="str">
        <f>INDEX($AF$1:$AH$1,MATCH(MAX(AF1554:AH1554),AF1554:AH1554,0))</f>
        <v>Store_Orders</v>
      </c>
      <c r="AJ1554">
        <v>7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f>SUM(AK1554:AO1554)</f>
        <v>2</v>
      </c>
      <c r="AQ1554" t="str">
        <f>INDEX($AK$1:$AO$1,MATCH(MAX(AK1554:AO1554),AK1554:AO1554,0))</f>
        <v>Converted_on_Camp2</v>
      </c>
      <c r="AR1554">
        <v>1</v>
      </c>
      <c r="AS1554" t="str">
        <f>IF(OR(AK1554&gt;0, AL1554&gt;0, AM1554&gt;0, AN1554&gt;0, AO1554&gt;0), "Converted", "Not Converted")</f>
        <v>Converted</v>
      </c>
      <c r="AT1554">
        <v>0</v>
      </c>
      <c r="AU1554">
        <v>3</v>
      </c>
      <c r="AV1554">
        <v>11</v>
      </c>
      <c r="AW1554">
        <f>IF(Z1554&gt;607, 4, 0)</f>
        <v>0</v>
      </c>
      <c r="AX1554">
        <f>IF(AA1554&gt;0.1497, 3, 0)</f>
        <v>3</v>
      </c>
      <c r="AY1554">
        <f>IF(P1554&gt;4031, 2, 0)</f>
        <v>0</v>
      </c>
      <c r="AZ1554">
        <f>IF(H1554&gt;51934.91, 1, 0)</f>
        <v>0</v>
      </c>
      <c r="BA1554">
        <f>SUM(AW1554:AZ1554)</f>
        <v>3</v>
      </c>
      <c r="BB1554" t="str">
        <f>VLOOKUP(BA1554,'Standard Deviations'!$L$1:$M$11,2,TRUE)</f>
        <v>Silver</v>
      </c>
    </row>
    <row r="1555" spans="1:54">
      <c r="A1555">
        <v>2245</v>
      </c>
      <c r="B1555">
        <v>1969</v>
      </c>
      <c r="C1555">
        <f>2024-B1555</f>
        <v>55</v>
      </c>
      <c r="D1555" t="str">
        <f>VLOOKUP(B1555,Reference!$A$1:$B$125, 2)</f>
        <v>Gen X</v>
      </c>
      <c r="E1555" t="s">
        <v>64</v>
      </c>
      <c r="F1555" t="str">
        <f>IF(E1555="High School", "No College", "College")</f>
        <v>College</v>
      </c>
      <c r="G1555" t="s">
        <v>55</v>
      </c>
      <c r="H1555">
        <v>43641</v>
      </c>
      <c r="I1555">
        <v>43641</v>
      </c>
      <c r="J1555" s="4" t="s">
        <v>175</v>
      </c>
      <c r="K1555">
        <v>1</v>
      </c>
      <c r="L1555">
        <v>1</v>
      </c>
      <c r="M1555" t="str">
        <f>IF(OR(K1555&gt;0, L1555&gt;0), "Parent", "Not Parent")</f>
        <v>Parent</v>
      </c>
      <c r="N1555" t="s">
        <v>295</v>
      </c>
      <c r="O1555" s="8">
        <v>41916</v>
      </c>
      <c r="P1555" s="9">
        <f>O1555-N1555</f>
        <v>530</v>
      </c>
      <c r="Q1555">
        <v>50</v>
      </c>
      <c r="R1555" s="9">
        <f>P1555-Q1555</f>
        <v>480</v>
      </c>
      <c r="S1555" s="8">
        <f>O1555-R1555</f>
        <v>41436</v>
      </c>
      <c r="T1555">
        <v>57</v>
      </c>
      <c r="U1555">
        <v>2</v>
      </c>
      <c r="V1555">
        <v>51</v>
      </c>
      <c r="W1555">
        <v>4</v>
      </c>
      <c r="X1555">
        <v>2</v>
      </c>
      <c r="Y1555">
        <v>23</v>
      </c>
      <c r="Z1555">
        <v>139</v>
      </c>
      <c r="AA1555">
        <f>Z1555/P1555</f>
        <v>0.26226415094339622</v>
      </c>
      <c r="AB1555" s="14" t="s">
        <v>506</v>
      </c>
      <c r="AC1555" s="13" t="s">
        <v>63</v>
      </c>
      <c r="AD1555">
        <v>3</v>
      </c>
      <c r="AE1555" t="str">
        <f>IF(AD1555&gt;3, "Prefers Discount", "Discount Indifferent")</f>
        <v>Discount Indifferent</v>
      </c>
      <c r="AF1555">
        <v>4</v>
      </c>
      <c r="AG1555">
        <v>2</v>
      </c>
      <c r="AH1555">
        <v>1</v>
      </c>
      <c r="AI1555" t="str">
        <f>INDEX($AF$1:$AH$1,MATCH(MAX(AF1555:AH1555),AF1555:AH1555,0))</f>
        <v>Store_Orders</v>
      </c>
      <c r="AJ1555">
        <v>6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f>SUM(AK1555:AO1555)</f>
        <v>0</v>
      </c>
      <c r="AQ1555" t="s">
        <v>67</v>
      </c>
      <c r="AR1555">
        <v>0</v>
      </c>
      <c r="AS1555" t="str">
        <f>IF(OR(AK1555&gt;0, AL1555&gt;0, AM1555&gt;0, AN1555&gt;0, AO1555&gt;0), "Converted", "Not Converted")</f>
        <v>Not Converted</v>
      </c>
      <c r="AT1555">
        <v>0</v>
      </c>
      <c r="AU1555">
        <v>3</v>
      </c>
      <c r="AV1555">
        <v>11</v>
      </c>
      <c r="AW1555">
        <f>IF(Z1555&gt;607, 4, 0)</f>
        <v>0</v>
      </c>
      <c r="AX1555">
        <f>IF(AA1555&gt;0.1497, 3, 0)</f>
        <v>3</v>
      </c>
      <c r="AY1555">
        <f>IF(P1555&gt;4031, 2, 0)</f>
        <v>0</v>
      </c>
      <c r="AZ1555">
        <f>IF(H1555&gt;51934.91, 1, 0)</f>
        <v>0</v>
      </c>
      <c r="BA1555">
        <f>SUM(AW1555:AZ1555)</f>
        <v>3</v>
      </c>
      <c r="BB1555" t="str">
        <f>VLOOKUP(BA1555,'Standard Deviations'!$L$1:$M$11,2,TRUE)</f>
        <v>Silver</v>
      </c>
    </row>
    <row r="1556" spans="1:54" hidden="1">
      <c r="A1556">
        <v>10602</v>
      </c>
      <c r="B1556">
        <v>1983</v>
      </c>
      <c r="C1556">
        <f>2024-B1556</f>
        <v>41</v>
      </c>
      <c r="D1556" t="str">
        <f>VLOOKUP(B1556,Reference!$A$1:$B$125, 2)</f>
        <v>Millennials</v>
      </c>
      <c r="E1556" t="s">
        <v>54</v>
      </c>
      <c r="F1556" t="str">
        <f>IF(E1556="High School", "No College", "College")</f>
        <v>College</v>
      </c>
      <c r="G1556" t="s">
        <v>55</v>
      </c>
      <c r="H1556">
        <v>39922</v>
      </c>
      <c r="I1556">
        <v>39922</v>
      </c>
      <c r="J1556" s="4" t="s">
        <v>175</v>
      </c>
      <c r="K1556">
        <v>1</v>
      </c>
      <c r="L1556">
        <v>0</v>
      </c>
      <c r="M1556" t="str">
        <f>IF(OR(K1556&gt;0, L1556&gt;0), "Parent", "Not Parent")</f>
        <v>Parent</v>
      </c>
      <c r="N1556" t="s">
        <v>326</v>
      </c>
      <c r="O1556" s="8">
        <v>41916</v>
      </c>
      <c r="P1556" s="9">
        <f>O1556-N1556</f>
        <v>597</v>
      </c>
      <c r="Q1556">
        <v>30</v>
      </c>
      <c r="R1556" s="9">
        <f>P1556-Q1556</f>
        <v>567</v>
      </c>
      <c r="S1556" s="8">
        <f>O1556-R1556</f>
        <v>41349</v>
      </c>
      <c r="T1556">
        <v>29</v>
      </c>
      <c r="U1556">
        <v>12</v>
      </c>
      <c r="V1556">
        <v>59</v>
      </c>
      <c r="W1556">
        <v>19</v>
      </c>
      <c r="X1556">
        <v>1</v>
      </c>
      <c r="Y1556">
        <v>36</v>
      </c>
      <c r="Z1556">
        <v>156</v>
      </c>
      <c r="AA1556">
        <f>Z1556/P1556</f>
        <v>0.2613065326633166</v>
      </c>
      <c r="AB1556" s="11" t="s">
        <v>506</v>
      </c>
      <c r="AC1556" t="s">
        <v>59</v>
      </c>
      <c r="AD1556">
        <v>2</v>
      </c>
      <c r="AE1556" t="str">
        <f>IF(AD1556&gt;3, "Prefers Discount", "Discount Indifferent")</f>
        <v>Discount Indifferent</v>
      </c>
      <c r="AF1556">
        <v>4</v>
      </c>
      <c r="AG1556">
        <v>3</v>
      </c>
      <c r="AH1556">
        <v>0</v>
      </c>
      <c r="AI1556" t="str">
        <f>INDEX($AF$1:$AH$1,MATCH(MAX(AF1556:AH1556),AF1556:AH1556,0))</f>
        <v>Store_Orders</v>
      </c>
      <c r="AJ1556">
        <v>8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f>SUM(AK1556:AO1556)</f>
        <v>0</v>
      </c>
      <c r="AQ1556" t="s">
        <v>67</v>
      </c>
      <c r="AR1556">
        <v>0</v>
      </c>
      <c r="AS1556" t="str">
        <f>IF(OR(AK1556&gt;0, AL1556&gt;0, AM1556&gt;0, AN1556&gt;0, AO1556&gt;0), "Converted", "Not Converted")</f>
        <v>Not Converted</v>
      </c>
      <c r="AT1556">
        <v>0</v>
      </c>
      <c r="AU1556">
        <v>3</v>
      </c>
      <c r="AV1556">
        <v>11</v>
      </c>
      <c r="AW1556">
        <f>IF(Z1556&gt;607, 4, 0)</f>
        <v>0</v>
      </c>
      <c r="AX1556">
        <f>IF(AA1556&gt;0.1497, 3, 0)</f>
        <v>3</v>
      </c>
      <c r="AY1556">
        <f>IF(P1556&gt;4031, 2, 0)</f>
        <v>0</v>
      </c>
      <c r="AZ1556">
        <f>IF(H1556&gt;51934.91, 1, 0)</f>
        <v>0</v>
      </c>
      <c r="BA1556">
        <f>SUM(AW1556:AZ1556)</f>
        <v>3</v>
      </c>
      <c r="BB1556" t="str">
        <f>VLOOKUP(BA1556,'Standard Deviations'!$L$1:$M$11,2,TRUE)</f>
        <v>Silver</v>
      </c>
    </row>
    <row r="1557" spans="1:54" hidden="1">
      <c r="A1557">
        <v>3220</v>
      </c>
      <c r="B1557">
        <v>1983</v>
      </c>
      <c r="C1557">
        <f>2024-B1557</f>
        <v>41</v>
      </c>
      <c r="D1557" t="str">
        <f>VLOOKUP(B1557,Reference!$A$1:$B$125, 2)</f>
        <v>Millennials</v>
      </c>
      <c r="E1557" t="s">
        <v>54</v>
      </c>
      <c r="F1557" t="str">
        <f>IF(E1557="High School", "No College", "College")</f>
        <v>College</v>
      </c>
      <c r="G1557" t="s">
        <v>55</v>
      </c>
      <c r="H1557">
        <v>39922</v>
      </c>
      <c r="I1557">
        <v>39922</v>
      </c>
      <c r="J1557" s="4" t="s">
        <v>175</v>
      </c>
      <c r="K1557">
        <v>1</v>
      </c>
      <c r="L1557">
        <v>0</v>
      </c>
      <c r="M1557" t="str">
        <f>IF(OR(K1557&gt;0, L1557&gt;0), "Parent", "Not Parent")</f>
        <v>Parent</v>
      </c>
      <c r="N1557" t="s">
        <v>326</v>
      </c>
      <c r="O1557" s="8">
        <v>41916</v>
      </c>
      <c r="P1557" s="9">
        <f>O1557-N1557</f>
        <v>597</v>
      </c>
      <c r="Q1557">
        <v>30</v>
      </c>
      <c r="R1557" s="9">
        <f>P1557-Q1557</f>
        <v>567</v>
      </c>
      <c r="S1557" s="8">
        <f>O1557-R1557</f>
        <v>41349</v>
      </c>
      <c r="T1557">
        <v>29</v>
      </c>
      <c r="U1557">
        <v>12</v>
      </c>
      <c r="V1557">
        <v>59</v>
      </c>
      <c r="W1557">
        <v>19</v>
      </c>
      <c r="X1557">
        <v>1</v>
      </c>
      <c r="Y1557">
        <v>36</v>
      </c>
      <c r="Z1557">
        <v>156</v>
      </c>
      <c r="AA1557">
        <f>Z1557/P1557</f>
        <v>0.2613065326633166</v>
      </c>
      <c r="AB1557" s="11" t="s">
        <v>506</v>
      </c>
      <c r="AC1557" t="s">
        <v>59</v>
      </c>
      <c r="AD1557">
        <v>2</v>
      </c>
      <c r="AE1557" t="str">
        <f>IF(AD1557&gt;3, "Prefers Discount", "Discount Indifferent")</f>
        <v>Discount Indifferent</v>
      </c>
      <c r="AF1557">
        <v>4</v>
      </c>
      <c r="AG1557">
        <v>3</v>
      </c>
      <c r="AH1557">
        <v>0</v>
      </c>
      <c r="AI1557" t="str">
        <f>INDEX($AF$1:$AH$1,MATCH(MAX(AF1557:AH1557),AF1557:AH1557,0))</f>
        <v>Store_Orders</v>
      </c>
      <c r="AJ1557">
        <v>8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f>SUM(AK1557:AO1557)</f>
        <v>0</v>
      </c>
      <c r="AQ1557" t="s">
        <v>67</v>
      </c>
      <c r="AR1557">
        <v>0</v>
      </c>
      <c r="AS1557" t="str">
        <f>IF(OR(AK1557&gt;0, AL1557&gt;0, AM1557&gt;0, AN1557&gt;0, AO1557&gt;0), "Converted", "Not Converted")</f>
        <v>Not Converted</v>
      </c>
      <c r="AT1557">
        <v>0</v>
      </c>
      <c r="AU1557">
        <v>3</v>
      </c>
      <c r="AV1557">
        <v>11</v>
      </c>
      <c r="AW1557">
        <f>IF(Z1557&gt;607, 4, 0)</f>
        <v>0</v>
      </c>
      <c r="AX1557">
        <f>IF(AA1557&gt;0.1497, 3, 0)</f>
        <v>3</v>
      </c>
      <c r="AY1557">
        <f>IF(P1557&gt;4031, 2, 0)</f>
        <v>0</v>
      </c>
      <c r="AZ1557">
        <f>IF(H1557&gt;51934.91, 1, 0)</f>
        <v>0</v>
      </c>
      <c r="BA1557">
        <f>SUM(AW1557:AZ1557)</f>
        <v>3</v>
      </c>
      <c r="BB1557" t="str">
        <f>VLOOKUP(BA1557,'Standard Deviations'!$L$1:$M$11,2,TRUE)</f>
        <v>Silver</v>
      </c>
    </row>
    <row r="1558" spans="1:54" hidden="1">
      <c r="A1558">
        <v>5424</v>
      </c>
      <c r="B1558">
        <v>1983</v>
      </c>
      <c r="C1558">
        <f>2024-B1558</f>
        <v>41</v>
      </c>
      <c r="D1558" t="str">
        <f>VLOOKUP(B1558,Reference!$A$1:$B$125, 2)</f>
        <v>Millennials</v>
      </c>
      <c r="E1558" t="s">
        <v>54</v>
      </c>
      <c r="F1558" t="str">
        <f>IF(E1558="High School", "No College", "College")</f>
        <v>College</v>
      </c>
      <c r="G1558" t="s">
        <v>55</v>
      </c>
      <c r="H1558">
        <v>39922</v>
      </c>
      <c r="I1558">
        <v>39922</v>
      </c>
      <c r="J1558" s="4" t="s">
        <v>175</v>
      </c>
      <c r="K1558">
        <v>1</v>
      </c>
      <c r="L1558">
        <v>0</v>
      </c>
      <c r="M1558" t="str">
        <f>IF(OR(K1558&gt;0, L1558&gt;0), "Parent", "Not Parent")</f>
        <v>Parent</v>
      </c>
      <c r="N1558" t="s">
        <v>326</v>
      </c>
      <c r="O1558" s="8">
        <v>41916</v>
      </c>
      <c r="P1558" s="9">
        <f>O1558-N1558</f>
        <v>597</v>
      </c>
      <c r="Q1558">
        <v>30</v>
      </c>
      <c r="R1558" s="9">
        <f>P1558-Q1558</f>
        <v>567</v>
      </c>
      <c r="S1558" s="8">
        <f>O1558-R1558</f>
        <v>41349</v>
      </c>
      <c r="T1558">
        <v>29</v>
      </c>
      <c r="U1558">
        <v>12</v>
      </c>
      <c r="V1558">
        <v>59</v>
      </c>
      <c r="W1558">
        <v>19</v>
      </c>
      <c r="X1558">
        <v>1</v>
      </c>
      <c r="Y1558">
        <v>36</v>
      </c>
      <c r="Z1558">
        <v>156</v>
      </c>
      <c r="AA1558">
        <f>Z1558/P1558</f>
        <v>0.2613065326633166</v>
      </c>
      <c r="AB1558" s="11" t="s">
        <v>506</v>
      </c>
      <c r="AC1558" t="s">
        <v>59</v>
      </c>
      <c r="AD1558">
        <v>2</v>
      </c>
      <c r="AE1558" t="str">
        <f>IF(AD1558&gt;3, "Prefers Discount", "Discount Indifferent")</f>
        <v>Discount Indifferent</v>
      </c>
      <c r="AF1558">
        <v>4</v>
      </c>
      <c r="AG1558">
        <v>3</v>
      </c>
      <c r="AH1558">
        <v>0</v>
      </c>
      <c r="AI1558" t="str">
        <f>INDEX($AF$1:$AH$1,MATCH(MAX(AF1558:AH1558),AF1558:AH1558,0))</f>
        <v>Store_Orders</v>
      </c>
      <c r="AJ1558">
        <v>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f>SUM(AK1558:AO1558)</f>
        <v>0</v>
      </c>
      <c r="AQ1558" t="s">
        <v>67</v>
      </c>
      <c r="AR1558">
        <v>0</v>
      </c>
      <c r="AS1558" t="str">
        <f>IF(OR(AK1558&gt;0, AL1558&gt;0, AM1558&gt;0, AN1558&gt;0, AO1558&gt;0), "Converted", "Not Converted")</f>
        <v>Not Converted</v>
      </c>
      <c r="AT1558">
        <v>0</v>
      </c>
      <c r="AU1558">
        <v>3</v>
      </c>
      <c r="AV1558">
        <v>11</v>
      </c>
      <c r="AW1558">
        <f>IF(Z1558&gt;607, 4, 0)</f>
        <v>0</v>
      </c>
      <c r="AX1558">
        <f>IF(AA1558&gt;0.1497, 3, 0)</f>
        <v>3</v>
      </c>
      <c r="AY1558">
        <f>IF(P1558&gt;4031, 2, 0)</f>
        <v>0</v>
      </c>
      <c r="AZ1558">
        <f>IF(H1558&gt;51934.91, 1, 0)</f>
        <v>0</v>
      </c>
      <c r="BA1558">
        <f>SUM(AW1558:AZ1558)</f>
        <v>3</v>
      </c>
      <c r="BB1558" t="str">
        <f>VLOOKUP(BA1558,'Standard Deviations'!$L$1:$M$11,2,TRUE)</f>
        <v>Silver</v>
      </c>
    </row>
    <row r="1559" spans="1:54" hidden="1">
      <c r="A1559">
        <v>5313</v>
      </c>
      <c r="B1559">
        <v>1971</v>
      </c>
      <c r="C1559">
        <f>2024-B1559</f>
        <v>53</v>
      </c>
      <c r="D1559" t="str">
        <f>VLOOKUP(B1559,Reference!$A$1:$B$125, 2)</f>
        <v>Gen X</v>
      </c>
      <c r="E1559" t="s">
        <v>64</v>
      </c>
      <c r="F1559" t="str">
        <f>IF(E1559="High School", "No College", "College")</f>
        <v>College</v>
      </c>
      <c r="G1559" t="s">
        <v>55</v>
      </c>
      <c r="H1559">
        <v>38196</v>
      </c>
      <c r="I1559">
        <v>38196</v>
      </c>
      <c r="J1559" s="4" t="s">
        <v>175</v>
      </c>
      <c r="K1559">
        <v>1</v>
      </c>
      <c r="L1559">
        <v>1</v>
      </c>
      <c r="M1559" t="str">
        <f>IF(OR(K1559&gt;0, L1559&gt;0), "Parent", "Not Parent")</f>
        <v>Parent</v>
      </c>
      <c r="N1559" t="s">
        <v>600</v>
      </c>
      <c r="O1559" s="8">
        <v>41916</v>
      </c>
      <c r="P1559" s="9">
        <f>O1559-N1559</f>
        <v>169</v>
      </c>
      <c r="Q1559">
        <v>20</v>
      </c>
      <c r="R1559" s="9">
        <f>P1559-Q1559</f>
        <v>149</v>
      </c>
      <c r="S1559" s="8">
        <f>O1559-R1559</f>
        <v>41767</v>
      </c>
      <c r="T1559">
        <v>30</v>
      </c>
      <c r="U1559">
        <v>0</v>
      </c>
      <c r="V1559">
        <v>11</v>
      </c>
      <c r="W1559">
        <v>0</v>
      </c>
      <c r="X1559">
        <v>0</v>
      </c>
      <c r="Y1559">
        <v>3</v>
      </c>
      <c r="Z1559">
        <v>44</v>
      </c>
      <c r="AA1559">
        <f>Z1559/P1559</f>
        <v>0.26035502958579881</v>
      </c>
      <c r="AB1559" s="11" t="s">
        <v>506</v>
      </c>
      <c r="AC1559" t="s">
        <v>59</v>
      </c>
      <c r="AD1559">
        <v>3</v>
      </c>
      <c r="AE1559" t="str">
        <f>IF(AD1559&gt;3, "Prefers Discount", "Discount Indifferent")</f>
        <v>Discount Indifferent</v>
      </c>
      <c r="AF1559">
        <v>4</v>
      </c>
      <c r="AG1559">
        <v>2</v>
      </c>
      <c r="AH1559">
        <v>0</v>
      </c>
      <c r="AI1559" t="str">
        <f>INDEX($AF$1:$AH$1,MATCH(MAX(AF1559:AH1559),AF1559:AH1559,0))</f>
        <v>Store_Orders</v>
      </c>
      <c r="AJ1559">
        <v>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f>SUM(AK1559:AO1559)</f>
        <v>0</v>
      </c>
      <c r="AQ1559" t="s">
        <v>67</v>
      </c>
      <c r="AR1559">
        <v>0</v>
      </c>
      <c r="AS1559" t="str">
        <f>IF(OR(AK1559&gt;0, AL1559&gt;0, AM1559&gt;0, AN1559&gt;0, AO1559&gt;0), "Converted", "Not Converted")</f>
        <v>Not Converted</v>
      </c>
      <c r="AT1559">
        <v>0</v>
      </c>
      <c r="AU1559">
        <v>3</v>
      </c>
      <c r="AV1559">
        <v>11</v>
      </c>
      <c r="AW1559">
        <f>IF(Z1559&gt;607, 4, 0)</f>
        <v>0</v>
      </c>
      <c r="AX1559">
        <f>IF(AA1559&gt;0.1497, 3, 0)</f>
        <v>3</v>
      </c>
      <c r="AY1559">
        <f>IF(P1559&gt;4031, 2, 0)</f>
        <v>0</v>
      </c>
      <c r="AZ1559">
        <f>IF(H1559&gt;51934.91, 1, 0)</f>
        <v>0</v>
      </c>
      <c r="BA1559">
        <f>SUM(AW1559:AZ1559)</f>
        <v>3</v>
      </c>
      <c r="BB1559" t="str">
        <f>VLOOKUP(BA1559,'Standard Deviations'!$L$1:$M$11,2,TRUE)</f>
        <v>Silver</v>
      </c>
    </row>
    <row r="1560" spans="1:54">
      <c r="A1560">
        <v>8140</v>
      </c>
      <c r="B1560">
        <v>1973</v>
      </c>
      <c r="C1560">
        <f>2024-B1560</f>
        <v>51</v>
      </c>
      <c r="D1560" t="str">
        <f>VLOOKUP(B1560,Reference!$A$1:$B$125, 2)</f>
        <v>Gen X</v>
      </c>
      <c r="E1560" t="s">
        <v>54</v>
      </c>
      <c r="F1560" t="str">
        <f>IF(E1560="High School", "No College", "College")</f>
        <v>College</v>
      </c>
      <c r="G1560" t="s">
        <v>65</v>
      </c>
      <c r="H1560">
        <v>22682</v>
      </c>
      <c r="I1560">
        <v>22682</v>
      </c>
      <c r="J1560" s="4" t="s">
        <v>341</v>
      </c>
      <c r="K1560">
        <v>1</v>
      </c>
      <c r="L1560">
        <v>0</v>
      </c>
      <c r="M1560" t="str">
        <f>IF(OR(K1560&gt;0, L1560&gt;0), "Parent", "Not Parent")</f>
        <v>Parent</v>
      </c>
      <c r="N1560" t="s">
        <v>564</v>
      </c>
      <c r="O1560" s="8">
        <v>41916</v>
      </c>
      <c r="P1560" s="9">
        <f>O1560-N1560</f>
        <v>366</v>
      </c>
      <c r="Q1560">
        <v>51</v>
      </c>
      <c r="R1560" s="9">
        <f>P1560-Q1560</f>
        <v>315</v>
      </c>
      <c r="S1560" s="8">
        <f>O1560-R1560</f>
        <v>41601</v>
      </c>
      <c r="T1560">
        <v>10</v>
      </c>
      <c r="U1560">
        <v>14</v>
      </c>
      <c r="V1560">
        <v>29</v>
      </c>
      <c r="W1560">
        <v>4</v>
      </c>
      <c r="X1560">
        <v>2</v>
      </c>
      <c r="Y1560">
        <v>36</v>
      </c>
      <c r="Z1560">
        <v>95</v>
      </c>
      <c r="AA1560">
        <f>Z1560/P1560</f>
        <v>0.25956284153005466</v>
      </c>
      <c r="AB1560" s="14" t="s">
        <v>506</v>
      </c>
      <c r="AC1560" s="13" t="s">
        <v>63</v>
      </c>
      <c r="AD1560">
        <v>3</v>
      </c>
      <c r="AE1560" t="str">
        <f>IF(AD1560&gt;3, "Prefers Discount", "Discount Indifferent")</f>
        <v>Discount Indifferent</v>
      </c>
      <c r="AF1560">
        <v>4</v>
      </c>
      <c r="AG1560">
        <v>2</v>
      </c>
      <c r="AH1560">
        <v>1</v>
      </c>
      <c r="AI1560" t="str">
        <f>INDEX($AF$1:$AH$1,MATCH(MAX(AF1560:AH1560),AF1560:AH1560,0))</f>
        <v>Store_Orders</v>
      </c>
      <c r="AJ1560">
        <v>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f>SUM(AK1560:AO1560)</f>
        <v>0</v>
      </c>
      <c r="AQ1560" t="s">
        <v>67</v>
      </c>
      <c r="AR1560">
        <v>0</v>
      </c>
      <c r="AS1560" t="str">
        <f>IF(OR(AK1560&gt;0, AL1560&gt;0, AM1560&gt;0, AN1560&gt;0, AO1560&gt;0), "Converted", "Not Converted")</f>
        <v>Not Converted</v>
      </c>
      <c r="AT1560">
        <v>0</v>
      </c>
      <c r="AU1560">
        <v>3</v>
      </c>
      <c r="AV1560">
        <v>11</v>
      </c>
      <c r="AW1560">
        <f>IF(Z1560&gt;607, 4, 0)</f>
        <v>0</v>
      </c>
      <c r="AX1560">
        <f>IF(AA1560&gt;0.1497, 3, 0)</f>
        <v>3</v>
      </c>
      <c r="AY1560">
        <f>IF(P1560&gt;4031, 2, 0)</f>
        <v>0</v>
      </c>
      <c r="AZ1560">
        <f>IF(H1560&gt;51934.91, 1, 0)</f>
        <v>0</v>
      </c>
      <c r="BA1560">
        <f>SUM(AW1560:AZ1560)</f>
        <v>3</v>
      </c>
      <c r="BB1560" t="str">
        <f>VLOOKUP(BA1560,'Standard Deviations'!$L$1:$M$11,2,TRUE)</f>
        <v>Silver</v>
      </c>
    </row>
    <row r="1561" spans="1:54">
      <c r="A1561">
        <v>4927</v>
      </c>
      <c r="B1561">
        <v>1971</v>
      </c>
      <c r="C1561">
        <f>2024-B1561</f>
        <v>53</v>
      </c>
      <c r="D1561" t="str">
        <f>VLOOKUP(B1561,Reference!$A$1:$B$125, 2)</f>
        <v>Gen X</v>
      </c>
      <c r="E1561" t="s">
        <v>54</v>
      </c>
      <c r="F1561" t="str">
        <f>IF(E1561="High School", "No College", "College")</f>
        <v>College</v>
      </c>
      <c r="G1561" t="s">
        <v>65</v>
      </c>
      <c r="H1561">
        <v>16626</v>
      </c>
      <c r="I1561">
        <v>16626</v>
      </c>
      <c r="J1561" s="4" t="s">
        <v>341</v>
      </c>
      <c r="K1561">
        <v>2</v>
      </c>
      <c r="L1561">
        <v>0</v>
      </c>
      <c r="M1561" t="str">
        <f>IF(OR(K1561&gt;0, L1561&gt;0), "Parent", "Not Parent")</f>
        <v>Parent</v>
      </c>
      <c r="N1561" t="s">
        <v>123</v>
      </c>
      <c r="O1561" s="8">
        <v>41916</v>
      </c>
      <c r="P1561" s="9">
        <f>O1561-N1561</f>
        <v>262</v>
      </c>
      <c r="Q1561">
        <v>76</v>
      </c>
      <c r="R1561" s="9">
        <f>P1561-Q1561</f>
        <v>186</v>
      </c>
      <c r="S1561" s="8">
        <f>O1561-R1561</f>
        <v>41730</v>
      </c>
      <c r="T1561">
        <v>8</v>
      </c>
      <c r="U1561">
        <v>3</v>
      </c>
      <c r="V1561">
        <v>22</v>
      </c>
      <c r="W1561">
        <v>21</v>
      </c>
      <c r="X1561">
        <v>1</v>
      </c>
      <c r="Y1561">
        <v>13</v>
      </c>
      <c r="Z1561">
        <v>68</v>
      </c>
      <c r="AA1561">
        <f>Z1561/P1561</f>
        <v>0.25954198473282442</v>
      </c>
      <c r="AB1561" s="14" t="s">
        <v>506</v>
      </c>
      <c r="AC1561" s="13" t="s">
        <v>63</v>
      </c>
      <c r="AD1561">
        <v>3</v>
      </c>
      <c r="AE1561" t="str">
        <f>IF(AD1561&gt;3, "Prefers Discount", "Discount Indifferent")</f>
        <v>Discount Indifferent</v>
      </c>
      <c r="AF1561">
        <v>3</v>
      </c>
      <c r="AG1561">
        <v>3</v>
      </c>
      <c r="AH1561">
        <v>0</v>
      </c>
      <c r="AI1561" t="str">
        <f>INDEX($AF$1:$AH$1,MATCH(MAX(AF1561:AH1561),AF1561:AH1561,0))</f>
        <v>Store_Orders</v>
      </c>
      <c r="AJ1561">
        <v>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f>SUM(AK1561:AO1561)</f>
        <v>0</v>
      </c>
      <c r="AQ1561" t="s">
        <v>67</v>
      </c>
      <c r="AR1561">
        <v>0</v>
      </c>
      <c r="AS1561" t="str">
        <f>IF(OR(AK1561&gt;0, AL1561&gt;0, AM1561&gt;0, AN1561&gt;0, AO1561&gt;0), "Converted", "Not Converted")</f>
        <v>Not Converted</v>
      </c>
      <c r="AT1561">
        <v>0</v>
      </c>
      <c r="AU1561">
        <v>3</v>
      </c>
      <c r="AV1561">
        <v>11</v>
      </c>
      <c r="AW1561">
        <f>IF(Z1561&gt;607, 4, 0)</f>
        <v>0</v>
      </c>
      <c r="AX1561">
        <f>IF(AA1561&gt;0.1497, 3, 0)</f>
        <v>3</v>
      </c>
      <c r="AY1561">
        <f>IF(P1561&gt;4031, 2, 0)</f>
        <v>0</v>
      </c>
      <c r="AZ1561">
        <f>IF(H1561&gt;51934.91, 1, 0)</f>
        <v>0</v>
      </c>
      <c r="BA1561">
        <f>SUM(AW1561:AZ1561)</f>
        <v>3</v>
      </c>
      <c r="BB1561" t="str">
        <f>VLOOKUP(BA1561,'Standard Deviations'!$L$1:$M$11,2,TRUE)</f>
        <v>Silver</v>
      </c>
    </row>
    <row r="1562" spans="1:54" hidden="1">
      <c r="A1562">
        <v>4220</v>
      </c>
      <c r="B1562">
        <v>1970</v>
      </c>
      <c r="C1562">
        <f>2024-B1562</f>
        <v>54</v>
      </c>
      <c r="D1562" t="str">
        <f>VLOOKUP(B1562,Reference!$A$1:$B$125, 2)</f>
        <v>Gen X</v>
      </c>
      <c r="E1562" t="s">
        <v>68</v>
      </c>
      <c r="F1562" t="str">
        <f>IF(E1562="High School", "No College", "College")</f>
        <v>College</v>
      </c>
      <c r="G1562" t="s">
        <v>55</v>
      </c>
      <c r="H1562">
        <v>59892</v>
      </c>
      <c r="I1562">
        <v>59892</v>
      </c>
      <c r="J1562" s="4" t="s">
        <v>61</v>
      </c>
      <c r="K1562">
        <v>0</v>
      </c>
      <c r="L1562">
        <v>1</v>
      </c>
      <c r="M1562" t="str">
        <f>IF(OR(K1562&gt;0, L1562&gt;0), "Parent", "Not Parent")</f>
        <v>Parent</v>
      </c>
      <c r="N1562" t="s">
        <v>266</v>
      </c>
      <c r="O1562" s="8">
        <v>41916</v>
      </c>
      <c r="P1562" s="9">
        <f>O1562-N1562</f>
        <v>336</v>
      </c>
      <c r="Q1562">
        <v>26</v>
      </c>
      <c r="R1562" s="9">
        <f>P1562-Q1562</f>
        <v>310</v>
      </c>
      <c r="S1562" s="8">
        <f>O1562-R1562</f>
        <v>41606</v>
      </c>
      <c r="T1562">
        <v>73</v>
      </c>
      <c r="U1562">
        <v>0</v>
      </c>
      <c r="V1562">
        <v>13</v>
      </c>
      <c r="W1562">
        <v>0</v>
      </c>
      <c r="X1562">
        <v>1</v>
      </c>
      <c r="Y1562">
        <v>0</v>
      </c>
      <c r="Z1562">
        <v>87</v>
      </c>
      <c r="AA1562">
        <f>Z1562/P1562</f>
        <v>0.25892857142857145</v>
      </c>
      <c r="AB1562" s="11" t="s">
        <v>506</v>
      </c>
      <c r="AC1562" t="s">
        <v>59</v>
      </c>
      <c r="AD1562">
        <v>1</v>
      </c>
      <c r="AE1562" t="str">
        <f>IF(AD1562&gt;3, "Prefers Discount", "Discount Indifferent")</f>
        <v>Discount Indifferent</v>
      </c>
      <c r="AF1562">
        <v>3</v>
      </c>
      <c r="AG1562">
        <v>2</v>
      </c>
      <c r="AH1562">
        <v>1</v>
      </c>
      <c r="AI1562" t="str">
        <f>INDEX($AF$1:$AH$1,MATCH(MAX(AF1562:AH1562),AF1562:AH1562,0))</f>
        <v>Store_Orders</v>
      </c>
      <c r="AJ1562">
        <v>3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f>SUM(AK1562:AO1562)</f>
        <v>0</v>
      </c>
      <c r="AQ1562" t="s">
        <v>67</v>
      </c>
      <c r="AR1562">
        <v>0</v>
      </c>
      <c r="AS1562" t="str">
        <f>IF(OR(AK1562&gt;0, AL1562&gt;0, AM1562&gt;0, AN1562&gt;0, AO1562&gt;0), "Converted", "Not Converted")</f>
        <v>Not Converted</v>
      </c>
      <c r="AT1562">
        <v>0</v>
      </c>
      <c r="AU1562">
        <v>3</v>
      </c>
      <c r="AV1562">
        <v>11</v>
      </c>
      <c r="AW1562">
        <f>IF(Z1562&gt;607, 4, 0)</f>
        <v>0</v>
      </c>
      <c r="AX1562">
        <f>IF(AA1562&gt;0.1497, 3, 0)</f>
        <v>3</v>
      </c>
      <c r="AY1562">
        <f>IF(P1562&gt;4031, 2, 0)</f>
        <v>0</v>
      </c>
      <c r="AZ1562">
        <f>IF(H1562&gt;51934.91, 1, 0)</f>
        <v>1</v>
      </c>
      <c r="BA1562">
        <f>SUM(AW1562:AZ1562)</f>
        <v>4</v>
      </c>
      <c r="BB1562" t="str">
        <f>VLOOKUP(BA1562,'Standard Deviations'!$L$1:$M$11,2,TRUE)</f>
        <v>Silver</v>
      </c>
    </row>
    <row r="1563" spans="1:54" hidden="1">
      <c r="A1563">
        <v>10796</v>
      </c>
      <c r="B1563">
        <v>1984</v>
      </c>
      <c r="C1563">
        <f>2024-B1563</f>
        <v>40</v>
      </c>
      <c r="D1563" t="str">
        <f>VLOOKUP(B1563,Reference!$A$1:$B$125, 2)</f>
        <v>Millennials</v>
      </c>
      <c r="E1563" t="s">
        <v>64</v>
      </c>
      <c r="F1563" t="str">
        <f>IF(E1563="High School", "No College", "College")</f>
        <v>College</v>
      </c>
      <c r="G1563" t="s">
        <v>55</v>
      </c>
      <c r="H1563">
        <v>30477</v>
      </c>
      <c r="I1563">
        <v>30477</v>
      </c>
      <c r="J1563" s="4" t="s">
        <v>341</v>
      </c>
      <c r="K1563">
        <v>1</v>
      </c>
      <c r="L1563">
        <v>0</v>
      </c>
      <c r="M1563" t="str">
        <f>IF(OR(K1563&gt;0, L1563&gt;0), "Parent", "Not Parent")</f>
        <v>Parent</v>
      </c>
      <c r="N1563" t="s">
        <v>157</v>
      </c>
      <c r="O1563" s="8">
        <v>41916</v>
      </c>
      <c r="P1563" s="9">
        <f>O1563-N1563</f>
        <v>255</v>
      </c>
      <c r="Q1563">
        <v>16</v>
      </c>
      <c r="R1563" s="9">
        <f>P1563-Q1563</f>
        <v>239</v>
      </c>
      <c r="S1563" s="8">
        <f>O1563-R1563</f>
        <v>41677</v>
      </c>
      <c r="T1563">
        <v>47</v>
      </c>
      <c r="U1563">
        <v>1</v>
      </c>
      <c r="V1563">
        <v>6</v>
      </c>
      <c r="W1563">
        <v>0</v>
      </c>
      <c r="X1563">
        <v>0</v>
      </c>
      <c r="Y1563">
        <v>12</v>
      </c>
      <c r="Z1563">
        <v>66</v>
      </c>
      <c r="AA1563">
        <f>Z1563/P1563</f>
        <v>0.25882352941176473</v>
      </c>
      <c r="AB1563" s="11" t="s">
        <v>506</v>
      </c>
      <c r="AC1563" t="s">
        <v>59</v>
      </c>
      <c r="AD1563">
        <v>1</v>
      </c>
      <c r="AE1563" t="str">
        <f>IF(AD1563&gt;3, "Prefers Discount", "Discount Indifferent")</f>
        <v>Discount Indifferent</v>
      </c>
      <c r="AF1563">
        <v>3</v>
      </c>
      <c r="AG1563">
        <v>1</v>
      </c>
      <c r="AH1563">
        <v>1</v>
      </c>
      <c r="AI1563" t="str">
        <f>INDEX($AF$1:$AH$1,MATCH(MAX(AF1563:AH1563),AF1563:AH1563,0))</f>
        <v>Store_Orders</v>
      </c>
      <c r="AJ1563">
        <v>6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f>SUM(AK1563:AO1563)</f>
        <v>0</v>
      </c>
      <c r="AQ1563" t="s">
        <v>67</v>
      </c>
      <c r="AR1563">
        <v>0</v>
      </c>
      <c r="AS1563" t="str">
        <f>IF(OR(AK1563&gt;0, AL1563&gt;0, AM1563&gt;0, AN1563&gt;0, AO1563&gt;0), "Converted", "Not Converted")</f>
        <v>Not Converted</v>
      </c>
      <c r="AT1563">
        <v>0</v>
      </c>
      <c r="AU1563">
        <v>3</v>
      </c>
      <c r="AV1563">
        <v>11</v>
      </c>
      <c r="AW1563">
        <f>IF(Z1563&gt;607, 4, 0)</f>
        <v>0</v>
      </c>
      <c r="AX1563">
        <f>IF(AA1563&gt;0.1497, 3, 0)</f>
        <v>3</v>
      </c>
      <c r="AY1563">
        <f>IF(P1563&gt;4031, 2, 0)</f>
        <v>0</v>
      </c>
      <c r="AZ1563">
        <f>IF(H1563&gt;51934.91, 1, 0)</f>
        <v>0</v>
      </c>
      <c r="BA1563">
        <f>SUM(AW1563:AZ1563)</f>
        <v>3</v>
      </c>
      <c r="BB1563" t="str">
        <f>VLOOKUP(BA1563,'Standard Deviations'!$L$1:$M$11,2,TRUE)</f>
        <v>Silver</v>
      </c>
    </row>
    <row r="1564" spans="1:54">
      <c r="A1564">
        <v>2544</v>
      </c>
      <c r="B1564">
        <v>1951</v>
      </c>
      <c r="C1564">
        <f>2024-B1564</f>
        <v>73</v>
      </c>
      <c r="D1564" t="str">
        <f>VLOOKUP(B1564,Reference!$A$1:$B$125, 2)</f>
        <v>Boomers</v>
      </c>
      <c r="E1564" t="s">
        <v>64</v>
      </c>
      <c r="F1564" t="str">
        <f>IF(E1564="High School", "No College", "College")</f>
        <v>College</v>
      </c>
      <c r="G1564" t="s">
        <v>71</v>
      </c>
      <c r="H1564">
        <v>57530</v>
      </c>
      <c r="I1564">
        <v>57530</v>
      </c>
      <c r="J1564" s="4" t="s">
        <v>61</v>
      </c>
      <c r="K1564">
        <v>0</v>
      </c>
      <c r="L1564">
        <v>1</v>
      </c>
      <c r="M1564" t="str">
        <f>IF(OR(K1564&gt;0, L1564&gt;0), "Parent", "Not Parent")</f>
        <v>Parent</v>
      </c>
      <c r="N1564" t="s">
        <v>414</v>
      </c>
      <c r="O1564" s="8">
        <v>41916</v>
      </c>
      <c r="P1564" s="9">
        <f>O1564-N1564</f>
        <v>357</v>
      </c>
      <c r="Q1564">
        <v>68</v>
      </c>
      <c r="R1564" s="9">
        <f>P1564-Q1564</f>
        <v>289</v>
      </c>
      <c r="S1564" s="8">
        <f>O1564-R1564</f>
        <v>41627</v>
      </c>
      <c r="T1564">
        <v>50</v>
      </c>
      <c r="U1564">
        <v>1</v>
      </c>
      <c r="V1564">
        <v>27</v>
      </c>
      <c r="W1564">
        <v>6</v>
      </c>
      <c r="X1564">
        <v>7</v>
      </c>
      <c r="Y1564">
        <v>1</v>
      </c>
      <c r="Z1564">
        <v>92</v>
      </c>
      <c r="AA1564">
        <f>Z1564/P1564</f>
        <v>0.25770308123249297</v>
      </c>
      <c r="AB1564" s="14" t="s">
        <v>506</v>
      </c>
      <c r="AC1564" s="13" t="s">
        <v>63</v>
      </c>
      <c r="AD1564">
        <v>1</v>
      </c>
      <c r="AE1564" t="str">
        <f>IF(AD1564&gt;3, "Prefers Discount", "Discount Indifferent")</f>
        <v>Discount Indifferent</v>
      </c>
      <c r="AF1564">
        <v>4</v>
      </c>
      <c r="AG1564">
        <v>1</v>
      </c>
      <c r="AH1564">
        <v>1</v>
      </c>
      <c r="AI1564" t="str">
        <f>INDEX($AF$1:$AH$1,MATCH(MAX(AF1564:AH1564),AF1564:AH1564,0))</f>
        <v>Store_Orders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f>SUM(AK1564:AO1564)</f>
        <v>0</v>
      </c>
      <c r="AQ1564" t="s">
        <v>67</v>
      </c>
      <c r="AR1564">
        <v>0</v>
      </c>
      <c r="AS1564" t="str">
        <f>IF(OR(AK1564&gt;0, AL1564&gt;0, AM1564&gt;0, AN1564&gt;0, AO1564&gt;0), "Converted", "Not Converted")</f>
        <v>Not Converted</v>
      </c>
      <c r="AT1564">
        <v>0</v>
      </c>
      <c r="AU1564">
        <v>3</v>
      </c>
      <c r="AV1564">
        <v>11</v>
      </c>
      <c r="AW1564">
        <f>IF(Z1564&gt;607, 4, 0)</f>
        <v>0</v>
      </c>
      <c r="AX1564">
        <f>IF(AA1564&gt;0.1497, 3, 0)</f>
        <v>3</v>
      </c>
      <c r="AY1564">
        <f>IF(P1564&gt;4031, 2, 0)</f>
        <v>0</v>
      </c>
      <c r="AZ1564">
        <f>IF(H1564&gt;51934.91, 1, 0)</f>
        <v>1</v>
      </c>
      <c r="BA1564">
        <f>SUM(AW1564:AZ1564)</f>
        <v>4</v>
      </c>
      <c r="BB1564" t="str">
        <f>VLOOKUP(BA1564,'Standard Deviations'!$L$1:$M$11,2,TRUE)</f>
        <v>Silver</v>
      </c>
    </row>
    <row r="1565" spans="1:54">
      <c r="A1565">
        <v>2958</v>
      </c>
      <c r="B1565">
        <v>1978</v>
      </c>
      <c r="C1565">
        <f>2024-B1565</f>
        <v>46</v>
      </c>
      <c r="D1565" t="str">
        <f>VLOOKUP(B1565,Reference!$A$1:$B$125, 2)</f>
        <v>Gen X</v>
      </c>
      <c r="E1565" t="s">
        <v>54</v>
      </c>
      <c r="F1565" t="str">
        <f>IF(E1565="High School", "No College", "College")</f>
        <v>College</v>
      </c>
      <c r="G1565" t="s">
        <v>55</v>
      </c>
      <c r="H1565">
        <v>28442</v>
      </c>
      <c r="I1565">
        <v>28442</v>
      </c>
      <c r="J1565" s="4" t="s">
        <v>341</v>
      </c>
      <c r="K1565">
        <v>2</v>
      </c>
      <c r="L1565">
        <v>0</v>
      </c>
      <c r="M1565" t="str">
        <f>IF(OR(K1565&gt;0, L1565&gt;0), "Parent", "Not Parent")</f>
        <v>Parent</v>
      </c>
      <c r="N1565" t="s">
        <v>116</v>
      </c>
      <c r="O1565" s="8">
        <v>41916</v>
      </c>
      <c r="P1565" s="9">
        <f>O1565-N1565</f>
        <v>222</v>
      </c>
      <c r="Q1565">
        <v>53</v>
      </c>
      <c r="R1565" s="9">
        <f>P1565-Q1565</f>
        <v>169</v>
      </c>
      <c r="S1565" s="8">
        <f>O1565-R1565</f>
        <v>41747</v>
      </c>
      <c r="T1565">
        <v>19</v>
      </c>
      <c r="U1565">
        <v>3</v>
      </c>
      <c r="V1565">
        <v>10</v>
      </c>
      <c r="W1565">
        <v>11</v>
      </c>
      <c r="X1565">
        <v>8</v>
      </c>
      <c r="Y1565">
        <v>6</v>
      </c>
      <c r="Z1565">
        <v>57</v>
      </c>
      <c r="AA1565">
        <f>Z1565/P1565</f>
        <v>0.25675675675675674</v>
      </c>
      <c r="AB1565" s="14" t="s">
        <v>506</v>
      </c>
      <c r="AC1565" s="13" t="s">
        <v>63</v>
      </c>
      <c r="AD1565">
        <v>3</v>
      </c>
      <c r="AE1565" t="str">
        <f>IF(AD1565&gt;3, "Prefers Discount", "Discount Indifferent")</f>
        <v>Discount Indifferent</v>
      </c>
      <c r="AF1565">
        <v>4</v>
      </c>
      <c r="AG1565">
        <v>2</v>
      </c>
      <c r="AH1565">
        <v>1</v>
      </c>
      <c r="AI1565" t="str">
        <f>INDEX($AF$1:$AH$1,MATCH(MAX(AF1565:AH1565),AF1565:AH1565,0))</f>
        <v>Store_Orders</v>
      </c>
      <c r="AJ1565">
        <v>4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f>SUM(AK1565:AO1565)</f>
        <v>0</v>
      </c>
      <c r="AQ1565" t="s">
        <v>67</v>
      </c>
      <c r="AR1565">
        <v>0</v>
      </c>
      <c r="AS1565" t="str">
        <f>IF(OR(AK1565&gt;0, AL1565&gt;0, AM1565&gt;0, AN1565&gt;0, AO1565&gt;0), "Converted", "Not Converted")</f>
        <v>Not Converted</v>
      </c>
      <c r="AT1565">
        <v>0</v>
      </c>
      <c r="AU1565">
        <v>3</v>
      </c>
      <c r="AV1565">
        <v>11</v>
      </c>
      <c r="AW1565">
        <f>IF(Z1565&gt;607, 4, 0)</f>
        <v>0</v>
      </c>
      <c r="AX1565">
        <f>IF(AA1565&gt;0.1497, 3, 0)</f>
        <v>3</v>
      </c>
      <c r="AY1565">
        <f>IF(P1565&gt;4031, 2, 0)</f>
        <v>0</v>
      </c>
      <c r="AZ1565">
        <f>IF(H1565&gt;51934.91, 1, 0)</f>
        <v>0</v>
      </c>
      <c r="BA1565">
        <f>SUM(AW1565:AZ1565)</f>
        <v>3</v>
      </c>
      <c r="BB1565" t="str">
        <f>VLOOKUP(BA1565,'Standard Deviations'!$L$1:$M$11,2,TRUE)</f>
        <v>Silver</v>
      </c>
    </row>
    <row r="1566" spans="1:54">
      <c r="A1566">
        <v>5048</v>
      </c>
      <c r="B1566">
        <v>1971</v>
      </c>
      <c r="C1566">
        <f>2024-B1566</f>
        <v>53</v>
      </c>
      <c r="D1566" t="str">
        <f>VLOOKUP(B1566,Reference!$A$1:$B$125, 2)</f>
        <v>Gen X</v>
      </c>
      <c r="E1566" t="s">
        <v>68</v>
      </c>
      <c r="F1566" t="str">
        <f>IF(E1566="High School", "No College", "College")</f>
        <v>College</v>
      </c>
      <c r="G1566" t="s">
        <v>60</v>
      </c>
      <c r="H1566">
        <v>42767</v>
      </c>
      <c r="I1566">
        <v>42767</v>
      </c>
      <c r="J1566" s="4" t="s">
        <v>175</v>
      </c>
      <c r="K1566">
        <v>2</v>
      </c>
      <c r="L1566">
        <v>0</v>
      </c>
      <c r="M1566" t="str">
        <f>IF(OR(K1566&gt;0, L1566&gt;0), "Parent", "Not Parent")</f>
        <v>Parent</v>
      </c>
      <c r="N1566" t="s">
        <v>313</v>
      </c>
      <c r="O1566" s="8">
        <v>41916</v>
      </c>
      <c r="P1566" s="9">
        <f>O1566-N1566</f>
        <v>511</v>
      </c>
      <c r="Q1566">
        <v>53</v>
      </c>
      <c r="R1566" s="9">
        <f>P1566-Q1566</f>
        <v>458</v>
      </c>
      <c r="S1566" s="8">
        <f>O1566-R1566</f>
        <v>41458</v>
      </c>
      <c r="T1566">
        <v>20</v>
      </c>
      <c r="U1566">
        <v>6</v>
      </c>
      <c r="V1566">
        <v>43</v>
      </c>
      <c r="W1566">
        <v>19</v>
      </c>
      <c r="X1566">
        <v>5</v>
      </c>
      <c r="Y1566">
        <v>38</v>
      </c>
      <c r="Z1566">
        <v>131</v>
      </c>
      <c r="AA1566">
        <f>Z1566/P1566</f>
        <v>0.25636007827788648</v>
      </c>
      <c r="AB1566" s="14" t="s">
        <v>506</v>
      </c>
      <c r="AC1566" s="13" t="s">
        <v>63</v>
      </c>
      <c r="AD1566">
        <v>1</v>
      </c>
      <c r="AE1566" t="str">
        <f>IF(AD1566&gt;3, "Prefers Discount", "Discount Indifferent")</f>
        <v>Discount Indifferent</v>
      </c>
      <c r="AF1566">
        <v>2</v>
      </c>
      <c r="AG1566">
        <v>3</v>
      </c>
      <c r="AH1566">
        <v>1</v>
      </c>
      <c r="AI1566" t="str">
        <f>INDEX($AF$1:$AH$1,MATCH(MAX(AF1566:AH1566),AF1566:AH1566,0))</f>
        <v>Web_Orders</v>
      </c>
      <c r="AJ1566">
        <v>8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f>SUM(AK1566:AO1566)</f>
        <v>0</v>
      </c>
      <c r="AQ1566" t="s">
        <v>67</v>
      </c>
      <c r="AR1566">
        <v>0</v>
      </c>
      <c r="AS1566" t="str">
        <f>IF(OR(AK1566&gt;0, AL1566&gt;0, AM1566&gt;0, AN1566&gt;0, AO1566&gt;0), "Converted", "Not Converted")</f>
        <v>Not Converted</v>
      </c>
      <c r="AT1566">
        <v>0</v>
      </c>
      <c r="AU1566">
        <v>3</v>
      </c>
      <c r="AV1566">
        <v>11</v>
      </c>
      <c r="AW1566">
        <f>IF(Z1566&gt;607, 4, 0)</f>
        <v>0</v>
      </c>
      <c r="AX1566">
        <f>IF(AA1566&gt;0.1497, 3, 0)</f>
        <v>3</v>
      </c>
      <c r="AY1566">
        <f>IF(P1566&gt;4031, 2, 0)</f>
        <v>0</v>
      </c>
      <c r="AZ1566">
        <f>IF(H1566&gt;51934.91, 1, 0)</f>
        <v>0</v>
      </c>
      <c r="BA1566">
        <f>SUM(AW1566:AZ1566)</f>
        <v>3</v>
      </c>
      <c r="BB1566" t="str">
        <f>VLOOKUP(BA1566,'Standard Deviations'!$L$1:$M$11,2,TRUE)</f>
        <v>Silver</v>
      </c>
    </row>
    <row r="1567" spans="1:54">
      <c r="A1567">
        <v>9703</v>
      </c>
      <c r="B1567">
        <v>1970</v>
      </c>
      <c r="C1567">
        <f>2024-B1567</f>
        <v>54</v>
      </c>
      <c r="D1567" t="str">
        <f>VLOOKUP(B1567,Reference!$A$1:$B$125, 2)</f>
        <v>Gen X</v>
      </c>
      <c r="E1567" t="s">
        <v>68</v>
      </c>
      <c r="F1567" t="str">
        <f>IF(E1567="High School", "No College", "College")</f>
        <v>College</v>
      </c>
      <c r="G1567" t="s">
        <v>55</v>
      </c>
      <c r="H1567">
        <v>38097</v>
      </c>
      <c r="I1567">
        <v>38097</v>
      </c>
      <c r="J1567" s="4" t="s">
        <v>175</v>
      </c>
      <c r="K1567">
        <v>1</v>
      </c>
      <c r="L1567">
        <v>1</v>
      </c>
      <c r="M1567" t="str">
        <f>IF(OR(K1567&gt;0, L1567&gt;0), "Parent", "Not Parent")</f>
        <v>Parent</v>
      </c>
      <c r="N1567" t="s">
        <v>369</v>
      </c>
      <c r="O1567" s="8">
        <v>41916</v>
      </c>
      <c r="P1567" s="9">
        <f>O1567-N1567</f>
        <v>719</v>
      </c>
      <c r="Q1567">
        <v>70</v>
      </c>
      <c r="R1567" s="9">
        <f>P1567-Q1567</f>
        <v>649</v>
      </c>
      <c r="S1567" s="8">
        <f>O1567-R1567</f>
        <v>41267</v>
      </c>
      <c r="T1567">
        <v>77</v>
      </c>
      <c r="U1567">
        <v>2</v>
      </c>
      <c r="V1567">
        <v>35</v>
      </c>
      <c r="W1567">
        <v>0</v>
      </c>
      <c r="X1567">
        <v>1</v>
      </c>
      <c r="Y1567">
        <v>69</v>
      </c>
      <c r="Z1567">
        <v>184</v>
      </c>
      <c r="AA1567">
        <f>Z1567/P1567</f>
        <v>0.25591098748261476</v>
      </c>
      <c r="AB1567" s="14" t="s">
        <v>506</v>
      </c>
      <c r="AC1567" s="13" t="s">
        <v>63</v>
      </c>
      <c r="AD1567">
        <v>4</v>
      </c>
      <c r="AE1567" t="str">
        <f>IF(AD1567&gt;3, "Prefers Discount", "Discount Indifferent")</f>
        <v>Prefers Discount</v>
      </c>
      <c r="AF1567">
        <v>2</v>
      </c>
      <c r="AG1567">
        <v>3</v>
      </c>
      <c r="AH1567">
        <v>2</v>
      </c>
      <c r="AI1567" t="str">
        <f>INDEX($AF$1:$AH$1,MATCH(MAX(AF1567:AH1567),AF1567:AH1567,0))</f>
        <v>Web_Orders</v>
      </c>
      <c r="AJ1567">
        <v>7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f>SUM(AK1567:AO1567)</f>
        <v>1</v>
      </c>
      <c r="AQ1567" t="str">
        <f>INDEX($AK$1:$AO$1,MATCH(MAX(AK1567:AO1567),AK1567:AO1567,0))</f>
        <v>Converted_on_Camp3</v>
      </c>
      <c r="AR1567">
        <v>1</v>
      </c>
      <c r="AS1567" t="str">
        <f>IF(OR(AK1567&gt;0, AL1567&gt;0, AM1567&gt;0, AN1567&gt;0, AO1567&gt;0), "Converted", "Not Converted")</f>
        <v>Converted</v>
      </c>
      <c r="AT1567">
        <v>0</v>
      </c>
      <c r="AU1567">
        <v>3</v>
      </c>
      <c r="AV1567">
        <v>11</v>
      </c>
      <c r="AW1567">
        <f>IF(Z1567&gt;607, 4, 0)</f>
        <v>0</v>
      </c>
      <c r="AX1567">
        <f>IF(AA1567&gt;0.1497, 3, 0)</f>
        <v>3</v>
      </c>
      <c r="AY1567">
        <f>IF(P1567&gt;4031, 2, 0)</f>
        <v>0</v>
      </c>
      <c r="AZ1567">
        <f>IF(H1567&gt;51934.91, 1, 0)</f>
        <v>0</v>
      </c>
      <c r="BA1567">
        <f>SUM(AW1567:AZ1567)</f>
        <v>3</v>
      </c>
      <c r="BB1567" t="str">
        <f>VLOOKUP(BA1567,'Standard Deviations'!$L$1:$M$11,2,TRUE)</f>
        <v>Silver</v>
      </c>
    </row>
    <row r="1568" spans="1:54" hidden="1">
      <c r="A1568">
        <v>10591</v>
      </c>
      <c r="B1568">
        <v>1969</v>
      </c>
      <c r="C1568">
        <f>2024-B1568</f>
        <v>55</v>
      </c>
      <c r="D1568" t="str">
        <f>VLOOKUP(B1568,Reference!$A$1:$B$125, 2)</f>
        <v>Gen X</v>
      </c>
      <c r="E1568" t="s">
        <v>54</v>
      </c>
      <c r="F1568" t="str">
        <f>IF(E1568="High School", "No College", "College")</f>
        <v>College</v>
      </c>
      <c r="G1568" t="s">
        <v>89</v>
      </c>
      <c r="H1568">
        <v>43638</v>
      </c>
      <c r="I1568">
        <v>43638</v>
      </c>
      <c r="J1568" s="4" t="s">
        <v>175</v>
      </c>
      <c r="K1568">
        <v>0</v>
      </c>
      <c r="L1568">
        <v>1</v>
      </c>
      <c r="M1568" t="str">
        <f>IF(OR(K1568&gt;0, L1568&gt;0), "Parent", "Not Parent")</f>
        <v>Parent</v>
      </c>
      <c r="N1568" t="s">
        <v>676</v>
      </c>
      <c r="O1568" s="8">
        <v>41916</v>
      </c>
      <c r="P1568" s="9">
        <f>O1568-N1568</f>
        <v>789</v>
      </c>
      <c r="Q1568">
        <v>37</v>
      </c>
      <c r="R1568" s="9">
        <f>P1568-Q1568</f>
        <v>752</v>
      </c>
      <c r="S1568" s="8">
        <f>O1568-R1568</f>
        <v>41164</v>
      </c>
      <c r="T1568">
        <v>63</v>
      </c>
      <c r="U1568">
        <v>10</v>
      </c>
      <c r="V1568">
        <v>83</v>
      </c>
      <c r="W1568">
        <v>7</v>
      </c>
      <c r="X1568">
        <v>19</v>
      </c>
      <c r="Y1568">
        <v>19</v>
      </c>
      <c r="Z1568">
        <v>201</v>
      </c>
      <c r="AA1568">
        <f>Z1568/P1568</f>
        <v>0.25475285171102663</v>
      </c>
      <c r="AB1568" s="11" t="s">
        <v>506</v>
      </c>
      <c r="AC1568" t="s">
        <v>59</v>
      </c>
      <c r="AD1568">
        <v>2</v>
      </c>
      <c r="AE1568" t="str">
        <f>IF(AD1568&gt;3, "Prefers Discount", "Discount Indifferent")</f>
        <v>Discount Indifferent</v>
      </c>
      <c r="AF1568">
        <v>4</v>
      </c>
      <c r="AG1568">
        <v>4</v>
      </c>
      <c r="AH1568">
        <v>1</v>
      </c>
      <c r="AI1568" t="str">
        <f>INDEX($AF$1:$AH$1,MATCH(MAX(AF1568:AH1568),AF1568:AH1568,0))</f>
        <v>Store_Orders</v>
      </c>
      <c r="AJ1568">
        <v>7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f>SUM(AK1568:AO1568)</f>
        <v>0</v>
      </c>
      <c r="AQ1568" t="s">
        <v>67</v>
      </c>
      <c r="AR1568">
        <v>0</v>
      </c>
      <c r="AS1568" t="str">
        <f>IF(OR(AK1568&gt;0, AL1568&gt;0, AM1568&gt;0, AN1568&gt;0, AO1568&gt;0), "Converted", "Not Converted")</f>
        <v>Not Converted</v>
      </c>
      <c r="AT1568">
        <v>0</v>
      </c>
      <c r="AU1568">
        <v>3</v>
      </c>
      <c r="AV1568">
        <v>11</v>
      </c>
      <c r="AW1568">
        <f>IF(Z1568&gt;607, 4, 0)</f>
        <v>0</v>
      </c>
      <c r="AX1568">
        <f>IF(AA1568&gt;0.1497, 3, 0)</f>
        <v>3</v>
      </c>
      <c r="AY1568">
        <f>IF(P1568&gt;4031, 2, 0)</f>
        <v>0</v>
      </c>
      <c r="AZ1568">
        <f>IF(H1568&gt;51934.91, 1, 0)</f>
        <v>0</v>
      </c>
      <c r="BA1568">
        <f>SUM(AW1568:AZ1568)</f>
        <v>3</v>
      </c>
      <c r="BB1568" t="str">
        <f>VLOOKUP(BA1568,'Standard Deviations'!$L$1:$M$11,2,TRUE)</f>
        <v>Silver</v>
      </c>
    </row>
    <row r="1569" spans="1:54" hidden="1">
      <c r="A1569">
        <v>2639</v>
      </c>
      <c r="B1569">
        <v>1966</v>
      </c>
      <c r="C1569">
        <f>2024-B1569</f>
        <v>58</v>
      </c>
      <c r="D1569" t="str">
        <f>VLOOKUP(B1569,Reference!$A$1:$B$125, 2)</f>
        <v>Gen X</v>
      </c>
      <c r="E1569" t="s">
        <v>54</v>
      </c>
      <c r="F1569" t="str">
        <f>IF(E1569="High School", "No College", "College")</f>
        <v>College</v>
      </c>
      <c r="G1569" t="s">
        <v>60</v>
      </c>
      <c r="H1569">
        <v>43602</v>
      </c>
      <c r="I1569">
        <v>43602</v>
      </c>
      <c r="J1569" s="4" t="s">
        <v>175</v>
      </c>
      <c r="K1569">
        <v>1</v>
      </c>
      <c r="L1569">
        <v>1</v>
      </c>
      <c r="M1569" t="str">
        <f>IF(OR(K1569&gt;0, L1569&gt;0), "Parent", "Not Parent")</f>
        <v>Parent</v>
      </c>
      <c r="N1569" t="s">
        <v>202</v>
      </c>
      <c r="O1569" s="8">
        <v>41916</v>
      </c>
      <c r="P1569" s="9">
        <f>O1569-N1569</f>
        <v>267</v>
      </c>
      <c r="Q1569">
        <v>45</v>
      </c>
      <c r="R1569" s="9">
        <f>P1569-Q1569</f>
        <v>222</v>
      </c>
      <c r="S1569" s="8">
        <f>O1569-R1569</f>
        <v>41694</v>
      </c>
      <c r="T1569">
        <v>19</v>
      </c>
      <c r="U1569">
        <v>5</v>
      </c>
      <c r="V1569">
        <v>12</v>
      </c>
      <c r="W1569">
        <v>10</v>
      </c>
      <c r="X1569">
        <v>3</v>
      </c>
      <c r="Y1569">
        <v>19</v>
      </c>
      <c r="Z1569">
        <v>68</v>
      </c>
      <c r="AA1569">
        <f>Z1569/P1569</f>
        <v>0.25468164794007492</v>
      </c>
      <c r="AB1569" s="11" t="s">
        <v>506</v>
      </c>
      <c r="AC1569" t="s">
        <v>59</v>
      </c>
      <c r="AD1569">
        <v>3</v>
      </c>
      <c r="AE1569" t="str">
        <f>IF(AD1569&gt;3, "Prefers Discount", "Discount Indifferent")</f>
        <v>Discount Indifferent</v>
      </c>
      <c r="AF1569">
        <v>2</v>
      </c>
      <c r="AG1569">
        <v>3</v>
      </c>
      <c r="AH1569">
        <v>1</v>
      </c>
      <c r="AI1569" t="str">
        <f>INDEX($AF$1:$AH$1,MATCH(MAX(AF1569:AH1569),AF1569:AH1569,0))</f>
        <v>Web_Orders</v>
      </c>
      <c r="AJ1569">
        <v>6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f>SUM(AK1569:AO1569)</f>
        <v>0</v>
      </c>
      <c r="AQ1569" t="s">
        <v>67</v>
      </c>
      <c r="AR1569">
        <v>0</v>
      </c>
      <c r="AS1569" t="str">
        <f>IF(OR(AK1569&gt;0, AL1569&gt;0, AM1569&gt;0, AN1569&gt;0, AO1569&gt;0), "Converted", "Not Converted")</f>
        <v>Not Converted</v>
      </c>
      <c r="AT1569">
        <v>0</v>
      </c>
      <c r="AU1569">
        <v>3</v>
      </c>
      <c r="AV1569">
        <v>11</v>
      </c>
      <c r="AW1569">
        <f>IF(Z1569&gt;607, 4, 0)</f>
        <v>0</v>
      </c>
      <c r="AX1569">
        <f>IF(AA1569&gt;0.1497, 3, 0)</f>
        <v>3</v>
      </c>
      <c r="AY1569">
        <f>IF(P1569&gt;4031, 2, 0)</f>
        <v>0</v>
      </c>
      <c r="AZ1569">
        <f>IF(H1569&gt;51934.91, 1, 0)</f>
        <v>0</v>
      </c>
      <c r="BA1569">
        <f>SUM(AW1569:AZ1569)</f>
        <v>3</v>
      </c>
      <c r="BB1569" t="str">
        <f>VLOOKUP(BA1569,'Standard Deviations'!$L$1:$M$11,2,TRUE)</f>
        <v>Silver</v>
      </c>
    </row>
    <row r="1570" spans="1:54" hidden="1">
      <c r="A1570">
        <v>6103</v>
      </c>
      <c r="B1570">
        <v>1948</v>
      </c>
      <c r="C1570">
        <f>2024-B1570</f>
        <v>76</v>
      </c>
      <c r="D1570" t="str">
        <f>VLOOKUP(B1570,Reference!$A$1:$B$125, 2)</f>
        <v>Boomers</v>
      </c>
      <c r="E1570" t="s">
        <v>54</v>
      </c>
      <c r="F1570" t="str">
        <f>IF(E1570="High School", "No College", "College")</f>
        <v>College</v>
      </c>
      <c r="G1570" t="s">
        <v>55</v>
      </c>
      <c r="H1570">
        <v>42192</v>
      </c>
      <c r="I1570">
        <v>42192</v>
      </c>
      <c r="J1570" s="4" t="s">
        <v>175</v>
      </c>
      <c r="K1570">
        <v>0</v>
      </c>
      <c r="L1570">
        <v>0</v>
      </c>
      <c r="M1570" t="str">
        <f>IF(OR(K1570&gt;0, L1570&gt;0), "Parent", "Not Parent")</f>
        <v>Not Parent</v>
      </c>
      <c r="N1570" t="s">
        <v>360</v>
      </c>
      <c r="O1570" s="8">
        <v>41916</v>
      </c>
      <c r="P1570" s="9">
        <f>O1570-N1570</f>
        <v>393</v>
      </c>
      <c r="Q1570">
        <v>40</v>
      </c>
      <c r="R1570" s="9">
        <f>P1570-Q1570</f>
        <v>353</v>
      </c>
      <c r="S1570" s="8">
        <f>O1570-R1570</f>
        <v>41563</v>
      </c>
      <c r="T1570">
        <v>40</v>
      </c>
      <c r="U1570">
        <v>15</v>
      </c>
      <c r="V1570">
        <v>15</v>
      </c>
      <c r="W1570">
        <v>17</v>
      </c>
      <c r="X1570">
        <v>6</v>
      </c>
      <c r="Y1570">
        <v>7</v>
      </c>
      <c r="Z1570">
        <v>100</v>
      </c>
      <c r="AA1570">
        <f>Z1570/P1570</f>
        <v>0.2544529262086514</v>
      </c>
      <c r="AB1570" s="11" t="s">
        <v>506</v>
      </c>
      <c r="AC1570" t="s">
        <v>59</v>
      </c>
      <c r="AD1570">
        <v>1</v>
      </c>
      <c r="AE1570" t="str">
        <f>IF(AD1570&gt;3, "Prefers Discount", "Discount Indifferent")</f>
        <v>Discount Indifferent</v>
      </c>
      <c r="AF1570">
        <v>3</v>
      </c>
      <c r="AG1570">
        <v>2</v>
      </c>
      <c r="AH1570">
        <v>1</v>
      </c>
      <c r="AI1570" t="str">
        <f>INDEX($AF$1:$AH$1,MATCH(MAX(AF1570:AH1570),AF1570:AH1570,0))</f>
        <v>Store_Orders</v>
      </c>
      <c r="AJ1570">
        <v>4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f>SUM(AK1570:AO1570)</f>
        <v>0</v>
      </c>
      <c r="AQ1570" t="s">
        <v>67</v>
      </c>
      <c r="AR1570">
        <v>0</v>
      </c>
      <c r="AS1570" t="str">
        <f>IF(OR(AK1570&gt;0, AL1570&gt;0, AM1570&gt;0, AN1570&gt;0, AO1570&gt;0), "Converted", "Not Converted")</f>
        <v>Not Converted</v>
      </c>
      <c r="AT1570">
        <v>0</v>
      </c>
      <c r="AU1570">
        <v>3</v>
      </c>
      <c r="AV1570">
        <v>11</v>
      </c>
      <c r="AW1570">
        <f>IF(Z1570&gt;607, 4, 0)</f>
        <v>0</v>
      </c>
      <c r="AX1570">
        <f>IF(AA1570&gt;0.1497, 3, 0)</f>
        <v>3</v>
      </c>
      <c r="AY1570">
        <f>IF(P1570&gt;4031, 2, 0)</f>
        <v>0</v>
      </c>
      <c r="AZ1570">
        <f>IF(H1570&gt;51934.91, 1, 0)</f>
        <v>0</v>
      </c>
      <c r="BA1570">
        <f>SUM(AW1570:AZ1570)</f>
        <v>3</v>
      </c>
      <c r="BB1570" t="str">
        <f>VLOOKUP(BA1570,'Standard Deviations'!$L$1:$M$11,2,TRUE)</f>
        <v>Silver</v>
      </c>
    </row>
    <row r="1571" spans="1:54">
      <c r="A1571">
        <v>7761</v>
      </c>
      <c r="B1571">
        <v>1978</v>
      </c>
      <c r="C1571">
        <f>2024-B1571</f>
        <v>46</v>
      </c>
      <c r="D1571" t="str">
        <f>VLOOKUP(B1571,Reference!$A$1:$B$125, 2)</f>
        <v>Gen X</v>
      </c>
      <c r="E1571" t="s">
        <v>74</v>
      </c>
      <c r="F1571" t="str">
        <f>IF(E1571="High School", "No College", "College")</f>
        <v>College</v>
      </c>
      <c r="G1571" t="s">
        <v>65</v>
      </c>
      <c r="H1571">
        <v>38702</v>
      </c>
      <c r="I1571">
        <v>38702</v>
      </c>
      <c r="J1571" s="4" t="s">
        <v>175</v>
      </c>
      <c r="K1571">
        <v>1</v>
      </c>
      <c r="L1571">
        <v>0</v>
      </c>
      <c r="M1571" t="str">
        <f>IF(OR(K1571&gt;0, L1571&gt;0), "Parent", "Not Parent")</f>
        <v>Parent</v>
      </c>
      <c r="N1571" t="s">
        <v>583</v>
      </c>
      <c r="O1571" s="8">
        <v>41916</v>
      </c>
      <c r="P1571" s="9">
        <f>O1571-N1571</f>
        <v>429</v>
      </c>
      <c r="Q1571">
        <v>71</v>
      </c>
      <c r="R1571" s="9">
        <f>P1571-Q1571</f>
        <v>358</v>
      </c>
      <c r="S1571" s="8">
        <f>O1571-R1571</f>
        <v>41558</v>
      </c>
      <c r="T1571">
        <v>13</v>
      </c>
      <c r="U1571">
        <v>11</v>
      </c>
      <c r="V1571">
        <v>24</v>
      </c>
      <c r="W1571">
        <v>13</v>
      </c>
      <c r="X1571">
        <v>8</v>
      </c>
      <c r="Y1571">
        <v>40</v>
      </c>
      <c r="Z1571">
        <v>109</v>
      </c>
      <c r="AA1571">
        <f>Z1571/P1571</f>
        <v>0.25407925407925408</v>
      </c>
      <c r="AB1571" s="14" t="s">
        <v>506</v>
      </c>
      <c r="AC1571" s="13" t="s">
        <v>63</v>
      </c>
      <c r="AD1571">
        <v>2</v>
      </c>
      <c r="AE1571" t="str">
        <f>IF(AD1571&gt;3, "Prefers Discount", "Discount Indifferent")</f>
        <v>Discount Indifferent</v>
      </c>
      <c r="AF1571">
        <v>4</v>
      </c>
      <c r="AG1571">
        <v>3</v>
      </c>
      <c r="AH1571">
        <v>0</v>
      </c>
      <c r="AI1571" t="str">
        <f>INDEX($AF$1:$AH$1,MATCH(MAX(AF1571:AH1571),AF1571:AH1571,0))</f>
        <v>Store_Orders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f>SUM(AK1571:AO1571)</f>
        <v>0</v>
      </c>
      <c r="AQ1571" t="s">
        <v>67</v>
      </c>
      <c r="AR1571">
        <v>0</v>
      </c>
      <c r="AS1571" t="str">
        <f>IF(OR(AK1571&gt;0, AL1571&gt;0, AM1571&gt;0, AN1571&gt;0, AO1571&gt;0), "Converted", "Not Converted")</f>
        <v>Not Converted</v>
      </c>
      <c r="AT1571">
        <v>0</v>
      </c>
      <c r="AU1571">
        <v>3</v>
      </c>
      <c r="AV1571">
        <v>11</v>
      </c>
      <c r="AW1571">
        <f>IF(Z1571&gt;607, 4, 0)</f>
        <v>0</v>
      </c>
      <c r="AX1571">
        <f>IF(AA1571&gt;0.1497, 3, 0)</f>
        <v>3</v>
      </c>
      <c r="AY1571">
        <f>IF(P1571&gt;4031, 2, 0)</f>
        <v>0</v>
      </c>
      <c r="AZ1571">
        <f>IF(H1571&gt;51934.91, 1, 0)</f>
        <v>0</v>
      </c>
      <c r="BA1571">
        <f>SUM(AW1571:AZ1571)</f>
        <v>3</v>
      </c>
      <c r="BB1571" t="str">
        <f>VLOOKUP(BA1571,'Standard Deviations'!$L$1:$M$11,2,TRUE)</f>
        <v>Silver</v>
      </c>
    </row>
    <row r="1572" spans="1:54">
      <c r="A1572">
        <v>2005</v>
      </c>
      <c r="B1572">
        <v>1990</v>
      </c>
      <c r="C1572">
        <f>2024-B1572</f>
        <v>34</v>
      </c>
      <c r="D1572" t="str">
        <f>VLOOKUP(B1572,Reference!$A$1:$B$125, 2)</f>
        <v>Millennials</v>
      </c>
      <c r="E1572" t="s">
        <v>54</v>
      </c>
      <c r="F1572" t="str">
        <f>IF(E1572="High School", "No College", "College")</f>
        <v>College</v>
      </c>
      <c r="G1572" t="s">
        <v>55</v>
      </c>
      <c r="H1572">
        <v>35765</v>
      </c>
      <c r="I1572">
        <v>35765</v>
      </c>
      <c r="J1572" s="4" t="s">
        <v>175</v>
      </c>
      <c r="K1572">
        <v>1</v>
      </c>
      <c r="L1572">
        <v>0</v>
      </c>
      <c r="M1572" t="str">
        <f>IF(OR(K1572&gt;0, L1572&gt;0), "Parent", "Not Parent")</f>
        <v>Parent</v>
      </c>
      <c r="N1572" t="s">
        <v>239</v>
      </c>
      <c r="O1572" s="8">
        <v>41916</v>
      </c>
      <c r="P1572" s="9">
        <f>O1572-N1572</f>
        <v>297</v>
      </c>
      <c r="Q1572">
        <v>86</v>
      </c>
      <c r="R1572" s="9">
        <f>P1572-Q1572</f>
        <v>211</v>
      </c>
      <c r="S1572" s="8">
        <f>O1572-R1572</f>
        <v>41705</v>
      </c>
      <c r="T1572">
        <v>22</v>
      </c>
      <c r="U1572">
        <v>3</v>
      </c>
      <c r="V1572">
        <v>30</v>
      </c>
      <c r="W1572">
        <v>0</v>
      </c>
      <c r="X1572">
        <v>5</v>
      </c>
      <c r="Y1572">
        <v>15</v>
      </c>
      <c r="Z1572">
        <v>75</v>
      </c>
      <c r="AA1572">
        <f>Z1572/P1572</f>
        <v>0.25252525252525254</v>
      </c>
      <c r="AB1572" s="14" t="s">
        <v>506</v>
      </c>
      <c r="AC1572" s="13" t="s">
        <v>63</v>
      </c>
      <c r="AD1572">
        <v>2</v>
      </c>
      <c r="AE1572" t="str">
        <f>IF(AD1572&gt;3, "Prefers Discount", "Discount Indifferent")</f>
        <v>Discount Indifferent</v>
      </c>
      <c r="AF1572">
        <v>4</v>
      </c>
      <c r="AG1572">
        <v>2</v>
      </c>
      <c r="AH1572">
        <v>0</v>
      </c>
      <c r="AI1572" t="str">
        <f>INDEX($AF$1:$AH$1,MATCH(MAX(AF1572:AH1572),AF1572:AH1572,0))</f>
        <v>Store_Orders</v>
      </c>
      <c r="AJ1572">
        <v>6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f>SUM(AK1572:AO1572)</f>
        <v>0</v>
      </c>
      <c r="AQ1572" t="s">
        <v>67</v>
      </c>
      <c r="AR1572">
        <v>0</v>
      </c>
      <c r="AS1572" t="str">
        <f>IF(OR(AK1572&gt;0, AL1572&gt;0, AM1572&gt;0, AN1572&gt;0, AO1572&gt;0), "Converted", "Not Converted")</f>
        <v>Not Converted</v>
      </c>
      <c r="AT1572">
        <v>0</v>
      </c>
      <c r="AU1572">
        <v>3</v>
      </c>
      <c r="AV1572">
        <v>11</v>
      </c>
      <c r="AW1572">
        <f>IF(Z1572&gt;607, 4, 0)</f>
        <v>0</v>
      </c>
      <c r="AX1572">
        <f>IF(AA1572&gt;0.1497, 3, 0)</f>
        <v>3</v>
      </c>
      <c r="AY1572">
        <f>IF(P1572&gt;4031, 2, 0)</f>
        <v>0</v>
      </c>
      <c r="AZ1572">
        <f>IF(H1572&gt;51934.91, 1, 0)</f>
        <v>0</v>
      </c>
      <c r="BA1572">
        <f>SUM(AW1572:AZ1572)</f>
        <v>3</v>
      </c>
      <c r="BB1572" t="str">
        <f>VLOOKUP(BA1572,'Standard Deviations'!$L$1:$M$11,2,TRUE)</f>
        <v>Silver</v>
      </c>
    </row>
    <row r="1573" spans="1:54">
      <c r="A1573">
        <v>5300</v>
      </c>
      <c r="B1573">
        <v>1973</v>
      </c>
      <c r="C1573">
        <f>2024-B1573</f>
        <v>51</v>
      </c>
      <c r="D1573" t="str">
        <f>VLOOKUP(B1573,Reference!$A$1:$B$125, 2)</f>
        <v>Gen X</v>
      </c>
      <c r="E1573" t="s">
        <v>64</v>
      </c>
      <c r="F1573" t="str">
        <f>IF(E1573="High School", "No College", "College")</f>
        <v>College</v>
      </c>
      <c r="G1573" t="s">
        <v>55</v>
      </c>
      <c r="H1573">
        <v>38961</v>
      </c>
      <c r="I1573">
        <v>38961</v>
      </c>
      <c r="J1573" s="4" t="s">
        <v>175</v>
      </c>
      <c r="K1573">
        <v>1</v>
      </c>
      <c r="L1573">
        <v>0</v>
      </c>
      <c r="M1573" t="str">
        <f>IF(OR(K1573&gt;0, L1573&gt;0), "Parent", "Not Parent")</f>
        <v>Parent</v>
      </c>
      <c r="N1573" t="s">
        <v>117</v>
      </c>
      <c r="O1573" s="8">
        <v>41916</v>
      </c>
      <c r="P1573" s="9">
        <f>O1573-N1573</f>
        <v>278</v>
      </c>
      <c r="Q1573">
        <v>60</v>
      </c>
      <c r="R1573" s="9">
        <f>P1573-Q1573</f>
        <v>218</v>
      </c>
      <c r="S1573" s="8">
        <f>O1573-R1573</f>
        <v>41698</v>
      </c>
      <c r="T1573">
        <v>19</v>
      </c>
      <c r="U1573">
        <v>7</v>
      </c>
      <c r="V1573">
        <v>19</v>
      </c>
      <c r="W1573">
        <v>0</v>
      </c>
      <c r="X1573">
        <v>1</v>
      </c>
      <c r="Y1573">
        <v>24</v>
      </c>
      <c r="Z1573">
        <v>70</v>
      </c>
      <c r="AA1573">
        <f>Z1573/P1573</f>
        <v>0.25179856115107913</v>
      </c>
      <c r="AB1573" s="14" t="s">
        <v>506</v>
      </c>
      <c r="AC1573" s="13" t="s">
        <v>63</v>
      </c>
      <c r="AD1573">
        <v>1</v>
      </c>
      <c r="AE1573" t="str">
        <f>IF(AD1573&gt;3, "Prefers Discount", "Discount Indifferent")</f>
        <v>Discount Indifferent</v>
      </c>
      <c r="AF1573">
        <v>2</v>
      </c>
      <c r="AG1573">
        <v>2</v>
      </c>
      <c r="AH1573">
        <v>1</v>
      </c>
      <c r="AI1573" t="str">
        <f>INDEX($AF$1:$AH$1,MATCH(MAX(AF1573:AH1573),AF1573:AH1573,0))</f>
        <v>Store_Orders</v>
      </c>
      <c r="AJ1573">
        <v>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f>SUM(AK1573:AO1573)</f>
        <v>0</v>
      </c>
      <c r="AQ1573" t="s">
        <v>67</v>
      </c>
      <c r="AR1573">
        <v>0</v>
      </c>
      <c r="AS1573" t="str">
        <f>IF(OR(AK1573&gt;0, AL1573&gt;0, AM1573&gt;0, AN1573&gt;0, AO1573&gt;0), "Converted", "Not Converted")</f>
        <v>Not Converted</v>
      </c>
      <c r="AT1573">
        <v>0</v>
      </c>
      <c r="AU1573">
        <v>3</v>
      </c>
      <c r="AV1573">
        <v>11</v>
      </c>
      <c r="AW1573">
        <f>IF(Z1573&gt;607, 4, 0)</f>
        <v>0</v>
      </c>
      <c r="AX1573">
        <f>IF(AA1573&gt;0.1497, 3, 0)</f>
        <v>3</v>
      </c>
      <c r="AY1573">
        <f>IF(P1573&gt;4031, 2, 0)</f>
        <v>0</v>
      </c>
      <c r="AZ1573">
        <f>IF(H1573&gt;51934.91, 1, 0)</f>
        <v>0</v>
      </c>
      <c r="BA1573">
        <f>SUM(AW1573:AZ1573)</f>
        <v>3</v>
      </c>
      <c r="BB1573" t="str">
        <f>VLOOKUP(BA1573,'Standard Deviations'!$L$1:$M$11,2,TRUE)</f>
        <v>Silver</v>
      </c>
    </row>
    <row r="1574" spans="1:54" hidden="1">
      <c r="A1574">
        <v>6211</v>
      </c>
      <c r="B1574">
        <v>1976</v>
      </c>
      <c r="C1574">
        <f>2024-B1574</f>
        <v>48</v>
      </c>
      <c r="D1574" t="str">
        <f>VLOOKUP(B1574,Reference!$A$1:$B$125, 2)</f>
        <v>Gen X</v>
      </c>
      <c r="E1574" t="s">
        <v>68</v>
      </c>
      <c r="F1574" t="str">
        <f>IF(E1574="High School", "No College", "College")</f>
        <v>College</v>
      </c>
      <c r="G1574" t="s">
        <v>65</v>
      </c>
      <c r="H1574">
        <v>37395</v>
      </c>
      <c r="I1574">
        <v>37395</v>
      </c>
      <c r="J1574" s="4" t="s">
        <v>175</v>
      </c>
      <c r="K1574">
        <v>1</v>
      </c>
      <c r="L1574">
        <v>0</v>
      </c>
      <c r="M1574" t="str">
        <f>IF(OR(K1574&gt;0, L1574&gt;0), "Parent", "Not Parent")</f>
        <v>Parent</v>
      </c>
      <c r="N1574" t="s">
        <v>73</v>
      </c>
      <c r="O1574" s="8">
        <v>41916</v>
      </c>
      <c r="P1574" s="9">
        <f>O1574-N1574</f>
        <v>155</v>
      </c>
      <c r="Q1574">
        <v>47</v>
      </c>
      <c r="R1574" s="9">
        <f>P1574-Q1574</f>
        <v>108</v>
      </c>
      <c r="S1574" s="8">
        <f>O1574-R1574</f>
        <v>41808</v>
      </c>
      <c r="T1574">
        <v>18</v>
      </c>
      <c r="U1574">
        <v>0</v>
      </c>
      <c r="V1574">
        <v>9</v>
      </c>
      <c r="W1574">
        <v>0</v>
      </c>
      <c r="X1574">
        <v>1</v>
      </c>
      <c r="Y1574">
        <v>11</v>
      </c>
      <c r="Z1574">
        <v>39</v>
      </c>
      <c r="AA1574">
        <f>Z1574/P1574</f>
        <v>0.25161290322580643</v>
      </c>
      <c r="AB1574" s="11" t="s">
        <v>506</v>
      </c>
      <c r="AC1574" t="s">
        <v>59</v>
      </c>
      <c r="AD1574">
        <v>1</v>
      </c>
      <c r="AE1574" t="str">
        <f>IF(AD1574&gt;3, "Prefers Discount", "Discount Indifferent")</f>
        <v>Discount Indifferent</v>
      </c>
      <c r="AF1574">
        <v>3</v>
      </c>
      <c r="AG1574">
        <v>1</v>
      </c>
      <c r="AH1574">
        <v>0</v>
      </c>
      <c r="AI1574" t="str">
        <f>INDEX($AF$1:$AH$1,MATCH(MAX(AF1574:AH1574),AF1574:AH1574,0))</f>
        <v>Store_Orders</v>
      </c>
      <c r="AJ1574">
        <v>6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f>SUM(AK1574:AO1574)</f>
        <v>0</v>
      </c>
      <c r="AQ1574" t="s">
        <v>67</v>
      </c>
      <c r="AR1574">
        <v>0</v>
      </c>
      <c r="AS1574" t="str">
        <f>IF(OR(AK1574&gt;0, AL1574&gt;0, AM1574&gt;0, AN1574&gt;0, AO1574&gt;0), "Converted", "Not Converted")</f>
        <v>Not Converted</v>
      </c>
      <c r="AT1574">
        <v>0</v>
      </c>
      <c r="AU1574">
        <v>3</v>
      </c>
      <c r="AV1574">
        <v>11</v>
      </c>
      <c r="AW1574">
        <f>IF(Z1574&gt;607, 4, 0)</f>
        <v>0</v>
      </c>
      <c r="AX1574">
        <f>IF(AA1574&gt;0.1497, 3, 0)</f>
        <v>3</v>
      </c>
      <c r="AY1574">
        <f>IF(P1574&gt;4031, 2, 0)</f>
        <v>0</v>
      </c>
      <c r="AZ1574">
        <f>IF(H1574&gt;51934.91, 1, 0)</f>
        <v>0</v>
      </c>
      <c r="BA1574">
        <f>SUM(AW1574:AZ1574)</f>
        <v>3</v>
      </c>
      <c r="BB1574" t="str">
        <f>VLOOKUP(BA1574,'Standard Deviations'!$L$1:$M$11,2,TRUE)</f>
        <v>Silver</v>
      </c>
    </row>
    <row r="1575" spans="1:54">
      <c r="A1575">
        <v>8079</v>
      </c>
      <c r="B1575">
        <v>1982</v>
      </c>
      <c r="C1575">
        <f>2024-B1575</f>
        <v>42</v>
      </c>
      <c r="D1575" t="str">
        <f>VLOOKUP(B1575,Reference!$A$1:$B$125, 2)</f>
        <v>Millennials</v>
      </c>
      <c r="E1575" t="s">
        <v>54</v>
      </c>
      <c r="F1575" t="str">
        <f>IF(E1575="High School", "No College", "College")</f>
        <v>College</v>
      </c>
      <c r="G1575" t="s">
        <v>55</v>
      </c>
      <c r="H1575">
        <v>22448</v>
      </c>
      <c r="I1575">
        <v>22448</v>
      </c>
      <c r="J1575" s="4" t="s">
        <v>341</v>
      </c>
      <c r="K1575">
        <v>1</v>
      </c>
      <c r="L1575">
        <v>0</v>
      </c>
      <c r="M1575" t="str">
        <f>IF(OR(K1575&gt;0, L1575&gt;0), "Parent", "Not Parent")</f>
        <v>Parent</v>
      </c>
      <c r="N1575" t="s">
        <v>673</v>
      </c>
      <c r="O1575" s="8">
        <v>41916</v>
      </c>
      <c r="P1575" s="9">
        <f>O1575-N1575</f>
        <v>220</v>
      </c>
      <c r="Q1575">
        <v>86</v>
      </c>
      <c r="R1575" s="9">
        <f>P1575-Q1575</f>
        <v>134</v>
      </c>
      <c r="S1575" s="8">
        <f>O1575-R1575</f>
        <v>41782</v>
      </c>
      <c r="T1575">
        <v>3</v>
      </c>
      <c r="U1575">
        <v>1</v>
      </c>
      <c r="V1575">
        <v>8</v>
      </c>
      <c r="W1575">
        <v>23</v>
      </c>
      <c r="X1575">
        <v>2</v>
      </c>
      <c r="Y1575">
        <v>18</v>
      </c>
      <c r="Z1575">
        <v>55</v>
      </c>
      <c r="AA1575">
        <f>Z1575/P1575</f>
        <v>0.25</v>
      </c>
      <c r="AB1575" s="14" t="s">
        <v>506</v>
      </c>
      <c r="AC1575" s="13" t="s">
        <v>63</v>
      </c>
      <c r="AD1575">
        <v>3</v>
      </c>
      <c r="AE1575" t="str">
        <f>IF(AD1575&gt;3, "Prefers Discount", "Discount Indifferent")</f>
        <v>Discount Indifferent</v>
      </c>
      <c r="AF1575">
        <v>3</v>
      </c>
      <c r="AG1575">
        <v>2</v>
      </c>
      <c r="AH1575">
        <v>1</v>
      </c>
      <c r="AI1575" t="str">
        <f>INDEX($AF$1:$AH$1,MATCH(MAX(AF1575:AH1575),AF1575:AH1575,0))</f>
        <v>Store_Orders</v>
      </c>
      <c r="AJ1575">
        <v>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f>SUM(AK1575:AO1575)</f>
        <v>0</v>
      </c>
      <c r="AQ1575" t="s">
        <v>67</v>
      </c>
      <c r="AR1575">
        <v>0</v>
      </c>
      <c r="AS1575" t="str">
        <f>IF(OR(AK1575&gt;0, AL1575&gt;0, AM1575&gt;0, AN1575&gt;0, AO1575&gt;0), "Converted", "Not Converted")</f>
        <v>Not Converted</v>
      </c>
      <c r="AT1575">
        <v>0</v>
      </c>
      <c r="AU1575">
        <v>3</v>
      </c>
      <c r="AV1575">
        <v>11</v>
      </c>
      <c r="AW1575">
        <f>IF(Z1575&gt;607, 4, 0)</f>
        <v>0</v>
      </c>
      <c r="AX1575">
        <f>IF(AA1575&gt;0.1497, 3, 0)</f>
        <v>3</v>
      </c>
      <c r="AY1575">
        <f>IF(P1575&gt;4031, 2, 0)</f>
        <v>0</v>
      </c>
      <c r="AZ1575">
        <f>IF(H1575&gt;51934.91, 1, 0)</f>
        <v>0</v>
      </c>
      <c r="BA1575">
        <f>SUM(AW1575:AZ1575)</f>
        <v>3</v>
      </c>
      <c r="BB1575" t="str">
        <f>VLOOKUP(BA1575,'Standard Deviations'!$L$1:$M$11,2,TRUE)</f>
        <v>Silver</v>
      </c>
    </row>
    <row r="1576" spans="1:54">
      <c r="A1576">
        <v>4042</v>
      </c>
      <c r="B1576">
        <v>1971</v>
      </c>
      <c r="C1576">
        <f>2024-B1576</f>
        <v>53</v>
      </c>
      <c r="D1576" t="str">
        <f>VLOOKUP(B1576,Reference!$A$1:$B$125, 2)</f>
        <v>Gen X</v>
      </c>
      <c r="E1576" t="s">
        <v>54</v>
      </c>
      <c r="F1576" t="str">
        <f>IF(E1576="High School", "No College", "College")</f>
        <v>College</v>
      </c>
      <c r="G1576" t="s">
        <v>71</v>
      </c>
      <c r="H1576">
        <v>43300</v>
      </c>
      <c r="I1576">
        <v>43300</v>
      </c>
      <c r="J1576" s="4" t="s">
        <v>175</v>
      </c>
      <c r="K1576">
        <v>0</v>
      </c>
      <c r="L1576">
        <v>1</v>
      </c>
      <c r="M1576" t="str">
        <f>IF(OR(K1576&gt;0, L1576&gt;0), "Parent", "Not Parent")</f>
        <v>Parent</v>
      </c>
      <c r="N1576" t="s">
        <v>594</v>
      </c>
      <c r="O1576" s="8">
        <v>41916</v>
      </c>
      <c r="P1576" s="9">
        <f>O1576-N1576</f>
        <v>721</v>
      </c>
      <c r="Q1576">
        <v>87</v>
      </c>
      <c r="R1576" s="9">
        <f>P1576-Q1576</f>
        <v>634</v>
      </c>
      <c r="S1576" s="8">
        <f>O1576-R1576</f>
        <v>41282</v>
      </c>
      <c r="T1576">
        <v>91</v>
      </c>
      <c r="U1576">
        <v>3</v>
      </c>
      <c r="V1576">
        <v>52</v>
      </c>
      <c r="W1576">
        <v>2</v>
      </c>
      <c r="X1576">
        <v>1</v>
      </c>
      <c r="Y1576">
        <v>31</v>
      </c>
      <c r="Z1576">
        <v>180</v>
      </c>
      <c r="AA1576">
        <f>Z1576/P1576</f>
        <v>0.24965325936199723</v>
      </c>
      <c r="AB1576" s="14" t="s">
        <v>506</v>
      </c>
      <c r="AC1576" s="13" t="s">
        <v>63</v>
      </c>
      <c r="AD1576">
        <v>3</v>
      </c>
      <c r="AE1576" t="str">
        <f>IF(AD1576&gt;3, "Prefers Discount", "Discount Indifferent")</f>
        <v>Discount Indifferent</v>
      </c>
      <c r="AF1576">
        <v>4</v>
      </c>
      <c r="AG1576">
        <v>4</v>
      </c>
      <c r="AH1576">
        <v>0</v>
      </c>
      <c r="AI1576" t="str">
        <f>INDEX($AF$1:$AH$1,MATCH(MAX(AF1576:AH1576),AF1576:AH1576,0))</f>
        <v>Store_Orders</v>
      </c>
      <c r="AJ1576">
        <v>8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f>SUM(AK1576:AO1576)</f>
        <v>0</v>
      </c>
      <c r="AQ1576" t="s">
        <v>67</v>
      </c>
      <c r="AR1576">
        <v>1</v>
      </c>
      <c r="AS1576" t="str">
        <f>IF(OR(AK1576&gt;0, AL1576&gt;0, AM1576&gt;0, AN1576&gt;0, AO1576&gt;0), "Converted", "Not Converted")</f>
        <v>Not Converted</v>
      </c>
      <c r="AT1576">
        <v>0</v>
      </c>
      <c r="AU1576">
        <v>3</v>
      </c>
      <c r="AV1576">
        <v>11</v>
      </c>
      <c r="AW1576">
        <f>IF(Z1576&gt;607, 4, 0)</f>
        <v>0</v>
      </c>
      <c r="AX1576">
        <f>IF(AA1576&gt;0.1497, 3, 0)</f>
        <v>3</v>
      </c>
      <c r="AY1576">
        <f>IF(P1576&gt;4031, 2, 0)</f>
        <v>0</v>
      </c>
      <c r="AZ1576">
        <f>IF(H1576&gt;51934.91, 1, 0)</f>
        <v>0</v>
      </c>
      <c r="BA1576">
        <f>SUM(AW1576:AZ1576)</f>
        <v>3</v>
      </c>
      <c r="BB1576" t="str">
        <f>VLOOKUP(BA1576,'Standard Deviations'!$L$1:$M$11,2,TRUE)</f>
        <v>Silver</v>
      </c>
    </row>
    <row r="1577" spans="1:54">
      <c r="A1577">
        <v>7620</v>
      </c>
      <c r="B1577">
        <v>1990</v>
      </c>
      <c r="C1577">
        <f>2024-B1577</f>
        <v>34</v>
      </c>
      <c r="D1577" t="str">
        <f>VLOOKUP(B1577,Reference!$A$1:$B$125, 2)</f>
        <v>Millennials</v>
      </c>
      <c r="E1577" t="s">
        <v>546</v>
      </c>
      <c r="F1577" t="str">
        <f>IF(E1577="High School", "No College", "College")</f>
        <v>No College</v>
      </c>
      <c r="G1577" t="s">
        <v>60</v>
      </c>
      <c r="H1577">
        <v>16185</v>
      </c>
      <c r="I1577">
        <v>16185</v>
      </c>
      <c r="J1577" s="4" t="s">
        <v>341</v>
      </c>
      <c r="K1577">
        <v>1</v>
      </c>
      <c r="L1577">
        <v>0</v>
      </c>
      <c r="M1577" t="str">
        <f>IF(OR(K1577&gt;0, L1577&gt;0), "Parent", "Not Parent")</f>
        <v>Parent</v>
      </c>
      <c r="N1577" t="s">
        <v>566</v>
      </c>
      <c r="O1577" s="8">
        <v>41916</v>
      </c>
      <c r="P1577" s="9">
        <f>O1577-N1577</f>
        <v>425</v>
      </c>
      <c r="Q1577">
        <v>71</v>
      </c>
      <c r="R1577" s="9">
        <f>P1577-Q1577</f>
        <v>354</v>
      </c>
      <c r="S1577" s="8">
        <f>O1577-R1577</f>
        <v>41562</v>
      </c>
      <c r="T1577">
        <v>5</v>
      </c>
      <c r="U1577">
        <v>11</v>
      </c>
      <c r="V1577">
        <v>16</v>
      </c>
      <c r="W1577">
        <v>21</v>
      </c>
      <c r="X1577">
        <v>8</v>
      </c>
      <c r="Y1577">
        <v>45</v>
      </c>
      <c r="Z1577">
        <v>106</v>
      </c>
      <c r="AA1577">
        <f>Z1577/P1577</f>
        <v>0.24941176470588236</v>
      </c>
      <c r="AB1577" s="14" t="s">
        <v>506</v>
      </c>
      <c r="AC1577" s="13" t="s">
        <v>63</v>
      </c>
      <c r="AD1577">
        <v>2</v>
      </c>
      <c r="AE1577" t="str">
        <f>IF(AD1577&gt;3, "Prefers Discount", "Discount Indifferent")</f>
        <v>Discount Indifferent</v>
      </c>
      <c r="AF1577">
        <v>2</v>
      </c>
      <c r="AG1577">
        <v>2</v>
      </c>
      <c r="AH1577">
        <v>2</v>
      </c>
      <c r="AI1577" t="str">
        <f>INDEX($AF$1:$AH$1,MATCH(MAX(AF1577:AH1577),AF1577:AH1577,0))</f>
        <v>Store_Orders</v>
      </c>
      <c r="AJ1577">
        <v>8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f>SUM(AK1577:AO1577)</f>
        <v>0</v>
      </c>
      <c r="AQ1577" t="s">
        <v>67</v>
      </c>
      <c r="AR1577">
        <v>0</v>
      </c>
      <c r="AS1577" t="str">
        <f>IF(OR(AK1577&gt;0, AL1577&gt;0, AM1577&gt;0, AN1577&gt;0, AO1577&gt;0), "Converted", "Not Converted")</f>
        <v>Not Converted</v>
      </c>
      <c r="AT1577">
        <v>0</v>
      </c>
      <c r="AU1577">
        <v>3</v>
      </c>
      <c r="AV1577">
        <v>11</v>
      </c>
      <c r="AW1577">
        <f>IF(Z1577&gt;607, 4, 0)</f>
        <v>0</v>
      </c>
      <c r="AX1577">
        <f>IF(AA1577&gt;0.1497, 3, 0)</f>
        <v>3</v>
      </c>
      <c r="AY1577">
        <f>IF(P1577&gt;4031, 2, 0)</f>
        <v>0</v>
      </c>
      <c r="AZ1577">
        <f>IF(H1577&gt;51934.91, 1, 0)</f>
        <v>0</v>
      </c>
      <c r="BA1577">
        <f>SUM(AW1577:AZ1577)</f>
        <v>3</v>
      </c>
      <c r="BB1577" t="str">
        <f>VLOOKUP(BA1577,'Standard Deviations'!$L$1:$M$11,2,TRUE)</f>
        <v>Silver</v>
      </c>
    </row>
    <row r="1578" spans="1:54">
      <c r="A1578">
        <v>8749</v>
      </c>
      <c r="B1578">
        <v>1984</v>
      </c>
      <c r="C1578">
        <f>2024-B1578</f>
        <v>40</v>
      </c>
      <c r="D1578" t="str">
        <f>VLOOKUP(B1578,Reference!$A$1:$B$125, 2)</f>
        <v>Millennials</v>
      </c>
      <c r="E1578" t="s">
        <v>54</v>
      </c>
      <c r="F1578" t="str">
        <f>IF(E1578="High School", "No College", "College")</f>
        <v>College</v>
      </c>
      <c r="G1578" t="s">
        <v>65</v>
      </c>
      <c r="H1578">
        <v>37235</v>
      </c>
      <c r="I1578">
        <v>37235</v>
      </c>
      <c r="J1578" s="4" t="s">
        <v>175</v>
      </c>
      <c r="K1578">
        <v>1</v>
      </c>
      <c r="L1578">
        <v>0</v>
      </c>
      <c r="M1578" t="str">
        <f>IF(OR(K1578&gt;0, L1578&gt;0), "Parent", "Not Parent")</f>
        <v>Parent</v>
      </c>
      <c r="N1578" t="s">
        <v>677</v>
      </c>
      <c r="O1578" s="8">
        <v>41916</v>
      </c>
      <c r="P1578" s="9">
        <f>O1578-N1578</f>
        <v>245</v>
      </c>
      <c r="Q1578">
        <v>68</v>
      </c>
      <c r="R1578" s="9">
        <f>P1578-Q1578</f>
        <v>177</v>
      </c>
      <c r="S1578" s="8">
        <f>O1578-R1578</f>
        <v>41739</v>
      </c>
      <c r="T1578">
        <v>20</v>
      </c>
      <c r="U1578">
        <v>2</v>
      </c>
      <c r="V1578">
        <v>9</v>
      </c>
      <c r="W1578">
        <v>4</v>
      </c>
      <c r="X1578">
        <v>6</v>
      </c>
      <c r="Y1578">
        <v>20</v>
      </c>
      <c r="Z1578">
        <v>61</v>
      </c>
      <c r="AA1578">
        <f>Z1578/P1578</f>
        <v>0.24897959183673468</v>
      </c>
      <c r="AB1578" s="14" t="s">
        <v>506</v>
      </c>
      <c r="AC1578" s="13" t="s">
        <v>63</v>
      </c>
      <c r="AD1578">
        <v>1</v>
      </c>
      <c r="AE1578" t="str">
        <f>IF(AD1578&gt;3, "Prefers Discount", "Discount Indifferent")</f>
        <v>Discount Indifferent</v>
      </c>
      <c r="AF1578">
        <v>2</v>
      </c>
      <c r="AG1578">
        <v>1</v>
      </c>
      <c r="AH1578">
        <v>1</v>
      </c>
      <c r="AI1578" t="str">
        <f>INDEX($AF$1:$AH$1,MATCH(MAX(AF1578:AH1578),AF1578:AH1578,0))</f>
        <v>Store_Orders</v>
      </c>
      <c r="AJ1578">
        <v>4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f>SUM(AK1578:AO1578)</f>
        <v>0</v>
      </c>
      <c r="AQ1578" t="s">
        <v>67</v>
      </c>
      <c r="AR1578">
        <v>0</v>
      </c>
      <c r="AS1578" t="str">
        <f>IF(OR(AK1578&gt;0, AL1578&gt;0, AM1578&gt;0, AN1578&gt;0, AO1578&gt;0), "Converted", "Not Converted")</f>
        <v>Not Converted</v>
      </c>
      <c r="AT1578">
        <v>0</v>
      </c>
      <c r="AU1578">
        <v>3</v>
      </c>
      <c r="AV1578">
        <v>11</v>
      </c>
      <c r="AW1578">
        <f>IF(Z1578&gt;607, 4, 0)</f>
        <v>0</v>
      </c>
      <c r="AX1578">
        <f>IF(AA1578&gt;0.1497, 3, 0)</f>
        <v>3</v>
      </c>
      <c r="AY1578">
        <f>IF(P1578&gt;4031, 2, 0)</f>
        <v>0</v>
      </c>
      <c r="AZ1578">
        <f>IF(H1578&gt;51934.91, 1, 0)</f>
        <v>0</v>
      </c>
      <c r="BA1578">
        <f>SUM(AW1578:AZ1578)</f>
        <v>3</v>
      </c>
      <c r="BB1578" t="str">
        <f>VLOOKUP(BA1578,'Standard Deviations'!$L$1:$M$11,2,TRUE)</f>
        <v>Silver</v>
      </c>
    </row>
    <row r="1579" spans="1:54" hidden="1">
      <c r="A1579">
        <v>7414</v>
      </c>
      <c r="B1579">
        <v>1971</v>
      </c>
      <c r="C1579">
        <f>2024-B1579</f>
        <v>53</v>
      </c>
      <c r="D1579" t="str">
        <f>VLOOKUP(B1579,Reference!$A$1:$B$125, 2)</f>
        <v>Gen X</v>
      </c>
      <c r="E1579" t="s">
        <v>54</v>
      </c>
      <c r="F1579" t="str">
        <f>IF(E1579="High School", "No College", "College")</f>
        <v>College</v>
      </c>
      <c r="G1579" t="s">
        <v>55</v>
      </c>
      <c r="H1579">
        <v>43824</v>
      </c>
      <c r="I1579">
        <v>43824</v>
      </c>
      <c r="J1579" s="4" t="s">
        <v>175</v>
      </c>
      <c r="K1579">
        <v>1</v>
      </c>
      <c r="L1579">
        <v>1</v>
      </c>
      <c r="M1579" t="str">
        <f>IF(OR(K1579&gt;0, L1579&gt;0), "Parent", "Not Parent")</f>
        <v>Parent</v>
      </c>
      <c r="N1579" t="s">
        <v>336</v>
      </c>
      <c r="O1579" s="8">
        <v>41916</v>
      </c>
      <c r="P1579" s="9">
        <f>O1579-N1579</f>
        <v>749</v>
      </c>
      <c r="Q1579">
        <v>18</v>
      </c>
      <c r="R1579" s="9">
        <f>P1579-Q1579</f>
        <v>731</v>
      </c>
      <c r="S1579" s="8">
        <f>O1579-R1579</f>
        <v>41185</v>
      </c>
      <c r="T1579">
        <v>96</v>
      </c>
      <c r="U1579">
        <v>1</v>
      </c>
      <c r="V1579">
        <v>42</v>
      </c>
      <c r="W1579">
        <v>12</v>
      </c>
      <c r="X1579">
        <v>3</v>
      </c>
      <c r="Y1579">
        <v>32</v>
      </c>
      <c r="Z1579">
        <v>186</v>
      </c>
      <c r="AA1579">
        <f>Z1579/P1579</f>
        <v>0.24833110814419226</v>
      </c>
      <c r="AB1579" s="11" t="s">
        <v>506</v>
      </c>
      <c r="AC1579" t="s">
        <v>59</v>
      </c>
      <c r="AD1579">
        <v>4</v>
      </c>
      <c r="AE1579" t="str">
        <f>IF(AD1579&gt;3, "Prefers Discount", "Discount Indifferent")</f>
        <v>Prefers Discount</v>
      </c>
      <c r="AF1579">
        <v>4</v>
      </c>
      <c r="AG1579">
        <v>3</v>
      </c>
      <c r="AH1579">
        <v>1</v>
      </c>
      <c r="AI1579" t="str">
        <f>INDEX($AF$1:$AH$1,MATCH(MAX(AF1579:AH1579),AF1579:AH1579,0))</f>
        <v>Store_Orders</v>
      </c>
      <c r="AJ1579">
        <v>8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f>SUM(AK1579:AO1579)</f>
        <v>0</v>
      </c>
      <c r="AQ1579" t="s">
        <v>67</v>
      </c>
      <c r="AR1579">
        <v>0</v>
      </c>
      <c r="AS1579" t="str">
        <f>IF(OR(AK1579&gt;0, AL1579&gt;0, AM1579&gt;0, AN1579&gt;0, AO1579&gt;0), "Converted", "Not Converted")</f>
        <v>Not Converted</v>
      </c>
      <c r="AT1579">
        <v>0</v>
      </c>
      <c r="AU1579">
        <v>3</v>
      </c>
      <c r="AV1579">
        <v>11</v>
      </c>
      <c r="AW1579">
        <f>IF(Z1579&gt;607, 4, 0)</f>
        <v>0</v>
      </c>
      <c r="AX1579">
        <f>IF(AA1579&gt;0.1497, 3, 0)</f>
        <v>3</v>
      </c>
      <c r="AY1579">
        <f>IF(P1579&gt;4031, 2, 0)</f>
        <v>0</v>
      </c>
      <c r="AZ1579">
        <f>IF(H1579&gt;51934.91, 1, 0)</f>
        <v>0</v>
      </c>
      <c r="BA1579">
        <f>SUM(AW1579:AZ1579)</f>
        <v>3</v>
      </c>
      <c r="BB1579" t="str">
        <f>VLOOKUP(BA1579,'Standard Deviations'!$L$1:$M$11,2,TRUE)</f>
        <v>Silver</v>
      </c>
    </row>
    <row r="1580" spans="1:54">
      <c r="A1580">
        <v>2589</v>
      </c>
      <c r="B1580">
        <v>1972</v>
      </c>
      <c r="C1580">
        <f>2024-B1580</f>
        <v>52</v>
      </c>
      <c r="D1580" t="str">
        <f>VLOOKUP(B1580,Reference!$A$1:$B$125, 2)</f>
        <v>Gen X</v>
      </c>
      <c r="E1580" t="s">
        <v>54</v>
      </c>
      <c r="F1580" t="str">
        <f>IF(E1580="High School", "No College", "College")</f>
        <v>College</v>
      </c>
      <c r="G1580" t="s">
        <v>71</v>
      </c>
      <c r="H1580">
        <v>26759</v>
      </c>
      <c r="I1580">
        <v>26759</v>
      </c>
      <c r="J1580" s="4" t="s">
        <v>341</v>
      </c>
      <c r="K1580">
        <v>1</v>
      </c>
      <c r="L1580">
        <v>0</v>
      </c>
      <c r="M1580" t="str">
        <f>IF(OR(K1580&gt;0, L1580&gt;0), "Parent", "Not Parent")</f>
        <v>Parent</v>
      </c>
      <c r="N1580" t="s">
        <v>374</v>
      </c>
      <c r="O1580" s="8">
        <v>41916</v>
      </c>
      <c r="P1580" s="9">
        <f>O1580-N1580</f>
        <v>239</v>
      </c>
      <c r="Q1580">
        <v>65</v>
      </c>
      <c r="R1580" s="9">
        <f>P1580-Q1580</f>
        <v>174</v>
      </c>
      <c r="S1580" s="8">
        <f>O1580-R1580</f>
        <v>41742</v>
      </c>
      <c r="T1580">
        <v>25</v>
      </c>
      <c r="U1580">
        <v>3</v>
      </c>
      <c r="V1580">
        <v>16</v>
      </c>
      <c r="W1580">
        <v>8</v>
      </c>
      <c r="X1580">
        <v>5</v>
      </c>
      <c r="Y1580">
        <v>2</v>
      </c>
      <c r="Z1580">
        <v>59</v>
      </c>
      <c r="AA1580">
        <f>Z1580/P1580</f>
        <v>0.24686192468619247</v>
      </c>
      <c r="AB1580" s="14" t="s">
        <v>506</v>
      </c>
      <c r="AC1580" s="13" t="s">
        <v>63</v>
      </c>
      <c r="AD1580">
        <v>2</v>
      </c>
      <c r="AE1580" t="str">
        <f>IF(AD1580&gt;3, "Prefers Discount", "Discount Indifferent")</f>
        <v>Discount Indifferent</v>
      </c>
      <c r="AF1580">
        <v>3</v>
      </c>
      <c r="AG1580">
        <v>2</v>
      </c>
      <c r="AH1580">
        <v>1</v>
      </c>
      <c r="AI1580" t="str">
        <f>INDEX($AF$1:$AH$1,MATCH(MAX(AF1580:AH1580),AF1580:AH1580,0))</f>
        <v>Store_Orders</v>
      </c>
      <c r="AJ1580">
        <v>6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f>SUM(AK1580:AO1580)</f>
        <v>0</v>
      </c>
      <c r="AQ1580" t="s">
        <v>67</v>
      </c>
      <c r="AR1580">
        <v>0</v>
      </c>
      <c r="AS1580" t="str">
        <f>IF(OR(AK1580&gt;0, AL1580&gt;0, AM1580&gt;0, AN1580&gt;0, AO1580&gt;0), "Converted", "Not Converted")</f>
        <v>Not Converted</v>
      </c>
      <c r="AT1580">
        <v>0</v>
      </c>
      <c r="AU1580">
        <v>3</v>
      </c>
      <c r="AV1580">
        <v>11</v>
      </c>
      <c r="AW1580">
        <f>IF(Z1580&gt;607, 4, 0)</f>
        <v>0</v>
      </c>
      <c r="AX1580">
        <f>IF(AA1580&gt;0.1497, 3, 0)</f>
        <v>3</v>
      </c>
      <c r="AY1580">
        <f>IF(P1580&gt;4031, 2, 0)</f>
        <v>0</v>
      </c>
      <c r="AZ1580">
        <f>IF(H1580&gt;51934.91, 1, 0)</f>
        <v>0</v>
      </c>
      <c r="BA1580">
        <f>SUM(AW1580:AZ1580)</f>
        <v>3</v>
      </c>
      <c r="BB1580" t="str">
        <f>VLOOKUP(BA1580,'Standard Deviations'!$L$1:$M$11,2,TRUE)</f>
        <v>Silver</v>
      </c>
    </row>
    <row r="1581" spans="1:54" hidden="1">
      <c r="A1581">
        <v>10609</v>
      </c>
      <c r="B1581">
        <v>1962</v>
      </c>
      <c r="C1581">
        <f>2024-B1581</f>
        <v>62</v>
      </c>
      <c r="D1581" t="str">
        <f>VLOOKUP(B1581,Reference!$A$1:$B$125, 2)</f>
        <v>Boomers</v>
      </c>
      <c r="E1581" t="s">
        <v>68</v>
      </c>
      <c r="F1581" t="str">
        <f>IF(E1581="High School", "No College", "College")</f>
        <v>College</v>
      </c>
      <c r="G1581" t="s">
        <v>55</v>
      </c>
      <c r="H1581">
        <v>42769</v>
      </c>
      <c r="I1581">
        <v>42769</v>
      </c>
      <c r="J1581" s="4" t="s">
        <v>175</v>
      </c>
      <c r="K1581">
        <v>0</v>
      </c>
      <c r="L1581">
        <v>1</v>
      </c>
      <c r="M1581" t="str">
        <f>IF(OR(K1581&gt;0, L1581&gt;0), "Parent", "Not Parent")</f>
        <v>Parent</v>
      </c>
      <c r="N1581" t="s">
        <v>414</v>
      </c>
      <c r="O1581" s="8">
        <v>41916</v>
      </c>
      <c r="P1581" s="9">
        <f>O1581-N1581</f>
        <v>357</v>
      </c>
      <c r="Q1581">
        <v>15</v>
      </c>
      <c r="R1581" s="9">
        <f>P1581-Q1581</f>
        <v>342</v>
      </c>
      <c r="S1581" s="8">
        <f>O1581-R1581</f>
        <v>41574</v>
      </c>
      <c r="T1581">
        <v>71</v>
      </c>
      <c r="U1581">
        <v>0</v>
      </c>
      <c r="V1581">
        <v>13</v>
      </c>
      <c r="W1581">
        <v>3</v>
      </c>
      <c r="X1581">
        <v>1</v>
      </c>
      <c r="Y1581">
        <v>0</v>
      </c>
      <c r="Z1581">
        <v>88</v>
      </c>
      <c r="AA1581">
        <f>Z1581/P1581</f>
        <v>0.24649859943977592</v>
      </c>
      <c r="AB1581" s="11" t="s">
        <v>506</v>
      </c>
      <c r="AC1581" t="s">
        <v>59</v>
      </c>
      <c r="AD1581">
        <v>2</v>
      </c>
      <c r="AE1581" t="str">
        <f>IF(AD1581&gt;3, "Prefers Discount", "Discount Indifferent")</f>
        <v>Discount Indifferent</v>
      </c>
      <c r="AF1581">
        <v>4</v>
      </c>
      <c r="AG1581">
        <v>1</v>
      </c>
      <c r="AH1581">
        <v>1</v>
      </c>
      <c r="AI1581" t="str">
        <f>INDEX($AF$1:$AH$1,MATCH(MAX(AF1581:AH1581),AF1581:AH1581,0))</f>
        <v>Store_Orders</v>
      </c>
      <c r="AJ1581">
        <v>4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f>SUM(AK1581:AO1581)</f>
        <v>0</v>
      </c>
      <c r="AQ1581" t="s">
        <v>67</v>
      </c>
      <c r="AR1581">
        <v>0</v>
      </c>
      <c r="AS1581" t="str">
        <f>IF(OR(AK1581&gt;0, AL1581&gt;0, AM1581&gt;0, AN1581&gt;0, AO1581&gt;0), "Converted", "Not Converted")</f>
        <v>Not Converted</v>
      </c>
      <c r="AT1581">
        <v>0</v>
      </c>
      <c r="AU1581">
        <v>3</v>
      </c>
      <c r="AV1581">
        <v>11</v>
      </c>
      <c r="AW1581">
        <f>IF(Z1581&gt;607, 4, 0)</f>
        <v>0</v>
      </c>
      <c r="AX1581">
        <f>IF(AA1581&gt;0.1497, 3, 0)</f>
        <v>3</v>
      </c>
      <c r="AY1581">
        <f>IF(P1581&gt;4031, 2, 0)</f>
        <v>0</v>
      </c>
      <c r="AZ1581">
        <f>IF(H1581&gt;51934.91, 1, 0)</f>
        <v>0</v>
      </c>
      <c r="BA1581">
        <f>SUM(AW1581:AZ1581)</f>
        <v>3</v>
      </c>
      <c r="BB1581" t="str">
        <f>VLOOKUP(BA1581,'Standard Deviations'!$L$1:$M$11,2,TRUE)</f>
        <v>Silver</v>
      </c>
    </row>
    <row r="1582" spans="1:54" hidden="1">
      <c r="A1582">
        <v>6379</v>
      </c>
      <c r="B1582">
        <v>1949</v>
      </c>
      <c r="C1582">
        <f>2024-B1582</f>
        <v>75</v>
      </c>
      <c r="D1582" t="str">
        <f>VLOOKUP(B1582,Reference!$A$1:$B$125, 2)</f>
        <v>Boomers</v>
      </c>
      <c r="E1582" t="s">
        <v>64</v>
      </c>
      <c r="F1582" t="str">
        <f>IF(E1582="High School", "No College", "College")</f>
        <v>College</v>
      </c>
      <c r="G1582" t="s">
        <v>89</v>
      </c>
      <c r="H1582">
        <v>47570</v>
      </c>
      <c r="I1582">
        <v>47570</v>
      </c>
      <c r="J1582" s="4" t="s">
        <v>175</v>
      </c>
      <c r="K1582">
        <v>1</v>
      </c>
      <c r="L1582">
        <v>1</v>
      </c>
      <c r="M1582" t="str">
        <f>IF(OR(K1582&gt;0, L1582&gt;0), "Parent", "Not Parent")</f>
        <v>Parent</v>
      </c>
      <c r="N1582" t="s">
        <v>454</v>
      </c>
      <c r="O1582" s="8">
        <v>41916</v>
      </c>
      <c r="P1582" s="9">
        <f>O1582-N1582</f>
        <v>493</v>
      </c>
      <c r="Q1582">
        <v>3</v>
      </c>
      <c r="R1582" s="9">
        <f>P1582-Q1582</f>
        <v>490</v>
      </c>
      <c r="S1582" s="8">
        <f>O1582-R1582</f>
        <v>41426</v>
      </c>
      <c r="T1582">
        <v>67</v>
      </c>
      <c r="U1582">
        <v>1</v>
      </c>
      <c r="V1582">
        <v>20</v>
      </c>
      <c r="W1582">
        <v>0</v>
      </c>
      <c r="X1582">
        <v>2</v>
      </c>
      <c r="Y1582">
        <v>31</v>
      </c>
      <c r="Z1582">
        <v>121</v>
      </c>
      <c r="AA1582">
        <f>Z1582/P1582</f>
        <v>0.24543610547667344</v>
      </c>
      <c r="AB1582" s="11" t="s">
        <v>506</v>
      </c>
      <c r="AC1582" t="s">
        <v>59</v>
      </c>
      <c r="AD1582">
        <v>3</v>
      </c>
      <c r="AE1582" t="str">
        <f>IF(AD1582&gt;3, "Prefers Discount", "Discount Indifferent")</f>
        <v>Discount Indifferent</v>
      </c>
      <c r="AF1582">
        <v>2</v>
      </c>
      <c r="AG1582">
        <v>2</v>
      </c>
      <c r="AH1582">
        <v>2</v>
      </c>
      <c r="AI1582" t="str">
        <f>INDEX($AF$1:$AH$1,MATCH(MAX(AF1582:AH1582),AF1582:AH1582,0))</f>
        <v>Store_Orders</v>
      </c>
      <c r="AJ1582">
        <v>7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f>SUM(AK1582:AO1582)</f>
        <v>0</v>
      </c>
      <c r="AQ1582" t="s">
        <v>67</v>
      </c>
      <c r="AR1582">
        <v>1</v>
      </c>
      <c r="AS1582" t="str">
        <f>IF(OR(AK1582&gt;0, AL1582&gt;0, AM1582&gt;0, AN1582&gt;0, AO1582&gt;0), "Converted", "Not Converted")</f>
        <v>Not Converted</v>
      </c>
      <c r="AT1582">
        <v>0</v>
      </c>
      <c r="AU1582">
        <v>3</v>
      </c>
      <c r="AV1582">
        <v>11</v>
      </c>
      <c r="AW1582">
        <f>IF(Z1582&gt;607, 4, 0)</f>
        <v>0</v>
      </c>
      <c r="AX1582">
        <f>IF(AA1582&gt;0.1497, 3, 0)</f>
        <v>3</v>
      </c>
      <c r="AY1582">
        <f>IF(P1582&gt;4031, 2, 0)</f>
        <v>0</v>
      </c>
      <c r="AZ1582">
        <f>IF(H1582&gt;51934.91, 1, 0)</f>
        <v>0</v>
      </c>
      <c r="BA1582">
        <f>SUM(AW1582:AZ1582)</f>
        <v>3</v>
      </c>
      <c r="BB1582" t="str">
        <f>VLOOKUP(BA1582,'Standard Deviations'!$L$1:$M$11,2,TRUE)</f>
        <v>Silver</v>
      </c>
    </row>
    <row r="1583" spans="1:54">
      <c r="A1583">
        <v>6534</v>
      </c>
      <c r="B1583">
        <v>1974</v>
      </c>
      <c r="C1583">
        <f>2024-B1583</f>
        <v>50</v>
      </c>
      <c r="D1583" t="str">
        <f>VLOOKUP(B1583,Reference!$A$1:$B$125, 2)</f>
        <v>Gen X</v>
      </c>
      <c r="E1583" t="s">
        <v>54</v>
      </c>
      <c r="F1583" t="str">
        <f>IF(E1583="High School", "No College", "College")</f>
        <v>College</v>
      </c>
      <c r="G1583" t="s">
        <v>65</v>
      </c>
      <c r="H1583">
        <v>47889</v>
      </c>
      <c r="I1583">
        <v>47889</v>
      </c>
      <c r="J1583" s="4" t="s">
        <v>175</v>
      </c>
      <c r="K1583">
        <v>1</v>
      </c>
      <c r="L1583">
        <v>0</v>
      </c>
      <c r="M1583" t="str">
        <f>IF(OR(K1583&gt;0, L1583&gt;0), "Parent", "Not Parent")</f>
        <v>Parent</v>
      </c>
      <c r="N1583" t="s">
        <v>628</v>
      </c>
      <c r="O1583" s="8">
        <v>41916</v>
      </c>
      <c r="P1583" s="9">
        <f>O1583-N1583</f>
        <v>273</v>
      </c>
      <c r="Q1583">
        <v>94</v>
      </c>
      <c r="R1583" s="9">
        <f>P1583-Q1583</f>
        <v>179</v>
      </c>
      <c r="S1583" s="8">
        <f>O1583-R1583</f>
        <v>41737</v>
      </c>
      <c r="T1583">
        <v>29</v>
      </c>
      <c r="U1583">
        <v>0</v>
      </c>
      <c r="V1583">
        <v>29</v>
      </c>
      <c r="W1583">
        <v>0</v>
      </c>
      <c r="X1583">
        <v>5</v>
      </c>
      <c r="Y1583">
        <v>4</v>
      </c>
      <c r="Z1583">
        <v>67</v>
      </c>
      <c r="AA1583">
        <f>Z1583/P1583</f>
        <v>0.24542124542124541</v>
      </c>
      <c r="AB1583" s="14" t="s">
        <v>506</v>
      </c>
      <c r="AC1583" s="13" t="s">
        <v>63</v>
      </c>
      <c r="AD1583">
        <v>1</v>
      </c>
      <c r="AE1583" t="str">
        <f>IF(AD1583&gt;3, "Prefers Discount", "Discount Indifferent")</f>
        <v>Discount Indifferent</v>
      </c>
      <c r="AF1583">
        <v>3</v>
      </c>
      <c r="AG1583">
        <v>2</v>
      </c>
      <c r="AH1583">
        <v>0</v>
      </c>
      <c r="AI1583" t="str">
        <f>INDEX($AF$1:$AH$1,MATCH(MAX(AF1583:AH1583),AF1583:AH1583,0))</f>
        <v>Store_Orders</v>
      </c>
      <c r="AJ1583">
        <v>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f>SUM(AK1583:AO1583)</f>
        <v>0</v>
      </c>
      <c r="AQ1583" t="s">
        <v>67</v>
      </c>
      <c r="AR1583">
        <v>0</v>
      </c>
      <c r="AS1583" t="str">
        <f>IF(OR(AK1583&gt;0, AL1583&gt;0, AM1583&gt;0, AN1583&gt;0, AO1583&gt;0), "Converted", "Not Converted")</f>
        <v>Not Converted</v>
      </c>
      <c r="AT1583">
        <v>0</v>
      </c>
      <c r="AU1583">
        <v>3</v>
      </c>
      <c r="AV1583">
        <v>11</v>
      </c>
      <c r="AW1583">
        <f>IF(Z1583&gt;607, 4, 0)</f>
        <v>0</v>
      </c>
      <c r="AX1583">
        <f>IF(AA1583&gt;0.1497, 3, 0)</f>
        <v>3</v>
      </c>
      <c r="AY1583">
        <f>IF(P1583&gt;4031, 2, 0)</f>
        <v>0</v>
      </c>
      <c r="AZ1583">
        <f>IF(H1583&gt;51934.91, 1, 0)</f>
        <v>0</v>
      </c>
      <c r="BA1583">
        <f>SUM(AW1583:AZ1583)</f>
        <v>3</v>
      </c>
      <c r="BB1583" t="str">
        <f>VLOOKUP(BA1583,'Standard Deviations'!$L$1:$M$11,2,TRUE)</f>
        <v>Silver</v>
      </c>
    </row>
    <row r="1584" spans="1:54" hidden="1">
      <c r="A1584">
        <v>6504</v>
      </c>
      <c r="B1584">
        <v>1975</v>
      </c>
      <c r="C1584">
        <f>2024-B1584</f>
        <v>49</v>
      </c>
      <c r="D1584" t="str">
        <f>VLOOKUP(B1584,Reference!$A$1:$B$125, 2)</f>
        <v>Gen X</v>
      </c>
      <c r="E1584" t="s">
        <v>74</v>
      </c>
      <c r="F1584" t="str">
        <f>IF(E1584="High School", "No College", "College")</f>
        <v>College</v>
      </c>
      <c r="G1584" t="s">
        <v>65</v>
      </c>
      <c r="H1584">
        <v>19789</v>
      </c>
      <c r="I1584">
        <v>19789</v>
      </c>
      <c r="J1584" s="4" t="s">
        <v>341</v>
      </c>
      <c r="K1584">
        <v>1</v>
      </c>
      <c r="L1584">
        <v>0</v>
      </c>
      <c r="M1584" t="str">
        <f>IF(OR(K1584&gt;0, L1584&gt;0), "Parent", "Not Parent")</f>
        <v>Parent</v>
      </c>
      <c r="N1584" t="s">
        <v>672</v>
      </c>
      <c r="O1584" s="8">
        <v>41916</v>
      </c>
      <c r="P1584" s="9">
        <f>O1584-N1584</f>
        <v>318</v>
      </c>
      <c r="Q1584">
        <v>24</v>
      </c>
      <c r="R1584" s="9">
        <f>P1584-Q1584</f>
        <v>294</v>
      </c>
      <c r="S1584" s="8">
        <f>O1584-R1584</f>
        <v>41622</v>
      </c>
      <c r="T1584">
        <v>2</v>
      </c>
      <c r="U1584">
        <v>5</v>
      </c>
      <c r="V1584">
        <v>9</v>
      </c>
      <c r="W1584">
        <v>28</v>
      </c>
      <c r="X1584">
        <v>6</v>
      </c>
      <c r="Y1584">
        <v>28</v>
      </c>
      <c r="Z1584">
        <v>78</v>
      </c>
      <c r="AA1584">
        <f>Z1584/P1584</f>
        <v>0.24528301886792453</v>
      </c>
      <c r="AB1584" s="11" t="s">
        <v>506</v>
      </c>
      <c r="AC1584" t="s">
        <v>59</v>
      </c>
      <c r="AD1584">
        <v>3</v>
      </c>
      <c r="AE1584" t="str">
        <f>IF(AD1584&gt;3, "Prefers Discount", "Discount Indifferent")</f>
        <v>Discount Indifferent</v>
      </c>
      <c r="AF1584">
        <v>3</v>
      </c>
      <c r="AG1584">
        <v>2</v>
      </c>
      <c r="AH1584">
        <v>1</v>
      </c>
      <c r="AI1584" t="str">
        <f>INDEX($AF$1:$AH$1,MATCH(MAX(AF1584:AH1584),AF1584:AH1584,0))</f>
        <v>Store_Orders</v>
      </c>
      <c r="AJ1584">
        <v>5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f>SUM(AK1584:AO1584)</f>
        <v>1</v>
      </c>
      <c r="AQ1584" t="str">
        <f>INDEX($AK$1:$AO$1,MATCH(MAX(AK1584:AO1584),AK1584:AO1584,0))</f>
        <v>Converted_on_Camp3</v>
      </c>
      <c r="AR1584">
        <v>1</v>
      </c>
      <c r="AS1584" t="str">
        <f>IF(OR(AK1584&gt;0, AL1584&gt;0, AM1584&gt;0, AN1584&gt;0, AO1584&gt;0), "Converted", "Not Converted")</f>
        <v>Converted</v>
      </c>
      <c r="AT1584">
        <v>0</v>
      </c>
      <c r="AU1584">
        <v>3</v>
      </c>
      <c r="AV1584">
        <v>11</v>
      </c>
      <c r="AW1584">
        <f>IF(Z1584&gt;607, 4, 0)</f>
        <v>0</v>
      </c>
      <c r="AX1584">
        <f>IF(AA1584&gt;0.1497, 3, 0)</f>
        <v>3</v>
      </c>
      <c r="AY1584">
        <f>IF(P1584&gt;4031, 2, 0)</f>
        <v>0</v>
      </c>
      <c r="AZ1584">
        <f>IF(H1584&gt;51934.91, 1, 0)</f>
        <v>0</v>
      </c>
      <c r="BA1584">
        <f>SUM(AW1584:AZ1584)</f>
        <v>3</v>
      </c>
      <c r="BB1584" t="str">
        <f>VLOOKUP(BA1584,'Standard Deviations'!$L$1:$M$11,2,TRUE)</f>
        <v>Silver</v>
      </c>
    </row>
    <row r="1585" spans="1:54">
      <c r="A1585">
        <v>3798</v>
      </c>
      <c r="B1585">
        <v>1968</v>
      </c>
      <c r="C1585">
        <f>2024-B1585</f>
        <v>56</v>
      </c>
      <c r="D1585" t="str">
        <f>VLOOKUP(B1585,Reference!$A$1:$B$125, 2)</f>
        <v>Gen X</v>
      </c>
      <c r="E1585" t="s">
        <v>54</v>
      </c>
      <c r="F1585" t="str">
        <f>IF(E1585="High School", "No College", "College")</f>
        <v>College</v>
      </c>
      <c r="G1585" t="s">
        <v>55</v>
      </c>
      <c r="H1585">
        <v>41120</v>
      </c>
      <c r="I1585">
        <v>41120</v>
      </c>
      <c r="J1585" s="4" t="s">
        <v>175</v>
      </c>
      <c r="K1585">
        <v>1</v>
      </c>
      <c r="L1585">
        <v>1</v>
      </c>
      <c r="M1585" t="str">
        <f>IF(OR(K1585&gt;0, L1585&gt;0), "Parent", "Not Parent")</f>
        <v>Parent</v>
      </c>
      <c r="N1585" t="s">
        <v>250</v>
      </c>
      <c r="O1585" s="8">
        <v>41916</v>
      </c>
      <c r="P1585" s="9">
        <f>O1585-N1585</f>
        <v>332</v>
      </c>
      <c r="Q1585">
        <v>80</v>
      </c>
      <c r="R1585" s="9">
        <f>P1585-Q1585</f>
        <v>252</v>
      </c>
      <c r="S1585" s="8">
        <f>O1585-R1585</f>
        <v>41664</v>
      </c>
      <c r="T1585">
        <v>24</v>
      </c>
      <c r="U1585">
        <v>2</v>
      </c>
      <c r="V1585">
        <v>23</v>
      </c>
      <c r="W1585">
        <v>0</v>
      </c>
      <c r="X1585">
        <v>8</v>
      </c>
      <c r="Y1585">
        <v>24</v>
      </c>
      <c r="Z1585">
        <v>81</v>
      </c>
      <c r="AA1585">
        <f>Z1585/P1585</f>
        <v>0.24397590361445784</v>
      </c>
      <c r="AB1585" s="14" t="s">
        <v>506</v>
      </c>
      <c r="AC1585" s="13" t="s">
        <v>63</v>
      </c>
      <c r="AD1585">
        <v>3</v>
      </c>
      <c r="AE1585" t="str">
        <f>IF(AD1585&gt;3, "Prefers Discount", "Discount Indifferent")</f>
        <v>Discount Indifferent</v>
      </c>
      <c r="AF1585">
        <v>3</v>
      </c>
      <c r="AG1585">
        <v>2</v>
      </c>
      <c r="AH1585">
        <v>1</v>
      </c>
      <c r="AI1585" t="str">
        <f>INDEX($AF$1:$AH$1,MATCH(MAX(AF1585:AH1585),AF1585:AH1585,0))</f>
        <v>Store_Orders</v>
      </c>
      <c r="AJ1585">
        <v>6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f>SUM(AK1585:AO1585)</f>
        <v>0</v>
      </c>
      <c r="AQ1585" t="s">
        <v>67</v>
      </c>
      <c r="AR1585">
        <v>0</v>
      </c>
      <c r="AS1585" t="str">
        <f>IF(OR(AK1585&gt;0, AL1585&gt;0, AM1585&gt;0, AN1585&gt;0, AO1585&gt;0), "Converted", "Not Converted")</f>
        <v>Not Converted</v>
      </c>
      <c r="AT1585">
        <v>0</v>
      </c>
      <c r="AU1585">
        <v>3</v>
      </c>
      <c r="AV1585">
        <v>11</v>
      </c>
      <c r="AW1585">
        <f>IF(Z1585&gt;607, 4, 0)</f>
        <v>0</v>
      </c>
      <c r="AX1585">
        <f>IF(AA1585&gt;0.1497, 3, 0)</f>
        <v>3</v>
      </c>
      <c r="AY1585">
        <f>IF(P1585&gt;4031, 2, 0)</f>
        <v>0</v>
      </c>
      <c r="AZ1585">
        <f>IF(H1585&gt;51934.91, 1, 0)</f>
        <v>0</v>
      </c>
      <c r="BA1585">
        <f>SUM(AW1585:AZ1585)</f>
        <v>3</v>
      </c>
      <c r="BB1585" t="str">
        <f>VLOOKUP(BA1585,'Standard Deviations'!$L$1:$M$11,2,TRUE)</f>
        <v>Silver</v>
      </c>
    </row>
    <row r="1586" spans="1:54" hidden="1">
      <c r="A1586">
        <v>905</v>
      </c>
      <c r="B1586">
        <v>1986</v>
      </c>
      <c r="C1586">
        <f>2024-B1586</f>
        <v>38</v>
      </c>
      <c r="D1586" t="str">
        <f>VLOOKUP(B1586,Reference!$A$1:$B$125, 2)</f>
        <v>Millennials</v>
      </c>
      <c r="E1586" t="s">
        <v>54</v>
      </c>
      <c r="F1586" t="str">
        <f>IF(E1586="High School", "No College", "College")</f>
        <v>College</v>
      </c>
      <c r="G1586" t="s">
        <v>71</v>
      </c>
      <c r="H1586">
        <v>21846</v>
      </c>
      <c r="I1586">
        <v>21846</v>
      </c>
      <c r="J1586" s="4" t="s">
        <v>341</v>
      </c>
      <c r="K1586">
        <v>1</v>
      </c>
      <c r="L1586">
        <v>0</v>
      </c>
      <c r="M1586" t="str">
        <f>IF(OR(K1586&gt;0, L1586&gt;0), "Parent", "Not Parent")</f>
        <v>Parent</v>
      </c>
      <c r="N1586" t="s">
        <v>398</v>
      </c>
      <c r="O1586" s="8">
        <v>41916</v>
      </c>
      <c r="P1586" s="9">
        <f>O1586-N1586</f>
        <v>347</v>
      </c>
      <c r="Q1586">
        <v>38</v>
      </c>
      <c r="R1586" s="9">
        <f>P1586-Q1586</f>
        <v>309</v>
      </c>
      <c r="S1586" s="8">
        <f>O1586-R1586</f>
        <v>41607</v>
      </c>
      <c r="T1586">
        <v>7</v>
      </c>
      <c r="U1586">
        <v>17</v>
      </c>
      <c r="V1586">
        <v>18</v>
      </c>
      <c r="W1586">
        <v>6</v>
      </c>
      <c r="X1586">
        <v>10</v>
      </c>
      <c r="Y1586">
        <v>26</v>
      </c>
      <c r="Z1586">
        <v>84</v>
      </c>
      <c r="AA1586">
        <f>Z1586/P1586</f>
        <v>0.24207492795389049</v>
      </c>
      <c r="AB1586" s="11" t="s">
        <v>506</v>
      </c>
      <c r="AC1586" t="s">
        <v>59</v>
      </c>
      <c r="AD1586">
        <v>4</v>
      </c>
      <c r="AE1586" t="str">
        <f>IF(AD1586&gt;3, "Prefers Discount", "Discount Indifferent")</f>
        <v>Prefers Discount</v>
      </c>
      <c r="AF1586">
        <v>3</v>
      </c>
      <c r="AG1586">
        <v>4</v>
      </c>
      <c r="AH1586">
        <v>0</v>
      </c>
      <c r="AI1586" t="str">
        <f>INDEX($AF$1:$AH$1,MATCH(MAX(AF1586:AH1586),AF1586:AH1586,0))</f>
        <v>Web_Orders</v>
      </c>
      <c r="AJ1586">
        <v>8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f>SUM(AK1586:AO1586)</f>
        <v>0</v>
      </c>
      <c r="AQ1586" t="s">
        <v>67</v>
      </c>
      <c r="AR1586">
        <v>0</v>
      </c>
      <c r="AS1586" t="str">
        <f>IF(OR(AK1586&gt;0, AL1586&gt;0, AM1586&gt;0, AN1586&gt;0, AO1586&gt;0), "Converted", "Not Converted")</f>
        <v>Not Converted</v>
      </c>
      <c r="AT1586">
        <v>0</v>
      </c>
      <c r="AU1586">
        <v>3</v>
      </c>
      <c r="AV1586">
        <v>11</v>
      </c>
      <c r="AW1586">
        <f>IF(Z1586&gt;607, 4, 0)</f>
        <v>0</v>
      </c>
      <c r="AX1586">
        <f>IF(AA1586&gt;0.1497, 3, 0)</f>
        <v>3</v>
      </c>
      <c r="AY1586">
        <f>IF(P1586&gt;4031, 2, 0)</f>
        <v>0</v>
      </c>
      <c r="AZ1586">
        <f>IF(H1586&gt;51934.91, 1, 0)</f>
        <v>0</v>
      </c>
      <c r="BA1586">
        <f>SUM(AW1586:AZ1586)</f>
        <v>3</v>
      </c>
      <c r="BB1586" t="str">
        <f>VLOOKUP(BA1586,'Standard Deviations'!$L$1:$M$11,2,TRUE)</f>
        <v>Silver</v>
      </c>
    </row>
    <row r="1587" spans="1:54" hidden="1">
      <c r="A1587">
        <v>67</v>
      </c>
      <c r="B1587">
        <v>1972</v>
      </c>
      <c r="C1587">
        <f>2024-B1587</f>
        <v>52</v>
      </c>
      <c r="D1587" t="str">
        <f>VLOOKUP(B1587,Reference!$A$1:$B$125, 2)</f>
        <v>Gen X</v>
      </c>
      <c r="E1587" t="s">
        <v>64</v>
      </c>
      <c r="F1587" t="str">
        <f>IF(E1587="High School", "No College", "College")</f>
        <v>College</v>
      </c>
      <c r="G1587" t="s">
        <v>60</v>
      </c>
      <c r="H1587">
        <v>46423</v>
      </c>
      <c r="I1587">
        <v>46423</v>
      </c>
      <c r="J1587" s="4" t="s">
        <v>175</v>
      </c>
      <c r="K1587">
        <v>1</v>
      </c>
      <c r="L1587">
        <v>1</v>
      </c>
      <c r="M1587" t="str">
        <f>IF(OR(K1587&gt;0, L1587&gt;0), "Parent", "Not Parent")</f>
        <v>Parent</v>
      </c>
      <c r="N1587" t="s">
        <v>241</v>
      </c>
      <c r="O1587" s="8">
        <v>41916</v>
      </c>
      <c r="P1587" s="9">
        <f>O1587-N1587</f>
        <v>381</v>
      </c>
      <c r="Q1587">
        <v>6</v>
      </c>
      <c r="R1587" s="9">
        <f>P1587-Q1587</f>
        <v>375</v>
      </c>
      <c r="S1587" s="8">
        <f>O1587-R1587</f>
        <v>41541</v>
      </c>
      <c r="T1587">
        <v>68</v>
      </c>
      <c r="U1587">
        <v>0</v>
      </c>
      <c r="V1587">
        <v>16</v>
      </c>
      <c r="W1587">
        <v>0</v>
      </c>
      <c r="X1587">
        <v>0</v>
      </c>
      <c r="Y1587">
        <v>8</v>
      </c>
      <c r="Z1587">
        <v>92</v>
      </c>
      <c r="AA1587">
        <f>Z1587/P1587</f>
        <v>0.24146981627296588</v>
      </c>
      <c r="AB1587" s="11" t="s">
        <v>506</v>
      </c>
      <c r="AC1587" t="s">
        <v>59</v>
      </c>
      <c r="AD1587">
        <v>3</v>
      </c>
      <c r="AE1587" t="str">
        <f>IF(AD1587&gt;3, "Prefers Discount", "Discount Indifferent")</f>
        <v>Discount Indifferent</v>
      </c>
      <c r="AF1587">
        <v>4</v>
      </c>
      <c r="AG1587">
        <v>2</v>
      </c>
      <c r="AH1587">
        <v>0</v>
      </c>
      <c r="AI1587" t="str">
        <f>INDEX($AF$1:$AH$1,MATCH(MAX(AF1587:AH1587),AF1587:AH1587,0))</f>
        <v>Store_Orders</v>
      </c>
      <c r="AJ1587">
        <v>7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f>SUM(AK1587:AO1587)</f>
        <v>0</v>
      </c>
      <c r="AQ1587" t="s">
        <v>67</v>
      </c>
      <c r="AR1587">
        <v>0</v>
      </c>
      <c r="AS1587" t="str">
        <f>IF(OR(AK1587&gt;0, AL1587&gt;0, AM1587&gt;0, AN1587&gt;0, AO1587&gt;0), "Converted", "Not Converted")</f>
        <v>Not Converted</v>
      </c>
      <c r="AT1587">
        <v>0</v>
      </c>
      <c r="AU1587">
        <v>3</v>
      </c>
      <c r="AV1587">
        <v>11</v>
      </c>
      <c r="AW1587">
        <f>IF(Z1587&gt;607, 4, 0)</f>
        <v>0</v>
      </c>
      <c r="AX1587">
        <f>IF(AA1587&gt;0.1497, 3, 0)</f>
        <v>3</v>
      </c>
      <c r="AY1587">
        <f>IF(P1587&gt;4031, 2, 0)</f>
        <v>0</v>
      </c>
      <c r="AZ1587">
        <f>IF(H1587&gt;51934.91, 1, 0)</f>
        <v>0</v>
      </c>
      <c r="BA1587">
        <f>SUM(AW1587:AZ1587)</f>
        <v>3</v>
      </c>
      <c r="BB1587" t="str">
        <f>VLOOKUP(BA1587,'Standard Deviations'!$L$1:$M$11,2,TRUE)</f>
        <v>Silver</v>
      </c>
    </row>
    <row r="1588" spans="1:54" hidden="1">
      <c r="A1588">
        <v>9923</v>
      </c>
      <c r="B1588">
        <v>1972</v>
      </c>
      <c r="C1588">
        <f>2024-B1588</f>
        <v>52</v>
      </c>
      <c r="D1588" t="str">
        <f>VLOOKUP(B1588,Reference!$A$1:$B$125, 2)</f>
        <v>Gen X</v>
      </c>
      <c r="E1588" t="s">
        <v>64</v>
      </c>
      <c r="F1588" t="str">
        <f>IF(E1588="High School", "No College", "College")</f>
        <v>College</v>
      </c>
      <c r="G1588" t="s">
        <v>60</v>
      </c>
      <c r="H1588">
        <v>46423</v>
      </c>
      <c r="I1588">
        <v>46423</v>
      </c>
      <c r="J1588" s="4" t="s">
        <v>175</v>
      </c>
      <c r="K1588">
        <v>1</v>
      </c>
      <c r="L1588">
        <v>1</v>
      </c>
      <c r="M1588" t="str">
        <f>IF(OR(K1588&gt;0, L1588&gt;0), "Parent", "Not Parent")</f>
        <v>Parent</v>
      </c>
      <c r="N1588" t="s">
        <v>241</v>
      </c>
      <c r="O1588" s="8">
        <v>41916</v>
      </c>
      <c r="P1588" s="9">
        <f>O1588-N1588</f>
        <v>381</v>
      </c>
      <c r="Q1588">
        <v>6</v>
      </c>
      <c r="R1588" s="9">
        <f>P1588-Q1588</f>
        <v>375</v>
      </c>
      <c r="S1588" s="8">
        <f>O1588-R1588</f>
        <v>41541</v>
      </c>
      <c r="T1588">
        <v>68</v>
      </c>
      <c r="U1588">
        <v>0</v>
      </c>
      <c r="V1588">
        <v>16</v>
      </c>
      <c r="W1588">
        <v>0</v>
      </c>
      <c r="X1588">
        <v>0</v>
      </c>
      <c r="Y1588">
        <v>8</v>
      </c>
      <c r="Z1588">
        <v>92</v>
      </c>
      <c r="AA1588">
        <f>Z1588/P1588</f>
        <v>0.24146981627296588</v>
      </c>
      <c r="AB1588" s="11" t="s">
        <v>506</v>
      </c>
      <c r="AC1588" t="s">
        <v>59</v>
      </c>
      <c r="AD1588">
        <v>3</v>
      </c>
      <c r="AE1588" t="str">
        <f>IF(AD1588&gt;3, "Prefers Discount", "Discount Indifferent")</f>
        <v>Discount Indifferent</v>
      </c>
      <c r="AF1588">
        <v>4</v>
      </c>
      <c r="AG1588">
        <v>2</v>
      </c>
      <c r="AH1588">
        <v>0</v>
      </c>
      <c r="AI1588" t="str">
        <f>INDEX($AF$1:$AH$1,MATCH(MAX(AF1588:AH1588),AF1588:AH1588,0))</f>
        <v>Store_Orders</v>
      </c>
      <c r="AJ1588">
        <v>7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f>SUM(AK1588:AO1588)</f>
        <v>0</v>
      </c>
      <c r="AQ1588" t="s">
        <v>67</v>
      </c>
      <c r="AR1588">
        <v>0</v>
      </c>
      <c r="AS1588" t="str">
        <f>IF(OR(AK1588&gt;0, AL1588&gt;0, AM1588&gt;0, AN1588&gt;0, AO1588&gt;0), "Converted", "Not Converted")</f>
        <v>Not Converted</v>
      </c>
      <c r="AT1588">
        <v>0</v>
      </c>
      <c r="AU1588">
        <v>3</v>
      </c>
      <c r="AV1588">
        <v>11</v>
      </c>
      <c r="AW1588">
        <f>IF(Z1588&gt;607, 4, 0)</f>
        <v>0</v>
      </c>
      <c r="AX1588">
        <f>IF(AA1588&gt;0.1497, 3, 0)</f>
        <v>3</v>
      </c>
      <c r="AY1588">
        <f>IF(P1588&gt;4031, 2, 0)</f>
        <v>0</v>
      </c>
      <c r="AZ1588">
        <f>IF(H1588&gt;51934.91, 1, 0)</f>
        <v>0</v>
      </c>
      <c r="BA1588">
        <f>SUM(AW1588:AZ1588)</f>
        <v>3</v>
      </c>
      <c r="BB1588" t="str">
        <f>VLOOKUP(BA1588,'Standard Deviations'!$L$1:$M$11,2,TRUE)</f>
        <v>Silver</v>
      </c>
    </row>
    <row r="1589" spans="1:54" hidden="1">
      <c r="A1589">
        <v>9986</v>
      </c>
      <c r="B1589">
        <v>1982</v>
      </c>
      <c r="C1589">
        <f>2024-B1589</f>
        <v>42</v>
      </c>
      <c r="D1589" t="str">
        <f>VLOOKUP(B1589,Reference!$A$1:$B$125, 2)</f>
        <v>Millennials</v>
      </c>
      <c r="E1589" t="s">
        <v>54</v>
      </c>
      <c r="F1589" t="str">
        <f>IF(E1589="High School", "No College", "College")</f>
        <v>College</v>
      </c>
      <c r="G1589" t="s">
        <v>65</v>
      </c>
      <c r="H1589">
        <v>19444</v>
      </c>
      <c r="I1589">
        <v>19444</v>
      </c>
      <c r="J1589" s="4" t="s">
        <v>341</v>
      </c>
      <c r="K1589">
        <v>1</v>
      </c>
      <c r="L1589">
        <v>0</v>
      </c>
      <c r="M1589" t="str">
        <f>IF(OR(K1589&gt;0, L1589&gt;0), "Parent", "Not Parent")</f>
        <v>Parent</v>
      </c>
      <c r="N1589" t="s">
        <v>678</v>
      </c>
      <c r="O1589" s="8">
        <v>41916</v>
      </c>
      <c r="P1589" s="9">
        <f>O1589-N1589</f>
        <v>224</v>
      </c>
      <c r="Q1589">
        <v>8</v>
      </c>
      <c r="R1589" s="9">
        <f>P1589-Q1589</f>
        <v>216</v>
      </c>
      <c r="S1589" s="8">
        <f>O1589-R1589</f>
        <v>41700</v>
      </c>
      <c r="T1589">
        <v>16</v>
      </c>
      <c r="U1589">
        <v>0</v>
      </c>
      <c r="V1589">
        <v>23</v>
      </c>
      <c r="W1589">
        <v>3</v>
      </c>
      <c r="X1589">
        <v>2</v>
      </c>
      <c r="Y1589">
        <v>10</v>
      </c>
      <c r="Z1589">
        <v>54</v>
      </c>
      <c r="AA1589">
        <f>Z1589/P1589</f>
        <v>0.24107142857142858</v>
      </c>
      <c r="AB1589" s="11" t="s">
        <v>506</v>
      </c>
      <c r="AC1589" t="s">
        <v>59</v>
      </c>
      <c r="AD1589">
        <v>3</v>
      </c>
      <c r="AE1589" t="str">
        <f>IF(AD1589&gt;3, "Prefers Discount", "Discount Indifferent")</f>
        <v>Discount Indifferent</v>
      </c>
      <c r="AF1589">
        <v>2</v>
      </c>
      <c r="AG1589">
        <v>4</v>
      </c>
      <c r="AH1589">
        <v>1</v>
      </c>
      <c r="AI1589" t="str">
        <f>INDEX($AF$1:$AH$1,MATCH(MAX(AF1589:AH1589),AF1589:AH1589,0))</f>
        <v>Web_Orders</v>
      </c>
      <c r="AJ1589">
        <v>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f>SUM(AK1589:AO1589)</f>
        <v>0</v>
      </c>
      <c r="AQ1589" t="s">
        <v>67</v>
      </c>
      <c r="AR1589">
        <v>1</v>
      </c>
      <c r="AS1589" t="str">
        <f>IF(OR(AK1589&gt;0, AL1589&gt;0, AM1589&gt;0, AN1589&gt;0, AO1589&gt;0), "Converted", "Not Converted")</f>
        <v>Not Converted</v>
      </c>
      <c r="AT1589">
        <v>0</v>
      </c>
      <c r="AU1589">
        <v>3</v>
      </c>
      <c r="AV1589">
        <v>11</v>
      </c>
      <c r="AW1589">
        <f>IF(Z1589&gt;607, 4, 0)</f>
        <v>0</v>
      </c>
      <c r="AX1589">
        <f>IF(AA1589&gt;0.1497, 3, 0)</f>
        <v>3</v>
      </c>
      <c r="AY1589">
        <f>IF(P1589&gt;4031, 2, 0)</f>
        <v>0</v>
      </c>
      <c r="AZ1589">
        <f>IF(H1589&gt;51934.91, 1, 0)</f>
        <v>0</v>
      </c>
      <c r="BA1589">
        <f>SUM(AW1589:AZ1589)</f>
        <v>3</v>
      </c>
      <c r="BB1589" t="str">
        <f>VLOOKUP(BA1589,'Standard Deviations'!$L$1:$M$11,2,TRUE)</f>
        <v>Silver</v>
      </c>
    </row>
    <row r="1590" spans="1:54">
      <c r="A1590">
        <v>5636</v>
      </c>
      <c r="B1590">
        <v>1963</v>
      </c>
      <c r="C1590">
        <f>2024-B1590</f>
        <v>61</v>
      </c>
      <c r="D1590" t="str">
        <f>VLOOKUP(B1590,Reference!$A$1:$B$125, 2)</f>
        <v>Boomers</v>
      </c>
      <c r="E1590" t="s">
        <v>54</v>
      </c>
      <c r="F1590" t="str">
        <f>IF(E1590="High School", "No College", "College")</f>
        <v>College</v>
      </c>
      <c r="G1590" t="s">
        <v>60</v>
      </c>
      <c r="H1590">
        <v>30983</v>
      </c>
      <c r="I1590">
        <v>30983</v>
      </c>
      <c r="J1590" s="4" t="s">
        <v>341</v>
      </c>
      <c r="K1590">
        <v>0</v>
      </c>
      <c r="L1590">
        <v>0</v>
      </c>
      <c r="M1590" t="str">
        <f>IF(OR(K1590&gt;0, L1590&gt;0), "Parent", "Not Parent")</f>
        <v>Not Parent</v>
      </c>
      <c r="N1590" t="s">
        <v>419</v>
      </c>
      <c r="O1590" s="8">
        <v>41916</v>
      </c>
      <c r="P1590" s="9">
        <f>O1590-N1590</f>
        <v>694</v>
      </c>
      <c r="Q1590">
        <v>50</v>
      </c>
      <c r="R1590" s="9">
        <f>P1590-Q1590</f>
        <v>644</v>
      </c>
      <c r="S1590" s="8">
        <f>O1590-R1590</f>
        <v>41272</v>
      </c>
      <c r="T1590">
        <v>51</v>
      </c>
      <c r="U1590">
        <v>4</v>
      </c>
      <c r="V1590">
        <v>50</v>
      </c>
      <c r="W1590">
        <v>12</v>
      </c>
      <c r="X1590">
        <v>1</v>
      </c>
      <c r="Y1590">
        <v>49</v>
      </c>
      <c r="Z1590">
        <v>167</v>
      </c>
      <c r="AA1590">
        <f>Z1590/P1590</f>
        <v>0.24063400576368876</v>
      </c>
      <c r="AB1590" s="14" t="s">
        <v>506</v>
      </c>
      <c r="AC1590" s="13" t="s">
        <v>63</v>
      </c>
      <c r="AD1590">
        <v>1</v>
      </c>
      <c r="AE1590" t="str">
        <f>IF(AD1590&gt;3, "Prefers Discount", "Discount Indifferent")</f>
        <v>Discount Indifferent</v>
      </c>
      <c r="AF1590">
        <v>3</v>
      </c>
      <c r="AG1590">
        <v>4</v>
      </c>
      <c r="AH1590">
        <v>0</v>
      </c>
      <c r="AI1590" t="str">
        <f>INDEX($AF$1:$AH$1,MATCH(MAX(AF1590:AH1590),AF1590:AH1590,0))</f>
        <v>Web_Orders</v>
      </c>
      <c r="AJ1590">
        <v>8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f>SUM(AK1590:AO1590)</f>
        <v>0</v>
      </c>
      <c r="AQ1590" t="s">
        <v>67</v>
      </c>
      <c r="AR1590">
        <v>1</v>
      </c>
      <c r="AS1590" t="str">
        <f>IF(OR(AK1590&gt;0, AL1590&gt;0, AM1590&gt;0, AN1590&gt;0, AO1590&gt;0), "Converted", "Not Converted")</f>
        <v>Not Converted</v>
      </c>
      <c r="AT1590">
        <v>0</v>
      </c>
      <c r="AU1590">
        <v>3</v>
      </c>
      <c r="AV1590">
        <v>11</v>
      </c>
      <c r="AW1590">
        <f>IF(Z1590&gt;607, 4, 0)</f>
        <v>0</v>
      </c>
      <c r="AX1590">
        <f>IF(AA1590&gt;0.1497, 3, 0)</f>
        <v>3</v>
      </c>
      <c r="AY1590">
        <f>IF(P1590&gt;4031, 2, 0)</f>
        <v>0</v>
      </c>
      <c r="AZ1590">
        <f>IF(H1590&gt;51934.91, 1, 0)</f>
        <v>0</v>
      </c>
      <c r="BA1590">
        <f>SUM(AW1590:AZ1590)</f>
        <v>3</v>
      </c>
      <c r="BB1590" t="str">
        <f>VLOOKUP(BA1590,'Standard Deviations'!$L$1:$M$11,2,TRUE)</f>
        <v>Silver</v>
      </c>
    </row>
    <row r="1591" spans="1:54" hidden="1">
      <c r="A1591">
        <v>10477</v>
      </c>
      <c r="B1591">
        <v>1973</v>
      </c>
      <c r="C1591">
        <f>2024-B1591</f>
        <v>51</v>
      </c>
      <c r="D1591" t="str">
        <f>VLOOKUP(B1591,Reference!$A$1:$B$125, 2)</f>
        <v>Gen X</v>
      </c>
      <c r="E1591" t="s">
        <v>68</v>
      </c>
      <c r="F1591" t="str">
        <f>IF(E1591="High School", "No College", "College")</f>
        <v>College</v>
      </c>
      <c r="G1591" t="s">
        <v>65</v>
      </c>
      <c r="H1591">
        <v>39435</v>
      </c>
      <c r="I1591">
        <v>39435</v>
      </c>
      <c r="J1591" s="4" t="s">
        <v>175</v>
      </c>
      <c r="K1591">
        <v>1</v>
      </c>
      <c r="L1591">
        <v>0</v>
      </c>
      <c r="M1591" t="str">
        <f>IF(OR(K1591&gt;0, L1591&gt;0), "Parent", "Not Parent")</f>
        <v>Parent</v>
      </c>
      <c r="N1591" t="s">
        <v>190</v>
      </c>
      <c r="O1591" s="8">
        <v>41916</v>
      </c>
      <c r="P1591" s="9">
        <f>O1591-N1591</f>
        <v>424</v>
      </c>
      <c r="Q1591">
        <v>16</v>
      </c>
      <c r="R1591" s="9">
        <f>P1591-Q1591</f>
        <v>408</v>
      </c>
      <c r="S1591" s="8">
        <f>O1591-R1591</f>
        <v>41508</v>
      </c>
      <c r="T1591">
        <v>71</v>
      </c>
      <c r="U1591">
        <v>0</v>
      </c>
      <c r="V1591">
        <v>18</v>
      </c>
      <c r="W1591">
        <v>0</v>
      </c>
      <c r="X1591">
        <v>0</v>
      </c>
      <c r="Y1591">
        <v>13</v>
      </c>
      <c r="Z1591">
        <v>102</v>
      </c>
      <c r="AA1591">
        <f>Z1591/P1591</f>
        <v>0.24056603773584906</v>
      </c>
      <c r="AB1591" s="11" t="s">
        <v>506</v>
      </c>
      <c r="AC1591" t="s">
        <v>59</v>
      </c>
      <c r="AD1591">
        <v>1</v>
      </c>
      <c r="AE1591" t="str">
        <f>IF(AD1591&gt;3, "Prefers Discount", "Discount Indifferent")</f>
        <v>Discount Indifferent</v>
      </c>
      <c r="AF1591">
        <v>2</v>
      </c>
      <c r="AG1591">
        <v>3</v>
      </c>
      <c r="AH1591">
        <v>1</v>
      </c>
      <c r="AI1591" t="str">
        <f>INDEX($AF$1:$AH$1,MATCH(MAX(AF1591:AH1591),AF1591:AH1591,0))</f>
        <v>Web_Orders</v>
      </c>
      <c r="AJ1591">
        <v>7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f>SUM(AK1591:AO1591)</f>
        <v>0</v>
      </c>
      <c r="AQ1591" t="s">
        <v>67</v>
      </c>
      <c r="AR1591">
        <v>0</v>
      </c>
      <c r="AS1591" t="str">
        <f>IF(OR(AK1591&gt;0, AL1591&gt;0, AM1591&gt;0, AN1591&gt;0, AO1591&gt;0), "Converted", "Not Converted")</f>
        <v>Not Converted</v>
      </c>
      <c r="AT1591">
        <v>0</v>
      </c>
      <c r="AU1591">
        <v>3</v>
      </c>
      <c r="AV1591">
        <v>11</v>
      </c>
      <c r="AW1591">
        <f>IF(Z1591&gt;607, 4, 0)</f>
        <v>0</v>
      </c>
      <c r="AX1591">
        <f>IF(AA1591&gt;0.1497, 3, 0)</f>
        <v>3</v>
      </c>
      <c r="AY1591">
        <f>IF(P1591&gt;4031, 2, 0)</f>
        <v>0</v>
      </c>
      <c r="AZ1591">
        <f>IF(H1591&gt;51934.91, 1, 0)</f>
        <v>0</v>
      </c>
      <c r="BA1591">
        <f>SUM(AW1591:AZ1591)</f>
        <v>3</v>
      </c>
      <c r="BB1591" t="str">
        <f>VLOOKUP(BA1591,'Standard Deviations'!$L$1:$M$11,2,TRUE)</f>
        <v>Silver</v>
      </c>
    </row>
    <row r="1592" spans="1:54" hidden="1">
      <c r="A1592">
        <v>9405</v>
      </c>
      <c r="B1592">
        <v>1954</v>
      </c>
      <c r="C1592">
        <f>2024-B1592</f>
        <v>70</v>
      </c>
      <c r="D1592" t="str">
        <f>VLOOKUP(B1592,Reference!$A$1:$B$125, 2)</f>
        <v>Boomers</v>
      </c>
      <c r="E1592" t="s">
        <v>68</v>
      </c>
      <c r="F1592" t="str">
        <f>IF(E1592="High School", "No College", "College")</f>
        <v>College</v>
      </c>
      <c r="G1592" t="s">
        <v>55</v>
      </c>
      <c r="H1592">
        <v>52869</v>
      </c>
      <c r="I1592">
        <v>52869</v>
      </c>
      <c r="J1592" s="4" t="s">
        <v>175</v>
      </c>
      <c r="K1592">
        <v>1</v>
      </c>
      <c r="L1592">
        <v>1</v>
      </c>
      <c r="M1592" t="str">
        <f>IF(OR(K1592&gt;0, L1592&gt;0), "Parent", "Not Parent")</f>
        <v>Parent</v>
      </c>
      <c r="N1592" t="s">
        <v>369</v>
      </c>
      <c r="O1592" s="8">
        <v>41916</v>
      </c>
      <c r="P1592" s="9">
        <f>O1592-N1592</f>
        <v>719</v>
      </c>
      <c r="Q1592">
        <v>40</v>
      </c>
      <c r="R1592" s="9">
        <f>P1592-Q1592</f>
        <v>679</v>
      </c>
      <c r="S1592" s="8">
        <f>O1592-R1592</f>
        <v>41237</v>
      </c>
      <c r="T1592">
        <v>84</v>
      </c>
      <c r="U1592">
        <v>3</v>
      </c>
      <c r="V1592">
        <v>61</v>
      </c>
      <c r="W1592">
        <v>2</v>
      </c>
      <c r="X1592">
        <v>1</v>
      </c>
      <c r="Y1592">
        <v>21</v>
      </c>
      <c r="Z1592">
        <v>172</v>
      </c>
      <c r="AA1592">
        <f>Z1592/P1592</f>
        <v>0.23922114047287898</v>
      </c>
      <c r="AB1592" s="11" t="s">
        <v>506</v>
      </c>
      <c r="AC1592" t="s">
        <v>59</v>
      </c>
      <c r="AD1592">
        <v>3</v>
      </c>
      <c r="AE1592" t="str">
        <f>IF(AD1592&gt;3, "Prefers Discount", "Discount Indifferent")</f>
        <v>Discount Indifferent</v>
      </c>
      <c r="AF1592">
        <v>4</v>
      </c>
      <c r="AG1592">
        <v>3</v>
      </c>
      <c r="AH1592">
        <v>1</v>
      </c>
      <c r="AI1592" t="str">
        <f>INDEX($AF$1:$AH$1,MATCH(MAX(AF1592:AH1592),AF1592:AH1592,0))</f>
        <v>Store_Orders</v>
      </c>
      <c r="AJ1592">
        <v>7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f>SUM(AK1592:AO1592)</f>
        <v>0</v>
      </c>
      <c r="AQ1592" t="s">
        <v>67</v>
      </c>
      <c r="AR1592">
        <v>1</v>
      </c>
      <c r="AS1592" t="str">
        <f>IF(OR(AK1592&gt;0, AL1592&gt;0, AM1592&gt;0, AN1592&gt;0, AO1592&gt;0), "Converted", "Not Converted")</f>
        <v>Not Converted</v>
      </c>
      <c r="AT1592">
        <v>0</v>
      </c>
      <c r="AU1592">
        <v>3</v>
      </c>
      <c r="AV1592">
        <v>11</v>
      </c>
      <c r="AW1592">
        <f>IF(Z1592&gt;607, 4, 0)</f>
        <v>0</v>
      </c>
      <c r="AX1592">
        <f>IF(AA1592&gt;0.1497, 3, 0)</f>
        <v>3</v>
      </c>
      <c r="AY1592">
        <f>IF(P1592&gt;4031, 2, 0)</f>
        <v>0</v>
      </c>
      <c r="AZ1592">
        <f>IF(H1592&gt;51934.91, 1, 0)</f>
        <v>1</v>
      </c>
      <c r="BA1592">
        <f>SUM(AW1592:AZ1592)</f>
        <v>4</v>
      </c>
      <c r="BB1592" t="str">
        <f>VLOOKUP(BA1592,'Standard Deviations'!$L$1:$M$11,2,TRUE)</f>
        <v>Silver</v>
      </c>
    </row>
    <row r="1593" spans="1:54">
      <c r="A1593">
        <v>5899</v>
      </c>
      <c r="B1593">
        <v>1950</v>
      </c>
      <c r="C1593">
        <f>2024-B1593</f>
        <v>74</v>
      </c>
      <c r="D1593" t="str">
        <f>VLOOKUP(B1593,Reference!$A$1:$B$125, 2)</f>
        <v>Boomers</v>
      </c>
      <c r="E1593" t="s">
        <v>68</v>
      </c>
      <c r="F1593" t="str">
        <f>IF(E1593="High School", "No College", "College")</f>
        <v>College</v>
      </c>
      <c r="G1593" t="s">
        <v>65</v>
      </c>
      <c r="H1593">
        <v>5648</v>
      </c>
      <c r="I1593">
        <v>67776</v>
      </c>
      <c r="J1593" s="4" t="s">
        <v>61</v>
      </c>
      <c r="K1593">
        <v>1</v>
      </c>
      <c r="L1593">
        <v>1</v>
      </c>
      <c r="M1593" t="str">
        <f>IF(OR(K1593&gt;0, L1593&gt;0), "Parent", "Not Parent")</f>
        <v>Parent</v>
      </c>
      <c r="N1593" t="s">
        <v>679</v>
      </c>
      <c r="O1593" s="8">
        <v>41916</v>
      </c>
      <c r="P1593" s="9">
        <f>O1593-N1593</f>
        <v>205</v>
      </c>
      <c r="Q1593">
        <v>68</v>
      </c>
      <c r="R1593" s="9">
        <f>P1593-Q1593</f>
        <v>137</v>
      </c>
      <c r="S1593" s="8">
        <f>O1593-R1593</f>
        <v>41779</v>
      </c>
      <c r="T1593">
        <v>28</v>
      </c>
      <c r="U1593">
        <v>0</v>
      </c>
      <c r="V1593">
        <v>6</v>
      </c>
      <c r="W1593">
        <v>1</v>
      </c>
      <c r="X1593">
        <v>1</v>
      </c>
      <c r="Y1593">
        <v>13</v>
      </c>
      <c r="Z1593">
        <v>49</v>
      </c>
      <c r="AA1593">
        <f>Z1593/P1593</f>
        <v>0.23902439024390243</v>
      </c>
      <c r="AB1593" s="14" t="s">
        <v>506</v>
      </c>
      <c r="AC1593" s="13" t="s">
        <v>63</v>
      </c>
      <c r="AD1593">
        <v>1</v>
      </c>
      <c r="AE1593" t="str">
        <f>IF(AD1593&gt;3, "Prefers Discount", "Discount Indifferent")</f>
        <v>Discount Indifferent</v>
      </c>
      <c r="AF1593">
        <v>0</v>
      </c>
      <c r="AG1593">
        <v>1</v>
      </c>
      <c r="AH1593">
        <v>0</v>
      </c>
      <c r="AI1593" t="str">
        <f>INDEX($AF$1:$AH$1,MATCH(MAX(AF1593:AH1593),AF1593:AH1593,0))</f>
        <v>Web_Orders</v>
      </c>
      <c r="AJ1593">
        <v>20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f>SUM(AK1593:AO1593)</f>
        <v>1</v>
      </c>
      <c r="AQ1593" t="str">
        <f>INDEX($AK$1:$AO$1,MATCH(MAX(AK1593:AO1593),AK1593:AO1593,0))</f>
        <v>Converted_on_Camp3</v>
      </c>
      <c r="AR1593">
        <v>1</v>
      </c>
      <c r="AS1593" t="str">
        <f>IF(OR(AK1593&gt;0, AL1593&gt;0, AM1593&gt;0, AN1593&gt;0, AO1593&gt;0), "Converted", "Not Converted")</f>
        <v>Converted</v>
      </c>
      <c r="AT1593">
        <v>0</v>
      </c>
      <c r="AU1593">
        <v>3</v>
      </c>
      <c r="AV1593">
        <v>11</v>
      </c>
      <c r="AW1593">
        <f>IF(Z1593&gt;607, 4, 0)</f>
        <v>0</v>
      </c>
      <c r="AX1593">
        <f>IF(AA1593&gt;0.1497, 3, 0)</f>
        <v>3</v>
      </c>
      <c r="AY1593">
        <f>IF(P1593&gt;4031, 2, 0)</f>
        <v>0</v>
      </c>
      <c r="AZ1593">
        <f>IF(H1593&gt;51934.91, 1, 0)</f>
        <v>0</v>
      </c>
      <c r="BA1593">
        <f>SUM(AW1593:AZ1593)</f>
        <v>3</v>
      </c>
      <c r="BB1593" t="str">
        <f>VLOOKUP(BA1593,'Standard Deviations'!$L$1:$M$11,2,TRUE)</f>
        <v>Silver</v>
      </c>
    </row>
    <row r="1594" spans="1:54">
      <c r="A1594">
        <v>2740</v>
      </c>
      <c r="B1594">
        <v>1958</v>
      </c>
      <c r="C1594">
        <f>2024-B1594</f>
        <v>66</v>
      </c>
      <c r="D1594" t="str">
        <f>VLOOKUP(B1594,Reference!$A$1:$B$125, 2)</f>
        <v>Boomers</v>
      </c>
      <c r="E1594" t="s">
        <v>68</v>
      </c>
      <c r="F1594" t="str">
        <f>IF(E1594="High School", "No College", "College")</f>
        <v>College</v>
      </c>
      <c r="G1594" t="s">
        <v>89</v>
      </c>
      <c r="H1594">
        <v>33438</v>
      </c>
      <c r="I1594">
        <v>33438</v>
      </c>
      <c r="J1594" s="4" t="s">
        <v>175</v>
      </c>
      <c r="K1594">
        <v>1</v>
      </c>
      <c r="L1594">
        <v>1</v>
      </c>
      <c r="M1594" t="str">
        <f>IF(OR(K1594&gt;0, L1594&gt;0), "Parent", "Not Parent")</f>
        <v>Parent</v>
      </c>
      <c r="N1594" t="s">
        <v>384</v>
      </c>
      <c r="O1594" s="8">
        <v>41916</v>
      </c>
      <c r="P1594" s="9">
        <f>O1594-N1594</f>
        <v>377</v>
      </c>
      <c r="Q1594">
        <v>81</v>
      </c>
      <c r="R1594" s="9">
        <f>P1594-Q1594</f>
        <v>296</v>
      </c>
      <c r="S1594" s="8">
        <f>O1594-R1594</f>
        <v>41620</v>
      </c>
      <c r="T1594">
        <v>62</v>
      </c>
      <c r="U1594">
        <v>1</v>
      </c>
      <c r="V1594">
        <v>16</v>
      </c>
      <c r="W1594">
        <v>3</v>
      </c>
      <c r="X1594">
        <v>2</v>
      </c>
      <c r="Y1594">
        <v>6</v>
      </c>
      <c r="Z1594">
        <v>90</v>
      </c>
      <c r="AA1594">
        <f>Z1594/P1594</f>
        <v>0.23872679045092837</v>
      </c>
      <c r="AB1594" s="14" t="s">
        <v>506</v>
      </c>
      <c r="AC1594" s="13" t="s">
        <v>63</v>
      </c>
      <c r="AD1594">
        <v>4</v>
      </c>
      <c r="AE1594" t="str">
        <f>IF(AD1594&gt;3, "Prefers Discount", "Discount Indifferent")</f>
        <v>Prefers Discount</v>
      </c>
      <c r="AF1594">
        <v>4</v>
      </c>
      <c r="AG1594">
        <v>2</v>
      </c>
      <c r="AH1594">
        <v>1</v>
      </c>
      <c r="AI1594" t="str">
        <f>INDEX($AF$1:$AH$1,MATCH(MAX(AF1594:AH1594),AF1594:AH1594,0))</f>
        <v>Store_Orders</v>
      </c>
      <c r="AJ1594">
        <v>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f>SUM(AK1594:AO1594)</f>
        <v>0</v>
      </c>
      <c r="AQ1594" t="s">
        <v>67</v>
      </c>
      <c r="AR1594">
        <v>0</v>
      </c>
      <c r="AS1594" t="str">
        <f>IF(OR(AK1594&gt;0, AL1594&gt;0, AM1594&gt;0, AN1594&gt;0, AO1594&gt;0), "Converted", "Not Converted")</f>
        <v>Not Converted</v>
      </c>
      <c r="AT1594">
        <v>0</v>
      </c>
      <c r="AU1594">
        <v>3</v>
      </c>
      <c r="AV1594">
        <v>11</v>
      </c>
      <c r="AW1594">
        <f>IF(Z1594&gt;607, 4, 0)</f>
        <v>0</v>
      </c>
      <c r="AX1594">
        <f>IF(AA1594&gt;0.1497, 3, 0)</f>
        <v>3</v>
      </c>
      <c r="AY1594">
        <f>IF(P1594&gt;4031, 2, 0)</f>
        <v>0</v>
      </c>
      <c r="AZ1594">
        <f>IF(H1594&gt;51934.91, 1, 0)</f>
        <v>0</v>
      </c>
      <c r="BA1594">
        <f>SUM(AW1594:AZ1594)</f>
        <v>3</v>
      </c>
      <c r="BB1594" t="str">
        <f>VLOOKUP(BA1594,'Standard Deviations'!$L$1:$M$11,2,TRUE)</f>
        <v>Silver</v>
      </c>
    </row>
    <row r="1595" spans="1:54">
      <c r="A1595">
        <v>10749</v>
      </c>
      <c r="B1595">
        <v>1991</v>
      </c>
      <c r="C1595">
        <f>2024-B1595</f>
        <v>33</v>
      </c>
      <c r="D1595" t="str">
        <f>VLOOKUP(B1595,Reference!$A$1:$B$125, 2)</f>
        <v>Millennials</v>
      </c>
      <c r="E1595" t="s">
        <v>54</v>
      </c>
      <c r="F1595" t="str">
        <f>IF(E1595="High School", "No College", "College")</f>
        <v>College</v>
      </c>
      <c r="G1595" t="s">
        <v>60</v>
      </c>
      <c r="H1595">
        <v>8028</v>
      </c>
      <c r="I1595">
        <v>96336</v>
      </c>
      <c r="J1595" t="s">
        <v>101</v>
      </c>
      <c r="K1595">
        <v>0</v>
      </c>
      <c r="L1595">
        <v>0</v>
      </c>
      <c r="M1595" t="str">
        <f>IF(OR(K1595&gt;0, L1595&gt;0), "Parent", "Not Parent")</f>
        <v>Not Parent</v>
      </c>
      <c r="N1595" t="s">
        <v>484</v>
      </c>
      <c r="O1595" s="8">
        <v>41916</v>
      </c>
      <c r="P1595" s="9">
        <f>O1595-N1595</f>
        <v>746</v>
      </c>
      <c r="Q1595">
        <v>62</v>
      </c>
      <c r="R1595" s="9">
        <f>P1595-Q1595</f>
        <v>684</v>
      </c>
      <c r="S1595" s="8">
        <f>O1595-R1595</f>
        <v>41232</v>
      </c>
      <c r="T1595">
        <v>73</v>
      </c>
      <c r="U1595">
        <v>18</v>
      </c>
      <c r="V1595">
        <v>66</v>
      </c>
      <c r="W1595">
        <v>7</v>
      </c>
      <c r="X1595">
        <v>12</v>
      </c>
      <c r="Y1595">
        <v>2</v>
      </c>
      <c r="Z1595">
        <v>178</v>
      </c>
      <c r="AA1595">
        <f>Z1595/P1595</f>
        <v>0.23860589812332439</v>
      </c>
      <c r="AB1595" s="14" t="s">
        <v>506</v>
      </c>
      <c r="AC1595" s="13" t="s">
        <v>63</v>
      </c>
      <c r="AD1595">
        <v>15</v>
      </c>
      <c r="AE1595" t="str">
        <f>IF(AD1595&gt;3, "Prefers Discount", "Discount Indifferent")</f>
        <v>Prefers Discount</v>
      </c>
      <c r="AF1595">
        <v>0</v>
      </c>
      <c r="AG1595">
        <v>0</v>
      </c>
      <c r="AH1595">
        <v>1</v>
      </c>
      <c r="AI1595" t="str">
        <f>INDEX($AF$1:$AH$1,MATCH(MAX(AF1595:AH1595),AF1595:AH1595,0))</f>
        <v>Catalog_Orders</v>
      </c>
      <c r="AJ1595">
        <v>19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f>SUM(AK1595:AO1595)</f>
        <v>0</v>
      </c>
      <c r="AQ1595" t="s">
        <v>67</v>
      </c>
      <c r="AR1595">
        <v>0</v>
      </c>
      <c r="AS1595" t="str">
        <f>IF(OR(AK1595&gt;0, AL1595&gt;0, AM1595&gt;0, AN1595&gt;0, AO1595&gt;0), "Converted", "Not Converted")</f>
        <v>Not Converted</v>
      </c>
      <c r="AT1595">
        <v>0</v>
      </c>
      <c r="AU1595">
        <v>3</v>
      </c>
      <c r="AV1595">
        <v>11</v>
      </c>
      <c r="AW1595">
        <f>IF(Z1595&gt;607, 4, 0)</f>
        <v>0</v>
      </c>
      <c r="AX1595">
        <f>IF(AA1595&gt;0.1497, 3, 0)</f>
        <v>3</v>
      </c>
      <c r="AY1595">
        <f>IF(P1595&gt;4031, 2, 0)</f>
        <v>0</v>
      </c>
      <c r="AZ1595">
        <f>IF(H1595&gt;51934.91, 1, 0)</f>
        <v>0</v>
      </c>
      <c r="BA1595">
        <f>SUM(AW1595:AZ1595)</f>
        <v>3</v>
      </c>
      <c r="BB1595" t="str">
        <f>VLOOKUP(BA1595,'Standard Deviations'!$L$1:$M$11,2,TRUE)</f>
        <v>Silver</v>
      </c>
    </row>
    <row r="1596" spans="1:54">
      <c r="A1596">
        <v>4961</v>
      </c>
      <c r="B1596">
        <v>1974</v>
      </c>
      <c r="C1596">
        <f>2024-B1596</f>
        <v>50</v>
      </c>
      <c r="D1596" t="str">
        <f>VLOOKUP(B1596,Reference!$A$1:$B$125, 2)</f>
        <v>Gen X</v>
      </c>
      <c r="E1596" t="s">
        <v>64</v>
      </c>
      <c r="F1596" t="str">
        <f>IF(E1596="High School", "No College", "College")</f>
        <v>College</v>
      </c>
      <c r="G1596" t="s">
        <v>65</v>
      </c>
      <c r="H1596">
        <v>21255</v>
      </c>
      <c r="I1596">
        <v>21255</v>
      </c>
      <c r="J1596" s="4" t="s">
        <v>341</v>
      </c>
      <c r="K1596">
        <v>1</v>
      </c>
      <c r="L1596">
        <v>0</v>
      </c>
      <c r="M1596" t="str">
        <f>IF(OR(K1596&gt;0, L1596&gt;0), "Parent", "Not Parent")</f>
        <v>Parent</v>
      </c>
      <c r="N1596" t="s">
        <v>154</v>
      </c>
      <c r="O1596" s="8">
        <v>41916</v>
      </c>
      <c r="P1596" s="9">
        <f>O1596-N1596</f>
        <v>256</v>
      </c>
      <c r="Q1596">
        <v>56</v>
      </c>
      <c r="R1596" s="9">
        <f>P1596-Q1596</f>
        <v>200</v>
      </c>
      <c r="S1596" s="8">
        <f>O1596-R1596</f>
        <v>41716</v>
      </c>
      <c r="T1596">
        <v>29</v>
      </c>
      <c r="U1596">
        <v>0</v>
      </c>
      <c r="V1596">
        <v>25</v>
      </c>
      <c r="W1596">
        <v>2</v>
      </c>
      <c r="X1596">
        <v>2</v>
      </c>
      <c r="Y1596">
        <v>3</v>
      </c>
      <c r="Z1596">
        <v>61</v>
      </c>
      <c r="AA1596">
        <f>Z1596/P1596</f>
        <v>0.23828125</v>
      </c>
      <c r="AB1596" s="14" t="s">
        <v>506</v>
      </c>
      <c r="AC1596" s="13" t="s">
        <v>63</v>
      </c>
      <c r="AD1596">
        <v>4</v>
      </c>
      <c r="AE1596" t="str">
        <f>IF(AD1596&gt;3, "Prefers Discount", "Discount Indifferent")</f>
        <v>Prefers Discount</v>
      </c>
      <c r="AF1596">
        <v>4</v>
      </c>
      <c r="AG1596">
        <v>2</v>
      </c>
      <c r="AH1596">
        <v>1</v>
      </c>
      <c r="AI1596" t="str">
        <f>INDEX($AF$1:$AH$1,MATCH(MAX(AF1596:AH1596),AF1596:AH1596,0))</f>
        <v>Store_Orders</v>
      </c>
      <c r="AJ1596">
        <v>4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f>SUM(AK1596:AO1596)</f>
        <v>0</v>
      </c>
      <c r="AQ1596" t="s">
        <v>67</v>
      </c>
      <c r="AR1596">
        <v>0</v>
      </c>
      <c r="AS1596" t="str">
        <f>IF(OR(AK1596&gt;0, AL1596&gt;0, AM1596&gt;0, AN1596&gt;0, AO1596&gt;0), "Converted", "Not Converted")</f>
        <v>Not Converted</v>
      </c>
      <c r="AT1596">
        <v>0</v>
      </c>
      <c r="AU1596">
        <v>3</v>
      </c>
      <c r="AV1596">
        <v>11</v>
      </c>
      <c r="AW1596">
        <f>IF(Z1596&gt;607, 4, 0)</f>
        <v>0</v>
      </c>
      <c r="AX1596">
        <f>IF(AA1596&gt;0.1497, 3, 0)</f>
        <v>3</v>
      </c>
      <c r="AY1596">
        <f>IF(P1596&gt;4031, 2, 0)</f>
        <v>0</v>
      </c>
      <c r="AZ1596">
        <f>IF(H1596&gt;51934.91, 1, 0)</f>
        <v>0</v>
      </c>
      <c r="BA1596">
        <f>SUM(AW1596:AZ1596)</f>
        <v>3</v>
      </c>
      <c r="BB1596" t="str">
        <f>VLOOKUP(BA1596,'Standard Deviations'!$L$1:$M$11,2,TRUE)</f>
        <v>Silver</v>
      </c>
    </row>
    <row r="1597" spans="1:54" hidden="1">
      <c r="A1597">
        <v>8737</v>
      </c>
      <c r="B1597">
        <v>1978</v>
      </c>
      <c r="C1597">
        <f>2024-B1597</f>
        <v>46</v>
      </c>
      <c r="D1597" t="str">
        <f>VLOOKUP(B1597,Reference!$A$1:$B$125, 2)</f>
        <v>Gen X</v>
      </c>
      <c r="E1597" t="s">
        <v>54</v>
      </c>
      <c r="F1597" t="str">
        <f>IF(E1597="High School", "No College", "College")</f>
        <v>College</v>
      </c>
      <c r="G1597" t="s">
        <v>71</v>
      </c>
      <c r="H1597">
        <v>55563</v>
      </c>
      <c r="I1597">
        <v>55563</v>
      </c>
      <c r="J1597" s="4" t="s">
        <v>61</v>
      </c>
      <c r="K1597">
        <v>0</v>
      </c>
      <c r="L1597">
        <v>1</v>
      </c>
      <c r="M1597" t="str">
        <f>IF(OR(K1597&gt;0, L1597&gt;0), "Parent", "Not Parent")</f>
        <v>Parent</v>
      </c>
      <c r="N1597" t="s">
        <v>130</v>
      </c>
      <c r="O1597" s="8">
        <v>41916</v>
      </c>
      <c r="P1597" s="9">
        <f>O1597-N1597</f>
        <v>182</v>
      </c>
      <c r="Q1597">
        <v>22</v>
      </c>
      <c r="R1597" s="9">
        <f>P1597-Q1597</f>
        <v>160</v>
      </c>
      <c r="S1597" s="8">
        <f>O1597-R1597</f>
        <v>41756</v>
      </c>
      <c r="T1597">
        <v>29</v>
      </c>
      <c r="U1597">
        <v>1</v>
      </c>
      <c r="V1597">
        <v>9</v>
      </c>
      <c r="W1597">
        <v>2</v>
      </c>
      <c r="X1597">
        <v>0</v>
      </c>
      <c r="Y1597">
        <v>2</v>
      </c>
      <c r="Z1597">
        <v>43</v>
      </c>
      <c r="AA1597">
        <f>Z1597/P1597</f>
        <v>0.23626373626373626</v>
      </c>
      <c r="AB1597" s="11" t="s">
        <v>506</v>
      </c>
      <c r="AC1597" t="s">
        <v>59</v>
      </c>
      <c r="AD1597">
        <v>1</v>
      </c>
      <c r="AE1597" t="str">
        <f>IF(AD1597&gt;3, "Prefers Discount", "Discount Indifferent")</f>
        <v>Discount Indifferent</v>
      </c>
      <c r="AF1597">
        <v>3</v>
      </c>
      <c r="AG1597">
        <v>2</v>
      </c>
      <c r="AH1597">
        <v>0</v>
      </c>
      <c r="AI1597" t="str">
        <f>INDEX($AF$1:$AH$1,MATCH(MAX(AF1597:AH1597),AF1597:AH1597,0))</f>
        <v>Store_Orders</v>
      </c>
      <c r="AJ1597">
        <v>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f>SUM(AK1597:AO1597)</f>
        <v>0</v>
      </c>
      <c r="AQ1597" t="s">
        <v>67</v>
      </c>
      <c r="AR1597">
        <v>0</v>
      </c>
      <c r="AS1597" t="str">
        <f>IF(OR(AK1597&gt;0, AL1597&gt;0, AM1597&gt;0, AN1597&gt;0, AO1597&gt;0), "Converted", "Not Converted")</f>
        <v>Not Converted</v>
      </c>
      <c r="AT1597">
        <v>0</v>
      </c>
      <c r="AU1597">
        <v>3</v>
      </c>
      <c r="AV1597">
        <v>11</v>
      </c>
      <c r="AW1597">
        <f>IF(Z1597&gt;607, 4, 0)</f>
        <v>0</v>
      </c>
      <c r="AX1597">
        <f>IF(AA1597&gt;0.1497, 3, 0)</f>
        <v>3</v>
      </c>
      <c r="AY1597">
        <f>IF(P1597&gt;4031, 2, 0)</f>
        <v>0</v>
      </c>
      <c r="AZ1597">
        <f>IF(H1597&gt;51934.91, 1, 0)</f>
        <v>1</v>
      </c>
      <c r="BA1597">
        <f>SUM(AW1597:AZ1597)</f>
        <v>4</v>
      </c>
      <c r="BB1597" t="str">
        <f>VLOOKUP(BA1597,'Standard Deviations'!$L$1:$M$11,2,TRUE)</f>
        <v>Silver</v>
      </c>
    </row>
    <row r="1598" spans="1:54">
      <c r="A1598">
        <v>1920</v>
      </c>
      <c r="B1598">
        <v>1972</v>
      </c>
      <c r="C1598">
        <f>2024-B1598</f>
        <v>52</v>
      </c>
      <c r="D1598" t="str">
        <f>VLOOKUP(B1598,Reference!$A$1:$B$125, 2)</f>
        <v>Gen X</v>
      </c>
      <c r="E1598" t="s">
        <v>54</v>
      </c>
      <c r="F1598" t="str">
        <f>IF(E1598="High School", "No College", "College")</f>
        <v>College</v>
      </c>
      <c r="G1598" t="s">
        <v>55</v>
      </c>
      <c r="H1598">
        <v>40321</v>
      </c>
      <c r="I1598">
        <v>40321</v>
      </c>
      <c r="J1598" s="4" t="s">
        <v>175</v>
      </c>
      <c r="K1598">
        <v>1</v>
      </c>
      <c r="L1598">
        <v>1</v>
      </c>
      <c r="M1598" t="str">
        <f>IF(OR(K1598&gt;0, L1598&gt;0), "Parent", "Not Parent")</f>
        <v>Parent</v>
      </c>
      <c r="N1598" t="s">
        <v>270</v>
      </c>
      <c r="O1598" s="8">
        <v>41916</v>
      </c>
      <c r="P1598" s="9">
        <f>O1598-N1598</f>
        <v>432</v>
      </c>
      <c r="Q1598">
        <v>59</v>
      </c>
      <c r="R1598" s="9">
        <f>P1598-Q1598</f>
        <v>373</v>
      </c>
      <c r="S1598" s="8">
        <f>O1598-R1598</f>
        <v>41543</v>
      </c>
      <c r="T1598">
        <v>44</v>
      </c>
      <c r="U1598">
        <v>4</v>
      </c>
      <c r="V1598">
        <v>21</v>
      </c>
      <c r="W1598">
        <v>6</v>
      </c>
      <c r="X1598">
        <v>0</v>
      </c>
      <c r="Y1598">
        <v>27</v>
      </c>
      <c r="Z1598">
        <v>102</v>
      </c>
      <c r="AA1598">
        <f>Z1598/P1598</f>
        <v>0.2361111111111111</v>
      </c>
      <c r="AB1598" s="14" t="s">
        <v>506</v>
      </c>
      <c r="AC1598" s="13" t="s">
        <v>63</v>
      </c>
      <c r="AD1598">
        <v>2</v>
      </c>
      <c r="AE1598" t="str">
        <f>IF(AD1598&gt;3, "Prefers Discount", "Discount Indifferent")</f>
        <v>Discount Indifferent</v>
      </c>
      <c r="AF1598">
        <v>3</v>
      </c>
      <c r="AG1598">
        <v>3</v>
      </c>
      <c r="AH1598">
        <v>0</v>
      </c>
      <c r="AI1598" t="str">
        <f>INDEX($AF$1:$AH$1,MATCH(MAX(AF1598:AH1598),AF1598:AH1598,0))</f>
        <v>Store_Orders</v>
      </c>
      <c r="AJ1598">
        <v>7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f>SUM(AK1598:AO1598)</f>
        <v>0</v>
      </c>
      <c r="AQ1598" t="s">
        <v>67</v>
      </c>
      <c r="AR1598">
        <v>0</v>
      </c>
      <c r="AS1598" t="str">
        <f>IF(OR(AK1598&gt;0, AL1598&gt;0, AM1598&gt;0, AN1598&gt;0, AO1598&gt;0), "Converted", "Not Converted")</f>
        <v>Not Converted</v>
      </c>
      <c r="AT1598">
        <v>0</v>
      </c>
      <c r="AU1598">
        <v>3</v>
      </c>
      <c r="AV1598">
        <v>11</v>
      </c>
      <c r="AW1598">
        <f>IF(Z1598&gt;607, 4, 0)</f>
        <v>0</v>
      </c>
      <c r="AX1598">
        <f>IF(AA1598&gt;0.1497, 3, 0)</f>
        <v>3</v>
      </c>
      <c r="AY1598">
        <f>IF(P1598&gt;4031, 2, 0)</f>
        <v>0</v>
      </c>
      <c r="AZ1598">
        <f>IF(H1598&gt;51934.91, 1, 0)</f>
        <v>0</v>
      </c>
      <c r="BA1598">
        <f>SUM(AW1598:AZ1598)</f>
        <v>3</v>
      </c>
      <c r="BB1598" t="str">
        <f>VLOOKUP(BA1598,'Standard Deviations'!$L$1:$M$11,2,TRUE)</f>
        <v>Silver</v>
      </c>
    </row>
    <row r="1599" spans="1:54">
      <c r="A1599">
        <v>2392</v>
      </c>
      <c r="B1599">
        <v>1972</v>
      </c>
      <c r="C1599">
        <f>2024-B1599</f>
        <v>52</v>
      </c>
      <c r="D1599" t="str">
        <f>VLOOKUP(B1599,Reference!$A$1:$B$125, 2)</f>
        <v>Gen X</v>
      </c>
      <c r="E1599" t="s">
        <v>54</v>
      </c>
      <c r="F1599" t="str">
        <f>IF(E1599="High School", "No College", "College")</f>
        <v>College</v>
      </c>
      <c r="G1599" t="s">
        <v>55</v>
      </c>
      <c r="H1599">
        <v>40321</v>
      </c>
      <c r="I1599">
        <v>40321</v>
      </c>
      <c r="J1599" s="4" t="s">
        <v>175</v>
      </c>
      <c r="K1599">
        <v>1</v>
      </c>
      <c r="L1599">
        <v>1</v>
      </c>
      <c r="M1599" t="str">
        <f>IF(OR(K1599&gt;0, L1599&gt;0), "Parent", "Not Parent")</f>
        <v>Parent</v>
      </c>
      <c r="N1599" t="s">
        <v>270</v>
      </c>
      <c r="O1599" s="8">
        <v>41916</v>
      </c>
      <c r="P1599" s="9">
        <f>O1599-N1599</f>
        <v>432</v>
      </c>
      <c r="Q1599">
        <v>59</v>
      </c>
      <c r="R1599" s="9">
        <f>P1599-Q1599</f>
        <v>373</v>
      </c>
      <c r="S1599" s="8">
        <f>O1599-R1599</f>
        <v>41543</v>
      </c>
      <c r="T1599">
        <v>44</v>
      </c>
      <c r="U1599">
        <v>4</v>
      </c>
      <c r="V1599">
        <v>21</v>
      </c>
      <c r="W1599">
        <v>6</v>
      </c>
      <c r="X1599">
        <v>0</v>
      </c>
      <c r="Y1599">
        <v>27</v>
      </c>
      <c r="Z1599">
        <v>102</v>
      </c>
      <c r="AA1599">
        <f>Z1599/P1599</f>
        <v>0.2361111111111111</v>
      </c>
      <c r="AB1599" s="14" t="s">
        <v>506</v>
      </c>
      <c r="AC1599" s="13" t="s">
        <v>63</v>
      </c>
      <c r="AD1599">
        <v>2</v>
      </c>
      <c r="AE1599" t="str">
        <f>IF(AD1599&gt;3, "Prefers Discount", "Discount Indifferent")</f>
        <v>Discount Indifferent</v>
      </c>
      <c r="AF1599">
        <v>3</v>
      </c>
      <c r="AG1599">
        <v>3</v>
      </c>
      <c r="AH1599">
        <v>0</v>
      </c>
      <c r="AI1599" t="str">
        <f>INDEX($AF$1:$AH$1,MATCH(MAX(AF1599:AH1599),AF1599:AH1599,0))</f>
        <v>Store_Orders</v>
      </c>
      <c r="AJ1599">
        <v>7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f>SUM(AK1599:AO1599)</f>
        <v>0</v>
      </c>
      <c r="AQ1599" t="s">
        <v>67</v>
      </c>
      <c r="AR1599">
        <v>0</v>
      </c>
      <c r="AS1599" t="str">
        <f>IF(OR(AK1599&gt;0, AL1599&gt;0, AM1599&gt;0, AN1599&gt;0, AO1599&gt;0), "Converted", "Not Converted")</f>
        <v>Not Converted</v>
      </c>
      <c r="AT1599">
        <v>0</v>
      </c>
      <c r="AU1599">
        <v>3</v>
      </c>
      <c r="AV1599">
        <v>11</v>
      </c>
      <c r="AW1599">
        <f>IF(Z1599&gt;607, 4, 0)</f>
        <v>0</v>
      </c>
      <c r="AX1599">
        <f>IF(AA1599&gt;0.1497, 3, 0)</f>
        <v>3</v>
      </c>
      <c r="AY1599">
        <f>IF(P1599&gt;4031, 2, 0)</f>
        <v>0</v>
      </c>
      <c r="AZ1599">
        <f>IF(H1599&gt;51934.91, 1, 0)</f>
        <v>0</v>
      </c>
      <c r="BA1599">
        <f>SUM(AW1599:AZ1599)</f>
        <v>3</v>
      </c>
      <c r="BB1599" t="str">
        <f>VLOOKUP(BA1599,'Standard Deviations'!$L$1:$M$11,2,TRUE)</f>
        <v>Silver</v>
      </c>
    </row>
    <row r="1600" spans="1:54">
      <c r="A1600">
        <v>9491</v>
      </c>
      <c r="B1600">
        <v>1984</v>
      </c>
      <c r="C1600">
        <f>2024-B1600</f>
        <v>40</v>
      </c>
      <c r="D1600" t="str">
        <f>VLOOKUP(B1600,Reference!$A$1:$B$125, 2)</f>
        <v>Millennials</v>
      </c>
      <c r="E1600" t="s">
        <v>54</v>
      </c>
      <c r="F1600" t="str">
        <f>IF(E1600="High School", "No College", "College")</f>
        <v>College</v>
      </c>
      <c r="G1600" t="s">
        <v>65</v>
      </c>
      <c r="H1600">
        <v>23976</v>
      </c>
      <c r="I1600">
        <v>23976</v>
      </c>
      <c r="J1600" s="4" t="s">
        <v>341</v>
      </c>
      <c r="K1600">
        <v>1</v>
      </c>
      <c r="L1600">
        <v>0</v>
      </c>
      <c r="M1600" t="str">
        <f>IF(OR(K1600&gt;0, L1600&gt;0), "Parent", "Not Parent")</f>
        <v>Parent</v>
      </c>
      <c r="N1600" t="s">
        <v>205</v>
      </c>
      <c r="O1600" s="8">
        <v>41916</v>
      </c>
      <c r="P1600" s="9">
        <f>O1600-N1600</f>
        <v>281</v>
      </c>
      <c r="Q1600">
        <v>68</v>
      </c>
      <c r="R1600" s="9">
        <f>P1600-Q1600</f>
        <v>213</v>
      </c>
      <c r="S1600" s="8">
        <f>O1600-R1600</f>
        <v>41703</v>
      </c>
      <c r="T1600">
        <v>14</v>
      </c>
      <c r="U1600">
        <v>1</v>
      </c>
      <c r="V1600">
        <v>21</v>
      </c>
      <c r="W1600">
        <v>2</v>
      </c>
      <c r="X1600">
        <v>3</v>
      </c>
      <c r="Y1600">
        <v>25</v>
      </c>
      <c r="Z1600">
        <v>66</v>
      </c>
      <c r="AA1600">
        <f>Z1600/P1600</f>
        <v>0.23487544483985764</v>
      </c>
      <c r="AB1600" s="14" t="s">
        <v>506</v>
      </c>
      <c r="AC1600" s="13" t="s">
        <v>63</v>
      </c>
      <c r="AD1600">
        <v>3</v>
      </c>
      <c r="AE1600" t="str">
        <f>IF(AD1600&gt;3, "Prefers Discount", "Discount Indifferent")</f>
        <v>Discount Indifferent</v>
      </c>
      <c r="AF1600">
        <v>3</v>
      </c>
      <c r="AG1600">
        <v>3</v>
      </c>
      <c r="AH1600">
        <v>1</v>
      </c>
      <c r="AI1600" t="str">
        <f>INDEX($AF$1:$AH$1,MATCH(MAX(AF1600:AH1600),AF1600:AH1600,0))</f>
        <v>Store_Orders</v>
      </c>
      <c r="AJ1600">
        <v>7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f>SUM(AK1600:AO1600)</f>
        <v>0</v>
      </c>
      <c r="AQ1600" t="s">
        <v>67</v>
      </c>
      <c r="AR1600">
        <v>0</v>
      </c>
      <c r="AS1600" t="str">
        <f>IF(OR(AK1600&gt;0, AL1600&gt;0, AM1600&gt;0, AN1600&gt;0, AO1600&gt;0), "Converted", "Not Converted")</f>
        <v>Not Converted</v>
      </c>
      <c r="AT1600">
        <v>0</v>
      </c>
      <c r="AU1600">
        <v>3</v>
      </c>
      <c r="AV1600">
        <v>11</v>
      </c>
      <c r="AW1600">
        <f>IF(Z1600&gt;607, 4, 0)</f>
        <v>0</v>
      </c>
      <c r="AX1600">
        <f>IF(AA1600&gt;0.1497, 3, 0)</f>
        <v>3</v>
      </c>
      <c r="AY1600">
        <f>IF(P1600&gt;4031, 2, 0)</f>
        <v>0</v>
      </c>
      <c r="AZ1600">
        <f>IF(H1600&gt;51934.91, 1, 0)</f>
        <v>0</v>
      </c>
      <c r="BA1600">
        <f>SUM(AW1600:AZ1600)</f>
        <v>3</v>
      </c>
      <c r="BB1600" t="str">
        <f>VLOOKUP(BA1600,'Standard Deviations'!$L$1:$M$11,2,TRUE)</f>
        <v>Silver</v>
      </c>
    </row>
    <row r="1601" spans="1:54" hidden="1">
      <c r="A1601">
        <v>498</v>
      </c>
      <c r="B1601">
        <v>1970</v>
      </c>
      <c r="C1601">
        <f>2024-B1601</f>
        <v>54</v>
      </c>
      <c r="D1601" t="str">
        <f>VLOOKUP(B1601,Reference!$A$1:$B$125, 2)</f>
        <v>Gen X</v>
      </c>
      <c r="E1601" t="s">
        <v>54</v>
      </c>
      <c r="F1601" t="str">
        <f>IF(E1601="High School", "No College", "College")</f>
        <v>College</v>
      </c>
      <c r="G1601" t="s">
        <v>60</v>
      </c>
      <c r="H1601">
        <v>30015</v>
      </c>
      <c r="I1601">
        <v>30015</v>
      </c>
      <c r="J1601" s="4" t="s">
        <v>341</v>
      </c>
      <c r="K1601">
        <v>1</v>
      </c>
      <c r="L1601">
        <v>0</v>
      </c>
      <c r="M1601" t="str">
        <f>IF(OR(K1601&gt;0, L1601&gt;0), "Parent", "Not Parent")</f>
        <v>Parent</v>
      </c>
      <c r="N1601" t="s">
        <v>176</v>
      </c>
      <c r="O1601" s="8">
        <v>41916</v>
      </c>
      <c r="P1601" s="9">
        <f>O1601-N1601</f>
        <v>244</v>
      </c>
      <c r="Q1601">
        <v>28</v>
      </c>
      <c r="R1601" s="9">
        <f>P1601-Q1601</f>
        <v>216</v>
      </c>
      <c r="S1601" s="8">
        <f>O1601-R1601</f>
        <v>41700</v>
      </c>
      <c r="T1601">
        <v>25</v>
      </c>
      <c r="U1601">
        <v>0</v>
      </c>
      <c r="V1601">
        <v>22</v>
      </c>
      <c r="W1601">
        <v>2</v>
      </c>
      <c r="X1601">
        <v>3</v>
      </c>
      <c r="Y1601">
        <v>5</v>
      </c>
      <c r="Z1601">
        <v>57</v>
      </c>
      <c r="AA1601">
        <f>Z1601/P1601</f>
        <v>0.23360655737704919</v>
      </c>
      <c r="AB1601" s="11" t="s">
        <v>506</v>
      </c>
      <c r="AC1601" t="s">
        <v>59</v>
      </c>
      <c r="AD1601">
        <v>2</v>
      </c>
      <c r="AE1601" t="str">
        <f>IF(AD1601&gt;3, "Prefers Discount", "Discount Indifferent")</f>
        <v>Discount Indifferent</v>
      </c>
      <c r="AF1601">
        <v>4</v>
      </c>
      <c r="AG1601">
        <v>1</v>
      </c>
      <c r="AH1601">
        <v>0</v>
      </c>
      <c r="AI1601" t="str">
        <f>INDEX($AF$1:$AH$1,MATCH(MAX(AF1601:AH1601),AF1601:AH1601,0))</f>
        <v>Store_Orders</v>
      </c>
      <c r="AJ1601">
        <v>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f>SUM(AK1601:AO1601)</f>
        <v>0</v>
      </c>
      <c r="AQ1601" t="s">
        <v>67</v>
      </c>
      <c r="AR1601">
        <v>0</v>
      </c>
      <c r="AS1601" t="str">
        <f>IF(OR(AK1601&gt;0, AL1601&gt;0, AM1601&gt;0, AN1601&gt;0, AO1601&gt;0), "Converted", "Not Converted")</f>
        <v>Not Converted</v>
      </c>
      <c r="AT1601">
        <v>0</v>
      </c>
      <c r="AU1601">
        <v>3</v>
      </c>
      <c r="AV1601">
        <v>11</v>
      </c>
      <c r="AW1601">
        <f>IF(Z1601&gt;607, 4, 0)</f>
        <v>0</v>
      </c>
      <c r="AX1601">
        <f>IF(AA1601&gt;0.1497, 3, 0)</f>
        <v>3</v>
      </c>
      <c r="AY1601">
        <f>IF(P1601&gt;4031, 2, 0)</f>
        <v>0</v>
      </c>
      <c r="AZ1601">
        <f>IF(H1601&gt;51934.91, 1, 0)</f>
        <v>0</v>
      </c>
      <c r="BA1601">
        <f>SUM(AW1601:AZ1601)</f>
        <v>3</v>
      </c>
      <c r="BB1601" t="str">
        <f>VLOOKUP(BA1601,'Standard Deviations'!$L$1:$M$11,2,TRUE)</f>
        <v>Silver</v>
      </c>
    </row>
    <row r="1602" spans="1:54">
      <c r="A1602">
        <v>9579</v>
      </c>
      <c r="B1602">
        <v>1959</v>
      </c>
      <c r="C1602">
        <f>2024-B1602</f>
        <v>65</v>
      </c>
      <c r="D1602" t="str">
        <f>VLOOKUP(B1602,Reference!$A$1:$B$125, 2)</f>
        <v>Boomers</v>
      </c>
      <c r="E1602" t="s">
        <v>68</v>
      </c>
      <c r="F1602" t="str">
        <f>IF(E1602="High School", "No College", "College")</f>
        <v>College</v>
      </c>
      <c r="G1602" t="s">
        <v>55</v>
      </c>
      <c r="H1602">
        <v>33762</v>
      </c>
      <c r="I1602">
        <v>33762</v>
      </c>
      <c r="J1602" s="4" t="s">
        <v>175</v>
      </c>
      <c r="K1602">
        <v>2</v>
      </c>
      <c r="L1602">
        <v>1</v>
      </c>
      <c r="M1602" t="str">
        <f>IF(OR(K1602&gt;0, L1602&gt;0), "Parent", "Not Parent")</f>
        <v>Parent</v>
      </c>
      <c r="N1602" t="s">
        <v>283</v>
      </c>
      <c r="O1602" s="8">
        <v>41916</v>
      </c>
      <c r="P1602" s="9">
        <f>O1602-N1602</f>
        <v>454</v>
      </c>
      <c r="Q1602">
        <v>61</v>
      </c>
      <c r="R1602" s="9">
        <f>P1602-Q1602</f>
        <v>393</v>
      </c>
      <c r="S1602" s="8">
        <f>O1602-R1602</f>
        <v>41523</v>
      </c>
      <c r="T1602">
        <v>53</v>
      </c>
      <c r="U1602">
        <v>1</v>
      </c>
      <c r="V1602">
        <v>34</v>
      </c>
      <c r="W1602">
        <v>2</v>
      </c>
      <c r="X1602">
        <v>0</v>
      </c>
      <c r="Y1602">
        <v>16</v>
      </c>
      <c r="Z1602">
        <v>106</v>
      </c>
      <c r="AA1602">
        <f>Z1602/P1602</f>
        <v>0.23348017621145375</v>
      </c>
      <c r="AB1602" s="14" t="s">
        <v>506</v>
      </c>
      <c r="AC1602" s="13" t="s">
        <v>63</v>
      </c>
      <c r="AD1602">
        <v>3</v>
      </c>
      <c r="AE1602" t="str">
        <f>IF(AD1602&gt;3, "Prefers Discount", "Discount Indifferent")</f>
        <v>Discount Indifferent</v>
      </c>
      <c r="AF1602">
        <v>2</v>
      </c>
      <c r="AG1602">
        <v>2</v>
      </c>
      <c r="AH1602">
        <v>2</v>
      </c>
      <c r="AI1602" t="str">
        <f>INDEX($AF$1:$AH$1,MATCH(MAX(AF1602:AH1602),AF1602:AH1602,0))</f>
        <v>Store_Orders</v>
      </c>
      <c r="AJ1602">
        <v>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f>SUM(AK1602:AO1602)</f>
        <v>0</v>
      </c>
      <c r="AQ1602" t="s">
        <v>67</v>
      </c>
      <c r="AR1602">
        <v>0</v>
      </c>
      <c r="AS1602" t="str">
        <f>IF(OR(AK1602&gt;0, AL1602&gt;0, AM1602&gt;0, AN1602&gt;0, AO1602&gt;0), "Converted", "Not Converted")</f>
        <v>Not Converted</v>
      </c>
      <c r="AT1602">
        <v>0</v>
      </c>
      <c r="AU1602">
        <v>3</v>
      </c>
      <c r="AV1602">
        <v>11</v>
      </c>
      <c r="AW1602">
        <f>IF(Z1602&gt;607, 4, 0)</f>
        <v>0</v>
      </c>
      <c r="AX1602">
        <f>IF(AA1602&gt;0.1497, 3, 0)</f>
        <v>3</v>
      </c>
      <c r="AY1602">
        <f>IF(P1602&gt;4031, 2, 0)</f>
        <v>0</v>
      </c>
      <c r="AZ1602">
        <f>IF(H1602&gt;51934.91, 1, 0)</f>
        <v>0</v>
      </c>
      <c r="BA1602">
        <f>SUM(AW1602:AZ1602)</f>
        <v>3</v>
      </c>
      <c r="BB1602" t="str">
        <f>VLOOKUP(BA1602,'Standard Deviations'!$L$1:$M$11,2,TRUE)</f>
        <v>Silver</v>
      </c>
    </row>
    <row r="1603" spans="1:54" hidden="1">
      <c r="A1603">
        <v>5231</v>
      </c>
      <c r="B1603">
        <v>1974</v>
      </c>
      <c r="C1603">
        <f>2024-B1603</f>
        <v>50</v>
      </c>
      <c r="D1603" t="str">
        <f>VLOOKUP(B1603,Reference!$A$1:$B$125, 2)</f>
        <v>Gen X</v>
      </c>
      <c r="E1603" t="s">
        <v>74</v>
      </c>
      <c r="F1603" t="str">
        <f>IF(E1603="High School", "No College", "College")</f>
        <v>College</v>
      </c>
      <c r="G1603" t="s">
        <v>55</v>
      </c>
      <c r="H1603">
        <v>45894</v>
      </c>
      <c r="I1603">
        <v>45894</v>
      </c>
      <c r="J1603" s="4" t="s">
        <v>175</v>
      </c>
      <c r="K1603">
        <v>0</v>
      </c>
      <c r="L1603">
        <v>2</v>
      </c>
      <c r="M1603" t="str">
        <f>IF(OR(K1603&gt;0, L1603&gt;0), "Parent", "Not Parent")</f>
        <v>Parent</v>
      </c>
      <c r="N1603" t="s">
        <v>680</v>
      </c>
      <c r="O1603" s="8">
        <v>41916</v>
      </c>
      <c r="P1603" s="9">
        <f>O1603-N1603</f>
        <v>219</v>
      </c>
      <c r="Q1603">
        <v>15</v>
      </c>
      <c r="R1603" s="9">
        <f>P1603-Q1603</f>
        <v>204</v>
      </c>
      <c r="S1603" s="8">
        <f>O1603-R1603</f>
        <v>41712</v>
      </c>
      <c r="T1603">
        <v>27</v>
      </c>
      <c r="U1603">
        <v>2</v>
      </c>
      <c r="V1603">
        <v>7</v>
      </c>
      <c r="W1603">
        <v>0</v>
      </c>
      <c r="X1603">
        <v>2</v>
      </c>
      <c r="Y1603">
        <v>13</v>
      </c>
      <c r="Z1603">
        <v>51</v>
      </c>
      <c r="AA1603">
        <f>Z1603/P1603</f>
        <v>0.23287671232876711</v>
      </c>
      <c r="AB1603" s="11" t="s">
        <v>506</v>
      </c>
      <c r="AC1603" t="s">
        <v>59</v>
      </c>
      <c r="AD1603">
        <v>1</v>
      </c>
      <c r="AE1603" t="str">
        <f>IF(AD1603&gt;3, "Prefers Discount", "Discount Indifferent")</f>
        <v>Discount Indifferent</v>
      </c>
      <c r="AF1603">
        <v>3</v>
      </c>
      <c r="AG1603">
        <v>1</v>
      </c>
      <c r="AH1603">
        <v>0</v>
      </c>
      <c r="AI1603" t="str">
        <f>INDEX($AF$1:$AH$1,MATCH(MAX(AF1603:AH1603),AF1603:AH1603,0))</f>
        <v>Store_Orders</v>
      </c>
      <c r="AJ1603">
        <v>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f>SUM(AK1603:AO1603)</f>
        <v>0</v>
      </c>
      <c r="AQ1603" t="s">
        <v>67</v>
      </c>
      <c r="AR1603">
        <v>0</v>
      </c>
      <c r="AS1603" t="str">
        <f>IF(OR(AK1603&gt;0, AL1603&gt;0, AM1603&gt;0, AN1603&gt;0, AO1603&gt;0), "Converted", "Not Converted")</f>
        <v>Not Converted</v>
      </c>
      <c r="AT1603">
        <v>0</v>
      </c>
      <c r="AU1603">
        <v>3</v>
      </c>
      <c r="AV1603">
        <v>11</v>
      </c>
      <c r="AW1603">
        <f>IF(Z1603&gt;607, 4, 0)</f>
        <v>0</v>
      </c>
      <c r="AX1603">
        <f>IF(AA1603&gt;0.1497, 3, 0)</f>
        <v>3</v>
      </c>
      <c r="AY1603">
        <f>IF(P1603&gt;4031, 2, 0)</f>
        <v>0</v>
      </c>
      <c r="AZ1603">
        <f>IF(H1603&gt;51934.91, 1, 0)</f>
        <v>0</v>
      </c>
      <c r="BA1603">
        <f>SUM(AW1603:AZ1603)</f>
        <v>3</v>
      </c>
      <c r="BB1603" t="str">
        <f>VLOOKUP(BA1603,'Standard Deviations'!$L$1:$M$11,2,TRUE)</f>
        <v>Silver</v>
      </c>
    </row>
    <row r="1604" spans="1:54">
      <c r="A1604">
        <v>1072</v>
      </c>
      <c r="B1604">
        <v>1965</v>
      </c>
      <c r="C1604">
        <f>2024-B1604</f>
        <v>59</v>
      </c>
      <c r="D1604" t="str">
        <f>VLOOKUP(B1604,Reference!$A$1:$B$125, 2)</f>
        <v>Gen X</v>
      </c>
      <c r="E1604" t="s">
        <v>68</v>
      </c>
      <c r="F1604" t="str">
        <f>IF(E1604="High School", "No College", "College")</f>
        <v>College</v>
      </c>
      <c r="G1604" t="s">
        <v>60</v>
      </c>
      <c r="H1604">
        <v>40760</v>
      </c>
      <c r="I1604">
        <v>40760</v>
      </c>
      <c r="J1604" s="4" t="s">
        <v>175</v>
      </c>
      <c r="K1604">
        <v>0</v>
      </c>
      <c r="L1604">
        <v>1</v>
      </c>
      <c r="M1604" t="str">
        <f>IF(OR(K1604&gt;0, L1604&gt;0), "Parent", "Not Parent")</f>
        <v>Parent</v>
      </c>
      <c r="N1604" t="s">
        <v>681</v>
      </c>
      <c r="O1604" s="8">
        <v>41916</v>
      </c>
      <c r="P1604" s="9">
        <f>O1604-N1604</f>
        <v>400</v>
      </c>
      <c r="Q1604">
        <v>64</v>
      </c>
      <c r="R1604" s="9">
        <f>P1604-Q1604</f>
        <v>336</v>
      </c>
      <c r="S1604" s="8">
        <f>O1604-R1604</f>
        <v>41580</v>
      </c>
      <c r="T1604">
        <v>70</v>
      </c>
      <c r="U1604">
        <v>0</v>
      </c>
      <c r="V1604">
        <v>17</v>
      </c>
      <c r="W1604">
        <v>0</v>
      </c>
      <c r="X1604">
        <v>0</v>
      </c>
      <c r="Y1604">
        <v>6</v>
      </c>
      <c r="Z1604">
        <v>93</v>
      </c>
      <c r="AA1604">
        <f>Z1604/P1604</f>
        <v>0.23250000000000001</v>
      </c>
      <c r="AB1604" s="14" t="s">
        <v>506</v>
      </c>
      <c r="AC1604" s="13" t="s">
        <v>63</v>
      </c>
      <c r="AD1604">
        <v>2</v>
      </c>
      <c r="AE1604" t="str">
        <f>IF(AD1604&gt;3, "Prefers Discount", "Discount Indifferent")</f>
        <v>Discount Indifferent</v>
      </c>
      <c r="AF1604">
        <v>3</v>
      </c>
      <c r="AG1604">
        <v>2</v>
      </c>
      <c r="AH1604">
        <v>1</v>
      </c>
      <c r="AI1604" t="str">
        <f>INDEX($AF$1:$AH$1,MATCH(MAX(AF1604:AH1604),AF1604:AH1604,0))</f>
        <v>Store_Orders</v>
      </c>
      <c r="AJ1604">
        <v>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f>SUM(AK1604:AO1604)</f>
        <v>0</v>
      </c>
      <c r="AQ1604" t="s">
        <v>67</v>
      </c>
      <c r="AR1604">
        <v>0</v>
      </c>
      <c r="AS1604" t="str">
        <f>IF(OR(AK1604&gt;0, AL1604&gt;0, AM1604&gt;0, AN1604&gt;0, AO1604&gt;0), "Converted", "Not Converted")</f>
        <v>Not Converted</v>
      </c>
      <c r="AT1604">
        <v>0</v>
      </c>
      <c r="AU1604">
        <v>3</v>
      </c>
      <c r="AV1604">
        <v>11</v>
      </c>
      <c r="AW1604">
        <f>IF(Z1604&gt;607, 4, 0)</f>
        <v>0</v>
      </c>
      <c r="AX1604">
        <f>IF(AA1604&gt;0.1497, 3, 0)</f>
        <v>3</v>
      </c>
      <c r="AY1604">
        <f>IF(P1604&gt;4031, 2, 0)</f>
        <v>0</v>
      </c>
      <c r="AZ1604">
        <f>IF(H1604&gt;51934.91, 1, 0)</f>
        <v>0</v>
      </c>
      <c r="BA1604">
        <f>SUM(AW1604:AZ1604)</f>
        <v>3</v>
      </c>
      <c r="BB1604" t="str">
        <f>VLOOKUP(BA1604,'Standard Deviations'!$L$1:$M$11,2,TRUE)</f>
        <v>Silver</v>
      </c>
    </row>
    <row r="1605" spans="1:54" hidden="1">
      <c r="A1605">
        <v>4088</v>
      </c>
      <c r="B1605">
        <v>1962</v>
      </c>
      <c r="C1605">
        <f>2024-B1605</f>
        <v>62</v>
      </c>
      <c r="D1605" t="str">
        <f>VLOOKUP(B1605,Reference!$A$1:$B$125, 2)</f>
        <v>Boomers</v>
      </c>
      <c r="E1605" t="s">
        <v>68</v>
      </c>
      <c r="F1605" t="str">
        <f>IF(E1605="High School", "No College", "College")</f>
        <v>College</v>
      </c>
      <c r="G1605" t="s">
        <v>65</v>
      </c>
      <c r="H1605">
        <v>31497</v>
      </c>
      <c r="I1605">
        <v>31497</v>
      </c>
      <c r="J1605" s="4" t="s">
        <v>341</v>
      </c>
      <c r="K1605">
        <v>0</v>
      </c>
      <c r="L1605">
        <v>1</v>
      </c>
      <c r="M1605" t="str">
        <f>IF(OR(K1605&gt;0, L1605&gt;0), "Parent", "Not Parent")</f>
        <v>Parent</v>
      </c>
      <c r="N1605" t="s">
        <v>435</v>
      </c>
      <c r="O1605" s="8">
        <v>41916</v>
      </c>
      <c r="P1605" s="9">
        <f>O1605-N1605</f>
        <v>667</v>
      </c>
      <c r="Q1605">
        <v>22</v>
      </c>
      <c r="R1605" s="9">
        <f>P1605-Q1605</f>
        <v>645</v>
      </c>
      <c r="S1605" s="8">
        <f>O1605-R1605</f>
        <v>41271</v>
      </c>
      <c r="T1605">
        <v>108</v>
      </c>
      <c r="U1605">
        <v>1</v>
      </c>
      <c r="V1605">
        <v>28</v>
      </c>
      <c r="W1605">
        <v>13</v>
      </c>
      <c r="X1605">
        <v>1</v>
      </c>
      <c r="Y1605">
        <v>4</v>
      </c>
      <c r="Z1605">
        <v>155</v>
      </c>
      <c r="AA1605">
        <f>Z1605/P1605</f>
        <v>0.23238380809595202</v>
      </c>
      <c r="AB1605" s="11" t="s">
        <v>506</v>
      </c>
      <c r="AC1605" t="s">
        <v>59</v>
      </c>
      <c r="AD1605">
        <v>2</v>
      </c>
      <c r="AE1605" t="str">
        <f>IF(AD1605&gt;3, "Prefers Discount", "Discount Indifferent")</f>
        <v>Discount Indifferent</v>
      </c>
      <c r="AF1605">
        <v>4</v>
      </c>
      <c r="AG1605">
        <v>3</v>
      </c>
      <c r="AH1605">
        <v>1</v>
      </c>
      <c r="AI1605" t="str">
        <f>INDEX($AF$1:$AH$1,MATCH(MAX(AF1605:AH1605),AF1605:AH1605,0))</f>
        <v>Store_Orders</v>
      </c>
      <c r="AJ1605">
        <v>8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f>SUM(AK1605:AO1605)</f>
        <v>0</v>
      </c>
      <c r="AQ1605" t="s">
        <v>67</v>
      </c>
      <c r="AR1605">
        <v>0</v>
      </c>
      <c r="AS1605" t="str">
        <f>IF(OR(AK1605&gt;0, AL1605&gt;0, AM1605&gt;0, AN1605&gt;0, AO1605&gt;0), "Converted", "Not Converted")</f>
        <v>Not Converted</v>
      </c>
      <c r="AT1605">
        <v>0</v>
      </c>
      <c r="AU1605">
        <v>3</v>
      </c>
      <c r="AV1605">
        <v>11</v>
      </c>
      <c r="AW1605">
        <f>IF(Z1605&gt;607, 4, 0)</f>
        <v>0</v>
      </c>
      <c r="AX1605">
        <f>IF(AA1605&gt;0.1497, 3, 0)</f>
        <v>3</v>
      </c>
      <c r="AY1605">
        <f>IF(P1605&gt;4031, 2, 0)</f>
        <v>0</v>
      </c>
      <c r="AZ1605">
        <f>IF(H1605&gt;51934.91, 1, 0)</f>
        <v>0</v>
      </c>
      <c r="BA1605">
        <f>SUM(AW1605:AZ1605)</f>
        <v>3</v>
      </c>
      <c r="BB1605" t="str">
        <f>VLOOKUP(BA1605,'Standard Deviations'!$L$1:$M$11,2,TRUE)</f>
        <v>Silver</v>
      </c>
    </row>
    <row r="1606" spans="1:54" hidden="1">
      <c r="A1606">
        <v>4971</v>
      </c>
      <c r="B1606">
        <v>1962</v>
      </c>
      <c r="C1606">
        <f>2024-B1606</f>
        <v>62</v>
      </c>
      <c r="D1606" t="str">
        <f>VLOOKUP(B1606,Reference!$A$1:$B$125, 2)</f>
        <v>Boomers</v>
      </c>
      <c r="E1606" t="s">
        <v>68</v>
      </c>
      <c r="F1606" t="str">
        <f>IF(E1606="High School", "No College", "College")</f>
        <v>College</v>
      </c>
      <c r="G1606" t="s">
        <v>65</v>
      </c>
      <c r="H1606">
        <v>31497</v>
      </c>
      <c r="I1606">
        <v>31497</v>
      </c>
      <c r="J1606" s="4" t="s">
        <v>341</v>
      </c>
      <c r="K1606">
        <v>0</v>
      </c>
      <c r="L1606">
        <v>1</v>
      </c>
      <c r="M1606" t="str">
        <f>IF(OR(K1606&gt;0, L1606&gt;0), "Parent", "Not Parent")</f>
        <v>Parent</v>
      </c>
      <c r="N1606" t="s">
        <v>435</v>
      </c>
      <c r="O1606" s="8">
        <v>41916</v>
      </c>
      <c r="P1606" s="9">
        <f>O1606-N1606</f>
        <v>667</v>
      </c>
      <c r="Q1606">
        <v>22</v>
      </c>
      <c r="R1606" s="9">
        <f>P1606-Q1606</f>
        <v>645</v>
      </c>
      <c r="S1606" s="8">
        <f>O1606-R1606</f>
        <v>41271</v>
      </c>
      <c r="T1606">
        <v>108</v>
      </c>
      <c r="U1606">
        <v>1</v>
      </c>
      <c r="V1606">
        <v>28</v>
      </c>
      <c r="W1606">
        <v>13</v>
      </c>
      <c r="X1606">
        <v>1</v>
      </c>
      <c r="Y1606">
        <v>4</v>
      </c>
      <c r="Z1606">
        <v>155</v>
      </c>
      <c r="AA1606">
        <f>Z1606/P1606</f>
        <v>0.23238380809595202</v>
      </c>
      <c r="AB1606" s="11" t="s">
        <v>506</v>
      </c>
      <c r="AC1606" t="s">
        <v>59</v>
      </c>
      <c r="AD1606">
        <v>2</v>
      </c>
      <c r="AE1606" t="str">
        <f>IF(AD1606&gt;3, "Prefers Discount", "Discount Indifferent")</f>
        <v>Discount Indifferent</v>
      </c>
      <c r="AF1606">
        <v>4</v>
      </c>
      <c r="AG1606">
        <v>3</v>
      </c>
      <c r="AH1606">
        <v>1</v>
      </c>
      <c r="AI1606" t="str">
        <f>INDEX($AF$1:$AH$1,MATCH(MAX(AF1606:AH1606),AF1606:AH1606,0))</f>
        <v>Store_Orders</v>
      </c>
      <c r="AJ1606">
        <v>8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f>SUM(AK1606:AO1606)</f>
        <v>0</v>
      </c>
      <c r="AQ1606" t="s">
        <v>67</v>
      </c>
      <c r="AR1606">
        <v>0</v>
      </c>
      <c r="AS1606" t="str">
        <f>IF(OR(AK1606&gt;0, AL1606&gt;0, AM1606&gt;0, AN1606&gt;0, AO1606&gt;0), "Converted", "Not Converted")</f>
        <v>Not Converted</v>
      </c>
      <c r="AT1606">
        <v>0</v>
      </c>
      <c r="AU1606">
        <v>3</v>
      </c>
      <c r="AV1606">
        <v>11</v>
      </c>
      <c r="AW1606">
        <f>IF(Z1606&gt;607, 4, 0)</f>
        <v>0</v>
      </c>
      <c r="AX1606">
        <f>IF(AA1606&gt;0.1497, 3, 0)</f>
        <v>3</v>
      </c>
      <c r="AY1606">
        <f>IF(P1606&gt;4031, 2, 0)</f>
        <v>0</v>
      </c>
      <c r="AZ1606">
        <f>IF(H1606&gt;51934.91, 1, 0)</f>
        <v>0</v>
      </c>
      <c r="BA1606">
        <f>SUM(AW1606:AZ1606)</f>
        <v>3</v>
      </c>
      <c r="BB1606" t="str">
        <f>VLOOKUP(BA1606,'Standard Deviations'!$L$1:$M$11,2,TRUE)</f>
        <v>Silver</v>
      </c>
    </row>
    <row r="1607" spans="1:54" hidden="1">
      <c r="A1607">
        <v>4867</v>
      </c>
      <c r="B1607">
        <v>1968</v>
      </c>
      <c r="C1607">
        <f>2024-B1607</f>
        <v>56</v>
      </c>
      <c r="D1607" t="str">
        <f>VLOOKUP(B1607,Reference!$A$1:$B$125, 2)</f>
        <v>Gen X</v>
      </c>
      <c r="E1607" t="s">
        <v>68</v>
      </c>
      <c r="F1607" t="str">
        <f>IF(E1607="High School", "No College", "College")</f>
        <v>College</v>
      </c>
      <c r="G1607" t="s">
        <v>60</v>
      </c>
      <c r="H1607">
        <v>38236</v>
      </c>
      <c r="I1607">
        <v>38236</v>
      </c>
      <c r="J1607" s="4" t="s">
        <v>175</v>
      </c>
      <c r="K1607">
        <v>1</v>
      </c>
      <c r="L1607">
        <v>1</v>
      </c>
      <c r="M1607" t="str">
        <f>IF(OR(K1607&gt;0, L1607&gt;0), "Parent", "Not Parent")</f>
        <v>Parent</v>
      </c>
      <c r="N1607" t="s">
        <v>581</v>
      </c>
      <c r="O1607" s="8">
        <v>41916</v>
      </c>
      <c r="P1607" s="9">
        <f>O1607-N1607</f>
        <v>379</v>
      </c>
      <c r="Q1607">
        <v>2</v>
      </c>
      <c r="R1607" s="9">
        <f>P1607-Q1607</f>
        <v>377</v>
      </c>
      <c r="S1607" s="8">
        <f>O1607-R1607</f>
        <v>41539</v>
      </c>
      <c r="T1607">
        <v>58</v>
      </c>
      <c r="U1607">
        <v>0</v>
      </c>
      <c r="V1607">
        <v>18</v>
      </c>
      <c r="W1607">
        <v>2</v>
      </c>
      <c r="X1607">
        <v>0</v>
      </c>
      <c r="Y1607">
        <v>10</v>
      </c>
      <c r="Z1607">
        <v>88</v>
      </c>
      <c r="AA1607">
        <f>Z1607/P1607</f>
        <v>0.23218997361477572</v>
      </c>
      <c r="AB1607" s="11" t="s">
        <v>506</v>
      </c>
      <c r="AC1607" t="s">
        <v>59</v>
      </c>
      <c r="AD1607">
        <v>4</v>
      </c>
      <c r="AE1607" t="str">
        <f>IF(AD1607&gt;3, "Prefers Discount", "Discount Indifferent")</f>
        <v>Prefers Discount</v>
      </c>
      <c r="AF1607">
        <v>4</v>
      </c>
      <c r="AG1607">
        <v>3</v>
      </c>
      <c r="AH1607">
        <v>0</v>
      </c>
      <c r="AI1607" t="str">
        <f>INDEX($AF$1:$AH$1,MATCH(MAX(AF1607:AH1607),AF1607:AH1607,0))</f>
        <v>Store_Orders</v>
      </c>
      <c r="AJ1607">
        <v>7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f>SUM(AK1607:AO1607)</f>
        <v>0</v>
      </c>
      <c r="AQ1607" t="s">
        <v>67</v>
      </c>
      <c r="AR1607">
        <v>0</v>
      </c>
      <c r="AS1607" t="str">
        <f>IF(OR(AK1607&gt;0, AL1607&gt;0, AM1607&gt;0, AN1607&gt;0, AO1607&gt;0), "Converted", "Not Converted")</f>
        <v>Not Converted</v>
      </c>
      <c r="AT1607">
        <v>0</v>
      </c>
      <c r="AU1607">
        <v>3</v>
      </c>
      <c r="AV1607">
        <v>11</v>
      </c>
      <c r="AW1607">
        <f>IF(Z1607&gt;607, 4, 0)</f>
        <v>0</v>
      </c>
      <c r="AX1607">
        <f>IF(AA1607&gt;0.1497, 3, 0)</f>
        <v>3</v>
      </c>
      <c r="AY1607">
        <f>IF(P1607&gt;4031, 2, 0)</f>
        <v>0</v>
      </c>
      <c r="AZ1607">
        <f>IF(H1607&gt;51934.91, 1, 0)</f>
        <v>0</v>
      </c>
      <c r="BA1607">
        <f>SUM(AW1607:AZ1607)</f>
        <v>3</v>
      </c>
      <c r="BB1607" t="str">
        <f>VLOOKUP(BA1607,'Standard Deviations'!$L$1:$M$11,2,TRUE)</f>
        <v>Silver</v>
      </c>
    </row>
    <row r="1608" spans="1:54">
      <c r="A1608">
        <v>4796</v>
      </c>
      <c r="B1608">
        <v>1952</v>
      </c>
      <c r="C1608">
        <f>2024-B1608</f>
        <v>72</v>
      </c>
      <c r="D1608" t="str">
        <f>VLOOKUP(B1608,Reference!$A$1:$B$125, 2)</f>
        <v>Boomers</v>
      </c>
      <c r="E1608" t="s">
        <v>54</v>
      </c>
      <c r="F1608" t="str">
        <f>IF(E1608="High School", "No College", "College")</f>
        <v>College</v>
      </c>
      <c r="G1608" t="s">
        <v>71</v>
      </c>
      <c r="H1608">
        <v>49638</v>
      </c>
      <c r="I1608">
        <v>49638</v>
      </c>
      <c r="J1608" s="4" t="s">
        <v>175</v>
      </c>
      <c r="K1608">
        <v>0</v>
      </c>
      <c r="L1608">
        <v>1</v>
      </c>
      <c r="M1608" t="str">
        <f>IF(OR(K1608&gt;0, L1608&gt;0), "Parent", "Not Parent")</f>
        <v>Parent</v>
      </c>
      <c r="N1608" t="s">
        <v>389</v>
      </c>
      <c r="O1608" s="8">
        <v>41916</v>
      </c>
      <c r="P1608" s="9">
        <f>O1608-N1608</f>
        <v>168</v>
      </c>
      <c r="Q1608">
        <v>71</v>
      </c>
      <c r="R1608" s="9">
        <f>P1608-Q1608</f>
        <v>97</v>
      </c>
      <c r="S1608" s="8">
        <f>O1608-R1608</f>
        <v>41819</v>
      </c>
      <c r="T1608">
        <v>18</v>
      </c>
      <c r="U1608">
        <v>10</v>
      </c>
      <c r="V1608">
        <v>3</v>
      </c>
      <c r="W1608">
        <v>3</v>
      </c>
      <c r="X1608">
        <v>5</v>
      </c>
      <c r="Y1608">
        <v>0</v>
      </c>
      <c r="Z1608">
        <v>39</v>
      </c>
      <c r="AA1608">
        <f>Z1608/P1608</f>
        <v>0.23214285714285715</v>
      </c>
      <c r="AB1608" s="14" t="s">
        <v>506</v>
      </c>
      <c r="AC1608" s="13" t="s">
        <v>63</v>
      </c>
      <c r="AD1608">
        <v>1</v>
      </c>
      <c r="AE1608" t="str">
        <f>IF(AD1608&gt;3, "Prefers Discount", "Discount Indifferent")</f>
        <v>Discount Indifferent</v>
      </c>
      <c r="AF1608">
        <v>3</v>
      </c>
      <c r="AG1608">
        <v>1</v>
      </c>
      <c r="AH1608">
        <v>0</v>
      </c>
      <c r="AI1608" t="str">
        <f>INDEX($AF$1:$AH$1,MATCH(MAX(AF1608:AH1608),AF1608:AH1608,0))</f>
        <v>Store_Orders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f>SUM(AK1608:AO1608)</f>
        <v>0</v>
      </c>
      <c r="AQ1608" t="s">
        <v>67</v>
      </c>
      <c r="AR1608">
        <v>0</v>
      </c>
      <c r="AS1608" t="str">
        <f>IF(OR(AK1608&gt;0, AL1608&gt;0, AM1608&gt;0, AN1608&gt;0, AO1608&gt;0), "Converted", "Not Converted")</f>
        <v>Not Converted</v>
      </c>
      <c r="AT1608">
        <v>0</v>
      </c>
      <c r="AU1608">
        <v>3</v>
      </c>
      <c r="AV1608">
        <v>11</v>
      </c>
      <c r="AW1608">
        <f>IF(Z1608&gt;607, 4, 0)</f>
        <v>0</v>
      </c>
      <c r="AX1608">
        <f>IF(AA1608&gt;0.1497, 3, 0)</f>
        <v>3</v>
      </c>
      <c r="AY1608">
        <f>IF(P1608&gt;4031, 2, 0)</f>
        <v>0</v>
      </c>
      <c r="AZ1608">
        <f>IF(H1608&gt;51934.91, 1, 0)</f>
        <v>0</v>
      </c>
      <c r="BA1608">
        <f>SUM(AW1608:AZ1608)</f>
        <v>3</v>
      </c>
      <c r="BB1608" t="str">
        <f>VLOOKUP(BA1608,'Standard Deviations'!$L$1:$M$11,2,TRUE)</f>
        <v>Silver</v>
      </c>
    </row>
    <row r="1609" spans="1:54" hidden="1">
      <c r="A1609">
        <v>2929</v>
      </c>
      <c r="B1609">
        <v>1976</v>
      </c>
      <c r="C1609">
        <f>2024-B1609</f>
        <v>48</v>
      </c>
      <c r="D1609" t="str">
        <f>VLOOKUP(B1609,Reference!$A$1:$B$125, 2)</f>
        <v>Gen X</v>
      </c>
      <c r="E1609" t="s">
        <v>54</v>
      </c>
      <c r="F1609" t="str">
        <f>IF(E1609="High School", "No College", "College")</f>
        <v>College</v>
      </c>
      <c r="G1609" t="s">
        <v>60</v>
      </c>
      <c r="H1609">
        <v>20180</v>
      </c>
      <c r="I1609">
        <v>20180</v>
      </c>
      <c r="J1609" s="4" t="s">
        <v>341</v>
      </c>
      <c r="K1609">
        <v>0</v>
      </c>
      <c r="L1609">
        <v>0</v>
      </c>
      <c r="M1609" t="str">
        <f>IF(OR(K1609&gt;0, L1609&gt;0), "Parent", "Not Parent")</f>
        <v>Not Parent</v>
      </c>
      <c r="N1609" t="s">
        <v>451</v>
      </c>
      <c r="O1609" s="8">
        <v>41916</v>
      </c>
      <c r="P1609" s="9">
        <f>O1609-N1609</f>
        <v>591</v>
      </c>
      <c r="Q1609">
        <v>27</v>
      </c>
      <c r="R1609" s="9">
        <f>P1609-Q1609</f>
        <v>564</v>
      </c>
      <c r="S1609" s="8">
        <f>O1609-R1609</f>
        <v>41352</v>
      </c>
      <c r="T1609">
        <v>18</v>
      </c>
      <c r="U1609">
        <v>42</v>
      </c>
      <c r="V1609">
        <v>24</v>
      </c>
      <c r="W1609">
        <v>15</v>
      </c>
      <c r="X1609">
        <v>20</v>
      </c>
      <c r="Y1609">
        <v>18</v>
      </c>
      <c r="Z1609">
        <v>137</v>
      </c>
      <c r="AA1609">
        <f>Z1609/P1609</f>
        <v>0.23181049069373943</v>
      </c>
      <c r="AB1609" s="11" t="s">
        <v>506</v>
      </c>
      <c r="AC1609" t="s">
        <v>59</v>
      </c>
      <c r="AD1609">
        <v>1</v>
      </c>
      <c r="AE1609" t="str">
        <f>IF(AD1609&gt;3, "Prefers Discount", "Discount Indifferent")</f>
        <v>Discount Indifferent</v>
      </c>
      <c r="AF1609">
        <v>4</v>
      </c>
      <c r="AG1609">
        <v>2</v>
      </c>
      <c r="AH1609">
        <v>1</v>
      </c>
      <c r="AI1609" t="str">
        <f>INDEX($AF$1:$AH$1,MATCH(MAX(AF1609:AH1609),AF1609:AH1609,0))</f>
        <v>Store_Orders</v>
      </c>
      <c r="AJ1609">
        <v>7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f>SUM(AK1609:AO1609)</f>
        <v>0</v>
      </c>
      <c r="AQ1609" t="s">
        <v>67</v>
      </c>
      <c r="AR1609">
        <v>0</v>
      </c>
      <c r="AS1609" t="str">
        <f>IF(OR(AK1609&gt;0, AL1609&gt;0, AM1609&gt;0, AN1609&gt;0, AO1609&gt;0), "Converted", "Not Converted")</f>
        <v>Not Converted</v>
      </c>
      <c r="AT1609">
        <v>0</v>
      </c>
      <c r="AU1609">
        <v>3</v>
      </c>
      <c r="AV1609">
        <v>11</v>
      </c>
      <c r="AW1609">
        <f>IF(Z1609&gt;607, 4, 0)</f>
        <v>0</v>
      </c>
      <c r="AX1609">
        <f>IF(AA1609&gt;0.1497, 3, 0)</f>
        <v>3</v>
      </c>
      <c r="AY1609">
        <f>IF(P1609&gt;4031, 2, 0)</f>
        <v>0</v>
      </c>
      <c r="AZ1609">
        <f>IF(H1609&gt;51934.91, 1, 0)</f>
        <v>0</v>
      </c>
      <c r="BA1609">
        <f>SUM(AW1609:AZ1609)</f>
        <v>3</v>
      </c>
      <c r="BB1609" t="str">
        <f>VLOOKUP(BA1609,'Standard Deviations'!$L$1:$M$11,2,TRUE)</f>
        <v>Silver</v>
      </c>
    </row>
    <row r="1610" spans="1:54" hidden="1">
      <c r="A1610">
        <v>4436</v>
      </c>
      <c r="B1610">
        <v>1976</v>
      </c>
      <c r="C1610">
        <f>2024-B1610</f>
        <v>48</v>
      </c>
      <c r="D1610" t="str">
        <f>VLOOKUP(B1610,Reference!$A$1:$B$125, 2)</f>
        <v>Gen X</v>
      </c>
      <c r="E1610" t="s">
        <v>54</v>
      </c>
      <c r="F1610" t="str">
        <f>IF(E1610="High School", "No College", "College")</f>
        <v>College</v>
      </c>
      <c r="G1610" t="s">
        <v>60</v>
      </c>
      <c r="H1610">
        <v>20180</v>
      </c>
      <c r="I1610">
        <v>20180</v>
      </c>
      <c r="J1610" s="4" t="s">
        <v>341</v>
      </c>
      <c r="K1610">
        <v>0</v>
      </c>
      <c r="L1610">
        <v>0</v>
      </c>
      <c r="M1610" t="str">
        <f>IF(OR(K1610&gt;0, L1610&gt;0), "Parent", "Not Parent")</f>
        <v>Not Parent</v>
      </c>
      <c r="N1610" t="s">
        <v>451</v>
      </c>
      <c r="O1610" s="8">
        <v>41916</v>
      </c>
      <c r="P1610" s="9">
        <f>O1610-N1610</f>
        <v>591</v>
      </c>
      <c r="Q1610">
        <v>27</v>
      </c>
      <c r="R1610" s="9">
        <f>P1610-Q1610</f>
        <v>564</v>
      </c>
      <c r="S1610" s="8">
        <f>O1610-R1610</f>
        <v>41352</v>
      </c>
      <c r="T1610">
        <v>18</v>
      </c>
      <c r="U1610">
        <v>42</v>
      </c>
      <c r="V1610">
        <v>24</v>
      </c>
      <c r="W1610">
        <v>15</v>
      </c>
      <c r="X1610">
        <v>20</v>
      </c>
      <c r="Y1610">
        <v>18</v>
      </c>
      <c r="Z1610">
        <v>137</v>
      </c>
      <c r="AA1610">
        <f>Z1610/P1610</f>
        <v>0.23181049069373943</v>
      </c>
      <c r="AB1610" s="11" t="s">
        <v>506</v>
      </c>
      <c r="AC1610" t="s">
        <v>59</v>
      </c>
      <c r="AD1610">
        <v>1</v>
      </c>
      <c r="AE1610" t="str">
        <f>IF(AD1610&gt;3, "Prefers Discount", "Discount Indifferent")</f>
        <v>Discount Indifferent</v>
      </c>
      <c r="AF1610">
        <v>4</v>
      </c>
      <c r="AG1610">
        <v>2</v>
      </c>
      <c r="AH1610">
        <v>1</v>
      </c>
      <c r="AI1610" t="str">
        <f>INDEX($AF$1:$AH$1,MATCH(MAX(AF1610:AH1610),AF1610:AH1610,0))</f>
        <v>Store_Orders</v>
      </c>
      <c r="AJ1610">
        <v>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f>SUM(AK1610:AO1610)</f>
        <v>0</v>
      </c>
      <c r="AQ1610" t="s">
        <v>67</v>
      </c>
      <c r="AR1610">
        <v>0</v>
      </c>
      <c r="AS1610" t="str">
        <f>IF(OR(AK1610&gt;0, AL1610&gt;0, AM1610&gt;0, AN1610&gt;0, AO1610&gt;0), "Converted", "Not Converted")</f>
        <v>Not Converted</v>
      </c>
      <c r="AT1610">
        <v>0</v>
      </c>
      <c r="AU1610">
        <v>3</v>
      </c>
      <c r="AV1610">
        <v>11</v>
      </c>
      <c r="AW1610">
        <f>IF(Z1610&gt;607, 4, 0)</f>
        <v>0</v>
      </c>
      <c r="AX1610">
        <f>IF(AA1610&gt;0.1497, 3, 0)</f>
        <v>3</v>
      </c>
      <c r="AY1610">
        <f>IF(P1610&gt;4031, 2, 0)</f>
        <v>0</v>
      </c>
      <c r="AZ1610">
        <f>IF(H1610&gt;51934.91, 1, 0)</f>
        <v>0</v>
      </c>
      <c r="BA1610">
        <f>SUM(AW1610:AZ1610)</f>
        <v>3</v>
      </c>
      <c r="BB1610" t="str">
        <f>VLOOKUP(BA1610,'Standard Deviations'!$L$1:$M$11,2,TRUE)</f>
        <v>Silver</v>
      </c>
    </row>
    <row r="1611" spans="1:54" hidden="1">
      <c r="A1611">
        <v>89</v>
      </c>
      <c r="B1611">
        <v>1975</v>
      </c>
      <c r="C1611">
        <f>2024-B1611</f>
        <v>49</v>
      </c>
      <c r="D1611" t="str">
        <f>VLOOKUP(B1611,Reference!$A$1:$B$125, 2)</f>
        <v>Gen X</v>
      </c>
      <c r="E1611" t="s">
        <v>74</v>
      </c>
      <c r="F1611" t="str">
        <f>IF(E1611="High School", "No College", "College")</f>
        <v>College</v>
      </c>
      <c r="G1611" t="s">
        <v>55</v>
      </c>
      <c r="H1611">
        <v>22212</v>
      </c>
      <c r="I1611">
        <v>22212</v>
      </c>
      <c r="J1611" s="4" t="s">
        <v>341</v>
      </c>
      <c r="K1611">
        <v>1</v>
      </c>
      <c r="L1611">
        <v>0</v>
      </c>
      <c r="M1611" t="str">
        <f>IF(OR(K1611&gt;0, L1611&gt;0), "Parent", "Not Parent")</f>
        <v>Parent</v>
      </c>
      <c r="N1611" t="s">
        <v>203</v>
      </c>
      <c r="O1611" s="8">
        <v>41916</v>
      </c>
      <c r="P1611" s="9">
        <f>O1611-N1611</f>
        <v>299</v>
      </c>
      <c r="Q1611">
        <v>49</v>
      </c>
      <c r="R1611" s="9">
        <f>P1611-Q1611</f>
        <v>250</v>
      </c>
      <c r="S1611" s="8">
        <f>O1611-R1611</f>
        <v>41666</v>
      </c>
      <c r="T1611">
        <v>5</v>
      </c>
      <c r="U1611">
        <v>9</v>
      </c>
      <c r="V1611">
        <v>20</v>
      </c>
      <c r="W1611">
        <v>6</v>
      </c>
      <c r="X1611">
        <v>8</v>
      </c>
      <c r="Y1611">
        <v>21</v>
      </c>
      <c r="Z1611">
        <v>69</v>
      </c>
      <c r="AA1611">
        <f>Z1611/P1611</f>
        <v>0.23076923076923078</v>
      </c>
      <c r="AB1611" s="11" t="s">
        <v>506</v>
      </c>
      <c r="AC1611" t="s">
        <v>59</v>
      </c>
      <c r="AD1611">
        <v>2</v>
      </c>
      <c r="AE1611" t="str">
        <f>IF(AD1611&gt;3, "Prefers Discount", "Discount Indifferent")</f>
        <v>Discount Indifferent</v>
      </c>
      <c r="AF1611">
        <v>4</v>
      </c>
      <c r="AG1611">
        <v>2</v>
      </c>
      <c r="AH1611">
        <v>0</v>
      </c>
      <c r="AI1611" t="str">
        <f>INDEX($AF$1:$AH$1,MATCH(MAX(AF1611:AH1611),AF1611:AH1611,0))</f>
        <v>Store_Orders</v>
      </c>
      <c r="AJ1611">
        <v>6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f>SUM(AK1611:AO1611)</f>
        <v>0</v>
      </c>
      <c r="AQ1611" t="s">
        <v>67</v>
      </c>
      <c r="AR1611">
        <v>0</v>
      </c>
      <c r="AS1611" t="str">
        <f>IF(OR(AK1611&gt;0, AL1611&gt;0, AM1611&gt;0, AN1611&gt;0, AO1611&gt;0), "Converted", "Not Converted")</f>
        <v>Not Converted</v>
      </c>
      <c r="AT1611">
        <v>0</v>
      </c>
      <c r="AU1611">
        <v>3</v>
      </c>
      <c r="AV1611">
        <v>11</v>
      </c>
      <c r="AW1611">
        <f>IF(Z1611&gt;607, 4, 0)</f>
        <v>0</v>
      </c>
      <c r="AX1611">
        <f>IF(AA1611&gt;0.1497, 3, 0)</f>
        <v>3</v>
      </c>
      <c r="AY1611">
        <f>IF(P1611&gt;4031, 2, 0)</f>
        <v>0</v>
      </c>
      <c r="AZ1611">
        <f>IF(H1611&gt;51934.91, 1, 0)</f>
        <v>0</v>
      </c>
      <c r="BA1611">
        <f>SUM(AW1611:AZ1611)</f>
        <v>3</v>
      </c>
      <c r="BB1611" t="str">
        <f>VLOOKUP(BA1611,'Standard Deviations'!$L$1:$M$11,2,TRUE)</f>
        <v>Silver</v>
      </c>
    </row>
    <row r="1612" spans="1:54">
      <c r="A1612">
        <v>3706</v>
      </c>
      <c r="B1612">
        <v>1978</v>
      </c>
      <c r="C1612">
        <f>2024-B1612</f>
        <v>46</v>
      </c>
      <c r="D1612" t="str">
        <f>VLOOKUP(B1612,Reference!$A$1:$B$125, 2)</f>
        <v>Gen X</v>
      </c>
      <c r="E1612" t="s">
        <v>54</v>
      </c>
      <c r="F1612" t="str">
        <f>IF(E1612="High School", "No College", "College")</f>
        <v>College</v>
      </c>
      <c r="G1612" t="s">
        <v>60</v>
      </c>
      <c r="H1612">
        <v>28647</v>
      </c>
      <c r="I1612">
        <v>28647</v>
      </c>
      <c r="J1612" s="4" t="s">
        <v>341</v>
      </c>
      <c r="K1612">
        <v>1</v>
      </c>
      <c r="L1612">
        <v>0</v>
      </c>
      <c r="M1612" t="str">
        <f>IF(OR(K1612&gt;0, L1612&gt;0), "Parent", "Not Parent")</f>
        <v>Parent</v>
      </c>
      <c r="N1612" t="s">
        <v>472</v>
      </c>
      <c r="O1612" s="8">
        <v>41916</v>
      </c>
      <c r="P1612" s="9">
        <f>O1612-N1612</f>
        <v>409</v>
      </c>
      <c r="Q1612">
        <v>54</v>
      </c>
      <c r="R1612" s="9">
        <f>P1612-Q1612</f>
        <v>355</v>
      </c>
      <c r="S1612" s="8">
        <f>O1612-R1612</f>
        <v>41561</v>
      </c>
      <c r="T1612">
        <v>19</v>
      </c>
      <c r="U1612">
        <v>8</v>
      </c>
      <c r="V1612">
        <v>29</v>
      </c>
      <c r="W1612">
        <v>0</v>
      </c>
      <c r="X1612">
        <v>12</v>
      </c>
      <c r="Y1612">
        <v>26</v>
      </c>
      <c r="Z1612">
        <v>94</v>
      </c>
      <c r="AA1612">
        <f>Z1612/P1612</f>
        <v>0.22982885085574573</v>
      </c>
      <c r="AB1612" s="14" t="s">
        <v>506</v>
      </c>
      <c r="AC1612" s="13" t="s">
        <v>63</v>
      </c>
      <c r="AD1612">
        <v>1</v>
      </c>
      <c r="AE1612" t="str">
        <f>IF(AD1612&gt;3, "Prefers Discount", "Discount Indifferent")</f>
        <v>Discount Indifferent</v>
      </c>
      <c r="AF1612">
        <v>2</v>
      </c>
      <c r="AG1612">
        <v>2</v>
      </c>
      <c r="AH1612">
        <v>2</v>
      </c>
      <c r="AI1612" t="str">
        <f>INDEX($AF$1:$AH$1,MATCH(MAX(AF1612:AH1612),AF1612:AH1612,0))</f>
        <v>Store_Orders</v>
      </c>
      <c r="AJ1612">
        <v>7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f>SUM(AK1612:AO1612)</f>
        <v>1</v>
      </c>
      <c r="AQ1612" t="str">
        <f>INDEX($AK$1:$AO$1,MATCH(MAX(AK1612:AO1612),AK1612:AO1612,0))</f>
        <v>Converted_on_Camp3</v>
      </c>
      <c r="AR1612">
        <v>1</v>
      </c>
      <c r="AS1612" t="str">
        <f>IF(OR(AK1612&gt;0, AL1612&gt;0, AM1612&gt;0, AN1612&gt;0, AO1612&gt;0), "Converted", "Not Converted")</f>
        <v>Converted</v>
      </c>
      <c r="AT1612">
        <v>0</v>
      </c>
      <c r="AU1612">
        <v>3</v>
      </c>
      <c r="AV1612">
        <v>11</v>
      </c>
      <c r="AW1612">
        <f>IF(Z1612&gt;607, 4, 0)</f>
        <v>0</v>
      </c>
      <c r="AX1612">
        <f>IF(AA1612&gt;0.1497, 3, 0)</f>
        <v>3</v>
      </c>
      <c r="AY1612">
        <f>IF(P1612&gt;4031, 2, 0)</f>
        <v>0</v>
      </c>
      <c r="AZ1612">
        <f>IF(H1612&gt;51934.91, 1, 0)</f>
        <v>0</v>
      </c>
      <c r="BA1612">
        <f>SUM(AW1612:AZ1612)</f>
        <v>3</v>
      </c>
      <c r="BB1612" t="str">
        <f>VLOOKUP(BA1612,'Standard Deviations'!$L$1:$M$11,2,TRUE)</f>
        <v>Silver</v>
      </c>
    </row>
    <row r="1613" spans="1:54" hidden="1">
      <c r="A1613">
        <v>4643</v>
      </c>
      <c r="B1613">
        <v>1973</v>
      </c>
      <c r="C1613">
        <f>2024-B1613</f>
        <v>51</v>
      </c>
      <c r="D1613" t="str">
        <f>VLOOKUP(B1613,Reference!$A$1:$B$125, 2)</f>
        <v>Gen X</v>
      </c>
      <c r="E1613" t="s">
        <v>54</v>
      </c>
      <c r="F1613" t="str">
        <f>IF(E1613="High School", "No College", "College")</f>
        <v>College</v>
      </c>
      <c r="G1613" t="s">
        <v>55</v>
      </c>
      <c r="H1613">
        <v>27803</v>
      </c>
      <c r="I1613">
        <v>27803</v>
      </c>
      <c r="J1613" s="4" t="s">
        <v>341</v>
      </c>
      <c r="K1613">
        <v>1</v>
      </c>
      <c r="L1613">
        <v>0</v>
      </c>
      <c r="M1613" t="str">
        <f>IF(OR(K1613&gt;0, L1613&gt;0), "Parent", "Not Parent")</f>
        <v>Parent</v>
      </c>
      <c r="N1613" t="s">
        <v>423</v>
      </c>
      <c r="O1613" s="8">
        <v>41916</v>
      </c>
      <c r="P1613" s="9">
        <f>O1613-N1613</f>
        <v>769</v>
      </c>
      <c r="Q1613">
        <v>40</v>
      </c>
      <c r="R1613" s="9">
        <f>P1613-Q1613</f>
        <v>729</v>
      </c>
      <c r="S1613" s="8">
        <f>O1613-R1613</f>
        <v>41187</v>
      </c>
      <c r="T1613">
        <v>8</v>
      </c>
      <c r="U1613">
        <v>26</v>
      </c>
      <c r="V1613">
        <v>46</v>
      </c>
      <c r="W1613">
        <v>38</v>
      </c>
      <c r="X1613">
        <v>9</v>
      </c>
      <c r="Y1613">
        <v>49</v>
      </c>
      <c r="Z1613">
        <v>176</v>
      </c>
      <c r="AA1613">
        <f>Z1613/P1613</f>
        <v>0.22886866059817945</v>
      </c>
      <c r="AB1613" s="11" t="s">
        <v>506</v>
      </c>
      <c r="AC1613" t="s">
        <v>59</v>
      </c>
      <c r="AD1613">
        <v>2</v>
      </c>
      <c r="AE1613" t="str">
        <f>IF(AD1613&gt;3, "Prefers Discount", "Discount Indifferent")</f>
        <v>Discount Indifferent</v>
      </c>
      <c r="AF1613">
        <v>4</v>
      </c>
      <c r="AG1613">
        <v>3</v>
      </c>
      <c r="AH1613">
        <v>0</v>
      </c>
      <c r="AI1613" t="str">
        <f>INDEX($AF$1:$AH$1,MATCH(MAX(AF1613:AH1613),AF1613:AH1613,0))</f>
        <v>Store_Orders</v>
      </c>
      <c r="AJ1613">
        <v>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f>SUM(AK1613:AO1613)</f>
        <v>0</v>
      </c>
      <c r="AQ1613" t="s">
        <v>67</v>
      </c>
      <c r="AR1613">
        <v>0</v>
      </c>
      <c r="AS1613" t="str">
        <f>IF(OR(AK1613&gt;0, AL1613&gt;0, AM1613&gt;0, AN1613&gt;0, AO1613&gt;0), "Converted", "Not Converted")</f>
        <v>Not Converted</v>
      </c>
      <c r="AT1613">
        <v>0</v>
      </c>
      <c r="AU1613">
        <v>3</v>
      </c>
      <c r="AV1613">
        <v>11</v>
      </c>
      <c r="AW1613">
        <f>IF(Z1613&gt;607, 4, 0)</f>
        <v>0</v>
      </c>
      <c r="AX1613">
        <f>IF(AA1613&gt;0.1497, 3, 0)</f>
        <v>3</v>
      </c>
      <c r="AY1613">
        <f>IF(P1613&gt;4031, 2, 0)</f>
        <v>0</v>
      </c>
      <c r="AZ1613">
        <f>IF(H1613&gt;51934.91, 1, 0)</f>
        <v>0</v>
      </c>
      <c r="BA1613">
        <f>SUM(AW1613:AZ1613)</f>
        <v>3</v>
      </c>
      <c r="BB1613" t="str">
        <f>VLOOKUP(BA1613,'Standard Deviations'!$L$1:$M$11,2,TRUE)</f>
        <v>Silver</v>
      </c>
    </row>
    <row r="1614" spans="1:54">
      <c r="A1614">
        <v>6673</v>
      </c>
      <c r="B1614">
        <v>1965</v>
      </c>
      <c r="C1614">
        <f>2024-B1614</f>
        <v>59</v>
      </c>
      <c r="D1614" t="str">
        <f>VLOOKUP(B1614,Reference!$A$1:$B$125, 2)</f>
        <v>Gen X</v>
      </c>
      <c r="E1614" t="s">
        <v>54</v>
      </c>
      <c r="F1614" t="str">
        <f>IF(E1614="High School", "No College", "College")</f>
        <v>College</v>
      </c>
      <c r="G1614" t="s">
        <v>60</v>
      </c>
      <c r="H1614">
        <v>23478</v>
      </c>
      <c r="I1614">
        <v>23478</v>
      </c>
      <c r="J1614" s="4" t="s">
        <v>341</v>
      </c>
      <c r="K1614">
        <v>0</v>
      </c>
      <c r="L1614">
        <v>0</v>
      </c>
      <c r="M1614" t="str">
        <f>IF(OR(K1614&gt;0, L1614&gt;0), "Parent", "Not Parent")</f>
        <v>Not Parent</v>
      </c>
      <c r="N1614" t="s">
        <v>329</v>
      </c>
      <c r="O1614" s="8">
        <v>41916</v>
      </c>
      <c r="P1614" s="9">
        <f>O1614-N1614</f>
        <v>564</v>
      </c>
      <c r="Q1614">
        <v>51</v>
      </c>
      <c r="R1614" s="9">
        <f>P1614-Q1614</f>
        <v>513</v>
      </c>
      <c r="S1614" s="8">
        <f>O1614-R1614</f>
        <v>41403</v>
      </c>
      <c r="T1614">
        <v>28</v>
      </c>
      <c r="U1614">
        <v>6</v>
      </c>
      <c r="V1614">
        <v>27</v>
      </c>
      <c r="W1614">
        <v>12</v>
      </c>
      <c r="X1614">
        <v>17</v>
      </c>
      <c r="Y1614">
        <v>39</v>
      </c>
      <c r="Z1614">
        <v>129</v>
      </c>
      <c r="AA1614">
        <f>Z1614/P1614</f>
        <v>0.22872340425531915</v>
      </c>
      <c r="AB1614" s="14" t="s">
        <v>506</v>
      </c>
      <c r="AC1614" s="13" t="s">
        <v>63</v>
      </c>
      <c r="AD1614">
        <v>1</v>
      </c>
      <c r="AE1614" t="str">
        <f>IF(AD1614&gt;3, "Prefers Discount", "Discount Indifferent")</f>
        <v>Discount Indifferent</v>
      </c>
      <c r="AF1614">
        <v>3</v>
      </c>
      <c r="AG1614">
        <v>3</v>
      </c>
      <c r="AH1614">
        <v>0</v>
      </c>
      <c r="AI1614" t="str">
        <f>INDEX($AF$1:$AH$1,MATCH(MAX(AF1614:AH1614),AF1614:AH1614,0))</f>
        <v>Store_Orders</v>
      </c>
      <c r="AJ1614">
        <v>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f>SUM(AK1614:AO1614)</f>
        <v>0</v>
      </c>
      <c r="AQ1614" t="s">
        <v>67</v>
      </c>
      <c r="AR1614">
        <v>0</v>
      </c>
      <c r="AS1614" t="str">
        <f>IF(OR(AK1614&gt;0, AL1614&gt;0, AM1614&gt;0, AN1614&gt;0, AO1614&gt;0), "Converted", "Not Converted")</f>
        <v>Not Converted</v>
      </c>
      <c r="AT1614">
        <v>0</v>
      </c>
      <c r="AU1614">
        <v>3</v>
      </c>
      <c r="AV1614">
        <v>11</v>
      </c>
      <c r="AW1614">
        <f>IF(Z1614&gt;607, 4, 0)</f>
        <v>0</v>
      </c>
      <c r="AX1614">
        <f>IF(AA1614&gt;0.1497, 3, 0)</f>
        <v>3</v>
      </c>
      <c r="AY1614">
        <f>IF(P1614&gt;4031, 2, 0)</f>
        <v>0</v>
      </c>
      <c r="AZ1614">
        <f>IF(H1614&gt;51934.91, 1, 0)</f>
        <v>0</v>
      </c>
      <c r="BA1614">
        <f>SUM(AW1614:AZ1614)</f>
        <v>3</v>
      </c>
      <c r="BB1614" t="str">
        <f>VLOOKUP(BA1614,'Standard Deviations'!$L$1:$M$11,2,TRUE)</f>
        <v>Silver</v>
      </c>
    </row>
    <row r="1615" spans="1:54">
      <c r="A1615">
        <v>5237</v>
      </c>
      <c r="B1615">
        <v>1950</v>
      </c>
      <c r="C1615">
        <f>2024-B1615</f>
        <v>74</v>
      </c>
      <c r="D1615" t="str">
        <f>VLOOKUP(B1615,Reference!$A$1:$B$125, 2)</f>
        <v>Boomers</v>
      </c>
      <c r="E1615" t="s">
        <v>68</v>
      </c>
      <c r="F1615" t="str">
        <f>IF(E1615="High School", "No College", "College")</f>
        <v>College</v>
      </c>
      <c r="G1615" t="s">
        <v>60</v>
      </c>
      <c r="H1615">
        <v>48767</v>
      </c>
      <c r="I1615">
        <v>48767</v>
      </c>
      <c r="J1615" s="4" t="s">
        <v>175</v>
      </c>
      <c r="K1615">
        <v>1</v>
      </c>
      <c r="L1615">
        <v>2</v>
      </c>
      <c r="M1615" t="str">
        <f>IF(OR(K1615&gt;0, L1615&gt;0), "Parent", "Not Parent")</f>
        <v>Parent</v>
      </c>
      <c r="N1615" t="s">
        <v>281</v>
      </c>
      <c r="O1615" s="8">
        <v>41916</v>
      </c>
      <c r="P1615" s="9">
        <f>O1615-N1615</f>
        <v>276</v>
      </c>
      <c r="Q1615">
        <v>79</v>
      </c>
      <c r="R1615" s="9">
        <f>P1615-Q1615</f>
        <v>197</v>
      </c>
      <c r="S1615" s="8">
        <f>O1615-R1615</f>
        <v>41719</v>
      </c>
      <c r="T1615">
        <v>28</v>
      </c>
      <c r="U1615">
        <v>1</v>
      </c>
      <c r="V1615">
        <v>21</v>
      </c>
      <c r="W1615">
        <v>3</v>
      </c>
      <c r="X1615">
        <v>0</v>
      </c>
      <c r="Y1615">
        <v>10</v>
      </c>
      <c r="Z1615">
        <v>63</v>
      </c>
      <c r="AA1615">
        <f>Z1615/P1615</f>
        <v>0.22826086956521738</v>
      </c>
      <c r="AB1615" s="14" t="s">
        <v>506</v>
      </c>
      <c r="AC1615" s="13" t="s">
        <v>63</v>
      </c>
      <c r="AD1615">
        <v>3</v>
      </c>
      <c r="AE1615" t="str">
        <f>IF(AD1615&gt;3, "Prefers Discount", "Discount Indifferent")</f>
        <v>Discount Indifferent</v>
      </c>
      <c r="AF1615">
        <v>3</v>
      </c>
      <c r="AG1615">
        <v>2</v>
      </c>
      <c r="AH1615">
        <v>1</v>
      </c>
      <c r="AI1615" t="str">
        <f>INDEX($AF$1:$AH$1,MATCH(MAX(AF1615:AH1615),AF1615:AH1615,0))</f>
        <v>Store_Orders</v>
      </c>
      <c r="AJ1615">
        <v>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f>SUM(AK1615:AO1615)</f>
        <v>0</v>
      </c>
      <c r="AQ1615" t="s">
        <v>67</v>
      </c>
      <c r="AR1615">
        <v>0</v>
      </c>
      <c r="AS1615" t="str">
        <f>IF(OR(AK1615&gt;0, AL1615&gt;0, AM1615&gt;0, AN1615&gt;0, AO1615&gt;0), "Converted", "Not Converted")</f>
        <v>Not Converted</v>
      </c>
      <c r="AT1615">
        <v>0</v>
      </c>
      <c r="AU1615">
        <v>3</v>
      </c>
      <c r="AV1615">
        <v>11</v>
      </c>
      <c r="AW1615">
        <f>IF(Z1615&gt;607, 4, 0)</f>
        <v>0</v>
      </c>
      <c r="AX1615">
        <f>IF(AA1615&gt;0.1497, 3, 0)</f>
        <v>3</v>
      </c>
      <c r="AY1615">
        <f>IF(P1615&gt;4031, 2, 0)</f>
        <v>0</v>
      </c>
      <c r="AZ1615">
        <f>IF(H1615&gt;51934.91, 1, 0)</f>
        <v>0</v>
      </c>
      <c r="BA1615">
        <f>SUM(AW1615:AZ1615)</f>
        <v>3</v>
      </c>
      <c r="BB1615" t="str">
        <f>VLOOKUP(BA1615,'Standard Deviations'!$L$1:$M$11,2,TRUE)</f>
        <v>Silver</v>
      </c>
    </row>
    <row r="1616" spans="1:54" hidden="1">
      <c r="A1616">
        <v>2715</v>
      </c>
      <c r="B1616">
        <v>1966</v>
      </c>
      <c r="C1616">
        <f>2024-B1616</f>
        <v>58</v>
      </c>
      <c r="D1616" t="str">
        <f>VLOOKUP(B1616,Reference!$A$1:$B$125, 2)</f>
        <v>Gen X</v>
      </c>
      <c r="E1616" t="s">
        <v>64</v>
      </c>
      <c r="F1616" t="str">
        <f>IF(E1616="High School", "No College", "College")</f>
        <v>College</v>
      </c>
      <c r="G1616" t="s">
        <v>71</v>
      </c>
      <c r="H1616">
        <v>29435</v>
      </c>
      <c r="I1616">
        <v>29435</v>
      </c>
      <c r="J1616" s="4" t="s">
        <v>341</v>
      </c>
      <c r="K1616">
        <v>1</v>
      </c>
      <c r="L1616">
        <v>1</v>
      </c>
      <c r="M1616" t="str">
        <f>IF(OR(K1616&gt;0, L1616&gt;0), "Parent", "Not Parent")</f>
        <v>Parent</v>
      </c>
      <c r="N1616" t="s">
        <v>676</v>
      </c>
      <c r="O1616" s="8">
        <v>41916</v>
      </c>
      <c r="P1616" s="9">
        <f>O1616-N1616</f>
        <v>789</v>
      </c>
      <c r="Q1616">
        <v>11</v>
      </c>
      <c r="R1616" s="9">
        <f>P1616-Q1616</f>
        <v>778</v>
      </c>
      <c r="S1616" s="8">
        <f>O1616-R1616</f>
        <v>41138</v>
      </c>
      <c r="T1616">
        <v>70</v>
      </c>
      <c r="U1616">
        <v>3</v>
      </c>
      <c r="V1616">
        <v>37</v>
      </c>
      <c r="W1616">
        <v>4</v>
      </c>
      <c r="X1616">
        <v>2</v>
      </c>
      <c r="Y1616">
        <v>64</v>
      </c>
      <c r="Z1616">
        <v>180</v>
      </c>
      <c r="AA1616">
        <f>Z1616/P1616</f>
        <v>0.22813688212927757</v>
      </c>
      <c r="AB1616" s="11" t="s">
        <v>506</v>
      </c>
      <c r="AC1616" t="s">
        <v>59</v>
      </c>
      <c r="AD1616">
        <v>4</v>
      </c>
      <c r="AE1616" t="str">
        <f>IF(AD1616&gt;3, "Prefers Discount", "Discount Indifferent")</f>
        <v>Prefers Discount</v>
      </c>
      <c r="AF1616">
        <v>2</v>
      </c>
      <c r="AG1616">
        <v>3</v>
      </c>
      <c r="AH1616">
        <v>2</v>
      </c>
      <c r="AI1616" t="str">
        <f>INDEX($AF$1:$AH$1,MATCH(MAX(AF1616:AH1616),AF1616:AH1616,0))</f>
        <v>Web_Orders</v>
      </c>
      <c r="AJ1616">
        <v>9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f>SUM(AK1616:AO1616)</f>
        <v>0</v>
      </c>
      <c r="AQ1616" t="s">
        <v>67</v>
      </c>
      <c r="AR1616">
        <v>1</v>
      </c>
      <c r="AS1616" t="str">
        <f>IF(OR(AK1616&gt;0, AL1616&gt;0, AM1616&gt;0, AN1616&gt;0, AO1616&gt;0), "Converted", "Not Converted")</f>
        <v>Not Converted</v>
      </c>
      <c r="AT1616">
        <v>0</v>
      </c>
      <c r="AU1616">
        <v>3</v>
      </c>
      <c r="AV1616">
        <v>11</v>
      </c>
      <c r="AW1616">
        <f>IF(Z1616&gt;607, 4, 0)</f>
        <v>0</v>
      </c>
      <c r="AX1616">
        <f>IF(AA1616&gt;0.1497, 3, 0)</f>
        <v>3</v>
      </c>
      <c r="AY1616">
        <f>IF(P1616&gt;4031, 2, 0)</f>
        <v>0</v>
      </c>
      <c r="AZ1616">
        <f>IF(H1616&gt;51934.91, 1, 0)</f>
        <v>0</v>
      </c>
      <c r="BA1616">
        <f>SUM(AW1616:AZ1616)</f>
        <v>3</v>
      </c>
      <c r="BB1616" t="str">
        <f>VLOOKUP(BA1616,'Standard Deviations'!$L$1:$M$11,2,TRUE)</f>
        <v>Silver</v>
      </c>
    </row>
    <row r="1617" spans="1:54" hidden="1">
      <c r="A1617">
        <v>4338</v>
      </c>
      <c r="B1617">
        <v>1983</v>
      </c>
      <c r="C1617">
        <f>2024-B1617</f>
        <v>41</v>
      </c>
      <c r="D1617" t="str">
        <f>VLOOKUP(B1617,Reference!$A$1:$B$125, 2)</f>
        <v>Millennials</v>
      </c>
      <c r="E1617" t="s">
        <v>54</v>
      </c>
      <c r="F1617" t="str">
        <f>IF(E1617="High School", "No College", "College")</f>
        <v>College</v>
      </c>
      <c r="G1617" t="s">
        <v>60</v>
      </c>
      <c r="H1617">
        <v>39062</v>
      </c>
      <c r="I1617">
        <v>39062</v>
      </c>
      <c r="J1617" s="4" t="s">
        <v>175</v>
      </c>
      <c r="K1617">
        <v>1</v>
      </c>
      <c r="L1617">
        <v>0</v>
      </c>
      <c r="M1617" t="str">
        <f>IF(OR(K1617&gt;0, L1617&gt;0), "Parent", "Not Parent")</f>
        <v>Parent</v>
      </c>
      <c r="N1617" t="s">
        <v>682</v>
      </c>
      <c r="O1617" s="8">
        <v>41916</v>
      </c>
      <c r="P1617" s="9">
        <f>O1617-N1617</f>
        <v>193</v>
      </c>
      <c r="Q1617">
        <v>28</v>
      </c>
      <c r="R1617" s="9">
        <f>P1617-Q1617</f>
        <v>165</v>
      </c>
      <c r="S1617" s="8">
        <f>O1617-R1617</f>
        <v>41751</v>
      </c>
      <c r="T1617">
        <v>23</v>
      </c>
      <c r="U1617">
        <v>0</v>
      </c>
      <c r="V1617">
        <v>9</v>
      </c>
      <c r="W1617">
        <v>0</v>
      </c>
      <c r="X1617">
        <v>0</v>
      </c>
      <c r="Y1617">
        <v>12</v>
      </c>
      <c r="Z1617">
        <v>44</v>
      </c>
      <c r="AA1617">
        <f>Z1617/P1617</f>
        <v>0.22797927461139897</v>
      </c>
      <c r="AB1617" s="11" t="s">
        <v>506</v>
      </c>
      <c r="AC1617" t="s">
        <v>59</v>
      </c>
      <c r="AD1617">
        <v>1</v>
      </c>
      <c r="AE1617" t="str">
        <f>IF(AD1617&gt;3, "Prefers Discount", "Discount Indifferent")</f>
        <v>Discount Indifferent</v>
      </c>
      <c r="AF1617">
        <v>3</v>
      </c>
      <c r="AG1617">
        <v>1</v>
      </c>
      <c r="AH1617">
        <v>0</v>
      </c>
      <c r="AI1617" t="str">
        <f>INDEX($AF$1:$AH$1,MATCH(MAX(AF1617:AH1617),AF1617:AH1617,0))</f>
        <v>Store_Orders</v>
      </c>
      <c r="AJ1617">
        <v>4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f>SUM(AK1617:AO1617)</f>
        <v>1</v>
      </c>
      <c r="AQ1617" t="str">
        <f>INDEX($AK$1:$AO$1,MATCH(MAX(AK1617:AO1617),AK1617:AO1617,0))</f>
        <v>Converted_on_Camp3</v>
      </c>
      <c r="AR1617">
        <v>1</v>
      </c>
      <c r="AS1617" t="str">
        <f>IF(OR(AK1617&gt;0, AL1617&gt;0, AM1617&gt;0, AN1617&gt;0, AO1617&gt;0), "Converted", "Not Converted")</f>
        <v>Converted</v>
      </c>
      <c r="AT1617">
        <v>0</v>
      </c>
      <c r="AU1617">
        <v>3</v>
      </c>
      <c r="AV1617">
        <v>11</v>
      </c>
      <c r="AW1617">
        <f>IF(Z1617&gt;607, 4, 0)</f>
        <v>0</v>
      </c>
      <c r="AX1617">
        <f>IF(AA1617&gt;0.1497, 3, 0)</f>
        <v>3</v>
      </c>
      <c r="AY1617">
        <f>IF(P1617&gt;4031, 2, 0)</f>
        <v>0</v>
      </c>
      <c r="AZ1617">
        <f>IF(H1617&gt;51934.91, 1, 0)</f>
        <v>0</v>
      </c>
      <c r="BA1617">
        <f>SUM(AW1617:AZ1617)</f>
        <v>3</v>
      </c>
      <c r="BB1617" t="str">
        <f>VLOOKUP(BA1617,'Standard Deviations'!$L$1:$M$11,2,TRUE)</f>
        <v>Silver</v>
      </c>
    </row>
    <row r="1618" spans="1:54" hidden="1">
      <c r="A1618">
        <v>1646</v>
      </c>
      <c r="B1618">
        <v>1972</v>
      </c>
      <c r="C1618">
        <f>2024-B1618</f>
        <v>52</v>
      </c>
      <c r="D1618" t="str">
        <f>VLOOKUP(B1618,Reference!$A$1:$B$125, 2)</f>
        <v>Gen X</v>
      </c>
      <c r="E1618" t="s">
        <v>546</v>
      </c>
      <c r="F1618" t="str">
        <f>IF(E1618="High School", "No College", "College")</f>
        <v>No College</v>
      </c>
      <c r="G1618" t="s">
        <v>55</v>
      </c>
      <c r="H1618">
        <v>25224</v>
      </c>
      <c r="I1618">
        <v>25224</v>
      </c>
      <c r="J1618" s="4" t="s">
        <v>341</v>
      </c>
      <c r="K1618">
        <v>1</v>
      </c>
      <c r="L1618">
        <v>0</v>
      </c>
      <c r="M1618" t="str">
        <f>IF(OR(K1618&gt;0, L1618&gt;0), "Parent", "Not Parent")</f>
        <v>Parent</v>
      </c>
      <c r="N1618" t="s">
        <v>669</v>
      </c>
      <c r="O1618" s="8">
        <v>41916</v>
      </c>
      <c r="P1618" s="9">
        <f>O1618-N1618</f>
        <v>202</v>
      </c>
      <c r="Q1618">
        <v>36</v>
      </c>
      <c r="R1618" s="9">
        <f>P1618-Q1618</f>
        <v>166</v>
      </c>
      <c r="S1618" s="8">
        <f>O1618-R1618</f>
        <v>41750</v>
      </c>
      <c r="T1618">
        <v>4</v>
      </c>
      <c r="U1618">
        <v>9</v>
      </c>
      <c r="V1618">
        <v>12</v>
      </c>
      <c r="W1618">
        <v>11</v>
      </c>
      <c r="X1618">
        <v>2</v>
      </c>
      <c r="Y1618">
        <v>8</v>
      </c>
      <c r="Z1618">
        <v>46</v>
      </c>
      <c r="AA1618">
        <f>Z1618/P1618</f>
        <v>0.22772277227722773</v>
      </c>
      <c r="AB1618" s="11" t="s">
        <v>506</v>
      </c>
      <c r="AC1618" t="s">
        <v>59</v>
      </c>
      <c r="AD1618">
        <v>2</v>
      </c>
      <c r="AE1618" t="str">
        <f>IF(AD1618&gt;3, "Prefers Discount", "Discount Indifferent")</f>
        <v>Discount Indifferent</v>
      </c>
      <c r="AF1618">
        <v>3</v>
      </c>
      <c r="AG1618">
        <v>1</v>
      </c>
      <c r="AH1618">
        <v>1</v>
      </c>
      <c r="AI1618" t="str">
        <f>INDEX($AF$1:$AH$1,MATCH(MAX(AF1618:AH1618),AF1618:AH1618,0))</f>
        <v>Store_Orders</v>
      </c>
      <c r="AJ1618">
        <v>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f>SUM(AK1618:AO1618)</f>
        <v>0</v>
      </c>
      <c r="AQ1618" t="s">
        <v>67</v>
      </c>
      <c r="AR1618">
        <v>0</v>
      </c>
      <c r="AS1618" t="str">
        <f>IF(OR(AK1618&gt;0, AL1618&gt;0, AM1618&gt;0, AN1618&gt;0, AO1618&gt;0), "Converted", "Not Converted")</f>
        <v>Not Converted</v>
      </c>
      <c r="AT1618">
        <v>0</v>
      </c>
      <c r="AU1618">
        <v>3</v>
      </c>
      <c r="AV1618">
        <v>11</v>
      </c>
      <c r="AW1618">
        <f>IF(Z1618&gt;607, 4, 0)</f>
        <v>0</v>
      </c>
      <c r="AX1618">
        <f>IF(AA1618&gt;0.1497, 3, 0)</f>
        <v>3</v>
      </c>
      <c r="AY1618">
        <f>IF(P1618&gt;4031, 2, 0)</f>
        <v>0</v>
      </c>
      <c r="AZ1618">
        <f>IF(H1618&gt;51934.91, 1, 0)</f>
        <v>0</v>
      </c>
      <c r="BA1618">
        <f>SUM(AW1618:AZ1618)</f>
        <v>3</v>
      </c>
      <c r="BB1618" t="str">
        <f>VLOOKUP(BA1618,'Standard Deviations'!$L$1:$M$11,2,TRUE)</f>
        <v>Silver</v>
      </c>
    </row>
    <row r="1619" spans="1:54" hidden="1">
      <c r="A1619">
        <v>1055</v>
      </c>
      <c r="B1619">
        <v>1976</v>
      </c>
      <c r="C1619">
        <f>2024-B1619</f>
        <v>48</v>
      </c>
      <c r="D1619" t="str">
        <f>VLOOKUP(B1619,Reference!$A$1:$B$125, 2)</f>
        <v>Gen X</v>
      </c>
      <c r="E1619" t="s">
        <v>64</v>
      </c>
      <c r="F1619" t="str">
        <f>IF(E1619="High School", "No College", "College")</f>
        <v>College</v>
      </c>
      <c r="G1619" t="s">
        <v>55</v>
      </c>
      <c r="H1619">
        <v>53204</v>
      </c>
      <c r="I1619">
        <v>53204</v>
      </c>
      <c r="J1619" s="4" t="s">
        <v>61</v>
      </c>
      <c r="K1619">
        <v>1</v>
      </c>
      <c r="L1619">
        <v>1</v>
      </c>
      <c r="M1619" t="str">
        <f>IF(OR(K1619&gt;0, L1619&gt;0), "Parent", "Not Parent")</f>
        <v>Parent</v>
      </c>
      <c r="N1619" t="s">
        <v>182</v>
      </c>
      <c r="O1619" s="8">
        <v>41916</v>
      </c>
      <c r="P1619" s="9">
        <f>O1619-N1619</f>
        <v>198</v>
      </c>
      <c r="Q1619">
        <v>40</v>
      </c>
      <c r="R1619" s="9">
        <f>P1619-Q1619</f>
        <v>158</v>
      </c>
      <c r="S1619" s="8">
        <f>O1619-R1619</f>
        <v>41758</v>
      </c>
      <c r="T1619">
        <v>29</v>
      </c>
      <c r="U1619">
        <v>0</v>
      </c>
      <c r="V1619">
        <v>8</v>
      </c>
      <c r="W1619">
        <v>2</v>
      </c>
      <c r="X1619">
        <v>0</v>
      </c>
      <c r="Y1619">
        <v>6</v>
      </c>
      <c r="Z1619">
        <v>45</v>
      </c>
      <c r="AA1619">
        <f>Z1619/P1619</f>
        <v>0.22727272727272727</v>
      </c>
      <c r="AB1619" s="11" t="s">
        <v>506</v>
      </c>
      <c r="AC1619" t="s">
        <v>59</v>
      </c>
      <c r="AD1619">
        <v>1</v>
      </c>
      <c r="AE1619" t="str">
        <f>IF(AD1619&gt;3, "Prefers Discount", "Discount Indifferent")</f>
        <v>Discount Indifferent</v>
      </c>
      <c r="AF1619">
        <v>3</v>
      </c>
      <c r="AG1619">
        <v>1</v>
      </c>
      <c r="AH1619">
        <v>0</v>
      </c>
      <c r="AI1619" t="str">
        <f>INDEX($AF$1:$AH$1,MATCH(MAX(AF1619:AH1619),AF1619:AH1619,0))</f>
        <v>Store_Orders</v>
      </c>
      <c r="AJ1619">
        <v>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f>SUM(AK1619:AO1619)</f>
        <v>0</v>
      </c>
      <c r="AQ1619" t="s">
        <v>67</v>
      </c>
      <c r="AR1619">
        <v>0</v>
      </c>
      <c r="AS1619" t="str">
        <f>IF(OR(AK1619&gt;0, AL1619&gt;0, AM1619&gt;0, AN1619&gt;0, AO1619&gt;0), "Converted", "Not Converted")</f>
        <v>Not Converted</v>
      </c>
      <c r="AT1619">
        <v>0</v>
      </c>
      <c r="AU1619">
        <v>3</v>
      </c>
      <c r="AV1619">
        <v>11</v>
      </c>
      <c r="AW1619">
        <f>IF(Z1619&gt;607, 4, 0)</f>
        <v>0</v>
      </c>
      <c r="AX1619">
        <f>IF(AA1619&gt;0.1497, 3, 0)</f>
        <v>3</v>
      </c>
      <c r="AY1619">
        <f>IF(P1619&gt;4031, 2, 0)</f>
        <v>0</v>
      </c>
      <c r="AZ1619">
        <f>IF(H1619&gt;51934.91, 1, 0)</f>
        <v>1</v>
      </c>
      <c r="BA1619">
        <f>SUM(AW1619:AZ1619)</f>
        <v>4</v>
      </c>
      <c r="BB1619" t="str">
        <f>VLOOKUP(BA1619,'Standard Deviations'!$L$1:$M$11,2,TRUE)</f>
        <v>Silver</v>
      </c>
    </row>
    <row r="1620" spans="1:54" hidden="1">
      <c r="A1620">
        <v>11025</v>
      </c>
      <c r="B1620">
        <v>1961</v>
      </c>
      <c r="C1620">
        <f>2024-B1620</f>
        <v>63</v>
      </c>
      <c r="D1620" t="str">
        <f>VLOOKUP(B1620,Reference!$A$1:$B$125, 2)</f>
        <v>Boomers</v>
      </c>
      <c r="E1620" t="s">
        <v>54</v>
      </c>
      <c r="F1620" t="str">
        <f>IF(E1620="High School", "No College", "College")</f>
        <v>College</v>
      </c>
      <c r="G1620" t="s">
        <v>55</v>
      </c>
      <c r="H1620">
        <v>36443</v>
      </c>
      <c r="I1620">
        <v>36443</v>
      </c>
      <c r="J1620" s="4" t="s">
        <v>175</v>
      </c>
      <c r="K1620">
        <v>1</v>
      </c>
      <c r="L1620">
        <v>1</v>
      </c>
      <c r="M1620" t="str">
        <f>IF(OR(K1620&gt;0, L1620&gt;0), "Parent", "Not Parent")</f>
        <v>Parent</v>
      </c>
      <c r="N1620" t="s">
        <v>650</v>
      </c>
      <c r="O1620" s="8">
        <v>41916</v>
      </c>
      <c r="P1620" s="9">
        <f>O1620-N1620</f>
        <v>608</v>
      </c>
      <c r="Q1620">
        <v>9</v>
      </c>
      <c r="R1620" s="9">
        <f>P1620-Q1620</f>
        <v>599</v>
      </c>
      <c r="S1620" s="8">
        <f>O1620-R1620</f>
        <v>41317</v>
      </c>
      <c r="T1620">
        <v>65</v>
      </c>
      <c r="U1620">
        <v>0</v>
      </c>
      <c r="V1620">
        <v>46</v>
      </c>
      <c r="W1620">
        <v>4</v>
      </c>
      <c r="X1620">
        <v>3</v>
      </c>
      <c r="Y1620">
        <v>20</v>
      </c>
      <c r="Z1620">
        <v>138</v>
      </c>
      <c r="AA1620">
        <f>Z1620/P1620</f>
        <v>0.22697368421052633</v>
      </c>
      <c r="AB1620" s="11" t="s">
        <v>506</v>
      </c>
      <c r="AC1620" t="s">
        <v>59</v>
      </c>
      <c r="AD1620">
        <v>4</v>
      </c>
      <c r="AE1620" t="str">
        <f>IF(AD1620&gt;3, "Prefers Discount", "Discount Indifferent")</f>
        <v>Prefers Discount</v>
      </c>
      <c r="AF1620">
        <v>3</v>
      </c>
      <c r="AG1620">
        <v>3</v>
      </c>
      <c r="AH1620">
        <v>1</v>
      </c>
      <c r="AI1620" t="str">
        <f>INDEX($AF$1:$AH$1,MATCH(MAX(AF1620:AH1620),AF1620:AH1620,0))</f>
        <v>Store_Orders</v>
      </c>
      <c r="AJ1620">
        <v>8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f>SUM(AK1620:AO1620)</f>
        <v>0</v>
      </c>
      <c r="AQ1620" t="s">
        <v>67</v>
      </c>
      <c r="AR1620">
        <v>0</v>
      </c>
      <c r="AS1620" t="str">
        <f>IF(OR(AK1620&gt;0, AL1620&gt;0, AM1620&gt;0, AN1620&gt;0, AO1620&gt;0), "Converted", "Not Converted")</f>
        <v>Not Converted</v>
      </c>
      <c r="AT1620">
        <v>0</v>
      </c>
      <c r="AU1620">
        <v>3</v>
      </c>
      <c r="AV1620">
        <v>11</v>
      </c>
      <c r="AW1620">
        <f>IF(Z1620&gt;607, 4, 0)</f>
        <v>0</v>
      </c>
      <c r="AX1620">
        <f>IF(AA1620&gt;0.1497, 3, 0)</f>
        <v>3</v>
      </c>
      <c r="AY1620">
        <f>IF(P1620&gt;4031, 2, 0)</f>
        <v>0</v>
      </c>
      <c r="AZ1620">
        <f>IF(H1620&gt;51934.91, 1, 0)</f>
        <v>0</v>
      </c>
      <c r="BA1620">
        <f>SUM(AW1620:AZ1620)</f>
        <v>3</v>
      </c>
      <c r="BB1620" t="str">
        <f>VLOOKUP(BA1620,'Standard Deviations'!$L$1:$M$11,2,TRUE)</f>
        <v>Silver</v>
      </c>
    </row>
    <row r="1621" spans="1:54">
      <c r="A1621">
        <v>3276</v>
      </c>
      <c r="B1621">
        <v>1976</v>
      </c>
      <c r="C1621">
        <f>2024-B1621</f>
        <v>48</v>
      </c>
      <c r="D1621" t="str">
        <f>VLOOKUP(B1621,Reference!$A$1:$B$125, 2)</f>
        <v>Gen X</v>
      </c>
      <c r="E1621" t="s">
        <v>74</v>
      </c>
      <c r="F1621" t="str">
        <f>IF(E1621="High School", "No College", "College")</f>
        <v>College</v>
      </c>
      <c r="G1621" t="s">
        <v>65</v>
      </c>
      <c r="H1621">
        <v>36301</v>
      </c>
      <c r="I1621">
        <v>36301</v>
      </c>
      <c r="J1621" s="4" t="s">
        <v>175</v>
      </c>
      <c r="K1621">
        <v>1</v>
      </c>
      <c r="L1621">
        <v>0</v>
      </c>
      <c r="M1621" t="str">
        <f>IF(OR(K1621&gt;0, L1621&gt;0), "Parent", "Not Parent")</f>
        <v>Parent</v>
      </c>
      <c r="N1621" t="s">
        <v>125</v>
      </c>
      <c r="O1621" s="8">
        <v>41916</v>
      </c>
      <c r="P1621" s="9">
        <f>O1621-N1621</f>
        <v>344</v>
      </c>
      <c r="Q1621">
        <v>53</v>
      </c>
      <c r="R1621" s="9">
        <f>P1621-Q1621</f>
        <v>291</v>
      </c>
      <c r="S1621" s="8">
        <f>O1621-R1621</f>
        <v>41625</v>
      </c>
      <c r="T1621">
        <v>11</v>
      </c>
      <c r="U1621">
        <v>12</v>
      </c>
      <c r="V1621">
        <v>35</v>
      </c>
      <c r="W1621">
        <v>3</v>
      </c>
      <c r="X1621">
        <v>5</v>
      </c>
      <c r="Y1621">
        <v>12</v>
      </c>
      <c r="Z1621">
        <v>78</v>
      </c>
      <c r="AA1621">
        <f>Z1621/P1621</f>
        <v>0.22674418604651161</v>
      </c>
      <c r="AB1621" s="14" t="s">
        <v>506</v>
      </c>
      <c r="AC1621" s="13" t="s">
        <v>63</v>
      </c>
      <c r="AD1621">
        <v>1</v>
      </c>
      <c r="AE1621" t="str">
        <f>IF(AD1621&gt;3, "Prefers Discount", "Discount Indifferent")</f>
        <v>Discount Indifferent</v>
      </c>
      <c r="AF1621">
        <v>3</v>
      </c>
      <c r="AG1621">
        <v>3</v>
      </c>
      <c r="AH1621">
        <v>0</v>
      </c>
      <c r="AI1621" t="str">
        <f>INDEX($AF$1:$AH$1,MATCH(MAX(AF1621:AH1621),AF1621:AH1621,0))</f>
        <v>Store_Orders</v>
      </c>
      <c r="AJ1621">
        <v>7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f>SUM(AK1621:AO1621)</f>
        <v>0</v>
      </c>
      <c r="AQ1621" t="s">
        <v>67</v>
      </c>
      <c r="AR1621">
        <v>0</v>
      </c>
      <c r="AS1621" t="str">
        <f>IF(OR(AK1621&gt;0, AL1621&gt;0, AM1621&gt;0, AN1621&gt;0, AO1621&gt;0), "Converted", "Not Converted")</f>
        <v>Not Converted</v>
      </c>
      <c r="AT1621">
        <v>0</v>
      </c>
      <c r="AU1621">
        <v>3</v>
      </c>
      <c r="AV1621">
        <v>11</v>
      </c>
      <c r="AW1621">
        <f>IF(Z1621&gt;607, 4, 0)</f>
        <v>0</v>
      </c>
      <c r="AX1621">
        <f>IF(AA1621&gt;0.1497, 3, 0)</f>
        <v>3</v>
      </c>
      <c r="AY1621">
        <f>IF(P1621&gt;4031, 2, 0)</f>
        <v>0</v>
      </c>
      <c r="AZ1621">
        <f>IF(H1621&gt;51934.91, 1, 0)</f>
        <v>0</v>
      </c>
      <c r="BA1621">
        <f>SUM(AW1621:AZ1621)</f>
        <v>3</v>
      </c>
      <c r="BB1621" t="str">
        <f>VLOOKUP(BA1621,'Standard Deviations'!$L$1:$M$11,2,TRUE)</f>
        <v>Silver</v>
      </c>
    </row>
    <row r="1622" spans="1:54">
      <c r="A1622">
        <v>9672</v>
      </c>
      <c r="B1622">
        <v>1970</v>
      </c>
      <c r="C1622">
        <f>2024-B1622</f>
        <v>54</v>
      </c>
      <c r="D1622" t="str">
        <f>VLOOKUP(B1622,Reference!$A$1:$B$125, 2)</f>
        <v>Gen X</v>
      </c>
      <c r="E1622" t="s">
        <v>74</v>
      </c>
      <c r="F1622" t="str">
        <f>IF(E1622="High School", "No College", "College")</f>
        <v>College</v>
      </c>
      <c r="G1622" t="s">
        <v>55</v>
      </c>
      <c r="H1622">
        <v>23162</v>
      </c>
      <c r="I1622">
        <v>23162</v>
      </c>
      <c r="J1622" s="4" t="s">
        <v>341</v>
      </c>
      <c r="K1622">
        <v>1</v>
      </c>
      <c r="L1622">
        <v>1</v>
      </c>
      <c r="M1622" t="str">
        <f>IF(OR(K1622&gt;0, L1622&gt;0), "Parent", "Not Parent")</f>
        <v>Parent</v>
      </c>
      <c r="N1622" t="s">
        <v>367</v>
      </c>
      <c r="O1622" s="8">
        <v>41916</v>
      </c>
      <c r="P1622" s="9">
        <f>O1622-N1622</f>
        <v>287</v>
      </c>
      <c r="Q1622">
        <v>82</v>
      </c>
      <c r="R1622" s="9">
        <f>P1622-Q1622</f>
        <v>205</v>
      </c>
      <c r="S1622" s="8">
        <f>O1622-R1622</f>
        <v>41711</v>
      </c>
      <c r="T1622">
        <v>8</v>
      </c>
      <c r="U1622">
        <v>3</v>
      </c>
      <c r="V1622">
        <v>9</v>
      </c>
      <c r="W1622">
        <v>19</v>
      </c>
      <c r="X1622">
        <v>4</v>
      </c>
      <c r="Y1622">
        <v>22</v>
      </c>
      <c r="Z1622">
        <v>65</v>
      </c>
      <c r="AA1622">
        <f>Z1622/P1622</f>
        <v>0.2264808362369338</v>
      </c>
      <c r="AB1622" s="14" t="s">
        <v>506</v>
      </c>
      <c r="AC1622" s="13" t="s">
        <v>63</v>
      </c>
      <c r="AD1622">
        <v>3</v>
      </c>
      <c r="AE1622" t="str">
        <f>IF(AD1622&gt;3, "Prefers Discount", "Discount Indifferent")</f>
        <v>Discount Indifferent</v>
      </c>
      <c r="AF1622">
        <v>3</v>
      </c>
      <c r="AG1622">
        <v>1</v>
      </c>
      <c r="AH1622">
        <v>1</v>
      </c>
      <c r="AI1622" t="str">
        <f>INDEX($AF$1:$AH$1,MATCH(MAX(AF1622:AH1622),AF1622:AH1622,0))</f>
        <v>Store_Orders</v>
      </c>
      <c r="AJ1622">
        <v>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f>SUM(AK1622:AO1622)</f>
        <v>0</v>
      </c>
      <c r="AQ1622" t="s">
        <v>67</v>
      </c>
      <c r="AR1622">
        <v>0</v>
      </c>
      <c r="AS1622" t="str">
        <f>IF(OR(AK1622&gt;0, AL1622&gt;0, AM1622&gt;0, AN1622&gt;0, AO1622&gt;0), "Converted", "Not Converted")</f>
        <v>Not Converted</v>
      </c>
      <c r="AT1622">
        <v>0</v>
      </c>
      <c r="AU1622">
        <v>3</v>
      </c>
      <c r="AV1622">
        <v>11</v>
      </c>
      <c r="AW1622">
        <f>IF(Z1622&gt;607, 4, 0)</f>
        <v>0</v>
      </c>
      <c r="AX1622">
        <f>IF(AA1622&gt;0.1497, 3, 0)</f>
        <v>3</v>
      </c>
      <c r="AY1622">
        <f>IF(P1622&gt;4031, 2, 0)</f>
        <v>0</v>
      </c>
      <c r="AZ1622">
        <f>IF(H1622&gt;51934.91, 1, 0)</f>
        <v>0</v>
      </c>
      <c r="BA1622">
        <f>SUM(AW1622:AZ1622)</f>
        <v>3</v>
      </c>
      <c r="BB1622" t="str">
        <f>VLOOKUP(BA1622,'Standard Deviations'!$L$1:$M$11,2,TRUE)</f>
        <v>Silver</v>
      </c>
    </row>
    <row r="1623" spans="1:54" hidden="1">
      <c r="A1623">
        <v>6182</v>
      </c>
      <c r="B1623">
        <v>1984</v>
      </c>
      <c r="C1623">
        <f>2024-B1623</f>
        <v>40</v>
      </c>
      <c r="D1623" t="str">
        <f>VLOOKUP(B1623,Reference!$A$1:$B$125, 2)</f>
        <v>Millennials</v>
      </c>
      <c r="E1623" t="s">
        <v>54</v>
      </c>
      <c r="F1623" t="str">
        <f>IF(E1623="High School", "No College", "College")</f>
        <v>College</v>
      </c>
      <c r="G1623" t="s">
        <v>65</v>
      </c>
      <c r="H1623">
        <v>26646</v>
      </c>
      <c r="I1623">
        <v>26646</v>
      </c>
      <c r="J1623" s="4" t="s">
        <v>341</v>
      </c>
      <c r="K1623">
        <v>1</v>
      </c>
      <c r="L1623">
        <v>0</v>
      </c>
      <c r="M1623" t="str">
        <f>IF(OR(K1623&gt;0, L1623&gt;0), "Parent", "Not Parent")</f>
        <v>Parent</v>
      </c>
      <c r="N1623" t="s">
        <v>179</v>
      </c>
      <c r="O1623" s="8">
        <v>41916</v>
      </c>
      <c r="P1623" s="9">
        <f>O1623-N1623</f>
        <v>236</v>
      </c>
      <c r="Q1623">
        <v>26</v>
      </c>
      <c r="R1623" s="9">
        <f>P1623-Q1623</f>
        <v>210</v>
      </c>
      <c r="S1623" s="8">
        <f>O1623-R1623</f>
        <v>41706</v>
      </c>
      <c r="T1623">
        <v>11</v>
      </c>
      <c r="U1623">
        <v>4</v>
      </c>
      <c r="V1623">
        <v>20</v>
      </c>
      <c r="W1623">
        <v>10</v>
      </c>
      <c r="X1623">
        <v>3</v>
      </c>
      <c r="Y1623">
        <v>5</v>
      </c>
      <c r="Z1623">
        <v>53</v>
      </c>
      <c r="AA1623">
        <f>Z1623/P1623</f>
        <v>0.22457627118644069</v>
      </c>
      <c r="AB1623" s="11" t="s">
        <v>506</v>
      </c>
      <c r="AC1623" t="s">
        <v>59</v>
      </c>
      <c r="AD1623">
        <v>2</v>
      </c>
      <c r="AE1623" t="str">
        <f>IF(AD1623&gt;3, "Prefers Discount", "Discount Indifferent")</f>
        <v>Discount Indifferent</v>
      </c>
      <c r="AF1623">
        <v>4</v>
      </c>
      <c r="AG1623">
        <v>2</v>
      </c>
      <c r="AH1623">
        <v>0</v>
      </c>
      <c r="AI1623" t="str">
        <f>INDEX($AF$1:$AH$1,MATCH(MAX(AF1623:AH1623),AF1623:AH1623,0))</f>
        <v>Store_Orders</v>
      </c>
      <c r="AJ1623">
        <v>6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f>SUM(AK1623:AO1623)</f>
        <v>0</v>
      </c>
      <c r="AQ1623" t="s">
        <v>67</v>
      </c>
      <c r="AR1623">
        <v>0</v>
      </c>
      <c r="AS1623" t="str">
        <f>IF(OR(AK1623&gt;0, AL1623&gt;0, AM1623&gt;0, AN1623&gt;0, AO1623&gt;0), "Converted", "Not Converted")</f>
        <v>Not Converted</v>
      </c>
      <c r="AT1623">
        <v>0</v>
      </c>
      <c r="AU1623">
        <v>3</v>
      </c>
      <c r="AV1623">
        <v>11</v>
      </c>
      <c r="AW1623">
        <f>IF(Z1623&gt;607, 4, 0)</f>
        <v>0</v>
      </c>
      <c r="AX1623">
        <f>IF(AA1623&gt;0.1497, 3, 0)</f>
        <v>3</v>
      </c>
      <c r="AY1623">
        <f>IF(P1623&gt;4031, 2, 0)</f>
        <v>0</v>
      </c>
      <c r="AZ1623">
        <f>IF(H1623&gt;51934.91, 1, 0)</f>
        <v>0</v>
      </c>
      <c r="BA1623">
        <f>SUM(AW1623:AZ1623)</f>
        <v>3</v>
      </c>
      <c r="BB1623" t="str">
        <f>VLOOKUP(BA1623,'Standard Deviations'!$L$1:$M$11,2,TRUE)</f>
        <v>Silver</v>
      </c>
    </row>
    <row r="1624" spans="1:54" hidden="1">
      <c r="A1624">
        <v>3697</v>
      </c>
      <c r="B1624">
        <v>1954</v>
      </c>
      <c r="C1624">
        <f>2024-B1624</f>
        <v>70</v>
      </c>
      <c r="D1624" t="str">
        <f>VLOOKUP(B1624,Reference!$A$1:$B$125, 2)</f>
        <v>Boomers</v>
      </c>
      <c r="E1624" t="s">
        <v>54</v>
      </c>
      <c r="F1624" t="str">
        <f>IF(E1624="High School", "No College", "College")</f>
        <v>College</v>
      </c>
      <c r="G1624" t="s">
        <v>65</v>
      </c>
      <c r="H1624">
        <v>39898</v>
      </c>
      <c r="I1624">
        <v>39898</v>
      </c>
      <c r="J1624" s="4" t="s">
        <v>175</v>
      </c>
      <c r="K1624">
        <v>0</v>
      </c>
      <c r="L1624">
        <v>1</v>
      </c>
      <c r="M1624" t="str">
        <f>IF(OR(K1624&gt;0, L1624&gt;0), "Parent", "Not Parent")</f>
        <v>Parent</v>
      </c>
      <c r="N1624" t="s">
        <v>609</v>
      </c>
      <c r="O1624" s="8">
        <v>41916</v>
      </c>
      <c r="P1624" s="9">
        <f>O1624-N1624</f>
        <v>599</v>
      </c>
      <c r="Q1624">
        <v>20</v>
      </c>
      <c r="R1624" s="9">
        <f>P1624-Q1624</f>
        <v>579</v>
      </c>
      <c r="S1624" s="8">
        <f>O1624-R1624</f>
        <v>41337</v>
      </c>
      <c r="T1624">
        <v>69</v>
      </c>
      <c r="U1624">
        <v>8</v>
      </c>
      <c r="V1624">
        <v>26</v>
      </c>
      <c r="W1624">
        <v>12</v>
      </c>
      <c r="X1624">
        <v>7</v>
      </c>
      <c r="Y1624">
        <v>12</v>
      </c>
      <c r="Z1624">
        <v>134</v>
      </c>
      <c r="AA1624">
        <f>Z1624/P1624</f>
        <v>0.22370617696160267</v>
      </c>
      <c r="AB1624" s="11" t="s">
        <v>506</v>
      </c>
      <c r="AC1624" t="s">
        <v>59</v>
      </c>
      <c r="AD1624">
        <v>2</v>
      </c>
      <c r="AE1624" t="str">
        <f>IF(AD1624&gt;3, "Prefers Discount", "Discount Indifferent")</f>
        <v>Discount Indifferent</v>
      </c>
      <c r="AF1624">
        <v>4</v>
      </c>
      <c r="AG1624">
        <v>3</v>
      </c>
      <c r="AH1624">
        <v>0</v>
      </c>
      <c r="AI1624" t="str">
        <f>INDEX($AF$1:$AH$1,MATCH(MAX(AF1624:AH1624),AF1624:AH1624,0))</f>
        <v>Store_Orders</v>
      </c>
      <c r="AJ1624">
        <v>7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f>SUM(AK1624:AO1624)</f>
        <v>0</v>
      </c>
      <c r="AQ1624" t="s">
        <v>67</v>
      </c>
      <c r="AR1624">
        <v>0</v>
      </c>
      <c r="AS1624" t="str">
        <f>IF(OR(AK1624&gt;0, AL1624&gt;0, AM1624&gt;0, AN1624&gt;0, AO1624&gt;0), "Converted", "Not Converted")</f>
        <v>Not Converted</v>
      </c>
      <c r="AT1624">
        <v>0</v>
      </c>
      <c r="AU1624">
        <v>3</v>
      </c>
      <c r="AV1624">
        <v>11</v>
      </c>
      <c r="AW1624">
        <f>IF(Z1624&gt;607, 4, 0)</f>
        <v>0</v>
      </c>
      <c r="AX1624">
        <f>IF(AA1624&gt;0.1497, 3, 0)</f>
        <v>3</v>
      </c>
      <c r="AY1624">
        <f>IF(P1624&gt;4031, 2, 0)</f>
        <v>0</v>
      </c>
      <c r="AZ1624">
        <f>IF(H1624&gt;51934.91, 1, 0)</f>
        <v>0</v>
      </c>
      <c r="BA1624">
        <f>SUM(AW1624:AZ1624)</f>
        <v>3</v>
      </c>
      <c r="BB1624" t="str">
        <f>VLOOKUP(BA1624,'Standard Deviations'!$L$1:$M$11,2,TRUE)</f>
        <v>Silver</v>
      </c>
    </row>
    <row r="1625" spans="1:54" hidden="1">
      <c r="A1625">
        <v>9955</v>
      </c>
      <c r="B1625">
        <v>1954</v>
      </c>
      <c r="C1625">
        <f>2024-B1625</f>
        <v>70</v>
      </c>
      <c r="D1625" t="str">
        <f>VLOOKUP(B1625,Reference!$A$1:$B$125, 2)</f>
        <v>Boomers</v>
      </c>
      <c r="E1625" t="s">
        <v>54</v>
      </c>
      <c r="F1625" t="str">
        <f>IF(E1625="High School", "No College", "College")</f>
        <v>College</v>
      </c>
      <c r="G1625" t="s">
        <v>65</v>
      </c>
      <c r="H1625">
        <v>39898</v>
      </c>
      <c r="I1625">
        <v>39898</v>
      </c>
      <c r="J1625" s="4" t="s">
        <v>175</v>
      </c>
      <c r="K1625">
        <v>0</v>
      </c>
      <c r="L1625">
        <v>1</v>
      </c>
      <c r="M1625" t="str">
        <f>IF(OR(K1625&gt;0, L1625&gt;0), "Parent", "Not Parent")</f>
        <v>Parent</v>
      </c>
      <c r="N1625" t="s">
        <v>609</v>
      </c>
      <c r="O1625" s="8">
        <v>41916</v>
      </c>
      <c r="P1625" s="9">
        <f>O1625-N1625</f>
        <v>599</v>
      </c>
      <c r="Q1625">
        <v>20</v>
      </c>
      <c r="R1625" s="9">
        <f>P1625-Q1625</f>
        <v>579</v>
      </c>
      <c r="S1625" s="8">
        <f>O1625-R1625</f>
        <v>41337</v>
      </c>
      <c r="T1625">
        <v>69</v>
      </c>
      <c r="U1625">
        <v>8</v>
      </c>
      <c r="V1625">
        <v>26</v>
      </c>
      <c r="W1625">
        <v>12</v>
      </c>
      <c r="X1625">
        <v>7</v>
      </c>
      <c r="Y1625">
        <v>12</v>
      </c>
      <c r="Z1625">
        <v>134</v>
      </c>
      <c r="AA1625">
        <f>Z1625/P1625</f>
        <v>0.22370617696160267</v>
      </c>
      <c r="AB1625" s="11" t="s">
        <v>506</v>
      </c>
      <c r="AC1625" t="s">
        <v>59</v>
      </c>
      <c r="AD1625">
        <v>2</v>
      </c>
      <c r="AE1625" t="str">
        <f>IF(AD1625&gt;3, "Prefers Discount", "Discount Indifferent")</f>
        <v>Discount Indifferent</v>
      </c>
      <c r="AF1625">
        <v>4</v>
      </c>
      <c r="AG1625">
        <v>3</v>
      </c>
      <c r="AH1625">
        <v>0</v>
      </c>
      <c r="AI1625" t="str">
        <f>INDEX($AF$1:$AH$1,MATCH(MAX(AF1625:AH1625),AF1625:AH1625,0))</f>
        <v>Store_Orders</v>
      </c>
      <c r="AJ1625">
        <v>7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f>SUM(AK1625:AO1625)</f>
        <v>0</v>
      </c>
      <c r="AQ1625" t="s">
        <v>67</v>
      </c>
      <c r="AR1625">
        <v>0</v>
      </c>
      <c r="AS1625" t="str">
        <f>IF(OR(AK1625&gt;0, AL1625&gt;0, AM1625&gt;0, AN1625&gt;0, AO1625&gt;0), "Converted", "Not Converted")</f>
        <v>Not Converted</v>
      </c>
      <c r="AT1625">
        <v>0</v>
      </c>
      <c r="AU1625">
        <v>3</v>
      </c>
      <c r="AV1625">
        <v>11</v>
      </c>
      <c r="AW1625">
        <f>IF(Z1625&gt;607, 4, 0)</f>
        <v>0</v>
      </c>
      <c r="AX1625">
        <f>IF(AA1625&gt;0.1497, 3, 0)</f>
        <v>3</v>
      </c>
      <c r="AY1625">
        <f>IF(P1625&gt;4031, 2, 0)</f>
        <v>0</v>
      </c>
      <c r="AZ1625">
        <f>IF(H1625&gt;51934.91, 1, 0)</f>
        <v>0</v>
      </c>
      <c r="BA1625">
        <f>SUM(AW1625:AZ1625)</f>
        <v>3</v>
      </c>
      <c r="BB1625" t="str">
        <f>VLOOKUP(BA1625,'Standard Deviations'!$L$1:$M$11,2,TRUE)</f>
        <v>Silver</v>
      </c>
    </row>
    <row r="1626" spans="1:54" hidden="1">
      <c r="A1626">
        <v>6864</v>
      </c>
      <c r="B1626">
        <v>1989</v>
      </c>
      <c r="C1626">
        <f>2024-B1626</f>
        <v>35</v>
      </c>
      <c r="D1626" t="str">
        <f>VLOOKUP(B1626,Reference!$A$1:$B$125, 2)</f>
        <v>Millennials</v>
      </c>
      <c r="E1626" t="s">
        <v>64</v>
      </c>
      <c r="F1626" t="str">
        <f>IF(E1626="High School", "No College", "College")</f>
        <v>College</v>
      </c>
      <c r="G1626" t="s">
        <v>71</v>
      </c>
      <c r="H1626">
        <v>10979</v>
      </c>
      <c r="I1626">
        <v>10979</v>
      </c>
      <c r="J1626" s="4" t="s">
        <v>341</v>
      </c>
      <c r="K1626">
        <v>0</v>
      </c>
      <c r="L1626">
        <v>0</v>
      </c>
      <c r="M1626" t="str">
        <f>IF(OR(K1626&gt;0, L1626&gt;0), "Parent", "Not Parent")</f>
        <v>Not Parent</v>
      </c>
      <c r="N1626" t="s">
        <v>124</v>
      </c>
      <c r="O1626" s="8">
        <v>41916</v>
      </c>
      <c r="P1626" s="9">
        <f>O1626-N1626</f>
        <v>135</v>
      </c>
      <c r="Q1626">
        <v>34</v>
      </c>
      <c r="R1626" s="9">
        <f>P1626-Q1626</f>
        <v>101</v>
      </c>
      <c r="S1626" s="8">
        <f>O1626-R1626</f>
        <v>41815</v>
      </c>
      <c r="T1626">
        <v>8</v>
      </c>
      <c r="U1626">
        <v>4</v>
      </c>
      <c r="V1626">
        <v>10</v>
      </c>
      <c r="W1626">
        <v>2</v>
      </c>
      <c r="X1626">
        <v>2</v>
      </c>
      <c r="Y1626">
        <v>4</v>
      </c>
      <c r="Z1626">
        <v>30</v>
      </c>
      <c r="AA1626">
        <f>Z1626/P1626</f>
        <v>0.22222222222222221</v>
      </c>
      <c r="AB1626" s="11" t="s">
        <v>506</v>
      </c>
      <c r="AC1626" t="s">
        <v>59</v>
      </c>
      <c r="AD1626">
        <v>2</v>
      </c>
      <c r="AE1626" t="str">
        <f>IF(AD1626&gt;3, "Prefers Discount", "Discount Indifferent")</f>
        <v>Discount Indifferent</v>
      </c>
      <c r="AF1626">
        <v>3</v>
      </c>
      <c r="AG1626">
        <v>3</v>
      </c>
      <c r="AH1626">
        <v>0</v>
      </c>
      <c r="AI1626" t="str">
        <f>INDEX($AF$1:$AH$1,MATCH(MAX(AF1626:AH1626),AF1626:AH1626,0))</f>
        <v>Store_Orders</v>
      </c>
      <c r="AJ1626">
        <v>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f>SUM(AK1626:AO1626)</f>
        <v>0</v>
      </c>
      <c r="AQ1626" t="s">
        <v>67</v>
      </c>
      <c r="AR1626">
        <v>0</v>
      </c>
      <c r="AS1626" t="str">
        <f>IF(OR(AK1626&gt;0, AL1626&gt;0, AM1626&gt;0, AN1626&gt;0, AO1626&gt;0), "Converted", "Not Converted")</f>
        <v>Not Converted</v>
      </c>
      <c r="AT1626">
        <v>0</v>
      </c>
      <c r="AU1626">
        <v>3</v>
      </c>
      <c r="AV1626">
        <v>11</v>
      </c>
      <c r="AW1626">
        <f>IF(Z1626&gt;607, 4, 0)</f>
        <v>0</v>
      </c>
      <c r="AX1626">
        <f>IF(AA1626&gt;0.1497, 3, 0)</f>
        <v>3</v>
      </c>
      <c r="AY1626">
        <f>IF(P1626&gt;4031, 2, 0)</f>
        <v>0</v>
      </c>
      <c r="AZ1626">
        <f>IF(H1626&gt;51934.91, 1, 0)</f>
        <v>0</v>
      </c>
      <c r="BA1626">
        <f>SUM(AW1626:AZ1626)</f>
        <v>3</v>
      </c>
      <c r="BB1626" t="str">
        <f>VLOOKUP(BA1626,'Standard Deviations'!$L$1:$M$11,2,TRUE)</f>
        <v>Silver</v>
      </c>
    </row>
    <row r="1627" spans="1:54" hidden="1">
      <c r="A1627">
        <v>10617</v>
      </c>
      <c r="B1627">
        <v>1989</v>
      </c>
      <c r="C1627">
        <f>2024-B1627</f>
        <v>35</v>
      </c>
      <c r="D1627" t="str">
        <f>VLOOKUP(B1627,Reference!$A$1:$B$125, 2)</f>
        <v>Millennials</v>
      </c>
      <c r="E1627" t="s">
        <v>64</v>
      </c>
      <c r="F1627" t="str">
        <f>IF(E1627="High School", "No College", "College")</f>
        <v>College</v>
      </c>
      <c r="G1627" t="s">
        <v>71</v>
      </c>
      <c r="H1627">
        <v>10979</v>
      </c>
      <c r="I1627">
        <v>10979</v>
      </c>
      <c r="J1627" s="4" t="s">
        <v>341</v>
      </c>
      <c r="K1627">
        <v>0</v>
      </c>
      <c r="L1627">
        <v>0</v>
      </c>
      <c r="M1627" t="str">
        <f>IF(OR(K1627&gt;0, L1627&gt;0), "Parent", "Not Parent")</f>
        <v>Not Parent</v>
      </c>
      <c r="N1627" t="s">
        <v>124</v>
      </c>
      <c r="O1627" s="8">
        <v>41916</v>
      </c>
      <c r="P1627" s="9">
        <f>O1627-N1627</f>
        <v>135</v>
      </c>
      <c r="Q1627">
        <v>34</v>
      </c>
      <c r="R1627" s="9">
        <f>P1627-Q1627</f>
        <v>101</v>
      </c>
      <c r="S1627" s="8">
        <f>O1627-R1627</f>
        <v>41815</v>
      </c>
      <c r="T1627">
        <v>8</v>
      </c>
      <c r="U1627">
        <v>4</v>
      </c>
      <c r="V1627">
        <v>10</v>
      </c>
      <c r="W1627">
        <v>2</v>
      </c>
      <c r="X1627">
        <v>2</v>
      </c>
      <c r="Y1627">
        <v>4</v>
      </c>
      <c r="Z1627">
        <v>30</v>
      </c>
      <c r="AA1627">
        <f>Z1627/P1627</f>
        <v>0.22222222222222221</v>
      </c>
      <c r="AB1627" s="11" t="s">
        <v>506</v>
      </c>
      <c r="AC1627" t="s">
        <v>59</v>
      </c>
      <c r="AD1627">
        <v>2</v>
      </c>
      <c r="AE1627" t="str">
        <f>IF(AD1627&gt;3, "Prefers Discount", "Discount Indifferent")</f>
        <v>Discount Indifferent</v>
      </c>
      <c r="AF1627">
        <v>3</v>
      </c>
      <c r="AG1627">
        <v>3</v>
      </c>
      <c r="AH1627">
        <v>0</v>
      </c>
      <c r="AI1627" t="str">
        <f>INDEX($AF$1:$AH$1,MATCH(MAX(AF1627:AH1627),AF1627:AH1627,0))</f>
        <v>Store_Orders</v>
      </c>
      <c r="AJ1627">
        <v>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f>SUM(AK1627:AO1627)</f>
        <v>0</v>
      </c>
      <c r="AQ1627" t="s">
        <v>67</v>
      </c>
      <c r="AR1627">
        <v>0</v>
      </c>
      <c r="AS1627" t="str">
        <f>IF(OR(AK1627&gt;0, AL1627&gt;0, AM1627&gt;0, AN1627&gt;0, AO1627&gt;0), "Converted", "Not Converted")</f>
        <v>Not Converted</v>
      </c>
      <c r="AT1627">
        <v>0</v>
      </c>
      <c r="AU1627">
        <v>3</v>
      </c>
      <c r="AV1627">
        <v>11</v>
      </c>
      <c r="AW1627">
        <f>IF(Z1627&gt;607, 4, 0)</f>
        <v>0</v>
      </c>
      <c r="AX1627">
        <f>IF(AA1627&gt;0.1497, 3, 0)</f>
        <v>3</v>
      </c>
      <c r="AY1627">
        <f>IF(P1627&gt;4031, 2, 0)</f>
        <v>0</v>
      </c>
      <c r="AZ1627">
        <f>IF(H1627&gt;51934.91, 1, 0)</f>
        <v>0</v>
      </c>
      <c r="BA1627">
        <f>SUM(AW1627:AZ1627)</f>
        <v>3</v>
      </c>
      <c r="BB1627" t="str">
        <f>VLOOKUP(BA1627,'Standard Deviations'!$L$1:$M$11,2,TRUE)</f>
        <v>Silver</v>
      </c>
    </row>
    <row r="1628" spans="1:54" hidden="1">
      <c r="A1628">
        <v>3629</v>
      </c>
      <c r="B1628">
        <v>1978</v>
      </c>
      <c r="C1628">
        <f>2024-B1628</f>
        <v>46</v>
      </c>
      <c r="D1628" t="str">
        <f>VLOOKUP(B1628,Reference!$A$1:$B$125, 2)</f>
        <v>Gen X</v>
      </c>
      <c r="E1628" t="s">
        <v>54</v>
      </c>
      <c r="F1628" t="str">
        <f>IF(E1628="High School", "No College", "College")</f>
        <v>College</v>
      </c>
      <c r="G1628" t="s">
        <v>60</v>
      </c>
      <c r="H1628">
        <v>38557</v>
      </c>
      <c r="I1628">
        <v>38557</v>
      </c>
      <c r="J1628" s="4" t="s">
        <v>175</v>
      </c>
      <c r="K1628">
        <v>1</v>
      </c>
      <c r="L1628">
        <v>0</v>
      </c>
      <c r="M1628" t="str">
        <f>IF(OR(K1628&gt;0, L1628&gt;0), "Parent", "Not Parent")</f>
        <v>Parent</v>
      </c>
      <c r="N1628" t="s">
        <v>530</v>
      </c>
      <c r="O1628" s="8">
        <v>41916</v>
      </c>
      <c r="P1628" s="9">
        <f>O1628-N1628</f>
        <v>654</v>
      </c>
      <c r="Q1628">
        <v>17</v>
      </c>
      <c r="R1628" s="9">
        <f>P1628-Q1628</f>
        <v>637</v>
      </c>
      <c r="S1628" s="8">
        <f>O1628-R1628</f>
        <v>41279</v>
      </c>
      <c r="T1628">
        <v>76</v>
      </c>
      <c r="U1628">
        <v>3</v>
      </c>
      <c r="V1628">
        <v>31</v>
      </c>
      <c r="W1628">
        <v>4</v>
      </c>
      <c r="X1628">
        <v>4</v>
      </c>
      <c r="Y1628">
        <v>27</v>
      </c>
      <c r="Z1628">
        <v>145</v>
      </c>
      <c r="AA1628">
        <f>Z1628/P1628</f>
        <v>0.22171253822629969</v>
      </c>
      <c r="AB1628" s="11" t="s">
        <v>506</v>
      </c>
      <c r="AC1628" t="s">
        <v>59</v>
      </c>
      <c r="AD1628">
        <v>2</v>
      </c>
      <c r="AE1628" t="str">
        <f>IF(AD1628&gt;3, "Prefers Discount", "Discount Indifferent")</f>
        <v>Discount Indifferent</v>
      </c>
      <c r="AF1628">
        <v>3</v>
      </c>
      <c r="AG1628">
        <v>3</v>
      </c>
      <c r="AH1628">
        <v>1</v>
      </c>
      <c r="AI1628" t="str">
        <f>INDEX($AF$1:$AH$1,MATCH(MAX(AF1628:AH1628),AF1628:AH1628,0))</f>
        <v>Store_Orders</v>
      </c>
      <c r="AJ1628">
        <v>7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f>SUM(AK1628:AO1628)</f>
        <v>0</v>
      </c>
      <c r="AQ1628" t="s">
        <v>67</v>
      </c>
      <c r="AR1628">
        <v>0</v>
      </c>
      <c r="AS1628" t="str">
        <f>IF(OR(AK1628&gt;0, AL1628&gt;0, AM1628&gt;0, AN1628&gt;0, AO1628&gt;0), "Converted", "Not Converted")</f>
        <v>Not Converted</v>
      </c>
      <c r="AT1628">
        <v>0</v>
      </c>
      <c r="AU1628">
        <v>3</v>
      </c>
      <c r="AV1628">
        <v>11</v>
      </c>
      <c r="AW1628">
        <f>IF(Z1628&gt;607, 4, 0)</f>
        <v>0</v>
      </c>
      <c r="AX1628">
        <f>IF(AA1628&gt;0.1497, 3, 0)</f>
        <v>3</v>
      </c>
      <c r="AY1628">
        <f>IF(P1628&gt;4031, 2, 0)</f>
        <v>0</v>
      </c>
      <c r="AZ1628">
        <f>IF(H1628&gt;51934.91, 1, 0)</f>
        <v>0</v>
      </c>
      <c r="BA1628">
        <f>SUM(AW1628:AZ1628)</f>
        <v>3</v>
      </c>
      <c r="BB1628" t="str">
        <f>VLOOKUP(BA1628,'Standard Deviations'!$L$1:$M$11,2,TRUE)</f>
        <v>Silver</v>
      </c>
    </row>
    <row r="1629" spans="1:54" hidden="1">
      <c r="A1629">
        <v>1503</v>
      </c>
      <c r="B1629">
        <v>1976</v>
      </c>
      <c r="C1629">
        <f>2024-B1629</f>
        <v>48</v>
      </c>
      <c r="D1629" t="str">
        <f>VLOOKUP(B1629,Reference!$A$1:$B$125, 2)</f>
        <v>Gen X</v>
      </c>
      <c r="E1629" t="s">
        <v>68</v>
      </c>
      <c r="F1629" t="str">
        <f>IF(E1629="High School", "No College", "College")</f>
        <v>College</v>
      </c>
      <c r="G1629" t="s">
        <v>65</v>
      </c>
      <c r="H1629">
        <v>162397</v>
      </c>
      <c r="I1629">
        <v>162397</v>
      </c>
      <c r="J1629" t="s">
        <v>101</v>
      </c>
      <c r="K1629">
        <v>1</v>
      </c>
      <c r="L1629">
        <v>1</v>
      </c>
      <c r="M1629" t="str">
        <f>IF(OR(K1629&gt;0, L1629&gt;0), "Parent", "Not Parent")</f>
        <v>Parent</v>
      </c>
      <c r="N1629" t="s">
        <v>219</v>
      </c>
      <c r="O1629" s="8">
        <v>41916</v>
      </c>
      <c r="P1629" s="9">
        <f>O1629-N1629</f>
        <v>488</v>
      </c>
      <c r="Q1629">
        <v>31</v>
      </c>
      <c r="R1629" s="9">
        <f>P1629-Q1629</f>
        <v>457</v>
      </c>
      <c r="S1629" s="8">
        <f>O1629-R1629</f>
        <v>41459</v>
      </c>
      <c r="T1629">
        <v>85</v>
      </c>
      <c r="U1629">
        <v>1</v>
      </c>
      <c r="V1629">
        <v>16</v>
      </c>
      <c r="W1629">
        <v>2</v>
      </c>
      <c r="X1629">
        <v>1</v>
      </c>
      <c r="Y1629">
        <v>2</v>
      </c>
      <c r="Z1629">
        <v>107</v>
      </c>
      <c r="AA1629">
        <f>Z1629/P1629</f>
        <v>0.21926229508196721</v>
      </c>
      <c r="AB1629" s="11" t="s">
        <v>506</v>
      </c>
      <c r="AC1629" t="s">
        <v>59</v>
      </c>
      <c r="AD1629">
        <v>0</v>
      </c>
      <c r="AE1629" t="str">
        <f>IF(AD1629&gt;3, "Prefers Discount", "Discount Indifferent")</f>
        <v>Discount Indifferent</v>
      </c>
      <c r="AF1629">
        <v>1</v>
      </c>
      <c r="AG1629">
        <v>0</v>
      </c>
      <c r="AH1629">
        <v>0</v>
      </c>
      <c r="AI1629" t="str">
        <f>INDEX($AF$1:$AH$1,MATCH(MAX(AF1629:AH1629),AF1629:AH1629,0))</f>
        <v>Store_Orders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f>SUM(AK1629:AO1629)</f>
        <v>0</v>
      </c>
      <c r="AQ1629" t="s">
        <v>67</v>
      </c>
      <c r="AR1629">
        <v>0</v>
      </c>
      <c r="AS1629" t="str">
        <f>IF(OR(AK1629&gt;0, AL1629&gt;0, AM1629&gt;0, AN1629&gt;0, AO1629&gt;0), "Converted", "Not Converted")</f>
        <v>Not Converted</v>
      </c>
      <c r="AT1629">
        <v>0</v>
      </c>
      <c r="AU1629">
        <v>3</v>
      </c>
      <c r="AV1629">
        <v>11</v>
      </c>
      <c r="AW1629">
        <f>IF(Z1629&gt;607, 4, 0)</f>
        <v>0</v>
      </c>
      <c r="AX1629">
        <f>IF(AA1629&gt;0.1497, 3, 0)</f>
        <v>3</v>
      </c>
      <c r="AY1629">
        <f>IF(P1629&gt;4031, 2, 0)</f>
        <v>0</v>
      </c>
      <c r="AZ1629">
        <f>IF(H1629&gt;51934.91, 1, 0)</f>
        <v>1</v>
      </c>
      <c r="BA1629">
        <f>SUM(AW1629:AZ1629)</f>
        <v>4</v>
      </c>
      <c r="BB1629" t="str">
        <f>VLOOKUP(BA1629,'Standard Deviations'!$L$1:$M$11,2,TRUE)</f>
        <v>Silver</v>
      </c>
    </row>
    <row r="1630" spans="1:54" hidden="1">
      <c r="A1630">
        <v>3878</v>
      </c>
      <c r="B1630">
        <v>1980</v>
      </c>
      <c r="C1630">
        <f>2024-B1630</f>
        <v>44</v>
      </c>
      <c r="D1630" t="str">
        <f>VLOOKUP(B1630,Reference!$A$1:$B$125, 2)</f>
        <v>Millennials</v>
      </c>
      <c r="E1630" t="s">
        <v>74</v>
      </c>
      <c r="F1630" t="str">
        <f>IF(E1630="High School", "No College", "College")</f>
        <v>College</v>
      </c>
      <c r="G1630" t="s">
        <v>60</v>
      </c>
      <c r="H1630">
        <v>31859</v>
      </c>
      <c r="I1630">
        <v>31859</v>
      </c>
      <c r="J1630" s="4" t="s">
        <v>175</v>
      </c>
      <c r="K1630">
        <v>1</v>
      </c>
      <c r="L1630">
        <v>0</v>
      </c>
      <c r="M1630" t="str">
        <f>IF(OR(K1630&gt;0, L1630&gt;0), "Parent", "Not Parent")</f>
        <v>Parent</v>
      </c>
      <c r="N1630" t="s">
        <v>680</v>
      </c>
      <c r="O1630" s="8">
        <v>41916</v>
      </c>
      <c r="P1630" s="9">
        <f>O1630-N1630</f>
        <v>219</v>
      </c>
      <c r="Q1630">
        <v>3</v>
      </c>
      <c r="R1630" s="9">
        <f>P1630-Q1630</f>
        <v>216</v>
      </c>
      <c r="S1630" s="8">
        <f>O1630-R1630</f>
        <v>41700</v>
      </c>
      <c r="T1630">
        <v>3</v>
      </c>
      <c r="U1630">
        <v>4</v>
      </c>
      <c r="V1630">
        <v>7</v>
      </c>
      <c r="W1630">
        <v>15</v>
      </c>
      <c r="X1630">
        <v>8</v>
      </c>
      <c r="Y1630">
        <v>11</v>
      </c>
      <c r="Z1630">
        <v>48</v>
      </c>
      <c r="AA1630">
        <f>Z1630/P1630</f>
        <v>0.21917808219178081</v>
      </c>
      <c r="AB1630" s="11" t="s">
        <v>506</v>
      </c>
      <c r="AC1630" t="s">
        <v>59</v>
      </c>
      <c r="AD1630">
        <v>1</v>
      </c>
      <c r="AE1630" t="str">
        <f>IF(AD1630&gt;3, "Prefers Discount", "Discount Indifferent")</f>
        <v>Discount Indifferent</v>
      </c>
      <c r="AF1630">
        <v>3</v>
      </c>
      <c r="AG1630">
        <v>1</v>
      </c>
      <c r="AH1630">
        <v>0</v>
      </c>
      <c r="AI1630" t="str">
        <f>INDEX($AF$1:$AH$1,MATCH(MAX(AF1630:AH1630),AF1630:AH1630,0))</f>
        <v>Store_Orders</v>
      </c>
      <c r="AJ1630">
        <v>7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f>SUM(AK1630:AO1630)</f>
        <v>0</v>
      </c>
      <c r="AQ1630" t="s">
        <v>67</v>
      </c>
      <c r="AR1630">
        <v>0</v>
      </c>
      <c r="AS1630" t="str">
        <f>IF(OR(AK1630&gt;0, AL1630&gt;0, AM1630&gt;0, AN1630&gt;0, AO1630&gt;0), "Converted", "Not Converted")</f>
        <v>Not Converted</v>
      </c>
      <c r="AT1630">
        <v>0</v>
      </c>
      <c r="AU1630">
        <v>3</v>
      </c>
      <c r="AV1630">
        <v>11</v>
      </c>
      <c r="AW1630">
        <f>IF(Z1630&gt;607, 4, 0)</f>
        <v>0</v>
      </c>
      <c r="AX1630">
        <f>IF(AA1630&gt;0.1497, 3, 0)</f>
        <v>3</v>
      </c>
      <c r="AY1630">
        <f>IF(P1630&gt;4031, 2, 0)</f>
        <v>0</v>
      </c>
      <c r="AZ1630">
        <f>IF(H1630&gt;51934.91, 1, 0)</f>
        <v>0</v>
      </c>
      <c r="BA1630">
        <f>SUM(AW1630:AZ1630)</f>
        <v>3</v>
      </c>
      <c r="BB1630" t="str">
        <f>VLOOKUP(BA1630,'Standard Deviations'!$L$1:$M$11,2,TRUE)</f>
        <v>Silver</v>
      </c>
    </row>
    <row r="1631" spans="1:54">
      <c r="A1631">
        <v>4764</v>
      </c>
      <c r="B1631">
        <v>1952</v>
      </c>
      <c r="C1631">
        <f>2024-B1631</f>
        <v>72</v>
      </c>
      <c r="D1631" t="str">
        <f>VLOOKUP(B1631,Reference!$A$1:$B$125, 2)</f>
        <v>Boomers</v>
      </c>
      <c r="E1631" t="s">
        <v>64</v>
      </c>
      <c r="F1631" t="str">
        <f>IF(E1631="High School", "No College", "College")</f>
        <v>College</v>
      </c>
      <c r="G1631" t="s">
        <v>65</v>
      </c>
      <c r="H1631">
        <v>40442</v>
      </c>
      <c r="I1631">
        <v>40442</v>
      </c>
      <c r="J1631" s="4" t="s">
        <v>175</v>
      </c>
      <c r="K1631">
        <v>1</v>
      </c>
      <c r="L1631">
        <v>1</v>
      </c>
      <c r="M1631" t="str">
        <f>IF(OR(K1631&gt;0, L1631&gt;0), "Parent", "Not Parent")</f>
        <v>Parent</v>
      </c>
      <c r="N1631" t="s">
        <v>660</v>
      </c>
      <c r="O1631" s="8">
        <v>41916</v>
      </c>
      <c r="P1631" s="9">
        <f>O1631-N1631</f>
        <v>776</v>
      </c>
      <c r="Q1631">
        <v>52</v>
      </c>
      <c r="R1631" s="9">
        <f>P1631-Q1631</f>
        <v>724</v>
      </c>
      <c r="S1631" s="8">
        <f>O1631-R1631</f>
        <v>41192</v>
      </c>
      <c r="T1631">
        <v>45</v>
      </c>
      <c r="U1631">
        <v>12</v>
      </c>
      <c r="V1631">
        <v>52</v>
      </c>
      <c r="W1631">
        <v>25</v>
      </c>
      <c r="X1631">
        <v>22</v>
      </c>
      <c r="Y1631">
        <v>13</v>
      </c>
      <c r="Z1631">
        <v>169</v>
      </c>
      <c r="AA1631">
        <f>Z1631/P1631</f>
        <v>0.21778350515463918</v>
      </c>
      <c r="AB1631" s="14" t="s">
        <v>506</v>
      </c>
      <c r="AC1631" s="13" t="s">
        <v>63</v>
      </c>
      <c r="AD1631">
        <v>4</v>
      </c>
      <c r="AE1631" t="str">
        <f>IF(AD1631&gt;3, "Prefers Discount", "Discount Indifferent")</f>
        <v>Prefers Discount</v>
      </c>
      <c r="AF1631">
        <v>4</v>
      </c>
      <c r="AG1631">
        <v>3</v>
      </c>
      <c r="AH1631">
        <v>1</v>
      </c>
      <c r="AI1631" t="str">
        <f>INDEX($AF$1:$AH$1,MATCH(MAX(AF1631:AH1631),AF1631:AH1631,0))</f>
        <v>Store_Orders</v>
      </c>
      <c r="AJ1631">
        <v>7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f>SUM(AK1631:AO1631)</f>
        <v>0</v>
      </c>
      <c r="AQ1631" t="s">
        <v>67</v>
      </c>
      <c r="AR1631">
        <v>1</v>
      </c>
      <c r="AS1631" t="str">
        <f>IF(OR(AK1631&gt;0, AL1631&gt;0, AM1631&gt;0, AN1631&gt;0, AO1631&gt;0), "Converted", "Not Converted")</f>
        <v>Not Converted</v>
      </c>
      <c r="AT1631">
        <v>0</v>
      </c>
      <c r="AU1631">
        <v>3</v>
      </c>
      <c r="AV1631">
        <v>11</v>
      </c>
      <c r="AW1631">
        <f>IF(Z1631&gt;607, 4, 0)</f>
        <v>0</v>
      </c>
      <c r="AX1631">
        <f>IF(AA1631&gt;0.1497, 3, 0)</f>
        <v>3</v>
      </c>
      <c r="AY1631">
        <f>IF(P1631&gt;4031, 2, 0)</f>
        <v>0</v>
      </c>
      <c r="AZ1631">
        <f>IF(H1631&gt;51934.91, 1, 0)</f>
        <v>0</v>
      </c>
      <c r="BA1631">
        <f>SUM(AW1631:AZ1631)</f>
        <v>3</v>
      </c>
      <c r="BB1631" t="str">
        <f>VLOOKUP(BA1631,'Standard Deviations'!$L$1:$M$11,2,TRUE)</f>
        <v>Silver</v>
      </c>
    </row>
    <row r="1632" spans="1:54" hidden="1">
      <c r="A1632">
        <v>8962</v>
      </c>
      <c r="B1632">
        <v>1975</v>
      </c>
      <c r="C1632">
        <f>2024-B1632</f>
        <v>49</v>
      </c>
      <c r="D1632" t="str">
        <f>VLOOKUP(B1632,Reference!$A$1:$B$125, 2)</f>
        <v>Gen X</v>
      </c>
      <c r="E1632" t="s">
        <v>64</v>
      </c>
      <c r="F1632" t="str">
        <f>IF(E1632="High School", "No College", "College")</f>
        <v>College</v>
      </c>
      <c r="G1632" t="s">
        <v>55</v>
      </c>
      <c r="H1632">
        <v>44319</v>
      </c>
      <c r="I1632">
        <v>44319</v>
      </c>
      <c r="J1632" s="4" t="s">
        <v>175</v>
      </c>
      <c r="K1632">
        <v>1</v>
      </c>
      <c r="L1632">
        <v>1</v>
      </c>
      <c r="M1632" t="str">
        <f>IF(OR(K1632&gt;0, L1632&gt;0), "Parent", "Not Parent")</f>
        <v>Parent</v>
      </c>
      <c r="N1632" t="s">
        <v>614</v>
      </c>
      <c r="O1632" s="8">
        <v>41916</v>
      </c>
      <c r="P1632" s="9">
        <f>O1632-N1632</f>
        <v>170</v>
      </c>
      <c r="Q1632">
        <v>18</v>
      </c>
      <c r="R1632" s="9">
        <f>P1632-Q1632</f>
        <v>152</v>
      </c>
      <c r="S1632" s="8">
        <f>O1632-R1632</f>
        <v>41764</v>
      </c>
      <c r="T1632">
        <v>26</v>
      </c>
      <c r="U1632">
        <v>0</v>
      </c>
      <c r="V1632">
        <v>8</v>
      </c>
      <c r="W1632">
        <v>0</v>
      </c>
      <c r="X1632">
        <v>0</v>
      </c>
      <c r="Y1632">
        <v>3</v>
      </c>
      <c r="Z1632">
        <v>37</v>
      </c>
      <c r="AA1632">
        <f>Z1632/P1632</f>
        <v>0.21764705882352942</v>
      </c>
      <c r="AB1632" s="11" t="s">
        <v>506</v>
      </c>
      <c r="AC1632" t="s">
        <v>59</v>
      </c>
      <c r="AD1632">
        <v>2</v>
      </c>
      <c r="AE1632" t="str">
        <f>IF(AD1632&gt;3, "Prefers Discount", "Discount Indifferent")</f>
        <v>Discount Indifferent</v>
      </c>
      <c r="AF1632">
        <v>3</v>
      </c>
      <c r="AG1632">
        <v>2</v>
      </c>
      <c r="AH1632">
        <v>0</v>
      </c>
      <c r="AI1632" t="str">
        <f>INDEX($AF$1:$AH$1,MATCH(MAX(AF1632:AH1632),AF1632:AH1632,0))</f>
        <v>Store_Orders</v>
      </c>
      <c r="AJ1632">
        <v>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f>SUM(AK1632:AO1632)</f>
        <v>0</v>
      </c>
      <c r="AQ1632" t="s">
        <v>67</v>
      </c>
      <c r="AR1632">
        <v>0</v>
      </c>
      <c r="AS1632" t="str">
        <f>IF(OR(AK1632&gt;0, AL1632&gt;0, AM1632&gt;0, AN1632&gt;0, AO1632&gt;0), "Converted", "Not Converted")</f>
        <v>Not Converted</v>
      </c>
      <c r="AT1632">
        <v>0</v>
      </c>
      <c r="AU1632">
        <v>3</v>
      </c>
      <c r="AV1632">
        <v>11</v>
      </c>
      <c r="AW1632">
        <f>IF(Z1632&gt;607, 4, 0)</f>
        <v>0</v>
      </c>
      <c r="AX1632">
        <f>IF(AA1632&gt;0.1497, 3, 0)</f>
        <v>3</v>
      </c>
      <c r="AY1632">
        <f>IF(P1632&gt;4031, 2, 0)</f>
        <v>0</v>
      </c>
      <c r="AZ1632">
        <f>IF(H1632&gt;51934.91, 1, 0)</f>
        <v>0</v>
      </c>
      <c r="BA1632">
        <f>SUM(AW1632:AZ1632)</f>
        <v>3</v>
      </c>
      <c r="BB1632" t="str">
        <f>VLOOKUP(BA1632,'Standard Deviations'!$L$1:$M$11,2,TRUE)</f>
        <v>Silver</v>
      </c>
    </row>
    <row r="1633" spans="1:54">
      <c r="A1633">
        <v>5610</v>
      </c>
      <c r="B1633">
        <v>1965</v>
      </c>
      <c r="C1633">
        <f>2024-B1633</f>
        <v>59</v>
      </c>
      <c r="D1633" t="str">
        <f>VLOOKUP(B1633,Reference!$A$1:$B$125, 2)</f>
        <v>Gen X</v>
      </c>
      <c r="E1633" t="s">
        <v>54</v>
      </c>
      <c r="F1633" t="str">
        <f>IF(E1633="High School", "No College", "College")</f>
        <v>College</v>
      </c>
      <c r="G1633" t="s">
        <v>65</v>
      </c>
      <c r="H1633">
        <v>33456</v>
      </c>
      <c r="I1633">
        <v>33456</v>
      </c>
      <c r="J1633" s="4" t="s">
        <v>175</v>
      </c>
      <c r="K1633">
        <v>1</v>
      </c>
      <c r="L1633">
        <v>1</v>
      </c>
      <c r="M1633" t="str">
        <f>IF(OR(K1633&gt;0, L1633&gt;0), "Parent", "Not Parent")</f>
        <v>Parent</v>
      </c>
      <c r="N1633" t="s">
        <v>580</v>
      </c>
      <c r="O1633" s="8">
        <v>41916</v>
      </c>
      <c r="P1633" s="9">
        <f>O1633-N1633</f>
        <v>166</v>
      </c>
      <c r="Q1633">
        <v>58</v>
      </c>
      <c r="R1633" s="9">
        <f>P1633-Q1633</f>
        <v>108</v>
      </c>
      <c r="S1633" s="8">
        <f>O1633-R1633</f>
        <v>41808</v>
      </c>
      <c r="T1633">
        <v>7</v>
      </c>
      <c r="U1633">
        <v>3</v>
      </c>
      <c r="V1633">
        <v>10</v>
      </c>
      <c r="W1633">
        <v>8</v>
      </c>
      <c r="X1633">
        <v>1</v>
      </c>
      <c r="Y1633">
        <v>7</v>
      </c>
      <c r="Z1633">
        <v>36</v>
      </c>
      <c r="AA1633">
        <f>Z1633/P1633</f>
        <v>0.21686746987951808</v>
      </c>
      <c r="AB1633" s="14" t="s">
        <v>506</v>
      </c>
      <c r="AC1633" s="13" t="s">
        <v>63</v>
      </c>
      <c r="AD1633">
        <v>2</v>
      </c>
      <c r="AE1633" t="str">
        <f>IF(AD1633&gt;3, "Prefers Discount", "Discount Indifferent")</f>
        <v>Discount Indifferent</v>
      </c>
      <c r="AF1633">
        <v>3</v>
      </c>
      <c r="AG1633">
        <v>1</v>
      </c>
      <c r="AH1633">
        <v>0</v>
      </c>
      <c r="AI1633" t="str">
        <f>INDEX($AF$1:$AH$1,MATCH(MAX(AF1633:AH1633),AF1633:AH1633,0))</f>
        <v>Store_Orders</v>
      </c>
      <c r="AJ1633">
        <v>7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f>SUM(AK1633:AO1633)</f>
        <v>0</v>
      </c>
      <c r="AQ1633" t="s">
        <v>67</v>
      </c>
      <c r="AR1633">
        <v>0</v>
      </c>
      <c r="AS1633" t="str">
        <f>IF(OR(AK1633&gt;0, AL1633&gt;0, AM1633&gt;0, AN1633&gt;0, AO1633&gt;0), "Converted", "Not Converted")</f>
        <v>Not Converted</v>
      </c>
      <c r="AT1633">
        <v>0</v>
      </c>
      <c r="AU1633">
        <v>3</v>
      </c>
      <c r="AV1633">
        <v>11</v>
      </c>
      <c r="AW1633">
        <f>IF(Z1633&gt;607, 4, 0)</f>
        <v>0</v>
      </c>
      <c r="AX1633">
        <f>IF(AA1633&gt;0.1497, 3, 0)</f>
        <v>3</v>
      </c>
      <c r="AY1633">
        <f>IF(P1633&gt;4031, 2, 0)</f>
        <v>0</v>
      </c>
      <c r="AZ1633">
        <f>IF(H1633&gt;51934.91, 1, 0)</f>
        <v>0</v>
      </c>
      <c r="BA1633">
        <f>SUM(AW1633:AZ1633)</f>
        <v>3</v>
      </c>
      <c r="BB1633" t="str">
        <f>VLOOKUP(BA1633,'Standard Deviations'!$L$1:$M$11,2,TRUE)</f>
        <v>Silver</v>
      </c>
    </row>
    <row r="1634" spans="1:54" hidden="1">
      <c r="A1634">
        <v>8341</v>
      </c>
      <c r="B1634">
        <v>1969</v>
      </c>
      <c r="C1634">
        <f>2024-B1634</f>
        <v>55</v>
      </c>
      <c r="D1634" t="str">
        <f>VLOOKUP(B1634,Reference!$A$1:$B$125, 2)</f>
        <v>Gen X</v>
      </c>
      <c r="E1634" t="s">
        <v>68</v>
      </c>
      <c r="F1634" t="str">
        <f>IF(E1634="High School", "No College", "College")</f>
        <v>College</v>
      </c>
      <c r="G1634" t="s">
        <v>55</v>
      </c>
      <c r="H1634">
        <v>30396</v>
      </c>
      <c r="I1634">
        <v>30396</v>
      </c>
      <c r="J1634" s="4" t="s">
        <v>341</v>
      </c>
      <c r="K1634">
        <v>1</v>
      </c>
      <c r="L1634">
        <v>0</v>
      </c>
      <c r="M1634" t="str">
        <f>IF(OR(K1634&gt;0, L1634&gt;0), "Parent", "Not Parent")</f>
        <v>Parent</v>
      </c>
      <c r="N1634" t="s">
        <v>166</v>
      </c>
      <c r="O1634" s="8">
        <v>41916</v>
      </c>
      <c r="P1634" s="9">
        <f>O1634-N1634</f>
        <v>157</v>
      </c>
      <c r="Q1634">
        <v>22</v>
      </c>
      <c r="R1634" s="9">
        <f>P1634-Q1634</f>
        <v>135</v>
      </c>
      <c r="S1634" s="8">
        <f>O1634-R1634</f>
        <v>41781</v>
      </c>
      <c r="T1634">
        <v>15</v>
      </c>
      <c r="U1634">
        <v>0</v>
      </c>
      <c r="V1634">
        <v>6</v>
      </c>
      <c r="W1634">
        <v>0</v>
      </c>
      <c r="X1634">
        <v>1</v>
      </c>
      <c r="Y1634">
        <v>12</v>
      </c>
      <c r="Z1634">
        <v>34</v>
      </c>
      <c r="AA1634">
        <f>Z1634/P1634</f>
        <v>0.21656050955414013</v>
      </c>
      <c r="AB1634" s="11" t="s">
        <v>506</v>
      </c>
      <c r="AC1634" t="s">
        <v>59</v>
      </c>
      <c r="AD1634">
        <v>2</v>
      </c>
      <c r="AE1634" t="str">
        <f>IF(AD1634&gt;3, "Prefers Discount", "Discount Indifferent")</f>
        <v>Discount Indifferent</v>
      </c>
      <c r="AF1634">
        <v>2</v>
      </c>
      <c r="AG1634">
        <v>1</v>
      </c>
      <c r="AH1634">
        <v>1</v>
      </c>
      <c r="AI1634" t="str">
        <f>INDEX($AF$1:$AH$1,MATCH(MAX(AF1634:AH1634),AF1634:AH1634,0))</f>
        <v>Store_Orders</v>
      </c>
      <c r="AJ1634">
        <v>7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f>SUM(AK1634:AO1634)</f>
        <v>1</v>
      </c>
      <c r="AQ1634" t="str">
        <f>INDEX($AK$1:$AO$1,MATCH(MAX(AK1634:AO1634),AK1634:AO1634,0))</f>
        <v>Converted_on_Camp3</v>
      </c>
      <c r="AR1634">
        <v>1</v>
      </c>
      <c r="AS1634" t="str">
        <f>IF(OR(AK1634&gt;0, AL1634&gt;0, AM1634&gt;0, AN1634&gt;0, AO1634&gt;0), "Converted", "Not Converted")</f>
        <v>Converted</v>
      </c>
      <c r="AT1634">
        <v>0</v>
      </c>
      <c r="AU1634">
        <v>3</v>
      </c>
      <c r="AV1634">
        <v>11</v>
      </c>
      <c r="AW1634">
        <f>IF(Z1634&gt;607, 4, 0)</f>
        <v>0</v>
      </c>
      <c r="AX1634">
        <f>IF(AA1634&gt;0.1497, 3, 0)</f>
        <v>3</v>
      </c>
      <c r="AY1634">
        <f>IF(P1634&gt;4031, 2, 0)</f>
        <v>0</v>
      </c>
      <c r="AZ1634">
        <f>IF(H1634&gt;51934.91, 1, 0)</f>
        <v>0</v>
      </c>
      <c r="BA1634">
        <f>SUM(AW1634:AZ1634)</f>
        <v>3</v>
      </c>
      <c r="BB1634" t="str">
        <f>VLOOKUP(BA1634,'Standard Deviations'!$L$1:$M$11,2,TRUE)</f>
        <v>Silver</v>
      </c>
    </row>
    <row r="1635" spans="1:54" hidden="1">
      <c r="A1635">
        <v>7943</v>
      </c>
      <c r="B1635">
        <v>1975</v>
      </c>
      <c r="C1635">
        <f>2024-B1635</f>
        <v>49</v>
      </c>
      <c r="D1635" t="str">
        <f>VLOOKUP(B1635,Reference!$A$1:$B$125, 2)</f>
        <v>Gen X</v>
      </c>
      <c r="E1635" t="s">
        <v>68</v>
      </c>
      <c r="F1635" t="str">
        <f>IF(E1635="High School", "No College", "College")</f>
        <v>College</v>
      </c>
      <c r="G1635" t="s">
        <v>55</v>
      </c>
      <c r="H1635">
        <v>36663</v>
      </c>
      <c r="I1635">
        <v>36663</v>
      </c>
      <c r="J1635" s="4" t="s">
        <v>175</v>
      </c>
      <c r="K1635">
        <v>1</v>
      </c>
      <c r="L1635">
        <v>0</v>
      </c>
      <c r="M1635" t="str">
        <f>IF(OR(K1635&gt;0, L1635&gt;0), "Parent", "Not Parent")</f>
        <v>Parent</v>
      </c>
      <c r="N1635" t="s">
        <v>133</v>
      </c>
      <c r="O1635" s="8">
        <v>41916</v>
      </c>
      <c r="P1635" s="9">
        <f>O1635-N1635</f>
        <v>162</v>
      </c>
      <c r="Q1635">
        <v>40</v>
      </c>
      <c r="R1635" s="9">
        <f>P1635-Q1635</f>
        <v>122</v>
      </c>
      <c r="S1635" s="8">
        <f>O1635-R1635</f>
        <v>41794</v>
      </c>
      <c r="T1635">
        <v>18</v>
      </c>
      <c r="U1635">
        <v>0</v>
      </c>
      <c r="V1635">
        <v>6</v>
      </c>
      <c r="W1635">
        <v>3</v>
      </c>
      <c r="X1635">
        <v>3</v>
      </c>
      <c r="Y1635">
        <v>5</v>
      </c>
      <c r="Z1635">
        <v>35</v>
      </c>
      <c r="AA1635">
        <f>Z1635/P1635</f>
        <v>0.21604938271604937</v>
      </c>
      <c r="AB1635" s="11" t="s">
        <v>506</v>
      </c>
      <c r="AC1635" t="s">
        <v>59</v>
      </c>
      <c r="AD1635">
        <v>1</v>
      </c>
      <c r="AE1635" t="str">
        <f>IF(AD1635&gt;3, "Prefers Discount", "Discount Indifferent")</f>
        <v>Discount Indifferent</v>
      </c>
      <c r="AF1635">
        <v>3</v>
      </c>
      <c r="AG1635">
        <v>1</v>
      </c>
      <c r="AH1635">
        <v>1</v>
      </c>
      <c r="AI1635" t="str">
        <f>INDEX($AF$1:$AH$1,MATCH(MAX(AF1635:AH1635),AF1635:AH1635,0))</f>
        <v>Store_Orders</v>
      </c>
      <c r="AJ1635">
        <v>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f>SUM(AK1635:AO1635)</f>
        <v>0</v>
      </c>
      <c r="AQ1635" t="s">
        <v>67</v>
      </c>
      <c r="AR1635">
        <v>0</v>
      </c>
      <c r="AS1635" t="str">
        <f>IF(OR(AK1635&gt;0, AL1635&gt;0, AM1635&gt;0, AN1635&gt;0, AO1635&gt;0), "Converted", "Not Converted")</f>
        <v>Not Converted</v>
      </c>
      <c r="AT1635">
        <v>0</v>
      </c>
      <c r="AU1635">
        <v>3</v>
      </c>
      <c r="AV1635">
        <v>11</v>
      </c>
      <c r="AW1635">
        <f>IF(Z1635&gt;607, 4, 0)</f>
        <v>0</v>
      </c>
      <c r="AX1635">
        <f>IF(AA1635&gt;0.1497, 3, 0)</f>
        <v>3</v>
      </c>
      <c r="AY1635">
        <f>IF(P1635&gt;4031, 2, 0)</f>
        <v>0</v>
      </c>
      <c r="AZ1635">
        <f>IF(H1635&gt;51934.91, 1, 0)</f>
        <v>0</v>
      </c>
      <c r="BA1635">
        <f>SUM(AW1635:AZ1635)</f>
        <v>3</v>
      </c>
      <c r="BB1635" t="str">
        <f>VLOOKUP(BA1635,'Standard Deviations'!$L$1:$M$11,2,TRUE)</f>
        <v>Silver</v>
      </c>
    </row>
    <row r="1636" spans="1:54">
      <c r="A1636">
        <v>5015</v>
      </c>
      <c r="B1636">
        <v>1976</v>
      </c>
      <c r="C1636">
        <f>2024-B1636</f>
        <v>48</v>
      </c>
      <c r="D1636" t="str">
        <f>VLOOKUP(B1636,Reference!$A$1:$B$125, 2)</f>
        <v>Gen X</v>
      </c>
      <c r="E1636" t="s">
        <v>64</v>
      </c>
      <c r="F1636" t="str">
        <f>IF(E1636="High School", "No College", "College")</f>
        <v>College</v>
      </c>
      <c r="G1636" t="s">
        <v>55</v>
      </c>
      <c r="H1636">
        <v>34529</v>
      </c>
      <c r="I1636">
        <v>34529</v>
      </c>
      <c r="J1636" s="4" t="s">
        <v>175</v>
      </c>
      <c r="K1636">
        <v>1</v>
      </c>
      <c r="L1636">
        <v>0</v>
      </c>
      <c r="M1636" t="str">
        <f>IF(OR(K1636&gt;0, L1636&gt;0), "Parent", "Not Parent")</f>
        <v>Parent</v>
      </c>
      <c r="N1636" t="s">
        <v>570</v>
      </c>
      <c r="O1636" s="8">
        <v>41916</v>
      </c>
      <c r="P1636" s="9">
        <f>O1636-N1636</f>
        <v>750</v>
      </c>
      <c r="Q1636">
        <v>94</v>
      </c>
      <c r="R1636" s="9">
        <f>P1636-Q1636</f>
        <v>656</v>
      </c>
      <c r="S1636" s="8">
        <f>O1636-R1636</f>
        <v>41260</v>
      </c>
      <c r="T1636">
        <v>68</v>
      </c>
      <c r="U1636">
        <v>6</v>
      </c>
      <c r="V1636">
        <v>38</v>
      </c>
      <c r="W1636">
        <v>3</v>
      </c>
      <c r="X1636">
        <v>6</v>
      </c>
      <c r="Y1636">
        <v>41</v>
      </c>
      <c r="Z1636">
        <v>162</v>
      </c>
      <c r="AA1636">
        <f>Z1636/P1636</f>
        <v>0.216</v>
      </c>
      <c r="AB1636" s="14" t="s">
        <v>506</v>
      </c>
      <c r="AC1636" s="13" t="s">
        <v>63</v>
      </c>
      <c r="AD1636">
        <v>2</v>
      </c>
      <c r="AE1636" t="str">
        <f>IF(AD1636&gt;3, "Prefers Discount", "Discount Indifferent")</f>
        <v>Discount Indifferent</v>
      </c>
      <c r="AF1636">
        <v>3</v>
      </c>
      <c r="AG1636">
        <v>2</v>
      </c>
      <c r="AH1636">
        <v>2</v>
      </c>
      <c r="AI1636" t="str">
        <f>INDEX($AF$1:$AH$1,MATCH(MAX(AF1636:AH1636),AF1636:AH1636,0))</f>
        <v>Store_Orders</v>
      </c>
      <c r="AJ1636">
        <v>7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f>SUM(AK1636:AO1636)</f>
        <v>0</v>
      </c>
      <c r="AQ1636" t="s">
        <v>67</v>
      </c>
      <c r="AR1636">
        <v>0</v>
      </c>
      <c r="AS1636" t="str">
        <f>IF(OR(AK1636&gt;0, AL1636&gt;0, AM1636&gt;0, AN1636&gt;0, AO1636&gt;0), "Converted", "Not Converted")</f>
        <v>Not Converted</v>
      </c>
      <c r="AT1636">
        <v>0</v>
      </c>
      <c r="AU1636">
        <v>3</v>
      </c>
      <c r="AV1636">
        <v>11</v>
      </c>
      <c r="AW1636">
        <f>IF(Z1636&gt;607, 4, 0)</f>
        <v>0</v>
      </c>
      <c r="AX1636">
        <f>IF(AA1636&gt;0.1497, 3, 0)</f>
        <v>3</v>
      </c>
      <c r="AY1636">
        <f>IF(P1636&gt;4031, 2, 0)</f>
        <v>0</v>
      </c>
      <c r="AZ1636">
        <f>IF(H1636&gt;51934.91, 1, 0)</f>
        <v>0</v>
      </c>
      <c r="BA1636">
        <f>SUM(AW1636:AZ1636)</f>
        <v>3</v>
      </c>
      <c r="BB1636" t="str">
        <f>VLOOKUP(BA1636,'Standard Deviations'!$L$1:$M$11,2,TRUE)</f>
        <v>Silver</v>
      </c>
    </row>
    <row r="1637" spans="1:54">
      <c r="A1637">
        <v>3332</v>
      </c>
      <c r="B1637">
        <v>1985</v>
      </c>
      <c r="C1637">
        <f>2024-B1637</f>
        <v>39</v>
      </c>
      <c r="D1637" t="str">
        <f>VLOOKUP(B1637,Reference!$A$1:$B$125, 2)</f>
        <v>Millennials</v>
      </c>
      <c r="E1637" t="s">
        <v>54</v>
      </c>
      <c r="F1637" t="str">
        <f>IF(E1637="High School", "No College", "College")</f>
        <v>College</v>
      </c>
      <c r="G1637" t="s">
        <v>60</v>
      </c>
      <c r="H1637">
        <v>29760</v>
      </c>
      <c r="I1637">
        <v>29760</v>
      </c>
      <c r="J1637" s="4" t="s">
        <v>341</v>
      </c>
      <c r="K1637">
        <v>1</v>
      </c>
      <c r="L1637">
        <v>0</v>
      </c>
      <c r="M1637" t="str">
        <f>IF(OR(K1637&gt;0, L1637&gt;0), "Parent", "Not Parent")</f>
        <v>Parent</v>
      </c>
      <c r="N1637" t="s">
        <v>469</v>
      </c>
      <c r="O1637" s="8">
        <v>41916</v>
      </c>
      <c r="P1637" s="9">
        <f>O1637-N1637</f>
        <v>766</v>
      </c>
      <c r="Q1637">
        <v>87</v>
      </c>
      <c r="R1637" s="9">
        <f>P1637-Q1637</f>
        <v>679</v>
      </c>
      <c r="S1637" s="8">
        <f>O1637-R1637</f>
        <v>41237</v>
      </c>
      <c r="T1637">
        <v>64</v>
      </c>
      <c r="U1637">
        <v>4</v>
      </c>
      <c r="V1637">
        <v>68</v>
      </c>
      <c r="W1637">
        <v>7</v>
      </c>
      <c r="X1637">
        <v>5</v>
      </c>
      <c r="Y1637">
        <v>17</v>
      </c>
      <c r="Z1637">
        <v>165</v>
      </c>
      <c r="AA1637">
        <f>Z1637/P1637</f>
        <v>0.21540469973890339</v>
      </c>
      <c r="AB1637" s="14" t="s">
        <v>506</v>
      </c>
      <c r="AC1637" s="13" t="s">
        <v>63</v>
      </c>
      <c r="AD1637">
        <v>4</v>
      </c>
      <c r="AE1637" t="str">
        <f>IF(AD1637&gt;3, "Prefers Discount", "Discount Indifferent")</f>
        <v>Prefers Discount</v>
      </c>
      <c r="AF1637">
        <v>4</v>
      </c>
      <c r="AG1637">
        <v>3</v>
      </c>
      <c r="AH1637">
        <v>1</v>
      </c>
      <c r="AI1637" t="str">
        <f>INDEX($AF$1:$AH$1,MATCH(MAX(AF1637:AH1637),AF1637:AH1637,0))</f>
        <v>Store_Orders</v>
      </c>
      <c r="AJ1637">
        <v>8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f>SUM(AK1637:AO1637)</f>
        <v>0</v>
      </c>
      <c r="AQ1637" t="s">
        <v>67</v>
      </c>
      <c r="AR1637">
        <v>0</v>
      </c>
      <c r="AS1637" t="str">
        <f>IF(OR(AK1637&gt;0, AL1637&gt;0, AM1637&gt;0, AN1637&gt;0, AO1637&gt;0), "Converted", "Not Converted")</f>
        <v>Not Converted</v>
      </c>
      <c r="AT1637">
        <v>0</v>
      </c>
      <c r="AU1637">
        <v>3</v>
      </c>
      <c r="AV1637">
        <v>11</v>
      </c>
      <c r="AW1637">
        <f>IF(Z1637&gt;607, 4, 0)</f>
        <v>0</v>
      </c>
      <c r="AX1637">
        <f>IF(AA1637&gt;0.1497, 3, 0)</f>
        <v>3</v>
      </c>
      <c r="AY1637">
        <f>IF(P1637&gt;4031, 2, 0)</f>
        <v>0</v>
      </c>
      <c r="AZ1637">
        <f>IF(H1637&gt;51934.91, 1, 0)</f>
        <v>0</v>
      </c>
      <c r="BA1637">
        <f>SUM(AW1637:AZ1637)</f>
        <v>3</v>
      </c>
      <c r="BB1637" t="str">
        <f>VLOOKUP(BA1637,'Standard Deviations'!$L$1:$M$11,2,TRUE)</f>
        <v>Silver</v>
      </c>
    </row>
    <row r="1638" spans="1:54">
      <c r="A1638">
        <v>7433</v>
      </c>
      <c r="B1638">
        <v>1985</v>
      </c>
      <c r="C1638">
        <f>2024-B1638</f>
        <v>39</v>
      </c>
      <c r="D1638" t="str">
        <f>VLOOKUP(B1638,Reference!$A$1:$B$125, 2)</f>
        <v>Millennials</v>
      </c>
      <c r="E1638" t="s">
        <v>54</v>
      </c>
      <c r="F1638" t="str">
        <f>IF(E1638="High School", "No College", "College")</f>
        <v>College</v>
      </c>
      <c r="G1638" t="s">
        <v>60</v>
      </c>
      <c r="H1638">
        <v>29760</v>
      </c>
      <c r="I1638">
        <v>29760</v>
      </c>
      <c r="J1638" s="4" t="s">
        <v>341</v>
      </c>
      <c r="K1638">
        <v>1</v>
      </c>
      <c r="L1638">
        <v>0</v>
      </c>
      <c r="M1638" t="str">
        <f>IF(OR(K1638&gt;0, L1638&gt;0), "Parent", "Not Parent")</f>
        <v>Parent</v>
      </c>
      <c r="N1638" t="s">
        <v>469</v>
      </c>
      <c r="O1638" s="8">
        <v>41916</v>
      </c>
      <c r="P1638" s="9">
        <f>O1638-N1638</f>
        <v>766</v>
      </c>
      <c r="Q1638">
        <v>87</v>
      </c>
      <c r="R1638" s="9">
        <f>P1638-Q1638</f>
        <v>679</v>
      </c>
      <c r="S1638" s="8">
        <f>O1638-R1638</f>
        <v>41237</v>
      </c>
      <c r="T1638">
        <v>64</v>
      </c>
      <c r="U1638">
        <v>4</v>
      </c>
      <c r="V1638">
        <v>68</v>
      </c>
      <c r="W1638">
        <v>7</v>
      </c>
      <c r="X1638">
        <v>5</v>
      </c>
      <c r="Y1638">
        <v>17</v>
      </c>
      <c r="Z1638">
        <v>165</v>
      </c>
      <c r="AA1638">
        <f>Z1638/P1638</f>
        <v>0.21540469973890339</v>
      </c>
      <c r="AB1638" s="14" t="s">
        <v>506</v>
      </c>
      <c r="AC1638" s="13" t="s">
        <v>63</v>
      </c>
      <c r="AD1638">
        <v>4</v>
      </c>
      <c r="AE1638" t="str">
        <f>IF(AD1638&gt;3, "Prefers Discount", "Discount Indifferent")</f>
        <v>Prefers Discount</v>
      </c>
      <c r="AF1638">
        <v>4</v>
      </c>
      <c r="AG1638">
        <v>3</v>
      </c>
      <c r="AH1638">
        <v>1</v>
      </c>
      <c r="AI1638" t="str">
        <f>INDEX($AF$1:$AH$1,MATCH(MAX(AF1638:AH1638),AF1638:AH1638,0))</f>
        <v>Store_Orders</v>
      </c>
      <c r="AJ1638">
        <v>8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f>SUM(AK1638:AO1638)</f>
        <v>0</v>
      </c>
      <c r="AQ1638" t="s">
        <v>67</v>
      </c>
      <c r="AR1638">
        <v>0</v>
      </c>
      <c r="AS1638" t="str">
        <f>IF(OR(AK1638&gt;0, AL1638&gt;0, AM1638&gt;0, AN1638&gt;0, AO1638&gt;0), "Converted", "Not Converted")</f>
        <v>Not Converted</v>
      </c>
      <c r="AT1638">
        <v>0</v>
      </c>
      <c r="AU1638">
        <v>3</v>
      </c>
      <c r="AV1638">
        <v>11</v>
      </c>
      <c r="AW1638">
        <f>IF(Z1638&gt;607, 4, 0)</f>
        <v>0</v>
      </c>
      <c r="AX1638">
        <f>IF(AA1638&gt;0.1497, 3, 0)</f>
        <v>3</v>
      </c>
      <c r="AY1638">
        <f>IF(P1638&gt;4031, 2, 0)</f>
        <v>0</v>
      </c>
      <c r="AZ1638">
        <f>IF(H1638&gt;51934.91, 1, 0)</f>
        <v>0</v>
      </c>
      <c r="BA1638">
        <f>SUM(AW1638:AZ1638)</f>
        <v>3</v>
      </c>
      <c r="BB1638" t="str">
        <f>VLOOKUP(BA1638,'Standard Deviations'!$L$1:$M$11,2,TRUE)</f>
        <v>Silver</v>
      </c>
    </row>
    <row r="1639" spans="1:54">
      <c r="A1639">
        <v>7419</v>
      </c>
      <c r="B1639">
        <v>1968</v>
      </c>
      <c r="C1639">
        <f>2024-B1639</f>
        <v>56</v>
      </c>
      <c r="D1639" t="str">
        <f>VLOOKUP(B1639,Reference!$A$1:$B$125, 2)</f>
        <v>Gen X</v>
      </c>
      <c r="E1639" t="s">
        <v>64</v>
      </c>
      <c r="F1639" t="str">
        <f>IF(E1639="High School", "No College", "College")</f>
        <v>College</v>
      </c>
      <c r="G1639" t="s">
        <v>71</v>
      </c>
      <c r="H1639">
        <v>27071</v>
      </c>
      <c r="I1639">
        <v>27071</v>
      </c>
      <c r="J1639" s="4" t="s">
        <v>341</v>
      </c>
      <c r="K1639">
        <v>1</v>
      </c>
      <c r="L1639">
        <v>0</v>
      </c>
      <c r="M1639" t="str">
        <f>IF(OR(K1639&gt;0, L1639&gt;0), "Parent", "Not Parent")</f>
        <v>Parent</v>
      </c>
      <c r="N1639" t="s">
        <v>206</v>
      </c>
      <c r="O1639" s="8">
        <v>41916</v>
      </c>
      <c r="P1639" s="9">
        <f>O1639-N1639</f>
        <v>164</v>
      </c>
      <c r="Q1639">
        <v>90</v>
      </c>
      <c r="R1639" s="9">
        <f>P1639-Q1639</f>
        <v>74</v>
      </c>
      <c r="S1639" s="8">
        <f>O1639-R1639</f>
        <v>41842</v>
      </c>
      <c r="T1639">
        <v>8</v>
      </c>
      <c r="U1639">
        <v>3</v>
      </c>
      <c r="V1639">
        <v>19</v>
      </c>
      <c r="W1639">
        <v>0</v>
      </c>
      <c r="X1639">
        <v>2</v>
      </c>
      <c r="Y1639">
        <v>3</v>
      </c>
      <c r="Z1639">
        <v>35</v>
      </c>
      <c r="AA1639">
        <f>Z1639/P1639</f>
        <v>0.21341463414634146</v>
      </c>
      <c r="AB1639" s="14" t="s">
        <v>506</v>
      </c>
      <c r="AC1639" s="13" t="s">
        <v>63</v>
      </c>
      <c r="AD1639">
        <v>2</v>
      </c>
      <c r="AE1639" t="str">
        <f>IF(AD1639&gt;3, "Prefers Discount", "Discount Indifferent")</f>
        <v>Discount Indifferent</v>
      </c>
      <c r="AF1639">
        <v>3</v>
      </c>
      <c r="AG1639">
        <v>2</v>
      </c>
      <c r="AH1639">
        <v>0</v>
      </c>
      <c r="AI1639" t="str">
        <f>INDEX($AF$1:$AH$1,MATCH(MAX(AF1639:AH1639),AF1639:AH1639,0))</f>
        <v>Store_Orders</v>
      </c>
      <c r="AJ1639">
        <v>6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f>SUM(AK1639:AO1639)</f>
        <v>0</v>
      </c>
      <c r="AQ1639" t="s">
        <v>67</v>
      </c>
      <c r="AR1639">
        <v>0</v>
      </c>
      <c r="AS1639" t="str">
        <f>IF(OR(AK1639&gt;0, AL1639&gt;0, AM1639&gt;0, AN1639&gt;0, AO1639&gt;0), "Converted", "Not Converted")</f>
        <v>Not Converted</v>
      </c>
      <c r="AT1639">
        <v>0</v>
      </c>
      <c r="AU1639">
        <v>3</v>
      </c>
      <c r="AV1639">
        <v>11</v>
      </c>
      <c r="AW1639">
        <f>IF(Z1639&gt;607, 4, 0)</f>
        <v>0</v>
      </c>
      <c r="AX1639">
        <f>IF(AA1639&gt;0.1497, 3, 0)</f>
        <v>3</v>
      </c>
      <c r="AY1639">
        <f>IF(P1639&gt;4031, 2, 0)</f>
        <v>0</v>
      </c>
      <c r="AZ1639">
        <f>IF(H1639&gt;51934.91, 1, 0)</f>
        <v>0</v>
      </c>
      <c r="BA1639">
        <f>SUM(AW1639:AZ1639)</f>
        <v>3</v>
      </c>
      <c r="BB1639" t="str">
        <f>VLOOKUP(BA1639,'Standard Deviations'!$L$1:$M$11,2,TRUE)</f>
        <v>Silver</v>
      </c>
    </row>
    <row r="1640" spans="1:54">
      <c r="A1640">
        <v>8955</v>
      </c>
      <c r="B1640">
        <v>1957</v>
      </c>
      <c r="C1640">
        <f>2024-B1640</f>
        <v>67</v>
      </c>
      <c r="D1640" t="str">
        <f>VLOOKUP(B1640,Reference!$A$1:$B$125, 2)</f>
        <v>Boomers</v>
      </c>
      <c r="E1640" t="s">
        <v>68</v>
      </c>
      <c r="F1640" t="str">
        <f>IF(E1640="High School", "No College", "College")</f>
        <v>College</v>
      </c>
      <c r="G1640" t="s">
        <v>65</v>
      </c>
      <c r="H1640">
        <v>40451</v>
      </c>
      <c r="I1640">
        <v>40451</v>
      </c>
      <c r="J1640" s="4" t="s">
        <v>175</v>
      </c>
      <c r="K1640">
        <v>0</v>
      </c>
      <c r="L1640">
        <v>2</v>
      </c>
      <c r="M1640" t="str">
        <f>IF(OR(K1640&gt;0, L1640&gt;0), "Parent", "Not Parent")</f>
        <v>Parent</v>
      </c>
      <c r="N1640" t="s">
        <v>304</v>
      </c>
      <c r="O1640" s="8">
        <v>41916</v>
      </c>
      <c r="P1640" s="9">
        <f>O1640-N1640</f>
        <v>230</v>
      </c>
      <c r="Q1640">
        <v>54</v>
      </c>
      <c r="R1640" s="9">
        <f>P1640-Q1640</f>
        <v>176</v>
      </c>
      <c r="S1640" s="8">
        <f>O1640-R1640</f>
        <v>41740</v>
      </c>
      <c r="T1640">
        <v>35</v>
      </c>
      <c r="U1640">
        <v>0</v>
      </c>
      <c r="V1640">
        <v>4</v>
      </c>
      <c r="W1640">
        <v>0</v>
      </c>
      <c r="X1640">
        <v>0</v>
      </c>
      <c r="Y1640">
        <v>10</v>
      </c>
      <c r="Z1640">
        <v>49</v>
      </c>
      <c r="AA1640">
        <f>Z1640/P1640</f>
        <v>0.21304347826086956</v>
      </c>
      <c r="AB1640" s="14" t="s">
        <v>506</v>
      </c>
      <c r="AC1640" s="13" t="s">
        <v>63</v>
      </c>
      <c r="AD1640">
        <v>1</v>
      </c>
      <c r="AE1640" t="str">
        <f>IF(AD1640&gt;3, "Prefers Discount", "Discount Indifferent")</f>
        <v>Discount Indifferent</v>
      </c>
      <c r="AF1640">
        <v>2</v>
      </c>
      <c r="AG1640">
        <v>1</v>
      </c>
      <c r="AH1640">
        <v>1</v>
      </c>
      <c r="AI1640" t="str">
        <f>INDEX($AF$1:$AH$1,MATCH(MAX(AF1640:AH1640),AF1640:AH1640,0))</f>
        <v>Store_Orders</v>
      </c>
      <c r="AJ1640">
        <v>5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f>SUM(AK1640:AO1640)</f>
        <v>1</v>
      </c>
      <c r="AQ1640" t="str">
        <f>INDEX($AK$1:$AO$1,MATCH(MAX(AK1640:AO1640),AK1640:AO1640,0))</f>
        <v>Converted_on_Camp3</v>
      </c>
      <c r="AR1640">
        <v>1</v>
      </c>
      <c r="AS1640" t="str">
        <f>IF(OR(AK1640&gt;0, AL1640&gt;0, AM1640&gt;0, AN1640&gt;0, AO1640&gt;0), "Converted", "Not Converted")</f>
        <v>Converted</v>
      </c>
      <c r="AT1640">
        <v>0</v>
      </c>
      <c r="AU1640">
        <v>3</v>
      </c>
      <c r="AV1640">
        <v>11</v>
      </c>
      <c r="AW1640">
        <f>IF(Z1640&gt;607, 4, 0)</f>
        <v>0</v>
      </c>
      <c r="AX1640">
        <f>IF(AA1640&gt;0.1497, 3, 0)</f>
        <v>3</v>
      </c>
      <c r="AY1640">
        <f>IF(P1640&gt;4031, 2, 0)</f>
        <v>0</v>
      </c>
      <c r="AZ1640">
        <f>IF(H1640&gt;51934.91, 1, 0)</f>
        <v>0</v>
      </c>
      <c r="BA1640">
        <f>SUM(AW1640:AZ1640)</f>
        <v>3</v>
      </c>
      <c r="BB1640" t="str">
        <f>VLOOKUP(BA1640,'Standard Deviations'!$L$1:$M$11,2,TRUE)</f>
        <v>Silver</v>
      </c>
    </row>
    <row r="1641" spans="1:54">
      <c r="A1641">
        <v>6941</v>
      </c>
      <c r="B1641">
        <v>1971</v>
      </c>
      <c r="C1641">
        <f>2024-B1641</f>
        <v>53</v>
      </c>
      <c r="D1641" t="str">
        <f>VLOOKUP(B1641,Reference!$A$1:$B$125, 2)</f>
        <v>Gen X</v>
      </c>
      <c r="E1641" t="s">
        <v>54</v>
      </c>
      <c r="F1641" t="str">
        <f>IF(E1641="High School", "No College", "College")</f>
        <v>College</v>
      </c>
      <c r="G1641" t="s">
        <v>60</v>
      </c>
      <c r="H1641">
        <v>31632</v>
      </c>
      <c r="I1641">
        <v>31632</v>
      </c>
      <c r="J1641" s="4" t="s">
        <v>175</v>
      </c>
      <c r="K1641">
        <v>0</v>
      </c>
      <c r="L1641">
        <v>0</v>
      </c>
      <c r="M1641" t="str">
        <f>IF(OR(K1641&gt;0, L1641&gt;0), "Parent", "Not Parent")</f>
        <v>Not Parent</v>
      </c>
      <c r="N1641" t="s">
        <v>466</v>
      </c>
      <c r="O1641" s="8">
        <v>41916</v>
      </c>
      <c r="P1641" s="9">
        <f>O1641-N1641</f>
        <v>447</v>
      </c>
      <c r="Q1641">
        <v>92</v>
      </c>
      <c r="R1641" s="9">
        <f>P1641-Q1641</f>
        <v>355</v>
      </c>
      <c r="S1641" s="8">
        <f>O1641-R1641</f>
        <v>41561</v>
      </c>
      <c r="T1641">
        <v>17</v>
      </c>
      <c r="U1641">
        <v>8</v>
      </c>
      <c r="V1641">
        <v>12</v>
      </c>
      <c r="W1641">
        <v>11</v>
      </c>
      <c r="X1641">
        <v>15</v>
      </c>
      <c r="Y1641">
        <v>32</v>
      </c>
      <c r="Z1641">
        <v>95</v>
      </c>
      <c r="AA1641">
        <f>Z1641/P1641</f>
        <v>0.21252796420581654</v>
      </c>
      <c r="AB1641" s="14" t="s">
        <v>506</v>
      </c>
      <c r="AC1641" s="13" t="s">
        <v>63</v>
      </c>
      <c r="AD1641">
        <v>1</v>
      </c>
      <c r="AE1641" t="str">
        <f>IF(AD1641&gt;3, "Prefers Discount", "Discount Indifferent")</f>
        <v>Discount Indifferent</v>
      </c>
      <c r="AF1641">
        <v>2</v>
      </c>
      <c r="AG1641">
        <v>2</v>
      </c>
      <c r="AH1641">
        <v>1</v>
      </c>
      <c r="AI1641" t="str">
        <f>INDEX($AF$1:$AH$1,MATCH(MAX(AF1641:AH1641),AF1641:AH1641,0))</f>
        <v>Store_Orders</v>
      </c>
      <c r="AJ1641">
        <v>7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f>SUM(AK1641:AO1641)</f>
        <v>0</v>
      </c>
      <c r="AQ1641" t="s">
        <v>67</v>
      </c>
      <c r="AR1641">
        <v>0</v>
      </c>
      <c r="AS1641" t="str">
        <f>IF(OR(AK1641&gt;0, AL1641&gt;0, AM1641&gt;0, AN1641&gt;0, AO1641&gt;0), "Converted", "Not Converted")</f>
        <v>Not Converted</v>
      </c>
      <c r="AT1641">
        <v>0</v>
      </c>
      <c r="AU1641">
        <v>3</v>
      </c>
      <c r="AV1641">
        <v>11</v>
      </c>
      <c r="AW1641">
        <f>IF(Z1641&gt;607, 4, 0)</f>
        <v>0</v>
      </c>
      <c r="AX1641">
        <f>IF(AA1641&gt;0.1497, 3, 0)</f>
        <v>3</v>
      </c>
      <c r="AY1641">
        <f>IF(P1641&gt;4031, 2, 0)</f>
        <v>0</v>
      </c>
      <c r="AZ1641">
        <f>IF(H1641&gt;51934.91, 1, 0)</f>
        <v>0</v>
      </c>
      <c r="BA1641">
        <f>SUM(AW1641:AZ1641)</f>
        <v>3</v>
      </c>
      <c r="BB1641" t="str">
        <f>VLOOKUP(BA1641,'Standard Deviations'!$L$1:$M$11,2,TRUE)</f>
        <v>Silver</v>
      </c>
    </row>
    <row r="1642" spans="1:54">
      <c r="A1642">
        <v>9197</v>
      </c>
      <c r="B1642">
        <v>1953</v>
      </c>
      <c r="C1642">
        <f>2024-B1642</f>
        <v>71</v>
      </c>
      <c r="D1642" t="str">
        <f>VLOOKUP(B1642,Reference!$A$1:$B$125, 2)</f>
        <v>Boomers</v>
      </c>
      <c r="E1642" t="s">
        <v>54</v>
      </c>
      <c r="F1642" t="str">
        <f>IF(E1642="High School", "No College", "College")</f>
        <v>College</v>
      </c>
      <c r="G1642" t="s">
        <v>55</v>
      </c>
      <c r="H1642">
        <v>39722</v>
      </c>
      <c r="I1642">
        <v>39722</v>
      </c>
      <c r="J1642" s="4" t="s">
        <v>175</v>
      </c>
      <c r="K1642">
        <v>0</v>
      </c>
      <c r="L1642">
        <v>1</v>
      </c>
      <c r="M1642" t="str">
        <f>IF(OR(K1642&gt;0, L1642&gt;0), "Parent", "Not Parent")</f>
        <v>Parent</v>
      </c>
      <c r="N1642" t="s">
        <v>116</v>
      </c>
      <c r="O1642" s="8">
        <v>41916</v>
      </c>
      <c r="P1642" s="9">
        <f>O1642-N1642</f>
        <v>222</v>
      </c>
      <c r="Q1642">
        <v>92</v>
      </c>
      <c r="R1642" s="9">
        <f>P1642-Q1642</f>
        <v>130</v>
      </c>
      <c r="S1642" s="8">
        <f>O1642-R1642</f>
        <v>41786</v>
      </c>
      <c r="T1642">
        <v>32</v>
      </c>
      <c r="U1642">
        <v>0</v>
      </c>
      <c r="V1642">
        <v>5</v>
      </c>
      <c r="W1642">
        <v>2</v>
      </c>
      <c r="X1642">
        <v>0</v>
      </c>
      <c r="Y1642">
        <v>8</v>
      </c>
      <c r="Z1642">
        <v>47</v>
      </c>
      <c r="AA1642">
        <f>Z1642/P1642</f>
        <v>0.21171171171171171</v>
      </c>
      <c r="AB1642" s="14" t="s">
        <v>506</v>
      </c>
      <c r="AC1642" s="13" t="s">
        <v>63</v>
      </c>
      <c r="AD1642">
        <v>2</v>
      </c>
      <c r="AE1642" t="str">
        <f>IF(AD1642&gt;3, "Prefers Discount", "Discount Indifferent")</f>
        <v>Discount Indifferent</v>
      </c>
      <c r="AF1642">
        <v>3</v>
      </c>
      <c r="AG1642">
        <v>2</v>
      </c>
      <c r="AH1642">
        <v>0</v>
      </c>
      <c r="AI1642" t="str">
        <f>INDEX($AF$1:$AH$1,MATCH(MAX(AF1642:AH1642),AF1642:AH1642,0))</f>
        <v>Store_Orders</v>
      </c>
      <c r="AJ1642">
        <v>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f>SUM(AK1642:AO1642)</f>
        <v>0</v>
      </c>
      <c r="AQ1642" t="s">
        <v>67</v>
      </c>
      <c r="AR1642">
        <v>0</v>
      </c>
      <c r="AS1642" t="str">
        <f>IF(OR(AK1642&gt;0, AL1642&gt;0, AM1642&gt;0, AN1642&gt;0, AO1642&gt;0), "Converted", "Not Converted")</f>
        <v>Not Converted</v>
      </c>
      <c r="AT1642">
        <v>0</v>
      </c>
      <c r="AU1642">
        <v>3</v>
      </c>
      <c r="AV1642">
        <v>11</v>
      </c>
      <c r="AW1642">
        <f>IF(Z1642&gt;607, 4, 0)</f>
        <v>0</v>
      </c>
      <c r="AX1642">
        <f>IF(AA1642&gt;0.1497, 3, 0)</f>
        <v>3</v>
      </c>
      <c r="AY1642">
        <f>IF(P1642&gt;4031, 2, 0)</f>
        <v>0</v>
      </c>
      <c r="AZ1642">
        <f>IF(H1642&gt;51934.91, 1, 0)</f>
        <v>0</v>
      </c>
      <c r="BA1642">
        <f>SUM(AW1642:AZ1642)</f>
        <v>3</v>
      </c>
      <c r="BB1642" t="str">
        <f>VLOOKUP(BA1642,'Standard Deviations'!$L$1:$M$11,2,TRUE)</f>
        <v>Silver</v>
      </c>
    </row>
    <row r="1643" spans="1:54">
      <c r="A1643">
        <v>916</v>
      </c>
      <c r="B1643">
        <v>1972</v>
      </c>
      <c r="C1643">
        <f>2024-B1643</f>
        <v>52</v>
      </c>
      <c r="D1643" t="str">
        <f>VLOOKUP(B1643,Reference!$A$1:$B$125, 2)</f>
        <v>Gen X</v>
      </c>
      <c r="E1643" t="s">
        <v>68</v>
      </c>
      <c r="F1643" t="str">
        <f>IF(E1643="High School", "No College", "College")</f>
        <v>College</v>
      </c>
      <c r="G1643" t="s">
        <v>60</v>
      </c>
      <c r="H1643">
        <v>41644</v>
      </c>
      <c r="I1643">
        <v>41644</v>
      </c>
      <c r="J1643" s="4" t="s">
        <v>175</v>
      </c>
      <c r="K1643">
        <v>1</v>
      </c>
      <c r="L1643">
        <v>1</v>
      </c>
      <c r="M1643" t="str">
        <f>IF(OR(K1643&gt;0, L1643&gt;0), "Parent", "Not Parent")</f>
        <v>Parent</v>
      </c>
      <c r="N1643" t="s">
        <v>683</v>
      </c>
      <c r="O1643" s="8">
        <v>41916</v>
      </c>
      <c r="P1643" s="9">
        <f>O1643-N1643</f>
        <v>148</v>
      </c>
      <c r="Q1643">
        <v>67</v>
      </c>
      <c r="R1643" s="9">
        <f>P1643-Q1643</f>
        <v>81</v>
      </c>
      <c r="S1643" s="8">
        <f>O1643-R1643</f>
        <v>41835</v>
      </c>
      <c r="T1643">
        <v>20</v>
      </c>
      <c r="U1643">
        <v>3</v>
      </c>
      <c r="V1643">
        <v>4</v>
      </c>
      <c r="W1643">
        <v>2</v>
      </c>
      <c r="X1643">
        <v>0</v>
      </c>
      <c r="Y1643">
        <v>2</v>
      </c>
      <c r="Z1643">
        <v>31</v>
      </c>
      <c r="AA1643">
        <f>Z1643/P1643</f>
        <v>0.20945945945945946</v>
      </c>
      <c r="AB1643" s="14" t="s">
        <v>506</v>
      </c>
      <c r="AC1643" s="13" t="s">
        <v>63</v>
      </c>
      <c r="AD1643">
        <v>2</v>
      </c>
      <c r="AE1643" t="str">
        <f>IF(AD1643&gt;3, "Prefers Discount", "Discount Indifferent")</f>
        <v>Discount Indifferent</v>
      </c>
      <c r="AF1643">
        <v>3</v>
      </c>
      <c r="AG1643">
        <v>1</v>
      </c>
      <c r="AH1643">
        <v>0</v>
      </c>
      <c r="AI1643" t="str">
        <f>INDEX($AF$1:$AH$1,MATCH(MAX(AF1643:AH1643),AF1643:AH1643,0))</f>
        <v>Store_Orders</v>
      </c>
      <c r="AJ1643">
        <v>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f>SUM(AK1643:AO1643)</f>
        <v>0</v>
      </c>
      <c r="AQ1643" t="s">
        <v>67</v>
      </c>
      <c r="AR1643">
        <v>0</v>
      </c>
      <c r="AS1643" t="str">
        <f>IF(OR(AK1643&gt;0, AL1643&gt;0, AM1643&gt;0, AN1643&gt;0, AO1643&gt;0), "Converted", "Not Converted")</f>
        <v>Not Converted</v>
      </c>
      <c r="AT1643">
        <v>0</v>
      </c>
      <c r="AU1643">
        <v>3</v>
      </c>
      <c r="AV1643">
        <v>11</v>
      </c>
      <c r="AW1643">
        <f>IF(Z1643&gt;607, 4, 0)</f>
        <v>0</v>
      </c>
      <c r="AX1643">
        <f>IF(AA1643&gt;0.1497, 3, 0)</f>
        <v>3</v>
      </c>
      <c r="AY1643">
        <f>IF(P1643&gt;4031, 2, 0)</f>
        <v>0</v>
      </c>
      <c r="AZ1643">
        <f>IF(H1643&gt;51934.91, 1, 0)</f>
        <v>0</v>
      </c>
      <c r="BA1643">
        <f>SUM(AW1643:AZ1643)</f>
        <v>3</v>
      </c>
      <c r="BB1643" t="str">
        <f>VLOOKUP(BA1643,'Standard Deviations'!$L$1:$M$11,2,TRUE)</f>
        <v>Silver</v>
      </c>
    </row>
    <row r="1644" spans="1:54">
      <c r="A1644">
        <v>1177</v>
      </c>
      <c r="B1644">
        <v>1966</v>
      </c>
      <c r="C1644">
        <f>2024-B1644</f>
        <v>58</v>
      </c>
      <c r="D1644" t="str">
        <f>VLOOKUP(B1644,Reference!$A$1:$B$125, 2)</f>
        <v>Gen X</v>
      </c>
      <c r="E1644" t="s">
        <v>64</v>
      </c>
      <c r="F1644" t="str">
        <f>IF(E1644="High School", "No College", "College")</f>
        <v>College</v>
      </c>
      <c r="G1644" t="s">
        <v>65</v>
      </c>
      <c r="H1644">
        <v>49618</v>
      </c>
      <c r="I1644">
        <v>49618</v>
      </c>
      <c r="J1644" s="4" t="s">
        <v>175</v>
      </c>
      <c r="K1644">
        <v>1</v>
      </c>
      <c r="L1644">
        <v>1</v>
      </c>
      <c r="M1644" t="str">
        <f>IF(OR(K1644&gt;0, L1644&gt;0), "Parent", "Not Parent")</f>
        <v>Parent</v>
      </c>
      <c r="N1644" t="s">
        <v>377</v>
      </c>
      <c r="O1644" s="8">
        <v>41916</v>
      </c>
      <c r="P1644" s="9">
        <f>O1644-N1644</f>
        <v>616</v>
      </c>
      <c r="Q1644">
        <v>77</v>
      </c>
      <c r="R1644" s="9">
        <f>P1644-Q1644</f>
        <v>539</v>
      </c>
      <c r="S1644" s="8">
        <f>O1644-R1644</f>
        <v>41377</v>
      </c>
      <c r="T1644">
        <v>80</v>
      </c>
      <c r="U1644">
        <v>3</v>
      </c>
      <c r="V1644">
        <v>26</v>
      </c>
      <c r="W1644">
        <v>4</v>
      </c>
      <c r="X1644">
        <v>2</v>
      </c>
      <c r="Y1644">
        <v>14</v>
      </c>
      <c r="Z1644">
        <v>129</v>
      </c>
      <c r="AA1644">
        <f>Z1644/P1644</f>
        <v>0.20941558441558442</v>
      </c>
      <c r="AB1644" s="14" t="s">
        <v>506</v>
      </c>
      <c r="AC1644" s="13" t="s">
        <v>63</v>
      </c>
      <c r="AD1644">
        <v>4</v>
      </c>
      <c r="AE1644" t="str">
        <f>IF(AD1644&gt;3, "Prefers Discount", "Discount Indifferent")</f>
        <v>Prefers Discount</v>
      </c>
      <c r="AF1644">
        <v>3</v>
      </c>
      <c r="AG1644">
        <v>3</v>
      </c>
      <c r="AH1644">
        <v>1</v>
      </c>
      <c r="AI1644" t="str">
        <f>INDEX($AF$1:$AH$1,MATCH(MAX(AF1644:AH1644),AF1644:AH1644,0))</f>
        <v>Store_Orders</v>
      </c>
      <c r="AJ1644">
        <v>7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f>SUM(AK1644:AO1644)</f>
        <v>0</v>
      </c>
      <c r="AQ1644" t="s">
        <v>67</v>
      </c>
      <c r="AR1644">
        <v>0</v>
      </c>
      <c r="AS1644" t="str">
        <f>IF(OR(AK1644&gt;0, AL1644&gt;0, AM1644&gt;0, AN1644&gt;0, AO1644&gt;0), "Converted", "Not Converted")</f>
        <v>Not Converted</v>
      </c>
      <c r="AT1644">
        <v>0</v>
      </c>
      <c r="AU1644">
        <v>3</v>
      </c>
      <c r="AV1644">
        <v>11</v>
      </c>
      <c r="AW1644">
        <f>IF(Z1644&gt;607, 4, 0)</f>
        <v>0</v>
      </c>
      <c r="AX1644">
        <f>IF(AA1644&gt;0.1497, 3, 0)</f>
        <v>3</v>
      </c>
      <c r="AY1644">
        <f>IF(P1644&gt;4031, 2, 0)</f>
        <v>0</v>
      </c>
      <c r="AZ1644">
        <f>IF(H1644&gt;51934.91, 1, 0)</f>
        <v>0</v>
      </c>
      <c r="BA1644">
        <f>SUM(AW1644:AZ1644)</f>
        <v>3</v>
      </c>
      <c r="BB1644" t="str">
        <f>VLOOKUP(BA1644,'Standard Deviations'!$L$1:$M$11,2,TRUE)</f>
        <v>Silver</v>
      </c>
    </row>
    <row r="1645" spans="1:54">
      <c r="A1645">
        <v>8414</v>
      </c>
      <c r="B1645">
        <v>1962</v>
      </c>
      <c r="C1645">
        <f>2024-B1645</f>
        <v>62</v>
      </c>
      <c r="D1645" t="str">
        <f>VLOOKUP(B1645,Reference!$A$1:$B$125, 2)</f>
        <v>Boomers</v>
      </c>
      <c r="E1645" t="s">
        <v>68</v>
      </c>
      <c r="F1645" t="str">
        <f>IF(E1645="High School", "No College", "College")</f>
        <v>College</v>
      </c>
      <c r="G1645" t="s">
        <v>60</v>
      </c>
      <c r="H1645">
        <v>33419</v>
      </c>
      <c r="I1645">
        <v>33419</v>
      </c>
      <c r="J1645" s="4" t="s">
        <v>175</v>
      </c>
      <c r="K1645">
        <v>0</v>
      </c>
      <c r="L1645">
        <v>1</v>
      </c>
      <c r="M1645" t="str">
        <f>IF(OR(K1645&gt;0, L1645&gt;0), "Parent", "Not Parent")</f>
        <v>Parent</v>
      </c>
      <c r="N1645" t="s">
        <v>210</v>
      </c>
      <c r="O1645" s="8">
        <v>41916</v>
      </c>
      <c r="P1645" s="9">
        <f>O1645-N1645</f>
        <v>413</v>
      </c>
      <c r="Q1645">
        <v>76</v>
      </c>
      <c r="R1645" s="9">
        <f>P1645-Q1645</f>
        <v>337</v>
      </c>
      <c r="S1645" s="8">
        <f>O1645-R1645</f>
        <v>41579</v>
      </c>
      <c r="T1645">
        <v>56</v>
      </c>
      <c r="U1645">
        <v>0</v>
      </c>
      <c r="V1645">
        <v>12</v>
      </c>
      <c r="W1645">
        <v>0</v>
      </c>
      <c r="X1645">
        <v>0</v>
      </c>
      <c r="Y1645">
        <v>18</v>
      </c>
      <c r="Z1645">
        <v>86</v>
      </c>
      <c r="AA1645">
        <f>Z1645/P1645</f>
        <v>0.20823244552058112</v>
      </c>
      <c r="AB1645" s="14" t="s">
        <v>506</v>
      </c>
      <c r="AC1645" s="13" t="s">
        <v>63</v>
      </c>
      <c r="AD1645">
        <v>2</v>
      </c>
      <c r="AE1645" t="str">
        <f>IF(AD1645&gt;3, "Prefers Discount", "Discount Indifferent")</f>
        <v>Discount Indifferent</v>
      </c>
      <c r="AF1645">
        <v>4</v>
      </c>
      <c r="AG1645">
        <v>2</v>
      </c>
      <c r="AH1645">
        <v>0</v>
      </c>
      <c r="AI1645" t="str">
        <f>INDEX($AF$1:$AH$1,MATCH(MAX(AF1645:AH1645),AF1645:AH1645,0))</f>
        <v>Store_Orders</v>
      </c>
      <c r="AJ1645">
        <v>7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f>SUM(AK1645:AO1645)</f>
        <v>0</v>
      </c>
      <c r="AQ1645" t="s">
        <v>67</v>
      </c>
      <c r="AR1645">
        <v>0</v>
      </c>
      <c r="AS1645" t="str">
        <f>IF(OR(AK1645&gt;0, AL1645&gt;0, AM1645&gt;0, AN1645&gt;0, AO1645&gt;0), "Converted", "Not Converted")</f>
        <v>Not Converted</v>
      </c>
      <c r="AT1645">
        <v>0</v>
      </c>
      <c r="AU1645">
        <v>3</v>
      </c>
      <c r="AV1645">
        <v>11</v>
      </c>
      <c r="AW1645">
        <f>IF(Z1645&gt;607, 4, 0)</f>
        <v>0</v>
      </c>
      <c r="AX1645">
        <f>IF(AA1645&gt;0.1497, 3, 0)</f>
        <v>3</v>
      </c>
      <c r="AY1645">
        <f>IF(P1645&gt;4031, 2, 0)</f>
        <v>0</v>
      </c>
      <c r="AZ1645">
        <f>IF(H1645&gt;51934.91, 1, 0)</f>
        <v>0</v>
      </c>
      <c r="BA1645">
        <f>SUM(AW1645:AZ1645)</f>
        <v>3</v>
      </c>
      <c r="BB1645" t="str">
        <f>VLOOKUP(BA1645,'Standard Deviations'!$L$1:$M$11,2,TRUE)</f>
        <v>Silver</v>
      </c>
    </row>
    <row r="1646" spans="1:54" hidden="1">
      <c r="A1646">
        <v>7629</v>
      </c>
      <c r="B1646">
        <v>1977</v>
      </c>
      <c r="C1646">
        <f>2024-B1646</f>
        <v>47</v>
      </c>
      <c r="D1646" t="str">
        <f>VLOOKUP(B1646,Reference!$A$1:$B$125, 2)</f>
        <v>Gen X</v>
      </c>
      <c r="E1646" t="s">
        <v>54</v>
      </c>
      <c r="F1646" t="str">
        <f>IF(E1646="High School", "No College", "College")</f>
        <v>College</v>
      </c>
      <c r="G1646" t="s">
        <v>55</v>
      </c>
      <c r="H1646">
        <v>22108</v>
      </c>
      <c r="I1646">
        <v>22108</v>
      </c>
      <c r="J1646" s="4" t="s">
        <v>341</v>
      </c>
      <c r="K1646">
        <v>1</v>
      </c>
      <c r="L1646">
        <v>1</v>
      </c>
      <c r="M1646" t="str">
        <f>IF(OR(K1646&gt;0, L1646&gt;0), "Parent", "Not Parent")</f>
        <v>Parent</v>
      </c>
      <c r="N1646" t="s">
        <v>119</v>
      </c>
      <c r="O1646" s="8">
        <v>41916</v>
      </c>
      <c r="P1646" s="9">
        <f>O1646-N1646</f>
        <v>149</v>
      </c>
      <c r="Q1646">
        <v>46</v>
      </c>
      <c r="R1646" s="9">
        <f>P1646-Q1646</f>
        <v>103</v>
      </c>
      <c r="S1646" s="8">
        <f>O1646-R1646</f>
        <v>41813</v>
      </c>
      <c r="T1646">
        <v>5</v>
      </c>
      <c r="U1646">
        <v>3</v>
      </c>
      <c r="V1646">
        <v>9</v>
      </c>
      <c r="W1646">
        <v>6</v>
      </c>
      <c r="X1646">
        <v>2</v>
      </c>
      <c r="Y1646">
        <v>6</v>
      </c>
      <c r="Z1646">
        <v>31</v>
      </c>
      <c r="AA1646">
        <f>Z1646/P1646</f>
        <v>0.20805369127516779</v>
      </c>
      <c r="AB1646" s="11" t="s">
        <v>506</v>
      </c>
      <c r="AC1646" t="s">
        <v>59</v>
      </c>
      <c r="AD1646">
        <v>2</v>
      </c>
      <c r="AE1646" t="str">
        <f>IF(AD1646&gt;3, "Prefers Discount", "Discount Indifferent")</f>
        <v>Discount Indifferent</v>
      </c>
      <c r="AF1646">
        <v>3</v>
      </c>
      <c r="AG1646">
        <v>2</v>
      </c>
      <c r="AH1646">
        <v>0</v>
      </c>
      <c r="AI1646" t="str">
        <f>INDEX($AF$1:$AH$1,MATCH(MAX(AF1646:AH1646),AF1646:AH1646,0))</f>
        <v>Store_Orders</v>
      </c>
      <c r="AJ1646">
        <v>7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f>SUM(AK1646:AO1646)</f>
        <v>0</v>
      </c>
      <c r="AQ1646" t="s">
        <v>67</v>
      </c>
      <c r="AR1646">
        <v>0</v>
      </c>
      <c r="AS1646" t="str">
        <f>IF(OR(AK1646&gt;0, AL1646&gt;0, AM1646&gt;0, AN1646&gt;0, AO1646&gt;0), "Converted", "Not Converted")</f>
        <v>Not Converted</v>
      </c>
      <c r="AT1646">
        <v>0</v>
      </c>
      <c r="AU1646">
        <v>3</v>
      </c>
      <c r="AV1646">
        <v>11</v>
      </c>
      <c r="AW1646">
        <f>IF(Z1646&gt;607, 4, 0)</f>
        <v>0</v>
      </c>
      <c r="AX1646">
        <f>IF(AA1646&gt;0.1497, 3, 0)</f>
        <v>3</v>
      </c>
      <c r="AY1646">
        <f>IF(P1646&gt;4031, 2, 0)</f>
        <v>0</v>
      </c>
      <c r="AZ1646">
        <f>IF(H1646&gt;51934.91, 1, 0)</f>
        <v>0</v>
      </c>
      <c r="BA1646">
        <f>SUM(AW1646:AZ1646)</f>
        <v>3</v>
      </c>
      <c r="BB1646" t="str">
        <f>VLOOKUP(BA1646,'Standard Deviations'!$L$1:$M$11,2,TRUE)</f>
        <v>Silver</v>
      </c>
    </row>
    <row r="1647" spans="1:54">
      <c r="A1647">
        <v>3696</v>
      </c>
      <c r="B1647">
        <v>1965</v>
      </c>
      <c r="C1647">
        <f>2024-B1647</f>
        <v>59</v>
      </c>
      <c r="D1647" t="str">
        <f>VLOOKUP(B1647,Reference!$A$1:$B$125, 2)</f>
        <v>Gen X</v>
      </c>
      <c r="E1647" t="s">
        <v>54</v>
      </c>
      <c r="F1647" t="str">
        <f>IF(E1647="High School", "No College", "College")</f>
        <v>College</v>
      </c>
      <c r="G1647" t="s">
        <v>71</v>
      </c>
      <c r="H1647">
        <v>30630</v>
      </c>
      <c r="I1647">
        <v>30630</v>
      </c>
      <c r="J1647" s="4" t="s">
        <v>341</v>
      </c>
      <c r="K1647">
        <v>1</v>
      </c>
      <c r="L1647">
        <v>1</v>
      </c>
      <c r="M1647" t="str">
        <f>IF(OR(K1647&gt;0, L1647&gt;0), "Parent", "Not Parent")</f>
        <v>Parent</v>
      </c>
      <c r="N1647" t="s">
        <v>596</v>
      </c>
      <c r="O1647" s="8">
        <v>41916</v>
      </c>
      <c r="P1647" s="9">
        <f>O1647-N1647</f>
        <v>250</v>
      </c>
      <c r="Q1647">
        <v>67</v>
      </c>
      <c r="R1647" s="9">
        <f>P1647-Q1647</f>
        <v>183</v>
      </c>
      <c r="S1647" s="8">
        <f>O1647-R1647</f>
        <v>41733</v>
      </c>
      <c r="T1647">
        <v>27</v>
      </c>
      <c r="U1647">
        <v>1</v>
      </c>
      <c r="V1647">
        <v>12</v>
      </c>
      <c r="W1647">
        <v>2</v>
      </c>
      <c r="X1647">
        <v>0</v>
      </c>
      <c r="Y1647">
        <v>10</v>
      </c>
      <c r="Z1647">
        <v>52</v>
      </c>
      <c r="AA1647">
        <f>Z1647/P1647</f>
        <v>0.20799999999999999</v>
      </c>
      <c r="AB1647" s="14" t="s">
        <v>506</v>
      </c>
      <c r="AC1647" s="13" t="s">
        <v>63</v>
      </c>
      <c r="AD1647">
        <v>2</v>
      </c>
      <c r="AE1647" t="str">
        <f>IF(AD1647&gt;3, "Prefers Discount", "Discount Indifferent")</f>
        <v>Discount Indifferent</v>
      </c>
      <c r="AF1647">
        <v>3</v>
      </c>
      <c r="AG1647">
        <v>2</v>
      </c>
      <c r="AH1647">
        <v>0</v>
      </c>
      <c r="AI1647" t="str">
        <f>INDEX($AF$1:$AH$1,MATCH(MAX(AF1647:AH1647),AF1647:AH1647,0))</f>
        <v>Store_Orders</v>
      </c>
      <c r="AJ1647">
        <v>7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f>SUM(AK1647:AO1647)</f>
        <v>0</v>
      </c>
      <c r="AQ1647" t="s">
        <v>67</v>
      </c>
      <c r="AR1647">
        <v>0</v>
      </c>
      <c r="AS1647" t="str">
        <f>IF(OR(AK1647&gt;0, AL1647&gt;0, AM1647&gt;0, AN1647&gt;0, AO1647&gt;0), "Converted", "Not Converted")</f>
        <v>Not Converted</v>
      </c>
      <c r="AT1647">
        <v>0</v>
      </c>
      <c r="AU1647">
        <v>3</v>
      </c>
      <c r="AV1647">
        <v>11</v>
      </c>
      <c r="AW1647">
        <f>IF(Z1647&gt;607, 4, 0)</f>
        <v>0</v>
      </c>
      <c r="AX1647">
        <f>IF(AA1647&gt;0.1497, 3, 0)</f>
        <v>3</v>
      </c>
      <c r="AY1647">
        <f>IF(P1647&gt;4031, 2, 0)</f>
        <v>0</v>
      </c>
      <c r="AZ1647">
        <f>IF(H1647&gt;51934.91, 1, 0)</f>
        <v>0</v>
      </c>
      <c r="BA1647">
        <f>SUM(AW1647:AZ1647)</f>
        <v>3</v>
      </c>
      <c r="BB1647" t="str">
        <f>VLOOKUP(BA1647,'Standard Deviations'!$L$1:$M$11,2,TRUE)</f>
        <v>Silver</v>
      </c>
    </row>
    <row r="1648" spans="1:54" hidden="1">
      <c r="A1648">
        <v>9423</v>
      </c>
      <c r="B1648">
        <v>1979</v>
      </c>
      <c r="C1648">
        <f>2024-B1648</f>
        <v>45</v>
      </c>
      <c r="D1648" t="str">
        <f>VLOOKUP(B1648,Reference!$A$1:$B$125, 2)</f>
        <v>Gen X</v>
      </c>
      <c r="E1648" t="s">
        <v>64</v>
      </c>
      <c r="F1648" t="str">
        <f>IF(E1648="High School", "No College", "College")</f>
        <v>College</v>
      </c>
      <c r="G1648" t="s">
        <v>55</v>
      </c>
      <c r="H1648">
        <v>32765</v>
      </c>
      <c r="I1648">
        <v>32765</v>
      </c>
      <c r="J1648" s="4" t="s">
        <v>175</v>
      </c>
      <c r="K1648">
        <v>1</v>
      </c>
      <c r="L1648">
        <v>0</v>
      </c>
      <c r="M1648" t="str">
        <f>IF(OR(K1648&gt;0, L1648&gt;0), "Parent", "Not Parent")</f>
        <v>Parent</v>
      </c>
      <c r="N1648" t="s">
        <v>588</v>
      </c>
      <c r="O1648" s="8">
        <v>41916</v>
      </c>
      <c r="P1648" s="9">
        <f>O1648-N1648</f>
        <v>223</v>
      </c>
      <c r="Q1648">
        <v>49</v>
      </c>
      <c r="R1648" s="9">
        <f>P1648-Q1648</f>
        <v>174</v>
      </c>
      <c r="S1648" s="8">
        <f>O1648-R1648</f>
        <v>41742</v>
      </c>
      <c r="T1648">
        <v>13</v>
      </c>
      <c r="U1648">
        <v>3</v>
      </c>
      <c r="V1648">
        <v>17</v>
      </c>
      <c r="W1648">
        <v>7</v>
      </c>
      <c r="X1648">
        <v>3</v>
      </c>
      <c r="Y1648">
        <v>3</v>
      </c>
      <c r="Z1648">
        <v>46</v>
      </c>
      <c r="AA1648">
        <f>Z1648/P1648</f>
        <v>0.20627802690582961</v>
      </c>
      <c r="AB1648" s="11" t="s">
        <v>506</v>
      </c>
      <c r="AC1648" t="s">
        <v>59</v>
      </c>
      <c r="AD1648">
        <v>2</v>
      </c>
      <c r="AE1648" t="str">
        <f>IF(AD1648&gt;3, "Prefers Discount", "Discount Indifferent")</f>
        <v>Discount Indifferent</v>
      </c>
      <c r="AF1648">
        <v>4</v>
      </c>
      <c r="AG1648">
        <v>2</v>
      </c>
      <c r="AH1648">
        <v>0</v>
      </c>
      <c r="AI1648" t="str">
        <f>INDEX($AF$1:$AH$1,MATCH(MAX(AF1648:AH1648),AF1648:AH1648,0))</f>
        <v>Store_Orders</v>
      </c>
      <c r="AJ1648">
        <v>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f>SUM(AK1648:AO1648)</f>
        <v>0</v>
      </c>
      <c r="AQ1648" t="s">
        <v>67</v>
      </c>
      <c r="AR1648">
        <v>0</v>
      </c>
      <c r="AS1648" t="str">
        <f>IF(OR(AK1648&gt;0, AL1648&gt;0, AM1648&gt;0, AN1648&gt;0, AO1648&gt;0), "Converted", "Not Converted")</f>
        <v>Not Converted</v>
      </c>
      <c r="AT1648">
        <v>0</v>
      </c>
      <c r="AU1648">
        <v>3</v>
      </c>
      <c r="AV1648">
        <v>11</v>
      </c>
      <c r="AW1648">
        <f>IF(Z1648&gt;607, 4, 0)</f>
        <v>0</v>
      </c>
      <c r="AX1648">
        <f>IF(AA1648&gt;0.1497, 3, 0)</f>
        <v>3</v>
      </c>
      <c r="AY1648">
        <f>IF(P1648&gt;4031, 2, 0)</f>
        <v>0</v>
      </c>
      <c r="AZ1648">
        <f>IF(H1648&gt;51934.91, 1, 0)</f>
        <v>0</v>
      </c>
      <c r="BA1648">
        <f>SUM(AW1648:AZ1648)</f>
        <v>3</v>
      </c>
      <c r="BB1648" t="str">
        <f>VLOOKUP(BA1648,'Standard Deviations'!$L$1:$M$11,2,TRUE)</f>
        <v>Silver</v>
      </c>
    </row>
    <row r="1649" spans="1:54">
      <c r="A1649">
        <v>4303</v>
      </c>
      <c r="B1649">
        <v>1957</v>
      </c>
      <c r="C1649">
        <f>2024-B1649</f>
        <v>67</v>
      </c>
      <c r="D1649" t="str">
        <f>VLOOKUP(B1649,Reference!$A$1:$B$125, 2)</f>
        <v>Boomers</v>
      </c>
      <c r="E1649" t="s">
        <v>68</v>
      </c>
      <c r="F1649" t="str">
        <f>IF(E1649="High School", "No College", "College")</f>
        <v>College</v>
      </c>
      <c r="G1649" t="s">
        <v>65</v>
      </c>
      <c r="H1649">
        <v>6835</v>
      </c>
      <c r="I1649">
        <v>82020</v>
      </c>
      <c r="J1649" s="4" t="s">
        <v>56</v>
      </c>
      <c r="K1649">
        <v>0</v>
      </c>
      <c r="L1649">
        <v>1</v>
      </c>
      <c r="M1649" t="str">
        <f>IF(OR(K1649&gt;0, L1649&gt;0), "Parent", "Not Parent")</f>
        <v>Parent</v>
      </c>
      <c r="N1649" t="s">
        <v>684</v>
      </c>
      <c r="O1649" s="8">
        <v>41916</v>
      </c>
      <c r="P1649" s="9">
        <f>O1649-N1649</f>
        <v>665</v>
      </c>
      <c r="Q1649">
        <v>76</v>
      </c>
      <c r="R1649" s="9">
        <f>P1649-Q1649</f>
        <v>589</v>
      </c>
      <c r="S1649" s="8">
        <f>O1649-R1649</f>
        <v>41327</v>
      </c>
      <c r="T1649">
        <v>107</v>
      </c>
      <c r="U1649">
        <v>2</v>
      </c>
      <c r="V1649">
        <v>12</v>
      </c>
      <c r="W1649">
        <v>2</v>
      </c>
      <c r="X1649">
        <v>2</v>
      </c>
      <c r="Y1649">
        <v>12</v>
      </c>
      <c r="Z1649">
        <v>137</v>
      </c>
      <c r="AA1649">
        <f>Z1649/P1649</f>
        <v>0.20601503759398496</v>
      </c>
      <c r="AB1649" s="14" t="s">
        <v>506</v>
      </c>
      <c r="AC1649" s="13" t="s">
        <v>63</v>
      </c>
      <c r="AD1649">
        <v>0</v>
      </c>
      <c r="AE1649" t="str">
        <f>IF(AD1649&gt;3, "Prefers Discount", "Discount Indifferent")</f>
        <v>Discount Indifferent</v>
      </c>
      <c r="AF1649">
        <v>1</v>
      </c>
      <c r="AG1649">
        <v>0</v>
      </c>
      <c r="AH1649">
        <v>0</v>
      </c>
      <c r="AI1649" t="str">
        <f>INDEX($AF$1:$AH$1,MATCH(MAX(AF1649:AH1649),AF1649:AH1649,0))</f>
        <v>Store_Orders</v>
      </c>
      <c r="AJ1649">
        <v>20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f>SUM(AK1649:AO1649)</f>
        <v>0</v>
      </c>
      <c r="AQ1649" t="s">
        <v>67</v>
      </c>
      <c r="AR1649">
        <v>0</v>
      </c>
      <c r="AS1649" t="str">
        <f>IF(OR(AK1649&gt;0, AL1649&gt;0, AM1649&gt;0, AN1649&gt;0, AO1649&gt;0), "Converted", "Not Converted")</f>
        <v>Not Converted</v>
      </c>
      <c r="AT1649">
        <v>0</v>
      </c>
      <c r="AU1649">
        <v>3</v>
      </c>
      <c r="AV1649">
        <v>11</v>
      </c>
      <c r="AW1649">
        <f>IF(Z1649&gt;607, 4, 0)</f>
        <v>0</v>
      </c>
      <c r="AX1649">
        <f>IF(AA1649&gt;0.1497, 3, 0)</f>
        <v>3</v>
      </c>
      <c r="AY1649">
        <f>IF(P1649&gt;4031, 2, 0)</f>
        <v>0</v>
      </c>
      <c r="AZ1649">
        <f>IF(H1649&gt;51934.91, 1, 0)</f>
        <v>0</v>
      </c>
      <c r="BA1649">
        <f>SUM(AW1649:AZ1649)</f>
        <v>3</v>
      </c>
      <c r="BB1649" t="str">
        <f>VLOOKUP(BA1649,'Standard Deviations'!$L$1:$M$11,2,TRUE)</f>
        <v>Silver</v>
      </c>
    </row>
    <row r="1650" spans="1:54">
      <c r="A1650">
        <v>3270</v>
      </c>
      <c r="B1650">
        <v>1978</v>
      </c>
      <c r="C1650">
        <f>2024-B1650</f>
        <v>46</v>
      </c>
      <c r="D1650" t="str">
        <f>VLOOKUP(B1650,Reference!$A$1:$B$125, 2)</f>
        <v>Gen X</v>
      </c>
      <c r="E1650" t="s">
        <v>74</v>
      </c>
      <c r="F1650" t="str">
        <f>IF(E1650="High School", "No College", "College")</f>
        <v>College</v>
      </c>
      <c r="G1650" t="s">
        <v>65</v>
      </c>
      <c r="H1650">
        <v>17117</v>
      </c>
      <c r="I1650">
        <v>17117</v>
      </c>
      <c r="J1650" s="4" t="s">
        <v>341</v>
      </c>
      <c r="K1650">
        <v>1</v>
      </c>
      <c r="L1650">
        <v>0</v>
      </c>
      <c r="M1650" t="str">
        <f>IF(OR(K1650&gt;0, L1650&gt;0), "Parent", "Not Parent")</f>
        <v>Parent</v>
      </c>
      <c r="N1650" t="s">
        <v>290</v>
      </c>
      <c r="O1650" s="8">
        <v>41916</v>
      </c>
      <c r="P1650" s="9">
        <f>O1650-N1650</f>
        <v>625</v>
      </c>
      <c r="Q1650">
        <v>96</v>
      </c>
      <c r="R1650" s="9">
        <f>P1650-Q1650</f>
        <v>529</v>
      </c>
      <c r="S1650" s="8">
        <f>O1650-R1650</f>
        <v>41387</v>
      </c>
      <c r="T1650">
        <v>12</v>
      </c>
      <c r="U1650">
        <v>23</v>
      </c>
      <c r="V1650">
        <v>38</v>
      </c>
      <c r="W1650">
        <v>30</v>
      </c>
      <c r="X1650">
        <v>18</v>
      </c>
      <c r="Y1650">
        <v>7</v>
      </c>
      <c r="Z1650">
        <v>128</v>
      </c>
      <c r="AA1650">
        <f>Z1650/P1650</f>
        <v>0.20480000000000001</v>
      </c>
      <c r="AB1650" s="14" t="s">
        <v>506</v>
      </c>
      <c r="AC1650" s="13" t="s">
        <v>63</v>
      </c>
      <c r="AD1650">
        <v>4</v>
      </c>
      <c r="AE1650" t="str">
        <f>IF(AD1650&gt;3, "Prefers Discount", "Discount Indifferent")</f>
        <v>Prefers Discount</v>
      </c>
      <c r="AF1650">
        <v>3</v>
      </c>
      <c r="AG1650">
        <v>3</v>
      </c>
      <c r="AH1650">
        <v>1</v>
      </c>
      <c r="AI1650" t="str">
        <f>INDEX($AF$1:$AH$1,MATCH(MAX(AF1650:AH1650),AF1650:AH1650,0))</f>
        <v>Store_Orders</v>
      </c>
      <c r="AJ1650">
        <v>9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f>SUM(AK1650:AO1650)</f>
        <v>0</v>
      </c>
      <c r="AQ1650" t="s">
        <v>67</v>
      </c>
      <c r="AR1650">
        <v>0</v>
      </c>
      <c r="AS1650" t="str">
        <f>IF(OR(AK1650&gt;0, AL1650&gt;0, AM1650&gt;0, AN1650&gt;0, AO1650&gt;0), "Converted", "Not Converted")</f>
        <v>Not Converted</v>
      </c>
      <c r="AT1650">
        <v>0</v>
      </c>
      <c r="AU1650">
        <v>3</v>
      </c>
      <c r="AV1650">
        <v>11</v>
      </c>
      <c r="AW1650">
        <f>IF(Z1650&gt;607, 4, 0)</f>
        <v>0</v>
      </c>
      <c r="AX1650">
        <f>IF(AA1650&gt;0.1497, 3, 0)</f>
        <v>3</v>
      </c>
      <c r="AY1650">
        <f>IF(P1650&gt;4031, 2, 0)</f>
        <v>0</v>
      </c>
      <c r="AZ1650">
        <f>IF(H1650&gt;51934.91, 1, 0)</f>
        <v>0</v>
      </c>
      <c r="BA1650">
        <f>SUM(AW1650:AZ1650)</f>
        <v>3</v>
      </c>
      <c r="BB1650" t="str">
        <f>VLOOKUP(BA1650,'Standard Deviations'!$L$1:$M$11,2,TRUE)</f>
        <v>Silver</v>
      </c>
    </row>
    <row r="1651" spans="1:54">
      <c r="A1651">
        <v>10032</v>
      </c>
      <c r="B1651">
        <v>1976</v>
      </c>
      <c r="C1651">
        <f>2024-B1651</f>
        <v>48</v>
      </c>
      <c r="D1651" t="str">
        <f>VLOOKUP(B1651,Reference!$A$1:$B$125, 2)</f>
        <v>Gen X</v>
      </c>
      <c r="E1651" t="s">
        <v>54</v>
      </c>
      <c r="F1651" t="str">
        <f>IF(E1651="High School", "No College", "College")</f>
        <v>College</v>
      </c>
      <c r="G1651" t="s">
        <v>71</v>
      </c>
      <c r="H1651">
        <v>12571</v>
      </c>
      <c r="I1651">
        <v>12571</v>
      </c>
      <c r="J1651" s="4" t="s">
        <v>341</v>
      </c>
      <c r="K1651">
        <v>1</v>
      </c>
      <c r="L1651">
        <v>0</v>
      </c>
      <c r="M1651" t="str">
        <f>IF(OR(K1651&gt;0, L1651&gt;0), "Parent", "Not Parent")</f>
        <v>Parent</v>
      </c>
      <c r="N1651" t="s">
        <v>663</v>
      </c>
      <c r="O1651" s="8">
        <v>41916</v>
      </c>
      <c r="P1651" s="9">
        <f>O1651-N1651</f>
        <v>259</v>
      </c>
      <c r="Q1651">
        <v>86</v>
      </c>
      <c r="R1651" s="9">
        <f>P1651-Q1651</f>
        <v>173</v>
      </c>
      <c r="S1651" s="8">
        <f>O1651-R1651</f>
        <v>41743</v>
      </c>
      <c r="T1651">
        <v>3</v>
      </c>
      <c r="U1651">
        <v>5</v>
      </c>
      <c r="V1651">
        <v>14</v>
      </c>
      <c r="W1651">
        <v>2</v>
      </c>
      <c r="X1651">
        <v>12</v>
      </c>
      <c r="Y1651">
        <v>17</v>
      </c>
      <c r="Z1651">
        <v>53</v>
      </c>
      <c r="AA1651">
        <f>Z1651/P1651</f>
        <v>0.20463320463320464</v>
      </c>
      <c r="AB1651" s="14" t="s">
        <v>506</v>
      </c>
      <c r="AC1651" s="13" t="s">
        <v>63</v>
      </c>
      <c r="AD1651">
        <v>4</v>
      </c>
      <c r="AE1651" t="str">
        <f>IF(AD1651&gt;3, "Prefers Discount", "Discount Indifferent")</f>
        <v>Prefers Discount</v>
      </c>
      <c r="AF1651">
        <v>3</v>
      </c>
      <c r="AG1651">
        <v>3</v>
      </c>
      <c r="AH1651">
        <v>1</v>
      </c>
      <c r="AI1651" t="str">
        <f>INDEX($AF$1:$AH$1,MATCH(MAX(AF1651:AH1651),AF1651:AH1651,0))</f>
        <v>Store_Orders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f>SUM(AK1651:AO1651)</f>
        <v>0</v>
      </c>
      <c r="AQ1651" t="s">
        <v>67</v>
      </c>
      <c r="AR1651">
        <v>0</v>
      </c>
      <c r="AS1651" t="str">
        <f>IF(OR(AK1651&gt;0, AL1651&gt;0, AM1651&gt;0, AN1651&gt;0, AO1651&gt;0), "Converted", "Not Converted")</f>
        <v>Not Converted</v>
      </c>
      <c r="AT1651">
        <v>0</v>
      </c>
      <c r="AU1651">
        <v>3</v>
      </c>
      <c r="AV1651">
        <v>11</v>
      </c>
      <c r="AW1651">
        <f>IF(Z1651&gt;607, 4, 0)</f>
        <v>0</v>
      </c>
      <c r="AX1651">
        <f>IF(AA1651&gt;0.1497, 3, 0)</f>
        <v>3</v>
      </c>
      <c r="AY1651">
        <f>IF(P1651&gt;4031, 2, 0)</f>
        <v>0</v>
      </c>
      <c r="AZ1651">
        <f>IF(H1651&gt;51934.91, 1, 0)</f>
        <v>0</v>
      </c>
      <c r="BA1651">
        <f>SUM(AW1651:AZ1651)</f>
        <v>3</v>
      </c>
      <c r="BB1651" t="str">
        <f>VLOOKUP(BA1651,'Standard Deviations'!$L$1:$M$11,2,TRUE)</f>
        <v>Silver</v>
      </c>
    </row>
    <row r="1652" spans="1:54" hidden="1">
      <c r="A1652">
        <v>8523</v>
      </c>
      <c r="B1652">
        <v>1968</v>
      </c>
      <c r="C1652">
        <f>2024-B1652</f>
        <v>56</v>
      </c>
      <c r="D1652" t="str">
        <f>VLOOKUP(B1652,Reference!$A$1:$B$125, 2)</f>
        <v>Gen X</v>
      </c>
      <c r="E1652" t="s">
        <v>54</v>
      </c>
      <c r="F1652" t="str">
        <f>IF(E1652="High School", "No College", "College")</f>
        <v>College</v>
      </c>
      <c r="G1652" t="s">
        <v>55</v>
      </c>
      <c r="H1652">
        <v>19329</v>
      </c>
      <c r="I1652">
        <v>19329</v>
      </c>
      <c r="J1652" s="4" t="s">
        <v>341</v>
      </c>
      <c r="K1652">
        <v>1</v>
      </c>
      <c r="L1652">
        <v>0</v>
      </c>
      <c r="M1652" t="str">
        <f>IF(OR(K1652&gt;0, L1652&gt;0), "Parent", "Not Parent")</f>
        <v>Parent</v>
      </c>
      <c r="N1652" t="s">
        <v>131</v>
      </c>
      <c r="O1652" s="8">
        <v>41916</v>
      </c>
      <c r="P1652" s="9">
        <f>O1652-N1652</f>
        <v>294</v>
      </c>
      <c r="Q1652">
        <v>39</v>
      </c>
      <c r="R1652" s="9">
        <f>P1652-Q1652</f>
        <v>255</v>
      </c>
      <c r="S1652" s="8">
        <f>O1652-R1652</f>
        <v>41661</v>
      </c>
      <c r="T1652">
        <v>24</v>
      </c>
      <c r="U1652">
        <v>1</v>
      </c>
      <c r="V1652">
        <v>16</v>
      </c>
      <c r="W1652">
        <v>12</v>
      </c>
      <c r="X1652">
        <v>2</v>
      </c>
      <c r="Y1652">
        <v>5</v>
      </c>
      <c r="Z1652">
        <v>60</v>
      </c>
      <c r="AA1652">
        <f>Z1652/P1652</f>
        <v>0.20408163265306123</v>
      </c>
      <c r="AB1652" s="11" t="s">
        <v>506</v>
      </c>
      <c r="AC1652" t="s">
        <v>59</v>
      </c>
      <c r="AD1652">
        <v>3</v>
      </c>
      <c r="AE1652" t="str">
        <f>IF(AD1652&gt;3, "Prefers Discount", "Discount Indifferent")</f>
        <v>Discount Indifferent</v>
      </c>
      <c r="AF1652">
        <v>3</v>
      </c>
      <c r="AG1652">
        <v>4</v>
      </c>
      <c r="AH1652">
        <v>0</v>
      </c>
      <c r="AI1652" t="str">
        <f>INDEX($AF$1:$AH$1,MATCH(MAX(AF1652:AH1652),AF1652:AH1652,0))</f>
        <v>Web_Orders</v>
      </c>
      <c r="AJ1652">
        <v>8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f>SUM(AK1652:AO1652)</f>
        <v>0</v>
      </c>
      <c r="AQ1652" t="s">
        <v>67</v>
      </c>
      <c r="AR1652">
        <v>0</v>
      </c>
      <c r="AS1652" t="str">
        <f>IF(OR(AK1652&gt;0, AL1652&gt;0, AM1652&gt;0, AN1652&gt;0, AO1652&gt;0), "Converted", "Not Converted")</f>
        <v>Not Converted</v>
      </c>
      <c r="AT1652">
        <v>0</v>
      </c>
      <c r="AU1652">
        <v>3</v>
      </c>
      <c r="AV1652">
        <v>11</v>
      </c>
      <c r="AW1652">
        <f>IF(Z1652&gt;607, 4, 0)</f>
        <v>0</v>
      </c>
      <c r="AX1652">
        <f>IF(AA1652&gt;0.1497, 3, 0)</f>
        <v>3</v>
      </c>
      <c r="AY1652">
        <f>IF(P1652&gt;4031, 2, 0)</f>
        <v>0</v>
      </c>
      <c r="AZ1652">
        <f>IF(H1652&gt;51934.91, 1, 0)</f>
        <v>0</v>
      </c>
      <c r="BA1652">
        <f>SUM(AW1652:AZ1652)</f>
        <v>3</v>
      </c>
      <c r="BB1652" t="str">
        <f>VLOOKUP(BA1652,'Standard Deviations'!$L$1:$M$11,2,TRUE)</f>
        <v>Silver</v>
      </c>
    </row>
    <row r="1653" spans="1:54">
      <c r="A1653">
        <v>10755</v>
      </c>
      <c r="B1653">
        <v>1976</v>
      </c>
      <c r="C1653">
        <f>2024-B1653</f>
        <v>48</v>
      </c>
      <c r="D1653" t="str">
        <f>VLOOKUP(B1653,Reference!$A$1:$B$125, 2)</f>
        <v>Gen X</v>
      </c>
      <c r="E1653" t="s">
        <v>74</v>
      </c>
      <c r="F1653" t="str">
        <f>IF(E1653="High School", "No College", "College")</f>
        <v>College</v>
      </c>
      <c r="G1653" t="s">
        <v>55</v>
      </c>
      <c r="H1653">
        <v>23718</v>
      </c>
      <c r="I1653">
        <v>23718</v>
      </c>
      <c r="J1653" s="4" t="s">
        <v>341</v>
      </c>
      <c r="K1653">
        <v>1</v>
      </c>
      <c r="L1653">
        <v>0</v>
      </c>
      <c r="M1653" t="str">
        <f>IF(OR(K1653&gt;0, L1653&gt;0), "Parent", "Not Parent")</f>
        <v>Parent</v>
      </c>
      <c r="N1653" t="s">
        <v>685</v>
      </c>
      <c r="O1653" s="8">
        <v>41916</v>
      </c>
      <c r="P1653" s="9">
        <f>O1653-N1653</f>
        <v>397</v>
      </c>
      <c r="Q1653">
        <v>76</v>
      </c>
      <c r="R1653" s="9">
        <f>P1653-Q1653</f>
        <v>321</v>
      </c>
      <c r="S1653" s="8">
        <f>O1653-R1653</f>
        <v>41595</v>
      </c>
      <c r="T1653">
        <v>6</v>
      </c>
      <c r="U1653">
        <v>3</v>
      </c>
      <c r="V1653">
        <v>14</v>
      </c>
      <c r="W1653">
        <v>15</v>
      </c>
      <c r="X1653">
        <v>7</v>
      </c>
      <c r="Y1653">
        <v>36</v>
      </c>
      <c r="Z1653">
        <v>81</v>
      </c>
      <c r="AA1653">
        <f>Z1653/P1653</f>
        <v>0.20403022670025189</v>
      </c>
      <c r="AB1653" s="14" t="s">
        <v>506</v>
      </c>
      <c r="AC1653" s="13" t="s">
        <v>63</v>
      </c>
      <c r="AD1653">
        <v>3</v>
      </c>
      <c r="AE1653" t="str">
        <f>IF(AD1653&gt;3, "Prefers Discount", "Discount Indifferent")</f>
        <v>Discount Indifferent</v>
      </c>
      <c r="AF1653">
        <v>2</v>
      </c>
      <c r="AG1653">
        <v>3</v>
      </c>
      <c r="AH1653">
        <v>1</v>
      </c>
      <c r="AI1653" t="str">
        <f>INDEX($AF$1:$AH$1,MATCH(MAX(AF1653:AH1653),AF1653:AH1653,0))</f>
        <v>Web_Orders</v>
      </c>
      <c r="AJ1653">
        <v>7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f>SUM(AK1653:AO1653)</f>
        <v>0</v>
      </c>
      <c r="AQ1653" t="s">
        <v>67</v>
      </c>
      <c r="AR1653">
        <v>0</v>
      </c>
      <c r="AS1653" t="str">
        <f>IF(OR(AK1653&gt;0, AL1653&gt;0, AM1653&gt;0, AN1653&gt;0, AO1653&gt;0), "Converted", "Not Converted")</f>
        <v>Not Converted</v>
      </c>
      <c r="AT1653">
        <v>0</v>
      </c>
      <c r="AU1653">
        <v>3</v>
      </c>
      <c r="AV1653">
        <v>11</v>
      </c>
      <c r="AW1653">
        <f>IF(Z1653&gt;607, 4, 0)</f>
        <v>0</v>
      </c>
      <c r="AX1653">
        <f>IF(AA1653&gt;0.1497, 3, 0)</f>
        <v>3</v>
      </c>
      <c r="AY1653">
        <f>IF(P1653&gt;4031, 2, 0)</f>
        <v>0</v>
      </c>
      <c r="AZ1653">
        <f>IF(H1653&gt;51934.91, 1, 0)</f>
        <v>0</v>
      </c>
      <c r="BA1653">
        <f>SUM(AW1653:AZ1653)</f>
        <v>3</v>
      </c>
      <c r="BB1653" t="str">
        <f>VLOOKUP(BA1653,'Standard Deviations'!$L$1:$M$11,2,TRUE)</f>
        <v>Silver</v>
      </c>
    </row>
    <row r="1654" spans="1:54" hidden="1">
      <c r="A1654">
        <v>2964</v>
      </c>
      <c r="B1654">
        <v>1981</v>
      </c>
      <c r="C1654">
        <f>2024-B1654</f>
        <v>43</v>
      </c>
      <c r="D1654" t="str">
        <f>VLOOKUP(B1654,Reference!$A$1:$B$125, 2)</f>
        <v>Millennials</v>
      </c>
      <c r="E1654" t="s">
        <v>54</v>
      </c>
      <c r="F1654" t="str">
        <f>IF(E1654="High School", "No College", "College")</f>
        <v>College</v>
      </c>
      <c r="G1654" t="s">
        <v>55</v>
      </c>
      <c r="H1654">
        <v>26872</v>
      </c>
      <c r="I1654">
        <v>26872</v>
      </c>
      <c r="J1654" s="4" t="s">
        <v>341</v>
      </c>
      <c r="K1654">
        <v>0</v>
      </c>
      <c r="L1654">
        <v>0</v>
      </c>
      <c r="M1654" t="str">
        <f>IF(OR(K1654&gt;0, L1654&gt;0), "Parent", "Not Parent")</f>
        <v>Not Parent</v>
      </c>
      <c r="N1654" t="s">
        <v>542</v>
      </c>
      <c r="O1654" s="8">
        <v>41916</v>
      </c>
      <c r="P1654" s="9">
        <f>O1654-N1654</f>
        <v>353</v>
      </c>
      <c r="Q1654">
        <v>0</v>
      </c>
      <c r="R1654" s="9">
        <f>P1654-Q1654</f>
        <v>353</v>
      </c>
      <c r="S1654" s="8">
        <f>O1654-R1654</f>
        <v>41563</v>
      </c>
      <c r="T1654">
        <v>3</v>
      </c>
      <c r="U1654">
        <v>10</v>
      </c>
      <c r="V1654">
        <v>8</v>
      </c>
      <c r="W1654">
        <v>3</v>
      </c>
      <c r="X1654">
        <v>16</v>
      </c>
      <c r="Y1654">
        <v>32</v>
      </c>
      <c r="Z1654">
        <v>72</v>
      </c>
      <c r="AA1654">
        <f>Z1654/P1654</f>
        <v>0.20396600566572237</v>
      </c>
      <c r="AB1654" s="11" t="s">
        <v>506</v>
      </c>
      <c r="AC1654" t="s">
        <v>59</v>
      </c>
      <c r="AD1654">
        <v>1</v>
      </c>
      <c r="AE1654" t="str">
        <f>IF(AD1654&gt;3, "Prefers Discount", "Discount Indifferent")</f>
        <v>Discount Indifferent</v>
      </c>
      <c r="AF1654">
        <v>2</v>
      </c>
      <c r="AG1654">
        <v>1</v>
      </c>
      <c r="AH1654">
        <v>1</v>
      </c>
      <c r="AI1654" t="str">
        <f>INDEX($AF$1:$AH$1,MATCH(MAX(AF1654:AH1654),AF1654:AH1654,0))</f>
        <v>Store_Orders</v>
      </c>
      <c r="AJ1654">
        <v>6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f>SUM(AK1654:AO1654)</f>
        <v>0</v>
      </c>
      <c r="AQ1654" t="s">
        <v>67</v>
      </c>
      <c r="AR1654">
        <v>0</v>
      </c>
      <c r="AS1654" t="str">
        <f>IF(OR(AK1654&gt;0, AL1654&gt;0, AM1654&gt;0, AN1654&gt;0, AO1654&gt;0), "Converted", "Not Converted")</f>
        <v>Not Converted</v>
      </c>
      <c r="AT1654">
        <v>0</v>
      </c>
      <c r="AU1654">
        <v>3</v>
      </c>
      <c r="AV1654">
        <v>11</v>
      </c>
      <c r="AW1654">
        <f>IF(Z1654&gt;607, 4, 0)</f>
        <v>0</v>
      </c>
      <c r="AX1654">
        <f>IF(AA1654&gt;0.1497, 3, 0)</f>
        <v>3</v>
      </c>
      <c r="AY1654">
        <f>IF(P1654&gt;4031, 2, 0)</f>
        <v>0</v>
      </c>
      <c r="AZ1654">
        <f>IF(H1654&gt;51934.91, 1, 0)</f>
        <v>0</v>
      </c>
      <c r="BA1654">
        <f>SUM(AW1654:AZ1654)</f>
        <v>3</v>
      </c>
      <c r="BB1654" t="str">
        <f>VLOOKUP(BA1654,'Standard Deviations'!$L$1:$M$11,2,TRUE)</f>
        <v>Silver</v>
      </c>
    </row>
    <row r="1655" spans="1:54">
      <c r="A1655">
        <v>1135</v>
      </c>
      <c r="B1655">
        <v>1960</v>
      </c>
      <c r="C1655">
        <f>2024-B1655</f>
        <v>64</v>
      </c>
      <c r="D1655" t="str">
        <f>VLOOKUP(B1655,Reference!$A$1:$B$125, 2)</f>
        <v>Boomers</v>
      </c>
      <c r="E1655" t="s">
        <v>64</v>
      </c>
      <c r="F1655" t="str">
        <f>IF(E1655="High School", "No College", "College")</f>
        <v>College</v>
      </c>
      <c r="G1655" t="s">
        <v>65</v>
      </c>
      <c r="H1655">
        <v>17144</v>
      </c>
      <c r="I1655">
        <v>17144</v>
      </c>
      <c r="J1655" s="4" t="s">
        <v>341</v>
      </c>
      <c r="K1655">
        <v>1</v>
      </c>
      <c r="L1655">
        <v>1</v>
      </c>
      <c r="M1655" t="str">
        <f>IF(OR(K1655&gt;0, L1655&gt;0), "Parent", "Not Parent")</f>
        <v>Parent</v>
      </c>
      <c r="N1655" t="s">
        <v>188</v>
      </c>
      <c r="O1655" s="8">
        <v>41916</v>
      </c>
      <c r="P1655" s="9">
        <f>O1655-N1655</f>
        <v>231</v>
      </c>
      <c r="Q1655">
        <v>96</v>
      </c>
      <c r="R1655" s="9">
        <f>P1655-Q1655</f>
        <v>135</v>
      </c>
      <c r="S1655" s="8">
        <f>O1655-R1655</f>
        <v>41781</v>
      </c>
      <c r="T1655">
        <v>18</v>
      </c>
      <c r="U1655">
        <v>2</v>
      </c>
      <c r="V1655">
        <v>19</v>
      </c>
      <c r="W1655">
        <v>0</v>
      </c>
      <c r="X1655">
        <v>2</v>
      </c>
      <c r="Y1655">
        <v>6</v>
      </c>
      <c r="Z1655">
        <v>47</v>
      </c>
      <c r="AA1655">
        <f>Z1655/P1655</f>
        <v>0.20346320346320346</v>
      </c>
      <c r="AB1655" s="14" t="s">
        <v>506</v>
      </c>
      <c r="AC1655" s="13" t="s">
        <v>63</v>
      </c>
      <c r="AD1655">
        <v>5</v>
      </c>
      <c r="AE1655" t="str">
        <f>IF(AD1655&gt;3, "Prefers Discount", "Discount Indifferent")</f>
        <v>Prefers Discount</v>
      </c>
      <c r="AF1655">
        <v>4</v>
      </c>
      <c r="AG1655">
        <v>3</v>
      </c>
      <c r="AH1655">
        <v>0</v>
      </c>
      <c r="AI1655" t="str">
        <f>INDEX($AF$1:$AH$1,MATCH(MAX(AF1655:AH1655),AF1655:AH1655,0))</f>
        <v>Store_Orders</v>
      </c>
      <c r="AJ1655">
        <v>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f>SUM(AK1655:AO1655)</f>
        <v>0</v>
      </c>
      <c r="AQ1655" t="s">
        <v>67</v>
      </c>
      <c r="AR1655">
        <v>0</v>
      </c>
      <c r="AS1655" t="str">
        <f>IF(OR(AK1655&gt;0, AL1655&gt;0, AM1655&gt;0, AN1655&gt;0, AO1655&gt;0), "Converted", "Not Converted")</f>
        <v>Not Converted</v>
      </c>
      <c r="AT1655">
        <v>0</v>
      </c>
      <c r="AU1655">
        <v>3</v>
      </c>
      <c r="AV1655">
        <v>11</v>
      </c>
      <c r="AW1655">
        <f>IF(Z1655&gt;607, 4, 0)</f>
        <v>0</v>
      </c>
      <c r="AX1655">
        <f>IF(AA1655&gt;0.1497, 3, 0)</f>
        <v>3</v>
      </c>
      <c r="AY1655">
        <f>IF(P1655&gt;4031, 2, 0)</f>
        <v>0</v>
      </c>
      <c r="AZ1655">
        <f>IF(H1655&gt;51934.91, 1, 0)</f>
        <v>0</v>
      </c>
      <c r="BA1655">
        <f>SUM(AW1655:AZ1655)</f>
        <v>3</v>
      </c>
      <c r="BB1655" t="str">
        <f>VLOOKUP(BA1655,'Standard Deviations'!$L$1:$M$11,2,TRUE)</f>
        <v>Silver</v>
      </c>
    </row>
    <row r="1656" spans="1:54">
      <c r="A1656">
        <v>24</v>
      </c>
      <c r="B1656">
        <v>1960</v>
      </c>
      <c r="C1656">
        <f>2024-B1656</f>
        <v>64</v>
      </c>
      <c r="D1656" t="str">
        <f>VLOOKUP(B1656,Reference!$A$1:$B$125, 2)</f>
        <v>Boomers</v>
      </c>
      <c r="E1656" t="s">
        <v>64</v>
      </c>
      <c r="F1656" t="str">
        <f>IF(E1656="High School", "No College", "College")</f>
        <v>College</v>
      </c>
      <c r="G1656" t="s">
        <v>65</v>
      </c>
      <c r="H1656">
        <v>17144</v>
      </c>
      <c r="I1656">
        <v>17144</v>
      </c>
      <c r="J1656" s="4" t="s">
        <v>341</v>
      </c>
      <c r="K1656">
        <v>1</v>
      </c>
      <c r="L1656">
        <v>1</v>
      </c>
      <c r="M1656" t="str">
        <f>IF(OR(K1656&gt;0, L1656&gt;0), "Parent", "Not Parent")</f>
        <v>Parent</v>
      </c>
      <c r="N1656" t="s">
        <v>188</v>
      </c>
      <c r="O1656" s="8">
        <v>41916</v>
      </c>
      <c r="P1656" s="9">
        <f>O1656-N1656</f>
        <v>231</v>
      </c>
      <c r="Q1656">
        <v>96</v>
      </c>
      <c r="R1656" s="9">
        <f>P1656-Q1656</f>
        <v>135</v>
      </c>
      <c r="S1656" s="8">
        <f>O1656-R1656</f>
        <v>41781</v>
      </c>
      <c r="T1656">
        <v>18</v>
      </c>
      <c r="U1656">
        <v>2</v>
      </c>
      <c r="V1656">
        <v>19</v>
      </c>
      <c r="W1656">
        <v>0</v>
      </c>
      <c r="X1656">
        <v>2</v>
      </c>
      <c r="Y1656">
        <v>6</v>
      </c>
      <c r="Z1656">
        <v>47</v>
      </c>
      <c r="AA1656">
        <f>Z1656/P1656</f>
        <v>0.20346320346320346</v>
      </c>
      <c r="AB1656" s="14" t="s">
        <v>506</v>
      </c>
      <c r="AC1656" s="13" t="s">
        <v>63</v>
      </c>
      <c r="AD1656">
        <v>5</v>
      </c>
      <c r="AE1656" t="str">
        <f>IF(AD1656&gt;3, "Prefers Discount", "Discount Indifferent")</f>
        <v>Prefers Discount</v>
      </c>
      <c r="AF1656">
        <v>4</v>
      </c>
      <c r="AG1656">
        <v>3</v>
      </c>
      <c r="AH1656">
        <v>0</v>
      </c>
      <c r="AI1656" t="str">
        <f>INDEX($AF$1:$AH$1,MATCH(MAX(AF1656:AH1656),AF1656:AH1656,0))</f>
        <v>Store_Orders</v>
      </c>
      <c r="AJ1656">
        <v>7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f>SUM(AK1656:AO1656)</f>
        <v>0</v>
      </c>
      <c r="AQ1656" t="s">
        <v>67</v>
      </c>
      <c r="AR1656">
        <v>0</v>
      </c>
      <c r="AS1656" t="str">
        <f>IF(OR(AK1656&gt;0, AL1656&gt;0, AM1656&gt;0, AN1656&gt;0, AO1656&gt;0), "Converted", "Not Converted")</f>
        <v>Not Converted</v>
      </c>
      <c r="AT1656">
        <v>0</v>
      </c>
      <c r="AU1656">
        <v>3</v>
      </c>
      <c r="AV1656">
        <v>11</v>
      </c>
      <c r="AW1656">
        <f>IF(Z1656&gt;607, 4, 0)</f>
        <v>0</v>
      </c>
      <c r="AX1656">
        <f>IF(AA1656&gt;0.1497, 3, 0)</f>
        <v>3</v>
      </c>
      <c r="AY1656">
        <f>IF(P1656&gt;4031, 2, 0)</f>
        <v>0</v>
      </c>
      <c r="AZ1656">
        <f>IF(H1656&gt;51934.91, 1, 0)</f>
        <v>0</v>
      </c>
      <c r="BA1656">
        <f>SUM(AW1656:AZ1656)</f>
        <v>3</v>
      </c>
      <c r="BB1656" t="str">
        <f>VLOOKUP(BA1656,'Standard Deviations'!$L$1:$M$11,2,TRUE)</f>
        <v>Silver</v>
      </c>
    </row>
    <row r="1657" spans="1:54" hidden="1">
      <c r="A1657">
        <v>7679</v>
      </c>
      <c r="B1657">
        <v>1985</v>
      </c>
      <c r="C1657">
        <f>2024-B1657</f>
        <v>39</v>
      </c>
      <c r="D1657" t="str">
        <f>VLOOKUP(B1657,Reference!$A$1:$B$125, 2)</f>
        <v>Millennials</v>
      </c>
      <c r="E1657" t="s">
        <v>68</v>
      </c>
      <c r="F1657" t="str">
        <f>IF(E1657="High School", "No College", "College")</f>
        <v>College</v>
      </c>
      <c r="G1657" t="s">
        <v>60</v>
      </c>
      <c r="H1657">
        <v>30298</v>
      </c>
      <c r="I1657">
        <v>30298</v>
      </c>
      <c r="J1657" s="4" t="s">
        <v>341</v>
      </c>
      <c r="K1657">
        <v>0</v>
      </c>
      <c r="L1657">
        <v>0</v>
      </c>
      <c r="M1657" t="str">
        <f>IF(OR(K1657&gt;0, L1657&gt;0), "Parent", "Not Parent")</f>
        <v>Not Parent</v>
      </c>
      <c r="N1657" t="s">
        <v>666</v>
      </c>
      <c r="O1657" s="8">
        <v>41916</v>
      </c>
      <c r="P1657" s="9">
        <f>O1657-N1657</f>
        <v>138</v>
      </c>
      <c r="Q1657">
        <v>48</v>
      </c>
      <c r="R1657" s="9">
        <f>P1657-Q1657</f>
        <v>90</v>
      </c>
      <c r="S1657" s="8">
        <f>O1657-R1657</f>
        <v>41826</v>
      </c>
      <c r="T1657">
        <v>6</v>
      </c>
      <c r="U1657">
        <v>3</v>
      </c>
      <c r="V1657">
        <v>12</v>
      </c>
      <c r="W1657">
        <v>6</v>
      </c>
      <c r="X1657">
        <v>1</v>
      </c>
      <c r="Y1657">
        <v>0</v>
      </c>
      <c r="Z1657">
        <v>28</v>
      </c>
      <c r="AA1657">
        <f>Z1657/P1657</f>
        <v>0.20289855072463769</v>
      </c>
      <c r="AB1657" s="11" t="s">
        <v>506</v>
      </c>
      <c r="AC1657" t="s">
        <v>59</v>
      </c>
      <c r="AD1657">
        <v>1</v>
      </c>
      <c r="AE1657" t="str">
        <f>IF(AD1657&gt;3, "Prefers Discount", "Discount Indifferent")</f>
        <v>Discount Indifferent</v>
      </c>
      <c r="AF1657">
        <v>3</v>
      </c>
      <c r="AG1657">
        <v>1</v>
      </c>
      <c r="AH1657">
        <v>1</v>
      </c>
      <c r="AI1657" t="str">
        <f>INDEX($AF$1:$AH$1,MATCH(MAX(AF1657:AH1657),AF1657:AH1657,0))</f>
        <v>Store_Orders</v>
      </c>
      <c r="AJ1657">
        <v>3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f>SUM(AK1657:AO1657)</f>
        <v>0</v>
      </c>
      <c r="AQ1657" t="s">
        <v>67</v>
      </c>
      <c r="AR1657">
        <v>0</v>
      </c>
      <c r="AS1657" t="str">
        <f>IF(OR(AK1657&gt;0, AL1657&gt;0, AM1657&gt;0, AN1657&gt;0, AO1657&gt;0), "Converted", "Not Converted")</f>
        <v>Not Converted</v>
      </c>
      <c r="AT1657">
        <v>0</v>
      </c>
      <c r="AU1657">
        <v>3</v>
      </c>
      <c r="AV1657">
        <v>11</v>
      </c>
      <c r="AW1657">
        <f>IF(Z1657&gt;607, 4, 0)</f>
        <v>0</v>
      </c>
      <c r="AX1657">
        <f>IF(AA1657&gt;0.1497, 3, 0)</f>
        <v>3</v>
      </c>
      <c r="AY1657">
        <f>IF(P1657&gt;4031, 2, 0)</f>
        <v>0</v>
      </c>
      <c r="AZ1657">
        <f>IF(H1657&gt;51934.91, 1, 0)</f>
        <v>0</v>
      </c>
      <c r="BA1657">
        <f>SUM(AW1657:AZ1657)</f>
        <v>3</v>
      </c>
      <c r="BB1657" t="str">
        <f>VLOOKUP(BA1657,'Standard Deviations'!$L$1:$M$11,2,TRUE)</f>
        <v>Silver</v>
      </c>
    </row>
    <row r="1658" spans="1:54">
      <c r="A1658">
        <v>7297</v>
      </c>
      <c r="B1658">
        <v>1973</v>
      </c>
      <c r="C1658">
        <f>2024-B1658</f>
        <v>51</v>
      </c>
      <c r="D1658" t="str">
        <f>VLOOKUP(B1658,Reference!$A$1:$B$125, 2)</f>
        <v>Gen X</v>
      </c>
      <c r="E1658" t="s">
        <v>54</v>
      </c>
      <c r="F1658" t="str">
        <f>IF(E1658="High School", "No College", "College")</f>
        <v>College</v>
      </c>
      <c r="G1658" t="s">
        <v>60</v>
      </c>
      <c r="H1658">
        <v>7500</v>
      </c>
      <c r="I1658">
        <v>90000</v>
      </c>
      <c r="J1658" s="4" t="s">
        <v>56</v>
      </c>
      <c r="K1658">
        <v>1</v>
      </c>
      <c r="L1658">
        <v>0</v>
      </c>
      <c r="M1658" t="str">
        <f>IF(OR(K1658&gt;0, L1658&gt;0), "Parent", "Not Parent")</f>
        <v>Parent</v>
      </c>
      <c r="N1658" t="s">
        <v>251</v>
      </c>
      <c r="O1658" s="8">
        <v>41916</v>
      </c>
      <c r="P1658" s="9">
        <f>O1658-N1658</f>
        <v>282</v>
      </c>
      <c r="Q1658">
        <v>54</v>
      </c>
      <c r="R1658" s="9">
        <f>P1658-Q1658</f>
        <v>228</v>
      </c>
      <c r="S1658" s="8">
        <f>O1658-R1658</f>
        <v>41688</v>
      </c>
      <c r="T1658">
        <v>5</v>
      </c>
      <c r="U1658">
        <v>3</v>
      </c>
      <c r="V1658">
        <v>10</v>
      </c>
      <c r="W1658">
        <v>12</v>
      </c>
      <c r="X1658">
        <v>7</v>
      </c>
      <c r="Y1658">
        <v>20</v>
      </c>
      <c r="Z1658">
        <v>57</v>
      </c>
      <c r="AA1658">
        <f>Z1658/P1658</f>
        <v>0.20212765957446807</v>
      </c>
      <c r="AB1658" s="14" t="s">
        <v>506</v>
      </c>
      <c r="AC1658" s="13" t="s">
        <v>63</v>
      </c>
      <c r="AD1658">
        <v>4</v>
      </c>
      <c r="AE1658" t="str">
        <f>IF(AD1658&gt;3, "Prefers Discount", "Discount Indifferent")</f>
        <v>Prefers Discount</v>
      </c>
      <c r="AF1658">
        <v>3</v>
      </c>
      <c r="AG1658">
        <v>3</v>
      </c>
      <c r="AH1658">
        <v>1</v>
      </c>
      <c r="AI1658" t="str">
        <f>INDEX($AF$1:$AH$1,MATCH(MAX(AF1658:AH1658),AF1658:AH1658,0))</f>
        <v>Store_Orders</v>
      </c>
      <c r="AJ1658">
        <v>7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f>SUM(AK1658:AO1658)</f>
        <v>0</v>
      </c>
      <c r="AQ1658" t="s">
        <v>67</v>
      </c>
      <c r="AR1658">
        <v>0</v>
      </c>
      <c r="AS1658" t="str">
        <f>IF(OR(AK1658&gt;0, AL1658&gt;0, AM1658&gt;0, AN1658&gt;0, AO1658&gt;0), "Converted", "Not Converted")</f>
        <v>Not Converted</v>
      </c>
      <c r="AT1658">
        <v>0</v>
      </c>
      <c r="AU1658">
        <v>3</v>
      </c>
      <c r="AV1658">
        <v>11</v>
      </c>
      <c r="AW1658">
        <f>IF(Z1658&gt;607, 4, 0)</f>
        <v>0</v>
      </c>
      <c r="AX1658">
        <f>IF(AA1658&gt;0.1497, 3, 0)</f>
        <v>3</v>
      </c>
      <c r="AY1658">
        <f>IF(P1658&gt;4031, 2, 0)</f>
        <v>0</v>
      </c>
      <c r="AZ1658">
        <f>IF(H1658&gt;51934.91, 1, 0)</f>
        <v>0</v>
      </c>
      <c r="BA1658">
        <f>SUM(AW1658:AZ1658)</f>
        <v>3</v>
      </c>
      <c r="BB1658" t="str">
        <f>VLOOKUP(BA1658,'Standard Deviations'!$L$1:$M$11,2,TRUE)</f>
        <v>Silver</v>
      </c>
    </row>
    <row r="1659" spans="1:54" hidden="1">
      <c r="A1659">
        <v>938</v>
      </c>
      <c r="B1659">
        <v>1981</v>
      </c>
      <c r="C1659">
        <f>2024-B1659</f>
        <v>43</v>
      </c>
      <c r="D1659" t="str">
        <f>VLOOKUP(B1659,Reference!$A$1:$B$125, 2)</f>
        <v>Millennials</v>
      </c>
      <c r="E1659" t="s">
        <v>54</v>
      </c>
      <c r="F1659" t="str">
        <f>IF(E1659="High School", "No College", "College")</f>
        <v>College</v>
      </c>
      <c r="G1659" t="s">
        <v>55</v>
      </c>
      <c r="H1659">
        <v>40211</v>
      </c>
      <c r="I1659">
        <v>40211</v>
      </c>
      <c r="J1659" s="4" t="s">
        <v>175</v>
      </c>
      <c r="K1659">
        <v>1</v>
      </c>
      <c r="L1659">
        <v>1</v>
      </c>
      <c r="M1659" t="str">
        <f>IF(OR(K1659&gt;0, L1659&gt;0), "Parent", "Not Parent")</f>
        <v>Parent</v>
      </c>
      <c r="N1659" t="s">
        <v>483</v>
      </c>
      <c r="O1659" s="8">
        <v>41916</v>
      </c>
      <c r="P1659" s="9">
        <f>O1659-N1659</f>
        <v>431</v>
      </c>
      <c r="Q1659">
        <v>30</v>
      </c>
      <c r="R1659" s="9">
        <f>P1659-Q1659</f>
        <v>401</v>
      </c>
      <c r="S1659" s="8">
        <f>O1659-R1659</f>
        <v>41515</v>
      </c>
      <c r="T1659">
        <v>51</v>
      </c>
      <c r="U1659">
        <v>1</v>
      </c>
      <c r="V1659">
        <v>7</v>
      </c>
      <c r="W1659">
        <v>2</v>
      </c>
      <c r="X1659">
        <v>1</v>
      </c>
      <c r="Y1659">
        <v>25</v>
      </c>
      <c r="Z1659">
        <v>87</v>
      </c>
      <c r="AA1659">
        <f>Z1659/P1659</f>
        <v>0.20185614849187936</v>
      </c>
      <c r="AB1659" s="11" t="s">
        <v>506</v>
      </c>
      <c r="AC1659" t="s">
        <v>59</v>
      </c>
      <c r="AD1659">
        <v>2</v>
      </c>
      <c r="AE1659" t="str">
        <f>IF(AD1659&gt;3, "Prefers Discount", "Discount Indifferent")</f>
        <v>Discount Indifferent</v>
      </c>
      <c r="AF1659">
        <v>2</v>
      </c>
      <c r="AG1659">
        <v>2</v>
      </c>
      <c r="AH1659">
        <v>1</v>
      </c>
      <c r="AI1659" t="str">
        <f>INDEX($AF$1:$AH$1,MATCH(MAX(AF1659:AH1659),AF1659:AH1659,0))</f>
        <v>Store_Orders</v>
      </c>
      <c r="AJ1659">
        <v>8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f>SUM(AK1659:AO1659)</f>
        <v>1</v>
      </c>
      <c r="AQ1659" t="str">
        <f>INDEX($AK$1:$AO$1,MATCH(MAX(AK1659:AO1659),AK1659:AO1659,0))</f>
        <v>Converted_on_Camp3</v>
      </c>
      <c r="AR1659">
        <v>1</v>
      </c>
      <c r="AS1659" t="str">
        <f>IF(OR(AK1659&gt;0, AL1659&gt;0, AM1659&gt;0, AN1659&gt;0, AO1659&gt;0), "Converted", "Not Converted")</f>
        <v>Converted</v>
      </c>
      <c r="AT1659">
        <v>0</v>
      </c>
      <c r="AU1659">
        <v>3</v>
      </c>
      <c r="AV1659">
        <v>11</v>
      </c>
      <c r="AW1659">
        <f>IF(Z1659&gt;607, 4, 0)</f>
        <v>0</v>
      </c>
      <c r="AX1659">
        <f>IF(AA1659&gt;0.1497, 3, 0)</f>
        <v>3</v>
      </c>
      <c r="AY1659">
        <f>IF(P1659&gt;4031, 2, 0)</f>
        <v>0</v>
      </c>
      <c r="AZ1659">
        <f>IF(H1659&gt;51934.91, 1, 0)</f>
        <v>0</v>
      </c>
      <c r="BA1659">
        <f>SUM(AW1659:AZ1659)</f>
        <v>3</v>
      </c>
      <c r="BB1659" t="str">
        <f>VLOOKUP(BA1659,'Standard Deviations'!$L$1:$M$11,2,TRUE)</f>
        <v>Silver</v>
      </c>
    </row>
    <row r="1660" spans="1:54" hidden="1">
      <c r="A1660">
        <v>6365</v>
      </c>
      <c r="B1660">
        <v>1987</v>
      </c>
      <c r="C1660">
        <f>2024-B1660</f>
        <v>37</v>
      </c>
      <c r="D1660" t="str">
        <f>VLOOKUP(B1660,Reference!$A$1:$B$125, 2)</f>
        <v>Millennials</v>
      </c>
      <c r="E1660" t="s">
        <v>74</v>
      </c>
      <c r="F1660" t="str">
        <f>IF(E1660="High School", "No College", "College")</f>
        <v>College</v>
      </c>
      <c r="G1660" t="s">
        <v>55</v>
      </c>
      <c r="H1660">
        <v>30390</v>
      </c>
      <c r="I1660">
        <v>30390</v>
      </c>
      <c r="J1660" s="4" t="s">
        <v>341</v>
      </c>
      <c r="K1660">
        <v>0</v>
      </c>
      <c r="L1660">
        <v>0</v>
      </c>
      <c r="M1660" t="str">
        <f>IF(OR(K1660&gt;0, L1660&gt;0), "Parent", "Not Parent")</f>
        <v>Not Parent</v>
      </c>
      <c r="N1660" t="s">
        <v>685</v>
      </c>
      <c r="O1660" s="8">
        <v>41916</v>
      </c>
      <c r="P1660" s="9">
        <f>O1660-N1660</f>
        <v>397</v>
      </c>
      <c r="Q1660">
        <v>5</v>
      </c>
      <c r="R1660" s="9">
        <f>P1660-Q1660</f>
        <v>392</v>
      </c>
      <c r="S1660" s="8">
        <f>O1660-R1660</f>
        <v>41524</v>
      </c>
      <c r="T1660">
        <v>10</v>
      </c>
      <c r="U1660">
        <v>12</v>
      </c>
      <c r="V1660">
        <v>12</v>
      </c>
      <c r="W1660">
        <v>25</v>
      </c>
      <c r="X1660">
        <v>1</v>
      </c>
      <c r="Y1660">
        <v>20</v>
      </c>
      <c r="Z1660">
        <v>80</v>
      </c>
      <c r="AA1660">
        <f>Z1660/P1660</f>
        <v>0.20151133501259447</v>
      </c>
      <c r="AB1660" s="11" t="s">
        <v>506</v>
      </c>
      <c r="AC1660" t="s">
        <v>59</v>
      </c>
      <c r="AD1660">
        <v>1</v>
      </c>
      <c r="AE1660" t="str">
        <f>IF(AD1660&gt;3, "Prefers Discount", "Discount Indifferent")</f>
        <v>Discount Indifferent</v>
      </c>
      <c r="AF1660">
        <v>3</v>
      </c>
      <c r="AG1660">
        <v>2</v>
      </c>
      <c r="AH1660">
        <v>0</v>
      </c>
      <c r="AI1660" t="str">
        <f>INDEX($AF$1:$AH$1,MATCH(MAX(AF1660:AH1660),AF1660:AH1660,0))</f>
        <v>Store_Orders</v>
      </c>
      <c r="AJ1660">
        <v>6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f>SUM(AK1660:AO1660)</f>
        <v>0</v>
      </c>
      <c r="AQ1660" t="s">
        <v>67</v>
      </c>
      <c r="AR1660">
        <v>0</v>
      </c>
      <c r="AS1660" t="str">
        <f>IF(OR(AK1660&gt;0, AL1660&gt;0, AM1660&gt;0, AN1660&gt;0, AO1660&gt;0), "Converted", "Not Converted")</f>
        <v>Not Converted</v>
      </c>
      <c r="AT1660">
        <v>0</v>
      </c>
      <c r="AU1660">
        <v>3</v>
      </c>
      <c r="AV1660">
        <v>11</v>
      </c>
      <c r="AW1660">
        <f>IF(Z1660&gt;607, 4, 0)</f>
        <v>0</v>
      </c>
      <c r="AX1660">
        <f>IF(AA1660&gt;0.1497, 3, 0)</f>
        <v>3</v>
      </c>
      <c r="AY1660">
        <f>IF(P1660&gt;4031, 2, 0)</f>
        <v>0</v>
      </c>
      <c r="AZ1660">
        <f>IF(H1660&gt;51934.91, 1, 0)</f>
        <v>0</v>
      </c>
      <c r="BA1660">
        <f>SUM(AW1660:AZ1660)</f>
        <v>3</v>
      </c>
      <c r="BB1660" t="str">
        <f>VLOOKUP(BA1660,'Standard Deviations'!$L$1:$M$11,2,TRUE)</f>
        <v>Silver</v>
      </c>
    </row>
    <row r="1661" spans="1:54">
      <c r="A1661">
        <v>9706</v>
      </c>
      <c r="B1661">
        <v>1974</v>
      </c>
      <c r="C1661">
        <f>2024-B1661</f>
        <v>50</v>
      </c>
      <c r="D1661" t="str">
        <f>VLOOKUP(B1661,Reference!$A$1:$B$125, 2)</f>
        <v>Gen X</v>
      </c>
      <c r="E1661" t="s">
        <v>68</v>
      </c>
      <c r="F1661" t="str">
        <f>IF(E1661="High School", "No College", "College")</f>
        <v>College</v>
      </c>
      <c r="G1661" t="s">
        <v>60</v>
      </c>
      <c r="H1661">
        <v>31560</v>
      </c>
      <c r="I1661">
        <v>31560</v>
      </c>
      <c r="J1661" s="4" t="s">
        <v>341</v>
      </c>
      <c r="K1661">
        <v>1</v>
      </c>
      <c r="L1661">
        <v>0</v>
      </c>
      <c r="M1661" t="str">
        <f>IF(OR(K1661&gt;0, L1661&gt;0), "Parent", "Not Parent")</f>
        <v>Parent</v>
      </c>
      <c r="N1661" t="s">
        <v>495</v>
      </c>
      <c r="O1661" s="8">
        <v>41916</v>
      </c>
      <c r="P1661" s="9">
        <f>O1661-N1661</f>
        <v>467</v>
      </c>
      <c r="Q1661">
        <v>98</v>
      </c>
      <c r="R1661" s="9">
        <f>P1661-Q1661</f>
        <v>369</v>
      </c>
      <c r="S1661" s="8">
        <f>O1661-R1661</f>
        <v>41547</v>
      </c>
      <c r="T1661">
        <v>62</v>
      </c>
      <c r="U1661">
        <v>1</v>
      </c>
      <c r="V1661">
        <v>20</v>
      </c>
      <c r="W1661">
        <v>4</v>
      </c>
      <c r="X1661">
        <v>0</v>
      </c>
      <c r="Y1661">
        <v>7</v>
      </c>
      <c r="Z1661">
        <v>94</v>
      </c>
      <c r="AA1661">
        <f>Z1661/P1661</f>
        <v>0.2012847965738758</v>
      </c>
      <c r="AB1661" s="14" t="s">
        <v>506</v>
      </c>
      <c r="AC1661" s="13" t="s">
        <v>63</v>
      </c>
      <c r="AD1661">
        <v>2</v>
      </c>
      <c r="AE1661" t="str">
        <f>IF(AD1661&gt;3, "Prefers Discount", "Discount Indifferent")</f>
        <v>Discount Indifferent</v>
      </c>
      <c r="AF1661">
        <v>3</v>
      </c>
      <c r="AG1661">
        <v>2</v>
      </c>
      <c r="AH1661">
        <v>1</v>
      </c>
      <c r="AI1661" t="str">
        <f>INDEX($AF$1:$AH$1,MATCH(MAX(AF1661:AH1661),AF1661:AH1661,0))</f>
        <v>Store_Orders</v>
      </c>
      <c r="AJ1661">
        <v>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f>SUM(AK1661:AO1661)</f>
        <v>0</v>
      </c>
      <c r="AQ1661" t="s">
        <v>67</v>
      </c>
      <c r="AR1661">
        <v>0</v>
      </c>
      <c r="AS1661" t="str">
        <f>IF(OR(AK1661&gt;0, AL1661&gt;0, AM1661&gt;0, AN1661&gt;0, AO1661&gt;0), "Converted", "Not Converted")</f>
        <v>Not Converted</v>
      </c>
      <c r="AT1661">
        <v>0</v>
      </c>
      <c r="AU1661">
        <v>3</v>
      </c>
      <c r="AV1661">
        <v>11</v>
      </c>
      <c r="AW1661">
        <f>IF(Z1661&gt;607, 4, 0)</f>
        <v>0</v>
      </c>
      <c r="AX1661">
        <f>IF(AA1661&gt;0.1497, 3, 0)</f>
        <v>3</v>
      </c>
      <c r="AY1661">
        <f>IF(P1661&gt;4031, 2, 0)</f>
        <v>0</v>
      </c>
      <c r="AZ1661">
        <f>IF(H1661&gt;51934.91, 1, 0)</f>
        <v>0</v>
      </c>
      <c r="BA1661">
        <f>SUM(AW1661:AZ1661)</f>
        <v>3</v>
      </c>
      <c r="BB1661" t="str">
        <f>VLOOKUP(BA1661,'Standard Deviations'!$L$1:$M$11,2,TRUE)</f>
        <v>Silver</v>
      </c>
    </row>
    <row r="1662" spans="1:54" hidden="1">
      <c r="A1662">
        <v>10010</v>
      </c>
      <c r="B1662">
        <v>1953</v>
      </c>
      <c r="C1662">
        <f>2024-B1662</f>
        <v>71</v>
      </c>
      <c r="D1662" t="str">
        <f>VLOOKUP(B1662,Reference!$A$1:$B$125, 2)</f>
        <v>Boomers</v>
      </c>
      <c r="E1662" t="s">
        <v>68</v>
      </c>
      <c r="F1662" t="str">
        <f>IF(E1662="High School", "No College", "College")</f>
        <v>College</v>
      </c>
      <c r="G1662" t="s">
        <v>71</v>
      </c>
      <c r="H1662">
        <v>36957</v>
      </c>
      <c r="I1662">
        <v>36957</v>
      </c>
      <c r="J1662" s="4" t="s">
        <v>175</v>
      </c>
      <c r="K1662">
        <v>1</v>
      </c>
      <c r="L1662">
        <v>1</v>
      </c>
      <c r="M1662" t="str">
        <f>IF(OR(K1662&gt;0, L1662&gt;0), "Parent", "Not Parent")</f>
        <v>Parent</v>
      </c>
      <c r="N1662" t="s">
        <v>686</v>
      </c>
      <c r="O1662" s="8">
        <v>41916</v>
      </c>
      <c r="P1662" s="9">
        <f>O1662-N1662</f>
        <v>758</v>
      </c>
      <c r="Q1662">
        <v>43</v>
      </c>
      <c r="R1662" s="9">
        <f>P1662-Q1662</f>
        <v>715</v>
      </c>
      <c r="S1662" s="8">
        <f>O1662-R1662</f>
        <v>41201</v>
      </c>
      <c r="T1662">
        <v>100</v>
      </c>
      <c r="U1662">
        <v>2</v>
      </c>
      <c r="V1662">
        <v>16</v>
      </c>
      <c r="W1662">
        <v>2</v>
      </c>
      <c r="X1662">
        <v>1</v>
      </c>
      <c r="Y1662">
        <v>31</v>
      </c>
      <c r="Z1662">
        <v>152</v>
      </c>
      <c r="AA1662">
        <f>Z1662/P1662</f>
        <v>0.20052770448548812</v>
      </c>
      <c r="AB1662" s="11" t="s">
        <v>506</v>
      </c>
      <c r="AC1662" t="s">
        <v>59</v>
      </c>
      <c r="AD1662">
        <v>4</v>
      </c>
      <c r="AE1662" t="str">
        <f>IF(AD1662&gt;3, "Prefers Discount", "Discount Indifferent")</f>
        <v>Prefers Discount</v>
      </c>
      <c r="AF1662">
        <v>2</v>
      </c>
      <c r="AG1662">
        <v>3</v>
      </c>
      <c r="AH1662">
        <v>2</v>
      </c>
      <c r="AI1662" t="str">
        <f>INDEX($AF$1:$AH$1,MATCH(MAX(AF1662:AH1662),AF1662:AH1662,0))</f>
        <v>Web_Orders</v>
      </c>
      <c r="AJ1662">
        <v>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f>SUM(AK1662:AO1662)</f>
        <v>0</v>
      </c>
      <c r="AQ1662" t="s">
        <v>67</v>
      </c>
      <c r="AR1662">
        <v>1</v>
      </c>
      <c r="AS1662" t="str">
        <f>IF(OR(AK1662&gt;0, AL1662&gt;0, AM1662&gt;0, AN1662&gt;0, AO1662&gt;0), "Converted", "Not Converted")</f>
        <v>Not Converted</v>
      </c>
      <c r="AT1662">
        <v>0</v>
      </c>
      <c r="AU1662">
        <v>3</v>
      </c>
      <c r="AV1662">
        <v>11</v>
      </c>
      <c r="AW1662">
        <f>IF(Z1662&gt;607, 4, 0)</f>
        <v>0</v>
      </c>
      <c r="AX1662">
        <f>IF(AA1662&gt;0.1497, 3, 0)</f>
        <v>3</v>
      </c>
      <c r="AY1662">
        <f>IF(P1662&gt;4031, 2, 0)</f>
        <v>0</v>
      </c>
      <c r="AZ1662">
        <f>IF(H1662&gt;51934.91, 1, 0)</f>
        <v>0</v>
      </c>
      <c r="BA1662">
        <f>SUM(AW1662:AZ1662)</f>
        <v>3</v>
      </c>
      <c r="BB1662" t="str">
        <f>VLOOKUP(BA1662,'Standard Deviations'!$L$1:$M$11,2,TRUE)</f>
        <v>Silver</v>
      </c>
    </row>
    <row r="1663" spans="1:54" hidden="1">
      <c r="A1663">
        <v>7685</v>
      </c>
      <c r="B1663">
        <v>1978</v>
      </c>
      <c r="C1663">
        <f>2024-B1663</f>
        <v>46</v>
      </c>
      <c r="D1663" t="str">
        <f>VLOOKUP(B1663,Reference!$A$1:$B$125, 2)</f>
        <v>Gen X</v>
      </c>
      <c r="E1663" t="s">
        <v>54</v>
      </c>
      <c r="F1663" t="str">
        <f>IF(E1663="High School", "No College", "College")</f>
        <v>College</v>
      </c>
      <c r="G1663" t="s">
        <v>55</v>
      </c>
      <c r="H1663">
        <v>33039</v>
      </c>
      <c r="I1663">
        <v>33039</v>
      </c>
      <c r="J1663" s="4" t="s">
        <v>175</v>
      </c>
      <c r="K1663">
        <v>1</v>
      </c>
      <c r="L1663">
        <v>0</v>
      </c>
      <c r="M1663" t="str">
        <f>IF(OR(K1663&gt;0, L1663&gt;0), "Parent", "Not Parent")</f>
        <v>Parent</v>
      </c>
      <c r="N1663" t="s">
        <v>349</v>
      </c>
      <c r="O1663" s="8">
        <v>41916</v>
      </c>
      <c r="P1663" s="9">
        <f>O1663-N1663</f>
        <v>390</v>
      </c>
      <c r="Q1663">
        <v>4</v>
      </c>
      <c r="R1663" s="9">
        <f>P1663-Q1663</f>
        <v>386</v>
      </c>
      <c r="S1663" s="8">
        <f>O1663-R1663</f>
        <v>41530</v>
      </c>
      <c r="T1663">
        <v>30</v>
      </c>
      <c r="U1663">
        <v>8</v>
      </c>
      <c r="V1663">
        <v>12</v>
      </c>
      <c r="W1663">
        <v>8</v>
      </c>
      <c r="X1663">
        <v>8</v>
      </c>
      <c r="Y1663">
        <v>12</v>
      </c>
      <c r="Z1663">
        <v>78</v>
      </c>
      <c r="AA1663">
        <f>Z1663/P1663</f>
        <v>0.2</v>
      </c>
      <c r="AB1663" s="11" t="s">
        <v>506</v>
      </c>
      <c r="AC1663" t="s">
        <v>59</v>
      </c>
      <c r="AD1663">
        <v>1</v>
      </c>
      <c r="AE1663" t="str">
        <f>IF(AD1663&gt;3, "Prefers Discount", "Discount Indifferent")</f>
        <v>Discount Indifferent</v>
      </c>
      <c r="AF1663">
        <v>4</v>
      </c>
      <c r="AG1663">
        <v>2</v>
      </c>
      <c r="AH1663">
        <v>0</v>
      </c>
      <c r="AI1663" t="str">
        <f>INDEX($AF$1:$AH$1,MATCH(MAX(AF1663:AH1663),AF1663:AH1663,0))</f>
        <v>Store_Orders</v>
      </c>
      <c r="AJ1663">
        <v>5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f>SUM(AK1663:AO1663)</f>
        <v>0</v>
      </c>
      <c r="AQ1663" t="s">
        <v>67</v>
      </c>
      <c r="AR1663">
        <v>0</v>
      </c>
      <c r="AS1663" t="str">
        <f>IF(OR(AK1663&gt;0, AL1663&gt;0, AM1663&gt;0, AN1663&gt;0, AO1663&gt;0), "Converted", "Not Converted")</f>
        <v>Not Converted</v>
      </c>
      <c r="AT1663">
        <v>0</v>
      </c>
      <c r="AU1663">
        <v>3</v>
      </c>
      <c r="AV1663">
        <v>11</v>
      </c>
      <c r="AW1663">
        <f>IF(Z1663&gt;607, 4, 0)</f>
        <v>0</v>
      </c>
      <c r="AX1663">
        <f>IF(AA1663&gt;0.1497, 3, 0)</f>
        <v>3</v>
      </c>
      <c r="AY1663">
        <f>IF(P1663&gt;4031, 2, 0)</f>
        <v>0</v>
      </c>
      <c r="AZ1663">
        <f>IF(H1663&gt;51934.91, 1, 0)</f>
        <v>0</v>
      </c>
      <c r="BA1663">
        <f>SUM(AW1663:AZ1663)</f>
        <v>3</v>
      </c>
      <c r="BB1663" t="str">
        <f>VLOOKUP(BA1663,'Standard Deviations'!$L$1:$M$11,2,TRUE)</f>
        <v>Silver</v>
      </c>
    </row>
    <row r="1664" spans="1:54" hidden="1">
      <c r="A1664">
        <v>6310</v>
      </c>
      <c r="B1664">
        <v>1978</v>
      </c>
      <c r="C1664">
        <f>2024-B1664</f>
        <v>46</v>
      </c>
      <c r="D1664" t="str">
        <f>VLOOKUP(B1664,Reference!$A$1:$B$125, 2)</f>
        <v>Gen X</v>
      </c>
      <c r="E1664" t="s">
        <v>54</v>
      </c>
      <c r="F1664" t="str">
        <f>IF(E1664="High School", "No College", "College")</f>
        <v>College</v>
      </c>
      <c r="G1664" t="s">
        <v>55</v>
      </c>
      <c r="H1664">
        <v>33039</v>
      </c>
      <c r="I1664">
        <v>33039</v>
      </c>
      <c r="J1664" s="4" t="s">
        <v>175</v>
      </c>
      <c r="K1664">
        <v>1</v>
      </c>
      <c r="L1664">
        <v>0</v>
      </c>
      <c r="M1664" t="str">
        <f>IF(OR(K1664&gt;0, L1664&gt;0), "Parent", "Not Parent")</f>
        <v>Parent</v>
      </c>
      <c r="N1664" t="s">
        <v>349</v>
      </c>
      <c r="O1664" s="8">
        <v>41916</v>
      </c>
      <c r="P1664" s="9">
        <f>O1664-N1664</f>
        <v>390</v>
      </c>
      <c r="Q1664">
        <v>4</v>
      </c>
      <c r="R1664" s="9">
        <f>P1664-Q1664</f>
        <v>386</v>
      </c>
      <c r="S1664" s="8">
        <f>O1664-R1664</f>
        <v>41530</v>
      </c>
      <c r="T1664">
        <v>30</v>
      </c>
      <c r="U1664">
        <v>8</v>
      </c>
      <c r="V1664">
        <v>12</v>
      </c>
      <c r="W1664">
        <v>8</v>
      </c>
      <c r="X1664">
        <v>8</v>
      </c>
      <c r="Y1664">
        <v>12</v>
      </c>
      <c r="Z1664">
        <v>78</v>
      </c>
      <c r="AA1664">
        <f>Z1664/P1664</f>
        <v>0.2</v>
      </c>
      <c r="AB1664" s="11" t="s">
        <v>506</v>
      </c>
      <c r="AC1664" t="s">
        <v>59</v>
      </c>
      <c r="AD1664">
        <v>1</v>
      </c>
      <c r="AE1664" t="str">
        <f>IF(AD1664&gt;3, "Prefers Discount", "Discount Indifferent")</f>
        <v>Discount Indifferent</v>
      </c>
      <c r="AF1664">
        <v>4</v>
      </c>
      <c r="AG1664">
        <v>2</v>
      </c>
      <c r="AH1664">
        <v>0</v>
      </c>
      <c r="AI1664" t="str">
        <f>INDEX($AF$1:$AH$1,MATCH(MAX(AF1664:AH1664),AF1664:AH1664,0))</f>
        <v>Store_Orders</v>
      </c>
      <c r="AJ1664">
        <v>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f>SUM(AK1664:AO1664)</f>
        <v>0</v>
      </c>
      <c r="AQ1664" t="s">
        <v>67</v>
      </c>
      <c r="AR1664">
        <v>0</v>
      </c>
      <c r="AS1664" t="str">
        <f>IF(OR(AK1664&gt;0, AL1664&gt;0, AM1664&gt;0, AN1664&gt;0, AO1664&gt;0), "Converted", "Not Converted")</f>
        <v>Not Converted</v>
      </c>
      <c r="AT1664">
        <v>0</v>
      </c>
      <c r="AU1664">
        <v>3</v>
      </c>
      <c r="AV1664">
        <v>11</v>
      </c>
      <c r="AW1664">
        <f>IF(Z1664&gt;607, 4, 0)</f>
        <v>0</v>
      </c>
      <c r="AX1664">
        <f>IF(AA1664&gt;0.1497, 3, 0)</f>
        <v>3</v>
      </c>
      <c r="AY1664">
        <f>IF(P1664&gt;4031, 2, 0)</f>
        <v>0</v>
      </c>
      <c r="AZ1664">
        <f>IF(H1664&gt;51934.91, 1, 0)</f>
        <v>0</v>
      </c>
      <c r="BA1664">
        <f>SUM(AW1664:AZ1664)</f>
        <v>3</v>
      </c>
      <c r="BB1664" t="str">
        <f>VLOOKUP(BA1664,'Standard Deviations'!$L$1:$M$11,2,TRUE)</f>
        <v>Silver</v>
      </c>
    </row>
    <row r="1665" spans="1:54" hidden="1">
      <c r="A1665">
        <v>8207</v>
      </c>
      <c r="B1665">
        <v>1957</v>
      </c>
      <c r="C1665">
        <f>2024-B1665</f>
        <v>67</v>
      </c>
      <c r="D1665" t="str">
        <f>VLOOKUP(B1665,Reference!$A$1:$B$125, 2)</f>
        <v>Boomers</v>
      </c>
      <c r="E1665" t="s">
        <v>74</v>
      </c>
      <c r="F1665" t="str">
        <f>IF(E1665="High School", "No College", "College")</f>
        <v>College</v>
      </c>
      <c r="G1665" t="s">
        <v>55</v>
      </c>
      <c r="H1665">
        <v>53233</v>
      </c>
      <c r="I1665">
        <v>53233</v>
      </c>
      <c r="J1665" s="4" t="s">
        <v>61</v>
      </c>
      <c r="K1665">
        <v>0</v>
      </c>
      <c r="L1665">
        <v>1</v>
      </c>
      <c r="M1665" t="str">
        <f>IF(OR(K1665&gt;0, L1665&gt;0), "Parent", "Not Parent")</f>
        <v>Parent</v>
      </c>
      <c r="N1665" t="s">
        <v>159</v>
      </c>
      <c r="O1665" s="8">
        <v>41916</v>
      </c>
      <c r="P1665" s="9">
        <f>O1665-N1665</f>
        <v>200</v>
      </c>
      <c r="Q1665">
        <v>18</v>
      </c>
      <c r="R1665" s="9">
        <f>P1665-Q1665</f>
        <v>182</v>
      </c>
      <c r="S1665" s="8">
        <f>O1665-R1665</f>
        <v>41734</v>
      </c>
      <c r="T1665">
        <v>28</v>
      </c>
      <c r="U1665">
        <v>0</v>
      </c>
      <c r="V1665">
        <v>9</v>
      </c>
      <c r="W1665">
        <v>3</v>
      </c>
      <c r="X1665">
        <v>0</v>
      </c>
      <c r="Y1665">
        <v>0</v>
      </c>
      <c r="Z1665">
        <v>40</v>
      </c>
      <c r="AA1665">
        <f>Z1665/P1665</f>
        <v>0.2</v>
      </c>
      <c r="AB1665" s="11" t="s">
        <v>506</v>
      </c>
      <c r="AC1665" t="s">
        <v>59</v>
      </c>
      <c r="AD1665">
        <v>1</v>
      </c>
      <c r="AE1665" t="str">
        <f>IF(AD1665&gt;3, "Prefers Discount", "Discount Indifferent")</f>
        <v>Discount Indifferent</v>
      </c>
      <c r="AF1665">
        <v>3</v>
      </c>
      <c r="AG1665">
        <v>1</v>
      </c>
      <c r="AH1665">
        <v>0</v>
      </c>
      <c r="AI1665" t="str">
        <f>INDEX($AF$1:$AH$1,MATCH(MAX(AF1665:AH1665),AF1665:AH1665,0))</f>
        <v>Store_Orders</v>
      </c>
      <c r="AJ1665">
        <v>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f>SUM(AK1665:AO1665)</f>
        <v>0</v>
      </c>
      <c r="AQ1665" t="s">
        <v>67</v>
      </c>
      <c r="AR1665">
        <v>0</v>
      </c>
      <c r="AS1665" t="str">
        <f>IF(OR(AK1665&gt;0, AL1665&gt;0, AM1665&gt;0, AN1665&gt;0, AO1665&gt;0), "Converted", "Not Converted")</f>
        <v>Not Converted</v>
      </c>
      <c r="AT1665">
        <v>0</v>
      </c>
      <c r="AU1665">
        <v>3</v>
      </c>
      <c r="AV1665">
        <v>11</v>
      </c>
      <c r="AW1665">
        <f>IF(Z1665&gt;607, 4, 0)</f>
        <v>0</v>
      </c>
      <c r="AX1665">
        <f>IF(AA1665&gt;0.1497, 3, 0)</f>
        <v>3</v>
      </c>
      <c r="AY1665">
        <f>IF(P1665&gt;4031, 2, 0)</f>
        <v>0</v>
      </c>
      <c r="AZ1665">
        <f>IF(H1665&gt;51934.91, 1, 0)</f>
        <v>1</v>
      </c>
      <c r="BA1665">
        <f>SUM(AW1665:AZ1665)</f>
        <v>4</v>
      </c>
      <c r="BB1665" t="str">
        <f>VLOOKUP(BA1665,'Standard Deviations'!$L$1:$M$11,2,TRUE)</f>
        <v>Silver</v>
      </c>
    </row>
    <row r="1666" spans="1:54">
      <c r="A1666">
        <v>4887</v>
      </c>
      <c r="B1666">
        <v>1976</v>
      </c>
      <c r="C1666">
        <f>2024-B1666</f>
        <v>48</v>
      </c>
      <c r="D1666" t="str">
        <f>VLOOKUP(B1666,Reference!$A$1:$B$125, 2)</f>
        <v>Gen X</v>
      </c>
      <c r="E1666" t="s">
        <v>68</v>
      </c>
      <c r="F1666" t="str">
        <f>IF(E1666="High School", "No College", "College")</f>
        <v>College</v>
      </c>
      <c r="G1666" t="s">
        <v>71</v>
      </c>
      <c r="H1666">
        <v>55412</v>
      </c>
      <c r="I1666">
        <v>55412</v>
      </c>
      <c r="J1666" s="4" t="s">
        <v>61</v>
      </c>
      <c r="K1666">
        <v>1</v>
      </c>
      <c r="L1666">
        <v>1</v>
      </c>
      <c r="M1666" t="str">
        <f>IF(OR(K1666&gt;0, L1666&gt;0), "Parent", "Not Parent")</f>
        <v>Parent</v>
      </c>
      <c r="N1666" t="s">
        <v>162</v>
      </c>
      <c r="O1666" s="8">
        <v>41916</v>
      </c>
      <c r="P1666" s="9">
        <f>O1666-N1666</f>
        <v>316</v>
      </c>
      <c r="Q1666">
        <v>65</v>
      </c>
      <c r="R1666" s="9">
        <f>P1666-Q1666</f>
        <v>251</v>
      </c>
      <c r="S1666" s="8">
        <f>O1666-R1666</f>
        <v>41665</v>
      </c>
      <c r="T1666">
        <v>10</v>
      </c>
      <c r="U1666">
        <v>5</v>
      </c>
      <c r="V1666">
        <v>28</v>
      </c>
      <c r="W1666">
        <v>11</v>
      </c>
      <c r="X1666">
        <v>1</v>
      </c>
      <c r="Y1666">
        <v>8</v>
      </c>
      <c r="Z1666">
        <v>63</v>
      </c>
      <c r="AA1666">
        <f>Z1666/P1666</f>
        <v>0.19936708860759494</v>
      </c>
      <c r="AB1666" s="14" t="s">
        <v>506</v>
      </c>
      <c r="AC1666" s="13" t="s">
        <v>63</v>
      </c>
      <c r="AD1666">
        <v>1</v>
      </c>
      <c r="AE1666" t="str">
        <f>IF(AD1666&gt;3, "Prefers Discount", "Discount Indifferent")</f>
        <v>Discount Indifferent</v>
      </c>
      <c r="AF1666">
        <v>3</v>
      </c>
      <c r="AG1666">
        <v>2</v>
      </c>
      <c r="AH1666">
        <v>0</v>
      </c>
      <c r="AI1666" t="str">
        <f>INDEX($AF$1:$AH$1,MATCH(MAX(AF1666:AH1666),AF1666:AH1666,0))</f>
        <v>Store_Orders</v>
      </c>
      <c r="AJ1666">
        <v>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f>SUM(AK1666:AO1666)</f>
        <v>0</v>
      </c>
      <c r="AQ1666" t="s">
        <v>67</v>
      </c>
      <c r="AR1666">
        <v>0</v>
      </c>
      <c r="AS1666" t="str">
        <f>IF(OR(AK1666&gt;0, AL1666&gt;0, AM1666&gt;0, AN1666&gt;0, AO1666&gt;0), "Converted", "Not Converted")</f>
        <v>Not Converted</v>
      </c>
      <c r="AT1666">
        <v>0</v>
      </c>
      <c r="AU1666">
        <v>3</v>
      </c>
      <c r="AV1666">
        <v>11</v>
      </c>
      <c r="AW1666">
        <f>IF(Z1666&gt;607, 4, 0)</f>
        <v>0</v>
      </c>
      <c r="AX1666">
        <f>IF(AA1666&gt;0.1497, 3, 0)</f>
        <v>3</v>
      </c>
      <c r="AY1666">
        <f>IF(P1666&gt;4031, 2, 0)</f>
        <v>0</v>
      </c>
      <c r="AZ1666">
        <f>IF(H1666&gt;51934.91, 1, 0)</f>
        <v>1</v>
      </c>
      <c r="BA1666">
        <f>SUM(AW1666:AZ1666)</f>
        <v>4</v>
      </c>
      <c r="BB1666" t="str">
        <f>VLOOKUP(BA1666,'Standard Deviations'!$L$1:$M$11,2,TRUE)</f>
        <v>Silver</v>
      </c>
    </row>
    <row r="1667" spans="1:54" hidden="1">
      <c r="A1667">
        <v>6424</v>
      </c>
      <c r="B1667">
        <v>1977</v>
      </c>
      <c r="C1667">
        <f>2024-B1667</f>
        <v>47</v>
      </c>
      <c r="D1667" t="str">
        <f>VLOOKUP(B1667,Reference!$A$1:$B$125, 2)</f>
        <v>Gen X</v>
      </c>
      <c r="E1667" t="s">
        <v>54</v>
      </c>
      <c r="F1667" t="str">
        <f>IF(E1667="High School", "No College", "College")</f>
        <v>College</v>
      </c>
      <c r="G1667" t="s">
        <v>65</v>
      </c>
      <c r="H1667">
        <v>33178</v>
      </c>
      <c r="I1667">
        <v>33178</v>
      </c>
      <c r="J1667" s="4" t="s">
        <v>175</v>
      </c>
      <c r="K1667">
        <v>1</v>
      </c>
      <c r="L1667">
        <v>0</v>
      </c>
      <c r="M1667" t="str">
        <f>IF(OR(K1667&gt;0, L1667&gt;0), "Parent", "Not Parent")</f>
        <v>Parent</v>
      </c>
      <c r="N1667" t="s">
        <v>413</v>
      </c>
      <c r="O1667" s="8">
        <v>41916</v>
      </c>
      <c r="P1667" s="9">
        <f>O1667-N1667</f>
        <v>247</v>
      </c>
      <c r="Q1667">
        <v>9</v>
      </c>
      <c r="R1667" s="9">
        <f>P1667-Q1667</f>
        <v>238</v>
      </c>
      <c r="S1667" s="8">
        <f>O1667-R1667</f>
        <v>41678</v>
      </c>
      <c r="T1667">
        <v>12</v>
      </c>
      <c r="U1667">
        <v>6</v>
      </c>
      <c r="V1667">
        <v>2</v>
      </c>
      <c r="W1667">
        <v>11</v>
      </c>
      <c r="X1667">
        <v>2</v>
      </c>
      <c r="Y1667">
        <v>16</v>
      </c>
      <c r="Z1667">
        <v>49</v>
      </c>
      <c r="AA1667">
        <f>Z1667/P1667</f>
        <v>0.19838056680161945</v>
      </c>
      <c r="AB1667" s="11" t="s">
        <v>506</v>
      </c>
      <c r="AC1667" t="s">
        <v>59</v>
      </c>
      <c r="AD1667">
        <v>1</v>
      </c>
      <c r="AE1667" t="str">
        <f>IF(AD1667&gt;3, "Prefers Discount", "Discount Indifferent")</f>
        <v>Discount Indifferent</v>
      </c>
      <c r="AF1667">
        <v>3</v>
      </c>
      <c r="AG1667">
        <v>1</v>
      </c>
      <c r="AH1667">
        <v>0</v>
      </c>
      <c r="AI1667" t="str">
        <f>INDEX($AF$1:$AH$1,MATCH(MAX(AF1667:AH1667),AF1667:AH1667,0))</f>
        <v>Store_Orders</v>
      </c>
      <c r="AJ1667">
        <v>4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f>SUM(AK1667:AO1667)</f>
        <v>0</v>
      </c>
      <c r="AQ1667" t="s">
        <v>67</v>
      </c>
      <c r="AR1667">
        <v>0</v>
      </c>
      <c r="AS1667" t="str">
        <f>IF(OR(AK1667&gt;0, AL1667&gt;0, AM1667&gt;0, AN1667&gt;0, AO1667&gt;0), "Converted", "Not Converted")</f>
        <v>Not Converted</v>
      </c>
      <c r="AT1667">
        <v>0</v>
      </c>
      <c r="AU1667">
        <v>3</v>
      </c>
      <c r="AV1667">
        <v>11</v>
      </c>
      <c r="AW1667">
        <f>IF(Z1667&gt;607, 4, 0)</f>
        <v>0</v>
      </c>
      <c r="AX1667">
        <f>IF(AA1667&gt;0.1497, 3, 0)</f>
        <v>3</v>
      </c>
      <c r="AY1667">
        <f>IF(P1667&gt;4031, 2, 0)</f>
        <v>0</v>
      </c>
      <c r="AZ1667">
        <f>IF(H1667&gt;51934.91, 1, 0)</f>
        <v>0</v>
      </c>
      <c r="BA1667">
        <f>SUM(AW1667:AZ1667)</f>
        <v>3</v>
      </c>
      <c r="BB1667" t="str">
        <f>VLOOKUP(BA1667,'Standard Deviations'!$L$1:$M$11,2,TRUE)</f>
        <v>Silver</v>
      </c>
    </row>
    <row r="1668" spans="1:54" hidden="1">
      <c r="A1668">
        <v>1818</v>
      </c>
      <c r="B1668">
        <v>1971</v>
      </c>
      <c r="C1668">
        <f>2024-B1668</f>
        <v>53</v>
      </c>
      <c r="D1668" t="str">
        <f>VLOOKUP(B1668,Reference!$A$1:$B$125, 2)</f>
        <v>Gen X</v>
      </c>
      <c r="E1668" t="s">
        <v>68</v>
      </c>
      <c r="F1668" t="str">
        <f>IF(E1668="High School", "No College", "College")</f>
        <v>College</v>
      </c>
      <c r="G1668" t="s">
        <v>65</v>
      </c>
      <c r="H1668">
        <v>29732</v>
      </c>
      <c r="I1668">
        <v>29732</v>
      </c>
      <c r="J1668" s="4" t="s">
        <v>341</v>
      </c>
      <c r="K1668">
        <v>1</v>
      </c>
      <c r="L1668">
        <v>0</v>
      </c>
      <c r="M1668" t="str">
        <f>IF(OR(K1668&gt;0, L1668&gt;0), "Parent", "Not Parent")</f>
        <v>Parent</v>
      </c>
      <c r="N1668" t="s">
        <v>682</v>
      </c>
      <c r="O1668" s="8">
        <v>41916</v>
      </c>
      <c r="P1668" s="9">
        <f>O1668-N1668</f>
        <v>193</v>
      </c>
      <c r="Q1668">
        <v>23</v>
      </c>
      <c r="R1668" s="9">
        <f>P1668-Q1668</f>
        <v>170</v>
      </c>
      <c r="S1668" s="8">
        <f>O1668-R1668</f>
        <v>41746</v>
      </c>
      <c r="T1668">
        <v>25</v>
      </c>
      <c r="U1668">
        <v>0</v>
      </c>
      <c r="V1668">
        <v>8</v>
      </c>
      <c r="W1668">
        <v>0</v>
      </c>
      <c r="X1668">
        <v>1</v>
      </c>
      <c r="Y1668">
        <v>4</v>
      </c>
      <c r="Z1668">
        <v>38</v>
      </c>
      <c r="AA1668">
        <f>Z1668/P1668</f>
        <v>0.19689119170984457</v>
      </c>
      <c r="AB1668" s="11" t="s">
        <v>506</v>
      </c>
      <c r="AC1668" t="s">
        <v>59</v>
      </c>
      <c r="AD1668">
        <v>1</v>
      </c>
      <c r="AE1668" t="str">
        <f>IF(AD1668&gt;3, "Prefers Discount", "Discount Indifferent")</f>
        <v>Discount Indifferent</v>
      </c>
      <c r="AF1668">
        <v>2</v>
      </c>
      <c r="AG1668">
        <v>2</v>
      </c>
      <c r="AH1668">
        <v>0</v>
      </c>
      <c r="AI1668" t="str">
        <f>INDEX($AF$1:$AH$1,MATCH(MAX(AF1668:AH1668),AF1668:AH1668,0))</f>
        <v>Store_Orders</v>
      </c>
      <c r="AJ1668">
        <v>9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f>SUM(AK1668:AO1668)</f>
        <v>0</v>
      </c>
      <c r="AQ1668" t="s">
        <v>67</v>
      </c>
      <c r="AR1668">
        <v>0</v>
      </c>
      <c r="AS1668" t="str">
        <f>IF(OR(AK1668&gt;0, AL1668&gt;0, AM1668&gt;0, AN1668&gt;0, AO1668&gt;0), "Converted", "Not Converted")</f>
        <v>Not Converted</v>
      </c>
      <c r="AT1668">
        <v>0</v>
      </c>
      <c r="AU1668">
        <v>3</v>
      </c>
      <c r="AV1668">
        <v>11</v>
      </c>
      <c r="AW1668">
        <f>IF(Z1668&gt;607, 4, 0)</f>
        <v>0</v>
      </c>
      <c r="AX1668">
        <f>IF(AA1668&gt;0.1497, 3, 0)</f>
        <v>3</v>
      </c>
      <c r="AY1668">
        <f>IF(P1668&gt;4031, 2, 0)</f>
        <v>0</v>
      </c>
      <c r="AZ1668">
        <f>IF(H1668&gt;51934.91, 1, 0)</f>
        <v>0</v>
      </c>
      <c r="BA1668">
        <f>SUM(AW1668:AZ1668)</f>
        <v>3</v>
      </c>
      <c r="BB1668" t="str">
        <f>VLOOKUP(BA1668,'Standard Deviations'!$L$1:$M$11,2,TRUE)</f>
        <v>Silver</v>
      </c>
    </row>
    <row r="1669" spans="1:54" hidden="1">
      <c r="A1669">
        <v>1384</v>
      </c>
      <c r="B1669">
        <v>1992</v>
      </c>
      <c r="C1669">
        <f>2024-B1669</f>
        <v>32</v>
      </c>
      <c r="D1669" t="str">
        <f>VLOOKUP(B1669,Reference!$A$1:$B$125, 2)</f>
        <v>Millennials</v>
      </c>
      <c r="E1669" t="s">
        <v>546</v>
      </c>
      <c r="F1669" t="str">
        <f>IF(E1669="High School", "No College", "College")</f>
        <v>No College</v>
      </c>
      <c r="G1669" t="s">
        <v>55</v>
      </c>
      <c r="H1669">
        <v>17256</v>
      </c>
      <c r="I1669">
        <v>17256</v>
      </c>
      <c r="J1669" s="4" t="s">
        <v>341</v>
      </c>
      <c r="K1669">
        <v>1</v>
      </c>
      <c r="L1669">
        <v>0</v>
      </c>
      <c r="M1669" t="str">
        <f>IF(OR(K1669&gt;0, L1669&gt;0), "Parent", "Not Parent")</f>
        <v>Parent</v>
      </c>
      <c r="N1669" t="s">
        <v>180</v>
      </c>
      <c r="O1669" s="8">
        <v>41916</v>
      </c>
      <c r="P1669" s="9">
        <f>O1669-N1669</f>
        <v>315</v>
      </c>
      <c r="Q1669">
        <v>10</v>
      </c>
      <c r="R1669" s="9">
        <f>P1669-Q1669</f>
        <v>305</v>
      </c>
      <c r="S1669" s="8">
        <f>O1669-R1669</f>
        <v>41611</v>
      </c>
      <c r="T1669">
        <v>6</v>
      </c>
      <c r="U1669">
        <v>4</v>
      </c>
      <c r="V1669">
        <v>14</v>
      </c>
      <c r="W1669">
        <v>8</v>
      </c>
      <c r="X1669">
        <v>8</v>
      </c>
      <c r="Y1669">
        <v>22</v>
      </c>
      <c r="Z1669">
        <v>62</v>
      </c>
      <c r="AA1669">
        <f>Z1669/P1669</f>
        <v>0.19682539682539682</v>
      </c>
      <c r="AB1669" s="11" t="s">
        <v>506</v>
      </c>
      <c r="AC1669" t="s">
        <v>59</v>
      </c>
      <c r="AD1669">
        <v>2</v>
      </c>
      <c r="AE1669" t="str">
        <f>IF(AD1669&gt;3, "Prefers Discount", "Discount Indifferent")</f>
        <v>Discount Indifferent</v>
      </c>
      <c r="AF1669">
        <v>2</v>
      </c>
      <c r="AG1669">
        <v>2</v>
      </c>
      <c r="AH1669">
        <v>1</v>
      </c>
      <c r="AI1669" t="str">
        <f>INDEX($AF$1:$AH$1,MATCH(MAX(AF1669:AH1669),AF1669:AH1669,0))</f>
        <v>Store_Orders</v>
      </c>
      <c r="AJ1669">
        <v>8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f>SUM(AK1669:AO1669)</f>
        <v>1</v>
      </c>
      <c r="AQ1669" t="str">
        <f>INDEX($AK$1:$AO$1,MATCH(MAX(AK1669:AO1669),AK1669:AO1669,0))</f>
        <v>Converted_on_Camp3</v>
      </c>
      <c r="AR1669">
        <v>1</v>
      </c>
      <c r="AS1669" t="str">
        <f>IF(OR(AK1669&gt;0, AL1669&gt;0, AM1669&gt;0, AN1669&gt;0, AO1669&gt;0), "Converted", "Not Converted")</f>
        <v>Converted</v>
      </c>
      <c r="AT1669">
        <v>0</v>
      </c>
      <c r="AU1669">
        <v>3</v>
      </c>
      <c r="AV1669">
        <v>11</v>
      </c>
      <c r="AW1669">
        <f>IF(Z1669&gt;607, 4, 0)</f>
        <v>0</v>
      </c>
      <c r="AX1669">
        <f>IF(AA1669&gt;0.1497, 3, 0)</f>
        <v>3</v>
      </c>
      <c r="AY1669">
        <f>IF(P1669&gt;4031, 2, 0)</f>
        <v>0</v>
      </c>
      <c r="AZ1669">
        <f>IF(H1669&gt;51934.91, 1, 0)</f>
        <v>0</v>
      </c>
      <c r="BA1669">
        <f>SUM(AW1669:AZ1669)</f>
        <v>3</v>
      </c>
      <c r="BB1669" t="str">
        <f>VLOOKUP(BA1669,'Standard Deviations'!$L$1:$M$11,2,TRUE)</f>
        <v>Silver</v>
      </c>
    </row>
    <row r="1670" spans="1:54" hidden="1">
      <c r="A1670">
        <v>10242</v>
      </c>
      <c r="B1670">
        <v>1966</v>
      </c>
      <c r="C1670">
        <f>2024-B1670</f>
        <v>58</v>
      </c>
      <c r="D1670" t="str">
        <f>VLOOKUP(B1670,Reference!$A$1:$B$125, 2)</f>
        <v>Gen X</v>
      </c>
      <c r="E1670" t="s">
        <v>68</v>
      </c>
      <c r="F1670" t="str">
        <f>IF(E1670="High School", "No College", "College")</f>
        <v>College</v>
      </c>
      <c r="G1670" t="s">
        <v>65</v>
      </c>
      <c r="H1670">
        <v>47472</v>
      </c>
      <c r="I1670">
        <v>47472</v>
      </c>
      <c r="J1670" s="4" t="s">
        <v>175</v>
      </c>
      <c r="K1670">
        <v>1</v>
      </c>
      <c r="L1670">
        <v>1</v>
      </c>
      <c r="M1670" t="str">
        <f>IF(OR(K1670&gt;0, L1670&gt;0), "Parent", "Not Parent")</f>
        <v>Parent</v>
      </c>
      <c r="N1670" t="s">
        <v>453</v>
      </c>
      <c r="O1670" s="8">
        <v>41916</v>
      </c>
      <c r="P1670" s="9">
        <f>O1670-N1670</f>
        <v>383</v>
      </c>
      <c r="Q1670">
        <v>39</v>
      </c>
      <c r="R1670" s="9">
        <f>P1670-Q1670</f>
        <v>344</v>
      </c>
      <c r="S1670" s="8">
        <f>O1670-R1670</f>
        <v>41572</v>
      </c>
      <c r="T1670">
        <v>56</v>
      </c>
      <c r="U1670">
        <v>0</v>
      </c>
      <c r="V1670">
        <v>11</v>
      </c>
      <c r="W1670">
        <v>0</v>
      </c>
      <c r="X1670">
        <v>0</v>
      </c>
      <c r="Y1670">
        <v>8</v>
      </c>
      <c r="Z1670">
        <v>75</v>
      </c>
      <c r="AA1670">
        <f>Z1670/P1670</f>
        <v>0.195822454308094</v>
      </c>
      <c r="AB1670" s="11" t="s">
        <v>506</v>
      </c>
      <c r="AC1670" t="s">
        <v>59</v>
      </c>
      <c r="AD1670">
        <v>2</v>
      </c>
      <c r="AE1670" t="str">
        <f>IF(AD1670&gt;3, "Prefers Discount", "Discount Indifferent")</f>
        <v>Discount Indifferent</v>
      </c>
      <c r="AF1670">
        <v>4</v>
      </c>
      <c r="AG1670">
        <v>2</v>
      </c>
      <c r="AH1670">
        <v>0</v>
      </c>
      <c r="AI1670" t="str">
        <f>INDEX($AF$1:$AH$1,MATCH(MAX(AF1670:AH1670),AF1670:AH1670,0))</f>
        <v>Store_Orders</v>
      </c>
      <c r="AJ1670">
        <v>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f>SUM(AK1670:AO1670)</f>
        <v>0</v>
      </c>
      <c r="AQ1670" t="s">
        <v>67</v>
      </c>
      <c r="AR1670">
        <v>0</v>
      </c>
      <c r="AS1670" t="str">
        <f>IF(OR(AK1670&gt;0, AL1670&gt;0, AM1670&gt;0, AN1670&gt;0, AO1670&gt;0), "Converted", "Not Converted")</f>
        <v>Not Converted</v>
      </c>
      <c r="AT1670">
        <v>0</v>
      </c>
      <c r="AU1670">
        <v>3</v>
      </c>
      <c r="AV1670">
        <v>11</v>
      </c>
      <c r="AW1670">
        <f>IF(Z1670&gt;607, 4, 0)</f>
        <v>0</v>
      </c>
      <c r="AX1670">
        <f>IF(AA1670&gt;0.1497, 3, 0)</f>
        <v>3</v>
      </c>
      <c r="AY1670">
        <f>IF(P1670&gt;4031, 2, 0)</f>
        <v>0</v>
      </c>
      <c r="AZ1670">
        <f>IF(H1670&gt;51934.91, 1, 0)</f>
        <v>0</v>
      </c>
      <c r="BA1670">
        <f>SUM(AW1670:AZ1670)</f>
        <v>3</v>
      </c>
      <c r="BB1670" t="str">
        <f>VLOOKUP(BA1670,'Standard Deviations'!$L$1:$M$11,2,TRUE)</f>
        <v>Silver</v>
      </c>
    </row>
    <row r="1671" spans="1:54">
      <c r="A1671">
        <v>8541</v>
      </c>
      <c r="B1671">
        <v>1990</v>
      </c>
      <c r="C1671">
        <f>2024-B1671</f>
        <v>34</v>
      </c>
      <c r="D1671" t="str">
        <f>VLOOKUP(B1671,Reference!$A$1:$B$125, 2)</f>
        <v>Millennials</v>
      </c>
      <c r="E1671" t="s">
        <v>74</v>
      </c>
      <c r="F1671" t="str">
        <f>IF(E1671="High School", "No College", "College")</f>
        <v>College</v>
      </c>
      <c r="G1671" t="s">
        <v>55</v>
      </c>
      <c r="H1671">
        <v>24683</v>
      </c>
      <c r="I1671">
        <v>24683</v>
      </c>
      <c r="J1671" s="4" t="s">
        <v>341</v>
      </c>
      <c r="K1671">
        <v>1</v>
      </c>
      <c r="L1671">
        <v>0</v>
      </c>
      <c r="M1671" t="str">
        <f>IF(OR(K1671&gt;0, L1671&gt;0), "Parent", "Not Parent")</f>
        <v>Parent</v>
      </c>
      <c r="N1671" t="s">
        <v>298</v>
      </c>
      <c r="O1671" s="8">
        <v>41916</v>
      </c>
      <c r="P1671" s="9">
        <f>O1671-N1671</f>
        <v>210</v>
      </c>
      <c r="Q1671">
        <v>98</v>
      </c>
      <c r="R1671" s="9">
        <f>P1671-Q1671</f>
        <v>112</v>
      </c>
      <c r="S1671" s="8">
        <f>O1671-R1671</f>
        <v>41804</v>
      </c>
      <c r="T1671">
        <v>8</v>
      </c>
      <c r="U1671">
        <v>4</v>
      </c>
      <c r="V1671">
        <v>10</v>
      </c>
      <c r="W1671">
        <v>6</v>
      </c>
      <c r="X1671">
        <v>7</v>
      </c>
      <c r="Y1671">
        <v>6</v>
      </c>
      <c r="Z1671">
        <v>41</v>
      </c>
      <c r="AA1671">
        <f>Z1671/P1671</f>
        <v>0.19523809523809524</v>
      </c>
      <c r="AB1671" s="14" t="s">
        <v>506</v>
      </c>
      <c r="AC1671" s="13" t="s">
        <v>63</v>
      </c>
      <c r="AD1671">
        <v>2</v>
      </c>
      <c r="AE1671" t="str">
        <f>IF(AD1671&gt;3, "Prefers Discount", "Discount Indifferent")</f>
        <v>Discount Indifferent</v>
      </c>
      <c r="AF1671">
        <v>4</v>
      </c>
      <c r="AG1671">
        <v>2</v>
      </c>
      <c r="AH1671">
        <v>0</v>
      </c>
      <c r="AI1671" t="str">
        <f>INDEX($AF$1:$AH$1,MATCH(MAX(AF1671:AH1671),AF1671:AH1671,0))</f>
        <v>Store_Orders</v>
      </c>
      <c r="AJ1671">
        <v>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f>SUM(AK1671:AO1671)</f>
        <v>0</v>
      </c>
      <c r="AQ1671" t="s">
        <v>67</v>
      </c>
      <c r="AR1671">
        <v>0</v>
      </c>
      <c r="AS1671" t="str">
        <f>IF(OR(AK1671&gt;0, AL1671&gt;0, AM1671&gt;0, AN1671&gt;0, AO1671&gt;0), "Converted", "Not Converted")</f>
        <v>Not Converted</v>
      </c>
      <c r="AT1671">
        <v>0</v>
      </c>
      <c r="AU1671">
        <v>3</v>
      </c>
      <c r="AV1671">
        <v>11</v>
      </c>
      <c r="AW1671">
        <f>IF(Z1671&gt;607, 4, 0)</f>
        <v>0</v>
      </c>
      <c r="AX1671">
        <f>IF(AA1671&gt;0.1497, 3, 0)</f>
        <v>3</v>
      </c>
      <c r="AY1671">
        <f>IF(P1671&gt;4031, 2, 0)</f>
        <v>0</v>
      </c>
      <c r="AZ1671">
        <f>IF(H1671&gt;51934.91, 1, 0)</f>
        <v>0</v>
      </c>
      <c r="BA1671">
        <f>SUM(AW1671:AZ1671)</f>
        <v>3</v>
      </c>
      <c r="BB1671" t="str">
        <f>VLOOKUP(BA1671,'Standard Deviations'!$L$1:$M$11,2,TRUE)</f>
        <v>Silver</v>
      </c>
    </row>
    <row r="1672" spans="1:54" hidden="1">
      <c r="A1672">
        <v>10146</v>
      </c>
      <c r="B1672">
        <v>1972</v>
      </c>
      <c r="C1672">
        <f>2024-B1672</f>
        <v>52</v>
      </c>
      <c r="D1672" t="str">
        <f>VLOOKUP(B1672,Reference!$A$1:$B$125, 2)</f>
        <v>Gen X</v>
      </c>
      <c r="E1672" t="s">
        <v>68</v>
      </c>
      <c r="F1672" t="str">
        <f>IF(E1672="High School", "No College", "College")</f>
        <v>College</v>
      </c>
      <c r="G1672" t="s">
        <v>65</v>
      </c>
      <c r="H1672">
        <v>38887</v>
      </c>
      <c r="I1672">
        <v>38887</v>
      </c>
      <c r="J1672" s="4" t="s">
        <v>175</v>
      </c>
      <c r="K1672">
        <v>1</v>
      </c>
      <c r="L1672">
        <v>0</v>
      </c>
      <c r="M1672" t="str">
        <f>IF(OR(K1672&gt;0, L1672&gt;0), "Parent", "Not Parent")</f>
        <v>Parent</v>
      </c>
      <c r="N1672" t="s">
        <v>257</v>
      </c>
      <c r="O1672" s="8">
        <v>41916</v>
      </c>
      <c r="P1672" s="9">
        <f>O1672-N1672</f>
        <v>216</v>
      </c>
      <c r="Q1672">
        <v>17</v>
      </c>
      <c r="R1672" s="9">
        <f>P1672-Q1672</f>
        <v>199</v>
      </c>
      <c r="S1672" s="8">
        <f>O1672-R1672</f>
        <v>41717</v>
      </c>
      <c r="T1672">
        <v>25</v>
      </c>
      <c r="U1672">
        <v>1</v>
      </c>
      <c r="V1672">
        <v>13</v>
      </c>
      <c r="W1672">
        <v>0</v>
      </c>
      <c r="X1672">
        <v>0</v>
      </c>
      <c r="Y1672">
        <v>3</v>
      </c>
      <c r="Z1672">
        <v>42</v>
      </c>
      <c r="AA1672">
        <f>Z1672/P1672</f>
        <v>0.19444444444444445</v>
      </c>
      <c r="AB1672" s="11" t="s">
        <v>506</v>
      </c>
      <c r="AC1672" t="s">
        <v>59</v>
      </c>
      <c r="AD1672">
        <v>1</v>
      </c>
      <c r="AE1672" t="str">
        <f>IF(AD1672&gt;3, "Prefers Discount", "Discount Indifferent")</f>
        <v>Discount Indifferent</v>
      </c>
      <c r="AF1672">
        <v>3</v>
      </c>
      <c r="AG1672">
        <v>1</v>
      </c>
      <c r="AH1672">
        <v>0</v>
      </c>
      <c r="AI1672" t="str">
        <f>INDEX($AF$1:$AH$1,MATCH(MAX(AF1672:AH1672),AF1672:AH1672,0))</f>
        <v>Store_Orders</v>
      </c>
      <c r="AJ1672">
        <v>7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f>SUM(AK1672:AO1672)</f>
        <v>0</v>
      </c>
      <c r="AQ1672" t="s">
        <v>67</v>
      </c>
      <c r="AR1672">
        <v>0</v>
      </c>
      <c r="AS1672" t="str">
        <f>IF(OR(AK1672&gt;0, AL1672&gt;0, AM1672&gt;0, AN1672&gt;0, AO1672&gt;0), "Converted", "Not Converted")</f>
        <v>Not Converted</v>
      </c>
      <c r="AT1672">
        <v>0</v>
      </c>
      <c r="AU1672">
        <v>3</v>
      </c>
      <c r="AV1672">
        <v>11</v>
      </c>
      <c r="AW1672">
        <f>IF(Z1672&gt;607, 4, 0)</f>
        <v>0</v>
      </c>
      <c r="AX1672">
        <f>IF(AA1672&gt;0.1497, 3, 0)</f>
        <v>3</v>
      </c>
      <c r="AY1672">
        <f>IF(P1672&gt;4031, 2, 0)</f>
        <v>0</v>
      </c>
      <c r="AZ1672">
        <f>IF(H1672&gt;51934.91, 1, 0)</f>
        <v>0</v>
      </c>
      <c r="BA1672">
        <f>SUM(AW1672:AZ1672)</f>
        <v>3</v>
      </c>
      <c r="BB1672" t="str">
        <f>VLOOKUP(BA1672,'Standard Deviations'!$L$1:$M$11,2,TRUE)</f>
        <v>Silver</v>
      </c>
    </row>
    <row r="1673" spans="1:54">
      <c r="A1673">
        <v>7912</v>
      </c>
      <c r="B1673">
        <v>1978</v>
      </c>
      <c r="C1673">
        <f>2024-B1673</f>
        <v>46</v>
      </c>
      <c r="D1673" t="str">
        <f>VLOOKUP(B1673,Reference!$A$1:$B$125, 2)</f>
        <v>Gen X</v>
      </c>
      <c r="E1673" t="s">
        <v>54</v>
      </c>
      <c r="F1673" t="str">
        <f>IF(E1673="High School", "No College", "College")</f>
        <v>College</v>
      </c>
      <c r="G1673" t="s">
        <v>55</v>
      </c>
      <c r="H1673">
        <v>38136</v>
      </c>
      <c r="I1673">
        <v>38136</v>
      </c>
      <c r="J1673" s="4" t="s">
        <v>175</v>
      </c>
      <c r="K1673">
        <v>1</v>
      </c>
      <c r="L1673">
        <v>0</v>
      </c>
      <c r="M1673" t="str">
        <f>IF(OR(K1673&gt;0, L1673&gt;0), "Parent", "Not Parent")</f>
        <v>Parent</v>
      </c>
      <c r="N1673" t="s">
        <v>295</v>
      </c>
      <c r="O1673" s="8">
        <v>41916</v>
      </c>
      <c r="P1673" s="9">
        <f>O1673-N1673</f>
        <v>530</v>
      </c>
      <c r="Q1673">
        <v>69</v>
      </c>
      <c r="R1673" s="9">
        <f>P1673-Q1673</f>
        <v>461</v>
      </c>
      <c r="S1673" s="8">
        <f>O1673-R1673</f>
        <v>41455</v>
      </c>
      <c r="T1673">
        <v>8</v>
      </c>
      <c r="U1673">
        <v>15</v>
      </c>
      <c r="V1673">
        <v>27</v>
      </c>
      <c r="W1673">
        <v>0</v>
      </c>
      <c r="X1673">
        <v>20</v>
      </c>
      <c r="Y1673">
        <v>33</v>
      </c>
      <c r="Z1673">
        <v>103</v>
      </c>
      <c r="AA1673">
        <f>Z1673/P1673</f>
        <v>0.19433962264150945</v>
      </c>
      <c r="AB1673" s="14" t="s">
        <v>506</v>
      </c>
      <c r="AC1673" s="13" t="s">
        <v>63</v>
      </c>
      <c r="AD1673">
        <v>2</v>
      </c>
      <c r="AE1673" t="str">
        <f>IF(AD1673&gt;3, "Prefers Discount", "Discount Indifferent")</f>
        <v>Discount Indifferent</v>
      </c>
      <c r="AF1673">
        <v>2</v>
      </c>
      <c r="AG1673">
        <v>3</v>
      </c>
      <c r="AH1673">
        <v>1</v>
      </c>
      <c r="AI1673" t="str">
        <f>INDEX($AF$1:$AH$1,MATCH(MAX(AF1673:AH1673),AF1673:AH1673,0))</f>
        <v>Web_Orders</v>
      </c>
      <c r="AJ1673">
        <v>8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f>SUM(AK1673:AO1673)</f>
        <v>1</v>
      </c>
      <c r="AQ1673" t="str">
        <f>INDEX($AK$1:$AO$1,MATCH(MAX(AK1673:AO1673),AK1673:AO1673,0))</f>
        <v>Converted_on_Camp3</v>
      </c>
      <c r="AR1673">
        <v>1</v>
      </c>
      <c r="AS1673" t="str">
        <f>IF(OR(AK1673&gt;0, AL1673&gt;0, AM1673&gt;0, AN1673&gt;0, AO1673&gt;0), "Converted", "Not Converted")</f>
        <v>Converted</v>
      </c>
      <c r="AT1673">
        <v>0</v>
      </c>
      <c r="AU1673">
        <v>3</v>
      </c>
      <c r="AV1673">
        <v>11</v>
      </c>
      <c r="AW1673">
        <f>IF(Z1673&gt;607, 4, 0)</f>
        <v>0</v>
      </c>
      <c r="AX1673">
        <f>IF(AA1673&gt;0.1497, 3, 0)</f>
        <v>3</v>
      </c>
      <c r="AY1673">
        <f>IF(P1673&gt;4031, 2, 0)</f>
        <v>0</v>
      </c>
      <c r="AZ1673">
        <f>IF(H1673&gt;51934.91, 1, 0)</f>
        <v>0</v>
      </c>
      <c r="BA1673">
        <f>SUM(AW1673:AZ1673)</f>
        <v>3</v>
      </c>
      <c r="BB1673" t="str">
        <f>VLOOKUP(BA1673,'Standard Deviations'!$L$1:$M$11,2,TRUE)</f>
        <v>Silver</v>
      </c>
    </row>
    <row r="1674" spans="1:54">
      <c r="A1674">
        <v>1921</v>
      </c>
      <c r="B1674">
        <v>1967</v>
      </c>
      <c r="C1674">
        <f>2024-B1674</f>
        <v>57</v>
      </c>
      <c r="D1674" t="str">
        <f>VLOOKUP(B1674,Reference!$A$1:$B$125, 2)</f>
        <v>Gen X</v>
      </c>
      <c r="E1674" t="s">
        <v>68</v>
      </c>
      <c r="F1674" t="str">
        <f>IF(E1674="High School", "No College", "College")</f>
        <v>College</v>
      </c>
      <c r="G1674" t="s">
        <v>55</v>
      </c>
      <c r="H1674">
        <v>59062</v>
      </c>
      <c r="I1674">
        <v>59062</v>
      </c>
      <c r="J1674" s="4" t="s">
        <v>61</v>
      </c>
      <c r="K1674">
        <v>2</v>
      </c>
      <c r="L1674">
        <v>1</v>
      </c>
      <c r="M1674" t="str">
        <f>IF(OR(K1674&gt;0, L1674&gt;0), "Parent", "Not Parent")</f>
        <v>Parent</v>
      </c>
      <c r="N1674" t="s">
        <v>564</v>
      </c>
      <c r="O1674" s="8">
        <v>41916</v>
      </c>
      <c r="P1674" s="9">
        <f>O1674-N1674</f>
        <v>366</v>
      </c>
      <c r="Q1674">
        <v>74</v>
      </c>
      <c r="R1674" s="9">
        <f>P1674-Q1674</f>
        <v>292</v>
      </c>
      <c r="S1674" s="8">
        <f>O1674-R1674</f>
        <v>41624</v>
      </c>
      <c r="T1674">
        <v>46</v>
      </c>
      <c r="U1674">
        <v>1</v>
      </c>
      <c r="V1674">
        <v>12</v>
      </c>
      <c r="W1674">
        <v>3</v>
      </c>
      <c r="X1674">
        <v>0</v>
      </c>
      <c r="Y1674">
        <v>9</v>
      </c>
      <c r="Z1674">
        <v>71</v>
      </c>
      <c r="AA1674">
        <f>Z1674/P1674</f>
        <v>0.19398907103825136</v>
      </c>
      <c r="AB1674" s="14" t="s">
        <v>506</v>
      </c>
      <c r="AC1674" s="13" t="s">
        <v>63</v>
      </c>
      <c r="AD1674">
        <v>2</v>
      </c>
      <c r="AE1674" t="str">
        <f>IF(AD1674&gt;3, "Prefers Discount", "Discount Indifferent")</f>
        <v>Discount Indifferent</v>
      </c>
      <c r="AF1674">
        <v>3</v>
      </c>
      <c r="AG1674">
        <v>2</v>
      </c>
      <c r="AH1674">
        <v>0</v>
      </c>
      <c r="AI1674" t="str">
        <f>INDEX($AF$1:$AH$1,MATCH(MAX(AF1674:AH1674),AF1674:AH1674,0))</f>
        <v>Store_Orders</v>
      </c>
      <c r="AJ1674">
        <v>4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f>SUM(AK1674:AO1674)</f>
        <v>0</v>
      </c>
      <c r="AQ1674" t="s">
        <v>67</v>
      </c>
      <c r="AR1674">
        <v>0</v>
      </c>
      <c r="AS1674" t="str">
        <f>IF(OR(AK1674&gt;0, AL1674&gt;0, AM1674&gt;0, AN1674&gt;0, AO1674&gt;0), "Converted", "Not Converted")</f>
        <v>Not Converted</v>
      </c>
      <c r="AT1674">
        <v>0</v>
      </c>
      <c r="AU1674">
        <v>3</v>
      </c>
      <c r="AV1674">
        <v>11</v>
      </c>
      <c r="AW1674">
        <f>IF(Z1674&gt;607, 4, 0)</f>
        <v>0</v>
      </c>
      <c r="AX1674">
        <f>IF(AA1674&gt;0.1497, 3, 0)</f>
        <v>3</v>
      </c>
      <c r="AY1674">
        <f>IF(P1674&gt;4031, 2, 0)</f>
        <v>0</v>
      </c>
      <c r="AZ1674">
        <f>IF(H1674&gt;51934.91, 1, 0)</f>
        <v>1</v>
      </c>
      <c r="BA1674">
        <f>SUM(AW1674:AZ1674)</f>
        <v>4</v>
      </c>
      <c r="BB1674" t="str">
        <f>VLOOKUP(BA1674,'Standard Deviations'!$L$1:$M$11,2,TRUE)</f>
        <v>Silver</v>
      </c>
    </row>
    <row r="1675" spans="1:54">
      <c r="A1675">
        <v>2061</v>
      </c>
      <c r="B1675">
        <v>1955</v>
      </c>
      <c r="C1675">
        <f>2024-B1675</f>
        <v>69</v>
      </c>
      <c r="D1675" t="str">
        <f>VLOOKUP(B1675,Reference!$A$1:$B$125, 2)</f>
        <v>Boomers</v>
      </c>
      <c r="E1675" t="s">
        <v>54</v>
      </c>
      <c r="F1675" t="str">
        <f>IF(E1675="High School", "No College", "College")</f>
        <v>College</v>
      </c>
      <c r="G1675" t="s">
        <v>55</v>
      </c>
      <c r="H1675">
        <v>50737</v>
      </c>
      <c r="I1675">
        <v>50737</v>
      </c>
      <c r="J1675" s="4" t="s">
        <v>175</v>
      </c>
      <c r="K1675">
        <v>0</v>
      </c>
      <c r="L1675">
        <v>1</v>
      </c>
      <c r="M1675" t="str">
        <f>IF(OR(K1675&gt;0, L1675&gt;0), "Parent", "Not Parent")</f>
        <v>Parent</v>
      </c>
      <c r="N1675" t="s">
        <v>313</v>
      </c>
      <c r="O1675" s="8">
        <v>41916</v>
      </c>
      <c r="P1675" s="9">
        <f>O1675-N1675</f>
        <v>511</v>
      </c>
      <c r="Q1675">
        <v>61</v>
      </c>
      <c r="R1675" s="9">
        <f>P1675-Q1675</f>
        <v>450</v>
      </c>
      <c r="S1675" s="8">
        <f>O1675-R1675</f>
        <v>41466</v>
      </c>
      <c r="T1675">
        <v>78</v>
      </c>
      <c r="U1675">
        <v>0</v>
      </c>
      <c r="V1675">
        <v>11</v>
      </c>
      <c r="W1675">
        <v>0</v>
      </c>
      <c r="X1675">
        <v>0</v>
      </c>
      <c r="Y1675">
        <v>10</v>
      </c>
      <c r="Z1675">
        <v>99</v>
      </c>
      <c r="AA1675">
        <f>Z1675/P1675</f>
        <v>0.19373776908023482</v>
      </c>
      <c r="AB1675" s="14" t="s">
        <v>506</v>
      </c>
      <c r="AC1675" s="13" t="s">
        <v>63</v>
      </c>
      <c r="AD1675">
        <v>1</v>
      </c>
      <c r="AE1675" t="str">
        <f>IF(AD1675&gt;3, "Prefers Discount", "Discount Indifferent")</f>
        <v>Discount Indifferent</v>
      </c>
      <c r="AF1675">
        <v>4</v>
      </c>
      <c r="AG1675">
        <v>2</v>
      </c>
      <c r="AH1675">
        <v>0</v>
      </c>
      <c r="AI1675" t="str">
        <f>INDEX($AF$1:$AH$1,MATCH(MAX(AF1675:AH1675),AF1675:AH1675,0))</f>
        <v>Store_Orders</v>
      </c>
      <c r="AJ1675">
        <v>6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f>SUM(AK1675:AO1675)</f>
        <v>1</v>
      </c>
      <c r="AQ1675" t="str">
        <f>INDEX($AK$1:$AO$1,MATCH(MAX(AK1675:AO1675),AK1675:AO1675,0))</f>
        <v>Converted_on_Camp4</v>
      </c>
      <c r="AR1675">
        <v>1</v>
      </c>
      <c r="AS1675" t="str">
        <f>IF(OR(AK1675&gt;0, AL1675&gt;0, AM1675&gt;0, AN1675&gt;0, AO1675&gt;0), "Converted", "Not Converted")</f>
        <v>Converted</v>
      </c>
      <c r="AT1675">
        <v>0</v>
      </c>
      <c r="AU1675">
        <v>3</v>
      </c>
      <c r="AV1675">
        <v>11</v>
      </c>
      <c r="AW1675">
        <f>IF(Z1675&gt;607, 4, 0)</f>
        <v>0</v>
      </c>
      <c r="AX1675">
        <f>IF(AA1675&gt;0.1497, 3, 0)</f>
        <v>3</v>
      </c>
      <c r="AY1675">
        <f>IF(P1675&gt;4031, 2, 0)</f>
        <v>0</v>
      </c>
      <c r="AZ1675">
        <f>IF(H1675&gt;51934.91, 1, 0)</f>
        <v>0</v>
      </c>
      <c r="BA1675">
        <f>SUM(AW1675:AZ1675)</f>
        <v>3</v>
      </c>
      <c r="BB1675" t="str">
        <f>VLOOKUP(BA1675,'Standard Deviations'!$L$1:$M$11,2,TRUE)</f>
        <v>Silver</v>
      </c>
    </row>
    <row r="1676" spans="1:54">
      <c r="A1676">
        <v>3286</v>
      </c>
      <c r="B1676">
        <v>1967</v>
      </c>
      <c r="C1676">
        <f>2024-B1676</f>
        <v>57</v>
      </c>
      <c r="D1676" t="str">
        <f>VLOOKUP(B1676,Reference!$A$1:$B$125, 2)</f>
        <v>Gen X</v>
      </c>
      <c r="E1676" t="s">
        <v>68</v>
      </c>
      <c r="F1676" t="str">
        <f>IF(E1676="High School", "No College", "College")</f>
        <v>College</v>
      </c>
      <c r="G1676" t="s">
        <v>71</v>
      </c>
      <c r="H1676">
        <v>26642</v>
      </c>
      <c r="I1676">
        <v>26642</v>
      </c>
      <c r="J1676" s="4" t="s">
        <v>341</v>
      </c>
      <c r="K1676">
        <v>1</v>
      </c>
      <c r="L1676">
        <v>0</v>
      </c>
      <c r="M1676" t="str">
        <f>IF(OR(K1676&gt;0, L1676&gt;0), "Parent", "Not Parent")</f>
        <v>Parent</v>
      </c>
      <c r="N1676" t="s">
        <v>103</v>
      </c>
      <c r="O1676" s="8">
        <v>41916</v>
      </c>
      <c r="P1676" s="9">
        <f>O1676-N1676</f>
        <v>217</v>
      </c>
      <c r="Q1676">
        <v>71</v>
      </c>
      <c r="R1676" s="9">
        <f>P1676-Q1676</f>
        <v>146</v>
      </c>
      <c r="S1676" s="8">
        <f>O1676-R1676</f>
        <v>41770</v>
      </c>
      <c r="T1676">
        <v>13</v>
      </c>
      <c r="U1676">
        <v>2</v>
      </c>
      <c r="V1676">
        <v>15</v>
      </c>
      <c r="W1676">
        <v>2</v>
      </c>
      <c r="X1676">
        <v>2</v>
      </c>
      <c r="Y1676">
        <v>8</v>
      </c>
      <c r="Z1676">
        <v>42</v>
      </c>
      <c r="AA1676">
        <f>Z1676/P1676</f>
        <v>0.19354838709677419</v>
      </c>
      <c r="AB1676" s="14" t="s">
        <v>506</v>
      </c>
      <c r="AC1676" s="13" t="s">
        <v>63</v>
      </c>
      <c r="AD1676">
        <v>2</v>
      </c>
      <c r="AE1676" t="str">
        <f>IF(AD1676&gt;3, "Prefers Discount", "Discount Indifferent")</f>
        <v>Discount Indifferent</v>
      </c>
      <c r="AF1676">
        <v>3</v>
      </c>
      <c r="AG1676">
        <v>2</v>
      </c>
      <c r="AH1676">
        <v>0</v>
      </c>
      <c r="AI1676" t="str">
        <f>INDEX($AF$1:$AH$1,MATCH(MAX(AF1676:AH1676),AF1676:AH1676,0))</f>
        <v>Store_Orders</v>
      </c>
      <c r="AJ1676">
        <v>6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f>SUM(AK1676:AO1676)</f>
        <v>0</v>
      </c>
      <c r="AQ1676" t="s">
        <v>67</v>
      </c>
      <c r="AR1676">
        <v>0</v>
      </c>
      <c r="AS1676" t="str">
        <f>IF(OR(AK1676&gt;0, AL1676&gt;0, AM1676&gt;0, AN1676&gt;0, AO1676&gt;0), "Converted", "Not Converted")</f>
        <v>Not Converted</v>
      </c>
      <c r="AT1676">
        <v>0</v>
      </c>
      <c r="AU1676">
        <v>3</v>
      </c>
      <c r="AV1676">
        <v>11</v>
      </c>
      <c r="AW1676">
        <f>IF(Z1676&gt;607, 4, 0)</f>
        <v>0</v>
      </c>
      <c r="AX1676">
        <f>IF(AA1676&gt;0.1497, 3, 0)</f>
        <v>3</v>
      </c>
      <c r="AY1676">
        <f>IF(P1676&gt;4031, 2, 0)</f>
        <v>0</v>
      </c>
      <c r="AZ1676">
        <f>IF(H1676&gt;51934.91, 1, 0)</f>
        <v>0</v>
      </c>
      <c r="BA1676">
        <f>SUM(AW1676:AZ1676)</f>
        <v>3</v>
      </c>
      <c r="BB1676" t="str">
        <f>VLOOKUP(BA1676,'Standard Deviations'!$L$1:$M$11,2,TRUE)</f>
        <v>Silver</v>
      </c>
    </row>
    <row r="1677" spans="1:54" hidden="1">
      <c r="A1677">
        <v>8876</v>
      </c>
      <c r="B1677">
        <v>1963</v>
      </c>
      <c r="C1677">
        <f>2024-B1677</f>
        <v>61</v>
      </c>
      <c r="D1677" t="str">
        <f>VLOOKUP(B1677,Reference!$A$1:$B$125, 2)</f>
        <v>Boomers</v>
      </c>
      <c r="E1677" t="s">
        <v>68</v>
      </c>
      <c r="F1677" t="str">
        <f>IF(E1677="High School", "No College", "College")</f>
        <v>College</v>
      </c>
      <c r="G1677" t="s">
        <v>65</v>
      </c>
      <c r="H1677">
        <v>33629</v>
      </c>
      <c r="I1677">
        <v>33629</v>
      </c>
      <c r="J1677" s="4" t="s">
        <v>175</v>
      </c>
      <c r="K1677">
        <v>1</v>
      </c>
      <c r="L1677">
        <v>1</v>
      </c>
      <c r="M1677" t="str">
        <f>IF(OR(K1677&gt;0, L1677&gt;0), "Parent", "Not Parent")</f>
        <v>Parent</v>
      </c>
      <c r="N1677" t="s">
        <v>422</v>
      </c>
      <c r="O1677" s="8">
        <v>41916</v>
      </c>
      <c r="P1677" s="9">
        <f>O1677-N1677</f>
        <v>787</v>
      </c>
      <c r="Q1677">
        <v>49</v>
      </c>
      <c r="R1677" s="9">
        <f>P1677-Q1677</f>
        <v>738</v>
      </c>
      <c r="S1677" s="8">
        <f>O1677-R1677</f>
        <v>41178</v>
      </c>
      <c r="T1677">
        <v>132</v>
      </c>
      <c r="U1677">
        <v>0</v>
      </c>
      <c r="V1677">
        <v>16</v>
      </c>
      <c r="W1677">
        <v>0</v>
      </c>
      <c r="X1677">
        <v>0</v>
      </c>
      <c r="Y1677">
        <v>4</v>
      </c>
      <c r="Z1677">
        <v>152</v>
      </c>
      <c r="AA1677">
        <f>Z1677/P1677</f>
        <v>0.19313850063532401</v>
      </c>
      <c r="AB1677" s="11" t="s">
        <v>506</v>
      </c>
      <c r="AC1677" t="s">
        <v>59</v>
      </c>
      <c r="AD1677">
        <v>5</v>
      </c>
      <c r="AE1677" t="str">
        <f>IF(AD1677&gt;3, "Prefers Discount", "Discount Indifferent")</f>
        <v>Prefers Discount</v>
      </c>
      <c r="AF1677">
        <v>4</v>
      </c>
      <c r="AG1677">
        <v>3</v>
      </c>
      <c r="AH1677">
        <v>1</v>
      </c>
      <c r="AI1677" t="str">
        <f>INDEX($AF$1:$AH$1,MATCH(MAX(AF1677:AH1677),AF1677:AH1677,0))</f>
        <v>Store_Orders</v>
      </c>
      <c r="AJ1677">
        <v>9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f>SUM(AK1677:AO1677)</f>
        <v>0</v>
      </c>
      <c r="AQ1677" t="s">
        <v>67</v>
      </c>
      <c r="AR1677">
        <v>0</v>
      </c>
      <c r="AS1677" t="str">
        <f>IF(OR(AK1677&gt;0, AL1677&gt;0, AM1677&gt;0, AN1677&gt;0, AO1677&gt;0), "Converted", "Not Converted")</f>
        <v>Not Converted</v>
      </c>
      <c r="AT1677">
        <v>0</v>
      </c>
      <c r="AU1677">
        <v>3</v>
      </c>
      <c r="AV1677">
        <v>11</v>
      </c>
      <c r="AW1677">
        <f>IF(Z1677&gt;607, 4, 0)</f>
        <v>0</v>
      </c>
      <c r="AX1677">
        <f>IF(AA1677&gt;0.1497, 3, 0)</f>
        <v>3</v>
      </c>
      <c r="AY1677">
        <f>IF(P1677&gt;4031, 2, 0)</f>
        <v>0</v>
      </c>
      <c r="AZ1677">
        <f>IF(H1677&gt;51934.91, 1, 0)</f>
        <v>0</v>
      </c>
      <c r="BA1677">
        <f>SUM(AW1677:AZ1677)</f>
        <v>3</v>
      </c>
      <c r="BB1677" t="str">
        <f>VLOOKUP(BA1677,'Standard Deviations'!$L$1:$M$11,2,TRUE)</f>
        <v>Silver</v>
      </c>
    </row>
    <row r="1678" spans="1:54">
      <c r="A1678">
        <v>7947</v>
      </c>
      <c r="B1678">
        <v>1969</v>
      </c>
      <c r="C1678">
        <f>2024-B1678</f>
        <v>55</v>
      </c>
      <c r="D1678" t="str">
        <f>VLOOKUP(B1678,Reference!$A$1:$B$125, 2)</f>
        <v>Gen X</v>
      </c>
      <c r="E1678" t="s">
        <v>54</v>
      </c>
      <c r="F1678" t="str">
        <f>IF(E1678="High School", "No College", "College")</f>
        <v>College</v>
      </c>
      <c r="G1678" t="s">
        <v>55</v>
      </c>
      <c r="H1678">
        <v>42231</v>
      </c>
      <c r="I1678">
        <v>42231</v>
      </c>
      <c r="J1678" s="4" t="s">
        <v>175</v>
      </c>
      <c r="K1678">
        <v>1</v>
      </c>
      <c r="L1678">
        <v>1</v>
      </c>
      <c r="M1678" t="str">
        <f>IF(OR(K1678&gt;0, L1678&gt;0), "Parent", "Not Parent")</f>
        <v>Parent</v>
      </c>
      <c r="N1678" t="s">
        <v>682</v>
      </c>
      <c r="O1678" s="8">
        <v>41916</v>
      </c>
      <c r="P1678" s="9">
        <f>O1678-N1678</f>
        <v>193</v>
      </c>
      <c r="Q1678">
        <v>99</v>
      </c>
      <c r="R1678" s="9">
        <f>P1678-Q1678</f>
        <v>94</v>
      </c>
      <c r="S1678" s="8">
        <f>O1678-R1678</f>
        <v>41822</v>
      </c>
      <c r="T1678">
        <v>24</v>
      </c>
      <c r="U1678">
        <v>0</v>
      </c>
      <c r="V1678">
        <v>8</v>
      </c>
      <c r="W1678">
        <v>0</v>
      </c>
      <c r="X1678">
        <v>1</v>
      </c>
      <c r="Y1678">
        <v>4</v>
      </c>
      <c r="Z1678">
        <v>37</v>
      </c>
      <c r="AA1678">
        <f>Z1678/P1678</f>
        <v>0.19170984455958548</v>
      </c>
      <c r="AB1678" s="14" t="s">
        <v>506</v>
      </c>
      <c r="AC1678" s="13" t="s">
        <v>63</v>
      </c>
      <c r="AD1678">
        <v>1</v>
      </c>
      <c r="AE1678" t="str">
        <f>IF(AD1678&gt;3, "Prefers Discount", "Discount Indifferent")</f>
        <v>Discount Indifferent</v>
      </c>
      <c r="AF1678">
        <v>3</v>
      </c>
      <c r="AG1678">
        <v>1</v>
      </c>
      <c r="AH1678">
        <v>0</v>
      </c>
      <c r="AI1678" t="str">
        <f>INDEX($AF$1:$AH$1,MATCH(MAX(AF1678:AH1678),AF1678:AH1678,0))</f>
        <v>Store_Orders</v>
      </c>
      <c r="AJ1678">
        <v>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f>SUM(AK1678:AO1678)</f>
        <v>0</v>
      </c>
      <c r="AQ1678" t="s">
        <v>67</v>
      </c>
      <c r="AR1678">
        <v>0</v>
      </c>
      <c r="AS1678" t="str">
        <f>IF(OR(AK1678&gt;0, AL1678&gt;0, AM1678&gt;0, AN1678&gt;0, AO1678&gt;0), "Converted", "Not Converted")</f>
        <v>Not Converted</v>
      </c>
      <c r="AT1678">
        <v>0</v>
      </c>
      <c r="AU1678">
        <v>3</v>
      </c>
      <c r="AV1678">
        <v>11</v>
      </c>
      <c r="AW1678">
        <f>IF(Z1678&gt;607, 4, 0)</f>
        <v>0</v>
      </c>
      <c r="AX1678">
        <f>IF(AA1678&gt;0.1497, 3, 0)</f>
        <v>3</v>
      </c>
      <c r="AY1678">
        <f>IF(P1678&gt;4031, 2, 0)</f>
        <v>0</v>
      </c>
      <c r="AZ1678">
        <f>IF(H1678&gt;51934.91, 1, 0)</f>
        <v>0</v>
      </c>
      <c r="BA1678">
        <f>SUM(AW1678:AZ1678)</f>
        <v>3</v>
      </c>
      <c r="BB1678" t="str">
        <f>VLOOKUP(BA1678,'Standard Deviations'!$L$1:$M$11,2,TRUE)</f>
        <v>Silver</v>
      </c>
    </row>
    <row r="1679" spans="1:54" hidden="1">
      <c r="A1679">
        <v>4877</v>
      </c>
      <c r="B1679">
        <v>1973</v>
      </c>
      <c r="C1679">
        <f>2024-B1679</f>
        <v>51</v>
      </c>
      <c r="D1679" t="str">
        <f>VLOOKUP(B1679,Reference!$A$1:$B$125, 2)</f>
        <v>Gen X</v>
      </c>
      <c r="E1679" t="s">
        <v>64</v>
      </c>
      <c r="F1679" t="str">
        <f>IF(E1679="High School", "No College", "College")</f>
        <v>College</v>
      </c>
      <c r="G1679" t="s">
        <v>55</v>
      </c>
      <c r="H1679">
        <v>38576</v>
      </c>
      <c r="I1679">
        <v>38576</v>
      </c>
      <c r="J1679" s="4" t="s">
        <v>175</v>
      </c>
      <c r="K1679">
        <v>0</v>
      </c>
      <c r="L1679">
        <v>1</v>
      </c>
      <c r="M1679" t="str">
        <f>IF(OR(K1679&gt;0, L1679&gt;0), "Parent", "Not Parent")</f>
        <v>Parent</v>
      </c>
      <c r="N1679" t="s">
        <v>208</v>
      </c>
      <c r="O1679" s="8">
        <v>41916</v>
      </c>
      <c r="P1679" s="9">
        <f>O1679-N1679</f>
        <v>214</v>
      </c>
      <c r="Q1679">
        <v>2</v>
      </c>
      <c r="R1679" s="9">
        <f>P1679-Q1679</f>
        <v>212</v>
      </c>
      <c r="S1679" s="8">
        <f>O1679-R1679</f>
        <v>41704</v>
      </c>
      <c r="T1679">
        <v>34</v>
      </c>
      <c r="U1679">
        <v>0</v>
      </c>
      <c r="V1679">
        <v>7</v>
      </c>
      <c r="W1679">
        <v>0</v>
      </c>
      <c r="X1679">
        <v>0</v>
      </c>
      <c r="Y1679">
        <v>0</v>
      </c>
      <c r="Z1679">
        <v>41</v>
      </c>
      <c r="AA1679">
        <f>Z1679/P1679</f>
        <v>0.19158878504672897</v>
      </c>
      <c r="AB1679" s="11" t="s">
        <v>506</v>
      </c>
      <c r="AC1679" t="s">
        <v>59</v>
      </c>
      <c r="AD1679">
        <v>1</v>
      </c>
      <c r="AE1679" t="str">
        <f>IF(AD1679&gt;3, "Prefers Discount", "Discount Indifferent")</f>
        <v>Discount Indifferent</v>
      </c>
      <c r="AF1679">
        <v>3</v>
      </c>
      <c r="AG1679">
        <v>1</v>
      </c>
      <c r="AH1679">
        <v>0</v>
      </c>
      <c r="AI1679" t="str">
        <f>INDEX($AF$1:$AH$1,MATCH(MAX(AF1679:AH1679),AF1679:AH1679,0))</f>
        <v>Store_Orders</v>
      </c>
      <c r="AJ1679">
        <v>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f>SUM(AK1679:AO1679)</f>
        <v>0</v>
      </c>
      <c r="AQ1679" t="s">
        <v>67</v>
      </c>
      <c r="AR1679">
        <v>0</v>
      </c>
      <c r="AS1679" t="str">
        <f>IF(OR(AK1679&gt;0, AL1679&gt;0, AM1679&gt;0, AN1679&gt;0, AO1679&gt;0), "Converted", "Not Converted")</f>
        <v>Not Converted</v>
      </c>
      <c r="AT1679">
        <v>0</v>
      </c>
      <c r="AU1679">
        <v>3</v>
      </c>
      <c r="AV1679">
        <v>11</v>
      </c>
      <c r="AW1679">
        <f>IF(Z1679&gt;607, 4, 0)</f>
        <v>0</v>
      </c>
      <c r="AX1679">
        <f>IF(AA1679&gt;0.1497, 3, 0)</f>
        <v>3</v>
      </c>
      <c r="AY1679">
        <f>IF(P1679&gt;4031, 2, 0)</f>
        <v>0</v>
      </c>
      <c r="AZ1679">
        <f>IF(H1679&gt;51934.91, 1, 0)</f>
        <v>0</v>
      </c>
      <c r="BA1679">
        <f>SUM(AW1679:AZ1679)</f>
        <v>3</v>
      </c>
      <c r="BB1679" t="str">
        <f>VLOOKUP(BA1679,'Standard Deviations'!$L$1:$M$11,2,TRUE)</f>
        <v>Silver</v>
      </c>
    </row>
    <row r="1680" spans="1:54">
      <c r="A1680">
        <v>2278</v>
      </c>
      <c r="B1680">
        <v>1985</v>
      </c>
      <c r="C1680">
        <f>2024-B1680</f>
        <v>39</v>
      </c>
      <c r="D1680" t="str">
        <f>VLOOKUP(B1680,Reference!$A$1:$B$125, 2)</f>
        <v>Millennials</v>
      </c>
      <c r="E1680" t="s">
        <v>74</v>
      </c>
      <c r="F1680" t="str">
        <f>IF(E1680="High School", "No College", "College")</f>
        <v>College</v>
      </c>
      <c r="G1680" t="s">
        <v>60</v>
      </c>
      <c r="H1680">
        <v>33812</v>
      </c>
      <c r="I1680">
        <v>33812</v>
      </c>
      <c r="J1680" s="4" t="s">
        <v>175</v>
      </c>
      <c r="K1680">
        <v>1</v>
      </c>
      <c r="L1680">
        <v>0</v>
      </c>
      <c r="M1680" t="str">
        <f>IF(OR(K1680&gt;0, L1680&gt;0), "Parent", "Not Parent")</f>
        <v>Parent</v>
      </c>
      <c r="N1680" t="s">
        <v>626</v>
      </c>
      <c r="O1680" s="8">
        <v>41916</v>
      </c>
      <c r="P1680" s="9">
        <f>O1680-N1680</f>
        <v>700</v>
      </c>
      <c r="Q1680">
        <v>86</v>
      </c>
      <c r="R1680" s="9">
        <f>P1680-Q1680</f>
        <v>614</v>
      </c>
      <c r="S1680" s="8">
        <f>O1680-R1680</f>
        <v>41302</v>
      </c>
      <c r="T1680">
        <v>4</v>
      </c>
      <c r="U1680">
        <v>17</v>
      </c>
      <c r="V1680">
        <v>19</v>
      </c>
      <c r="W1680">
        <v>30</v>
      </c>
      <c r="X1680">
        <v>24</v>
      </c>
      <c r="Y1680">
        <v>39</v>
      </c>
      <c r="Z1680">
        <v>133</v>
      </c>
      <c r="AA1680">
        <f>Z1680/P1680</f>
        <v>0.19</v>
      </c>
      <c r="AB1680" s="14" t="s">
        <v>506</v>
      </c>
      <c r="AC1680" s="13" t="s">
        <v>63</v>
      </c>
      <c r="AD1680">
        <v>2</v>
      </c>
      <c r="AE1680" t="str">
        <f>IF(AD1680&gt;3, "Prefers Discount", "Discount Indifferent")</f>
        <v>Discount Indifferent</v>
      </c>
      <c r="AF1680">
        <v>3</v>
      </c>
      <c r="AG1680">
        <v>2</v>
      </c>
      <c r="AH1680">
        <v>1</v>
      </c>
      <c r="AI1680" t="str">
        <f>INDEX($AF$1:$AH$1,MATCH(MAX(AF1680:AH1680),AF1680:AH1680,0))</f>
        <v>Store_Orders</v>
      </c>
      <c r="AJ1680">
        <v>6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f>SUM(AK1680:AO1680)</f>
        <v>0</v>
      </c>
      <c r="AQ1680" t="s">
        <v>67</v>
      </c>
      <c r="AR1680">
        <v>0</v>
      </c>
      <c r="AS1680" t="str">
        <f>IF(OR(AK1680&gt;0, AL1680&gt;0, AM1680&gt;0, AN1680&gt;0, AO1680&gt;0), "Converted", "Not Converted")</f>
        <v>Not Converted</v>
      </c>
      <c r="AT1680">
        <v>0</v>
      </c>
      <c r="AU1680">
        <v>3</v>
      </c>
      <c r="AV1680">
        <v>11</v>
      </c>
      <c r="AW1680">
        <f>IF(Z1680&gt;607, 4, 0)</f>
        <v>0</v>
      </c>
      <c r="AX1680">
        <f>IF(AA1680&gt;0.1497, 3, 0)</f>
        <v>3</v>
      </c>
      <c r="AY1680">
        <f>IF(P1680&gt;4031, 2, 0)</f>
        <v>0</v>
      </c>
      <c r="AZ1680">
        <f>IF(H1680&gt;51934.91, 1, 0)</f>
        <v>0</v>
      </c>
      <c r="BA1680">
        <f>SUM(AW1680:AZ1680)</f>
        <v>3</v>
      </c>
      <c r="BB1680" t="str">
        <f>VLOOKUP(BA1680,'Standard Deviations'!$L$1:$M$11,2,TRUE)</f>
        <v>Silver</v>
      </c>
    </row>
    <row r="1681" spans="1:54" hidden="1">
      <c r="A1681">
        <v>5684</v>
      </c>
      <c r="B1681">
        <v>1971</v>
      </c>
      <c r="C1681">
        <f>2024-B1681</f>
        <v>53</v>
      </c>
      <c r="D1681" t="str">
        <f>VLOOKUP(B1681,Reference!$A$1:$B$125, 2)</f>
        <v>Gen X</v>
      </c>
      <c r="E1681" t="s">
        <v>64</v>
      </c>
      <c r="F1681" t="str">
        <f>IF(E1681="High School", "No College", "College")</f>
        <v>College</v>
      </c>
      <c r="G1681" t="s">
        <v>71</v>
      </c>
      <c r="H1681">
        <v>44635</v>
      </c>
      <c r="I1681">
        <v>44635</v>
      </c>
      <c r="J1681" s="4" t="s">
        <v>175</v>
      </c>
      <c r="K1681">
        <v>1</v>
      </c>
      <c r="L1681">
        <v>1</v>
      </c>
      <c r="M1681" t="str">
        <f>IF(OR(K1681&gt;0, L1681&gt;0), "Parent", "Not Parent")</f>
        <v>Parent</v>
      </c>
      <c r="N1681" t="s">
        <v>577</v>
      </c>
      <c r="O1681" s="8">
        <v>41916</v>
      </c>
      <c r="P1681" s="9">
        <f>O1681-N1681</f>
        <v>358</v>
      </c>
      <c r="Q1681">
        <v>25</v>
      </c>
      <c r="R1681" s="9">
        <f>P1681-Q1681</f>
        <v>333</v>
      </c>
      <c r="S1681" s="8">
        <f>O1681-R1681</f>
        <v>41583</v>
      </c>
      <c r="T1681">
        <v>56</v>
      </c>
      <c r="U1681">
        <v>0</v>
      </c>
      <c r="V1681">
        <v>9</v>
      </c>
      <c r="W1681">
        <v>0</v>
      </c>
      <c r="X1681">
        <v>0</v>
      </c>
      <c r="Y1681">
        <v>3</v>
      </c>
      <c r="Z1681">
        <v>68</v>
      </c>
      <c r="AA1681">
        <f>Z1681/P1681</f>
        <v>0.18994413407821228</v>
      </c>
      <c r="AB1681" s="11" t="s">
        <v>506</v>
      </c>
      <c r="AC1681" t="s">
        <v>59</v>
      </c>
      <c r="AD1681">
        <v>2</v>
      </c>
      <c r="AE1681" t="str">
        <f>IF(AD1681&gt;3, "Prefers Discount", "Discount Indifferent")</f>
        <v>Discount Indifferent</v>
      </c>
      <c r="AF1681">
        <v>3</v>
      </c>
      <c r="AG1681">
        <v>2</v>
      </c>
      <c r="AH1681">
        <v>0</v>
      </c>
      <c r="AI1681" t="str">
        <f>INDEX($AF$1:$AH$1,MATCH(MAX(AF1681:AH1681),AF1681:AH1681,0))</f>
        <v>Store_Orders</v>
      </c>
      <c r="AJ1681">
        <v>7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f>SUM(AK1681:AO1681)</f>
        <v>0</v>
      </c>
      <c r="AQ1681" t="s">
        <v>67</v>
      </c>
      <c r="AR1681">
        <v>0</v>
      </c>
      <c r="AS1681" t="str">
        <f>IF(OR(AK1681&gt;0, AL1681&gt;0, AM1681&gt;0, AN1681&gt;0, AO1681&gt;0), "Converted", "Not Converted")</f>
        <v>Not Converted</v>
      </c>
      <c r="AT1681">
        <v>0</v>
      </c>
      <c r="AU1681">
        <v>3</v>
      </c>
      <c r="AV1681">
        <v>11</v>
      </c>
      <c r="AW1681">
        <f>IF(Z1681&gt;607, 4, 0)</f>
        <v>0</v>
      </c>
      <c r="AX1681">
        <f>IF(AA1681&gt;0.1497, 3, 0)</f>
        <v>3</v>
      </c>
      <c r="AY1681">
        <f>IF(P1681&gt;4031, 2, 0)</f>
        <v>0</v>
      </c>
      <c r="AZ1681">
        <f>IF(H1681&gt;51934.91, 1, 0)</f>
        <v>0</v>
      </c>
      <c r="BA1681">
        <f>SUM(AW1681:AZ1681)</f>
        <v>3</v>
      </c>
      <c r="BB1681" t="str">
        <f>VLOOKUP(BA1681,'Standard Deviations'!$L$1:$M$11,2,TRUE)</f>
        <v>Silver</v>
      </c>
    </row>
    <row r="1682" spans="1:54">
      <c r="A1682">
        <v>11092</v>
      </c>
      <c r="B1682">
        <v>1961</v>
      </c>
      <c r="C1682">
        <f>2024-B1682</f>
        <v>63</v>
      </c>
      <c r="D1682" t="str">
        <f>VLOOKUP(B1682,Reference!$A$1:$B$125, 2)</f>
        <v>Boomers</v>
      </c>
      <c r="E1682" t="s">
        <v>54</v>
      </c>
      <c r="F1682" t="str">
        <f>IF(E1682="High School", "No College", "College")</f>
        <v>College</v>
      </c>
      <c r="G1682" t="s">
        <v>55</v>
      </c>
      <c r="H1682">
        <v>27116</v>
      </c>
      <c r="I1682">
        <v>27116</v>
      </c>
      <c r="J1682" s="4" t="s">
        <v>341</v>
      </c>
      <c r="K1682">
        <v>1</v>
      </c>
      <c r="L1682">
        <v>1</v>
      </c>
      <c r="M1682" t="str">
        <f>IF(OR(K1682&gt;0, L1682&gt;0), "Parent", "Not Parent")</f>
        <v>Parent</v>
      </c>
      <c r="N1682" t="s">
        <v>257</v>
      </c>
      <c r="O1682" s="8">
        <v>41916</v>
      </c>
      <c r="P1682" s="9">
        <f>O1682-N1682</f>
        <v>216</v>
      </c>
      <c r="Q1682">
        <v>78</v>
      </c>
      <c r="R1682" s="9">
        <f>P1682-Q1682</f>
        <v>138</v>
      </c>
      <c r="S1682" s="8">
        <f>O1682-R1682</f>
        <v>41778</v>
      </c>
      <c r="T1682">
        <v>12</v>
      </c>
      <c r="U1682">
        <v>1</v>
      </c>
      <c r="V1682">
        <v>21</v>
      </c>
      <c r="W1682">
        <v>2</v>
      </c>
      <c r="X1682">
        <v>2</v>
      </c>
      <c r="Y1682">
        <v>3</v>
      </c>
      <c r="Z1682">
        <v>41</v>
      </c>
      <c r="AA1682">
        <f>Z1682/P1682</f>
        <v>0.18981481481481483</v>
      </c>
      <c r="AB1682" s="14" t="s">
        <v>506</v>
      </c>
      <c r="AC1682" s="13" t="s">
        <v>63</v>
      </c>
      <c r="AD1682">
        <v>2</v>
      </c>
      <c r="AE1682" t="str">
        <f>IF(AD1682&gt;3, "Prefers Discount", "Discount Indifferent")</f>
        <v>Discount Indifferent</v>
      </c>
      <c r="AF1682">
        <v>3</v>
      </c>
      <c r="AG1682">
        <v>2</v>
      </c>
      <c r="AH1682">
        <v>0</v>
      </c>
      <c r="AI1682" t="str">
        <f>INDEX($AF$1:$AH$1,MATCH(MAX(AF1682:AH1682),AF1682:AH1682,0))</f>
        <v>Store_Orders</v>
      </c>
      <c r="AJ1682">
        <v>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f>SUM(AK1682:AO1682)</f>
        <v>0</v>
      </c>
      <c r="AQ1682" t="s">
        <v>67</v>
      </c>
      <c r="AR1682">
        <v>0</v>
      </c>
      <c r="AS1682" t="str">
        <f>IF(OR(AK1682&gt;0, AL1682&gt;0, AM1682&gt;0, AN1682&gt;0, AO1682&gt;0), "Converted", "Not Converted")</f>
        <v>Not Converted</v>
      </c>
      <c r="AT1682">
        <v>0</v>
      </c>
      <c r="AU1682">
        <v>3</v>
      </c>
      <c r="AV1682">
        <v>11</v>
      </c>
      <c r="AW1682">
        <f>IF(Z1682&gt;607, 4, 0)</f>
        <v>0</v>
      </c>
      <c r="AX1682">
        <f>IF(AA1682&gt;0.1497, 3, 0)</f>
        <v>3</v>
      </c>
      <c r="AY1682">
        <f>IF(P1682&gt;4031, 2, 0)</f>
        <v>0</v>
      </c>
      <c r="AZ1682">
        <f>IF(H1682&gt;51934.91, 1, 0)</f>
        <v>0</v>
      </c>
      <c r="BA1682">
        <f>SUM(AW1682:AZ1682)</f>
        <v>3</v>
      </c>
      <c r="BB1682" t="str">
        <f>VLOOKUP(BA1682,'Standard Deviations'!$L$1:$M$11,2,TRUE)</f>
        <v>Silver</v>
      </c>
    </row>
    <row r="1683" spans="1:54" hidden="1">
      <c r="A1683">
        <v>1388</v>
      </c>
      <c r="B1683">
        <v>1975</v>
      </c>
      <c r="C1683">
        <f>2024-B1683</f>
        <v>49</v>
      </c>
      <c r="D1683" t="str">
        <f>VLOOKUP(B1683,Reference!$A$1:$B$125, 2)</f>
        <v>Gen X</v>
      </c>
      <c r="E1683" t="s">
        <v>54</v>
      </c>
      <c r="F1683" t="str">
        <f>IF(E1683="High School", "No College", "College")</f>
        <v>College</v>
      </c>
      <c r="G1683" t="s">
        <v>60</v>
      </c>
      <c r="H1683">
        <v>33249</v>
      </c>
      <c r="I1683">
        <v>33249</v>
      </c>
      <c r="J1683" s="4" t="s">
        <v>175</v>
      </c>
      <c r="K1683">
        <v>1</v>
      </c>
      <c r="L1683">
        <v>0</v>
      </c>
      <c r="M1683" t="str">
        <f>IF(OR(K1683&gt;0, L1683&gt;0), "Parent", "Not Parent")</f>
        <v>Parent</v>
      </c>
      <c r="N1683" t="s">
        <v>451</v>
      </c>
      <c r="O1683" s="8">
        <v>41916</v>
      </c>
      <c r="P1683" s="9">
        <f>O1683-N1683</f>
        <v>591</v>
      </c>
      <c r="Q1683">
        <v>11</v>
      </c>
      <c r="R1683" s="9">
        <f>P1683-Q1683</f>
        <v>580</v>
      </c>
      <c r="S1683" s="8">
        <f>O1683-R1683</f>
        <v>41336</v>
      </c>
      <c r="T1683">
        <v>6</v>
      </c>
      <c r="U1683">
        <v>10</v>
      </c>
      <c r="V1683">
        <v>21</v>
      </c>
      <c r="W1683">
        <v>19</v>
      </c>
      <c r="X1683">
        <v>14</v>
      </c>
      <c r="Y1683">
        <v>42</v>
      </c>
      <c r="Z1683">
        <v>112</v>
      </c>
      <c r="AA1683">
        <f>Z1683/P1683</f>
        <v>0.1895093062605753</v>
      </c>
      <c r="AB1683" s="11" t="s">
        <v>506</v>
      </c>
      <c r="AC1683" t="s">
        <v>59</v>
      </c>
      <c r="AD1683">
        <v>2</v>
      </c>
      <c r="AE1683" t="str">
        <f>IF(AD1683&gt;3, "Prefers Discount", "Discount Indifferent")</f>
        <v>Discount Indifferent</v>
      </c>
      <c r="AF1683">
        <v>3</v>
      </c>
      <c r="AG1683">
        <v>2</v>
      </c>
      <c r="AH1683">
        <v>1</v>
      </c>
      <c r="AI1683" t="str">
        <f>INDEX($AF$1:$AH$1,MATCH(MAX(AF1683:AH1683),AF1683:AH1683,0))</f>
        <v>Store_Orders</v>
      </c>
      <c r="AJ1683">
        <v>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f>SUM(AK1683:AO1683)</f>
        <v>0</v>
      </c>
      <c r="AQ1683" t="s">
        <v>67</v>
      </c>
      <c r="AR1683">
        <v>0</v>
      </c>
      <c r="AS1683" t="str">
        <f>IF(OR(AK1683&gt;0, AL1683&gt;0, AM1683&gt;0, AN1683&gt;0, AO1683&gt;0), "Converted", "Not Converted")</f>
        <v>Not Converted</v>
      </c>
      <c r="AT1683">
        <v>0</v>
      </c>
      <c r="AU1683">
        <v>3</v>
      </c>
      <c r="AV1683">
        <v>11</v>
      </c>
      <c r="AW1683">
        <f>IF(Z1683&gt;607, 4, 0)</f>
        <v>0</v>
      </c>
      <c r="AX1683">
        <f>IF(AA1683&gt;0.1497, 3, 0)</f>
        <v>3</v>
      </c>
      <c r="AY1683">
        <f>IF(P1683&gt;4031, 2, 0)</f>
        <v>0</v>
      </c>
      <c r="AZ1683">
        <f>IF(H1683&gt;51934.91, 1, 0)</f>
        <v>0</v>
      </c>
      <c r="BA1683">
        <f>SUM(AW1683:AZ1683)</f>
        <v>3</v>
      </c>
      <c r="BB1683" t="str">
        <f>VLOOKUP(BA1683,'Standard Deviations'!$L$1:$M$11,2,TRUE)</f>
        <v>Silver</v>
      </c>
    </row>
    <row r="1684" spans="1:54" hidden="1">
      <c r="A1684">
        <v>979</v>
      </c>
      <c r="B1684">
        <v>1975</v>
      </c>
      <c r="C1684">
        <f>2024-B1684</f>
        <v>49</v>
      </c>
      <c r="D1684" t="str">
        <f>VLOOKUP(B1684,Reference!$A$1:$B$125, 2)</f>
        <v>Gen X</v>
      </c>
      <c r="E1684" t="s">
        <v>54</v>
      </c>
      <c r="F1684" t="str">
        <f>IF(E1684="High School", "No College", "College")</f>
        <v>College</v>
      </c>
      <c r="G1684" t="s">
        <v>60</v>
      </c>
      <c r="H1684">
        <v>33249</v>
      </c>
      <c r="I1684">
        <v>33249</v>
      </c>
      <c r="J1684" s="4" t="s">
        <v>175</v>
      </c>
      <c r="K1684">
        <v>1</v>
      </c>
      <c r="L1684">
        <v>0</v>
      </c>
      <c r="M1684" t="str">
        <f>IF(OR(K1684&gt;0, L1684&gt;0), "Parent", "Not Parent")</f>
        <v>Parent</v>
      </c>
      <c r="N1684" t="s">
        <v>451</v>
      </c>
      <c r="O1684" s="8">
        <v>41916</v>
      </c>
      <c r="P1684" s="9">
        <f>O1684-N1684</f>
        <v>591</v>
      </c>
      <c r="Q1684">
        <v>11</v>
      </c>
      <c r="R1684" s="9">
        <f>P1684-Q1684</f>
        <v>580</v>
      </c>
      <c r="S1684" s="8">
        <f>O1684-R1684</f>
        <v>41336</v>
      </c>
      <c r="T1684">
        <v>6</v>
      </c>
      <c r="U1684">
        <v>10</v>
      </c>
      <c r="V1684">
        <v>21</v>
      </c>
      <c r="W1684">
        <v>19</v>
      </c>
      <c r="X1684">
        <v>14</v>
      </c>
      <c r="Y1684">
        <v>42</v>
      </c>
      <c r="Z1684">
        <v>112</v>
      </c>
      <c r="AA1684">
        <f>Z1684/P1684</f>
        <v>0.1895093062605753</v>
      </c>
      <c r="AB1684" s="11" t="s">
        <v>506</v>
      </c>
      <c r="AC1684" t="s">
        <v>59</v>
      </c>
      <c r="AD1684">
        <v>2</v>
      </c>
      <c r="AE1684" t="str">
        <f>IF(AD1684&gt;3, "Prefers Discount", "Discount Indifferent")</f>
        <v>Discount Indifferent</v>
      </c>
      <c r="AF1684">
        <v>3</v>
      </c>
      <c r="AG1684">
        <v>2</v>
      </c>
      <c r="AH1684">
        <v>1</v>
      </c>
      <c r="AI1684" t="str">
        <f>INDEX($AF$1:$AH$1,MATCH(MAX(AF1684:AH1684),AF1684:AH1684,0))</f>
        <v>Store_Orders</v>
      </c>
      <c r="AJ1684">
        <v>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f>SUM(AK1684:AO1684)</f>
        <v>0</v>
      </c>
      <c r="AQ1684" t="s">
        <v>67</v>
      </c>
      <c r="AR1684">
        <v>0</v>
      </c>
      <c r="AS1684" t="str">
        <f>IF(OR(AK1684&gt;0, AL1684&gt;0, AM1684&gt;0, AN1684&gt;0, AO1684&gt;0), "Converted", "Not Converted")</f>
        <v>Not Converted</v>
      </c>
      <c r="AT1684">
        <v>0</v>
      </c>
      <c r="AU1684">
        <v>3</v>
      </c>
      <c r="AV1684">
        <v>11</v>
      </c>
      <c r="AW1684">
        <f>IF(Z1684&gt;607, 4, 0)</f>
        <v>0</v>
      </c>
      <c r="AX1684">
        <f>IF(AA1684&gt;0.1497, 3, 0)</f>
        <v>3</v>
      </c>
      <c r="AY1684">
        <f>IF(P1684&gt;4031, 2, 0)</f>
        <v>0</v>
      </c>
      <c r="AZ1684">
        <f>IF(H1684&gt;51934.91, 1, 0)</f>
        <v>0</v>
      </c>
      <c r="BA1684">
        <f>SUM(AW1684:AZ1684)</f>
        <v>3</v>
      </c>
      <c r="BB1684" t="str">
        <f>VLOOKUP(BA1684,'Standard Deviations'!$L$1:$M$11,2,TRUE)</f>
        <v>Silver</v>
      </c>
    </row>
    <row r="1685" spans="1:54">
      <c r="A1685">
        <v>5823</v>
      </c>
      <c r="B1685">
        <v>1970</v>
      </c>
      <c r="C1685">
        <f>2024-B1685</f>
        <v>54</v>
      </c>
      <c r="D1685" t="str">
        <f>VLOOKUP(B1685,Reference!$A$1:$B$125, 2)</f>
        <v>Gen X</v>
      </c>
      <c r="E1685" t="s">
        <v>68</v>
      </c>
      <c r="F1685" t="str">
        <f>IF(E1685="High School", "No College", "College")</f>
        <v>College</v>
      </c>
      <c r="G1685" t="s">
        <v>60</v>
      </c>
      <c r="H1685">
        <v>32303</v>
      </c>
      <c r="I1685">
        <v>32303</v>
      </c>
      <c r="J1685" s="4" t="s">
        <v>175</v>
      </c>
      <c r="K1685">
        <v>0</v>
      </c>
      <c r="L1685">
        <v>1</v>
      </c>
      <c r="M1685" t="str">
        <f>IF(OR(K1685&gt;0, L1685&gt;0), "Parent", "Not Parent")</f>
        <v>Parent</v>
      </c>
      <c r="N1685" t="s">
        <v>298</v>
      </c>
      <c r="O1685" s="8">
        <v>41916</v>
      </c>
      <c r="P1685" s="9">
        <f>O1685-N1685</f>
        <v>210</v>
      </c>
      <c r="Q1685">
        <v>63</v>
      </c>
      <c r="R1685" s="9">
        <f>P1685-Q1685</f>
        <v>147</v>
      </c>
      <c r="S1685" s="8">
        <f>O1685-R1685</f>
        <v>41769</v>
      </c>
      <c r="T1685">
        <v>35</v>
      </c>
      <c r="U1685">
        <v>0</v>
      </c>
      <c r="V1685">
        <v>2</v>
      </c>
      <c r="W1685">
        <v>0</v>
      </c>
      <c r="X1685">
        <v>0</v>
      </c>
      <c r="Y1685">
        <v>2</v>
      </c>
      <c r="Z1685">
        <v>39</v>
      </c>
      <c r="AA1685">
        <f>Z1685/P1685</f>
        <v>0.18571428571428572</v>
      </c>
      <c r="AB1685" s="14" t="s">
        <v>506</v>
      </c>
      <c r="AC1685" s="13" t="s">
        <v>63</v>
      </c>
      <c r="AD1685">
        <v>2</v>
      </c>
      <c r="AE1685" t="str">
        <f>IF(AD1685&gt;3, "Prefers Discount", "Discount Indifferent")</f>
        <v>Discount Indifferent</v>
      </c>
      <c r="AF1685">
        <v>4</v>
      </c>
      <c r="AG1685">
        <v>1</v>
      </c>
      <c r="AH1685">
        <v>0</v>
      </c>
      <c r="AI1685" t="str">
        <f>INDEX($AF$1:$AH$1,MATCH(MAX(AF1685:AH1685),AF1685:AH1685,0))</f>
        <v>Store_Orders</v>
      </c>
      <c r="AJ1685">
        <v>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f>SUM(AK1685:AO1685)</f>
        <v>0</v>
      </c>
      <c r="AQ1685" t="s">
        <v>67</v>
      </c>
      <c r="AR1685">
        <v>0</v>
      </c>
      <c r="AS1685" t="str">
        <f>IF(OR(AK1685&gt;0, AL1685&gt;0, AM1685&gt;0, AN1685&gt;0, AO1685&gt;0), "Converted", "Not Converted")</f>
        <v>Not Converted</v>
      </c>
      <c r="AT1685">
        <v>0</v>
      </c>
      <c r="AU1685">
        <v>3</v>
      </c>
      <c r="AV1685">
        <v>11</v>
      </c>
      <c r="AW1685">
        <f>IF(Z1685&gt;607, 4, 0)</f>
        <v>0</v>
      </c>
      <c r="AX1685">
        <f>IF(AA1685&gt;0.1497, 3, 0)</f>
        <v>3</v>
      </c>
      <c r="AY1685">
        <f>IF(P1685&gt;4031, 2, 0)</f>
        <v>0</v>
      </c>
      <c r="AZ1685">
        <f>IF(H1685&gt;51934.91, 1, 0)</f>
        <v>0</v>
      </c>
      <c r="BA1685">
        <f>SUM(AW1685:AZ1685)</f>
        <v>3</v>
      </c>
      <c r="BB1685" t="str">
        <f>VLOOKUP(BA1685,'Standard Deviations'!$L$1:$M$11,2,TRUE)</f>
        <v>Silver</v>
      </c>
    </row>
    <row r="1686" spans="1:54" hidden="1">
      <c r="A1686">
        <v>10827</v>
      </c>
      <c r="B1686">
        <v>1967</v>
      </c>
      <c r="C1686">
        <f>2024-B1686</f>
        <v>57</v>
      </c>
      <c r="D1686" t="str">
        <f>VLOOKUP(B1686,Reference!$A$1:$B$125, 2)</f>
        <v>Gen X</v>
      </c>
      <c r="E1686" t="s">
        <v>68</v>
      </c>
      <c r="F1686" t="str">
        <f>IF(E1686="High School", "No College", "College")</f>
        <v>College</v>
      </c>
      <c r="G1686" t="s">
        <v>55</v>
      </c>
      <c r="H1686">
        <v>36947</v>
      </c>
      <c r="I1686">
        <v>36947</v>
      </c>
      <c r="J1686" s="4" t="s">
        <v>175</v>
      </c>
      <c r="K1686">
        <v>1</v>
      </c>
      <c r="L1686">
        <v>1</v>
      </c>
      <c r="M1686" t="str">
        <f>IF(OR(K1686&gt;0, L1686&gt;0), "Parent", "Not Parent")</f>
        <v>Parent</v>
      </c>
      <c r="N1686" t="s">
        <v>442</v>
      </c>
      <c r="O1686" s="8">
        <v>41916</v>
      </c>
      <c r="P1686" s="9">
        <f>O1686-N1686</f>
        <v>788</v>
      </c>
      <c r="Q1686">
        <v>49</v>
      </c>
      <c r="R1686" s="9">
        <f>P1686-Q1686</f>
        <v>739</v>
      </c>
      <c r="S1686" s="8">
        <f>O1686-R1686</f>
        <v>41177</v>
      </c>
      <c r="T1686">
        <v>88</v>
      </c>
      <c r="U1686">
        <v>3</v>
      </c>
      <c r="V1686">
        <v>21</v>
      </c>
      <c r="W1686">
        <v>4</v>
      </c>
      <c r="X1686">
        <v>1</v>
      </c>
      <c r="Y1686">
        <v>29</v>
      </c>
      <c r="Z1686">
        <v>146</v>
      </c>
      <c r="AA1686">
        <f>Z1686/P1686</f>
        <v>0.18527918781725888</v>
      </c>
      <c r="AB1686" s="11" t="s">
        <v>506</v>
      </c>
      <c r="AC1686" t="s">
        <v>59</v>
      </c>
      <c r="AD1686">
        <v>4</v>
      </c>
      <c r="AE1686" t="str">
        <f>IF(AD1686&gt;3, "Prefers Discount", "Discount Indifferent")</f>
        <v>Prefers Discount</v>
      </c>
      <c r="AF1686">
        <v>4</v>
      </c>
      <c r="AG1686">
        <v>3</v>
      </c>
      <c r="AH1686">
        <v>0</v>
      </c>
      <c r="AI1686" t="str">
        <f>INDEX($AF$1:$AH$1,MATCH(MAX(AF1686:AH1686),AF1686:AH1686,0))</f>
        <v>Store_Orders</v>
      </c>
      <c r="AJ1686">
        <v>9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f>SUM(AK1686:AO1686)</f>
        <v>0</v>
      </c>
      <c r="AQ1686" t="s">
        <v>67</v>
      </c>
      <c r="AR1686">
        <v>0</v>
      </c>
      <c r="AS1686" t="str">
        <f>IF(OR(AK1686&gt;0, AL1686&gt;0, AM1686&gt;0, AN1686&gt;0, AO1686&gt;0), "Converted", "Not Converted")</f>
        <v>Not Converted</v>
      </c>
      <c r="AT1686">
        <v>0</v>
      </c>
      <c r="AU1686">
        <v>3</v>
      </c>
      <c r="AV1686">
        <v>11</v>
      </c>
      <c r="AW1686">
        <f>IF(Z1686&gt;607, 4, 0)</f>
        <v>0</v>
      </c>
      <c r="AX1686">
        <f>IF(AA1686&gt;0.1497, 3, 0)</f>
        <v>3</v>
      </c>
      <c r="AY1686">
        <f>IF(P1686&gt;4031, 2, 0)</f>
        <v>0</v>
      </c>
      <c r="AZ1686">
        <f>IF(H1686&gt;51934.91, 1, 0)</f>
        <v>0</v>
      </c>
      <c r="BA1686">
        <f>SUM(AW1686:AZ1686)</f>
        <v>3</v>
      </c>
      <c r="BB1686" t="str">
        <f>VLOOKUP(BA1686,'Standard Deviations'!$L$1:$M$11,2,TRUE)</f>
        <v>Silver</v>
      </c>
    </row>
    <row r="1687" spans="1:54" hidden="1">
      <c r="A1687">
        <v>8086</v>
      </c>
      <c r="B1687">
        <v>1959</v>
      </c>
      <c r="C1687">
        <f>2024-B1687</f>
        <v>65</v>
      </c>
      <c r="D1687" t="str">
        <f>VLOOKUP(B1687,Reference!$A$1:$B$125, 2)</f>
        <v>Boomers</v>
      </c>
      <c r="E1687" t="s">
        <v>54</v>
      </c>
      <c r="F1687" t="str">
        <f>IF(E1687="High School", "No College", "College")</f>
        <v>College</v>
      </c>
      <c r="G1687" t="s">
        <v>55</v>
      </c>
      <c r="H1687">
        <v>42243</v>
      </c>
      <c r="I1687">
        <v>42243</v>
      </c>
      <c r="J1687" s="4" t="s">
        <v>175</v>
      </c>
      <c r="K1687">
        <v>1</v>
      </c>
      <c r="L1687">
        <v>1</v>
      </c>
      <c r="M1687" t="str">
        <f>IF(OR(K1687&gt;0, L1687&gt;0), "Parent", "Not Parent")</f>
        <v>Parent</v>
      </c>
      <c r="N1687" t="s">
        <v>239</v>
      </c>
      <c r="O1687" s="8">
        <v>41916</v>
      </c>
      <c r="P1687" s="9">
        <f>O1687-N1687</f>
        <v>297</v>
      </c>
      <c r="Q1687">
        <v>34</v>
      </c>
      <c r="R1687" s="9">
        <f>P1687-Q1687</f>
        <v>263</v>
      </c>
      <c r="S1687" s="8">
        <f>O1687-R1687</f>
        <v>41653</v>
      </c>
      <c r="T1687">
        <v>48</v>
      </c>
      <c r="U1687">
        <v>0</v>
      </c>
      <c r="V1687">
        <v>2</v>
      </c>
      <c r="W1687">
        <v>0</v>
      </c>
      <c r="X1687">
        <v>0</v>
      </c>
      <c r="Y1687">
        <v>5</v>
      </c>
      <c r="Z1687">
        <v>55</v>
      </c>
      <c r="AA1687">
        <f>Z1687/P1687</f>
        <v>0.18518518518518517</v>
      </c>
      <c r="AB1687" s="11" t="s">
        <v>506</v>
      </c>
      <c r="AC1687" t="s">
        <v>59</v>
      </c>
      <c r="AD1687">
        <v>2</v>
      </c>
      <c r="AE1687" t="str">
        <f>IF(AD1687&gt;3, "Prefers Discount", "Discount Indifferent")</f>
        <v>Discount Indifferent</v>
      </c>
      <c r="AF1687">
        <v>3</v>
      </c>
      <c r="AG1687">
        <v>2</v>
      </c>
      <c r="AH1687">
        <v>0</v>
      </c>
      <c r="AI1687" t="str">
        <f>INDEX($AF$1:$AH$1,MATCH(MAX(AF1687:AH1687),AF1687:AH1687,0))</f>
        <v>Store_Orders</v>
      </c>
      <c r="AJ1687">
        <v>7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f>SUM(AK1687:AO1687)</f>
        <v>0</v>
      </c>
      <c r="AQ1687" t="s">
        <v>67</v>
      </c>
      <c r="AR1687">
        <v>0</v>
      </c>
      <c r="AS1687" t="str">
        <f>IF(OR(AK1687&gt;0, AL1687&gt;0, AM1687&gt;0, AN1687&gt;0, AO1687&gt;0), "Converted", "Not Converted")</f>
        <v>Not Converted</v>
      </c>
      <c r="AT1687">
        <v>0</v>
      </c>
      <c r="AU1687">
        <v>3</v>
      </c>
      <c r="AV1687">
        <v>11</v>
      </c>
      <c r="AW1687">
        <f>IF(Z1687&gt;607, 4, 0)</f>
        <v>0</v>
      </c>
      <c r="AX1687">
        <f>IF(AA1687&gt;0.1497, 3, 0)</f>
        <v>3</v>
      </c>
      <c r="AY1687">
        <f>IF(P1687&gt;4031, 2, 0)</f>
        <v>0</v>
      </c>
      <c r="AZ1687">
        <f>IF(H1687&gt;51934.91, 1, 0)</f>
        <v>0</v>
      </c>
      <c r="BA1687">
        <f>SUM(AW1687:AZ1687)</f>
        <v>3</v>
      </c>
      <c r="BB1687" t="str">
        <f>VLOOKUP(BA1687,'Standard Deviations'!$L$1:$M$11,2,TRUE)</f>
        <v>Silver</v>
      </c>
    </row>
    <row r="1688" spans="1:54">
      <c r="A1688">
        <v>1324</v>
      </c>
      <c r="B1688">
        <v>1988</v>
      </c>
      <c r="C1688">
        <f>2024-B1688</f>
        <v>36</v>
      </c>
      <c r="D1688" t="str">
        <f>VLOOKUP(B1688,Reference!$A$1:$B$125, 2)</f>
        <v>Millennials</v>
      </c>
      <c r="E1688" t="s">
        <v>54</v>
      </c>
      <c r="F1688" t="str">
        <f>IF(E1688="High School", "No College", "College")</f>
        <v>College</v>
      </c>
      <c r="G1688" t="s">
        <v>55</v>
      </c>
      <c r="H1688">
        <v>38872</v>
      </c>
      <c r="I1688">
        <v>38872</v>
      </c>
      <c r="J1688" s="4" t="s">
        <v>175</v>
      </c>
      <c r="K1688">
        <v>1</v>
      </c>
      <c r="L1688">
        <v>0</v>
      </c>
      <c r="M1688" t="str">
        <f>IF(OR(K1688&gt;0, L1688&gt;0), "Parent", "Not Parent")</f>
        <v>Parent</v>
      </c>
      <c r="N1688" t="s">
        <v>595</v>
      </c>
      <c r="O1688" s="8">
        <v>41916</v>
      </c>
      <c r="P1688" s="9">
        <f>O1688-N1688</f>
        <v>492</v>
      </c>
      <c r="Q1688">
        <v>93</v>
      </c>
      <c r="R1688" s="9">
        <f>P1688-Q1688</f>
        <v>399</v>
      </c>
      <c r="S1688" s="8">
        <f>O1688-R1688</f>
        <v>41517</v>
      </c>
      <c r="T1688">
        <v>23</v>
      </c>
      <c r="U1688">
        <v>3</v>
      </c>
      <c r="V1688">
        <v>21</v>
      </c>
      <c r="W1688">
        <v>3</v>
      </c>
      <c r="X1688">
        <v>19</v>
      </c>
      <c r="Y1688">
        <v>22</v>
      </c>
      <c r="Z1688">
        <v>91</v>
      </c>
      <c r="AA1688">
        <f>Z1688/P1688</f>
        <v>0.18495934959349594</v>
      </c>
      <c r="AB1688" s="14" t="s">
        <v>506</v>
      </c>
      <c r="AC1688" s="13" t="s">
        <v>63</v>
      </c>
      <c r="AD1688">
        <v>2</v>
      </c>
      <c r="AE1688" t="str">
        <f>IF(AD1688&gt;3, "Prefers Discount", "Discount Indifferent")</f>
        <v>Discount Indifferent</v>
      </c>
      <c r="AF1688">
        <v>3</v>
      </c>
      <c r="AG1688">
        <v>3</v>
      </c>
      <c r="AH1688">
        <v>0</v>
      </c>
      <c r="AI1688" t="str">
        <f>INDEX($AF$1:$AH$1,MATCH(MAX(AF1688:AH1688),AF1688:AH1688,0))</f>
        <v>Store_Orders</v>
      </c>
      <c r="AJ1688">
        <v>8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f>SUM(AK1688:AO1688)</f>
        <v>0</v>
      </c>
      <c r="AQ1688" t="s">
        <v>67</v>
      </c>
      <c r="AR1688">
        <v>0</v>
      </c>
      <c r="AS1688" t="str">
        <f>IF(OR(AK1688&gt;0, AL1688&gt;0, AM1688&gt;0, AN1688&gt;0, AO1688&gt;0), "Converted", "Not Converted")</f>
        <v>Not Converted</v>
      </c>
      <c r="AT1688">
        <v>0</v>
      </c>
      <c r="AU1688">
        <v>3</v>
      </c>
      <c r="AV1688">
        <v>11</v>
      </c>
      <c r="AW1688">
        <f>IF(Z1688&gt;607, 4, 0)</f>
        <v>0</v>
      </c>
      <c r="AX1688">
        <f>IF(AA1688&gt;0.1497, 3, 0)</f>
        <v>3</v>
      </c>
      <c r="AY1688">
        <f>IF(P1688&gt;4031, 2, 0)</f>
        <v>0</v>
      </c>
      <c r="AZ1688">
        <f>IF(H1688&gt;51934.91, 1, 0)</f>
        <v>0</v>
      </c>
      <c r="BA1688">
        <f>SUM(AW1688:AZ1688)</f>
        <v>3</v>
      </c>
      <c r="BB1688" t="str">
        <f>VLOOKUP(BA1688,'Standard Deviations'!$L$1:$M$11,2,TRUE)</f>
        <v>Silver</v>
      </c>
    </row>
    <row r="1689" spans="1:54" hidden="1">
      <c r="A1689">
        <v>6950</v>
      </c>
      <c r="B1689">
        <v>1958</v>
      </c>
      <c r="C1689">
        <f>2024-B1689</f>
        <v>66</v>
      </c>
      <c r="D1689" t="str">
        <f>VLOOKUP(B1689,Reference!$A$1:$B$125, 2)</f>
        <v>Boomers</v>
      </c>
      <c r="E1689" t="s">
        <v>64</v>
      </c>
      <c r="F1689" t="str">
        <f>IF(E1689="High School", "No College", "College")</f>
        <v>College</v>
      </c>
      <c r="G1689" t="s">
        <v>55</v>
      </c>
      <c r="H1689">
        <v>49572</v>
      </c>
      <c r="I1689">
        <v>49572</v>
      </c>
      <c r="J1689" s="4" t="s">
        <v>175</v>
      </c>
      <c r="K1689">
        <v>1</v>
      </c>
      <c r="L1689">
        <v>1</v>
      </c>
      <c r="M1689" t="str">
        <f>IF(OR(K1689&gt;0, L1689&gt;0), "Parent", "Not Parent")</f>
        <v>Parent</v>
      </c>
      <c r="N1689" t="s">
        <v>687</v>
      </c>
      <c r="O1689" s="8">
        <v>41916</v>
      </c>
      <c r="P1689" s="9">
        <f>O1689-N1689</f>
        <v>293</v>
      </c>
      <c r="Q1689">
        <v>25</v>
      </c>
      <c r="R1689" s="9">
        <f>P1689-Q1689</f>
        <v>268</v>
      </c>
      <c r="S1689" s="8">
        <f>O1689-R1689</f>
        <v>41648</v>
      </c>
      <c r="T1689">
        <v>35</v>
      </c>
      <c r="U1689">
        <v>1</v>
      </c>
      <c r="V1689">
        <v>16</v>
      </c>
      <c r="W1689">
        <v>0</v>
      </c>
      <c r="X1689">
        <v>1</v>
      </c>
      <c r="Y1689">
        <v>1</v>
      </c>
      <c r="Z1689">
        <v>54</v>
      </c>
      <c r="AA1689">
        <f>Z1689/P1689</f>
        <v>0.18430034129692832</v>
      </c>
      <c r="AB1689" s="11" t="s">
        <v>506</v>
      </c>
      <c r="AC1689" t="s">
        <v>59</v>
      </c>
      <c r="AD1689">
        <v>2</v>
      </c>
      <c r="AE1689" t="str">
        <f>IF(AD1689&gt;3, "Prefers Discount", "Discount Indifferent")</f>
        <v>Discount Indifferent</v>
      </c>
      <c r="AF1689">
        <v>3</v>
      </c>
      <c r="AG1689">
        <v>2</v>
      </c>
      <c r="AH1689">
        <v>0</v>
      </c>
      <c r="AI1689" t="str">
        <f>INDEX($AF$1:$AH$1,MATCH(MAX(AF1689:AH1689),AF1689:AH1689,0))</f>
        <v>Store_Orders</v>
      </c>
      <c r="AJ1689">
        <v>7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f>SUM(AK1689:AO1689)</f>
        <v>0</v>
      </c>
      <c r="AQ1689" t="s">
        <v>67</v>
      </c>
      <c r="AR1689">
        <v>0</v>
      </c>
      <c r="AS1689" t="str">
        <f>IF(OR(AK1689&gt;0, AL1689&gt;0, AM1689&gt;0, AN1689&gt;0, AO1689&gt;0), "Converted", "Not Converted")</f>
        <v>Not Converted</v>
      </c>
      <c r="AT1689">
        <v>0</v>
      </c>
      <c r="AU1689">
        <v>3</v>
      </c>
      <c r="AV1689">
        <v>11</v>
      </c>
      <c r="AW1689">
        <f>IF(Z1689&gt;607, 4, 0)</f>
        <v>0</v>
      </c>
      <c r="AX1689">
        <f>IF(AA1689&gt;0.1497, 3, 0)</f>
        <v>3</v>
      </c>
      <c r="AY1689">
        <f>IF(P1689&gt;4031, 2, 0)</f>
        <v>0</v>
      </c>
      <c r="AZ1689">
        <f>IF(H1689&gt;51934.91, 1, 0)</f>
        <v>0</v>
      </c>
      <c r="BA1689">
        <f>SUM(AW1689:AZ1689)</f>
        <v>3</v>
      </c>
      <c r="BB1689" t="str">
        <f>VLOOKUP(BA1689,'Standard Deviations'!$L$1:$M$11,2,TRUE)</f>
        <v>Silver</v>
      </c>
    </row>
    <row r="1690" spans="1:54">
      <c r="A1690">
        <v>5316</v>
      </c>
      <c r="B1690">
        <v>1976</v>
      </c>
      <c r="C1690">
        <f>2024-B1690</f>
        <v>48</v>
      </c>
      <c r="D1690" t="str">
        <f>VLOOKUP(B1690,Reference!$A$1:$B$125, 2)</f>
        <v>Gen X</v>
      </c>
      <c r="E1690" t="s">
        <v>64</v>
      </c>
      <c r="F1690" t="str">
        <f>IF(E1690="High School", "No College", "College")</f>
        <v>College</v>
      </c>
      <c r="G1690" t="s">
        <v>65</v>
      </c>
      <c r="H1690">
        <v>21024</v>
      </c>
      <c r="I1690">
        <v>21024</v>
      </c>
      <c r="J1690" s="4" t="s">
        <v>341</v>
      </c>
      <c r="K1690">
        <v>0</v>
      </c>
      <c r="L1690">
        <v>0</v>
      </c>
      <c r="M1690" t="str">
        <f>IF(OR(K1690&gt;0, L1690&gt;0), "Parent", "Not Parent")</f>
        <v>Not Parent</v>
      </c>
      <c r="N1690" t="s">
        <v>291</v>
      </c>
      <c r="O1690" s="8">
        <v>41916</v>
      </c>
      <c r="P1690" s="9">
        <f>O1690-N1690</f>
        <v>457</v>
      </c>
      <c r="Q1690">
        <v>89</v>
      </c>
      <c r="R1690" s="9">
        <f>P1690-Q1690</f>
        <v>368</v>
      </c>
      <c r="S1690" s="8">
        <f>O1690-R1690</f>
        <v>41548</v>
      </c>
      <c r="T1690">
        <v>36</v>
      </c>
      <c r="U1690">
        <v>4</v>
      </c>
      <c r="V1690">
        <v>18</v>
      </c>
      <c r="W1690">
        <v>6</v>
      </c>
      <c r="X1690">
        <v>2</v>
      </c>
      <c r="Y1690">
        <v>18</v>
      </c>
      <c r="Z1690">
        <v>84</v>
      </c>
      <c r="AA1690">
        <f>Z1690/P1690</f>
        <v>0.1838074398249453</v>
      </c>
      <c r="AB1690" s="14" t="s">
        <v>506</v>
      </c>
      <c r="AC1690" s="13" t="s">
        <v>63</v>
      </c>
      <c r="AD1690">
        <v>1</v>
      </c>
      <c r="AE1690" t="str">
        <f>IF(AD1690&gt;3, "Prefers Discount", "Discount Indifferent")</f>
        <v>Discount Indifferent</v>
      </c>
      <c r="AF1690">
        <v>4</v>
      </c>
      <c r="AG1690">
        <v>2</v>
      </c>
      <c r="AH1690">
        <v>0</v>
      </c>
      <c r="AI1690" t="str">
        <f>INDEX($AF$1:$AH$1,MATCH(MAX(AF1690:AH1690),AF1690:AH1690,0))</f>
        <v>Store_Orders</v>
      </c>
      <c r="AJ1690">
        <v>7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f>SUM(AK1690:AO1690)</f>
        <v>0</v>
      </c>
      <c r="AQ1690" t="s">
        <v>67</v>
      </c>
      <c r="AR1690">
        <v>0</v>
      </c>
      <c r="AS1690" t="str">
        <f>IF(OR(AK1690&gt;0, AL1690&gt;0, AM1690&gt;0, AN1690&gt;0, AO1690&gt;0), "Converted", "Not Converted")</f>
        <v>Not Converted</v>
      </c>
      <c r="AT1690">
        <v>0</v>
      </c>
      <c r="AU1690">
        <v>3</v>
      </c>
      <c r="AV1690">
        <v>11</v>
      </c>
      <c r="AW1690">
        <f>IF(Z1690&gt;607, 4, 0)</f>
        <v>0</v>
      </c>
      <c r="AX1690">
        <f>IF(AA1690&gt;0.1497, 3, 0)</f>
        <v>3</v>
      </c>
      <c r="AY1690">
        <f>IF(P1690&gt;4031, 2, 0)</f>
        <v>0</v>
      </c>
      <c r="AZ1690">
        <f>IF(H1690&gt;51934.91, 1, 0)</f>
        <v>0</v>
      </c>
      <c r="BA1690">
        <f>SUM(AW1690:AZ1690)</f>
        <v>3</v>
      </c>
      <c r="BB1690" t="str">
        <f>VLOOKUP(BA1690,'Standard Deviations'!$L$1:$M$11,2,TRUE)</f>
        <v>Silver</v>
      </c>
    </row>
    <row r="1691" spans="1:54" hidden="1">
      <c r="A1691">
        <v>4557</v>
      </c>
      <c r="B1691">
        <v>1970</v>
      </c>
      <c r="C1691">
        <f>2024-B1691</f>
        <v>54</v>
      </c>
      <c r="D1691" t="str">
        <f>VLOOKUP(B1691,Reference!$A$1:$B$125, 2)</f>
        <v>Gen X</v>
      </c>
      <c r="E1691" t="s">
        <v>54</v>
      </c>
      <c r="F1691" t="str">
        <f>IF(E1691="High School", "No College", "College")</f>
        <v>College</v>
      </c>
      <c r="G1691" t="s">
        <v>65</v>
      </c>
      <c r="H1691">
        <v>22070</v>
      </c>
      <c r="I1691">
        <v>22070</v>
      </c>
      <c r="J1691" s="4" t="s">
        <v>341</v>
      </c>
      <c r="K1691">
        <v>1</v>
      </c>
      <c r="L1691">
        <v>0</v>
      </c>
      <c r="M1691" t="str">
        <f>IF(OR(K1691&gt;0, L1691&gt;0), "Parent", "Not Parent")</f>
        <v>Parent</v>
      </c>
      <c r="N1691" t="s">
        <v>197</v>
      </c>
      <c r="O1691" s="8">
        <v>41916</v>
      </c>
      <c r="P1691" s="9">
        <f>O1691-N1691</f>
        <v>365</v>
      </c>
      <c r="Q1691">
        <v>11</v>
      </c>
      <c r="R1691" s="9">
        <f>P1691-Q1691</f>
        <v>354</v>
      </c>
      <c r="S1691" s="8">
        <f>O1691-R1691</f>
        <v>41562</v>
      </c>
      <c r="T1691">
        <v>10</v>
      </c>
      <c r="U1691">
        <v>7</v>
      </c>
      <c r="V1691">
        <v>19</v>
      </c>
      <c r="W1691">
        <v>8</v>
      </c>
      <c r="X1691">
        <v>2</v>
      </c>
      <c r="Y1691">
        <v>21</v>
      </c>
      <c r="Z1691">
        <v>67</v>
      </c>
      <c r="AA1691">
        <f>Z1691/P1691</f>
        <v>0.18356164383561643</v>
      </c>
      <c r="AB1691" s="11" t="s">
        <v>506</v>
      </c>
      <c r="AC1691" t="s">
        <v>59</v>
      </c>
      <c r="AD1691">
        <v>2</v>
      </c>
      <c r="AE1691" t="str">
        <f>IF(AD1691&gt;3, "Prefers Discount", "Discount Indifferent")</f>
        <v>Discount Indifferent</v>
      </c>
      <c r="AF1691">
        <v>2</v>
      </c>
      <c r="AG1691">
        <v>2</v>
      </c>
      <c r="AH1691">
        <v>2</v>
      </c>
      <c r="AI1691" t="str">
        <f>INDEX($AF$1:$AH$1,MATCH(MAX(AF1691:AH1691),AF1691:AH1691,0))</f>
        <v>Store_Orders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f>SUM(AK1691:AO1691)</f>
        <v>0</v>
      </c>
      <c r="AQ1691" t="s">
        <v>67</v>
      </c>
      <c r="AR1691">
        <v>0</v>
      </c>
      <c r="AS1691" t="str">
        <f>IF(OR(AK1691&gt;0, AL1691&gt;0, AM1691&gt;0, AN1691&gt;0, AO1691&gt;0), "Converted", "Not Converted")</f>
        <v>Not Converted</v>
      </c>
      <c r="AT1691">
        <v>0</v>
      </c>
      <c r="AU1691">
        <v>3</v>
      </c>
      <c r="AV1691">
        <v>11</v>
      </c>
      <c r="AW1691">
        <f>IF(Z1691&gt;607, 4, 0)</f>
        <v>0</v>
      </c>
      <c r="AX1691">
        <f>IF(AA1691&gt;0.1497, 3, 0)</f>
        <v>3</v>
      </c>
      <c r="AY1691">
        <f>IF(P1691&gt;4031, 2, 0)</f>
        <v>0</v>
      </c>
      <c r="AZ1691">
        <f>IF(H1691&gt;51934.91, 1, 0)</f>
        <v>0</v>
      </c>
      <c r="BA1691">
        <f>SUM(AW1691:AZ1691)</f>
        <v>3</v>
      </c>
      <c r="BB1691" t="str">
        <f>VLOOKUP(BA1691,'Standard Deviations'!$L$1:$M$11,2,TRUE)</f>
        <v>Silver</v>
      </c>
    </row>
    <row r="1692" spans="1:54" hidden="1">
      <c r="A1692">
        <v>4713</v>
      </c>
      <c r="B1692">
        <v>1979</v>
      </c>
      <c r="C1692">
        <f>2024-B1692</f>
        <v>45</v>
      </c>
      <c r="D1692" t="str">
        <f>VLOOKUP(B1692,Reference!$A$1:$B$125, 2)</f>
        <v>Gen X</v>
      </c>
      <c r="E1692" t="s">
        <v>68</v>
      </c>
      <c r="F1692" t="str">
        <f>IF(E1692="High School", "No College", "College")</f>
        <v>College</v>
      </c>
      <c r="G1692" t="s">
        <v>55</v>
      </c>
      <c r="H1692">
        <v>31605</v>
      </c>
      <c r="I1692">
        <v>31605</v>
      </c>
      <c r="J1692" s="4" t="s">
        <v>175</v>
      </c>
      <c r="K1692">
        <v>1</v>
      </c>
      <c r="L1692">
        <v>0</v>
      </c>
      <c r="M1692" t="str">
        <f>IF(OR(K1692&gt;0, L1692&gt;0), "Parent", "Not Parent")</f>
        <v>Parent</v>
      </c>
      <c r="N1692" t="s">
        <v>417</v>
      </c>
      <c r="O1692" s="8">
        <v>41916</v>
      </c>
      <c r="P1692" s="9">
        <f>O1692-N1692</f>
        <v>681</v>
      </c>
      <c r="Q1692">
        <v>15</v>
      </c>
      <c r="R1692" s="9">
        <f>P1692-Q1692</f>
        <v>666</v>
      </c>
      <c r="S1692" s="8">
        <f>O1692-R1692</f>
        <v>41250</v>
      </c>
      <c r="T1692">
        <v>74</v>
      </c>
      <c r="U1692">
        <v>0</v>
      </c>
      <c r="V1692">
        <v>42</v>
      </c>
      <c r="W1692">
        <v>2</v>
      </c>
      <c r="X1692">
        <v>1</v>
      </c>
      <c r="Y1692">
        <v>6</v>
      </c>
      <c r="Z1692">
        <v>125</v>
      </c>
      <c r="AA1692">
        <f>Z1692/P1692</f>
        <v>0.18355359765051396</v>
      </c>
      <c r="AB1692" s="11" t="s">
        <v>506</v>
      </c>
      <c r="AC1692" t="s">
        <v>59</v>
      </c>
      <c r="AD1692">
        <v>2</v>
      </c>
      <c r="AE1692" t="str">
        <f>IF(AD1692&gt;3, "Prefers Discount", "Discount Indifferent")</f>
        <v>Discount Indifferent</v>
      </c>
      <c r="AF1692">
        <v>4</v>
      </c>
      <c r="AG1692">
        <v>2</v>
      </c>
      <c r="AH1692">
        <v>1</v>
      </c>
      <c r="AI1692" t="str">
        <f>INDEX($AF$1:$AH$1,MATCH(MAX(AF1692:AH1692),AF1692:AH1692,0))</f>
        <v>Store_Orders</v>
      </c>
      <c r="AJ1692">
        <v>7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f>SUM(AK1692:AO1692)</f>
        <v>0</v>
      </c>
      <c r="AQ1692" t="s">
        <v>67</v>
      </c>
      <c r="AR1692">
        <v>0</v>
      </c>
      <c r="AS1692" t="str">
        <f>IF(OR(AK1692&gt;0, AL1692&gt;0, AM1692&gt;0, AN1692&gt;0, AO1692&gt;0), "Converted", "Not Converted")</f>
        <v>Not Converted</v>
      </c>
      <c r="AT1692">
        <v>0</v>
      </c>
      <c r="AU1692">
        <v>3</v>
      </c>
      <c r="AV1692">
        <v>11</v>
      </c>
      <c r="AW1692">
        <f>IF(Z1692&gt;607, 4, 0)</f>
        <v>0</v>
      </c>
      <c r="AX1692">
        <f>IF(AA1692&gt;0.1497, 3, 0)</f>
        <v>3</v>
      </c>
      <c r="AY1692">
        <f>IF(P1692&gt;4031, 2, 0)</f>
        <v>0</v>
      </c>
      <c r="AZ1692">
        <f>IF(H1692&gt;51934.91, 1, 0)</f>
        <v>0</v>
      </c>
      <c r="BA1692">
        <f>SUM(AW1692:AZ1692)</f>
        <v>3</v>
      </c>
      <c r="BB1692" t="str">
        <f>VLOOKUP(BA1692,'Standard Deviations'!$L$1:$M$11,2,TRUE)</f>
        <v>Silver</v>
      </c>
    </row>
    <row r="1693" spans="1:54" hidden="1">
      <c r="A1693">
        <v>663</v>
      </c>
      <c r="B1693">
        <v>1989</v>
      </c>
      <c r="C1693">
        <f>2024-B1693</f>
        <v>35</v>
      </c>
      <c r="D1693" t="str">
        <f>VLOOKUP(B1693,Reference!$A$1:$B$125, 2)</f>
        <v>Millennials</v>
      </c>
      <c r="E1693" t="s">
        <v>68</v>
      </c>
      <c r="F1693" t="str">
        <f>IF(E1693="High School", "No College", "College")</f>
        <v>College</v>
      </c>
      <c r="G1693" t="s">
        <v>60</v>
      </c>
      <c r="H1693">
        <v>33996</v>
      </c>
      <c r="I1693">
        <v>33996</v>
      </c>
      <c r="J1693" s="4" t="s">
        <v>175</v>
      </c>
      <c r="K1693">
        <v>0</v>
      </c>
      <c r="L1693">
        <v>0</v>
      </c>
      <c r="M1693" t="str">
        <f>IF(OR(K1693&gt;0, L1693&gt;0), "Parent", "Not Parent")</f>
        <v>Not Parent</v>
      </c>
      <c r="N1693" t="s">
        <v>293</v>
      </c>
      <c r="O1693" s="8">
        <v>41916</v>
      </c>
      <c r="P1693" s="9">
        <f>O1693-N1693</f>
        <v>388</v>
      </c>
      <c r="Q1693">
        <v>46</v>
      </c>
      <c r="R1693" s="9">
        <f>P1693-Q1693</f>
        <v>342</v>
      </c>
      <c r="S1693" s="8">
        <f>O1693-R1693</f>
        <v>41574</v>
      </c>
      <c r="T1693">
        <v>40</v>
      </c>
      <c r="U1693">
        <v>2</v>
      </c>
      <c r="V1693">
        <v>15</v>
      </c>
      <c r="W1693">
        <v>8</v>
      </c>
      <c r="X1693">
        <v>0</v>
      </c>
      <c r="Y1693">
        <v>6</v>
      </c>
      <c r="Z1693">
        <v>71</v>
      </c>
      <c r="AA1693">
        <f>Z1693/P1693</f>
        <v>0.18298969072164947</v>
      </c>
      <c r="AB1693" s="11" t="s">
        <v>506</v>
      </c>
      <c r="AC1693" t="s">
        <v>59</v>
      </c>
      <c r="AD1693">
        <v>1</v>
      </c>
      <c r="AE1693" t="str">
        <f>IF(AD1693&gt;3, "Prefers Discount", "Discount Indifferent")</f>
        <v>Discount Indifferent</v>
      </c>
      <c r="AF1693">
        <v>3</v>
      </c>
      <c r="AG1693">
        <v>1</v>
      </c>
      <c r="AH1693">
        <v>1</v>
      </c>
      <c r="AI1693" t="str">
        <f>INDEX($AF$1:$AH$1,MATCH(MAX(AF1693:AH1693),AF1693:AH1693,0))</f>
        <v>Store_Orders</v>
      </c>
      <c r="AJ1693">
        <v>4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f>SUM(AK1693:AO1693)</f>
        <v>0</v>
      </c>
      <c r="AQ1693" t="s">
        <v>67</v>
      </c>
      <c r="AR1693">
        <v>0</v>
      </c>
      <c r="AS1693" t="str">
        <f>IF(OR(AK1693&gt;0, AL1693&gt;0, AM1693&gt;0, AN1693&gt;0, AO1693&gt;0), "Converted", "Not Converted")</f>
        <v>Not Converted</v>
      </c>
      <c r="AT1693">
        <v>0</v>
      </c>
      <c r="AU1693">
        <v>3</v>
      </c>
      <c r="AV1693">
        <v>11</v>
      </c>
      <c r="AW1693">
        <f>IF(Z1693&gt;607, 4, 0)</f>
        <v>0</v>
      </c>
      <c r="AX1693">
        <f>IF(AA1693&gt;0.1497, 3, 0)</f>
        <v>3</v>
      </c>
      <c r="AY1693">
        <f>IF(P1693&gt;4031, 2, 0)</f>
        <v>0</v>
      </c>
      <c r="AZ1693">
        <f>IF(H1693&gt;51934.91, 1, 0)</f>
        <v>0</v>
      </c>
      <c r="BA1693">
        <f>SUM(AW1693:AZ1693)</f>
        <v>3</v>
      </c>
      <c r="BB1693" t="str">
        <f>VLOOKUP(BA1693,'Standard Deviations'!$L$1:$M$11,2,TRUE)</f>
        <v>Silver</v>
      </c>
    </row>
    <row r="1694" spans="1:54" hidden="1">
      <c r="A1694">
        <v>8299</v>
      </c>
      <c r="B1694">
        <v>1989</v>
      </c>
      <c r="C1694">
        <f>2024-B1694</f>
        <v>35</v>
      </c>
      <c r="D1694" t="str">
        <f>VLOOKUP(B1694,Reference!$A$1:$B$125, 2)</f>
        <v>Millennials</v>
      </c>
      <c r="E1694" t="s">
        <v>68</v>
      </c>
      <c r="F1694" t="str">
        <f>IF(E1694="High School", "No College", "College")</f>
        <v>College</v>
      </c>
      <c r="G1694" t="s">
        <v>60</v>
      </c>
      <c r="H1694">
        <v>33996</v>
      </c>
      <c r="I1694">
        <v>33996</v>
      </c>
      <c r="J1694" s="4" t="s">
        <v>175</v>
      </c>
      <c r="K1694">
        <v>0</v>
      </c>
      <c r="L1694">
        <v>0</v>
      </c>
      <c r="M1694" t="str">
        <f>IF(OR(K1694&gt;0, L1694&gt;0), "Parent", "Not Parent")</f>
        <v>Not Parent</v>
      </c>
      <c r="N1694" t="s">
        <v>293</v>
      </c>
      <c r="O1694" s="8">
        <v>41916</v>
      </c>
      <c r="P1694" s="9">
        <f>O1694-N1694</f>
        <v>388</v>
      </c>
      <c r="Q1694">
        <v>46</v>
      </c>
      <c r="R1694" s="9">
        <f>P1694-Q1694</f>
        <v>342</v>
      </c>
      <c r="S1694" s="8">
        <f>O1694-R1694</f>
        <v>41574</v>
      </c>
      <c r="T1694">
        <v>40</v>
      </c>
      <c r="U1694">
        <v>2</v>
      </c>
      <c r="V1694">
        <v>15</v>
      </c>
      <c r="W1694">
        <v>8</v>
      </c>
      <c r="X1694">
        <v>0</v>
      </c>
      <c r="Y1694">
        <v>6</v>
      </c>
      <c r="Z1694">
        <v>71</v>
      </c>
      <c r="AA1694">
        <f>Z1694/P1694</f>
        <v>0.18298969072164947</v>
      </c>
      <c r="AB1694" s="11" t="s">
        <v>506</v>
      </c>
      <c r="AC1694" t="s">
        <v>59</v>
      </c>
      <c r="AD1694">
        <v>1</v>
      </c>
      <c r="AE1694" t="str">
        <f>IF(AD1694&gt;3, "Prefers Discount", "Discount Indifferent")</f>
        <v>Discount Indifferent</v>
      </c>
      <c r="AF1694">
        <v>3</v>
      </c>
      <c r="AG1694">
        <v>1</v>
      </c>
      <c r="AH1694">
        <v>1</v>
      </c>
      <c r="AI1694" t="str">
        <f>INDEX($AF$1:$AH$1,MATCH(MAX(AF1694:AH1694),AF1694:AH1694,0))</f>
        <v>Store_Orders</v>
      </c>
      <c r="AJ1694">
        <v>4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f>SUM(AK1694:AO1694)</f>
        <v>0</v>
      </c>
      <c r="AQ1694" t="s">
        <v>67</v>
      </c>
      <c r="AR1694">
        <v>0</v>
      </c>
      <c r="AS1694" t="str">
        <f>IF(OR(AK1694&gt;0, AL1694&gt;0, AM1694&gt;0, AN1694&gt;0, AO1694&gt;0), "Converted", "Not Converted")</f>
        <v>Not Converted</v>
      </c>
      <c r="AT1694">
        <v>0</v>
      </c>
      <c r="AU1694">
        <v>3</v>
      </c>
      <c r="AV1694">
        <v>11</v>
      </c>
      <c r="AW1694">
        <f>IF(Z1694&gt;607, 4, 0)</f>
        <v>0</v>
      </c>
      <c r="AX1694">
        <f>IF(AA1694&gt;0.1497, 3, 0)</f>
        <v>3</v>
      </c>
      <c r="AY1694">
        <f>IF(P1694&gt;4031, 2, 0)</f>
        <v>0</v>
      </c>
      <c r="AZ1694">
        <f>IF(H1694&gt;51934.91, 1, 0)</f>
        <v>0</v>
      </c>
      <c r="BA1694">
        <f>SUM(AW1694:AZ1694)</f>
        <v>3</v>
      </c>
      <c r="BB1694" t="str">
        <f>VLOOKUP(BA1694,'Standard Deviations'!$L$1:$M$11,2,TRUE)</f>
        <v>Silver</v>
      </c>
    </row>
    <row r="1695" spans="1:54">
      <c r="A1695">
        <v>9739</v>
      </c>
      <c r="B1695">
        <v>1963</v>
      </c>
      <c r="C1695">
        <f>2024-B1695</f>
        <v>61</v>
      </c>
      <c r="D1695" t="str">
        <f>VLOOKUP(B1695,Reference!$A$1:$B$125, 2)</f>
        <v>Boomers</v>
      </c>
      <c r="E1695" t="s">
        <v>54</v>
      </c>
      <c r="F1695" t="str">
        <f>IF(E1695="High School", "No College", "College")</f>
        <v>College</v>
      </c>
      <c r="G1695" t="s">
        <v>60</v>
      </c>
      <c r="H1695">
        <v>34377</v>
      </c>
      <c r="I1695">
        <v>34377</v>
      </c>
      <c r="J1695" s="4" t="s">
        <v>175</v>
      </c>
      <c r="K1695">
        <v>0</v>
      </c>
      <c r="L1695">
        <v>1</v>
      </c>
      <c r="M1695" t="str">
        <f>IF(OR(K1695&gt;0, L1695&gt;0), "Parent", "Not Parent")</f>
        <v>Parent</v>
      </c>
      <c r="N1695" t="s">
        <v>459</v>
      </c>
      <c r="O1695" s="8">
        <v>41916</v>
      </c>
      <c r="P1695" s="9">
        <f>O1695-N1695</f>
        <v>623</v>
      </c>
      <c r="Q1695">
        <v>55</v>
      </c>
      <c r="R1695" s="9">
        <f>P1695-Q1695</f>
        <v>568</v>
      </c>
      <c r="S1695" s="8">
        <f>O1695-R1695</f>
        <v>41348</v>
      </c>
      <c r="T1695">
        <v>62</v>
      </c>
      <c r="U1695">
        <v>0</v>
      </c>
      <c r="V1695">
        <v>22</v>
      </c>
      <c r="W1695">
        <v>3</v>
      </c>
      <c r="X1695">
        <v>1</v>
      </c>
      <c r="Y1695">
        <v>26</v>
      </c>
      <c r="Z1695">
        <v>114</v>
      </c>
      <c r="AA1695">
        <f>Z1695/P1695</f>
        <v>0.18298555377207062</v>
      </c>
      <c r="AB1695" s="14" t="s">
        <v>506</v>
      </c>
      <c r="AC1695" s="13" t="s">
        <v>63</v>
      </c>
      <c r="AD1695">
        <v>2</v>
      </c>
      <c r="AE1695" t="str">
        <f>IF(AD1695&gt;3, "Prefers Discount", "Discount Indifferent")</f>
        <v>Discount Indifferent</v>
      </c>
      <c r="AF1695">
        <v>2</v>
      </c>
      <c r="AG1695">
        <v>2</v>
      </c>
      <c r="AH1695">
        <v>2</v>
      </c>
      <c r="AI1695" t="str">
        <f>INDEX($AF$1:$AH$1,MATCH(MAX(AF1695:AH1695),AF1695:AH1695,0))</f>
        <v>Store_Orders</v>
      </c>
      <c r="AJ1695">
        <v>7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f>SUM(AK1695:AO1695)</f>
        <v>0</v>
      </c>
      <c r="AQ1695" t="s">
        <v>67</v>
      </c>
      <c r="AR1695">
        <v>0</v>
      </c>
      <c r="AS1695" t="str">
        <f>IF(OR(AK1695&gt;0, AL1695&gt;0, AM1695&gt;0, AN1695&gt;0, AO1695&gt;0), "Converted", "Not Converted")</f>
        <v>Not Converted</v>
      </c>
      <c r="AT1695">
        <v>0</v>
      </c>
      <c r="AU1695">
        <v>3</v>
      </c>
      <c r="AV1695">
        <v>11</v>
      </c>
      <c r="AW1695">
        <f>IF(Z1695&gt;607, 4, 0)</f>
        <v>0</v>
      </c>
      <c r="AX1695">
        <f>IF(AA1695&gt;0.1497, 3, 0)</f>
        <v>3</v>
      </c>
      <c r="AY1695">
        <f>IF(P1695&gt;4031, 2, 0)</f>
        <v>0</v>
      </c>
      <c r="AZ1695">
        <f>IF(H1695&gt;51934.91, 1, 0)</f>
        <v>0</v>
      </c>
      <c r="BA1695">
        <f>SUM(AW1695:AZ1695)</f>
        <v>3</v>
      </c>
      <c r="BB1695" t="str">
        <f>VLOOKUP(BA1695,'Standard Deviations'!$L$1:$M$11,2,TRUE)</f>
        <v>Silver</v>
      </c>
    </row>
    <row r="1696" spans="1:54">
      <c r="A1696">
        <v>5229</v>
      </c>
      <c r="B1696">
        <v>1969</v>
      </c>
      <c r="C1696">
        <f>2024-B1696</f>
        <v>55</v>
      </c>
      <c r="D1696" t="str">
        <f>VLOOKUP(B1696,Reference!$A$1:$B$125, 2)</f>
        <v>Gen X</v>
      </c>
      <c r="E1696" t="s">
        <v>68</v>
      </c>
      <c r="F1696" t="str">
        <f>IF(E1696="High School", "No College", "College")</f>
        <v>College</v>
      </c>
      <c r="G1696" t="s">
        <v>65</v>
      </c>
      <c r="H1696">
        <v>54132</v>
      </c>
      <c r="I1696">
        <v>54132</v>
      </c>
      <c r="J1696" s="4" t="s">
        <v>61</v>
      </c>
      <c r="K1696">
        <v>0</v>
      </c>
      <c r="L1696">
        <v>1</v>
      </c>
      <c r="M1696" t="str">
        <f>IF(OR(K1696&gt;0, L1696&gt;0), "Parent", "Not Parent")</f>
        <v>Parent</v>
      </c>
      <c r="N1696" t="s">
        <v>304</v>
      </c>
      <c r="O1696" s="8">
        <v>41916</v>
      </c>
      <c r="P1696" s="9">
        <f>O1696-N1696</f>
        <v>230</v>
      </c>
      <c r="Q1696">
        <v>81</v>
      </c>
      <c r="R1696" s="9">
        <f>P1696-Q1696</f>
        <v>149</v>
      </c>
      <c r="S1696" s="8">
        <f>O1696-R1696</f>
        <v>41767</v>
      </c>
      <c r="T1696">
        <v>30</v>
      </c>
      <c r="U1696">
        <v>1</v>
      </c>
      <c r="V1696">
        <v>8</v>
      </c>
      <c r="W1696">
        <v>0</v>
      </c>
      <c r="X1696">
        <v>0</v>
      </c>
      <c r="Y1696">
        <v>3</v>
      </c>
      <c r="Z1696">
        <v>42</v>
      </c>
      <c r="AA1696">
        <f>Z1696/P1696</f>
        <v>0.18260869565217391</v>
      </c>
      <c r="AB1696" s="14" t="s">
        <v>506</v>
      </c>
      <c r="AC1696" s="13" t="s">
        <v>63</v>
      </c>
      <c r="AD1696">
        <v>1</v>
      </c>
      <c r="AE1696" t="str">
        <f>IF(AD1696&gt;3, "Prefers Discount", "Discount Indifferent")</f>
        <v>Discount Indifferent</v>
      </c>
      <c r="AF1696">
        <v>3</v>
      </c>
      <c r="AG1696">
        <v>1</v>
      </c>
      <c r="AH1696">
        <v>0</v>
      </c>
      <c r="AI1696" t="str">
        <f>INDEX($AF$1:$AH$1,MATCH(MAX(AF1696:AH1696),AF1696:AH1696,0))</f>
        <v>Store_Orders</v>
      </c>
      <c r="AJ1696">
        <v>7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f>SUM(AK1696:AO1696)</f>
        <v>0</v>
      </c>
      <c r="AQ1696" t="s">
        <v>67</v>
      </c>
      <c r="AR1696">
        <v>0</v>
      </c>
      <c r="AS1696" t="str">
        <f>IF(OR(AK1696&gt;0, AL1696&gt;0, AM1696&gt;0, AN1696&gt;0, AO1696&gt;0), "Converted", "Not Converted")</f>
        <v>Not Converted</v>
      </c>
      <c r="AT1696">
        <v>0</v>
      </c>
      <c r="AU1696">
        <v>3</v>
      </c>
      <c r="AV1696">
        <v>11</v>
      </c>
      <c r="AW1696">
        <f>IF(Z1696&gt;607, 4, 0)</f>
        <v>0</v>
      </c>
      <c r="AX1696">
        <f>IF(AA1696&gt;0.1497, 3, 0)</f>
        <v>3</v>
      </c>
      <c r="AY1696">
        <f>IF(P1696&gt;4031, 2, 0)</f>
        <v>0</v>
      </c>
      <c r="AZ1696">
        <f>IF(H1696&gt;51934.91, 1, 0)</f>
        <v>1</v>
      </c>
      <c r="BA1696">
        <f>SUM(AW1696:AZ1696)</f>
        <v>4</v>
      </c>
      <c r="BB1696" t="str">
        <f>VLOOKUP(BA1696,'Standard Deviations'!$L$1:$M$11,2,TRUE)</f>
        <v>Silver</v>
      </c>
    </row>
    <row r="1697" spans="1:54" hidden="1">
      <c r="A1697">
        <v>7437</v>
      </c>
      <c r="B1697">
        <v>1988</v>
      </c>
      <c r="C1697">
        <f>2024-B1697</f>
        <v>36</v>
      </c>
      <c r="D1697" t="str">
        <f>VLOOKUP(B1697,Reference!$A$1:$B$125, 2)</f>
        <v>Millennials</v>
      </c>
      <c r="E1697" t="s">
        <v>54</v>
      </c>
      <c r="F1697" t="str">
        <f>IF(E1697="High School", "No College", "College")</f>
        <v>College</v>
      </c>
      <c r="G1697" t="s">
        <v>60</v>
      </c>
      <c r="H1697">
        <v>27938</v>
      </c>
      <c r="I1697">
        <v>27938</v>
      </c>
      <c r="J1697" s="4" t="s">
        <v>341</v>
      </c>
      <c r="K1697">
        <v>1</v>
      </c>
      <c r="L1697">
        <v>0</v>
      </c>
      <c r="M1697" t="str">
        <f>IF(OR(K1697&gt;0, L1697&gt;0), "Parent", "Not Parent")</f>
        <v>Parent</v>
      </c>
      <c r="N1697" t="s">
        <v>78</v>
      </c>
      <c r="O1697" s="8">
        <v>41916</v>
      </c>
      <c r="P1697" s="9">
        <f>O1697-N1697</f>
        <v>159</v>
      </c>
      <c r="Q1697">
        <v>31</v>
      </c>
      <c r="R1697" s="9">
        <f>P1697-Q1697</f>
        <v>128</v>
      </c>
      <c r="S1697" s="8">
        <f>O1697-R1697</f>
        <v>41788</v>
      </c>
      <c r="T1697">
        <v>13</v>
      </c>
      <c r="U1697">
        <v>0</v>
      </c>
      <c r="V1697">
        <v>8</v>
      </c>
      <c r="W1697">
        <v>2</v>
      </c>
      <c r="X1697">
        <v>1</v>
      </c>
      <c r="Y1697">
        <v>5</v>
      </c>
      <c r="Z1697">
        <v>29</v>
      </c>
      <c r="AA1697">
        <f>Z1697/P1697</f>
        <v>0.18238993710691823</v>
      </c>
      <c r="AB1697" s="11" t="s">
        <v>506</v>
      </c>
      <c r="AC1697" t="s">
        <v>59</v>
      </c>
      <c r="AD1697">
        <v>1</v>
      </c>
      <c r="AE1697" t="str">
        <f>IF(AD1697&gt;3, "Prefers Discount", "Discount Indifferent")</f>
        <v>Discount Indifferent</v>
      </c>
      <c r="AF1697">
        <v>4</v>
      </c>
      <c r="AG1697">
        <v>1</v>
      </c>
      <c r="AH1697">
        <v>0</v>
      </c>
      <c r="AI1697" t="str">
        <f>INDEX($AF$1:$AH$1,MATCH(MAX(AF1697:AH1697),AF1697:AH1697,0))</f>
        <v>Store_Orders</v>
      </c>
      <c r="AJ1697">
        <v>3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f>SUM(AK1697:AO1697)</f>
        <v>0</v>
      </c>
      <c r="AQ1697" t="s">
        <v>67</v>
      </c>
      <c r="AR1697">
        <v>0</v>
      </c>
      <c r="AS1697" t="str">
        <f>IF(OR(AK1697&gt;0, AL1697&gt;0, AM1697&gt;0, AN1697&gt;0, AO1697&gt;0), "Converted", "Not Converted")</f>
        <v>Not Converted</v>
      </c>
      <c r="AT1697">
        <v>0</v>
      </c>
      <c r="AU1697">
        <v>3</v>
      </c>
      <c r="AV1697">
        <v>11</v>
      </c>
      <c r="AW1697">
        <f>IF(Z1697&gt;607, 4, 0)</f>
        <v>0</v>
      </c>
      <c r="AX1697">
        <f>IF(AA1697&gt;0.1497, 3, 0)</f>
        <v>3</v>
      </c>
      <c r="AY1697">
        <f>IF(P1697&gt;4031, 2, 0)</f>
        <v>0</v>
      </c>
      <c r="AZ1697">
        <f>IF(H1697&gt;51934.91, 1, 0)</f>
        <v>0</v>
      </c>
      <c r="BA1697">
        <f>SUM(AW1697:AZ1697)</f>
        <v>3</v>
      </c>
      <c r="BB1697" t="str">
        <f>VLOOKUP(BA1697,'Standard Deviations'!$L$1:$M$11,2,TRUE)</f>
        <v>Silver</v>
      </c>
    </row>
    <row r="1698" spans="1:54" hidden="1">
      <c r="A1698">
        <v>10560</v>
      </c>
      <c r="B1698">
        <v>1980</v>
      </c>
      <c r="C1698">
        <f>2024-B1698</f>
        <v>44</v>
      </c>
      <c r="D1698" t="str">
        <f>VLOOKUP(B1698,Reference!$A$1:$B$125, 2)</f>
        <v>Millennials</v>
      </c>
      <c r="E1698" t="s">
        <v>68</v>
      </c>
      <c r="F1698" t="str">
        <f>IF(E1698="High School", "No College", "College")</f>
        <v>College</v>
      </c>
      <c r="G1698" t="s">
        <v>60</v>
      </c>
      <c r="H1698">
        <v>36802</v>
      </c>
      <c r="I1698">
        <v>36802</v>
      </c>
      <c r="J1698" s="4" t="s">
        <v>175</v>
      </c>
      <c r="K1698">
        <v>1</v>
      </c>
      <c r="L1698">
        <v>0</v>
      </c>
      <c r="M1698" t="str">
        <f>IF(OR(K1698&gt;0, L1698&gt;0), "Parent", "Not Parent")</f>
        <v>Parent</v>
      </c>
      <c r="N1698" t="s">
        <v>83</v>
      </c>
      <c r="O1698" s="8">
        <v>41916</v>
      </c>
      <c r="P1698" s="9">
        <f>O1698-N1698</f>
        <v>110</v>
      </c>
      <c r="Q1698">
        <v>23</v>
      </c>
      <c r="R1698" s="9">
        <f>P1698-Q1698</f>
        <v>87</v>
      </c>
      <c r="S1698" s="8">
        <f>O1698-R1698</f>
        <v>41829</v>
      </c>
      <c r="T1698">
        <v>16</v>
      </c>
      <c r="U1698">
        <v>1</v>
      </c>
      <c r="V1698">
        <v>2</v>
      </c>
      <c r="W1698">
        <v>0</v>
      </c>
      <c r="X1698">
        <v>0</v>
      </c>
      <c r="Y1698">
        <v>1</v>
      </c>
      <c r="Z1698">
        <v>20</v>
      </c>
      <c r="AA1698">
        <f>Z1698/P1698</f>
        <v>0.18181818181818182</v>
      </c>
      <c r="AB1698" s="11" t="s">
        <v>506</v>
      </c>
      <c r="AC1698" t="s">
        <v>59</v>
      </c>
      <c r="AD1698">
        <v>1</v>
      </c>
      <c r="AE1698" t="str">
        <f>IF(AD1698&gt;3, "Prefers Discount", "Discount Indifferent")</f>
        <v>Discount Indifferent</v>
      </c>
      <c r="AF1698">
        <v>3</v>
      </c>
      <c r="AG1698">
        <v>1</v>
      </c>
      <c r="AH1698">
        <v>0</v>
      </c>
      <c r="AI1698" t="str">
        <f>INDEX($AF$1:$AH$1,MATCH(MAX(AF1698:AH1698),AF1698:AH1698,0))</f>
        <v>Store_Orders</v>
      </c>
      <c r="AJ1698">
        <v>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f>SUM(AK1698:AO1698)</f>
        <v>0</v>
      </c>
      <c r="AQ1698" t="s">
        <v>67</v>
      </c>
      <c r="AR1698">
        <v>0</v>
      </c>
      <c r="AS1698" t="str">
        <f>IF(OR(AK1698&gt;0, AL1698&gt;0, AM1698&gt;0, AN1698&gt;0, AO1698&gt;0), "Converted", "Not Converted")</f>
        <v>Not Converted</v>
      </c>
      <c r="AT1698">
        <v>0</v>
      </c>
      <c r="AU1698">
        <v>3</v>
      </c>
      <c r="AV1698">
        <v>11</v>
      </c>
      <c r="AW1698">
        <f>IF(Z1698&gt;607, 4, 0)</f>
        <v>0</v>
      </c>
      <c r="AX1698">
        <f>IF(AA1698&gt;0.1497, 3, 0)</f>
        <v>3</v>
      </c>
      <c r="AY1698">
        <f>IF(P1698&gt;4031, 2, 0)</f>
        <v>0</v>
      </c>
      <c r="AZ1698">
        <f>IF(H1698&gt;51934.91, 1, 0)</f>
        <v>0</v>
      </c>
      <c r="BA1698">
        <f>SUM(AW1698:AZ1698)</f>
        <v>3</v>
      </c>
      <c r="BB1698" t="str">
        <f>VLOOKUP(BA1698,'Standard Deviations'!$L$1:$M$11,2,TRUE)</f>
        <v>Silver</v>
      </c>
    </row>
    <row r="1699" spans="1:54">
      <c r="A1699">
        <v>5680</v>
      </c>
      <c r="B1699">
        <v>1984</v>
      </c>
      <c r="C1699">
        <f>2024-B1699</f>
        <v>40</v>
      </c>
      <c r="D1699" t="str">
        <f>VLOOKUP(B1699,Reference!$A$1:$B$125, 2)</f>
        <v>Millennials</v>
      </c>
      <c r="E1699" t="s">
        <v>74</v>
      </c>
      <c r="F1699" t="str">
        <f>IF(E1699="High School", "No College", "College")</f>
        <v>College</v>
      </c>
      <c r="G1699" t="s">
        <v>55</v>
      </c>
      <c r="H1699">
        <v>35684</v>
      </c>
      <c r="I1699">
        <v>35684</v>
      </c>
      <c r="J1699" s="4" t="s">
        <v>175</v>
      </c>
      <c r="K1699">
        <v>1</v>
      </c>
      <c r="L1699">
        <v>0</v>
      </c>
      <c r="M1699" t="str">
        <f>IF(OR(K1699&gt;0, L1699&gt;0), "Parent", "Not Parent")</f>
        <v>Parent</v>
      </c>
      <c r="N1699" t="s">
        <v>688</v>
      </c>
      <c r="O1699" s="8">
        <v>41916</v>
      </c>
      <c r="P1699" s="9">
        <f>O1699-N1699</f>
        <v>165</v>
      </c>
      <c r="Q1699">
        <v>66</v>
      </c>
      <c r="R1699" s="9">
        <f>P1699-Q1699</f>
        <v>99</v>
      </c>
      <c r="S1699" s="8">
        <f>O1699-R1699</f>
        <v>41817</v>
      </c>
      <c r="T1699">
        <v>10</v>
      </c>
      <c r="U1699">
        <v>4</v>
      </c>
      <c r="V1699">
        <v>7</v>
      </c>
      <c r="W1699">
        <v>0</v>
      </c>
      <c r="X1699">
        <v>6</v>
      </c>
      <c r="Y1699">
        <v>3</v>
      </c>
      <c r="Z1699">
        <v>30</v>
      </c>
      <c r="AA1699">
        <f>Z1699/P1699</f>
        <v>0.18181818181818182</v>
      </c>
      <c r="AB1699" s="14" t="s">
        <v>506</v>
      </c>
      <c r="AC1699" s="13" t="s">
        <v>63</v>
      </c>
      <c r="AD1699">
        <v>1</v>
      </c>
      <c r="AE1699" t="str">
        <f>IF(AD1699&gt;3, "Prefers Discount", "Discount Indifferent")</f>
        <v>Discount Indifferent</v>
      </c>
      <c r="AF1699">
        <v>3</v>
      </c>
      <c r="AG1699">
        <v>1</v>
      </c>
      <c r="AH1699">
        <v>0</v>
      </c>
      <c r="AI1699" t="str">
        <f>INDEX($AF$1:$AH$1,MATCH(MAX(AF1699:AH1699),AF1699:AH1699,0))</f>
        <v>Store_Orders</v>
      </c>
      <c r="AJ1699">
        <v>6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f>SUM(AK1699:AO1699)</f>
        <v>0</v>
      </c>
      <c r="AQ1699" t="s">
        <v>67</v>
      </c>
      <c r="AR1699">
        <v>0</v>
      </c>
      <c r="AS1699" t="str">
        <f>IF(OR(AK1699&gt;0, AL1699&gt;0, AM1699&gt;0, AN1699&gt;0, AO1699&gt;0), "Converted", "Not Converted")</f>
        <v>Not Converted</v>
      </c>
      <c r="AT1699">
        <v>0</v>
      </c>
      <c r="AU1699">
        <v>3</v>
      </c>
      <c r="AV1699">
        <v>11</v>
      </c>
      <c r="AW1699">
        <f>IF(Z1699&gt;607, 4, 0)</f>
        <v>0</v>
      </c>
      <c r="AX1699">
        <f>IF(AA1699&gt;0.1497, 3, 0)</f>
        <v>3</v>
      </c>
      <c r="AY1699">
        <f>IF(P1699&gt;4031, 2, 0)</f>
        <v>0</v>
      </c>
      <c r="AZ1699">
        <f>IF(H1699&gt;51934.91, 1, 0)</f>
        <v>0</v>
      </c>
      <c r="BA1699">
        <f>SUM(AW1699:AZ1699)</f>
        <v>3</v>
      </c>
      <c r="BB1699" t="str">
        <f>VLOOKUP(BA1699,'Standard Deviations'!$L$1:$M$11,2,TRUE)</f>
        <v>Silver</v>
      </c>
    </row>
    <row r="1700" spans="1:54" hidden="1">
      <c r="A1700">
        <v>4992</v>
      </c>
      <c r="B1700">
        <v>1975</v>
      </c>
      <c r="C1700">
        <f>2024-B1700</f>
        <v>49</v>
      </c>
      <c r="D1700" t="str">
        <f>VLOOKUP(B1700,Reference!$A$1:$B$125, 2)</f>
        <v>Gen X</v>
      </c>
      <c r="E1700" t="s">
        <v>64</v>
      </c>
      <c r="F1700" t="str">
        <f>IF(E1700="High School", "No College", "College")</f>
        <v>College</v>
      </c>
      <c r="G1700" t="s">
        <v>65</v>
      </c>
      <c r="H1700">
        <v>17459</v>
      </c>
      <c r="I1700">
        <v>17459</v>
      </c>
      <c r="J1700" s="4" t="s">
        <v>341</v>
      </c>
      <c r="K1700">
        <v>1</v>
      </c>
      <c r="L1700">
        <v>0</v>
      </c>
      <c r="M1700" t="str">
        <f>IF(OR(K1700&gt;0, L1700&gt;0), "Parent", "Not Parent")</f>
        <v>Parent</v>
      </c>
      <c r="N1700" t="s">
        <v>209</v>
      </c>
      <c r="O1700" s="8">
        <v>41916</v>
      </c>
      <c r="P1700" s="9">
        <f>O1700-N1700</f>
        <v>380</v>
      </c>
      <c r="Q1700">
        <v>12</v>
      </c>
      <c r="R1700" s="9">
        <f>P1700-Q1700</f>
        <v>368</v>
      </c>
      <c r="S1700" s="8">
        <f>O1700-R1700</f>
        <v>41548</v>
      </c>
      <c r="T1700">
        <v>6</v>
      </c>
      <c r="U1700">
        <v>4</v>
      </c>
      <c r="V1700">
        <v>16</v>
      </c>
      <c r="W1700">
        <v>3</v>
      </c>
      <c r="X1700">
        <v>10</v>
      </c>
      <c r="Y1700">
        <v>30</v>
      </c>
      <c r="Z1700">
        <v>69</v>
      </c>
      <c r="AA1700">
        <f>Z1700/P1700</f>
        <v>0.18157894736842106</v>
      </c>
      <c r="AB1700" s="11" t="s">
        <v>506</v>
      </c>
      <c r="AC1700" t="s">
        <v>59</v>
      </c>
      <c r="AD1700">
        <v>3</v>
      </c>
      <c r="AE1700" t="str">
        <f>IF(AD1700&gt;3, "Prefers Discount", "Discount Indifferent")</f>
        <v>Discount Indifferent</v>
      </c>
      <c r="AF1700">
        <v>2</v>
      </c>
      <c r="AG1700">
        <v>3</v>
      </c>
      <c r="AH1700">
        <v>1</v>
      </c>
      <c r="AI1700" t="str">
        <f>INDEX($AF$1:$AH$1,MATCH(MAX(AF1700:AH1700),AF1700:AH1700,0))</f>
        <v>Web_Orders</v>
      </c>
      <c r="AJ1700">
        <v>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f>SUM(AK1700:AO1700)</f>
        <v>0</v>
      </c>
      <c r="AQ1700" t="s">
        <v>67</v>
      </c>
      <c r="AR1700">
        <v>1</v>
      </c>
      <c r="AS1700" t="str">
        <f>IF(OR(AK1700&gt;0, AL1700&gt;0, AM1700&gt;0, AN1700&gt;0, AO1700&gt;0), "Converted", "Not Converted")</f>
        <v>Not Converted</v>
      </c>
      <c r="AT1700">
        <v>0</v>
      </c>
      <c r="AU1700">
        <v>3</v>
      </c>
      <c r="AV1700">
        <v>11</v>
      </c>
      <c r="AW1700">
        <f>IF(Z1700&gt;607, 4, 0)</f>
        <v>0</v>
      </c>
      <c r="AX1700">
        <f>IF(AA1700&gt;0.1497, 3, 0)</f>
        <v>3</v>
      </c>
      <c r="AY1700">
        <f>IF(P1700&gt;4031, 2, 0)</f>
        <v>0</v>
      </c>
      <c r="AZ1700">
        <f>IF(H1700&gt;51934.91, 1, 0)</f>
        <v>0</v>
      </c>
      <c r="BA1700">
        <f>SUM(AW1700:AZ1700)</f>
        <v>3</v>
      </c>
      <c r="BB1700" t="str">
        <f>VLOOKUP(BA1700,'Standard Deviations'!$L$1:$M$11,2,TRUE)</f>
        <v>Silver</v>
      </c>
    </row>
    <row r="1701" spans="1:54" hidden="1">
      <c r="A1701">
        <v>10270</v>
      </c>
      <c r="B1701">
        <v>1981</v>
      </c>
      <c r="C1701">
        <f>2024-B1701</f>
        <v>43</v>
      </c>
      <c r="D1701" t="str">
        <f>VLOOKUP(B1701,Reference!$A$1:$B$125, 2)</f>
        <v>Millennials</v>
      </c>
      <c r="E1701" t="s">
        <v>74</v>
      </c>
      <c r="F1701" t="str">
        <f>IF(E1701="High School", "No College", "College")</f>
        <v>College</v>
      </c>
      <c r="G1701" t="s">
        <v>55</v>
      </c>
      <c r="H1701">
        <v>35523</v>
      </c>
      <c r="I1701">
        <v>35523</v>
      </c>
      <c r="J1701" s="4" t="s">
        <v>175</v>
      </c>
      <c r="K1701">
        <v>1</v>
      </c>
      <c r="L1701">
        <v>0</v>
      </c>
      <c r="M1701" t="str">
        <f>IF(OR(K1701&gt;0, L1701&gt;0), "Parent", "Not Parent")</f>
        <v>Parent</v>
      </c>
      <c r="N1701" t="s">
        <v>564</v>
      </c>
      <c r="O1701" s="8">
        <v>41916</v>
      </c>
      <c r="P1701" s="9">
        <f>O1701-N1701</f>
        <v>366</v>
      </c>
      <c r="Q1701">
        <v>8</v>
      </c>
      <c r="R1701" s="9">
        <f>P1701-Q1701</f>
        <v>358</v>
      </c>
      <c r="S1701" s="8">
        <f>O1701-R1701</f>
        <v>41558</v>
      </c>
      <c r="T1701">
        <v>11</v>
      </c>
      <c r="U1701">
        <v>5</v>
      </c>
      <c r="V1701">
        <v>22</v>
      </c>
      <c r="W1701">
        <v>12</v>
      </c>
      <c r="X1701">
        <v>5</v>
      </c>
      <c r="Y1701">
        <v>11</v>
      </c>
      <c r="Z1701">
        <v>66</v>
      </c>
      <c r="AA1701">
        <f>Z1701/P1701</f>
        <v>0.18032786885245902</v>
      </c>
      <c r="AB1701" s="11" t="s">
        <v>506</v>
      </c>
      <c r="AC1701" t="s">
        <v>59</v>
      </c>
      <c r="AD1701">
        <v>2</v>
      </c>
      <c r="AE1701" t="str">
        <f>IF(AD1701&gt;3, "Prefers Discount", "Discount Indifferent")</f>
        <v>Discount Indifferent</v>
      </c>
      <c r="AF1701">
        <v>3</v>
      </c>
      <c r="AG1701">
        <v>3</v>
      </c>
      <c r="AH1701">
        <v>0</v>
      </c>
      <c r="AI1701" t="str">
        <f>INDEX($AF$1:$AH$1,MATCH(MAX(AF1701:AH1701),AF1701:AH1701,0))</f>
        <v>Store_Orders</v>
      </c>
      <c r="AJ1701">
        <v>7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f>SUM(AK1701:AO1701)</f>
        <v>0</v>
      </c>
      <c r="AQ1701" t="s">
        <v>67</v>
      </c>
      <c r="AR1701">
        <v>0</v>
      </c>
      <c r="AS1701" t="str">
        <f>IF(OR(AK1701&gt;0, AL1701&gt;0, AM1701&gt;0, AN1701&gt;0, AO1701&gt;0), "Converted", "Not Converted")</f>
        <v>Not Converted</v>
      </c>
      <c r="AT1701">
        <v>0</v>
      </c>
      <c r="AU1701">
        <v>3</v>
      </c>
      <c r="AV1701">
        <v>11</v>
      </c>
      <c r="AW1701">
        <f>IF(Z1701&gt;607, 4, 0)</f>
        <v>0</v>
      </c>
      <c r="AX1701">
        <f>IF(AA1701&gt;0.1497, 3, 0)</f>
        <v>3</v>
      </c>
      <c r="AY1701">
        <f>IF(P1701&gt;4031, 2, 0)</f>
        <v>0</v>
      </c>
      <c r="AZ1701">
        <f>IF(H1701&gt;51934.91, 1, 0)</f>
        <v>0</v>
      </c>
      <c r="BA1701">
        <f>SUM(AW1701:AZ1701)</f>
        <v>3</v>
      </c>
      <c r="BB1701" t="str">
        <f>VLOOKUP(BA1701,'Standard Deviations'!$L$1:$M$11,2,TRUE)</f>
        <v>Silver</v>
      </c>
    </row>
    <row r="1702" spans="1:54">
      <c r="A1702">
        <v>5234</v>
      </c>
      <c r="B1702">
        <v>1967</v>
      </c>
      <c r="C1702">
        <f>2024-B1702</f>
        <v>57</v>
      </c>
      <c r="D1702" t="str">
        <f>VLOOKUP(B1702,Reference!$A$1:$B$125, 2)</f>
        <v>Gen X</v>
      </c>
      <c r="E1702" t="s">
        <v>74</v>
      </c>
      <c r="F1702" t="str">
        <f>IF(E1702="High School", "No College", "College")</f>
        <v>College</v>
      </c>
      <c r="G1702" t="s">
        <v>65</v>
      </c>
      <c r="H1702">
        <v>30753</v>
      </c>
      <c r="I1702">
        <v>30753</v>
      </c>
      <c r="J1702" s="4" t="s">
        <v>341</v>
      </c>
      <c r="K1702">
        <v>1</v>
      </c>
      <c r="L1702">
        <v>1</v>
      </c>
      <c r="M1702" t="str">
        <f>IF(OR(K1702&gt;0, L1702&gt;0), "Parent", "Not Parent")</f>
        <v>Parent</v>
      </c>
      <c r="N1702" t="s">
        <v>599</v>
      </c>
      <c r="O1702" s="8">
        <v>41916</v>
      </c>
      <c r="P1702" s="9">
        <f>O1702-N1702</f>
        <v>450</v>
      </c>
      <c r="Q1702">
        <v>85</v>
      </c>
      <c r="R1702" s="9">
        <f>P1702-Q1702</f>
        <v>365</v>
      </c>
      <c r="S1702" s="8">
        <f>O1702-R1702</f>
        <v>41551</v>
      </c>
      <c r="T1702">
        <v>12</v>
      </c>
      <c r="U1702">
        <v>5</v>
      </c>
      <c r="V1702">
        <v>25</v>
      </c>
      <c r="W1702">
        <v>0</v>
      </c>
      <c r="X1702">
        <v>9</v>
      </c>
      <c r="Y1702">
        <v>30</v>
      </c>
      <c r="Z1702">
        <v>81</v>
      </c>
      <c r="AA1702">
        <f>Z1702/P1702</f>
        <v>0.18</v>
      </c>
      <c r="AB1702" s="14" t="s">
        <v>506</v>
      </c>
      <c r="AC1702" s="13" t="s">
        <v>63</v>
      </c>
      <c r="AD1702">
        <v>2</v>
      </c>
      <c r="AE1702" t="str">
        <f>IF(AD1702&gt;3, "Prefers Discount", "Discount Indifferent")</f>
        <v>Discount Indifferent</v>
      </c>
      <c r="AF1702">
        <v>3</v>
      </c>
      <c r="AG1702">
        <v>1</v>
      </c>
      <c r="AH1702">
        <v>1</v>
      </c>
      <c r="AI1702" t="str">
        <f>INDEX($AF$1:$AH$1,MATCH(MAX(AF1702:AH1702),AF1702:AH1702,0))</f>
        <v>Store_Orders</v>
      </c>
      <c r="AJ1702">
        <v>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f>SUM(AK1702:AO1702)</f>
        <v>0</v>
      </c>
      <c r="AQ1702" t="s">
        <v>67</v>
      </c>
      <c r="AR1702">
        <v>0</v>
      </c>
      <c r="AS1702" t="str">
        <f>IF(OR(AK1702&gt;0, AL1702&gt;0, AM1702&gt;0, AN1702&gt;0, AO1702&gt;0), "Converted", "Not Converted")</f>
        <v>Not Converted</v>
      </c>
      <c r="AT1702">
        <v>0</v>
      </c>
      <c r="AU1702">
        <v>3</v>
      </c>
      <c r="AV1702">
        <v>11</v>
      </c>
      <c r="AW1702">
        <f>IF(Z1702&gt;607, 4, 0)</f>
        <v>0</v>
      </c>
      <c r="AX1702">
        <f>IF(AA1702&gt;0.1497, 3, 0)</f>
        <v>3</v>
      </c>
      <c r="AY1702">
        <f>IF(P1702&gt;4031, 2, 0)</f>
        <v>0</v>
      </c>
      <c r="AZ1702">
        <f>IF(H1702&gt;51934.91, 1, 0)</f>
        <v>0</v>
      </c>
      <c r="BA1702">
        <f>SUM(AW1702:AZ1702)</f>
        <v>3</v>
      </c>
      <c r="BB1702" t="str">
        <f>VLOOKUP(BA1702,'Standard Deviations'!$L$1:$M$11,2,TRUE)</f>
        <v>Silver</v>
      </c>
    </row>
    <row r="1703" spans="1:54" hidden="1">
      <c r="A1703">
        <v>9612</v>
      </c>
      <c r="B1703">
        <v>1987</v>
      </c>
      <c r="C1703">
        <f>2024-B1703</f>
        <v>37</v>
      </c>
      <c r="D1703" t="str">
        <f>VLOOKUP(B1703,Reference!$A$1:$B$125, 2)</f>
        <v>Millennials</v>
      </c>
      <c r="E1703" t="s">
        <v>74</v>
      </c>
      <c r="F1703" t="str">
        <f>IF(E1703="High School", "No College", "College")</f>
        <v>College</v>
      </c>
      <c r="G1703" t="s">
        <v>60</v>
      </c>
      <c r="H1703">
        <v>23830</v>
      </c>
      <c r="I1703">
        <v>23830</v>
      </c>
      <c r="J1703" s="4" t="s">
        <v>341</v>
      </c>
      <c r="K1703">
        <v>0</v>
      </c>
      <c r="L1703">
        <v>0</v>
      </c>
      <c r="M1703" t="str">
        <f>IF(OR(K1703&gt;0, L1703&gt;0), "Parent", "Not Parent")</f>
        <v>Not Parent</v>
      </c>
      <c r="N1703" t="s">
        <v>374</v>
      </c>
      <c r="O1703" s="8">
        <v>41916</v>
      </c>
      <c r="P1703" s="9">
        <f>O1703-N1703</f>
        <v>239</v>
      </c>
      <c r="Q1703">
        <v>3</v>
      </c>
      <c r="R1703" s="9">
        <f>P1703-Q1703</f>
        <v>236</v>
      </c>
      <c r="S1703" s="8">
        <f>O1703-R1703</f>
        <v>41680</v>
      </c>
      <c r="T1703">
        <v>1</v>
      </c>
      <c r="U1703">
        <v>8</v>
      </c>
      <c r="V1703">
        <v>6</v>
      </c>
      <c r="W1703">
        <v>4</v>
      </c>
      <c r="X1703">
        <v>8</v>
      </c>
      <c r="Y1703">
        <v>16</v>
      </c>
      <c r="Z1703">
        <v>43</v>
      </c>
      <c r="AA1703">
        <f>Z1703/P1703</f>
        <v>0.1799163179916318</v>
      </c>
      <c r="AB1703" s="11" t="s">
        <v>506</v>
      </c>
      <c r="AC1703" t="s">
        <v>59</v>
      </c>
      <c r="AD1703">
        <v>1</v>
      </c>
      <c r="AE1703" t="str">
        <f>IF(AD1703&gt;3, "Prefers Discount", "Discount Indifferent")</f>
        <v>Discount Indifferent</v>
      </c>
      <c r="AF1703">
        <v>3</v>
      </c>
      <c r="AG1703">
        <v>1</v>
      </c>
      <c r="AH1703">
        <v>0</v>
      </c>
      <c r="AI1703" t="str">
        <f>INDEX($AF$1:$AH$1,MATCH(MAX(AF1703:AH1703),AF1703:AH1703,0))</f>
        <v>Store_Orders</v>
      </c>
      <c r="AJ1703">
        <v>7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f>SUM(AK1703:AO1703)</f>
        <v>0</v>
      </c>
      <c r="AQ1703" t="s">
        <v>67</v>
      </c>
      <c r="AR1703">
        <v>0</v>
      </c>
      <c r="AS1703" t="str">
        <f>IF(OR(AK1703&gt;0, AL1703&gt;0, AM1703&gt;0, AN1703&gt;0, AO1703&gt;0), "Converted", "Not Converted")</f>
        <v>Not Converted</v>
      </c>
      <c r="AT1703">
        <v>0</v>
      </c>
      <c r="AU1703">
        <v>3</v>
      </c>
      <c r="AV1703">
        <v>11</v>
      </c>
      <c r="AW1703">
        <f>IF(Z1703&gt;607, 4, 0)</f>
        <v>0</v>
      </c>
      <c r="AX1703">
        <f>IF(AA1703&gt;0.1497, 3, 0)</f>
        <v>3</v>
      </c>
      <c r="AY1703">
        <f>IF(P1703&gt;4031, 2, 0)</f>
        <v>0</v>
      </c>
      <c r="AZ1703">
        <f>IF(H1703&gt;51934.91, 1, 0)</f>
        <v>0</v>
      </c>
      <c r="BA1703">
        <f>SUM(AW1703:AZ1703)</f>
        <v>3</v>
      </c>
      <c r="BB1703" t="str">
        <f>VLOOKUP(BA1703,'Standard Deviations'!$L$1:$M$11,2,TRUE)</f>
        <v>Silver</v>
      </c>
    </row>
    <row r="1704" spans="1:54">
      <c r="A1704">
        <v>9081</v>
      </c>
      <c r="B1704">
        <v>1988</v>
      </c>
      <c r="C1704">
        <f>2024-B1704</f>
        <v>36</v>
      </c>
      <c r="D1704" t="str">
        <f>VLOOKUP(B1704,Reference!$A$1:$B$125, 2)</f>
        <v>Millennials</v>
      </c>
      <c r="E1704" t="s">
        <v>54</v>
      </c>
      <c r="F1704" t="str">
        <f>IF(E1704="High School", "No College", "College")</f>
        <v>College</v>
      </c>
      <c r="G1704" t="s">
        <v>60</v>
      </c>
      <c r="H1704">
        <v>20518</v>
      </c>
      <c r="I1704">
        <v>20518</v>
      </c>
      <c r="J1704" s="4" t="s">
        <v>341</v>
      </c>
      <c r="K1704">
        <v>1</v>
      </c>
      <c r="L1704">
        <v>0</v>
      </c>
      <c r="M1704" t="str">
        <f>IF(OR(K1704&gt;0, L1704&gt;0), "Parent", "Not Parent")</f>
        <v>Parent</v>
      </c>
      <c r="N1704" t="s">
        <v>76</v>
      </c>
      <c r="O1704" s="8">
        <v>41916</v>
      </c>
      <c r="P1704" s="9">
        <f>O1704-N1704</f>
        <v>139</v>
      </c>
      <c r="Q1704">
        <v>58</v>
      </c>
      <c r="R1704" s="9">
        <f>P1704-Q1704</f>
        <v>81</v>
      </c>
      <c r="S1704" s="8">
        <f>O1704-R1704</f>
        <v>41835</v>
      </c>
      <c r="T1704">
        <v>4</v>
      </c>
      <c r="U1704">
        <v>1</v>
      </c>
      <c r="V1704">
        <v>6</v>
      </c>
      <c r="W1704">
        <v>4</v>
      </c>
      <c r="X1704">
        <v>1</v>
      </c>
      <c r="Y1704">
        <v>9</v>
      </c>
      <c r="Z1704">
        <v>25</v>
      </c>
      <c r="AA1704">
        <f>Z1704/P1704</f>
        <v>0.17985611510791366</v>
      </c>
      <c r="AB1704" s="14" t="s">
        <v>506</v>
      </c>
      <c r="AC1704" s="13" t="s">
        <v>63</v>
      </c>
      <c r="AD1704">
        <v>1</v>
      </c>
      <c r="AE1704" t="str">
        <f>IF(AD1704&gt;3, "Prefers Discount", "Discount Indifferent")</f>
        <v>Discount Indifferent</v>
      </c>
      <c r="AF1704">
        <v>2</v>
      </c>
      <c r="AG1704">
        <v>1</v>
      </c>
      <c r="AH1704">
        <v>1</v>
      </c>
      <c r="AI1704" t="str">
        <f>INDEX($AF$1:$AH$1,MATCH(MAX(AF1704:AH1704),AF1704:AH1704,0))</f>
        <v>Store_Orders</v>
      </c>
      <c r="AJ1704">
        <v>5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f>SUM(AK1704:AO1704)</f>
        <v>0</v>
      </c>
      <c r="AQ1704" t="s">
        <v>67</v>
      </c>
      <c r="AR1704">
        <v>0</v>
      </c>
      <c r="AS1704" t="str">
        <f>IF(OR(AK1704&gt;0, AL1704&gt;0, AM1704&gt;0, AN1704&gt;0, AO1704&gt;0), "Converted", "Not Converted")</f>
        <v>Not Converted</v>
      </c>
      <c r="AT1704">
        <v>0</v>
      </c>
      <c r="AU1704">
        <v>3</v>
      </c>
      <c r="AV1704">
        <v>11</v>
      </c>
      <c r="AW1704">
        <f>IF(Z1704&gt;607, 4, 0)</f>
        <v>0</v>
      </c>
      <c r="AX1704">
        <f>IF(AA1704&gt;0.1497, 3, 0)</f>
        <v>3</v>
      </c>
      <c r="AY1704">
        <f>IF(P1704&gt;4031, 2, 0)</f>
        <v>0</v>
      </c>
      <c r="AZ1704">
        <f>IF(H1704&gt;51934.91, 1, 0)</f>
        <v>0</v>
      </c>
      <c r="BA1704">
        <f>SUM(AW1704:AZ1704)</f>
        <v>3</v>
      </c>
      <c r="BB1704" t="str">
        <f>VLOOKUP(BA1704,'Standard Deviations'!$L$1:$M$11,2,TRUE)</f>
        <v>Silver</v>
      </c>
    </row>
    <row r="1705" spans="1:54" hidden="1">
      <c r="A1705">
        <v>5294</v>
      </c>
      <c r="B1705">
        <v>1989</v>
      </c>
      <c r="C1705">
        <f>2024-B1705</f>
        <v>35</v>
      </c>
      <c r="D1705" t="str">
        <f>VLOOKUP(B1705,Reference!$A$1:$B$125, 2)</f>
        <v>Millennials</v>
      </c>
      <c r="E1705" t="s">
        <v>54</v>
      </c>
      <c r="F1705" t="str">
        <f>IF(E1705="High School", "No College", "College")</f>
        <v>College</v>
      </c>
      <c r="G1705" t="s">
        <v>60</v>
      </c>
      <c r="H1705">
        <v>18358</v>
      </c>
      <c r="I1705">
        <v>18358</v>
      </c>
      <c r="J1705" s="4" t="s">
        <v>341</v>
      </c>
      <c r="K1705">
        <v>1</v>
      </c>
      <c r="L1705">
        <v>0</v>
      </c>
      <c r="M1705" t="str">
        <f>IF(OR(K1705&gt;0, L1705&gt;0), "Parent", "Not Parent")</f>
        <v>Parent</v>
      </c>
      <c r="N1705" t="s">
        <v>672</v>
      </c>
      <c r="O1705" s="8">
        <v>41916</v>
      </c>
      <c r="P1705" s="9">
        <f>O1705-N1705</f>
        <v>318</v>
      </c>
      <c r="Q1705">
        <v>49</v>
      </c>
      <c r="R1705" s="9">
        <f>P1705-Q1705</f>
        <v>269</v>
      </c>
      <c r="S1705" s="8">
        <f>O1705-R1705</f>
        <v>41647</v>
      </c>
      <c r="T1705">
        <v>6</v>
      </c>
      <c r="U1705">
        <v>8</v>
      </c>
      <c r="V1705">
        <v>19</v>
      </c>
      <c r="W1705">
        <v>16</v>
      </c>
      <c r="X1705">
        <v>4</v>
      </c>
      <c r="Y1705">
        <v>4</v>
      </c>
      <c r="Z1705">
        <v>57</v>
      </c>
      <c r="AA1705">
        <f>Z1705/P1705</f>
        <v>0.17924528301886791</v>
      </c>
      <c r="AB1705" s="11" t="s">
        <v>506</v>
      </c>
      <c r="AC1705" t="s">
        <v>59</v>
      </c>
      <c r="AD1705">
        <v>3</v>
      </c>
      <c r="AE1705" t="str">
        <f>IF(AD1705&gt;3, "Prefers Discount", "Discount Indifferent")</f>
        <v>Discount Indifferent</v>
      </c>
      <c r="AF1705">
        <v>4</v>
      </c>
      <c r="AG1705">
        <v>3</v>
      </c>
      <c r="AH1705">
        <v>0</v>
      </c>
      <c r="AI1705" t="str">
        <f>INDEX($AF$1:$AH$1,MATCH(MAX(AF1705:AH1705),AF1705:AH1705,0))</f>
        <v>Store_Orders</v>
      </c>
      <c r="AJ1705">
        <v>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f>SUM(AK1705:AO1705)</f>
        <v>0</v>
      </c>
      <c r="AQ1705" t="s">
        <v>67</v>
      </c>
      <c r="AR1705">
        <v>0</v>
      </c>
      <c r="AS1705" t="str">
        <f>IF(OR(AK1705&gt;0, AL1705&gt;0, AM1705&gt;0, AN1705&gt;0, AO1705&gt;0), "Converted", "Not Converted")</f>
        <v>Not Converted</v>
      </c>
      <c r="AT1705">
        <v>0</v>
      </c>
      <c r="AU1705">
        <v>3</v>
      </c>
      <c r="AV1705">
        <v>11</v>
      </c>
      <c r="AW1705">
        <f>IF(Z1705&gt;607, 4, 0)</f>
        <v>0</v>
      </c>
      <c r="AX1705">
        <f>IF(AA1705&gt;0.1497, 3, 0)</f>
        <v>3</v>
      </c>
      <c r="AY1705">
        <f>IF(P1705&gt;4031, 2, 0)</f>
        <v>0</v>
      </c>
      <c r="AZ1705">
        <f>IF(H1705&gt;51934.91, 1, 0)</f>
        <v>0</v>
      </c>
      <c r="BA1705">
        <f>SUM(AW1705:AZ1705)</f>
        <v>3</v>
      </c>
      <c r="BB1705" t="str">
        <f>VLOOKUP(BA1705,'Standard Deviations'!$L$1:$M$11,2,TRUE)</f>
        <v>Silver</v>
      </c>
    </row>
    <row r="1706" spans="1:54" hidden="1">
      <c r="A1706">
        <v>6885</v>
      </c>
      <c r="B1706">
        <v>1977</v>
      </c>
      <c r="C1706">
        <f>2024-B1706</f>
        <v>47</v>
      </c>
      <c r="D1706" t="str">
        <f>VLOOKUP(B1706,Reference!$A$1:$B$125, 2)</f>
        <v>Gen X</v>
      </c>
      <c r="E1706" t="s">
        <v>54</v>
      </c>
      <c r="F1706" t="str">
        <f>IF(E1706="High School", "No College", "College")</f>
        <v>College</v>
      </c>
      <c r="G1706" t="s">
        <v>71</v>
      </c>
      <c r="H1706">
        <v>32952</v>
      </c>
      <c r="I1706">
        <v>32952</v>
      </c>
      <c r="J1706" s="4" t="s">
        <v>175</v>
      </c>
      <c r="K1706">
        <v>1</v>
      </c>
      <c r="L1706">
        <v>0</v>
      </c>
      <c r="M1706" t="str">
        <f>IF(OR(K1706&gt;0, L1706&gt;0), "Parent", "Not Parent")</f>
        <v>Parent</v>
      </c>
      <c r="N1706" t="s">
        <v>285</v>
      </c>
      <c r="O1706" s="8">
        <v>41916</v>
      </c>
      <c r="P1706" s="9">
        <f>O1706-N1706</f>
        <v>307</v>
      </c>
      <c r="Q1706">
        <v>36</v>
      </c>
      <c r="R1706" s="9">
        <f>P1706-Q1706</f>
        <v>271</v>
      </c>
      <c r="S1706" s="8">
        <f>O1706-R1706</f>
        <v>41645</v>
      </c>
      <c r="T1706">
        <v>38</v>
      </c>
      <c r="U1706">
        <v>0</v>
      </c>
      <c r="V1706">
        <v>12</v>
      </c>
      <c r="W1706">
        <v>3</v>
      </c>
      <c r="X1706">
        <v>1</v>
      </c>
      <c r="Y1706">
        <v>1</v>
      </c>
      <c r="Z1706">
        <v>55</v>
      </c>
      <c r="AA1706">
        <f>Z1706/P1706</f>
        <v>0.17915309446254071</v>
      </c>
      <c r="AB1706" s="11" t="s">
        <v>506</v>
      </c>
      <c r="AC1706" t="s">
        <v>59</v>
      </c>
      <c r="AD1706">
        <v>1</v>
      </c>
      <c r="AE1706" t="str">
        <f>IF(AD1706&gt;3, "Prefers Discount", "Discount Indifferent")</f>
        <v>Discount Indifferent</v>
      </c>
      <c r="AF1706">
        <v>3</v>
      </c>
      <c r="AG1706">
        <v>2</v>
      </c>
      <c r="AH1706">
        <v>0</v>
      </c>
      <c r="AI1706" t="str">
        <f>INDEX($AF$1:$AH$1,MATCH(MAX(AF1706:AH1706),AF1706:AH1706,0))</f>
        <v>Store_Orders</v>
      </c>
      <c r="AJ1706">
        <v>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f>SUM(AK1706:AO1706)</f>
        <v>0</v>
      </c>
      <c r="AQ1706" t="s">
        <v>67</v>
      </c>
      <c r="AR1706">
        <v>0</v>
      </c>
      <c r="AS1706" t="str">
        <f>IF(OR(AK1706&gt;0, AL1706&gt;0, AM1706&gt;0, AN1706&gt;0, AO1706&gt;0), "Converted", "Not Converted")</f>
        <v>Not Converted</v>
      </c>
      <c r="AT1706">
        <v>0</v>
      </c>
      <c r="AU1706">
        <v>3</v>
      </c>
      <c r="AV1706">
        <v>11</v>
      </c>
      <c r="AW1706">
        <f>IF(Z1706&gt;607, 4, 0)</f>
        <v>0</v>
      </c>
      <c r="AX1706">
        <f>IF(AA1706&gt;0.1497, 3, 0)</f>
        <v>3</v>
      </c>
      <c r="AY1706">
        <f>IF(P1706&gt;4031, 2, 0)</f>
        <v>0</v>
      </c>
      <c r="AZ1706">
        <f>IF(H1706&gt;51934.91, 1, 0)</f>
        <v>0</v>
      </c>
      <c r="BA1706">
        <f>SUM(AW1706:AZ1706)</f>
        <v>3</v>
      </c>
      <c r="BB1706" t="str">
        <f>VLOOKUP(BA1706,'Standard Deviations'!$L$1:$M$11,2,TRUE)</f>
        <v>Silver</v>
      </c>
    </row>
    <row r="1707" spans="1:54" hidden="1">
      <c r="A1707">
        <v>1419</v>
      </c>
      <c r="B1707">
        <v>1950</v>
      </c>
      <c r="C1707">
        <f>2024-B1707</f>
        <v>74</v>
      </c>
      <c r="D1707" t="str">
        <f>VLOOKUP(B1707,Reference!$A$1:$B$125, 2)</f>
        <v>Boomers</v>
      </c>
      <c r="E1707" t="s">
        <v>54</v>
      </c>
      <c r="F1707" t="str">
        <f>IF(E1707="High School", "No College", "College")</f>
        <v>College</v>
      </c>
      <c r="G1707" t="s">
        <v>65</v>
      </c>
      <c r="H1707">
        <v>34026</v>
      </c>
      <c r="I1707">
        <v>34026</v>
      </c>
      <c r="J1707" s="4" t="s">
        <v>175</v>
      </c>
      <c r="K1707">
        <v>1</v>
      </c>
      <c r="L1707">
        <v>1</v>
      </c>
      <c r="M1707" t="str">
        <f>IF(OR(K1707&gt;0, L1707&gt;0), "Parent", "Not Parent")</f>
        <v>Parent</v>
      </c>
      <c r="N1707" t="s">
        <v>566</v>
      </c>
      <c r="O1707" s="8">
        <v>41916</v>
      </c>
      <c r="P1707" s="9">
        <f>O1707-N1707</f>
        <v>425</v>
      </c>
      <c r="Q1707">
        <v>11</v>
      </c>
      <c r="R1707" s="9">
        <f>P1707-Q1707</f>
        <v>414</v>
      </c>
      <c r="S1707" s="8">
        <f>O1707-R1707</f>
        <v>41502</v>
      </c>
      <c r="T1707">
        <v>18</v>
      </c>
      <c r="U1707">
        <v>6</v>
      </c>
      <c r="V1707">
        <v>15</v>
      </c>
      <c r="W1707">
        <v>12</v>
      </c>
      <c r="X1707">
        <v>8</v>
      </c>
      <c r="Y1707">
        <v>17</v>
      </c>
      <c r="Z1707">
        <v>76</v>
      </c>
      <c r="AA1707">
        <f>Z1707/P1707</f>
        <v>0.17882352941176471</v>
      </c>
      <c r="AB1707" s="11" t="s">
        <v>506</v>
      </c>
      <c r="AC1707" t="s">
        <v>59</v>
      </c>
      <c r="AD1707">
        <v>3</v>
      </c>
      <c r="AE1707" t="str">
        <f>IF(AD1707&gt;3, "Prefers Discount", "Discount Indifferent")</f>
        <v>Discount Indifferent</v>
      </c>
      <c r="AF1707">
        <v>3</v>
      </c>
      <c r="AG1707">
        <v>2</v>
      </c>
      <c r="AH1707">
        <v>1</v>
      </c>
      <c r="AI1707" t="str">
        <f>INDEX($AF$1:$AH$1,MATCH(MAX(AF1707:AH1707),AF1707:AH1707,0))</f>
        <v>Store_Orders</v>
      </c>
      <c r="AJ1707">
        <v>5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f>SUM(AK1707:AO1707)</f>
        <v>0</v>
      </c>
      <c r="AQ1707" t="s">
        <v>67</v>
      </c>
      <c r="AR1707">
        <v>0</v>
      </c>
      <c r="AS1707" t="str">
        <f>IF(OR(AK1707&gt;0, AL1707&gt;0, AM1707&gt;0, AN1707&gt;0, AO1707&gt;0), "Converted", "Not Converted")</f>
        <v>Not Converted</v>
      </c>
      <c r="AT1707">
        <v>0</v>
      </c>
      <c r="AU1707">
        <v>3</v>
      </c>
      <c r="AV1707">
        <v>11</v>
      </c>
      <c r="AW1707">
        <f>IF(Z1707&gt;607, 4, 0)</f>
        <v>0</v>
      </c>
      <c r="AX1707">
        <f>IF(AA1707&gt;0.1497, 3, 0)</f>
        <v>3</v>
      </c>
      <c r="AY1707">
        <f>IF(P1707&gt;4031, 2, 0)</f>
        <v>0</v>
      </c>
      <c r="AZ1707">
        <f>IF(H1707&gt;51934.91, 1, 0)</f>
        <v>0</v>
      </c>
      <c r="BA1707">
        <f>SUM(AW1707:AZ1707)</f>
        <v>3</v>
      </c>
      <c r="BB1707" t="str">
        <f>VLOOKUP(BA1707,'Standard Deviations'!$L$1:$M$11,2,TRUE)</f>
        <v>Silver</v>
      </c>
    </row>
    <row r="1708" spans="1:54" hidden="1">
      <c r="A1708">
        <v>4186</v>
      </c>
      <c r="B1708">
        <v>1950</v>
      </c>
      <c r="C1708">
        <f>2024-B1708</f>
        <v>74</v>
      </c>
      <c r="D1708" t="str">
        <f>VLOOKUP(B1708,Reference!$A$1:$B$125, 2)</f>
        <v>Boomers</v>
      </c>
      <c r="E1708" t="s">
        <v>54</v>
      </c>
      <c r="F1708" t="str">
        <f>IF(E1708="High School", "No College", "College")</f>
        <v>College</v>
      </c>
      <c r="G1708" t="s">
        <v>65</v>
      </c>
      <c r="H1708">
        <v>34026</v>
      </c>
      <c r="I1708">
        <v>34026</v>
      </c>
      <c r="J1708" s="4" t="s">
        <v>175</v>
      </c>
      <c r="K1708">
        <v>1</v>
      </c>
      <c r="L1708">
        <v>1</v>
      </c>
      <c r="M1708" t="str">
        <f>IF(OR(K1708&gt;0, L1708&gt;0), "Parent", "Not Parent")</f>
        <v>Parent</v>
      </c>
      <c r="N1708" t="s">
        <v>566</v>
      </c>
      <c r="O1708" s="8">
        <v>41916</v>
      </c>
      <c r="P1708" s="9">
        <f>O1708-N1708</f>
        <v>425</v>
      </c>
      <c r="Q1708">
        <v>11</v>
      </c>
      <c r="R1708" s="9">
        <f>P1708-Q1708</f>
        <v>414</v>
      </c>
      <c r="S1708" s="8">
        <f>O1708-R1708</f>
        <v>41502</v>
      </c>
      <c r="T1708">
        <v>18</v>
      </c>
      <c r="U1708">
        <v>6</v>
      </c>
      <c r="V1708">
        <v>15</v>
      </c>
      <c r="W1708">
        <v>12</v>
      </c>
      <c r="X1708">
        <v>8</v>
      </c>
      <c r="Y1708">
        <v>17</v>
      </c>
      <c r="Z1708">
        <v>76</v>
      </c>
      <c r="AA1708">
        <f>Z1708/P1708</f>
        <v>0.17882352941176471</v>
      </c>
      <c r="AB1708" s="11" t="s">
        <v>506</v>
      </c>
      <c r="AC1708" t="s">
        <v>59</v>
      </c>
      <c r="AD1708">
        <v>3</v>
      </c>
      <c r="AE1708" t="str">
        <f>IF(AD1708&gt;3, "Prefers Discount", "Discount Indifferent")</f>
        <v>Discount Indifferent</v>
      </c>
      <c r="AF1708">
        <v>3</v>
      </c>
      <c r="AG1708">
        <v>2</v>
      </c>
      <c r="AH1708">
        <v>1</v>
      </c>
      <c r="AI1708" t="str">
        <f>INDEX($AF$1:$AH$1,MATCH(MAX(AF1708:AH1708),AF1708:AH1708,0))</f>
        <v>Store_Orders</v>
      </c>
      <c r="AJ1708">
        <v>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f>SUM(AK1708:AO1708)</f>
        <v>0</v>
      </c>
      <c r="AQ1708" t="s">
        <v>67</v>
      </c>
      <c r="AR1708">
        <v>0</v>
      </c>
      <c r="AS1708" t="str">
        <f>IF(OR(AK1708&gt;0, AL1708&gt;0, AM1708&gt;0, AN1708&gt;0, AO1708&gt;0), "Converted", "Not Converted")</f>
        <v>Not Converted</v>
      </c>
      <c r="AT1708">
        <v>0</v>
      </c>
      <c r="AU1708">
        <v>3</v>
      </c>
      <c r="AV1708">
        <v>11</v>
      </c>
      <c r="AW1708">
        <f>IF(Z1708&gt;607, 4, 0)</f>
        <v>0</v>
      </c>
      <c r="AX1708">
        <f>IF(AA1708&gt;0.1497, 3, 0)</f>
        <v>3</v>
      </c>
      <c r="AY1708">
        <f>IF(P1708&gt;4031, 2, 0)</f>
        <v>0</v>
      </c>
      <c r="AZ1708">
        <f>IF(H1708&gt;51934.91, 1, 0)</f>
        <v>0</v>
      </c>
      <c r="BA1708">
        <f>SUM(AW1708:AZ1708)</f>
        <v>3</v>
      </c>
      <c r="BB1708" t="str">
        <f>VLOOKUP(BA1708,'Standard Deviations'!$L$1:$M$11,2,TRUE)</f>
        <v>Silver</v>
      </c>
    </row>
    <row r="1709" spans="1:54" hidden="1">
      <c r="A1709">
        <v>3885</v>
      </c>
      <c r="B1709">
        <v>1983</v>
      </c>
      <c r="C1709">
        <f>2024-B1709</f>
        <v>41</v>
      </c>
      <c r="D1709" t="str">
        <f>VLOOKUP(B1709,Reference!$A$1:$B$125, 2)</f>
        <v>Millennials</v>
      </c>
      <c r="E1709" t="s">
        <v>68</v>
      </c>
      <c r="F1709" t="str">
        <f>IF(E1709="High School", "No College", "College")</f>
        <v>College</v>
      </c>
      <c r="G1709" t="s">
        <v>55</v>
      </c>
      <c r="H1709">
        <v>33569</v>
      </c>
      <c r="I1709">
        <v>33569</v>
      </c>
      <c r="J1709" s="4" t="s">
        <v>175</v>
      </c>
      <c r="K1709">
        <v>1</v>
      </c>
      <c r="L1709">
        <v>0</v>
      </c>
      <c r="M1709" t="str">
        <f>IF(OR(K1709&gt;0, L1709&gt;0), "Parent", "Not Parent")</f>
        <v>Parent</v>
      </c>
      <c r="N1709" t="s">
        <v>542</v>
      </c>
      <c r="O1709" s="8">
        <v>41916</v>
      </c>
      <c r="P1709" s="9">
        <f>O1709-N1709</f>
        <v>353</v>
      </c>
      <c r="Q1709">
        <v>10</v>
      </c>
      <c r="R1709" s="9">
        <f>P1709-Q1709</f>
        <v>343</v>
      </c>
      <c r="S1709" s="8">
        <f>O1709-R1709</f>
        <v>41573</v>
      </c>
      <c r="T1709">
        <v>16</v>
      </c>
      <c r="U1709">
        <v>2</v>
      </c>
      <c r="V1709">
        <v>18</v>
      </c>
      <c r="W1709">
        <v>3</v>
      </c>
      <c r="X1709">
        <v>0</v>
      </c>
      <c r="Y1709">
        <v>24</v>
      </c>
      <c r="Z1709">
        <v>63</v>
      </c>
      <c r="AA1709">
        <f>Z1709/P1709</f>
        <v>0.17847025495750707</v>
      </c>
      <c r="AB1709" s="11" t="s">
        <v>506</v>
      </c>
      <c r="AC1709" t="s">
        <v>59</v>
      </c>
      <c r="AD1709">
        <v>1</v>
      </c>
      <c r="AE1709" t="str">
        <f>IF(AD1709&gt;3, "Prefers Discount", "Discount Indifferent")</f>
        <v>Discount Indifferent</v>
      </c>
      <c r="AF1709">
        <v>2</v>
      </c>
      <c r="AG1709">
        <v>1</v>
      </c>
      <c r="AH1709">
        <v>1</v>
      </c>
      <c r="AI1709" t="str">
        <f>INDEX($AF$1:$AH$1,MATCH(MAX(AF1709:AH1709),AF1709:AH1709,0))</f>
        <v>Store_Orders</v>
      </c>
      <c r="AJ1709">
        <v>8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f>SUM(AK1709:AO1709)</f>
        <v>1</v>
      </c>
      <c r="AQ1709" t="str">
        <f>INDEX($AK$1:$AO$1,MATCH(MAX(AK1709:AO1709),AK1709:AO1709,0))</f>
        <v>Converted_on_Camp3</v>
      </c>
      <c r="AR1709">
        <v>1</v>
      </c>
      <c r="AS1709" t="str">
        <f>IF(OR(AK1709&gt;0, AL1709&gt;0, AM1709&gt;0, AN1709&gt;0, AO1709&gt;0), "Converted", "Not Converted")</f>
        <v>Converted</v>
      </c>
      <c r="AT1709">
        <v>0</v>
      </c>
      <c r="AU1709">
        <v>3</v>
      </c>
      <c r="AV1709">
        <v>11</v>
      </c>
      <c r="AW1709">
        <f>IF(Z1709&gt;607, 4, 0)</f>
        <v>0</v>
      </c>
      <c r="AX1709">
        <f>IF(AA1709&gt;0.1497, 3, 0)</f>
        <v>3</v>
      </c>
      <c r="AY1709">
        <f>IF(P1709&gt;4031, 2, 0)</f>
        <v>0</v>
      </c>
      <c r="AZ1709">
        <f>IF(H1709&gt;51934.91, 1, 0)</f>
        <v>0</v>
      </c>
      <c r="BA1709">
        <f>SUM(AW1709:AZ1709)</f>
        <v>3</v>
      </c>
      <c r="BB1709" t="str">
        <f>VLOOKUP(BA1709,'Standard Deviations'!$L$1:$M$11,2,TRUE)</f>
        <v>Silver</v>
      </c>
    </row>
    <row r="1710" spans="1:54" hidden="1">
      <c r="A1710">
        <v>7505</v>
      </c>
      <c r="B1710">
        <v>1957</v>
      </c>
      <c r="C1710">
        <f>2024-B1710</f>
        <v>67</v>
      </c>
      <c r="D1710" t="str">
        <f>VLOOKUP(B1710,Reference!$A$1:$B$125, 2)</f>
        <v>Boomers</v>
      </c>
      <c r="E1710" t="s">
        <v>68</v>
      </c>
      <c r="F1710" t="str">
        <f>IF(E1710="High School", "No College", "College")</f>
        <v>College</v>
      </c>
      <c r="G1710" t="s">
        <v>55</v>
      </c>
      <c r="H1710">
        <v>44155</v>
      </c>
      <c r="I1710">
        <v>44155</v>
      </c>
      <c r="J1710" s="4" t="s">
        <v>175</v>
      </c>
      <c r="K1710">
        <v>1</v>
      </c>
      <c r="L1710">
        <v>1</v>
      </c>
      <c r="M1710" t="str">
        <f>IF(OR(K1710&gt;0, L1710&gt;0), "Parent", "Not Parent")</f>
        <v>Parent</v>
      </c>
      <c r="N1710" t="s">
        <v>254</v>
      </c>
      <c r="O1710" s="8">
        <v>41916</v>
      </c>
      <c r="P1710" s="9">
        <f>O1710-N1710</f>
        <v>258</v>
      </c>
      <c r="Q1710">
        <v>24</v>
      </c>
      <c r="R1710" s="9">
        <f>P1710-Q1710</f>
        <v>234</v>
      </c>
      <c r="S1710" s="8">
        <f>O1710-R1710</f>
        <v>41682</v>
      </c>
      <c r="T1710">
        <v>22</v>
      </c>
      <c r="U1710">
        <v>1</v>
      </c>
      <c r="V1710">
        <v>9</v>
      </c>
      <c r="W1710">
        <v>0</v>
      </c>
      <c r="X1710">
        <v>0</v>
      </c>
      <c r="Y1710">
        <v>14</v>
      </c>
      <c r="Z1710">
        <v>46</v>
      </c>
      <c r="AA1710">
        <f>Z1710/P1710</f>
        <v>0.17829457364341086</v>
      </c>
      <c r="AB1710" s="11" t="s">
        <v>506</v>
      </c>
      <c r="AC1710" t="s">
        <v>59</v>
      </c>
      <c r="AD1710">
        <v>1</v>
      </c>
      <c r="AE1710" t="str">
        <f>IF(AD1710&gt;3, "Prefers Discount", "Discount Indifferent")</f>
        <v>Discount Indifferent</v>
      </c>
      <c r="AF1710">
        <v>2</v>
      </c>
      <c r="AG1710">
        <v>1</v>
      </c>
      <c r="AH1710">
        <v>1</v>
      </c>
      <c r="AI1710" t="str">
        <f>INDEX($AF$1:$AH$1,MATCH(MAX(AF1710:AH1710),AF1710:AH1710,0))</f>
        <v>Store_Orders</v>
      </c>
      <c r="AJ1710">
        <v>4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f>SUM(AK1710:AO1710)</f>
        <v>0</v>
      </c>
      <c r="AQ1710" t="s">
        <v>67</v>
      </c>
      <c r="AR1710">
        <v>0</v>
      </c>
      <c r="AS1710" t="str">
        <f>IF(OR(AK1710&gt;0, AL1710&gt;0, AM1710&gt;0, AN1710&gt;0, AO1710&gt;0), "Converted", "Not Converted")</f>
        <v>Not Converted</v>
      </c>
      <c r="AT1710">
        <v>0</v>
      </c>
      <c r="AU1710">
        <v>3</v>
      </c>
      <c r="AV1710">
        <v>11</v>
      </c>
      <c r="AW1710">
        <f>IF(Z1710&gt;607, 4, 0)</f>
        <v>0</v>
      </c>
      <c r="AX1710">
        <f>IF(AA1710&gt;0.1497, 3, 0)</f>
        <v>3</v>
      </c>
      <c r="AY1710">
        <f>IF(P1710&gt;4031, 2, 0)</f>
        <v>0</v>
      </c>
      <c r="AZ1710">
        <f>IF(H1710&gt;51934.91, 1, 0)</f>
        <v>0</v>
      </c>
      <c r="BA1710">
        <f>SUM(AW1710:AZ1710)</f>
        <v>3</v>
      </c>
      <c r="BB1710" t="str">
        <f>VLOOKUP(BA1710,'Standard Deviations'!$L$1:$M$11,2,TRUE)</f>
        <v>Silver</v>
      </c>
    </row>
    <row r="1711" spans="1:54">
      <c r="A1711">
        <v>4136</v>
      </c>
      <c r="B1711">
        <v>1992</v>
      </c>
      <c r="C1711">
        <f>2024-B1711</f>
        <v>32</v>
      </c>
      <c r="D1711" t="str">
        <f>VLOOKUP(B1711,Reference!$A$1:$B$125, 2)</f>
        <v>Millennials</v>
      </c>
      <c r="E1711" t="s">
        <v>546</v>
      </c>
      <c r="F1711" t="str">
        <f>IF(E1711="High School", "No College", "College")</f>
        <v>No College</v>
      </c>
      <c r="G1711" t="s">
        <v>60</v>
      </c>
      <c r="H1711">
        <v>7500</v>
      </c>
      <c r="I1711">
        <v>90000</v>
      </c>
      <c r="J1711" s="4" t="s">
        <v>56</v>
      </c>
      <c r="K1711">
        <v>1</v>
      </c>
      <c r="L1711">
        <v>0</v>
      </c>
      <c r="M1711" t="str">
        <f>IF(OR(K1711&gt;0, L1711&gt;0), "Parent", "Not Parent")</f>
        <v>Parent</v>
      </c>
      <c r="N1711" t="s">
        <v>303</v>
      </c>
      <c r="O1711" s="8">
        <v>41916</v>
      </c>
      <c r="P1711" s="9">
        <f>O1711-N1711</f>
        <v>670</v>
      </c>
      <c r="Q1711">
        <v>63</v>
      </c>
      <c r="R1711" s="9">
        <f>P1711-Q1711</f>
        <v>607</v>
      </c>
      <c r="S1711" s="8">
        <f>O1711-R1711</f>
        <v>41309</v>
      </c>
      <c r="T1711">
        <v>10</v>
      </c>
      <c r="U1711">
        <v>17</v>
      </c>
      <c r="V1711">
        <v>18</v>
      </c>
      <c r="W1711">
        <v>8</v>
      </c>
      <c r="X1711">
        <v>26</v>
      </c>
      <c r="Y1711">
        <v>40</v>
      </c>
      <c r="Z1711">
        <v>119</v>
      </c>
      <c r="AA1711">
        <f>Z1711/P1711</f>
        <v>0.17761194029850746</v>
      </c>
      <c r="AB1711" s="14" t="s">
        <v>506</v>
      </c>
      <c r="AC1711" s="13" t="s">
        <v>63</v>
      </c>
      <c r="AD1711">
        <v>4</v>
      </c>
      <c r="AE1711" t="str">
        <f>IF(AD1711&gt;3, "Prefers Discount", "Discount Indifferent")</f>
        <v>Prefers Discount</v>
      </c>
      <c r="AF1711">
        <v>2</v>
      </c>
      <c r="AG1711">
        <v>3</v>
      </c>
      <c r="AH1711">
        <v>2</v>
      </c>
      <c r="AI1711" t="str">
        <f>INDEX($AF$1:$AH$1,MATCH(MAX(AF1711:AH1711),AF1711:AH1711,0))</f>
        <v>Web_Orders</v>
      </c>
      <c r="AJ1711">
        <v>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f>SUM(AK1711:AO1711)</f>
        <v>0</v>
      </c>
      <c r="AQ1711" t="s">
        <v>67</v>
      </c>
      <c r="AR1711">
        <v>0</v>
      </c>
      <c r="AS1711" t="str">
        <f>IF(OR(AK1711&gt;0, AL1711&gt;0, AM1711&gt;0, AN1711&gt;0, AO1711&gt;0), "Converted", "Not Converted")</f>
        <v>Not Converted</v>
      </c>
      <c r="AT1711">
        <v>0</v>
      </c>
      <c r="AU1711">
        <v>3</v>
      </c>
      <c r="AV1711">
        <v>11</v>
      </c>
      <c r="AW1711">
        <f>IF(Z1711&gt;607, 4, 0)</f>
        <v>0</v>
      </c>
      <c r="AX1711">
        <f>IF(AA1711&gt;0.1497, 3, 0)</f>
        <v>3</v>
      </c>
      <c r="AY1711">
        <f>IF(P1711&gt;4031, 2, 0)</f>
        <v>0</v>
      </c>
      <c r="AZ1711">
        <f>IF(H1711&gt;51934.91, 1, 0)</f>
        <v>0</v>
      </c>
      <c r="BA1711">
        <f>SUM(AW1711:AZ1711)</f>
        <v>3</v>
      </c>
      <c r="BB1711" t="str">
        <f>VLOOKUP(BA1711,'Standard Deviations'!$L$1:$M$11,2,TRUE)</f>
        <v>Silver</v>
      </c>
    </row>
    <row r="1712" spans="1:54" hidden="1">
      <c r="A1712">
        <v>4098</v>
      </c>
      <c r="B1712">
        <v>1973</v>
      </c>
      <c r="C1712">
        <f>2024-B1712</f>
        <v>51</v>
      </c>
      <c r="D1712" t="str">
        <f>VLOOKUP(B1712,Reference!$A$1:$B$125, 2)</f>
        <v>Gen X</v>
      </c>
      <c r="E1712" t="s">
        <v>54</v>
      </c>
      <c r="F1712" t="str">
        <f>IF(E1712="High School", "No College", "College")</f>
        <v>College</v>
      </c>
      <c r="G1712" t="s">
        <v>55</v>
      </c>
      <c r="H1712">
        <v>24639</v>
      </c>
      <c r="I1712">
        <v>24639</v>
      </c>
      <c r="J1712" s="4" t="s">
        <v>341</v>
      </c>
      <c r="K1712">
        <v>1</v>
      </c>
      <c r="L1712">
        <v>1</v>
      </c>
      <c r="M1712" t="str">
        <f>IF(OR(K1712&gt;0, L1712&gt;0), "Parent", "Not Parent")</f>
        <v>Parent</v>
      </c>
      <c r="N1712" t="s">
        <v>554</v>
      </c>
      <c r="O1712" s="8">
        <v>41916</v>
      </c>
      <c r="P1712" s="9">
        <f>O1712-N1712</f>
        <v>249</v>
      </c>
      <c r="Q1712">
        <v>3</v>
      </c>
      <c r="R1712" s="9">
        <f>P1712-Q1712</f>
        <v>246</v>
      </c>
      <c r="S1712" s="8">
        <f>O1712-R1712</f>
        <v>41670</v>
      </c>
      <c r="T1712">
        <v>20</v>
      </c>
      <c r="U1712">
        <v>3</v>
      </c>
      <c r="V1712">
        <v>16</v>
      </c>
      <c r="W1712">
        <v>0</v>
      </c>
      <c r="X1712">
        <v>4</v>
      </c>
      <c r="Y1712">
        <v>1</v>
      </c>
      <c r="Z1712">
        <v>44</v>
      </c>
      <c r="AA1712">
        <f>Z1712/P1712</f>
        <v>0.17670682730923695</v>
      </c>
      <c r="AB1712" s="11" t="s">
        <v>506</v>
      </c>
      <c r="AC1712" t="s">
        <v>59</v>
      </c>
      <c r="AD1712">
        <v>3</v>
      </c>
      <c r="AE1712" t="str">
        <f>IF(AD1712&gt;3, "Prefers Discount", "Discount Indifferent")</f>
        <v>Discount Indifferent</v>
      </c>
      <c r="AF1712">
        <v>4</v>
      </c>
      <c r="AG1712">
        <v>2</v>
      </c>
      <c r="AH1712">
        <v>0</v>
      </c>
      <c r="AI1712" t="str">
        <f>INDEX($AF$1:$AH$1,MATCH(MAX(AF1712:AH1712),AF1712:AH1712,0))</f>
        <v>Store_Orders</v>
      </c>
      <c r="AJ1712">
        <v>6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f>SUM(AK1712:AO1712)</f>
        <v>0</v>
      </c>
      <c r="AQ1712" t="s">
        <v>67</v>
      </c>
      <c r="AR1712">
        <v>0</v>
      </c>
      <c r="AS1712" t="str">
        <f>IF(OR(AK1712&gt;0, AL1712&gt;0, AM1712&gt;0, AN1712&gt;0, AO1712&gt;0), "Converted", "Not Converted")</f>
        <v>Not Converted</v>
      </c>
      <c r="AT1712">
        <v>0</v>
      </c>
      <c r="AU1712">
        <v>3</v>
      </c>
      <c r="AV1712">
        <v>11</v>
      </c>
      <c r="AW1712">
        <f>IF(Z1712&gt;607, 4, 0)</f>
        <v>0</v>
      </c>
      <c r="AX1712">
        <f>IF(AA1712&gt;0.1497, 3, 0)</f>
        <v>3</v>
      </c>
      <c r="AY1712">
        <f>IF(P1712&gt;4031, 2, 0)</f>
        <v>0</v>
      </c>
      <c r="AZ1712">
        <f>IF(H1712&gt;51934.91, 1, 0)</f>
        <v>0</v>
      </c>
      <c r="BA1712">
        <f>SUM(AW1712:AZ1712)</f>
        <v>3</v>
      </c>
      <c r="BB1712" t="str">
        <f>VLOOKUP(BA1712,'Standard Deviations'!$L$1:$M$11,2,TRUE)</f>
        <v>Silver</v>
      </c>
    </row>
    <row r="1713" spans="1:54">
      <c r="A1713">
        <v>5176</v>
      </c>
      <c r="B1713">
        <v>1988</v>
      </c>
      <c r="C1713">
        <f>2024-B1713</f>
        <v>36</v>
      </c>
      <c r="D1713" t="str">
        <f>VLOOKUP(B1713,Reference!$A$1:$B$125, 2)</f>
        <v>Millennials</v>
      </c>
      <c r="E1713" t="s">
        <v>54</v>
      </c>
      <c r="F1713" t="str">
        <f>IF(E1713="High School", "No College", "College")</f>
        <v>College</v>
      </c>
      <c r="G1713" t="s">
        <v>65</v>
      </c>
      <c r="H1713">
        <v>29604</v>
      </c>
      <c r="I1713">
        <v>29604</v>
      </c>
      <c r="J1713" s="4" t="s">
        <v>341</v>
      </c>
      <c r="K1713">
        <v>1</v>
      </c>
      <c r="L1713">
        <v>0</v>
      </c>
      <c r="M1713" t="str">
        <f>IF(OR(K1713&gt;0, L1713&gt;0), "Parent", "Not Parent")</f>
        <v>Parent</v>
      </c>
      <c r="N1713" t="s">
        <v>689</v>
      </c>
      <c r="O1713" s="8">
        <v>41916</v>
      </c>
      <c r="P1713" s="9">
        <f>O1713-N1713</f>
        <v>300</v>
      </c>
      <c r="Q1713">
        <v>88</v>
      </c>
      <c r="R1713" s="9">
        <f>P1713-Q1713</f>
        <v>212</v>
      </c>
      <c r="S1713" s="8">
        <f>O1713-R1713</f>
        <v>41704</v>
      </c>
      <c r="T1713">
        <v>7</v>
      </c>
      <c r="U1713">
        <v>6</v>
      </c>
      <c r="V1713">
        <v>13</v>
      </c>
      <c r="W1713">
        <v>7</v>
      </c>
      <c r="X1713">
        <v>6</v>
      </c>
      <c r="Y1713">
        <v>14</v>
      </c>
      <c r="Z1713">
        <v>53</v>
      </c>
      <c r="AA1713">
        <f>Z1713/P1713</f>
        <v>0.17666666666666667</v>
      </c>
      <c r="AB1713" s="14" t="s">
        <v>506</v>
      </c>
      <c r="AC1713" s="13" t="s">
        <v>63</v>
      </c>
      <c r="AD1713">
        <v>1</v>
      </c>
      <c r="AE1713" t="str">
        <f>IF(AD1713&gt;3, "Prefers Discount", "Discount Indifferent")</f>
        <v>Discount Indifferent</v>
      </c>
      <c r="AF1713">
        <v>3</v>
      </c>
      <c r="AG1713">
        <v>1</v>
      </c>
      <c r="AH1713">
        <v>0</v>
      </c>
      <c r="AI1713" t="str">
        <f>INDEX($AF$1:$AH$1,MATCH(MAX(AF1713:AH1713),AF1713:AH1713,0))</f>
        <v>Store_Orders</v>
      </c>
      <c r="AJ1713">
        <v>9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f>SUM(AK1713:AO1713)</f>
        <v>1</v>
      </c>
      <c r="AQ1713" t="str">
        <f>INDEX($AK$1:$AO$1,MATCH(MAX(AK1713:AO1713),AK1713:AO1713,0))</f>
        <v>Converted_on_Camp3</v>
      </c>
      <c r="AR1713">
        <v>1</v>
      </c>
      <c r="AS1713" t="str">
        <f>IF(OR(AK1713&gt;0, AL1713&gt;0, AM1713&gt;0, AN1713&gt;0, AO1713&gt;0), "Converted", "Not Converted")</f>
        <v>Converted</v>
      </c>
      <c r="AT1713">
        <v>0</v>
      </c>
      <c r="AU1713">
        <v>3</v>
      </c>
      <c r="AV1713">
        <v>11</v>
      </c>
      <c r="AW1713">
        <f>IF(Z1713&gt;607, 4, 0)</f>
        <v>0</v>
      </c>
      <c r="AX1713">
        <f>IF(AA1713&gt;0.1497, 3, 0)</f>
        <v>3</v>
      </c>
      <c r="AY1713">
        <f>IF(P1713&gt;4031, 2, 0)</f>
        <v>0</v>
      </c>
      <c r="AZ1713">
        <f>IF(H1713&gt;51934.91, 1, 0)</f>
        <v>0</v>
      </c>
      <c r="BA1713">
        <f>SUM(AW1713:AZ1713)</f>
        <v>3</v>
      </c>
      <c r="BB1713" t="str">
        <f>VLOOKUP(BA1713,'Standard Deviations'!$L$1:$M$11,2,TRUE)</f>
        <v>Silver</v>
      </c>
    </row>
    <row r="1714" spans="1:54" hidden="1">
      <c r="A1714">
        <v>9909</v>
      </c>
      <c r="B1714">
        <v>1996</v>
      </c>
      <c r="C1714">
        <f>2024-B1714</f>
        <v>28</v>
      </c>
      <c r="D1714" t="str">
        <f>VLOOKUP(B1714,Reference!$A$1:$B$125, 2)</f>
        <v>Gen Z</v>
      </c>
      <c r="E1714" t="s">
        <v>74</v>
      </c>
      <c r="F1714" t="str">
        <f>IF(E1714="High School", "No College", "College")</f>
        <v>College</v>
      </c>
      <c r="G1714" t="s">
        <v>55</v>
      </c>
      <c r="H1714">
        <v>7500</v>
      </c>
      <c r="I1714">
        <v>90000</v>
      </c>
      <c r="J1714" s="4" t="s">
        <v>56</v>
      </c>
      <c r="K1714">
        <v>0</v>
      </c>
      <c r="L1714">
        <v>0</v>
      </c>
      <c r="M1714" t="str">
        <f>IF(OR(K1714&gt;0, L1714&gt;0), "Parent", "Not Parent")</f>
        <v>Not Parent</v>
      </c>
      <c r="N1714" t="s">
        <v>419</v>
      </c>
      <c r="O1714" s="8">
        <v>41916</v>
      </c>
      <c r="P1714" s="9">
        <f>O1714-N1714</f>
        <v>694</v>
      </c>
      <c r="Q1714">
        <v>24</v>
      </c>
      <c r="R1714" s="9">
        <f>P1714-Q1714</f>
        <v>670</v>
      </c>
      <c r="S1714" s="8">
        <f>O1714-R1714</f>
        <v>41246</v>
      </c>
      <c r="T1714">
        <v>3</v>
      </c>
      <c r="U1714">
        <v>18</v>
      </c>
      <c r="V1714">
        <v>14</v>
      </c>
      <c r="W1714">
        <v>15</v>
      </c>
      <c r="X1714">
        <v>22</v>
      </c>
      <c r="Y1714">
        <v>50</v>
      </c>
      <c r="Z1714">
        <v>122</v>
      </c>
      <c r="AA1714">
        <f>Z1714/P1714</f>
        <v>0.17579250720461095</v>
      </c>
      <c r="AB1714" s="11" t="s">
        <v>506</v>
      </c>
      <c r="AC1714" t="s">
        <v>59</v>
      </c>
      <c r="AD1714">
        <v>3</v>
      </c>
      <c r="AE1714" t="str">
        <f>IF(AD1714&gt;3, "Prefers Discount", "Discount Indifferent")</f>
        <v>Discount Indifferent</v>
      </c>
      <c r="AF1714">
        <v>3</v>
      </c>
      <c r="AG1714">
        <v>3</v>
      </c>
      <c r="AH1714">
        <v>1</v>
      </c>
      <c r="AI1714" t="str">
        <f>INDEX($AF$1:$AH$1,MATCH(MAX(AF1714:AH1714),AF1714:AH1714,0))</f>
        <v>Store_Orders</v>
      </c>
      <c r="AJ1714">
        <v>9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f>SUM(AK1714:AO1714)</f>
        <v>0</v>
      </c>
      <c r="AQ1714" t="s">
        <v>67</v>
      </c>
      <c r="AR1714">
        <v>1</v>
      </c>
      <c r="AS1714" t="str">
        <f>IF(OR(AK1714&gt;0, AL1714&gt;0, AM1714&gt;0, AN1714&gt;0, AO1714&gt;0), "Converted", "Not Converted")</f>
        <v>Not Converted</v>
      </c>
      <c r="AT1714">
        <v>0</v>
      </c>
      <c r="AU1714">
        <v>3</v>
      </c>
      <c r="AV1714">
        <v>11</v>
      </c>
      <c r="AW1714">
        <f>IF(Z1714&gt;607, 4, 0)</f>
        <v>0</v>
      </c>
      <c r="AX1714">
        <f>IF(AA1714&gt;0.1497, 3, 0)</f>
        <v>3</v>
      </c>
      <c r="AY1714">
        <f>IF(P1714&gt;4031, 2, 0)</f>
        <v>0</v>
      </c>
      <c r="AZ1714">
        <f>IF(H1714&gt;51934.91, 1, 0)</f>
        <v>0</v>
      </c>
      <c r="BA1714">
        <f>SUM(AW1714:AZ1714)</f>
        <v>3</v>
      </c>
      <c r="BB1714" t="str">
        <f>VLOOKUP(BA1714,'Standard Deviations'!$L$1:$M$11,2,TRUE)</f>
        <v>Silver</v>
      </c>
    </row>
    <row r="1715" spans="1:54">
      <c r="A1715">
        <v>6866</v>
      </c>
      <c r="B1715">
        <v>1969</v>
      </c>
      <c r="C1715">
        <f>2024-B1715</f>
        <v>55</v>
      </c>
      <c r="D1715" t="str">
        <f>VLOOKUP(B1715,Reference!$A$1:$B$125, 2)</f>
        <v>Gen X</v>
      </c>
      <c r="E1715" t="s">
        <v>64</v>
      </c>
      <c r="F1715" t="str">
        <f>IF(E1715="High School", "No College", "College")</f>
        <v>College</v>
      </c>
      <c r="G1715" t="s">
        <v>65</v>
      </c>
      <c r="H1715">
        <v>35924</v>
      </c>
      <c r="I1715">
        <v>35924</v>
      </c>
      <c r="J1715" s="4" t="s">
        <v>175</v>
      </c>
      <c r="K1715">
        <v>1</v>
      </c>
      <c r="L1715">
        <v>1</v>
      </c>
      <c r="M1715" t="str">
        <f>IF(OR(K1715&gt;0, L1715&gt;0), "Parent", "Not Parent")</f>
        <v>Parent</v>
      </c>
      <c r="N1715" t="s">
        <v>252</v>
      </c>
      <c r="O1715" s="8">
        <v>41916</v>
      </c>
      <c r="P1715" s="9">
        <f>O1715-N1715</f>
        <v>195</v>
      </c>
      <c r="Q1715">
        <v>56</v>
      </c>
      <c r="R1715" s="9">
        <f>P1715-Q1715</f>
        <v>139</v>
      </c>
      <c r="S1715" s="8">
        <f>O1715-R1715</f>
        <v>41777</v>
      </c>
      <c r="T1715">
        <v>8</v>
      </c>
      <c r="U1715">
        <v>0</v>
      </c>
      <c r="V1715">
        <v>14</v>
      </c>
      <c r="W1715">
        <v>2</v>
      </c>
      <c r="X1715">
        <v>3</v>
      </c>
      <c r="Y1715">
        <v>7</v>
      </c>
      <c r="Z1715">
        <v>34</v>
      </c>
      <c r="AA1715">
        <f>Z1715/P1715</f>
        <v>0.17435897435897435</v>
      </c>
      <c r="AB1715" s="14" t="s">
        <v>506</v>
      </c>
      <c r="AC1715" s="13" t="s">
        <v>63</v>
      </c>
      <c r="AD1715">
        <v>1</v>
      </c>
      <c r="AE1715" t="str">
        <f>IF(AD1715&gt;3, "Prefers Discount", "Discount Indifferent")</f>
        <v>Discount Indifferent</v>
      </c>
      <c r="AF1715">
        <v>3</v>
      </c>
      <c r="AG1715">
        <v>1</v>
      </c>
      <c r="AH1715">
        <v>0</v>
      </c>
      <c r="AI1715" t="str">
        <f>INDEX($AF$1:$AH$1,MATCH(MAX(AF1715:AH1715),AF1715:AH1715,0))</f>
        <v>Store_Orders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f>SUM(AK1715:AO1715)</f>
        <v>0</v>
      </c>
      <c r="AQ1715" t="s">
        <v>67</v>
      </c>
      <c r="AR1715">
        <v>0</v>
      </c>
      <c r="AS1715" t="str">
        <f>IF(OR(AK1715&gt;0, AL1715&gt;0, AM1715&gt;0, AN1715&gt;0, AO1715&gt;0), "Converted", "Not Converted")</f>
        <v>Not Converted</v>
      </c>
      <c r="AT1715">
        <v>0</v>
      </c>
      <c r="AU1715">
        <v>3</v>
      </c>
      <c r="AV1715">
        <v>11</v>
      </c>
      <c r="AW1715">
        <f>IF(Z1715&gt;607, 4, 0)</f>
        <v>0</v>
      </c>
      <c r="AX1715">
        <f>IF(AA1715&gt;0.1497, 3, 0)</f>
        <v>3</v>
      </c>
      <c r="AY1715">
        <f>IF(P1715&gt;4031, 2, 0)</f>
        <v>0</v>
      </c>
      <c r="AZ1715">
        <f>IF(H1715&gt;51934.91, 1, 0)</f>
        <v>0</v>
      </c>
      <c r="BA1715">
        <f>SUM(AW1715:AZ1715)</f>
        <v>3</v>
      </c>
      <c r="BB1715" t="str">
        <f>VLOOKUP(BA1715,'Standard Deviations'!$L$1:$M$11,2,TRUE)</f>
        <v>Silver</v>
      </c>
    </row>
    <row r="1716" spans="1:54" hidden="1">
      <c r="A1716">
        <v>9216</v>
      </c>
      <c r="B1716">
        <v>1971</v>
      </c>
      <c r="C1716">
        <f>2024-B1716</f>
        <v>53</v>
      </c>
      <c r="D1716" t="str">
        <f>VLOOKUP(B1716,Reference!$A$1:$B$125, 2)</f>
        <v>Gen X</v>
      </c>
      <c r="E1716" t="s">
        <v>54</v>
      </c>
      <c r="F1716" t="str">
        <f>IF(E1716="High School", "No College", "College")</f>
        <v>College</v>
      </c>
      <c r="G1716" t="s">
        <v>55</v>
      </c>
      <c r="H1716">
        <v>35788</v>
      </c>
      <c r="I1716">
        <v>35788</v>
      </c>
      <c r="J1716" s="4" t="s">
        <v>175</v>
      </c>
      <c r="K1716">
        <v>1</v>
      </c>
      <c r="L1716">
        <v>1</v>
      </c>
      <c r="M1716" t="str">
        <f>IF(OR(K1716&gt;0, L1716&gt;0), "Parent", "Not Parent")</f>
        <v>Parent</v>
      </c>
      <c r="N1716" t="s">
        <v>135</v>
      </c>
      <c r="O1716" s="8">
        <v>41916</v>
      </c>
      <c r="P1716" s="9">
        <f>O1716-N1716</f>
        <v>254</v>
      </c>
      <c r="Q1716">
        <v>34</v>
      </c>
      <c r="R1716" s="9">
        <f>P1716-Q1716</f>
        <v>220</v>
      </c>
      <c r="S1716" s="8">
        <f>O1716-R1716</f>
        <v>41696</v>
      </c>
      <c r="T1716">
        <v>23</v>
      </c>
      <c r="U1716">
        <v>2</v>
      </c>
      <c r="V1716">
        <v>11</v>
      </c>
      <c r="W1716">
        <v>3</v>
      </c>
      <c r="X1716">
        <v>1</v>
      </c>
      <c r="Y1716">
        <v>4</v>
      </c>
      <c r="Z1716">
        <v>44</v>
      </c>
      <c r="AA1716">
        <f>Z1716/P1716</f>
        <v>0.17322834645669291</v>
      </c>
      <c r="AB1716" s="11" t="s">
        <v>506</v>
      </c>
      <c r="AC1716" t="s">
        <v>59</v>
      </c>
      <c r="AD1716">
        <v>2</v>
      </c>
      <c r="AE1716" t="str">
        <f>IF(AD1716&gt;3, "Prefers Discount", "Discount Indifferent")</f>
        <v>Discount Indifferent</v>
      </c>
      <c r="AF1716">
        <v>3</v>
      </c>
      <c r="AG1716">
        <v>2</v>
      </c>
      <c r="AH1716">
        <v>0</v>
      </c>
      <c r="AI1716" t="str">
        <f>INDEX($AF$1:$AH$1,MATCH(MAX(AF1716:AH1716),AF1716:AH1716,0))</f>
        <v>Store_Orders</v>
      </c>
      <c r="AJ1716">
        <v>6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f>SUM(AK1716:AO1716)</f>
        <v>0</v>
      </c>
      <c r="AQ1716" t="s">
        <v>67</v>
      </c>
      <c r="AR1716">
        <v>0</v>
      </c>
      <c r="AS1716" t="str">
        <f>IF(OR(AK1716&gt;0, AL1716&gt;0, AM1716&gt;0, AN1716&gt;0, AO1716&gt;0), "Converted", "Not Converted")</f>
        <v>Not Converted</v>
      </c>
      <c r="AT1716">
        <v>0</v>
      </c>
      <c r="AU1716">
        <v>3</v>
      </c>
      <c r="AV1716">
        <v>11</v>
      </c>
      <c r="AW1716">
        <f>IF(Z1716&gt;607, 4, 0)</f>
        <v>0</v>
      </c>
      <c r="AX1716">
        <f>IF(AA1716&gt;0.1497, 3, 0)</f>
        <v>3</v>
      </c>
      <c r="AY1716">
        <f>IF(P1716&gt;4031, 2, 0)</f>
        <v>0</v>
      </c>
      <c r="AZ1716">
        <f>IF(H1716&gt;51934.91, 1, 0)</f>
        <v>0</v>
      </c>
      <c r="BA1716">
        <f>SUM(AW1716:AZ1716)</f>
        <v>3</v>
      </c>
      <c r="BB1716" t="str">
        <f>VLOOKUP(BA1716,'Standard Deviations'!$L$1:$M$11,2,TRUE)</f>
        <v>Silver</v>
      </c>
    </row>
    <row r="1717" spans="1:54" hidden="1">
      <c r="A1717">
        <v>7532</v>
      </c>
      <c r="B1717">
        <v>1980</v>
      </c>
      <c r="C1717">
        <f>2024-B1717</f>
        <v>44</v>
      </c>
      <c r="D1717" t="str">
        <f>VLOOKUP(B1717,Reference!$A$1:$B$125, 2)</f>
        <v>Millennials</v>
      </c>
      <c r="E1717" t="s">
        <v>54</v>
      </c>
      <c r="F1717" t="str">
        <f>IF(E1717="High School", "No College", "College")</f>
        <v>College</v>
      </c>
      <c r="G1717" t="s">
        <v>55</v>
      </c>
      <c r="H1717">
        <v>43586</v>
      </c>
      <c r="I1717">
        <v>43586</v>
      </c>
      <c r="J1717" s="4" t="s">
        <v>175</v>
      </c>
      <c r="K1717">
        <v>0</v>
      </c>
      <c r="L1717">
        <v>1</v>
      </c>
      <c r="M1717" t="str">
        <f>IF(OR(K1717&gt;0, L1717&gt;0), "Parent", "Not Parent")</f>
        <v>Parent</v>
      </c>
      <c r="N1717" t="s">
        <v>346</v>
      </c>
      <c r="O1717" s="8">
        <v>41916</v>
      </c>
      <c r="P1717" s="9">
        <f>O1717-N1717</f>
        <v>765</v>
      </c>
      <c r="Q1717">
        <v>26</v>
      </c>
      <c r="R1717" s="9">
        <f>P1717-Q1717</f>
        <v>739</v>
      </c>
      <c r="S1717" s="8">
        <f>O1717-R1717</f>
        <v>41177</v>
      </c>
      <c r="T1717">
        <v>99</v>
      </c>
      <c r="U1717">
        <v>2</v>
      </c>
      <c r="V1717">
        <v>11</v>
      </c>
      <c r="W1717">
        <v>4</v>
      </c>
      <c r="X1717">
        <v>0</v>
      </c>
      <c r="Y1717">
        <v>16</v>
      </c>
      <c r="Z1717">
        <v>132</v>
      </c>
      <c r="AA1717">
        <f>Z1717/P1717</f>
        <v>0.17254901960784313</v>
      </c>
      <c r="AB1717" s="11" t="s">
        <v>506</v>
      </c>
      <c r="AC1717" t="s">
        <v>59</v>
      </c>
      <c r="AD1717">
        <v>3</v>
      </c>
      <c r="AE1717" t="str">
        <f>IF(AD1717&gt;3, "Prefers Discount", "Discount Indifferent")</f>
        <v>Discount Indifferent</v>
      </c>
      <c r="AF1717">
        <v>4</v>
      </c>
      <c r="AG1717">
        <v>3</v>
      </c>
      <c r="AH1717">
        <v>0</v>
      </c>
      <c r="AI1717" t="str">
        <f>INDEX($AF$1:$AH$1,MATCH(MAX(AF1717:AH1717),AF1717:AH1717,0))</f>
        <v>Store_Orders</v>
      </c>
      <c r="AJ1717">
        <v>8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f>SUM(AK1717:AO1717)</f>
        <v>0</v>
      </c>
      <c r="AQ1717" t="s">
        <v>67</v>
      </c>
      <c r="AR1717">
        <v>0</v>
      </c>
      <c r="AS1717" t="str">
        <f>IF(OR(AK1717&gt;0, AL1717&gt;0, AM1717&gt;0, AN1717&gt;0, AO1717&gt;0), "Converted", "Not Converted")</f>
        <v>Not Converted</v>
      </c>
      <c r="AT1717">
        <v>0</v>
      </c>
      <c r="AU1717">
        <v>3</v>
      </c>
      <c r="AV1717">
        <v>11</v>
      </c>
      <c r="AW1717">
        <f>IF(Z1717&gt;607, 4, 0)</f>
        <v>0</v>
      </c>
      <c r="AX1717">
        <f>IF(AA1717&gt;0.1497, 3, 0)</f>
        <v>3</v>
      </c>
      <c r="AY1717">
        <f>IF(P1717&gt;4031, 2, 0)</f>
        <v>0</v>
      </c>
      <c r="AZ1717">
        <f>IF(H1717&gt;51934.91, 1, 0)</f>
        <v>0</v>
      </c>
      <c r="BA1717">
        <f>SUM(AW1717:AZ1717)</f>
        <v>3</v>
      </c>
      <c r="BB1717" t="str">
        <f>VLOOKUP(BA1717,'Standard Deviations'!$L$1:$M$11,2,TRUE)</f>
        <v>Silver</v>
      </c>
    </row>
    <row r="1718" spans="1:54">
      <c r="A1718">
        <v>5346</v>
      </c>
      <c r="B1718">
        <v>1973</v>
      </c>
      <c r="C1718">
        <f>2024-B1718</f>
        <v>51</v>
      </c>
      <c r="D1718" t="str">
        <f>VLOOKUP(B1718,Reference!$A$1:$B$125, 2)</f>
        <v>Gen X</v>
      </c>
      <c r="E1718" t="s">
        <v>74</v>
      </c>
      <c r="F1718" t="str">
        <f>IF(E1718="High School", "No College", "College")</f>
        <v>College</v>
      </c>
      <c r="G1718" t="s">
        <v>55</v>
      </c>
      <c r="H1718">
        <v>23559</v>
      </c>
      <c r="I1718">
        <v>23559</v>
      </c>
      <c r="J1718" s="4" t="s">
        <v>341</v>
      </c>
      <c r="K1718">
        <v>1</v>
      </c>
      <c r="L1718">
        <v>0</v>
      </c>
      <c r="M1718" t="str">
        <f>IF(OR(K1718&gt;0, L1718&gt;0), "Parent", "Not Parent")</f>
        <v>Parent</v>
      </c>
      <c r="N1718" t="s">
        <v>186</v>
      </c>
      <c r="O1718" s="8">
        <v>41916</v>
      </c>
      <c r="P1718" s="9">
        <f>O1718-N1718</f>
        <v>458</v>
      </c>
      <c r="Q1718">
        <v>87</v>
      </c>
      <c r="R1718" s="9">
        <f>P1718-Q1718</f>
        <v>371</v>
      </c>
      <c r="S1718" s="8">
        <f>O1718-R1718</f>
        <v>41545</v>
      </c>
      <c r="T1718">
        <v>25</v>
      </c>
      <c r="U1718">
        <v>5</v>
      </c>
      <c r="V1718">
        <v>19</v>
      </c>
      <c r="W1718">
        <v>7</v>
      </c>
      <c r="X1718">
        <v>0</v>
      </c>
      <c r="Y1718">
        <v>23</v>
      </c>
      <c r="Z1718">
        <v>79</v>
      </c>
      <c r="AA1718">
        <f>Z1718/P1718</f>
        <v>0.17248908296943233</v>
      </c>
      <c r="AB1718" s="14" t="s">
        <v>506</v>
      </c>
      <c r="AC1718" s="13" t="s">
        <v>63</v>
      </c>
      <c r="AD1718">
        <v>3</v>
      </c>
      <c r="AE1718" t="str">
        <f>IF(AD1718&gt;3, "Prefers Discount", "Discount Indifferent")</f>
        <v>Discount Indifferent</v>
      </c>
      <c r="AF1718">
        <v>3</v>
      </c>
      <c r="AG1718">
        <v>3</v>
      </c>
      <c r="AH1718">
        <v>0</v>
      </c>
      <c r="AI1718" t="str">
        <f>INDEX($AF$1:$AH$1,MATCH(MAX(AF1718:AH1718),AF1718:AH1718,0))</f>
        <v>Store_Orders</v>
      </c>
      <c r="AJ1718">
        <v>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f>SUM(AK1718:AO1718)</f>
        <v>0</v>
      </c>
      <c r="AQ1718" t="s">
        <v>67</v>
      </c>
      <c r="AR1718">
        <v>0</v>
      </c>
      <c r="AS1718" t="str">
        <f>IF(OR(AK1718&gt;0, AL1718&gt;0, AM1718&gt;0, AN1718&gt;0, AO1718&gt;0), "Converted", "Not Converted")</f>
        <v>Not Converted</v>
      </c>
      <c r="AT1718">
        <v>0</v>
      </c>
      <c r="AU1718">
        <v>3</v>
      </c>
      <c r="AV1718">
        <v>11</v>
      </c>
      <c r="AW1718">
        <f>IF(Z1718&gt;607, 4, 0)</f>
        <v>0</v>
      </c>
      <c r="AX1718">
        <f>IF(AA1718&gt;0.1497, 3, 0)</f>
        <v>3</v>
      </c>
      <c r="AY1718">
        <f>IF(P1718&gt;4031, 2, 0)</f>
        <v>0</v>
      </c>
      <c r="AZ1718">
        <f>IF(H1718&gt;51934.91, 1, 0)</f>
        <v>0</v>
      </c>
      <c r="BA1718">
        <f>SUM(AW1718:AZ1718)</f>
        <v>3</v>
      </c>
      <c r="BB1718" t="str">
        <f>VLOOKUP(BA1718,'Standard Deviations'!$L$1:$M$11,2,TRUE)</f>
        <v>Silver</v>
      </c>
    </row>
    <row r="1719" spans="1:54">
      <c r="A1719">
        <v>4548</v>
      </c>
      <c r="B1719">
        <v>1981</v>
      </c>
      <c r="C1719">
        <f>2024-B1719</f>
        <v>43</v>
      </c>
      <c r="D1719" t="str">
        <f>VLOOKUP(B1719,Reference!$A$1:$B$125, 2)</f>
        <v>Millennials</v>
      </c>
      <c r="E1719" t="s">
        <v>54</v>
      </c>
      <c r="F1719" t="str">
        <f>IF(E1719="High School", "No College", "College")</f>
        <v>College</v>
      </c>
      <c r="G1719" t="s">
        <v>60</v>
      </c>
      <c r="H1719">
        <v>41967</v>
      </c>
      <c r="I1719">
        <v>41967</v>
      </c>
      <c r="J1719" s="4" t="s">
        <v>175</v>
      </c>
      <c r="K1719">
        <v>1</v>
      </c>
      <c r="L1719">
        <v>1</v>
      </c>
      <c r="M1719" t="str">
        <f>IF(OR(K1719&gt;0, L1719&gt;0), "Parent", "Not Parent")</f>
        <v>Parent</v>
      </c>
      <c r="N1719" t="s">
        <v>180</v>
      </c>
      <c r="O1719" s="8">
        <v>41916</v>
      </c>
      <c r="P1719" s="9">
        <f>O1719-N1719</f>
        <v>315</v>
      </c>
      <c r="Q1719">
        <v>66</v>
      </c>
      <c r="R1719" s="9">
        <f>P1719-Q1719</f>
        <v>249</v>
      </c>
      <c r="S1719" s="8">
        <f>O1719-R1719</f>
        <v>41667</v>
      </c>
      <c r="T1719">
        <v>23</v>
      </c>
      <c r="U1719">
        <v>4</v>
      </c>
      <c r="V1719">
        <v>10</v>
      </c>
      <c r="W1719">
        <v>0</v>
      </c>
      <c r="X1719">
        <v>2</v>
      </c>
      <c r="Y1719">
        <v>15</v>
      </c>
      <c r="Z1719">
        <v>54</v>
      </c>
      <c r="AA1719">
        <f>Z1719/P1719</f>
        <v>0.17142857142857143</v>
      </c>
      <c r="AB1719" s="14" t="s">
        <v>506</v>
      </c>
      <c r="AC1719" s="13" t="s">
        <v>63</v>
      </c>
      <c r="AD1719">
        <v>1</v>
      </c>
      <c r="AE1719" t="str">
        <f>IF(AD1719&gt;3, "Prefers Discount", "Discount Indifferent")</f>
        <v>Discount Indifferent</v>
      </c>
      <c r="AF1719">
        <v>3</v>
      </c>
      <c r="AG1719">
        <v>1</v>
      </c>
      <c r="AH1719">
        <v>0</v>
      </c>
      <c r="AI1719" t="str">
        <f>INDEX($AF$1:$AH$1,MATCH(MAX(AF1719:AH1719),AF1719:AH1719,0))</f>
        <v>Store_Orders</v>
      </c>
      <c r="AJ1719">
        <v>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f>SUM(AK1719:AO1719)</f>
        <v>0</v>
      </c>
      <c r="AQ1719" t="s">
        <v>67</v>
      </c>
      <c r="AR1719">
        <v>0</v>
      </c>
      <c r="AS1719" t="str">
        <f>IF(OR(AK1719&gt;0, AL1719&gt;0, AM1719&gt;0, AN1719&gt;0, AO1719&gt;0), "Converted", "Not Converted")</f>
        <v>Not Converted</v>
      </c>
      <c r="AT1719">
        <v>0</v>
      </c>
      <c r="AU1719">
        <v>3</v>
      </c>
      <c r="AV1719">
        <v>11</v>
      </c>
      <c r="AW1719">
        <f>IF(Z1719&gt;607, 4, 0)</f>
        <v>0</v>
      </c>
      <c r="AX1719">
        <f>IF(AA1719&gt;0.1497, 3, 0)</f>
        <v>3</v>
      </c>
      <c r="AY1719">
        <f>IF(P1719&gt;4031, 2, 0)</f>
        <v>0</v>
      </c>
      <c r="AZ1719">
        <f>IF(H1719&gt;51934.91, 1, 0)</f>
        <v>0</v>
      </c>
      <c r="BA1719">
        <f>SUM(AW1719:AZ1719)</f>
        <v>3</v>
      </c>
      <c r="BB1719" t="str">
        <f>VLOOKUP(BA1719,'Standard Deviations'!$L$1:$M$11,2,TRUE)</f>
        <v>Silver</v>
      </c>
    </row>
    <row r="1720" spans="1:54" hidden="1">
      <c r="A1720">
        <v>49</v>
      </c>
      <c r="B1720">
        <v>1970</v>
      </c>
      <c r="C1720">
        <f>2024-B1720</f>
        <v>54</v>
      </c>
      <c r="D1720" t="str">
        <f>VLOOKUP(B1720,Reference!$A$1:$B$125, 2)</f>
        <v>Gen X</v>
      </c>
      <c r="E1720" t="s">
        <v>54</v>
      </c>
      <c r="F1720" t="str">
        <f>IF(E1720="High School", "No College", "College")</f>
        <v>College</v>
      </c>
      <c r="G1720" t="s">
        <v>60</v>
      </c>
      <c r="H1720">
        <v>20587</v>
      </c>
      <c r="I1720">
        <v>20587</v>
      </c>
      <c r="J1720" s="4" t="s">
        <v>341</v>
      </c>
      <c r="K1720">
        <v>1</v>
      </c>
      <c r="L1720">
        <v>0</v>
      </c>
      <c r="M1720" t="str">
        <f>IF(OR(K1720&gt;0, L1720&gt;0), "Parent", "Not Parent")</f>
        <v>Parent</v>
      </c>
      <c r="N1720" t="s">
        <v>85</v>
      </c>
      <c r="O1720" s="8">
        <v>41916</v>
      </c>
      <c r="P1720" s="9">
        <f>O1720-N1720</f>
        <v>146</v>
      </c>
      <c r="Q1720">
        <v>39</v>
      </c>
      <c r="R1720" s="9">
        <f>P1720-Q1720</f>
        <v>107</v>
      </c>
      <c r="S1720" s="8">
        <f>O1720-R1720</f>
        <v>41809</v>
      </c>
      <c r="T1720">
        <v>2</v>
      </c>
      <c r="U1720">
        <v>3</v>
      </c>
      <c r="V1720">
        <v>6</v>
      </c>
      <c r="W1720">
        <v>4</v>
      </c>
      <c r="X1720">
        <v>1</v>
      </c>
      <c r="Y1720">
        <v>9</v>
      </c>
      <c r="Z1720">
        <v>25</v>
      </c>
      <c r="AA1720">
        <f>Z1720/P1720</f>
        <v>0.17123287671232876</v>
      </c>
      <c r="AB1720" s="11" t="s">
        <v>506</v>
      </c>
      <c r="AC1720" t="s">
        <v>59</v>
      </c>
      <c r="AD1720">
        <v>1</v>
      </c>
      <c r="AE1720" t="str">
        <f>IF(AD1720&gt;3, "Prefers Discount", "Discount Indifferent")</f>
        <v>Discount Indifferent</v>
      </c>
      <c r="AF1720">
        <v>2</v>
      </c>
      <c r="AG1720">
        <v>1</v>
      </c>
      <c r="AH1720">
        <v>1</v>
      </c>
      <c r="AI1720" t="str">
        <f>INDEX($AF$1:$AH$1,MATCH(MAX(AF1720:AH1720),AF1720:AH1720,0))</f>
        <v>Store_Orders</v>
      </c>
      <c r="AJ1720">
        <v>7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f>SUM(AK1720:AO1720)</f>
        <v>0</v>
      </c>
      <c r="AQ1720" t="s">
        <v>67</v>
      </c>
      <c r="AR1720">
        <v>0</v>
      </c>
      <c r="AS1720" t="str">
        <f>IF(OR(AK1720&gt;0, AL1720&gt;0, AM1720&gt;0, AN1720&gt;0, AO1720&gt;0), "Converted", "Not Converted")</f>
        <v>Not Converted</v>
      </c>
      <c r="AT1720">
        <v>0</v>
      </c>
      <c r="AU1720">
        <v>3</v>
      </c>
      <c r="AV1720">
        <v>11</v>
      </c>
      <c r="AW1720">
        <f>IF(Z1720&gt;607, 4, 0)</f>
        <v>0</v>
      </c>
      <c r="AX1720">
        <f>IF(AA1720&gt;0.1497, 3, 0)</f>
        <v>3</v>
      </c>
      <c r="AY1720">
        <f>IF(P1720&gt;4031, 2, 0)</f>
        <v>0</v>
      </c>
      <c r="AZ1720">
        <f>IF(H1720&gt;51934.91, 1, 0)</f>
        <v>0</v>
      </c>
      <c r="BA1720">
        <f>SUM(AW1720:AZ1720)</f>
        <v>3</v>
      </c>
      <c r="BB1720" t="str">
        <f>VLOOKUP(BA1720,'Standard Deviations'!$L$1:$M$11,2,TRUE)</f>
        <v>Silver</v>
      </c>
    </row>
    <row r="1721" spans="1:54" hidden="1">
      <c r="A1721">
        <v>4973</v>
      </c>
      <c r="B1721">
        <v>1970</v>
      </c>
      <c r="C1721">
        <f>2024-B1721</f>
        <v>54</v>
      </c>
      <c r="D1721" t="str">
        <f>VLOOKUP(B1721,Reference!$A$1:$B$125, 2)</f>
        <v>Gen X</v>
      </c>
      <c r="E1721" t="s">
        <v>54</v>
      </c>
      <c r="F1721" t="str">
        <f>IF(E1721="High School", "No College", "College")</f>
        <v>College</v>
      </c>
      <c r="G1721" t="s">
        <v>60</v>
      </c>
      <c r="H1721">
        <v>20587</v>
      </c>
      <c r="I1721">
        <v>20587</v>
      </c>
      <c r="J1721" s="4" t="s">
        <v>341</v>
      </c>
      <c r="K1721">
        <v>1</v>
      </c>
      <c r="L1721">
        <v>0</v>
      </c>
      <c r="M1721" t="str">
        <f>IF(OR(K1721&gt;0, L1721&gt;0), "Parent", "Not Parent")</f>
        <v>Parent</v>
      </c>
      <c r="N1721" t="s">
        <v>85</v>
      </c>
      <c r="O1721" s="8">
        <v>41916</v>
      </c>
      <c r="P1721" s="9">
        <f>O1721-N1721</f>
        <v>146</v>
      </c>
      <c r="Q1721">
        <v>39</v>
      </c>
      <c r="R1721" s="9">
        <f>P1721-Q1721</f>
        <v>107</v>
      </c>
      <c r="S1721" s="8">
        <f>O1721-R1721</f>
        <v>41809</v>
      </c>
      <c r="T1721">
        <v>2</v>
      </c>
      <c r="U1721">
        <v>3</v>
      </c>
      <c r="V1721">
        <v>6</v>
      </c>
      <c r="W1721">
        <v>4</v>
      </c>
      <c r="X1721">
        <v>1</v>
      </c>
      <c r="Y1721">
        <v>9</v>
      </c>
      <c r="Z1721">
        <v>25</v>
      </c>
      <c r="AA1721">
        <f>Z1721/P1721</f>
        <v>0.17123287671232876</v>
      </c>
      <c r="AB1721" s="11" t="s">
        <v>506</v>
      </c>
      <c r="AC1721" t="s">
        <v>59</v>
      </c>
      <c r="AD1721">
        <v>1</v>
      </c>
      <c r="AE1721" t="str">
        <f>IF(AD1721&gt;3, "Prefers Discount", "Discount Indifferent")</f>
        <v>Discount Indifferent</v>
      </c>
      <c r="AF1721">
        <v>2</v>
      </c>
      <c r="AG1721">
        <v>1</v>
      </c>
      <c r="AH1721">
        <v>1</v>
      </c>
      <c r="AI1721" t="str">
        <f>INDEX($AF$1:$AH$1,MATCH(MAX(AF1721:AH1721),AF1721:AH1721,0))</f>
        <v>Store_Orders</v>
      </c>
      <c r="AJ1721">
        <v>7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f>SUM(AK1721:AO1721)</f>
        <v>0</v>
      </c>
      <c r="AQ1721" t="s">
        <v>67</v>
      </c>
      <c r="AR1721">
        <v>0</v>
      </c>
      <c r="AS1721" t="str">
        <f>IF(OR(AK1721&gt;0, AL1721&gt;0, AM1721&gt;0, AN1721&gt;0, AO1721&gt;0), "Converted", "Not Converted")</f>
        <v>Not Converted</v>
      </c>
      <c r="AT1721">
        <v>0</v>
      </c>
      <c r="AU1721">
        <v>3</v>
      </c>
      <c r="AV1721">
        <v>11</v>
      </c>
      <c r="AW1721">
        <f>IF(Z1721&gt;607, 4, 0)</f>
        <v>0</v>
      </c>
      <c r="AX1721">
        <f>IF(AA1721&gt;0.1497, 3, 0)</f>
        <v>3</v>
      </c>
      <c r="AY1721">
        <f>IF(P1721&gt;4031, 2, 0)</f>
        <v>0</v>
      </c>
      <c r="AZ1721">
        <f>IF(H1721&gt;51934.91, 1, 0)</f>
        <v>0</v>
      </c>
      <c r="BA1721">
        <f>SUM(AW1721:AZ1721)</f>
        <v>3</v>
      </c>
      <c r="BB1721" t="str">
        <f>VLOOKUP(BA1721,'Standard Deviations'!$L$1:$M$11,2,TRUE)</f>
        <v>Silver</v>
      </c>
    </row>
    <row r="1722" spans="1:54" hidden="1">
      <c r="A1722">
        <v>4669</v>
      </c>
      <c r="B1722">
        <v>1981</v>
      </c>
      <c r="C1722">
        <f>2024-B1722</f>
        <v>43</v>
      </c>
      <c r="D1722" t="str">
        <f>VLOOKUP(B1722,Reference!$A$1:$B$125, 2)</f>
        <v>Millennials</v>
      </c>
      <c r="E1722" t="s">
        <v>546</v>
      </c>
      <c r="F1722" t="str">
        <f>IF(E1722="High School", "No College", "College")</f>
        <v>No College</v>
      </c>
      <c r="G1722" t="s">
        <v>55</v>
      </c>
      <c r="H1722">
        <v>24480</v>
      </c>
      <c r="I1722">
        <v>24480</v>
      </c>
      <c r="J1722" s="4" t="s">
        <v>341</v>
      </c>
      <c r="K1722">
        <v>1</v>
      </c>
      <c r="L1722">
        <v>0</v>
      </c>
      <c r="M1722" t="str">
        <f>IF(OR(K1722&gt;0, L1722&gt;0), "Parent", "Not Parent")</f>
        <v>Parent</v>
      </c>
      <c r="N1722" t="s">
        <v>617</v>
      </c>
      <c r="O1722" s="8">
        <v>41916</v>
      </c>
      <c r="P1722" s="9">
        <f>O1722-N1722</f>
        <v>600</v>
      </c>
      <c r="Q1722">
        <v>46</v>
      </c>
      <c r="R1722" s="9">
        <f>P1722-Q1722</f>
        <v>554</v>
      </c>
      <c r="S1722" s="8">
        <f>O1722-R1722</f>
        <v>41362</v>
      </c>
      <c r="T1722">
        <v>4</v>
      </c>
      <c r="U1722">
        <v>19</v>
      </c>
      <c r="V1722">
        <v>9</v>
      </c>
      <c r="W1722">
        <v>28</v>
      </c>
      <c r="X1722">
        <v>25</v>
      </c>
      <c r="Y1722">
        <v>17</v>
      </c>
      <c r="Z1722">
        <v>102</v>
      </c>
      <c r="AA1722">
        <f>Z1722/P1722</f>
        <v>0.17</v>
      </c>
      <c r="AB1722" s="11" t="s">
        <v>506</v>
      </c>
      <c r="AC1722" t="s">
        <v>59</v>
      </c>
      <c r="AD1722">
        <v>3</v>
      </c>
      <c r="AE1722" t="str">
        <f>IF(AD1722&gt;3, "Prefers Discount", "Discount Indifferent")</f>
        <v>Discount Indifferent</v>
      </c>
      <c r="AF1722">
        <v>4</v>
      </c>
      <c r="AG1722">
        <v>3</v>
      </c>
      <c r="AH1722">
        <v>0</v>
      </c>
      <c r="AI1722" t="str">
        <f>INDEX($AF$1:$AH$1,MATCH(MAX(AF1722:AH1722),AF1722:AH1722,0))</f>
        <v>Store_Orders</v>
      </c>
      <c r="AJ1722">
        <v>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f>SUM(AK1722:AO1722)</f>
        <v>0</v>
      </c>
      <c r="AQ1722" t="s">
        <v>67</v>
      </c>
      <c r="AR1722">
        <v>0</v>
      </c>
      <c r="AS1722" t="str">
        <f>IF(OR(AK1722&gt;0, AL1722&gt;0, AM1722&gt;0, AN1722&gt;0, AO1722&gt;0), "Converted", "Not Converted")</f>
        <v>Not Converted</v>
      </c>
      <c r="AT1722">
        <v>0</v>
      </c>
      <c r="AU1722">
        <v>3</v>
      </c>
      <c r="AV1722">
        <v>11</v>
      </c>
      <c r="AW1722">
        <f>IF(Z1722&gt;607, 4, 0)</f>
        <v>0</v>
      </c>
      <c r="AX1722">
        <f>IF(AA1722&gt;0.1497, 3, 0)</f>
        <v>3</v>
      </c>
      <c r="AY1722">
        <f>IF(P1722&gt;4031, 2, 0)</f>
        <v>0</v>
      </c>
      <c r="AZ1722">
        <f>IF(H1722&gt;51934.91, 1, 0)</f>
        <v>0</v>
      </c>
      <c r="BA1722">
        <f>SUM(AW1722:AZ1722)</f>
        <v>3</v>
      </c>
      <c r="BB1722" t="str">
        <f>VLOOKUP(BA1722,'Standard Deviations'!$L$1:$M$11,2,TRUE)</f>
        <v>Silver</v>
      </c>
    </row>
    <row r="1723" spans="1:54">
      <c r="A1723">
        <v>3839</v>
      </c>
      <c r="B1723">
        <v>1958</v>
      </c>
      <c r="C1723">
        <f>2024-B1723</f>
        <v>66</v>
      </c>
      <c r="D1723" t="str">
        <f>VLOOKUP(B1723,Reference!$A$1:$B$125, 2)</f>
        <v>Boomers</v>
      </c>
      <c r="E1723" t="s">
        <v>546</v>
      </c>
      <c r="F1723" t="str">
        <f>IF(E1723="High School", "No College", "College")</f>
        <v>No College</v>
      </c>
      <c r="G1723" t="s">
        <v>60</v>
      </c>
      <c r="H1723">
        <v>15056</v>
      </c>
      <c r="I1723">
        <v>15056</v>
      </c>
      <c r="J1723" s="4" t="s">
        <v>341</v>
      </c>
      <c r="K1723">
        <v>1</v>
      </c>
      <c r="L1723">
        <v>1</v>
      </c>
      <c r="M1723" t="str">
        <f>IF(OR(K1723&gt;0, L1723&gt;0), "Parent", "Not Parent")</f>
        <v>Parent</v>
      </c>
      <c r="N1723" t="s">
        <v>372</v>
      </c>
      <c r="O1723" s="8">
        <v>41916</v>
      </c>
      <c r="P1723" s="9">
        <f>O1723-N1723</f>
        <v>519</v>
      </c>
      <c r="Q1723">
        <v>76</v>
      </c>
      <c r="R1723" s="9">
        <f>P1723-Q1723</f>
        <v>443</v>
      </c>
      <c r="S1723" s="8">
        <f>O1723-R1723</f>
        <v>41473</v>
      </c>
      <c r="T1723">
        <v>6</v>
      </c>
      <c r="U1723">
        <v>12</v>
      </c>
      <c r="V1723">
        <v>3</v>
      </c>
      <c r="W1723">
        <v>21</v>
      </c>
      <c r="X1723">
        <v>6</v>
      </c>
      <c r="Y1723">
        <v>40</v>
      </c>
      <c r="Z1723">
        <v>88</v>
      </c>
      <c r="AA1723">
        <f>Z1723/P1723</f>
        <v>0.16955684007707128</v>
      </c>
      <c r="AB1723" s="14" t="s">
        <v>506</v>
      </c>
      <c r="AC1723" s="13" t="s">
        <v>63</v>
      </c>
      <c r="AD1723">
        <v>5</v>
      </c>
      <c r="AE1723" t="str">
        <f>IF(AD1723&gt;3, "Prefers Discount", "Discount Indifferent")</f>
        <v>Prefers Discount</v>
      </c>
      <c r="AF1723">
        <v>3</v>
      </c>
      <c r="AG1723">
        <v>2</v>
      </c>
      <c r="AH1723">
        <v>2</v>
      </c>
      <c r="AI1723" t="str">
        <f>INDEX($AF$1:$AH$1,MATCH(MAX(AF1723:AH1723),AF1723:AH1723,0))</f>
        <v>Store_Orders</v>
      </c>
      <c r="AJ1723">
        <v>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f>SUM(AK1723:AO1723)</f>
        <v>0</v>
      </c>
      <c r="AQ1723" t="s">
        <v>67</v>
      </c>
      <c r="AR1723">
        <v>0</v>
      </c>
      <c r="AS1723" t="str">
        <f>IF(OR(AK1723&gt;0, AL1723&gt;0, AM1723&gt;0, AN1723&gt;0, AO1723&gt;0), "Converted", "Not Converted")</f>
        <v>Not Converted</v>
      </c>
      <c r="AT1723">
        <v>0</v>
      </c>
      <c r="AU1723">
        <v>3</v>
      </c>
      <c r="AV1723">
        <v>11</v>
      </c>
      <c r="AW1723">
        <f>IF(Z1723&gt;607, 4, 0)</f>
        <v>0</v>
      </c>
      <c r="AX1723">
        <f>IF(AA1723&gt;0.1497, 3, 0)</f>
        <v>3</v>
      </c>
      <c r="AY1723">
        <f>IF(P1723&gt;4031, 2, 0)</f>
        <v>0</v>
      </c>
      <c r="AZ1723">
        <f>IF(H1723&gt;51934.91, 1, 0)</f>
        <v>0</v>
      </c>
      <c r="BA1723">
        <f>SUM(AW1723:AZ1723)</f>
        <v>3</v>
      </c>
      <c r="BB1723" t="str">
        <f>VLOOKUP(BA1723,'Standard Deviations'!$L$1:$M$11,2,TRUE)</f>
        <v>Silver</v>
      </c>
    </row>
    <row r="1724" spans="1:54" hidden="1">
      <c r="A1724">
        <v>5985</v>
      </c>
      <c r="B1724">
        <v>1965</v>
      </c>
      <c r="C1724">
        <f>2024-B1724</f>
        <v>59</v>
      </c>
      <c r="D1724" t="str">
        <f>VLOOKUP(B1724,Reference!$A$1:$B$125, 2)</f>
        <v>Gen X</v>
      </c>
      <c r="E1724" t="s">
        <v>64</v>
      </c>
      <c r="F1724" t="str">
        <f>IF(E1724="High School", "No College", "College")</f>
        <v>College</v>
      </c>
      <c r="G1724" t="s">
        <v>60</v>
      </c>
      <c r="H1724">
        <v>33168</v>
      </c>
      <c r="I1724">
        <v>33168</v>
      </c>
      <c r="J1724" s="4" t="s">
        <v>175</v>
      </c>
      <c r="K1724">
        <v>0</v>
      </c>
      <c r="L1724">
        <v>1</v>
      </c>
      <c r="M1724" t="str">
        <f>IF(OR(K1724&gt;0, L1724&gt;0), "Parent", "Not Parent")</f>
        <v>Parent</v>
      </c>
      <c r="N1724" t="s">
        <v>594</v>
      </c>
      <c r="O1724" s="8">
        <v>41916</v>
      </c>
      <c r="P1724" s="9">
        <f>O1724-N1724</f>
        <v>721</v>
      </c>
      <c r="Q1724">
        <v>0</v>
      </c>
      <c r="R1724" s="9">
        <f>P1724-Q1724</f>
        <v>721</v>
      </c>
      <c r="S1724" s="8">
        <f>O1724-R1724</f>
        <v>41195</v>
      </c>
      <c r="T1724">
        <v>80</v>
      </c>
      <c r="U1724">
        <v>1</v>
      </c>
      <c r="V1724">
        <v>37</v>
      </c>
      <c r="W1724">
        <v>0</v>
      </c>
      <c r="X1724">
        <v>1</v>
      </c>
      <c r="Y1724">
        <v>3</v>
      </c>
      <c r="Z1724">
        <v>122</v>
      </c>
      <c r="AA1724">
        <f>Z1724/P1724</f>
        <v>0.16920943134535368</v>
      </c>
      <c r="AB1724" s="11" t="s">
        <v>506</v>
      </c>
      <c r="AC1724" t="s">
        <v>59</v>
      </c>
      <c r="AD1724">
        <v>3</v>
      </c>
      <c r="AE1724" t="str">
        <f>IF(AD1724&gt;3, "Prefers Discount", "Discount Indifferent")</f>
        <v>Discount Indifferent</v>
      </c>
      <c r="AF1724">
        <v>4</v>
      </c>
      <c r="AG1724">
        <v>2</v>
      </c>
      <c r="AH1724">
        <v>1</v>
      </c>
      <c r="AI1724" t="str">
        <f>INDEX($AF$1:$AH$1,MATCH(MAX(AF1724:AH1724),AF1724:AH1724,0))</f>
        <v>Store_Orders</v>
      </c>
      <c r="AJ1724">
        <v>7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f>SUM(AK1724:AO1724)</f>
        <v>0</v>
      </c>
      <c r="AQ1724" t="s">
        <v>67</v>
      </c>
      <c r="AR1724">
        <v>0</v>
      </c>
      <c r="AS1724" t="str">
        <f>IF(OR(AK1724&gt;0, AL1724&gt;0, AM1724&gt;0, AN1724&gt;0, AO1724&gt;0), "Converted", "Not Converted")</f>
        <v>Not Converted</v>
      </c>
      <c r="AT1724">
        <v>0</v>
      </c>
      <c r="AU1724">
        <v>3</v>
      </c>
      <c r="AV1724">
        <v>11</v>
      </c>
      <c r="AW1724">
        <f>IF(Z1724&gt;607, 4, 0)</f>
        <v>0</v>
      </c>
      <c r="AX1724">
        <f>IF(AA1724&gt;0.1497, 3, 0)</f>
        <v>3</v>
      </c>
      <c r="AY1724">
        <f>IF(P1724&gt;4031, 2, 0)</f>
        <v>0</v>
      </c>
      <c r="AZ1724">
        <f>IF(H1724&gt;51934.91, 1, 0)</f>
        <v>0</v>
      </c>
      <c r="BA1724">
        <f>SUM(AW1724:AZ1724)</f>
        <v>3</v>
      </c>
      <c r="BB1724" t="str">
        <f>VLOOKUP(BA1724,'Standard Deviations'!$L$1:$M$11,2,TRUE)</f>
        <v>Silver</v>
      </c>
    </row>
    <row r="1725" spans="1:54">
      <c r="A1725">
        <v>7998</v>
      </c>
      <c r="B1725">
        <v>1958</v>
      </c>
      <c r="C1725">
        <f>2024-B1725</f>
        <v>66</v>
      </c>
      <c r="D1725" t="str">
        <f>VLOOKUP(B1725,Reference!$A$1:$B$125, 2)</f>
        <v>Boomers</v>
      </c>
      <c r="E1725" t="s">
        <v>54</v>
      </c>
      <c r="F1725" t="str">
        <f>IF(E1725="High School", "No College", "College")</f>
        <v>College</v>
      </c>
      <c r="G1725" t="s">
        <v>65</v>
      </c>
      <c r="H1725">
        <v>28087</v>
      </c>
      <c r="I1725">
        <v>28087</v>
      </c>
      <c r="J1725" s="4" t="s">
        <v>341</v>
      </c>
      <c r="K1725">
        <v>1</v>
      </c>
      <c r="L1725">
        <v>1</v>
      </c>
      <c r="M1725" t="str">
        <f>IF(OR(K1725&gt;0, L1725&gt;0), "Parent", "Not Parent")</f>
        <v>Parent</v>
      </c>
      <c r="N1725" t="s">
        <v>410</v>
      </c>
      <c r="O1725" s="8">
        <v>41916</v>
      </c>
      <c r="P1725" s="9">
        <f>O1725-N1725</f>
        <v>662</v>
      </c>
      <c r="Q1725">
        <v>77</v>
      </c>
      <c r="R1725" s="9">
        <f>P1725-Q1725</f>
        <v>585</v>
      </c>
      <c r="S1725" s="8">
        <f>O1725-R1725</f>
        <v>41331</v>
      </c>
      <c r="T1725">
        <v>53</v>
      </c>
      <c r="U1725">
        <v>8</v>
      </c>
      <c r="V1725">
        <v>17</v>
      </c>
      <c r="W1725">
        <v>13</v>
      </c>
      <c r="X1725">
        <v>0</v>
      </c>
      <c r="Y1725">
        <v>21</v>
      </c>
      <c r="Z1725">
        <v>112</v>
      </c>
      <c r="AA1725">
        <f>Z1725/P1725</f>
        <v>0.16918429003021149</v>
      </c>
      <c r="AB1725" s="14" t="s">
        <v>506</v>
      </c>
      <c r="AC1725" s="13" t="s">
        <v>63</v>
      </c>
      <c r="AD1725">
        <v>3</v>
      </c>
      <c r="AE1725" t="str">
        <f>IF(AD1725&gt;3, "Prefers Discount", "Discount Indifferent")</f>
        <v>Discount Indifferent</v>
      </c>
      <c r="AF1725">
        <v>2</v>
      </c>
      <c r="AG1725">
        <v>2</v>
      </c>
      <c r="AH1725">
        <v>2</v>
      </c>
      <c r="AI1725" t="str">
        <f>INDEX($AF$1:$AH$1,MATCH(MAX(AF1725:AH1725),AF1725:AH1725,0))</f>
        <v>Store_Orders</v>
      </c>
      <c r="AJ1725">
        <v>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f>SUM(AK1725:AO1725)</f>
        <v>0</v>
      </c>
      <c r="AQ1725" t="s">
        <v>67</v>
      </c>
      <c r="AR1725">
        <v>0</v>
      </c>
      <c r="AS1725" t="str">
        <f>IF(OR(AK1725&gt;0, AL1725&gt;0, AM1725&gt;0, AN1725&gt;0, AO1725&gt;0), "Converted", "Not Converted")</f>
        <v>Not Converted</v>
      </c>
      <c r="AT1725">
        <v>0</v>
      </c>
      <c r="AU1725">
        <v>3</v>
      </c>
      <c r="AV1725">
        <v>11</v>
      </c>
      <c r="AW1725">
        <f>IF(Z1725&gt;607, 4, 0)</f>
        <v>0</v>
      </c>
      <c r="AX1725">
        <f>IF(AA1725&gt;0.1497, 3, 0)</f>
        <v>3</v>
      </c>
      <c r="AY1725">
        <f>IF(P1725&gt;4031, 2, 0)</f>
        <v>0</v>
      </c>
      <c r="AZ1725">
        <f>IF(H1725&gt;51934.91, 1, 0)</f>
        <v>0</v>
      </c>
      <c r="BA1725">
        <f>SUM(AW1725:AZ1725)</f>
        <v>3</v>
      </c>
      <c r="BB1725" t="str">
        <f>VLOOKUP(BA1725,'Standard Deviations'!$L$1:$M$11,2,TRUE)</f>
        <v>Silver</v>
      </c>
    </row>
    <row r="1726" spans="1:54">
      <c r="A1726">
        <v>3363</v>
      </c>
      <c r="B1726">
        <v>1974</v>
      </c>
      <c r="C1726">
        <f>2024-B1726</f>
        <v>50</v>
      </c>
      <c r="D1726" t="str">
        <f>VLOOKUP(B1726,Reference!$A$1:$B$125, 2)</f>
        <v>Gen X</v>
      </c>
      <c r="E1726" t="s">
        <v>74</v>
      </c>
      <c r="F1726" t="str">
        <f>IF(E1726="High School", "No College", "College")</f>
        <v>College</v>
      </c>
      <c r="G1726" t="s">
        <v>55</v>
      </c>
      <c r="H1726">
        <v>20130</v>
      </c>
      <c r="I1726">
        <v>20130</v>
      </c>
      <c r="J1726" s="4" t="s">
        <v>341</v>
      </c>
      <c r="K1726">
        <v>0</v>
      </c>
      <c r="L1726">
        <v>0</v>
      </c>
      <c r="M1726" t="str">
        <f>IF(OR(K1726&gt;0, L1726&gt;0), "Parent", "Not Parent")</f>
        <v>Not Parent</v>
      </c>
      <c r="N1726" t="s">
        <v>94</v>
      </c>
      <c r="O1726" s="8">
        <v>41916</v>
      </c>
      <c r="P1726" s="9">
        <f>O1726-N1726</f>
        <v>201</v>
      </c>
      <c r="Q1726">
        <v>99</v>
      </c>
      <c r="R1726" s="9">
        <f>P1726-Q1726</f>
        <v>102</v>
      </c>
      <c r="S1726" s="8">
        <f>O1726-R1726</f>
        <v>41814</v>
      </c>
      <c r="T1726">
        <v>0</v>
      </c>
      <c r="U1726">
        <v>6</v>
      </c>
      <c r="V1726">
        <v>3</v>
      </c>
      <c r="W1726">
        <v>7</v>
      </c>
      <c r="X1726">
        <v>6</v>
      </c>
      <c r="Y1726">
        <v>12</v>
      </c>
      <c r="Z1726">
        <v>34</v>
      </c>
      <c r="AA1726">
        <f>Z1726/P1726</f>
        <v>0.1691542288557214</v>
      </c>
      <c r="AB1726" s="14" t="s">
        <v>506</v>
      </c>
      <c r="AC1726" s="13" t="s">
        <v>63</v>
      </c>
      <c r="AD1726">
        <v>1</v>
      </c>
      <c r="AE1726" t="str">
        <f>IF(AD1726&gt;3, "Prefers Discount", "Discount Indifferent")</f>
        <v>Discount Indifferent</v>
      </c>
      <c r="AF1726">
        <v>3</v>
      </c>
      <c r="AG1726">
        <v>1</v>
      </c>
      <c r="AH1726">
        <v>0</v>
      </c>
      <c r="AI1726" t="str">
        <f>INDEX($AF$1:$AH$1,MATCH(MAX(AF1726:AH1726),AF1726:AH1726,0))</f>
        <v>Store_Orders</v>
      </c>
      <c r="AJ1726">
        <v>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f>SUM(AK1726:AO1726)</f>
        <v>0</v>
      </c>
      <c r="AQ1726" t="s">
        <v>67</v>
      </c>
      <c r="AR1726">
        <v>0</v>
      </c>
      <c r="AS1726" t="str">
        <f>IF(OR(AK1726&gt;0, AL1726&gt;0, AM1726&gt;0, AN1726&gt;0, AO1726&gt;0), "Converted", "Not Converted")</f>
        <v>Not Converted</v>
      </c>
      <c r="AT1726">
        <v>0</v>
      </c>
      <c r="AU1726">
        <v>3</v>
      </c>
      <c r="AV1726">
        <v>11</v>
      </c>
      <c r="AW1726">
        <f>IF(Z1726&gt;607, 4, 0)</f>
        <v>0</v>
      </c>
      <c r="AX1726">
        <f>IF(AA1726&gt;0.1497, 3, 0)</f>
        <v>3</v>
      </c>
      <c r="AY1726">
        <f>IF(P1726&gt;4031, 2, 0)</f>
        <v>0</v>
      </c>
      <c r="AZ1726">
        <f>IF(H1726&gt;51934.91, 1, 0)</f>
        <v>0</v>
      </c>
      <c r="BA1726">
        <f>SUM(AW1726:AZ1726)</f>
        <v>3</v>
      </c>
      <c r="BB1726" t="str">
        <f>VLOOKUP(BA1726,'Standard Deviations'!$L$1:$M$11,2,TRUE)</f>
        <v>Silver</v>
      </c>
    </row>
    <row r="1727" spans="1:54">
      <c r="A1727">
        <v>2106</v>
      </c>
      <c r="B1727">
        <v>1974</v>
      </c>
      <c r="C1727">
        <f>2024-B1727</f>
        <v>50</v>
      </c>
      <c r="D1727" t="str">
        <f>VLOOKUP(B1727,Reference!$A$1:$B$125, 2)</f>
        <v>Gen X</v>
      </c>
      <c r="E1727" t="s">
        <v>74</v>
      </c>
      <c r="F1727" t="str">
        <f>IF(E1727="High School", "No College", "College")</f>
        <v>College</v>
      </c>
      <c r="G1727" t="s">
        <v>55</v>
      </c>
      <c r="H1727">
        <v>20130</v>
      </c>
      <c r="I1727">
        <v>20130</v>
      </c>
      <c r="J1727" s="4" t="s">
        <v>341</v>
      </c>
      <c r="K1727">
        <v>0</v>
      </c>
      <c r="L1727">
        <v>0</v>
      </c>
      <c r="M1727" t="str">
        <f>IF(OR(K1727&gt;0, L1727&gt;0), "Parent", "Not Parent")</f>
        <v>Not Parent</v>
      </c>
      <c r="N1727" t="s">
        <v>94</v>
      </c>
      <c r="O1727" s="8">
        <v>41916</v>
      </c>
      <c r="P1727" s="9">
        <f>O1727-N1727</f>
        <v>201</v>
      </c>
      <c r="Q1727">
        <v>99</v>
      </c>
      <c r="R1727" s="9">
        <f>P1727-Q1727</f>
        <v>102</v>
      </c>
      <c r="S1727" s="8">
        <f>O1727-R1727</f>
        <v>41814</v>
      </c>
      <c r="T1727">
        <v>0</v>
      </c>
      <c r="U1727">
        <v>6</v>
      </c>
      <c r="V1727">
        <v>3</v>
      </c>
      <c r="W1727">
        <v>7</v>
      </c>
      <c r="X1727">
        <v>6</v>
      </c>
      <c r="Y1727">
        <v>12</v>
      </c>
      <c r="Z1727">
        <v>34</v>
      </c>
      <c r="AA1727">
        <f>Z1727/P1727</f>
        <v>0.1691542288557214</v>
      </c>
      <c r="AB1727" s="14" t="s">
        <v>506</v>
      </c>
      <c r="AC1727" s="13" t="s">
        <v>63</v>
      </c>
      <c r="AD1727">
        <v>1</v>
      </c>
      <c r="AE1727" t="str">
        <f>IF(AD1727&gt;3, "Prefers Discount", "Discount Indifferent")</f>
        <v>Discount Indifferent</v>
      </c>
      <c r="AF1727">
        <v>3</v>
      </c>
      <c r="AG1727">
        <v>1</v>
      </c>
      <c r="AH1727">
        <v>0</v>
      </c>
      <c r="AI1727" t="str">
        <f>INDEX($AF$1:$AH$1,MATCH(MAX(AF1727:AH1727),AF1727:AH1727,0))</f>
        <v>Store_Orders</v>
      </c>
      <c r="AJ1727">
        <v>8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f>SUM(AK1727:AO1727)</f>
        <v>0</v>
      </c>
      <c r="AQ1727" t="s">
        <v>67</v>
      </c>
      <c r="AR1727">
        <v>0</v>
      </c>
      <c r="AS1727" t="str">
        <f>IF(OR(AK1727&gt;0, AL1727&gt;0, AM1727&gt;0, AN1727&gt;0, AO1727&gt;0), "Converted", "Not Converted")</f>
        <v>Not Converted</v>
      </c>
      <c r="AT1727">
        <v>0</v>
      </c>
      <c r="AU1727">
        <v>3</v>
      </c>
      <c r="AV1727">
        <v>11</v>
      </c>
      <c r="AW1727">
        <f>IF(Z1727&gt;607, 4, 0)</f>
        <v>0</v>
      </c>
      <c r="AX1727">
        <f>IF(AA1727&gt;0.1497, 3, 0)</f>
        <v>3</v>
      </c>
      <c r="AY1727">
        <f>IF(P1727&gt;4031, 2, 0)</f>
        <v>0</v>
      </c>
      <c r="AZ1727">
        <f>IF(H1727&gt;51934.91, 1, 0)</f>
        <v>0</v>
      </c>
      <c r="BA1727">
        <f>SUM(AW1727:AZ1727)</f>
        <v>3</v>
      </c>
      <c r="BB1727" t="str">
        <f>VLOOKUP(BA1727,'Standard Deviations'!$L$1:$M$11,2,TRUE)</f>
        <v>Silver</v>
      </c>
    </row>
    <row r="1728" spans="1:54">
      <c r="A1728">
        <v>7369</v>
      </c>
      <c r="B1728">
        <v>1981</v>
      </c>
      <c r="C1728">
        <f>2024-B1728</f>
        <v>43</v>
      </c>
      <c r="D1728" t="str">
        <f>VLOOKUP(B1728,Reference!$A$1:$B$125, 2)</f>
        <v>Millennials</v>
      </c>
      <c r="E1728" t="s">
        <v>64</v>
      </c>
      <c r="F1728" t="str">
        <f>IF(E1728="High School", "No College", "College")</f>
        <v>College</v>
      </c>
      <c r="G1728" t="s">
        <v>55</v>
      </c>
      <c r="H1728">
        <v>36959</v>
      </c>
      <c r="I1728">
        <v>36959</v>
      </c>
      <c r="J1728" s="4" t="s">
        <v>175</v>
      </c>
      <c r="K1728">
        <v>1</v>
      </c>
      <c r="L1728">
        <v>0</v>
      </c>
      <c r="M1728" t="str">
        <f>IF(OR(K1728&gt;0, L1728&gt;0), "Parent", "Not Parent")</f>
        <v>Parent</v>
      </c>
      <c r="N1728" t="s">
        <v>236</v>
      </c>
      <c r="O1728" s="8">
        <v>41916</v>
      </c>
      <c r="P1728" s="9">
        <f>O1728-N1728</f>
        <v>367</v>
      </c>
      <c r="Q1728">
        <v>56</v>
      </c>
      <c r="R1728" s="9">
        <f>P1728-Q1728</f>
        <v>311</v>
      </c>
      <c r="S1728" s="8">
        <f>O1728-R1728</f>
        <v>41605</v>
      </c>
      <c r="T1728">
        <v>25</v>
      </c>
      <c r="U1728">
        <v>6</v>
      </c>
      <c r="V1728">
        <v>25</v>
      </c>
      <c r="W1728">
        <v>6</v>
      </c>
      <c r="X1728">
        <v>0</v>
      </c>
      <c r="Y1728">
        <v>0</v>
      </c>
      <c r="Z1728">
        <v>62</v>
      </c>
      <c r="AA1728">
        <f>Z1728/P1728</f>
        <v>0.16893732970027248</v>
      </c>
      <c r="AB1728" s="14" t="s">
        <v>506</v>
      </c>
      <c r="AC1728" s="13" t="s">
        <v>63</v>
      </c>
      <c r="AD1728">
        <v>2</v>
      </c>
      <c r="AE1728" t="str">
        <f>IF(AD1728&gt;3, "Prefers Discount", "Discount Indifferent")</f>
        <v>Discount Indifferent</v>
      </c>
      <c r="AF1728">
        <v>3</v>
      </c>
      <c r="AG1728">
        <v>2</v>
      </c>
      <c r="AH1728">
        <v>0</v>
      </c>
      <c r="AI1728" t="str">
        <f>INDEX($AF$1:$AH$1,MATCH(MAX(AF1728:AH1728),AF1728:AH1728,0))</f>
        <v>Store_Orders</v>
      </c>
      <c r="AJ1728">
        <v>8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f>SUM(AK1728:AO1728)</f>
        <v>0</v>
      </c>
      <c r="AQ1728" t="s">
        <v>67</v>
      </c>
      <c r="AR1728">
        <v>0</v>
      </c>
      <c r="AS1728" t="str">
        <f>IF(OR(AK1728&gt;0, AL1728&gt;0, AM1728&gt;0, AN1728&gt;0, AO1728&gt;0), "Converted", "Not Converted")</f>
        <v>Not Converted</v>
      </c>
      <c r="AT1728">
        <v>0</v>
      </c>
      <c r="AU1728">
        <v>3</v>
      </c>
      <c r="AV1728">
        <v>11</v>
      </c>
      <c r="AW1728">
        <f>IF(Z1728&gt;607, 4, 0)</f>
        <v>0</v>
      </c>
      <c r="AX1728">
        <f>IF(AA1728&gt;0.1497, 3, 0)</f>
        <v>3</v>
      </c>
      <c r="AY1728">
        <f>IF(P1728&gt;4031, 2, 0)</f>
        <v>0</v>
      </c>
      <c r="AZ1728">
        <f>IF(H1728&gt;51934.91, 1, 0)</f>
        <v>0</v>
      </c>
      <c r="BA1728">
        <f>SUM(AW1728:AZ1728)</f>
        <v>3</v>
      </c>
      <c r="BB1728" t="str">
        <f>VLOOKUP(BA1728,'Standard Deviations'!$L$1:$M$11,2,TRUE)</f>
        <v>Silver</v>
      </c>
    </row>
    <row r="1729" spans="1:54">
      <c r="A1729">
        <v>2918</v>
      </c>
      <c r="B1729">
        <v>1981</v>
      </c>
      <c r="C1729">
        <f>2024-B1729</f>
        <v>43</v>
      </c>
      <c r="D1729" t="str">
        <f>VLOOKUP(B1729,Reference!$A$1:$B$125, 2)</f>
        <v>Millennials</v>
      </c>
      <c r="E1729" t="s">
        <v>54</v>
      </c>
      <c r="F1729" t="str">
        <f>IF(E1729="High School", "No College", "College")</f>
        <v>College</v>
      </c>
      <c r="G1729" t="s">
        <v>71</v>
      </c>
      <c r="H1729">
        <v>28510</v>
      </c>
      <c r="I1729">
        <v>28510</v>
      </c>
      <c r="J1729" s="4" t="s">
        <v>341</v>
      </c>
      <c r="K1729">
        <v>1</v>
      </c>
      <c r="L1729">
        <v>1</v>
      </c>
      <c r="M1729" t="str">
        <f>IF(OR(K1729&gt;0, L1729&gt;0), "Parent", "Not Parent")</f>
        <v>Parent</v>
      </c>
      <c r="N1729" t="s">
        <v>221</v>
      </c>
      <c r="O1729" s="8">
        <v>41916</v>
      </c>
      <c r="P1729" s="9">
        <f>O1729-N1729</f>
        <v>539</v>
      </c>
      <c r="Q1729">
        <v>72</v>
      </c>
      <c r="R1729" s="9">
        <f>P1729-Q1729</f>
        <v>467</v>
      </c>
      <c r="S1729" s="8">
        <f>O1729-R1729</f>
        <v>41449</v>
      </c>
      <c r="T1729">
        <v>44</v>
      </c>
      <c r="U1729">
        <v>5</v>
      </c>
      <c r="V1729">
        <v>19</v>
      </c>
      <c r="W1729">
        <v>0</v>
      </c>
      <c r="X1729">
        <v>4</v>
      </c>
      <c r="Y1729">
        <v>19</v>
      </c>
      <c r="Z1729">
        <v>91</v>
      </c>
      <c r="AA1729">
        <f>Z1729/P1729</f>
        <v>0.16883116883116883</v>
      </c>
      <c r="AB1729" s="14" t="s">
        <v>506</v>
      </c>
      <c r="AC1729" s="13" t="s">
        <v>63</v>
      </c>
      <c r="AD1729">
        <v>3</v>
      </c>
      <c r="AE1729" t="str">
        <f>IF(AD1729&gt;3, "Prefers Discount", "Discount Indifferent")</f>
        <v>Discount Indifferent</v>
      </c>
      <c r="AF1729">
        <v>4</v>
      </c>
      <c r="AG1729">
        <v>2</v>
      </c>
      <c r="AH1729">
        <v>0</v>
      </c>
      <c r="AI1729" t="str">
        <f>INDEX($AF$1:$AH$1,MATCH(MAX(AF1729:AH1729),AF1729:AH1729,0))</f>
        <v>Store_Orders</v>
      </c>
      <c r="AJ1729">
        <v>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f>SUM(AK1729:AO1729)</f>
        <v>0</v>
      </c>
      <c r="AQ1729" t="s">
        <v>67</v>
      </c>
      <c r="AR1729">
        <v>0</v>
      </c>
      <c r="AS1729" t="str">
        <f>IF(OR(AK1729&gt;0, AL1729&gt;0, AM1729&gt;0, AN1729&gt;0, AO1729&gt;0), "Converted", "Not Converted")</f>
        <v>Not Converted</v>
      </c>
      <c r="AT1729">
        <v>0</v>
      </c>
      <c r="AU1729">
        <v>3</v>
      </c>
      <c r="AV1729">
        <v>11</v>
      </c>
      <c r="AW1729">
        <f>IF(Z1729&gt;607, 4, 0)</f>
        <v>0</v>
      </c>
      <c r="AX1729">
        <f>IF(AA1729&gt;0.1497, 3, 0)</f>
        <v>3</v>
      </c>
      <c r="AY1729">
        <f>IF(P1729&gt;4031, 2, 0)</f>
        <v>0</v>
      </c>
      <c r="AZ1729">
        <f>IF(H1729&gt;51934.91, 1, 0)</f>
        <v>0</v>
      </c>
      <c r="BA1729">
        <f>SUM(AW1729:AZ1729)</f>
        <v>3</v>
      </c>
      <c r="BB1729" t="str">
        <f>VLOOKUP(BA1729,'Standard Deviations'!$L$1:$M$11,2,TRUE)</f>
        <v>Silver</v>
      </c>
    </row>
    <row r="1730" spans="1:54">
      <c r="A1730">
        <v>7327</v>
      </c>
      <c r="B1730">
        <v>1959</v>
      </c>
      <c r="C1730">
        <f>2024-B1730</f>
        <v>65</v>
      </c>
      <c r="D1730" t="str">
        <f>VLOOKUP(B1730,Reference!$A$1:$B$125, 2)</f>
        <v>Boomers</v>
      </c>
      <c r="E1730" t="s">
        <v>68</v>
      </c>
      <c r="F1730" t="str">
        <f>IF(E1730="High School", "No College", "College")</f>
        <v>College</v>
      </c>
      <c r="G1730" t="s">
        <v>55</v>
      </c>
      <c r="H1730">
        <v>36732</v>
      </c>
      <c r="I1730">
        <v>36732</v>
      </c>
      <c r="J1730" s="4" t="s">
        <v>175</v>
      </c>
      <c r="K1730">
        <v>1</v>
      </c>
      <c r="L1730">
        <v>1</v>
      </c>
      <c r="M1730" t="str">
        <f>IF(OR(K1730&gt;0, L1730&gt;0), "Parent", "Not Parent")</f>
        <v>Parent</v>
      </c>
      <c r="N1730" t="s">
        <v>128</v>
      </c>
      <c r="O1730" s="8">
        <v>41916</v>
      </c>
      <c r="P1730" s="9">
        <f>O1730-N1730</f>
        <v>279</v>
      </c>
      <c r="Q1730">
        <v>71</v>
      </c>
      <c r="R1730" s="9">
        <f>P1730-Q1730</f>
        <v>208</v>
      </c>
      <c r="S1730" s="8">
        <f>O1730-R1730</f>
        <v>41708</v>
      </c>
      <c r="T1730">
        <v>21</v>
      </c>
      <c r="U1730">
        <v>5</v>
      </c>
      <c r="V1730">
        <v>3</v>
      </c>
      <c r="W1730">
        <v>10</v>
      </c>
      <c r="X1730">
        <v>1</v>
      </c>
      <c r="Y1730">
        <v>7</v>
      </c>
      <c r="Z1730">
        <v>47</v>
      </c>
      <c r="AA1730">
        <f>Z1730/P1730</f>
        <v>0.16845878136200718</v>
      </c>
      <c r="AB1730" s="14" t="s">
        <v>506</v>
      </c>
      <c r="AC1730" s="13" t="s">
        <v>63</v>
      </c>
      <c r="AD1730">
        <v>3</v>
      </c>
      <c r="AE1730" t="str">
        <f>IF(AD1730&gt;3, "Prefers Discount", "Discount Indifferent")</f>
        <v>Discount Indifferent</v>
      </c>
      <c r="AF1730">
        <v>4</v>
      </c>
      <c r="AG1730">
        <v>1</v>
      </c>
      <c r="AH1730">
        <v>1</v>
      </c>
      <c r="AI1730" t="str">
        <f>INDEX($AF$1:$AH$1,MATCH(MAX(AF1730:AH1730),AF1730:AH1730,0))</f>
        <v>Store_Orders</v>
      </c>
      <c r="AJ1730">
        <v>2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f>SUM(AK1730:AO1730)</f>
        <v>0</v>
      </c>
      <c r="AQ1730" t="s">
        <v>67</v>
      </c>
      <c r="AR1730">
        <v>0</v>
      </c>
      <c r="AS1730" t="str">
        <f>IF(OR(AK1730&gt;0, AL1730&gt;0, AM1730&gt;0, AN1730&gt;0, AO1730&gt;0), "Converted", "Not Converted")</f>
        <v>Not Converted</v>
      </c>
      <c r="AT1730">
        <v>0</v>
      </c>
      <c r="AU1730">
        <v>3</v>
      </c>
      <c r="AV1730">
        <v>11</v>
      </c>
      <c r="AW1730">
        <f>IF(Z1730&gt;607, 4, 0)</f>
        <v>0</v>
      </c>
      <c r="AX1730">
        <f>IF(AA1730&gt;0.1497, 3, 0)</f>
        <v>3</v>
      </c>
      <c r="AY1730">
        <f>IF(P1730&gt;4031, 2, 0)</f>
        <v>0</v>
      </c>
      <c r="AZ1730">
        <f>IF(H1730&gt;51934.91, 1, 0)</f>
        <v>0</v>
      </c>
      <c r="BA1730">
        <f>SUM(AW1730:AZ1730)</f>
        <v>3</v>
      </c>
      <c r="BB1730" t="str">
        <f>VLOOKUP(BA1730,'Standard Deviations'!$L$1:$M$11,2,TRUE)</f>
        <v>Silver</v>
      </c>
    </row>
    <row r="1731" spans="1:54" hidden="1">
      <c r="A1731">
        <v>7458</v>
      </c>
      <c r="B1731">
        <v>1956</v>
      </c>
      <c r="C1731">
        <f>2024-B1731</f>
        <v>68</v>
      </c>
      <c r="D1731" t="str">
        <f>VLOOKUP(B1731,Reference!$A$1:$B$125, 2)</f>
        <v>Boomers</v>
      </c>
      <c r="E1731" t="s">
        <v>64</v>
      </c>
      <c r="F1731" t="str">
        <f>IF(E1731="High School", "No College", "College")</f>
        <v>College</v>
      </c>
      <c r="G1731" t="s">
        <v>65</v>
      </c>
      <c r="H1731">
        <v>34941</v>
      </c>
      <c r="I1731">
        <v>34941</v>
      </c>
      <c r="J1731" s="4" t="s">
        <v>175</v>
      </c>
      <c r="K1731">
        <v>1</v>
      </c>
      <c r="L1731">
        <v>1</v>
      </c>
      <c r="M1731" t="str">
        <f>IF(OR(K1731&gt;0, L1731&gt;0), "Parent", "Not Parent")</f>
        <v>Parent</v>
      </c>
      <c r="N1731" t="s">
        <v>690</v>
      </c>
      <c r="O1731" s="8">
        <v>41916</v>
      </c>
      <c r="P1731" s="9">
        <f>O1731-N1731</f>
        <v>577</v>
      </c>
      <c r="Q1731">
        <v>26</v>
      </c>
      <c r="R1731" s="9">
        <f>P1731-Q1731</f>
        <v>551</v>
      </c>
      <c r="S1731" s="8">
        <f>O1731-R1731</f>
        <v>41365</v>
      </c>
      <c r="T1731">
        <v>39</v>
      </c>
      <c r="U1731">
        <v>2</v>
      </c>
      <c r="V1731">
        <v>25</v>
      </c>
      <c r="W1731">
        <v>4</v>
      </c>
      <c r="X1731">
        <v>3</v>
      </c>
      <c r="Y1731">
        <v>24</v>
      </c>
      <c r="Z1731">
        <v>97</v>
      </c>
      <c r="AA1731">
        <f>Z1731/P1731</f>
        <v>0.1681109185441941</v>
      </c>
      <c r="AB1731" s="11" t="s">
        <v>506</v>
      </c>
      <c r="AC1731" t="s">
        <v>59</v>
      </c>
      <c r="AD1731">
        <v>2</v>
      </c>
      <c r="AE1731" t="str">
        <f>IF(AD1731&gt;3, "Prefers Discount", "Discount Indifferent")</f>
        <v>Discount Indifferent</v>
      </c>
      <c r="AF1731">
        <v>3</v>
      </c>
      <c r="AG1731">
        <v>3</v>
      </c>
      <c r="AH1731">
        <v>0</v>
      </c>
      <c r="AI1731" t="str">
        <f>INDEX($AF$1:$AH$1,MATCH(MAX(AF1731:AH1731),AF1731:AH1731,0))</f>
        <v>Store_Orders</v>
      </c>
      <c r="AJ1731">
        <v>8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f>SUM(AK1731:AO1731)</f>
        <v>0</v>
      </c>
      <c r="AQ1731" t="s">
        <v>67</v>
      </c>
      <c r="AR1731">
        <v>0</v>
      </c>
      <c r="AS1731" t="str">
        <f>IF(OR(AK1731&gt;0, AL1731&gt;0, AM1731&gt;0, AN1731&gt;0, AO1731&gt;0), "Converted", "Not Converted")</f>
        <v>Not Converted</v>
      </c>
      <c r="AT1731">
        <v>0</v>
      </c>
      <c r="AU1731">
        <v>3</v>
      </c>
      <c r="AV1731">
        <v>11</v>
      </c>
      <c r="AW1731">
        <f>IF(Z1731&gt;607, 4, 0)</f>
        <v>0</v>
      </c>
      <c r="AX1731">
        <f>IF(AA1731&gt;0.1497, 3, 0)</f>
        <v>3</v>
      </c>
      <c r="AY1731">
        <f>IF(P1731&gt;4031, 2, 0)</f>
        <v>0</v>
      </c>
      <c r="AZ1731">
        <f>IF(H1731&gt;51934.91, 1, 0)</f>
        <v>0</v>
      </c>
      <c r="BA1731">
        <f>SUM(AW1731:AZ1731)</f>
        <v>3</v>
      </c>
      <c r="BB1731" t="str">
        <f>VLOOKUP(BA1731,'Standard Deviations'!$L$1:$M$11,2,TRUE)</f>
        <v>Silver</v>
      </c>
    </row>
    <row r="1732" spans="1:54" hidden="1">
      <c r="A1732">
        <v>7573</v>
      </c>
      <c r="B1732">
        <v>1978</v>
      </c>
      <c r="C1732">
        <f>2024-B1732</f>
        <v>46</v>
      </c>
      <c r="D1732" t="str">
        <f>VLOOKUP(B1732,Reference!$A$1:$B$125, 2)</f>
        <v>Gen X</v>
      </c>
      <c r="E1732" t="s">
        <v>68</v>
      </c>
      <c r="F1732" t="str">
        <f>IF(E1732="High School", "No College", "College")</f>
        <v>College</v>
      </c>
      <c r="G1732" t="s">
        <v>60</v>
      </c>
      <c r="H1732">
        <v>31626</v>
      </c>
      <c r="I1732">
        <v>31626</v>
      </c>
      <c r="J1732" s="4" t="s">
        <v>175</v>
      </c>
      <c r="K1732">
        <v>1</v>
      </c>
      <c r="L1732">
        <v>0</v>
      </c>
      <c r="M1732" t="str">
        <f>IF(OR(K1732&gt;0, L1732&gt;0), "Parent", "Not Parent")</f>
        <v>Parent</v>
      </c>
      <c r="N1732" t="s">
        <v>691</v>
      </c>
      <c r="O1732" s="8">
        <v>41916</v>
      </c>
      <c r="P1732" s="9">
        <f>O1732-N1732</f>
        <v>512</v>
      </c>
      <c r="Q1732">
        <v>12</v>
      </c>
      <c r="R1732" s="9">
        <f>P1732-Q1732</f>
        <v>500</v>
      </c>
      <c r="S1732" s="8">
        <f>O1732-R1732</f>
        <v>41416</v>
      </c>
      <c r="T1732">
        <v>39</v>
      </c>
      <c r="U1732">
        <v>1</v>
      </c>
      <c r="V1732">
        <v>9</v>
      </c>
      <c r="W1732">
        <v>2</v>
      </c>
      <c r="X1732">
        <v>1</v>
      </c>
      <c r="Y1732">
        <v>34</v>
      </c>
      <c r="Z1732">
        <v>86</v>
      </c>
      <c r="AA1732">
        <f>Z1732/P1732</f>
        <v>0.16796875</v>
      </c>
      <c r="AB1732" s="11" t="s">
        <v>506</v>
      </c>
      <c r="AC1732" t="s">
        <v>59</v>
      </c>
      <c r="AD1732">
        <v>1</v>
      </c>
      <c r="AE1732" t="str">
        <f>IF(AD1732&gt;3, "Prefers Discount", "Discount Indifferent")</f>
        <v>Discount Indifferent</v>
      </c>
      <c r="AF1732">
        <v>2</v>
      </c>
      <c r="AG1732">
        <v>2</v>
      </c>
      <c r="AH1732">
        <v>1</v>
      </c>
      <c r="AI1732" t="str">
        <f>INDEX($AF$1:$AH$1,MATCH(MAX(AF1732:AH1732),AF1732:AH1732,0))</f>
        <v>Store_Orders</v>
      </c>
      <c r="AJ1732">
        <v>7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f>SUM(AK1732:AO1732)</f>
        <v>1</v>
      </c>
      <c r="AQ1732" t="str">
        <f>INDEX($AK$1:$AO$1,MATCH(MAX(AK1732:AO1732),AK1732:AO1732,0))</f>
        <v>Converted_on_Camp3</v>
      </c>
      <c r="AR1732">
        <v>1</v>
      </c>
      <c r="AS1732" t="str">
        <f>IF(OR(AK1732&gt;0, AL1732&gt;0, AM1732&gt;0, AN1732&gt;0, AO1732&gt;0), "Converted", "Not Converted")</f>
        <v>Converted</v>
      </c>
      <c r="AT1732">
        <v>0</v>
      </c>
      <c r="AU1732">
        <v>3</v>
      </c>
      <c r="AV1732">
        <v>11</v>
      </c>
      <c r="AW1732">
        <f>IF(Z1732&gt;607, 4, 0)</f>
        <v>0</v>
      </c>
      <c r="AX1732">
        <f>IF(AA1732&gt;0.1497, 3, 0)</f>
        <v>3</v>
      </c>
      <c r="AY1732">
        <f>IF(P1732&gt;4031, 2, 0)</f>
        <v>0</v>
      </c>
      <c r="AZ1732">
        <f>IF(H1732&gt;51934.91, 1, 0)</f>
        <v>0</v>
      </c>
      <c r="BA1732">
        <f>SUM(AW1732:AZ1732)</f>
        <v>3</v>
      </c>
      <c r="BB1732" t="str">
        <f>VLOOKUP(BA1732,'Standard Deviations'!$L$1:$M$11,2,TRUE)</f>
        <v>Silver</v>
      </c>
    </row>
    <row r="1733" spans="1:54" hidden="1">
      <c r="A1733">
        <v>1321</v>
      </c>
      <c r="B1733">
        <v>1974</v>
      </c>
      <c r="C1733">
        <f>2024-B1733</f>
        <v>50</v>
      </c>
      <c r="D1733" t="str">
        <f>VLOOKUP(B1733,Reference!$A$1:$B$125, 2)</f>
        <v>Gen X</v>
      </c>
      <c r="E1733" t="s">
        <v>54</v>
      </c>
      <c r="F1733" t="str">
        <f>IF(E1733="High School", "No College", "College")</f>
        <v>College</v>
      </c>
      <c r="G1733" t="s">
        <v>55</v>
      </c>
      <c r="H1733">
        <v>26067</v>
      </c>
      <c r="I1733">
        <v>26067</v>
      </c>
      <c r="J1733" s="4" t="s">
        <v>341</v>
      </c>
      <c r="K1733">
        <v>1</v>
      </c>
      <c r="L1733">
        <v>0</v>
      </c>
      <c r="M1733" t="str">
        <f>IF(OR(K1733&gt;0, L1733&gt;0), "Parent", "Not Parent")</f>
        <v>Parent</v>
      </c>
      <c r="N1733" t="s">
        <v>544</v>
      </c>
      <c r="O1733" s="8">
        <v>41916</v>
      </c>
      <c r="P1733" s="9">
        <f>O1733-N1733</f>
        <v>334</v>
      </c>
      <c r="Q1733">
        <v>49</v>
      </c>
      <c r="R1733" s="9">
        <f>P1733-Q1733</f>
        <v>285</v>
      </c>
      <c r="S1733" s="8">
        <f>O1733-R1733</f>
        <v>41631</v>
      </c>
      <c r="T1733">
        <v>22</v>
      </c>
      <c r="U1733">
        <v>2</v>
      </c>
      <c r="V1733">
        <v>18</v>
      </c>
      <c r="W1733">
        <v>0</v>
      </c>
      <c r="X1733">
        <v>2</v>
      </c>
      <c r="Y1733">
        <v>12</v>
      </c>
      <c r="Z1733">
        <v>56</v>
      </c>
      <c r="AA1733">
        <f>Z1733/P1733</f>
        <v>0.16766467065868262</v>
      </c>
      <c r="AB1733" s="11" t="s">
        <v>506</v>
      </c>
      <c r="AC1733" t="s">
        <v>59</v>
      </c>
      <c r="AD1733">
        <v>3</v>
      </c>
      <c r="AE1733" t="str">
        <f>IF(AD1733&gt;3, "Prefers Discount", "Discount Indifferent")</f>
        <v>Discount Indifferent</v>
      </c>
      <c r="AF1733">
        <v>3</v>
      </c>
      <c r="AG1733">
        <v>3</v>
      </c>
      <c r="AH1733">
        <v>0</v>
      </c>
      <c r="AI1733" t="str">
        <f>INDEX($AF$1:$AH$1,MATCH(MAX(AF1733:AH1733),AF1733:AH1733,0))</f>
        <v>Store_Orders</v>
      </c>
      <c r="AJ1733">
        <v>8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f>SUM(AK1733:AO1733)</f>
        <v>0</v>
      </c>
      <c r="AQ1733" t="s">
        <v>67</v>
      </c>
      <c r="AR1733">
        <v>0</v>
      </c>
      <c r="AS1733" t="str">
        <f>IF(OR(AK1733&gt;0, AL1733&gt;0, AM1733&gt;0, AN1733&gt;0, AO1733&gt;0), "Converted", "Not Converted")</f>
        <v>Not Converted</v>
      </c>
      <c r="AT1733">
        <v>0</v>
      </c>
      <c r="AU1733">
        <v>3</v>
      </c>
      <c r="AV1733">
        <v>11</v>
      </c>
      <c r="AW1733">
        <f>IF(Z1733&gt;607, 4, 0)</f>
        <v>0</v>
      </c>
      <c r="AX1733">
        <f>IF(AA1733&gt;0.1497, 3, 0)</f>
        <v>3</v>
      </c>
      <c r="AY1733">
        <f>IF(P1733&gt;4031, 2, 0)</f>
        <v>0</v>
      </c>
      <c r="AZ1733">
        <f>IF(H1733&gt;51934.91, 1, 0)</f>
        <v>0</v>
      </c>
      <c r="BA1733">
        <f>SUM(AW1733:AZ1733)</f>
        <v>3</v>
      </c>
      <c r="BB1733" t="str">
        <f>VLOOKUP(BA1733,'Standard Deviations'!$L$1:$M$11,2,TRUE)</f>
        <v>Silver</v>
      </c>
    </row>
    <row r="1734" spans="1:54" hidden="1">
      <c r="A1734">
        <v>10839</v>
      </c>
      <c r="B1734">
        <v>1976</v>
      </c>
      <c r="C1734">
        <f>2024-B1734</f>
        <v>48</v>
      </c>
      <c r="D1734" t="str">
        <f>VLOOKUP(B1734,Reference!$A$1:$B$125, 2)</f>
        <v>Gen X</v>
      </c>
      <c r="E1734" t="s">
        <v>54</v>
      </c>
      <c r="F1734" t="str">
        <f>IF(E1734="High School", "No College", "College")</f>
        <v>College</v>
      </c>
      <c r="G1734" t="s">
        <v>65</v>
      </c>
      <c r="H1734">
        <v>36283</v>
      </c>
      <c r="I1734">
        <v>36283</v>
      </c>
      <c r="J1734" s="4" t="s">
        <v>175</v>
      </c>
      <c r="K1734">
        <v>1</v>
      </c>
      <c r="L1734">
        <v>1</v>
      </c>
      <c r="M1734" t="str">
        <f>IF(OR(K1734&gt;0, L1734&gt;0), "Parent", "Not Parent")</f>
        <v>Parent</v>
      </c>
      <c r="N1734" t="s">
        <v>212</v>
      </c>
      <c r="O1734" s="8">
        <v>41916</v>
      </c>
      <c r="P1734" s="9">
        <f>O1734-N1734</f>
        <v>173</v>
      </c>
      <c r="Q1734">
        <v>42</v>
      </c>
      <c r="R1734" s="9">
        <f>P1734-Q1734</f>
        <v>131</v>
      </c>
      <c r="S1734" s="8">
        <f>O1734-R1734</f>
        <v>41785</v>
      </c>
      <c r="T1734">
        <v>6</v>
      </c>
      <c r="U1734">
        <v>5</v>
      </c>
      <c r="V1734">
        <v>5</v>
      </c>
      <c r="W1734">
        <v>8</v>
      </c>
      <c r="X1734">
        <v>0</v>
      </c>
      <c r="Y1734">
        <v>5</v>
      </c>
      <c r="Z1734">
        <v>29</v>
      </c>
      <c r="AA1734">
        <f>Z1734/P1734</f>
        <v>0.16763005780346821</v>
      </c>
      <c r="AB1734" s="11" t="s">
        <v>506</v>
      </c>
      <c r="AC1734" t="s">
        <v>59</v>
      </c>
      <c r="AD1734">
        <v>2</v>
      </c>
      <c r="AE1734" t="str">
        <f>IF(AD1734&gt;3, "Prefers Discount", "Discount Indifferent")</f>
        <v>Discount Indifferent</v>
      </c>
      <c r="AF1734">
        <v>3</v>
      </c>
      <c r="AG1734">
        <v>1</v>
      </c>
      <c r="AH1734">
        <v>0</v>
      </c>
      <c r="AI1734" t="str">
        <f>INDEX($AF$1:$AH$1,MATCH(MAX(AF1734:AH1734),AF1734:AH1734,0))</f>
        <v>Store_Orders</v>
      </c>
      <c r="AJ1734">
        <v>4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f>SUM(AK1734:AO1734)</f>
        <v>0</v>
      </c>
      <c r="AQ1734" t="s">
        <v>67</v>
      </c>
      <c r="AR1734">
        <v>0</v>
      </c>
      <c r="AS1734" t="str">
        <f>IF(OR(AK1734&gt;0, AL1734&gt;0, AM1734&gt;0, AN1734&gt;0, AO1734&gt;0), "Converted", "Not Converted")</f>
        <v>Not Converted</v>
      </c>
      <c r="AT1734">
        <v>0</v>
      </c>
      <c r="AU1734">
        <v>3</v>
      </c>
      <c r="AV1734">
        <v>11</v>
      </c>
      <c r="AW1734">
        <f>IF(Z1734&gt;607, 4, 0)</f>
        <v>0</v>
      </c>
      <c r="AX1734">
        <f>IF(AA1734&gt;0.1497, 3, 0)</f>
        <v>3</v>
      </c>
      <c r="AY1734">
        <f>IF(P1734&gt;4031, 2, 0)</f>
        <v>0</v>
      </c>
      <c r="AZ1734">
        <f>IF(H1734&gt;51934.91, 1, 0)</f>
        <v>0</v>
      </c>
      <c r="BA1734">
        <f>SUM(AW1734:AZ1734)</f>
        <v>3</v>
      </c>
      <c r="BB1734" t="str">
        <f>VLOOKUP(BA1734,'Standard Deviations'!$L$1:$M$11,2,TRUE)</f>
        <v>Silver</v>
      </c>
    </row>
    <row r="1735" spans="1:54" hidden="1">
      <c r="A1735">
        <v>6471</v>
      </c>
      <c r="B1735">
        <v>1971</v>
      </c>
      <c r="C1735">
        <f>2024-B1735</f>
        <v>53</v>
      </c>
      <c r="D1735" t="str">
        <f>VLOOKUP(B1735,Reference!$A$1:$B$125, 2)</f>
        <v>Gen X</v>
      </c>
      <c r="E1735" t="s">
        <v>64</v>
      </c>
      <c r="F1735" t="str">
        <f>IF(E1735="High School", "No College", "College")</f>
        <v>College</v>
      </c>
      <c r="G1735" t="s">
        <v>60</v>
      </c>
      <c r="H1735">
        <v>36230</v>
      </c>
      <c r="I1735">
        <v>36230</v>
      </c>
      <c r="J1735" s="4" t="s">
        <v>175</v>
      </c>
      <c r="K1735">
        <v>1</v>
      </c>
      <c r="L1735">
        <v>0</v>
      </c>
      <c r="M1735" t="str">
        <f>IF(OR(K1735&gt;0, L1735&gt;0), "Parent", "Not Parent")</f>
        <v>Parent</v>
      </c>
      <c r="N1735" t="s">
        <v>139</v>
      </c>
      <c r="O1735" s="8">
        <v>41916</v>
      </c>
      <c r="P1735" s="9">
        <f>O1735-N1735</f>
        <v>352</v>
      </c>
      <c r="Q1735">
        <v>17</v>
      </c>
      <c r="R1735" s="9">
        <f>P1735-Q1735</f>
        <v>335</v>
      </c>
      <c r="S1735" s="8">
        <f>O1735-R1735</f>
        <v>41581</v>
      </c>
      <c r="T1735">
        <v>14</v>
      </c>
      <c r="U1735">
        <v>2</v>
      </c>
      <c r="V1735">
        <v>30</v>
      </c>
      <c r="W1735">
        <v>8</v>
      </c>
      <c r="X1735">
        <v>2</v>
      </c>
      <c r="Y1735">
        <v>3</v>
      </c>
      <c r="Z1735">
        <v>59</v>
      </c>
      <c r="AA1735">
        <f>Z1735/P1735</f>
        <v>0.16761363636363635</v>
      </c>
      <c r="AB1735" s="11" t="s">
        <v>506</v>
      </c>
      <c r="AC1735" t="s">
        <v>59</v>
      </c>
      <c r="AD1735">
        <v>1</v>
      </c>
      <c r="AE1735" t="str">
        <f>IF(AD1735&gt;3, "Prefers Discount", "Discount Indifferent")</f>
        <v>Discount Indifferent</v>
      </c>
      <c r="AF1735">
        <v>4</v>
      </c>
      <c r="AG1735">
        <v>2</v>
      </c>
      <c r="AH1735">
        <v>0</v>
      </c>
      <c r="AI1735" t="str">
        <f>INDEX($AF$1:$AH$1,MATCH(MAX(AF1735:AH1735),AF1735:AH1735,0))</f>
        <v>Store_Orders</v>
      </c>
      <c r="AJ1735">
        <v>5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f>SUM(AK1735:AO1735)</f>
        <v>0</v>
      </c>
      <c r="AQ1735" t="s">
        <v>67</v>
      </c>
      <c r="AR1735">
        <v>0</v>
      </c>
      <c r="AS1735" t="str">
        <f>IF(OR(AK1735&gt;0, AL1735&gt;0, AM1735&gt;0, AN1735&gt;0, AO1735&gt;0), "Converted", "Not Converted")</f>
        <v>Not Converted</v>
      </c>
      <c r="AT1735">
        <v>0</v>
      </c>
      <c r="AU1735">
        <v>3</v>
      </c>
      <c r="AV1735">
        <v>11</v>
      </c>
      <c r="AW1735">
        <f>IF(Z1735&gt;607, 4, 0)</f>
        <v>0</v>
      </c>
      <c r="AX1735">
        <f>IF(AA1735&gt;0.1497, 3, 0)</f>
        <v>3</v>
      </c>
      <c r="AY1735">
        <f>IF(P1735&gt;4031, 2, 0)</f>
        <v>0</v>
      </c>
      <c r="AZ1735">
        <f>IF(H1735&gt;51934.91, 1, 0)</f>
        <v>0</v>
      </c>
      <c r="BA1735">
        <f>SUM(AW1735:AZ1735)</f>
        <v>3</v>
      </c>
      <c r="BB1735" t="str">
        <f>VLOOKUP(BA1735,'Standard Deviations'!$L$1:$M$11,2,TRUE)</f>
        <v>Silver</v>
      </c>
    </row>
    <row r="1736" spans="1:54">
      <c r="A1736">
        <v>10236</v>
      </c>
      <c r="B1736">
        <v>1975</v>
      </c>
      <c r="C1736">
        <f>2024-B1736</f>
        <v>49</v>
      </c>
      <c r="D1736" t="str">
        <f>VLOOKUP(B1736,Reference!$A$1:$B$125, 2)</f>
        <v>Gen X</v>
      </c>
      <c r="E1736" t="s">
        <v>64</v>
      </c>
      <c r="F1736" t="str">
        <f>IF(E1736="High School", "No College", "College")</f>
        <v>College</v>
      </c>
      <c r="G1736" t="s">
        <v>60</v>
      </c>
      <c r="H1736">
        <v>31160</v>
      </c>
      <c r="I1736">
        <v>31160</v>
      </c>
      <c r="J1736" s="4" t="s">
        <v>341</v>
      </c>
      <c r="K1736">
        <v>1</v>
      </c>
      <c r="L1736">
        <v>0</v>
      </c>
      <c r="M1736" t="str">
        <f>IF(OR(K1736&gt;0, L1736&gt;0), "Parent", "Not Parent")</f>
        <v>Parent</v>
      </c>
      <c r="N1736" t="s">
        <v>453</v>
      </c>
      <c r="O1736" s="8">
        <v>41916</v>
      </c>
      <c r="P1736" s="9">
        <f>O1736-N1736</f>
        <v>383</v>
      </c>
      <c r="Q1736">
        <v>59</v>
      </c>
      <c r="R1736" s="9">
        <f>P1736-Q1736</f>
        <v>324</v>
      </c>
      <c r="S1736" s="8">
        <f>O1736-R1736</f>
        <v>41592</v>
      </c>
      <c r="T1736">
        <v>16</v>
      </c>
      <c r="U1736">
        <v>3</v>
      </c>
      <c r="V1736">
        <v>25</v>
      </c>
      <c r="W1736">
        <v>6</v>
      </c>
      <c r="X1736">
        <v>1</v>
      </c>
      <c r="Y1736">
        <v>13</v>
      </c>
      <c r="Z1736">
        <v>64</v>
      </c>
      <c r="AA1736">
        <f>Z1736/P1736</f>
        <v>0.16710182767624021</v>
      </c>
      <c r="AB1736" s="14" t="s">
        <v>506</v>
      </c>
      <c r="AC1736" s="13" t="s">
        <v>63</v>
      </c>
      <c r="AD1736">
        <v>2</v>
      </c>
      <c r="AE1736" t="str">
        <f>IF(AD1736&gt;3, "Prefers Discount", "Discount Indifferent")</f>
        <v>Discount Indifferent</v>
      </c>
      <c r="AF1736">
        <v>3</v>
      </c>
      <c r="AG1736">
        <v>2</v>
      </c>
      <c r="AH1736">
        <v>0</v>
      </c>
      <c r="AI1736" t="str">
        <f>INDEX($AF$1:$AH$1,MATCH(MAX(AF1736:AH1736),AF1736:AH1736,0))</f>
        <v>Store_Orders</v>
      </c>
      <c r="AJ1736">
        <v>8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f>SUM(AK1736:AO1736)</f>
        <v>0</v>
      </c>
      <c r="AQ1736" t="s">
        <v>67</v>
      </c>
      <c r="AR1736">
        <v>0</v>
      </c>
      <c r="AS1736" t="str">
        <f>IF(OR(AK1736&gt;0, AL1736&gt;0, AM1736&gt;0, AN1736&gt;0, AO1736&gt;0), "Converted", "Not Converted")</f>
        <v>Not Converted</v>
      </c>
      <c r="AT1736">
        <v>0</v>
      </c>
      <c r="AU1736">
        <v>3</v>
      </c>
      <c r="AV1736">
        <v>11</v>
      </c>
      <c r="AW1736">
        <f>IF(Z1736&gt;607, 4, 0)</f>
        <v>0</v>
      </c>
      <c r="AX1736">
        <f>IF(AA1736&gt;0.1497, 3, 0)</f>
        <v>3</v>
      </c>
      <c r="AY1736">
        <f>IF(P1736&gt;4031, 2, 0)</f>
        <v>0</v>
      </c>
      <c r="AZ1736">
        <f>IF(H1736&gt;51934.91, 1, 0)</f>
        <v>0</v>
      </c>
      <c r="BA1736">
        <f>SUM(AW1736:AZ1736)</f>
        <v>3</v>
      </c>
      <c r="BB1736" t="str">
        <f>VLOOKUP(BA1736,'Standard Deviations'!$L$1:$M$11,2,TRUE)</f>
        <v>Silver</v>
      </c>
    </row>
    <row r="1737" spans="1:54" hidden="1">
      <c r="A1737">
        <v>6770</v>
      </c>
      <c r="B1737">
        <v>1985</v>
      </c>
      <c r="C1737">
        <f>2024-B1737</f>
        <v>39</v>
      </c>
      <c r="D1737" t="str">
        <f>VLOOKUP(B1737,Reference!$A$1:$B$125, 2)</f>
        <v>Millennials</v>
      </c>
      <c r="E1737" t="s">
        <v>54</v>
      </c>
      <c r="F1737" t="str">
        <f>IF(E1737="High School", "No College", "College")</f>
        <v>College</v>
      </c>
      <c r="G1737" t="s">
        <v>55</v>
      </c>
      <c r="H1737">
        <v>21355</v>
      </c>
      <c r="I1737">
        <v>21355</v>
      </c>
      <c r="J1737" s="4" t="s">
        <v>341</v>
      </c>
      <c r="K1737">
        <v>1</v>
      </c>
      <c r="L1737">
        <v>0</v>
      </c>
      <c r="M1737" t="str">
        <f>IF(OR(K1737&gt;0, L1737&gt;0), "Parent", "Not Parent")</f>
        <v>Parent</v>
      </c>
      <c r="N1737" t="s">
        <v>301</v>
      </c>
      <c r="O1737" s="8">
        <v>41916</v>
      </c>
      <c r="P1737" s="9">
        <f>O1737-N1737</f>
        <v>410</v>
      </c>
      <c r="Q1737">
        <v>5</v>
      </c>
      <c r="R1737" s="9">
        <f>P1737-Q1737</f>
        <v>405</v>
      </c>
      <c r="S1737" s="8">
        <f>O1737-R1737</f>
        <v>41511</v>
      </c>
      <c r="T1737">
        <v>5</v>
      </c>
      <c r="U1737">
        <v>13</v>
      </c>
      <c r="V1737">
        <v>14</v>
      </c>
      <c r="W1737">
        <v>0</v>
      </c>
      <c r="X1737">
        <v>5</v>
      </c>
      <c r="Y1737">
        <v>31</v>
      </c>
      <c r="Z1737">
        <v>68</v>
      </c>
      <c r="AA1737">
        <f>Z1737/P1737</f>
        <v>0.16585365853658537</v>
      </c>
      <c r="AB1737" s="11" t="s">
        <v>506</v>
      </c>
      <c r="AC1737" t="s">
        <v>59</v>
      </c>
      <c r="AD1737">
        <v>2</v>
      </c>
      <c r="AE1737" t="str">
        <f>IF(AD1737&gt;3, "Prefers Discount", "Discount Indifferent")</f>
        <v>Discount Indifferent</v>
      </c>
      <c r="AF1737">
        <v>2</v>
      </c>
      <c r="AG1737">
        <v>2</v>
      </c>
      <c r="AH1737">
        <v>1</v>
      </c>
      <c r="AI1737" t="str">
        <f>INDEX($AF$1:$AH$1,MATCH(MAX(AF1737:AH1737),AF1737:AH1737,0))</f>
        <v>Store_Orders</v>
      </c>
      <c r="AJ1737">
        <v>6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f>SUM(AK1737:AO1737)</f>
        <v>1</v>
      </c>
      <c r="AQ1737" t="str">
        <f>INDEX($AK$1:$AO$1,MATCH(MAX(AK1737:AO1737),AK1737:AO1737,0))</f>
        <v>Converted_on_Camp3</v>
      </c>
      <c r="AR1737">
        <v>1</v>
      </c>
      <c r="AS1737" t="str">
        <f>IF(OR(AK1737&gt;0, AL1737&gt;0, AM1737&gt;0, AN1737&gt;0, AO1737&gt;0), "Converted", "Not Converted")</f>
        <v>Converted</v>
      </c>
      <c r="AT1737">
        <v>0</v>
      </c>
      <c r="AU1737">
        <v>3</v>
      </c>
      <c r="AV1737">
        <v>11</v>
      </c>
      <c r="AW1737">
        <f>IF(Z1737&gt;607, 4, 0)</f>
        <v>0</v>
      </c>
      <c r="AX1737">
        <f>IF(AA1737&gt;0.1497, 3, 0)</f>
        <v>3</v>
      </c>
      <c r="AY1737">
        <f>IF(P1737&gt;4031, 2, 0)</f>
        <v>0</v>
      </c>
      <c r="AZ1737">
        <f>IF(H1737&gt;51934.91, 1, 0)</f>
        <v>0</v>
      </c>
      <c r="BA1737">
        <f>SUM(AW1737:AZ1737)</f>
        <v>3</v>
      </c>
      <c r="BB1737" t="str">
        <f>VLOOKUP(BA1737,'Standard Deviations'!$L$1:$M$11,2,TRUE)</f>
        <v>Silver</v>
      </c>
    </row>
    <row r="1738" spans="1:54" hidden="1">
      <c r="A1738">
        <v>5710</v>
      </c>
      <c r="B1738">
        <v>1970</v>
      </c>
      <c r="C1738">
        <f>2024-B1738</f>
        <v>54</v>
      </c>
      <c r="D1738" t="str">
        <f>VLOOKUP(B1738,Reference!$A$1:$B$125, 2)</f>
        <v>Gen X</v>
      </c>
      <c r="E1738" t="s">
        <v>54</v>
      </c>
      <c r="F1738" t="str">
        <f>IF(E1738="High School", "No College", "College")</f>
        <v>College</v>
      </c>
      <c r="G1738" t="s">
        <v>65</v>
      </c>
      <c r="H1738">
        <v>40548</v>
      </c>
      <c r="I1738">
        <v>40548</v>
      </c>
      <c r="J1738" s="4" t="s">
        <v>175</v>
      </c>
      <c r="K1738">
        <v>0</v>
      </c>
      <c r="L1738">
        <v>1</v>
      </c>
      <c r="M1738" t="str">
        <f>IF(OR(K1738&gt;0, L1738&gt;0), "Parent", "Not Parent")</f>
        <v>Parent</v>
      </c>
      <c r="N1738" t="s">
        <v>587</v>
      </c>
      <c r="O1738" s="8">
        <v>41916</v>
      </c>
      <c r="P1738" s="9">
        <f>O1738-N1738</f>
        <v>724</v>
      </c>
      <c r="Q1738">
        <v>31</v>
      </c>
      <c r="R1738" s="9">
        <f>P1738-Q1738</f>
        <v>693</v>
      </c>
      <c r="S1738" s="8">
        <f>O1738-R1738</f>
        <v>41223</v>
      </c>
      <c r="T1738">
        <v>110</v>
      </c>
      <c r="U1738">
        <v>0</v>
      </c>
      <c r="V1738">
        <v>5</v>
      </c>
      <c r="W1738">
        <v>2</v>
      </c>
      <c r="X1738">
        <v>0</v>
      </c>
      <c r="Y1738">
        <v>3</v>
      </c>
      <c r="Z1738">
        <v>120</v>
      </c>
      <c r="AA1738">
        <f>Z1738/P1738</f>
        <v>0.16574585635359115</v>
      </c>
      <c r="AB1738" s="11" t="s">
        <v>506</v>
      </c>
      <c r="AC1738" t="s">
        <v>59</v>
      </c>
      <c r="AD1738">
        <v>2</v>
      </c>
      <c r="AE1738" t="str">
        <f>IF(AD1738&gt;3, "Prefers Discount", "Discount Indifferent")</f>
        <v>Discount Indifferent</v>
      </c>
      <c r="AF1738">
        <v>4</v>
      </c>
      <c r="AG1738">
        <v>2</v>
      </c>
      <c r="AH1738">
        <v>1</v>
      </c>
      <c r="AI1738" t="str">
        <f>INDEX($AF$1:$AH$1,MATCH(MAX(AF1738:AH1738),AF1738:AH1738,0))</f>
        <v>Store_Orders</v>
      </c>
      <c r="AJ1738">
        <v>5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f>SUM(AK1738:AO1738)</f>
        <v>1</v>
      </c>
      <c r="AQ1738" t="str">
        <f>INDEX($AK$1:$AO$1,MATCH(MAX(AK1738:AO1738),AK1738:AO1738,0))</f>
        <v>Converted_on_Camp4</v>
      </c>
      <c r="AR1738">
        <v>1</v>
      </c>
      <c r="AS1738" t="str">
        <f>IF(OR(AK1738&gt;0, AL1738&gt;0, AM1738&gt;0, AN1738&gt;0, AO1738&gt;0), "Converted", "Not Converted")</f>
        <v>Converted</v>
      </c>
      <c r="AT1738">
        <v>0</v>
      </c>
      <c r="AU1738">
        <v>3</v>
      </c>
      <c r="AV1738">
        <v>11</v>
      </c>
      <c r="AW1738">
        <f>IF(Z1738&gt;607, 4, 0)</f>
        <v>0</v>
      </c>
      <c r="AX1738">
        <f>IF(AA1738&gt;0.1497, 3, 0)</f>
        <v>3</v>
      </c>
      <c r="AY1738">
        <f>IF(P1738&gt;4031, 2, 0)</f>
        <v>0</v>
      </c>
      <c r="AZ1738">
        <f>IF(H1738&gt;51934.91, 1, 0)</f>
        <v>0</v>
      </c>
      <c r="BA1738">
        <f>SUM(AW1738:AZ1738)</f>
        <v>3</v>
      </c>
      <c r="BB1738" t="str">
        <f>VLOOKUP(BA1738,'Standard Deviations'!$L$1:$M$11,2,TRUE)</f>
        <v>Silver</v>
      </c>
    </row>
    <row r="1739" spans="1:54">
      <c r="A1739">
        <v>6515</v>
      </c>
      <c r="B1739">
        <v>1977</v>
      </c>
      <c r="C1739">
        <f>2024-B1739</f>
        <v>47</v>
      </c>
      <c r="D1739" t="str">
        <f>VLOOKUP(B1739,Reference!$A$1:$B$125, 2)</f>
        <v>Gen X</v>
      </c>
      <c r="E1739" t="s">
        <v>54</v>
      </c>
      <c r="F1739" t="str">
        <f>IF(E1739="High School", "No College", "College")</f>
        <v>College</v>
      </c>
      <c r="G1739" t="s">
        <v>65</v>
      </c>
      <c r="H1739">
        <v>39771</v>
      </c>
      <c r="I1739">
        <v>39771</v>
      </c>
      <c r="J1739" s="4" t="s">
        <v>175</v>
      </c>
      <c r="K1739">
        <v>1</v>
      </c>
      <c r="L1739">
        <v>0</v>
      </c>
      <c r="M1739" t="str">
        <f>IF(OR(K1739&gt;0, L1739&gt;0), "Parent", "Not Parent")</f>
        <v>Parent</v>
      </c>
      <c r="N1739" t="s">
        <v>248</v>
      </c>
      <c r="O1739" s="8">
        <v>41916</v>
      </c>
      <c r="P1739" s="9">
        <f>O1739-N1739</f>
        <v>302</v>
      </c>
      <c r="Q1739">
        <v>92</v>
      </c>
      <c r="R1739" s="9">
        <f>P1739-Q1739</f>
        <v>210</v>
      </c>
      <c r="S1739" s="8">
        <f>O1739-R1739</f>
        <v>41706</v>
      </c>
      <c r="T1739">
        <v>6</v>
      </c>
      <c r="U1739">
        <v>2</v>
      </c>
      <c r="V1739">
        <v>18</v>
      </c>
      <c r="W1739">
        <v>2</v>
      </c>
      <c r="X1739">
        <v>8</v>
      </c>
      <c r="Y1739">
        <v>14</v>
      </c>
      <c r="Z1739">
        <v>50</v>
      </c>
      <c r="AA1739">
        <f>Z1739/P1739</f>
        <v>0.16556291390728478</v>
      </c>
      <c r="AB1739" s="14" t="s">
        <v>506</v>
      </c>
      <c r="AC1739" s="13" t="s">
        <v>63</v>
      </c>
      <c r="AD1739">
        <v>1</v>
      </c>
      <c r="AE1739" t="str">
        <f>IF(AD1739&gt;3, "Prefers Discount", "Discount Indifferent")</f>
        <v>Discount Indifferent</v>
      </c>
      <c r="AF1739">
        <v>3</v>
      </c>
      <c r="AG1739">
        <v>2</v>
      </c>
      <c r="AH1739">
        <v>0</v>
      </c>
      <c r="AI1739" t="str">
        <f>INDEX($AF$1:$AH$1,MATCH(MAX(AF1739:AH1739),AF1739:AH1739,0))</f>
        <v>Store_Orders</v>
      </c>
      <c r="AJ1739">
        <v>4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f>SUM(AK1739:AO1739)</f>
        <v>0</v>
      </c>
      <c r="AQ1739" t="s">
        <v>67</v>
      </c>
      <c r="AR1739">
        <v>0</v>
      </c>
      <c r="AS1739" t="str">
        <f>IF(OR(AK1739&gt;0, AL1739&gt;0, AM1739&gt;0, AN1739&gt;0, AO1739&gt;0), "Converted", "Not Converted")</f>
        <v>Not Converted</v>
      </c>
      <c r="AT1739">
        <v>0</v>
      </c>
      <c r="AU1739">
        <v>3</v>
      </c>
      <c r="AV1739">
        <v>11</v>
      </c>
      <c r="AW1739">
        <f>IF(Z1739&gt;607, 4, 0)</f>
        <v>0</v>
      </c>
      <c r="AX1739">
        <f>IF(AA1739&gt;0.1497, 3, 0)</f>
        <v>3</v>
      </c>
      <c r="AY1739">
        <f>IF(P1739&gt;4031, 2, 0)</f>
        <v>0</v>
      </c>
      <c r="AZ1739">
        <f>IF(H1739&gt;51934.91, 1, 0)</f>
        <v>0</v>
      </c>
      <c r="BA1739">
        <f>SUM(AW1739:AZ1739)</f>
        <v>3</v>
      </c>
      <c r="BB1739" t="str">
        <f>VLOOKUP(BA1739,'Standard Deviations'!$L$1:$M$11,2,TRUE)</f>
        <v>Silver</v>
      </c>
    </row>
    <row r="1740" spans="1:54">
      <c r="A1740">
        <v>6642</v>
      </c>
      <c r="B1740">
        <v>1961</v>
      </c>
      <c r="C1740">
        <f>2024-B1740</f>
        <v>63</v>
      </c>
      <c r="D1740" t="str">
        <f>VLOOKUP(B1740,Reference!$A$1:$B$125, 2)</f>
        <v>Boomers</v>
      </c>
      <c r="E1740" t="s">
        <v>54</v>
      </c>
      <c r="F1740" t="str">
        <f>IF(E1740="High School", "No College", "College")</f>
        <v>College</v>
      </c>
      <c r="G1740" t="s">
        <v>71</v>
      </c>
      <c r="H1740">
        <v>27215</v>
      </c>
      <c r="I1740">
        <v>27215</v>
      </c>
      <c r="J1740" s="4" t="s">
        <v>341</v>
      </c>
      <c r="K1740">
        <v>2</v>
      </c>
      <c r="L1740">
        <v>1</v>
      </c>
      <c r="M1740" t="str">
        <f>IF(OR(K1740&gt;0, L1740&gt;0), "Parent", "Not Parent")</f>
        <v>Parent</v>
      </c>
      <c r="N1740" t="s">
        <v>491</v>
      </c>
      <c r="O1740" s="8">
        <v>41916</v>
      </c>
      <c r="P1740" s="9">
        <f>O1740-N1740</f>
        <v>619</v>
      </c>
      <c r="Q1740">
        <v>50</v>
      </c>
      <c r="R1740" s="9">
        <f>P1740-Q1740</f>
        <v>569</v>
      </c>
      <c r="S1740" s="8">
        <f>O1740-R1740</f>
        <v>41347</v>
      </c>
      <c r="T1740">
        <v>30</v>
      </c>
      <c r="U1740">
        <v>5</v>
      </c>
      <c r="V1740">
        <v>22</v>
      </c>
      <c r="W1740">
        <v>8</v>
      </c>
      <c r="X1740">
        <v>9</v>
      </c>
      <c r="Y1740">
        <v>28</v>
      </c>
      <c r="Z1740">
        <v>102</v>
      </c>
      <c r="AA1740">
        <f>Z1740/P1740</f>
        <v>0.16478190630048464</v>
      </c>
      <c r="AB1740" s="14" t="s">
        <v>506</v>
      </c>
      <c r="AC1740" s="13" t="s">
        <v>63</v>
      </c>
      <c r="AD1740">
        <v>4</v>
      </c>
      <c r="AE1740" t="str">
        <f>IF(AD1740&gt;3, "Prefers Discount", "Discount Indifferent")</f>
        <v>Prefers Discount</v>
      </c>
      <c r="AF1740">
        <v>4</v>
      </c>
      <c r="AG1740">
        <v>2</v>
      </c>
      <c r="AH1740">
        <v>1</v>
      </c>
      <c r="AI1740" t="str">
        <f>INDEX($AF$1:$AH$1,MATCH(MAX(AF1740:AH1740),AF1740:AH1740,0))</f>
        <v>Store_Orders</v>
      </c>
      <c r="AJ1740">
        <v>6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f>SUM(AK1740:AO1740)</f>
        <v>0</v>
      </c>
      <c r="AQ1740" t="s">
        <v>67</v>
      </c>
      <c r="AR1740">
        <v>0</v>
      </c>
      <c r="AS1740" t="str">
        <f>IF(OR(AK1740&gt;0, AL1740&gt;0, AM1740&gt;0, AN1740&gt;0, AO1740&gt;0), "Converted", "Not Converted")</f>
        <v>Not Converted</v>
      </c>
      <c r="AT1740">
        <v>0</v>
      </c>
      <c r="AU1740">
        <v>3</v>
      </c>
      <c r="AV1740">
        <v>11</v>
      </c>
      <c r="AW1740">
        <f>IF(Z1740&gt;607, 4, 0)</f>
        <v>0</v>
      </c>
      <c r="AX1740">
        <f>IF(AA1740&gt;0.1497, 3, 0)</f>
        <v>3</v>
      </c>
      <c r="AY1740">
        <f>IF(P1740&gt;4031, 2, 0)</f>
        <v>0</v>
      </c>
      <c r="AZ1740">
        <f>IF(H1740&gt;51934.91, 1, 0)</f>
        <v>0</v>
      </c>
      <c r="BA1740">
        <f>SUM(AW1740:AZ1740)</f>
        <v>3</v>
      </c>
      <c r="BB1740" t="str">
        <f>VLOOKUP(BA1740,'Standard Deviations'!$L$1:$M$11,2,TRUE)</f>
        <v>Silver</v>
      </c>
    </row>
    <row r="1741" spans="1:54" hidden="1">
      <c r="A1741">
        <v>6116</v>
      </c>
      <c r="B1741">
        <v>1968</v>
      </c>
      <c r="C1741">
        <f>2024-B1741</f>
        <v>56</v>
      </c>
      <c r="D1741" t="str">
        <f>VLOOKUP(B1741,Reference!$A$1:$B$125, 2)</f>
        <v>Gen X</v>
      </c>
      <c r="E1741" t="s">
        <v>74</v>
      </c>
      <c r="F1741" t="str">
        <f>IF(E1741="High School", "No College", "College")</f>
        <v>College</v>
      </c>
      <c r="G1741" t="s">
        <v>55</v>
      </c>
      <c r="H1741">
        <v>48985</v>
      </c>
      <c r="I1741">
        <v>48985</v>
      </c>
      <c r="J1741" s="4" t="s">
        <v>175</v>
      </c>
      <c r="K1741">
        <v>0</v>
      </c>
      <c r="L1741">
        <v>1</v>
      </c>
      <c r="M1741" t="str">
        <f>IF(OR(K1741&gt;0, L1741&gt;0), "Parent", "Not Parent")</f>
        <v>Parent</v>
      </c>
      <c r="N1741" t="s">
        <v>324</v>
      </c>
      <c r="O1741" s="8">
        <v>41916</v>
      </c>
      <c r="P1741" s="9">
        <f>O1741-N1741</f>
        <v>456</v>
      </c>
      <c r="Q1741">
        <v>13</v>
      </c>
      <c r="R1741" s="9">
        <f>P1741-Q1741</f>
        <v>443</v>
      </c>
      <c r="S1741" s="8">
        <f>O1741-R1741</f>
        <v>41473</v>
      </c>
      <c r="T1741">
        <v>19</v>
      </c>
      <c r="U1741">
        <v>13</v>
      </c>
      <c r="V1741">
        <v>18</v>
      </c>
      <c r="W1741">
        <v>10</v>
      </c>
      <c r="X1741">
        <v>7</v>
      </c>
      <c r="Y1741">
        <v>8</v>
      </c>
      <c r="Z1741">
        <v>75</v>
      </c>
      <c r="AA1741">
        <f>Z1741/P1741</f>
        <v>0.16447368421052633</v>
      </c>
      <c r="AB1741" s="11" t="s">
        <v>506</v>
      </c>
      <c r="AC1741" t="s">
        <v>59</v>
      </c>
      <c r="AD1741">
        <v>1</v>
      </c>
      <c r="AE1741" t="str">
        <f>IF(AD1741&gt;3, "Prefers Discount", "Discount Indifferent")</f>
        <v>Discount Indifferent</v>
      </c>
      <c r="AF1741">
        <v>3</v>
      </c>
      <c r="AG1741">
        <v>1</v>
      </c>
      <c r="AH1741">
        <v>1</v>
      </c>
      <c r="AI1741" t="str">
        <f>INDEX($AF$1:$AH$1,MATCH(MAX(AF1741:AH1741),AF1741:AH1741,0))</f>
        <v>Store_Orders</v>
      </c>
      <c r="AJ1741">
        <v>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f>SUM(AK1741:AO1741)</f>
        <v>0</v>
      </c>
      <c r="AQ1741" t="s">
        <v>67</v>
      </c>
      <c r="AR1741">
        <v>0</v>
      </c>
      <c r="AS1741" t="str">
        <f>IF(OR(AK1741&gt;0, AL1741&gt;0, AM1741&gt;0, AN1741&gt;0, AO1741&gt;0), "Converted", "Not Converted")</f>
        <v>Not Converted</v>
      </c>
      <c r="AT1741">
        <v>0</v>
      </c>
      <c r="AU1741">
        <v>3</v>
      </c>
      <c r="AV1741">
        <v>11</v>
      </c>
      <c r="AW1741">
        <f>IF(Z1741&gt;607, 4, 0)</f>
        <v>0</v>
      </c>
      <c r="AX1741">
        <f>IF(AA1741&gt;0.1497, 3, 0)</f>
        <v>3</v>
      </c>
      <c r="AY1741">
        <f>IF(P1741&gt;4031, 2, 0)</f>
        <v>0</v>
      </c>
      <c r="AZ1741">
        <f>IF(H1741&gt;51934.91, 1, 0)</f>
        <v>0</v>
      </c>
      <c r="BA1741">
        <f>SUM(AW1741:AZ1741)</f>
        <v>3</v>
      </c>
      <c r="BB1741" t="str">
        <f>VLOOKUP(BA1741,'Standard Deviations'!$L$1:$M$11,2,TRUE)</f>
        <v>Silver</v>
      </c>
    </row>
    <row r="1742" spans="1:54" hidden="1">
      <c r="A1742">
        <v>1473</v>
      </c>
      <c r="B1742">
        <v>1960</v>
      </c>
      <c r="C1742">
        <f>2024-B1742</f>
        <v>64</v>
      </c>
      <c r="D1742" t="str">
        <f>VLOOKUP(B1742,Reference!$A$1:$B$125, 2)</f>
        <v>Boomers</v>
      </c>
      <c r="E1742" t="s">
        <v>74</v>
      </c>
      <c r="F1742" t="str">
        <f>IF(E1742="High School", "No College", "College")</f>
        <v>College</v>
      </c>
      <c r="G1742" t="s">
        <v>60</v>
      </c>
      <c r="H1742">
        <v>47823</v>
      </c>
      <c r="I1742">
        <v>47823</v>
      </c>
      <c r="J1742" s="4" t="s">
        <v>175</v>
      </c>
      <c r="K1742">
        <v>0</v>
      </c>
      <c r="L1742">
        <v>1</v>
      </c>
      <c r="M1742" t="str">
        <f>IF(OR(K1742&gt;0, L1742&gt;0), "Parent", "Not Parent")</f>
        <v>Parent</v>
      </c>
      <c r="N1742" t="s">
        <v>479</v>
      </c>
      <c r="O1742" s="8">
        <v>41916</v>
      </c>
      <c r="P1742" s="9">
        <f>O1742-N1742</f>
        <v>438</v>
      </c>
      <c r="Q1742">
        <v>0</v>
      </c>
      <c r="R1742" s="9">
        <f>P1742-Q1742</f>
        <v>438</v>
      </c>
      <c r="S1742" s="8">
        <f>O1742-R1742</f>
        <v>41478</v>
      </c>
      <c r="T1742">
        <v>53</v>
      </c>
      <c r="U1742">
        <v>1</v>
      </c>
      <c r="V1742">
        <v>5</v>
      </c>
      <c r="W1742">
        <v>2</v>
      </c>
      <c r="X1742">
        <v>1</v>
      </c>
      <c r="Y1742">
        <v>10</v>
      </c>
      <c r="Z1742">
        <v>72</v>
      </c>
      <c r="AA1742">
        <f>Z1742/P1742</f>
        <v>0.16438356164383561</v>
      </c>
      <c r="AB1742" s="11" t="s">
        <v>506</v>
      </c>
      <c r="AC1742" t="s">
        <v>59</v>
      </c>
      <c r="AD1742">
        <v>2</v>
      </c>
      <c r="AE1742" t="str">
        <f>IF(AD1742&gt;3, "Prefers Discount", "Discount Indifferent")</f>
        <v>Discount Indifferent</v>
      </c>
      <c r="AF1742">
        <v>3</v>
      </c>
      <c r="AG1742">
        <v>2</v>
      </c>
      <c r="AH1742">
        <v>0</v>
      </c>
      <c r="AI1742" t="str">
        <f>INDEX($AF$1:$AH$1,MATCH(MAX(AF1742:AH1742),AF1742:AH1742,0))</f>
        <v>Store_Orders</v>
      </c>
      <c r="AJ1742">
        <v>8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f>SUM(AK1742:AO1742)</f>
        <v>0</v>
      </c>
      <c r="AQ1742" t="s">
        <v>67</v>
      </c>
      <c r="AR1742">
        <v>0</v>
      </c>
      <c r="AS1742" t="str">
        <f>IF(OR(AK1742&gt;0, AL1742&gt;0, AM1742&gt;0, AN1742&gt;0, AO1742&gt;0), "Converted", "Not Converted")</f>
        <v>Not Converted</v>
      </c>
      <c r="AT1742">
        <v>0</v>
      </c>
      <c r="AU1742">
        <v>3</v>
      </c>
      <c r="AV1742">
        <v>11</v>
      </c>
      <c r="AW1742">
        <f>IF(Z1742&gt;607, 4, 0)</f>
        <v>0</v>
      </c>
      <c r="AX1742">
        <f>IF(AA1742&gt;0.1497, 3, 0)</f>
        <v>3</v>
      </c>
      <c r="AY1742">
        <f>IF(P1742&gt;4031, 2, 0)</f>
        <v>0</v>
      </c>
      <c r="AZ1742">
        <f>IF(H1742&gt;51934.91, 1, 0)</f>
        <v>0</v>
      </c>
      <c r="BA1742">
        <f>SUM(AW1742:AZ1742)</f>
        <v>3</v>
      </c>
      <c r="BB1742" t="str">
        <f>VLOOKUP(BA1742,'Standard Deviations'!$L$1:$M$11,2,TRUE)</f>
        <v>Silver</v>
      </c>
    </row>
    <row r="1743" spans="1:54">
      <c r="A1743">
        <v>11178</v>
      </c>
      <c r="B1743">
        <v>1972</v>
      </c>
      <c r="C1743">
        <f>2024-B1743</f>
        <v>52</v>
      </c>
      <c r="D1743" t="str">
        <f>VLOOKUP(B1743,Reference!$A$1:$B$125, 2)</f>
        <v>Gen X</v>
      </c>
      <c r="E1743" t="s">
        <v>64</v>
      </c>
      <c r="F1743" t="str">
        <f>IF(E1743="High School", "No College", "College")</f>
        <v>College</v>
      </c>
      <c r="G1743" t="s">
        <v>60</v>
      </c>
      <c r="H1743">
        <v>42394</v>
      </c>
      <c r="I1743">
        <v>42394</v>
      </c>
      <c r="J1743" s="4" t="s">
        <v>175</v>
      </c>
      <c r="K1743">
        <v>1</v>
      </c>
      <c r="L1743">
        <v>0</v>
      </c>
      <c r="M1743" t="str">
        <f>IF(OR(K1743&gt;0, L1743&gt;0), "Parent", "Not Parent")</f>
        <v>Parent</v>
      </c>
      <c r="N1743" t="s">
        <v>252</v>
      </c>
      <c r="O1743" s="8">
        <v>41916</v>
      </c>
      <c r="P1743" s="9">
        <f>O1743-N1743</f>
        <v>195</v>
      </c>
      <c r="Q1743">
        <v>69</v>
      </c>
      <c r="R1743" s="9">
        <f>P1743-Q1743</f>
        <v>126</v>
      </c>
      <c r="S1743" s="8">
        <f>O1743-R1743</f>
        <v>41790</v>
      </c>
      <c r="T1743">
        <v>15</v>
      </c>
      <c r="U1743">
        <v>2</v>
      </c>
      <c r="V1743">
        <v>10</v>
      </c>
      <c r="W1743">
        <v>0</v>
      </c>
      <c r="X1743">
        <v>1</v>
      </c>
      <c r="Y1743">
        <v>4</v>
      </c>
      <c r="Z1743">
        <v>32</v>
      </c>
      <c r="AA1743">
        <f>Z1743/P1743</f>
        <v>0.1641025641025641</v>
      </c>
      <c r="AB1743" s="14" t="s">
        <v>506</v>
      </c>
      <c r="AC1743" s="13" t="s">
        <v>63</v>
      </c>
      <c r="AD1743">
        <v>1</v>
      </c>
      <c r="AE1743" t="str">
        <f>IF(AD1743&gt;3, "Prefers Discount", "Discount Indifferent")</f>
        <v>Discount Indifferent</v>
      </c>
      <c r="AF1743">
        <v>3</v>
      </c>
      <c r="AG1743">
        <v>1</v>
      </c>
      <c r="AH1743">
        <v>0</v>
      </c>
      <c r="AI1743" t="str">
        <f>INDEX($AF$1:$AH$1,MATCH(MAX(AF1743:AH1743),AF1743:AH1743,0))</f>
        <v>Store_Orders</v>
      </c>
      <c r="AJ1743">
        <v>7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f>SUM(AK1743:AO1743)</f>
        <v>0</v>
      </c>
      <c r="AQ1743" t="s">
        <v>67</v>
      </c>
      <c r="AR1743">
        <v>0</v>
      </c>
      <c r="AS1743" t="str">
        <f>IF(OR(AK1743&gt;0, AL1743&gt;0, AM1743&gt;0, AN1743&gt;0, AO1743&gt;0), "Converted", "Not Converted")</f>
        <v>Not Converted</v>
      </c>
      <c r="AT1743">
        <v>0</v>
      </c>
      <c r="AU1743">
        <v>3</v>
      </c>
      <c r="AV1743">
        <v>11</v>
      </c>
      <c r="AW1743">
        <f>IF(Z1743&gt;607, 4, 0)</f>
        <v>0</v>
      </c>
      <c r="AX1743">
        <f>IF(AA1743&gt;0.1497, 3, 0)</f>
        <v>3</v>
      </c>
      <c r="AY1743">
        <f>IF(P1743&gt;4031, 2, 0)</f>
        <v>0</v>
      </c>
      <c r="AZ1743">
        <f>IF(H1743&gt;51934.91, 1, 0)</f>
        <v>0</v>
      </c>
      <c r="BA1743">
        <f>SUM(AW1743:AZ1743)</f>
        <v>3</v>
      </c>
      <c r="BB1743" t="str">
        <f>VLOOKUP(BA1743,'Standard Deviations'!$L$1:$M$11,2,TRUE)</f>
        <v>Silver</v>
      </c>
    </row>
    <row r="1744" spans="1:54" hidden="1">
      <c r="A1744">
        <v>10967</v>
      </c>
      <c r="B1744">
        <v>1963</v>
      </c>
      <c r="C1744">
        <f>2024-B1744</f>
        <v>61</v>
      </c>
      <c r="D1744" t="str">
        <f>VLOOKUP(B1744,Reference!$A$1:$B$125, 2)</f>
        <v>Boomers</v>
      </c>
      <c r="E1744" t="s">
        <v>54</v>
      </c>
      <c r="F1744" t="str">
        <f>IF(E1744="High School", "No College", "College")</f>
        <v>College</v>
      </c>
      <c r="G1744" t="s">
        <v>71</v>
      </c>
      <c r="H1744">
        <v>33378</v>
      </c>
      <c r="I1744">
        <v>33378</v>
      </c>
      <c r="J1744" s="4" t="s">
        <v>175</v>
      </c>
      <c r="K1744">
        <v>1</v>
      </c>
      <c r="L1744">
        <v>1</v>
      </c>
      <c r="M1744" t="str">
        <f>IF(OR(K1744&gt;0, L1744&gt;0), "Parent", "Not Parent")</f>
        <v>Parent</v>
      </c>
      <c r="N1744" t="s">
        <v>379</v>
      </c>
      <c r="O1744" s="8">
        <v>41916</v>
      </c>
      <c r="P1744" s="9">
        <f>O1744-N1744</f>
        <v>605</v>
      </c>
      <c r="Q1744">
        <v>38</v>
      </c>
      <c r="R1744" s="9">
        <f>P1744-Q1744</f>
        <v>567</v>
      </c>
      <c r="S1744" s="8">
        <f>O1744-R1744</f>
        <v>41349</v>
      </c>
      <c r="T1744">
        <v>33</v>
      </c>
      <c r="U1744">
        <v>6</v>
      </c>
      <c r="V1744">
        <v>40</v>
      </c>
      <c r="W1744">
        <v>3</v>
      </c>
      <c r="X1744">
        <v>7</v>
      </c>
      <c r="Y1744">
        <v>10</v>
      </c>
      <c r="Z1744">
        <v>99</v>
      </c>
      <c r="AA1744">
        <f>Z1744/P1744</f>
        <v>0.16363636363636364</v>
      </c>
      <c r="AB1744" s="11" t="s">
        <v>506</v>
      </c>
      <c r="AC1744" t="s">
        <v>59</v>
      </c>
      <c r="AD1744">
        <v>3</v>
      </c>
      <c r="AE1744" t="str">
        <f>IF(AD1744&gt;3, "Prefers Discount", "Discount Indifferent")</f>
        <v>Discount Indifferent</v>
      </c>
      <c r="AF1744">
        <v>4</v>
      </c>
      <c r="AG1744">
        <v>2</v>
      </c>
      <c r="AH1744">
        <v>0</v>
      </c>
      <c r="AI1744" t="str">
        <f>INDEX($AF$1:$AH$1,MATCH(MAX(AF1744:AH1744),AF1744:AH1744,0))</f>
        <v>Store_Orders</v>
      </c>
      <c r="AJ1744">
        <v>7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f>SUM(AK1744:AO1744)</f>
        <v>0</v>
      </c>
      <c r="AQ1744" t="s">
        <v>67</v>
      </c>
      <c r="AR1744">
        <v>0</v>
      </c>
      <c r="AS1744" t="str">
        <f>IF(OR(AK1744&gt;0, AL1744&gt;0, AM1744&gt;0, AN1744&gt;0, AO1744&gt;0), "Converted", "Not Converted")</f>
        <v>Not Converted</v>
      </c>
      <c r="AT1744">
        <v>0</v>
      </c>
      <c r="AU1744">
        <v>3</v>
      </c>
      <c r="AV1744">
        <v>11</v>
      </c>
      <c r="AW1744">
        <f>IF(Z1744&gt;607, 4, 0)</f>
        <v>0</v>
      </c>
      <c r="AX1744">
        <f>IF(AA1744&gt;0.1497, 3, 0)</f>
        <v>3</v>
      </c>
      <c r="AY1744">
        <f>IF(P1744&gt;4031, 2, 0)</f>
        <v>0</v>
      </c>
      <c r="AZ1744">
        <f>IF(H1744&gt;51934.91, 1, 0)</f>
        <v>0</v>
      </c>
      <c r="BA1744">
        <f>SUM(AW1744:AZ1744)</f>
        <v>3</v>
      </c>
      <c r="BB1744" t="str">
        <f>VLOOKUP(BA1744,'Standard Deviations'!$L$1:$M$11,2,TRUE)</f>
        <v>Silver</v>
      </c>
    </row>
    <row r="1745" spans="1:54" hidden="1">
      <c r="A1745">
        <v>8832</v>
      </c>
      <c r="B1745">
        <v>1976</v>
      </c>
      <c r="C1745">
        <f>2024-B1745</f>
        <v>48</v>
      </c>
      <c r="D1745" t="str">
        <f>VLOOKUP(B1745,Reference!$A$1:$B$125, 2)</f>
        <v>Gen X</v>
      </c>
      <c r="E1745" t="s">
        <v>64</v>
      </c>
      <c r="F1745" t="str">
        <f>IF(E1745="High School", "No College", "College")</f>
        <v>College</v>
      </c>
      <c r="G1745" t="s">
        <v>65</v>
      </c>
      <c r="H1745">
        <v>37509</v>
      </c>
      <c r="I1745">
        <v>37509</v>
      </c>
      <c r="J1745" s="4" t="s">
        <v>175</v>
      </c>
      <c r="K1745">
        <v>1</v>
      </c>
      <c r="L1745">
        <v>0</v>
      </c>
      <c r="M1745" t="str">
        <f>IF(OR(K1745&gt;0, L1745&gt;0), "Parent", "Not Parent")</f>
        <v>Parent</v>
      </c>
      <c r="N1745" t="s">
        <v>325</v>
      </c>
      <c r="O1745" s="8">
        <v>41916</v>
      </c>
      <c r="P1745" s="9">
        <f>O1745-N1745</f>
        <v>752</v>
      </c>
      <c r="Q1745">
        <v>24</v>
      </c>
      <c r="R1745" s="9">
        <f>P1745-Q1745</f>
        <v>728</v>
      </c>
      <c r="S1745" s="8">
        <f>O1745-R1745</f>
        <v>41188</v>
      </c>
      <c r="T1745">
        <v>37</v>
      </c>
      <c r="U1745">
        <v>5</v>
      </c>
      <c r="V1745">
        <v>56</v>
      </c>
      <c r="W1745">
        <v>12</v>
      </c>
      <c r="X1745">
        <v>8</v>
      </c>
      <c r="Y1745">
        <v>5</v>
      </c>
      <c r="Z1745">
        <v>123</v>
      </c>
      <c r="AA1745">
        <f>Z1745/P1745</f>
        <v>0.16356382978723405</v>
      </c>
      <c r="AB1745" s="11" t="s">
        <v>506</v>
      </c>
      <c r="AC1745" t="s">
        <v>59</v>
      </c>
      <c r="AD1745">
        <v>2</v>
      </c>
      <c r="AE1745" t="str">
        <f>IF(AD1745&gt;3, "Prefers Discount", "Discount Indifferent")</f>
        <v>Discount Indifferent</v>
      </c>
      <c r="AF1745">
        <v>4</v>
      </c>
      <c r="AG1745">
        <v>3</v>
      </c>
      <c r="AH1745">
        <v>0</v>
      </c>
      <c r="AI1745" t="str">
        <f>INDEX($AF$1:$AH$1,MATCH(MAX(AF1745:AH1745),AF1745:AH1745,0))</f>
        <v>Store_Orders</v>
      </c>
      <c r="AJ1745">
        <v>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f>SUM(AK1745:AO1745)</f>
        <v>0</v>
      </c>
      <c r="AQ1745" t="s">
        <v>67</v>
      </c>
      <c r="AR1745">
        <v>0</v>
      </c>
      <c r="AS1745" t="str">
        <f>IF(OR(AK1745&gt;0, AL1745&gt;0, AM1745&gt;0, AN1745&gt;0, AO1745&gt;0), "Converted", "Not Converted")</f>
        <v>Not Converted</v>
      </c>
      <c r="AT1745">
        <v>0</v>
      </c>
      <c r="AU1745">
        <v>3</v>
      </c>
      <c r="AV1745">
        <v>11</v>
      </c>
      <c r="AW1745">
        <f>IF(Z1745&gt;607, 4, 0)</f>
        <v>0</v>
      </c>
      <c r="AX1745">
        <f>IF(AA1745&gt;0.1497, 3, 0)</f>
        <v>3</v>
      </c>
      <c r="AY1745">
        <f>IF(P1745&gt;4031, 2, 0)</f>
        <v>0</v>
      </c>
      <c r="AZ1745">
        <f>IF(H1745&gt;51934.91, 1, 0)</f>
        <v>0</v>
      </c>
      <c r="BA1745">
        <f>SUM(AW1745:AZ1745)</f>
        <v>3</v>
      </c>
      <c r="BB1745" t="str">
        <f>VLOOKUP(BA1745,'Standard Deviations'!$L$1:$M$11,2,TRUE)</f>
        <v>Silver</v>
      </c>
    </row>
    <row r="1746" spans="1:54" hidden="1">
      <c r="A1746">
        <v>3665</v>
      </c>
      <c r="B1746">
        <v>1977</v>
      </c>
      <c r="C1746">
        <f>2024-B1746</f>
        <v>47</v>
      </c>
      <c r="D1746" t="str">
        <f>VLOOKUP(B1746,Reference!$A$1:$B$125, 2)</f>
        <v>Gen X</v>
      </c>
      <c r="E1746" t="s">
        <v>74</v>
      </c>
      <c r="F1746" t="str">
        <f>IF(E1746="High School", "No College", "College")</f>
        <v>College</v>
      </c>
      <c r="G1746" t="s">
        <v>65</v>
      </c>
      <c r="H1746">
        <v>25315</v>
      </c>
      <c r="I1746">
        <v>25315</v>
      </c>
      <c r="J1746" s="4" t="s">
        <v>341</v>
      </c>
      <c r="K1746">
        <v>1</v>
      </c>
      <c r="L1746">
        <v>0</v>
      </c>
      <c r="M1746" t="str">
        <f>IF(OR(K1746&gt;0, L1746&gt;0), "Parent", "Not Parent")</f>
        <v>Parent</v>
      </c>
      <c r="N1746" t="s">
        <v>170</v>
      </c>
      <c r="O1746" s="8">
        <v>41916</v>
      </c>
      <c r="P1746" s="9">
        <f>O1746-N1746</f>
        <v>331</v>
      </c>
      <c r="Q1746">
        <v>46</v>
      </c>
      <c r="R1746" s="9">
        <f>P1746-Q1746</f>
        <v>285</v>
      </c>
      <c r="S1746" s="8">
        <f>O1746-R1746</f>
        <v>41631</v>
      </c>
      <c r="T1746">
        <v>1</v>
      </c>
      <c r="U1746">
        <v>9</v>
      </c>
      <c r="V1746">
        <v>8</v>
      </c>
      <c r="W1746">
        <v>11</v>
      </c>
      <c r="X1746">
        <v>3</v>
      </c>
      <c r="Y1746">
        <v>22</v>
      </c>
      <c r="Z1746">
        <v>54</v>
      </c>
      <c r="AA1746">
        <f>Z1746/P1746</f>
        <v>0.16314199395770393</v>
      </c>
      <c r="AB1746" s="11" t="s">
        <v>506</v>
      </c>
      <c r="AC1746" t="s">
        <v>59</v>
      </c>
      <c r="AD1746">
        <v>3</v>
      </c>
      <c r="AE1746" t="str">
        <f>IF(AD1746&gt;3, "Prefers Discount", "Discount Indifferent")</f>
        <v>Discount Indifferent</v>
      </c>
      <c r="AF1746">
        <v>3</v>
      </c>
      <c r="AG1746">
        <v>3</v>
      </c>
      <c r="AH1746">
        <v>0</v>
      </c>
      <c r="AI1746" t="str">
        <f>INDEX($AF$1:$AH$1,MATCH(MAX(AF1746:AH1746),AF1746:AH1746,0))</f>
        <v>Store_Orders</v>
      </c>
      <c r="AJ1746">
        <v>8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f>SUM(AK1746:AO1746)</f>
        <v>0</v>
      </c>
      <c r="AQ1746" t="s">
        <v>67</v>
      </c>
      <c r="AR1746">
        <v>0</v>
      </c>
      <c r="AS1746" t="str">
        <f>IF(OR(AK1746&gt;0, AL1746&gt;0, AM1746&gt;0, AN1746&gt;0, AO1746&gt;0), "Converted", "Not Converted")</f>
        <v>Not Converted</v>
      </c>
      <c r="AT1746">
        <v>0</v>
      </c>
      <c r="AU1746">
        <v>3</v>
      </c>
      <c r="AV1746">
        <v>11</v>
      </c>
      <c r="AW1746">
        <f>IF(Z1746&gt;607, 4, 0)</f>
        <v>0</v>
      </c>
      <c r="AX1746">
        <f>IF(AA1746&gt;0.1497, 3, 0)</f>
        <v>3</v>
      </c>
      <c r="AY1746">
        <f>IF(P1746&gt;4031, 2, 0)</f>
        <v>0</v>
      </c>
      <c r="AZ1746">
        <f>IF(H1746&gt;51934.91, 1, 0)</f>
        <v>0</v>
      </c>
      <c r="BA1746">
        <f>SUM(AW1746:AZ1746)</f>
        <v>3</v>
      </c>
      <c r="BB1746" t="str">
        <f>VLOOKUP(BA1746,'Standard Deviations'!$L$1:$M$11,2,TRUE)</f>
        <v>Silver</v>
      </c>
    </row>
    <row r="1747" spans="1:54">
      <c r="A1747">
        <v>10033</v>
      </c>
      <c r="B1747">
        <v>1973</v>
      </c>
      <c r="C1747">
        <f>2024-B1747</f>
        <v>51</v>
      </c>
      <c r="D1747" t="str">
        <f>VLOOKUP(B1747,Reference!$A$1:$B$125, 2)</f>
        <v>Gen X</v>
      </c>
      <c r="E1747" t="s">
        <v>74</v>
      </c>
      <c r="F1747" t="str">
        <f>IF(E1747="High School", "No College", "College")</f>
        <v>College</v>
      </c>
      <c r="G1747" t="s">
        <v>71</v>
      </c>
      <c r="H1747">
        <v>31163</v>
      </c>
      <c r="I1747">
        <v>31163</v>
      </c>
      <c r="J1747" s="4" t="s">
        <v>341</v>
      </c>
      <c r="K1747">
        <v>1</v>
      </c>
      <c r="L1747">
        <v>0</v>
      </c>
      <c r="M1747" t="str">
        <f>IF(OR(K1747&gt;0, L1747&gt;0), "Parent", "Not Parent")</f>
        <v>Parent</v>
      </c>
      <c r="N1747" t="s">
        <v>82</v>
      </c>
      <c r="O1747" s="8">
        <v>41916</v>
      </c>
      <c r="P1747" s="9">
        <f>O1747-N1747</f>
        <v>233</v>
      </c>
      <c r="Q1747">
        <v>54</v>
      </c>
      <c r="R1747" s="9">
        <f>P1747-Q1747</f>
        <v>179</v>
      </c>
      <c r="S1747" s="8">
        <f>O1747-R1747</f>
        <v>41737</v>
      </c>
      <c r="T1747">
        <v>2</v>
      </c>
      <c r="U1747">
        <v>3</v>
      </c>
      <c r="V1747">
        <v>10</v>
      </c>
      <c r="W1747">
        <v>11</v>
      </c>
      <c r="X1747">
        <v>2</v>
      </c>
      <c r="Y1747">
        <v>10</v>
      </c>
      <c r="Z1747">
        <v>38</v>
      </c>
      <c r="AA1747">
        <f>Z1747/P1747</f>
        <v>0.1630901287553648</v>
      </c>
      <c r="AB1747" s="14" t="s">
        <v>506</v>
      </c>
      <c r="AC1747" s="13" t="s">
        <v>63</v>
      </c>
      <c r="AD1747">
        <v>1</v>
      </c>
      <c r="AE1747" t="str">
        <f>IF(AD1747&gt;3, "Prefers Discount", "Discount Indifferent")</f>
        <v>Discount Indifferent</v>
      </c>
      <c r="AF1747">
        <v>3</v>
      </c>
      <c r="AG1747">
        <v>1</v>
      </c>
      <c r="AH1747">
        <v>0</v>
      </c>
      <c r="AI1747" t="str">
        <f>INDEX($AF$1:$AH$1,MATCH(MAX(AF1747:AH1747),AF1747:AH1747,0))</f>
        <v>Store_Orders</v>
      </c>
      <c r="AJ1747">
        <v>6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f>SUM(AK1747:AO1747)</f>
        <v>0</v>
      </c>
      <c r="AQ1747" t="s">
        <v>67</v>
      </c>
      <c r="AR1747">
        <v>0</v>
      </c>
      <c r="AS1747" t="str">
        <f>IF(OR(AK1747&gt;0, AL1747&gt;0, AM1747&gt;0, AN1747&gt;0, AO1747&gt;0), "Converted", "Not Converted")</f>
        <v>Not Converted</v>
      </c>
      <c r="AT1747">
        <v>0</v>
      </c>
      <c r="AU1747">
        <v>3</v>
      </c>
      <c r="AV1747">
        <v>11</v>
      </c>
      <c r="AW1747">
        <f>IF(Z1747&gt;607, 4, 0)</f>
        <v>0</v>
      </c>
      <c r="AX1747">
        <f>IF(AA1747&gt;0.1497, 3, 0)</f>
        <v>3</v>
      </c>
      <c r="AY1747">
        <f>IF(P1747&gt;4031, 2, 0)</f>
        <v>0</v>
      </c>
      <c r="AZ1747">
        <f>IF(H1747&gt;51934.91, 1, 0)</f>
        <v>0</v>
      </c>
      <c r="BA1747">
        <f>SUM(AW1747:AZ1747)</f>
        <v>3</v>
      </c>
      <c r="BB1747" t="str">
        <f>VLOOKUP(BA1747,'Standard Deviations'!$L$1:$M$11,2,TRUE)</f>
        <v>Silver</v>
      </c>
    </row>
    <row r="1748" spans="1:54">
      <c r="A1748">
        <v>5751</v>
      </c>
      <c r="B1748">
        <v>1973</v>
      </c>
      <c r="C1748">
        <f>2024-B1748</f>
        <v>51</v>
      </c>
      <c r="D1748" t="str">
        <f>VLOOKUP(B1748,Reference!$A$1:$B$125, 2)</f>
        <v>Gen X</v>
      </c>
      <c r="E1748" t="s">
        <v>74</v>
      </c>
      <c r="F1748" t="str">
        <f>IF(E1748="High School", "No College", "College")</f>
        <v>College</v>
      </c>
      <c r="G1748" t="s">
        <v>71</v>
      </c>
      <c r="H1748">
        <v>31163</v>
      </c>
      <c r="I1748">
        <v>31163</v>
      </c>
      <c r="J1748" s="4" t="s">
        <v>341</v>
      </c>
      <c r="K1748">
        <v>1</v>
      </c>
      <c r="L1748">
        <v>0</v>
      </c>
      <c r="M1748" t="str">
        <f>IF(OR(K1748&gt;0, L1748&gt;0), "Parent", "Not Parent")</f>
        <v>Parent</v>
      </c>
      <c r="N1748" t="s">
        <v>82</v>
      </c>
      <c r="O1748" s="8">
        <v>41916</v>
      </c>
      <c r="P1748" s="9">
        <f>O1748-N1748</f>
        <v>233</v>
      </c>
      <c r="Q1748">
        <v>54</v>
      </c>
      <c r="R1748" s="9">
        <f>P1748-Q1748</f>
        <v>179</v>
      </c>
      <c r="S1748" s="8">
        <f>O1748-R1748</f>
        <v>41737</v>
      </c>
      <c r="T1748">
        <v>2</v>
      </c>
      <c r="U1748">
        <v>3</v>
      </c>
      <c r="V1748">
        <v>10</v>
      </c>
      <c r="W1748">
        <v>11</v>
      </c>
      <c r="X1748">
        <v>2</v>
      </c>
      <c r="Y1748">
        <v>10</v>
      </c>
      <c r="Z1748">
        <v>38</v>
      </c>
      <c r="AA1748">
        <f>Z1748/P1748</f>
        <v>0.1630901287553648</v>
      </c>
      <c r="AB1748" s="14" t="s">
        <v>506</v>
      </c>
      <c r="AC1748" s="13" t="s">
        <v>63</v>
      </c>
      <c r="AD1748">
        <v>1</v>
      </c>
      <c r="AE1748" t="str">
        <f>IF(AD1748&gt;3, "Prefers Discount", "Discount Indifferent")</f>
        <v>Discount Indifferent</v>
      </c>
      <c r="AF1748">
        <v>3</v>
      </c>
      <c r="AG1748">
        <v>1</v>
      </c>
      <c r="AH1748">
        <v>0</v>
      </c>
      <c r="AI1748" t="str">
        <f>INDEX($AF$1:$AH$1,MATCH(MAX(AF1748:AH1748),AF1748:AH1748,0))</f>
        <v>Store_Orders</v>
      </c>
      <c r="AJ1748">
        <v>6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f>SUM(AK1748:AO1748)</f>
        <v>0</v>
      </c>
      <c r="AQ1748" t="s">
        <v>67</v>
      </c>
      <c r="AR1748">
        <v>0</v>
      </c>
      <c r="AS1748" t="str">
        <f>IF(OR(AK1748&gt;0, AL1748&gt;0, AM1748&gt;0, AN1748&gt;0, AO1748&gt;0), "Converted", "Not Converted")</f>
        <v>Not Converted</v>
      </c>
      <c r="AT1748">
        <v>0</v>
      </c>
      <c r="AU1748">
        <v>3</v>
      </c>
      <c r="AV1748">
        <v>11</v>
      </c>
      <c r="AW1748">
        <f>IF(Z1748&gt;607, 4, 0)</f>
        <v>0</v>
      </c>
      <c r="AX1748">
        <f>IF(AA1748&gt;0.1497, 3, 0)</f>
        <v>3</v>
      </c>
      <c r="AY1748">
        <f>IF(P1748&gt;4031, 2, 0)</f>
        <v>0</v>
      </c>
      <c r="AZ1748">
        <f>IF(H1748&gt;51934.91, 1, 0)</f>
        <v>0</v>
      </c>
      <c r="BA1748">
        <f>SUM(AW1748:AZ1748)</f>
        <v>3</v>
      </c>
      <c r="BB1748" t="str">
        <f>VLOOKUP(BA1748,'Standard Deviations'!$L$1:$M$11,2,TRUE)</f>
        <v>Silver</v>
      </c>
    </row>
    <row r="1749" spans="1:54" hidden="1">
      <c r="A1749">
        <v>1458</v>
      </c>
      <c r="B1749">
        <v>1982</v>
      </c>
      <c r="C1749">
        <f>2024-B1749</f>
        <v>42</v>
      </c>
      <c r="D1749" t="str">
        <f>VLOOKUP(B1749,Reference!$A$1:$B$125, 2)</f>
        <v>Millennials</v>
      </c>
      <c r="E1749" t="s">
        <v>64</v>
      </c>
      <c r="F1749" t="str">
        <f>IF(E1749="High School", "No College", "College")</f>
        <v>College</v>
      </c>
      <c r="G1749" t="s">
        <v>55</v>
      </c>
      <c r="H1749">
        <v>21059</v>
      </c>
      <c r="I1749">
        <v>21059</v>
      </c>
      <c r="J1749" s="4" t="s">
        <v>341</v>
      </c>
      <c r="K1749">
        <v>1</v>
      </c>
      <c r="L1749">
        <v>0</v>
      </c>
      <c r="M1749" t="str">
        <f>IF(OR(K1749&gt;0, L1749&gt;0), "Parent", "Not Parent")</f>
        <v>Parent</v>
      </c>
      <c r="N1749" t="s">
        <v>151</v>
      </c>
      <c r="O1749" s="8">
        <v>41916</v>
      </c>
      <c r="P1749" s="9">
        <f>O1749-N1749</f>
        <v>270</v>
      </c>
      <c r="Q1749">
        <v>40</v>
      </c>
      <c r="R1749" s="9">
        <f>P1749-Q1749</f>
        <v>230</v>
      </c>
      <c r="S1749" s="8">
        <f>O1749-R1749</f>
        <v>41686</v>
      </c>
      <c r="T1749">
        <v>8</v>
      </c>
      <c r="U1749">
        <v>3</v>
      </c>
      <c r="V1749">
        <v>19</v>
      </c>
      <c r="W1749">
        <v>3</v>
      </c>
      <c r="X1749">
        <v>3</v>
      </c>
      <c r="Y1749">
        <v>8</v>
      </c>
      <c r="Z1749">
        <v>44</v>
      </c>
      <c r="AA1749">
        <f>Z1749/P1749</f>
        <v>0.16296296296296298</v>
      </c>
      <c r="AB1749" s="11" t="s">
        <v>506</v>
      </c>
      <c r="AC1749" t="s">
        <v>59</v>
      </c>
      <c r="AD1749">
        <v>3</v>
      </c>
      <c r="AE1749" t="str">
        <f>IF(AD1749&gt;3, "Prefers Discount", "Discount Indifferent")</f>
        <v>Discount Indifferent</v>
      </c>
      <c r="AF1749">
        <v>3</v>
      </c>
      <c r="AG1749">
        <v>3</v>
      </c>
      <c r="AH1749">
        <v>0</v>
      </c>
      <c r="AI1749" t="str">
        <f>INDEX($AF$1:$AH$1,MATCH(MAX(AF1749:AH1749),AF1749:AH1749,0))</f>
        <v>Store_Orders</v>
      </c>
      <c r="AJ1749">
        <v>6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f>SUM(AK1749:AO1749)</f>
        <v>0</v>
      </c>
      <c r="AQ1749" t="s">
        <v>67</v>
      </c>
      <c r="AR1749">
        <v>0</v>
      </c>
      <c r="AS1749" t="str">
        <f>IF(OR(AK1749&gt;0, AL1749&gt;0, AM1749&gt;0, AN1749&gt;0, AO1749&gt;0), "Converted", "Not Converted")</f>
        <v>Not Converted</v>
      </c>
      <c r="AT1749">
        <v>0</v>
      </c>
      <c r="AU1749">
        <v>3</v>
      </c>
      <c r="AV1749">
        <v>11</v>
      </c>
      <c r="AW1749">
        <f>IF(Z1749&gt;607, 4, 0)</f>
        <v>0</v>
      </c>
      <c r="AX1749">
        <f>IF(AA1749&gt;0.1497, 3, 0)</f>
        <v>3</v>
      </c>
      <c r="AY1749">
        <f>IF(P1749&gt;4031, 2, 0)</f>
        <v>0</v>
      </c>
      <c r="AZ1749">
        <f>IF(H1749&gt;51934.91, 1, 0)</f>
        <v>0</v>
      </c>
      <c r="BA1749">
        <f>SUM(AW1749:AZ1749)</f>
        <v>3</v>
      </c>
      <c r="BB1749" t="str">
        <f>VLOOKUP(BA1749,'Standard Deviations'!$L$1:$M$11,2,TRUE)</f>
        <v>Silver</v>
      </c>
    </row>
    <row r="1750" spans="1:54">
      <c r="A1750">
        <v>5454</v>
      </c>
      <c r="B1750">
        <v>1979</v>
      </c>
      <c r="C1750">
        <f>2024-B1750</f>
        <v>45</v>
      </c>
      <c r="D1750" t="str">
        <f>VLOOKUP(B1750,Reference!$A$1:$B$125, 2)</f>
        <v>Gen X</v>
      </c>
      <c r="E1750" t="s">
        <v>64</v>
      </c>
      <c r="F1750" t="str">
        <f>IF(E1750="High School", "No College", "College")</f>
        <v>College</v>
      </c>
      <c r="G1750" t="s">
        <v>55</v>
      </c>
      <c r="H1750">
        <v>45057</v>
      </c>
      <c r="I1750">
        <v>45057</v>
      </c>
      <c r="J1750" s="4" t="s">
        <v>175</v>
      </c>
      <c r="K1750">
        <v>1</v>
      </c>
      <c r="L1750">
        <v>0</v>
      </c>
      <c r="M1750" t="str">
        <f>IF(OR(K1750&gt;0, L1750&gt;0), "Parent", "Not Parent")</f>
        <v>Parent</v>
      </c>
      <c r="N1750" t="s">
        <v>285</v>
      </c>
      <c r="O1750" s="8">
        <v>41916</v>
      </c>
      <c r="P1750" s="9">
        <f>O1750-N1750</f>
        <v>307</v>
      </c>
      <c r="Q1750">
        <v>80</v>
      </c>
      <c r="R1750" s="9">
        <f>P1750-Q1750</f>
        <v>227</v>
      </c>
      <c r="S1750" s="8">
        <f>O1750-R1750</f>
        <v>41689</v>
      </c>
      <c r="T1750">
        <v>37</v>
      </c>
      <c r="U1750">
        <v>0</v>
      </c>
      <c r="V1750">
        <v>7</v>
      </c>
      <c r="W1750">
        <v>3</v>
      </c>
      <c r="X1750">
        <v>0</v>
      </c>
      <c r="Y1750">
        <v>3</v>
      </c>
      <c r="Z1750">
        <v>50</v>
      </c>
      <c r="AA1750">
        <f>Z1750/P1750</f>
        <v>0.16286644951140064</v>
      </c>
      <c r="AB1750" s="14" t="s">
        <v>506</v>
      </c>
      <c r="AC1750" s="13" t="s">
        <v>63</v>
      </c>
      <c r="AD1750">
        <v>1</v>
      </c>
      <c r="AE1750" t="str">
        <f>IF(AD1750&gt;3, "Prefers Discount", "Discount Indifferent")</f>
        <v>Discount Indifferent</v>
      </c>
      <c r="AF1750">
        <v>3</v>
      </c>
      <c r="AG1750">
        <v>2</v>
      </c>
      <c r="AH1750">
        <v>0</v>
      </c>
      <c r="AI1750" t="str">
        <f>INDEX($AF$1:$AH$1,MATCH(MAX(AF1750:AH1750),AF1750:AH1750,0))</f>
        <v>Store_Orders</v>
      </c>
      <c r="AJ1750">
        <v>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f>SUM(AK1750:AO1750)</f>
        <v>0</v>
      </c>
      <c r="AQ1750" t="s">
        <v>67</v>
      </c>
      <c r="AR1750">
        <v>0</v>
      </c>
      <c r="AS1750" t="str">
        <f>IF(OR(AK1750&gt;0, AL1750&gt;0, AM1750&gt;0, AN1750&gt;0, AO1750&gt;0), "Converted", "Not Converted")</f>
        <v>Not Converted</v>
      </c>
      <c r="AT1750">
        <v>0</v>
      </c>
      <c r="AU1750">
        <v>3</v>
      </c>
      <c r="AV1750">
        <v>11</v>
      </c>
      <c r="AW1750">
        <f>IF(Z1750&gt;607, 4, 0)</f>
        <v>0</v>
      </c>
      <c r="AX1750">
        <f>IF(AA1750&gt;0.1497, 3, 0)</f>
        <v>3</v>
      </c>
      <c r="AY1750">
        <f>IF(P1750&gt;4031, 2, 0)</f>
        <v>0</v>
      </c>
      <c r="AZ1750">
        <f>IF(H1750&gt;51934.91, 1, 0)</f>
        <v>0</v>
      </c>
      <c r="BA1750">
        <f>SUM(AW1750:AZ1750)</f>
        <v>3</v>
      </c>
      <c r="BB1750" t="str">
        <f>VLOOKUP(BA1750,'Standard Deviations'!$L$1:$M$11,2,TRUE)</f>
        <v>Silver</v>
      </c>
    </row>
    <row r="1751" spans="1:54">
      <c r="A1751">
        <v>1878</v>
      </c>
      <c r="B1751">
        <v>1985</v>
      </c>
      <c r="C1751">
        <f>2024-B1751</f>
        <v>39</v>
      </c>
      <c r="D1751" t="str">
        <f>VLOOKUP(B1751,Reference!$A$1:$B$125, 2)</f>
        <v>Millennials</v>
      </c>
      <c r="E1751" t="s">
        <v>74</v>
      </c>
      <c r="F1751" t="str">
        <f>IF(E1751="High School", "No College", "College")</f>
        <v>College</v>
      </c>
      <c r="G1751" t="s">
        <v>55</v>
      </c>
      <c r="H1751">
        <v>23148</v>
      </c>
      <c r="I1751">
        <v>23148</v>
      </c>
      <c r="J1751" s="4" t="s">
        <v>341</v>
      </c>
      <c r="K1751">
        <v>0</v>
      </c>
      <c r="L1751">
        <v>0</v>
      </c>
      <c r="M1751" t="str">
        <f>IF(OR(K1751&gt;0, L1751&gt;0), "Parent", "Not Parent")</f>
        <v>Not Parent</v>
      </c>
      <c r="N1751" t="s">
        <v>253</v>
      </c>
      <c r="O1751" s="8">
        <v>41916</v>
      </c>
      <c r="P1751" s="9">
        <f>O1751-N1751</f>
        <v>228</v>
      </c>
      <c r="Q1751">
        <v>83</v>
      </c>
      <c r="R1751" s="9">
        <f>P1751-Q1751</f>
        <v>145</v>
      </c>
      <c r="S1751" s="8">
        <f>O1751-R1751</f>
        <v>41771</v>
      </c>
      <c r="T1751">
        <v>4</v>
      </c>
      <c r="U1751">
        <v>6</v>
      </c>
      <c r="V1751">
        <v>8</v>
      </c>
      <c r="W1751">
        <v>6</v>
      </c>
      <c r="X1751">
        <v>3</v>
      </c>
      <c r="Y1751">
        <v>10</v>
      </c>
      <c r="Z1751">
        <v>37</v>
      </c>
      <c r="AA1751">
        <f>Z1751/P1751</f>
        <v>0.16228070175438597</v>
      </c>
      <c r="AB1751" s="14" t="s">
        <v>506</v>
      </c>
      <c r="AC1751" s="13" t="s">
        <v>63</v>
      </c>
      <c r="AD1751">
        <v>1</v>
      </c>
      <c r="AE1751" t="str">
        <f>IF(AD1751&gt;3, "Prefers Discount", "Discount Indifferent")</f>
        <v>Discount Indifferent</v>
      </c>
      <c r="AF1751">
        <v>3</v>
      </c>
      <c r="AG1751">
        <v>2</v>
      </c>
      <c r="AH1751">
        <v>0</v>
      </c>
      <c r="AI1751" t="str">
        <f>INDEX($AF$1:$AH$1,MATCH(MAX(AF1751:AH1751),AF1751:AH1751,0))</f>
        <v>Store_Orders</v>
      </c>
      <c r="AJ1751">
        <v>7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f>SUM(AK1751:AO1751)</f>
        <v>0</v>
      </c>
      <c r="AQ1751" t="s">
        <v>67</v>
      </c>
      <c r="AR1751">
        <v>0</v>
      </c>
      <c r="AS1751" t="str">
        <f>IF(OR(AK1751&gt;0, AL1751&gt;0, AM1751&gt;0, AN1751&gt;0, AO1751&gt;0), "Converted", "Not Converted")</f>
        <v>Not Converted</v>
      </c>
      <c r="AT1751">
        <v>0</v>
      </c>
      <c r="AU1751">
        <v>3</v>
      </c>
      <c r="AV1751">
        <v>11</v>
      </c>
      <c r="AW1751">
        <f>IF(Z1751&gt;607, 4, 0)</f>
        <v>0</v>
      </c>
      <c r="AX1751">
        <f>IF(AA1751&gt;0.1497, 3, 0)</f>
        <v>3</v>
      </c>
      <c r="AY1751">
        <f>IF(P1751&gt;4031, 2, 0)</f>
        <v>0</v>
      </c>
      <c r="AZ1751">
        <f>IF(H1751&gt;51934.91, 1, 0)</f>
        <v>0</v>
      </c>
      <c r="BA1751">
        <f>SUM(AW1751:AZ1751)</f>
        <v>3</v>
      </c>
      <c r="BB1751" t="str">
        <f>VLOOKUP(BA1751,'Standard Deviations'!$L$1:$M$11,2,TRUE)</f>
        <v>Silver</v>
      </c>
    </row>
    <row r="1752" spans="1:54">
      <c r="A1752">
        <v>10738</v>
      </c>
      <c r="B1752">
        <v>1951</v>
      </c>
      <c r="C1752">
        <f>2024-B1752</f>
        <v>73</v>
      </c>
      <c r="D1752" t="str">
        <f>VLOOKUP(B1752,Reference!$A$1:$B$125, 2)</f>
        <v>Boomers</v>
      </c>
      <c r="E1752" t="s">
        <v>64</v>
      </c>
      <c r="F1752" t="str">
        <f>IF(E1752="High School", "No College", "College")</f>
        <v>College</v>
      </c>
      <c r="G1752" t="s">
        <v>60</v>
      </c>
      <c r="H1752">
        <v>49389</v>
      </c>
      <c r="I1752">
        <v>49389</v>
      </c>
      <c r="J1752" s="4" t="s">
        <v>175</v>
      </c>
      <c r="K1752">
        <v>1</v>
      </c>
      <c r="L1752">
        <v>1</v>
      </c>
      <c r="M1752" t="str">
        <f>IF(OR(K1752&gt;0, L1752&gt;0), "Parent", "Not Parent")</f>
        <v>Parent</v>
      </c>
      <c r="N1752" t="s">
        <v>692</v>
      </c>
      <c r="O1752" s="8">
        <v>41916</v>
      </c>
      <c r="P1752" s="9">
        <f>O1752-N1752</f>
        <v>401</v>
      </c>
      <c r="Q1752">
        <v>55</v>
      </c>
      <c r="R1752" s="9">
        <f>P1752-Q1752</f>
        <v>346</v>
      </c>
      <c r="S1752" s="8">
        <f>O1752-R1752</f>
        <v>41570</v>
      </c>
      <c r="T1752">
        <v>40</v>
      </c>
      <c r="U1752">
        <v>0</v>
      </c>
      <c r="V1752">
        <v>19</v>
      </c>
      <c r="W1752">
        <v>2</v>
      </c>
      <c r="X1752">
        <v>1</v>
      </c>
      <c r="Y1752">
        <v>3</v>
      </c>
      <c r="Z1752">
        <v>65</v>
      </c>
      <c r="AA1752">
        <f>Z1752/P1752</f>
        <v>0.16209476309226933</v>
      </c>
      <c r="AB1752" s="14" t="s">
        <v>506</v>
      </c>
      <c r="AC1752" s="13" t="s">
        <v>63</v>
      </c>
      <c r="AD1752">
        <v>1</v>
      </c>
      <c r="AE1752" t="str">
        <f>IF(AD1752&gt;3, "Prefers Discount", "Discount Indifferent")</f>
        <v>Discount Indifferent</v>
      </c>
      <c r="AF1752">
        <v>3</v>
      </c>
      <c r="AG1752">
        <v>2</v>
      </c>
      <c r="AH1752">
        <v>0</v>
      </c>
      <c r="AI1752" t="str">
        <f>INDEX($AF$1:$AH$1,MATCH(MAX(AF1752:AH1752),AF1752:AH1752,0))</f>
        <v>Store_Orders</v>
      </c>
      <c r="AJ1752">
        <v>7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f>SUM(AK1752:AO1752)</f>
        <v>0</v>
      </c>
      <c r="AQ1752" t="s">
        <v>67</v>
      </c>
      <c r="AR1752">
        <v>0</v>
      </c>
      <c r="AS1752" t="str">
        <f>IF(OR(AK1752&gt;0, AL1752&gt;0, AM1752&gt;0, AN1752&gt;0, AO1752&gt;0), "Converted", "Not Converted")</f>
        <v>Not Converted</v>
      </c>
      <c r="AT1752">
        <v>0</v>
      </c>
      <c r="AU1752">
        <v>3</v>
      </c>
      <c r="AV1752">
        <v>11</v>
      </c>
      <c r="AW1752">
        <f>IF(Z1752&gt;607, 4, 0)</f>
        <v>0</v>
      </c>
      <c r="AX1752">
        <f>IF(AA1752&gt;0.1497, 3, 0)</f>
        <v>3</v>
      </c>
      <c r="AY1752">
        <f>IF(P1752&gt;4031, 2, 0)</f>
        <v>0</v>
      </c>
      <c r="AZ1752">
        <f>IF(H1752&gt;51934.91, 1, 0)</f>
        <v>0</v>
      </c>
      <c r="BA1752">
        <f>SUM(AW1752:AZ1752)</f>
        <v>3</v>
      </c>
      <c r="BB1752" t="str">
        <f>VLOOKUP(BA1752,'Standard Deviations'!$L$1:$M$11,2,TRUE)</f>
        <v>Silver</v>
      </c>
    </row>
    <row r="1753" spans="1:54" hidden="1">
      <c r="A1753">
        <v>10470</v>
      </c>
      <c r="B1753">
        <v>1979</v>
      </c>
      <c r="C1753">
        <f>2024-B1753</f>
        <v>45</v>
      </c>
      <c r="D1753" t="str">
        <f>VLOOKUP(B1753,Reference!$A$1:$B$125, 2)</f>
        <v>Gen X</v>
      </c>
      <c r="E1753" t="s">
        <v>64</v>
      </c>
      <c r="F1753" t="str">
        <f>IF(E1753="High School", "No College", "College")</f>
        <v>College</v>
      </c>
      <c r="G1753" t="s">
        <v>55</v>
      </c>
      <c r="H1753">
        <v>40662</v>
      </c>
      <c r="I1753">
        <v>40662</v>
      </c>
      <c r="J1753" s="4" t="s">
        <v>175</v>
      </c>
      <c r="K1753">
        <v>1</v>
      </c>
      <c r="L1753">
        <v>0</v>
      </c>
      <c r="M1753" t="str">
        <f>IF(OR(K1753&gt;0, L1753&gt;0), "Parent", "Not Parent")</f>
        <v>Parent</v>
      </c>
      <c r="N1753" t="s">
        <v>662</v>
      </c>
      <c r="O1753" s="8">
        <v>41916</v>
      </c>
      <c r="P1753" s="9">
        <f>O1753-N1753</f>
        <v>568</v>
      </c>
      <c r="Q1753">
        <v>0</v>
      </c>
      <c r="R1753" s="9">
        <f>P1753-Q1753</f>
        <v>568</v>
      </c>
      <c r="S1753" s="8">
        <f>O1753-R1753</f>
        <v>41348</v>
      </c>
      <c r="T1753">
        <v>40</v>
      </c>
      <c r="U1753">
        <v>2</v>
      </c>
      <c r="V1753">
        <v>23</v>
      </c>
      <c r="W1753">
        <v>0</v>
      </c>
      <c r="X1753">
        <v>4</v>
      </c>
      <c r="Y1753">
        <v>23</v>
      </c>
      <c r="Z1753">
        <v>92</v>
      </c>
      <c r="AA1753">
        <f>Z1753/P1753</f>
        <v>0.1619718309859155</v>
      </c>
      <c r="AB1753" s="11" t="s">
        <v>506</v>
      </c>
      <c r="AC1753" t="s">
        <v>59</v>
      </c>
      <c r="AD1753">
        <v>2</v>
      </c>
      <c r="AE1753" t="str">
        <f>IF(AD1753&gt;3, "Prefers Discount", "Discount Indifferent")</f>
        <v>Discount Indifferent</v>
      </c>
      <c r="AF1753">
        <v>3</v>
      </c>
      <c r="AG1753">
        <v>2</v>
      </c>
      <c r="AH1753">
        <v>1</v>
      </c>
      <c r="AI1753" t="str">
        <f>INDEX($AF$1:$AH$1,MATCH(MAX(AF1753:AH1753),AF1753:AH1753,0))</f>
        <v>Store_Orders</v>
      </c>
      <c r="AJ1753">
        <v>4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f>SUM(AK1753:AO1753)</f>
        <v>0</v>
      </c>
      <c r="AQ1753" t="s">
        <v>67</v>
      </c>
      <c r="AR1753">
        <v>0</v>
      </c>
      <c r="AS1753" t="str">
        <f>IF(OR(AK1753&gt;0, AL1753&gt;0, AM1753&gt;0, AN1753&gt;0, AO1753&gt;0), "Converted", "Not Converted")</f>
        <v>Not Converted</v>
      </c>
      <c r="AT1753">
        <v>0</v>
      </c>
      <c r="AU1753">
        <v>3</v>
      </c>
      <c r="AV1753">
        <v>11</v>
      </c>
      <c r="AW1753">
        <f>IF(Z1753&gt;607, 4, 0)</f>
        <v>0</v>
      </c>
      <c r="AX1753">
        <f>IF(AA1753&gt;0.1497, 3, 0)</f>
        <v>3</v>
      </c>
      <c r="AY1753">
        <f>IF(P1753&gt;4031, 2, 0)</f>
        <v>0</v>
      </c>
      <c r="AZ1753">
        <f>IF(H1753&gt;51934.91, 1, 0)</f>
        <v>0</v>
      </c>
      <c r="BA1753">
        <f>SUM(AW1753:AZ1753)</f>
        <v>3</v>
      </c>
      <c r="BB1753" t="str">
        <f>VLOOKUP(BA1753,'Standard Deviations'!$L$1:$M$11,2,TRUE)</f>
        <v>Silver</v>
      </c>
    </row>
    <row r="1754" spans="1:54">
      <c r="A1754">
        <v>2516</v>
      </c>
      <c r="B1754">
        <v>1969</v>
      </c>
      <c r="C1754">
        <f>2024-B1754</f>
        <v>55</v>
      </c>
      <c r="D1754" t="str">
        <f>VLOOKUP(B1754,Reference!$A$1:$B$125, 2)</f>
        <v>Gen X</v>
      </c>
      <c r="E1754" t="s">
        <v>74</v>
      </c>
      <c r="F1754" t="str">
        <f>IF(E1754="High School", "No College", "College")</f>
        <v>College</v>
      </c>
      <c r="G1754" t="s">
        <v>55</v>
      </c>
      <c r="H1754">
        <v>46831</v>
      </c>
      <c r="I1754">
        <v>46831</v>
      </c>
      <c r="J1754" s="4" t="s">
        <v>175</v>
      </c>
      <c r="K1754">
        <v>1</v>
      </c>
      <c r="L1754">
        <v>1</v>
      </c>
      <c r="M1754" t="str">
        <f>IF(OR(K1754&gt;0, L1754&gt;0), "Parent", "Not Parent")</f>
        <v>Parent</v>
      </c>
      <c r="N1754" t="s">
        <v>391</v>
      </c>
      <c r="O1754" s="8">
        <v>41916</v>
      </c>
      <c r="P1754" s="9">
        <f>O1754-N1754</f>
        <v>483</v>
      </c>
      <c r="Q1754">
        <v>84</v>
      </c>
      <c r="R1754" s="9">
        <f>P1754-Q1754</f>
        <v>399</v>
      </c>
      <c r="S1754" s="8">
        <f>O1754-R1754</f>
        <v>41517</v>
      </c>
      <c r="T1754">
        <v>22</v>
      </c>
      <c r="U1754">
        <v>2</v>
      </c>
      <c r="V1754">
        <v>10</v>
      </c>
      <c r="W1754">
        <v>6</v>
      </c>
      <c r="X1754">
        <v>4</v>
      </c>
      <c r="Y1754">
        <v>34</v>
      </c>
      <c r="Z1754">
        <v>78</v>
      </c>
      <c r="AA1754">
        <f>Z1754/P1754</f>
        <v>0.16149068322981366</v>
      </c>
      <c r="AB1754" s="14" t="s">
        <v>506</v>
      </c>
      <c r="AC1754" s="13" t="s">
        <v>63</v>
      </c>
      <c r="AD1754">
        <v>2</v>
      </c>
      <c r="AE1754" t="str">
        <f>IF(AD1754&gt;3, "Prefers Discount", "Discount Indifferent")</f>
        <v>Discount Indifferent</v>
      </c>
      <c r="AF1754">
        <v>2</v>
      </c>
      <c r="AG1754">
        <v>1</v>
      </c>
      <c r="AH1754">
        <v>2</v>
      </c>
      <c r="AI1754" t="str">
        <f>INDEX($AF$1:$AH$1,MATCH(MAX(AF1754:AH1754),AF1754:AH1754,0))</f>
        <v>Store_Orders</v>
      </c>
      <c r="AJ1754">
        <v>4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f>SUM(AK1754:AO1754)</f>
        <v>0</v>
      </c>
      <c r="AQ1754" t="s">
        <v>67</v>
      </c>
      <c r="AR1754">
        <v>0</v>
      </c>
      <c r="AS1754" t="str">
        <f>IF(OR(AK1754&gt;0, AL1754&gt;0, AM1754&gt;0, AN1754&gt;0, AO1754&gt;0), "Converted", "Not Converted")</f>
        <v>Not Converted</v>
      </c>
      <c r="AT1754">
        <v>0</v>
      </c>
      <c r="AU1754">
        <v>3</v>
      </c>
      <c r="AV1754">
        <v>11</v>
      </c>
      <c r="AW1754">
        <f>IF(Z1754&gt;607, 4, 0)</f>
        <v>0</v>
      </c>
      <c r="AX1754">
        <f>IF(AA1754&gt;0.1497, 3, 0)</f>
        <v>3</v>
      </c>
      <c r="AY1754">
        <f>IF(P1754&gt;4031, 2, 0)</f>
        <v>0</v>
      </c>
      <c r="AZ1754">
        <f>IF(H1754&gt;51934.91, 1, 0)</f>
        <v>0</v>
      </c>
      <c r="BA1754">
        <f>SUM(AW1754:AZ1754)</f>
        <v>3</v>
      </c>
      <c r="BB1754" t="str">
        <f>VLOOKUP(BA1754,'Standard Deviations'!$L$1:$M$11,2,TRUE)</f>
        <v>Silver</v>
      </c>
    </row>
    <row r="1755" spans="1:54">
      <c r="A1755">
        <v>6437</v>
      </c>
      <c r="B1755">
        <v>1985</v>
      </c>
      <c r="C1755">
        <f>2024-B1755</f>
        <v>39</v>
      </c>
      <c r="D1755" t="str">
        <f>VLOOKUP(B1755,Reference!$A$1:$B$125, 2)</f>
        <v>Millennials</v>
      </c>
      <c r="E1755" t="s">
        <v>74</v>
      </c>
      <c r="F1755" t="str">
        <f>IF(E1755="High School", "No College", "College")</f>
        <v>College</v>
      </c>
      <c r="G1755" t="s">
        <v>60</v>
      </c>
      <c r="H1755">
        <v>41473</v>
      </c>
      <c r="I1755">
        <v>41473</v>
      </c>
      <c r="J1755" s="4" t="s">
        <v>175</v>
      </c>
      <c r="K1755">
        <v>1</v>
      </c>
      <c r="L1755">
        <v>0</v>
      </c>
      <c r="M1755" t="str">
        <f>IF(OR(K1755&gt;0, L1755&gt;0), "Parent", "Not Parent")</f>
        <v>Parent</v>
      </c>
      <c r="N1755" t="s">
        <v>445</v>
      </c>
      <c r="O1755" s="8">
        <v>41916</v>
      </c>
      <c r="P1755" s="9">
        <f>O1755-N1755</f>
        <v>472</v>
      </c>
      <c r="Q1755">
        <v>80</v>
      </c>
      <c r="R1755" s="9">
        <f>P1755-Q1755</f>
        <v>392</v>
      </c>
      <c r="S1755" s="8">
        <f>O1755-R1755</f>
        <v>41524</v>
      </c>
      <c r="T1755">
        <v>21</v>
      </c>
      <c r="U1755">
        <v>8</v>
      </c>
      <c r="V1755">
        <v>20</v>
      </c>
      <c r="W1755">
        <v>15</v>
      </c>
      <c r="X1755">
        <v>3</v>
      </c>
      <c r="Y1755">
        <v>9</v>
      </c>
      <c r="Z1755">
        <v>76</v>
      </c>
      <c r="AA1755">
        <f>Z1755/P1755</f>
        <v>0.16101694915254236</v>
      </c>
      <c r="AB1755" s="14" t="s">
        <v>506</v>
      </c>
      <c r="AC1755" s="13" t="s">
        <v>63</v>
      </c>
      <c r="AD1755">
        <v>1</v>
      </c>
      <c r="AE1755" t="str">
        <f>IF(AD1755&gt;3, "Prefers Discount", "Discount Indifferent")</f>
        <v>Discount Indifferent</v>
      </c>
      <c r="AF1755">
        <v>3</v>
      </c>
      <c r="AG1755">
        <v>2</v>
      </c>
      <c r="AH1755">
        <v>0</v>
      </c>
      <c r="AI1755" t="str">
        <f>INDEX($AF$1:$AH$1,MATCH(MAX(AF1755:AH1755),AF1755:AH1755,0))</f>
        <v>Store_Orders</v>
      </c>
      <c r="AJ1755">
        <v>7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f>SUM(AK1755:AO1755)</f>
        <v>0</v>
      </c>
      <c r="AQ1755" t="s">
        <v>67</v>
      </c>
      <c r="AR1755">
        <v>0</v>
      </c>
      <c r="AS1755" t="str">
        <f>IF(OR(AK1755&gt;0, AL1755&gt;0, AM1755&gt;0, AN1755&gt;0, AO1755&gt;0), "Converted", "Not Converted")</f>
        <v>Not Converted</v>
      </c>
      <c r="AT1755">
        <v>0</v>
      </c>
      <c r="AU1755">
        <v>3</v>
      </c>
      <c r="AV1755">
        <v>11</v>
      </c>
      <c r="AW1755">
        <f>IF(Z1755&gt;607, 4, 0)</f>
        <v>0</v>
      </c>
      <c r="AX1755">
        <f>IF(AA1755&gt;0.1497, 3, 0)</f>
        <v>3</v>
      </c>
      <c r="AY1755">
        <f>IF(P1755&gt;4031, 2, 0)</f>
        <v>0</v>
      </c>
      <c r="AZ1755">
        <f>IF(H1755&gt;51934.91, 1, 0)</f>
        <v>0</v>
      </c>
      <c r="BA1755">
        <f>SUM(AW1755:AZ1755)</f>
        <v>3</v>
      </c>
      <c r="BB1755" t="str">
        <f>VLOOKUP(BA1755,'Standard Deviations'!$L$1:$M$11,2,TRUE)</f>
        <v>Silver</v>
      </c>
    </row>
    <row r="1756" spans="1:54">
      <c r="A1756">
        <v>4297</v>
      </c>
      <c r="B1756">
        <v>1969</v>
      </c>
      <c r="C1756">
        <f>2024-B1756</f>
        <v>55</v>
      </c>
      <c r="D1756" t="str">
        <f>VLOOKUP(B1756,Reference!$A$1:$B$125, 2)</f>
        <v>Gen X</v>
      </c>
      <c r="E1756" t="s">
        <v>54</v>
      </c>
      <c r="F1756" t="str">
        <f>IF(E1756="High School", "No College", "College")</f>
        <v>College</v>
      </c>
      <c r="G1756" t="s">
        <v>65</v>
      </c>
      <c r="H1756">
        <v>23228</v>
      </c>
      <c r="I1756">
        <v>23228</v>
      </c>
      <c r="J1756" s="4" t="s">
        <v>341</v>
      </c>
      <c r="K1756">
        <v>1</v>
      </c>
      <c r="L1756">
        <v>0</v>
      </c>
      <c r="M1756" t="str">
        <f>IF(OR(K1756&gt;0, L1756&gt;0), "Parent", "Not Parent")</f>
        <v>Parent</v>
      </c>
      <c r="N1756" t="s">
        <v>187</v>
      </c>
      <c r="O1756" s="8">
        <v>41916</v>
      </c>
      <c r="P1756" s="9">
        <f>O1756-N1756</f>
        <v>251</v>
      </c>
      <c r="Q1756">
        <v>71</v>
      </c>
      <c r="R1756" s="9">
        <f>P1756-Q1756</f>
        <v>180</v>
      </c>
      <c r="S1756" s="8">
        <f>O1756-R1756</f>
        <v>41736</v>
      </c>
      <c r="T1756">
        <v>13</v>
      </c>
      <c r="U1756">
        <v>2</v>
      </c>
      <c r="V1756">
        <v>18</v>
      </c>
      <c r="W1756">
        <v>6</v>
      </c>
      <c r="X1756">
        <v>1</v>
      </c>
      <c r="Y1756">
        <v>0</v>
      </c>
      <c r="Z1756">
        <v>40</v>
      </c>
      <c r="AA1756">
        <f>Z1756/P1756</f>
        <v>0.15936254980079681</v>
      </c>
      <c r="AB1756" s="14" t="s">
        <v>506</v>
      </c>
      <c r="AC1756" s="13" t="s">
        <v>63</v>
      </c>
      <c r="AD1756">
        <v>2</v>
      </c>
      <c r="AE1756" t="str">
        <f>IF(AD1756&gt;3, "Prefers Discount", "Discount Indifferent")</f>
        <v>Discount Indifferent</v>
      </c>
      <c r="AF1756">
        <v>3</v>
      </c>
      <c r="AG1756">
        <v>2</v>
      </c>
      <c r="AH1756">
        <v>0</v>
      </c>
      <c r="AI1756" t="str">
        <f>INDEX($AF$1:$AH$1,MATCH(MAX(AF1756:AH1756),AF1756:AH1756,0))</f>
        <v>Store_Orders</v>
      </c>
      <c r="AJ1756">
        <v>8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f>SUM(AK1756:AO1756)</f>
        <v>0</v>
      </c>
      <c r="AQ1756" t="s">
        <v>67</v>
      </c>
      <c r="AR1756">
        <v>0</v>
      </c>
      <c r="AS1756" t="str">
        <f>IF(OR(AK1756&gt;0, AL1756&gt;0, AM1756&gt;0, AN1756&gt;0, AO1756&gt;0), "Converted", "Not Converted")</f>
        <v>Not Converted</v>
      </c>
      <c r="AT1756">
        <v>0</v>
      </c>
      <c r="AU1756">
        <v>3</v>
      </c>
      <c r="AV1756">
        <v>11</v>
      </c>
      <c r="AW1756">
        <f>IF(Z1756&gt;607, 4, 0)</f>
        <v>0</v>
      </c>
      <c r="AX1756">
        <f>IF(AA1756&gt;0.1497, 3, 0)</f>
        <v>3</v>
      </c>
      <c r="AY1756">
        <f>IF(P1756&gt;4031, 2, 0)</f>
        <v>0</v>
      </c>
      <c r="AZ1756">
        <f>IF(H1756&gt;51934.91, 1, 0)</f>
        <v>0</v>
      </c>
      <c r="BA1756">
        <f>SUM(AW1756:AZ1756)</f>
        <v>3</v>
      </c>
      <c r="BB1756" t="str">
        <f>VLOOKUP(BA1756,'Standard Deviations'!$L$1:$M$11,2,TRUE)</f>
        <v>Silver</v>
      </c>
    </row>
    <row r="1757" spans="1:54" hidden="1">
      <c r="A1757">
        <v>10212</v>
      </c>
      <c r="B1757">
        <v>1986</v>
      </c>
      <c r="C1757">
        <f>2024-B1757</f>
        <v>38</v>
      </c>
      <c r="D1757" t="str">
        <f>VLOOKUP(B1757,Reference!$A$1:$B$125, 2)</f>
        <v>Millennials</v>
      </c>
      <c r="E1757" t="s">
        <v>64</v>
      </c>
      <c r="F1757" t="str">
        <f>IF(E1757="High School", "No College", "College")</f>
        <v>College</v>
      </c>
      <c r="G1757" t="s">
        <v>65</v>
      </c>
      <c r="H1757">
        <v>42386</v>
      </c>
      <c r="I1757">
        <v>42386</v>
      </c>
      <c r="J1757" s="4" t="s">
        <v>175</v>
      </c>
      <c r="K1757">
        <v>1</v>
      </c>
      <c r="L1757">
        <v>0</v>
      </c>
      <c r="M1757" t="str">
        <f>IF(OR(K1757&gt;0, L1757&gt;0), "Parent", "Not Parent")</f>
        <v>Parent</v>
      </c>
      <c r="N1757" t="s">
        <v>431</v>
      </c>
      <c r="O1757" s="8">
        <v>41916</v>
      </c>
      <c r="P1757" s="9">
        <f>O1757-N1757</f>
        <v>629</v>
      </c>
      <c r="Q1757">
        <v>43</v>
      </c>
      <c r="R1757" s="9">
        <f>P1757-Q1757</f>
        <v>586</v>
      </c>
      <c r="S1757" s="8">
        <f>O1757-R1757</f>
        <v>41330</v>
      </c>
      <c r="T1757">
        <v>65</v>
      </c>
      <c r="U1757">
        <v>4</v>
      </c>
      <c r="V1757">
        <v>16</v>
      </c>
      <c r="W1757">
        <v>0</v>
      </c>
      <c r="X1757">
        <v>4</v>
      </c>
      <c r="Y1757">
        <v>11</v>
      </c>
      <c r="Z1757">
        <v>100</v>
      </c>
      <c r="AA1757">
        <f>Z1757/P1757</f>
        <v>0.1589825119236884</v>
      </c>
      <c r="AB1757" s="11" t="s">
        <v>506</v>
      </c>
      <c r="AC1757" t="s">
        <v>59</v>
      </c>
      <c r="AD1757">
        <v>1</v>
      </c>
      <c r="AE1757" t="str">
        <f>IF(AD1757&gt;3, "Prefers Discount", "Discount Indifferent")</f>
        <v>Discount Indifferent</v>
      </c>
      <c r="AF1757">
        <v>3</v>
      </c>
      <c r="AG1757">
        <v>3</v>
      </c>
      <c r="AH1757">
        <v>0</v>
      </c>
      <c r="AI1757" t="str">
        <f>INDEX($AF$1:$AH$1,MATCH(MAX(AF1757:AH1757),AF1757:AH1757,0))</f>
        <v>Store_Orders</v>
      </c>
      <c r="AJ1757">
        <v>8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f>SUM(AK1757:AO1757)</f>
        <v>0</v>
      </c>
      <c r="AQ1757" t="s">
        <v>67</v>
      </c>
      <c r="AR1757">
        <v>0</v>
      </c>
      <c r="AS1757" t="str">
        <f>IF(OR(AK1757&gt;0, AL1757&gt;0, AM1757&gt;0, AN1757&gt;0, AO1757&gt;0), "Converted", "Not Converted")</f>
        <v>Not Converted</v>
      </c>
      <c r="AT1757">
        <v>0</v>
      </c>
      <c r="AU1757">
        <v>3</v>
      </c>
      <c r="AV1757">
        <v>11</v>
      </c>
      <c r="AW1757">
        <f>IF(Z1757&gt;607, 4, 0)</f>
        <v>0</v>
      </c>
      <c r="AX1757">
        <f>IF(AA1757&gt;0.1497, 3, 0)</f>
        <v>3</v>
      </c>
      <c r="AY1757">
        <f>IF(P1757&gt;4031, 2, 0)</f>
        <v>0</v>
      </c>
      <c r="AZ1757">
        <f>IF(H1757&gt;51934.91, 1, 0)</f>
        <v>0</v>
      </c>
      <c r="BA1757">
        <f>SUM(AW1757:AZ1757)</f>
        <v>3</v>
      </c>
      <c r="BB1757" t="str">
        <f>VLOOKUP(BA1757,'Standard Deviations'!$L$1:$M$11,2,TRUE)</f>
        <v>Silver</v>
      </c>
    </row>
    <row r="1758" spans="1:54" hidden="1">
      <c r="A1758">
        <v>9738</v>
      </c>
      <c r="B1758">
        <v>1986</v>
      </c>
      <c r="C1758">
        <f>2024-B1758</f>
        <v>38</v>
      </c>
      <c r="D1758" t="str">
        <f>VLOOKUP(B1758,Reference!$A$1:$B$125, 2)</f>
        <v>Millennials</v>
      </c>
      <c r="E1758" t="s">
        <v>64</v>
      </c>
      <c r="F1758" t="str">
        <f>IF(E1758="High School", "No College", "College")</f>
        <v>College</v>
      </c>
      <c r="G1758" t="s">
        <v>65</v>
      </c>
      <c r="H1758">
        <v>42386</v>
      </c>
      <c r="I1758">
        <v>42386</v>
      </c>
      <c r="J1758" s="4" t="s">
        <v>175</v>
      </c>
      <c r="K1758">
        <v>1</v>
      </c>
      <c r="L1758">
        <v>0</v>
      </c>
      <c r="M1758" t="str">
        <f>IF(OR(K1758&gt;0, L1758&gt;0), "Parent", "Not Parent")</f>
        <v>Parent</v>
      </c>
      <c r="N1758" t="s">
        <v>431</v>
      </c>
      <c r="O1758" s="8">
        <v>41916</v>
      </c>
      <c r="P1758" s="9">
        <f>O1758-N1758</f>
        <v>629</v>
      </c>
      <c r="Q1758">
        <v>43</v>
      </c>
      <c r="R1758" s="9">
        <f>P1758-Q1758</f>
        <v>586</v>
      </c>
      <c r="S1758" s="8">
        <f>O1758-R1758</f>
        <v>41330</v>
      </c>
      <c r="T1758">
        <v>65</v>
      </c>
      <c r="U1758">
        <v>4</v>
      </c>
      <c r="V1758">
        <v>16</v>
      </c>
      <c r="W1758">
        <v>0</v>
      </c>
      <c r="X1758">
        <v>4</v>
      </c>
      <c r="Y1758">
        <v>11</v>
      </c>
      <c r="Z1758">
        <v>100</v>
      </c>
      <c r="AA1758">
        <f>Z1758/P1758</f>
        <v>0.1589825119236884</v>
      </c>
      <c r="AB1758" s="11" t="s">
        <v>506</v>
      </c>
      <c r="AC1758" t="s">
        <v>59</v>
      </c>
      <c r="AD1758">
        <v>1</v>
      </c>
      <c r="AE1758" t="str">
        <f>IF(AD1758&gt;3, "Prefers Discount", "Discount Indifferent")</f>
        <v>Discount Indifferent</v>
      </c>
      <c r="AF1758">
        <v>3</v>
      </c>
      <c r="AG1758">
        <v>3</v>
      </c>
      <c r="AH1758">
        <v>0</v>
      </c>
      <c r="AI1758" t="str">
        <f>INDEX($AF$1:$AH$1,MATCH(MAX(AF1758:AH1758),AF1758:AH1758,0))</f>
        <v>Store_Orders</v>
      </c>
      <c r="AJ1758">
        <v>8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f>SUM(AK1758:AO1758)</f>
        <v>0</v>
      </c>
      <c r="AQ1758" t="s">
        <v>67</v>
      </c>
      <c r="AR1758">
        <v>0</v>
      </c>
      <c r="AS1758" t="str">
        <f>IF(OR(AK1758&gt;0, AL1758&gt;0, AM1758&gt;0, AN1758&gt;0, AO1758&gt;0), "Converted", "Not Converted")</f>
        <v>Not Converted</v>
      </c>
      <c r="AT1758">
        <v>0</v>
      </c>
      <c r="AU1758">
        <v>3</v>
      </c>
      <c r="AV1758">
        <v>11</v>
      </c>
      <c r="AW1758">
        <f>IF(Z1758&gt;607, 4, 0)</f>
        <v>0</v>
      </c>
      <c r="AX1758">
        <f>IF(AA1758&gt;0.1497, 3, 0)</f>
        <v>3</v>
      </c>
      <c r="AY1758">
        <f>IF(P1758&gt;4031, 2, 0)</f>
        <v>0</v>
      </c>
      <c r="AZ1758">
        <f>IF(H1758&gt;51934.91, 1, 0)</f>
        <v>0</v>
      </c>
      <c r="BA1758">
        <f>SUM(AW1758:AZ1758)</f>
        <v>3</v>
      </c>
      <c r="BB1758" t="str">
        <f>VLOOKUP(BA1758,'Standard Deviations'!$L$1:$M$11,2,TRUE)</f>
        <v>Silver</v>
      </c>
    </row>
    <row r="1759" spans="1:54" hidden="1">
      <c r="A1759">
        <v>6201</v>
      </c>
      <c r="B1759">
        <v>1978</v>
      </c>
      <c r="C1759">
        <f>2024-B1759</f>
        <v>46</v>
      </c>
      <c r="D1759" t="str">
        <f>VLOOKUP(B1759,Reference!$A$1:$B$125, 2)</f>
        <v>Gen X</v>
      </c>
      <c r="E1759" t="s">
        <v>54</v>
      </c>
      <c r="F1759" t="str">
        <f>IF(E1759="High School", "No College", "College")</f>
        <v>College</v>
      </c>
      <c r="G1759" t="s">
        <v>60</v>
      </c>
      <c r="H1759">
        <v>38643</v>
      </c>
      <c r="I1759">
        <v>38643</v>
      </c>
      <c r="J1759" s="4" t="s">
        <v>175</v>
      </c>
      <c r="K1759">
        <v>1</v>
      </c>
      <c r="L1759">
        <v>1</v>
      </c>
      <c r="M1759" t="str">
        <f>IF(OR(K1759&gt;0, L1759&gt;0), "Parent", "Not Parent")</f>
        <v>Parent</v>
      </c>
      <c r="N1759" t="s">
        <v>575</v>
      </c>
      <c r="O1759" s="8">
        <v>41916</v>
      </c>
      <c r="P1759" s="9">
        <f>O1759-N1759</f>
        <v>309</v>
      </c>
      <c r="Q1759">
        <v>45</v>
      </c>
      <c r="R1759" s="9">
        <f>P1759-Q1759</f>
        <v>264</v>
      </c>
      <c r="S1759" s="8">
        <f>O1759-R1759</f>
        <v>41652</v>
      </c>
      <c r="T1759">
        <v>22</v>
      </c>
      <c r="U1759">
        <v>2</v>
      </c>
      <c r="V1759">
        <v>14</v>
      </c>
      <c r="W1759">
        <v>0</v>
      </c>
      <c r="X1759">
        <v>1</v>
      </c>
      <c r="Y1759">
        <v>10</v>
      </c>
      <c r="Z1759">
        <v>49</v>
      </c>
      <c r="AA1759">
        <f>Z1759/P1759</f>
        <v>0.15857605177993528</v>
      </c>
      <c r="AB1759" s="11" t="s">
        <v>506</v>
      </c>
      <c r="AC1759" t="s">
        <v>59</v>
      </c>
      <c r="AD1759">
        <v>2</v>
      </c>
      <c r="AE1759" t="str">
        <f>IF(AD1759&gt;3, "Prefers Discount", "Discount Indifferent")</f>
        <v>Discount Indifferent</v>
      </c>
      <c r="AF1759">
        <v>3</v>
      </c>
      <c r="AG1759">
        <v>2</v>
      </c>
      <c r="AH1759">
        <v>0</v>
      </c>
      <c r="AI1759" t="str">
        <f>INDEX($AF$1:$AH$1,MATCH(MAX(AF1759:AH1759),AF1759:AH1759,0))</f>
        <v>Store_Orders</v>
      </c>
      <c r="AJ1759">
        <v>7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f>SUM(AK1759:AO1759)</f>
        <v>0</v>
      </c>
      <c r="AQ1759" t="s">
        <v>67</v>
      </c>
      <c r="AR1759">
        <v>0</v>
      </c>
      <c r="AS1759" t="str">
        <f>IF(OR(AK1759&gt;0, AL1759&gt;0, AM1759&gt;0, AN1759&gt;0, AO1759&gt;0), "Converted", "Not Converted")</f>
        <v>Not Converted</v>
      </c>
      <c r="AT1759">
        <v>1</v>
      </c>
      <c r="AU1759">
        <v>3</v>
      </c>
      <c r="AV1759">
        <v>11</v>
      </c>
      <c r="AW1759">
        <f>IF(Z1759&gt;607, 4, 0)</f>
        <v>0</v>
      </c>
      <c r="AX1759">
        <f>IF(AA1759&gt;0.1497, 3, 0)</f>
        <v>3</v>
      </c>
      <c r="AY1759">
        <f>IF(P1759&gt;4031, 2, 0)</f>
        <v>0</v>
      </c>
      <c r="AZ1759">
        <f>IF(H1759&gt;51934.91, 1, 0)</f>
        <v>0</v>
      </c>
      <c r="BA1759">
        <f>SUM(AW1759:AZ1759)</f>
        <v>3</v>
      </c>
      <c r="BB1759" t="str">
        <f>VLOOKUP(BA1759,'Standard Deviations'!$L$1:$M$11,2,TRUE)</f>
        <v>Silver</v>
      </c>
    </row>
    <row r="1760" spans="1:54" hidden="1">
      <c r="A1760">
        <v>6690</v>
      </c>
      <c r="B1760">
        <v>1966</v>
      </c>
      <c r="C1760">
        <f>2024-B1760</f>
        <v>58</v>
      </c>
      <c r="D1760" t="str">
        <f>VLOOKUP(B1760,Reference!$A$1:$B$125, 2)</f>
        <v>Gen X</v>
      </c>
      <c r="E1760" t="s">
        <v>64</v>
      </c>
      <c r="F1760" t="str">
        <f>IF(E1760="High School", "No College", "College")</f>
        <v>College</v>
      </c>
      <c r="G1760" t="s">
        <v>55</v>
      </c>
      <c r="H1760">
        <v>38179</v>
      </c>
      <c r="I1760">
        <v>38179</v>
      </c>
      <c r="J1760" s="4" t="s">
        <v>175</v>
      </c>
      <c r="K1760">
        <v>1</v>
      </c>
      <c r="L1760">
        <v>1</v>
      </c>
      <c r="M1760" t="str">
        <f>IF(OR(K1760&gt;0, L1760&gt;0), "Parent", "Not Parent")</f>
        <v>Parent</v>
      </c>
      <c r="N1760" t="s">
        <v>693</v>
      </c>
      <c r="O1760" s="8">
        <v>41916</v>
      </c>
      <c r="P1760" s="9">
        <f>O1760-N1760</f>
        <v>569</v>
      </c>
      <c r="Q1760">
        <v>30</v>
      </c>
      <c r="R1760" s="9">
        <f>P1760-Q1760</f>
        <v>539</v>
      </c>
      <c r="S1760" s="8">
        <f>O1760-R1760</f>
        <v>41377</v>
      </c>
      <c r="T1760">
        <v>38</v>
      </c>
      <c r="U1760">
        <v>4</v>
      </c>
      <c r="V1760">
        <v>22</v>
      </c>
      <c r="W1760">
        <v>4</v>
      </c>
      <c r="X1760">
        <v>2</v>
      </c>
      <c r="Y1760">
        <v>20</v>
      </c>
      <c r="Z1760">
        <v>90</v>
      </c>
      <c r="AA1760">
        <f>Z1760/P1760</f>
        <v>0.15817223198594024</v>
      </c>
      <c r="AB1760" s="11" t="s">
        <v>506</v>
      </c>
      <c r="AC1760" t="s">
        <v>59</v>
      </c>
      <c r="AD1760">
        <v>4</v>
      </c>
      <c r="AE1760" t="str">
        <f>IF(AD1760&gt;3, "Prefers Discount", "Discount Indifferent")</f>
        <v>Prefers Discount</v>
      </c>
      <c r="AF1760">
        <v>3</v>
      </c>
      <c r="AG1760">
        <v>3</v>
      </c>
      <c r="AH1760">
        <v>1</v>
      </c>
      <c r="AI1760" t="str">
        <f>INDEX($AF$1:$AH$1,MATCH(MAX(AF1760:AH1760),AF1760:AH1760,0))</f>
        <v>Store_Orders</v>
      </c>
      <c r="AJ1760">
        <v>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f>SUM(AK1760:AO1760)</f>
        <v>0</v>
      </c>
      <c r="AQ1760" t="s">
        <v>67</v>
      </c>
      <c r="AR1760">
        <v>0</v>
      </c>
      <c r="AS1760" t="str">
        <f>IF(OR(AK1760&gt;0, AL1760&gt;0, AM1760&gt;0, AN1760&gt;0, AO1760&gt;0), "Converted", "Not Converted")</f>
        <v>Not Converted</v>
      </c>
      <c r="AT1760">
        <v>0</v>
      </c>
      <c r="AU1760">
        <v>3</v>
      </c>
      <c r="AV1760">
        <v>11</v>
      </c>
      <c r="AW1760">
        <f>IF(Z1760&gt;607, 4, 0)</f>
        <v>0</v>
      </c>
      <c r="AX1760">
        <f>IF(AA1760&gt;0.1497, 3, 0)</f>
        <v>3</v>
      </c>
      <c r="AY1760">
        <f>IF(P1760&gt;4031, 2, 0)</f>
        <v>0</v>
      </c>
      <c r="AZ1760">
        <f>IF(H1760&gt;51934.91, 1, 0)</f>
        <v>0</v>
      </c>
      <c r="BA1760">
        <f>SUM(AW1760:AZ1760)</f>
        <v>3</v>
      </c>
      <c r="BB1760" t="str">
        <f>VLOOKUP(BA1760,'Standard Deviations'!$L$1:$M$11,2,TRUE)</f>
        <v>Silver</v>
      </c>
    </row>
    <row r="1761" spans="1:54">
      <c r="A1761">
        <v>5967</v>
      </c>
      <c r="B1761">
        <v>1952</v>
      </c>
      <c r="C1761">
        <f>2024-B1761</f>
        <v>72</v>
      </c>
      <c r="D1761" t="str">
        <f>VLOOKUP(B1761,Reference!$A$1:$B$125, 2)</f>
        <v>Boomers</v>
      </c>
      <c r="E1761" t="s">
        <v>54</v>
      </c>
      <c r="F1761" t="str">
        <f>IF(E1761="High School", "No College", "College")</f>
        <v>College</v>
      </c>
      <c r="G1761" t="s">
        <v>65</v>
      </c>
      <c r="H1761">
        <v>33402</v>
      </c>
      <c r="I1761">
        <v>33402</v>
      </c>
      <c r="J1761" s="4" t="s">
        <v>175</v>
      </c>
      <c r="K1761">
        <v>1</v>
      </c>
      <c r="L1761">
        <v>1</v>
      </c>
      <c r="M1761" t="str">
        <f>IF(OR(K1761&gt;0, L1761&gt;0), "Parent", "Not Parent")</f>
        <v>Parent</v>
      </c>
      <c r="N1761" t="s">
        <v>586</v>
      </c>
      <c r="O1761" s="8">
        <v>41916</v>
      </c>
      <c r="P1761" s="9">
        <f>O1761-N1761</f>
        <v>443</v>
      </c>
      <c r="Q1761">
        <v>60</v>
      </c>
      <c r="R1761" s="9">
        <f>P1761-Q1761</f>
        <v>383</v>
      </c>
      <c r="S1761" s="8">
        <f>O1761-R1761</f>
        <v>41533</v>
      </c>
      <c r="T1761">
        <v>26</v>
      </c>
      <c r="U1761">
        <v>2</v>
      </c>
      <c r="V1761">
        <v>19</v>
      </c>
      <c r="W1761">
        <v>10</v>
      </c>
      <c r="X1761">
        <v>5</v>
      </c>
      <c r="Y1761">
        <v>8</v>
      </c>
      <c r="Z1761">
        <v>70</v>
      </c>
      <c r="AA1761">
        <f>Z1761/P1761</f>
        <v>0.1580135440180587</v>
      </c>
      <c r="AB1761" s="14" t="s">
        <v>506</v>
      </c>
      <c r="AC1761" s="13" t="s">
        <v>63</v>
      </c>
      <c r="AD1761">
        <v>3</v>
      </c>
      <c r="AE1761" t="str">
        <f>IF(AD1761&gt;3, "Prefers Discount", "Discount Indifferent")</f>
        <v>Discount Indifferent</v>
      </c>
      <c r="AF1761">
        <v>3</v>
      </c>
      <c r="AG1761">
        <v>2</v>
      </c>
      <c r="AH1761">
        <v>1</v>
      </c>
      <c r="AI1761" t="str">
        <f>INDEX($AF$1:$AH$1,MATCH(MAX(AF1761:AH1761),AF1761:AH1761,0))</f>
        <v>Store_Orders</v>
      </c>
      <c r="AJ1761">
        <v>8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f>SUM(AK1761:AO1761)</f>
        <v>0</v>
      </c>
      <c r="AQ1761" t="s">
        <v>67</v>
      </c>
      <c r="AR1761">
        <v>0</v>
      </c>
      <c r="AS1761" t="str">
        <f>IF(OR(AK1761&gt;0, AL1761&gt;0, AM1761&gt;0, AN1761&gt;0, AO1761&gt;0), "Converted", "Not Converted")</f>
        <v>Not Converted</v>
      </c>
      <c r="AT1761">
        <v>0</v>
      </c>
      <c r="AU1761">
        <v>3</v>
      </c>
      <c r="AV1761">
        <v>11</v>
      </c>
      <c r="AW1761">
        <f>IF(Z1761&gt;607, 4, 0)</f>
        <v>0</v>
      </c>
      <c r="AX1761">
        <f>IF(AA1761&gt;0.1497, 3, 0)</f>
        <v>3</v>
      </c>
      <c r="AY1761">
        <f>IF(P1761&gt;4031, 2, 0)</f>
        <v>0</v>
      </c>
      <c r="AZ1761">
        <f>IF(H1761&gt;51934.91, 1, 0)</f>
        <v>0</v>
      </c>
      <c r="BA1761">
        <f>SUM(AW1761:AZ1761)</f>
        <v>3</v>
      </c>
      <c r="BB1761" t="str">
        <f>VLOOKUP(BA1761,'Standard Deviations'!$L$1:$M$11,2,TRUE)</f>
        <v>Silver</v>
      </c>
    </row>
    <row r="1762" spans="1:54" hidden="1">
      <c r="A1762">
        <v>1987</v>
      </c>
      <c r="B1762">
        <v>1987</v>
      </c>
      <c r="C1762">
        <f>2024-B1762</f>
        <v>37</v>
      </c>
      <c r="D1762" t="str">
        <f>VLOOKUP(B1762,Reference!$A$1:$B$125, 2)</f>
        <v>Millennials</v>
      </c>
      <c r="E1762" t="s">
        <v>546</v>
      </c>
      <c r="F1762" t="str">
        <f>IF(E1762="High School", "No College", "College")</f>
        <v>No College</v>
      </c>
      <c r="G1762" t="s">
        <v>60</v>
      </c>
      <c r="H1762">
        <v>21063</v>
      </c>
      <c r="I1762">
        <v>21063</v>
      </c>
      <c r="J1762" s="4" t="s">
        <v>341</v>
      </c>
      <c r="K1762">
        <v>1</v>
      </c>
      <c r="L1762">
        <v>0</v>
      </c>
      <c r="M1762" t="str">
        <f>IF(OR(K1762&gt;0, L1762&gt;0), "Parent", "Not Parent")</f>
        <v>Parent</v>
      </c>
      <c r="N1762" t="s">
        <v>649</v>
      </c>
      <c r="O1762" s="8">
        <v>41916</v>
      </c>
      <c r="P1762" s="9">
        <f>O1762-N1762</f>
        <v>374</v>
      </c>
      <c r="Q1762">
        <v>34</v>
      </c>
      <c r="R1762" s="9">
        <f>P1762-Q1762</f>
        <v>340</v>
      </c>
      <c r="S1762" s="8">
        <f>O1762-R1762</f>
        <v>41576</v>
      </c>
      <c r="T1762">
        <v>1</v>
      </c>
      <c r="U1762">
        <v>10</v>
      </c>
      <c r="V1762">
        <v>11</v>
      </c>
      <c r="W1762">
        <v>19</v>
      </c>
      <c r="X1762">
        <v>3</v>
      </c>
      <c r="Y1762">
        <v>15</v>
      </c>
      <c r="Z1762">
        <v>59</v>
      </c>
      <c r="AA1762">
        <f>Z1762/P1762</f>
        <v>0.15775401069518716</v>
      </c>
      <c r="AB1762" s="11" t="s">
        <v>506</v>
      </c>
      <c r="AC1762" t="s">
        <v>59</v>
      </c>
      <c r="AD1762">
        <v>2</v>
      </c>
      <c r="AE1762" t="str">
        <f>IF(AD1762&gt;3, "Prefers Discount", "Discount Indifferent")</f>
        <v>Discount Indifferent</v>
      </c>
      <c r="AF1762">
        <v>3</v>
      </c>
      <c r="AG1762">
        <v>2</v>
      </c>
      <c r="AH1762">
        <v>0</v>
      </c>
      <c r="AI1762" t="str">
        <f>INDEX($AF$1:$AH$1,MATCH(MAX(AF1762:AH1762),AF1762:AH1762,0))</f>
        <v>Store_Orders</v>
      </c>
      <c r="AJ1762">
        <v>6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f>SUM(AK1762:AO1762)</f>
        <v>0</v>
      </c>
      <c r="AQ1762" t="s">
        <v>67</v>
      </c>
      <c r="AR1762">
        <v>0</v>
      </c>
      <c r="AS1762" t="str">
        <f>IF(OR(AK1762&gt;0, AL1762&gt;0, AM1762&gt;0, AN1762&gt;0, AO1762&gt;0), "Converted", "Not Converted")</f>
        <v>Not Converted</v>
      </c>
      <c r="AT1762">
        <v>0</v>
      </c>
      <c r="AU1762">
        <v>3</v>
      </c>
      <c r="AV1762">
        <v>11</v>
      </c>
      <c r="AW1762">
        <f>IF(Z1762&gt;607, 4, 0)</f>
        <v>0</v>
      </c>
      <c r="AX1762">
        <f>IF(AA1762&gt;0.1497, 3, 0)</f>
        <v>3</v>
      </c>
      <c r="AY1762">
        <f>IF(P1762&gt;4031, 2, 0)</f>
        <v>0</v>
      </c>
      <c r="AZ1762">
        <f>IF(H1762&gt;51934.91, 1, 0)</f>
        <v>0</v>
      </c>
      <c r="BA1762">
        <f>SUM(AW1762:AZ1762)</f>
        <v>3</v>
      </c>
      <c r="BB1762" t="str">
        <f>VLOOKUP(BA1762,'Standard Deviations'!$L$1:$M$11,2,TRUE)</f>
        <v>Silver</v>
      </c>
    </row>
    <row r="1763" spans="1:54">
      <c r="A1763">
        <v>7181</v>
      </c>
      <c r="B1763">
        <v>1977</v>
      </c>
      <c r="C1763">
        <f>2024-B1763</f>
        <v>47</v>
      </c>
      <c r="D1763" t="str">
        <f>VLOOKUP(B1763,Reference!$A$1:$B$125, 2)</f>
        <v>Gen X</v>
      </c>
      <c r="E1763" t="s">
        <v>54</v>
      </c>
      <c r="F1763" t="str">
        <f>IF(E1763="High School", "No College", "College")</f>
        <v>College</v>
      </c>
      <c r="G1763" t="s">
        <v>55</v>
      </c>
      <c r="H1763">
        <v>30368</v>
      </c>
      <c r="I1763">
        <v>30368</v>
      </c>
      <c r="J1763" s="4" t="s">
        <v>341</v>
      </c>
      <c r="K1763">
        <v>0</v>
      </c>
      <c r="L1763">
        <v>1</v>
      </c>
      <c r="M1763" t="str">
        <f>IF(OR(K1763&gt;0, L1763&gt;0), "Parent", "Not Parent")</f>
        <v>Parent</v>
      </c>
      <c r="N1763" t="s">
        <v>170</v>
      </c>
      <c r="O1763" s="8">
        <v>41916</v>
      </c>
      <c r="P1763" s="9">
        <f>O1763-N1763</f>
        <v>331</v>
      </c>
      <c r="Q1763">
        <v>97</v>
      </c>
      <c r="R1763" s="9">
        <f>P1763-Q1763</f>
        <v>234</v>
      </c>
      <c r="S1763" s="8">
        <f>O1763-R1763</f>
        <v>41682</v>
      </c>
      <c r="T1763">
        <v>35</v>
      </c>
      <c r="U1763">
        <v>0</v>
      </c>
      <c r="V1763">
        <v>13</v>
      </c>
      <c r="W1763">
        <v>2</v>
      </c>
      <c r="X1763">
        <v>0</v>
      </c>
      <c r="Y1763">
        <v>2</v>
      </c>
      <c r="Z1763">
        <v>52</v>
      </c>
      <c r="AA1763">
        <f>Z1763/P1763</f>
        <v>0.15709969788519637</v>
      </c>
      <c r="AB1763" s="14" t="s">
        <v>506</v>
      </c>
      <c r="AC1763" s="13" t="s">
        <v>63</v>
      </c>
      <c r="AD1763">
        <v>2</v>
      </c>
      <c r="AE1763" t="str">
        <f>IF(AD1763&gt;3, "Prefers Discount", "Discount Indifferent")</f>
        <v>Discount Indifferent</v>
      </c>
      <c r="AF1763">
        <v>3</v>
      </c>
      <c r="AG1763">
        <v>2</v>
      </c>
      <c r="AH1763">
        <v>0</v>
      </c>
      <c r="AI1763" t="str">
        <f>INDEX($AF$1:$AH$1,MATCH(MAX(AF1763:AH1763),AF1763:AH1763,0))</f>
        <v>Store_Orders</v>
      </c>
      <c r="AJ1763">
        <v>8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f>SUM(AK1763:AO1763)</f>
        <v>0</v>
      </c>
      <c r="AQ1763" t="s">
        <v>67</v>
      </c>
      <c r="AR1763">
        <v>0</v>
      </c>
      <c r="AS1763" t="str">
        <f>IF(OR(AK1763&gt;0, AL1763&gt;0, AM1763&gt;0, AN1763&gt;0, AO1763&gt;0), "Converted", "Not Converted")</f>
        <v>Not Converted</v>
      </c>
      <c r="AT1763">
        <v>0</v>
      </c>
      <c r="AU1763">
        <v>3</v>
      </c>
      <c r="AV1763">
        <v>11</v>
      </c>
      <c r="AW1763">
        <f>IF(Z1763&gt;607, 4, 0)</f>
        <v>0</v>
      </c>
      <c r="AX1763">
        <f>IF(AA1763&gt;0.1497, 3, 0)</f>
        <v>3</v>
      </c>
      <c r="AY1763">
        <f>IF(P1763&gt;4031, 2, 0)</f>
        <v>0</v>
      </c>
      <c r="AZ1763">
        <f>IF(H1763&gt;51934.91, 1, 0)</f>
        <v>0</v>
      </c>
      <c r="BA1763">
        <f>SUM(AW1763:AZ1763)</f>
        <v>3</v>
      </c>
      <c r="BB1763" t="str">
        <f>VLOOKUP(BA1763,'Standard Deviations'!$L$1:$M$11,2,TRUE)</f>
        <v>Silver</v>
      </c>
    </row>
    <row r="1764" spans="1:54">
      <c r="A1764">
        <v>11091</v>
      </c>
      <c r="B1764">
        <v>1953</v>
      </c>
      <c r="C1764">
        <f>2024-B1764</f>
        <v>71</v>
      </c>
      <c r="D1764" t="str">
        <f>VLOOKUP(B1764,Reference!$A$1:$B$125, 2)</f>
        <v>Boomers</v>
      </c>
      <c r="E1764" t="s">
        <v>54</v>
      </c>
      <c r="F1764" t="str">
        <f>IF(E1764="High School", "No College", "College")</f>
        <v>College</v>
      </c>
      <c r="G1764" t="s">
        <v>65</v>
      </c>
      <c r="H1764">
        <v>34587</v>
      </c>
      <c r="I1764">
        <v>34587</v>
      </c>
      <c r="J1764" s="4" t="s">
        <v>175</v>
      </c>
      <c r="K1764">
        <v>1</v>
      </c>
      <c r="L1764">
        <v>1</v>
      </c>
      <c r="M1764" t="str">
        <f>IF(OR(K1764&gt;0, L1764&gt;0), "Parent", "Not Parent")</f>
        <v>Parent</v>
      </c>
      <c r="N1764" t="s">
        <v>95</v>
      </c>
      <c r="O1764" s="8">
        <v>41916</v>
      </c>
      <c r="P1764" s="9">
        <f>O1764-N1764</f>
        <v>141</v>
      </c>
      <c r="Q1764">
        <v>68</v>
      </c>
      <c r="R1764" s="9">
        <f>P1764-Q1764</f>
        <v>73</v>
      </c>
      <c r="S1764" s="8">
        <f>O1764-R1764</f>
        <v>41843</v>
      </c>
      <c r="T1764">
        <v>7</v>
      </c>
      <c r="U1764">
        <v>2</v>
      </c>
      <c r="V1764">
        <v>9</v>
      </c>
      <c r="W1764">
        <v>2</v>
      </c>
      <c r="X1764">
        <v>0</v>
      </c>
      <c r="Y1764">
        <v>2</v>
      </c>
      <c r="Z1764">
        <v>22</v>
      </c>
      <c r="AA1764">
        <f>Z1764/P1764</f>
        <v>0.15602836879432624</v>
      </c>
      <c r="AB1764" s="14" t="s">
        <v>506</v>
      </c>
      <c r="AC1764" s="13" t="s">
        <v>63</v>
      </c>
      <c r="AD1764">
        <v>2</v>
      </c>
      <c r="AE1764" t="str">
        <f>IF(AD1764&gt;3, "Prefers Discount", "Discount Indifferent")</f>
        <v>Discount Indifferent</v>
      </c>
      <c r="AF1764">
        <v>3</v>
      </c>
      <c r="AG1764">
        <v>1</v>
      </c>
      <c r="AH1764">
        <v>0</v>
      </c>
      <c r="AI1764" t="str">
        <f>INDEX($AF$1:$AH$1,MATCH(MAX(AF1764:AH1764),AF1764:AH1764,0))</f>
        <v>Store_Orders</v>
      </c>
      <c r="AJ1764">
        <v>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f>SUM(AK1764:AO1764)</f>
        <v>0</v>
      </c>
      <c r="AQ1764" t="s">
        <v>67</v>
      </c>
      <c r="AR1764">
        <v>0</v>
      </c>
      <c r="AS1764" t="str">
        <f>IF(OR(AK1764&gt;0, AL1764&gt;0, AM1764&gt;0, AN1764&gt;0, AO1764&gt;0), "Converted", "Not Converted")</f>
        <v>Not Converted</v>
      </c>
      <c r="AT1764">
        <v>0</v>
      </c>
      <c r="AU1764">
        <v>3</v>
      </c>
      <c r="AV1764">
        <v>11</v>
      </c>
      <c r="AW1764">
        <f>IF(Z1764&gt;607, 4, 0)</f>
        <v>0</v>
      </c>
      <c r="AX1764">
        <f>IF(AA1764&gt;0.1497, 3, 0)</f>
        <v>3</v>
      </c>
      <c r="AY1764">
        <f>IF(P1764&gt;4031, 2, 0)</f>
        <v>0</v>
      </c>
      <c r="AZ1764">
        <f>IF(H1764&gt;51934.91, 1, 0)</f>
        <v>0</v>
      </c>
      <c r="BA1764">
        <f>SUM(AW1764:AZ1764)</f>
        <v>3</v>
      </c>
      <c r="BB1764" t="str">
        <f>VLOOKUP(BA1764,'Standard Deviations'!$L$1:$M$11,2,TRUE)</f>
        <v>Silver</v>
      </c>
    </row>
    <row r="1765" spans="1:54">
      <c r="A1765">
        <v>9974</v>
      </c>
      <c r="B1765">
        <v>1974</v>
      </c>
      <c r="C1765">
        <f>2024-B1765</f>
        <v>50</v>
      </c>
      <c r="D1765" t="str">
        <f>VLOOKUP(B1765,Reference!$A$1:$B$125, 2)</f>
        <v>Gen X</v>
      </c>
      <c r="E1765" t="s">
        <v>54</v>
      </c>
      <c r="F1765" t="str">
        <f>IF(E1765="High School", "No College", "College")</f>
        <v>College</v>
      </c>
      <c r="G1765" t="s">
        <v>55</v>
      </c>
      <c r="H1765">
        <v>30631</v>
      </c>
      <c r="I1765">
        <v>30631</v>
      </c>
      <c r="J1765" s="4" t="s">
        <v>341</v>
      </c>
      <c r="K1765">
        <v>1</v>
      </c>
      <c r="L1765">
        <v>0</v>
      </c>
      <c r="M1765" t="str">
        <f>IF(OR(K1765&gt;0, L1765&gt;0), "Parent", "Not Parent")</f>
        <v>Parent</v>
      </c>
      <c r="N1765" t="s">
        <v>629</v>
      </c>
      <c r="O1765" s="8">
        <v>41916</v>
      </c>
      <c r="P1765" s="9">
        <f>O1765-N1765</f>
        <v>449</v>
      </c>
      <c r="Q1765">
        <v>75</v>
      </c>
      <c r="R1765" s="9">
        <f>P1765-Q1765</f>
        <v>374</v>
      </c>
      <c r="S1765" s="8">
        <f>O1765-R1765</f>
        <v>41542</v>
      </c>
      <c r="T1765">
        <v>15</v>
      </c>
      <c r="U1765">
        <v>6</v>
      </c>
      <c r="V1765">
        <v>20</v>
      </c>
      <c r="W1765">
        <v>4</v>
      </c>
      <c r="X1765">
        <v>5</v>
      </c>
      <c r="Y1765">
        <v>20</v>
      </c>
      <c r="Z1765">
        <v>70</v>
      </c>
      <c r="AA1765">
        <f>Z1765/P1765</f>
        <v>0.15590200445434299</v>
      </c>
      <c r="AB1765" s="14" t="s">
        <v>506</v>
      </c>
      <c r="AC1765" s="13" t="s">
        <v>63</v>
      </c>
      <c r="AD1765">
        <v>1</v>
      </c>
      <c r="AE1765" t="str">
        <f>IF(AD1765&gt;3, "Prefers Discount", "Discount Indifferent")</f>
        <v>Discount Indifferent</v>
      </c>
      <c r="AF1765">
        <v>2</v>
      </c>
      <c r="AG1765">
        <v>3</v>
      </c>
      <c r="AH1765">
        <v>1</v>
      </c>
      <c r="AI1765" t="str">
        <f>INDEX($AF$1:$AH$1,MATCH(MAX(AF1765:AH1765),AF1765:AH1765,0))</f>
        <v>Web_Orders</v>
      </c>
      <c r="AJ1765">
        <v>7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f>SUM(AK1765:AO1765)</f>
        <v>0</v>
      </c>
      <c r="AQ1765" t="s">
        <v>67</v>
      </c>
      <c r="AR1765">
        <v>0</v>
      </c>
      <c r="AS1765" t="str">
        <f>IF(OR(AK1765&gt;0, AL1765&gt;0, AM1765&gt;0, AN1765&gt;0, AO1765&gt;0), "Converted", "Not Converted")</f>
        <v>Not Converted</v>
      </c>
      <c r="AT1765">
        <v>0</v>
      </c>
      <c r="AU1765">
        <v>3</v>
      </c>
      <c r="AV1765">
        <v>11</v>
      </c>
      <c r="AW1765">
        <f>IF(Z1765&gt;607, 4, 0)</f>
        <v>0</v>
      </c>
      <c r="AX1765">
        <f>IF(AA1765&gt;0.1497, 3, 0)</f>
        <v>3</v>
      </c>
      <c r="AY1765">
        <f>IF(P1765&gt;4031, 2, 0)</f>
        <v>0</v>
      </c>
      <c r="AZ1765">
        <f>IF(H1765&gt;51934.91, 1, 0)</f>
        <v>0</v>
      </c>
      <c r="BA1765">
        <f>SUM(AW1765:AZ1765)</f>
        <v>3</v>
      </c>
      <c r="BB1765" t="str">
        <f>VLOOKUP(BA1765,'Standard Deviations'!$L$1:$M$11,2,TRUE)</f>
        <v>Silver</v>
      </c>
    </row>
    <row r="1766" spans="1:54" hidden="1">
      <c r="A1766">
        <v>1519</v>
      </c>
      <c r="B1766">
        <v>1972</v>
      </c>
      <c r="C1766">
        <f>2024-B1766</f>
        <v>52</v>
      </c>
      <c r="D1766" t="str">
        <f>VLOOKUP(B1766,Reference!$A$1:$B$125, 2)</f>
        <v>Gen X</v>
      </c>
      <c r="E1766" t="s">
        <v>68</v>
      </c>
      <c r="F1766" t="str">
        <f>IF(E1766="High School", "No College", "College")</f>
        <v>College</v>
      </c>
      <c r="G1766" t="s">
        <v>60</v>
      </c>
      <c r="H1766">
        <v>38578</v>
      </c>
      <c r="I1766">
        <v>38578</v>
      </c>
      <c r="J1766" s="4" t="s">
        <v>175</v>
      </c>
      <c r="K1766">
        <v>1</v>
      </c>
      <c r="L1766">
        <v>1</v>
      </c>
      <c r="M1766" t="str">
        <f>IF(OR(K1766&gt;0, L1766&gt;0), "Parent", "Not Parent")</f>
        <v>Parent</v>
      </c>
      <c r="N1766" t="s">
        <v>603</v>
      </c>
      <c r="O1766" s="8">
        <v>41916</v>
      </c>
      <c r="P1766" s="9">
        <f>O1766-N1766</f>
        <v>469</v>
      </c>
      <c r="Q1766">
        <v>2</v>
      </c>
      <c r="R1766" s="9">
        <f>P1766-Q1766</f>
        <v>467</v>
      </c>
      <c r="S1766" s="8">
        <f>O1766-R1766</f>
        <v>41449</v>
      </c>
      <c r="T1766">
        <v>38</v>
      </c>
      <c r="U1766">
        <v>4</v>
      </c>
      <c r="V1766">
        <v>22</v>
      </c>
      <c r="W1766">
        <v>3</v>
      </c>
      <c r="X1766">
        <v>3</v>
      </c>
      <c r="Y1766">
        <v>3</v>
      </c>
      <c r="Z1766">
        <v>73</v>
      </c>
      <c r="AA1766">
        <f>Z1766/P1766</f>
        <v>0.15565031982942432</v>
      </c>
      <c r="AB1766" s="11" t="s">
        <v>506</v>
      </c>
      <c r="AC1766" t="s">
        <v>59</v>
      </c>
      <c r="AD1766">
        <v>3</v>
      </c>
      <c r="AE1766" t="str">
        <f>IF(AD1766&gt;3, "Prefers Discount", "Discount Indifferent")</f>
        <v>Discount Indifferent</v>
      </c>
      <c r="AF1766">
        <v>3</v>
      </c>
      <c r="AG1766">
        <v>3</v>
      </c>
      <c r="AH1766">
        <v>0</v>
      </c>
      <c r="AI1766" t="str">
        <f>INDEX($AF$1:$AH$1,MATCH(MAX(AF1766:AH1766),AF1766:AH1766,0))</f>
        <v>Store_Orders</v>
      </c>
      <c r="AJ1766">
        <v>8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f>SUM(AK1766:AO1766)</f>
        <v>0</v>
      </c>
      <c r="AQ1766" t="s">
        <v>67</v>
      </c>
      <c r="AR1766">
        <v>1</v>
      </c>
      <c r="AS1766" t="str">
        <f>IF(OR(AK1766&gt;0, AL1766&gt;0, AM1766&gt;0, AN1766&gt;0, AO1766&gt;0), "Converted", "Not Converted")</f>
        <v>Not Converted</v>
      </c>
      <c r="AT1766">
        <v>0</v>
      </c>
      <c r="AU1766">
        <v>3</v>
      </c>
      <c r="AV1766">
        <v>11</v>
      </c>
      <c r="AW1766">
        <f>IF(Z1766&gt;607, 4, 0)</f>
        <v>0</v>
      </c>
      <c r="AX1766">
        <f>IF(AA1766&gt;0.1497, 3, 0)</f>
        <v>3</v>
      </c>
      <c r="AY1766">
        <f>IF(P1766&gt;4031, 2, 0)</f>
        <v>0</v>
      </c>
      <c r="AZ1766">
        <f>IF(H1766&gt;51934.91, 1, 0)</f>
        <v>0</v>
      </c>
      <c r="BA1766">
        <f>SUM(AW1766:AZ1766)</f>
        <v>3</v>
      </c>
      <c r="BB1766" t="str">
        <f>VLOOKUP(BA1766,'Standard Deviations'!$L$1:$M$11,2,TRUE)</f>
        <v>Silver</v>
      </c>
    </row>
    <row r="1767" spans="1:54" hidden="1">
      <c r="A1767">
        <v>9080</v>
      </c>
      <c r="B1767">
        <v>1972</v>
      </c>
      <c r="C1767">
        <f>2024-B1767</f>
        <v>52</v>
      </c>
      <c r="D1767" t="str">
        <f>VLOOKUP(B1767,Reference!$A$1:$B$125, 2)</f>
        <v>Gen X</v>
      </c>
      <c r="E1767" t="s">
        <v>68</v>
      </c>
      <c r="F1767" t="str">
        <f>IF(E1767="High School", "No College", "College")</f>
        <v>College</v>
      </c>
      <c r="G1767" t="s">
        <v>60</v>
      </c>
      <c r="H1767">
        <v>38578</v>
      </c>
      <c r="I1767">
        <v>38578</v>
      </c>
      <c r="J1767" s="4" t="s">
        <v>175</v>
      </c>
      <c r="K1767">
        <v>1</v>
      </c>
      <c r="L1767">
        <v>1</v>
      </c>
      <c r="M1767" t="str">
        <f>IF(OR(K1767&gt;0, L1767&gt;0), "Parent", "Not Parent")</f>
        <v>Parent</v>
      </c>
      <c r="N1767" t="s">
        <v>603</v>
      </c>
      <c r="O1767" s="8">
        <v>41916</v>
      </c>
      <c r="P1767" s="9">
        <f>O1767-N1767</f>
        <v>469</v>
      </c>
      <c r="Q1767">
        <v>2</v>
      </c>
      <c r="R1767" s="9">
        <f>P1767-Q1767</f>
        <v>467</v>
      </c>
      <c r="S1767" s="8">
        <f>O1767-R1767</f>
        <v>41449</v>
      </c>
      <c r="T1767">
        <v>38</v>
      </c>
      <c r="U1767">
        <v>4</v>
      </c>
      <c r="V1767">
        <v>22</v>
      </c>
      <c r="W1767">
        <v>3</v>
      </c>
      <c r="X1767">
        <v>3</v>
      </c>
      <c r="Y1767">
        <v>3</v>
      </c>
      <c r="Z1767">
        <v>73</v>
      </c>
      <c r="AA1767">
        <f>Z1767/P1767</f>
        <v>0.15565031982942432</v>
      </c>
      <c r="AB1767" s="11" t="s">
        <v>506</v>
      </c>
      <c r="AC1767" t="s">
        <v>59</v>
      </c>
      <c r="AD1767">
        <v>3</v>
      </c>
      <c r="AE1767" t="str">
        <f>IF(AD1767&gt;3, "Prefers Discount", "Discount Indifferent")</f>
        <v>Discount Indifferent</v>
      </c>
      <c r="AF1767">
        <v>3</v>
      </c>
      <c r="AG1767">
        <v>3</v>
      </c>
      <c r="AH1767">
        <v>0</v>
      </c>
      <c r="AI1767" t="str">
        <f>INDEX($AF$1:$AH$1,MATCH(MAX(AF1767:AH1767),AF1767:AH1767,0))</f>
        <v>Store_Orders</v>
      </c>
      <c r="AJ1767">
        <v>8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f>SUM(AK1767:AO1767)</f>
        <v>0</v>
      </c>
      <c r="AQ1767" t="s">
        <v>67</v>
      </c>
      <c r="AR1767">
        <v>0</v>
      </c>
      <c r="AS1767" t="str">
        <f>IF(OR(AK1767&gt;0, AL1767&gt;0, AM1767&gt;0, AN1767&gt;0, AO1767&gt;0), "Converted", "Not Converted")</f>
        <v>Not Converted</v>
      </c>
      <c r="AT1767">
        <v>0</v>
      </c>
      <c r="AU1767">
        <v>3</v>
      </c>
      <c r="AV1767">
        <v>11</v>
      </c>
      <c r="AW1767">
        <f>IF(Z1767&gt;607, 4, 0)</f>
        <v>0</v>
      </c>
      <c r="AX1767">
        <f>IF(AA1767&gt;0.1497, 3, 0)</f>
        <v>3</v>
      </c>
      <c r="AY1767">
        <f>IF(P1767&gt;4031, 2, 0)</f>
        <v>0</v>
      </c>
      <c r="AZ1767">
        <f>IF(H1767&gt;51934.91, 1, 0)</f>
        <v>0</v>
      </c>
      <c r="BA1767">
        <f>SUM(AW1767:AZ1767)</f>
        <v>3</v>
      </c>
      <c r="BB1767" t="str">
        <f>VLOOKUP(BA1767,'Standard Deviations'!$L$1:$M$11,2,TRUE)</f>
        <v>Silver</v>
      </c>
    </row>
    <row r="1768" spans="1:54">
      <c r="A1768">
        <v>231</v>
      </c>
      <c r="B1768">
        <v>1956</v>
      </c>
      <c r="C1768">
        <f>2024-B1768</f>
        <v>68</v>
      </c>
      <c r="D1768" t="str">
        <f>VLOOKUP(B1768,Reference!$A$1:$B$125, 2)</f>
        <v>Boomers</v>
      </c>
      <c r="E1768" t="s">
        <v>64</v>
      </c>
      <c r="F1768" t="str">
        <f>IF(E1768="High School", "No College", "College")</f>
        <v>College</v>
      </c>
      <c r="G1768" t="s">
        <v>65</v>
      </c>
      <c r="H1768">
        <v>28839</v>
      </c>
      <c r="I1768">
        <v>28839</v>
      </c>
      <c r="J1768" s="4" t="s">
        <v>341</v>
      </c>
      <c r="K1768">
        <v>1</v>
      </c>
      <c r="L1768">
        <v>1</v>
      </c>
      <c r="M1768" t="str">
        <f>IF(OR(K1768&gt;0, L1768&gt;0), "Parent", "Not Parent")</f>
        <v>Parent</v>
      </c>
      <c r="N1768" t="s">
        <v>552</v>
      </c>
      <c r="O1768" s="8">
        <v>41916</v>
      </c>
      <c r="P1768" s="9">
        <f>O1768-N1768</f>
        <v>207</v>
      </c>
      <c r="Q1768">
        <v>86</v>
      </c>
      <c r="R1768" s="9">
        <f>P1768-Q1768</f>
        <v>121</v>
      </c>
      <c r="S1768" s="8">
        <f>O1768-R1768</f>
        <v>41795</v>
      </c>
      <c r="T1768">
        <v>24</v>
      </c>
      <c r="U1768">
        <v>0</v>
      </c>
      <c r="V1768">
        <v>7</v>
      </c>
      <c r="W1768">
        <v>0</v>
      </c>
      <c r="X1768">
        <v>0</v>
      </c>
      <c r="Y1768">
        <v>1</v>
      </c>
      <c r="Z1768">
        <v>32</v>
      </c>
      <c r="AA1768">
        <f>Z1768/P1768</f>
        <v>0.15458937198067632</v>
      </c>
      <c r="AB1768" s="14" t="s">
        <v>506</v>
      </c>
      <c r="AC1768" s="13" t="s">
        <v>63</v>
      </c>
      <c r="AD1768">
        <v>2</v>
      </c>
      <c r="AE1768" t="str">
        <f>IF(AD1768&gt;3, "Prefers Discount", "Discount Indifferent")</f>
        <v>Discount Indifferent</v>
      </c>
      <c r="AF1768">
        <v>3</v>
      </c>
      <c r="AG1768">
        <v>2</v>
      </c>
      <c r="AH1768">
        <v>0</v>
      </c>
      <c r="AI1768" t="str">
        <f>INDEX($AF$1:$AH$1,MATCH(MAX(AF1768:AH1768),AF1768:AH1768,0))</f>
        <v>Store_Orders</v>
      </c>
      <c r="AJ1768">
        <v>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f>SUM(AK1768:AO1768)</f>
        <v>0</v>
      </c>
      <c r="AQ1768" t="s">
        <v>67</v>
      </c>
      <c r="AR1768">
        <v>0</v>
      </c>
      <c r="AS1768" t="str">
        <f>IF(OR(AK1768&gt;0, AL1768&gt;0, AM1768&gt;0, AN1768&gt;0, AO1768&gt;0), "Converted", "Not Converted")</f>
        <v>Not Converted</v>
      </c>
      <c r="AT1768">
        <v>0</v>
      </c>
      <c r="AU1768">
        <v>3</v>
      </c>
      <c r="AV1768">
        <v>11</v>
      </c>
      <c r="AW1768">
        <f>IF(Z1768&gt;607, 4, 0)</f>
        <v>0</v>
      </c>
      <c r="AX1768">
        <f>IF(AA1768&gt;0.1497, 3, 0)</f>
        <v>3</v>
      </c>
      <c r="AY1768">
        <f>IF(P1768&gt;4031, 2, 0)</f>
        <v>0</v>
      </c>
      <c r="AZ1768">
        <f>IF(H1768&gt;51934.91, 1, 0)</f>
        <v>0</v>
      </c>
      <c r="BA1768">
        <f>SUM(AW1768:AZ1768)</f>
        <v>3</v>
      </c>
      <c r="BB1768" t="str">
        <f>VLOOKUP(BA1768,'Standard Deviations'!$L$1:$M$11,2,TRUE)</f>
        <v>Silver</v>
      </c>
    </row>
    <row r="1769" spans="1:54" hidden="1">
      <c r="A1769">
        <v>10352</v>
      </c>
      <c r="B1769">
        <v>1963</v>
      </c>
      <c r="C1769">
        <f>2024-B1769</f>
        <v>61</v>
      </c>
      <c r="D1769" t="str">
        <f>VLOOKUP(B1769,Reference!$A$1:$B$125, 2)</f>
        <v>Boomers</v>
      </c>
      <c r="E1769" t="s">
        <v>54</v>
      </c>
      <c r="F1769" t="str">
        <f>IF(E1769="High School", "No College", "College")</f>
        <v>College</v>
      </c>
      <c r="G1769" t="s">
        <v>89</v>
      </c>
      <c r="H1769">
        <v>34213</v>
      </c>
      <c r="I1769">
        <v>34213</v>
      </c>
      <c r="J1769" s="4" t="s">
        <v>175</v>
      </c>
      <c r="K1769">
        <v>1</v>
      </c>
      <c r="L1769">
        <v>1</v>
      </c>
      <c r="M1769" t="str">
        <f>IF(OR(K1769&gt;0, L1769&gt;0), "Parent", "Not Parent")</f>
        <v>Parent</v>
      </c>
      <c r="N1769" t="s">
        <v>557</v>
      </c>
      <c r="O1769" s="8">
        <v>41916</v>
      </c>
      <c r="P1769" s="9">
        <f>O1769-N1769</f>
        <v>757</v>
      </c>
      <c r="Q1769">
        <v>2</v>
      </c>
      <c r="R1769" s="9">
        <f>P1769-Q1769</f>
        <v>755</v>
      </c>
      <c r="S1769" s="8">
        <f>O1769-R1769</f>
        <v>41161</v>
      </c>
      <c r="T1769">
        <v>50</v>
      </c>
      <c r="U1769">
        <v>4</v>
      </c>
      <c r="V1769">
        <v>28</v>
      </c>
      <c r="W1769">
        <v>6</v>
      </c>
      <c r="X1769">
        <v>3</v>
      </c>
      <c r="Y1769">
        <v>26</v>
      </c>
      <c r="Z1769">
        <v>117</v>
      </c>
      <c r="AA1769">
        <f>Z1769/P1769</f>
        <v>0.15455746367239101</v>
      </c>
      <c r="AB1769" s="11" t="s">
        <v>506</v>
      </c>
      <c r="AC1769" t="s">
        <v>59</v>
      </c>
      <c r="AD1769">
        <v>3</v>
      </c>
      <c r="AE1769" t="str">
        <f>IF(AD1769&gt;3, "Prefers Discount", "Discount Indifferent")</f>
        <v>Discount Indifferent</v>
      </c>
      <c r="AF1769">
        <v>2</v>
      </c>
      <c r="AG1769">
        <v>3</v>
      </c>
      <c r="AH1769">
        <v>1</v>
      </c>
      <c r="AI1769" t="str">
        <f>INDEX($AF$1:$AH$1,MATCH(MAX(AF1769:AH1769),AF1769:AH1769,0))</f>
        <v>Web_Orders</v>
      </c>
      <c r="AJ1769">
        <v>9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f>SUM(AK1769:AO1769)</f>
        <v>0</v>
      </c>
      <c r="AQ1769" t="s">
        <v>67</v>
      </c>
      <c r="AR1769">
        <v>1</v>
      </c>
      <c r="AS1769" t="str">
        <f>IF(OR(AK1769&gt;0, AL1769&gt;0, AM1769&gt;0, AN1769&gt;0, AO1769&gt;0), "Converted", "Not Converted")</f>
        <v>Not Converted</v>
      </c>
      <c r="AT1769">
        <v>0</v>
      </c>
      <c r="AU1769">
        <v>3</v>
      </c>
      <c r="AV1769">
        <v>11</v>
      </c>
      <c r="AW1769">
        <f>IF(Z1769&gt;607, 4, 0)</f>
        <v>0</v>
      </c>
      <c r="AX1769">
        <f>IF(AA1769&gt;0.1497, 3, 0)</f>
        <v>3</v>
      </c>
      <c r="AY1769">
        <f>IF(P1769&gt;4031, 2, 0)</f>
        <v>0</v>
      </c>
      <c r="AZ1769">
        <f>IF(H1769&gt;51934.91, 1, 0)</f>
        <v>0</v>
      </c>
      <c r="BA1769">
        <f>SUM(AW1769:AZ1769)</f>
        <v>3</v>
      </c>
      <c r="BB1769" t="str">
        <f>VLOOKUP(BA1769,'Standard Deviations'!$L$1:$M$11,2,TRUE)</f>
        <v>Silver</v>
      </c>
    </row>
    <row r="1770" spans="1:54">
      <c r="A1770">
        <v>5975</v>
      </c>
      <c r="B1770">
        <v>1967</v>
      </c>
      <c r="C1770">
        <f>2024-B1770</f>
        <v>57</v>
      </c>
      <c r="D1770" t="str">
        <f>VLOOKUP(B1770,Reference!$A$1:$B$125, 2)</f>
        <v>Gen X</v>
      </c>
      <c r="E1770" t="s">
        <v>68</v>
      </c>
      <c r="F1770" t="str">
        <f>IF(E1770="High School", "No College", "College")</f>
        <v>College</v>
      </c>
      <c r="G1770" t="s">
        <v>60</v>
      </c>
      <c r="H1770">
        <v>40304</v>
      </c>
      <c r="I1770">
        <v>40304</v>
      </c>
      <c r="J1770" s="4" t="s">
        <v>175</v>
      </c>
      <c r="K1770">
        <v>1</v>
      </c>
      <c r="L1770">
        <v>0</v>
      </c>
      <c r="M1770" t="str">
        <f>IF(OR(K1770&gt;0, L1770&gt;0), "Parent", "Not Parent")</f>
        <v>Parent</v>
      </c>
      <c r="N1770" t="s">
        <v>240</v>
      </c>
      <c r="O1770" s="8">
        <v>41916</v>
      </c>
      <c r="P1770" s="9">
        <f>O1770-N1770</f>
        <v>369</v>
      </c>
      <c r="Q1770">
        <v>82</v>
      </c>
      <c r="R1770" s="9">
        <f>P1770-Q1770</f>
        <v>287</v>
      </c>
      <c r="S1770" s="8">
        <f>O1770-R1770</f>
        <v>41629</v>
      </c>
      <c r="T1770">
        <v>37</v>
      </c>
      <c r="U1770">
        <v>0</v>
      </c>
      <c r="V1770">
        <v>17</v>
      </c>
      <c r="W1770">
        <v>0</v>
      </c>
      <c r="X1770">
        <v>0</v>
      </c>
      <c r="Y1770">
        <v>3</v>
      </c>
      <c r="Z1770">
        <v>57</v>
      </c>
      <c r="AA1770">
        <f>Z1770/P1770</f>
        <v>0.15447154471544716</v>
      </c>
      <c r="AB1770" s="14" t="s">
        <v>506</v>
      </c>
      <c r="AC1770" s="13" t="s">
        <v>63</v>
      </c>
      <c r="AD1770">
        <v>1</v>
      </c>
      <c r="AE1770" t="str">
        <f>IF(AD1770&gt;3, "Prefers Discount", "Discount Indifferent")</f>
        <v>Discount Indifferent</v>
      </c>
      <c r="AF1770">
        <v>3</v>
      </c>
      <c r="AG1770">
        <v>2</v>
      </c>
      <c r="AH1770">
        <v>0</v>
      </c>
      <c r="AI1770" t="str">
        <f>INDEX($AF$1:$AH$1,MATCH(MAX(AF1770:AH1770),AF1770:AH1770,0))</f>
        <v>Store_Orders</v>
      </c>
      <c r="AJ1770">
        <v>7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f>SUM(AK1770:AO1770)</f>
        <v>0</v>
      </c>
      <c r="AQ1770" t="s">
        <v>67</v>
      </c>
      <c r="AR1770">
        <v>0</v>
      </c>
      <c r="AS1770" t="str">
        <f>IF(OR(AK1770&gt;0, AL1770&gt;0, AM1770&gt;0, AN1770&gt;0, AO1770&gt;0), "Converted", "Not Converted")</f>
        <v>Not Converted</v>
      </c>
      <c r="AT1770">
        <v>0</v>
      </c>
      <c r="AU1770">
        <v>3</v>
      </c>
      <c r="AV1770">
        <v>11</v>
      </c>
      <c r="AW1770">
        <f>IF(Z1770&gt;607, 4, 0)</f>
        <v>0</v>
      </c>
      <c r="AX1770">
        <f>IF(AA1770&gt;0.1497, 3, 0)</f>
        <v>3</v>
      </c>
      <c r="AY1770">
        <f>IF(P1770&gt;4031, 2, 0)</f>
        <v>0</v>
      </c>
      <c r="AZ1770">
        <f>IF(H1770&gt;51934.91, 1, 0)</f>
        <v>0</v>
      </c>
      <c r="BA1770">
        <f>SUM(AW1770:AZ1770)</f>
        <v>3</v>
      </c>
      <c r="BB1770" t="str">
        <f>VLOOKUP(BA1770,'Standard Deviations'!$L$1:$M$11,2,TRUE)</f>
        <v>Silver</v>
      </c>
    </row>
    <row r="1771" spans="1:54">
      <c r="A1771">
        <v>10637</v>
      </c>
      <c r="B1771">
        <v>1964</v>
      </c>
      <c r="C1771">
        <f>2024-B1771</f>
        <v>60</v>
      </c>
      <c r="D1771" t="str">
        <f>VLOOKUP(B1771,Reference!$A$1:$B$125, 2)</f>
        <v>Boomers</v>
      </c>
      <c r="E1771" t="s">
        <v>54</v>
      </c>
      <c r="F1771" t="str">
        <f>IF(E1771="High School", "No College", "College")</f>
        <v>College</v>
      </c>
      <c r="G1771" t="s">
        <v>55</v>
      </c>
      <c r="H1771">
        <v>40800</v>
      </c>
      <c r="I1771">
        <v>40800</v>
      </c>
      <c r="J1771" s="4" t="s">
        <v>175</v>
      </c>
      <c r="K1771">
        <v>1</v>
      </c>
      <c r="L1771">
        <v>2</v>
      </c>
      <c r="M1771" t="str">
        <f>IF(OR(K1771&gt;0, L1771&gt;0), "Parent", "Not Parent")</f>
        <v>Parent</v>
      </c>
      <c r="N1771" t="s">
        <v>645</v>
      </c>
      <c r="O1771" s="8">
        <v>41916</v>
      </c>
      <c r="P1771" s="9">
        <f>O1771-N1771</f>
        <v>641</v>
      </c>
      <c r="Q1771">
        <v>77</v>
      </c>
      <c r="R1771" s="9">
        <f>P1771-Q1771</f>
        <v>564</v>
      </c>
      <c r="S1771" s="8">
        <f>O1771-R1771</f>
        <v>41352</v>
      </c>
      <c r="T1771">
        <v>24</v>
      </c>
      <c r="U1771">
        <v>0</v>
      </c>
      <c r="V1771">
        <v>27</v>
      </c>
      <c r="W1771">
        <v>8</v>
      </c>
      <c r="X1771">
        <v>30</v>
      </c>
      <c r="Y1771">
        <v>10</v>
      </c>
      <c r="Z1771">
        <v>99</v>
      </c>
      <c r="AA1771">
        <f>Z1771/P1771</f>
        <v>0.1544461778471139</v>
      </c>
      <c r="AB1771" s="14" t="s">
        <v>506</v>
      </c>
      <c r="AC1771" s="13" t="s">
        <v>63</v>
      </c>
      <c r="AD1771">
        <v>2</v>
      </c>
      <c r="AE1771" t="str">
        <f>IF(AD1771&gt;3, "Prefers Discount", "Discount Indifferent")</f>
        <v>Discount Indifferent</v>
      </c>
      <c r="AF1771">
        <v>3</v>
      </c>
      <c r="AG1771">
        <v>3</v>
      </c>
      <c r="AH1771">
        <v>0</v>
      </c>
      <c r="AI1771" t="str">
        <f>INDEX($AF$1:$AH$1,MATCH(MAX(AF1771:AH1771),AF1771:AH1771,0))</f>
        <v>Store_Orders</v>
      </c>
      <c r="AJ1771">
        <v>7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f>SUM(AK1771:AO1771)</f>
        <v>0</v>
      </c>
      <c r="AQ1771" t="s">
        <v>67</v>
      </c>
      <c r="AR1771">
        <v>0</v>
      </c>
      <c r="AS1771" t="str">
        <f>IF(OR(AK1771&gt;0, AL1771&gt;0, AM1771&gt;0, AN1771&gt;0, AO1771&gt;0), "Converted", "Not Converted")</f>
        <v>Not Converted</v>
      </c>
      <c r="AT1771">
        <v>1</v>
      </c>
      <c r="AU1771">
        <v>3</v>
      </c>
      <c r="AV1771">
        <v>11</v>
      </c>
      <c r="AW1771">
        <f>IF(Z1771&gt;607, 4, 0)</f>
        <v>0</v>
      </c>
      <c r="AX1771">
        <f>IF(AA1771&gt;0.1497, 3, 0)</f>
        <v>3</v>
      </c>
      <c r="AY1771">
        <f>IF(P1771&gt;4031, 2, 0)</f>
        <v>0</v>
      </c>
      <c r="AZ1771">
        <f>IF(H1771&gt;51934.91, 1, 0)</f>
        <v>0</v>
      </c>
      <c r="BA1771">
        <f>SUM(AW1771:AZ1771)</f>
        <v>3</v>
      </c>
      <c r="BB1771" t="str">
        <f>VLOOKUP(BA1771,'Standard Deviations'!$L$1:$M$11,2,TRUE)</f>
        <v>Silver</v>
      </c>
    </row>
    <row r="1772" spans="1:54">
      <c r="A1772">
        <v>10703</v>
      </c>
      <c r="B1772">
        <v>1975</v>
      </c>
      <c r="C1772">
        <f>2024-B1772</f>
        <v>49</v>
      </c>
      <c r="D1772" t="str">
        <f>VLOOKUP(B1772,Reference!$A$1:$B$125, 2)</f>
        <v>Gen X</v>
      </c>
      <c r="E1772" t="s">
        <v>64</v>
      </c>
      <c r="F1772" t="str">
        <f>IF(E1772="High School", "No College", "College")</f>
        <v>College</v>
      </c>
      <c r="G1772" t="s">
        <v>60</v>
      </c>
      <c r="H1772">
        <v>46098</v>
      </c>
      <c r="I1772">
        <v>46098</v>
      </c>
      <c r="J1772" s="4" t="s">
        <v>175</v>
      </c>
      <c r="K1772">
        <v>1</v>
      </c>
      <c r="L1772">
        <v>1</v>
      </c>
      <c r="M1772" t="str">
        <f>IF(OR(K1772&gt;0, L1772&gt;0), "Parent", "Not Parent")</f>
        <v>Parent</v>
      </c>
      <c r="N1772" t="s">
        <v>517</v>
      </c>
      <c r="O1772" s="8">
        <v>41916</v>
      </c>
      <c r="P1772" s="9">
        <f>O1772-N1772</f>
        <v>777</v>
      </c>
      <c r="Q1772">
        <v>86</v>
      </c>
      <c r="R1772" s="9">
        <f>P1772-Q1772</f>
        <v>691</v>
      </c>
      <c r="S1772" s="8">
        <f>O1772-R1772</f>
        <v>41225</v>
      </c>
      <c r="T1772">
        <v>57</v>
      </c>
      <c r="U1772">
        <v>0</v>
      </c>
      <c r="V1772">
        <v>27</v>
      </c>
      <c r="W1772">
        <v>0</v>
      </c>
      <c r="X1772">
        <v>0</v>
      </c>
      <c r="Y1772">
        <v>36</v>
      </c>
      <c r="Z1772">
        <v>120</v>
      </c>
      <c r="AA1772">
        <f>Z1772/P1772</f>
        <v>0.15444015444015444</v>
      </c>
      <c r="AB1772" s="14" t="s">
        <v>506</v>
      </c>
      <c r="AC1772" s="13" t="s">
        <v>63</v>
      </c>
      <c r="AD1772">
        <v>4</v>
      </c>
      <c r="AE1772" t="str">
        <f>IF(AD1772&gt;3, "Prefers Discount", "Discount Indifferent")</f>
        <v>Prefers Discount</v>
      </c>
      <c r="AF1772">
        <v>2</v>
      </c>
      <c r="AG1772">
        <v>3</v>
      </c>
      <c r="AH1772">
        <v>2</v>
      </c>
      <c r="AI1772" t="str">
        <f>INDEX($AF$1:$AH$1,MATCH(MAX(AF1772:AH1772),AF1772:AH1772,0))</f>
        <v>Web_Orders</v>
      </c>
      <c r="AJ1772">
        <v>8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f>SUM(AK1772:AO1772)</f>
        <v>0</v>
      </c>
      <c r="AQ1772" t="s">
        <v>67</v>
      </c>
      <c r="AR1772">
        <v>0</v>
      </c>
      <c r="AS1772" t="str">
        <f>IF(OR(AK1772&gt;0, AL1772&gt;0, AM1772&gt;0, AN1772&gt;0, AO1772&gt;0), "Converted", "Not Converted")</f>
        <v>Not Converted</v>
      </c>
      <c r="AT1772">
        <v>0</v>
      </c>
      <c r="AU1772">
        <v>3</v>
      </c>
      <c r="AV1772">
        <v>11</v>
      </c>
      <c r="AW1772">
        <f>IF(Z1772&gt;607, 4, 0)</f>
        <v>0</v>
      </c>
      <c r="AX1772">
        <f>IF(AA1772&gt;0.1497, 3, 0)</f>
        <v>3</v>
      </c>
      <c r="AY1772">
        <f>IF(P1772&gt;4031, 2, 0)</f>
        <v>0</v>
      </c>
      <c r="AZ1772">
        <f>IF(H1772&gt;51934.91, 1, 0)</f>
        <v>0</v>
      </c>
      <c r="BA1772">
        <f>SUM(AW1772:AZ1772)</f>
        <v>3</v>
      </c>
      <c r="BB1772" t="str">
        <f>VLOOKUP(BA1772,'Standard Deviations'!$L$1:$M$11,2,TRUE)</f>
        <v>Silver</v>
      </c>
    </row>
    <row r="1773" spans="1:54">
      <c r="A1773">
        <v>9</v>
      </c>
      <c r="B1773">
        <v>1975</v>
      </c>
      <c r="C1773">
        <f>2024-B1773</f>
        <v>49</v>
      </c>
      <c r="D1773" t="str">
        <f>VLOOKUP(B1773,Reference!$A$1:$B$125, 2)</f>
        <v>Gen X</v>
      </c>
      <c r="E1773" t="s">
        <v>64</v>
      </c>
      <c r="F1773" t="str">
        <f>IF(E1773="High School", "No College", "College")</f>
        <v>College</v>
      </c>
      <c r="G1773" t="s">
        <v>60</v>
      </c>
      <c r="H1773">
        <v>46098</v>
      </c>
      <c r="I1773">
        <v>46098</v>
      </c>
      <c r="J1773" s="4" t="s">
        <v>175</v>
      </c>
      <c r="K1773">
        <v>1</v>
      </c>
      <c r="L1773">
        <v>1</v>
      </c>
      <c r="M1773" t="str">
        <f>IF(OR(K1773&gt;0, L1773&gt;0), "Parent", "Not Parent")</f>
        <v>Parent</v>
      </c>
      <c r="N1773" t="s">
        <v>517</v>
      </c>
      <c r="O1773" s="8">
        <v>41916</v>
      </c>
      <c r="P1773" s="9">
        <f>O1773-N1773</f>
        <v>777</v>
      </c>
      <c r="Q1773">
        <v>86</v>
      </c>
      <c r="R1773" s="9">
        <f>P1773-Q1773</f>
        <v>691</v>
      </c>
      <c r="S1773" s="8">
        <f>O1773-R1773</f>
        <v>41225</v>
      </c>
      <c r="T1773">
        <v>57</v>
      </c>
      <c r="U1773">
        <v>0</v>
      </c>
      <c r="V1773">
        <v>27</v>
      </c>
      <c r="W1773">
        <v>0</v>
      </c>
      <c r="X1773">
        <v>0</v>
      </c>
      <c r="Y1773">
        <v>36</v>
      </c>
      <c r="Z1773">
        <v>120</v>
      </c>
      <c r="AA1773">
        <f>Z1773/P1773</f>
        <v>0.15444015444015444</v>
      </c>
      <c r="AB1773" s="14" t="s">
        <v>506</v>
      </c>
      <c r="AC1773" s="13" t="s">
        <v>63</v>
      </c>
      <c r="AD1773">
        <v>4</v>
      </c>
      <c r="AE1773" t="str">
        <f>IF(AD1773&gt;3, "Prefers Discount", "Discount Indifferent")</f>
        <v>Prefers Discount</v>
      </c>
      <c r="AF1773">
        <v>2</v>
      </c>
      <c r="AG1773">
        <v>3</v>
      </c>
      <c r="AH1773">
        <v>2</v>
      </c>
      <c r="AI1773" t="str">
        <f>INDEX($AF$1:$AH$1,MATCH(MAX(AF1773:AH1773),AF1773:AH1773,0))</f>
        <v>Web_Orders</v>
      </c>
      <c r="AJ1773">
        <v>8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f>SUM(AK1773:AO1773)</f>
        <v>0</v>
      </c>
      <c r="AQ1773" t="s">
        <v>67</v>
      </c>
      <c r="AR1773">
        <v>0</v>
      </c>
      <c r="AS1773" t="str">
        <f>IF(OR(AK1773&gt;0, AL1773&gt;0, AM1773&gt;0, AN1773&gt;0, AO1773&gt;0), "Converted", "Not Converted")</f>
        <v>Not Converted</v>
      </c>
      <c r="AT1773">
        <v>0</v>
      </c>
      <c r="AU1773">
        <v>3</v>
      </c>
      <c r="AV1773">
        <v>11</v>
      </c>
      <c r="AW1773">
        <f>IF(Z1773&gt;607, 4, 0)</f>
        <v>0</v>
      </c>
      <c r="AX1773">
        <f>IF(AA1773&gt;0.1497, 3, 0)</f>
        <v>3</v>
      </c>
      <c r="AY1773">
        <f>IF(P1773&gt;4031, 2, 0)</f>
        <v>0</v>
      </c>
      <c r="AZ1773">
        <f>IF(H1773&gt;51934.91, 1, 0)</f>
        <v>0</v>
      </c>
      <c r="BA1773">
        <f>SUM(AW1773:AZ1773)</f>
        <v>3</v>
      </c>
      <c r="BB1773" t="str">
        <f>VLOOKUP(BA1773,'Standard Deviations'!$L$1:$M$11,2,TRUE)</f>
        <v>Silver</v>
      </c>
    </row>
    <row r="1774" spans="1:54">
      <c r="A1774">
        <v>2804</v>
      </c>
      <c r="B1774">
        <v>1975</v>
      </c>
      <c r="C1774">
        <f>2024-B1774</f>
        <v>49</v>
      </c>
      <c r="D1774" t="str">
        <f>VLOOKUP(B1774,Reference!$A$1:$B$125, 2)</f>
        <v>Gen X</v>
      </c>
      <c r="E1774" t="s">
        <v>64</v>
      </c>
      <c r="F1774" t="str">
        <f>IF(E1774="High School", "No College", "College")</f>
        <v>College</v>
      </c>
      <c r="G1774" t="s">
        <v>60</v>
      </c>
      <c r="H1774">
        <v>46098</v>
      </c>
      <c r="I1774">
        <v>46098</v>
      </c>
      <c r="J1774" s="4" t="s">
        <v>175</v>
      </c>
      <c r="K1774">
        <v>1</v>
      </c>
      <c r="L1774">
        <v>1</v>
      </c>
      <c r="M1774" t="str">
        <f>IF(OR(K1774&gt;0, L1774&gt;0), "Parent", "Not Parent")</f>
        <v>Parent</v>
      </c>
      <c r="N1774" t="s">
        <v>517</v>
      </c>
      <c r="O1774" s="8">
        <v>41916</v>
      </c>
      <c r="P1774" s="9">
        <f>O1774-N1774</f>
        <v>777</v>
      </c>
      <c r="Q1774">
        <v>86</v>
      </c>
      <c r="R1774" s="9">
        <f>P1774-Q1774</f>
        <v>691</v>
      </c>
      <c r="S1774" s="8">
        <f>O1774-R1774</f>
        <v>41225</v>
      </c>
      <c r="T1774">
        <v>57</v>
      </c>
      <c r="U1774">
        <v>0</v>
      </c>
      <c r="V1774">
        <v>27</v>
      </c>
      <c r="W1774">
        <v>0</v>
      </c>
      <c r="X1774">
        <v>0</v>
      </c>
      <c r="Y1774">
        <v>36</v>
      </c>
      <c r="Z1774">
        <v>120</v>
      </c>
      <c r="AA1774">
        <f>Z1774/P1774</f>
        <v>0.15444015444015444</v>
      </c>
      <c r="AB1774" s="14" t="s">
        <v>506</v>
      </c>
      <c r="AC1774" s="13" t="s">
        <v>63</v>
      </c>
      <c r="AD1774">
        <v>4</v>
      </c>
      <c r="AE1774" t="str">
        <f>IF(AD1774&gt;3, "Prefers Discount", "Discount Indifferent")</f>
        <v>Prefers Discount</v>
      </c>
      <c r="AF1774">
        <v>2</v>
      </c>
      <c r="AG1774">
        <v>3</v>
      </c>
      <c r="AH1774">
        <v>2</v>
      </c>
      <c r="AI1774" t="str">
        <f>INDEX($AF$1:$AH$1,MATCH(MAX(AF1774:AH1774),AF1774:AH1774,0))</f>
        <v>Web_Orders</v>
      </c>
      <c r="AJ1774">
        <v>8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f>SUM(AK1774:AO1774)</f>
        <v>0</v>
      </c>
      <c r="AQ1774" t="s">
        <v>67</v>
      </c>
      <c r="AR1774">
        <v>1</v>
      </c>
      <c r="AS1774" t="str">
        <f>IF(OR(AK1774&gt;0, AL1774&gt;0, AM1774&gt;0, AN1774&gt;0, AO1774&gt;0), "Converted", "Not Converted")</f>
        <v>Not Converted</v>
      </c>
      <c r="AT1774">
        <v>0</v>
      </c>
      <c r="AU1774">
        <v>3</v>
      </c>
      <c r="AV1774">
        <v>11</v>
      </c>
      <c r="AW1774">
        <f>IF(Z1774&gt;607, 4, 0)</f>
        <v>0</v>
      </c>
      <c r="AX1774">
        <f>IF(AA1774&gt;0.1497, 3, 0)</f>
        <v>3</v>
      </c>
      <c r="AY1774">
        <f>IF(P1774&gt;4031, 2, 0)</f>
        <v>0</v>
      </c>
      <c r="AZ1774">
        <f>IF(H1774&gt;51934.91, 1, 0)</f>
        <v>0</v>
      </c>
      <c r="BA1774">
        <f>SUM(AW1774:AZ1774)</f>
        <v>3</v>
      </c>
      <c r="BB1774" t="str">
        <f>VLOOKUP(BA1774,'Standard Deviations'!$L$1:$M$11,2,TRUE)</f>
        <v>Silver</v>
      </c>
    </row>
    <row r="1775" spans="1:54">
      <c r="A1775">
        <v>7124</v>
      </c>
      <c r="B1775">
        <v>1968</v>
      </c>
      <c r="C1775">
        <f>2024-B1775</f>
        <v>56</v>
      </c>
      <c r="D1775" t="str">
        <f>VLOOKUP(B1775,Reference!$A$1:$B$125, 2)</f>
        <v>Gen X</v>
      </c>
      <c r="E1775" t="s">
        <v>54</v>
      </c>
      <c r="F1775" t="str">
        <f>IF(E1775="High School", "No College", "College")</f>
        <v>College</v>
      </c>
      <c r="G1775" t="s">
        <v>71</v>
      </c>
      <c r="H1775">
        <v>36997</v>
      </c>
      <c r="I1775">
        <v>36997</v>
      </c>
      <c r="J1775" s="4" t="s">
        <v>175</v>
      </c>
      <c r="K1775">
        <v>1</v>
      </c>
      <c r="L1775">
        <v>1</v>
      </c>
      <c r="M1775" t="str">
        <f>IF(OR(K1775&gt;0, L1775&gt;0), "Parent", "Not Parent")</f>
        <v>Parent</v>
      </c>
      <c r="N1775" t="s">
        <v>529</v>
      </c>
      <c r="O1775" s="8">
        <v>41916</v>
      </c>
      <c r="P1775" s="9">
        <f>O1775-N1775</f>
        <v>610</v>
      </c>
      <c r="Q1775">
        <v>72</v>
      </c>
      <c r="R1775" s="9">
        <f>P1775-Q1775</f>
        <v>538</v>
      </c>
      <c r="S1775" s="8">
        <f>O1775-R1775</f>
        <v>41378</v>
      </c>
      <c r="T1775">
        <v>43</v>
      </c>
      <c r="U1775">
        <v>4</v>
      </c>
      <c r="V1775">
        <v>12</v>
      </c>
      <c r="W1775">
        <v>8</v>
      </c>
      <c r="X1775">
        <v>0</v>
      </c>
      <c r="Y1775">
        <v>27</v>
      </c>
      <c r="Z1775">
        <v>94</v>
      </c>
      <c r="AA1775">
        <f>Z1775/P1775</f>
        <v>0.1540983606557377</v>
      </c>
      <c r="AB1775" s="14" t="s">
        <v>506</v>
      </c>
      <c r="AC1775" s="13" t="s">
        <v>63</v>
      </c>
      <c r="AD1775">
        <v>5</v>
      </c>
      <c r="AE1775" t="str">
        <f>IF(AD1775&gt;3, "Prefers Discount", "Discount Indifferent")</f>
        <v>Prefers Discount</v>
      </c>
      <c r="AF1775">
        <v>4</v>
      </c>
      <c r="AG1775">
        <v>2</v>
      </c>
      <c r="AH1775">
        <v>1</v>
      </c>
      <c r="AI1775" t="str">
        <f>INDEX($AF$1:$AH$1,MATCH(MAX(AF1775:AH1775),AF1775:AH1775,0))</f>
        <v>Store_Orders</v>
      </c>
      <c r="AJ1775">
        <v>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f>SUM(AK1775:AO1775)</f>
        <v>0</v>
      </c>
      <c r="AQ1775" t="s">
        <v>67</v>
      </c>
      <c r="AR1775">
        <v>0</v>
      </c>
      <c r="AS1775" t="str">
        <f>IF(OR(AK1775&gt;0, AL1775&gt;0, AM1775&gt;0, AN1775&gt;0, AO1775&gt;0), "Converted", "Not Converted")</f>
        <v>Not Converted</v>
      </c>
      <c r="AT1775">
        <v>0</v>
      </c>
      <c r="AU1775">
        <v>3</v>
      </c>
      <c r="AV1775">
        <v>11</v>
      </c>
      <c r="AW1775">
        <f>IF(Z1775&gt;607, 4, 0)</f>
        <v>0</v>
      </c>
      <c r="AX1775">
        <f>IF(AA1775&gt;0.1497, 3, 0)</f>
        <v>3</v>
      </c>
      <c r="AY1775">
        <f>IF(P1775&gt;4031, 2, 0)</f>
        <v>0</v>
      </c>
      <c r="AZ1775">
        <f>IF(H1775&gt;51934.91, 1, 0)</f>
        <v>0</v>
      </c>
      <c r="BA1775">
        <f>SUM(AW1775:AZ1775)</f>
        <v>3</v>
      </c>
      <c r="BB1775" t="str">
        <f>VLOOKUP(BA1775,'Standard Deviations'!$L$1:$M$11,2,TRUE)</f>
        <v>Silver</v>
      </c>
    </row>
    <row r="1776" spans="1:54">
      <c r="A1776">
        <v>4487</v>
      </c>
      <c r="B1776">
        <v>1969</v>
      </c>
      <c r="C1776">
        <f>2024-B1776</f>
        <v>55</v>
      </c>
      <c r="D1776" t="str">
        <f>VLOOKUP(B1776,Reference!$A$1:$B$125, 2)</f>
        <v>Gen X</v>
      </c>
      <c r="E1776" t="s">
        <v>64</v>
      </c>
      <c r="F1776" t="str">
        <f>IF(E1776="High School", "No College", "College")</f>
        <v>College</v>
      </c>
      <c r="G1776" t="s">
        <v>60</v>
      </c>
      <c r="H1776">
        <v>39858</v>
      </c>
      <c r="I1776">
        <v>39858</v>
      </c>
      <c r="J1776" s="4" t="s">
        <v>175</v>
      </c>
      <c r="K1776">
        <v>1</v>
      </c>
      <c r="L1776">
        <v>0</v>
      </c>
      <c r="M1776" t="str">
        <f>IF(OR(K1776&gt;0, L1776&gt;0), "Parent", "Not Parent")</f>
        <v>Parent</v>
      </c>
      <c r="N1776" t="s">
        <v>694</v>
      </c>
      <c r="O1776" s="8">
        <v>41916</v>
      </c>
      <c r="P1776" s="9">
        <f>O1776-N1776</f>
        <v>618</v>
      </c>
      <c r="Q1776">
        <v>67</v>
      </c>
      <c r="R1776" s="9">
        <f>P1776-Q1776</f>
        <v>551</v>
      </c>
      <c r="S1776" s="8">
        <f>O1776-R1776</f>
        <v>41365</v>
      </c>
      <c r="T1776">
        <v>15</v>
      </c>
      <c r="U1776">
        <v>20</v>
      </c>
      <c r="V1776">
        <v>25</v>
      </c>
      <c r="W1776">
        <v>2</v>
      </c>
      <c r="X1776">
        <v>7</v>
      </c>
      <c r="Y1776">
        <v>26</v>
      </c>
      <c r="Z1776">
        <v>95</v>
      </c>
      <c r="AA1776">
        <f>Z1776/P1776</f>
        <v>0.15372168284789645</v>
      </c>
      <c r="AB1776" s="14" t="s">
        <v>506</v>
      </c>
      <c r="AC1776" s="13" t="s">
        <v>63</v>
      </c>
      <c r="AD1776">
        <v>1</v>
      </c>
      <c r="AE1776" t="str">
        <f>IF(AD1776&gt;3, "Prefers Discount", "Discount Indifferent")</f>
        <v>Discount Indifferent</v>
      </c>
      <c r="AF1776">
        <v>4</v>
      </c>
      <c r="AG1776">
        <v>2</v>
      </c>
      <c r="AH1776">
        <v>0</v>
      </c>
      <c r="AI1776" t="str">
        <f>INDEX($AF$1:$AH$1,MATCH(MAX(AF1776:AH1776),AF1776:AH1776,0))</f>
        <v>Store_Orders</v>
      </c>
      <c r="AJ1776">
        <v>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f>SUM(AK1776:AO1776)</f>
        <v>0</v>
      </c>
      <c r="AQ1776" t="s">
        <v>67</v>
      </c>
      <c r="AR1776">
        <v>1</v>
      </c>
      <c r="AS1776" t="str">
        <f>IF(OR(AK1776&gt;0, AL1776&gt;0, AM1776&gt;0, AN1776&gt;0, AO1776&gt;0), "Converted", "Not Converted")</f>
        <v>Not Converted</v>
      </c>
      <c r="AT1776">
        <v>0</v>
      </c>
      <c r="AU1776">
        <v>3</v>
      </c>
      <c r="AV1776">
        <v>11</v>
      </c>
      <c r="AW1776">
        <f>IF(Z1776&gt;607, 4, 0)</f>
        <v>0</v>
      </c>
      <c r="AX1776">
        <f>IF(AA1776&gt;0.1497, 3, 0)</f>
        <v>3</v>
      </c>
      <c r="AY1776">
        <f>IF(P1776&gt;4031, 2, 0)</f>
        <v>0</v>
      </c>
      <c r="AZ1776">
        <f>IF(H1776&gt;51934.91, 1, 0)</f>
        <v>0</v>
      </c>
      <c r="BA1776">
        <f>SUM(AW1776:AZ1776)</f>
        <v>3</v>
      </c>
      <c r="BB1776" t="str">
        <f>VLOOKUP(BA1776,'Standard Deviations'!$L$1:$M$11,2,TRUE)</f>
        <v>Silver</v>
      </c>
    </row>
    <row r="1777" spans="1:54" hidden="1">
      <c r="A1777">
        <v>6507</v>
      </c>
      <c r="B1777">
        <v>1980</v>
      </c>
      <c r="C1777">
        <f>2024-B1777</f>
        <v>44</v>
      </c>
      <c r="D1777" t="str">
        <f>VLOOKUP(B1777,Reference!$A$1:$B$125, 2)</f>
        <v>Millennials</v>
      </c>
      <c r="E1777" t="s">
        <v>54</v>
      </c>
      <c r="F1777" t="str">
        <f>IF(E1777="High School", "No College", "College")</f>
        <v>College</v>
      </c>
      <c r="G1777" t="s">
        <v>60</v>
      </c>
      <c r="H1777">
        <v>30828</v>
      </c>
      <c r="I1777">
        <v>30828</v>
      </c>
      <c r="J1777" s="4" t="s">
        <v>341</v>
      </c>
      <c r="K1777">
        <v>1</v>
      </c>
      <c r="L1777">
        <v>0</v>
      </c>
      <c r="M1777" t="str">
        <f>IF(OR(K1777&gt;0, L1777&gt;0), "Parent", "Not Parent")</f>
        <v>Parent</v>
      </c>
      <c r="N1777" t="s">
        <v>197</v>
      </c>
      <c r="O1777" s="8">
        <v>41916</v>
      </c>
      <c r="P1777" s="9">
        <f>O1777-N1777</f>
        <v>365</v>
      </c>
      <c r="Q1777">
        <v>16</v>
      </c>
      <c r="R1777" s="9">
        <f>P1777-Q1777</f>
        <v>349</v>
      </c>
      <c r="S1777" s="8">
        <f>O1777-R1777</f>
        <v>41567</v>
      </c>
      <c r="T1777">
        <v>16</v>
      </c>
      <c r="U1777">
        <v>11</v>
      </c>
      <c r="V1777">
        <v>15</v>
      </c>
      <c r="W1777">
        <v>2</v>
      </c>
      <c r="X1777">
        <v>0</v>
      </c>
      <c r="Y1777">
        <v>12</v>
      </c>
      <c r="Z1777">
        <v>56</v>
      </c>
      <c r="AA1777">
        <f>Z1777/P1777</f>
        <v>0.15342465753424658</v>
      </c>
      <c r="AB1777" s="11" t="s">
        <v>506</v>
      </c>
      <c r="AC1777" t="s">
        <v>59</v>
      </c>
      <c r="AD1777">
        <v>2</v>
      </c>
      <c r="AE1777" t="str">
        <f>IF(AD1777&gt;3, "Prefers Discount", "Discount Indifferent")</f>
        <v>Discount Indifferent</v>
      </c>
      <c r="AF1777">
        <v>4</v>
      </c>
      <c r="AG1777">
        <v>1</v>
      </c>
      <c r="AH1777">
        <v>1</v>
      </c>
      <c r="AI1777" t="str">
        <f>INDEX($AF$1:$AH$1,MATCH(MAX(AF1777:AH1777),AF1777:AH1777,0))</f>
        <v>Store_Orders</v>
      </c>
      <c r="AJ1777">
        <v>3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f>SUM(AK1777:AO1777)</f>
        <v>0</v>
      </c>
      <c r="AQ1777" t="s">
        <v>67</v>
      </c>
      <c r="AR1777">
        <v>0</v>
      </c>
      <c r="AS1777" t="str">
        <f>IF(OR(AK1777&gt;0, AL1777&gt;0, AM1777&gt;0, AN1777&gt;0, AO1777&gt;0), "Converted", "Not Converted")</f>
        <v>Not Converted</v>
      </c>
      <c r="AT1777">
        <v>0</v>
      </c>
      <c r="AU1777">
        <v>3</v>
      </c>
      <c r="AV1777">
        <v>11</v>
      </c>
      <c r="AW1777">
        <f>IF(Z1777&gt;607, 4, 0)</f>
        <v>0</v>
      </c>
      <c r="AX1777">
        <f>IF(AA1777&gt;0.1497, 3, 0)</f>
        <v>3</v>
      </c>
      <c r="AY1777">
        <f>IF(P1777&gt;4031, 2, 0)</f>
        <v>0</v>
      </c>
      <c r="AZ1777">
        <f>IF(H1777&gt;51934.91, 1, 0)</f>
        <v>0</v>
      </c>
      <c r="BA1777">
        <f>SUM(AW1777:AZ1777)</f>
        <v>3</v>
      </c>
      <c r="BB1777" t="str">
        <f>VLOOKUP(BA1777,'Standard Deviations'!$L$1:$M$11,2,TRUE)</f>
        <v>Silver</v>
      </c>
    </row>
    <row r="1778" spans="1:54" hidden="1">
      <c r="A1778">
        <v>880</v>
      </c>
      <c r="B1778">
        <v>1966</v>
      </c>
      <c r="C1778">
        <f>2024-B1778</f>
        <v>58</v>
      </c>
      <c r="D1778" t="str">
        <f>VLOOKUP(B1778,Reference!$A$1:$B$125, 2)</f>
        <v>Gen X</v>
      </c>
      <c r="E1778" t="s">
        <v>546</v>
      </c>
      <c r="F1778" t="str">
        <f>IF(E1778="High School", "No College", "College")</f>
        <v>No College</v>
      </c>
      <c r="G1778" t="s">
        <v>65</v>
      </c>
      <c r="H1778">
        <v>22634</v>
      </c>
      <c r="I1778">
        <v>22634</v>
      </c>
      <c r="J1778" s="4" t="s">
        <v>341</v>
      </c>
      <c r="K1778">
        <v>0</v>
      </c>
      <c r="L1778">
        <v>0</v>
      </c>
      <c r="M1778" t="str">
        <f>IF(OR(K1778&gt;0, L1778&gt;0), "Parent", "Not Parent")</f>
        <v>Not Parent</v>
      </c>
      <c r="N1778" t="s">
        <v>402</v>
      </c>
      <c r="O1778" s="8">
        <v>41916</v>
      </c>
      <c r="P1778" s="9">
        <f>O1778-N1778</f>
        <v>626</v>
      </c>
      <c r="Q1778">
        <v>47</v>
      </c>
      <c r="R1778" s="9">
        <f>P1778-Q1778</f>
        <v>579</v>
      </c>
      <c r="S1778" s="8">
        <f>O1778-R1778</f>
        <v>41337</v>
      </c>
      <c r="T1778">
        <v>2</v>
      </c>
      <c r="U1778">
        <v>23</v>
      </c>
      <c r="V1778">
        <v>11</v>
      </c>
      <c r="W1778">
        <v>8</v>
      </c>
      <c r="X1778">
        <v>6</v>
      </c>
      <c r="Y1778">
        <v>46</v>
      </c>
      <c r="Z1778">
        <v>96</v>
      </c>
      <c r="AA1778">
        <f>Z1778/P1778</f>
        <v>0.15335463258785942</v>
      </c>
      <c r="AB1778" s="11" t="s">
        <v>506</v>
      </c>
      <c r="AC1778" t="s">
        <v>59</v>
      </c>
      <c r="AD1778">
        <v>1</v>
      </c>
      <c r="AE1778" t="str">
        <f>IF(AD1778&gt;3, "Prefers Discount", "Discount Indifferent")</f>
        <v>Discount Indifferent</v>
      </c>
      <c r="AF1778">
        <v>2</v>
      </c>
      <c r="AG1778">
        <v>2</v>
      </c>
      <c r="AH1778">
        <v>1</v>
      </c>
      <c r="AI1778" t="str">
        <f>INDEX($AF$1:$AH$1,MATCH(MAX(AF1778:AH1778),AF1778:AH1778,0))</f>
        <v>Store_Orders</v>
      </c>
      <c r="AJ1778">
        <v>8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f>SUM(AK1778:AO1778)</f>
        <v>0</v>
      </c>
      <c r="AQ1778" t="s">
        <v>67</v>
      </c>
      <c r="AR1778">
        <v>0</v>
      </c>
      <c r="AS1778" t="str">
        <f>IF(OR(AK1778&gt;0, AL1778&gt;0, AM1778&gt;0, AN1778&gt;0, AO1778&gt;0), "Converted", "Not Converted")</f>
        <v>Not Converted</v>
      </c>
      <c r="AT1778">
        <v>0</v>
      </c>
      <c r="AU1778">
        <v>3</v>
      </c>
      <c r="AV1778">
        <v>11</v>
      </c>
      <c r="AW1778">
        <f>IF(Z1778&gt;607, 4, 0)</f>
        <v>0</v>
      </c>
      <c r="AX1778">
        <f>IF(AA1778&gt;0.1497, 3, 0)</f>
        <v>3</v>
      </c>
      <c r="AY1778">
        <f>IF(P1778&gt;4031, 2, 0)</f>
        <v>0</v>
      </c>
      <c r="AZ1778">
        <f>IF(H1778&gt;51934.91, 1, 0)</f>
        <v>0</v>
      </c>
      <c r="BA1778">
        <f>SUM(AW1778:AZ1778)</f>
        <v>3</v>
      </c>
      <c r="BB1778" t="str">
        <f>VLOOKUP(BA1778,'Standard Deviations'!$L$1:$M$11,2,TRUE)</f>
        <v>Silver</v>
      </c>
    </row>
    <row r="1779" spans="1:54" hidden="1">
      <c r="A1779">
        <v>524</v>
      </c>
      <c r="B1779">
        <v>1966</v>
      </c>
      <c r="C1779">
        <f>2024-B1779</f>
        <v>58</v>
      </c>
      <c r="D1779" t="str">
        <f>VLOOKUP(B1779,Reference!$A$1:$B$125, 2)</f>
        <v>Gen X</v>
      </c>
      <c r="E1779" t="s">
        <v>546</v>
      </c>
      <c r="F1779" t="str">
        <f>IF(E1779="High School", "No College", "College")</f>
        <v>No College</v>
      </c>
      <c r="G1779" t="s">
        <v>65</v>
      </c>
      <c r="H1779">
        <v>22634</v>
      </c>
      <c r="I1779">
        <v>22634</v>
      </c>
      <c r="J1779" s="4" t="s">
        <v>341</v>
      </c>
      <c r="K1779">
        <v>0</v>
      </c>
      <c r="L1779">
        <v>0</v>
      </c>
      <c r="M1779" t="str">
        <f>IF(OR(K1779&gt;0, L1779&gt;0), "Parent", "Not Parent")</f>
        <v>Not Parent</v>
      </c>
      <c r="N1779" t="s">
        <v>402</v>
      </c>
      <c r="O1779" s="8">
        <v>41916</v>
      </c>
      <c r="P1779" s="9">
        <f>O1779-N1779</f>
        <v>626</v>
      </c>
      <c r="Q1779">
        <v>47</v>
      </c>
      <c r="R1779" s="9">
        <f>P1779-Q1779</f>
        <v>579</v>
      </c>
      <c r="S1779" s="8">
        <f>O1779-R1779</f>
        <v>41337</v>
      </c>
      <c r="T1779">
        <v>2</v>
      </c>
      <c r="U1779">
        <v>23</v>
      </c>
      <c r="V1779">
        <v>11</v>
      </c>
      <c r="W1779">
        <v>8</v>
      </c>
      <c r="X1779">
        <v>6</v>
      </c>
      <c r="Y1779">
        <v>46</v>
      </c>
      <c r="Z1779">
        <v>96</v>
      </c>
      <c r="AA1779">
        <f>Z1779/P1779</f>
        <v>0.15335463258785942</v>
      </c>
      <c r="AB1779" s="11" t="s">
        <v>506</v>
      </c>
      <c r="AC1779" t="s">
        <v>59</v>
      </c>
      <c r="AD1779">
        <v>1</v>
      </c>
      <c r="AE1779" t="str">
        <f>IF(AD1779&gt;3, "Prefers Discount", "Discount Indifferent")</f>
        <v>Discount Indifferent</v>
      </c>
      <c r="AF1779">
        <v>2</v>
      </c>
      <c r="AG1779">
        <v>2</v>
      </c>
      <c r="AH1779">
        <v>1</v>
      </c>
      <c r="AI1779" t="str">
        <f>INDEX($AF$1:$AH$1,MATCH(MAX(AF1779:AH1779),AF1779:AH1779,0))</f>
        <v>Store_Orders</v>
      </c>
      <c r="AJ1779">
        <v>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f>SUM(AK1779:AO1779)</f>
        <v>0</v>
      </c>
      <c r="AQ1779" t="s">
        <v>67</v>
      </c>
      <c r="AR1779">
        <v>0</v>
      </c>
      <c r="AS1779" t="str">
        <f>IF(OR(AK1779&gt;0, AL1779&gt;0, AM1779&gt;0, AN1779&gt;0, AO1779&gt;0), "Converted", "Not Converted")</f>
        <v>Not Converted</v>
      </c>
      <c r="AT1779">
        <v>0</v>
      </c>
      <c r="AU1779">
        <v>3</v>
      </c>
      <c r="AV1779">
        <v>11</v>
      </c>
      <c r="AW1779">
        <f>IF(Z1779&gt;607, 4, 0)</f>
        <v>0</v>
      </c>
      <c r="AX1779">
        <f>IF(AA1779&gt;0.1497, 3, 0)</f>
        <v>3</v>
      </c>
      <c r="AY1779">
        <f>IF(P1779&gt;4031, 2, 0)</f>
        <v>0</v>
      </c>
      <c r="AZ1779">
        <f>IF(H1779&gt;51934.91, 1, 0)</f>
        <v>0</v>
      </c>
      <c r="BA1779">
        <f>SUM(AW1779:AZ1779)</f>
        <v>3</v>
      </c>
      <c r="BB1779" t="str">
        <f>VLOOKUP(BA1779,'Standard Deviations'!$L$1:$M$11,2,TRUE)</f>
        <v>Silver</v>
      </c>
    </row>
    <row r="1780" spans="1:54" hidden="1">
      <c r="A1780">
        <v>3887</v>
      </c>
      <c r="B1780">
        <v>1970</v>
      </c>
      <c r="C1780">
        <f>2024-B1780</f>
        <v>54</v>
      </c>
      <c r="D1780" t="str">
        <f>VLOOKUP(B1780,Reference!$A$1:$B$125, 2)</f>
        <v>Gen X</v>
      </c>
      <c r="E1780" t="s">
        <v>54</v>
      </c>
      <c r="F1780" t="str">
        <f>IF(E1780="High School", "No College", "College")</f>
        <v>College</v>
      </c>
      <c r="G1780" t="s">
        <v>60</v>
      </c>
      <c r="H1780">
        <v>27242</v>
      </c>
      <c r="I1780">
        <v>27242</v>
      </c>
      <c r="J1780" s="4" t="s">
        <v>341</v>
      </c>
      <c r="K1780">
        <v>1</v>
      </c>
      <c r="L1780">
        <v>0</v>
      </c>
      <c r="M1780" t="str">
        <f>IF(OR(K1780&gt;0, L1780&gt;0), "Parent", "Not Parent")</f>
        <v>Parent</v>
      </c>
      <c r="N1780" t="s">
        <v>458</v>
      </c>
      <c r="O1780" s="8">
        <v>41916</v>
      </c>
      <c r="P1780" s="9">
        <f>O1780-N1780</f>
        <v>692</v>
      </c>
      <c r="Q1780">
        <v>2</v>
      </c>
      <c r="R1780" s="9">
        <f>P1780-Q1780</f>
        <v>690</v>
      </c>
      <c r="S1780" s="8">
        <f>O1780-R1780</f>
        <v>41226</v>
      </c>
      <c r="T1780">
        <v>3</v>
      </c>
      <c r="U1780">
        <v>17</v>
      </c>
      <c r="V1780">
        <v>26</v>
      </c>
      <c r="W1780">
        <v>20</v>
      </c>
      <c r="X1780">
        <v>1</v>
      </c>
      <c r="Y1780">
        <v>39</v>
      </c>
      <c r="Z1780">
        <v>106</v>
      </c>
      <c r="AA1780">
        <f>Z1780/P1780</f>
        <v>0.15317919075144509</v>
      </c>
      <c r="AB1780" s="11" t="s">
        <v>506</v>
      </c>
      <c r="AC1780" t="s">
        <v>59</v>
      </c>
      <c r="AD1780">
        <v>2</v>
      </c>
      <c r="AE1780" t="str">
        <f>IF(AD1780&gt;3, "Prefers Discount", "Discount Indifferent")</f>
        <v>Discount Indifferent</v>
      </c>
      <c r="AF1780">
        <v>3</v>
      </c>
      <c r="AG1780">
        <v>2</v>
      </c>
      <c r="AH1780">
        <v>0</v>
      </c>
      <c r="AI1780" t="str">
        <f>INDEX($AF$1:$AH$1,MATCH(MAX(AF1780:AH1780),AF1780:AH1780,0))</f>
        <v>Store_Orders</v>
      </c>
      <c r="AJ1780">
        <v>9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f>SUM(AK1780:AO1780)</f>
        <v>0</v>
      </c>
      <c r="AQ1780" t="s">
        <v>67</v>
      </c>
      <c r="AR1780">
        <v>1</v>
      </c>
      <c r="AS1780" t="str">
        <f>IF(OR(AK1780&gt;0, AL1780&gt;0, AM1780&gt;0, AN1780&gt;0, AO1780&gt;0), "Converted", "Not Converted")</f>
        <v>Not Converted</v>
      </c>
      <c r="AT1780">
        <v>0</v>
      </c>
      <c r="AU1780">
        <v>3</v>
      </c>
      <c r="AV1780">
        <v>11</v>
      </c>
      <c r="AW1780">
        <f>IF(Z1780&gt;607, 4, 0)</f>
        <v>0</v>
      </c>
      <c r="AX1780">
        <f>IF(AA1780&gt;0.1497, 3, 0)</f>
        <v>3</v>
      </c>
      <c r="AY1780">
        <f>IF(P1780&gt;4031, 2, 0)</f>
        <v>0</v>
      </c>
      <c r="AZ1780">
        <f>IF(H1780&gt;51934.91, 1, 0)</f>
        <v>0</v>
      </c>
      <c r="BA1780">
        <f>SUM(AW1780:AZ1780)</f>
        <v>3</v>
      </c>
      <c r="BB1780" t="str">
        <f>VLOOKUP(BA1780,'Standard Deviations'!$L$1:$M$11,2,TRUE)</f>
        <v>Silver</v>
      </c>
    </row>
    <row r="1781" spans="1:54" hidden="1">
      <c r="A1781">
        <v>8135</v>
      </c>
      <c r="B1781">
        <v>1986</v>
      </c>
      <c r="C1781">
        <f>2024-B1781</f>
        <v>38</v>
      </c>
      <c r="D1781" t="str">
        <f>VLOOKUP(B1781,Reference!$A$1:$B$125, 2)</f>
        <v>Millennials</v>
      </c>
      <c r="E1781" t="s">
        <v>64</v>
      </c>
      <c r="F1781" t="str">
        <f>IF(E1781="High School", "No College", "College")</f>
        <v>College</v>
      </c>
      <c r="G1781" t="s">
        <v>55</v>
      </c>
      <c r="H1781">
        <v>27161</v>
      </c>
      <c r="I1781">
        <v>27161</v>
      </c>
      <c r="J1781" s="4" t="s">
        <v>341</v>
      </c>
      <c r="K1781">
        <v>1</v>
      </c>
      <c r="L1781">
        <v>0</v>
      </c>
      <c r="M1781" t="str">
        <f>IF(OR(K1781&gt;0, L1781&gt;0), "Parent", "Not Parent")</f>
        <v>Parent</v>
      </c>
      <c r="N1781" t="s">
        <v>144</v>
      </c>
      <c r="O1781" s="8">
        <v>41916</v>
      </c>
      <c r="P1781" s="9">
        <f>O1781-N1781</f>
        <v>341</v>
      </c>
      <c r="Q1781">
        <v>41</v>
      </c>
      <c r="R1781" s="9">
        <f>P1781-Q1781</f>
        <v>300</v>
      </c>
      <c r="S1781" s="8">
        <f>O1781-R1781</f>
        <v>41616</v>
      </c>
      <c r="T1781">
        <v>7</v>
      </c>
      <c r="U1781">
        <v>4</v>
      </c>
      <c r="V1781">
        <v>23</v>
      </c>
      <c r="W1781">
        <v>7</v>
      </c>
      <c r="X1781">
        <v>0</v>
      </c>
      <c r="Y1781">
        <v>11</v>
      </c>
      <c r="Z1781">
        <v>52</v>
      </c>
      <c r="AA1781">
        <f>Z1781/P1781</f>
        <v>0.15249266862170088</v>
      </c>
      <c r="AB1781" s="11" t="s">
        <v>506</v>
      </c>
      <c r="AC1781" t="s">
        <v>59</v>
      </c>
      <c r="AD1781">
        <v>1</v>
      </c>
      <c r="AE1781" t="str">
        <f>IF(AD1781&gt;3, "Prefers Discount", "Discount Indifferent")</f>
        <v>Discount Indifferent</v>
      </c>
      <c r="AF1781">
        <v>3</v>
      </c>
      <c r="AG1781">
        <v>1</v>
      </c>
      <c r="AH1781">
        <v>0</v>
      </c>
      <c r="AI1781" t="str">
        <f>INDEX($AF$1:$AH$1,MATCH(MAX(AF1781:AH1781),AF1781:AH1781,0))</f>
        <v>Store_Orders</v>
      </c>
      <c r="AJ1781">
        <v>7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f>SUM(AK1781:AO1781)</f>
        <v>0</v>
      </c>
      <c r="AQ1781" t="s">
        <v>67</v>
      </c>
      <c r="AR1781">
        <v>0</v>
      </c>
      <c r="AS1781" t="str">
        <f>IF(OR(AK1781&gt;0, AL1781&gt;0, AM1781&gt;0, AN1781&gt;0, AO1781&gt;0), "Converted", "Not Converted")</f>
        <v>Not Converted</v>
      </c>
      <c r="AT1781">
        <v>0</v>
      </c>
      <c r="AU1781">
        <v>3</v>
      </c>
      <c r="AV1781">
        <v>11</v>
      </c>
      <c r="AW1781">
        <f>IF(Z1781&gt;607, 4, 0)</f>
        <v>0</v>
      </c>
      <c r="AX1781">
        <f>IF(AA1781&gt;0.1497, 3, 0)</f>
        <v>3</v>
      </c>
      <c r="AY1781">
        <f>IF(P1781&gt;4031, 2, 0)</f>
        <v>0</v>
      </c>
      <c r="AZ1781">
        <f>IF(H1781&gt;51934.91, 1, 0)</f>
        <v>0</v>
      </c>
      <c r="BA1781">
        <f>SUM(AW1781:AZ1781)</f>
        <v>3</v>
      </c>
      <c r="BB1781" t="str">
        <f>VLOOKUP(BA1781,'Standard Deviations'!$L$1:$M$11,2,TRUE)</f>
        <v>Silver</v>
      </c>
    </row>
    <row r="1782" spans="1:54" hidden="1">
      <c r="A1782">
        <v>10595</v>
      </c>
      <c r="B1782">
        <v>1990</v>
      </c>
      <c r="C1782">
        <f>2024-B1782</f>
        <v>34</v>
      </c>
      <c r="D1782" t="str">
        <f>VLOOKUP(B1782,Reference!$A$1:$B$125, 2)</f>
        <v>Millennials</v>
      </c>
      <c r="E1782" t="s">
        <v>54</v>
      </c>
      <c r="F1782" t="str">
        <f>IF(E1782="High School", "No College", "College")</f>
        <v>College</v>
      </c>
      <c r="G1782" t="s">
        <v>55</v>
      </c>
      <c r="H1782">
        <v>30093</v>
      </c>
      <c r="I1782">
        <v>30093</v>
      </c>
      <c r="J1782" s="4" t="s">
        <v>341</v>
      </c>
      <c r="K1782">
        <v>0</v>
      </c>
      <c r="L1782">
        <v>0</v>
      </c>
      <c r="M1782" t="str">
        <f>IF(OR(K1782&gt;0, L1782&gt;0), "Parent", "Not Parent")</f>
        <v>Not Parent</v>
      </c>
      <c r="N1782" t="s">
        <v>622</v>
      </c>
      <c r="O1782" s="8">
        <v>41916</v>
      </c>
      <c r="P1782" s="9">
        <f>O1782-N1782</f>
        <v>453</v>
      </c>
      <c r="Q1782">
        <v>19</v>
      </c>
      <c r="R1782" s="9">
        <f>P1782-Q1782</f>
        <v>434</v>
      </c>
      <c r="S1782" s="8">
        <f>O1782-R1782</f>
        <v>41482</v>
      </c>
      <c r="T1782">
        <v>2</v>
      </c>
      <c r="U1782">
        <v>6</v>
      </c>
      <c r="V1782">
        <v>28</v>
      </c>
      <c r="W1782">
        <v>13</v>
      </c>
      <c r="X1782">
        <v>4</v>
      </c>
      <c r="Y1782">
        <v>16</v>
      </c>
      <c r="Z1782">
        <v>69</v>
      </c>
      <c r="AA1782">
        <f>Z1782/P1782</f>
        <v>0.15231788079470199</v>
      </c>
      <c r="AB1782" s="11" t="s">
        <v>506</v>
      </c>
      <c r="AC1782" t="s">
        <v>59</v>
      </c>
      <c r="AD1782">
        <v>1</v>
      </c>
      <c r="AE1782" t="str">
        <f>IF(AD1782&gt;3, "Prefers Discount", "Discount Indifferent")</f>
        <v>Discount Indifferent</v>
      </c>
      <c r="AF1782">
        <v>3</v>
      </c>
      <c r="AG1782">
        <v>2</v>
      </c>
      <c r="AH1782">
        <v>0</v>
      </c>
      <c r="AI1782" t="str">
        <f>INDEX($AF$1:$AH$1,MATCH(MAX(AF1782:AH1782),AF1782:AH1782,0))</f>
        <v>Store_Orders</v>
      </c>
      <c r="AJ1782">
        <v>7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f>SUM(AK1782:AO1782)</f>
        <v>0</v>
      </c>
      <c r="AQ1782" t="s">
        <v>67</v>
      </c>
      <c r="AR1782">
        <v>0</v>
      </c>
      <c r="AS1782" t="str">
        <f>IF(OR(AK1782&gt;0, AL1782&gt;0, AM1782&gt;0, AN1782&gt;0, AO1782&gt;0), "Converted", "Not Converted")</f>
        <v>Not Converted</v>
      </c>
      <c r="AT1782">
        <v>0</v>
      </c>
      <c r="AU1782">
        <v>3</v>
      </c>
      <c r="AV1782">
        <v>11</v>
      </c>
      <c r="AW1782">
        <f>IF(Z1782&gt;607, 4, 0)</f>
        <v>0</v>
      </c>
      <c r="AX1782">
        <f>IF(AA1782&gt;0.1497, 3, 0)</f>
        <v>3</v>
      </c>
      <c r="AY1782">
        <f>IF(P1782&gt;4031, 2, 0)</f>
        <v>0</v>
      </c>
      <c r="AZ1782">
        <f>IF(H1782&gt;51934.91, 1, 0)</f>
        <v>0</v>
      </c>
      <c r="BA1782">
        <f>SUM(AW1782:AZ1782)</f>
        <v>3</v>
      </c>
      <c r="BB1782" t="str">
        <f>VLOOKUP(BA1782,'Standard Deviations'!$L$1:$M$11,2,TRUE)</f>
        <v>Silver</v>
      </c>
    </row>
    <row r="1783" spans="1:54">
      <c r="A1783">
        <v>3526</v>
      </c>
      <c r="B1783">
        <v>1968</v>
      </c>
      <c r="C1783">
        <f>2024-B1783</f>
        <v>56</v>
      </c>
      <c r="D1783" t="str">
        <f>VLOOKUP(B1783,Reference!$A$1:$B$125, 2)</f>
        <v>Gen X</v>
      </c>
      <c r="E1783" t="s">
        <v>68</v>
      </c>
      <c r="F1783" t="str">
        <f>IF(E1783="High School", "No College", "College")</f>
        <v>College</v>
      </c>
      <c r="G1783" t="s">
        <v>55</v>
      </c>
      <c r="H1783">
        <v>38443</v>
      </c>
      <c r="I1783">
        <v>38443</v>
      </c>
      <c r="J1783" s="4" t="s">
        <v>175</v>
      </c>
      <c r="K1783">
        <v>1</v>
      </c>
      <c r="L1783">
        <v>1</v>
      </c>
      <c r="M1783" t="str">
        <f>IF(OR(K1783&gt;0, L1783&gt;0), "Parent", "Not Parent")</f>
        <v>Parent</v>
      </c>
      <c r="N1783" t="s">
        <v>596</v>
      </c>
      <c r="O1783" s="8">
        <v>41916</v>
      </c>
      <c r="P1783" s="9">
        <f>O1783-N1783</f>
        <v>250</v>
      </c>
      <c r="Q1783">
        <v>58</v>
      </c>
      <c r="R1783" s="9">
        <f>P1783-Q1783</f>
        <v>192</v>
      </c>
      <c r="S1783" s="8">
        <f>O1783-R1783</f>
        <v>41724</v>
      </c>
      <c r="T1783">
        <v>32</v>
      </c>
      <c r="U1783">
        <v>0</v>
      </c>
      <c r="V1783">
        <v>5</v>
      </c>
      <c r="W1783">
        <v>0</v>
      </c>
      <c r="X1783">
        <v>0</v>
      </c>
      <c r="Y1783">
        <v>1</v>
      </c>
      <c r="Z1783">
        <v>38</v>
      </c>
      <c r="AA1783">
        <f>Z1783/P1783</f>
        <v>0.152</v>
      </c>
      <c r="AB1783" s="14" t="s">
        <v>506</v>
      </c>
      <c r="AC1783" s="13" t="s">
        <v>63</v>
      </c>
      <c r="AD1783">
        <v>2</v>
      </c>
      <c r="AE1783" t="str">
        <f>IF(AD1783&gt;3, "Prefers Discount", "Discount Indifferent")</f>
        <v>Discount Indifferent</v>
      </c>
      <c r="AF1783">
        <v>3</v>
      </c>
      <c r="AG1783">
        <v>1</v>
      </c>
      <c r="AH1783">
        <v>0</v>
      </c>
      <c r="AI1783" t="str">
        <f>INDEX($AF$1:$AH$1,MATCH(MAX(AF1783:AH1783),AF1783:AH1783,0))</f>
        <v>Store_Orders</v>
      </c>
      <c r="AJ1783">
        <v>7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f>SUM(AK1783:AO1783)</f>
        <v>0</v>
      </c>
      <c r="AQ1783" t="s">
        <v>67</v>
      </c>
      <c r="AR1783">
        <v>0</v>
      </c>
      <c r="AS1783" t="str">
        <f>IF(OR(AK1783&gt;0, AL1783&gt;0, AM1783&gt;0, AN1783&gt;0, AO1783&gt;0), "Converted", "Not Converted")</f>
        <v>Not Converted</v>
      </c>
      <c r="AT1783">
        <v>0</v>
      </c>
      <c r="AU1783">
        <v>3</v>
      </c>
      <c r="AV1783">
        <v>11</v>
      </c>
      <c r="AW1783">
        <f>IF(Z1783&gt;607, 4, 0)</f>
        <v>0</v>
      </c>
      <c r="AX1783">
        <f>IF(AA1783&gt;0.1497, 3, 0)</f>
        <v>3</v>
      </c>
      <c r="AY1783">
        <f>IF(P1783&gt;4031, 2, 0)</f>
        <v>0</v>
      </c>
      <c r="AZ1783">
        <f>IF(H1783&gt;51934.91, 1, 0)</f>
        <v>0</v>
      </c>
      <c r="BA1783">
        <f>SUM(AW1783:AZ1783)</f>
        <v>3</v>
      </c>
      <c r="BB1783" t="str">
        <f>VLOOKUP(BA1783,'Standard Deviations'!$L$1:$M$11,2,TRUE)</f>
        <v>Silver</v>
      </c>
    </row>
    <row r="1784" spans="1:54" hidden="1">
      <c r="A1784">
        <v>4023</v>
      </c>
      <c r="B1784">
        <v>1970</v>
      </c>
      <c r="C1784">
        <f>2024-B1784</f>
        <v>54</v>
      </c>
      <c r="D1784" t="str">
        <f>VLOOKUP(B1784,Reference!$A$1:$B$125, 2)</f>
        <v>Gen X</v>
      </c>
      <c r="E1784" t="s">
        <v>54</v>
      </c>
      <c r="F1784" t="str">
        <f>IF(E1784="High School", "No College", "College")</f>
        <v>College</v>
      </c>
      <c r="G1784" t="s">
        <v>55</v>
      </c>
      <c r="H1784">
        <v>22979</v>
      </c>
      <c r="I1784">
        <v>22979</v>
      </c>
      <c r="J1784" s="4" t="s">
        <v>341</v>
      </c>
      <c r="K1784">
        <v>1</v>
      </c>
      <c r="L1784">
        <v>0</v>
      </c>
      <c r="M1784" t="str">
        <f>IF(OR(K1784&gt;0, L1784&gt;0), "Parent", "Not Parent")</f>
        <v>Parent</v>
      </c>
      <c r="N1784" t="s">
        <v>686</v>
      </c>
      <c r="O1784" s="8">
        <v>41916</v>
      </c>
      <c r="P1784" s="9">
        <f>O1784-N1784</f>
        <v>758</v>
      </c>
      <c r="Q1784">
        <v>29</v>
      </c>
      <c r="R1784" s="9">
        <f>P1784-Q1784</f>
        <v>729</v>
      </c>
      <c r="S1784" s="8">
        <f>O1784-R1784</f>
        <v>41187</v>
      </c>
      <c r="T1784">
        <v>16</v>
      </c>
      <c r="U1784">
        <v>17</v>
      </c>
      <c r="V1784">
        <v>19</v>
      </c>
      <c r="W1784">
        <v>20</v>
      </c>
      <c r="X1784">
        <v>21</v>
      </c>
      <c r="Y1784">
        <v>22</v>
      </c>
      <c r="Z1784">
        <v>115</v>
      </c>
      <c r="AA1784">
        <f>Z1784/P1784</f>
        <v>0.15171503957783641</v>
      </c>
      <c r="AB1784" s="11" t="s">
        <v>506</v>
      </c>
      <c r="AC1784" t="s">
        <v>59</v>
      </c>
      <c r="AD1784">
        <v>3</v>
      </c>
      <c r="AE1784" t="str">
        <f>IF(AD1784&gt;3, "Prefers Discount", "Discount Indifferent")</f>
        <v>Discount Indifferent</v>
      </c>
      <c r="AF1784">
        <v>2</v>
      </c>
      <c r="AG1784">
        <v>3</v>
      </c>
      <c r="AH1784">
        <v>2</v>
      </c>
      <c r="AI1784" t="str">
        <f>INDEX($AF$1:$AH$1,MATCH(MAX(AF1784:AH1784),AF1784:AH1784,0))</f>
        <v>Web_Orders</v>
      </c>
      <c r="AJ1784">
        <v>8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f>SUM(AK1784:AO1784)</f>
        <v>0</v>
      </c>
      <c r="AQ1784" t="s">
        <v>67</v>
      </c>
      <c r="AR1784">
        <v>1</v>
      </c>
      <c r="AS1784" t="str">
        <f>IF(OR(AK1784&gt;0, AL1784&gt;0, AM1784&gt;0, AN1784&gt;0, AO1784&gt;0), "Converted", "Not Converted")</f>
        <v>Not Converted</v>
      </c>
      <c r="AT1784">
        <v>0</v>
      </c>
      <c r="AU1784">
        <v>3</v>
      </c>
      <c r="AV1784">
        <v>11</v>
      </c>
      <c r="AW1784">
        <f>IF(Z1784&gt;607, 4, 0)</f>
        <v>0</v>
      </c>
      <c r="AX1784">
        <f>IF(AA1784&gt;0.1497, 3, 0)</f>
        <v>3</v>
      </c>
      <c r="AY1784">
        <f>IF(P1784&gt;4031, 2, 0)</f>
        <v>0</v>
      </c>
      <c r="AZ1784">
        <f>IF(H1784&gt;51934.91, 1, 0)</f>
        <v>0</v>
      </c>
      <c r="BA1784">
        <f>SUM(AW1784:AZ1784)</f>
        <v>3</v>
      </c>
      <c r="BB1784" t="str">
        <f>VLOOKUP(BA1784,'Standard Deviations'!$L$1:$M$11,2,TRUE)</f>
        <v>Silver</v>
      </c>
    </row>
    <row r="1785" spans="1:54" hidden="1">
      <c r="A1785">
        <v>2428</v>
      </c>
      <c r="B1785">
        <v>1970</v>
      </c>
      <c r="C1785">
        <f>2024-B1785</f>
        <v>54</v>
      </c>
      <c r="D1785" t="str">
        <f>VLOOKUP(B1785,Reference!$A$1:$B$125, 2)</f>
        <v>Gen X</v>
      </c>
      <c r="E1785" t="s">
        <v>54</v>
      </c>
      <c r="F1785" t="str">
        <f>IF(E1785="High School", "No College", "College")</f>
        <v>College</v>
      </c>
      <c r="G1785" t="s">
        <v>55</v>
      </c>
      <c r="H1785">
        <v>28164</v>
      </c>
      <c r="I1785">
        <v>28164</v>
      </c>
      <c r="J1785" s="4" t="s">
        <v>341</v>
      </c>
      <c r="K1785">
        <v>1</v>
      </c>
      <c r="L1785">
        <v>0</v>
      </c>
      <c r="M1785" t="str">
        <f>IF(OR(K1785&gt;0, L1785&gt;0), "Parent", "Not Parent")</f>
        <v>Parent</v>
      </c>
      <c r="N1785" t="s">
        <v>695</v>
      </c>
      <c r="O1785" s="8">
        <v>41916</v>
      </c>
      <c r="P1785" s="9">
        <f>O1785-N1785</f>
        <v>518</v>
      </c>
      <c r="Q1785">
        <v>23</v>
      </c>
      <c r="R1785" s="9">
        <f>P1785-Q1785</f>
        <v>495</v>
      </c>
      <c r="S1785" s="8">
        <f>O1785-R1785</f>
        <v>41421</v>
      </c>
      <c r="T1785">
        <v>3</v>
      </c>
      <c r="U1785">
        <v>18</v>
      </c>
      <c r="V1785">
        <v>26</v>
      </c>
      <c r="W1785">
        <v>11</v>
      </c>
      <c r="X1785">
        <v>8</v>
      </c>
      <c r="Y1785">
        <v>12</v>
      </c>
      <c r="Z1785">
        <v>78</v>
      </c>
      <c r="AA1785">
        <f>Z1785/P1785</f>
        <v>0.15057915057915058</v>
      </c>
      <c r="AB1785" s="11" t="s">
        <v>506</v>
      </c>
      <c r="AC1785" t="s">
        <v>59</v>
      </c>
      <c r="AD1785">
        <v>3</v>
      </c>
      <c r="AE1785" t="str">
        <f>IF(AD1785&gt;3, "Prefers Discount", "Discount Indifferent")</f>
        <v>Discount Indifferent</v>
      </c>
      <c r="AF1785">
        <v>4</v>
      </c>
      <c r="AG1785">
        <v>2</v>
      </c>
      <c r="AH1785">
        <v>0</v>
      </c>
      <c r="AI1785" t="str">
        <f>INDEX($AF$1:$AH$1,MATCH(MAX(AF1785:AH1785),AF1785:AH1785,0))</f>
        <v>Store_Orders</v>
      </c>
      <c r="AJ1785">
        <v>7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f>SUM(AK1785:AO1785)</f>
        <v>0</v>
      </c>
      <c r="AQ1785" t="s">
        <v>67</v>
      </c>
      <c r="AR1785">
        <v>0</v>
      </c>
      <c r="AS1785" t="str">
        <f>IF(OR(AK1785&gt;0, AL1785&gt;0, AM1785&gt;0, AN1785&gt;0, AO1785&gt;0), "Converted", "Not Converted")</f>
        <v>Not Converted</v>
      </c>
      <c r="AT1785">
        <v>0</v>
      </c>
      <c r="AU1785">
        <v>3</v>
      </c>
      <c r="AV1785">
        <v>11</v>
      </c>
      <c r="AW1785">
        <f>IF(Z1785&gt;607, 4, 0)</f>
        <v>0</v>
      </c>
      <c r="AX1785">
        <f>IF(AA1785&gt;0.1497, 3, 0)</f>
        <v>3</v>
      </c>
      <c r="AY1785">
        <f>IF(P1785&gt;4031, 2, 0)</f>
        <v>0</v>
      </c>
      <c r="AZ1785">
        <f>IF(H1785&gt;51934.91, 1, 0)</f>
        <v>0</v>
      </c>
      <c r="BA1785">
        <f>SUM(AW1785:AZ1785)</f>
        <v>3</v>
      </c>
      <c r="BB1785" t="str">
        <f>VLOOKUP(BA1785,'Standard Deviations'!$L$1:$M$11,2,TRUE)</f>
        <v>Silver</v>
      </c>
    </row>
    <row r="1786" spans="1:54" hidden="1">
      <c r="A1786">
        <v>2371</v>
      </c>
      <c r="B1786">
        <v>1972</v>
      </c>
      <c r="C1786">
        <f>2024-B1786</f>
        <v>52</v>
      </c>
      <c r="D1786" t="str">
        <f>VLOOKUP(B1786,Reference!$A$1:$B$125, 2)</f>
        <v>Gen X</v>
      </c>
      <c r="E1786" t="s">
        <v>54</v>
      </c>
      <c r="F1786" t="str">
        <f>IF(E1786="High School", "No College", "College")</f>
        <v>College</v>
      </c>
      <c r="G1786" t="s">
        <v>55</v>
      </c>
      <c r="H1786">
        <v>33622</v>
      </c>
      <c r="I1786">
        <v>33622</v>
      </c>
      <c r="J1786" s="4" t="s">
        <v>175</v>
      </c>
      <c r="K1786">
        <v>1</v>
      </c>
      <c r="L1786">
        <v>1</v>
      </c>
      <c r="M1786" t="str">
        <f>IF(OR(K1786&gt;0, L1786&gt;0), "Parent", "Not Parent")</f>
        <v>Parent</v>
      </c>
      <c r="N1786" t="s">
        <v>221</v>
      </c>
      <c r="O1786" s="8">
        <v>41916</v>
      </c>
      <c r="P1786" s="9">
        <f>O1786-N1786</f>
        <v>539</v>
      </c>
      <c r="Q1786">
        <v>22</v>
      </c>
      <c r="R1786" s="9">
        <f>P1786-Q1786</f>
        <v>517</v>
      </c>
      <c r="S1786" s="8">
        <f>O1786-R1786</f>
        <v>41399</v>
      </c>
      <c r="T1786">
        <v>39</v>
      </c>
      <c r="U1786">
        <v>1</v>
      </c>
      <c r="V1786">
        <v>22</v>
      </c>
      <c r="W1786">
        <v>3</v>
      </c>
      <c r="X1786">
        <v>4</v>
      </c>
      <c r="Y1786">
        <v>12</v>
      </c>
      <c r="Z1786">
        <v>81</v>
      </c>
      <c r="AA1786">
        <f>Z1786/P1786</f>
        <v>0.150278293135436</v>
      </c>
      <c r="AB1786" s="11" t="s">
        <v>506</v>
      </c>
      <c r="AC1786" t="s">
        <v>59</v>
      </c>
      <c r="AD1786">
        <v>3</v>
      </c>
      <c r="AE1786" t="str">
        <f>IF(AD1786&gt;3, "Prefers Discount", "Discount Indifferent")</f>
        <v>Discount Indifferent</v>
      </c>
      <c r="AF1786">
        <v>4</v>
      </c>
      <c r="AG1786">
        <v>2</v>
      </c>
      <c r="AH1786">
        <v>0</v>
      </c>
      <c r="AI1786" t="str">
        <f>INDEX($AF$1:$AH$1,MATCH(MAX(AF1786:AH1786),AF1786:AH1786,0))</f>
        <v>Store_Orders</v>
      </c>
      <c r="AJ1786">
        <v>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f>SUM(AK1786:AO1786)</f>
        <v>0</v>
      </c>
      <c r="AQ1786" t="s">
        <v>67</v>
      </c>
      <c r="AR1786">
        <v>0</v>
      </c>
      <c r="AS1786" t="str">
        <f>IF(OR(AK1786&gt;0, AL1786&gt;0, AM1786&gt;0, AN1786&gt;0, AO1786&gt;0), "Converted", "Not Converted")</f>
        <v>Not Converted</v>
      </c>
      <c r="AT1786">
        <v>0</v>
      </c>
      <c r="AU1786">
        <v>3</v>
      </c>
      <c r="AV1786">
        <v>11</v>
      </c>
      <c r="AW1786">
        <f>IF(Z1786&gt;607, 4, 0)</f>
        <v>0</v>
      </c>
      <c r="AX1786">
        <f>IF(AA1786&gt;0.1497, 3, 0)</f>
        <v>3</v>
      </c>
      <c r="AY1786">
        <f>IF(P1786&gt;4031, 2, 0)</f>
        <v>0</v>
      </c>
      <c r="AZ1786">
        <f>IF(H1786&gt;51934.91, 1, 0)</f>
        <v>0</v>
      </c>
      <c r="BA1786">
        <f>SUM(AW1786:AZ1786)</f>
        <v>3</v>
      </c>
      <c r="BB1786" t="str">
        <f>VLOOKUP(BA1786,'Standard Deviations'!$L$1:$M$11,2,TRUE)</f>
        <v>Silver</v>
      </c>
    </row>
    <row r="1787" spans="1:54">
      <c r="A1787">
        <v>6710</v>
      </c>
      <c r="B1787">
        <v>1951</v>
      </c>
      <c r="C1787">
        <f>2024-B1787</f>
        <v>73</v>
      </c>
      <c r="D1787" t="str">
        <f>VLOOKUP(B1787,Reference!$A$1:$B$125, 2)</f>
        <v>Boomers</v>
      </c>
      <c r="E1787" t="s">
        <v>64</v>
      </c>
      <c r="F1787" t="str">
        <f>IF(E1787="High School", "No College", "College")</f>
        <v>College</v>
      </c>
      <c r="G1787" t="s">
        <v>60</v>
      </c>
      <c r="H1787">
        <v>58217</v>
      </c>
      <c r="I1787">
        <v>58217</v>
      </c>
      <c r="J1787" s="4" t="s">
        <v>61</v>
      </c>
      <c r="K1787">
        <v>2</v>
      </c>
      <c r="L1787">
        <v>1</v>
      </c>
      <c r="M1787" t="str">
        <f>IF(OR(K1787&gt;0, L1787&gt;0), "Parent", "Not Parent")</f>
        <v>Parent</v>
      </c>
      <c r="N1787" t="s">
        <v>323</v>
      </c>
      <c r="O1787" s="8">
        <v>41916</v>
      </c>
      <c r="P1787" s="9">
        <f>O1787-N1787</f>
        <v>686</v>
      </c>
      <c r="Q1787">
        <v>84</v>
      </c>
      <c r="R1787" s="9">
        <f>P1787-Q1787</f>
        <v>602</v>
      </c>
      <c r="S1787" s="8">
        <f>O1787-R1787</f>
        <v>41314</v>
      </c>
      <c r="T1787">
        <v>68</v>
      </c>
      <c r="U1787">
        <v>1</v>
      </c>
      <c r="V1787">
        <v>13</v>
      </c>
      <c r="W1787">
        <v>3</v>
      </c>
      <c r="X1787">
        <v>5</v>
      </c>
      <c r="Y1787">
        <v>13</v>
      </c>
      <c r="Z1787">
        <v>103</v>
      </c>
      <c r="AA1787">
        <f>Z1787/P1787</f>
        <v>0.15014577259475217</v>
      </c>
      <c r="AB1787" s="14" t="s">
        <v>506</v>
      </c>
      <c r="AC1787" s="13" t="s">
        <v>63</v>
      </c>
      <c r="AD1787">
        <v>1</v>
      </c>
      <c r="AE1787" t="str">
        <f>IF(AD1787&gt;3, "Prefers Discount", "Discount Indifferent")</f>
        <v>Discount Indifferent</v>
      </c>
      <c r="AF1787">
        <v>4</v>
      </c>
      <c r="AG1787">
        <v>2</v>
      </c>
      <c r="AH1787">
        <v>0</v>
      </c>
      <c r="AI1787" t="str">
        <f>INDEX($AF$1:$AH$1,MATCH(MAX(AF1787:AH1787),AF1787:AH1787,0))</f>
        <v>Store_Orders</v>
      </c>
      <c r="AJ1787">
        <v>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f>SUM(AK1787:AO1787)</f>
        <v>0</v>
      </c>
      <c r="AQ1787" t="s">
        <v>67</v>
      </c>
      <c r="AR1787">
        <v>0</v>
      </c>
      <c r="AS1787" t="str">
        <f>IF(OR(AK1787&gt;0, AL1787&gt;0, AM1787&gt;0, AN1787&gt;0, AO1787&gt;0), "Converted", "Not Converted")</f>
        <v>Not Converted</v>
      </c>
      <c r="AT1787">
        <v>0</v>
      </c>
      <c r="AU1787">
        <v>3</v>
      </c>
      <c r="AV1787">
        <v>11</v>
      </c>
      <c r="AW1787">
        <f>IF(Z1787&gt;607, 4, 0)</f>
        <v>0</v>
      </c>
      <c r="AX1787">
        <f>IF(AA1787&gt;0.1497, 3, 0)</f>
        <v>3</v>
      </c>
      <c r="AY1787">
        <f>IF(P1787&gt;4031, 2, 0)</f>
        <v>0</v>
      </c>
      <c r="AZ1787">
        <f>IF(H1787&gt;51934.91, 1, 0)</f>
        <v>1</v>
      </c>
      <c r="BA1787">
        <f>SUM(AW1787:AZ1787)</f>
        <v>4</v>
      </c>
      <c r="BB1787" t="str">
        <f>VLOOKUP(BA1787,'Standard Deviations'!$L$1:$M$11,2,TRUE)</f>
        <v>Silver</v>
      </c>
    </row>
    <row r="1788" spans="1:54" hidden="1">
      <c r="A1788">
        <v>8420</v>
      </c>
      <c r="B1788">
        <v>1970</v>
      </c>
      <c r="C1788">
        <f>2024-B1788</f>
        <v>54</v>
      </c>
      <c r="D1788" t="str">
        <f>VLOOKUP(B1788,Reference!$A$1:$B$125, 2)</f>
        <v>Gen X</v>
      </c>
      <c r="E1788" t="s">
        <v>74</v>
      </c>
      <c r="F1788" t="str">
        <f>IF(E1788="High School", "No College", "College")</f>
        <v>College</v>
      </c>
      <c r="G1788" t="s">
        <v>55</v>
      </c>
      <c r="H1788">
        <v>15315</v>
      </c>
      <c r="I1788">
        <v>15315</v>
      </c>
      <c r="J1788" s="4" t="s">
        <v>341</v>
      </c>
      <c r="K1788">
        <v>0</v>
      </c>
      <c r="L1788">
        <v>0</v>
      </c>
      <c r="M1788" t="str">
        <f>IF(OR(K1788&gt;0, L1788&gt;0), "Parent", "Not Parent")</f>
        <v>Not Parent</v>
      </c>
      <c r="N1788" t="s">
        <v>696</v>
      </c>
      <c r="O1788" s="8">
        <v>41916</v>
      </c>
      <c r="P1788" s="9">
        <f>O1788-N1788</f>
        <v>427</v>
      </c>
      <c r="Q1788">
        <v>27</v>
      </c>
      <c r="R1788" s="9">
        <f>P1788-Q1788</f>
        <v>400</v>
      </c>
      <c r="S1788" s="8">
        <f>O1788-R1788</f>
        <v>41516</v>
      </c>
      <c r="T1788">
        <v>7</v>
      </c>
      <c r="U1788">
        <v>4</v>
      </c>
      <c r="V1788">
        <v>13</v>
      </c>
      <c r="W1788">
        <v>15</v>
      </c>
      <c r="X1788">
        <v>8</v>
      </c>
      <c r="Y1788">
        <v>17</v>
      </c>
      <c r="Z1788">
        <v>64</v>
      </c>
      <c r="AA1788">
        <f>Z1788/P1788</f>
        <v>0.14988290398126464</v>
      </c>
      <c r="AB1788" s="11" t="s">
        <v>506</v>
      </c>
      <c r="AC1788" t="s">
        <v>59</v>
      </c>
      <c r="AD1788">
        <v>2</v>
      </c>
      <c r="AE1788" t="str">
        <f>IF(AD1788&gt;3, "Prefers Discount", "Discount Indifferent")</f>
        <v>Discount Indifferent</v>
      </c>
      <c r="AF1788">
        <v>4</v>
      </c>
      <c r="AG1788">
        <v>2</v>
      </c>
      <c r="AH1788">
        <v>0</v>
      </c>
      <c r="AI1788" t="str">
        <f>INDEX($AF$1:$AH$1,MATCH(MAX(AF1788:AH1788),AF1788:AH1788,0))</f>
        <v>Store_Orders</v>
      </c>
      <c r="AJ1788">
        <v>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f>SUM(AK1788:AO1788)</f>
        <v>0</v>
      </c>
      <c r="AQ1788" t="s">
        <v>67</v>
      </c>
      <c r="AR1788">
        <v>0</v>
      </c>
      <c r="AS1788" t="str">
        <f>IF(OR(AK1788&gt;0, AL1788&gt;0, AM1788&gt;0, AN1788&gt;0, AO1788&gt;0), "Converted", "Not Converted")</f>
        <v>Not Converted</v>
      </c>
      <c r="AT1788">
        <v>0</v>
      </c>
      <c r="AU1788">
        <v>3</v>
      </c>
      <c r="AV1788">
        <v>11</v>
      </c>
      <c r="AW1788">
        <f>IF(Z1788&gt;607, 4, 0)</f>
        <v>0</v>
      </c>
      <c r="AX1788">
        <f>IF(AA1788&gt;0.1497, 3, 0)</f>
        <v>3</v>
      </c>
      <c r="AY1788">
        <f>IF(P1788&gt;4031, 2, 0)</f>
        <v>0</v>
      </c>
      <c r="AZ1788">
        <f>IF(H1788&gt;51934.91, 1, 0)</f>
        <v>0</v>
      </c>
      <c r="BA1788">
        <f>SUM(AW1788:AZ1788)</f>
        <v>3</v>
      </c>
      <c r="BB1788" t="str">
        <f>VLOOKUP(BA1788,'Standard Deviations'!$L$1:$M$11,2,TRUE)</f>
        <v>Silver</v>
      </c>
    </row>
    <row r="1789" spans="1:54" hidden="1">
      <c r="A1789">
        <v>10065</v>
      </c>
      <c r="B1789">
        <v>1970</v>
      </c>
      <c r="C1789">
        <f>2024-B1789</f>
        <v>54</v>
      </c>
      <c r="D1789" t="str">
        <f>VLOOKUP(B1789,Reference!$A$1:$B$125, 2)</f>
        <v>Gen X</v>
      </c>
      <c r="E1789" t="s">
        <v>74</v>
      </c>
      <c r="F1789" t="str">
        <f>IF(E1789="High School", "No College", "College")</f>
        <v>College</v>
      </c>
      <c r="G1789" t="s">
        <v>55</v>
      </c>
      <c r="H1789">
        <v>15315</v>
      </c>
      <c r="I1789">
        <v>15315</v>
      </c>
      <c r="J1789" s="4" t="s">
        <v>341</v>
      </c>
      <c r="K1789">
        <v>0</v>
      </c>
      <c r="L1789">
        <v>0</v>
      </c>
      <c r="M1789" t="str">
        <f>IF(OR(K1789&gt;0, L1789&gt;0), "Parent", "Not Parent")</f>
        <v>Not Parent</v>
      </c>
      <c r="N1789" t="s">
        <v>696</v>
      </c>
      <c r="O1789" s="8">
        <v>41916</v>
      </c>
      <c r="P1789" s="9">
        <f>O1789-N1789</f>
        <v>427</v>
      </c>
      <c r="Q1789">
        <v>27</v>
      </c>
      <c r="R1789" s="9">
        <f>P1789-Q1789</f>
        <v>400</v>
      </c>
      <c r="S1789" s="8">
        <f>O1789-R1789</f>
        <v>41516</v>
      </c>
      <c r="T1789">
        <v>7</v>
      </c>
      <c r="U1789">
        <v>4</v>
      </c>
      <c r="V1789">
        <v>13</v>
      </c>
      <c r="W1789">
        <v>15</v>
      </c>
      <c r="X1789">
        <v>8</v>
      </c>
      <c r="Y1789">
        <v>17</v>
      </c>
      <c r="Z1789">
        <v>64</v>
      </c>
      <c r="AA1789">
        <f>Z1789/P1789</f>
        <v>0.14988290398126464</v>
      </c>
      <c r="AB1789" s="11" t="s">
        <v>506</v>
      </c>
      <c r="AC1789" t="s">
        <v>59</v>
      </c>
      <c r="AD1789">
        <v>2</v>
      </c>
      <c r="AE1789" t="str">
        <f>IF(AD1789&gt;3, "Prefers Discount", "Discount Indifferent")</f>
        <v>Discount Indifferent</v>
      </c>
      <c r="AF1789">
        <v>4</v>
      </c>
      <c r="AG1789">
        <v>2</v>
      </c>
      <c r="AH1789">
        <v>0</v>
      </c>
      <c r="AI1789" t="str">
        <f>INDEX($AF$1:$AH$1,MATCH(MAX(AF1789:AH1789),AF1789:AH1789,0))</f>
        <v>Store_Orders</v>
      </c>
      <c r="AJ1789">
        <v>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f>SUM(AK1789:AO1789)</f>
        <v>0</v>
      </c>
      <c r="AQ1789" t="s">
        <v>67</v>
      </c>
      <c r="AR1789">
        <v>0</v>
      </c>
      <c r="AS1789" t="str">
        <f>IF(OR(AK1789&gt;0, AL1789&gt;0, AM1789&gt;0, AN1789&gt;0, AO1789&gt;0), "Converted", "Not Converted")</f>
        <v>Not Converted</v>
      </c>
      <c r="AT1789">
        <v>0</v>
      </c>
      <c r="AU1789">
        <v>3</v>
      </c>
      <c r="AV1789">
        <v>11</v>
      </c>
      <c r="AW1789">
        <f>IF(Z1789&gt;607, 4, 0)</f>
        <v>0</v>
      </c>
      <c r="AX1789">
        <f>IF(AA1789&gt;0.1497, 3, 0)</f>
        <v>3</v>
      </c>
      <c r="AY1789">
        <f>IF(P1789&gt;4031, 2, 0)</f>
        <v>0</v>
      </c>
      <c r="AZ1789">
        <f>IF(H1789&gt;51934.91, 1, 0)</f>
        <v>0</v>
      </c>
      <c r="BA1789">
        <f>SUM(AW1789:AZ1789)</f>
        <v>3</v>
      </c>
      <c r="BB1789" t="str">
        <f>VLOOKUP(BA1789,'Standard Deviations'!$L$1:$M$11,2,TRUE)</f>
        <v>Silver</v>
      </c>
    </row>
    <row r="1790" spans="1:54">
      <c r="A1790">
        <v>5577</v>
      </c>
      <c r="B1790">
        <v>1983</v>
      </c>
      <c r="C1790">
        <f>2024-B1790</f>
        <v>41</v>
      </c>
      <c r="D1790" t="str">
        <f>VLOOKUP(B1790,Reference!$A$1:$B$125, 2)</f>
        <v>Millennials</v>
      </c>
      <c r="E1790" t="s">
        <v>54</v>
      </c>
      <c r="F1790" t="str">
        <f>IF(E1790="High School", "No College", "College")</f>
        <v>College</v>
      </c>
      <c r="G1790" t="s">
        <v>65</v>
      </c>
      <c r="H1790">
        <v>43776</v>
      </c>
      <c r="I1790">
        <v>43776</v>
      </c>
      <c r="J1790" s="4" t="s">
        <v>175</v>
      </c>
      <c r="K1790">
        <v>1</v>
      </c>
      <c r="L1790">
        <v>0</v>
      </c>
      <c r="M1790" t="str">
        <f>IF(OR(K1790&gt;0, L1790&gt;0), "Parent", "Not Parent")</f>
        <v>Parent</v>
      </c>
      <c r="N1790" t="s">
        <v>120</v>
      </c>
      <c r="O1790" s="8">
        <v>41916</v>
      </c>
      <c r="P1790" s="9">
        <f>O1790-N1790</f>
        <v>154</v>
      </c>
      <c r="Q1790">
        <v>77</v>
      </c>
      <c r="R1790" s="9">
        <f>P1790-Q1790</f>
        <v>77</v>
      </c>
      <c r="S1790" s="8">
        <f>O1790-R1790</f>
        <v>41839</v>
      </c>
      <c r="T1790">
        <v>8</v>
      </c>
      <c r="U1790">
        <v>0</v>
      </c>
      <c r="V1790">
        <v>9</v>
      </c>
      <c r="W1790">
        <v>2</v>
      </c>
      <c r="X1790">
        <v>1</v>
      </c>
      <c r="Y1790">
        <v>3</v>
      </c>
      <c r="Z1790">
        <v>23</v>
      </c>
      <c r="AA1790">
        <f>Z1790/P1790</f>
        <v>0.14935064935064934</v>
      </c>
      <c r="AB1790" s="14" t="s">
        <v>506</v>
      </c>
      <c r="AC1790" s="13" t="s">
        <v>63</v>
      </c>
      <c r="AD1790">
        <v>1</v>
      </c>
      <c r="AE1790" t="str">
        <f>IF(AD1790&gt;3, "Prefers Discount", "Discount Indifferent")</f>
        <v>Discount Indifferent</v>
      </c>
      <c r="AF1790">
        <v>2</v>
      </c>
      <c r="AG1790">
        <v>1</v>
      </c>
      <c r="AH1790">
        <v>0</v>
      </c>
      <c r="AI1790" t="str">
        <f>INDEX($AF$1:$AH$1,MATCH(MAX(AF1790:AH1790),AF1790:AH1790,0))</f>
        <v>Store_Orders</v>
      </c>
      <c r="AJ1790">
        <v>6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f>SUM(AK1790:AO1790)</f>
        <v>0</v>
      </c>
      <c r="AQ1790" t="s">
        <v>67</v>
      </c>
      <c r="AR1790">
        <v>0</v>
      </c>
      <c r="AS1790" t="str">
        <f>IF(OR(AK1790&gt;0, AL1790&gt;0, AM1790&gt;0, AN1790&gt;0, AO1790&gt;0), "Converted", "Not Converted")</f>
        <v>Not Converted</v>
      </c>
      <c r="AT1790">
        <v>0</v>
      </c>
      <c r="AU1790">
        <v>3</v>
      </c>
      <c r="AV1790">
        <v>11</v>
      </c>
      <c r="AW1790">
        <f>IF(Z1790&gt;607, 4, 0)</f>
        <v>0</v>
      </c>
      <c r="AX1790">
        <f>IF(AA1790&gt;0.1497, 3, 0)</f>
        <v>0</v>
      </c>
      <c r="AY1790">
        <f>IF(P1790&gt;4031, 2, 0)</f>
        <v>0</v>
      </c>
      <c r="AZ1790">
        <f>IF(H1790&gt;51934.91, 1, 0)</f>
        <v>0</v>
      </c>
      <c r="BA1790">
        <f>SUM(AW1790:AZ1790)</f>
        <v>0</v>
      </c>
      <c r="BB1790" t="str">
        <f>VLOOKUP(BA1790,'Standard Deviations'!$L$1:$M$11,2,TRUE)</f>
        <v>No Tier</v>
      </c>
    </row>
    <row r="1791" spans="1:54">
      <c r="A1791">
        <v>2066</v>
      </c>
      <c r="B1791">
        <v>1949</v>
      </c>
      <c r="C1791">
        <f>2024-B1791</f>
        <v>75</v>
      </c>
      <c r="D1791" t="str">
        <f>VLOOKUP(B1791,Reference!$A$1:$B$125, 2)</f>
        <v>Boomers</v>
      </c>
      <c r="E1791" t="s">
        <v>54</v>
      </c>
      <c r="F1791" t="str">
        <f>IF(E1791="High School", "No College", "College")</f>
        <v>College</v>
      </c>
      <c r="G1791" t="s">
        <v>65</v>
      </c>
      <c r="H1791">
        <v>38823</v>
      </c>
      <c r="I1791">
        <v>38823</v>
      </c>
      <c r="J1791" s="4" t="s">
        <v>175</v>
      </c>
      <c r="K1791">
        <v>0</v>
      </c>
      <c r="L1791">
        <v>1</v>
      </c>
      <c r="M1791" t="str">
        <f>IF(OR(K1791&gt;0, L1791&gt;0), "Parent", "Not Parent")</f>
        <v>Parent</v>
      </c>
      <c r="N1791" t="s">
        <v>346</v>
      </c>
      <c r="O1791" s="8">
        <v>41916</v>
      </c>
      <c r="P1791" s="9">
        <f>O1791-N1791</f>
        <v>765</v>
      </c>
      <c r="Q1791">
        <v>56</v>
      </c>
      <c r="R1791" s="9">
        <f>P1791-Q1791</f>
        <v>709</v>
      </c>
      <c r="S1791" s="8">
        <f>O1791-R1791</f>
        <v>41207</v>
      </c>
      <c r="T1791">
        <v>70</v>
      </c>
      <c r="U1791">
        <v>0</v>
      </c>
      <c r="V1791">
        <v>11</v>
      </c>
      <c r="W1791">
        <v>2</v>
      </c>
      <c r="X1791">
        <v>8</v>
      </c>
      <c r="Y1791">
        <v>23</v>
      </c>
      <c r="Z1791">
        <v>114</v>
      </c>
      <c r="AA1791">
        <f>Z1791/P1791</f>
        <v>0.14901960784313725</v>
      </c>
      <c r="AB1791" s="14" t="s">
        <v>506</v>
      </c>
      <c r="AC1791" s="13" t="s">
        <v>63</v>
      </c>
      <c r="AD1791">
        <v>1</v>
      </c>
      <c r="AE1791" t="str">
        <f>IF(AD1791&gt;3, "Prefers Discount", "Discount Indifferent")</f>
        <v>Discount Indifferent</v>
      </c>
      <c r="AF1791">
        <v>3</v>
      </c>
      <c r="AG1791">
        <v>2</v>
      </c>
      <c r="AH1791">
        <v>1</v>
      </c>
      <c r="AI1791" t="str">
        <f>INDEX($AF$1:$AH$1,MATCH(MAX(AF1791:AH1791),AF1791:AH1791,0))</f>
        <v>Store_Orders</v>
      </c>
      <c r="AJ1791">
        <v>6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f>SUM(AK1791:AO1791)</f>
        <v>0</v>
      </c>
      <c r="AQ1791" t="s">
        <v>67</v>
      </c>
      <c r="AR1791">
        <v>0</v>
      </c>
      <c r="AS1791" t="str">
        <f>IF(OR(AK1791&gt;0, AL1791&gt;0, AM1791&gt;0, AN1791&gt;0, AO1791&gt;0), "Converted", "Not Converted")</f>
        <v>Not Converted</v>
      </c>
      <c r="AT1791">
        <v>0</v>
      </c>
      <c r="AU1791">
        <v>3</v>
      </c>
      <c r="AV1791">
        <v>11</v>
      </c>
      <c r="AW1791">
        <f>IF(Z1791&gt;607, 4, 0)</f>
        <v>0</v>
      </c>
      <c r="AX1791">
        <f>IF(AA1791&gt;0.1497, 3, 0)</f>
        <v>0</v>
      </c>
      <c r="AY1791">
        <f>IF(P1791&gt;4031, 2, 0)</f>
        <v>0</v>
      </c>
      <c r="AZ1791">
        <f>IF(H1791&gt;51934.91, 1, 0)</f>
        <v>0</v>
      </c>
      <c r="BA1791">
        <f>SUM(AW1791:AZ1791)</f>
        <v>0</v>
      </c>
      <c r="BB1791" t="str">
        <f>VLOOKUP(BA1791,'Standard Deviations'!$L$1:$M$11,2,TRUE)</f>
        <v>No Tier</v>
      </c>
    </row>
    <row r="1792" spans="1:54">
      <c r="A1792">
        <v>2461</v>
      </c>
      <c r="B1792">
        <v>1955</v>
      </c>
      <c r="C1792">
        <f>2024-B1792</f>
        <v>69</v>
      </c>
      <c r="D1792" t="str">
        <f>VLOOKUP(B1792,Reference!$A$1:$B$125, 2)</f>
        <v>Boomers</v>
      </c>
      <c r="E1792" t="s">
        <v>64</v>
      </c>
      <c r="F1792" t="str">
        <f>IF(E1792="High School", "No College", "College")</f>
        <v>College</v>
      </c>
      <c r="G1792" t="s">
        <v>60</v>
      </c>
      <c r="H1792">
        <v>51124</v>
      </c>
      <c r="I1792">
        <v>51124</v>
      </c>
      <c r="J1792" s="4" t="s">
        <v>175</v>
      </c>
      <c r="K1792">
        <v>1</v>
      </c>
      <c r="L1792">
        <v>1</v>
      </c>
      <c r="M1792" t="str">
        <f>IF(OR(K1792&gt;0, L1792&gt;0), "Parent", "Not Parent")</f>
        <v>Parent</v>
      </c>
      <c r="N1792" t="s">
        <v>697</v>
      </c>
      <c r="O1792" s="8">
        <v>41916</v>
      </c>
      <c r="P1792" s="9">
        <f>O1792-N1792</f>
        <v>290</v>
      </c>
      <c r="Q1792">
        <v>79</v>
      </c>
      <c r="R1792" s="9">
        <f>P1792-Q1792</f>
        <v>211</v>
      </c>
      <c r="S1792" s="8">
        <f>O1792-R1792</f>
        <v>41705</v>
      </c>
      <c r="T1792">
        <v>26</v>
      </c>
      <c r="U1792">
        <v>1</v>
      </c>
      <c r="V1792">
        <v>11</v>
      </c>
      <c r="W1792">
        <v>0</v>
      </c>
      <c r="X1792">
        <v>1</v>
      </c>
      <c r="Y1792">
        <v>4</v>
      </c>
      <c r="Z1792">
        <v>43</v>
      </c>
      <c r="AA1792">
        <f>Z1792/P1792</f>
        <v>0.14827586206896551</v>
      </c>
      <c r="AB1792" s="14" t="s">
        <v>506</v>
      </c>
      <c r="AC1792" s="13" t="s">
        <v>63</v>
      </c>
      <c r="AD1792">
        <v>2</v>
      </c>
      <c r="AE1792" t="str">
        <f>IF(AD1792&gt;3, "Prefers Discount", "Discount Indifferent")</f>
        <v>Discount Indifferent</v>
      </c>
      <c r="AF1792">
        <v>3</v>
      </c>
      <c r="AG1792">
        <v>1</v>
      </c>
      <c r="AH1792">
        <v>0</v>
      </c>
      <c r="AI1792" t="str">
        <f>INDEX($AF$1:$AH$1,MATCH(MAX(AF1792:AH1792),AF1792:AH1792,0))</f>
        <v>Store_Orders</v>
      </c>
      <c r="AJ1792">
        <v>3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f>SUM(AK1792:AO1792)</f>
        <v>0</v>
      </c>
      <c r="AQ1792" t="s">
        <v>67</v>
      </c>
      <c r="AR1792">
        <v>0</v>
      </c>
      <c r="AS1792" t="str">
        <f>IF(OR(AK1792&gt;0, AL1792&gt;0, AM1792&gt;0, AN1792&gt;0, AO1792&gt;0), "Converted", "Not Converted")</f>
        <v>Not Converted</v>
      </c>
      <c r="AT1792">
        <v>0</v>
      </c>
      <c r="AU1792">
        <v>3</v>
      </c>
      <c r="AV1792">
        <v>11</v>
      </c>
      <c r="AW1792">
        <f>IF(Z1792&gt;607, 4, 0)</f>
        <v>0</v>
      </c>
      <c r="AX1792">
        <f>IF(AA1792&gt;0.1497, 3, 0)</f>
        <v>0</v>
      </c>
      <c r="AY1792">
        <f>IF(P1792&gt;4031, 2, 0)</f>
        <v>0</v>
      </c>
      <c r="AZ1792">
        <f>IF(H1792&gt;51934.91, 1, 0)</f>
        <v>0</v>
      </c>
      <c r="BA1792">
        <f>SUM(AW1792:AZ1792)</f>
        <v>0</v>
      </c>
      <c r="BB1792" t="str">
        <f>VLOOKUP(BA1792,'Standard Deviations'!$L$1:$M$11,2,TRUE)</f>
        <v>No Tier</v>
      </c>
    </row>
    <row r="1793" spans="1:54">
      <c r="A1793">
        <v>7004</v>
      </c>
      <c r="B1793">
        <v>1984</v>
      </c>
      <c r="C1793">
        <f>2024-B1793</f>
        <v>40</v>
      </c>
      <c r="D1793" t="str">
        <f>VLOOKUP(B1793,Reference!$A$1:$B$125, 2)</f>
        <v>Millennials</v>
      </c>
      <c r="E1793" t="s">
        <v>54</v>
      </c>
      <c r="F1793" t="str">
        <f>IF(E1793="High School", "No College", "College")</f>
        <v>College</v>
      </c>
      <c r="G1793" t="s">
        <v>60</v>
      </c>
      <c r="H1793">
        <v>11012</v>
      </c>
      <c r="I1793">
        <v>11012</v>
      </c>
      <c r="J1793" s="4" t="s">
        <v>341</v>
      </c>
      <c r="K1793">
        <v>1</v>
      </c>
      <c r="L1793">
        <v>0</v>
      </c>
      <c r="M1793" t="str">
        <f>IF(OR(K1793&gt;0, L1793&gt;0), "Parent", "Not Parent")</f>
        <v>Parent</v>
      </c>
      <c r="N1793" t="s">
        <v>698</v>
      </c>
      <c r="O1793" s="8">
        <v>41916</v>
      </c>
      <c r="P1793" s="9">
        <f>O1793-N1793</f>
        <v>567</v>
      </c>
      <c r="Q1793">
        <v>82</v>
      </c>
      <c r="R1793" s="9">
        <f>P1793-Q1793</f>
        <v>485</v>
      </c>
      <c r="S1793" s="8">
        <f>O1793-R1793</f>
        <v>41431</v>
      </c>
      <c r="T1793">
        <v>24</v>
      </c>
      <c r="U1793">
        <v>3</v>
      </c>
      <c r="V1793">
        <v>26</v>
      </c>
      <c r="W1793">
        <v>7</v>
      </c>
      <c r="X1793">
        <v>1</v>
      </c>
      <c r="Y1793">
        <v>23</v>
      </c>
      <c r="Z1793">
        <v>84</v>
      </c>
      <c r="AA1793">
        <f>Z1793/P1793</f>
        <v>0.14814814814814814</v>
      </c>
      <c r="AB1793" s="14" t="s">
        <v>506</v>
      </c>
      <c r="AC1793" s="13" t="s">
        <v>63</v>
      </c>
      <c r="AD1793">
        <v>3</v>
      </c>
      <c r="AE1793" t="str">
        <f>IF(AD1793&gt;3, "Prefers Discount", "Discount Indifferent")</f>
        <v>Discount Indifferent</v>
      </c>
      <c r="AF1793">
        <v>2</v>
      </c>
      <c r="AG1793">
        <v>3</v>
      </c>
      <c r="AH1793">
        <v>1</v>
      </c>
      <c r="AI1793" t="str">
        <f>INDEX($AF$1:$AH$1,MATCH(MAX(AF1793:AH1793),AF1793:AH1793,0))</f>
        <v>Web_Orders</v>
      </c>
      <c r="AJ1793">
        <v>9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f>SUM(AK1793:AO1793)</f>
        <v>1</v>
      </c>
      <c r="AQ1793" t="str">
        <f>INDEX($AK$1:$AO$1,MATCH(MAX(AK1793:AO1793),AK1793:AO1793,0))</f>
        <v>Converted_on_Camp3</v>
      </c>
      <c r="AR1793">
        <v>1</v>
      </c>
      <c r="AS1793" t="str">
        <f>IF(OR(AK1793&gt;0, AL1793&gt;0, AM1793&gt;0, AN1793&gt;0, AO1793&gt;0), "Converted", "Not Converted")</f>
        <v>Converted</v>
      </c>
      <c r="AT1793">
        <v>0</v>
      </c>
      <c r="AU1793">
        <v>3</v>
      </c>
      <c r="AV1793">
        <v>11</v>
      </c>
      <c r="AW1793">
        <f>IF(Z1793&gt;607, 4, 0)</f>
        <v>0</v>
      </c>
      <c r="AX1793">
        <f>IF(AA1793&gt;0.1497, 3, 0)</f>
        <v>0</v>
      </c>
      <c r="AY1793">
        <f>IF(P1793&gt;4031, 2, 0)</f>
        <v>0</v>
      </c>
      <c r="AZ1793">
        <f>IF(H1793&gt;51934.91, 1, 0)</f>
        <v>0</v>
      </c>
      <c r="BA1793">
        <f>SUM(AW1793:AZ1793)</f>
        <v>0</v>
      </c>
      <c r="BB1793" t="str">
        <f>VLOOKUP(BA1793,'Standard Deviations'!$L$1:$M$11,2,TRUE)</f>
        <v>No Tier</v>
      </c>
    </row>
    <row r="1794" spans="1:54">
      <c r="A1794">
        <v>9736</v>
      </c>
      <c r="B1794">
        <v>1980</v>
      </c>
      <c r="C1794">
        <f>2024-B1794</f>
        <v>44</v>
      </c>
      <c r="D1794" t="str">
        <f>VLOOKUP(B1794,Reference!$A$1:$B$125, 2)</f>
        <v>Millennials</v>
      </c>
      <c r="E1794" t="s">
        <v>54</v>
      </c>
      <c r="F1794" t="str">
        <f>IF(E1794="High School", "No College", "College")</f>
        <v>College</v>
      </c>
      <c r="G1794" t="s">
        <v>55</v>
      </c>
      <c r="H1794">
        <v>41850</v>
      </c>
      <c r="I1794">
        <v>41850</v>
      </c>
      <c r="J1794" s="4" t="s">
        <v>175</v>
      </c>
      <c r="K1794">
        <v>1</v>
      </c>
      <c r="L1794">
        <v>1</v>
      </c>
      <c r="M1794" t="str">
        <f>IF(OR(K1794&gt;0, L1794&gt;0), "Parent", "Not Parent")</f>
        <v>Parent</v>
      </c>
      <c r="N1794" t="s">
        <v>573</v>
      </c>
      <c r="O1794" s="8">
        <v>41916</v>
      </c>
      <c r="P1794" s="9">
        <f>O1794-N1794</f>
        <v>649</v>
      </c>
      <c r="Q1794">
        <v>51</v>
      </c>
      <c r="R1794" s="9">
        <f>P1794-Q1794</f>
        <v>598</v>
      </c>
      <c r="S1794" s="8">
        <f>O1794-R1794</f>
        <v>41318</v>
      </c>
      <c r="T1794">
        <v>53</v>
      </c>
      <c r="U1794">
        <v>5</v>
      </c>
      <c r="V1794">
        <v>19</v>
      </c>
      <c r="W1794">
        <v>2</v>
      </c>
      <c r="X1794">
        <v>13</v>
      </c>
      <c r="Y1794">
        <v>4</v>
      </c>
      <c r="Z1794">
        <v>96</v>
      </c>
      <c r="AA1794">
        <f>Z1794/P1794</f>
        <v>0.14791987673343607</v>
      </c>
      <c r="AB1794" s="14" t="s">
        <v>506</v>
      </c>
      <c r="AC1794" s="13" t="s">
        <v>63</v>
      </c>
      <c r="AD1794">
        <v>3</v>
      </c>
      <c r="AE1794" t="str">
        <f>IF(AD1794&gt;3, "Prefers Discount", "Discount Indifferent")</f>
        <v>Discount Indifferent</v>
      </c>
      <c r="AF1794">
        <v>3</v>
      </c>
      <c r="AG1794">
        <v>3</v>
      </c>
      <c r="AH1794">
        <v>0</v>
      </c>
      <c r="AI1794" t="str">
        <f>INDEX($AF$1:$AH$1,MATCH(MAX(AF1794:AH1794),AF1794:AH1794,0))</f>
        <v>Store_Orders</v>
      </c>
      <c r="AJ1794">
        <v>8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f>SUM(AK1794:AO1794)</f>
        <v>0</v>
      </c>
      <c r="AQ1794" t="s">
        <v>67</v>
      </c>
      <c r="AR1794">
        <v>0</v>
      </c>
      <c r="AS1794" t="str">
        <f>IF(OR(AK1794&gt;0, AL1794&gt;0, AM1794&gt;0, AN1794&gt;0, AO1794&gt;0), "Converted", "Not Converted")</f>
        <v>Not Converted</v>
      </c>
      <c r="AT1794">
        <v>0</v>
      </c>
      <c r="AU1794">
        <v>3</v>
      </c>
      <c r="AV1794">
        <v>11</v>
      </c>
      <c r="AW1794">
        <f>IF(Z1794&gt;607, 4, 0)</f>
        <v>0</v>
      </c>
      <c r="AX1794">
        <f>IF(AA1794&gt;0.1497, 3, 0)</f>
        <v>0</v>
      </c>
      <c r="AY1794">
        <f>IF(P1794&gt;4031, 2, 0)</f>
        <v>0</v>
      </c>
      <c r="AZ1794">
        <f>IF(H1794&gt;51934.91, 1, 0)</f>
        <v>0</v>
      </c>
      <c r="BA1794">
        <f>SUM(AW1794:AZ1794)</f>
        <v>0</v>
      </c>
      <c r="BB1794" t="str">
        <f>VLOOKUP(BA1794,'Standard Deviations'!$L$1:$M$11,2,TRUE)</f>
        <v>No Tier</v>
      </c>
    </row>
    <row r="1795" spans="1:54">
      <c r="A1795">
        <v>10466</v>
      </c>
      <c r="B1795">
        <v>1965</v>
      </c>
      <c r="C1795">
        <f>2024-B1795</f>
        <v>59</v>
      </c>
      <c r="D1795" t="str">
        <f>VLOOKUP(B1795,Reference!$A$1:$B$125, 2)</f>
        <v>Gen X</v>
      </c>
      <c r="E1795" t="s">
        <v>54</v>
      </c>
      <c r="F1795" t="str">
        <f>IF(E1795="High School", "No College", "College")</f>
        <v>College</v>
      </c>
      <c r="G1795" t="s">
        <v>55</v>
      </c>
      <c r="H1795">
        <v>44393</v>
      </c>
      <c r="I1795">
        <v>44393</v>
      </c>
      <c r="J1795" s="4" t="s">
        <v>175</v>
      </c>
      <c r="K1795">
        <v>1</v>
      </c>
      <c r="L1795">
        <v>1</v>
      </c>
      <c r="M1795" t="str">
        <f>IF(OR(K1795&gt;0, L1795&gt;0), "Parent", "Not Parent")</f>
        <v>Parent</v>
      </c>
      <c r="N1795" t="s">
        <v>670</v>
      </c>
      <c r="O1795" s="8">
        <v>41916</v>
      </c>
      <c r="P1795" s="9">
        <f>O1795-N1795</f>
        <v>408</v>
      </c>
      <c r="Q1795">
        <v>86</v>
      </c>
      <c r="R1795" s="9">
        <f>P1795-Q1795</f>
        <v>322</v>
      </c>
      <c r="S1795" s="8">
        <f>O1795-R1795</f>
        <v>41594</v>
      </c>
      <c r="T1795">
        <v>24</v>
      </c>
      <c r="U1795">
        <v>2</v>
      </c>
      <c r="V1795">
        <v>20</v>
      </c>
      <c r="W1795">
        <v>2</v>
      </c>
      <c r="X1795">
        <v>2</v>
      </c>
      <c r="Y1795">
        <v>10</v>
      </c>
      <c r="Z1795">
        <v>60</v>
      </c>
      <c r="AA1795">
        <f>Z1795/P1795</f>
        <v>0.14705882352941177</v>
      </c>
      <c r="AB1795" s="14" t="s">
        <v>506</v>
      </c>
      <c r="AC1795" s="13" t="s">
        <v>63</v>
      </c>
      <c r="AD1795">
        <v>2</v>
      </c>
      <c r="AE1795" t="str">
        <f>IF(AD1795&gt;3, "Prefers Discount", "Discount Indifferent")</f>
        <v>Discount Indifferent</v>
      </c>
      <c r="AF1795">
        <v>4</v>
      </c>
      <c r="AG1795">
        <v>1</v>
      </c>
      <c r="AH1795">
        <v>0</v>
      </c>
      <c r="AI1795" t="str">
        <f>INDEX($AF$1:$AH$1,MATCH(MAX(AF1795:AH1795),AF1795:AH1795,0))</f>
        <v>Store_Orders</v>
      </c>
      <c r="AJ1795">
        <v>4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f>SUM(AK1795:AO1795)</f>
        <v>0</v>
      </c>
      <c r="AQ1795" t="s">
        <v>67</v>
      </c>
      <c r="AR1795">
        <v>0</v>
      </c>
      <c r="AS1795" t="str">
        <f>IF(OR(AK1795&gt;0, AL1795&gt;0, AM1795&gt;0, AN1795&gt;0, AO1795&gt;0), "Converted", "Not Converted")</f>
        <v>Not Converted</v>
      </c>
      <c r="AT1795">
        <v>0</v>
      </c>
      <c r="AU1795">
        <v>3</v>
      </c>
      <c r="AV1795">
        <v>11</v>
      </c>
      <c r="AW1795">
        <f>IF(Z1795&gt;607, 4, 0)</f>
        <v>0</v>
      </c>
      <c r="AX1795">
        <f>IF(AA1795&gt;0.1497, 3, 0)</f>
        <v>0</v>
      </c>
      <c r="AY1795">
        <f>IF(P1795&gt;4031, 2, 0)</f>
        <v>0</v>
      </c>
      <c r="AZ1795">
        <f>IF(H1795&gt;51934.91, 1, 0)</f>
        <v>0</v>
      </c>
      <c r="BA1795">
        <f>SUM(AW1795:AZ1795)</f>
        <v>0</v>
      </c>
      <c r="BB1795" t="str">
        <f>VLOOKUP(BA1795,'Standard Deviations'!$L$1:$M$11,2,TRUE)</f>
        <v>No Tier</v>
      </c>
    </row>
    <row r="1796" spans="1:54">
      <c r="A1796">
        <v>6214</v>
      </c>
      <c r="B1796">
        <v>1982</v>
      </c>
      <c r="C1796">
        <f>2024-B1796</f>
        <v>42</v>
      </c>
      <c r="D1796" t="str">
        <f>VLOOKUP(B1796,Reference!$A$1:$B$125, 2)</f>
        <v>Millennials</v>
      </c>
      <c r="E1796" t="s">
        <v>64</v>
      </c>
      <c r="F1796" t="str">
        <f>IF(E1796="High School", "No College", "College")</f>
        <v>College</v>
      </c>
      <c r="G1796" t="s">
        <v>55</v>
      </c>
      <c r="H1796">
        <v>43815</v>
      </c>
      <c r="I1796">
        <v>43815</v>
      </c>
      <c r="J1796" s="4" t="s">
        <v>175</v>
      </c>
      <c r="K1796">
        <v>1</v>
      </c>
      <c r="L1796">
        <v>0</v>
      </c>
      <c r="M1796" t="str">
        <f>IF(OR(K1796&gt;0, L1796&gt;0), "Parent", "Not Parent")</f>
        <v>Parent</v>
      </c>
      <c r="N1796" t="s">
        <v>279</v>
      </c>
      <c r="O1796" s="8">
        <v>41916</v>
      </c>
      <c r="P1796" s="9">
        <f>O1796-N1796</f>
        <v>547</v>
      </c>
      <c r="Q1796">
        <v>53</v>
      </c>
      <c r="R1796" s="9">
        <f>P1796-Q1796</f>
        <v>494</v>
      </c>
      <c r="S1796" s="8">
        <f>O1796-R1796</f>
        <v>41422</v>
      </c>
      <c r="T1796">
        <v>14</v>
      </c>
      <c r="U1796">
        <v>10</v>
      </c>
      <c r="V1796">
        <v>29</v>
      </c>
      <c r="W1796">
        <v>4</v>
      </c>
      <c r="X1796">
        <v>7</v>
      </c>
      <c r="Y1796">
        <v>15</v>
      </c>
      <c r="Z1796">
        <v>79</v>
      </c>
      <c r="AA1796">
        <f>Z1796/P1796</f>
        <v>0.14442413162705667</v>
      </c>
      <c r="AB1796" s="14" t="s">
        <v>506</v>
      </c>
      <c r="AC1796" s="13" t="s">
        <v>63</v>
      </c>
      <c r="AD1796">
        <v>1</v>
      </c>
      <c r="AE1796" t="str">
        <f>IF(AD1796&gt;3, "Prefers Discount", "Discount Indifferent")</f>
        <v>Discount Indifferent</v>
      </c>
      <c r="AF1796">
        <v>3</v>
      </c>
      <c r="AG1796">
        <v>2</v>
      </c>
      <c r="AH1796">
        <v>0</v>
      </c>
      <c r="AI1796" t="str">
        <f>INDEX($AF$1:$AH$1,MATCH(MAX(AF1796:AH1796),AF1796:AH1796,0))</f>
        <v>Store_Orders</v>
      </c>
      <c r="AJ1796">
        <v>6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f>SUM(AK1796:AO1796)</f>
        <v>0</v>
      </c>
      <c r="AQ1796" t="s">
        <v>67</v>
      </c>
      <c r="AR1796">
        <v>0</v>
      </c>
      <c r="AS1796" t="str">
        <f>IF(OR(AK1796&gt;0, AL1796&gt;0, AM1796&gt;0, AN1796&gt;0, AO1796&gt;0), "Converted", "Not Converted")</f>
        <v>Not Converted</v>
      </c>
      <c r="AT1796">
        <v>0</v>
      </c>
      <c r="AU1796">
        <v>3</v>
      </c>
      <c r="AV1796">
        <v>11</v>
      </c>
      <c r="AW1796">
        <f>IF(Z1796&gt;607, 4, 0)</f>
        <v>0</v>
      </c>
      <c r="AX1796">
        <f>IF(AA1796&gt;0.1497, 3, 0)</f>
        <v>0</v>
      </c>
      <c r="AY1796">
        <f>IF(P1796&gt;4031, 2, 0)</f>
        <v>0</v>
      </c>
      <c r="AZ1796">
        <f>IF(H1796&gt;51934.91, 1, 0)</f>
        <v>0</v>
      </c>
      <c r="BA1796">
        <f>SUM(AW1796:AZ1796)</f>
        <v>0</v>
      </c>
      <c r="BB1796" t="str">
        <f>VLOOKUP(BA1796,'Standard Deviations'!$L$1:$M$11,2,TRUE)</f>
        <v>No Tier</v>
      </c>
    </row>
    <row r="1797" spans="1:54">
      <c r="A1797">
        <v>6609</v>
      </c>
      <c r="B1797">
        <v>1966</v>
      </c>
      <c r="C1797">
        <f>2024-B1797</f>
        <v>58</v>
      </c>
      <c r="D1797" t="str">
        <f>VLOOKUP(B1797,Reference!$A$1:$B$125, 2)</f>
        <v>Gen X</v>
      </c>
      <c r="E1797" t="s">
        <v>54</v>
      </c>
      <c r="F1797" t="str">
        <f>IF(E1797="High School", "No College", "College")</f>
        <v>College</v>
      </c>
      <c r="G1797" t="s">
        <v>89</v>
      </c>
      <c r="H1797">
        <v>27038</v>
      </c>
      <c r="I1797">
        <v>27038</v>
      </c>
      <c r="J1797" s="4" t="s">
        <v>341</v>
      </c>
      <c r="K1797">
        <v>0</v>
      </c>
      <c r="L1797">
        <v>0</v>
      </c>
      <c r="M1797" t="str">
        <f>IF(OR(K1797&gt;0, L1797&gt;0), "Parent", "Not Parent")</f>
        <v>Not Parent</v>
      </c>
      <c r="N1797" t="s">
        <v>484</v>
      </c>
      <c r="O1797" s="8">
        <v>41916</v>
      </c>
      <c r="P1797" s="9">
        <f>O1797-N1797</f>
        <v>746</v>
      </c>
      <c r="Q1797">
        <v>64</v>
      </c>
      <c r="R1797" s="9">
        <f>P1797-Q1797</f>
        <v>682</v>
      </c>
      <c r="S1797" s="8">
        <f>O1797-R1797</f>
        <v>41234</v>
      </c>
      <c r="T1797">
        <v>1</v>
      </c>
      <c r="U1797">
        <v>26</v>
      </c>
      <c r="V1797">
        <v>25</v>
      </c>
      <c r="W1797">
        <v>17</v>
      </c>
      <c r="X1797">
        <v>23</v>
      </c>
      <c r="Y1797">
        <v>15</v>
      </c>
      <c r="Z1797">
        <v>107</v>
      </c>
      <c r="AA1797">
        <f>Z1797/P1797</f>
        <v>0.14343163538873996</v>
      </c>
      <c r="AB1797" s="14" t="s">
        <v>506</v>
      </c>
      <c r="AC1797" s="13" t="s">
        <v>63</v>
      </c>
      <c r="AD1797">
        <v>1</v>
      </c>
      <c r="AE1797" t="str">
        <f>IF(AD1797&gt;3, "Prefers Discount", "Discount Indifferent")</f>
        <v>Discount Indifferent</v>
      </c>
      <c r="AF1797">
        <v>3</v>
      </c>
      <c r="AG1797">
        <v>3</v>
      </c>
      <c r="AH1797">
        <v>0</v>
      </c>
      <c r="AI1797" t="str">
        <f>INDEX($AF$1:$AH$1,MATCH(MAX(AF1797:AH1797),AF1797:AH1797,0))</f>
        <v>Store_Orders</v>
      </c>
      <c r="AJ1797">
        <v>9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f>SUM(AK1797:AO1797)</f>
        <v>0</v>
      </c>
      <c r="AQ1797" t="s">
        <v>67</v>
      </c>
      <c r="AR1797">
        <v>1</v>
      </c>
      <c r="AS1797" t="str">
        <f>IF(OR(AK1797&gt;0, AL1797&gt;0, AM1797&gt;0, AN1797&gt;0, AO1797&gt;0), "Converted", "Not Converted")</f>
        <v>Not Converted</v>
      </c>
      <c r="AT1797">
        <v>0</v>
      </c>
      <c r="AU1797">
        <v>3</v>
      </c>
      <c r="AV1797">
        <v>11</v>
      </c>
      <c r="AW1797">
        <f>IF(Z1797&gt;607, 4, 0)</f>
        <v>0</v>
      </c>
      <c r="AX1797">
        <f>IF(AA1797&gt;0.1497, 3, 0)</f>
        <v>0</v>
      </c>
      <c r="AY1797">
        <f>IF(P1797&gt;4031, 2, 0)</f>
        <v>0</v>
      </c>
      <c r="AZ1797">
        <f>IF(H1797&gt;51934.91, 1, 0)</f>
        <v>0</v>
      </c>
      <c r="BA1797">
        <f>SUM(AW1797:AZ1797)</f>
        <v>0</v>
      </c>
      <c r="BB1797" t="str">
        <f>VLOOKUP(BA1797,'Standard Deviations'!$L$1:$M$11,2,TRUE)</f>
        <v>No Tier</v>
      </c>
    </row>
    <row r="1798" spans="1:54" hidden="1">
      <c r="A1798">
        <v>1726</v>
      </c>
      <c r="B1798">
        <v>1970</v>
      </c>
      <c r="C1798">
        <f>2024-B1798</f>
        <v>54</v>
      </c>
      <c r="D1798" t="str">
        <f>VLOOKUP(B1798,Reference!$A$1:$B$125, 2)</f>
        <v>Gen X</v>
      </c>
      <c r="E1798" t="s">
        <v>54</v>
      </c>
      <c r="F1798" t="str">
        <f>IF(E1798="High School", "No College", "College")</f>
        <v>College</v>
      </c>
      <c r="G1798" t="s">
        <v>60</v>
      </c>
      <c r="H1798">
        <v>22585</v>
      </c>
      <c r="I1798">
        <v>22585</v>
      </c>
      <c r="J1798" s="4" t="s">
        <v>341</v>
      </c>
      <c r="K1798">
        <v>0</v>
      </c>
      <c r="L1798">
        <v>0</v>
      </c>
      <c r="M1798" t="str">
        <f>IF(OR(K1798&gt;0, L1798&gt;0), "Parent", "Not Parent")</f>
        <v>Not Parent</v>
      </c>
      <c r="N1798" t="s">
        <v>608</v>
      </c>
      <c r="O1798" s="8">
        <v>41916</v>
      </c>
      <c r="P1798" s="9">
        <f>O1798-N1798</f>
        <v>565</v>
      </c>
      <c r="Q1798">
        <v>23</v>
      </c>
      <c r="R1798" s="9">
        <f>P1798-Q1798</f>
        <v>542</v>
      </c>
      <c r="S1798" s="8">
        <f>O1798-R1798</f>
        <v>41374</v>
      </c>
      <c r="T1798">
        <v>3</v>
      </c>
      <c r="U1798">
        <v>9</v>
      </c>
      <c r="V1798">
        <v>15</v>
      </c>
      <c r="W1798">
        <v>13</v>
      </c>
      <c r="X1798">
        <v>2</v>
      </c>
      <c r="Y1798">
        <v>39</v>
      </c>
      <c r="Z1798">
        <v>81</v>
      </c>
      <c r="AA1798">
        <f>Z1798/P1798</f>
        <v>0.14336283185840709</v>
      </c>
      <c r="AB1798" s="11" t="s">
        <v>506</v>
      </c>
      <c r="AC1798" t="s">
        <v>59</v>
      </c>
      <c r="AD1798">
        <v>1</v>
      </c>
      <c r="AE1798" t="str">
        <f>IF(AD1798&gt;3, "Prefers Discount", "Discount Indifferent")</f>
        <v>Discount Indifferent</v>
      </c>
      <c r="AF1798">
        <v>2</v>
      </c>
      <c r="AG1798">
        <v>1</v>
      </c>
      <c r="AH1798">
        <v>1</v>
      </c>
      <c r="AI1798" t="str">
        <f>INDEX($AF$1:$AH$1,MATCH(MAX(AF1798:AH1798),AF1798:AH1798,0))</f>
        <v>Store_Orders</v>
      </c>
      <c r="AJ1798">
        <v>9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f>SUM(AK1798:AO1798)</f>
        <v>1</v>
      </c>
      <c r="AQ1798" t="str">
        <f>INDEX($AK$1:$AO$1,MATCH(MAX(AK1798:AO1798),AK1798:AO1798,0))</f>
        <v>Converted_on_Camp3</v>
      </c>
      <c r="AR1798">
        <v>1</v>
      </c>
      <c r="AS1798" t="str">
        <f>IF(OR(AK1798&gt;0, AL1798&gt;0, AM1798&gt;0, AN1798&gt;0, AO1798&gt;0), "Converted", "Not Converted")</f>
        <v>Converted</v>
      </c>
      <c r="AT1798">
        <v>0</v>
      </c>
      <c r="AU1798">
        <v>3</v>
      </c>
      <c r="AV1798">
        <v>11</v>
      </c>
      <c r="AW1798">
        <f>IF(Z1798&gt;607, 4, 0)</f>
        <v>0</v>
      </c>
      <c r="AX1798">
        <f>IF(AA1798&gt;0.1497, 3, 0)</f>
        <v>0</v>
      </c>
      <c r="AY1798">
        <f>IF(P1798&gt;4031, 2, 0)</f>
        <v>0</v>
      </c>
      <c r="AZ1798">
        <f>IF(H1798&gt;51934.91, 1, 0)</f>
        <v>0</v>
      </c>
      <c r="BA1798">
        <f>SUM(AW1798:AZ1798)</f>
        <v>0</v>
      </c>
      <c r="BB1798" t="str">
        <f>VLOOKUP(BA1798,'Standard Deviations'!$L$1:$M$11,2,TRUE)</f>
        <v>No Tier</v>
      </c>
    </row>
    <row r="1799" spans="1:54" hidden="1">
      <c r="A1799">
        <v>2253</v>
      </c>
      <c r="B1799">
        <v>1990</v>
      </c>
      <c r="C1799">
        <f>2024-B1799</f>
        <v>34</v>
      </c>
      <c r="D1799" t="str">
        <f>VLOOKUP(B1799,Reference!$A$1:$B$125, 2)</f>
        <v>Millennials</v>
      </c>
      <c r="E1799" t="s">
        <v>54</v>
      </c>
      <c r="F1799" t="str">
        <f>IF(E1799="High School", "No College", "College")</f>
        <v>College</v>
      </c>
      <c r="G1799" t="s">
        <v>55</v>
      </c>
      <c r="H1799">
        <v>18929</v>
      </c>
      <c r="I1799">
        <v>18929</v>
      </c>
      <c r="J1799" s="4" t="s">
        <v>341</v>
      </c>
      <c r="K1799">
        <v>0</v>
      </c>
      <c r="L1799">
        <v>0</v>
      </c>
      <c r="M1799" t="str">
        <f>IF(OR(K1799&gt;0, L1799&gt;0), "Parent", "Not Parent")</f>
        <v>Not Parent</v>
      </c>
      <c r="N1799" t="s">
        <v>213</v>
      </c>
      <c r="O1799" s="8">
        <v>41916</v>
      </c>
      <c r="P1799" s="9">
        <f>O1799-N1799</f>
        <v>595</v>
      </c>
      <c r="Q1799">
        <v>15</v>
      </c>
      <c r="R1799" s="9">
        <f>P1799-Q1799</f>
        <v>580</v>
      </c>
      <c r="S1799" s="8">
        <f>O1799-R1799</f>
        <v>41336</v>
      </c>
      <c r="T1799">
        <v>32</v>
      </c>
      <c r="U1799">
        <v>0</v>
      </c>
      <c r="V1799">
        <v>8</v>
      </c>
      <c r="W1799">
        <v>23</v>
      </c>
      <c r="X1799">
        <v>4</v>
      </c>
      <c r="Y1799">
        <v>18</v>
      </c>
      <c r="Z1799">
        <v>85</v>
      </c>
      <c r="AA1799">
        <f>Z1799/P1799</f>
        <v>0.14285714285714285</v>
      </c>
      <c r="AB1799" s="11" t="s">
        <v>506</v>
      </c>
      <c r="AC1799" t="s">
        <v>59</v>
      </c>
      <c r="AD1799">
        <v>1</v>
      </c>
      <c r="AE1799" t="str">
        <f>IF(AD1799&gt;3, "Prefers Discount", "Discount Indifferent")</f>
        <v>Discount Indifferent</v>
      </c>
      <c r="AF1799">
        <v>4</v>
      </c>
      <c r="AG1799">
        <v>1</v>
      </c>
      <c r="AH1799">
        <v>0</v>
      </c>
      <c r="AI1799" t="str">
        <f>INDEX($AF$1:$AH$1,MATCH(MAX(AF1799:AH1799),AF1799:AH1799,0))</f>
        <v>Store_Orders</v>
      </c>
      <c r="AJ1799">
        <v>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f>SUM(AK1799:AO1799)</f>
        <v>0</v>
      </c>
      <c r="AQ1799" t="s">
        <v>67</v>
      </c>
      <c r="AR1799">
        <v>0</v>
      </c>
      <c r="AS1799" t="str">
        <f>IF(OR(AK1799&gt;0, AL1799&gt;0, AM1799&gt;0, AN1799&gt;0, AO1799&gt;0), "Converted", "Not Converted")</f>
        <v>Not Converted</v>
      </c>
      <c r="AT1799">
        <v>0</v>
      </c>
      <c r="AU1799">
        <v>3</v>
      </c>
      <c r="AV1799">
        <v>11</v>
      </c>
      <c r="AW1799">
        <f>IF(Z1799&gt;607, 4, 0)</f>
        <v>0</v>
      </c>
      <c r="AX1799">
        <f>IF(AA1799&gt;0.1497, 3, 0)</f>
        <v>0</v>
      </c>
      <c r="AY1799">
        <f>IF(P1799&gt;4031, 2, 0)</f>
        <v>0</v>
      </c>
      <c r="AZ1799">
        <f>IF(H1799&gt;51934.91, 1, 0)</f>
        <v>0</v>
      </c>
      <c r="BA1799">
        <f>SUM(AW1799:AZ1799)</f>
        <v>0</v>
      </c>
      <c r="BB1799" t="str">
        <f>VLOOKUP(BA1799,'Standard Deviations'!$L$1:$M$11,2,TRUE)</f>
        <v>No Tier</v>
      </c>
    </row>
    <row r="1800" spans="1:54" hidden="1">
      <c r="A1800">
        <v>2326</v>
      </c>
      <c r="B1800">
        <v>1990</v>
      </c>
      <c r="C1800">
        <f>2024-B1800</f>
        <v>34</v>
      </c>
      <c r="D1800" t="str">
        <f>VLOOKUP(B1800,Reference!$A$1:$B$125, 2)</f>
        <v>Millennials</v>
      </c>
      <c r="E1800" t="s">
        <v>54</v>
      </c>
      <c r="F1800" t="str">
        <f>IF(E1800="High School", "No College", "College")</f>
        <v>College</v>
      </c>
      <c r="G1800" t="s">
        <v>55</v>
      </c>
      <c r="H1800">
        <v>18929</v>
      </c>
      <c r="I1800">
        <v>18929</v>
      </c>
      <c r="J1800" s="4" t="s">
        <v>341</v>
      </c>
      <c r="K1800">
        <v>0</v>
      </c>
      <c r="L1800">
        <v>0</v>
      </c>
      <c r="M1800" t="str">
        <f>IF(OR(K1800&gt;0, L1800&gt;0), "Parent", "Not Parent")</f>
        <v>Not Parent</v>
      </c>
      <c r="N1800" t="s">
        <v>213</v>
      </c>
      <c r="O1800" s="8">
        <v>41916</v>
      </c>
      <c r="P1800" s="9">
        <f>O1800-N1800</f>
        <v>595</v>
      </c>
      <c r="Q1800">
        <v>15</v>
      </c>
      <c r="R1800" s="9">
        <f>P1800-Q1800</f>
        <v>580</v>
      </c>
      <c r="S1800" s="8">
        <f>O1800-R1800</f>
        <v>41336</v>
      </c>
      <c r="T1800">
        <v>32</v>
      </c>
      <c r="U1800">
        <v>0</v>
      </c>
      <c r="V1800">
        <v>8</v>
      </c>
      <c r="W1800">
        <v>23</v>
      </c>
      <c r="X1800">
        <v>4</v>
      </c>
      <c r="Y1800">
        <v>18</v>
      </c>
      <c r="Z1800">
        <v>85</v>
      </c>
      <c r="AA1800">
        <f>Z1800/P1800</f>
        <v>0.14285714285714285</v>
      </c>
      <c r="AB1800" s="11" t="s">
        <v>506</v>
      </c>
      <c r="AC1800" t="s">
        <v>59</v>
      </c>
      <c r="AD1800">
        <v>1</v>
      </c>
      <c r="AE1800" t="str">
        <f>IF(AD1800&gt;3, "Prefers Discount", "Discount Indifferent")</f>
        <v>Discount Indifferent</v>
      </c>
      <c r="AF1800">
        <v>4</v>
      </c>
      <c r="AG1800">
        <v>1</v>
      </c>
      <c r="AH1800">
        <v>0</v>
      </c>
      <c r="AI1800" t="str">
        <f>INDEX($AF$1:$AH$1,MATCH(MAX(AF1800:AH1800),AF1800:AH1800,0))</f>
        <v>Store_Orders</v>
      </c>
      <c r="AJ1800">
        <v>6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f>SUM(AK1800:AO1800)</f>
        <v>0</v>
      </c>
      <c r="AQ1800" t="s">
        <v>67</v>
      </c>
      <c r="AR1800">
        <v>0</v>
      </c>
      <c r="AS1800" t="str">
        <f>IF(OR(AK1800&gt;0, AL1800&gt;0, AM1800&gt;0, AN1800&gt;0, AO1800&gt;0), "Converted", "Not Converted")</f>
        <v>Not Converted</v>
      </c>
      <c r="AT1800">
        <v>0</v>
      </c>
      <c r="AU1800">
        <v>3</v>
      </c>
      <c r="AV1800">
        <v>11</v>
      </c>
      <c r="AW1800">
        <f>IF(Z1800&gt;607, 4, 0)</f>
        <v>0</v>
      </c>
      <c r="AX1800">
        <f>IF(AA1800&gt;0.1497, 3, 0)</f>
        <v>0</v>
      </c>
      <c r="AY1800">
        <f>IF(P1800&gt;4031, 2, 0)</f>
        <v>0</v>
      </c>
      <c r="AZ1800">
        <f>IF(H1800&gt;51934.91, 1, 0)</f>
        <v>0</v>
      </c>
      <c r="BA1800">
        <f>SUM(AW1800:AZ1800)</f>
        <v>0</v>
      </c>
      <c r="BB1800" t="str">
        <f>VLOOKUP(BA1800,'Standard Deviations'!$L$1:$M$11,2,TRUE)</f>
        <v>No Tier</v>
      </c>
    </row>
    <row r="1801" spans="1:54" hidden="1">
      <c r="A1801">
        <v>1876</v>
      </c>
      <c r="B1801">
        <v>1990</v>
      </c>
      <c r="C1801">
        <f>2024-B1801</f>
        <v>34</v>
      </c>
      <c r="D1801" t="str">
        <f>VLOOKUP(B1801,Reference!$A$1:$B$125, 2)</f>
        <v>Millennials</v>
      </c>
      <c r="E1801" t="s">
        <v>54</v>
      </c>
      <c r="F1801" t="str">
        <f>IF(E1801="High School", "No College", "College")</f>
        <v>College</v>
      </c>
      <c r="G1801" t="s">
        <v>55</v>
      </c>
      <c r="H1801">
        <v>18929</v>
      </c>
      <c r="I1801">
        <v>18929</v>
      </c>
      <c r="J1801" s="4" t="s">
        <v>341</v>
      </c>
      <c r="K1801">
        <v>0</v>
      </c>
      <c r="L1801">
        <v>0</v>
      </c>
      <c r="M1801" t="str">
        <f>IF(OR(K1801&gt;0, L1801&gt;0), "Parent", "Not Parent")</f>
        <v>Not Parent</v>
      </c>
      <c r="N1801" t="s">
        <v>213</v>
      </c>
      <c r="O1801" s="8">
        <v>41916</v>
      </c>
      <c r="P1801" s="9">
        <f>O1801-N1801</f>
        <v>595</v>
      </c>
      <c r="Q1801">
        <v>15</v>
      </c>
      <c r="R1801" s="9">
        <f>P1801-Q1801</f>
        <v>580</v>
      </c>
      <c r="S1801" s="8">
        <f>O1801-R1801</f>
        <v>41336</v>
      </c>
      <c r="T1801">
        <v>32</v>
      </c>
      <c r="U1801">
        <v>0</v>
      </c>
      <c r="V1801">
        <v>8</v>
      </c>
      <c r="W1801">
        <v>23</v>
      </c>
      <c r="X1801">
        <v>4</v>
      </c>
      <c r="Y1801">
        <v>18</v>
      </c>
      <c r="Z1801">
        <v>85</v>
      </c>
      <c r="AA1801">
        <f>Z1801/P1801</f>
        <v>0.14285714285714285</v>
      </c>
      <c r="AB1801" s="11" t="s">
        <v>506</v>
      </c>
      <c r="AC1801" t="s">
        <v>59</v>
      </c>
      <c r="AD1801">
        <v>1</v>
      </c>
      <c r="AE1801" t="str">
        <f>IF(AD1801&gt;3, "Prefers Discount", "Discount Indifferent")</f>
        <v>Discount Indifferent</v>
      </c>
      <c r="AF1801">
        <v>4</v>
      </c>
      <c r="AG1801">
        <v>1</v>
      </c>
      <c r="AH1801">
        <v>0</v>
      </c>
      <c r="AI1801" t="str">
        <f>INDEX($AF$1:$AH$1,MATCH(MAX(AF1801:AH1801),AF1801:AH1801,0))</f>
        <v>Store_Orders</v>
      </c>
      <c r="AJ1801">
        <v>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f>SUM(AK1801:AO1801)</f>
        <v>0</v>
      </c>
      <c r="AQ1801" t="s">
        <v>67</v>
      </c>
      <c r="AR1801">
        <v>0</v>
      </c>
      <c r="AS1801" t="str">
        <f>IF(OR(AK1801&gt;0, AL1801&gt;0, AM1801&gt;0, AN1801&gt;0, AO1801&gt;0), "Converted", "Not Converted")</f>
        <v>Not Converted</v>
      </c>
      <c r="AT1801">
        <v>0</v>
      </c>
      <c r="AU1801">
        <v>3</v>
      </c>
      <c r="AV1801">
        <v>11</v>
      </c>
      <c r="AW1801">
        <f>IF(Z1801&gt;607, 4, 0)</f>
        <v>0</v>
      </c>
      <c r="AX1801">
        <f>IF(AA1801&gt;0.1497, 3, 0)</f>
        <v>0</v>
      </c>
      <c r="AY1801">
        <f>IF(P1801&gt;4031, 2, 0)</f>
        <v>0</v>
      </c>
      <c r="AZ1801">
        <f>IF(H1801&gt;51934.91, 1, 0)</f>
        <v>0</v>
      </c>
      <c r="BA1801">
        <f>SUM(AW1801:AZ1801)</f>
        <v>0</v>
      </c>
      <c r="BB1801" t="str">
        <f>VLOOKUP(BA1801,'Standard Deviations'!$L$1:$M$11,2,TRUE)</f>
        <v>No Tier</v>
      </c>
    </row>
    <row r="1802" spans="1:54">
      <c r="A1802">
        <v>1663</v>
      </c>
      <c r="B1802">
        <v>1978</v>
      </c>
      <c r="C1802">
        <f>2024-B1802</f>
        <v>46</v>
      </c>
      <c r="D1802" t="str">
        <f>VLOOKUP(B1802,Reference!$A$1:$B$125, 2)</f>
        <v>Gen X</v>
      </c>
      <c r="E1802" t="s">
        <v>68</v>
      </c>
      <c r="F1802" t="str">
        <f>IF(E1802="High School", "No College", "College")</f>
        <v>College</v>
      </c>
      <c r="G1802" t="s">
        <v>65</v>
      </c>
      <c r="H1802">
        <v>34043</v>
      </c>
      <c r="I1802">
        <v>34043</v>
      </c>
      <c r="J1802" s="4" t="s">
        <v>175</v>
      </c>
      <c r="K1802">
        <v>1</v>
      </c>
      <c r="L1802">
        <v>0</v>
      </c>
      <c r="M1802" t="str">
        <f>IF(OR(K1802&gt;0, L1802&gt;0), "Parent", "Not Parent")</f>
        <v>Parent</v>
      </c>
      <c r="N1802" t="s">
        <v>125</v>
      </c>
      <c r="O1802" s="8">
        <v>41916</v>
      </c>
      <c r="P1802" s="9">
        <f>O1802-N1802</f>
        <v>344</v>
      </c>
      <c r="Q1802">
        <v>97</v>
      </c>
      <c r="R1802" s="9">
        <f>P1802-Q1802</f>
        <v>247</v>
      </c>
      <c r="S1802" s="8">
        <f>O1802-R1802</f>
        <v>41669</v>
      </c>
      <c r="T1802">
        <v>20</v>
      </c>
      <c r="U1802">
        <v>2</v>
      </c>
      <c r="V1802">
        <v>14</v>
      </c>
      <c r="W1802">
        <v>3</v>
      </c>
      <c r="X1802">
        <v>0</v>
      </c>
      <c r="Y1802">
        <v>10</v>
      </c>
      <c r="Z1802">
        <v>49</v>
      </c>
      <c r="AA1802">
        <f>Z1802/P1802</f>
        <v>0.14244186046511628</v>
      </c>
      <c r="AB1802" s="14" t="s">
        <v>506</v>
      </c>
      <c r="AC1802" s="13" t="s">
        <v>63</v>
      </c>
      <c r="AD1802">
        <v>1</v>
      </c>
      <c r="AE1802" t="str">
        <f>IF(AD1802&gt;3, "Prefers Discount", "Discount Indifferent")</f>
        <v>Discount Indifferent</v>
      </c>
      <c r="AF1802">
        <v>2</v>
      </c>
      <c r="AG1802">
        <v>2</v>
      </c>
      <c r="AH1802">
        <v>0</v>
      </c>
      <c r="AI1802" t="str">
        <f>INDEX($AF$1:$AH$1,MATCH(MAX(AF1802:AH1802),AF1802:AH1802,0))</f>
        <v>Store_Orders</v>
      </c>
      <c r="AJ1802">
        <v>9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f>SUM(AK1802:AO1802)</f>
        <v>0</v>
      </c>
      <c r="AQ1802" t="s">
        <v>67</v>
      </c>
      <c r="AR1802">
        <v>0</v>
      </c>
      <c r="AS1802" t="str">
        <f>IF(OR(AK1802&gt;0, AL1802&gt;0, AM1802&gt;0, AN1802&gt;0, AO1802&gt;0), "Converted", "Not Converted")</f>
        <v>Not Converted</v>
      </c>
      <c r="AT1802">
        <v>0</v>
      </c>
      <c r="AU1802">
        <v>3</v>
      </c>
      <c r="AV1802">
        <v>11</v>
      </c>
      <c r="AW1802">
        <f>IF(Z1802&gt;607, 4, 0)</f>
        <v>0</v>
      </c>
      <c r="AX1802">
        <f>IF(AA1802&gt;0.1497, 3, 0)</f>
        <v>0</v>
      </c>
      <c r="AY1802">
        <f>IF(P1802&gt;4031, 2, 0)</f>
        <v>0</v>
      </c>
      <c r="AZ1802">
        <f>IF(H1802&gt;51934.91, 1, 0)</f>
        <v>0</v>
      </c>
      <c r="BA1802">
        <f>SUM(AW1802:AZ1802)</f>
        <v>0</v>
      </c>
      <c r="BB1802" t="str">
        <f>VLOOKUP(BA1802,'Standard Deviations'!$L$1:$M$11,2,TRUE)</f>
        <v>No Tier</v>
      </c>
    </row>
    <row r="1803" spans="1:54" hidden="1">
      <c r="A1803">
        <v>8416</v>
      </c>
      <c r="B1803">
        <v>1981</v>
      </c>
      <c r="C1803">
        <f>2024-B1803</f>
        <v>43</v>
      </c>
      <c r="D1803" t="str">
        <f>VLOOKUP(B1803,Reference!$A$1:$B$125, 2)</f>
        <v>Millennials</v>
      </c>
      <c r="E1803" t="s">
        <v>54</v>
      </c>
      <c r="F1803" t="str">
        <f>IF(E1803="High School", "No College", "College")</f>
        <v>College</v>
      </c>
      <c r="G1803" t="s">
        <v>55</v>
      </c>
      <c r="H1803">
        <v>29009</v>
      </c>
      <c r="I1803">
        <v>29009</v>
      </c>
      <c r="J1803" s="4" t="s">
        <v>341</v>
      </c>
      <c r="K1803">
        <v>1</v>
      </c>
      <c r="L1803">
        <v>0</v>
      </c>
      <c r="M1803" t="str">
        <f>IF(OR(K1803&gt;0, L1803&gt;0), "Parent", "Not Parent")</f>
        <v>Parent</v>
      </c>
      <c r="N1803" t="s">
        <v>575</v>
      </c>
      <c r="O1803" s="8">
        <v>41916</v>
      </c>
      <c r="P1803" s="9">
        <f>O1803-N1803</f>
        <v>309</v>
      </c>
      <c r="Q1803">
        <v>19</v>
      </c>
      <c r="R1803" s="9">
        <f>P1803-Q1803</f>
        <v>290</v>
      </c>
      <c r="S1803" s="8">
        <f>O1803-R1803</f>
        <v>41626</v>
      </c>
      <c r="T1803">
        <v>6</v>
      </c>
      <c r="U1803">
        <v>6</v>
      </c>
      <c r="V1803">
        <v>15</v>
      </c>
      <c r="W1803">
        <v>10</v>
      </c>
      <c r="X1803">
        <v>5</v>
      </c>
      <c r="Y1803">
        <v>2</v>
      </c>
      <c r="Z1803">
        <v>44</v>
      </c>
      <c r="AA1803">
        <f>Z1803/P1803</f>
        <v>0.14239482200647249</v>
      </c>
      <c r="AB1803" s="11" t="s">
        <v>506</v>
      </c>
      <c r="AC1803" t="s">
        <v>59</v>
      </c>
      <c r="AD1803">
        <v>2</v>
      </c>
      <c r="AE1803" t="str">
        <f>IF(AD1803&gt;3, "Prefers Discount", "Discount Indifferent")</f>
        <v>Discount Indifferent</v>
      </c>
      <c r="AF1803">
        <v>3</v>
      </c>
      <c r="AG1803">
        <v>2</v>
      </c>
      <c r="AH1803">
        <v>0</v>
      </c>
      <c r="AI1803" t="str">
        <f>INDEX($AF$1:$AH$1,MATCH(MAX(AF1803:AH1803),AF1803:AH1803,0))</f>
        <v>Store_Orders</v>
      </c>
      <c r="AJ1803">
        <v>6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f>SUM(AK1803:AO1803)</f>
        <v>0</v>
      </c>
      <c r="AQ1803" t="s">
        <v>67</v>
      </c>
      <c r="AR1803">
        <v>0</v>
      </c>
      <c r="AS1803" t="str">
        <f>IF(OR(AK1803&gt;0, AL1803&gt;0, AM1803&gt;0, AN1803&gt;0, AO1803&gt;0), "Converted", "Not Converted")</f>
        <v>Not Converted</v>
      </c>
      <c r="AT1803">
        <v>0</v>
      </c>
      <c r="AU1803">
        <v>3</v>
      </c>
      <c r="AV1803">
        <v>11</v>
      </c>
      <c r="AW1803">
        <f>IF(Z1803&gt;607, 4, 0)</f>
        <v>0</v>
      </c>
      <c r="AX1803">
        <f>IF(AA1803&gt;0.1497, 3, 0)</f>
        <v>0</v>
      </c>
      <c r="AY1803">
        <f>IF(P1803&gt;4031, 2, 0)</f>
        <v>0</v>
      </c>
      <c r="AZ1803">
        <f>IF(H1803&gt;51934.91, 1, 0)</f>
        <v>0</v>
      </c>
      <c r="BA1803">
        <f>SUM(AW1803:AZ1803)</f>
        <v>0</v>
      </c>
      <c r="BB1803" t="str">
        <f>VLOOKUP(BA1803,'Standard Deviations'!$L$1:$M$11,2,TRUE)</f>
        <v>No Tier</v>
      </c>
    </row>
    <row r="1804" spans="1:54">
      <c r="A1804">
        <v>6568</v>
      </c>
      <c r="B1804">
        <v>1984</v>
      </c>
      <c r="C1804">
        <f>2024-B1804</f>
        <v>40</v>
      </c>
      <c r="D1804" t="str">
        <f>VLOOKUP(B1804,Reference!$A$1:$B$125, 2)</f>
        <v>Millennials</v>
      </c>
      <c r="E1804" t="s">
        <v>54</v>
      </c>
      <c r="F1804" t="str">
        <f>IF(E1804="High School", "No College", "College")</f>
        <v>College</v>
      </c>
      <c r="G1804" t="s">
        <v>55</v>
      </c>
      <c r="H1804">
        <v>38680</v>
      </c>
      <c r="I1804">
        <v>38680</v>
      </c>
      <c r="J1804" s="4" t="s">
        <v>175</v>
      </c>
      <c r="K1804">
        <v>1</v>
      </c>
      <c r="L1804">
        <v>0</v>
      </c>
      <c r="M1804" t="str">
        <f>IF(OR(K1804&gt;0, L1804&gt;0), "Parent", "Not Parent")</f>
        <v>Parent</v>
      </c>
      <c r="N1804" t="s">
        <v>282</v>
      </c>
      <c r="O1804" s="8">
        <v>41916</v>
      </c>
      <c r="P1804" s="9">
        <f>O1804-N1804</f>
        <v>555</v>
      </c>
      <c r="Q1804">
        <v>97</v>
      </c>
      <c r="R1804" s="9">
        <f>P1804-Q1804</f>
        <v>458</v>
      </c>
      <c r="S1804" s="8">
        <f>O1804-R1804</f>
        <v>41458</v>
      </c>
      <c r="T1804">
        <v>11</v>
      </c>
      <c r="U1804">
        <v>0</v>
      </c>
      <c r="V1804">
        <v>36</v>
      </c>
      <c r="W1804">
        <v>15</v>
      </c>
      <c r="X1804">
        <v>5</v>
      </c>
      <c r="Y1804">
        <v>12</v>
      </c>
      <c r="Z1804">
        <v>79</v>
      </c>
      <c r="AA1804">
        <f>Z1804/P1804</f>
        <v>0.14234234234234233</v>
      </c>
      <c r="AB1804" s="14" t="s">
        <v>506</v>
      </c>
      <c r="AC1804" s="13" t="s">
        <v>63</v>
      </c>
      <c r="AD1804">
        <v>1</v>
      </c>
      <c r="AE1804" t="str">
        <f>IF(AD1804&gt;3, "Prefers Discount", "Discount Indifferent")</f>
        <v>Discount Indifferent</v>
      </c>
      <c r="AF1804">
        <v>3</v>
      </c>
      <c r="AG1804">
        <v>2</v>
      </c>
      <c r="AH1804">
        <v>0</v>
      </c>
      <c r="AI1804" t="str">
        <f>INDEX($AF$1:$AH$1,MATCH(MAX(AF1804:AH1804),AF1804:AH1804,0))</f>
        <v>Store_Orders</v>
      </c>
      <c r="AJ1804">
        <v>7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f>SUM(AK1804:AO1804)</f>
        <v>0</v>
      </c>
      <c r="AQ1804" t="s">
        <v>67</v>
      </c>
      <c r="AR1804">
        <v>0</v>
      </c>
      <c r="AS1804" t="str">
        <f>IF(OR(AK1804&gt;0, AL1804&gt;0, AM1804&gt;0, AN1804&gt;0, AO1804&gt;0), "Converted", "Not Converted")</f>
        <v>Not Converted</v>
      </c>
      <c r="AT1804">
        <v>0</v>
      </c>
      <c r="AU1804">
        <v>3</v>
      </c>
      <c r="AV1804">
        <v>11</v>
      </c>
      <c r="AW1804">
        <f>IF(Z1804&gt;607, 4, 0)</f>
        <v>0</v>
      </c>
      <c r="AX1804">
        <f>IF(AA1804&gt;0.1497, 3, 0)</f>
        <v>0</v>
      </c>
      <c r="AY1804">
        <f>IF(P1804&gt;4031, 2, 0)</f>
        <v>0</v>
      </c>
      <c r="AZ1804">
        <f>IF(H1804&gt;51934.91, 1, 0)</f>
        <v>0</v>
      </c>
      <c r="BA1804">
        <f>SUM(AW1804:AZ1804)</f>
        <v>0</v>
      </c>
      <c r="BB1804" t="str">
        <f>VLOOKUP(BA1804,'Standard Deviations'!$L$1:$M$11,2,TRUE)</f>
        <v>No Tier</v>
      </c>
    </row>
    <row r="1805" spans="1:54" hidden="1">
      <c r="A1805">
        <v>5835</v>
      </c>
      <c r="B1805">
        <v>1976</v>
      </c>
      <c r="C1805">
        <f>2024-B1805</f>
        <v>48</v>
      </c>
      <c r="D1805" t="str">
        <f>VLOOKUP(B1805,Reference!$A$1:$B$125, 2)</f>
        <v>Gen X</v>
      </c>
      <c r="E1805" t="s">
        <v>68</v>
      </c>
      <c r="F1805" t="str">
        <f>IF(E1805="High School", "No College", "College")</f>
        <v>College</v>
      </c>
      <c r="G1805" t="s">
        <v>71</v>
      </c>
      <c r="H1805">
        <v>14849</v>
      </c>
      <c r="I1805">
        <v>14849</v>
      </c>
      <c r="J1805" s="4" t="s">
        <v>341</v>
      </c>
      <c r="K1805">
        <v>1</v>
      </c>
      <c r="L1805">
        <v>0</v>
      </c>
      <c r="M1805" t="str">
        <f>IF(OR(K1805&gt;0, L1805&gt;0), "Parent", "Not Parent")</f>
        <v>Parent</v>
      </c>
      <c r="N1805" t="s">
        <v>200</v>
      </c>
      <c r="O1805" s="8">
        <v>41916</v>
      </c>
      <c r="P1805" s="9">
        <f>O1805-N1805</f>
        <v>459</v>
      </c>
      <c r="Q1805">
        <v>39</v>
      </c>
      <c r="R1805" s="9">
        <f>P1805-Q1805</f>
        <v>420</v>
      </c>
      <c r="S1805" s="8">
        <f>O1805-R1805</f>
        <v>41496</v>
      </c>
      <c r="T1805">
        <v>21</v>
      </c>
      <c r="U1805">
        <v>2</v>
      </c>
      <c r="V1805">
        <v>28</v>
      </c>
      <c r="W1805">
        <v>3</v>
      </c>
      <c r="X1805">
        <v>2</v>
      </c>
      <c r="Y1805">
        <v>9</v>
      </c>
      <c r="Z1805">
        <v>65</v>
      </c>
      <c r="AA1805">
        <f>Z1805/P1805</f>
        <v>0.14161220043572983</v>
      </c>
      <c r="AB1805" s="11" t="s">
        <v>506</v>
      </c>
      <c r="AC1805" t="s">
        <v>59</v>
      </c>
      <c r="AD1805">
        <v>3</v>
      </c>
      <c r="AE1805" t="str">
        <f>IF(AD1805&gt;3, "Prefers Discount", "Discount Indifferent")</f>
        <v>Discount Indifferent</v>
      </c>
      <c r="AF1805">
        <v>4</v>
      </c>
      <c r="AG1805">
        <v>2</v>
      </c>
      <c r="AH1805">
        <v>0</v>
      </c>
      <c r="AI1805" t="str">
        <f>INDEX($AF$1:$AH$1,MATCH(MAX(AF1805:AH1805),AF1805:AH1805,0))</f>
        <v>Store_Orders</v>
      </c>
      <c r="AJ1805">
        <v>8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f>SUM(AK1805:AO1805)</f>
        <v>0</v>
      </c>
      <c r="AQ1805" t="s">
        <v>67</v>
      </c>
      <c r="AR1805">
        <v>0</v>
      </c>
      <c r="AS1805" t="str">
        <f>IF(OR(AK1805&gt;0, AL1805&gt;0, AM1805&gt;0, AN1805&gt;0, AO1805&gt;0), "Converted", "Not Converted")</f>
        <v>Not Converted</v>
      </c>
      <c r="AT1805">
        <v>0</v>
      </c>
      <c r="AU1805">
        <v>3</v>
      </c>
      <c r="AV1805">
        <v>11</v>
      </c>
      <c r="AW1805">
        <f>IF(Z1805&gt;607, 4, 0)</f>
        <v>0</v>
      </c>
      <c r="AX1805">
        <f>IF(AA1805&gt;0.1497, 3, 0)</f>
        <v>0</v>
      </c>
      <c r="AY1805">
        <f>IF(P1805&gt;4031, 2, 0)</f>
        <v>0</v>
      </c>
      <c r="AZ1805">
        <f>IF(H1805&gt;51934.91, 1, 0)</f>
        <v>0</v>
      </c>
      <c r="BA1805">
        <f>SUM(AW1805:AZ1805)</f>
        <v>0</v>
      </c>
      <c r="BB1805" t="str">
        <f>VLOOKUP(BA1805,'Standard Deviations'!$L$1:$M$11,2,TRUE)</f>
        <v>No Tier</v>
      </c>
    </row>
    <row r="1806" spans="1:54" hidden="1">
      <c r="A1806">
        <v>1064</v>
      </c>
      <c r="B1806">
        <v>1971</v>
      </c>
      <c r="C1806">
        <f>2024-B1806</f>
        <v>53</v>
      </c>
      <c r="D1806" t="str">
        <f>VLOOKUP(B1806,Reference!$A$1:$B$125, 2)</f>
        <v>Gen X</v>
      </c>
      <c r="E1806" t="s">
        <v>68</v>
      </c>
      <c r="F1806" t="str">
        <f>IF(E1806="High School", "No College", "College")</f>
        <v>College</v>
      </c>
      <c r="G1806" t="s">
        <v>55</v>
      </c>
      <c r="H1806">
        <v>42403</v>
      </c>
      <c r="I1806">
        <v>42403</v>
      </c>
      <c r="J1806" s="4" t="s">
        <v>175</v>
      </c>
      <c r="K1806">
        <v>1</v>
      </c>
      <c r="L1806">
        <v>0</v>
      </c>
      <c r="M1806" t="str">
        <f>IF(OR(K1806&gt;0, L1806&gt;0), "Parent", "Not Parent")</f>
        <v>Parent</v>
      </c>
      <c r="N1806" t="s">
        <v>239</v>
      </c>
      <c r="O1806" s="8">
        <v>41916</v>
      </c>
      <c r="P1806" s="9">
        <f>O1806-N1806</f>
        <v>297</v>
      </c>
      <c r="Q1806">
        <v>18</v>
      </c>
      <c r="R1806" s="9">
        <f>P1806-Q1806</f>
        <v>279</v>
      </c>
      <c r="S1806" s="8">
        <f>O1806-R1806</f>
        <v>41637</v>
      </c>
      <c r="T1806">
        <v>22</v>
      </c>
      <c r="U1806">
        <v>1</v>
      </c>
      <c r="V1806">
        <v>11</v>
      </c>
      <c r="W1806">
        <v>0</v>
      </c>
      <c r="X1806">
        <v>5</v>
      </c>
      <c r="Y1806">
        <v>3</v>
      </c>
      <c r="Z1806">
        <v>42</v>
      </c>
      <c r="AA1806">
        <f>Z1806/P1806</f>
        <v>0.14141414141414141</v>
      </c>
      <c r="AB1806" s="11" t="s">
        <v>506</v>
      </c>
      <c r="AC1806" t="s">
        <v>59</v>
      </c>
      <c r="AD1806">
        <v>1</v>
      </c>
      <c r="AE1806" t="str">
        <f>IF(AD1806&gt;3, "Prefers Discount", "Discount Indifferent")</f>
        <v>Discount Indifferent</v>
      </c>
      <c r="AF1806">
        <v>3</v>
      </c>
      <c r="AG1806">
        <v>1</v>
      </c>
      <c r="AH1806">
        <v>0</v>
      </c>
      <c r="AI1806" t="str">
        <f>INDEX($AF$1:$AH$1,MATCH(MAX(AF1806:AH1806),AF1806:AH1806,0))</f>
        <v>Store_Orders</v>
      </c>
      <c r="AJ1806">
        <v>8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f>SUM(AK1806:AO1806)</f>
        <v>0</v>
      </c>
      <c r="AQ1806" t="s">
        <v>67</v>
      </c>
      <c r="AR1806">
        <v>0</v>
      </c>
      <c r="AS1806" t="str">
        <f>IF(OR(AK1806&gt;0, AL1806&gt;0, AM1806&gt;0, AN1806&gt;0, AO1806&gt;0), "Converted", "Not Converted")</f>
        <v>Not Converted</v>
      </c>
      <c r="AT1806">
        <v>0</v>
      </c>
      <c r="AU1806">
        <v>3</v>
      </c>
      <c r="AV1806">
        <v>11</v>
      </c>
      <c r="AW1806">
        <f>IF(Z1806&gt;607, 4, 0)</f>
        <v>0</v>
      </c>
      <c r="AX1806">
        <f>IF(AA1806&gt;0.1497, 3, 0)</f>
        <v>0</v>
      </c>
      <c r="AY1806">
        <f>IF(P1806&gt;4031, 2, 0)</f>
        <v>0</v>
      </c>
      <c r="AZ1806">
        <f>IF(H1806&gt;51934.91, 1, 0)</f>
        <v>0</v>
      </c>
      <c r="BA1806">
        <f>SUM(AW1806:AZ1806)</f>
        <v>0</v>
      </c>
      <c r="BB1806" t="str">
        <f>VLOOKUP(BA1806,'Standard Deviations'!$L$1:$M$11,2,TRUE)</f>
        <v>No Tier</v>
      </c>
    </row>
    <row r="1807" spans="1:54" hidden="1">
      <c r="A1807">
        <v>87</v>
      </c>
      <c r="B1807">
        <v>1981</v>
      </c>
      <c r="C1807">
        <f>2024-B1807</f>
        <v>43</v>
      </c>
      <c r="D1807" t="str">
        <f>VLOOKUP(B1807,Reference!$A$1:$B$125, 2)</f>
        <v>Millennials</v>
      </c>
      <c r="E1807" t="s">
        <v>74</v>
      </c>
      <c r="F1807" t="str">
        <f>IF(E1807="High School", "No College", "College")</f>
        <v>College</v>
      </c>
      <c r="G1807" t="s">
        <v>55</v>
      </c>
      <c r="H1807">
        <v>27733</v>
      </c>
      <c r="I1807">
        <v>27733</v>
      </c>
      <c r="J1807" s="4" t="s">
        <v>341</v>
      </c>
      <c r="K1807">
        <v>1</v>
      </c>
      <c r="L1807">
        <v>0</v>
      </c>
      <c r="M1807" t="str">
        <f>IF(OR(K1807&gt;0, L1807&gt;0), "Parent", "Not Parent")</f>
        <v>Parent</v>
      </c>
      <c r="N1807" t="s">
        <v>611</v>
      </c>
      <c r="O1807" s="8">
        <v>41916</v>
      </c>
      <c r="P1807" s="9">
        <f>O1807-N1807</f>
        <v>404</v>
      </c>
      <c r="Q1807">
        <v>16</v>
      </c>
      <c r="R1807" s="9">
        <f>P1807-Q1807</f>
        <v>388</v>
      </c>
      <c r="S1807" s="8">
        <f>O1807-R1807</f>
        <v>41528</v>
      </c>
      <c r="T1807">
        <v>0</v>
      </c>
      <c r="U1807">
        <v>7</v>
      </c>
      <c r="V1807">
        <v>5</v>
      </c>
      <c r="W1807">
        <v>26</v>
      </c>
      <c r="X1807">
        <v>2</v>
      </c>
      <c r="Y1807">
        <v>17</v>
      </c>
      <c r="Z1807">
        <v>57</v>
      </c>
      <c r="AA1807">
        <f>Z1807/P1807</f>
        <v>0.14108910891089108</v>
      </c>
      <c r="AB1807" s="11" t="s">
        <v>506</v>
      </c>
      <c r="AC1807" t="s">
        <v>59</v>
      </c>
      <c r="AD1807">
        <v>2</v>
      </c>
      <c r="AE1807" t="str">
        <f>IF(AD1807&gt;3, "Prefers Discount", "Discount Indifferent")</f>
        <v>Discount Indifferent</v>
      </c>
      <c r="AF1807">
        <v>3</v>
      </c>
      <c r="AG1807">
        <v>2</v>
      </c>
      <c r="AH1807">
        <v>0</v>
      </c>
      <c r="AI1807" t="str">
        <f>INDEX($AF$1:$AH$1,MATCH(MAX(AF1807:AH1807),AF1807:AH1807,0))</f>
        <v>Store_Orders</v>
      </c>
      <c r="AJ1807">
        <v>7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f>SUM(AK1807:AO1807)</f>
        <v>0</v>
      </c>
      <c r="AQ1807" t="s">
        <v>67</v>
      </c>
      <c r="AR1807">
        <v>0</v>
      </c>
      <c r="AS1807" t="str">
        <f>IF(OR(AK1807&gt;0, AL1807&gt;0, AM1807&gt;0, AN1807&gt;0, AO1807&gt;0), "Converted", "Not Converted")</f>
        <v>Not Converted</v>
      </c>
      <c r="AT1807">
        <v>0</v>
      </c>
      <c r="AU1807">
        <v>3</v>
      </c>
      <c r="AV1807">
        <v>11</v>
      </c>
      <c r="AW1807">
        <f>IF(Z1807&gt;607, 4, 0)</f>
        <v>0</v>
      </c>
      <c r="AX1807">
        <f>IF(AA1807&gt;0.1497, 3, 0)</f>
        <v>0</v>
      </c>
      <c r="AY1807">
        <f>IF(P1807&gt;4031, 2, 0)</f>
        <v>0</v>
      </c>
      <c r="AZ1807">
        <f>IF(H1807&gt;51934.91, 1, 0)</f>
        <v>0</v>
      </c>
      <c r="BA1807">
        <f>SUM(AW1807:AZ1807)</f>
        <v>0</v>
      </c>
      <c r="BB1807" t="str">
        <f>VLOOKUP(BA1807,'Standard Deviations'!$L$1:$M$11,2,TRUE)</f>
        <v>No Tier</v>
      </c>
    </row>
    <row r="1808" spans="1:54" hidden="1">
      <c r="A1808">
        <v>2587</v>
      </c>
      <c r="B1808">
        <v>1972</v>
      </c>
      <c r="C1808">
        <f>2024-B1808</f>
        <v>52</v>
      </c>
      <c r="D1808" t="str">
        <f>VLOOKUP(B1808,Reference!$A$1:$B$125, 2)</f>
        <v>Gen X</v>
      </c>
      <c r="E1808" t="s">
        <v>68</v>
      </c>
      <c r="F1808" t="str">
        <f>IF(E1808="High School", "No College", "College")</f>
        <v>College</v>
      </c>
      <c r="G1808" t="s">
        <v>55</v>
      </c>
      <c r="H1808">
        <v>29791</v>
      </c>
      <c r="I1808">
        <v>29791</v>
      </c>
      <c r="J1808" s="4" t="s">
        <v>341</v>
      </c>
      <c r="K1808">
        <v>1</v>
      </c>
      <c r="L1808">
        <v>0</v>
      </c>
      <c r="M1808" t="str">
        <f>IF(OR(K1808&gt;0, L1808&gt;0), "Parent", "Not Parent")</f>
        <v>Parent</v>
      </c>
      <c r="N1808" t="s">
        <v>699</v>
      </c>
      <c r="O1808" s="8">
        <v>41916</v>
      </c>
      <c r="P1808" s="9">
        <f>O1808-N1808</f>
        <v>142</v>
      </c>
      <c r="Q1808">
        <v>21</v>
      </c>
      <c r="R1808" s="9">
        <f>P1808-Q1808</f>
        <v>121</v>
      </c>
      <c r="S1808" s="8">
        <f>O1808-R1808</f>
        <v>41795</v>
      </c>
      <c r="T1808">
        <v>14</v>
      </c>
      <c r="U1808">
        <v>0</v>
      </c>
      <c r="V1808">
        <v>6</v>
      </c>
      <c r="W1808">
        <v>0</v>
      </c>
      <c r="X1808">
        <v>0</v>
      </c>
      <c r="Y1808">
        <v>0</v>
      </c>
      <c r="Z1808">
        <v>20</v>
      </c>
      <c r="AA1808">
        <f>Z1808/P1808</f>
        <v>0.14084507042253522</v>
      </c>
      <c r="AB1808" s="11" t="s">
        <v>506</v>
      </c>
      <c r="AC1808" t="s">
        <v>59</v>
      </c>
      <c r="AD1808">
        <v>2</v>
      </c>
      <c r="AE1808" t="str">
        <f>IF(AD1808&gt;3, "Prefers Discount", "Discount Indifferent")</f>
        <v>Discount Indifferent</v>
      </c>
      <c r="AF1808">
        <v>3</v>
      </c>
      <c r="AG1808">
        <v>2</v>
      </c>
      <c r="AH1808">
        <v>0</v>
      </c>
      <c r="AI1808" t="str">
        <f>INDEX($AF$1:$AH$1,MATCH(MAX(AF1808:AH1808),AF1808:AH1808,0))</f>
        <v>Store_Orders</v>
      </c>
      <c r="AJ1808">
        <v>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f>SUM(AK1808:AO1808)</f>
        <v>0</v>
      </c>
      <c r="AQ1808" t="s">
        <v>67</v>
      </c>
      <c r="AR1808">
        <v>0</v>
      </c>
      <c r="AS1808" t="str">
        <f>IF(OR(AK1808&gt;0, AL1808&gt;0, AM1808&gt;0, AN1808&gt;0, AO1808&gt;0), "Converted", "Not Converted")</f>
        <v>Not Converted</v>
      </c>
      <c r="AT1808">
        <v>0</v>
      </c>
      <c r="AU1808">
        <v>3</v>
      </c>
      <c r="AV1808">
        <v>11</v>
      </c>
      <c r="AW1808">
        <f>IF(Z1808&gt;607, 4, 0)</f>
        <v>0</v>
      </c>
      <c r="AX1808">
        <f>IF(AA1808&gt;0.1497, 3, 0)</f>
        <v>0</v>
      </c>
      <c r="AY1808">
        <f>IF(P1808&gt;4031, 2, 0)</f>
        <v>0</v>
      </c>
      <c r="AZ1808">
        <f>IF(H1808&gt;51934.91, 1, 0)</f>
        <v>0</v>
      </c>
      <c r="BA1808">
        <f>SUM(AW1808:AZ1808)</f>
        <v>0</v>
      </c>
      <c r="BB1808" t="str">
        <f>VLOOKUP(BA1808,'Standard Deviations'!$L$1:$M$11,2,TRUE)</f>
        <v>No Tier</v>
      </c>
    </row>
    <row r="1809" spans="1:54" hidden="1">
      <c r="A1809">
        <v>7349</v>
      </c>
      <c r="B1809">
        <v>1973</v>
      </c>
      <c r="C1809">
        <f>2024-B1809</f>
        <v>51</v>
      </c>
      <c r="D1809" t="str">
        <f>VLOOKUP(B1809,Reference!$A$1:$B$125, 2)</f>
        <v>Gen X</v>
      </c>
      <c r="E1809" t="s">
        <v>546</v>
      </c>
      <c r="F1809" t="str">
        <f>IF(E1809="High School", "No College", "College")</f>
        <v>No College</v>
      </c>
      <c r="G1809" t="s">
        <v>65</v>
      </c>
      <c r="H1809">
        <v>9722</v>
      </c>
      <c r="I1809">
        <v>116664</v>
      </c>
      <c r="J1809" t="s">
        <v>101</v>
      </c>
      <c r="K1809">
        <v>1</v>
      </c>
      <c r="L1809">
        <v>0</v>
      </c>
      <c r="M1809" t="str">
        <f>IF(OR(K1809&gt;0, L1809&gt;0), "Parent", "Not Parent")</f>
        <v>Parent</v>
      </c>
      <c r="N1809" t="s">
        <v>700</v>
      </c>
      <c r="O1809" s="8">
        <v>41916</v>
      </c>
      <c r="P1809" s="9">
        <f>O1809-N1809</f>
        <v>732</v>
      </c>
      <c r="Q1809">
        <v>7</v>
      </c>
      <c r="R1809" s="9">
        <f>P1809-Q1809</f>
        <v>725</v>
      </c>
      <c r="S1809" s="8">
        <f>O1809-R1809</f>
        <v>41191</v>
      </c>
      <c r="T1809">
        <v>6</v>
      </c>
      <c r="U1809">
        <v>17</v>
      </c>
      <c r="V1809">
        <v>16</v>
      </c>
      <c r="W1809">
        <v>6</v>
      </c>
      <c r="X1809">
        <v>16</v>
      </c>
      <c r="Y1809">
        <v>42</v>
      </c>
      <c r="Z1809">
        <v>103</v>
      </c>
      <c r="AA1809">
        <f>Z1809/P1809</f>
        <v>0.14071038251366119</v>
      </c>
      <c r="AB1809" s="11" t="s">
        <v>506</v>
      </c>
      <c r="AC1809" t="s">
        <v>59</v>
      </c>
      <c r="AD1809">
        <v>4</v>
      </c>
      <c r="AE1809" t="str">
        <f>IF(AD1809&gt;3, "Prefers Discount", "Discount Indifferent")</f>
        <v>Prefers Discount</v>
      </c>
      <c r="AF1809">
        <v>3</v>
      </c>
      <c r="AG1809">
        <v>3</v>
      </c>
      <c r="AH1809">
        <v>1</v>
      </c>
      <c r="AI1809" t="str">
        <f>INDEX($AF$1:$AH$1,MATCH(MAX(AF1809:AH1809),AF1809:AH1809,0))</f>
        <v>Store_Orders</v>
      </c>
      <c r="AJ1809">
        <v>8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f>SUM(AK1809:AO1809)</f>
        <v>0</v>
      </c>
      <c r="AQ1809" t="s">
        <v>67</v>
      </c>
      <c r="AR1809">
        <v>1</v>
      </c>
      <c r="AS1809" t="str">
        <f>IF(OR(AK1809&gt;0, AL1809&gt;0, AM1809&gt;0, AN1809&gt;0, AO1809&gt;0), "Converted", "Not Converted")</f>
        <v>Not Converted</v>
      </c>
      <c r="AT1809">
        <v>0</v>
      </c>
      <c r="AU1809">
        <v>3</v>
      </c>
      <c r="AV1809">
        <v>11</v>
      </c>
      <c r="AW1809">
        <f>IF(Z1809&gt;607, 4, 0)</f>
        <v>0</v>
      </c>
      <c r="AX1809">
        <f>IF(AA1809&gt;0.1497, 3, 0)</f>
        <v>0</v>
      </c>
      <c r="AY1809">
        <f>IF(P1809&gt;4031, 2, 0)</f>
        <v>0</v>
      </c>
      <c r="AZ1809">
        <f>IF(H1809&gt;51934.91, 1, 0)</f>
        <v>0</v>
      </c>
      <c r="BA1809">
        <f>SUM(AW1809:AZ1809)</f>
        <v>0</v>
      </c>
      <c r="BB1809" t="str">
        <f>VLOOKUP(BA1809,'Standard Deviations'!$L$1:$M$11,2,TRUE)</f>
        <v>No Tier</v>
      </c>
    </row>
    <row r="1810" spans="1:54" hidden="1">
      <c r="A1810">
        <v>7411</v>
      </c>
      <c r="B1810">
        <v>1964</v>
      </c>
      <c r="C1810">
        <f>2024-B1810</f>
        <v>60</v>
      </c>
      <c r="D1810" t="str">
        <f>VLOOKUP(B1810,Reference!$A$1:$B$125, 2)</f>
        <v>Boomers</v>
      </c>
      <c r="E1810" t="s">
        <v>68</v>
      </c>
      <c r="F1810" t="str">
        <f>IF(E1810="High School", "No College", "College")</f>
        <v>College</v>
      </c>
      <c r="G1810" t="s">
        <v>55</v>
      </c>
      <c r="H1810">
        <v>31686</v>
      </c>
      <c r="I1810">
        <v>31686</v>
      </c>
      <c r="J1810" s="4" t="s">
        <v>175</v>
      </c>
      <c r="K1810">
        <v>1</v>
      </c>
      <c r="L1810">
        <v>1</v>
      </c>
      <c r="M1810" t="str">
        <f>IF(OR(K1810&gt;0, L1810&gt;0), "Parent", "Not Parent")</f>
        <v>Parent</v>
      </c>
      <c r="N1810" t="s">
        <v>701</v>
      </c>
      <c r="O1810" s="8">
        <v>41916</v>
      </c>
      <c r="P1810" s="9">
        <f>O1810-N1810</f>
        <v>121</v>
      </c>
      <c r="Q1810">
        <v>31</v>
      </c>
      <c r="R1810" s="9">
        <f>P1810-Q1810</f>
        <v>90</v>
      </c>
      <c r="S1810" s="8">
        <f>O1810-R1810</f>
        <v>41826</v>
      </c>
      <c r="T1810">
        <v>11</v>
      </c>
      <c r="U1810">
        <v>0</v>
      </c>
      <c r="V1810">
        <v>5</v>
      </c>
      <c r="W1810">
        <v>0</v>
      </c>
      <c r="X1810">
        <v>0</v>
      </c>
      <c r="Y1810">
        <v>1</v>
      </c>
      <c r="Z1810">
        <v>17</v>
      </c>
      <c r="AA1810">
        <f>Z1810/P1810</f>
        <v>0.14049586776859505</v>
      </c>
      <c r="AB1810" s="11" t="s">
        <v>506</v>
      </c>
      <c r="AC1810" t="s">
        <v>59</v>
      </c>
      <c r="AD1810">
        <v>2</v>
      </c>
      <c r="AE1810" t="str">
        <f>IF(AD1810&gt;3, "Prefers Discount", "Discount Indifferent")</f>
        <v>Discount Indifferent</v>
      </c>
      <c r="AF1810">
        <v>3</v>
      </c>
      <c r="AG1810">
        <v>1</v>
      </c>
      <c r="AH1810">
        <v>0</v>
      </c>
      <c r="AI1810" t="str">
        <f>INDEX($AF$1:$AH$1,MATCH(MAX(AF1810:AH1810),AF1810:AH1810,0))</f>
        <v>Store_Orders</v>
      </c>
      <c r="AJ1810">
        <v>6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f>SUM(AK1810:AO1810)</f>
        <v>0</v>
      </c>
      <c r="AQ1810" t="s">
        <v>67</v>
      </c>
      <c r="AR1810">
        <v>0</v>
      </c>
      <c r="AS1810" t="str">
        <f>IF(OR(AK1810&gt;0, AL1810&gt;0, AM1810&gt;0, AN1810&gt;0, AO1810&gt;0), "Converted", "Not Converted")</f>
        <v>Not Converted</v>
      </c>
      <c r="AT1810">
        <v>0</v>
      </c>
      <c r="AU1810">
        <v>3</v>
      </c>
      <c r="AV1810">
        <v>11</v>
      </c>
      <c r="AW1810">
        <f>IF(Z1810&gt;607, 4, 0)</f>
        <v>0</v>
      </c>
      <c r="AX1810">
        <f>IF(AA1810&gt;0.1497, 3, 0)</f>
        <v>0</v>
      </c>
      <c r="AY1810">
        <f>IF(P1810&gt;4031, 2, 0)</f>
        <v>0</v>
      </c>
      <c r="AZ1810">
        <f>IF(H1810&gt;51934.91, 1, 0)</f>
        <v>0</v>
      </c>
      <c r="BA1810">
        <f>SUM(AW1810:AZ1810)</f>
        <v>0</v>
      </c>
      <c r="BB1810" t="str">
        <f>VLOOKUP(BA1810,'Standard Deviations'!$L$1:$M$11,2,TRUE)</f>
        <v>No Tier</v>
      </c>
    </row>
    <row r="1811" spans="1:54" hidden="1">
      <c r="A1811">
        <v>6679</v>
      </c>
      <c r="B1811">
        <v>1966</v>
      </c>
      <c r="C1811">
        <f>2024-B1811</f>
        <v>58</v>
      </c>
      <c r="D1811" t="str">
        <f>VLOOKUP(B1811,Reference!$A$1:$B$125, 2)</f>
        <v>Gen X</v>
      </c>
      <c r="E1811" t="s">
        <v>54</v>
      </c>
      <c r="F1811" t="str">
        <f>IF(E1811="High School", "No College", "College")</f>
        <v>College</v>
      </c>
      <c r="G1811" t="s">
        <v>60</v>
      </c>
      <c r="H1811">
        <v>33279</v>
      </c>
      <c r="I1811">
        <v>33279</v>
      </c>
      <c r="J1811" s="4" t="s">
        <v>175</v>
      </c>
      <c r="K1811">
        <v>0</v>
      </c>
      <c r="L1811">
        <v>0</v>
      </c>
      <c r="M1811" t="str">
        <f>IF(OR(K1811&gt;0, L1811&gt;0), "Parent", "Not Parent")</f>
        <v>Not Parent</v>
      </c>
      <c r="N1811" t="s">
        <v>702</v>
      </c>
      <c r="O1811" s="8">
        <v>41916</v>
      </c>
      <c r="P1811" s="9">
        <f>O1811-N1811</f>
        <v>114</v>
      </c>
      <c r="Q1811">
        <v>29</v>
      </c>
      <c r="R1811" s="9">
        <f>P1811-Q1811</f>
        <v>85</v>
      </c>
      <c r="S1811" s="8">
        <f>O1811-R1811</f>
        <v>41831</v>
      </c>
      <c r="T1811">
        <v>10</v>
      </c>
      <c r="U1811">
        <v>3</v>
      </c>
      <c r="V1811">
        <v>3</v>
      </c>
      <c r="W1811">
        <v>0</v>
      </c>
      <c r="X1811">
        <v>0</v>
      </c>
      <c r="Y1811">
        <v>0</v>
      </c>
      <c r="Z1811">
        <v>16</v>
      </c>
      <c r="AA1811">
        <f>Z1811/P1811</f>
        <v>0.14035087719298245</v>
      </c>
      <c r="AB1811" s="11" t="s">
        <v>506</v>
      </c>
      <c r="AC1811" t="s">
        <v>59</v>
      </c>
      <c r="AD1811">
        <v>1</v>
      </c>
      <c r="AE1811" t="str">
        <f>IF(AD1811&gt;3, "Prefers Discount", "Discount Indifferent")</f>
        <v>Discount Indifferent</v>
      </c>
      <c r="AF1811">
        <v>3</v>
      </c>
      <c r="AG1811">
        <v>0</v>
      </c>
      <c r="AH1811">
        <v>0</v>
      </c>
      <c r="AI1811" t="str">
        <f>INDEX($AF$1:$AH$1,MATCH(MAX(AF1811:AH1811),AF1811:AH1811,0))</f>
        <v>Store_Orders</v>
      </c>
      <c r="AJ1811">
        <v>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f>SUM(AK1811:AO1811)</f>
        <v>0</v>
      </c>
      <c r="AQ1811" t="s">
        <v>67</v>
      </c>
      <c r="AR1811">
        <v>0</v>
      </c>
      <c r="AS1811" t="str">
        <f>IF(OR(AK1811&gt;0, AL1811&gt;0, AM1811&gt;0, AN1811&gt;0, AO1811&gt;0), "Converted", "Not Converted")</f>
        <v>Not Converted</v>
      </c>
      <c r="AT1811">
        <v>0</v>
      </c>
      <c r="AU1811">
        <v>3</v>
      </c>
      <c r="AV1811">
        <v>11</v>
      </c>
      <c r="AW1811">
        <f>IF(Z1811&gt;607, 4, 0)</f>
        <v>0</v>
      </c>
      <c r="AX1811">
        <f>IF(AA1811&gt;0.1497, 3, 0)</f>
        <v>0</v>
      </c>
      <c r="AY1811">
        <f>IF(P1811&gt;4031, 2, 0)</f>
        <v>0</v>
      </c>
      <c r="AZ1811">
        <f>IF(H1811&gt;51934.91, 1, 0)</f>
        <v>0</v>
      </c>
      <c r="BA1811">
        <f>SUM(AW1811:AZ1811)</f>
        <v>0</v>
      </c>
      <c r="BB1811" t="str">
        <f>VLOOKUP(BA1811,'Standard Deviations'!$L$1:$M$11,2,TRUE)</f>
        <v>No Tier</v>
      </c>
    </row>
    <row r="1812" spans="1:54">
      <c r="A1812">
        <v>4328</v>
      </c>
      <c r="B1812">
        <v>1986</v>
      </c>
      <c r="C1812">
        <f>2024-B1812</f>
        <v>38</v>
      </c>
      <c r="D1812" t="str">
        <f>VLOOKUP(B1812,Reference!$A$1:$B$125, 2)</f>
        <v>Millennials</v>
      </c>
      <c r="E1812" t="s">
        <v>74</v>
      </c>
      <c r="F1812" t="str">
        <f>IF(E1812="High School", "No College", "College")</f>
        <v>College</v>
      </c>
      <c r="G1812" t="s">
        <v>55</v>
      </c>
      <c r="H1812">
        <v>21955</v>
      </c>
      <c r="I1812">
        <v>21955</v>
      </c>
      <c r="J1812" s="4" t="s">
        <v>341</v>
      </c>
      <c r="K1812">
        <v>1</v>
      </c>
      <c r="L1812">
        <v>0</v>
      </c>
      <c r="M1812" t="str">
        <f>IF(OR(K1812&gt;0, L1812&gt;0), "Parent", "Not Parent")</f>
        <v>Parent</v>
      </c>
      <c r="N1812" t="s">
        <v>571</v>
      </c>
      <c r="O1812" s="8">
        <v>41916</v>
      </c>
      <c r="P1812" s="9">
        <f>O1812-N1812</f>
        <v>392</v>
      </c>
      <c r="Q1812">
        <v>81</v>
      </c>
      <c r="R1812" s="9">
        <f>P1812-Q1812</f>
        <v>311</v>
      </c>
      <c r="S1812" s="8">
        <f>O1812-R1812</f>
        <v>41605</v>
      </c>
      <c r="T1812">
        <v>5</v>
      </c>
      <c r="U1812">
        <v>1</v>
      </c>
      <c r="V1812">
        <v>7</v>
      </c>
      <c r="W1812">
        <v>17</v>
      </c>
      <c r="X1812">
        <v>14</v>
      </c>
      <c r="Y1812">
        <v>11</v>
      </c>
      <c r="Z1812">
        <v>55</v>
      </c>
      <c r="AA1812">
        <f>Z1812/P1812</f>
        <v>0.14030612244897958</v>
      </c>
      <c r="AB1812" s="14" t="s">
        <v>506</v>
      </c>
      <c r="AC1812" s="13" t="s">
        <v>63</v>
      </c>
      <c r="AD1812">
        <v>2</v>
      </c>
      <c r="AE1812" t="str">
        <f>IF(AD1812&gt;3, "Prefers Discount", "Discount Indifferent")</f>
        <v>Discount Indifferent</v>
      </c>
      <c r="AF1812">
        <v>3</v>
      </c>
      <c r="AG1812">
        <v>2</v>
      </c>
      <c r="AH1812">
        <v>1</v>
      </c>
      <c r="AI1812" t="str">
        <f>INDEX($AF$1:$AH$1,MATCH(MAX(AF1812:AH1812),AF1812:AH1812,0))</f>
        <v>Store_Orders</v>
      </c>
      <c r="AJ1812">
        <v>6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f>SUM(AK1812:AO1812)</f>
        <v>0</v>
      </c>
      <c r="AQ1812" t="s">
        <v>67</v>
      </c>
      <c r="AR1812">
        <v>0</v>
      </c>
      <c r="AS1812" t="str">
        <f>IF(OR(AK1812&gt;0, AL1812&gt;0, AM1812&gt;0, AN1812&gt;0, AO1812&gt;0), "Converted", "Not Converted")</f>
        <v>Not Converted</v>
      </c>
      <c r="AT1812">
        <v>0</v>
      </c>
      <c r="AU1812">
        <v>3</v>
      </c>
      <c r="AV1812">
        <v>11</v>
      </c>
      <c r="AW1812">
        <f>IF(Z1812&gt;607, 4, 0)</f>
        <v>0</v>
      </c>
      <c r="AX1812">
        <f>IF(AA1812&gt;0.1497, 3, 0)</f>
        <v>0</v>
      </c>
      <c r="AY1812">
        <f>IF(P1812&gt;4031, 2, 0)</f>
        <v>0</v>
      </c>
      <c r="AZ1812">
        <f>IF(H1812&gt;51934.91, 1, 0)</f>
        <v>0</v>
      </c>
      <c r="BA1812">
        <f>SUM(AW1812:AZ1812)</f>
        <v>0</v>
      </c>
      <c r="BB1812" t="str">
        <f>VLOOKUP(BA1812,'Standard Deviations'!$L$1:$M$11,2,TRUE)</f>
        <v>No Tier</v>
      </c>
    </row>
    <row r="1813" spans="1:54">
      <c r="A1813">
        <v>4227</v>
      </c>
      <c r="B1813">
        <v>1968</v>
      </c>
      <c r="C1813">
        <f>2024-B1813</f>
        <v>56</v>
      </c>
      <c r="D1813" t="str">
        <f>VLOOKUP(B1813,Reference!$A$1:$B$125, 2)</f>
        <v>Gen X</v>
      </c>
      <c r="E1813" t="s">
        <v>64</v>
      </c>
      <c r="F1813" t="str">
        <f>IF(E1813="High School", "No College", "College")</f>
        <v>College</v>
      </c>
      <c r="G1813" t="s">
        <v>65</v>
      </c>
      <c r="H1813">
        <v>32889</v>
      </c>
      <c r="I1813">
        <v>32889</v>
      </c>
      <c r="J1813" s="4" t="s">
        <v>175</v>
      </c>
      <c r="K1813">
        <v>1</v>
      </c>
      <c r="L1813">
        <v>1</v>
      </c>
      <c r="M1813" t="str">
        <f>IF(OR(K1813&gt;0, L1813&gt;0), "Parent", "Not Parent")</f>
        <v>Parent</v>
      </c>
      <c r="N1813" t="s">
        <v>360</v>
      </c>
      <c r="O1813" s="8">
        <v>41916</v>
      </c>
      <c r="P1813" s="9">
        <f>O1813-N1813</f>
        <v>393</v>
      </c>
      <c r="Q1813">
        <v>78</v>
      </c>
      <c r="R1813" s="9">
        <f>P1813-Q1813</f>
        <v>315</v>
      </c>
      <c r="S1813" s="8">
        <f>O1813-R1813</f>
        <v>41601</v>
      </c>
      <c r="T1813">
        <v>28</v>
      </c>
      <c r="U1813">
        <v>0</v>
      </c>
      <c r="V1813">
        <v>13</v>
      </c>
      <c r="W1813">
        <v>4</v>
      </c>
      <c r="X1813">
        <v>2</v>
      </c>
      <c r="Y1813">
        <v>8</v>
      </c>
      <c r="Z1813">
        <v>55</v>
      </c>
      <c r="AA1813">
        <f>Z1813/P1813</f>
        <v>0.13994910941475827</v>
      </c>
      <c r="AB1813" s="14" t="s">
        <v>506</v>
      </c>
      <c r="AC1813" s="13" t="s">
        <v>63</v>
      </c>
      <c r="AD1813">
        <v>3</v>
      </c>
      <c r="AE1813" t="str">
        <f>IF(AD1813&gt;3, "Prefers Discount", "Discount Indifferent")</f>
        <v>Discount Indifferent</v>
      </c>
      <c r="AF1813">
        <v>3</v>
      </c>
      <c r="AG1813">
        <v>2</v>
      </c>
      <c r="AH1813">
        <v>1</v>
      </c>
      <c r="AI1813" t="str">
        <f>INDEX($AF$1:$AH$1,MATCH(MAX(AF1813:AH1813),AF1813:AH1813,0))</f>
        <v>Store_Orders</v>
      </c>
      <c r="AJ1813">
        <v>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f>SUM(AK1813:AO1813)</f>
        <v>0</v>
      </c>
      <c r="AQ1813" t="s">
        <v>67</v>
      </c>
      <c r="AR1813">
        <v>0</v>
      </c>
      <c r="AS1813" t="str">
        <f>IF(OR(AK1813&gt;0, AL1813&gt;0, AM1813&gt;0, AN1813&gt;0, AO1813&gt;0), "Converted", "Not Converted")</f>
        <v>Not Converted</v>
      </c>
      <c r="AT1813">
        <v>0</v>
      </c>
      <c r="AU1813">
        <v>3</v>
      </c>
      <c r="AV1813">
        <v>11</v>
      </c>
      <c r="AW1813">
        <f>IF(Z1813&gt;607, 4, 0)</f>
        <v>0</v>
      </c>
      <c r="AX1813">
        <f>IF(AA1813&gt;0.1497, 3, 0)</f>
        <v>0</v>
      </c>
      <c r="AY1813">
        <f>IF(P1813&gt;4031, 2, 0)</f>
        <v>0</v>
      </c>
      <c r="AZ1813">
        <f>IF(H1813&gt;51934.91, 1, 0)</f>
        <v>0</v>
      </c>
      <c r="BA1813">
        <f>SUM(AW1813:AZ1813)</f>
        <v>0</v>
      </c>
      <c r="BB1813" t="str">
        <f>VLOOKUP(BA1813,'Standard Deviations'!$L$1:$M$11,2,TRUE)</f>
        <v>No Tier</v>
      </c>
    </row>
    <row r="1814" spans="1:54" hidden="1">
      <c r="A1814">
        <v>3865</v>
      </c>
      <c r="B1814">
        <v>1977</v>
      </c>
      <c r="C1814">
        <f>2024-B1814</f>
        <v>47</v>
      </c>
      <c r="D1814" t="str">
        <f>VLOOKUP(B1814,Reference!$A$1:$B$125, 2)</f>
        <v>Gen X</v>
      </c>
      <c r="E1814" t="s">
        <v>74</v>
      </c>
      <c r="F1814" t="str">
        <f>IF(E1814="High School", "No College", "College")</f>
        <v>College</v>
      </c>
      <c r="G1814" t="s">
        <v>65</v>
      </c>
      <c r="H1814">
        <v>20981</v>
      </c>
      <c r="I1814">
        <v>20981</v>
      </c>
      <c r="J1814" s="4" t="s">
        <v>341</v>
      </c>
      <c r="K1814">
        <v>0</v>
      </c>
      <c r="L1814">
        <v>0</v>
      </c>
      <c r="M1814" t="str">
        <f>IF(OR(K1814&gt;0, L1814&gt;0), "Parent", "Not Parent")</f>
        <v>Not Parent</v>
      </c>
      <c r="N1814" t="s">
        <v>703</v>
      </c>
      <c r="O1814" s="8">
        <v>41916</v>
      </c>
      <c r="P1814" s="9">
        <f>O1814-N1814</f>
        <v>522</v>
      </c>
      <c r="Q1814">
        <v>14</v>
      </c>
      <c r="R1814" s="9">
        <f>P1814-Q1814</f>
        <v>508</v>
      </c>
      <c r="S1814" s="8">
        <f>O1814-R1814</f>
        <v>41408</v>
      </c>
      <c r="T1814">
        <v>2</v>
      </c>
      <c r="U1814">
        <v>12</v>
      </c>
      <c r="V1814">
        <v>10</v>
      </c>
      <c r="W1814">
        <v>6</v>
      </c>
      <c r="X1814">
        <v>13</v>
      </c>
      <c r="Y1814">
        <v>30</v>
      </c>
      <c r="Z1814">
        <v>73</v>
      </c>
      <c r="AA1814">
        <f>Z1814/P1814</f>
        <v>0.13984674329501914</v>
      </c>
      <c r="AB1814" s="11" t="s">
        <v>506</v>
      </c>
      <c r="AC1814" t="s">
        <v>59</v>
      </c>
      <c r="AD1814">
        <v>1</v>
      </c>
      <c r="AE1814" t="str">
        <f>IF(AD1814&gt;3, "Prefers Discount", "Discount Indifferent")</f>
        <v>Discount Indifferent</v>
      </c>
      <c r="AF1814">
        <v>2</v>
      </c>
      <c r="AG1814">
        <v>3</v>
      </c>
      <c r="AH1814">
        <v>1</v>
      </c>
      <c r="AI1814" t="str">
        <f>INDEX($AF$1:$AH$1,MATCH(MAX(AF1814:AH1814),AF1814:AH1814,0))</f>
        <v>Web_Orders</v>
      </c>
      <c r="AJ1814">
        <v>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f>SUM(AK1814:AO1814)</f>
        <v>0</v>
      </c>
      <c r="AQ1814" t="s">
        <v>67</v>
      </c>
      <c r="AR1814">
        <v>1</v>
      </c>
      <c r="AS1814" t="str">
        <f>IF(OR(AK1814&gt;0, AL1814&gt;0, AM1814&gt;0, AN1814&gt;0, AO1814&gt;0), "Converted", "Not Converted")</f>
        <v>Not Converted</v>
      </c>
      <c r="AT1814">
        <v>0</v>
      </c>
      <c r="AU1814">
        <v>3</v>
      </c>
      <c r="AV1814">
        <v>11</v>
      </c>
      <c r="AW1814">
        <f>IF(Z1814&gt;607, 4, 0)</f>
        <v>0</v>
      </c>
      <c r="AX1814">
        <f>IF(AA1814&gt;0.1497, 3, 0)</f>
        <v>0</v>
      </c>
      <c r="AY1814">
        <f>IF(P1814&gt;4031, 2, 0)</f>
        <v>0</v>
      </c>
      <c r="AZ1814">
        <f>IF(H1814&gt;51934.91, 1, 0)</f>
        <v>0</v>
      </c>
      <c r="BA1814">
        <f>SUM(AW1814:AZ1814)</f>
        <v>0</v>
      </c>
      <c r="BB1814" t="str">
        <f>VLOOKUP(BA1814,'Standard Deviations'!$L$1:$M$11,2,TRUE)</f>
        <v>No Tier</v>
      </c>
    </row>
    <row r="1815" spans="1:54">
      <c r="A1815">
        <v>5010</v>
      </c>
      <c r="B1815">
        <v>1988</v>
      </c>
      <c r="C1815">
        <f>2024-B1815</f>
        <v>36</v>
      </c>
      <c r="D1815" t="str">
        <f>VLOOKUP(B1815,Reference!$A$1:$B$125, 2)</f>
        <v>Millennials</v>
      </c>
      <c r="E1815" t="s">
        <v>54</v>
      </c>
      <c r="F1815" t="str">
        <f>IF(E1815="High School", "No College", "College")</f>
        <v>College</v>
      </c>
      <c r="G1815" t="s">
        <v>60</v>
      </c>
      <c r="H1815">
        <v>25008</v>
      </c>
      <c r="I1815">
        <v>25008</v>
      </c>
      <c r="J1815" s="4" t="s">
        <v>341</v>
      </c>
      <c r="K1815">
        <v>1</v>
      </c>
      <c r="L1815">
        <v>0</v>
      </c>
      <c r="M1815" t="str">
        <f>IF(OR(K1815&gt;0, L1815&gt;0), "Parent", "Not Parent")</f>
        <v>Parent</v>
      </c>
      <c r="N1815" t="s">
        <v>176</v>
      </c>
      <c r="O1815" s="8">
        <v>41916</v>
      </c>
      <c r="P1815" s="9">
        <f>O1815-N1815</f>
        <v>244</v>
      </c>
      <c r="Q1815">
        <v>72</v>
      </c>
      <c r="R1815" s="9">
        <f>P1815-Q1815</f>
        <v>172</v>
      </c>
      <c r="S1815" s="8">
        <f>O1815-R1815</f>
        <v>41744</v>
      </c>
      <c r="T1815">
        <v>2</v>
      </c>
      <c r="U1815">
        <v>8</v>
      </c>
      <c r="V1815">
        <v>8</v>
      </c>
      <c r="W1815">
        <v>6</v>
      </c>
      <c r="X1815">
        <v>1</v>
      </c>
      <c r="Y1815">
        <v>9</v>
      </c>
      <c r="Z1815">
        <v>34</v>
      </c>
      <c r="AA1815">
        <f>Z1815/P1815</f>
        <v>0.13934426229508196</v>
      </c>
      <c r="AB1815" s="14" t="s">
        <v>506</v>
      </c>
      <c r="AC1815" s="13" t="s">
        <v>63</v>
      </c>
      <c r="AD1815">
        <v>2</v>
      </c>
      <c r="AE1815" t="str">
        <f>IF(AD1815&gt;3, "Prefers Discount", "Discount Indifferent")</f>
        <v>Discount Indifferent</v>
      </c>
      <c r="AF1815">
        <v>3</v>
      </c>
      <c r="AG1815">
        <v>1</v>
      </c>
      <c r="AH1815">
        <v>0</v>
      </c>
      <c r="AI1815" t="str">
        <f>INDEX($AF$1:$AH$1,MATCH(MAX(AF1815:AH1815),AF1815:AH1815,0))</f>
        <v>Store_Orders</v>
      </c>
      <c r="AJ1815">
        <v>8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f>SUM(AK1815:AO1815)</f>
        <v>0</v>
      </c>
      <c r="AQ1815" t="s">
        <v>67</v>
      </c>
      <c r="AR1815">
        <v>0</v>
      </c>
      <c r="AS1815" t="str">
        <f>IF(OR(AK1815&gt;0, AL1815&gt;0, AM1815&gt;0, AN1815&gt;0, AO1815&gt;0), "Converted", "Not Converted")</f>
        <v>Not Converted</v>
      </c>
      <c r="AT1815">
        <v>0</v>
      </c>
      <c r="AU1815">
        <v>3</v>
      </c>
      <c r="AV1815">
        <v>11</v>
      </c>
      <c r="AW1815">
        <f>IF(Z1815&gt;607, 4, 0)</f>
        <v>0</v>
      </c>
      <c r="AX1815">
        <f>IF(AA1815&gt;0.1497, 3, 0)</f>
        <v>0</v>
      </c>
      <c r="AY1815">
        <f>IF(P1815&gt;4031, 2, 0)</f>
        <v>0</v>
      </c>
      <c r="AZ1815">
        <f>IF(H1815&gt;51934.91, 1, 0)</f>
        <v>0</v>
      </c>
      <c r="BA1815">
        <f>SUM(AW1815:AZ1815)</f>
        <v>0</v>
      </c>
      <c r="BB1815" t="str">
        <f>VLOOKUP(BA1815,'Standard Deviations'!$L$1:$M$11,2,TRUE)</f>
        <v>No Tier</v>
      </c>
    </row>
    <row r="1816" spans="1:54">
      <c r="A1816">
        <v>11114</v>
      </c>
      <c r="B1816">
        <v>1970</v>
      </c>
      <c r="C1816">
        <f>2024-B1816</f>
        <v>54</v>
      </c>
      <c r="D1816" t="str">
        <f>VLOOKUP(B1816,Reference!$A$1:$B$125, 2)</f>
        <v>Gen X</v>
      </c>
      <c r="E1816" t="s">
        <v>54</v>
      </c>
      <c r="F1816" t="str">
        <f>IF(E1816="High School", "No College", "College")</f>
        <v>College</v>
      </c>
      <c r="G1816" t="s">
        <v>65</v>
      </c>
      <c r="H1816">
        <v>19656</v>
      </c>
      <c r="I1816">
        <v>19656</v>
      </c>
      <c r="J1816" s="4" t="s">
        <v>341</v>
      </c>
      <c r="K1816">
        <v>1</v>
      </c>
      <c r="L1816">
        <v>0</v>
      </c>
      <c r="M1816" t="str">
        <f>IF(OR(K1816&gt;0, L1816&gt;0), "Parent", "Not Parent")</f>
        <v>Parent</v>
      </c>
      <c r="N1816" t="s">
        <v>335</v>
      </c>
      <c r="O1816" s="8">
        <v>41916</v>
      </c>
      <c r="P1816" s="9">
        <f>O1816-N1816</f>
        <v>603</v>
      </c>
      <c r="Q1816">
        <v>94</v>
      </c>
      <c r="R1816" s="9">
        <f>P1816-Q1816</f>
        <v>509</v>
      </c>
      <c r="S1816" s="8">
        <f>O1816-R1816</f>
        <v>41407</v>
      </c>
      <c r="T1816">
        <v>25</v>
      </c>
      <c r="U1816">
        <v>4</v>
      </c>
      <c r="V1816">
        <v>9</v>
      </c>
      <c r="W1816">
        <v>6</v>
      </c>
      <c r="X1816">
        <v>8</v>
      </c>
      <c r="Y1816">
        <v>32</v>
      </c>
      <c r="Z1816">
        <v>84</v>
      </c>
      <c r="AA1816">
        <f>Z1816/P1816</f>
        <v>0.13930348258706468</v>
      </c>
      <c r="AB1816" s="14" t="s">
        <v>506</v>
      </c>
      <c r="AC1816" s="13" t="s">
        <v>63</v>
      </c>
      <c r="AD1816">
        <v>3</v>
      </c>
      <c r="AE1816" t="str">
        <f>IF(AD1816&gt;3, "Prefers Discount", "Discount Indifferent")</f>
        <v>Discount Indifferent</v>
      </c>
      <c r="AF1816">
        <v>3</v>
      </c>
      <c r="AG1816">
        <v>2</v>
      </c>
      <c r="AH1816">
        <v>1</v>
      </c>
      <c r="AI1816" t="str">
        <f>INDEX($AF$1:$AH$1,MATCH(MAX(AF1816:AH1816),AF1816:AH1816,0))</f>
        <v>Store_Orders</v>
      </c>
      <c r="AJ1816">
        <v>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f>SUM(AK1816:AO1816)</f>
        <v>0</v>
      </c>
      <c r="AQ1816" t="s">
        <v>67</v>
      </c>
      <c r="AR1816">
        <v>0</v>
      </c>
      <c r="AS1816" t="str">
        <f>IF(OR(AK1816&gt;0, AL1816&gt;0, AM1816&gt;0, AN1816&gt;0, AO1816&gt;0), "Converted", "Not Converted")</f>
        <v>Not Converted</v>
      </c>
      <c r="AT1816">
        <v>0</v>
      </c>
      <c r="AU1816">
        <v>3</v>
      </c>
      <c r="AV1816">
        <v>11</v>
      </c>
      <c r="AW1816">
        <f>IF(Z1816&gt;607, 4, 0)</f>
        <v>0</v>
      </c>
      <c r="AX1816">
        <f>IF(AA1816&gt;0.1497, 3, 0)</f>
        <v>0</v>
      </c>
      <c r="AY1816">
        <f>IF(P1816&gt;4031, 2, 0)</f>
        <v>0</v>
      </c>
      <c r="AZ1816">
        <f>IF(H1816&gt;51934.91, 1, 0)</f>
        <v>0</v>
      </c>
      <c r="BA1816">
        <f>SUM(AW1816:AZ1816)</f>
        <v>0</v>
      </c>
      <c r="BB1816" t="str">
        <f>VLOOKUP(BA1816,'Standard Deviations'!$L$1:$M$11,2,TRUE)</f>
        <v>No Tier</v>
      </c>
    </row>
    <row r="1817" spans="1:54">
      <c r="A1817">
        <v>2445</v>
      </c>
      <c r="B1817">
        <v>1974</v>
      </c>
      <c r="C1817">
        <f>2024-B1817</f>
        <v>50</v>
      </c>
      <c r="D1817" t="str">
        <f>VLOOKUP(B1817,Reference!$A$1:$B$125, 2)</f>
        <v>Gen X</v>
      </c>
      <c r="E1817" t="s">
        <v>68</v>
      </c>
      <c r="F1817" t="str">
        <f>IF(E1817="High School", "No College", "College")</f>
        <v>College</v>
      </c>
      <c r="G1817" t="s">
        <v>65</v>
      </c>
      <c r="H1817">
        <v>28440</v>
      </c>
      <c r="I1817">
        <v>28440</v>
      </c>
      <c r="J1817" s="4" t="s">
        <v>341</v>
      </c>
      <c r="K1817">
        <v>1</v>
      </c>
      <c r="L1817">
        <v>0</v>
      </c>
      <c r="M1817" t="str">
        <f>IF(OR(K1817&gt;0, L1817&gt;0), "Parent", "Not Parent")</f>
        <v>Parent</v>
      </c>
      <c r="N1817" t="s">
        <v>283</v>
      </c>
      <c r="O1817" s="8">
        <v>41916</v>
      </c>
      <c r="P1817" s="9">
        <f>O1817-N1817</f>
        <v>454</v>
      </c>
      <c r="Q1817">
        <v>87</v>
      </c>
      <c r="R1817" s="9">
        <f>P1817-Q1817</f>
        <v>367</v>
      </c>
      <c r="S1817" s="8">
        <f>O1817-R1817</f>
        <v>41549</v>
      </c>
      <c r="T1817">
        <v>38</v>
      </c>
      <c r="U1817">
        <v>1</v>
      </c>
      <c r="V1817">
        <v>24</v>
      </c>
      <c r="W1817">
        <v>0</v>
      </c>
      <c r="X1817">
        <v>0</v>
      </c>
      <c r="Y1817">
        <v>0</v>
      </c>
      <c r="Z1817">
        <v>63</v>
      </c>
      <c r="AA1817">
        <f>Z1817/P1817</f>
        <v>0.13876651982378854</v>
      </c>
      <c r="AB1817" s="14" t="s">
        <v>506</v>
      </c>
      <c r="AC1817" s="13" t="s">
        <v>63</v>
      </c>
      <c r="AD1817">
        <v>1</v>
      </c>
      <c r="AE1817" t="str">
        <f>IF(AD1817&gt;3, "Prefers Discount", "Discount Indifferent")</f>
        <v>Discount Indifferent</v>
      </c>
      <c r="AF1817">
        <v>3</v>
      </c>
      <c r="AG1817">
        <v>2</v>
      </c>
      <c r="AH1817">
        <v>0</v>
      </c>
      <c r="AI1817" t="str">
        <f>INDEX($AF$1:$AH$1,MATCH(MAX(AF1817:AH1817),AF1817:AH1817,0))</f>
        <v>Store_Orders</v>
      </c>
      <c r="AJ1817">
        <v>8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f>SUM(AK1817:AO1817)</f>
        <v>0</v>
      </c>
      <c r="AQ1817" t="s">
        <v>67</v>
      </c>
      <c r="AR1817">
        <v>0</v>
      </c>
      <c r="AS1817" t="str">
        <f>IF(OR(AK1817&gt;0, AL1817&gt;0, AM1817&gt;0, AN1817&gt;0, AO1817&gt;0), "Converted", "Not Converted")</f>
        <v>Not Converted</v>
      </c>
      <c r="AT1817">
        <v>0</v>
      </c>
      <c r="AU1817">
        <v>3</v>
      </c>
      <c r="AV1817">
        <v>11</v>
      </c>
      <c r="AW1817">
        <f>IF(Z1817&gt;607, 4, 0)</f>
        <v>0</v>
      </c>
      <c r="AX1817">
        <f>IF(AA1817&gt;0.1497, 3, 0)</f>
        <v>0</v>
      </c>
      <c r="AY1817">
        <f>IF(P1817&gt;4031, 2, 0)</f>
        <v>0</v>
      </c>
      <c r="AZ1817">
        <f>IF(H1817&gt;51934.91, 1, 0)</f>
        <v>0</v>
      </c>
      <c r="BA1817">
        <f>SUM(AW1817:AZ1817)</f>
        <v>0</v>
      </c>
      <c r="BB1817" t="str">
        <f>VLOOKUP(BA1817,'Standard Deviations'!$L$1:$M$11,2,TRUE)</f>
        <v>No Tier</v>
      </c>
    </row>
    <row r="1818" spans="1:54" hidden="1">
      <c r="A1818">
        <v>7393</v>
      </c>
      <c r="B1818">
        <v>1978</v>
      </c>
      <c r="C1818">
        <f>2024-B1818</f>
        <v>46</v>
      </c>
      <c r="D1818" t="str">
        <f>VLOOKUP(B1818,Reference!$A$1:$B$125, 2)</f>
        <v>Gen X</v>
      </c>
      <c r="E1818" t="s">
        <v>54</v>
      </c>
      <c r="F1818" t="str">
        <f>IF(E1818="High School", "No College", "College")</f>
        <v>College</v>
      </c>
      <c r="G1818" t="s">
        <v>65</v>
      </c>
      <c r="H1818">
        <v>41580</v>
      </c>
      <c r="I1818">
        <v>41580</v>
      </c>
      <c r="J1818" s="4" t="s">
        <v>175</v>
      </c>
      <c r="K1818">
        <v>1</v>
      </c>
      <c r="L1818">
        <v>1</v>
      </c>
      <c r="M1818" t="str">
        <f>IF(OR(K1818&gt;0, L1818&gt;0), "Parent", "Not Parent")</f>
        <v>Parent</v>
      </c>
      <c r="N1818" t="s">
        <v>627</v>
      </c>
      <c r="O1818" s="8">
        <v>41916</v>
      </c>
      <c r="P1818" s="9">
        <f>O1818-N1818</f>
        <v>663</v>
      </c>
      <c r="Q1818">
        <v>15</v>
      </c>
      <c r="R1818" s="9">
        <f>P1818-Q1818</f>
        <v>648</v>
      </c>
      <c r="S1818" s="8">
        <f>O1818-R1818</f>
        <v>41268</v>
      </c>
      <c r="T1818">
        <v>56</v>
      </c>
      <c r="U1818">
        <v>5</v>
      </c>
      <c r="V1818">
        <v>24</v>
      </c>
      <c r="W1818">
        <v>4</v>
      </c>
      <c r="X1818">
        <v>0</v>
      </c>
      <c r="Y1818">
        <v>3</v>
      </c>
      <c r="Z1818">
        <v>92</v>
      </c>
      <c r="AA1818">
        <f>Z1818/P1818</f>
        <v>0.13876319758672701</v>
      </c>
      <c r="AB1818" s="11" t="s">
        <v>506</v>
      </c>
      <c r="AC1818" t="s">
        <v>59</v>
      </c>
      <c r="AD1818">
        <v>3</v>
      </c>
      <c r="AE1818" t="str">
        <f>IF(AD1818&gt;3, "Prefers Discount", "Discount Indifferent")</f>
        <v>Discount Indifferent</v>
      </c>
      <c r="AF1818">
        <v>3</v>
      </c>
      <c r="AG1818">
        <v>2</v>
      </c>
      <c r="AH1818">
        <v>1</v>
      </c>
      <c r="AI1818" t="str">
        <f>INDEX($AF$1:$AH$1,MATCH(MAX(AF1818:AH1818),AF1818:AH1818,0))</f>
        <v>Store_Orders</v>
      </c>
      <c r="AJ1818">
        <v>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f>SUM(AK1818:AO1818)</f>
        <v>0</v>
      </c>
      <c r="AQ1818" t="s">
        <v>67</v>
      </c>
      <c r="AR1818">
        <v>0</v>
      </c>
      <c r="AS1818" t="str">
        <f>IF(OR(AK1818&gt;0, AL1818&gt;0, AM1818&gt;0, AN1818&gt;0, AO1818&gt;0), "Converted", "Not Converted")</f>
        <v>Not Converted</v>
      </c>
      <c r="AT1818">
        <v>0</v>
      </c>
      <c r="AU1818">
        <v>3</v>
      </c>
      <c r="AV1818">
        <v>11</v>
      </c>
      <c r="AW1818">
        <f>IF(Z1818&gt;607, 4, 0)</f>
        <v>0</v>
      </c>
      <c r="AX1818">
        <f>IF(AA1818&gt;0.1497, 3, 0)</f>
        <v>0</v>
      </c>
      <c r="AY1818">
        <f>IF(P1818&gt;4031, 2, 0)</f>
        <v>0</v>
      </c>
      <c r="AZ1818">
        <f>IF(H1818&gt;51934.91, 1, 0)</f>
        <v>0</v>
      </c>
      <c r="BA1818">
        <f>SUM(AW1818:AZ1818)</f>
        <v>0</v>
      </c>
      <c r="BB1818" t="str">
        <f>VLOOKUP(BA1818,'Standard Deviations'!$L$1:$M$11,2,TRUE)</f>
        <v>No Tier</v>
      </c>
    </row>
    <row r="1819" spans="1:54">
      <c r="A1819">
        <v>8213</v>
      </c>
      <c r="B1819">
        <v>1980</v>
      </c>
      <c r="C1819">
        <f>2024-B1819</f>
        <v>44</v>
      </c>
      <c r="D1819" t="str">
        <f>VLOOKUP(B1819,Reference!$A$1:$B$125, 2)</f>
        <v>Millennials</v>
      </c>
      <c r="E1819" t="s">
        <v>74</v>
      </c>
      <c r="F1819" t="str">
        <f>IF(E1819="High School", "No College", "College")</f>
        <v>College</v>
      </c>
      <c r="G1819" t="s">
        <v>65</v>
      </c>
      <c r="H1819">
        <v>14515</v>
      </c>
      <c r="I1819">
        <v>14515</v>
      </c>
      <c r="J1819" s="4" t="s">
        <v>341</v>
      </c>
      <c r="K1819">
        <v>1</v>
      </c>
      <c r="L1819">
        <v>0</v>
      </c>
      <c r="M1819" t="str">
        <f>IF(OR(K1819&gt;0, L1819&gt;0), "Parent", "Not Parent")</f>
        <v>Parent</v>
      </c>
      <c r="N1819" t="s">
        <v>419</v>
      </c>
      <c r="O1819" s="8">
        <v>41916</v>
      </c>
      <c r="P1819" s="9">
        <f>O1819-N1819</f>
        <v>694</v>
      </c>
      <c r="Q1819">
        <v>71</v>
      </c>
      <c r="R1819" s="9">
        <f>P1819-Q1819</f>
        <v>623</v>
      </c>
      <c r="S1819" s="8">
        <f>O1819-R1819</f>
        <v>41293</v>
      </c>
      <c r="T1819">
        <v>6</v>
      </c>
      <c r="U1819">
        <v>4</v>
      </c>
      <c r="V1819">
        <v>9</v>
      </c>
      <c r="W1819">
        <v>6</v>
      </c>
      <c r="X1819">
        <v>36</v>
      </c>
      <c r="Y1819">
        <v>35</v>
      </c>
      <c r="Z1819">
        <v>96</v>
      </c>
      <c r="AA1819">
        <f>Z1819/P1819</f>
        <v>0.13832853025936601</v>
      </c>
      <c r="AB1819" s="14" t="s">
        <v>506</v>
      </c>
      <c r="AC1819" s="13" t="s">
        <v>63</v>
      </c>
      <c r="AD1819">
        <v>4</v>
      </c>
      <c r="AE1819" t="str">
        <f>IF(AD1819&gt;3, "Prefers Discount", "Discount Indifferent")</f>
        <v>Prefers Discount</v>
      </c>
      <c r="AF1819">
        <v>3</v>
      </c>
      <c r="AG1819">
        <v>2</v>
      </c>
      <c r="AH1819">
        <v>2</v>
      </c>
      <c r="AI1819" t="str">
        <f>INDEX($AF$1:$AH$1,MATCH(MAX(AF1819:AH1819),AF1819:AH1819,0))</f>
        <v>Store_Orders</v>
      </c>
      <c r="AJ1819">
        <v>7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f>SUM(AK1819:AO1819)</f>
        <v>0</v>
      </c>
      <c r="AQ1819" t="s">
        <v>67</v>
      </c>
      <c r="AR1819">
        <v>1</v>
      </c>
      <c r="AS1819" t="str">
        <f>IF(OR(AK1819&gt;0, AL1819&gt;0, AM1819&gt;0, AN1819&gt;0, AO1819&gt;0), "Converted", "Not Converted")</f>
        <v>Not Converted</v>
      </c>
      <c r="AT1819">
        <v>0</v>
      </c>
      <c r="AU1819">
        <v>3</v>
      </c>
      <c r="AV1819">
        <v>11</v>
      </c>
      <c r="AW1819">
        <f>IF(Z1819&gt;607, 4, 0)</f>
        <v>0</v>
      </c>
      <c r="AX1819">
        <f>IF(AA1819&gt;0.1497, 3, 0)</f>
        <v>0</v>
      </c>
      <c r="AY1819">
        <f>IF(P1819&gt;4031, 2, 0)</f>
        <v>0</v>
      </c>
      <c r="AZ1819">
        <f>IF(H1819&gt;51934.91, 1, 0)</f>
        <v>0</v>
      </c>
      <c r="BA1819">
        <f>SUM(AW1819:AZ1819)</f>
        <v>0</v>
      </c>
      <c r="BB1819" t="str">
        <f>VLOOKUP(BA1819,'Standard Deviations'!$L$1:$M$11,2,TRUE)</f>
        <v>No Tier</v>
      </c>
    </row>
    <row r="1820" spans="1:54" hidden="1">
      <c r="A1820">
        <v>7034</v>
      </c>
      <c r="B1820">
        <v>1978</v>
      </c>
      <c r="C1820">
        <f>2024-B1820</f>
        <v>46</v>
      </c>
      <c r="D1820" t="str">
        <f>VLOOKUP(B1820,Reference!$A$1:$B$125, 2)</f>
        <v>Gen X</v>
      </c>
      <c r="E1820" t="s">
        <v>74</v>
      </c>
      <c r="F1820" t="str">
        <f>IF(E1820="High School", "No College", "College")</f>
        <v>College</v>
      </c>
      <c r="G1820" t="s">
        <v>55</v>
      </c>
      <c r="H1820">
        <v>25804</v>
      </c>
      <c r="I1820">
        <v>25804</v>
      </c>
      <c r="J1820" s="4" t="s">
        <v>341</v>
      </c>
      <c r="K1820">
        <v>1</v>
      </c>
      <c r="L1820">
        <v>0</v>
      </c>
      <c r="M1820" t="str">
        <f>IF(OR(K1820&gt;0, L1820&gt;0), "Parent", "Not Parent")</f>
        <v>Parent</v>
      </c>
      <c r="N1820" t="s">
        <v>647</v>
      </c>
      <c r="O1820" s="8">
        <v>41916</v>
      </c>
      <c r="P1820" s="9">
        <f>O1820-N1820</f>
        <v>398</v>
      </c>
      <c r="Q1820">
        <v>34</v>
      </c>
      <c r="R1820" s="9">
        <f>P1820-Q1820</f>
        <v>364</v>
      </c>
      <c r="S1820" s="8">
        <f>O1820-R1820</f>
        <v>41552</v>
      </c>
      <c r="T1820">
        <v>8</v>
      </c>
      <c r="U1820">
        <v>7</v>
      </c>
      <c r="V1820">
        <v>9</v>
      </c>
      <c r="W1820">
        <v>13</v>
      </c>
      <c r="X1820">
        <v>6</v>
      </c>
      <c r="Y1820">
        <v>12</v>
      </c>
      <c r="Z1820">
        <v>55</v>
      </c>
      <c r="AA1820">
        <f>Z1820/P1820</f>
        <v>0.13819095477386933</v>
      </c>
      <c r="AB1820" s="11" t="s">
        <v>506</v>
      </c>
      <c r="AC1820" t="s">
        <v>59</v>
      </c>
      <c r="AD1820">
        <v>2</v>
      </c>
      <c r="AE1820" t="str">
        <f>IF(AD1820&gt;3, "Prefers Discount", "Discount Indifferent")</f>
        <v>Discount Indifferent</v>
      </c>
      <c r="AF1820">
        <v>3</v>
      </c>
      <c r="AG1820">
        <v>2</v>
      </c>
      <c r="AH1820">
        <v>0</v>
      </c>
      <c r="AI1820" t="str">
        <f>INDEX($AF$1:$AH$1,MATCH(MAX(AF1820:AH1820),AF1820:AH1820,0))</f>
        <v>Store_Orders</v>
      </c>
      <c r="AJ1820">
        <v>8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f>SUM(AK1820:AO1820)</f>
        <v>0</v>
      </c>
      <c r="AQ1820" t="s">
        <v>67</v>
      </c>
      <c r="AR1820">
        <v>0</v>
      </c>
      <c r="AS1820" t="str">
        <f>IF(OR(AK1820&gt;0, AL1820&gt;0, AM1820&gt;0, AN1820&gt;0, AO1820&gt;0), "Converted", "Not Converted")</f>
        <v>Not Converted</v>
      </c>
      <c r="AT1820">
        <v>0</v>
      </c>
      <c r="AU1820">
        <v>3</v>
      </c>
      <c r="AV1820">
        <v>11</v>
      </c>
      <c r="AW1820">
        <f>IF(Z1820&gt;607, 4, 0)</f>
        <v>0</v>
      </c>
      <c r="AX1820">
        <f>IF(AA1820&gt;0.1497, 3, 0)</f>
        <v>0</v>
      </c>
      <c r="AY1820">
        <f>IF(P1820&gt;4031, 2, 0)</f>
        <v>0</v>
      </c>
      <c r="AZ1820">
        <f>IF(H1820&gt;51934.91, 1, 0)</f>
        <v>0</v>
      </c>
      <c r="BA1820">
        <f>SUM(AW1820:AZ1820)</f>
        <v>0</v>
      </c>
      <c r="BB1820" t="str">
        <f>VLOOKUP(BA1820,'Standard Deviations'!$L$1:$M$11,2,TRUE)</f>
        <v>No Tier</v>
      </c>
    </row>
    <row r="1821" spans="1:54">
      <c r="A1821">
        <v>8625</v>
      </c>
      <c r="B1821">
        <v>1976</v>
      </c>
      <c r="C1821">
        <f>2024-B1821</f>
        <v>48</v>
      </c>
      <c r="D1821" t="str">
        <f>VLOOKUP(B1821,Reference!$A$1:$B$125, 2)</f>
        <v>Gen X</v>
      </c>
      <c r="E1821" t="s">
        <v>54</v>
      </c>
      <c r="F1821" t="str">
        <f>IF(E1821="High School", "No College", "College")</f>
        <v>College</v>
      </c>
      <c r="G1821" t="s">
        <v>55</v>
      </c>
      <c r="H1821">
        <v>17649</v>
      </c>
      <c r="I1821">
        <v>17649</v>
      </c>
      <c r="J1821" s="4" t="s">
        <v>341</v>
      </c>
      <c r="K1821">
        <v>1</v>
      </c>
      <c r="L1821">
        <v>0</v>
      </c>
      <c r="M1821" t="str">
        <f>IF(OR(K1821&gt;0, L1821&gt;0), "Parent", "Not Parent")</f>
        <v>Parent</v>
      </c>
      <c r="N1821" t="s">
        <v>561</v>
      </c>
      <c r="O1821" s="8">
        <v>41916</v>
      </c>
      <c r="P1821" s="9">
        <f>O1821-N1821</f>
        <v>326</v>
      </c>
      <c r="Q1821">
        <v>70</v>
      </c>
      <c r="R1821" s="9">
        <f>P1821-Q1821</f>
        <v>256</v>
      </c>
      <c r="S1821" s="8">
        <f>O1821-R1821</f>
        <v>41660</v>
      </c>
      <c r="T1821">
        <v>15</v>
      </c>
      <c r="U1821">
        <v>1</v>
      </c>
      <c r="V1821">
        <v>23</v>
      </c>
      <c r="W1821">
        <v>0</v>
      </c>
      <c r="X1821">
        <v>5</v>
      </c>
      <c r="Y1821">
        <v>1</v>
      </c>
      <c r="Z1821">
        <v>45</v>
      </c>
      <c r="AA1821">
        <f>Z1821/P1821</f>
        <v>0.13803680981595093</v>
      </c>
      <c r="AB1821" s="14" t="s">
        <v>506</v>
      </c>
      <c r="AC1821" s="13" t="s">
        <v>63</v>
      </c>
      <c r="AD1821">
        <v>3</v>
      </c>
      <c r="AE1821" t="str">
        <f>IF(AD1821&gt;3, "Prefers Discount", "Discount Indifferent")</f>
        <v>Discount Indifferent</v>
      </c>
      <c r="AF1821">
        <v>3</v>
      </c>
      <c r="AG1821">
        <v>3</v>
      </c>
      <c r="AH1821">
        <v>0</v>
      </c>
      <c r="AI1821" t="str">
        <f>INDEX($AF$1:$AH$1,MATCH(MAX(AF1821:AH1821),AF1821:AH1821,0))</f>
        <v>Store_Orders</v>
      </c>
      <c r="AJ1821">
        <v>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f>SUM(AK1821:AO1821)</f>
        <v>0</v>
      </c>
      <c r="AQ1821" t="s">
        <v>67</v>
      </c>
      <c r="AR1821">
        <v>0</v>
      </c>
      <c r="AS1821" t="str">
        <f>IF(OR(AK1821&gt;0, AL1821&gt;0, AM1821&gt;0, AN1821&gt;0, AO1821&gt;0), "Converted", "Not Converted")</f>
        <v>Not Converted</v>
      </c>
      <c r="AT1821">
        <v>0</v>
      </c>
      <c r="AU1821">
        <v>3</v>
      </c>
      <c r="AV1821">
        <v>11</v>
      </c>
      <c r="AW1821">
        <f>IF(Z1821&gt;607, 4, 0)</f>
        <v>0</v>
      </c>
      <c r="AX1821">
        <f>IF(AA1821&gt;0.1497, 3, 0)</f>
        <v>0</v>
      </c>
      <c r="AY1821">
        <f>IF(P1821&gt;4031, 2, 0)</f>
        <v>0</v>
      </c>
      <c r="AZ1821">
        <f>IF(H1821&gt;51934.91, 1, 0)</f>
        <v>0</v>
      </c>
      <c r="BA1821">
        <f>SUM(AW1821:AZ1821)</f>
        <v>0</v>
      </c>
      <c r="BB1821" t="str">
        <f>VLOOKUP(BA1821,'Standard Deviations'!$L$1:$M$11,2,TRUE)</f>
        <v>No Tier</v>
      </c>
    </row>
    <row r="1822" spans="1:54">
      <c r="A1822">
        <v>1928</v>
      </c>
      <c r="B1822">
        <v>1973</v>
      </c>
      <c r="C1822">
        <f>2024-B1822</f>
        <v>51</v>
      </c>
      <c r="D1822" t="str">
        <f>VLOOKUP(B1822,Reference!$A$1:$B$125, 2)</f>
        <v>Gen X</v>
      </c>
      <c r="E1822" t="s">
        <v>54</v>
      </c>
      <c r="F1822" t="str">
        <f>IF(E1822="High School", "No College", "College")</f>
        <v>College</v>
      </c>
      <c r="G1822" t="s">
        <v>55</v>
      </c>
      <c r="H1822">
        <v>31814</v>
      </c>
      <c r="I1822">
        <v>31814</v>
      </c>
      <c r="J1822" s="4" t="s">
        <v>175</v>
      </c>
      <c r="K1822">
        <v>1</v>
      </c>
      <c r="L1822">
        <v>0</v>
      </c>
      <c r="M1822" t="str">
        <f>IF(OR(K1822&gt;0, L1822&gt;0), "Parent", "Not Parent")</f>
        <v>Parent</v>
      </c>
      <c r="N1822" t="s">
        <v>503</v>
      </c>
      <c r="O1822" s="8">
        <v>41916</v>
      </c>
      <c r="P1822" s="9">
        <f>O1822-N1822</f>
        <v>602</v>
      </c>
      <c r="Q1822">
        <v>73</v>
      </c>
      <c r="R1822" s="9">
        <f>P1822-Q1822</f>
        <v>529</v>
      </c>
      <c r="S1822" s="8">
        <f>O1822-R1822</f>
        <v>41387</v>
      </c>
      <c r="T1822">
        <v>35</v>
      </c>
      <c r="U1822">
        <v>3</v>
      </c>
      <c r="V1822">
        <v>20</v>
      </c>
      <c r="W1822">
        <v>4</v>
      </c>
      <c r="X1822">
        <v>1</v>
      </c>
      <c r="Y1822">
        <v>20</v>
      </c>
      <c r="Z1822">
        <v>83</v>
      </c>
      <c r="AA1822">
        <f>Z1822/P1822</f>
        <v>0.13787375415282391</v>
      </c>
      <c r="AB1822" s="14" t="s">
        <v>506</v>
      </c>
      <c r="AC1822" s="13" t="s">
        <v>63</v>
      </c>
      <c r="AD1822">
        <v>2</v>
      </c>
      <c r="AE1822" t="str">
        <f>IF(AD1822&gt;3, "Prefers Discount", "Discount Indifferent")</f>
        <v>Discount Indifferent</v>
      </c>
      <c r="AF1822">
        <v>3</v>
      </c>
      <c r="AG1822">
        <v>2</v>
      </c>
      <c r="AH1822">
        <v>0</v>
      </c>
      <c r="AI1822" t="str">
        <f>INDEX($AF$1:$AH$1,MATCH(MAX(AF1822:AH1822),AF1822:AH1822,0))</f>
        <v>Store_Orders</v>
      </c>
      <c r="AJ1822">
        <v>9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f>SUM(AK1822:AO1822)</f>
        <v>1</v>
      </c>
      <c r="AQ1822" t="str">
        <f>INDEX($AK$1:$AO$1,MATCH(MAX(AK1822:AO1822),AK1822:AO1822,0))</f>
        <v>Converted_on_Camp3</v>
      </c>
      <c r="AR1822">
        <v>1</v>
      </c>
      <c r="AS1822" t="str">
        <f>IF(OR(AK1822&gt;0, AL1822&gt;0, AM1822&gt;0, AN1822&gt;0, AO1822&gt;0), "Converted", "Not Converted")</f>
        <v>Converted</v>
      </c>
      <c r="AT1822">
        <v>0</v>
      </c>
      <c r="AU1822">
        <v>3</v>
      </c>
      <c r="AV1822">
        <v>11</v>
      </c>
      <c r="AW1822">
        <f>IF(Z1822&gt;607, 4, 0)</f>
        <v>0</v>
      </c>
      <c r="AX1822">
        <f>IF(AA1822&gt;0.1497, 3, 0)</f>
        <v>0</v>
      </c>
      <c r="AY1822">
        <f>IF(P1822&gt;4031, 2, 0)</f>
        <v>0</v>
      </c>
      <c r="AZ1822">
        <f>IF(H1822&gt;51934.91, 1, 0)</f>
        <v>0</v>
      </c>
      <c r="BA1822">
        <f>SUM(AW1822:AZ1822)</f>
        <v>0</v>
      </c>
      <c r="BB1822" t="str">
        <f>VLOOKUP(BA1822,'Standard Deviations'!$L$1:$M$11,2,TRUE)</f>
        <v>No Tier</v>
      </c>
    </row>
    <row r="1823" spans="1:54" hidden="1">
      <c r="A1823">
        <v>11187</v>
      </c>
      <c r="B1823">
        <v>1978</v>
      </c>
      <c r="C1823">
        <f>2024-B1823</f>
        <v>46</v>
      </c>
      <c r="D1823" t="str">
        <f>VLOOKUP(B1823,Reference!$A$1:$B$125, 2)</f>
        <v>Gen X</v>
      </c>
      <c r="E1823" t="s">
        <v>546</v>
      </c>
      <c r="F1823" t="str">
        <f>IF(E1823="High School", "No College", "College")</f>
        <v>No College</v>
      </c>
      <c r="G1823" t="s">
        <v>60</v>
      </c>
      <c r="H1823">
        <v>26487</v>
      </c>
      <c r="I1823">
        <v>26487</v>
      </c>
      <c r="J1823" s="4" t="s">
        <v>341</v>
      </c>
      <c r="K1823">
        <v>1</v>
      </c>
      <c r="L1823">
        <v>0</v>
      </c>
      <c r="M1823" t="str">
        <f>IF(OR(K1823&gt;0, L1823&gt;0), "Parent", "Not Parent")</f>
        <v>Parent</v>
      </c>
      <c r="N1823" t="s">
        <v>238</v>
      </c>
      <c r="O1823" s="8">
        <v>41916</v>
      </c>
      <c r="P1823" s="9">
        <f>O1823-N1823</f>
        <v>502</v>
      </c>
      <c r="Q1823">
        <v>23</v>
      </c>
      <c r="R1823" s="9">
        <f>P1823-Q1823</f>
        <v>479</v>
      </c>
      <c r="S1823" s="8">
        <f>O1823-R1823</f>
        <v>41437</v>
      </c>
      <c r="T1823">
        <v>2</v>
      </c>
      <c r="U1823">
        <v>8</v>
      </c>
      <c r="V1823">
        <v>10</v>
      </c>
      <c r="W1823">
        <v>12</v>
      </c>
      <c r="X1823">
        <v>14</v>
      </c>
      <c r="Y1823">
        <v>23</v>
      </c>
      <c r="Z1823">
        <v>69</v>
      </c>
      <c r="AA1823">
        <f>Z1823/P1823</f>
        <v>0.13745019920318724</v>
      </c>
      <c r="AB1823" s="11" t="s">
        <v>506</v>
      </c>
      <c r="AC1823" t="s">
        <v>59</v>
      </c>
      <c r="AD1823">
        <v>3</v>
      </c>
      <c r="AE1823" t="str">
        <f>IF(AD1823&gt;3, "Prefers Discount", "Discount Indifferent")</f>
        <v>Discount Indifferent</v>
      </c>
      <c r="AF1823">
        <v>3</v>
      </c>
      <c r="AG1823">
        <v>2</v>
      </c>
      <c r="AH1823">
        <v>1</v>
      </c>
      <c r="AI1823" t="str">
        <f>INDEX($AF$1:$AH$1,MATCH(MAX(AF1823:AH1823),AF1823:AH1823,0))</f>
        <v>Store_Orders</v>
      </c>
      <c r="AJ1823">
        <v>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f>SUM(AK1823:AO1823)</f>
        <v>0</v>
      </c>
      <c r="AQ1823" t="s">
        <v>67</v>
      </c>
      <c r="AR1823">
        <v>0</v>
      </c>
      <c r="AS1823" t="str">
        <f>IF(OR(AK1823&gt;0, AL1823&gt;0, AM1823&gt;0, AN1823&gt;0, AO1823&gt;0), "Converted", "Not Converted")</f>
        <v>Not Converted</v>
      </c>
      <c r="AT1823">
        <v>0</v>
      </c>
      <c r="AU1823">
        <v>3</v>
      </c>
      <c r="AV1823">
        <v>11</v>
      </c>
      <c r="AW1823">
        <f>IF(Z1823&gt;607, 4, 0)</f>
        <v>0</v>
      </c>
      <c r="AX1823">
        <f>IF(AA1823&gt;0.1497, 3, 0)</f>
        <v>0</v>
      </c>
      <c r="AY1823">
        <f>IF(P1823&gt;4031, 2, 0)</f>
        <v>0</v>
      </c>
      <c r="AZ1823">
        <f>IF(H1823&gt;51934.91, 1, 0)</f>
        <v>0</v>
      </c>
      <c r="BA1823">
        <f>SUM(AW1823:AZ1823)</f>
        <v>0</v>
      </c>
      <c r="BB1823" t="str">
        <f>VLOOKUP(BA1823,'Standard Deviations'!$L$1:$M$11,2,TRUE)</f>
        <v>No Tier</v>
      </c>
    </row>
    <row r="1824" spans="1:54">
      <c r="A1824">
        <v>1655</v>
      </c>
      <c r="B1824">
        <v>1979</v>
      </c>
      <c r="C1824">
        <f>2024-B1824</f>
        <v>45</v>
      </c>
      <c r="D1824" t="str">
        <f>VLOOKUP(B1824,Reference!$A$1:$B$125, 2)</f>
        <v>Gen X</v>
      </c>
      <c r="E1824" t="s">
        <v>54</v>
      </c>
      <c r="F1824" t="str">
        <f>IF(E1824="High School", "No College", "College")</f>
        <v>College</v>
      </c>
      <c r="G1824" t="s">
        <v>65</v>
      </c>
      <c r="H1824">
        <v>34350</v>
      </c>
      <c r="I1824">
        <v>34350</v>
      </c>
      <c r="J1824" s="4" t="s">
        <v>175</v>
      </c>
      <c r="K1824">
        <v>1</v>
      </c>
      <c r="L1824">
        <v>0</v>
      </c>
      <c r="M1824" t="str">
        <f>IF(OR(K1824&gt;0, L1824&gt;0), "Parent", "Not Parent")</f>
        <v>Parent</v>
      </c>
      <c r="N1824" t="s">
        <v>704</v>
      </c>
      <c r="O1824" s="8">
        <v>41916</v>
      </c>
      <c r="P1824" s="9">
        <f>O1824-N1824</f>
        <v>350</v>
      </c>
      <c r="Q1824">
        <v>81</v>
      </c>
      <c r="R1824" s="9">
        <f>P1824-Q1824</f>
        <v>269</v>
      </c>
      <c r="S1824" s="8">
        <f>O1824-R1824</f>
        <v>41647</v>
      </c>
      <c r="T1824">
        <v>16</v>
      </c>
      <c r="U1824">
        <v>3</v>
      </c>
      <c r="V1824">
        <v>15</v>
      </c>
      <c r="W1824">
        <v>2</v>
      </c>
      <c r="X1824">
        <v>1</v>
      </c>
      <c r="Y1824">
        <v>11</v>
      </c>
      <c r="Z1824">
        <v>48</v>
      </c>
      <c r="AA1824">
        <f>Z1824/P1824</f>
        <v>0.13714285714285715</v>
      </c>
      <c r="AB1824" s="14" t="s">
        <v>506</v>
      </c>
      <c r="AC1824" s="13" t="s">
        <v>63</v>
      </c>
      <c r="AD1824">
        <v>1</v>
      </c>
      <c r="AE1824" t="str">
        <f>IF(AD1824&gt;3, "Prefers Discount", "Discount Indifferent")</f>
        <v>Discount Indifferent</v>
      </c>
      <c r="AF1824">
        <v>3</v>
      </c>
      <c r="AG1824">
        <v>1</v>
      </c>
      <c r="AH1824">
        <v>0</v>
      </c>
      <c r="AI1824" t="str">
        <f>INDEX($AF$1:$AH$1,MATCH(MAX(AF1824:AH1824),AF1824:AH1824,0))</f>
        <v>Store_Orders</v>
      </c>
      <c r="AJ1824">
        <v>7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f>SUM(AK1824:AO1824)</f>
        <v>0</v>
      </c>
      <c r="AQ1824" t="s">
        <v>67</v>
      </c>
      <c r="AR1824">
        <v>0</v>
      </c>
      <c r="AS1824" t="str">
        <f>IF(OR(AK1824&gt;0, AL1824&gt;0, AM1824&gt;0, AN1824&gt;0, AO1824&gt;0), "Converted", "Not Converted")</f>
        <v>Not Converted</v>
      </c>
      <c r="AT1824">
        <v>0</v>
      </c>
      <c r="AU1824">
        <v>3</v>
      </c>
      <c r="AV1824">
        <v>11</v>
      </c>
      <c r="AW1824">
        <f>IF(Z1824&gt;607, 4, 0)</f>
        <v>0</v>
      </c>
      <c r="AX1824">
        <f>IF(AA1824&gt;0.1497, 3, 0)</f>
        <v>0</v>
      </c>
      <c r="AY1824">
        <f>IF(P1824&gt;4031, 2, 0)</f>
        <v>0</v>
      </c>
      <c r="AZ1824">
        <f>IF(H1824&gt;51934.91, 1, 0)</f>
        <v>0</v>
      </c>
      <c r="BA1824">
        <f>SUM(AW1824:AZ1824)</f>
        <v>0</v>
      </c>
      <c r="BB1824" t="str">
        <f>VLOOKUP(BA1824,'Standard Deviations'!$L$1:$M$11,2,TRUE)</f>
        <v>No Tier</v>
      </c>
    </row>
    <row r="1825" spans="1:54" hidden="1">
      <c r="A1825">
        <v>6263</v>
      </c>
      <c r="B1825">
        <v>1968</v>
      </c>
      <c r="C1825">
        <f>2024-B1825</f>
        <v>56</v>
      </c>
      <c r="D1825" t="str">
        <f>VLOOKUP(B1825,Reference!$A$1:$B$125, 2)</f>
        <v>Gen X</v>
      </c>
      <c r="E1825" t="s">
        <v>54</v>
      </c>
      <c r="F1825" t="str">
        <f>IF(E1825="High School", "No College", "College")</f>
        <v>College</v>
      </c>
      <c r="G1825" t="s">
        <v>65</v>
      </c>
      <c r="H1825">
        <v>35322</v>
      </c>
      <c r="I1825">
        <v>35322</v>
      </c>
      <c r="J1825" s="4" t="s">
        <v>175</v>
      </c>
      <c r="K1825">
        <v>1</v>
      </c>
      <c r="L1825">
        <v>2</v>
      </c>
      <c r="M1825" t="str">
        <f>IF(OR(K1825&gt;0, L1825&gt;0), "Parent", "Not Parent")</f>
        <v>Parent</v>
      </c>
      <c r="N1825" t="s">
        <v>403</v>
      </c>
      <c r="O1825" s="8">
        <v>41916</v>
      </c>
      <c r="P1825" s="9">
        <f>O1825-N1825</f>
        <v>773</v>
      </c>
      <c r="Q1825">
        <v>34</v>
      </c>
      <c r="R1825" s="9">
        <f>P1825-Q1825</f>
        <v>739</v>
      </c>
      <c r="S1825" s="8">
        <f>O1825-R1825</f>
        <v>41177</v>
      </c>
      <c r="T1825">
        <v>28</v>
      </c>
      <c r="U1825">
        <v>9</v>
      </c>
      <c r="V1825">
        <v>37</v>
      </c>
      <c r="W1825">
        <v>12</v>
      </c>
      <c r="X1825">
        <v>7</v>
      </c>
      <c r="Y1825">
        <v>13</v>
      </c>
      <c r="Z1825">
        <v>106</v>
      </c>
      <c r="AA1825">
        <f>Z1825/P1825</f>
        <v>0.1371280724450194</v>
      </c>
      <c r="AB1825" s="11" t="s">
        <v>506</v>
      </c>
      <c r="AC1825" t="s">
        <v>59</v>
      </c>
      <c r="AD1825">
        <v>3</v>
      </c>
      <c r="AE1825" t="str">
        <f>IF(AD1825&gt;3, "Prefers Discount", "Discount Indifferent")</f>
        <v>Discount Indifferent</v>
      </c>
      <c r="AF1825">
        <v>4</v>
      </c>
      <c r="AG1825">
        <v>2</v>
      </c>
      <c r="AH1825">
        <v>0</v>
      </c>
      <c r="AI1825" t="str">
        <f>INDEX($AF$1:$AH$1,MATCH(MAX(AF1825:AH1825),AF1825:AH1825,0))</f>
        <v>Store_Orders</v>
      </c>
      <c r="AJ1825">
        <v>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f>SUM(AK1825:AO1825)</f>
        <v>0</v>
      </c>
      <c r="AQ1825" t="s">
        <v>67</v>
      </c>
      <c r="AR1825">
        <v>0</v>
      </c>
      <c r="AS1825" t="str">
        <f>IF(OR(AK1825&gt;0, AL1825&gt;0, AM1825&gt;0, AN1825&gt;0, AO1825&gt;0), "Converted", "Not Converted")</f>
        <v>Not Converted</v>
      </c>
      <c r="AT1825">
        <v>0</v>
      </c>
      <c r="AU1825">
        <v>3</v>
      </c>
      <c r="AV1825">
        <v>11</v>
      </c>
      <c r="AW1825">
        <f>IF(Z1825&gt;607, 4, 0)</f>
        <v>0</v>
      </c>
      <c r="AX1825">
        <f>IF(AA1825&gt;0.1497, 3, 0)</f>
        <v>0</v>
      </c>
      <c r="AY1825">
        <f>IF(P1825&gt;4031, 2, 0)</f>
        <v>0</v>
      </c>
      <c r="AZ1825">
        <f>IF(H1825&gt;51934.91, 1, 0)</f>
        <v>0</v>
      </c>
      <c r="BA1825">
        <f>SUM(AW1825:AZ1825)</f>
        <v>0</v>
      </c>
      <c r="BB1825" t="str">
        <f>VLOOKUP(BA1825,'Standard Deviations'!$L$1:$M$11,2,TRUE)</f>
        <v>No Tier</v>
      </c>
    </row>
    <row r="1826" spans="1:54">
      <c r="A1826">
        <v>9467</v>
      </c>
      <c r="B1826">
        <v>1984</v>
      </c>
      <c r="C1826">
        <f>2024-B1826</f>
        <v>40</v>
      </c>
      <c r="D1826" t="str">
        <f>VLOOKUP(B1826,Reference!$A$1:$B$125, 2)</f>
        <v>Millennials</v>
      </c>
      <c r="E1826" t="s">
        <v>54</v>
      </c>
      <c r="F1826" t="str">
        <f>IF(E1826="High School", "No College", "College")</f>
        <v>College</v>
      </c>
      <c r="G1826" t="s">
        <v>60</v>
      </c>
      <c r="H1826">
        <v>34738</v>
      </c>
      <c r="I1826">
        <v>34738</v>
      </c>
      <c r="J1826" s="4" t="s">
        <v>175</v>
      </c>
      <c r="K1826">
        <v>1</v>
      </c>
      <c r="L1826">
        <v>0</v>
      </c>
      <c r="M1826" t="str">
        <f>IF(OR(K1826&gt;0, L1826&gt;0), "Parent", "Not Parent")</f>
        <v>Parent</v>
      </c>
      <c r="N1826" t="s">
        <v>85</v>
      </c>
      <c r="O1826" s="8">
        <v>41916</v>
      </c>
      <c r="P1826" s="9">
        <f>O1826-N1826</f>
        <v>146</v>
      </c>
      <c r="Q1826">
        <v>51</v>
      </c>
      <c r="R1826" s="9">
        <f>P1826-Q1826</f>
        <v>95</v>
      </c>
      <c r="S1826" s="8">
        <f>O1826-R1826</f>
        <v>41821</v>
      </c>
      <c r="T1826">
        <v>3</v>
      </c>
      <c r="U1826">
        <v>2</v>
      </c>
      <c r="V1826">
        <v>10</v>
      </c>
      <c r="W1826">
        <v>3</v>
      </c>
      <c r="X1826">
        <v>0</v>
      </c>
      <c r="Y1826">
        <v>2</v>
      </c>
      <c r="Z1826">
        <v>20</v>
      </c>
      <c r="AA1826">
        <f>Z1826/P1826</f>
        <v>0.13698630136986301</v>
      </c>
      <c r="AB1826" s="14" t="s">
        <v>506</v>
      </c>
      <c r="AC1826" s="13" t="s">
        <v>63</v>
      </c>
      <c r="AD1826">
        <v>1</v>
      </c>
      <c r="AE1826" t="str">
        <f>IF(AD1826&gt;3, "Prefers Discount", "Discount Indifferent")</f>
        <v>Discount Indifferent</v>
      </c>
      <c r="AF1826">
        <v>3</v>
      </c>
      <c r="AG1826">
        <v>1</v>
      </c>
      <c r="AH1826">
        <v>0</v>
      </c>
      <c r="AI1826" t="str">
        <f>INDEX($AF$1:$AH$1,MATCH(MAX(AF1826:AH1826),AF1826:AH1826,0))</f>
        <v>Store_Orders</v>
      </c>
      <c r="AJ1826">
        <v>6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f>SUM(AK1826:AO1826)</f>
        <v>0</v>
      </c>
      <c r="AQ1826" t="s">
        <v>67</v>
      </c>
      <c r="AR1826">
        <v>0</v>
      </c>
      <c r="AS1826" t="str">
        <f>IF(OR(AK1826&gt;0, AL1826&gt;0, AM1826&gt;0, AN1826&gt;0, AO1826&gt;0), "Converted", "Not Converted")</f>
        <v>Not Converted</v>
      </c>
      <c r="AT1826">
        <v>0</v>
      </c>
      <c r="AU1826">
        <v>3</v>
      </c>
      <c r="AV1826">
        <v>11</v>
      </c>
      <c r="AW1826">
        <f>IF(Z1826&gt;607, 4, 0)</f>
        <v>0</v>
      </c>
      <c r="AX1826">
        <f>IF(AA1826&gt;0.1497, 3, 0)</f>
        <v>0</v>
      </c>
      <c r="AY1826">
        <f>IF(P1826&gt;4031, 2, 0)</f>
        <v>0</v>
      </c>
      <c r="AZ1826">
        <f>IF(H1826&gt;51934.91, 1, 0)</f>
        <v>0</v>
      </c>
      <c r="BA1826">
        <f>SUM(AW1826:AZ1826)</f>
        <v>0</v>
      </c>
      <c r="BB1826" t="str">
        <f>VLOOKUP(BA1826,'Standard Deviations'!$L$1:$M$11,2,TRUE)</f>
        <v>No Tier</v>
      </c>
    </row>
    <row r="1827" spans="1:54">
      <c r="A1827">
        <v>5623</v>
      </c>
      <c r="B1827">
        <v>1980</v>
      </c>
      <c r="C1827">
        <f>2024-B1827</f>
        <v>44</v>
      </c>
      <c r="D1827" t="str">
        <f>VLOOKUP(B1827,Reference!$A$1:$B$125, 2)</f>
        <v>Millennials</v>
      </c>
      <c r="E1827" t="s">
        <v>64</v>
      </c>
      <c r="F1827" t="str">
        <f>IF(E1827="High School", "No College", "College")</f>
        <v>College</v>
      </c>
      <c r="G1827" t="s">
        <v>55</v>
      </c>
      <c r="H1827">
        <v>31535</v>
      </c>
      <c r="I1827">
        <v>31535</v>
      </c>
      <c r="J1827" s="4" t="s">
        <v>341</v>
      </c>
      <c r="K1827">
        <v>1</v>
      </c>
      <c r="L1827">
        <v>0</v>
      </c>
      <c r="M1827" t="str">
        <f>IF(OR(K1827&gt;0, L1827&gt;0), "Parent", "Not Parent")</f>
        <v>Parent</v>
      </c>
      <c r="N1827" t="s">
        <v>705</v>
      </c>
      <c r="O1827" s="8">
        <v>41916</v>
      </c>
      <c r="P1827" s="9">
        <f>O1827-N1827</f>
        <v>373</v>
      </c>
      <c r="Q1827">
        <v>95</v>
      </c>
      <c r="R1827" s="9">
        <f>P1827-Q1827</f>
        <v>278</v>
      </c>
      <c r="S1827" s="8">
        <f>O1827-R1827</f>
        <v>41638</v>
      </c>
      <c r="T1827">
        <v>15</v>
      </c>
      <c r="U1827">
        <v>4</v>
      </c>
      <c r="V1827">
        <v>13</v>
      </c>
      <c r="W1827">
        <v>0</v>
      </c>
      <c r="X1827">
        <v>0</v>
      </c>
      <c r="Y1827">
        <v>19</v>
      </c>
      <c r="Z1827">
        <v>51</v>
      </c>
      <c r="AA1827">
        <f>Z1827/P1827</f>
        <v>0.13672922252010725</v>
      </c>
      <c r="AB1827" s="14" t="s">
        <v>506</v>
      </c>
      <c r="AC1827" s="13" t="s">
        <v>63</v>
      </c>
      <c r="AD1827">
        <v>1</v>
      </c>
      <c r="AE1827" t="str">
        <f>IF(AD1827&gt;3, "Prefers Discount", "Discount Indifferent")</f>
        <v>Discount Indifferent</v>
      </c>
      <c r="AF1827">
        <v>2</v>
      </c>
      <c r="AG1827">
        <v>1</v>
      </c>
      <c r="AH1827">
        <v>1</v>
      </c>
      <c r="AI1827" t="str">
        <f>INDEX($AF$1:$AH$1,MATCH(MAX(AF1827:AH1827),AF1827:AH1827,0))</f>
        <v>Store_Orders</v>
      </c>
      <c r="AJ1827">
        <v>7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f>SUM(AK1827:AO1827)</f>
        <v>1</v>
      </c>
      <c r="AQ1827" t="str">
        <f>INDEX($AK$1:$AO$1,MATCH(MAX(AK1827:AO1827),AK1827:AO1827,0))</f>
        <v>Converted_on_Camp3</v>
      </c>
      <c r="AR1827">
        <v>1</v>
      </c>
      <c r="AS1827" t="str">
        <f>IF(OR(AK1827&gt;0, AL1827&gt;0, AM1827&gt;0, AN1827&gt;0, AO1827&gt;0), "Converted", "Not Converted")</f>
        <v>Converted</v>
      </c>
      <c r="AT1827">
        <v>0</v>
      </c>
      <c r="AU1827">
        <v>3</v>
      </c>
      <c r="AV1827">
        <v>11</v>
      </c>
      <c r="AW1827">
        <f>IF(Z1827&gt;607, 4, 0)</f>
        <v>0</v>
      </c>
      <c r="AX1827">
        <f>IF(AA1827&gt;0.1497, 3, 0)</f>
        <v>0</v>
      </c>
      <c r="AY1827">
        <f>IF(P1827&gt;4031, 2, 0)</f>
        <v>0</v>
      </c>
      <c r="AZ1827">
        <f>IF(H1827&gt;51934.91, 1, 0)</f>
        <v>0</v>
      </c>
      <c r="BA1827">
        <f>SUM(AW1827:AZ1827)</f>
        <v>0</v>
      </c>
      <c r="BB1827" t="str">
        <f>VLOOKUP(BA1827,'Standard Deviations'!$L$1:$M$11,2,TRUE)</f>
        <v>No Tier</v>
      </c>
    </row>
    <row r="1828" spans="1:54" hidden="1">
      <c r="A1828">
        <v>1970</v>
      </c>
      <c r="B1828">
        <v>1968</v>
      </c>
      <c r="C1828">
        <f>2024-B1828</f>
        <v>56</v>
      </c>
      <c r="D1828" t="str">
        <f>VLOOKUP(B1828,Reference!$A$1:$B$125, 2)</f>
        <v>Gen X</v>
      </c>
      <c r="E1828" t="s">
        <v>64</v>
      </c>
      <c r="F1828" t="str">
        <f>IF(E1828="High School", "No College", "College")</f>
        <v>College</v>
      </c>
      <c r="G1828" t="s">
        <v>65</v>
      </c>
      <c r="H1828">
        <v>34053</v>
      </c>
      <c r="I1828">
        <v>34053</v>
      </c>
      <c r="J1828" s="4" t="s">
        <v>175</v>
      </c>
      <c r="K1828">
        <v>0</v>
      </c>
      <c r="L1828">
        <v>1</v>
      </c>
      <c r="M1828" t="str">
        <f>IF(OR(K1828&gt;0, L1828&gt;0), "Parent", "Not Parent")</f>
        <v>Parent</v>
      </c>
      <c r="N1828" t="s">
        <v>396</v>
      </c>
      <c r="O1828" s="8">
        <v>41916</v>
      </c>
      <c r="P1828" s="9">
        <f>O1828-N1828</f>
        <v>754</v>
      </c>
      <c r="Q1828">
        <v>14</v>
      </c>
      <c r="R1828" s="9">
        <f>P1828-Q1828</f>
        <v>740</v>
      </c>
      <c r="S1828" s="8">
        <f>O1828-R1828</f>
        <v>41176</v>
      </c>
      <c r="T1828">
        <v>63</v>
      </c>
      <c r="U1828">
        <v>0</v>
      </c>
      <c r="V1828">
        <v>21</v>
      </c>
      <c r="W1828">
        <v>7</v>
      </c>
      <c r="X1828">
        <v>0</v>
      </c>
      <c r="Y1828">
        <v>12</v>
      </c>
      <c r="Z1828">
        <v>103</v>
      </c>
      <c r="AA1828">
        <f>Z1828/P1828</f>
        <v>0.13660477453580902</v>
      </c>
      <c r="AB1828" s="11" t="s">
        <v>506</v>
      </c>
      <c r="AC1828" t="s">
        <v>59</v>
      </c>
      <c r="AD1828">
        <v>1</v>
      </c>
      <c r="AE1828" t="str">
        <f>IF(AD1828&gt;3, "Prefers Discount", "Discount Indifferent")</f>
        <v>Discount Indifferent</v>
      </c>
      <c r="AF1828">
        <v>3</v>
      </c>
      <c r="AG1828">
        <v>3</v>
      </c>
      <c r="AH1828">
        <v>0</v>
      </c>
      <c r="AI1828" t="str">
        <f>INDEX($AF$1:$AH$1,MATCH(MAX(AF1828:AH1828),AF1828:AH1828,0))</f>
        <v>Store_Orders</v>
      </c>
      <c r="AJ1828">
        <v>8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f>SUM(AK1828:AO1828)</f>
        <v>0</v>
      </c>
      <c r="AQ1828" t="s">
        <v>67</v>
      </c>
      <c r="AR1828">
        <v>0</v>
      </c>
      <c r="AS1828" t="str">
        <f>IF(OR(AK1828&gt;0, AL1828&gt;0, AM1828&gt;0, AN1828&gt;0, AO1828&gt;0), "Converted", "Not Converted")</f>
        <v>Not Converted</v>
      </c>
      <c r="AT1828">
        <v>0</v>
      </c>
      <c r="AU1828">
        <v>3</v>
      </c>
      <c r="AV1828">
        <v>11</v>
      </c>
      <c r="AW1828">
        <f>IF(Z1828&gt;607, 4, 0)</f>
        <v>0</v>
      </c>
      <c r="AX1828">
        <f>IF(AA1828&gt;0.1497, 3, 0)</f>
        <v>0</v>
      </c>
      <c r="AY1828">
        <f>IF(P1828&gt;4031, 2, 0)</f>
        <v>0</v>
      </c>
      <c r="AZ1828">
        <f>IF(H1828&gt;51934.91, 1, 0)</f>
        <v>0</v>
      </c>
      <c r="BA1828">
        <f>SUM(AW1828:AZ1828)</f>
        <v>0</v>
      </c>
      <c r="BB1828" t="str">
        <f>VLOOKUP(BA1828,'Standard Deviations'!$L$1:$M$11,2,TRUE)</f>
        <v>No Tier</v>
      </c>
    </row>
    <row r="1829" spans="1:54" hidden="1">
      <c r="A1829">
        <v>11003</v>
      </c>
      <c r="B1829">
        <v>1980</v>
      </c>
      <c r="C1829">
        <f>2024-B1829</f>
        <v>44</v>
      </c>
      <c r="D1829" t="str">
        <f>VLOOKUP(B1829,Reference!$A$1:$B$125, 2)</f>
        <v>Millennials</v>
      </c>
      <c r="E1829" t="s">
        <v>74</v>
      </c>
      <c r="F1829" t="str">
        <f>IF(E1829="High School", "No College", "College")</f>
        <v>College</v>
      </c>
      <c r="G1829" t="s">
        <v>65</v>
      </c>
      <c r="H1829">
        <v>25130</v>
      </c>
      <c r="I1829">
        <v>25130</v>
      </c>
      <c r="J1829" s="4" t="s">
        <v>341</v>
      </c>
      <c r="K1829">
        <v>1</v>
      </c>
      <c r="L1829">
        <v>0</v>
      </c>
      <c r="M1829" t="str">
        <f>IF(OR(K1829&gt;0, L1829&gt;0), "Parent", "Not Parent")</f>
        <v>Parent</v>
      </c>
      <c r="N1829" t="s">
        <v>236</v>
      </c>
      <c r="O1829" s="8">
        <v>41916</v>
      </c>
      <c r="P1829" s="9">
        <f>O1829-N1829</f>
        <v>367</v>
      </c>
      <c r="Q1829">
        <v>10</v>
      </c>
      <c r="R1829" s="9">
        <f>P1829-Q1829</f>
        <v>357</v>
      </c>
      <c r="S1829" s="8">
        <f>O1829-R1829</f>
        <v>41559</v>
      </c>
      <c r="T1829">
        <v>2</v>
      </c>
      <c r="U1829">
        <v>5</v>
      </c>
      <c r="V1829">
        <v>7</v>
      </c>
      <c r="W1829">
        <v>0</v>
      </c>
      <c r="X1829">
        <v>18</v>
      </c>
      <c r="Y1829">
        <v>18</v>
      </c>
      <c r="Z1829">
        <v>50</v>
      </c>
      <c r="AA1829">
        <f>Z1829/P1829</f>
        <v>0.13623978201634879</v>
      </c>
      <c r="AB1829" s="11" t="s">
        <v>506</v>
      </c>
      <c r="AC1829" t="s">
        <v>59</v>
      </c>
      <c r="AD1829">
        <v>2</v>
      </c>
      <c r="AE1829" t="str">
        <f>IF(AD1829&gt;3, "Prefers Discount", "Discount Indifferent")</f>
        <v>Discount Indifferent</v>
      </c>
      <c r="AF1829">
        <v>3</v>
      </c>
      <c r="AG1829">
        <v>2</v>
      </c>
      <c r="AH1829">
        <v>0</v>
      </c>
      <c r="AI1829" t="str">
        <f>INDEX($AF$1:$AH$1,MATCH(MAX(AF1829:AH1829),AF1829:AH1829,0))</f>
        <v>Store_Orders</v>
      </c>
      <c r="AJ1829">
        <v>7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f>SUM(AK1829:AO1829)</f>
        <v>0</v>
      </c>
      <c r="AQ1829" t="s">
        <v>67</v>
      </c>
      <c r="AR1829">
        <v>0</v>
      </c>
      <c r="AS1829" t="str">
        <f>IF(OR(AK1829&gt;0, AL1829&gt;0, AM1829&gt;0, AN1829&gt;0, AO1829&gt;0), "Converted", "Not Converted")</f>
        <v>Not Converted</v>
      </c>
      <c r="AT1829">
        <v>0</v>
      </c>
      <c r="AU1829">
        <v>3</v>
      </c>
      <c r="AV1829">
        <v>11</v>
      </c>
      <c r="AW1829">
        <f>IF(Z1829&gt;607, 4, 0)</f>
        <v>0</v>
      </c>
      <c r="AX1829">
        <f>IF(AA1829&gt;0.1497, 3, 0)</f>
        <v>0</v>
      </c>
      <c r="AY1829">
        <f>IF(P1829&gt;4031, 2, 0)</f>
        <v>0</v>
      </c>
      <c r="AZ1829">
        <f>IF(H1829&gt;51934.91, 1, 0)</f>
        <v>0</v>
      </c>
      <c r="BA1829">
        <f>SUM(AW1829:AZ1829)</f>
        <v>0</v>
      </c>
      <c r="BB1829" t="str">
        <f>VLOOKUP(BA1829,'Standard Deviations'!$L$1:$M$11,2,TRUE)</f>
        <v>No Tier</v>
      </c>
    </row>
    <row r="1830" spans="1:54">
      <c r="A1830">
        <v>3469</v>
      </c>
      <c r="B1830">
        <v>1977</v>
      </c>
      <c r="C1830">
        <f>2024-B1830</f>
        <v>47</v>
      </c>
      <c r="D1830" t="str">
        <f>VLOOKUP(B1830,Reference!$A$1:$B$125, 2)</f>
        <v>Gen X</v>
      </c>
      <c r="E1830" t="s">
        <v>68</v>
      </c>
      <c r="F1830" t="str">
        <f>IF(E1830="High School", "No College", "College")</f>
        <v>College</v>
      </c>
      <c r="G1830" t="s">
        <v>71</v>
      </c>
      <c r="H1830">
        <v>34487</v>
      </c>
      <c r="I1830">
        <v>34487</v>
      </c>
      <c r="J1830" s="4" t="s">
        <v>175</v>
      </c>
      <c r="K1830">
        <v>1</v>
      </c>
      <c r="L1830">
        <v>1</v>
      </c>
      <c r="M1830" t="str">
        <f>IF(OR(K1830&gt;0, L1830&gt;0), "Parent", "Not Parent")</f>
        <v>Parent</v>
      </c>
      <c r="N1830" t="s">
        <v>686</v>
      </c>
      <c r="O1830" s="8">
        <v>41916</v>
      </c>
      <c r="P1830" s="9">
        <f>O1830-N1830</f>
        <v>758</v>
      </c>
      <c r="Q1830">
        <v>94</v>
      </c>
      <c r="R1830" s="9">
        <f>P1830-Q1830</f>
        <v>664</v>
      </c>
      <c r="S1830" s="8">
        <f>O1830-R1830</f>
        <v>41252</v>
      </c>
      <c r="T1830">
        <v>19</v>
      </c>
      <c r="U1830">
        <v>18</v>
      </c>
      <c r="V1830">
        <v>33</v>
      </c>
      <c r="W1830">
        <v>24</v>
      </c>
      <c r="X1830">
        <v>1</v>
      </c>
      <c r="Y1830">
        <v>8</v>
      </c>
      <c r="Z1830">
        <v>103</v>
      </c>
      <c r="AA1830">
        <f>Z1830/P1830</f>
        <v>0.13588390501319261</v>
      </c>
      <c r="AB1830" s="14" t="s">
        <v>506</v>
      </c>
      <c r="AC1830" s="13" t="s">
        <v>63</v>
      </c>
      <c r="AD1830">
        <v>3</v>
      </c>
      <c r="AE1830" t="str">
        <f>IF(AD1830&gt;3, "Prefers Discount", "Discount Indifferent")</f>
        <v>Discount Indifferent</v>
      </c>
      <c r="AF1830">
        <v>3</v>
      </c>
      <c r="AG1830">
        <v>3</v>
      </c>
      <c r="AH1830">
        <v>0</v>
      </c>
      <c r="AI1830" t="str">
        <f>INDEX($AF$1:$AH$1,MATCH(MAX(AF1830:AH1830),AF1830:AH1830,0))</f>
        <v>Store_Orders</v>
      </c>
      <c r="AJ1830">
        <v>9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f>SUM(AK1830:AO1830)</f>
        <v>0</v>
      </c>
      <c r="AQ1830" t="s">
        <v>67</v>
      </c>
      <c r="AR1830">
        <v>0</v>
      </c>
      <c r="AS1830" t="str">
        <f>IF(OR(AK1830&gt;0, AL1830&gt;0, AM1830&gt;0, AN1830&gt;0, AO1830&gt;0), "Converted", "Not Converted")</f>
        <v>Not Converted</v>
      </c>
      <c r="AT1830">
        <v>0</v>
      </c>
      <c r="AU1830">
        <v>3</v>
      </c>
      <c r="AV1830">
        <v>11</v>
      </c>
      <c r="AW1830">
        <f>IF(Z1830&gt;607, 4, 0)</f>
        <v>0</v>
      </c>
      <c r="AX1830">
        <f>IF(AA1830&gt;0.1497, 3, 0)</f>
        <v>0</v>
      </c>
      <c r="AY1830">
        <f>IF(P1830&gt;4031, 2, 0)</f>
        <v>0</v>
      </c>
      <c r="AZ1830">
        <f>IF(H1830&gt;51934.91, 1, 0)</f>
        <v>0</v>
      </c>
      <c r="BA1830">
        <f>SUM(AW1830:AZ1830)</f>
        <v>0</v>
      </c>
      <c r="BB1830" t="str">
        <f>VLOOKUP(BA1830,'Standard Deviations'!$L$1:$M$11,2,TRUE)</f>
        <v>No Tier</v>
      </c>
    </row>
    <row r="1831" spans="1:54">
      <c r="A1831">
        <v>3745</v>
      </c>
      <c r="B1831">
        <v>1988</v>
      </c>
      <c r="C1831">
        <f>2024-B1831</f>
        <v>36</v>
      </c>
      <c r="D1831" t="str">
        <f>VLOOKUP(B1831,Reference!$A$1:$B$125, 2)</f>
        <v>Millennials</v>
      </c>
      <c r="E1831" t="s">
        <v>74</v>
      </c>
      <c r="F1831" t="str">
        <f>IF(E1831="High School", "No College", "College")</f>
        <v>College</v>
      </c>
      <c r="G1831" t="s">
        <v>55</v>
      </c>
      <c r="H1831">
        <v>23331</v>
      </c>
      <c r="I1831">
        <v>23331</v>
      </c>
      <c r="J1831" s="4" t="s">
        <v>341</v>
      </c>
      <c r="K1831">
        <v>1</v>
      </c>
      <c r="L1831">
        <v>0</v>
      </c>
      <c r="M1831" t="str">
        <f>IF(OR(K1831&gt;0, L1831&gt;0), "Parent", "Not Parent")</f>
        <v>Parent</v>
      </c>
      <c r="N1831" t="s">
        <v>440</v>
      </c>
      <c r="O1831" s="8">
        <v>41916</v>
      </c>
      <c r="P1831" s="9">
        <f>O1831-N1831</f>
        <v>760</v>
      </c>
      <c r="Q1831">
        <v>92</v>
      </c>
      <c r="R1831" s="9">
        <f>P1831-Q1831</f>
        <v>668</v>
      </c>
      <c r="S1831" s="8">
        <f>O1831-R1831</f>
        <v>41248</v>
      </c>
      <c r="T1831">
        <v>5</v>
      </c>
      <c r="U1831">
        <v>36</v>
      </c>
      <c r="V1831">
        <v>7</v>
      </c>
      <c r="W1831">
        <v>0</v>
      </c>
      <c r="X1831">
        <v>10</v>
      </c>
      <c r="Y1831">
        <v>45</v>
      </c>
      <c r="Z1831">
        <v>103</v>
      </c>
      <c r="AA1831">
        <f>Z1831/P1831</f>
        <v>0.13552631578947369</v>
      </c>
      <c r="AB1831" s="14" t="s">
        <v>506</v>
      </c>
      <c r="AC1831" s="13" t="s">
        <v>63</v>
      </c>
      <c r="AD1831">
        <v>2</v>
      </c>
      <c r="AE1831" t="str">
        <f>IF(AD1831&gt;3, "Prefers Discount", "Discount Indifferent")</f>
        <v>Discount Indifferent</v>
      </c>
      <c r="AF1831">
        <v>3</v>
      </c>
      <c r="AG1831">
        <v>3</v>
      </c>
      <c r="AH1831">
        <v>0</v>
      </c>
      <c r="AI1831" t="str">
        <f>INDEX($AF$1:$AH$1,MATCH(MAX(AF1831:AH1831),AF1831:AH1831,0))</f>
        <v>Store_Orders</v>
      </c>
      <c r="AJ1831">
        <v>8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f>SUM(AK1831:AO1831)</f>
        <v>0</v>
      </c>
      <c r="AQ1831" t="s">
        <v>67</v>
      </c>
      <c r="AR1831">
        <v>0</v>
      </c>
      <c r="AS1831" t="str">
        <f>IF(OR(AK1831&gt;0, AL1831&gt;0, AM1831&gt;0, AN1831&gt;0, AO1831&gt;0), "Converted", "Not Converted")</f>
        <v>Not Converted</v>
      </c>
      <c r="AT1831">
        <v>0</v>
      </c>
      <c r="AU1831">
        <v>3</v>
      </c>
      <c r="AV1831">
        <v>11</v>
      </c>
      <c r="AW1831">
        <f>IF(Z1831&gt;607, 4, 0)</f>
        <v>0</v>
      </c>
      <c r="AX1831">
        <f>IF(AA1831&gt;0.1497, 3, 0)</f>
        <v>0</v>
      </c>
      <c r="AY1831">
        <f>IF(P1831&gt;4031, 2, 0)</f>
        <v>0</v>
      </c>
      <c r="AZ1831">
        <f>IF(H1831&gt;51934.91, 1, 0)</f>
        <v>0</v>
      </c>
      <c r="BA1831">
        <f>SUM(AW1831:AZ1831)</f>
        <v>0</v>
      </c>
      <c r="BB1831" t="str">
        <f>VLOOKUP(BA1831,'Standard Deviations'!$L$1:$M$11,2,TRUE)</f>
        <v>No Tier</v>
      </c>
    </row>
    <row r="1832" spans="1:54" hidden="1">
      <c r="A1832">
        <v>5093</v>
      </c>
      <c r="B1832">
        <v>1974</v>
      </c>
      <c r="C1832">
        <f>2024-B1832</f>
        <v>50</v>
      </c>
      <c r="D1832" t="str">
        <f>VLOOKUP(B1832,Reference!$A$1:$B$125, 2)</f>
        <v>Gen X</v>
      </c>
      <c r="E1832" t="s">
        <v>68</v>
      </c>
      <c r="F1832" t="str">
        <f>IF(E1832="High School", "No College", "College")</f>
        <v>College</v>
      </c>
      <c r="G1832" t="s">
        <v>71</v>
      </c>
      <c r="H1832">
        <v>25509</v>
      </c>
      <c r="I1832">
        <v>25509</v>
      </c>
      <c r="J1832" s="4" t="s">
        <v>341</v>
      </c>
      <c r="K1832">
        <v>1</v>
      </c>
      <c r="L1832">
        <v>0</v>
      </c>
      <c r="M1832" t="str">
        <f>IF(OR(K1832&gt;0, L1832&gt;0), "Parent", "Not Parent")</f>
        <v>Parent</v>
      </c>
      <c r="N1832" t="s">
        <v>484</v>
      </c>
      <c r="O1832" s="8">
        <v>41916</v>
      </c>
      <c r="P1832" s="9">
        <f>O1832-N1832</f>
        <v>746</v>
      </c>
      <c r="Q1832">
        <v>15</v>
      </c>
      <c r="R1832" s="9">
        <f>P1832-Q1832</f>
        <v>731</v>
      </c>
      <c r="S1832" s="8">
        <f>O1832-R1832</f>
        <v>41185</v>
      </c>
      <c r="T1832">
        <v>40</v>
      </c>
      <c r="U1832">
        <v>3</v>
      </c>
      <c r="V1832">
        <v>30</v>
      </c>
      <c r="W1832">
        <v>10</v>
      </c>
      <c r="X1832">
        <v>7</v>
      </c>
      <c r="Y1832">
        <v>11</v>
      </c>
      <c r="Z1832">
        <v>101</v>
      </c>
      <c r="AA1832">
        <f>Z1832/P1832</f>
        <v>0.1353887399463807</v>
      </c>
      <c r="AB1832" s="11" t="s">
        <v>506</v>
      </c>
      <c r="AC1832" t="s">
        <v>59</v>
      </c>
      <c r="AD1832">
        <v>3</v>
      </c>
      <c r="AE1832" t="str">
        <f>IF(AD1832&gt;3, "Prefers Discount", "Discount Indifferent")</f>
        <v>Discount Indifferent</v>
      </c>
      <c r="AF1832">
        <v>3</v>
      </c>
      <c r="AG1832">
        <v>3</v>
      </c>
      <c r="AH1832">
        <v>0</v>
      </c>
      <c r="AI1832" t="str">
        <f>INDEX($AF$1:$AH$1,MATCH(MAX(AF1832:AH1832),AF1832:AH1832,0))</f>
        <v>Store_Orders</v>
      </c>
      <c r="AJ1832">
        <v>9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f>SUM(AK1832:AO1832)</f>
        <v>0</v>
      </c>
      <c r="AQ1832" t="s">
        <v>67</v>
      </c>
      <c r="AR1832">
        <v>1</v>
      </c>
      <c r="AS1832" t="str">
        <f>IF(OR(AK1832&gt;0, AL1832&gt;0, AM1832&gt;0, AN1832&gt;0, AO1832&gt;0), "Converted", "Not Converted")</f>
        <v>Not Converted</v>
      </c>
      <c r="AT1832">
        <v>0</v>
      </c>
      <c r="AU1832">
        <v>3</v>
      </c>
      <c r="AV1832">
        <v>11</v>
      </c>
      <c r="AW1832">
        <f>IF(Z1832&gt;607, 4, 0)</f>
        <v>0</v>
      </c>
      <c r="AX1832">
        <f>IF(AA1832&gt;0.1497, 3, 0)</f>
        <v>0</v>
      </c>
      <c r="AY1832">
        <f>IF(P1832&gt;4031, 2, 0)</f>
        <v>0</v>
      </c>
      <c r="AZ1832">
        <f>IF(H1832&gt;51934.91, 1, 0)</f>
        <v>0</v>
      </c>
      <c r="BA1832">
        <f>SUM(AW1832:AZ1832)</f>
        <v>0</v>
      </c>
      <c r="BB1832" t="str">
        <f>VLOOKUP(BA1832,'Standard Deviations'!$L$1:$M$11,2,TRUE)</f>
        <v>No Tier</v>
      </c>
    </row>
    <row r="1833" spans="1:54" hidden="1">
      <c r="A1833">
        <v>8524</v>
      </c>
      <c r="B1833">
        <v>1974</v>
      </c>
      <c r="C1833">
        <f>2024-B1833</f>
        <v>50</v>
      </c>
      <c r="D1833" t="str">
        <f>VLOOKUP(B1833,Reference!$A$1:$B$125, 2)</f>
        <v>Gen X</v>
      </c>
      <c r="E1833" t="s">
        <v>68</v>
      </c>
      <c r="F1833" t="str">
        <f>IF(E1833="High School", "No College", "College")</f>
        <v>College</v>
      </c>
      <c r="G1833" t="s">
        <v>71</v>
      </c>
      <c r="H1833">
        <v>25509</v>
      </c>
      <c r="I1833">
        <v>25509</v>
      </c>
      <c r="J1833" s="4" t="s">
        <v>341</v>
      </c>
      <c r="K1833">
        <v>1</v>
      </c>
      <c r="L1833">
        <v>0</v>
      </c>
      <c r="M1833" t="str">
        <f>IF(OR(K1833&gt;0, L1833&gt;0), "Parent", "Not Parent")</f>
        <v>Parent</v>
      </c>
      <c r="N1833" t="s">
        <v>484</v>
      </c>
      <c r="O1833" s="8">
        <v>41916</v>
      </c>
      <c r="P1833" s="9">
        <f>O1833-N1833</f>
        <v>746</v>
      </c>
      <c r="Q1833">
        <v>15</v>
      </c>
      <c r="R1833" s="9">
        <f>P1833-Q1833</f>
        <v>731</v>
      </c>
      <c r="S1833" s="8">
        <f>O1833-R1833</f>
        <v>41185</v>
      </c>
      <c r="T1833">
        <v>40</v>
      </c>
      <c r="U1833">
        <v>3</v>
      </c>
      <c r="V1833">
        <v>30</v>
      </c>
      <c r="W1833">
        <v>10</v>
      </c>
      <c r="X1833">
        <v>7</v>
      </c>
      <c r="Y1833">
        <v>11</v>
      </c>
      <c r="Z1833">
        <v>101</v>
      </c>
      <c r="AA1833">
        <f>Z1833/P1833</f>
        <v>0.1353887399463807</v>
      </c>
      <c r="AB1833" s="11" t="s">
        <v>506</v>
      </c>
      <c r="AC1833" t="s">
        <v>59</v>
      </c>
      <c r="AD1833">
        <v>3</v>
      </c>
      <c r="AE1833" t="str">
        <f>IF(AD1833&gt;3, "Prefers Discount", "Discount Indifferent")</f>
        <v>Discount Indifferent</v>
      </c>
      <c r="AF1833">
        <v>3</v>
      </c>
      <c r="AG1833">
        <v>3</v>
      </c>
      <c r="AH1833">
        <v>0</v>
      </c>
      <c r="AI1833" t="str">
        <f>INDEX($AF$1:$AH$1,MATCH(MAX(AF1833:AH1833),AF1833:AH1833,0))</f>
        <v>Store_Orders</v>
      </c>
      <c r="AJ1833">
        <v>9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f>SUM(AK1833:AO1833)</f>
        <v>0</v>
      </c>
      <c r="AQ1833" t="s">
        <v>67</v>
      </c>
      <c r="AR1833">
        <v>1</v>
      </c>
      <c r="AS1833" t="str">
        <f>IF(OR(AK1833&gt;0, AL1833&gt;0, AM1833&gt;0, AN1833&gt;0, AO1833&gt;0), "Converted", "Not Converted")</f>
        <v>Not Converted</v>
      </c>
      <c r="AT1833">
        <v>0</v>
      </c>
      <c r="AU1833">
        <v>3</v>
      </c>
      <c r="AV1833">
        <v>11</v>
      </c>
      <c r="AW1833">
        <f>IF(Z1833&gt;607, 4, 0)</f>
        <v>0</v>
      </c>
      <c r="AX1833">
        <f>IF(AA1833&gt;0.1497, 3, 0)</f>
        <v>0</v>
      </c>
      <c r="AY1833">
        <f>IF(P1833&gt;4031, 2, 0)</f>
        <v>0</v>
      </c>
      <c r="AZ1833">
        <f>IF(H1833&gt;51934.91, 1, 0)</f>
        <v>0</v>
      </c>
      <c r="BA1833">
        <f>SUM(AW1833:AZ1833)</f>
        <v>0</v>
      </c>
      <c r="BB1833" t="str">
        <f>VLOOKUP(BA1833,'Standard Deviations'!$L$1:$M$11,2,TRUE)</f>
        <v>No Tier</v>
      </c>
    </row>
    <row r="1834" spans="1:54">
      <c r="A1834">
        <v>5081</v>
      </c>
      <c r="B1834">
        <v>1967</v>
      </c>
      <c r="C1834">
        <f>2024-B1834</f>
        <v>57</v>
      </c>
      <c r="D1834" t="str">
        <f>VLOOKUP(B1834,Reference!$A$1:$B$125, 2)</f>
        <v>Gen X</v>
      </c>
      <c r="E1834" t="s">
        <v>74</v>
      </c>
      <c r="F1834" t="str">
        <f>IF(E1834="High School", "No College", "College")</f>
        <v>College</v>
      </c>
      <c r="G1834" t="s">
        <v>65</v>
      </c>
      <c r="H1834">
        <v>47821</v>
      </c>
      <c r="I1834">
        <v>47821</v>
      </c>
      <c r="J1834" s="4" t="s">
        <v>175</v>
      </c>
      <c r="K1834">
        <v>1</v>
      </c>
      <c r="L1834">
        <v>1</v>
      </c>
      <c r="M1834" t="str">
        <f>IF(OR(K1834&gt;0, L1834&gt;0), "Parent", "Not Parent")</f>
        <v>Parent</v>
      </c>
      <c r="N1834" t="s">
        <v>590</v>
      </c>
      <c r="O1834" s="8">
        <v>41916</v>
      </c>
      <c r="P1834" s="9">
        <f>O1834-N1834</f>
        <v>349</v>
      </c>
      <c r="Q1834">
        <v>54</v>
      </c>
      <c r="R1834" s="9">
        <f>P1834-Q1834</f>
        <v>295</v>
      </c>
      <c r="S1834" s="8">
        <f>O1834-R1834</f>
        <v>41621</v>
      </c>
      <c r="T1834">
        <v>9</v>
      </c>
      <c r="U1834">
        <v>0</v>
      </c>
      <c r="V1834">
        <v>16</v>
      </c>
      <c r="W1834">
        <v>6</v>
      </c>
      <c r="X1834">
        <v>6</v>
      </c>
      <c r="Y1834">
        <v>10</v>
      </c>
      <c r="Z1834">
        <v>47</v>
      </c>
      <c r="AA1834">
        <f>Z1834/P1834</f>
        <v>0.1346704871060172</v>
      </c>
      <c r="AB1834" s="14" t="s">
        <v>506</v>
      </c>
      <c r="AC1834" s="13" t="s">
        <v>63</v>
      </c>
      <c r="AD1834">
        <v>1</v>
      </c>
      <c r="AE1834" t="str">
        <f>IF(AD1834&gt;3, "Prefers Discount", "Discount Indifferent")</f>
        <v>Discount Indifferent</v>
      </c>
      <c r="AF1834">
        <v>3</v>
      </c>
      <c r="AG1834">
        <v>1</v>
      </c>
      <c r="AH1834">
        <v>0</v>
      </c>
      <c r="AI1834" t="str">
        <f>INDEX($AF$1:$AH$1,MATCH(MAX(AF1834:AH1834),AF1834:AH1834,0))</f>
        <v>Store_Orders</v>
      </c>
      <c r="AJ1834">
        <v>8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f>SUM(AK1834:AO1834)</f>
        <v>0</v>
      </c>
      <c r="AQ1834" t="s">
        <v>67</v>
      </c>
      <c r="AR1834">
        <v>0</v>
      </c>
      <c r="AS1834" t="str">
        <f>IF(OR(AK1834&gt;0, AL1834&gt;0, AM1834&gt;0, AN1834&gt;0, AO1834&gt;0), "Converted", "Not Converted")</f>
        <v>Not Converted</v>
      </c>
      <c r="AT1834">
        <v>0</v>
      </c>
      <c r="AU1834">
        <v>3</v>
      </c>
      <c r="AV1834">
        <v>11</v>
      </c>
      <c r="AW1834">
        <f>IF(Z1834&gt;607, 4, 0)</f>
        <v>0</v>
      </c>
      <c r="AX1834">
        <f>IF(AA1834&gt;0.1497, 3, 0)</f>
        <v>0</v>
      </c>
      <c r="AY1834">
        <f>IF(P1834&gt;4031, 2, 0)</f>
        <v>0</v>
      </c>
      <c r="AZ1834">
        <f>IF(H1834&gt;51934.91, 1, 0)</f>
        <v>0</v>
      </c>
      <c r="BA1834">
        <f>SUM(AW1834:AZ1834)</f>
        <v>0</v>
      </c>
      <c r="BB1834" t="str">
        <f>VLOOKUP(BA1834,'Standard Deviations'!$L$1:$M$11,2,TRUE)</f>
        <v>No Tier</v>
      </c>
    </row>
    <row r="1835" spans="1:54">
      <c r="A1835">
        <v>4179</v>
      </c>
      <c r="B1835">
        <v>1959</v>
      </c>
      <c r="C1835">
        <f>2024-B1835</f>
        <v>65</v>
      </c>
      <c r="D1835" t="str">
        <f>VLOOKUP(B1835,Reference!$A$1:$B$125, 2)</f>
        <v>Boomers</v>
      </c>
      <c r="E1835" t="s">
        <v>54</v>
      </c>
      <c r="F1835" t="str">
        <f>IF(E1835="High School", "No College", "College")</f>
        <v>College</v>
      </c>
      <c r="G1835" t="s">
        <v>65</v>
      </c>
      <c r="H1835">
        <v>24221</v>
      </c>
      <c r="I1835">
        <v>24221</v>
      </c>
      <c r="J1835" s="4" t="s">
        <v>341</v>
      </c>
      <c r="K1835">
        <v>0</v>
      </c>
      <c r="L1835">
        <v>0</v>
      </c>
      <c r="M1835" t="str">
        <f>IF(OR(K1835&gt;0, L1835&gt;0), "Parent", "Not Parent")</f>
        <v>Not Parent</v>
      </c>
      <c r="N1835" t="s">
        <v>301</v>
      </c>
      <c r="O1835" s="8">
        <v>41916</v>
      </c>
      <c r="P1835" s="9">
        <f>O1835-N1835</f>
        <v>410</v>
      </c>
      <c r="Q1835">
        <v>94</v>
      </c>
      <c r="R1835" s="9">
        <f>P1835-Q1835</f>
        <v>316</v>
      </c>
      <c r="S1835" s="8">
        <f>O1835-R1835</f>
        <v>41600</v>
      </c>
      <c r="T1835">
        <v>8</v>
      </c>
      <c r="U1835">
        <v>9</v>
      </c>
      <c r="V1835">
        <v>9</v>
      </c>
      <c r="W1835">
        <v>2</v>
      </c>
      <c r="X1835">
        <v>5</v>
      </c>
      <c r="Y1835">
        <v>22</v>
      </c>
      <c r="Z1835">
        <v>55</v>
      </c>
      <c r="AA1835">
        <f>Z1835/P1835</f>
        <v>0.13414634146341464</v>
      </c>
      <c r="AB1835" s="14" t="s">
        <v>506</v>
      </c>
      <c r="AC1835" s="13" t="s">
        <v>63</v>
      </c>
      <c r="AD1835">
        <v>1</v>
      </c>
      <c r="AE1835" t="str">
        <f>IF(AD1835&gt;3, "Prefers Discount", "Discount Indifferent")</f>
        <v>Discount Indifferent</v>
      </c>
      <c r="AF1835">
        <v>3</v>
      </c>
      <c r="AG1835">
        <v>1</v>
      </c>
      <c r="AH1835">
        <v>1</v>
      </c>
      <c r="AI1835" t="str">
        <f>INDEX($AF$1:$AH$1,MATCH(MAX(AF1835:AH1835),AF1835:AH1835,0))</f>
        <v>Store_Orders</v>
      </c>
      <c r="AJ1835">
        <v>4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f>SUM(AK1835:AO1835)</f>
        <v>0</v>
      </c>
      <c r="AQ1835" t="s">
        <v>67</v>
      </c>
      <c r="AR1835">
        <v>0</v>
      </c>
      <c r="AS1835" t="str">
        <f>IF(OR(AK1835&gt;0, AL1835&gt;0, AM1835&gt;0, AN1835&gt;0, AO1835&gt;0), "Converted", "Not Converted")</f>
        <v>Not Converted</v>
      </c>
      <c r="AT1835">
        <v>0</v>
      </c>
      <c r="AU1835">
        <v>3</v>
      </c>
      <c r="AV1835">
        <v>11</v>
      </c>
      <c r="AW1835">
        <f>IF(Z1835&gt;607, 4, 0)</f>
        <v>0</v>
      </c>
      <c r="AX1835">
        <f>IF(AA1835&gt;0.1497, 3, 0)</f>
        <v>0</v>
      </c>
      <c r="AY1835">
        <f>IF(P1835&gt;4031, 2, 0)</f>
        <v>0</v>
      </c>
      <c r="AZ1835">
        <f>IF(H1835&gt;51934.91, 1, 0)</f>
        <v>0</v>
      </c>
      <c r="BA1835">
        <f>SUM(AW1835:AZ1835)</f>
        <v>0</v>
      </c>
      <c r="BB1835" t="str">
        <f>VLOOKUP(BA1835,'Standard Deviations'!$L$1:$M$11,2,TRUE)</f>
        <v>No Tier</v>
      </c>
    </row>
    <row r="1836" spans="1:54">
      <c r="A1836">
        <v>7842</v>
      </c>
      <c r="B1836">
        <v>1968</v>
      </c>
      <c r="C1836">
        <f>2024-B1836</f>
        <v>56</v>
      </c>
      <c r="D1836" t="str">
        <f>VLOOKUP(B1836,Reference!$A$1:$B$125, 2)</f>
        <v>Gen X</v>
      </c>
      <c r="E1836" t="s">
        <v>54</v>
      </c>
      <c r="F1836" t="str">
        <f>IF(E1836="High School", "No College", "College")</f>
        <v>College</v>
      </c>
      <c r="G1836" t="s">
        <v>60</v>
      </c>
      <c r="H1836">
        <v>36065</v>
      </c>
      <c r="I1836">
        <v>36065</v>
      </c>
      <c r="J1836" s="4" t="s">
        <v>175</v>
      </c>
      <c r="K1836">
        <v>1</v>
      </c>
      <c r="L1836">
        <v>1</v>
      </c>
      <c r="M1836" t="str">
        <f>IF(OR(K1836&gt;0, L1836&gt;0), "Parent", "Not Parent")</f>
        <v>Parent</v>
      </c>
      <c r="N1836" t="s">
        <v>437</v>
      </c>
      <c r="O1836" s="8">
        <v>41916</v>
      </c>
      <c r="P1836" s="9">
        <f>O1836-N1836</f>
        <v>552</v>
      </c>
      <c r="Q1836">
        <v>54</v>
      </c>
      <c r="R1836" s="9">
        <f>P1836-Q1836</f>
        <v>498</v>
      </c>
      <c r="S1836" s="8">
        <f>O1836-R1836</f>
        <v>41418</v>
      </c>
      <c r="T1836">
        <v>18</v>
      </c>
      <c r="U1836">
        <v>7</v>
      </c>
      <c r="V1836">
        <v>34</v>
      </c>
      <c r="W1836">
        <v>10</v>
      </c>
      <c r="X1836">
        <v>2</v>
      </c>
      <c r="Y1836">
        <v>3</v>
      </c>
      <c r="Z1836">
        <v>74</v>
      </c>
      <c r="AA1836">
        <f>Z1836/P1836</f>
        <v>0.13405797101449277</v>
      </c>
      <c r="AB1836" s="14" t="s">
        <v>506</v>
      </c>
      <c r="AC1836" s="13" t="s">
        <v>63</v>
      </c>
      <c r="AD1836">
        <v>3</v>
      </c>
      <c r="AE1836" t="str">
        <f>IF(AD1836&gt;3, "Prefers Discount", "Discount Indifferent")</f>
        <v>Discount Indifferent</v>
      </c>
      <c r="AF1836">
        <v>3</v>
      </c>
      <c r="AG1836">
        <v>3</v>
      </c>
      <c r="AH1836">
        <v>0</v>
      </c>
      <c r="AI1836" t="str">
        <f>INDEX($AF$1:$AH$1,MATCH(MAX(AF1836:AH1836),AF1836:AH1836,0))</f>
        <v>Store_Orders</v>
      </c>
      <c r="AJ1836">
        <v>8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f>SUM(AK1836:AO1836)</f>
        <v>0</v>
      </c>
      <c r="AQ1836" t="s">
        <v>67</v>
      </c>
      <c r="AR1836">
        <v>0</v>
      </c>
      <c r="AS1836" t="str">
        <f>IF(OR(AK1836&gt;0, AL1836&gt;0, AM1836&gt;0, AN1836&gt;0, AO1836&gt;0), "Converted", "Not Converted")</f>
        <v>Not Converted</v>
      </c>
      <c r="AT1836">
        <v>0</v>
      </c>
      <c r="AU1836">
        <v>3</v>
      </c>
      <c r="AV1836">
        <v>11</v>
      </c>
      <c r="AW1836">
        <f>IF(Z1836&gt;607, 4, 0)</f>
        <v>0</v>
      </c>
      <c r="AX1836">
        <f>IF(AA1836&gt;0.1497, 3, 0)</f>
        <v>0</v>
      </c>
      <c r="AY1836">
        <f>IF(P1836&gt;4031, 2, 0)</f>
        <v>0</v>
      </c>
      <c r="AZ1836">
        <f>IF(H1836&gt;51934.91, 1, 0)</f>
        <v>0</v>
      </c>
      <c r="BA1836">
        <f>SUM(AW1836:AZ1836)</f>
        <v>0</v>
      </c>
      <c r="BB1836" t="str">
        <f>VLOOKUP(BA1836,'Standard Deviations'!$L$1:$M$11,2,TRUE)</f>
        <v>No Tier</v>
      </c>
    </row>
    <row r="1837" spans="1:54">
      <c r="A1837">
        <v>5268</v>
      </c>
      <c r="B1837">
        <v>1960</v>
      </c>
      <c r="C1837">
        <f>2024-B1837</f>
        <v>64</v>
      </c>
      <c r="D1837" t="str">
        <f>VLOOKUP(B1837,Reference!$A$1:$B$125, 2)</f>
        <v>Boomers</v>
      </c>
      <c r="E1837" t="s">
        <v>54</v>
      </c>
      <c r="F1837" t="str">
        <f>IF(E1837="High School", "No College", "College")</f>
        <v>College</v>
      </c>
      <c r="G1837" t="s">
        <v>55</v>
      </c>
      <c r="H1837">
        <v>29440</v>
      </c>
      <c r="I1837">
        <v>29440</v>
      </c>
      <c r="J1837" s="4" t="s">
        <v>341</v>
      </c>
      <c r="K1837">
        <v>1</v>
      </c>
      <c r="L1837">
        <v>1</v>
      </c>
      <c r="M1837" t="str">
        <f>IF(OR(K1837&gt;0, L1837&gt;0), "Parent", "Not Parent")</f>
        <v>Parent</v>
      </c>
      <c r="N1837" t="s">
        <v>592</v>
      </c>
      <c r="O1837" s="8">
        <v>41916</v>
      </c>
      <c r="P1837" s="9">
        <f>O1837-N1837</f>
        <v>419</v>
      </c>
      <c r="Q1837">
        <v>95</v>
      </c>
      <c r="R1837" s="9">
        <f>P1837-Q1837</f>
        <v>324</v>
      </c>
      <c r="S1837" s="8">
        <f>O1837-R1837</f>
        <v>41592</v>
      </c>
      <c r="T1837">
        <v>17</v>
      </c>
      <c r="U1837">
        <v>8</v>
      </c>
      <c r="V1837">
        <v>14</v>
      </c>
      <c r="W1837">
        <v>10</v>
      </c>
      <c r="X1837">
        <v>4</v>
      </c>
      <c r="Y1837">
        <v>3</v>
      </c>
      <c r="Z1837">
        <v>56</v>
      </c>
      <c r="AA1837">
        <f>Z1837/P1837</f>
        <v>0.13365155131264916</v>
      </c>
      <c r="AB1837" s="14" t="s">
        <v>506</v>
      </c>
      <c r="AC1837" s="13" t="s">
        <v>63</v>
      </c>
      <c r="AD1837">
        <v>2</v>
      </c>
      <c r="AE1837" t="str">
        <f>IF(AD1837&gt;3, "Prefers Discount", "Discount Indifferent")</f>
        <v>Discount Indifferent</v>
      </c>
      <c r="AF1837">
        <v>4</v>
      </c>
      <c r="AG1837">
        <v>1</v>
      </c>
      <c r="AH1837">
        <v>0</v>
      </c>
      <c r="AI1837" t="str">
        <f>INDEX($AF$1:$AH$1,MATCH(MAX(AF1837:AH1837),AF1837:AH1837,0))</f>
        <v>Store_Orders</v>
      </c>
      <c r="AJ1837">
        <v>7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f>SUM(AK1837:AO1837)</f>
        <v>0</v>
      </c>
      <c r="AQ1837" t="s">
        <v>67</v>
      </c>
      <c r="AR1837">
        <v>0</v>
      </c>
      <c r="AS1837" t="str">
        <f>IF(OR(AK1837&gt;0, AL1837&gt;0, AM1837&gt;0, AN1837&gt;0, AO1837&gt;0), "Converted", "Not Converted")</f>
        <v>Not Converted</v>
      </c>
      <c r="AT1837">
        <v>0</v>
      </c>
      <c r="AU1837">
        <v>3</v>
      </c>
      <c r="AV1837">
        <v>11</v>
      </c>
      <c r="AW1837">
        <f>IF(Z1837&gt;607, 4, 0)</f>
        <v>0</v>
      </c>
      <c r="AX1837">
        <f>IF(AA1837&gt;0.1497, 3, 0)</f>
        <v>0</v>
      </c>
      <c r="AY1837">
        <f>IF(P1837&gt;4031, 2, 0)</f>
        <v>0</v>
      </c>
      <c r="AZ1837">
        <f>IF(H1837&gt;51934.91, 1, 0)</f>
        <v>0</v>
      </c>
      <c r="BA1837">
        <f>SUM(AW1837:AZ1837)</f>
        <v>0</v>
      </c>
      <c r="BB1837" t="str">
        <f>VLOOKUP(BA1837,'Standard Deviations'!$L$1:$M$11,2,TRUE)</f>
        <v>No Tier</v>
      </c>
    </row>
    <row r="1838" spans="1:54" hidden="1">
      <c r="A1838">
        <v>10995</v>
      </c>
      <c r="B1838">
        <v>1988</v>
      </c>
      <c r="C1838">
        <f>2024-B1838</f>
        <v>36</v>
      </c>
      <c r="D1838" t="str">
        <f>VLOOKUP(B1838,Reference!$A$1:$B$125, 2)</f>
        <v>Millennials</v>
      </c>
      <c r="E1838" t="s">
        <v>74</v>
      </c>
      <c r="F1838" t="str">
        <f>IF(E1838="High School", "No College", "College")</f>
        <v>College</v>
      </c>
      <c r="G1838" t="s">
        <v>55</v>
      </c>
      <c r="H1838">
        <v>15716</v>
      </c>
      <c r="I1838">
        <v>15716</v>
      </c>
      <c r="J1838" s="4" t="s">
        <v>341</v>
      </c>
      <c r="K1838">
        <v>1</v>
      </c>
      <c r="L1838">
        <v>0</v>
      </c>
      <c r="M1838" t="str">
        <f>IF(OR(K1838&gt;0, L1838&gt;0), "Parent", "Not Parent")</f>
        <v>Parent</v>
      </c>
      <c r="N1838" t="s">
        <v>321</v>
      </c>
      <c r="O1838" s="8">
        <v>41916</v>
      </c>
      <c r="P1838" s="9">
        <f>O1838-N1838</f>
        <v>691</v>
      </c>
      <c r="Q1838">
        <v>8</v>
      </c>
      <c r="R1838" s="9">
        <f>P1838-Q1838</f>
        <v>683</v>
      </c>
      <c r="S1838" s="8">
        <f>O1838-R1838</f>
        <v>41233</v>
      </c>
      <c r="T1838">
        <v>16</v>
      </c>
      <c r="U1838">
        <v>5</v>
      </c>
      <c r="V1838">
        <v>30</v>
      </c>
      <c r="W1838">
        <v>8</v>
      </c>
      <c r="X1838">
        <v>7</v>
      </c>
      <c r="Y1838">
        <v>26</v>
      </c>
      <c r="Z1838">
        <v>92</v>
      </c>
      <c r="AA1838">
        <f>Z1838/P1838</f>
        <v>0.13314037626628075</v>
      </c>
      <c r="AB1838" s="11" t="s">
        <v>506</v>
      </c>
      <c r="AC1838" t="s">
        <v>59</v>
      </c>
      <c r="AD1838">
        <v>3</v>
      </c>
      <c r="AE1838" t="str">
        <f>IF(AD1838&gt;3, "Prefers Discount", "Discount Indifferent")</f>
        <v>Discount Indifferent</v>
      </c>
      <c r="AF1838">
        <v>4</v>
      </c>
      <c r="AG1838">
        <v>3</v>
      </c>
      <c r="AH1838">
        <v>0</v>
      </c>
      <c r="AI1838" t="str">
        <f>INDEX($AF$1:$AH$1,MATCH(MAX(AF1838:AH1838),AF1838:AH1838,0))</f>
        <v>Store_Orders</v>
      </c>
      <c r="AJ1838">
        <v>8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f>SUM(AK1838:AO1838)</f>
        <v>0</v>
      </c>
      <c r="AQ1838" t="s">
        <v>67</v>
      </c>
      <c r="AR1838">
        <v>0</v>
      </c>
      <c r="AS1838" t="str">
        <f>IF(OR(AK1838&gt;0, AL1838&gt;0, AM1838&gt;0, AN1838&gt;0, AO1838&gt;0), "Converted", "Not Converted")</f>
        <v>Not Converted</v>
      </c>
      <c r="AT1838">
        <v>1</v>
      </c>
      <c r="AU1838">
        <v>3</v>
      </c>
      <c r="AV1838">
        <v>11</v>
      </c>
      <c r="AW1838">
        <f>IF(Z1838&gt;607, 4, 0)</f>
        <v>0</v>
      </c>
      <c r="AX1838">
        <f>IF(AA1838&gt;0.1497, 3, 0)</f>
        <v>0</v>
      </c>
      <c r="AY1838">
        <f>IF(P1838&gt;4031, 2, 0)</f>
        <v>0</v>
      </c>
      <c r="AZ1838">
        <f>IF(H1838&gt;51934.91, 1, 0)</f>
        <v>0</v>
      </c>
      <c r="BA1838">
        <f>SUM(AW1838:AZ1838)</f>
        <v>0</v>
      </c>
      <c r="BB1838" t="str">
        <f>VLOOKUP(BA1838,'Standard Deviations'!$L$1:$M$11,2,TRUE)</f>
        <v>No Tier</v>
      </c>
    </row>
    <row r="1839" spans="1:54">
      <c r="A1839">
        <v>642</v>
      </c>
      <c r="B1839">
        <v>1980</v>
      </c>
      <c r="C1839">
        <f>2024-B1839</f>
        <v>44</v>
      </c>
      <c r="D1839" t="str">
        <f>VLOOKUP(B1839,Reference!$A$1:$B$125, 2)</f>
        <v>Millennials</v>
      </c>
      <c r="E1839" t="s">
        <v>546</v>
      </c>
      <c r="F1839" t="str">
        <f>IF(E1839="High School", "No College", "College")</f>
        <v>No College</v>
      </c>
      <c r="G1839" t="s">
        <v>55</v>
      </c>
      <c r="H1839">
        <v>16005</v>
      </c>
      <c r="I1839">
        <v>16005</v>
      </c>
      <c r="J1839" s="4" t="s">
        <v>341</v>
      </c>
      <c r="K1839">
        <v>1</v>
      </c>
      <c r="L1839">
        <v>0</v>
      </c>
      <c r="M1839" t="str">
        <f>IF(OR(K1839&gt;0, L1839&gt;0), "Parent", "Not Parent")</f>
        <v>Parent</v>
      </c>
      <c r="N1839" t="s">
        <v>643</v>
      </c>
      <c r="O1839" s="8">
        <v>41916</v>
      </c>
      <c r="P1839" s="9">
        <f>O1839-N1839</f>
        <v>781</v>
      </c>
      <c r="Q1839">
        <v>69</v>
      </c>
      <c r="R1839" s="9">
        <f>P1839-Q1839</f>
        <v>712</v>
      </c>
      <c r="S1839" s="8">
        <f>O1839-R1839</f>
        <v>41204</v>
      </c>
      <c r="T1839">
        <v>1</v>
      </c>
      <c r="U1839">
        <v>3</v>
      </c>
      <c r="V1839">
        <v>2</v>
      </c>
      <c r="W1839">
        <v>20</v>
      </c>
      <c r="X1839">
        <v>30</v>
      </c>
      <c r="Y1839">
        <v>47</v>
      </c>
      <c r="Z1839">
        <v>103</v>
      </c>
      <c r="AA1839">
        <f>Z1839/P1839</f>
        <v>0.13188220230473752</v>
      </c>
      <c r="AB1839" s="14" t="s">
        <v>506</v>
      </c>
      <c r="AC1839" s="13" t="s">
        <v>63</v>
      </c>
      <c r="AD1839">
        <v>3</v>
      </c>
      <c r="AE1839" t="str">
        <f>IF(AD1839&gt;3, "Prefers Discount", "Discount Indifferent")</f>
        <v>Discount Indifferent</v>
      </c>
      <c r="AF1839">
        <v>2</v>
      </c>
      <c r="AG1839">
        <v>2</v>
      </c>
      <c r="AH1839">
        <v>1</v>
      </c>
      <c r="AI1839" t="str">
        <f>INDEX($AF$1:$AH$1,MATCH(MAX(AF1839:AH1839),AF1839:AH1839,0))</f>
        <v>Store_Orders</v>
      </c>
      <c r="AJ1839">
        <v>8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f>SUM(AK1839:AO1839)</f>
        <v>0</v>
      </c>
      <c r="AQ1839" t="s">
        <v>67</v>
      </c>
      <c r="AR1839">
        <v>0</v>
      </c>
      <c r="AS1839" t="str">
        <f>IF(OR(AK1839&gt;0, AL1839&gt;0, AM1839&gt;0, AN1839&gt;0, AO1839&gt;0), "Converted", "Not Converted")</f>
        <v>Not Converted</v>
      </c>
      <c r="AT1839">
        <v>0</v>
      </c>
      <c r="AU1839">
        <v>3</v>
      </c>
      <c r="AV1839">
        <v>11</v>
      </c>
      <c r="AW1839">
        <f>IF(Z1839&gt;607, 4, 0)</f>
        <v>0</v>
      </c>
      <c r="AX1839">
        <f>IF(AA1839&gt;0.1497, 3, 0)</f>
        <v>0</v>
      </c>
      <c r="AY1839">
        <f>IF(P1839&gt;4031, 2, 0)</f>
        <v>0</v>
      </c>
      <c r="AZ1839">
        <f>IF(H1839&gt;51934.91, 1, 0)</f>
        <v>0</v>
      </c>
      <c r="BA1839">
        <f>SUM(AW1839:AZ1839)</f>
        <v>0</v>
      </c>
      <c r="BB1839" t="str">
        <f>VLOOKUP(BA1839,'Standard Deviations'!$L$1:$M$11,2,TRUE)</f>
        <v>No Tier</v>
      </c>
    </row>
    <row r="1840" spans="1:54" hidden="1">
      <c r="A1840">
        <v>153</v>
      </c>
      <c r="B1840">
        <v>1953</v>
      </c>
      <c r="C1840">
        <f>2024-B1840</f>
        <v>71</v>
      </c>
      <c r="D1840" t="str">
        <f>VLOOKUP(B1840,Reference!$A$1:$B$125, 2)</f>
        <v>Boomers</v>
      </c>
      <c r="E1840" t="s">
        <v>54</v>
      </c>
      <c r="F1840" t="str">
        <f>IF(E1840="High School", "No College", "College")</f>
        <v>College</v>
      </c>
      <c r="G1840" t="s">
        <v>71</v>
      </c>
      <c r="H1840">
        <v>23272</v>
      </c>
      <c r="I1840">
        <v>23272</v>
      </c>
      <c r="J1840" s="4" t="s">
        <v>341</v>
      </c>
      <c r="K1840">
        <v>0</v>
      </c>
      <c r="L1840">
        <v>0</v>
      </c>
      <c r="M1840" t="str">
        <f>IF(OR(K1840&gt;0, L1840&gt;0), "Parent", "Not Parent")</f>
        <v>Not Parent</v>
      </c>
      <c r="N1840" t="s">
        <v>139</v>
      </c>
      <c r="O1840" s="8">
        <v>41916</v>
      </c>
      <c r="P1840" s="9">
        <f>O1840-N1840</f>
        <v>352</v>
      </c>
      <c r="Q1840">
        <v>29</v>
      </c>
      <c r="R1840" s="9">
        <f>P1840-Q1840</f>
        <v>323</v>
      </c>
      <c r="S1840" s="8">
        <f>O1840-R1840</f>
        <v>41593</v>
      </c>
      <c r="T1840">
        <v>19</v>
      </c>
      <c r="U1840">
        <v>3</v>
      </c>
      <c r="V1840">
        <v>6</v>
      </c>
      <c r="W1840">
        <v>4</v>
      </c>
      <c r="X1840">
        <v>2</v>
      </c>
      <c r="Y1840">
        <v>12</v>
      </c>
      <c r="Z1840">
        <v>46</v>
      </c>
      <c r="AA1840">
        <f>Z1840/P1840</f>
        <v>0.13068181818181818</v>
      </c>
      <c r="AB1840" s="11" t="s">
        <v>506</v>
      </c>
      <c r="AC1840" t="s">
        <v>59</v>
      </c>
      <c r="AD1840">
        <v>1</v>
      </c>
      <c r="AE1840" t="str">
        <f>IF(AD1840&gt;3, "Prefers Discount", "Discount Indifferent")</f>
        <v>Discount Indifferent</v>
      </c>
      <c r="AF1840">
        <v>3</v>
      </c>
      <c r="AG1840">
        <v>1</v>
      </c>
      <c r="AH1840">
        <v>0</v>
      </c>
      <c r="AI1840" t="str">
        <f>INDEX($AF$1:$AH$1,MATCH(MAX(AF1840:AH1840),AF1840:AH1840,0))</f>
        <v>Store_Orders</v>
      </c>
      <c r="AJ1840">
        <v>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f>SUM(AK1840:AO1840)</f>
        <v>0</v>
      </c>
      <c r="AQ1840" t="s">
        <v>67</v>
      </c>
      <c r="AR1840">
        <v>0</v>
      </c>
      <c r="AS1840" t="str">
        <f>IF(OR(AK1840&gt;0, AL1840&gt;0, AM1840&gt;0, AN1840&gt;0, AO1840&gt;0), "Converted", "Not Converted")</f>
        <v>Not Converted</v>
      </c>
      <c r="AT1840">
        <v>0</v>
      </c>
      <c r="AU1840">
        <v>3</v>
      </c>
      <c r="AV1840">
        <v>11</v>
      </c>
      <c r="AW1840">
        <f>IF(Z1840&gt;607, 4, 0)</f>
        <v>0</v>
      </c>
      <c r="AX1840">
        <f>IF(AA1840&gt;0.1497, 3, 0)</f>
        <v>0</v>
      </c>
      <c r="AY1840">
        <f>IF(P1840&gt;4031, 2, 0)</f>
        <v>0</v>
      </c>
      <c r="AZ1840">
        <f>IF(H1840&gt;51934.91, 1, 0)</f>
        <v>0</v>
      </c>
      <c r="BA1840">
        <f>SUM(AW1840:AZ1840)</f>
        <v>0</v>
      </c>
      <c r="BB1840" t="str">
        <f>VLOOKUP(BA1840,'Standard Deviations'!$L$1:$M$11,2,TRUE)</f>
        <v>No Tier</v>
      </c>
    </row>
    <row r="1841" spans="1:54" hidden="1">
      <c r="A1841">
        <v>10395</v>
      </c>
      <c r="B1841">
        <v>1986</v>
      </c>
      <c r="C1841">
        <f>2024-B1841</f>
        <v>38</v>
      </c>
      <c r="D1841" t="str">
        <f>VLOOKUP(B1841,Reference!$A$1:$B$125, 2)</f>
        <v>Millennials</v>
      </c>
      <c r="E1841" t="s">
        <v>546</v>
      </c>
      <c r="F1841" t="str">
        <f>IF(E1841="High School", "No College", "College")</f>
        <v>No College</v>
      </c>
      <c r="G1841" t="s">
        <v>60</v>
      </c>
      <c r="H1841">
        <v>8940</v>
      </c>
      <c r="I1841">
        <v>107280</v>
      </c>
      <c r="J1841" t="s">
        <v>101</v>
      </c>
      <c r="K1841">
        <v>1</v>
      </c>
      <c r="L1841">
        <v>0</v>
      </c>
      <c r="M1841" t="str">
        <f>IF(OR(K1841&gt;0, L1841&gt;0), "Parent", "Not Parent")</f>
        <v>Parent</v>
      </c>
      <c r="N1841" t="s">
        <v>403</v>
      </c>
      <c r="O1841" s="8">
        <v>41916</v>
      </c>
      <c r="P1841" s="9">
        <f>O1841-N1841</f>
        <v>773</v>
      </c>
      <c r="Q1841">
        <v>25</v>
      </c>
      <c r="R1841" s="9">
        <f>P1841-Q1841</f>
        <v>748</v>
      </c>
      <c r="S1841" s="8">
        <f>O1841-R1841</f>
        <v>41168</v>
      </c>
      <c r="T1841">
        <v>1</v>
      </c>
      <c r="U1841">
        <v>45</v>
      </c>
      <c r="V1841">
        <v>3</v>
      </c>
      <c r="W1841">
        <v>4</v>
      </c>
      <c r="X1841">
        <v>6</v>
      </c>
      <c r="Y1841">
        <v>42</v>
      </c>
      <c r="Z1841">
        <v>101</v>
      </c>
      <c r="AA1841">
        <f>Z1841/P1841</f>
        <v>0.13065976714100905</v>
      </c>
      <c r="AB1841" s="11" t="s">
        <v>506</v>
      </c>
      <c r="AC1841" t="s">
        <v>59</v>
      </c>
      <c r="AD1841">
        <v>3</v>
      </c>
      <c r="AE1841" t="str">
        <f>IF(AD1841&gt;3, "Prefers Discount", "Discount Indifferent")</f>
        <v>Discount Indifferent</v>
      </c>
      <c r="AF1841">
        <v>3</v>
      </c>
      <c r="AG1841">
        <v>3</v>
      </c>
      <c r="AH1841">
        <v>1</v>
      </c>
      <c r="AI1841" t="str">
        <f>INDEX($AF$1:$AH$1,MATCH(MAX(AF1841:AH1841),AF1841:AH1841,0))</f>
        <v>Store_Orders</v>
      </c>
      <c r="AJ1841">
        <v>8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f>SUM(AK1841:AO1841)</f>
        <v>0</v>
      </c>
      <c r="AQ1841" t="s">
        <v>67</v>
      </c>
      <c r="AR1841">
        <v>0</v>
      </c>
      <c r="AS1841" t="str">
        <f>IF(OR(AK1841&gt;0, AL1841&gt;0, AM1841&gt;0, AN1841&gt;0, AO1841&gt;0), "Converted", "Not Converted")</f>
        <v>Not Converted</v>
      </c>
      <c r="AT1841">
        <v>0</v>
      </c>
      <c r="AU1841">
        <v>3</v>
      </c>
      <c r="AV1841">
        <v>11</v>
      </c>
      <c r="AW1841">
        <f>IF(Z1841&gt;607, 4, 0)</f>
        <v>0</v>
      </c>
      <c r="AX1841">
        <f>IF(AA1841&gt;0.1497, 3, 0)</f>
        <v>0</v>
      </c>
      <c r="AY1841">
        <f>IF(P1841&gt;4031, 2, 0)</f>
        <v>0</v>
      </c>
      <c r="AZ1841">
        <f>IF(H1841&gt;51934.91, 1, 0)</f>
        <v>0</v>
      </c>
      <c r="BA1841">
        <f>SUM(AW1841:AZ1841)</f>
        <v>0</v>
      </c>
      <c r="BB1841" t="str">
        <f>VLOOKUP(BA1841,'Standard Deviations'!$L$1:$M$11,2,TRUE)</f>
        <v>No Tier</v>
      </c>
    </row>
    <row r="1842" spans="1:54">
      <c r="A1842">
        <v>3628</v>
      </c>
      <c r="B1842">
        <v>1987</v>
      </c>
      <c r="C1842">
        <f>2024-B1842</f>
        <v>37</v>
      </c>
      <c r="D1842" t="str">
        <f>VLOOKUP(B1842,Reference!$A$1:$B$125, 2)</f>
        <v>Millennials</v>
      </c>
      <c r="E1842" t="s">
        <v>546</v>
      </c>
      <c r="F1842" t="str">
        <f>IF(E1842="High School", "No College", "College")</f>
        <v>No College</v>
      </c>
      <c r="G1842" t="s">
        <v>60</v>
      </c>
      <c r="H1842">
        <v>15038</v>
      </c>
      <c r="I1842">
        <v>15038</v>
      </c>
      <c r="J1842" s="4" t="s">
        <v>341</v>
      </c>
      <c r="K1842">
        <v>1</v>
      </c>
      <c r="L1842">
        <v>0</v>
      </c>
      <c r="M1842" t="str">
        <f>IF(OR(K1842&gt;0, L1842&gt;0), "Parent", "Not Parent")</f>
        <v>Parent</v>
      </c>
      <c r="N1842" t="s">
        <v>526</v>
      </c>
      <c r="O1842" s="8">
        <v>41916</v>
      </c>
      <c r="P1842" s="9">
        <f>O1842-N1842</f>
        <v>613</v>
      </c>
      <c r="Q1842">
        <v>93</v>
      </c>
      <c r="R1842" s="9">
        <f>P1842-Q1842</f>
        <v>520</v>
      </c>
      <c r="S1842" s="8">
        <f>O1842-R1842</f>
        <v>41396</v>
      </c>
      <c r="T1842">
        <v>4</v>
      </c>
      <c r="U1842">
        <v>8</v>
      </c>
      <c r="V1842">
        <v>11</v>
      </c>
      <c r="W1842">
        <v>19</v>
      </c>
      <c r="X1842">
        <v>12</v>
      </c>
      <c r="Y1842">
        <v>26</v>
      </c>
      <c r="Z1842">
        <v>80</v>
      </c>
      <c r="AA1842">
        <f>Z1842/P1842</f>
        <v>0.13050570962479607</v>
      </c>
      <c r="AB1842" s="14" t="s">
        <v>506</v>
      </c>
      <c r="AC1842" s="13" t="s">
        <v>63</v>
      </c>
      <c r="AD1842">
        <v>2</v>
      </c>
      <c r="AE1842" t="str">
        <f>IF(AD1842&gt;3, "Prefers Discount", "Discount Indifferent")</f>
        <v>Discount Indifferent</v>
      </c>
      <c r="AF1842">
        <v>2</v>
      </c>
      <c r="AG1842">
        <v>2</v>
      </c>
      <c r="AH1842">
        <v>1</v>
      </c>
      <c r="AI1842" t="str">
        <f>INDEX($AF$1:$AH$1,MATCH(MAX(AF1842:AH1842),AF1842:AH1842,0))</f>
        <v>Store_Orders</v>
      </c>
      <c r="AJ1842">
        <v>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f>SUM(AK1842:AO1842)</f>
        <v>0</v>
      </c>
      <c r="AQ1842" t="s">
        <v>67</v>
      </c>
      <c r="AR1842">
        <v>0</v>
      </c>
      <c r="AS1842" t="str">
        <f>IF(OR(AK1842&gt;0, AL1842&gt;0, AM1842&gt;0, AN1842&gt;0, AO1842&gt;0), "Converted", "Not Converted")</f>
        <v>Not Converted</v>
      </c>
      <c r="AT1842">
        <v>0</v>
      </c>
      <c r="AU1842">
        <v>3</v>
      </c>
      <c r="AV1842">
        <v>11</v>
      </c>
      <c r="AW1842">
        <f>IF(Z1842&gt;607, 4, 0)</f>
        <v>0</v>
      </c>
      <c r="AX1842">
        <f>IF(AA1842&gt;0.1497, 3, 0)</f>
        <v>0</v>
      </c>
      <c r="AY1842">
        <f>IF(P1842&gt;4031, 2, 0)</f>
        <v>0</v>
      </c>
      <c r="AZ1842">
        <f>IF(H1842&gt;51934.91, 1, 0)</f>
        <v>0</v>
      </c>
      <c r="BA1842">
        <f>SUM(AW1842:AZ1842)</f>
        <v>0</v>
      </c>
      <c r="BB1842" t="str">
        <f>VLOOKUP(BA1842,'Standard Deviations'!$L$1:$M$11,2,TRUE)</f>
        <v>No Tier</v>
      </c>
    </row>
    <row r="1843" spans="1:54" hidden="1">
      <c r="A1843">
        <v>1143</v>
      </c>
      <c r="B1843">
        <v>1972</v>
      </c>
      <c r="C1843">
        <f>2024-B1843</f>
        <v>52</v>
      </c>
      <c r="D1843" t="str">
        <f>VLOOKUP(B1843,Reference!$A$1:$B$125, 2)</f>
        <v>Gen X</v>
      </c>
      <c r="E1843" t="s">
        <v>54</v>
      </c>
      <c r="F1843" t="str">
        <f>IF(E1843="High School", "No College", "College")</f>
        <v>College</v>
      </c>
      <c r="G1843" t="s">
        <v>55</v>
      </c>
      <c r="H1843">
        <v>22063</v>
      </c>
      <c r="I1843">
        <v>22063</v>
      </c>
      <c r="J1843" s="4" t="s">
        <v>341</v>
      </c>
      <c r="K1843">
        <v>1</v>
      </c>
      <c r="L1843">
        <v>0</v>
      </c>
      <c r="M1843" t="str">
        <f>IF(OR(K1843&gt;0, L1843&gt;0), "Parent", "Not Parent")</f>
        <v>Parent</v>
      </c>
      <c r="N1843" t="s">
        <v>636</v>
      </c>
      <c r="O1843" s="8">
        <v>41916</v>
      </c>
      <c r="P1843" s="9">
        <f>O1843-N1843</f>
        <v>422</v>
      </c>
      <c r="Q1843">
        <v>43</v>
      </c>
      <c r="R1843" s="9">
        <f>P1843-Q1843</f>
        <v>379</v>
      </c>
      <c r="S1843" s="8">
        <f>O1843-R1843</f>
        <v>41537</v>
      </c>
      <c r="T1843">
        <v>7</v>
      </c>
      <c r="U1843">
        <v>10</v>
      </c>
      <c r="V1843">
        <v>13</v>
      </c>
      <c r="W1843">
        <v>3</v>
      </c>
      <c r="X1843">
        <v>11</v>
      </c>
      <c r="Y1843">
        <v>11</v>
      </c>
      <c r="Z1843">
        <v>55</v>
      </c>
      <c r="AA1843">
        <f>Z1843/P1843</f>
        <v>0.13033175355450238</v>
      </c>
      <c r="AB1843" s="11" t="s">
        <v>506</v>
      </c>
      <c r="AC1843" t="s">
        <v>59</v>
      </c>
      <c r="AD1843">
        <v>2</v>
      </c>
      <c r="AE1843" t="str">
        <f>IF(AD1843&gt;3, "Prefers Discount", "Discount Indifferent")</f>
        <v>Discount Indifferent</v>
      </c>
      <c r="AF1843">
        <v>3</v>
      </c>
      <c r="AG1843">
        <v>2</v>
      </c>
      <c r="AH1843">
        <v>0</v>
      </c>
      <c r="AI1843" t="str">
        <f>INDEX($AF$1:$AH$1,MATCH(MAX(AF1843:AH1843),AF1843:AH1843,0))</f>
        <v>Store_Orders</v>
      </c>
      <c r="AJ1843">
        <v>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f>SUM(AK1843:AO1843)</f>
        <v>0</v>
      </c>
      <c r="AQ1843" t="s">
        <v>67</v>
      </c>
      <c r="AR1843">
        <v>0</v>
      </c>
      <c r="AS1843" t="str">
        <f>IF(OR(AK1843&gt;0, AL1843&gt;0, AM1843&gt;0, AN1843&gt;0, AO1843&gt;0), "Converted", "Not Converted")</f>
        <v>Not Converted</v>
      </c>
      <c r="AT1843">
        <v>0</v>
      </c>
      <c r="AU1843">
        <v>3</v>
      </c>
      <c r="AV1843">
        <v>11</v>
      </c>
      <c r="AW1843">
        <f>IF(Z1843&gt;607, 4, 0)</f>
        <v>0</v>
      </c>
      <c r="AX1843">
        <f>IF(AA1843&gt;0.1497, 3, 0)</f>
        <v>0</v>
      </c>
      <c r="AY1843">
        <f>IF(P1843&gt;4031, 2, 0)</f>
        <v>0</v>
      </c>
      <c r="AZ1843">
        <f>IF(H1843&gt;51934.91, 1, 0)</f>
        <v>0</v>
      </c>
      <c r="BA1843">
        <f>SUM(AW1843:AZ1843)</f>
        <v>0</v>
      </c>
      <c r="BB1843" t="str">
        <f>VLOOKUP(BA1843,'Standard Deviations'!$L$1:$M$11,2,TRUE)</f>
        <v>No Tier</v>
      </c>
    </row>
    <row r="1844" spans="1:54" hidden="1">
      <c r="A1844">
        <v>1734</v>
      </c>
      <c r="B1844">
        <v>1968</v>
      </c>
      <c r="C1844">
        <f>2024-B1844</f>
        <v>56</v>
      </c>
      <c r="D1844" t="str">
        <f>VLOOKUP(B1844,Reference!$A$1:$B$125, 2)</f>
        <v>Gen X</v>
      </c>
      <c r="E1844" t="s">
        <v>68</v>
      </c>
      <c r="F1844" t="str">
        <f>IF(E1844="High School", "No College", "College")</f>
        <v>College</v>
      </c>
      <c r="G1844" t="s">
        <v>65</v>
      </c>
      <c r="H1844">
        <v>40706</v>
      </c>
      <c r="I1844">
        <v>40706</v>
      </c>
      <c r="J1844" s="4" t="s">
        <v>175</v>
      </c>
      <c r="K1844">
        <v>2</v>
      </c>
      <c r="L1844">
        <v>1</v>
      </c>
      <c r="M1844" t="str">
        <f>IF(OR(K1844&gt;0, L1844&gt;0), "Parent", "Not Parent")</f>
        <v>Parent</v>
      </c>
      <c r="N1844" t="s">
        <v>290</v>
      </c>
      <c r="O1844" s="8">
        <v>41916</v>
      </c>
      <c r="P1844" s="9">
        <f>O1844-N1844</f>
        <v>625</v>
      </c>
      <c r="Q1844">
        <v>37</v>
      </c>
      <c r="R1844" s="9">
        <f>P1844-Q1844</f>
        <v>588</v>
      </c>
      <c r="S1844" s="8">
        <f>O1844-R1844</f>
        <v>41328</v>
      </c>
      <c r="T1844">
        <v>59</v>
      </c>
      <c r="U1844">
        <v>0</v>
      </c>
      <c r="V1844">
        <v>11</v>
      </c>
      <c r="W1844">
        <v>4</v>
      </c>
      <c r="X1844">
        <v>2</v>
      </c>
      <c r="Y1844">
        <v>5</v>
      </c>
      <c r="Z1844">
        <v>81</v>
      </c>
      <c r="AA1844">
        <f>Z1844/P1844</f>
        <v>0.12959999999999999</v>
      </c>
      <c r="AB1844" s="11" t="s">
        <v>506</v>
      </c>
      <c r="AC1844" t="s">
        <v>59</v>
      </c>
      <c r="AD1844">
        <v>4</v>
      </c>
      <c r="AE1844" t="str">
        <f>IF(AD1844&gt;3, "Prefers Discount", "Discount Indifferent")</f>
        <v>Prefers Discount</v>
      </c>
      <c r="AF1844">
        <v>4</v>
      </c>
      <c r="AG1844">
        <v>3</v>
      </c>
      <c r="AH1844">
        <v>0</v>
      </c>
      <c r="AI1844" t="str">
        <f>INDEX($AF$1:$AH$1,MATCH(MAX(AF1844:AH1844),AF1844:AH1844,0))</f>
        <v>Store_Orders</v>
      </c>
      <c r="AJ1844">
        <v>7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f>SUM(AK1844:AO1844)</f>
        <v>0</v>
      </c>
      <c r="AQ1844" t="s">
        <v>67</v>
      </c>
      <c r="AR1844">
        <v>0</v>
      </c>
      <c r="AS1844" t="str">
        <f>IF(OR(AK1844&gt;0, AL1844&gt;0, AM1844&gt;0, AN1844&gt;0, AO1844&gt;0), "Converted", "Not Converted")</f>
        <v>Not Converted</v>
      </c>
      <c r="AT1844">
        <v>0</v>
      </c>
      <c r="AU1844">
        <v>3</v>
      </c>
      <c r="AV1844">
        <v>11</v>
      </c>
      <c r="AW1844">
        <f>IF(Z1844&gt;607, 4, 0)</f>
        <v>0</v>
      </c>
      <c r="AX1844">
        <f>IF(AA1844&gt;0.1497, 3, 0)</f>
        <v>0</v>
      </c>
      <c r="AY1844">
        <f>IF(P1844&gt;4031, 2, 0)</f>
        <v>0</v>
      </c>
      <c r="AZ1844">
        <f>IF(H1844&gt;51934.91, 1, 0)</f>
        <v>0</v>
      </c>
      <c r="BA1844">
        <f>SUM(AW1844:AZ1844)</f>
        <v>0</v>
      </c>
      <c r="BB1844" t="str">
        <f>VLOOKUP(BA1844,'Standard Deviations'!$L$1:$M$11,2,TRUE)</f>
        <v>No Tier</v>
      </c>
    </row>
    <row r="1845" spans="1:54" hidden="1">
      <c r="A1845">
        <v>6919</v>
      </c>
      <c r="B1845">
        <v>1978</v>
      </c>
      <c r="C1845">
        <f>2024-B1845</f>
        <v>46</v>
      </c>
      <c r="D1845" t="str">
        <f>VLOOKUP(B1845,Reference!$A$1:$B$125, 2)</f>
        <v>Gen X</v>
      </c>
      <c r="E1845" t="s">
        <v>74</v>
      </c>
      <c r="F1845" t="str">
        <f>IF(E1845="High School", "No College", "College")</f>
        <v>College</v>
      </c>
      <c r="G1845" t="s">
        <v>55</v>
      </c>
      <c r="H1845">
        <v>26224</v>
      </c>
      <c r="I1845">
        <v>26224</v>
      </c>
      <c r="J1845" s="4" t="s">
        <v>341</v>
      </c>
      <c r="K1845">
        <v>1</v>
      </c>
      <c r="L1845">
        <v>0</v>
      </c>
      <c r="M1845" t="str">
        <f>IF(OR(K1845&gt;0, L1845&gt;0), "Parent", "Not Parent")</f>
        <v>Parent</v>
      </c>
      <c r="N1845" t="s">
        <v>305</v>
      </c>
      <c r="O1845" s="8">
        <v>41916</v>
      </c>
      <c r="P1845" s="9">
        <f>O1845-N1845</f>
        <v>487</v>
      </c>
      <c r="Q1845">
        <v>39</v>
      </c>
      <c r="R1845" s="9">
        <f>P1845-Q1845</f>
        <v>448</v>
      </c>
      <c r="S1845" s="8">
        <f>O1845-R1845</f>
        <v>41468</v>
      </c>
      <c r="T1845">
        <v>4</v>
      </c>
      <c r="U1845">
        <v>7</v>
      </c>
      <c r="V1845">
        <v>15</v>
      </c>
      <c r="W1845">
        <v>13</v>
      </c>
      <c r="X1845">
        <v>9</v>
      </c>
      <c r="Y1845">
        <v>15</v>
      </c>
      <c r="Z1845">
        <v>63</v>
      </c>
      <c r="AA1845">
        <f>Z1845/P1845</f>
        <v>0.12936344969199179</v>
      </c>
      <c r="AB1845" s="11" t="s">
        <v>506</v>
      </c>
      <c r="AC1845" t="s">
        <v>59</v>
      </c>
      <c r="AD1845">
        <v>3</v>
      </c>
      <c r="AE1845" t="str">
        <f>IF(AD1845&gt;3, "Prefers Discount", "Discount Indifferent")</f>
        <v>Discount Indifferent</v>
      </c>
      <c r="AF1845">
        <v>3</v>
      </c>
      <c r="AG1845">
        <v>2</v>
      </c>
      <c r="AH1845">
        <v>1</v>
      </c>
      <c r="AI1845" t="str">
        <f>INDEX($AF$1:$AH$1,MATCH(MAX(AF1845:AH1845),AF1845:AH1845,0))</f>
        <v>Store_Orders</v>
      </c>
      <c r="AJ1845">
        <v>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f>SUM(AK1845:AO1845)</f>
        <v>0</v>
      </c>
      <c r="AQ1845" t="s">
        <v>67</v>
      </c>
      <c r="AR1845">
        <v>0</v>
      </c>
      <c r="AS1845" t="str">
        <f>IF(OR(AK1845&gt;0, AL1845&gt;0, AM1845&gt;0, AN1845&gt;0, AO1845&gt;0), "Converted", "Not Converted")</f>
        <v>Not Converted</v>
      </c>
      <c r="AT1845">
        <v>0</v>
      </c>
      <c r="AU1845">
        <v>3</v>
      </c>
      <c r="AV1845">
        <v>11</v>
      </c>
      <c r="AW1845">
        <f>IF(Z1845&gt;607, 4, 0)</f>
        <v>0</v>
      </c>
      <c r="AX1845">
        <f>IF(AA1845&gt;0.1497, 3, 0)</f>
        <v>0</v>
      </c>
      <c r="AY1845">
        <f>IF(P1845&gt;4031, 2, 0)</f>
        <v>0</v>
      </c>
      <c r="AZ1845">
        <f>IF(H1845&gt;51934.91, 1, 0)</f>
        <v>0</v>
      </c>
      <c r="BA1845">
        <f>SUM(AW1845:AZ1845)</f>
        <v>0</v>
      </c>
      <c r="BB1845" t="str">
        <f>VLOOKUP(BA1845,'Standard Deviations'!$L$1:$M$11,2,TRUE)</f>
        <v>No Tier</v>
      </c>
    </row>
    <row r="1846" spans="1:54">
      <c r="A1846">
        <v>5154</v>
      </c>
      <c r="B1846">
        <v>1972</v>
      </c>
      <c r="C1846">
        <f>2024-B1846</f>
        <v>52</v>
      </c>
      <c r="D1846" t="str">
        <f>VLOOKUP(B1846,Reference!$A$1:$B$125, 2)</f>
        <v>Gen X</v>
      </c>
      <c r="E1846" t="s">
        <v>64</v>
      </c>
      <c r="F1846" t="str">
        <f>IF(E1846="High School", "No College", "College")</f>
        <v>College</v>
      </c>
      <c r="G1846" t="s">
        <v>71</v>
      </c>
      <c r="H1846">
        <v>37760</v>
      </c>
      <c r="I1846">
        <v>37760</v>
      </c>
      <c r="J1846" s="4" t="s">
        <v>175</v>
      </c>
      <c r="K1846">
        <v>1</v>
      </c>
      <c r="L1846">
        <v>0</v>
      </c>
      <c r="M1846" t="str">
        <f>IF(OR(K1846&gt;0, L1846&gt;0), "Parent", "Not Parent")</f>
        <v>Parent</v>
      </c>
      <c r="N1846" t="s">
        <v>592</v>
      </c>
      <c r="O1846" s="8">
        <v>41916</v>
      </c>
      <c r="P1846" s="9">
        <f>O1846-N1846</f>
        <v>419</v>
      </c>
      <c r="Q1846">
        <v>54</v>
      </c>
      <c r="R1846" s="9">
        <f>P1846-Q1846</f>
        <v>365</v>
      </c>
      <c r="S1846" s="8">
        <f>O1846-R1846</f>
        <v>41551</v>
      </c>
      <c r="T1846">
        <v>26</v>
      </c>
      <c r="U1846">
        <v>3</v>
      </c>
      <c r="V1846">
        <v>13</v>
      </c>
      <c r="W1846">
        <v>2</v>
      </c>
      <c r="X1846">
        <v>10</v>
      </c>
      <c r="Y1846">
        <v>0</v>
      </c>
      <c r="Z1846">
        <v>54</v>
      </c>
      <c r="AA1846">
        <f>Z1846/P1846</f>
        <v>0.12887828162291171</v>
      </c>
      <c r="AB1846" s="14" t="s">
        <v>506</v>
      </c>
      <c r="AC1846" s="13" t="s">
        <v>63</v>
      </c>
      <c r="AD1846">
        <v>1</v>
      </c>
      <c r="AE1846" t="str">
        <f>IF(AD1846&gt;3, "Prefers Discount", "Discount Indifferent")</f>
        <v>Discount Indifferent</v>
      </c>
      <c r="AF1846">
        <v>3</v>
      </c>
      <c r="AG1846">
        <v>2</v>
      </c>
      <c r="AH1846">
        <v>0</v>
      </c>
      <c r="AI1846" t="str">
        <f>INDEX($AF$1:$AH$1,MATCH(MAX(AF1846:AH1846),AF1846:AH1846,0))</f>
        <v>Store_Orders</v>
      </c>
      <c r="AJ1846">
        <v>6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f>SUM(AK1846:AO1846)</f>
        <v>0</v>
      </c>
      <c r="AQ1846" t="s">
        <v>67</v>
      </c>
      <c r="AR1846">
        <v>0</v>
      </c>
      <c r="AS1846" t="str">
        <f>IF(OR(AK1846&gt;0, AL1846&gt;0, AM1846&gt;0, AN1846&gt;0, AO1846&gt;0), "Converted", "Not Converted")</f>
        <v>Not Converted</v>
      </c>
      <c r="AT1846">
        <v>0</v>
      </c>
      <c r="AU1846">
        <v>3</v>
      </c>
      <c r="AV1846">
        <v>11</v>
      </c>
      <c r="AW1846">
        <f>IF(Z1846&gt;607, 4, 0)</f>
        <v>0</v>
      </c>
      <c r="AX1846">
        <f>IF(AA1846&gt;0.1497, 3, 0)</f>
        <v>0</v>
      </c>
      <c r="AY1846">
        <f>IF(P1846&gt;4031, 2, 0)</f>
        <v>0</v>
      </c>
      <c r="AZ1846">
        <f>IF(H1846&gt;51934.91, 1, 0)</f>
        <v>0</v>
      </c>
      <c r="BA1846">
        <f>SUM(AW1846:AZ1846)</f>
        <v>0</v>
      </c>
      <c r="BB1846" t="str">
        <f>VLOOKUP(BA1846,'Standard Deviations'!$L$1:$M$11,2,TRUE)</f>
        <v>No Tier</v>
      </c>
    </row>
    <row r="1847" spans="1:54" hidden="1">
      <c r="A1847">
        <v>7011</v>
      </c>
      <c r="B1847">
        <v>1973</v>
      </c>
      <c r="C1847">
        <f>2024-B1847</f>
        <v>51</v>
      </c>
      <c r="D1847" t="str">
        <f>VLOOKUP(B1847,Reference!$A$1:$B$125, 2)</f>
        <v>Gen X</v>
      </c>
      <c r="E1847" t="s">
        <v>54</v>
      </c>
      <c r="F1847" t="str">
        <f>IF(E1847="High School", "No College", "College")</f>
        <v>College</v>
      </c>
      <c r="G1847" t="s">
        <v>55</v>
      </c>
      <c r="H1847">
        <v>33471</v>
      </c>
      <c r="I1847">
        <v>33471</v>
      </c>
      <c r="J1847" s="4" t="s">
        <v>175</v>
      </c>
      <c r="K1847">
        <v>1</v>
      </c>
      <c r="L1847">
        <v>0</v>
      </c>
      <c r="M1847" t="str">
        <f>IF(OR(K1847&gt;0, L1847&gt;0), "Parent", "Not Parent")</f>
        <v>Parent</v>
      </c>
      <c r="N1847" t="s">
        <v>297</v>
      </c>
      <c r="O1847" s="8">
        <v>41916</v>
      </c>
      <c r="P1847" s="9">
        <f>O1847-N1847</f>
        <v>722</v>
      </c>
      <c r="Q1847">
        <v>47</v>
      </c>
      <c r="R1847" s="9">
        <f>P1847-Q1847</f>
        <v>675</v>
      </c>
      <c r="S1847" s="8">
        <f>O1847-R1847</f>
        <v>41241</v>
      </c>
      <c r="T1847">
        <v>43</v>
      </c>
      <c r="U1847">
        <v>2</v>
      </c>
      <c r="V1847">
        <v>27</v>
      </c>
      <c r="W1847">
        <v>0</v>
      </c>
      <c r="X1847">
        <v>9</v>
      </c>
      <c r="Y1847">
        <v>12</v>
      </c>
      <c r="Z1847">
        <v>93</v>
      </c>
      <c r="AA1847">
        <f>Z1847/P1847</f>
        <v>0.12880886426592797</v>
      </c>
      <c r="AB1847" s="11" t="s">
        <v>506</v>
      </c>
      <c r="AC1847" t="s">
        <v>59</v>
      </c>
      <c r="AD1847">
        <v>3</v>
      </c>
      <c r="AE1847" t="str">
        <f>IF(AD1847&gt;3, "Prefers Discount", "Discount Indifferent")</f>
        <v>Discount Indifferent</v>
      </c>
      <c r="AF1847">
        <v>4</v>
      </c>
      <c r="AG1847">
        <v>3</v>
      </c>
      <c r="AH1847">
        <v>0</v>
      </c>
      <c r="AI1847" t="str">
        <f>INDEX($AF$1:$AH$1,MATCH(MAX(AF1847:AH1847),AF1847:AH1847,0))</f>
        <v>Store_Orders</v>
      </c>
      <c r="AJ1847">
        <v>7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f>SUM(AK1847:AO1847)</f>
        <v>0</v>
      </c>
      <c r="AQ1847" t="s">
        <v>67</v>
      </c>
      <c r="AR1847">
        <v>0</v>
      </c>
      <c r="AS1847" t="str">
        <f>IF(OR(AK1847&gt;0, AL1847&gt;0, AM1847&gt;0, AN1847&gt;0, AO1847&gt;0), "Converted", "Not Converted")</f>
        <v>Not Converted</v>
      </c>
      <c r="AT1847">
        <v>0</v>
      </c>
      <c r="AU1847">
        <v>3</v>
      </c>
      <c r="AV1847">
        <v>11</v>
      </c>
      <c r="AW1847">
        <f>IF(Z1847&gt;607, 4, 0)</f>
        <v>0</v>
      </c>
      <c r="AX1847">
        <f>IF(AA1847&gt;0.1497, 3, 0)</f>
        <v>0</v>
      </c>
      <c r="AY1847">
        <f>IF(P1847&gt;4031, 2, 0)</f>
        <v>0</v>
      </c>
      <c r="AZ1847">
        <f>IF(H1847&gt;51934.91, 1, 0)</f>
        <v>0</v>
      </c>
      <c r="BA1847">
        <f>SUM(AW1847:AZ1847)</f>
        <v>0</v>
      </c>
      <c r="BB1847" t="str">
        <f>VLOOKUP(BA1847,'Standard Deviations'!$L$1:$M$11,2,TRUE)</f>
        <v>No Tier</v>
      </c>
    </row>
    <row r="1848" spans="1:54" hidden="1">
      <c r="A1848">
        <v>5802</v>
      </c>
      <c r="B1848">
        <v>1972</v>
      </c>
      <c r="C1848">
        <f>2024-B1848</f>
        <v>52</v>
      </c>
      <c r="D1848" t="str">
        <f>VLOOKUP(B1848,Reference!$A$1:$B$125, 2)</f>
        <v>Gen X</v>
      </c>
      <c r="E1848" t="s">
        <v>546</v>
      </c>
      <c r="F1848" t="str">
        <f>IF(E1848="High School", "No College", "College")</f>
        <v>No College</v>
      </c>
      <c r="G1848" t="s">
        <v>55</v>
      </c>
      <c r="H1848">
        <v>14188</v>
      </c>
      <c r="I1848">
        <v>14188</v>
      </c>
      <c r="J1848" s="4" t="s">
        <v>341</v>
      </c>
      <c r="K1848">
        <v>0</v>
      </c>
      <c r="L1848">
        <v>0</v>
      </c>
      <c r="M1848" t="str">
        <f>IF(OR(K1848&gt;0, L1848&gt;0), "Parent", "Not Parent")</f>
        <v>Not Parent</v>
      </c>
      <c r="N1848" t="s">
        <v>299</v>
      </c>
      <c r="O1848" s="8">
        <v>41916</v>
      </c>
      <c r="P1848" s="9">
        <f>O1848-N1848</f>
        <v>583</v>
      </c>
      <c r="Q1848">
        <v>40</v>
      </c>
      <c r="R1848" s="9">
        <f>P1848-Q1848</f>
        <v>543</v>
      </c>
      <c r="S1848" s="8">
        <f>O1848-R1848</f>
        <v>41373</v>
      </c>
      <c r="T1848">
        <v>2</v>
      </c>
      <c r="U1848">
        <v>7</v>
      </c>
      <c r="V1848">
        <v>11</v>
      </c>
      <c r="W1848">
        <v>16</v>
      </c>
      <c r="X1848">
        <v>12</v>
      </c>
      <c r="Y1848">
        <v>27</v>
      </c>
      <c r="Z1848">
        <v>75</v>
      </c>
      <c r="AA1848">
        <f>Z1848/P1848</f>
        <v>0.12864493996569468</v>
      </c>
      <c r="AB1848" s="11" t="s">
        <v>506</v>
      </c>
      <c r="AC1848" t="s">
        <v>59</v>
      </c>
      <c r="AD1848">
        <v>1</v>
      </c>
      <c r="AE1848" t="str">
        <f>IF(AD1848&gt;3, "Prefers Discount", "Discount Indifferent")</f>
        <v>Discount Indifferent</v>
      </c>
      <c r="AF1848">
        <v>4</v>
      </c>
      <c r="AG1848">
        <v>2</v>
      </c>
      <c r="AH1848">
        <v>0</v>
      </c>
      <c r="AI1848" t="str">
        <f>INDEX($AF$1:$AH$1,MATCH(MAX(AF1848:AH1848),AF1848:AH1848,0))</f>
        <v>Store_Orders</v>
      </c>
      <c r="AJ1848">
        <v>6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f>SUM(AK1848:AO1848)</f>
        <v>0</v>
      </c>
      <c r="AQ1848" t="s">
        <v>67</v>
      </c>
      <c r="AR1848">
        <v>0</v>
      </c>
      <c r="AS1848" t="str">
        <f>IF(OR(AK1848&gt;0, AL1848&gt;0, AM1848&gt;0, AN1848&gt;0, AO1848&gt;0), "Converted", "Not Converted")</f>
        <v>Not Converted</v>
      </c>
      <c r="AT1848">
        <v>0</v>
      </c>
      <c r="AU1848">
        <v>3</v>
      </c>
      <c r="AV1848">
        <v>11</v>
      </c>
      <c r="AW1848">
        <f>IF(Z1848&gt;607, 4, 0)</f>
        <v>0</v>
      </c>
      <c r="AX1848">
        <f>IF(AA1848&gt;0.1497, 3, 0)</f>
        <v>0</v>
      </c>
      <c r="AY1848">
        <f>IF(P1848&gt;4031, 2, 0)</f>
        <v>0</v>
      </c>
      <c r="AZ1848">
        <f>IF(H1848&gt;51934.91, 1, 0)</f>
        <v>0</v>
      </c>
      <c r="BA1848">
        <f>SUM(AW1848:AZ1848)</f>
        <v>0</v>
      </c>
      <c r="BB1848" t="str">
        <f>VLOOKUP(BA1848,'Standard Deviations'!$L$1:$M$11,2,TRUE)</f>
        <v>No Tier</v>
      </c>
    </row>
    <row r="1849" spans="1:54" hidden="1">
      <c r="A1849">
        <v>2174</v>
      </c>
      <c r="B1849">
        <v>1954</v>
      </c>
      <c r="C1849">
        <f>2024-B1849</f>
        <v>70</v>
      </c>
      <c r="D1849" t="str">
        <f>VLOOKUP(B1849,Reference!$A$1:$B$125, 2)</f>
        <v>Boomers</v>
      </c>
      <c r="E1849" t="s">
        <v>54</v>
      </c>
      <c r="F1849" t="str">
        <f>IF(E1849="High School", "No College", "College")</f>
        <v>College</v>
      </c>
      <c r="G1849" t="s">
        <v>60</v>
      </c>
      <c r="H1849">
        <v>46344</v>
      </c>
      <c r="I1849">
        <v>46344</v>
      </c>
      <c r="J1849" s="4" t="s">
        <v>175</v>
      </c>
      <c r="K1849">
        <v>1</v>
      </c>
      <c r="L1849">
        <v>1</v>
      </c>
      <c r="M1849" t="str">
        <f>IF(OR(K1849&gt;0, L1849&gt;0), "Parent", "Not Parent")</f>
        <v>Parent</v>
      </c>
      <c r="N1849" t="s">
        <v>298</v>
      </c>
      <c r="O1849" s="8">
        <v>41916</v>
      </c>
      <c r="P1849" s="9">
        <f>O1849-N1849</f>
        <v>210</v>
      </c>
      <c r="Q1849">
        <v>38</v>
      </c>
      <c r="R1849" s="9">
        <f>P1849-Q1849</f>
        <v>172</v>
      </c>
      <c r="S1849" s="8">
        <f>O1849-R1849</f>
        <v>41744</v>
      </c>
      <c r="T1849">
        <v>11</v>
      </c>
      <c r="U1849">
        <v>1</v>
      </c>
      <c r="V1849">
        <v>6</v>
      </c>
      <c r="W1849">
        <v>2</v>
      </c>
      <c r="X1849">
        <v>1</v>
      </c>
      <c r="Y1849">
        <v>6</v>
      </c>
      <c r="Z1849">
        <v>27</v>
      </c>
      <c r="AA1849">
        <f>Z1849/P1849</f>
        <v>0.12857142857142856</v>
      </c>
      <c r="AB1849" s="11" t="s">
        <v>506</v>
      </c>
      <c r="AC1849" t="s">
        <v>59</v>
      </c>
      <c r="AD1849">
        <v>2</v>
      </c>
      <c r="AE1849" t="str">
        <f>IF(AD1849&gt;3, "Prefers Discount", "Discount Indifferent")</f>
        <v>Discount Indifferent</v>
      </c>
      <c r="AF1849">
        <v>2</v>
      </c>
      <c r="AG1849">
        <v>1</v>
      </c>
      <c r="AH1849">
        <v>1</v>
      </c>
      <c r="AI1849" t="str">
        <f>INDEX($AF$1:$AH$1,MATCH(MAX(AF1849:AH1849),AF1849:AH1849,0))</f>
        <v>Store_Orders</v>
      </c>
      <c r="AJ1849">
        <v>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f>SUM(AK1849:AO1849)</f>
        <v>0</v>
      </c>
      <c r="AQ1849" t="s">
        <v>67</v>
      </c>
      <c r="AR1849">
        <v>0</v>
      </c>
      <c r="AS1849" t="str">
        <f>IF(OR(AK1849&gt;0, AL1849&gt;0, AM1849&gt;0, AN1849&gt;0, AO1849&gt;0), "Converted", "Not Converted")</f>
        <v>Not Converted</v>
      </c>
      <c r="AT1849">
        <v>0</v>
      </c>
      <c r="AU1849">
        <v>3</v>
      </c>
      <c r="AV1849">
        <v>11</v>
      </c>
      <c r="AW1849">
        <f>IF(Z1849&gt;607, 4, 0)</f>
        <v>0</v>
      </c>
      <c r="AX1849">
        <f>IF(AA1849&gt;0.1497, 3, 0)</f>
        <v>0</v>
      </c>
      <c r="AY1849">
        <f>IF(P1849&gt;4031, 2, 0)</f>
        <v>0</v>
      </c>
      <c r="AZ1849">
        <f>IF(H1849&gt;51934.91, 1, 0)</f>
        <v>0</v>
      </c>
      <c r="BA1849">
        <f>SUM(AW1849:AZ1849)</f>
        <v>0</v>
      </c>
      <c r="BB1849" t="str">
        <f>VLOOKUP(BA1849,'Standard Deviations'!$L$1:$M$11,2,TRUE)</f>
        <v>No Tier</v>
      </c>
    </row>
    <row r="1850" spans="1:54">
      <c r="A1850">
        <v>6634</v>
      </c>
      <c r="B1850">
        <v>1979</v>
      </c>
      <c r="C1850">
        <f>2024-B1850</f>
        <v>45</v>
      </c>
      <c r="D1850" t="str">
        <f>VLOOKUP(B1850,Reference!$A$1:$B$125, 2)</f>
        <v>Gen X</v>
      </c>
      <c r="E1850" t="s">
        <v>64</v>
      </c>
      <c r="F1850" t="str">
        <f>IF(E1850="High School", "No College", "College")</f>
        <v>College</v>
      </c>
      <c r="G1850" t="s">
        <v>71</v>
      </c>
      <c r="H1850">
        <v>33462</v>
      </c>
      <c r="I1850">
        <v>33462</v>
      </c>
      <c r="J1850" s="4" t="s">
        <v>175</v>
      </c>
      <c r="K1850">
        <v>1</v>
      </c>
      <c r="L1850">
        <v>0</v>
      </c>
      <c r="M1850" t="str">
        <f>IF(OR(K1850&gt;0, L1850&gt;0), "Parent", "Not Parent")</f>
        <v>Parent</v>
      </c>
      <c r="N1850" t="s">
        <v>193</v>
      </c>
      <c r="O1850" s="8">
        <v>41916</v>
      </c>
      <c r="P1850" s="9">
        <f>O1850-N1850</f>
        <v>423</v>
      </c>
      <c r="Q1850">
        <v>78</v>
      </c>
      <c r="R1850" s="9">
        <f>P1850-Q1850</f>
        <v>345</v>
      </c>
      <c r="S1850" s="8">
        <f>O1850-R1850</f>
        <v>41571</v>
      </c>
      <c r="T1850">
        <v>22</v>
      </c>
      <c r="U1850">
        <v>3</v>
      </c>
      <c r="V1850">
        <v>18</v>
      </c>
      <c r="W1850">
        <v>0</v>
      </c>
      <c r="X1850">
        <v>0</v>
      </c>
      <c r="Y1850">
        <v>11</v>
      </c>
      <c r="Z1850">
        <v>54</v>
      </c>
      <c r="AA1850">
        <f>Z1850/P1850</f>
        <v>0.1276595744680851</v>
      </c>
      <c r="AB1850" s="14" t="s">
        <v>506</v>
      </c>
      <c r="AC1850" s="13" t="s">
        <v>63</v>
      </c>
      <c r="AD1850">
        <v>1</v>
      </c>
      <c r="AE1850" t="str">
        <f>IF(AD1850&gt;3, "Prefers Discount", "Discount Indifferent")</f>
        <v>Discount Indifferent</v>
      </c>
      <c r="AF1850">
        <v>3</v>
      </c>
      <c r="AG1850">
        <v>2</v>
      </c>
      <c r="AH1850">
        <v>0</v>
      </c>
      <c r="AI1850" t="str">
        <f>INDEX($AF$1:$AH$1,MATCH(MAX(AF1850:AH1850),AF1850:AH1850,0))</f>
        <v>Store_Orders</v>
      </c>
      <c r="AJ1850">
        <v>7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f>SUM(AK1850:AO1850)</f>
        <v>0</v>
      </c>
      <c r="AQ1850" t="s">
        <v>67</v>
      </c>
      <c r="AR1850">
        <v>0</v>
      </c>
      <c r="AS1850" t="str">
        <f>IF(OR(AK1850&gt;0, AL1850&gt;0, AM1850&gt;0, AN1850&gt;0, AO1850&gt;0), "Converted", "Not Converted")</f>
        <v>Not Converted</v>
      </c>
      <c r="AT1850">
        <v>0</v>
      </c>
      <c r="AU1850">
        <v>3</v>
      </c>
      <c r="AV1850">
        <v>11</v>
      </c>
      <c r="AW1850">
        <f>IF(Z1850&gt;607, 4, 0)</f>
        <v>0</v>
      </c>
      <c r="AX1850">
        <f>IF(AA1850&gt;0.1497, 3, 0)</f>
        <v>0</v>
      </c>
      <c r="AY1850">
        <f>IF(P1850&gt;4031, 2, 0)</f>
        <v>0</v>
      </c>
      <c r="AZ1850">
        <f>IF(H1850&gt;51934.91, 1, 0)</f>
        <v>0</v>
      </c>
      <c r="BA1850">
        <f>SUM(AW1850:AZ1850)</f>
        <v>0</v>
      </c>
      <c r="BB1850" t="str">
        <f>VLOOKUP(BA1850,'Standard Deviations'!$L$1:$M$11,2,TRUE)</f>
        <v>No Tier</v>
      </c>
    </row>
    <row r="1851" spans="1:54">
      <c r="A1851">
        <v>8397</v>
      </c>
      <c r="B1851">
        <v>1951</v>
      </c>
      <c r="C1851">
        <f>2024-B1851</f>
        <v>73</v>
      </c>
      <c r="D1851" t="str">
        <f>VLOOKUP(B1851,Reference!$A$1:$B$125, 2)</f>
        <v>Boomers</v>
      </c>
      <c r="E1851" t="s">
        <v>54</v>
      </c>
      <c r="F1851" t="str">
        <f>IF(E1851="High School", "No College", "College")</f>
        <v>College</v>
      </c>
      <c r="G1851" t="s">
        <v>55</v>
      </c>
      <c r="H1851">
        <v>44689</v>
      </c>
      <c r="I1851">
        <v>44689</v>
      </c>
      <c r="J1851" s="4" t="s">
        <v>175</v>
      </c>
      <c r="K1851">
        <v>1</v>
      </c>
      <c r="L1851">
        <v>1</v>
      </c>
      <c r="M1851" t="str">
        <f>IF(OR(K1851&gt;0, L1851&gt;0), "Parent", "Not Parent")</f>
        <v>Parent</v>
      </c>
      <c r="N1851" t="s">
        <v>202</v>
      </c>
      <c r="O1851" s="8">
        <v>41916</v>
      </c>
      <c r="P1851" s="9">
        <f>O1851-N1851</f>
        <v>267</v>
      </c>
      <c r="Q1851">
        <v>82</v>
      </c>
      <c r="R1851" s="9">
        <f>P1851-Q1851</f>
        <v>185</v>
      </c>
      <c r="S1851" s="8">
        <f>O1851-R1851</f>
        <v>41731</v>
      </c>
      <c r="T1851">
        <v>18</v>
      </c>
      <c r="U1851">
        <v>0</v>
      </c>
      <c r="V1851">
        <v>5</v>
      </c>
      <c r="W1851">
        <v>0</v>
      </c>
      <c r="X1851">
        <v>0</v>
      </c>
      <c r="Y1851">
        <v>11</v>
      </c>
      <c r="Z1851">
        <v>34</v>
      </c>
      <c r="AA1851">
        <f>Z1851/P1851</f>
        <v>0.12734082397003746</v>
      </c>
      <c r="AB1851" s="14" t="s">
        <v>506</v>
      </c>
      <c r="AC1851" s="13" t="s">
        <v>63</v>
      </c>
      <c r="AD1851">
        <v>2</v>
      </c>
      <c r="AE1851" t="str">
        <f>IF(AD1851&gt;3, "Prefers Discount", "Discount Indifferent")</f>
        <v>Discount Indifferent</v>
      </c>
      <c r="AF1851">
        <v>2</v>
      </c>
      <c r="AG1851">
        <v>1</v>
      </c>
      <c r="AH1851">
        <v>1</v>
      </c>
      <c r="AI1851" t="str">
        <f>INDEX($AF$1:$AH$1,MATCH(MAX(AF1851:AH1851),AF1851:AH1851,0))</f>
        <v>Store_Orders</v>
      </c>
      <c r="AJ1851">
        <v>7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f>SUM(AK1851:AO1851)</f>
        <v>1</v>
      </c>
      <c r="AQ1851" t="str">
        <f>INDEX($AK$1:$AO$1,MATCH(MAX(AK1851:AO1851),AK1851:AO1851,0))</f>
        <v>Converted_on_Camp3</v>
      </c>
      <c r="AR1851">
        <v>1</v>
      </c>
      <c r="AS1851" t="str">
        <f>IF(OR(AK1851&gt;0, AL1851&gt;0, AM1851&gt;0, AN1851&gt;0, AO1851&gt;0), "Converted", "Not Converted")</f>
        <v>Converted</v>
      </c>
      <c r="AT1851">
        <v>0</v>
      </c>
      <c r="AU1851">
        <v>3</v>
      </c>
      <c r="AV1851">
        <v>11</v>
      </c>
      <c r="AW1851">
        <f>IF(Z1851&gt;607, 4, 0)</f>
        <v>0</v>
      </c>
      <c r="AX1851">
        <f>IF(AA1851&gt;0.1497, 3, 0)</f>
        <v>0</v>
      </c>
      <c r="AY1851">
        <f>IF(P1851&gt;4031, 2, 0)</f>
        <v>0</v>
      </c>
      <c r="AZ1851">
        <f>IF(H1851&gt;51934.91, 1, 0)</f>
        <v>0</v>
      </c>
      <c r="BA1851">
        <f>SUM(AW1851:AZ1851)</f>
        <v>0</v>
      </c>
      <c r="BB1851" t="str">
        <f>VLOOKUP(BA1851,'Standard Deviations'!$L$1:$M$11,2,TRUE)</f>
        <v>No Tier</v>
      </c>
    </row>
    <row r="1852" spans="1:54">
      <c r="A1852">
        <v>6460</v>
      </c>
      <c r="B1852">
        <v>1982</v>
      </c>
      <c r="C1852">
        <f>2024-B1852</f>
        <v>42</v>
      </c>
      <c r="D1852" t="str">
        <f>VLOOKUP(B1852,Reference!$A$1:$B$125, 2)</f>
        <v>Millennials</v>
      </c>
      <c r="E1852" t="s">
        <v>54</v>
      </c>
      <c r="F1852" t="str">
        <f>IF(E1852="High School", "No College", "College")</f>
        <v>College</v>
      </c>
      <c r="G1852" t="s">
        <v>55</v>
      </c>
      <c r="H1852">
        <v>28718</v>
      </c>
      <c r="I1852">
        <v>28718</v>
      </c>
      <c r="J1852" s="4" t="s">
        <v>341</v>
      </c>
      <c r="K1852">
        <v>1</v>
      </c>
      <c r="L1852">
        <v>0</v>
      </c>
      <c r="M1852" t="str">
        <f>IF(OR(K1852&gt;0, L1852&gt;0), "Parent", "Not Parent")</f>
        <v>Parent</v>
      </c>
      <c r="N1852" t="s">
        <v>635</v>
      </c>
      <c r="O1852" s="8">
        <v>41916</v>
      </c>
      <c r="P1852" s="9">
        <f>O1852-N1852</f>
        <v>448</v>
      </c>
      <c r="Q1852">
        <v>78</v>
      </c>
      <c r="R1852" s="9">
        <f>P1852-Q1852</f>
        <v>370</v>
      </c>
      <c r="S1852" s="8">
        <f>O1852-R1852</f>
        <v>41546</v>
      </c>
      <c r="T1852">
        <v>12</v>
      </c>
      <c r="U1852">
        <v>4</v>
      </c>
      <c r="V1852">
        <v>6</v>
      </c>
      <c r="W1852">
        <v>11</v>
      </c>
      <c r="X1852">
        <v>8</v>
      </c>
      <c r="Y1852">
        <v>16</v>
      </c>
      <c r="Z1852">
        <v>57</v>
      </c>
      <c r="AA1852">
        <f>Z1852/P1852</f>
        <v>0.12723214285714285</v>
      </c>
      <c r="AB1852" s="14" t="s">
        <v>506</v>
      </c>
      <c r="AC1852" s="13" t="s">
        <v>63</v>
      </c>
      <c r="AD1852">
        <v>2</v>
      </c>
      <c r="AE1852" t="str">
        <f>IF(AD1852&gt;3, "Prefers Discount", "Discount Indifferent")</f>
        <v>Discount Indifferent</v>
      </c>
      <c r="AF1852">
        <v>3</v>
      </c>
      <c r="AG1852">
        <v>2</v>
      </c>
      <c r="AH1852">
        <v>0</v>
      </c>
      <c r="AI1852" t="str">
        <f>INDEX($AF$1:$AH$1,MATCH(MAX(AF1852:AH1852),AF1852:AH1852,0))</f>
        <v>Store_Orders</v>
      </c>
      <c r="AJ1852">
        <v>8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f>SUM(AK1852:AO1852)</f>
        <v>0</v>
      </c>
      <c r="AQ1852" t="s">
        <v>67</v>
      </c>
      <c r="AR1852">
        <v>0</v>
      </c>
      <c r="AS1852" t="str">
        <f>IF(OR(AK1852&gt;0, AL1852&gt;0, AM1852&gt;0, AN1852&gt;0, AO1852&gt;0), "Converted", "Not Converted")</f>
        <v>Not Converted</v>
      </c>
      <c r="AT1852">
        <v>0</v>
      </c>
      <c r="AU1852">
        <v>3</v>
      </c>
      <c r="AV1852">
        <v>11</v>
      </c>
      <c r="AW1852">
        <f>IF(Z1852&gt;607, 4, 0)</f>
        <v>0</v>
      </c>
      <c r="AX1852">
        <f>IF(AA1852&gt;0.1497, 3, 0)</f>
        <v>0</v>
      </c>
      <c r="AY1852">
        <f>IF(P1852&gt;4031, 2, 0)</f>
        <v>0</v>
      </c>
      <c r="AZ1852">
        <f>IF(H1852&gt;51934.91, 1, 0)</f>
        <v>0</v>
      </c>
      <c r="BA1852">
        <f>SUM(AW1852:AZ1852)</f>
        <v>0</v>
      </c>
      <c r="BB1852" t="str">
        <f>VLOOKUP(BA1852,'Standard Deviations'!$L$1:$M$11,2,TRUE)</f>
        <v>No Tier</v>
      </c>
    </row>
    <row r="1853" spans="1:54" hidden="1">
      <c r="A1853">
        <v>7235</v>
      </c>
      <c r="B1853">
        <v>1975</v>
      </c>
      <c r="C1853">
        <f>2024-B1853</f>
        <v>49</v>
      </c>
      <c r="D1853" t="str">
        <f>VLOOKUP(B1853,Reference!$A$1:$B$125, 2)</f>
        <v>Gen X</v>
      </c>
      <c r="E1853" t="s">
        <v>74</v>
      </c>
      <c r="F1853" t="str">
        <f>IF(E1853="High School", "No College", "College")</f>
        <v>College</v>
      </c>
      <c r="G1853" t="s">
        <v>55</v>
      </c>
      <c r="H1853">
        <v>17003</v>
      </c>
      <c r="I1853">
        <v>17003</v>
      </c>
      <c r="J1853" s="4" t="s">
        <v>341</v>
      </c>
      <c r="K1853">
        <v>1</v>
      </c>
      <c r="L1853">
        <v>0</v>
      </c>
      <c r="M1853" t="str">
        <f>IF(OR(K1853&gt;0, L1853&gt;0), "Parent", "Not Parent")</f>
        <v>Parent</v>
      </c>
      <c r="N1853" t="s">
        <v>203</v>
      </c>
      <c r="O1853" s="8">
        <v>41916</v>
      </c>
      <c r="P1853" s="9">
        <f>O1853-N1853</f>
        <v>299</v>
      </c>
      <c r="Q1853">
        <v>37</v>
      </c>
      <c r="R1853" s="9">
        <f>P1853-Q1853</f>
        <v>262</v>
      </c>
      <c r="S1853" s="8">
        <f>O1853-R1853</f>
        <v>41654</v>
      </c>
      <c r="T1853">
        <v>2</v>
      </c>
      <c r="U1853">
        <v>5</v>
      </c>
      <c r="V1853">
        <v>12</v>
      </c>
      <c r="W1853">
        <v>4</v>
      </c>
      <c r="X1853">
        <v>8</v>
      </c>
      <c r="Y1853">
        <v>7</v>
      </c>
      <c r="Z1853">
        <v>38</v>
      </c>
      <c r="AA1853">
        <f>Z1853/P1853</f>
        <v>0.12709030100334448</v>
      </c>
      <c r="AB1853" s="11" t="s">
        <v>506</v>
      </c>
      <c r="AC1853" t="s">
        <v>59</v>
      </c>
      <c r="AD1853">
        <v>3</v>
      </c>
      <c r="AE1853" t="str">
        <f>IF(AD1853&gt;3, "Prefers Discount", "Discount Indifferent")</f>
        <v>Discount Indifferent</v>
      </c>
      <c r="AF1853">
        <v>4</v>
      </c>
      <c r="AG1853">
        <v>2</v>
      </c>
      <c r="AH1853">
        <v>0</v>
      </c>
      <c r="AI1853" t="str">
        <f>INDEX($AF$1:$AH$1,MATCH(MAX(AF1853:AH1853),AF1853:AH1853,0))</f>
        <v>Store_Orders</v>
      </c>
      <c r="AJ1853">
        <v>5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f>SUM(AK1853:AO1853)</f>
        <v>0</v>
      </c>
      <c r="AQ1853" t="s">
        <v>67</v>
      </c>
      <c r="AR1853">
        <v>0</v>
      </c>
      <c r="AS1853" t="str">
        <f>IF(OR(AK1853&gt;0, AL1853&gt;0, AM1853&gt;0, AN1853&gt;0, AO1853&gt;0), "Converted", "Not Converted")</f>
        <v>Not Converted</v>
      </c>
      <c r="AT1853">
        <v>0</v>
      </c>
      <c r="AU1853">
        <v>3</v>
      </c>
      <c r="AV1853">
        <v>11</v>
      </c>
      <c r="AW1853">
        <f>IF(Z1853&gt;607, 4, 0)</f>
        <v>0</v>
      </c>
      <c r="AX1853">
        <f>IF(AA1853&gt;0.1497, 3, 0)</f>
        <v>0</v>
      </c>
      <c r="AY1853">
        <f>IF(P1853&gt;4031, 2, 0)</f>
        <v>0</v>
      </c>
      <c r="AZ1853">
        <f>IF(H1853&gt;51934.91, 1, 0)</f>
        <v>0</v>
      </c>
      <c r="BA1853">
        <f>SUM(AW1853:AZ1853)</f>
        <v>0</v>
      </c>
      <c r="BB1853" t="str">
        <f>VLOOKUP(BA1853,'Standard Deviations'!$L$1:$M$11,2,TRUE)</f>
        <v>No Tier</v>
      </c>
    </row>
    <row r="1854" spans="1:54">
      <c r="A1854">
        <v>2202</v>
      </c>
      <c r="B1854">
        <v>1978</v>
      </c>
      <c r="C1854">
        <f>2024-B1854</f>
        <v>46</v>
      </c>
      <c r="D1854" t="str">
        <f>VLOOKUP(B1854,Reference!$A$1:$B$125, 2)</f>
        <v>Gen X</v>
      </c>
      <c r="E1854" t="s">
        <v>54</v>
      </c>
      <c r="F1854" t="str">
        <f>IF(E1854="High School", "No College", "College")</f>
        <v>College</v>
      </c>
      <c r="G1854" t="s">
        <v>65</v>
      </c>
      <c r="H1854">
        <v>41154</v>
      </c>
      <c r="I1854">
        <v>41154</v>
      </c>
      <c r="J1854" s="4" t="s">
        <v>175</v>
      </c>
      <c r="K1854">
        <v>0</v>
      </c>
      <c r="L1854">
        <v>1</v>
      </c>
      <c r="M1854" t="str">
        <f>IF(OR(K1854&gt;0, L1854&gt;0), "Parent", "Not Parent")</f>
        <v>Parent</v>
      </c>
      <c r="N1854" t="s">
        <v>706</v>
      </c>
      <c r="O1854" s="8">
        <v>41916</v>
      </c>
      <c r="P1854" s="9">
        <f>O1854-N1854</f>
        <v>543</v>
      </c>
      <c r="Q1854">
        <v>98</v>
      </c>
      <c r="R1854" s="9">
        <f>P1854-Q1854</f>
        <v>445</v>
      </c>
      <c r="S1854" s="8">
        <f>O1854-R1854</f>
        <v>41471</v>
      </c>
      <c r="T1854">
        <v>44</v>
      </c>
      <c r="U1854">
        <v>2</v>
      </c>
      <c r="V1854">
        <v>11</v>
      </c>
      <c r="W1854">
        <v>2</v>
      </c>
      <c r="X1854">
        <v>3</v>
      </c>
      <c r="Y1854">
        <v>7</v>
      </c>
      <c r="Z1854">
        <v>69</v>
      </c>
      <c r="AA1854">
        <f>Z1854/P1854</f>
        <v>0.1270718232044199</v>
      </c>
      <c r="AB1854" s="14" t="s">
        <v>506</v>
      </c>
      <c r="AC1854" s="13" t="s">
        <v>63</v>
      </c>
      <c r="AD1854">
        <v>1</v>
      </c>
      <c r="AE1854" t="str">
        <f>IF(AD1854&gt;3, "Prefers Discount", "Discount Indifferent")</f>
        <v>Discount Indifferent</v>
      </c>
      <c r="AF1854">
        <v>4</v>
      </c>
      <c r="AG1854">
        <v>1</v>
      </c>
      <c r="AH1854">
        <v>0</v>
      </c>
      <c r="AI1854" t="str">
        <f>INDEX($AF$1:$AH$1,MATCH(MAX(AF1854:AH1854),AF1854:AH1854,0))</f>
        <v>Store_Orders</v>
      </c>
      <c r="AJ1854">
        <v>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f>SUM(AK1854:AO1854)</f>
        <v>0</v>
      </c>
      <c r="AQ1854" t="s">
        <v>67</v>
      </c>
      <c r="AR1854">
        <v>0</v>
      </c>
      <c r="AS1854" t="str">
        <f>IF(OR(AK1854&gt;0, AL1854&gt;0, AM1854&gt;0, AN1854&gt;0, AO1854&gt;0), "Converted", "Not Converted")</f>
        <v>Not Converted</v>
      </c>
      <c r="AT1854">
        <v>0</v>
      </c>
      <c r="AU1854">
        <v>3</v>
      </c>
      <c r="AV1854">
        <v>11</v>
      </c>
      <c r="AW1854">
        <f>IF(Z1854&gt;607, 4, 0)</f>
        <v>0</v>
      </c>
      <c r="AX1854">
        <f>IF(AA1854&gt;0.1497, 3, 0)</f>
        <v>0</v>
      </c>
      <c r="AY1854">
        <f>IF(P1854&gt;4031, 2, 0)</f>
        <v>0</v>
      </c>
      <c r="AZ1854">
        <f>IF(H1854&gt;51934.91, 1, 0)</f>
        <v>0</v>
      </c>
      <c r="BA1854">
        <f>SUM(AW1854:AZ1854)</f>
        <v>0</v>
      </c>
      <c r="BB1854" t="str">
        <f>VLOOKUP(BA1854,'Standard Deviations'!$L$1:$M$11,2,TRUE)</f>
        <v>No Tier</v>
      </c>
    </row>
    <row r="1855" spans="1:54" hidden="1">
      <c r="A1855">
        <v>3068</v>
      </c>
      <c r="B1855">
        <v>1990</v>
      </c>
      <c r="C1855">
        <f>2024-B1855</f>
        <v>34</v>
      </c>
      <c r="D1855" t="str">
        <f>VLOOKUP(B1855,Reference!$A$1:$B$125, 2)</f>
        <v>Millennials</v>
      </c>
      <c r="E1855" t="s">
        <v>54</v>
      </c>
      <c r="F1855" t="str">
        <f>IF(E1855="High School", "No College", "College")</f>
        <v>College</v>
      </c>
      <c r="G1855" t="s">
        <v>55</v>
      </c>
      <c r="H1855">
        <v>18351</v>
      </c>
      <c r="I1855">
        <v>18351</v>
      </c>
      <c r="J1855" s="4" t="s">
        <v>341</v>
      </c>
      <c r="K1855">
        <v>0</v>
      </c>
      <c r="L1855">
        <v>0</v>
      </c>
      <c r="M1855" t="str">
        <f>IF(OR(K1855&gt;0, L1855&gt;0), "Parent", "Not Parent")</f>
        <v>Not Parent</v>
      </c>
      <c r="N1855" t="s">
        <v>153</v>
      </c>
      <c r="O1855" s="8">
        <v>41916</v>
      </c>
      <c r="P1855" s="9">
        <f>O1855-N1855</f>
        <v>340</v>
      </c>
      <c r="Q1855">
        <v>1</v>
      </c>
      <c r="R1855" s="9">
        <f>P1855-Q1855</f>
        <v>339</v>
      </c>
      <c r="S1855" s="8">
        <f>O1855-R1855</f>
        <v>41577</v>
      </c>
      <c r="T1855">
        <v>1</v>
      </c>
      <c r="U1855">
        <v>12</v>
      </c>
      <c r="V1855">
        <v>9</v>
      </c>
      <c r="W1855">
        <v>0</v>
      </c>
      <c r="X1855">
        <v>14</v>
      </c>
      <c r="Y1855">
        <v>7</v>
      </c>
      <c r="Z1855">
        <v>43</v>
      </c>
      <c r="AA1855">
        <f>Z1855/P1855</f>
        <v>0.12647058823529411</v>
      </c>
      <c r="AB1855" s="11" t="s">
        <v>506</v>
      </c>
      <c r="AC1855" t="s">
        <v>59</v>
      </c>
      <c r="AD1855">
        <v>1</v>
      </c>
      <c r="AE1855" t="str">
        <f>IF(AD1855&gt;3, "Prefers Discount", "Discount Indifferent")</f>
        <v>Discount Indifferent</v>
      </c>
      <c r="AF1855">
        <v>3</v>
      </c>
      <c r="AG1855">
        <v>2</v>
      </c>
      <c r="AH1855">
        <v>0</v>
      </c>
      <c r="AI1855" t="str">
        <f>INDEX($AF$1:$AH$1,MATCH(MAX(AF1855:AH1855),AF1855:AH1855,0))</f>
        <v>Store_Orders</v>
      </c>
      <c r="AJ1855">
        <v>7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f>SUM(AK1855:AO1855)</f>
        <v>0</v>
      </c>
      <c r="AQ1855" t="s">
        <v>67</v>
      </c>
      <c r="AR1855">
        <v>0</v>
      </c>
      <c r="AS1855" t="str">
        <f>IF(OR(AK1855&gt;0, AL1855&gt;0, AM1855&gt;0, AN1855&gt;0, AO1855&gt;0), "Converted", "Not Converted")</f>
        <v>Not Converted</v>
      </c>
      <c r="AT1855">
        <v>0</v>
      </c>
      <c r="AU1855">
        <v>3</v>
      </c>
      <c r="AV1855">
        <v>11</v>
      </c>
      <c r="AW1855">
        <f>IF(Z1855&gt;607, 4, 0)</f>
        <v>0</v>
      </c>
      <c r="AX1855">
        <f>IF(AA1855&gt;0.1497, 3, 0)</f>
        <v>0</v>
      </c>
      <c r="AY1855">
        <f>IF(P1855&gt;4031, 2, 0)</f>
        <v>0</v>
      </c>
      <c r="AZ1855">
        <f>IF(H1855&gt;51934.91, 1, 0)</f>
        <v>0</v>
      </c>
      <c r="BA1855">
        <f>SUM(AW1855:AZ1855)</f>
        <v>0</v>
      </c>
      <c r="BB1855" t="str">
        <f>VLOOKUP(BA1855,'Standard Deviations'!$L$1:$M$11,2,TRUE)</f>
        <v>No Tier</v>
      </c>
    </row>
    <row r="1856" spans="1:54">
      <c r="A1856">
        <v>10001</v>
      </c>
      <c r="B1856">
        <v>1985</v>
      </c>
      <c r="C1856">
        <f>2024-B1856</f>
        <v>39</v>
      </c>
      <c r="D1856" t="str">
        <f>VLOOKUP(B1856,Reference!$A$1:$B$125, 2)</f>
        <v>Millennials</v>
      </c>
      <c r="E1856" t="s">
        <v>74</v>
      </c>
      <c r="F1856" t="str">
        <f>IF(E1856="High School", "No College", "College")</f>
        <v>College</v>
      </c>
      <c r="G1856" t="s">
        <v>65</v>
      </c>
      <c r="H1856">
        <v>7500</v>
      </c>
      <c r="I1856">
        <v>90000</v>
      </c>
      <c r="J1856" s="4" t="s">
        <v>56</v>
      </c>
      <c r="K1856">
        <v>1</v>
      </c>
      <c r="L1856">
        <v>0</v>
      </c>
      <c r="M1856" t="str">
        <f>IF(OR(K1856&gt;0, L1856&gt;0), "Parent", "Not Parent")</f>
        <v>Parent</v>
      </c>
      <c r="N1856" t="s">
        <v>393</v>
      </c>
      <c r="O1856" s="8">
        <v>41916</v>
      </c>
      <c r="P1856" s="9">
        <f>O1856-N1856</f>
        <v>794</v>
      </c>
      <c r="Q1856">
        <v>98</v>
      </c>
      <c r="R1856" s="9">
        <f>P1856-Q1856</f>
        <v>696</v>
      </c>
      <c r="S1856" s="8">
        <f>O1856-R1856</f>
        <v>41220</v>
      </c>
      <c r="T1856">
        <v>5</v>
      </c>
      <c r="U1856">
        <v>17</v>
      </c>
      <c r="V1856">
        <v>17</v>
      </c>
      <c r="W1856">
        <v>13</v>
      </c>
      <c r="X1856">
        <v>14</v>
      </c>
      <c r="Y1856">
        <v>34</v>
      </c>
      <c r="Z1856">
        <v>100</v>
      </c>
      <c r="AA1856">
        <f>Z1856/P1856</f>
        <v>0.12594458438287154</v>
      </c>
      <c r="AB1856" s="14" t="s">
        <v>506</v>
      </c>
      <c r="AC1856" s="13" t="s">
        <v>63</v>
      </c>
      <c r="AD1856">
        <v>4</v>
      </c>
      <c r="AE1856" t="str">
        <f>IF(AD1856&gt;3, "Prefers Discount", "Discount Indifferent")</f>
        <v>Prefers Discount</v>
      </c>
      <c r="AF1856">
        <v>3</v>
      </c>
      <c r="AG1856">
        <v>2</v>
      </c>
      <c r="AH1856">
        <v>1</v>
      </c>
      <c r="AI1856" t="str">
        <f>INDEX($AF$1:$AH$1,MATCH(MAX(AF1856:AH1856),AF1856:AH1856,0))</f>
        <v>Store_Orders</v>
      </c>
      <c r="AJ1856">
        <v>9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f>SUM(AK1856:AO1856)</f>
        <v>0</v>
      </c>
      <c r="AQ1856" t="s">
        <v>67</v>
      </c>
      <c r="AR1856">
        <v>0</v>
      </c>
      <c r="AS1856" t="str">
        <f>IF(OR(AK1856&gt;0, AL1856&gt;0, AM1856&gt;0, AN1856&gt;0, AO1856&gt;0), "Converted", "Not Converted")</f>
        <v>Not Converted</v>
      </c>
      <c r="AT1856">
        <v>0</v>
      </c>
      <c r="AU1856">
        <v>3</v>
      </c>
      <c r="AV1856">
        <v>11</v>
      </c>
      <c r="AW1856">
        <f>IF(Z1856&gt;607, 4, 0)</f>
        <v>0</v>
      </c>
      <c r="AX1856">
        <f>IF(AA1856&gt;0.1497, 3, 0)</f>
        <v>0</v>
      </c>
      <c r="AY1856">
        <f>IF(P1856&gt;4031, 2, 0)</f>
        <v>0</v>
      </c>
      <c r="AZ1856">
        <f>IF(H1856&gt;51934.91, 1, 0)</f>
        <v>0</v>
      </c>
      <c r="BA1856">
        <f>SUM(AW1856:AZ1856)</f>
        <v>0</v>
      </c>
      <c r="BB1856" t="str">
        <f>VLOOKUP(BA1856,'Standard Deviations'!$L$1:$M$11,2,TRUE)</f>
        <v>No Tier</v>
      </c>
    </row>
    <row r="1857" spans="1:54" hidden="1">
      <c r="A1857">
        <v>9668</v>
      </c>
      <c r="B1857">
        <v>1971</v>
      </c>
      <c r="C1857">
        <f>2024-B1857</f>
        <v>53</v>
      </c>
      <c r="D1857" t="str">
        <f>VLOOKUP(B1857,Reference!$A$1:$B$125, 2)</f>
        <v>Gen X</v>
      </c>
      <c r="E1857" t="s">
        <v>54</v>
      </c>
      <c r="F1857" t="str">
        <f>IF(E1857="High School", "No College", "College")</f>
        <v>College</v>
      </c>
      <c r="G1857" t="s">
        <v>55</v>
      </c>
      <c r="H1857">
        <v>18793</v>
      </c>
      <c r="I1857">
        <v>18793</v>
      </c>
      <c r="J1857" s="4" t="s">
        <v>341</v>
      </c>
      <c r="K1857">
        <v>1</v>
      </c>
      <c r="L1857">
        <v>0</v>
      </c>
      <c r="M1857" t="str">
        <f>IF(OR(K1857&gt;0, L1857&gt;0), "Parent", "Not Parent")</f>
        <v>Parent</v>
      </c>
      <c r="N1857" t="s">
        <v>486</v>
      </c>
      <c r="O1857" s="8">
        <v>41916</v>
      </c>
      <c r="P1857" s="9">
        <f>O1857-N1857</f>
        <v>630</v>
      </c>
      <c r="Q1857">
        <v>14</v>
      </c>
      <c r="R1857" s="9">
        <f>P1857-Q1857</f>
        <v>616</v>
      </c>
      <c r="S1857" s="8">
        <f>O1857-R1857</f>
        <v>41300</v>
      </c>
      <c r="T1857">
        <v>4</v>
      </c>
      <c r="U1857">
        <v>16</v>
      </c>
      <c r="V1857">
        <v>20</v>
      </c>
      <c r="W1857">
        <v>0</v>
      </c>
      <c r="X1857">
        <v>17</v>
      </c>
      <c r="Y1857">
        <v>20</v>
      </c>
      <c r="Z1857">
        <v>77</v>
      </c>
      <c r="AA1857">
        <f>Z1857/P1857</f>
        <v>0.12222222222222222</v>
      </c>
      <c r="AB1857" s="11" t="s">
        <v>506</v>
      </c>
      <c r="AC1857" t="s">
        <v>59</v>
      </c>
      <c r="AD1857">
        <v>3</v>
      </c>
      <c r="AE1857" t="str">
        <f>IF(AD1857&gt;3, "Prefers Discount", "Discount Indifferent")</f>
        <v>Discount Indifferent</v>
      </c>
      <c r="AF1857">
        <v>4</v>
      </c>
      <c r="AG1857">
        <v>2</v>
      </c>
      <c r="AH1857">
        <v>0</v>
      </c>
      <c r="AI1857" t="str">
        <f>INDEX($AF$1:$AH$1,MATCH(MAX(AF1857:AH1857),AF1857:AH1857,0))</f>
        <v>Store_Orders</v>
      </c>
      <c r="AJ1857">
        <v>8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f>SUM(AK1857:AO1857)</f>
        <v>0</v>
      </c>
      <c r="AQ1857" t="s">
        <v>67</v>
      </c>
      <c r="AR1857">
        <v>0</v>
      </c>
      <c r="AS1857" t="str">
        <f>IF(OR(AK1857&gt;0, AL1857&gt;0, AM1857&gt;0, AN1857&gt;0, AO1857&gt;0), "Converted", "Not Converted")</f>
        <v>Not Converted</v>
      </c>
      <c r="AT1857">
        <v>0</v>
      </c>
      <c r="AU1857">
        <v>3</v>
      </c>
      <c r="AV1857">
        <v>11</v>
      </c>
      <c r="AW1857">
        <f>IF(Z1857&gt;607, 4, 0)</f>
        <v>0</v>
      </c>
      <c r="AX1857">
        <f>IF(AA1857&gt;0.1497, 3, 0)</f>
        <v>0</v>
      </c>
      <c r="AY1857">
        <f>IF(P1857&gt;4031, 2, 0)</f>
        <v>0</v>
      </c>
      <c r="AZ1857">
        <f>IF(H1857&gt;51934.91, 1, 0)</f>
        <v>0</v>
      </c>
      <c r="BA1857">
        <f>SUM(AW1857:AZ1857)</f>
        <v>0</v>
      </c>
      <c r="BB1857" t="str">
        <f>VLOOKUP(BA1857,'Standard Deviations'!$L$1:$M$11,2,TRUE)</f>
        <v>No Tier</v>
      </c>
    </row>
    <row r="1858" spans="1:54" hidden="1">
      <c r="A1858">
        <v>2157</v>
      </c>
      <c r="B1858">
        <v>1972</v>
      </c>
      <c r="C1858">
        <f>2024-B1858</f>
        <v>52</v>
      </c>
      <c r="D1858" t="str">
        <f>VLOOKUP(B1858,Reference!$A$1:$B$125, 2)</f>
        <v>Gen X</v>
      </c>
      <c r="E1858" t="s">
        <v>54</v>
      </c>
      <c r="F1858" t="str">
        <f>IF(E1858="High School", "No College", "College")</f>
        <v>College</v>
      </c>
      <c r="G1858" t="s">
        <v>65</v>
      </c>
      <c r="H1858">
        <v>26290</v>
      </c>
      <c r="I1858">
        <v>26290</v>
      </c>
      <c r="J1858" s="4" t="s">
        <v>341</v>
      </c>
      <c r="K1858">
        <v>1</v>
      </c>
      <c r="L1858">
        <v>1</v>
      </c>
      <c r="M1858" t="str">
        <f>IF(OR(K1858&gt;0, L1858&gt;0), "Parent", "Not Parent")</f>
        <v>Parent</v>
      </c>
      <c r="N1858" t="s">
        <v>486</v>
      </c>
      <c r="O1858" s="8">
        <v>41916</v>
      </c>
      <c r="P1858" s="9">
        <f>O1858-N1858</f>
        <v>630</v>
      </c>
      <c r="Q1858">
        <v>49</v>
      </c>
      <c r="R1858" s="9">
        <f>P1858-Q1858</f>
        <v>581</v>
      </c>
      <c r="S1858" s="8">
        <f>O1858-R1858</f>
        <v>41335</v>
      </c>
      <c r="T1858">
        <v>15</v>
      </c>
      <c r="U1858">
        <v>8</v>
      </c>
      <c r="V1858">
        <v>16</v>
      </c>
      <c r="W1858">
        <v>11</v>
      </c>
      <c r="X1858">
        <v>5</v>
      </c>
      <c r="Y1858">
        <v>22</v>
      </c>
      <c r="Z1858">
        <v>77</v>
      </c>
      <c r="AA1858">
        <f>Z1858/P1858</f>
        <v>0.12222222222222222</v>
      </c>
      <c r="AB1858" s="11" t="s">
        <v>506</v>
      </c>
      <c r="AC1858" t="s">
        <v>59</v>
      </c>
      <c r="AD1858">
        <v>4</v>
      </c>
      <c r="AE1858" t="str">
        <f>IF(AD1858&gt;3, "Prefers Discount", "Discount Indifferent")</f>
        <v>Prefers Discount</v>
      </c>
      <c r="AF1858">
        <v>4</v>
      </c>
      <c r="AG1858">
        <v>2</v>
      </c>
      <c r="AH1858">
        <v>0</v>
      </c>
      <c r="AI1858" t="str">
        <f>INDEX($AF$1:$AH$1,MATCH(MAX(AF1858:AH1858),AF1858:AH1858,0))</f>
        <v>Store_Orders</v>
      </c>
      <c r="AJ1858">
        <v>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f>SUM(AK1858:AO1858)</f>
        <v>0</v>
      </c>
      <c r="AQ1858" t="s">
        <v>67</v>
      </c>
      <c r="AR1858">
        <v>0</v>
      </c>
      <c r="AS1858" t="str">
        <f>IF(OR(AK1858&gt;0, AL1858&gt;0, AM1858&gt;0, AN1858&gt;0, AO1858&gt;0), "Converted", "Not Converted")</f>
        <v>Not Converted</v>
      </c>
      <c r="AT1858">
        <v>0</v>
      </c>
      <c r="AU1858">
        <v>3</v>
      </c>
      <c r="AV1858">
        <v>11</v>
      </c>
      <c r="AW1858">
        <f>IF(Z1858&gt;607, 4, 0)</f>
        <v>0</v>
      </c>
      <c r="AX1858">
        <f>IF(AA1858&gt;0.1497, 3, 0)</f>
        <v>0</v>
      </c>
      <c r="AY1858">
        <f>IF(P1858&gt;4031, 2, 0)</f>
        <v>0</v>
      </c>
      <c r="AZ1858">
        <f>IF(H1858&gt;51934.91, 1, 0)</f>
        <v>0</v>
      </c>
      <c r="BA1858">
        <f>SUM(AW1858:AZ1858)</f>
        <v>0</v>
      </c>
      <c r="BB1858" t="str">
        <f>VLOOKUP(BA1858,'Standard Deviations'!$L$1:$M$11,2,TRUE)</f>
        <v>No Tier</v>
      </c>
    </row>
    <row r="1859" spans="1:54" hidden="1">
      <c r="A1859">
        <v>4712</v>
      </c>
      <c r="B1859">
        <v>1991</v>
      </c>
      <c r="C1859">
        <f>2024-B1859</f>
        <v>33</v>
      </c>
      <c r="D1859" t="str">
        <f>VLOOKUP(B1859,Reference!$A$1:$B$125, 2)</f>
        <v>Millennials</v>
      </c>
      <c r="E1859" t="s">
        <v>74</v>
      </c>
      <c r="F1859" t="str">
        <f>IF(E1859="High School", "No College", "College")</f>
        <v>College</v>
      </c>
      <c r="G1859" t="s">
        <v>65</v>
      </c>
      <c r="H1859">
        <v>20193</v>
      </c>
      <c r="I1859">
        <v>20193</v>
      </c>
      <c r="J1859" s="4" t="s">
        <v>341</v>
      </c>
      <c r="K1859">
        <v>0</v>
      </c>
      <c r="L1859">
        <v>0</v>
      </c>
      <c r="M1859" t="str">
        <f>IF(OR(K1859&gt;0, L1859&gt;0), "Parent", "Not Parent")</f>
        <v>Not Parent</v>
      </c>
      <c r="N1859" t="s">
        <v>559</v>
      </c>
      <c r="O1859" s="8">
        <v>41916</v>
      </c>
      <c r="P1859" s="9">
        <f>O1859-N1859</f>
        <v>675</v>
      </c>
      <c r="Q1859">
        <v>18</v>
      </c>
      <c r="R1859" s="9">
        <f>P1859-Q1859</f>
        <v>657</v>
      </c>
      <c r="S1859" s="8">
        <f>O1859-R1859</f>
        <v>41259</v>
      </c>
      <c r="T1859">
        <v>8</v>
      </c>
      <c r="U1859">
        <v>8</v>
      </c>
      <c r="V1859">
        <v>22</v>
      </c>
      <c r="W1859">
        <v>24</v>
      </c>
      <c r="X1859">
        <v>11</v>
      </c>
      <c r="Y1859">
        <v>9</v>
      </c>
      <c r="Z1859">
        <v>82</v>
      </c>
      <c r="AA1859">
        <f>Z1859/P1859</f>
        <v>0.12148148148148148</v>
      </c>
      <c r="AB1859" s="11" t="s">
        <v>506</v>
      </c>
      <c r="AC1859" t="s">
        <v>59</v>
      </c>
      <c r="AD1859">
        <v>1</v>
      </c>
      <c r="AE1859" t="str">
        <f>IF(AD1859&gt;3, "Prefers Discount", "Discount Indifferent")</f>
        <v>Discount Indifferent</v>
      </c>
      <c r="AF1859">
        <v>4</v>
      </c>
      <c r="AG1859">
        <v>1</v>
      </c>
      <c r="AH1859">
        <v>1</v>
      </c>
      <c r="AI1859" t="str">
        <f>INDEX($AF$1:$AH$1,MATCH(MAX(AF1859:AH1859),AF1859:AH1859,0))</f>
        <v>Store_Orders</v>
      </c>
      <c r="AJ1859">
        <v>4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f>SUM(AK1859:AO1859)</f>
        <v>0</v>
      </c>
      <c r="AQ1859" t="s">
        <v>67</v>
      </c>
      <c r="AR1859">
        <v>0</v>
      </c>
      <c r="AS1859" t="str">
        <f>IF(OR(AK1859&gt;0, AL1859&gt;0, AM1859&gt;0, AN1859&gt;0, AO1859&gt;0), "Converted", "Not Converted")</f>
        <v>Not Converted</v>
      </c>
      <c r="AT1859">
        <v>0</v>
      </c>
      <c r="AU1859">
        <v>3</v>
      </c>
      <c r="AV1859">
        <v>11</v>
      </c>
      <c r="AW1859">
        <f>IF(Z1859&gt;607, 4, 0)</f>
        <v>0</v>
      </c>
      <c r="AX1859">
        <f>IF(AA1859&gt;0.1497, 3, 0)</f>
        <v>0</v>
      </c>
      <c r="AY1859">
        <f>IF(P1859&gt;4031, 2, 0)</f>
        <v>0</v>
      </c>
      <c r="AZ1859">
        <f>IF(H1859&gt;51934.91, 1, 0)</f>
        <v>0</v>
      </c>
      <c r="BA1859">
        <f>SUM(AW1859:AZ1859)</f>
        <v>0</v>
      </c>
      <c r="BB1859" t="str">
        <f>VLOOKUP(BA1859,'Standard Deviations'!$L$1:$M$11,2,TRUE)</f>
        <v>No Tier</v>
      </c>
    </row>
    <row r="1860" spans="1:54" hidden="1">
      <c r="A1860">
        <v>5336</v>
      </c>
      <c r="B1860">
        <v>1971</v>
      </c>
      <c r="C1860">
        <f>2024-B1860</f>
        <v>53</v>
      </c>
      <c r="D1860" t="str">
        <f>VLOOKUP(B1860,Reference!$A$1:$B$125, 2)</f>
        <v>Gen X</v>
      </c>
      <c r="E1860" t="s">
        <v>64</v>
      </c>
      <c r="F1860" t="str">
        <f>IF(E1860="High School", "No College", "College")</f>
        <v>College</v>
      </c>
      <c r="G1860" t="s">
        <v>65</v>
      </c>
      <c r="H1860">
        <v>157733</v>
      </c>
      <c r="I1860">
        <v>157733</v>
      </c>
      <c r="J1860" t="s">
        <v>101</v>
      </c>
      <c r="K1860">
        <v>1</v>
      </c>
      <c r="L1860">
        <v>0</v>
      </c>
      <c r="M1860" t="str">
        <f>IF(OR(K1860&gt;0, L1860&gt;0), "Parent", "Not Parent")</f>
        <v>Parent</v>
      </c>
      <c r="N1860" t="s">
        <v>305</v>
      </c>
      <c r="O1860" s="8">
        <v>41916</v>
      </c>
      <c r="P1860" s="9">
        <f>O1860-N1860</f>
        <v>487</v>
      </c>
      <c r="Q1860">
        <v>37</v>
      </c>
      <c r="R1860" s="9">
        <f>P1860-Q1860</f>
        <v>450</v>
      </c>
      <c r="S1860" s="8">
        <f>O1860-R1860</f>
        <v>41466</v>
      </c>
      <c r="T1860">
        <v>39</v>
      </c>
      <c r="U1860">
        <v>1</v>
      </c>
      <c r="V1860">
        <v>9</v>
      </c>
      <c r="W1860">
        <v>2</v>
      </c>
      <c r="X1860">
        <v>0</v>
      </c>
      <c r="Y1860">
        <v>8</v>
      </c>
      <c r="Z1860">
        <v>59</v>
      </c>
      <c r="AA1860">
        <f>Z1860/P1860</f>
        <v>0.12114989733059549</v>
      </c>
      <c r="AB1860" s="11" t="s">
        <v>506</v>
      </c>
      <c r="AC1860" t="s">
        <v>59</v>
      </c>
      <c r="AD1860">
        <v>0</v>
      </c>
      <c r="AE1860" t="str">
        <f>IF(AD1860&gt;3, "Prefers Discount", "Discount Indifferent")</f>
        <v>Discount Indifferent</v>
      </c>
      <c r="AF1860">
        <v>1</v>
      </c>
      <c r="AG1860">
        <v>1</v>
      </c>
      <c r="AH1860">
        <v>0</v>
      </c>
      <c r="AI1860" t="str">
        <f>INDEX($AF$1:$AH$1,MATCH(MAX(AF1860:AH1860),AF1860:AH1860,0))</f>
        <v>Store_Orders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f>SUM(AK1860:AO1860)</f>
        <v>0</v>
      </c>
      <c r="AQ1860" t="s">
        <v>67</v>
      </c>
      <c r="AR1860">
        <v>0</v>
      </c>
      <c r="AS1860" t="str">
        <f>IF(OR(AK1860&gt;0, AL1860&gt;0, AM1860&gt;0, AN1860&gt;0, AO1860&gt;0), "Converted", "Not Converted")</f>
        <v>Not Converted</v>
      </c>
      <c r="AT1860">
        <v>0</v>
      </c>
      <c r="AU1860">
        <v>3</v>
      </c>
      <c r="AV1860">
        <v>11</v>
      </c>
      <c r="AW1860">
        <f>IF(Z1860&gt;607, 4, 0)</f>
        <v>0</v>
      </c>
      <c r="AX1860">
        <f>IF(AA1860&gt;0.1497, 3, 0)</f>
        <v>0</v>
      </c>
      <c r="AY1860">
        <f>IF(P1860&gt;4031, 2, 0)</f>
        <v>0</v>
      </c>
      <c r="AZ1860">
        <f>IF(H1860&gt;51934.91, 1, 0)</f>
        <v>1</v>
      </c>
      <c r="BA1860">
        <f>SUM(AW1860:AZ1860)</f>
        <v>1</v>
      </c>
      <c r="BB1860" t="str">
        <f>VLOOKUP(BA1860,'Standard Deviations'!$L$1:$M$11,2,TRUE)</f>
        <v>Bronze</v>
      </c>
    </row>
    <row r="1861" spans="1:54">
      <c r="A1861">
        <v>523</v>
      </c>
      <c r="B1861">
        <v>1989</v>
      </c>
      <c r="C1861">
        <f>2024-B1861</f>
        <v>35</v>
      </c>
      <c r="D1861" t="str">
        <f>VLOOKUP(B1861,Reference!$A$1:$B$125, 2)</f>
        <v>Millennials</v>
      </c>
      <c r="E1861" t="s">
        <v>54</v>
      </c>
      <c r="F1861" t="str">
        <f>IF(E1861="High School", "No College", "College")</f>
        <v>College</v>
      </c>
      <c r="G1861" t="s">
        <v>55</v>
      </c>
      <c r="H1861">
        <v>37155</v>
      </c>
      <c r="I1861">
        <v>37155</v>
      </c>
      <c r="J1861" s="4" t="s">
        <v>175</v>
      </c>
      <c r="K1861">
        <v>1</v>
      </c>
      <c r="L1861">
        <v>0</v>
      </c>
      <c r="M1861" t="str">
        <f>IF(OR(K1861&gt;0, L1861&gt;0), "Parent", "Not Parent")</f>
        <v>Parent</v>
      </c>
      <c r="N1861" t="s">
        <v>452</v>
      </c>
      <c r="O1861" s="8">
        <v>41916</v>
      </c>
      <c r="P1861" s="9">
        <f>O1861-N1861</f>
        <v>611</v>
      </c>
      <c r="Q1861">
        <v>51</v>
      </c>
      <c r="R1861" s="9">
        <f>P1861-Q1861</f>
        <v>560</v>
      </c>
      <c r="S1861" s="8">
        <f>O1861-R1861</f>
        <v>41356</v>
      </c>
      <c r="T1861">
        <v>23</v>
      </c>
      <c r="U1861">
        <v>0</v>
      </c>
      <c r="V1861">
        <v>26</v>
      </c>
      <c r="W1861">
        <v>7</v>
      </c>
      <c r="X1861">
        <v>15</v>
      </c>
      <c r="Y1861">
        <v>3</v>
      </c>
      <c r="Z1861">
        <v>74</v>
      </c>
      <c r="AA1861">
        <f>Z1861/P1861</f>
        <v>0.12111292962356793</v>
      </c>
      <c r="AB1861" s="14" t="s">
        <v>506</v>
      </c>
      <c r="AC1861" s="13" t="s">
        <v>63</v>
      </c>
      <c r="AD1861">
        <v>1</v>
      </c>
      <c r="AE1861" t="str">
        <f>IF(AD1861&gt;3, "Prefers Discount", "Discount Indifferent")</f>
        <v>Discount Indifferent</v>
      </c>
      <c r="AF1861">
        <v>4</v>
      </c>
      <c r="AG1861">
        <v>2</v>
      </c>
      <c r="AH1861">
        <v>0</v>
      </c>
      <c r="AI1861" t="str">
        <f>INDEX($AF$1:$AH$1,MATCH(MAX(AF1861:AH1861),AF1861:AH1861,0))</f>
        <v>Store_Orders</v>
      </c>
      <c r="AJ1861">
        <v>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f>SUM(AK1861:AO1861)</f>
        <v>0</v>
      </c>
      <c r="AQ1861" t="s">
        <v>67</v>
      </c>
      <c r="AR1861">
        <v>0</v>
      </c>
      <c r="AS1861" t="str">
        <f>IF(OR(AK1861&gt;0, AL1861&gt;0, AM1861&gt;0, AN1861&gt;0, AO1861&gt;0), "Converted", "Not Converted")</f>
        <v>Not Converted</v>
      </c>
      <c r="AT1861">
        <v>0</v>
      </c>
      <c r="AU1861">
        <v>3</v>
      </c>
      <c r="AV1861">
        <v>11</v>
      </c>
      <c r="AW1861">
        <f>IF(Z1861&gt;607, 4, 0)</f>
        <v>0</v>
      </c>
      <c r="AX1861">
        <f>IF(AA1861&gt;0.1497, 3, 0)</f>
        <v>0</v>
      </c>
      <c r="AY1861">
        <f>IF(P1861&gt;4031, 2, 0)</f>
        <v>0</v>
      </c>
      <c r="AZ1861">
        <f>IF(H1861&gt;51934.91, 1, 0)</f>
        <v>0</v>
      </c>
      <c r="BA1861">
        <f>SUM(AW1861:AZ1861)</f>
        <v>0</v>
      </c>
      <c r="BB1861" t="str">
        <f>VLOOKUP(BA1861,'Standard Deviations'!$L$1:$M$11,2,TRUE)</f>
        <v>No Tier</v>
      </c>
    </row>
    <row r="1862" spans="1:54" hidden="1">
      <c r="A1862">
        <v>4290</v>
      </c>
      <c r="B1862">
        <v>1972</v>
      </c>
      <c r="C1862">
        <f>2024-B1862</f>
        <v>52</v>
      </c>
      <c r="D1862" t="str">
        <f>VLOOKUP(B1862,Reference!$A$1:$B$125, 2)</f>
        <v>Gen X</v>
      </c>
      <c r="E1862" t="s">
        <v>54</v>
      </c>
      <c r="F1862" t="str">
        <f>IF(E1862="High School", "No College", "College")</f>
        <v>College</v>
      </c>
      <c r="G1862" t="s">
        <v>55</v>
      </c>
      <c r="H1862">
        <v>30467</v>
      </c>
      <c r="I1862">
        <v>30467</v>
      </c>
      <c r="J1862" s="4" t="s">
        <v>341</v>
      </c>
      <c r="K1862">
        <v>1</v>
      </c>
      <c r="L1862">
        <v>0</v>
      </c>
      <c r="M1862" t="str">
        <f>IF(OR(K1862&gt;0, L1862&gt;0), "Parent", "Not Parent")</f>
        <v>Parent</v>
      </c>
      <c r="N1862" t="s">
        <v>136</v>
      </c>
      <c r="O1862" s="8">
        <v>41916</v>
      </c>
      <c r="P1862" s="9">
        <f>O1862-N1862</f>
        <v>199</v>
      </c>
      <c r="Q1862">
        <v>8</v>
      </c>
      <c r="R1862" s="9">
        <f>P1862-Q1862</f>
        <v>191</v>
      </c>
      <c r="S1862" s="8">
        <f>O1862-R1862</f>
        <v>41725</v>
      </c>
      <c r="T1862">
        <v>1</v>
      </c>
      <c r="U1862">
        <v>3</v>
      </c>
      <c r="V1862">
        <v>8</v>
      </c>
      <c r="W1862">
        <v>2</v>
      </c>
      <c r="X1862">
        <v>5</v>
      </c>
      <c r="Y1862">
        <v>5</v>
      </c>
      <c r="Z1862">
        <v>24</v>
      </c>
      <c r="AA1862">
        <f>Z1862/P1862</f>
        <v>0.12060301507537688</v>
      </c>
      <c r="AB1862" s="11" t="s">
        <v>506</v>
      </c>
      <c r="AC1862" t="s">
        <v>59</v>
      </c>
      <c r="AD1862">
        <v>1</v>
      </c>
      <c r="AE1862" t="str">
        <f>IF(AD1862&gt;3, "Prefers Discount", "Discount Indifferent")</f>
        <v>Discount Indifferent</v>
      </c>
      <c r="AF1862">
        <v>2</v>
      </c>
      <c r="AG1862">
        <v>1</v>
      </c>
      <c r="AH1862">
        <v>0</v>
      </c>
      <c r="AI1862" t="str">
        <f>INDEX($AF$1:$AH$1,MATCH(MAX(AF1862:AH1862),AF1862:AH1862,0))</f>
        <v>Store_Orders</v>
      </c>
      <c r="AJ1862">
        <v>7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f>SUM(AK1862:AO1862)</f>
        <v>0</v>
      </c>
      <c r="AQ1862" t="s">
        <v>67</v>
      </c>
      <c r="AR1862">
        <v>0</v>
      </c>
      <c r="AS1862" t="str">
        <f>IF(OR(AK1862&gt;0, AL1862&gt;0, AM1862&gt;0, AN1862&gt;0, AO1862&gt;0), "Converted", "Not Converted")</f>
        <v>Not Converted</v>
      </c>
      <c r="AT1862">
        <v>0</v>
      </c>
      <c r="AU1862">
        <v>3</v>
      </c>
      <c r="AV1862">
        <v>11</v>
      </c>
      <c r="AW1862">
        <f>IF(Z1862&gt;607, 4, 0)</f>
        <v>0</v>
      </c>
      <c r="AX1862">
        <f>IF(AA1862&gt;0.1497, 3, 0)</f>
        <v>0</v>
      </c>
      <c r="AY1862">
        <f>IF(P1862&gt;4031, 2, 0)</f>
        <v>0</v>
      </c>
      <c r="AZ1862">
        <f>IF(H1862&gt;51934.91, 1, 0)</f>
        <v>0</v>
      </c>
      <c r="BA1862">
        <f>SUM(AW1862:AZ1862)</f>
        <v>0</v>
      </c>
      <c r="BB1862" t="str">
        <f>VLOOKUP(BA1862,'Standard Deviations'!$L$1:$M$11,2,TRUE)</f>
        <v>No Tier</v>
      </c>
    </row>
    <row r="1863" spans="1:54" hidden="1">
      <c r="A1863">
        <v>1160</v>
      </c>
      <c r="B1863">
        <v>1970</v>
      </c>
      <c r="C1863">
        <f>2024-B1863</f>
        <v>54</v>
      </c>
      <c r="D1863" t="str">
        <f>VLOOKUP(B1863,Reference!$A$1:$B$125, 2)</f>
        <v>Gen X</v>
      </c>
      <c r="E1863" t="s">
        <v>54</v>
      </c>
      <c r="F1863" t="str">
        <f>IF(E1863="High School", "No College", "College")</f>
        <v>College</v>
      </c>
      <c r="G1863" t="s">
        <v>55</v>
      </c>
      <c r="H1863">
        <v>13260</v>
      </c>
      <c r="I1863">
        <v>13260</v>
      </c>
      <c r="J1863" s="4" t="s">
        <v>341</v>
      </c>
      <c r="K1863">
        <v>1</v>
      </c>
      <c r="L1863">
        <v>1</v>
      </c>
      <c r="M1863" t="str">
        <f>IF(OR(K1863&gt;0, L1863&gt;0), "Parent", "Not Parent")</f>
        <v>Parent</v>
      </c>
      <c r="N1863" t="s">
        <v>468</v>
      </c>
      <c r="O1863" s="8">
        <v>41916</v>
      </c>
      <c r="P1863" s="9">
        <f>O1863-N1863</f>
        <v>407</v>
      </c>
      <c r="Q1863">
        <v>48</v>
      </c>
      <c r="R1863" s="9">
        <f>P1863-Q1863</f>
        <v>359</v>
      </c>
      <c r="S1863" s="8">
        <f>O1863-R1863</f>
        <v>41557</v>
      </c>
      <c r="T1863">
        <v>9</v>
      </c>
      <c r="U1863">
        <v>4</v>
      </c>
      <c r="V1863">
        <v>17</v>
      </c>
      <c r="W1863">
        <v>10</v>
      </c>
      <c r="X1863">
        <v>2</v>
      </c>
      <c r="Y1863">
        <v>7</v>
      </c>
      <c r="Z1863">
        <v>49</v>
      </c>
      <c r="AA1863">
        <f>Z1863/P1863</f>
        <v>0.12039312039312039</v>
      </c>
      <c r="AB1863" s="11" t="s">
        <v>506</v>
      </c>
      <c r="AC1863" t="s">
        <v>59</v>
      </c>
      <c r="AD1863">
        <v>4</v>
      </c>
      <c r="AE1863" t="str">
        <f>IF(AD1863&gt;3, "Prefers Discount", "Discount Indifferent")</f>
        <v>Prefers Discount</v>
      </c>
      <c r="AF1863">
        <v>3</v>
      </c>
      <c r="AG1863">
        <v>3</v>
      </c>
      <c r="AH1863">
        <v>0</v>
      </c>
      <c r="AI1863" t="str">
        <f>INDEX($AF$1:$AH$1,MATCH(MAX(AF1863:AH1863),AF1863:AH1863,0))</f>
        <v>Store_Orders</v>
      </c>
      <c r="AJ1863">
        <v>8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f>SUM(AK1863:AO1863)</f>
        <v>0</v>
      </c>
      <c r="AQ1863" t="s">
        <v>67</v>
      </c>
      <c r="AR1863">
        <v>0</v>
      </c>
      <c r="AS1863" t="str">
        <f>IF(OR(AK1863&gt;0, AL1863&gt;0, AM1863&gt;0, AN1863&gt;0, AO1863&gt;0), "Converted", "Not Converted")</f>
        <v>Not Converted</v>
      </c>
      <c r="AT1863">
        <v>0</v>
      </c>
      <c r="AU1863">
        <v>3</v>
      </c>
      <c r="AV1863">
        <v>11</v>
      </c>
      <c r="AW1863">
        <f>IF(Z1863&gt;607, 4, 0)</f>
        <v>0</v>
      </c>
      <c r="AX1863">
        <f>IF(AA1863&gt;0.1497, 3, 0)</f>
        <v>0</v>
      </c>
      <c r="AY1863">
        <f>IF(P1863&gt;4031, 2, 0)</f>
        <v>0</v>
      </c>
      <c r="AZ1863">
        <f>IF(H1863&gt;51934.91, 1, 0)</f>
        <v>0</v>
      </c>
      <c r="BA1863">
        <f>SUM(AW1863:AZ1863)</f>
        <v>0</v>
      </c>
      <c r="BB1863" t="str">
        <f>VLOOKUP(BA1863,'Standard Deviations'!$L$1:$M$11,2,TRUE)</f>
        <v>No Tier</v>
      </c>
    </row>
    <row r="1864" spans="1:54" hidden="1">
      <c r="A1864">
        <v>2694</v>
      </c>
      <c r="B1864">
        <v>1967</v>
      </c>
      <c r="C1864">
        <f>2024-B1864</f>
        <v>57</v>
      </c>
      <c r="D1864" t="str">
        <f>VLOOKUP(B1864,Reference!$A$1:$B$125, 2)</f>
        <v>Gen X</v>
      </c>
      <c r="E1864" t="s">
        <v>54</v>
      </c>
      <c r="F1864" t="str">
        <f>IF(E1864="High School", "No College", "College")</f>
        <v>College</v>
      </c>
      <c r="G1864" t="s">
        <v>55</v>
      </c>
      <c r="H1864">
        <v>42664</v>
      </c>
      <c r="I1864">
        <v>42664</v>
      </c>
      <c r="J1864" s="4" t="s">
        <v>175</v>
      </c>
      <c r="K1864">
        <v>0</v>
      </c>
      <c r="L1864">
        <v>1</v>
      </c>
      <c r="M1864" t="str">
        <f>IF(OR(K1864&gt;0, L1864&gt;0), "Parent", "Not Parent")</f>
        <v>Parent</v>
      </c>
      <c r="N1864" t="s">
        <v>159</v>
      </c>
      <c r="O1864" s="8">
        <v>41916</v>
      </c>
      <c r="P1864" s="9">
        <f>O1864-N1864</f>
        <v>200</v>
      </c>
      <c r="Q1864">
        <v>44</v>
      </c>
      <c r="R1864" s="9">
        <f>P1864-Q1864</f>
        <v>156</v>
      </c>
      <c r="S1864" s="8">
        <f>O1864-R1864</f>
        <v>41760</v>
      </c>
      <c r="T1864">
        <v>21</v>
      </c>
      <c r="U1864">
        <v>0</v>
      </c>
      <c r="V1864">
        <v>3</v>
      </c>
      <c r="W1864">
        <v>0</v>
      </c>
      <c r="X1864">
        <v>0</v>
      </c>
      <c r="Y1864">
        <v>0</v>
      </c>
      <c r="Z1864">
        <v>24</v>
      </c>
      <c r="AA1864">
        <f>Z1864/P1864</f>
        <v>0.12</v>
      </c>
      <c r="AB1864" s="11" t="s">
        <v>506</v>
      </c>
      <c r="AC1864" t="s">
        <v>59</v>
      </c>
      <c r="AD1864">
        <v>1</v>
      </c>
      <c r="AE1864" t="str">
        <f>IF(AD1864&gt;3, "Prefers Discount", "Discount Indifferent")</f>
        <v>Discount Indifferent</v>
      </c>
      <c r="AF1864">
        <v>3</v>
      </c>
      <c r="AG1864">
        <v>1</v>
      </c>
      <c r="AH1864">
        <v>0</v>
      </c>
      <c r="AI1864" t="str">
        <f>INDEX($AF$1:$AH$1,MATCH(MAX(AF1864:AH1864),AF1864:AH1864,0))</f>
        <v>Store_Orders</v>
      </c>
      <c r="AJ1864">
        <v>6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f>SUM(AK1864:AO1864)</f>
        <v>0</v>
      </c>
      <c r="AQ1864" t="s">
        <v>67</v>
      </c>
      <c r="AR1864">
        <v>0</v>
      </c>
      <c r="AS1864" t="str">
        <f>IF(OR(AK1864&gt;0, AL1864&gt;0, AM1864&gt;0, AN1864&gt;0, AO1864&gt;0), "Converted", "Not Converted")</f>
        <v>Not Converted</v>
      </c>
      <c r="AT1864">
        <v>0</v>
      </c>
      <c r="AU1864">
        <v>3</v>
      </c>
      <c r="AV1864">
        <v>11</v>
      </c>
      <c r="AW1864">
        <f>IF(Z1864&gt;607, 4, 0)</f>
        <v>0</v>
      </c>
      <c r="AX1864">
        <f>IF(AA1864&gt;0.1497, 3, 0)</f>
        <v>0</v>
      </c>
      <c r="AY1864">
        <f>IF(P1864&gt;4031, 2, 0)</f>
        <v>0</v>
      </c>
      <c r="AZ1864">
        <f>IF(H1864&gt;51934.91, 1, 0)</f>
        <v>0</v>
      </c>
      <c r="BA1864">
        <f>SUM(AW1864:AZ1864)</f>
        <v>0</v>
      </c>
      <c r="BB1864" t="str">
        <f>VLOOKUP(BA1864,'Standard Deviations'!$L$1:$M$11,2,TRUE)</f>
        <v>No Tier</v>
      </c>
    </row>
    <row r="1865" spans="1:54">
      <c r="A1865">
        <v>8315</v>
      </c>
      <c r="B1865">
        <v>1995</v>
      </c>
      <c r="C1865">
        <f>2024-B1865</f>
        <v>29</v>
      </c>
      <c r="D1865" t="str">
        <f>VLOOKUP(B1865,Reference!$A$1:$B$125, 2)</f>
        <v>Gen Z</v>
      </c>
      <c r="E1865" t="s">
        <v>54</v>
      </c>
      <c r="F1865" t="str">
        <f>IF(E1865="High School", "No College", "College")</f>
        <v>College</v>
      </c>
      <c r="G1865" t="s">
        <v>60</v>
      </c>
      <c r="H1865">
        <v>34824</v>
      </c>
      <c r="I1865">
        <v>34824</v>
      </c>
      <c r="J1865" s="4" t="s">
        <v>175</v>
      </c>
      <c r="K1865">
        <v>0</v>
      </c>
      <c r="L1865">
        <v>0</v>
      </c>
      <c r="M1865" t="str">
        <f>IF(OR(K1865&gt;0, L1865&gt;0), "Parent", "Not Parent")</f>
        <v>Not Parent</v>
      </c>
      <c r="N1865" t="s">
        <v>707</v>
      </c>
      <c r="O1865" s="8">
        <v>41916</v>
      </c>
      <c r="P1865" s="9">
        <f>O1865-N1865</f>
        <v>192</v>
      </c>
      <c r="Q1865">
        <v>65</v>
      </c>
      <c r="R1865" s="9">
        <f>P1865-Q1865</f>
        <v>127</v>
      </c>
      <c r="S1865" s="8">
        <f>O1865-R1865</f>
        <v>41789</v>
      </c>
      <c r="T1865">
        <v>4</v>
      </c>
      <c r="U1865">
        <v>2</v>
      </c>
      <c r="V1865">
        <v>11</v>
      </c>
      <c r="W1865">
        <v>2</v>
      </c>
      <c r="X1865">
        <v>0</v>
      </c>
      <c r="Y1865">
        <v>4</v>
      </c>
      <c r="Z1865">
        <v>23</v>
      </c>
      <c r="AA1865">
        <f>Z1865/P1865</f>
        <v>0.11979166666666667</v>
      </c>
      <c r="AB1865" s="14" t="s">
        <v>506</v>
      </c>
      <c r="AC1865" s="13" t="s">
        <v>63</v>
      </c>
      <c r="AD1865">
        <v>1</v>
      </c>
      <c r="AE1865" t="str">
        <f>IF(AD1865&gt;3, "Prefers Discount", "Discount Indifferent")</f>
        <v>Discount Indifferent</v>
      </c>
      <c r="AF1865">
        <v>2</v>
      </c>
      <c r="AG1865">
        <v>1</v>
      </c>
      <c r="AH1865">
        <v>0</v>
      </c>
      <c r="AI1865" t="str">
        <f>INDEX($AF$1:$AH$1,MATCH(MAX(AF1865:AH1865),AF1865:AH1865,0))</f>
        <v>Store_Orders</v>
      </c>
      <c r="AJ1865">
        <v>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f>SUM(AK1865:AO1865)</f>
        <v>0</v>
      </c>
      <c r="AQ1865" t="s">
        <v>67</v>
      </c>
      <c r="AR1865">
        <v>0</v>
      </c>
      <c r="AS1865" t="str">
        <f>IF(OR(AK1865&gt;0, AL1865&gt;0, AM1865&gt;0, AN1865&gt;0, AO1865&gt;0), "Converted", "Not Converted")</f>
        <v>Not Converted</v>
      </c>
      <c r="AT1865">
        <v>0</v>
      </c>
      <c r="AU1865">
        <v>3</v>
      </c>
      <c r="AV1865">
        <v>11</v>
      </c>
      <c r="AW1865">
        <f>IF(Z1865&gt;607, 4, 0)</f>
        <v>0</v>
      </c>
      <c r="AX1865">
        <f>IF(AA1865&gt;0.1497, 3, 0)</f>
        <v>0</v>
      </c>
      <c r="AY1865">
        <f>IF(P1865&gt;4031, 2, 0)</f>
        <v>0</v>
      </c>
      <c r="AZ1865">
        <f>IF(H1865&gt;51934.91, 1, 0)</f>
        <v>0</v>
      </c>
      <c r="BA1865">
        <f>SUM(AW1865:AZ1865)</f>
        <v>0</v>
      </c>
      <c r="BB1865" t="str">
        <f>VLOOKUP(BA1865,'Standard Deviations'!$L$1:$M$11,2,TRUE)</f>
        <v>No Tier</v>
      </c>
    </row>
    <row r="1866" spans="1:54">
      <c r="A1866">
        <v>5184</v>
      </c>
      <c r="B1866">
        <v>1995</v>
      </c>
      <c r="C1866">
        <f>2024-B1866</f>
        <v>29</v>
      </c>
      <c r="D1866" t="str">
        <f>VLOOKUP(B1866,Reference!$A$1:$B$125, 2)</f>
        <v>Gen Z</v>
      </c>
      <c r="E1866" t="s">
        <v>54</v>
      </c>
      <c r="F1866" t="str">
        <f>IF(E1866="High School", "No College", "College")</f>
        <v>College</v>
      </c>
      <c r="G1866" t="s">
        <v>60</v>
      </c>
      <c r="H1866">
        <v>34824</v>
      </c>
      <c r="I1866">
        <v>34824</v>
      </c>
      <c r="J1866" s="4" t="s">
        <v>175</v>
      </c>
      <c r="K1866">
        <v>0</v>
      </c>
      <c r="L1866">
        <v>0</v>
      </c>
      <c r="M1866" t="str">
        <f>IF(OR(K1866&gt;0, L1866&gt;0), "Parent", "Not Parent")</f>
        <v>Not Parent</v>
      </c>
      <c r="N1866" t="s">
        <v>707</v>
      </c>
      <c r="O1866" s="8">
        <v>41916</v>
      </c>
      <c r="P1866" s="9">
        <f>O1866-N1866</f>
        <v>192</v>
      </c>
      <c r="Q1866">
        <v>65</v>
      </c>
      <c r="R1866" s="9">
        <f>P1866-Q1866</f>
        <v>127</v>
      </c>
      <c r="S1866" s="8">
        <f>O1866-R1866</f>
        <v>41789</v>
      </c>
      <c r="T1866">
        <v>4</v>
      </c>
      <c r="U1866">
        <v>2</v>
      </c>
      <c r="V1866">
        <v>11</v>
      </c>
      <c r="W1866">
        <v>2</v>
      </c>
      <c r="X1866">
        <v>0</v>
      </c>
      <c r="Y1866">
        <v>4</v>
      </c>
      <c r="Z1866">
        <v>23</v>
      </c>
      <c r="AA1866">
        <f>Z1866/P1866</f>
        <v>0.11979166666666667</v>
      </c>
      <c r="AB1866" s="14" t="s">
        <v>506</v>
      </c>
      <c r="AC1866" s="13" t="s">
        <v>63</v>
      </c>
      <c r="AD1866">
        <v>1</v>
      </c>
      <c r="AE1866" t="str">
        <f>IF(AD1866&gt;3, "Prefers Discount", "Discount Indifferent")</f>
        <v>Discount Indifferent</v>
      </c>
      <c r="AF1866">
        <v>2</v>
      </c>
      <c r="AG1866">
        <v>1</v>
      </c>
      <c r="AH1866">
        <v>0</v>
      </c>
      <c r="AI1866" t="str">
        <f>INDEX($AF$1:$AH$1,MATCH(MAX(AF1866:AH1866),AF1866:AH1866,0))</f>
        <v>Store_Orders</v>
      </c>
      <c r="AJ1866">
        <v>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f>SUM(AK1866:AO1866)</f>
        <v>0</v>
      </c>
      <c r="AQ1866" t="s">
        <v>67</v>
      </c>
      <c r="AR1866">
        <v>0</v>
      </c>
      <c r="AS1866" t="str">
        <f>IF(OR(AK1866&gt;0, AL1866&gt;0, AM1866&gt;0, AN1866&gt;0, AO1866&gt;0), "Converted", "Not Converted")</f>
        <v>Not Converted</v>
      </c>
      <c r="AT1866">
        <v>0</v>
      </c>
      <c r="AU1866">
        <v>3</v>
      </c>
      <c r="AV1866">
        <v>11</v>
      </c>
      <c r="AW1866">
        <f>IF(Z1866&gt;607, 4, 0)</f>
        <v>0</v>
      </c>
      <c r="AX1866">
        <f>IF(AA1866&gt;0.1497, 3, 0)</f>
        <v>0</v>
      </c>
      <c r="AY1866">
        <f>IF(P1866&gt;4031, 2, 0)</f>
        <v>0</v>
      </c>
      <c r="AZ1866">
        <f>IF(H1866&gt;51934.91, 1, 0)</f>
        <v>0</v>
      </c>
      <c r="BA1866">
        <f>SUM(AW1866:AZ1866)</f>
        <v>0</v>
      </c>
      <c r="BB1866" t="str">
        <f>VLOOKUP(BA1866,'Standard Deviations'!$L$1:$M$11,2,TRUE)</f>
        <v>No Tier</v>
      </c>
    </row>
    <row r="1867" spans="1:54" hidden="1">
      <c r="A1867">
        <v>4329</v>
      </c>
      <c r="B1867">
        <v>1984</v>
      </c>
      <c r="C1867">
        <f>2024-B1867</f>
        <v>40</v>
      </c>
      <c r="D1867" t="str">
        <f>VLOOKUP(B1867,Reference!$A$1:$B$125, 2)</f>
        <v>Millennials</v>
      </c>
      <c r="E1867" t="s">
        <v>68</v>
      </c>
      <c r="F1867" t="str">
        <f>IF(E1867="High School", "No College", "College")</f>
        <v>College</v>
      </c>
      <c r="G1867" t="s">
        <v>55</v>
      </c>
      <c r="H1867">
        <v>18988</v>
      </c>
      <c r="I1867">
        <v>18988</v>
      </c>
      <c r="J1867" s="4" t="s">
        <v>341</v>
      </c>
      <c r="K1867">
        <v>1</v>
      </c>
      <c r="L1867">
        <v>0</v>
      </c>
      <c r="M1867" t="str">
        <f>IF(OR(K1867&gt;0, L1867&gt;0), "Parent", "Not Parent")</f>
        <v>Parent</v>
      </c>
      <c r="N1867" t="s">
        <v>79</v>
      </c>
      <c r="O1867" s="8">
        <v>41916</v>
      </c>
      <c r="P1867" s="9">
        <f>O1867-N1867</f>
        <v>134</v>
      </c>
      <c r="Q1867">
        <v>43</v>
      </c>
      <c r="R1867" s="9">
        <f>P1867-Q1867</f>
        <v>91</v>
      </c>
      <c r="S1867" s="8">
        <f>O1867-R1867</f>
        <v>41825</v>
      </c>
      <c r="T1867">
        <v>6</v>
      </c>
      <c r="U1867">
        <v>0</v>
      </c>
      <c r="V1867">
        <v>6</v>
      </c>
      <c r="W1867">
        <v>2</v>
      </c>
      <c r="X1867">
        <v>1</v>
      </c>
      <c r="Y1867">
        <v>1</v>
      </c>
      <c r="Z1867">
        <v>16</v>
      </c>
      <c r="AA1867">
        <f>Z1867/P1867</f>
        <v>0.11940298507462686</v>
      </c>
      <c r="AB1867" s="11" t="s">
        <v>506</v>
      </c>
      <c r="AC1867" t="s">
        <v>59</v>
      </c>
      <c r="AD1867">
        <v>2</v>
      </c>
      <c r="AE1867" t="str">
        <f>IF(AD1867&gt;3, "Prefers Discount", "Discount Indifferent")</f>
        <v>Discount Indifferent</v>
      </c>
      <c r="AF1867">
        <v>3</v>
      </c>
      <c r="AG1867">
        <v>1</v>
      </c>
      <c r="AH1867">
        <v>0</v>
      </c>
      <c r="AI1867" t="str">
        <f>INDEX($AF$1:$AH$1,MATCH(MAX(AF1867:AH1867),AF1867:AH1867,0))</f>
        <v>Store_Orders</v>
      </c>
      <c r="AJ1867">
        <v>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f>SUM(AK1867:AO1867)</f>
        <v>0</v>
      </c>
      <c r="AQ1867" t="s">
        <v>67</v>
      </c>
      <c r="AR1867">
        <v>0</v>
      </c>
      <c r="AS1867" t="str">
        <f>IF(OR(AK1867&gt;0, AL1867&gt;0, AM1867&gt;0, AN1867&gt;0, AO1867&gt;0), "Converted", "Not Converted")</f>
        <v>Not Converted</v>
      </c>
      <c r="AT1867">
        <v>0</v>
      </c>
      <c r="AU1867">
        <v>3</v>
      </c>
      <c r="AV1867">
        <v>11</v>
      </c>
      <c r="AW1867">
        <f>IF(Z1867&gt;607, 4, 0)</f>
        <v>0</v>
      </c>
      <c r="AX1867">
        <f>IF(AA1867&gt;0.1497, 3, 0)</f>
        <v>0</v>
      </c>
      <c r="AY1867">
        <f>IF(P1867&gt;4031, 2, 0)</f>
        <v>0</v>
      </c>
      <c r="AZ1867">
        <f>IF(H1867&gt;51934.91, 1, 0)</f>
        <v>0</v>
      </c>
      <c r="BA1867">
        <f>SUM(AW1867:AZ1867)</f>
        <v>0</v>
      </c>
      <c r="BB1867" t="str">
        <f>VLOOKUP(BA1867,'Standard Deviations'!$L$1:$M$11,2,TRUE)</f>
        <v>No Tier</v>
      </c>
    </row>
    <row r="1868" spans="1:54">
      <c r="A1868">
        <v>274</v>
      </c>
      <c r="B1868">
        <v>1973</v>
      </c>
      <c r="C1868">
        <f>2024-B1868</f>
        <v>51</v>
      </c>
      <c r="D1868" t="str">
        <f>VLOOKUP(B1868,Reference!$A$1:$B$125, 2)</f>
        <v>Gen X</v>
      </c>
      <c r="E1868" t="s">
        <v>54</v>
      </c>
      <c r="F1868" t="str">
        <f>IF(E1868="High School", "No College", "College")</f>
        <v>College</v>
      </c>
      <c r="G1868" t="s">
        <v>60</v>
      </c>
      <c r="H1868">
        <v>34853</v>
      </c>
      <c r="I1868">
        <v>34853</v>
      </c>
      <c r="J1868" s="4" t="s">
        <v>175</v>
      </c>
      <c r="K1868">
        <v>1</v>
      </c>
      <c r="L1868">
        <v>1</v>
      </c>
      <c r="M1868" t="str">
        <f>IF(OR(K1868&gt;0, L1868&gt;0), "Parent", "Not Parent")</f>
        <v>Parent</v>
      </c>
      <c r="N1868" t="s">
        <v>168</v>
      </c>
      <c r="O1868" s="8">
        <v>41916</v>
      </c>
      <c r="P1868" s="9">
        <f>O1868-N1868</f>
        <v>285</v>
      </c>
      <c r="Q1868">
        <v>75</v>
      </c>
      <c r="R1868" s="9">
        <f>P1868-Q1868</f>
        <v>210</v>
      </c>
      <c r="S1868" s="8">
        <f>O1868-R1868</f>
        <v>41706</v>
      </c>
      <c r="T1868">
        <v>9</v>
      </c>
      <c r="U1868">
        <v>3</v>
      </c>
      <c r="V1868">
        <v>15</v>
      </c>
      <c r="W1868">
        <v>2</v>
      </c>
      <c r="X1868">
        <v>3</v>
      </c>
      <c r="Y1868">
        <v>2</v>
      </c>
      <c r="Z1868">
        <v>34</v>
      </c>
      <c r="AA1868">
        <f>Z1868/P1868</f>
        <v>0.11929824561403508</v>
      </c>
      <c r="AB1868" s="14" t="s">
        <v>506</v>
      </c>
      <c r="AC1868" s="13" t="s">
        <v>63</v>
      </c>
      <c r="AD1868">
        <v>2</v>
      </c>
      <c r="AE1868" t="str">
        <f>IF(AD1868&gt;3, "Prefers Discount", "Discount Indifferent")</f>
        <v>Discount Indifferent</v>
      </c>
      <c r="AF1868">
        <v>3</v>
      </c>
      <c r="AG1868">
        <v>2</v>
      </c>
      <c r="AH1868">
        <v>0</v>
      </c>
      <c r="AI1868" t="str">
        <f>INDEX($AF$1:$AH$1,MATCH(MAX(AF1868:AH1868),AF1868:AH1868,0))</f>
        <v>Store_Orders</v>
      </c>
      <c r="AJ1868">
        <v>6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f>SUM(AK1868:AO1868)</f>
        <v>0</v>
      </c>
      <c r="AQ1868" t="s">
        <v>67</v>
      </c>
      <c r="AR1868">
        <v>0</v>
      </c>
      <c r="AS1868" t="str">
        <f>IF(OR(AK1868&gt;0, AL1868&gt;0, AM1868&gt;0, AN1868&gt;0, AO1868&gt;0), "Converted", "Not Converted")</f>
        <v>Not Converted</v>
      </c>
      <c r="AT1868">
        <v>0</v>
      </c>
      <c r="AU1868">
        <v>3</v>
      </c>
      <c r="AV1868">
        <v>11</v>
      </c>
      <c r="AW1868">
        <f>IF(Z1868&gt;607, 4, 0)</f>
        <v>0</v>
      </c>
      <c r="AX1868">
        <f>IF(AA1868&gt;0.1497, 3, 0)</f>
        <v>0</v>
      </c>
      <c r="AY1868">
        <f>IF(P1868&gt;4031, 2, 0)</f>
        <v>0</v>
      </c>
      <c r="AZ1868">
        <f>IF(H1868&gt;51934.91, 1, 0)</f>
        <v>0</v>
      </c>
      <c r="BA1868">
        <f>SUM(AW1868:AZ1868)</f>
        <v>0</v>
      </c>
      <c r="BB1868" t="str">
        <f>VLOOKUP(BA1868,'Standard Deviations'!$L$1:$M$11,2,TRUE)</f>
        <v>No Tier</v>
      </c>
    </row>
    <row r="1869" spans="1:54" hidden="1">
      <c r="A1869">
        <v>6168</v>
      </c>
      <c r="B1869">
        <v>1963</v>
      </c>
      <c r="C1869">
        <f>2024-B1869</f>
        <v>61</v>
      </c>
      <c r="D1869" t="str">
        <f>VLOOKUP(B1869,Reference!$A$1:$B$125, 2)</f>
        <v>Boomers</v>
      </c>
      <c r="E1869" t="s">
        <v>54</v>
      </c>
      <c r="F1869" t="str">
        <f>IF(E1869="High School", "No College", "College")</f>
        <v>College</v>
      </c>
      <c r="G1869" t="s">
        <v>71</v>
      </c>
      <c r="H1869">
        <v>45146</v>
      </c>
      <c r="I1869">
        <v>45146</v>
      </c>
      <c r="J1869" s="4" t="s">
        <v>175</v>
      </c>
      <c r="K1869">
        <v>1</v>
      </c>
      <c r="L1869">
        <v>1</v>
      </c>
      <c r="M1869" t="str">
        <f>IF(OR(K1869&gt;0, L1869&gt;0), "Parent", "Not Parent")</f>
        <v>Parent</v>
      </c>
      <c r="N1869" t="s">
        <v>247</v>
      </c>
      <c r="O1869" s="8">
        <v>41916</v>
      </c>
      <c r="P1869" s="9">
        <f>O1869-N1869</f>
        <v>446</v>
      </c>
      <c r="Q1869">
        <v>28</v>
      </c>
      <c r="R1869" s="9">
        <f>P1869-Q1869</f>
        <v>418</v>
      </c>
      <c r="S1869" s="8">
        <f>O1869-R1869</f>
        <v>41498</v>
      </c>
      <c r="T1869">
        <v>33</v>
      </c>
      <c r="U1869">
        <v>0</v>
      </c>
      <c r="V1869">
        <v>5</v>
      </c>
      <c r="W1869">
        <v>0</v>
      </c>
      <c r="X1869">
        <v>0</v>
      </c>
      <c r="Y1869">
        <v>15</v>
      </c>
      <c r="Z1869">
        <v>53</v>
      </c>
      <c r="AA1869">
        <f>Z1869/P1869</f>
        <v>0.11883408071748879</v>
      </c>
      <c r="AB1869" s="11" t="s">
        <v>506</v>
      </c>
      <c r="AC1869" t="s">
        <v>59</v>
      </c>
      <c r="AD1869">
        <v>2</v>
      </c>
      <c r="AE1869" t="str">
        <f>IF(AD1869&gt;3, "Prefers Discount", "Discount Indifferent")</f>
        <v>Discount Indifferent</v>
      </c>
      <c r="AF1869">
        <v>2</v>
      </c>
      <c r="AG1869">
        <v>1</v>
      </c>
      <c r="AH1869">
        <v>1</v>
      </c>
      <c r="AI1869" t="str">
        <f>INDEX($AF$1:$AH$1,MATCH(MAX(AF1869:AH1869),AF1869:AH1869,0))</f>
        <v>Store_Orders</v>
      </c>
      <c r="AJ1869">
        <v>4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f>SUM(AK1869:AO1869)</f>
        <v>0</v>
      </c>
      <c r="AQ1869" t="s">
        <v>67</v>
      </c>
      <c r="AR1869">
        <v>0</v>
      </c>
      <c r="AS1869" t="str">
        <f>IF(OR(AK1869&gt;0, AL1869&gt;0, AM1869&gt;0, AN1869&gt;0, AO1869&gt;0), "Converted", "Not Converted")</f>
        <v>Not Converted</v>
      </c>
      <c r="AT1869">
        <v>0</v>
      </c>
      <c r="AU1869">
        <v>3</v>
      </c>
      <c r="AV1869">
        <v>11</v>
      </c>
      <c r="AW1869">
        <f>IF(Z1869&gt;607, 4, 0)</f>
        <v>0</v>
      </c>
      <c r="AX1869">
        <f>IF(AA1869&gt;0.1497, 3, 0)</f>
        <v>0</v>
      </c>
      <c r="AY1869">
        <f>IF(P1869&gt;4031, 2, 0)</f>
        <v>0</v>
      </c>
      <c r="AZ1869">
        <f>IF(H1869&gt;51934.91, 1, 0)</f>
        <v>0</v>
      </c>
      <c r="BA1869">
        <f>SUM(AW1869:AZ1869)</f>
        <v>0</v>
      </c>
      <c r="BB1869" t="str">
        <f>VLOOKUP(BA1869,'Standard Deviations'!$L$1:$M$11,2,TRUE)</f>
        <v>No Tier</v>
      </c>
    </row>
    <row r="1870" spans="1:54">
      <c r="A1870">
        <v>8686</v>
      </c>
      <c r="B1870">
        <v>1979</v>
      </c>
      <c r="C1870">
        <f>2024-B1870</f>
        <v>45</v>
      </c>
      <c r="D1870" t="str">
        <f>VLOOKUP(B1870,Reference!$A$1:$B$125, 2)</f>
        <v>Gen X</v>
      </c>
      <c r="E1870" t="s">
        <v>546</v>
      </c>
      <c r="F1870" t="str">
        <f>IF(E1870="High School", "No College", "College")</f>
        <v>No College</v>
      </c>
      <c r="G1870" t="s">
        <v>65</v>
      </c>
      <c r="H1870">
        <v>23724</v>
      </c>
      <c r="I1870">
        <v>23724</v>
      </c>
      <c r="J1870" s="4" t="s">
        <v>341</v>
      </c>
      <c r="K1870">
        <v>1</v>
      </c>
      <c r="L1870">
        <v>0</v>
      </c>
      <c r="M1870" t="str">
        <f>IF(OR(K1870&gt;0, L1870&gt;0), "Parent", "Not Parent")</f>
        <v>Parent</v>
      </c>
      <c r="N1870" t="s">
        <v>477</v>
      </c>
      <c r="O1870" s="8">
        <v>41916</v>
      </c>
      <c r="P1870" s="9">
        <f>O1870-N1870</f>
        <v>634</v>
      </c>
      <c r="Q1870">
        <v>65</v>
      </c>
      <c r="R1870" s="9">
        <f>P1870-Q1870</f>
        <v>569</v>
      </c>
      <c r="S1870" s="8">
        <f>O1870-R1870</f>
        <v>41347</v>
      </c>
      <c r="T1870">
        <v>5</v>
      </c>
      <c r="U1870">
        <v>23</v>
      </c>
      <c r="V1870">
        <v>15</v>
      </c>
      <c r="W1870">
        <v>0</v>
      </c>
      <c r="X1870">
        <v>18</v>
      </c>
      <c r="Y1870">
        <v>14</v>
      </c>
      <c r="Z1870">
        <v>75</v>
      </c>
      <c r="AA1870">
        <f>Z1870/P1870</f>
        <v>0.11829652996845426</v>
      </c>
      <c r="AB1870" s="14" t="s">
        <v>506</v>
      </c>
      <c r="AC1870" s="13" t="s">
        <v>63</v>
      </c>
      <c r="AD1870">
        <v>2</v>
      </c>
      <c r="AE1870" t="str">
        <f>IF(AD1870&gt;3, "Prefers Discount", "Discount Indifferent")</f>
        <v>Discount Indifferent</v>
      </c>
      <c r="AF1870">
        <v>3</v>
      </c>
      <c r="AG1870">
        <v>2</v>
      </c>
      <c r="AH1870">
        <v>0</v>
      </c>
      <c r="AI1870" t="str">
        <f>INDEX($AF$1:$AH$1,MATCH(MAX(AF1870:AH1870),AF1870:AH1870,0))</f>
        <v>Store_Orders</v>
      </c>
      <c r="AJ1870">
        <v>8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f>SUM(AK1870:AO1870)</f>
        <v>0</v>
      </c>
      <c r="AQ1870" t="s">
        <v>67</v>
      </c>
      <c r="AR1870">
        <v>0</v>
      </c>
      <c r="AS1870" t="str">
        <f>IF(OR(AK1870&gt;0, AL1870&gt;0, AM1870&gt;0, AN1870&gt;0, AO1870&gt;0), "Converted", "Not Converted")</f>
        <v>Not Converted</v>
      </c>
      <c r="AT1870">
        <v>0</v>
      </c>
      <c r="AU1870">
        <v>3</v>
      </c>
      <c r="AV1870">
        <v>11</v>
      </c>
      <c r="AW1870">
        <f>IF(Z1870&gt;607, 4, 0)</f>
        <v>0</v>
      </c>
      <c r="AX1870">
        <f>IF(AA1870&gt;0.1497, 3, 0)</f>
        <v>0</v>
      </c>
      <c r="AY1870">
        <f>IF(P1870&gt;4031, 2, 0)</f>
        <v>0</v>
      </c>
      <c r="AZ1870">
        <f>IF(H1870&gt;51934.91, 1, 0)</f>
        <v>0</v>
      </c>
      <c r="BA1870">
        <f>SUM(AW1870:AZ1870)</f>
        <v>0</v>
      </c>
      <c r="BB1870" t="str">
        <f>VLOOKUP(BA1870,'Standard Deviations'!$L$1:$M$11,2,TRUE)</f>
        <v>No Tier</v>
      </c>
    </row>
    <row r="1871" spans="1:54">
      <c r="A1871">
        <v>10708</v>
      </c>
      <c r="B1871">
        <v>1978</v>
      </c>
      <c r="C1871">
        <f>2024-B1871</f>
        <v>46</v>
      </c>
      <c r="D1871" t="str">
        <f>VLOOKUP(B1871,Reference!$A$1:$B$125, 2)</f>
        <v>Gen X</v>
      </c>
      <c r="E1871" t="s">
        <v>74</v>
      </c>
      <c r="F1871" t="str">
        <f>IF(E1871="High School", "No College", "College")</f>
        <v>College</v>
      </c>
      <c r="G1871" t="s">
        <v>60</v>
      </c>
      <c r="H1871">
        <v>36975</v>
      </c>
      <c r="I1871">
        <v>36975</v>
      </c>
      <c r="J1871" s="4" t="s">
        <v>175</v>
      </c>
      <c r="K1871">
        <v>1</v>
      </c>
      <c r="L1871">
        <v>0</v>
      </c>
      <c r="M1871" t="str">
        <f>IF(OR(K1871&gt;0, L1871&gt;0), "Parent", "Not Parent")</f>
        <v>Parent</v>
      </c>
      <c r="N1871" t="s">
        <v>708</v>
      </c>
      <c r="O1871" s="8">
        <v>41916</v>
      </c>
      <c r="P1871" s="9">
        <f>O1871-N1871</f>
        <v>280</v>
      </c>
      <c r="Q1871">
        <v>50</v>
      </c>
      <c r="R1871" s="9">
        <f>P1871-Q1871</f>
        <v>230</v>
      </c>
      <c r="S1871" s="8">
        <f>O1871-R1871</f>
        <v>41686</v>
      </c>
      <c r="T1871">
        <v>10</v>
      </c>
      <c r="U1871">
        <v>6</v>
      </c>
      <c r="V1871">
        <v>11</v>
      </c>
      <c r="W1871">
        <v>0</v>
      </c>
      <c r="X1871">
        <v>4</v>
      </c>
      <c r="Y1871">
        <v>2</v>
      </c>
      <c r="Z1871">
        <v>33</v>
      </c>
      <c r="AA1871">
        <f>Z1871/P1871</f>
        <v>0.11785714285714285</v>
      </c>
      <c r="AB1871" s="14" t="s">
        <v>506</v>
      </c>
      <c r="AC1871" s="13" t="s">
        <v>63</v>
      </c>
      <c r="AD1871">
        <v>1</v>
      </c>
      <c r="AE1871" t="str">
        <f>IF(AD1871&gt;3, "Prefers Discount", "Discount Indifferent")</f>
        <v>Discount Indifferent</v>
      </c>
      <c r="AF1871">
        <v>3</v>
      </c>
      <c r="AG1871">
        <v>1</v>
      </c>
      <c r="AH1871">
        <v>0</v>
      </c>
      <c r="AI1871" t="str">
        <f>INDEX($AF$1:$AH$1,MATCH(MAX(AF1871:AH1871),AF1871:AH1871,0))</f>
        <v>Store_Orders</v>
      </c>
      <c r="AJ1871">
        <v>7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f>SUM(AK1871:AO1871)</f>
        <v>0</v>
      </c>
      <c r="AQ1871" t="s">
        <v>67</v>
      </c>
      <c r="AR1871">
        <v>0</v>
      </c>
      <c r="AS1871" t="str">
        <f>IF(OR(AK1871&gt;0, AL1871&gt;0, AM1871&gt;0, AN1871&gt;0, AO1871&gt;0), "Converted", "Not Converted")</f>
        <v>Not Converted</v>
      </c>
      <c r="AT1871">
        <v>0</v>
      </c>
      <c r="AU1871">
        <v>3</v>
      </c>
      <c r="AV1871">
        <v>11</v>
      </c>
      <c r="AW1871">
        <f>IF(Z1871&gt;607, 4, 0)</f>
        <v>0</v>
      </c>
      <c r="AX1871">
        <f>IF(AA1871&gt;0.1497, 3, 0)</f>
        <v>0</v>
      </c>
      <c r="AY1871">
        <f>IF(P1871&gt;4031, 2, 0)</f>
        <v>0</v>
      </c>
      <c r="AZ1871">
        <f>IF(H1871&gt;51934.91, 1, 0)</f>
        <v>0</v>
      </c>
      <c r="BA1871">
        <f>SUM(AW1871:AZ1871)</f>
        <v>0</v>
      </c>
      <c r="BB1871" t="str">
        <f>VLOOKUP(BA1871,'Standard Deviations'!$L$1:$M$11,2,TRUE)</f>
        <v>No Tier</v>
      </c>
    </row>
    <row r="1872" spans="1:54" hidden="1">
      <c r="A1872">
        <v>7264</v>
      </c>
      <c r="B1872">
        <v>1978</v>
      </c>
      <c r="C1872">
        <f>2024-B1872</f>
        <v>46</v>
      </c>
      <c r="D1872" t="str">
        <f>VLOOKUP(B1872,Reference!$A$1:$B$125, 2)</f>
        <v>Gen X</v>
      </c>
      <c r="E1872" t="s">
        <v>74</v>
      </c>
      <c r="F1872" t="str">
        <f>IF(E1872="High School", "No College", "College")</f>
        <v>College</v>
      </c>
      <c r="G1872" t="s">
        <v>60</v>
      </c>
      <c r="H1872">
        <v>52195</v>
      </c>
      <c r="I1872">
        <v>52195</v>
      </c>
      <c r="J1872" s="4" t="s">
        <v>175</v>
      </c>
      <c r="K1872">
        <v>2</v>
      </c>
      <c r="L1872">
        <v>1</v>
      </c>
      <c r="M1872" t="str">
        <f>IF(OR(K1872&gt;0, L1872&gt;0), "Parent", "Not Parent")</f>
        <v>Parent</v>
      </c>
      <c r="N1872" t="s">
        <v>90</v>
      </c>
      <c r="O1872" s="8">
        <v>41916</v>
      </c>
      <c r="P1872" s="9">
        <f>O1872-N1872</f>
        <v>145</v>
      </c>
      <c r="Q1872">
        <v>2</v>
      </c>
      <c r="R1872" s="9">
        <f>P1872-Q1872</f>
        <v>143</v>
      </c>
      <c r="S1872" s="8">
        <f>O1872-R1872</f>
        <v>41773</v>
      </c>
      <c r="T1872">
        <v>12</v>
      </c>
      <c r="U1872">
        <v>0</v>
      </c>
      <c r="V1872">
        <v>4</v>
      </c>
      <c r="W1872">
        <v>0</v>
      </c>
      <c r="X1872">
        <v>0</v>
      </c>
      <c r="Y1872">
        <v>1</v>
      </c>
      <c r="Z1872">
        <v>17</v>
      </c>
      <c r="AA1872">
        <f>Z1872/P1872</f>
        <v>0.11724137931034483</v>
      </c>
      <c r="AB1872" s="11" t="s">
        <v>506</v>
      </c>
      <c r="AC1872" t="s">
        <v>59</v>
      </c>
      <c r="AD1872">
        <v>1</v>
      </c>
      <c r="AE1872" t="str">
        <f>IF(AD1872&gt;3, "Prefers Discount", "Discount Indifferent")</f>
        <v>Discount Indifferent</v>
      </c>
      <c r="AF1872">
        <v>2</v>
      </c>
      <c r="AG1872">
        <v>1</v>
      </c>
      <c r="AH1872">
        <v>0</v>
      </c>
      <c r="AI1872" t="str">
        <f>INDEX($AF$1:$AH$1,MATCH(MAX(AF1872:AH1872),AF1872:AH1872,0))</f>
        <v>Store_Orders</v>
      </c>
      <c r="AJ1872">
        <v>8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f>SUM(AK1872:AO1872)</f>
        <v>0</v>
      </c>
      <c r="AQ1872" t="s">
        <v>67</v>
      </c>
      <c r="AR1872">
        <v>0</v>
      </c>
      <c r="AS1872" t="str">
        <f>IF(OR(AK1872&gt;0, AL1872&gt;0, AM1872&gt;0, AN1872&gt;0, AO1872&gt;0), "Converted", "Not Converted")</f>
        <v>Not Converted</v>
      </c>
      <c r="AT1872">
        <v>0</v>
      </c>
      <c r="AU1872">
        <v>3</v>
      </c>
      <c r="AV1872">
        <v>11</v>
      </c>
      <c r="AW1872">
        <f>IF(Z1872&gt;607, 4, 0)</f>
        <v>0</v>
      </c>
      <c r="AX1872">
        <f>IF(AA1872&gt;0.1497, 3, 0)</f>
        <v>0</v>
      </c>
      <c r="AY1872">
        <f>IF(P1872&gt;4031, 2, 0)</f>
        <v>0</v>
      </c>
      <c r="AZ1872">
        <f>IF(H1872&gt;51934.91, 1, 0)</f>
        <v>1</v>
      </c>
      <c r="BA1872">
        <f>SUM(AW1872:AZ1872)</f>
        <v>1</v>
      </c>
      <c r="BB1872" t="str">
        <f>VLOOKUP(BA1872,'Standard Deviations'!$L$1:$M$11,2,TRUE)</f>
        <v>Bronze</v>
      </c>
    </row>
    <row r="1873" spans="1:54">
      <c r="A1873">
        <v>7892</v>
      </c>
      <c r="B1873">
        <v>1969</v>
      </c>
      <c r="C1873">
        <f>2024-B1873</f>
        <v>55</v>
      </c>
      <c r="D1873" t="str">
        <f>VLOOKUP(B1873,Reference!$A$1:$B$125, 2)</f>
        <v>Gen X</v>
      </c>
      <c r="E1873" t="s">
        <v>54</v>
      </c>
      <c r="F1873" t="str">
        <f>IF(E1873="High School", "No College", "College")</f>
        <v>College</v>
      </c>
      <c r="G1873" t="s">
        <v>60</v>
      </c>
      <c r="H1873">
        <v>18589</v>
      </c>
      <c r="I1873">
        <v>18589</v>
      </c>
      <c r="J1873" s="4" t="s">
        <v>341</v>
      </c>
      <c r="K1873">
        <v>0</v>
      </c>
      <c r="L1873">
        <v>0</v>
      </c>
      <c r="M1873" t="str">
        <f>IF(OR(K1873&gt;0, L1873&gt;0), "Parent", "Not Parent")</f>
        <v>Not Parent</v>
      </c>
      <c r="N1873" t="s">
        <v>532</v>
      </c>
      <c r="O1873" s="8">
        <v>41916</v>
      </c>
      <c r="P1873" s="9">
        <f>O1873-N1873</f>
        <v>640</v>
      </c>
      <c r="Q1873">
        <v>89</v>
      </c>
      <c r="R1873" s="9">
        <f>P1873-Q1873</f>
        <v>551</v>
      </c>
      <c r="S1873" s="8">
        <f>O1873-R1873</f>
        <v>41365</v>
      </c>
      <c r="T1873">
        <v>6</v>
      </c>
      <c r="U1873">
        <v>4</v>
      </c>
      <c r="V1873">
        <v>25</v>
      </c>
      <c r="W1873">
        <v>15</v>
      </c>
      <c r="X1873">
        <v>12</v>
      </c>
      <c r="Y1873">
        <v>13</v>
      </c>
      <c r="Z1873">
        <v>75</v>
      </c>
      <c r="AA1873">
        <f>Z1873/P1873</f>
        <v>0.1171875</v>
      </c>
      <c r="AB1873" s="14" t="s">
        <v>506</v>
      </c>
      <c r="AC1873" s="13" t="s">
        <v>63</v>
      </c>
      <c r="AD1873">
        <v>2</v>
      </c>
      <c r="AE1873" t="str">
        <f>IF(AD1873&gt;3, "Prefers Discount", "Discount Indifferent")</f>
        <v>Discount Indifferent</v>
      </c>
      <c r="AF1873">
        <v>3</v>
      </c>
      <c r="AG1873">
        <v>2</v>
      </c>
      <c r="AH1873">
        <v>1</v>
      </c>
      <c r="AI1873" t="str">
        <f>INDEX($AF$1:$AH$1,MATCH(MAX(AF1873:AH1873),AF1873:AH1873,0))</f>
        <v>Store_Orders</v>
      </c>
      <c r="AJ1873">
        <v>7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f>SUM(AK1873:AO1873)</f>
        <v>0</v>
      </c>
      <c r="AQ1873" t="s">
        <v>67</v>
      </c>
      <c r="AR1873">
        <v>0</v>
      </c>
      <c r="AS1873" t="str">
        <f>IF(OR(AK1873&gt;0, AL1873&gt;0, AM1873&gt;0, AN1873&gt;0, AO1873&gt;0), "Converted", "Not Converted")</f>
        <v>Not Converted</v>
      </c>
      <c r="AT1873">
        <v>0</v>
      </c>
      <c r="AU1873">
        <v>3</v>
      </c>
      <c r="AV1873">
        <v>11</v>
      </c>
      <c r="AW1873">
        <f>IF(Z1873&gt;607, 4, 0)</f>
        <v>0</v>
      </c>
      <c r="AX1873">
        <f>IF(AA1873&gt;0.1497, 3, 0)</f>
        <v>0</v>
      </c>
      <c r="AY1873">
        <f>IF(P1873&gt;4031, 2, 0)</f>
        <v>0</v>
      </c>
      <c r="AZ1873">
        <f>IF(H1873&gt;51934.91, 1, 0)</f>
        <v>0</v>
      </c>
      <c r="BA1873">
        <f>SUM(AW1873:AZ1873)</f>
        <v>0</v>
      </c>
      <c r="BB1873" t="str">
        <f>VLOOKUP(BA1873,'Standard Deviations'!$L$1:$M$11,2,TRUE)</f>
        <v>No Tier</v>
      </c>
    </row>
    <row r="1874" spans="1:54">
      <c r="A1874">
        <v>5790</v>
      </c>
      <c r="B1874">
        <v>1985</v>
      </c>
      <c r="C1874">
        <f>2024-B1874</f>
        <v>39</v>
      </c>
      <c r="D1874" t="str">
        <f>VLOOKUP(B1874,Reference!$A$1:$B$125, 2)</f>
        <v>Millennials</v>
      </c>
      <c r="E1874" t="s">
        <v>54</v>
      </c>
      <c r="F1874" t="str">
        <f>IF(E1874="High School", "No College", "College")</f>
        <v>College</v>
      </c>
      <c r="G1874" t="s">
        <v>55</v>
      </c>
      <c r="H1874">
        <v>31158</v>
      </c>
      <c r="I1874">
        <v>31158</v>
      </c>
      <c r="J1874" s="4" t="s">
        <v>341</v>
      </c>
      <c r="K1874">
        <v>1</v>
      </c>
      <c r="L1874">
        <v>0</v>
      </c>
      <c r="M1874" t="str">
        <f>IF(OR(K1874&gt;0, L1874&gt;0), "Parent", "Not Parent")</f>
        <v>Parent</v>
      </c>
      <c r="N1874" t="s">
        <v>547</v>
      </c>
      <c r="O1874" s="8">
        <v>41916</v>
      </c>
      <c r="P1874" s="9">
        <f>O1874-N1874</f>
        <v>615</v>
      </c>
      <c r="Q1874">
        <v>62</v>
      </c>
      <c r="R1874" s="9">
        <f>P1874-Q1874</f>
        <v>553</v>
      </c>
      <c r="S1874" s="8">
        <f>O1874-R1874</f>
        <v>41363</v>
      </c>
      <c r="T1874">
        <v>25</v>
      </c>
      <c r="U1874">
        <v>6</v>
      </c>
      <c r="V1874">
        <v>16</v>
      </c>
      <c r="W1874">
        <v>20</v>
      </c>
      <c r="X1874">
        <v>0</v>
      </c>
      <c r="Y1874">
        <v>5</v>
      </c>
      <c r="Z1874">
        <v>72</v>
      </c>
      <c r="AA1874">
        <f>Z1874/P1874</f>
        <v>0.11707317073170732</v>
      </c>
      <c r="AB1874" s="14" t="s">
        <v>506</v>
      </c>
      <c r="AC1874" s="13" t="s">
        <v>63</v>
      </c>
      <c r="AD1874">
        <v>2</v>
      </c>
      <c r="AE1874" t="str">
        <f>IF(AD1874&gt;3, "Prefers Discount", "Discount Indifferent")</f>
        <v>Discount Indifferent</v>
      </c>
      <c r="AF1874">
        <v>3</v>
      </c>
      <c r="AG1874">
        <v>2</v>
      </c>
      <c r="AH1874">
        <v>0</v>
      </c>
      <c r="AI1874" t="str">
        <f>INDEX($AF$1:$AH$1,MATCH(MAX(AF1874:AH1874),AF1874:AH1874,0))</f>
        <v>Store_Orders</v>
      </c>
      <c r="AJ1874">
        <v>8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f>SUM(AK1874:AO1874)</f>
        <v>0</v>
      </c>
      <c r="AQ1874" t="s">
        <v>67</v>
      </c>
      <c r="AR1874">
        <v>0</v>
      </c>
      <c r="AS1874" t="str">
        <f>IF(OR(AK1874&gt;0, AL1874&gt;0, AM1874&gt;0, AN1874&gt;0, AO1874&gt;0), "Converted", "Not Converted")</f>
        <v>Not Converted</v>
      </c>
      <c r="AT1874">
        <v>0</v>
      </c>
      <c r="AU1874">
        <v>3</v>
      </c>
      <c r="AV1874">
        <v>11</v>
      </c>
      <c r="AW1874">
        <f>IF(Z1874&gt;607, 4, 0)</f>
        <v>0</v>
      </c>
      <c r="AX1874">
        <f>IF(AA1874&gt;0.1497, 3, 0)</f>
        <v>0</v>
      </c>
      <c r="AY1874">
        <f>IF(P1874&gt;4031, 2, 0)</f>
        <v>0</v>
      </c>
      <c r="AZ1874">
        <f>IF(H1874&gt;51934.91, 1, 0)</f>
        <v>0</v>
      </c>
      <c r="BA1874">
        <f>SUM(AW1874:AZ1874)</f>
        <v>0</v>
      </c>
      <c r="BB1874" t="str">
        <f>VLOOKUP(BA1874,'Standard Deviations'!$L$1:$M$11,2,TRUE)</f>
        <v>No Tier</v>
      </c>
    </row>
    <row r="1875" spans="1:54" hidden="1">
      <c r="A1875">
        <v>11100</v>
      </c>
      <c r="B1875">
        <v>1972</v>
      </c>
      <c r="C1875">
        <f>2024-B1875</f>
        <v>52</v>
      </c>
      <c r="D1875" t="str">
        <f>VLOOKUP(B1875,Reference!$A$1:$B$125, 2)</f>
        <v>Gen X</v>
      </c>
      <c r="E1875" t="s">
        <v>54</v>
      </c>
      <c r="F1875" t="str">
        <f>IF(E1875="High School", "No College", "College")</f>
        <v>College</v>
      </c>
      <c r="G1875" t="s">
        <v>71</v>
      </c>
      <c r="H1875">
        <v>51813</v>
      </c>
      <c r="I1875">
        <v>51813</v>
      </c>
      <c r="J1875" s="4" t="s">
        <v>175</v>
      </c>
      <c r="K1875">
        <v>1</v>
      </c>
      <c r="L1875">
        <v>1</v>
      </c>
      <c r="M1875" t="str">
        <f>IF(OR(K1875&gt;0, L1875&gt;0), "Parent", "Not Parent")</f>
        <v>Parent</v>
      </c>
      <c r="N1875" t="s">
        <v>631</v>
      </c>
      <c r="O1875" s="8">
        <v>41916</v>
      </c>
      <c r="P1875" s="9">
        <f>O1875-N1875</f>
        <v>541</v>
      </c>
      <c r="Q1875">
        <v>37</v>
      </c>
      <c r="R1875" s="9">
        <f>P1875-Q1875</f>
        <v>504</v>
      </c>
      <c r="S1875" s="8">
        <f>O1875-R1875</f>
        <v>41412</v>
      </c>
      <c r="T1875">
        <v>51</v>
      </c>
      <c r="U1875">
        <v>2</v>
      </c>
      <c r="V1875">
        <v>7</v>
      </c>
      <c r="W1875">
        <v>0</v>
      </c>
      <c r="X1875">
        <v>1</v>
      </c>
      <c r="Y1875">
        <v>2</v>
      </c>
      <c r="Z1875">
        <v>63</v>
      </c>
      <c r="AA1875">
        <f>Z1875/P1875</f>
        <v>0.11645101663585952</v>
      </c>
      <c r="AB1875" s="11" t="s">
        <v>506</v>
      </c>
      <c r="AC1875" t="s">
        <v>59</v>
      </c>
      <c r="AD1875">
        <v>2</v>
      </c>
      <c r="AE1875" t="str">
        <f>IF(AD1875&gt;3, "Prefers Discount", "Discount Indifferent")</f>
        <v>Discount Indifferent</v>
      </c>
      <c r="AF1875">
        <v>3</v>
      </c>
      <c r="AG1875">
        <v>2</v>
      </c>
      <c r="AH1875">
        <v>0</v>
      </c>
      <c r="AI1875" t="str">
        <f>INDEX($AF$1:$AH$1,MATCH(MAX(AF1875:AH1875),AF1875:AH1875,0))</f>
        <v>Store_Orders</v>
      </c>
      <c r="AJ1875">
        <v>7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f>SUM(AK1875:AO1875)</f>
        <v>0</v>
      </c>
      <c r="AQ1875" t="s">
        <v>67</v>
      </c>
      <c r="AR1875">
        <v>0</v>
      </c>
      <c r="AS1875" t="str">
        <f>IF(OR(AK1875&gt;0, AL1875&gt;0, AM1875&gt;0, AN1875&gt;0, AO1875&gt;0), "Converted", "Not Converted")</f>
        <v>Not Converted</v>
      </c>
      <c r="AT1875">
        <v>0</v>
      </c>
      <c r="AU1875">
        <v>3</v>
      </c>
      <c r="AV1875">
        <v>11</v>
      </c>
      <c r="AW1875">
        <f>IF(Z1875&gt;607, 4, 0)</f>
        <v>0</v>
      </c>
      <c r="AX1875">
        <f>IF(AA1875&gt;0.1497, 3, 0)</f>
        <v>0</v>
      </c>
      <c r="AY1875">
        <f>IF(P1875&gt;4031, 2, 0)</f>
        <v>0</v>
      </c>
      <c r="AZ1875">
        <f>IF(H1875&gt;51934.91, 1, 0)</f>
        <v>0</v>
      </c>
      <c r="BA1875">
        <f>SUM(AW1875:AZ1875)</f>
        <v>0</v>
      </c>
      <c r="BB1875" t="str">
        <f>VLOOKUP(BA1875,'Standard Deviations'!$L$1:$M$11,2,TRUE)</f>
        <v>No Tier</v>
      </c>
    </row>
    <row r="1876" spans="1:54" hidden="1">
      <c r="A1876">
        <v>6431</v>
      </c>
      <c r="B1876">
        <v>1964</v>
      </c>
      <c r="C1876">
        <f>2024-B1876</f>
        <v>60</v>
      </c>
      <c r="D1876" t="str">
        <f>VLOOKUP(B1876,Reference!$A$1:$B$125, 2)</f>
        <v>Boomers</v>
      </c>
      <c r="E1876" t="s">
        <v>68</v>
      </c>
      <c r="F1876" t="str">
        <f>IF(E1876="High School", "No College", "College")</f>
        <v>College</v>
      </c>
      <c r="G1876" t="s">
        <v>55</v>
      </c>
      <c r="H1876">
        <v>45759</v>
      </c>
      <c r="I1876">
        <v>45759</v>
      </c>
      <c r="J1876" s="4" t="s">
        <v>175</v>
      </c>
      <c r="K1876">
        <v>1</v>
      </c>
      <c r="L1876">
        <v>1</v>
      </c>
      <c r="M1876" t="str">
        <f>IF(OR(K1876&gt;0, L1876&gt;0), "Parent", "Not Parent")</f>
        <v>Parent</v>
      </c>
      <c r="N1876" t="s">
        <v>709</v>
      </c>
      <c r="O1876" s="8">
        <v>41916</v>
      </c>
      <c r="P1876" s="9">
        <f>O1876-N1876</f>
        <v>588</v>
      </c>
      <c r="Q1876">
        <v>13</v>
      </c>
      <c r="R1876" s="9">
        <f>P1876-Q1876</f>
        <v>575</v>
      </c>
      <c r="S1876" s="8">
        <f>O1876-R1876</f>
        <v>41341</v>
      </c>
      <c r="T1876">
        <v>42</v>
      </c>
      <c r="U1876">
        <v>1</v>
      </c>
      <c r="V1876">
        <v>18</v>
      </c>
      <c r="W1876">
        <v>3</v>
      </c>
      <c r="X1876">
        <v>0</v>
      </c>
      <c r="Y1876">
        <v>4</v>
      </c>
      <c r="Z1876">
        <v>68</v>
      </c>
      <c r="AA1876">
        <f>Z1876/P1876</f>
        <v>0.11564625850340136</v>
      </c>
      <c r="AB1876" s="11" t="s">
        <v>506</v>
      </c>
      <c r="AC1876" t="s">
        <v>59</v>
      </c>
      <c r="AD1876">
        <v>2</v>
      </c>
      <c r="AE1876" t="str">
        <f>IF(AD1876&gt;3, "Prefers Discount", "Discount Indifferent")</f>
        <v>Discount Indifferent</v>
      </c>
      <c r="AF1876">
        <v>3</v>
      </c>
      <c r="AG1876">
        <v>2</v>
      </c>
      <c r="AH1876">
        <v>0</v>
      </c>
      <c r="AI1876" t="str">
        <f>INDEX($AF$1:$AH$1,MATCH(MAX(AF1876:AH1876),AF1876:AH1876,0))</f>
        <v>Store_Orders</v>
      </c>
      <c r="AJ1876">
        <v>7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f>SUM(AK1876:AO1876)</f>
        <v>0</v>
      </c>
      <c r="AQ1876" t="s">
        <v>67</v>
      </c>
      <c r="AR1876">
        <v>0</v>
      </c>
      <c r="AS1876" t="str">
        <f>IF(OR(AK1876&gt;0, AL1876&gt;0, AM1876&gt;0, AN1876&gt;0, AO1876&gt;0), "Converted", "Not Converted")</f>
        <v>Not Converted</v>
      </c>
      <c r="AT1876">
        <v>0</v>
      </c>
      <c r="AU1876">
        <v>3</v>
      </c>
      <c r="AV1876">
        <v>11</v>
      </c>
      <c r="AW1876">
        <f>IF(Z1876&gt;607, 4, 0)</f>
        <v>0</v>
      </c>
      <c r="AX1876">
        <f>IF(AA1876&gt;0.1497, 3, 0)</f>
        <v>0</v>
      </c>
      <c r="AY1876">
        <f>IF(P1876&gt;4031, 2, 0)</f>
        <v>0</v>
      </c>
      <c r="AZ1876">
        <f>IF(H1876&gt;51934.91, 1, 0)</f>
        <v>0</v>
      </c>
      <c r="BA1876">
        <f>SUM(AW1876:AZ1876)</f>
        <v>0</v>
      </c>
      <c r="BB1876" t="str">
        <f>VLOOKUP(BA1876,'Standard Deviations'!$L$1:$M$11,2,TRUE)</f>
        <v>No Tier</v>
      </c>
    </row>
    <row r="1877" spans="1:54" hidden="1">
      <c r="A1877">
        <v>10789</v>
      </c>
      <c r="B1877">
        <v>1964</v>
      </c>
      <c r="C1877">
        <f>2024-B1877</f>
        <v>60</v>
      </c>
      <c r="D1877" t="str">
        <f>VLOOKUP(B1877,Reference!$A$1:$B$125, 2)</f>
        <v>Boomers</v>
      </c>
      <c r="E1877" t="s">
        <v>68</v>
      </c>
      <c r="F1877" t="str">
        <f>IF(E1877="High School", "No College", "College")</f>
        <v>College</v>
      </c>
      <c r="G1877" t="s">
        <v>55</v>
      </c>
      <c r="H1877">
        <v>45759</v>
      </c>
      <c r="I1877">
        <v>45759</v>
      </c>
      <c r="J1877" s="4" t="s">
        <v>175</v>
      </c>
      <c r="K1877">
        <v>1</v>
      </c>
      <c r="L1877">
        <v>1</v>
      </c>
      <c r="M1877" t="str">
        <f>IF(OR(K1877&gt;0, L1877&gt;0), "Parent", "Not Parent")</f>
        <v>Parent</v>
      </c>
      <c r="N1877" t="s">
        <v>709</v>
      </c>
      <c r="O1877" s="8">
        <v>41916</v>
      </c>
      <c r="P1877" s="9">
        <f>O1877-N1877</f>
        <v>588</v>
      </c>
      <c r="Q1877">
        <v>13</v>
      </c>
      <c r="R1877" s="9">
        <f>P1877-Q1877</f>
        <v>575</v>
      </c>
      <c r="S1877" s="8">
        <f>O1877-R1877</f>
        <v>41341</v>
      </c>
      <c r="T1877">
        <v>42</v>
      </c>
      <c r="U1877">
        <v>1</v>
      </c>
      <c r="V1877">
        <v>18</v>
      </c>
      <c r="W1877">
        <v>3</v>
      </c>
      <c r="X1877">
        <v>0</v>
      </c>
      <c r="Y1877">
        <v>4</v>
      </c>
      <c r="Z1877">
        <v>68</v>
      </c>
      <c r="AA1877">
        <f>Z1877/P1877</f>
        <v>0.11564625850340136</v>
      </c>
      <c r="AB1877" s="11" t="s">
        <v>506</v>
      </c>
      <c r="AC1877" t="s">
        <v>59</v>
      </c>
      <c r="AD1877">
        <v>2</v>
      </c>
      <c r="AE1877" t="str">
        <f>IF(AD1877&gt;3, "Prefers Discount", "Discount Indifferent")</f>
        <v>Discount Indifferent</v>
      </c>
      <c r="AF1877">
        <v>3</v>
      </c>
      <c r="AG1877">
        <v>2</v>
      </c>
      <c r="AH1877">
        <v>0</v>
      </c>
      <c r="AI1877" t="str">
        <f>INDEX($AF$1:$AH$1,MATCH(MAX(AF1877:AH1877),AF1877:AH1877,0))</f>
        <v>Store_Orders</v>
      </c>
      <c r="AJ1877">
        <v>7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f>SUM(AK1877:AO1877)</f>
        <v>0</v>
      </c>
      <c r="AQ1877" t="s">
        <v>67</v>
      </c>
      <c r="AR1877">
        <v>0</v>
      </c>
      <c r="AS1877" t="str">
        <f>IF(OR(AK1877&gt;0, AL1877&gt;0, AM1877&gt;0, AN1877&gt;0, AO1877&gt;0), "Converted", "Not Converted")</f>
        <v>Not Converted</v>
      </c>
      <c r="AT1877">
        <v>0</v>
      </c>
      <c r="AU1877">
        <v>3</v>
      </c>
      <c r="AV1877">
        <v>11</v>
      </c>
      <c r="AW1877">
        <f>IF(Z1877&gt;607, 4, 0)</f>
        <v>0</v>
      </c>
      <c r="AX1877">
        <f>IF(AA1877&gt;0.1497, 3, 0)</f>
        <v>0</v>
      </c>
      <c r="AY1877">
        <f>IF(P1877&gt;4031, 2, 0)</f>
        <v>0</v>
      </c>
      <c r="AZ1877">
        <f>IF(H1877&gt;51934.91, 1, 0)</f>
        <v>0</v>
      </c>
      <c r="BA1877">
        <f>SUM(AW1877:AZ1877)</f>
        <v>0</v>
      </c>
      <c r="BB1877" t="str">
        <f>VLOOKUP(BA1877,'Standard Deviations'!$L$1:$M$11,2,TRUE)</f>
        <v>No Tier</v>
      </c>
    </row>
    <row r="1878" spans="1:54" hidden="1">
      <c r="A1878">
        <v>5493</v>
      </c>
      <c r="B1878">
        <v>1976</v>
      </c>
      <c r="C1878">
        <f>2024-B1878</f>
        <v>48</v>
      </c>
      <c r="D1878" t="str">
        <f>VLOOKUP(B1878,Reference!$A$1:$B$125, 2)</f>
        <v>Gen X</v>
      </c>
      <c r="E1878" t="s">
        <v>54</v>
      </c>
      <c r="F1878" t="str">
        <f>IF(E1878="High School", "No College", "College")</f>
        <v>College</v>
      </c>
      <c r="G1878" t="s">
        <v>55</v>
      </c>
      <c r="H1878">
        <v>39356</v>
      </c>
      <c r="I1878">
        <v>39356</v>
      </c>
      <c r="J1878" s="4" t="s">
        <v>175</v>
      </c>
      <c r="K1878">
        <v>1</v>
      </c>
      <c r="L1878">
        <v>1</v>
      </c>
      <c r="M1878" t="str">
        <f>IF(OR(K1878&gt;0, L1878&gt;0), "Parent", "Not Parent")</f>
        <v>Parent</v>
      </c>
      <c r="N1878" t="s">
        <v>136</v>
      </c>
      <c r="O1878" s="8">
        <v>41916</v>
      </c>
      <c r="P1878" s="9">
        <f>O1878-N1878</f>
        <v>199</v>
      </c>
      <c r="Q1878">
        <v>21</v>
      </c>
      <c r="R1878" s="9">
        <f>P1878-Q1878</f>
        <v>178</v>
      </c>
      <c r="S1878" s="8">
        <f>O1878-R1878</f>
        <v>41738</v>
      </c>
      <c r="T1878">
        <v>15</v>
      </c>
      <c r="U1878">
        <v>0</v>
      </c>
      <c r="V1878">
        <v>2</v>
      </c>
      <c r="W1878">
        <v>0</v>
      </c>
      <c r="X1878">
        <v>0</v>
      </c>
      <c r="Y1878">
        <v>6</v>
      </c>
      <c r="Z1878">
        <v>23</v>
      </c>
      <c r="AA1878">
        <f>Z1878/P1878</f>
        <v>0.11557788944723618</v>
      </c>
      <c r="AB1878" s="11" t="s">
        <v>506</v>
      </c>
      <c r="AC1878" t="s">
        <v>59</v>
      </c>
      <c r="AD1878">
        <v>1</v>
      </c>
      <c r="AE1878" t="str">
        <f>IF(AD1878&gt;3, "Prefers Discount", "Discount Indifferent")</f>
        <v>Discount Indifferent</v>
      </c>
      <c r="AF1878">
        <v>2</v>
      </c>
      <c r="AG1878">
        <v>1</v>
      </c>
      <c r="AH1878">
        <v>0</v>
      </c>
      <c r="AI1878" t="str">
        <f>INDEX($AF$1:$AH$1,MATCH(MAX(AF1878:AH1878),AF1878:AH1878,0))</f>
        <v>Store_Orders</v>
      </c>
      <c r="AJ1878">
        <v>6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f>SUM(AK1878:AO1878)</f>
        <v>1</v>
      </c>
      <c r="AQ1878" t="str">
        <f>INDEX($AK$1:$AO$1,MATCH(MAX(AK1878:AO1878),AK1878:AO1878,0))</f>
        <v>Converted_on_Camp3</v>
      </c>
      <c r="AR1878">
        <v>1</v>
      </c>
      <c r="AS1878" t="str">
        <f>IF(OR(AK1878&gt;0, AL1878&gt;0, AM1878&gt;0, AN1878&gt;0, AO1878&gt;0), "Converted", "Not Converted")</f>
        <v>Converted</v>
      </c>
      <c r="AT1878">
        <v>0</v>
      </c>
      <c r="AU1878">
        <v>3</v>
      </c>
      <c r="AV1878">
        <v>11</v>
      </c>
      <c r="AW1878">
        <f>IF(Z1878&gt;607, 4, 0)</f>
        <v>0</v>
      </c>
      <c r="AX1878">
        <f>IF(AA1878&gt;0.1497, 3, 0)</f>
        <v>0</v>
      </c>
      <c r="AY1878">
        <f>IF(P1878&gt;4031, 2, 0)</f>
        <v>0</v>
      </c>
      <c r="AZ1878">
        <f>IF(H1878&gt;51934.91, 1, 0)</f>
        <v>0</v>
      </c>
      <c r="BA1878">
        <f>SUM(AW1878:AZ1878)</f>
        <v>0</v>
      </c>
      <c r="BB1878" t="str">
        <f>VLOOKUP(BA1878,'Standard Deviations'!$L$1:$M$11,2,TRUE)</f>
        <v>No Tier</v>
      </c>
    </row>
    <row r="1879" spans="1:54">
      <c r="A1879">
        <v>7301</v>
      </c>
      <c r="B1879">
        <v>1982</v>
      </c>
      <c r="C1879">
        <f>2024-B1879</f>
        <v>42</v>
      </c>
      <c r="D1879" t="str">
        <f>VLOOKUP(B1879,Reference!$A$1:$B$125, 2)</f>
        <v>Millennials</v>
      </c>
      <c r="E1879" t="s">
        <v>74</v>
      </c>
      <c r="F1879" t="str">
        <f>IF(E1879="High School", "No College", "College")</f>
        <v>College</v>
      </c>
      <c r="G1879" t="s">
        <v>60</v>
      </c>
      <c r="H1879">
        <v>23616</v>
      </c>
      <c r="I1879">
        <v>23616</v>
      </c>
      <c r="J1879" s="4" t="s">
        <v>341</v>
      </c>
      <c r="K1879">
        <v>1</v>
      </c>
      <c r="L1879">
        <v>0</v>
      </c>
      <c r="M1879" t="str">
        <f>IF(OR(K1879&gt;0, L1879&gt;0), "Parent", "Not Parent")</f>
        <v>Parent</v>
      </c>
      <c r="N1879" t="s">
        <v>323</v>
      </c>
      <c r="O1879" s="8">
        <v>41916</v>
      </c>
      <c r="P1879" s="9">
        <f>O1879-N1879</f>
        <v>686</v>
      </c>
      <c r="Q1879">
        <v>76</v>
      </c>
      <c r="R1879" s="9">
        <f>P1879-Q1879</f>
        <v>610</v>
      </c>
      <c r="S1879" s="8">
        <f>O1879-R1879</f>
        <v>41306</v>
      </c>
      <c r="T1879">
        <v>4</v>
      </c>
      <c r="U1879">
        <v>22</v>
      </c>
      <c r="V1879">
        <v>11</v>
      </c>
      <c r="W1879">
        <v>3</v>
      </c>
      <c r="X1879">
        <v>7</v>
      </c>
      <c r="Y1879">
        <v>32</v>
      </c>
      <c r="Z1879">
        <v>79</v>
      </c>
      <c r="AA1879">
        <f>Z1879/P1879</f>
        <v>0.11516034985422741</v>
      </c>
      <c r="AB1879" s="14" t="s">
        <v>506</v>
      </c>
      <c r="AC1879" s="13" t="s">
        <v>63</v>
      </c>
      <c r="AD1879">
        <v>2</v>
      </c>
      <c r="AE1879" t="str">
        <f>IF(AD1879&gt;3, "Prefers Discount", "Discount Indifferent")</f>
        <v>Discount Indifferent</v>
      </c>
      <c r="AF1879">
        <v>3</v>
      </c>
      <c r="AG1879">
        <v>3</v>
      </c>
      <c r="AH1879">
        <v>0</v>
      </c>
      <c r="AI1879" t="str">
        <f>INDEX($AF$1:$AH$1,MATCH(MAX(AF1879:AH1879),AF1879:AH1879,0))</f>
        <v>Store_Orders</v>
      </c>
      <c r="AJ1879">
        <v>8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f>SUM(AK1879:AO1879)</f>
        <v>0</v>
      </c>
      <c r="AQ1879" t="s">
        <v>67</v>
      </c>
      <c r="AR1879">
        <v>1</v>
      </c>
      <c r="AS1879" t="str">
        <f>IF(OR(AK1879&gt;0, AL1879&gt;0, AM1879&gt;0, AN1879&gt;0, AO1879&gt;0), "Converted", "Not Converted")</f>
        <v>Not Converted</v>
      </c>
      <c r="AT1879">
        <v>0</v>
      </c>
      <c r="AU1879">
        <v>3</v>
      </c>
      <c r="AV1879">
        <v>11</v>
      </c>
      <c r="AW1879">
        <f>IF(Z1879&gt;607, 4, 0)</f>
        <v>0</v>
      </c>
      <c r="AX1879">
        <f>IF(AA1879&gt;0.1497, 3, 0)</f>
        <v>0</v>
      </c>
      <c r="AY1879">
        <f>IF(P1879&gt;4031, 2, 0)</f>
        <v>0</v>
      </c>
      <c r="AZ1879">
        <f>IF(H1879&gt;51934.91, 1, 0)</f>
        <v>0</v>
      </c>
      <c r="BA1879">
        <f>SUM(AW1879:AZ1879)</f>
        <v>0</v>
      </c>
      <c r="BB1879" t="str">
        <f>VLOOKUP(BA1879,'Standard Deviations'!$L$1:$M$11,2,TRUE)</f>
        <v>No Tier</v>
      </c>
    </row>
    <row r="1880" spans="1:54">
      <c r="A1880">
        <v>2488</v>
      </c>
      <c r="B1880">
        <v>1956</v>
      </c>
      <c r="C1880">
        <f>2024-B1880</f>
        <v>68</v>
      </c>
      <c r="D1880" t="str">
        <f>VLOOKUP(B1880,Reference!$A$1:$B$125, 2)</f>
        <v>Boomers</v>
      </c>
      <c r="E1880" t="s">
        <v>74</v>
      </c>
      <c r="F1880" t="str">
        <f>IF(E1880="High School", "No College", "College")</f>
        <v>College</v>
      </c>
      <c r="G1880" t="s">
        <v>71</v>
      </c>
      <c r="H1880">
        <v>31395</v>
      </c>
      <c r="I1880">
        <v>31395</v>
      </c>
      <c r="J1880" s="4" t="s">
        <v>341</v>
      </c>
      <c r="K1880">
        <v>1</v>
      </c>
      <c r="L1880">
        <v>1</v>
      </c>
      <c r="M1880" t="str">
        <f>IF(OR(K1880&gt;0, L1880&gt;0), "Parent", "Not Parent")</f>
        <v>Parent</v>
      </c>
      <c r="N1880" t="s">
        <v>456</v>
      </c>
      <c r="O1880" s="8">
        <v>41916</v>
      </c>
      <c r="P1880" s="9">
        <f>O1880-N1880</f>
        <v>560</v>
      </c>
      <c r="Q1880">
        <v>80</v>
      </c>
      <c r="R1880" s="9">
        <f>P1880-Q1880</f>
        <v>480</v>
      </c>
      <c r="S1880" s="8">
        <f>O1880-R1880</f>
        <v>41436</v>
      </c>
      <c r="T1880">
        <v>23</v>
      </c>
      <c r="U1880">
        <v>1</v>
      </c>
      <c r="V1880">
        <v>25</v>
      </c>
      <c r="W1880">
        <v>0</v>
      </c>
      <c r="X1880">
        <v>8</v>
      </c>
      <c r="Y1880">
        <v>7</v>
      </c>
      <c r="Z1880">
        <v>64</v>
      </c>
      <c r="AA1880">
        <f>Z1880/P1880</f>
        <v>0.11428571428571428</v>
      </c>
      <c r="AB1880" s="14" t="s">
        <v>506</v>
      </c>
      <c r="AC1880" s="13" t="s">
        <v>63</v>
      </c>
      <c r="AD1880">
        <v>4</v>
      </c>
      <c r="AE1880" t="str">
        <f>IF(AD1880&gt;3, "Prefers Discount", "Discount Indifferent")</f>
        <v>Prefers Discount</v>
      </c>
      <c r="AF1880">
        <v>3</v>
      </c>
      <c r="AG1880">
        <v>2</v>
      </c>
      <c r="AH1880">
        <v>1</v>
      </c>
      <c r="AI1880" t="str">
        <f>INDEX($AF$1:$AH$1,MATCH(MAX(AF1880:AH1880),AF1880:AH1880,0))</f>
        <v>Store_Orders</v>
      </c>
      <c r="AJ1880">
        <v>6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f>SUM(AK1880:AO1880)</f>
        <v>0</v>
      </c>
      <c r="AQ1880" t="s">
        <v>67</v>
      </c>
      <c r="AR1880">
        <v>0</v>
      </c>
      <c r="AS1880" t="str">
        <f>IF(OR(AK1880&gt;0, AL1880&gt;0, AM1880&gt;0, AN1880&gt;0, AO1880&gt;0), "Converted", "Not Converted")</f>
        <v>Not Converted</v>
      </c>
      <c r="AT1880">
        <v>0</v>
      </c>
      <c r="AU1880">
        <v>3</v>
      </c>
      <c r="AV1880">
        <v>11</v>
      </c>
      <c r="AW1880">
        <f>IF(Z1880&gt;607, 4, 0)</f>
        <v>0</v>
      </c>
      <c r="AX1880">
        <f>IF(AA1880&gt;0.1497, 3, 0)</f>
        <v>0</v>
      </c>
      <c r="AY1880">
        <f>IF(P1880&gt;4031, 2, 0)</f>
        <v>0</v>
      </c>
      <c r="AZ1880">
        <f>IF(H1880&gt;51934.91, 1, 0)</f>
        <v>0</v>
      </c>
      <c r="BA1880">
        <f>SUM(AW1880:AZ1880)</f>
        <v>0</v>
      </c>
      <c r="BB1880" t="str">
        <f>VLOOKUP(BA1880,'Standard Deviations'!$L$1:$M$11,2,TRUE)</f>
        <v>No Tier</v>
      </c>
    </row>
    <row r="1881" spans="1:54" hidden="1">
      <c r="A1881">
        <v>9392</v>
      </c>
      <c r="B1881">
        <v>1971</v>
      </c>
      <c r="C1881">
        <f>2024-B1881</f>
        <v>53</v>
      </c>
      <c r="D1881" t="str">
        <f>VLOOKUP(B1881,Reference!$A$1:$B$125, 2)</f>
        <v>Gen X</v>
      </c>
      <c r="E1881" t="s">
        <v>54</v>
      </c>
      <c r="F1881" t="str">
        <f>IF(E1881="High School", "No College", "College")</f>
        <v>College</v>
      </c>
      <c r="G1881" t="s">
        <v>60</v>
      </c>
      <c r="H1881">
        <v>26954</v>
      </c>
      <c r="I1881">
        <v>26954</v>
      </c>
      <c r="J1881" s="4" t="s">
        <v>341</v>
      </c>
      <c r="K1881">
        <v>1</v>
      </c>
      <c r="L1881">
        <v>0</v>
      </c>
      <c r="M1881" t="str">
        <f>IF(OR(K1881&gt;0, L1881&gt;0), "Parent", "Not Parent")</f>
        <v>Parent</v>
      </c>
      <c r="N1881" t="s">
        <v>119</v>
      </c>
      <c r="O1881" s="8">
        <v>41916</v>
      </c>
      <c r="P1881" s="9">
        <f>O1881-N1881</f>
        <v>149</v>
      </c>
      <c r="Q1881">
        <v>17</v>
      </c>
      <c r="R1881" s="9">
        <f>P1881-Q1881</f>
        <v>132</v>
      </c>
      <c r="S1881" s="8">
        <f>O1881-R1881</f>
        <v>41784</v>
      </c>
      <c r="T1881">
        <v>4</v>
      </c>
      <c r="U1881">
        <v>1</v>
      </c>
      <c r="V1881">
        <v>11</v>
      </c>
      <c r="W1881">
        <v>0</v>
      </c>
      <c r="X1881">
        <v>0</v>
      </c>
      <c r="Y1881">
        <v>1</v>
      </c>
      <c r="Z1881">
        <v>17</v>
      </c>
      <c r="AA1881">
        <f>Z1881/P1881</f>
        <v>0.11409395973154363</v>
      </c>
      <c r="AB1881" s="11" t="s">
        <v>506</v>
      </c>
      <c r="AC1881" t="s">
        <v>59</v>
      </c>
      <c r="AD1881">
        <v>1</v>
      </c>
      <c r="AE1881" t="str">
        <f>IF(AD1881&gt;3, "Prefers Discount", "Discount Indifferent")</f>
        <v>Discount Indifferent</v>
      </c>
      <c r="AF1881">
        <v>2</v>
      </c>
      <c r="AG1881">
        <v>1</v>
      </c>
      <c r="AH1881">
        <v>0</v>
      </c>
      <c r="AI1881" t="str">
        <f>INDEX($AF$1:$AH$1,MATCH(MAX(AF1881:AH1881),AF1881:AH1881,0))</f>
        <v>Store_Orders</v>
      </c>
      <c r="AJ1881">
        <v>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f>SUM(AK1881:AO1881)</f>
        <v>0</v>
      </c>
      <c r="AQ1881" t="s">
        <v>67</v>
      </c>
      <c r="AR1881">
        <v>0</v>
      </c>
      <c r="AS1881" t="str">
        <f>IF(OR(AK1881&gt;0, AL1881&gt;0, AM1881&gt;0, AN1881&gt;0, AO1881&gt;0), "Converted", "Not Converted")</f>
        <v>Not Converted</v>
      </c>
      <c r="AT1881">
        <v>0</v>
      </c>
      <c r="AU1881">
        <v>3</v>
      </c>
      <c r="AV1881">
        <v>11</v>
      </c>
      <c r="AW1881">
        <f>IF(Z1881&gt;607, 4, 0)</f>
        <v>0</v>
      </c>
      <c r="AX1881">
        <f>IF(AA1881&gt;0.1497, 3, 0)</f>
        <v>0</v>
      </c>
      <c r="AY1881">
        <f>IF(P1881&gt;4031, 2, 0)</f>
        <v>0</v>
      </c>
      <c r="AZ1881">
        <f>IF(H1881&gt;51934.91, 1, 0)</f>
        <v>0</v>
      </c>
      <c r="BA1881">
        <f>SUM(AW1881:AZ1881)</f>
        <v>0</v>
      </c>
      <c r="BB1881" t="str">
        <f>VLOOKUP(BA1881,'Standard Deviations'!$L$1:$M$11,2,TRUE)</f>
        <v>No Tier</v>
      </c>
    </row>
    <row r="1882" spans="1:54" hidden="1">
      <c r="A1882">
        <v>9262</v>
      </c>
      <c r="B1882">
        <v>1984</v>
      </c>
      <c r="C1882">
        <f>2024-B1882</f>
        <v>40</v>
      </c>
      <c r="D1882" t="str">
        <f>VLOOKUP(B1882,Reference!$A$1:$B$125, 2)</f>
        <v>Millennials</v>
      </c>
      <c r="E1882" t="s">
        <v>74</v>
      </c>
      <c r="F1882" t="str">
        <f>IF(E1882="High School", "No College", "College")</f>
        <v>College</v>
      </c>
      <c r="G1882" t="s">
        <v>65</v>
      </c>
      <c r="H1882">
        <v>32414</v>
      </c>
      <c r="I1882">
        <v>32414</v>
      </c>
      <c r="J1882" s="4" t="s">
        <v>175</v>
      </c>
      <c r="K1882">
        <v>0</v>
      </c>
      <c r="L1882">
        <v>0</v>
      </c>
      <c r="M1882" t="str">
        <f>IF(OR(K1882&gt;0, L1882&gt;0), "Parent", "Not Parent")</f>
        <v>Not Parent</v>
      </c>
      <c r="N1882" t="s">
        <v>291</v>
      </c>
      <c r="O1882" s="8">
        <v>41916</v>
      </c>
      <c r="P1882" s="9">
        <f>O1882-N1882</f>
        <v>457</v>
      </c>
      <c r="Q1882">
        <v>11</v>
      </c>
      <c r="R1882" s="9">
        <f>P1882-Q1882</f>
        <v>446</v>
      </c>
      <c r="S1882" s="8">
        <f>O1882-R1882</f>
        <v>41470</v>
      </c>
      <c r="T1882">
        <v>20</v>
      </c>
      <c r="U1882">
        <v>6</v>
      </c>
      <c r="V1882">
        <v>5</v>
      </c>
      <c r="W1882">
        <v>0</v>
      </c>
      <c r="X1882">
        <v>9</v>
      </c>
      <c r="Y1882">
        <v>12</v>
      </c>
      <c r="Z1882">
        <v>52</v>
      </c>
      <c r="AA1882">
        <f>Z1882/P1882</f>
        <v>0.1137855579868709</v>
      </c>
      <c r="AB1882" s="11" t="s">
        <v>506</v>
      </c>
      <c r="AC1882" t="s">
        <v>59</v>
      </c>
      <c r="AD1882">
        <v>1</v>
      </c>
      <c r="AE1882" t="str">
        <f>IF(AD1882&gt;3, "Prefers Discount", "Discount Indifferent")</f>
        <v>Discount Indifferent</v>
      </c>
      <c r="AF1882">
        <v>3</v>
      </c>
      <c r="AG1882">
        <v>1</v>
      </c>
      <c r="AH1882">
        <v>0</v>
      </c>
      <c r="AI1882" t="str">
        <f>INDEX($AF$1:$AH$1,MATCH(MAX(AF1882:AH1882),AF1882:AH1882,0))</f>
        <v>Store_Orders</v>
      </c>
      <c r="AJ1882">
        <v>7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f>SUM(AK1882:AO1882)</f>
        <v>1</v>
      </c>
      <c r="AQ1882" t="str">
        <f>INDEX($AK$1:$AO$1,MATCH(MAX(AK1882:AO1882),AK1882:AO1882,0))</f>
        <v>Converted_on_Camp3</v>
      </c>
      <c r="AR1882">
        <v>1</v>
      </c>
      <c r="AS1882" t="str">
        <f>IF(OR(AK1882&gt;0, AL1882&gt;0, AM1882&gt;0, AN1882&gt;0, AO1882&gt;0), "Converted", "Not Converted")</f>
        <v>Converted</v>
      </c>
      <c r="AT1882">
        <v>0</v>
      </c>
      <c r="AU1882">
        <v>3</v>
      </c>
      <c r="AV1882">
        <v>11</v>
      </c>
      <c r="AW1882">
        <f>IF(Z1882&gt;607, 4, 0)</f>
        <v>0</v>
      </c>
      <c r="AX1882">
        <f>IF(AA1882&gt;0.1497, 3, 0)</f>
        <v>0</v>
      </c>
      <c r="AY1882">
        <f>IF(P1882&gt;4031, 2, 0)</f>
        <v>0</v>
      </c>
      <c r="AZ1882">
        <f>IF(H1882&gt;51934.91, 1, 0)</f>
        <v>0</v>
      </c>
      <c r="BA1882">
        <f>SUM(AW1882:AZ1882)</f>
        <v>0</v>
      </c>
      <c r="BB1882" t="str">
        <f>VLOOKUP(BA1882,'Standard Deviations'!$L$1:$M$11,2,TRUE)</f>
        <v>No Tier</v>
      </c>
    </row>
    <row r="1883" spans="1:54" hidden="1">
      <c r="A1883">
        <v>7042</v>
      </c>
      <c r="B1883">
        <v>1983</v>
      </c>
      <c r="C1883">
        <f>2024-B1883</f>
        <v>41</v>
      </c>
      <c r="D1883" t="str">
        <f>VLOOKUP(B1883,Reference!$A$1:$B$125, 2)</f>
        <v>Millennials</v>
      </c>
      <c r="E1883" t="s">
        <v>54</v>
      </c>
      <c r="F1883" t="str">
        <f>IF(E1883="High School", "No College", "College")</f>
        <v>College</v>
      </c>
      <c r="G1883" t="s">
        <v>55</v>
      </c>
      <c r="H1883">
        <v>36790</v>
      </c>
      <c r="I1883">
        <v>36790</v>
      </c>
      <c r="J1883" s="4" t="s">
        <v>175</v>
      </c>
      <c r="K1883">
        <v>0</v>
      </c>
      <c r="L1883">
        <v>0</v>
      </c>
      <c r="M1883" t="str">
        <f>IF(OR(K1883&gt;0, L1883&gt;0), "Parent", "Not Parent")</f>
        <v>Not Parent</v>
      </c>
      <c r="N1883" t="s">
        <v>473</v>
      </c>
      <c r="O1883" s="8">
        <v>41916</v>
      </c>
      <c r="P1883" s="9">
        <f>O1883-N1883</f>
        <v>582</v>
      </c>
      <c r="Q1883">
        <v>14</v>
      </c>
      <c r="R1883" s="9">
        <f>P1883-Q1883</f>
        <v>568</v>
      </c>
      <c r="S1883" s="8">
        <f>O1883-R1883</f>
        <v>41348</v>
      </c>
      <c r="T1883">
        <v>3</v>
      </c>
      <c r="U1883">
        <v>3</v>
      </c>
      <c r="V1883">
        <v>14</v>
      </c>
      <c r="W1883">
        <v>15</v>
      </c>
      <c r="X1883">
        <v>21</v>
      </c>
      <c r="Y1883">
        <v>10</v>
      </c>
      <c r="Z1883">
        <v>66</v>
      </c>
      <c r="AA1883">
        <f>Z1883/P1883</f>
        <v>0.1134020618556701</v>
      </c>
      <c r="AB1883" s="11" t="s">
        <v>506</v>
      </c>
      <c r="AC1883" t="s">
        <v>59</v>
      </c>
      <c r="AD1883">
        <v>1</v>
      </c>
      <c r="AE1883" t="str">
        <f>IF(AD1883&gt;3, "Prefers Discount", "Discount Indifferent")</f>
        <v>Discount Indifferent</v>
      </c>
      <c r="AF1883">
        <v>2</v>
      </c>
      <c r="AG1883">
        <v>2</v>
      </c>
      <c r="AH1883">
        <v>1</v>
      </c>
      <c r="AI1883" t="str">
        <f>INDEX($AF$1:$AH$1,MATCH(MAX(AF1883:AH1883),AF1883:AH1883,0))</f>
        <v>Store_Orders</v>
      </c>
      <c r="AJ1883">
        <v>9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f>SUM(AK1883:AO1883)</f>
        <v>0</v>
      </c>
      <c r="AQ1883" t="s">
        <v>67</v>
      </c>
      <c r="AR1883">
        <v>1</v>
      </c>
      <c r="AS1883" t="str">
        <f>IF(OR(AK1883&gt;0, AL1883&gt;0, AM1883&gt;0, AN1883&gt;0, AO1883&gt;0), "Converted", "Not Converted")</f>
        <v>Not Converted</v>
      </c>
      <c r="AT1883">
        <v>0</v>
      </c>
      <c r="AU1883">
        <v>3</v>
      </c>
      <c r="AV1883">
        <v>11</v>
      </c>
      <c r="AW1883">
        <f>IF(Z1883&gt;607, 4, 0)</f>
        <v>0</v>
      </c>
      <c r="AX1883">
        <f>IF(AA1883&gt;0.1497, 3, 0)</f>
        <v>0</v>
      </c>
      <c r="AY1883">
        <f>IF(P1883&gt;4031, 2, 0)</f>
        <v>0</v>
      </c>
      <c r="AZ1883">
        <f>IF(H1883&gt;51934.91, 1, 0)</f>
        <v>0</v>
      </c>
      <c r="BA1883">
        <f>SUM(AW1883:AZ1883)</f>
        <v>0</v>
      </c>
      <c r="BB1883" t="str">
        <f>VLOOKUP(BA1883,'Standard Deviations'!$L$1:$M$11,2,TRUE)</f>
        <v>No Tier</v>
      </c>
    </row>
    <row r="1884" spans="1:54" hidden="1">
      <c r="A1884">
        <v>3479</v>
      </c>
      <c r="B1884">
        <v>1950</v>
      </c>
      <c r="C1884">
        <f>2024-B1884</f>
        <v>74</v>
      </c>
      <c r="D1884" t="str">
        <f>VLOOKUP(B1884,Reference!$A$1:$B$125, 2)</f>
        <v>Boomers</v>
      </c>
      <c r="E1884" t="s">
        <v>54</v>
      </c>
      <c r="F1884" t="str">
        <f>IF(E1884="High School", "No College", "College")</f>
        <v>College</v>
      </c>
      <c r="G1884" t="s">
        <v>60</v>
      </c>
      <c r="H1884">
        <v>16813</v>
      </c>
      <c r="I1884">
        <v>16813</v>
      </c>
      <c r="J1884" s="4" t="s">
        <v>341</v>
      </c>
      <c r="K1884">
        <v>0</v>
      </c>
      <c r="L1884">
        <v>0</v>
      </c>
      <c r="M1884" t="str">
        <f>IF(OR(K1884&gt;0, L1884&gt;0), "Parent", "Not Parent")</f>
        <v>Not Parent</v>
      </c>
      <c r="N1884" t="s">
        <v>300</v>
      </c>
      <c r="O1884" s="8">
        <v>41916</v>
      </c>
      <c r="P1884" s="9">
        <f>O1884-N1884</f>
        <v>442</v>
      </c>
      <c r="Q1884">
        <v>49</v>
      </c>
      <c r="R1884" s="9">
        <f>P1884-Q1884</f>
        <v>393</v>
      </c>
      <c r="S1884" s="8">
        <f>O1884-R1884</f>
        <v>41523</v>
      </c>
      <c r="T1884">
        <v>4</v>
      </c>
      <c r="U1884">
        <v>8</v>
      </c>
      <c r="V1884">
        <v>11</v>
      </c>
      <c r="W1884">
        <v>12</v>
      </c>
      <c r="X1884">
        <v>2</v>
      </c>
      <c r="Y1884">
        <v>13</v>
      </c>
      <c r="Z1884">
        <v>50</v>
      </c>
      <c r="AA1884">
        <f>Z1884/P1884</f>
        <v>0.11312217194570136</v>
      </c>
      <c r="AB1884" s="11" t="s">
        <v>506</v>
      </c>
      <c r="AC1884" t="s">
        <v>59</v>
      </c>
      <c r="AD1884">
        <v>1</v>
      </c>
      <c r="AE1884" t="str">
        <f>IF(AD1884&gt;3, "Prefers Discount", "Discount Indifferent")</f>
        <v>Discount Indifferent</v>
      </c>
      <c r="AF1884">
        <v>3</v>
      </c>
      <c r="AG1884">
        <v>2</v>
      </c>
      <c r="AH1884">
        <v>0</v>
      </c>
      <c r="AI1884" t="str">
        <f>INDEX($AF$1:$AH$1,MATCH(MAX(AF1884:AH1884),AF1884:AH1884,0))</f>
        <v>Store_Orders</v>
      </c>
      <c r="AJ1884">
        <v>7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f>SUM(AK1884:AO1884)</f>
        <v>1</v>
      </c>
      <c r="AQ1884" t="str">
        <f>INDEX($AK$1:$AO$1,MATCH(MAX(AK1884:AO1884),AK1884:AO1884,0))</f>
        <v>Converted_on_Camp3</v>
      </c>
      <c r="AR1884">
        <v>1</v>
      </c>
      <c r="AS1884" t="str">
        <f>IF(OR(AK1884&gt;0, AL1884&gt;0, AM1884&gt;0, AN1884&gt;0, AO1884&gt;0), "Converted", "Not Converted")</f>
        <v>Converted</v>
      </c>
      <c r="AT1884">
        <v>0</v>
      </c>
      <c r="AU1884">
        <v>3</v>
      </c>
      <c r="AV1884">
        <v>11</v>
      </c>
      <c r="AW1884">
        <f>IF(Z1884&gt;607, 4, 0)</f>
        <v>0</v>
      </c>
      <c r="AX1884">
        <f>IF(AA1884&gt;0.1497, 3, 0)</f>
        <v>0</v>
      </c>
      <c r="AY1884">
        <f>IF(P1884&gt;4031, 2, 0)</f>
        <v>0</v>
      </c>
      <c r="AZ1884">
        <f>IF(H1884&gt;51934.91, 1, 0)</f>
        <v>0</v>
      </c>
      <c r="BA1884">
        <f>SUM(AW1884:AZ1884)</f>
        <v>0</v>
      </c>
      <c r="BB1884" t="str">
        <f>VLOOKUP(BA1884,'Standard Deviations'!$L$1:$M$11,2,TRUE)</f>
        <v>No Tier</v>
      </c>
    </row>
    <row r="1885" spans="1:54">
      <c r="A1885">
        <v>2337</v>
      </c>
      <c r="B1885">
        <v>1971</v>
      </c>
      <c r="C1885">
        <f>2024-B1885</f>
        <v>53</v>
      </c>
      <c r="D1885" t="str">
        <f>VLOOKUP(B1885,Reference!$A$1:$B$125, 2)</f>
        <v>Gen X</v>
      </c>
      <c r="E1885" t="s">
        <v>54</v>
      </c>
      <c r="F1885" t="str">
        <f>IF(E1885="High School", "No College", "College")</f>
        <v>College</v>
      </c>
      <c r="G1885" t="s">
        <v>71</v>
      </c>
      <c r="H1885">
        <v>29819</v>
      </c>
      <c r="I1885">
        <v>29819</v>
      </c>
      <c r="J1885" s="4" t="s">
        <v>341</v>
      </c>
      <c r="K1885">
        <v>1</v>
      </c>
      <c r="L1885">
        <v>0</v>
      </c>
      <c r="M1885" t="str">
        <f>IF(OR(K1885&gt;0, L1885&gt;0), "Parent", "Not Parent")</f>
        <v>Parent</v>
      </c>
      <c r="N1885" t="s">
        <v>333</v>
      </c>
      <c r="O1885" s="8">
        <v>41916</v>
      </c>
      <c r="P1885" s="9">
        <f>O1885-N1885</f>
        <v>345</v>
      </c>
      <c r="Q1885">
        <v>77</v>
      </c>
      <c r="R1885" s="9">
        <f>P1885-Q1885</f>
        <v>268</v>
      </c>
      <c r="S1885" s="8">
        <f>O1885-R1885</f>
        <v>41648</v>
      </c>
      <c r="T1885">
        <v>9</v>
      </c>
      <c r="U1885">
        <v>1</v>
      </c>
      <c r="V1885">
        <v>24</v>
      </c>
      <c r="W1885">
        <v>2</v>
      </c>
      <c r="X1885">
        <v>1</v>
      </c>
      <c r="Y1885">
        <v>2</v>
      </c>
      <c r="Z1885">
        <v>39</v>
      </c>
      <c r="AA1885">
        <f>Z1885/P1885</f>
        <v>0.11304347826086956</v>
      </c>
      <c r="AB1885" s="14" t="s">
        <v>506</v>
      </c>
      <c r="AC1885" s="13" t="s">
        <v>63</v>
      </c>
      <c r="AD1885">
        <v>3</v>
      </c>
      <c r="AE1885" t="str">
        <f>IF(AD1885&gt;3, "Prefers Discount", "Discount Indifferent")</f>
        <v>Discount Indifferent</v>
      </c>
      <c r="AF1885">
        <v>3</v>
      </c>
      <c r="AG1885">
        <v>3</v>
      </c>
      <c r="AH1885">
        <v>0</v>
      </c>
      <c r="AI1885" t="str">
        <f>INDEX($AF$1:$AH$1,MATCH(MAX(AF1885:AH1885),AF1885:AH1885,0))</f>
        <v>Store_Orders</v>
      </c>
      <c r="AJ1885">
        <v>6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f>SUM(AK1885:AO1885)</f>
        <v>0</v>
      </c>
      <c r="AQ1885" t="s">
        <v>67</v>
      </c>
      <c r="AR1885">
        <v>0</v>
      </c>
      <c r="AS1885" t="str">
        <f>IF(OR(AK1885&gt;0, AL1885&gt;0, AM1885&gt;0, AN1885&gt;0, AO1885&gt;0), "Converted", "Not Converted")</f>
        <v>Not Converted</v>
      </c>
      <c r="AT1885">
        <v>0</v>
      </c>
      <c r="AU1885">
        <v>3</v>
      </c>
      <c r="AV1885">
        <v>11</v>
      </c>
      <c r="AW1885">
        <f>IF(Z1885&gt;607, 4, 0)</f>
        <v>0</v>
      </c>
      <c r="AX1885">
        <f>IF(AA1885&gt;0.1497, 3, 0)</f>
        <v>0</v>
      </c>
      <c r="AY1885">
        <f>IF(P1885&gt;4031, 2, 0)</f>
        <v>0</v>
      </c>
      <c r="AZ1885">
        <f>IF(H1885&gt;51934.91, 1, 0)</f>
        <v>0</v>
      </c>
      <c r="BA1885">
        <f>SUM(AW1885:AZ1885)</f>
        <v>0</v>
      </c>
      <c r="BB1885" t="str">
        <f>VLOOKUP(BA1885,'Standard Deviations'!$L$1:$M$11,2,TRUE)</f>
        <v>No Tier</v>
      </c>
    </row>
    <row r="1886" spans="1:54" hidden="1">
      <c r="A1886">
        <v>5868</v>
      </c>
      <c r="B1886">
        <v>1980</v>
      </c>
      <c r="C1886">
        <f>2024-B1886</f>
        <v>44</v>
      </c>
      <c r="D1886" t="str">
        <f>VLOOKUP(B1886,Reference!$A$1:$B$125, 2)</f>
        <v>Millennials</v>
      </c>
      <c r="E1886" t="s">
        <v>54</v>
      </c>
      <c r="F1886" t="str">
        <f>IF(E1886="High School", "No College", "College")</f>
        <v>College</v>
      </c>
      <c r="G1886" t="s">
        <v>55</v>
      </c>
      <c r="H1886">
        <v>19107</v>
      </c>
      <c r="I1886">
        <v>19107</v>
      </c>
      <c r="J1886" s="4" t="s">
        <v>341</v>
      </c>
      <c r="K1886">
        <v>1</v>
      </c>
      <c r="L1886">
        <v>0</v>
      </c>
      <c r="M1886" t="str">
        <f>IF(OR(K1886&gt;0, L1886&gt;0), "Parent", "Not Parent")</f>
        <v>Parent</v>
      </c>
      <c r="N1886" t="s">
        <v>670</v>
      </c>
      <c r="O1886" s="8">
        <v>41916</v>
      </c>
      <c r="P1886" s="9">
        <f>O1886-N1886</f>
        <v>408</v>
      </c>
      <c r="Q1886">
        <v>49</v>
      </c>
      <c r="R1886" s="9">
        <f>P1886-Q1886</f>
        <v>359</v>
      </c>
      <c r="S1886" s="8">
        <f>O1886-R1886</f>
        <v>41557</v>
      </c>
      <c r="T1886">
        <v>2</v>
      </c>
      <c r="U1886">
        <v>4</v>
      </c>
      <c r="V1886">
        <v>9</v>
      </c>
      <c r="W1886">
        <v>10</v>
      </c>
      <c r="X1886">
        <v>5</v>
      </c>
      <c r="Y1886">
        <v>16</v>
      </c>
      <c r="Z1886">
        <v>46</v>
      </c>
      <c r="AA1886">
        <f>Z1886/P1886</f>
        <v>0.11274509803921569</v>
      </c>
      <c r="AB1886" s="11" t="s">
        <v>506</v>
      </c>
      <c r="AC1886" t="s">
        <v>59</v>
      </c>
      <c r="AD1886">
        <v>2</v>
      </c>
      <c r="AE1886" t="str">
        <f>IF(AD1886&gt;3, "Prefers Discount", "Discount Indifferent")</f>
        <v>Discount Indifferent</v>
      </c>
      <c r="AF1886">
        <v>3</v>
      </c>
      <c r="AG1886">
        <v>1</v>
      </c>
      <c r="AH1886">
        <v>0</v>
      </c>
      <c r="AI1886" t="str">
        <f>INDEX($AF$1:$AH$1,MATCH(MAX(AF1886:AH1886),AF1886:AH1886,0))</f>
        <v>Store_Orders</v>
      </c>
      <c r="AJ1886">
        <v>7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f>SUM(AK1886:AO1886)</f>
        <v>0</v>
      </c>
      <c r="AQ1886" t="s">
        <v>67</v>
      </c>
      <c r="AR1886">
        <v>0</v>
      </c>
      <c r="AS1886" t="str">
        <f>IF(OR(AK1886&gt;0, AL1886&gt;0, AM1886&gt;0, AN1886&gt;0, AO1886&gt;0), "Converted", "Not Converted")</f>
        <v>Not Converted</v>
      </c>
      <c r="AT1886">
        <v>0</v>
      </c>
      <c r="AU1886">
        <v>3</v>
      </c>
      <c r="AV1886">
        <v>11</v>
      </c>
      <c r="AW1886">
        <f>IF(Z1886&gt;607, 4, 0)</f>
        <v>0</v>
      </c>
      <c r="AX1886">
        <f>IF(AA1886&gt;0.1497, 3, 0)</f>
        <v>0</v>
      </c>
      <c r="AY1886">
        <f>IF(P1886&gt;4031, 2, 0)</f>
        <v>0</v>
      </c>
      <c r="AZ1886">
        <f>IF(H1886&gt;51934.91, 1, 0)</f>
        <v>0</v>
      </c>
      <c r="BA1886">
        <f>SUM(AW1886:AZ1886)</f>
        <v>0</v>
      </c>
      <c r="BB1886" t="str">
        <f>VLOOKUP(BA1886,'Standard Deviations'!$L$1:$M$11,2,TRUE)</f>
        <v>No Tier</v>
      </c>
    </row>
    <row r="1887" spans="1:54">
      <c r="A1887">
        <v>1331</v>
      </c>
      <c r="B1887">
        <v>1977</v>
      </c>
      <c r="C1887">
        <f>2024-B1887</f>
        <v>47</v>
      </c>
      <c r="D1887" t="str">
        <f>VLOOKUP(B1887,Reference!$A$1:$B$125, 2)</f>
        <v>Gen X</v>
      </c>
      <c r="E1887" t="s">
        <v>54</v>
      </c>
      <c r="F1887" t="str">
        <f>IF(E1887="High School", "No College", "College")</f>
        <v>College</v>
      </c>
      <c r="G1887" t="s">
        <v>60</v>
      </c>
      <c r="H1887">
        <v>35790</v>
      </c>
      <c r="I1887">
        <v>35790</v>
      </c>
      <c r="J1887" s="4" t="s">
        <v>175</v>
      </c>
      <c r="K1887">
        <v>1</v>
      </c>
      <c r="L1887">
        <v>0</v>
      </c>
      <c r="M1887" t="str">
        <f>IF(OR(K1887&gt;0, L1887&gt;0), "Parent", "Not Parent")</f>
        <v>Parent</v>
      </c>
      <c r="N1887" t="s">
        <v>532</v>
      </c>
      <c r="O1887" s="8">
        <v>41916</v>
      </c>
      <c r="P1887" s="9">
        <f>O1887-N1887</f>
        <v>640</v>
      </c>
      <c r="Q1887">
        <v>54</v>
      </c>
      <c r="R1887" s="9">
        <f>P1887-Q1887</f>
        <v>586</v>
      </c>
      <c r="S1887" s="8">
        <f>O1887-R1887</f>
        <v>41330</v>
      </c>
      <c r="T1887">
        <v>12</v>
      </c>
      <c r="U1887">
        <v>6</v>
      </c>
      <c r="V1887">
        <v>20</v>
      </c>
      <c r="W1887">
        <v>30</v>
      </c>
      <c r="X1887">
        <v>1</v>
      </c>
      <c r="Y1887">
        <v>3</v>
      </c>
      <c r="Z1887">
        <v>72</v>
      </c>
      <c r="AA1887">
        <f>Z1887/P1887</f>
        <v>0.1125</v>
      </c>
      <c r="AB1887" s="14" t="s">
        <v>506</v>
      </c>
      <c r="AC1887" s="13" t="s">
        <v>63</v>
      </c>
      <c r="AD1887">
        <v>2</v>
      </c>
      <c r="AE1887" t="str">
        <f>IF(AD1887&gt;3, "Prefers Discount", "Discount Indifferent")</f>
        <v>Discount Indifferent</v>
      </c>
      <c r="AF1887">
        <v>3</v>
      </c>
      <c r="AG1887">
        <v>2</v>
      </c>
      <c r="AH1887">
        <v>0</v>
      </c>
      <c r="AI1887" t="str">
        <f>INDEX($AF$1:$AH$1,MATCH(MAX(AF1887:AH1887),AF1887:AH1887,0))</f>
        <v>Store_Orders</v>
      </c>
      <c r="AJ1887">
        <v>7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f>SUM(AK1887:AO1887)</f>
        <v>0</v>
      </c>
      <c r="AQ1887" t="s">
        <v>67</v>
      </c>
      <c r="AR1887">
        <v>0</v>
      </c>
      <c r="AS1887" t="str">
        <f>IF(OR(AK1887&gt;0, AL1887&gt;0, AM1887&gt;0, AN1887&gt;0, AO1887&gt;0), "Converted", "Not Converted")</f>
        <v>Not Converted</v>
      </c>
      <c r="AT1887">
        <v>0</v>
      </c>
      <c r="AU1887">
        <v>3</v>
      </c>
      <c r="AV1887">
        <v>11</v>
      </c>
      <c r="AW1887">
        <f>IF(Z1887&gt;607, 4, 0)</f>
        <v>0</v>
      </c>
      <c r="AX1887">
        <f>IF(AA1887&gt;0.1497, 3, 0)</f>
        <v>0</v>
      </c>
      <c r="AY1887">
        <f>IF(P1887&gt;4031, 2, 0)</f>
        <v>0</v>
      </c>
      <c r="AZ1887">
        <f>IF(H1887&gt;51934.91, 1, 0)</f>
        <v>0</v>
      </c>
      <c r="BA1887">
        <f>SUM(AW1887:AZ1887)</f>
        <v>0</v>
      </c>
      <c r="BB1887" t="str">
        <f>VLOOKUP(BA1887,'Standard Deviations'!$L$1:$M$11,2,TRUE)</f>
        <v>No Tier</v>
      </c>
    </row>
    <row r="1888" spans="1:54" hidden="1">
      <c r="A1888">
        <v>3710</v>
      </c>
      <c r="B1888">
        <v>1984</v>
      </c>
      <c r="C1888">
        <f>2024-B1888</f>
        <v>40</v>
      </c>
      <c r="D1888" t="str">
        <f>VLOOKUP(B1888,Reference!$A$1:$B$125, 2)</f>
        <v>Millennials</v>
      </c>
      <c r="E1888" t="s">
        <v>68</v>
      </c>
      <c r="F1888" t="str">
        <f>IF(E1888="High School", "No College", "College")</f>
        <v>College</v>
      </c>
      <c r="G1888" t="s">
        <v>60</v>
      </c>
      <c r="H1888">
        <v>39684</v>
      </c>
      <c r="I1888">
        <v>39684</v>
      </c>
      <c r="J1888" s="4" t="s">
        <v>175</v>
      </c>
      <c r="K1888">
        <v>1</v>
      </c>
      <c r="L1888">
        <v>0</v>
      </c>
      <c r="M1888" t="str">
        <f>IF(OR(K1888&gt;0, L1888&gt;0), "Parent", "Not Parent")</f>
        <v>Parent</v>
      </c>
      <c r="N1888" t="s">
        <v>297</v>
      </c>
      <c r="O1888" s="8">
        <v>41916</v>
      </c>
      <c r="P1888" s="9">
        <f>O1888-N1888</f>
        <v>722</v>
      </c>
      <c r="Q1888">
        <v>41</v>
      </c>
      <c r="R1888" s="9">
        <f>P1888-Q1888</f>
        <v>681</v>
      </c>
      <c r="S1888" s="8">
        <f>O1888-R1888</f>
        <v>41235</v>
      </c>
      <c r="T1888">
        <v>19</v>
      </c>
      <c r="U1888">
        <v>0</v>
      </c>
      <c r="V1888">
        <v>35</v>
      </c>
      <c r="W1888">
        <v>6</v>
      </c>
      <c r="X1888">
        <v>4</v>
      </c>
      <c r="Y1888">
        <v>17</v>
      </c>
      <c r="Z1888">
        <v>81</v>
      </c>
      <c r="AA1888">
        <f>Z1888/P1888</f>
        <v>0.11218836565096953</v>
      </c>
      <c r="AB1888" s="11" t="s">
        <v>506</v>
      </c>
      <c r="AC1888" t="s">
        <v>59</v>
      </c>
      <c r="AD1888">
        <v>2</v>
      </c>
      <c r="AE1888" t="str">
        <f>IF(AD1888&gt;3, "Prefers Discount", "Discount Indifferent")</f>
        <v>Discount Indifferent</v>
      </c>
      <c r="AF1888">
        <v>2</v>
      </c>
      <c r="AG1888">
        <v>2</v>
      </c>
      <c r="AH1888">
        <v>1</v>
      </c>
      <c r="AI1888" t="str">
        <f>INDEX($AF$1:$AH$1,MATCH(MAX(AF1888:AH1888),AF1888:AH1888,0))</f>
        <v>Store_Orders</v>
      </c>
      <c r="AJ1888">
        <v>7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f>SUM(AK1888:AO1888)</f>
        <v>0</v>
      </c>
      <c r="AQ1888" t="s">
        <v>67</v>
      </c>
      <c r="AR1888">
        <v>1</v>
      </c>
      <c r="AS1888" t="str">
        <f>IF(OR(AK1888&gt;0, AL1888&gt;0, AM1888&gt;0, AN1888&gt;0, AO1888&gt;0), "Converted", "Not Converted")</f>
        <v>Not Converted</v>
      </c>
      <c r="AT1888">
        <v>1</v>
      </c>
      <c r="AU1888">
        <v>3</v>
      </c>
      <c r="AV1888">
        <v>11</v>
      </c>
      <c r="AW1888">
        <f>IF(Z1888&gt;607, 4, 0)</f>
        <v>0</v>
      </c>
      <c r="AX1888">
        <f>IF(AA1888&gt;0.1497, 3, 0)</f>
        <v>0</v>
      </c>
      <c r="AY1888">
        <f>IF(P1888&gt;4031, 2, 0)</f>
        <v>0</v>
      </c>
      <c r="AZ1888">
        <f>IF(H1888&gt;51934.91, 1, 0)</f>
        <v>0</v>
      </c>
      <c r="BA1888">
        <f>SUM(AW1888:AZ1888)</f>
        <v>0</v>
      </c>
      <c r="BB1888" t="str">
        <f>VLOOKUP(BA1888,'Standard Deviations'!$L$1:$M$11,2,TRUE)</f>
        <v>No Tier</v>
      </c>
    </row>
    <row r="1889" spans="1:54" hidden="1">
      <c r="A1889">
        <v>3896</v>
      </c>
      <c r="B1889">
        <v>1984</v>
      </c>
      <c r="C1889">
        <f>2024-B1889</f>
        <v>40</v>
      </c>
      <c r="D1889" t="str">
        <f>VLOOKUP(B1889,Reference!$A$1:$B$125, 2)</f>
        <v>Millennials</v>
      </c>
      <c r="E1889" t="s">
        <v>54</v>
      </c>
      <c r="F1889" t="str">
        <f>IF(E1889="High School", "No College", "College")</f>
        <v>College</v>
      </c>
      <c r="G1889" t="s">
        <v>55</v>
      </c>
      <c r="H1889">
        <v>27255</v>
      </c>
      <c r="I1889">
        <v>27255</v>
      </c>
      <c r="J1889" s="4" t="s">
        <v>341</v>
      </c>
      <c r="K1889">
        <v>1</v>
      </c>
      <c r="L1889">
        <v>0</v>
      </c>
      <c r="M1889" t="str">
        <f>IF(OR(K1889&gt;0, L1889&gt;0), "Parent", "Not Parent")</f>
        <v>Parent</v>
      </c>
      <c r="N1889" t="s">
        <v>170</v>
      </c>
      <c r="O1889" s="8">
        <v>41916</v>
      </c>
      <c r="P1889" s="9">
        <f>O1889-N1889</f>
        <v>331</v>
      </c>
      <c r="Q1889">
        <v>3</v>
      </c>
      <c r="R1889" s="9">
        <f>P1889-Q1889</f>
        <v>328</v>
      </c>
      <c r="S1889" s="8">
        <f>O1889-R1889</f>
        <v>41588</v>
      </c>
      <c r="T1889">
        <v>22</v>
      </c>
      <c r="U1889">
        <v>1</v>
      </c>
      <c r="V1889">
        <v>11</v>
      </c>
      <c r="W1889">
        <v>0</v>
      </c>
      <c r="X1889">
        <v>1</v>
      </c>
      <c r="Y1889">
        <v>2</v>
      </c>
      <c r="Z1889">
        <v>37</v>
      </c>
      <c r="AA1889">
        <f>Z1889/P1889</f>
        <v>0.11178247734138973</v>
      </c>
      <c r="AB1889" s="11" t="s">
        <v>506</v>
      </c>
      <c r="AC1889" t="s">
        <v>59</v>
      </c>
      <c r="AD1889">
        <v>1</v>
      </c>
      <c r="AE1889" t="str">
        <f>IF(AD1889&gt;3, "Prefers Discount", "Discount Indifferent")</f>
        <v>Discount Indifferent</v>
      </c>
      <c r="AF1889">
        <v>3</v>
      </c>
      <c r="AG1889">
        <v>1</v>
      </c>
      <c r="AH1889">
        <v>0</v>
      </c>
      <c r="AI1889" t="str">
        <f>INDEX($AF$1:$AH$1,MATCH(MAX(AF1889:AH1889),AF1889:AH1889,0))</f>
        <v>Store_Orders</v>
      </c>
      <c r="AJ1889">
        <v>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f>SUM(AK1889:AO1889)</f>
        <v>0</v>
      </c>
      <c r="AQ1889" t="s">
        <v>67</v>
      </c>
      <c r="AR1889">
        <v>0</v>
      </c>
      <c r="AS1889" t="str">
        <f>IF(OR(AK1889&gt;0, AL1889&gt;0, AM1889&gt;0, AN1889&gt;0, AO1889&gt;0), "Converted", "Not Converted")</f>
        <v>Not Converted</v>
      </c>
      <c r="AT1889">
        <v>0</v>
      </c>
      <c r="AU1889">
        <v>3</v>
      </c>
      <c r="AV1889">
        <v>11</v>
      </c>
      <c r="AW1889">
        <f>IF(Z1889&gt;607, 4, 0)</f>
        <v>0</v>
      </c>
      <c r="AX1889">
        <f>IF(AA1889&gt;0.1497, 3, 0)</f>
        <v>0</v>
      </c>
      <c r="AY1889">
        <f>IF(P1889&gt;4031, 2, 0)</f>
        <v>0</v>
      </c>
      <c r="AZ1889">
        <f>IF(H1889&gt;51934.91, 1, 0)</f>
        <v>0</v>
      </c>
      <c r="BA1889">
        <f>SUM(AW1889:AZ1889)</f>
        <v>0</v>
      </c>
      <c r="BB1889" t="str">
        <f>VLOOKUP(BA1889,'Standard Deviations'!$L$1:$M$11,2,TRUE)</f>
        <v>No Tier</v>
      </c>
    </row>
    <row r="1890" spans="1:54" hidden="1">
      <c r="A1890">
        <v>255</v>
      </c>
      <c r="B1890">
        <v>1951</v>
      </c>
      <c r="C1890">
        <f>2024-B1890</f>
        <v>73</v>
      </c>
      <c r="D1890" t="str">
        <f>VLOOKUP(B1890,Reference!$A$1:$B$125, 2)</f>
        <v>Boomers</v>
      </c>
      <c r="E1890" t="s">
        <v>54</v>
      </c>
      <c r="F1890" t="str">
        <f>IF(E1890="High School", "No College", "College")</f>
        <v>College</v>
      </c>
      <c r="G1890" t="s">
        <v>71</v>
      </c>
      <c r="H1890">
        <v>22263</v>
      </c>
      <c r="I1890">
        <v>22263</v>
      </c>
      <c r="J1890" s="4" t="s">
        <v>341</v>
      </c>
      <c r="K1890">
        <v>1</v>
      </c>
      <c r="L1890">
        <v>1</v>
      </c>
      <c r="M1890" t="str">
        <f>IF(OR(K1890&gt;0, L1890&gt;0), "Parent", "Not Parent")</f>
        <v>Parent</v>
      </c>
      <c r="N1890" t="s">
        <v>659</v>
      </c>
      <c r="O1890" s="8">
        <v>41916</v>
      </c>
      <c r="P1890" s="9">
        <f>O1890-N1890</f>
        <v>188</v>
      </c>
      <c r="Q1890">
        <v>31</v>
      </c>
      <c r="R1890" s="9">
        <f>P1890-Q1890</f>
        <v>157</v>
      </c>
      <c r="S1890" s="8">
        <f>O1890-R1890</f>
        <v>41759</v>
      </c>
      <c r="T1890">
        <v>17</v>
      </c>
      <c r="U1890">
        <v>0</v>
      </c>
      <c r="V1890">
        <v>2</v>
      </c>
      <c r="W1890">
        <v>0</v>
      </c>
      <c r="X1890">
        <v>0</v>
      </c>
      <c r="Y1890">
        <v>2</v>
      </c>
      <c r="Z1890">
        <v>21</v>
      </c>
      <c r="AA1890">
        <f>Z1890/P1890</f>
        <v>0.11170212765957446</v>
      </c>
      <c r="AB1890" s="11" t="s">
        <v>506</v>
      </c>
      <c r="AC1890" t="s">
        <v>59</v>
      </c>
      <c r="AD1890">
        <v>2</v>
      </c>
      <c r="AE1890" t="str">
        <f>IF(AD1890&gt;3, "Prefers Discount", "Discount Indifferent")</f>
        <v>Discount Indifferent</v>
      </c>
      <c r="AF1890">
        <v>3</v>
      </c>
      <c r="AG1890">
        <v>1</v>
      </c>
      <c r="AH1890">
        <v>0</v>
      </c>
      <c r="AI1890" t="str">
        <f>INDEX($AF$1:$AH$1,MATCH(MAX(AF1890:AH1890),AF1890:AH1890,0))</f>
        <v>Store_Orders</v>
      </c>
      <c r="AJ1890">
        <v>6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f>SUM(AK1890:AO1890)</f>
        <v>0</v>
      </c>
      <c r="AQ1890" t="s">
        <v>67</v>
      </c>
      <c r="AR1890">
        <v>0</v>
      </c>
      <c r="AS1890" t="str">
        <f>IF(OR(AK1890&gt;0, AL1890&gt;0, AM1890&gt;0, AN1890&gt;0, AO1890&gt;0), "Converted", "Not Converted")</f>
        <v>Not Converted</v>
      </c>
      <c r="AT1890">
        <v>1</v>
      </c>
      <c r="AU1890">
        <v>3</v>
      </c>
      <c r="AV1890">
        <v>11</v>
      </c>
      <c r="AW1890">
        <f>IF(Z1890&gt;607, 4, 0)</f>
        <v>0</v>
      </c>
      <c r="AX1890">
        <f>IF(AA1890&gt;0.1497, 3, 0)</f>
        <v>0</v>
      </c>
      <c r="AY1890">
        <f>IF(P1890&gt;4031, 2, 0)</f>
        <v>0</v>
      </c>
      <c r="AZ1890">
        <f>IF(H1890&gt;51934.91, 1, 0)</f>
        <v>0</v>
      </c>
      <c r="BA1890">
        <f>SUM(AW1890:AZ1890)</f>
        <v>0</v>
      </c>
      <c r="BB1890" t="str">
        <f>VLOOKUP(BA1890,'Standard Deviations'!$L$1:$M$11,2,TRUE)</f>
        <v>No Tier</v>
      </c>
    </row>
    <row r="1891" spans="1:54">
      <c r="A1891">
        <v>7527</v>
      </c>
      <c r="B1891">
        <v>1968</v>
      </c>
      <c r="C1891">
        <f>2024-B1891</f>
        <v>56</v>
      </c>
      <c r="D1891" t="str">
        <f>VLOOKUP(B1891,Reference!$A$1:$B$125, 2)</f>
        <v>Gen X</v>
      </c>
      <c r="E1891" t="s">
        <v>64</v>
      </c>
      <c r="F1891" t="str">
        <f>IF(E1891="High School", "No College", "College")</f>
        <v>College</v>
      </c>
      <c r="G1891" t="s">
        <v>71</v>
      </c>
      <c r="H1891">
        <v>23748</v>
      </c>
      <c r="I1891">
        <v>23748</v>
      </c>
      <c r="J1891" s="4" t="s">
        <v>341</v>
      </c>
      <c r="K1891">
        <v>1</v>
      </c>
      <c r="L1891">
        <v>0</v>
      </c>
      <c r="M1891" t="str">
        <f>IF(OR(K1891&gt;0, L1891&gt;0), "Parent", "Not Parent")</f>
        <v>Parent</v>
      </c>
      <c r="N1891" t="s">
        <v>625</v>
      </c>
      <c r="O1891" s="8">
        <v>41916</v>
      </c>
      <c r="P1891" s="9">
        <f>O1891-N1891</f>
        <v>682</v>
      </c>
      <c r="Q1891">
        <v>97</v>
      </c>
      <c r="R1891" s="9">
        <f>P1891-Q1891</f>
        <v>585</v>
      </c>
      <c r="S1891" s="8">
        <f>O1891-R1891</f>
        <v>41331</v>
      </c>
      <c r="T1891">
        <v>6</v>
      </c>
      <c r="U1891">
        <v>6</v>
      </c>
      <c r="V1891">
        <v>29</v>
      </c>
      <c r="W1891">
        <v>12</v>
      </c>
      <c r="X1891">
        <v>15</v>
      </c>
      <c r="Y1891">
        <v>8</v>
      </c>
      <c r="Z1891">
        <v>76</v>
      </c>
      <c r="AA1891">
        <f>Z1891/P1891</f>
        <v>0.11143695014662756</v>
      </c>
      <c r="AB1891" s="14" t="s">
        <v>506</v>
      </c>
      <c r="AC1891" s="13" t="s">
        <v>63</v>
      </c>
      <c r="AD1891">
        <v>3</v>
      </c>
      <c r="AE1891" t="str">
        <f>IF(AD1891&gt;3, "Prefers Discount", "Discount Indifferent")</f>
        <v>Discount Indifferent</v>
      </c>
      <c r="AF1891">
        <v>3</v>
      </c>
      <c r="AG1891">
        <v>2</v>
      </c>
      <c r="AH1891">
        <v>1</v>
      </c>
      <c r="AI1891" t="str">
        <f>INDEX($AF$1:$AH$1,MATCH(MAX(AF1891:AH1891),AF1891:AH1891,0))</f>
        <v>Store_Orders</v>
      </c>
      <c r="AJ1891">
        <v>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f>SUM(AK1891:AO1891)</f>
        <v>0</v>
      </c>
      <c r="AQ1891" t="s">
        <v>67</v>
      </c>
      <c r="AR1891">
        <v>0</v>
      </c>
      <c r="AS1891" t="str">
        <f>IF(OR(AK1891&gt;0, AL1891&gt;0, AM1891&gt;0, AN1891&gt;0, AO1891&gt;0), "Converted", "Not Converted")</f>
        <v>Not Converted</v>
      </c>
      <c r="AT1891">
        <v>0</v>
      </c>
      <c r="AU1891">
        <v>3</v>
      </c>
      <c r="AV1891">
        <v>11</v>
      </c>
      <c r="AW1891">
        <f>IF(Z1891&gt;607, 4, 0)</f>
        <v>0</v>
      </c>
      <c r="AX1891">
        <f>IF(AA1891&gt;0.1497, 3, 0)</f>
        <v>0</v>
      </c>
      <c r="AY1891">
        <f>IF(P1891&gt;4031, 2, 0)</f>
        <v>0</v>
      </c>
      <c r="AZ1891">
        <f>IF(H1891&gt;51934.91, 1, 0)</f>
        <v>0</v>
      </c>
      <c r="BA1891">
        <f>SUM(AW1891:AZ1891)</f>
        <v>0</v>
      </c>
      <c r="BB1891" t="str">
        <f>VLOOKUP(BA1891,'Standard Deviations'!$L$1:$M$11,2,TRUE)</f>
        <v>No Tier</v>
      </c>
    </row>
    <row r="1892" spans="1:54">
      <c r="A1892">
        <v>8663</v>
      </c>
      <c r="B1892">
        <v>1974</v>
      </c>
      <c r="C1892">
        <f>2024-B1892</f>
        <v>50</v>
      </c>
      <c r="D1892" t="str">
        <f>VLOOKUP(B1892,Reference!$A$1:$B$125, 2)</f>
        <v>Gen X</v>
      </c>
      <c r="E1892" t="s">
        <v>54</v>
      </c>
      <c r="F1892" t="str">
        <f>IF(E1892="High School", "No College", "College")</f>
        <v>College</v>
      </c>
      <c r="G1892" t="s">
        <v>71</v>
      </c>
      <c r="H1892">
        <v>39996</v>
      </c>
      <c r="I1892">
        <v>39996</v>
      </c>
      <c r="J1892" s="4" t="s">
        <v>175</v>
      </c>
      <c r="K1892">
        <v>1</v>
      </c>
      <c r="L1892">
        <v>1</v>
      </c>
      <c r="M1892" t="str">
        <f>IF(OR(K1892&gt;0, L1892&gt;0), "Parent", "Not Parent")</f>
        <v>Parent</v>
      </c>
      <c r="N1892" t="s">
        <v>124</v>
      </c>
      <c r="O1892" s="8">
        <v>41916</v>
      </c>
      <c r="P1892" s="9">
        <f>O1892-N1892</f>
        <v>135</v>
      </c>
      <c r="Q1892">
        <v>85</v>
      </c>
      <c r="R1892" s="9">
        <f>P1892-Q1892</f>
        <v>50</v>
      </c>
      <c r="S1892" s="8">
        <f>O1892-R1892</f>
        <v>41866</v>
      </c>
      <c r="T1892">
        <v>11</v>
      </c>
      <c r="U1892">
        <v>0</v>
      </c>
      <c r="V1892">
        <v>3</v>
      </c>
      <c r="W1892">
        <v>0</v>
      </c>
      <c r="X1892">
        <v>0</v>
      </c>
      <c r="Y1892">
        <v>1</v>
      </c>
      <c r="Z1892">
        <v>15</v>
      </c>
      <c r="AA1892">
        <f>Z1892/P1892</f>
        <v>0.1111111111111111</v>
      </c>
      <c r="AB1892" s="14" t="s">
        <v>506</v>
      </c>
      <c r="AC1892" s="13" t="s">
        <v>63</v>
      </c>
      <c r="AD1892">
        <v>1</v>
      </c>
      <c r="AE1892" t="str">
        <f>IF(AD1892&gt;3, "Prefers Discount", "Discount Indifferent")</f>
        <v>Discount Indifferent</v>
      </c>
      <c r="AF1892">
        <v>2</v>
      </c>
      <c r="AG1892">
        <v>1</v>
      </c>
      <c r="AH1892">
        <v>0</v>
      </c>
      <c r="AI1892" t="str">
        <f>INDEX($AF$1:$AH$1,MATCH(MAX(AF1892:AH1892),AF1892:AH1892,0))</f>
        <v>Store_Orders</v>
      </c>
      <c r="AJ1892">
        <v>6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f>SUM(AK1892:AO1892)</f>
        <v>0</v>
      </c>
      <c r="AQ1892" t="s">
        <v>67</v>
      </c>
      <c r="AR1892">
        <v>0</v>
      </c>
      <c r="AS1892" t="str">
        <f>IF(OR(AK1892&gt;0, AL1892&gt;0, AM1892&gt;0, AN1892&gt;0, AO1892&gt;0), "Converted", "Not Converted")</f>
        <v>Not Converted</v>
      </c>
      <c r="AT1892">
        <v>0</v>
      </c>
      <c r="AU1892">
        <v>3</v>
      </c>
      <c r="AV1892">
        <v>11</v>
      </c>
      <c r="AW1892">
        <f>IF(Z1892&gt;607, 4, 0)</f>
        <v>0</v>
      </c>
      <c r="AX1892">
        <f>IF(AA1892&gt;0.1497, 3, 0)</f>
        <v>0</v>
      </c>
      <c r="AY1892">
        <f>IF(P1892&gt;4031, 2, 0)</f>
        <v>0</v>
      </c>
      <c r="AZ1892">
        <f>IF(H1892&gt;51934.91, 1, 0)</f>
        <v>0</v>
      </c>
      <c r="BA1892">
        <f>SUM(AW1892:AZ1892)</f>
        <v>0</v>
      </c>
      <c r="BB1892" t="str">
        <f>VLOOKUP(BA1892,'Standard Deviations'!$L$1:$M$11,2,TRUE)</f>
        <v>No Tier</v>
      </c>
    </row>
    <row r="1893" spans="1:54" hidden="1">
      <c r="A1893">
        <v>7224</v>
      </c>
      <c r="B1893">
        <v>1977</v>
      </c>
      <c r="C1893">
        <f>2024-B1893</f>
        <v>47</v>
      </c>
      <c r="D1893" t="str">
        <f>VLOOKUP(B1893,Reference!$A$1:$B$125, 2)</f>
        <v>Gen X</v>
      </c>
      <c r="E1893" t="s">
        <v>54</v>
      </c>
      <c r="F1893" t="str">
        <f>IF(E1893="High School", "No College", "College")</f>
        <v>College</v>
      </c>
      <c r="G1893" t="s">
        <v>55</v>
      </c>
      <c r="H1893">
        <v>31353</v>
      </c>
      <c r="I1893">
        <v>31353</v>
      </c>
      <c r="J1893" s="4" t="s">
        <v>341</v>
      </c>
      <c r="K1893">
        <v>1</v>
      </c>
      <c r="L1893">
        <v>1</v>
      </c>
      <c r="M1893" t="str">
        <f>IF(OR(K1893&gt;0, L1893&gt;0), "Parent", "Not Parent")</f>
        <v>Parent</v>
      </c>
      <c r="N1893" t="s">
        <v>128</v>
      </c>
      <c r="O1893" s="8">
        <v>41916</v>
      </c>
      <c r="P1893" s="9">
        <f>O1893-N1893</f>
        <v>279</v>
      </c>
      <c r="Q1893">
        <v>24</v>
      </c>
      <c r="R1893" s="9">
        <f>P1893-Q1893</f>
        <v>255</v>
      </c>
      <c r="S1893" s="8">
        <f>O1893-R1893</f>
        <v>41661</v>
      </c>
      <c r="T1893">
        <v>10</v>
      </c>
      <c r="U1893">
        <v>0</v>
      </c>
      <c r="V1893">
        <v>10</v>
      </c>
      <c r="W1893">
        <v>3</v>
      </c>
      <c r="X1893">
        <v>1</v>
      </c>
      <c r="Y1893">
        <v>7</v>
      </c>
      <c r="Z1893">
        <v>31</v>
      </c>
      <c r="AA1893">
        <f>Z1893/P1893</f>
        <v>0.1111111111111111</v>
      </c>
      <c r="AB1893" s="11" t="s">
        <v>506</v>
      </c>
      <c r="AC1893" t="s">
        <v>59</v>
      </c>
      <c r="AD1893">
        <v>2</v>
      </c>
      <c r="AE1893" t="str">
        <f>IF(AD1893&gt;3, "Prefers Discount", "Discount Indifferent")</f>
        <v>Discount Indifferent</v>
      </c>
      <c r="AF1893">
        <v>2</v>
      </c>
      <c r="AG1893">
        <v>1</v>
      </c>
      <c r="AH1893">
        <v>1</v>
      </c>
      <c r="AI1893" t="str">
        <f>INDEX($AF$1:$AH$1,MATCH(MAX(AF1893:AH1893),AF1893:AH1893,0))</f>
        <v>Store_Orders</v>
      </c>
      <c r="AJ1893">
        <v>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f>SUM(AK1893:AO1893)</f>
        <v>0</v>
      </c>
      <c r="AQ1893" t="s">
        <v>67</v>
      </c>
      <c r="AR1893">
        <v>0</v>
      </c>
      <c r="AS1893" t="str">
        <f>IF(OR(AK1893&gt;0, AL1893&gt;0, AM1893&gt;0, AN1893&gt;0, AO1893&gt;0), "Converted", "Not Converted")</f>
        <v>Not Converted</v>
      </c>
      <c r="AT1893">
        <v>0</v>
      </c>
      <c r="AU1893">
        <v>3</v>
      </c>
      <c r="AV1893">
        <v>11</v>
      </c>
      <c r="AW1893">
        <f>IF(Z1893&gt;607, 4, 0)</f>
        <v>0</v>
      </c>
      <c r="AX1893">
        <f>IF(AA1893&gt;0.1497, 3, 0)</f>
        <v>0</v>
      </c>
      <c r="AY1893">
        <f>IF(P1893&gt;4031, 2, 0)</f>
        <v>0</v>
      </c>
      <c r="AZ1893">
        <f>IF(H1893&gt;51934.91, 1, 0)</f>
        <v>0</v>
      </c>
      <c r="BA1893">
        <f>SUM(AW1893:AZ1893)</f>
        <v>0</v>
      </c>
      <c r="BB1893" t="str">
        <f>VLOOKUP(BA1893,'Standard Deviations'!$L$1:$M$11,2,TRUE)</f>
        <v>No Tier</v>
      </c>
    </row>
    <row r="1894" spans="1:54" hidden="1">
      <c r="A1894">
        <v>6215</v>
      </c>
      <c r="B1894">
        <v>1977</v>
      </c>
      <c r="C1894">
        <f>2024-B1894</f>
        <v>47</v>
      </c>
      <c r="D1894" t="str">
        <f>VLOOKUP(B1894,Reference!$A$1:$B$125, 2)</f>
        <v>Gen X</v>
      </c>
      <c r="E1894" t="s">
        <v>54</v>
      </c>
      <c r="F1894" t="str">
        <f>IF(E1894="High School", "No College", "College")</f>
        <v>College</v>
      </c>
      <c r="G1894" t="s">
        <v>55</v>
      </c>
      <c r="H1894">
        <v>31353</v>
      </c>
      <c r="I1894">
        <v>31353</v>
      </c>
      <c r="J1894" s="4" t="s">
        <v>341</v>
      </c>
      <c r="K1894">
        <v>1</v>
      </c>
      <c r="L1894">
        <v>1</v>
      </c>
      <c r="M1894" t="str">
        <f>IF(OR(K1894&gt;0, L1894&gt;0), "Parent", "Not Parent")</f>
        <v>Parent</v>
      </c>
      <c r="N1894" t="s">
        <v>128</v>
      </c>
      <c r="O1894" s="8">
        <v>41916</v>
      </c>
      <c r="P1894" s="9">
        <f>O1894-N1894</f>
        <v>279</v>
      </c>
      <c r="Q1894">
        <v>24</v>
      </c>
      <c r="R1894" s="9">
        <f>P1894-Q1894</f>
        <v>255</v>
      </c>
      <c r="S1894" s="8">
        <f>O1894-R1894</f>
        <v>41661</v>
      </c>
      <c r="T1894">
        <v>10</v>
      </c>
      <c r="U1894">
        <v>0</v>
      </c>
      <c r="V1894">
        <v>10</v>
      </c>
      <c r="W1894">
        <v>3</v>
      </c>
      <c r="X1894">
        <v>1</v>
      </c>
      <c r="Y1894">
        <v>7</v>
      </c>
      <c r="Z1894">
        <v>31</v>
      </c>
      <c r="AA1894">
        <f>Z1894/P1894</f>
        <v>0.1111111111111111</v>
      </c>
      <c r="AB1894" s="11" t="s">
        <v>506</v>
      </c>
      <c r="AC1894" t="s">
        <v>59</v>
      </c>
      <c r="AD1894">
        <v>2</v>
      </c>
      <c r="AE1894" t="str">
        <f>IF(AD1894&gt;3, "Prefers Discount", "Discount Indifferent")</f>
        <v>Discount Indifferent</v>
      </c>
      <c r="AF1894">
        <v>2</v>
      </c>
      <c r="AG1894">
        <v>1</v>
      </c>
      <c r="AH1894">
        <v>1</v>
      </c>
      <c r="AI1894" t="str">
        <f>INDEX($AF$1:$AH$1,MATCH(MAX(AF1894:AH1894),AF1894:AH1894,0))</f>
        <v>Store_Orders</v>
      </c>
      <c r="AJ1894">
        <v>8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f>SUM(AK1894:AO1894)</f>
        <v>0</v>
      </c>
      <c r="AQ1894" t="s">
        <v>67</v>
      </c>
      <c r="AR1894">
        <v>1</v>
      </c>
      <c r="AS1894" t="str">
        <f>IF(OR(AK1894&gt;0, AL1894&gt;0, AM1894&gt;0, AN1894&gt;0, AO1894&gt;0), "Converted", "Not Converted")</f>
        <v>Not Converted</v>
      </c>
      <c r="AT1894">
        <v>0</v>
      </c>
      <c r="AU1894">
        <v>3</v>
      </c>
      <c r="AV1894">
        <v>11</v>
      </c>
      <c r="AW1894">
        <f>IF(Z1894&gt;607, 4, 0)</f>
        <v>0</v>
      </c>
      <c r="AX1894">
        <f>IF(AA1894&gt;0.1497, 3, 0)</f>
        <v>0</v>
      </c>
      <c r="AY1894">
        <f>IF(P1894&gt;4031, 2, 0)</f>
        <v>0</v>
      </c>
      <c r="AZ1894">
        <f>IF(H1894&gt;51934.91, 1, 0)</f>
        <v>0</v>
      </c>
      <c r="BA1894">
        <f>SUM(AW1894:AZ1894)</f>
        <v>0</v>
      </c>
      <c r="BB1894" t="str">
        <f>VLOOKUP(BA1894,'Standard Deviations'!$L$1:$M$11,2,TRUE)</f>
        <v>No Tier</v>
      </c>
    </row>
    <row r="1895" spans="1:54" hidden="1">
      <c r="A1895">
        <v>2256</v>
      </c>
      <c r="B1895">
        <v>1973</v>
      </c>
      <c r="C1895">
        <f>2024-B1895</f>
        <v>51</v>
      </c>
      <c r="D1895" t="str">
        <f>VLOOKUP(B1895,Reference!$A$1:$B$125, 2)</f>
        <v>Gen X</v>
      </c>
      <c r="E1895" t="s">
        <v>64</v>
      </c>
      <c r="F1895" t="str">
        <f>IF(E1895="High School", "No College", "College")</f>
        <v>College</v>
      </c>
      <c r="G1895" t="s">
        <v>55</v>
      </c>
      <c r="H1895">
        <v>27159</v>
      </c>
      <c r="I1895">
        <v>27159</v>
      </c>
      <c r="J1895" s="4" t="s">
        <v>341</v>
      </c>
      <c r="K1895">
        <v>1</v>
      </c>
      <c r="L1895">
        <v>1</v>
      </c>
      <c r="M1895" t="str">
        <f>IF(OR(K1895&gt;0, L1895&gt;0), "Parent", "Not Parent")</f>
        <v>Parent</v>
      </c>
      <c r="N1895" t="s">
        <v>214</v>
      </c>
      <c r="O1895" s="8">
        <v>41916</v>
      </c>
      <c r="P1895" s="9">
        <f>O1895-N1895</f>
        <v>189</v>
      </c>
      <c r="Q1895">
        <v>33</v>
      </c>
      <c r="R1895" s="9">
        <f>P1895-Q1895</f>
        <v>156</v>
      </c>
      <c r="S1895" s="8">
        <f>O1895-R1895</f>
        <v>41760</v>
      </c>
      <c r="T1895">
        <v>17</v>
      </c>
      <c r="U1895">
        <v>0</v>
      </c>
      <c r="V1895">
        <v>3</v>
      </c>
      <c r="W1895">
        <v>0</v>
      </c>
      <c r="X1895">
        <v>0</v>
      </c>
      <c r="Y1895">
        <v>1</v>
      </c>
      <c r="Z1895">
        <v>21</v>
      </c>
      <c r="AA1895">
        <f>Z1895/P1895</f>
        <v>0.1111111111111111</v>
      </c>
      <c r="AB1895" s="11" t="s">
        <v>506</v>
      </c>
      <c r="AC1895" t="s">
        <v>59</v>
      </c>
      <c r="AD1895">
        <v>2</v>
      </c>
      <c r="AE1895" t="str">
        <f>IF(AD1895&gt;3, "Prefers Discount", "Discount Indifferent")</f>
        <v>Discount Indifferent</v>
      </c>
      <c r="AF1895">
        <v>3</v>
      </c>
      <c r="AG1895">
        <v>1</v>
      </c>
      <c r="AH1895">
        <v>0</v>
      </c>
      <c r="AI1895" t="str">
        <f>INDEX($AF$1:$AH$1,MATCH(MAX(AF1895:AH1895),AF1895:AH1895,0))</f>
        <v>Store_Orders</v>
      </c>
      <c r="AJ1895">
        <v>6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f>SUM(AK1895:AO1895)</f>
        <v>0</v>
      </c>
      <c r="AQ1895" t="s">
        <v>67</v>
      </c>
      <c r="AR1895">
        <v>0</v>
      </c>
      <c r="AS1895" t="str">
        <f>IF(OR(AK1895&gt;0, AL1895&gt;0, AM1895&gt;0, AN1895&gt;0, AO1895&gt;0), "Converted", "Not Converted")</f>
        <v>Not Converted</v>
      </c>
      <c r="AT1895">
        <v>0</v>
      </c>
      <c r="AU1895">
        <v>3</v>
      </c>
      <c r="AV1895">
        <v>11</v>
      </c>
      <c r="AW1895">
        <f>IF(Z1895&gt;607, 4, 0)</f>
        <v>0</v>
      </c>
      <c r="AX1895">
        <f>IF(AA1895&gt;0.1497, 3, 0)</f>
        <v>0</v>
      </c>
      <c r="AY1895">
        <f>IF(P1895&gt;4031, 2, 0)</f>
        <v>0</v>
      </c>
      <c r="AZ1895">
        <f>IF(H1895&gt;51934.91, 1, 0)</f>
        <v>0</v>
      </c>
      <c r="BA1895">
        <f>SUM(AW1895:AZ1895)</f>
        <v>0</v>
      </c>
      <c r="BB1895" t="str">
        <f>VLOOKUP(BA1895,'Standard Deviations'!$L$1:$M$11,2,TRUE)</f>
        <v>No Tier</v>
      </c>
    </row>
    <row r="1896" spans="1:54" hidden="1">
      <c r="A1896">
        <v>1463</v>
      </c>
      <c r="B1896">
        <v>1958</v>
      </c>
      <c r="C1896">
        <f>2024-B1896</f>
        <v>66</v>
      </c>
      <c r="D1896" t="str">
        <f>VLOOKUP(B1896,Reference!$A$1:$B$125, 2)</f>
        <v>Boomers</v>
      </c>
      <c r="E1896" t="s">
        <v>54</v>
      </c>
      <c r="F1896" t="str">
        <f>IF(E1896="High School", "No College", "College")</f>
        <v>College</v>
      </c>
      <c r="G1896" t="s">
        <v>60</v>
      </c>
      <c r="H1896">
        <v>45160</v>
      </c>
      <c r="I1896">
        <v>45160</v>
      </c>
      <c r="J1896" s="4" t="s">
        <v>175</v>
      </c>
      <c r="K1896">
        <v>1</v>
      </c>
      <c r="L1896">
        <v>1</v>
      </c>
      <c r="M1896" t="str">
        <f>IF(OR(K1896&gt;0, L1896&gt;0), "Parent", "Not Parent")</f>
        <v>Parent</v>
      </c>
      <c r="N1896" t="s">
        <v>214</v>
      </c>
      <c r="O1896" s="8">
        <v>41916</v>
      </c>
      <c r="P1896" s="9">
        <f>O1896-N1896</f>
        <v>189</v>
      </c>
      <c r="Q1896">
        <v>9</v>
      </c>
      <c r="R1896" s="9">
        <f>P1896-Q1896</f>
        <v>180</v>
      </c>
      <c r="S1896" s="8">
        <f>O1896-R1896</f>
        <v>41736</v>
      </c>
      <c r="T1896">
        <v>8</v>
      </c>
      <c r="U1896">
        <v>2</v>
      </c>
      <c r="V1896">
        <v>5</v>
      </c>
      <c r="W1896">
        <v>3</v>
      </c>
      <c r="X1896">
        <v>0</v>
      </c>
      <c r="Y1896">
        <v>3</v>
      </c>
      <c r="Z1896">
        <v>21</v>
      </c>
      <c r="AA1896">
        <f>Z1896/P1896</f>
        <v>0.1111111111111111</v>
      </c>
      <c r="AB1896" s="11" t="s">
        <v>506</v>
      </c>
      <c r="AC1896" t="s">
        <v>59</v>
      </c>
      <c r="AD1896">
        <v>1</v>
      </c>
      <c r="AE1896" t="str">
        <f>IF(AD1896&gt;3, "Prefers Discount", "Discount Indifferent")</f>
        <v>Discount Indifferent</v>
      </c>
      <c r="AF1896">
        <v>2</v>
      </c>
      <c r="AG1896">
        <v>1</v>
      </c>
      <c r="AH1896">
        <v>0</v>
      </c>
      <c r="AI1896" t="str">
        <f>INDEX($AF$1:$AH$1,MATCH(MAX(AF1896:AH1896),AF1896:AH1896,0))</f>
        <v>Store_Orders</v>
      </c>
      <c r="AJ1896">
        <v>7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f>SUM(AK1896:AO1896)</f>
        <v>0</v>
      </c>
      <c r="AQ1896" t="s">
        <v>67</v>
      </c>
      <c r="AR1896">
        <v>0</v>
      </c>
      <c r="AS1896" t="str">
        <f>IF(OR(AK1896&gt;0, AL1896&gt;0, AM1896&gt;0, AN1896&gt;0, AO1896&gt;0), "Converted", "Not Converted")</f>
        <v>Not Converted</v>
      </c>
      <c r="AT1896">
        <v>0</v>
      </c>
      <c r="AU1896">
        <v>3</v>
      </c>
      <c r="AV1896">
        <v>11</v>
      </c>
      <c r="AW1896">
        <f>IF(Z1896&gt;607, 4, 0)</f>
        <v>0</v>
      </c>
      <c r="AX1896">
        <f>IF(AA1896&gt;0.1497, 3, 0)</f>
        <v>0</v>
      </c>
      <c r="AY1896">
        <f>IF(P1896&gt;4031, 2, 0)</f>
        <v>0</v>
      </c>
      <c r="AZ1896">
        <f>IF(H1896&gt;51934.91, 1, 0)</f>
        <v>0</v>
      </c>
      <c r="BA1896">
        <f>SUM(AW1896:AZ1896)</f>
        <v>0</v>
      </c>
      <c r="BB1896" t="str">
        <f>VLOOKUP(BA1896,'Standard Deviations'!$L$1:$M$11,2,TRUE)</f>
        <v>No Tier</v>
      </c>
    </row>
    <row r="1897" spans="1:54" hidden="1">
      <c r="A1897">
        <v>9617</v>
      </c>
      <c r="B1897">
        <v>1951</v>
      </c>
      <c r="C1897">
        <f>2024-B1897</f>
        <v>73</v>
      </c>
      <c r="D1897" t="str">
        <f>VLOOKUP(B1897,Reference!$A$1:$B$125, 2)</f>
        <v>Boomers</v>
      </c>
      <c r="E1897" t="s">
        <v>54</v>
      </c>
      <c r="F1897" t="str">
        <f>IF(E1897="High School", "No College", "College")</f>
        <v>College</v>
      </c>
      <c r="G1897" t="s">
        <v>60</v>
      </c>
      <c r="H1897">
        <v>15033</v>
      </c>
      <c r="I1897">
        <v>15033</v>
      </c>
      <c r="J1897" s="4" t="s">
        <v>341</v>
      </c>
      <c r="K1897">
        <v>0</v>
      </c>
      <c r="L1897">
        <v>0</v>
      </c>
      <c r="M1897" t="str">
        <f>IF(OR(K1897&gt;0, L1897&gt;0), "Parent", "Not Parent")</f>
        <v>Not Parent</v>
      </c>
      <c r="N1897" t="s">
        <v>651</v>
      </c>
      <c r="O1897" s="8">
        <v>41916</v>
      </c>
      <c r="P1897" s="9">
        <f>O1897-N1897</f>
        <v>171</v>
      </c>
      <c r="Q1897">
        <v>37</v>
      </c>
      <c r="R1897" s="9">
        <f>P1897-Q1897</f>
        <v>134</v>
      </c>
      <c r="S1897" s="8">
        <f>O1897-R1897</f>
        <v>41782</v>
      </c>
      <c r="T1897">
        <v>0</v>
      </c>
      <c r="U1897">
        <v>4</v>
      </c>
      <c r="V1897">
        <v>5</v>
      </c>
      <c r="W1897">
        <v>6</v>
      </c>
      <c r="X1897">
        <v>0</v>
      </c>
      <c r="Y1897">
        <v>4</v>
      </c>
      <c r="Z1897">
        <v>19</v>
      </c>
      <c r="AA1897">
        <f>Z1897/P1897</f>
        <v>0.1111111111111111</v>
      </c>
      <c r="AB1897" s="11" t="s">
        <v>506</v>
      </c>
      <c r="AC1897" t="s">
        <v>59</v>
      </c>
      <c r="AD1897">
        <v>1</v>
      </c>
      <c r="AE1897" t="str">
        <f>IF(AD1897&gt;3, "Prefers Discount", "Discount Indifferent")</f>
        <v>Discount Indifferent</v>
      </c>
      <c r="AF1897">
        <v>3</v>
      </c>
      <c r="AG1897">
        <v>1</v>
      </c>
      <c r="AH1897">
        <v>0</v>
      </c>
      <c r="AI1897" t="str">
        <f>INDEX($AF$1:$AH$1,MATCH(MAX(AF1897:AH1897),AF1897:AH1897,0))</f>
        <v>Store_Orders</v>
      </c>
      <c r="AJ1897">
        <v>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f>SUM(AK1897:AO1897)</f>
        <v>0</v>
      </c>
      <c r="AQ1897" t="s">
        <v>67</v>
      </c>
      <c r="AR1897">
        <v>0</v>
      </c>
      <c r="AS1897" t="str">
        <f>IF(OR(AK1897&gt;0, AL1897&gt;0, AM1897&gt;0, AN1897&gt;0, AO1897&gt;0), "Converted", "Not Converted")</f>
        <v>Not Converted</v>
      </c>
      <c r="AT1897">
        <v>0</v>
      </c>
      <c r="AU1897">
        <v>3</v>
      </c>
      <c r="AV1897">
        <v>11</v>
      </c>
      <c r="AW1897">
        <f>IF(Z1897&gt;607, 4, 0)</f>
        <v>0</v>
      </c>
      <c r="AX1897">
        <f>IF(AA1897&gt;0.1497, 3, 0)</f>
        <v>0</v>
      </c>
      <c r="AY1897">
        <f>IF(P1897&gt;4031, 2, 0)</f>
        <v>0</v>
      </c>
      <c r="AZ1897">
        <f>IF(H1897&gt;51934.91, 1, 0)</f>
        <v>0</v>
      </c>
      <c r="BA1897">
        <f>SUM(AW1897:AZ1897)</f>
        <v>0</v>
      </c>
      <c r="BB1897" t="str">
        <f>VLOOKUP(BA1897,'Standard Deviations'!$L$1:$M$11,2,TRUE)</f>
        <v>No Tier</v>
      </c>
    </row>
    <row r="1898" spans="1:54">
      <c r="A1898">
        <v>7286</v>
      </c>
      <c r="B1898">
        <v>1968</v>
      </c>
      <c r="C1898">
        <f>2024-B1898</f>
        <v>56</v>
      </c>
      <c r="D1898" t="str">
        <f>VLOOKUP(B1898,Reference!$A$1:$B$125, 2)</f>
        <v>Gen X</v>
      </c>
      <c r="E1898" t="s">
        <v>54</v>
      </c>
      <c r="F1898" t="str">
        <f>IF(E1898="High School", "No College", "College")</f>
        <v>College</v>
      </c>
      <c r="G1898" t="s">
        <v>65</v>
      </c>
      <c r="H1898">
        <v>41728</v>
      </c>
      <c r="I1898">
        <v>41728</v>
      </c>
      <c r="J1898" s="4" t="s">
        <v>175</v>
      </c>
      <c r="K1898">
        <v>1</v>
      </c>
      <c r="L1898">
        <v>0</v>
      </c>
      <c r="M1898" t="str">
        <f>IF(OR(K1898&gt;0, L1898&gt;0), "Parent", "Not Parent")</f>
        <v>Parent</v>
      </c>
      <c r="N1898" t="s">
        <v>710</v>
      </c>
      <c r="O1898" s="8">
        <v>41916</v>
      </c>
      <c r="P1898" s="9">
        <f>O1898-N1898</f>
        <v>498</v>
      </c>
      <c r="Q1898">
        <v>92</v>
      </c>
      <c r="R1898" s="9">
        <f>P1898-Q1898</f>
        <v>406</v>
      </c>
      <c r="S1898" s="8">
        <f>O1898-R1898</f>
        <v>41510</v>
      </c>
      <c r="T1898">
        <v>13</v>
      </c>
      <c r="U1898">
        <v>6</v>
      </c>
      <c r="V1898">
        <v>15</v>
      </c>
      <c r="W1898">
        <v>3</v>
      </c>
      <c r="X1898">
        <v>5</v>
      </c>
      <c r="Y1898">
        <v>13</v>
      </c>
      <c r="Z1898">
        <v>55</v>
      </c>
      <c r="AA1898">
        <f>Z1898/P1898</f>
        <v>0.11044176706827309</v>
      </c>
      <c r="AB1898" s="14" t="s">
        <v>506</v>
      </c>
      <c r="AC1898" s="13" t="s">
        <v>63</v>
      </c>
      <c r="AD1898">
        <v>1</v>
      </c>
      <c r="AE1898" t="str">
        <f>IF(AD1898&gt;3, "Prefers Discount", "Discount Indifferent")</f>
        <v>Discount Indifferent</v>
      </c>
      <c r="AF1898">
        <v>2</v>
      </c>
      <c r="AG1898">
        <v>2</v>
      </c>
      <c r="AH1898">
        <v>0</v>
      </c>
      <c r="AI1898" t="str">
        <f>INDEX($AF$1:$AH$1,MATCH(MAX(AF1898:AH1898),AF1898:AH1898,0))</f>
        <v>Store_Orders</v>
      </c>
      <c r="AJ1898">
        <v>10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f>SUM(AK1898:AO1898)</f>
        <v>0</v>
      </c>
      <c r="AQ1898" t="s">
        <v>67</v>
      </c>
      <c r="AR1898">
        <v>0</v>
      </c>
      <c r="AS1898" t="str">
        <f>IF(OR(AK1898&gt;0, AL1898&gt;0, AM1898&gt;0, AN1898&gt;0, AO1898&gt;0), "Converted", "Not Converted")</f>
        <v>Not Converted</v>
      </c>
      <c r="AT1898">
        <v>0</v>
      </c>
      <c r="AU1898">
        <v>3</v>
      </c>
      <c r="AV1898">
        <v>11</v>
      </c>
      <c r="AW1898">
        <f>IF(Z1898&gt;607, 4, 0)</f>
        <v>0</v>
      </c>
      <c r="AX1898">
        <f>IF(AA1898&gt;0.1497, 3, 0)</f>
        <v>0</v>
      </c>
      <c r="AY1898">
        <f>IF(P1898&gt;4031, 2, 0)</f>
        <v>0</v>
      </c>
      <c r="AZ1898">
        <f>IF(H1898&gt;51934.91, 1, 0)</f>
        <v>0</v>
      </c>
      <c r="BA1898">
        <f>SUM(AW1898:AZ1898)</f>
        <v>0</v>
      </c>
      <c r="BB1898" t="str">
        <f>VLOOKUP(BA1898,'Standard Deviations'!$L$1:$M$11,2,TRUE)</f>
        <v>No Tier</v>
      </c>
    </row>
    <row r="1899" spans="1:54">
      <c r="A1899">
        <v>11010</v>
      </c>
      <c r="B1899">
        <v>1984</v>
      </c>
      <c r="C1899">
        <f>2024-B1899</f>
        <v>40</v>
      </c>
      <c r="D1899" t="str">
        <f>VLOOKUP(B1899,Reference!$A$1:$B$125, 2)</f>
        <v>Millennials</v>
      </c>
      <c r="E1899" t="s">
        <v>68</v>
      </c>
      <c r="F1899" t="str">
        <f>IF(E1899="High School", "No College", "College")</f>
        <v>College</v>
      </c>
      <c r="G1899" t="s">
        <v>60</v>
      </c>
      <c r="H1899">
        <v>16269</v>
      </c>
      <c r="I1899">
        <v>16269</v>
      </c>
      <c r="J1899" s="4" t="s">
        <v>341</v>
      </c>
      <c r="K1899">
        <v>1</v>
      </c>
      <c r="L1899">
        <v>0</v>
      </c>
      <c r="M1899" t="str">
        <f>IF(OR(K1899&gt;0, L1899&gt;0), "Parent", "Not Parent")</f>
        <v>Parent</v>
      </c>
      <c r="N1899" t="s">
        <v>681</v>
      </c>
      <c r="O1899" s="8">
        <v>41916</v>
      </c>
      <c r="P1899" s="9">
        <f>O1899-N1899</f>
        <v>400</v>
      </c>
      <c r="Q1899">
        <v>75</v>
      </c>
      <c r="R1899" s="9">
        <f>P1899-Q1899</f>
        <v>325</v>
      </c>
      <c r="S1899" s="8">
        <f>O1899-R1899</f>
        <v>41591</v>
      </c>
      <c r="T1899">
        <v>19</v>
      </c>
      <c r="U1899">
        <v>3</v>
      </c>
      <c r="V1899">
        <v>18</v>
      </c>
      <c r="W1899">
        <v>3</v>
      </c>
      <c r="X1899">
        <v>1</v>
      </c>
      <c r="Y1899">
        <v>0</v>
      </c>
      <c r="Z1899">
        <v>44</v>
      </c>
      <c r="AA1899">
        <f>Z1899/P1899</f>
        <v>0.11</v>
      </c>
      <c r="AB1899" s="14" t="s">
        <v>506</v>
      </c>
      <c r="AC1899" s="13" t="s">
        <v>63</v>
      </c>
      <c r="AD1899">
        <v>3</v>
      </c>
      <c r="AE1899" t="str">
        <f>IF(AD1899&gt;3, "Prefers Discount", "Discount Indifferent")</f>
        <v>Discount Indifferent</v>
      </c>
      <c r="AF1899">
        <v>3</v>
      </c>
      <c r="AG1899">
        <v>3</v>
      </c>
      <c r="AH1899">
        <v>0</v>
      </c>
      <c r="AI1899" t="str">
        <f>INDEX($AF$1:$AH$1,MATCH(MAX(AF1899:AH1899),AF1899:AH1899,0))</f>
        <v>Store_Orders</v>
      </c>
      <c r="AJ1899">
        <v>8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f>SUM(AK1899:AO1899)</f>
        <v>0</v>
      </c>
      <c r="AQ1899" t="s">
        <v>67</v>
      </c>
      <c r="AR1899">
        <v>0</v>
      </c>
      <c r="AS1899" t="str">
        <f>IF(OR(AK1899&gt;0, AL1899&gt;0, AM1899&gt;0, AN1899&gt;0, AO1899&gt;0), "Converted", "Not Converted")</f>
        <v>Not Converted</v>
      </c>
      <c r="AT1899">
        <v>0</v>
      </c>
      <c r="AU1899">
        <v>3</v>
      </c>
      <c r="AV1899">
        <v>11</v>
      </c>
      <c r="AW1899">
        <f>IF(Z1899&gt;607, 4, 0)</f>
        <v>0</v>
      </c>
      <c r="AX1899">
        <f>IF(AA1899&gt;0.1497, 3, 0)</f>
        <v>0</v>
      </c>
      <c r="AY1899">
        <f>IF(P1899&gt;4031, 2, 0)</f>
        <v>0</v>
      </c>
      <c r="AZ1899">
        <f>IF(H1899&gt;51934.91, 1, 0)</f>
        <v>0</v>
      </c>
      <c r="BA1899">
        <f>SUM(AW1899:AZ1899)</f>
        <v>0</v>
      </c>
      <c r="BB1899" t="str">
        <f>VLOOKUP(BA1899,'Standard Deviations'!$L$1:$M$11,2,TRUE)</f>
        <v>No Tier</v>
      </c>
    </row>
    <row r="1900" spans="1:54" hidden="1">
      <c r="A1900">
        <v>1515</v>
      </c>
      <c r="B1900">
        <v>1975</v>
      </c>
      <c r="C1900">
        <f>2024-B1900</f>
        <v>49</v>
      </c>
      <c r="D1900" t="str">
        <f>VLOOKUP(B1900,Reference!$A$1:$B$125, 2)</f>
        <v>Gen X</v>
      </c>
      <c r="E1900" t="s">
        <v>64</v>
      </c>
      <c r="F1900" t="str">
        <f>IF(E1900="High School", "No College", "College")</f>
        <v>College</v>
      </c>
      <c r="G1900" t="s">
        <v>65</v>
      </c>
      <c r="H1900">
        <v>34176</v>
      </c>
      <c r="I1900">
        <v>34176</v>
      </c>
      <c r="J1900" s="4" t="s">
        <v>175</v>
      </c>
      <c r="K1900">
        <v>0</v>
      </c>
      <c r="L1900">
        <v>1</v>
      </c>
      <c r="M1900" t="str">
        <f>IF(OR(K1900&gt;0, L1900&gt;0), "Parent", "Not Parent")</f>
        <v>Parent</v>
      </c>
      <c r="N1900" t="s">
        <v>157</v>
      </c>
      <c r="O1900" s="8">
        <v>41916</v>
      </c>
      <c r="P1900" s="9">
        <f>O1900-N1900</f>
        <v>255</v>
      </c>
      <c r="Q1900">
        <v>9</v>
      </c>
      <c r="R1900" s="9">
        <f>P1900-Q1900</f>
        <v>246</v>
      </c>
      <c r="S1900" s="8">
        <f>O1900-R1900</f>
        <v>41670</v>
      </c>
      <c r="T1900">
        <v>11</v>
      </c>
      <c r="U1900">
        <v>2</v>
      </c>
      <c r="V1900">
        <v>7</v>
      </c>
      <c r="W1900">
        <v>4</v>
      </c>
      <c r="X1900">
        <v>2</v>
      </c>
      <c r="Y1900">
        <v>2</v>
      </c>
      <c r="Z1900">
        <v>28</v>
      </c>
      <c r="AA1900">
        <f>Z1900/P1900</f>
        <v>0.10980392156862745</v>
      </c>
      <c r="AB1900" s="11" t="s">
        <v>506</v>
      </c>
      <c r="AC1900" t="s">
        <v>59</v>
      </c>
      <c r="AD1900">
        <v>1</v>
      </c>
      <c r="AE1900" t="str">
        <f>IF(AD1900&gt;3, "Prefers Discount", "Discount Indifferent")</f>
        <v>Discount Indifferent</v>
      </c>
      <c r="AF1900">
        <v>3</v>
      </c>
      <c r="AG1900">
        <v>1</v>
      </c>
      <c r="AH1900">
        <v>0</v>
      </c>
      <c r="AI1900" t="str">
        <f>INDEX($AF$1:$AH$1,MATCH(MAX(AF1900:AH1900),AF1900:AH1900,0))</f>
        <v>Store_Orders</v>
      </c>
      <c r="AJ1900">
        <v>3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f>SUM(AK1900:AO1900)</f>
        <v>0</v>
      </c>
      <c r="AQ1900" t="s">
        <v>67</v>
      </c>
      <c r="AR1900">
        <v>0</v>
      </c>
      <c r="AS1900" t="str">
        <f>IF(OR(AK1900&gt;0, AL1900&gt;0, AM1900&gt;0, AN1900&gt;0, AO1900&gt;0), "Converted", "Not Converted")</f>
        <v>Not Converted</v>
      </c>
      <c r="AT1900">
        <v>0</v>
      </c>
      <c r="AU1900">
        <v>3</v>
      </c>
      <c r="AV1900">
        <v>11</v>
      </c>
      <c r="AW1900">
        <f>IF(Z1900&gt;607, 4, 0)</f>
        <v>0</v>
      </c>
      <c r="AX1900">
        <f>IF(AA1900&gt;0.1497, 3, 0)</f>
        <v>0</v>
      </c>
      <c r="AY1900">
        <f>IF(P1900&gt;4031, 2, 0)</f>
        <v>0</v>
      </c>
      <c r="AZ1900">
        <f>IF(H1900&gt;51934.91, 1, 0)</f>
        <v>0</v>
      </c>
      <c r="BA1900">
        <f>SUM(AW1900:AZ1900)</f>
        <v>0</v>
      </c>
      <c r="BB1900" t="str">
        <f>VLOOKUP(BA1900,'Standard Deviations'!$L$1:$M$11,2,TRUE)</f>
        <v>No Tier</v>
      </c>
    </row>
    <row r="1901" spans="1:54" hidden="1">
      <c r="A1901">
        <v>2826</v>
      </c>
      <c r="B1901">
        <v>1967</v>
      </c>
      <c r="C1901">
        <f>2024-B1901</f>
        <v>57</v>
      </c>
      <c r="D1901" t="str">
        <f>VLOOKUP(B1901,Reference!$A$1:$B$125, 2)</f>
        <v>Gen X</v>
      </c>
      <c r="E1901" t="s">
        <v>54</v>
      </c>
      <c r="F1901" t="str">
        <f>IF(E1901="High School", "No College", "College")</f>
        <v>College</v>
      </c>
      <c r="G1901" t="s">
        <v>55</v>
      </c>
      <c r="H1901">
        <v>22574</v>
      </c>
      <c r="I1901">
        <v>22574</v>
      </c>
      <c r="J1901" s="4" t="s">
        <v>341</v>
      </c>
      <c r="K1901">
        <v>2</v>
      </c>
      <c r="L1901">
        <v>1</v>
      </c>
      <c r="M1901" t="str">
        <f>IF(OR(K1901&gt;0, L1901&gt;0), "Parent", "Not Parent")</f>
        <v>Parent</v>
      </c>
      <c r="N1901" t="s">
        <v>144</v>
      </c>
      <c r="O1901" s="8">
        <v>41916</v>
      </c>
      <c r="P1901" s="9">
        <f>O1901-N1901</f>
        <v>341</v>
      </c>
      <c r="Q1901">
        <v>28</v>
      </c>
      <c r="R1901" s="9">
        <f>P1901-Q1901</f>
        <v>313</v>
      </c>
      <c r="S1901" s="8">
        <f>O1901-R1901</f>
        <v>41603</v>
      </c>
      <c r="T1901">
        <v>25</v>
      </c>
      <c r="U1901">
        <v>0</v>
      </c>
      <c r="V1901">
        <v>8</v>
      </c>
      <c r="W1901">
        <v>2</v>
      </c>
      <c r="X1901">
        <v>0</v>
      </c>
      <c r="Y1901">
        <v>2</v>
      </c>
      <c r="Z1901">
        <v>37</v>
      </c>
      <c r="AA1901">
        <f>Z1901/P1901</f>
        <v>0.10850439882697947</v>
      </c>
      <c r="AB1901" s="11" t="s">
        <v>506</v>
      </c>
      <c r="AC1901" t="s">
        <v>59</v>
      </c>
      <c r="AD1901">
        <v>2</v>
      </c>
      <c r="AE1901" t="str">
        <f>IF(AD1901&gt;3, "Prefers Discount", "Discount Indifferent")</f>
        <v>Discount Indifferent</v>
      </c>
      <c r="AF1901">
        <v>3</v>
      </c>
      <c r="AG1901">
        <v>2</v>
      </c>
      <c r="AH1901">
        <v>0</v>
      </c>
      <c r="AI1901" t="str">
        <f>INDEX($AF$1:$AH$1,MATCH(MAX(AF1901:AH1901),AF1901:AH1901,0))</f>
        <v>Store_Orders</v>
      </c>
      <c r="AJ1901">
        <v>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f>SUM(AK1901:AO1901)</f>
        <v>0</v>
      </c>
      <c r="AQ1901" t="s">
        <v>67</v>
      </c>
      <c r="AR1901">
        <v>0</v>
      </c>
      <c r="AS1901" t="str">
        <f>IF(OR(AK1901&gt;0, AL1901&gt;0, AM1901&gt;0, AN1901&gt;0, AO1901&gt;0), "Converted", "Not Converted")</f>
        <v>Not Converted</v>
      </c>
      <c r="AT1901">
        <v>0</v>
      </c>
      <c r="AU1901">
        <v>3</v>
      </c>
      <c r="AV1901">
        <v>11</v>
      </c>
      <c r="AW1901">
        <f>IF(Z1901&gt;607, 4, 0)</f>
        <v>0</v>
      </c>
      <c r="AX1901">
        <f>IF(AA1901&gt;0.1497, 3, 0)</f>
        <v>0</v>
      </c>
      <c r="AY1901">
        <f>IF(P1901&gt;4031, 2, 0)</f>
        <v>0</v>
      </c>
      <c r="AZ1901">
        <f>IF(H1901&gt;51934.91, 1, 0)</f>
        <v>0</v>
      </c>
      <c r="BA1901">
        <f>SUM(AW1901:AZ1901)</f>
        <v>0</v>
      </c>
      <c r="BB1901" t="str">
        <f>VLOOKUP(BA1901,'Standard Deviations'!$L$1:$M$11,2,TRUE)</f>
        <v>No Tier</v>
      </c>
    </row>
    <row r="1902" spans="1:54" hidden="1">
      <c r="A1902">
        <v>6222</v>
      </c>
      <c r="B1902">
        <v>1967</v>
      </c>
      <c r="C1902">
        <f>2024-B1902</f>
        <v>57</v>
      </c>
      <c r="D1902" t="str">
        <f>VLOOKUP(B1902,Reference!$A$1:$B$125, 2)</f>
        <v>Gen X</v>
      </c>
      <c r="E1902" t="s">
        <v>54</v>
      </c>
      <c r="F1902" t="str">
        <f>IF(E1902="High School", "No College", "College")</f>
        <v>College</v>
      </c>
      <c r="G1902" t="s">
        <v>55</v>
      </c>
      <c r="H1902">
        <v>22574</v>
      </c>
      <c r="I1902">
        <v>22574</v>
      </c>
      <c r="J1902" s="4" t="s">
        <v>341</v>
      </c>
      <c r="K1902">
        <v>2</v>
      </c>
      <c r="L1902">
        <v>1</v>
      </c>
      <c r="M1902" t="str">
        <f>IF(OR(K1902&gt;0, L1902&gt;0), "Parent", "Not Parent")</f>
        <v>Parent</v>
      </c>
      <c r="N1902" t="s">
        <v>144</v>
      </c>
      <c r="O1902" s="8">
        <v>41916</v>
      </c>
      <c r="P1902" s="9">
        <f>O1902-N1902</f>
        <v>341</v>
      </c>
      <c r="Q1902">
        <v>28</v>
      </c>
      <c r="R1902" s="9">
        <f>P1902-Q1902</f>
        <v>313</v>
      </c>
      <c r="S1902" s="8">
        <f>O1902-R1902</f>
        <v>41603</v>
      </c>
      <c r="T1902">
        <v>25</v>
      </c>
      <c r="U1902">
        <v>0</v>
      </c>
      <c r="V1902">
        <v>8</v>
      </c>
      <c r="W1902">
        <v>2</v>
      </c>
      <c r="X1902">
        <v>0</v>
      </c>
      <c r="Y1902">
        <v>2</v>
      </c>
      <c r="Z1902">
        <v>37</v>
      </c>
      <c r="AA1902">
        <f>Z1902/P1902</f>
        <v>0.10850439882697947</v>
      </c>
      <c r="AB1902" s="11" t="s">
        <v>506</v>
      </c>
      <c r="AC1902" t="s">
        <v>59</v>
      </c>
      <c r="AD1902">
        <v>2</v>
      </c>
      <c r="AE1902" t="str">
        <f>IF(AD1902&gt;3, "Prefers Discount", "Discount Indifferent")</f>
        <v>Discount Indifferent</v>
      </c>
      <c r="AF1902">
        <v>3</v>
      </c>
      <c r="AG1902">
        <v>2</v>
      </c>
      <c r="AH1902">
        <v>0</v>
      </c>
      <c r="AI1902" t="str">
        <f>INDEX($AF$1:$AH$1,MATCH(MAX(AF1902:AH1902),AF1902:AH1902,0))</f>
        <v>Store_Orders</v>
      </c>
      <c r="AJ1902">
        <v>7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f>SUM(AK1902:AO1902)</f>
        <v>0</v>
      </c>
      <c r="AQ1902" t="s">
        <v>67</v>
      </c>
      <c r="AR1902">
        <v>0</v>
      </c>
      <c r="AS1902" t="str">
        <f>IF(OR(AK1902&gt;0, AL1902&gt;0, AM1902&gt;0, AN1902&gt;0, AO1902&gt;0), "Converted", "Not Converted")</f>
        <v>Not Converted</v>
      </c>
      <c r="AT1902">
        <v>0</v>
      </c>
      <c r="AU1902">
        <v>3</v>
      </c>
      <c r="AV1902">
        <v>11</v>
      </c>
      <c r="AW1902">
        <f>IF(Z1902&gt;607, 4, 0)</f>
        <v>0</v>
      </c>
      <c r="AX1902">
        <f>IF(AA1902&gt;0.1497, 3, 0)</f>
        <v>0</v>
      </c>
      <c r="AY1902">
        <f>IF(P1902&gt;4031, 2, 0)</f>
        <v>0</v>
      </c>
      <c r="AZ1902">
        <f>IF(H1902&gt;51934.91, 1, 0)</f>
        <v>0</v>
      </c>
      <c r="BA1902">
        <f>SUM(AW1902:AZ1902)</f>
        <v>0</v>
      </c>
      <c r="BB1902" t="str">
        <f>VLOOKUP(BA1902,'Standard Deviations'!$L$1:$M$11,2,TRUE)</f>
        <v>No Tier</v>
      </c>
    </row>
    <row r="1903" spans="1:54" hidden="1">
      <c r="A1903">
        <v>6197</v>
      </c>
      <c r="B1903">
        <v>1962</v>
      </c>
      <c r="C1903">
        <f>2024-B1903</f>
        <v>62</v>
      </c>
      <c r="D1903" t="str">
        <f>VLOOKUP(B1903,Reference!$A$1:$B$125, 2)</f>
        <v>Boomers</v>
      </c>
      <c r="E1903" t="s">
        <v>68</v>
      </c>
      <c r="F1903" t="str">
        <f>IF(E1903="High School", "No College", "College")</f>
        <v>College</v>
      </c>
      <c r="G1903" t="s">
        <v>60</v>
      </c>
      <c r="H1903">
        <v>27238</v>
      </c>
      <c r="I1903">
        <v>27238</v>
      </c>
      <c r="J1903" s="4" t="s">
        <v>341</v>
      </c>
      <c r="K1903">
        <v>1</v>
      </c>
      <c r="L1903">
        <v>1</v>
      </c>
      <c r="M1903" t="str">
        <f>IF(OR(K1903&gt;0, L1903&gt;0), "Parent", "Not Parent")</f>
        <v>Parent</v>
      </c>
      <c r="N1903" t="s">
        <v>426</v>
      </c>
      <c r="O1903" s="8">
        <v>41916</v>
      </c>
      <c r="P1903" s="9">
        <f>O1903-N1903</f>
        <v>532</v>
      </c>
      <c r="Q1903">
        <v>39</v>
      </c>
      <c r="R1903" s="9">
        <f>P1903-Q1903</f>
        <v>493</v>
      </c>
      <c r="S1903" s="8">
        <f>O1903-R1903</f>
        <v>41423</v>
      </c>
      <c r="T1903">
        <v>37</v>
      </c>
      <c r="U1903">
        <v>0</v>
      </c>
      <c r="V1903">
        <v>17</v>
      </c>
      <c r="W1903">
        <v>0</v>
      </c>
      <c r="X1903">
        <v>0</v>
      </c>
      <c r="Y1903">
        <v>3</v>
      </c>
      <c r="Z1903">
        <v>57</v>
      </c>
      <c r="AA1903">
        <f>Z1903/P1903</f>
        <v>0.10714285714285714</v>
      </c>
      <c r="AB1903" s="11" t="s">
        <v>506</v>
      </c>
      <c r="AC1903" t="s">
        <v>59</v>
      </c>
      <c r="AD1903">
        <v>3</v>
      </c>
      <c r="AE1903" t="str">
        <f>IF(AD1903&gt;3, "Prefers Discount", "Discount Indifferent")</f>
        <v>Discount Indifferent</v>
      </c>
      <c r="AF1903">
        <v>3</v>
      </c>
      <c r="AG1903">
        <v>3</v>
      </c>
      <c r="AH1903">
        <v>0</v>
      </c>
      <c r="AI1903" t="str">
        <f>INDEX($AF$1:$AH$1,MATCH(MAX(AF1903:AH1903),AF1903:AH1903,0))</f>
        <v>Store_Orders</v>
      </c>
      <c r="AJ1903">
        <v>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f>SUM(AK1903:AO1903)</f>
        <v>0</v>
      </c>
      <c r="AQ1903" t="s">
        <v>67</v>
      </c>
      <c r="AR1903">
        <v>0</v>
      </c>
      <c r="AS1903" t="str">
        <f>IF(OR(AK1903&gt;0, AL1903&gt;0, AM1903&gt;0, AN1903&gt;0, AO1903&gt;0), "Converted", "Not Converted")</f>
        <v>Not Converted</v>
      </c>
      <c r="AT1903">
        <v>0</v>
      </c>
      <c r="AU1903">
        <v>3</v>
      </c>
      <c r="AV1903">
        <v>11</v>
      </c>
      <c r="AW1903">
        <f>IF(Z1903&gt;607, 4, 0)</f>
        <v>0</v>
      </c>
      <c r="AX1903">
        <f>IF(AA1903&gt;0.1497, 3, 0)</f>
        <v>0</v>
      </c>
      <c r="AY1903">
        <f>IF(P1903&gt;4031, 2, 0)</f>
        <v>0</v>
      </c>
      <c r="AZ1903">
        <f>IF(H1903&gt;51934.91, 1, 0)</f>
        <v>0</v>
      </c>
      <c r="BA1903">
        <f>SUM(AW1903:AZ1903)</f>
        <v>0</v>
      </c>
      <c r="BB1903" t="str">
        <f>VLOOKUP(BA1903,'Standard Deviations'!$L$1:$M$11,2,TRUE)</f>
        <v>No Tier</v>
      </c>
    </row>
    <row r="1904" spans="1:54">
      <c r="A1904">
        <v>1517</v>
      </c>
      <c r="B1904">
        <v>1969</v>
      </c>
      <c r="C1904">
        <f>2024-B1904</f>
        <v>55</v>
      </c>
      <c r="D1904" t="str">
        <f>VLOOKUP(B1904,Reference!$A$1:$B$125, 2)</f>
        <v>Gen X</v>
      </c>
      <c r="E1904" t="s">
        <v>54</v>
      </c>
      <c r="F1904" t="str">
        <f>IF(E1904="High School", "No College", "College")</f>
        <v>College</v>
      </c>
      <c r="G1904" t="s">
        <v>60</v>
      </c>
      <c r="H1904">
        <v>30822</v>
      </c>
      <c r="I1904">
        <v>30822</v>
      </c>
      <c r="J1904" s="4" t="s">
        <v>341</v>
      </c>
      <c r="K1904">
        <v>1</v>
      </c>
      <c r="L1904">
        <v>0</v>
      </c>
      <c r="M1904" t="str">
        <f>IF(OR(K1904&gt;0, L1904&gt;0), "Parent", "Not Parent")</f>
        <v>Parent</v>
      </c>
      <c r="N1904" t="s">
        <v>711</v>
      </c>
      <c r="O1904" s="8">
        <v>41916</v>
      </c>
      <c r="P1904" s="9">
        <f>O1904-N1904</f>
        <v>477</v>
      </c>
      <c r="Q1904">
        <v>92</v>
      </c>
      <c r="R1904" s="9">
        <f>P1904-Q1904</f>
        <v>385</v>
      </c>
      <c r="S1904" s="8">
        <f>O1904-R1904</f>
        <v>41531</v>
      </c>
      <c r="T1904">
        <v>3</v>
      </c>
      <c r="U1904">
        <v>9</v>
      </c>
      <c r="V1904">
        <v>13</v>
      </c>
      <c r="W1904">
        <v>2</v>
      </c>
      <c r="X1904">
        <v>12</v>
      </c>
      <c r="Y1904">
        <v>12</v>
      </c>
      <c r="Z1904">
        <v>51</v>
      </c>
      <c r="AA1904">
        <f>Z1904/P1904</f>
        <v>0.1069182389937107</v>
      </c>
      <c r="AB1904" s="14" t="s">
        <v>506</v>
      </c>
      <c r="AC1904" s="13" t="s">
        <v>63</v>
      </c>
      <c r="AD1904">
        <v>1</v>
      </c>
      <c r="AE1904" t="str">
        <f>IF(AD1904&gt;3, "Prefers Discount", "Discount Indifferent")</f>
        <v>Discount Indifferent</v>
      </c>
      <c r="AF1904">
        <v>3</v>
      </c>
      <c r="AG1904">
        <v>1</v>
      </c>
      <c r="AH1904">
        <v>0</v>
      </c>
      <c r="AI1904" t="str">
        <f>INDEX($AF$1:$AH$1,MATCH(MAX(AF1904:AH1904),AF1904:AH1904,0))</f>
        <v>Store_Orders</v>
      </c>
      <c r="AJ1904">
        <v>7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f>SUM(AK1904:AO1904)</f>
        <v>0</v>
      </c>
      <c r="AQ1904" t="s">
        <v>67</v>
      </c>
      <c r="AR1904">
        <v>0</v>
      </c>
      <c r="AS1904" t="str">
        <f>IF(OR(AK1904&gt;0, AL1904&gt;0, AM1904&gt;0, AN1904&gt;0, AO1904&gt;0), "Converted", "Not Converted")</f>
        <v>Not Converted</v>
      </c>
      <c r="AT1904">
        <v>0</v>
      </c>
      <c r="AU1904">
        <v>3</v>
      </c>
      <c r="AV1904">
        <v>11</v>
      </c>
      <c r="AW1904">
        <f>IF(Z1904&gt;607, 4, 0)</f>
        <v>0</v>
      </c>
      <c r="AX1904">
        <f>IF(AA1904&gt;0.1497, 3, 0)</f>
        <v>0</v>
      </c>
      <c r="AY1904">
        <f>IF(P1904&gt;4031, 2, 0)</f>
        <v>0</v>
      </c>
      <c r="AZ1904">
        <f>IF(H1904&gt;51934.91, 1, 0)</f>
        <v>0</v>
      </c>
      <c r="BA1904">
        <f>SUM(AW1904:AZ1904)</f>
        <v>0</v>
      </c>
      <c r="BB1904" t="str">
        <f>VLOOKUP(BA1904,'Standard Deviations'!$L$1:$M$11,2,TRUE)</f>
        <v>No Tier</v>
      </c>
    </row>
    <row r="1905" spans="1:54">
      <c r="A1905">
        <v>9733</v>
      </c>
      <c r="B1905">
        <v>1978</v>
      </c>
      <c r="C1905">
        <f>2024-B1905</f>
        <v>46</v>
      </c>
      <c r="D1905" t="str">
        <f>VLOOKUP(B1905,Reference!$A$1:$B$125, 2)</f>
        <v>Gen X</v>
      </c>
      <c r="E1905" t="s">
        <v>546</v>
      </c>
      <c r="F1905" t="str">
        <f>IF(E1905="High School", "No College", "College")</f>
        <v>No College</v>
      </c>
      <c r="G1905" t="s">
        <v>65</v>
      </c>
      <c r="H1905">
        <v>24882</v>
      </c>
      <c r="I1905">
        <v>24882</v>
      </c>
      <c r="J1905" s="4" t="s">
        <v>341</v>
      </c>
      <c r="K1905">
        <v>1</v>
      </c>
      <c r="L1905">
        <v>0</v>
      </c>
      <c r="M1905" t="str">
        <f>IF(OR(K1905&gt;0, L1905&gt;0), "Parent", "Not Parent")</f>
        <v>Parent</v>
      </c>
      <c r="N1905" t="s">
        <v>538</v>
      </c>
      <c r="O1905" s="8">
        <v>41916</v>
      </c>
      <c r="P1905" s="9">
        <f>O1905-N1905</f>
        <v>755</v>
      </c>
      <c r="Q1905">
        <v>52</v>
      </c>
      <c r="R1905" s="9">
        <f>P1905-Q1905</f>
        <v>703</v>
      </c>
      <c r="S1905" s="8">
        <f>O1905-R1905</f>
        <v>41213</v>
      </c>
      <c r="T1905">
        <v>1</v>
      </c>
      <c r="U1905">
        <v>4</v>
      </c>
      <c r="V1905">
        <v>10</v>
      </c>
      <c r="W1905">
        <v>29</v>
      </c>
      <c r="X1905">
        <v>0</v>
      </c>
      <c r="Y1905">
        <v>36</v>
      </c>
      <c r="Z1905">
        <v>80</v>
      </c>
      <c r="AA1905">
        <f>Z1905/P1905</f>
        <v>0.10596026490066225</v>
      </c>
      <c r="AB1905" s="14" t="s">
        <v>506</v>
      </c>
      <c r="AC1905" s="13" t="s">
        <v>63</v>
      </c>
      <c r="AD1905">
        <v>1</v>
      </c>
      <c r="AE1905" t="str">
        <f>IF(AD1905&gt;3, "Prefers Discount", "Discount Indifferent")</f>
        <v>Discount Indifferent</v>
      </c>
      <c r="AF1905">
        <v>2</v>
      </c>
      <c r="AG1905">
        <v>1</v>
      </c>
      <c r="AH1905">
        <v>1</v>
      </c>
      <c r="AI1905" t="str">
        <f>INDEX($AF$1:$AH$1,MATCH(MAX(AF1905:AH1905),AF1905:AH1905,0))</f>
        <v>Store_Orders</v>
      </c>
      <c r="AJ1905">
        <v>6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f>SUM(AK1905:AO1905)</f>
        <v>1</v>
      </c>
      <c r="AQ1905" t="str">
        <f>INDEX($AK$1:$AO$1,MATCH(MAX(AK1905:AO1905),AK1905:AO1905,0))</f>
        <v>Converted_on_Camp3</v>
      </c>
      <c r="AR1905">
        <v>1</v>
      </c>
      <c r="AS1905" t="str">
        <f>IF(OR(AK1905&gt;0, AL1905&gt;0, AM1905&gt;0, AN1905&gt;0, AO1905&gt;0), "Converted", "Not Converted")</f>
        <v>Converted</v>
      </c>
      <c r="AT1905">
        <v>0</v>
      </c>
      <c r="AU1905">
        <v>3</v>
      </c>
      <c r="AV1905">
        <v>11</v>
      </c>
      <c r="AW1905">
        <f>IF(Z1905&gt;607, 4, 0)</f>
        <v>0</v>
      </c>
      <c r="AX1905">
        <f>IF(AA1905&gt;0.1497, 3, 0)</f>
        <v>0</v>
      </c>
      <c r="AY1905">
        <f>IF(P1905&gt;4031, 2, 0)</f>
        <v>0</v>
      </c>
      <c r="AZ1905">
        <f>IF(H1905&gt;51934.91, 1, 0)</f>
        <v>0</v>
      </c>
      <c r="BA1905">
        <f>SUM(AW1905:AZ1905)</f>
        <v>0</v>
      </c>
      <c r="BB1905" t="str">
        <f>VLOOKUP(BA1905,'Standard Deviations'!$L$1:$M$11,2,TRUE)</f>
        <v>No Tier</v>
      </c>
    </row>
    <row r="1906" spans="1:54">
      <c r="A1906">
        <v>8462</v>
      </c>
      <c r="B1906">
        <v>1978</v>
      </c>
      <c r="C1906">
        <f>2024-B1906</f>
        <v>46</v>
      </c>
      <c r="D1906" t="str">
        <f>VLOOKUP(B1906,Reference!$A$1:$B$125, 2)</f>
        <v>Gen X</v>
      </c>
      <c r="E1906" t="s">
        <v>546</v>
      </c>
      <c r="F1906" t="str">
        <f>IF(E1906="High School", "No College", "College")</f>
        <v>No College</v>
      </c>
      <c r="G1906" t="s">
        <v>65</v>
      </c>
      <c r="H1906">
        <v>24882</v>
      </c>
      <c r="I1906">
        <v>24882</v>
      </c>
      <c r="J1906" s="4" t="s">
        <v>341</v>
      </c>
      <c r="K1906">
        <v>1</v>
      </c>
      <c r="L1906">
        <v>0</v>
      </c>
      <c r="M1906" t="str">
        <f>IF(OR(K1906&gt;0, L1906&gt;0), "Parent", "Not Parent")</f>
        <v>Parent</v>
      </c>
      <c r="N1906" t="s">
        <v>538</v>
      </c>
      <c r="O1906" s="8">
        <v>41916</v>
      </c>
      <c r="P1906" s="9">
        <f>O1906-N1906</f>
        <v>755</v>
      </c>
      <c r="Q1906">
        <v>52</v>
      </c>
      <c r="R1906" s="9">
        <f>P1906-Q1906</f>
        <v>703</v>
      </c>
      <c r="S1906" s="8">
        <f>O1906-R1906</f>
        <v>41213</v>
      </c>
      <c r="T1906">
        <v>1</v>
      </c>
      <c r="U1906">
        <v>4</v>
      </c>
      <c r="V1906">
        <v>10</v>
      </c>
      <c r="W1906">
        <v>29</v>
      </c>
      <c r="X1906">
        <v>0</v>
      </c>
      <c r="Y1906">
        <v>36</v>
      </c>
      <c r="Z1906">
        <v>80</v>
      </c>
      <c r="AA1906">
        <f>Z1906/P1906</f>
        <v>0.10596026490066225</v>
      </c>
      <c r="AB1906" s="14" t="s">
        <v>506</v>
      </c>
      <c r="AC1906" s="13" t="s">
        <v>63</v>
      </c>
      <c r="AD1906">
        <v>1</v>
      </c>
      <c r="AE1906" t="str">
        <f>IF(AD1906&gt;3, "Prefers Discount", "Discount Indifferent")</f>
        <v>Discount Indifferent</v>
      </c>
      <c r="AF1906">
        <v>2</v>
      </c>
      <c r="AG1906">
        <v>1</v>
      </c>
      <c r="AH1906">
        <v>1</v>
      </c>
      <c r="AI1906" t="str">
        <f>INDEX($AF$1:$AH$1,MATCH(MAX(AF1906:AH1906),AF1906:AH1906,0))</f>
        <v>Store_Orders</v>
      </c>
      <c r="AJ1906">
        <v>6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f>SUM(AK1906:AO1906)</f>
        <v>1</v>
      </c>
      <c r="AQ1906" t="str">
        <f>INDEX($AK$1:$AO$1,MATCH(MAX(AK1906:AO1906),AK1906:AO1906,0))</f>
        <v>Converted_on_Camp3</v>
      </c>
      <c r="AR1906">
        <v>1</v>
      </c>
      <c r="AS1906" t="str">
        <f>IF(OR(AK1906&gt;0, AL1906&gt;0, AM1906&gt;0, AN1906&gt;0, AO1906&gt;0), "Converted", "Not Converted")</f>
        <v>Converted</v>
      </c>
      <c r="AT1906">
        <v>0</v>
      </c>
      <c r="AU1906">
        <v>3</v>
      </c>
      <c r="AV1906">
        <v>11</v>
      </c>
      <c r="AW1906">
        <f>IF(Z1906&gt;607, 4, 0)</f>
        <v>0</v>
      </c>
      <c r="AX1906">
        <f>IF(AA1906&gt;0.1497, 3, 0)</f>
        <v>0</v>
      </c>
      <c r="AY1906">
        <f>IF(P1906&gt;4031, 2, 0)</f>
        <v>0</v>
      </c>
      <c r="AZ1906">
        <f>IF(H1906&gt;51934.91, 1, 0)</f>
        <v>0</v>
      </c>
      <c r="BA1906">
        <f>SUM(AW1906:AZ1906)</f>
        <v>0</v>
      </c>
      <c r="BB1906" t="str">
        <f>VLOOKUP(BA1906,'Standard Deviations'!$L$1:$M$11,2,TRUE)</f>
        <v>No Tier</v>
      </c>
    </row>
    <row r="1907" spans="1:54" hidden="1">
      <c r="A1907">
        <v>8147</v>
      </c>
      <c r="B1907">
        <v>1960</v>
      </c>
      <c r="C1907">
        <f>2024-B1907</f>
        <v>64</v>
      </c>
      <c r="D1907" t="str">
        <f>VLOOKUP(B1907,Reference!$A$1:$B$125, 2)</f>
        <v>Boomers</v>
      </c>
      <c r="E1907" t="s">
        <v>54</v>
      </c>
      <c r="F1907" t="str">
        <f>IF(E1907="High School", "No College", "College")</f>
        <v>College</v>
      </c>
      <c r="G1907" t="s">
        <v>55</v>
      </c>
      <c r="H1907">
        <v>31454</v>
      </c>
      <c r="I1907">
        <v>31454</v>
      </c>
      <c r="J1907" s="4" t="s">
        <v>341</v>
      </c>
      <c r="K1907">
        <v>1</v>
      </c>
      <c r="L1907">
        <v>1</v>
      </c>
      <c r="M1907" t="str">
        <f>IF(OR(K1907&gt;0, L1907&gt;0), "Parent", "Not Parent")</f>
        <v>Parent</v>
      </c>
      <c r="N1907" t="s">
        <v>314</v>
      </c>
      <c r="O1907" s="8">
        <v>41916</v>
      </c>
      <c r="P1907" s="9">
        <f>O1907-N1907</f>
        <v>455</v>
      </c>
      <c r="Q1907">
        <v>40</v>
      </c>
      <c r="R1907" s="9">
        <f>P1907-Q1907</f>
        <v>415</v>
      </c>
      <c r="S1907" s="8">
        <f>O1907-R1907</f>
        <v>41501</v>
      </c>
      <c r="T1907">
        <v>28</v>
      </c>
      <c r="U1907">
        <v>0</v>
      </c>
      <c r="V1907">
        <v>11</v>
      </c>
      <c r="W1907">
        <v>0</v>
      </c>
      <c r="X1907">
        <v>0</v>
      </c>
      <c r="Y1907">
        <v>9</v>
      </c>
      <c r="Z1907">
        <v>48</v>
      </c>
      <c r="AA1907">
        <f>Z1907/P1907</f>
        <v>0.10549450549450549</v>
      </c>
      <c r="AB1907" s="11" t="s">
        <v>506</v>
      </c>
      <c r="AC1907" t="s">
        <v>59</v>
      </c>
      <c r="AD1907">
        <v>3</v>
      </c>
      <c r="AE1907" t="str">
        <f>IF(AD1907&gt;3, "Prefers Discount", "Discount Indifferent")</f>
        <v>Discount Indifferent</v>
      </c>
      <c r="AF1907">
        <v>3</v>
      </c>
      <c r="AG1907">
        <v>2</v>
      </c>
      <c r="AH1907">
        <v>0</v>
      </c>
      <c r="AI1907" t="str">
        <f>INDEX($AF$1:$AH$1,MATCH(MAX(AF1907:AH1907),AF1907:AH1907,0))</f>
        <v>Store_Orders</v>
      </c>
      <c r="AJ1907">
        <v>8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f>SUM(AK1907:AO1907)</f>
        <v>0</v>
      </c>
      <c r="AQ1907" t="s">
        <v>67</v>
      </c>
      <c r="AR1907">
        <v>0</v>
      </c>
      <c r="AS1907" t="str">
        <f>IF(OR(AK1907&gt;0, AL1907&gt;0, AM1907&gt;0, AN1907&gt;0, AO1907&gt;0), "Converted", "Not Converted")</f>
        <v>Not Converted</v>
      </c>
      <c r="AT1907">
        <v>0</v>
      </c>
      <c r="AU1907">
        <v>3</v>
      </c>
      <c r="AV1907">
        <v>11</v>
      </c>
      <c r="AW1907">
        <f>IF(Z1907&gt;607, 4, 0)</f>
        <v>0</v>
      </c>
      <c r="AX1907">
        <f>IF(AA1907&gt;0.1497, 3, 0)</f>
        <v>0</v>
      </c>
      <c r="AY1907">
        <f>IF(P1907&gt;4031, 2, 0)</f>
        <v>0</v>
      </c>
      <c r="AZ1907">
        <f>IF(H1907&gt;51934.91, 1, 0)</f>
        <v>0</v>
      </c>
      <c r="BA1907">
        <f>SUM(AW1907:AZ1907)</f>
        <v>0</v>
      </c>
      <c r="BB1907" t="str">
        <f>VLOOKUP(BA1907,'Standard Deviations'!$L$1:$M$11,2,TRUE)</f>
        <v>No Tier</v>
      </c>
    </row>
    <row r="1908" spans="1:54" hidden="1">
      <c r="A1908">
        <v>2868</v>
      </c>
      <c r="B1908">
        <v>1949</v>
      </c>
      <c r="C1908">
        <f>2024-B1908</f>
        <v>75</v>
      </c>
      <c r="D1908" t="str">
        <f>VLOOKUP(B1908,Reference!$A$1:$B$125, 2)</f>
        <v>Boomers</v>
      </c>
      <c r="E1908" t="s">
        <v>68</v>
      </c>
      <c r="F1908" t="str">
        <f>IF(E1908="High School", "No College", "College")</f>
        <v>College</v>
      </c>
      <c r="G1908" t="s">
        <v>60</v>
      </c>
      <c r="H1908">
        <v>26518</v>
      </c>
      <c r="I1908">
        <v>26518</v>
      </c>
      <c r="J1908" s="4" t="s">
        <v>341</v>
      </c>
      <c r="K1908">
        <v>1</v>
      </c>
      <c r="L1908">
        <v>1</v>
      </c>
      <c r="M1908" t="str">
        <f>IF(OR(K1908&gt;0, L1908&gt;0), "Parent", "Not Parent")</f>
        <v>Parent</v>
      </c>
      <c r="N1908" t="s">
        <v>317</v>
      </c>
      <c r="O1908" s="8">
        <v>41916</v>
      </c>
      <c r="P1908" s="9">
        <f>O1908-N1908</f>
        <v>544</v>
      </c>
      <c r="Q1908">
        <v>33</v>
      </c>
      <c r="R1908" s="9">
        <f>P1908-Q1908</f>
        <v>511</v>
      </c>
      <c r="S1908" s="8">
        <f>O1908-R1908</f>
        <v>41405</v>
      </c>
      <c r="T1908">
        <v>20</v>
      </c>
      <c r="U1908">
        <v>1</v>
      </c>
      <c r="V1908">
        <v>28</v>
      </c>
      <c r="W1908">
        <v>3</v>
      </c>
      <c r="X1908">
        <v>3</v>
      </c>
      <c r="Y1908">
        <v>2</v>
      </c>
      <c r="Z1908">
        <v>57</v>
      </c>
      <c r="AA1908">
        <f>Z1908/P1908</f>
        <v>0.10477941176470588</v>
      </c>
      <c r="AB1908" s="11" t="s">
        <v>506</v>
      </c>
      <c r="AC1908" t="s">
        <v>59</v>
      </c>
      <c r="AD1908">
        <v>3</v>
      </c>
      <c r="AE1908" t="str">
        <f>IF(AD1908&gt;3, "Prefers Discount", "Discount Indifferent")</f>
        <v>Discount Indifferent</v>
      </c>
      <c r="AF1908">
        <v>3</v>
      </c>
      <c r="AG1908">
        <v>2</v>
      </c>
      <c r="AH1908">
        <v>0</v>
      </c>
      <c r="AI1908" t="str">
        <f>INDEX($AF$1:$AH$1,MATCH(MAX(AF1908:AH1908),AF1908:AH1908,0))</f>
        <v>Store_Orders</v>
      </c>
      <c r="AJ1908">
        <v>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f>SUM(AK1908:AO1908)</f>
        <v>0</v>
      </c>
      <c r="AQ1908" t="s">
        <v>67</v>
      </c>
      <c r="AR1908">
        <v>1</v>
      </c>
      <c r="AS1908" t="str">
        <f>IF(OR(AK1908&gt;0, AL1908&gt;0, AM1908&gt;0, AN1908&gt;0, AO1908&gt;0), "Converted", "Not Converted")</f>
        <v>Not Converted</v>
      </c>
      <c r="AT1908">
        <v>0</v>
      </c>
      <c r="AU1908">
        <v>3</v>
      </c>
      <c r="AV1908">
        <v>11</v>
      </c>
      <c r="AW1908">
        <f>IF(Z1908&gt;607, 4, 0)</f>
        <v>0</v>
      </c>
      <c r="AX1908">
        <f>IF(AA1908&gt;0.1497, 3, 0)</f>
        <v>0</v>
      </c>
      <c r="AY1908">
        <f>IF(P1908&gt;4031, 2, 0)</f>
        <v>0</v>
      </c>
      <c r="AZ1908">
        <f>IF(H1908&gt;51934.91, 1, 0)</f>
        <v>0</v>
      </c>
      <c r="BA1908">
        <f>SUM(AW1908:AZ1908)</f>
        <v>0</v>
      </c>
      <c r="BB1908" t="str">
        <f>VLOOKUP(BA1908,'Standard Deviations'!$L$1:$M$11,2,TRUE)</f>
        <v>No Tier</v>
      </c>
    </row>
    <row r="1909" spans="1:54">
      <c r="A1909">
        <v>4351</v>
      </c>
      <c r="B1909">
        <v>1955</v>
      </c>
      <c r="C1909">
        <f>2024-B1909</f>
        <v>69</v>
      </c>
      <c r="D1909" t="str">
        <f>VLOOKUP(B1909,Reference!$A$1:$B$125, 2)</f>
        <v>Boomers</v>
      </c>
      <c r="E1909" t="s">
        <v>54</v>
      </c>
      <c r="F1909" t="str">
        <f>IF(E1909="High School", "No College", "College")</f>
        <v>College</v>
      </c>
      <c r="G1909" t="s">
        <v>71</v>
      </c>
      <c r="H1909">
        <v>37244</v>
      </c>
      <c r="I1909">
        <v>37244</v>
      </c>
      <c r="J1909" s="4" t="s">
        <v>175</v>
      </c>
      <c r="K1909">
        <v>1</v>
      </c>
      <c r="L1909">
        <v>1</v>
      </c>
      <c r="M1909" t="str">
        <f>IF(OR(K1909&gt;0, L1909&gt;0), "Parent", "Not Parent")</f>
        <v>Parent</v>
      </c>
      <c r="N1909" t="s">
        <v>620</v>
      </c>
      <c r="O1909" s="8">
        <v>41916</v>
      </c>
      <c r="P1909" s="9">
        <f>O1909-N1909</f>
        <v>525</v>
      </c>
      <c r="Q1909">
        <v>90</v>
      </c>
      <c r="R1909" s="9">
        <f>P1909-Q1909</f>
        <v>435</v>
      </c>
      <c r="S1909" s="8">
        <f>O1909-R1909</f>
        <v>41481</v>
      </c>
      <c r="T1909">
        <v>18</v>
      </c>
      <c r="U1909">
        <v>2</v>
      </c>
      <c r="V1909">
        <v>10</v>
      </c>
      <c r="W1909">
        <v>0</v>
      </c>
      <c r="X1909">
        <v>0</v>
      </c>
      <c r="Y1909">
        <v>25</v>
      </c>
      <c r="Z1909">
        <v>55</v>
      </c>
      <c r="AA1909">
        <f>Z1909/P1909</f>
        <v>0.10476190476190476</v>
      </c>
      <c r="AB1909" s="14" t="s">
        <v>506</v>
      </c>
      <c r="AC1909" s="13" t="s">
        <v>63</v>
      </c>
      <c r="AD1909">
        <v>1</v>
      </c>
      <c r="AE1909" t="str">
        <f>IF(AD1909&gt;3, "Prefers Discount", "Discount Indifferent")</f>
        <v>Discount Indifferent</v>
      </c>
      <c r="AF1909">
        <v>2</v>
      </c>
      <c r="AG1909">
        <v>1</v>
      </c>
      <c r="AH1909">
        <v>1</v>
      </c>
      <c r="AI1909" t="str">
        <f>INDEX($AF$1:$AH$1,MATCH(MAX(AF1909:AH1909),AF1909:AH1909,0))</f>
        <v>Store_Orders</v>
      </c>
      <c r="AJ1909">
        <v>7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f>SUM(AK1909:AO1909)</f>
        <v>1</v>
      </c>
      <c r="AQ1909" t="str">
        <f>INDEX($AK$1:$AO$1,MATCH(MAX(AK1909:AO1909),AK1909:AO1909,0))</f>
        <v>Converted_on_Camp3</v>
      </c>
      <c r="AR1909">
        <v>1</v>
      </c>
      <c r="AS1909" t="str">
        <f>IF(OR(AK1909&gt;0, AL1909&gt;0, AM1909&gt;0, AN1909&gt;0, AO1909&gt;0), "Converted", "Not Converted")</f>
        <v>Converted</v>
      </c>
      <c r="AT1909">
        <v>0</v>
      </c>
      <c r="AU1909">
        <v>3</v>
      </c>
      <c r="AV1909">
        <v>11</v>
      </c>
      <c r="AW1909">
        <f>IF(Z1909&gt;607, 4, 0)</f>
        <v>0</v>
      </c>
      <c r="AX1909">
        <f>IF(AA1909&gt;0.1497, 3, 0)</f>
        <v>0</v>
      </c>
      <c r="AY1909">
        <f>IF(P1909&gt;4031, 2, 0)</f>
        <v>0</v>
      </c>
      <c r="AZ1909">
        <f>IF(H1909&gt;51934.91, 1, 0)</f>
        <v>0</v>
      </c>
      <c r="BA1909">
        <f>SUM(AW1909:AZ1909)</f>
        <v>0</v>
      </c>
      <c r="BB1909" t="str">
        <f>VLOOKUP(BA1909,'Standard Deviations'!$L$1:$M$11,2,TRUE)</f>
        <v>No Tier</v>
      </c>
    </row>
    <row r="1910" spans="1:54">
      <c r="A1910">
        <v>2431</v>
      </c>
      <c r="B1910">
        <v>1990</v>
      </c>
      <c r="C1910">
        <f>2024-B1910</f>
        <v>34</v>
      </c>
      <c r="D1910" t="str">
        <f>VLOOKUP(B1910,Reference!$A$1:$B$125, 2)</f>
        <v>Millennials</v>
      </c>
      <c r="E1910" t="s">
        <v>54</v>
      </c>
      <c r="F1910" t="str">
        <f>IF(E1910="High School", "No College", "College")</f>
        <v>College</v>
      </c>
      <c r="G1910" t="s">
        <v>55</v>
      </c>
      <c r="H1910">
        <v>18222</v>
      </c>
      <c r="I1910">
        <v>18222</v>
      </c>
      <c r="J1910" s="4" t="s">
        <v>341</v>
      </c>
      <c r="K1910">
        <v>0</v>
      </c>
      <c r="L1910">
        <v>0</v>
      </c>
      <c r="M1910" t="str">
        <f>IF(OR(K1910&gt;0, L1910&gt;0), "Parent", "Not Parent")</f>
        <v>Not Parent</v>
      </c>
      <c r="N1910" t="s">
        <v>712</v>
      </c>
      <c r="O1910" s="8">
        <v>41916</v>
      </c>
      <c r="P1910" s="9">
        <f>O1910-N1910</f>
        <v>642</v>
      </c>
      <c r="Q1910">
        <v>70</v>
      </c>
      <c r="R1910" s="9">
        <f>P1910-Q1910</f>
        <v>572</v>
      </c>
      <c r="S1910" s="8">
        <f>O1910-R1910</f>
        <v>41344</v>
      </c>
      <c r="T1910">
        <v>12</v>
      </c>
      <c r="U1910">
        <v>4</v>
      </c>
      <c r="V1910">
        <v>19</v>
      </c>
      <c r="W1910">
        <v>12</v>
      </c>
      <c r="X1910">
        <v>6</v>
      </c>
      <c r="Y1910">
        <v>14</v>
      </c>
      <c r="Z1910">
        <v>67</v>
      </c>
      <c r="AA1910">
        <f>Z1910/P1910</f>
        <v>0.1043613707165109</v>
      </c>
      <c r="AB1910" s="14" t="s">
        <v>506</v>
      </c>
      <c r="AC1910" s="13" t="s">
        <v>63</v>
      </c>
      <c r="AD1910">
        <v>1</v>
      </c>
      <c r="AE1910" t="str">
        <f>IF(AD1910&gt;3, "Prefers Discount", "Discount Indifferent")</f>
        <v>Discount Indifferent</v>
      </c>
      <c r="AF1910">
        <v>3</v>
      </c>
      <c r="AG1910">
        <v>2</v>
      </c>
      <c r="AH1910">
        <v>0</v>
      </c>
      <c r="AI1910" t="str">
        <f>INDEX($AF$1:$AH$1,MATCH(MAX(AF1910:AH1910),AF1910:AH1910,0))</f>
        <v>Store_Orders</v>
      </c>
      <c r="AJ1910">
        <v>8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f>SUM(AK1910:AO1910)</f>
        <v>0</v>
      </c>
      <c r="AQ1910" t="s">
        <v>67</v>
      </c>
      <c r="AR1910">
        <v>0</v>
      </c>
      <c r="AS1910" t="str">
        <f>IF(OR(AK1910&gt;0, AL1910&gt;0, AM1910&gt;0, AN1910&gt;0, AO1910&gt;0), "Converted", "Not Converted")</f>
        <v>Not Converted</v>
      </c>
      <c r="AT1910">
        <v>0</v>
      </c>
      <c r="AU1910">
        <v>3</v>
      </c>
      <c r="AV1910">
        <v>11</v>
      </c>
      <c r="AW1910">
        <f>IF(Z1910&gt;607, 4, 0)</f>
        <v>0</v>
      </c>
      <c r="AX1910">
        <f>IF(AA1910&gt;0.1497, 3, 0)</f>
        <v>0</v>
      </c>
      <c r="AY1910">
        <f>IF(P1910&gt;4031, 2, 0)</f>
        <v>0</v>
      </c>
      <c r="AZ1910">
        <f>IF(H1910&gt;51934.91, 1, 0)</f>
        <v>0</v>
      </c>
      <c r="BA1910">
        <f>SUM(AW1910:AZ1910)</f>
        <v>0</v>
      </c>
      <c r="BB1910" t="str">
        <f>VLOOKUP(BA1910,'Standard Deviations'!$L$1:$M$11,2,TRUE)</f>
        <v>No Tier</v>
      </c>
    </row>
    <row r="1911" spans="1:54" hidden="1">
      <c r="A1911">
        <v>5074</v>
      </c>
      <c r="B1911">
        <v>1986</v>
      </c>
      <c r="C1911">
        <f>2024-B1911</f>
        <v>38</v>
      </c>
      <c r="D1911" t="str">
        <f>VLOOKUP(B1911,Reference!$A$1:$B$125, 2)</f>
        <v>Millennials</v>
      </c>
      <c r="E1911" t="s">
        <v>64</v>
      </c>
      <c r="F1911" t="str">
        <f>IF(E1911="High School", "No College", "College")</f>
        <v>College</v>
      </c>
      <c r="G1911" t="s">
        <v>55</v>
      </c>
      <c r="H1911">
        <v>28072</v>
      </c>
      <c r="I1911">
        <v>28072</v>
      </c>
      <c r="J1911" s="4" t="s">
        <v>341</v>
      </c>
      <c r="K1911">
        <v>1</v>
      </c>
      <c r="L1911">
        <v>0</v>
      </c>
      <c r="M1911" t="str">
        <f>IF(OR(K1911&gt;0, L1911&gt;0), "Parent", "Not Parent")</f>
        <v>Parent</v>
      </c>
      <c r="N1911" t="s">
        <v>622</v>
      </c>
      <c r="O1911" s="8">
        <v>41916</v>
      </c>
      <c r="P1911" s="9">
        <f>O1911-N1911</f>
        <v>453</v>
      </c>
      <c r="Q1911">
        <v>10</v>
      </c>
      <c r="R1911" s="9">
        <f>P1911-Q1911</f>
        <v>443</v>
      </c>
      <c r="S1911" s="8">
        <f>O1911-R1911</f>
        <v>41473</v>
      </c>
      <c r="T1911">
        <v>30</v>
      </c>
      <c r="U1911">
        <v>0</v>
      </c>
      <c r="V1911">
        <v>10</v>
      </c>
      <c r="W1911">
        <v>2</v>
      </c>
      <c r="X1911">
        <v>0</v>
      </c>
      <c r="Y1911">
        <v>5</v>
      </c>
      <c r="Z1911">
        <v>47</v>
      </c>
      <c r="AA1911">
        <f>Z1911/P1911</f>
        <v>0.10375275938189846</v>
      </c>
      <c r="AB1911" s="11" t="s">
        <v>506</v>
      </c>
      <c r="AC1911" t="s">
        <v>59</v>
      </c>
      <c r="AD1911">
        <v>1</v>
      </c>
      <c r="AE1911" t="str">
        <f>IF(AD1911&gt;3, "Prefers Discount", "Discount Indifferent")</f>
        <v>Discount Indifferent</v>
      </c>
      <c r="AF1911">
        <v>3</v>
      </c>
      <c r="AG1911">
        <v>1</v>
      </c>
      <c r="AH1911">
        <v>0</v>
      </c>
      <c r="AI1911" t="str">
        <f>INDEX($AF$1:$AH$1,MATCH(MAX(AF1911:AH1911),AF1911:AH1911,0))</f>
        <v>Store_Orders</v>
      </c>
      <c r="AJ1911">
        <v>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f>SUM(AK1911:AO1911)</f>
        <v>0</v>
      </c>
      <c r="AQ1911" t="s">
        <v>67</v>
      </c>
      <c r="AR1911">
        <v>0</v>
      </c>
      <c r="AS1911" t="str">
        <f>IF(OR(AK1911&gt;0, AL1911&gt;0, AM1911&gt;0, AN1911&gt;0, AO1911&gt;0), "Converted", "Not Converted")</f>
        <v>Not Converted</v>
      </c>
      <c r="AT1911">
        <v>0</v>
      </c>
      <c r="AU1911">
        <v>3</v>
      </c>
      <c r="AV1911">
        <v>11</v>
      </c>
      <c r="AW1911">
        <f>IF(Z1911&gt;607, 4, 0)</f>
        <v>0</v>
      </c>
      <c r="AX1911">
        <f>IF(AA1911&gt;0.1497, 3, 0)</f>
        <v>0</v>
      </c>
      <c r="AY1911">
        <f>IF(P1911&gt;4031, 2, 0)</f>
        <v>0</v>
      </c>
      <c r="AZ1911">
        <f>IF(H1911&gt;51934.91, 1, 0)</f>
        <v>0</v>
      </c>
      <c r="BA1911">
        <f>SUM(AW1911:AZ1911)</f>
        <v>0</v>
      </c>
      <c r="BB1911" t="str">
        <f>VLOOKUP(BA1911,'Standard Deviations'!$L$1:$M$11,2,TRUE)</f>
        <v>No Tier</v>
      </c>
    </row>
    <row r="1912" spans="1:54" hidden="1">
      <c r="A1912">
        <v>5289</v>
      </c>
      <c r="B1912">
        <v>1975</v>
      </c>
      <c r="C1912">
        <f>2024-B1912</f>
        <v>49</v>
      </c>
      <c r="D1912" t="str">
        <f>VLOOKUP(B1912,Reference!$A$1:$B$125, 2)</f>
        <v>Gen X</v>
      </c>
      <c r="E1912" t="s">
        <v>74</v>
      </c>
      <c r="F1912" t="str">
        <f>IF(E1912="High School", "No College", "College")</f>
        <v>College</v>
      </c>
      <c r="G1912" t="s">
        <v>60</v>
      </c>
      <c r="H1912">
        <v>41658</v>
      </c>
      <c r="I1912">
        <v>41658</v>
      </c>
      <c r="J1912" s="4" t="s">
        <v>175</v>
      </c>
      <c r="K1912">
        <v>1</v>
      </c>
      <c r="L1912">
        <v>1</v>
      </c>
      <c r="M1912" t="str">
        <f>IF(OR(K1912&gt;0, L1912&gt;0), "Parent", "Not Parent")</f>
        <v>Parent</v>
      </c>
      <c r="N1912" t="s">
        <v>419</v>
      </c>
      <c r="O1912" s="8">
        <v>41916</v>
      </c>
      <c r="P1912" s="9">
        <f>O1912-N1912</f>
        <v>694</v>
      </c>
      <c r="Q1912">
        <v>30</v>
      </c>
      <c r="R1912" s="9">
        <f>P1912-Q1912</f>
        <v>664</v>
      </c>
      <c r="S1912" s="8">
        <f>O1912-R1912</f>
        <v>41252</v>
      </c>
      <c r="T1912">
        <v>8</v>
      </c>
      <c r="U1912">
        <v>4</v>
      </c>
      <c r="V1912">
        <v>12</v>
      </c>
      <c r="W1912">
        <v>15</v>
      </c>
      <c r="X1912">
        <v>4</v>
      </c>
      <c r="Y1912">
        <v>29</v>
      </c>
      <c r="Z1912">
        <v>72</v>
      </c>
      <c r="AA1912">
        <f>Z1912/P1912</f>
        <v>0.1037463976945245</v>
      </c>
      <c r="AB1912" s="11" t="s">
        <v>506</v>
      </c>
      <c r="AC1912" t="s">
        <v>59</v>
      </c>
      <c r="AD1912">
        <v>2</v>
      </c>
      <c r="AE1912" t="str">
        <f>IF(AD1912&gt;3, "Prefers Discount", "Discount Indifferent")</f>
        <v>Discount Indifferent</v>
      </c>
      <c r="AF1912">
        <v>2</v>
      </c>
      <c r="AG1912">
        <v>1</v>
      </c>
      <c r="AH1912">
        <v>1</v>
      </c>
      <c r="AI1912" t="str">
        <f>INDEX($AF$1:$AH$1,MATCH(MAX(AF1912:AH1912),AF1912:AH1912,0))</f>
        <v>Store_Orders</v>
      </c>
      <c r="AJ1912">
        <v>4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f>SUM(AK1912:AO1912)</f>
        <v>0</v>
      </c>
      <c r="AQ1912" t="s">
        <v>67</v>
      </c>
      <c r="AR1912">
        <v>0</v>
      </c>
      <c r="AS1912" t="str">
        <f>IF(OR(AK1912&gt;0, AL1912&gt;0, AM1912&gt;0, AN1912&gt;0, AO1912&gt;0), "Converted", "Not Converted")</f>
        <v>Not Converted</v>
      </c>
      <c r="AT1912">
        <v>0</v>
      </c>
      <c r="AU1912">
        <v>3</v>
      </c>
      <c r="AV1912">
        <v>11</v>
      </c>
      <c r="AW1912">
        <f>IF(Z1912&gt;607, 4, 0)</f>
        <v>0</v>
      </c>
      <c r="AX1912">
        <f>IF(AA1912&gt;0.1497, 3, 0)</f>
        <v>0</v>
      </c>
      <c r="AY1912">
        <f>IF(P1912&gt;4031, 2, 0)</f>
        <v>0</v>
      </c>
      <c r="AZ1912">
        <f>IF(H1912&gt;51934.91, 1, 0)</f>
        <v>0</v>
      </c>
      <c r="BA1912">
        <f>SUM(AW1912:AZ1912)</f>
        <v>0</v>
      </c>
      <c r="BB1912" t="str">
        <f>VLOOKUP(BA1912,'Standard Deviations'!$L$1:$M$11,2,TRUE)</f>
        <v>No Tier</v>
      </c>
    </row>
    <row r="1913" spans="1:54">
      <c r="A1913">
        <v>10262</v>
      </c>
      <c r="B1913">
        <v>1980</v>
      </c>
      <c r="C1913">
        <f>2024-B1913</f>
        <v>44</v>
      </c>
      <c r="D1913" t="str">
        <f>VLOOKUP(B1913,Reference!$A$1:$B$125, 2)</f>
        <v>Millennials</v>
      </c>
      <c r="E1913" t="s">
        <v>54</v>
      </c>
      <c r="F1913" t="str">
        <f>IF(E1913="High School", "No College", "College")</f>
        <v>College</v>
      </c>
      <c r="G1913" t="s">
        <v>55</v>
      </c>
      <c r="H1913">
        <v>15072</v>
      </c>
      <c r="I1913">
        <v>15072</v>
      </c>
      <c r="J1913" s="4" t="s">
        <v>341</v>
      </c>
      <c r="K1913">
        <v>2</v>
      </c>
      <c r="L1913">
        <v>0</v>
      </c>
      <c r="M1913" t="str">
        <f>IF(OR(K1913&gt;0, L1913&gt;0), "Parent", "Not Parent")</f>
        <v>Parent</v>
      </c>
      <c r="N1913" t="s">
        <v>691</v>
      </c>
      <c r="O1913" s="8">
        <v>41916</v>
      </c>
      <c r="P1913" s="9">
        <f>O1913-N1913</f>
        <v>512</v>
      </c>
      <c r="Q1913">
        <v>96</v>
      </c>
      <c r="R1913" s="9">
        <f>P1913-Q1913</f>
        <v>416</v>
      </c>
      <c r="S1913" s="8">
        <f>O1913-R1913</f>
        <v>41500</v>
      </c>
      <c r="T1913">
        <v>8</v>
      </c>
      <c r="U1913">
        <v>2</v>
      </c>
      <c r="V1913">
        <v>15</v>
      </c>
      <c r="W1913">
        <v>0</v>
      </c>
      <c r="X1913">
        <v>10</v>
      </c>
      <c r="Y1913">
        <v>18</v>
      </c>
      <c r="Z1913">
        <v>53</v>
      </c>
      <c r="AA1913">
        <f>Z1913/P1913</f>
        <v>0.103515625</v>
      </c>
      <c r="AB1913" s="14" t="s">
        <v>506</v>
      </c>
      <c r="AC1913" s="13" t="s">
        <v>63</v>
      </c>
      <c r="AD1913">
        <v>4</v>
      </c>
      <c r="AE1913" t="str">
        <f>IF(AD1913&gt;3, "Prefers Discount", "Discount Indifferent")</f>
        <v>Prefers Discount</v>
      </c>
      <c r="AF1913">
        <v>3</v>
      </c>
      <c r="AG1913">
        <v>3</v>
      </c>
      <c r="AH1913">
        <v>1</v>
      </c>
      <c r="AI1913" t="str">
        <f>INDEX($AF$1:$AH$1,MATCH(MAX(AF1913:AH1913),AF1913:AH1913,0))</f>
        <v>Store_Orders</v>
      </c>
      <c r="AJ1913">
        <v>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f>SUM(AK1913:AO1913)</f>
        <v>0</v>
      </c>
      <c r="AQ1913" t="s">
        <v>67</v>
      </c>
      <c r="AR1913">
        <v>0</v>
      </c>
      <c r="AS1913" t="str">
        <f>IF(OR(AK1913&gt;0, AL1913&gt;0, AM1913&gt;0, AN1913&gt;0, AO1913&gt;0), "Converted", "Not Converted")</f>
        <v>Not Converted</v>
      </c>
      <c r="AT1913">
        <v>0</v>
      </c>
      <c r="AU1913">
        <v>3</v>
      </c>
      <c r="AV1913">
        <v>11</v>
      </c>
      <c r="AW1913">
        <f>IF(Z1913&gt;607, 4, 0)</f>
        <v>0</v>
      </c>
      <c r="AX1913">
        <f>IF(AA1913&gt;0.1497, 3, 0)</f>
        <v>0</v>
      </c>
      <c r="AY1913">
        <f>IF(P1913&gt;4031, 2, 0)</f>
        <v>0</v>
      </c>
      <c r="AZ1913">
        <f>IF(H1913&gt;51934.91, 1, 0)</f>
        <v>0</v>
      </c>
      <c r="BA1913">
        <f>SUM(AW1913:AZ1913)</f>
        <v>0</v>
      </c>
      <c r="BB1913" t="str">
        <f>VLOOKUP(BA1913,'Standard Deviations'!$L$1:$M$11,2,TRUE)</f>
        <v>No Tier</v>
      </c>
    </row>
    <row r="1914" spans="1:54" hidden="1">
      <c r="A1914">
        <v>10659</v>
      </c>
      <c r="B1914">
        <v>1979</v>
      </c>
      <c r="C1914">
        <f>2024-B1914</f>
        <v>45</v>
      </c>
      <c r="D1914" t="str">
        <f>VLOOKUP(B1914,Reference!$A$1:$B$125, 2)</f>
        <v>Gen X</v>
      </c>
      <c r="E1914" t="s">
        <v>74</v>
      </c>
      <c r="F1914" t="str">
        <f>IF(E1914="High School", "No College", "College")</f>
        <v>College</v>
      </c>
      <c r="G1914" t="s">
        <v>65</v>
      </c>
      <c r="H1914">
        <v>7500</v>
      </c>
      <c r="I1914">
        <v>90000</v>
      </c>
      <c r="J1914" s="4" t="s">
        <v>56</v>
      </c>
      <c r="K1914">
        <v>1</v>
      </c>
      <c r="L1914">
        <v>0</v>
      </c>
      <c r="M1914" t="str">
        <f>IF(OR(K1914&gt;0, L1914&gt;0), "Parent", "Not Parent")</f>
        <v>Parent</v>
      </c>
      <c r="N1914" t="s">
        <v>292</v>
      </c>
      <c r="O1914" s="8">
        <v>41916</v>
      </c>
      <c r="P1914" s="9">
        <f>O1914-N1914</f>
        <v>515</v>
      </c>
      <c r="Q1914">
        <v>7</v>
      </c>
      <c r="R1914" s="9">
        <f>P1914-Q1914</f>
        <v>508</v>
      </c>
      <c r="S1914" s="8">
        <f>O1914-R1914</f>
        <v>41408</v>
      </c>
      <c r="T1914">
        <v>2</v>
      </c>
      <c r="U1914">
        <v>8</v>
      </c>
      <c r="V1914">
        <v>11</v>
      </c>
      <c r="W1914">
        <v>3</v>
      </c>
      <c r="X1914">
        <v>8</v>
      </c>
      <c r="Y1914">
        <v>21</v>
      </c>
      <c r="Z1914">
        <v>53</v>
      </c>
      <c r="AA1914">
        <f>Z1914/P1914</f>
        <v>0.1029126213592233</v>
      </c>
      <c r="AB1914" s="11" t="s">
        <v>506</v>
      </c>
      <c r="AC1914" t="s">
        <v>59</v>
      </c>
      <c r="AD1914">
        <v>4</v>
      </c>
      <c r="AE1914" t="str">
        <f>IF(AD1914&gt;3, "Prefers Discount", "Discount Indifferent")</f>
        <v>Prefers Discount</v>
      </c>
      <c r="AF1914">
        <v>2</v>
      </c>
      <c r="AG1914">
        <v>3</v>
      </c>
      <c r="AH1914">
        <v>2</v>
      </c>
      <c r="AI1914" t="str">
        <f>INDEX($AF$1:$AH$1,MATCH(MAX(AF1914:AH1914),AF1914:AH1914,0))</f>
        <v>Web_Orders</v>
      </c>
      <c r="AJ1914">
        <v>7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f>SUM(AK1914:AO1914)</f>
        <v>0</v>
      </c>
      <c r="AQ1914" t="s">
        <v>67</v>
      </c>
      <c r="AR1914">
        <v>0</v>
      </c>
      <c r="AS1914" t="str">
        <f>IF(OR(AK1914&gt;0, AL1914&gt;0, AM1914&gt;0, AN1914&gt;0, AO1914&gt;0), "Converted", "Not Converted")</f>
        <v>Not Converted</v>
      </c>
      <c r="AT1914">
        <v>0</v>
      </c>
      <c r="AU1914">
        <v>3</v>
      </c>
      <c r="AV1914">
        <v>11</v>
      </c>
      <c r="AW1914">
        <f>IF(Z1914&gt;607, 4, 0)</f>
        <v>0</v>
      </c>
      <c r="AX1914">
        <f>IF(AA1914&gt;0.1497, 3, 0)</f>
        <v>0</v>
      </c>
      <c r="AY1914">
        <f>IF(P1914&gt;4031, 2, 0)</f>
        <v>0</v>
      </c>
      <c r="AZ1914">
        <f>IF(H1914&gt;51934.91, 1, 0)</f>
        <v>0</v>
      </c>
      <c r="BA1914">
        <f>SUM(AW1914:AZ1914)</f>
        <v>0</v>
      </c>
      <c r="BB1914" t="str">
        <f>VLOOKUP(BA1914,'Standard Deviations'!$L$1:$M$11,2,TRUE)</f>
        <v>No Tier</v>
      </c>
    </row>
    <row r="1915" spans="1:54" hidden="1">
      <c r="A1915">
        <v>2296</v>
      </c>
      <c r="B1915">
        <v>1975</v>
      </c>
      <c r="C1915">
        <f>2024-B1915</f>
        <v>49</v>
      </c>
      <c r="D1915" t="str">
        <f>VLOOKUP(B1915,Reference!$A$1:$B$125, 2)</f>
        <v>Gen X</v>
      </c>
      <c r="E1915" t="s">
        <v>64</v>
      </c>
      <c r="F1915" t="str">
        <f>IF(E1915="High School", "No College", "College")</f>
        <v>College</v>
      </c>
      <c r="G1915" t="s">
        <v>55</v>
      </c>
      <c r="H1915">
        <v>37368</v>
      </c>
      <c r="I1915">
        <v>37368</v>
      </c>
      <c r="J1915" s="4" t="s">
        <v>175</v>
      </c>
      <c r="K1915">
        <v>1</v>
      </c>
      <c r="L1915">
        <v>0</v>
      </c>
      <c r="M1915" t="str">
        <f>IF(OR(K1915&gt;0, L1915&gt;0), "Parent", "Not Parent")</f>
        <v>Parent</v>
      </c>
      <c r="N1915" t="s">
        <v>134</v>
      </c>
      <c r="O1915" s="8">
        <v>41916</v>
      </c>
      <c r="P1915" s="9">
        <f>O1915-N1915</f>
        <v>292</v>
      </c>
      <c r="Q1915">
        <v>4</v>
      </c>
      <c r="R1915" s="9">
        <f>P1915-Q1915</f>
        <v>288</v>
      </c>
      <c r="S1915" s="8">
        <f>O1915-R1915</f>
        <v>41628</v>
      </c>
      <c r="T1915">
        <v>3</v>
      </c>
      <c r="U1915">
        <v>2</v>
      </c>
      <c r="V1915">
        <v>11</v>
      </c>
      <c r="W1915">
        <v>2</v>
      </c>
      <c r="X1915">
        <v>2</v>
      </c>
      <c r="Y1915">
        <v>10</v>
      </c>
      <c r="Z1915">
        <v>30</v>
      </c>
      <c r="AA1915">
        <f>Z1915/P1915</f>
        <v>0.10273972602739725</v>
      </c>
      <c r="AB1915" s="11" t="s">
        <v>506</v>
      </c>
      <c r="AC1915" t="s">
        <v>59</v>
      </c>
      <c r="AD1915">
        <v>1</v>
      </c>
      <c r="AE1915" t="str">
        <f>IF(AD1915&gt;3, "Prefers Discount", "Discount Indifferent")</f>
        <v>Discount Indifferent</v>
      </c>
      <c r="AF1915">
        <v>2</v>
      </c>
      <c r="AG1915">
        <v>1</v>
      </c>
      <c r="AH1915">
        <v>0</v>
      </c>
      <c r="AI1915" t="str">
        <f>INDEX($AF$1:$AH$1,MATCH(MAX(AF1915:AH1915),AF1915:AH1915,0))</f>
        <v>Store_Orders</v>
      </c>
      <c r="AJ1915">
        <v>6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f>SUM(AK1915:AO1915)</f>
        <v>1</v>
      </c>
      <c r="AQ1915" t="str">
        <f>INDEX($AK$1:$AO$1,MATCH(MAX(AK1915:AO1915),AK1915:AO1915,0))</f>
        <v>Converted_on_Camp3</v>
      </c>
      <c r="AR1915">
        <v>1</v>
      </c>
      <c r="AS1915" t="str">
        <f>IF(OR(AK1915&gt;0, AL1915&gt;0, AM1915&gt;0, AN1915&gt;0, AO1915&gt;0), "Converted", "Not Converted")</f>
        <v>Converted</v>
      </c>
      <c r="AT1915">
        <v>0</v>
      </c>
      <c r="AU1915">
        <v>3</v>
      </c>
      <c r="AV1915">
        <v>11</v>
      </c>
      <c r="AW1915">
        <f>IF(Z1915&gt;607, 4, 0)</f>
        <v>0</v>
      </c>
      <c r="AX1915">
        <f>IF(AA1915&gt;0.1497, 3, 0)</f>
        <v>0</v>
      </c>
      <c r="AY1915">
        <f>IF(P1915&gt;4031, 2, 0)</f>
        <v>0</v>
      </c>
      <c r="AZ1915">
        <f>IF(H1915&gt;51934.91, 1, 0)</f>
        <v>0</v>
      </c>
      <c r="BA1915">
        <f>SUM(AW1915:AZ1915)</f>
        <v>0</v>
      </c>
      <c r="BB1915" t="str">
        <f>VLOOKUP(BA1915,'Standard Deviations'!$L$1:$M$11,2,TRUE)</f>
        <v>No Tier</v>
      </c>
    </row>
    <row r="1916" spans="1:54" hidden="1">
      <c r="A1916">
        <v>9862</v>
      </c>
      <c r="B1916">
        <v>1969</v>
      </c>
      <c r="C1916">
        <f>2024-B1916</f>
        <v>55</v>
      </c>
      <c r="D1916" t="str">
        <f>VLOOKUP(B1916,Reference!$A$1:$B$125, 2)</f>
        <v>Gen X</v>
      </c>
      <c r="E1916" t="s">
        <v>54</v>
      </c>
      <c r="F1916" t="str">
        <f>IF(E1916="High School", "No College", "College")</f>
        <v>College</v>
      </c>
      <c r="G1916" t="s">
        <v>65</v>
      </c>
      <c r="H1916">
        <v>21918</v>
      </c>
      <c r="I1916">
        <v>21918</v>
      </c>
      <c r="J1916" s="4" t="s">
        <v>341</v>
      </c>
      <c r="K1916">
        <v>1</v>
      </c>
      <c r="L1916">
        <v>0</v>
      </c>
      <c r="M1916" t="str">
        <f>IF(OR(K1916&gt;0, L1916&gt;0), "Parent", "Not Parent")</f>
        <v>Parent</v>
      </c>
      <c r="N1916" t="s">
        <v>277</v>
      </c>
      <c r="O1916" s="8">
        <v>41916</v>
      </c>
      <c r="P1916" s="9">
        <f>O1916-N1916</f>
        <v>324</v>
      </c>
      <c r="Q1916">
        <v>37</v>
      </c>
      <c r="R1916" s="9">
        <f>P1916-Q1916</f>
        <v>287</v>
      </c>
      <c r="S1916" s="8">
        <f>O1916-R1916</f>
        <v>41629</v>
      </c>
      <c r="T1916">
        <v>1</v>
      </c>
      <c r="U1916">
        <v>6</v>
      </c>
      <c r="V1916">
        <v>7</v>
      </c>
      <c r="W1916">
        <v>11</v>
      </c>
      <c r="X1916">
        <v>5</v>
      </c>
      <c r="Y1916">
        <v>3</v>
      </c>
      <c r="Z1916">
        <v>33</v>
      </c>
      <c r="AA1916">
        <f>Z1916/P1916</f>
        <v>0.10185185185185185</v>
      </c>
      <c r="AB1916" s="11" t="s">
        <v>506</v>
      </c>
      <c r="AC1916" t="s">
        <v>59</v>
      </c>
      <c r="AD1916">
        <v>2</v>
      </c>
      <c r="AE1916" t="str">
        <f>IF(AD1916&gt;3, "Prefers Discount", "Discount Indifferent")</f>
        <v>Discount Indifferent</v>
      </c>
      <c r="AF1916">
        <v>3</v>
      </c>
      <c r="AG1916">
        <v>2</v>
      </c>
      <c r="AH1916">
        <v>0</v>
      </c>
      <c r="AI1916" t="str">
        <f>INDEX($AF$1:$AH$1,MATCH(MAX(AF1916:AH1916),AF1916:AH1916,0))</f>
        <v>Store_Orders</v>
      </c>
      <c r="AJ1916">
        <v>6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f>SUM(AK1916:AO1916)</f>
        <v>0</v>
      </c>
      <c r="AQ1916" t="s">
        <v>67</v>
      </c>
      <c r="AR1916">
        <v>0</v>
      </c>
      <c r="AS1916" t="str">
        <f>IF(OR(AK1916&gt;0, AL1916&gt;0, AM1916&gt;0, AN1916&gt;0, AO1916&gt;0), "Converted", "Not Converted")</f>
        <v>Not Converted</v>
      </c>
      <c r="AT1916">
        <v>0</v>
      </c>
      <c r="AU1916">
        <v>3</v>
      </c>
      <c r="AV1916">
        <v>11</v>
      </c>
      <c r="AW1916">
        <f>IF(Z1916&gt;607, 4, 0)</f>
        <v>0</v>
      </c>
      <c r="AX1916">
        <f>IF(AA1916&gt;0.1497, 3, 0)</f>
        <v>0</v>
      </c>
      <c r="AY1916">
        <f>IF(P1916&gt;4031, 2, 0)</f>
        <v>0</v>
      </c>
      <c r="AZ1916">
        <f>IF(H1916&gt;51934.91, 1, 0)</f>
        <v>0</v>
      </c>
      <c r="BA1916">
        <f>SUM(AW1916:AZ1916)</f>
        <v>0</v>
      </c>
      <c r="BB1916" t="str">
        <f>VLOOKUP(BA1916,'Standard Deviations'!$L$1:$M$11,2,TRUE)</f>
        <v>No Tier</v>
      </c>
    </row>
    <row r="1917" spans="1:54">
      <c r="A1917">
        <v>3537</v>
      </c>
      <c r="B1917">
        <v>1981</v>
      </c>
      <c r="C1917">
        <f>2024-B1917</f>
        <v>43</v>
      </c>
      <c r="D1917" t="str">
        <f>VLOOKUP(B1917,Reference!$A$1:$B$125, 2)</f>
        <v>Millennials</v>
      </c>
      <c r="E1917" t="s">
        <v>54</v>
      </c>
      <c r="F1917" t="str">
        <f>IF(E1917="High School", "No College", "College")</f>
        <v>College</v>
      </c>
      <c r="G1917" t="s">
        <v>65</v>
      </c>
      <c r="H1917">
        <v>31089</v>
      </c>
      <c r="I1917">
        <v>31089</v>
      </c>
      <c r="J1917" s="4" t="s">
        <v>341</v>
      </c>
      <c r="K1917">
        <v>1</v>
      </c>
      <c r="L1917">
        <v>0</v>
      </c>
      <c r="M1917" t="str">
        <f>IF(OR(K1917&gt;0, L1917&gt;0), "Parent", "Not Parent")</f>
        <v>Parent</v>
      </c>
      <c r="N1917" t="s">
        <v>450</v>
      </c>
      <c r="O1917" s="8">
        <v>41916</v>
      </c>
      <c r="P1917" s="9">
        <f>O1917-N1917</f>
        <v>778</v>
      </c>
      <c r="Q1917">
        <v>57</v>
      </c>
      <c r="R1917" s="9">
        <f>P1917-Q1917</f>
        <v>721</v>
      </c>
      <c r="S1917" s="8">
        <f>O1917-R1917</f>
        <v>41195</v>
      </c>
      <c r="T1917">
        <v>31</v>
      </c>
      <c r="U1917">
        <v>3</v>
      </c>
      <c r="V1917">
        <v>31</v>
      </c>
      <c r="W1917">
        <v>2</v>
      </c>
      <c r="X1917">
        <v>8</v>
      </c>
      <c r="Y1917">
        <v>4</v>
      </c>
      <c r="Z1917">
        <v>79</v>
      </c>
      <c r="AA1917">
        <f>Z1917/P1917</f>
        <v>0.10154241645244216</v>
      </c>
      <c r="AB1917" s="14" t="s">
        <v>506</v>
      </c>
      <c r="AC1917" s="13" t="s">
        <v>63</v>
      </c>
      <c r="AD1917">
        <v>3</v>
      </c>
      <c r="AE1917" t="str">
        <f>IF(AD1917&gt;3, "Prefers Discount", "Discount Indifferent")</f>
        <v>Discount Indifferent</v>
      </c>
      <c r="AF1917">
        <v>4</v>
      </c>
      <c r="AG1917">
        <v>3</v>
      </c>
      <c r="AH1917">
        <v>0</v>
      </c>
      <c r="AI1917" t="str">
        <f>INDEX($AF$1:$AH$1,MATCH(MAX(AF1917:AH1917),AF1917:AH1917,0))</f>
        <v>Store_Orders</v>
      </c>
      <c r="AJ1917">
        <v>8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f>SUM(AK1917:AO1917)</f>
        <v>0</v>
      </c>
      <c r="AQ1917" t="s">
        <v>67</v>
      </c>
      <c r="AR1917">
        <v>0</v>
      </c>
      <c r="AS1917" t="str">
        <f>IF(OR(AK1917&gt;0, AL1917&gt;0, AM1917&gt;0, AN1917&gt;0, AO1917&gt;0), "Converted", "Not Converted")</f>
        <v>Not Converted</v>
      </c>
      <c r="AT1917">
        <v>0</v>
      </c>
      <c r="AU1917">
        <v>3</v>
      </c>
      <c r="AV1917">
        <v>11</v>
      </c>
      <c r="AW1917">
        <f>IF(Z1917&gt;607, 4, 0)</f>
        <v>0</v>
      </c>
      <c r="AX1917">
        <f>IF(AA1917&gt;0.1497, 3, 0)</f>
        <v>0</v>
      </c>
      <c r="AY1917">
        <f>IF(P1917&gt;4031, 2, 0)</f>
        <v>0</v>
      </c>
      <c r="AZ1917">
        <f>IF(H1917&gt;51934.91, 1, 0)</f>
        <v>0</v>
      </c>
      <c r="BA1917">
        <f>SUM(AW1917:AZ1917)</f>
        <v>0</v>
      </c>
      <c r="BB1917" t="str">
        <f>VLOOKUP(BA1917,'Standard Deviations'!$L$1:$M$11,2,TRUE)</f>
        <v>No Tier</v>
      </c>
    </row>
    <row r="1918" spans="1:54" hidden="1">
      <c r="A1918">
        <v>6646</v>
      </c>
      <c r="B1918">
        <v>1984</v>
      </c>
      <c r="C1918">
        <f>2024-B1918</f>
        <v>40</v>
      </c>
      <c r="D1918" t="str">
        <f>VLOOKUP(B1918,Reference!$A$1:$B$125, 2)</f>
        <v>Millennials</v>
      </c>
      <c r="E1918" t="s">
        <v>54</v>
      </c>
      <c r="F1918" t="str">
        <f>IF(E1918="High School", "No College", "College")</f>
        <v>College</v>
      </c>
      <c r="G1918" t="s">
        <v>65</v>
      </c>
      <c r="H1918">
        <v>16529</v>
      </c>
      <c r="I1918">
        <v>16529</v>
      </c>
      <c r="J1918" s="4" t="s">
        <v>341</v>
      </c>
      <c r="K1918">
        <v>1</v>
      </c>
      <c r="L1918">
        <v>0</v>
      </c>
      <c r="M1918" t="str">
        <f>IF(OR(K1918&gt;0, L1918&gt;0), "Parent", "Not Parent")</f>
        <v>Parent</v>
      </c>
      <c r="N1918" t="s">
        <v>103</v>
      </c>
      <c r="O1918" s="8">
        <v>41916</v>
      </c>
      <c r="P1918" s="9">
        <f>O1918-N1918</f>
        <v>217</v>
      </c>
      <c r="Q1918">
        <v>23</v>
      </c>
      <c r="R1918" s="9">
        <f>P1918-Q1918</f>
        <v>194</v>
      </c>
      <c r="S1918" s="8">
        <f>O1918-R1918</f>
        <v>41722</v>
      </c>
      <c r="T1918">
        <v>3</v>
      </c>
      <c r="U1918">
        <v>0</v>
      </c>
      <c r="V1918">
        <v>5</v>
      </c>
      <c r="W1918">
        <v>13</v>
      </c>
      <c r="X1918">
        <v>0</v>
      </c>
      <c r="Y1918">
        <v>1</v>
      </c>
      <c r="Z1918">
        <v>22</v>
      </c>
      <c r="AA1918">
        <f>Z1918/P1918</f>
        <v>0.10138248847926268</v>
      </c>
      <c r="AB1918" s="11" t="s">
        <v>506</v>
      </c>
      <c r="AC1918" t="s">
        <v>59</v>
      </c>
      <c r="AD1918">
        <v>1</v>
      </c>
      <c r="AE1918" t="str">
        <f>IF(AD1918&gt;3, "Prefers Discount", "Discount Indifferent")</f>
        <v>Discount Indifferent</v>
      </c>
      <c r="AF1918">
        <v>3</v>
      </c>
      <c r="AG1918">
        <v>1</v>
      </c>
      <c r="AH1918">
        <v>0</v>
      </c>
      <c r="AI1918" t="str">
        <f>INDEX($AF$1:$AH$1,MATCH(MAX(AF1918:AH1918),AF1918:AH1918,0))</f>
        <v>Store_Orders</v>
      </c>
      <c r="AJ1918">
        <v>6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f>SUM(AK1918:AO1918)</f>
        <v>0</v>
      </c>
      <c r="AQ1918" t="s">
        <v>67</v>
      </c>
      <c r="AR1918">
        <v>0</v>
      </c>
      <c r="AS1918" t="str">
        <f>IF(OR(AK1918&gt;0, AL1918&gt;0, AM1918&gt;0, AN1918&gt;0, AO1918&gt;0), "Converted", "Not Converted")</f>
        <v>Not Converted</v>
      </c>
      <c r="AT1918">
        <v>0</v>
      </c>
      <c r="AU1918">
        <v>3</v>
      </c>
      <c r="AV1918">
        <v>11</v>
      </c>
      <c r="AW1918">
        <f>IF(Z1918&gt;607, 4, 0)</f>
        <v>0</v>
      </c>
      <c r="AX1918">
        <f>IF(AA1918&gt;0.1497, 3, 0)</f>
        <v>0</v>
      </c>
      <c r="AY1918">
        <f>IF(P1918&gt;4031, 2, 0)</f>
        <v>0</v>
      </c>
      <c r="AZ1918">
        <f>IF(H1918&gt;51934.91, 1, 0)</f>
        <v>0</v>
      </c>
      <c r="BA1918">
        <f>SUM(AW1918:AZ1918)</f>
        <v>0</v>
      </c>
      <c r="BB1918" t="str">
        <f>VLOOKUP(BA1918,'Standard Deviations'!$L$1:$M$11,2,TRUE)</f>
        <v>No Tier</v>
      </c>
    </row>
    <row r="1919" spans="1:54">
      <c r="A1919">
        <v>8700</v>
      </c>
      <c r="B1919">
        <v>1986</v>
      </c>
      <c r="C1919">
        <f>2024-B1919</f>
        <v>38</v>
      </c>
      <c r="D1919" t="str">
        <f>VLOOKUP(B1919,Reference!$A$1:$B$125, 2)</f>
        <v>Millennials</v>
      </c>
      <c r="E1919" t="s">
        <v>546</v>
      </c>
      <c r="F1919" t="str">
        <f>IF(E1919="High School", "No College", "College")</f>
        <v>No College</v>
      </c>
      <c r="G1919" t="s">
        <v>60</v>
      </c>
      <c r="H1919">
        <v>14906</v>
      </c>
      <c r="I1919">
        <v>14906</v>
      </c>
      <c r="J1919" s="4" t="s">
        <v>341</v>
      </c>
      <c r="K1919">
        <v>0</v>
      </c>
      <c r="L1919">
        <v>0</v>
      </c>
      <c r="M1919" t="str">
        <f>IF(OR(K1919&gt;0, L1919&gt;0), "Parent", "Not Parent")</f>
        <v>Not Parent</v>
      </c>
      <c r="N1919" t="s">
        <v>310</v>
      </c>
      <c r="O1919" s="8">
        <v>41916</v>
      </c>
      <c r="P1919" s="9">
        <f>O1919-N1919</f>
        <v>651</v>
      </c>
      <c r="Q1919">
        <v>86</v>
      </c>
      <c r="R1919" s="9">
        <f>P1919-Q1919</f>
        <v>565</v>
      </c>
      <c r="S1919" s="8">
        <f>O1919-R1919</f>
        <v>41351</v>
      </c>
      <c r="T1919">
        <v>7</v>
      </c>
      <c r="U1919">
        <v>7</v>
      </c>
      <c r="V1919">
        <v>14</v>
      </c>
      <c r="W1919">
        <v>7</v>
      </c>
      <c r="X1919">
        <v>16</v>
      </c>
      <c r="Y1919">
        <v>15</v>
      </c>
      <c r="Z1919">
        <v>66</v>
      </c>
      <c r="AA1919">
        <f>Z1919/P1919</f>
        <v>0.10138248847926268</v>
      </c>
      <c r="AB1919" s="14" t="s">
        <v>506</v>
      </c>
      <c r="AC1919" s="13" t="s">
        <v>63</v>
      </c>
      <c r="AD1919">
        <v>3</v>
      </c>
      <c r="AE1919" t="str">
        <f>IF(AD1919&gt;3, "Prefers Discount", "Discount Indifferent")</f>
        <v>Discount Indifferent</v>
      </c>
      <c r="AF1919">
        <v>3</v>
      </c>
      <c r="AG1919">
        <v>2</v>
      </c>
      <c r="AH1919">
        <v>1</v>
      </c>
      <c r="AI1919" t="str">
        <f>INDEX($AF$1:$AH$1,MATCH(MAX(AF1919:AH1919),AF1919:AH1919,0))</f>
        <v>Store_Orders</v>
      </c>
      <c r="AJ1919">
        <v>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f>SUM(AK1919:AO1919)</f>
        <v>0</v>
      </c>
      <c r="AQ1919" t="s">
        <v>67</v>
      </c>
      <c r="AR1919">
        <v>0</v>
      </c>
      <c r="AS1919" t="str">
        <f>IF(OR(AK1919&gt;0, AL1919&gt;0, AM1919&gt;0, AN1919&gt;0, AO1919&gt;0), "Converted", "Not Converted")</f>
        <v>Not Converted</v>
      </c>
      <c r="AT1919">
        <v>0</v>
      </c>
      <c r="AU1919">
        <v>3</v>
      </c>
      <c r="AV1919">
        <v>11</v>
      </c>
      <c r="AW1919">
        <f>IF(Z1919&gt;607, 4, 0)</f>
        <v>0</v>
      </c>
      <c r="AX1919">
        <f>IF(AA1919&gt;0.1497, 3, 0)</f>
        <v>0</v>
      </c>
      <c r="AY1919">
        <f>IF(P1919&gt;4031, 2, 0)</f>
        <v>0</v>
      </c>
      <c r="AZ1919">
        <f>IF(H1919&gt;51934.91, 1, 0)</f>
        <v>0</v>
      </c>
      <c r="BA1919">
        <f>SUM(AW1919:AZ1919)</f>
        <v>0</v>
      </c>
      <c r="BB1919" t="str">
        <f>VLOOKUP(BA1919,'Standard Deviations'!$L$1:$M$11,2,TRUE)</f>
        <v>No Tier</v>
      </c>
    </row>
    <row r="1920" spans="1:54" hidden="1">
      <c r="A1920">
        <v>2724</v>
      </c>
      <c r="B1920">
        <v>1981</v>
      </c>
      <c r="C1920">
        <f>2024-B1920</f>
        <v>43</v>
      </c>
      <c r="D1920" t="str">
        <f>VLOOKUP(B1920,Reference!$A$1:$B$125, 2)</f>
        <v>Millennials</v>
      </c>
      <c r="E1920" t="s">
        <v>64</v>
      </c>
      <c r="F1920" t="str">
        <f>IF(E1920="High School", "No College", "College")</f>
        <v>College</v>
      </c>
      <c r="G1920" t="s">
        <v>60</v>
      </c>
      <c r="H1920">
        <v>36143</v>
      </c>
      <c r="I1920">
        <v>36143</v>
      </c>
      <c r="J1920" s="4" t="s">
        <v>175</v>
      </c>
      <c r="K1920">
        <v>1</v>
      </c>
      <c r="L1920">
        <v>0</v>
      </c>
      <c r="M1920" t="str">
        <f>IF(OR(K1920&gt;0, L1920&gt;0), "Parent", "Not Parent")</f>
        <v>Parent</v>
      </c>
      <c r="N1920" t="s">
        <v>659</v>
      </c>
      <c r="O1920" s="8">
        <v>41916</v>
      </c>
      <c r="P1920" s="9">
        <f>O1920-N1920</f>
        <v>188</v>
      </c>
      <c r="Q1920">
        <v>33</v>
      </c>
      <c r="R1920" s="9">
        <f>P1920-Q1920</f>
        <v>155</v>
      </c>
      <c r="S1920" s="8">
        <f>O1920-R1920</f>
        <v>41761</v>
      </c>
      <c r="T1920">
        <v>12</v>
      </c>
      <c r="U1920">
        <v>0</v>
      </c>
      <c r="V1920">
        <v>1</v>
      </c>
      <c r="W1920">
        <v>0</v>
      </c>
      <c r="X1920">
        <v>0</v>
      </c>
      <c r="Y1920">
        <v>6</v>
      </c>
      <c r="Z1920">
        <v>19</v>
      </c>
      <c r="AA1920">
        <f>Z1920/P1920</f>
        <v>0.10106382978723404</v>
      </c>
      <c r="AB1920" s="11" t="s">
        <v>506</v>
      </c>
      <c r="AC1920" t="s">
        <v>59</v>
      </c>
      <c r="AD1920">
        <v>1</v>
      </c>
      <c r="AE1920" t="str">
        <f>IF(AD1920&gt;3, "Prefers Discount", "Discount Indifferent")</f>
        <v>Discount Indifferent</v>
      </c>
      <c r="AF1920">
        <v>2</v>
      </c>
      <c r="AG1920">
        <v>0</v>
      </c>
      <c r="AH1920">
        <v>1</v>
      </c>
      <c r="AI1920" t="str">
        <f>INDEX($AF$1:$AH$1,MATCH(MAX(AF1920:AH1920),AF1920:AH1920,0))</f>
        <v>Store_Orders</v>
      </c>
      <c r="AJ1920">
        <v>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f>SUM(AK1920:AO1920)</f>
        <v>0</v>
      </c>
      <c r="AQ1920" t="s">
        <v>67</v>
      </c>
      <c r="AR1920">
        <v>0</v>
      </c>
      <c r="AS1920" t="str">
        <f>IF(OR(AK1920&gt;0, AL1920&gt;0, AM1920&gt;0, AN1920&gt;0, AO1920&gt;0), "Converted", "Not Converted")</f>
        <v>Not Converted</v>
      </c>
      <c r="AT1920">
        <v>0</v>
      </c>
      <c r="AU1920">
        <v>3</v>
      </c>
      <c r="AV1920">
        <v>11</v>
      </c>
      <c r="AW1920">
        <f>IF(Z1920&gt;607, 4, 0)</f>
        <v>0</v>
      </c>
      <c r="AX1920">
        <f>IF(AA1920&gt;0.1497, 3, 0)</f>
        <v>0</v>
      </c>
      <c r="AY1920">
        <f>IF(P1920&gt;4031, 2, 0)</f>
        <v>0</v>
      </c>
      <c r="AZ1920">
        <f>IF(H1920&gt;51934.91, 1, 0)</f>
        <v>0</v>
      </c>
      <c r="BA1920">
        <f>SUM(AW1920:AZ1920)</f>
        <v>0</v>
      </c>
      <c r="BB1920" t="str">
        <f>VLOOKUP(BA1920,'Standard Deviations'!$L$1:$M$11,2,TRUE)</f>
        <v>No Tier</v>
      </c>
    </row>
    <row r="1921" spans="1:54">
      <c r="A1921">
        <v>11121</v>
      </c>
      <c r="B1921">
        <v>1981</v>
      </c>
      <c r="C1921">
        <f>2024-B1921</f>
        <v>43</v>
      </c>
      <c r="D1921" t="str">
        <f>VLOOKUP(B1921,Reference!$A$1:$B$125, 2)</f>
        <v>Millennials</v>
      </c>
      <c r="E1921" t="s">
        <v>54</v>
      </c>
      <c r="F1921" t="str">
        <f>IF(E1921="High School", "No College", "College")</f>
        <v>College</v>
      </c>
      <c r="G1921" t="s">
        <v>55</v>
      </c>
      <c r="H1921">
        <v>19419</v>
      </c>
      <c r="I1921">
        <v>19419</v>
      </c>
      <c r="J1921" s="4" t="s">
        <v>341</v>
      </c>
      <c r="K1921">
        <v>1</v>
      </c>
      <c r="L1921">
        <v>0</v>
      </c>
      <c r="M1921" t="str">
        <f>IF(OR(K1921&gt;0, L1921&gt;0), "Parent", "Not Parent")</f>
        <v>Parent</v>
      </c>
      <c r="N1921" t="s">
        <v>358</v>
      </c>
      <c r="O1921" s="8">
        <v>41916</v>
      </c>
      <c r="P1921" s="9">
        <f>O1921-N1921</f>
        <v>693</v>
      </c>
      <c r="Q1921">
        <v>76</v>
      </c>
      <c r="R1921" s="9">
        <f>P1921-Q1921</f>
        <v>617</v>
      </c>
      <c r="S1921" s="8">
        <f>O1921-R1921</f>
        <v>41299</v>
      </c>
      <c r="T1921">
        <v>2</v>
      </c>
      <c r="U1921">
        <v>14</v>
      </c>
      <c r="V1921">
        <v>28</v>
      </c>
      <c r="W1921">
        <v>16</v>
      </c>
      <c r="X1921">
        <v>3</v>
      </c>
      <c r="Y1921">
        <v>7</v>
      </c>
      <c r="Z1921">
        <v>70</v>
      </c>
      <c r="AA1921">
        <f>Z1921/P1921</f>
        <v>0.10101010101010101</v>
      </c>
      <c r="AB1921" s="14" t="s">
        <v>506</v>
      </c>
      <c r="AC1921" s="13" t="s">
        <v>63</v>
      </c>
      <c r="AD1921">
        <v>4</v>
      </c>
      <c r="AE1921" t="str">
        <f>IF(AD1921&gt;3, "Prefers Discount", "Discount Indifferent")</f>
        <v>Prefers Discount</v>
      </c>
      <c r="AF1921">
        <v>3</v>
      </c>
      <c r="AG1921">
        <v>4</v>
      </c>
      <c r="AH1921">
        <v>0</v>
      </c>
      <c r="AI1921" t="str">
        <f>INDEX($AF$1:$AH$1,MATCH(MAX(AF1921:AH1921),AF1921:AH1921,0))</f>
        <v>Web_Orders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f>SUM(AK1921:AO1921)</f>
        <v>0</v>
      </c>
      <c r="AQ1921" t="s">
        <v>67</v>
      </c>
      <c r="AR1921">
        <v>0</v>
      </c>
      <c r="AS1921" t="str">
        <f>IF(OR(AK1921&gt;0, AL1921&gt;0, AM1921&gt;0, AN1921&gt;0, AO1921&gt;0), "Converted", "Not Converted")</f>
        <v>Not Converted</v>
      </c>
      <c r="AT1921">
        <v>0</v>
      </c>
      <c r="AU1921">
        <v>3</v>
      </c>
      <c r="AV1921">
        <v>11</v>
      </c>
      <c r="AW1921">
        <f>IF(Z1921&gt;607, 4, 0)</f>
        <v>0</v>
      </c>
      <c r="AX1921">
        <f>IF(AA1921&gt;0.1497, 3, 0)</f>
        <v>0</v>
      </c>
      <c r="AY1921">
        <f>IF(P1921&gt;4031, 2, 0)</f>
        <v>0</v>
      </c>
      <c r="AZ1921">
        <f>IF(H1921&gt;51934.91, 1, 0)</f>
        <v>0</v>
      </c>
      <c r="BA1921">
        <f>SUM(AW1921:AZ1921)</f>
        <v>0</v>
      </c>
      <c r="BB1921" t="str">
        <f>VLOOKUP(BA1921,'Standard Deviations'!$L$1:$M$11,2,TRUE)</f>
        <v>No Tier</v>
      </c>
    </row>
    <row r="1922" spans="1:54" hidden="1">
      <c r="A1922">
        <v>10856</v>
      </c>
      <c r="B1922">
        <v>1980</v>
      </c>
      <c r="C1922">
        <f>2024-B1922</f>
        <v>44</v>
      </c>
      <c r="D1922" t="str">
        <f>VLOOKUP(B1922,Reference!$A$1:$B$125, 2)</f>
        <v>Millennials</v>
      </c>
      <c r="E1922" t="s">
        <v>74</v>
      </c>
      <c r="F1922" t="str">
        <f>IF(E1922="High School", "No College", "College")</f>
        <v>College</v>
      </c>
      <c r="G1922" t="s">
        <v>60</v>
      </c>
      <c r="H1922">
        <v>45889</v>
      </c>
      <c r="I1922">
        <v>45889</v>
      </c>
      <c r="J1922" s="4" t="s">
        <v>175</v>
      </c>
      <c r="K1922">
        <v>0</v>
      </c>
      <c r="L1922">
        <v>1</v>
      </c>
      <c r="M1922" t="str">
        <f>IF(OR(K1922&gt;0, L1922&gt;0), "Parent", "Not Parent")</f>
        <v>Parent</v>
      </c>
      <c r="N1922" t="s">
        <v>200</v>
      </c>
      <c r="O1922" s="8">
        <v>41916</v>
      </c>
      <c r="P1922" s="9">
        <f>O1922-N1922</f>
        <v>459</v>
      </c>
      <c r="Q1922">
        <v>42</v>
      </c>
      <c r="R1922" s="9">
        <f>P1922-Q1922</f>
        <v>417</v>
      </c>
      <c r="S1922" s="8">
        <f>O1922-R1922</f>
        <v>41499</v>
      </c>
      <c r="T1922">
        <v>31</v>
      </c>
      <c r="U1922">
        <v>0</v>
      </c>
      <c r="V1922">
        <v>6</v>
      </c>
      <c r="W1922">
        <v>0</v>
      </c>
      <c r="X1922">
        <v>1</v>
      </c>
      <c r="Y1922">
        <v>8</v>
      </c>
      <c r="Z1922">
        <v>46</v>
      </c>
      <c r="AA1922">
        <f>Z1922/P1922</f>
        <v>0.10021786492374728</v>
      </c>
      <c r="AB1922" s="11" t="s">
        <v>506</v>
      </c>
      <c r="AC1922" t="s">
        <v>59</v>
      </c>
      <c r="AD1922">
        <v>1</v>
      </c>
      <c r="AE1922" t="str">
        <f>IF(AD1922&gt;3, "Prefers Discount", "Discount Indifferent")</f>
        <v>Discount Indifferent</v>
      </c>
      <c r="AF1922">
        <v>3</v>
      </c>
      <c r="AG1922">
        <v>1</v>
      </c>
      <c r="AH1922">
        <v>0</v>
      </c>
      <c r="AI1922" t="str">
        <f>INDEX($AF$1:$AH$1,MATCH(MAX(AF1922:AH1922),AF1922:AH1922,0))</f>
        <v>Store_Orders</v>
      </c>
      <c r="AJ1922">
        <v>6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f>SUM(AK1922:AO1922)</f>
        <v>0</v>
      </c>
      <c r="AQ1922" t="s">
        <v>67</v>
      </c>
      <c r="AR1922">
        <v>0</v>
      </c>
      <c r="AS1922" t="str">
        <f>IF(OR(AK1922&gt;0, AL1922&gt;0, AM1922&gt;0, AN1922&gt;0, AO1922&gt;0), "Converted", "Not Converted")</f>
        <v>Not Converted</v>
      </c>
      <c r="AT1922">
        <v>0</v>
      </c>
      <c r="AU1922">
        <v>3</v>
      </c>
      <c r="AV1922">
        <v>11</v>
      </c>
      <c r="AW1922">
        <f>IF(Z1922&gt;607, 4, 0)</f>
        <v>0</v>
      </c>
      <c r="AX1922">
        <f>IF(AA1922&gt;0.1497, 3, 0)</f>
        <v>0</v>
      </c>
      <c r="AY1922">
        <f>IF(P1922&gt;4031, 2, 0)</f>
        <v>0</v>
      </c>
      <c r="AZ1922">
        <f>IF(H1922&gt;51934.91, 1, 0)</f>
        <v>0</v>
      </c>
      <c r="BA1922">
        <f>SUM(AW1922:AZ1922)</f>
        <v>0</v>
      </c>
      <c r="BB1922" t="str">
        <f>VLOOKUP(BA1922,'Standard Deviations'!$L$1:$M$11,2,TRUE)</f>
        <v>No Tier</v>
      </c>
    </row>
    <row r="1923" spans="1:54">
      <c r="A1923">
        <v>2656</v>
      </c>
      <c r="B1923">
        <v>1971</v>
      </c>
      <c r="C1923">
        <f>2024-B1923</f>
        <v>53</v>
      </c>
      <c r="D1923" t="str">
        <f>VLOOKUP(B1923,Reference!$A$1:$B$125, 2)</f>
        <v>Gen X</v>
      </c>
      <c r="E1923" t="s">
        <v>54</v>
      </c>
      <c r="F1923" t="str">
        <f>IF(E1923="High School", "No College", "College")</f>
        <v>College</v>
      </c>
      <c r="G1923" t="s">
        <v>71</v>
      </c>
      <c r="H1923">
        <v>40851</v>
      </c>
      <c r="I1923">
        <v>40851</v>
      </c>
      <c r="J1923" s="4" t="s">
        <v>175</v>
      </c>
      <c r="K1923">
        <v>1</v>
      </c>
      <c r="L1923">
        <v>1</v>
      </c>
      <c r="M1923" t="str">
        <f>IF(OR(K1923&gt;0, L1923&gt;0), "Parent", "Not Parent")</f>
        <v>Parent</v>
      </c>
      <c r="N1923" t="s">
        <v>713</v>
      </c>
      <c r="O1923" s="8">
        <v>41916</v>
      </c>
      <c r="P1923" s="9">
        <f>O1923-N1923</f>
        <v>590</v>
      </c>
      <c r="Q1923">
        <v>63</v>
      </c>
      <c r="R1923" s="9">
        <f>P1923-Q1923</f>
        <v>527</v>
      </c>
      <c r="S1923" s="8">
        <f>O1923-R1923</f>
        <v>41389</v>
      </c>
      <c r="T1923">
        <v>23</v>
      </c>
      <c r="U1923">
        <v>1</v>
      </c>
      <c r="V1923">
        <v>7</v>
      </c>
      <c r="W1923">
        <v>0</v>
      </c>
      <c r="X1923">
        <v>4</v>
      </c>
      <c r="Y1923">
        <v>24</v>
      </c>
      <c r="Z1923">
        <v>59</v>
      </c>
      <c r="AA1923">
        <f>Z1923/P1923</f>
        <v>0.1</v>
      </c>
      <c r="AB1923" s="14" t="s">
        <v>506</v>
      </c>
      <c r="AC1923" s="13" t="s">
        <v>63</v>
      </c>
      <c r="AD1923">
        <v>1</v>
      </c>
      <c r="AE1923" t="str">
        <f>IF(AD1923&gt;3, "Prefers Discount", "Discount Indifferent")</f>
        <v>Discount Indifferent</v>
      </c>
      <c r="AF1923">
        <v>2</v>
      </c>
      <c r="AG1923">
        <v>1</v>
      </c>
      <c r="AH1923">
        <v>1</v>
      </c>
      <c r="AI1923" t="str">
        <f>INDEX($AF$1:$AH$1,MATCH(MAX(AF1923:AH1923),AF1923:AH1923,0))</f>
        <v>Store_Orders</v>
      </c>
      <c r="AJ1923">
        <v>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f>SUM(AK1923:AO1923)</f>
        <v>0</v>
      </c>
      <c r="AQ1923" t="s">
        <v>67</v>
      </c>
      <c r="AR1923">
        <v>0</v>
      </c>
      <c r="AS1923" t="str">
        <f>IF(OR(AK1923&gt;0, AL1923&gt;0, AM1923&gt;0, AN1923&gt;0, AO1923&gt;0), "Converted", "Not Converted")</f>
        <v>Not Converted</v>
      </c>
      <c r="AT1923">
        <v>0</v>
      </c>
      <c r="AU1923">
        <v>3</v>
      </c>
      <c r="AV1923">
        <v>11</v>
      </c>
      <c r="AW1923">
        <f>IF(Z1923&gt;607, 4, 0)</f>
        <v>0</v>
      </c>
      <c r="AX1923">
        <f>IF(AA1923&gt;0.1497, 3, 0)</f>
        <v>0</v>
      </c>
      <c r="AY1923">
        <f>IF(P1923&gt;4031, 2, 0)</f>
        <v>0</v>
      </c>
      <c r="AZ1923">
        <f>IF(H1923&gt;51934.91, 1, 0)</f>
        <v>0</v>
      </c>
      <c r="BA1923">
        <f>SUM(AW1923:AZ1923)</f>
        <v>0</v>
      </c>
      <c r="BB1923" t="str">
        <f>VLOOKUP(BA1923,'Standard Deviations'!$L$1:$M$11,2,TRUE)</f>
        <v>No Tier</v>
      </c>
    </row>
    <row r="1924" spans="1:54" hidden="1">
      <c r="A1924">
        <v>2541</v>
      </c>
      <c r="B1924">
        <v>1976</v>
      </c>
      <c r="C1924">
        <f>2024-B1924</f>
        <v>48</v>
      </c>
      <c r="D1924" t="str">
        <f>VLOOKUP(B1924,Reference!$A$1:$B$125, 2)</f>
        <v>Gen X</v>
      </c>
      <c r="E1924" t="s">
        <v>54</v>
      </c>
      <c r="F1924" t="str">
        <f>IF(E1924="High School", "No College", "College")</f>
        <v>College</v>
      </c>
      <c r="G1924" t="s">
        <v>55</v>
      </c>
      <c r="H1924">
        <v>24027</v>
      </c>
      <c r="I1924">
        <v>24027</v>
      </c>
      <c r="J1924" s="4" t="s">
        <v>341</v>
      </c>
      <c r="K1924">
        <v>1</v>
      </c>
      <c r="L1924">
        <v>0</v>
      </c>
      <c r="M1924" t="str">
        <f>IF(OR(K1924&gt;0, L1924&gt;0), "Parent", "Not Parent")</f>
        <v>Parent</v>
      </c>
      <c r="N1924" t="s">
        <v>714</v>
      </c>
      <c r="O1924" s="8">
        <v>41916</v>
      </c>
      <c r="P1924" s="9">
        <f>O1924-N1924</f>
        <v>482</v>
      </c>
      <c r="Q1924">
        <v>7</v>
      </c>
      <c r="R1924" s="9">
        <f>P1924-Q1924</f>
        <v>475</v>
      </c>
      <c r="S1924" s="8">
        <f>O1924-R1924</f>
        <v>41441</v>
      </c>
      <c r="T1924">
        <v>14</v>
      </c>
      <c r="U1924">
        <v>7</v>
      </c>
      <c r="V1924">
        <v>11</v>
      </c>
      <c r="W1924">
        <v>11</v>
      </c>
      <c r="X1924">
        <v>0</v>
      </c>
      <c r="Y1924">
        <v>5</v>
      </c>
      <c r="Z1924">
        <v>48</v>
      </c>
      <c r="AA1924">
        <f>Z1924/P1924</f>
        <v>9.9585062240663894E-2</v>
      </c>
      <c r="AB1924" s="11" t="s">
        <v>506</v>
      </c>
      <c r="AC1924" t="s">
        <v>59</v>
      </c>
      <c r="AD1924">
        <v>2</v>
      </c>
      <c r="AE1924" t="str">
        <f>IF(AD1924&gt;3, "Prefers Discount", "Discount Indifferent")</f>
        <v>Discount Indifferent</v>
      </c>
      <c r="AF1924">
        <v>3</v>
      </c>
      <c r="AG1924">
        <v>2</v>
      </c>
      <c r="AH1924">
        <v>0</v>
      </c>
      <c r="AI1924" t="str">
        <f>INDEX($AF$1:$AH$1,MATCH(MAX(AF1924:AH1924),AF1924:AH1924,0))</f>
        <v>Store_Orders</v>
      </c>
      <c r="AJ1924">
        <v>8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f>SUM(AK1924:AO1924)</f>
        <v>0</v>
      </c>
      <c r="AQ1924" t="s">
        <v>67</v>
      </c>
      <c r="AR1924">
        <v>0</v>
      </c>
      <c r="AS1924" t="str">
        <f>IF(OR(AK1924&gt;0, AL1924&gt;0, AM1924&gt;0, AN1924&gt;0, AO1924&gt;0), "Converted", "Not Converted")</f>
        <v>Not Converted</v>
      </c>
      <c r="AT1924">
        <v>0</v>
      </c>
      <c r="AU1924">
        <v>3</v>
      </c>
      <c r="AV1924">
        <v>11</v>
      </c>
      <c r="AW1924">
        <f>IF(Z1924&gt;607, 4, 0)</f>
        <v>0</v>
      </c>
      <c r="AX1924">
        <f>IF(AA1924&gt;0.1497, 3, 0)</f>
        <v>0</v>
      </c>
      <c r="AY1924">
        <f>IF(P1924&gt;4031, 2, 0)</f>
        <v>0</v>
      </c>
      <c r="AZ1924">
        <f>IF(H1924&gt;51934.91, 1, 0)</f>
        <v>0</v>
      </c>
      <c r="BA1924">
        <f>SUM(AW1924:AZ1924)</f>
        <v>0</v>
      </c>
      <c r="BB1924" t="str">
        <f>VLOOKUP(BA1924,'Standard Deviations'!$L$1:$M$11,2,TRUE)</f>
        <v>No Tier</v>
      </c>
    </row>
    <row r="1925" spans="1:54" hidden="1">
      <c r="A1925">
        <v>3547</v>
      </c>
      <c r="B1925">
        <v>1969</v>
      </c>
      <c r="C1925">
        <f>2024-B1925</f>
        <v>55</v>
      </c>
      <c r="D1925" t="str">
        <f>VLOOKUP(B1925,Reference!$A$1:$B$125, 2)</f>
        <v>Gen X</v>
      </c>
      <c r="E1925" t="s">
        <v>64</v>
      </c>
      <c r="F1925" t="str">
        <f>IF(E1925="High School", "No College", "College")</f>
        <v>College</v>
      </c>
      <c r="G1925" t="s">
        <v>65</v>
      </c>
      <c r="H1925">
        <v>41021</v>
      </c>
      <c r="I1925">
        <v>41021</v>
      </c>
      <c r="J1925" s="4" t="s">
        <v>175</v>
      </c>
      <c r="K1925">
        <v>1</v>
      </c>
      <c r="L1925">
        <v>0</v>
      </c>
      <c r="M1925" t="str">
        <f>IF(OR(K1925&gt;0, L1925&gt;0), "Parent", "Not Parent")</f>
        <v>Parent</v>
      </c>
      <c r="N1925" t="s">
        <v>449</v>
      </c>
      <c r="O1925" s="8">
        <v>41916</v>
      </c>
      <c r="P1925" s="9">
        <f>O1925-N1925</f>
        <v>643</v>
      </c>
      <c r="Q1925">
        <v>12</v>
      </c>
      <c r="R1925" s="9">
        <f>P1925-Q1925</f>
        <v>631</v>
      </c>
      <c r="S1925" s="8">
        <f>O1925-R1925</f>
        <v>41285</v>
      </c>
      <c r="T1925">
        <v>14</v>
      </c>
      <c r="U1925">
        <v>7</v>
      </c>
      <c r="V1925">
        <v>9</v>
      </c>
      <c r="W1925">
        <v>6</v>
      </c>
      <c r="X1925">
        <v>16</v>
      </c>
      <c r="Y1925">
        <v>12</v>
      </c>
      <c r="Z1925">
        <v>64</v>
      </c>
      <c r="AA1925">
        <f>Z1925/P1925</f>
        <v>9.9533437013996889E-2</v>
      </c>
      <c r="AB1925" s="11" t="s">
        <v>506</v>
      </c>
      <c r="AC1925" t="s">
        <v>59</v>
      </c>
      <c r="AD1925">
        <v>2</v>
      </c>
      <c r="AE1925" t="str">
        <f>IF(AD1925&gt;3, "Prefers Discount", "Discount Indifferent")</f>
        <v>Discount Indifferent</v>
      </c>
      <c r="AF1925">
        <v>3</v>
      </c>
      <c r="AG1925">
        <v>2</v>
      </c>
      <c r="AH1925">
        <v>0</v>
      </c>
      <c r="AI1925" t="str">
        <f>INDEX($AF$1:$AH$1,MATCH(MAX(AF1925:AH1925),AF1925:AH1925,0))</f>
        <v>Store_Orders</v>
      </c>
      <c r="AJ1925">
        <v>6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f>SUM(AK1925:AO1925)</f>
        <v>0</v>
      </c>
      <c r="AQ1925" t="s">
        <v>67</v>
      </c>
      <c r="AR1925">
        <v>1</v>
      </c>
      <c r="AS1925" t="str">
        <f>IF(OR(AK1925&gt;0, AL1925&gt;0, AM1925&gt;0, AN1925&gt;0, AO1925&gt;0), "Converted", "Not Converted")</f>
        <v>Not Converted</v>
      </c>
      <c r="AT1925">
        <v>0</v>
      </c>
      <c r="AU1925">
        <v>3</v>
      </c>
      <c r="AV1925">
        <v>11</v>
      </c>
      <c r="AW1925">
        <f>IF(Z1925&gt;607, 4, 0)</f>
        <v>0</v>
      </c>
      <c r="AX1925">
        <f>IF(AA1925&gt;0.1497, 3, 0)</f>
        <v>0</v>
      </c>
      <c r="AY1925">
        <f>IF(P1925&gt;4031, 2, 0)</f>
        <v>0</v>
      </c>
      <c r="AZ1925">
        <f>IF(H1925&gt;51934.91, 1, 0)</f>
        <v>0</v>
      </c>
      <c r="BA1925">
        <f>SUM(AW1925:AZ1925)</f>
        <v>0</v>
      </c>
      <c r="BB1925" t="str">
        <f>VLOOKUP(BA1925,'Standard Deviations'!$L$1:$M$11,2,TRUE)</f>
        <v>No Tier</v>
      </c>
    </row>
    <row r="1926" spans="1:54" hidden="1">
      <c r="A1926">
        <v>9725</v>
      </c>
      <c r="B1926">
        <v>1966</v>
      </c>
      <c r="C1926">
        <f>2024-B1926</f>
        <v>58</v>
      </c>
      <c r="D1926" t="str">
        <f>VLOOKUP(B1926,Reference!$A$1:$B$125, 2)</f>
        <v>Gen X</v>
      </c>
      <c r="E1926" t="s">
        <v>68</v>
      </c>
      <c r="F1926" t="str">
        <f>IF(E1926="High School", "No College", "College")</f>
        <v>College</v>
      </c>
      <c r="G1926" t="s">
        <v>65</v>
      </c>
      <c r="H1926">
        <v>28764</v>
      </c>
      <c r="I1926">
        <v>28764</v>
      </c>
      <c r="J1926" s="4" t="s">
        <v>341</v>
      </c>
      <c r="K1926">
        <v>1</v>
      </c>
      <c r="L1926">
        <v>1</v>
      </c>
      <c r="M1926" t="str">
        <f>IF(OR(K1926&gt;0, L1926&gt;0), "Parent", "Not Parent")</f>
        <v>Parent</v>
      </c>
      <c r="N1926" t="s">
        <v>701</v>
      </c>
      <c r="O1926" s="8">
        <v>41916</v>
      </c>
      <c r="P1926" s="9">
        <f>O1926-N1926</f>
        <v>121</v>
      </c>
      <c r="Q1926">
        <v>16</v>
      </c>
      <c r="R1926" s="9">
        <f>P1926-Q1926</f>
        <v>105</v>
      </c>
      <c r="S1926" s="8">
        <f>O1926-R1926</f>
        <v>41811</v>
      </c>
      <c r="T1926">
        <v>8</v>
      </c>
      <c r="U1926">
        <v>0</v>
      </c>
      <c r="V1926">
        <v>3</v>
      </c>
      <c r="W1926">
        <v>0</v>
      </c>
      <c r="X1926">
        <v>0</v>
      </c>
      <c r="Y1926">
        <v>1</v>
      </c>
      <c r="Z1926">
        <v>12</v>
      </c>
      <c r="AA1926">
        <f>Z1926/P1926</f>
        <v>9.9173553719008267E-2</v>
      </c>
      <c r="AB1926" s="11" t="s">
        <v>506</v>
      </c>
      <c r="AC1926" t="s">
        <v>59</v>
      </c>
      <c r="AD1926">
        <v>1</v>
      </c>
      <c r="AE1926" t="str">
        <f>IF(AD1926&gt;3, "Prefers Discount", "Discount Indifferent")</f>
        <v>Discount Indifferent</v>
      </c>
      <c r="AF1926">
        <v>2</v>
      </c>
      <c r="AG1926">
        <v>1</v>
      </c>
      <c r="AH1926">
        <v>0</v>
      </c>
      <c r="AI1926" t="str">
        <f>INDEX($AF$1:$AH$1,MATCH(MAX(AF1926:AH1926),AF1926:AH1926,0))</f>
        <v>Store_Orders</v>
      </c>
      <c r="AJ1926">
        <v>8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f>SUM(AK1926:AO1926)</f>
        <v>1</v>
      </c>
      <c r="AQ1926" t="str">
        <f>INDEX($AK$1:$AO$1,MATCH(MAX(AK1926:AO1926),AK1926:AO1926,0))</f>
        <v>Converted_on_Camp3</v>
      </c>
      <c r="AR1926">
        <v>1</v>
      </c>
      <c r="AS1926" t="str">
        <f>IF(OR(AK1926&gt;0, AL1926&gt;0, AM1926&gt;0, AN1926&gt;0, AO1926&gt;0), "Converted", "Not Converted")</f>
        <v>Converted</v>
      </c>
      <c r="AT1926">
        <v>0</v>
      </c>
      <c r="AU1926">
        <v>3</v>
      </c>
      <c r="AV1926">
        <v>11</v>
      </c>
      <c r="AW1926">
        <f>IF(Z1926&gt;607, 4, 0)</f>
        <v>0</v>
      </c>
      <c r="AX1926">
        <f>IF(AA1926&gt;0.1497, 3, 0)</f>
        <v>0</v>
      </c>
      <c r="AY1926">
        <f>IF(P1926&gt;4031, 2, 0)</f>
        <v>0</v>
      </c>
      <c r="AZ1926">
        <f>IF(H1926&gt;51934.91, 1, 0)</f>
        <v>0</v>
      </c>
      <c r="BA1926">
        <f>SUM(AW1926:AZ1926)</f>
        <v>0</v>
      </c>
      <c r="BB1926" t="str">
        <f>VLOOKUP(BA1926,'Standard Deviations'!$L$1:$M$11,2,TRUE)</f>
        <v>No Tier</v>
      </c>
    </row>
    <row r="1927" spans="1:54" hidden="1">
      <c r="A1927">
        <v>10623</v>
      </c>
      <c r="B1927">
        <v>1961</v>
      </c>
      <c r="C1927">
        <f>2024-B1927</f>
        <v>63</v>
      </c>
      <c r="D1927" t="str">
        <f>VLOOKUP(B1927,Reference!$A$1:$B$125, 2)</f>
        <v>Boomers</v>
      </c>
      <c r="E1927" t="s">
        <v>64</v>
      </c>
      <c r="F1927" t="str">
        <f>IF(E1927="High School", "No College", "College")</f>
        <v>College</v>
      </c>
      <c r="G1927" t="s">
        <v>65</v>
      </c>
      <c r="H1927">
        <v>48330</v>
      </c>
      <c r="I1927">
        <v>48330</v>
      </c>
      <c r="J1927" s="4" t="s">
        <v>175</v>
      </c>
      <c r="K1927">
        <v>0</v>
      </c>
      <c r="L1927">
        <v>1</v>
      </c>
      <c r="M1927" t="str">
        <f>IF(OR(K1927&gt;0, L1927&gt;0), "Parent", "Not Parent")</f>
        <v>Parent</v>
      </c>
      <c r="N1927" t="s">
        <v>172</v>
      </c>
      <c r="O1927" s="8">
        <v>41916</v>
      </c>
      <c r="P1927" s="9">
        <f>O1927-N1927</f>
        <v>323</v>
      </c>
      <c r="Q1927">
        <v>2</v>
      </c>
      <c r="R1927" s="9">
        <f>P1927-Q1927</f>
        <v>321</v>
      </c>
      <c r="S1927" s="8">
        <f>O1927-R1927</f>
        <v>41595</v>
      </c>
      <c r="T1927">
        <v>28</v>
      </c>
      <c r="U1927">
        <v>0</v>
      </c>
      <c r="V1927">
        <v>4</v>
      </c>
      <c r="W1927">
        <v>0</v>
      </c>
      <c r="X1927">
        <v>0</v>
      </c>
      <c r="Y1927">
        <v>0</v>
      </c>
      <c r="Z1927">
        <v>32</v>
      </c>
      <c r="AA1927">
        <f>Z1927/P1927</f>
        <v>9.9071207430340563E-2</v>
      </c>
      <c r="AB1927" s="11" t="s">
        <v>506</v>
      </c>
      <c r="AC1927" t="s">
        <v>59</v>
      </c>
      <c r="AD1927">
        <v>1</v>
      </c>
      <c r="AE1927" t="str">
        <f>IF(AD1927&gt;3, "Prefers Discount", "Discount Indifferent")</f>
        <v>Discount Indifferent</v>
      </c>
      <c r="AF1927">
        <v>3</v>
      </c>
      <c r="AG1927">
        <v>1</v>
      </c>
      <c r="AH1927">
        <v>0</v>
      </c>
      <c r="AI1927" t="str">
        <f>INDEX($AF$1:$AH$1,MATCH(MAX(AF1927:AH1927),AF1927:AH1927,0))</f>
        <v>Store_Orders</v>
      </c>
      <c r="AJ1927">
        <v>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f>SUM(AK1927:AO1927)</f>
        <v>0</v>
      </c>
      <c r="AQ1927" t="s">
        <v>67</v>
      </c>
      <c r="AR1927">
        <v>0</v>
      </c>
      <c r="AS1927" t="str">
        <f>IF(OR(AK1927&gt;0, AL1927&gt;0, AM1927&gt;0, AN1927&gt;0, AO1927&gt;0), "Converted", "Not Converted")</f>
        <v>Not Converted</v>
      </c>
      <c r="AT1927">
        <v>0</v>
      </c>
      <c r="AU1927">
        <v>3</v>
      </c>
      <c r="AV1927">
        <v>11</v>
      </c>
      <c r="AW1927">
        <f>IF(Z1927&gt;607, 4, 0)</f>
        <v>0</v>
      </c>
      <c r="AX1927">
        <f>IF(AA1927&gt;0.1497, 3, 0)</f>
        <v>0</v>
      </c>
      <c r="AY1927">
        <f>IF(P1927&gt;4031, 2, 0)</f>
        <v>0</v>
      </c>
      <c r="AZ1927">
        <f>IF(H1927&gt;51934.91, 1, 0)</f>
        <v>0</v>
      </c>
      <c r="BA1927">
        <f>SUM(AW1927:AZ1927)</f>
        <v>0</v>
      </c>
      <c r="BB1927" t="str">
        <f>VLOOKUP(BA1927,'Standard Deviations'!$L$1:$M$11,2,TRUE)</f>
        <v>No Tier</v>
      </c>
    </row>
    <row r="1928" spans="1:54">
      <c r="A1928">
        <v>3536</v>
      </c>
      <c r="B1928">
        <v>1960</v>
      </c>
      <c r="C1928">
        <f>2024-B1928</f>
        <v>64</v>
      </c>
      <c r="D1928" t="str">
        <f>VLOOKUP(B1928,Reference!$A$1:$B$125, 2)</f>
        <v>Boomers</v>
      </c>
      <c r="E1928" t="s">
        <v>54</v>
      </c>
      <c r="F1928" t="str">
        <f>IF(E1928="High School", "No College", "College")</f>
        <v>College</v>
      </c>
      <c r="G1928" t="s">
        <v>65</v>
      </c>
      <c r="H1928">
        <v>19740</v>
      </c>
      <c r="I1928">
        <v>19740</v>
      </c>
      <c r="J1928" s="4" t="s">
        <v>341</v>
      </c>
      <c r="K1928">
        <v>0</v>
      </c>
      <c r="L1928">
        <v>1</v>
      </c>
      <c r="M1928" t="str">
        <f>IF(OR(K1928&gt;0, L1928&gt;0), "Parent", "Not Parent")</f>
        <v>Parent</v>
      </c>
      <c r="N1928" t="s">
        <v>576</v>
      </c>
      <c r="O1928" s="8">
        <v>41916</v>
      </c>
      <c r="P1928" s="9">
        <f>O1928-N1928</f>
        <v>559</v>
      </c>
      <c r="Q1928">
        <v>65</v>
      </c>
      <c r="R1928" s="9">
        <f>P1928-Q1928</f>
        <v>494</v>
      </c>
      <c r="S1928" s="8">
        <f>O1928-R1928</f>
        <v>41422</v>
      </c>
      <c r="T1928">
        <v>7</v>
      </c>
      <c r="U1928">
        <v>11</v>
      </c>
      <c r="V1928">
        <v>3</v>
      </c>
      <c r="W1928">
        <v>10</v>
      </c>
      <c r="X1928">
        <v>4</v>
      </c>
      <c r="Y1928">
        <v>20</v>
      </c>
      <c r="Z1928">
        <v>55</v>
      </c>
      <c r="AA1928">
        <f>Z1928/P1928</f>
        <v>9.838998211091235E-2</v>
      </c>
      <c r="AB1928" s="14" t="s">
        <v>506</v>
      </c>
      <c r="AC1928" s="13" t="s">
        <v>63</v>
      </c>
      <c r="AD1928">
        <v>2</v>
      </c>
      <c r="AE1928" t="str">
        <f>IF(AD1928&gt;3, "Prefers Discount", "Discount Indifferent")</f>
        <v>Discount Indifferent</v>
      </c>
      <c r="AF1928">
        <v>3</v>
      </c>
      <c r="AG1928">
        <v>1</v>
      </c>
      <c r="AH1928">
        <v>1</v>
      </c>
      <c r="AI1928" t="str">
        <f>INDEX($AF$1:$AH$1,MATCH(MAX(AF1928:AH1928),AF1928:AH1928,0))</f>
        <v>Store_Orders</v>
      </c>
      <c r="AJ1928">
        <v>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f>SUM(AK1928:AO1928)</f>
        <v>0</v>
      </c>
      <c r="AQ1928" t="s">
        <v>67</v>
      </c>
      <c r="AR1928">
        <v>0</v>
      </c>
      <c r="AS1928" t="str">
        <f>IF(OR(AK1928&gt;0, AL1928&gt;0, AM1928&gt;0, AN1928&gt;0, AO1928&gt;0), "Converted", "Not Converted")</f>
        <v>Not Converted</v>
      </c>
      <c r="AT1928">
        <v>0</v>
      </c>
      <c r="AU1928">
        <v>3</v>
      </c>
      <c r="AV1928">
        <v>11</v>
      </c>
      <c r="AW1928">
        <f>IF(Z1928&gt;607, 4, 0)</f>
        <v>0</v>
      </c>
      <c r="AX1928">
        <f>IF(AA1928&gt;0.1497, 3, 0)</f>
        <v>0</v>
      </c>
      <c r="AY1928">
        <f>IF(P1928&gt;4031, 2, 0)</f>
        <v>0</v>
      </c>
      <c r="AZ1928">
        <f>IF(H1928&gt;51934.91, 1, 0)</f>
        <v>0</v>
      </c>
      <c r="BA1928">
        <f>SUM(AW1928:AZ1928)</f>
        <v>0</v>
      </c>
      <c r="BB1928" t="str">
        <f>VLOOKUP(BA1928,'Standard Deviations'!$L$1:$M$11,2,TRUE)</f>
        <v>No Tier</v>
      </c>
    </row>
    <row r="1929" spans="1:54">
      <c r="A1929">
        <v>10492</v>
      </c>
      <c r="B1929">
        <v>1959</v>
      </c>
      <c r="C1929">
        <f>2024-B1929</f>
        <v>65</v>
      </c>
      <c r="D1929" t="str">
        <f>VLOOKUP(B1929,Reference!$A$1:$B$125, 2)</f>
        <v>Boomers</v>
      </c>
      <c r="E1929" t="s">
        <v>54</v>
      </c>
      <c r="F1929" t="str">
        <f>IF(E1929="High School", "No College", "College")</f>
        <v>College</v>
      </c>
      <c r="G1929" t="s">
        <v>65</v>
      </c>
      <c r="H1929">
        <v>38285</v>
      </c>
      <c r="I1929">
        <v>38285</v>
      </c>
      <c r="J1929" s="4" t="s">
        <v>175</v>
      </c>
      <c r="K1929">
        <v>2</v>
      </c>
      <c r="L1929">
        <v>1</v>
      </c>
      <c r="M1929" t="str">
        <f>IF(OR(K1929&gt;0, L1929&gt;0), "Parent", "Not Parent")</f>
        <v>Parent</v>
      </c>
      <c r="N1929" t="s">
        <v>619</v>
      </c>
      <c r="O1929" s="8">
        <v>41916</v>
      </c>
      <c r="P1929" s="9">
        <f>O1929-N1929</f>
        <v>102</v>
      </c>
      <c r="Q1929">
        <v>96</v>
      </c>
      <c r="R1929" s="9">
        <f>P1929-Q1929</f>
        <v>6</v>
      </c>
      <c r="S1929" s="8">
        <f>O1929-R1929</f>
        <v>41910</v>
      </c>
      <c r="T1929">
        <v>2</v>
      </c>
      <c r="U1929">
        <v>0</v>
      </c>
      <c r="V1929">
        <v>5</v>
      </c>
      <c r="W1929">
        <v>2</v>
      </c>
      <c r="X1929">
        <v>0</v>
      </c>
      <c r="Y1929">
        <v>1</v>
      </c>
      <c r="Z1929">
        <v>10</v>
      </c>
      <c r="AA1929">
        <f>Z1929/P1929</f>
        <v>9.8039215686274508E-2</v>
      </c>
      <c r="AB1929" s="14" t="s">
        <v>506</v>
      </c>
      <c r="AC1929" s="13" t="s">
        <v>63</v>
      </c>
      <c r="AD1929">
        <v>1</v>
      </c>
      <c r="AE1929" t="str">
        <f>IF(AD1929&gt;3, "Prefers Discount", "Discount Indifferent")</f>
        <v>Discount Indifferent</v>
      </c>
      <c r="AF1929">
        <v>3</v>
      </c>
      <c r="AG1929">
        <v>0</v>
      </c>
      <c r="AH1929">
        <v>0</v>
      </c>
      <c r="AI1929" t="str">
        <f>INDEX($AF$1:$AH$1,MATCH(MAX(AF1929:AH1929),AF1929:AH1929,0))</f>
        <v>Store_Orders</v>
      </c>
      <c r="AJ1929">
        <v>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f>SUM(AK1929:AO1929)</f>
        <v>0</v>
      </c>
      <c r="AQ1929" t="s">
        <v>67</v>
      </c>
      <c r="AR1929">
        <v>0</v>
      </c>
      <c r="AS1929" t="str">
        <f>IF(OR(AK1929&gt;0, AL1929&gt;0, AM1929&gt;0, AN1929&gt;0, AO1929&gt;0), "Converted", "Not Converted")</f>
        <v>Not Converted</v>
      </c>
      <c r="AT1929">
        <v>0</v>
      </c>
      <c r="AU1929">
        <v>3</v>
      </c>
      <c r="AV1929">
        <v>11</v>
      </c>
      <c r="AW1929">
        <f>IF(Z1929&gt;607, 4, 0)</f>
        <v>0</v>
      </c>
      <c r="AX1929">
        <f>IF(AA1929&gt;0.1497, 3, 0)</f>
        <v>0</v>
      </c>
      <c r="AY1929">
        <f>IF(P1929&gt;4031, 2, 0)</f>
        <v>0</v>
      </c>
      <c r="AZ1929">
        <f>IF(H1929&gt;51934.91, 1, 0)</f>
        <v>0</v>
      </c>
      <c r="BA1929">
        <f>SUM(AW1929:AZ1929)</f>
        <v>0</v>
      </c>
      <c r="BB1929" t="str">
        <f>VLOOKUP(BA1929,'Standard Deviations'!$L$1:$M$11,2,TRUE)</f>
        <v>No Tier</v>
      </c>
    </row>
    <row r="1930" spans="1:54" hidden="1">
      <c r="A1930">
        <v>9347</v>
      </c>
      <c r="B1930">
        <v>1956</v>
      </c>
      <c r="C1930">
        <f>2024-B1930</f>
        <v>68</v>
      </c>
      <c r="D1930" t="str">
        <f>VLOOKUP(B1930,Reference!$A$1:$B$125, 2)</f>
        <v>Boomers</v>
      </c>
      <c r="E1930" t="s">
        <v>64</v>
      </c>
      <c r="F1930" t="str">
        <f>IF(E1930="High School", "No College", "College")</f>
        <v>College</v>
      </c>
      <c r="G1930" t="s">
        <v>65</v>
      </c>
      <c r="H1930">
        <v>50943</v>
      </c>
      <c r="I1930">
        <v>50943</v>
      </c>
      <c r="J1930" s="4" t="s">
        <v>175</v>
      </c>
      <c r="K1930">
        <v>0</v>
      </c>
      <c r="L1930">
        <v>1</v>
      </c>
      <c r="M1930" t="str">
        <f>IF(OR(K1930&gt;0, L1930&gt;0), "Parent", "Not Parent")</f>
        <v>Parent</v>
      </c>
      <c r="N1930" t="s">
        <v>671</v>
      </c>
      <c r="O1930" s="8">
        <v>41916</v>
      </c>
      <c r="P1930" s="9">
        <f>O1930-N1930</f>
        <v>470</v>
      </c>
      <c r="Q1930">
        <v>49</v>
      </c>
      <c r="R1930" s="9">
        <f>P1930-Q1930</f>
        <v>421</v>
      </c>
      <c r="S1930" s="8">
        <f>O1930-R1930</f>
        <v>41495</v>
      </c>
      <c r="T1930">
        <v>31</v>
      </c>
      <c r="U1930">
        <v>0</v>
      </c>
      <c r="V1930">
        <v>7</v>
      </c>
      <c r="W1930">
        <v>2</v>
      </c>
      <c r="X1930">
        <v>0</v>
      </c>
      <c r="Y1930">
        <v>6</v>
      </c>
      <c r="Z1930">
        <v>46</v>
      </c>
      <c r="AA1930">
        <f>Z1930/P1930</f>
        <v>9.7872340425531917E-2</v>
      </c>
      <c r="AB1930" s="11" t="s">
        <v>506</v>
      </c>
      <c r="AC1930" t="s">
        <v>59</v>
      </c>
      <c r="AD1930">
        <v>1</v>
      </c>
      <c r="AE1930" t="str">
        <f>IF(AD1930&gt;3, "Prefers Discount", "Discount Indifferent")</f>
        <v>Discount Indifferent</v>
      </c>
      <c r="AF1930">
        <v>3</v>
      </c>
      <c r="AG1930">
        <v>1</v>
      </c>
      <c r="AH1930">
        <v>0</v>
      </c>
      <c r="AI1930" t="str">
        <f>INDEX($AF$1:$AH$1,MATCH(MAX(AF1930:AH1930),AF1930:AH1930,0))</f>
        <v>Store_Orders</v>
      </c>
      <c r="AJ1930">
        <v>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f>SUM(AK1930:AO1930)</f>
        <v>0</v>
      </c>
      <c r="AQ1930" t="s">
        <v>67</v>
      </c>
      <c r="AR1930">
        <v>0</v>
      </c>
      <c r="AS1930" t="str">
        <f>IF(OR(AK1930&gt;0, AL1930&gt;0, AM1930&gt;0, AN1930&gt;0, AO1930&gt;0), "Converted", "Not Converted")</f>
        <v>Not Converted</v>
      </c>
      <c r="AT1930">
        <v>0</v>
      </c>
      <c r="AU1930">
        <v>3</v>
      </c>
      <c r="AV1930">
        <v>11</v>
      </c>
      <c r="AW1930">
        <f>IF(Z1930&gt;607, 4, 0)</f>
        <v>0</v>
      </c>
      <c r="AX1930">
        <f>IF(AA1930&gt;0.1497, 3, 0)</f>
        <v>0</v>
      </c>
      <c r="AY1930">
        <f>IF(P1930&gt;4031, 2, 0)</f>
        <v>0</v>
      </c>
      <c r="AZ1930">
        <f>IF(H1930&gt;51934.91, 1, 0)</f>
        <v>0</v>
      </c>
      <c r="BA1930">
        <f>SUM(AW1930:AZ1930)</f>
        <v>0</v>
      </c>
      <c r="BB1930" t="str">
        <f>VLOOKUP(BA1930,'Standard Deviations'!$L$1:$M$11,2,TRUE)</f>
        <v>No Tier</v>
      </c>
    </row>
    <row r="1931" spans="1:54" hidden="1">
      <c r="A1931">
        <v>10160</v>
      </c>
      <c r="B1931">
        <v>1956</v>
      </c>
      <c r="C1931">
        <f>2024-B1931</f>
        <v>68</v>
      </c>
      <c r="D1931" t="str">
        <f>VLOOKUP(B1931,Reference!$A$1:$B$125, 2)</f>
        <v>Boomers</v>
      </c>
      <c r="E1931" t="s">
        <v>64</v>
      </c>
      <c r="F1931" t="str">
        <f>IF(E1931="High School", "No College", "College")</f>
        <v>College</v>
      </c>
      <c r="G1931" t="s">
        <v>65</v>
      </c>
      <c r="H1931">
        <v>50943</v>
      </c>
      <c r="I1931">
        <v>50943</v>
      </c>
      <c r="J1931" s="4" t="s">
        <v>175</v>
      </c>
      <c r="K1931">
        <v>0</v>
      </c>
      <c r="L1931">
        <v>1</v>
      </c>
      <c r="M1931" t="str">
        <f>IF(OR(K1931&gt;0, L1931&gt;0), "Parent", "Not Parent")</f>
        <v>Parent</v>
      </c>
      <c r="N1931" t="s">
        <v>671</v>
      </c>
      <c r="O1931" s="8">
        <v>41916</v>
      </c>
      <c r="P1931" s="9">
        <f>O1931-N1931</f>
        <v>470</v>
      </c>
      <c r="Q1931">
        <v>49</v>
      </c>
      <c r="R1931" s="9">
        <f>P1931-Q1931</f>
        <v>421</v>
      </c>
      <c r="S1931" s="8">
        <f>O1931-R1931</f>
        <v>41495</v>
      </c>
      <c r="T1931">
        <v>31</v>
      </c>
      <c r="U1931">
        <v>0</v>
      </c>
      <c r="V1931">
        <v>7</v>
      </c>
      <c r="W1931">
        <v>2</v>
      </c>
      <c r="X1931">
        <v>0</v>
      </c>
      <c r="Y1931">
        <v>6</v>
      </c>
      <c r="Z1931">
        <v>46</v>
      </c>
      <c r="AA1931">
        <f>Z1931/P1931</f>
        <v>9.7872340425531917E-2</v>
      </c>
      <c r="AB1931" s="11" t="s">
        <v>506</v>
      </c>
      <c r="AC1931" t="s">
        <v>59</v>
      </c>
      <c r="AD1931">
        <v>1</v>
      </c>
      <c r="AE1931" t="str">
        <f>IF(AD1931&gt;3, "Prefers Discount", "Discount Indifferent")</f>
        <v>Discount Indifferent</v>
      </c>
      <c r="AF1931">
        <v>3</v>
      </c>
      <c r="AG1931">
        <v>1</v>
      </c>
      <c r="AH1931">
        <v>0</v>
      </c>
      <c r="AI1931" t="str">
        <f>INDEX($AF$1:$AH$1,MATCH(MAX(AF1931:AH1931),AF1931:AH1931,0))</f>
        <v>Store_Orders</v>
      </c>
      <c r="AJ1931">
        <v>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f>SUM(AK1931:AO1931)</f>
        <v>0</v>
      </c>
      <c r="AQ1931" t="s">
        <v>67</v>
      </c>
      <c r="AR1931">
        <v>0</v>
      </c>
      <c r="AS1931" t="str">
        <f>IF(OR(AK1931&gt;0, AL1931&gt;0, AM1931&gt;0, AN1931&gt;0, AO1931&gt;0), "Converted", "Not Converted")</f>
        <v>Not Converted</v>
      </c>
      <c r="AT1931">
        <v>0</v>
      </c>
      <c r="AU1931">
        <v>3</v>
      </c>
      <c r="AV1931">
        <v>11</v>
      </c>
      <c r="AW1931">
        <f>IF(Z1931&gt;607, 4, 0)</f>
        <v>0</v>
      </c>
      <c r="AX1931">
        <f>IF(AA1931&gt;0.1497, 3, 0)</f>
        <v>0</v>
      </c>
      <c r="AY1931">
        <f>IF(P1931&gt;4031, 2, 0)</f>
        <v>0</v>
      </c>
      <c r="AZ1931">
        <f>IF(H1931&gt;51934.91, 1, 0)</f>
        <v>0</v>
      </c>
      <c r="BA1931">
        <f>SUM(AW1931:AZ1931)</f>
        <v>0</v>
      </c>
      <c r="BB1931" t="str">
        <f>VLOOKUP(BA1931,'Standard Deviations'!$L$1:$M$11,2,TRUE)</f>
        <v>No Tier</v>
      </c>
    </row>
    <row r="1932" spans="1:54" hidden="1">
      <c r="A1932">
        <v>1777</v>
      </c>
      <c r="B1932">
        <v>1980</v>
      </c>
      <c r="C1932">
        <f>2024-B1932</f>
        <v>44</v>
      </c>
      <c r="D1932" t="str">
        <f>VLOOKUP(B1932,Reference!$A$1:$B$125, 2)</f>
        <v>Millennials</v>
      </c>
      <c r="E1932" t="s">
        <v>546</v>
      </c>
      <c r="F1932" t="str">
        <f>IF(E1932="High School", "No College", "College")</f>
        <v>No College</v>
      </c>
      <c r="G1932" t="s">
        <v>55</v>
      </c>
      <c r="H1932">
        <v>25965</v>
      </c>
      <c r="I1932">
        <v>25965</v>
      </c>
      <c r="J1932" s="4" t="s">
        <v>341</v>
      </c>
      <c r="K1932">
        <v>0</v>
      </c>
      <c r="L1932">
        <v>0</v>
      </c>
      <c r="M1932" t="str">
        <f>IF(OR(K1932&gt;0, L1932&gt;0), "Parent", "Not Parent")</f>
        <v>Not Parent</v>
      </c>
      <c r="N1932" t="s">
        <v>557</v>
      </c>
      <c r="O1932" s="8">
        <v>41916</v>
      </c>
      <c r="P1932" s="9">
        <f>O1932-N1932</f>
        <v>757</v>
      </c>
      <c r="Q1932">
        <v>29</v>
      </c>
      <c r="R1932" s="9">
        <f>P1932-Q1932</f>
        <v>728</v>
      </c>
      <c r="S1932" s="8">
        <f>O1932-R1932</f>
        <v>41188</v>
      </c>
      <c r="T1932">
        <v>2</v>
      </c>
      <c r="U1932">
        <v>2</v>
      </c>
      <c r="V1932">
        <v>11</v>
      </c>
      <c r="W1932">
        <v>41</v>
      </c>
      <c r="X1932">
        <v>7</v>
      </c>
      <c r="Y1932">
        <v>11</v>
      </c>
      <c r="Z1932">
        <v>74</v>
      </c>
      <c r="AA1932">
        <f>Z1932/P1932</f>
        <v>9.7754293262879793E-2</v>
      </c>
      <c r="AB1932" s="11" t="s">
        <v>506</v>
      </c>
      <c r="AC1932" t="s">
        <v>59</v>
      </c>
      <c r="AD1932">
        <v>1</v>
      </c>
      <c r="AE1932" t="str">
        <f>IF(AD1932&gt;3, "Prefers Discount", "Discount Indifferent")</f>
        <v>Discount Indifferent</v>
      </c>
      <c r="AF1932">
        <v>3</v>
      </c>
      <c r="AG1932">
        <v>2</v>
      </c>
      <c r="AH1932">
        <v>0</v>
      </c>
      <c r="AI1932" t="str">
        <f>INDEX($AF$1:$AH$1,MATCH(MAX(AF1932:AH1932),AF1932:AH1932,0))</f>
        <v>Store_Orders</v>
      </c>
      <c r="AJ1932">
        <v>8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f>SUM(AK1932:AO1932)</f>
        <v>0</v>
      </c>
      <c r="AQ1932" t="s">
        <v>67</v>
      </c>
      <c r="AR1932">
        <v>0</v>
      </c>
      <c r="AS1932" t="str">
        <f>IF(OR(AK1932&gt;0, AL1932&gt;0, AM1932&gt;0, AN1932&gt;0, AO1932&gt;0), "Converted", "Not Converted")</f>
        <v>Not Converted</v>
      </c>
      <c r="AT1932">
        <v>0</v>
      </c>
      <c r="AU1932">
        <v>3</v>
      </c>
      <c r="AV1932">
        <v>11</v>
      </c>
      <c r="AW1932">
        <f>IF(Z1932&gt;607, 4, 0)</f>
        <v>0</v>
      </c>
      <c r="AX1932">
        <f>IF(AA1932&gt;0.1497, 3, 0)</f>
        <v>0</v>
      </c>
      <c r="AY1932">
        <f>IF(P1932&gt;4031, 2, 0)</f>
        <v>0</v>
      </c>
      <c r="AZ1932">
        <f>IF(H1932&gt;51934.91, 1, 0)</f>
        <v>0</v>
      </c>
      <c r="BA1932">
        <f>SUM(AW1932:AZ1932)</f>
        <v>0</v>
      </c>
      <c r="BB1932" t="str">
        <f>VLOOKUP(BA1932,'Standard Deviations'!$L$1:$M$11,2,TRUE)</f>
        <v>No Tier</v>
      </c>
    </row>
    <row r="1933" spans="1:54">
      <c r="A1933">
        <v>10542</v>
      </c>
      <c r="B1933">
        <v>1968</v>
      </c>
      <c r="C1933">
        <f>2024-B1933</f>
        <v>56</v>
      </c>
      <c r="D1933" t="str">
        <f>VLOOKUP(B1933,Reference!$A$1:$B$125, 2)</f>
        <v>Gen X</v>
      </c>
      <c r="E1933" t="s">
        <v>68</v>
      </c>
      <c r="F1933" t="str">
        <f>IF(E1933="High School", "No College", "College")</f>
        <v>College</v>
      </c>
      <c r="G1933" t="s">
        <v>55</v>
      </c>
      <c r="H1933">
        <v>36778</v>
      </c>
      <c r="I1933">
        <v>36778</v>
      </c>
      <c r="J1933" s="4" t="s">
        <v>175</v>
      </c>
      <c r="K1933">
        <v>1</v>
      </c>
      <c r="L1933">
        <v>1</v>
      </c>
      <c r="M1933" t="str">
        <f>IF(OR(K1933&gt;0, L1933&gt;0), "Parent", "Not Parent")</f>
        <v>Parent</v>
      </c>
      <c r="N1933" t="s">
        <v>715</v>
      </c>
      <c r="O1933" s="8">
        <v>41916</v>
      </c>
      <c r="P1933" s="9">
        <f>O1933-N1933</f>
        <v>790</v>
      </c>
      <c r="Q1933">
        <v>63</v>
      </c>
      <c r="R1933" s="9">
        <f>P1933-Q1933</f>
        <v>727</v>
      </c>
      <c r="S1933" s="8">
        <f>O1933-R1933</f>
        <v>41189</v>
      </c>
      <c r="T1933">
        <v>29</v>
      </c>
      <c r="U1933">
        <v>4</v>
      </c>
      <c r="V1933">
        <v>34</v>
      </c>
      <c r="W1933">
        <v>2</v>
      </c>
      <c r="X1933">
        <v>4</v>
      </c>
      <c r="Y1933">
        <v>4</v>
      </c>
      <c r="Z1933">
        <v>77</v>
      </c>
      <c r="AA1933">
        <f>Z1933/P1933</f>
        <v>9.7468354430379753E-2</v>
      </c>
      <c r="AB1933" s="14" t="s">
        <v>506</v>
      </c>
      <c r="AC1933" s="13" t="s">
        <v>63</v>
      </c>
      <c r="AD1933">
        <v>3</v>
      </c>
      <c r="AE1933" t="str">
        <f>IF(AD1933&gt;3, "Prefers Discount", "Discount Indifferent")</f>
        <v>Discount Indifferent</v>
      </c>
      <c r="AF1933">
        <v>3</v>
      </c>
      <c r="AG1933">
        <v>3</v>
      </c>
      <c r="AH1933">
        <v>0</v>
      </c>
      <c r="AI1933" t="str">
        <f>INDEX($AF$1:$AH$1,MATCH(MAX(AF1933:AH1933),AF1933:AH1933,0))</f>
        <v>Store_Orders</v>
      </c>
      <c r="AJ1933">
        <v>9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f>SUM(AK1933:AO1933)</f>
        <v>0</v>
      </c>
      <c r="AQ1933" t="s">
        <v>67</v>
      </c>
      <c r="AR1933">
        <v>0</v>
      </c>
      <c r="AS1933" t="str">
        <f>IF(OR(AK1933&gt;0, AL1933&gt;0, AM1933&gt;0, AN1933&gt;0, AO1933&gt;0), "Converted", "Not Converted")</f>
        <v>Not Converted</v>
      </c>
      <c r="AT1933">
        <v>0</v>
      </c>
      <c r="AU1933">
        <v>3</v>
      </c>
      <c r="AV1933">
        <v>11</v>
      </c>
      <c r="AW1933">
        <f>IF(Z1933&gt;607, 4, 0)</f>
        <v>0</v>
      </c>
      <c r="AX1933">
        <f>IF(AA1933&gt;0.1497, 3, 0)</f>
        <v>0</v>
      </c>
      <c r="AY1933">
        <f>IF(P1933&gt;4031, 2, 0)</f>
        <v>0</v>
      </c>
      <c r="AZ1933">
        <f>IF(H1933&gt;51934.91, 1, 0)</f>
        <v>0</v>
      </c>
      <c r="BA1933">
        <f>SUM(AW1933:AZ1933)</f>
        <v>0</v>
      </c>
      <c r="BB1933" t="str">
        <f>VLOOKUP(BA1933,'Standard Deviations'!$L$1:$M$11,2,TRUE)</f>
        <v>No Tier</v>
      </c>
    </row>
    <row r="1934" spans="1:54">
      <c r="A1934">
        <v>8373</v>
      </c>
      <c r="B1934">
        <v>1979</v>
      </c>
      <c r="C1934">
        <f>2024-B1934</f>
        <v>45</v>
      </c>
      <c r="D1934" t="str">
        <f>VLOOKUP(B1934,Reference!$A$1:$B$125, 2)</f>
        <v>Gen X</v>
      </c>
      <c r="E1934" t="s">
        <v>546</v>
      </c>
      <c r="F1934" t="str">
        <f>IF(E1934="High School", "No College", "College")</f>
        <v>No College</v>
      </c>
      <c r="G1934" t="s">
        <v>65</v>
      </c>
      <c r="H1934">
        <v>24594</v>
      </c>
      <c r="I1934">
        <v>24594</v>
      </c>
      <c r="J1934" s="4" t="s">
        <v>341</v>
      </c>
      <c r="K1934">
        <v>1</v>
      </c>
      <c r="L1934">
        <v>0</v>
      </c>
      <c r="M1934" t="str">
        <f>IF(OR(K1934&gt;0, L1934&gt;0), "Parent", "Not Parent")</f>
        <v>Parent</v>
      </c>
      <c r="N1934" t="s">
        <v>716</v>
      </c>
      <c r="O1934" s="8">
        <v>41916</v>
      </c>
      <c r="P1934" s="9">
        <f>O1934-N1934</f>
        <v>298</v>
      </c>
      <c r="Q1934">
        <v>94</v>
      </c>
      <c r="R1934" s="9">
        <f>P1934-Q1934</f>
        <v>204</v>
      </c>
      <c r="S1934" s="8">
        <f>O1934-R1934</f>
        <v>41712</v>
      </c>
      <c r="T1934">
        <v>1</v>
      </c>
      <c r="U1934">
        <v>3</v>
      </c>
      <c r="V1934">
        <v>6</v>
      </c>
      <c r="W1934">
        <v>10</v>
      </c>
      <c r="X1934">
        <v>0</v>
      </c>
      <c r="Y1934">
        <v>9</v>
      </c>
      <c r="Z1934">
        <v>29</v>
      </c>
      <c r="AA1934">
        <f>Z1934/P1934</f>
        <v>9.7315436241610737E-2</v>
      </c>
      <c r="AB1934" s="14" t="s">
        <v>506</v>
      </c>
      <c r="AC1934" s="13" t="s">
        <v>63</v>
      </c>
      <c r="AD1934">
        <v>1</v>
      </c>
      <c r="AE1934" t="str">
        <f>IF(AD1934&gt;3, "Prefers Discount", "Discount Indifferent")</f>
        <v>Discount Indifferent</v>
      </c>
      <c r="AF1934">
        <v>3</v>
      </c>
      <c r="AG1934">
        <v>1</v>
      </c>
      <c r="AH1934">
        <v>0</v>
      </c>
      <c r="AI1934" t="str">
        <f>INDEX($AF$1:$AH$1,MATCH(MAX(AF1934:AH1934),AF1934:AH1934,0))</f>
        <v>Store_Orders</v>
      </c>
      <c r="AJ1934">
        <v>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f>SUM(AK1934:AO1934)</f>
        <v>0</v>
      </c>
      <c r="AQ1934" t="s">
        <v>67</v>
      </c>
      <c r="AR1934">
        <v>0</v>
      </c>
      <c r="AS1934" t="str">
        <f>IF(OR(AK1934&gt;0, AL1934&gt;0, AM1934&gt;0, AN1934&gt;0, AO1934&gt;0), "Converted", "Not Converted")</f>
        <v>Not Converted</v>
      </c>
      <c r="AT1934">
        <v>0</v>
      </c>
      <c r="AU1934">
        <v>3</v>
      </c>
      <c r="AV1934">
        <v>11</v>
      </c>
      <c r="AW1934">
        <f>IF(Z1934&gt;607, 4, 0)</f>
        <v>0</v>
      </c>
      <c r="AX1934">
        <f>IF(AA1934&gt;0.1497, 3, 0)</f>
        <v>0</v>
      </c>
      <c r="AY1934">
        <f>IF(P1934&gt;4031, 2, 0)</f>
        <v>0</v>
      </c>
      <c r="AZ1934">
        <f>IF(H1934&gt;51934.91, 1, 0)</f>
        <v>0</v>
      </c>
      <c r="BA1934">
        <f>SUM(AW1934:AZ1934)</f>
        <v>0</v>
      </c>
      <c r="BB1934" t="str">
        <f>VLOOKUP(BA1934,'Standard Deviations'!$L$1:$M$11,2,TRUE)</f>
        <v>No Tier</v>
      </c>
    </row>
    <row r="1935" spans="1:54">
      <c r="A1935">
        <v>3829</v>
      </c>
      <c r="B1935">
        <v>1979</v>
      </c>
      <c r="C1935">
        <f>2024-B1935</f>
        <v>45</v>
      </c>
      <c r="D1935" t="str">
        <f>VLOOKUP(B1935,Reference!$A$1:$B$125, 2)</f>
        <v>Gen X</v>
      </c>
      <c r="E1935" t="s">
        <v>546</v>
      </c>
      <c r="F1935" t="str">
        <f>IF(E1935="High School", "No College", "College")</f>
        <v>No College</v>
      </c>
      <c r="G1935" t="s">
        <v>65</v>
      </c>
      <c r="H1935">
        <v>24594</v>
      </c>
      <c r="I1935">
        <v>24594</v>
      </c>
      <c r="J1935" s="4" t="s">
        <v>341</v>
      </c>
      <c r="K1935">
        <v>1</v>
      </c>
      <c r="L1935">
        <v>0</v>
      </c>
      <c r="M1935" t="str">
        <f>IF(OR(K1935&gt;0, L1935&gt;0), "Parent", "Not Parent")</f>
        <v>Parent</v>
      </c>
      <c r="N1935" t="s">
        <v>716</v>
      </c>
      <c r="O1935" s="8">
        <v>41916</v>
      </c>
      <c r="P1935" s="9">
        <f>O1935-N1935</f>
        <v>298</v>
      </c>
      <c r="Q1935">
        <v>94</v>
      </c>
      <c r="R1935" s="9">
        <f>P1935-Q1935</f>
        <v>204</v>
      </c>
      <c r="S1935" s="8">
        <f>O1935-R1935</f>
        <v>41712</v>
      </c>
      <c r="T1935">
        <v>1</v>
      </c>
      <c r="U1935">
        <v>3</v>
      </c>
      <c r="V1935">
        <v>6</v>
      </c>
      <c r="W1935">
        <v>10</v>
      </c>
      <c r="X1935">
        <v>0</v>
      </c>
      <c r="Y1935">
        <v>9</v>
      </c>
      <c r="Z1935">
        <v>29</v>
      </c>
      <c r="AA1935">
        <f>Z1935/P1935</f>
        <v>9.7315436241610737E-2</v>
      </c>
      <c r="AB1935" s="14" t="s">
        <v>506</v>
      </c>
      <c r="AC1935" s="13" t="s">
        <v>63</v>
      </c>
      <c r="AD1935">
        <v>1</v>
      </c>
      <c r="AE1935" t="str">
        <f>IF(AD1935&gt;3, "Prefers Discount", "Discount Indifferent")</f>
        <v>Discount Indifferent</v>
      </c>
      <c r="AF1935">
        <v>3</v>
      </c>
      <c r="AG1935">
        <v>1</v>
      </c>
      <c r="AH1935">
        <v>0</v>
      </c>
      <c r="AI1935" t="str">
        <f>INDEX($AF$1:$AH$1,MATCH(MAX(AF1935:AH1935),AF1935:AH1935,0))</f>
        <v>Store_Orders</v>
      </c>
      <c r="AJ1935">
        <v>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f>SUM(AK1935:AO1935)</f>
        <v>0</v>
      </c>
      <c r="AQ1935" t="s">
        <v>67</v>
      </c>
      <c r="AR1935">
        <v>0</v>
      </c>
      <c r="AS1935" t="str">
        <f>IF(OR(AK1935&gt;0, AL1935&gt;0, AM1935&gt;0, AN1935&gt;0, AO1935&gt;0), "Converted", "Not Converted")</f>
        <v>Not Converted</v>
      </c>
      <c r="AT1935">
        <v>0</v>
      </c>
      <c r="AU1935">
        <v>3</v>
      </c>
      <c r="AV1935">
        <v>11</v>
      </c>
      <c r="AW1935">
        <f>IF(Z1935&gt;607, 4, 0)</f>
        <v>0</v>
      </c>
      <c r="AX1935">
        <f>IF(AA1935&gt;0.1497, 3, 0)</f>
        <v>0</v>
      </c>
      <c r="AY1935">
        <f>IF(P1935&gt;4031, 2, 0)</f>
        <v>0</v>
      </c>
      <c r="AZ1935">
        <f>IF(H1935&gt;51934.91, 1, 0)</f>
        <v>0</v>
      </c>
      <c r="BA1935">
        <f>SUM(AW1935:AZ1935)</f>
        <v>0</v>
      </c>
      <c r="BB1935" t="str">
        <f>VLOOKUP(BA1935,'Standard Deviations'!$L$1:$M$11,2,TRUE)</f>
        <v>No Tier</v>
      </c>
    </row>
    <row r="1936" spans="1:54">
      <c r="A1936">
        <v>2986</v>
      </c>
      <c r="B1936">
        <v>1976</v>
      </c>
      <c r="C1936">
        <f>2024-B1936</f>
        <v>48</v>
      </c>
      <c r="D1936" t="str">
        <f>VLOOKUP(B1936,Reference!$A$1:$B$125, 2)</f>
        <v>Gen X</v>
      </c>
      <c r="E1936" t="s">
        <v>54</v>
      </c>
      <c r="F1936" t="str">
        <f>IF(E1936="High School", "No College", "College")</f>
        <v>College</v>
      </c>
      <c r="G1936" t="s">
        <v>55</v>
      </c>
      <c r="H1936">
        <v>30772</v>
      </c>
      <c r="I1936">
        <v>30772</v>
      </c>
      <c r="J1936" s="4" t="s">
        <v>341</v>
      </c>
      <c r="K1936">
        <v>1</v>
      </c>
      <c r="L1936">
        <v>1</v>
      </c>
      <c r="M1936" t="str">
        <f>IF(OR(K1936&gt;0, L1936&gt;0), "Parent", "Not Parent")</f>
        <v>Parent</v>
      </c>
      <c r="N1936" t="s">
        <v>126</v>
      </c>
      <c r="O1936" s="8">
        <v>41916</v>
      </c>
      <c r="P1936" s="9">
        <f>O1936-N1936</f>
        <v>206</v>
      </c>
      <c r="Q1936">
        <v>89</v>
      </c>
      <c r="R1936" s="9">
        <f>P1936-Q1936</f>
        <v>117</v>
      </c>
      <c r="S1936" s="8">
        <f>O1936-R1936</f>
        <v>41799</v>
      </c>
      <c r="T1936">
        <v>7</v>
      </c>
      <c r="U1936">
        <v>2</v>
      </c>
      <c r="V1936">
        <v>4</v>
      </c>
      <c r="W1936">
        <v>2</v>
      </c>
      <c r="X1936">
        <v>1</v>
      </c>
      <c r="Y1936">
        <v>4</v>
      </c>
      <c r="Z1936">
        <v>20</v>
      </c>
      <c r="AA1936">
        <f>Z1936/P1936</f>
        <v>9.7087378640776698E-2</v>
      </c>
      <c r="AB1936" s="14" t="s">
        <v>506</v>
      </c>
      <c r="AC1936" s="13" t="s">
        <v>63</v>
      </c>
      <c r="AD1936">
        <v>1</v>
      </c>
      <c r="AE1936" t="str">
        <f>IF(AD1936&gt;3, "Prefers Discount", "Discount Indifferent")</f>
        <v>Discount Indifferent</v>
      </c>
      <c r="AF1936">
        <v>2</v>
      </c>
      <c r="AG1936">
        <v>1</v>
      </c>
      <c r="AH1936">
        <v>0</v>
      </c>
      <c r="AI1936" t="str">
        <f>INDEX($AF$1:$AH$1,MATCH(MAX(AF1936:AH1936),AF1936:AH1936,0))</f>
        <v>Store_Orders</v>
      </c>
      <c r="AJ1936">
        <v>6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f>SUM(AK1936:AO1936)</f>
        <v>0</v>
      </c>
      <c r="AQ1936" t="s">
        <v>67</v>
      </c>
      <c r="AR1936">
        <v>0</v>
      </c>
      <c r="AS1936" t="str">
        <f>IF(OR(AK1936&gt;0, AL1936&gt;0, AM1936&gt;0, AN1936&gt;0, AO1936&gt;0), "Converted", "Not Converted")</f>
        <v>Not Converted</v>
      </c>
      <c r="AT1936">
        <v>0</v>
      </c>
      <c r="AU1936">
        <v>3</v>
      </c>
      <c r="AV1936">
        <v>11</v>
      </c>
      <c r="AW1936">
        <f>IF(Z1936&gt;607, 4, 0)</f>
        <v>0</v>
      </c>
      <c r="AX1936">
        <f>IF(AA1936&gt;0.1497, 3, 0)</f>
        <v>0</v>
      </c>
      <c r="AY1936">
        <f>IF(P1936&gt;4031, 2, 0)</f>
        <v>0</v>
      </c>
      <c r="AZ1936">
        <f>IF(H1936&gt;51934.91, 1, 0)</f>
        <v>0</v>
      </c>
      <c r="BA1936">
        <f>SUM(AW1936:AZ1936)</f>
        <v>0</v>
      </c>
      <c r="BB1936" t="str">
        <f>VLOOKUP(BA1936,'Standard Deviations'!$L$1:$M$11,2,TRUE)</f>
        <v>No Tier</v>
      </c>
    </row>
    <row r="1937" spans="1:54">
      <c r="A1937">
        <v>8724</v>
      </c>
      <c r="B1937">
        <v>1982</v>
      </c>
      <c r="C1937">
        <f>2024-B1937</f>
        <v>42</v>
      </c>
      <c r="D1937" t="str">
        <f>VLOOKUP(B1937,Reference!$A$1:$B$125, 2)</f>
        <v>Millennials</v>
      </c>
      <c r="E1937" t="s">
        <v>54</v>
      </c>
      <c r="F1937" t="str">
        <f>IF(E1937="High School", "No College", "College")</f>
        <v>College</v>
      </c>
      <c r="G1937" t="s">
        <v>60</v>
      </c>
      <c r="H1937">
        <v>28567</v>
      </c>
      <c r="I1937">
        <v>28567</v>
      </c>
      <c r="J1937" s="4" t="s">
        <v>341</v>
      </c>
      <c r="K1937">
        <v>1</v>
      </c>
      <c r="L1937">
        <v>0</v>
      </c>
      <c r="M1937" t="str">
        <f>IF(OR(K1937&gt;0, L1937&gt;0), "Parent", "Not Parent")</f>
        <v>Parent</v>
      </c>
      <c r="N1937" t="s">
        <v>519</v>
      </c>
      <c r="O1937" s="8">
        <v>41916</v>
      </c>
      <c r="P1937" s="9">
        <f>O1937-N1937</f>
        <v>474</v>
      </c>
      <c r="Q1937">
        <v>57</v>
      </c>
      <c r="R1937" s="9">
        <f>P1937-Q1937</f>
        <v>417</v>
      </c>
      <c r="S1937" s="8">
        <f>O1937-R1937</f>
        <v>41499</v>
      </c>
      <c r="T1937">
        <v>11</v>
      </c>
      <c r="U1937">
        <v>3</v>
      </c>
      <c r="V1937">
        <v>22</v>
      </c>
      <c r="W1937">
        <v>2</v>
      </c>
      <c r="X1937">
        <v>2</v>
      </c>
      <c r="Y1937">
        <v>6</v>
      </c>
      <c r="Z1937">
        <v>46</v>
      </c>
      <c r="AA1937">
        <f>Z1937/P1937</f>
        <v>9.7046413502109699E-2</v>
      </c>
      <c r="AB1937" s="14" t="s">
        <v>506</v>
      </c>
      <c r="AC1937" s="13" t="s">
        <v>63</v>
      </c>
      <c r="AD1937">
        <v>2</v>
      </c>
      <c r="AE1937" t="str">
        <f>IF(AD1937&gt;3, "Prefers Discount", "Discount Indifferent")</f>
        <v>Discount Indifferent</v>
      </c>
      <c r="AF1937">
        <v>3</v>
      </c>
      <c r="AG1937">
        <v>2</v>
      </c>
      <c r="AH1937">
        <v>0</v>
      </c>
      <c r="AI1937" t="str">
        <f>INDEX($AF$1:$AH$1,MATCH(MAX(AF1937:AH1937),AF1937:AH1937,0))</f>
        <v>Store_Orders</v>
      </c>
      <c r="AJ1937">
        <v>6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f>SUM(AK1937:AO1937)</f>
        <v>0</v>
      </c>
      <c r="AQ1937" t="s">
        <v>67</v>
      </c>
      <c r="AR1937">
        <v>0</v>
      </c>
      <c r="AS1937" t="str">
        <f>IF(OR(AK1937&gt;0, AL1937&gt;0, AM1937&gt;0, AN1937&gt;0, AO1937&gt;0), "Converted", "Not Converted")</f>
        <v>Not Converted</v>
      </c>
      <c r="AT1937">
        <v>0</v>
      </c>
      <c r="AU1937">
        <v>3</v>
      </c>
      <c r="AV1937">
        <v>11</v>
      </c>
      <c r="AW1937">
        <f>IF(Z1937&gt;607, 4, 0)</f>
        <v>0</v>
      </c>
      <c r="AX1937">
        <f>IF(AA1937&gt;0.1497, 3, 0)</f>
        <v>0</v>
      </c>
      <c r="AY1937">
        <f>IF(P1937&gt;4031, 2, 0)</f>
        <v>0</v>
      </c>
      <c r="AZ1937">
        <f>IF(H1937&gt;51934.91, 1, 0)</f>
        <v>0</v>
      </c>
      <c r="BA1937">
        <f>SUM(AW1937:AZ1937)</f>
        <v>0</v>
      </c>
      <c r="BB1937" t="str">
        <f>VLOOKUP(BA1937,'Standard Deviations'!$L$1:$M$11,2,TRUE)</f>
        <v>No Tier</v>
      </c>
    </row>
    <row r="1938" spans="1:54" hidden="1">
      <c r="A1938">
        <v>5527</v>
      </c>
      <c r="B1938">
        <v>1987</v>
      </c>
      <c r="C1938">
        <f>2024-B1938</f>
        <v>37</v>
      </c>
      <c r="D1938" t="str">
        <f>VLOOKUP(B1938,Reference!$A$1:$B$125, 2)</f>
        <v>Millennials</v>
      </c>
      <c r="E1938" t="s">
        <v>54</v>
      </c>
      <c r="F1938" t="str">
        <f>IF(E1938="High School", "No College", "College")</f>
        <v>College</v>
      </c>
      <c r="G1938" t="s">
        <v>65</v>
      </c>
      <c r="H1938">
        <v>22434</v>
      </c>
      <c r="I1938">
        <v>22434</v>
      </c>
      <c r="J1938" s="4" t="s">
        <v>341</v>
      </c>
      <c r="K1938">
        <v>1</v>
      </c>
      <c r="L1938">
        <v>0</v>
      </c>
      <c r="M1938" t="str">
        <f>IF(OR(K1938&gt;0, L1938&gt;0), "Parent", "Not Parent")</f>
        <v>Parent</v>
      </c>
      <c r="N1938" t="s">
        <v>276</v>
      </c>
      <c r="O1938" s="8">
        <v>41916</v>
      </c>
      <c r="P1938" s="9">
        <f>O1938-N1938</f>
        <v>598</v>
      </c>
      <c r="Q1938">
        <v>25</v>
      </c>
      <c r="R1938" s="9">
        <f>P1938-Q1938</f>
        <v>573</v>
      </c>
      <c r="S1938" s="8">
        <f>O1938-R1938</f>
        <v>41343</v>
      </c>
      <c r="T1938">
        <v>4</v>
      </c>
      <c r="U1938">
        <v>12</v>
      </c>
      <c r="V1938">
        <v>11</v>
      </c>
      <c r="W1938">
        <v>3</v>
      </c>
      <c r="X1938">
        <v>13</v>
      </c>
      <c r="Y1938">
        <v>15</v>
      </c>
      <c r="Z1938">
        <v>58</v>
      </c>
      <c r="AA1938">
        <f>Z1938/P1938</f>
        <v>9.6989966555183951E-2</v>
      </c>
      <c r="AB1938" s="11" t="s">
        <v>506</v>
      </c>
      <c r="AC1938" t="s">
        <v>59</v>
      </c>
      <c r="AD1938">
        <v>2</v>
      </c>
      <c r="AE1938" t="str">
        <f>IF(AD1938&gt;3, "Prefers Discount", "Discount Indifferent")</f>
        <v>Discount Indifferent</v>
      </c>
      <c r="AF1938">
        <v>3</v>
      </c>
      <c r="AG1938">
        <v>2</v>
      </c>
      <c r="AH1938">
        <v>0</v>
      </c>
      <c r="AI1938" t="str">
        <f>INDEX($AF$1:$AH$1,MATCH(MAX(AF1938:AH1938),AF1938:AH1938,0))</f>
        <v>Store_Orders</v>
      </c>
      <c r="AJ1938">
        <v>8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f>SUM(AK1938:AO1938)</f>
        <v>0</v>
      </c>
      <c r="AQ1938" t="s">
        <v>67</v>
      </c>
      <c r="AR1938">
        <v>0</v>
      </c>
      <c r="AS1938" t="str">
        <f>IF(OR(AK1938&gt;0, AL1938&gt;0, AM1938&gt;0, AN1938&gt;0, AO1938&gt;0), "Converted", "Not Converted")</f>
        <v>Not Converted</v>
      </c>
      <c r="AT1938">
        <v>0</v>
      </c>
      <c r="AU1938">
        <v>3</v>
      </c>
      <c r="AV1938">
        <v>11</v>
      </c>
      <c r="AW1938">
        <f>IF(Z1938&gt;607, 4, 0)</f>
        <v>0</v>
      </c>
      <c r="AX1938">
        <f>IF(AA1938&gt;0.1497, 3, 0)</f>
        <v>0</v>
      </c>
      <c r="AY1938">
        <f>IF(P1938&gt;4031, 2, 0)</f>
        <v>0</v>
      </c>
      <c r="AZ1938">
        <f>IF(H1938&gt;51934.91, 1, 0)</f>
        <v>0</v>
      </c>
      <c r="BA1938">
        <f>SUM(AW1938:AZ1938)</f>
        <v>0</v>
      </c>
      <c r="BB1938" t="str">
        <f>VLOOKUP(BA1938,'Standard Deviations'!$L$1:$M$11,2,TRUE)</f>
        <v>No Tier</v>
      </c>
    </row>
    <row r="1939" spans="1:54">
      <c r="A1939">
        <v>78</v>
      </c>
      <c r="B1939">
        <v>1969</v>
      </c>
      <c r="C1939">
        <f>2024-B1939</f>
        <v>55</v>
      </c>
      <c r="D1939" t="str">
        <f>VLOOKUP(B1939,Reference!$A$1:$B$125, 2)</f>
        <v>Gen X</v>
      </c>
      <c r="E1939" t="s">
        <v>54</v>
      </c>
      <c r="F1939" t="str">
        <f>IF(E1939="High School", "No College", "College")</f>
        <v>College</v>
      </c>
      <c r="G1939" t="s">
        <v>55</v>
      </c>
      <c r="H1939">
        <v>25293</v>
      </c>
      <c r="I1939">
        <v>25293</v>
      </c>
      <c r="J1939" s="4" t="s">
        <v>341</v>
      </c>
      <c r="K1939">
        <v>1</v>
      </c>
      <c r="L1939">
        <v>0</v>
      </c>
      <c r="M1939" t="str">
        <f>IF(OR(K1939&gt;0, L1939&gt;0), "Parent", "Not Parent")</f>
        <v>Parent</v>
      </c>
      <c r="N1939" t="s">
        <v>717</v>
      </c>
      <c r="O1939" s="8">
        <v>41916</v>
      </c>
      <c r="P1939" s="9">
        <f>O1939-N1939</f>
        <v>384</v>
      </c>
      <c r="Q1939">
        <v>51</v>
      </c>
      <c r="R1939" s="9">
        <f>P1939-Q1939</f>
        <v>333</v>
      </c>
      <c r="S1939" s="8">
        <f>O1939-R1939</f>
        <v>41583</v>
      </c>
      <c r="T1939">
        <v>15</v>
      </c>
      <c r="U1939">
        <v>0</v>
      </c>
      <c r="V1939">
        <v>11</v>
      </c>
      <c r="W1939">
        <v>0</v>
      </c>
      <c r="X1939">
        <v>2</v>
      </c>
      <c r="Y1939">
        <v>9</v>
      </c>
      <c r="Z1939">
        <v>37</v>
      </c>
      <c r="AA1939">
        <f>Z1939/P1939</f>
        <v>9.6354166666666671E-2</v>
      </c>
      <c r="AB1939" s="14" t="s">
        <v>506</v>
      </c>
      <c r="AC1939" s="13" t="s">
        <v>63</v>
      </c>
      <c r="AD1939">
        <v>1</v>
      </c>
      <c r="AE1939" t="str">
        <f>IF(AD1939&gt;3, "Prefers Discount", "Discount Indifferent")</f>
        <v>Discount Indifferent</v>
      </c>
      <c r="AF1939">
        <v>2</v>
      </c>
      <c r="AG1939">
        <v>1</v>
      </c>
      <c r="AH1939">
        <v>1</v>
      </c>
      <c r="AI1939" t="str">
        <f>INDEX($AF$1:$AH$1,MATCH(MAX(AF1939:AH1939),AF1939:AH1939,0))</f>
        <v>Store_Orders</v>
      </c>
      <c r="AJ1939">
        <v>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f>SUM(AK1939:AO1939)</f>
        <v>0</v>
      </c>
      <c r="AQ1939" t="s">
        <v>67</v>
      </c>
      <c r="AR1939">
        <v>0</v>
      </c>
      <c r="AS1939" t="str">
        <f>IF(OR(AK1939&gt;0, AL1939&gt;0, AM1939&gt;0, AN1939&gt;0, AO1939&gt;0), "Converted", "Not Converted")</f>
        <v>Not Converted</v>
      </c>
      <c r="AT1939">
        <v>0</v>
      </c>
      <c r="AU1939">
        <v>3</v>
      </c>
      <c r="AV1939">
        <v>11</v>
      </c>
      <c r="AW1939">
        <f>IF(Z1939&gt;607, 4, 0)</f>
        <v>0</v>
      </c>
      <c r="AX1939">
        <f>IF(AA1939&gt;0.1497, 3, 0)</f>
        <v>0</v>
      </c>
      <c r="AY1939">
        <f>IF(P1939&gt;4031, 2, 0)</f>
        <v>0</v>
      </c>
      <c r="AZ1939">
        <f>IF(H1939&gt;51934.91, 1, 0)</f>
        <v>0</v>
      </c>
      <c r="BA1939">
        <f>SUM(AW1939:AZ1939)</f>
        <v>0</v>
      </c>
      <c r="BB1939" t="str">
        <f>VLOOKUP(BA1939,'Standard Deviations'!$L$1:$M$11,2,TRUE)</f>
        <v>No Tier</v>
      </c>
    </row>
    <row r="1940" spans="1:54">
      <c r="A1940">
        <v>5517</v>
      </c>
      <c r="B1940">
        <v>1969</v>
      </c>
      <c r="C1940">
        <f>2024-B1940</f>
        <v>55</v>
      </c>
      <c r="D1940" t="str">
        <f>VLOOKUP(B1940,Reference!$A$1:$B$125, 2)</f>
        <v>Gen X</v>
      </c>
      <c r="E1940" t="s">
        <v>54</v>
      </c>
      <c r="F1940" t="str">
        <f>IF(E1940="High School", "No College", "College")</f>
        <v>College</v>
      </c>
      <c r="G1940" t="s">
        <v>55</v>
      </c>
      <c r="H1940">
        <v>25293</v>
      </c>
      <c r="I1940">
        <v>25293</v>
      </c>
      <c r="J1940" s="4" t="s">
        <v>341</v>
      </c>
      <c r="K1940">
        <v>1</v>
      </c>
      <c r="L1940">
        <v>0</v>
      </c>
      <c r="M1940" t="str">
        <f>IF(OR(K1940&gt;0, L1940&gt;0), "Parent", "Not Parent")</f>
        <v>Parent</v>
      </c>
      <c r="N1940" t="s">
        <v>717</v>
      </c>
      <c r="O1940" s="8">
        <v>41916</v>
      </c>
      <c r="P1940" s="9">
        <f>O1940-N1940</f>
        <v>384</v>
      </c>
      <c r="Q1940">
        <v>51</v>
      </c>
      <c r="R1940" s="9">
        <f>P1940-Q1940</f>
        <v>333</v>
      </c>
      <c r="S1940" s="8">
        <f>O1940-R1940</f>
        <v>41583</v>
      </c>
      <c r="T1940">
        <v>15</v>
      </c>
      <c r="U1940">
        <v>0</v>
      </c>
      <c r="V1940">
        <v>11</v>
      </c>
      <c r="W1940">
        <v>0</v>
      </c>
      <c r="X1940">
        <v>2</v>
      </c>
      <c r="Y1940">
        <v>9</v>
      </c>
      <c r="Z1940">
        <v>37</v>
      </c>
      <c r="AA1940">
        <f>Z1940/P1940</f>
        <v>9.6354166666666671E-2</v>
      </c>
      <c r="AB1940" s="14" t="s">
        <v>506</v>
      </c>
      <c r="AC1940" s="13" t="s">
        <v>63</v>
      </c>
      <c r="AD1940">
        <v>1</v>
      </c>
      <c r="AE1940" t="str">
        <f>IF(AD1940&gt;3, "Prefers Discount", "Discount Indifferent")</f>
        <v>Discount Indifferent</v>
      </c>
      <c r="AF1940">
        <v>2</v>
      </c>
      <c r="AG1940">
        <v>1</v>
      </c>
      <c r="AH1940">
        <v>1</v>
      </c>
      <c r="AI1940" t="str">
        <f>INDEX($AF$1:$AH$1,MATCH(MAX(AF1940:AH1940),AF1940:AH1940,0))</f>
        <v>Store_Orders</v>
      </c>
      <c r="AJ1940">
        <v>8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f>SUM(AK1940:AO1940)</f>
        <v>0</v>
      </c>
      <c r="AQ1940" t="s">
        <v>67</v>
      </c>
      <c r="AR1940">
        <v>0</v>
      </c>
      <c r="AS1940" t="str">
        <f>IF(OR(AK1940&gt;0, AL1940&gt;0, AM1940&gt;0, AN1940&gt;0, AO1940&gt;0), "Converted", "Not Converted")</f>
        <v>Not Converted</v>
      </c>
      <c r="AT1940">
        <v>0</v>
      </c>
      <c r="AU1940">
        <v>3</v>
      </c>
      <c r="AV1940">
        <v>11</v>
      </c>
      <c r="AW1940">
        <f>IF(Z1940&gt;607, 4, 0)</f>
        <v>0</v>
      </c>
      <c r="AX1940">
        <f>IF(AA1940&gt;0.1497, 3, 0)</f>
        <v>0</v>
      </c>
      <c r="AY1940">
        <f>IF(P1940&gt;4031, 2, 0)</f>
        <v>0</v>
      </c>
      <c r="AZ1940">
        <f>IF(H1940&gt;51934.91, 1, 0)</f>
        <v>0</v>
      </c>
      <c r="BA1940">
        <f>SUM(AW1940:AZ1940)</f>
        <v>0</v>
      </c>
      <c r="BB1940" t="str">
        <f>VLOOKUP(BA1940,'Standard Deviations'!$L$1:$M$11,2,TRUE)</f>
        <v>No Tier</v>
      </c>
    </row>
    <row r="1941" spans="1:54" hidden="1">
      <c r="A1941">
        <v>10837</v>
      </c>
      <c r="B1941">
        <v>1975</v>
      </c>
      <c r="C1941">
        <f>2024-B1941</f>
        <v>49</v>
      </c>
      <c r="D1941" t="str">
        <f>VLOOKUP(B1941,Reference!$A$1:$B$125, 2)</f>
        <v>Gen X</v>
      </c>
      <c r="E1941" t="s">
        <v>54</v>
      </c>
      <c r="F1941" t="str">
        <f>IF(E1941="High School", "No College", "College")</f>
        <v>College</v>
      </c>
      <c r="G1941" t="s">
        <v>55</v>
      </c>
      <c r="H1941">
        <v>23957</v>
      </c>
      <c r="I1941">
        <v>23957</v>
      </c>
      <c r="J1941" s="4" t="s">
        <v>341</v>
      </c>
      <c r="K1941">
        <v>1</v>
      </c>
      <c r="L1941">
        <v>0</v>
      </c>
      <c r="M1941" t="str">
        <f>IF(OR(K1941&gt;0, L1941&gt;0), "Parent", "Not Parent")</f>
        <v>Parent</v>
      </c>
      <c r="N1941" t="s">
        <v>664</v>
      </c>
      <c r="O1941" s="8">
        <v>41916</v>
      </c>
      <c r="P1941" s="9">
        <f>O1941-N1941</f>
        <v>706</v>
      </c>
      <c r="Q1941">
        <v>47</v>
      </c>
      <c r="R1941" s="9">
        <f>P1941-Q1941</f>
        <v>659</v>
      </c>
      <c r="S1941" s="8">
        <f>O1941-R1941</f>
        <v>41257</v>
      </c>
      <c r="T1941">
        <v>2</v>
      </c>
      <c r="U1941">
        <v>1</v>
      </c>
      <c r="V1941">
        <v>18</v>
      </c>
      <c r="W1941">
        <v>20</v>
      </c>
      <c r="X1941">
        <v>11</v>
      </c>
      <c r="Y1941">
        <v>16</v>
      </c>
      <c r="Z1941">
        <v>68</v>
      </c>
      <c r="AA1941">
        <f>Z1941/P1941</f>
        <v>9.6317280453257784E-2</v>
      </c>
      <c r="AB1941" s="11" t="s">
        <v>506</v>
      </c>
      <c r="AC1941" t="s">
        <v>59</v>
      </c>
      <c r="AD1941">
        <v>1</v>
      </c>
      <c r="AE1941" t="str">
        <f>IF(AD1941&gt;3, "Prefers Discount", "Discount Indifferent")</f>
        <v>Discount Indifferent</v>
      </c>
      <c r="AF1941">
        <v>3</v>
      </c>
      <c r="AG1941">
        <v>2</v>
      </c>
      <c r="AH1941">
        <v>0</v>
      </c>
      <c r="AI1941" t="str">
        <f>INDEX($AF$1:$AH$1,MATCH(MAX(AF1941:AH1941),AF1941:AH1941,0))</f>
        <v>Store_Orders</v>
      </c>
      <c r="AJ1941">
        <v>6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f>SUM(AK1941:AO1941)</f>
        <v>0</v>
      </c>
      <c r="AQ1941" t="s">
        <v>67</v>
      </c>
      <c r="AR1941">
        <v>1</v>
      </c>
      <c r="AS1941" t="str">
        <f>IF(OR(AK1941&gt;0, AL1941&gt;0, AM1941&gt;0, AN1941&gt;0, AO1941&gt;0), "Converted", "Not Converted")</f>
        <v>Not Converted</v>
      </c>
      <c r="AT1941">
        <v>0</v>
      </c>
      <c r="AU1941">
        <v>3</v>
      </c>
      <c r="AV1941">
        <v>11</v>
      </c>
      <c r="AW1941">
        <f>IF(Z1941&gt;607, 4, 0)</f>
        <v>0</v>
      </c>
      <c r="AX1941">
        <f>IF(AA1941&gt;0.1497, 3, 0)</f>
        <v>0</v>
      </c>
      <c r="AY1941">
        <f>IF(P1941&gt;4031, 2, 0)</f>
        <v>0</v>
      </c>
      <c r="AZ1941">
        <f>IF(H1941&gt;51934.91, 1, 0)</f>
        <v>0</v>
      </c>
      <c r="BA1941">
        <f>SUM(AW1941:AZ1941)</f>
        <v>0</v>
      </c>
      <c r="BB1941" t="str">
        <f>VLOOKUP(BA1941,'Standard Deviations'!$L$1:$M$11,2,TRUE)</f>
        <v>No Tier</v>
      </c>
    </row>
    <row r="1942" spans="1:54">
      <c r="A1942">
        <v>2447</v>
      </c>
      <c r="B1942">
        <v>1979</v>
      </c>
      <c r="C1942">
        <f>2024-B1942</f>
        <v>45</v>
      </c>
      <c r="D1942" t="str">
        <f>VLOOKUP(B1942,Reference!$A$1:$B$125, 2)</f>
        <v>Gen X</v>
      </c>
      <c r="E1942" t="s">
        <v>54</v>
      </c>
      <c r="F1942" t="str">
        <f>IF(E1942="High School", "No College", "College")</f>
        <v>College</v>
      </c>
      <c r="G1942" t="s">
        <v>65</v>
      </c>
      <c r="H1942">
        <v>30545</v>
      </c>
      <c r="I1942">
        <v>30545</v>
      </c>
      <c r="J1942" s="4" t="s">
        <v>341</v>
      </c>
      <c r="K1942">
        <v>1</v>
      </c>
      <c r="L1942">
        <v>0</v>
      </c>
      <c r="M1942" t="str">
        <f>IF(OR(K1942&gt;0, L1942&gt;0), "Parent", "Not Parent")</f>
        <v>Parent</v>
      </c>
      <c r="N1942" t="s">
        <v>621</v>
      </c>
      <c r="O1942" s="8">
        <v>41916</v>
      </c>
      <c r="P1942" s="9">
        <f>O1942-N1942</f>
        <v>717</v>
      </c>
      <c r="Q1942">
        <v>71</v>
      </c>
      <c r="R1942" s="9">
        <f>P1942-Q1942</f>
        <v>646</v>
      </c>
      <c r="S1942" s="8">
        <f>O1942-R1942</f>
        <v>41270</v>
      </c>
      <c r="T1942">
        <v>4</v>
      </c>
      <c r="U1942">
        <v>12</v>
      </c>
      <c r="V1942">
        <v>15</v>
      </c>
      <c r="W1942">
        <v>19</v>
      </c>
      <c r="X1942">
        <v>7</v>
      </c>
      <c r="Y1942">
        <v>12</v>
      </c>
      <c r="Z1942">
        <v>69</v>
      </c>
      <c r="AA1942">
        <f>Z1942/P1942</f>
        <v>9.6234309623430964E-2</v>
      </c>
      <c r="AB1942" s="14" t="s">
        <v>506</v>
      </c>
      <c r="AC1942" s="13" t="s">
        <v>63</v>
      </c>
      <c r="AD1942">
        <v>2</v>
      </c>
      <c r="AE1942" t="str">
        <f>IF(AD1942&gt;3, "Prefers Discount", "Discount Indifferent")</f>
        <v>Discount Indifferent</v>
      </c>
      <c r="AF1942">
        <v>3</v>
      </c>
      <c r="AG1942">
        <v>2</v>
      </c>
      <c r="AH1942">
        <v>0</v>
      </c>
      <c r="AI1942" t="str">
        <f>INDEX($AF$1:$AH$1,MATCH(MAX(AF1942:AH1942),AF1942:AH1942,0))</f>
        <v>Store_Orders</v>
      </c>
      <c r="AJ1942">
        <v>7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f>SUM(AK1942:AO1942)</f>
        <v>0</v>
      </c>
      <c r="AQ1942" t="s">
        <v>67</v>
      </c>
      <c r="AR1942">
        <v>0</v>
      </c>
      <c r="AS1942" t="str">
        <f>IF(OR(AK1942&gt;0, AL1942&gt;0, AM1942&gt;0, AN1942&gt;0, AO1942&gt;0), "Converted", "Not Converted")</f>
        <v>Not Converted</v>
      </c>
      <c r="AT1942">
        <v>0</v>
      </c>
      <c r="AU1942">
        <v>3</v>
      </c>
      <c r="AV1942">
        <v>11</v>
      </c>
      <c r="AW1942">
        <f>IF(Z1942&gt;607, 4, 0)</f>
        <v>0</v>
      </c>
      <c r="AX1942">
        <f>IF(AA1942&gt;0.1497, 3, 0)</f>
        <v>0</v>
      </c>
      <c r="AY1942">
        <f>IF(P1942&gt;4031, 2, 0)</f>
        <v>0</v>
      </c>
      <c r="AZ1942">
        <f>IF(H1942&gt;51934.91, 1, 0)</f>
        <v>0</v>
      </c>
      <c r="BA1942">
        <f>SUM(AW1942:AZ1942)</f>
        <v>0</v>
      </c>
      <c r="BB1942" t="str">
        <f>VLOOKUP(BA1942,'Standard Deviations'!$L$1:$M$11,2,TRUE)</f>
        <v>No Tier</v>
      </c>
    </row>
    <row r="1943" spans="1:54">
      <c r="A1943">
        <v>3231</v>
      </c>
      <c r="B1943">
        <v>1973</v>
      </c>
      <c r="C1943">
        <f>2024-B1943</f>
        <v>51</v>
      </c>
      <c r="D1943" t="str">
        <f>VLOOKUP(B1943,Reference!$A$1:$B$125, 2)</f>
        <v>Gen X</v>
      </c>
      <c r="E1943" t="s">
        <v>54</v>
      </c>
      <c r="F1943" t="str">
        <f>IF(E1943="High School", "No College", "College")</f>
        <v>College</v>
      </c>
      <c r="G1943" t="s">
        <v>55</v>
      </c>
      <c r="H1943">
        <v>37971</v>
      </c>
      <c r="I1943">
        <v>37971</v>
      </c>
      <c r="J1943" s="4" t="s">
        <v>175</v>
      </c>
      <c r="K1943">
        <v>1</v>
      </c>
      <c r="L1943">
        <v>0</v>
      </c>
      <c r="M1943" t="str">
        <f>IF(OR(K1943&gt;0, L1943&gt;0), "Parent", "Not Parent")</f>
        <v>Parent</v>
      </c>
      <c r="N1943" t="s">
        <v>145</v>
      </c>
      <c r="O1943" s="8">
        <v>41916</v>
      </c>
      <c r="P1943" s="9">
        <f>O1943-N1943</f>
        <v>313</v>
      </c>
      <c r="Q1943">
        <v>97</v>
      </c>
      <c r="R1943" s="9">
        <f>P1943-Q1943</f>
        <v>216</v>
      </c>
      <c r="S1943" s="8">
        <f>O1943-R1943</f>
        <v>41700</v>
      </c>
      <c r="T1943">
        <v>5</v>
      </c>
      <c r="U1943">
        <v>4</v>
      </c>
      <c r="V1943">
        <v>10</v>
      </c>
      <c r="W1943">
        <v>2</v>
      </c>
      <c r="X1943">
        <v>2</v>
      </c>
      <c r="Y1943">
        <v>7</v>
      </c>
      <c r="Z1943">
        <v>30</v>
      </c>
      <c r="AA1943">
        <f>Z1943/P1943</f>
        <v>9.5846645367412137E-2</v>
      </c>
      <c r="AB1943" s="14" t="s">
        <v>506</v>
      </c>
      <c r="AC1943" s="13" t="s">
        <v>63</v>
      </c>
      <c r="AD1943">
        <v>1</v>
      </c>
      <c r="AE1943" t="str">
        <f>IF(AD1943&gt;3, "Prefers Discount", "Discount Indifferent")</f>
        <v>Discount Indifferent</v>
      </c>
      <c r="AF1943">
        <v>3</v>
      </c>
      <c r="AG1943">
        <v>1</v>
      </c>
      <c r="AH1943">
        <v>0</v>
      </c>
      <c r="AI1943" t="str">
        <f>INDEX($AF$1:$AH$1,MATCH(MAX(AF1943:AH1943),AF1943:AH1943,0))</f>
        <v>Store_Orders</v>
      </c>
      <c r="AJ1943">
        <v>8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f>SUM(AK1943:AO1943)</f>
        <v>0</v>
      </c>
      <c r="AQ1943" t="s">
        <v>67</v>
      </c>
      <c r="AR1943">
        <v>0</v>
      </c>
      <c r="AS1943" t="str">
        <f>IF(OR(AK1943&gt;0, AL1943&gt;0, AM1943&gt;0, AN1943&gt;0, AO1943&gt;0), "Converted", "Not Converted")</f>
        <v>Not Converted</v>
      </c>
      <c r="AT1943">
        <v>0</v>
      </c>
      <c r="AU1943">
        <v>3</v>
      </c>
      <c r="AV1943">
        <v>11</v>
      </c>
      <c r="AW1943">
        <f>IF(Z1943&gt;607, 4, 0)</f>
        <v>0</v>
      </c>
      <c r="AX1943">
        <f>IF(AA1943&gt;0.1497, 3, 0)</f>
        <v>0</v>
      </c>
      <c r="AY1943">
        <f>IF(P1943&gt;4031, 2, 0)</f>
        <v>0</v>
      </c>
      <c r="AZ1943">
        <f>IF(H1943&gt;51934.91, 1, 0)</f>
        <v>0</v>
      </c>
      <c r="BA1943">
        <f>SUM(AW1943:AZ1943)</f>
        <v>0</v>
      </c>
      <c r="BB1943" t="str">
        <f>VLOOKUP(BA1943,'Standard Deviations'!$L$1:$M$11,2,TRUE)</f>
        <v>No Tier</v>
      </c>
    </row>
    <row r="1944" spans="1:54">
      <c r="A1944">
        <v>4385</v>
      </c>
      <c r="B1944">
        <v>1981</v>
      </c>
      <c r="C1944">
        <f>2024-B1944</f>
        <v>43</v>
      </c>
      <c r="D1944" t="str">
        <f>VLOOKUP(B1944,Reference!$A$1:$B$125, 2)</f>
        <v>Millennials</v>
      </c>
      <c r="E1944" t="s">
        <v>68</v>
      </c>
      <c r="F1944" t="str">
        <f>IF(E1944="High School", "No College", "College")</f>
        <v>College</v>
      </c>
      <c r="G1944" t="s">
        <v>60</v>
      </c>
      <c r="H1944">
        <v>36038</v>
      </c>
      <c r="I1944">
        <v>36038</v>
      </c>
      <c r="J1944" s="4" t="s">
        <v>175</v>
      </c>
      <c r="K1944">
        <v>1</v>
      </c>
      <c r="L1944">
        <v>0</v>
      </c>
      <c r="M1944" t="str">
        <f>IF(OR(K1944&gt;0, L1944&gt;0), "Parent", "Not Parent")</f>
        <v>Parent</v>
      </c>
      <c r="N1944" t="s">
        <v>674</v>
      </c>
      <c r="O1944" s="8">
        <v>41916</v>
      </c>
      <c r="P1944" s="9">
        <f>O1944-N1944</f>
        <v>491</v>
      </c>
      <c r="Q1944">
        <v>82</v>
      </c>
      <c r="R1944" s="9">
        <f>P1944-Q1944</f>
        <v>409</v>
      </c>
      <c r="S1944" s="8">
        <f>O1944-R1944</f>
        <v>41507</v>
      </c>
      <c r="T1944">
        <v>23</v>
      </c>
      <c r="U1944">
        <v>0</v>
      </c>
      <c r="V1944">
        <v>15</v>
      </c>
      <c r="W1944">
        <v>0</v>
      </c>
      <c r="X1944">
        <v>2</v>
      </c>
      <c r="Y1944">
        <v>7</v>
      </c>
      <c r="Z1944">
        <v>47</v>
      </c>
      <c r="AA1944">
        <f>Z1944/P1944</f>
        <v>9.5723014256619138E-2</v>
      </c>
      <c r="AB1944" s="14" t="s">
        <v>506</v>
      </c>
      <c r="AC1944" s="13" t="s">
        <v>63</v>
      </c>
      <c r="AD1944">
        <v>2</v>
      </c>
      <c r="AE1944" t="str">
        <f>IF(AD1944&gt;3, "Prefers Discount", "Discount Indifferent")</f>
        <v>Discount Indifferent</v>
      </c>
      <c r="AF1944">
        <v>3</v>
      </c>
      <c r="AG1944">
        <v>3</v>
      </c>
      <c r="AH1944">
        <v>0</v>
      </c>
      <c r="AI1944" t="str">
        <f>INDEX($AF$1:$AH$1,MATCH(MAX(AF1944:AH1944),AF1944:AH1944,0))</f>
        <v>Store_Orders</v>
      </c>
      <c r="AJ1944">
        <v>6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f>SUM(AK1944:AO1944)</f>
        <v>0</v>
      </c>
      <c r="AQ1944" t="s">
        <v>67</v>
      </c>
      <c r="AR1944">
        <v>0</v>
      </c>
      <c r="AS1944" t="str">
        <f>IF(OR(AK1944&gt;0, AL1944&gt;0, AM1944&gt;0, AN1944&gt;0, AO1944&gt;0), "Converted", "Not Converted")</f>
        <v>Not Converted</v>
      </c>
      <c r="AT1944">
        <v>0</v>
      </c>
      <c r="AU1944">
        <v>3</v>
      </c>
      <c r="AV1944">
        <v>11</v>
      </c>
      <c r="AW1944">
        <f>IF(Z1944&gt;607, 4, 0)</f>
        <v>0</v>
      </c>
      <c r="AX1944">
        <f>IF(AA1944&gt;0.1497, 3, 0)</f>
        <v>0</v>
      </c>
      <c r="AY1944">
        <f>IF(P1944&gt;4031, 2, 0)</f>
        <v>0</v>
      </c>
      <c r="AZ1944">
        <f>IF(H1944&gt;51934.91, 1, 0)</f>
        <v>0</v>
      </c>
      <c r="BA1944">
        <f>SUM(AW1944:AZ1944)</f>
        <v>0</v>
      </c>
      <c r="BB1944" t="str">
        <f>VLOOKUP(BA1944,'Standard Deviations'!$L$1:$M$11,2,TRUE)</f>
        <v>No Tier</v>
      </c>
    </row>
    <row r="1945" spans="1:54" hidden="1">
      <c r="A1945">
        <v>2478</v>
      </c>
      <c r="B1945">
        <v>1973</v>
      </c>
      <c r="C1945">
        <f>2024-B1945</f>
        <v>51</v>
      </c>
      <c r="D1945" t="str">
        <f>VLOOKUP(B1945,Reference!$A$1:$B$125, 2)</f>
        <v>Gen X</v>
      </c>
      <c r="E1945" t="s">
        <v>54</v>
      </c>
      <c r="F1945" t="str">
        <f>IF(E1945="High School", "No College", "College")</f>
        <v>College</v>
      </c>
      <c r="G1945" t="s">
        <v>55</v>
      </c>
      <c r="H1945">
        <v>25410</v>
      </c>
      <c r="I1945">
        <v>25410</v>
      </c>
      <c r="J1945" s="4" t="s">
        <v>341</v>
      </c>
      <c r="K1945">
        <v>1</v>
      </c>
      <c r="L1945">
        <v>0</v>
      </c>
      <c r="M1945" t="str">
        <f>IF(OR(K1945&gt;0, L1945&gt;0), "Parent", "Not Parent")</f>
        <v>Parent</v>
      </c>
      <c r="N1945" t="s">
        <v>337</v>
      </c>
      <c r="O1945" s="8">
        <v>41916</v>
      </c>
      <c r="P1945" s="9">
        <f>O1945-N1945</f>
        <v>399</v>
      </c>
      <c r="Q1945">
        <v>48</v>
      </c>
      <c r="R1945" s="9">
        <f>P1945-Q1945</f>
        <v>351</v>
      </c>
      <c r="S1945" s="8">
        <f>O1945-R1945</f>
        <v>41565</v>
      </c>
      <c r="T1945">
        <v>2</v>
      </c>
      <c r="U1945">
        <v>2</v>
      </c>
      <c r="V1945">
        <v>4</v>
      </c>
      <c r="W1945">
        <v>13</v>
      </c>
      <c r="X1945">
        <v>13</v>
      </c>
      <c r="Y1945">
        <v>4</v>
      </c>
      <c r="Z1945">
        <v>38</v>
      </c>
      <c r="AA1945">
        <f>Z1945/P1945</f>
        <v>9.5238095238095233E-2</v>
      </c>
      <c r="AB1945" s="11" t="s">
        <v>506</v>
      </c>
      <c r="AC1945" t="s">
        <v>59</v>
      </c>
      <c r="AD1945">
        <v>1</v>
      </c>
      <c r="AE1945" t="str">
        <f>IF(AD1945&gt;3, "Prefers Discount", "Discount Indifferent")</f>
        <v>Discount Indifferent</v>
      </c>
      <c r="AF1945">
        <v>4</v>
      </c>
      <c r="AG1945">
        <v>1</v>
      </c>
      <c r="AH1945">
        <v>0</v>
      </c>
      <c r="AI1945" t="str">
        <f>INDEX($AF$1:$AH$1,MATCH(MAX(AF1945:AH1945),AF1945:AH1945,0))</f>
        <v>Store_Orders</v>
      </c>
      <c r="AJ1945">
        <v>4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f>SUM(AK1945:AO1945)</f>
        <v>0</v>
      </c>
      <c r="AQ1945" t="s">
        <v>67</v>
      </c>
      <c r="AR1945">
        <v>0</v>
      </c>
      <c r="AS1945" t="str">
        <f>IF(OR(AK1945&gt;0, AL1945&gt;0, AM1945&gt;0, AN1945&gt;0, AO1945&gt;0), "Converted", "Not Converted")</f>
        <v>Not Converted</v>
      </c>
      <c r="AT1945">
        <v>0</v>
      </c>
      <c r="AU1945">
        <v>3</v>
      </c>
      <c r="AV1945">
        <v>11</v>
      </c>
      <c r="AW1945">
        <f>IF(Z1945&gt;607, 4, 0)</f>
        <v>0</v>
      </c>
      <c r="AX1945">
        <f>IF(AA1945&gt;0.1497, 3, 0)</f>
        <v>0</v>
      </c>
      <c r="AY1945">
        <f>IF(P1945&gt;4031, 2, 0)</f>
        <v>0</v>
      </c>
      <c r="AZ1945">
        <f>IF(H1945&gt;51934.91, 1, 0)</f>
        <v>0</v>
      </c>
      <c r="BA1945">
        <f>SUM(AW1945:AZ1945)</f>
        <v>0</v>
      </c>
      <c r="BB1945" t="str">
        <f>VLOOKUP(BA1945,'Standard Deviations'!$L$1:$M$11,2,TRUE)</f>
        <v>No Tier</v>
      </c>
    </row>
    <row r="1946" spans="1:54" hidden="1">
      <c r="A1946">
        <v>4855</v>
      </c>
      <c r="B1946">
        <v>1974</v>
      </c>
      <c r="C1946">
        <f>2024-B1946</f>
        <v>50</v>
      </c>
      <c r="D1946" t="str">
        <f>VLOOKUP(B1946,Reference!$A$1:$B$125, 2)</f>
        <v>Gen X</v>
      </c>
      <c r="E1946" t="s">
        <v>68</v>
      </c>
      <c r="F1946" t="str">
        <f>IF(E1946="High School", "No College", "College")</f>
        <v>College</v>
      </c>
      <c r="G1946" t="s">
        <v>65</v>
      </c>
      <c r="H1946">
        <v>30351</v>
      </c>
      <c r="I1946">
        <v>30351</v>
      </c>
      <c r="J1946" s="4" t="s">
        <v>341</v>
      </c>
      <c r="K1946">
        <v>1</v>
      </c>
      <c r="L1946">
        <v>0</v>
      </c>
      <c r="M1946" t="str">
        <f>IF(OR(K1946&gt;0, L1946&gt;0), "Parent", "Not Parent")</f>
        <v>Parent</v>
      </c>
      <c r="N1946" t="s">
        <v>605</v>
      </c>
      <c r="O1946" s="8">
        <v>41916</v>
      </c>
      <c r="P1946" s="9">
        <f>O1946-N1946</f>
        <v>485</v>
      </c>
      <c r="Q1946">
        <v>19</v>
      </c>
      <c r="R1946" s="9">
        <f>P1946-Q1946</f>
        <v>466</v>
      </c>
      <c r="S1946" s="8">
        <f>O1946-R1946</f>
        <v>41450</v>
      </c>
      <c r="T1946">
        <v>14</v>
      </c>
      <c r="U1946">
        <v>0</v>
      </c>
      <c r="V1946">
        <v>24</v>
      </c>
      <c r="W1946">
        <v>3</v>
      </c>
      <c r="X1946">
        <v>3</v>
      </c>
      <c r="Y1946">
        <v>2</v>
      </c>
      <c r="Z1946">
        <v>46</v>
      </c>
      <c r="AA1946">
        <f>Z1946/P1946</f>
        <v>9.4845360824742264E-2</v>
      </c>
      <c r="AB1946" s="11" t="s">
        <v>506</v>
      </c>
      <c r="AC1946" t="s">
        <v>59</v>
      </c>
      <c r="AD1946">
        <v>1</v>
      </c>
      <c r="AE1946" t="str">
        <f>IF(AD1946&gt;3, "Prefers Discount", "Discount Indifferent")</f>
        <v>Discount Indifferent</v>
      </c>
      <c r="AF1946">
        <v>2</v>
      </c>
      <c r="AG1946">
        <v>3</v>
      </c>
      <c r="AH1946">
        <v>0</v>
      </c>
      <c r="AI1946" t="str">
        <f>INDEX($AF$1:$AH$1,MATCH(MAX(AF1946:AH1946),AF1946:AH1946,0))</f>
        <v>Web_Orders</v>
      </c>
      <c r="AJ1946">
        <v>9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f>SUM(AK1946:AO1946)</f>
        <v>0</v>
      </c>
      <c r="AQ1946" t="s">
        <v>67</v>
      </c>
      <c r="AR1946">
        <v>1</v>
      </c>
      <c r="AS1946" t="str">
        <f>IF(OR(AK1946&gt;0, AL1946&gt;0, AM1946&gt;0, AN1946&gt;0, AO1946&gt;0), "Converted", "Not Converted")</f>
        <v>Not Converted</v>
      </c>
      <c r="AT1946">
        <v>0</v>
      </c>
      <c r="AU1946">
        <v>3</v>
      </c>
      <c r="AV1946">
        <v>11</v>
      </c>
      <c r="AW1946">
        <f>IF(Z1946&gt;607, 4, 0)</f>
        <v>0</v>
      </c>
      <c r="AX1946">
        <f>IF(AA1946&gt;0.1497, 3, 0)</f>
        <v>0</v>
      </c>
      <c r="AY1946">
        <f>IF(P1946&gt;4031, 2, 0)</f>
        <v>0</v>
      </c>
      <c r="AZ1946">
        <f>IF(H1946&gt;51934.91, 1, 0)</f>
        <v>0</v>
      </c>
      <c r="BA1946">
        <f>SUM(AW1946:AZ1946)</f>
        <v>0</v>
      </c>
      <c r="BB1946" t="str">
        <f>VLOOKUP(BA1946,'Standard Deviations'!$L$1:$M$11,2,TRUE)</f>
        <v>No Tier</v>
      </c>
    </row>
    <row r="1947" spans="1:54" hidden="1">
      <c r="A1947">
        <v>5049</v>
      </c>
      <c r="B1947">
        <v>1974</v>
      </c>
      <c r="C1947">
        <f>2024-B1947</f>
        <v>50</v>
      </c>
      <c r="D1947" t="str">
        <f>VLOOKUP(B1947,Reference!$A$1:$B$125, 2)</f>
        <v>Gen X</v>
      </c>
      <c r="E1947" t="s">
        <v>68</v>
      </c>
      <c r="F1947" t="str">
        <f>IF(E1947="High School", "No College", "College")</f>
        <v>College</v>
      </c>
      <c r="G1947" t="s">
        <v>65</v>
      </c>
      <c r="H1947">
        <v>30351</v>
      </c>
      <c r="I1947">
        <v>30351</v>
      </c>
      <c r="J1947" s="4" t="s">
        <v>341</v>
      </c>
      <c r="K1947">
        <v>1</v>
      </c>
      <c r="L1947">
        <v>0</v>
      </c>
      <c r="M1947" t="str">
        <f>IF(OR(K1947&gt;0, L1947&gt;0), "Parent", "Not Parent")</f>
        <v>Parent</v>
      </c>
      <c r="N1947" t="s">
        <v>605</v>
      </c>
      <c r="O1947" s="8">
        <v>41916</v>
      </c>
      <c r="P1947" s="9">
        <f>O1947-N1947</f>
        <v>485</v>
      </c>
      <c r="Q1947">
        <v>19</v>
      </c>
      <c r="R1947" s="9">
        <f>P1947-Q1947</f>
        <v>466</v>
      </c>
      <c r="S1947" s="8">
        <f>O1947-R1947</f>
        <v>41450</v>
      </c>
      <c r="T1947">
        <v>14</v>
      </c>
      <c r="U1947">
        <v>0</v>
      </c>
      <c r="V1947">
        <v>24</v>
      </c>
      <c r="W1947">
        <v>3</v>
      </c>
      <c r="X1947">
        <v>3</v>
      </c>
      <c r="Y1947">
        <v>2</v>
      </c>
      <c r="Z1947">
        <v>46</v>
      </c>
      <c r="AA1947">
        <f>Z1947/P1947</f>
        <v>9.4845360824742264E-2</v>
      </c>
      <c r="AB1947" s="11" t="s">
        <v>506</v>
      </c>
      <c r="AC1947" t="s">
        <v>59</v>
      </c>
      <c r="AD1947">
        <v>1</v>
      </c>
      <c r="AE1947" t="str">
        <f>IF(AD1947&gt;3, "Prefers Discount", "Discount Indifferent")</f>
        <v>Discount Indifferent</v>
      </c>
      <c r="AF1947">
        <v>2</v>
      </c>
      <c r="AG1947">
        <v>3</v>
      </c>
      <c r="AH1947">
        <v>0</v>
      </c>
      <c r="AI1947" t="str">
        <f>INDEX($AF$1:$AH$1,MATCH(MAX(AF1947:AH1947),AF1947:AH1947,0))</f>
        <v>Web_Orders</v>
      </c>
      <c r="AJ1947">
        <v>9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f>SUM(AK1947:AO1947)</f>
        <v>0</v>
      </c>
      <c r="AQ1947" t="s">
        <v>67</v>
      </c>
      <c r="AR1947">
        <v>0</v>
      </c>
      <c r="AS1947" t="str">
        <f>IF(OR(AK1947&gt;0, AL1947&gt;0, AM1947&gt;0, AN1947&gt;0, AO1947&gt;0), "Converted", "Not Converted")</f>
        <v>Not Converted</v>
      </c>
      <c r="AT1947">
        <v>0</v>
      </c>
      <c r="AU1947">
        <v>3</v>
      </c>
      <c r="AV1947">
        <v>11</v>
      </c>
      <c r="AW1947">
        <f>IF(Z1947&gt;607, 4, 0)</f>
        <v>0</v>
      </c>
      <c r="AX1947">
        <f>IF(AA1947&gt;0.1497, 3, 0)</f>
        <v>0</v>
      </c>
      <c r="AY1947">
        <f>IF(P1947&gt;4031, 2, 0)</f>
        <v>0</v>
      </c>
      <c r="AZ1947">
        <f>IF(H1947&gt;51934.91, 1, 0)</f>
        <v>0</v>
      </c>
      <c r="BA1947">
        <f>SUM(AW1947:AZ1947)</f>
        <v>0</v>
      </c>
      <c r="BB1947" t="str">
        <f>VLOOKUP(BA1947,'Standard Deviations'!$L$1:$M$11,2,TRUE)</f>
        <v>No Tier</v>
      </c>
    </row>
    <row r="1948" spans="1:54" hidden="1">
      <c r="A1948">
        <v>9653</v>
      </c>
      <c r="B1948">
        <v>1975</v>
      </c>
      <c r="C1948">
        <f>2024-B1948</f>
        <v>49</v>
      </c>
      <c r="D1948" t="str">
        <f>VLOOKUP(B1948,Reference!$A$1:$B$125, 2)</f>
        <v>Gen X</v>
      </c>
      <c r="E1948" t="s">
        <v>54</v>
      </c>
      <c r="F1948" t="str">
        <f>IF(E1948="High School", "No College", "College")</f>
        <v>College</v>
      </c>
      <c r="G1948" t="s">
        <v>55</v>
      </c>
      <c r="H1948">
        <v>35797</v>
      </c>
      <c r="I1948">
        <v>35797</v>
      </c>
      <c r="J1948" s="4" t="s">
        <v>175</v>
      </c>
      <c r="K1948">
        <v>0</v>
      </c>
      <c r="L1948">
        <v>1</v>
      </c>
      <c r="M1948" t="str">
        <f>IF(OR(K1948&gt;0, L1948&gt;0), "Parent", "Not Parent")</f>
        <v>Parent</v>
      </c>
      <c r="N1948" t="s">
        <v>524</v>
      </c>
      <c r="O1948" s="8">
        <v>41916</v>
      </c>
      <c r="P1948" s="9">
        <f>O1948-N1948</f>
        <v>718</v>
      </c>
      <c r="Q1948">
        <v>16</v>
      </c>
      <c r="R1948" s="9">
        <f>P1948-Q1948</f>
        <v>702</v>
      </c>
      <c r="S1948" s="8">
        <f>O1948-R1948</f>
        <v>41214</v>
      </c>
      <c r="T1948">
        <v>27</v>
      </c>
      <c r="U1948">
        <v>1</v>
      </c>
      <c r="V1948">
        <v>14</v>
      </c>
      <c r="W1948">
        <v>4</v>
      </c>
      <c r="X1948">
        <v>1</v>
      </c>
      <c r="Y1948">
        <v>21</v>
      </c>
      <c r="Z1948">
        <v>68</v>
      </c>
      <c r="AA1948">
        <f>Z1948/P1948</f>
        <v>9.4707520891364902E-2</v>
      </c>
      <c r="AB1948" s="11" t="s">
        <v>506</v>
      </c>
      <c r="AC1948" t="s">
        <v>59</v>
      </c>
      <c r="AD1948">
        <v>2</v>
      </c>
      <c r="AE1948" t="str">
        <f>IF(AD1948&gt;3, "Prefers Discount", "Discount Indifferent")</f>
        <v>Discount Indifferent</v>
      </c>
      <c r="AF1948">
        <v>3</v>
      </c>
      <c r="AG1948">
        <v>2</v>
      </c>
      <c r="AH1948">
        <v>0</v>
      </c>
      <c r="AI1948" t="str">
        <f>INDEX($AF$1:$AH$1,MATCH(MAX(AF1948:AH1948),AF1948:AH1948,0))</f>
        <v>Store_Orders</v>
      </c>
      <c r="AJ1948">
        <v>8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f>SUM(AK1948:AO1948)</f>
        <v>0</v>
      </c>
      <c r="AQ1948" t="s">
        <v>67</v>
      </c>
      <c r="AR1948">
        <v>0</v>
      </c>
      <c r="AS1948" t="str">
        <f>IF(OR(AK1948&gt;0, AL1948&gt;0, AM1948&gt;0, AN1948&gt;0, AO1948&gt;0), "Converted", "Not Converted")</f>
        <v>Not Converted</v>
      </c>
      <c r="AT1948">
        <v>0</v>
      </c>
      <c r="AU1948">
        <v>3</v>
      </c>
      <c r="AV1948">
        <v>11</v>
      </c>
      <c r="AW1948">
        <f>IF(Z1948&gt;607, 4, 0)</f>
        <v>0</v>
      </c>
      <c r="AX1948">
        <f>IF(AA1948&gt;0.1497, 3, 0)</f>
        <v>0</v>
      </c>
      <c r="AY1948">
        <f>IF(P1948&gt;4031, 2, 0)</f>
        <v>0</v>
      </c>
      <c r="AZ1948">
        <f>IF(H1948&gt;51934.91, 1, 0)</f>
        <v>0</v>
      </c>
      <c r="BA1948">
        <f>SUM(AW1948:AZ1948)</f>
        <v>0</v>
      </c>
      <c r="BB1948" t="str">
        <f>VLOOKUP(BA1948,'Standard Deviations'!$L$1:$M$11,2,TRUE)</f>
        <v>No Tier</v>
      </c>
    </row>
    <row r="1949" spans="1:54">
      <c r="A1949">
        <v>5252</v>
      </c>
      <c r="B1949">
        <v>1969</v>
      </c>
      <c r="C1949">
        <f>2024-B1949</f>
        <v>55</v>
      </c>
      <c r="D1949" t="str">
        <f>VLOOKUP(B1949,Reference!$A$1:$B$125, 2)</f>
        <v>Gen X</v>
      </c>
      <c r="E1949" t="s">
        <v>54</v>
      </c>
      <c r="F1949" t="str">
        <f>IF(E1949="High School", "No College", "College")</f>
        <v>College</v>
      </c>
      <c r="G1949" t="s">
        <v>71</v>
      </c>
      <c r="H1949">
        <v>23910</v>
      </c>
      <c r="I1949">
        <v>23910</v>
      </c>
      <c r="J1949" s="4" t="s">
        <v>341</v>
      </c>
      <c r="K1949">
        <v>1</v>
      </c>
      <c r="L1949">
        <v>0</v>
      </c>
      <c r="M1949" t="str">
        <f>IF(OR(K1949&gt;0, L1949&gt;0), "Parent", "Not Parent")</f>
        <v>Parent</v>
      </c>
      <c r="N1949" t="s">
        <v>461</v>
      </c>
      <c r="O1949" s="8">
        <v>41916</v>
      </c>
      <c r="P1949" s="9">
        <f>O1949-N1949</f>
        <v>708</v>
      </c>
      <c r="Q1949">
        <v>80</v>
      </c>
      <c r="R1949" s="9">
        <f>P1949-Q1949</f>
        <v>628</v>
      </c>
      <c r="S1949" s="8">
        <f>O1949-R1949</f>
        <v>41288</v>
      </c>
      <c r="T1949">
        <v>16</v>
      </c>
      <c r="U1949">
        <v>12</v>
      </c>
      <c r="V1949">
        <v>18</v>
      </c>
      <c r="W1949">
        <v>7</v>
      </c>
      <c r="X1949">
        <v>1</v>
      </c>
      <c r="Y1949">
        <v>13</v>
      </c>
      <c r="Z1949">
        <v>67</v>
      </c>
      <c r="AA1949">
        <f>Z1949/P1949</f>
        <v>9.4632768361581923E-2</v>
      </c>
      <c r="AB1949" s="14" t="s">
        <v>506</v>
      </c>
      <c r="AC1949" s="13" t="s">
        <v>63</v>
      </c>
      <c r="AD1949">
        <v>1</v>
      </c>
      <c r="AE1949" t="str">
        <f>IF(AD1949&gt;3, "Prefers Discount", "Discount Indifferent")</f>
        <v>Discount Indifferent</v>
      </c>
      <c r="AF1949">
        <v>3</v>
      </c>
      <c r="AG1949">
        <v>2</v>
      </c>
      <c r="AH1949">
        <v>0</v>
      </c>
      <c r="AI1949" t="str">
        <f>INDEX($AF$1:$AH$1,MATCH(MAX(AF1949:AH1949),AF1949:AH1949,0))</f>
        <v>Store_Orders</v>
      </c>
      <c r="AJ1949">
        <v>7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f>SUM(AK1949:AO1949)</f>
        <v>0</v>
      </c>
      <c r="AQ1949" t="s">
        <v>67</v>
      </c>
      <c r="AR1949">
        <v>0</v>
      </c>
      <c r="AS1949" t="str">
        <f>IF(OR(AK1949&gt;0, AL1949&gt;0, AM1949&gt;0, AN1949&gt;0, AO1949&gt;0), "Converted", "Not Converted")</f>
        <v>Not Converted</v>
      </c>
      <c r="AT1949">
        <v>0</v>
      </c>
      <c r="AU1949">
        <v>3</v>
      </c>
      <c r="AV1949">
        <v>11</v>
      </c>
      <c r="AW1949">
        <f>IF(Z1949&gt;607, 4, 0)</f>
        <v>0</v>
      </c>
      <c r="AX1949">
        <f>IF(AA1949&gt;0.1497, 3, 0)</f>
        <v>0</v>
      </c>
      <c r="AY1949">
        <f>IF(P1949&gt;4031, 2, 0)</f>
        <v>0</v>
      </c>
      <c r="AZ1949">
        <f>IF(H1949&gt;51934.91, 1, 0)</f>
        <v>0</v>
      </c>
      <c r="BA1949">
        <f>SUM(AW1949:AZ1949)</f>
        <v>0</v>
      </c>
      <c r="BB1949" t="str">
        <f>VLOOKUP(BA1949,'Standard Deviations'!$L$1:$M$11,2,TRUE)</f>
        <v>No Tier</v>
      </c>
    </row>
    <row r="1950" spans="1:54" hidden="1">
      <c r="A1950">
        <v>5740</v>
      </c>
      <c r="B1950">
        <v>1970</v>
      </c>
      <c r="C1950">
        <f>2024-B1950</f>
        <v>54</v>
      </c>
      <c r="D1950" t="str">
        <f>VLOOKUP(B1950,Reference!$A$1:$B$125, 2)</f>
        <v>Gen X</v>
      </c>
      <c r="E1950" t="s">
        <v>74</v>
      </c>
      <c r="F1950" t="str">
        <f>IF(E1950="High School", "No College", "College")</f>
        <v>College</v>
      </c>
      <c r="G1950" t="s">
        <v>71</v>
      </c>
      <c r="H1950">
        <v>25959</v>
      </c>
      <c r="I1950">
        <v>25959</v>
      </c>
      <c r="J1950" s="4" t="s">
        <v>341</v>
      </c>
      <c r="K1950">
        <v>1</v>
      </c>
      <c r="L1950">
        <v>1</v>
      </c>
      <c r="M1950" t="str">
        <f>IF(OR(K1950&gt;0, L1950&gt;0), "Parent", "Not Parent")</f>
        <v>Parent</v>
      </c>
      <c r="N1950" t="s">
        <v>326</v>
      </c>
      <c r="O1950" s="8">
        <v>41916</v>
      </c>
      <c r="P1950" s="9">
        <f>O1950-N1950</f>
        <v>597</v>
      </c>
      <c r="Q1950">
        <v>1</v>
      </c>
      <c r="R1950" s="9">
        <f>P1950-Q1950</f>
        <v>596</v>
      </c>
      <c r="S1950" s="8">
        <f>O1950-R1950</f>
        <v>41320</v>
      </c>
      <c r="T1950">
        <v>4</v>
      </c>
      <c r="U1950">
        <v>2</v>
      </c>
      <c r="V1950">
        <v>12</v>
      </c>
      <c r="W1950">
        <v>7</v>
      </c>
      <c r="X1950">
        <v>5</v>
      </c>
      <c r="Y1950">
        <v>26</v>
      </c>
      <c r="Z1950">
        <v>56</v>
      </c>
      <c r="AA1950">
        <f>Z1950/P1950</f>
        <v>9.380234505862646E-2</v>
      </c>
      <c r="AB1950" s="11" t="s">
        <v>506</v>
      </c>
      <c r="AC1950" t="s">
        <v>59</v>
      </c>
      <c r="AD1950">
        <v>2</v>
      </c>
      <c r="AE1950" t="str">
        <f>IF(AD1950&gt;3, "Prefers Discount", "Discount Indifferent")</f>
        <v>Discount Indifferent</v>
      </c>
      <c r="AF1950">
        <v>2</v>
      </c>
      <c r="AG1950">
        <v>1</v>
      </c>
      <c r="AH1950">
        <v>2</v>
      </c>
      <c r="AI1950" t="str">
        <f>INDEX($AF$1:$AH$1,MATCH(MAX(AF1950:AH1950),AF1950:AH1950,0))</f>
        <v>Store_Orders</v>
      </c>
      <c r="AJ1950">
        <v>6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f>SUM(AK1950:AO1950)</f>
        <v>0</v>
      </c>
      <c r="AQ1950" t="s">
        <v>67</v>
      </c>
      <c r="AR1950">
        <v>1</v>
      </c>
      <c r="AS1950" t="str">
        <f>IF(OR(AK1950&gt;0, AL1950&gt;0, AM1950&gt;0, AN1950&gt;0, AO1950&gt;0), "Converted", "Not Converted")</f>
        <v>Not Converted</v>
      </c>
      <c r="AT1950">
        <v>0</v>
      </c>
      <c r="AU1950">
        <v>3</v>
      </c>
      <c r="AV1950">
        <v>11</v>
      </c>
      <c r="AW1950">
        <f>IF(Z1950&gt;607, 4, 0)</f>
        <v>0</v>
      </c>
      <c r="AX1950">
        <f>IF(AA1950&gt;0.1497, 3, 0)</f>
        <v>0</v>
      </c>
      <c r="AY1950">
        <f>IF(P1950&gt;4031, 2, 0)</f>
        <v>0</v>
      </c>
      <c r="AZ1950">
        <f>IF(H1950&gt;51934.91, 1, 0)</f>
        <v>0</v>
      </c>
      <c r="BA1950">
        <f>SUM(AW1950:AZ1950)</f>
        <v>0</v>
      </c>
      <c r="BB1950" t="str">
        <f>VLOOKUP(BA1950,'Standard Deviations'!$L$1:$M$11,2,TRUE)</f>
        <v>No Tier</v>
      </c>
    </row>
    <row r="1951" spans="1:54" hidden="1">
      <c r="A1951">
        <v>2521</v>
      </c>
      <c r="B1951">
        <v>1971</v>
      </c>
      <c r="C1951">
        <f>2024-B1951</f>
        <v>53</v>
      </c>
      <c r="D1951" t="str">
        <f>VLOOKUP(B1951,Reference!$A$1:$B$125, 2)</f>
        <v>Gen X</v>
      </c>
      <c r="E1951" t="s">
        <v>64</v>
      </c>
      <c r="F1951" t="str">
        <f>IF(E1951="High School", "No College", "College")</f>
        <v>College</v>
      </c>
      <c r="G1951" t="s">
        <v>55</v>
      </c>
      <c r="H1951">
        <v>35178</v>
      </c>
      <c r="I1951">
        <v>35178</v>
      </c>
      <c r="J1951" s="4" t="s">
        <v>175</v>
      </c>
      <c r="K1951">
        <v>1</v>
      </c>
      <c r="L1951">
        <v>0</v>
      </c>
      <c r="M1951" t="str">
        <f>IF(OR(K1951&gt;0, L1951&gt;0), "Parent", "Not Parent")</f>
        <v>Parent</v>
      </c>
      <c r="N1951" t="s">
        <v>411</v>
      </c>
      <c r="O1951" s="8">
        <v>41916</v>
      </c>
      <c r="P1951" s="9">
        <f>O1951-N1951</f>
        <v>632</v>
      </c>
      <c r="Q1951">
        <v>10</v>
      </c>
      <c r="R1951" s="9">
        <f>P1951-Q1951</f>
        <v>622</v>
      </c>
      <c r="S1951" s="8">
        <f>O1951-R1951</f>
        <v>41294</v>
      </c>
      <c r="T1951">
        <v>23</v>
      </c>
      <c r="U1951">
        <v>1</v>
      </c>
      <c r="V1951">
        <v>13</v>
      </c>
      <c r="W1951">
        <v>2</v>
      </c>
      <c r="X1951">
        <v>2</v>
      </c>
      <c r="Y1951">
        <v>18</v>
      </c>
      <c r="Z1951">
        <v>59</v>
      </c>
      <c r="AA1951">
        <f>Z1951/P1951</f>
        <v>9.3354430379746833E-2</v>
      </c>
      <c r="AB1951" s="11" t="s">
        <v>506</v>
      </c>
      <c r="AC1951" t="s">
        <v>59</v>
      </c>
      <c r="AD1951">
        <v>1</v>
      </c>
      <c r="AE1951" t="str">
        <f>IF(AD1951&gt;3, "Prefers Discount", "Discount Indifferent")</f>
        <v>Discount Indifferent</v>
      </c>
      <c r="AF1951">
        <v>2</v>
      </c>
      <c r="AG1951">
        <v>1</v>
      </c>
      <c r="AH1951">
        <v>1</v>
      </c>
      <c r="AI1951" t="str">
        <f>INDEX($AF$1:$AH$1,MATCH(MAX(AF1951:AH1951),AF1951:AH1951,0))</f>
        <v>Store_Orders</v>
      </c>
      <c r="AJ1951">
        <v>7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f>SUM(AK1951:AO1951)</f>
        <v>1</v>
      </c>
      <c r="AQ1951" t="str">
        <f>INDEX($AK$1:$AO$1,MATCH(MAX(AK1951:AO1951),AK1951:AO1951,0))</f>
        <v>Converted_on_Camp3</v>
      </c>
      <c r="AR1951">
        <v>1</v>
      </c>
      <c r="AS1951" t="str">
        <f>IF(OR(AK1951&gt;0, AL1951&gt;0, AM1951&gt;0, AN1951&gt;0, AO1951&gt;0), "Converted", "Not Converted")</f>
        <v>Converted</v>
      </c>
      <c r="AT1951">
        <v>0</v>
      </c>
      <c r="AU1951">
        <v>3</v>
      </c>
      <c r="AV1951">
        <v>11</v>
      </c>
      <c r="AW1951">
        <f>IF(Z1951&gt;607, 4, 0)</f>
        <v>0</v>
      </c>
      <c r="AX1951">
        <f>IF(AA1951&gt;0.1497, 3, 0)</f>
        <v>0</v>
      </c>
      <c r="AY1951">
        <f>IF(P1951&gt;4031, 2, 0)</f>
        <v>0</v>
      </c>
      <c r="AZ1951">
        <f>IF(H1951&gt;51934.91, 1, 0)</f>
        <v>0</v>
      </c>
      <c r="BA1951">
        <f>SUM(AW1951:AZ1951)</f>
        <v>0</v>
      </c>
      <c r="BB1951" t="str">
        <f>VLOOKUP(BA1951,'Standard Deviations'!$L$1:$M$11,2,TRUE)</f>
        <v>No Tier</v>
      </c>
    </row>
    <row r="1952" spans="1:54" hidden="1">
      <c r="A1952">
        <v>4301</v>
      </c>
      <c r="B1952">
        <v>1971</v>
      </c>
      <c r="C1952">
        <f>2024-B1952</f>
        <v>53</v>
      </c>
      <c r="D1952" t="str">
        <f>VLOOKUP(B1952,Reference!$A$1:$B$125, 2)</f>
        <v>Gen X</v>
      </c>
      <c r="E1952" t="s">
        <v>64</v>
      </c>
      <c r="F1952" t="str">
        <f>IF(E1952="High School", "No College", "College")</f>
        <v>College</v>
      </c>
      <c r="G1952" t="s">
        <v>55</v>
      </c>
      <c r="H1952">
        <v>35178</v>
      </c>
      <c r="I1952">
        <v>35178</v>
      </c>
      <c r="J1952" s="4" t="s">
        <v>175</v>
      </c>
      <c r="K1952">
        <v>1</v>
      </c>
      <c r="L1952">
        <v>0</v>
      </c>
      <c r="M1952" t="str">
        <f>IF(OR(K1952&gt;0, L1952&gt;0), "Parent", "Not Parent")</f>
        <v>Parent</v>
      </c>
      <c r="N1952" t="s">
        <v>411</v>
      </c>
      <c r="O1952" s="8">
        <v>41916</v>
      </c>
      <c r="P1952" s="9">
        <f>O1952-N1952</f>
        <v>632</v>
      </c>
      <c r="Q1952">
        <v>10</v>
      </c>
      <c r="R1952" s="9">
        <f>P1952-Q1952</f>
        <v>622</v>
      </c>
      <c r="S1952" s="8">
        <f>O1952-R1952</f>
        <v>41294</v>
      </c>
      <c r="T1952">
        <v>23</v>
      </c>
      <c r="U1952">
        <v>1</v>
      </c>
      <c r="V1952">
        <v>13</v>
      </c>
      <c r="W1952">
        <v>2</v>
      </c>
      <c r="X1952">
        <v>2</v>
      </c>
      <c r="Y1952">
        <v>18</v>
      </c>
      <c r="Z1952">
        <v>59</v>
      </c>
      <c r="AA1952">
        <f>Z1952/P1952</f>
        <v>9.3354430379746833E-2</v>
      </c>
      <c r="AB1952" s="11" t="s">
        <v>506</v>
      </c>
      <c r="AC1952" t="s">
        <v>59</v>
      </c>
      <c r="AD1952">
        <v>1</v>
      </c>
      <c r="AE1952" t="str">
        <f>IF(AD1952&gt;3, "Prefers Discount", "Discount Indifferent")</f>
        <v>Discount Indifferent</v>
      </c>
      <c r="AF1952">
        <v>2</v>
      </c>
      <c r="AG1952">
        <v>1</v>
      </c>
      <c r="AH1952">
        <v>1</v>
      </c>
      <c r="AI1952" t="str">
        <f>INDEX($AF$1:$AH$1,MATCH(MAX(AF1952:AH1952),AF1952:AH1952,0))</f>
        <v>Store_Orders</v>
      </c>
      <c r="AJ1952">
        <v>7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f>SUM(AK1952:AO1952)</f>
        <v>1</v>
      </c>
      <c r="AQ1952" t="str">
        <f>INDEX($AK$1:$AO$1,MATCH(MAX(AK1952:AO1952),AK1952:AO1952,0))</f>
        <v>Converted_on_Camp3</v>
      </c>
      <c r="AR1952">
        <v>1</v>
      </c>
      <c r="AS1952" t="str">
        <f>IF(OR(AK1952&gt;0, AL1952&gt;0, AM1952&gt;0, AN1952&gt;0, AO1952&gt;0), "Converted", "Not Converted")</f>
        <v>Converted</v>
      </c>
      <c r="AT1952">
        <v>0</v>
      </c>
      <c r="AU1952">
        <v>3</v>
      </c>
      <c r="AV1952">
        <v>11</v>
      </c>
      <c r="AW1952">
        <f>IF(Z1952&gt;607, 4, 0)</f>
        <v>0</v>
      </c>
      <c r="AX1952">
        <f>IF(AA1952&gt;0.1497, 3, 0)</f>
        <v>0</v>
      </c>
      <c r="AY1952">
        <f>IF(P1952&gt;4031, 2, 0)</f>
        <v>0</v>
      </c>
      <c r="AZ1952">
        <f>IF(H1952&gt;51934.91, 1, 0)</f>
        <v>0</v>
      </c>
      <c r="BA1952">
        <f>SUM(AW1952:AZ1952)</f>
        <v>0</v>
      </c>
      <c r="BB1952" t="str">
        <f>VLOOKUP(BA1952,'Standard Deviations'!$L$1:$M$11,2,TRUE)</f>
        <v>No Tier</v>
      </c>
    </row>
    <row r="1953" spans="1:54">
      <c r="A1953">
        <v>10826</v>
      </c>
      <c r="B1953">
        <v>1959</v>
      </c>
      <c r="C1953">
        <f>2024-B1953</f>
        <v>65</v>
      </c>
      <c r="D1953" t="str">
        <f>VLOOKUP(B1953,Reference!$A$1:$B$125, 2)</f>
        <v>Boomers</v>
      </c>
      <c r="E1953" t="s">
        <v>54</v>
      </c>
      <c r="F1953" t="str">
        <f>IF(E1953="High School", "No College", "College")</f>
        <v>College</v>
      </c>
      <c r="G1953" t="s">
        <v>55</v>
      </c>
      <c r="H1953">
        <v>18690</v>
      </c>
      <c r="I1953">
        <v>18690</v>
      </c>
      <c r="J1953" s="4" t="s">
        <v>341</v>
      </c>
      <c r="K1953">
        <v>0</v>
      </c>
      <c r="L1953">
        <v>0</v>
      </c>
      <c r="M1953" t="str">
        <f>IF(OR(K1953&gt;0, L1953&gt;0), "Parent", "Not Parent")</f>
        <v>Not Parent</v>
      </c>
      <c r="N1953" t="s">
        <v>613</v>
      </c>
      <c r="O1953" s="8">
        <v>41916</v>
      </c>
      <c r="P1953" s="9">
        <f>O1953-N1953</f>
        <v>645</v>
      </c>
      <c r="Q1953">
        <v>77</v>
      </c>
      <c r="R1953" s="9">
        <f>P1953-Q1953</f>
        <v>568</v>
      </c>
      <c r="S1953" s="8">
        <f>O1953-R1953</f>
        <v>41348</v>
      </c>
      <c r="T1953">
        <v>6</v>
      </c>
      <c r="U1953">
        <v>1</v>
      </c>
      <c r="V1953">
        <v>7</v>
      </c>
      <c r="W1953">
        <v>23</v>
      </c>
      <c r="X1953">
        <v>4</v>
      </c>
      <c r="Y1953">
        <v>19</v>
      </c>
      <c r="Z1953">
        <v>60</v>
      </c>
      <c r="AA1953">
        <f>Z1953/P1953</f>
        <v>9.3023255813953487E-2</v>
      </c>
      <c r="AB1953" s="14" t="s">
        <v>506</v>
      </c>
      <c r="AC1953" s="13" t="s">
        <v>63</v>
      </c>
      <c r="AD1953">
        <v>1</v>
      </c>
      <c r="AE1953" t="str">
        <f>IF(AD1953&gt;3, "Prefers Discount", "Discount Indifferent")</f>
        <v>Discount Indifferent</v>
      </c>
      <c r="AF1953">
        <v>2</v>
      </c>
      <c r="AG1953">
        <v>1</v>
      </c>
      <c r="AH1953">
        <v>1</v>
      </c>
      <c r="AI1953" t="str">
        <f>INDEX($AF$1:$AH$1,MATCH(MAX(AF1953:AH1953),AF1953:AH1953,0))</f>
        <v>Store_Orders</v>
      </c>
      <c r="AJ1953">
        <v>8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f>SUM(AK1953:AO1953)</f>
        <v>0</v>
      </c>
      <c r="AQ1953" t="s">
        <v>67</v>
      </c>
      <c r="AR1953">
        <v>0</v>
      </c>
      <c r="AS1953" t="str">
        <f>IF(OR(AK1953&gt;0, AL1953&gt;0, AM1953&gt;0, AN1953&gt;0, AO1953&gt;0), "Converted", "Not Converted")</f>
        <v>Not Converted</v>
      </c>
      <c r="AT1953">
        <v>0</v>
      </c>
      <c r="AU1953">
        <v>3</v>
      </c>
      <c r="AV1953">
        <v>11</v>
      </c>
      <c r="AW1953">
        <f>IF(Z1953&gt;607, 4, 0)</f>
        <v>0</v>
      </c>
      <c r="AX1953">
        <f>IF(AA1953&gt;0.1497, 3, 0)</f>
        <v>0</v>
      </c>
      <c r="AY1953">
        <f>IF(P1953&gt;4031, 2, 0)</f>
        <v>0</v>
      </c>
      <c r="AZ1953">
        <f>IF(H1953&gt;51934.91, 1, 0)</f>
        <v>0</v>
      </c>
      <c r="BA1953">
        <f>SUM(AW1953:AZ1953)</f>
        <v>0</v>
      </c>
      <c r="BB1953" t="str">
        <f>VLOOKUP(BA1953,'Standard Deviations'!$L$1:$M$11,2,TRUE)</f>
        <v>No Tier</v>
      </c>
    </row>
    <row r="1954" spans="1:54">
      <c r="A1954">
        <v>4086</v>
      </c>
      <c r="B1954">
        <v>1959</v>
      </c>
      <c r="C1954">
        <f>2024-B1954</f>
        <v>65</v>
      </c>
      <c r="D1954" t="str">
        <f>VLOOKUP(B1954,Reference!$A$1:$B$125, 2)</f>
        <v>Boomers</v>
      </c>
      <c r="E1954" t="s">
        <v>54</v>
      </c>
      <c r="F1954" t="str">
        <f>IF(E1954="High School", "No College", "College")</f>
        <v>College</v>
      </c>
      <c r="G1954" t="s">
        <v>55</v>
      </c>
      <c r="H1954">
        <v>18690</v>
      </c>
      <c r="I1954">
        <v>18690</v>
      </c>
      <c r="J1954" s="4" t="s">
        <v>341</v>
      </c>
      <c r="K1954">
        <v>0</v>
      </c>
      <c r="L1954">
        <v>0</v>
      </c>
      <c r="M1954" t="str">
        <f>IF(OR(K1954&gt;0, L1954&gt;0), "Parent", "Not Parent")</f>
        <v>Not Parent</v>
      </c>
      <c r="N1954" t="s">
        <v>613</v>
      </c>
      <c r="O1954" s="8">
        <v>41916</v>
      </c>
      <c r="P1954" s="9">
        <f>O1954-N1954</f>
        <v>645</v>
      </c>
      <c r="Q1954">
        <v>77</v>
      </c>
      <c r="R1954" s="9">
        <f>P1954-Q1954</f>
        <v>568</v>
      </c>
      <c r="S1954" s="8">
        <f>O1954-R1954</f>
        <v>41348</v>
      </c>
      <c r="T1954">
        <v>6</v>
      </c>
      <c r="U1954">
        <v>1</v>
      </c>
      <c r="V1954">
        <v>7</v>
      </c>
      <c r="W1954">
        <v>23</v>
      </c>
      <c r="X1954">
        <v>4</v>
      </c>
      <c r="Y1954">
        <v>19</v>
      </c>
      <c r="Z1954">
        <v>60</v>
      </c>
      <c r="AA1954">
        <f>Z1954/P1954</f>
        <v>9.3023255813953487E-2</v>
      </c>
      <c r="AB1954" s="14" t="s">
        <v>506</v>
      </c>
      <c r="AC1954" s="13" t="s">
        <v>63</v>
      </c>
      <c r="AD1954">
        <v>1</v>
      </c>
      <c r="AE1954" t="str">
        <f>IF(AD1954&gt;3, "Prefers Discount", "Discount Indifferent")</f>
        <v>Discount Indifferent</v>
      </c>
      <c r="AF1954">
        <v>2</v>
      </c>
      <c r="AG1954">
        <v>1</v>
      </c>
      <c r="AH1954">
        <v>1</v>
      </c>
      <c r="AI1954" t="str">
        <f>INDEX($AF$1:$AH$1,MATCH(MAX(AF1954:AH1954),AF1954:AH1954,0))</f>
        <v>Store_Orders</v>
      </c>
      <c r="AJ1954">
        <v>8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f>SUM(AK1954:AO1954)</f>
        <v>0</v>
      </c>
      <c r="AQ1954" t="s">
        <v>67</v>
      </c>
      <c r="AR1954">
        <v>0</v>
      </c>
      <c r="AS1954" t="str">
        <f>IF(OR(AK1954&gt;0, AL1954&gt;0, AM1954&gt;0, AN1954&gt;0, AO1954&gt;0), "Converted", "Not Converted")</f>
        <v>Not Converted</v>
      </c>
      <c r="AT1954">
        <v>0</v>
      </c>
      <c r="AU1954">
        <v>3</v>
      </c>
      <c r="AV1954">
        <v>11</v>
      </c>
      <c r="AW1954">
        <f>IF(Z1954&gt;607, 4, 0)</f>
        <v>0</v>
      </c>
      <c r="AX1954">
        <f>IF(AA1954&gt;0.1497, 3, 0)</f>
        <v>0</v>
      </c>
      <c r="AY1954">
        <f>IF(P1954&gt;4031, 2, 0)</f>
        <v>0</v>
      </c>
      <c r="AZ1954">
        <f>IF(H1954&gt;51934.91, 1, 0)</f>
        <v>0</v>
      </c>
      <c r="BA1954">
        <f>SUM(AW1954:AZ1954)</f>
        <v>0</v>
      </c>
      <c r="BB1954" t="str">
        <f>VLOOKUP(BA1954,'Standard Deviations'!$L$1:$M$11,2,TRUE)</f>
        <v>No Tier</v>
      </c>
    </row>
    <row r="1955" spans="1:54">
      <c r="A1955">
        <v>10304</v>
      </c>
      <c r="B1955">
        <v>1959</v>
      </c>
      <c r="C1955">
        <f>2024-B1955</f>
        <v>65</v>
      </c>
      <c r="D1955" t="str">
        <f>VLOOKUP(B1955,Reference!$A$1:$B$125, 2)</f>
        <v>Boomers</v>
      </c>
      <c r="E1955" t="s">
        <v>54</v>
      </c>
      <c r="F1955" t="str">
        <f>IF(E1955="High School", "No College", "College")</f>
        <v>College</v>
      </c>
      <c r="G1955" t="s">
        <v>55</v>
      </c>
      <c r="H1955">
        <v>18690</v>
      </c>
      <c r="I1955">
        <v>18690</v>
      </c>
      <c r="J1955" s="4" t="s">
        <v>341</v>
      </c>
      <c r="K1955">
        <v>0</v>
      </c>
      <c r="L1955">
        <v>0</v>
      </c>
      <c r="M1955" t="str">
        <f>IF(OR(K1955&gt;0, L1955&gt;0), "Parent", "Not Parent")</f>
        <v>Not Parent</v>
      </c>
      <c r="N1955" t="s">
        <v>613</v>
      </c>
      <c r="O1955" s="8">
        <v>41916</v>
      </c>
      <c r="P1955" s="9">
        <f>O1955-N1955</f>
        <v>645</v>
      </c>
      <c r="Q1955">
        <v>77</v>
      </c>
      <c r="R1955" s="9">
        <f>P1955-Q1955</f>
        <v>568</v>
      </c>
      <c r="S1955" s="8">
        <f>O1955-R1955</f>
        <v>41348</v>
      </c>
      <c r="T1955">
        <v>6</v>
      </c>
      <c r="U1955">
        <v>1</v>
      </c>
      <c r="V1955">
        <v>7</v>
      </c>
      <c r="W1955">
        <v>23</v>
      </c>
      <c r="X1955">
        <v>4</v>
      </c>
      <c r="Y1955">
        <v>19</v>
      </c>
      <c r="Z1955">
        <v>60</v>
      </c>
      <c r="AA1955">
        <f>Z1955/P1955</f>
        <v>9.3023255813953487E-2</v>
      </c>
      <c r="AB1955" s="14" t="s">
        <v>506</v>
      </c>
      <c r="AC1955" s="13" t="s">
        <v>63</v>
      </c>
      <c r="AD1955">
        <v>1</v>
      </c>
      <c r="AE1955" t="str">
        <f>IF(AD1955&gt;3, "Prefers Discount", "Discount Indifferent")</f>
        <v>Discount Indifferent</v>
      </c>
      <c r="AF1955">
        <v>2</v>
      </c>
      <c r="AG1955">
        <v>1</v>
      </c>
      <c r="AH1955">
        <v>1</v>
      </c>
      <c r="AI1955" t="str">
        <f>INDEX($AF$1:$AH$1,MATCH(MAX(AF1955:AH1955),AF1955:AH1955,0))</f>
        <v>Store_Orders</v>
      </c>
      <c r="AJ1955">
        <v>8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f>SUM(AK1955:AO1955)</f>
        <v>0</v>
      </c>
      <c r="AQ1955" t="s">
        <v>67</v>
      </c>
      <c r="AR1955">
        <v>0</v>
      </c>
      <c r="AS1955" t="str">
        <f>IF(OR(AK1955&gt;0, AL1955&gt;0, AM1955&gt;0, AN1955&gt;0, AO1955&gt;0), "Converted", "Not Converted")</f>
        <v>Not Converted</v>
      </c>
      <c r="AT1955">
        <v>0</v>
      </c>
      <c r="AU1955">
        <v>3</v>
      </c>
      <c r="AV1955">
        <v>11</v>
      </c>
      <c r="AW1955">
        <f>IF(Z1955&gt;607, 4, 0)</f>
        <v>0</v>
      </c>
      <c r="AX1955">
        <f>IF(AA1955&gt;0.1497, 3, 0)</f>
        <v>0</v>
      </c>
      <c r="AY1955">
        <f>IF(P1955&gt;4031, 2, 0)</f>
        <v>0</v>
      </c>
      <c r="AZ1955">
        <f>IF(H1955&gt;51934.91, 1, 0)</f>
        <v>0</v>
      </c>
      <c r="BA1955">
        <f>SUM(AW1955:AZ1955)</f>
        <v>0</v>
      </c>
      <c r="BB1955" t="str">
        <f>VLOOKUP(BA1955,'Standard Deviations'!$L$1:$M$11,2,TRUE)</f>
        <v>No Tier</v>
      </c>
    </row>
    <row r="1956" spans="1:54">
      <c r="A1956">
        <v>503</v>
      </c>
      <c r="B1956">
        <v>1985</v>
      </c>
      <c r="C1956">
        <f>2024-B1956</f>
        <v>39</v>
      </c>
      <c r="D1956" t="str">
        <f>VLOOKUP(B1956,Reference!$A$1:$B$125, 2)</f>
        <v>Millennials</v>
      </c>
      <c r="E1956" t="s">
        <v>64</v>
      </c>
      <c r="F1956" t="str">
        <f>IF(E1956="High School", "No College", "College")</f>
        <v>College</v>
      </c>
      <c r="G1956" t="s">
        <v>55</v>
      </c>
      <c r="H1956">
        <v>20559</v>
      </c>
      <c r="I1956">
        <v>20559</v>
      </c>
      <c r="J1956" s="4" t="s">
        <v>341</v>
      </c>
      <c r="K1956">
        <v>1</v>
      </c>
      <c r="L1956">
        <v>0</v>
      </c>
      <c r="M1956" t="str">
        <f>IF(OR(K1956&gt;0, L1956&gt;0), "Parent", "Not Parent")</f>
        <v>Parent</v>
      </c>
      <c r="N1956" t="s">
        <v>246</v>
      </c>
      <c r="O1956" s="8">
        <v>41916</v>
      </c>
      <c r="P1956" s="9">
        <f>O1956-N1956</f>
        <v>571</v>
      </c>
      <c r="Q1956">
        <v>88</v>
      </c>
      <c r="R1956" s="9">
        <f>P1956-Q1956</f>
        <v>483</v>
      </c>
      <c r="S1956" s="8">
        <f>O1956-R1956</f>
        <v>41433</v>
      </c>
      <c r="T1956">
        <v>13</v>
      </c>
      <c r="U1956">
        <v>1</v>
      </c>
      <c r="V1956">
        <v>29</v>
      </c>
      <c r="W1956">
        <v>3</v>
      </c>
      <c r="X1956">
        <v>0</v>
      </c>
      <c r="Y1956">
        <v>7</v>
      </c>
      <c r="Z1956">
        <v>53</v>
      </c>
      <c r="AA1956">
        <f>Z1956/P1956</f>
        <v>9.2819614711033269E-2</v>
      </c>
      <c r="AB1956" s="14" t="s">
        <v>506</v>
      </c>
      <c r="AC1956" s="13" t="s">
        <v>63</v>
      </c>
      <c r="AD1956">
        <v>2</v>
      </c>
      <c r="AE1956" t="str">
        <f>IF(AD1956&gt;3, "Prefers Discount", "Discount Indifferent")</f>
        <v>Discount Indifferent</v>
      </c>
      <c r="AF1956">
        <v>3</v>
      </c>
      <c r="AG1956">
        <v>2</v>
      </c>
      <c r="AH1956">
        <v>0</v>
      </c>
      <c r="AI1956" t="str">
        <f>INDEX($AF$1:$AH$1,MATCH(MAX(AF1956:AH1956),AF1956:AH1956,0))</f>
        <v>Store_Orders</v>
      </c>
      <c r="AJ1956">
        <v>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f>SUM(AK1956:AO1956)</f>
        <v>0</v>
      </c>
      <c r="AQ1956" t="s">
        <v>67</v>
      </c>
      <c r="AR1956">
        <v>0</v>
      </c>
      <c r="AS1956" t="str">
        <f>IF(OR(AK1956&gt;0, AL1956&gt;0, AM1956&gt;0, AN1956&gt;0, AO1956&gt;0), "Converted", "Not Converted")</f>
        <v>Not Converted</v>
      </c>
      <c r="AT1956">
        <v>0</v>
      </c>
      <c r="AU1956">
        <v>3</v>
      </c>
      <c r="AV1956">
        <v>11</v>
      </c>
      <c r="AW1956">
        <f>IF(Z1956&gt;607, 4, 0)</f>
        <v>0</v>
      </c>
      <c r="AX1956">
        <f>IF(AA1956&gt;0.1497, 3, 0)</f>
        <v>0</v>
      </c>
      <c r="AY1956">
        <f>IF(P1956&gt;4031, 2, 0)</f>
        <v>0</v>
      </c>
      <c r="AZ1956">
        <f>IF(H1956&gt;51934.91, 1, 0)</f>
        <v>0</v>
      </c>
      <c r="BA1956">
        <f>SUM(AW1956:AZ1956)</f>
        <v>0</v>
      </c>
      <c r="BB1956" t="str">
        <f>VLOOKUP(BA1956,'Standard Deviations'!$L$1:$M$11,2,TRUE)</f>
        <v>No Tier</v>
      </c>
    </row>
    <row r="1957" spans="1:54">
      <c r="A1957">
        <v>922</v>
      </c>
      <c r="B1957">
        <v>1979</v>
      </c>
      <c r="C1957">
        <f>2024-B1957</f>
        <v>45</v>
      </c>
      <c r="D1957" t="str">
        <f>VLOOKUP(B1957,Reference!$A$1:$B$125, 2)</f>
        <v>Gen X</v>
      </c>
      <c r="E1957" t="s">
        <v>74</v>
      </c>
      <c r="F1957" t="str">
        <f>IF(E1957="High School", "No College", "College")</f>
        <v>College</v>
      </c>
      <c r="G1957" t="s">
        <v>55</v>
      </c>
      <c r="H1957">
        <v>31086</v>
      </c>
      <c r="I1957">
        <v>31086</v>
      </c>
      <c r="J1957" s="4" t="s">
        <v>341</v>
      </c>
      <c r="K1957">
        <v>1</v>
      </c>
      <c r="L1957">
        <v>1</v>
      </c>
      <c r="M1957" t="str">
        <f>IF(OR(K1957&gt;0, L1957&gt;0), "Parent", "Not Parent")</f>
        <v>Parent</v>
      </c>
      <c r="N1957" t="s">
        <v>695</v>
      </c>
      <c r="O1957" s="8">
        <v>41916</v>
      </c>
      <c r="P1957" s="9">
        <f>O1957-N1957</f>
        <v>518</v>
      </c>
      <c r="Q1957">
        <v>79</v>
      </c>
      <c r="R1957" s="9">
        <f>P1957-Q1957</f>
        <v>439</v>
      </c>
      <c r="S1957" s="8">
        <f>O1957-R1957</f>
        <v>41477</v>
      </c>
      <c r="T1957">
        <v>16</v>
      </c>
      <c r="U1957">
        <v>2</v>
      </c>
      <c r="V1957">
        <v>11</v>
      </c>
      <c r="W1957">
        <v>3</v>
      </c>
      <c r="X1957">
        <v>0</v>
      </c>
      <c r="Y1957">
        <v>16</v>
      </c>
      <c r="Z1957">
        <v>48</v>
      </c>
      <c r="AA1957">
        <f>Z1957/P1957</f>
        <v>9.2664092664092659E-2</v>
      </c>
      <c r="AB1957" s="14" t="s">
        <v>506</v>
      </c>
      <c r="AC1957" s="13" t="s">
        <v>63</v>
      </c>
      <c r="AD1957">
        <v>2</v>
      </c>
      <c r="AE1957" t="str">
        <f>IF(AD1957&gt;3, "Prefers Discount", "Discount Indifferent")</f>
        <v>Discount Indifferent</v>
      </c>
      <c r="AF1957">
        <v>2</v>
      </c>
      <c r="AG1957">
        <v>1</v>
      </c>
      <c r="AH1957">
        <v>1</v>
      </c>
      <c r="AI1957" t="str">
        <f>INDEX($AF$1:$AH$1,MATCH(MAX(AF1957:AH1957),AF1957:AH1957,0))</f>
        <v>Store_Orders</v>
      </c>
      <c r="AJ1957">
        <v>8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f>SUM(AK1957:AO1957)</f>
        <v>1</v>
      </c>
      <c r="AQ1957" t="str">
        <f>INDEX($AK$1:$AO$1,MATCH(MAX(AK1957:AO1957),AK1957:AO1957,0))</f>
        <v>Converted_on_Camp3</v>
      </c>
      <c r="AR1957">
        <v>1</v>
      </c>
      <c r="AS1957" t="str">
        <f>IF(OR(AK1957&gt;0, AL1957&gt;0, AM1957&gt;0, AN1957&gt;0, AO1957&gt;0), "Converted", "Not Converted")</f>
        <v>Converted</v>
      </c>
      <c r="AT1957">
        <v>0</v>
      </c>
      <c r="AU1957">
        <v>3</v>
      </c>
      <c r="AV1957">
        <v>11</v>
      </c>
      <c r="AW1957">
        <f>IF(Z1957&gt;607, 4, 0)</f>
        <v>0</v>
      </c>
      <c r="AX1957">
        <f>IF(AA1957&gt;0.1497, 3, 0)</f>
        <v>0</v>
      </c>
      <c r="AY1957">
        <f>IF(P1957&gt;4031, 2, 0)</f>
        <v>0</v>
      </c>
      <c r="AZ1957">
        <f>IF(H1957&gt;51934.91, 1, 0)</f>
        <v>0</v>
      </c>
      <c r="BA1957">
        <f>SUM(AW1957:AZ1957)</f>
        <v>0</v>
      </c>
      <c r="BB1957" t="str">
        <f>VLOOKUP(BA1957,'Standard Deviations'!$L$1:$M$11,2,TRUE)</f>
        <v>No Tier</v>
      </c>
    </row>
    <row r="1958" spans="1:54">
      <c r="A1958">
        <v>1502</v>
      </c>
      <c r="B1958">
        <v>1983</v>
      </c>
      <c r="C1958">
        <f>2024-B1958</f>
        <v>41</v>
      </c>
      <c r="D1958" t="str">
        <f>VLOOKUP(B1958,Reference!$A$1:$B$125, 2)</f>
        <v>Millennials</v>
      </c>
      <c r="E1958" t="s">
        <v>54</v>
      </c>
      <c r="F1958" t="str">
        <f>IF(E1958="High School", "No College", "College")</f>
        <v>College</v>
      </c>
      <c r="G1958" t="s">
        <v>65</v>
      </c>
      <c r="H1958">
        <v>28427</v>
      </c>
      <c r="I1958">
        <v>28427</v>
      </c>
      <c r="J1958" s="4" t="s">
        <v>341</v>
      </c>
      <c r="K1958">
        <v>1</v>
      </c>
      <c r="L1958">
        <v>0</v>
      </c>
      <c r="M1958" t="str">
        <f>IF(OR(K1958&gt;0, L1958&gt;0), "Parent", "Not Parent")</f>
        <v>Parent</v>
      </c>
      <c r="N1958" t="s">
        <v>718</v>
      </c>
      <c r="O1958" s="8">
        <v>41916</v>
      </c>
      <c r="P1958" s="9">
        <f>O1958-N1958</f>
        <v>562</v>
      </c>
      <c r="Q1958">
        <v>67</v>
      </c>
      <c r="R1958" s="9">
        <f>P1958-Q1958</f>
        <v>495</v>
      </c>
      <c r="S1958" s="8">
        <f>O1958-R1958</f>
        <v>41421</v>
      </c>
      <c r="T1958">
        <v>18</v>
      </c>
      <c r="U1958">
        <v>3</v>
      </c>
      <c r="V1958">
        <v>19</v>
      </c>
      <c r="W1958">
        <v>3</v>
      </c>
      <c r="X1958">
        <v>3</v>
      </c>
      <c r="Y1958">
        <v>6</v>
      </c>
      <c r="Z1958">
        <v>52</v>
      </c>
      <c r="AA1958">
        <f>Z1958/P1958</f>
        <v>9.2526690391459068E-2</v>
      </c>
      <c r="AB1958" s="14" t="s">
        <v>506</v>
      </c>
      <c r="AC1958" s="13" t="s">
        <v>63</v>
      </c>
      <c r="AD1958">
        <v>2</v>
      </c>
      <c r="AE1958" t="str">
        <f>IF(AD1958&gt;3, "Prefers Discount", "Discount Indifferent")</f>
        <v>Discount Indifferent</v>
      </c>
      <c r="AF1958">
        <v>3</v>
      </c>
      <c r="AG1958">
        <v>2</v>
      </c>
      <c r="AH1958">
        <v>0</v>
      </c>
      <c r="AI1958" t="str">
        <f>INDEX($AF$1:$AH$1,MATCH(MAX(AF1958:AH1958),AF1958:AH1958,0))</f>
        <v>Store_Orders</v>
      </c>
      <c r="AJ1958">
        <v>8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f>SUM(AK1958:AO1958)</f>
        <v>0</v>
      </c>
      <c r="AQ1958" t="s">
        <v>67</v>
      </c>
      <c r="AR1958">
        <v>0</v>
      </c>
      <c r="AS1958" t="str">
        <f>IF(OR(AK1958&gt;0, AL1958&gt;0, AM1958&gt;0, AN1958&gt;0, AO1958&gt;0), "Converted", "Not Converted")</f>
        <v>Not Converted</v>
      </c>
      <c r="AT1958">
        <v>0</v>
      </c>
      <c r="AU1958">
        <v>3</v>
      </c>
      <c r="AV1958">
        <v>11</v>
      </c>
      <c r="AW1958">
        <f>IF(Z1958&gt;607, 4, 0)</f>
        <v>0</v>
      </c>
      <c r="AX1958">
        <f>IF(AA1958&gt;0.1497, 3, 0)</f>
        <v>0</v>
      </c>
      <c r="AY1958">
        <f>IF(P1958&gt;4031, 2, 0)</f>
        <v>0</v>
      </c>
      <c r="AZ1958">
        <f>IF(H1958&gt;51934.91, 1, 0)</f>
        <v>0</v>
      </c>
      <c r="BA1958">
        <f>SUM(AW1958:AZ1958)</f>
        <v>0</v>
      </c>
      <c r="BB1958" t="str">
        <f>VLOOKUP(BA1958,'Standard Deviations'!$L$1:$M$11,2,TRUE)</f>
        <v>No Tier</v>
      </c>
    </row>
    <row r="1959" spans="1:54">
      <c r="A1959">
        <v>736</v>
      </c>
      <c r="B1959">
        <v>1983</v>
      </c>
      <c r="C1959">
        <f>2024-B1959</f>
        <v>41</v>
      </c>
      <c r="D1959" t="str">
        <f>VLOOKUP(B1959,Reference!$A$1:$B$125, 2)</f>
        <v>Millennials</v>
      </c>
      <c r="E1959" t="s">
        <v>54</v>
      </c>
      <c r="F1959" t="str">
        <f>IF(E1959="High School", "No College", "College")</f>
        <v>College</v>
      </c>
      <c r="G1959" t="s">
        <v>65</v>
      </c>
      <c r="H1959">
        <v>28427</v>
      </c>
      <c r="I1959">
        <v>28427</v>
      </c>
      <c r="J1959" s="4" t="s">
        <v>341</v>
      </c>
      <c r="K1959">
        <v>1</v>
      </c>
      <c r="L1959">
        <v>0</v>
      </c>
      <c r="M1959" t="str">
        <f>IF(OR(K1959&gt;0, L1959&gt;0), "Parent", "Not Parent")</f>
        <v>Parent</v>
      </c>
      <c r="N1959" t="s">
        <v>718</v>
      </c>
      <c r="O1959" s="8">
        <v>41916</v>
      </c>
      <c r="P1959" s="9">
        <f>O1959-N1959</f>
        <v>562</v>
      </c>
      <c r="Q1959">
        <v>67</v>
      </c>
      <c r="R1959" s="9">
        <f>P1959-Q1959</f>
        <v>495</v>
      </c>
      <c r="S1959" s="8">
        <f>O1959-R1959</f>
        <v>41421</v>
      </c>
      <c r="T1959">
        <v>18</v>
      </c>
      <c r="U1959">
        <v>3</v>
      </c>
      <c r="V1959">
        <v>19</v>
      </c>
      <c r="W1959">
        <v>3</v>
      </c>
      <c r="X1959">
        <v>3</v>
      </c>
      <c r="Y1959">
        <v>6</v>
      </c>
      <c r="Z1959">
        <v>52</v>
      </c>
      <c r="AA1959">
        <f>Z1959/P1959</f>
        <v>9.2526690391459068E-2</v>
      </c>
      <c r="AB1959" s="14" t="s">
        <v>506</v>
      </c>
      <c r="AC1959" s="13" t="s">
        <v>63</v>
      </c>
      <c r="AD1959">
        <v>2</v>
      </c>
      <c r="AE1959" t="str">
        <f>IF(AD1959&gt;3, "Prefers Discount", "Discount Indifferent")</f>
        <v>Discount Indifferent</v>
      </c>
      <c r="AF1959">
        <v>3</v>
      </c>
      <c r="AG1959">
        <v>2</v>
      </c>
      <c r="AH1959">
        <v>0</v>
      </c>
      <c r="AI1959" t="str">
        <f>INDEX($AF$1:$AH$1,MATCH(MAX(AF1959:AH1959),AF1959:AH1959,0))</f>
        <v>Store_Orders</v>
      </c>
      <c r="AJ1959">
        <v>8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f>SUM(AK1959:AO1959)</f>
        <v>0</v>
      </c>
      <c r="AQ1959" t="s">
        <v>67</v>
      </c>
      <c r="AR1959">
        <v>0</v>
      </c>
      <c r="AS1959" t="str">
        <f>IF(OR(AK1959&gt;0, AL1959&gt;0, AM1959&gt;0, AN1959&gt;0, AO1959&gt;0), "Converted", "Not Converted")</f>
        <v>Not Converted</v>
      </c>
      <c r="AT1959">
        <v>0</v>
      </c>
      <c r="AU1959">
        <v>3</v>
      </c>
      <c r="AV1959">
        <v>11</v>
      </c>
      <c r="AW1959">
        <f>IF(Z1959&gt;607, 4, 0)</f>
        <v>0</v>
      </c>
      <c r="AX1959">
        <f>IF(AA1959&gt;0.1497, 3, 0)</f>
        <v>0</v>
      </c>
      <c r="AY1959">
        <f>IF(P1959&gt;4031, 2, 0)</f>
        <v>0</v>
      </c>
      <c r="AZ1959">
        <f>IF(H1959&gt;51934.91, 1, 0)</f>
        <v>0</v>
      </c>
      <c r="BA1959">
        <f>SUM(AW1959:AZ1959)</f>
        <v>0</v>
      </c>
      <c r="BB1959" t="str">
        <f>VLOOKUP(BA1959,'Standard Deviations'!$L$1:$M$11,2,TRUE)</f>
        <v>No Tier</v>
      </c>
    </row>
    <row r="1960" spans="1:54" hidden="1">
      <c r="A1960">
        <v>3645</v>
      </c>
      <c r="B1960">
        <v>1972</v>
      </c>
      <c r="C1960">
        <f>2024-B1960</f>
        <v>52</v>
      </c>
      <c r="D1960" t="str">
        <f>VLOOKUP(B1960,Reference!$A$1:$B$125, 2)</f>
        <v>Gen X</v>
      </c>
      <c r="E1960" t="s">
        <v>68</v>
      </c>
      <c r="F1960" t="str">
        <f>IF(E1960="High School", "No College", "College")</f>
        <v>College</v>
      </c>
      <c r="G1960" t="s">
        <v>60</v>
      </c>
      <c r="H1960">
        <v>27213</v>
      </c>
      <c r="I1960">
        <v>27213</v>
      </c>
      <c r="J1960" s="4" t="s">
        <v>341</v>
      </c>
      <c r="K1960">
        <v>1</v>
      </c>
      <c r="L1960">
        <v>0</v>
      </c>
      <c r="M1960" t="str">
        <f>IF(OR(K1960&gt;0, L1960&gt;0), "Parent", "Not Parent")</f>
        <v>Parent</v>
      </c>
      <c r="N1960" t="s">
        <v>346</v>
      </c>
      <c r="O1960" s="8">
        <v>41916</v>
      </c>
      <c r="P1960" s="9">
        <f>O1960-N1960</f>
        <v>765</v>
      </c>
      <c r="Q1960">
        <v>19</v>
      </c>
      <c r="R1960" s="9">
        <f>P1960-Q1960</f>
        <v>746</v>
      </c>
      <c r="S1960" s="8">
        <f>O1960-R1960</f>
        <v>41170</v>
      </c>
      <c r="T1960">
        <v>19</v>
      </c>
      <c r="U1960">
        <v>3</v>
      </c>
      <c r="V1960">
        <v>26</v>
      </c>
      <c r="W1960">
        <v>10</v>
      </c>
      <c r="X1960">
        <v>9</v>
      </c>
      <c r="Y1960">
        <v>3</v>
      </c>
      <c r="Z1960">
        <v>70</v>
      </c>
      <c r="AA1960">
        <f>Z1960/P1960</f>
        <v>9.1503267973856203E-2</v>
      </c>
      <c r="AB1960" s="11" t="s">
        <v>506</v>
      </c>
      <c r="AC1960" t="s">
        <v>59</v>
      </c>
      <c r="AD1960">
        <v>3</v>
      </c>
      <c r="AE1960" t="str">
        <f>IF(AD1960&gt;3, "Prefers Discount", "Discount Indifferent")</f>
        <v>Discount Indifferent</v>
      </c>
      <c r="AF1960">
        <v>4</v>
      </c>
      <c r="AG1960">
        <v>2</v>
      </c>
      <c r="AH1960">
        <v>0</v>
      </c>
      <c r="AI1960" t="str">
        <f>INDEX($AF$1:$AH$1,MATCH(MAX(AF1960:AH1960),AF1960:AH1960,0))</f>
        <v>Store_Orders</v>
      </c>
      <c r="AJ1960">
        <v>8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f>SUM(AK1960:AO1960)</f>
        <v>0</v>
      </c>
      <c r="AQ1960" t="s">
        <v>67</v>
      </c>
      <c r="AR1960">
        <v>1</v>
      </c>
      <c r="AS1960" t="str">
        <f>IF(OR(AK1960&gt;0, AL1960&gt;0, AM1960&gt;0, AN1960&gt;0, AO1960&gt;0), "Converted", "Not Converted")</f>
        <v>Not Converted</v>
      </c>
      <c r="AT1960">
        <v>0</v>
      </c>
      <c r="AU1960">
        <v>3</v>
      </c>
      <c r="AV1960">
        <v>11</v>
      </c>
      <c r="AW1960">
        <f>IF(Z1960&gt;607, 4, 0)</f>
        <v>0</v>
      </c>
      <c r="AX1960">
        <f>IF(AA1960&gt;0.1497, 3, 0)</f>
        <v>0</v>
      </c>
      <c r="AY1960">
        <f>IF(P1960&gt;4031, 2, 0)</f>
        <v>0</v>
      </c>
      <c r="AZ1960">
        <f>IF(H1960&gt;51934.91, 1, 0)</f>
        <v>0</v>
      </c>
      <c r="BA1960">
        <f>SUM(AW1960:AZ1960)</f>
        <v>0</v>
      </c>
      <c r="BB1960" t="str">
        <f>VLOOKUP(BA1960,'Standard Deviations'!$L$1:$M$11,2,TRUE)</f>
        <v>No Tier</v>
      </c>
    </row>
    <row r="1961" spans="1:54" hidden="1">
      <c r="A1961">
        <v>1968</v>
      </c>
      <c r="B1961">
        <v>1971</v>
      </c>
      <c r="C1961">
        <f>2024-B1961</f>
        <v>53</v>
      </c>
      <c r="D1961" t="str">
        <f>VLOOKUP(B1961,Reference!$A$1:$B$125, 2)</f>
        <v>Gen X</v>
      </c>
      <c r="E1961" t="s">
        <v>54</v>
      </c>
      <c r="F1961" t="str">
        <f>IF(E1961="High School", "No College", "College")</f>
        <v>College</v>
      </c>
      <c r="G1961" t="s">
        <v>89</v>
      </c>
      <c r="H1961">
        <v>45684</v>
      </c>
      <c r="I1961">
        <v>45684</v>
      </c>
      <c r="J1961" s="4" t="s">
        <v>175</v>
      </c>
      <c r="K1961">
        <v>1</v>
      </c>
      <c r="L1961">
        <v>0</v>
      </c>
      <c r="M1961" t="str">
        <f>IF(OR(K1961&gt;0, L1961&gt;0), "Parent", "Not Parent")</f>
        <v>Parent</v>
      </c>
      <c r="N1961" t="s">
        <v>286</v>
      </c>
      <c r="O1961" s="8">
        <v>41916</v>
      </c>
      <c r="P1961" s="9">
        <f>O1961-N1961</f>
        <v>306</v>
      </c>
      <c r="Q1961">
        <v>37</v>
      </c>
      <c r="R1961" s="9">
        <f>P1961-Q1961</f>
        <v>269</v>
      </c>
      <c r="S1961" s="8">
        <f>O1961-R1961</f>
        <v>41647</v>
      </c>
      <c r="T1961">
        <v>5</v>
      </c>
      <c r="U1961">
        <v>1</v>
      </c>
      <c r="V1961">
        <v>5</v>
      </c>
      <c r="W1961">
        <v>10</v>
      </c>
      <c r="X1961">
        <v>0</v>
      </c>
      <c r="Y1961">
        <v>7</v>
      </c>
      <c r="Z1961">
        <v>28</v>
      </c>
      <c r="AA1961">
        <f>Z1961/P1961</f>
        <v>9.1503267973856203E-2</v>
      </c>
      <c r="AB1961" s="11" t="s">
        <v>506</v>
      </c>
      <c r="AC1961" t="s">
        <v>59</v>
      </c>
      <c r="AD1961">
        <v>1</v>
      </c>
      <c r="AE1961" t="str">
        <f>IF(AD1961&gt;3, "Prefers Discount", "Discount Indifferent")</f>
        <v>Discount Indifferent</v>
      </c>
      <c r="AF1961">
        <v>2</v>
      </c>
      <c r="AG1961">
        <v>1</v>
      </c>
      <c r="AH1961">
        <v>0</v>
      </c>
      <c r="AI1961" t="str">
        <f>INDEX($AF$1:$AH$1,MATCH(MAX(AF1961:AH1961),AF1961:AH1961,0))</f>
        <v>Store_Orders</v>
      </c>
      <c r="AJ1961">
        <v>7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f>SUM(AK1961:AO1961)</f>
        <v>0</v>
      </c>
      <c r="AQ1961" t="s">
        <v>67</v>
      </c>
      <c r="AR1961">
        <v>0</v>
      </c>
      <c r="AS1961" t="str">
        <f>IF(OR(AK1961&gt;0, AL1961&gt;0, AM1961&gt;0, AN1961&gt;0, AO1961&gt;0), "Converted", "Not Converted")</f>
        <v>Not Converted</v>
      </c>
      <c r="AT1961">
        <v>0</v>
      </c>
      <c r="AU1961">
        <v>3</v>
      </c>
      <c r="AV1961">
        <v>11</v>
      </c>
      <c r="AW1961">
        <f>IF(Z1961&gt;607, 4, 0)</f>
        <v>0</v>
      </c>
      <c r="AX1961">
        <f>IF(AA1961&gt;0.1497, 3, 0)</f>
        <v>0</v>
      </c>
      <c r="AY1961">
        <f>IF(P1961&gt;4031, 2, 0)</f>
        <v>0</v>
      </c>
      <c r="AZ1961">
        <f>IF(H1961&gt;51934.91, 1, 0)</f>
        <v>0</v>
      </c>
      <c r="BA1961">
        <f>SUM(AW1961:AZ1961)</f>
        <v>0</v>
      </c>
      <c r="BB1961" t="str">
        <f>VLOOKUP(BA1961,'Standard Deviations'!$L$1:$M$11,2,TRUE)</f>
        <v>No Tier</v>
      </c>
    </row>
    <row r="1962" spans="1:54">
      <c r="A1962">
        <v>10203</v>
      </c>
      <c r="B1962">
        <v>1990</v>
      </c>
      <c r="C1962">
        <f>2024-B1962</f>
        <v>34</v>
      </c>
      <c r="D1962" t="str">
        <f>VLOOKUP(B1962,Reference!$A$1:$B$125, 2)</f>
        <v>Millennials</v>
      </c>
      <c r="E1962" t="s">
        <v>54</v>
      </c>
      <c r="F1962" t="str">
        <f>IF(E1962="High School", "No College", "College")</f>
        <v>College</v>
      </c>
      <c r="G1962" t="s">
        <v>60</v>
      </c>
      <c r="H1962">
        <v>26095</v>
      </c>
      <c r="I1962">
        <v>26095</v>
      </c>
      <c r="J1962" s="4" t="s">
        <v>341</v>
      </c>
      <c r="K1962">
        <v>1</v>
      </c>
      <c r="L1962">
        <v>0</v>
      </c>
      <c r="M1962" t="str">
        <f>IF(OR(K1962&gt;0, L1962&gt;0), "Parent", "Not Parent")</f>
        <v>Parent</v>
      </c>
      <c r="N1962" t="s">
        <v>556</v>
      </c>
      <c r="O1962" s="8">
        <v>41916</v>
      </c>
      <c r="P1962" s="9">
        <f>O1962-N1962</f>
        <v>461</v>
      </c>
      <c r="Q1962">
        <v>77</v>
      </c>
      <c r="R1962" s="9">
        <f>P1962-Q1962</f>
        <v>384</v>
      </c>
      <c r="S1962" s="8">
        <f>O1962-R1962</f>
        <v>41532</v>
      </c>
      <c r="T1962">
        <v>11</v>
      </c>
      <c r="U1962">
        <v>7</v>
      </c>
      <c r="V1962">
        <v>9</v>
      </c>
      <c r="W1962">
        <v>3</v>
      </c>
      <c r="X1962">
        <v>1</v>
      </c>
      <c r="Y1962">
        <v>11</v>
      </c>
      <c r="Z1962">
        <v>42</v>
      </c>
      <c r="AA1962">
        <f>Z1962/P1962</f>
        <v>9.1106290672451198E-2</v>
      </c>
      <c r="AB1962" s="14" t="s">
        <v>506</v>
      </c>
      <c r="AC1962" s="13" t="s">
        <v>63</v>
      </c>
      <c r="AD1962">
        <v>1</v>
      </c>
      <c r="AE1962" t="str">
        <f>IF(AD1962&gt;3, "Prefers Discount", "Discount Indifferent")</f>
        <v>Discount Indifferent</v>
      </c>
      <c r="AF1962">
        <v>3</v>
      </c>
      <c r="AG1962">
        <v>1</v>
      </c>
      <c r="AH1962">
        <v>0</v>
      </c>
      <c r="AI1962" t="str">
        <f>INDEX($AF$1:$AH$1,MATCH(MAX(AF1962:AH1962),AF1962:AH1962,0))</f>
        <v>Store_Orders</v>
      </c>
      <c r="AJ1962">
        <v>7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f>SUM(AK1962:AO1962)</f>
        <v>0</v>
      </c>
      <c r="AQ1962" t="s">
        <v>67</v>
      </c>
      <c r="AR1962">
        <v>0</v>
      </c>
      <c r="AS1962" t="str">
        <f>IF(OR(AK1962&gt;0, AL1962&gt;0, AM1962&gt;0, AN1962&gt;0, AO1962&gt;0), "Converted", "Not Converted")</f>
        <v>Not Converted</v>
      </c>
      <c r="AT1962">
        <v>0</v>
      </c>
      <c r="AU1962">
        <v>3</v>
      </c>
      <c r="AV1962">
        <v>11</v>
      </c>
      <c r="AW1962">
        <f>IF(Z1962&gt;607, 4, 0)</f>
        <v>0</v>
      </c>
      <c r="AX1962">
        <f>IF(AA1962&gt;0.1497, 3, 0)</f>
        <v>0</v>
      </c>
      <c r="AY1962">
        <f>IF(P1962&gt;4031, 2, 0)</f>
        <v>0</v>
      </c>
      <c r="AZ1962">
        <f>IF(H1962&gt;51934.91, 1, 0)</f>
        <v>0</v>
      </c>
      <c r="BA1962">
        <f>SUM(AW1962:AZ1962)</f>
        <v>0</v>
      </c>
      <c r="BB1962" t="str">
        <f>VLOOKUP(BA1962,'Standard Deviations'!$L$1:$M$11,2,TRUE)</f>
        <v>No Tier</v>
      </c>
    </row>
    <row r="1963" spans="1:54" hidden="1">
      <c r="A1963">
        <v>3102</v>
      </c>
      <c r="B1963">
        <v>1981</v>
      </c>
      <c r="C1963">
        <f>2024-B1963</f>
        <v>43</v>
      </c>
      <c r="D1963" t="str">
        <f>VLOOKUP(B1963,Reference!$A$1:$B$125, 2)</f>
        <v>Millennials</v>
      </c>
      <c r="E1963" t="s">
        <v>74</v>
      </c>
      <c r="F1963" t="str">
        <f>IF(E1963="High School", "No College", "College")</f>
        <v>College</v>
      </c>
      <c r="G1963" t="s">
        <v>65</v>
      </c>
      <c r="H1963">
        <v>19414</v>
      </c>
      <c r="I1963">
        <v>19414</v>
      </c>
      <c r="J1963" s="4" t="s">
        <v>341</v>
      </c>
      <c r="K1963">
        <v>1</v>
      </c>
      <c r="L1963">
        <v>0</v>
      </c>
      <c r="M1963" t="str">
        <f>IF(OR(K1963&gt;0, L1963&gt;0), "Parent", "Not Parent")</f>
        <v>Parent</v>
      </c>
      <c r="N1963" t="s">
        <v>542</v>
      </c>
      <c r="O1963" s="8">
        <v>41916</v>
      </c>
      <c r="P1963" s="9">
        <f>O1963-N1963</f>
        <v>353</v>
      </c>
      <c r="Q1963">
        <v>32</v>
      </c>
      <c r="R1963" s="9">
        <f>P1963-Q1963</f>
        <v>321</v>
      </c>
      <c r="S1963" s="8">
        <f>O1963-R1963</f>
        <v>41595</v>
      </c>
      <c r="T1963">
        <v>2</v>
      </c>
      <c r="U1963">
        <v>3</v>
      </c>
      <c r="V1963">
        <v>12</v>
      </c>
      <c r="W1963">
        <v>3</v>
      </c>
      <c r="X1963">
        <v>5</v>
      </c>
      <c r="Y1963">
        <v>7</v>
      </c>
      <c r="Z1963">
        <v>32</v>
      </c>
      <c r="AA1963">
        <f>Z1963/P1963</f>
        <v>9.0651558073654395E-2</v>
      </c>
      <c r="AB1963" s="11" t="s">
        <v>506</v>
      </c>
      <c r="AC1963" t="s">
        <v>59</v>
      </c>
      <c r="AD1963">
        <v>1</v>
      </c>
      <c r="AE1963" t="str">
        <f>IF(AD1963&gt;3, "Prefers Discount", "Discount Indifferent")</f>
        <v>Discount Indifferent</v>
      </c>
      <c r="AF1963">
        <v>3</v>
      </c>
      <c r="AG1963">
        <v>1</v>
      </c>
      <c r="AH1963">
        <v>0</v>
      </c>
      <c r="AI1963" t="str">
        <f>INDEX($AF$1:$AH$1,MATCH(MAX(AF1963:AH1963),AF1963:AH1963,0))</f>
        <v>Store_Orders</v>
      </c>
      <c r="AJ1963">
        <v>8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f>SUM(AK1963:AO1963)</f>
        <v>0</v>
      </c>
      <c r="AQ1963" t="s">
        <v>67</v>
      </c>
      <c r="AR1963">
        <v>0</v>
      </c>
      <c r="AS1963" t="str">
        <f>IF(OR(AK1963&gt;0, AL1963&gt;0, AM1963&gt;0, AN1963&gt;0, AO1963&gt;0), "Converted", "Not Converted")</f>
        <v>Not Converted</v>
      </c>
      <c r="AT1963">
        <v>0</v>
      </c>
      <c r="AU1963">
        <v>3</v>
      </c>
      <c r="AV1963">
        <v>11</v>
      </c>
      <c r="AW1963">
        <f>IF(Z1963&gt;607, 4, 0)</f>
        <v>0</v>
      </c>
      <c r="AX1963">
        <f>IF(AA1963&gt;0.1497, 3, 0)</f>
        <v>0</v>
      </c>
      <c r="AY1963">
        <f>IF(P1963&gt;4031, 2, 0)</f>
        <v>0</v>
      </c>
      <c r="AZ1963">
        <f>IF(H1963&gt;51934.91, 1, 0)</f>
        <v>0</v>
      </c>
      <c r="BA1963">
        <f>SUM(AW1963:AZ1963)</f>
        <v>0</v>
      </c>
      <c r="BB1963" t="str">
        <f>VLOOKUP(BA1963,'Standard Deviations'!$L$1:$M$11,2,TRUE)</f>
        <v>No Tier</v>
      </c>
    </row>
    <row r="1964" spans="1:54" hidden="1">
      <c r="A1964">
        <v>2173</v>
      </c>
      <c r="B1964">
        <v>1952</v>
      </c>
      <c r="C1964">
        <f>2024-B1964</f>
        <v>72</v>
      </c>
      <c r="D1964" t="str">
        <f>VLOOKUP(B1964,Reference!$A$1:$B$125, 2)</f>
        <v>Boomers</v>
      </c>
      <c r="E1964" t="s">
        <v>54</v>
      </c>
      <c r="F1964" t="str">
        <f>IF(E1964="High School", "No College", "College")</f>
        <v>College</v>
      </c>
      <c r="G1964" t="s">
        <v>89</v>
      </c>
      <c r="H1964">
        <v>40049</v>
      </c>
      <c r="I1964">
        <v>40049</v>
      </c>
      <c r="J1964" s="4" t="s">
        <v>175</v>
      </c>
      <c r="K1964">
        <v>0</v>
      </c>
      <c r="L1964">
        <v>1</v>
      </c>
      <c r="M1964" t="str">
        <f>IF(OR(K1964&gt;0, L1964&gt;0), "Parent", "Not Parent")</f>
        <v>Parent</v>
      </c>
      <c r="N1964" t="s">
        <v>542</v>
      </c>
      <c r="O1964" s="8">
        <v>41916</v>
      </c>
      <c r="P1964" s="9">
        <f>O1964-N1964</f>
        <v>353</v>
      </c>
      <c r="Q1964">
        <v>23</v>
      </c>
      <c r="R1964" s="9">
        <f>P1964-Q1964</f>
        <v>330</v>
      </c>
      <c r="S1964" s="8">
        <f>O1964-R1964</f>
        <v>41586</v>
      </c>
      <c r="T1964">
        <v>13</v>
      </c>
      <c r="U1964">
        <v>6</v>
      </c>
      <c r="V1964">
        <v>7</v>
      </c>
      <c r="W1964">
        <v>0</v>
      </c>
      <c r="X1964">
        <v>3</v>
      </c>
      <c r="Y1964">
        <v>3</v>
      </c>
      <c r="Z1964">
        <v>32</v>
      </c>
      <c r="AA1964">
        <f>Z1964/P1964</f>
        <v>9.0651558073654395E-2</v>
      </c>
      <c r="AB1964" s="11" t="s">
        <v>506</v>
      </c>
      <c r="AC1964" t="s">
        <v>59</v>
      </c>
      <c r="AD1964">
        <v>1</v>
      </c>
      <c r="AE1964" t="str">
        <f>IF(AD1964&gt;3, "Prefers Discount", "Discount Indifferent")</f>
        <v>Discount Indifferent</v>
      </c>
      <c r="AF1964">
        <v>3</v>
      </c>
      <c r="AG1964">
        <v>1</v>
      </c>
      <c r="AH1964">
        <v>0</v>
      </c>
      <c r="AI1964" t="str">
        <f>INDEX($AF$1:$AH$1,MATCH(MAX(AF1964:AH1964),AF1964:AH1964,0))</f>
        <v>Store_Orders</v>
      </c>
      <c r="AJ1964">
        <v>6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f>SUM(AK1964:AO1964)</f>
        <v>0</v>
      </c>
      <c r="AQ1964" t="s">
        <v>67</v>
      </c>
      <c r="AR1964">
        <v>0</v>
      </c>
      <c r="AS1964" t="str">
        <f>IF(OR(AK1964&gt;0, AL1964&gt;0, AM1964&gt;0, AN1964&gt;0, AO1964&gt;0), "Converted", "Not Converted")</f>
        <v>Not Converted</v>
      </c>
      <c r="AT1964">
        <v>0</v>
      </c>
      <c r="AU1964">
        <v>3</v>
      </c>
      <c r="AV1964">
        <v>11</v>
      </c>
      <c r="AW1964">
        <f>IF(Z1964&gt;607, 4, 0)</f>
        <v>0</v>
      </c>
      <c r="AX1964">
        <f>IF(AA1964&gt;0.1497, 3, 0)</f>
        <v>0</v>
      </c>
      <c r="AY1964">
        <f>IF(P1964&gt;4031, 2, 0)</f>
        <v>0</v>
      </c>
      <c r="AZ1964">
        <f>IF(H1964&gt;51934.91, 1, 0)</f>
        <v>0</v>
      </c>
      <c r="BA1964">
        <f>SUM(AW1964:AZ1964)</f>
        <v>0</v>
      </c>
      <c r="BB1964" t="str">
        <f>VLOOKUP(BA1964,'Standard Deviations'!$L$1:$M$11,2,TRUE)</f>
        <v>No Tier</v>
      </c>
    </row>
    <row r="1965" spans="1:54">
      <c r="A1965">
        <v>2661</v>
      </c>
      <c r="B1965">
        <v>1964</v>
      </c>
      <c r="C1965">
        <f>2024-B1965</f>
        <v>60</v>
      </c>
      <c r="D1965" t="str">
        <f>VLOOKUP(B1965,Reference!$A$1:$B$125, 2)</f>
        <v>Boomers</v>
      </c>
      <c r="E1965" t="s">
        <v>54</v>
      </c>
      <c r="F1965" t="str">
        <f>IF(E1965="High School", "No College", "College")</f>
        <v>College</v>
      </c>
      <c r="G1965" t="s">
        <v>60</v>
      </c>
      <c r="H1965">
        <v>18701</v>
      </c>
      <c r="I1965">
        <v>18701</v>
      </c>
      <c r="J1965" s="4" t="s">
        <v>341</v>
      </c>
      <c r="K1965">
        <v>1</v>
      </c>
      <c r="L1965">
        <v>1</v>
      </c>
      <c r="M1965" t="str">
        <f>IF(OR(K1965&gt;0, L1965&gt;0), "Parent", "Not Parent")</f>
        <v>Parent</v>
      </c>
      <c r="N1965" t="s">
        <v>305</v>
      </c>
      <c r="O1965" s="8">
        <v>41916</v>
      </c>
      <c r="P1965" s="9">
        <f>O1965-N1965</f>
        <v>487</v>
      </c>
      <c r="Q1965">
        <v>95</v>
      </c>
      <c r="R1965" s="9">
        <f>P1965-Q1965</f>
        <v>392</v>
      </c>
      <c r="S1965" s="8">
        <f>O1965-R1965</f>
        <v>41524</v>
      </c>
      <c r="T1965">
        <v>12</v>
      </c>
      <c r="U1965">
        <v>4</v>
      </c>
      <c r="V1965">
        <v>2</v>
      </c>
      <c r="W1965">
        <v>10</v>
      </c>
      <c r="X1965">
        <v>6</v>
      </c>
      <c r="Y1965">
        <v>10</v>
      </c>
      <c r="Z1965">
        <v>44</v>
      </c>
      <c r="AA1965">
        <f>Z1965/P1965</f>
        <v>9.034907597535935E-2</v>
      </c>
      <c r="AB1965" s="14" t="s">
        <v>506</v>
      </c>
      <c r="AC1965" s="13" t="s">
        <v>63</v>
      </c>
      <c r="AD1965">
        <v>4</v>
      </c>
      <c r="AE1965" t="str">
        <f>IF(AD1965&gt;3, "Prefers Discount", "Discount Indifferent")</f>
        <v>Prefers Discount</v>
      </c>
      <c r="AF1965">
        <v>4</v>
      </c>
      <c r="AG1965">
        <v>2</v>
      </c>
      <c r="AH1965">
        <v>0</v>
      </c>
      <c r="AI1965" t="str">
        <f>INDEX($AF$1:$AH$1,MATCH(MAX(AF1965:AH1965),AF1965:AH1965,0))</f>
        <v>Store_Orders</v>
      </c>
      <c r="AJ1965">
        <v>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f>SUM(AK1965:AO1965)</f>
        <v>0</v>
      </c>
      <c r="AQ1965" t="s">
        <v>67</v>
      </c>
      <c r="AR1965">
        <v>0</v>
      </c>
      <c r="AS1965" t="str">
        <f>IF(OR(AK1965&gt;0, AL1965&gt;0, AM1965&gt;0, AN1965&gt;0, AO1965&gt;0), "Converted", "Not Converted")</f>
        <v>Not Converted</v>
      </c>
      <c r="AT1965">
        <v>0</v>
      </c>
      <c r="AU1965">
        <v>3</v>
      </c>
      <c r="AV1965">
        <v>11</v>
      </c>
      <c r="AW1965">
        <f>IF(Z1965&gt;607, 4, 0)</f>
        <v>0</v>
      </c>
      <c r="AX1965">
        <f>IF(AA1965&gt;0.1497, 3, 0)</f>
        <v>0</v>
      </c>
      <c r="AY1965">
        <f>IF(P1965&gt;4031, 2, 0)</f>
        <v>0</v>
      </c>
      <c r="AZ1965">
        <f>IF(H1965&gt;51934.91, 1, 0)</f>
        <v>0</v>
      </c>
      <c r="BA1965">
        <f>SUM(AW1965:AZ1965)</f>
        <v>0</v>
      </c>
      <c r="BB1965" t="str">
        <f>VLOOKUP(BA1965,'Standard Deviations'!$L$1:$M$11,2,TRUE)</f>
        <v>No Tier</v>
      </c>
    </row>
    <row r="1966" spans="1:54">
      <c r="A1966">
        <v>3130</v>
      </c>
      <c r="B1966">
        <v>1964</v>
      </c>
      <c r="C1966">
        <f>2024-B1966</f>
        <v>60</v>
      </c>
      <c r="D1966" t="str">
        <f>VLOOKUP(B1966,Reference!$A$1:$B$125, 2)</f>
        <v>Boomers</v>
      </c>
      <c r="E1966" t="s">
        <v>54</v>
      </c>
      <c r="F1966" t="str">
        <f>IF(E1966="High School", "No College", "College")</f>
        <v>College</v>
      </c>
      <c r="G1966" t="s">
        <v>60</v>
      </c>
      <c r="H1966">
        <v>18701</v>
      </c>
      <c r="I1966">
        <v>18701</v>
      </c>
      <c r="J1966" s="4" t="s">
        <v>341</v>
      </c>
      <c r="K1966">
        <v>1</v>
      </c>
      <c r="L1966">
        <v>1</v>
      </c>
      <c r="M1966" t="str">
        <f>IF(OR(K1966&gt;0, L1966&gt;0), "Parent", "Not Parent")</f>
        <v>Parent</v>
      </c>
      <c r="N1966" t="s">
        <v>305</v>
      </c>
      <c r="O1966" s="8">
        <v>41916</v>
      </c>
      <c r="P1966" s="9">
        <f>O1966-N1966</f>
        <v>487</v>
      </c>
      <c r="Q1966">
        <v>95</v>
      </c>
      <c r="R1966" s="9">
        <f>P1966-Q1966</f>
        <v>392</v>
      </c>
      <c r="S1966" s="8">
        <f>O1966-R1966</f>
        <v>41524</v>
      </c>
      <c r="T1966">
        <v>12</v>
      </c>
      <c r="U1966">
        <v>4</v>
      </c>
      <c r="V1966">
        <v>2</v>
      </c>
      <c r="W1966">
        <v>10</v>
      </c>
      <c r="X1966">
        <v>6</v>
      </c>
      <c r="Y1966">
        <v>10</v>
      </c>
      <c r="Z1966">
        <v>44</v>
      </c>
      <c r="AA1966">
        <f>Z1966/P1966</f>
        <v>9.034907597535935E-2</v>
      </c>
      <c r="AB1966" s="14" t="s">
        <v>506</v>
      </c>
      <c r="AC1966" s="13" t="s">
        <v>63</v>
      </c>
      <c r="AD1966">
        <v>4</v>
      </c>
      <c r="AE1966" t="str">
        <f>IF(AD1966&gt;3, "Prefers Discount", "Discount Indifferent")</f>
        <v>Prefers Discount</v>
      </c>
      <c r="AF1966">
        <v>4</v>
      </c>
      <c r="AG1966">
        <v>2</v>
      </c>
      <c r="AH1966">
        <v>0</v>
      </c>
      <c r="AI1966" t="str">
        <f>INDEX($AF$1:$AH$1,MATCH(MAX(AF1966:AH1966),AF1966:AH1966,0))</f>
        <v>Store_Orders</v>
      </c>
      <c r="AJ1966">
        <v>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f>SUM(AK1966:AO1966)</f>
        <v>0</v>
      </c>
      <c r="AQ1966" t="s">
        <v>67</v>
      </c>
      <c r="AR1966">
        <v>0</v>
      </c>
      <c r="AS1966" t="str">
        <f>IF(OR(AK1966&gt;0, AL1966&gt;0, AM1966&gt;0, AN1966&gt;0, AO1966&gt;0), "Converted", "Not Converted")</f>
        <v>Not Converted</v>
      </c>
      <c r="AT1966">
        <v>0</v>
      </c>
      <c r="AU1966">
        <v>3</v>
      </c>
      <c r="AV1966">
        <v>11</v>
      </c>
      <c r="AW1966">
        <f>IF(Z1966&gt;607, 4, 0)</f>
        <v>0</v>
      </c>
      <c r="AX1966">
        <f>IF(AA1966&gt;0.1497, 3, 0)</f>
        <v>0</v>
      </c>
      <c r="AY1966">
        <f>IF(P1966&gt;4031, 2, 0)</f>
        <v>0</v>
      </c>
      <c r="AZ1966">
        <f>IF(H1966&gt;51934.91, 1, 0)</f>
        <v>0</v>
      </c>
      <c r="BA1966">
        <f>SUM(AW1966:AZ1966)</f>
        <v>0</v>
      </c>
      <c r="BB1966" t="str">
        <f>VLOOKUP(BA1966,'Standard Deviations'!$L$1:$M$11,2,TRUE)</f>
        <v>No Tier</v>
      </c>
    </row>
    <row r="1967" spans="1:54" hidden="1">
      <c r="A1967">
        <v>5585</v>
      </c>
      <c r="B1967">
        <v>1972</v>
      </c>
      <c r="C1967">
        <f>2024-B1967</f>
        <v>52</v>
      </c>
      <c r="D1967" t="str">
        <f>VLOOKUP(B1967,Reference!$A$1:$B$125, 2)</f>
        <v>Gen X</v>
      </c>
      <c r="E1967" t="s">
        <v>54</v>
      </c>
      <c r="F1967" t="str">
        <f>IF(E1967="High School", "No College", "College")</f>
        <v>College</v>
      </c>
      <c r="G1967" t="s">
        <v>60</v>
      </c>
      <c r="H1967">
        <v>21359</v>
      </c>
      <c r="I1967">
        <v>21359</v>
      </c>
      <c r="J1967" s="4" t="s">
        <v>341</v>
      </c>
      <c r="K1967">
        <v>1</v>
      </c>
      <c r="L1967">
        <v>0</v>
      </c>
      <c r="M1967" t="str">
        <f>IF(OR(K1967&gt;0, L1967&gt;0), "Parent", "Not Parent")</f>
        <v>Parent</v>
      </c>
      <c r="N1967" t="s">
        <v>426</v>
      </c>
      <c r="O1967" s="8">
        <v>41916</v>
      </c>
      <c r="P1967" s="9">
        <f>O1967-N1967</f>
        <v>532</v>
      </c>
      <c r="Q1967">
        <v>1</v>
      </c>
      <c r="R1967" s="9">
        <f>P1967-Q1967</f>
        <v>531</v>
      </c>
      <c r="S1967" s="8">
        <f>O1967-R1967</f>
        <v>41385</v>
      </c>
      <c r="T1967">
        <v>12</v>
      </c>
      <c r="U1967">
        <v>2</v>
      </c>
      <c r="V1967">
        <v>17</v>
      </c>
      <c r="W1967">
        <v>6</v>
      </c>
      <c r="X1967">
        <v>1</v>
      </c>
      <c r="Y1967">
        <v>10</v>
      </c>
      <c r="Z1967">
        <v>48</v>
      </c>
      <c r="AA1967">
        <f>Z1967/P1967</f>
        <v>9.0225563909774431E-2</v>
      </c>
      <c r="AB1967" s="11" t="s">
        <v>506</v>
      </c>
      <c r="AC1967" t="s">
        <v>59</v>
      </c>
      <c r="AD1967">
        <v>2</v>
      </c>
      <c r="AE1967" t="str">
        <f>IF(AD1967&gt;3, "Prefers Discount", "Discount Indifferent")</f>
        <v>Discount Indifferent</v>
      </c>
      <c r="AF1967">
        <v>3</v>
      </c>
      <c r="AG1967">
        <v>2</v>
      </c>
      <c r="AH1967">
        <v>0</v>
      </c>
      <c r="AI1967" t="str">
        <f>INDEX($AF$1:$AH$1,MATCH(MAX(AF1967:AH1967),AF1967:AH1967,0))</f>
        <v>Store_Orders</v>
      </c>
      <c r="AJ1967">
        <v>8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f>SUM(AK1967:AO1967)</f>
        <v>0</v>
      </c>
      <c r="AQ1967" t="s">
        <v>67</v>
      </c>
      <c r="AR1967">
        <v>1</v>
      </c>
      <c r="AS1967" t="str">
        <f>IF(OR(AK1967&gt;0, AL1967&gt;0, AM1967&gt;0, AN1967&gt;0, AO1967&gt;0), "Converted", "Not Converted")</f>
        <v>Not Converted</v>
      </c>
      <c r="AT1967">
        <v>0</v>
      </c>
      <c r="AU1967">
        <v>3</v>
      </c>
      <c r="AV1967">
        <v>11</v>
      </c>
      <c r="AW1967">
        <f>IF(Z1967&gt;607, 4, 0)</f>
        <v>0</v>
      </c>
      <c r="AX1967">
        <f>IF(AA1967&gt;0.1497, 3, 0)</f>
        <v>0</v>
      </c>
      <c r="AY1967">
        <f>IF(P1967&gt;4031, 2, 0)</f>
        <v>0</v>
      </c>
      <c r="AZ1967">
        <f>IF(H1967&gt;51934.91, 1, 0)</f>
        <v>0</v>
      </c>
      <c r="BA1967">
        <f>SUM(AW1967:AZ1967)</f>
        <v>0</v>
      </c>
      <c r="BB1967" t="str">
        <f>VLOOKUP(BA1967,'Standard Deviations'!$L$1:$M$11,2,TRUE)</f>
        <v>No Tier</v>
      </c>
    </row>
    <row r="1968" spans="1:54">
      <c r="A1968">
        <v>10691</v>
      </c>
      <c r="B1968">
        <v>1960</v>
      </c>
      <c r="C1968">
        <f>2024-B1968</f>
        <v>64</v>
      </c>
      <c r="D1968" t="str">
        <f>VLOOKUP(B1968,Reference!$A$1:$B$125, 2)</f>
        <v>Boomers</v>
      </c>
      <c r="E1968" t="s">
        <v>64</v>
      </c>
      <c r="F1968" t="str">
        <f>IF(E1968="High School", "No College", "College")</f>
        <v>College</v>
      </c>
      <c r="G1968" t="s">
        <v>55</v>
      </c>
      <c r="H1968">
        <v>28520</v>
      </c>
      <c r="I1968">
        <v>28520</v>
      </c>
      <c r="J1968" s="4" t="s">
        <v>341</v>
      </c>
      <c r="K1968">
        <v>1</v>
      </c>
      <c r="L1968">
        <v>1</v>
      </c>
      <c r="M1968" t="str">
        <f>IF(OR(K1968&gt;0, L1968&gt;0), "Parent", "Not Parent")</f>
        <v>Parent</v>
      </c>
      <c r="N1968" t="s">
        <v>711</v>
      </c>
      <c r="O1968" s="8">
        <v>41916</v>
      </c>
      <c r="P1968" s="9">
        <f>O1968-N1968</f>
        <v>477</v>
      </c>
      <c r="Q1968">
        <v>55</v>
      </c>
      <c r="R1968" s="9">
        <f>P1968-Q1968</f>
        <v>422</v>
      </c>
      <c r="S1968" s="8">
        <f>O1968-R1968</f>
        <v>41494</v>
      </c>
      <c r="T1968">
        <v>11</v>
      </c>
      <c r="U1968">
        <v>0</v>
      </c>
      <c r="V1968">
        <v>10</v>
      </c>
      <c r="W1968">
        <v>0</v>
      </c>
      <c r="X1968">
        <v>2</v>
      </c>
      <c r="Y1968">
        <v>20</v>
      </c>
      <c r="Z1968">
        <v>43</v>
      </c>
      <c r="AA1968">
        <f>Z1968/P1968</f>
        <v>9.0146750524109018E-2</v>
      </c>
      <c r="AB1968" s="14" t="s">
        <v>506</v>
      </c>
      <c r="AC1968" s="13" t="s">
        <v>63</v>
      </c>
      <c r="AD1968">
        <v>1</v>
      </c>
      <c r="AE1968" t="str">
        <f>IF(AD1968&gt;3, "Prefers Discount", "Discount Indifferent")</f>
        <v>Discount Indifferent</v>
      </c>
      <c r="AF1968">
        <v>2</v>
      </c>
      <c r="AG1968">
        <v>1</v>
      </c>
      <c r="AH1968">
        <v>1</v>
      </c>
      <c r="AI1968" t="str">
        <f>INDEX($AF$1:$AH$1,MATCH(MAX(AF1968:AH1968),AF1968:AH1968,0))</f>
        <v>Store_Orders</v>
      </c>
      <c r="AJ1968">
        <v>6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f>SUM(AK1968:AO1968)</f>
        <v>0</v>
      </c>
      <c r="AQ1968" t="s">
        <v>67</v>
      </c>
      <c r="AR1968">
        <v>0</v>
      </c>
      <c r="AS1968" t="str">
        <f>IF(OR(AK1968&gt;0, AL1968&gt;0, AM1968&gt;0, AN1968&gt;0, AO1968&gt;0), "Converted", "Not Converted")</f>
        <v>Not Converted</v>
      </c>
      <c r="AT1968">
        <v>0</v>
      </c>
      <c r="AU1968">
        <v>3</v>
      </c>
      <c r="AV1968">
        <v>11</v>
      </c>
      <c r="AW1968">
        <f>IF(Z1968&gt;607, 4, 0)</f>
        <v>0</v>
      </c>
      <c r="AX1968">
        <f>IF(AA1968&gt;0.1497, 3, 0)</f>
        <v>0</v>
      </c>
      <c r="AY1968">
        <f>IF(P1968&gt;4031, 2, 0)</f>
        <v>0</v>
      </c>
      <c r="AZ1968">
        <f>IF(H1968&gt;51934.91, 1, 0)</f>
        <v>0</v>
      </c>
      <c r="BA1968">
        <f>SUM(AW1968:AZ1968)</f>
        <v>0</v>
      </c>
      <c r="BB1968" t="str">
        <f>VLOOKUP(BA1968,'Standard Deviations'!$L$1:$M$11,2,TRUE)</f>
        <v>No Tier</v>
      </c>
    </row>
    <row r="1969" spans="1:54">
      <c r="A1969">
        <v>4432</v>
      </c>
      <c r="B1969">
        <v>1976</v>
      </c>
      <c r="C1969">
        <f>2024-B1969</f>
        <v>48</v>
      </c>
      <c r="D1969" t="str">
        <f>VLOOKUP(B1969,Reference!$A$1:$B$125, 2)</f>
        <v>Gen X</v>
      </c>
      <c r="E1969" t="s">
        <v>54</v>
      </c>
      <c r="F1969" t="str">
        <f>IF(E1969="High School", "No College", "College")</f>
        <v>College</v>
      </c>
      <c r="G1969" t="s">
        <v>71</v>
      </c>
      <c r="H1969">
        <v>31615</v>
      </c>
      <c r="I1969">
        <v>31615</v>
      </c>
      <c r="J1969" s="4" t="s">
        <v>175</v>
      </c>
      <c r="K1969">
        <v>1</v>
      </c>
      <c r="L1969">
        <v>0</v>
      </c>
      <c r="M1969" t="str">
        <f>IF(OR(K1969&gt;0, L1969&gt;0), "Parent", "Not Parent")</f>
        <v>Parent</v>
      </c>
      <c r="N1969" t="s">
        <v>698</v>
      </c>
      <c r="O1969" s="8">
        <v>41916</v>
      </c>
      <c r="P1969" s="9">
        <f>O1969-N1969</f>
        <v>567</v>
      </c>
      <c r="Q1969">
        <v>82</v>
      </c>
      <c r="R1969" s="9">
        <f>P1969-Q1969</f>
        <v>485</v>
      </c>
      <c r="S1969" s="8">
        <f>O1969-R1969</f>
        <v>41431</v>
      </c>
      <c r="T1969">
        <v>2</v>
      </c>
      <c r="U1969">
        <v>3</v>
      </c>
      <c r="V1969">
        <v>20</v>
      </c>
      <c r="W1969">
        <v>6</v>
      </c>
      <c r="X1969">
        <v>11</v>
      </c>
      <c r="Y1969">
        <v>9</v>
      </c>
      <c r="Z1969">
        <v>51</v>
      </c>
      <c r="AA1969">
        <f>Z1969/P1969</f>
        <v>8.9947089947089942E-2</v>
      </c>
      <c r="AB1969" s="14" t="s">
        <v>506</v>
      </c>
      <c r="AC1969" s="13" t="s">
        <v>63</v>
      </c>
      <c r="AD1969">
        <v>2</v>
      </c>
      <c r="AE1969" t="str">
        <f>IF(AD1969&gt;3, "Prefers Discount", "Discount Indifferent")</f>
        <v>Discount Indifferent</v>
      </c>
      <c r="AF1969">
        <v>3</v>
      </c>
      <c r="AG1969">
        <v>2</v>
      </c>
      <c r="AH1969">
        <v>0</v>
      </c>
      <c r="AI1969" t="str">
        <f>INDEX($AF$1:$AH$1,MATCH(MAX(AF1969:AH1969),AF1969:AH1969,0))</f>
        <v>Store_Orders</v>
      </c>
      <c r="AJ1969">
        <v>7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f>SUM(AK1969:AO1969)</f>
        <v>0</v>
      </c>
      <c r="AQ1969" t="s">
        <v>67</v>
      </c>
      <c r="AR1969">
        <v>0</v>
      </c>
      <c r="AS1969" t="str">
        <f>IF(OR(AK1969&gt;0, AL1969&gt;0, AM1969&gt;0, AN1969&gt;0, AO1969&gt;0), "Converted", "Not Converted")</f>
        <v>Not Converted</v>
      </c>
      <c r="AT1969">
        <v>0</v>
      </c>
      <c r="AU1969">
        <v>3</v>
      </c>
      <c r="AV1969">
        <v>11</v>
      </c>
      <c r="AW1969">
        <f>IF(Z1969&gt;607, 4, 0)</f>
        <v>0</v>
      </c>
      <c r="AX1969">
        <f>IF(AA1969&gt;0.1497, 3, 0)</f>
        <v>0</v>
      </c>
      <c r="AY1969">
        <f>IF(P1969&gt;4031, 2, 0)</f>
        <v>0</v>
      </c>
      <c r="AZ1969">
        <f>IF(H1969&gt;51934.91, 1, 0)</f>
        <v>0</v>
      </c>
      <c r="BA1969">
        <f>SUM(AW1969:AZ1969)</f>
        <v>0</v>
      </c>
      <c r="BB1969" t="str">
        <f>VLOOKUP(BA1969,'Standard Deviations'!$L$1:$M$11,2,TRUE)</f>
        <v>No Tier</v>
      </c>
    </row>
    <row r="1970" spans="1:54">
      <c r="A1970">
        <v>5062</v>
      </c>
      <c r="B1970">
        <v>1963</v>
      </c>
      <c r="C1970">
        <f>2024-B1970</f>
        <v>61</v>
      </c>
      <c r="D1970" t="str">
        <f>VLOOKUP(B1970,Reference!$A$1:$B$125, 2)</f>
        <v>Boomers</v>
      </c>
      <c r="E1970" t="s">
        <v>68</v>
      </c>
      <c r="F1970" t="str">
        <f>IF(E1970="High School", "No College", "College")</f>
        <v>College</v>
      </c>
      <c r="G1970" t="s">
        <v>55</v>
      </c>
      <c r="H1970">
        <v>54072</v>
      </c>
      <c r="I1970">
        <v>54072</v>
      </c>
      <c r="J1970" s="4" t="s">
        <v>61</v>
      </c>
      <c r="K1970">
        <v>1</v>
      </c>
      <c r="L1970">
        <v>1</v>
      </c>
      <c r="M1970" t="str">
        <f>IF(OR(K1970&gt;0, L1970&gt;0), "Parent", "Not Parent")</f>
        <v>Parent</v>
      </c>
      <c r="N1970" t="s">
        <v>155</v>
      </c>
      <c r="O1970" s="8">
        <v>41916</v>
      </c>
      <c r="P1970" s="9">
        <f>O1970-N1970</f>
        <v>434</v>
      </c>
      <c r="Q1970">
        <v>71</v>
      </c>
      <c r="R1970" s="9">
        <f>P1970-Q1970</f>
        <v>363</v>
      </c>
      <c r="S1970" s="8">
        <f>O1970-R1970</f>
        <v>41553</v>
      </c>
      <c r="T1970">
        <v>35</v>
      </c>
      <c r="U1970">
        <v>0</v>
      </c>
      <c r="V1970">
        <v>4</v>
      </c>
      <c r="W1970">
        <v>0</v>
      </c>
      <c r="X1970">
        <v>0</v>
      </c>
      <c r="Y1970">
        <v>0</v>
      </c>
      <c r="Z1970">
        <v>39</v>
      </c>
      <c r="AA1970">
        <f>Z1970/P1970</f>
        <v>8.9861751152073732E-2</v>
      </c>
      <c r="AB1970" s="14" t="s">
        <v>506</v>
      </c>
      <c r="AC1970" s="13" t="s">
        <v>63</v>
      </c>
      <c r="AD1970">
        <v>1</v>
      </c>
      <c r="AE1970" t="str">
        <f>IF(AD1970&gt;3, "Prefers Discount", "Discount Indifferent")</f>
        <v>Discount Indifferent</v>
      </c>
      <c r="AF1970">
        <v>2</v>
      </c>
      <c r="AG1970">
        <v>2</v>
      </c>
      <c r="AH1970">
        <v>0</v>
      </c>
      <c r="AI1970" t="str">
        <f>INDEX($AF$1:$AH$1,MATCH(MAX(AF1970:AH1970),AF1970:AH1970,0))</f>
        <v>Store_Orders</v>
      </c>
      <c r="AJ1970">
        <v>8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f>SUM(AK1970:AO1970)</f>
        <v>0</v>
      </c>
      <c r="AQ1970" t="s">
        <v>67</v>
      </c>
      <c r="AR1970">
        <v>0</v>
      </c>
      <c r="AS1970" t="str">
        <f>IF(OR(AK1970&gt;0, AL1970&gt;0, AM1970&gt;0, AN1970&gt;0, AO1970&gt;0), "Converted", "Not Converted")</f>
        <v>Not Converted</v>
      </c>
      <c r="AT1970">
        <v>0</v>
      </c>
      <c r="AU1970">
        <v>3</v>
      </c>
      <c r="AV1970">
        <v>11</v>
      </c>
      <c r="AW1970">
        <f>IF(Z1970&gt;607, 4, 0)</f>
        <v>0</v>
      </c>
      <c r="AX1970">
        <f>IF(AA1970&gt;0.1497, 3, 0)</f>
        <v>0</v>
      </c>
      <c r="AY1970">
        <f>IF(P1970&gt;4031, 2, 0)</f>
        <v>0</v>
      </c>
      <c r="AZ1970">
        <f>IF(H1970&gt;51934.91, 1, 0)</f>
        <v>1</v>
      </c>
      <c r="BA1970">
        <f>SUM(AW1970:AZ1970)</f>
        <v>1</v>
      </c>
      <c r="BB1970" t="str">
        <f>VLOOKUP(BA1970,'Standard Deviations'!$L$1:$M$11,2,TRUE)</f>
        <v>Bronze</v>
      </c>
    </row>
    <row r="1971" spans="1:54">
      <c r="A1971">
        <v>8553</v>
      </c>
      <c r="B1971">
        <v>1965</v>
      </c>
      <c r="C1971">
        <f>2024-B1971</f>
        <v>59</v>
      </c>
      <c r="D1971" t="str">
        <f>VLOOKUP(B1971,Reference!$A$1:$B$125, 2)</f>
        <v>Gen X</v>
      </c>
      <c r="E1971" t="s">
        <v>54</v>
      </c>
      <c r="F1971" t="str">
        <f>IF(E1971="High School", "No College", "College")</f>
        <v>College</v>
      </c>
      <c r="G1971" t="s">
        <v>55</v>
      </c>
      <c r="H1971">
        <v>44300</v>
      </c>
      <c r="I1971">
        <v>44300</v>
      </c>
      <c r="J1971" s="4" t="s">
        <v>175</v>
      </c>
      <c r="K1971">
        <v>1</v>
      </c>
      <c r="L1971">
        <v>1</v>
      </c>
      <c r="M1971" t="str">
        <f>IF(OR(K1971&gt;0, L1971&gt;0), "Parent", "Not Parent")</f>
        <v>Parent</v>
      </c>
      <c r="N1971" t="s">
        <v>338</v>
      </c>
      <c r="O1971" s="8">
        <v>41916</v>
      </c>
      <c r="P1971" s="9">
        <f>O1971-N1971</f>
        <v>468</v>
      </c>
      <c r="Q1971">
        <v>65</v>
      </c>
      <c r="R1971" s="9">
        <f>P1971-Q1971</f>
        <v>403</v>
      </c>
      <c r="S1971" s="8">
        <f>O1971-R1971</f>
        <v>41513</v>
      </c>
      <c r="T1971">
        <v>30</v>
      </c>
      <c r="U1971">
        <v>0</v>
      </c>
      <c r="V1971">
        <v>9</v>
      </c>
      <c r="W1971">
        <v>0</v>
      </c>
      <c r="X1971">
        <v>0</v>
      </c>
      <c r="Y1971">
        <v>3</v>
      </c>
      <c r="Z1971">
        <v>42</v>
      </c>
      <c r="AA1971">
        <f>Z1971/P1971</f>
        <v>8.9743589743589744E-2</v>
      </c>
      <c r="AB1971" s="14" t="s">
        <v>506</v>
      </c>
      <c r="AC1971" s="13" t="s">
        <v>63</v>
      </c>
      <c r="AD1971">
        <v>2</v>
      </c>
      <c r="AE1971" t="str">
        <f>IF(AD1971&gt;3, "Prefers Discount", "Discount Indifferent")</f>
        <v>Discount Indifferent</v>
      </c>
      <c r="AF1971">
        <v>3</v>
      </c>
      <c r="AG1971">
        <v>1</v>
      </c>
      <c r="AH1971">
        <v>0</v>
      </c>
      <c r="AI1971" t="str">
        <f>INDEX($AF$1:$AH$1,MATCH(MAX(AF1971:AH1971),AF1971:AH1971,0))</f>
        <v>Store_Orders</v>
      </c>
      <c r="AJ1971">
        <v>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f>SUM(AK1971:AO1971)</f>
        <v>0</v>
      </c>
      <c r="AQ1971" t="s">
        <v>67</v>
      </c>
      <c r="AR1971">
        <v>0</v>
      </c>
      <c r="AS1971" t="str">
        <f>IF(OR(AK1971&gt;0, AL1971&gt;0, AM1971&gt;0, AN1971&gt;0, AO1971&gt;0), "Converted", "Not Converted")</f>
        <v>Not Converted</v>
      </c>
      <c r="AT1971">
        <v>0</v>
      </c>
      <c r="AU1971">
        <v>3</v>
      </c>
      <c r="AV1971">
        <v>11</v>
      </c>
      <c r="AW1971">
        <f>IF(Z1971&gt;607, 4, 0)</f>
        <v>0</v>
      </c>
      <c r="AX1971">
        <f>IF(AA1971&gt;0.1497, 3, 0)</f>
        <v>0</v>
      </c>
      <c r="AY1971">
        <f>IF(P1971&gt;4031, 2, 0)</f>
        <v>0</v>
      </c>
      <c r="AZ1971">
        <f>IF(H1971&gt;51934.91, 1, 0)</f>
        <v>0</v>
      </c>
      <c r="BA1971">
        <f>SUM(AW1971:AZ1971)</f>
        <v>0</v>
      </c>
      <c r="BB1971" t="str">
        <f>VLOOKUP(BA1971,'Standard Deviations'!$L$1:$M$11,2,TRUE)</f>
        <v>No Tier</v>
      </c>
    </row>
    <row r="1972" spans="1:54" hidden="1">
      <c r="A1972">
        <v>4099</v>
      </c>
      <c r="B1972">
        <v>1972</v>
      </c>
      <c r="C1972">
        <f>2024-B1972</f>
        <v>52</v>
      </c>
      <c r="D1972" t="str">
        <f>VLOOKUP(B1972,Reference!$A$1:$B$125, 2)</f>
        <v>Gen X</v>
      </c>
      <c r="E1972" t="s">
        <v>54</v>
      </c>
      <c r="F1972" t="str">
        <f>IF(E1972="High School", "No College", "College")</f>
        <v>College</v>
      </c>
      <c r="G1972" t="s">
        <v>55</v>
      </c>
      <c r="H1972">
        <v>30675</v>
      </c>
      <c r="I1972">
        <v>30675</v>
      </c>
      <c r="J1972" s="4" t="s">
        <v>341</v>
      </c>
      <c r="K1972">
        <v>1</v>
      </c>
      <c r="L1972">
        <v>0</v>
      </c>
      <c r="M1972" t="str">
        <f>IF(OR(K1972&gt;0, L1972&gt;0), "Parent", "Not Parent")</f>
        <v>Parent</v>
      </c>
      <c r="N1972" t="s">
        <v>321</v>
      </c>
      <c r="O1972" s="8">
        <v>41916</v>
      </c>
      <c r="P1972" s="9">
        <f>O1972-N1972</f>
        <v>691</v>
      </c>
      <c r="Q1972">
        <v>14</v>
      </c>
      <c r="R1972" s="9">
        <f>P1972-Q1972</f>
        <v>677</v>
      </c>
      <c r="S1972" s="8">
        <f>O1972-R1972</f>
        <v>41239</v>
      </c>
      <c r="T1972">
        <v>10</v>
      </c>
      <c r="U1972">
        <v>2</v>
      </c>
      <c r="V1972">
        <v>16</v>
      </c>
      <c r="W1972">
        <v>11</v>
      </c>
      <c r="X1972">
        <v>2</v>
      </c>
      <c r="Y1972">
        <v>21</v>
      </c>
      <c r="Z1972">
        <v>62</v>
      </c>
      <c r="AA1972">
        <f>Z1972/P1972</f>
        <v>8.9725036179450074E-2</v>
      </c>
      <c r="AB1972" s="11" t="s">
        <v>506</v>
      </c>
      <c r="AC1972" t="s">
        <v>59</v>
      </c>
      <c r="AD1972">
        <v>1</v>
      </c>
      <c r="AE1972" t="str">
        <f>IF(AD1972&gt;3, "Prefers Discount", "Discount Indifferent")</f>
        <v>Discount Indifferent</v>
      </c>
      <c r="AF1972">
        <v>3</v>
      </c>
      <c r="AG1972">
        <v>1</v>
      </c>
      <c r="AH1972">
        <v>0</v>
      </c>
      <c r="AI1972" t="str">
        <f>INDEX($AF$1:$AH$1,MATCH(MAX(AF1972:AH1972),AF1972:AH1972,0))</f>
        <v>Store_Orders</v>
      </c>
      <c r="AJ1972">
        <v>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f>SUM(AK1972:AO1972)</f>
        <v>0</v>
      </c>
      <c r="AQ1972" t="s">
        <v>67</v>
      </c>
      <c r="AR1972">
        <v>0</v>
      </c>
      <c r="AS1972" t="str">
        <f>IF(OR(AK1972&gt;0, AL1972&gt;0, AM1972&gt;0, AN1972&gt;0, AO1972&gt;0), "Converted", "Not Converted")</f>
        <v>Not Converted</v>
      </c>
      <c r="AT1972">
        <v>0</v>
      </c>
      <c r="AU1972">
        <v>3</v>
      </c>
      <c r="AV1972">
        <v>11</v>
      </c>
      <c r="AW1972">
        <f>IF(Z1972&gt;607, 4, 0)</f>
        <v>0</v>
      </c>
      <c r="AX1972">
        <f>IF(AA1972&gt;0.1497, 3, 0)</f>
        <v>0</v>
      </c>
      <c r="AY1972">
        <f>IF(P1972&gt;4031, 2, 0)</f>
        <v>0</v>
      </c>
      <c r="AZ1972">
        <f>IF(H1972&gt;51934.91, 1, 0)</f>
        <v>0</v>
      </c>
      <c r="BA1972">
        <f>SUM(AW1972:AZ1972)</f>
        <v>0</v>
      </c>
      <c r="BB1972" t="str">
        <f>VLOOKUP(BA1972,'Standard Deviations'!$L$1:$M$11,2,TRUE)</f>
        <v>No Tier</v>
      </c>
    </row>
    <row r="1973" spans="1:54" hidden="1">
      <c r="A1973">
        <v>4692</v>
      </c>
      <c r="B1973">
        <v>1976</v>
      </c>
      <c r="C1973">
        <f>2024-B1973</f>
        <v>48</v>
      </c>
      <c r="D1973" t="str">
        <f>VLOOKUP(B1973,Reference!$A$1:$B$125, 2)</f>
        <v>Gen X</v>
      </c>
      <c r="E1973" t="s">
        <v>54</v>
      </c>
      <c r="F1973" t="str">
        <f>IF(E1973="High School", "No College", "College")</f>
        <v>College</v>
      </c>
      <c r="G1973" t="s">
        <v>55</v>
      </c>
      <c r="H1973">
        <v>7500</v>
      </c>
      <c r="I1973">
        <v>90000</v>
      </c>
      <c r="J1973" s="4" t="s">
        <v>56</v>
      </c>
      <c r="K1973">
        <v>1</v>
      </c>
      <c r="L1973">
        <v>0</v>
      </c>
      <c r="M1973" t="str">
        <f>IF(OR(K1973&gt;0, L1973&gt;0), "Parent", "Not Parent")</f>
        <v>Parent</v>
      </c>
      <c r="N1973" t="s">
        <v>393</v>
      </c>
      <c r="O1973" s="8">
        <v>41916</v>
      </c>
      <c r="P1973" s="9">
        <f>O1973-N1973</f>
        <v>794</v>
      </c>
      <c r="Q1973">
        <v>19</v>
      </c>
      <c r="R1973" s="9">
        <f>P1973-Q1973</f>
        <v>775</v>
      </c>
      <c r="S1973" s="8">
        <f>O1973-R1973</f>
        <v>41141</v>
      </c>
      <c r="T1973">
        <v>7</v>
      </c>
      <c r="U1973">
        <v>0</v>
      </c>
      <c r="V1973">
        <v>12</v>
      </c>
      <c r="W1973">
        <v>13</v>
      </c>
      <c r="X1973">
        <v>7</v>
      </c>
      <c r="Y1973">
        <v>32</v>
      </c>
      <c r="Z1973">
        <v>71</v>
      </c>
      <c r="AA1973">
        <f>Z1973/P1973</f>
        <v>8.9420654911838787E-2</v>
      </c>
      <c r="AB1973" s="11" t="s">
        <v>506</v>
      </c>
      <c r="AC1973" t="s">
        <v>59</v>
      </c>
      <c r="AD1973">
        <v>5</v>
      </c>
      <c r="AE1973" t="str">
        <f>IF(AD1973&gt;3, "Prefers Discount", "Discount Indifferent")</f>
        <v>Prefers Discount</v>
      </c>
      <c r="AF1973">
        <v>2</v>
      </c>
      <c r="AG1973">
        <v>4</v>
      </c>
      <c r="AH1973">
        <v>1</v>
      </c>
      <c r="AI1973" t="str">
        <f>INDEX($AF$1:$AH$1,MATCH(MAX(AF1973:AH1973),AF1973:AH1973,0))</f>
        <v>Web_Orders</v>
      </c>
      <c r="AJ1973">
        <v>9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f>SUM(AK1973:AO1973)</f>
        <v>1</v>
      </c>
      <c r="AQ1973" t="str">
        <f>INDEX($AK$1:$AO$1,MATCH(MAX(AK1973:AO1973),AK1973:AO1973,0))</f>
        <v>Converted_on_Camp3</v>
      </c>
      <c r="AR1973">
        <v>1</v>
      </c>
      <c r="AS1973" t="str">
        <f>IF(OR(AK1973&gt;0, AL1973&gt;0, AM1973&gt;0, AN1973&gt;0, AO1973&gt;0), "Converted", "Not Converted")</f>
        <v>Converted</v>
      </c>
      <c r="AT1973">
        <v>0</v>
      </c>
      <c r="AU1973">
        <v>3</v>
      </c>
      <c r="AV1973">
        <v>11</v>
      </c>
      <c r="AW1973">
        <f>IF(Z1973&gt;607, 4, 0)</f>
        <v>0</v>
      </c>
      <c r="AX1973">
        <f>IF(AA1973&gt;0.1497, 3, 0)</f>
        <v>0</v>
      </c>
      <c r="AY1973">
        <f>IF(P1973&gt;4031, 2, 0)</f>
        <v>0</v>
      </c>
      <c r="AZ1973">
        <f>IF(H1973&gt;51934.91, 1, 0)</f>
        <v>0</v>
      </c>
      <c r="BA1973">
        <f>SUM(AW1973:AZ1973)</f>
        <v>0</v>
      </c>
      <c r="BB1973" t="str">
        <f>VLOOKUP(BA1973,'Standard Deviations'!$L$1:$M$11,2,TRUE)</f>
        <v>No Tier</v>
      </c>
    </row>
    <row r="1974" spans="1:54">
      <c r="A1974">
        <v>9960</v>
      </c>
      <c r="B1974">
        <v>1991</v>
      </c>
      <c r="C1974">
        <f>2024-B1974</f>
        <v>33</v>
      </c>
      <c r="D1974" t="str">
        <f>VLOOKUP(B1974,Reference!$A$1:$B$125, 2)</f>
        <v>Millennials</v>
      </c>
      <c r="E1974" t="s">
        <v>546</v>
      </c>
      <c r="F1974" t="str">
        <f>IF(E1974="High School", "No College", "College")</f>
        <v>No College</v>
      </c>
      <c r="G1974" t="s">
        <v>60</v>
      </c>
      <c r="H1974">
        <v>26868</v>
      </c>
      <c r="I1974">
        <v>26868</v>
      </c>
      <c r="J1974" s="4" t="s">
        <v>341</v>
      </c>
      <c r="K1974">
        <v>1</v>
      </c>
      <c r="L1974">
        <v>0</v>
      </c>
      <c r="M1974" t="str">
        <f>IF(OR(K1974&gt;0, L1974&gt;0), "Parent", "Not Parent")</f>
        <v>Parent</v>
      </c>
      <c r="N1974" t="s">
        <v>166</v>
      </c>
      <c r="O1974" s="8">
        <v>41916</v>
      </c>
      <c r="P1974" s="9">
        <f>O1974-N1974</f>
        <v>157</v>
      </c>
      <c r="Q1974">
        <v>52</v>
      </c>
      <c r="R1974" s="9">
        <f>P1974-Q1974</f>
        <v>105</v>
      </c>
      <c r="S1974" s="8">
        <f>O1974-R1974</f>
        <v>41811</v>
      </c>
      <c r="T1974">
        <v>0</v>
      </c>
      <c r="U1974">
        <v>0</v>
      </c>
      <c r="V1974">
        <v>1</v>
      </c>
      <c r="W1974">
        <v>8</v>
      </c>
      <c r="X1974">
        <v>3</v>
      </c>
      <c r="Y1974">
        <v>2</v>
      </c>
      <c r="Z1974">
        <v>14</v>
      </c>
      <c r="AA1974">
        <f>Z1974/P1974</f>
        <v>8.9171974522292988E-2</v>
      </c>
      <c r="AB1974" s="14" t="s">
        <v>506</v>
      </c>
      <c r="AC1974" s="13" t="s">
        <v>63</v>
      </c>
      <c r="AD1974">
        <v>1</v>
      </c>
      <c r="AE1974" t="str">
        <f>IF(AD1974&gt;3, "Prefers Discount", "Discount Indifferent")</f>
        <v>Discount Indifferent</v>
      </c>
      <c r="AF1974">
        <v>2</v>
      </c>
      <c r="AG1974">
        <v>1</v>
      </c>
      <c r="AH1974">
        <v>0</v>
      </c>
      <c r="AI1974" t="str">
        <f>INDEX($AF$1:$AH$1,MATCH(MAX(AF1974:AH1974),AF1974:AH1974,0))</f>
        <v>Store_Orders</v>
      </c>
      <c r="AJ1974">
        <v>7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f>SUM(AK1974:AO1974)</f>
        <v>0</v>
      </c>
      <c r="AQ1974" t="s">
        <v>67</v>
      </c>
      <c r="AR1974">
        <v>0</v>
      </c>
      <c r="AS1974" t="str">
        <f>IF(OR(AK1974&gt;0, AL1974&gt;0, AM1974&gt;0, AN1974&gt;0, AO1974&gt;0), "Converted", "Not Converted")</f>
        <v>Not Converted</v>
      </c>
      <c r="AT1974">
        <v>0</v>
      </c>
      <c r="AU1974">
        <v>3</v>
      </c>
      <c r="AV1974">
        <v>11</v>
      </c>
      <c r="AW1974">
        <f>IF(Z1974&gt;607, 4, 0)</f>
        <v>0</v>
      </c>
      <c r="AX1974">
        <f>IF(AA1974&gt;0.1497, 3, 0)</f>
        <v>0</v>
      </c>
      <c r="AY1974">
        <f>IF(P1974&gt;4031, 2, 0)</f>
        <v>0</v>
      </c>
      <c r="AZ1974">
        <f>IF(H1974&gt;51934.91, 1, 0)</f>
        <v>0</v>
      </c>
      <c r="BA1974">
        <f>SUM(AW1974:AZ1974)</f>
        <v>0</v>
      </c>
      <c r="BB1974" t="str">
        <f>VLOOKUP(BA1974,'Standard Deviations'!$L$1:$M$11,2,TRUE)</f>
        <v>No Tier</v>
      </c>
    </row>
    <row r="1975" spans="1:54" hidden="1">
      <c r="A1975">
        <v>10432</v>
      </c>
      <c r="B1975">
        <v>1974</v>
      </c>
      <c r="C1975">
        <f>2024-B1975</f>
        <v>50</v>
      </c>
      <c r="D1975" t="str">
        <f>VLOOKUP(B1975,Reference!$A$1:$B$125, 2)</f>
        <v>Gen X</v>
      </c>
      <c r="E1975" t="s">
        <v>54</v>
      </c>
      <c r="F1975" t="str">
        <f>IF(E1975="High School", "No College", "College")</f>
        <v>College</v>
      </c>
      <c r="G1975" t="s">
        <v>71</v>
      </c>
      <c r="H1975">
        <v>19346</v>
      </c>
      <c r="I1975">
        <v>19346</v>
      </c>
      <c r="J1975" s="4" t="s">
        <v>341</v>
      </c>
      <c r="K1975">
        <v>1</v>
      </c>
      <c r="L1975">
        <v>0</v>
      </c>
      <c r="M1975" t="str">
        <f>IF(OR(K1975&gt;0, L1975&gt;0), "Parent", "Not Parent")</f>
        <v>Parent</v>
      </c>
      <c r="N1975" t="s">
        <v>413</v>
      </c>
      <c r="O1975" s="8">
        <v>41916</v>
      </c>
      <c r="P1975" s="9">
        <f>O1975-N1975</f>
        <v>247</v>
      </c>
      <c r="Q1975">
        <v>26</v>
      </c>
      <c r="R1975" s="9">
        <f>P1975-Q1975</f>
        <v>221</v>
      </c>
      <c r="S1975" s="8">
        <f>O1975-R1975</f>
        <v>41695</v>
      </c>
      <c r="T1975">
        <v>2</v>
      </c>
      <c r="U1975">
        <v>0</v>
      </c>
      <c r="V1975">
        <v>9</v>
      </c>
      <c r="W1975">
        <v>3</v>
      </c>
      <c r="X1975">
        <v>6</v>
      </c>
      <c r="Y1975">
        <v>2</v>
      </c>
      <c r="Z1975">
        <v>22</v>
      </c>
      <c r="AA1975">
        <f>Z1975/P1975</f>
        <v>8.9068825910931168E-2</v>
      </c>
      <c r="AB1975" s="11" t="s">
        <v>506</v>
      </c>
      <c r="AC1975" t="s">
        <v>59</v>
      </c>
      <c r="AD1975">
        <v>1</v>
      </c>
      <c r="AE1975" t="str">
        <f>IF(AD1975&gt;3, "Prefers Discount", "Discount Indifferent")</f>
        <v>Discount Indifferent</v>
      </c>
      <c r="AF1975">
        <v>3</v>
      </c>
      <c r="AG1975">
        <v>1</v>
      </c>
      <c r="AH1975">
        <v>0</v>
      </c>
      <c r="AI1975" t="str">
        <f>INDEX($AF$1:$AH$1,MATCH(MAX(AF1975:AH1975),AF1975:AH1975,0))</f>
        <v>Store_Orders</v>
      </c>
      <c r="AJ1975">
        <v>8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f>SUM(AK1975:AO1975)</f>
        <v>0</v>
      </c>
      <c r="AQ1975" t="s">
        <v>67</v>
      </c>
      <c r="AR1975">
        <v>0</v>
      </c>
      <c r="AS1975" t="str">
        <f>IF(OR(AK1975&gt;0, AL1975&gt;0, AM1975&gt;0, AN1975&gt;0, AO1975&gt;0), "Converted", "Not Converted")</f>
        <v>Not Converted</v>
      </c>
      <c r="AT1975">
        <v>0</v>
      </c>
      <c r="AU1975">
        <v>3</v>
      </c>
      <c r="AV1975">
        <v>11</v>
      </c>
      <c r="AW1975">
        <f>IF(Z1975&gt;607, 4, 0)</f>
        <v>0</v>
      </c>
      <c r="AX1975">
        <f>IF(AA1975&gt;0.1497, 3, 0)</f>
        <v>0</v>
      </c>
      <c r="AY1975">
        <f>IF(P1975&gt;4031, 2, 0)</f>
        <v>0</v>
      </c>
      <c r="AZ1975">
        <f>IF(H1975&gt;51934.91, 1, 0)</f>
        <v>0</v>
      </c>
      <c r="BA1975">
        <f>SUM(AW1975:AZ1975)</f>
        <v>0</v>
      </c>
      <c r="BB1975" t="str">
        <f>VLOOKUP(BA1975,'Standard Deviations'!$L$1:$M$11,2,TRUE)</f>
        <v>No Tier</v>
      </c>
    </row>
    <row r="1976" spans="1:54">
      <c r="A1976">
        <v>5263</v>
      </c>
      <c r="B1976">
        <v>1977</v>
      </c>
      <c r="C1976">
        <f>2024-B1976</f>
        <v>47</v>
      </c>
      <c r="D1976" t="str">
        <f>VLOOKUP(B1976,Reference!$A$1:$B$125, 2)</f>
        <v>Gen X</v>
      </c>
      <c r="E1976" t="s">
        <v>74</v>
      </c>
      <c r="F1976" t="str">
        <f>IF(E1976="High School", "No College", "College")</f>
        <v>College</v>
      </c>
      <c r="G1976" t="s">
        <v>55</v>
      </c>
      <c r="H1976">
        <v>31056</v>
      </c>
      <c r="I1976">
        <v>31056</v>
      </c>
      <c r="J1976" s="4" t="s">
        <v>341</v>
      </c>
      <c r="K1976">
        <v>1</v>
      </c>
      <c r="L1976">
        <v>0</v>
      </c>
      <c r="M1976" t="str">
        <f>IF(OR(K1976&gt;0, L1976&gt;0), "Parent", "Not Parent")</f>
        <v>Parent</v>
      </c>
      <c r="N1976" t="s">
        <v>551</v>
      </c>
      <c r="O1976" s="8">
        <v>41916</v>
      </c>
      <c r="P1976" s="9">
        <f>O1976-N1976</f>
        <v>620</v>
      </c>
      <c r="Q1976">
        <v>99</v>
      </c>
      <c r="R1976" s="9">
        <f>P1976-Q1976</f>
        <v>521</v>
      </c>
      <c r="S1976" s="8">
        <f>O1976-R1976</f>
        <v>41395</v>
      </c>
      <c r="T1976">
        <v>5</v>
      </c>
      <c r="U1976">
        <v>10</v>
      </c>
      <c r="V1976">
        <v>13</v>
      </c>
      <c r="W1976">
        <v>3</v>
      </c>
      <c r="X1976">
        <v>8</v>
      </c>
      <c r="Y1976">
        <v>16</v>
      </c>
      <c r="Z1976">
        <v>55</v>
      </c>
      <c r="AA1976">
        <f>Z1976/P1976</f>
        <v>8.8709677419354843E-2</v>
      </c>
      <c r="AB1976" s="14" t="s">
        <v>506</v>
      </c>
      <c r="AC1976" s="13" t="s">
        <v>63</v>
      </c>
      <c r="AD1976">
        <v>1</v>
      </c>
      <c r="AE1976" t="str">
        <f>IF(AD1976&gt;3, "Prefers Discount", "Discount Indifferent")</f>
        <v>Discount Indifferent</v>
      </c>
      <c r="AF1976">
        <v>3</v>
      </c>
      <c r="AG1976">
        <v>1</v>
      </c>
      <c r="AH1976">
        <v>0</v>
      </c>
      <c r="AI1976" t="str">
        <f>INDEX($AF$1:$AH$1,MATCH(MAX(AF1976:AH1976),AF1976:AH1976,0))</f>
        <v>Store_Orders</v>
      </c>
      <c r="AJ1976">
        <v>8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f>SUM(AK1976:AO1976)</f>
        <v>0</v>
      </c>
      <c r="AQ1976" t="s">
        <v>67</v>
      </c>
      <c r="AR1976">
        <v>0</v>
      </c>
      <c r="AS1976" t="str">
        <f>IF(OR(AK1976&gt;0, AL1976&gt;0, AM1976&gt;0, AN1976&gt;0, AO1976&gt;0), "Converted", "Not Converted")</f>
        <v>Not Converted</v>
      </c>
      <c r="AT1976">
        <v>0</v>
      </c>
      <c r="AU1976">
        <v>3</v>
      </c>
      <c r="AV1976">
        <v>11</v>
      </c>
      <c r="AW1976">
        <f>IF(Z1976&gt;607, 4, 0)</f>
        <v>0</v>
      </c>
      <c r="AX1976">
        <f>IF(AA1976&gt;0.1497, 3, 0)</f>
        <v>0</v>
      </c>
      <c r="AY1976">
        <f>IF(P1976&gt;4031, 2, 0)</f>
        <v>0</v>
      </c>
      <c r="AZ1976">
        <f>IF(H1976&gt;51934.91, 1, 0)</f>
        <v>0</v>
      </c>
      <c r="BA1976">
        <f>SUM(AW1976:AZ1976)</f>
        <v>0</v>
      </c>
      <c r="BB1976" t="str">
        <f>VLOOKUP(BA1976,'Standard Deviations'!$L$1:$M$11,2,TRUE)</f>
        <v>No Tier</v>
      </c>
    </row>
    <row r="1977" spans="1:54">
      <c r="A1977">
        <v>387</v>
      </c>
      <c r="B1977">
        <v>1976</v>
      </c>
      <c r="C1977">
        <f>2024-B1977</f>
        <v>48</v>
      </c>
      <c r="D1977" t="str">
        <f>VLOOKUP(B1977,Reference!$A$1:$B$125, 2)</f>
        <v>Gen X</v>
      </c>
      <c r="E1977" t="s">
        <v>546</v>
      </c>
      <c r="F1977" t="str">
        <f>IF(E1977="High School", "No College", "College")</f>
        <v>No College</v>
      </c>
      <c r="G1977" t="s">
        <v>55</v>
      </c>
      <c r="H1977">
        <v>7500</v>
      </c>
      <c r="I1977">
        <v>90000</v>
      </c>
      <c r="J1977" s="4" t="s">
        <v>56</v>
      </c>
      <c r="K1977">
        <v>0</v>
      </c>
      <c r="L1977">
        <v>0</v>
      </c>
      <c r="M1977" t="str">
        <f>IF(OR(K1977&gt;0, L1977&gt;0), "Parent", "Not Parent")</f>
        <v>Not Parent</v>
      </c>
      <c r="N1977" t="s">
        <v>444</v>
      </c>
      <c r="O1977" s="8">
        <v>41916</v>
      </c>
      <c r="P1977" s="9">
        <f>O1977-N1977</f>
        <v>690</v>
      </c>
      <c r="Q1977">
        <v>59</v>
      </c>
      <c r="R1977" s="9">
        <f>P1977-Q1977</f>
        <v>631</v>
      </c>
      <c r="S1977" s="8">
        <f>O1977-R1977</f>
        <v>41285</v>
      </c>
      <c r="T1977">
        <v>6</v>
      </c>
      <c r="U1977">
        <v>16</v>
      </c>
      <c r="V1977">
        <v>11</v>
      </c>
      <c r="W1977">
        <v>11</v>
      </c>
      <c r="X1977">
        <v>1</v>
      </c>
      <c r="Y1977">
        <v>16</v>
      </c>
      <c r="Z1977">
        <v>61</v>
      </c>
      <c r="AA1977">
        <f>Z1977/P1977</f>
        <v>8.8405797101449274E-2</v>
      </c>
      <c r="AB1977" s="14" t="s">
        <v>506</v>
      </c>
      <c r="AC1977" s="13" t="s">
        <v>63</v>
      </c>
      <c r="AD1977">
        <v>1</v>
      </c>
      <c r="AE1977" t="str">
        <f>IF(AD1977&gt;3, "Prefers Discount", "Discount Indifferent")</f>
        <v>Discount Indifferent</v>
      </c>
      <c r="AF1977">
        <v>3</v>
      </c>
      <c r="AG1977">
        <v>2</v>
      </c>
      <c r="AH1977">
        <v>0</v>
      </c>
      <c r="AI1977" t="str">
        <f>INDEX($AF$1:$AH$1,MATCH(MAX(AF1977:AH1977),AF1977:AH1977,0))</f>
        <v>Store_Orders</v>
      </c>
      <c r="AJ1977">
        <v>8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f>SUM(AK1977:AO1977)</f>
        <v>0</v>
      </c>
      <c r="AQ1977" t="s">
        <v>67</v>
      </c>
      <c r="AR1977">
        <v>0</v>
      </c>
      <c r="AS1977" t="str">
        <f>IF(OR(AK1977&gt;0, AL1977&gt;0, AM1977&gt;0, AN1977&gt;0, AO1977&gt;0), "Converted", "Not Converted")</f>
        <v>Not Converted</v>
      </c>
      <c r="AT1977">
        <v>0</v>
      </c>
      <c r="AU1977">
        <v>3</v>
      </c>
      <c r="AV1977">
        <v>11</v>
      </c>
      <c r="AW1977">
        <f>IF(Z1977&gt;607, 4, 0)</f>
        <v>0</v>
      </c>
      <c r="AX1977">
        <f>IF(AA1977&gt;0.1497, 3, 0)</f>
        <v>0</v>
      </c>
      <c r="AY1977">
        <f>IF(P1977&gt;4031, 2, 0)</f>
        <v>0</v>
      </c>
      <c r="AZ1977">
        <f>IF(H1977&gt;51934.91, 1, 0)</f>
        <v>0</v>
      </c>
      <c r="BA1977">
        <f>SUM(AW1977:AZ1977)</f>
        <v>0</v>
      </c>
      <c r="BB1977" t="str">
        <f>VLOOKUP(BA1977,'Standard Deviations'!$L$1:$M$11,2,TRUE)</f>
        <v>No Tier</v>
      </c>
    </row>
    <row r="1978" spans="1:54" hidden="1">
      <c r="A1978">
        <v>10641</v>
      </c>
      <c r="B1978">
        <v>1978</v>
      </c>
      <c r="C1978">
        <f>2024-B1978</f>
        <v>46</v>
      </c>
      <c r="D1978" t="str">
        <f>VLOOKUP(B1978,Reference!$A$1:$B$125, 2)</f>
        <v>Gen X</v>
      </c>
      <c r="E1978" t="s">
        <v>54</v>
      </c>
      <c r="F1978" t="str">
        <f>IF(E1978="High School", "No College", "College")</f>
        <v>College</v>
      </c>
      <c r="G1978" t="s">
        <v>60</v>
      </c>
      <c r="H1978">
        <v>7500</v>
      </c>
      <c r="I1978">
        <v>90000</v>
      </c>
      <c r="J1978" s="4" t="s">
        <v>56</v>
      </c>
      <c r="K1978">
        <v>1</v>
      </c>
      <c r="L1978">
        <v>1</v>
      </c>
      <c r="M1978" t="str">
        <f>IF(OR(K1978&gt;0, L1978&gt;0), "Parent", "Not Parent")</f>
        <v>Parent</v>
      </c>
      <c r="N1978" t="s">
        <v>719</v>
      </c>
      <c r="O1978" s="8">
        <v>41916</v>
      </c>
      <c r="P1978" s="9">
        <f>O1978-N1978</f>
        <v>646</v>
      </c>
      <c r="Q1978">
        <v>5</v>
      </c>
      <c r="R1978" s="9">
        <f>P1978-Q1978</f>
        <v>641</v>
      </c>
      <c r="S1978" s="8">
        <f>O1978-R1978</f>
        <v>41275</v>
      </c>
      <c r="T1978">
        <v>6</v>
      </c>
      <c r="U1978">
        <v>5</v>
      </c>
      <c r="V1978">
        <v>4</v>
      </c>
      <c r="W1978">
        <v>13</v>
      </c>
      <c r="X1978">
        <v>4</v>
      </c>
      <c r="Y1978">
        <v>25</v>
      </c>
      <c r="Z1978">
        <v>57</v>
      </c>
      <c r="AA1978">
        <f>Z1978/P1978</f>
        <v>8.8235294117647065E-2</v>
      </c>
      <c r="AB1978" s="11" t="s">
        <v>506</v>
      </c>
      <c r="AC1978" t="s">
        <v>59</v>
      </c>
      <c r="AD1978">
        <v>4</v>
      </c>
      <c r="AE1978" t="str">
        <f>IF(AD1978&gt;3, "Prefers Discount", "Discount Indifferent")</f>
        <v>Prefers Discount</v>
      </c>
      <c r="AF1978">
        <v>3</v>
      </c>
      <c r="AG1978">
        <v>2</v>
      </c>
      <c r="AH1978">
        <v>1</v>
      </c>
      <c r="AI1978" t="str">
        <f>INDEX($AF$1:$AH$1,MATCH(MAX(AF1978:AH1978),AF1978:AH1978,0))</f>
        <v>Store_Orders</v>
      </c>
      <c r="AJ1978">
        <v>6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f>SUM(AK1978:AO1978)</f>
        <v>0</v>
      </c>
      <c r="AQ1978" t="s">
        <v>67</v>
      </c>
      <c r="AR1978">
        <v>0</v>
      </c>
      <c r="AS1978" t="str">
        <f>IF(OR(AK1978&gt;0, AL1978&gt;0, AM1978&gt;0, AN1978&gt;0, AO1978&gt;0), "Converted", "Not Converted")</f>
        <v>Not Converted</v>
      </c>
      <c r="AT1978">
        <v>0</v>
      </c>
      <c r="AU1978">
        <v>3</v>
      </c>
      <c r="AV1978">
        <v>11</v>
      </c>
      <c r="AW1978">
        <f>IF(Z1978&gt;607, 4, 0)</f>
        <v>0</v>
      </c>
      <c r="AX1978">
        <f>IF(AA1978&gt;0.1497, 3, 0)</f>
        <v>0</v>
      </c>
      <c r="AY1978">
        <f>IF(P1978&gt;4031, 2, 0)</f>
        <v>0</v>
      </c>
      <c r="AZ1978">
        <f>IF(H1978&gt;51934.91, 1, 0)</f>
        <v>0</v>
      </c>
      <c r="BA1978">
        <f>SUM(AW1978:AZ1978)</f>
        <v>0</v>
      </c>
      <c r="BB1978" t="str">
        <f>VLOOKUP(BA1978,'Standard Deviations'!$L$1:$M$11,2,TRUE)</f>
        <v>No Tier</v>
      </c>
    </row>
    <row r="1979" spans="1:54">
      <c r="A1979">
        <v>10031</v>
      </c>
      <c r="B1979">
        <v>1976</v>
      </c>
      <c r="C1979">
        <f>2024-B1979</f>
        <v>48</v>
      </c>
      <c r="D1979" t="str">
        <f>VLOOKUP(B1979,Reference!$A$1:$B$125, 2)</f>
        <v>Gen X</v>
      </c>
      <c r="E1979" t="s">
        <v>68</v>
      </c>
      <c r="F1979" t="str">
        <f>IF(E1979="High School", "No College", "College")</f>
        <v>College</v>
      </c>
      <c r="G1979" t="s">
        <v>55</v>
      </c>
      <c r="H1979">
        <v>16927</v>
      </c>
      <c r="I1979">
        <v>16927</v>
      </c>
      <c r="J1979" s="4" t="s">
        <v>341</v>
      </c>
      <c r="K1979">
        <v>1</v>
      </c>
      <c r="L1979">
        <v>1</v>
      </c>
      <c r="M1979" t="str">
        <f>IF(OR(K1979&gt;0, L1979&gt;0), "Parent", "Not Parent")</f>
        <v>Parent</v>
      </c>
      <c r="N1979" t="s">
        <v>227</v>
      </c>
      <c r="O1979" s="8">
        <v>41916</v>
      </c>
      <c r="P1979" s="9">
        <f>O1979-N1979</f>
        <v>601</v>
      </c>
      <c r="Q1979">
        <v>50</v>
      </c>
      <c r="R1979" s="9">
        <f>P1979-Q1979</f>
        <v>551</v>
      </c>
      <c r="S1979" s="8">
        <f>O1979-R1979</f>
        <v>41365</v>
      </c>
      <c r="T1979">
        <v>20</v>
      </c>
      <c r="U1979">
        <v>2</v>
      </c>
      <c r="V1979">
        <v>23</v>
      </c>
      <c r="W1979">
        <v>3</v>
      </c>
      <c r="X1979">
        <v>1</v>
      </c>
      <c r="Y1979">
        <v>4</v>
      </c>
      <c r="Z1979">
        <v>53</v>
      </c>
      <c r="AA1979">
        <f>Z1979/P1979</f>
        <v>8.8186356073211319E-2</v>
      </c>
      <c r="AB1979" s="14" t="s">
        <v>506</v>
      </c>
      <c r="AC1979" s="13" t="s">
        <v>63</v>
      </c>
      <c r="AD1979">
        <v>5</v>
      </c>
      <c r="AE1979" t="str">
        <f>IF(AD1979&gt;3, "Prefers Discount", "Discount Indifferent")</f>
        <v>Prefers Discount</v>
      </c>
      <c r="AF1979">
        <v>4</v>
      </c>
      <c r="AG1979">
        <v>3</v>
      </c>
      <c r="AH1979">
        <v>0</v>
      </c>
      <c r="AI1979" t="str">
        <f>INDEX($AF$1:$AH$1,MATCH(MAX(AF1979:AH1979),AF1979:AH1979,0))</f>
        <v>Store_Orders</v>
      </c>
      <c r="AJ1979">
        <v>8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f>SUM(AK1979:AO1979)</f>
        <v>0</v>
      </c>
      <c r="AQ1979" t="s">
        <v>67</v>
      </c>
      <c r="AR1979">
        <v>0</v>
      </c>
      <c r="AS1979" t="str">
        <f>IF(OR(AK1979&gt;0, AL1979&gt;0, AM1979&gt;0, AN1979&gt;0, AO1979&gt;0), "Converted", "Not Converted")</f>
        <v>Not Converted</v>
      </c>
      <c r="AT1979">
        <v>0</v>
      </c>
      <c r="AU1979">
        <v>3</v>
      </c>
      <c r="AV1979">
        <v>11</v>
      </c>
      <c r="AW1979">
        <f>IF(Z1979&gt;607, 4, 0)</f>
        <v>0</v>
      </c>
      <c r="AX1979">
        <f>IF(AA1979&gt;0.1497, 3, 0)</f>
        <v>0</v>
      </c>
      <c r="AY1979">
        <f>IF(P1979&gt;4031, 2, 0)</f>
        <v>0</v>
      </c>
      <c r="AZ1979">
        <f>IF(H1979&gt;51934.91, 1, 0)</f>
        <v>0</v>
      </c>
      <c r="BA1979">
        <f>SUM(AW1979:AZ1979)</f>
        <v>0</v>
      </c>
      <c r="BB1979" t="str">
        <f>VLOOKUP(BA1979,'Standard Deviations'!$L$1:$M$11,2,TRUE)</f>
        <v>No Tier</v>
      </c>
    </row>
    <row r="1980" spans="1:54">
      <c r="A1980">
        <v>1461</v>
      </c>
      <c r="B1980">
        <v>1965</v>
      </c>
      <c r="C1980">
        <f>2024-B1980</f>
        <v>59</v>
      </c>
      <c r="D1980" t="str">
        <f>VLOOKUP(B1980,Reference!$A$1:$B$125, 2)</f>
        <v>Gen X</v>
      </c>
      <c r="E1980" t="s">
        <v>68</v>
      </c>
      <c r="F1980" t="str">
        <f>IF(E1980="High School", "No College", "College")</f>
        <v>College</v>
      </c>
      <c r="G1980" t="s">
        <v>71</v>
      </c>
      <c r="H1980">
        <v>36921</v>
      </c>
      <c r="I1980">
        <v>36921</v>
      </c>
      <c r="J1980" s="4" t="s">
        <v>175</v>
      </c>
      <c r="K1980">
        <v>1</v>
      </c>
      <c r="L1980">
        <v>1</v>
      </c>
      <c r="M1980" t="str">
        <f>IF(OR(K1980&gt;0, L1980&gt;0), "Parent", "Not Parent")</f>
        <v>Parent</v>
      </c>
      <c r="N1980" t="s">
        <v>720</v>
      </c>
      <c r="O1980" s="8">
        <v>41916</v>
      </c>
      <c r="P1980" s="9">
        <f>O1980-N1980</f>
        <v>433</v>
      </c>
      <c r="Q1980">
        <v>74</v>
      </c>
      <c r="R1980" s="9">
        <f>P1980-Q1980</f>
        <v>359</v>
      </c>
      <c r="S1980" s="8">
        <f>O1980-R1980</f>
        <v>41557</v>
      </c>
      <c r="T1980">
        <v>17</v>
      </c>
      <c r="U1980">
        <v>1</v>
      </c>
      <c r="V1980">
        <v>12</v>
      </c>
      <c r="W1980">
        <v>3</v>
      </c>
      <c r="X1980">
        <v>1</v>
      </c>
      <c r="Y1980">
        <v>4</v>
      </c>
      <c r="Z1980">
        <v>38</v>
      </c>
      <c r="AA1980">
        <f>Z1980/P1980</f>
        <v>8.7759815242494224E-2</v>
      </c>
      <c r="AB1980" s="14" t="s">
        <v>506</v>
      </c>
      <c r="AC1980" s="13" t="s">
        <v>63</v>
      </c>
      <c r="AD1980">
        <v>2</v>
      </c>
      <c r="AE1980" t="str">
        <f>IF(AD1980&gt;3, "Prefers Discount", "Discount Indifferent")</f>
        <v>Discount Indifferent</v>
      </c>
      <c r="AF1980">
        <v>3</v>
      </c>
      <c r="AG1980">
        <v>2</v>
      </c>
      <c r="AH1980">
        <v>0</v>
      </c>
      <c r="AI1980" t="str">
        <f>INDEX($AF$1:$AH$1,MATCH(MAX(AF1980:AH1980),AF1980:AH1980,0))</f>
        <v>Store_Orders</v>
      </c>
      <c r="AJ1980">
        <v>7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f>SUM(AK1980:AO1980)</f>
        <v>0</v>
      </c>
      <c r="AQ1980" t="s">
        <v>67</v>
      </c>
      <c r="AR1980">
        <v>0</v>
      </c>
      <c r="AS1980" t="str">
        <f>IF(OR(AK1980&gt;0, AL1980&gt;0, AM1980&gt;0, AN1980&gt;0, AO1980&gt;0), "Converted", "Not Converted")</f>
        <v>Not Converted</v>
      </c>
      <c r="AT1980">
        <v>0</v>
      </c>
      <c r="AU1980">
        <v>3</v>
      </c>
      <c r="AV1980">
        <v>11</v>
      </c>
      <c r="AW1980">
        <f>IF(Z1980&gt;607, 4, 0)</f>
        <v>0</v>
      </c>
      <c r="AX1980">
        <f>IF(AA1980&gt;0.1497, 3, 0)</f>
        <v>0</v>
      </c>
      <c r="AY1980">
        <f>IF(P1980&gt;4031, 2, 0)</f>
        <v>0</v>
      </c>
      <c r="AZ1980">
        <f>IF(H1980&gt;51934.91, 1, 0)</f>
        <v>0</v>
      </c>
      <c r="BA1980">
        <f>SUM(AW1980:AZ1980)</f>
        <v>0</v>
      </c>
      <c r="BB1980" t="str">
        <f>VLOOKUP(BA1980,'Standard Deviations'!$L$1:$M$11,2,TRUE)</f>
        <v>No Tier</v>
      </c>
    </row>
    <row r="1981" spans="1:54">
      <c r="A1981">
        <v>361</v>
      </c>
      <c r="B1981">
        <v>1969</v>
      </c>
      <c r="C1981">
        <f>2024-B1981</f>
        <v>55</v>
      </c>
      <c r="D1981" t="str">
        <f>VLOOKUP(B1981,Reference!$A$1:$B$125, 2)</f>
        <v>Gen X</v>
      </c>
      <c r="E1981" t="s">
        <v>64</v>
      </c>
      <c r="F1981" t="str">
        <f>IF(E1981="High School", "No College", "College")</f>
        <v>College</v>
      </c>
      <c r="G1981" t="s">
        <v>55</v>
      </c>
      <c r="H1981">
        <v>43142</v>
      </c>
      <c r="I1981">
        <v>43142</v>
      </c>
      <c r="J1981" s="4" t="s">
        <v>175</v>
      </c>
      <c r="K1981">
        <v>1</v>
      </c>
      <c r="L1981">
        <v>1</v>
      </c>
      <c r="M1981" t="str">
        <f>IF(OR(K1981&gt;0, L1981&gt;0), "Parent", "Not Parent")</f>
        <v>Parent</v>
      </c>
      <c r="N1981" t="s">
        <v>253</v>
      </c>
      <c r="O1981" s="8">
        <v>41916</v>
      </c>
      <c r="P1981" s="9">
        <f>O1981-N1981</f>
        <v>228</v>
      </c>
      <c r="Q1981">
        <v>84</v>
      </c>
      <c r="R1981" s="9">
        <f>P1981-Q1981</f>
        <v>144</v>
      </c>
      <c r="S1981" s="8">
        <f>O1981-R1981</f>
        <v>41772</v>
      </c>
      <c r="T1981">
        <v>5</v>
      </c>
      <c r="U1981">
        <v>1</v>
      </c>
      <c r="V1981">
        <v>7</v>
      </c>
      <c r="W1981">
        <v>2</v>
      </c>
      <c r="X1981">
        <v>1</v>
      </c>
      <c r="Y1981">
        <v>4</v>
      </c>
      <c r="Z1981">
        <v>20</v>
      </c>
      <c r="AA1981">
        <f>Z1981/P1981</f>
        <v>8.771929824561403E-2</v>
      </c>
      <c r="AB1981" s="14" t="s">
        <v>506</v>
      </c>
      <c r="AC1981" s="13" t="s">
        <v>63</v>
      </c>
      <c r="AD1981">
        <v>1</v>
      </c>
      <c r="AE1981" t="str">
        <f>IF(AD1981&gt;3, "Prefers Discount", "Discount Indifferent")</f>
        <v>Discount Indifferent</v>
      </c>
      <c r="AF1981">
        <v>2</v>
      </c>
      <c r="AG1981">
        <v>1</v>
      </c>
      <c r="AH1981">
        <v>0</v>
      </c>
      <c r="AI1981" t="str">
        <f>INDEX($AF$1:$AH$1,MATCH(MAX(AF1981:AH1981),AF1981:AH1981,0))</f>
        <v>Store_Orders</v>
      </c>
      <c r="AJ1981">
        <v>7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f>SUM(AK1981:AO1981)</f>
        <v>0</v>
      </c>
      <c r="AQ1981" t="s">
        <v>67</v>
      </c>
      <c r="AR1981">
        <v>0</v>
      </c>
      <c r="AS1981" t="str">
        <f>IF(OR(AK1981&gt;0, AL1981&gt;0, AM1981&gt;0, AN1981&gt;0, AO1981&gt;0), "Converted", "Not Converted")</f>
        <v>Not Converted</v>
      </c>
      <c r="AT1981">
        <v>0</v>
      </c>
      <c r="AU1981">
        <v>3</v>
      </c>
      <c r="AV1981">
        <v>11</v>
      </c>
      <c r="AW1981">
        <f>IF(Z1981&gt;607, 4, 0)</f>
        <v>0</v>
      </c>
      <c r="AX1981">
        <f>IF(AA1981&gt;0.1497, 3, 0)</f>
        <v>0</v>
      </c>
      <c r="AY1981">
        <f>IF(P1981&gt;4031, 2, 0)</f>
        <v>0</v>
      </c>
      <c r="AZ1981">
        <f>IF(H1981&gt;51934.91, 1, 0)</f>
        <v>0</v>
      </c>
      <c r="BA1981">
        <f>SUM(AW1981:AZ1981)</f>
        <v>0</v>
      </c>
      <c r="BB1981" t="str">
        <f>VLOOKUP(BA1981,'Standard Deviations'!$L$1:$M$11,2,TRUE)</f>
        <v>No Tier</v>
      </c>
    </row>
    <row r="1982" spans="1:54" hidden="1">
      <c r="A1982">
        <v>9931</v>
      </c>
      <c r="B1982">
        <v>1963</v>
      </c>
      <c r="C1982">
        <f>2024-B1982</f>
        <v>61</v>
      </c>
      <c r="D1982" t="str">
        <f>VLOOKUP(B1982,Reference!$A$1:$B$125, 2)</f>
        <v>Boomers</v>
      </c>
      <c r="E1982" t="s">
        <v>68</v>
      </c>
      <c r="F1982" t="str">
        <f>IF(E1982="High School", "No College", "College")</f>
        <v>College</v>
      </c>
      <c r="G1982" t="s">
        <v>55</v>
      </c>
      <c r="H1982">
        <v>4023</v>
      </c>
      <c r="I1982">
        <v>48276</v>
      </c>
      <c r="J1982" s="4" t="s">
        <v>175</v>
      </c>
      <c r="K1982">
        <v>1</v>
      </c>
      <c r="L1982">
        <v>1</v>
      </c>
      <c r="M1982" t="str">
        <f>IF(OR(K1982&gt;0, L1982&gt;0), "Parent", "Not Parent")</f>
        <v>Parent</v>
      </c>
      <c r="N1982" t="s">
        <v>62</v>
      </c>
      <c r="O1982" s="8">
        <v>41916</v>
      </c>
      <c r="P1982" s="9">
        <f>O1982-N1982</f>
        <v>103</v>
      </c>
      <c r="Q1982">
        <v>29</v>
      </c>
      <c r="R1982" s="9">
        <f>P1982-Q1982</f>
        <v>74</v>
      </c>
      <c r="S1982" s="8">
        <f>O1982-R1982</f>
        <v>41842</v>
      </c>
      <c r="T1982">
        <v>5</v>
      </c>
      <c r="U1982">
        <v>0</v>
      </c>
      <c r="V1982">
        <v>1</v>
      </c>
      <c r="W1982">
        <v>1</v>
      </c>
      <c r="X1982">
        <v>1</v>
      </c>
      <c r="Y1982">
        <v>1</v>
      </c>
      <c r="Z1982">
        <v>9</v>
      </c>
      <c r="AA1982">
        <f>Z1982/P1982</f>
        <v>8.7378640776699032E-2</v>
      </c>
      <c r="AB1982" s="11" t="s">
        <v>506</v>
      </c>
      <c r="AC1982" t="s">
        <v>59</v>
      </c>
      <c r="AD1982">
        <v>15</v>
      </c>
      <c r="AE1982" t="str">
        <f>IF(AD1982&gt;3, "Prefers Discount", "Discount Indifferent")</f>
        <v>Prefers Discount</v>
      </c>
      <c r="AF1982">
        <v>0</v>
      </c>
      <c r="AG1982">
        <v>0</v>
      </c>
      <c r="AH1982">
        <v>0</v>
      </c>
      <c r="AI1982" t="str">
        <f>INDEX($AF$1:$AH$1,MATCH(MAX(AF1982:AH1982),AF1982:AH1982,0))</f>
        <v>Store_Orders</v>
      </c>
      <c r="AJ1982">
        <v>19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f>SUM(AK1982:AO1982)</f>
        <v>0</v>
      </c>
      <c r="AQ1982" t="s">
        <v>67</v>
      </c>
      <c r="AR1982">
        <v>0</v>
      </c>
      <c r="AS1982" t="str">
        <f>IF(OR(AK1982&gt;0, AL1982&gt;0, AM1982&gt;0, AN1982&gt;0, AO1982&gt;0), "Converted", "Not Converted")</f>
        <v>Not Converted</v>
      </c>
      <c r="AT1982">
        <v>0</v>
      </c>
      <c r="AU1982">
        <v>3</v>
      </c>
      <c r="AV1982">
        <v>11</v>
      </c>
      <c r="AW1982">
        <f>IF(Z1982&gt;607, 4, 0)</f>
        <v>0</v>
      </c>
      <c r="AX1982">
        <f>IF(AA1982&gt;0.1497, 3, 0)</f>
        <v>0</v>
      </c>
      <c r="AY1982">
        <f>IF(P1982&gt;4031, 2, 0)</f>
        <v>0</v>
      </c>
      <c r="AZ1982">
        <f>IF(H1982&gt;51934.91, 1, 0)</f>
        <v>0</v>
      </c>
      <c r="BA1982">
        <f>SUM(AW1982:AZ1982)</f>
        <v>0</v>
      </c>
      <c r="BB1982" t="str">
        <f>VLOOKUP(BA1982,'Standard Deviations'!$L$1:$M$11,2,TRUE)</f>
        <v>No Tier</v>
      </c>
    </row>
    <row r="1983" spans="1:54">
      <c r="A1983">
        <v>7325</v>
      </c>
      <c r="B1983">
        <v>1986</v>
      </c>
      <c r="C1983">
        <f>2024-B1983</f>
        <v>38</v>
      </c>
      <c r="D1983" t="str">
        <f>VLOOKUP(B1983,Reference!$A$1:$B$125, 2)</f>
        <v>Millennials</v>
      </c>
      <c r="E1983" t="s">
        <v>68</v>
      </c>
      <c r="F1983" t="str">
        <f>IF(E1983="High School", "No College", "College")</f>
        <v>College</v>
      </c>
      <c r="G1983" t="s">
        <v>65</v>
      </c>
      <c r="H1983">
        <v>38197</v>
      </c>
      <c r="I1983">
        <v>38197</v>
      </c>
      <c r="J1983" s="4" t="s">
        <v>175</v>
      </c>
      <c r="K1983">
        <v>1</v>
      </c>
      <c r="L1983">
        <v>0</v>
      </c>
      <c r="M1983" t="str">
        <f>IF(OR(K1983&gt;0, L1983&gt;0), "Parent", "Not Parent")</f>
        <v>Parent</v>
      </c>
      <c r="N1983" t="s">
        <v>287</v>
      </c>
      <c r="O1983" s="8">
        <v>41916</v>
      </c>
      <c r="P1983" s="9">
        <f>O1983-N1983</f>
        <v>462</v>
      </c>
      <c r="Q1983">
        <v>86</v>
      </c>
      <c r="R1983" s="9">
        <f>P1983-Q1983</f>
        <v>376</v>
      </c>
      <c r="S1983" s="8">
        <f>O1983-R1983</f>
        <v>41540</v>
      </c>
      <c r="T1983">
        <v>23</v>
      </c>
      <c r="U1983">
        <v>0</v>
      </c>
      <c r="V1983">
        <v>11</v>
      </c>
      <c r="W1983">
        <v>2</v>
      </c>
      <c r="X1983">
        <v>1</v>
      </c>
      <c r="Y1983">
        <v>3</v>
      </c>
      <c r="Z1983">
        <v>40</v>
      </c>
      <c r="AA1983">
        <f>Z1983/P1983</f>
        <v>8.6580086580086577E-2</v>
      </c>
      <c r="AB1983" s="14" t="s">
        <v>506</v>
      </c>
      <c r="AC1983" s="13" t="s">
        <v>63</v>
      </c>
      <c r="AD1983">
        <v>1</v>
      </c>
      <c r="AE1983" t="str">
        <f>IF(AD1983&gt;3, "Prefers Discount", "Discount Indifferent")</f>
        <v>Discount Indifferent</v>
      </c>
      <c r="AF1983">
        <v>3</v>
      </c>
      <c r="AG1983">
        <v>1</v>
      </c>
      <c r="AH1983">
        <v>0</v>
      </c>
      <c r="AI1983" t="str">
        <f>INDEX($AF$1:$AH$1,MATCH(MAX(AF1983:AH1983),AF1983:AH1983,0))</f>
        <v>Store_Orders</v>
      </c>
      <c r="AJ1983">
        <v>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f>SUM(AK1983:AO1983)</f>
        <v>0</v>
      </c>
      <c r="AQ1983" t="s">
        <v>67</v>
      </c>
      <c r="AR1983">
        <v>0</v>
      </c>
      <c r="AS1983" t="str">
        <f>IF(OR(AK1983&gt;0, AL1983&gt;0, AM1983&gt;0, AN1983&gt;0, AO1983&gt;0), "Converted", "Not Converted")</f>
        <v>Not Converted</v>
      </c>
      <c r="AT1983">
        <v>0</v>
      </c>
      <c r="AU1983">
        <v>3</v>
      </c>
      <c r="AV1983">
        <v>11</v>
      </c>
      <c r="AW1983">
        <f>IF(Z1983&gt;607, 4, 0)</f>
        <v>0</v>
      </c>
      <c r="AX1983">
        <f>IF(AA1983&gt;0.1497, 3, 0)</f>
        <v>0</v>
      </c>
      <c r="AY1983">
        <f>IF(P1983&gt;4031, 2, 0)</f>
        <v>0</v>
      </c>
      <c r="AZ1983">
        <f>IF(H1983&gt;51934.91, 1, 0)</f>
        <v>0</v>
      </c>
      <c r="BA1983">
        <f>SUM(AW1983:AZ1983)</f>
        <v>0</v>
      </c>
      <c r="BB1983" t="str">
        <f>VLOOKUP(BA1983,'Standard Deviations'!$L$1:$M$11,2,TRUE)</f>
        <v>No Tier</v>
      </c>
    </row>
    <row r="1984" spans="1:54" hidden="1">
      <c r="A1984">
        <v>9316</v>
      </c>
      <c r="B1984">
        <v>1952</v>
      </c>
      <c r="C1984">
        <f>2024-B1984</f>
        <v>72</v>
      </c>
      <c r="D1984" t="str">
        <f>VLOOKUP(B1984,Reference!$A$1:$B$125, 2)</f>
        <v>Boomers</v>
      </c>
      <c r="E1984" t="s">
        <v>546</v>
      </c>
      <c r="F1984" t="str">
        <f>IF(E1984="High School", "No College", "College")</f>
        <v>No College</v>
      </c>
      <c r="G1984" t="s">
        <v>65</v>
      </c>
      <c r="H1984">
        <v>13084</v>
      </c>
      <c r="I1984">
        <v>13084</v>
      </c>
      <c r="J1984" s="4" t="s">
        <v>341</v>
      </c>
      <c r="K1984">
        <v>0</v>
      </c>
      <c r="L1984">
        <v>0</v>
      </c>
      <c r="M1984" t="str">
        <f>IF(OR(K1984&gt;0, L1984&gt;0), "Parent", "Not Parent")</f>
        <v>Not Parent</v>
      </c>
      <c r="N1984" t="s">
        <v>266</v>
      </c>
      <c r="O1984" s="8">
        <v>41916</v>
      </c>
      <c r="P1984" s="9">
        <f>O1984-N1984</f>
        <v>336</v>
      </c>
      <c r="Q1984">
        <v>29</v>
      </c>
      <c r="R1984" s="9">
        <f>P1984-Q1984</f>
        <v>307</v>
      </c>
      <c r="S1984" s="8">
        <f>O1984-R1984</f>
        <v>41609</v>
      </c>
      <c r="T1984">
        <v>2</v>
      </c>
      <c r="U1984">
        <v>0</v>
      </c>
      <c r="V1984">
        <v>7</v>
      </c>
      <c r="W1984">
        <v>3</v>
      </c>
      <c r="X1984">
        <v>7</v>
      </c>
      <c r="Y1984">
        <v>10</v>
      </c>
      <c r="Z1984">
        <v>29</v>
      </c>
      <c r="AA1984">
        <f>Z1984/P1984</f>
        <v>8.6309523809523808E-2</v>
      </c>
      <c r="AB1984" s="11" t="s">
        <v>506</v>
      </c>
      <c r="AC1984" t="s">
        <v>59</v>
      </c>
      <c r="AD1984">
        <v>1</v>
      </c>
      <c r="AE1984" t="str">
        <f>IF(AD1984&gt;3, "Prefers Discount", "Discount Indifferent")</f>
        <v>Discount Indifferent</v>
      </c>
      <c r="AF1984">
        <v>3</v>
      </c>
      <c r="AG1984">
        <v>1</v>
      </c>
      <c r="AH1984">
        <v>0</v>
      </c>
      <c r="AI1984" t="str">
        <f>INDEX($AF$1:$AH$1,MATCH(MAX(AF1984:AH1984),AF1984:AH1984,0))</f>
        <v>Store_Orders</v>
      </c>
      <c r="AJ1984">
        <v>6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f>SUM(AK1984:AO1984)</f>
        <v>0</v>
      </c>
      <c r="AQ1984" t="s">
        <v>67</v>
      </c>
      <c r="AR1984">
        <v>0</v>
      </c>
      <c r="AS1984" t="str">
        <f>IF(OR(AK1984&gt;0, AL1984&gt;0, AM1984&gt;0, AN1984&gt;0, AO1984&gt;0), "Converted", "Not Converted")</f>
        <v>Not Converted</v>
      </c>
      <c r="AT1984">
        <v>0</v>
      </c>
      <c r="AU1984">
        <v>3</v>
      </c>
      <c r="AV1984">
        <v>11</v>
      </c>
      <c r="AW1984">
        <f>IF(Z1984&gt;607, 4, 0)</f>
        <v>0</v>
      </c>
      <c r="AX1984">
        <f>IF(AA1984&gt;0.1497, 3, 0)</f>
        <v>0</v>
      </c>
      <c r="AY1984">
        <f>IF(P1984&gt;4031, 2, 0)</f>
        <v>0</v>
      </c>
      <c r="AZ1984">
        <f>IF(H1984&gt;51934.91, 1, 0)</f>
        <v>0</v>
      </c>
      <c r="BA1984">
        <f>SUM(AW1984:AZ1984)</f>
        <v>0</v>
      </c>
      <c r="BB1984" t="str">
        <f>VLOOKUP(BA1984,'Standard Deviations'!$L$1:$M$11,2,TRUE)</f>
        <v>No Tier</v>
      </c>
    </row>
    <row r="1985" spans="1:54" hidden="1">
      <c r="A1985">
        <v>7444</v>
      </c>
      <c r="B1985">
        <v>1969</v>
      </c>
      <c r="C1985">
        <f>2024-B1985</f>
        <v>55</v>
      </c>
      <c r="D1985" t="str">
        <f>VLOOKUP(B1985,Reference!$A$1:$B$125, 2)</f>
        <v>Gen X</v>
      </c>
      <c r="E1985" t="s">
        <v>64</v>
      </c>
      <c r="F1985" t="str">
        <f>IF(E1985="High School", "No College", "College")</f>
        <v>College</v>
      </c>
      <c r="G1985" t="s">
        <v>55</v>
      </c>
      <c r="H1985">
        <v>42169</v>
      </c>
      <c r="I1985">
        <v>42169</v>
      </c>
      <c r="J1985" s="4" t="s">
        <v>175</v>
      </c>
      <c r="K1985">
        <v>1</v>
      </c>
      <c r="L1985">
        <v>1</v>
      </c>
      <c r="M1985" t="str">
        <f>IF(OR(K1985&gt;0, L1985&gt;0), "Parent", "Not Parent")</f>
        <v>Parent</v>
      </c>
      <c r="N1985" t="s">
        <v>704</v>
      </c>
      <c r="O1985" s="8">
        <v>41916</v>
      </c>
      <c r="P1985" s="9">
        <f>O1985-N1985</f>
        <v>350</v>
      </c>
      <c r="Q1985">
        <v>20</v>
      </c>
      <c r="R1985" s="9">
        <f>P1985-Q1985</f>
        <v>330</v>
      </c>
      <c r="S1985" s="8">
        <f>O1985-R1985</f>
        <v>41586</v>
      </c>
      <c r="T1985">
        <v>19</v>
      </c>
      <c r="U1985">
        <v>0</v>
      </c>
      <c r="V1985">
        <v>9</v>
      </c>
      <c r="W1985">
        <v>0</v>
      </c>
      <c r="X1985">
        <v>0</v>
      </c>
      <c r="Y1985">
        <v>2</v>
      </c>
      <c r="Z1985">
        <v>30</v>
      </c>
      <c r="AA1985">
        <f>Z1985/P1985</f>
        <v>8.5714285714285715E-2</v>
      </c>
      <c r="AB1985" s="11" t="s">
        <v>506</v>
      </c>
      <c r="AC1985" t="s">
        <v>59</v>
      </c>
      <c r="AD1985">
        <v>2</v>
      </c>
      <c r="AE1985" t="str">
        <f>IF(AD1985&gt;3, "Prefers Discount", "Discount Indifferent")</f>
        <v>Discount Indifferent</v>
      </c>
      <c r="AF1985">
        <v>3</v>
      </c>
      <c r="AG1985">
        <v>1</v>
      </c>
      <c r="AH1985">
        <v>0</v>
      </c>
      <c r="AI1985" t="str">
        <f>INDEX($AF$1:$AH$1,MATCH(MAX(AF1985:AH1985),AF1985:AH1985,0))</f>
        <v>Store_Orders</v>
      </c>
      <c r="AJ1985">
        <v>8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f>SUM(AK1985:AO1985)</f>
        <v>0</v>
      </c>
      <c r="AQ1985" t="s">
        <v>67</v>
      </c>
      <c r="AR1985">
        <v>0</v>
      </c>
      <c r="AS1985" t="str">
        <f>IF(OR(AK1985&gt;0, AL1985&gt;0, AM1985&gt;0, AN1985&gt;0, AO1985&gt;0), "Converted", "Not Converted")</f>
        <v>Not Converted</v>
      </c>
      <c r="AT1985">
        <v>0</v>
      </c>
      <c r="AU1985">
        <v>3</v>
      </c>
      <c r="AV1985">
        <v>11</v>
      </c>
      <c r="AW1985">
        <f>IF(Z1985&gt;607, 4, 0)</f>
        <v>0</v>
      </c>
      <c r="AX1985">
        <f>IF(AA1985&gt;0.1497, 3, 0)</f>
        <v>0</v>
      </c>
      <c r="AY1985">
        <f>IF(P1985&gt;4031, 2, 0)</f>
        <v>0</v>
      </c>
      <c r="AZ1985">
        <f>IF(H1985&gt;51934.91, 1, 0)</f>
        <v>0</v>
      </c>
      <c r="BA1985">
        <f>SUM(AW1985:AZ1985)</f>
        <v>0</v>
      </c>
      <c r="BB1985" t="str">
        <f>VLOOKUP(BA1985,'Standard Deviations'!$L$1:$M$11,2,TRUE)</f>
        <v>No Tier</v>
      </c>
    </row>
    <row r="1986" spans="1:54" hidden="1">
      <c r="A1986">
        <v>7736</v>
      </c>
      <c r="B1986">
        <v>1986</v>
      </c>
      <c r="C1986">
        <f>2024-B1986</f>
        <v>38</v>
      </c>
      <c r="D1986" t="str">
        <f>VLOOKUP(B1986,Reference!$A$1:$B$125, 2)</f>
        <v>Millennials</v>
      </c>
      <c r="E1986" t="s">
        <v>54</v>
      </c>
      <c r="F1986" t="str">
        <f>IF(E1986="High School", "No College", "College")</f>
        <v>College</v>
      </c>
      <c r="G1986" t="s">
        <v>55</v>
      </c>
      <c r="H1986">
        <v>22518</v>
      </c>
      <c r="I1986">
        <v>22518</v>
      </c>
      <c r="J1986" s="4" t="s">
        <v>341</v>
      </c>
      <c r="K1986">
        <v>1</v>
      </c>
      <c r="L1986">
        <v>0</v>
      </c>
      <c r="M1986" t="str">
        <f>IF(OR(K1986&gt;0, L1986&gt;0), "Parent", "Not Parent")</f>
        <v>Parent</v>
      </c>
      <c r="N1986" t="s">
        <v>639</v>
      </c>
      <c r="O1986" s="8">
        <v>41916</v>
      </c>
      <c r="P1986" s="9">
        <f>O1986-N1986</f>
        <v>712</v>
      </c>
      <c r="Q1986">
        <v>36</v>
      </c>
      <c r="R1986" s="9">
        <f>P1986-Q1986</f>
        <v>676</v>
      </c>
      <c r="S1986" s="8">
        <f>O1986-R1986</f>
        <v>41240</v>
      </c>
      <c r="T1986">
        <v>11</v>
      </c>
      <c r="U1986">
        <v>7</v>
      </c>
      <c r="V1986">
        <v>12</v>
      </c>
      <c r="W1986">
        <v>2</v>
      </c>
      <c r="X1986">
        <v>2</v>
      </c>
      <c r="Y1986">
        <v>27</v>
      </c>
      <c r="Z1986">
        <v>61</v>
      </c>
      <c r="AA1986">
        <f>Z1986/P1986</f>
        <v>8.5674157303370788E-2</v>
      </c>
      <c r="AB1986" s="11" t="s">
        <v>506</v>
      </c>
      <c r="AC1986" t="s">
        <v>59</v>
      </c>
      <c r="AD1986">
        <v>2</v>
      </c>
      <c r="AE1986" t="str">
        <f>IF(AD1986&gt;3, "Prefers Discount", "Discount Indifferent")</f>
        <v>Discount Indifferent</v>
      </c>
      <c r="AF1986">
        <v>2</v>
      </c>
      <c r="AG1986">
        <v>2</v>
      </c>
      <c r="AH1986">
        <v>1</v>
      </c>
      <c r="AI1986" t="str">
        <f>INDEX($AF$1:$AH$1,MATCH(MAX(AF1986:AH1986),AF1986:AH1986,0))</f>
        <v>Store_Orders</v>
      </c>
      <c r="AJ1986">
        <v>5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f>SUM(AK1986:AO1986)</f>
        <v>1</v>
      </c>
      <c r="AQ1986" t="str">
        <f>INDEX($AK$1:$AO$1,MATCH(MAX(AK1986:AO1986),AK1986:AO1986,0))</f>
        <v>Converted_on_Camp3</v>
      </c>
      <c r="AR1986">
        <v>1</v>
      </c>
      <c r="AS1986" t="str">
        <f>IF(OR(AK1986&gt;0, AL1986&gt;0, AM1986&gt;0, AN1986&gt;0, AO1986&gt;0), "Converted", "Not Converted")</f>
        <v>Converted</v>
      </c>
      <c r="AT1986">
        <v>0</v>
      </c>
      <c r="AU1986">
        <v>3</v>
      </c>
      <c r="AV1986">
        <v>11</v>
      </c>
      <c r="AW1986">
        <f>IF(Z1986&gt;607, 4, 0)</f>
        <v>0</v>
      </c>
      <c r="AX1986">
        <f>IF(AA1986&gt;0.1497, 3, 0)</f>
        <v>0</v>
      </c>
      <c r="AY1986">
        <f>IF(P1986&gt;4031, 2, 0)</f>
        <v>0</v>
      </c>
      <c r="AZ1986">
        <f>IF(H1986&gt;51934.91, 1, 0)</f>
        <v>0</v>
      </c>
      <c r="BA1986">
        <f>SUM(AW1986:AZ1986)</f>
        <v>0</v>
      </c>
      <c r="BB1986" t="str">
        <f>VLOOKUP(BA1986,'Standard Deviations'!$L$1:$M$11,2,TRUE)</f>
        <v>No Tier</v>
      </c>
    </row>
    <row r="1987" spans="1:54">
      <c r="A1987">
        <v>1030</v>
      </c>
      <c r="B1987">
        <v>1965</v>
      </c>
      <c r="C1987">
        <f>2024-B1987</f>
        <v>59</v>
      </c>
      <c r="D1987" t="str">
        <f>VLOOKUP(B1987,Reference!$A$1:$B$125, 2)</f>
        <v>Gen X</v>
      </c>
      <c r="E1987" t="s">
        <v>68</v>
      </c>
      <c r="F1987" t="str">
        <f>IF(E1987="High School", "No College", "College")</f>
        <v>College</v>
      </c>
      <c r="G1987" t="s">
        <v>60</v>
      </c>
      <c r="H1987">
        <v>40637</v>
      </c>
      <c r="I1987">
        <v>40637</v>
      </c>
      <c r="J1987" s="4" t="s">
        <v>175</v>
      </c>
      <c r="K1987">
        <v>1</v>
      </c>
      <c r="L1987">
        <v>1</v>
      </c>
      <c r="M1987" t="str">
        <f>IF(OR(K1987&gt;0, L1987&gt;0), "Parent", "Not Parent")</f>
        <v>Parent</v>
      </c>
      <c r="N1987" t="s">
        <v>569</v>
      </c>
      <c r="O1987" s="8">
        <v>41916</v>
      </c>
      <c r="P1987" s="9">
        <f>O1987-N1987</f>
        <v>444</v>
      </c>
      <c r="Q1987">
        <v>72</v>
      </c>
      <c r="R1987" s="9">
        <f>P1987-Q1987</f>
        <v>372</v>
      </c>
      <c r="S1987" s="8">
        <f>O1987-R1987</f>
        <v>41544</v>
      </c>
      <c r="T1987">
        <v>22</v>
      </c>
      <c r="U1987">
        <v>0</v>
      </c>
      <c r="V1987">
        <v>13</v>
      </c>
      <c r="W1987">
        <v>0</v>
      </c>
      <c r="X1987">
        <v>0</v>
      </c>
      <c r="Y1987">
        <v>3</v>
      </c>
      <c r="Z1987">
        <v>38</v>
      </c>
      <c r="AA1987">
        <f>Z1987/P1987</f>
        <v>8.5585585585585586E-2</v>
      </c>
      <c r="AB1987" s="14" t="s">
        <v>506</v>
      </c>
      <c r="AC1987" s="13" t="s">
        <v>63</v>
      </c>
      <c r="AD1987">
        <v>2</v>
      </c>
      <c r="AE1987" t="str">
        <f>IF(AD1987&gt;3, "Prefers Discount", "Discount Indifferent")</f>
        <v>Discount Indifferent</v>
      </c>
      <c r="AF1987">
        <v>3</v>
      </c>
      <c r="AG1987">
        <v>1</v>
      </c>
      <c r="AH1987">
        <v>0</v>
      </c>
      <c r="AI1987" t="str">
        <f>INDEX($AF$1:$AH$1,MATCH(MAX(AF1987:AH1987),AF1987:AH1987,0))</f>
        <v>Store_Orders</v>
      </c>
      <c r="AJ1987">
        <v>7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f>SUM(AK1987:AO1987)</f>
        <v>0</v>
      </c>
      <c r="AQ1987" t="s">
        <v>67</v>
      </c>
      <c r="AR1987">
        <v>0</v>
      </c>
      <c r="AS1987" t="str">
        <f>IF(OR(AK1987&gt;0, AL1987&gt;0, AM1987&gt;0, AN1987&gt;0, AO1987&gt;0), "Converted", "Not Converted")</f>
        <v>Not Converted</v>
      </c>
      <c r="AT1987">
        <v>0</v>
      </c>
      <c r="AU1987">
        <v>3</v>
      </c>
      <c r="AV1987">
        <v>11</v>
      </c>
      <c r="AW1987">
        <f>IF(Z1987&gt;607, 4, 0)</f>
        <v>0</v>
      </c>
      <c r="AX1987">
        <f>IF(AA1987&gt;0.1497, 3, 0)</f>
        <v>0</v>
      </c>
      <c r="AY1987">
        <f>IF(P1987&gt;4031, 2, 0)</f>
        <v>0</v>
      </c>
      <c r="AZ1987">
        <f>IF(H1987&gt;51934.91, 1, 0)</f>
        <v>0</v>
      </c>
      <c r="BA1987">
        <f>SUM(AW1987:AZ1987)</f>
        <v>0</v>
      </c>
      <c r="BB1987" t="str">
        <f>VLOOKUP(BA1987,'Standard Deviations'!$L$1:$M$11,2,TRUE)</f>
        <v>No Tier</v>
      </c>
    </row>
    <row r="1988" spans="1:54">
      <c r="A1988">
        <v>6856</v>
      </c>
      <c r="B1988">
        <v>1979</v>
      </c>
      <c r="C1988">
        <f>2024-B1988</f>
        <v>45</v>
      </c>
      <c r="D1988" t="str">
        <f>VLOOKUP(B1988,Reference!$A$1:$B$125, 2)</f>
        <v>Gen X</v>
      </c>
      <c r="E1988" t="s">
        <v>54</v>
      </c>
      <c r="F1988" t="str">
        <f>IF(E1988="High School", "No College", "College")</f>
        <v>College</v>
      </c>
      <c r="G1988" t="s">
        <v>65</v>
      </c>
      <c r="H1988">
        <v>21645</v>
      </c>
      <c r="I1988">
        <v>21645</v>
      </c>
      <c r="J1988" s="4" t="s">
        <v>341</v>
      </c>
      <c r="K1988">
        <v>1</v>
      </c>
      <c r="L1988">
        <v>0</v>
      </c>
      <c r="M1988" t="str">
        <f>IF(OR(K1988&gt;0, L1988&gt;0), "Parent", "Not Parent")</f>
        <v>Parent</v>
      </c>
      <c r="N1988" t="s">
        <v>499</v>
      </c>
      <c r="O1988" s="8">
        <v>41916</v>
      </c>
      <c r="P1988" s="9">
        <f>O1988-N1988</f>
        <v>761</v>
      </c>
      <c r="Q1988">
        <v>75</v>
      </c>
      <c r="R1988" s="9">
        <f>P1988-Q1988</f>
        <v>686</v>
      </c>
      <c r="S1988" s="8">
        <f>O1988-R1988</f>
        <v>41230</v>
      </c>
      <c r="T1988">
        <v>14</v>
      </c>
      <c r="U1988">
        <v>0</v>
      </c>
      <c r="V1988">
        <v>23</v>
      </c>
      <c r="W1988">
        <v>4</v>
      </c>
      <c r="X1988">
        <v>5</v>
      </c>
      <c r="Y1988">
        <v>19</v>
      </c>
      <c r="Z1988">
        <v>65</v>
      </c>
      <c r="AA1988">
        <f>Z1988/P1988</f>
        <v>8.5413929040735873E-2</v>
      </c>
      <c r="AB1988" s="14" t="s">
        <v>506</v>
      </c>
      <c r="AC1988" s="13" t="s">
        <v>63</v>
      </c>
      <c r="AD1988">
        <v>3</v>
      </c>
      <c r="AE1988" t="str">
        <f>IF(AD1988&gt;3, "Prefers Discount", "Discount Indifferent")</f>
        <v>Discount Indifferent</v>
      </c>
      <c r="AF1988">
        <v>3</v>
      </c>
      <c r="AG1988">
        <v>3</v>
      </c>
      <c r="AH1988">
        <v>0</v>
      </c>
      <c r="AI1988" t="str">
        <f>INDEX($AF$1:$AH$1,MATCH(MAX(AF1988:AH1988),AF1988:AH1988,0))</f>
        <v>Store_Orders</v>
      </c>
      <c r="AJ1988">
        <v>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f>SUM(AK1988:AO1988)</f>
        <v>0</v>
      </c>
      <c r="AQ1988" t="s">
        <v>67</v>
      </c>
      <c r="AR1988">
        <v>1</v>
      </c>
      <c r="AS1988" t="str">
        <f>IF(OR(AK1988&gt;0, AL1988&gt;0, AM1988&gt;0, AN1988&gt;0, AO1988&gt;0), "Converted", "Not Converted")</f>
        <v>Not Converted</v>
      </c>
      <c r="AT1988">
        <v>0</v>
      </c>
      <c r="AU1988">
        <v>3</v>
      </c>
      <c r="AV1988">
        <v>11</v>
      </c>
      <c r="AW1988">
        <f>IF(Z1988&gt;607, 4, 0)</f>
        <v>0</v>
      </c>
      <c r="AX1988">
        <f>IF(AA1988&gt;0.1497, 3, 0)</f>
        <v>0</v>
      </c>
      <c r="AY1988">
        <f>IF(P1988&gt;4031, 2, 0)</f>
        <v>0</v>
      </c>
      <c r="AZ1988">
        <f>IF(H1988&gt;51934.91, 1, 0)</f>
        <v>0</v>
      </c>
      <c r="BA1988">
        <f>SUM(AW1988:AZ1988)</f>
        <v>0</v>
      </c>
      <c r="BB1988" t="str">
        <f>VLOOKUP(BA1988,'Standard Deviations'!$L$1:$M$11,2,TRUE)</f>
        <v>No Tier</v>
      </c>
    </row>
    <row r="1989" spans="1:54" hidden="1">
      <c r="A1989">
        <v>1773</v>
      </c>
      <c r="B1989">
        <v>1978</v>
      </c>
      <c r="C1989">
        <f>2024-B1989</f>
        <v>46</v>
      </c>
      <c r="D1989" t="str">
        <f>VLOOKUP(B1989,Reference!$A$1:$B$125, 2)</f>
        <v>Gen X</v>
      </c>
      <c r="E1989" t="s">
        <v>74</v>
      </c>
      <c r="F1989" t="str">
        <f>IF(E1989="High School", "No College", "College")</f>
        <v>College</v>
      </c>
      <c r="G1989" t="s">
        <v>55</v>
      </c>
      <c r="H1989">
        <v>12393</v>
      </c>
      <c r="I1989">
        <v>12393</v>
      </c>
      <c r="J1989" s="4" t="s">
        <v>341</v>
      </c>
      <c r="K1989">
        <v>0</v>
      </c>
      <c r="L1989">
        <v>0</v>
      </c>
      <c r="M1989" t="str">
        <f>IF(OR(K1989&gt;0, L1989&gt;0), "Parent", "Not Parent")</f>
        <v>Not Parent</v>
      </c>
      <c r="N1989" t="s">
        <v>721</v>
      </c>
      <c r="O1989" s="8">
        <v>41916</v>
      </c>
      <c r="P1989" s="9">
        <f>O1989-N1989</f>
        <v>669</v>
      </c>
      <c r="Q1989">
        <v>38</v>
      </c>
      <c r="R1989" s="9">
        <f>P1989-Q1989</f>
        <v>631</v>
      </c>
      <c r="S1989" s="8">
        <f>O1989-R1989</f>
        <v>41285</v>
      </c>
      <c r="T1989">
        <v>5</v>
      </c>
      <c r="U1989">
        <v>6</v>
      </c>
      <c r="V1989">
        <v>15</v>
      </c>
      <c r="W1989">
        <v>11</v>
      </c>
      <c r="X1989">
        <v>7</v>
      </c>
      <c r="Y1989">
        <v>13</v>
      </c>
      <c r="Z1989">
        <v>57</v>
      </c>
      <c r="AA1989">
        <f>Z1989/P1989</f>
        <v>8.520179372197309E-2</v>
      </c>
      <c r="AB1989" s="11" t="s">
        <v>506</v>
      </c>
      <c r="AC1989" t="s">
        <v>59</v>
      </c>
      <c r="AD1989">
        <v>1</v>
      </c>
      <c r="AE1989" t="str">
        <f>IF(AD1989&gt;3, "Prefers Discount", "Discount Indifferent")</f>
        <v>Discount Indifferent</v>
      </c>
      <c r="AF1989">
        <v>3</v>
      </c>
      <c r="AG1989">
        <v>2</v>
      </c>
      <c r="AH1989">
        <v>0</v>
      </c>
      <c r="AI1989" t="str">
        <f>INDEX($AF$1:$AH$1,MATCH(MAX(AF1989:AH1989),AF1989:AH1989,0))</f>
        <v>Store_Orders</v>
      </c>
      <c r="AJ1989">
        <v>9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f>SUM(AK1989:AO1989)</f>
        <v>0</v>
      </c>
      <c r="AQ1989" t="s">
        <v>67</v>
      </c>
      <c r="AR1989">
        <v>0</v>
      </c>
      <c r="AS1989" t="str">
        <f>IF(OR(AK1989&gt;0, AL1989&gt;0, AM1989&gt;0, AN1989&gt;0, AO1989&gt;0), "Converted", "Not Converted")</f>
        <v>Not Converted</v>
      </c>
      <c r="AT1989">
        <v>0</v>
      </c>
      <c r="AU1989">
        <v>3</v>
      </c>
      <c r="AV1989">
        <v>11</v>
      </c>
      <c r="AW1989">
        <f>IF(Z1989&gt;607, 4, 0)</f>
        <v>0</v>
      </c>
      <c r="AX1989">
        <f>IF(AA1989&gt;0.1497, 3, 0)</f>
        <v>0</v>
      </c>
      <c r="AY1989">
        <f>IF(P1989&gt;4031, 2, 0)</f>
        <v>0</v>
      </c>
      <c r="AZ1989">
        <f>IF(H1989&gt;51934.91, 1, 0)</f>
        <v>0</v>
      </c>
      <c r="BA1989">
        <f>SUM(AW1989:AZ1989)</f>
        <v>0</v>
      </c>
      <c r="BB1989" t="str">
        <f>VLOOKUP(BA1989,'Standard Deviations'!$L$1:$M$11,2,TRUE)</f>
        <v>No Tier</v>
      </c>
    </row>
    <row r="1990" spans="1:54" hidden="1">
      <c r="A1990">
        <v>7600</v>
      </c>
      <c r="B1990">
        <v>1992</v>
      </c>
      <c r="C1990">
        <f>2024-B1990</f>
        <v>32</v>
      </c>
      <c r="D1990" t="str">
        <f>VLOOKUP(B1990,Reference!$A$1:$B$125, 2)</f>
        <v>Millennials</v>
      </c>
      <c r="E1990" t="s">
        <v>546</v>
      </c>
      <c r="F1990" t="str">
        <f>IF(E1990="High School", "No College", "College")</f>
        <v>No College</v>
      </c>
      <c r="G1990" t="s">
        <v>60</v>
      </c>
      <c r="H1990">
        <v>15253</v>
      </c>
      <c r="I1990">
        <v>15253</v>
      </c>
      <c r="J1990" s="4" t="s">
        <v>341</v>
      </c>
      <c r="K1990">
        <v>1</v>
      </c>
      <c r="L1990">
        <v>0</v>
      </c>
      <c r="M1990" t="str">
        <f>IF(OR(K1990&gt;0, L1990&gt;0), "Parent", "Not Parent")</f>
        <v>Parent</v>
      </c>
      <c r="N1990" t="s">
        <v>144</v>
      </c>
      <c r="O1990" s="8">
        <v>41916</v>
      </c>
      <c r="P1990" s="9">
        <f>O1990-N1990</f>
        <v>341</v>
      </c>
      <c r="Q1990">
        <v>13</v>
      </c>
      <c r="R1990" s="9">
        <f>P1990-Q1990</f>
        <v>328</v>
      </c>
      <c r="S1990" s="8">
        <f>O1990-R1990</f>
        <v>41588</v>
      </c>
      <c r="T1990">
        <v>1</v>
      </c>
      <c r="U1990">
        <v>3</v>
      </c>
      <c r="V1990">
        <v>3</v>
      </c>
      <c r="W1990">
        <v>8</v>
      </c>
      <c r="X1990">
        <v>1</v>
      </c>
      <c r="Y1990">
        <v>13</v>
      </c>
      <c r="Z1990">
        <v>29</v>
      </c>
      <c r="AA1990">
        <f>Z1990/P1990</f>
        <v>8.5043988269794715E-2</v>
      </c>
      <c r="AB1990" s="11" t="s">
        <v>506</v>
      </c>
      <c r="AC1990" t="s">
        <v>59</v>
      </c>
      <c r="AD1990">
        <v>2</v>
      </c>
      <c r="AE1990" t="str">
        <f>IF(AD1990&gt;3, "Prefers Discount", "Discount Indifferent")</f>
        <v>Discount Indifferent</v>
      </c>
      <c r="AF1990">
        <v>3</v>
      </c>
      <c r="AG1990">
        <v>1</v>
      </c>
      <c r="AH1990">
        <v>0</v>
      </c>
      <c r="AI1990" t="str">
        <f>INDEX($AF$1:$AH$1,MATCH(MAX(AF1990:AH1990),AF1990:AH1990,0))</f>
        <v>Store_Orders</v>
      </c>
      <c r="AJ1990">
        <v>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f>SUM(AK1990:AO1990)</f>
        <v>0</v>
      </c>
      <c r="AQ1990" t="s">
        <v>67</v>
      </c>
      <c r="AR1990">
        <v>0</v>
      </c>
      <c r="AS1990" t="str">
        <f>IF(OR(AK1990&gt;0, AL1990&gt;0, AM1990&gt;0, AN1990&gt;0, AO1990&gt;0), "Converted", "Not Converted")</f>
        <v>Not Converted</v>
      </c>
      <c r="AT1990">
        <v>0</v>
      </c>
      <c r="AU1990">
        <v>3</v>
      </c>
      <c r="AV1990">
        <v>11</v>
      </c>
      <c r="AW1990">
        <f>IF(Z1990&gt;607, 4, 0)</f>
        <v>0</v>
      </c>
      <c r="AX1990">
        <f>IF(AA1990&gt;0.1497, 3, 0)</f>
        <v>0</v>
      </c>
      <c r="AY1990">
        <f>IF(P1990&gt;4031, 2, 0)</f>
        <v>0</v>
      </c>
      <c r="AZ1990">
        <f>IF(H1990&gt;51934.91, 1, 0)</f>
        <v>0</v>
      </c>
      <c r="BA1990">
        <f>SUM(AW1990:AZ1990)</f>
        <v>0</v>
      </c>
      <c r="BB1990" t="str">
        <f>VLOOKUP(BA1990,'Standard Deviations'!$L$1:$M$11,2,TRUE)</f>
        <v>No Tier</v>
      </c>
    </row>
    <row r="1991" spans="1:54">
      <c r="A1991">
        <v>1744</v>
      </c>
      <c r="B1991">
        <v>1965</v>
      </c>
      <c r="C1991">
        <f>2024-B1991</f>
        <v>59</v>
      </c>
      <c r="D1991" t="str">
        <f>VLOOKUP(B1991,Reference!$A$1:$B$125, 2)</f>
        <v>Gen X</v>
      </c>
      <c r="E1991" t="s">
        <v>546</v>
      </c>
      <c r="F1991" t="str">
        <f>IF(E1991="High School", "No College", "College")</f>
        <v>No College</v>
      </c>
      <c r="G1991" t="s">
        <v>60</v>
      </c>
      <c r="H1991">
        <v>23529</v>
      </c>
      <c r="I1991">
        <v>23529</v>
      </c>
      <c r="J1991" s="4" t="s">
        <v>341</v>
      </c>
      <c r="K1991">
        <v>0</v>
      </c>
      <c r="L1991">
        <v>1</v>
      </c>
      <c r="M1991" t="str">
        <f>IF(OR(K1991&gt;0, L1991&gt;0), "Parent", "Not Parent")</f>
        <v>Parent</v>
      </c>
      <c r="N1991" t="s">
        <v>597</v>
      </c>
      <c r="O1991" s="8">
        <v>41916</v>
      </c>
      <c r="P1991" s="9">
        <f>O1991-N1991</f>
        <v>635</v>
      </c>
      <c r="Q1991">
        <v>67</v>
      </c>
      <c r="R1991" s="9">
        <f>P1991-Q1991</f>
        <v>568</v>
      </c>
      <c r="S1991" s="8">
        <f>O1991-R1991</f>
        <v>41348</v>
      </c>
      <c r="T1991">
        <v>9</v>
      </c>
      <c r="U1991">
        <v>7</v>
      </c>
      <c r="V1991">
        <v>13</v>
      </c>
      <c r="W1991">
        <v>3</v>
      </c>
      <c r="X1991">
        <v>2</v>
      </c>
      <c r="Y1991">
        <v>20</v>
      </c>
      <c r="Z1991">
        <v>54</v>
      </c>
      <c r="AA1991">
        <f>Z1991/P1991</f>
        <v>8.5039370078740156E-2</v>
      </c>
      <c r="AB1991" s="14" t="s">
        <v>506</v>
      </c>
      <c r="AC1991" s="13" t="s">
        <v>63</v>
      </c>
      <c r="AD1991">
        <v>1</v>
      </c>
      <c r="AE1991" t="str">
        <f>IF(AD1991&gt;3, "Prefers Discount", "Discount Indifferent")</f>
        <v>Discount Indifferent</v>
      </c>
      <c r="AF1991">
        <v>2</v>
      </c>
      <c r="AG1991">
        <v>1</v>
      </c>
      <c r="AH1991">
        <v>1</v>
      </c>
      <c r="AI1991" t="str">
        <f>INDEX($AF$1:$AH$1,MATCH(MAX(AF1991:AH1991),AF1991:AH1991,0))</f>
        <v>Store_Orders</v>
      </c>
      <c r="AJ1991">
        <v>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f>SUM(AK1991:AO1991)</f>
        <v>0</v>
      </c>
      <c r="AQ1991" t="s">
        <v>67</v>
      </c>
      <c r="AR1991">
        <v>0</v>
      </c>
      <c r="AS1991" t="str">
        <f>IF(OR(AK1991&gt;0, AL1991&gt;0, AM1991&gt;0, AN1991&gt;0, AO1991&gt;0), "Converted", "Not Converted")</f>
        <v>Not Converted</v>
      </c>
      <c r="AT1991">
        <v>0</v>
      </c>
      <c r="AU1991">
        <v>3</v>
      </c>
      <c r="AV1991">
        <v>11</v>
      </c>
      <c r="AW1991">
        <f>IF(Z1991&gt;607, 4, 0)</f>
        <v>0</v>
      </c>
      <c r="AX1991">
        <f>IF(AA1991&gt;0.1497, 3, 0)</f>
        <v>0</v>
      </c>
      <c r="AY1991">
        <f>IF(P1991&gt;4031, 2, 0)</f>
        <v>0</v>
      </c>
      <c r="AZ1991">
        <f>IF(H1991&gt;51934.91, 1, 0)</f>
        <v>0</v>
      </c>
      <c r="BA1991">
        <f>SUM(AW1991:AZ1991)</f>
        <v>0</v>
      </c>
      <c r="BB1991" t="str">
        <f>VLOOKUP(BA1991,'Standard Deviations'!$L$1:$M$11,2,TRUE)</f>
        <v>No Tier</v>
      </c>
    </row>
    <row r="1992" spans="1:54" hidden="1">
      <c r="A1992">
        <v>2139</v>
      </c>
      <c r="B1992">
        <v>1975</v>
      </c>
      <c r="C1992">
        <f>2024-B1992</f>
        <v>49</v>
      </c>
      <c r="D1992" t="str">
        <f>VLOOKUP(B1992,Reference!$A$1:$B$125, 2)</f>
        <v>Gen X</v>
      </c>
      <c r="E1992" t="s">
        <v>64</v>
      </c>
      <c r="F1992" t="str">
        <f>IF(E1992="High School", "No College", "College")</f>
        <v>College</v>
      </c>
      <c r="G1992" t="s">
        <v>55</v>
      </c>
      <c r="H1992">
        <v>7500</v>
      </c>
      <c r="I1992">
        <v>90000</v>
      </c>
      <c r="J1992" s="4" t="s">
        <v>56</v>
      </c>
      <c r="K1992">
        <v>1</v>
      </c>
      <c r="L1992">
        <v>0</v>
      </c>
      <c r="M1992" t="str">
        <f>IF(OR(K1992&gt;0, L1992&gt;0), "Parent", "Not Parent")</f>
        <v>Parent</v>
      </c>
      <c r="N1992" t="s">
        <v>236</v>
      </c>
      <c r="O1992" s="8">
        <v>41916</v>
      </c>
      <c r="P1992" s="9">
        <f>O1992-N1992</f>
        <v>367</v>
      </c>
      <c r="Q1992">
        <v>19</v>
      </c>
      <c r="R1992" s="9">
        <f>P1992-Q1992</f>
        <v>348</v>
      </c>
      <c r="S1992" s="8">
        <f>O1992-R1992</f>
        <v>41568</v>
      </c>
      <c r="T1992">
        <v>3</v>
      </c>
      <c r="U1992">
        <v>1</v>
      </c>
      <c r="V1992">
        <v>10</v>
      </c>
      <c r="W1992">
        <v>3</v>
      </c>
      <c r="X1992">
        <v>2</v>
      </c>
      <c r="Y1992">
        <v>12</v>
      </c>
      <c r="Z1992">
        <v>31</v>
      </c>
      <c r="AA1992">
        <f>Z1992/P1992</f>
        <v>8.4468664850136238E-2</v>
      </c>
      <c r="AB1992" s="11" t="s">
        <v>506</v>
      </c>
      <c r="AC1992" t="s">
        <v>59</v>
      </c>
      <c r="AD1992">
        <v>3</v>
      </c>
      <c r="AE1992" t="str">
        <f>IF(AD1992&gt;3, "Prefers Discount", "Discount Indifferent")</f>
        <v>Discount Indifferent</v>
      </c>
      <c r="AF1992">
        <v>3</v>
      </c>
      <c r="AG1992">
        <v>2</v>
      </c>
      <c r="AH1992">
        <v>0</v>
      </c>
      <c r="AI1992" t="str">
        <f>INDEX($AF$1:$AH$1,MATCH(MAX(AF1992:AH1992),AF1992:AH1992,0))</f>
        <v>Store_Orders</v>
      </c>
      <c r="AJ1992">
        <v>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f>SUM(AK1992:AO1992)</f>
        <v>0</v>
      </c>
      <c r="AQ1992" t="s">
        <v>67</v>
      </c>
      <c r="AR1992">
        <v>0</v>
      </c>
      <c r="AS1992" t="str">
        <f>IF(OR(AK1992&gt;0, AL1992&gt;0, AM1992&gt;0, AN1992&gt;0, AO1992&gt;0), "Converted", "Not Converted")</f>
        <v>Not Converted</v>
      </c>
      <c r="AT1992">
        <v>0</v>
      </c>
      <c r="AU1992">
        <v>3</v>
      </c>
      <c r="AV1992">
        <v>11</v>
      </c>
      <c r="AW1992">
        <f>IF(Z1992&gt;607, 4, 0)</f>
        <v>0</v>
      </c>
      <c r="AX1992">
        <f>IF(AA1992&gt;0.1497, 3, 0)</f>
        <v>0</v>
      </c>
      <c r="AY1992">
        <f>IF(P1992&gt;4031, 2, 0)</f>
        <v>0</v>
      </c>
      <c r="AZ1992">
        <f>IF(H1992&gt;51934.91, 1, 0)</f>
        <v>0</v>
      </c>
      <c r="BA1992">
        <f>SUM(AW1992:AZ1992)</f>
        <v>0</v>
      </c>
      <c r="BB1992" t="str">
        <f>VLOOKUP(BA1992,'Standard Deviations'!$L$1:$M$11,2,TRUE)</f>
        <v>No Tier</v>
      </c>
    </row>
    <row r="1993" spans="1:54" hidden="1">
      <c r="A1993">
        <v>8275</v>
      </c>
      <c r="B1993">
        <v>1965</v>
      </c>
      <c r="C1993">
        <f>2024-B1993</f>
        <v>59</v>
      </c>
      <c r="D1993" t="str">
        <f>VLOOKUP(B1993,Reference!$A$1:$B$125, 2)</f>
        <v>Gen X</v>
      </c>
      <c r="E1993" t="s">
        <v>68</v>
      </c>
      <c r="F1993" t="str">
        <f>IF(E1993="High School", "No College", "College")</f>
        <v>College</v>
      </c>
      <c r="G1993" t="s">
        <v>71</v>
      </c>
      <c r="H1993">
        <v>47025</v>
      </c>
      <c r="I1993">
        <v>47025</v>
      </c>
      <c r="J1993" s="4" t="s">
        <v>175</v>
      </c>
      <c r="K1993">
        <v>1</v>
      </c>
      <c r="L1993">
        <v>1</v>
      </c>
      <c r="M1993" t="str">
        <f>IF(OR(K1993&gt;0, L1993&gt;0), "Parent", "Not Parent")</f>
        <v>Parent</v>
      </c>
      <c r="N1993" t="s">
        <v>675</v>
      </c>
      <c r="O1993" s="8">
        <v>41916</v>
      </c>
      <c r="P1993" s="9">
        <f>O1993-N1993</f>
        <v>237</v>
      </c>
      <c r="Q1993">
        <v>6</v>
      </c>
      <c r="R1993" s="9">
        <f>P1993-Q1993</f>
        <v>231</v>
      </c>
      <c r="S1993" s="8">
        <f>O1993-R1993</f>
        <v>41685</v>
      </c>
      <c r="T1993">
        <v>16</v>
      </c>
      <c r="U1993">
        <v>0</v>
      </c>
      <c r="V1993">
        <v>3</v>
      </c>
      <c r="W1993">
        <v>0</v>
      </c>
      <c r="X1993">
        <v>0</v>
      </c>
      <c r="Y1993">
        <v>1</v>
      </c>
      <c r="Z1993">
        <v>20</v>
      </c>
      <c r="AA1993">
        <f>Z1993/P1993</f>
        <v>8.4388185654008435E-2</v>
      </c>
      <c r="AB1993" s="11" t="s">
        <v>506</v>
      </c>
      <c r="AC1993" t="s">
        <v>59</v>
      </c>
      <c r="AD1993">
        <v>1</v>
      </c>
      <c r="AE1993" t="str">
        <f>IF(AD1993&gt;3, "Prefers Discount", "Discount Indifferent")</f>
        <v>Discount Indifferent</v>
      </c>
      <c r="AF1993">
        <v>2</v>
      </c>
      <c r="AG1993">
        <v>1</v>
      </c>
      <c r="AH1993">
        <v>0</v>
      </c>
      <c r="AI1993" t="str">
        <f>INDEX($AF$1:$AH$1,MATCH(MAX(AF1993:AH1993),AF1993:AH1993,0))</f>
        <v>Store_Orders</v>
      </c>
      <c r="AJ1993">
        <v>7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f>SUM(AK1993:AO1993)</f>
        <v>0</v>
      </c>
      <c r="AQ1993" t="s">
        <v>67</v>
      </c>
      <c r="AR1993">
        <v>0</v>
      </c>
      <c r="AS1993" t="str">
        <f>IF(OR(AK1993&gt;0, AL1993&gt;0, AM1993&gt;0, AN1993&gt;0, AO1993&gt;0), "Converted", "Not Converted")</f>
        <v>Not Converted</v>
      </c>
      <c r="AT1993">
        <v>0</v>
      </c>
      <c r="AU1993">
        <v>3</v>
      </c>
      <c r="AV1993">
        <v>11</v>
      </c>
      <c r="AW1993">
        <f>IF(Z1993&gt;607, 4, 0)</f>
        <v>0</v>
      </c>
      <c r="AX1993">
        <f>IF(AA1993&gt;0.1497, 3, 0)</f>
        <v>0</v>
      </c>
      <c r="AY1993">
        <f>IF(P1993&gt;4031, 2, 0)</f>
        <v>0</v>
      </c>
      <c r="AZ1993">
        <f>IF(H1993&gt;51934.91, 1, 0)</f>
        <v>0</v>
      </c>
      <c r="BA1993">
        <f>SUM(AW1993:AZ1993)</f>
        <v>0</v>
      </c>
      <c r="BB1993" t="str">
        <f>VLOOKUP(BA1993,'Standard Deviations'!$L$1:$M$11,2,TRUE)</f>
        <v>No Tier</v>
      </c>
    </row>
    <row r="1994" spans="1:54" hidden="1">
      <c r="A1994">
        <v>8812</v>
      </c>
      <c r="B1994">
        <v>1979</v>
      </c>
      <c r="C1994">
        <f>2024-B1994</f>
        <v>45</v>
      </c>
      <c r="D1994" t="str">
        <f>VLOOKUP(B1994,Reference!$A$1:$B$125, 2)</f>
        <v>Gen X</v>
      </c>
      <c r="E1994" t="s">
        <v>74</v>
      </c>
      <c r="F1994" t="str">
        <f>IF(E1994="High School", "No College", "College")</f>
        <v>College</v>
      </c>
      <c r="G1994" t="s">
        <v>71</v>
      </c>
      <c r="H1994">
        <v>13533</v>
      </c>
      <c r="I1994">
        <v>13533</v>
      </c>
      <c r="J1994" s="4" t="s">
        <v>341</v>
      </c>
      <c r="K1994">
        <v>1</v>
      </c>
      <c r="L1994">
        <v>0</v>
      </c>
      <c r="M1994" t="str">
        <f>IF(OR(K1994&gt;0, L1994&gt;0), "Parent", "Not Parent")</f>
        <v>Parent</v>
      </c>
      <c r="N1994" t="s">
        <v>222</v>
      </c>
      <c r="O1994" s="8">
        <v>41916</v>
      </c>
      <c r="P1994" s="9">
        <f>O1994-N1994</f>
        <v>573</v>
      </c>
      <c r="Q1994">
        <v>45</v>
      </c>
      <c r="R1994" s="9">
        <f>P1994-Q1994</f>
        <v>528</v>
      </c>
      <c r="S1994" s="8">
        <f>O1994-R1994</f>
        <v>41388</v>
      </c>
      <c r="T1994">
        <v>12</v>
      </c>
      <c r="U1994">
        <v>3</v>
      </c>
      <c r="V1994">
        <v>8</v>
      </c>
      <c r="W1994">
        <v>8</v>
      </c>
      <c r="X1994">
        <v>0</v>
      </c>
      <c r="Y1994">
        <v>17</v>
      </c>
      <c r="Z1994">
        <v>48</v>
      </c>
      <c r="AA1994">
        <f>Z1994/P1994</f>
        <v>8.3769633507853408E-2</v>
      </c>
      <c r="AB1994" s="11" t="s">
        <v>506</v>
      </c>
      <c r="AC1994" t="s">
        <v>59</v>
      </c>
      <c r="AD1994">
        <v>2</v>
      </c>
      <c r="AE1994" t="str">
        <f>IF(AD1994&gt;3, "Prefers Discount", "Discount Indifferent")</f>
        <v>Discount Indifferent</v>
      </c>
      <c r="AF1994">
        <v>3</v>
      </c>
      <c r="AG1994">
        <v>2</v>
      </c>
      <c r="AH1994">
        <v>0</v>
      </c>
      <c r="AI1994" t="str">
        <f>INDEX($AF$1:$AH$1,MATCH(MAX(AF1994:AH1994),AF1994:AH1994,0))</f>
        <v>Store_Orders</v>
      </c>
      <c r="AJ1994">
        <v>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f>SUM(AK1994:AO1994)</f>
        <v>0</v>
      </c>
      <c r="AQ1994" t="s">
        <v>67</v>
      </c>
      <c r="AR1994">
        <v>0</v>
      </c>
      <c r="AS1994" t="str">
        <f>IF(OR(AK1994&gt;0, AL1994&gt;0, AM1994&gt;0, AN1994&gt;0, AO1994&gt;0), "Converted", "Not Converted")</f>
        <v>Not Converted</v>
      </c>
      <c r="AT1994">
        <v>0</v>
      </c>
      <c r="AU1994">
        <v>3</v>
      </c>
      <c r="AV1994">
        <v>11</v>
      </c>
      <c r="AW1994">
        <f>IF(Z1994&gt;607, 4, 0)</f>
        <v>0</v>
      </c>
      <c r="AX1994">
        <f>IF(AA1994&gt;0.1497, 3, 0)</f>
        <v>0</v>
      </c>
      <c r="AY1994">
        <f>IF(P1994&gt;4031, 2, 0)</f>
        <v>0</v>
      </c>
      <c r="AZ1994">
        <f>IF(H1994&gt;51934.91, 1, 0)</f>
        <v>0</v>
      </c>
      <c r="BA1994">
        <f>SUM(AW1994:AZ1994)</f>
        <v>0</v>
      </c>
      <c r="BB1994" t="str">
        <f>VLOOKUP(BA1994,'Standard Deviations'!$L$1:$M$11,2,TRUE)</f>
        <v>No Tier</v>
      </c>
    </row>
    <row r="1995" spans="1:54" hidden="1">
      <c r="A1995">
        <v>6287</v>
      </c>
      <c r="B1995">
        <v>1986</v>
      </c>
      <c r="C1995">
        <f>2024-B1995</f>
        <v>38</v>
      </c>
      <c r="D1995" t="str">
        <f>VLOOKUP(B1995,Reference!$A$1:$B$125, 2)</f>
        <v>Millennials</v>
      </c>
      <c r="E1995" t="s">
        <v>54</v>
      </c>
      <c r="F1995" t="str">
        <f>IF(E1995="High School", "No College", "College")</f>
        <v>College</v>
      </c>
      <c r="G1995" t="s">
        <v>65</v>
      </c>
      <c r="H1995">
        <v>34728</v>
      </c>
      <c r="I1995">
        <v>34728</v>
      </c>
      <c r="J1995" s="4" t="s">
        <v>175</v>
      </c>
      <c r="K1995">
        <v>1</v>
      </c>
      <c r="L1995">
        <v>0</v>
      </c>
      <c r="M1995" t="str">
        <f>IF(OR(K1995&gt;0, L1995&gt;0), "Parent", "Not Parent")</f>
        <v>Parent</v>
      </c>
      <c r="N1995" t="s">
        <v>483</v>
      </c>
      <c r="O1995" s="8">
        <v>41916</v>
      </c>
      <c r="P1995" s="9">
        <f>O1995-N1995</f>
        <v>431</v>
      </c>
      <c r="Q1995">
        <v>2</v>
      </c>
      <c r="R1995" s="9">
        <f>P1995-Q1995</f>
        <v>429</v>
      </c>
      <c r="S1995" s="8">
        <f>O1995-R1995</f>
        <v>41487</v>
      </c>
      <c r="T1995">
        <v>14</v>
      </c>
      <c r="U1995">
        <v>0</v>
      </c>
      <c r="V1995">
        <v>16</v>
      </c>
      <c r="W1995">
        <v>0</v>
      </c>
      <c r="X1995">
        <v>0</v>
      </c>
      <c r="Y1995">
        <v>6</v>
      </c>
      <c r="Z1995">
        <v>36</v>
      </c>
      <c r="AA1995">
        <f>Z1995/P1995</f>
        <v>8.3526682134570762E-2</v>
      </c>
      <c r="AB1995" s="11" t="s">
        <v>506</v>
      </c>
      <c r="AC1995" t="s">
        <v>59</v>
      </c>
      <c r="AD1995">
        <v>1</v>
      </c>
      <c r="AE1995" t="str">
        <f>IF(AD1995&gt;3, "Prefers Discount", "Discount Indifferent")</f>
        <v>Discount Indifferent</v>
      </c>
      <c r="AF1995">
        <v>2</v>
      </c>
      <c r="AG1995">
        <v>1</v>
      </c>
      <c r="AH1995">
        <v>1</v>
      </c>
      <c r="AI1995" t="str">
        <f>INDEX($AF$1:$AH$1,MATCH(MAX(AF1995:AH1995),AF1995:AH1995,0))</f>
        <v>Store_Orders</v>
      </c>
      <c r="AJ1995">
        <v>6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f>SUM(AK1995:AO1995)</f>
        <v>0</v>
      </c>
      <c r="AQ1995" t="s">
        <v>67</v>
      </c>
      <c r="AR1995">
        <v>1</v>
      </c>
      <c r="AS1995" t="str">
        <f>IF(OR(AK1995&gt;0, AL1995&gt;0, AM1995&gt;0, AN1995&gt;0, AO1995&gt;0), "Converted", "Not Converted")</f>
        <v>Not Converted</v>
      </c>
      <c r="AT1995">
        <v>0</v>
      </c>
      <c r="AU1995">
        <v>3</v>
      </c>
      <c r="AV1995">
        <v>11</v>
      </c>
      <c r="AW1995">
        <f>IF(Z1995&gt;607, 4, 0)</f>
        <v>0</v>
      </c>
      <c r="AX1995">
        <f>IF(AA1995&gt;0.1497, 3, 0)</f>
        <v>0</v>
      </c>
      <c r="AY1995">
        <f>IF(P1995&gt;4031, 2, 0)</f>
        <v>0</v>
      </c>
      <c r="AZ1995">
        <f>IF(H1995&gt;51934.91, 1, 0)</f>
        <v>0</v>
      </c>
      <c r="BA1995">
        <f>SUM(AW1995:AZ1995)</f>
        <v>0</v>
      </c>
      <c r="BB1995" t="str">
        <f>VLOOKUP(BA1995,'Standard Deviations'!$L$1:$M$11,2,TRUE)</f>
        <v>No Tier</v>
      </c>
    </row>
    <row r="1996" spans="1:54">
      <c r="A1996">
        <v>4240</v>
      </c>
      <c r="B1996">
        <v>1978</v>
      </c>
      <c r="C1996">
        <f>2024-B1996</f>
        <v>46</v>
      </c>
      <c r="D1996" t="str">
        <f>VLOOKUP(B1996,Reference!$A$1:$B$125, 2)</f>
        <v>Gen X</v>
      </c>
      <c r="E1996" t="s">
        <v>54</v>
      </c>
      <c r="F1996" t="str">
        <f>IF(E1996="High School", "No College", "College")</f>
        <v>College</v>
      </c>
      <c r="G1996" t="s">
        <v>55</v>
      </c>
      <c r="H1996">
        <v>17345</v>
      </c>
      <c r="I1996">
        <v>17345</v>
      </c>
      <c r="J1996" s="4" t="s">
        <v>341</v>
      </c>
      <c r="K1996">
        <v>1</v>
      </c>
      <c r="L1996">
        <v>0</v>
      </c>
      <c r="M1996" t="str">
        <f>IF(OR(K1996&gt;0, L1996&gt;0), "Parent", "Not Parent")</f>
        <v>Parent</v>
      </c>
      <c r="N1996" t="s">
        <v>626</v>
      </c>
      <c r="O1996" s="8">
        <v>41916</v>
      </c>
      <c r="P1996" s="9">
        <f>O1996-N1996</f>
        <v>700</v>
      </c>
      <c r="Q1996">
        <v>79</v>
      </c>
      <c r="R1996" s="9">
        <f>P1996-Q1996</f>
        <v>621</v>
      </c>
      <c r="S1996" s="8">
        <f>O1996-R1996</f>
        <v>41295</v>
      </c>
      <c r="T1996">
        <v>4</v>
      </c>
      <c r="U1996">
        <v>9</v>
      </c>
      <c r="V1996">
        <v>16</v>
      </c>
      <c r="W1996">
        <v>17</v>
      </c>
      <c r="X1996">
        <v>0</v>
      </c>
      <c r="Y1996">
        <v>12</v>
      </c>
      <c r="Z1996">
        <v>58</v>
      </c>
      <c r="AA1996">
        <f>Z1996/P1996</f>
        <v>8.2857142857142851E-2</v>
      </c>
      <c r="AB1996" s="14" t="s">
        <v>506</v>
      </c>
      <c r="AC1996" s="13" t="s">
        <v>63</v>
      </c>
      <c r="AD1996">
        <v>2</v>
      </c>
      <c r="AE1996" t="str">
        <f>IF(AD1996&gt;3, "Prefers Discount", "Discount Indifferent")</f>
        <v>Discount Indifferent</v>
      </c>
      <c r="AF1996">
        <v>2</v>
      </c>
      <c r="AG1996">
        <v>2</v>
      </c>
      <c r="AH1996">
        <v>1</v>
      </c>
      <c r="AI1996" t="str">
        <f>INDEX($AF$1:$AH$1,MATCH(MAX(AF1996:AH1996),AF1996:AH1996,0))</f>
        <v>Store_Orders</v>
      </c>
      <c r="AJ1996">
        <v>8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f>SUM(AK1996:AO1996)</f>
        <v>0</v>
      </c>
      <c r="AQ1996" t="s">
        <v>67</v>
      </c>
      <c r="AR1996">
        <v>0</v>
      </c>
      <c r="AS1996" t="str">
        <f>IF(OR(AK1996&gt;0, AL1996&gt;0, AM1996&gt;0, AN1996&gt;0, AO1996&gt;0), "Converted", "Not Converted")</f>
        <v>Not Converted</v>
      </c>
      <c r="AT1996">
        <v>0</v>
      </c>
      <c r="AU1996">
        <v>3</v>
      </c>
      <c r="AV1996">
        <v>11</v>
      </c>
      <c r="AW1996">
        <f>IF(Z1996&gt;607, 4, 0)</f>
        <v>0</v>
      </c>
      <c r="AX1996">
        <f>IF(AA1996&gt;0.1497, 3, 0)</f>
        <v>0</v>
      </c>
      <c r="AY1996">
        <f>IF(P1996&gt;4031, 2, 0)</f>
        <v>0</v>
      </c>
      <c r="AZ1996">
        <f>IF(H1996&gt;51934.91, 1, 0)</f>
        <v>0</v>
      </c>
      <c r="BA1996">
        <f>SUM(AW1996:AZ1996)</f>
        <v>0</v>
      </c>
      <c r="BB1996" t="str">
        <f>VLOOKUP(BA1996,'Standard Deviations'!$L$1:$M$11,2,TRUE)</f>
        <v>No Tier</v>
      </c>
    </row>
    <row r="1997" spans="1:54">
      <c r="A1997">
        <v>6528</v>
      </c>
      <c r="B1997">
        <v>1982</v>
      </c>
      <c r="C1997">
        <f>2024-B1997</f>
        <v>42</v>
      </c>
      <c r="D1997" t="str">
        <f>VLOOKUP(B1997,Reference!$A$1:$B$125, 2)</f>
        <v>Millennials</v>
      </c>
      <c r="E1997" t="s">
        <v>64</v>
      </c>
      <c r="F1997" t="str">
        <f>IF(E1997="High School", "No College", "College")</f>
        <v>College</v>
      </c>
      <c r="G1997" t="s">
        <v>65</v>
      </c>
      <c r="H1997">
        <v>18492</v>
      </c>
      <c r="I1997">
        <v>18492</v>
      </c>
      <c r="J1997" s="4" t="s">
        <v>341</v>
      </c>
      <c r="K1997">
        <v>1</v>
      </c>
      <c r="L1997">
        <v>0</v>
      </c>
      <c r="M1997" t="str">
        <f>IF(OR(K1997&gt;0, L1997&gt;0), "Parent", "Not Parent")</f>
        <v>Parent</v>
      </c>
      <c r="N1997" t="s">
        <v>701</v>
      </c>
      <c r="O1997" s="8">
        <v>41916</v>
      </c>
      <c r="P1997" s="9">
        <f>O1997-N1997</f>
        <v>121</v>
      </c>
      <c r="Q1997">
        <v>75</v>
      </c>
      <c r="R1997" s="9">
        <f>P1997-Q1997</f>
        <v>46</v>
      </c>
      <c r="S1997" s="8">
        <f>O1997-R1997</f>
        <v>41870</v>
      </c>
      <c r="T1997">
        <v>2</v>
      </c>
      <c r="U1997">
        <v>2</v>
      </c>
      <c r="V1997">
        <v>2</v>
      </c>
      <c r="W1997">
        <v>2</v>
      </c>
      <c r="X1997">
        <v>1</v>
      </c>
      <c r="Y1997">
        <v>1</v>
      </c>
      <c r="Z1997">
        <v>10</v>
      </c>
      <c r="AA1997">
        <f>Z1997/P1997</f>
        <v>8.2644628099173556E-2</v>
      </c>
      <c r="AB1997" s="14" t="s">
        <v>506</v>
      </c>
      <c r="AC1997" s="13" t="s">
        <v>63</v>
      </c>
      <c r="AD1997">
        <v>1</v>
      </c>
      <c r="AE1997" t="str">
        <f>IF(AD1997&gt;3, "Prefers Discount", "Discount Indifferent")</f>
        <v>Discount Indifferent</v>
      </c>
      <c r="AF1997">
        <v>2</v>
      </c>
      <c r="AG1997">
        <v>1</v>
      </c>
      <c r="AH1997">
        <v>0</v>
      </c>
      <c r="AI1997" t="str">
        <f>INDEX($AF$1:$AH$1,MATCH(MAX(AF1997:AH1997),AF1997:AH1997,0))</f>
        <v>Store_Orders</v>
      </c>
      <c r="AJ1997">
        <v>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f>SUM(AK1997:AO1997)</f>
        <v>0</v>
      </c>
      <c r="AQ1997" t="s">
        <v>67</v>
      </c>
      <c r="AR1997">
        <v>0</v>
      </c>
      <c r="AS1997" t="str">
        <f>IF(OR(AK1997&gt;0, AL1997&gt;0, AM1997&gt;0, AN1997&gt;0, AO1997&gt;0), "Converted", "Not Converted")</f>
        <v>Not Converted</v>
      </c>
      <c r="AT1997">
        <v>0</v>
      </c>
      <c r="AU1997">
        <v>3</v>
      </c>
      <c r="AV1997">
        <v>11</v>
      </c>
      <c r="AW1997">
        <f>IF(Z1997&gt;607, 4, 0)</f>
        <v>0</v>
      </c>
      <c r="AX1997">
        <f>IF(AA1997&gt;0.1497, 3, 0)</f>
        <v>0</v>
      </c>
      <c r="AY1997">
        <f>IF(P1997&gt;4031, 2, 0)</f>
        <v>0</v>
      </c>
      <c r="AZ1997">
        <f>IF(H1997&gt;51934.91, 1, 0)</f>
        <v>0</v>
      </c>
      <c r="BA1997">
        <f>SUM(AW1997:AZ1997)</f>
        <v>0</v>
      </c>
      <c r="BB1997" t="str">
        <f>VLOOKUP(BA1997,'Standard Deviations'!$L$1:$M$11,2,TRUE)</f>
        <v>No Tier</v>
      </c>
    </row>
    <row r="1998" spans="1:54">
      <c r="A1998">
        <v>7788</v>
      </c>
      <c r="B1998">
        <v>1983</v>
      </c>
      <c r="C1998">
        <f>2024-B1998</f>
        <v>41</v>
      </c>
      <c r="D1998" t="str">
        <f>VLOOKUP(B1998,Reference!$A$1:$B$125, 2)</f>
        <v>Millennials</v>
      </c>
      <c r="E1998" t="s">
        <v>68</v>
      </c>
      <c r="F1998" t="str">
        <f>IF(E1998="High School", "No College", "College")</f>
        <v>College</v>
      </c>
      <c r="G1998" t="s">
        <v>55</v>
      </c>
      <c r="H1998">
        <v>23536</v>
      </c>
      <c r="I1998">
        <v>23536</v>
      </c>
      <c r="J1998" s="4" t="s">
        <v>341</v>
      </c>
      <c r="K1998">
        <v>1</v>
      </c>
      <c r="L1998">
        <v>0</v>
      </c>
      <c r="M1998" t="str">
        <f>IF(OR(K1998&gt;0, L1998&gt;0), "Parent", "Not Parent")</f>
        <v>Parent</v>
      </c>
      <c r="N1998" t="s">
        <v>722</v>
      </c>
      <c r="O1998" s="8">
        <v>41916</v>
      </c>
      <c r="P1998" s="9">
        <f>O1998-N1998</f>
        <v>122</v>
      </c>
      <c r="Q1998">
        <v>53</v>
      </c>
      <c r="R1998" s="9">
        <f>P1998-Q1998</f>
        <v>69</v>
      </c>
      <c r="S1998" s="8">
        <f>O1998-R1998</f>
        <v>41847</v>
      </c>
      <c r="T1998">
        <v>6</v>
      </c>
      <c r="U1998">
        <v>0</v>
      </c>
      <c r="V1998">
        <v>3</v>
      </c>
      <c r="W1998">
        <v>0</v>
      </c>
      <c r="X1998">
        <v>0</v>
      </c>
      <c r="Y1998">
        <v>1</v>
      </c>
      <c r="Z1998">
        <v>10</v>
      </c>
      <c r="AA1998">
        <f>Z1998/P1998</f>
        <v>8.1967213114754092E-2</v>
      </c>
      <c r="AB1998" s="14" t="s">
        <v>506</v>
      </c>
      <c r="AC1998" s="13" t="s">
        <v>63</v>
      </c>
      <c r="AD1998">
        <v>1</v>
      </c>
      <c r="AE1998" t="str">
        <f>IF(AD1998&gt;3, "Prefers Discount", "Discount Indifferent")</f>
        <v>Discount Indifferent</v>
      </c>
      <c r="AF1998">
        <v>3</v>
      </c>
      <c r="AG1998">
        <v>0</v>
      </c>
      <c r="AH1998">
        <v>0</v>
      </c>
      <c r="AI1998" t="str">
        <f>INDEX($AF$1:$AH$1,MATCH(MAX(AF1998:AH1998),AF1998:AH1998,0))</f>
        <v>Store_Orders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f>SUM(AK1998:AO1998)</f>
        <v>0</v>
      </c>
      <c r="AQ1998" t="s">
        <v>67</v>
      </c>
      <c r="AR1998">
        <v>0</v>
      </c>
      <c r="AS1998" t="str">
        <f>IF(OR(AK1998&gt;0, AL1998&gt;0, AM1998&gt;0, AN1998&gt;0, AO1998&gt;0), "Converted", "Not Converted")</f>
        <v>Not Converted</v>
      </c>
      <c r="AT1998">
        <v>0</v>
      </c>
      <c r="AU1998">
        <v>3</v>
      </c>
      <c r="AV1998">
        <v>11</v>
      </c>
      <c r="AW1998">
        <f>IF(Z1998&gt;607, 4, 0)</f>
        <v>0</v>
      </c>
      <c r="AX1998">
        <f>IF(AA1998&gt;0.1497, 3, 0)</f>
        <v>0</v>
      </c>
      <c r="AY1998">
        <f>IF(P1998&gt;4031, 2, 0)</f>
        <v>0</v>
      </c>
      <c r="AZ1998">
        <f>IF(H1998&gt;51934.91, 1, 0)</f>
        <v>0</v>
      </c>
      <c r="BA1998">
        <f>SUM(AW1998:AZ1998)</f>
        <v>0</v>
      </c>
      <c r="BB1998" t="str">
        <f>VLOOKUP(BA1998,'Standard Deviations'!$L$1:$M$11,2,TRUE)</f>
        <v>No Tier</v>
      </c>
    </row>
    <row r="1999" spans="1:54" hidden="1">
      <c r="A1999">
        <v>3265</v>
      </c>
      <c r="B1999">
        <v>1959</v>
      </c>
      <c r="C1999">
        <f>2024-B1999</f>
        <v>65</v>
      </c>
      <c r="D1999" t="str">
        <f>VLOOKUP(B1999,Reference!$A$1:$B$125, 2)</f>
        <v>Boomers</v>
      </c>
      <c r="E1999" t="s">
        <v>54</v>
      </c>
      <c r="F1999" t="str">
        <f>IF(E1999="High School", "No College", "College")</f>
        <v>College</v>
      </c>
      <c r="G1999" t="s">
        <v>55</v>
      </c>
      <c r="H1999">
        <v>35701</v>
      </c>
      <c r="I1999">
        <v>35701</v>
      </c>
      <c r="J1999" s="4" t="s">
        <v>175</v>
      </c>
      <c r="K1999">
        <v>0</v>
      </c>
      <c r="L1999">
        <v>0</v>
      </c>
      <c r="M1999" t="str">
        <f>IF(OR(K1999&gt;0, L1999&gt;0), "Parent", "Not Parent")</f>
        <v>Not Parent</v>
      </c>
      <c r="N1999" t="s">
        <v>329</v>
      </c>
      <c r="O1999" s="8">
        <v>41916</v>
      </c>
      <c r="P1999" s="9">
        <f>O1999-N1999</f>
        <v>564</v>
      </c>
      <c r="Q1999">
        <v>36</v>
      </c>
      <c r="R1999" s="9">
        <f>P1999-Q1999</f>
        <v>528</v>
      </c>
      <c r="S1999" s="8">
        <f>O1999-R1999</f>
        <v>41388</v>
      </c>
      <c r="T1999">
        <v>21</v>
      </c>
      <c r="U1999">
        <v>1</v>
      </c>
      <c r="V1999">
        <v>9</v>
      </c>
      <c r="W1999">
        <v>7</v>
      </c>
      <c r="X1999">
        <v>3</v>
      </c>
      <c r="Y1999">
        <v>5</v>
      </c>
      <c r="Z1999">
        <v>46</v>
      </c>
      <c r="AA1999">
        <f>Z1999/P1999</f>
        <v>8.1560283687943269E-2</v>
      </c>
      <c r="AB1999" s="11" t="s">
        <v>506</v>
      </c>
      <c r="AC1999" t="s">
        <v>59</v>
      </c>
      <c r="AD1999">
        <v>1</v>
      </c>
      <c r="AE1999" t="str">
        <f>IF(AD1999&gt;3, "Prefers Discount", "Discount Indifferent")</f>
        <v>Discount Indifferent</v>
      </c>
      <c r="AF1999">
        <v>3</v>
      </c>
      <c r="AG1999">
        <v>1</v>
      </c>
      <c r="AH1999">
        <v>0</v>
      </c>
      <c r="AI1999" t="str">
        <f>INDEX($AF$1:$AH$1,MATCH(MAX(AF1999:AH1999),AF1999:AH1999,0))</f>
        <v>Store_Orders</v>
      </c>
      <c r="AJ1999">
        <v>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f>SUM(AK1999:AO1999)</f>
        <v>0</v>
      </c>
      <c r="AQ1999" t="s">
        <v>67</v>
      </c>
      <c r="AR1999">
        <v>0</v>
      </c>
      <c r="AS1999" t="str">
        <f>IF(OR(AK1999&gt;0, AL1999&gt;0, AM1999&gt;0, AN1999&gt;0, AO1999&gt;0), "Converted", "Not Converted")</f>
        <v>Not Converted</v>
      </c>
      <c r="AT1999">
        <v>0</v>
      </c>
      <c r="AU1999">
        <v>3</v>
      </c>
      <c r="AV1999">
        <v>11</v>
      </c>
      <c r="AW1999">
        <f>IF(Z1999&gt;607, 4, 0)</f>
        <v>0</v>
      </c>
      <c r="AX1999">
        <f>IF(AA1999&gt;0.1497, 3, 0)</f>
        <v>0</v>
      </c>
      <c r="AY1999">
        <f>IF(P1999&gt;4031, 2, 0)</f>
        <v>0</v>
      </c>
      <c r="AZ1999">
        <f>IF(H1999&gt;51934.91, 1, 0)</f>
        <v>0</v>
      </c>
      <c r="BA1999">
        <f>SUM(AW1999:AZ1999)</f>
        <v>0</v>
      </c>
      <c r="BB1999" t="str">
        <f>VLOOKUP(BA1999,'Standard Deviations'!$L$1:$M$11,2,TRUE)</f>
        <v>No Tier</v>
      </c>
    </row>
    <row r="2000" spans="1:54" hidden="1">
      <c r="A2000">
        <v>6961</v>
      </c>
      <c r="B2000">
        <v>1974</v>
      </c>
      <c r="C2000">
        <f>2024-B2000</f>
        <v>50</v>
      </c>
      <c r="D2000" t="str">
        <f>VLOOKUP(B2000,Reference!$A$1:$B$125, 2)</f>
        <v>Gen X</v>
      </c>
      <c r="E2000" t="s">
        <v>54</v>
      </c>
      <c r="F2000" t="str">
        <f>IF(E2000="High School", "No College", "College")</f>
        <v>College</v>
      </c>
      <c r="G2000" t="s">
        <v>55</v>
      </c>
      <c r="H2000">
        <v>26751</v>
      </c>
      <c r="I2000">
        <v>26751</v>
      </c>
      <c r="J2000" s="4" t="s">
        <v>341</v>
      </c>
      <c r="K2000">
        <v>2</v>
      </c>
      <c r="L2000">
        <v>0</v>
      </c>
      <c r="M2000" t="str">
        <f>IF(OR(K2000&gt;0, L2000&gt;0), "Parent", "Not Parent")</f>
        <v>Parent</v>
      </c>
      <c r="N2000" t="s">
        <v>124</v>
      </c>
      <c r="O2000" s="8">
        <v>41916</v>
      </c>
      <c r="P2000" s="9">
        <f>O2000-N2000</f>
        <v>135</v>
      </c>
      <c r="Q2000">
        <v>26</v>
      </c>
      <c r="R2000" s="9">
        <f>P2000-Q2000</f>
        <v>109</v>
      </c>
      <c r="S2000" s="8">
        <f>O2000-R2000</f>
        <v>41807</v>
      </c>
      <c r="T2000">
        <v>1</v>
      </c>
      <c r="U2000">
        <v>1</v>
      </c>
      <c r="V2000">
        <v>5</v>
      </c>
      <c r="W2000">
        <v>0</v>
      </c>
      <c r="X2000">
        <v>3</v>
      </c>
      <c r="Y2000">
        <v>1</v>
      </c>
      <c r="Z2000">
        <v>11</v>
      </c>
      <c r="AA2000">
        <f>Z2000/P2000</f>
        <v>8.1481481481481488E-2</v>
      </c>
      <c r="AB2000" s="11" t="s">
        <v>506</v>
      </c>
      <c r="AC2000" t="s">
        <v>59</v>
      </c>
      <c r="AD2000">
        <v>1</v>
      </c>
      <c r="AE2000" t="str">
        <f>IF(AD2000&gt;3, "Prefers Discount", "Discount Indifferent")</f>
        <v>Discount Indifferent</v>
      </c>
      <c r="AF2000">
        <v>2</v>
      </c>
      <c r="AG2000">
        <v>1</v>
      </c>
      <c r="AH2000">
        <v>0</v>
      </c>
      <c r="AI2000" t="str">
        <f>INDEX($AF$1:$AH$1,MATCH(MAX(AF2000:AH2000),AF2000:AH2000,0))</f>
        <v>Store_Orders</v>
      </c>
      <c r="AJ2000">
        <v>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f>SUM(AK2000:AO2000)</f>
        <v>0</v>
      </c>
      <c r="AQ2000" t="s">
        <v>67</v>
      </c>
      <c r="AR2000">
        <v>0</v>
      </c>
      <c r="AS2000" t="str">
        <f>IF(OR(AK2000&gt;0, AL2000&gt;0, AM2000&gt;0, AN2000&gt;0, AO2000&gt;0), "Converted", "Not Converted")</f>
        <v>Not Converted</v>
      </c>
      <c r="AT2000">
        <v>0</v>
      </c>
      <c r="AU2000">
        <v>3</v>
      </c>
      <c r="AV2000">
        <v>11</v>
      </c>
      <c r="AW2000">
        <f>IF(Z2000&gt;607, 4, 0)</f>
        <v>0</v>
      </c>
      <c r="AX2000">
        <f>IF(AA2000&gt;0.1497, 3, 0)</f>
        <v>0</v>
      </c>
      <c r="AY2000">
        <f>IF(P2000&gt;4031, 2, 0)</f>
        <v>0</v>
      </c>
      <c r="AZ2000">
        <f>IF(H2000&gt;51934.91, 1, 0)</f>
        <v>0</v>
      </c>
      <c r="BA2000">
        <f>SUM(AW2000:AZ2000)</f>
        <v>0</v>
      </c>
      <c r="BB2000" t="str">
        <f>VLOOKUP(BA2000,'Standard Deviations'!$L$1:$M$11,2,TRUE)</f>
        <v>No Tier</v>
      </c>
    </row>
    <row r="2001" spans="1:54">
      <c r="A2001">
        <v>7386</v>
      </c>
      <c r="B2001">
        <v>1976</v>
      </c>
      <c r="C2001">
        <f>2024-B2001</f>
        <v>48</v>
      </c>
      <c r="D2001" t="str">
        <f>VLOOKUP(B2001,Reference!$A$1:$B$125, 2)</f>
        <v>Gen X</v>
      </c>
      <c r="E2001" t="s">
        <v>54</v>
      </c>
      <c r="F2001" t="str">
        <f>IF(E2001="High School", "No College", "College")</f>
        <v>College</v>
      </c>
      <c r="G2001" t="s">
        <v>71</v>
      </c>
      <c r="H2001">
        <v>30992</v>
      </c>
      <c r="I2001">
        <v>30992</v>
      </c>
      <c r="J2001" s="4" t="s">
        <v>341</v>
      </c>
      <c r="K2001">
        <v>1</v>
      </c>
      <c r="L2001">
        <v>0</v>
      </c>
      <c r="M2001" t="str">
        <f>IF(OR(K2001&gt;0, L2001&gt;0), "Parent", "Not Parent")</f>
        <v>Parent</v>
      </c>
      <c r="N2001" t="s">
        <v>295</v>
      </c>
      <c r="O2001" s="8">
        <v>41916</v>
      </c>
      <c r="P2001" s="9">
        <f>O2001-N2001</f>
        <v>530</v>
      </c>
      <c r="Q2001">
        <v>83</v>
      </c>
      <c r="R2001" s="9">
        <f>P2001-Q2001</f>
        <v>447</v>
      </c>
      <c r="S2001" s="8">
        <f>O2001-R2001</f>
        <v>41469</v>
      </c>
      <c r="T2001">
        <v>17</v>
      </c>
      <c r="U2001">
        <v>0</v>
      </c>
      <c r="V2001">
        <v>14</v>
      </c>
      <c r="W2001">
        <v>7</v>
      </c>
      <c r="X2001">
        <v>3</v>
      </c>
      <c r="Y2001">
        <v>2</v>
      </c>
      <c r="Z2001">
        <v>43</v>
      </c>
      <c r="AA2001">
        <f>Z2001/P2001</f>
        <v>8.1132075471698109E-2</v>
      </c>
      <c r="AB2001" s="14" t="s">
        <v>506</v>
      </c>
      <c r="AC2001" s="13" t="s">
        <v>63</v>
      </c>
      <c r="AD2001">
        <v>1</v>
      </c>
      <c r="AE2001" t="str">
        <f>IF(AD2001&gt;3, "Prefers Discount", "Discount Indifferent")</f>
        <v>Discount Indifferent</v>
      </c>
      <c r="AF2001">
        <v>3</v>
      </c>
      <c r="AG2001">
        <v>1</v>
      </c>
      <c r="AH2001">
        <v>0</v>
      </c>
      <c r="AI2001" t="str">
        <f>INDEX($AF$1:$AH$1,MATCH(MAX(AF2001:AH2001),AF2001:AH2001,0))</f>
        <v>Store_Orders</v>
      </c>
      <c r="AJ2001">
        <v>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f>SUM(AK2001:AO2001)</f>
        <v>0</v>
      </c>
      <c r="AQ2001" t="s">
        <v>67</v>
      </c>
      <c r="AR2001">
        <v>0</v>
      </c>
      <c r="AS2001" t="str">
        <f>IF(OR(AK2001&gt;0, AL2001&gt;0, AM2001&gt;0, AN2001&gt;0, AO2001&gt;0), "Converted", "Not Converted")</f>
        <v>Not Converted</v>
      </c>
      <c r="AT2001">
        <v>0</v>
      </c>
      <c r="AU2001">
        <v>3</v>
      </c>
      <c r="AV2001">
        <v>11</v>
      </c>
      <c r="AW2001">
        <f>IF(Z2001&gt;607, 4, 0)</f>
        <v>0</v>
      </c>
      <c r="AX2001">
        <f>IF(AA2001&gt;0.1497, 3, 0)</f>
        <v>0</v>
      </c>
      <c r="AY2001">
        <f>IF(P2001&gt;4031, 2, 0)</f>
        <v>0</v>
      </c>
      <c r="AZ2001">
        <f>IF(H2001&gt;51934.91, 1, 0)</f>
        <v>0</v>
      </c>
      <c r="BA2001">
        <f>SUM(AW2001:AZ2001)</f>
        <v>0</v>
      </c>
      <c r="BB2001" t="str">
        <f>VLOOKUP(BA2001,'Standard Deviations'!$L$1:$M$11,2,TRUE)</f>
        <v>No Tier</v>
      </c>
    </row>
    <row r="2002" spans="1:54">
      <c r="A2002">
        <v>3006</v>
      </c>
      <c r="B2002">
        <v>1976</v>
      </c>
      <c r="C2002">
        <f>2024-B2002</f>
        <v>48</v>
      </c>
      <c r="D2002" t="str">
        <f>VLOOKUP(B2002,Reference!$A$1:$B$125, 2)</f>
        <v>Gen X</v>
      </c>
      <c r="E2002" t="s">
        <v>54</v>
      </c>
      <c r="F2002" t="str">
        <f>IF(E2002="High School", "No College", "College")</f>
        <v>College</v>
      </c>
      <c r="G2002" t="s">
        <v>71</v>
      </c>
      <c r="H2002">
        <v>30992</v>
      </c>
      <c r="I2002">
        <v>30992</v>
      </c>
      <c r="J2002" s="4" t="s">
        <v>341</v>
      </c>
      <c r="K2002">
        <v>1</v>
      </c>
      <c r="L2002">
        <v>0</v>
      </c>
      <c r="M2002" t="str">
        <f>IF(OR(K2002&gt;0, L2002&gt;0), "Parent", "Not Parent")</f>
        <v>Parent</v>
      </c>
      <c r="N2002" t="s">
        <v>295</v>
      </c>
      <c r="O2002" s="8">
        <v>41916</v>
      </c>
      <c r="P2002" s="9">
        <f>O2002-N2002</f>
        <v>530</v>
      </c>
      <c r="Q2002">
        <v>83</v>
      </c>
      <c r="R2002" s="9">
        <f>P2002-Q2002</f>
        <v>447</v>
      </c>
      <c r="S2002" s="8">
        <f>O2002-R2002</f>
        <v>41469</v>
      </c>
      <c r="T2002">
        <v>17</v>
      </c>
      <c r="U2002">
        <v>0</v>
      </c>
      <c r="V2002">
        <v>14</v>
      </c>
      <c r="W2002">
        <v>7</v>
      </c>
      <c r="X2002">
        <v>3</v>
      </c>
      <c r="Y2002">
        <v>2</v>
      </c>
      <c r="Z2002">
        <v>43</v>
      </c>
      <c r="AA2002">
        <f>Z2002/P2002</f>
        <v>8.1132075471698109E-2</v>
      </c>
      <c r="AB2002" s="14" t="s">
        <v>506</v>
      </c>
      <c r="AC2002" s="13" t="s">
        <v>63</v>
      </c>
      <c r="AD2002">
        <v>1</v>
      </c>
      <c r="AE2002" t="str">
        <f>IF(AD2002&gt;3, "Prefers Discount", "Discount Indifferent")</f>
        <v>Discount Indifferent</v>
      </c>
      <c r="AF2002">
        <v>3</v>
      </c>
      <c r="AG2002">
        <v>1</v>
      </c>
      <c r="AH2002">
        <v>0</v>
      </c>
      <c r="AI2002" t="str">
        <f>INDEX($AF$1:$AH$1,MATCH(MAX(AF2002:AH2002),AF2002:AH2002,0))</f>
        <v>Store_Orders</v>
      </c>
      <c r="AJ2002">
        <v>7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f>SUM(AK2002:AO2002)</f>
        <v>0</v>
      </c>
      <c r="AQ2002" t="s">
        <v>67</v>
      </c>
      <c r="AR2002">
        <v>0</v>
      </c>
      <c r="AS2002" t="str">
        <f>IF(OR(AK2002&gt;0, AL2002&gt;0, AM2002&gt;0, AN2002&gt;0, AO2002&gt;0), "Converted", "Not Converted")</f>
        <v>Not Converted</v>
      </c>
      <c r="AT2002">
        <v>0</v>
      </c>
      <c r="AU2002">
        <v>3</v>
      </c>
      <c r="AV2002">
        <v>11</v>
      </c>
      <c r="AW2002">
        <f>IF(Z2002&gt;607, 4, 0)</f>
        <v>0</v>
      </c>
      <c r="AX2002">
        <f>IF(AA2002&gt;0.1497, 3, 0)</f>
        <v>0</v>
      </c>
      <c r="AY2002">
        <f>IF(P2002&gt;4031, 2, 0)</f>
        <v>0</v>
      </c>
      <c r="AZ2002">
        <f>IF(H2002&gt;51934.91, 1, 0)</f>
        <v>0</v>
      </c>
      <c r="BA2002">
        <f>SUM(AW2002:AZ2002)</f>
        <v>0</v>
      </c>
      <c r="BB2002" t="str">
        <f>VLOOKUP(BA2002,'Standard Deviations'!$L$1:$M$11,2,TRUE)</f>
        <v>No Tier</v>
      </c>
    </row>
    <row r="2003" spans="1:54">
      <c r="A2003">
        <v>9135</v>
      </c>
      <c r="B2003">
        <v>1950</v>
      </c>
      <c r="C2003">
        <f>2024-B2003</f>
        <v>74</v>
      </c>
      <c r="D2003" t="str">
        <f>VLOOKUP(B2003,Reference!$A$1:$B$125, 2)</f>
        <v>Boomers</v>
      </c>
      <c r="E2003" t="s">
        <v>54</v>
      </c>
      <c r="F2003" t="str">
        <f>IF(E2003="High School", "No College", "College")</f>
        <v>College</v>
      </c>
      <c r="G2003" t="s">
        <v>65</v>
      </c>
      <c r="H2003">
        <v>27203</v>
      </c>
      <c r="I2003">
        <v>27203</v>
      </c>
      <c r="J2003" s="4" t="s">
        <v>341</v>
      </c>
      <c r="K2003">
        <v>1</v>
      </c>
      <c r="L2003">
        <v>1</v>
      </c>
      <c r="M2003" t="str">
        <f>IF(OR(K2003&gt;0, L2003&gt;0), "Parent", "Not Parent")</f>
        <v>Parent</v>
      </c>
      <c r="N2003" t="s">
        <v>676</v>
      </c>
      <c r="O2003" s="8">
        <v>41916</v>
      </c>
      <c r="P2003" s="9">
        <f>O2003-N2003</f>
        <v>789</v>
      </c>
      <c r="Q2003">
        <v>92</v>
      </c>
      <c r="R2003" s="9">
        <f>P2003-Q2003</f>
        <v>697</v>
      </c>
      <c r="S2003" s="8">
        <f>O2003-R2003</f>
        <v>41219</v>
      </c>
      <c r="T2003">
        <v>13</v>
      </c>
      <c r="U2003">
        <v>2</v>
      </c>
      <c r="V2003">
        <v>21</v>
      </c>
      <c r="W2003">
        <v>4</v>
      </c>
      <c r="X2003">
        <v>0</v>
      </c>
      <c r="Y2003">
        <v>24</v>
      </c>
      <c r="Z2003">
        <v>64</v>
      </c>
      <c r="AA2003">
        <f>Z2003/P2003</f>
        <v>8.1115335868187574E-2</v>
      </c>
      <c r="AB2003" s="14" t="s">
        <v>506</v>
      </c>
      <c r="AC2003" s="13" t="s">
        <v>63</v>
      </c>
      <c r="AD2003">
        <v>2</v>
      </c>
      <c r="AE2003" t="str">
        <f>IF(AD2003&gt;3, "Prefers Discount", "Discount Indifferent")</f>
        <v>Discount Indifferent</v>
      </c>
      <c r="AF2003">
        <v>2</v>
      </c>
      <c r="AG2003">
        <v>1</v>
      </c>
      <c r="AH2003">
        <v>1</v>
      </c>
      <c r="AI2003" t="str">
        <f>INDEX($AF$1:$AH$1,MATCH(MAX(AF2003:AH2003),AF2003:AH2003,0))</f>
        <v>Store_Orders</v>
      </c>
      <c r="AJ2003">
        <v>8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f>SUM(AK2003:AO2003)</f>
        <v>0</v>
      </c>
      <c r="AQ2003" t="s">
        <v>67</v>
      </c>
      <c r="AR2003">
        <v>0</v>
      </c>
      <c r="AS2003" t="str">
        <f>IF(OR(AK2003&gt;0, AL2003&gt;0, AM2003&gt;0, AN2003&gt;0, AO2003&gt;0), "Converted", "Not Converted")</f>
        <v>Not Converted</v>
      </c>
      <c r="AT2003">
        <v>0</v>
      </c>
      <c r="AU2003">
        <v>3</v>
      </c>
      <c r="AV2003">
        <v>11</v>
      </c>
      <c r="AW2003">
        <f>IF(Z2003&gt;607, 4, 0)</f>
        <v>0</v>
      </c>
      <c r="AX2003">
        <f>IF(AA2003&gt;0.1497, 3, 0)</f>
        <v>0</v>
      </c>
      <c r="AY2003">
        <f>IF(P2003&gt;4031, 2, 0)</f>
        <v>0</v>
      </c>
      <c r="AZ2003">
        <f>IF(H2003&gt;51934.91, 1, 0)</f>
        <v>0</v>
      </c>
      <c r="BA2003">
        <f>SUM(AW2003:AZ2003)</f>
        <v>0</v>
      </c>
      <c r="BB2003" t="str">
        <f>VLOOKUP(BA2003,'Standard Deviations'!$L$1:$M$11,2,TRUE)</f>
        <v>No Tier</v>
      </c>
    </row>
    <row r="2004" spans="1:54" hidden="1">
      <c r="A2004">
        <v>11086</v>
      </c>
      <c r="B2004">
        <v>1984</v>
      </c>
      <c r="C2004">
        <f>2024-B2004</f>
        <v>40</v>
      </c>
      <c r="D2004" t="str">
        <f>VLOOKUP(B2004,Reference!$A$1:$B$125, 2)</f>
        <v>Millennials</v>
      </c>
      <c r="E2004" t="s">
        <v>546</v>
      </c>
      <c r="F2004" t="str">
        <f>IF(E2004="High School", "No College", "College")</f>
        <v>No College</v>
      </c>
      <c r="G2004" t="s">
        <v>60</v>
      </c>
      <c r="H2004">
        <v>25707</v>
      </c>
      <c r="I2004">
        <v>25707</v>
      </c>
      <c r="J2004" s="4" t="s">
        <v>341</v>
      </c>
      <c r="K2004">
        <v>1</v>
      </c>
      <c r="L2004">
        <v>0</v>
      </c>
      <c r="M2004" t="str">
        <f>IF(OR(K2004&gt;0, L2004&gt;0), "Parent", "Not Parent")</f>
        <v>Parent</v>
      </c>
      <c r="N2004" t="s">
        <v>663</v>
      </c>
      <c r="O2004" s="8">
        <v>41916</v>
      </c>
      <c r="P2004" s="9">
        <f>O2004-N2004</f>
        <v>259</v>
      </c>
      <c r="Q2004">
        <v>18</v>
      </c>
      <c r="R2004" s="9">
        <f>P2004-Q2004</f>
        <v>241</v>
      </c>
      <c r="S2004" s="8">
        <f>O2004-R2004</f>
        <v>41675</v>
      </c>
      <c r="T2004">
        <v>1</v>
      </c>
      <c r="U2004">
        <v>6</v>
      </c>
      <c r="V2004">
        <v>2</v>
      </c>
      <c r="W2004">
        <v>3</v>
      </c>
      <c r="X2004">
        <v>6</v>
      </c>
      <c r="Y2004">
        <v>3</v>
      </c>
      <c r="Z2004">
        <v>21</v>
      </c>
      <c r="AA2004">
        <f>Z2004/P2004</f>
        <v>8.1081081081081086E-2</v>
      </c>
      <c r="AB2004" s="11" t="s">
        <v>506</v>
      </c>
      <c r="AC2004" t="s">
        <v>59</v>
      </c>
      <c r="AD2004">
        <v>1</v>
      </c>
      <c r="AE2004" t="str">
        <f>IF(AD2004&gt;3, "Prefers Discount", "Discount Indifferent")</f>
        <v>Discount Indifferent</v>
      </c>
      <c r="AF2004">
        <v>3</v>
      </c>
      <c r="AG2004">
        <v>1</v>
      </c>
      <c r="AH2004">
        <v>0</v>
      </c>
      <c r="AI2004" t="str">
        <f>INDEX($AF$1:$AH$1,MATCH(MAX(AF2004:AH2004),AF2004:AH2004,0))</f>
        <v>Store_Orders</v>
      </c>
      <c r="AJ2004">
        <v>7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f>SUM(AK2004:AO2004)</f>
        <v>0</v>
      </c>
      <c r="AQ2004" t="s">
        <v>67</v>
      </c>
      <c r="AR2004">
        <v>0</v>
      </c>
      <c r="AS2004" t="str">
        <f>IF(OR(AK2004&gt;0, AL2004&gt;0, AM2004&gt;0, AN2004&gt;0, AO2004&gt;0), "Converted", "Not Converted")</f>
        <v>Not Converted</v>
      </c>
      <c r="AT2004">
        <v>0</v>
      </c>
      <c r="AU2004">
        <v>3</v>
      </c>
      <c r="AV2004">
        <v>11</v>
      </c>
      <c r="AW2004">
        <f>IF(Z2004&gt;607, 4, 0)</f>
        <v>0</v>
      </c>
      <c r="AX2004">
        <f>IF(AA2004&gt;0.1497, 3, 0)</f>
        <v>0</v>
      </c>
      <c r="AY2004">
        <f>IF(P2004&gt;4031, 2, 0)</f>
        <v>0</v>
      </c>
      <c r="AZ2004">
        <f>IF(H2004&gt;51934.91, 1, 0)</f>
        <v>0</v>
      </c>
      <c r="BA2004">
        <f>SUM(AW2004:AZ2004)</f>
        <v>0</v>
      </c>
      <c r="BB2004" t="str">
        <f>VLOOKUP(BA2004,'Standard Deviations'!$L$1:$M$11,2,TRUE)</f>
        <v>No Tier</v>
      </c>
    </row>
    <row r="2005" spans="1:54" hidden="1">
      <c r="A2005">
        <v>8566</v>
      </c>
      <c r="B2005">
        <v>1961</v>
      </c>
      <c r="C2005">
        <f>2024-B2005</f>
        <v>63</v>
      </c>
      <c r="D2005" t="str">
        <f>VLOOKUP(B2005,Reference!$A$1:$B$125, 2)</f>
        <v>Boomers</v>
      </c>
      <c r="E2005" t="s">
        <v>68</v>
      </c>
      <c r="F2005" t="str">
        <f>IF(E2005="High School", "No College", "College")</f>
        <v>College</v>
      </c>
      <c r="G2005" t="s">
        <v>65</v>
      </c>
      <c r="H2005">
        <v>32583</v>
      </c>
      <c r="I2005">
        <v>32583</v>
      </c>
      <c r="J2005" s="4" t="s">
        <v>175</v>
      </c>
      <c r="K2005">
        <v>1</v>
      </c>
      <c r="L2005">
        <v>1</v>
      </c>
      <c r="M2005" t="str">
        <f>IF(OR(K2005&gt;0, L2005&gt;0), "Parent", "Not Parent")</f>
        <v>Parent</v>
      </c>
      <c r="N2005" t="s">
        <v>167</v>
      </c>
      <c r="O2005" s="8">
        <v>41916</v>
      </c>
      <c r="P2005" s="9">
        <f>O2005-N2005</f>
        <v>111</v>
      </c>
      <c r="Q2005">
        <v>10</v>
      </c>
      <c r="R2005" s="9">
        <f>P2005-Q2005</f>
        <v>101</v>
      </c>
      <c r="S2005" s="8">
        <f>O2005-R2005</f>
        <v>41815</v>
      </c>
      <c r="T2005">
        <v>5</v>
      </c>
      <c r="U2005">
        <v>0</v>
      </c>
      <c r="V2005">
        <v>3</v>
      </c>
      <c r="W2005">
        <v>0</v>
      </c>
      <c r="X2005">
        <v>0</v>
      </c>
      <c r="Y2005">
        <v>1</v>
      </c>
      <c r="Z2005">
        <v>9</v>
      </c>
      <c r="AA2005">
        <f>Z2005/P2005</f>
        <v>8.1081081081081086E-2</v>
      </c>
      <c r="AB2005" s="11" t="s">
        <v>506</v>
      </c>
      <c r="AC2005" t="s">
        <v>59</v>
      </c>
      <c r="AD2005">
        <v>1</v>
      </c>
      <c r="AE2005" t="str">
        <f>IF(AD2005&gt;3, "Prefers Discount", "Discount Indifferent")</f>
        <v>Discount Indifferent</v>
      </c>
      <c r="AF2005">
        <v>2</v>
      </c>
      <c r="AG2005">
        <v>1</v>
      </c>
      <c r="AH2005">
        <v>0</v>
      </c>
      <c r="AI2005" t="str">
        <f>INDEX($AF$1:$AH$1,MATCH(MAX(AF2005:AH2005),AF2005:AH2005,0))</f>
        <v>Store_Orders</v>
      </c>
      <c r="AJ2005">
        <v>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f>SUM(AK2005:AO2005)</f>
        <v>0</v>
      </c>
      <c r="AQ2005" t="s">
        <v>67</v>
      </c>
      <c r="AR2005">
        <v>0</v>
      </c>
      <c r="AS2005" t="str">
        <f>IF(OR(AK2005&gt;0, AL2005&gt;0, AM2005&gt;0, AN2005&gt;0, AO2005&gt;0), "Converted", "Not Converted")</f>
        <v>Not Converted</v>
      </c>
      <c r="AT2005">
        <v>0</v>
      </c>
      <c r="AU2005">
        <v>3</v>
      </c>
      <c r="AV2005">
        <v>11</v>
      </c>
      <c r="AW2005">
        <f>IF(Z2005&gt;607, 4, 0)</f>
        <v>0</v>
      </c>
      <c r="AX2005">
        <f>IF(AA2005&gt;0.1497, 3, 0)</f>
        <v>0</v>
      </c>
      <c r="AY2005">
        <f>IF(P2005&gt;4031, 2, 0)</f>
        <v>0</v>
      </c>
      <c r="AZ2005">
        <f>IF(H2005&gt;51934.91, 1, 0)</f>
        <v>0</v>
      </c>
      <c r="BA2005">
        <f>SUM(AW2005:AZ2005)</f>
        <v>0</v>
      </c>
      <c r="BB2005" t="str">
        <f>VLOOKUP(BA2005,'Standard Deviations'!$L$1:$M$11,2,TRUE)</f>
        <v>No Tier</v>
      </c>
    </row>
    <row r="2006" spans="1:54" hidden="1">
      <c r="A2006">
        <v>948</v>
      </c>
      <c r="B2006">
        <v>1971</v>
      </c>
      <c r="C2006">
        <f>2024-B2006</f>
        <v>53</v>
      </c>
      <c r="D2006" t="str">
        <f>VLOOKUP(B2006,Reference!$A$1:$B$125, 2)</f>
        <v>Gen X</v>
      </c>
      <c r="E2006" t="s">
        <v>54</v>
      </c>
      <c r="F2006" t="str">
        <f>IF(E2006="High School", "No College", "College")</f>
        <v>College</v>
      </c>
      <c r="G2006" t="s">
        <v>60</v>
      </c>
      <c r="H2006">
        <v>10245</v>
      </c>
      <c r="I2006">
        <v>10245</v>
      </c>
      <c r="J2006" s="4" t="s">
        <v>723</v>
      </c>
      <c r="K2006">
        <v>1</v>
      </c>
      <c r="L2006">
        <v>0</v>
      </c>
      <c r="M2006" t="str">
        <f>IF(OR(K2006&gt;0, L2006&gt;0), "Parent", "Not Parent")</f>
        <v>Parent</v>
      </c>
      <c r="N2006" t="s">
        <v>637</v>
      </c>
      <c r="O2006" s="8">
        <v>41916</v>
      </c>
      <c r="P2006" s="9">
        <f>O2006-N2006</f>
        <v>507</v>
      </c>
      <c r="Q2006">
        <v>32</v>
      </c>
      <c r="R2006" s="9">
        <f>P2006-Q2006</f>
        <v>475</v>
      </c>
      <c r="S2006" s="8">
        <f>O2006-R2006</f>
        <v>41441</v>
      </c>
      <c r="T2006">
        <v>4</v>
      </c>
      <c r="U2006">
        <v>7</v>
      </c>
      <c r="V2006">
        <v>7</v>
      </c>
      <c r="W2006">
        <v>6</v>
      </c>
      <c r="X2006">
        <v>4</v>
      </c>
      <c r="Y2006">
        <v>13</v>
      </c>
      <c r="Z2006">
        <v>41</v>
      </c>
      <c r="AA2006">
        <f>Z2006/P2006</f>
        <v>8.0867850098619326E-2</v>
      </c>
      <c r="AB2006" s="11" t="s">
        <v>506</v>
      </c>
      <c r="AC2006" t="s">
        <v>59</v>
      </c>
      <c r="AD2006">
        <v>3</v>
      </c>
      <c r="AE2006" t="str">
        <f>IF(AD2006&gt;3, "Prefers Discount", "Discount Indifferent")</f>
        <v>Discount Indifferent</v>
      </c>
      <c r="AF2006">
        <v>2</v>
      </c>
      <c r="AG2006">
        <v>1</v>
      </c>
      <c r="AH2006">
        <v>2</v>
      </c>
      <c r="AI2006" t="str">
        <f>INDEX($AF$1:$AH$1,MATCH(MAX(AF2006:AH2006),AF2006:AH2006,0))</f>
        <v>Store_Orders</v>
      </c>
      <c r="AJ2006">
        <v>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f>SUM(AK2006:AO2006)</f>
        <v>0</v>
      </c>
      <c r="AQ2006" t="s">
        <v>67</v>
      </c>
      <c r="AR2006">
        <v>0</v>
      </c>
      <c r="AS2006" t="str">
        <f>IF(OR(AK2006&gt;0, AL2006&gt;0, AM2006&gt;0, AN2006&gt;0, AO2006&gt;0), "Converted", "Not Converted")</f>
        <v>Not Converted</v>
      </c>
      <c r="AT2006">
        <v>0</v>
      </c>
      <c r="AU2006">
        <v>3</v>
      </c>
      <c r="AV2006">
        <v>11</v>
      </c>
      <c r="AW2006">
        <f>IF(Z2006&gt;607, 4, 0)</f>
        <v>0</v>
      </c>
      <c r="AX2006">
        <f>IF(AA2006&gt;0.1497, 3, 0)</f>
        <v>0</v>
      </c>
      <c r="AY2006">
        <f>IF(P2006&gt;4031, 2, 0)</f>
        <v>0</v>
      </c>
      <c r="AZ2006">
        <f>IF(H2006&gt;51934.91, 1, 0)</f>
        <v>0</v>
      </c>
      <c r="BA2006">
        <f>SUM(AW2006:AZ2006)</f>
        <v>0</v>
      </c>
      <c r="BB2006" t="str">
        <f>VLOOKUP(BA2006,'Standard Deviations'!$L$1:$M$11,2,TRUE)</f>
        <v>No Tier</v>
      </c>
    </row>
    <row r="2007" spans="1:54" hidden="1">
      <c r="A2007">
        <v>4211</v>
      </c>
      <c r="B2007">
        <v>1986</v>
      </c>
      <c r="C2007">
        <f>2024-B2007</f>
        <v>38</v>
      </c>
      <c r="D2007" t="str">
        <f>VLOOKUP(B2007,Reference!$A$1:$B$125, 2)</f>
        <v>Millennials</v>
      </c>
      <c r="E2007" t="s">
        <v>546</v>
      </c>
      <c r="F2007" t="str">
        <f>IF(E2007="High School", "No College", "College")</f>
        <v>No College</v>
      </c>
      <c r="G2007" t="s">
        <v>55</v>
      </c>
      <c r="H2007">
        <v>20425</v>
      </c>
      <c r="I2007">
        <v>20425</v>
      </c>
      <c r="J2007" s="4" t="s">
        <v>341</v>
      </c>
      <c r="K2007">
        <v>1</v>
      </c>
      <c r="L2007">
        <v>0</v>
      </c>
      <c r="M2007" t="str">
        <f>IF(OR(K2007&gt;0, L2007&gt;0), "Parent", "Not Parent")</f>
        <v>Parent</v>
      </c>
      <c r="N2007" t="s">
        <v>397</v>
      </c>
      <c r="O2007" s="8">
        <v>41916</v>
      </c>
      <c r="P2007" s="9">
        <f>O2007-N2007</f>
        <v>705</v>
      </c>
      <c r="Q2007">
        <v>5</v>
      </c>
      <c r="R2007" s="9">
        <f>P2007-Q2007</f>
        <v>700</v>
      </c>
      <c r="S2007" s="8">
        <f>O2007-R2007</f>
        <v>41216</v>
      </c>
      <c r="T2007">
        <v>4</v>
      </c>
      <c r="U2007">
        <v>12</v>
      </c>
      <c r="V2007">
        <v>5</v>
      </c>
      <c r="W2007">
        <v>3</v>
      </c>
      <c r="X2007">
        <v>16</v>
      </c>
      <c r="Y2007">
        <v>17</v>
      </c>
      <c r="Z2007">
        <v>57</v>
      </c>
      <c r="AA2007">
        <f>Z2007/P2007</f>
        <v>8.085106382978724E-2</v>
      </c>
      <c r="AB2007" s="11" t="s">
        <v>506</v>
      </c>
      <c r="AC2007" t="s">
        <v>59</v>
      </c>
      <c r="AD2007">
        <v>2</v>
      </c>
      <c r="AE2007" t="str">
        <f>IF(AD2007&gt;3, "Prefers Discount", "Discount Indifferent")</f>
        <v>Discount Indifferent</v>
      </c>
      <c r="AF2007">
        <v>3</v>
      </c>
      <c r="AG2007">
        <v>2</v>
      </c>
      <c r="AH2007">
        <v>0</v>
      </c>
      <c r="AI2007" t="str">
        <f>INDEX($AF$1:$AH$1,MATCH(MAX(AF2007:AH2007),AF2007:AH2007,0))</f>
        <v>Store_Orders</v>
      </c>
      <c r="AJ2007">
        <v>7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f>SUM(AK2007:AO2007)</f>
        <v>0</v>
      </c>
      <c r="AQ2007" t="s">
        <v>67</v>
      </c>
      <c r="AR2007">
        <v>0</v>
      </c>
      <c r="AS2007" t="str">
        <f>IF(OR(AK2007&gt;0, AL2007&gt;0, AM2007&gt;0, AN2007&gt;0, AO2007&gt;0), "Converted", "Not Converted")</f>
        <v>Not Converted</v>
      </c>
      <c r="AT2007">
        <v>0</v>
      </c>
      <c r="AU2007">
        <v>3</v>
      </c>
      <c r="AV2007">
        <v>11</v>
      </c>
      <c r="AW2007">
        <f>IF(Z2007&gt;607, 4, 0)</f>
        <v>0</v>
      </c>
      <c r="AX2007">
        <f>IF(AA2007&gt;0.1497, 3, 0)</f>
        <v>0</v>
      </c>
      <c r="AY2007">
        <f>IF(P2007&gt;4031, 2, 0)</f>
        <v>0</v>
      </c>
      <c r="AZ2007">
        <f>IF(H2007&gt;51934.91, 1, 0)</f>
        <v>0</v>
      </c>
      <c r="BA2007">
        <f>SUM(AW2007:AZ2007)</f>
        <v>0</v>
      </c>
      <c r="BB2007" t="str">
        <f>VLOOKUP(BA2007,'Standard Deviations'!$L$1:$M$11,2,TRUE)</f>
        <v>No Tier</v>
      </c>
    </row>
    <row r="2008" spans="1:54" hidden="1">
      <c r="A2008">
        <v>1407</v>
      </c>
      <c r="B2008">
        <v>1986</v>
      </c>
      <c r="C2008">
        <f>2024-B2008</f>
        <v>38</v>
      </c>
      <c r="D2008" t="str">
        <f>VLOOKUP(B2008,Reference!$A$1:$B$125, 2)</f>
        <v>Millennials</v>
      </c>
      <c r="E2008" t="s">
        <v>546</v>
      </c>
      <c r="F2008" t="str">
        <f>IF(E2008="High School", "No College", "College")</f>
        <v>No College</v>
      </c>
      <c r="G2008" t="s">
        <v>55</v>
      </c>
      <c r="H2008">
        <v>20425</v>
      </c>
      <c r="I2008">
        <v>20425</v>
      </c>
      <c r="J2008" s="4" t="s">
        <v>341</v>
      </c>
      <c r="K2008">
        <v>1</v>
      </c>
      <c r="L2008">
        <v>0</v>
      </c>
      <c r="M2008" t="str">
        <f>IF(OR(K2008&gt;0, L2008&gt;0), "Parent", "Not Parent")</f>
        <v>Parent</v>
      </c>
      <c r="N2008" t="s">
        <v>397</v>
      </c>
      <c r="O2008" s="8">
        <v>41916</v>
      </c>
      <c r="P2008" s="9">
        <f>O2008-N2008</f>
        <v>705</v>
      </c>
      <c r="Q2008">
        <v>5</v>
      </c>
      <c r="R2008" s="9">
        <f>P2008-Q2008</f>
        <v>700</v>
      </c>
      <c r="S2008" s="8">
        <f>O2008-R2008</f>
        <v>41216</v>
      </c>
      <c r="T2008">
        <v>4</v>
      </c>
      <c r="U2008">
        <v>12</v>
      </c>
      <c r="V2008">
        <v>5</v>
      </c>
      <c r="W2008">
        <v>3</v>
      </c>
      <c r="X2008">
        <v>16</v>
      </c>
      <c r="Y2008">
        <v>17</v>
      </c>
      <c r="Z2008">
        <v>57</v>
      </c>
      <c r="AA2008">
        <f>Z2008/P2008</f>
        <v>8.085106382978724E-2</v>
      </c>
      <c r="AB2008" s="11" t="s">
        <v>506</v>
      </c>
      <c r="AC2008" t="s">
        <v>59</v>
      </c>
      <c r="AD2008">
        <v>2</v>
      </c>
      <c r="AE2008" t="str">
        <f>IF(AD2008&gt;3, "Prefers Discount", "Discount Indifferent")</f>
        <v>Discount Indifferent</v>
      </c>
      <c r="AF2008">
        <v>3</v>
      </c>
      <c r="AG2008">
        <v>2</v>
      </c>
      <c r="AH2008">
        <v>0</v>
      </c>
      <c r="AI2008" t="str">
        <f>INDEX($AF$1:$AH$1,MATCH(MAX(AF2008:AH2008),AF2008:AH2008,0))</f>
        <v>Store_Orders</v>
      </c>
      <c r="AJ2008">
        <v>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f>SUM(AK2008:AO2008)</f>
        <v>0</v>
      </c>
      <c r="AQ2008" t="s">
        <v>67</v>
      </c>
      <c r="AR2008">
        <v>0</v>
      </c>
      <c r="AS2008" t="str">
        <f>IF(OR(AK2008&gt;0, AL2008&gt;0, AM2008&gt;0, AN2008&gt;0, AO2008&gt;0), "Converted", "Not Converted")</f>
        <v>Not Converted</v>
      </c>
      <c r="AT2008">
        <v>0</v>
      </c>
      <c r="AU2008">
        <v>3</v>
      </c>
      <c r="AV2008">
        <v>11</v>
      </c>
      <c r="AW2008">
        <f>IF(Z2008&gt;607, 4, 0)</f>
        <v>0</v>
      </c>
      <c r="AX2008">
        <f>IF(AA2008&gt;0.1497, 3, 0)</f>
        <v>0</v>
      </c>
      <c r="AY2008">
        <f>IF(P2008&gt;4031, 2, 0)</f>
        <v>0</v>
      </c>
      <c r="AZ2008">
        <f>IF(H2008&gt;51934.91, 1, 0)</f>
        <v>0</v>
      </c>
      <c r="BA2008">
        <f>SUM(AW2008:AZ2008)</f>
        <v>0</v>
      </c>
      <c r="BB2008" t="str">
        <f>VLOOKUP(BA2008,'Standard Deviations'!$L$1:$M$11,2,TRUE)</f>
        <v>No Tier</v>
      </c>
    </row>
    <row r="2009" spans="1:54" hidden="1">
      <c r="A2009">
        <v>10219</v>
      </c>
      <c r="B2009">
        <v>1972</v>
      </c>
      <c r="C2009">
        <f>2024-B2009</f>
        <v>52</v>
      </c>
      <c r="D2009" t="str">
        <f>VLOOKUP(B2009,Reference!$A$1:$B$125, 2)</f>
        <v>Gen X</v>
      </c>
      <c r="E2009" t="s">
        <v>54</v>
      </c>
      <c r="F2009" t="str">
        <f>IF(E2009="High School", "No College", "College")</f>
        <v>College</v>
      </c>
      <c r="G2009" t="s">
        <v>65</v>
      </c>
      <c r="H2009">
        <v>31590</v>
      </c>
      <c r="I2009">
        <v>31590</v>
      </c>
      <c r="J2009" s="4" t="s">
        <v>175</v>
      </c>
      <c r="K2009">
        <v>1</v>
      </c>
      <c r="L2009">
        <v>0</v>
      </c>
      <c r="M2009" t="str">
        <f>IF(OR(K2009&gt;0, L2009&gt;0), "Parent", "Not Parent")</f>
        <v>Parent</v>
      </c>
      <c r="N2009" t="s">
        <v>585</v>
      </c>
      <c r="O2009" s="8">
        <v>41916</v>
      </c>
      <c r="P2009" s="9">
        <f>O2009-N2009</f>
        <v>473</v>
      </c>
      <c r="Q2009">
        <v>40</v>
      </c>
      <c r="R2009" s="9">
        <f>P2009-Q2009</f>
        <v>433</v>
      </c>
      <c r="S2009" s="8">
        <f>O2009-R2009</f>
        <v>41483</v>
      </c>
      <c r="T2009">
        <v>6</v>
      </c>
      <c r="U2009">
        <v>2</v>
      </c>
      <c r="V2009">
        <v>15</v>
      </c>
      <c r="W2009">
        <v>6</v>
      </c>
      <c r="X2009">
        <v>6</v>
      </c>
      <c r="Y2009">
        <v>3</v>
      </c>
      <c r="Z2009">
        <v>38</v>
      </c>
      <c r="AA2009">
        <f>Z2009/P2009</f>
        <v>8.0338266384778007E-2</v>
      </c>
      <c r="AB2009" s="11" t="s">
        <v>506</v>
      </c>
      <c r="AC2009" t="s">
        <v>59</v>
      </c>
      <c r="AD2009">
        <v>1</v>
      </c>
      <c r="AE2009" t="str">
        <f>IF(AD2009&gt;3, "Prefers Discount", "Discount Indifferent")</f>
        <v>Discount Indifferent</v>
      </c>
      <c r="AF2009">
        <v>3</v>
      </c>
      <c r="AG2009">
        <v>1</v>
      </c>
      <c r="AH2009">
        <v>0</v>
      </c>
      <c r="AI2009" t="str">
        <f>INDEX($AF$1:$AH$1,MATCH(MAX(AF2009:AH2009),AF2009:AH2009,0))</f>
        <v>Store_Orders</v>
      </c>
      <c r="AJ2009">
        <v>8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f>SUM(AK2009:AO2009)</f>
        <v>0</v>
      </c>
      <c r="AQ2009" t="s">
        <v>67</v>
      </c>
      <c r="AR2009">
        <v>0</v>
      </c>
      <c r="AS2009" t="str">
        <f>IF(OR(AK2009&gt;0, AL2009&gt;0, AM2009&gt;0, AN2009&gt;0, AO2009&gt;0), "Converted", "Not Converted")</f>
        <v>Not Converted</v>
      </c>
      <c r="AT2009">
        <v>0</v>
      </c>
      <c r="AU2009">
        <v>3</v>
      </c>
      <c r="AV2009">
        <v>11</v>
      </c>
      <c r="AW2009">
        <f>IF(Z2009&gt;607, 4, 0)</f>
        <v>0</v>
      </c>
      <c r="AX2009">
        <f>IF(AA2009&gt;0.1497, 3, 0)</f>
        <v>0</v>
      </c>
      <c r="AY2009">
        <f>IF(P2009&gt;4031, 2, 0)</f>
        <v>0</v>
      </c>
      <c r="AZ2009">
        <f>IF(H2009&gt;51934.91, 1, 0)</f>
        <v>0</v>
      </c>
      <c r="BA2009">
        <f>SUM(AW2009:AZ2009)</f>
        <v>0</v>
      </c>
      <c r="BB2009" t="str">
        <f>VLOOKUP(BA2009,'Standard Deviations'!$L$1:$M$11,2,TRUE)</f>
        <v>No Tier</v>
      </c>
    </row>
    <row r="2010" spans="1:54">
      <c r="A2010">
        <v>800</v>
      </c>
      <c r="B2010">
        <v>1960</v>
      </c>
      <c r="C2010">
        <f>2024-B2010</f>
        <v>64</v>
      </c>
      <c r="D2010" t="str">
        <f>VLOOKUP(B2010,Reference!$A$1:$B$125, 2)</f>
        <v>Boomers</v>
      </c>
      <c r="E2010" t="s">
        <v>54</v>
      </c>
      <c r="F2010" t="str">
        <f>IF(E2010="High School", "No College", "College")</f>
        <v>College</v>
      </c>
      <c r="G2010" t="s">
        <v>65</v>
      </c>
      <c r="H2010">
        <v>44512</v>
      </c>
      <c r="I2010">
        <v>44512</v>
      </c>
      <c r="J2010" s="4" t="s">
        <v>175</v>
      </c>
      <c r="K2010">
        <v>1</v>
      </c>
      <c r="L2010">
        <v>1</v>
      </c>
      <c r="M2010" t="str">
        <f>IF(OR(K2010&gt;0, L2010&gt;0), "Parent", "Not Parent")</f>
        <v>Parent</v>
      </c>
      <c r="N2010" t="s">
        <v>681</v>
      </c>
      <c r="O2010" s="8">
        <v>41916</v>
      </c>
      <c r="P2010" s="9">
        <f>O2010-N2010</f>
        <v>400</v>
      </c>
      <c r="Q2010">
        <v>57</v>
      </c>
      <c r="R2010" s="9">
        <f>P2010-Q2010</f>
        <v>343</v>
      </c>
      <c r="S2010" s="8">
        <f>O2010-R2010</f>
        <v>41573</v>
      </c>
      <c r="T2010">
        <v>23</v>
      </c>
      <c r="U2010">
        <v>1</v>
      </c>
      <c r="V2010">
        <v>6</v>
      </c>
      <c r="W2010">
        <v>0</v>
      </c>
      <c r="X2010">
        <v>0</v>
      </c>
      <c r="Y2010">
        <v>2</v>
      </c>
      <c r="Z2010">
        <v>32</v>
      </c>
      <c r="AA2010">
        <f>Z2010/P2010</f>
        <v>0.08</v>
      </c>
      <c r="AB2010" s="14" t="s">
        <v>506</v>
      </c>
      <c r="AC2010" s="13" t="s">
        <v>63</v>
      </c>
      <c r="AD2010">
        <v>2</v>
      </c>
      <c r="AE2010" t="str">
        <f>IF(AD2010&gt;3, "Prefers Discount", "Discount Indifferent")</f>
        <v>Discount Indifferent</v>
      </c>
      <c r="AF2010">
        <v>3</v>
      </c>
      <c r="AG2010">
        <v>1</v>
      </c>
      <c r="AH2010">
        <v>0</v>
      </c>
      <c r="AI2010" t="str">
        <f>INDEX($AF$1:$AH$1,MATCH(MAX(AF2010:AH2010),AF2010:AH2010,0))</f>
        <v>Store_Orders</v>
      </c>
      <c r="AJ2010">
        <v>4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f>SUM(AK2010:AO2010)</f>
        <v>0</v>
      </c>
      <c r="AQ2010" t="s">
        <v>67</v>
      </c>
      <c r="AR2010">
        <v>0</v>
      </c>
      <c r="AS2010" t="str">
        <f>IF(OR(AK2010&gt;0, AL2010&gt;0, AM2010&gt;0, AN2010&gt;0, AO2010&gt;0), "Converted", "Not Converted")</f>
        <v>Not Converted</v>
      </c>
      <c r="AT2010">
        <v>0</v>
      </c>
      <c r="AU2010">
        <v>3</v>
      </c>
      <c r="AV2010">
        <v>11</v>
      </c>
      <c r="AW2010">
        <f>IF(Z2010&gt;607, 4, 0)</f>
        <v>0</v>
      </c>
      <c r="AX2010">
        <f>IF(AA2010&gt;0.1497, 3, 0)</f>
        <v>0</v>
      </c>
      <c r="AY2010">
        <f>IF(P2010&gt;4031, 2, 0)</f>
        <v>0</v>
      </c>
      <c r="AZ2010">
        <f>IF(H2010&gt;51934.91, 1, 0)</f>
        <v>0</v>
      </c>
      <c r="BA2010">
        <f>SUM(AW2010:AZ2010)</f>
        <v>0</v>
      </c>
      <c r="BB2010" t="str">
        <f>VLOOKUP(BA2010,'Standard Deviations'!$L$1:$M$11,2,TRUE)</f>
        <v>No Tier</v>
      </c>
    </row>
    <row r="2011" spans="1:54" hidden="1">
      <c r="A2011">
        <v>1715</v>
      </c>
      <c r="B2011">
        <v>1978</v>
      </c>
      <c r="C2011">
        <f>2024-B2011</f>
        <v>46</v>
      </c>
      <c r="D2011" t="str">
        <f>VLOOKUP(B2011,Reference!$A$1:$B$125, 2)</f>
        <v>Gen X</v>
      </c>
      <c r="E2011" t="s">
        <v>54</v>
      </c>
      <c r="F2011" t="str">
        <f>IF(E2011="High School", "No College", "College")</f>
        <v>College</v>
      </c>
      <c r="G2011" t="s">
        <v>65</v>
      </c>
      <c r="H2011">
        <v>25851</v>
      </c>
      <c r="I2011">
        <v>25851</v>
      </c>
      <c r="J2011" s="4" t="s">
        <v>341</v>
      </c>
      <c r="K2011">
        <v>1</v>
      </c>
      <c r="L2011">
        <v>0</v>
      </c>
      <c r="M2011" t="str">
        <f>IF(OR(K2011&gt;0, L2011&gt;0), "Parent", "Not Parent")</f>
        <v>Parent</v>
      </c>
      <c r="N2011" t="s">
        <v>617</v>
      </c>
      <c r="O2011" s="8">
        <v>41916</v>
      </c>
      <c r="P2011" s="9">
        <f>O2011-N2011</f>
        <v>600</v>
      </c>
      <c r="Q2011">
        <v>45</v>
      </c>
      <c r="R2011" s="9">
        <f>P2011-Q2011</f>
        <v>555</v>
      </c>
      <c r="S2011" s="8">
        <f>O2011-R2011</f>
        <v>41361</v>
      </c>
      <c r="T2011">
        <v>9</v>
      </c>
      <c r="U2011">
        <v>4</v>
      </c>
      <c r="V2011">
        <v>18</v>
      </c>
      <c r="W2011">
        <v>7</v>
      </c>
      <c r="X2011">
        <v>5</v>
      </c>
      <c r="Y2011">
        <v>5</v>
      </c>
      <c r="Z2011">
        <v>48</v>
      </c>
      <c r="AA2011">
        <f>Z2011/P2011</f>
        <v>0.08</v>
      </c>
      <c r="AB2011" s="11" t="s">
        <v>506</v>
      </c>
      <c r="AC2011" t="s">
        <v>59</v>
      </c>
      <c r="AD2011">
        <v>2</v>
      </c>
      <c r="AE2011" t="str">
        <f>IF(AD2011&gt;3, "Prefers Discount", "Discount Indifferent")</f>
        <v>Discount Indifferent</v>
      </c>
      <c r="AF2011">
        <v>3</v>
      </c>
      <c r="AG2011">
        <v>2</v>
      </c>
      <c r="AH2011">
        <v>0</v>
      </c>
      <c r="AI2011" t="str">
        <f>INDEX($AF$1:$AH$1,MATCH(MAX(AF2011:AH2011),AF2011:AH2011,0))</f>
        <v>Store_Orders</v>
      </c>
      <c r="AJ2011">
        <v>7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f>SUM(AK2011:AO2011)</f>
        <v>0</v>
      </c>
      <c r="AQ2011" t="s">
        <v>67</v>
      </c>
      <c r="AR2011">
        <v>0</v>
      </c>
      <c r="AS2011" t="str">
        <f>IF(OR(AK2011&gt;0, AL2011&gt;0, AM2011&gt;0, AN2011&gt;0, AO2011&gt;0), "Converted", "Not Converted")</f>
        <v>Not Converted</v>
      </c>
      <c r="AT2011">
        <v>0</v>
      </c>
      <c r="AU2011">
        <v>3</v>
      </c>
      <c r="AV2011">
        <v>11</v>
      </c>
      <c r="AW2011">
        <f>IF(Z2011&gt;607, 4, 0)</f>
        <v>0</v>
      </c>
      <c r="AX2011">
        <f>IF(AA2011&gt;0.1497, 3, 0)</f>
        <v>0</v>
      </c>
      <c r="AY2011">
        <f>IF(P2011&gt;4031, 2, 0)</f>
        <v>0</v>
      </c>
      <c r="AZ2011">
        <f>IF(H2011&gt;51934.91, 1, 0)</f>
        <v>0</v>
      </c>
      <c r="BA2011">
        <f>SUM(AW2011:AZ2011)</f>
        <v>0</v>
      </c>
      <c r="BB2011" t="str">
        <f>VLOOKUP(BA2011,'Standard Deviations'!$L$1:$M$11,2,TRUE)</f>
        <v>No Tier</v>
      </c>
    </row>
    <row r="2012" spans="1:54">
      <c r="A2012">
        <v>11031</v>
      </c>
      <c r="B2012">
        <v>1950</v>
      </c>
      <c r="C2012">
        <f>2024-B2012</f>
        <v>74</v>
      </c>
      <c r="D2012" t="str">
        <f>VLOOKUP(B2012,Reference!$A$1:$B$125, 2)</f>
        <v>Boomers</v>
      </c>
      <c r="E2012" t="s">
        <v>68</v>
      </c>
      <c r="F2012" t="str">
        <f>IF(E2012="High School", "No College", "College")</f>
        <v>College</v>
      </c>
      <c r="G2012" t="s">
        <v>55</v>
      </c>
      <c r="H2012">
        <v>48699</v>
      </c>
      <c r="I2012">
        <v>48699</v>
      </c>
      <c r="J2012" s="4" t="s">
        <v>175</v>
      </c>
      <c r="K2012">
        <v>1</v>
      </c>
      <c r="L2012">
        <v>1</v>
      </c>
      <c r="M2012" t="str">
        <f>IF(OR(K2012&gt;0, L2012&gt;0), "Parent", "Not Parent")</f>
        <v>Parent</v>
      </c>
      <c r="N2012" t="s">
        <v>724</v>
      </c>
      <c r="O2012" s="8">
        <v>41916</v>
      </c>
      <c r="P2012" s="9">
        <f>O2012-N2012</f>
        <v>501</v>
      </c>
      <c r="Q2012">
        <v>90</v>
      </c>
      <c r="R2012" s="9">
        <f>P2012-Q2012</f>
        <v>411</v>
      </c>
      <c r="S2012" s="8">
        <f>O2012-R2012</f>
        <v>41505</v>
      </c>
      <c r="T2012">
        <v>26</v>
      </c>
      <c r="U2012">
        <v>1</v>
      </c>
      <c r="V2012">
        <v>10</v>
      </c>
      <c r="W2012">
        <v>2</v>
      </c>
      <c r="X2012">
        <v>0</v>
      </c>
      <c r="Y2012">
        <v>1</v>
      </c>
      <c r="Z2012">
        <v>40</v>
      </c>
      <c r="AA2012">
        <f>Z2012/P2012</f>
        <v>7.9840319361277445E-2</v>
      </c>
      <c r="AB2012" s="14" t="s">
        <v>506</v>
      </c>
      <c r="AC2012" s="13" t="s">
        <v>63</v>
      </c>
      <c r="AD2012">
        <v>1</v>
      </c>
      <c r="AE2012" t="str">
        <f>IF(AD2012&gt;3, "Prefers Discount", "Discount Indifferent")</f>
        <v>Discount Indifferent</v>
      </c>
      <c r="AF2012">
        <v>3</v>
      </c>
      <c r="AG2012">
        <v>1</v>
      </c>
      <c r="AH2012">
        <v>0</v>
      </c>
      <c r="AI2012" t="str">
        <f>INDEX($AF$1:$AH$1,MATCH(MAX(AF2012:AH2012),AF2012:AH2012,0))</f>
        <v>Store_Orders</v>
      </c>
      <c r="AJ2012">
        <v>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f>SUM(AK2012:AO2012)</f>
        <v>0</v>
      </c>
      <c r="AQ2012" t="s">
        <v>67</v>
      </c>
      <c r="AR2012">
        <v>0</v>
      </c>
      <c r="AS2012" t="str">
        <f>IF(OR(AK2012&gt;0, AL2012&gt;0, AM2012&gt;0, AN2012&gt;0, AO2012&gt;0), "Converted", "Not Converted")</f>
        <v>Not Converted</v>
      </c>
      <c r="AT2012">
        <v>0</v>
      </c>
      <c r="AU2012">
        <v>3</v>
      </c>
      <c r="AV2012">
        <v>11</v>
      </c>
      <c r="AW2012">
        <f>IF(Z2012&gt;607, 4, 0)</f>
        <v>0</v>
      </c>
      <c r="AX2012">
        <f>IF(AA2012&gt;0.1497, 3, 0)</f>
        <v>0</v>
      </c>
      <c r="AY2012">
        <f>IF(P2012&gt;4031, 2, 0)</f>
        <v>0</v>
      </c>
      <c r="AZ2012">
        <f>IF(H2012&gt;51934.91, 1, 0)</f>
        <v>0</v>
      </c>
      <c r="BA2012">
        <f>SUM(AW2012:AZ2012)</f>
        <v>0</v>
      </c>
      <c r="BB2012" t="str">
        <f>VLOOKUP(BA2012,'Standard Deviations'!$L$1:$M$11,2,TRUE)</f>
        <v>No Tier</v>
      </c>
    </row>
    <row r="2013" spans="1:54" hidden="1">
      <c r="A2013">
        <v>3436</v>
      </c>
      <c r="B2013">
        <v>1969</v>
      </c>
      <c r="C2013">
        <f>2024-B2013</f>
        <v>55</v>
      </c>
      <c r="D2013" t="str">
        <f>VLOOKUP(B2013,Reference!$A$1:$B$125, 2)</f>
        <v>Gen X</v>
      </c>
      <c r="E2013" t="s">
        <v>54</v>
      </c>
      <c r="F2013" t="str">
        <f>IF(E2013="High School", "No College", "College")</f>
        <v>College</v>
      </c>
      <c r="G2013" t="s">
        <v>55</v>
      </c>
      <c r="H2013">
        <v>14045</v>
      </c>
      <c r="I2013">
        <v>14045</v>
      </c>
      <c r="J2013" s="4" t="s">
        <v>341</v>
      </c>
      <c r="K2013">
        <v>1</v>
      </c>
      <c r="L2013">
        <v>0</v>
      </c>
      <c r="M2013" t="str">
        <f>IF(OR(K2013&gt;0, L2013&gt;0), "Parent", "Not Parent")</f>
        <v>Parent</v>
      </c>
      <c r="N2013" t="s">
        <v>187</v>
      </c>
      <c r="O2013" s="8">
        <v>41916</v>
      </c>
      <c r="P2013" s="9">
        <f>O2013-N2013</f>
        <v>251</v>
      </c>
      <c r="Q2013">
        <v>24</v>
      </c>
      <c r="R2013" s="9">
        <f>P2013-Q2013</f>
        <v>227</v>
      </c>
      <c r="S2013" s="8">
        <f>O2013-R2013</f>
        <v>41689</v>
      </c>
      <c r="T2013">
        <v>11</v>
      </c>
      <c r="U2013">
        <v>0</v>
      </c>
      <c r="V2013">
        <v>5</v>
      </c>
      <c r="W2013">
        <v>2</v>
      </c>
      <c r="X2013">
        <v>1</v>
      </c>
      <c r="Y2013">
        <v>1</v>
      </c>
      <c r="Z2013">
        <v>20</v>
      </c>
      <c r="AA2013">
        <f>Z2013/P2013</f>
        <v>7.9681274900398405E-2</v>
      </c>
      <c r="AB2013" s="11" t="s">
        <v>506</v>
      </c>
      <c r="AC2013" t="s">
        <v>59</v>
      </c>
      <c r="AD2013">
        <v>1</v>
      </c>
      <c r="AE2013" t="str">
        <f>IF(AD2013&gt;3, "Prefers Discount", "Discount Indifferent")</f>
        <v>Discount Indifferent</v>
      </c>
      <c r="AF2013">
        <v>3</v>
      </c>
      <c r="AG2013">
        <v>1</v>
      </c>
      <c r="AH2013">
        <v>0</v>
      </c>
      <c r="AI2013" t="str">
        <f>INDEX($AF$1:$AH$1,MATCH(MAX(AF2013:AH2013),AF2013:AH2013,0))</f>
        <v>Store_Orders</v>
      </c>
      <c r="AJ2013">
        <v>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f>SUM(AK2013:AO2013)</f>
        <v>0</v>
      </c>
      <c r="AQ2013" t="s">
        <v>67</v>
      </c>
      <c r="AR2013">
        <v>0</v>
      </c>
      <c r="AS2013" t="str">
        <f>IF(OR(AK2013&gt;0, AL2013&gt;0, AM2013&gt;0, AN2013&gt;0, AO2013&gt;0), "Converted", "Not Converted")</f>
        <v>Not Converted</v>
      </c>
      <c r="AT2013">
        <v>0</v>
      </c>
      <c r="AU2013">
        <v>3</v>
      </c>
      <c r="AV2013">
        <v>11</v>
      </c>
      <c r="AW2013">
        <f>IF(Z2013&gt;607, 4, 0)</f>
        <v>0</v>
      </c>
      <c r="AX2013">
        <f>IF(AA2013&gt;0.1497, 3, 0)</f>
        <v>0</v>
      </c>
      <c r="AY2013">
        <f>IF(P2013&gt;4031, 2, 0)</f>
        <v>0</v>
      </c>
      <c r="AZ2013">
        <f>IF(H2013&gt;51934.91, 1, 0)</f>
        <v>0</v>
      </c>
      <c r="BA2013">
        <f>SUM(AW2013:AZ2013)</f>
        <v>0</v>
      </c>
      <c r="BB2013" t="str">
        <f>VLOOKUP(BA2013,'Standard Deviations'!$L$1:$M$11,2,TRUE)</f>
        <v>No Tier</v>
      </c>
    </row>
    <row r="2014" spans="1:54" hidden="1">
      <c r="A2014">
        <v>6347</v>
      </c>
      <c r="B2014">
        <v>1979</v>
      </c>
      <c r="C2014">
        <f>2024-B2014</f>
        <v>45</v>
      </c>
      <c r="D2014" t="str">
        <f>VLOOKUP(B2014,Reference!$A$1:$B$125, 2)</f>
        <v>Gen X</v>
      </c>
      <c r="E2014" t="s">
        <v>546</v>
      </c>
      <c r="F2014" t="str">
        <f>IF(E2014="High School", "No College", "College")</f>
        <v>No College</v>
      </c>
      <c r="G2014" t="s">
        <v>60</v>
      </c>
      <c r="H2014">
        <v>15862</v>
      </c>
      <c r="I2014">
        <v>15862</v>
      </c>
      <c r="J2014" s="4" t="s">
        <v>341</v>
      </c>
      <c r="K2014">
        <v>1</v>
      </c>
      <c r="L2014">
        <v>0</v>
      </c>
      <c r="M2014" t="str">
        <f>IF(OR(K2014&gt;0, L2014&gt;0), "Parent", "Not Parent")</f>
        <v>Parent</v>
      </c>
      <c r="N2014" t="s">
        <v>567</v>
      </c>
      <c r="O2014" s="8">
        <v>41916</v>
      </c>
      <c r="P2014" s="9">
        <f>O2014-N2014</f>
        <v>464</v>
      </c>
      <c r="Q2014">
        <v>26</v>
      </c>
      <c r="R2014" s="9">
        <f>P2014-Q2014</f>
        <v>438</v>
      </c>
      <c r="S2014" s="8">
        <f>O2014-R2014</f>
        <v>41478</v>
      </c>
      <c r="T2014">
        <v>1</v>
      </c>
      <c r="U2014">
        <v>1</v>
      </c>
      <c r="V2014">
        <v>4</v>
      </c>
      <c r="W2014">
        <v>11</v>
      </c>
      <c r="X2014">
        <v>9</v>
      </c>
      <c r="Y2014">
        <v>10</v>
      </c>
      <c r="Z2014">
        <v>36</v>
      </c>
      <c r="AA2014">
        <f>Z2014/P2014</f>
        <v>7.7586206896551727E-2</v>
      </c>
      <c r="AB2014" s="11" t="s">
        <v>506</v>
      </c>
      <c r="AC2014" t="s">
        <v>59</v>
      </c>
      <c r="AD2014">
        <v>1</v>
      </c>
      <c r="AE2014" t="str">
        <f>IF(AD2014&gt;3, "Prefers Discount", "Discount Indifferent")</f>
        <v>Discount Indifferent</v>
      </c>
      <c r="AF2014">
        <v>3</v>
      </c>
      <c r="AG2014">
        <v>1</v>
      </c>
      <c r="AH2014">
        <v>0</v>
      </c>
      <c r="AI2014" t="str">
        <f>INDEX($AF$1:$AH$1,MATCH(MAX(AF2014:AH2014),AF2014:AH2014,0))</f>
        <v>Store_Orders</v>
      </c>
      <c r="AJ2014">
        <v>8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f>SUM(AK2014:AO2014)</f>
        <v>0</v>
      </c>
      <c r="AQ2014" t="s">
        <v>67</v>
      </c>
      <c r="AR2014">
        <v>0</v>
      </c>
      <c r="AS2014" t="str">
        <f>IF(OR(AK2014&gt;0, AL2014&gt;0, AM2014&gt;0, AN2014&gt;0, AO2014&gt;0), "Converted", "Not Converted")</f>
        <v>Not Converted</v>
      </c>
      <c r="AT2014">
        <v>0</v>
      </c>
      <c r="AU2014">
        <v>3</v>
      </c>
      <c r="AV2014">
        <v>11</v>
      </c>
      <c r="AW2014">
        <f>IF(Z2014&gt;607, 4, 0)</f>
        <v>0</v>
      </c>
      <c r="AX2014">
        <f>IF(AA2014&gt;0.1497, 3, 0)</f>
        <v>0</v>
      </c>
      <c r="AY2014">
        <f>IF(P2014&gt;4031, 2, 0)</f>
        <v>0</v>
      </c>
      <c r="AZ2014">
        <f>IF(H2014&gt;51934.91, 1, 0)</f>
        <v>0</v>
      </c>
      <c r="BA2014">
        <f>SUM(AW2014:AZ2014)</f>
        <v>0</v>
      </c>
      <c r="BB2014" t="str">
        <f>VLOOKUP(BA2014,'Standard Deviations'!$L$1:$M$11,2,TRUE)</f>
        <v>No Tier</v>
      </c>
    </row>
    <row r="2015" spans="1:54" hidden="1">
      <c r="A2015">
        <v>5267</v>
      </c>
      <c r="B2015">
        <v>1970</v>
      </c>
      <c r="C2015">
        <f>2024-B2015</f>
        <v>54</v>
      </c>
      <c r="D2015" t="str">
        <f>VLOOKUP(B2015,Reference!$A$1:$B$125, 2)</f>
        <v>Gen X</v>
      </c>
      <c r="E2015" t="s">
        <v>54</v>
      </c>
      <c r="F2015" t="str">
        <f>IF(E2015="High School", "No College", "College")</f>
        <v>College</v>
      </c>
      <c r="G2015" t="s">
        <v>71</v>
      </c>
      <c r="H2015">
        <v>33986</v>
      </c>
      <c r="I2015">
        <v>33986</v>
      </c>
      <c r="J2015" s="4" t="s">
        <v>175</v>
      </c>
      <c r="K2015">
        <v>1</v>
      </c>
      <c r="L2015">
        <v>0</v>
      </c>
      <c r="M2015" t="str">
        <f>IF(OR(K2015&gt;0, L2015&gt;0), "Parent", "Not Parent")</f>
        <v>Parent</v>
      </c>
      <c r="N2015" t="s">
        <v>693</v>
      </c>
      <c r="O2015" s="8">
        <v>41916</v>
      </c>
      <c r="P2015" s="9">
        <f>O2015-N2015</f>
        <v>569</v>
      </c>
      <c r="Q2015">
        <v>43</v>
      </c>
      <c r="R2015" s="9">
        <f>P2015-Q2015</f>
        <v>526</v>
      </c>
      <c r="S2015" s="8">
        <f>O2015-R2015</f>
        <v>41390</v>
      </c>
      <c r="T2015">
        <v>16</v>
      </c>
      <c r="U2015">
        <v>2</v>
      </c>
      <c r="V2015">
        <v>18</v>
      </c>
      <c r="W2015">
        <v>2</v>
      </c>
      <c r="X2015">
        <v>1</v>
      </c>
      <c r="Y2015">
        <v>5</v>
      </c>
      <c r="Z2015">
        <v>44</v>
      </c>
      <c r="AA2015">
        <f>Z2015/P2015</f>
        <v>7.7328646748681895E-2</v>
      </c>
      <c r="AB2015" s="11" t="s">
        <v>506</v>
      </c>
      <c r="AC2015" t="s">
        <v>59</v>
      </c>
      <c r="AD2015">
        <v>1</v>
      </c>
      <c r="AE2015" t="str">
        <f>IF(AD2015&gt;3, "Prefers Discount", "Discount Indifferent")</f>
        <v>Discount Indifferent</v>
      </c>
      <c r="AF2015">
        <v>3</v>
      </c>
      <c r="AG2015">
        <v>1</v>
      </c>
      <c r="AH2015">
        <v>0</v>
      </c>
      <c r="AI2015" t="str">
        <f>INDEX($AF$1:$AH$1,MATCH(MAX(AF2015:AH2015),AF2015:AH2015,0))</f>
        <v>Store_Orders</v>
      </c>
      <c r="AJ2015">
        <v>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f>SUM(AK2015:AO2015)</f>
        <v>0</v>
      </c>
      <c r="AQ2015" t="s">
        <v>67</v>
      </c>
      <c r="AR2015">
        <v>0</v>
      </c>
      <c r="AS2015" t="str">
        <f>IF(OR(AK2015&gt;0, AL2015&gt;0, AM2015&gt;0, AN2015&gt;0, AO2015&gt;0), "Converted", "Not Converted")</f>
        <v>Not Converted</v>
      </c>
      <c r="AT2015">
        <v>0</v>
      </c>
      <c r="AU2015">
        <v>3</v>
      </c>
      <c r="AV2015">
        <v>11</v>
      </c>
      <c r="AW2015">
        <f>IF(Z2015&gt;607, 4, 0)</f>
        <v>0</v>
      </c>
      <c r="AX2015">
        <f>IF(AA2015&gt;0.1497, 3, 0)</f>
        <v>0</v>
      </c>
      <c r="AY2015">
        <f>IF(P2015&gt;4031, 2, 0)</f>
        <v>0</v>
      </c>
      <c r="AZ2015">
        <f>IF(H2015&gt;51934.91, 1, 0)</f>
        <v>0</v>
      </c>
      <c r="BA2015">
        <f>SUM(AW2015:AZ2015)</f>
        <v>0</v>
      </c>
      <c r="BB2015" t="str">
        <f>VLOOKUP(BA2015,'Standard Deviations'!$L$1:$M$11,2,TRUE)</f>
        <v>No Tier</v>
      </c>
    </row>
    <row r="2016" spans="1:54">
      <c r="A2016">
        <v>6730</v>
      </c>
      <c r="B2016">
        <v>1954</v>
      </c>
      <c r="C2016">
        <f>2024-B2016</f>
        <v>70</v>
      </c>
      <c r="D2016" t="str">
        <f>VLOOKUP(B2016,Reference!$A$1:$B$125, 2)</f>
        <v>Boomers</v>
      </c>
      <c r="E2016" t="s">
        <v>54</v>
      </c>
      <c r="F2016" t="str">
        <f>IF(E2016="High School", "No College", "College")</f>
        <v>College</v>
      </c>
      <c r="G2016" t="s">
        <v>55</v>
      </c>
      <c r="H2016">
        <v>38998</v>
      </c>
      <c r="I2016">
        <v>38998</v>
      </c>
      <c r="J2016" s="4" t="s">
        <v>175</v>
      </c>
      <c r="K2016">
        <v>1</v>
      </c>
      <c r="L2016">
        <v>1</v>
      </c>
      <c r="M2016" t="str">
        <f>IF(OR(K2016&gt;0, L2016&gt;0), "Parent", "Not Parent")</f>
        <v>Parent</v>
      </c>
      <c r="N2016" t="s">
        <v>626</v>
      </c>
      <c r="O2016" s="8">
        <v>41916</v>
      </c>
      <c r="P2016" s="9">
        <f>O2016-N2016</f>
        <v>700</v>
      </c>
      <c r="Q2016">
        <v>92</v>
      </c>
      <c r="R2016" s="9">
        <f>P2016-Q2016</f>
        <v>608</v>
      </c>
      <c r="S2016" s="8">
        <f>O2016-R2016</f>
        <v>41308</v>
      </c>
      <c r="T2016">
        <v>34</v>
      </c>
      <c r="U2016">
        <v>1</v>
      </c>
      <c r="V2016">
        <v>14</v>
      </c>
      <c r="W2016">
        <v>0</v>
      </c>
      <c r="X2016">
        <v>0</v>
      </c>
      <c r="Y2016">
        <v>5</v>
      </c>
      <c r="Z2016">
        <v>54</v>
      </c>
      <c r="AA2016">
        <f>Z2016/P2016</f>
        <v>7.7142857142857138E-2</v>
      </c>
      <c r="AB2016" s="14" t="s">
        <v>506</v>
      </c>
      <c r="AC2016" s="13" t="s">
        <v>63</v>
      </c>
      <c r="AD2016">
        <v>3</v>
      </c>
      <c r="AE2016" t="str">
        <f>IF(AD2016&gt;3, "Prefers Discount", "Discount Indifferent")</f>
        <v>Discount Indifferent</v>
      </c>
      <c r="AF2016">
        <v>3</v>
      </c>
      <c r="AG2016">
        <v>2</v>
      </c>
      <c r="AH2016">
        <v>0</v>
      </c>
      <c r="AI2016" t="str">
        <f>INDEX($AF$1:$AH$1,MATCH(MAX(AF2016:AH2016),AF2016:AH2016,0))</f>
        <v>Store_Orders</v>
      </c>
      <c r="AJ2016">
        <v>8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f>SUM(AK2016:AO2016)</f>
        <v>0</v>
      </c>
      <c r="AQ2016" t="s">
        <v>67</v>
      </c>
      <c r="AR2016">
        <v>0</v>
      </c>
      <c r="AS2016" t="str">
        <f>IF(OR(AK2016&gt;0, AL2016&gt;0, AM2016&gt;0, AN2016&gt;0, AO2016&gt;0), "Converted", "Not Converted")</f>
        <v>Not Converted</v>
      </c>
      <c r="AT2016">
        <v>1</v>
      </c>
      <c r="AU2016">
        <v>3</v>
      </c>
      <c r="AV2016">
        <v>11</v>
      </c>
      <c r="AW2016">
        <f>IF(Z2016&gt;607, 4, 0)</f>
        <v>0</v>
      </c>
      <c r="AX2016">
        <f>IF(AA2016&gt;0.1497, 3, 0)</f>
        <v>0</v>
      </c>
      <c r="AY2016">
        <f>IF(P2016&gt;4031, 2, 0)</f>
        <v>0</v>
      </c>
      <c r="AZ2016">
        <f>IF(H2016&gt;51934.91, 1, 0)</f>
        <v>0</v>
      </c>
      <c r="BA2016">
        <f>SUM(AW2016:AZ2016)</f>
        <v>0</v>
      </c>
      <c r="BB2016" t="str">
        <f>VLOOKUP(BA2016,'Standard Deviations'!$L$1:$M$11,2,TRUE)</f>
        <v>No Tier</v>
      </c>
    </row>
    <row r="2017" spans="1:54">
      <c r="A2017">
        <v>9916</v>
      </c>
      <c r="B2017">
        <v>1954</v>
      </c>
      <c r="C2017">
        <f>2024-B2017</f>
        <v>70</v>
      </c>
      <c r="D2017" t="str">
        <f>VLOOKUP(B2017,Reference!$A$1:$B$125, 2)</f>
        <v>Boomers</v>
      </c>
      <c r="E2017" t="s">
        <v>54</v>
      </c>
      <c r="F2017" t="str">
        <f>IF(E2017="High School", "No College", "College")</f>
        <v>College</v>
      </c>
      <c r="G2017" t="s">
        <v>55</v>
      </c>
      <c r="H2017">
        <v>38998</v>
      </c>
      <c r="I2017">
        <v>38998</v>
      </c>
      <c r="J2017" s="4" t="s">
        <v>175</v>
      </c>
      <c r="K2017">
        <v>1</v>
      </c>
      <c r="L2017">
        <v>1</v>
      </c>
      <c r="M2017" t="str">
        <f>IF(OR(K2017&gt;0, L2017&gt;0), "Parent", "Not Parent")</f>
        <v>Parent</v>
      </c>
      <c r="N2017" t="s">
        <v>626</v>
      </c>
      <c r="O2017" s="8">
        <v>41916</v>
      </c>
      <c r="P2017" s="9">
        <f>O2017-N2017</f>
        <v>700</v>
      </c>
      <c r="Q2017">
        <v>92</v>
      </c>
      <c r="R2017" s="9">
        <f>P2017-Q2017</f>
        <v>608</v>
      </c>
      <c r="S2017" s="8">
        <f>O2017-R2017</f>
        <v>41308</v>
      </c>
      <c r="T2017">
        <v>34</v>
      </c>
      <c r="U2017">
        <v>1</v>
      </c>
      <c r="V2017">
        <v>14</v>
      </c>
      <c r="W2017">
        <v>0</v>
      </c>
      <c r="X2017">
        <v>0</v>
      </c>
      <c r="Y2017">
        <v>5</v>
      </c>
      <c r="Z2017">
        <v>54</v>
      </c>
      <c r="AA2017">
        <f>Z2017/P2017</f>
        <v>7.7142857142857138E-2</v>
      </c>
      <c r="AB2017" s="14" t="s">
        <v>506</v>
      </c>
      <c r="AC2017" s="13" t="s">
        <v>63</v>
      </c>
      <c r="AD2017">
        <v>3</v>
      </c>
      <c r="AE2017" t="str">
        <f>IF(AD2017&gt;3, "Prefers Discount", "Discount Indifferent")</f>
        <v>Discount Indifferent</v>
      </c>
      <c r="AF2017">
        <v>3</v>
      </c>
      <c r="AG2017">
        <v>2</v>
      </c>
      <c r="AH2017">
        <v>0</v>
      </c>
      <c r="AI2017" t="str">
        <f>INDEX($AF$1:$AH$1,MATCH(MAX(AF2017:AH2017),AF2017:AH2017,0))</f>
        <v>Store_Orders</v>
      </c>
      <c r="AJ2017">
        <v>8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f>SUM(AK2017:AO2017)</f>
        <v>0</v>
      </c>
      <c r="AQ2017" t="s">
        <v>67</v>
      </c>
      <c r="AR2017">
        <v>0</v>
      </c>
      <c r="AS2017" t="str">
        <f>IF(OR(AK2017&gt;0, AL2017&gt;0, AM2017&gt;0, AN2017&gt;0, AO2017&gt;0), "Converted", "Not Converted")</f>
        <v>Not Converted</v>
      </c>
      <c r="AT2017">
        <v>1</v>
      </c>
      <c r="AU2017">
        <v>3</v>
      </c>
      <c r="AV2017">
        <v>11</v>
      </c>
      <c r="AW2017">
        <f>IF(Z2017&gt;607, 4, 0)</f>
        <v>0</v>
      </c>
      <c r="AX2017">
        <f>IF(AA2017&gt;0.1497, 3, 0)</f>
        <v>0</v>
      </c>
      <c r="AY2017">
        <f>IF(P2017&gt;4031, 2, 0)</f>
        <v>0</v>
      </c>
      <c r="AZ2017">
        <f>IF(H2017&gt;51934.91, 1, 0)</f>
        <v>0</v>
      </c>
      <c r="BA2017">
        <f>SUM(AW2017:AZ2017)</f>
        <v>0</v>
      </c>
      <c r="BB2017" t="str">
        <f>VLOOKUP(BA2017,'Standard Deviations'!$L$1:$M$11,2,TRUE)</f>
        <v>No Tier</v>
      </c>
    </row>
    <row r="2018" spans="1:54" hidden="1">
      <c r="A2018">
        <v>9291</v>
      </c>
      <c r="B2018">
        <v>1959</v>
      </c>
      <c r="C2018">
        <f>2024-B2018</f>
        <v>65</v>
      </c>
      <c r="D2018" t="str">
        <f>VLOOKUP(B2018,Reference!$A$1:$B$125, 2)</f>
        <v>Boomers</v>
      </c>
      <c r="E2018" t="s">
        <v>64</v>
      </c>
      <c r="F2018" t="str">
        <f>IF(E2018="High School", "No College", "College")</f>
        <v>College</v>
      </c>
      <c r="G2018" t="s">
        <v>55</v>
      </c>
      <c r="H2018">
        <v>34242</v>
      </c>
      <c r="I2018">
        <v>34242</v>
      </c>
      <c r="J2018" s="4" t="s">
        <v>175</v>
      </c>
      <c r="K2018">
        <v>0</v>
      </c>
      <c r="L2018">
        <v>1</v>
      </c>
      <c r="M2018" t="str">
        <f>IF(OR(K2018&gt;0, L2018&gt;0), "Parent", "Not Parent")</f>
        <v>Parent</v>
      </c>
      <c r="N2018" t="s">
        <v>252</v>
      </c>
      <c r="O2018" s="8">
        <v>41916</v>
      </c>
      <c r="P2018" s="9">
        <f>O2018-N2018</f>
        <v>195</v>
      </c>
      <c r="Q2018">
        <v>25</v>
      </c>
      <c r="R2018" s="9">
        <f>P2018-Q2018</f>
        <v>170</v>
      </c>
      <c r="S2018" s="8">
        <f>O2018-R2018</f>
        <v>41746</v>
      </c>
      <c r="T2018">
        <v>8</v>
      </c>
      <c r="U2018">
        <v>2</v>
      </c>
      <c r="V2018">
        <v>4</v>
      </c>
      <c r="W2018">
        <v>0</v>
      </c>
      <c r="X2018">
        <v>0</v>
      </c>
      <c r="Y2018">
        <v>1</v>
      </c>
      <c r="Z2018">
        <v>15</v>
      </c>
      <c r="AA2018">
        <f>Z2018/P2018</f>
        <v>7.6923076923076927E-2</v>
      </c>
      <c r="AB2018" s="11" t="s">
        <v>506</v>
      </c>
      <c r="AC2018" t="s">
        <v>59</v>
      </c>
      <c r="AD2018">
        <v>1</v>
      </c>
      <c r="AE2018" t="str">
        <f>IF(AD2018&gt;3, "Prefers Discount", "Discount Indifferent")</f>
        <v>Discount Indifferent</v>
      </c>
      <c r="AF2018">
        <v>3</v>
      </c>
      <c r="AG2018">
        <v>0</v>
      </c>
      <c r="AH2018">
        <v>0</v>
      </c>
      <c r="AI2018" t="str">
        <f>INDEX($AF$1:$AH$1,MATCH(MAX(AF2018:AH2018),AF2018:AH2018,0))</f>
        <v>Store_Orders</v>
      </c>
      <c r="AJ2018">
        <v>5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f>SUM(AK2018:AO2018)</f>
        <v>0</v>
      </c>
      <c r="AQ2018" t="s">
        <v>67</v>
      </c>
      <c r="AR2018">
        <v>0</v>
      </c>
      <c r="AS2018" t="str">
        <f>IF(OR(AK2018&gt;0, AL2018&gt;0, AM2018&gt;0, AN2018&gt;0, AO2018&gt;0), "Converted", "Not Converted")</f>
        <v>Not Converted</v>
      </c>
      <c r="AT2018">
        <v>0</v>
      </c>
      <c r="AU2018">
        <v>3</v>
      </c>
      <c r="AV2018">
        <v>11</v>
      </c>
      <c r="AW2018">
        <f>IF(Z2018&gt;607, 4, 0)</f>
        <v>0</v>
      </c>
      <c r="AX2018">
        <f>IF(AA2018&gt;0.1497, 3, 0)</f>
        <v>0</v>
      </c>
      <c r="AY2018">
        <f>IF(P2018&gt;4031, 2, 0)</f>
        <v>0</v>
      </c>
      <c r="AZ2018">
        <f>IF(H2018&gt;51934.91, 1, 0)</f>
        <v>0</v>
      </c>
      <c r="BA2018">
        <f>SUM(AW2018:AZ2018)</f>
        <v>0</v>
      </c>
      <c r="BB2018" t="str">
        <f>VLOOKUP(BA2018,'Standard Deviations'!$L$1:$M$11,2,TRUE)</f>
        <v>No Tier</v>
      </c>
    </row>
    <row r="2019" spans="1:54">
      <c r="A2019">
        <v>8514</v>
      </c>
      <c r="B2019">
        <v>1976</v>
      </c>
      <c r="C2019">
        <f>2024-B2019</f>
        <v>48</v>
      </c>
      <c r="D2019" t="str">
        <f>VLOOKUP(B2019,Reference!$A$1:$B$125, 2)</f>
        <v>Gen X</v>
      </c>
      <c r="E2019" t="s">
        <v>54</v>
      </c>
      <c r="F2019" t="str">
        <f>IF(E2019="High School", "No College", "College")</f>
        <v>College</v>
      </c>
      <c r="G2019" t="s">
        <v>65</v>
      </c>
      <c r="H2019">
        <v>29478</v>
      </c>
      <c r="I2019">
        <v>29478</v>
      </c>
      <c r="J2019" s="4" t="s">
        <v>341</v>
      </c>
      <c r="K2019">
        <v>1</v>
      </c>
      <c r="L2019">
        <v>0</v>
      </c>
      <c r="M2019" t="str">
        <f>IF(OR(K2019&gt;0, L2019&gt;0), "Parent", "Not Parent")</f>
        <v>Parent</v>
      </c>
      <c r="N2019" t="s">
        <v>263</v>
      </c>
      <c r="O2019" s="8">
        <v>41916</v>
      </c>
      <c r="P2019" s="9">
        <f>O2019-N2019</f>
        <v>260</v>
      </c>
      <c r="Q2019">
        <v>59</v>
      </c>
      <c r="R2019" s="9">
        <f>P2019-Q2019</f>
        <v>201</v>
      </c>
      <c r="S2019" s="8">
        <f>O2019-R2019</f>
        <v>41715</v>
      </c>
      <c r="T2019">
        <v>8</v>
      </c>
      <c r="U2019">
        <v>0</v>
      </c>
      <c r="V2019">
        <v>7</v>
      </c>
      <c r="W2019">
        <v>3</v>
      </c>
      <c r="X2019">
        <v>1</v>
      </c>
      <c r="Y2019">
        <v>1</v>
      </c>
      <c r="Z2019">
        <v>20</v>
      </c>
      <c r="AA2019">
        <f>Z2019/P2019</f>
        <v>7.6923076923076927E-2</v>
      </c>
      <c r="AB2019" s="14" t="s">
        <v>506</v>
      </c>
      <c r="AC2019" s="13" t="s">
        <v>63</v>
      </c>
      <c r="AD2019">
        <v>1</v>
      </c>
      <c r="AE2019" t="str">
        <f>IF(AD2019&gt;3, "Prefers Discount", "Discount Indifferent")</f>
        <v>Discount Indifferent</v>
      </c>
      <c r="AF2019">
        <v>3</v>
      </c>
      <c r="AG2019">
        <v>1</v>
      </c>
      <c r="AH2019">
        <v>0</v>
      </c>
      <c r="AI2019" t="str">
        <f>INDEX($AF$1:$AH$1,MATCH(MAX(AF2019:AH2019),AF2019:AH2019,0))</f>
        <v>Store_Orders</v>
      </c>
      <c r="AJ2019">
        <v>6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f>SUM(AK2019:AO2019)</f>
        <v>0</v>
      </c>
      <c r="AQ2019" t="s">
        <v>67</v>
      </c>
      <c r="AR2019">
        <v>0</v>
      </c>
      <c r="AS2019" t="str">
        <f>IF(OR(AK2019&gt;0, AL2019&gt;0, AM2019&gt;0, AN2019&gt;0, AO2019&gt;0), "Converted", "Not Converted")</f>
        <v>Not Converted</v>
      </c>
      <c r="AT2019">
        <v>0</v>
      </c>
      <c r="AU2019">
        <v>3</v>
      </c>
      <c r="AV2019">
        <v>11</v>
      </c>
      <c r="AW2019">
        <f>IF(Z2019&gt;607, 4, 0)</f>
        <v>0</v>
      </c>
      <c r="AX2019">
        <f>IF(AA2019&gt;0.1497, 3, 0)</f>
        <v>0</v>
      </c>
      <c r="AY2019">
        <f>IF(P2019&gt;4031, 2, 0)</f>
        <v>0</v>
      </c>
      <c r="AZ2019">
        <f>IF(H2019&gt;51934.91, 1, 0)</f>
        <v>0</v>
      </c>
      <c r="BA2019">
        <f>SUM(AW2019:AZ2019)</f>
        <v>0</v>
      </c>
      <c r="BB2019" t="str">
        <f>VLOOKUP(BA2019,'Standard Deviations'!$L$1:$M$11,2,TRUE)</f>
        <v>No Tier</v>
      </c>
    </row>
    <row r="2020" spans="1:54" hidden="1">
      <c r="A2020">
        <v>8461</v>
      </c>
      <c r="B2020">
        <v>1962</v>
      </c>
      <c r="C2020">
        <f>2024-B2020</f>
        <v>62</v>
      </c>
      <c r="D2020" t="str">
        <f>VLOOKUP(B2020,Reference!$A$1:$B$125, 2)</f>
        <v>Boomers</v>
      </c>
      <c r="E2020" t="s">
        <v>54</v>
      </c>
      <c r="F2020" t="str">
        <f>IF(E2020="High School", "No College", "College")</f>
        <v>College</v>
      </c>
      <c r="G2020" t="s">
        <v>71</v>
      </c>
      <c r="H2020">
        <v>46102</v>
      </c>
      <c r="I2020">
        <v>46102</v>
      </c>
      <c r="J2020" s="4" t="s">
        <v>175</v>
      </c>
      <c r="K2020">
        <v>2</v>
      </c>
      <c r="L2020">
        <v>1</v>
      </c>
      <c r="M2020" t="str">
        <f>IF(OR(K2020&gt;0, L2020&gt;0), "Parent", "Not Parent")</f>
        <v>Parent</v>
      </c>
      <c r="N2020" t="s">
        <v>81</v>
      </c>
      <c r="O2020" s="8">
        <v>41916</v>
      </c>
      <c r="P2020" s="9">
        <f>O2020-N2020</f>
        <v>208</v>
      </c>
      <c r="Q2020">
        <v>3</v>
      </c>
      <c r="R2020" s="9">
        <f>P2020-Q2020</f>
        <v>205</v>
      </c>
      <c r="S2020" s="8">
        <f>O2020-R2020</f>
        <v>41711</v>
      </c>
      <c r="T2020">
        <v>14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16</v>
      </c>
      <c r="AA2020">
        <f>Z2020/P2020</f>
        <v>7.6923076923076927E-2</v>
      </c>
      <c r="AB2020" s="11" t="s">
        <v>506</v>
      </c>
      <c r="AC2020" t="s">
        <v>59</v>
      </c>
      <c r="AD2020">
        <v>1</v>
      </c>
      <c r="AE2020" t="str">
        <f>IF(AD2020&gt;3, "Prefers Discount", "Discount Indifferent")</f>
        <v>Discount Indifferent</v>
      </c>
      <c r="AF2020">
        <v>2</v>
      </c>
      <c r="AG2020">
        <v>1</v>
      </c>
      <c r="AH2020">
        <v>0</v>
      </c>
      <c r="AI2020" t="str">
        <f>INDEX($AF$1:$AH$1,MATCH(MAX(AF2020:AH2020),AF2020:AH2020,0))</f>
        <v>Store_Orders</v>
      </c>
      <c r="AJ2020">
        <v>7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f>SUM(AK2020:AO2020)</f>
        <v>0</v>
      </c>
      <c r="AQ2020" t="s">
        <v>67</v>
      </c>
      <c r="AR2020">
        <v>0</v>
      </c>
      <c r="AS2020" t="str">
        <f>IF(OR(AK2020&gt;0, AL2020&gt;0, AM2020&gt;0, AN2020&gt;0, AO2020&gt;0), "Converted", "Not Converted")</f>
        <v>Not Converted</v>
      </c>
      <c r="AT2020">
        <v>0</v>
      </c>
      <c r="AU2020">
        <v>3</v>
      </c>
      <c r="AV2020">
        <v>11</v>
      </c>
      <c r="AW2020">
        <f>IF(Z2020&gt;607, 4, 0)</f>
        <v>0</v>
      </c>
      <c r="AX2020">
        <f>IF(AA2020&gt;0.1497, 3, 0)</f>
        <v>0</v>
      </c>
      <c r="AY2020">
        <f>IF(P2020&gt;4031, 2, 0)</f>
        <v>0</v>
      </c>
      <c r="AZ2020">
        <f>IF(H2020&gt;51934.91, 1, 0)</f>
        <v>0</v>
      </c>
      <c r="BA2020">
        <f>SUM(AW2020:AZ2020)</f>
        <v>0</v>
      </c>
      <c r="BB2020" t="str">
        <f>VLOOKUP(BA2020,'Standard Deviations'!$L$1:$M$11,2,TRUE)</f>
        <v>No Tier</v>
      </c>
    </row>
    <row r="2021" spans="1:54">
      <c r="A2021">
        <v>451</v>
      </c>
      <c r="B2021">
        <v>1989</v>
      </c>
      <c r="C2021">
        <f>2024-B2021</f>
        <v>35</v>
      </c>
      <c r="D2021" t="str">
        <f>VLOOKUP(B2021,Reference!$A$1:$B$125, 2)</f>
        <v>Millennials</v>
      </c>
      <c r="E2021" t="s">
        <v>54</v>
      </c>
      <c r="F2021" t="str">
        <f>IF(E2021="High School", "No College", "College")</f>
        <v>College</v>
      </c>
      <c r="G2021" t="s">
        <v>60</v>
      </c>
      <c r="H2021">
        <v>9255</v>
      </c>
      <c r="I2021">
        <v>111060</v>
      </c>
      <c r="J2021" t="s">
        <v>101</v>
      </c>
      <c r="K2021">
        <v>1</v>
      </c>
      <c r="L2021">
        <v>0</v>
      </c>
      <c r="M2021" t="str">
        <f>IF(OR(K2021&gt;0, L2021&gt;0), "Parent", "Not Parent")</f>
        <v>Parent</v>
      </c>
      <c r="N2021" t="s">
        <v>216</v>
      </c>
      <c r="O2021" s="8">
        <v>41916</v>
      </c>
      <c r="P2021" s="9">
        <f>O2021-N2021</f>
        <v>288</v>
      </c>
      <c r="Q2021">
        <v>91</v>
      </c>
      <c r="R2021" s="9">
        <f>P2021-Q2021</f>
        <v>197</v>
      </c>
      <c r="S2021" s="8">
        <f>O2021-R2021</f>
        <v>41719</v>
      </c>
      <c r="T2021">
        <v>9</v>
      </c>
      <c r="U2021">
        <v>0</v>
      </c>
      <c r="V2021">
        <v>7</v>
      </c>
      <c r="W2021">
        <v>2</v>
      </c>
      <c r="X2021">
        <v>0</v>
      </c>
      <c r="Y2021">
        <v>4</v>
      </c>
      <c r="Z2021">
        <v>22</v>
      </c>
      <c r="AA2021">
        <f>Z2021/P2021</f>
        <v>7.6388888888888895E-2</v>
      </c>
      <c r="AB2021" s="14" t="s">
        <v>506</v>
      </c>
      <c r="AC2021" s="13" t="s">
        <v>63</v>
      </c>
      <c r="AD2021">
        <v>1</v>
      </c>
      <c r="AE2021" t="str">
        <f>IF(AD2021&gt;3, "Prefers Discount", "Discount Indifferent")</f>
        <v>Discount Indifferent</v>
      </c>
      <c r="AF2021">
        <v>2</v>
      </c>
      <c r="AG2021">
        <v>1</v>
      </c>
      <c r="AH2021">
        <v>1</v>
      </c>
      <c r="AI2021" t="str">
        <f>INDEX($AF$1:$AH$1,MATCH(MAX(AF2021:AH2021),AF2021:AH2021,0))</f>
        <v>Store_Orders</v>
      </c>
      <c r="AJ2021">
        <v>8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f>SUM(AK2021:AO2021)</f>
        <v>0</v>
      </c>
      <c r="AQ2021" t="s">
        <v>67</v>
      </c>
      <c r="AR2021">
        <v>0</v>
      </c>
      <c r="AS2021" t="str">
        <f>IF(OR(AK2021&gt;0, AL2021&gt;0, AM2021&gt;0, AN2021&gt;0, AO2021&gt;0), "Converted", "Not Converted")</f>
        <v>Not Converted</v>
      </c>
      <c r="AT2021">
        <v>0</v>
      </c>
      <c r="AU2021">
        <v>3</v>
      </c>
      <c r="AV2021">
        <v>11</v>
      </c>
      <c r="AW2021">
        <f>IF(Z2021&gt;607, 4, 0)</f>
        <v>0</v>
      </c>
      <c r="AX2021">
        <f>IF(AA2021&gt;0.1497, 3, 0)</f>
        <v>0</v>
      </c>
      <c r="AY2021">
        <f>IF(P2021&gt;4031, 2, 0)</f>
        <v>0</v>
      </c>
      <c r="AZ2021">
        <f>IF(H2021&gt;51934.91, 1, 0)</f>
        <v>0</v>
      </c>
      <c r="BA2021">
        <f>SUM(AW2021:AZ2021)</f>
        <v>0</v>
      </c>
      <c r="BB2021" t="str">
        <f>VLOOKUP(BA2021,'Standard Deviations'!$L$1:$M$11,2,TRUE)</f>
        <v>No Tier</v>
      </c>
    </row>
    <row r="2022" spans="1:54">
      <c r="A2022">
        <v>4706</v>
      </c>
      <c r="B2022">
        <v>1966</v>
      </c>
      <c r="C2022">
        <f>2024-B2022</f>
        <v>58</v>
      </c>
      <c r="D2022" t="str">
        <f>VLOOKUP(B2022,Reference!$A$1:$B$125, 2)</f>
        <v>Gen X</v>
      </c>
      <c r="E2022" t="s">
        <v>54</v>
      </c>
      <c r="F2022" t="str">
        <f>IF(E2022="High School", "No College", "College")</f>
        <v>College</v>
      </c>
      <c r="G2022" t="s">
        <v>60</v>
      </c>
      <c r="H2022">
        <v>34704</v>
      </c>
      <c r="I2022">
        <v>34704</v>
      </c>
      <c r="J2022" s="4" t="s">
        <v>175</v>
      </c>
      <c r="K2022">
        <v>0</v>
      </c>
      <c r="L2022">
        <v>1</v>
      </c>
      <c r="M2022" t="str">
        <f>IF(OR(K2022&gt;0, L2022&gt;0), "Parent", "Not Parent")</f>
        <v>Parent</v>
      </c>
      <c r="N2022" t="s">
        <v>620</v>
      </c>
      <c r="O2022" s="8">
        <v>41916</v>
      </c>
      <c r="P2022" s="9">
        <f>O2022-N2022</f>
        <v>525</v>
      </c>
      <c r="Q2022">
        <v>65</v>
      </c>
      <c r="R2022" s="9">
        <f>P2022-Q2022</f>
        <v>460</v>
      </c>
      <c r="S2022" s="8">
        <f>O2022-R2022</f>
        <v>41456</v>
      </c>
      <c r="T2022">
        <v>29</v>
      </c>
      <c r="U2022">
        <v>0</v>
      </c>
      <c r="V2022">
        <v>5</v>
      </c>
      <c r="W2022">
        <v>0</v>
      </c>
      <c r="X2022">
        <v>1</v>
      </c>
      <c r="Y2022">
        <v>5</v>
      </c>
      <c r="Z2022">
        <v>40</v>
      </c>
      <c r="AA2022">
        <f>Z2022/P2022</f>
        <v>7.6190476190476197E-2</v>
      </c>
      <c r="AB2022" s="14" t="s">
        <v>506</v>
      </c>
      <c r="AC2022" s="13" t="s">
        <v>63</v>
      </c>
      <c r="AD2022">
        <v>1</v>
      </c>
      <c r="AE2022" t="str">
        <f>IF(AD2022&gt;3, "Prefers Discount", "Discount Indifferent")</f>
        <v>Discount Indifferent</v>
      </c>
      <c r="AF2022">
        <v>3</v>
      </c>
      <c r="AG2022">
        <v>1</v>
      </c>
      <c r="AH2022">
        <v>0</v>
      </c>
      <c r="AI2022" t="str">
        <f>INDEX($AF$1:$AH$1,MATCH(MAX(AF2022:AH2022),AF2022:AH2022,0))</f>
        <v>Store_Orders</v>
      </c>
      <c r="AJ2022">
        <v>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f>SUM(AK2022:AO2022)</f>
        <v>0</v>
      </c>
      <c r="AQ2022" t="s">
        <v>67</v>
      </c>
      <c r="AR2022">
        <v>0</v>
      </c>
      <c r="AS2022" t="str">
        <f>IF(OR(AK2022&gt;0, AL2022&gt;0, AM2022&gt;0, AN2022&gt;0, AO2022&gt;0), "Converted", "Not Converted")</f>
        <v>Not Converted</v>
      </c>
      <c r="AT2022">
        <v>0</v>
      </c>
      <c r="AU2022">
        <v>3</v>
      </c>
      <c r="AV2022">
        <v>11</v>
      </c>
      <c r="AW2022">
        <f>IF(Z2022&gt;607, 4, 0)</f>
        <v>0</v>
      </c>
      <c r="AX2022">
        <f>IF(AA2022&gt;0.1497, 3, 0)</f>
        <v>0</v>
      </c>
      <c r="AY2022">
        <f>IF(P2022&gt;4031, 2, 0)</f>
        <v>0</v>
      </c>
      <c r="AZ2022">
        <f>IF(H2022&gt;51934.91, 1, 0)</f>
        <v>0</v>
      </c>
      <c r="BA2022">
        <f>SUM(AW2022:AZ2022)</f>
        <v>0</v>
      </c>
      <c r="BB2022" t="str">
        <f>VLOOKUP(BA2022,'Standard Deviations'!$L$1:$M$11,2,TRUE)</f>
        <v>No Tier</v>
      </c>
    </row>
    <row r="2023" spans="1:54">
      <c r="A2023">
        <v>6340</v>
      </c>
      <c r="B2023">
        <v>1985</v>
      </c>
      <c r="C2023">
        <f>2024-B2023</f>
        <v>39</v>
      </c>
      <c r="D2023" t="str">
        <f>VLOOKUP(B2023,Reference!$A$1:$B$125, 2)</f>
        <v>Millennials</v>
      </c>
      <c r="E2023" t="s">
        <v>54</v>
      </c>
      <c r="F2023" t="str">
        <f>IF(E2023="High School", "No College", "College")</f>
        <v>College</v>
      </c>
      <c r="G2023" t="s">
        <v>60</v>
      </c>
      <c r="H2023">
        <v>29938</v>
      </c>
      <c r="I2023">
        <v>29938</v>
      </c>
      <c r="J2023" s="4" t="s">
        <v>341</v>
      </c>
      <c r="K2023">
        <v>1</v>
      </c>
      <c r="L2023">
        <v>0</v>
      </c>
      <c r="M2023" t="str">
        <f>IF(OR(K2023&gt;0, L2023&gt;0), "Parent", "Not Parent")</f>
        <v>Parent</v>
      </c>
      <c r="N2023" t="s">
        <v>294</v>
      </c>
      <c r="O2023" s="8">
        <v>41916</v>
      </c>
      <c r="P2023" s="9">
        <f>O2023-N2023</f>
        <v>342</v>
      </c>
      <c r="Q2023">
        <v>52</v>
      </c>
      <c r="R2023" s="9">
        <f>P2023-Q2023</f>
        <v>290</v>
      </c>
      <c r="S2023" s="8">
        <f>O2023-R2023</f>
        <v>41626</v>
      </c>
      <c r="T2023">
        <v>3</v>
      </c>
      <c r="U2023">
        <v>3</v>
      </c>
      <c r="V2023">
        <v>7</v>
      </c>
      <c r="W2023">
        <v>0</v>
      </c>
      <c r="X2023">
        <v>2</v>
      </c>
      <c r="Y2023">
        <v>11</v>
      </c>
      <c r="Z2023">
        <v>26</v>
      </c>
      <c r="AA2023">
        <f>Z2023/P2023</f>
        <v>7.6023391812865493E-2</v>
      </c>
      <c r="AB2023" s="14" t="s">
        <v>506</v>
      </c>
      <c r="AC2023" s="13" t="s">
        <v>63</v>
      </c>
      <c r="AD2023">
        <v>2</v>
      </c>
      <c r="AE2023" t="str">
        <f>IF(AD2023&gt;3, "Prefers Discount", "Discount Indifferent")</f>
        <v>Discount Indifferent</v>
      </c>
      <c r="AF2023">
        <v>3</v>
      </c>
      <c r="AG2023">
        <v>1</v>
      </c>
      <c r="AH2023">
        <v>0</v>
      </c>
      <c r="AI2023" t="str">
        <f>INDEX($AF$1:$AH$1,MATCH(MAX(AF2023:AH2023),AF2023:AH2023,0))</f>
        <v>Store_Orders</v>
      </c>
      <c r="AJ2023">
        <v>6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f>SUM(AK2023:AO2023)</f>
        <v>0</v>
      </c>
      <c r="AQ2023" t="s">
        <v>67</v>
      </c>
      <c r="AR2023">
        <v>0</v>
      </c>
      <c r="AS2023" t="str">
        <f>IF(OR(AK2023&gt;0, AL2023&gt;0, AM2023&gt;0, AN2023&gt;0, AO2023&gt;0), "Converted", "Not Converted")</f>
        <v>Not Converted</v>
      </c>
      <c r="AT2023">
        <v>0</v>
      </c>
      <c r="AU2023">
        <v>3</v>
      </c>
      <c r="AV2023">
        <v>11</v>
      </c>
      <c r="AW2023">
        <f>IF(Z2023&gt;607, 4, 0)</f>
        <v>0</v>
      </c>
      <c r="AX2023">
        <f>IF(AA2023&gt;0.1497, 3, 0)</f>
        <v>0</v>
      </c>
      <c r="AY2023">
        <f>IF(P2023&gt;4031, 2, 0)</f>
        <v>0</v>
      </c>
      <c r="AZ2023">
        <f>IF(H2023&gt;51934.91, 1, 0)</f>
        <v>0</v>
      </c>
      <c r="BA2023">
        <f>SUM(AW2023:AZ2023)</f>
        <v>0</v>
      </c>
      <c r="BB2023" t="str">
        <f>VLOOKUP(BA2023,'Standard Deviations'!$L$1:$M$11,2,TRUE)</f>
        <v>No Tier</v>
      </c>
    </row>
    <row r="2024" spans="1:54">
      <c r="A2024">
        <v>8442</v>
      </c>
      <c r="B2024">
        <v>1985</v>
      </c>
      <c r="C2024">
        <f>2024-B2024</f>
        <v>39</v>
      </c>
      <c r="D2024" t="str">
        <f>VLOOKUP(B2024,Reference!$A$1:$B$125, 2)</f>
        <v>Millennials</v>
      </c>
      <c r="E2024" t="s">
        <v>64</v>
      </c>
      <c r="F2024" t="str">
        <f>IF(E2024="High School", "No College", "College")</f>
        <v>College</v>
      </c>
      <c r="G2024" t="s">
        <v>55</v>
      </c>
      <c r="H2024">
        <v>19510</v>
      </c>
      <c r="I2024">
        <v>19510</v>
      </c>
      <c r="J2024" s="4" t="s">
        <v>341</v>
      </c>
      <c r="K2024">
        <v>2</v>
      </c>
      <c r="L2024">
        <v>0</v>
      </c>
      <c r="M2024" t="str">
        <f>IF(OR(K2024&gt;0, L2024&gt;0), "Parent", "Not Parent")</f>
        <v>Parent</v>
      </c>
      <c r="N2024" t="s">
        <v>725</v>
      </c>
      <c r="O2024" s="8">
        <v>41916</v>
      </c>
      <c r="P2024" s="9">
        <f>O2024-N2024</f>
        <v>395</v>
      </c>
      <c r="Q2024">
        <v>63</v>
      </c>
      <c r="R2024" s="9">
        <f>P2024-Q2024</f>
        <v>332</v>
      </c>
      <c r="S2024" s="8">
        <f>O2024-R2024</f>
        <v>41584</v>
      </c>
      <c r="T2024">
        <v>9</v>
      </c>
      <c r="U2024">
        <v>0</v>
      </c>
      <c r="V2024">
        <v>7</v>
      </c>
      <c r="W2024">
        <v>3</v>
      </c>
      <c r="X2024">
        <v>4</v>
      </c>
      <c r="Y2024">
        <v>7</v>
      </c>
      <c r="Z2024">
        <v>30</v>
      </c>
      <c r="AA2024">
        <f>Z2024/P2024</f>
        <v>7.5949367088607597E-2</v>
      </c>
      <c r="AB2024" s="14" t="s">
        <v>506</v>
      </c>
      <c r="AC2024" s="13" t="s">
        <v>63</v>
      </c>
      <c r="AD2024">
        <v>2</v>
      </c>
      <c r="AE2024" t="str">
        <f>IF(AD2024&gt;3, "Prefers Discount", "Discount Indifferent")</f>
        <v>Discount Indifferent</v>
      </c>
      <c r="AF2024">
        <v>3</v>
      </c>
      <c r="AG2024">
        <v>1</v>
      </c>
      <c r="AH2024">
        <v>0</v>
      </c>
      <c r="AI2024" t="str">
        <f>INDEX($AF$1:$AH$1,MATCH(MAX(AF2024:AH2024),AF2024:AH2024,0))</f>
        <v>Store_Orders</v>
      </c>
      <c r="AJ2024">
        <v>7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f>SUM(AK2024:AO2024)</f>
        <v>0</v>
      </c>
      <c r="AQ2024" t="s">
        <v>67</v>
      </c>
      <c r="AR2024">
        <v>0</v>
      </c>
      <c r="AS2024" t="str">
        <f>IF(OR(AK2024&gt;0, AL2024&gt;0, AM2024&gt;0, AN2024&gt;0, AO2024&gt;0), "Converted", "Not Converted")</f>
        <v>Not Converted</v>
      </c>
      <c r="AT2024">
        <v>0</v>
      </c>
      <c r="AU2024">
        <v>3</v>
      </c>
      <c r="AV2024">
        <v>11</v>
      </c>
      <c r="AW2024">
        <f>IF(Z2024&gt;607, 4, 0)</f>
        <v>0</v>
      </c>
      <c r="AX2024">
        <f>IF(AA2024&gt;0.1497, 3, 0)</f>
        <v>0</v>
      </c>
      <c r="AY2024">
        <f>IF(P2024&gt;4031, 2, 0)</f>
        <v>0</v>
      </c>
      <c r="AZ2024">
        <f>IF(H2024&gt;51934.91, 1, 0)</f>
        <v>0</v>
      </c>
      <c r="BA2024">
        <f>SUM(AW2024:AZ2024)</f>
        <v>0</v>
      </c>
      <c r="BB2024" t="str">
        <f>VLOOKUP(BA2024,'Standard Deviations'!$L$1:$M$11,2,TRUE)</f>
        <v>No Tier</v>
      </c>
    </row>
    <row r="2025" spans="1:54" hidden="1">
      <c r="A2025">
        <v>10069</v>
      </c>
      <c r="B2025">
        <v>1988</v>
      </c>
      <c r="C2025">
        <f>2024-B2025</f>
        <v>36</v>
      </c>
      <c r="D2025" t="str">
        <f>VLOOKUP(B2025,Reference!$A$1:$B$125, 2)</f>
        <v>Millennials</v>
      </c>
      <c r="E2025" t="s">
        <v>546</v>
      </c>
      <c r="F2025" t="str">
        <f>IF(E2025="High School", "No College", "College")</f>
        <v>No College</v>
      </c>
      <c r="G2025" t="s">
        <v>65</v>
      </c>
      <c r="H2025">
        <v>13724</v>
      </c>
      <c r="I2025">
        <v>13724</v>
      </c>
      <c r="J2025" s="4" t="s">
        <v>341</v>
      </c>
      <c r="K2025">
        <v>1</v>
      </c>
      <c r="L2025">
        <v>0</v>
      </c>
      <c r="M2025" t="str">
        <f>IF(OR(K2025&gt;0, L2025&gt;0), "Parent", "Not Parent")</f>
        <v>Parent</v>
      </c>
      <c r="N2025" t="s">
        <v>332</v>
      </c>
      <c r="O2025" s="8">
        <v>41916</v>
      </c>
      <c r="P2025" s="9">
        <f>O2025-N2025</f>
        <v>764</v>
      </c>
      <c r="Q2025">
        <v>43</v>
      </c>
      <c r="R2025" s="9">
        <f>P2025-Q2025</f>
        <v>721</v>
      </c>
      <c r="S2025" s="8">
        <f>O2025-R2025</f>
        <v>41195</v>
      </c>
      <c r="T2025">
        <v>2</v>
      </c>
      <c r="U2025">
        <v>7</v>
      </c>
      <c r="V2025">
        <v>5</v>
      </c>
      <c r="W2025">
        <v>2</v>
      </c>
      <c r="X2025">
        <v>15</v>
      </c>
      <c r="Y2025">
        <v>27</v>
      </c>
      <c r="Z2025">
        <v>58</v>
      </c>
      <c r="AA2025">
        <f>Z2025/P2025</f>
        <v>7.5916230366492143E-2</v>
      </c>
      <c r="AB2025" s="11" t="s">
        <v>506</v>
      </c>
      <c r="AC2025" t="s">
        <v>59</v>
      </c>
      <c r="AD2025">
        <v>1</v>
      </c>
      <c r="AE2025" t="str">
        <f>IF(AD2025&gt;3, "Prefers Discount", "Discount Indifferent")</f>
        <v>Discount Indifferent</v>
      </c>
      <c r="AF2025">
        <v>2</v>
      </c>
      <c r="AG2025">
        <v>2</v>
      </c>
      <c r="AH2025">
        <v>0</v>
      </c>
      <c r="AI2025" t="str">
        <f>INDEX($AF$1:$AH$1,MATCH(MAX(AF2025:AH2025),AF2025:AH2025,0))</f>
        <v>Store_Orders</v>
      </c>
      <c r="AJ2025">
        <v>9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f>SUM(AK2025:AO2025)</f>
        <v>1</v>
      </c>
      <c r="AQ2025" t="str">
        <f>INDEX($AK$1:$AO$1,MATCH(MAX(AK2025:AO2025),AK2025:AO2025,0))</f>
        <v>Converted_on_Camp3</v>
      </c>
      <c r="AR2025">
        <v>1</v>
      </c>
      <c r="AS2025" t="str">
        <f>IF(OR(AK2025&gt;0, AL2025&gt;0, AM2025&gt;0, AN2025&gt;0, AO2025&gt;0), "Converted", "Not Converted")</f>
        <v>Converted</v>
      </c>
      <c r="AT2025">
        <v>0</v>
      </c>
      <c r="AU2025">
        <v>3</v>
      </c>
      <c r="AV2025">
        <v>11</v>
      </c>
      <c r="AW2025">
        <f>IF(Z2025&gt;607, 4, 0)</f>
        <v>0</v>
      </c>
      <c r="AX2025">
        <f>IF(AA2025&gt;0.1497, 3, 0)</f>
        <v>0</v>
      </c>
      <c r="AY2025">
        <f>IF(P2025&gt;4031, 2, 0)</f>
        <v>0</v>
      </c>
      <c r="AZ2025">
        <f>IF(H2025&gt;51934.91, 1, 0)</f>
        <v>0</v>
      </c>
      <c r="BA2025">
        <f>SUM(AW2025:AZ2025)</f>
        <v>0</v>
      </c>
      <c r="BB2025" t="str">
        <f>VLOOKUP(BA2025,'Standard Deviations'!$L$1:$M$11,2,TRUE)</f>
        <v>No Tier</v>
      </c>
    </row>
    <row r="2026" spans="1:54" hidden="1">
      <c r="A2026">
        <v>2936</v>
      </c>
      <c r="B2026">
        <v>1982</v>
      </c>
      <c r="C2026">
        <f>2024-B2026</f>
        <v>42</v>
      </c>
      <c r="D2026" t="str">
        <f>VLOOKUP(B2026,Reference!$A$1:$B$125, 2)</f>
        <v>Millennials</v>
      </c>
      <c r="E2026" t="s">
        <v>64</v>
      </c>
      <c r="F2026" t="str">
        <f>IF(E2026="High School", "No College", "College")</f>
        <v>College</v>
      </c>
      <c r="G2026" t="s">
        <v>65</v>
      </c>
      <c r="H2026">
        <v>23661</v>
      </c>
      <c r="I2026">
        <v>23661</v>
      </c>
      <c r="J2026" s="4" t="s">
        <v>341</v>
      </c>
      <c r="K2026">
        <v>1</v>
      </c>
      <c r="L2026">
        <v>0</v>
      </c>
      <c r="M2026" t="str">
        <f>IF(OR(K2026&gt;0, L2026&gt;0), "Parent", "Not Parent")</f>
        <v>Parent</v>
      </c>
      <c r="N2026" t="s">
        <v>265</v>
      </c>
      <c r="O2026" s="8">
        <v>41916</v>
      </c>
      <c r="P2026" s="9">
        <f>O2026-N2026</f>
        <v>304</v>
      </c>
      <c r="Q2026">
        <v>46</v>
      </c>
      <c r="R2026" s="9">
        <f>P2026-Q2026</f>
        <v>258</v>
      </c>
      <c r="S2026" s="8">
        <f>O2026-R2026</f>
        <v>41658</v>
      </c>
      <c r="T2026">
        <v>18</v>
      </c>
      <c r="U2026">
        <v>0</v>
      </c>
      <c r="V2026">
        <v>4</v>
      </c>
      <c r="W2026">
        <v>0</v>
      </c>
      <c r="X2026">
        <v>0</v>
      </c>
      <c r="Y2026">
        <v>1</v>
      </c>
      <c r="Z2026">
        <v>23</v>
      </c>
      <c r="AA2026">
        <f>Z2026/P2026</f>
        <v>7.5657894736842105E-2</v>
      </c>
      <c r="AB2026" s="11" t="s">
        <v>506</v>
      </c>
      <c r="AC2026" t="s">
        <v>59</v>
      </c>
      <c r="AD2026">
        <v>1</v>
      </c>
      <c r="AE2026" t="str">
        <f>IF(AD2026&gt;3, "Prefers Discount", "Discount Indifferent")</f>
        <v>Discount Indifferent</v>
      </c>
      <c r="AF2026">
        <v>3</v>
      </c>
      <c r="AG2026">
        <v>1</v>
      </c>
      <c r="AH2026">
        <v>0</v>
      </c>
      <c r="AI2026" t="str">
        <f>INDEX($AF$1:$AH$1,MATCH(MAX(AF2026:AH2026),AF2026:AH2026,0))</f>
        <v>Store_Orders</v>
      </c>
      <c r="AJ2026">
        <v>7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f>SUM(AK2026:AO2026)</f>
        <v>0</v>
      </c>
      <c r="AQ2026" t="s">
        <v>67</v>
      </c>
      <c r="AR2026">
        <v>0</v>
      </c>
      <c r="AS2026" t="str">
        <f>IF(OR(AK2026&gt;0, AL2026&gt;0, AM2026&gt;0, AN2026&gt;0, AO2026&gt;0), "Converted", "Not Converted")</f>
        <v>Not Converted</v>
      </c>
      <c r="AT2026">
        <v>0</v>
      </c>
      <c r="AU2026">
        <v>3</v>
      </c>
      <c r="AV2026">
        <v>11</v>
      </c>
      <c r="AW2026">
        <f>IF(Z2026&gt;607, 4, 0)</f>
        <v>0</v>
      </c>
      <c r="AX2026">
        <f>IF(AA2026&gt;0.1497, 3, 0)</f>
        <v>0</v>
      </c>
      <c r="AY2026">
        <f>IF(P2026&gt;4031, 2, 0)</f>
        <v>0</v>
      </c>
      <c r="AZ2026">
        <f>IF(H2026&gt;51934.91, 1, 0)</f>
        <v>0</v>
      </c>
      <c r="BA2026">
        <f>SUM(AW2026:AZ2026)</f>
        <v>0</v>
      </c>
      <c r="BB2026" t="str">
        <f>VLOOKUP(BA2026,'Standard Deviations'!$L$1:$M$11,2,TRUE)</f>
        <v>No Tier</v>
      </c>
    </row>
    <row r="2027" spans="1:54" hidden="1">
      <c r="A2027">
        <v>1386</v>
      </c>
      <c r="B2027">
        <v>1967</v>
      </c>
      <c r="C2027">
        <f>2024-B2027</f>
        <v>57</v>
      </c>
      <c r="D2027" t="str">
        <f>VLOOKUP(B2027,Reference!$A$1:$B$125, 2)</f>
        <v>Gen X</v>
      </c>
      <c r="E2027" t="s">
        <v>54</v>
      </c>
      <c r="F2027" t="str">
        <f>IF(E2027="High School", "No College", "College")</f>
        <v>College</v>
      </c>
      <c r="G2027" t="s">
        <v>65</v>
      </c>
      <c r="H2027">
        <v>32474</v>
      </c>
      <c r="I2027">
        <v>32474</v>
      </c>
      <c r="J2027" s="4" t="s">
        <v>175</v>
      </c>
      <c r="K2027">
        <v>1</v>
      </c>
      <c r="L2027">
        <v>1</v>
      </c>
      <c r="M2027" t="str">
        <f>IF(OR(K2027&gt;0, L2027&gt;0), "Parent", "Not Parent")</f>
        <v>Parent</v>
      </c>
      <c r="N2027" t="s">
        <v>85</v>
      </c>
      <c r="O2027" s="8">
        <v>41916</v>
      </c>
      <c r="P2027" s="9">
        <f>O2027-N2027</f>
        <v>146</v>
      </c>
      <c r="Q2027">
        <v>0</v>
      </c>
      <c r="R2027" s="9">
        <f>P2027-Q2027</f>
        <v>146</v>
      </c>
      <c r="S2027" s="8">
        <f>O2027-R2027</f>
        <v>41770</v>
      </c>
      <c r="T2027">
        <v>10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11</v>
      </c>
      <c r="AA2027">
        <f>Z2027/P2027</f>
        <v>7.5342465753424653E-2</v>
      </c>
      <c r="AB2027" s="11" t="s">
        <v>506</v>
      </c>
      <c r="AC2027" t="s">
        <v>59</v>
      </c>
      <c r="AD2027">
        <v>1</v>
      </c>
      <c r="AE2027" t="str">
        <f>IF(AD2027&gt;3, "Prefers Discount", "Discount Indifferent")</f>
        <v>Discount Indifferent</v>
      </c>
      <c r="AF2027">
        <v>2</v>
      </c>
      <c r="AG2027">
        <v>1</v>
      </c>
      <c r="AH2027">
        <v>0</v>
      </c>
      <c r="AI2027" t="str">
        <f>INDEX($AF$1:$AH$1,MATCH(MAX(AF2027:AH2027),AF2027:AH2027,0))</f>
        <v>Store_Orders</v>
      </c>
      <c r="AJ2027">
        <v>7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f>SUM(AK2027:AO2027)</f>
        <v>0</v>
      </c>
      <c r="AQ2027" t="s">
        <v>67</v>
      </c>
      <c r="AR2027">
        <v>0</v>
      </c>
      <c r="AS2027" t="str">
        <f>IF(OR(AK2027&gt;0, AL2027&gt;0, AM2027&gt;0, AN2027&gt;0, AO2027&gt;0), "Converted", "Not Converted")</f>
        <v>Not Converted</v>
      </c>
      <c r="AT2027">
        <v>0</v>
      </c>
      <c r="AU2027">
        <v>3</v>
      </c>
      <c r="AV2027">
        <v>11</v>
      </c>
      <c r="AW2027">
        <f>IF(Z2027&gt;607, 4, 0)</f>
        <v>0</v>
      </c>
      <c r="AX2027">
        <f>IF(AA2027&gt;0.1497, 3, 0)</f>
        <v>0</v>
      </c>
      <c r="AY2027">
        <f>IF(P2027&gt;4031, 2, 0)</f>
        <v>0</v>
      </c>
      <c r="AZ2027">
        <f>IF(H2027&gt;51934.91, 1, 0)</f>
        <v>0</v>
      </c>
      <c r="BA2027">
        <f>SUM(AW2027:AZ2027)</f>
        <v>0</v>
      </c>
      <c r="BB2027" t="str">
        <f>VLOOKUP(BA2027,'Standard Deviations'!$L$1:$M$11,2,TRUE)</f>
        <v>No Tier</v>
      </c>
    </row>
    <row r="2028" spans="1:54" hidden="1">
      <c r="A2028">
        <v>626</v>
      </c>
      <c r="B2028">
        <v>1951</v>
      </c>
      <c r="C2028">
        <f>2024-B2028</f>
        <v>73</v>
      </c>
      <c r="D2028" t="str">
        <f>VLOOKUP(B2028,Reference!$A$1:$B$125, 2)</f>
        <v>Boomers</v>
      </c>
      <c r="E2028" t="s">
        <v>54</v>
      </c>
      <c r="F2028" t="str">
        <f>IF(E2028="High School", "No College", "College")</f>
        <v>College</v>
      </c>
      <c r="G2028" t="s">
        <v>55</v>
      </c>
      <c r="H2028">
        <v>32871</v>
      </c>
      <c r="I2028">
        <v>32871</v>
      </c>
      <c r="J2028" s="4" t="s">
        <v>175</v>
      </c>
      <c r="K2028">
        <v>1</v>
      </c>
      <c r="L2028">
        <v>1</v>
      </c>
      <c r="M2028" t="str">
        <f>IF(OR(K2028&gt;0, L2028&gt;0), "Parent", "Not Parent")</f>
        <v>Parent</v>
      </c>
      <c r="N2028" t="s">
        <v>726</v>
      </c>
      <c r="O2028" s="8">
        <v>41916</v>
      </c>
      <c r="P2028" s="9">
        <f>O2028-N2028</f>
        <v>574</v>
      </c>
      <c r="Q2028">
        <v>28</v>
      </c>
      <c r="R2028" s="9">
        <f>P2028-Q2028</f>
        <v>546</v>
      </c>
      <c r="S2028" s="8">
        <f>O2028-R2028</f>
        <v>41370</v>
      </c>
      <c r="T2028">
        <v>22</v>
      </c>
      <c r="U2028">
        <v>2</v>
      </c>
      <c r="V2028">
        <v>12</v>
      </c>
      <c r="W2028">
        <v>0</v>
      </c>
      <c r="X2028">
        <v>2</v>
      </c>
      <c r="Y2028">
        <v>5</v>
      </c>
      <c r="Z2028">
        <v>43</v>
      </c>
      <c r="AA2028">
        <f>Z2028/P2028</f>
        <v>7.4912891986062713E-2</v>
      </c>
      <c r="AB2028" s="11" t="s">
        <v>506</v>
      </c>
      <c r="AC2028" t="s">
        <v>59</v>
      </c>
      <c r="AD2028">
        <v>1</v>
      </c>
      <c r="AE2028" t="str">
        <f>IF(AD2028&gt;3, "Prefers Discount", "Discount Indifferent")</f>
        <v>Discount Indifferent</v>
      </c>
      <c r="AF2028">
        <v>3</v>
      </c>
      <c r="AG2028">
        <v>1</v>
      </c>
      <c r="AH2028">
        <v>0</v>
      </c>
      <c r="AI2028" t="str">
        <f>INDEX($AF$1:$AH$1,MATCH(MAX(AF2028:AH2028),AF2028:AH2028,0))</f>
        <v>Store_Orders</v>
      </c>
      <c r="AJ2028">
        <v>4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f>SUM(AK2028:AO2028)</f>
        <v>0</v>
      </c>
      <c r="AQ2028" t="s">
        <v>67</v>
      </c>
      <c r="AR2028">
        <v>0</v>
      </c>
      <c r="AS2028" t="str">
        <f>IF(OR(AK2028&gt;0, AL2028&gt;0, AM2028&gt;0, AN2028&gt;0, AO2028&gt;0), "Converted", "Not Converted")</f>
        <v>Not Converted</v>
      </c>
      <c r="AT2028">
        <v>0</v>
      </c>
      <c r="AU2028">
        <v>3</v>
      </c>
      <c r="AV2028">
        <v>11</v>
      </c>
      <c r="AW2028">
        <f>IF(Z2028&gt;607, 4, 0)</f>
        <v>0</v>
      </c>
      <c r="AX2028">
        <f>IF(AA2028&gt;0.1497, 3, 0)</f>
        <v>0</v>
      </c>
      <c r="AY2028">
        <f>IF(P2028&gt;4031, 2, 0)</f>
        <v>0</v>
      </c>
      <c r="AZ2028">
        <f>IF(H2028&gt;51934.91, 1, 0)</f>
        <v>0</v>
      </c>
      <c r="BA2028">
        <f>SUM(AW2028:AZ2028)</f>
        <v>0</v>
      </c>
      <c r="BB2028" t="str">
        <f>VLOOKUP(BA2028,'Standard Deviations'!$L$1:$M$11,2,TRUE)</f>
        <v>No Tier</v>
      </c>
    </row>
    <row r="2029" spans="1:54" hidden="1">
      <c r="A2029">
        <v>3518</v>
      </c>
      <c r="B2029">
        <v>1983</v>
      </c>
      <c r="C2029">
        <f>2024-B2029</f>
        <v>41</v>
      </c>
      <c r="D2029" t="str">
        <f>VLOOKUP(B2029,Reference!$A$1:$B$125, 2)</f>
        <v>Millennials</v>
      </c>
      <c r="E2029" t="s">
        <v>54</v>
      </c>
      <c r="F2029" t="str">
        <f>IF(E2029="High School", "No College", "College")</f>
        <v>College</v>
      </c>
      <c r="G2029" t="s">
        <v>55</v>
      </c>
      <c r="H2029">
        <v>25271</v>
      </c>
      <c r="I2029">
        <v>25271</v>
      </c>
      <c r="J2029" s="4" t="s">
        <v>341</v>
      </c>
      <c r="K2029">
        <v>1</v>
      </c>
      <c r="L2029">
        <v>0</v>
      </c>
      <c r="M2029" t="str">
        <f>IF(OR(K2029&gt;0, L2029&gt;0), "Parent", "Not Parent")</f>
        <v>Parent</v>
      </c>
      <c r="N2029" t="s">
        <v>514</v>
      </c>
      <c r="O2029" s="8">
        <v>41916</v>
      </c>
      <c r="P2029" s="9">
        <f>O2029-N2029</f>
        <v>668</v>
      </c>
      <c r="Q2029">
        <v>45</v>
      </c>
      <c r="R2029" s="9">
        <f>P2029-Q2029</f>
        <v>623</v>
      </c>
      <c r="S2029" s="8">
        <f>O2029-R2029</f>
        <v>41293</v>
      </c>
      <c r="T2029">
        <v>10</v>
      </c>
      <c r="U2029">
        <v>1</v>
      </c>
      <c r="V2029">
        <v>18</v>
      </c>
      <c r="W2029">
        <v>10</v>
      </c>
      <c r="X2029">
        <v>4</v>
      </c>
      <c r="Y2029">
        <v>7</v>
      </c>
      <c r="Z2029">
        <v>50</v>
      </c>
      <c r="AA2029">
        <f>Z2029/P2029</f>
        <v>7.4850299401197598E-2</v>
      </c>
      <c r="AB2029" s="11" t="s">
        <v>506</v>
      </c>
      <c r="AC2029" t="s">
        <v>59</v>
      </c>
      <c r="AD2029">
        <v>1</v>
      </c>
      <c r="AE2029" t="str">
        <f>IF(AD2029&gt;3, "Prefers Discount", "Discount Indifferent")</f>
        <v>Discount Indifferent</v>
      </c>
      <c r="AF2029">
        <v>2</v>
      </c>
      <c r="AG2029">
        <v>1</v>
      </c>
      <c r="AH2029">
        <v>1</v>
      </c>
      <c r="AI2029" t="str">
        <f>INDEX($AF$1:$AH$1,MATCH(MAX(AF2029:AH2029),AF2029:AH2029,0))</f>
        <v>Store_Orders</v>
      </c>
      <c r="AJ2029">
        <v>9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f>SUM(AK2029:AO2029)</f>
        <v>0</v>
      </c>
      <c r="AQ2029" t="s">
        <v>67</v>
      </c>
      <c r="AR2029">
        <v>0</v>
      </c>
      <c r="AS2029" t="str">
        <f>IF(OR(AK2029&gt;0, AL2029&gt;0, AM2029&gt;0, AN2029&gt;0, AO2029&gt;0), "Converted", "Not Converted")</f>
        <v>Not Converted</v>
      </c>
      <c r="AT2029">
        <v>0</v>
      </c>
      <c r="AU2029">
        <v>3</v>
      </c>
      <c r="AV2029">
        <v>11</v>
      </c>
      <c r="AW2029">
        <f>IF(Z2029&gt;607, 4, 0)</f>
        <v>0</v>
      </c>
      <c r="AX2029">
        <f>IF(AA2029&gt;0.1497, 3, 0)</f>
        <v>0</v>
      </c>
      <c r="AY2029">
        <f>IF(P2029&gt;4031, 2, 0)</f>
        <v>0</v>
      </c>
      <c r="AZ2029">
        <f>IF(H2029&gt;51934.91, 1, 0)</f>
        <v>0</v>
      </c>
      <c r="BA2029">
        <f>SUM(AW2029:AZ2029)</f>
        <v>0</v>
      </c>
      <c r="BB2029" t="str">
        <f>VLOOKUP(BA2029,'Standard Deviations'!$L$1:$M$11,2,TRUE)</f>
        <v>No Tier</v>
      </c>
    </row>
    <row r="2030" spans="1:54" hidden="1">
      <c r="A2030">
        <v>2686</v>
      </c>
      <c r="B2030">
        <v>1969</v>
      </c>
      <c r="C2030">
        <f>2024-B2030</f>
        <v>55</v>
      </c>
      <c r="D2030" t="str">
        <f>VLOOKUP(B2030,Reference!$A$1:$B$125, 2)</f>
        <v>Gen X</v>
      </c>
      <c r="E2030" t="s">
        <v>546</v>
      </c>
      <c r="F2030" t="str">
        <f>IF(E2030="High School", "No College", "College")</f>
        <v>No College</v>
      </c>
      <c r="G2030" t="s">
        <v>65</v>
      </c>
      <c r="H2030">
        <v>22390</v>
      </c>
      <c r="I2030">
        <v>22390</v>
      </c>
      <c r="J2030" s="4" t="s">
        <v>341</v>
      </c>
      <c r="K2030">
        <v>0</v>
      </c>
      <c r="L2030">
        <v>0</v>
      </c>
      <c r="M2030" t="str">
        <f>IF(OR(K2030&gt;0, L2030&gt;0), "Parent", "Not Parent")</f>
        <v>Not Parent</v>
      </c>
      <c r="N2030" t="s">
        <v>244</v>
      </c>
      <c r="O2030" s="8">
        <v>41916</v>
      </c>
      <c r="P2030" s="9">
        <f>O2030-N2030</f>
        <v>348</v>
      </c>
      <c r="Q2030">
        <v>49</v>
      </c>
      <c r="R2030" s="9">
        <f>P2030-Q2030</f>
        <v>299</v>
      </c>
      <c r="S2030" s="8">
        <f>O2030-R2030</f>
        <v>41617</v>
      </c>
      <c r="T2030">
        <v>0</v>
      </c>
      <c r="U2030">
        <v>1</v>
      </c>
      <c r="V2030">
        <v>4</v>
      </c>
      <c r="W2030">
        <v>15</v>
      </c>
      <c r="X2030">
        <v>1</v>
      </c>
      <c r="Y2030">
        <v>5</v>
      </c>
      <c r="Z2030">
        <v>26</v>
      </c>
      <c r="AA2030">
        <f>Z2030/P2030</f>
        <v>7.4712643678160925E-2</v>
      </c>
      <c r="AB2030" s="11" t="s">
        <v>506</v>
      </c>
      <c r="AC2030" t="s">
        <v>59</v>
      </c>
      <c r="AD2030">
        <v>1</v>
      </c>
      <c r="AE2030" t="str">
        <f>IF(AD2030&gt;3, "Prefers Discount", "Discount Indifferent")</f>
        <v>Discount Indifferent</v>
      </c>
      <c r="AF2030">
        <v>2</v>
      </c>
      <c r="AG2030">
        <v>1</v>
      </c>
      <c r="AH2030">
        <v>0</v>
      </c>
      <c r="AI2030" t="str">
        <f>INDEX($AF$1:$AH$1,MATCH(MAX(AF2030:AH2030),AF2030:AH2030,0))</f>
        <v>Store_Orders</v>
      </c>
      <c r="AJ2030">
        <v>7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f>SUM(AK2030:AO2030)</f>
        <v>0</v>
      </c>
      <c r="AQ2030" t="s">
        <v>67</v>
      </c>
      <c r="AR2030">
        <v>0</v>
      </c>
      <c r="AS2030" t="str">
        <f>IF(OR(AK2030&gt;0, AL2030&gt;0, AM2030&gt;0, AN2030&gt;0, AO2030&gt;0), "Converted", "Not Converted")</f>
        <v>Not Converted</v>
      </c>
      <c r="AT2030">
        <v>0</v>
      </c>
      <c r="AU2030">
        <v>3</v>
      </c>
      <c r="AV2030">
        <v>11</v>
      </c>
      <c r="AW2030">
        <f>IF(Z2030&gt;607, 4, 0)</f>
        <v>0</v>
      </c>
      <c r="AX2030">
        <f>IF(AA2030&gt;0.1497, 3, 0)</f>
        <v>0</v>
      </c>
      <c r="AY2030">
        <f>IF(P2030&gt;4031, 2, 0)</f>
        <v>0</v>
      </c>
      <c r="AZ2030">
        <f>IF(H2030&gt;51934.91, 1, 0)</f>
        <v>0</v>
      </c>
      <c r="BA2030">
        <f>SUM(AW2030:AZ2030)</f>
        <v>0</v>
      </c>
      <c r="BB2030" t="str">
        <f>VLOOKUP(BA2030,'Standard Deviations'!$L$1:$M$11,2,TRUE)</f>
        <v>No Tier</v>
      </c>
    </row>
    <row r="2031" spans="1:54">
      <c r="A2031">
        <v>5012</v>
      </c>
      <c r="B2031">
        <v>1989</v>
      </c>
      <c r="C2031">
        <f>2024-B2031</f>
        <v>35</v>
      </c>
      <c r="D2031" t="str">
        <f>VLOOKUP(B2031,Reference!$A$1:$B$125, 2)</f>
        <v>Millennials</v>
      </c>
      <c r="E2031" t="s">
        <v>54</v>
      </c>
      <c r="F2031" t="str">
        <f>IF(E2031="High School", "No College", "College")</f>
        <v>College</v>
      </c>
      <c r="G2031" t="s">
        <v>55</v>
      </c>
      <c r="H2031">
        <v>28691</v>
      </c>
      <c r="I2031">
        <v>28691</v>
      </c>
      <c r="J2031" s="4" t="s">
        <v>341</v>
      </c>
      <c r="K2031">
        <v>1</v>
      </c>
      <c r="L2031">
        <v>0</v>
      </c>
      <c r="M2031" t="str">
        <f>IF(OR(K2031&gt;0, L2031&gt;0), "Parent", "Not Parent")</f>
        <v>Parent</v>
      </c>
      <c r="N2031" t="s">
        <v>291</v>
      </c>
      <c r="O2031" s="8">
        <v>41916</v>
      </c>
      <c r="P2031" s="9">
        <f>O2031-N2031</f>
        <v>457</v>
      </c>
      <c r="Q2031">
        <v>56</v>
      </c>
      <c r="R2031" s="9">
        <f>P2031-Q2031</f>
        <v>401</v>
      </c>
      <c r="S2031" s="8">
        <f>O2031-R2031</f>
        <v>41515</v>
      </c>
      <c r="T2031">
        <v>5</v>
      </c>
      <c r="U2031">
        <v>4</v>
      </c>
      <c r="V2031">
        <v>13</v>
      </c>
      <c r="W2031">
        <v>8</v>
      </c>
      <c r="X2031">
        <v>0</v>
      </c>
      <c r="Y2031">
        <v>4</v>
      </c>
      <c r="Z2031">
        <v>34</v>
      </c>
      <c r="AA2031">
        <f>Z2031/P2031</f>
        <v>7.4398249452954049E-2</v>
      </c>
      <c r="AB2031" s="14" t="s">
        <v>506</v>
      </c>
      <c r="AC2031" s="13" t="s">
        <v>63</v>
      </c>
      <c r="AD2031">
        <v>1</v>
      </c>
      <c r="AE2031" t="str">
        <f>IF(AD2031&gt;3, "Prefers Discount", "Discount Indifferent")</f>
        <v>Discount Indifferent</v>
      </c>
      <c r="AF2031">
        <v>3</v>
      </c>
      <c r="AG2031">
        <v>1</v>
      </c>
      <c r="AH2031">
        <v>0</v>
      </c>
      <c r="AI2031" t="str">
        <f>INDEX($AF$1:$AH$1,MATCH(MAX(AF2031:AH2031),AF2031:AH2031,0))</f>
        <v>Store_Orders</v>
      </c>
      <c r="AJ2031">
        <v>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f>SUM(AK2031:AO2031)</f>
        <v>0</v>
      </c>
      <c r="AQ2031" t="s">
        <v>67</v>
      </c>
      <c r="AR2031">
        <v>0</v>
      </c>
      <c r="AS2031" t="str">
        <f>IF(OR(AK2031&gt;0, AL2031&gt;0, AM2031&gt;0, AN2031&gt;0, AO2031&gt;0), "Converted", "Not Converted")</f>
        <v>Not Converted</v>
      </c>
      <c r="AT2031">
        <v>0</v>
      </c>
      <c r="AU2031">
        <v>3</v>
      </c>
      <c r="AV2031">
        <v>11</v>
      </c>
      <c r="AW2031">
        <f>IF(Z2031&gt;607, 4, 0)</f>
        <v>0</v>
      </c>
      <c r="AX2031">
        <f>IF(AA2031&gt;0.1497, 3, 0)</f>
        <v>0</v>
      </c>
      <c r="AY2031">
        <f>IF(P2031&gt;4031, 2, 0)</f>
        <v>0</v>
      </c>
      <c r="AZ2031">
        <f>IF(H2031&gt;51934.91, 1, 0)</f>
        <v>0</v>
      </c>
      <c r="BA2031">
        <f>SUM(AW2031:AZ2031)</f>
        <v>0</v>
      </c>
      <c r="BB2031" t="str">
        <f>VLOOKUP(BA2031,'Standard Deviations'!$L$1:$M$11,2,TRUE)</f>
        <v>No Tier</v>
      </c>
    </row>
    <row r="2032" spans="1:54">
      <c r="A2032">
        <v>6918</v>
      </c>
      <c r="B2032">
        <v>1989</v>
      </c>
      <c r="C2032">
        <f>2024-B2032</f>
        <v>35</v>
      </c>
      <c r="D2032" t="str">
        <f>VLOOKUP(B2032,Reference!$A$1:$B$125, 2)</f>
        <v>Millennials</v>
      </c>
      <c r="E2032" t="s">
        <v>54</v>
      </c>
      <c r="F2032" t="str">
        <f>IF(E2032="High School", "No College", "College")</f>
        <v>College</v>
      </c>
      <c r="G2032" t="s">
        <v>55</v>
      </c>
      <c r="H2032">
        <v>28691</v>
      </c>
      <c r="I2032">
        <v>28691</v>
      </c>
      <c r="J2032" s="4" t="s">
        <v>341</v>
      </c>
      <c r="K2032">
        <v>1</v>
      </c>
      <c r="L2032">
        <v>0</v>
      </c>
      <c r="M2032" t="str">
        <f>IF(OR(K2032&gt;0, L2032&gt;0), "Parent", "Not Parent")</f>
        <v>Parent</v>
      </c>
      <c r="N2032" t="s">
        <v>291</v>
      </c>
      <c r="O2032" s="8">
        <v>41916</v>
      </c>
      <c r="P2032" s="9">
        <f>O2032-N2032</f>
        <v>457</v>
      </c>
      <c r="Q2032">
        <v>56</v>
      </c>
      <c r="R2032" s="9">
        <f>P2032-Q2032</f>
        <v>401</v>
      </c>
      <c r="S2032" s="8">
        <f>O2032-R2032</f>
        <v>41515</v>
      </c>
      <c r="T2032">
        <v>5</v>
      </c>
      <c r="U2032">
        <v>4</v>
      </c>
      <c r="V2032">
        <v>13</v>
      </c>
      <c r="W2032">
        <v>8</v>
      </c>
      <c r="X2032">
        <v>0</v>
      </c>
      <c r="Y2032">
        <v>4</v>
      </c>
      <c r="Z2032">
        <v>34</v>
      </c>
      <c r="AA2032">
        <f>Z2032/P2032</f>
        <v>7.4398249452954049E-2</v>
      </c>
      <c r="AB2032" s="14" t="s">
        <v>506</v>
      </c>
      <c r="AC2032" s="13" t="s">
        <v>63</v>
      </c>
      <c r="AD2032">
        <v>1</v>
      </c>
      <c r="AE2032" t="str">
        <f>IF(AD2032&gt;3, "Prefers Discount", "Discount Indifferent")</f>
        <v>Discount Indifferent</v>
      </c>
      <c r="AF2032">
        <v>3</v>
      </c>
      <c r="AG2032">
        <v>1</v>
      </c>
      <c r="AH2032">
        <v>0</v>
      </c>
      <c r="AI2032" t="str">
        <f>INDEX($AF$1:$AH$1,MATCH(MAX(AF2032:AH2032),AF2032:AH2032,0))</f>
        <v>Store_Orders</v>
      </c>
      <c r="AJ2032">
        <v>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f>SUM(AK2032:AO2032)</f>
        <v>0</v>
      </c>
      <c r="AQ2032" t="s">
        <v>67</v>
      </c>
      <c r="AR2032">
        <v>0</v>
      </c>
      <c r="AS2032" t="str">
        <f>IF(OR(AK2032&gt;0, AL2032&gt;0, AM2032&gt;0, AN2032&gt;0, AO2032&gt;0), "Converted", "Not Converted")</f>
        <v>Not Converted</v>
      </c>
      <c r="AT2032">
        <v>0</v>
      </c>
      <c r="AU2032">
        <v>3</v>
      </c>
      <c r="AV2032">
        <v>11</v>
      </c>
      <c r="AW2032">
        <f>IF(Z2032&gt;607, 4, 0)</f>
        <v>0</v>
      </c>
      <c r="AX2032">
        <f>IF(AA2032&gt;0.1497, 3, 0)</f>
        <v>0</v>
      </c>
      <c r="AY2032">
        <f>IF(P2032&gt;4031, 2, 0)</f>
        <v>0</v>
      </c>
      <c r="AZ2032">
        <f>IF(H2032&gt;51934.91, 1, 0)</f>
        <v>0</v>
      </c>
      <c r="BA2032">
        <f>SUM(AW2032:AZ2032)</f>
        <v>0</v>
      </c>
      <c r="BB2032" t="str">
        <f>VLOOKUP(BA2032,'Standard Deviations'!$L$1:$M$11,2,TRUE)</f>
        <v>No Tier</v>
      </c>
    </row>
    <row r="2033" spans="1:54" hidden="1">
      <c r="A2033">
        <v>8650</v>
      </c>
      <c r="B2033">
        <v>1978</v>
      </c>
      <c r="C2033">
        <f>2024-B2033</f>
        <v>46</v>
      </c>
      <c r="D2033" t="str">
        <f>VLOOKUP(B2033,Reference!$A$1:$B$125, 2)</f>
        <v>Gen X</v>
      </c>
      <c r="E2033" t="s">
        <v>54</v>
      </c>
      <c r="F2033" t="str">
        <f>IF(E2033="High School", "No College", "College")</f>
        <v>College</v>
      </c>
      <c r="G2033" t="s">
        <v>89</v>
      </c>
      <c r="H2033">
        <v>54162</v>
      </c>
      <c r="I2033">
        <v>54162</v>
      </c>
      <c r="J2033" s="4" t="s">
        <v>61</v>
      </c>
      <c r="K2033">
        <v>1</v>
      </c>
      <c r="L2033">
        <v>1</v>
      </c>
      <c r="M2033" t="str">
        <f>IF(OR(K2033&gt;0, L2033&gt;0), "Parent", "Not Parent")</f>
        <v>Parent</v>
      </c>
      <c r="N2033" t="s">
        <v>608</v>
      </c>
      <c r="O2033" s="8">
        <v>41916</v>
      </c>
      <c r="P2033" s="9">
        <f>O2033-N2033</f>
        <v>565</v>
      </c>
      <c r="Q2033">
        <v>31</v>
      </c>
      <c r="R2033" s="9">
        <f>P2033-Q2033</f>
        <v>534</v>
      </c>
      <c r="S2033" s="8">
        <f>O2033-R2033</f>
        <v>41382</v>
      </c>
      <c r="T2033">
        <v>5</v>
      </c>
      <c r="U2033">
        <v>6</v>
      </c>
      <c r="V2033">
        <v>10</v>
      </c>
      <c r="W2033">
        <v>6</v>
      </c>
      <c r="X2033">
        <v>5</v>
      </c>
      <c r="Y2033">
        <v>10</v>
      </c>
      <c r="Z2033">
        <v>42</v>
      </c>
      <c r="AA2033">
        <f>Z2033/P2033</f>
        <v>7.4336283185840707E-2</v>
      </c>
      <c r="AB2033" s="11" t="s">
        <v>506</v>
      </c>
      <c r="AC2033" t="s">
        <v>59</v>
      </c>
      <c r="AD2033">
        <v>1</v>
      </c>
      <c r="AE2033" t="str">
        <f>IF(AD2033&gt;3, "Prefers Discount", "Discount Indifferent")</f>
        <v>Discount Indifferent</v>
      </c>
      <c r="AF2033">
        <v>3</v>
      </c>
      <c r="AG2033">
        <v>1</v>
      </c>
      <c r="AH2033">
        <v>0</v>
      </c>
      <c r="AI2033" t="str">
        <f>INDEX($AF$1:$AH$1,MATCH(MAX(AF2033:AH2033),AF2033:AH2033,0))</f>
        <v>Store_Orders</v>
      </c>
      <c r="AJ2033">
        <v>4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f>SUM(AK2033:AO2033)</f>
        <v>0</v>
      </c>
      <c r="AQ2033" t="s">
        <v>67</v>
      </c>
      <c r="AR2033">
        <v>0</v>
      </c>
      <c r="AS2033" t="str">
        <f>IF(OR(AK2033&gt;0, AL2033&gt;0, AM2033&gt;0, AN2033&gt;0, AO2033&gt;0), "Converted", "Not Converted")</f>
        <v>Not Converted</v>
      </c>
      <c r="AT2033">
        <v>0</v>
      </c>
      <c r="AU2033">
        <v>3</v>
      </c>
      <c r="AV2033">
        <v>11</v>
      </c>
      <c r="AW2033">
        <f>IF(Z2033&gt;607, 4, 0)</f>
        <v>0</v>
      </c>
      <c r="AX2033">
        <f>IF(AA2033&gt;0.1497, 3, 0)</f>
        <v>0</v>
      </c>
      <c r="AY2033">
        <f>IF(P2033&gt;4031, 2, 0)</f>
        <v>0</v>
      </c>
      <c r="AZ2033">
        <f>IF(H2033&gt;51934.91, 1, 0)</f>
        <v>1</v>
      </c>
      <c r="BA2033">
        <f>SUM(AW2033:AZ2033)</f>
        <v>1</v>
      </c>
      <c r="BB2033" t="str">
        <f>VLOOKUP(BA2033,'Standard Deviations'!$L$1:$M$11,2,TRUE)</f>
        <v>Bronze</v>
      </c>
    </row>
    <row r="2034" spans="1:54" hidden="1">
      <c r="A2034">
        <v>9303</v>
      </c>
      <c r="B2034">
        <v>1976</v>
      </c>
      <c r="C2034">
        <f>2024-B2034</f>
        <v>48</v>
      </c>
      <c r="D2034" t="str">
        <f>VLOOKUP(B2034,Reference!$A$1:$B$125, 2)</f>
        <v>Gen X</v>
      </c>
      <c r="E2034" t="s">
        <v>54</v>
      </c>
      <c r="F2034" t="str">
        <f>IF(E2034="High School", "No College", "College")</f>
        <v>College</v>
      </c>
      <c r="G2034" t="s">
        <v>55</v>
      </c>
      <c r="H2034">
        <v>5305</v>
      </c>
      <c r="I2034">
        <v>63660</v>
      </c>
      <c r="J2034" s="4" t="s">
        <v>61</v>
      </c>
      <c r="K2034">
        <v>0</v>
      </c>
      <c r="L2034">
        <v>1</v>
      </c>
      <c r="M2034" t="str">
        <f>IF(OR(K2034&gt;0, L2034&gt;0), "Parent", "Not Parent")</f>
        <v>Parent</v>
      </c>
      <c r="N2034" t="s">
        <v>483</v>
      </c>
      <c r="O2034" s="8">
        <v>41916</v>
      </c>
      <c r="P2034" s="9">
        <f>O2034-N2034</f>
        <v>431</v>
      </c>
      <c r="Q2034">
        <v>12</v>
      </c>
      <c r="R2034" s="9">
        <f>P2034-Q2034</f>
        <v>419</v>
      </c>
      <c r="S2034" s="8">
        <f>O2034-R2034</f>
        <v>41497</v>
      </c>
      <c r="T2034">
        <v>12</v>
      </c>
      <c r="U2034">
        <v>4</v>
      </c>
      <c r="V2034">
        <v>7</v>
      </c>
      <c r="W2034">
        <v>1</v>
      </c>
      <c r="X2034">
        <v>3</v>
      </c>
      <c r="Y2034">
        <v>5</v>
      </c>
      <c r="Z2034">
        <v>32</v>
      </c>
      <c r="AA2034">
        <f>Z2034/P2034</f>
        <v>7.4245939675174011E-2</v>
      </c>
      <c r="AB2034" s="11" t="s">
        <v>506</v>
      </c>
      <c r="AC2034" t="s">
        <v>59</v>
      </c>
      <c r="AD2034">
        <v>0</v>
      </c>
      <c r="AE2034" t="str">
        <f>IF(AD2034&gt;3, "Prefers Discount", "Discount Indifferent")</f>
        <v>Discount Indifferent</v>
      </c>
      <c r="AF2034">
        <v>0</v>
      </c>
      <c r="AG2034">
        <v>1</v>
      </c>
      <c r="AH2034">
        <v>0</v>
      </c>
      <c r="AI2034" t="str">
        <f>INDEX($AF$1:$AH$1,MATCH(MAX(AF2034:AH2034),AF2034:AH2034,0))</f>
        <v>Web_Orders</v>
      </c>
      <c r="AJ2034">
        <v>13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f>SUM(AK2034:AO2034)</f>
        <v>0</v>
      </c>
      <c r="AQ2034" t="s">
        <v>67</v>
      </c>
      <c r="AR2034">
        <v>0</v>
      </c>
      <c r="AS2034" t="str">
        <f>IF(OR(AK2034&gt;0, AL2034&gt;0, AM2034&gt;0, AN2034&gt;0, AO2034&gt;0), "Converted", "Not Converted")</f>
        <v>Not Converted</v>
      </c>
      <c r="AT2034">
        <v>0</v>
      </c>
      <c r="AU2034">
        <v>3</v>
      </c>
      <c r="AV2034">
        <v>11</v>
      </c>
      <c r="AW2034">
        <f>IF(Z2034&gt;607, 4, 0)</f>
        <v>0</v>
      </c>
      <c r="AX2034">
        <f>IF(AA2034&gt;0.1497, 3, 0)</f>
        <v>0</v>
      </c>
      <c r="AY2034">
        <f>IF(P2034&gt;4031, 2, 0)</f>
        <v>0</v>
      </c>
      <c r="AZ2034">
        <f>IF(H2034&gt;51934.91, 1, 0)</f>
        <v>0</v>
      </c>
      <c r="BA2034">
        <f>SUM(AW2034:AZ2034)</f>
        <v>0</v>
      </c>
      <c r="BB2034" t="str">
        <f>VLOOKUP(BA2034,'Standard Deviations'!$L$1:$M$11,2,TRUE)</f>
        <v>No Tier</v>
      </c>
    </row>
    <row r="2035" spans="1:54" hidden="1">
      <c r="A2035">
        <v>10350</v>
      </c>
      <c r="B2035">
        <v>1950</v>
      </c>
      <c r="C2035">
        <f>2024-B2035</f>
        <v>74</v>
      </c>
      <c r="D2035" t="str">
        <f>VLOOKUP(B2035,Reference!$A$1:$B$125, 2)</f>
        <v>Boomers</v>
      </c>
      <c r="E2035" t="s">
        <v>68</v>
      </c>
      <c r="F2035" t="str">
        <f>IF(E2035="High School", "No College", "College")</f>
        <v>College</v>
      </c>
      <c r="G2035" t="s">
        <v>55</v>
      </c>
      <c r="H2035">
        <v>54432</v>
      </c>
      <c r="I2035">
        <v>54432</v>
      </c>
      <c r="J2035" s="4" t="s">
        <v>61</v>
      </c>
      <c r="K2035">
        <v>2</v>
      </c>
      <c r="L2035">
        <v>1</v>
      </c>
      <c r="M2035" t="str">
        <f>IF(OR(K2035&gt;0, L2035&gt;0), "Parent", "Not Parent")</f>
        <v>Parent</v>
      </c>
      <c r="N2035" t="s">
        <v>273</v>
      </c>
      <c r="O2035" s="8">
        <v>41916</v>
      </c>
      <c r="P2035" s="9">
        <f>O2035-N2035</f>
        <v>513</v>
      </c>
      <c r="Q2035">
        <v>37</v>
      </c>
      <c r="R2035" s="9">
        <f>P2035-Q2035</f>
        <v>476</v>
      </c>
      <c r="S2035" s="8">
        <f>O2035-R2035</f>
        <v>41440</v>
      </c>
      <c r="T2035">
        <v>33</v>
      </c>
      <c r="U2035">
        <v>0</v>
      </c>
      <c r="V2035">
        <v>5</v>
      </c>
      <c r="W2035">
        <v>0</v>
      </c>
      <c r="X2035">
        <v>0</v>
      </c>
      <c r="Y2035">
        <v>0</v>
      </c>
      <c r="Z2035">
        <v>38</v>
      </c>
      <c r="AA2035">
        <f>Z2035/P2035</f>
        <v>7.407407407407407E-2</v>
      </c>
      <c r="AB2035" s="11" t="s">
        <v>506</v>
      </c>
      <c r="AC2035" t="s">
        <v>59</v>
      </c>
      <c r="AD2035">
        <v>1</v>
      </c>
      <c r="AE2035" t="str">
        <f>IF(AD2035&gt;3, "Prefers Discount", "Discount Indifferent")</f>
        <v>Discount Indifferent</v>
      </c>
      <c r="AF2035">
        <v>3</v>
      </c>
      <c r="AG2035">
        <v>1</v>
      </c>
      <c r="AH2035">
        <v>0</v>
      </c>
      <c r="AI2035" t="str">
        <f>INDEX($AF$1:$AH$1,MATCH(MAX(AF2035:AH2035),AF2035:AH2035,0))</f>
        <v>Store_Orders</v>
      </c>
      <c r="AJ2035">
        <v>4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f>SUM(AK2035:AO2035)</f>
        <v>0</v>
      </c>
      <c r="AQ2035" t="s">
        <v>67</v>
      </c>
      <c r="AR2035">
        <v>0</v>
      </c>
      <c r="AS2035" t="str">
        <f>IF(OR(AK2035&gt;0, AL2035&gt;0, AM2035&gt;0, AN2035&gt;0, AO2035&gt;0), "Converted", "Not Converted")</f>
        <v>Not Converted</v>
      </c>
      <c r="AT2035">
        <v>0</v>
      </c>
      <c r="AU2035">
        <v>3</v>
      </c>
      <c r="AV2035">
        <v>11</v>
      </c>
      <c r="AW2035">
        <f>IF(Z2035&gt;607, 4, 0)</f>
        <v>0</v>
      </c>
      <c r="AX2035">
        <f>IF(AA2035&gt;0.1497, 3, 0)</f>
        <v>0</v>
      </c>
      <c r="AY2035">
        <f>IF(P2035&gt;4031, 2, 0)</f>
        <v>0</v>
      </c>
      <c r="AZ2035">
        <f>IF(H2035&gt;51934.91, 1, 0)</f>
        <v>1</v>
      </c>
      <c r="BA2035">
        <f>SUM(AW2035:AZ2035)</f>
        <v>1</v>
      </c>
      <c r="BB2035" t="str">
        <f>VLOOKUP(BA2035,'Standard Deviations'!$L$1:$M$11,2,TRUE)</f>
        <v>Bronze</v>
      </c>
    </row>
    <row r="2036" spans="1:54">
      <c r="A2036">
        <v>3726</v>
      </c>
      <c r="B2036">
        <v>1986</v>
      </c>
      <c r="C2036">
        <f>2024-B2036</f>
        <v>38</v>
      </c>
      <c r="D2036" t="str">
        <f>VLOOKUP(B2036,Reference!$A$1:$B$125, 2)</f>
        <v>Millennials</v>
      </c>
      <c r="E2036" t="s">
        <v>68</v>
      </c>
      <c r="F2036" t="str">
        <f>IF(E2036="High School", "No College", "College")</f>
        <v>College</v>
      </c>
      <c r="G2036" t="s">
        <v>65</v>
      </c>
      <c r="H2036">
        <v>34320</v>
      </c>
      <c r="I2036">
        <v>34320</v>
      </c>
      <c r="J2036" s="4" t="s">
        <v>175</v>
      </c>
      <c r="K2036">
        <v>1</v>
      </c>
      <c r="L2036">
        <v>0</v>
      </c>
      <c r="M2036" t="str">
        <f>IF(OR(K2036&gt;0, L2036&gt;0), "Parent", "Not Parent")</f>
        <v>Parent</v>
      </c>
      <c r="N2036" t="s">
        <v>304</v>
      </c>
      <c r="O2036" s="8">
        <v>41916</v>
      </c>
      <c r="P2036" s="9">
        <f>O2036-N2036</f>
        <v>230</v>
      </c>
      <c r="Q2036">
        <v>66</v>
      </c>
      <c r="R2036" s="9">
        <f>P2036-Q2036</f>
        <v>164</v>
      </c>
      <c r="S2036" s="8">
        <f>O2036-R2036</f>
        <v>41752</v>
      </c>
      <c r="T2036">
        <v>4</v>
      </c>
      <c r="U2036">
        <v>1</v>
      </c>
      <c r="V2036">
        <v>9</v>
      </c>
      <c r="W2036">
        <v>3</v>
      </c>
      <c r="X2036">
        <v>0</v>
      </c>
      <c r="Y2036">
        <v>0</v>
      </c>
      <c r="Z2036">
        <v>17</v>
      </c>
      <c r="AA2036">
        <f>Z2036/P2036</f>
        <v>7.3913043478260873E-2</v>
      </c>
      <c r="AB2036" s="14" t="s">
        <v>506</v>
      </c>
      <c r="AC2036" s="13" t="s">
        <v>63</v>
      </c>
      <c r="AD2036">
        <v>1</v>
      </c>
      <c r="AE2036" t="str">
        <f>IF(AD2036&gt;3, "Prefers Discount", "Discount Indifferent")</f>
        <v>Discount Indifferent</v>
      </c>
      <c r="AF2036">
        <v>2</v>
      </c>
      <c r="AG2036">
        <v>1</v>
      </c>
      <c r="AH2036">
        <v>0</v>
      </c>
      <c r="AI2036" t="str">
        <f>INDEX($AF$1:$AH$1,MATCH(MAX(AF2036:AH2036),AF2036:AH2036,0))</f>
        <v>Store_Orders</v>
      </c>
      <c r="AJ2036">
        <v>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f>SUM(AK2036:AO2036)</f>
        <v>0</v>
      </c>
      <c r="AQ2036" t="s">
        <v>67</v>
      </c>
      <c r="AR2036">
        <v>0</v>
      </c>
      <c r="AS2036" t="str">
        <f>IF(OR(AK2036&gt;0, AL2036&gt;0, AM2036&gt;0, AN2036&gt;0, AO2036&gt;0), "Converted", "Not Converted")</f>
        <v>Not Converted</v>
      </c>
      <c r="AT2036">
        <v>0</v>
      </c>
      <c r="AU2036">
        <v>3</v>
      </c>
      <c r="AV2036">
        <v>11</v>
      </c>
      <c r="AW2036">
        <f>IF(Z2036&gt;607, 4, 0)</f>
        <v>0</v>
      </c>
      <c r="AX2036">
        <f>IF(AA2036&gt;0.1497, 3, 0)</f>
        <v>0</v>
      </c>
      <c r="AY2036">
        <f>IF(P2036&gt;4031, 2, 0)</f>
        <v>0</v>
      </c>
      <c r="AZ2036">
        <f>IF(H2036&gt;51934.91, 1, 0)</f>
        <v>0</v>
      </c>
      <c r="BA2036">
        <f>SUM(AW2036:AZ2036)</f>
        <v>0</v>
      </c>
      <c r="BB2036" t="str">
        <f>VLOOKUP(BA2036,'Standard Deviations'!$L$1:$M$11,2,TRUE)</f>
        <v>No Tier</v>
      </c>
    </row>
    <row r="2037" spans="1:54">
      <c r="A2037">
        <v>8629</v>
      </c>
      <c r="B2037">
        <v>1956</v>
      </c>
      <c r="C2037">
        <f>2024-B2037</f>
        <v>68</v>
      </c>
      <c r="D2037" t="str">
        <f>VLOOKUP(B2037,Reference!$A$1:$B$125, 2)</f>
        <v>Boomers</v>
      </c>
      <c r="E2037" t="s">
        <v>54</v>
      </c>
      <c r="F2037" t="str">
        <f>IF(E2037="High School", "No College", "College")</f>
        <v>College</v>
      </c>
      <c r="G2037" t="s">
        <v>89</v>
      </c>
      <c r="H2037">
        <v>46984</v>
      </c>
      <c r="I2037">
        <v>46984</v>
      </c>
      <c r="J2037" s="4" t="s">
        <v>175</v>
      </c>
      <c r="K2037">
        <v>1</v>
      </c>
      <c r="L2037">
        <v>1</v>
      </c>
      <c r="M2037" t="str">
        <f>IF(OR(K2037&gt;0, L2037&gt;0), "Parent", "Not Parent")</f>
        <v>Parent</v>
      </c>
      <c r="N2037" t="s">
        <v>490</v>
      </c>
      <c r="O2037" s="8">
        <v>41916</v>
      </c>
      <c r="P2037" s="9">
        <f>O2037-N2037</f>
        <v>557</v>
      </c>
      <c r="Q2037">
        <v>71</v>
      </c>
      <c r="R2037" s="9">
        <f>P2037-Q2037</f>
        <v>486</v>
      </c>
      <c r="S2037" s="8">
        <f>O2037-R2037</f>
        <v>41430</v>
      </c>
      <c r="T2037">
        <v>19</v>
      </c>
      <c r="U2037">
        <v>1</v>
      </c>
      <c r="V2037">
        <v>10</v>
      </c>
      <c r="W2037">
        <v>2</v>
      </c>
      <c r="X2037">
        <v>1</v>
      </c>
      <c r="Y2037">
        <v>8</v>
      </c>
      <c r="Z2037">
        <v>41</v>
      </c>
      <c r="AA2037">
        <f>Z2037/P2037</f>
        <v>7.3608617594254938E-2</v>
      </c>
      <c r="AB2037" s="14" t="s">
        <v>506</v>
      </c>
      <c r="AC2037" s="13" t="s">
        <v>63</v>
      </c>
      <c r="AD2037">
        <v>1</v>
      </c>
      <c r="AE2037" t="str">
        <f>IF(AD2037&gt;3, "Prefers Discount", "Discount Indifferent")</f>
        <v>Discount Indifferent</v>
      </c>
      <c r="AF2037">
        <v>3</v>
      </c>
      <c r="AG2037">
        <v>1</v>
      </c>
      <c r="AH2037">
        <v>0</v>
      </c>
      <c r="AI2037" t="str">
        <f>INDEX($AF$1:$AH$1,MATCH(MAX(AF2037:AH2037),AF2037:AH2037,0))</f>
        <v>Store_Orders</v>
      </c>
      <c r="AJ2037">
        <v>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f>SUM(AK2037:AO2037)</f>
        <v>0</v>
      </c>
      <c r="AQ2037" t="s">
        <v>67</v>
      </c>
      <c r="AR2037">
        <v>0</v>
      </c>
      <c r="AS2037" t="str">
        <f>IF(OR(AK2037&gt;0, AL2037&gt;0, AM2037&gt;0, AN2037&gt;0, AO2037&gt;0), "Converted", "Not Converted")</f>
        <v>Not Converted</v>
      </c>
      <c r="AT2037">
        <v>0</v>
      </c>
      <c r="AU2037">
        <v>3</v>
      </c>
      <c r="AV2037">
        <v>11</v>
      </c>
      <c r="AW2037">
        <f>IF(Z2037&gt;607, 4, 0)</f>
        <v>0</v>
      </c>
      <c r="AX2037">
        <f>IF(AA2037&gt;0.1497, 3, 0)</f>
        <v>0</v>
      </c>
      <c r="AY2037">
        <f>IF(P2037&gt;4031, 2, 0)</f>
        <v>0</v>
      </c>
      <c r="AZ2037">
        <f>IF(H2037&gt;51934.91, 1, 0)</f>
        <v>0</v>
      </c>
      <c r="BA2037">
        <f>SUM(AW2037:AZ2037)</f>
        <v>0</v>
      </c>
      <c r="BB2037" t="str">
        <f>VLOOKUP(BA2037,'Standard Deviations'!$L$1:$M$11,2,TRUE)</f>
        <v>No Tier</v>
      </c>
    </row>
    <row r="2038" spans="1:54" hidden="1">
      <c r="A2038">
        <v>2281</v>
      </c>
      <c r="B2038">
        <v>1970</v>
      </c>
      <c r="C2038">
        <f>2024-B2038</f>
        <v>54</v>
      </c>
      <c r="D2038" t="str">
        <f>VLOOKUP(B2038,Reference!$A$1:$B$125, 2)</f>
        <v>Gen X</v>
      </c>
      <c r="E2038" t="s">
        <v>54</v>
      </c>
      <c r="F2038" t="str">
        <f>IF(E2038="High School", "No College", "College")</f>
        <v>College</v>
      </c>
      <c r="G2038" t="s">
        <v>60</v>
      </c>
      <c r="H2038">
        <v>33697</v>
      </c>
      <c r="I2038">
        <v>33697</v>
      </c>
      <c r="J2038" s="4" t="s">
        <v>175</v>
      </c>
      <c r="K2038">
        <v>1</v>
      </c>
      <c r="L2038">
        <v>0</v>
      </c>
      <c r="M2038" t="str">
        <f>IF(OR(K2038&gt;0, L2038&gt;0), "Parent", "Not Parent")</f>
        <v>Parent</v>
      </c>
      <c r="N2038" t="s">
        <v>717</v>
      </c>
      <c r="O2038" s="8">
        <v>41916</v>
      </c>
      <c r="P2038" s="9">
        <f>O2038-N2038</f>
        <v>384</v>
      </c>
      <c r="Q2038">
        <v>34</v>
      </c>
      <c r="R2038" s="9">
        <f>P2038-Q2038</f>
        <v>350</v>
      </c>
      <c r="S2038" s="8">
        <f>O2038-R2038</f>
        <v>41566</v>
      </c>
      <c r="T2038">
        <v>4</v>
      </c>
      <c r="U2038">
        <v>3</v>
      </c>
      <c r="V2038">
        <v>7</v>
      </c>
      <c r="W2038">
        <v>0</v>
      </c>
      <c r="X2038">
        <v>3</v>
      </c>
      <c r="Y2038">
        <v>11</v>
      </c>
      <c r="Z2038">
        <v>28</v>
      </c>
      <c r="AA2038">
        <f>Z2038/P2038</f>
        <v>7.2916666666666671E-2</v>
      </c>
      <c r="AB2038" s="11" t="s">
        <v>506</v>
      </c>
      <c r="AC2038" t="s">
        <v>59</v>
      </c>
      <c r="AD2038">
        <v>1</v>
      </c>
      <c r="AE2038" t="str">
        <f>IF(AD2038&gt;3, "Prefers Discount", "Discount Indifferent")</f>
        <v>Discount Indifferent</v>
      </c>
      <c r="AF2038">
        <v>2</v>
      </c>
      <c r="AG2038">
        <v>1</v>
      </c>
      <c r="AH2038">
        <v>0</v>
      </c>
      <c r="AI2038" t="str">
        <f>INDEX($AF$1:$AH$1,MATCH(MAX(AF2038:AH2038),AF2038:AH2038,0))</f>
        <v>Store_Orders</v>
      </c>
      <c r="AJ2038">
        <v>7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f>SUM(AK2038:AO2038)</f>
        <v>1</v>
      </c>
      <c r="AQ2038" t="str">
        <f>INDEX($AK$1:$AO$1,MATCH(MAX(AK2038:AO2038),AK2038:AO2038,0))</f>
        <v>Converted_on_Camp3</v>
      </c>
      <c r="AR2038">
        <v>1</v>
      </c>
      <c r="AS2038" t="str">
        <f>IF(OR(AK2038&gt;0, AL2038&gt;0, AM2038&gt;0, AN2038&gt;0, AO2038&gt;0), "Converted", "Not Converted")</f>
        <v>Converted</v>
      </c>
      <c r="AT2038">
        <v>0</v>
      </c>
      <c r="AU2038">
        <v>3</v>
      </c>
      <c r="AV2038">
        <v>11</v>
      </c>
      <c r="AW2038">
        <f>IF(Z2038&gt;607, 4, 0)</f>
        <v>0</v>
      </c>
      <c r="AX2038">
        <f>IF(AA2038&gt;0.1497, 3, 0)</f>
        <v>0</v>
      </c>
      <c r="AY2038">
        <f>IF(P2038&gt;4031, 2, 0)</f>
        <v>0</v>
      </c>
      <c r="AZ2038">
        <f>IF(H2038&gt;51934.91, 1, 0)</f>
        <v>0</v>
      </c>
      <c r="BA2038">
        <f>SUM(AW2038:AZ2038)</f>
        <v>0</v>
      </c>
      <c r="BB2038" t="str">
        <f>VLOOKUP(BA2038,'Standard Deviations'!$L$1:$M$11,2,TRUE)</f>
        <v>No Tier</v>
      </c>
    </row>
    <row r="2039" spans="1:54">
      <c r="A2039">
        <v>13</v>
      </c>
      <c r="B2039">
        <v>1947</v>
      </c>
      <c r="C2039">
        <f>2024-B2039</f>
        <v>77</v>
      </c>
      <c r="D2039" t="str">
        <f>VLOOKUP(B2039,Reference!$A$1:$B$125, 2)</f>
        <v>Boomers</v>
      </c>
      <c r="E2039" t="s">
        <v>68</v>
      </c>
      <c r="F2039" t="str">
        <f>IF(E2039="High School", "No College", "College")</f>
        <v>College</v>
      </c>
      <c r="G2039" t="s">
        <v>89</v>
      </c>
      <c r="H2039">
        <v>25358</v>
      </c>
      <c r="I2039">
        <v>25358</v>
      </c>
      <c r="J2039" s="4" t="s">
        <v>341</v>
      </c>
      <c r="K2039">
        <v>0</v>
      </c>
      <c r="L2039">
        <v>1</v>
      </c>
      <c r="M2039" t="str">
        <f>IF(OR(K2039&gt;0, L2039&gt;0), "Parent", "Not Parent")</f>
        <v>Parent</v>
      </c>
      <c r="N2039" t="s">
        <v>343</v>
      </c>
      <c r="O2039" s="8">
        <v>41916</v>
      </c>
      <c r="P2039" s="9">
        <f>O2039-N2039</f>
        <v>439</v>
      </c>
      <c r="Q2039">
        <v>57</v>
      </c>
      <c r="R2039" s="9">
        <f>P2039-Q2039</f>
        <v>382</v>
      </c>
      <c r="S2039" s="8">
        <f>O2039-R2039</f>
        <v>41534</v>
      </c>
      <c r="T2039">
        <v>19</v>
      </c>
      <c r="U2039">
        <v>0</v>
      </c>
      <c r="V2039">
        <v>5</v>
      </c>
      <c r="W2039">
        <v>0</v>
      </c>
      <c r="X2039">
        <v>0</v>
      </c>
      <c r="Y2039">
        <v>8</v>
      </c>
      <c r="Z2039">
        <v>32</v>
      </c>
      <c r="AA2039">
        <f>Z2039/P2039</f>
        <v>7.289293849658314E-2</v>
      </c>
      <c r="AB2039" s="14" t="s">
        <v>506</v>
      </c>
      <c r="AC2039" s="13" t="s">
        <v>63</v>
      </c>
      <c r="AD2039">
        <v>2</v>
      </c>
      <c r="AE2039" t="str">
        <f>IF(AD2039&gt;3, "Prefers Discount", "Discount Indifferent")</f>
        <v>Discount Indifferent</v>
      </c>
      <c r="AF2039">
        <v>3</v>
      </c>
      <c r="AG2039">
        <v>1</v>
      </c>
      <c r="AH2039">
        <v>0</v>
      </c>
      <c r="AI2039" t="str">
        <f>INDEX($AF$1:$AH$1,MATCH(MAX(AF2039:AH2039),AF2039:AH2039,0))</f>
        <v>Store_Orders</v>
      </c>
      <c r="AJ2039">
        <v>6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f>SUM(AK2039:AO2039)</f>
        <v>0</v>
      </c>
      <c r="AQ2039" t="s">
        <v>67</v>
      </c>
      <c r="AR2039">
        <v>0</v>
      </c>
      <c r="AS2039" t="str">
        <f>IF(OR(AK2039&gt;0, AL2039&gt;0, AM2039&gt;0, AN2039&gt;0, AO2039&gt;0), "Converted", "Not Converted")</f>
        <v>Not Converted</v>
      </c>
      <c r="AT2039">
        <v>0</v>
      </c>
      <c r="AU2039">
        <v>3</v>
      </c>
      <c r="AV2039">
        <v>11</v>
      </c>
      <c r="AW2039">
        <f>IF(Z2039&gt;607, 4, 0)</f>
        <v>0</v>
      </c>
      <c r="AX2039">
        <f>IF(AA2039&gt;0.1497, 3, 0)</f>
        <v>0</v>
      </c>
      <c r="AY2039">
        <f>IF(P2039&gt;4031, 2, 0)</f>
        <v>0</v>
      </c>
      <c r="AZ2039">
        <f>IF(H2039&gt;51934.91, 1, 0)</f>
        <v>0</v>
      </c>
      <c r="BA2039">
        <f>SUM(AW2039:AZ2039)</f>
        <v>0</v>
      </c>
      <c r="BB2039" t="str">
        <f>VLOOKUP(BA2039,'Standard Deviations'!$L$1:$M$11,2,TRUE)</f>
        <v>No Tier</v>
      </c>
    </row>
    <row r="2040" spans="1:54">
      <c r="A2040">
        <v>2557</v>
      </c>
      <c r="B2040">
        <v>1970</v>
      </c>
      <c r="C2040">
        <f>2024-B2040</f>
        <v>54</v>
      </c>
      <c r="D2040" t="str">
        <f>VLOOKUP(B2040,Reference!$A$1:$B$125, 2)</f>
        <v>Gen X</v>
      </c>
      <c r="E2040" t="s">
        <v>64</v>
      </c>
      <c r="F2040" t="str">
        <f>IF(E2040="High School", "No College", "College")</f>
        <v>College</v>
      </c>
      <c r="G2040" t="s">
        <v>60</v>
      </c>
      <c r="H2040">
        <v>29548</v>
      </c>
      <c r="I2040">
        <v>29548</v>
      </c>
      <c r="J2040" s="4" t="s">
        <v>341</v>
      </c>
      <c r="K2040">
        <v>1</v>
      </c>
      <c r="L2040">
        <v>0</v>
      </c>
      <c r="M2040" t="str">
        <f>IF(OR(K2040&gt;0, L2040&gt;0), "Parent", "Not Parent")</f>
        <v>Parent</v>
      </c>
      <c r="N2040" t="s">
        <v>692</v>
      </c>
      <c r="O2040" s="8">
        <v>41916</v>
      </c>
      <c r="P2040" s="9">
        <f>O2040-N2040</f>
        <v>401</v>
      </c>
      <c r="Q2040">
        <v>52</v>
      </c>
      <c r="R2040" s="9">
        <f>P2040-Q2040</f>
        <v>349</v>
      </c>
      <c r="S2040" s="8">
        <f>O2040-R2040</f>
        <v>41567</v>
      </c>
      <c r="T2040">
        <v>7</v>
      </c>
      <c r="U2040">
        <v>1</v>
      </c>
      <c r="V2040">
        <v>6</v>
      </c>
      <c r="W2040">
        <v>3</v>
      </c>
      <c r="X2040">
        <v>1</v>
      </c>
      <c r="Y2040">
        <v>11</v>
      </c>
      <c r="Z2040">
        <v>29</v>
      </c>
      <c r="AA2040">
        <f>Z2040/P2040</f>
        <v>7.2319201995012475E-2</v>
      </c>
      <c r="AB2040" s="14" t="s">
        <v>506</v>
      </c>
      <c r="AC2040" s="13" t="s">
        <v>63</v>
      </c>
      <c r="AD2040">
        <v>1</v>
      </c>
      <c r="AE2040" t="str">
        <f>IF(AD2040&gt;3, "Prefers Discount", "Discount Indifferent")</f>
        <v>Discount Indifferent</v>
      </c>
      <c r="AF2040">
        <v>2</v>
      </c>
      <c r="AG2040">
        <v>1</v>
      </c>
      <c r="AH2040">
        <v>1</v>
      </c>
      <c r="AI2040" t="str">
        <f>INDEX($AF$1:$AH$1,MATCH(MAX(AF2040:AH2040),AF2040:AH2040,0))</f>
        <v>Store_Orders</v>
      </c>
      <c r="AJ2040">
        <v>4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f>SUM(AK2040:AO2040)</f>
        <v>1</v>
      </c>
      <c r="AQ2040" t="str">
        <f>INDEX($AK$1:$AO$1,MATCH(MAX(AK2040:AO2040),AK2040:AO2040,0))</f>
        <v>Converted_on_Camp3</v>
      </c>
      <c r="AR2040">
        <v>1</v>
      </c>
      <c r="AS2040" t="str">
        <f>IF(OR(AK2040&gt;0, AL2040&gt;0, AM2040&gt;0, AN2040&gt;0, AO2040&gt;0), "Converted", "Not Converted")</f>
        <v>Converted</v>
      </c>
      <c r="AT2040">
        <v>0</v>
      </c>
      <c r="AU2040">
        <v>3</v>
      </c>
      <c r="AV2040">
        <v>11</v>
      </c>
      <c r="AW2040">
        <f>IF(Z2040&gt;607, 4, 0)</f>
        <v>0</v>
      </c>
      <c r="AX2040">
        <f>IF(AA2040&gt;0.1497, 3, 0)</f>
        <v>0</v>
      </c>
      <c r="AY2040">
        <f>IF(P2040&gt;4031, 2, 0)</f>
        <v>0</v>
      </c>
      <c r="AZ2040">
        <f>IF(H2040&gt;51934.91, 1, 0)</f>
        <v>0</v>
      </c>
      <c r="BA2040">
        <f>SUM(AW2040:AZ2040)</f>
        <v>0</v>
      </c>
      <c r="BB2040" t="str">
        <f>VLOOKUP(BA2040,'Standard Deviations'!$L$1:$M$11,2,TRUE)</f>
        <v>No Tier</v>
      </c>
    </row>
    <row r="2041" spans="1:54">
      <c r="A2041">
        <v>5150</v>
      </c>
      <c r="B2041">
        <v>1979</v>
      </c>
      <c r="C2041">
        <f>2024-B2041</f>
        <v>45</v>
      </c>
      <c r="D2041" t="str">
        <f>VLOOKUP(B2041,Reference!$A$1:$B$125, 2)</f>
        <v>Gen X</v>
      </c>
      <c r="E2041" t="s">
        <v>546</v>
      </c>
      <c r="F2041" t="str">
        <f>IF(E2041="High School", "No College", "College")</f>
        <v>No College</v>
      </c>
      <c r="G2041" t="s">
        <v>60</v>
      </c>
      <c r="H2041">
        <v>20194</v>
      </c>
      <c r="I2041">
        <v>20194</v>
      </c>
      <c r="J2041" s="4" t="s">
        <v>341</v>
      </c>
      <c r="K2041">
        <v>1</v>
      </c>
      <c r="L2041">
        <v>0</v>
      </c>
      <c r="M2041" t="str">
        <f>IF(OR(K2041&gt;0, L2041&gt;0), "Parent", "Not Parent")</f>
        <v>Parent</v>
      </c>
      <c r="N2041" t="s">
        <v>727</v>
      </c>
      <c r="O2041" s="8">
        <v>41916</v>
      </c>
      <c r="P2041" s="9">
        <f>O2041-N2041</f>
        <v>656</v>
      </c>
      <c r="Q2041">
        <v>64</v>
      </c>
      <c r="R2041" s="9">
        <f>P2041-Q2041</f>
        <v>592</v>
      </c>
      <c r="S2041" s="8">
        <f>O2041-R2041</f>
        <v>41324</v>
      </c>
      <c r="T2041">
        <v>0</v>
      </c>
      <c r="U2041">
        <v>4</v>
      </c>
      <c r="V2041">
        <v>7</v>
      </c>
      <c r="W2041">
        <v>11</v>
      </c>
      <c r="X2041">
        <v>10</v>
      </c>
      <c r="Y2041">
        <v>15</v>
      </c>
      <c r="Z2041">
        <v>47</v>
      </c>
      <c r="AA2041">
        <f>Z2041/P2041</f>
        <v>7.1646341463414628E-2</v>
      </c>
      <c r="AB2041" s="14" t="s">
        <v>506</v>
      </c>
      <c r="AC2041" s="13" t="s">
        <v>63</v>
      </c>
      <c r="AD2041">
        <v>2</v>
      </c>
      <c r="AE2041" t="str">
        <f>IF(AD2041&gt;3, "Prefers Discount", "Discount Indifferent")</f>
        <v>Discount Indifferent</v>
      </c>
      <c r="AF2041">
        <v>3</v>
      </c>
      <c r="AG2041">
        <v>2</v>
      </c>
      <c r="AH2041">
        <v>0</v>
      </c>
      <c r="AI2041" t="str">
        <f>INDEX($AF$1:$AH$1,MATCH(MAX(AF2041:AH2041),AF2041:AH2041,0))</f>
        <v>Store_Orders</v>
      </c>
      <c r="AJ2041">
        <v>6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f>SUM(AK2041:AO2041)</f>
        <v>0</v>
      </c>
      <c r="AQ2041" t="s">
        <v>67</v>
      </c>
      <c r="AR2041">
        <v>0</v>
      </c>
      <c r="AS2041" t="str">
        <f>IF(OR(AK2041&gt;0, AL2041&gt;0, AM2041&gt;0, AN2041&gt;0, AO2041&gt;0), "Converted", "Not Converted")</f>
        <v>Not Converted</v>
      </c>
      <c r="AT2041">
        <v>0</v>
      </c>
      <c r="AU2041">
        <v>3</v>
      </c>
      <c r="AV2041">
        <v>11</v>
      </c>
      <c r="AW2041">
        <f>IF(Z2041&gt;607, 4, 0)</f>
        <v>0</v>
      </c>
      <c r="AX2041">
        <f>IF(AA2041&gt;0.1497, 3, 0)</f>
        <v>0</v>
      </c>
      <c r="AY2041">
        <f>IF(P2041&gt;4031, 2, 0)</f>
        <v>0</v>
      </c>
      <c r="AZ2041">
        <f>IF(H2041&gt;51934.91, 1, 0)</f>
        <v>0</v>
      </c>
      <c r="BA2041">
        <f>SUM(AW2041:AZ2041)</f>
        <v>0</v>
      </c>
      <c r="BB2041" t="str">
        <f>VLOOKUP(BA2041,'Standard Deviations'!$L$1:$M$11,2,TRUE)</f>
        <v>No Tier</v>
      </c>
    </row>
    <row r="2042" spans="1:54">
      <c r="A2042">
        <v>9592</v>
      </c>
      <c r="B2042">
        <v>1983</v>
      </c>
      <c r="C2042">
        <f>2024-B2042</f>
        <v>41</v>
      </c>
      <c r="D2042" t="str">
        <f>VLOOKUP(B2042,Reference!$A$1:$B$125, 2)</f>
        <v>Millennials</v>
      </c>
      <c r="E2042" t="s">
        <v>54</v>
      </c>
      <c r="F2042" t="str">
        <f>IF(E2042="High School", "No College", "College")</f>
        <v>College</v>
      </c>
      <c r="G2042" t="s">
        <v>65</v>
      </c>
      <c r="H2042">
        <v>22010</v>
      </c>
      <c r="I2042">
        <v>22010</v>
      </c>
      <c r="J2042" s="4" t="s">
        <v>341</v>
      </c>
      <c r="K2042">
        <v>1</v>
      </c>
      <c r="L2042">
        <v>0</v>
      </c>
      <c r="M2042" t="str">
        <f>IF(OR(K2042&gt;0, L2042&gt;0), "Parent", "Not Parent")</f>
        <v>Parent</v>
      </c>
      <c r="N2042" t="s">
        <v>556</v>
      </c>
      <c r="O2042" s="8">
        <v>41916</v>
      </c>
      <c r="P2042" s="9">
        <f>O2042-N2042</f>
        <v>461</v>
      </c>
      <c r="Q2042">
        <v>51</v>
      </c>
      <c r="R2042" s="9">
        <f>P2042-Q2042</f>
        <v>410</v>
      </c>
      <c r="S2042" s="8">
        <f>O2042-R2042</f>
        <v>41506</v>
      </c>
      <c r="T2042">
        <v>11</v>
      </c>
      <c r="U2042">
        <v>2</v>
      </c>
      <c r="V2042">
        <v>9</v>
      </c>
      <c r="W2042">
        <v>3</v>
      </c>
      <c r="X2042">
        <v>0</v>
      </c>
      <c r="Y2042">
        <v>8</v>
      </c>
      <c r="Z2042">
        <v>33</v>
      </c>
      <c r="AA2042">
        <f>Z2042/P2042</f>
        <v>7.1583514099783085E-2</v>
      </c>
      <c r="AB2042" s="14" t="s">
        <v>506</v>
      </c>
      <c r="AC2042" s="13" t="s">
        <v>63</v>
      </c>
      <c r="AD2042">
        <v>2</v>
      </c>
      <c r="AE2042" t="str">
        <f>IF(AD2042&gt;3, "Prefers Discount", "Discount Indifferent")</f>
        <v>Discount Indifferent</v>
      </c>
      <c r="AF2042">
        <v>3</v>
      </c>
      <c r="AG2042">
        <v>2</v>
      </c>
      <c r="AH2042">
        <v>0</v>
      </c>
      <c r="AI2042" t="str">
        <f>INDEX($AF$1:$AH$1,MATCH(MAX(AF2042:AH2042),AF2042:AH2042,0))</f>
        <v>Store_Orders</v>
      </c>
      <c r="AJ2042">
        <v>8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f>SUM(AK2042:AO2042)</f>
        <v>0</v>
      </c>
      <c r="AQ2042" t="s">
        <v>67</v>
      </c>
      <c r="AR2042">
        <v>0</v>
      </c>
      <c r="AS2042" t="str">
        <f>IF(OR(AK2042&gt;0, AL2042&gt;0, AM2042&gt;0, AN2042&gt;0, AO2042&gt;0), "Converted", "Not Converted")</f>
        <v>Not Converted</v>
      </c>
      <c r="AT2042">
        <v>0</v>
      </c>
      <c r="AU2042">
        <v>3</v>
      </c>
      <c r="AV2042">
        <v>11</v>
      </c>
      <c r="AW2042">
        <f>IF(Z2042&gt;607, 4, 0)</f>
        <v>0</v>
      </c>
      <c r="AX2042">
        <f>IF(AA2042&gt;0.1497, 3, 0)</f>
        <v>0</v>
      </c>
      <c r="AY2042">
        <f>IF(P2042&gt;4031, 2, 0)</f>
        <v>0</v>
      </c>
      <c r="AZ2042">
        <f>IF(H2042&gt;51934.91, 1, 0)</f>
        <v>0</v>
      </c>
      <c r="BA2042">
        <f>SUM(AW2042:AZ2042)</f>
        <v>0</v>
      </c>
      <c r="BB2042" t="str">
        <f>VLOOKUP(BA2042,'Standard Deviations'!$L$1:$M$11,2,TRUE)</f>
        <v>No Tier</v>
      </c>
    </row>
    <row r="2043" spans="1:54" hidden="1">
      <c r="A2043">
        <v>10277</v>
      </c>
      <c r="B2043">
        <v>1961</v>
      </c>
      <c r="C2043">
        <f>2024-B2043</f>
        <v>63</v>
      </c>
      <c r="D2043" t="str">
        <f>VLOOKUP(B2043,Reference!$A$1:$B$125, 2)</f>
        <v>Boomers</v>
      </c>
      <c r="E2043" t="s">
        <v>54</v>
      </c>
      <c r="F2043" t="str">
        <f>IF(E2043="High School", "No College", "College")</f>
        <v>College</v>
      </c>
      <c r="G2043" t="s">
        <v>60</v>
      </c>
      <c r="H2043">
        <v>30081</v>
      </c>
      <c r="I2043">
        <v>30081</v>
      </c>
      <c r="J2043" s="4" t="s">
        <v>341</v>
      </c>
      <c r="K2043">
        <v>0</v>
      </c>
      <c r="L2043">
        <v>1</v>
      </c>
      <c r="M2043" t="str">
        <f>IF(OR(K2043&gt;0, L2043&gt;0), "Parent", "Not Parent")</f>
        <v>Parent</v>
      </c>
      <c r="N2043" t="s">
        <v>713</v>
      </c>
      <c r="O2043" s="8">
        <v>41916</v>
      </c>
      <c r="P2043" s="9">
        <f>O2043-N2043</f>
        <v>590</v>
      </c>
      <c r="Q2043">
        <v>27</v>
      </c>
      <c r="R2043" s="9">
        <f>P2043-Q2043</f>
        <v>563</v>
      </c>
      <c r="S2043" s="8">
        <f>O2043-R2043</f>
        <v>41353</v>
      </c>
      <c r="T2043">
        <v>36</v>
      </c>
      <c r="U2043">
        <v>0</v>
      </c>
      <c r="V2043">
        <v>2</v>
      </c>
      <c r="W2043">
        <v>0</v>
      </c>
      <c r="X2043">
        <v>0</v>
      </c>
      <c r="Y2043">
        <v>4</v>
      </c>
      <c r="Z2043">
        <v>42</v>
      </c>
      <c r="AA2043">
        <f>Z2043/P2043</f>
        <v>7.1186440677966104E-2</v>
      </c>
      <c r="AB2043" s="11" t="s">
        <v>506</v>
      </c>
      <c r="AC2043" t="s">
        <v>59</v>
      </c>
      <c r="AD2043">
        <v>1</v>
      </c>
      <c r="AE2043" t="str">
        <f>IF(AD2043&gt;3, "Prefers Discount", "Discount Indifferent")</f>
        <v>Discount Indifferent</v>
      </c>
      <c r="AF2043">
        <v>3</v>
      </c>
      <c r="AG2043">
        <v>1</v>
      </c>
      <c r="AH2043">
        <v>0</v>
      </c>
      <c r="AI2043" t="str">
        <f>INDEX($AF$1:$AH$1,MATCH(MAX(AF2043:AH2043),AF2043:AH2043,0))</f>
        <v>Store_Orders</v>
      </c>
      <c r="AJ2043">
        <v>7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f>SUM(AK2043:AO2043)</f>
        <v>0</v>
      </c>
      <c r="AQ2043" t="s">
        <v>67</v>
      </c>
      <c r="AR2043">
        <v>0</v>
      </c>
      <c r="AS2043" t="str">
        <f>IF(OR(AK2043&gt;0, AL2043&gt;0, AM2043&gt;0, AN2043&gt;0, AO2043&gt;0), "Converted", "Not Converted")</f>
        <v>Not Converted</v>
      </c>
      <c r="AT2043">
        <v>0</v>
      </c>
      <c r="AU2043">
        <v>3</v>
      </c>
      <c r="AV2043">
        <v>11</v>
      </c>
      <c r="AW2043">
        <f>IF(Z2043&gt;607, 4, 0)</f>
        <v>0</v>
      </c>
      <c r="AX2043">
        <f>IF(AA2043&gt;0.1497, 3, 0)</f>
        <v>0</v>
      </c>
      <c r="AY2043">
        <f>IF(P2043&gt;4031, 2, 0)</f>
        <v>0</v>
      </c>
      <c r="AZ2043">
        <f>IF(H2043&gt;51934.91, 1, 0)</f>
        <v>0</v>
      </c>
      <c r="BA2043">
        <f>SUM(AW2043:AZ2043)</f>
        <v>0</v>
      </c>
      <c r="BB2043" t="str">
        <f>VLOOKUP(BA2043,'Standard Deviations'!$L$1:$M$11,2,TRUE)</f>
        <v>No Tier</v>
      </c>
    </row>
    <row r="2044" spans="1:54">
      <c r="A2044">
        <v>193</v>
      </c>
      <c r="B2044">
        <v>1996</v>
      </c>
      <c r="C2044">
        <f>2024-B2044</f>
        <v>28</v>
      </c>
      <c r="D2044" t="str">
        <f>VLOOKUP(B2044,Reference!$A$1:$B$125, 2)</f>
        <v>Gen Z</v>
      </c>
      <c r="E2044" t="s">
        <v>546</v>
      </c>
      <c r="F2044" t="str">
        <f>IF(E2044="High School", "No College", "College")</f>
        <v>No College</v>
      </c>
      <c r="G2044" t="s">
        <v>55</v>
      </c>
      <c r="H2044">
        <v>14421</v>
      </c>
      <c r="I2044">
        <v>14421</v>
      </c>
      <c r="J2044" s="4" t="s">
        <v>341</v>
      </c>
      <c r="K2044">
        <v>0</v>
      </c>
      <c r="L2044">
        <v>0</v>
      </c>
      <c r="M2044" t="str">
        <f>IF(OR(K2044&gt;0, L2044&gt;0), "Parent", "Not Parent")</f>
        <v>Not Parent</v>
      </c>
      <c r="N2044" t="s">
        <v>102</v>
      </c>
      <c r="O2044" s="8">
        <v>41916</v>
      </c>
      <c r="P2044" s="9">
        <f>O2044-N2044</f>
        <v>229</v>
      </c>
      <c r="Q2044">
        <v>81</v>
      </c>
      <c r="R2044" s="9">
        <f>P2044-Q2044</f>
        <v>148</v>
      </c>
      <c r="S2044" s="8">
        <f>O2044-R2044</f>
        <v>41768</v>
      </c>
      <c r="T2044">
        <v>0</v>
      </c>
      <c r="U2044">
        <v>0</v>
      </c>
      <c r="V2044">
        <v>2</v>
      </c>
      <c r="W2044">
        <v>3</v>
      </c>
      <c r="X2044">
        <v>3</v>
      </c>
      <c r="Y2044">
        <v>8</v>
      </c>
      <c r="Z2044">
        <v>16</v>
      </c>
      <c r="AA2044">
        <f>Z2044/P2044</f>
        <v>6.9868995633187769E-2</v>
      </c>
      <c r="AB2044" s="14" t="s">
        <v>506</v>
      </c>
      <c r="AC2044" s="13" t="s">
        <v>63</v>
      </c>
      <c r="AD2044">
        <v>1</v>
      </c>
      <c r="AE2044" t="str">
        <f>IF(AD2044&gt;3, "Prefers Discount", "Discount Indifferent")</f>
        <v>Discount Indifferent</v>
      </c>
      <c r="AF2044">
        <v>2</v>
      </c>
      <c r="AG2044">
        <v>1</v>
      </c>
      <c r="AH2044">
        <v>0</v>
      </c>
      <c r="AI2044" t="str">
        <f>INDEX($AF$1:$AH$1,MATCH(MAX(AF2044:AH2044),AF2044:AH2044,0))</f>
        <v>Store_Orders</v>
      </c>
      <c r="AJ2044">
        <v>5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f>SUM(AK2044:AO2044)</f>
        <v>1</v>
      </c>
      <c r="AQ2044" t="str">
        <f>INDEX($AK$1:$AO$1,MATCH(MAX(AK2044:AO2044),AK2044:AO2044,0))</f>
        <v>Converted_on_Camp3</v>
      </c>
      <c r="AR2044">
        <v>1</v>
      </c>
      <c r="AS2044" t="str">
        <f>IF(OR(AK2044&gt;0, AL2044&gt;0, AM2044&gt;0, AN2044&gt;0, AO2044&gt;0), "Converted", "Not Converted")</f>
        <v>Converted</v>
      </c>
      <c r="AT2044">
        <v>0</v>
      </c>
      <c r="AU2044">
        <v>3</v>
      </c>
      <c r="AV2044">
        <v>11</v>
      </c>
      <c r="AW2044">
        <f>IF(Z2044&gt;607, 4, 0)</f>
        <v>0</v>
      </c>
      <c r="AX2044">
        <f>IF(AA2044&gt;0.1497, 3, 0)</f>
        <v>0</v>
      </c>
      <c r="AY2044">
        <f>IF(P2044&gt;4031, 2, 0)</f>
        <v>0</v>
      </c>
      <c r="AZ2044">
        <f>IF(H2044&gt;51934.91, 1, 0)</f>
        <v>0</v>
      </c>
      <c r="BA2044">
        <f>SUM(AW2044:AZ2044)</f>
        <v>0</v>
      </c>
      <c r="BB2044" t="str">
        <f>VLOOKUP(BA2044,'Standard Deviations'!$L$1:$M$11,2,TRUE)</f>
        <v>No Tier</v>
      </c>
    </row>
    <row r="2045" spans="1:54">
      <c r="A2045">
        <v>10598</v>
      </c>
      <c r="B2045">
        <v>1967</v>
      </c>
      <c r="C2045">
        <f>2024-B2045</f>
        <v>57</v>
      </c>
      <c r="D2045" t="str">
        <f>VLOOKUP(B2045,Reference!$A$1:$B$125, 2)</f>
        <v>Gen X</v>
      </c>
      <c r="E2045" t="s">
        <v>54</v>
      </c>
      <c r="F2045" t="str">
        <f>IF(E2045="High School", "No College", "College")</f>
        <v>College</v>
      </c>
      <c r="G2045" t="s">
        <v>65</v>
      </c>
      <c r="H2045">
        <v>27943</v>
      </c>
      <c r="I2045">
        <v>27943</v>
      </c>
      <c r="J2045" s="4" t="s">
        <v>341</v>
      </c>
      <c r="K2045">
        <v>1</v>
      </c>
      <c r="L2045">
        <v>1</v>
      </c>
      <c r="M2045" t="str">
        <f>IF(OR(K2045&gt;0, L2045&gt;0), "Parent", "Not Parent")</f>
        <v>Parent</v>
      </c>
      <c r="N2045" t="s">
        <v>522</v>
      </c>
      <c r="O2045" s="8">
        <v>41916</v>
      </c>
      <c r="P2045" s="9">
        <f>O2045-N2045</f>
        <v>537</v>
      </c>
      <c r="Q2045">
        <v>89</v>
      </c>
      <c r="R2045" s="9">
        <f>P2045-Q2045</f>
        <v>448</v>
      </c>
      <c r="S2045" s="8">
        <f>O2045-R2045</f>
        <v>41468</v>
      </c>
      <c r="T2045">
        <v>12</v>
      </c>
      <c r="U2045">
        <v>1</v>
      </c>
      <c r="V2045">
        <v>16</v>
      </c>
      <c r="W2045">
        <v>4</v>
      </c>
      <c r="X2045">
        <v>1</v>
      </c>
      <c r="Y2045">
        <v>3</v>
      </c>
      <c r="Z2045">
        <v>37</v>
      </c>
      <c r="AA2045">
        <f>Z2045/P2045</f>
        <v>6.8901303538175043E-2</v>
      </c>
      <c r="AB2045" s="14" t="s">
        <v>506</v>
      </c>
      <c r="AC2045" s="13" t="s">
        <v>63</v>
      </c>
      <c r="AD2045">
        <v>3</v>
      </c>
      <c r="AE2045" t="str">
        <f>IF(AD2045&gt;3, "Prefers Discount", "Discount Indifferent")</f>
        <v>Discount Indifferent</v>
      </c>
      <c r="AF2045">
        <v>3</v>
      </c>
      <c r="AG2045">
        <v>2</v>
      </c>
      <c r="AH2045">
        <v>0</v>
      </c>
      <c r="AI2045" t="str">
        <f>INDEX($AF$1:$AH$1,MATCH(MAX(AF2045:AH2045),AF2045:AH2045,0))</f>
        <v>Store_Orders</v>
      </c>
      <c r="AJ2045">
        <v>8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f>SUM(AK2045:AO2045)</f>
        <v>0</v>
      </c>
      <c r="AQ2045" t="s">
        <v>67</v>
      </c>
      <c r="AR2045">
        <v>0</v>
      </c>
      <c r="AS2045" t="str">
        <f>IF(OR(AK2045&gt;0, AL2045&gt;0, AM2045&gt;0, AN2045&gt;0, AO2045&gt;0), "Converted", "Not Converted")</f>
        <v>Not Converted</v>
      </c>
      <c r="AT2045">
        <v>0</v>
      </c>
      <c r="AU2045">
        <v>3</v>
      </c>
      <c r="AV2045">
        <v>11</v>
      </c>
      <c r="AW2045">
        <f>IF(Z2045&gt;607, 4, 0)</f>
        <v>0</v>
      </c>
      <c r="AX2045">
        <f>IF(AA2045&gt;0.1497, 3, 0)</f>
        <v>0</v>
      </c>
      <c r="AY2045">
        <f>IF(P2045&gt;4031, 2, 0)</f>
        <v>0</v>
      </c>
      <c r="AZ2045">
        <f>IF(H2045&gt;51934.91, 1, 0)</f>
        <v>0</v>
      </c>
      <c r="BA2045">
        <f>SUM(AW2045:AZ2045)</f>
        <v>0</v>
      </c>
      <c r="BB2045" t="str">
        <f>VLOOKUP(BA2045,'Standard Deviations'!$L$1:$M$11,2,TRUE)</f>
        <v>No Tier</v>
      </c>
    </row>
    <row r="2046" spans="1:54">
      <c r="A2046">
        <v>6619</v>
      </c>
      <c r="B2046">
        <v>1978</v>
      </c>
      <c r="C2046">
        <f>2024-B2046</f>
        <v>46</v>
      </c>
      <c r="D2046" t="str">
        <f>VLOOKUP(B2046,Reference!$A$1:$B$125, 2)</f>
        <v>Gen X</v>
      </c>
      <c r="E2046" t="s">
        <v>54</v>
      </c>
      <c r="F2046" t="str">
        <f>IF(E2046="High School", "No College", "College")</f>
        <v>College</v>
      </c>
      <c r="G2046" t="s">
        <v>55</v>
      </c>
      <c r="H2046">
        <v>38415</v>
      </c>
      <c r="I2046">
        <v>38415</v>
      </c>
      <c r="J2046" s="4" t="s">
        <v>175</v>
      </c>
      <c r="K2046">
        <v>1</v>
      </c>
      <c r="L2046">
        <v>1</v>
      </c>
      <c r="M2046" t="str">
        <f>IF(OR(K2046&gt;0, L2046&gt;0), "Parent", "Not Parent")</f>
        <v>Parent</v>
      </c>
      <c r="N2046" t="s">
        <v>532</v>
      </c>
      <c r="O2046" s="8">
        <v>41916</v>
      </c>
      <c r="P2046" s="9">
        <f>O2046-N2046</f>
        <v>640</v>
      </c>
      <c r="Q2046">
        <v>91</v>
      </c>
      <c r="R2046" s="9">
        <f>P2046-Q2046</f>
        <v>549</v>
      </c>
      <c r="S2046" s="8">
        <f>O2046-R2046</f>
        <v>41367</v>
      </c>
      <c r="T2046">
        <v>22</v>
      </c>
      <c r="U2046">
        <v>1</v>
      </c>
      <c r="V2046">
        <v>13</v>
      </c>
      <c r="W2046">
        <v>4</v>
      </c>
      <c r="X2046">
        <v>0</v>
      </c>
      <c r="Y2046">
        <v>4</v>
      </c>
      <c r="Z2046">
        <v>44</v>
      </c>
      <c r="AA2046">
        <f>Z2046/P2046</f>
        <v>6.8750000000000006E-2</v>
      </c>
      <c r="AB2046" s="14" t="s">
        <v>506</v>
      </c>
      <c r="AC2046" s="13" t="s">
        <v>63</v>
      </c>
      <c r="AD2046">
        <v>2</v>
      </c>
      <c r="AE2046" t="str">
        <f>IF(AD2046&gt;3, "Prefers Discount", "Discount Indifferent")</f>
        <v>Discount Indifferent</v>
      </c>
      <c r="AF2046">
        <v>3</v>
      </c>
      <c r="AG2046">
        <v>1</v>
      </c>
      <c r="AH2046">
        <v>0</v>
      </c>
      <c r="AI2046" t="str">
        <f>INDEX($AF$1:$AH$1,MATCH(MAX(AF2046:AH2046),AF2046:AH2046,0))</f>
        <v>Store_Orders</v>
      </c>
      <c r="AJ2046">
        <v>7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f>SUM(AK2046:AO2046)</f>
        <v>0</v>
      </c>
      <c r="AQ2046" t="s">
        <v>67</v>
      </c>
      <c r="AR2046">
        <v>0</v>
      </c>
      <c r="AS2046" t="str">
        <f>IF(OR(AK2046&gt;0, AL2046&gt;0, AM2046&gt;0, AN2046&gt;0, AO2046&gt;0), "Converted", "Not Converted")</f>
        <v>Not Converted</v>
      </c>
      <c r="AT2046">
        <v>0</v>
      </c>
      <c r="AU2046">
        <v>3</v>
      </c>
      <c r="AV2046">
        <v>11</v>
      </c>
      <c r="AW2046">
        <f>IF(Z2046&gt;607, 4, 0)</f>
        <v>0</v>
      </c>
      <c r="AX2046">
        <f>IF(AA2046&gt;0.1497, 3, 0)</f>
        <v>0</v>
      </c>
      <c r="AY2046">
        <f>IF(P2046&gt;4031, 2, 0)</f>
        <v>0</v>
      </c>
      <c r="AZ2046">
        <f>IF(H2046&gt;51934.91, 1, 0)</f>
        <v>0</v>
      </c>
      <c r="BA2046">
        <f>SUM(AW2046:AZ2046)</f>
        <v>0</v>
      </c>
      <c r="BB2046" t="str">
        <f>VLOOKUP(BA2046,'Standard Deviations'!$L$1:$M$11,2,TRUE)</f>
        <v>No Tier</v>
      </c>
    </row>
    <row r="2047" spans="1:54">
      <c r="A2047">
        <v>5138</v>
      </c>
      <c r="B2047">
        <v>1950</v>
      </c>
      <c r="C2047">
        <f>2024-B2047</f>
        <v>74</v>
      </c>
      <c r="D2047" t="str">
        <f>VLOOKUP(B2047,Reference!$A$1:$B$125, 2)</f>
        <v>Boomers</v>
      </c>
      <c r="E2047" t="s">
        <v>54</v>
      </c>
      <c r="F2047" t="str">
        <f>IF(E2047="High School", "No College", "College")</f>
        <v>College</v>
      </c>
      <c r="G2047" t="s">
        <v>65</v>
      </c>
      <c r="H2047">
        <v>28320</v>
      </c>
      <c r="I2047">
        <v>28320</v>
      </c>
      <c r="J2047" s="4" t="s">
        <v>341</v>
      </c>
      <c r="K2047">
        <v>0</v>
      </c>
      <c r="L2047">
        <v>1</v>
      </c>
      <c r="M2047" t="str">
        <f>IF(OR(K2047&gt;0, L2047&gt;0), "Parent", "Not Parent")</f>
        <v>Parent</v>
      </c>
      <c r="N2047" t="s">
        <v>728</v>
      </c>
      <c r="O2047" s="8">
        <v>41916</v>
      </c>
      <c r="P2047" s="9">
        <f>O2047-N2047</f>
        <v>628</v>
      </c>
      <c r="Q2047">
        <v>68</v>
      </c>
      <c r="R2047" s="9">
        <f>P2047-Q2047</f>
        <v>560</v>
      </c>
      <c r="S2047" s="8">
        <f>O2047-R2047</f>
        <v>41356</v>
      </c>
      <c r="T2047">
        <v>19</v>
      </c>
      <c r="U2047">
        <v>1</v>
      </c>
      <c r="V2047">
        <v>14</v>
      </c>
      <c r="W2047">
        <v>3</v>
      </c>
      <c r="X2047">
        <v>2</v>
      </c>
      <c r="Y2047">
        <v>4</v>
      </c>
      <c r="Z2047">
        <v>43</v>
      </c>
      <c r="AA2047">
        <f>Z2047/P2047</f>
        <v>6.8471337579617833E-2</v>
      </c>
      <c r="AB2047" s="14" t="s">
        <v>506</v>
      </c>
      <c r="AC2047" s="13" t="s">
        <v>63</v>
      </c>
      <c r="AD2047">
        <v>1</v>
      </c>
      <c r="AE2047" t="str">
        <f>IF(AD2047&gt;3, "Prefers Discount", "Discount Indifferent")</f>
        <v>Discount Indifferent</v>
      </c>
      <c r="AF2047">
        <v>3</v>
      </c>
      <c r="AG2047">
        <v>1</v>
      </c>
      <c r="AH2047">
        <v>0</v>
      </c>
      <c r="AI2047" t="str">
        <f>INDEX($AF$1:$AH$1,MATCH(MAX(AF2047:AH2047),AF2047:AH2047,0))</f>
        <v>Store_Orders</v>
      </c>
      <c r="AJ2047">
        <v>8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f>SUM(AK2047:AO2047)</f>
        <v>0</v>
      </c>
      <c r="AQ2047" t="s">
        <v>67</v>
      </c>
      <c r="AR2047">
        <v>0</v>
      </c>
      <c r="AS2047" t="str">
        <f>IF(OR(AK2047&gt;0, AL2047&gt;0, AM2047&gt;0, AN2047&gt;0, AO2047&gt;0), "Converted", "Not Converted")</f>
        <v>Not Converted</v>
      </c>
      <c r="AT2047">
        <v>0</v>
      </c>
      <c r="AU2047">
        <v>3</v>
      </c>
      <c r="AV2047">
        <v>11</v>
      </c>
      <c r="AW2047">
        <f>IF(Z2047&gt;607, 4, 0)</f>
        <v>0</v>
      </c>
      <c r="AX2047">
        <f>IF(AA2047&gt;0.1497, 3, 0)</f>
        <v>0</v>
      </c>
      <c r="AY2047">
        <f>IF(P2047&gt;4031, 2, 0)</f>
        <v>0</v>
      </c>
      <c r="AZ2047">
        <f>IF(H2047&gt;51934.91, 1, 0)</f>
        <v>0</v>
      </c>
      <c r="BA2047">
        <f>SUM(AW2047:AZ2047)</f>
        <v>0</v>
      </c>
      <c r="BB2047" t="str">
        <f>VLOOKUP(BA2047,'Standard Deviations'!$L$1:$M$11,2,TRUE)</f>
        <v>No Tier</v>
      </c>
    </row>
    <row r="2048" spans="1:54" hidden="1">
      <c r="A2048">
        <v>1241</v>
      </c>
      <c r="B2048">
        <v>1984</v>
      </c>
      <c r="C2048">
        <f>2024-B2048</f>
        <v>40</v>
      </c>
      <c r="D2048" t="str">
        <f>VLOOKUP(B2048,Reference!$A$1:$B$125, 2)</f>
        <v>Millennials</v>
      </c>
      <c r="E2048" t="s">
        <v>74</v>
      </c>
      <c r="F2048" t="str">
        <f>IF(E2048="High School", "No College", "College")</f>
        <v>College</v>
      </c>
      <c r="G2048" t="s">
        <v>55</v>
      </c>
      <c r="H2048">
        <v>14796</v>
      </c>
      <c r="I2048">
        <v>14796</v>
      </c>
      <c r="J2048" s="4" t="s">
        <v>341</v>
      </c>
      <c r="K2048">
        <v>1</v>
      </c>
      <c r="L2048">
        <v>0</v>
      </c>
      <c r="M2048" t="str">
        <f>IF(OR(K2048&gt;0, L2048&gt;0), "Parent", "Not Parent")</f>
        <v>Parent</v>
      </c>
      <c r="N2048" t="s">
        <v>350</v>
      </c>
      <c r="O2048" s="8">
        <v>41916</v>
      </c>
      <c r="P2048" s="9">
        <f>O2048-N2048</f>
        <v>747</v>
      </c>
      <c r="Q2048">
        <v>1</v>
      </c>
      <c r="R2048" s="9">
        <f>P2048-Q2048</f>
        <v>746</v>
      </c>
      <c r="S2048" s="8">
        <f>O2048-R2048</f>
        <v>41170</v>
      </c>
      <c r="T2048">
        <v>13</v>
      </c>
      <c r="U2048">
        <v>3</v>
      </c>
      <c r="V2048">
        <v>8</v>
      </c>
      <c r="W2048">
        <v>7</v>
      </c>
      <c r="X2048">
        <v>4</v>
      </c>
      <c r="Y2048">
        <v>16</v>
      </c>
      <c r="Z2048">
        <v>51</v>
      </c>
      <c r="AA2048">
        <f>Z2048/P2048</f>
        <v>6.8273092369477914E-2</v>
      </c>
      <c r="AB2048" s="11" t="s">
        <v>506</v>
      </c>
      <c r="AC2048" t="s">
        <v>59</v>
      </c>
      <c r="AD2048">
        <v>2</v>
      </c>
      <c r="AE2048" t="str">
        <f>IF(AD2048&gt;3, "Prefers Discount", "Discount Indifferent")</f>
        <v>Discount Indifferent</v>
      </c>
      <c r="AF2048">
        <v>3</v>
      </c>
      <c r="AG2048">
        <v>1</v>
      </c>
      <c r="AH2048">
        <v>0</v>
      </c>
      <c r="AI2048" t="str">
        <f>INDEX($AF$1:$AH$1,MATCH(MAX(AF2048:AH2048),AF2048:AH2048,0))</f>
        <v>Store_Orders</v>
      </c>
      <c r="AJ2048">
        <v>9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f>SUM(AK2048:AO2048)</f>
        <v>0</v>
      </c>
      <c r="AQ2048" t="s">
        <v>67</v>
      </c>
      <c r="AR2048">
        <v>1</v>
      </c>
      <c r="AS2048" t="str">
        <f>IF(OR(AK2048&gt;0, AL2048&gt;0, AM2048&gt;0, AN2048&gt;0, AO2048&gt;0), "Converted", "Not Converted")</f>
        <v>Not Converted</v>
      </c>
      <c r="AT2048">
        <v>0</v>
      </c>
      <c r="AU2048">
        <v>3</v>
      </c>
      <c r="AV2048">
        <v>11</v>
      </c>
      <c r="AW2048">
        <f>IF(Z2048&gt;607, 4, 0)</f>
        <v>0</v>
      </c>
      <c r="AX2048">
        <f>IF(AA2048&gt;0.1497, 3, 0)</f>
        <v>0</v>
      </c>
      <c r="AY2048">
        <f>IF(P2048&gt;4031, 2, 0)</f>
        <v>0</v>
      </c>
      <c r="AZ2048">
        <f>IF(H2048&gt;51934.91, 1, 0)</f>
        <v>0</v>
      </c>
      <c r="BA2048">
        <f>SUM(AW2048:AZ2048)</f>
        <v>0</v>
      </c>
      <c r="BB2048" t="str">
        <f>VLOOKUP(BA2048,'Standard Deviations'!$L$1:$M$11,2,TRUE)</f>
        <v>No Tier</v>
      </c>
    </row>
    <row r="2049" spans="1:54" hidden="1">
      <c r="A2049">
        <v>8842</v>
      </c>
      <c r="B2049">
        <v>1971</v>
      </c>
      <c r="C2049">
        <f>2024-B2049</f>
        <v>53</v>
      </c>
      <c r="D2049" t="str">
        <f>VLOOKUP(B2049,Reference!$A$1:$B$125, 2)</f>
        <v>Gen X</v>
      </c>
      <c r="E2049" t="s">
        <v>54</v>
      </c>
      <c r="F2049" t="str">
        <f>IF(E2049="High School", "No College", "College")</f>
        <v>College</v>
      </c>
      <c r="G2049" t="s">
        <v>89</v>
      </c>
      <c r="H2049">
        <v>30372</v>
      </c>
      <c r="I2049">
        <v>30372</v>
      </c>
      <c r="J2049" s="4" t="s">
        <v>341</v>
      </c>
      <c r="K2049">
        <v>1</v>
      </c>
      <c r="L2049">
        <v>1</v>
      </c>
      <c r="M2049" t="str">
        <f>IF(OR(K2049&gt;0, L2049&gt;0), "Parent", "Not Parent")</f>
        <v>Parent</v>
      </c>
      <c r="N2049" t="s">
        <v>615</v>
      </c>
      <c r="O2049" s="8">
        <v>41916</v>
      </c>
      <c r="P2049" s="9">
        <f>O2049-N2049</f>
        <v>648</v>
      </c>
      <c r="Q2049">
        <v>33</v>
      </c>
      <c r="R2049" s="9">
        <f>P2049-Q2049</f>
        <v>615</v>
      </c>
      <c r="S2049" s="8">
        <f>O2049-R2049</f>
        <v>41301</v>
      </c>
      <c r="T2049">
        <v>15</v>
      </c>
      <c r="U2049">
        <v>0</v>
      </c>
      <c r="V2049">
        <v>12</v>
      </c>
      <c r="W2049">
        <v>7</v>
      </c>
      <c r="X2049">
        <v>3</v>
      </c>
      <c r="Y2049">
        <v>7</v>
      </c>
      <c r="Z2049">
        <v>44</v>
      </c>
      <c r="AA2049">
        <f>Z2049/P2049</f>
        <v>6.7901234567901231E-2</v>
      </c>
      <c r="AB2049" s="11" t="s">
        <v>506</v>
      </c>
      <c r="AC2049" t="s">
        <v>59</v>
      </c>
      <c r="AD2049">
        <v>3</v>
      </c>
      <c r="AE2049" t="str">
        <f>IF(AD2049&gt;3, "Prefers Discount", "Discount Indifferent")</f>
        <v>Discount Indifferent</v>
      </c>
      <c r="AF2049">
        <v>3</v>
      </c>
      <c r="AG2049">
        <v>2</v>
      </c>
      <c r="AH2049">
        <v>0</v>
      </c>
      <c r="AI2049" t="str">
        <f>INDEX($AF$1:$AH$1,MATCH(MAX(AF2049:AH2049),AF2049:AH2049,0))</f>
        <v>Store_Orders</v>
      </c>
      <c r="AJ2049">
        <v>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f>SUM(AK2049:AO2049)</f>
        <v>0</v>
      </c>
      <c r="AQ2049" t="s">
        <v>67</v>
      </c>
      <c r="AR2049">
        <v>0</v>
      </c>
      <c r="AS2049" t="str">
        <f>IF(OR(AK2049&gt;0, AL2049&gt;0, AM2049&gt;0, AN2049&gt;0, AO2049&gt;0), "Converted", "Not Converted")</f>
        <v>Not Converted</v>
      </c>
      <c r="AT2049">
        <v>0</v>
      </c>
      <c r="AU2049">
        <v>3</v>
      </c>
      <c r="AV2049">
        <v>11</v>
      </c>
      <c r="AW2049">
        <f>IF(Z2049&gt;607, 4, 0)</f>
        <v>0</v>
      </c>
      <c r="AX2049">
        <f>IF(AA2049&gt;0.1497, 3, 0)</f>
        <v>0</v>
      </c>
      <c r="AY2049">
        <f>IF(P2049&gt;4031, 2, 0)</f>
        <v>0</v>
      </c>
      <c r="AZ2049">
        <f>IF(H2049&gt;51934.91, 1, 0)</f>
        <v>0</v>
      </c>
      <c r="BA2049">
        <f>SUM(AW2049:AZ2049)</f>
        <v>0</v>
      </c>
      <c r="BB2049" t="str">
        <f>VLOOKUP(BA2049,'Standard Deviations'!$L$1:$M$11,2,TRUE)</f>
        <v>No Tier</v>
      </c>
    </row>
    <row r="2050" spans="1:54" hidden="1">
      <c r="A2050">
        <v>2154</v>
      </c>
      <c r="B2050">
        <v>1971</v>
      </c>
      <c r="C2050">
        <f>2024-B2050</f>
        <v>53</v>
      </c>
      <c r="D2050" t="str">
        <f>VLOOKUP(B2050,Reference!$A$1:$B$125, 2)</f>
        <v>Gen X</v>
      </c>
      <c r="E2050" t="s">
        <v>54</v>
      </c>
      <c r="F2050" t="str">
        <f>IF(E2050="High School", "No College", "College")</f>
        <v>College</v>
      </c>
      <c r="G2050" t="s">
        <v>89</v>
      </c>
      <c r="H2050">
        <v>30372</v>
      </c>
      <c r="I2050">
        <v>30372</v>
      </c>
      <c r="J2050" s="4" t="s">
        <v>341</v>
      </c>
      <c r="K2050">
        <v>1</v>
      </c>
      <c r="L2050">
        <v>1</v>
      </c>
      <c r="M2050" t="str">
        <f>IF(OR(K2050&gt;0, L2050&gt;0), "Parent", "Not Parent")</f>
        <v>Parent</v>
      </c>
      <c r="N2050" t="s">
        <v>615</v>
      </c>
      <c r="O2050" s="8">
        <v>41916</v>
      </c>
      <c r="P2050" s="9">
        <f>O2050-N2050</f>
        <v>648</v>
      </c>
      <c r="Q2050">
        <v>33</v>
      </c>
      <c r="R2050" s="9">
        <f>P2050-Q2050</f>
        <v>615</v>
      </c>
      <c r="S2050" s="8">
        <f>O2050-R2050</f>
        <v>41301</v>
      </c>
      <c r="T2050">
        <v>15</v>
      </c>
      <c r="U2050">
        <v>0</v>
      </c>
      <c r="V2050">
        <v>12</v>
      </c>
      <c r="W2050">
        <v>7</v>
      </c>
      <c r="X2050">
        <v>3</v>
      </c>
      <c r="Y2050">
        <v>7</v>
      </c>
      <c r="Z2050">
        <v>44</v>
      </c>
      <c r="AA2050">
        <f>Z2050/P2050</f>
        <v>6.7901234567901231E-2</v>
      </c>
      <c r="AB2050" s="11" t="s">
        <v>506</v>
      </c>
      <c r="AC2050" t="s">
        <v>59</v>
      </c>
      <c r="AD2050">
        <v>3</v>
      </c>
      <c r="AE2050" t="str">
        <f>IF(AD2050&gt;3, "Prefers Discount", "Discount Indifferent")</f>
        <v>Discount Indifferent</v>
      </c>
      <c r="AF2050">
        <v>3</v>
      </c>
      <c r="AG2050">
        <v>2</v>
      </c>
      <c r="AH2050">
        <v>0</v>
      </c>
      <c r="AI2050" t="str">
        <f>INDEX($AF$1:$AH$1,MATCH(MAX(AF2050:AH2050),AF2050:AH2050,0))</f>
        <v>Store_Orders</v>
      </c>
      <c r="AJ2050">
        <v>7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f>SUM(AK2050:AO2050)</f>
        <v>0</v>
      </c>
      <c r="AQ2050" t="s">
        <v>67</v>
      </c>
      <c r="AR2050">
        <v>0</v>
      </c>
      <c r="AS2050" t="str">
        <f>IF(OR(AK2050&gt;0, AL2050&gt;0, AM2050&gt;0, AN2050&gt;0, AO2050&gt;0), "Converted", "Not Converted")</f>
        <v>Not Converted</v>
      </c>
      <c r="AT2050">
        <v>0</v>
      </c>
      <c r="AU2050">
        <v>3</v>
      </c>
      <c r="AV2050">
        <v>11</v>
      </c>
      <c r="AW2050">
        <f>IF(Z2050&gt;607, 4, 0)</f>
        <v>0</v>
      </c>
      <c r="AX2050">
        <f>IF(AA2050&gt;0.1497, 3, 0)</f>
        <v>0</v>
      </c>
      <c r="AY2050">
        <f>IF(P2050&gt;4031, 2, 0)</f>
        <v>0</v>
      </c>
      <c r="AZ2050">
        <f>IF(H2050&gt;51934.91, 1, 0)</f>
        <v>0</v>
      </c>
      <c r="BA2050">
        <f>SUM(AW2050:AZ2050)</f>
        <v>0</v>
      </c>
      <c r="BB2050" t="str">
        <f>VLOOKUP(BA2050,'Standard Deviations'!$L$1:$M$11,2,TRUE)</f>
        <v>No Tier</v>
      </c>
    </row>
    <row r="2051" spans="1:54">
      <c r="A2051">
        <v>9543</v>
      </c>
      <c r="B2051">
        <v>1985</v>
      </c>
      <c r="C2051">
        <f>2024-B2051</f>
        <v>39</v>
      </c>
      <c r="D2051" t="str">
        <f>VLOOKUP(B2051,Reference!$A$1:$B$125, 2)</f>
        <v>Millennials</v>
      </c>
      <c r="E2051" t="s">
        <v>54</v>
      </c>
      <c r="F2051" t="str">
        <f>IF(E2051="High School", "No College", "College")</f>
        <v>College</v>
      </c>
      <c r="G2051" t="s">
        <v>55</v>
      </c>
      <c r="H2051">
        <v>19986</v>
      </c>
      <c r="I2051">
        <v>19986</v>
      </c>
      <c r="J2051" s="4" t="s">
        <v>341</v>
      </c>
      <c r="K2051">
        <v>1</v>
      </c>
      <c r="L2051">
        <v>0</v>
      </c>
      <c r="M2051" t="str">
        <f>IF(OR(K2051&gt;0, L2051&gt;0), "Parent", "Not Parent")</f>
        <v>Parent</v>
      </c>
      <c r="N2051" t="s">
        <v>277</v>
      </c>
      <c r="O2051" s="8">
        <v>41916</v>
      </c>
      <c r="P2051" s="9">
        <f>O2051-N2051</f>
        <v>324</v>
      </c>
      <c r="Q2051">
        <v>74</v>
      </c>
      <c r="R2051" s="9">
        <f>P2051-Q2051</f>
        <v>250</v>
      </c>
      <c r="S2051" s="8">
        <f>O2051-R2051</f>
        <v>41666</v>
      </c>
      <c r="T2051">
        <v>3</v>
      </c>
      <c r="U2051">
        <v>6</v>
      </c>
      <c r="V2051">
        <v>5</v>
      </c>
      <c r="W2051">
        <v>0</v>
      </c>
      <c r="X2051">
        <v>2</v>
      </c>
      <c r="Y2051">
        <v>6</v>
      </c>
      <c r="Z2051">
        <v>22</v>
      </c>
      <c r="AA2051">
        <f>Z2051/P2051</f>
        <v>6.7901234567901231E-2</v>
      </c>
      <c r="AB2051" s="14" t="s">
        <v>506</v>
      </c>
      <c r="AC2051" s="13" t="s">
        <v>63</v>
      </c>
      <c r="AD2051">
        <v>1</v>
      </c>
      <c r="AE2051" t="str">
        <f>IF(AD2051&gt;3, "Prefers Discount", "Discount Indifferent")</f>
        <v>Discount Indifferent</v>
      </c>
      <c r="AF2051">
        <v>3</v>
      </c>
      <c r="AG2051">
        <v>0</v>
      </c>
      <c r="AH2051">
        <v>0</v>
      </c>
      <c r="AI2051" t="str">
        <f>INDEX($AF$1:$AH$1,MATCH(MAX(AF2051:AH2051),AF2051:AH2051,0))</f>
        <v>Store_Orders</v>
      </c>
      <c r="AJ2051">
        <v>7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f>SUM(AK2051:AO2051)</f>
        <v>0</v>
      </c>
      <c r="AQ2051" t="s">
        <v>67</v>
      </c>
      <c r="AR2051">
        <v>0</v>
      </c>
      <c r="AS2051" t="str">
        <f>IF(OR(AK2051&gt;0, AL2051&gt;0, AM2051&gt;0, AN2051&gt;0, AO2051&gt;0), "Converted", "Not Converted")</f>
        <v>Not Converted</v>
      </c>
      <c r="AT2051">
        <v>0</v>
      </c>
      <c r="AU2051">
        <v>3</v>
      </c>
      <c r="AV2051">
        <v>11</v>
      </c>
      <c r="AW2051">
        <f>IF(Z2051&gt;607, 4, 0)</f>
        <v>0</v>
      </c>
      <c r="AX2051">
        <f>IF(AA2051&gt;0.1497, 3, 0)</f>
        <v>0</v>
      </c>
      <c r="AY2051">
        <f>IF(P2051&gt;4031, 2, 0)</f>
        <v>0</v>
      </c>
      <c r="AZ2051">
        <f>IF(H2051&gt;51934.91, 1, 0)</f>
        <v>0</v>
      </c>
      <c r="BA2051">
        <f>SUM(AW2051:AZ2051)</f>
        <v>0</v>
      </c>
      <c r="BB2051" t="str">
        <f>VLOOKUP(BA2051,'Standard Deviations'!$L$1:$M$11,2,TRUE)</f>
        <v>No Tier</v>
      </c>
    </row>
    <row r="2052" spans="1:54">
      <c r="A2052">
        <v>7093</v>
      </c>
      <c r="B2052">
        <v>1985</v>
      </c>
      <c r="C2052">
        <f>2024-B2052</f>
        <v>39</v>
      </c>
      <c r="D2052" t="str">
        <f>VLOOKUP(B2052,Reference!$A$1:$B$125, 2)</f>
        <v>Millennials</v>
      </c>
      <c r="E2052" t="s">
        <v>54</v>
      </c>
      <c r="F2052" t="str">
        <f>IF(E2052="High School", "No College", "College")</f>
        <v>College</v>
      </c>
      <c r="G2052" t="s">
        <v>55</v>
      </c>
      <c r="H2052">
        <v>19986</v>
      </c>
      <c r="I2052">
        <v>19986</v>
      </c>
      <c r="J2052" s="4" t="s">
        <v>341</v>
      </c>
      <c r="K2052">
        <v>1</v>
      </c>
      <c r="L2052">
        <v>0</v>
      </c>
      <c r="M2052" t="str">
        <f>IF(OR(K2052&gt;0, L2052&gt;0), "Parent", "Not Parent")</f>
        <v>Parent</v>
      </c>
      <c r="N2052" t="s">
        <v>277</v>
      </c>
      <c r="O2052" s="8">
        <v>41916</v>
      </c>
      <c r="P2052" s="9">
        <f>O2052-N2052</f>
        <v>324</v>
      </c>
      <c r="Q2052">
        <v>74</v>
      </c>
      <c r="R2052" s="9">
        <f>P2052-Q2052</f>
        <v>250</v>
      </c>
      <c r="S2052" s="8">
        <f>O2052-R2052</f>
        <v>41666</v>
      </c>
      <c r="T2052">
        <v>3</v>
      </c>
      <c r="U2052">
        <v>6</v>
      </c>
      <c r="V2052">
        <v>5</v>
      </c>
      <c r="W2052">
        <v>0</v>
      </c>
      <c r="X2052">
        <v>2</v>
      </c>
      <c r="Y2052">
        <v>6</v>
      </c>
      <c r="Z2052">
        <v>22</v>
      </c>
      <c r="AA2052">
        <f>Z2052/P2052</f>
        <v>6.7901234567901231E-2</v>
      </c>
      <c r="AB2052" s="14" t="s">
        <v>506</v>
      </c>
      <c r="AC2052" s="13" t="s">
        <v>63</v>
      </c>
      <c r="AD2052">
        <v>1</v>
      </c>
      <c r="AE2052" t="str">
        <f>IF(AD2052&gt;3, "Prefers Discount", "Discount Indifferent")</f>
        <v>Discount Indifferent</v>
      </c>
      <c r="AF2052">
        <v>3</v>
      </c>
      <c r="AG2052">
        <v>0</v>
      </c>
      <c r="AH2052">
        <v>0</v>
      </c>
      <c r="AI2052" t="str">
        <f>INDEX($AF$1:$AH$1,MATCH(MAX(AF2052:AH2052),AF2052:AH2052,0))</f>
        <v>Store_Orders</v>
      </c>
      <c r="AJ2052">
        <v>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f>SUM(AK2052:AO2052)</f>
        <v>0</v>
      </c>
      <c r="AQ2052" t="s">
        <v>67</v>
      </c>
      <c r="AR2052">
        <v>0</v>
      </c>
      <c r="AS2052" t="str">
        <f>IF(OR(AK2052&gt;0, AL2052&gt;0, AM2052&gt;0, AN2052&gt;0, AO2052&gt;0), "Converted", "Not Converted")</f>
        <v>Not Converted</v>
      </c>
      <c r="AT2052">
        <v>0</v>
      </c>
      <c r="AU2052">
        <v>3</v>
      </c>
      <c r="AV2052">
        <v>11</v>
      </c>
      <c r="AW2052">
        <f>IF(Z2052&gt;607, 4, 0)</f>
        <v>0</v>
      </c>
      <c r="AX2052">
        <f>IF(AA2052&gt;0.1497, 3, 0)</f>
        <v>0</v>
      </c>
      <c r="AY2052">
        <f>IF(P2052&gt;4031, 2, 0)</f>
        <v>0</v>
      </c>
      <c r="AZ2052">
        <f>IF(H2052&gt;51934.91, 1, 0)</f>
        <v>0</v>
      </c>
      <c r="BA2052">
        <f>SUM(AW2052:AZ2052)</f>
        <v>0</v>
      </c>
      <c r="BB2052" t="str">
        <f>VLOOKUP(BA2052,'Standard Deviations'!$L$1:$M$11,2,TRUE)</f>
        <v>No Tier</v>
      </c>
    </row>
    <row r="2053" spans="1:54">
      <c r="A2053">
        <v>8082</v>
      </c>
      <c r="B2053">
        <v>1971</v>
      </c>
      <c r="C2053">
        <f>2024-B2053</f>
        <v>53</v>
      </c>
      <c r="D2053" t="str">
        <f>VLOOKUP(B2053,Reference!$A$1:$B$125, 2)</f>
        <v>Gen X</v>
      </c>
      <c r="E2053" t="s">
        <v>54</v>
      </c>
      <c r="F2053" t="str">
        <f>IF(E2053="High School", "No College", "College")</f>
        <v>College</v>
      </c>
      <c r="G2053" t="s">
        <v>55</v>
      </c>
      <c r="H2053">
        <v>25721</v>
      </c>
      <c r="I2053">
        <v>25721</v>
      </c>
      <c r="J2053" s="4" t="s">
        <v>341</v>
      </c>
      <c r="K2053">
        <v>1</v>
      </c>
      <c r="L2053">
        <v>0</v>
      </c>
      <c r="M2053" t="str">
        <f>IF(OR(K2053&gt;0, L2053&gt;0), "Parent", "Not Parent")</f>
        <v>Parent</v>
      </c>
      <c r="N2053" t="s">
        <v>724</v>
      </c>
      <c r="O2053" s="8">
        <v>41916</v>
      </c>
      <c r="P2053" s="9">
        <f>O2053-N2053</f>
        <v>501</v>
      </c>
      <c r="Q2053">
        <v>75</v>
      </c>
      <c r="R2053" s="9">
        <f>P2053-Q2053</f>
        <v>426</v>
      </c>
      <c r="S2053" s="8">
        <f>O2053-R2053</f>
        <v>41490</v>
      </c>
      <c r="T2053">
        <v>1</v>
      </c>
      <c r="U2053">
        <v>3</v>
      </c>
      <c r="V2053">
        <v>6</v>
      </c>
      <c r="W2053">
        <v>3</v>
      </c>
      <c r="X2053">
        <v>6</v>
      </c>
      <c r="Y2053">
        <v>15</v>
      </c>
      <c r="Z2053">
        <v>34</v>
      </c>
      <c r="AA2053">
        <f>Z2053/P2053</f>
        <v>6.7864271457085831E-2</v>
      </c>
      <c r="AB2053" s="14" t="s">
        <v>506</v>
      </c>
      <c r="AC2053" s="13" t="s">
        <v>63</v>
      </c>
      <c r="AD2053">
        <v>1</v>
      </c>
      <c r="AE2053" t="str">
        <f>IF(AD2053&gt;3, "Prefers Discount", "Discount Indifferent")</f>
        <v>Discount Indifferent</v>
      </c>
      <c r="AF2053">
        <v>2</v>
      </c>
      <c r="AG2053">
        <v>1</v>
      </c>
      <c r="AH2053">
        <v>1</v>
      </c>
      <c r="AI2053" t="str">
        <f>INDEX($AF$1:$AH$1,MATCH(MAX(AF2053:AH2053),AF2053:AH2053,0))</f>
        <v>Store_Orders</v>
      </c>
      <c r="AJ2053">
        <v>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f>SUM(AK2053:AO2053)</f>
        <v>0</v>
      </c>
      <c r="AQ2053" t="s">
        <v>67</v>
      </c>
      <c r="AR2053">
        <v>1</v>
      </c>
      <c r="AS2053" t="str">
        <f>IF(OR(AK2053&gt;0, AL2053&gt;0, AM2053&gt;0, AN2053&gt;0, AO2053&gt;0), "Converted", "Not Converted")</f>
        <v>Not Converted</v>
      </c>
      <c r="AT2053">
        <v>0</v>
      </c>
      <c r="AU2053">
        <v>3</v>
      </c>
      <c r="AV2053">
        <v>11</v>
      </c>
      <c r="AW2053">
        <f>IF(Z2053&gt;607, 4, 0)</f>
        <v>0</v>
      </c>
      <c r="AX2053">
        <f>IF(AA2053&gt;0.1497, 3, 0)</f>
        <v>0</v>
      </c>
      <c r="AY2053">
        <f>IF(P2053&gt;4031, 2, 0)</f>
        <v>0</v>
      </c>
      <c r="AZ2053">
        <f>IF(H2053&gt;51934.91, 1, 0)</f>
        <v>0</v>
      </c>
      <c r="BA2053">
        <f>SUM(AW2053:AZ2053)</f>
        <v>0</v>
      </c>
      <c r="BB2053" t="str">
        <f>VLOOKUP(BA2053,'Standard Deviations'!$L$1:$M$11,2,TRUE)</f>
        <v>No Tier</v>
      </c>
    </row>
    <row r="2054" spans="1:54">
      <c r="A2054">
        <v>8953</v>
      </c>
      <c r="B2054">
        <v>1965</v>
      </c>
      <c r="C2054">
        <f>2024-B2054</f>
        <v>59</v>
      </c>
      <c r="D2054" t="str">
        <f>VLOOKUP(B2054,Reference!$A$1:$B$125, 2)</f>
        <v>Gen X</v>
      </c>
      <c r="E2054" t="s">
        <v>64</v>
      </c>
      <c r="F2054" t="str">
        <f>IF(E2054="High School", "No College", "College")</f>
        <v>College</v>
      </c>
      <c r="G2054" t="s">
        <v>60</v>
      </c>
      <c r="H2054">
        <v>35791</v>
      </c>
      <c r="I2054">
        <v>35791</v>
      </c>
      <c r="J2054" s="4" t="s">
        <v>175</v>
      </c>
      <c r="K2054">
        <v>2</v>
      </c>
      <c r="L2054">
        <v>1</v>
      </c>
      <c r="M2054" t="str">
        <f>IF(OR(K2054&gt;0, L2054&gt;0), "Parent", "Not Parent")</f>
        <v>Parent</v>
      </c>
      <c r="N2054" t="s">
        <v>582</v>
      </c>
      <c r="O2054" s="8">
        <v>41916</v>
      </c>
      <c r="P2054" s="9">
        <f>O2054-N2054</f>
        <v>516</v>
      </c>
      <c r="Q2054">
        <v>94</v>
      </c>
      <c r="R2054" s="9">
        <f>P2054-Q2054</f>
        <v>422</v>
      </c>
      <c r="S2054" s="8">
        <f>O2054-R2054</f>
        <v>41494</v>
      </c>
      <c r="T2054">
        <v>27</v>
      </c>
      <c r="U2054">
        <v>0</v>
      </c>
      <c r="V2054">
        <v>5</v>
      </c>
      <c r="W2054">
        <v>0</v>
      </c>
      <c r="X2054">
        <v>0</v>
      </c>
      <c r="Y2054">
        <v>3</v>
      </c>
      <c r="Z2054">
        <v>35</v>
      </c>
      <c r="AA2054">
        <f>Z2054/P2054</f>
        <v>6.7829457364341081E-2</v>
      </c>
      <c r="AB2054" s="14" t="s">
        <v>506</v>
      </c>
      <c r="AC2054" s="13" t="s">
        <v>63</v>
      </c>
      <c r="AD2054">
        <v>2</v>
      </c>
      <c r="AE2054" t="str">
        <f>IF(AD2054&gt;3, "Prefers Discount", "Discount Indifferent")</f>
        <v>Discount Indifferent</v>
      </c>
      <c r="AF2054">
        <v>3</v>
      </c>
      <c r="AG2054">
        <v>1</v>
      </c>
      <c r="AH2054">
        <v>0</v>
      </c>
      <c r="AI2054" t="str">
        <f>INDEX($AF$1:$AH$1,MATCH(MAX(AF2054:AH2054),AF2054:AH2054,0))</f>
        <v>Store_Orders</v>
      </c>
      <c r="AJ2054">
        <v>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f>SUM(AK2054:AO2054)</f>
        <v>0</v>
      </c>
      <c r="AQ2054" t="s">
        <v>67</v>
      </c>
      <c r="AR2054">
        <v>0</v>
      </c>
      <c r="AS2054" t="str">
        <f>IF(OR(AK2054&gt;0, AL2054&gt;0, AM2054&gt;0, AN2054&gt;0, AO2054&gt;0), "Converted", "Not Converted")</f>
        <v>Not Converted</v>
      </c>
      <c r="AT2054">
        <v>0</v>
      </c>
      <c r="AU2054">
        <v>3</v>
      </c>
      <c r="AV2054">
        <v>11</v>
      </c>
      <c r="AW2054">
        <f>IF(Z2054&gt;607, 4, 0)</f>
        <v>0</v>
      </c>
      <c r="AX2054">
        <f>IF(AA2054&gt;0.1497, 3, 0)</f>
        <v>0</v>
      </c>
      <c r="AY2054">
        <f>IF(P2054&gt;4031, 2, 0)</f>
        <v>0</v>
      </c>
      <c r="AZ2054">
        <f>IF(H2054&gt;51934.91, 1, 0)</f>
        <v>0</v>
      </c>
      <c r="BA2054">
        <f>SUM(AW2054:AZ2054)</f>
        <v>0</v>
      </c>
      <c r="BB2054" t="str">
        <f>VLOOKUP(BA2054,'Standard Deviations'!$L$1:$M$11,2,TRUE)</f>
        <v>No Tier</v>
      </c>
    </row>
    <row r="2055" spans="1:54">
      <c r="A2055">
        <v>10258</v>
      </c>
      <c r="B2055">
        <v>1965</v>
      </c>
      <c r="C2055">
        <f>2024-B2055</f>
        <v>59</v>
      </c>
      <c r="D2055" t="str">
        <f>VLOOKUP(B2055,Reference!$A$1:$B$125, 2)</f>
        <v>Gen X</v>
      </c>
      <c r="E2055" t="s">
        <v>64</v>
      </c>
      <c r="F2055" t="str">
        <f>IF(E2055="High School", "No College", "College")</f>
        <v>College</v>
      </c>
      <c r="G2055" t="s">
        <v>60</v>
      </c>
      <c r="H2055">
        <v>35791</v>
      </c>
      <c r="I2055">
        <v>35791</v>
      </c>
      <c r="J2055" s="4" t="s">
        <v>175</v>
      </c>
      <c r="K2055">
        <v>2</v>
      </c>
      <c r="L2055">
        <v>1</v>
      </c>
      <c r="M2055" t="str">
        <f>IF(OR(K2055&gt;0, L2055&gt;0), "Parent", "Not Parent")</f>
        <v>Parent</v>
      </c>
      <c r="N2055" t="s">
        <v>582</v>
      </c>
      <c r="O2055" s="8">
        <v>41916</v>
      </c>
      <c r="P2055" s="9">
        <f>O2055-N2055</f>
        <v>516</v>
      </c>
      <c r="Q2055">
        <v>94</v>
      </c>
      <c r="R2055" s="9">
        <f>P2055-Q2055</f>
        <v>422</v>
      </c>
      <c r="S2055" s="8">
        <f>O2055-R2055</f>
        <v>41494</v>
      </c>
      <c r="T2055">
        <v>27</v>
      </c>
      <c r="U2055">
        <v>0</v>
      </c>
      <c r="V2055">
        <v>5</v>
      </c>
      <c r="W2055">
        <v>0</v>
      </c>
      <c r="X2055">
        <v>0</v>
      </c>
      <c r="Y2055">
        <v>3</v>
      </c>
      <c r="Z2055">
        <v>35</v>
      </c>
      <c r="AA2055">
        <f>Z2055/P2055</f>
        <v>6.7829457364341081E-2</v>
      </c>
      <c r="AB2055" s="14" t="s">
        <v>506</v>
      </c>
      <c r="AC2055" s="13" t="s">
        <v>63</v>
      </c>
      <c r="AD2055">
        <v>2</v>
      </c>
      <c r="AE2055" t="str">
        <f>IF(AD2055&gt;3, "Prefers Discount", "Discount Indifferent")</f>
        <v>Discount Indifferent</v>
      </c>
      <c r="AF2055">
        <v>3</v>
      </c>
      <c r="AG2055">
        <v>1</v>
      </c>
      <c r="AH2055">
        <v>0</v>
      </c>
      <c r="AI2055" t="str">
        <f>INDEX($AF$1:$AH$1,MATCH(MAX(AF2055:AH2055),AF2055:AH2055,0))</f>
        <v>Store_Orders</v>
      </c>
      <c r="AJ2055">
        <v>8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f>SUM(AK2055:AO2055)</f>
        <v>0</v>
      </c>
      <c r="AQ2055" t="s">
        <v>67</v>
      </c>
      <c r="AR2055">
        <v>0</v>
      </c>
      <c r="AS2055" t="str">
        <f>IF(OR(AK2055&gt;0, AL2055&gt;0, AM2055&gt;0, AN2055&gt;0, AO2055&gt;0), "Converted", "Not Converted")</f>
        <v>Not Converted</v>
      </c>
      <c r="AT2055">
        <v>0</v>
      </c>
      <c r="AU2055">
        <v>3</v>
      </c>
      <c r="AV2055">
        <v>11</v>
      </c>
      <c r="AW2055">
        <f>IF(Z2055&gt;607, 4, 0)</f>
        <v>0</v>
      </c>
      <c r="AX2055">
        <f>IF(AA2055&gt;0.1497, 3, 0)</f>
        <v>0</v>
      </c>
      <c r="AY2055">
        <f>IF(P2055&gt;4031, 2, 0)</f>
        <v>0</v>
      </c>
      <c r="AZ2055">
        <f>IF(H2055&gt;51934.91, 1, 0)</f>
        <v>0</v>
      </c>
      <c r="BA2055">
        <f>SUM(AW2055:AZ2055)</f>
        <v>0</v>
      </c>
      <c r="BB2055" t="str">
        <f>VLOOKUP(BA2055,'Standard Deviations'!$L$1:$M$11,2,TRUE)</f>
        <v>No Tier</v>
      </c>
    </row>
    <row r="2056" spans="1:54">
      <c r="A2056">
        <v>5731</v>
      </c>
      <c r="B2056">
        <v>1983</v>
      </c>
      <c r="C2056">
        <f>2024-B2056</f>
        <v>41</v>
      </c>
      <c r="D2056" t="str">
        <f>VLOOKUP(B2056,Reference!$A$1:$B$125, 2)</f>
        <v>Millennials</v>
      </c>
      <c r="E2056" t="s">
        <v>64</v>
      </c>
      <c r="F2056" t="str">
        <f>IF(E2056="High School", "No College", "College")</f>
        <v>College</v>
      </c>
      <c r="G2056" t="s">
        <v>55</v>
      </c>
      <c r="H2056">
        <v>27100</v>
      </c>
      <c r="I2056">
        <v>27100</v>
      </c>
      <c r="J2056" s="4" t="s">
        <v>341</v>
      </c>
      <c r="K2056">
        <v>1</v>
      </c>
      <c r="L2056">
        <v>0</v>
      </c>
      <c r="M2056" t="str">
        <f>IF(OR(K2056&gt;0, L2056&gt;0), "Parent", "Not Parent")</f>
        <v>Parent</v>
      </c>
      <c r="N2056" t="s">
        <v>279</v>
      </c>
      <c r="O2056" s="8">
        <v>41916</v>
      </c>
      <c r="P2056" s="9">
        <f>O2056-N2056</f>
        <v>547</v>
      </c>
      <c r="Q2056">
        <v>64</v>
      </c>
      <c r="R2056" s="9">
        <f>P2056-Q2056</f>
        <v>483</v>
      </c>
      <c r="S2056" s="8">
        <f>O2056-R2056</f>
        <v>41433</v>
      </c>
      <c r="T2056">
        <v>12</v>
      </c>
      <c r="U2056">
        <v>0</v>
      </c>
      <c r="V2056">
        <v>13</v>
      </c>
      <c r="W2056">
        <v>2</v>
      </c>
      <c r="X2056">
        <v>0</v>
      </c>
      <c r="Y2056">
        <v>10</v>
      </c>
      <c r="Z2056">
        <v>37</v>
      </c>
      <c r="AA2056">
        <f>Z2056/P2056</f>
        <v>6.7641681901279713E-2</v>
      </c>
      <c r="AB2056" s="14" t="s">
        <v>506</v>
      </c>
      <c r="AC2056" s="13" t="s">
        <v>63</v>
      </c>
      <c r="AD2056">
        <v>1</v>
      </c>
      <c r="AE2056" t="str">
        <f>IF(AD2056&gt;3, "Prefers Discount", "Discount Indifferent")</f>
        <v>Discount Indifferent</v>
      </c>
      <c r="AF2056">
        <v>3</v>
      </c>
      <c r="AG2056">
        <v>1</v>
      </c>
      <c r="AH2056">
        <v>0</v>
      </c>
      <c r="AI2056" t="str">
        <f>INDEX($AF$1:$AH$1,MATCH(MAX(AF2056:AH2056),AF2056:AH2056,0))</f>
        <v>Store_Orders</v>
      </c>
      <c r="AJ2056">
        <v>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f>SUM(AK2056:AO2056)</f>
        <v>0</v>
      </c>
      <c r="AQ2056" t="s">
        <v>67</v>
      </c>
      <c r="AR2056">
        <v>0</v>
      </c>
      <c r="AS2056" t="str">
        <f>IF(OR(AK2056&gt;0, AL2056&gt;0, AM2056&gt;0, AN2056&gt;0, AO2056&gt;0), "Converted", "Not Converted")</f>
        <v>Not Converted</v>
      </c>
      <c r="AT2056">
        <v>0</v>
      </c>
      <c r="AU2056">
        <v>3</v>
      </c>
      <c r="AV2056">
        <v>11</v>
      </c>
      <c r="AW2056">
        <f>IF(Z2056&gt;607, 4, 0)</f>
        <v>0</v>
      </c>
      <c r="AX2056">
        <f>IF(AA2056&gt;0.1497, 3, 0)</f>
        <v>0</v>
      </c>
      <c r="AY2056">
        <f>IF(P2056&gt;4031, 2, 0)</f>
        <v>0</v>
      </c>
      <c r="AZ2056">
        <f>IF(H2056&gt;51934.91, 1, 0)</f>
        <v>0</v>
      </c>
      <c r="BA2056">
        <f>SUM(AW2056:AZ2056)</f>
        <v>0</v>
      </c>
      <c r="BB2056" t="str">
        <f>VLOOKUP(BA2056,'Standard Deviations'!$L$1:$M$11,2,TRUE)</f>
        <v>No Tier</v>
      </c>
    </row>
    <row r="2057" spans="1:54">
      <c r="A2057">
        <v>7152</v>
      </c>
      <c r="B2057">
        <v>1983</v>
      </c>
      <c r="C2057">
        <f>2024-B2057</f>
        <v>41</v>
      </c>
      <c r="D2057" t="str">
        <f>VLOOKUP(B2057,Reference!$A$1:$B$125, 2)</f>
        <v>Millennials</v>
      </c>
      <c r="E2057" t="s">
        <v>64</v>
      </c>
      <c r="F2057" t="str">
        <f>IF(E2057="High School", "No College", "College")</f>
        <v>College</v>
      </c>
      <c r="G2057" t="s">
        <v>55</v>
      </c>
      <c r="H2057">
        <v>27100</v>
      </c>
      <c r="I2057">
        <v>27100</v>
      </c>
      <c r="J2057" s="4" t="s">
        <v>341</v>
      </c>
      <c r="K2057">
        <v>1</v>
      </c>
      <c r="L2057">
        <v>0</v>
      </c>
      <c r="M2057" t="str">
        <f>IF(OR(K2057&gt;0, L2057&gt;0), "Parent", "Not Parent")</f>
        <v>Parent</v>
      </c>
      <c r="N2057" t="s">
        <v>279</v>
      </c>
      <c r="O2057" s="8">
        <v>41916</v>
      </c>
      <c r="P2057" s="9">
        <f>O2057-N2057</f>
        <v>547</v>
      </c>
      <c r="Q2057">
        <v>64</v>
      </c>
      <c r="R2057" s="9">
        <f>P2057-Q2057</f>
        <v>483</v>
      </c>
      <c r="S2057" s="8">
        <f>O2057-R2057</f>
        <v>41433</v>
      </c>
      <c r="T2057">
        <v>12</v>
      </c>
      <c r="U2057">
        <v>0</v>
      </c>
      <c r="V2057">
        <v>13</v>
      </c>
      <c r="W2057">
        <v>2</v>
      </c>
      <c r="X2057">
        <v>0</v>
      </c>
      <c r="Y2057">
        <v>10</v>
      </c>
      <c r="Z2057">
        <v>37</v>
      </c>
      <c r="AA2057">
        <f>Z2057/P2057</f>
        <v>6.7641681901279713E-2</v>
      </c>
      <c r="AB2057" s="14" t="s">
        <v>506</v>
      </c>
      <c r="AC2057" s="13" t="s">
        <v>63</v>
      </c>
      <c r="AD2057">
        <v>1</v>
      </c>
      <c r="AE2057" t="str">
        <f>IF(AD2057&gt;3, "Prefers Discount", "Discount Indifferent")</f>
        <v>Discount Indifferent</v>
      </c>
      <c r="AF2057">
        <v>3</v>
      </c>
      <c r="AG2057">
        <v>1</v>
      </c>
      <c r="AH2057">
        <v>0</v>
      </c>
      <c r="AI2057" t="str">
        <f>INDEX($AF$1:$AH$1,MATCH(MAX(AF2057:AH2057),AF2057:AH2057,0))</f>
        <v>Store_Orders</v>
      </c>
      <c r="AJ2057">
        <v>7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f>SUM(AK2057:AO2057)</f>
        <v>0</v>
      </c>
      <c r="AQ2057" t="s">
        <v>67</v>
      </c>
      <c r="AR2057">
        <v>0</v>
      </c>
      <c r="AS2057" t="str">
        <f>IF(OR(AK2057&gt;0, AL2057&gt;0, AM2057&gt;0, AN2057&gt;0, AO2057&gt;0), "Converted", "Not Converted")</f>
        <v>Not Converted</v>
      </c>
      <c r="AT2057">
        <v>0</v>
      </c>
      <c r="AU2057">
        <v>3</v>
      </c>
      <c r="AV2057">
        <v>11</v>
      </c>
      <c r="AW2057">
        <f>IF(Z2057&gt;607, 4, 0)</f>
        <v>0</v>
      </c>
      <c r="AX2057">
        <f>IF(AA2057&gt;0.1497, 3, 0)</f>
        <v>0</v>
      </c>
      <c r="AY2057">
        <f>IF(P2057&gt;4031, 2, 0)</f>
        <v>0</v>
      </c>
      <c r="AZ2057">
        <f>IF(H2057&gt;51934.91, 1, 0)</f>
        <v>0</v>
      </c>
      <c r="BA2057">
        <f>SUM(AW2057:AZ2057)</f>
        <v>0</v>
      </c>
      <c r="BB2057" t="str">
        <f>VLOOKUP(BA2057,'Standard Deviations'!$L$1:$M$11,2,TRUE)</f>
        <v>No Tier</v>
      </c>
    </row>
    <row r="2058" spans="1:54">
      <c r="A2058">
        <v>10022</v>
      </c>
      <c r="B2058">
        <v>1973</v>
      </c>
      <c r="C2058">
        <f>2024-B2058</f>
        <v>51</v>
      </c>
      <c r="D2058" t="str">
        <f>VLOOKUP(B2058,Reference!$A$1:$B$125, 2)</f>
        <v>Gen X</v>
      </c>
      <c r="E2058" t="s">
        <v>68</v>
      </c>
      <c r="F2058" t="str">
        <f>IF(E2058="High School", "No College", "College")</f>
        <v>College</v>
      </c>
      <c r="G2058" t="s">
        <v>60</v>
      </c>
      <c r="H2058">
        <v>54466</v>
      </c>
      <c r="I2058">
        <v>54466</v>
      </c>
      <c r="J2058" s="4" t="s">
        <v>61</v>
      </c>
      <c r="K2058">
        <v>1</v>
      </c>
      <c r="L2058">
        <v>1</v>
      </c>
      <c r="M2058" t="str">
        <f>IF(OR(K2058&gt;0, L2058&gt;0), "Parent", "Not Parent")</f>
        <v>Parent</v>
      </c>
      <c r="N2058" t="s">
        <v>675</v>
      </c>
      <c r="O2058" s="8">
        <v>41916</v>
      </c>
      <c r="P2058" s="9">
        <f>O2058-N2058</f>
        <v>237</v>
      </c>
      <c r="Q2058">
        <v>78</v>
      </c>
      <c r="R2058" s="9">
        <f>P2058-Q2058</f>
        <v>159</v>
      </c>
      <c r="S2058" s="8">
        <f>O2058-R2058</f>
        <v>41757</v>
      </c>
      <c r="T2058">
        <v>12</v>
      </c>
      <c r="U2058">
        <v>0</v>
      </c>
      <c r="V2058">
        <v>4</v>
      </c>
      <c r="W2058">
        <v>0</v>
      </c>
      <c r="X2058">
        <v>0</v>
      </c>
      <c r="Y2058">
        <v>0</v>
      </c>
      <c r="Z2058">
        <v>16</v>
      </c>
      <c r="AA2058">
        <f>Z2058/P2058</f>
        <v>6.7510548523206745E-2</v>
      </c>
      <c r="AB2058" s="14" t="s">
        <v>506</v>
      </c>
      <c r="AC2058" s="13" t="s">
        <v>63</v>
      </c>
      <c r="AD2058">
        <v>1</v>
      </c>
      <c r="AE2058" t="str">
        <f>IF(AD2058&gt;3, "Prefers Discount", "Discount Indifferent")</f>
        <v>Discount Indifferent</v>
      </c>
      <c r="AF2058">
        <v>2</v>
      </c>
      <c r="AG2058">
        <v>1</v>
      </c>
      <c r="AH2058">
        <v>0</v>
      </c>
      <c r="AI2058" t="str">
        <f>INDEX($AF$1:$AH$1,MATCH(MAX(AF2058:AH2058),AF2058:AH2058,0))</f>
        <v>Store_Orders</v>
      </c>
      <c r="AJ2058">
        <v>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f>SUM(AK2058:AO2058)</f>
        <v>0</v>
      </c>
      <c r="AQ2058" t="s">
        <v>67</v>
      </c>
      <c r="AR2058">
        <v>0</v>
      </c>
      <c r="AS2058" t="str">
        <f>IF(OR(AK2058&gt;0, AL2058&gt;0, AM2058&gt;0, AN2058&gt;0, AO2058&gt;0), "Converted", "Not Converted")</f>
        <v>Not Converted</v>
      </c>
      <c r="AT2058">
        <v>0</v>
      </c>
      <c r="AU2058">
        <v>3</v>
      </c>
      <c r="AV2058">
        <v>11</v>
      </c>
      <c r="AW2058">
        <f>IF(Z2058&gt;607, 4, 0)</f>
        <v>0</v>
      </c>
      <c r="AX2058">
        <f>IF(AA2058&gt;0.1497, 3, 0)</f>
        <v>0</v>
      </c>
      <c r="AY2058">
        <f>IF(P2058&gt;4031, 2, 0)</f>
        <v>0</v>
      </c>
      <c r="AZ2058">
        <f>IF(H2058&gt;51934.91, 1, 0)</f>
        <v>1</v>
      </c>
      <c r="BA2058">
        <f>SUM(AW2058:AZ2058)</f>
        <v>1</v>
      </c>
      <c r="BB2058" t="str">
        <f>VLOOKUP(BA2058,'Standard Deviations'!$L$1:$M$11,2,TRUE)</f>
        <v>Bronze</v>
      </c>
    </row>
    <row r="2059" spans="1:54" hidden="1">
      <c r="A2059">
        <v>5394</v>
      </c>
      <c r="B2059">
        <v>1979</v>
      </c>
      <c r="C2059">
        <f>2024-B2059</f>
        <v>45</v>
      </c>
      <c r="D2059" t="str">
        <f>VLOOKUP(B2059,Reference!$A$1:$B$125, 2)</f>
        <v>Gen X</v>
      </c>
      <c r="E2059" t="s">
        <v>546</v>
      </c>
      <c r="F2059" t="str">
        <f>IF(E2059="High School", "No College", "College")</f>
        <v>No College</v>
      </c>
      <c r="G2059" t="s">
        <v>60</v>
      </c>
      <c r="H2059">
        <v>16014</v>
      </c>
      <c r="I2059">
        <v>16014</v>
      </c>
      <c r="J2059" s="4" t="s">
        <v>341</v>
      </c>
      <c r="K2059">
        <v>1</v>
      </c>
      <c r="L2059">
        <v>1</v>
      </c>
      <c r="M2059" t="str">
        <f>IF(OR(K2059&gt;0, L2059&gt;0), "Parent", "Not Parent")</f>
        <v>Parent</v>
      </c>
      <c r="N2059" t="s">
        <v>359</v>
      </c>
      <c r="O2059" s="8">
        <v>41916</v>
      </c>
      <c r="P2059" s="9">
        <f>O2059-N2059</f>
        <v>566</v>
      </c>
      <c r="Q2059">
        <v>42</v>
      </c>
      <c r="R2059" s="9">
        <f>P2059-Q2059</f>
        <v>524</v>
      </c>
      <c r="S2059" s="8">
        <f>O2059-R2059</f>
        <v>41392</v>
      </c>
      <c r="T2059">
        <v>3</v>
      </c>
      <c r="U2059">
        <v>9</v>
      </c>
      <c r="V2059">
        <v>4</v>
      </c>
      <c r="W2059">
        <v>7</v>
      </c>
      <c r="X2059">
        <v>8</v>
      </c>
      <c r="Y2059">
        <v>7</v>
      </c>
      <c r="Z2059">
        <v>38</v>
      </c>
      <c r="AA2059">
        <f>Z2059/P2059</f>
        <v>6.7137809187279157E-2</v>
      </c>
      <c r="AB2059" s="11" t="s">
        <v>506</v>
      </c>
      <c r="AC2059" t="s">
        <v>59</v>
      </c>
      <c r="AD2059">
        <v>4</v>
      </c>
      <c r="AE2059" t="str">
        <f>IF(AD2059&gt;3, "Prefers Discount", "Discount Indifferent")</f>
        <v>Prefers Discount</v>
      </c>
      <c r="AF2059">
        <v>4</v>
      </c>
      <c r="AG2059">
        <v>1</v>
      </c>
      <c r="AH2059">
        <v>1</v>
      </c>
      <c r="AI2059" t="str">
        <f>INDEX($AF$1:$AH$1,MATCH(MAX(AF2059:AH2059),AF2059:AH2059,0))</f>
        <v>Store_Orders</v>
      </c>
      <c r="AJ2059">
        <v>3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f>SUM(AK2059:AO2059)</f>
        <v>0</v>
      </c>
      <c r="AQ2059" t="s">
        <v>67</v>
      </c>
      <c r="AR2059">
        <v>0</v>
      </c>
      <c r="AS2059" t="str">
        <f>IF(OR(AK2059&gt;0, AL2059&gt;0, AM2059&gt;0, AN2059&gt;0, AO2059&gt;0), "Converted", "Not Converted")</f>
        <v>Not Converted</v>
      </c>
      <c r="AT2059">
        <v>0</v>
      </c>
      <c r="AU2059">
        <v>3</v>
      </c>
      <c r="AV2059">
        <v>11</v>
      </c>
      <c r="AW2059">
        <f>IF(Z2059&gt;607, 4, 0)</f>
        <v>0</v>
      </c>
      <c r="AX2059">
        <f>IF(AA2059&gt;0.1497, 3, 0)</f>
        <v>0</v>
      </c>
      <c r="AY2059">
        <f>IF(P2059&gt;4031, 2, 0)</f>
        <v>0</v>
      </c>
      <c r="AZ2059">
        <f>IF(H2059&gt;51934.91, 1, 0)</f>
        <v>0</v>
      </c>
      <c r="BA2059">
        <f>SUM(AW2059:AZ2059)</f>
        <v>0</v>
      </c>
      <c r="BB2059" t="str">
        <f>VLOOKUP(BA2059,'Standard Deviations'!$L$1:$M$11,2,TRUE)</f>
        <v>No Tier</v>
      </c>
    </row>
    <row r="2060" spans="1:54" hidden="1">
      <c r="A2060">
        <v>2814</v>
      </c>
      <c r="B2060">
        <v>1976</v>
      </c>
      <c r="C2060">
        <f>2024-B2060</f>
        <v>48</v>
      </c>
      <c r="D2060" t="str">
        <f>VLOOKUP(B2060,Reference!$A$1:$B$125, 2)</f>
        <v>Gen X</v>
      </c>
      <c r="E2060" t="s">
        <v>64</v>
      </c>
      <c r="F2060" t="str">
        <f>IF(E2060="High School", "No College", "College")</f>
        <v>College</v>
      </c>
      <c r="G2060" t="s">
        <v>65</v>
      </c>
      <c r="H2060">
        <v>30560</v>
      </c>
      <c r="I2060">
        <v>30560</v>
      </c>
      <c r="J2060" s="4" t="s">
        <v>341</v>
      </c>
      <c r="K2060">
        <v>1</v>
      </c>
      <c r="L2060">
        <v>0</v>
      </c>
      <c r="M2060" t="str">
        <f>IF(OR(K2060&gt;0, L2060&gt;0), "Parent", "Not Parent")</f>
        <v>Parent</v>
      </c>
      <c r="N2060" t="s">
        <v>567</v>
      </c>
      <c r="O2060" s="8">
        <v>41916</v>
      </c>
      <c r="P2060" s="9">
        <f>O2060-N2060</f>
        <v>464</v>
      </c>
      <c r="Q2060">
        <v>6</v>
      </c>
      <c r="R2060" s="9">
        <f>P2060-Q2060</f>
        <v>458</v>
      </c>
      <c r="S2060" s="8">
        <f>O2060-R2060</f>
        <v>41458</v>
      </c>
      <c r="T2060">
        <v>9</v>
      </c>
      <c r="U2060">
        <v>1</v>
      </c>
      <c r="V2060">
        <v>5</v>
      </c>
      <c r="W2060">
        <v>4</v>
      </c>
      <c r="X2060">
        <v>5</v>
      </c>
      <c r="Y2060">
        <v>7</v>
      </c>
      <c r="Z2060">
        <v>31</v>
      </c>
      <c r="AA2060">
        <f>Z2060/P2060</f>
        <v>6.6810344827586202E-2</v>
      </c>
      <c r="AB2060" s="11" t="s">
        <v>506</v>
      </c>
      <c r="AC2060" t="s">
        <v>59</v>
      </c>
      <c r="AD2060">
        <v>1</v>
      </c>
      <c r="AE2060" t="str">
        <f>IF(AD2060&gt;3, "Prefers Discount", "Discount Indifferent")</f>
        <v>Discount Indifferent</v>
      </c>
      <c r="AF2060">
        <v>3</v>
      </c>
      <c r="AG2060">
        <v>1</v>
      </c>
      <c r="AH2060">
        <v>0</v>
      </c>
      <c r="AI2060" t="str">
        <f>INDEX($AF$1:$AH$1,MATCH(MAX(AF2060:AH2060),AF2060:AH2060,0))</f>
        <v>Store_Orders</v>
      </c>
      <c r="AJ2060">
        <v>7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f>SUM(AK2060:AO2060)</f>
        <v>0</v>
      </c>
      <c r="AQ2060" t="s">
        <v>67</v>
      </c>
      <c r="AR2060">
        <v>0</v>
      </c>
      <c r="AS2060" t="str">
        <f>IF(OR(AK2060&gt;0, AL2060&gt;0, AM2060&gt;0, AN2060&gt;0, AO2060&gt;0), "Converted", "Not Converted")</f>
        <v>Not Converted</v>
      </c>
      <c r="AT2060">
        <v>0</v>
      </c>
      <c r="AU2060">
        <v>3</v>
      </c>
      <c r="AV2060">
        <v>11</v>
      </c>
      <c r="AW2060">
        <f>IF(Z2060&gt;607, 4, 0)</f>
        <v>0</v>
      </c>
      <c r="AX2060">
        <f>IF(AA2060&gt;0.1497, 3, 0)</f>
        <v>0</v>
      </c>
      <c r="AY2060">
        <f>IF(P2060&gt;4031, 2, 0)</f>
        <v>0</v>
      </c>
      <c r="AZ2060">
        <f>IF(H2060&gt;51934.91, 1, 0)</f>
        <v>0</v>
      </c>
      <c r="BA2060">
        <f>SUM(AW2060:AZ2060)</f>
        <v>0</v>
      </c>
      <c r="BB2060" t="str">
        <f>VLOOKUP(BA2060,'Standard Deviations'!$L$1:$M$11,2,TRUE)</f>
        <v>No Tier</v>
      </c>
    </row>
    <row r="2061" spans="1:54" hidden="1">
      <c r="A2061">
        <v>2711</v>
      </c>
      <c r="B2061">
        <v>1976</v>
      </c>
      <c r="C2061">
        <f>2024-B2061</f>
        <v>48</v>
      </c>
      <c r="D2061" t="str">
        <f>VLOOKUP(B2061,Reference!$A$1:$B$125, 2)</f>
        <v>Gen X</v>
      </c>
      <c r="E2061" t="s">
        <v>64</v>
      </c>
      <c r="F2061" t="str">
        <f>IF(E2061="High School", "No College", "College")</f>
        <v>College</v>
      </c>
      <c r="G2061" t="s">
        <v>65</v>
      </c>
      <c r="H2061">
        <v>30560</v>
      </c>
      <c r="I2061">
        <v>30560</v>
      </c>
      <c r="J2061" s="4" t="s">
        <v>341</v>
      </c>
      <c r="K2061">
        <v>1</v>
      </c>
      <c r="L2061">
        <v>0</v>
      </c>
      <c r="M2061" t="str">
        <f>IF(OR(K2061&gt;0, L2061&gt;0), "Parent", "Not Parent")</f>
        <v>Parent</v>
      </c>
      <c r="N2061" t="s">
        <v>567</v>
      </c>
      <c r="O2061" s="8">
        <v>41916</v>
      </c>
      <c r="P2061" s="9">
        <f>O2061-N2061</f>
        <v>464</v>
      </c>
      <c r="Q2061">
        <v>6</v>
      </c>
      <c r="R2061" s="9">
        <f>P2061-Q2061</f>
        <v>458</v>
      </c>
      <c r="S2061" s="8">
        <f>O2061-R2061</f>
        <v>41458</v>
      </c>
      <c r="T2061">
        <v>9</v>
      </c>
      <c r="U2061">
        <v>1</v>
      </c>
      <c r="V2061">
        <v>5</v>
      </c>
      <c r="W2061">
        <v>4</v>
      </c>
      <c r="X2061">
        <v>5</v>
      </c>
      <c r="Y2061">
        <v>7</v>
      </c>
      <c r="Z2061">
        <v>31</v>
      </c>
      <c r="AA2061">
        <f>Z2061/P2061</f>
        <v>6.6810344827586202E-2</v>
      </c>
      <c r="AB2061" s="11" t="s">
        <v>506</v>
      </c>
      <c r="AC2061" t="s">
        <v>59</v>
      </c>
      <c r="AD2061">
        <v>1</v>
      </c>
      <c r="AE2061" t="str">
        <f>IF(AD2061&gt;3, "Prefers Discount", "Discount Indifferent")</f>
        <v>Discount Indifferent</v>
      </c>
      <c r="AF2061">
        <v>3</v>
      </c>
      <c r="AG2061">
        <v>1</v>
      </c>
      <c r="AH2061">
        <v>0</v>
      </c>
      <c r="AI2061" t="str">
        <f>INDEX($AF$1:$AH$1,MATCH(MAX(AF2061:AH2061),AF2061:AH2061,0))</f>
        <v>Store_Orders</v>
      </c>
      <c r="AJ2061">
        <v>7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f>SUM(AK2061:AO2061)</f>
        <v>0</v>
      </c>
      <c r="AQ2061" t="s">
        <v>67</v>
      </c>
      <c r="AR2061">
        <v>0</v>
      </c>
      <c r="AS2061" t="str">
        <f>IF(OR(AK2061&gt;0, AL2061&gt;0, AM2061&gt;0, AN2061&gt;0, AO2061&gt;0), "Converted", "Not Converted")</f>
        <v>Not Converted</v>
      </c>
      <c r="AT2061">
        <v>0</v>
      </c>
      <c r="AU2061">
        <v>3</v>
      </c>
      <c r="AV2061">
        <v>11</v>
      </c>
      <c r="AW2061">
        <f>IF(Z2061&gt;607, 4, 0)</f>
        <v>0</v>
      </c>
      <c r="AX2061">
        <f>IF(AA2061&gt;0.1497, 3, 0)</f>
        <v>0</v>
      </c>
      <c r="AY2061">
        <f>IF(P2061&gt;4031, 2, 0)</f>
        <v>0</v>
      </c>
      <c r="AZ2061">
        <f>IF(H2061&gt;51934.91, 1, 0)</f>
        <v>0</v>
      </c>
      <c r="BA2061">
        <f>SUM(AW2061:AZ2061)</f>
        <v>0</v>
      </c>
      <c r="BB2061" t="str">
        <f>VLOOKUP(BA2061,'Standard Deviations'!$L$1:$M$11,2,TRUE)</f>
        <v>No Tier</v>
      </c>
    </row>
    <row r="2062" spans="1:54">
      <c r="A2062">
        <v>1176</v>
      </c>
      <c r="B2062">
        <v>1973</v>
      </c>
      <c r="C2062">
        <f>2024-B2062</f>
        <v>51</v>
      </c>
      <c r="D2062" t="str">
        <f>VLOOKUP(B2062,Reference!$A$1:$B$125, 2)</f>
        <v>Gen X</v>
      </c>
      <c r="E2062" t="s">
        <v>54</v>
      </c>
      <c r="F2062" t="str">
        <f>IF(E2062="High School", "No College", "College")</f>
        <v>College</v>
      </c>
      <c r="G2062" t="s">
        <v>55</v>
      </c>
      <c r="H2062">
        <v>26228</v>
      </c>
      <c r="I2062">
        <v>26228</v>
      </c>
      <c r="J2062" s="4" t="s">
        <v>341</v>
      </c>
      <c r="K2062">
        <v>1</v>
      </c>
      <c r="L2062">
        <v>0</v>
      </c>
      <c r="M2062" t="str">
        <f>IF(OR(K2062&gt;0, L2062&gt;0), "Parent", "Not Parent")</f>
        <v>Parent</v>
      </c>
      <c r="N2062" t="s">
        <v>384</v>
      </c>
      <c r="O2062" s="8">
        <v>41916</v>
      </c>
      <c r="P2062" s="9">
        <f>O2062-N2062</f>
        <v>377</v>
      </c>
      <c r="Q2062">
        <v>50</v>
      </c>
      <c r="R2062" s="9">
        <f>P2062-Q2062</f>
        <v>327</v>
      </c>
      <c r="S2062" s="8">
        <f>O2062-R2062</f>
        <v>41589</v>
      </c>
      <c r="T2062">
        <v>2</v>
      </c>
      <c r="U2062">
        <v>6</v>
      </c>
      <c r="V2062">
        <v>4</v>
      </c>
      <c r="W2062">
        <v>3</v>
      </c>
      <c r="X2062">
        <v>1</v>
      </c>
      <c r="Y2062">
        <v>9</v>
      </c>
      <c r="Z2062">
        <v>25</v>
      </c>
      <c r="AA2062">
        <f>Z2062/P2062</f>
        <v>6.6312997347480113E-2</v>
      </c>
      <c r="AB2062" s="14" t="s">
        <v>506</v>
      </c>
      <c r="AC2062" s="13" t="s">
        <v>63</v>
      </c>
      <c r="AD2062">
        <v>1</v>
      </c>
      <c r="AE2062" t="str">
        <f>IF(AD2062&gt;3, "Prefers Discount", "Discount Indifferent")</f>
        <v>Discount Indifferent</v>
      </c>
      <c r="AF2062">
        <v>2</v>
      </c>
      <c r="AG2062">
        <v>1</v>
      </c>
      <c r="AH2062">
        <v>0</v>
      </c>
      <c r="AI2062" t="str">
        <f>INDEX($AF$1:$AH$1,MATCH(MAX(AF2062:AH2062),AF2062:AH2062,0))</f>
        <v>Store_Orders</v>
      </c>
      <c r="AJ2062">
        <v>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f>SUM(AK2062:AO2062)</f>
        <v>0</v>
      </c>
      <c r="AQ2062" t="s">
        <v>67</v>
      </c>
      <c r="AR2062">
        <v>0</v>
      </c>
      <c r="AS2062" t="str">
        <f>IF(OR(AK2062&gt;0, AL2062&gt;0, AM2062&gt;0, AN2062&gt;0, AO2062&gt;0), "Converted", "Not Converted")</f>
        <v>Not Converted</v>
      </c>
      <c r="AT2062">
        <v>0</v>
      </c>
      <c r="AU2062">
        <v>3</v>
      </c>
      <c r="AV2062">
        <v>11</v>
      </c>
      <c r="AW2062">
        <f>IF(Z2062&gt;607, 4, 0)</f>
        <v>0</v>
      </c>
      <c r="AX2062">
        <f>IF(AA2062&gt;0.1497, 3, 0)</f>
        <v>0</v>
      </c>
      <c r="AY2062">
        <f>IF(P2062&gt;4031, 2, 0)</f>
        <v>0</v>
      </c>
      <c r="AZ2062">
        <f>IF(H2062&gt;51934.91, 1, 0)</f>
        <v>0</v>
      </c>
      <c r="BA2062">
        <f>SUM(AW2062:AZ2062)</f>
        <v>0</v>
      </c>
      <c r="BB2062" t="str">
        <f>VLOOKUP(BA2062,'Standard Deviations'!$L$1:$M$11,2,TRUE)</f>
        <v>No Tier</v>
      </c>
    </row>
    <row r="2063" spans="1:54" hidden="1">
      <c r="A2063">
        <v>11007</v>
      </c>
      <c r="B2063">
        <v>1968</v>
      </c>
      <c r="C2063">
        <f>2024-B2063</f>
        <v>56</v>
      </c>
      <c r="D2063" t="str">
        <f>VLOOKUP(B2063,Reference!$A$1:$B$125, 2)</f>
        <v>Gen X</v>
      </c>
      <c r="E2063" t="s">
        <v>68</v>
      </c>
      <c r="F2063" t="str">
        <f>IF(E2063="High School", "No College", "College")</f>
        <v>College</v>
      </c>
      <c r="G2063" t="s">
        <v>55</v>
      </c>
      <c r="H2063">
        <v>29187</v>
      </c>
      <c r="I2063">
        <v>29187</v>
      </c>
      <c r="J2063" s="4" t="s">
        <v>341</v>
      </c>
      <c r="K2063">
        <v>1</v>
      </c>
      <c r="L2063">
        <v>0</v>
      </c>
      <c r="M2063" t="str">
        <f>IF(OR(K2063&gt;0, L2063&gt;0), "Parent", "Not Parent")</f>
        <v>Parent</v>
      </c>
      <c r="N2063" t="s">
        <v>273</v>
      </c>
      <c r="O2063" s="8">
        <v>41916</v>
      </c>
      <c r="P2063" s="9">
        <f>O2063-N2063</f>
        <v>513</v>
      </c>
      <c r="Q2063">
        <v>43</v>
      </c>
      <c r="R2063" s="9">
        <f>P2063-Q2063</f>
        <v>470</v>
      </c>
      <c r="S2063" s="8">
        <f>O2063-R2063</f>
        <v>41446</v>
      </c>
      <c r="T2063">
        <v>26</v>
      </c>
      <c r="U2063">
        <v>0</v>
      </c>
      <c r="V2063">
        <v>6</v>
      </c>
      <c r="W2063">
        <v>0</v>
      </c>
      <c r="X2063">
        <v>0</v>
      </c>
      <c r="Y2063">
        <v>2</v>
      </c>
      <c r="Z2063">
        <v>34</v>
      </c>
      <c r="AA2063">
        <f>Z2063/P2063</f>
        <v>6.6276803118908378E-2</v>
      </c>
      <c r="AB2063" s="11" t="s">
        <v>506</v>
      </c>
      <c r="AC2063" t="s">
        <v>59</v>
      </c>
      <c r="AD2063">
        <v>1</v>
      </c>
      <c r="AE2063" t="str">
        <f>IF(AD2063&gt;3, "Prefers Discount", "Discount Indifferent")</f>
        <v>Discount Indifferent</v>
      </c>
      <c r="AF2063">
        <v>3</v>
      </c>
      <c r="AG2063">
        <v>1</v>
      </c>
      <c r="AH2063">
        <v>0</v>
      </c>
      <c r="AI2063" t="str">
        <f>INDEX($AF$1:$AH$1,MATCH(MAX(AF2063:AH2063),AF2063:AH2063,0))</f>
        <v>Store_Orders</v>
      </c>
      <c r="AJ2063">
        <v>8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f>SUM(AK2063:AO2063)</f>
        <v>0</v>
      </c>
      <c r="AQ2063" t="s">
        <v>67</v>
      </c>
      <c r="AR2063">
        <v>0</v>
      </c>
      <c r="AS2063" t="str">
        <f>IF(OR(AK2063&gt;0, AL2063&gt;0, AM2063&gt;0, AN2063&gt;0, AO2063&gt;0), "Converted", "Not Converted")</f>
        <v>Not Converted</v>
      </c>
      <c r="AT2063">
        <v>0</v>
      </c>
      <c r="AU2063">
        <v>3</v>
      </c>
      <c r="AV2063">
        <v>11</v>
      </c>
      <c r="AW2063">
        <f>IF(Z2063&gt;607, 4, 0)</f>
        <v>0</v>
      </c>
      <c r="AX2063">
        <f>IF(AA2063&gt;0.1497, 3, 0)</f>
        <v>0</v>
      </c>
      <c r="AY2063">
        <f>IF(P2063&gt;4031, 2, 0)</f>
        <v>0</v>
      </c>
      <c r="AZ2063">
        <f>IF(H2063&gt;51934.91, 1, 0)</f>
        <v>0</v>
      </c>
      <c r="BA2063">
        <f>SUM(AW2063:AZ2063)</f>
        <v>0</v>
      </c>
      <c r="BB2063" t="str">
        <f>VLOOKUP(BA2063,'Standard Deviations'!$L$1:$M$11,2,TRUE)</f>
        <v>No Tier</v>
      </c>
    </row>
    <row r="2064" spans="1:54" hidden="1">
      <c r="A2064">
        <v>7901</v>
      </c>
      <c r="B2064">
        <v>1971</v>
      </c>
      <c r="C2064">
        <f>2024-B2064</f>
        <v>53</v>
      </c>
      <c r="D2064" t="str">
        <f>VLOOKUP(B2064,Reference!$A$1:$B$125, 2)</f>
        <v>Gen X</v>
      </c>
      <c r="E2064" t="s">
        <v>64</v>
      </c>
      <c r="F2064" t="str">
        <f>IF(E2064="High School", "No College", "College")</f>
        <v>College</v>
      </c>
      <c r="G2064" t="s">
        <v>55</v>
      </c>
      <c r="H2064">
        <v>34109</v>
      </c>
      <c r="I2064">
        <v>34109</v>
      </c>
      <c r="J2064" s="4" t="s">
        <v>175</v>
      </c>
      <c r="K2064">
        <v>0</v>
      </c>
      <c r="L2064">
        <v>1</v>
      </c>
      <c r="M2064" t="str">
        <f>IF(OR(K2064&gt;0, L2064&gt;0), "Parent", "Not Parent")</f>
        <v>Parent</v>
      </c>
      <c r="N2064" t="s">
        <v>250</v>
      </c>
      <c r="O2064" s="8">
        <v>41916</v>
      </c>
      <c r="P2064" s="9">
        <f>O2064-N2064</f>
        <v>332</v>
      </c>
      <c r="Q2064">
        <v>39</v>
      </c>
      <c r="R2064" s="9">
        <f>P2064-Q2064</f>
        <v>293</v>
      </c>
      <c r="S2064" s="8">
        <f>O2064-R2064</f>
        <v>41623</v>
      </c>
      <c r="T2064">
        <v>9</v>
      </c>
      <c r="U2064">
        <v>1</v>
      </c>
      <c r="V2064">
        <v>5</v>
      </c>
      <c r="W2064">
        <v>2</v>
      </c>
      <c r="X2064">
        <v>1</v>
      </c>
      <c r="Y2064">
        <v>4</v>
      </c>
      <c r="Z2064">
        <v>22</v>
      </c>
      <c r="AA2064">
        <f>Z2064/P2064</f>
        <v>6.6265060240963861E-2</v>
      </c>
      <c r="AB2064" s="11" t="s">
        <v>506</v>
      </c>
      <c r="AC2064" t="s">
        <v>59</v>
      </c>
      <c r="AD2064">
        <v>1</v>
      </c>
      <c r="AE2064" t="str">
        <f>IF(AD2064&gt;3, "Prefers Discount", "Discount Indifferent")</f>
        <v>Discount Indifferent</v>
      </c>
      <c r="AF2064">
        <v>3</v>
      </c>
      <c r="AG2064">
        <v>0</v>
      </c>
      <c r="AH2064">
        <v>0</v>
      </c>
      <c r="AI2064" t="str">
        <f>INDEX($AF$1:$AH$1,MATCH(MAX(AF2064:AH2064),AF2064:AH2064,0))</f>
        <v>Store_Orders</v>
      </c>
      <c r="AJ2064">
        <v>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f>SUM(AK2064:AO2064)</f>
        <v>0</v>
      </c>
      <c r="AQ2064" t="s">
        <v>67</v>
      </c>
      <c r="AR2064">
        <v>0</v>
      </c>
      <c r="AS2064" t="str">
        <f>IF(OR(AK2064&gt;0, AL2064&gt;0, AM2064&gt;0, AN2064&gt;0, AO2064&gt;0), "Converted", "Not Converted")</f>
        <v>Not Converted</v>
      </c>
      <c r="AT2064">
        <v>0</v>
      </c>
      <c r="AU2064">
        <v>3</v>
      </c>
      <c r="AV2064">
        <v>11</v>
      </c>
      <c r="AW2064">
        <f>IF(Z2064&gt;607, 4, 0)</f>
        <v>0</v>
      </c>
      <c r="AX2064">
        <f>IF(AA2064&gt;0.1497, 3, 0)</f>
        <v>0</v>
      </c>
      <c r="AY2064">
        <f>IF(P2064&gt;4031, 2, 0)</f>
        <v>0</v>
      </c>
      <c r="AZ2064">
        <f>IF(H2064&gt;51934.91, 1, 0)</f>
        <v>0</v>
      </c>
      <c r="BA2064">
        <f>SUM(AW2064:AZ2064)</f>
        <v>0</v>
      </c>
      <c r="BB2064" t="str">
        <f>VLOOKUP(BA2064,'Standard Deviations'!$L$1:$M$11,2,TRUE)</f>
        <v>No Tier</v>
      </c>
    </row>
    <row r="2065" spans="1:54" hidden="1">
      <c r="A2065">
        <v>7284</v>
      </c>
      <c r="B2065">
        <v>1953</v>
      </c>
      <c r="C2065">
        <f>2024-B2065</f>
        <v>71</v>
      </c>
      <c r="D2065" t="str">
        <f>VLOOKUP(B2065,Reference!$A$1:$B$125, 2)</f>
        <v>Boomers</v>
      </c>
      <c r="E2065" t="s">
        <v>54</v>
      </c>
      <c r="F2065" t="str">
        <f>IF(E2065="High School", "No College", "College")</f>
        <v>College</v>
      </c>
      <c r="G2065" t="s">
        <v>55</v>
      </c>
      <c r="H2065">
        <v>48686</v>
      </c>
      <c r="I2065">
        <v>48686</v>
      </c>
      <c r="J2065" s="4" t="s">
        <v>175</v>
      </c>
      <c r="K2065">
        <v>1</v>
      </c>
      <c r="L2065">
        <v>2</v>
      </c>
      <c r="M2065" t="str">
        <f>IF(OR(K2065&gt;0, L2065&gt;0), "Parent", "Not Parent")</f>
        <v>Parent</v>
      </c>
      <c r="N2065" t="s">
        <v>265</v>
      </c>
      <c r="O2065" s="8">
        <v>41916</v>
      </c>
      <c r="P2065" s="9">
        <f>O2065-N2065</f>
        <v>304</v>
      </c>
      <c r="Q2065">
        <v>8</v>
      </c>
      <c r="R2065" s="9">
        <f>P2065-Q2065</f>
        <v>296</v>
      </c>
      <c r="S2065" s="8">
        <f>O2065-R2065</f>
        <v>41620</v>
      </c>
      <c r="T2065">
        <v>10</v>
      </c>
      <c r="U2065">
        <v>0</v>
      </c>
      <c r="V2065">
        <v>7</v>
      </c>
      <c r="W2065">
        <v>2</v>
      </c>
      <c r="X2065">
        <v>0</v>
      </c>
      <c r="Y2065">
        <v>1</v>
      </c>
      <c r="Z2065">
        <v>20</v>
      </c>
      <c r="AA2065">
        <f>Z2065/P2065</f>
        <v>6.5789473684210523E-2</v>
      </c>
      <c r="AB2065" s="11" t="s">
        <v>506</v>
      </c>
      <c r="AC2065" t="s">
        <v>59</v>
      </c>
      <c r="AD2065">
        <v>1</v>
      </c>
      <c r="AE2065" t="str">
        <f>IF(AD2065&gt;3, "Prefers Discount", "Discount Indifferent")</f>
        <v>Discount Indifferent</v>
      </c>
      <c r="AF2065">
        <v>2</v>
      </c>
      <c r="AG2065">
        <v>1</v>
      </c>
      <c r="AH2065">
        <v>0</v>
      </c>
      <c r="AI2065" t="str">
        <f>INDEX($AF$1:$AH$1,MATCH(MAX(AF2065:AH2065),AF2065:AH2065,0))</f>
        <v>Store_Orders</v>
      </c>
      <c r="AJ2065">
        <v>8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f>SUM(AK2065:AO2065)</f>
        <v>0</v>
      </c>
      <c r="AQ2065" t="s">
        <v>67</v>
      </c>
      <c r="AR2065">
        <v>0</v>
      </c>
      <c r="AS2065" t="str">
        <f>IF(OR(AK2065&gt;0, AL2065&gt;0, AM2065&gt;0, AN2065&gt;0, AO2065&gt;0), "Converted", "Not Converted")</f>
        <v>Not Converted</v>
      </c>
      <c r="AT2065">
        <v>0</v>
      </c>
      <c r="AU2065">
        <v>3</v>
      </c>
      <c r="AV2065">
        <v>11</v>
      </c>
      <c r="AW2065">
        <f>IF(Z2065&gt;607, 4, 0)</f>
        <v>0</v>
      </c>
      <c r="AX2065">
        <f>IF(AA2065&gt;0.1497, 3, 0)</f>
        <v>0</v>
      </c>
      <c r="AY2065">
        <f>IF(P2065&gt;4031, 2, 0)</f>
        <v>0</v>
      </c>
      <c r="AZ2065">
        <f>IF(H2065&gt;51934.91, 1, 0)</f>
        <v>0</v>
      </c>
      <c r="BA2065">
        <f>SUM(AW2065:AZ2065)</f>
        <v>0</v>
      </c>
      <c r="BB2065" t="str">
        <f>VLOOKUP(BA2065,'Standard Deviations'!$L$1:$M$11,2,TRUE)</f>
        <v>No Tier</v>
      </c>
    </row>
    <row r="2066" spans="1:54">
      <c r="A2066">
        <v>10402</v>
      </c>
      <c r="B2066">
        <v>1967</v>
      </c>
      <c r="C2066">
        <f>2024-B2066</f>
        <v>57</v>
      </c>
      <c r="D2066" t="str">
        <f>VLOOKUP(B2066,Reference!$A$1:$B$125, 2)</f>
        <v>Gen X</v>
      </c>
      <c r="E2066" t="s">
        <v>54</v>
      </c>
      <c r="F2066" t="str">
        <f>IF(E2066="High School", "No College", "College")</f>
        <v>College</v>
      </c>
      <c r="G2066" t="s">
        <v>55</v>
      </c>
      <c r="H2066">
        <v>35441</v>
      </c>
      <c r="I2066">
        <v>35441</v>
      </c>
      <c r="J2066" s="4" t="s">
        <v>175</v>
      </c>
      <c r="K2066">
        <v>1</v>
      </c>
      <c r="L2066">
        <v>1</v>
      </c>
      <c r="M2066" t="str">
        <f>IF(OR(K2066&gt;0, L2066&gt;0), "Parent", "Not Parent")</f>
        <v>Parent</v>
      </c>
      <c r="N2066" t="s">
        <v>326</v>
      </c>
      <c r="O2066" s="8">
        <v>41916</v>
      </c>
      <c r="P2066" s="9">
        <f>O2066-N2066</f>
        <v>597</v>
      </c>
      <c r="Q2066">
        <v>94</v>
      </c>
      <c r="R2066" s="9">
        <f>P2066-Q2066</f>
        <v>503</v>
      </c>
      <c r="S2066" s="8">
        <f>O2066-R2066</f>
        <v>41413</v>
      </c>
      <c r="T2066">
        <v>25</v>
      </c>
      <c r="U2066">
        <v>1</v>
      </c>
      <c r="V2066">
        <v>9</v>
      </c>
      <c r="W2066">
        <v>2</v>
      </c>
      <c r="X2066">
        <v>1</v>
      </c>
      <c r="Y2066">
        <v>1</v>
      </c>
      <c r="Z2066">
        <v>39</v>
      </c>
      <c r="AA2066">
        <f>Z2066/P2066</f>
        <v>6.5326633165829151E-2</v>
      </c>
      <c r="AB2066" s="14" t="s">
        <v>506</v>
      </c>
      <c r="AC2066" s="13" t="s">
        <v>63</v>
      </c>
      <c r="AD2066">
        <v>2</v>
      </c>
      <c r="AE2066" t="str">
        <f>IF(AD2066&gt;3, "Prefers Discount", "Discount Indifferent")</f>
        <v>Discount Indifferent</v>
      </c>
      <c r="AF2066">
        <v>3</v>
      </c>
      <c r="AG2066">
        <v>1</v>
      </c>
      <c r="AH2066">
        <v>0</v>
      </c>
      <c r="AI2066" t="str">
        <f>INDEX($AF$1:$AH$1,MATCH(MAX(AF2066:AH2066),AF2066:AH2066,0))</f>
        <v>Store_Orders</v>
      </c>
      <c r="AJ2066">
        <v>8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f>SUM(AK2066:AO2066)</f>
        <v>0</v>
      </c>
      <c r="AQ2066" t="s">
        <v>67</v>
      </c>
      <c r="AR2066">
        <v>0</v>
      </c>
      <c r="AS2066" t="str">
        <f>IF(OR(AK2066&gt;0, AL2066&gt;0, AM2066&gt;0, AN2066&gt;0, AO2066&gt;0), "Converted", "Not Converted")</f>
        <v>Not Converted</v>
      </c>
      <c r="AT2066">
        <v>0</v>
      </c>
      <c r="AU2066">
        <v>3</v>
      </c>
      <c r="AV2066">
        <v>11</v>
      </c>
      <c r="AW2066">
        <f>IF(Z2066&gt;607, 4, 0)</f>
        <v>0</v>
      </c>
      <c r="AX2066">
        <f>IF(AA2066&gt;0.1497, 3, 0)</f>
        <v>0</v>
      </c>
      <c r="AY2066">
        <f>IF(P2066&gt;4031, 2, 0)</f>
        <v>0</v>
      </c>
      <c r="AZ2066">
        <f>IF(H2066&gt;51934.91, 1, 0)</f>
        <v>0</v>
      </c>
      <c r="BA2066">
        <f>SUM(AW2066:AZ2066)</f>
        <v>0</v>
      </c>
      <c r="BB2066" t="str">
        <f>VLOOKUP(BA2066,'Standard Deviations'!$L$1:$M$11,2,TRUE)</f>
        <v>No Tier</v>
      </c>
    </row>
    <row r="2067" spans="1:54">
      <c r="A2067">
        <v>520</v>
      </c>
      <c r="B2067">
        <v>1974</v>
      </c>
      <c r="C2067">
        <f>2024-B2067</f>
        <v>50</v>
      </c>
      <c r="D2067" t="str">
        <f>VLOOKUP(B2067,Reference!$A$1:$B$125, 2)</f>
        <v>Gen X</v>
      </c>
      <c r="E2067" t="s">
        <v>54</v>
      </c>
      <c r="F2067" t="str">
        <f>IF(E2067="High School", "No College", "College")</f>
        <v>College</v>
      </c>
      <c r="G2067" t="s">
        <v>55</v>
      </c>
      <c r="H2067">
        <v>34421</v>
      </c>
      <c r="I2067">
        <v>34421</v>
      </c>
      <c r="J2067" s="4" t="s">
        <v>175</v>
      </c>
      <c r="K2067">
        <v>1</v>
      </c>
      <c r="L2067">
        <v>0</v>
      </c>
      <c r="M2067" t="str">
        <f>IF(OR(K2067&gt;0, L2067&gt;0), "Parent", "Not Parent")</f>
        <v>Parent</v>
      </c>
      <c r="N2067" t="s">
        <v>729</v>
      </c>
      <c r="O2067" s="8">
        <v>41916</v>
      </c>
      <c r="P2067" s="9">
        <f>O2067-N2067</f>
        <v>460</v>
      </c>
      <c r="Q2067">
        <v>81</v>
      </c>
      <c r="R2067" s="9">
        <f>P2067-Q2067</f>
        <v>379</v>
      </c>
      <c r="S2067" s="8">
        <f>O2067-R2067</f>
        <v>41537</v>
      </c>
      <c r="T2067">
        <v>3</v>
      </c>
      <c r="U2067">
        <v>3</v>
      </c>
      <c r="V2067">
        <v>7</v>
      </c>
      <c r="W2067">
        <v>6</v>
      </c>
      <c r="X2067">
        <v>2</v>
      </c>
      <c r="Y2067">
        <v>9</v>
      </c>
      <c r="Z2067">
        <v>30</v>
      </c>
      <c r="AA2067">
        <f>Z2067/P2067</f>
        <v>6.5217391304347824E-2</v>
      </c>
      <c r="AB2067" s="14" t="s">
        <v>506</v>
      </c>
      <c r="AC2067" s="13" t="s">
        <v>63</v>
      </c>
      <c r="AD2067">
        <v>1</v>
      </c>
      <c r="AE2067" t="str">
        <f>IF(AD2067&gt;3, "Prefers Discount", "Discount Indifferent")</f>
        <v>Discount Indifferent</v>
      </c>
      <c r="AF2067">
        <v>2</v>
      </c>
      <c r="AG2067">
        <v>1</v>
      </c>
      <c r="AH2067">
        <v>0</v>
      </c>
      <c r="AI2067" t="str">
        <f>INDEX($AF$1:$AH$1,MATCH(MAX(AF2067:AH2067),AF2067:AH2067,0))</f>
        <v>Store_Orders</v>
      </c>
      <c r="AJ2067">
        <v>7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f>SUM(AK2067:AO2067)</f>
        <v>0</v>
      </c>
      <c r="AQ2067" t="s">
        <v>67</v>
      </c>
      <c r="AR2067">
        <v>0</v>
      </c>
      <c r="AS2067" t="str">
        <f>IF(OR(AK2067&gt;0, AL2067&gt;0, AM2067&gt;0, AN2067&gt;0, AO2067&gt;0), "Converted", "Not Converted")</f>
        <v>Not Converted</v>
      </c>
      <c r="AT2067">
        <v>0</v>
      </c>
      <c r="AU2067">
        <v>3</v>
      </c>
      <c r="AV2067">
        <v>11</v>
      </c>
      <c r="AW2067">
        <f>IF(Z2067&gt;607, 4, 0)</f>
        <v>0</v>
      </c>
      <c r="AX2067">
        <f>IF(AA2067&gt;0.1497, 3, 0)</f>
        <v>0</v>
      </c>
      <c r="AY2067">
        <f>IF(P2067&gt;4031, 2, 0)</f>
        <v>0</v>
      </c>
      <c r="AZ2067">
        <f>IF(H2067&gt;51934.91, 1, 0)</f>
        <v>0</v>
      </c>
      <c r="BA2067">
        <f>SUM(AW2067:AZ2067)</f>
        <v>0</v>
      </c>
      <c r="BB2067" t="str">
        <f>VLOOKUP(BA2067,'Standard Deviations'!$L$1:$M$11,2,TRUE)</f>
        <v>No Tier</v>
      </c>
    </row>
    <row r="2068" spans="1:54">
      <c r="A2068">
        <v>8372</v>
      </c>
      <c r="B2068">
        <v>1974</v>
      </c>
      <c r="C2068">
        <f>2024-B2068</f>
        <v>50</v>
      </c>
      <c r="D2068" t="str">
        <f>VLOOKUP(B2068,Reference!$A$1:$B$125, 2)</f>
        <v>Gen X</v>
      </c>
      <c r="E2068" t="s">
        <v>54</v>
      </c>
      <c r="F2068" t="str">
        <f>IF(E2068="High School", "No College", "College")</f>
        <v>College</v>
      </c>
      <c r="G2068" t="s">
        <v>55</v>
      </c>
      <c r="H2068">
        <v>34421</v>
      </c>
      <c r="I2068">
        <v>34421</v>
      </c>
      <c r="J2068" s="4" t="s">
        <v>175</v>
      </c>
      <c r="K2068">
        <v>1</v>
      </c>
      <c r="L2068">
        <v>0</v>
      </c>
      <c r="M2068" t="str">
        <f>IF(OR(K2068&gt;0, L2068&gt;0), "Parent", "Not Parent")</f>
        <v>Parent</v>
      </c>
      <c r="N2068" t="s">
        <v>729</v>
      </c>
      <c r="O2068" s="8">
        <v>41916</v>
      </c>
      <c r="P2068" s="9">
        <f>O2068-N2068</f>
        <v>460</v>
      </c>
      <c r="Q2068">
        <v>81</v>
      </c>
      <c r="R2068" s="9">
        <f>P2068-Q2068</f>
        <v>379</v>
      </c>
      <c r="S2068" s="8">
        <f>O2068-R2068</f>
        <v>41537</v>
      </c>
      <c r="T2068">
        <v>3</v>
      </c>
      <c r="U2068">
        <v>3</v>
      </c>
      <c r="V2068">
        <v>7</v>
      </c>
      <c r="W2068">
        <v>6</v>
      </c>
      <c r="X2068">
        <v>2</v>
      </c>
      <c r="Y2068">
        <v>9</v>
      </c>
      <c r="Z2068">
        <v>30</v>
      </c>
      <c r="AA2068">
        <f>Z2068/P2068</f>
        <v>6.5217391304347824E-2</v>
      </c>
      <c r="AB2068" s="14" t="s">
        <v>506</v>
      </c>
      <c r="AC2068" s="13" t="s">
        <v>63</v>
      </c>
      <c r="AD2068">
        <v>1</v>
      </c>
      <c r="AE2068" t="str">
        <f>IF(AD2068&gt;3, "Prefers Discount", "Discount Indifferent")</f>
        <v>Discount Indifferent</v>
      </c>
      <c r="AF2068">
        <v>2</v>
      </c>
      <c r="AG2068">
        <v>1</v>
      </c>
      <c r="AH2068">
        <v>0</v>
      </c>
      <c r="AI2068" t="str">
        <f>INDEX($AF$1:$AH$1,MATCH(MAX(AF2068:AH2068),AF2068:AH2068,0))</f>
        <v>Store_Orders</v>
      </c>
      <c r="AJ2068">
        <v>7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f>SUM(AK2068:AO2068)</f>
        <v>0</v>
      </c>
      <c r="AQ2068" t="s">
        <v>67</v>
      </c>
      <c r="AR2068">
        <v>0</v>
      </c>
      <c r="AS2068" t="str">
        <f>IF(OR(AK2068&gt;0, AL2068&gt;0, AM2068&gt;0, AN2068&gt;0, AO2068&gt;0), "Converted", "Not Converted")</f>
        <v>Not Converted</v>
      </c>
      <c r="AT2068">
        <v>0</v>
      </c>
      <c r="AU2068">
        <v>3</v>
      </c>
      <c r="AV2068">
        <v>11</v>
      </c>
      <c r="AW2068">
        <f>IF(Z2068&gt;607, 4, 0)</f>
        <v>0</v>
      </c>
      <c r="AX2068">
        <f>IF(AA2068&gt;0.1497, 3, 0)</f>
        <v>0</v>
      </c>
      <c r="AY2068">
        <f>IF(P2068&gt;4031, 2, 0)</f>
        <v>0</v>
      </c>
      <c r="AZ2068">
        <f>IF(H2068&gt;51934.91, 1, 0)</f>
        <v>0</v>
      </c>
      <c r="BA2068">
        <f>SUM(AW2068:AZ2068)</f>
        <v>0</v>
      </c>
      <c r="BB2068" t="str">
        <f>VLOOKUP(BA2068,'Standard Deviations'!$L$1:$M$11,2,TRUE)</f>
        <v>No Tier</v>
      </c>
    </row>
    <row r="2069" spans="1:54">
      <c r="A2069">
        <v>7791</v>
      </c>
      <c r="B2069">
        <v>1967</v>
      </c>
      <c r="C2069">
        <f>2024-B2069</f>
        <v>57</v>
      </c>
      <c r="D2069" t="str">
        <f>VLOOKUP(B2069,Reference!$A$1:$B$125, 2)</f>
        <v>Gen X</v>
      </c>
      <c r="E2069" t="s">
        <v>64</v>
      </c>
      <c r="F2069" t="str">
        <f>IF(E2069="High School", "No College", "College")</f>
        <v>College</v>
      </c>
      <c r="G2069" t="s">
        <v>55</v>
      </c>
      <c r="H2069">
        <v>37054</v>
      </c>
      <c r="I2069">
        <v>37054</v>
      </c>
      <c r="J2069" s="4" t="s">
        <v>175</v>
      </c>
      <c r="K2069">
        <v>1</v>
      </c>
      <c r="L2069">
        <v>1</v>
      </c>
      <c r="M2069" t="str">
        <f>IF(OR(K2069&gt;0, L2069&gt;0), "Parent", "Not Parent")</f>
        <v>Parent</v>
      </c>
      <c r="N2069" t="s">
        <v>717</v>
      </c>
      <c r="O2069" s="8">
        <v>41916</v>
      </c>
      <c r="P2069" s="9">
        <f>O2069-N2069</f>
        <v>384</v>
      </c>
      <c r="Q2069">
        <v>89</v>
      </c>
      <c r="R2069" s="9">
        <f>P2069-Q2069</f>
        <v>295</v>
      </c>
      <c r="S2069" s="8">
        <f>O2069-R2069</f>
        <v>41621</v>
      </c>
      <c r="T2069">
        <v>12</v>
      </c>
      <c r="U2069">
        <v>1</v>
      </c>
      <c r="V2069">
        <v>6</v>
      </c>
      <c r="W2069">
        <v>0</v>
      </c>
      <c r="X2069">
        <v>1</v>
      </c>
      <c r="Y2069">
        <v>5</v>
      </c>
      <c r="Z2069">
        <v>25</v>
      </c>
      <c r="AA2069">
        <f>Z2069/P2069</f>
        <v>6.5104166666666671E-2</v>
      </c>
      <c r="AB2069" s="14" t="s">
        <v>506</v>
      </c>
      <c r="AC2069" s="13" t="s">
        <v>63</v>
      </c>
      <c r="AD2069">
        <v>2</v>
      </c>
      <c r="AE2069" t="str">
        <f>IF(AD2069&gt;3, "Prefers Discount", "Discount Indifferent")</f>
        <v>Discount Indifferent</v>
      </c>
      <c r="AF2069">
        <v>3</v>
      </c>
      <c r="AG2069">
        <v>1</v>
      </c>
      <c r="AH2069">
        <v>0</v>
      </c>
      <c r="AI2069" t="str">
        <f>INDEX($AF$1:$AH$1,MATCH(MAX(AF2069:AH2069),AF2069:AH2069,0))</f>
        <v>Store_Orders</v>
      </c>
      <c r="AJ2069">
        <v>7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f>SUM(AK2069:AO2069)</f>
        <v>0</v>
      </c>
      <c r="AQ2069" t="s">
        <v>67</v>
      </c>
      <c r="AR2069">
        <v>0</v>
      </c>
      <c r="AS2069" t="str">
        <f>IF(OR(AK2069&gt;0, AL2069&gt;0, AM2069&gt;0, AN2069&gt;0, AO2069&gt;0), "Converted", "Not Converted")</f>
        <v>Not Converted</v>
      </c>
      <c r="AT2069">
        <v>0</v>
      </c>
      <c r="AU2069">
        <v>3</v>
      </c>
      <c r="AV2069">
        <v>11</v>
      </c>
      <c r="AW2069">
        <f>IF(Z2069&gt;607, 4, 0)</f>
        <v>0</v>
      </c>
      <c r="AX2069">
        <f>IF(AA2069&gt;0.1497, 3, 0)</f>
        <v>0</v>
      </c>
      <c r="AY2069">
        <f>IF(P2069&gt;4031, 2, 0)</f>
        <v>0</v>
      </c>
      <c r="AZ2069">
        <f>IF(H2069&gt;51934.91, 1, 0)</f>
        <v>0</v>
      </c>
      <c r="BA2069">
        <f>SUM(AW2069:AZ2069)</f>
        <v>0</v>
      </c>
      <c r="BB2069" t="str">
        <f>VLOOKUP(BA2069,'Standard Deviations'!$L$1:$M$11,2,TRUE)</f>
        <v>No Tier</v>
      </c>
    </row>
    <row r="2070" spans="1:54">
      <c r="A2070">
        <v>322</v>
      </c>
      <c r="B2070">
        <v>1978</v>
      </c>
      <c r="C2070">
        <f>2024-B2070</f>
        <v>46</v>
      </c>
      <c r="D2070" t="str">
        <f>VLOOKUP(B2070,Reference!$A$1:$B$125, 2)</f>
        <v>Gen X</v>
      </c>
      <c r="E2070" t="s">
        <v>54</v>
      </c>
      <c r="F2070" t="str">
        <f>IF(E2070="High School", "No College", "College")</f>
        <v>College</v>
      </c>
      <c r="G2070" t="s">
        <v>65</v>
      </c>
      <c r="H2070">
        <v>42554</v>
      </c>
      <c r="I2070">
        <v>42554</v>
      </c>
      <c r="J2070" s="4" t="s">
        <v>175</v>
      </c>
      <c r="K2070">
        <v>1</v>
      </c>
      <c r="L2070">
        <v>1</v>
      </c>
      <c r="M2070" t="str">
        <f>IF(OR(K2070&gt;0, L2070&gt;0), "Parent", "Not Parent")</f>
        <v>Parent</v>
      </c>
      <c r="N2070" t="s">
        <v>486</v>
      </c>
      <c r="O2070" s="8">
        <v>41916</v>
      </c>
      <c r="P2070" s="9">
        <f>O2070-N2070</f>
        <v>630</v>
      </c>
      <c r="Q2070">
        <v>93</v>
      </c>
      <c r="R2070" s="9">
        <f>P2070-Q2070</f>
        <v>537</v>
      </c>
      <c r="S2070" s="8">
        <f>O2070-R2070</f>
        <v>41379</v>
      </c>
      <c r="T2070">
        <v>29</v>
      </c>
      <c r="U2070">
        <v>1</v>
      </c>
      <c r="V2070">
        <v>11</v>
      </c>
      <c r="W2070">
        <v>0</v>
      </c>
      <c r="X2070">
        <v>0</v>
      </c>
      <c r="Y2070">
        <v>0</v>
      </c>
      <c r="Z2070">
        <v>41</v>
      </c>
      <c r="AA2070">
        <f>Z2070/P2070</f>
        <v>6.5079365079365084E-2</v>
      </c>
      <c r="AB2070" s="14" t="s">
        <v>506</v>
      </c>
      <c r="AC2070" s="13" t="s">
        <v>63</v>
      </c>
      <c r="AD2070">
        <v>2</v>
      </c>
      <c r="AE2070" t="str">
        <f>IF(AD2070&gt;3, "Prefers Discount", "Discount Indifferent")</f>
        <v>Discount Indifferent</v>
      </c>
      <c r="AF2070">
        <v>3</v>
      </c>
      <c r="AG2070">
        <v>2</v>
      </c>
      <c r="AH2070">
        <v>0</v>
      </c>
      <c r="AI2070" t="str">
        <f>INDEX($AF$1:$AH$1,MATCH(MAX(AF2070:AH2070),AF2070:AH2070,0))</f>
        <v>Store_Orders</v>
      </c>
      <c r="AJ2070">
        <v>4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f>SUM(AK2070:AO2070)</f>
        <v>0</v>
      </c>
      <c r="AQ2070" t="s">
        <v>67</v>
      </c>
      <c r="AR2070">
        <v>0</v>
      </c>
      <c r="AS2070" t="str">
        <f>IF(OR(AK2070&gt;0, AL2070&gt;0, AM2070&gt;0, AN2070&gt;0, AO2070&gt;0), "Converted", "Not Converted")</f>
        <v>Not Converted</v>
      </c>
      <c r="AT2070">
        <v>0</v>
      </c>
      <c r="AU2070">
        <v>3</v>
      </c>
      <c r="AV2070">
        <v>11</v>
      </c>
      <c r="AW2070">
        <f>IF(Z2070&gt;607, 4, 0)</f>
        <v>0</v>
      </c>
      <c r="AX2070">
        <f>IF(AA2070&gt;0.1497, 3, 0)</f>
        <v>0</v>
      </c>
      <c r="AY2070">
        <f>IF(P2070&gt;4031, 2, 0)</f>
        <v>0</v>
      </c>
      <c r="AZ2070">
        <f>IF(H2070&gt;51934.91, 1, 0)</f>
        <v>0</v>
      </c>
      <c r="BA2070">
        <f>SUM(AW2070:AZ2070)</f>
        <v>0</v>
      </c>
      <c r="BB2070" t="str">
        <f>VLOOKUP(BA2070,'Standard Deviations'!$L$1:$M$11,2,TRUE)</f>
        <v>No Tier</v>
      </c>
    </row>
    <row r="2071" spans="1:54">
      <c r="A2071">
        <v>3850</v>
      </c>
      <c r="B2071">
        <v>1963</v>
      </c>
      <c r="C2071">
        <f>2024-B2071</f>
        <v>61</v>
      </c>
      <c r="D2071" t="str">
        <f>VLOOKUP(B2071,Reference!$A$1:$B$125, 2)</f>
        <v>Boomers</v>
      </c>
      <c r="E2071" t="s">
        <v>546</v>
      </c>
      <c r="F2071" t="str">
        <f>IF(E2071="High School", "No College", "College")</f>
        <v>No College</v>
      </c>
      <c r="G2071" t="s">
        <v>65</v>
      </c>
      <c r="H2071">
        <v>14918</v>
      </c>
      <c r="I2071">
        <v>14918</v>
      </c>
      <c r="J2071" s="4" t="s">
        <v>341</v>
      </c>
      <c r="K2071">
        <v>0</v>
      </c>
      <c r="L2071">
        <v>1</v>
      </c>
      <c r="M2071" t="str">
        <f>IF(OR(K2071&gt;0, L2071&gt;0), "Parent", "Not Parent")</f>
        <v>Parent</v>
      </c>
      <c r="N2071" t="s">
        <v>415</v>
      </c>
      <c r="O2071" s="8">
        <v>41916</v>
      </c>
      <c r="P2071" s="9">
        <f>O2071-N2071</f>
        <v>666</v>
      </c>
      <c r="Q2071">
        <v>52</v>
      </c>
      <c r="R2071" s="9">
        <f>P2071-Q2071</f>
        <v>614</v>
      </c>
      <c r="S2071" s="8">
        <f>O2071-R2071</f>
        <v>41302</v>
      </c>
      <c r="T2071">
        <v>3</v>
      </c>
      <c r="U2071">
        <v>3</v>
      </c>
      <c r="V2071">
        <v>3</v>
      </c>
      <c r="W2071">
        <v>15</v>
      </c>
      <c r="X2071">
        <v>4</v>
      </c>
      <c r="Y2071">
        <v>15</v>
      </c>
      <c r="Z2071">
        <v>43</v>
      </c>
      <c r="AA2071">
        <f>Z2071/P2071</f>
        <v>6.4564564564564567E-2</v>
      </c>
      <c r="AB2071" s="14" t="s">
        <v>506</v>
      </c>
      <c r="AC2071" s="13" t="s">
        <v>63</v>
      </c>
      <c r="AD2071">
        <v>1</v>
      </c>
      <c r="AE2071" t="str">
        <f>IF(AD2071&gt;3, "Prefers Discount", "Discount Indifferent")</f>
        <v>Discount Indifferent</v>
      </c>
      <c r="AF2071">
        <v>3</v>
      </c>
      <c r="AG2071">
        <v>1</v>
      </c>
      <c r="AH2071">
        <v>0</v>
      </c>
      <c r="AI2071" t="str">
        <f>INDEX($AF$1:$AH$1,MATCH(MAX(AF2071:AH2071),AF2071:AH2071,0))</f>
        <v>Store_Orders</v>
      </c>
      <c r="AJ2071">
        <v>6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f>SUM(AK2071:AO2071)</f>
        <v>0</v>
      </c>
      <c r="AQ2071" t="s">
        <v>67</v>
      </c>
      <c r="AR2071">
        <v>0</v>
      </c>
      <c r="AS2071" t="str">
        <f>IF(OR(AK2071&gt;0, AL2071&gt;0, AM2071&gt;0, AN2071&gt;0, AO2071&gt;0), "Converted", "Not Converted")</f>
        <v>Not Converted</v>
      </c>
      <c r="AT2071">
        <v>0</v>
      </c>
      <c r="AU2071">
        <v>3</v>
      </c>
      <c r="AV2071">
        <v>11</v>
      </c>
      <c r="AW2071">
        <f>IF(Z2071&gt;607, 4, 0)</f>
        <v>0</v>
      </c>
      <c r="AX2071">
        <f>IF(AA2071&gt;0.1497, 3, 0)</f>
        <v>0</v>
      </c>
      <c r="AY2071">
        <f>IF(P2071&gt;4031, 2, 0)</f>
        <v>0</v>
      </c>
      <c r="AZ2071">
        <f>IF(H2071&gt;51934.91, 1, 0)</f>
        <v>0</v>
      </c>
      <c r="BA2071">
        <f>SUM(AW2071:AZ2071)</f>
        <v>0</v>
      </c>
      <c r="BB2071" t="str">
        <f>VLOOKUP(BA2071,'Standard Deviations'!$L$1:$M$11,2,TRUE)</f>
        <v>No Tier</v>
      </c>
    </row>
    <row r="2072" spans="1:54" hidden="1">
      <c r="A2072">
        <v>2457</v>
      </c>
      <c r="B2072">
        <v>1975</v>
      </c>
      <c r="C2072">
        <f>2024-B2072</f>
        <v>49</v>
      </c>
      <c r="D2072" t="str">
        <f>VLOOKUP(B2072,Reference!$A$1:$B$125, 2)</f>
        <v>Gen X</v>
      </c>
      <c r="E2072" t="s">
        <v>546</v>
      </c>
      <c r="F2072" t="str">
        <f>IF(E2072="High School", "No College", "College")</f>
        <v>No College</v>
      </c>
      <c r="G2072" t="s">
        <v>55</v>
      </c>
      <c r="H2072">
        <v>30801</v>
      </c>
      <c r="I2072">
        <v>30801</v>
      </c>
      <c r="J2072" s="4" t="s">
        <v>341</v>
      </c>
      <c r="K2072">
        <v>0</v>
      </c>
      <c r="L2072">
        <v>1</v>
      </c>
      <c r="M2072" t="str">
        <f>IF(OR(K2072&gt;0, L2072&gt;0), "Parent", "Not Parent")</f>
        <v>Parent</v>
      </c>
      <c r="N2072" t="s">
        <v>461</v>
      </c>
      <c r="O2072" s="8">
        <v>41916</v>
      </c>
      <c r="P2072" s="9">
        <f>O2072-N2072</f>
        <v>708</v>
      </c>
      <c r="Q2072">
        <v>23</v>
      </c>
      <c r="R2072" s="9">
        <f>P2072-Q2072</f>
        <v>685</v>
      </c>
      <c r="S2072" s="8">
        <f>O2072-R2072</f>
        <v>41231</v>
      </c>
      <c r="T2072">
        <v>8</v>
      </c>
      <c r="U2072">
        <v>4</v>
      </c>
      <c r="V2072">
        <v>5</v>
      </c>
      <c r="W2072">
        <v>15</v>
      </c>
      <c r="X2072">
        <v>2</v>
      </c>
      <c r="Y2072">
        <v>11</v>
      </c>
      <c r="Z2072">
        <v>45</v>
      </c>
      <c r="AA2072">
        <f>Z2072/P2072</f>
        <v>6.3559322033898302E-2</v>
      </c>
      <c r="AB2072" s="11" t="s">
        <v>506</v>
      </c>
      <c r="AC2072" t="s">
        <v>59</v>
      </c>
      <c r="AD2072">
        <v>2</v>
      </c>
      <c r="AE2072" t="str">
        <f>IF(AD2072&gt;3, "Prefers Discount", "Discount Indifferent")</f>
        <v>Discount Indifferent</v>
      </c>
      <c r="AF2072">
        <v>3</v>
      </c>
      <c r="AG2072">
        <v>1</v>
      </c>
      <c r="AH2072">
        <v>0</v>
      </c>
      <c r="AI2072" t="str">
        <f>INDEX($AF$1:$AH$1,MATCH(MAX(AF2072:AH2072),AF2072:AH2072,0))</f>
        <v>Store_Orders</v>
      </c>
      <c r="AJ2072">
        <v>7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f>SUM(AK2072:AO2072)</f>
        <v>0</v>
      </c>
      <c r="AQ2072" t="s">
        <v>67</v>
      </c>
      <c r="AR2072">
        <v>0</v>
      </c>
      <c r="AS2072" t="str">
        <f>IF(OR(AK2072&gt;0, AL2072&gt;0, AM2072&gt;0, AN2072&gt;0, AO2072&gt;0), "Converted", "Not Converted")</f>
        <v>Not Converted</v>
      </c>
      <c r="AT2072">
        <v>0</v>
      </c>
      <c r="AU2072">
        <v>3</v>
      </c>
      <c r="AV2072">
        <v>11</v>
      </c>
      <c r="AW2072">
        <f>IF(Z2072&gt;607, 4, 0)</f>
        <v>0</v>
      </c>
      <c r="AX2072">
        <f>IF(AA2072&gt;0.1497, 3, 0)</f>
        <v>0</v>
      </c>
      <c r="AY2072">
        <f>IF(P2072&gt;4031, 2, 0)</f>
        <v>0</v>
      </c>
      <c r="AZ2072">
        <f>IF(H2072&gt;51934.91, 1, 0)</f>
        <v>0</v>
      </c>
      <c r="BA2072">
        <f>SUM(AW2072:AZ2072)</f>
        <v>0</v>
      </c>
      <c r="BB2072" t="str">
        <f>VLOOKUP(BA2072,'Standard Deviations'!$L$1:$M$11,2,TRUE)</f>
        <v>No Tier</v>
      </c>
    </row>
    <row r="2073" spans="1:54" hidden="1">
      <c r="A2073">
        <v>2569</v>
      </c>
      <c r="B2073">
        <v>1987</v>
      </c>
      <c r="C2073">
        <f>2024-B2073</f>
        <v>37</v>
      </c>
      <c r="D2073" t="str">
        <f>VLOOKUP(B2073,Reference!$A$1:$B$125, 2)</f>
        <v>Millennials</v>
      </c>
      <c r="E2073" t="s">
        <v>54</v>
      </c>
      <c r="F2073" t="str">
        <f>IF(E2073="High School", "No College", "College")</f>
        <v>College</v>
      </c>
      <c r="G2073" t="s">
        <v>55</v>
      </c>
      <c r="H2073">
        <v>17323</v>
      </c>
      <c r="I2073">
        <v>17323</v>
      </c>
      <c r="J2073" s="4" t="s">
        <v>341</v>
      </c>
      <c r="K2073">
        <v>0</v>
      </c>
      <c r="L2073">
        <v>0</v>
      </c>
      <c r="M2073" t="str">
        <f>IF(OR(K2073&gt;0, L2073&gt;0), "Parent", "Not Parent")</f>
        <v>Not Parent</v>
      </c>
      <c r="N2073" t="s">
        <v>587</v>
      </c>
      <c r="O2073" s="8">
        <v>41916</v>
      </c>
      <c r="P2073" s="9">
        <f>O2073-N2073</f>
        <v>724</v>
      </c>
      <c r="Q2073">
        <v>38</v>
      </c>
      <c r="R2073" s="9">
        <f>P2073-Q2073</f>
        <v>686</v>
      </c>
      <c r="S2073" s="8">
        <f>O2073-R2073</f>
        <v>41230</v>
      </c>
      <c r="T2073">
        <v>3</v>
      </c>
      <c r="U2073">
        <v>14</v>
      </c>
      <c r="V2073">
        <v>17</v>
      </c>
      <c r="W2073">
        <v>6</v>
      </c>
      <c r="X2073">
        <v>1</v>
      </c>
      <c r="Y2073">
        <v>5</v>
      </c>
      <c r="Z2073">
        <v>46</v>
      </c>
      <c r="AA2073">
        <f>Z2073/P2073</f>
        <v>6.3535911602209949E-2</v>
      </c>
      <c r="AB2073" s="11" t="s">
        <v>506</v>
      </c>
      <c r="AC2073" t="s">
        <v>59</v>
      </c>
      <c r="AD2073">
        <v>1</v>
      </c>
      <c r="AE2073" t="str">
        <f>IF(AD2073&gt;3, "Prefers Discount", "Discount Indifferent")</f>
        <v>Discount Indifferent</v>
      </c>
      <c r="AF2073">
        <v>3</v>
      </c>
      <c r="AG2073">
        <v>1</v>
      </c>
      <c r="AH2073">
        <v>0</v>
      </c>
      <c r="AI2073" t="str">
        <f>INDEX($AF$1:$AH$1,MATCH(MAX(AF2073:AH2073),AF2073:AH2073,0))</f>
        <v>Store_Orders</v>
      </c>
      <c r="AJ2073">
        <v>8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f>SUM(AK2073:AO2073)</f>
        <v>0</v>
      </c>
      <c r="AQ2073" t="s">
        <v>67</v>
      </c>
      <c r="AR2073">
        <v>0</v>
      </c>
      <c r="AS2073" t="str">
        <f>IF(OR(AK2073&gt;0, AL2073&gt;0, AM2073&gt;0, AN2073&gt;0, AO2073&gt;0), "Converted", "Not Converted")</f>
        <v>Not Converted</v>
      </c>
      <c r="AT2073">
        <v>0</v>
      </c>
      <c r="AU2073">
        <v>3</v>
      </c>
      <c r="AV2073">
        <v>11</v>
      </c>
      <c r="AW2073">
        <f>IF(Z2073&gt;607, 4, 0)</f>
        <v>0</v>
      </c>
      <c r="AX2073">
        <f>IF(AA2073&gt;0.1497, 3, 0)</f>
        <v>0</v>
      </c>
      <c r="AY2073">
        <f>IF(P2073&gt;4031, 2, 0)</f>
        <v>0</v>
      </c>
      <c r="AZ2073">
        <f>IF(H2073&gt;51934.91, 1, 0)</f>
        <v>0</v>
      </c>
      <c r="BA2073">
        <f>SUM(AW2073:AZ2073)</f>
        <v>0</v>
      </c>
      <c r="BB2073" t="str">
        <f>VLOOKUP(BA2073,'Standard Deviations'!$L$1:$M$11,2,TRUE)</f>
        <v>No Tier</v>
      </c>
    </row>
    <row r="2074" spans="1:54" hidden="1">
      <c r="A2074">
        <v>113</v>
      </c>
      <c r="B2074">
        <v>1951</v>
      </c>
      <c r="C2074">
        <f>2024-B2074</f>
        <v>73</v>
      </c>
      <c r="D2074" t="str">
        <f>VLOOKUP(B2074,Reference!$A$1:$B$125, 2)</f>
        <v>Boomers</v>
      </c>
      <c r="E2074" t="s">
        <v>54</v>
      </c>
      <c r="F2074" t="str">
        <f>IF(E2074="High School", "No College", "College")</f>
        <v>College</v>
      </c>
      <c r="G2074" t="s">
        <v>55</v>
      </c>
      <c r="H2074">
        <v>30833</v>
      </c>
      <c r="I2074">
        <v>30833</v>
      </c>
      <c r="J2074" s="4" t="s">
        <v>341</v>
      </c>
      <c r="K2074">
        <v>1</v>
      </c>
      <c r="L2074">
        <v>1</v>
      </c>
      <c r="M2074" t="str">
        <f>IF(OR(K2074&gt;0, L2074&gt;0), "Parent", "Not Parent")</f>
        <v>Parent</v>
      </c>
      <c r="N2074" t="s">
        <v>421</v>
      </c>
      <c r="O2074" s="8">
        <v>41916</v>
      </c>
      <c r="P2074" s="9">
        <f>O2074-N2074</f>
        <v>445</v>
      </c>
      <c r="Q2074">
        <v>33</v>
      </c>
      <c r="R2074" s="9">
        <f>P2074-Q2074</f>
        <v>412</v>
      </c>
      <c r="S2074" s="8">
        <f>O2074-R2074</f>
        <v>41504</v>
      </c>
      <c r="T2074">
        <v>11</v>
      </c>
      <c r="U2074">
        <v>0</v>
      </c>
      <c r="V2074">
        <v>7</v>
      </c>
      <c r="W2074">
        <v>3</v>
      </c>
      <c r="X2074">
        <v>1</v>
      </c>
      <c r="Y2074">
        <v>6</v>
      </c>
      <c r="Z2074">
        <v>28</v>
      </c>
      <c r="AA2074">
        <f>Z2074/P2074</f>
        <v>6.2921348314606745E-2</v>
      </c>
      <c r="AB2074" s="11" t="s">
        <v>506</v>
      </c>
      <c r="AC2074" t="s">
        <v>59</v>
      </c>
      <c r="AD2074">
        <v>2</v>
      </c>
      <c r="AE2074" t="str">
        <f>IF(AD2074&gt;3, "Prefers Discount", "Discount Indifferent")</f>
        <v>Discount Indifferent</v>
      </c>
      <c r="AF2074">
        <v>3</v>
      </c>
      <c r="AG2074">
        <v>1</v>
      </c>
      <c r="AH2074">
        <v>0</v>
      </c>
      <c r="AI2074" t="str">
        <f>INDEX($AF$1:$AH$1,MATCH(MAX(AF2074:AH2074),AF2074:AH2074,0))</f>
        <v>Store_Orders</v>
      </c>
      <c r="AJ2074">
        <v>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f>SUM(AK2074:AO2074)</f>
        <v>0</v>
      </c>
      <c r="AQ2074" t="s">
        <v>67</v>
      </c>
      <c r="AR2074">
        <v>0</v>
      </c>
      <c r="AS2074" t="str">
        <f>IF(OR(AK2074&gt;0, AL2074&gt;0, AM2074&gt;0, AN2074&gt;0, AO2074&gt;0), "Converted", "Not Converted")</f>
        <v>Not Converted</v>
      </c>
      <c r="AT2074">
        <v>0</v>
      </c>
      <c r="AU2074">
        <v>3</v>
      </c>
      <c r="AV2074">
        <v>11</v>
      </c>
      <c r="AW2074">
        <f>IF(Z2074&gt;607, 4, 0)</f>
        <v>0</v>
      </c>
      <c r="AX2074">
        <f>IF(AA2074&gt;0.1497, 3, 0)</f>
        <v>0</v>
      </c>
      <c r="AY2074">
        <f>IF(P2074&gt;4031, 2, 0)</f>
        <v>0</v>
      </c>
      <c r="AZ2074">
        <f>IF(H2074&gt;51934.91, 1, 0)</f>
        <v>0</v>
      </c>
      <c r="BA2074">
        <f>SUM(AW2074:AZ2074)</f>
        <v>0</v>
      </c>
      <c r="BB2074" t="str">
        <f>VLOOKUP(BA2074,'Standard Deviations'!$L$1:$M$11,2,TRUE)</f>
        <v>No Tier</v>
      </c>
    </row>
    <row r="2075" spans="1:54">
      <c r="A2075">
        <v>2258</v>
      </c>
      <c r="B2075">
        <v>1986</v>
      </c>
      <c r="C2075">
        <f>2024-B2075</f>
        <v>38</v>
      </c>
      <c r="D2075" t="str">
        <f>VLOOKUP(B2075,Reference!$A$1:$B$125, 2)</f>
        <v>Millennials</v>
      </c>
      <c r="E2075" t="s">
        <v>54</v>
      </c>
      <c r="F2075" t="str">
        <f>IF(E2075="High School", "No College", "College")</f>
        <v>College</v>
      </c>
      <c r="G2075" t="s">
        <v>55</v>
      </c>
      <c r="H2075">
        <v>32880</v>
      </c>
      <c r="I2075">
        <v>32880</v>
      </c>
      <c r="J2075" s="4" t="s">
        <v>175</v>
      </c>
      <c r="K2075">
        <v>1</v>
      </c>
      <c r="L2075">
        <v>0</v>
      </c>
      <c r="M2075" t="str">
        <f>IF(OR(K2075&gt;0, L2075&gt;0), "Parent", "Not Parent")</f>
        <v>Parent</v>
      </c>
      <c r="N2075" t="s">
        <v>721</v>
      </c>
      <c r="O2075" s="8">
        <v>41916</v>
      </c>
      <c r="P2075" s="9">
        <f>O2075-N2075</f>
        <v>669</v>
      </c>
      <c r="Q2075">
        <v>76</v>
      </c>
      <c r="R2075" s="9">
        <f>P2075-Q2075</f>
        <v>593</v>
      </c>
      <c r="S2075" s="8">
        <f>O2075-R2075</f>
        <v>41323</v>
      </c>
      <c r="T2075">
        <v>8</v>
      </c>
      <c r="U2075">
        <v>4</v>
      </c>
      <c r="V2075">
        <v>15</v>
      </c>
      <c r="W2075">
        <v>7</v>
      </c>
      <c r="X2075">
        <v>6</v>
      </c>
      <c r="Y2075">
        <v>2</v>
      </c>
      <c r="Z2075">
        <v>42</v>
      </c>
      <c r="AA2075">
        <f>Z2075/P2075</f>
        <v>6.2780269058295965E-2</v>
      </c>
      <c r="AB2075" s="14" t="s">
        <v>506</v>
      </c>
      <c r="AC2075" s="13" t="s">
        <v>63</v>
      </c>
      <c r="AD2075">
        <v>1</v>
      </c>
      <c r="AE2075" t="str">
        <f>IF(AD2075&gt;3, "Prefers Discount", "Discount Indifferent")</f>
        <v>Discount Indifferent</v>
      </c>
      <c r="AF2075">
        <v>3</v>
      </c>
      <c r="AG2075">
        <v>1</v>
      </c>
      <c r="AH2075">
        <v>0</v>
      </c>
      <c r="AI2075" t="str">
        <f>INDEX($AF$1:$AH$1,MATCH(MAX(AF2075:AH2075),AF2075:AH2075,0))</f>
        <v>Store_Orders</v>
      </c>
      <c r="AJ2075">
        <v>8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f>SUM(AK2075:AO2075)</f>
        <v>0</v>
      </c>
      <c r="AQ2075" t="s">
        <v>67</v>
      </c>
      <c r="AR2075">
        <v>0</v>
      </c>
      <c r="AS2075" t="str">
        <f>IF(OR(AK2075&gt;0, AL2075&gt;0, AM2075&gt;0, AN2075&gt;0, AO2075&gt;0), "Converted", "Not Converted")</f>
        <v>Not Converted</v>
      </c>
      <c r="AT2075">
        <v>0</v>
      </c>
      <c r="AU2075">
        <v>3</v>
      </c>
      <c r="AV2075">
        <v>11</v>
      </c>
      <c r="AW2075">
        <f>IF(Z2075&gt;607, 4, 0)</f>
        <v>0</v>
      </c>
      <c r="AX2075">
        <f>IF(AA2075&gt;0.1497, 3, 0)</f>
        <v>0</v>
      </c>
      <c r="AY2075">
        <f>IF(P2075&gt;4031, 2, 0)</f>
        <v>0</v>
      </c>
      <c r="AZ2075">
        <f>IF(H2075&gt;51934.91, 1, 0)</f>
        <v>0</v>
      </c>
      <c r="BA2075">
        <f>SUM(AW2075:AZ2075)</f>
        <v>0</v>
      </c>
      <c r="BB2075" t="str">
        <f>VLOOKUP(BA2075,'Standard Deviations'!$L$1:$M$11,2,TRUE)</f>
        <v>No Tier</v>
      </c>
    </row>
    <row r="2076" spans="1:54" hidden="1">
      <c r="A2076">
        <v>6728</v>
      </c>
      <c r="B2076">
        <v>1985</v>
      </c>
      <c r="C2076">
        <f>2024-B2076</f>
        <v>39</v>
      </c>
      <c r="D2076" t="str">
        <f>VLOOKUP(B2076,Reference!$A$1:$B$125, 2)</f>
        <v>Millennials</v>
      </c>
      <c r="E2076" t="s">
        <v>54</v>
      </c>
      <c r="F2076" t="str">
        <f>IF(E2076="High School", "No College", "College")</f>
        <v>College</v>
      </c>
      <c r="G2076" t="s">
        <v>65</v>
      </c>
      <c r="H2076">
        <v>29103</v>
      </c>
      <c r="I2076">
        <v>29103</v>
      </c>
      <c r="J2076" s="4" t="s">
        <v>341</v>
      </c>
      <c r="K2076">
        <v>1</v>
      </c>
      <c r="L2076">
        <v>0</v>
      </c>
      <c r="M2076" t="str">
        <f>IF(OR(K2076&gt;0, L2076&gt;0), "Parent", "Not Parent")</f>
        <v>Parent</v>
      </c>
      <c r="N2076" t="s">
        <v>382</v>
      </c>
      <c r="O2076" s="8">
        <v>41916</v>
      </c>
      <c r="P2076" s="9">
        <f>O2076-N2076</f>
        <v>768</v>
      </c>
      <c r="Q2076">
        <v>38</v>
      </c>
      <c r="R2076" s="9">
        <f>P2076-Q2076</f>
        <v>730</v>
      </c>
      <c r="S2076" s="8">
        <f>O2076-R2076</f>
        <v>41186</v>
      </c>
      <c r="T2076">
        <v>16</v>
      </c>
      <c r="U2076">
        <v>0</v>
      </c>
      <c r="V2076">
        <v>17</v>
      </c>
      <c r="W2076">
        <v>6</v>
      </c>
      <c r="X2076">
        <v>3</v>
      </c>
      <c r="Y2076">
        <v>6</v>
      </c>
      <c r="Z2076">
        <v>48</v>
      </c>
      <c r="AA2076">
        <f>Z2076/P2076</f>
        <v>6.25E-2</v>
      </c>
      <c r="AB2076" s="11" t="s">
        <v>506</v>
      </c>
      <c r="AC2076" t="s">
        <v>59</v>
      </c>
      <c r="AD2076">
        <v>2</v>
      </c>
      <c r="AE2076" t="str">
        <f>IF(AD2076&gt;3, "Prefers Discount", "Discount Indifferent")</f>
        <v>Discount Indifferent</v>
      </c>
      <c r="AF2076">
        <v>3</v>
      </c>
      <c r="AG2076">
        <v>1</v>
      </c>
      <c r="AH2076">
        <v>0</v>
      </c>
      <c r="AI2076" t="str">
        <f>INDEX($AF$1:$AH$1,MATCH(MAX(AF2076:AH2076),AF2076:AH2076,0))</f>
        <v>Store_Orders</v>
      </c>
      <c r="AJ2076">
        <v>9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f>SUM(AK2076:AO2076)</f>
        <v>0</v>
      </c>
      <c r="AQ2076" t="s">
        <v>67</v>
      </c>
      <c r="AR2076">
        <v>0</v>
      </c>
      <c r="AS2076" t="str">
        <f>IF(OR(AK2076&gt;0, AL2076&gt;0, AM2076&gt;0, AN2076&gt;0, AO2076&gt;0), "Converted", "Not Converted")</f>
        <v>Not Converted</v>
      </c>
      <c r="AT2076">
        <v>0</v>
      </c>
      <c r="AU2076">
        <v>3</v>
      </c>
      <c r="AV2076">
        <v>11</v>
      </c>
      <c r="AW2076">
        <f>IF(Z2076&gt;607, 4, 0)</f>
        <v>0</v>
      </c>
      <c r="AX2076">
        <f>IF(AA2076&gt;0.1497, 3, 0)</f>
        <v>0</v>
      </c>
      <c r="AY2076">
        <f>IF(P2076&gt;4031, 2, 0)</f>
        <v>0</v>
      </c>
      <c r="AZ2076">
        <f>IF(H2076&gt;51934.91, 1, 0)</f>
        <v>0</v>
      </c>
      <c r="BA2076">
        <f>SUM(AW2076:AZ2076)</f>
        <v>0</v>
      </c>
      <c r="BB2076" t="str">
        <f>VLOOKUP(BA2076,'Standard Deviations'!$L$1:$M$11,2,TRUE)</f>
        <v>No Tier</v>
      </c>
    </row>
    <row r="2077" spans="1:54" hidden="1">
      <c r="A2077">
        <v>4791</v>
      </c>
      <c r="B2077">
        <v>1980</v>
      </c>
      <c r="C2077">
        <f>2024-B2077</f>
        <v>44</v>
      </c>
      <c r="D2077" t="str">
        <f>VLOOKUP(B2077,Reference!$A$1:$B$125, 2)</f>
        <v>Millennials</v>
      </c>
      <c r="E2077" t="s">
        <v>54</v>
      </c>
      <c r="F2077" t="str">
        <f>IF(E2077="High School", "No College", "College")</f>
        <v>College</v>
      </c>
      <c r="G2077" t="s">
        <v>65</v>
      </c>
      <c r="H2077">
        <v>44964</v>
      </c>
      <c r="I2077">
        <v>44964</v>
      </c>
      <c r="J2077" s="4" t="s">
        <v>175</v>
      </c>
      <c r="K2077">
        <v>1</v>
      </c>
      <c r="L2077">
        <v>1</v>
      </c>
      <c r="M2077" t="str">
        <f>IF(OR(K2077&gt;0, L2077&gt;0), "Parent", "Not Parent")</f>
        <v>Parent</v>
      </c>
      <c r="N2077" t="s">
        <v>455</v>
      </c>
      <c r="O2077" s="8">
        <v>41916</v>
      </c>
      <c r="P2077" s="9">
        <f>O2077-N2077</f>
        <v>657</v>
      </c>
      <c r="Q2077">
        <v>35</v>
      </c>
      <c r="R2077" s="9">
        <f>P2077-Q2077</f>
        <v>622</v>
      </c>
      <c r="S2077" s="8">
        <f>O2077-R2077</f>
        <v>41294</v>
      </c>
      <c r="T2077">
        <v>19</v>
      </c>
      <c r="U2077">
        <v>1</v>
      </c>
      <c r="V2077">
        <v>17</v>
      </c>
      <c r="W2077">
        <v>2</v>
      </c>
      <c r="X2077">
        <v>0</v>
      </c>
      <c r="Y2077">
        <v>2</v>
      </c>
      <c r="Z2077">
        <v>41</v>
      </c>
      <c r="AA2077">
        <f>Z2077/P2077</f>
        <v>6.2404870624048703E-2</v>
      </c>
      <c r="AB2077" s="11" t="s">
        <v>506</v>
      </c>
      <c r="AC2077" t="s">
        <v>59</v>
      </c>
      <c r="AD2077">
        <v>1</v>
      </c>
      <c r="AE2077" t="str">
        <f>IF(AD2077&gt;3, "Prefers Discount", "Discount Indifferent")</f>
        <v>Discount Indifferent</v>
      </c>
      <c r="AF2077">
        <v>3</v>
      </c>
      <c r="AG2077">
        <v>1</v>
      </c>
      <c r="AH2077">
        <v>0</v>
      </c>
      <c r="AI2077" t="str">
        <f>INDEX($AF$1:$AH$1,MATCH(MAX(AF2077:AH2077),AF2077:AH2077,0))</f>
        <v>Store_Orders</v>
      </c>
      <c r="AJ2077">
        <v>8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f>SUM(AK2077:AO2077)</f>
        <v>0</v>
      </c>
      <c r="AQ2077" t="s">
        <v>67</v>
      </c>
      <c r="AR2077">
        <v>0</v>
      </c>
      <c r="AS2077" t="str">
        <f>IF(OR(AK2077&gt;0, AL2077&gt;0, AM2077&gt;0, AN2077&gt;0, AO2077&gt;0), "Converted", "Not Converted")</f>
        <v>Not Converted</v>
      </c>
      <c r="AT2077">
        <v>0</v>
      </c>
      <c r="AU2077">
        <v>3</v>
      </c>
      <c r="AV2077">
        <v>11</v>
      </c>
      <c r="AW2077">
        <f>IF(Z2077&gt;607, 4, 0)</f>
        <v>0</v>
      </c>
      <c r="AX2077">
        <f>IF(AA2077&gt;0.1497, 3, 0)</f>
        <v>0</v>
      </c>
      <c r="AY2077">
        <f>IF(P2077&gt;4031, 2, 0)</f>
        <v>0</v>
      </c>
      <c r="AZ2077">
        <f>IF(H2077&gt;51934.91, 1, 0)</f>
        <v>0</v>
      </c>
      <c r="BA2077">
        <f>SUM(AW2077:AZ2077)</f>
        <v>0</v>
      </c>
      <c r="BB2077" t="str">
        <f>VLOOKUP(BA2077,'Standard Deviations'!$L$1:$M$11,2,TRUE)</f>
        <v>No Tier</v>
      </c>
    </row>
    <row r="2078" spans="1:54">
      <c r="A2078">
        <v>2980</v>
      </c>
      <c r="B2078">
        <v>1952</v>
      </c>
      <c r="C2078">
        <f>2024-B2078</f>
        <v>72</v>
      </c>
      <c r="D2078" t="str">
        <f>VLOOKUP(B2078,Reference!$A$1:$B$125, 2)</f>
        <v>Boomers</v>
      </c>
      <c r="E2078" t="s">
        <v>64</v>
      </c>
      <c r="F2078" t="str">
        <f>IF(E2078="High School", "No College", "College")</f>
        <v>College</v>
      </c>
      <c r="G2078" t="s">
        <v>60</v>
      </c>
      <c r="H2078">
        <v>8820</v>
      </c>
      <c r="I2078">
        <v>105840</v>
      </c>
      <c r="J2078" t="s">
        <v>101</v>
      </c>
      <c r="K2078">
        <v>1</v>
      </c>
      <c r="L2078">
        <v>1</v>
      </c>
      <c r="M2078" t="str">
        <f>IF(OR(K2078&gt;0, L2078&gt;0), "Parent", "Not Parent")</f>
        <v>Parent</v>
      </c>
      <c r="N2078" t="s">
        <v>482</v>
      </c>
      <c r="O2078" s="8">
        <v>41916</v>
      </c>
      <c r="P2078" s="9">
        <f>O2078-N2078</f>
        <v>561</v>
      </c>
      <c r="Q2078">
        <v>52</v>
      </c>
      <c r="R2078" s="9">
        <f>P2078-Q2078</f>
        <v>509</v>
      </c>
      <c r="S2078" s="8">
        <f>O2078-R2078</f>
        <v>41407</v>
      </c>
      <c r="T2078">
        <v>12</v>
      </c>
      <c r="U2078">
        <v>0</v>
      </c>
      <c r="V2078">
        <v>13</v>
      </c>
      <c r="W2078">
        <v>4</v>
      </c>
      <c r="X2078">
        <v>2</v>
      </c>
      <c r="Y2078">
        <v>4</v>
      </c>
      <c r="Z2078">
        <v>35</v>
      </c>
      <c r="AA2078">
        <f>Z2078/P2078</f>
        <v>6.2388591800356503E-2</v>
      </c>
      <c r="AB2078" s="14" t="s">
        <v>506</v>
      </c>
      <c r="AC2078" s="13" t="s">
        <v>63</v>
      </c>
      <c r="AD2078">
        <v>4</v>
      </c>
      <c r="AE2078" t="str">
        <f>IF(AD2078&gt;3, "Prefers Discount", "Discount Indifferent")</f>
        <v>Prefers Discount</v>
      </c>
      <c r="AF2078">
        <v>3</v>
      </c>
      <c r="AG2078">
        <v>3</v>
      </c>
      <c r="AH2078">
        <v>0</v>
      </c>
      <c r="AI2078" t="str">
        <f>INDEX($AF$1:$AH$1,MATCH(MAX(AF2078:AH2078),AF2078:AH2078,0))</f>
        <v>Store_Orders</v>
      </c>
      <c r="AJ2078">
        <v>8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f>SUM(AK2078:AO2078)</f>
        <v>0</v>
      </c>
      <c r="AQ2078" t="s">
        <v>67</v>
      </c>
      <c r="AR2078">
        <v>0</v>
      </c>
      <c r="AS2078" t="str">
        <f>IF(OR(AK2078&gt;0, AL2078&gt;0, AM2078&gt;0, AN2078&gt;0, AO2078&gt;0), "Converted", "Not Converted")</f>
        <v>Not Converted</v>
      </c>
      <c r="AT2078">
        <v>0</v>
      </c>
      <c r="AU2078">
        <v>3</v>
      </c>
      <c r="AV2078">
        <v>11</v>
      </c>
      <c r="AW2078">
        <f>IF(Z2078&gt;607, 4, 0)</f>
        <v>0</v>
      </c>
      <c r="AX2078">
        <f>IF(AA2078&gt;0.1497, 3, 0)</f>
        <v>0</v>
      </c>
      <c r="AY2078">
        <f>IF(P2078&gt;4031, 2, 0)</f>
        <v>0</v>
      </c>
      <c r="AZ2078">
        <f>IF(H2078&gt;51934.91, 1, 0)</f>
        <v>0</v>
      </c>
      <c r="BA2078">
        <f>SUM(AW2078:AZ2078)</f>
        <v>0</v>
      </c>
      <c r="BB2078" t="str">
        <f>VLOOKUP(BA2078,'Standard Deviations'!$L$1:$M$11,2,TRUE)</f>
        <v>No Tier</v>
      </c>
    </row>
    <row r="2079" spans="1:54" hidden="1">
      <c r="A2079">
        <v>793</v>
      </c>
      <c r="B2079">
        <v>1973</v>
      </c>
      <c r="C2079">
        <f>2024-B2079</f>
        <v>51</v>
      </c>
      <c r="D2079" t="str">
        <f>VLOOKUP(B2079,Reference!$A$1:$B$125, 2)</f>
        <v>Gen X</v>
      </c>
      <c r="E2079" t="s">
        <v>54</v>
      </c>
      <c r="F2079" t="str">
        <f>IF(E2079="High School", "No College", "College")</f>
        <v>College</v>
      </c>
      <c r="G2079" t="s">
        <v>55</v>
      </c>
      <c r="H2079">
        <v>20895</v>
      </c>
      <c r="I2079">
        <v>20895</v>
      </c>
      <c r="J2079" s="4" t="s">
        <v>341</v>
      </c>
      <c r="K2079">
        <v>1</v>
      </c>
      <c r="L2079">
        <v>0</v>
      </c>
      <c r="M2079" t="str">
        <f>IF(OR(K2079&gt;0, L2079&gt;0), "Parent", "Not Parent")</f>
        <v>Parent</v>
      </c>
      <c r="N2079" t="s">
        <v>424</v>
      </c>
      <c r="O2079" s="8">
        <v>41916</v>
      </c>
      <c r="P2079" s="9">
        <f>O2079-N2079</f>
        <v>728</v>
      </c>
      <c r="Q2079">
        <v>24</v>
      </c>
      <c r="R2079" s="9">
        <f>P2079-Q2079</f>
        <v>704</v>
      </c>
      <c r="S2079" s="8">
        <f>O2079-R2079</f>
        <v>41212</v>
      </c>
      <c r="T2079">
        <v>18</v>
      </c>
      <c r="U2079">
        <v>3</v>
      </c>
      <c r="V2079">
        <v>17</v>
      </c>
      <c r="W2079">
        <v>3</v>
      </c>
      <c r="X2079">
        <v>0</v>
      </c>
      <c r="Y2079">
        <v>4</v>
      </c>
      <c r="Z2079">
        <v>45</v>
      </c>
      <c r="AA2079">
        <f>Z2079/P2079</f>
        <v>6.1813186813186816E-2</v>
      </c>
      <c r="AB2079" s="11" t="s">
        <v>506</v>
      </c>
      <c r="AC2079" t="s">
        <v>59</v>
      </c>
      <c r="AD2079">
        <v>1</v>
      </c>
      <c r="AE2079" t="str">
        <f>IF(AD2079&gt;3, "Prefers Discount", "Discount Indifferent")</f>
        <v>Discount Indifferent</v>
      </c>
      <c r="AF2079">
        <v>3</v>
      </c>
      <c r="AG2079">
        <v>2</v>
      </c>
      <c r="AH2079">
        <v>0</v>
      </c>
      <c r="AI2079" t="str">
        <f>INDEX($AF$1:$AH$1,MATCH(MAX(AF2079:AH2079),AF2079:AH2079,0))</f>
        <v>Store_Orders</v>
      </c>
      <c r="AJ2079">
        <v>9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f>SUM(AK2079:AO2079)</f>
        <v>0</v>
      </c>
      <c r="AQ2079" t="s">
        <v>67</v>
      </c>
      <c r="AR2079">
        <v>0</v>
      </c>
      <c r="AS2079" t="str">
        <f>IF(OR(AK2079&gt;0, AL2079&gt;0, AM2079&gt;0, AN2079&gt;0, AO2079&gt;0), "Converted", "Not Converted")</f>
        <v>Not Converted</v>
      </c>
      <c r="AT2079">
        <v>0</v>
      </c>
      <c r="AU2079">
        <v>3</v>
      </c>
      <c r="AV2079">
        <v>11</v>
      </c>
      <c r="AW2079">
        <f>IF(Z2079&gt;607, 4, 0)</f>
        <v>0</v>
      </c>
      <c r="AX2079">
        <f>IF(AA2079&gt;0.1497, 3, 0)</f>
        <v>0</v>
      </c>
      <c r="AY2079">
        <f>IF(P2079&gt;4031, 2, 0)</f>
        <v>0</v>
      </c>
      <c r="AZ2079">
        <f>IF(H2079&gt;51934.91, 1, 0)</f>
        <v>0</v>
      </c>
      <c r="BA2079">
        <f>SUM(AW2079:AZ2079)</f>
        <v>0</v>
      </c>
      <c r="BB2079" t="str">
        <f>VLOOKUP(BA2079,'Standard Deviations'!$L$1:$M$11,2,TRUE)</f>
        <v>No Tier</v>
      </c>
    </row>
    <row r="2080" spans="1:54">
      <c r="A2080">
        <v>6354</v>
      </c>
      <c r="B2080">
        <v>1984</v>
      </c>
      <c r="C2080">
        <f>2024-B2080</f>
        <v>40</v>
      </c>
      <c r="D2080" t="str">
        <f>VLOOKUP(B2080,Reference!$A$1:$B$125, 2)</f>
        <v>Millennials</v>
      </c>
      <c r="E2080" t="s">
        <v>54</v>
      </c>
      <c r="F2080" t="str">
        <f>IF(E2080="High School", "No College", "College")</f>
        <v>College</v>
      </c>
      <c r="G2080" t="s">
        <v>65</v>
      </c>
      <c r="H2080">
        <v>15345</v>
      </c>
      <c r="I2080">
        <v>15345</v>
      </c>
      <c r="J2080" s="4" t="s">
        <v>341</v>
      </c>
      <c r="K2080">
        <v>1</v>
      </c>
      <c r="L2080">
        <v>0</v>
      </c>
      <c r="M2080" t="str">
        <f>IF(OR(K2080&gt;0, L2080&gt;0), "Parent", "Not Parent")</f>
        <v>Parent</v>
      </c>
      <c r="N2080" t="s">
        <v>332</v>
      </c>
      <c r="O2080" s="8">
        <v>41916</v>
      </c>
      <c r="P2080" s="9">
        <f>O2080-N2080</f>
        <v>764</v>
      </c>
      <c r="Q2080">
        <v>51</v>
      </c>
      <c r="R2080" s="9">
        <f>P2080-Q2080</f>
        <v>713</v>
      </c>
      <c r="S2080" s="8">
        <f>O2080-R2080</f>
        <v>41203</v>
      </c>
      <c r="T2080">
        <v>5</v>
      </c>
      <c r="U2080">
        <v>2</v>
      </c>
      <c r="V2080">
        <v>16</v>
      </c>
      <c r="W2080">
        <v>3</v>
      </c>
      <c r="X2080">
        <v>2</v>
      </c>
      <c r="Y2080">
        <v>19</v>
      </c>
      <c r="Z2080">
        <v>47</v>
      </c>
      <c r="AA2080">
        <f>Z2080/P2080</f>
        <v>6.1518324607329845E-2</v>
      </c>
      <c r="AB2080" s="14" t="s">
        <v>506</v>
      </c>
      <c r="AC2080" s="13" t="s">
        <v>63</v>
      </c>
      <c r="AD2080">
        <v>2</v>
      </c>
      <c r="AE2080" t="str">
        <f>IF(AD2080&gt;3, "Prefers Discount", "Discount Indifferent")</f>
        <v>Discount Indifferent</v>
      </c>
      <c r="AF2080">
        <v>2</v>
      </c>
      <c r="AG2080">
        <v>1</v>
      </c>
      <c r="AH2080">
        <v>1</v>
      </c>
      <c r="AI2080" t="str">
        <f>INDEX($AF$1:$AH$1,MATCH(MAX(AF2080:AH2080),AF2080:AH2080,0))</f>
        <v>Store_Orders</v>
      </c>
      <c r="AJ2080">
        <v>8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f>SUM(AK2080:AO2080)</f>
        <v>0</v>
      </c>
      <c r="AQ2080" t="s">
        <v>67</v>
      </c>
      <c r="AR2080">
        <v>1</v>
      </c>
      <c r="AS2080" t="str">
        <f>IF(OR(AK2080&gt;0, AL2080&gt;0, AM2080&gt;0, AN2080&gt;0, AO2080&gt;0), "Converted", "Not Converted")</f>
        <v>Not Converted</v>
      </c>
      <c r="AT2080">
        <v>0</v>
      </c>
      <c r="AU2080">
        <v>3</v>
      </c>
      <c r="AV2080">
        <v>11</v>
      </c>
      <c r="AW2080">
        <f>IF(Z2080&gt;607, 4, 0)</f>
        <v>0</v>
      </c>
      <c r="AX2080">
        <f>IF(AA2080&gt;0.1497, 3, 0)</f>
        <v>0</v>
      </c>
      <c r="AY2080">
        <f>IF(P2080&gt;4031, 2, 0)</f>
        <v>0</v>
      </c>
      <c r="AZ2080">
        <f>IF(H2080&gt;51934.91, 1, 0)</f>
        <v>0</v>
      </c>
      <c r="BA2080">
        <f>SUM(AW2080:AZ2080)</f>
        <v>0</v>
      </c>
      <c r="BB2080" t="str">
        <f>VLOOKUP(BA2080,'Standard Deviations'!$L$1:$M$11,2,TRUE)</f>
        <v>No Tier</v>
      </c>
    </row>
    <row r="2081" spans="1:54">
      <c r="A2081">
        <v>2549</v>
      </c>
      <c r="B2081">
        <v>1983</v>
      </c>
      <c r="C2081">
        <f>2024-B2081</f>
        <v>41</v>
      </c>
      <c r="D2081" t="str">
        <f>VLOOKUP(B2081,Reference!$A$1:$B$125, 2)</f>
        <v>Millennials</v>
      </c>
      <c r="E2081" t="s">
        <v>68</v>
      </c>
      <c r="F2081" t="str">
        <f>IF(E2081="High School", "No College", "College")</f>
        <v>College</v>
      </c>
      <c r="G2081" t="s">
        <v>65</v>
      </c>
      <c r="H2081">
        <v>21840</v>
      </c>
      <c r="I2081">
        <v>21840</v>
      </c>
      <c r="J2081" s="4" t="s">
        <v>341</v>
      </c>
      <c r="K2081">
        <v>1</v>
      </c>
      <c r="L2081">
        <v>0</v>
      </c>
      <c r="M2081" t="str">
        <f>IF(OR(K2081&gt;0, L2081&gt;0), "Parent", "Not Parent")</f>
        <v>Parent</v>
      </c>
      <c r="N2081" t="s">
        <v>401</v>
      </c>
      <c r="O2081" s="8">
        <v>41916</v>
      </c>
      <c r="P2081" s="9">
        <f>O2081-N2081</f>
        <v>440</v>
      </c>
      <c r="Q2081">
        <v>80</v>
      </c>
      <c r="R2081" s="9">
        <f>P2081-Q2081</f>
        <v>360</v>
      </c>
      <c r="S2081" s="8">
        <f>O2081-R2081</f>
        <v>41556</v>
      </c>
      <c r="T2081">
        <v>17</v>
      </c>
      <c r="U2081">
        <v>0</v>
      </c>
      <c r="V2081">
        <v>9</v>
      </c>
      <c r="W2081">
        <v>0</v>
      </c>
      <c r="X2081">
        <v>0</v>
      </c>
      <c r="Y2081">
        <v>1</v>
      </c>
      <c r="Z2081">
        <v>27</v>
      </c>
      <c r="AA2081">
        <f>Z2081/P2081</f>
        <v>6.1363636363636363E-2</v>
      </c>
      <c r="AB2081" s="14" t="s">
        <v>506</v>
      </c>
      <c r="AC2081" s="13" t="s">
        <v>63</v>
      </c>
      <c r="AD2081">
        <v>1</v>
      </c>
      <c r="AE2081" t="str">
        <f>IF(AD2081&gt;3, "Prefers Discount", "Discount Indifferent")</f>
        <v>Discount Indifferent</v>
      </c>
      <c r="AF2081">
        <v>3</v>
      </c>
      <c r="AG2081">
        <v>1</v>
      </c>
      <c r="AH2081">
        <v>0</v>
      </c>
      <c r="AI2081" t="str">
        <f>INDEX($AF$1:$AH$1,MATCH(MAX(AF2081:AH2081),AF2081:AH2081,0))</f>
        <v>Store_Orders</v>
      </c>
      <c r="AJ2081">
        <v>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f>SUM(AK2081:AO2081)</f>
        <v>0</v>
      </c>
      <c r="AQ2081" t="s">
        <v>67</v>
      </c>
      <c r="AR2081">
        <v>0</v>
      </c>
      <c r="AS2081" t="str">
        <f>IF(OR(AK2081&gt;0, AL2081&gt;0, AM2081&gt;0, AN2081&gt;0, AO2081&gt;0), "Converted", "Not Converted")</f>
        <v>Not Converted</v>
      </c>
      <c r="AT2081">
        <v>0</v>
      </c>
      <c r="AU2081">
        <v>3</v>
      </c>
      <c r="AV2081">
        <v>11</v>
      </c>
      <c r="AW2081">
        <f>IF(Z2081&gt;607, 4, 0)</f>
        <v>0</v>
      </c>
      <c r="AX2081">
        <f>IF(AA2081&gt;0.1497, 3, 0)</f>
        <v>0</v>
      </c>
      <c r="AY2081">
        <f>IF(P2081&gt;4031, 2, 0)</f>
        <v>0</v>
      </c>
      <c r="AZ2081">
        <f>IF(H2081&gt;51934.91, 1, 0)</f>
        <v>0</v>
      </c>
      <c r="BA2081">
        <f>SUM(AW2081:AZ2081)</f>
        <v>0</v>
      </c>
      <c r="BB2081" t="str">
        <f>VLOOKUP(BA2081,'Standard Deviations'!$L$1:$M$11,2,TRUE)</f>
        <v>No Tier</v>
      </c>
    </row>
    <row r="2082" spans="1:54" hidden="1">
      <c r="A2082">
        <v>3158</v>
      </c>
      <c r="B2082">
        <v>1973</v>
      </c>
      <c r="C2082">
        <f>2024-B2082</f>
        <v>51</v>
      </c>
      <c r="D2082" t="str">
        <f>VLOOKUP(B2082,Reference!$A$1:$B$125, 2)</f>
        <v>Gen X</v>
      </c>
      <c r="E2082" t="s">
        <v>54</v>
      </c>
      <c r="F2082" t="str">
        <f>IF(E2082="High School", "No College", "College")</f>
        <v>College</v>
      </c>
      <c r="G2082" t="s">
        <v>55</v>
      </c>
      <c r="H2082">
        <v>32300</v>
      </c>
      <c r="I2082">
        <v>32300</v>
      </c>
      <c r="J2082" s="4" t="s">
        <v>175</v>
      </c>
      <c r="K2082">
        <v>1</v>
      </c>
      <c r="L2082">
        <v>0</v>
      </c>
      <c r="M2082" t="str">
        <f>IF(OR(K2082&gt;0, L2082&gt;0), "Parent", "Not Parent")</f>
        <v>Parent</v>
      </c>
      <c r="N2082" t="s">
        <v>730</v>
      </c>
      <c r="O2082" s="8">
        <v>41916</v>
      </c>
      <c r="P2082" s="9">
        <f>O2082-N2082</f>
        <v>639</v>
      </c>
      <c r="Q2082">
        <v>1</v>
      </c>
      <c r="R2082" s="9">
        <f>P2082-Q2082</f>
        <v>638</v>
      </c>
      <c r="S2082" s="8">
        <f>O2082-R2082</f>
        <v>41278</v>
      </c>
      <c r="T2082">
        <v>13</v>
      </c>
      <c r="U2082">
        <v>3</v>
      </c>
      <c r="V2082">
        <v>6</v>
      </c>
      <c r="W2082">
        <v>6</v>
      </c>
      <c r="X2082">
        <v>5</v>
      </c>
      <c r="Y2082">
        <v>6</v>
      </c>
      <c r="Z2082">
        <v>39</v>
      </c>
      <c r="AA2082">
        <f>Z2082/P2082</f>
        <v>6.1032863849765258E-2</v>
      </c>
      <c r="AB2082" s="11" t="s">
        <v>506</v>
      </c>
      <c r="AC2082" t="s">
        <v>59</v>
      </c>
      <c r="AD2082">
        <v>1</v>
      </c>
      <c r="AE2082" t="str">
        <f>IF(AD2082&gt;3, "Prefers Discount", "Discount Indifferent")</f>
        <v>Discount Indifferent</v>
      </c>
      <c r="AF2082">
        <v>3</v>
      </c>
      <c r="AG2082">
        <v>1</v>
      </c>
      <c r="AH2082">
        <v>0</v>
      </c>
      <c r="AI2082" t="str">
        <f>INDEX($AF$1:$AH$1,MATCH(MAX(AF2082:AH2082),AF2082:AH2082,0))</f>
        <v>Store_Orders</v>
      </c>
      <c r="AJ2082">
        <v>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f>SUM(AK2082:AO2082)</f>
        <v>0</v>
      </c>
      <c r="AQ2082" t="s">
        <v>67</v>
      </c>
      <c r="AR2082">
        <v>0</v>
      </c>
      <c r="AS2082" t="str">
        <f>IF(OR(AK2082&gt;0, AL2082&gt;0, AM2082&gt;0, AN2082&gt;0, AO2082&gt;0), "Converted", "Not Converted")</f>
        <v>Not Converted</v>
      </c>
      <c r="AT2082">
        <v>0</v>
      </c>
      <c r="AU2082">
        <v>3</v>
      </c>
      <c r="AV2082">
        <v>11</v>
      </c>
      <c r="AW2082">
        <f>IF(Z2082&gt;607, 4, 0)</f>
        <v>0</v>
      </c>
      <c r="AX2082">
        <f>IF(AA2082&gt;0.1497, 3, 0)</f>
        <v>0</v>
      </c>
      <c r="AY2082">
        <f>IF(P2082&gt;4031, 2, 0)</f>
        <v>0</v>
      </c>
      <c r="AZ2082">
        <f>IF(H2082&gt;51934.91, 1, 0)</f>
        <v>0</v>
      </c>
      <c r="BA2082">
        <f>SUM(AW2082:AZ2082)</f>
        <v>0</v>
      </c>
      <c r="BB2082" t="str">
        <f>VLOOKUP(BA2082,'Standard Deviations'!$L$1:$M$11,2,TRUE)</f>
        <v>No Tier</v>
      </c>
    </row>
    <row r="2083" spans="1:54" hidden="1">
      <c r="A2083">
        <v>3112</v>
      </c>
      <c r="B2083">
        <v>1977</v>
      </c>
      <c r="C2083">
        <f>2024-B2083</f>
        <v>47</v>
      </c>
      <c r="D2083" t="str">
        <f>VLOOKUP(B2083,Reference!$A$1:$B$125, 2)</f>
        <v>Gen X</v>
      </c>
      <c r="E2083" t="s">
        <v>64</v>
      </c>
      <c r="F2083" t="str">
        <f>IF(E2083="High School", "No College", "College")</f>
        <v>College</v>
      </c>
      <c r="G2083" t="s">
        <v>55</v>
      </c>
      <c r="H2083">
        <v>22701</v>
      </c>
      <c r="I2083">
        <v>22701</v>
      </c>
      <c r="J2083" s="4" t="s">
        <v>341</v>
      </c>
      <c r="K2083">
        <v>1</v>
      </c>
      <c r="L2083">
        <v>0</v>
      </c>
      <c r="M2083" t="str">
        <f>IF(OR(K2083&gt;0, L2083&gt;0), "Parent", "Not Parent")</f>
        <v>Parent</v>
      </c>
      <c r="N2083" t="s">
        <v>215</v>
      </c>
      <c r="O2083" s="8">
        <v>41916</v>
      </c>
      <c r="P2083" s="9">
        <f>O2083-N2083</f>
        <v>394</v>
      </c>
      <c r="Q2083">
        <v>2</v>
      </c>
      <c r="R2083" s="9">
        <f>P2083-Q2083</f>
        <v>392</v>
      </c>
      <c r="S2083" s="8">
        <f>O2083-R2083</f>
        <v>41524</v>
      </c>
      <c r="T2083">
        <v>2</v>
      </c>
      <c r="U2083">
        <v>4</v>
      </c>
      <c r="V2083">
        <v>9</v>
      </c>
      <c r="W2083">
        <v>0</v>
      </c>
      <c r="X2083">
        <v>4</v>
      </c>
      <c r="Y2083">
        <v>5</v>
      </c>
      <c r="Z2083">
        <v>24</v>
      </c>
      <c r="AA2083">
        <f>Z2083/P2083</f>
        <v>6.0913705583756347E-2</v>
      </c>
      <c r="AB2083" s="11" t="s">
        <v>506</v>
      </c>
      <c r="AC2083" t="s">
        <v>59</v>
      </c>
      <c r="AD2083">
        <v>1</v>
      </c>
      <c r="AE2083" t="str">
        <f>IF(AD2083&gt;3, "Prefers Discount", "Discount Indifferent")</f>
        <v>Discount Indifferent</v>
      </c>
      <c r="AF2083">
        <v>3</v>
      </c>
      <c r="AG2083">
        <v>1</v>
      </c>
      <c r="AH2083">
        <v>0</v>
      </c>
      <c r="AI2083" t="str">
        <f>INDEX($AF$1:$AH$1,MATCH(MAX(AF2083:AH2083),AF2083:AH2083,0))</f>
        <v>Store_Orders</v>
      </c>
      <c r="AJ2083">
        <v>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f>SUM(AK2083:AO2083)</f>
        <v>0</v>
      </c>
      <c r="AQ2083" t="s">
        <v>67</v>
      </c>
      <c r="AR2083">
        <v>0</v>
      </c>
      <c r="AS2083" t="str">
        <f>IF(OR(AK2083&gt;0, AL2083&gt;0, AM2083&gt;0, AN2083&gt;0, AO2083&gt;0), "Converted", "Not Converted")</f>
        <v>Not Converted</v>
      </c>
      <c r="AT2083">
        <v>0</v>
      </c>
      <c r="AU2083">
        <v>3</v>
      </c>
      <c r="AV2083">
        <v>11</v>
      </c>
      <c r="AW2083">
        <f>IF(Z2083&gt;607, 4, 0)</f>
        <v>0</v>
      </c>
      <c r="AX2083">
        <f>IF(AA2083&gt;0.1497, 3, 0)</f>
        <v>0</v>
      </c>
      <c r="AY2083">
        <f>IF(P2083&gt;4031, 2, 0)</f>
        <v>0</v>
      </c>
      <c r="AZ2083">
        <f>IF(H2083&gt;51934.91, 1, 0)</f>
        <v>0</v>
      </c>
      <c r="BA2083">
        <f>SUM(AW2083:AZ2083)</f>
        <v>0</v>
      </c>
      <c r="BB2083" t="str">
        <f>VLOOKUP(BA2083,'Standard Deviations'!$L$1:$M$11,2,TRUE)</f>
        <v>No Tier</v>
      </c>
    </row>
    <row r="2084" spans="1:54">
      <c r="A2084">
        <v>10735</v>
      </c>
      <c r="B2084">
        <v>1971</v>
      </c>
      <c r="C2084">
        <f>2024-B2084</f>
        <v>53</v>
      </c>
      <c r="D2084" t="str">
        <f>VLOOKUP(B2084,Reference!$A$1:$B$125, 2)</f>
        <v>Gen X</v>
      </c>
      <c r="E2084" t="s">
        <v>54</v>
      </c>
      <c r="F2084" t="str">
        <f>IF(E2084="High School", "No College", "College")</f>
        <v>College</v>
      </c>
      <c r="G2084" t="s">
        <v>60</v>
      </c>
      <c r="H2084">
        <v>22804</v>
      </c>
      <c r="I2084">
        <v>22804</v>
      </c>
      <c r="J2084" s="4" t="s">
        <v>341</v>
      </c>
      <c r="K2084">
        <v>1</v>
      </c>
      <c r="L2084">
        <v>0</v>
      </c>
      <c r="M2084" t="str">
        <f>IF(OR(K2084&gt;0, L2084&gt;0), "Parent", "Not Parent")</f>
        <v>Parent</v>
      </c>
      <c r="N2084" t="s">
        <v>731</v>
      </c>
      <c r="O2084" s="8">
        <v>41916</v>
      </c>
      <c r="P2084" s="9">
        <f>O2084-N2084</f>
        <v>430</v>
      </c>
      <c r="Q2084">
        <v>75</v>
      </c>
      <c r="R2084" s="9">
        <f>P2084-Q2084</f>
        <v>355</v>
      </c>
      <c r="S2084" s="8">
        <f>O2084-R2084</f>
        <v>41561</v>
      </c>
      <c r="T2084">
        <v>14</v>
      </c>
      <c r="U2084">
        <v>1</v>
      </c>
      <c r="V2084">
        <v>7</v>
      </c>
      <c r="W2084">
        <v>2</v>
      </c>
      <c r="X2084">
        <v>1</v>
      </c>
      <c r="Y2084">
        <v>1</v>
      </c>
      <c r="Z2084">
        <v>26</v>
      </c>
      <c r="AA2084">
        <f>Z2084/P2084</f>
        <v>6.0465116279069767E-2</v>
      </c>
      <c r="AB2084" s="14" t="s">
        <v>506</v>
      </c>
      <c r="AC2084" s="13" t="s">
        <v>63</v>
      </c>
      <c r="AD2084">
        <v>1</v>
      </c>
      <c r="AE2084" t="str">
        <f>IF(AD2084&gt;3, "Prefers Discount", "Discount Indifferent")</f>
        <v>Discount Indifferent</v>
      </c>
      <c r="AF2084">
        <v>2</v>
      </c>
      <c r="AG2084">
        <v>2</v>
      </c>
      <c r="AH2084">
        <v>0</v>
      </c>
      <c r="AI2084" t="str">
        <f>INDEX($AF$1:$AH$1,MATCH(MAX(AF2084:AH2084),AF2084:AH2084,0))</f>
        <v>Store_Orders</v>
      </c>
      <c r="AJ2084">
        <v>9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f>SUM(AK2084:AO2084)</f>
        <v>0</v>
      </c>
      <c r="AQ2084" t="s">
        <v>67</v>
      </c>
      <c r="AR2084">
        <v>0</v>
      </c>
      <c r="AS2084" t="str">
        <f>IF(OR(AK2084&gt;0, AL2084&gt;0, AM2084&gt;0, AN2084&gt;0, AO2084&gt;0), "Converted", "Not Converted")</f>
        <v>Not Converted</v>
      </c>
      <c r="AT2084">
        <v>0</v>
      </c>
      <c r="AU2084">
        <v>3</v>
      </c>
      <c r="AV2084">
        <v>11</v>
      </c>
      <c r="AW2084">
        <f>IF(Z2084&gt;607, 4, 0)</f>
        <v>0</v>
      </c>
      <c r="AX2084">
        <f>IF(AA2084&gt;0.1497, 3, 0)</f>
        <v>0</v>
      </c>
      <c r="AY2084">
        <f>IF(P2084&gt;4031, 2, 0)</f>
        <v>0</v>
      </c>
      <c r="AZ2084">
        <f>IF(H2084&gt;51934.91, 1, 0)</f>
        <v>0</v>
      </c>
      <c r="BA2084">
        <f>SUM(AW2084:AZ2084)</f>
        <v>0</v>
      </c>
      <c r="BB2084" t="str">
        <f>VLOOKUP(BA2084,'Standard Deviations'!$L$1:$M$11,2,TRUE)</f>
        <v>No Tier</v>
      </c>
    </row>
    <row r="2085" spans="1:54">
      <c r="A2085">
        <v>5068</v>
      </c>
      <c r="B2085">
        <v>1971</v>
      </c>
      <c r="C2085">
        <f>2024-B2085</f>
        <v>53</v>
      </c>
      <c r="D2085" t="str">
        <f>VLOOKUP(B2085,Reference!$A$1:$B$125, 2)</f>
        <v>Gen X</v>
      </c>
      <c r="E2085" t="s">
        <v>54</v>
      </c>
      <c r="F2085" t="str">
        <f>IF(E2085="High School", "No College", "College")</f>
        <v>College</v>
      </c>
      <c r="G2085" t="s">
        <v>60</v>
      </c>
      <c r="H2085">
        <v>22804</v>
      </c>
      <c r="I2085">
        <v>22804</v>
      </c>
      <c r="J2085" s="4" t="s">
        <v>341</v>
      </c>
      <c r="K2085">
        <v>1</v>
      </c>
      <c r="L2085">
        <v>0</v>
      </c>
      <c r="M2085" t="str">
        <f>IF(OR(K2085&gt;0, L2085&gt;0), "Parent", "Not Parent")</f>
        <v>Parent</v>
      </c>
      <c r="N2085" t="s">
        <v>731</v>
      </c>
      <c r="O2085" s="8">
        <v>41916</v>
      </c>
      <c r="P2085" s="9">
        <f>O2085-N2085</f>
        <v>430</v>
      </c>
      <c r="Q2085">
        <v>75</v>
      </c>
      <c r="R2085" s="9">
        <f>P2085-Q2085</f>
        <v>355</v>
      </c>
      <c r="S2085" s="8">
        <f>O2085-R2085</f>
        <v>41561</v>
      </c>
      <c r="T2085">
        <v>14</v>
      </c>
      <c r="U2085">
        <v>1</v>
      </c>
      <c r="V2085">
        <v>7</v>
      </c>
      <c r="W2085">
        <v>2</v>
      </c>
      <c r="X2085">
        <v>1</v>
      </c>
      <c r="Y2085">
        <v>1</v>
      </c>
      <c r="Z2085">
        <v>26</v>
      </c>
      <c r="AA2085">
        <f>Z2085/P2085</f>
        <v>6.0465116279069767E-2</v>
      </c>
      <c r="AB2085" s="14" t="s">
        <v>506</v>
      </c>
      <c r="AC2085" s="13" t="s">
        <v>63</v>
      </c>
      <c r="AD2085">
        <v>1</v>
      </c>
      <c r="AE2085" t="str">
        <f>IF(AD2085&gt;3, "Prefers Discount", "Discount Indifferent")</f>
        <v>Discount Indifferent</v>
      </c>
      <c r="AF2085">
        <v>2</v>
      </c>
      <c r="AG2085">
        <v>2</v>
      </c>
      <c r="AH2085">
        <v>0</v>
      </c>
      <c r="AI2085" t="str">
        <f>INDEX($AF$1:$AH$1,MATCH(MAX(AF2085:AH2085),AF2085:AH2085,0))</f>
        <v>Store_Orders</v>
      </c>
      <c r="AJ2085">
        <v>9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f>SUM(AK2085:AO2085)</f>
        <v>0</v>
      </c>
      <c r="AQ2085" t="s">
        <v>67</v>
      </c>
      <c r="AR2085">
        <v>0</v>
      </c>
      <c r="AS2085" t="str">
        <f>IF(OR(AK2085&gt;0, AL2085&gt;0, AM2085&gt;0, AN2085&gt;0, AO2085&gt;0), "Converted", "Not Converted")</f>
        <v>Not Converted</v>
      </c>
      <c r="AT2085">
        <v>0</v>
      </c>
      <c r="AU2085">
        <v>3</v>
      </c>
      <c r="AV2085">
        <v>11</v>
      </c>
      <c r="AW2085">
        <f>IF(Z2085&gt;607, 4, 0)</f>
        <v>0</v>
      </c>
      <c r="AX2085">
        <f>IF(AA2085&gt;0.1497, 3, 0)</f>
        <v>0</v>
      </c>
      <c r="AY2085">
        <f>IF(P2085&gt;4031, 2, 0)</f>
        <v>0</v>
      </c>
      <c r="AZ2085">
        <f>IF(H2085&gt;51934.91, 1, 0)</f>
        <v>0</v>
      </c>
      <c r="BA2085">
        <f>SUM(AW2085:AZ2085)</f>
        <v>0</v>
      </c>
      <c r="BB2085" t="str">
        <f>VLOOKUP(BA2085,'Standard Deviations'!$L$1:$M$11,2,TRUE)</f>
        <v>No Tier</v>
      </c>
    </row>
    <row r="2086" spans="1:54">
      <c r="A2086">
        <v>456</v>
      </c>
      <c r="B2086">
        <v>1986</v>
      </c>
      <c r="C2086">
        <f>2024-B2086</f>
        <v>38</v>
      </c>
      <c r="D2086" t="str">
        <f>VLOOKUP(B2086,Reference!$A$1:$B$125, 2)</f>
        <v>Millennials</v>
      </c>
      <c r="E2086" t="s">
        <v>74</v>
      </c>
      <c r="F2086" t="str">
        <f>IF(E2086="High School", "No College", "College")</f>
        <v>College</v>
      </c>
      <c r="G2086" t="s">
        <v>55</v>
      </c>
      <c r="H2086">
        <v>7500</v>
      </c>
      <c r="I2086">
        <v>90000</v>
      </c>
      <c r="J2086" s="4" t="s">
        <v>56</v>
      </c>
      <c r="K2086">
        <v>1</v>
      </c>
      <c r="L2086">
        <v>0</v>
      </c>
      <c r="M2086" t="str">
        <f>IF(OR(K2086&gt;0, L2086&gt;0), "Parent", "Not Parent")</f>
        <v>Parent</v>
      </c>
      <c r="N2086" t="s">
        <v>433</v>
      </c>
      <c r="O2086" s="8">
        <v>41916</v>
      </c>
      <c r="P2086" s="9">
        <f>O2086-N2086</f>
        <v>604</v>
      </c>
      <c r="Q2086">
        <v>96</v>
      </c>
      <c r="R2086" s="9">
        <f>P2086-Q2086</f>
        <v>508</v>
      </c>
      <c r="S2086" s="8">
        <f>O2086-R2086</f>
        <v>41408</v>
      </c>
      <c r="T2086">
        <v>1</v>
      </c>
      <c r="U2086">
        <v>11</v>
      </c>
      <c r="V2086">
        <v>5</v>
      </c>
      <c r="W2086">
        <v>4</v>
      </c>
      <c r="X2086">
        <v>6</v>
      </c>
      <c r="Y2086">
        <v>9</v>
      </c>
      <c r="Z2086">
        <v>36</v>
      </c>
      <c r="AA2086">
        <f>Z2086/P2086</f>
        <v>5.9602649006622516E-2</v>
      </c>
      <c r="AB2086" s="14" t="s">
        <v>506</v>
      </c>
      <c r="AC2086" s="13" t="s">
        <v>63</v>
      </c>
      <c r="AD2086">
        <v>2</v>
      </c>
      <c r="AE2086" t="str">
        <f>IF(AD2086&gt;3, "Prefers Discount", "Discount Indifferent")</f>
        <v>Discount Indifferent</v>
      </c>
      <c r="AF2086">
        <v>3</v>
      </c>
      <c r="AG2086">
        <v>2</v>
      </c>
      <c r="AH2086">
        <v>0</v>
      </c>
      <c r="AI2086" t="str">
        <f>INDEX($AF$1:$AH$1,MATCH(MAX(AF2086:AH2086),AF2086:AH2086,0))</f>
        <v>Store_Orders</v>
      </c>
      <c r="AJ2086">
        <v>8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f>SUM(AK2086:AO2086)</f>
        <v>0</v>
      </c>
      <c r="AQ2086" t="s">
        <v>67</v>
      </c>
      <c r="AR2086">
        <v>0</v>
      </c>
      <c r="AS2086" t="str">
        <f>IF(OR(AK2086&gt;0, AL2086&gt;0, AM2086&gt;0, AN2086&gt;0, AO2086&gt;0), "Converted", "Not Converted")</f>
        <v>Not Converted</v>
      </c>
      <c r="AT2086">
        <v>0</v>
      </c>
      <c r="AU2086">
        <v>3</v>
      </c>
      <c r="AV2086">
        <v>11</v>
      </c>
      <c r="AW2086">
        <f>IF(Z2086&gt;607, 4, 0)</f>
        <v>0</v>
      </c>
      <c r="AX2086">
        <f>IF(AA2086&gt;0.1497, 3, 0)</f>
        <v>0</v>
      </c>
      <c r="AY2086">
        <f>IF(P2086&gt;4031, 2, 0)</f>
        <v>0</v>
      </c>
      <c r="AZ2086">
        <f>IF(H2086&gt;51934.91, 1, 0)</f>
        <v>0</v>
      </c>
      <c r="BA2086">
        <f>SUM(AW2086:AZ2086)</f>
        <v>0</v>
      </c>
      <c r="BB2086" t="str">
        <f>VLOOKUP(BA2086,'Standard Deviations'!$L$1:$M$11,2,TRUE)</f>
        <v>No Tier</v>
      </c>
    </row>
    <row r="2087" spans="1:54" hidden="1">
      <c r="A2087">
        <v>3790</v>
      </c>
      <c r="B2087">
        <v>1956</v>
      </c>
      <c r="C2087">
        <f>2024-B2087</f>
        <v>68</v>
      </c>
      <c r="D2087" t="str">
        <f>VLOOKUP(B2087,Reference!$A$1:$B$125, 2)</f>
        <v>Boomers</v>
      </c>
      <c r="E2087" t="s">
        <v>54</v>
      </c>
      <c r="F2087" t="str">
        <f>IF(E2087="High School", "No College", "College")</f>
        <v>College</v>
      </c>
      <c r="G2087" t="s">
        <v>65</v>
      </c>
      <c r="H2087">
        <v>34633</v>
      </c>
      <c r="I2087">
        <v>34633</v>
      </c>
      <c r="J2087" s="4" t="s">
        <v>175</v>
      </c>
      <c r="K2087">
        <v>2</v>
      </c>
      <c r="L2087">
        <v>1</v>
      </c>
      <c r="M2087" t="str">
        <f>IF(OR(K2087&gt;0, L2087&gt;0), "Parent", "Not Parent")</f>
        <v>Parent</v>
      </c>
      <c r="N2087" t="s">
        <v>135</v>
      </c>
      <c r="O2087" s="8">
        <v>41916</v>
      </c>
      <c r="P2087" s="9">
        <f>O2087-N2087</f>
        <v>254</v>
      </c>
      <c r="Q2087">
        <v>31</v>
      </c>
      <c r="R2087" s="9">
        <f>P2087-Q2087</f>
        <v>223</v>
      </c>
      <c r="S2087" s="8">
        <f>O2087-R2087</f>
        <v>41693</v>
      </c>
      <c r="T2087">
        <v>8</v>
      </c>
      <c r="U2087">
        <v>1</v>
      </c>
      <c r="V2087">
        <v>5</v>
      </c>
      <c r="W2087">
        <v>0</v>
      </c>
      <c r="X2087">
        <v>0</v>
      </c>
      <c r="Y2087">
        <v>1</v>
      </c>
      <c r="Z2087">
        <v>15</v>
      </c>
      <c r="AA2087">
        <f>Z2087/P2087</f>
        <v>5.905511811023622E-2</v>
      </c>
      <c r="AB2087" s="11" t="s">
        <v>506</v>
      </c>
      <c r="AC2087" t="s">
        <v>59</v>
      </c>
      <c r="AD2087">
        <v>1</v>
      </c>
      <c r="AE2087" t="str">
        <f>IF(AD2087&gt;3, "Prefers Discount", "Discount Indifferent")</f>
        <v>Discount Indifferent</v>
      </c>
      <c r="AF2087">
        <v>2</v>
      </c>
      <c r="AG2087">
        <v>1</v>
      </c>
      <c r="AH2087">
        <v>0</v>
      </c>
      <c r="AI2087" t="str">
        <f>INDEX($AF$1:$AH$1,MATCH(MAX(AF2087:AH2087),AF2087:AH2087,0))</f>
        <v>Store_Orders</v>
      </c>
      <c r="AJ2087">
        <v>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f>SUM(AK2087:AO2087)</f>
        <v>0</v>
      </c>
      <c r="AQ2087" t="s">
        <v>67</v>
      </c>
      <c r="AR2087">
        <v>0</v>
      </c>
      <c r="AS2087" t="str">
        <f>IF(OR(AK2087&gt;0, AL2087&gt;0, AM2087&gt;0, AN2087&gt;0, AO2087&gt;0), "Converted", "Not Converted")</f>
        <v>Not Converted</v>
      </c>
      <c r="AT2087">
        <v>0</v>
      </c>
      <c r="AU2087">
        <v>3</v>
      </c>
      <c r="AV2087">
        <v>11</v>
      </c>
      <c r="AW2087">
        <f>IF(Z2087&gt;607, 4, 0)</f>
        <v>0</v>
      </c>
      <c r="AX2087">
        <f>IF(AA2087&gt;0.1497, 3, 0)</f>
        <v>0</v>
      </c>
      <c r="AY2087">
        <f>IF(P2087&gt;4031, 2, 0)</f>
        <v>0</v>
      </c>
      <c r="AZ2087">
        <f>IF(H2087&gt;51934.91, 1, 0)</f>
        <v>0</v>
      </c>
      <c r="BA2087">
        <f>SUM(AW2087:AZ2087)</f>
        <v>0</v>
      </c>
      <c r="BB2087" t="str">
        <f>VLOOKUP(BA2087,'Standard Deviations'!$L$1:$M$11,2,TRUE)</f>
        <v>No Tier</v>
      </c>
    </row>
    <row r="2088" spans="1:54" hidden="1">
      <c r="A2088">
        <v>2156</v>
      </c>
      <c r="B2088">
        <v>1955</v>
      </c>
      <c r="C2088">
        <f>2024-B2088</f>
        <v>69</v>
      </c>
      <c r="D2088" t="str">
        <f>VLOOKUP(B2088,Reference!$A$1:$B$125, 2)</f>
        <v>Boomers</v>
      </c>
      <c r="E2088" t="s">
        <v>68</v>
      </c>
      <c r="F2088" t="str">
        <f>IF(E2088="High School", "No College", "College")</f>
        <v>College</v>
      </c>
      <c r="G2088" t="s">
        <v>55</v>
      </c>
      <c r="H2088">
        <v>22554</v>
      </c>
      <c r="I2088">
        <v>22554</v>
      </c>
      <c r="J2088" s="4" t="s">
        <v>341</v>
      </c>
      <c r="K2088">
        <v>1</v>
      </c>
      <c r="L2088">
        <v>1</v>
      </c>
      <c r="M2088" t="str">
        <f>IF(OR(K2088&gt;0, L2088&gt;0), "Parent", "Not Parent")</f>
        <v>Parent</v>
      </c>
      <c r="N2088" t="s">
        <v>626</v>
      </c>
      <c r="O2088" s="8">
        <v>41916</v>
      </c>
      <c r="P2088" s="9">
        <f>O2088-N2088</f>
        <v>700</v>
      </c>
      <c r="Q2088">
        <v>38</v>
      </c>
      <c r="R2088" s="9">
        <f>P2088-Q2088</f>
        <v>662</v>
      </c>
      <c r="S2088" s="8">
        <f>O2088-R2088</f>
        <v>41254</v>
      </c>
      <c r="T2088">
        <v>27</v>
      </c>
      <c r="U2088">
        <v>0</v>
      </c>
      <c r="V2088">
        <v>10</v>
      </c>
      <c r="W2088">
        <v>0</v>
      </c>
      <c r="X2088">
        <v>0</v>
      </c>
      <c r="Y2088">
        <v>4</v>
      </c>
      <c r="Z2088">
        <v>41</v>
      </c>
      <c r="AA2088">
        <f>Z2088/P2088</f>
        <v>5.8571428571428573E-2</v>
      </c>
      <c r="AB2088" s="11" t="s">
        <v>506</v>
      </c>
      <c r="AC2088" t="s">
        <v>59</v>
      </c>
      <c r="AD2088">
        <v>4</v>
      </c>
      <c r="AE2088" t="str">
        <f>IF(AD2088&gt;3, "Prefers Discount", "Discount Indifferent")</f>
        <v>Prefers Discount</v>
      </c>
      <c r="AF2088">
        <v>4</v>
      </c>
      <c r="AG2088">
        <v>2</v>
      </c>
      <c r="AH2088">
        <v>0</v>
      </c>
      <c r="AI2088" t="str">
        <f>INDEX($AF$1:$AH$1,MATCH(MAX(AF2088:AH2088),AF2088:AH2088,0))</f>
        <v>Store_Orders</v>
      </c>
      <c r="AJ2088">
        <v>5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f>SUM(AK2088:AO2088)</f>
        <v>0</v>
      </c>
      <c r="AQ2088" t="s">
        <v>67</v>
      </c>
      <c r="AR2088">
        <v>0</v>
      </c>
      <c r="AS2088" t="str">
        <f>IF(OR(AK2088&gt;0, AL2088&gt;0, AM2088&gt;0, AN2088&gt;0, AO2088&gt;0), "Converted", "Not Converted")</f>
        <v>Not Converted</v>
      </c>
      <c r="AT2088">
        <v>0</v>
      </c>
      <c r="AU2088">
        <v>3</v>
      </c>
      <c r="AV2088">
        <v>11</v>
      </c>
      <c r="AW2088">
        <f>IF(Z2088&gt;607, 4, 0)</f>
        <v>0</v>
      </c>
      <c r="AX2088">
        <f>IF(AA2088&gt;0.1497, 3, 0)</f>
        <v>0</v>
      </c>
      <c r="AY2088">
        <f>IF(P2088&gt;4031, 2, 0)</f>
        <v>0</v>
      </c>
      <c r="AZ2088">
        <f>IF(H2088&gt;51934.91, 1, 0)</f>
        <v>0</v>
      </c>
      <c r="BA2088">
        <f>SUM(AW2088:AZ2088)</f>
        <v>0</v>
      </c>
      <c r="BB2088" t="str">
        <f>VLOOKUP(BA2088,'Standard Deviations'!$L$1:$M$11,2,TRUE)</f>
        <v>No Tier</v>
      </c>
    </row>
    <row r="2089" spans="1:54">
      <c r="A2089">
        <v>11030</v>
      </c>
      <c r="B2089">
        <v>1976</v>
      </c>
      <c r="C2089">
        <f>2024-B2089</f>
        <v>48</v>
      </c>
      <c r="D2089" t="str">
        <f>VLOOKUP(B2089,Reference!$A$1:$B$125, 2)</f>
        <v>Gen X</v>
      </c>
      <c r="E2089" t="s">
        <v>64</v>
      </c>
      <c r="F2089" t="str">
        <f>IF(E2089="High School", "No College", "College")</f>
        <v>College</v>
      </c>
      <c r="G2089" t="s">
        <v>55</v>
      </c>
      <c r="H2089">
        <v>33181</v>
      </c>
      <c r="I2089">
        <v>33181</v>
      </c>
      <c r="J2089" s="4" t="s">
        <v>175</v>
      </c>
      <c r="K2089">
        <v>1</v>
      </c>
      <c r="L2089">
        <v>0</v>
      </c>
      <c r="M2089" t="str">
        <f>IF(OR(K2089&gt;0, L2089&gt;0), "Parent", "Not Parent")</f>
        <v>Parent</v>
      </c>
      <c r="N2089" t="s">
        <v>137</v>
      </c>
      <c r="O2089" s="8">
        <v>41916</v>
      </c>
      <c r="P2089" s="9">
        <f>O2089-N2089</f>
        <v>274</v>
      </c>
      <c r="Q2089">
        <v>90</v>
      </c>
      <c r="R2089" s="9">
        <f>P2089-Q2089</f>
        <v>184</v>
      </c>
      <c r="S2089" s="8">
        <f>O2089-R2089</f>
        <v>41732</v>
      </c>
      <c r="T2089">
        <v>9</v>
      </c>
      <c r="U2089">
        <v>0</v>
      </c>
      <c r="V2089">
        <v>3</v>
      </c>
      <c r="W2089">
        <v>0</v>
      </c>
      <c r="X2089">
        <v>0</v>
      </c>
      <c r="Y2089">
        <v>4</v>
      </c>
      <c r="Z2089">
        <v>16</v>
      </c>
      <c r="AA2089">
        <f>Z2089/P2089</f>
        <v>5.8394160583941604E-2</v>
      </c>
      <c r="AB2089" s="14" t="s">
        <v>506</v>
      </c>
      <c r="AC2089" s="13" t="s">
        <v>63</v>
      </c>
      <c r="AD2089">
        <v>1</v>
      </c>
      <c r="AE2089" t="str">
        <f>IF(AD2089&gt;3, "Prefers Discount", "Discount Indifferent")</f>
        <v>Discount Indifferent</v>
      </c>
      <c r="AF2089">
        <v>2</v>
      </c>
      <c r="AG2089">
        <v>1</v>
      </c>
      <c r="AH2089">
        <v>0</v>
      </c>
      <c r="AI2089" t="str">
        <f>INDEX($AF$1:$AH$1,MATCH(MAX(AF2089:AH2089),AF2089:AH2089,0))</f>
        <v>Store_Orders</v>
      </c>
      <c r="AJ2089">
        <v>6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f>SUM(AK2089:AO2089)</f>
        <v>1</v>
      </c>
      <c r="AQ2089" t="str">
        <f>INDEX($AK$1:$AO$1,MATCH(MAX(AK2089:AO2089),AK2089:AO2089,0))</f>
        <v>Converted_on_Camp3</v>
      </c>
      <c r="AR2089">
        <v>1</v>
      </c>
      <c r="AS2089" t="str">
        <f>IF(OR(AK2089&gt;0, AL2089&gt;0, AM2089&gt;0, AN2089&gt;0, AO2089&gt;0), "Converted", "Not Converted")</f>
        <v>Converted</v>
      </c>
      <c r="AT2089">
        <v>0</v>
      </c>
      <c r="AU2089">
        <v>3</v>
      </c>
      <c r="AV2089">
        <v>11</v>
      </c>
      <c r="AW2089">
        <f>IF(Z2089&gt;607, 4, 0)</f>
        <v>0</v>
      </c>
      <c r="AX2089">
        <f>IF(AA2089&gt;0.1497, 3, 0)</f>
        <v>0</v>
      </c>
      <c r="AY2089">
        <f>IF(P2089&gt;4031, 2, 0)</f>
        <v>0</v>
      </c>
      <c r="AZ2089">
        <f>IF(H2089&gt;51934.91, 1, 0)</f>
        <v>0</v>
      </c>
      <c r="BA2089">
        <f>SUM(AW2089:AZ2089)</f>
        <v>0</v>
      </c>
      <c r="BB2089" t="str">
        <f>VLOOKUP(BA2089,'Standard Deviations'!$L$1:$M$11,2,TRUE)</f>
        <v>No Tier</v>
      </c>
    </row>
    <row r="2090" spans="1:54" hidden="1">
      <c r="A2090">
        <v>1183</v>
      </c>
      <c r="B2090">
        <v>1949</v>
      </c>
      <c r="C2090">
        <f>2024-B2090</f>
        <v>75</v>
      </c>
      <c r="D2090" t="str">
        <f>VLOOKUP(B2090,Reference!$A$1:$B$125, 2)</f>
        <v>Boomers</v>
      </c>
      <c r="E2090" t="s">
        <v>64</v>
      </c>
      <c r="F2090" t="str">
        <f>IF(E2090="High School", "No College", "College")</f>
        <v>College</v>
      </c>
      <c r="G2090" t="s">
        <v>55</v>
      </c>
      <c r="H2090">
        <v>36408</v>
      </c>
      <c r="I2090">
        <v>36408</v>
      </c>
      <c r="J2090" s="4" t="s">
        <v>175</v>
      </c>
      <c r="K2090">
        <v>1</v>
      </c>
      <c r="L2090">
        <v>1</v>
      </c>
      <c r="M2090" t="str">
        <f>IF(OR(K2090&gt;0, L2090&gt;0), "Parent", "Not Parent")</f>
        <v>Parent</v>
      </c>
      <c r="N2090" t="s">
        <v>732</v>
      </c>
      <c r="O2090" s="8">
        <v>41916</v>
      </c>
      <c r="P2090" s="9">
        <f>O2090-N2090</f>
        <v>378</v>
      </c>
      <c r="Q2090">
        <v>11</v>
      </c>
      <c r="R2090" s="9">
        <f>P2090-Q2090</f>
        <v>367</v>
      </c>
      <c r="S2090" s="8">
        <f>O2090-R2090</f>
        <v>41549</v>
      </c>
      <c r="T2090">
        <v>9</v>
      </c>
      <c r="U2090">
        <v>1</v>
      </c>
      <c r="V2090">
        <v>4</v>
      </c>
      <c r="W2090">
        <v>3</v>
      </c>
      <c r="X2090">
        <v>2</v>
      </c>
      <c r="Y2090">
        <v>3</v>
      </c>
      <c r="Z2090">
        <v>22</v>
      </c>
      <c r="AA2090">
        <f>Z2090/P2090</f>
        <v>5.8201058201058198E-2</v>
      </c>
      <c r="AB2090" s="11" t="s">
        <v>506</v>
      </c>
      <c r="AC2090" t="s">
        <v>59</v>
      </c>
      <c r="AD2090">
        <v>1</v>
      </c>
      <c r="AE2090" t="str">
        <f>IF(AD2090&gt;3, "Prefers Discount", "Discount Indifferent")</f>
        <v>Discount Indifferent</v>
      </c>
      <c r="AF2090">
        <v>2</v>
      </c>
      <c r="AG2090">
        <v>1</v>
      </c>
      <c r="AH2090">
        <v>0</v>
      </c>
      <c r="AI2090" t="str">
        <f>INDEX($AF$1:$AH$1,MATCH(MAX(AF2090:AH2090),AF2090:AH2090,0))</f>
        <v>Store_Orders</v>
      </c>
      <c r="AJ2090">
        <v>6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f>SUM(AK2090:AO2090)</f>
        <v>0</v>
      </c>
      <c r="AQ2090" t="s">
        <v>67</v>
      </c>
      <c r="AR2090">
        <v>0</v>
      </c>
      <c r="AS2090" t="str">
        <f>IF(OR(AK2090&gt;0, AL2090&gt;0, AM2090&gt;0, AN2090&gt;0, AO2090&gt;0), "Converted", "Not Converted")</f>
        <v>Not Converted</v>
      </c>
      <c r="AT2090">
        <v>0</v>
      </c>
      <c r="AU2090">
        <v>3</v>
      </c>
      <c r="AV2090">
        <v>11</v>
      </c>
      <c r="AW2090">
        <f>IF(Z2090&gt;607, 4, 0)</f>
        <v>0</v>
      </c>
      <c r="AX2090">
        <f>IF(AA2090&gt;0.1497, 3, 0)</f>
        <v>0</v>
      </c>
      <c r="AY2090">
        <f>IF(P2090&gt;4031, 2, 0)</f>
        <v>0</v>
      </c>
      <c r="AZ2090">
        <f>IF(H2090&gt;51934.91, 1, 0)</f>
        <v>0</v>
      </c>
      <c r="BA2090">
        <f>SUM(AW2090:AZ2090)</f>
        <v>0</v>
      </c>
      <c r="BB2090" t="str">
        <f>VLOOKUP(BA2090,'Standard Deviations'!$L$1:$M$11,2,TRUE)</f>
        <v>No Tier</v>
      </c>
    </row>
    <row r="2091" spans="1:54">
      <c r="A2091">
        <v>3641</v>
      </c>
      <c r="B2091">
        <v>1976</v>
      </c>
      <c r="C2091">
        <f>2024-B2091</f>
        <v>48</v>
      </c>
      <c r="D2091" t="str">
        <f>VLOOKUP(B2091,Reference!$A$1:$B$125, 2)</f>
        <v>Gen X</v>
      </c>
      <c r="E2091" t="s">
        <v>54</v>
      </c>
      <c r="F2091" t="str">
        <f>IF(E2091="High School", "No College", "College")</f>
        <v>College</v>
      </c>
      <c r="G2091" t="s">
        <v>55</v>
      </c>
      <c r="H2091">
        <v>13624</v>
      </c>
      <c r="I2091">
        <v>13624</v>
      </c>
      <c r="J2091" s="4" t="s">
        <v>341</v>
      </c>
      <c r="K2091">
        <v>1</v>
      </c>
      <c r="L2091">
        <v>0</v>
      </c>
      <c r="M2091" t="str">
        <f>IF(OR(K2091&gt;0, L2091&gt;0), "Parent", "Not Parent")</f>
        <v>Parent</v>
      </c>
      <c r="N2091" t="s">
        <v>390</v>
      </c>
      <c r="O2091" s="8">
        <v>41916</v>
      </c>
      <c r="P2091" s="9">
        <f>O2091-N2091</f>
        <v>622</v>
      </c>
      <c r="Q2091">
        <v>93</v>
      </c>
      <c r="R2091" s="9">
        <f>P2091-Q2091</f>
        <v>529</v>
      </c>
      <c r="S2091" s="8">
        <f>O2091-R2091</f>
        <v>41387</v>
      </c>
      <c r="T2091">
        <v>10</v>
      </c>
      <c r="U2091">
        <v>2</v>
      </c>
      <c r="V2091">
        <v>15</v>
      </c>
      <c r="W2091">
        <v>2</v>
      </c>
      <c r="X2091">
        <v>1</v>
      </c>
      <c r="Y2091">
        <v>6</v>
      </c>
      <c r="Z2091">
        <v>36</v>
      </c>
      <c r="AA2091">
        <f>Z2091/P2091</f>
        <v>5.7877813504823149E-2</v>
      </c>
      <c r="AB2091" s="14" t="s">
        <v>506</v>
      </c>
      <c r="AC2091" s="13" t="s">
        <v>63</v>
      </c>
      <c r="AD2091">
        <v>2</v>
      </c>
      <c r="AE2091" t="str">
        <f>IF(AD2091&gt;3, "Prefers Discount", "Discount Indifferent")</f>
        <v>Discount Indifferent</v>
      </c>
      <c r="AF2091">
        <v>3</v>
      </c>
      <c r="AG2091">
        <v>2</v>
      </c>
      <c r="AH2091">
        <v>0</v>
      </c>
      <c r="AI2091" t="str">
        <f>INDEX($AF$1:$AH$1,MATCH(MAX(AF2091:AH2091),AF2091:AH2091,0))</f>
        <v>Store_Orders</v>
      </c>
      <c r="AJ2091">
        <v>6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f>SUM(AK2091:AO2091)</f>
        <v>0</v>
      </c>
      <c r="AQ2091" t="s">
        <v>67</v>
      </c>
      <c r="AR2091">
        <v>0</v>
      </c>
      <c r="AS2091" t="str">
        <f>IF(OR(AK2091&gt;0, AL2091&gt;0, AM2091&gt;0, AN2091&gt;0, AO2091&gt;0), "Converted", "Not Converted")</f>
        <v>Not Converted</v>
      </c>
      <c r="AT2091">
        <v>0</v>
      </c>
      <c r="AU2091">
        <v>3</v>
      </c>
      <c r="AV2091">
        <v>11</v>
      </c>
      <c r="AW2091">
        <f>IF(Z2091&gt;607, 4, 0)</f>
        <v>0</v>
      </c>
      <c r="AX2091">
        <f>IF(AA2091&gt;0.1497, 3, 0)</f>
        <v>0</v>
      </c>
      <c r="AY2091">
        <f>IF(P2091&gt;4031, 2, 0)</f>
        <v>0</v>
      </c>
      <c r="AZ2091">
        <f>IF(H2091&gt;51934.91, 1, 0)</f>
        <v>0</v>
      </c>
      <c r="BA2091">
        <f>SUM(AW2091:AZ2091)</f>
        <v>0</v>
      </c>
      <c r="BB2091" t="str">
        <f>VLOOKUP(BA2091,'Standard Deviations'!$L$1:$M$11,2,TRUE)</f>
        <v>No Tier</v>
      </c>
    </row>
    <row r="2092" spans="1:54" hidden="1">
      <c r="A2092">
        <v>3955</v>
      </c>
      <c r="B2092">
        <v>1965</v>
      </c>
      <c r="C2092">
        <f>2024-B2092</f>
        <v>59</v>
      </c>
      <c r="D2092" t="str">
        <f>VLOOKUP(B2092,Reference!$A$1:$B$125, 2)</f>
        <v>Gen X</v>
      </c>
      <c r="E2092" t="s">
        <v>54</v>
      </c>
      <c r="F2092" t="str">
        <f>IF(E2092="High School", "No College", "College")</f>
        <v>College</v>
      </c>
      <c r="G2092" t="s">
        <v>71</v>
      </c>
      <c r="H2092">
        <v>4861</v>
      </c>
      <c r="I2092">
        <v>58332</v>
      </c>
      <c r="J2092" s="4" t="s">
        <v>61</v>
      </c>
      <c r="K2092">
        <v>0</v>
      </c>
      <c r="L2092">
        <v>0</v>
      </c>
      <c r="M2092" t="str">
        <f>IF(OR(K2092&gt;0, L2092&gt;0), "Parent", "Not Parent")</f>
        <v>Not Parent</v>
      </c>
      <c r="N2092" t="s">
        <v>66</v>
      </c>
      <c r="O2092" s="8">
        <v>41916</v>
      </c>
      <c r="P2092" s="9">
        <f>O2092-N2092</f>
        <v>104</v>
      </c>
      <c r="Q2092">
        <v>20</v>
      </c>
      <c r="R2092" s="9">
        <f>P2092-Q2092</f>
        <v>84</v>
      </c>
      <c r="S2092" s="8">
        <f>O2092-R2092</f>
        <v>41832</v>
      </c>
      <c r="T2092">
        <v>2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6</v>
      </c>
      <c r="AA2092">
        <f>Z2092/P2092</f>
        <v>5.7692307692307696E-2</v>
      </c>
      <c r="AB2092" s="11" t="s">
        <v>506</v>
      </c>
      <c r="AC2092" t="s">
        <v>59</v>
      </c>
      <c r="AD2092">
        <v>0</v>
      </c>
      <c r="AE2092" t="str">
        <f>IF(AD2092&gt;3, "Prefers Discount", "Discount Indifferent")</f>
        <v>Discount Indifferent</v>
      </c>
      <c r="AF2092">
        <v>0</v>
      </c>
      <c r="AG2092">
        <v>0</v>
      </c>
      <c r="AH2092">
        <v>0</v>
      </c>
      <c r="AI2092" t="str">
        <f>INDEX($AF$1:$AH$1,MATCH(MAX(AF2092:AH2092),AF2092:AH2092,0))</f>
        <v>Store_Orders</v>
      </c>
      <c r="AJ2092">
        <v>14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f>SUM(AK2092:AO2092)</f>
        <v>0</v>
      </c>
      <c r="AQ2092" t="s">
        <v>67</v>
      </c>
      <c r="AR2092">
        <v>0</v>
      </c>
      <c r="AS2092" t="str">
        <f>IF(OR(AK2092&gt;0, AL2092&gt;0, AM2092&gt;0, AN2092&gt;0, AO2092&gt;0), "Converted", "Not Converted")</f>
        <v>Not Converted</v>
      </c>
      <c r="AT2092">
        <v>0</v>
      </c>
      <c r="AU2092">
        <v>3</v>
      </c>
      <c r="AV2092">
        <v>11</v>
      </c>
      <c r="AW2092">
        <f>IF(Z2092&gt;607, 4, 0)</f>
        <v>0</v>
      </c>
      <c r="AX2092">
        <f>IF(AA2092&gt;0.1497, 3, 0)</f>
        <v>0</v>
      </c>
      <c r="AY2092">
        <f>IF(P2092&gt;4031, 2, 0)</f>
        <v>0</v>
      </c>
      <c r="AZ2092">
        <f>IF(H2092&gt;51934.91, 1, 0)</f>
        <v>0</v>
      </c>
      <c r="BA2092">
        <f>SUM(AW2092:AZ2092)</f>
        <v>0</v>
      </c>
      <c r="BB2092" t="str">
        <f>VLOOKUP(BA2092,'Standard Deviations'!$L$1:$M$11,2,TRUE)</f>
        <v>No Tier</v>
      </c>
    </row>
    <row r="2093" spans="1:54">
      <c r="A2093">
        <v>6862</v>
      </c>
      <c r="B2093">
        <v>1971</v>
      </c>
      <c r="C2093">
        <f>2024-B2093</f>
        <v>53</v>
      </c>
      <c r="D2093" t="str">
        <f>VLOOKUP(B2093,Reference!$A$1:$B$125, 2)</f>
        <v>Gen X</v>
      </c>
      <c r="E2093" t="s">
        <v>54</v>
      </c>
      <c r="F2093" t="str">
        <f>IF(E2093="High School", "No College", "College")</f>
        <v>College</v>
      </c>
      <c r="G2093" t="s">
        <v>71</v>
      </c>
      <c r="H2093">
        <v>1730</v>
      </c>
      <c r="I2093">
        <v>20760</v>
      </c>
      <c r="J2093" s="4" t="s">
        <v>341</v>
      </c>
      <c r="K2093">
        <v>0</v>
      </c>
      <c r="L2093">
        <v>0</v>
      </c>
      <c r="M2093" t="str">
        <f>IF(OR(K2093&gt;0, L2093&gt;0), "Parent", "Not Parent")</f>
        <v>Not Parent</v>
      </c>
      <c r="N2093" t="s">
        <v>76</v>
      </c>
      <c r="O2093" s="8">
        <v>41916</v>
      </c>
      <c r="P2093" s="9">
        <f>O2093-N2093</f>
        <v>139</v>
      </c>
      <c r="Q2093">
        <v>65</v>
      </c>
      <c r="R2093" s="9">
        <f>P2093-Q2093</f>
        <v>74</v>
      </c>
      <c r="S2093" s="8">
        <f>O2093-R2093</f>
        <v>41842</v>
      </c>
      <c r="T2093">
        <v>1</v>
      </c>
      <c r="U2093">
        <v>1</v>
      </c>
      <c r="V2093">
        <v>3</v>
      </c>
      <c r="W2093">
        <v>1</v>
      </c>
      <c r="X2093">
        <v>1</v>
      </c>
      <c r="Y2093">
        <v>1</v>
      </c>
      <c r="Z2093">
        <v>8</v>
      </c>
      <c r="AA2093">
        <f>Z2093/P2093</f>
        <v>5.7553956834532377E-2</v>
      </c>
      <c r="AB2093" s="14" t="s">
        <v>506</v>
      </c>
      <c r="AC2093" s="13" t="s">
        <v>63</v>
      </c>
      <c r="AD2093">
        <v>15</v>
      </c>
      <c r="AE2093" t="str">
        <f>IF(AD2093&gt;3, "Prefers Discount", "Discount Indifferent")</f>
        <v>Prefers Discount</v>
      </c>
      <c r="AF2093">
        <v>0</v>
      </c>
      <c r="AG2093">
        <v>0</v>
      </c>
      <c r="AH2093">
        <v>0</v>
      </c>
      <c r="AI2093" t="str">
        <f>INDEX($AF$1:$AH$1,MATCH(MAX(AF2093:AH2093),AF2093:AH2093,0))</f>
        <v>Store_Orders</v>
      </c>
      <c r="AJ2093">
        <v>20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f>SUM(AK2093:AO2093)</f>
        <v>0</v>
      </c>
      <c r="AQ2093" t="s">
        <v>67</v>
      </c>
      <c r="AR2093">
        <v>0</v>
      </c>
      <c r="AS2093" t="str">
        <f>IF(OR(AK2093&gt;0, AL2093&gt;0, AM2093&gt;0, AN2093&gt;0, AO2093&gt;0), "Converted", "Not Converted")</f>
        <v>Not Converted</v>
      </c>
      <c r="AT2093">
        <v>0</v>
      </c>
      <c r="AU2093">
        <v>3</v>
      </c>
      <c r="AV2093">
        <v>11</v>
      </c>
      <c r="AW2093">
        <f>IF(Z2093&gt;607, 4, 0)</f>
        <v>0</v>
      </c>
      <c r="AX2093">
        <f>IF(AA2093&gt;0.1497, 3, 0)</f>
        <v>0</v>
      </c>
      <c r="AY2093">
        <f>IF(P2093&gt;4031, 2, 0)</f>
        <v>0</v>
      </c>
      <c r="AZ2093">
        <f>IF(H2093&gt;51934.91, 1, 0)</f>
        <v>0</v>
      </c>
      <c r="BA2093">
        <f>SUM(AW2093:AZ2093)</f>
        <v>0</v>
      </c>
      <c r="BB2093" t="str">
        <f>VLOOKUP(BA2093,'Standard Deviations'!$L$1:$M$11,2,TRUE)</f>
        <v>No Tier</v>
      </c>
    </row>
    <row r="2094" spans="1:54" hidden="1">
      <c r="A2094">
        <v>4459</v>
      </c>
      <c r="B2094">
        <v>1989</v>
      </c>
      <c r="C2094">
        <f>2024-B2094</f>
        <v>35</v>
      </c>
      <c r="D2094" t="str">
        <f>VLOOKUP(B2094,Reference!$A$1:$B$125, 2)</f>
        <v>Millennials</v>
      </c>
      <c r="E2094" t="s">
        <v>54</v>
      </c>
      <c r="F2094" t="str">
        <f>IF(E2094="High School", "No College", "College")</f>
        <v>College</v>
      </c>
      <c r="G2094" t="s">
        <v>60</v>
      </c>
      <c r="H2094">
        <v>30279</v>
      </c>
      <c r="I2094">
        <v>30279</v>
      </c>
      <c r="J2094" s="4" t="s">
        <v>341</v>
      </c>
      <c r="K2094">
        <v>1</v>
      </c>
      <c r="L2094">
        <v>0</v>
      </c>
      <c r="M2094" t="str">
        <f>IF(OR(K2094&gt;0, L2094&gt;0), "Parent", "Not Parent")</f>
        <v>Parent</v>
      </c>
      <c r="N2094" t="s">
        <v>449</v>
      </c>
      <c r="O2094" s="8">
        <v>41916</v>
      </c>
      <c r="P2094" s="9">
        <f>O2094-N2094</f>
        <v>643</v>
      </c>
      <c r="Q2094">
        <v>13</v>
      </c>
      <c r="R2094" s="9">
        <f>P2094-Q2094</f>
        <v>630</v>
      </c>
      <c r="S2094" s="8">
        <f>O2094-R2094</f>
        <v>41286</v>
      </c>
      <c r="T2094">
        <v>10</v>
      </c>
      <c r="U2094">
        <v>4</v>
      </c>
      <c r="V2094">
        <v>14</v>
      </c>
      <c r="W2094">
        <v>4</v>
      </c>
      <c r="X2094">
        <v>4</v>
      </c>
      <c r="Y2094">
        <v>1</v>
      </c>
      <c r="Z2094">
        <v>37</v>
      </c>
      <c r="AA2094">
        <f>Z2094/P2094</f>
        <v>5.7542768273716953E-2</v>
      </c>
      <c r="AB2094" s="11" t="s">
        <v>506</v>
      </c>
      <c r="AC2094" t="s">
        <v>59</v>
      </c>
      <c r="AD2094">
        <v>1</v>
      </c>
      <c r="AE2094" t="str">
        <f>IF(AD2094&gt;3, "Prefers Discount", "Discount Indifferent")</f>
        <v>Discount Indifferent</v>
      </c>
      <c r="AF2094">
        <v>3</v>
      </c>
      <c r="AG2094">
        <v>1</v>
      </c>
      <c r="AH2094">
        <v>0</v>
      </c>
      <c r="AI2094" t="str">
        <f>INDEX($AF$1:$AH$1,MATCH(MAX(AF2094:AH2094),AF2094:AH2094,0))</f>
        <v>Store_Orders</v>
      </c>
      <c r="AJ2094">
        <v>8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f>SUM(AK2094:AO2094)</f>
        <v>0</v>
      </c>
      <c r="AQ2094" t="s">
        <v>67</v>
      </c>
      <c r="AR2094">
        <v>0</v>
      </c>
      <c r="AS2094" t="str">
        <f>IF(OR(AK2094&gt;0, AL2094&gt;0, AM2094&gt;0, AN2094&gt;0, AO2094&gt;0), "Converted", "Not Converted")</f>
        <v>Not Converted</v>
      </c>
      <c r="AT2094">
        <v>0</v>
      </c>
      <c r="AU2094">
        <v>3</v>
      </c>
      <c r="AV2094">
        <v>11</v>
      </c>
      <c r="AW2094">
        <f>IF(Z2094&gt;607, 4, 0)</f>
        <v>0</v>
      </c>
      <c r="AX2094">
        <f>IF(AA2094&gt;0.1497, 3, 0)</f>
        <v>0</v>
      </c>
      <c r="AY2094">
        <f>IF(P2094&gt;4031, 2, 0)</f>
        <v>0</v>
      </c>
      <c r="AZ2094">
        <f>IF(H2094&gt;51934.91, 1, 0)</f>
        <v>0</v>
      </c>
      <c r="BA2094">
        <f>SUM(AW2094:AZ2094)</f>
        <v>0</v>
      </c>
      <c r="BB2094" t="str">
        <f>VLOOKUP(BA2094,'Standard Deviations'!$L$1:$M$11,2,TRUE)</f>
        <v>No Tier</v>
      </c>
    </row>
    <row r="2095" spans="1:54" hidden="1">
      <c r="A2095">
        <v>10642</v>
      </c>
      <c r="B2095">
        <v>1989</v>
      </c>
      <c r="C2095">
        <f>2024-B2095</f>
        <v>35</v>
      </c>
      <c r="D2095" t="str">
        <f>VLOOKUP(B2095,Reference!$A$1:$B$125, 2)</f>
        <v>Millennials</v>
      </c>
      <c r="E2095" t="s">
        <v>54</v>
      </c>
      <c r="F2095" t="str">
        <f>IF(E2095="High School", "No College", "College")</f>
        <v>College</v>
      </c>
      <c r="G2095" t="s">
        <v>60</v>
      </c>
      <c r="H2095">
        <v>30279</v>
      </c>
      <c r="I2095">
        <v>30279</v>
      </c>
      <c r="J2095" s="4" t="s">
        <v>341</v>
      </c>
      <c r="K2095">
        <v>1</v>
      </c>
      <c r="L2095">
        <v>0</v>
      </c>
      <c r="M2095" t="str">
        <f>IF(OR(K2095&gt;0, L2095&gt;0), "Parent", "Not Parent")</f>
        <v>Parent</v>
      </c>
      <c r="N2095" t="s">
        <v>449</v>
      </c>
      <c r="O2095" s="8">
        <v>41916</v>
      </c>
      <c r="P2095" s="9">
        <f>O2095-N2095</f>
        <v>643</v>
      </c>
      <c r="Q2095">
        <v>13</v>
      </c>
      <c r="R2095" s="9">
        <f>P2095-Q2095</f>
        <v>630</v>
      </c>
      <c r="S2095" s="8">
        <f>O2095-R2095</f>
        <v>41286</v>
      </c>
      <c r="T2095">
        <v>10</v>
      </c>
      <c r="U2095">
        <v>4</v>
      </c>
      <c r="V2095">
        <v>14</v>
      </c>
      <c r="W2095">
        <v>4</v>
      </c>
      <c r="X2095">
        <v>4</v>
      </c>
      <c r="Y2095">
        <v>1</v>
      </c>
      <c r="Z2095">
        <v>37</v>
      </c>
      <c r="AA2095">
        <f>Z2095/P2095</f>
        <v>5.7542768273716953E-2</v>
      </c>
      <c r="AB2095" s="11" t="s">
        <v>506</v>
      </c>
      <c r="AC2095" t="s">
        <v>59</v>
      </c>
      <c r="AD2095">
        <v>1</v>
      </c>
      <c r="AE2095" t="str">
        <f>IF(AD2095&gt;3, "Prefers Discount", "Discount Indifferent")</f>
        <v>Discount Indifferent</v>
      </c>
      <c r="AF2095">
        <v>3</v>
      </c>
      <c r="AG2095">
        <v>1</v>
      </c>
      <c r="AH2095">
        <v>0</v>
      </c>
      <c r="AI2095" t="str">
        <f>INDEX($AF$1:$AH$1,MATCH(MAX(AF2095:AH2095),AF2095:AH2095,0))</f>
        <v>Store_Orders</v>
      </c>
      <c r="AJ2095">
        <v>8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f>SUM(AK2095:AO2095)</f>
        <v>0</v>
      </c>
      <c r="AQ2095" t="s">
        <v>67</v>
      </c>
      <c r="AR2095">
        <v>0</v>
      </c>
      <c r="AS2095" t="str">
        <f>IF(OR(AK2095&gt;0, AL2095&gt;0, AM2095&gt;0, AN2095&gt;0, AO2095&gt;0), "Converted", "Not Converted")</f>
        <v>Not Converted</v>
      </c>
      <c r="AT2095">
        <v>0</v>
      </c>
      <c r="AU2095">
        <v>3</v>
      </c>
      <c r="AV2095">
        <v>11</v>
      </c>
      <c r="AW2095">
        <f>IF(Z2095&gt;607, 4, 0)</f>
        <v>0</v>
      </c>
      <c r="AX2095">
        <f>IF(AA2095&gt;0.1497, 3, 0)</f>
        <v>0</v>
      </c>
      <c r="AY2095">
        <f>IF(P2095&gt;4031, 2, 0)</f>
        <v>0</v>
      </c>
      <c r="AZ2095">
        <f>IF(H2095&gt;51934.91, 1, 0)</f>
        <v>0</v>
      </c>
      <c r="BA2095">
        <f>SUM(AW2095:AZ2095)</f>
        <v>0</v>
      </c>
      <c r="BB2095" t="str">
        <f>VLOOKUP(BA2095,'Standard Deviations'!$L$1:$M$11,2,TRUE)</f>
        <v>No Tier</v>
      </c>
    </row>
    <row r="2096" spans="1:54">
      <c r="A2096">
        <v>6768</v>
      </c>
      <c r="B2096">
        <v>1962</v>
      </c>
      <c r="C2096">
        <f>2024-B2096</f>
        <v>62</v>
      </c>
      <c r="D2096" t="str">
        <f>VLOOKUP(B2096,Reference!$A$1:$B$125, 2)</f>
        <v>Boomers</v>
      </c>
      <c r="E2096" t="s">
        <v>54</v>
      </c>
      <c r="F2096" t="str">
        <f>IF(E2096="High School", "No College", "College")</f>
        <v>College</v>
      </c>
      <c r="G2096" t="s">
        <v>71</v>
      </c>
      <c r="H2096">
        <v>37859</v>
      </c>
      <c r="I2096">
        <v>37859</v>
      </c>
      <c r="J2096" s="4" t="s">
        <v>175</v>
      </c>
      <c r="K2096">
        <v>1</v>
      </c>
      <c r="L2096">
        <v>2</v>
      </c>
      <c r="M2096" t="str">
        <f>IF(OR(K2096&gt;0, L2096&gt;0), "Parent", "Not Parent")</f>
        <v>Parent</v>
      </c>
      <c r="N2096" t="s">
        <v>486</v>
      </c>
      <c r="O2096" s="8">
        <v>41916</v>
      </c>
      <c r="P2096" s="9">
        <f>O2096-N2096</f>
        <v>630</v>
      </c>
      <c r="Q2096">
        <v>75</v>
      </c>
      <c r="R2096" s="9">
        <f>P2096-Q2096</f>
        <v>555</v>
      </c>
      <c r="S2096" s="8">
        <f>O2096-R2096</f>
        <v>41361</v>
      </c>
      <c r="T2096">
        <v>22</v>
      </c>
      <c r="U2096">
        <v>1</v>
      </c>
      <c r="V2096">
        <v>8</v>
      </c>
      <c r="W2096">
        <v>2</v>
      </c>
      <c r="X2096">
        <v>1</v>
      </c>
      <c r="Y2096">
        <v>2</v>
      </c>
      <c r="Z2096">
        <v>36</v>
      </c>
      <c r="AA2096">
        <f>Z2096/P2096</f>
        <v>5.7142857142857141E-2</v>
      </c>
      <c r="AB2096" s="14" t="s">
        <v>506</v>
      </c>
      <c r="AC2096" s="13" t="s">
        <v>63</v>
      </c>
      <c r="AD2096">
        <v>2</v>
      </c>
      <c r="AE2096" t="str">
        <f>IF(AD2096&gt;3, "Prefers Discount", "Discount Indifferent")</f>
        <v>Discount Indifferent</v>
      </c>
      <c r="AF2096">
        <v>3</v>
      </c>
      <c r="AG2096">
        <v>1</v>
      </c>
      <c r="AH2096">
        <v>0</v>
      </c>
      <c r="AI2096" t="str">
        <f>INDEX($AF$1:$AH$1,MATCH(MAX(AF2096:AH2096),AF2096:AH2096,0))</f>
        <v>Store_Orders</v>
      </c>
      <c r="AJ2096">
        <v>8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f>SUM(AK2096:AO2096)</f>
        <v>0</v>
      </c>
      <c r="AQ2096" t="s">
        <v>67</v>
      </c>
      <c r="AR2096">
        <v>0</v>
      </c>
      <c r="AS2096" t="str">
        <f>IF(OR(AK2096&gt;0, AL2096&gt;0, AM2096&gt;0, AN2096&gt;0, AO2096&gt;0), "Converted", "Not Converted")</f>
        <v>Not Converted</v>
      </c>
      <c r="AT2096">
        <v>0</v>
      </c>
      <c r="AU2096">
        <v>3</v>
      </c>
      <c r="AV2096">
        <v>11</v>
      </c>
      <c r="AW2096">
        <f>IF(Z2096&gt;607, 4, 0)</f>
        <v>0</v>
      </c>
      <c r="AX2096">
        <f>IF(AA2096&gt;0.1497, 3, 0)</f>
        <v>0</v>
      </c>
      <c r="AY2096">
        <f>IF(P2096&gt;4031, 2, 0)</f>
        <v>0</v>
      </c>
      <c r="AZ2096">
        <f>IF(H2096&gt;51934.91, 1, 0)</f>
        <v>0</v>
      </c>
      <c r="BA2096">
        <f>SUM(AW2096:AZ2096)</f>
        <v>0</v>
      </c>
      <c r="BB2096" t="str">
        <f>VLOOKUP(BA2096,'Standard Deviations'!$L$1:$M$11,2,TRUE)</f>
        <v>No Tier</v>
      </c>
    </row>
    <row r="2097" spans="1:54" hidden="1">
      <c r="A2097">
        <v>6958</v>
      </c>
      <c r="B2097">
        <v>1977</v>
      </c>
      <c r="C2097">
        <f>2024-B2097</f>
        <v>47</v>
      </c>
      <c r="D2097" t="str">
        <f>VLOOKUP(B2097,Reference!$A$1:$B$125, 2)</f>
        <v>Gen X</v>
      </c>
      <c r="E2097" t="s">
        <v>64</v>
      </c>
      <c r="F2097" t="str">
        <f>IF(E2097="High School", "No College", "College")</f>
        <v>College</v>
      </c>
      <c r="G2097" t="s">
        <v>55</v>
      </c>
      <c r="H2097">
        <v>27889</v>
      </c>
      <c r="I2097">
        <v>27889</v>
      </c>
      <c r="J2097" s="4" t="s">
        <v>341</v>
      </c>
      <c r="K2097">
        <v>1</v>
      </c>
      <c r="L2097">
        <v>0</v>
      </c>
      <c r="M2097" t="str">
        <f>IF(OR(K2097&gt;0, L2097&gt;0), "Parent", "Not Parent")</f>
        <v>Parent</v>
      </c>
      <c r="N2097" t="s">
        <v>324</v>
      </c>
      <c r="O2097" s="8">
        <v>41916</v>
      </c>
      <c r="P2097" s="9">
        <f>O2097-N2097</f>
        <v>456</v>
      </c>
      <c r="Q2097">
        <v>42</v>
      </c>
      <c r="R2097" s="9">
        <f>P2097-Q2097</f>
        <v>414</v>
      </c>
      <c r="S2097" s="8">
        <f>O2097-R2097</f>
        <v>41502</v>
      </c>
      <c r="T2097">
        <v>14</v>
      </c>
      <c r="U2097">
        <v>0</v>
      </c>
      <c r="V2097">
        <v>4</v>
      </c>
      <c r="W2097">
        <v>0</v>
      </c>
      <c r="X2097">
        <v>0</v>
      </c>
      <c r="Y2097">
        <v>8</v>
      </c>
      <c r="Z2097">
        <v>26</v>
      </c>
      <c r="AA2097">
        <f>Z2097/P2097</f>
        <v>5.701754385964912E-2</v>
      </c>
      <c r="AB2097" s="11" t="s">
        <v>506</v>
      </c>
      <c r="AC2097" t="s">
        <v>59</v>
      </c>
      <c r="AD2097">
        <v>1</v>
      </c>
      <c r="AE2097" t="str">
        <f>IF(AD2097&gt;3, "Prefers Discount", "Discount Indifferent")</f>
        <v>Discount Indifferent</v>
      </c>
      <c r="AF2097">
        <v>2</v>
      </c>
      <c r="AG2097">
        <v>1</v>
      </c>
      <c r="AH2097">
        <v>1</v>
      </c>
      <c r="AI2097" t="str">
        <f>INDEX($AF$1:$AH$1,MATCH(MAX(AF2097:AH2097),AF2097:AH2097,0))</f>
        <v>Store_Orders</v>
      </c>
      <c r="AJ2097">
        <v>6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f>SUM(AK2097:AO2097)</f>
        <v>0</v>
      </c>
      <c r="AQ2097" t="s">
        <v>67</v>
      </c>
      <c r="AR2097">
        <v>0</v>
      </c>
      <c r="AS2097" t="str">
        <f>IF(OR(AK2097&gt;0, AL2097&gt;0, AM2097&gt;0, AN2097&gt;0, AO2097&gt;0), "Converted", "Not Converted")</f>
        <v>Not Converted</v>
      </c>
      <c r="AT2097">
        <v>0</v>
      </c>
      <c r="AU2097">
        <v>3</v>
      </c>
      <c r="AV2097">
        <v>11</v>
      </c>
      <c r="AW2097">
        <f>IF(Z2097&gt;607, 4, 0)</f>
        <v>0</v>
      </c>
      <c r="AX2097">
        <f>IF(AA2097&gt;0.1497, 3, 0)</f>
        <v>0</v>
      </c>
      <c r="AY2097">
        <f>IF(P2097&gt;4031, 2, 0)</f>
        <v>0</v>
      </c>
      <c r="AZ2097">
        <f>IF(H2097&gt;51934.91, 1, 0)</f>
        <v>0</v>
      </c>
      <c r="BA2097">
        <f>SUM(AW2097:AZ2097)</f>
        <v>0</v>
      </c>
      <c r="BB2097" t="str">
        <f>VLOOKUP(BA2097,'Standard Deviations'!$L$1:$M$11,2,TRUE)</f>
        <v>No Tier</v>
      </c>
    </row>
    <row r="2098" spans="1:54" hidden="1">
      <c r="A2098">
        <v>3153</v>
      </c>
      <c r="B2098">
        <v>1957</v>
      </c>
      <c r="C2098">
        <f>2024-B2098</f>
        <v>67</v>
      </c>
      <c r="D2098" t="str">
        <f>VLOOKUP(B2098,Reference!$A$1:$B$125, 2)</f>
        <v>Boomers</v>
      </c>
      <c r="E2098" t="s">
        <v>68</v>
      </c>
      <c r="F2098" t="str">
        <f>IF(E2098="High School", "No College", "College")</f>
        <v>College</v>
      </c>
      <c r="G2098" t="s">
        <v>60</v>
      </c>
      <c r="H2098">
        <v>40737</v>
      </c>
      <c r="I2098">
        <v>40737</v>
      </c>
      <c r="J2098" s="4" t="s">
        <v>175</v>
      </c>
      <c r="K2098">
        <v>2</v>
      </c>
      <c r="L2098">
        <v>1</v>
      </c>
      <c r="M2098" t="str">
        <f>IF(OR(K2098&gt;0, L2098&gt;0), "Parent", "Not Parent")</f>
        <v>Parent</v>
      </c>
      <c r="N2098" t="s">
        <v>689</v>
      </c>
      <c r="O2098" s="8">
        <v>41916</v>
      </c>
      <c r="P2098" s="9">
        <f>O2098-N2098</f>
        <v>300</v>
      </c>
      <c r="Q2098">
        <v>24</v>
      </c>
      <c r="R2098" s="9">
        <f>P2098-Q2098</f>
        <v>276</v>
      </c>
      <c r="S2098" s="8">
        <f>O2098-R2098</f>
        <v>41640</v>
      </c>
      <c r="T2098">
        <v>11</v>
      </c>
      <c r="U2098">
        <v>0</v>
      </c>
      <c r="V2098">
        <v>4</v>
      </c>
      <c r="W2098">
        <v>0</v>
      </c>
      <c r="X2098">
        <v>0</v>
      </c>
      <c r="Y2098">
        <v>2</v>
      </c>
      <c r="Z2098">
        <v>17</v>
      </c>
      <c r="AA2098">
        <f>Z2098/P2098</f>
        <v>5.6666666666666664E-2</v>
      </c>
      <c r="AB2098" s="11" t="s">
        <v>506</v>
      </c>
      <c r="AC2098" t="s">
        <v>59</v>
      </c>
      <c r="AD2098">
        <v>1</v>
      </c>
      <c r="AE2098" t="str">
        <f>IF(AD2098&gt;3, "Prefers Discount", "Discount Indifferent")</f>
        <v>Discount Indifferent</v>
      </c>
      <c r="AF2098">
        <v>2</v>
      </c>
      <c r="AG2098">
        <v>1</v>
      </c>
      <c r="AH2098">
        <v>0</v>
      </c>
      <c r="AI2098" t="str">
        <f>INDEX($AF$1:$AH$1,MATCH(MAX(AF2098:AH2098),AF2098:AH2098,0))</f>
        <v>Store_Orders</v>
      </c>
      <c r="AJ2098">
        <v>8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f>SUM(AK2098:AO2098)</f>
        <v>0</v>
      </c>
      <c r="AQ2098" t="s">
        <v>67</v>
      </c>
      <c r="AR2098">
        <v>0</v>
      </c>
      <c r="AS2098" t="str">
        <f>IF(OR(AK2098&gt;0, AL2098&gt;0, AM2098&gt;0, AN2098&gt;0, AO2098&gt;0), "Converted", "Not Converted")</f>
        <v>Not Converted</v>
      </c>
      <c r="AT2098">
        <v>0</v>
      </c>
      <c r="AU2098">
        <v>3</v>
      </c>
      <c r="AV2098">
        <v>11</v>
      </c>
      <c r="AW2098">
        <f>IF(Z2098&gt;607, 4, 0)</f>
        <v>0</v>
      </c>
      <c r="AX2098">
        <f>IF(AA2098&gt;0.1497, 3, 0)</f>
        <v>0</v>
      </c>
      <c r="AY2098">
        <f>IF(P2098&gt;4031, 2, 0)</f>
        <v>0</v>
      </c>
      <c r="AZ2098">
        <f>IF(H2098&gt;51934.91, 1, 0)</f>
        <v>0</v>
      </c>
      <c r="BA2098">
        <f>SUM(AW2098:AZ2098)</f>
        <v>0</v>
      </c>
      <c r="BB2098" t="str">
        <f>VLOOKUP(BA2098,'Standard Deviations'!$L$1:$M$11,2,TRUE)</f>
        <v>No Tier</v>
      </c>
    </row>
    <row r="2099" spans="1:54">
      <c r="A2099">
        <v>2292</v>
      </c>
      <c r="B2099">
        <v>1985</v>
      </c>
      <c r="C2099">
        <f>2024-B2099</f>
        <v>39</v>
      </c>
      <c r="D2099" t="str">
        <f>VLOOKUP(B2099,Reference!$A$1:$B$125, 2)</f>
        <v>Millennials</v>
      </c>
      <c r="E2099" t="s">
        <v>54</v>
      </c>
      <c r="F2099" t="str">
        <f>IF(E2099="High School", "No College", "College")</f>
        <v>College</v>
      </c>
      <c r="G2099" t="s">
        <v>60</v>
      </c>
      <c r="H2099">
        <v>22327</v>
      </c>
      <c r="I2099">
        <v>22327</v>
      </c>
      <c r="J2099" s="4" t="s">
        <v>341</v>
      </c>
      <c r="K2099">
        <v>1</v>
      </c>
      <c r="L2099">
        <v>0</v>
      </c>
      <c r="M2099" t="str">
        <f>IF(OR(K2099&gt;0, L2099&gt;0), "Parent", "Not Parent")</f>
        <v>Parent</v>
      </c>
      <c r="N2099" t="s">
        <v>537</v>
      </c>
      <c r="O2099" s="8">
        <v>41916</v>
      </c>
      <c r="P2099" s="9">
        <f>O2099-N2099</f>
        <v>428</v>
      </c>
      <c r="Q2099">
        <v>94</v>
      </c>
      <c r="R2099" s="9">
        <f>P2099-Q2099</f>
        <v>334</v>
      </c>
      <c r="S2099" s="8">
        <f>O2099-R2099</f>
        <v>41582</v>
      </c>
      <c r="T2099">
        <v>5</v>
      </c>
      <c r="U2099">
        <v>4</v>
      </c>
      <c r="V2099">
        <v>8</v>
      </c>
      <c r="W2099">
        <v>2</v>
      </c>
      <c r="X2099">
        <v>0</v>
      </c>
      <c r="Y2099">
        <v>5</v>
      </c>
      <c r="Z2099">
        <v>24</v>
      </c>
      <c r="AA2099">
        <f>Z2099/P2099</f>
        <v>5.6074766355140186E-2</v>
      </c>
      <c r="AB2099" s="14" t="s">
        <v>506</v>
      </c>
      <c r="AC2099" s="13" t="s">
        <v>63</v>
      </c>
      <c r="AD2099">
        <v>1</v>
      </c>
      <c r="AE2099" t="str">
        <f>IF(AD2099&gt;3, "Prefers Discount", "Discount Indifferent")</f>
        <v>Discount Indifferent</v>
      </c>
      <c r="AF2099">
        <v>3</v>
      </c>
      <c r="AG2099">
        <v>1</v>
      </c>
      <c r="AH2099">
        <v>0</v>
      </c>
      <c r="AI2099" t="str">
        <f>INDEX($AF$1:$AH$1,MATCH(MAX(AF2099:AH2099),AF2099:AH2099,0))</f>
        <v>Store_Orders</v>
      </c>
      <c r="AJ2099">
        <v>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f>SUM(AK2099:AO2099)</f>
        <v>0</v>
      </c>
      <c r="AQ2099" t="s">
        <v>67</v>
      </c>
      <c r="AR2099">
        <v>0</v>
      </c>
      <c r="AS2099" t="str">
        <f>IF(OR(AK2099&gt;0, AL2099&gt;0, AM2099&gt;0, AN2099&gt;0, AO2099&gt;0), "Converted", "Not Converted")</f>
        <v>Not Converted</v>
      </c>
      <c r="AT2099">
        <v>0</v>
      </c>
      <c r="AU2099">
        <v>3</v>
      </c>
      <c r="AV2099">
        <v>11</v>
      </c>
      <c r="AW2099">
        <f>IF(Z2099&gt;607, 4, 0)</f>
        <v>0</v>
      </c>
      <c r="AX2099">
        <f>IF(AA2099&gt;0.1497, 3, 0)</f>
        <v>0</v>
      </c>
      <c r="AY2099">
        <f>IF(P2099&gt;4031, 2, 0)</f>
        <v>0</v>
      </c>
      <c r="AZ2099">
        <f>IF(H2099&gt;51934.91, 1, 0)</f>
        <v>0</v>
      </c>
      <c r="BA2099">
        <f>SUM(AW2099:AZ2099)</f>
        <v>0</v>
      </c>
      <c r="BB2099" t="str">
        <f>VLOOKUP(BA2099,'Standard Deviations'!$L$1:$M$11,2,TRUE)</f>
        <v>No Tier</v>
      </c>
    </row>
    <row r="2100" spans="1:54" hidden="1">
      <c r="A2100">
        <v>6682</v>
      </c>
      <c r="B2100">
        <v>1973</v>
      </c>
      <c r="C2100">
        <f>2024-B2100</f>
        <v>51</v>
      </c>
      <c r="D2100" t="str">
        <f>VLOOKUP(B2100,Reference!$A$1:$B$125, 2)</f>
        <v>Gen X</v>
      </c>
      <c r="E2100" t="s">
        <v>546</v>
      </c>
      <c r="F2100" t="str">
        <f>IF(E2100="High School", "No College", "College")</f>
        <v>No College</v>
      </c>
      <c r="G2100" t="s">
        <v>55</v>
      </c>
      <c r="H2100">
        <v>18978</v>
      </c>
      <c r="I2100">
        <v>18978</v>
      </c>
      <c r="J2100" s="4" t="s">
        <v>341</v>
      </c>
      <c r="K2100">
        <v>1</v>
      </c>
      <c r="L2100">
        <v>0</v>
      </c>
      <c r="M2100" t="str">
        <f>IF(OR(K2100&gt;0, L2100&gt;0), "Parent", "Not Parent")</f>
        <v>Parent</v>
      </c>
      <c r="N2100" t="s">
        <v>410</v>
      </c>
      <c r="O2100" s="8">
        <v>41916</v>
      </c>
      <c r="P2100" s="9">
        <f>O2100-N2100</f>
        <v>662</v>
      </c>
      <c r="Q2100">
        <v>41</v>
      </c>
      <c r="R2100" s="9">
        <f>P2100-Q2100</f>
        <v>621</v>
      </c>
      <c r="S2100" s="8">
        <f>O2100-R2100</f>
        <v>41295</v>
      </c>
      <c r="T2100">
        <v>2</v>
      </c>
      <c r="U2100">
        <v>8</v>
      </c>
      <c r="V2100">
        <v>1</v>
      </c>
      <c r="W2100">
        <v>4</v>
      </c>
      <c r="X2100">
        <v>7</v>
      </c>
      <c r="Y2100">
        <v>15</v>
      </c>
      <c r="Z2100">
        <v>37</v>
      </c>
      <c r="AA2100">
        <f>Z2100/P2100</f>
        <v>5.5891238670694864E-2</v>
      </c>
      <c r="AB2100" s="11" t="s">
        <v>506</v>
      </c>
      <c r="AC2100" t="s">
        <v>59</v>
      </c>
      <c r="AD2100">
        <v>1</v>
      </c>
      <c r="AE2100" t="str">
        <f>IF(AD2100&gt;3, "Prefers Discount", "Discount Indifferent")</f>
        <v>Discount Indifferent</v>
      </c>
      <c r="AF2100">
        <v>3</v>
      </c>
      <c r="AG2100">
        <v>1</v>
      </c>
      <c r="AH2100">
        <v>0</v>
      </c>
      <c r="AI2100" t="str">
        <f>INDEX($AF$1:$AH$1,MATCH(MAX(AF2100:AH2100),AF2100:AH2100,0))</f>
        <v>Store_Orders</v>
      </c>
      <c r="AJ2100">
        <v>8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f>SUM(AK2100:AO2100)</f>
        <v>0</v>
      </c>
      <c r="AQ2100" t="s">
        <v>67</v>
      </c>
      <c r="AR2100">
        <v>0</v>
      </c>
      <c r="AS2100" t="str">
        <f>IF(OR(AK2100&gt;0, AL2100&gt;0, AM2100&gt;0, AN2100&gt;0, AO2100&gt;0), "Converted", "Not Converted")</f>
        <v>Not Converted</v>
      </c>
      <c r="AT2100">
        <v>0</v>
      </c>
      <c r="AU2100">
        <v>3</v>
      </c>
      <c r="AV2100">
        <v>11</v>
      </c>
      <c r="AW2100">
        <f>IF(Z2100&gt;607, 4, 0)</f>
        <v>0</v>
      </c>
      <c r="AX2100">
        <f>IF(AA2100&gt;0.1497, 3, 0)</f>
        <v>0</v>
      </c>
      <c r="AY2100">
        <f>IF(P2100&gt;4031, 2, 0)</f>
        <v>0</v>
      </c>
      <c r="AZ2100">
        <f>IF(H2100&gt;51934.91, 1, 0)</f>
        <v>0</v>
      </c>
      <c r="BA2100">
        <f>SUM(AW2100:AZ2100)</f>
        <v>0</v>
      </c>
      <c r="BB2100" t="str">
        <f>VLOOKUP(BA2100,'Standard Deviations'!$L$1:$M$11,2,TRUE)</f>
        <v>No Tier</v>
      </c>
    </row>
    <row r="2101" spans="1:54" hidden="1">
      <c r="A2101">
        <v>2874</v>
      </c>
      <c r="B2101">
        <v>1988</v>
      </c>
      <c r="C2101">
        <f>2024-B2101</f>
        <v>36</v>
      </c>
      <c r="D2101" t="str">
        <f>VLOOKUP(B2101,Reference!$A$1:$B$125, 2)</f>
        <v>Millennials</v>
      </c>
      <c r="E2101" t="s">
        <v>74</v>
      </c>
      <c r="F2101" t="str">
        <f>IF(E2101="High School", "No College", "College")</f>
        <v>College</v>
      </c>
      <c r="G2101" t="s">
        <v>71</v>
      </c>
      <c r="H2101">
        <v>35388</v>
      </c>
      <c r="I2101">
        <v>35388</v>
      </c>
      <c r="J2101" s="4" t="s">
        <v>175</v>
      </c>
      <c r="K2101">
        <v>1</v>
      </c>
      <c r="L2101">
        <v>0</v>
      </c>
      <c r="M2101" t="str">
        <f>IF(OR(K2101&gt;0, L2101&gt;0), "Parent", "Not Parent")</f>
        <v>Parent</v>
      </c>
      <c r="N2101" t="s">
        <v>568</v>
      </c>
      <c r="O2101" s="8">
        <v>41916</v>
      </c>
      <c r="P2101" s="9">
        <f>O2101-N2101</f>
        <v>576</v>
      </c>
      <c r="Q2101">
        <v>20</v>
      </c>
      <c r="R2101" s="9">
        <f>P2101-Q2101</f>
        <v>556</v>
      </c>
      <c r="S2101" s="8">
        <f>O2101-R2101</f>
        <v>41360</v>
      </c>
      <c r="T2101">
        <v>6</v>
      </c>
      <c r="U2101">
        <v>4</v>
      </c>
      <c r="V2101">
        <v>7</v>
      </c>
      <c r="W2101">
        <v>4</v>
      </c>
      <c r="X2101">
        <v>3</v>
      </c>
      <c r="Y2101">
        <v>8</v>
      </c>
      <c r="Z2101">
        <v>32</v>
      </c>
      <c r="AA2101">
        <f>Z2101/P2101</f>
        <v>5.5555555555555552E-2</v>
      </c>
      <c r="AB2101" s="11" t="s">
        <v>506</v>
      </c>
      <c r="AC2101" t="s">
        <v>59</v>
      </c>
      <c r="AD2101">
        <v>1</v>
      </c>
      <c r="AE2101" t="str">
        <f>IF(AD2101&gt;3, "Prefers Discount", "Discount Indifferent")</f>
        <v>Discount Indifferent</v>
      </c>
      <c r="AF2101">
        <v>3</v>
      </c>
      <c r="AG2101">
        <v>1</v>
      </c>
      <c r="AH2101">
        <v>0</v>
      </c>
      <c r="AI2101" t="str">
        <f>INDEX($AF$1:$AH$1,MATCH(MAX(AF2101:AH2101),AF2101:AH2101,0))</f>
        <v>Store_Orders</v>
      </c>
      <c r="AJ2101">
        <v>7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f>SUM(AK2101:AO2101)</f>
        <v>0</v>
      </c>
      <c r="AQ2101" t="s">
        <v>67</v>
      </c>
      <c r="AR2101">
        <v>0</v>
      </c>
      <c r="AS2101" t="str">
        <f>IF(OR(AK2101&gt;0, AL2101&gt;0, AM2101&gt;0, AN2101&gt;0, AO2101&gt;0), "Converted", "Not Converted")</f>
        <v>Not Converted</v>
      </c>
      <c r="AT2101">
        <v>0</v>
      </c>
      <c r="AU2101">
        <v>3</v>
      </c>
      <c r="AV2101">
        <v>11</v>
      </c>
      <c r="AW2101">
        <f>IF(Z2101&gt;607, 4, 0)</f>
        <v>0</v>
      </c>
      <c r="AX2101">
        <f>IF(AA2101&gt;0.1497, 3, 0)</f>
        <v>0</v>
      </c>
      <c r="AY2101">
        <f>IF(P2101&gt;4031, 2, 0)</f>
        <v>0</v>
      </c>
      <c r="AZ2101">
        <f>IF(H2101&gt;51934.91, 1, 0)</f>
        <v>0</v>
      </c>
      <c r="BA2101">
        <f>SUM(AW2101:AZ2101)</f>
        <v>0</v>
      </c>
      <c r="BB2101" t="str">
        <f>VLOOKUP(BA2101,'Standard Deviations'!$L$1:$M$11,2,TRUE)</f>
        <v>No Tier</v>
      </c>
    </row>
    <row r="2102" spans="1:54" hidden="1">
      <c r="A2102">
        <v>3007</v>
      </c>
      <c r="B2102">
        <v>1966</v>
      </c>
      <c r="C2102">
        <f>2024-B2102</f>
        <v>58</v>
      </c>
      <c r="D2102" t="str">
        <f>VLOOKUP(B2102,Reference!$A$1:$B$125, 2)</f>
        <v>Gen X</v>
      </c>
      <c r="E2102" t="s">
        <v>54</v>
      </c>
      <c r="F2102" t="str">
        <f>IF(E2102="High School", "No College", "College")</f>
        <v>College</v>
      </c>
      <c r="G2102" t="s">
        <v>65</v>
      </c>
      <c r="H2102">
        <v>37758</v>
      </c>
      <c r="I2102">
        <v>37758</v>
      </c>
      <c r="J2102" s="4" t="s">
        <v>175</v>
      </c>
      <c r="K2102">
        <v>1</v>
      </c>
      <c r="L2102">
        <v>1</v>
      </c>
      <c r="M2102" t="str">
        <f>IF(OR(K2102&gt;0, L2102&gt;0), "Parent", "Not Parent")</f>
        <v>Parent</v>
      </c>
      <c r="N2102" t="s">
        <v>525</v>
      </c>
      <c r="O2102" s="8">
        <v>41916</v>
      </c>
      <c r="P2102" s="9">
        <f>O2102-N2102</f>
        <v>730</v>
      </c>
      <c r="Q2102">
        <v>49</v>
      </c>
      <c r="R2102" s="9">
        <f>P2102-Q2102</f>
        <v>681</v>
      </c>
      <c r="S2102" s="8">
        <f>O2102-R2102</f>
        <v>41235</v>
      </c>
      <c r="T2102">
        <v>27</v>
      </c>
      <c r="U2102">
        <v>2</v>
      </c>
      <c r="V2102">
        <v>10</v>
      </c>
      <c r="W2102">
        <v>0</v>
      </c>
      <c r="X2102">
        <v>0</v>
      </c>
      <c r="Y2102">
        <v>1</v>
      </c>
      <c r="Z2102">
        <v>40</v>
      </c>
      <c r="AA2102">
        <f>Z2102/P2102</f>
        <v>5.4794520547945202E-2</v>
      </c>
      <c r="AB2102" s="11" t="s">
        <v>506</v>
      </c>
      <c r="AC2102" t="s">
        <v>59</v>
      </c>
      <c r="AD2102">
        <v>2</v>
      </c>
      <c r="AE2102" t="str">
        <f>IF(AD2102&gt;3, "Prefers Discount", "Discount Indifferent")</f>
        <v>Discount Indifferent</v>
      </c>
      <c r="AF2102">
        <v>3</v>
      </c>
      <c r="AG2102">
        <v>1</v>
      </c>
      <c r="AH2102">
        <v>0</v>
      </c>
      <c r="AI2102" t="str">
        <f>INDEX($AF$1:$AH$1,MATCH(MAX(AF2102:AH2102),AF2102:AH2102,0))</f>
        <v>Store_Orders</v>
      </c>
      <c r="AJ2102">
        <v>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f>SUM(AK2102:AO2102)</f>
        <v>0</v>
      </c>
      <c r="AQ2102" t="s">
        <v>67</v>
      </c>
      <c r="AR2102">
        <v>0</v>
      </c>
      <c r="AS2102" t="str">
        <f>IF(OR(AK2102&gt;0, AL2102&gt;0, AM2102&gt;0, AN2102&gt;0, AO2102&gt;0), "Converted", "Not Converted")</f>
        <v>Not Converted</v>
      </c>
      <c r="AT2102">
        <v>0</v>
      </c>
      <c r="AU2102">
        <v>3</v>
      </c>
      <c r="AV2102">
        <v>11</v>
      </c>
      <c r="AW2102">
        <f>IF(Z2102&gt;607, 4, 0)</f>
        <v>0</v>
      </c>
      <c r="AX2102">
        <f>IF(AA2102&gt;0.1497, 3, 0)</f>
        <v>0</v>
      </c>
      <c r="AY2102">
        <f>IF(P2102&gt;4031, 2, 0)</f>
        <v>0</v>
      </c>
      <c r="AZ2102">
        <f>IF(H2102&gt;51934.91, 1, 0)</f>
        <v>0</v>
      </c>
      <c r="BA2102">
        <f>SUM(AW2102:AZ2102)</f>
        <v>0</v>
      </c>
      <c r="BB2102" t="str">
        <f>VLOOKUP(BA2102,'Standard Deviations'!$L$1:$M$11,2,TRUE)</f>
        <v>No Tier</v>
      </c>
    </row>
    <row r="2103" spans="1:54" hidden="1">
      <c r="A2103">
        <v>5513</v>
      </c>
      <c r="B2103">
        <v>1966</v>
      </c>
      <c r="C2103">
        <f>2024-B2103</f>
        <v>58</v>
      </c>
      <c r="D2103" t="str">
        <f>VLOOKUP(B2103,Reference!$A$1:$B$125, 2)</f>
        <v>Gen X</v>
      </c>
      <c r="E2103" t="s">
        <v>54</v>
      </c>
      <c r="F2103" t="str">
        <f>IF(E2103="High School", "No College", "College")</f>
        <v>College</v>
      </c>
      <c r="G2103" t="s">
        <v>65</v>
      </c>
      <c r="H2103">
        <v>37758</v>
      </c>
      <c r="I2103">
        <v>37758</v>
      </c>
      <c r="J2103" s="4" t="s">
        <v>175</v>
      </c>
      <c r="K2103">
        <v>1</v>
      </c>
      <c r="L2103">
        <v>1</v>
      </c>
      <c r="M2103" t="str">
        <f>IF(OR(K2103&gt;0, L2103&gt;0), "Parent", "Not Parent")</f>
        <v>Parent</v>
      </c>
      <c r="N2103" t="s">
        <v>525</v>
      </c>
      <c r="O2103" s="8">
        <v>41916</v>
      </c>
      <c r="P2103" s="9">
        <f>O2103-N2103</f>
        <v>730</v>
      </c>
      <c r="Q2103">
        <v>49</v>
      </c>
      <c r="R2103" s="9">
        <f>P2103-Q2103</f>
        <v>681</v>
      </c>
      <c r="S2103" s="8">
        <f>O2103-R2103</f>
        <v>41235</v>
      </c>
      <c r="T2103">
        <v>27</v>
      </c>
      <c r="U2103">
        <v>2</v>
      </c>
      <c r="V2103">
        <v>10</v>
      </c>
      <c r="W2103">
        <v>0</v>
      </c>
      <c r="X2103">
        <v>0</v>
      </c>
      <c r="Y2103">
        <v>1</v>
      </c>
      <c r="Z2103">
        <v>40</v>
      </c>
      <c r="AA2103">
        <f>Z2103/P2103</f>
        <v>5.4794520547945202E-2</v>
      </c>
      <c r="AB2103" s="11" t="s">
        <v>506</v>
      </c>
      <c r="AC2103" t="s">
        <v>59</v>
      </c>
      <c r="AD2103">
        <v>2</v>
      </c>
      <c r="AE2103" t="str">
        <f>IF(AD2103&gt;3, "Prefers Discount", "Discount Indifferent")</f>
        <v>Discount Indifferent</v>
      </c>
      <c r="AF2103">
        <v>3</v>
      </c>
      <c r="AG2103">
        <v>1</v>
      </c>
      <c r="AH2103">
        <v>0</v>
      </c>
      <c r="AI2103" t="str">
        <f>INDEX($AF$1:$AH$1,MATCH(MAX(AF2103:AH2103),AF2103:AH2103,0))</f>
        <v>Store_Orders</v>
      </c>
      <c r="AJ2103">
        <v>8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f>SUM(AK2103:AO2103)</f>
        <v>0</v>
      </c>
      <c r="AQ2103" t="s">
        <v>67</v>
      </c>
      <c r="AR2103">
        <v>0</v>
      </c>
      <c r="AS2103" t="str">
        <f>IF(OR(AK2103&gt;0, AL2103&gt;0, AM2103&gt;0, AN2103&gt;0, AO2103&gt;0), "Converted", "Not Converted")</f>
        <v>Not Converted</v>
      </c>
      <c r="AT2103">
        <v>0</v>
      </c>
      <c r="AU2103">
        <v>3</v>
      </c>
      <c r="AV2103">
        <v>11</v>
      </c>
      <c r="AW2103">
        <f>IF(Z2103&gt;607, 4, 0)</f>
        <v>0</v>
      </c>
      <c r="AX2103">
        <f>IF(AA2103&gt;0.1497, 3, 0)</f>
        <v>0</v>
      </c>
      <c r="AY2103">
        <f>IF(P2103&gt;4031, 2, 0)</f>
        <v>0</v>
      </c>
      <c r="AZ2103">
        <f>IF(H2103&gt;51934.91, 1, 0)</f>
        <v>0</v>
      </c>
      <c r="BA2103">
        <f>SUM(AW2103:AZ2103)</f>
        <v>0</v>
      </c>
      <c r="BB2103" t="str">
        <f>VLOOKUP(BA2103,'Standard Deviations'!$L$1:$M$11,2,TRUE)</f>
        <v>No Tier</v>
      </c>
    </row>
    <row r="2104" spans="1:54" hidden="1">
      <c r="A2104">
        <v>3120</v>
      </c>
      <c r="B2104">
        <v>1981</v>
      </c>
      <c r="C2104">
        <f>2024-B2104</f>
        <v>43</v>
      </c>
      <c r="D2104" t="str">
        <f>VLOOKUP(B2104,Reference!$A$1:$B$125, 2)</f>
        <v>Millennials</v>
      </c>
      <c r="E2104" t="s">
        <v>54</v>
      </c>
      <c r="F2104" t="str">
        <f>IF(E2104="High School", "No College", "College")</f>
        <v>College</v>
      </c>
      <c r="G2104" t="s">
        <v>65</v>
      </c>
      <c r="H2104">
        <v>38547</v>
      </c>
      <c r="I2104">
        <v>38547</v>
      </c>
      <c r="J2104" s="4" t="s">
        <v>175</v>
      </c>
      <c r="K2104">
        <v>1</v>
      </c>
      <c r="L2104">
        <v>0</v>
      </c>
      <c r="M2104" t="str">
        <f>IF(OR(K2104&gt;0, L2104&gt;0), "Parent", "Not Parent")</f>
        <v>Parent</v>
      </c>
      <c r="N2104" t="s">
        <v>223</v>
      </c>
      <c r="O2104" s="8">
        <v>41916</v>
      </c>
      <c r="P2104" s="9">
        <f>O2104-N2104</f>
        <v>402</v>
      </c>
      <c r="Q2104">
        <v>49</v>
      </c>
      <c r="R2104" s="9">
        <f>P2104-Q2104</f>
        <v>353</v>
      </c>
      <c r="S2104" s="8">
        <f>O2104-R2104</f>
        <v>41563</v>
      </c>
      <c r="T2104">
        <v>6</v>
      </c>
      <c r="U2104">
        <v>1</v>
      </c>
      <c r="V2104">
        <v>10</v>
      </c>
      <c r="W2104">
        <v>0</v>
      </c>
      <c r="X2104">
        <v>1</v>
      </c>
      <c r="Y2104">
        <v>4</v>
      </c>
      <c r="Z2104">
        <v>22</v>
      </c>
      <c r="AA2104">
        <f>Z2104/P2104</f>
        <v>5.4726368159203981E-2</v>
      </c>
      <c r="AB2104" s="11" t="s">
        <v>506</v>
      </c>
      <c r="AC2104" t="s">
        <v>59</v>
      </c>
      <c r="AD2104">
        <v>1</v>
      </c>
      <c r="AE2104" t="str">
        <f>IF(AD2104&gt;3, "Prefers Discount", "Discount Indifferent")</f>
        <v>Discount Indifferent</v>
      </c>
      <c r="AF2104">
        <v>2</v>
      </c>
      <c r="AG2104">
        <v>1</v>
      </c>
      <c r="AH2104">
        <v>0</v>
      </c>
      <c r="AI2104" t="str">
        <f>INDEX($AF$1:$AH$1,MATCH(MAX(AF2104:AH2104),AF2104:AH2104,0))</f>
        <v>Store_Orders</v>
      </c>
      <c r="AJ2104">
        <v>8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f>SUM(AK2104:AO2104)</f>
        <v>0</v>
      </c>
      <c r="AQ2104" t="s">
        <v>67</v>
      </c>
      <c r="AR2104">
        <v>0</v>
      </c>
      <c r="AS2104" t="str">
        <f>IF(OR(AK2104&gt;0, AL2104&gt;0, AM2104&gt;0, AN2104&gt;0, AO2104&gt;0), "Converted", "Not Converted")</f>
        <v>Not Converted</v>
      </c>
      <c r="AT2104">
        <v>1</v>
      </c>
      <c r="AU2104">
        <v>3</v>
      </c>
      <c r="AV2104">
        <v>11</v>
      </c>
      <c r="AW2104">
        <f>IF(Z2104&gt;607, 4, 0)</f>
        <v>0</v>
      </c>
      <c r="AX2104">
        <f>IF(AA2104&gt;0.1497, 3, 0)</f>
        <v>0</v>
      </c>
      <c r="AY2104">
        <f>IF(P2104&gt;4031, 2, 0)</f>
        <v>0</v>
      </c>
      <c r="AZ2104">
        <f>IF(H2104&gt;51934.91, 1, 0)</f>
        <v>0</v>
      </c>
      <c r="BA2104">
        <f>SUM(AW2104:AZ2104)</f>
        <v>0</v>
      </c>
      <c r="BB2104" t="str">
        <f>VLOOKUP(BA2104,'Standard Deviations'!$L$1:$M$11,2,TRUE)</f>
        <v>No Tier</v>
      </c>
    </row>
    <row r="2105" spans="1:54" hidden="1">
      <c r="A2105">
        <v>7196</v>
      </c>
      <c r="B2105">
        <v>1950</v>
      </c>
      <c r="C2105">
        <f>2024-B2105</f>
        <v>74</v>
      </c>
      <c r="D2105" t="str">
        <f>VLOOKUP(B2105,Reference!$A$1:$B$125, 2)</f>
        <v>Boomers</v>
      </c>
      <c r="E2105" t="s">
        <v>68</v>
      </c>
      <c r="F2105" t="str">
        <f>IF(E2105="High School", "No College", "College")</f>
        <v>College</v>
      </c>
      <c r="G2105" t="s">
        <v>55</v>
      </c>
      <c r="H2105">
        <v>41145</v>
      </c>
      <c r="I2105">
        <v>41145</v>
      </c>
      <c r="J2105" s="4" t="s">
        <v>175</v>
      </c>
      <c r="K2105">
        <v>1</v>
      </c>
      <c r="L2105">
        <v>1</v>
      </c>
      <c r="M2105" t="str">
        <f>IF(OR(K2105&gt;0, L2105&gt;0), "Parent", "Not Parent")</f>
        <v>Parent</v>
      </c>
      <c r="N2105" t="s">
        <v>733</v>
      </c>
      <c r="O2105" s="8">
        <v>41916</v>
      </c>
      <c r="P2105" s="9">
        <f>O2105-N2105</f>
        <v>238</v>
      </c>
      <c r="Q2105">
        <v>20</v>
      </c>
      <c r="R2105" s="9">
        <f>P2105-Q2105</f>
        <v>218</v>
      </c>
      <c r="S2105" s="8">
        <f>O2105-R2105</f>
        <v>41698</v>
      </c>
      <c r="T2105">
        <v>9</v>
      </c>
      <c r="U2105">
        <v>0</v>
      </c>
      <c r="V2105">
        <v>3</v>
      </c>
      <c r="W2105">
        <v>0</v>
      </c>
      <c r="X2105">
        <v>0</v>
      </c>
      <c r="Y2105">
        <v>1</v>
      </c>
      <c r="Z2105">
        <v>13</v>
      </c>
      <c r="AA2105">
        <f>Z2105/P2105</f>
        <v>5.4621848739495799E-2</v>
      </c>
      <c r="AB2105" s="11" t="s">
        <v>506</v>
      </c>
      <c r="AC2105" t="s">
        <v>59</v>
      </c>
      <c r="AD2105">
        <v>1</v>
      </c>
      <c r="AE2105" t="str">
        <f>IF(AD2105&gt;3, "Prefers Discount", "Discount Indifferent")</f>
        <v>Discount Indifferent</v>
      </c>
      <c r="AF2105">
        <v>3</v>
      </c>
      <c r="AG2105">
        <v>0</v>
      </c>
      <c r="AH2105">
        <v>0</v>
      </c>
      <c r="AI2105" t="str">
        <f>INDEX($AF$1:$AH$1,MATCH(MAX(AF2105:AH2105),AF2105:AH2105,0))</f>
        <v>Store_Orders</v>
      </c>
      <c r="AJ2105">
        <v>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f>SUM(AK2105:AO2105)</f>
        <v>0</v>
      </c>
      <c r="AQ2105" t="s">
        <v>67</v>
      </c>
      <c r="AR2105">
        <v>0</v>
      </c>
      <c r="AS2105" t="str">
        <f>IF(OR(AK2105&gt;0, AL2105&gt;0, AM2105&gt;0, AN2105&gt;0, AO2105&gt;0), "Converted", "Not Converted")</f>
        <v>Not Converted</v>
      </c>
      <c r="AT2105">
        <v>0</v>
      </c>
      <c r="AU2105">
        <v>3</v>
      </c>
      <c r="AV2105">
        <v>11</v>
      </c>
      <c r="AW2105">
        <f>IF(Z2105&gt;607, 4, 0)</f>
        <v>0</v>
      </c>
      <c r="AX2105">
        <f>IF(AA2105&gt;0.1497, 3, 0)</f>
        <v>0</v>
      </c>
      <c r="AY2105">
        <f>IF(P2105&gt;4031, 2, 0)</f>
        <v>0</v>
      </c>
      <c r="AZ2105">
        <f>IF(H2105&gt;51934.91, 1, 0)</f>
        <v>0</v>
      </c>
      <c r="BA2105">
        <f>SUM(AW2105:AZ2105)</f>
        <v>0</v>
      </c>
      <c r="BB2105" t="str">
        <f>VLOOKUP(BA2105,'Standard Deviations'!$L$1:$M$11,2,TRUE)</f>
        <v>No Tier</v>
      </c>
    </row>
    <row r="2106" spans="1:54" hidden="1">
      <c r="A2106">
        <v>577</v>
      </c>
      <c r="B2106">
        <v>1976</v>
      </c>
      <c r="C2106">
        <f>2024-B2106</f>
        <v>48</v>
      </c>
      <c r="D2106" t="str">
        <f>VLOOKUP(B2106,Reference!$A$1:$B$125, 2)</f>
        <v>Gen X</v>
      </c>
      <c r="E2106" t="s">
        <v>74</v>
      </c>
      <c r="F2106" t="str">
        <f>IF(E2106="High School", "No College", "College")</f>
        <v>College</v>
      </c>
      <c r="G2106" t="s">
        <v>65</v>
      </c>
      <c r="H2106">
        <v>26907</v>
      </c>
      <c r="I2106">
        <v>26907</v>
      </c>
      <c r="J2106" s="4" t="s">
        <v>341</v>
      </c>
      <c r="K2106">
        <v>1</v>
      </c>
      <c r="L2106">
        <v>1</v>
      </c>
      <c r="M2106" t="str">
        <f>IF(OR(K2106&gt;0, L2106&gt;0), "Parent", "Not Parent")</f>
        <v>Parent</v>
      </c>
      <c r="N2106" t="s">
        <v>301</v>
      </c>
      <c r="O2106" s="8">
        <v>41916</v>
      </c>
      <c r="P2106" s="9">
        <f>O2106-N2106</f>
        <v>410</v>
      </c>
      <c r="Q2106">
        <v>10</v>
      </c>
      <c r="R2106" s="9">
        <f>P2106-Q2106</f>
        <v>400</v>
      </c>
      <c r="S2106" s="8">
        <f>O2106-R2106</f>
        <v>41516</v>
      </c>
      <c r="T2106">
        <v>9</v>
      </c>
      <c r="U2106">
        <v>1</v>
      </c>
      <c r="V2106">
        <v>7</v>
      </c>
      <c r="W2106">
        <v>0</v>
      </c>
      <c r="X2106">
        <v>3</v>
      </c>
      <c r="Y2106">
        <v>2</v>
      </c>
      <c r="Z2106">
        <v>22</v>
      </c>
      <c r="AA2106">
        <f>Z2106/P2106</f>
        <v>5.3658536585365853E-2</v>
      </c>
      <c r="AB2106" s="11" t="s">
        <v>506</v>
      </c>
      <c r="AC2106" t="s">
        <v>59</v>
      </c>
      <c r="AD2106">
        <v>2</v>
      </c>
      <c r="AE2106" t="str">
        <f>IF(AD2106&gt;3, "Prefers Discount", "Discount Indifferent")</f>
        <v>Discount Indifferent</v>
      </c>
      <c r="AF2106">
        <v>3</v>
      </c>
      <c r="AG2106">
        <v>1</v>
      </c>
      <c r="AH2106">
        <v>0</v>
      </c>
      <c r="AI2106" t="str">
        <f>INDEX($AF$1:$AH$1,MATCH(MAX(AF2106:AH2106),AF2106:AH2106,0))</f>
        <v>Store_Orders</v>
      </c>
      <c r="AJ2106">
        <v>7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f>SUM(AK2106:AO2106)</f>
        <v>0</v>
      </c>
      <c r="AQ2106" t="s">
        <v>67</v>
      </c>
      <c r="AR2106">
        <v>0</v>
      </c>
      <c r="AS2106" t="str">
        <f>IF(OR(AK2106&gt;0, AL2106&gt;0, AM2106&gt;0, AN2106&gt;0, AO2106&gt;0), "Converted", "Not Converted")</f>
        <v>Not Converted</v>
      </c>
      <c r="AT2106">
        <v>0</v>
      </c>
      <c r="AU2106">
        <v>3</v>
      </c>
      <c r="AV2106">
        <v>11</v>
      </c>
      <c r="AW2106">
        <f>IF(Z2106&gt;607, 4, 0)</f>
        <v>0</v>
      </c>
      <c r="AX2106">
        <f>IF(AA2106&gt;0.1497, 3, 0)</f>
        <v>0</v>
      </c>
      <c r="AY2106">
        <f>IF(P2106&gt;4031, 2, 0)</f>
        <v>0</v>
      </c>
      <c r="AZ2106">
        <f>IF(H2106&gt;51934.91, 1, 0)</f>
        <v>0</v>
      </c>
      <c r="BA2106">
        <f>SUM(AW2106:AZ2106)</f>
        <v>0</v>
      </c>
      <c r="BB2106" t="str">
        <f>VLOOKUP(BA2106,'Standard Deviations'!$L$1:$M$11,2,TRUE)</f>
        <v>No Tier</v>
      </c>
    </row>
    <row r="2107" spans="1:54" hidden="1">
      <c r="A2107">
        <v>8702</v>
      </c>
      <c r="B2107">
        <v>1976</v>
      </c>
      <c r="C2107">
        <f>2024-B2107</f>
        <v>48</v>
      </c>
      <c r="D2107" t="str">
        <f>VLOOKUP(B2107,Reference!$A$1:$B$125, 2)</f>
        <v>Gen X</v>
      </c>
      <c r="E2107" t="s">
        <v>74</v>
      </c>
      <c r="F2107" t="str">
        <f>IF(E2107="High School", "No College", "College")</f>
        <v>College</v>
      </c>
      <c r="G2107" t="s">
        <v>65</v>
      </c>
      <c r="H2107">
        <v>26907</v>
      </c>
      <c r="I2107">
        <v>26907</v>
      </c>
      <c r="J2107" s="4" t="s">
        <v>341</v>
      </c>
      <c r="K2107">
        <v>1</v>
      </c>
      <c r="L2107">
        <v>1</v>
      </c>
      <c r="M2107" t="str">
        <f>IF(OR(K2107&gt;0, L2107&gt;0), "Parent", "Not Parent")</f>
        <v>Parent</v>
      </c>
      <c r="N2107" t="s">
        <v>301</v>
      </c>
      <c r="O2107" s="8">
        <v>41916</v>
      </c>
      <c r="P2107" s="9">
        <f>O2107-N2107</f>
        <v>410</v>
      </c>
      <c r="Q2107">
        <v>10</v>
      </c>
      <c r="R2107" s="9">
        <f>P2107-Q2107</f>
        <v>400</v>
      </c>
      <c r="S2107" s="8">
        <f>O2107-R2107</f>
        <v>41516</v>
      </c>
      <c r="T2107">
        <v>9</v>
      </c>
      <c r="U2107">
        <v>1</v>
      </c>
      <c r="V2107">
        <v>7</v>
      </c>
      <c r="W2107">
        <v>0</v>
      </c>
      <c r="X2107">
        <v>3</v>
      </c>
      <c r="Y2107">
        <v>2</v>
      </c>
      <c r="Z2107">
        <v>22</v>
      </c>
      <c r="AA2107">
        <f>Z2107/P2107</f>
        <v>5.3658536585365853E-2</v>
      </c>
      <c r="AB2107" s="11" t="s">
        <v>506</v>
      </c>
      <c r="AC2107" t="s">
        <v>59</v>
      </c>
      <c r="AD2107">
        <v>2</v>
      </c>
      <c r="AE2107" t="str">
        <f>IF(AD2107&gt;3, "Prefers Discount", "Discount Indifferent")</f>
        <v>Discount Indifferent</v>
      </c>
      <c r="AF2107">
        <v>3</v>
      </c>
      <c r="AG2107">
        <v>1</v>
      </c>
      <c r="AH2107">
        <v>0</v>
      </c>
      <c r="AI2107" t="str">
        <f>INDEX($AF$1:$AH$1,MATCH(MAX(AF2107:AH2107),AF2107:AH2107,0))</f>
        <v>Store_Orders</v>
      </c>
      <c r="AJ2107">
        <v>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f>SUM(AK2107:AO2107)</f>
        <v>0</v>
      </c>
      <c r="AQ2107" t="s">
        <v>67</v>
      </c>
      <c r="AR2107">
        <v>0</v>
      </c>
      <c r="AS2107" t="str">
        <f>IF(OR(AK2107&gt;0, AL2107&gt;0, AM2107&gt;0, AN2107&gt;0, AO2107&gt;0), "Converted", "Not Converted")</f>
        <v>Not Converted</v>
      </c>
      <c r="AT2107">
        <v>0</v>
      </c>
      <c r="AU2107">
        <v>3</v>
      </c>
      <c r="AV2107">
        <v>11</v>
      </c>
      <c r="AW2107">
        <f>IF(Z2107&gt;607, 4, 0)</f>
        <v>0</v>
      </c>
      <c r="AX2107">
        <f>IF(AA2107&gt;0.1497, 3, 0)</f>
        <v>0</v>
      </c>
      <c r="AY2107">
        <f>IF(P2107&gt;4031, 2, 0)</f>
        <v>0</v>
      </c>
      <c r="AZ2107">
        <f>IF(H2107&gt;51934.91, 1, 0)</f>
        <v>0</v>
      </c>
      <c r="BA2107">
        <f>SUM(AW2107:AZ2107)</f>
        <v>0</v>
      </c>
      <c r="BB2107" t="str">
        <f>VLOOKUP(BA2107,'Standard Deviations'!$L$1:$M$11,2,TRUE)</f>
        <v>No Tier</v>
      </c>
    </row>
    <row r="2108" spans="1:54">
      <c r="A2108">
        <v>5393</v>
      </c>
      <c r="B2108">
        <v>1977</v>
      </c>
      <c r="C2108">
        <f>2024-B2108</f>
        <v>47</v>
      </c>
      <c r="D2108" t="str">
        <f>VLOOKUP(B2108,Reference!$A$1:$B$125, 2)</f>
        <v>Gen X</v>
      </c>
      <c r="E2108" t="s">
        <v>54</v>
      </c>
      <c r="F2108" t="str">
        <f>IF(E2108="High School", "No College", "College")</f>
        <v>College</v>
      </c>
      <c r="G2108" t="s">
        <v>60</v>
      </c>
      <c r="H2108">
        <v>23763</v>
      </c>
      <c r="I2108">
        <v>23763</v>
      </c>
      <c r="J2108" s="4" t="s">
        <v>341</v>
      </c>
      <c r="K2108">
        <v>1</v>
      </c>
      <c r="L2108">
        <v>0</v>
      </c>
      <c r="M2108" t="str">
        <f>IF(OR(K2108&gt;0, L2108&gt;0), "Parent", "Not Parent")</f>
        <v>Parent</v>
      </c>
      <c r="N2108" t="s">
        <v>442</v>
      </c>
      <c r="O2108" s="8">
        <v>41916</v>
      </c>
      <c r="P2108" s="9">
        <f>O2108-N2108</f>
        <v>788</v>
      </c>
      <c r="Q2108">
        <v>64</v>
      </c>
      <c r="R2108" s="9">
        <f>P2108-Q2108</f>
        <v>724</v>
      </c>
      <c r="S2108" s="8">
        <f>O2108-R2108</f>
        <v>41192</v>
      </c>
      <c r="T2108">
        <v>22</v>
      </c>
      <c r="U2108">
        <v>0</v>
      </c>
      <c r="V2108">
        <v>6</v>
      </c>
      <c r="W2108">
        <v>6</v>
      </c>
      <c r="X2108">
        <v>2</v>
      </c>
      <c r="Y2108">
        <v>6</v>
      </c>
      <c r="Z2108">
        <v>42</v>
      </c>
      <c r="AA2108">
        <f>Z2108/P2108</f>
        <v>5.3299492385786802E-2</v>
      </c>
      <c r="AB2108" s="14" t="s">
        <v>506</v>
      </c>
      <c r="AC2108" s="13" t="s">
        <v>63</v>
      </c>
      <c r="AD2108">
        <v>1</v>
      </c>
      <c r="AE2108" t="str">
        <f>IF(AD2108&gt;3, "Prefers Discount", "Discount Indifferent")</f>
        <v>Discount Indifferent</v>
      </c>
      <c r="AF2108">
        <v>3</v>
      </c>
      <c r="AG2108">
        <v>1</v>
      </c>
      <c r="AH2108">
        <v>0</v>
      </c>
      <c r="AI2108" t="str">
        <f>INDEX($AF$1:$AH$1,MATCH(MAX(AF2108:AH2108),AF2108:AH2108,0))</f>
        <v>Store_Orders</v>
      </c>
      <c r="AJ2108">
        <v>7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f>SUM(AK2108:AO2108)</f>
        <v>0</v>
      </c>
      <c r="AQ2108" t="s">
        <v>67</v>
      </c>
      <c r="AR2108">
        <v>0</v>
      </c>
      <c r="AS2108" t="str">
        <f>IF(OR(AK2108&gt;0, AL2108&gt;0, AM2108&gt;0, AN2108&gt;0, AO2108&gt;0), "Converted", "Not Converted")</f>
        <v>Not Converted</v>
      </c>
      <c r="AT2108">
        <v>0</v>
      </c>
      <c r="AU2108">
        <v>3</v>
      </c>
      <c r="AV2108">
        <v>11</v>
      </c>
      <c r="AW2108">
        <f>IF(Z2108&gt;607, 4, 0)</f>
        <v>0</v>
      </c>
      <c r="AX2108">
        <f>IF(AA2108&gt;0.1497, 3, 0)</f>
        <v>0</v>
      </c>
      <c r="AY2108">
        <f>IF(P2108&gt;4031, 2, 0)</f>
        <v>0</v>
      </c>
      <c r="AZ2108">
        <f>IF(H2108&gt;51934.91, 1, 0)</f>
        <v>0</v>
      </c>
      <c r="BA2108">
        <f>SUM(AW2108:AZ2108)</f>
        <v>0</v>
      </c>
      <c r="BB2108" t="str">
        <f>VLOOKUP(BA2108,'Standard Deviations'!$L$1:$M$11,2,TRUE)</f>
        <v>No Tier</v>
      </c>
    </row>
    <row r="2109" spans="1:54">
      <c r="A2109">
        <v>4298</v>
      </c>
      <c r="B2109">
        <v>1973</v>
      </c>
      <c r="C2109">
        <f>2024-B2109</f>
        <v>51</v>
      </c>
      <c r="D2109" t="str">
        <f>VLOOKUP(B2109,Reference!$A$1:$B$125, 2)</f>
        <v>Gen X</v>
      </c>
      <c r="E2109" t="s">
        <v>68</v>
      </c>
      <c r="F2109" t="str">
        <f>IF(E2109="High School", "No College", "College")</f>
        <v>College</v>
      </c>
      <c r="G2109" t="s">
        <v>65</v>
      </c>
      <c r="H2109">
        <v>20427</v>
      </c>
      <c r="I2109">
        <v>20427</v>
      </c>
      <c r="J2109" s="4" t="s">
        <v>341</v>
      </c>
      <c r="K2109">
        <v>1</v>
      </c>
      <c r="L2109">
        <v>0</v>
      </c>
      <c r="M2109" t="str">
        <f>IF(OR(K2109&gt;0, L2109&gt;0), "Parent", "Not Parent")</f>
        <v>Parent</v>
      </c>
      <c r="N2109" t="s">
        <v>630</v>
      </c>
      <c r="O2109" s="8">
        <v>41916</v>
      </c>
      <c r="P2109" s="9">
        <f>O2109-N2109</f>
        <v>194</v>
      </c>
      <c r="Q2109">
        <v>63</v>
      </c>
      <c r="R2109" s="9">
        <f>P2109-Q2109</f>
        <v>131</v>
      </c>
      <c r="S2109" s="8">
        <f>O2109-R2109</f>
        <v>41785</v>
      </c>
      <c r="T2109">
        <v>5</v>
      </c>
      <c r="U2109">
        <v>0</v>
      </c>
      <c r="V2109">
        <v>4</v>
      </c>
      <c r="W2109">
        <v>0</v>
      </c>
      <c r="X2109">
        <v>0</v>
      </c>
      <c r="Y2109">
        <v>1</v>
      </c>
      <c r="Z2109">
        <v>10</v>
      </c>
      <c r="AA2109">
        <f>Z2109/P2109</f>
        <v>5.1546391752577317E-2</v>
      </c>
      <c r="AB2109" s="14" t="s">
        <v>506</v>
      </c>
      <c r="AC2109" s="13" t="s">
        <v>63</v>
      </c>
      <c r="AD2109">
        <v>1</v>
      </c>
      <c r="AE2109" t="str">
        <f>IF(AD2109&gt;3, "Prefers Discount", "Discount Indifferent")</f>
        <v>Discount Indifferent</v>
      </c>
      <c r="AF2109">
        <v>2</v>
      </c>
      <c r="AG2109">
        <v>1</v>
      </c>
      <c r="AH2109">
        <v>0</v>
      </c>
      <c r="AI2109" t="str">
        <f>INDEX($AF$1:$AH$1,MATCH(MAX(AF2109:AH2109),AF2109:AH2109,0))</f>
        <v>Store_Orders</v>
      </c>
      <c r="AJ2109">
        <v>8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f>SUM(AK2109:AO2109)</f>
        <v>0</v>
      </c>
      <c r="AQ2109" t="s">
        <v>67</v>
      </c>
      <c r="AR2109">
        <v>0</v>
      </c>
      <c r="AS2109" t="str">
        <f>IF(OR(AK2109&gt;0, AL2109&gt;0, AM2109&gt;0, AN2109&gt;0, AO2109&gt;0), "Converted", "Not Converted")</f>
        <v>Not Converted</v>
      </c>
      <c r="AT2109">
        <v>0</v>
      </c>
      <c r="AU2109">
        <v>3</v>
      </c>
      <c r="AV2109">
        <v>11</v>
      </c>
      <c r="AW2109">
        <f>IF(Z2109&gt;607, 4, 0)</f>
        <v>0</v>
      </c>
      <c r="AX2109">
        <f>IF(AA2109&gt;0.1497, 3, 0)</f>
        <v>0</v>
      </c>
      <c r="AY2109">
        <f>IF(P2109&gt;4031, 2, 0)</f>
        <v>0</v>
      </c>
      <c r="AZ2109">
        <f>IF(H2109&gt;51934.91, 1, 0)</f>
        <v>0</v>
      </c>
      <c r="BA2109">
        <f>SUM(AW2109:AZ2109)</f>
        <v>0</v>
      </c>
      <c r="BB2109" t="str">
        <f>VLOOKUP(BA2109,'Standard Deviations'!$L$1:$M$11,2,TRUE)</f>
        <v>No Tier</v>
      </c>
    </row>
    <row r="2110" spans="1:54" hidden="1">
      <c r="A2110">
        <v>10175</v>
      </c>
      <c r="B2110">
        <v>1958</v>
      </c>
      <c r="C2110">
        <f>2024-B2110</f>
        <v>66</v>
      </c>
      <c r="D2110" t="str">
        <f>VLOOKUP(B2110,Reference!$A$1:$B$125, 2)</f>
        <v>Boomers</v>
      </c>
      <c r="E2110" t="s">
        <v>68</v>
      </c>
      <c r="F2110" t="str">
        <f>IF(E2110="High School", "No College", "College")</f>
        <v>College</v>
      </c>
      <c r="G2110" t="s">
        <v>71</v>
      </c>
      <c r="H2110">
        <v>32173</v>
      </c>
      <c r="I2110">
        <v>32173</v>
      </c>
      <c r="J2110" s="4" t="s">
        <v>175</v>
      </c>
      <c r="K2110">
        <v>0</v>
      </c>
      <c r="L2110">
        <v>1</v>
      </c>
      <c r="M2110" t="str">
        <f>IF(OR(K2110&gt;0, L2110&gt;0), "Parent", "Not Parent")</f>
        <v>Parent</v>
      </c>
      <c r="N2110" t="s">
        <v>583</v>
      </c>
      <c r="O2110" s="8">
        <v>41916</v>
      </c>
      <c r="P2110" s="9">
        <f>O2110-N2110</f>
        <v>429</v>
      </c>
      <c r="Q2110">
        <v>0</v>
      </c>
      <c r="R2110" s="9">
        <f>P2110-Q2110</f>
        <v>429</v>
      </c>
      <c r="S2110" s="8">
        <f>O2110-R2110</f>
        <v>41487</v>
      </c>
      <c r="T2110">
        <v>18</v>
      </c>
      <c r="U2110">
        <v>0</v>
      </c>
      <c r="V2110">
        <v>2</v>
      </c>
      <c r="W2110">
        <v>0</v>
      </c>
      <c r="X2110">
        <v>0</v>
      </c>
      <c r="Y2110">
        <v>2</v>
      </c>
      <c r="Z2110">
        <v>22</v>
      </c>
      <c r="AA2110">
        <f>Z2110/P2110</f>
        <v>5.128205128205128E-2</v>
      </c>
      <c r="AB2110" s="11" t="s">
        <v>506</v>
      </c>
      <c r="AC2110" t="s">
        <v>59</v>
      </c>
      <c r="AD2110">
        <v>1</v>
      </c>
      <c r="AE2110" t="str">
        <f>IF(AD2110&gt;3, "Prefers Discount", "Discount Indifferent")</f>
        <v>Discount Indifferent</v>
      </c>
      <c r="AF2110">
        <v>3</v>
      </c>
      <c r="AG2110">
        <v>1</v>
      </c>
      <c r="AH2110">
        <v>0</v>
      </c>
      <c r="AI2110" t="str">
        <f>INDEX($AF$1:$AH$1,MATCH(MAX(AF2110:AH2110),AF2110:AH2110,0))</f>
        <v>Store_Orders</v>
      </c>
      <c r="AJ2110">
        <v>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f>SUM(AK2110:AO2110)</f>
        <v>0</v>
      </c>
      <c r="AQ2110" t="s">
        <v>67</v>
      </c>
      <c r="AR2110">
        <v>0</v>
      </c>
      <c r="AS2110" t="str">
        <f>IF(OR(AK2110&gt;0, AL2110&gt;0, AM2110&gt;0, AN2110&gt;0, AO2110&gt;0), "Converted", "Not Converted")</f>
        <v>Not Converted</v>
      </c>
      <c r="AT2110">
        <v>0</v>
      </c>
      <c r="AU2110">
        <v>3</v>
      </c>
      <c r="AV2110">
        <v>11</v>
      </c>
      <c r="AW2110">
        <f>IF(Z2110&gt;607, 4, 0)</f>
        <v>0</v>
      </c>
      <c r="AX2110">
        <f>IF(AA2110&gt;0.1497, 3, 0)</f>
        <v>0</v>
      </c>
      <c r="AY2110">
        <f>IF(P2110&gt;4031, 2, 0)</f>
        <v>0</v>
      </c>
      <c r="AZ2110">
        <f>IF(H2110&gt;51934.91, 1, 0)</f>
        <v>0</v>
      </c>
      <c r="BA2110">
        <f>SUM(AW2110:AZ2110)</f>
        <v>0</v>
      </c>
      <c r="BB2110" t="str">
        <f>VLOOKUP(BA2110,'Standard Deviations'!$L$1:$M$11,2,TRUE)</f>
        <v>No Tier</v>
      </c>
    </row>
    <row r="2111" spans="1:54">
      <c r="A2111">
        <v>2166</v>
      </c>
      <c r="B2111">
        <v>1960</v>
      </c>
      <c r="C2111">
        <f>2024-B2111</f>
        <v>64</v>
      </c>
      <c r="D2111" t="str">
        <f>VLOOKUP(B2111,Reference!$A$1:$B$125, 2)</f>
        <v>Boomers</v>
      </c>
      <c r="E2111" t="s">
        <v>74</v>
      </c>
      <c r="F2111" t="str">
        <f>IF(E2111="High School", "No College", "College")</f>
        <v>College</v>
      </c>
      <c r="G2111" t="s">
        <v>89</v>
      </c>
      <c r="H2111">
        <v>46779</v>
      </c>
      <c r="I2111">
        <v>46779</v>
      </c>
      <c r="J2111" s="4" t="s">
        <v>175</v>
      </c>
      <c r="K2111">
        <v>1</v>
      </c>
      <c r="L2111">
        <v>1</v>
      </c>
      <c r="M2111" t="str">
        <f>IF(OR(K2111&gt;0, L2111&gt;0), "Parent", "Not Parent")</f>
        <v>Parent</v>
      </c>
      <c r="N2111" t="s">
        <v>629</v>
      </c>
      <c r="O2111" s="8">
        <v>41916</v>
      </c>
      <c r="P2111" s="9">
        <f>O2111-N2111</f>
        <v>449</v>
      </c>
      <c r="Q2111">
        <v>55</v>
      </c>
      <c r="R2111" s="9">
        <f>P2111-Q2111</f>
        <v>394</v>
      </c>
      <c r="S2111" s="8">
        <f>O2111-R2111</f>
        <v>41522</v>
      </c>
      <c r="T2111">
        <v>12</v>
      </c>
      <c r="U2111">
        <v>1</v>
      </c>
      <c r="V2111">
        <v>3</v>
      </c>
      <c r="W2111">
        <v>0</v>
      </c>
      <c r="X2111">
        <v>0</v>
      </c>
      <c r="Y2111">
        <v>7</v>
      </c>
      <c r="Z2111">
        <v>23</v>
      </c>
      <c r="AA2111">
        <f>Z2111/P2111</f>
        <v>5.1224944320712694E-2</v>
      </c>
      <c r="AB2111" s="14" t="s">
        <v>506</v>
      </c>
      <c r="AC2111" s="13" t="s">
        <v>63</v>
      </c>
      <c r="AD2111">
        <v>1</v>
      </c>
      <c r="AE2111" t="str">
        <f>IF(AD2111&gt;3, "Prefers Discount", "Discount Indifferent")</f>
        <v>Discount Indifferent</v>
      </c>
      <c r="AF2111">
        <v>2</v>
      </c>
      <c r="AG2111">
        <v>0</v>
      </c>
      <c r="AH2111">
        <v>1</v>
      </c>
      <c r="AI2111" t="str">
        <f>INDEX($AF$1:$AH$1,MATCH(MAX(AF2111:AH2111),AF2111:AH2111,0))</f>
        <v>Store_Orders</v>
      </c>
      <c r="AJ2111">
        <v>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f>SUM(AK2111:AO2111)</f>
        <v>0</v>
      </c>
      <c r="AQ2111" t="s">
        <v>67</v>
      </c>
      <c r="AR2111">
        <v>0</v>
      </c>
      <c r="AS2111" t="str">
        <f>IF(OR(AK2111&gt;0, AL2111&gt;0, AM2111&gt;0, AN2111&gt;0, AO2111&gt;0), "Converted", "Not Converted")</f>
        <v>Not Converted</v>
      </c>
      <c r="AT2111">
        <v>0</v>
      </c>
      <c r="AU2111">
        <v>3</v>
      </c>
      <c r="AV2111">
        <v>11</v>
      </c>
      <c r="AW2111">
        <f>IF(Z2111&gt;607, 4, 0)</f>
        <v>0</v>
      </c>
      <c r="AX2111">
        <f>IF(AA2111&gt;0.1497, 3, 0)</f>
        <v>0</v>
      </c>
      <c r="AY2111">
        <f>IF(P2111&gt;4031, 2, 0)</f>
        <v>0</v>
      </c>
      <c r="AZ2111">
        <f>IF(H2111&gt;51934.91, 1, 0)</f>
        <v>0</v>
      </c>
      <c r="BA2111">
        <f>SUM(AW2111:AZ2111)</f>
        <v>0</v>
      </c>
      <c r="BB2111" t="str">
        <f>VLOOKUP(BA2111,'Standard Deviations'!$L$1:$M$11,2,TRUE)</f>
        <v>No Tier</v>
      </c>
    </row>
    <row r="2112" spans="1:54" hidden="1">
      <c r="A2112">
        <v>679</v>
      </c>
      <c r="B2112">
        <v>1957</v>
      </c>
      <c r="C2112">
        <f>2024-B2112</f>
        <v>67</v>
      </c>
      <c r="D2112" t="str">
        <f>VLOOKUP(B2112,Reference!$A$1:$B$125, 2)</f>
        <v>Boomers</v>
      </c>
      <c r="E2112" t="s">
        <v>68</v>
      </c>
      <c r="F2112" t="str">
        <f>IF(E2112="High School", "No College", "College")</f>
        <v>College</v>
      </c>
      <c r="G2112" t="s">
        <v>55</v>
      </c>
      <c r="H2112">
        <v>37633</v>
      </c>
      <c r="I2112">
        <v>37633</v>
      </c>
      <c r="J2112" s="4" t="s">
        <v>175</v>
      </c>
      <c r="K2112">
        <v>1</v>
      </c>
      <c r="L2112">
        <v>1</v>
      </c>
      <c r="M2112" t="str">
        <f>IF(OR(K2112&gt;0, L2112&gt;0), "Parent", "Not Parent")</f>
        <v>Parent</v>
      </c>
      <c r="N2112" t="s">
        <v>511</v>
      </c>
      <c r="O2112" s="8">
        <v>41916</v>
      </c>
      <c r="P2112" s="9">
        <f>O2112-N2112</f>
        <v>744</v>
      </c>
      <c r="Q2112">
        <v>49</v>
      </c>
      <c r="R2112" s="9">
        <f>P2112-Q2112</f>
        <v>695</v>
      </c>
      <c r="S2112" s="8">
        <f>O2112-R2112</f>
        <v>41221</v>
      </c>
      <c r="T2112">
        <v>13</v>
      </c>
      <c r="U2112">
        <v>4</v>
      </c>
      <c r="V2112">
        <v>20</v>
      </c>
      <c r="W2112">
        <v>0</v>
      </c>
      <c r="X2112">
        <v>0</v>
      </c>
      <c r="Y2112">
        <v>1</v>
      </c>
      <c r="Z2112">
        <v>38</v>
      </c>
      <c r="AA2112">
        <f>Z2112/P2112</f>
        <v>5.1075268817204304E-2</v>
      </c>
      <c r="AB2112" s="11" t="s">
        <v>506</v>
      </c>
      <c r="AC2112" t="s">
        <v>59</v>
      </c>
      <c r="AD2112">
        <v>2</v>
      </c>
      <c r="AE2112" t="str">
        <f>IF(AD2112&gt;3, "Prefers Discount", "Discount Indifferent")</f>
        <v>Discount Indifferent</v>
      </c>
      <c r="AF2112">
        <v>3</v>
      </c>
      <c r="AG2112">
        <v>1</v>
      </c>
      <c r="AH2112">
        <v>0</v>
      </c>
      <c r="AI2112" t="str">
        <f>INDEX($AF$1:$AH$1,MATCH(MAX(AF2112:AH2112),AF2112:AH2112,0))</f>
        <v>Store_Orders</v>
      </c>
      <c r="AJ2112">
        <v>9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f>SUM(AK2112:AO2112)</f>
        <v>0</v>
      </c>
      <c r="AQ2112" t="s">
        <v>67</v>
      </c>
      <c r="AR2112">
        <v>0</v>
      </c>
      <c r="AS2112" t="str">
        <f>IF(OR(AK2112&gt;0, AL2112&gt;0, AM2112&gt;0, AN2112&gt;0, AO2112&gt;0), "Converted", "Not Converted")</f>
        <v>Not Converted</v>
      </c>
      <c r="AT2112">
        <v>0</v>
      </c>
      <c r="AU2112">
        <v>3</v>
      </c>
      <c r="AV2112">
        <v>11</v>
      </c>
      <c r="AW2112">
        <f>IF(Z2112&gt;607, 4, 0)</f>
        <v>0</v>
      </c>
      <c r="AX2112">
        <f>IF(AA2112&gt;0.1497, 3, 0)</f>
        <v>0</v>
      </c>
      <c r="AY2112">
        <f>IF(P2112&gt;4031, 2, 0)</f>
        <v>0</v>
      </c>
      <c r="AZ2112">
        <f>IF(H2112&gt;51934.91, 1, 0)</f>
        <v>0</v>
      </c>
      <c r="BA2112">
        <f>SUM(AW2112:AZ2112)</f>
        <v>0</v>
      </c>
      <c r="BB2112" t="str">
        <f>VLOOKUP(BA2112,'Standard Deviations'!$L$1:$M$11,2,TRUE)</f>
        <v>No Tier</v>
      </c>
    </row>
    <row r="2113" spans="1:54" hidden="1">
      <c r="A2113">
        <v>4415</v>
      </c>
      <c r="B2113">
        <v>1961</v>
      </c>
      <c r="C2113">
        <f>2024-B2113</f>
        <v>63</v>
      </c>
      <c r="D2113" t="str">
        <f>VLOOKUP(B2113,Reference!$A$1:$B$125, 2)</f>
        <v>Boomers</v>
      </c>
      <c r="E2113" t="s">
        <v>54</v>
      </c>
      <c r="F2113" t="str">
        <f>IF(E2113="High School", "No College", "College")</f>
        <v>College</v>
      </c>
      <c r="G2113" t="s">
        <v>55</v>
      </c>
      <c r="H2113">
        <v>16860</v>
      </c>
      <c r="I2113">
        <v>16860</v>
      </c>
      <c r="J2113" s="4" t="s">
        <v>341</v>
      </c>
      <c r="K2113">
        <v>1</v>
      </c>
      <c r="L2113">
        <v>1</v>
      </c>
      <c r="M2113" t="str">
        <f>IF(OR(K2113&gt;0, L2113&gt;0), "Parent", "Not Parent")</f>
        <v>Parent</v>
      </c>
      <c r="N2113" t="s">
        <v>325</v>
      </c>
      <c r="O2113" s="8">
        <v>41916</v>
      </c>
      <c r="P2113" s="9">
        <f>O2113-N2113</f>
        <v>752</v>
      </c>
      <c r="Q2113">
        <v>19</v>
      </c>
      <c r="R2113" s="9">
        <f>P2113-Q2113</f>
        <v>733</v>
      </c>
      <c r="S2113" s="8">
        <f>O2113-R2113</f>
        <v>41183</v>
      </c>
      <c r="T2113">
        <v>10</v>
      </c>
      <c r="U2113">
        <v>4</v>
      </c>
      <c r="V2113">
        <v>4</v>
      </c>
      <c r="W2113">
        <v>3</v>
      </c>
      <c r="X2113">
        <v>3</v>
      </c>
      <c r="Y2113">
        <v>14</v>
      </c>
      <c r="Z2113">
        <v>38</v>
      </c>
      <c r="AA2113">
        <f>Z2113/P2113</f>
        <v>5.0531914893617018E-2</v>
      </c>
      <c r="AB2113" s="11" t="s">
        <v>506</v>
      </c>
      <c r="AC2113" t="s">
        <v>59</v>
      </c>
      <c r="AD2113">
        <v>3</v>
      </c>
      <c r="AE2113" t="str">
        <f>IF(AD2113&gt;3, "Prefers Discount", "Discount Indifferent")</f>
        <v>Discount Indifferent</v>
      </c>
      <c r="AF2113">
        <v>3</v>
      </c>
      <c r="AG2113">
        <v>1</v>
      </c>
      <c r="AH2113">
        <v>1</v>
      </c>
      <c r="AI2113" t="str">
        <f>INDEX($AF$1:$AH$1,MATCH(MAX(AF2113:AH2113),AF2113:AH2113,0))</f>
        <v>Store_Orders</v>
      </c>
      <c r="AJ2113">
        <v>7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f>SUM(AK2113:AO2113)</f>
        <v>0</v>
      </c>
      <c r="AQ2113" t="s">
        <v>67</v>
      </c>
      <c r="AR2113">
        <v>0</v>
      </c>
      <c r="AS2113" t="str">
        <f>IF(OR(AK2113&gt;0, AL2113&gt;0, AM2113&gt;0, AN2113&gt;0, AO2113&gt;0), "Converted", "Not Converted")</f>
        <v>Not Converted</v>
      </c>
      <c r="AT2113">
        <v>0</v>
      </c>
      <c r="AU2113">
        <v>3</v>
      </c>
      <c r="AV2113">
        <v>11</v>
      </c>
      <c r="AW2113">
        <f>IF(Z2113&gt;607, 4, 0)</f>
        <v>0</v>
      </c>
      <c r="AX2113">
        <f>IF(AA2113&gt;0.1497, 3, 0)</f>
        <v>0</v>
      </c>
      <c r="AY2113">
        <f>IF(P2113&gt;4031, 2, 0)</f>
        <v>0</v>
      </c>
      <c r="AZ2113">
        <f>IF(H2113&gt;51934.91, 1, 0)</f>
        <v>0</v>
      </c>
      <c r="BA2113">
        <f>SUM(AW2113:AZ2113)</f>
        <v>0</v>
      </c>
      <c r="BB2113" t="str">
        <f>VLOOKUP(BA2113,'Standard Deviations'!$L$1:$M$11,2,TRUE)</f>
        <v>No Tier</v>
      </c>
    </row>
    <row r="2114" spans="1:54" hidden="1">
      <c r="A2114">
        <v>624</v>
      </c>
      <c r="B2114">
        <v>1984</v>
      </c>
      <c r="C2114">
        <f>2024-B2114</f>
        <v>40</v>
      </c>
      <c r="D2114" t="str">
        <f>VLOOKUP(B2114,Reference!$A$1:$B$125, 2)</f>
        <v>Millennials</v>
      </c>
      <c r="E2114" t="s">
        <v>64</v>
      </c>
      <c r="F2114" t="str">
        <f>IF(E2114="High School", "No College", "College")</f>
        <v>College</v>
      </c>
      <c r="G2114" t="s">
        <v>60</v>
      </c>
      <c r="H2114">
        <v>18890</v>
      </c>
      <c r="I2114">
        <v>18890</v>
      </c>
      <c r="J2114" s="4" t="s">
        <v>341</v>
      </c>
      <c r="K2114">
        <v>0</v>
      </c>
      <c r="L2114">
        <v>0</v>
      </c>
      <c r="M2114" t="str">
        <f>IF(OR(K2114&gt;0, L2114&gt;0), "Parent", "Not Parent")</f>
        <v>Not Parent</v>
      </c>
      <c r="N2114" t="s">
        <v>358</v>
      </c>
      <c r="O2114" s="8">
        <v>41916</v>
      </c>
      <c r="P2114" s="9">
        <f>O2114-N2114</f>
        <v>693</v>
      </c>
      <c r="Q2114">
        <v>5</v>
      </c>
      <c r="R2114" s="9">
        <f>P2114-Q2114</f>
        <v>688</v>
      </c>
      <c r="S2114" s="8">
        <f>O2114-R2114</f>
        <v>41228</v>
      </c>
      <c r="T2114">
        <v>6</v>
      </c>
      <c r="U2114">
        <v>4</v>
      </c>
      <c r="V2114">
        <v>1</v>
      </c>
      <c r="W2114">
        <v>7</v>
      </c>
      <c r="X2114">
        <v>2</v>
      </c>
      <c r="Y2114">
        <v>15</v>
      </c>
      <c r="Z2114">
        <v>35</v>
      </c>
      <c r="AA2114">
        <f>Z2114/P2114</f>
        <v>5.0505050505050504E-2</v>
      </c>
      <c r="AB2114" s="11" t="s">
        <v>506</v>
      </c>
      <c r="AC2114" t="s">
        <v>59</v>
      </c>
      <c r="AD2114">
        <v>1</v>
      </c>
      <c r="AE2114" t="str">
        <f>IF(AD2114&gt;3, "Prefers Discount", "Discount Indifferent")</f>
        <v>Discount Indifferent</v>
      </c>
      <c r="AF2114">
        <v>2</v>
      </c>
      <c r="AG2114">
        <v>0</v>
      </c>
      <c r="AH2114">
        <v>1</v>
      </c>
      <c r="AI2114" t="str">
        <f>INDEX($AF$1:$AH$1,MATCH(MAX(AF2114:AH2114),AF2114:AH2114,0))</f>
        <v>Store_Orders</v>
      </c>
      <c r="AJ2114">
        <v>6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f>SUM(AK2114:AO2114)</f>
        <v>1</v>
      </c>
      <c r="AQ2114" t="str">
        <f>INDEX($AK$1:$AO$1,MATCH(MAX(AK2114:AO2114),AK2114:AO2114,0))</f>
        <v>Converted_on_Camp3</v>
      </c>
      <c r="AR2114">
        <v>1</v>
      </c>
      <c r="AS2114" t="str">
        <f>IF(OR(AK2114&gt;0, AL2114&gt;0, AM2114&gt;0, AN2114&gt;0, AO2114&gt;0), "Converted", "Not Converted")</f>
        <v>Converted</v>
      </c>
      <c r="AT2114">
        <v>0</v>
      </c>
      <c r="AU2114">
        <v>3</v>
      </c>
      <c r="AV2114">
        <v>11</v>
      </c>
      <c r="AW2114">
        <f>IF(Z2114&gt;607, 4, 0)</f>
        <v>0</v>
      </c>
      <c r="AX2114">
        <f>IF(AA2114&gt;0.1497, 3, 0)</f>
        <v>0</v>
      </c>
      <c r="AY2114">
        <f>IF(P2114&gt;4031, 2, 0)</f>
        <v>0</v>
      </c>
      <c r="AZ2114">
        <f>IF(H2114&gt;51934.91, 1, 0)</f>
        <v>0</v>
      </c>
      <c r="BA2114">
        <f>SUM(AW2114:AZ2114)</f>
        <v>0</v>
      </c>
      <c r="BB2114" t="str">
        <f>VLOOKUP(BA2114,'Standard Deviations'!$L$1:$M$11,2,TRUE)</f>
        <v>No Tier</v>
      </c>
    </row>
    <row r="2115" spans="1:54" hidden="1">
      <c r="A2115">
        <v>1403</v>
      </c>
      <c r="B2115">
        <v>1975</v>
      </c>
      <c r="C2115">
        <f>2024-B2115</f>
        <v>49</v>
      </c>
      <c r="D2115" t="str">
        <f>VLOOKUP(B2115,Reference!$A$1:$B$125, 2)</f>
        <v>Gen X</v>
      </c>
      <c r="E2115" t="s">
        <v>74</v>
      </c>
      <c r="F2115" t="str">
        <f>IF(E2115="High School", "No College", "College")</f>
        <v>College</v>
      </c>
      <c r="G2115" t="s">
        <v>65</v>
      </c>
      <c r="H2115">
        <v>34984</v>
      </c>
      <c r="I2115">
        <v>34984</v>
      </c>
      <c r="J2115" s="4" t="s">
        <v>175</v>
      </c>
      <c r="K2115">
        <v>1</v>
      </c>
      <c r="L2115">
        <v>1</v>
      </c>
      <c r="M2115" t="str">
        <f>IF(OR(K2115&gt;0, L2115&gt;0), "Parent", "Not Parent")</f>
        <v>Parent</v>
      </c>
      <c r="N2115" t="s">
        <v>686</v>
      </c>
      <c r="O2115" s="8">
        <v>41916</v>
      </c>
      <c r="P2115" s="9">
        <f>O2115-N2115</f>
        <v>758</v>
      </c>
      <c r="Q2115">
        <v>40</v>
      </c>
      <c r="R2115" s="9">
        <f>P2115-Q2115</f>
        <v>718</v>
      </c>
      <c r="S2115" s="8">
        <f>O2115-R2115</f>
        <v>41198</v>
      </c>
      <c r="T2115">
        <v>8</v>
      </c>
      <c r="U2115">
        <v>4</v>
      </c>
      <c r="V2115">
        <v>15</v>
      </c>
      <c r="W2115">
        <v>3</v>
      </c>
      <c r="X2115">
        <v>5</v>
      </c>
      <c r="Y2115">
        <v>3</v>
      </c>
      <c r="Z2115">
        <v>38</v>
      </c>
      <c r="AA2115">
        <f>Z2115/P2115</f>
        <v>5.0131926121372031E-2</v>
      </c>
      <c r="AB2115" s="11" t="s">
        <v>506</v>
      </c>
      <c r="AC2115" t="s">
        <v>59</v>
      </c>
      <c r="AD2115">
        <v>2</v>
      </c>
      <c r="AE2115" t="str">
        <f>IF(AD2115&gt;3, "Prefers Discount", "Discount Indifferent")</f>
        <v>Discount Indifferent</v>
      </c>
      <c r="AF2115">
        <v>3</v>
      </c>
      <c r="AG2115">
        <v>1</v>
      </c>
      <c r="AH2115">
        <v>0</v>
      </c>
      <c r="AI2115" t="str">
        <f>INDEX($AF$1:$AH$1,MATCH(MAX(AF2115:AH2115),AF2115:AH2115,0))</f>
        <v>Store_Orders</v>
      </c>
      <c r="AJ2115">
        <v>7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f>SUM(AK2115:AO2115)</f>
        <v>0</v>
      </c>
      <c r="AQ2115" t="s">
        <v>67</v>
      </c>
      <c r="AR2115">
        <v>0</v>
      </c>
      <c r="AS2115" t="str">
        <f>IF(OR(AK2115&gt;0, AL2115&gt;0, AM2115&gt;0, AN2115&gt;0, AO2115&gt;0), "Converted", "Not Converted")</f>
        <v>Not Converted</v>
      </c>
      <c r="AT2115">
        <v>0</v>
      </c>
      <c r="AU2115">
        <v>3</v>
      </c>
      <c r="AV2115">
        <v>11</v>
      </c>
      <c r="AW2115">
        <f>IF(Z2115&gt;607, 4, 0)</f>
        <v>0</v>
      </c>
      <c r="AX2115">
        <f>IF(AA2115&gt;0.1497, 3, 0)</f>
        <v>0</v>
      </c>
      <c r="AY2115">
        <f>IF(P2115&gt;4031, 2, 0)</f>
        <v>0</v>
      </c>
      <c r="AZ2115">
        <f>IF(H2115&gt;51934.91, 1, 0)</f>
        <v>0</v>
      </c>
      <c r="BA2115">
        <f>SUM(AW2115:AZ2115)</f>
        <v>0</v>
      </c>
      <c r="BB2115" t="str">
        <f>VLOOKUP(BA2115,'Standard Deviations'!$L$1:$M$11,2,TRUE)</f>
        <v>No Tier</v>
      </c>
    </row>
    <row r="2116" spans="1:54" hidden="1">
      <c r="A2116">
        <v>10390</v>
      </c>
      <c r="B2116">
        <v>1959</v>
      </c>
      <c r="C2116">
        <f>2024-B2116</f>
        <v>65</v>
      </c>
      <c r="D2116" t="str">
        <f>VLOOKUP(B2116,Reference!$A$1:$B$125, 2)</f>
        <v>Boomers</v>
      </c>
      <c r="E2116" t="s">
        <v>74</v>
      </c>
      <c r="F2116" t="str">
        <f>IF(E2116="High School", "No College", "College")</f>
        <v>College</v>
      </c>
      <c r="G2116" t="s">
        <v>55</v>
      </c>
      <c r="H2116">
        <v>26887</v>
      </c>
      <c r="I2116">
        <v>26887</v>
      </c>
      <c r="J2116" s="4" t="s">
        <v>341</v>
      </c>
      <c r="K2116">
        <v>0</v>
      </c>
      <c r="L2116">
        <v>1</v>
      </c>
      <c r="M2116" t="str">
        <f>IF(OR(K2116&gt;0, L2116&gt;0), "Parent", "Not Parent")</f>
        <v>Parent</v>
      </c>
      <c r="N2116" t="s">
        <v>227</v>
      </c>
      <c r="O2116" s="8">
        <v>41916</v>
      </c>
      <c r="P2116" s="9">
        <f>O2116-N2116</f>
        <v>601</v>
      </c>
      <c r="Q2116">
        <v>27</v>
      </c>
      <c r="R2116" s="9">
        <f>P2116-Q2116</f>
        <v>574</v>
      </c>
      <c r="S2116" s="8">
        <f>O2116-R2116</f>
        <v>41342</v>
      </c>
      <c r="T2116">
        <v>6</v>
      </c>
      <c r="U2116">
        <v>7</v>
      </c>
      <c r="V2116">
        <v>4</v>
      </c>
      <c r="W2116">
        <v>3</v>
      </c>
      <c r="X2116">
        <v>4</v>
      </c>
      <c r="Y2116">
        <v>6</v>
      </c>
      <c r="Z2116">
        <v>30</v>
      </c>
      <c r="AA2116">
        <f>Z2116/P2116</f>
        <v>4.9916805324459232E-2</v>
      </c>
      <c r="AB2116" s="11" t="s">
        <v>506</v>
      </c>
      <c r="AC2116" t="s">
        <v>59</v>
      </c>
      <c r="AD2116">
        <v>1</v>
      </c>
      <c r="AE2116" t="str">
        <f>IF(AD2116&gt;3, "Prefers Discount", "Discount Indifferent")</f>
        <v>Discount Indifferent</v>
      </c>
      <c r="AF2116">
        <v>3</v>
      </c>
      <c r="AG2116">
        <v>1</v>
      </c>
      <c r="AH2116">
        <v>0</v>
      </c>
      <c r="AI2116" t="str">
        <f>INDEX($AF$1:$AH$1,MATCH(MAX(AF2116:AH2116),AF2116:AH2116,0))</f>
        <v>Store_Orders</v>
      </c>
      <c r="AJ2116">
        <v>6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f>SUM(AK2116:AO2116)</f>
        <v>0</v>
      </c>
      <c r="AQ2116" t="s">
        <v>67</v>
      </c>
      <c r="AR2116">
        <v>0</v>
      </c>
      <c r="AS2116" t="str">
        <f>IF(OR(AK2116&gt;0, AL2116&gt;0, AM2116&gt;0, AN2116&gt;0, AO2116&gt;0), "Converted", "Not Converted")</f>
        <v>Not Converted</v>
      </c>
      <c r="AT2116">
        <v>0</v>
      </c>
      <c r="AU2116">
        <v>3</v>
      </c>
      <c r="AV2116">
        <v>11</v>
      </c>
      <c r="AW2116">
        <f>IF(Z2116&gt;607, 4, 0)</f>
        <v>0</v>
      </c>
      <c r="AX2116">
        <f>IF(AA2116&gt;0.1497, 3, 0)</f>
        <v>0</v>
      </c>
      <c r="AY2116">
        <f>IF(P2116&gt;4031, 2, 0)</f>
        <v>0</v>
      </c>
      <c r="AZ2116">
        <f>IF(H2116&gt;51934.91, 1, 0)</f>
        <v>0</v>
      </c>
      <c r="BA2116">
        <f>SUM(AW2116:AZ2116)</f>
        <v>0</v>
      </c>
      <c r="BB2116" t="str">
        <f>VLOOKUP(BA2116,'Standard Deviations'!$L$1:$M$11,2,TRUE)</f>
        <v>No Tier</v>
      </c>
    </row>
    <row r="2117" spans="1:54">
      <c r="A2117">
        <v>7128</v>
      </c>
      <c r="B2117">
        <v>1977</v>
      </c>
      <c r="C2117">
        <f>2024-B2117</f>
        <v>47</v>
      </c>
      <c r="D2117" t="str">
        <f>VLOOKUP(B2117,Reference!$A$1:$B$125, 2)</f>
        <v>Gen X</v>
      </c>
      <c r="E2117" t="s">
        <v>68</v>
      </c>
      <c r="F2117" t="str">
        <f>IF(E2117="High School", "No College", "College")</f>
        <v>College</v>
      </c>
      <c r="G2117" t="s">
        <v>60</v>
      </c>
      <c r="H2117">
        <v>42997</v>
      </c>
      <c r="I2117">
        <v>42997</v>
      </c>
      <c r="J2117" s="4" t="s">
        <v>175</v>
      </c>
      <c r="K2117">
        <v>1</v>
      </c>
      <c r="L2117">
        <v>1</v>
      </c>
      <c r="M2117" t="str">
        <f>IF(OR(K2117&gt;0, L2117&gt;0), "Parent", "Not Parent")</f>
        <v>Parent</v>
      </c>
      <c r="N2117" t="s">
        <v>230</v>
      </c>
      <c r="O2117" s="8">
        <v>41916</v>
      </c>
      <c r="P2117" s="9">
        <f>O2117-N2117</f>
        <v>301</v>
      </c>
      <c r="Q2117">
        <v>91</v>
      </c>
      <c r="R2117" s="9">
        <f>P2117-Q2117</f>
        <v>210</v>
      </c>
      <c r="S2117" s="8">
        <f>O2117-R2117</f>
        <v>41706</v>
      </c>
      <c r="T2117">
        <v>4</v>
      </c>
      <c r="U2117">
        <v>0</v>
      </c>
      <c r="V2117">
        <v>5</v>
      </c>
      <c r="W2117">
        <v>0</v>
      </c>
      <c r="X2117">
        <v>1</v>
      </c>
      <c r="Y2117">
        <v>5</v>
      </c>
      <c r="Z2117">
        <v>15</v>
      </c>
      <c r="AA2117">
        <f>Z2117/P2117</f>
        <v>4.9833887043189369E-2</v>
      </c>
      <c r="AB2117" s="14" t="s">
        <v>506</v>
      </c>
      <c r="AC2117" s="13" t="s">
        <v>63</v>
      </c>
      <c r="AD2117">
        <v>1</v>
      </c>
      <c r="AE2117" t="str">
        <f>IF(AD2117&gt;3, "Prefers Discount", "Discount Indifferent")</f>
        <v>Discount Indifferent</v>
      </c>
      <c r="AF2117">
        <v>2</v>
      </c>
      <c r="AG2117">
        <v>1</v>
      </c>
      <c r="AH2117">
        <v>0</v>
      </c>
      <c r="AI2117" t="str">
        <f>INDEX($AF$1:$AH$1,MATCH(MAX(AF2117:AH2117),AF2117:AH2117,0))</f>
        <v>Store_Orders</v>
      </c>
      <c r="AJ2117">
        <v>7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f>SUM(AK2117:AO2117)</f>
        <v>0</v>
      </c>
      <c r="AQ2117" t="s">
        <v>67</v>
      </c>
      <c r="AR2117">
        <v>0</v>
      </c>
      <c r="AS2117" t="str">
        <f>IF(OR(AK2117&gt;0, AL2117&gt;0, AM2117&gt;0, AN2117&gt;0, AO2117&gt;0), "Converted", "Not Converted")</f>
        <v>Not Converted</v>
      </c>
      <c r="AT2117">
        <v>0</v>
      </c>
      <c r="AU2117">
        <v>3</v>
      </c>
      <c r="AV2117">
        <v>11</v>
      </c>
      <c r="AW2117">
        <f>IF(Z2117&gt;607, 4, 0)</f>
        <v>0</v>
      </c>
      <c r="AX2117">
        <f>IF(AA2117&gt;0.1497, 3, 0)</f>
        <v>0</v>
      </c>
      <c r="AY2117">
        <f>IF(P2117&gt;4031, 2, 0)</f>
        <v>0</v>
      </c>
      <c r="AZ2117">
        <f>IF(H2117&gt;51934.91, 1, 0)</f>
        <v>0</v>
      </c>
      <c r="BA2117">
        <f>SUM(AW2117:AZ2117)</f>
        <v>0</v>
      </c>
      <c r="BB2117" t="str">
        <f>VLOOKUP(BA2117,'Standard Deviations'!$L$1:$M$11,2,TRUE)</f>
        <v>No Tier</v>
      </c>
    </row>
    <row r="2118" spans="1:54">
      <c r="A2118">
        <v>2836</v>
      </c>
      <c r="B2118">
        <v>1972</v>
      </c>
      <c r="C2118">
        <f>2024-B2118</f>
        <v>52</v>
      </c>
      <c r="D2118" t="str">
        <f>VLOOKUP(B2118,Reference!$A$1:$B$125, 2)</f>
        <v>Gen X</v>
      </c>
      <c r="E2118" t="s">
        <v>68</v>
      </c>
      <c r="F2118" t="str">
        <f>IF(E2118="High School", "No College", "College")</f>
        <v>College</v>
      </c>
      <c r="G2118" t="s">
        <v>55</v>
      </c>
      <c r="H2118">
        <v>43269</v>
      </c>
      <c r="I2118">
        <v>43269</v>
      </c>
      <c r="J2118" s="4" t="s">
        <v>175</v>
      </c>
      <c r="K2118">
        <v>1</v>
      </c>
      <c r="L2118">
        <v>0</v>
      </c>
      <c r="M2118" t="str">
        <f>IF(OR(K2118&gt;0, L2118&gt;0), "Parent", "Not Parent")</f>
        <v>Parent</v>
      </c>
      <c r="N2118" t="s">
        <v>453</v>
      </c>
      <c r="O2118" s="8">
        <v>41916</v>
      </c>
      <c r="P2118" s="9">
        <f>O2118-N2118</f>
        <v>383</v>
      </c>
      <c r="Q2118">
        <v>61</v>
      </c>
      <c r="R2118" s="9">
        <f>P2118-Q2118</f>
        <v>322</v>
      </c>
      <c r="S2118" s="8">
        <f>O2118-R2118</f>
        <v>41594</v>
      </c>
      <c r="T2118">
        <v>10</v>
      </c>
      <c r="U2118">
        <v>1</v>
      </c>
      <c r="V2118">
        <v>7</v>
      </c>
      <c r="W2118">
        <v>0</v>
      </c>
      <c r="X2118">
        <v>0</v>
      </c>
      <c r="Y2118">
        <v>1</v>
      </c>
      <c r="Z2118">
        <v>19</v>
      </c>
      <c r="AA2118">
        <f>Z2118/P2118</f>
        <v>4.960835509138381E-2</v>
      </c>
      <c r="AB2118" s="14" t="s">
        <v>506</v>
      </c>
      <c r="AC2118" s="13" t="s">
        <v>63</v>
      </c>
      <c r="AD2118">
        <v>1</v>
      </c>
      <c r="AE2118" t="str">
        <f>IF(AD2118&gt;3, "Prefers Discount", "Discount Indifferent")</f>
        <v>Discount Indifferent</v>
      </c>
      <c r="AF2118">
        <v>2</v>
      </c>
      <c r="AG2118">
        <v>1</v>
      </c>
      <c r="AH2118">
        <v>0</v>
      </c>
      <c r="AI2118" t="str">
        <f>INDEX($AF$1:$AH$1,MATCH(MAX(AF2118:AH2118),AF2118:AH2118,0))</f>
        <v>Store_Orders</v>
      </c>
      <c r="AJ2118">
        <v>8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f>SUM(AK2118:AO2118)</f>
        <v>0</v>
      </c>
      <c r="AQ2118" t="s">
        <v>67</v>
      </c>
      <c r="AR2118">
        <v>0</v>
      </c>
      <c r="AS2118" t="str">
        <f>IF(OR(AK2118&gt;0, AL2118&gt;0, AM2118&gt;0, AN2118&gt;0, AO2118&gt;0), "Converted", "Not Converted")</f>
        <v>Not Converted</v>
      </c>
      <c r="AT2118">
        <v>0</v>
      </c>
      <c r="AU2118">
        <v>3</v>
      </c>
      <c r="AV2118">
        <v>11</v>
      </c>
      <c r="AW2118">
        <f>IF(Z2118&gt;607, 4, 0)</f>
        <v>0</v>
      </c>
      <c r="AX2118">
        <f>IF(AA2118&gt;0.1497, 3, 0)</f>
        <v>0</v>
      </c>
      <c r="AY2118">
        <f>IF(P2118&gt;4031, 2, 0)</f>
        <v>0</v>
      </c>
      <c r="AZ2118">
        <f>IF(H2118&gt;51934.91, 1, 0)</f>
        <v>0</v>
      </c>
      <c r="BA2118">
        <f>SUM(AW2118:AZ2118)</f>
        <v>0</v>
      </c>
      <c r="BB2118" t="str">
        <f>VLOOKUP(BA2118,'Standard Deviations'!$L$1:$M$11,2,TRUE)</f>
        <v>No Tier</v>
      </c>
    </row>
    <row r="2119" spans="1:54">
      <c r="A2119">
        <v>5692</v>
      </c>
      <c r="B2119">
        <v>1989</v>
      </c>
      <c r="C2119">
        <f>2024-B2119</f>
        <v>35</v>
      </c>
      <c r="D2119" t="str">
        <f>VLOOKUP(B2119,Reference!$A$1:$B$125, 2)</f>
        <v>Millennials</v>
      </c>
      <c r="E2119" t="s">
        <v>546</v>
      </c>
      <c r="F2119" t="str">
        <f>IF(E2119="High School", "No College", "College")</f>
        <v>No College</v>
      </c>
      <c r="G2119" t="s">
        <v>55</v>
      </c>
      <c r="H2119">
        <v>25443</v>
      </c>
      <c r="I2119">
        <v>25443</v>
      </c>
      <c r="J2119" s="4" t="s">
        <v>341</v>
      </c>
      <c r="K2119">
        <v>1</v>
      </c>
      <c r="L2119">
        <v>0</v>
      </c>
      <c r="M2119" t="str">
        <f>IF(OR(K2119&gt;0, L2119&gt;0), "Parent", "Not Parent")</f>
        <v>Parent</v>
      </c>
      <c r="N2119" t="s">
        <v>310</v>
      </c>
      <c r="O2119" s="8">
        <v>41916</v>
      </c>
      <c r="P2119" s="9">
        <f>O2119-N2119</f>
        <v>651</v>
      </c>
      <c r="Q2119">
        <v>82</v>
      </c>
      <c r="R2119" s="9">
        <f>P2119-Q2119</f>
        <v>569</v>
      </c>
      <c r="S2119" s="8">
        <f>O2119-R2119</f>
        <v>41347</v>
      </c>
      <c r="T2119">
        <v>1</v>
      </c>
      <c r="U2119">
        <v>4</v>
      </c>
      <c r="V2119">
        <v>3</v>
      </c>
      <c r="W2119">
        <v>8</v>
      </c>
      <c r="X2119">
        <v>9</v>
      </c>
      <c r="Y2119">
        <v>7</v>
      </c>
      <c r="Z2119">
        <v>32</v>
      </c>
      <c r="AA2119">
        <f>Z2119/P2119</f>
        <v>4.9155145929339478E-2</v>
      </c>
      <c r="AB2119" s="14" t="s">
        <v>506</v>
      </c>
      <c r="AC2119" s="13" t="s">
        <v>63</v>
      </c>
      <c r="AD2119">
        <v>1</v>
      </c>
      <c r="AE2119" t="str">
        <f>IF(AD2119&gt;3, "Prefers Discount", "Discount Indifferent")</f>
        <v>Discount Indifferent</v>
      </c>
      <c r="AF2119">
        <v>3</v>
      </c>
      <c r="AG2119">
        <v>1</v>
      </c>
      <c r="AH2119">
        <v>0</v>
      </c>
      <c r="AI2119" t="str">
        <f>INDEX($AF$1:$AH$1,MATCH(MAX(AF2119:AH2119),AF2119:AH2119,0))</f>
        <v>Store_Orders</v>
      </c>
      <c r="AJ2119">
        <v>8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f>SUM(AK2119:AO2119)</f>
        <v>0</v>
      </c>
      <c r="AQ2119" t="s">
        <v>67</v>
      </c>
      <c r="AR2119">
        <v>0</v>
      </c>
      <c r="AS2119" t="str">
        <f>IF(OR(AK2119&gt;0, AL2119&gt;0, AM2119&gt;0, AN2119&gt;0, AO2119&gt;0), "Converted", "Not Converted")</f>
        <v>Not Converted</v>
      </c>
      <c r="AT2119">
        <v>0</v>
      </c>
      <c r="AU2119">
        <v>3</v>
      </c>
      <c r="AV2119">
        <v>11</v>
      </c>
      <c r="AW2119">
        <f>IF(Z2119&gt;607, 4, 0)</f>
        <v>0</v>
      </c>
      <c r="AX2119">
        <f>IF(AA2119&gt;0.1497, 3, 0)</f>
        <v>0</v>
      </c>
      <c r="AY2119">
        <f>IF(P2119&gt;4031, 2, 0)</f>
        <v>0</v>
      </c>
      <c r="AZ2119">
        <f>IF(H2119&gt;51934.91, 1, 0)</f>
        <v>0</v>
      </c>
      <c r="BA2119">
        <f>SUM(AW2119:AZ2119)</f>
        <v>0</v>
      </c>
      <c r="BB2119" t="str">
        <f>VLOOKUP(BA2119,'Standard Deviations'!$L$1:$M$11,2,TRUE)</f>
        <v>No Tier</v>
      </c>
    </row>
    <row r="2120" spans="1:54">
      <c r="A2120">
        <v>8477</v>
      </c>
      <c r="B2120">
        <v>1956</v>
      </c>
      <c r="C2120">
        <f>2024-B2120</f>
        <v>68</v>
      </c>
      <c r="D2120" t="str">
        <f>VLOOKUP(B2120,Reference!$A$1:$B$125, 2)</f>
        <v>Boomers</v>
      </c>
      <c r="E2120" t="s">
        <v>54</v>
      </c>
      <c r="F2120" t="str">
        <f>IF(E2120="High School", "No College", "College")</f>
        <v>College</v>
      </c>
      <c r="G2120" t="s">
        <v>71</v>
      </c>
      <c r="H2120">
        <v>26150</v>
      </c>
      <c r="I2120">
        <v>26150</v>
      </c>
      <c r="J2120" s="4" t="s">
        <v>341</v>
      </c>
      <c r="K2120">
        <v>2</v>
      </c>
      <c r="L2120">
        <v>1</v>
      </c>
      <c r="M2120" t="str">
        <f>IF(OR(K2120&gt;0, L2120&gt;0), "Parent", "Not Parent")</f>
        <v>Parent</v>
      </c>
      <c r="N2120" t="s">
        <v>262</v>
      </c>
      <c r="O2120" s="8">
        <v>41916</v>
      </c>
      <c r="P2120" s="9">
        <f>O2120-N2120</f>
        <v>572</v>
      </c>
      <c r="Q2120">
        <v>61</v>
      </c>
      <c r="R2120" s="9">
        <f>P2120-Q2120</f>
        <v>511</v>
      </c>
      <c r="S2120" s="8">
        <f>O2120-R2120</f>
        <v>41405</v>
      </c>
      <c r="T2120">
        <v>5</v>
      </c>
      <c r="U2120">
        <v>1</v>
      </c>
      <c r="V2120">
        <v>13</v>
      </c>
      <c r="W2120">
        <v>3</v>
      </c>
      <c r="X2120">
        <v>5</v>
      </c>
      <c r="Y2120">
        <v>1</v>
      </c>
      <c r="Z2120">
        <v>28</v>
      </c>
      <c r="AA2120">
        <f>Z2120/P2120</f>
        <v>4.8951048951048952E-2</v>
      </c>
      <c r="AB2120" s="14" t="s">
        <v>506</v>
      </c>
      <c r="AC2120" s="13" t="s">
        <v>63</v>
      </c>
      <c r="AD2120">
        <v>1</v>
      </c>
      <c r="AE2120" t="str">
        <f>IF(AD2120&gt;3, "Prefers Discount", "Discount Indifferent")</f>
        <v>Discount Indifferent</v>
      </c>
      <c r="AF2120">
        <v>3</v>
      </c>
      <c r="AG2120">
        <v>1</v>
      </c>
      <c r="AH2120">
        <v>0</v>
      </c>
      <c r="AI2120" t="str">
        <f>INDEX($AF$1:$AH$1,MATCH(MAX(AF2120:AH2120),AF2120:AH2120,0))</f>
        <v>Store_Orders</v>
      </c>
      <c r="AJ2120">
        <v>7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f>SUM(AK2120:AO2120)</f>
        <v>0</v>
      </c>
      <c r="AQ2120" t="s">
        <v>67</v>
      </c>
      <c r="AR2120">
        <v>0</v>
      </c>
      <c r="AS2120" t="str">
        <f>IF(OR(AK2120&gt;0, AL2120&gt;0, AM2120&gt;0, AN2120&gt;0, AO2120&gt;0), "Converted", "Not Converted")</f>
        <v>Not Converted</v>
      </c>
      <c r="AT2120">
        <v>0</v>
      </c>
      <c r="AU2120">
        <v>3</v>
      </c>
      <c r="AV2120">
        <v>11</v>
      </c>
      <c r="AW2120">
        <f>IF(Z2120&gt;607, 4, 0)</f>
        <v>0</v>
      </c>
      <c r="AX2120">
        <f>IF(AA2120&gt;0.1497, 3, 0)</f>
        <v>0</v>
      </c>
      <c r="AY2120">
        <f>IF(P2120&gt;4031, 2, 0)</f>
        <v>0</v>
      </c>
      <c r="AZ2120">
        <f>IF(H2120&gt;51934.91, 1, 0)</f>
        <v>0</v>
      </c>
      <c r="BA2120">
        <f>SUM(AW2120:AZ2120)</f>
        <v>0</v>
      </c>
      <c r="BB2120" t="str">
        <f>VLOOKUP(BA2120,'Standard Deviations'!$L$1:$M$11,2,TRUE)</f>
        <v>No Tier</v>
      </c>
    </row>
    <row r="2121" spans="1:54" hidden="1">
      <c r="A2121">
        <v>2518</v>
      </c>
      <c r="B2121">
        <v>1986</v>
      </c>
      <c r="C2121">
        <f>2024-B2121</f>
        <v>38</v>
      </c>
      <c r="D2121" t="str">
        <f>VLOOKUP(B2121,Reference!$A$1:$B$125, 2)</f>
        <v>Millennials</v>
      </c>
      <c r="E2121" t="s">
        <v>74</v>
      </c>
      <c r="F2121" t="str">
        <f>IF(E2121="High School", "No College", "College")</f>
        <v>College</v>
      </c>
      <c r="G2121" t="s">
        <v>65</v>
      </c>
      <c r="H2121">
        <v>20491</v>
      </c>
      <c r="I2121">
        <v>20491</v>
      </c>
      <c r="J2121" s="4" t="s">
        <v>341</v>
      </c>
      <c r="K2121">
        <v>0</v>
      </c>
      <c r="L2121">
        <v>0</v>
      </c>
      <c r="M2121" t="str">
        <f>IF(OR(K2121&gt;0, L2121&gt;0), "Parent", "Not Parent")</f>
        <v>Not Parent</v>
      </c>
      <c r="N2121" t="s">
        <v>464</v>
      </c>
      <c r="O2121" s="8">
        <v>41916</v>
      </c>
      <c r="P2121" s="9">
        <f>O2121-N2121</f>
        <v>617</v>
      </c>
      <c r="Q2121">
        <v>16</v>
      </c>
      <c r="R2121" s="9">
        <f>P2121-Q2121</f>
        <v>601</v>
      </c>
      <c r="S2121" s="8">
        <f>O2121-R2121</f>
        <v>41315</v>
      </c>
      <c r="T2121">
        <v>5</v>
      </c>
      <c r="U2121">
        <v>4</v>
      </c>
      <c r="V2121">
        <v>5</v>
      </c>
      <c r="W2121">
        <v>4</v>
      </c>
      <c r="X2121">
        <v>2</v>
      </c>
      <c r="Y2121">
        <v>10</v>
      </c>
      <c r="Z2121">
        <v>30</v>
      </c>
      <c r="AA2121">
        <f>Z2121/P2121</f>
        <v>4.8622366288492709E-2</v>
      </c>
      <c r="AB2121" s="11" t="s">
        <v>506</v>
      </c>
      <c r="AC2121" t="s">
        <v>59</v>
      </c>
      <c r="AD2121">
        <v>1</v>
      </c>
      <c r="AE2121" t="str">
        <f>IF(AD2121&gt;3, "Prefers Discount", "Discount Indifferent")</f>
        <v>Discount Indifferent</v>
      </c>
      <c r="AF2121">
        <v>2</v>
      </c>
      <c r="AG2121">
        <v>0</v>
      </c>
      <c r="AH2121">
        <v>1</v>
      </c>
      <c r="AI2121" t="str">
        <f>INDEX($AF$1:$AH$1,MATCH(MAX(AF2121:AH2121),AF2121:AH2121,0))</f>
        <v>Store_Orders</v>
      </c>
      <c r="AJ2121">
        <v>7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f>SUM(AK2121:AO2121)</f>
        <v>0</v>
      </c>
      <c r="AQ2121" t="s">
        <v>67</v>
      </c>
      <c r="AR2121">
        <v>0</v>
      </c>
      <c r="AS2121" t="str">
        <f>IF(OR(AK2121&gt;0, AL2121&gt;0, AM2121&gt;0, AN2121&gt;0, AO2121&gt;0), "Converted", "Not Converted")</f>
        <v>Not Converted</v>
      </c>
      <c r="AT2121">
        <v>0</v>
      </c>
      <c r="AU2121">
        <v>3</v>
      </c>
      <c r="AV2121">
        <v>11</v>
      </c>
      <c r="AW2121">
        <f>IF(Z2121&gt;607, 4, 0)</f>
        <v>0</v>
      </c>
      <c r="AX2121">
        <f>IF(AA2121&gt;0.1497, 3, 0)</f>
        <v>0</v>
      </c>
      <c r="AY2121">
        <f>IF(P2121&gt;4031, 2, 0)</f>
        <v>0</v>
      </c>
      <c r="AZ2121">
        <f>IF(H2121&gt;51934.91, 1, 0)</f>
        <v>0</v>
      </c>
      <c r="BA2121">
        <f>SUM(AW2121:AZ2121)</f>
        <v>0</v>
      </c>
      <c r="BB2121" t="str">
        <f>VLOOKUP(BA2121,'Standard Deviations'!$L$1:$M$11,2,TRUE)</f>
        <v>No Tier</v>
      </c>
    </row>
    <row r="2122" spans="1:54" hidden="1">
      <c r="A2122">
        <v>10241</v>
      </c>
      <c r="B2122">
        <v>1975</v>
      </c>
      <c r="C2122">
        <f>2024-B2122</f>
        <v>49</v>
      </c>
      <c r="D2122" t="str">
        <f>VLOOKUP(B2122,Reference!$A$1:$B$125, 2)</f>
        <v>Gen X</v>
      </c>
      <c r="E2122" t="s">
        <v>74</v>
      </c>
      <c r="F2122" t="str">
        <f>IF(E2122="High School", "No College", "College")</f>
        <v>College</v>
      </c>
      <c r="G2122" t="s">
        <v>71</v>
      </c>
      <c r="H2122">
        <v>11448</v>
      </c>
      <c r="I2122">
        <v>11448</v>
      </c>
      <c r="J2122" s="4" t="s">
        <v>341</v>
      </c>
      <c r="K2122">
        <v>0</v>
      </c>
      <c r="L2122">
        <v>0</v>
      </c>
      <c r="M2122" t="str">
        <f>IF(OR(K2122&gt;0, L2122&gt;0), "Parent", "Not Parent")</f>
        <v>Not Parent</v>
      </c>
      <c r="N2122" t="s">
        <v>687</v>
      </c>
      <c r="O2122" s="8">
        <v>41916</v>
      </c>
      <c r="P2122" s="9">
        <f>O2122-N2122</f>
        <v>293</v>
      </c>
      <c r="Q2122">
        <v>16</v>
      </c>
      <c r="R2122" s="9">
        <f>P2122-Q2122</f>
        <v>277</v>
      </c>
      <c r="S2122" s="8">
        <f>O2122-R2122</f>
        <v>41639</v>
      </c>
      <c r="T2122">
        <v>0</v>
      </c>
      <c r="U2122">
        <v>0</v>
      </c>
      <c r="V2122">
        <v>0</v>
      </c>
      <c r="W2122">
        <v>6</v>
      </c>
      <c r="X2122">
        <v>2</v>
      </c>
      <c r="Y2122">
        <v>6</v>
      </c>
      <c r="Z2122">
        <v>14</v>
      </c>
      <c r="AA2122">
        <f>Z2122/P2122</f>
        <v>4.778156996587031E-2</v>
      </c>
      <c r="AB2122" s="11" t="s">
        <v>506</v>
      </c>
      <c r="AC2122" t="s">
        <v>59</v>
      </c>
      <c r="AD2122">
        <v>1</v>
      </c>
      <c r="AE2122" t="str">
        <f>IF(AD2122&gt;3, "Prefers Discount", "Discount Indifferent")</f>
        <v>Discount Indifferent</v>
      </c>
      <c r="AF2122">
        <v>2</v>
      </c>
      <c r="AG2122">
        <v>1</v>
      </c>
      <c r="AH2122">
        <v>0</v>
      </c>
      <c r="AI2122" t="str">
        <f>INDEX($AF$1:$AH$1,MATCH(MAX(AF2122:AH2122),AF2122:AH2122,0))</f>
        <v>Store_Orders</v>
      </c>
      <c r="AJ2122">
        <v>6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f>SUM(AK2122:AO2122)</f>
        <v>0</v>
      </c>
      <c r="AQ2122" t="s">
        <v>67</v>
      </c>
      <c r="AR2122">
        <v>0</v>
      </c>
      <c r="AS2122" t="str">
        <f>IF(OR(AK2122&gt;0, AL2122&gt;0, AM2122&gt;0, AN2122&gt;0, AO2122&gt;0), "Converted", "Not Converted")</f>
        <v>Not Converted</v>
      </c>
      <c r="AT2122">
        <v>0</v>
      </c>
      <c r="AU2122">
        <v>3</v>
      </c>
      <c r="AV2122">
        <v>11</v>
      </c>
      <c r="AW2122">
        <f>IF(Z2122&gt;607, 4, 0)</f>
        <v>0</v>
      </c>
      <c r="AX2122">
        <f>IF(AA2122&gt;0.1497, 3, 0)</f>
        <v>0</v>
      </c>
      <c r="AY2122">
        <f>IF(P2122&gt;4031, 2, 0)</f>
        <v>0</v>
      </c>
      <c r="AZ2122">
        <f>IF(H2122&gt;51934.91, 1, 0)</f>
        <v>0</v>
      </c>
      <c r="BA2122">
        <f>SUM(AW2122:AZ2122)</f>
        <v>0</v>
      </c>
      <c r="BB2122" t="str">
        <f>VLOOKUP(BA2122,'Standard Deviations'!$L$1:$M$11,2,TRUE)</f>
        <v>No Tier</v>
      </c>
    </row>
    <row r="2123" spans="1:54" hidden="1">
      <c r="A2123">
        <v>10914</v>
      </c>
      <c r="B2123">
        <v>1970</v>
      </c>
      <c r="C2123">
        <f>2024-B2123</f>
        <v>54</v>
      </c>
      <c r="D2123" t="str">
        <f>VLOOKUP(B2123,Reference!$A$1:$B$125, 2)</f>
        <v>Gen X</v>
      </c>
      <c r="E2123" t="s">
        <v>54</v>
      </c>
      <c r="F2123" t="str">
        <f>IF(E2123="High School", "No College", "College")</f>
        <v>College</v>
      </c>
      <c r="G2123" t="s">
        <v>60</v>
      </c>
      <c r="H2123">
        <v>24163</v>
      </c>
      <c r="I2123">
        <v>24163</v>
      </c>
      <c r="J2123" s="4" t="s">
        <v>341</v>
      </c>
      <c r="K2123">
        <v>1</v>
      </c>
      <c r="L2123">
        <v>1</v>
      </c>
      <c r="M2123" t="str">
        <f>IF(OR(K2123&gt;0, L2123&gt;0), "Parent", "Not Parent")</f>
        <v>Parent</v>
      </c>
      <c r="N2123" t="s">
        <v>414</v>
      </c>
      <c r="O2123" s="8">
        <v>41916</v>
      </c>
      <c r="P2123" s="9">
        <f>O2123-N2123</f>
        <v>357</v>
      </c>
      <c r="Q2123">
        <v>3</v>
      </c>
      <c r="R2123" s="9">
        <f>P2123-Q2123</f>
        <v>354</v>
      </c>
      <c r="S2123" s="8">
        <f>O2123-R2123</f>
        <v>41562</v>
      </c>
      <c r="T2123">
        <v>4</v>
      </c>
      <c r="U2123">
        <v>1</v>
      </c>
      <c r="V2123">
        <v>7</v>
      </c>
      <c r="W2123">
        <v>2</v>
      </c>
      <c r="X2123">
        <v>1</v>
      </c>
      <c r="Y2123">
        <v>2</v>
      </c>
      <c r="Z2123">
        <v>17</v>
      </c>
      <c r="AA2123">
        <f>Z2123/P2123</f>
        <v>4.7619047619047616E-2</v>
      </c>
      <c r="AB2123" s="11" t="s">
        <v>506</v>
      </c>
      <c r="AC2123" t="s">
        <v>59</v>
      </c>
      <c r="AD2123">
        <v>2</v>
      </c>
      <c r="AE2123" t="str">
        <f>IF(AD2123&gt;3, "Prefers Discount", "Discount Indifferent")</f>
        <v>Discount Indifferent</v>
      </c>
      <c r="AF2123">
        <v>3</v>
      </c>
      <c r="AG2123">
        <v>1</v>
      </c>
      <c r="AH2123">
        <v>0</v>
      </c>
      <c r="AI2123" t="str">
        <f>INDEX($AF$1:$AH$1,MATCH(MAX(AF2123:AH2123),AF2123:AH2123,0))</f>
        <v>Store_Orders</v>
      </c>
      <c r="AJ2123">
        <v>4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f>SUM(AK2123:AO2123)</f>
        <v>0</v>
      </c>
      <c r="AQ2123" t="s">
        <v>67</v>
      </c>
      <c r="AR2123">
        <v>0</v>
      </c>
      <c r="AS2123" t="str">
        <f>IF(OR(AK2123&gt;0, AL2123&gt;0, AM2123&gt;0, AN2123&gt;0, AO2123&gt;0), "Converted", "Not Converted")</f>
        <v>Not Converted</v>
      </c>
      <c r="AT2123">
        <v>0</v>
      </c>
      <c r="AU2123">
        <v>3</v>
      </c>
      <c r="AV2123">
        <v>11</v>
      </c>
      <c r="AW2123">
        <f>IF(Z2123&gt;607, 4, 0)</f>
        <v>0</v>
      </c>
      <c r="AX2123">
        <f>IF(AA2123&gt;0.1497, 3, 0)</f>
        <v>0</v>
      </c>
      <c r="AY2123">
        <f>IF(P2123&gt;4031, 2, 0)</f>
        <v>0</v>
      </c>
      <c r="AZ2123">
        <f>IF(H2123&gt;51934.91, 1, 0)</f>
        <v>0</v>
      </c>
      <c r="BA2123">
        <f>SUM(AW2123:AZ2123)</f>
        <v>0</v>
      </c>
      <c r="BB2123" t="str">
        <f>VLOOKUP(BA2123,'Standard Deviations'!$L$1:$M$11,2,TRUE)</f>
        <v>No Tier</v>
      </c>
    </row>
    <row r="2124" spans="1:54" hidden="1">
      <c r="A2124">
        <v>1581</v>
      </c>
      <c r="B2124">
        <v>1980</v>
      </c>
      <c r="C2124">
        <f>2024-B2124</f>
        <v>44</v>
      </c>
      <c r="D2124" t="str">
        <f>VLOOKUP(B2124,Reference!$A$1:$B$125, 2)</f>
        <v>Millennials</v>
      </c>
      <c r="E2124" t="s">
        <v>54</v>
      </c>
      <c r="F2124" t="str">
        <f>IF(E2124="High School", "No College", "College")</f>
        <v>College</v>
      </c>
      <c r="G2124" t="s">
        <v>55</v>
      </c>
      <c r="H2124">
        <v>37406</v>
      </c>
      <c r="I2124">
        <v>37406</v>
      </c>
      <c r="J2124" s="4" t="s">
        <v>175</v>
      </c>
      <c r="K2124">
        <v>1</v>
      </c>
      <c r="L2124">
        <v>0</v>
      </c>
      <c r="M2124" t="str">
        <f>IF(OR(K2124&gt;0, L2124&gt;0), "Parent", "Not Parent")</f>
        <v>Parent</v>
      </c>
      <c r="N2124" t="s">
        <v>734</v>
      </c>
      <c r="O2124" s="8">
        <v>41916</v>
      </c>
      <c r="P2124" s="9">
        <f>O2124-N2124</f>
        <v>359</v>
      </c>
      <c r="Q2124">
        <v>18</v>
      </c>
      <c r="R2124" s="9">
        <f>P2124-Q2124</f>
        <v>341</v>
      </c>
      <c r="S2124" s="8">
        <f>O2124-R2124</f>
        <v>41575</v>
      </c>
      <c r="T2124">
        <v>2</v>
      </c>
      <c r="U2124">
        <v>0</v>
      </c>
      <c r="V2124">
        <v>8</v>
      </c>
      <c r="W2124">
        <v>2</v>
      </c>
      <c r="X2124">
        <v>2</v>
      </c>
      <c r="Y2124">
        <v>3</v>
      </c>
      <c r="Z2124">
        <v>17</v>
      </c>
      <c r="AA2124">
        <f>Z2124/P2124</f>
        <v>4.7353760445682451E-2</v>
      </c>
      <c r="AB2124" s="11" t="s">
        <v>506</v>
      </c>
      <c r="AC2124" t="s">
        <v>59</v>
      </c>
      <c r="AD2124">
        <v>1</v>
      </c>
      <c r="AE2124" t="str">
        <f>IF(AD2124&gt;3, "Prefers Discount", "Discount Indifferent")</f>
        <v>Discount Indifferent</v>
      </c>
      <c r="AF2124">
        <v>2</v>
      </c>
      <c r="AG2124">
        <v>1</v>
      </c>
      <c r="AH2124">
        <v>0</v>
      </c>
      <c r="AI2124" t="str">
        <f>INDEX($AF$1:$AH$1,MATCH(MAX(AF2124:AH2124),AF2124:AH2124,0))</f>
        <v>Store_Orders</v>
      </c>
      <c r="AJ2124">
        <v>8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f>SUM(AK2124:AO2124)</f>
        <v>0</v>
      </c>
      <c r="AQ2124" t="s">
        <v>67</v>
      </c>
      <c r="AR2124">
        <v>1</v>
      </c>
      <c r="AS2124" t="str">
        <f>IF(OR(AK2124&gt;0, AL2124&gt;0, AM2124&gt;0, AN2124&gt;0, AO2124&gt;0), "Converted", "Not Converted")</f>
        <v>Not Converted</v>
      </c>
      <c r="AT2124">
        <v>0</v>
      </c>
      <c r="AU2124">
        <v>3</v>
      </c>
      <c r="AV2124">
        <v>11</v>
      </c>
      <c r="AW2124">
        <f>IF(Z2124&gt;607, 4, 0)</f>
        <v>0</v>
      </c>
      <c r="AX2124">
        <f>IF(AA2124&gt;0.1497, 3, 0)</f>
        <v>0</v>
      </c>
      <c r="AY2124">
        <f>IF(P2124&gt;4031, 2, 0)</f>
        <v>0</v>
      </c>
      <c r="AZ2124">
        <f>IF(H2124&gt;51934.91, 1, 0)</f>
        <v>0</v>
      </c>
      <c r="BA2124">
        <f>SUM(AW2124:AZ2124)</f>
        <v>0</v>
      </c>
      <c r="BB2124" t="str">
        <f>VLOOKUP(BA2124,'Standard Deviations'!$L$1:$M$11,2,TRUE)</f>
        <v>No Tier</v>
      </c>
    </row>
    <row r="2125" spans="1:54" hidden="1">
      <c r="A2125">
        <v>5423</v>
      </c>
      <c r="B2125">
        <v>1983</v>
      </c>
      <c r="C2125">
        <f>2024-B2125</f>
        <v>41</v>
      </c>
      <c r="D2125" t="str">
        <f>VLOOKUP(B2125,Reference!$A$1:$B$125, 2)</f>
        <v>Millennials</v>
      </c>
      <c r="E2125" t="s">
        <v>54</v>
      </c>
      <c r="F2125" t="str">
        <f>IF(E2125="High School", "No College", "College")</f>
        <v>College</v>
      </c>
      <c r="G2125" t="s">
        <v>65</v>
      </c>
      <c r="H2125">
        <v>28359</v>
      </c>
      <c r="I2125">
        <v>28359</v>
      </c>
      <c r="J2125" s="4" t="s">
        <v>341</v>
      </c>
      <c r="K2125">
        <v>1</v>
      </c>
      <c r="L2125">
        <v>0</v>
      </c>
      <c r="M2125" t="str">
        <f>IF(OR(K2125&gt;0, L2125&gt;0), "Parent", "Not Parent")</f>
        <v>Parent</v>
      </c>
      <c r="N2125" t="s">
        <v>294</v>
      </c>
      <c r="O2125" s="8">
        <v>41916</v>
      </c>
      <c r="P2125" s="9">
        <f>O2125-N2125</f>
        <v>342</v>
      </c>
      <c r="Q2125">
        <v>35</v>
      </c>
      <c r="R2125" s="9">
        <f>P2125-Q2125</f>
        <v>307</v>
      </c>
      <c r="S2125" s="8">
        <f>O2125-R2125</f>
        <v>41609</v>
      </c>
      <c r="T2125">
        <v>6</v>
      </c>
      <c r="U2125">
        <v>0</v>
      </c>
      <c r="V2125">
        <v>5</v>
      </c>
      <c r="W2125">
        <v>2</v>
      </c>
      <c r="X2125">
        <v>1</v>
      </c>
      <c r="Y2125">
        <v>2</v>
      </c>
      <c r="Z2125">
        <v>16</v>
      </c>
      <c r="AA2125">
        <f>Z2125/P2125</f>
        <v>4.6783625730994149E-2</v>
      </c>
      <c r="AB2125" s="11" t="s">
        <v>506</v>
      </c>
      <c r="AC2125" t="s">
        <v>59</v>
      </c>
      <c r="AD2125">
        <v>1</v>
      </c>
      <c r="AE2125" t="str">
        <f>IF(AD2125&gt;3, "Prefers Discount", "Discount Indifferent")</f>
        <v>Discount Indifferent</v>
      </c>
      <c r="AF2125">
        <v>2</v>
      </c>
      <c r="AG2125">
        <v>1</v>
      </c>
      <c r="AH2125">
        <v>0</v>
      </c>
      <c r="AI2125" t="str">
        <f>INDEX($AF$1:$AH$1,MATCH(MAX(AF2125:AH2125),AF2125:AH2125,0))</f>
        <v>Store_Orders</v>
      </c>
      <c r="AJ2125">
        <v>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f>SUM(AK2125:AO2125)</f>
        <v>0</v>
      </c>
      <c r="AQ2125" t="s">
        <v>67</v>
      </c>
      <c r="AR2125">
        <v>0</v>
      </c>
      <c r="AS2125" t="str">
        <f>IF(OR(AK2125&gt;0, AL2125&gt;0, AM2125&gt;0, AN2125&gt;0, AO2125&gt;0), "Converted", "Not Converted")</f>
        <v>Not Converted</v>
      </c>
      <c r="AT2125">
        <v>0</v>
      </c>
      <c r="AU2125">
        <v>3</v>
      </c>
      <c r="AV2125">
        <v>11</v>
      </c>
      <c r="AW2125">
        <f>IF(Z2125&gt;607, 4, 0)</f>
        <v>0</v>
      </c>
      <c r="AX2125">
        <f>IF(AA2125&gt;0.1497, 3, 0)</f>
        <v>0</v>
      </c>
      <c r="AY2125">
        <f>IF(P2125&gt;4031, 2, 0)</f>
        <v>0</v>
      </c>
      <c r="AZ2125">
        <f>IF(H2125&gt;51934.91, 1, 0)</f>
        <v>0</v>
      </c>
      <c r="BA2125">
        <f>SUM(AW2125:AZ2125)</f>
        <v>0</v>
      </c>
      <c r="BB2125" t="str">
        <f>VLOOKUP(BA2125,'Standard Deviations'!$L$1:$M$11,2,TRUE)</f>
        <v>No Tier</v>
      </c>
    </row>
    <row r="2126" spans="1:54">
      <c r="A2126">
        <v>4547</v>
      </c>
      <c r="B2126">
        <v>1960</v>
      </c>
      <c r="C2126">
        <f>2024-B2126</f>
        <v>64</v>
      </c>
      <c r="D2126" t="str">
        <f>VLOOKUP(B2126,Reference!$A$1:$B$125, 2)</f>
        <v>Boomers</v>
      </c>
      <c r="E2126" t="s">
        <v>54</v>
      </c>
      <c r="F2126" t="str">
        <f>IF(E2126="High School", "No College", "College")</f>
        <v>College</v>
      </c>
      <c r="G2126" t="s">
        <v>65</v>
      </c>
      <c r="H2126">
        <v>13672</v>
      </c>
      <c r="I2126">
        <v>13672</v>
      </c>
      <c r="J2126" s="4" t="s">
        <v>341</v>
      </c>
      <c r="K2126">
        <v>1</v>
      </c>
      <c r="L2126">
        <v>1</v>
      </c>
      <c r="M2126" t="str">
        <f>IF(OR(K2126&gt;0, L2126&gt;0), "Parent", "Not Parent")</f>
        <v>Parent</v>
      </c>
      <c r="N2126" t="s">
        <v>409</v>
      </c>
      <c r="O2126" s="8">
        <v>41916</v>
      </c>
      <c r="P2126" s="9">
        <f>O2126-N2126</f>
        <v>535</v>
      </c>
      <c r="Q2126">
        <v>86</v>
      </c>
      <c r="R2126" s="9">
        <f>P2126-Q2126</f>
        <v>449</v>
      </c>
      <c r="S2126" s="8">
        <f>O2126-R2126</f>
        <v>41467</v>
      </c>
      <c r="T2126">
        <v>6</v>
      </c>
      <c r="U2126">
        <v>2</v>
      </c>
      <c r="V2126">
        <v>9</v>
      </c>
      <c r="W2126">
        <v>2</v>
      </c>
      <c r="X2126">
        <v>1</v>
      </c>
      <c r="Y2126">
        <v>5</v>
      </c>
      <c r="Z2126">
        <v>25</v>
      </c>
      <c r="AA2126">
        <f>Z2126/P2126</f>
        <v>4.6728971962616821E-2</v>
      </c>
      <c r="AB2126" s="14" t="s">
        <v>506</v>
      </c>
      <c r="AC2126" s="13" t="s">
        <v>63</v>
      </c>
      <c r="AD2126">
        <v>2</v>
      </c>
      <c r="AE2126" t="str">
        <f>IF(AD2126&gt;3, "Prefers Discount", "Discount Indifferent")</f>
        <v>Discount Indifferent</v>
      </c>
      <c r="AF2126">
        <v>3</v>
      </c>
      <c r="AG2126">
        <v>1</v>
      </c>
      <c r="AH2126">
        <v>0</v>
      </c>
      <c r="AI2126" t="str">
        <f>INDEX($AF$1:$AH$1,MATCH(MAX(AF2126:AH2126),AF2126:AH2126,0))</f>
        <v>Store_Orders</v>
      </c>
      <c r="AJ2126">
        <v>8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f>SUM(AK2126:AO2126)</f>
        <v>0</v>
      </c>
      <c r="AQ2126" t="s">
        <v>67</v>
      </c>
      <c r="AR2126">
        <v>0</v>
      </c>
      <c r="AS2126" t="str">
        <f>IF(OR(AK2126&gt;0, AL2126&gt;0, AM2126&gt;0, AN2126&gt;0, AO2126&gt;0), "Converted", "Not Converted")</f>
        <v>Not Converted</v>
      </c>
      <c r="AT2126">
        <v>0</v>
      </c>
      <c r="AU2126">
        <v>3</v>
      </c>
      <c r="AV2126">
        <v>11</v>
      </c>
      <c r="AW2126">
        <f>IF(Z2126&gt;607, 4, 0)</f>
        <v>0</v>
      </c>
      <c r="AX2126">
        <f>IF(AA2126&gt;0.1497, 3, 0)</f>
        <v>0</v>
      </c>
      <c r="AY2126">
        <f>IF(P2126&gt;4031, 2, 0)</f>
        <v>0</v>
      </c>
      <c r="AZ2126">
        <f>IF(H2126&gt;51934.91, 1, 0)</f>
        <v>0</v>
      </c>
      <c r="BA2126">
        <f>SUM(AW2126:AZ2126)</f>
        <v>0</v>
      </c>
      <c r="BB2126" t="str">
        <f>VLOOKUP(BA2126,'Standard Deviations'!$L$1:$M$11,2,TRUE)</f>
        <v>No Tier</v>
      </c>
    </row>
    <row r="2127" spans="1:54" hidden="1">
      <c r="A2127">
        <v>9283</v>
      </c>
      <c r="B2127">
        <v>1978</v>
      </c>
      <c r="C2127">
        <f>2024-B2127</f>
        <v>46</v>
      </c>
      <c r="D2127" t="str">
        <f>VLOOKUP(B2127,Reference!$A$1:$B$125, 2)</f>
        <v>Gen X</v>
      </c>
      <c r="E2127" t="s">
        <v>54</v>
      </c>
      <c r="F2127" t="str">
        <f>IF(E2127="High School", "No College", "College")</f>
        <v>College</v>
      </c>
      <c r="G2127" t="s">
        <v>60</v>
      </c>
      <c r="H2127">
        <v>60199</v>
      </c>
      <c r="I2127">
        <v>60199</v>
      </c>
      <c r="J2127" s="4" t="s">
        <v>61</v>
      </c>
      <c r="K2127">
        <v>1</v>
      </c>
      <c r="L2127">
        <v>2</v>
      </c>
      <c r="M2127" t="str">
        <f>IF(OR(K2127&gt;0, L2127&gt;0), "Parent", "Not Parent")</f>
        <v>Parent</v>
      </c>
      <c r="N2127" t="s">
        <v>220</v>
      </c>
      <c r="O2127" s="8">
        <v>41916</v>
      </c>
      <c r="P2127" s="9">
        <f>O2127-N2127</f>
        <v>387</v>
      </c>
      <c r="Q2127">
        <v>49</v>
      </c>
      <c r="R2127" s="9">
        <f>P2127-Q2127</f>
        <v>338</v>
      </c>
      <c r="S2127" s="8">
        <f>O2127-R2127</f>
        <v>41578</v>
      </c>
      <c r="T2127">
        <v>8</v>
      </c>
      <c r="U2127">
        <v>1</v>
      </c>
      <c r="V2127">
        <v>7</v>
      </c>
      <c r="W2127">
        <v>2</v>
      </c>
      <c r="X2127">
        <v>0</v>
      </c>
      <c r="Y2127">
        <v>0</v>
      </c>
      <c r="Z2127">
        <v>18</v>
      </c>
      <c r="AA2127">
        <f>Z2127/P2127</f>
        <v>4.6511627906976744E-2</v>
      </c>
      <c r="AB2127" s="11" t="s">
        <v>506</v>
      </c>
      <c r="AC2127" t="s">
        <v>59</v>
      </c>
      <c r="AD2127">
        <v>1</v>
      </c>
      <c r="AE2127" t="str">
        <f>IF(AD2127&gt;3, "Prefers Discount", "Discount Indifferent")</f>
        <v>Discount Indifferent</v>
      </c>
      <c r="AF2127">
        <v>3</v>
      </c>
      <c r="AG2127">
        <v>0</v>
      </c>
      <c r="AH2127">
        <v>0</v>
      </c>
      <c r="AI2127" t="str">
        <f>INDEX($AF$1:$AH$1,MATCH(MAX(AF2127:AH2127),AF2127:AH2127,0))</f>
        <v>Store_Orders</v>
      </c>
      <c r="AJ2127">
        <v>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f>SUM(AK2127:AO2127)</f>
        <v>0</v>
      </c>
      <c r="AQ2127" t="s">
        <v>67</v>
      </c>
      <c r="AR2127">
        <v>0</v>
      </c>
      <c r="AS2127" t="str">
        <f>IF(OR(AK2127&gt;0, AL2127&gt;0, AM2127&gt;0, AN2127&gt;0, AO2127&gt;0), "Converted", "Not Converted")</f>
        <v>Not Converted</v>
      </c>
      <c r="AT2127">
        <v>0</v>
      </c>
      <c r="AU2127">
        <v>3</v>
      </c>
      <c r="AV2127">
        <v>11</v>
      </c>
      <c r="AW2127">
        <f>IF(Z2127&gt;607, 4, 0)</f>
        <v>0</v>
      </c>
      <c r="AX2127">
        <f>IF(AA2127&gt;0.1497, 3, 0)</f>
        <v>0</v>
      </c>
      <c r="AY2127">
        <f>IF(P2127&gt;4031, 2, 0)</f>
        <v>0</v>
      </c>
      <c r="AZ2127">
        <f>IF(H2127&gt;51934.91, 1, 0)</f>
        <v>1</v>
      </c>
      <c r="BA2127">
        <f>SUM(AW2127:AZ2127)</f>
        <v>1</v>
      </c>
      <c r="BB2127" t="str">
        <f>VLOOKUP(BA2127,'Standard Deviations'!$L$1:$M$11,2,TRUE)</f>
        <v>Bronze</v>
      </c>
    </row>
    <row r="2128" spans="1:54" hidden="1">
      <c r="A2128">
        <v>10381</v>
      </c>
      <c r="B2128">
        <v>1979</v>
      </c>
      <c r="C2128">
        <f>2024-B2128</f>
        <v>45</v>
      </c>
      <c r="D2128" t="str">
        <f>VLOOKUP(B2128,Reference!$A$1:$B$125, 2)</f>
        <v>Gen X</v>
      </c>
      <c r="E2128" t="s">
        <v>54</v>
      </c>
      <c r="F2128" t="str">
        <f>IF(E2128="High School", "No College", "College")</f>
        <v>College</v>
      </c>
      <c r="G2128" t="s">
        <v>60</v>
      </c>
      <c r="H2128">
        <v>47691</v>
      </c>
      <c r="I2128">
        <v>47691</v>
      </c>
      <c r="J2128" s="4" t="s">
        <v>175</v>
      </c>
      <c r="K2128">
        <v>0</v>
      </c>
      <c r="L2128">
        <v>1</v>
      </c>
      <c r="M2128" t="str">
        <f>IF(OR(K2128&gt;0, L2128&gt;0), "Parent", "Not Parent")</f>
        <v>Parent</v>
      </c>
      <c r="N2128" t="s">
        <v>324</v>
      </c>
      <c r="O2128" s="8">
        <v>41916</v>
      </c>
      <c r="P2128" s="9">
        <f>O2128-N2128</f>
        <v>456</v>
      </c>
      <c r="Q2128">
        <v>43</v>
      </c>
      <c r="R2128" s="9">
        <f>P2128-Q2128</f>
        <v>413</v>
      </c>
      <c r="S2128" s="8">
        <f>O2128-R2128</f>
        <v>41503</v>
      </c>
      <c r="T2128">
        <v>14</v>
      </c>
      <c r="U2128">
        <v>0</v>
      </c>
      <c r="V2128">
        <v>3</v>
      </c>
      <c r="W2128">
        <v>0</v>
      </c>
      <c r="X2128">
        <v>0</v>
      </c>
      <c r="Y2128">
        <v>4</v>
      </c>
      <c r="Z2128">
        <v>21</v>
      </c>
      <c r="AA2128">
        <f>Z2128/P2128</f>
        <v>4.6052631578947366E-2</v>
      </c>
      <c r="AB2128" s="11" t="s">
        <v>506</v>
      </c>
      <c r="AC2128" t="s">
        <v>59</v>
      </c>
      <c r="AD2128">
        <v>1</v>
      </c>
      <c r="AE2128" t="str">
        <f>IF(AD2128&gt;3, "Prefers Discount", "Discount Indifferent")</f>
        <v>Discount Indifferent</v>
      </c>
      <c r="AF2128">
        <v>2</v>
      </c>
      <c r="AG2128">
        <v>1</v>
      </c>
      <c r="AH2128">
        <v>0</v>
      </c>
      <c r="AI2128" t="str">
        <f>INDEX($AF$1:$AH$1,MATCH(MAX(AF2128:AH2128),AF2128:AH2128,0))</f>
        <v>Store_Orders</v>
      </c>
      <c r="AJ2128">
        <v>6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f>SUM(AK2128:AO2128)</f>
        <v>0</v>
      </c>
      <c r="AQ2128" t="s">
        <v>67</v>
      </c>
      <c r="AR2128">
        <v>0</v>
      </c>
      <c r="AS2128" t="str">
        <f>IF(OR(AK2128&gt;0, AL2128&gt;0, AM2128&gt;0, AN2128&gt;0, AO2128&gt;0), "Converted", "Not Converted")</f>
        <v>Not Converted</v>
      </c>
      <c r="AT2128">
        <v>0</v>
      </c>
      <c r="AU2128">
        <v>3</v>
      </c>
      <c r="AV2128">
        <v>11</v>
      </c>
      <c r="AW2128">
        <f>IF(Z2128&gt;607, 4, 0)</f>
        <v>0</v>
      </c>
      <c r="AX2128">
        <f>IF(AA2128&gt;0.1497, 3, 0)</f>
        <v>0</v>
      </c>
      <c r="AY2128">
        <f>IF(P2128&gt;4031, 2, 0)</f>
        <v>0</v>
      </c>
      <c r="AZ2128">
        <f>IF(H2128&gt;51934.91, 1, 0)</f>
        <v>0</v>
      </c>
      <c r="BA2128">
        <f>SUM(AW2128:AZ2128)</f>
        <v>0</v>
      </c>
      <c r="BB2128" t="str">
        <f>VLOOKUP(BA2128,'Standard Deviations'!$L$1:$M$11,2,TRUE)</f>
        <v>No Tier</v>
      </c>
    </row>
    <row r="2129" spans="1:54" hidden="1">
      <c r="A2129">
        <v>10757</v>
      </c>
      <c r="B2129">
        <v>1967</v>
      </c>
      <c r="C2129">
        <f>2024-B2129</f>
        <v>57</v>
      </c>
      <c r="D2129" t="str">
        <f>VLOOKUP(B2129,Reference!$A$1:$B$125, 2)</f>
        <v>Gen X</v>
      </c>
      <c r="E2129" t="s">
        <v>68</v>
      </c>
      <c r="F2129" t="str">
        <f>IF(E2129="High School", "No College", "College")</f>
        <v>College</v>
      </c>
      <c r="G2129" t="s">
        <v>71</v>
      </c>
      <c r="H2129">
        <v>28420</v>
      </c>
      <c r="I2129">
        <v>28420</v>
      </c>
      <c r="J2129" s="4" t="s">
        <v>341</v>
      </c>
      <c r="K2129">
        <v>1</v>
      </c>
      <c r="L2129">
        <v>0</v>
      </c>
      <c r="M2129" t="str">
        <f>IF(OR(K2129&gt;0, L2129&gt;0), "Parent", "Not Parent")</f>
        <v>Parent</v>
      </c>
      <c r="N2129" t="s">
        <v>152</v>
      </c>
      <c r="O2129" s="8">
        <v>41916</v>
      </c>
      <c r="P2129" s="9">
        <f>O2129-N2129</f>
        <v>284</v>
      </c>
      <c r="Q2129">
        <v>36</v>
      </c>
      <c r="R2129" s="9">
        <f>P2129-Q2129</f>
        <v>248</v>
      </c>
      <c r="S2129" s="8">
        <f>O2129-R2129</f>
        <v>41668</v>
      </c>
      <c r="T2129">
        <v>4</v>
      </c>
      <c r="U2129">
        <v>2</v>
      </c>
      <c r="V2129">
        <v>5</v>
      </c>
      <c r="W2129">
        <v>2</v>
      </c>
      <c r="X2129">
        <v>0</v>
      </c>
      <c r="Y2129">
        <v>0</v>
      </c>
      <c r="Z2129">
        <v>13</v>
      </c>
      <c r="AA2129">
        <f>Z2129/P2129</f>
        <v>4.5774647887323945E-2</v>
      </c>
      <c r="AB2129" s="11" t="s">
        <v>506</v>
      </c>
      <c r="AC2129" t="s">
        <v>59</v>
      </c>
      <c r="AD2129">
        <v>1</v>
      </c>
      <c r="AE2129" t="str">
        <f>IF(AD2129&gt;3, "Prefers Discount", "Discount Indifferent")</f>
        <v>Discount Indifferent</v>
      </c>
      <c r="AF2129">
        <v>2</v>
      </c>
      <c r="AG2129">
        <v>1</v>
      </c>
      <c r="AH2129">
        <v>0</v>
      </c>
      <c r="AI2129" t="str">
        <f>INDEX($AF$1:$AH$1,MATCH(MAX(AF2129:AH2129),AF2129:AH2129,0))</f>
        <v>Store_Orders</v>
      </c>
      <c r="AJ2129">
        <v>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f>SUM(AK2129:AO2129)</f>
        <v>0</v>
      </c>
      <c r="AQ2129" t="s">
        <v>67</v>
      </c>
      <c r="AR2129">
        <v>0</v>
      </c>
      <c r="AS2129" t="str">
        <f>IF(OR(AK2129&gt;0, AL2129&gt;0, AM2129&gt;0, AN2129&gt;0, AO2129&gt;0), "Converted", "Not Converted")</f>
        <v>Not Converted</v>
      </c>
      <c r="AT2129">
        <v>0</v>
      </c>
      <c r="AU2129">
        <v>3</v>
      </c>
      <c r="AV2129">
        <v>11</v>
      </c>
      <c r="AW2129">
        <f>IF(Z2129&gt;607, 4, 0)</f>
        <v>0</v>
      </c>
      <c r="AX2129">
        <f>IF(AA2129&gt;0.1497, 3, 0)</f>
        <v>0</v>
      </c>
      <c r="AY2129">
        <f>IF(P2129&gt;4031, 2, 0)</f>
        <v>0</v>
      </c>
      <c r="AZ2129">
        <f>IF(H2129&gt;51934.91, 1, 0)</f>
        <v>0</v>
      </c>
      <c r="BA2129">
        <f>SUM(AW2129:AZ2129)</f>
        <v>0</v>
      </c>
      <c r="BB2129" t="str">
        <f>VLOOKUP(BA2129,'Standard Deviations'!$L$1:$M$11,2,TRUE)</f>
        <v>No Tier</v>
      </c>
    </row>
    <row r="2130" spans="1:54" hidden="1">
      <c r="A2130">
        <v>5304</v>
      </c>
      <c r="B2130">
        <v>1974</v>
      </c>
      <c r="C2130">
        <f>2024-B2130</f>
        <v>50</v>
      </c>
      <c r="D2130" t="str">
        <f>VLOOKUP(B2130,Reference!$A$1:$B$125, 2)</f>
        <v>Gen X</v>
      </c>
      <c r="E2130" t="s">
        <v>68</v>
      </c>
      <c r="F2130" t="str">
        <f>IF(E2130="High School", "No College", "College")</f>
        <v>College</v>
      </c>
      <c r="G2130" t="s">
        <v>60</v>
      </c>
      <c r="H2130">
        <v>30899</v>
      </c>
      <c r="I2130">
        <v>30899</v>
      </c>
      <c r="J2130" s="4" t="s">
        <v>341</v>
      </c>
      <c r="K2130">
        <v>1</v>
      </c>
      <c r="L2130">
        <v>0</v>
      </c>
      <c r="M2130" t="str">
        <f>IF(OR(K2130&gt;0, L2130&gt;0), "Parent", "Not Parent")</f>
        <v>Parent</v>
      </c>
      <c r="N2130" t="s">
        <v>594</v>
      </c>
      <c r="O2130" s="8">
        <v>41916</v>
      </c>
      <c r="P2130" s="9">
        <f>O2130-N2130</f>
        <v>721</v>
      </c>
      <c r="Q2130">
        <v>35</v>
      </c>
      <c r="R2130" s="9">
        <f>P2130-Q2130</f>
        <v>686</v>
      </c>
      <c r="S2130" s="8">
        <f>O2130-R2130</f>
        <v>41230</v>
      </c>
      <c r="T2130">
        <v>24</v>
      </c>
      <c r="U2130">
        <v>0</v>
      </c>
      <c r="V2130">
        <v>8</v>
      </c>
      <c r="W2130">
        <v>0</v>
      </c>
      <c r="X2130">
        <v>0</v>
      </c>
      <c r="Y2130">
        <v>1</v>
      </c>
      <c r="Z2130">
        <v>33</v>
      </c>
      <c r="AA2130">
        <f>Z2130/P2130</f>
        <v>4.5769764216366159E-2</v>
      </c>
      <c r="AB2130" s="11" t="s">
        <v>506</v>
      </c>
      <c r="AC2130" t="s">
        <v>59</v>
      </c>
      <c r="AD2130">
        <v>2</v>
      </c>
      <c r="AE2130" t="str">
        <f>IF(AD2130&gt;3, "Prefers Discount", "Discount Indifferent")</f>
        <v>Discount Indifferent</v>
      </c>
      <c r="AF2130">
        <v>3</v>
      </c>
      <c r="AG2130">
        <v>1</v>
      </c>
      <c r="AH2130">
        <v>0</v>
      </c>
      <c r="AI2130" t="str">
        <f>INDEX($AF$1:$AH$1,MATCH(MAX(AF2130:AH2130),AF2130:AH2130,0))</f>
        <v>Store_Orders</v>
      </c>
      <c r="AJ2130">
        <v>6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f>SUM(AK2130:AO2130)</f>
        <v>0</v>
      </c>
      <c r="AQ2130" t="s">
        <v>67</v>
      </c>
      <c r="AR2130">
        <v>0</v>
      </c>
      <c r="AS2130" t="str">
        <f>IF(OR(AK2130&gt;0, AL2130&gt;0, AM2130&gt;0, AN2130&gt;0, AO2130&gt;0), "Converted", "Not Converted")</f>
        <v>Not Converted</v>
      </c>
      <c r="AT2130">
        <v>0</v>
      </c>
      <c r="AU2130">
        <v>3</v>
      </c>
      <c r="AV2130">
        <v>11</v>
      </c>
      <c r="AW2130">
        <f>IF(Z2130&gt;607, 4, 0)</f>
        <v>0</v>
      </c>
      <c r="AX2130">
        <f>IF(AA2130&gt;0.1497, 3, 0)</f>
        <v>0</v>
      </c>
      <c r="AY2130">
        <f>IF(P2130&gt;4031, 2, 0)</f>
        <v>0</v>
      </c>
      <c r="AZ2130">
        <f>IF(H2130&gt;51934.91, 1, 0)</f>
        <v>0</v>
      </c>
      <c r="BA2130">
        <f>SUM(AW2130:AZ2130)</f>
        <v>0</v>
      </c>
      <c r="BB2130" t="str">
        <f>VLOOKUP(BA2130,'Standard Deviations'!$L$1:$M$11,2,TRUE)</f>
        <v>No Tier</v>
      </c>
    </row>
    <row r="2131" spans="1:54" hidden="1">
      <c r="A2131">
        <v>10401</v>
      </c>
      <c r="B2131">
        <v>1976</v>
      </c>
      <c r="C2131">
        <f>2024-B2131</f>
        <v>48</v>
      </c>
      <c r="D2131" t="str">
        <f>VLOOKUP(B2131,Reference!$A$1:$B$125, 2)</f>
        <v>Gen X</v>
      </c>
      <c r="E2131" t="s">
        <v>74</v>
      </c>
      <c r="F2131" t="str">
        <f>IF(E2131="High School", "No College", "College")</f>
        <v>College</v>
      </c>
      <c r="G2131" t="s">
        <v>65</v>
      </c>
      <c r="H2131">
        <v>26326</v>
      </c>
      <c r="I2131">
        <v>26326</v>
      </c>
      <c r="J2131" s="4" t="s">
        <v>341</v>
      </c>
      <c r="K2131">
        <v>0</v>
      </c>
      <c r="L2131">
        <v>0</v>
      </c>
      <c r="M2131" t="str">
        <f>IF(OR(K2131&gt;0, L2131&gt;0), "Parent", "Not Parent")</f>
        <v>Not Parent</v>
      </c>
      <c r="N2131" t="s">
        <v>725</v>
      </c>
      <c r="O2131" s="8">
        <v>41916</v>
      </c>
      <c r="P2131" s="9">
        <f>O2131-N2131</f>
        <v>395</v>
      </c>
      <c r="Q2131">
        <v>12</v>
      </c>
      <c r="R2131" s="9">
        <f>P2131-Q2131</f>
        <v>383</v>
      </c>
      <c r="S2131" s="8">
        <f>O2131-R2131</f>
        <v>41533</v>
      </c>
      <c r="T2131">
        <v>1</v>
      </c>
      <c r="U2131">
        <v>0</v>
      </c>
      <c r="V2131">
        <v>5</v>
      </c>
      <c r="W2131">
        <v>0</v>
      </c>
      <c r="X2131">
        <v>3</v>
      </c>
      <c r="Y2131">
        <v>9</v>
      </c>
      <c r="Z2131">
        <v>18</v>
      </c>
      <c r="AA2131">
        <f>Z2131/P2131</f>
        <v>4.5569620253164557E-2</v>
      </c>
      <c r="AB2131" s="11" t="s">
        <v>506</v>
      </c>
      <c r="AC2131" t="s">
        <v>59</v>
      </c>
      <c r="AD2131">
        <v>1</v>
      </c>
      <c r="AE2131" t="str">
        <f>IF(AD2131&gt;3, "Prefers Discount", "Discount Indifferent")</f>
        <v>Discount Indifferent</v>
      </c>
      <c r="AF2131">
        <v>3</v>
      </c>
      <c r="AG2131">
        <v>0</v>
      </c>
      <c r="AH2131">
        <v>0</v>
      </c>
      <c r="AI2131" t="str">
        <f>INDEX($AF$1:$AH$1,MATCH(MAX(AF2131:AH2131),AF2131:AH2131,0))</f>
        <v>Store_Orders</v>
      </c>
      <c r="AJ2131">
        <v>3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f>SUM(AK2131:AO2131)</f>
        <v>0</v>
      </c>
      <c r="AQ2131" t="s">
        <v>67</v>
      </c>
      <c r="AR2131">
        <v>0</v>
      </c>
      <c r="AS2131" t="str">
        <f>IF(OR(AK2131&gt;0, AL2131&gt;0, AM2131&gt;0, AN2131&gt;0, AO2131&gt;0), "Converted", "Not Converted")</f>
        <v>Not Converted</v>
      </c>
      <c r="AT2131">
        <v>1</v>
      </c>
      <c r="AU2131">
        <v>3</v>
      </c>
      <c r="AV2131">
        <v>11</v>
      </c>
      <c r="AW2131">
        <f>IF(Z2131&gt;607, 4, 0)</f>
        <v>0</v>
      </c>
      <c r="AX2131">
        <f>IF(AA2131&gt;0.1497, 3, 0)</f>
        <v>0</v>
      </c>
      <c r="AY2131">
        <f>IF(P2131&gt;4031, 2, 0)</f>
        <v>0</v>
      </c>
      <c r="AZ2131">
        <f>IF(H2131&gt;51934.91, 1, 0)</f>
        <v>0</v>
      </c>
      <c r="BA2131">
        <f>SUM(AW2131:AZ2131)</f>
        <v>0</v>
      </c>
      <c r="BB2131" t="str">
        <f>VLOOKUP(BA2131,'Standard Deviations'!$L$1:$M$11,2,TRUE)</f>
        <v>No Tier</v>
      </c>
    </row>
    <row r="2132" spans="1:54" hidden="1">
      <c r="A2132">
        <v>5824</v>
      </c>
      <c r="B2132">
        <v>1972</v>
      </c>
      <c r="C2132">
        <f>2024-B2132</f>
        <v>52</v>
      </c>
      <c r="D2132" t="str">
        <f>VLOOKUP(B2132,Reference!$A$1:$B$125, 2)</f>
        <v>Gen X</v>
      </c>
      <c r="E2132" t="s">
        <v>68</v>
      </c>
      <c r="F2132" t="str">
        <f>IF(E2132="High School", "No College", "College")</f>
        <v>College</v>
      </c>
      <c r="G2132" t="s">
        <v>65</v>
      </c>
      <c r="H2132">
        <v>34578</v>
      </c>
      <c r="I2132">
        <v>34578</v>
      </c>
      <c r="J2132" s="4" t="s">
        <v>175</v>
      </c>
      <c r="K2132">
        <v>2</v>
      </c>
      <c r="L2132">
        <v>1</v>
      </c>
      <c r="M2132" t="str">
        <f>IF(OR(K2132&gt;0, L2132&gt;0), "Parent", "Not Parent")</f>
        <v>Parent</v>
      </c>
      <c r="N2132" t="s">
        <v>316</v>
      </c>
      <c r="O2132" s="8">
        <v>41916</v>
      </c>
      <c r="P2132" s="9">
        <f>O2132-N2132</f>
        <v>176</v>
      </c>
      <c r="Q2132">
        <v>1</v>
      </c>
      <c r="R2132" s="9">
        <f>P2132-Q2132</f>
        <v>175</v>
      </c>
      <c r="S2132" s="8">
        <f>O2132-R2132</f>
        <v>41741</v>
      </c>
      <c r="T2132">
        <v>7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8</v>
      </c>
      <c r="AA2132">
        <f>Z2132/P2132</f>
        <v>4.5454545454545456E-2</v>
      </c>
      <c r="AB2132" s="11" t="s">
        <v>506</v>
      </c>
      <c r="AC2132" t="s">
        <v>59</v>
      </c>
      <c r="AD2132">
        <v>1</v>
      </c>
      <c r="AE2132" t="str">
        <f>IF(AD2132&gt;3, "Prefers Discount", "Discount Indifferent")</f>
        <v>Discount Indifferent</v>
      </c>
      <c r="AF2132">
        <v>2</v>
      </c>
      <c r="AG2132">
        <v>1</v>
      </c>
      <c r="AH2132">
        <v>0</v>
      </c>
      <c r="AI2132" t="str">
        <f>INDEX($AF$1:$AH$1,MATCH(MAX(AF2132:AH2132),AF2132:AH2132,0))</f>
        <v>Store_Orders</v>
      </c>
      <c r="AJ2132">
        <v>6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f>SUM(AK2132:AO2132)</f>
        <v>0</v>
      </c>
      <c r="AQ2132" t="s">
        <v>67</v>
      </c>
      <c r="AR2132">
        <v>0</v>
      </c>
      <c r="AS2132" t="str">
        <f>IF(OR(AK2132&gt;0, AL2132&gt;0, AM2132&gt;0, AN2132&gt;0, AO2132&gt;0), "Converted", "Not Converted")</f>
        <v>Not Converted</v>
      </c>
      <c r="AT2132">
        <v>0</v>
      </c>
      <c r="AU2132">
        <v>3</v>
      </c>
      <c r="AV2132">
        <v>11</v>
      </c>
      <c r="AW2132">
        <f>IF(Z2132&gt;607, 4, 0)</f>
        <v>0</v>
      </c>
      <c r="AX2132">
        <f>IF(AA2132&gt;0.1497, 3, 0)</f>
        <v>0</v>
      </c>
      <c r="AY2132">
        <f>IF(P2132&gt;4031, 2, 0)</f>
        <v>0</v>
      </c>
      <c r="AZ2132">
        <f>IF(H2132&gt;51934.91, 1, 0)</f>
        <v>0</v>
      </c>
      <c r="BA2132">
        <f>SUM(AW2132:AZ2132)</f>
        <v>0</v>
      </c>
      <c r="BB2132" t="str">
        <f>VLOOKUP(BA2132,'Standard Deviations'!$L$1:$M$11,2,TRUE)</f>
        <v>No Tier</v>
      </c>
    </row>
    <row r="2133" spans="1:54">
      <c r="A2133">
        <v>10364</v>
      </c>
      <c r="B2133">
        <v>1959</v>
      </c>
      <c r="C2133">
        <f>2024-B2133</f>
        <v>65</v>
      </c>
      <c r="D2133" t="str">
        <f>VLOOKUP(B2133,Reference!$A$1:$B$125, 2)</f>
        <v>Boomers</v>
      </c>
      <c r="E2133" t="s">
        <v>54</v>
      </c>
      <c r="F2133" t="str">
        <f>IF(E2133="High School", "No College", "College")</f>
        <v>College</v>
      </c>
      <c r="G2133" t="s">
        <v>71</v>
      </c>
      <c r="H2133">
        <v>23295</v>
      </c>
      <c r="I2133">
        <v>23295</v>
      </c>
      <c r="J2133" s="4" t="s">
        <v>341</v>
      </c>
      <c r="K2133">
        <v>0</v>
      </c>
      <c r="L2133">
        <v>0</v>
      </c>
      <c r="M2133" t="str">
        <f>IF(OR(K2133&gt;0, L2133&gt;0), "Parent", "Not Parent")</f>
        <v>Not Parent</v>
      </c>
      <c r="N2133" t="s">
        <v>635</v>
      </c>
      <c r="O2133" s="8">
        <v>41916</v>
      </c>
      <c r="P2133" s="9">
        <f>O2133-N2133</f>
        <v>448</v>
      </c>
      <c r="Q2133">
        <v>72</v>
      </c>
      <c r="R2133" s="9">
        <f>P2133-Q2133</f>
        <v>376</v>
      </c>
      <c r="S2133" s="8">
        <f>O2133-R2133</f>
        <v>41540</v>
      </c>
      <c r="T2133">
        <v>0</v>
      </c>
      <c r="U2133">
        <v>0</v>
      </c>
      <c r="V2133">
        <v>1</v>
      </c>
      <c r="W2133">
        <v>2</v>
      </c>
      <c r="X2133">
        <v>12</v>
      </c>
      <c r="Y2133">
        <v>5</v>
      </c>
      <c r="Z2133">
        <v>20</v>
      </c>
      <c r="AA2133">
        <f>Z2133/P2133</f>
        <v>4.4642857142857144E-2</v>
      </c>
      <c r="AB2133" s="14" t="s">
        <v>506</v>
      </c>
      <c r="AC2133" s="13" t="s">
        <v>63</v>
      </c>
      <c r="AD2133">
        <v>1</v>
      </c>
      <c r="AE2133" t="str">
        <f>IF(AD2133&gt;3, "Prefers Discount", "Discount Indifferent")</f>
        <v>Discount Indifferent</v>
      </c>
      <c r="AF2133">
        <v>2</v>
      </c>
      <c r="AG2133">
        <v>1</v>
      </c>
      <c r="AH2133">
        <v>0</v>
      </c>
      <c r="AI2133" t="str">
        <f>INDEX($AF$1:$AH$1,MATCH(MAX(AF2133:AH2133),AF2133:AH2133,0))</f>
        <v>Store_Orders</v>
      </c>
      <c r="AJ2133">
        <v>8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f>SUM(AK2133:AO2133)</f>
        <v>0</v>
      </c>
      <c r="AQ2133" t="s">
        <v>67</v>
      </c>
      <c r="AR2133">
        <v>0</v>
      </c>
      <c r="AS2133" t="str">
        <f>IF(OR(AK2133&gt;0, AL2133&gt;0, AM2133&gt;0, AN2133&gt;0, AO2133&gt;0), "Converted", "Not Converted")</f>
        <v>Not Converted</v>
      </c>
      <c r="AT2133">
        <v>0</v>
      </c>
      <c r="AU2133">
        <v>3</v>
      </c>
      <c r="AV2133">
        <v>11</v>
      </c>
      <c r="AW2133">
        <f>IF(Z2133&gt;607, 4, 0)</f>
        <v>0</v>
      </c>
      <c r="AX2133">
        <f>IF(AA2133&gt;0.1497, 3, 0)</f>
        <v>0</v>
      </c>
      <c r="AY2133">
        <f>IF(P2133&gt;4031, 2, 0)</f>
        <v>0</v>
      </c>
      <c r="AZ2133">
        <f>IF(H2133&gt;51934.91, 1, 0)</f>
        <v>0</v>
      </c>
      <c r="BA2133">
        <f>SUM(AW2133:AZ2133)</f>
        <v>0</v>
      </c>
      <c r="BB2133" t="str">
        <f>VLOOKUP(BA2133,'Standard Deviations'!$L$1:$M$11,2,TRUE)</f>
        <v>No Tier</v>
      </c>
    </row>
    <row r="2134" spans="1:54" hidden="1">
      <c r="A2134">
        <v>10451</v>
      </c>
      <c r="B2134">
        <v>1965</v>
      </c>
      <c r="C2134">
        <f>2024-B2134</f>
        <v>59</v>
      </c>
      <c r="D2134" t="str">
        <f>VLOOKUP(B2134,Reference!$A$1:$B$125, 2)</f>
        <v>Gen X</v>
      </c>
      <c r="E2134" t="s">
        <v>54</v>
      </c>
      <c r="F2134" t="str">
        <f>IF(E2134="High School", "No College", "College")</f>
        <v>College</v>
      </c>
      <c r="G2134" t="s">
        <v>65</v>
      </c>
      <c r="H2134">
        <v>29672</v>
      </c>
      <c r="I2134">
        <v>29672</v>
      </c>
      <c r="J2134" s="4" t="s">
        <v>341</v>
      </c>
      <c r="K2134">
        <v>1</v>
      </c>
      <c r="L2134">
        <v>1</v>
      </c>
      <c r="M2134" t="str">
        <f>IF(OR(K2134&gt;0, L2134&gt;0), "Parent", "Not Parent")</f>
        <v>Parent</v>
      </c>
      <c r="N2134" t="s">
        <v>246</v>
      </c>
      <c r="O2134" s="8">
        <v>41916</v>
      </c>
      <c r="P2134" s="9">
        <f>O2134-N2134</f>
        <v>571</v>
      </c>
      <c r="Q2134">
        <v>6</v>
      </c>
      <c r="R2134" s="9">
        <f>P2134-Q2134</f>
        <v>565</v>
      </c>
      <c r="S2134" s="8">
        <f>O2134-R2134</f>
        <v>41351</v>
      </c>
      <c r="T2134">
        <v>9</v>
      </c>
      <c r="U2134">
        <v>1</v>
      </c>
      <c r="V2134">
        <v>3</v>
      </c>
      <c r="W2134">
        <v>0</v>
      </c>
      <c r="X2134">
        <v>4</v>
      </c>
      <c r="Y2134">
        <v>8</v>
      </c>
      <c r="Z2134">
        <v>25</v>
      </c>
      <c r="AA2134">
        <f>Z2134/P2134</f>
        <v>4.3782837127845885E-2</v>
      </c>
      <c r="AB2134" s="11" t="s">
        <v>506</v>
      </c>
      <c r="AC2134" t="s">
        <v>59</v>
      </c>
      <c r="AD2134">
        <v>1</v>
      </c>
      <c r="AE2134" t="str">
        <f>IF(AD2134&gt;3, "Prefers Discount", "Discount Indifferent")</f>
        <v>Discount Indifferent</v>
      </c>
      <c r="AF2134">
        <v>3</v>
      </c>
      <c r="AG2134">
        <v>0</v>
      </c>
      <c r="AH2134">
        <v>0</v>
      </c>
      <c r="AI2134" t="str">
        <f>INDEX($AF$1:$AH$1,MATCH(MAX(AF2134:AH2134),AF2134:AH2134,0))</f>
        <v>Store_Orders</v>
      </c>
      <c r="AJ2134">
        <v>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f>SUM(AK2134:AO2134)</f>
        <v>0</v>
      </c>
      <c r="AQ2134" t="s">
        <v>67</v>
      </c>
      <c r="AR2134">
        <v>0</v>
      </c>
      <c r="AS2134" t="str">
        <f>IF(OR(AK2134&gt;0, AL2134&gt;0, AM2134&gt;0, AN2134&gt;0, AO2134&gt;0), "Converted", "Not Converted")</f>
        <v>Not Converted</v>
      </c>
      <c r="AT2134">
        <v>0</v>
      </c>
      <c r="AU2134">
        <v>3</v>
      </c>
      <c r="AV2134">
        <v>11</v>
      </c>
      <c r="AW2134">
        <f>IF(Z2134&gt;607, 4, 0)</f>
        <v>0</v>
      </c>
      <c r="AX2134">
        <f>IF(AA2134&gt;0.1497, 3, 0)</f>
        <v>0</v>
      </c>
      <c r="AY2134">
        <f>IF(P2134&gt;4031, 2, 0)</f>
        <v>0</v>
      </c>
      <c r="AZ2134">
        <f>IF(H2134&gt;51934.91, 1, 0)</f>
        <v>0</v>
      </c>
      <c r="BA2134">
        <f>SUM(AW2134:AZ2134)</f>
        <v>0</v>
      </c>
      <c r="BB2134" t="str">
        <f>VLOOKUP(BA2134,'Standard Deviations'!$L$1:$M$11,2,TRUE)</f>
        <v>No Tier</v>
      </c>
    </row>
    <row r="2135" spans="1:54" hidden="1">
      <c r="A2135">
        <v>4198</v>
      </c>
      <c r="B2135">
        <v>1965</v>
      </c>
      <c r="C2135">
        <f>2024-B2135</f>
        <v>59</v>
      </c>
      <c r="D2135" t="str">
        <f>VLOOKUP(B2135,Reference!$A$1:$B$125, 2)</f>
        <v>Gen X</v>
      </c>
      <c r="E2135" t="s">
        <v>54</v>
      </c>
      <c r="F2135" t="str">
        <f>IF(E2135="High School", "No College", "College")</f>
        <v>College</v>
      </c>
      <c r="G2135" t="s">
        <v>65</v>
      </c>
      <c r="H2135">
        <v>29672</v>
      </c>
      <c r="I2135">
        <v>29672</v>
      </c>
      <c r="J2135" s="4" t="s">
        <v>341</v>
      </c>
      <c r="K2135">
        <v>1</v>
      </c>
      <c r="L2135">
        <v>1</v>
      </c>
      <c r="M2135" t="str">
        <f>IF(OR(K2135&gt;0, L2135&gt;0), "Parent", "Not Parent")</f>
        <v>Parent</v>
      </c>
      <c r="N2135" t="s">
        <v>246</v>
      </c>
      <c r="O2135" s="8">
        <v>41916</v>
      </c>
      <c r="P2135" s="9">
        <f>O2135-N2135</f>
        <v>571</v>
      </c>
      <c r="Q2135">
        <v>6</v>
      </c>
      <c r="R2135" s="9">
        <f>P2135-Q2135</f>
        <v>565</v>
      </c>
      <c r="S2135" s="8">
        <f>O2135-R2135</f>
        <v>41351</v>
      </c>
      <c r="T2135">
        <v>9</v>
      </c>
      <c r="U2135">
        <v>1</v>
      </c>
      <c r="V2135">
        <v>3</v>
      </c>
      <c r="W2135">
        <v>0</v>
      </c>
      <c r="X2135">
        <v>4</v>
      </c>
      <c r="Y2135">
        <v>8</v>
      </c>
      <c r="Z2135">
        <v>25</v>
      </c>
      <c r="AA2135">
        <f>Z2135/P2135</f>
        <v>4.3782837127845885E-2</v>
      </c>
      <c r="AB2135" s="11" t="s">
        <v>506</v>
      </c>
      <c r="AC2135" t="s">
        <v>59</v>
      </c>
      <c r="AD2135">
        <v>1</v>
      </c>
      <c r="AE2135" t="str">
        <f>IF(AD2135&gt;3, "Prefers Discount", "Discount Indifferent")</f>
        <v>Discount Indifferent</v>
      </c>
      <c r="AF2135">
        <v>3</v>
      </c>
      <c r="AG2135">
        <v>0</v>
      </c>
      <c r="AH2135">
        <v>0</v>
      </c>
      <c r="AI2135" t="str">
        <f>INDEX($AF$1:$AH$1,MATCH(MAX(AF2135:AH2135),AF2135:AH2135,0))</f>
        <v>Store_Orders</v>
      </c>
      <c r="AJ2135">
        <v>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f>SUM(AK2135:AO2135)</f>
        <v>0</v>
      </c>
      <c r="AQ2135" t="s">
        <v>67</v>
      </c>
      <c r="AR2135">
        <v>0</v>
      </c>
      <c r="AS2135" t="str">
        <f>IF(OR(AK2135&gt;0, AL2135&gt;0, AM2135&gt;0, AN2135&gt;0, AO2135&gt;0), "Converted", "Not Converted")</f>
        <v>Not Converted</v>
      </c>
      <c r="AT2135">
        <v>0</v>
      </c>
      <c r="AU2135">
        <v>3</v>
      </c>
      <c r="AV2135">
        <v>11</v>
      </c>
      <c r="AW2135">
        <f>IF(Z2135&gt;607, 4, 0)</f>
        <v>0</v>
      </c>
      <c r="AX2135">
        <f>IF(AA2135&gt;0.1497, 3, 0)</f>
        <v>0</v>
      </c>
      <c r="AY2135">
        <f>IF(P2135&gt;4031, 2, 0)</f>
        <v>0</v>
      </c>
      <c r="AZ2135">
        <f>IF(H2135&gt;51934.91, 1, 0)</f>
        <v>0</v>
      </c>
      <c r="BA2135">
        <f>SUM(AW2135:AZ2135)</f>
        <v>0</v>
      </c>
      <c r="BB2135" t="str">
        <f>VLOOKUP(BA2135,'Standard Deviations'!$L$1:$M$11,2,TRUE)</f>
        <v>No Tier</v>
      </c>
    </row>
    <row r="2136" spans="1:54">
      <c r="A2136">
        <v>4860</v>
      </c>
      <c r="B2136">
        <v>1970</v>
      </c>
      <c r="C2136">
        <f>2024-B2136</f>
        <v>54</v>
      </c>
      <c r="D2136" t="str">
        <f>VLOOKUP(B2136,Reference!$A$1:$B$125, 2)</f>
        <v>Gen X</v>
      </c>
      <c r="E2136" t="s">
        <v>54</v>
      </c>
      <c r="F2136" t="str">
        <f>IF(E2136="High School", "No College", "College")</f>
        <v>College</v>
      </c>
      <c r="G2136" t="s">
        <v>60</v>
      </c>
      <c r="H2136">
        <v>24206</v>
      </c>
      <c r="I2136">
        <v>24206</v>
      </c>
      <c r="J2136" s="4" t="s">
        <v>341</v>
      </c>
      <c r="K2136">
        <v>1</v>
      </c>
      <c r="L2136">
        <v>0</v>
      </c>
      <c r="M2136" t="str">
        <f>IF(OR(K2136&gt;0, L2136&gt;0), "Parent", "Not Parent")</f>
        <v>Parent</v>
      </c>
      <c r="N2136" t="s">
        <v>501</v>
      </c>
      <c r="O2136" s="8">
        <v>41916</v>
      </c>
      <c r="P2136" s="9">
        <f>O2136-N2136</f>
        <v>575</v>
      </c>
      <c r="Q2136">
        <v>66</v>
      </c>
      <c r="R2136" s="9">
        <f>P2136-Q2136</f>
        <v>509</v>
      </c>
      <c r="S2136" s="8">
        <f>O2136-R2136</f>
        <v>41407</v>
      </c>
      <c r="T2136">
        <v>7</v>
      </c>
      <c r="U2136">
        <v>2</v>
      </c>
      <c r="V2136">
        <v>8</v>
      </c>
      <c r="W2136">
        <v>3</v>
      </c>
      <c r="X2136">
        <v>2</v>
      </c>
      <c r="Y2136">
        <v>3</v>
      </c>
      <c r="Z2136">
        <v>25</v>
      </c>
      <c r="AA2136">
        <f>Z2136/P2136</f>
        <v>4.3478260869565216E-2</v>
      </c>
      <c r="AB2136" s="14" t="s">
        <v>506</v>
      </c>
      <c r="AC2136" s="13" t="s">
        <v>63</v>
      </c>
      <c r="AD2136">
        <v>1</v>
      </c>
      <c r="AE2136" t="str">
        <f>IF(AD2136&gt;3, "Prefers Discount", "Discount Indifferent")</f>
        <v>Discount Indifferent</v>
      </c>
      <c r="AF2136">
        <v>3</v>
      </c>
      <c r="AG2136">
        <v>1</v>
      </c>
      <c r="AH2136">
        <v>0</v>
      </c>
      <c r="AI2136" t="str">
        <f>INDEX($AF$1:$AH$1,MATCH(MAX(AF2136:AH2136),AF2136:AH2136,0))</f>
        <v>Store_Orders</v>
      </c>
      <c r="AJ2136">
        <v>6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f>SUM(AK2136:AO2136)</f>
        <v>0</v>
      </c>
      <c r="AQ2136" t="s">
        <v>67</v>
      </c>
      <c r="AR2136">
        <v>0</v>
      </c>
      <c r="AS2136" t="str">
        <f>IF(OR(AK2136&gt;0, AL2136&gt;0, AM2136&gt;0, AN2136&gt;0, AO2136&gt;0), "Converted", "Not Converted")</f>
        <v>Not Converted</v>
      </c>
      <c r="AT2136">
        <v>0</v>
      </c>
      <c r="AU2136">
        <v>3</v>
      </c>
      <c r="AV2136">
        <v>11</v>
      </c>
      <c r="AW2136">
        <f>IF(Z2136&gt;607, 4, 0)</f>
        <v>0</v>
      </c>
      <c r="AX2136">
        <f>IF(AA2136&gt;0.1497, 3, 0)</f>
        <v>0</v>
      </c>
      <c r="AY2136">
        <f>IF(P2136&gt;4031, 2, 0)</f>
        <v>0</v>
      </c>
      <c r="AZ2136">
        <f>IF(H2136&gt;51934.91, 1, 0)</f>
        <v>0</v>
      </c>
      <c r="BA2136">
        <f>SUM(AW2136:AZ2136)</f>
        <v>0</v>
      </c>
      <c r="BB2136" t="str">
        <f>VLOOKUP(BA2136,'Standard Deviations'!$L$1:$M$11,2,TRUE)</f>
        <v>No Tier</v>
      </c>
    </row>
    <row r="2137" spans="1:54">
      <c r="A2137">
        <v>1606</v>
      </c>
      <c r="B2137">
        <v>1971</v>
      </c>
      <c r="C2137">
        <f>2024-B2137</f>
        <v>53</v>
      </c>
      <c r="D2137" t="str">
        <f>VLOOKUP(B2137,Reference!$A$1:$B$125, 2)</f>
        <v>Gen X</v>
      </c>
      <c r="E2137" t="s">
        <v>54</v>
      </c>
      <c r="F2137" t="str">
        <f>IF(E2137="High School", "No College", "College")</f>
        <v>College</v>
      </c>
      <c r="G2137" t="s">
        <v>65</v>
      </c>
      <c r="H2137">
        <v>38590</v>
      </c>
      <c r="I2137">
        <v>38590</v>
      </c>
      <c r="J2137" s="4" t="s">
        <v>175</v>
      </c>
      <c r="K2137">
        <v>1</v>
      </c>
      <c r="L2137">
        <v>0</v>
      </c>
      <c r="M2137" t="str">
        <f>IF(OR(K2137&gt;0, L2137&gt;0), "Parent", "Not Parent")</f>
        <v>Parent</v>
      </c>
      <c r="N2137" t="s">
        <v>637</v>
      </c>
      <c r="O2137" s="8">
        <v>41916</v>
      </c>
      <c r="P2137" s="9">
        <f>O2137-N2137</f>
        <v>507</v>
      </c>
      <c r="Q2137">
        <v>65</v>
      </c>
      <c r="R2137" s="9">
        <f>P2137-Q2137</f>
        <v>442</v>
      </c>
      <c r="S2137" s="8">
        <f>O2137-R2137</f>
        <v>41474</v>
      </c>
      <c r="T2137">
        <v>3</v>
      </c>
      <c r="U2137">
        <v>1</v>
      </c>
      <c r="V2137">
        <v>8</v>
      </c>
      <c r="W2137">
        <v>4</v>
      </c>
      <c r="X2137">
        <v>3</v>
      </c>
      <c r="Y2137">
        <v>3</v>
      </c>
      <c r="Z2137">
        <v>22</v>
      </c>
      <c r="AA2137">
        <f>Z2137/P2137</f>
        <v>4.3392504930966469E-2</v>
      </c>
      <c r="AB2137" s="14" t="s">
        <v>506</v>
      </c>
      <c r="AC2137" s="13" t="s">
        <v>63</v>
      </c>
      <c r="AD2137">
        <v>1</v>
      </c>
      <c r="AE2137" t="str">
        <f>IF(AD2137&gt;3, "Prefers Discount", "Discount Indifferent")</f>
        <v>Discount Indifferent</v>
      </c>
      <c r="AF2137">
        <v>2</v>
      </c>
      <c r="AG2137">
        <v>1</v>
      </c>
      <c r="AH2137">
        <v>0</v>
      </c>
      <c r="AI2137" t="str">
        <f>INDEX($AF$1:$AH$1,MATCH(MAX(AF2137:AH2137),AF2137:AH2137,0))</f>
        <v>Store_Orders</v>
      </c>
      <c r="AJ2137">
        <v>8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f>SUM(AK2137:AO2137)</f>
        <v>0</v>
      </c>
      <c r="AQ2137" t="s">
        <v>67</v>
      </c>
      <c r="AR2137">
        <v>0</v>
      </c>
      <c r="AS2137" t="str">
        <f>IF(OR(AK2137&gt;0, AL2137&gt;0, AM2137&gt;0, AN2137&gt;0, AO2137&gt;0), "Converted", "Not Converted")</f>
        <v>Not Converted</v>
      </c>
      <c r="AT2137">
        <v>0</v>
      </c>
      <c r="AU2137">
        <v>3</v>
      </c>
      <c r="AV2137">
        <v>11</v>
      </c>
      <c r="AW2137">
        <f>IF(Z2137&gt;607, 4, 0)</f>
        <v>0</v>
      </c>
      <c r="AX2137">
        <f>IF(AA2137&gt;0.1497, 3, 0)</f>
        <v>0</v>
      </c>
      <c r="AY2137">
        <f>IF(P2137&gt;4031, 2, 0)</f>
        <v>0</v>
      </c>
      <c r="AZ2137">
        <f>IF(H2137&gt;51934.91, 1, 0)</f>
        <v>0</v>
      </c>
      <c r="BA2137">
        <f>SUM(AW2137:AZ2137)</f>
        <v>0</v>
      </c>
      <c r="BB2137" t="str">
        <f>VLOOKUP(BA2137,'Standard Deviations'!$L$1:$M$11,2,TRUE)</f>
        <v>No Tier</v>
      </c>
    </row>
    <row r="2138" spans="1:54" hidden="1">
      <c r="A2138">
        <v>8234</v>
      </c>
      <c r="B2138">
        <v>1973</v>
      </c>
      <c r="C2138">
        <f>2024-B2138</f>
        <v>51</v>
      </c>
      <c r="D2138" t="str">
        <f>VLOOKUP(B2138,Reference!$A$1:$B$125, 2)</f>
        <v>Gen X</v>
      </c>
      <c r="E2138" t="s">
        <v>546</v>
      </c>
      <c r="F2138" t="str">
        <f>IF(E2138="High School", "No College", "College")</f>
        <v>No College</v>
      </c>
      <c r="G2138" t="s">
        <v>65</v>
      </c>
      <c r="H2138">
        <v>27190</v>
      </c>
      <c r="I2138">
        <v>27190</v>
      </c>
      <c r="J2138" s="4" t="s">
        <v>341</v>
      </c>
      <c r="K2138">
        <v>1</v>
      </c>
      <c r="L2138">
        <v>0</v>
      </c>
      <c r="M2138" t="str">
        <f>IF(OR(K2138&gt;0, L2138&gt;0), "Parent", "Not Parent")</f>
        <v>Parent</v>
      </c>
      <c r="N2138" t="s">
        <v>259</v>
      </c>
      <c r="O2138" s="8">
        <v>41916</v>
      </c>
      <c r="P2138" s="9">
        <f>O2138-N2138</f>
        <v>415</v>
      </c>
      <c r="Q2138">
        <v>13</v>
      </c>
      <c r="R2138" s="9">
        <f>P2138-Q2138</f>
        <v>402</v>
      </c>
      <c r="S2138" s="8">
        <f>O2138-R2138</f>
        <v>41514</v>
      </c>
      <c r="T2138">
        <v>1</v>
      </c>
      <c r="U2138">
        <v>6</v>
      </c>
      <c r="V2138">
        <v>7</v>
      </c>
      <c r="W2138">
        <v>0</v>
      </c>
      <c r="X2138">
        <v>1</v>
      </c>
      <c r="Y2138">
        <v>3</v>
      </c>
      <c r="Z2138">
        <v>18</v>
      </c>
      <c r="AA2138">
        <f>Z2138/P2138</f>
        <v>4.3373493975903614E-2</v>
      </c>
      <c r="AB2138" s="11" t="s">
        <v>506</v>
      </c>
      <c r="AC2138" t="s">
        <v>59</v>
      </c>
      <c r="AD2138">
        <v>1</v>
      </c>
      <c r="AE2138" t="str">
        <f>IF(AD2138&gt;3, "Prefers Discount", "Discount Indifferent")</f>
        <v>Discount Indifferent</v>
      </c>
      <c r="AF2138">
        <v>2</v>
      </c>
      <c r="AG2138">
        <v>1</v>
      </c>
      <c r="AH2138">
        <v>0</v>
      </c>
      <c r="AI2138" t="str">
        <f>INDEX($AF$1:$AH$1,MATCH(MAX(AF2138:AH2138),AF2138:AH2138,0))</f>
        <v>Store_Orders</v>
      </c>
      <c r="AJ2138">
        <v>8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f>SUM(AK2138:AO2138)</f>
        <v>1</v>
      </c>
      <c r="AQ2138" t="str">
        <f>INDEX($AK$1:$AO$1,MATCH(MAX(AK2138:AO2138),AK2138:AO2138,0))</f>
        <v>Converted_on_Camp3</v>
      </c>
      <c r="AR2138">
        <v>1</v>
      </c>
      <c r="AS2138" t="str">
        <f>IF(OR(AK2138&gt;0, AL2138&gt;0, AM2138&gt;0, AN2138&gt;0, AO2138&gt;0), "Converted", "Not Converted")</f>
        <v>Converted</v>
      </c>
      <c r="AT2138">
        <v>0</v>
      </c>
      <c r="AU2138">
        <v>3</v>
      </c>
      <c r="AV2138">
        <v>11</v>
      </c>
      <c r="AW2138">
        <f>IF(Z2138&gt;607, 4, 0)</f>
        <v>0</v>
      </c>
      <c r="AX2138">
        <f>IF(AA2138&gt;0.1497, 3, 0)</f>
        <v>0</v>
      </c>
      <c r="AY2138">
        <f>IF(P2138&gt;4031, 2, 0)</f>
        <v>0</v>
      </c>
      <c r="AZ2138">
        <f>IF(H2138&gt;51934.91, 1, 0)</f>
        <v>0</v>
      </c>
      <c r="BA2138">
        <f>SUM(AW2138:AZ2138)</f>
        <v>0</v>
      </c>
      <c r="BB2138" t="str">
        <f>VLOOKUP(BA2138,'Standard Deviations'!$L$1:$M$11,2,TRUE)</f>
        <v>No Tier</v>
      </c>
    </row>
    <row r="2139" spans="1:54" hidden="1">
      <c r="A2139">
        <v>4808</v>
      </c>
      <c r="B2139">
        <v>1956</v>
      </c>
      <c r="C2139">
        <f>2024-B2139</f>
        <v>68</v>
      </c>
      <c r="D2139" t="str">
        <f>VLOOKUP(B2139,Reference!$A$1:$B$125, 2)</f>
        <v>Boomers</v>
      </c>
      <c r="E2139" t="s">
        <v>54</v>
      </c>
      <c r="F2139" t="str">
        <f>IF(E2139="High School", "No College", "College")</f>
        <v>College</v>
      </c>
      <c r="G2139" t="s">
        <v>55</v>
      </c>
      <c r="H2139">
        <v>15759</v>
      </c>
      <c r="I2139">
        <v>15759</v>
      </c>
      <c r="J2139" s="4" t="s">
        <v>341</v>
      </c>
      <c r="K2139">
        <v>0</v>
      </c>
      <c r="L2139">
        <v>0</v>
      </c>
      <c r="M2139" t="str">
        <f>IF(OR(K2139&gt;0, L2139&gt;0), "Parent", "Not Parent")</f>
        <v>Not Parent</v>
      </c>
      <c r="N2139" t="s">
        <v>215</v>
      </c>
      <c r="O2139" s="8">
        <v>41916</v>
      </c>
      <c r="P2139" s="9">
        <f>O2139-N2139</f>
        <v>394</v>
      </c>
      <c r="Q2139">
        <v>12</v>
      </c>
      <c r="R2139" s="9">
        <f>P2139-Q2139</f>
        <v>382</v>
      </c>
      <c r="S2139" s="8">
        <f>O2139-R2139</f>
        <v>41534</v>
      </c>
      <c r="T2139">
        <v>1</v>
      </c>
      <c r="U2139">
        <v>2</v>
      </c>
      <c r="V2139">
        <v>5</v>
      </c>
      <c r="W2139">
        <v>6</v>
      </c>
      <c r="X2139">
        <v>0</v>
      </c>
      <c r="Y2139">
        <v>3</v>
      </c>
      <c r="Z2139">
        <v>17</v>
      </c>
      <c r="AA2139">
        <f>Z2139/P2139</f>
        <v>4.3147208121827409E-2</v>
      </c>
      <c r="AB2139" s="11" t="s">
        <v>506</v>
      </c>
      <c r="AC2139" t="s">
        <v>59</v>
      </c>
      <c r="AD2139">
        <v>1</v>
      </c>
      <c r="AE2139" t="str">
        <f>IF(AD2139&gt;3, "Prefers Discount", "Discount Indifferent")</f>
        <v>Discount Indifferent</v>
      </c>
      <c r="AF2139">
        <v>2</v>
      </c>
      <c r="AG2139">
        <v>1</v>
      </c>
      <c r="AH2139">
        <v>0</v>
      </c>
      <c r="AI2139" t="str">
        <f>INDEX($AF$1:$AH$1,MATCH(MAX(AF2139:AH2139),AF2139:AH2139,0))</f>
        <v>Store_Orders</v>
      </c>
      <c r="AJ2139">
        <v>7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f>SUM(AK2139:AO2139)</f>
        <v>0</v>
      </c>
      <c r="AQ2139" t="s">
        <v>67</v>
      </c>
      <c r="AR2139">
        <v>0</v>
      </c>
      <c r="AS2139" t="str">
        <f>IF(OR(AK2139&gt;0, AL2139&gt;0, AM2139&gt;0, AN2139&gt;0, AO2139&gt;0), "Converted", "Not Converted")</f>
        <v>Not Converted</v>
      </c>
      <c r="AT2139">
        <v>0</v>
      </c>
      <c r="AU2139">
        <v>3</v>
      </c>
      <c r="AV2139">
        <v>11</v>
      </c>
      <c r="AW2139">
        <f>IF(Z2139&gt;607, 4, 0)</f>
        <v>0</v>
      </c>
      <c r="AX2139">
        <f>IF(AA2139&gt;0.1497, 3, 0)</f>
        <v>0</v>
      </c>
      <c r="AY2139">
        <f>IF(P2139&gt;4031, 2, 0)</f>
        <v>0</v>
      </c>
      <c r="AZ2139">
        <f>IF(H2139&gt;51934.91, 1, 0)</f>
        <v>0</v>
      </c>
      <c r="BA2139">
        <f>SUM(AW2139:AZ2139)</f>
        <v>0</v>
      </c>
      <c r="BB2139" t="str">
        <f>VLOOKUP(BA2139,'Standard Deviations'!$L$1:$M$11,2,TRUE)</f>
        <v>No Tier</v>
      </c>
    </row>
    <row r="2140" spans="1:54" hidden="1">
      <c r="A2140">
        <v>10356</v>
      </c>
      <c r="B2140">
        <v>1957</v>
      </c>
      <c r="C2140">
        <f>2024-B2140</f>
        <v>67</v>
      </c>
      <c r="D2140" t="str">
        <f>VLOOKUP(B2140,Reference!$A$1:$B$125, 2)</f>
        <v>Boomers</v>
      </c>
      <c r="E2140" t="s">
        <v>68</v>
      </c>
      <c r="F2140" t="str">
        <f>IF(E2140="High School", "No College", "College")</f>
        <v>College</v>
      </c>
      <c r="G2140" t="s">
        <v>71</v>
      </c>
      <c r="H2140">
        <v>41437</v>
      </c>
      <c r="I2140">
        <v>41437</v>
      </c>
      <c r="J2140" s="4" t="s">
        <v>175</v>
      </c>
      <c r="K2140">
        <v>1</v>
      </c>
      <c r="L2140">
        <v>1</v>
      </c>
      <c r="M2140" t="str">
        <f>IF(OR(K2140&gt;0, L2140&gt;0), "Parent", "Not Parent")</f>
        <v>Parent</v>
      </c>
      <c r="N2140" t="s">
        <v>381</v>
      </c>
      <c r="O2140" s="8">
        <v>41916</v>
      </c>
      <c r="P2140" s="9">
        <f>O2140-N2140</f>
        <v>742</v>
      </c>
      <c r="Q2140">
        <v>5</v>
      </c>
      <c r="R2140" s="9">
        <f>P2140-Q2140</f>
        <v>737</v>
      </c>
      <c r="S2140" s="8">
        <f>O2140-R2140</f>
        <v>41179</v>
      </c>
      <c r="T2140">
        <v>29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32</v>
      </c>
      <c r="AA2140">
        <f>Z2140/P2140</f>
        <v>4.3126684636118601E-2</v>
      </c>
      <c r="AB2140" s="11" t="s">
        <v>506</v>
      </c>
      <c r="AC2140" t="s">
        <v>59</v>
      </c>
      <c r="AD2140">
        <v>1</v>
      </c>
      <c r="AE2140" t="str">
        <f>IF(AD2140&gt;3, "Prefers Discount", "Discount Indifferent")</f>
        <v>Discount Indifferent</v>
      </c>
      <c r="AF2140">
        <v>3</v>
      </c>
      <c r="AG2140">
        <v>1</v>
      </c>
      <c r="AH2140">
        <v>0</v>
      </c>
      <c r="AI2140" t="str">
        <f>INDEX($AF$1:$AH$1,MATCH(MAX(AF2140:AH2140),AF2140:AH2140,0))</f>
        <v>Store_Orders</v>
      </c>
      <c r="AJ2140">
        <v>7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f>SUM(AK2140:AO2140)</f>
        <v>0</v>
      </c>
      <c r="AQ2140" t="s">
        <v>67</v>
      </c>
      <c r="AR2140">
        <v>0</v>
      </c>
      <c r="AS2140" t="str">
        <f>IF(OR(AK2140&gt;0, AL2140&gt;0, AM2140&gt;0, AN2140&gt;0, AO2140&gt;0), "Converted", "Not Converted")</f>
        <v>Not Converted</v>
      </c>
      <c r="AT2140">
        <v>0</v>
      </c>
      <c r="AU2140">
        <v>3</v>
      </c>
      <c r="AV2140">
        <v>11</v>
      </c>
      <c r="AW2140">
        <f>IF(Z2140&gt;607, 4, 0)</f>
        <v>0</v>
      </c>
      <c r="AX2140">
        <f>IF(AA2140&gt;0.1497, 3, 0)</f>
        <v>0</v>
      </c>
      <c r="AY2140">
        <f>IF(P2140&gt;4031, 2, 0)</f>
        <v>0</v>
      </c>
      <c r="AZ2140">
        <f>IF(H2140&gt;51934.91, 1, 0)</f>
        <v>0</v>
      </c>
      <c r="BA2140">
        <f>SUM(AW2140:AZ2140)</f>
        <v>0</v>
      </c>
      <c r="BB2140" t="str">
        <f>VLOOKUP(BA2140,'Standard Deviations'!$L$1:$M$11,2,TRUE)</f>
        <v>No Tier</v>
      </c>
    </row>
    <row r="2141" spans="1:54">
      <c r="A2141">
        <v>2861</v>
      </c>
      <c r="B2141">
        <v>1983</v>
      </c>
      <c r="C2141">
        <f>2024-B2141</f>
        <v>41</v>
      </c>
      <c r="D2141" t="str">
        <f>VLOOKUP(B2141,Reference!$A$1:$B$125, 2)</f>
        <v>Millennials</v>
      </c>
      <c r="E2141" t="s">
        <v>54</v>
      </c>
      <c r="F2141" t="str">
        <f>IF(E2141="High School", "No College", "College")</f>
        <v>College</v>
      </c>
      <c r="G2141" t="s">
        <v>60</v>
      </c>
      <c r="H2141">
        <v>24072</v>
      </c>
      <c r="I2141">
        <v>24072</v>
      </c>
      <c r="J2141" s="4" t="s">
        <v>341</v>
      </c>
      <c r="K2141">
        <v>1</v>
      </c>
      <c r="L2141">
        <v>0</v>
      </c>
      <c r="M2141" t="str">
        <f>IF(OR(K2141&gt;0, L2141&gt;0), "Parent", "Not Parent")</f>
        <v>Parent</v>
      </c>
      <c r="N2141" t="s">
        <v>306</v>
      </c>
      <c r="O2141" s="8">
        <v>41916</v>
      </c>
      <c r="P2141" s="9">
        <f>O2141-N2141</f>
        <v>536</v>
      </c>
      <c r="Q2141">
        <v>79</v>
      </c>
      <c r="R2141" s="9">
        <f>P2141-Q2141</f>
        <v>457</v>
      </c>
      <c r="S2141" s="8">
        <f>O2141-R2141</f>
        <v>41459</v>
      </c>
      <c r="T2141">
        <v>9</v>
      </c>
      <c r="U2141">
        <v>1</v>
      </c>
      <c r="V2141">
        <v>6</v>
      </c>
      <c r="W2141">
        <v>3</v>
      </c>
      <c r="X2141">
        <v>0</v>
      </c>
      <c r="Y2141">
        <v>4</v>
      </c>
      <c r="Z2141">
        <v>23</v>
      </c>
      <c r="AA2141">
        <f>Z2141/P2141</f>
        <v>4.2910447761194029E-2</v>
      </c>
      <c r="AB2141" s="14" t="s">
        <v>506</v>
      </c>
      <c r="AC2141" s="13" t="s">
        <v>63</v>
      </c>
      <c r="AD2141">
        <v>1</v>
      </c>
      <c r="AE2141" t="str">
        <f>IF(AD2141&gt;3, "Prefers Discount", "Discount Indifferent")</f>
        <v>Discount Indifferent</v>
      </c>
      <c r="AF2141">
        <v>2</v>
      </c>
      <c r="AG2141">
        <v>1</v>
      </c>
      <c r="AH2141">
        <v>0</v>
      </c>
      <c r="AI2141" t="str">
        <f>INDEX($AF$1:$AH$1,MATCH(MAX(AF2141:AH2141),AF2141:AH2141,0))</f>
        <v>Store_Orders</v>
      </c>
      <c r="AJ2141">
        <v>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f>SUM(AK2141:AO2141)</f>
        <v>0</v>
      </c>
      <c r="AQ2141" t="s">
        <v>67</v>
      </c>
      <c r="AR2141">
        <v>0</v>
      </c>
      <c r="AS2141" t="str">
        <f>IF(OR(AK2141&gt;0, AL2141&gt;0, AM2141&gt;0, AN2141&gt;0, AO2141&gt;0), "Converted", "Not Converted")</f>
        <v>Not Converted</v>
      </c>
      <c r="AT2141">
        <v>0</v>
      </c>
      <c r="AU2141">
        <v>3</v>
      </c>
      <c r="AV2141">
        <v>11</v>
      </c>
      <c r="AW2141">
        <f>IF(Z2141&gt;607, 4, 0)</f>
        <v>0</v>
      </c>
      <c r="AX2141">
        <f>IF(AA2141&gt;0.1497, 3, 0)</f>
        <v>0</v>
      </c>
      <c r="AY2141">
        <f>IF(P2141&gt;4031, 2, 0)</f>
        <v>0</v>
      </c>
      <c r="AZ2141">
        <f>IF(H2141&gt;51934.91, 1, 0)</f>
        <v>0</v>
      </c>
      <c r="BA2141">
        <f>SUM(AW2141:AZ2141)</f>
        <v>0</v>
      </c>
      <c r="BB2141" t="str">
        <f>VLOOKUP(BA2141,'Standard Deviations'!$L$1:$M$11,2,TRUE)</f>
        <v>No Tier</v>
      </c>
    </row>
    <row r="2142" spans="1:54">
      <c r="A2142">
        <v>10264</v>
      </c>
      <c r="B2142">
        <v>1979</v>
      </c>
      <c r="C2142">
        <f>2024-B2142</f>
        <v>45</v>
      </c>
      <c r="D2142" t="str">
        <f>VLOOKUP(B2142,Reference!$A$1:$B$125, 2)</f>
        <v>Gen X</v>
      </c>
      <c r="E2142" t="s">
        <v>54</v>
      </c>
      <c r="F2142" t="str">
        <f>IF(E2142="High School", "No College", "College")</f>
        <v>College</v>
      </c>
      <c r="G2142" t="s">
        <v>71</v>
      </c>
      <c r="H2142">
        <v>15287</v>
      </c>
      <c r="I2142">
        <v>15287</v>
      </c>
      <c r="J2142" s="4" t="s">
        <v>341</v>
      </c>
      <c r="K2142">
        <v>1</v>
      </c>
      <c r="L2142">
        <v>0</v>
      </c>
      <c r="M2142" t="str">
        <f>IF(OR(K2142&gt;0, L2142&gt;0), "Parent", "Not Parent")</f>
        <v>Parent</v>
      </c>
      <c r="N2142" t="s">
        <v>587</v>
      </c>
      <c r="O2142" s="8">
        <v>41916</v>
      </c>
      <c r="P2142" s="9">
        <f>O2142-N2142</f>
        <v>724</v>
      </c>
      <c r="Q2142">
        <v>60</v>
      </c>
      <c r="R2142" s="9">
        <f>P2142-Q2142</f>
        <v>664</v>
      </c>
      <c r="S2142" s="8">
        <f>O2142-R2142</f>
        <v>41252</v>
      </c>
      <c r="T2142">
        <v>1</v>
      </c>
      <c r="U2142">
        <v>2</v>
      </c>
      <c r="V2142">
        <v>8</v>
      </c>
      <c r="W2142">
        <v>4</v>
      </c>
      <c r="X2142">
        <v>3</v>
      </c>
      <c r="Y2142">
        <v>13</v>
      </c>
      <c r="Z2142">
        <v>31</v>
      </c>
      <c r="AA2142">
        <f>Z2142/P2142</f>
        <v>4.2817679558011051E-2</v>
      </c>
      <c r="AB2142" s="14" t="s">
        <v>506</v>
      </c>
      <c r="AC2142" s="13" t="s">
        <v>63</v>
      </c>
      <c r="AD2142">
        <v>2</v>
      </c>
      <c r="AE2142" t="str">
        <f>IF(AD2142&gt;3, "Prefers Discount", "Discount Indifferent")</f>
        <v>Discount Indifferent</v>
      </c>
      <c r="AF2142">
        <v>2</v>
      </c>
      <c r="AG2142">
        <v>1</v>
      </c>
      <c r="AH2142">
        <v>1</v>
      </c>
      <c r="AI2142" t="str">
        <f>INDEX($AF$1:$AH$1,MATCH(MAX(AF2142:AH2142),AF2142:AH2142,0))</f>
        <v>Store_Orders</v>
      </c>
      <c r="AJ2142">
        <v>7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f>SUM(AK2142:AO2142)</f>
        <v>1</v>
      </c>
      <c r="AQ2142" t="str">
        <f>INDEX($AK$1:$AO$1,MATCH(MAX(AK2142:AO2142),AK2142:AO2142,0))</f>
        <v>Converted_on_Camp3</v>
      </c>
      <c r="AR2142">
        <v>1</v>
      </c>
      <c r="AS2142" t="str">
        <f>IF(OR(AK2142&gt;0, AL2142&gt;0, AM2142&gt;0, AN2142&gt;0, AO2142&gt;0), "Converted", "Not Converted")</f>
        <v>Converted</v>
      </c>
      <c r="AT2142">
        <v>0</v>
      </c>
      <c r="AU2142">
        <v>3</v>
      </c>
      <c r="AV2142">
        <v>11</v>
      </c>
      <c r="AW2142">
        <f>IF(Z2142&gt;607, 4, 0)</f>
        <v>0</v>
      </c>
      <c r="AX2142">
        <f>IF(AA2142&gt;0.1497, 3, 0)</f>
        <v>0</v>
      </c>
      <c r="AY2142">
        <f>IF(P2142&gt;4031, 2, 0)</f>
        <v>0</v>
      </c>
      <c r="AZ2142">
        <f>IF(H2142&gt;51934.91, 1, 0)</f>
        <v>0</v>
      </c>
      <c r="BA2142">
        <f>SUM(AW2142:AZ2142)</f>
        <v>0</v>
      </c>
      <c r="BB2142" t="str">
        <f>VLOOKUP(BA2142,'Standard Deviations'!$L$1:$M$11,2,TRUE)</f>
        <v>No Tier</v>
      </c>
    </row>
    <row r="2143" spans="1:54">
      <c r="A2143">
        <v>234</v>
      </c>
      <c r="B2143">
        <v>1979</v>
      </c>
      <c r="C2143">
        <f>2024-B2143</f>
        <v>45</v>
      </c>
      <c r="D2143" t="str">
        <f>VLOOKUP(B2143,Reference!$A$1:$B$125, 2)</f>
        <v>Gen X</v>
      </c>
      <c r="E2143" t="s">
        <v>54</v>
      </c>
      <c r="F2143" t="str">
        <f>IF(E2143="High School", "No College", "College")</f>
        <v>College</v>
      </c>
      <c r="G2143" t="s">
        <v>71</v>
      </c>
      <c r="H2143">
        <v>15287</v>
      </c>
      <c r="I2143">
        <v>15287</v>
      </c>
      <c r="J2143" s="4" t="s">
        <v>341</v>
      </c>
      <c r="K2143">
        <v>1</v>
      </c>
      <c r="L2143">
        <v>0</v>
      </c>
      <c r="M2143" t="str">
        <f>IF(OR(K2143&gt;0, L2143&gt;0), "Parent", "Not Parent")</f>
        <v>Parent</v>
      </c>
      <c r="N2143" t="s">
        <v>587</v>
      </c>
      <c r="O2143" s="8">
        <v>41916</v>
      </c>
      <c r="P2143" s="9">
        <f>O2143-N2143</f>
        <v>724</v>
      </c>
      <c r="Q2143">
        <v>60</v>
      </c>
      <c r="R2143" s="9">
        <f>P2143-Q2143</f>
        <v>664</v>
      </c>
      <c r="S2143" s="8">
        <f>O2143-R2143</f>
        <v>41252</v>
      </c>
      <c r="T2143">
        <v>1</v>
      </c>
      <c r="U2143">
        <v>2</v>
      </c>
      <c r="V2143">
        <v>8</v>
      </c>
      <c r="W2143">
        <v>4</v>
      </c>
      <c r="X2143">
        <v>3</v>
      </c>
      <c r="Y2143">
        <v>13</v>
      </c>
      <c r="Z2143">
        <v>31</v>
      </c>
      <c r="AA2143">
        <f>Z2143/P2143</f>
        <v>4.2817679558011051E-2</v>
      </c>
      <c r="AB2143" s="14" t="s">
        <v>506</v>
      </c>
      <c r="AC2143" s="13" t="s">
        <v>63</v>
      </c>
      <c r="AD2143">
        <v>2</v>
      </c>
      <c r="AE2143" t="str">
        <f>IF(AD2143&gt;3, "Prefers Discount", "Discount Indifferent")</f>
        <v>Discount Indifferent</v>
      </c>
      <c r="AF2143">
        <v>2</v>
      </c>
      <c r="AG2143">
        <v>1</v>
      </c>
      <c r="AH2143">
        <v>1</v>
      </c>
      <c r="AI2143" t="str">
        <f>INDEX($AF$1:$AH$1,MATCH(MAX(AF2143:AH2143),AF2143:AH2143,0))</f>
        <v>Store_Orders</v>
      </c>
      <c r="AJ2143">
        <v>7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f>SUM(AK2143:AO2143)</f>
        <v>1</v>
      </c>
      <c r="AQ2143" t="str">
        <f>INDEX($AK$1:$AO$1,MATCH(MAX(AK2143:AO2143),AK2143:AO2143,0))</f>
        <v>Converted_on_Camp3</v>
      </c>
      <c r="AR2143">
        <v>1</v>
      </c>
      <c r="AS2143" t="str">
        <f>IF(OR(AK2143&gt;0, AL2143&gt;0, AM2143&gt;0, AN2143&gt;0, AO2143&gt;0), "Converted", "Not Converted")</f>
        <v>Converted</v>
      </c>
      <c r="AT2143">
        <v>0</v>
      </c>
      <c r="AU2143">
        <v>3</v>
      </c>
      <c r="AV2143">
        <v>11</v>
      </c>
      <c r="AW2143">
        <f>IF(Z2143&gt;607, 4, 0)</f>
        <v>0</v>
      </c>
      <c r="AX2143">
        <f>IF(AA2143&gt;0.1497, 3, 0)</f>
        <v>0</v>
      </c>
      <c r="AY2143">
        <f>IF(P2143&gt;4031, 2, 0)</f>
        <v>0</v>
      </c>
      <c r="AZ2143">
        <f>IF(H2143&gt;51934.91, 1, 0)</f>
        <v>0</v>
      </c>
      <c r="BA2143">
        <f>SUM(AW2143:AZ2143)</f>
        <v>0</v>
      </c>
      <c r="BB2143" t="str">
        <f>VLOOKUP(BA2143,'Standard Deviations'!$L$1:$M$11,2,TRUE)</f>
        <v>No Tier</v>
      </c>
    </row>
    <row r="2144" spans="1:54" hidden="1">
      <c r="A2144">
        <v>2620</v>
      </c>
      <c r="B2144">
        <v>1974</v>
      </c>
      <c r="C2144">
        <f>2024-B2144</f>
        <v>50</v>
      </c>
      <c r="D2144" t="str">
        <f>VLOOKUP(B2144,Reference!$A$1:$B$125, 2)</f>
        <v>Gen X</v>
      </c>
      <c r="E2144" t="s">
        <v>68</v>
      </c>
      <c r="F2144" t="str">
        <f>IF(E2144="High School", "No College", "College")</f>
        <v>College</v>
      </c>
      <c r="G2144" t="s">
        <v>55</v>
      </c>
      <c r="H2144">
        <v>34596</v>
      </c>
      <c r="I2144">
        <v>34596</v>
      </c>
      <c r="J2144" s="4" t="s">
        <v>175</v>
      </c>
      <c r="K2144">
        <v>1</v>
      </c>
      <c r="L2144">
        <v>0</v>
      </c>
      <c r="M2144" t="str">
        <f>IF(OR(K2144&gt;0, L2144&gt;0), "Parent", "Not Parent")</f>
        <v>Parent</v>
      </c>
      <c r="N2144" t="s">
        <v>221</v>
      </c>
      <c r="O2144" s="8">
        <v>41916</v>
      </c>
      <c r="P2144" s="9">
        <f>O2144-N2144</f>
        <v>539</v>
      </c>
      <c r="Q2144">
        <v>48</v>
      </c>
      <c r="R2144" s="9">
        <f>P2144-Q2144</f>
        <v>491</v>
      </c>
      <c r="S2144" s="8">
        <f>O2144-R2144</f>
        <v>41425</v>
      </c>
      <c r="T2144">
        <v>14</v>
      </c>
      <c r="U2144">
        <v>0</v>
      </c>
      <c r="V2144">
        <v>2</v>
      </c>
      <c r="W2144">
        <v>0</v>
      </c>
      <c r="X2144">
        <v>0</v>
      </c>
      <c r="Y2144">
        <v>7</v>
      </c>
      <c r="Z2144">
        <v>23</v>
      </c>
      <c r="AA2144">
        <f>Z2144/P2144</f>
        <v>4.267161410018553E-2</v>
      </c>
      <c r="AB2144" s="11" t="s">
        <v>506</v>
      </c>
      <c r="AC2144" t="s">
        <v>59</v>
      </c>
      <c r="AD2144">
        <v>1</v>
      </c>
      <c r="AE2144" t="str">
        <f>IF(AD2144&gt;3, "Prefers Discount", "Discount Indifferent")</f>
        <v>Discount Indifferent</v>
      </c>
      <c r="AF2144">
        <v>2</v>
      </c>
      <c r="AG2144">
        <v>1</v>
      </c>
      <c r="AH2144">
        <v>0</v>
      </c>
      <c r="AI2144" t="str">
        <f>INDEX($AF$1:$AH$1,MATCH(MAX(AF2144:AH2144),AF2144:AH2144,0))</f>
        <v>Store_Orders</v>
      </c>
      <c r="AJ2144">
        <v>8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f>SUM(AK2144:AO2144)</f>
        <v>0</v>
      </c>
      <c r="AQ2144" t="s">
        <v>67</v>
      </c>
      <c r="AR2144">
        <v>1</v>
      </c>
      <c r="AS2144" t="str">
        <f>IF(OR(AK2144&gt;0, AL2144&gt;0, AM2144&gt;0, AN2144&gt;0, AO2144&gt;0), "Converted", "Not Converted")</f>
        <v>Not Converted</v>
      </c>
      <c r="AT2144">
        <v>0</v>
      </c>
      <c r="AU2144">
        <v>3</v>
      </c>
      <c r="AV2144">
        <v>11</v>
      </c>
      <c r="AW2144">
        <f>IF(Z2144&gt;607, 4, 0)</f>
        <v>0</v>
      </c>
      <c r="AX2144">
        <f>IF(AA2144&gt;0.1497, 3, 0)</f>
        <v>0</v>
      </c>
      <c r="AY2144">
        <f>IF(P2144&gt;4031, 2, 0)</f>
        <v>0</v>
      </c>
      <c r="AZ2144">
        <f>IF(H2144&gt;51934.91, 1, 0)</f>
        <v>0</v>
      </c>
      <c r="BA2144">
        <f>SUM(AW2144:AZ2144)</f>
        <v>0</v>
      </c>
      <c r="BB2144" t="str">
        <f>VLOOKUP(BA2144,'Standard Deviations'!$L$1:$M$11,2,TRUE)</f>
        <v>No Tier</v>
      </c>
    </row>
    <row r="2145" spans="1:54" hidden="1">
      <c r="A2145">
        <v>8254</v>
      </c>
      <c r="B2145">
        <v>1974</v>
      </c>
      <c r="C2145">
        <f>2024-B2145</f>
        <v>50</v>
      </c>
      <c r="D2145" t="str">
        <f>VLOOKUP(B2145,Reference!$A$1:$B$125, 2)</f>
        <v>Gen X</v>
      </c>
      <c r="E2145" t="s">
        <v>68</v>
      </c>
      <c r="F2145" t="str">
        <f>IF(E2145="High School", "No College", "College")</f>
        <v>College</v>
      </c>
      <c r="G2145" t="s">
        <v>55</v>
      </c>
      <c r="H2145">
        <v>34596</v>
      </c>
      <c r="I2145">
        <v>34596</v>
      </c>
      <c r="J2145" s="4" t="s">
        <v>175</v>
      </c>
      <c r="K2145">
        <v>1</v>
      </c>
      <c r="L2145">
        <v>0</v>
      </c>
      <c r="M2145" t="str">
        <f>IF(OR(K2145&gt;0, L2145&gt;0), "Parent", "Not Parent")</f>
        <v>Parent</v>
      </c>
      <c r="N2145" t="s">
        <v>221</v>
      </c>
      <c r="O2145" s="8">
        <v>41916</v>
      </c>
      <c r="P2145" s="9">
        <f>O2145-N2145</f>
        <v>539</v>
      </c>
      <c r="Q2145">
        <v>48</v>
      </c>
      <c r="R2145" s="9">
        <f>P2145-Q2145</f>
        <v>491</v>
      </c>
      <c r="S2145" s="8">
        <f>O2145-R2145</f>
        <v>41425</v>
      </c>
      <c r="T2145">
        <v>14</v>
      </c>
      <c r="U2145">
        <v>0</v>
      </c>
      <c r="V2145">
        <v>2</v>
      </c>
      <c r="W2145">
        <v>0</v>
      </c>
      <c r="X2145">
        <v>0</v>
      </c>
      <c r="Y2145">
        <v>7</v>
      </c>
      <c r="Z2145">
        <v>23</v>
      </c>
      <c r="AA2145">
        <f>Z2145/P2145</f>
        <v>4.267161410018553E-2</v>
      </c>
      <c r="AB2145" s="11" t="s">
        <v>506</v>
      </c>
      <c r="AC2145" t="s">
        <v>59</v>
      </c>
      <c r="AD2145">
        <v>1</v>
      </c>
      <c r="AE2145" t="str">
        <f>IF(AD2145&gt;3, "Prefers Discount", "Discount Indifferent")</f>
        <v>Discount Indifferent</v>
      </c>
      <c r="AF2145">
        <v>2</v>
      </c>
      <c r="AG2145">
        <v>1</v>
      </c>
      <c r="AH2145">
        <v>0</v>
      </c>
      <c r="AI2145" t="str">
        <f>INDEX($AF$1:$AH$1,MATCH(MAX(AF2145:AH2145),AF2145:AH2145,0))</f>
        <v>Store_Orders</v>
      </c>
      <c r="AJ2145">
        <v>8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f>SUM(AK2145:AO2145)</f>
        <v>0</v>
      </c>
      <c r="AQ2145" t="s">
        <v>67</v>
      </c>
      <c r="AR2145">
        <v>0</v>
      </c>
      <c r="AS2145" t="str">
        <f>IF(OR(AK2145&gt;0, AL2145&gt;0, AM2145&gt;0, AN2145&gt;0, AO2145&gt;0), "Converted", "Not Converted")</f>
        <v>Not Converted</v>
      </c>
      <c r="AT2145">
        <v>0</v>
      </c>
      <c r="AU2145">
        <v>3</v>
      </c>
      <c r="AV2145">
        <v>11</v>
      </c>
      <c r="AW2145">
        <f>IF(Z2145&gt;607, 4, 0)</f>
        <v>0</v>
      </c>
      <c r="AX2145">
        <f>IF(AA2145&gt;0.1497, 3, 0)</f>
        <v>0</v>
      </c>
      <c r="AY2145">
        <f>IF(P2145&gt;4031, 2, 0)</f>
        <v>0</v>
      </c>
      <c r="AZ2145">
        <f>IF(H2145&gt;51934.91, 1, 0)</f>
        <v>0</v>
      </c>
      <c r="BA2145">
        <f>SUM(AW2145:AZ2145)</f>
        <v>0</v>
      </c>
      <c r="BB2145" t="str">
        <f>VLOOKUP(BA2145,'Standard Deviations'!$L$1:$M$11,2,TRUE)</f>
        <v>No Tier</v>
      </c>
    </row>
    <row r="2146" spans="1:54">
      <c r="A2146">
        <v>5181</v>
      </c>
      <c r="B2146">
        <v>1982</v>
      </c>
      <c r="C2146">
        <f>2024-B2146</f>
        <v>42</v>
      </c>
      <c r="D2146" t="str">
        <f>VLOOKUP(B2146,Reference!$A$1:$B$125, 2)</f>
        <v>Millennials</v>
      </c>
      <c r="E2146" t="s">
        <v>546</v>
      </c>
      <c r="F2146" t="str">
        <f>IF(E2146="High School", "No College", "College")</f>
        <v>No College</v>
      </c>
      <c r="G2146" t="s">
        <v>60</v>
      </c>
      <c r="H2146">
        <v>24367</v>
      </c>
      <c r="I2146">
        <v>24367</v>
      </c>
      <c r="J2146" s="4" t="s">
        <v>341</v>
      </c>
      <c r="K2146">
        <v>1</v>
      </c>
      <c r="L2146">
        <v>0</v>
      </c>
      <c r="M2146" t="str">
        <f>IF(OR(K2146&gt;0, L2146&gt;0), "Parent", "Not Parent")</f>
        <v>Parent</v>
      </c>
      <c r="N2146" t="s">
        <v>612</v>
      </c>
      <c r="O2146" s="8">
        <v>41916</v>
      </c>
      <c r="P2146" s="9">
        <f>O2146-N2146</f>
        <v>563</v>
      </c>
      <c r="Q2146">
        <v>58</v>
      </c>
      <c r="R2146" s="9">
        <f>P2146-Q2146</f>
        <v>505</v>
      </c>
      <c r="S2146" s="8">
        <f>O2146-R2146</f>
        <v>41411</v>
      </c>
      <c r="T2146">
        <v>2</v>
      </c>
      <c r="U2146">
        <v>4</v>
      </c>
      <c r="V2146">
        <v>2</v>
      </c>
      <c r="W2146">
        <v>0</v>
      </c>
      <c r="X2146">
        <v>11</v>
      </c>
      <c r="Y2146">
        <v>5</v>
      </c>
      <c r="Z2146">
        <v>24</v>
      </c>
      <c r="AA2146">
        <f>Z2146/P2146</f>
        <v>4.2628774422735348E-2</v>
      </c>
      <c r="AB2146" s="14" t="s">
        <v>506</v>
      </c>
      <c r="AC2146" s="13" t="s">
        <v>63</v>
      </c>
      <c r="AD2146">
        <v>1</v>
      </c>
      <c r="AE2146" t="str">
        <f>IF(AD2146&gt;3, "Prefers Discount", "Discount Indifferent")</f>
        <v>Discount Indifferent</v>
      </c>
      <c r="AF2146">
        <v>2</v>
      </c>
      <c r="AG2146">
        <v>1</v>
      </c>
      <c r="AH2146">
        <v>0</v>
      </c>
      <c r="AI2146" t="str">
        <f>INDEX($AF$1:$AH$1,MATCH(MAX(AF2146:AH2146),AF2146:AH2146,0))</f>
        <v>Store_Orders</v>
      </c>
      <c r="AJ2146">
        <v>9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f>SUM(AK2146:AO2146)</f>
        <v>0</v>
      </c>
      <c r="AQ2146" t="s">
        <v>67</v>
      </c>
      <c r="AR2146">
        <v>0</v>
      </c>
      <c r="AS2146" t="str">
        <f>IF(OR(AK2146&gt;0, AL2146&gt;0, AM2146&gt;0, AN2146&gt;0, AO2146&gt;0), "Converted", "Not Converted")</f>
        <v>Not Converted</v>
      </c>
      <c r="AT2146">
        <v>0</v>
      </c>
      <c r="AU2146">
        <v>3</v>
      </c>
      <c r="AV2146">
        <v>11</v>
      </c>
      <c r="AW2146">
        <f>IF(Z2146&gt;607, 4, 0)</f>
        <v>0</v>
      </c>
      <c r="AX2146">
        <f>IF(AA2146&gt;0.1497, 3, 0)</f>
        <v>0</v>
      </c>
      <c r="AY2146">
        <f>IF(P2146&gt;4031, 2, 0)</f>
        <v>0</v>
      </c>
      <c r="AZ2146">
        <f>IF(H2146&gt;51934.91, 1, 0)</f>
        <v>0</v>
      </c>
      <c r="BA2146">
        <f>SUM(AW2146:AZ2146)</f>
        <v>0</v>
      </c>
      <c r="BB2146" t="str">
        <f>VLOOKUP(BA2146,'Standard Deviations'!$L$1:$M$11,2,TRUE)</f>
        <v>No Tier</v>
      </c>
    </row>
    <row r="2147" spans="1:54">
      <c r="A2147">
        <v>4037</v>
      </c>
      <c r="B2147">
        <v>1976</v>
      </c>
      <c r="C2147">
        <f>2024-B2147</f>
        <v>48</v>
      </c>
      <c r="D2147" t="str">
        <f>VLOOKUP(B2147,Reference!$A$1:$B$125, 2)</f>
        <v>Gen X</v>
      </c>
      <c r="E2147" t="s">
        <v>54</v>
      </c>
      <c r="F2147" t="str">
        <f>IF(E2147="High School", "No College", "College")</f>
        <v>College</v>
      </c>
      <c r="G2147" t="s">
        <v>71</v>
      </c>
      <c r="H2147">
        <v>31859</v>
      </c>
      <c r="I2147">
        <v>31859</v>
      </c>
      <c r="J2147" s="4" t="s">
        <v>175</v>
      </c>
      <c r="K2147">
        <v>1</v>
      </c>
      <c r="L2147">
        <v>0</v>
      </c>
      <c r="M2147" t="str">
        <f>IF(OR(K2147&gt;0, L2147&gt;0), "Parent", "Not Parent")</f>
        <v>Parent</v>
      </c>
      <c r="N2147" t="s">
        <v>711</v>
      </c>
      <c r="O2147" s="8">
        <v>41916</v>
      </c>
      <c r="P2147" s="9">
        <f>O2147-N2147</f>
        <v>477</v>
      </c>
      <c r="Q2147">
        <v>77</v>
      </c>
      <c r="R2147" s="9">
        <f>P2147-Q2147</f>
        <v>400</v>
      </c>
      <c r="S2147" s="8">
        <f>O2147-R2147</f>
        <v>41516</v>
      </c>
      <c r="T2147">
        <v>3</v>
      </c>
      <c r="U2147">
        <v>1</v>
      </c>
      <c r="V2147">
        <v>3</v>
      </c>
      <c r="W2147">
        <v>8</v>
      </c>
      <c r="X2147">
        <v>0</v>
      </c>
      <c r="Y2147">
        <v>5</v>
      </c>
      <c r="Z2147">
        <v>20</v>
      </c>
      <c r="AA2147">
        <f>Z2147/P2147</f>
        <v>4.1928721174004195E-2</v>
      </c>
      <c r="AB2147" s="14" t="s">
        <v>506</v>
      </c>
      <c r="AC2147" s="13" t="s">
        <v>63</v>
      </c>
      <c r="AD2147">
        <v>1</v>
      </c>
      <c r="AE2147" t="str">
        <f>IF(AD2147&gt;3, "Prefers Discount", "Discount Indifferent")</f>
        <v>Discount Indifferent</v>
      </c>
      <c r="AF2147">
        <v>2</v>
      </c>
      <c r="AG2147">
        <v>1</v>
      </c>
      <c r="AH2147">
        <v>0</v>
      </c>
      <c r="AI2147" t="str">
        <f>INDEX($AF$1:$AH$1,MATCH(MAX(AF2147:AH2147),AF2147:AH2147,0))</f>
        <v>Store_Orders</v>
      </c>
      <c r="AJ2147">
        <v>7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f>SUM(AK2147:AO2147)</f>
        <v>0</v>
      </c>
      <c r="AQ2147" t="s">
        <v>67</v>
      </c>
      <c r="AR2147">
        <v>0</v>
      </c>
      <c r="AS2147" t="str">
        <f>IF(OR(AK2147&gt;0, AL2147&gt;0, AM2147&gt;0, AN2147&gt;0, AO2147&gt;0), "Converted", "Not Converted")</f>
        <v>Not Converted</v>
      </c>
      <c r="AT2147">
        <v>0</v>
      </c>
      <c r="AU2147">
        <v>3</v>
      </c>
      <c r="AV2147">
        <v>11</v>
      </c>
      <c r="AW2147">
        <f>IF(Z2147&gt;607, 4, 0)</f>
        <v>0</v>
      </c>
      <c r="AX2147">
        <f>IF(AA2147&gt;0.1497, 3, 0)</f>
        <v>0</v>
      </c>
      <c r="AY2147">
        <f>IF(P2147&gt;4031, 2, 0)</f>
        <v>0</v>
      </c>
      <c r="AZ2147">
        <f>IF(H2147&gt;51934.91, 1, 0)</f>
        <v>0</v>
      </c>
      <c r="BA2147">
        <f>SUM(AW2147:AZ2147)</f>
        <v>0</v>
      </c>
      <c r="BB2147" t="str">
        <f>VLOOKUP(BA2147,'Standard Deviations'!$L$1:$M$11,2,TRUE)</f>
        <v>No Tier</v>
      </c>
    </row>
    <row r="2148" spans="1:54">
      <c r="A2148">
        <v>606</v>
      </c>
      <c r="B2148">
        <v>1967</v>
      </c>
      <c r="C2148">
        <f>2024-B2148</f>
        <v>57</v>
      </c>
      <c r="D2148" t="str">
        <f>VLOOKUP(B2148,Reference!$A$1:$B$125, 2)</f>
        <v>Gen X</v>
      </c>
      <c r="E2148" t="s">
        <v>54</v>
      </c>
      <c r="F2148" t="str">
        <f>IF(E2148="High School", "No College", "College")</f>
        <v>College</v>
      </c>
      <c r="G2148" t="s">
        <v>60</v>
      </c>
      <c r="H2148">
        <v>25930</v>
      </c>
      <c r="I2148">
        <v>25930</v>
      </c>
      <c r="J2148" s="4" t="s">
        <v>341</v>
      </c>
      <c r="K2148">
        <v>1</v>
      </c>
      <c r="L2148">
        <v>1</v>
      </c>
      <c r="M2148" t="str">
        <f>IF(OR(K2148&gt;0, L2148&gt;0), "Parent", "Not Parent")</f>
        <v>Parent</v>
      </c>
      <c r="N2148" t="s">
        <v>734</v>
      </c>
      <c r="O2148" s="8">
        <v>41916</v>
      </c>
      <c r="P2148" s="9">
        <f>O2148-N2148</f>
        <v>359</v>
      </c>
      <c r="Q2148">
        <v>87</v>
      </c>
      <c r="R2148" s="9">
        <f>P2148-Q2148</f>
        <v>272</v>
      </c>
      <c r="S2148" s="8">
        <f>O2148-R2148</f>
        <v>41644</v>
      </c>
      <c r="T2148">
        <v>6</v>
      </c>
      <c r="U2148">
        <v>1</v>
      </c>
      <c r="V2148">
        <v>2</v>
      </c>
      <c r="W2148">
        <v>2</v>
      </c>
      <c r="X2148">
        <v>0</v>
      </c>
      <c r="Y2148">
        <v>4</v>
      </c>
      <c r="Z2148">
        <v>15</v>
      </c>
      <c r="AA2148">
        <f>Z2148/P2148</f>
        <v>4.1782729805013928E-2</v>
      </c>
      <c r="AB2148" s="14" t="s">
        <v>506</v>
      </c>
      <c r="AC2148" s="13" t="s">
        <v>63</v>
      </c>
      <c r="AD2148">
        <v>1</v>
      </c>
      <c r="AE2148" t="str">
        <f>IF(AD2148&gt;3, "Prefers Discount", "Discount Indifferent")</f>
        <v>Discount Indifferent</v>
      </c>
      <c r="AF2148">
        <v>2</v>
      </c>
      <c r="AG2148">
        <v>1</v>
      </c>
      <c r="AH2148">
        <v>0</v>
      </c>
      <c r="AI2148" t="str">
        <f>INDEX($AF$1:$AH$1,MATCH(MAX(AF2148:AH2148),AF2148:AH2148,0))</f>
        <v>Store_Orders</v>
      </c>
      <c r="AJ2148">
        <v>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f>SUM(AK2148:AO2148)</f>
        <v>0</v>
      </c>
      <c r="AQ2148" t="s">
        <v>67</v>
      </c>
      <c r="AR2148">
        <v>0</v>
      </c>
      <c r="AS2148" t="str">
        <f>IF(OR(AK2148&gt;0, AL2148&gt;0, AM2148&gt;0, AN2148&gt;0, AO2148&gt;0), "Converted", "Not Converted")</f>
        <v>Not Converted</v>
      </c>
      <c r="AT2148">
        <v>0</v>
      </c>
      <c r="AU2148">
        <v>3</v>
      </c>
      <c r="AV2148">
        <v>11</v>
      </c>
      <c r="AW2148">
        <f>IF(Z2148&gt;607, 4, 0)</f>
        <v>0</v>
      </c>
      <c r="AX2148">
        <f>IF(AA2148&gt;0.1497, 3, 0)</f>
        <v>0</v>
      </c>
      <c r="AY2148">
        <f>IF(P2148&gt;4031, 2, 0)</f>
        <v>0</v>
      </c>
      <c r="AZ2148">
        <f>IF(H2148&gt;51934.91, 1, 0)</f>
        <v>0</v>
      </c>
      <c r="BA2148">
        <f>SUM(AW2148:AZ2148)</f>
        <v>0</v>
      </c>
      <c r="BB2148" t="str">
        <f>VLOOKUP(BA2148,'Standard Deviations'!$L$1:$M$11,2,TRUE)</f>
        <v>No Tier</v>
      </c>
    </row>
    <row r="2149" spans="1:54">
      <c r="A2149">
        <v>798</v>
      </c>
      <c r="B2149">
        <v>1987</v>
      </c>
      <c r="C2149">
        <f>2024-B2149</f>
        <v>37</v>
      </c>
      <c r="D2149" t="str">
        <f>VLOOKUP(B2149,Reference!$A$1:$B$125, 2)</f>
        <v>Millennials</v>
      </c>
      <c r="E2149" t="s">
        <v>54</v>
      </c>
      <c r="F2149" t="str">
        <f>IF(E2149="High School", "No College", "College")</f>
        <v>College</v>
      </c>
      <c r="G2149" t="s">
        <v>60</v>
      </c>
      <c r="H2149">
        <v>23442</v>
      </c>
      <c r="I2149">
        <v>23442</v>
      </c>
      <c r="J2149" s="4" t="s">
        <v>341</v>
      </c>
      <c r="K2149">
        <v>1</v>
      </c>
      <c r="L2149">
        <v>0</v>
      </c>
      <c r="M2149" t="str">
        <f>IF(OR(K2149&gt;0, L2149&gt;0), "Parent", "Not Parent")</f>
        <v>Parent</v>
      </c>
      <c r="N2149" t="s">
        <v>573</v>
      </c>
      <c r="O2149" s="8">
        <v>41916</v>
      </c>
      <c r="P2149" s="9">
        <f>O2149-N2149</f>
        <v>649</v>
      </c>
      <c r="Q2149">
        <v>71</v>
      </c>
      <c r="R2149" s="9">
        <f>P2149-Q2149</f>
        <v>578</v>
      </c>
      <c r="S2149" s="8">
        <f>O2149-R2149</f>
        <v>41338</v>
      </c>
      <c r="T2149">
        <v>2</v>
      </c>
      <c r="U2149">
        <v>0</v>
      </c>
      <c r="V2149">
        <v>6</v>
      </c>
      <c r="W2149">
        <v>8</v>
      </c>
      <c r="X2149">
        <v>6</v>
      </c>
      <c r="Y2149">
        <v>5</v>
      </c>
      <c r="Z2149">
        <v>27</v>
      </c>
      <c r="AA2149">
        <f>Z2149/P2149</f>
        <v>4.1602465331278891E-2</v>
      </c>
      <c r="AB2149" s="14" t="s">
        <v>506</v>
      </c>
      <c r="AC2149" s="13" t="s">
        <v>63</v>
      </c>
      <c r="AD2149">
        <v>1</v>
      </c>
      <c r="AE2149" t="str">
        <f>IF(AD2149&gt;3, "Prefers Discount", "Discount Indifferent")</f>
        <v>Discount Indifferent</v>
      </c>
      <c r="AF2149">
        <v>3</v>
      </c>
      <c r="AG2149">
        <v>1</v>
      </c>
      <c r="AH2149">
        <v>0</v>
      </c>
      <c r="AI2149" t="str">
        <f>INDEX($AF$1:$AH$1,MATCH(MAX(AF2149:AH2149),AF2149:AH2149,0))</f>
        <v>Store_Orders</v>
      </c>
      <c r="AJ2149">
        <v>7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f>SUM(AK2149:AO2149)</f>
        <v>0</v>
      </c>
      <c r="AQ2149" t="s">
        <v>67</v>
      </c>
      <c r="AR2149">
        <v>0</v>
      </c>
      <c r="AS2149" t="str">
        <f>IF(OR(AK2149&gt;0, AL2149&gt;0, AM2149&gt;0, AN2149&gt;0, AO2149&gt;0), "Converted", "Not Converted")</f>
        <v>Not Converted</v>
      </c>
      <c r="AT2149">
        <v>0</v>
      </c>
      <c r="AU2149">
        <v>3</v>
      </c>
      <c r="AV2149">
        <v>11</v>
      </c>
      <c r="AW2149">
        <f>IF(Z2149&gt;607, 4, 0)</f>
        <v>0</v>
      </c>
      <c r="AX2149">
        <f>IF(AA2149&gt;0.1497, 3, 0)</f>
        <v>0</v>
      </c>
      <c r="AY2149">
        <f>IF(P2149&gt;4031, 2, 0)</f>
        <v>0</v>
      </c>
      <c r="AZ2149">
        <f>IF(H2149&gt;51934.91, 1, 0)</f>
        <v>0</v>
      </c>
      <c r="BA2149">
        <f>SUM(AW2149:AZ2149)</f>
        <v>0</v>
      </c>
      <c r="BB2149" t="str">
        <f>VLOOKUP(BA2149,'Standard Deviations'!$L$1:$M$11,2,TRUE)</f>
        <v>No Tier</v>
      </c>
    </row>
    <row r="2150" spans="1:54" hidden="1">
      <c r="A2150">
        <v>2217</v>
      </c>
      <c r="B2150">
        <v>1975</v>
      </c>
      <c r="C2150">
        <f>2024-B2150</f>
        <v>49</v>
      </c>
      <c r="D2150" t="str">
        <f>VLOOKUP(B2150,Reference!$A$1:$B$125, 2)</f>
        <v>Gen X</v>
      </c>
      <c r="E2150" t="s">
        <v>74</v>
      </c>
      <c r="F2150" t="str">
        <f>IF(E2150="High School", "No College", "College")</f>
        <v>College</v>
      </c>
      <c r="G2150" t="s">
        <v>55</v>
      </c>
      <c r="H2150">
        <v>37284</v>
      </c>
      <c r="I2150">
        <v>37284</v>
      </c>
      <c r="J2150" s="4" t="s">
        <v>175</v>
      </c>
      <c r="K2150">
        <v>1</v>
      </c>
      <c r="L2150">
        <v>1</v>
      </c>
      <c r="M2150" t="str">
        <f>IF(OR(K2150&gt;0, L2150&gt;0), "Parent", "Not Parent")</f>
        <v>Parent</v>
      </c>
      <c r="N2150" t="s">
        <v>392</v>
      </c>
      <c r="O2150" s="8">
        <v>41916</v>
      </c>
      <c r="P2150" s="9">
        <f>O2150-N2150</f>
        <v>554</v>
      </c>
      <c r="Q2150">
        <v>46</v>
      </c>
      <c r="R2150" s="9">
        <f>P2150-Q2150</f>
        <v>508</v>
      </c>
      <c r="S2150" s="8">
        <f>O2150-R2150</f>
        <v>41408</v>
      </c>
      <c r="T2150">
        <v>11</v>
      </c>
      <c r="U2150">
        <v>1</v>
      </c>
      <c r="V2150">
        <v>2</v>
      </c>
      <c r="W2150">
        <v>2</v>
      </c>
      <c r="X2150">
        <v>1</v>
      </c>
      <c r="Y2150">
        <v>6</v>
      </c>
      <c r="Z2150">
        <v>23</v>
      </c>
      <c r="AA2150">
        <f>Z2150/P2150</f>
        <v>4.1516245487364621E-2</v>
      </c>
      <c r="AB2150" s="11" t="s">
        <v>506</v>
      </c>
      <c r="AC2150" t="s">
        <v>59</v>
      </c>
      <c r="AD2150">
        <v>1</v>
      </c>
      <c r="AE2150" t="str">
        <f>IF(AD2150&gt;3, "Prefers Discount", "Discount Indifferent")</f>
        <v>Discount Indifferent</v>
      </c>
      <c r="AF2150">
        <v>3</v>
      </c>
      <c r="AG2150">
        <v>0</v>
      </c>
      <c r="AH2150">
        <v>0</v>
      </c>
      <c r="AI2150" t="str">
        <f>INDEX($AF$1:$AH$1,MATCH(MAX(AF2150:AH2150),AF2150:AH2150,0))</f>
        <v>Store_Orders</v>
      </c>
      <c r="AJ2150">
        <v>6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f>SUM(AK2150:AO2150)</f>
        <v>0</v>
      </c>
      <c r="AQ2150" t="s">
        <v>67</v>
      </c>
      <c r="AR2150">
        <v>0</v>
      </c>
      <c r="AS2150" t="str">
        <f>IF(OR(AK2150&gt;0, AL2150&gt;0, AM2150&gt;0, AN2150&gt;0, AO2150&gt;0), "Converted", "Not Converted")</f>
        <v>Not Converted</v>
      </c>
      <c r="AT2150">
        <v>0</v>
      </c>
      <c r="AU2150">
        <v>3</v>
      </c>
      <c r="AV2150">
        <v>11</v>
      </c>
      <c r="AW2150">
        <f>IF(Z2150&gt;607, 4, 0)</f>
        <v>0</v>
      </c>
      <c r="AX2150">
        <f>IF(AA2150&gt;0.1497, 3, 0)</f>
        <v>0</v>
      </c>
      <c r="AY2150">
        <f>IF(P2150&gt;4031, 2, 0)</f>
        <v>0</v>
      </c>
      <c r="AZ2150">
        <f>IF(H2150&gt;51934.91, 1, 0)</f>
        <v>0</v>
      </c>
      <c r="BA2150">
        <f>SUM(AW2150:AZ2150)</f>
        <v>0</v>
      </c>
      <c r="BB2150" t="str">
        <f>VLOOKUP(BA2150,'Standard Deviations'!$L$1:$M$11,2,TRUE)</f>
        <v>No Tier</v>
      </c>
    </row>
    <row r="2151" spans="1:54" hidden="1">
      <c r="A2151">
        <v>4102</v>
      </c>
      <c r="B2151">
        <v>1975</v>
      </c>
      <c r="C2151">
        <f>2024-B2151</f>
        <v>49</v>
      </c>
      <c r="D2151" t="str">
        <f>VLOOKUP(B2151,Reference!$A$1:$B$125, 2)</f>
        <v>Gen X</v>
      </c>
      <c r="E2151" t="s">
        <v>74</v>
      </c>
      <c r="F2151" t="str">
        <f>IF(E2151="High School", "No College", "College")</f>
        <v>College</v>
      </c>
      <c r="G2151" t="s">
        <v>55</v>
      </c>
      <c r="H2151">
        <v>37284</v>
      </c>
      <c r="I2151">
        <v>37284</v>
      </c>
      <c r="J2151" s="4" t="s">
        <v>175</v>
      </c>
      <c r="K2151">
        <v>1</v>
      </c>
      <c r="L2151">
        <v>1</v>
      </c>
      <c r="M2151" t="str">
        <f>IF(OR(K2151&gt;0, L2151&gt;0), "Parent", "Not Parent")</f>
        <v>Parent</v>
      </c>
      <c r="N2151" t="s">
        <v>392</v>
      </c>
      <c r="O2151" s="8">
        <v>41916</v>
      </c>
      <c r="P2151" s="9">
        <f>O2151-N2151</f>
        <v>554</v>
      </c>
      <c r="Q2151">
        <v>46</v>
      </c>
      <c r="R2151" s="9">
        <f>P2151-Q2151</f>
        <v>508</v>
      </c>
      <c r="S2151" s="8">
        <f>O2151-R2151</f>
        <v>41408</v>
      </c>
      <c r="T2151">
        <v>11</v>
      </c>
      <c r="U2151">
        <v>1</v>
      </c>
      <c r="V2151">
        <v>2</v>
      </c>
      <c r="W2151">
        <v>2</v>
      </c>
      <c r="X2151">
        <v>1</v>
      </c>
      <c r="Y2151">
        <v>6</v>
      </c>
      <c r="Z2151">
        <v>23</v>
      </c>
      <c r="AA2151">
        <f>Z2151/P2151</f>
        <v>4.1516245487364621E-2</v>
      </c>
      <c r="AB2151" s="11" t="s">
        <v>506</v>
      </c>
      <c r="AC2151" t="s">
        <v>59</v>
      </c>
      <c r="AD2151">
        <v>1</v>
      </c>
      <c r="AE2151" t="str">
        <f>IF(AD2151&gt;3, "Prefers Discount", "Discount Indifferent")</f>
        <v>Discount Indifferent</v>
      </c>
      <c r="AF2151">
        <v>3</v>
      </c>
      <c r="AG2151">
        <v>0</v>
      </c>
      <c r="AH2151">
        <v>0</v>
      </c>
      <c r="AI2151" t="str">
        <f>INDEX($AF$1:$AH$1,MATCH(MAX(AF2151:AH2151),AF2151:AH2151,0))</f>
        <v>Store_Orders</v>
      </c>
      <c r="AJ2151">
        <v>6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f>SUM(AK2151:AO2151)</f>
        <v>0</v>
      </c>
      <c r="AQ2151" t="s">
        <v>67</v>
      </c>
      <c r="AR2151">
        <v>0</v>
      </c>
      <c r="AS2151" t="str">
        <f>IF(OR(AK2151&gt;0, AL2151&gt;0, AM2151&gt;0, AN2151&gt;0, AO2151&gt;0), "Converted", "Not Converted")</f>
        <v>Not Converted</v>
      </c>
      <c r="AT2151">
        <v>0</v>
      </c>
      <c r="AU2151">
        <v>3</v>
      </c>
      <c r="AV2151">
        <v>11</v>
      </c>
      <c r="AW2151">
        <f>IF(Z2151&gt;607, 4, 0)</f>
        <v>0</v>
      </c>
      <c r="AX2151">
        <f>IF(AA2151&gt;0.1497, 3, 0)</f>
        <v>0</v>
      </c>
      <c r="AY2151">
        <f>IF(P2151&gt;4031, 2, 0)</f>
        <v>0</v>
      </c>
      <c r="AZ2151">
        <f>IF(H2151&gt;51934.91, 1, 0)</f>
        <v>0</v>
      </c>
      <c r="BA2151">
        <f>SUM(AW2151:AZ2151)</f>
        <v>0</v>
      </c>
      <c r="BB2151" t="str">
        <f>VLOOKUP(BA2151,'Standard Deviations'!$L$1:$M$11,2,TRUE)</f>
        <v>No Tier</v>
      </c>
    </row>
    <row r="2152" spans="1:54" hidden="1">
      <c r="A2152">
        <v>10250</v>
      </c>
      <c r="B2152">
        <v>1947</v>
      </c>
      <c r="C2152">
        <f>2024-B2152</f>
        <v>77</v>
      </c>
      <c r="D2152" t="str">
        <f>VLOOKUP(B2152,Reference!$A$1:$B$125, 2)</f>
        <v>Boomers</v>
      </c>
      <c r="E2152" t="s">
        <v>546</v>
      </c>
      <c r="F2152" t="str">
        <f>IF(E2152="High School", "No College", "College")</f>
        <v>No College</v>
      </c>
      <c r="G2152" t="s">
        <v>65</v>
      </c>
      <c r="H2152">
        <v>28389</v>
      </c>
      <c r="I2152">
        <v>28389</v>
      </c>
      <c r="J2152" s="4" t="s">
        <v>341</v>
      </c>
      <c r="K2152">
        <v>0</v>
      </c>
      <c r="L2152">
        <v>0</v>
      </c>
      <c r="M2152" t="str">
        <f>IF(OR(K2152&gt;0, L2152&gt;0), "Parent", "Not Parent")</f>
        <v>Not Parent</v>
      </c>
      <c r="N2152" t="s">
        <v>584</v>
      </c>
      <c r="O2152" s="8">
        <v>41916</v>
      </c>
      <c r="P2152" s="9">
        <f>O2152-N2152</f>
        <v>683</v>
      </c>
      <c r="Q2152">
        <v>49</v>
      </c>
      <c r="R2152" s="9">
        <f>P2152-Q2152</f>
        <v>634</v>
      </c>
      <c r="S2152" s="8">
        <f>O2152-R2152</f>
        <v>41282</v>
      </c>
      <c r="T2152">
        <v>1</v>
      </c>
      <c r="U2152">
        <v>5</v>
      </c>
      <c r="V2152">
        <v>3</v>
      </c>
      <c r="W2152">
        <v>7</v>
      </c>
      <c r="X2152">
        <v>4</v>
      </c>
      <c r="Y2152">
        <v>8</v>
      </c>
      <c r="Z2152">
        <v>28</v>
      </c>
      <c r="AA2152">
        <f>Z2152/P2152</f>
        <v>4.0995607613469986E-2</v>
      </c>
      <c r="AB2152" s="11" t="s">
        <v>506</v>
      </c>
      <c r="AC2152" t="s">
        <v>59</v>
      </c>
      <c r="AD2152">
        <v>1</v>
      </c>
      <c r="AE2152" t="str">
        <f>IF(AD2152&gt;3, "Prefers Discount", "Discount Indifferent")</f>
        <v>Discount Indifferent</v>
      </c>
      <c r="AF2152">
        <v>2</v>
      </c>
      <c r="AG2152">
        <v>1</v>
      </c>
      <c r="AH2152">
        <v>0</v>
      </c>
      <c r="AI2152" t="str">
        <f>INDEX($AF$1:$AH$1,MATCH(MAX(AF2152:AH2152),AF2152:AH2152,0))</f>
        <v>Store_Orders</v>
      </c>
      <c r="AJ2152">
        <v>7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f>SUM(AK2152:AO2152)</f>
        <v>0</v>
      </c>
      <c r="AQ2152" t="s">
        <v>67</v>
      </c>
      <c r="AR2152">
        <v>0</v>
      </c>
      <c r="AS2152" t="str">
        <f>IF(OR(AK2152&gt;0, AL2152&gt;0, AM2152&gt;0, AN2152&gt;0, AO2152&gt;0), "Converted", "Not Converted")</f>
        <v>Not Converted</v>
      </c>
      <c r="AT2152">
        <v>0</v>
      </c>
      <c r="AU2152">
        <v>3</v>
      </c>
      <c r="AV2152">
        <v>11</v>
      </c>
      <c r="AW2152">
        <f>IF(Z2152&gt;607, 4, 0)</f>
        <v>0</v>
      </c>
      <c r="AX2152">
        <f>IF(AA2152&gt;0.1497, 3, 0)</f>
        <v>0</v>
      </c>
      <c r="AY2152">
        <f>IF(P2152&gt;4031, 2, 0)</f>
        <v>0</v>
      </c>
      <c r="AZ2152">
        <f>IF(H2152&gt;51934.91, 1, 0)</f>
        <v>0</v>
      </c>
      <c r="BA2152">
        <f>SUM(AW2152:AZ2152)</f>
        <v>0</v>
      </c>
      <c r="BB2152" t="str">
        <f>VLOOKUP(BA2152,'Standard Deviations'!$L$1:$M$11,2,TRUE)</f>
        <v>No Tier</v>
      </c>
    </row>
    <row r="2153" spans="1:54">
      <c r="A2153">
        <v>8162</v>
      </c>
      <c r="B2153">
        <v>1956</v>
      </c>
      <c r="C2153">
        <f>2024-B2153</f>
        <v>68</v>
      </c>
      <c r="D2153" t="str">
        <f>VLOOKUP(B2153,Reference!$A$1:$B$125, 2)</f>
        <v>Boomers</v>
      </c>
      <c r="E2153" t="s">
        <v>64</v>
      </c>
      <c r="F2153" t="str">
        <f>IF(E2153="High School", "No College", "College")</f>
        <v>College</v>
      </c>
      <c r="G2153" t="s">
        <v>65</v>
      </c>
      <c r="H2153">
        <v>14661</v>
      </c>
      <c r="I2153">
        <v>14661</v>
      </c>
      <c r="J2153" s="4" t="s">
        <v>341</v>
      </c>
      <c r="K2153">
        <v>0</v>
      </c>
      <c r="L2153">
        <v>0</v>
      </c>
      <c r="M2153" t="str">
        <f>IF(OR(K2153&gt;0, L2153&gt;0), "Parent", "Not Parent")</f>
        <v>Not Parent</v>
      </c>
      <c r="N2153" t="s">
        <v>645</v>
      </c>
      <c r="O2153" s="8">
        <v>41916</v>
      </c>
      <c r="P2153" s="9">
        <f>O2153-N2153</f>
        <v>641</v>
      </c>
      <c r="Q2153">
        <v>88</v>
      </c>
      <c r="R2153" s="9">
        <f>P2153-Q2153</f>
        <v>553</v>
      </c>
      <c r="S2153" s="8">
        <f>O2153-R2153</f>
        <v>41363</v>
      </c>
      <c r="T2153">
        <v>4</v>
      </c>
      <c r="U2153">
        <v>1</v>
      </c>
      <c r="V2153">
        <v>11</v>
      </c>
      <c r="W2153">
        <v>6</v>
      </c>
      <c r="X2153">
        <v>2</v>
      </c>
      <c r="Y2153">
        <v>2</v>
      </c>
      <c r="Z2153">
        <v>26</v>
      </c>
      <c r="AA2153">
        <f>Z2153/P2153</f>
        <v>4.0561622464898597E-2</v>
      </c>
      <c r="AB2153" s="14" t="s">
        <v>506</v>
      </c>
      <c r="AC2153" s="13" t="s">
        <v>63</v>
      </c>
      <c r="AD2153">
        <v>1</v>
      </c>
      <c r="AE2153" t="str">
        <f>IF(AD2153&gt;3, "Prefers Discount", "Discount Indifferent")</f>
        <v>Discount Indifferent</v>
      </c>
      <c r="AF2153">
        <v>3</v>
      </c>
      <c r="AG2153">
        <v>1</v>
      </c>
      <c r="AH2153">
        <v>0</v>
      </c>
      <c r="AI2153" t="str">
        <f>INDEX($AF$1:$AH$1,MATCH(MAX(AF2153:AH2153),AF2153:AH2153,0))</f>
        <v>Store_Orders</v>
      </c>
      <c r="AJ2153">
        <v>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f>SUM(AK2153:AO2153)</f>
        <v>0</v>
      </c>
      <c r="AQ2153" t="s">
        <v>67</v>
      </c>
      <c r="AR2153">
        <v>0</v>
      </c>
      <c r="AS2153" t="str">
        <f>IF(OR(AK2153&gt;0, AL2153&gt;0, AM2153&gt;0, AN2153&gt;0, AO2153&gt;0), "Converted", "Not Converted")</f>
        <v>Not Converted</v>
      </c>
      <c r="AT2153">
        <v>0</v>
      </c>
      <c r="AU2153">
        <v>3</v>
      </c>
      <c r="AV2153">
        <v>11</v>
      </c>
      <c r="AW2153">
        <f>IF(Z2153&gt;607, 4, 0)</f>
        <v>0</v>
      </c>
      <c r="AX2153">
        <f>IF(AA2153&gt;0.1497, 3, 0)</f>
        <v>0</v>
      </c>
      <c r="AY2153">
        <f>IF(P2153&gt;4031, 2, 0)</f>
        <v>0</v>
      </c>
      <c r="AZ2153">
        <f>IF(H2153&gt;51934.91, 1, 0)</f>
        <v>0</v>
      </c>
      <c r="BA2153">
        <f>SUM(AW2153:AZ2153)</f>
        <v>0</v>
      </c>
      <c r="BB2153" t="str">
        <f>VLOOKUP(BA2153,'Standard Deviations'!$L$1:$M$11,2,TRUE)</f>
        <v>No Tier</v>
      </c>
    </row>
    <row r="2154" spans="1:54">
      <c r="A2154">
        <v>10913</v>
      </c>
      <c r="B2154">
        <v>1984</v>
      </c>
      <c r="C2154">
        <f>2024-B2154</f>
        <v>40</v>
      </c>
      <c r="D2154" t="str">
        <f>VLOOKUP(B2154,Reference!$A$1:$B$125, 2)</f>
        <v>Millennials</v>
      </c>
      <c r="E2154" t="s">
        <v>64</v>
      </c>
      <c r="F2154" t="str">
        <f>IF(E2154="High School", "No College", "College")</f>
        <v>College</v>
      </c>
      <c r="G2154" t="s">
        <v>60</v>
      </c>
      <c r="H2154">
        <v>31385</v>
      </c>
      <c r="I2154">
        <v>31385</v>
      </c>
      <c r="J2154" s="4" t="s">
        <v>341</v>
      </c>
      <c r="K2154">
        <v>1</v>
      </c>
      <c r="L2154">
        <v>0</v>
      </c>
      <c r="M2154" t="str">
        <f>IF(OR(K2154&gt;0, L2154&gt;0), "Parent", "Not Parent")</f>
        <v>Parent</v>
      </c>
      <c r="N2154" t="s">
        <v>514</v>
      </c>
      <c r="O2154" s="8">
        <v>41916</v>
      </c>
      <c r="P2154" s="9">
        <f>O2154-N2154</f>
        <v>668</v>
      </c>
      <c r="Q2154">
        <v>56</v>
      </c>
      <c r="R2154" s="9">
        <f>P2154-Q2154</f>
        <v>612</v>
      </c>
      <c r="S2154" s="8">
        <f>O2154-R2154</f>
        <v>41304</v>
      </c>
      <c r="T2154">
        <v>3</v>
      </c>
      <c r="U2154">
        <v>2</v>
      </c>
      <c r="V2154">
        <v>12</v>
      </c>
      <c r="W2154">
        <v>0</v>
      </c>
      <c r="X2154">
        <v>1</v>
      </c>
      <c r="Y2154">
        <v>9</v>
      </c>
      <c r="Z2154">
        <v>27</v>
      </c>
      <c r="AA2154">
        <f>Z2154/P2154</f>
        <v>4.0419161676646706E-2</v>
      </c>
      <c r="AB2154" s="14" t="s">
        <v>506</v>
      </c>
      <c r="AC2154" s="13" t="s">
        <v>63</v>
      </c>
      <c r="AD2154">
        <v>1</v>
      </c>
      <c r="AE2154" t="str">
        <f>IF(AD2154&gt;3, "Prefers Discount", "Discount Indifferent")</f>
        <v>Discount Indifferent</v>
      </c>
      <c r="AF2154">
        <v>2</v>
      </c>
      <c r="AG2154">
        <v>1</v>
      </c>
      <c r="AH2154">
        <v>0</v>
      </c>
      <c r="AI2154" t="str">
        <f>INDEX($AF$1:$AH$1,MATCH(MAX(AF2154:AH2154),AF2154:AH2154,0))</f>
        <v>Store_Orders</v>
      </c>
      <c r="AJ2154">
        <v>8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f>SUM(AK2154:AO2154)</f>
        <v>1</v>
      </c>
      <c r="AQ2154" t="str">
        <f>INDEX($AK$1:$AO$1,MATCH(MAX(AK2154:AO2154),AK2154:AO2154,0))</f>
        <v>Converted_on_Camp3</v>
      </c>
      <c r="AR2154">
        <v>1</v>
      </c>
      <c r="AS2154" t="str">
        <f>IF(OR(AK2154&gt;0, AL2154&gt;0, AM2154&gt;0, AN2154&gt;0, AO2154&gt;0), "Converted", "Not Converted")</f>
        <v>Converted</v>
      </c>
      <c r="AT2154">
        <v>0</v>
      </c>
      <c r="AU2154">
        <v>3</v>
      </c>
      <c r="AV2154">
        <v>11</v>
      </c>
      <c r="AW2154">
        <f>IF(Z2154&gt;607, 4, 0)</f>
        <v>0</v>
      </c>
      <c r="AX2154">
        <f>IF(AA2154&gt;0.1497, 3, 0)</f>
        <v>0</v>
      </c>
      <c r="AY2154">
        <f>IF(P2154&gt;4031, 2, 0)</f>
        <v>0</v>
      </c>
      <c r="AZ2154">
        <f>IF(H2154&gt;51934.91, 1, 0)</f>
        <v>0</v>
      </c>
      <c r="BA2154">
        <f>SUM(AW2154:AZ2154)</f>
        <v>0</v>
      </c>
      <c r="BB2154" t="str">
        <f>VLOOKUP(BA2154,'Standard Deviations'!$L$1:$M$11,2,TRUE)</f>
        <v>No Tier</v>
      </c>
    </row>
    <row r="2155" spans="1:54">
      <c r="A2155">
        <v>10398</v>
      </c>
      <c r="B2155">
        <v>1981</v>
      </c>
      <c r="C2155">
        <f>2024-B2155</f>
        <v>43</v>
      </c>
      <c r="D2155" t="str">
        <f>VLOOKUP(B2155,Reference!$A$1:$B$125, 2)</f>
        <v>Millennials</v>
      </c>
      <c r="E2155" t="s">
        <v>74</v>
      </c>
      <c r="F2155" t="str">
        <f>IF(E2155="High School", "No College", "College")</f>
        <v>College</v>
      </c>
      <c r="G2155" t="s">
        <v>60</v>
      </c>
      <c r="H2155">
        <v>24336</v>
      </c>
      <c r="I2155">
        <v>24336</v>
      </c>
      <c r="J2155" s="4" t="s">
        <v>341</v>
      </c>
      <c r="K2155">
        <v>1</v>
      </c>
      <c r="L2155">
        <v>0</v>
      </c>
      <c r="M2155" t="str">
        <f>IF(OR(K2155&gt;0, L2155&gt;0), "Parent", "Not Parent")</f>
        <v>Parent</v>
      </c>
      <c r="N2155" t="s">
        <v>382</v>
      </c>
      <c r="O2155" s="8">
        <v>41916</v>
      </c>
      <c r="P2155" s="9">
        <f>O2155-N2155</f>
        <v>768</v>
      </c>
      <c r="Q2155">
        <v>82</v>
      </c>
      <c r="R2155" s="9">
        <f>P2155-Q2155</f>
        <v>686</v>
      </c>
      <c r="S2155" s="8">
        <f>O2155-R2155</f>
        <v>41230</v>
      </c>
      <c r="T2155">
        <v>1</v>
      </c>
      <c r="U2155">
        <v>6</v>
      </c>
      <c r="V2155">
        <v>2</v>
      </c>
      <c r="W2155">
        <v>8</v>
      </c>
      <c r="X2155">
        <v>2</v>
      </c>
      <c r="Y2155">
        <v>12</v>
      </c>
      <c r="Z2155">
        <v>31</v>
      </c>
      <c r="AA2155">
        <f>Z2155/P2155</f>
        <v>4.0364583333333336E-2</v>
      </c>
      <c r="AB2155" s="14" t="s">
        <v>506</v>
      </c>
      <c r="AC2155" s="13" t="s">
        <v>63</v>
      </c>
      <c r="AD2155">
        <v>1</v>
      </c>
      <c r="AE2155" t="str">
        <f>IF(AD2155&gt;3, "Prefers Discount", "Discount Indifferent")</f>
        <v>Discount Indifferent</v>
      </c>
      <c r="AF2155">
        <v>2</v>
      </c>
      <c r="AG2155">
        <v>1</v>
      </c>
      <c r="AH2155">
        <v>0</v>
      </c>
      <c r="AI2155" t="str">
        <f>INDEX($AF$1:$AH$1,MATCH(MAX(AF2155:AH2155),AF2155:AH2155,0))</f>
        <v>Store_Orders</v>
      </c>
      <c r="AJ2155">
        <v>7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f>SUM(AK2155:AO2155)</f>
        <v>0</v>
      </c>
      <c r="AQ2155" t="s">
        <v>67</v>
      </c>
      <c r="AR2155">
        <v>0</v>
      </c>
      <c r="AS2155" t="str">
        <f>IF(OR(AK2155&gt;0, AL2155&gt;0, AM2155&gt;0, AN2155&gt;0, AO2155&gt;0), "Converted", "Not Converted")</f>
        <v>Not Converted</v>
      </c>
      <c r="AT2155">
        <v>0</v>
      </c>
      <c r="AU2155">
        <v>3</v>
      </c>
      <c r="AV2155">
        <v>11</v>
      </c>
      <c r="AW2155">
        <f>IF(Z2155&gt;607, 4, 0)</f>
        <v>0</v>
      </c>
      <c r="AX2155">
        <f>IF(AA2155&gt;0.1497, 3, 0)</f>
        <v>0</v>
      </c>
      <c r="AY2155">
        <f>IF(P2155&gt;4031, 2, 0)</f>
        <v>0</v>
      </c>
      <c r="AZ2155">
        <f>IF(H2155&gt;51934.91, 1, 0)</f>
        <v>0</v>
      </c>
      <c r="BA2155">
        <f>SUM(AW2155:AZ2155)</f>
        <v>0</v>
      </c>
      <c r="BB2155" t="str">
        <f>VLOOKUP(BA2155,'Standard Deviations'!$L$1:$M$11,2,TRUE)</f>
        <v>No Tier</v>
      </c>
    </row>
    <row r="2156" spans="1:54" hidden="1">
      <c r="A2156">
        <v>8369</v>
      </c>
      <c r="B2156">
        <v>1987</v>
      </c>
      <c r="C2156">
        <f>2024-B2156</f>
        <v>37</v>
      </c>
      <c r="D2156" t="str">
        <f>VLOOKUP(B2156,Reference!$A$1:$B$125, 2)</f>
        <v>Millennials</v>
      </c>
      <c r="E2156" t="s">
        <v>54</v>
      </c>
      <c r="F2156" t="str">
        <f>IF(E2156="High School", "No College", "College")</f>
        <v>College</v>
      </c>
      <c r="G2156" t="s">
        <v>65</v>
      </c>
      <c r="H2156">
        <v>18227</v>
      </c>
      <c r="I2156">
        <v>18227</v>
      </c>
      <c r="J2156" s="4" t="s">
        <v>341</v>
      </c>
      <c r="K2156">
        <v>1</v>
      </c>
      <c r="L2156">
        <v>0</v>
      </c>
      <c r="M2156" t="str">
        <f>IF(OR(K2156&gt;0, L2156&gt;0), "Parent", "Not Parent")</f>
        <v>Parent</v>
      </c>
      <c r="N2156" t="s">
        <v>471</v>
      </c>
      <c r="O2156" s="8">
        <v>41916</v>
      </c>
      <c r="P2156" s="9">
        <f>O2156-N2156</f>
        <v>695</v>
      </c>
      <c r="Q2156">
        <v>21</v>
      </c>
      <c r="R2156" s="9">
        <f>P2156-Q2156</f>
        <v>674</v>
      </c>
      <c r="S2156" s="8">
        <f>O2156-R2156</f>
        <v>41242</v>
      </c>
      <c r="T2156">
        <v>1</v>
      </c>
      <c r="U2156">
        <v>2</v>
      </c>
      <c r="V2156">
        <v>7</v>
      </c>
      <c r="W2156">
        <v>4</v>
      </c>
      <c r="X2156">
        <v>3</v>
      </c>
      <c r="Y2156">
        <v>11</v>
      </c>
      <c r="Z2156">
        <v>28</v>
      </c>
      <c r="AA2156">
        <f>Z2156/P2156</f>
        <v>4.0287769784172658E-2</v>
      </c>
      <c r="AB2156" s="11" t="s">
        <v>506</v>
      </c>
      <c r="AC2156" t="s">
        <v>59</v>
      </c>
      <c r="AD2156">
        <v>1</v>
      </c>
      <c r="AE2156" t="str">
        <f>IF(AD2156&gt;3, "Prefers Discount", "Discount Indifferent")</f>
        <v>Discount Indifferent</v>
      </c>
      <c r="AF2156">
        <v>2</v>
      </c>
      <c r="AG2156">
        <v>0</v>
      </c>
      <c r="AH2156">
        <v>1</v>
      </c>
      <c r="AI2156" t="str">
        <f>INDEX($AF$1:$AH$1,MATCH(MAX(AF2156:AH2156),AF2156:AH2156,0))</f>
        <v>Store_Orders</v>
      </c>
      <c r="AJ2156">
        <v>8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f>SUM(AK2156:AO2156)</f>
        <v>0</v>
      </c>
      <c r="AQ2156" t="s">
        <v>67</v>
      </c>
      <c r="AR2156">
        <v>0</v>
      </c>
      <c r="AS2156" t="str">
        <f>IF(OR(AK2156&gt;0, AL2156&gt;0, AM2156&gt;0, AN2156&gt;0, AO2156&gt;0), "Converted", "Not Converted")</f>
        <v>Not Converted</v>
      </c>
      <c r="AT2156">
        <v>0</v>
      </c>
      <c r="AU2156">
        <v>3</v>
      </c>
      <c r="AV2156">
        <v>11</v>
      </c>
      <c r="AW2156">
        <f>IF(Z2156&gt;607, 4, 0)</f>
        <v>0</v>
      </c>
      <c r="AX2156">
        <f>IF(AA2156&gt;0.1497, 3, 0)</f>
        <v>0</v>
      </c>
      <c r="AY2156">
        <f>IF(P2156&gt;4031, 2, 0)</f>
        <v>0</v>
      </c>
      <c r="AZ2156">
        <f>IF(H2156&gt;51934.91, 1, 0)</f>
        <v>0</v>
      </c>
      <c r="BA2156">
        <f>SUM(AW2156:AZ2156)</f>
        <v>0</v>
      </c>
      <c r="BB2156" t="str">
        <f>VLOOKUP(BA2156,'Standard Deviations'!$L$1:$M$11,2,TRUE)</f>
        <v>No Tier</v>
      </c>
    </row>
    <row r="2157" spans="1:54" hidden="1">
      <c r="A2157">
        <v>1940</v>
      </c>
      <c r="B2157">
        <v>1986</v>
      </c>
      <c r="C2157">
        <f>2024-B2157</f>
        <v>38</v>
      </c>
      <c r="D2157" t="str">
        <f>VLOOKUP(B2157,Reference!$A$1:$B$125, 2)</f>
        <v>Millennials</v>
      </c>
      <c r="E2157" t="s">
        <v>54</v>
      </c>
      <c r="F2157" t="str">
        <f>IF(E2157="High School", "No College", "College")</f>
        <v>College</v>
      </c>
      <c r="G2157" t="s">
        <v>55</v>
      </c>
      <c r="H2157">
        <v>25252</v>
      </c>
      <c r="I2157">
        <v>25252</v>
      </c>
      <c r="J2157" s="4" t="s">
        <v>341</v>
      </c>
      <c r="K2157">
        <v>1</v>
      </c>
      <c r="L2157">
        <v>0</v>
      </c>
      <c r="M2157" t="str">
        <f>IF(OR(K2157&gt;0, L2157&gt;0), "Parent", "Not Parent")</f>
        <v>Parent</v>
      </c>
      <c r="N2157" t="s">
        <v>629</v>
      </c>
      <c r="O2157" s="8">
        <v>41916</v>
      </c>
      <c r="P2157" s="9">
        <f>O2157-N2157</f>
        <v>449</v>
      </c>
      <c r="Q2157">
        <v>26</v>
      </c>
      <c r="R2157" s="9">
        <f>P2157-Q2157</f>
        <v>423</v>
      </c>
      <c r="S2157" s="8">
        <f>O2157-R2157</f>
        <v>41493</v>
      </c>
      <c r="T2157">
        <v>1</v>
      </c>
      <c r="U2157">
        <v>3</v>
      </c>
      <c r="V2157">
        <v>4</v>
      </c>
      <c r="W2157">
        <v>2</v>
      </c>
      <c r="X2157">
        <v>2</v>
      </c>
      <c r="Y2157">
        <v>6</v>
      </c>
      <c r="Z2157">
        <v>18</v>
      </c>
      <c r="AA2157">
        <f>Z2157/P2157</f>
        <v>4.0089086859688199E-2</v>
      </c>
      <c r="AB2157" s="11" t="s">
        <v>506</v>
      </c>
      <c r="AC2157" t="s">
        <v>59</v>
      </c>
      <c r="AD2157">
        <v>1</v>
      </c>
      <c r="AE2157" t="str">
        <f>IF(AD2157&gt;3, "Prefers Discount", "Discount Indifferent")</f>
        <v>Discount Indifferent</v>
      </c>
      <c r="AF2157">
        <v>2</v>
      </c>
      <c r="AG2157">
        <v>1</v>
      </c>
      <c r="AH2157">
        <v>0</v>
      </c>
      <c r="AI2157" t="str">
        <f>INDEX($AF$1:$AH$1,MATCH(MAX(AF2157:AH2157),AF2157:AH2157,0))</f>
        <v>Store_Orders</v>
      </c>
      <c r="AJ2157">
        <v>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f>SUM(AK2157:AO2157)</f>
        <v>0</v>
      </c>
      <c r="AQ2157" t="s">
        <v>67</v>
      </c>
      <c r="AR2157">
        <v>0</v>
      </c>
      <c r="AS2157" t="str">
        <f>IF(OR(AK2157&gt;0, AL2157&gt;0, AM2157&gt;0, AN2157&gt;0, AO2157&gt;0), "Converted", "Not Converted")</f>
        <v>Not Converted</v>
      </c>
      <c r="AT2157">
        <v>0</v>
      </c>
      <c r="AU2157">
        <v>3</v>
      </c>
      <c r="AV2157">
        <v>11</v>
      </c>
      <c r="AW2157">
        <f>IF(Z2157&gt;607, 4, 0)</f>
        <v>0</v>
      </c>
      <c r="AX2157">
        <f>IF(AA2157&gt;0.1497, 3, 0)</f>
        <v>0</v>
      </c>
      <c r="AY2157">
        <f>IF(P2157&gt;4031, 2, 0)</f>
        <v>0</v>
      </c>
      <c r="AZ2157">
        <f>IF(H2157&gt;51934.91, 1, 0)</f>
        <v>0</v>
      </c>
      <c r="BA2157">
        <f>SUM(AW2157:AZ2157)</f>
        <v>0</v>
      </c>
      <c r="BB2157" t="str">
        <f>VLOOKUP(BA2157,'Standard Deviations'!$L$1:$M$11,2,TRUE)</f>
        <v>No Tier</v>
      </c>
    </row>
    <row r="2158" spans="1:54" hidden="1">
      <c r="A2158">
        <v>8754</v>
      </c>
      <c r="B2158">
        <v>1974</v>
      </c>
      <c r="C2158">
        <f>2024-B2158</f>
        <v>50</v>
      </c>
      <c r="D2158" t="str">
        <f>VLOOKUP(B2158,Reference!$A$1:$B$125, 2)</f>
        <v>Gen X</v>
      </c>
      <c r="E2158" t="s">
        <v>68</v>
      </c>
      <c r="F2158" t="str">
        <f>IF(E2158="High School", "No College", "College")</f>
        <v>College</v>
      </c>
      <c r="G2158" t="s">
        <v>65</v>
      </c>
      <c r="H2158">
        <v>45068</v>
      </c>
      <c r="I2158">
        <v>45068</v>
      </c>
      <c r="J2158" s="4" t="s">
        <v>175</v>
      </c>
      <c r="K2158">
        <v>0</v>
      </c>
      <c r="L2158">
        <v>1</v>
      </c>
      <c r="M2158" t="str">
        <f>IF(OR(K2158&gt;0, L2158&gt;0), "Parent", "Not Parent")</f>
        <v>Parent</v>
      </c>
      <c r="N2158" t="s">
        <v>735</v>
      </c>
      <c r="O2158" s="8">
        <v>41916</v>
      </c>
      <c r="P2158" s="9">
        <f>O2158-N2158</f>
        <v>506</v>
      </c>
      <c r="Q2158">
        <v>25</v>
      </c>
      <c r="R2158" s="9">
        <f>P2158-Q2158</f>
        <v>481</v>
      </c>
      <c r="S2158" s="8">
        <f>O2158-R2158</f>
        <v>41435</v>
      </c>
      <c r="T2158">
        <v>14</v>
      </c>
      <c r="U2158">
        <v>0</v>
      </c>
      <c r="V2158">
        <v>3</v>
      </c>
      <c r="W2158">
        <v>0</v>
      </c>
      <c r="X2158">
        <v>0</v>
      </c>
      <c r="Y2158">
        <v>3</v>
      </c>
      <c r="Z2158">
        <v>20</v>
      </c>
      <c r="AA2158">
        <f>Z2158/P2158</f>
        <v>3.9525691699604744E-2</v>
      </c>
      <c r="AB2158" s="11" t="s">
        <v>506</v>
      </c>
      <c r="AC2158" t="s">
        <v>59</v>
      </c>
      <c r="AD2158">
        <v>1</v>
      </c>
      <c r="AE2158" t="str">
        <f>IF(AD2158&gt;3, "Prefers Discount", "Discount Indifferent")</f>
        <v>Discount Indifferent</v>
      </c>
      <c r="AF2158">
        <v>2</v>
      </c>
      <c r="AG2158">
        <v>1</v>
      </c>
      <c r="AH2158">
        <v>0</v>
      </c>
      <c r="AI2158" t="str">
        <f>INDEX($AF$1:$AH$1,MATCH(MAX(AF2158:AH2158),AF2158:AH2158,0))</f>
        <v>Store_Orders</v>
      </c>
      <c r="AJ2158">
        <v>7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f>SUM(AK2158:AO2158)</f>
        <v>0</v>
      </c>
      <c r="AQ2158" t="s">
        <v>67</v>
      </c>
      <c r="AR2158">
        <v>0</v>
      </c>
      <c r="AS2158" t="str">
        <f>IF(OR(AK2158&gt;0, AL2158&gt;0, AM2158&gt;0, AN2158&gt;0, AO2158&gt;0), "Converted", "Not Converted")</f>
        <v>Not Converted</v>
      </c>
      <c r="AT2158">
        <v>0</v>
      </c>
      <c r="AU2158">
        <v>3</v>
      </c>
      <c r="AV2158">
        <v>11</v>
      </c>
      <c r="AW2158">
        <f>IF(Z2158&gt;607, 4, 0)</f>
        <v>0</v>
      </c>
      <c r="AX2158">
        <f>IF(AA2158&gt;0.1497, 3, 0)</f>
        <v>0</v>
      </c>
      <c r="AY2158">
        <f>IF(P2158&gt;4031, 2, 0)</f>
        <v>0</v>
      </c>
      <c r="AZ2158">
        <f>IF(H2158&gt;51934.91, 1, 0)</f>
        <v>0</v>
      </c>
      <c r="BA2158">
        <f>SUM(AW2158:AZ2158)</f>
        <v>0</v>
      </c>
      <c r="BB2158" t="str">
        <f>VLOOKUP(BA2158,'Standard Deviations'!$L$1:$M$11,2,TRUE)</f>
        <v>No Tier</v>
      </c>
    </row>
    <row r="2159" spans="1:54">
      <c r="A2159">
        <v>6147</v>
      </c>
      <c r="B2159">
        <v>1971</v>
      </c>
      <c r="C2159">
        <f>2024-B2159</f>
        <v>53</v>
      </c>
      <c r="D2159" t="str">
        <f>VLOOKUP(B2159,Reference!$A$1:$B$125, 2)</f>
        <v>Gen X</v>
      </c>
      <c r="E2159" t="s">
        <v>54</v>
      </c>
      <c r="F2159" t="str">
        <f>IF(E2159="High School", "No College", "College")</f>
        <v>College</v>
      </c>
      <c r="G2159" t="s">
        <v>71</v>
      </c>
      <c r="H2159">
        <v>25818</v>
      </c>
      <c r="I2159">
        <v>25818</v>
      </c>
      <c r="J2159" s="4" t="s">
        <v>341</v>
      </c>
      <c r="K2159">
        <v>1</v>
      </c>
      <c r="L2159">
        <v>0</v>
      </c>
      <c r="M2159" t="str">
        <f>IF(OR(K2159&gt;0, L2159&gt;0), "Parent", "Not Parent")</f>
        <v>Parent</v>
      </c>
      <c r="N2159" t="s">
        <v>565</v>
      </c>
      <c r="O2159" s="8">
        <v>41916</v>
      </c>
      <c r="P2159" s="9">
        <f>O2159-N2159</f>
        <v>716</v>
      </c>
      <c r="Q2159">
        <v>51</v>
      </c>
      <c r="R2159" s="9">
        <f>P2159-Q2159</f>
        <v>665</v>
      </c>
      <c r="S2159" s="8">
        <f>O2159-R2159</f>
        <v>41251</v>
      </c>
      <c r="T2159">
        <v>5</v>
      </c>
      <c r="U2159">
        <v>2</v>
      </c>
      <c r="V2159">
        <v>8</v>
      </c>
      <c r="W2159">
        <v>2</v>
      </c>
      <c r="X2159">
        <v>2</v>
      </c>
      <c r="Y2159">
        <v>9</v>
      </c>
      <c r="Z2159">
        <v>28</v>
      </c>
      <c r="AA2159">
        <f>Z2159/P2159</f>
        <v>3.9106145251396648E-2</v>
      </c>
      <c r="AB2159" s="14" t="s">
        <v>506</v>
      </c>
      <c r="AC2159" s="13" t="s">
        <v>63</v>
      </c>
      <c r="AD2159">
        <v>1</v>
      </c>
      <c r="AE2159" t="str">
        <f>IF(AD2159&gt;3, "Prefers Discount", "Discount Indifferent")</f>
        <v>Discount Indifferent</v>
      </c>
      <c r="AF2159">
        <v>2</v>
      </c>
      <c r="AG2159">
        <v>0</v>
      </c>
      <c r="AH2159">
        <v>1</v>
      </c>
      <c r="AI2159" t="str">
        <f>INDEX($AF$1:$AH$1,MATCH(MAX(AF2159:AH2159),AF2159:AH2159,0))</f>
        <v>Store_Orders</v>
      </c>
      <c r="AJ2159">
        <v>7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f>SUM(AK2159:AO2159)</f>
        <v>0</v>
      </c>
      <c r="AQ2159" t="s">
        <v>67</v>
      </c>
      <c r="AR2159">
        <v>0</v>
      </c>
      <c r="AS2159" t="str">
        <f>IF(OR(AK2159&gt;0, AL2159&gt;0, AM2159&gt;0, AN2159&gt;0, AO2159&gt;0), "Converted", "Not Converted")</f>
        <v>Not Converted</v>
      </c>
      <c r="AT2159">
        <v>0</v>
      </c>
      <c r="AU2159">
        <v>3</v>
      </c>
      <c r="AV2159">
        <v>11</v>
      </c>
      <c r="AW2159">
        <f>IF(Z2159&gt;607, 4, 0)</f>
        <v>0</v>
      </c>
      <c r="AX2159">
        <f>IF(AA2159&gt;0.1497, 3, 0)</f>
        <v>0</v>
      </c>
      <c r="AY2159">
        <f>IF(P2159&gt;4031, 2, 0)</f>
        <v>0</v>
      </c>
      <c r="AZ2159">
        <f>IF(H2159&gt;51934.91, 1, 0)</f>
        <v>0</v>
      </c>
      <c r="BA2159">
        <f>SUM(AW2159:AZ2159)</f>
        <v>0</v>
      </c>
      <c r="BB2159" t="str">
        <f>VLOOKUP(BA2159,'Standard Deviations'!$L$1:$M$11,2,TRUE)</f>
        <v>No Tier</v>
      </c>
    </row>
    <row r="2160" spans="1:54" hidden="1">
      <c r="A2160">
        <v>10141</v>
      </c>
      <c r="B2160">
        <v>1960</v>
      </c>
      <c r="C2160">
        <f>2024-B2160</f>
        <v>64</v>
      </c>
      <c r="D2160" t="str">
        <f>VLOOKUP(B2160,Reference!$A$1:$B$125, 2)</f>
        <v>Boomers</v>
      </c>
      <c r="E2160" t="s">
        <v>64</v>
      </c>
      <c r="F2160" t="str">
        <f>IF(E2160="High School", "No College", "College")</f>
        <v>College</v>
      </c>
      <c r="G2160" t="s">
        <v>71</v>
      </c>
      <c r="H2160">
        <v>39228</v>
      </c>
      <c r="I2160">
        <v>39228</v>
      </c>
      <c r="J2160" s="4" t="s">
        <v>175</v>
      </c>
      <c r="K2160">
        <v>0</v>
      </c>
      <c r="L2160">
        <v>0</v>
      </c>
      <c r="M2160" t="str">
        <f>IF(OR(K2160&gt;0, L2160&gt;0), "Parent", "Not Parent")</f>
        <v>Not Parent</v>
      </c>
      <c r="N2160" t="s">
        <v>691</v>
      </c>
      <c r="O2160" s="8">
        <v>41916</v>
      </c>
      <c r="P2160" s="9">
        <f>O2160-N2160</f>
        <v>512</v>
      </c>
      <c r="Q2160">
        <v>1</v>
      </c>
      <c r="R2160" s="9">
        <f>P2160-Q2160</f>
        <v>511</v>
      </c>
      <c r="S2160" s="8">
        <f>O2160-R2160</f>
        <v>41405</v>
      </c>
      <c r="T2160">
        <v>7</v>
      </c>
      <c r="U2160">
        <v>1</v>
      </c>
      <c r="V2160">
        <v>6</v>
      </c>
      <c r="W2160">
        <v>0</v>
      </c>
      <c r="X2160">
        <v>3</v>
      </c>
      <c r="Y2160">
        <v>3</v>
      </c>
      <c r="Z2160">
        <v>20</v>
      </c>
      <c r="AA2160">
        <f>Z2160/P2160</f>
        <v>3.90625E-2</v>
      </c>
      <c r="AB2160" s="11" t="s">
        <v>506</v>
      </c>
      <c r="AC2160" t="s">
        <v>59</v>
      </c>
      <c r="AD2160">
        <v>1</v>
      </c>
      <c r="AE2160" t="str">
        <f>IF(AD2160&gt;3, "Prefers Discount", "Discount Indifferent")</f>
        <v>Discount Indifferent</v>
      </c>
      <c r="AF2160">
        <v>3</v>
      </c>
      <c r="AG2160">
        <v>0</v>
      </c>
      <c r="AH2160">
        <v>0</v>
      </c>
      <c r="AI2160" t="str">
        <f>INDEX($AF$1:$AH$1,MATCH(MAX(AF2160:AH2160),AF2160:AH2160,0))</f>
        <v>Store_Orders</v>
      </c>
      <c r="AJ2160">
        <v>4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f>SUM(AK2160:AO2160)</f>
        <v>0</v>
      </c>
      <c r="AQ2160" t="s">
        <v>67</v>
      </c>
      <c r="AR2160">
        <v>0</v>
      </c>
      <c r="AS2160" t="str">
        <f>IF(OR(AK2160&gt;0, AL2160&gt;0, AM2160&gt;0, AN2160&gt;0, AO2160&gt;0), "Converted", "Not Converted")</f>
        <v>Not Converted</v>
      </c>
      <c r="AT2160">
        <v>0</v>
      </c>
      <c r="AU2160">
        <v>3</v>
      </c>
      <c r="AV2160">
        <v>11</v>
      </c>
      <c r="AW2160">
        <f>IF(Z2160&gt;607, 4, 0)</f>
        <v>0</v>
      </c>
      <c r="AX2160">
        <f>IF(AA2160&gt;0.1497, 3, 0)</f>
        <v>0</v>
      </c>
      <c r="AY2160">
        <f>IF(P2160&gt;4031, 2, 0)</f>
        <v>0</v>
      </c>
      <c r="AZ2160">
        <f>IF(H2160&gt;51934.91, 1, 0)</f>
        <v>0</v>
      </c>
      <c r="BA2160">
        <f>SUM(AW2160:AZ2160)</f>
        <v>0</v>
      </c>
      <c r="BB2160" t="str">
        <f>VLOOKUP(BA2160,'Standard Deviations'!$L$1:$M$11,2,TRUE)</f>
        <v>No Tier</v>
      </c>
    </row>
    <row r="2161" spans="1:54">
      <c r="A2161">
        <v>803</v>
      </c>
      <c r="B2161">
        <v>1968</v>
      </c>
      <c r="C2161">
        <f>2024-B2161</f>
        <v>56</v>
      </c>
      <c r="D2161" t="str">
        <f>VLOOKUP(B2161,Reference!$A$1:$B$125, 2)</f>
        <v>Gen X</v>
      </c>
      <c r="E2161" t="s">
        <v>54</v>
      </c>
      <c r="F2161" t="str">
        <f>IF(E2161="High School", "No College", "College")</f>
        <v>College</v>
      </c>
      <c r="G2161" t="s">
        <v>65</v>
      </c>
      <c r="H2161">
        <v>40521</v>
      </c>
      <c r="I2161">
        <v>40521</v>
      </c>
      <c r="J2161" s="4" t="s">
        <v>175</v>
      </c>
      <c r="K2161">
        <v>1</v>
      </c>
      <c r="L2161">
        <v>1</v>
      </c>
      <c r="M2161" t="str">
        <f>IF(OR(K2161&gt;0, L2161&gt;0), "Parent", "Not Parent")</f>
        <v>Parent</v>
      </c>
      <c r="N2161" t="s">
        <v>279</v>
      </c>
      <c r="O2161" s="8">
        <v>41916</v>
      </c>
      <c r="P2161" s="9">
        <f>O2161-N2161</f>
        <v>547</v>
      </c>
      <c r="Q2161">
        <v>82</v>
      </c>
      <c r="R2161" s="9">
        <f>P2161-Q2161</f>
        <v>465</v>
      </c>
      <c r="S2161" s="8">
        <f>O2161-R2161</f>
        <v>41451</v>
      </c>
      <c r="T2161">
        <v>12</v>
      </c>
      <c r="U2161">
        <v>0</v>
      </c>
      <c r="V2161">
        <v>5</v>
      </c>
      <c r="W2161">
        <v>0</v>
      </c>
      <c r="X2161">
        <v>0</v>
      </c>
      <c r="Y2161">
        <v>4</v>
      </c>
      <c r="Z2161">
        <v>21</v>
      </c>
      <c r="AA2161">
        <f>Z2161/P2161</f>
        <v>3.8391224862888484E-2</v>
      </c>
      <c r="AB2161" s="14" t="s">
        <v>506</v>
      </c>
      <c r="AC2161" s="13" t="s">
        <v>63</v>
      </c>
      <c r="AD2161">
        <v>1</v>
      </c>
      <c r="AE2161" t="str">
        <f>IF(AD2161&gt;3, "Prefers Discount", "Discount Indifferent")</f>
        <v>Discount Indifferent</v>
      </c>
      <c r="AF2161">
        <v>2</v>
      </c>
      <c r="AG2161">
        <v>0</v>
      </c>
      <c r="AH2161">
        <v>1</v>
      </c>
      <c r="AI2161" t="str">
        <f>INDEX($AF$1:$AH$1,MATCH(MAX(AF2161:AH2161),AF2161:AH2161,0))</f>
        <v>Store_Orders</v>
      </c>
      <c r="AJ2161">
        <v>5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f>SUM(AK2161:AO2161)</f>
        <v>0</v>
      </c>
      <c r="AQ2161" t="s">
        <v>67</v>
      </c>
      <c r="AR2161">
        <v>0</v>
      </c>
      <c r="AS2161" t="str">
        <f>IF(OR(AK2161&gt;0, AL2161&gt;0, AM2161&gt;0, AN2161&gt;0, AO2161&gt;0), "Converted", "Not Converted")</f>
        <v>Not Converted</v>
      </c>
      <c r="AT2161">
        <v>0</v>
      </c>
      <c r="AU2161">
        <v>3</v>
      </c>
      <c r="AV2161">
        <v>11</v>
      </c>
      <c r="AW2161">
        <f>IF(Z2161&gt;607, 4, 0)</f>
        <v>0</v>
      </c>
      <c r="AX2161">
        <f>IF(AA2161&gt;0.1497, 3, 0)</f>
        <v>0</v>
      </c>
      <c r="AY2161">
        <f>IF(P2161&gt;4031, 2, 0)</f>
        <v>0</v>
      </c>
      <c r="AZ2161">
        <f>IF(H2161&gt;51934.91, 1, 0)</f>
        <v>0</v>
      </c>
      <c r="BA2161">
        <f>SUM(AW2161:AZ2161)</f>
        <v>0</v>
      </c>
      <c r="BB2161" t="str">
        <f>VLOOKUP(BA2161,'Standard Deviations'!$L$1:$M$11,2,TRUE)</f>
        <v>No Tier</v>
      </c>
    </row>
    <row r="2162" spans="1:54">
      <c r="A2162">
        <v>8977</v>
      </c>
      <c r="B2162">
        <v>1985</v>
      </c>
      <c r="C2162">
        <f>2024-B2162</f>
        <v>39</v>
      </c>
      <c r="D2162" t="str">
        <f>VLOOKUP(B2162,Reference!$A$1:$B$125, 2)</f>
        <v>Millennials</v>
      </c>
      <c r="E2162" t="s">
        <v>546</v>
      </c>
      <c r="F2162" t="str">
        <f>IF(E2162="High School", "No College", "College")</f>
        <v>No College</v>
      </c>
      <c r="G2162" t="s">
        <v>60</v>
      </c>
      <c r="H2162">
        <v>16581</v>
      </c>
      <c r="I2162">
        <v>16581</v>
      </c>
      <c r="J2162" s="4" t="s">
        <v>341</v>
      </c>
      <c r="K2162">
        <v>0</v>
      </c>
      <c r="L2162">
        <v>0</v>
      </c>
      <c r="M2162" t="str">
        <f>IF(OR(K2162&gt;0, L2162&gt;0), "Parent", "Not Parent")</f>
        <v>Not Parent</v>
      </c>
      <c r="N2162" t="s">
        <v>486</v>
      </c>
      <c r="O2162" s="8">
        <v>41916</v>
      </c>
      <c r="P2162" s="9">
        <f>O2162-N2162</f>
        <v>630</v>
      </c>
      <c r="Q2162">
        <v>51</v>
      </c>
      <c r="R2162" s="9">
        <f>P2162-Q2162</f>
        <v>579</v>
      </c>
      <c r="S2162" s="8">
        <f>O2162-R2162</f>
        <v>41337</v>
      </c>
      <c r="T2162">
        <v>1</v>
      </c>
      <c r="U2162">
        <v>3</v>
      </c>
      <c r="V2162">
        <v>4</v>
      </c>
      <c r="W2162">
        <v>2</v>
      </c>
      <c r="X2162">
        <v>3</v>
      </c>
      <c r="Y2162">
        <v>11</v>
      </c>
      <c r="Z2162">
        <v>24</v>
      </c>
      <c r="AA2162">
        <f>Z2162/P2162</f>
        <v>3.8095238095238099E-2</v>
      </c>
      <c r="AB2162" s="14" t="s">
        <v>506</v>
      </c>
      <c r="AC2162" s="13" t="s">
        <v>63</v>
      </c>
      <c r="AD2162">
        <v>1</v>
      </c>
      <c r="AE2162" t="str">
        <f>IF(AD2162&gt;3, "Prefers Discount", "Discount Indifferent")</f>
        <v>Discount Indifferent</v>
      </c>
      <c r="AF2162">
        <v>3</v>
      </c>
      <c r="AG2162">
        <v>0</v>
      </c>
      <c r="AH2162">
        <v>0</v>
      </c>
      <c r="AI2162" t="str">
        <f>INDEX($AF$1:$AH$1,MATCH(MAX(AF2162:AH2162),AF2162:AH2162,0))</f>
        <v>Store_Orders</v>
      </c>
      <c r="AJ2162">
        <v>4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f>SUM(AK2162:AO2162)</f>
        <v>0</v>
      </c>
      <c r="AQ2162" t="s">
        <v>67</v>
      </c>
      <c r="AR2162">
        <v>0</v>
      </c>
      <c r="AS2162" t="str">
        <f>IF(OR(AK2162&gt;0, AL2162&gt;0, AM2162&gt;0, AN2162&gt;0, AO2162&gt;0), "Converted", "Not Converted")</f>
        <v>Not Converted</v>
      </c>
      <c r="AT2162">
        <v>0</v>
      </c>
      <c r="AU2162">
        <v>3</v>
      </c>
      <c r="AV2162">
        <v>11</v>
      </c>
      <c r="AW2162">
        <f>IF(Z2162&gt;607, 4, 0)</f>
        <v>0</v>
      </c>
      <c r="AX2162">
        <f>IF(AA2162&gt;0.1497, 3, 0)</f>
        <v>0</v>
      </c>
      <c r="AY2162">
        <f>IF(P2162&gt;4031, 2, 0)</f>
        <v>0</v>
      </c>
      <c r="AZ2162">
        <f>IF(H2162&gt;51934.91, 1, 0)</f>
        <v>0</v>
      </c>
      <c r="BA2162">
        <f>SUM(AW2162:AZ2162)</f>
        <v>0</v>
      </c>
      <c r="BB2162" t="str">
        <f>VLOOKUP(BA2162,'Standard Deviations'!$L$1:$M$11,2,TRUE)</f>
        <v>No Tier</v>
      </c>
    </row>
    <row r="2163" spans="1:54">
      <c r="A2163">
        <v>3081</v>
      </c>
      <c r="B2163">
        <v>1978</v>
      </c>
      <c r="C2163">
        <f>2024-B2163</f>
        <v>46</v>
      </c>
      <c r="D2163" t="str">
        <f>VLOOKUP(B2163,Reference!$A$1:$B$125, 2)</f>
        <v>Gen X</v>
      </c>
      <c r="E2163" t="s">
        <v>68</v>
      </c>
      <c r="F2163" t="str">
        <f>IF(E2163="High School", "No College", "College")</f>
        <v>College</v>
      </c>
      <c r="G2163" t="s">
        <v>55</v>
      </c>
      <c r="H2163">
        <v>41014</v>
      </c>
      <c r="I2163">
        <v>41014</v>
      </c>
      <c r="J2163" s="4" t="s">
        <v>175</v>
      </c>
      <c r="K2163">
        <v>1</v>
      </c>
      <c r="L2163">
        <v>0</v>
      </c>
      <c r="M2163" t="str">
        <f>IF(OR(K2163&gt;0, L2163&gt;0), "Parent", "Not Parent")</f>
        <v>Parent</v>
      </c>
      <c r="N2163" t="s">
        <v>295</v>
      </c>
      <c r="O2163" s="8">
        <v>41916</v>
      </c>
      <c r="P2163" s="9">
        <f>O2163-N2163</f>
        <v>530</v>
      </c>
      <c r="Q2163">
        <v>65</v>
      </c>
      <c r="R2163" s="9">
        <f>P2163-Q2163</f>
        <v>465</v>
      </c>
      <c r="S2163" s="8">
        <f>O2163-R2163</f>
        <v>41451</v>
      </c>
      <c r="T2163">
        <v>7</v>
      </c>
      <c r="U2163">
        <v>2</v>
      </c>
      <c r="V2163">
        <v>6</v>
      </c>
      <c r="W2163">
        <v>2</v>
      </c>
      <c r="X2163">
        <v>0</v>
      </c>
      <c r="Y2163">
        <v>3</v>
      </c>
      <c r="Z2163">
        <v>20</v>
      </c>
      <c r="AA2163">
        <f>Z2163/P2163</f>
        <v>3.7735849056603772E-2</v>
      </c>
      <c r="AB2163" s="14" t="s">
        <v>506</v>
      </c>
      <c r="AC2163" s="13" t="s">
        <v>63</v>
      </c>
      <c r="AD2163">
        <v>1</v>
      </c>
      <c r="AE2163" t="str">
        <f>IF(AD2163&gt;3, "Prefers Discount", "Discount Indifferent")</f>
        <v>Discount Indifferent</v>
      </c>
      <c r="AF2163">
        <v>2</v>
      </c>
      <c r="AG2163">
        <v>1</v>
      </c>
      <c r="AH2163">
        <v>0</v>
      </c>
      <c r="AI2163" t="str">
        <f>INDEX($AF$1:$AH$1,MATCH(MAX(AF2163:AH2163),AF2163:AH2163,0))</f>
        <v>Store_Orders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f>SUM(AK2163:AO2163)</f>
        <v>0</v>
      </c>
      <c r="AQ2163" t="s">
        <v>67</v>
      </c>
      <c r="AR2163">
        <v>0</v>
      </c>
      <c r="AS2163" t="str">
        <f>IF(OR(AK2163&gt;0, AL2163&gt;0, AM2163&gt;0, AN2163&gt;0, AO2163&gt;0), "Converted", "Not Converted")</f>
        <v>Not Converted</v>
      </c>
      <c r="AT2163">
        <v>0</v>
      </c>
      <c r="AU2163">
        <v>3</v>
      </c>
      <c r="AV2163">
        <v>11</v>
      </c>
      <c r="AW2163">
        <f>IF(Z2163&gt;607, 4, 0)</f>
        <v>0</v>
      </c>
      <c r="AX2163">
        <f>IF(AA2163&gt;0.1497, 3, 0)</f>
        <v>0</v>
      </c>
      <c r="AY2163">
        <f>IF(P2163&gt;4031, 2, 0)</f>
        <v>0</v>
      </c>
      <c r="AZ2163">
        <f>IF(H2163&gt;51934.91, 1, 0)</f>
        <v>0</v>
      </c>
      <c r="BA2163">
        <f>SUM(AW2163:AZ2163)</f>
        <v>0</v>
      </c>
      <c r="BB2163" t="str">
        <f>VLOOKUP(BA2163,'Standard Deviations'!$L$1:$M$11,2,TRUE)</f>
        <v>No Tier</v>
      </c>
    </row>
    <row r="2164" spans="1:54" hidden="1">
      <c r="A2164">
        <v>10525</v>
      </c>
      <c r="B2164">
        <v>1986</v>
      </c>
      <c r="C2164">
        <f>2024-B2164</f>
        <v>38</v>
      </c>
      <c r="D2164" t="str">
        <f>VLOOKUP(B2164,Reference!$A$1:$B$125, 2)</f>
        <v>Millennials</v>
      </c>
      <c r="E2164" t="s">
        <v>54</v>
      </c>
      <c r="F2164" t="str">
        <f>IF(E2164="High School", "No College", "College")</f>
        <v>College</v>
      </c>
      <c r="G2164" t="s">
        <v>60</v>
      </c>
      <c r="H2164">
        <v>26576</v>
      </c>
      <c r="I2164">
        <v>26576</v>
      </c>
      <c r="J2164" s="4" t="s">
        <v>341</v>
      </c>
      <c r="K2164">
        <v>1</v>
      </c>
      <c r="L2164">
        <v>0</v>
      </c>
      <c r="M2164" t="str">
        <f>IF(OR(K2164&gt;0, L2164&gt;0), "Parent", "Not Parent")</f>
        <v>Parent</v>
      </c>
      <c r="N2164" t="s">
        <v>594</v>
      </c>
      <c r="O2164" s="8">
        <v>41916</v>
      </c>
      <c r="P2164" s="9">
        <f>O2164-N2164</f>
        <v>721</v>
      </c>
      <c r="Q2164">
        <v>40</v>
      </c>
      <c r="R2164" s="9">
        <f>P2164-Q2164</f>
        <v>681</v>
      </c>
      <c r="S2164" s="8">
        <f>O2164-R2164</f>
        <v>41235</v>
      </c>
      <c r="T2164">
        <v>10</v>
      </c>
      <c r="U2164">
        <v>0</v>
      </c>
      <c r="V2164">
        <v>8</v>
      </c>
      <c r="W2164">
        <v>0</v>
      </c>
      <c r="X2164">
        <v>0</v>
      </c>
      <c r="Y2164">
        <v>9</v>
      </c>
      <c r="Z2164">
        <v>27</v>
      </c>
      <c r="AA2164">
        <f>Z2164/P2164</f>
        <v>3.7447988904299581E-2</v>
      </c>
      <c r="AB2164" s="11" t="s">
        <v>506</v>
      </c>
      <c r="AC2164" t="s">
        <v>59</v>
      </c>
      <c r="AD2164">
        <v>1</v>
      </c>
      <c r="AE2164" t="str">
        <f>IF(AD2164&gt;3, "Prefers Discount", "Discount Indifferent")</f>
        <v>Discount Indifferent</v>
      </c>
      <c r="AF2164">
        <v>2</v>
      </c>
      <c r="AG2164">
        <v>1</v>
      </c>
      <c r="AH2164">
        <v>0</v>
      </c>
      <c r="AI2164" t="str">
        <f>INDEX($AF$1:$AH$1,MATCH(MAX(AF2164:AH2164),AF2164:AH2164,0))</f>
        <v>Store_Orders</v>
      </c>
      <c r="AJ2164">
        <v>9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f>SUM(AK2164:AO2164)</f>
        <v>1</v>
      </c>
      <c r="AQ2164" t="str">
        <f>INDEX($AK$1:$AO$1,MATCH(MAX(AK2164:AO2164),AK2164:AO2164,0))</f>
        <v>Converted_on_Camp3</v>
      </c>
      <c r="AR2164">
        <v>1</v>
      </c>
      <c r="AS2164" t="str">
        <f>IF(OR(AK2164&gt;0, AL2164&gt;0, AM2164&gt;0, AN2164&gt;0, AO2164&gt;0), "Converted", "Not Converted")</f>
        <v>Converted</v>
      </c>
      <c r="AT2164">
        <v>0</v>
      </c>
      <c r="AU2164">
        <v>3</v>
      </c>
      <c r="AV2164">
        <v>11</v>
      </c>
      <c r="AW2164">
        <f>IF(Z2164&gt;607, 4, 0)</f>
        <v>0</v>
      </c>
      <c r="AX2164">
        <f>IF(AA2164&gt;0.1497, 3, 0)</f>
        <v>0</v>
      </c>
      <c r="AY2164">
        <f>IF(P2164&gt;4031, 2, 0)</f>
        <v>0</v>
      </c>
      <c r="AZ2164">
        <f>IF(H2164&gt;51934.91, 1, 0)</f>
        <v>0</v>
      </c>
      <c r="BA2164">
        <f>SUM(AW2164:AZ2164)</f>
        <v>0</v>
      </c>
      <c r="BB2164" t="str">
        <f>VLOOKUP(BA2164,'Standard Deviations'!$L$1:$M$11,2,TRUE)</f>
        <v>No Tier</v>
      </c>
    </row>
    <row r="2165" spans="1:54" hidden="1">
      <c r="A2165">
        <v>5342</v>
      </c>
      <c r="B2165">
        <v>1976</v>
      </c>
      <c r="C2165">
        <f>2024-B2165</f>
        <v>48</v>
      </c>
      <c r="D2165" t="str">
        <f>VLOOKUP(B2165,Reference!$A$1:$B$125, 2)</f>
        <v>Gen X</v>
      </c>
      <c r="E2165" t="s">
        <v>546</v>
      </c>
      <c r="F2165" t="str">
        <f>IF(E2165="High School", "No College", "College")</f>
        <v>No College</v>
      </c>
      <c r="G2165" t="s">
        <v>71</v>
      </c>
      <c r="H2165">
        <v>9548</v>
      </c>
      <c r="I2165">
        <v>114576</v>
      </c>
      <c r="J2165" t="s">
        <v>101</v>
      </c>
      <c r="K2165">
        <v>1</v>
      </c>
      <c r="L2165">
        <v>0</v>
      </c>
      <c r="M2165" t="str">
        <f>IF(OR(K2165&gt;0, L2165&gt;0), "Parent", "Not Parent")</f>
        <v>Parent</v>
      </c>
      <c r="N2165" t="s">
        <v>422</v>
      </c>
      <c r="O2165" s="8">
        <v>41916</v>
      </c>
      <c r="P2165" s="9">
        <f>O2165-N2165</f>
        <v>787</v>
      </c>
      <c r="Q2165">
        <v>31</v>
      </c>
      <c r="R2165" s="9">
        <f>P2165-Q2165</f>
        <v>756</v>
      </c>
      <c r="S2165" s="8">
        <f>O2165-R2165</f>
        <v>41160</v>
      </c>
      <c r="T2165">
        <v>0</v>
      </c>
      <c r="U2165">
        <v>1</v>
      </c>
      <c r="V2165">
        <v>3</v>
      </c>
      <c r="W2165">
        <v>10</v>
      </c>
      <c r="X2165">
        <v>6</v>
      </c>
      <c r="Y2165">
        <v>9</v>
      </c>
      <c r="Z2165">
        <v>29</v>
      </c>
      <c r="AA2165">
        <f>Z2165/P2165</f>
        <v>3.6848792884371026E-2</v>
      </c>
      <c r="AB2165" s="11" t="s">
        <v>506</v>
      </c>
      <c r="AC2165" t="s">
        <v>59</v>
      </c>
      <c r="AD2165">
        <v>2</v>
      </c>
      <c r="AE2165" t="str">
        <f>IF(AD2165&gt;3, "Prefers Discount", "Discount Indifferent")</f>
        <v>Discount Indifferent</v>
      </c>
      <c r="AF2165">
        <v>3</v>
      </c>
      <c r="AG2165">
        <v>1</v>
      </c>
      <c r="AH2165">
        <v>0</v>
      </c>
      <c r="AI2165" t="str">
        <f>INDEX($AF$1:$AH$1,MATCH(MAX(AF2165:AH2165),AF2165:AH2165,0))</f>
        <v>Store_Orders</v>
      </c>
      <c r="AJ2165">
        <v>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f>SUM(AK2165:AO2165)</f>
        <v>0</v>
      </c>
      <c r="AQ2165" t="s">
        <v>67</v>
      </c>
      <c r="AR2165">
        <v>0</v>
      </c>
      <c r="AS2165" t="str">
        <f>IF(OR(AK2165&gt;0, AL2165&gt;0, AM2165&gt;0, AN2165&gt;0, AO2165&gt;0), "Converted", "Not Converted")</f>
        <v>Not Converted</v>
      </c>
      <c r="AT2165">
        <v>0</v>
      </c>
      <c r="AU2165">
        <v>3</v>
      </c>
      <c r="AV2165">
        <v>11</v>
      </c>
      <c r="AW2165">
        <f>IF(Z2165&gt;607, 4, 0)</f>
        <v>0</v>
      </c>
      <c r="AX2165">
        <f>IF(AA2165&gt;0.1497, 3, 0)</f>
        <v>0</v>
      </c>
      <c r="AY2165">
        <f>IF(P2165&gt;4031, 2, 0)</f>
        <v>0</v>
      </c>
      <c r="AZ2165">
        <f>IF(H2165&gt;51934.91, 1, 0)</f>
        <v>0</v>
      </c>
      <c r="BA2165">
        <f>SUM(AW2165:AZ2165)</f>
        <v>0</v>
      </c>
      <c r="BB2165" t="str">
        <f>VLOOKUP(BA2165,'Standard Deviations'!$L$1:$M$11,2,TRUE)</f>
        <v>No Tier</v>
      </c>
    </row>
    <row r="2166" spans="1:54" hidden="1">
      <c r="A2166">
        <v>9396</v>
      </c>
      <c r="B2166">
        <v>1978</v>
      </c>
      <c r="C2166">
        <f>2024-B2166</f>
        <v>46</v>
      </c>
      <c r="D2166" t="str">
        <f>VLOOKUP(B2166,Reference!$A$1:$B$125, 2)</f>
        <v>Gen X</v>
      </c>
      <c r="E2166" t="s">
        <v>68</v>
      </c>
      <c r="F2166" t="str">
        <f>IF(E2166="High School", "No College", "College")</f>
        <v>College</v>
      </c>
      <c r="G2166" t="s">
        <v>55</v>
      </c>
      <c r="H2166">
        <v>37717</v>
      </c>
      <c r="I2166">
        <v>37717</v>
      </c>
      <c r="J2166" s="4" t="s">
        <v>175</v>
      </c>
      <c r="K2166">
        <v>1</v>
      </c>
      <c r="L2166">
        <v>0</v>
      </c>
      <c r="M2166" t="str">
        <f>IF(OR(K2166&gt;0, L2166&gt;0), "Parent", "Not Parent")</f>
        <v>Parent</v>
      </c>
      <c r="N2166" t="s">
        <v>416</v>
      </c>
      <c r="O2166" s="8">
        <v>41916</v>
      </c>
      <c r="P2166" s="9">
        <f>O2166-N2166</f>
        <v>680</v>
      </c>
      <c r="Q2166">
        <v>31</v>
      </c>
      <c r="R2166" s="9">
        <f>P2166-Q2166</f>
        <v>649</v>
      </c>
      <c r="S2166" s="8">
        <f>O2166-R2166</f>
        <v>41267</v>
      </c>
      <c r="T2166">
        <v>9</v>
      </c>
      <c r="U2166">
        <v>0</v>
      </c>
      <c r="V2166">
        <v>6</v>
      </c>
      <c r="W2166">
        <v>4</v>
      </c>
      <c r="X2166">
        <v>1</v>
      </c>
      <c r="Y2166">
        <v>5</v>
      </c>
      <c r="Z2166">
        <v>25</v>
      </c>
      <c r="AA2166">
        <f>Z2166/P2166</f>
        <v>3.6764705882352942E-2</v>
      </c>
      <c r="AB2166" s="11" t="s">
        <v>506</v>
      </c>
      <c r="AC2166" t="s">
        <v>59</v>
      </c>
      <c r="AD2166">
        <v>1</v>
      </c>
      <c r="AE2166" t="str">
        <f>IF(AD2166&gt;3, "Prefers Discount", "Discount Indifferent")</f>
        <v>Discount Indifferent</v>
      </c>
      <c r="AF2166">
        <v>2</v>
      </c>
      <c r="AG2166">
        <v>1</v>
      </c>
      <c r="AH2166">
        <v>0</v>
      </c>
      <c r="AI2166" t="str">
        <f>INDEX($AF$1:$AH$1,MATCH(MAX(AF2166:AH2166),AF2166:AH2166,0))</f>
        <v>Store_Orders</v>
      </c>
      <c r="AJ2166">
        <v>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f>SUM(AK2166:AO2166)</f>
        <v>0</v>
      </c>
      <c r="AQ2166" t="s">
        <v>67</v>
      </c>
      <c r="AR2166">
        <v>0</v>
      </c>
      <c r="AS2166" t="str">
        <f>IF(OR(AK2166&gt;0, AL2166&gt;0, AM2166&gt;0, AN2166&gt;0, AO2166&gt;0), "Converted", "Not Converted")</f>
        <v>Not Converted</v>
      </c>
      <c r="AT2166">
        <v>0</v>
      </c>
      <c r="AU2166">
        <v>3</v>
      </c>
      <c r="AV2166">
        <v>11</v>
      </c>
      <c r="AW2166">
        <f>IF(Z2166&gt;607, 4, 0)</f>
        <v>0</v>
      </c>
      <c r="AX2166">
        <f>IF(AA2166&gt;0.1497, 3, 0)</f>
        <v>0</v>
      </c>
      <c r="AY2166">
        <f>IF(P2166&gt;4031, 2, 0)</f>
        <v>0</v>
      </c>
      <c r="AZ2166">
        <f>IF(H2166&gt;51934.91, 1, 0)</f>
        <v>0</v>
      </c>
      <c r="BA2166">
        <f>SUM(AW2166:AZ2166)</f>
        <v>0</v>
      </c>
      <c r="BB2166" t="str">
        <f>VLOOKUP(BA2166,'Standard Deviations'!$L$1:$M$11,2,TRUE)</f>
        <v>No Tier</v>
      </c>
    </row>
    <row r="2167" spans="1:54" hidden="1">
      <c r="A2167">
        <v>933</v>
      </c>
      <c r="B2167">
        <v>1978</v>
      </c>
      <c r="C2167">
        <f>2024-B2167</f>
        <v>46</v>
      </c>
      <c r="D2167" t="str">
        <f>VLOOKUP(B2167,Reference!$A$1:$B$125, 2)</f>
        <v>Gen X</v>
      </c>
      <c r="E2167" t="s">
        <v>68</v>
      </c>
      <c r="F2167" t="str">
        <f>IF(E2167="High School", "No College", "College")</f>
        <v>College</v>
      </c>
      <c r="G2167" t="s">
        <v>55</v>
      </c>
      <c r="H2167">
        <v>37717</v>
      </c>
      <c r="I2167">
        <v>37717</v>
      </c>
      <c r="J2167" s="4" t="s">
        <v>175</v>
      </c>
      <c r="K2167">
        <v>1</v>
      </c>
      <c r="L2167">
        <v>0</v>
      </c>
      <c r="M2167" t="str">
        <f>IF(OR(K2167&gt;0, L2167&gt;0), "Parent", "Not Parent")</f>
        <v>Parent</v>
      </c>
      <c r="N2167" t="s">
        <v>416</v>
      </c>
      <c r="O2167" s="8">
        <v>41916</v>
      </c>
      <c r="P2167" s="9">
        <f>O2167-N2167</f>
        <v>680</v>
      </c>
      <c r="Q2167">
        <v>31</v>
      </c>
      <c r="R2167" s="9">
        <f>P2167-Q2167</f>
        <v>649</v>
      </c>
      <c r="S2167" s="8">
        <f>O2167-R2167</f>
        <v>41267</v>
      </c>
      <c r="T2167">
        <v>9</v>
      </c>
      <c r="U2167">
        <v>0</v>
      </c>
      <c r="V2167">
        <v>6</v>
      </c>
      <c r="W2167">
        <v>4</v>
      </c>
      <c r="X2167">
        <v>1</v>
      </c>
      <c r="Y2167">
        <v>5</v>
      </c>
      <c r="Z2167">
        <v>25</v>
      </c>
      <c r="AA2167">
        <f>Z2167/P2167</f>
        <v>3.6764705882352942E-2</v>
      </c>
      <c r="AB2167" s="11" t="s">
        <v>506</v>
      </c>
      <c r="AC2167" t="s">
        <v>59</v>
      </c>
      <c r="AD2167">
        <v>1</v>
      </c>
      <c r="AE2167" t="str">
        <f>IF(AD2167&gt;3, "Prefers Discount", "Discount Indifferent")</f>
        <v>Discount Indifferent</v>
      </c>
      <c r="AF2167">
        <v>2</v>
      </c>
      <c r="AG2167">
        <v>1</v>
      </c>
      <c r="AH2167">
        <v>0</v>
      </c>
      <c r="AI2167" t="str">
        <f>INDEX($AF$1:$AH$1,MATCH(MAX(AF2167:AH2167),AF2167:AH2167,0))</f>
        <v>Store_Orders</v>
      </c>
      <c r="AJ2167">
        <v>9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f>SUM(AK2167:AO2167)</f>
        <v>0</v>
      </c>
      <c r="AQ2167" t="s">
        <v>67</v>
      </c>
      <c r="AR2167">
        <v>0</v>
      </c>
      <c r="AS2167" t="str">
        <f>IF(OR(AK2167&gt;0, AL2167&gt;0, AM2167&gt;0, AN2167&gt;0, AO2167&gt;0), "Converted", "Not Converted")</f>
        <v>Not Converted</v>
      </c>
      <c r="AT2167">
        <v>0</v>
      </c>
      <c r="AU2167">
        <v>3</v>
      </c>
      <c r="AV2167">
        <v>11</v>
      </c>
      <c r="AW2167">
        <f>IF(Z2167&gt;607, 4, 0)</f>
        <v>0</v>
      </c>
      <c r="AX2167">
        <f>IF(AA2167&gt;0.1497, 3, 0)</f>
        <v>0</v>
      </c>
      <c r="AY2167">
        <f>IF(P2167&gt;4031, 2, 0)</f>
        <v>0</v>
      </c>
      <c r="AZ2167">
        <f>IF(H2167&gt;51934.91, 1, 0)</f>
        <v>0</v>
      </c>
      <c r="BA2167">
        <f>SUM(AW2167:AZ2167)</f>
        <v>0</v>
      </c>
      <c r="BB2167" t="str">
        <f>VLOOKUP(BA2167,'Standard Deviations'!$L$1:$M$11,2,TRUE)</f>
        <v>No Tier</v>
      </c>
    </row>
    <row r="2168" spans="1:54">
      <c r="A2168">
        <v>8916</v>
      </c>
      <c r="B2168">
        <v>1975</v>
      </c>
      <c r="C2168">
        <f>2024-B2168</f>
        <v>49</v>
      </c>
      <c r="D2168" t="str">
        <f>VLOOKUP(B2168,Reference!$A$1:$B$125, 2)</f>
        <v>Gen X</v>
      </c>
      <c r="E2168" t="s">
        <v>54</v>
      </c>
      <c r="F2168" t="str">
        <f>IF(E2168="High School", "No College", "College")</f>
        <v>College</v>
      </c>
      <c r="G2168" t="s">
        <v>71</v>
      </c>
      <c r="H2168">
        <v>36627</v>
      </c>
      <c r="I2168">
        <v>36627</v>
      </c>
      <c r="J2168" s="4" t="s">
        <v>175</v>
      </c>
      <c r="K2168">
        <v>2</v>
      </c>
      <c r="L2168">
        <v>0</v>
      </c>
      <c r="M2168" t="str">
        <f>IF(OR(K2168&gt;0, L2168&gt;0), "Parent", "Not Parent")</f>
        <v>Parent</v>
      </c>
      <c r="N2168" t="s">
        <v>479</v>
      </c>
      <c r="O2168" s="8">
        <v>41916</v>
      </c>
      <c r="P2168" s="9">
        <f>O2168-N2168</f>
        <v>438</v>
      </c>
      <c r="Q2168">
        <v>78</v>
      </c>
      <c r="R2168" s="9">
        <f>P2168-Q2168</f>
        <v>360</v>
      </c>
      <c r="S2168" s="8">
        <f>O2168-R2168</f>
        <v>41556</v>
      </c>
      <c r="T2168">
        <v>9</v>
      </c>
      <c r="U2168">
        <v>1</v>
      </c>
      <c r="V2168">
        <v>5</v>
      </c>
      <c r="W2168">
        <v>0</v>
      </c>
      <c r="X2168">
        <v>0</v>
      </c>
      <c r="Y2168">
        <v>1</v>
      </c>
      <c r="Z2168">
        <v>16</v>
      </c>
      <c r="AA2168">
        <f>Z2168/P2168</f>
        <v>3.6529680365296802E-2</v>
      </c>
      <c r="AB2168" s="14" t="s">
        <v>506</v>
      </c>
      <c r="AC2168" s="13" t="s">
        <v>63</v>
      </c>
      <c r="AD2168">
        <v>1</v>
      </c>
      <c r="AE2168" t="str">
        <f>IF(AD2168&gt;3, "Prefers Discount", "Discount Indifferent")</f>
        <v>Discount Indifferent</v>
      </c>
      <c r="AF2168">
        <v>3</v>
      </c>
      <c r="AG2168">
        <v>0</v>
      </c>
      <c r="AH2168">
        <v>0</v>
      </c>
      <c r="AI2168" t="str">
        <f>INDEX($AF$1:$AH$1,MATCH(MAX(AF2168:AH2168),AF2168:AH2168,0))</f>
        <v>Store_Orders</v>
      </c>
      <c r="AJ2168">
        <v>5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f>SUM(AK2168:AO2168)</f>
        <v>0</v>
      </c>
      <c r="AQ2168" t="s">
        <v>67</v>
      </c>
      <c r="AR2168">
        <v>0</v>
      </c>
      <c r="AS2168" t="str">
        <f>IF(OR(AK2168&gt;0, AL2168&gt;0, AM2168&gt;0, AN2168&gt;0, AO2168&gt;0), "Converted", "Not Converted")</f>
        <v>Not Converted</v>
      </c>
      <c r="AT2168">
        <v>0</v>
      </c>
      <c r="AU2168">
        <v>3</v>
      </c>
      <c r="AV2168">
        <v>11</v>
      </c>
      <c r="AW2168">
        <f>IF(Z2168&gt;607, 4, 0)</f>
        <v>0</v>
      </c>
      <c r="AX2168">
        <f>IF(AA2168&gt;0.1497, 3, 0)</f>
        <v>0</v>
      </c>
      <c r="AY2168">
        <f>IF(P2168&gt;4031, 2, 0)</f>
        <v>0</v>
      </c>
      <c r="AZ2168">
        <f>IF(H2168&gt;51934.91, 1, 0)</f>
        <v>0</v>
      </c>
      <c r="BA2168">
        <f>SUM(AW2168:AZ2168)</f>
        <v>0</v>
      </c>
      <c r="BB2168" t="str">
        <f>VLOOKUP(BA2168,'Standard Deviations'!$L$1:$M$11,2,TRUE)</f>
        <v>No Tier</v>
      </c>
    </row>
    <row r="2169" spans="1:54">
      <c r="A2169">
        <v>9523</v>
      </c>
      <c r="B2169">
        <v>1982</v>
      </c>
      <c r="C2169">
        <f>2024-B2169</f>
        <v>42</v>
      </c>
      <c r="D2169" t="str">
        <f>VLOOKUP(B2169,Reference!$A$1:$B$125, 2)</f>
        <v>Millennials</v>
      </c>
      <c r="E2169" t="s">
        <v>54</v>
      </c>
      <c r="F2169" t="str">
        <f>IF(E2169="High School", "No College", "College")</f>
        <v>College</v>
      </c>
      <c r="G2169" t="s">
        <v>65</v>
      </c>
      <c r="H2169">
        <v>40479</v>
      </c>
      <c r="I2169">
        <v>40479</v>
      </c>
      <c r="J2169" s="4" t="s">
        <v>175</v>
      </c>
      <c r="K2169">
        <v>1</v>
      </c>
      <c r="L2169">
        <v>0</v>
      </c>
      <c r="M2169" t="str">
        <f>IF(OR(K2169&gt;0, L2169&gt;0), "Parent", "Not Parent")</f>
        <v>Parent</v>
      </c>
      <c r="N2169" t="s">
        <v>210</v>
      </c>
      <c r="O2169" s="8">
        <v>41916</v>
      </c>
      <c r="P2169" s="9">
        <f>O2169-N2169</f>
        <v>413</v>
      </c>
      <c r="Q2169">
        <v>95</v>
      </c>
      <c r="R2169" s="9">
        <f>P2169-Q2169</f>
        <v>318</v>
      </c>
      <c r="S2169" s="8">
        <f>O2169-R2169</f>
        <v>41598</v>
      </c>
      <c r="T2169">
        <v>5</v>
      </c>
      <c r="U2169">
        <v>0</v>
      </c>
      <c r="V2169">
        <v>8</v>
      </c>
      <c r="W2169">
        <v>2</v>
      </c>
      <c r="X2169">
        <v>0</v>
      </c>
      <c r="Y2169">
        <v>0</v>
      </c>
      <c r="Z2169">
        <v>15</v>
      </c>
      <c r="AA2169">
        <f>Z2169/P2169</f>
        <v>3.6319612590799029E-2</v>
      </c>
      <c r="AB2169" s="14" t="s">
        <v>506</v>
      </c>
      <c r="AC2169" s="13" t="s">
        <v>63</v>
      </c>
      <c r="AD2169">
        <v>1</v>
      </c>
      <c r="AE2169" t="str">
        <f>IF(AD2169&gt;3, "Prefers Discount", "Discount Indifferent")</f>
        <v>Discount Indifferent</v>
      </c>
      <c r="AF2169">
        <v>3</v>
      </c>
      <c r="AG2169">
        <v>0</v>
      </c>
      <c r="AH2169">
        <v>0</v>
      </c>
      <c r="AI2169" t="str">
        <f>INDEX($AF$1:$AH$1,MATCH(MAX(AF2169:AH2169),AF2169:AH2169,0))</f>
        <v>Store_Orders</v>
      </c>
      <c r="AJ2169">
        <v>4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f>SUM(AK2169:AO2169)</f>
        <v>0</v>
      </c>
      <c r="AQ2169" t="s">
        <v>67</v>
      </c>
      <c r="AR2169">
        <v>0</v>
      </c>
      <c r="AS2169" t="str">
        <f>IF(OR(AK2169&gt;0, AL2169&gt;0, AM2169&gt;0, AN2169&gt;0, AO2169&gt;0), "Converted", "Not Converted")</f>
        <v>Not Converted</v>
      </c>
      <c r="AT2169">
        <v>0</v>
      </c>
      <c r="AU2169">
        <v>3</v>
      </c>
      <c r="AV2169">
        <v>11</v>
      </c>
      <c r="AW2169">
        <f>IF(Z2169&gt;607, 4, 0)</f>
        <v>0</v>
      </c>
      <c r="AX2169">
        <f>IF(AA2169&gt;0.1497, 3, 0)</f>
        <v>0</v>
      </c>
      <c r="AY2169">
        <f>IF(P2169&gt;4031, 2, 0)</f>
        <v>0</v>
      </c>
      <c r="AZ2169">
        <f>IF(H2169&gt;51934.91, 1, 0)</f>
        <v>0</v>
      </c>
      <c r="BA2169">
        <f>SUM(AW2169:AZ2169)</f>
        <v>0</v>
      </c>
      <c r="BB2169" t="str">
        <f>VLOOKUP(BA2169,'Standard Deviations'!$L$1:$M$11,2,TRUE)</f>
        <v>No Tier</v>
      </c>
    </row>
    <row r="2170" spans="1:54">
      <c r="A2170">
        <v>73</v>
      </c>
      <c r="B2170">
        <v>1953</v>
      </c>
      <c r="C2170">
        <f>2024-B2170</f>
        <v>71</v>
      </c>
      <c r="D2170" t="str">
        <f>VLOOKUP(B2170,Reference!$A$1:$B$125, 2)</f>
        <v>Boomers</v>
      </c>
      <c r="E2170" t="s">
        <v>68</v>
      </c>
      <c r="F2170" t="str">
        <f>IF(E2170="High School", "No College", "College")</f>
        <v>College</v>
      </c>
      <c r="G2170" t="s">
        <v>60</v>
      </c>
      <c r="H2170">
        <v>51411</v>
      </c>
      <c r="I2170">
        <v>51411</v>
      </c>
      <c r="J2170" s="4" t="s">
        <v>175</v>
      </c>
      <c r="K2170">
        <v>1</v>
      </c>
      <c r="L2170">
        <v>2</v>
      </c>
      <c r="M2170" t="str">
        <f>IF(OR(K2170&gt;0, L2170&gt;0), "Parent", "Not Parent")</f>
        <v>Parent</v>
      </c>
      <c r="N2170" t="s">
        <v>264</v>
      </c>
      <c r="O2170" s="8">
        <v>41916</v>
      </c>
      <c r="P2170" s="9">
        <f>O2170-N2170</f>
        <v>496</v>
      </c>
      <c r="Q2170">
        <v>81</v>
      </c>
      <c r="R2170" s="9">
        <f>P2170-Q2170</f>
        <v>415</v>
      </c>
      <c r="S2170" s="8">
        <f>O2170-R2170</f>
        <v>41501</v>
      </c>
      <c r="T2170">
        <v>14</v>
      </c>
      <c r="U2170">
        <v>0</v>
      </c>
      <c r="V2170">
        <v>3</v>
      </c>
      <c r="W2170">
        <v>0</v>
      </c>
      <c r="X2170">
        <v>0</v>
      </c>
      <c r="Y2170">
        <v>1</v>
      </c>
      <c r="Z2170">
        <v>18</v>
      </c>
      <c r="AA2170">
        <f>Z2170/P2170</f>
        <v>3.6290322580645164E-2</v>
      </c>
      <c r="AB2170" s="14" t="s">
        <v>506</v>
      </c>
      <c r="AC2170" s="13" t="s">
        <v>63</v>
      </c>
      <c r="AD2170">
        <v>1</v>
      </c>
      <c r="AE2170" t="str">
        <f>IF(AD2170&gt;3, "Prefers Discount", "Discount Indifferent")</f>
        <v>Discount Indifferent</v>
      </c>
      <c r="AF2170">
        <v>3</v>
      </c>
      <c r="AG2170">
        <v>0</v>
      </c>
      <c r="AH2170">
        <v>0</v>
      </c>
      <c r="AI2170" t="str">
        <f>INDEX($AF$1:$AH$1,MATCH(MAX(AF2170:AH2170),AF2170:AH2170,0))</f>
        <v>Store_Orders</v>
      </c>
      <c r="AJ2170">
        <v>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f>SUM(AK2170:AO2170)</f>
        <v>0</v>
      </c>
      <c r="AQ2170" t="s">
        <v>67</v>
      </c>
      <c r="AR2170">
        <v>0</v>
      </c>
      <c r="AS2170" t="str">
        <f>IF(OR(AK2170&gt;0, AL2170&gt;0, AM2170&gt;0, AN2170&gt;0, AO2170&gt;0), "Converted", "Not Converted")</f>
        <v>Not Converted</v>
      </c>
      <c r="AT2170">
        <v>0</v>
      </c>
      <c r="AU2170">
        <v>3</v>
      </c>
      <c r="AV2170">
        <v>11</v>
      </c>
      <c r="AW2170">
        <f>IF(Z2170&gt;607, 4, 0)</f>
        <v>0</v>
      </c>
      <c r="AX2170">
        <f>IF(AA2170&gt;0.1497, 3, 0)</f>
        <v>0</v>
      </c>
      <c r="AY2170">
        <f>IF(P2170&gt;4031, 2, 0)</f>
        <v>0</v>
      </c>
      <c r="AZ2170">
        <f>IF(H2170&gt;51934.91, 1, 0)</f>
        <v>0</v>
      </c>
      <c r="BA2170">
        <f>SUM(AW2170:AZ2170)</f>
        <v>0</v>
      </c>
      <c r="BB2170" t="str">
        <f>VLOOKUP(BA2170,'Standard Deviations'!$L$1:$M$11,2,TRUE)</f>
        <v>No Tier</v>
      </c>
    </row>
    <row r="2171" spans="1:54" hidden="1">
      <c r="A2171">
        <v>10790</v>
      </c>
      <c r="B2171">
        <v>1985</v>
      </c>
      <c r="C2171">
        <f>2024-B2171</f>
        <v>39</v>
      </c>
      <c r="D2171" t="str">
        <f>VLOOKUP(B2171,Reference!$A$1:$B$125, 2)</f>
        <v>Millennials</v>
      </c>
      <c r="E2171" t="s">
        <v>68</v>
      </c>
      <c r="F2171" t="str">
        <f>IF(E2171="High School", "No College", "College")</f>
        <v>College</v>
      </c>
      <c r="G2171" t="s">
        <v>55</v>
      </c>
      <c r="H2171">
        <v>18169</v>
      </c>
      <c r="I2171">
        <v>18169</v>
      </c>
      <c r="J2171" s="4" t="s">
        <v>341</v>
      </c>
      <c r="K2171">
        <v>1</v>
      </c>
      <c r="L2171">
        <v>0</v>
      </c>
      <c r="M2171" t="str">
        <f>IF(OR(K2171&gt;0, L2171&gt;0), "Parent", "Not Parent")</f>
        <v>Parent</v>
      </c>
      <c r="N2171" t="s">
        <v>405</v>
      </c>
      <c r="O2171" s="8">
        <v>41916</v>
      </c>
      <c r="P2171" s="9">
        <f>O2171-N2171</f>
        <v>592</v>
      </c>
      <c r="Q2171">
        <v>40</v>
      </c>
      <c r="R2171" s="9">
        <f>P2171-Q2171</f>
        <v>552</v>
      </c>
      <c r="S2171" s="8">
        <f>O2171-R2171</f>
        <v>41364</v>
      </c>
      <c r="T2171">
        <v>9</v>
      </c>
      <c r="U2171">
        <v>0</v>
      </c>
      <c r="V2171">
        <v>5</v>
      </c>
      <c r="W2171">
        <v>0</v>
      </c>
      <c r="X2171">
        <v>0</v>
      </c>
      <c r="Y2171">
        <v>7</v>
      </c>
      <c r="Z2171">
        <v>21</v>
      </c>
      <c r="AA2171">
        <f>Z2171/P2171</f>
        <v>3.5472972972972971E-2</v>
      </c>
      <c r="AB2171" s="11" t="s">
        <v>506</v>
      </c>
      <c r="AC2171" t="s">
        <v>59</v>
      </c>
      <c r="AD2171">
        <v>1</v>
      </c>
      <c r="AE2171" t="str">
        <f>IF(AD2171&gt;3, "Prefers Discount", "Discount Indifferent")</f>
        <v>Discount Indifferent</v>
      </c>
      <c r="AF2171">
        <v>2</v>
      </c>
      <c r="AG2171">
        <v>1</v>
      </c>
      <c r="AH2171">
        <v>0</v>
      </c>
      <c r="AI2171" t="str">
        <f>INDEX($AF$1:$AH$1,MATCH(MAX(AF2171:AH2171),AF2171:AH2171,0))</f>
        <v>Store_Orders</v>
      </c>
      <c r="AJ2171">
        <v>8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f>SUM(AK2171:AO2171)</f>
        <v>0</v>
      </c>
      <c r="AQ2171" t="s">
        <v>67</v>
      </c>
      <c r="AR2171">
        <v>0</v>
      </c>
      <c r="AS2171" t="str">
        <f>IF(OR(AK2171&gt;0, AL2171&gt;0, AM2171&gt;0, AN2171&gt;0, AO2171&gt;0), "Converted", "Not Converted")</f>
        <v>Not Converted</v>
      </c>
      <c r="AT2171">
        <v>0</v>
      </c>
      <c r="AU2171">
        <v>3</v>
      </c>
      <c r="AV2171">
        <v>11</v>
      </c>
      <c r="AW2171">
        <f>IF(Z2171&gt;607, 4, 0)</f>
        <v>0</v>
      </c>
      <c r="AX2171">
        <f>IF(AA2171&gt;0.1497, 3, 0)</f>
        <v>0</v>
      </c>
      <c r="AY2171">
        <f>IF(P2171&gt;4031, 2, 0)</f>
        <v>0</v>
      </c>
      <c r="AZ2171">
        <f>IF(H2171&gt;51934.91, 1, 0)</f>
        <v>0</v>
      </c>
      <c r="BA2171">
        <f>SUM(AW2171:AZ2171)</f>
        <v>0</v>
      </c>
      <c r="BB2171" t="str">
        <f>VLOOKUP(BA2171,'Standard Deviations'!$L$1:$M$11,2,TRUE)</f>
        <v>No Tier</v>
      </c>
    </row>
    <row r="2172" spans="1:54" hidden="1">
      <c r="A2172">
        <v>2261</v>
      </c>
      <c r="B2172">
        <v>1969</v>
      </c>
      <c r="C2172">
        <f>2024-B2172</f>
        <v>55</v>
      </c>
      <c r="D2172" t="str">
        <f>VLOOKUP(B2172,Reference!$A$1:$B$125, 2)</f>
        <v>Gen X</v>
      </c>
      <c r="E2172" t="s">
        <v>54</v>
      </c>
      <c r="F2172" t="str">
        <f>IF(E2172="High School", "No College", "College")</f>
        <v>College</v>
      </c>
      <c r="G2172" t="s">
        <v>55</v>
      </c>
      <c r="H2172">
        <v>26304</v>
      </c>
      <c r="I2172">
        <v>26304</v>
      </c>
      <c r="J2172" s="4" t="s">
        <v>341</v>
      </c>
      <c r="K2172">
        <v>1</v>
      </c>
      <c r="L2172">
        <v>0</v>
      </c>
      <c r="M2172" t="str">
        <f>IF(OR(K2172&gt;0, L2172&gt;0), "Parent", "Not Parent")</f>
        <v>Parent</v>
      </c>
      <c r="N2172" t="s">
        <v>338</v>
      </c>
      <c r="O2172" s="8">
        <v>41916</v>
      </c>
      <c r="P2172" s="9">
        <f>O2172-N2172</f>
        <v>468</v>
      </c>
      <c r="Q2172">
        <v>5</v>
      </c>
      <c r="R2172" s="9">
        <f>P2172-Q2172</f>
        <v>463</v>
      </c>
      <c r="S2172" s="8">
        <f>O2172-R2172</f>
        <v>41453</v>
      </c>
      <c r="T2172">
        <v>4</v>
      </c>
      <c r="U2172">
        <v>1</v>
      </c>
      <c r="V2172">
        <v>5</v>
      </c>
      <c r="W2172">
        <v>2</v>
      </c>
      <c r="X2172">
        <v>0</v>
      </c>
      <c r="Y2172">
        <v>4</v>
      </c>
      <c r="Z2172">
        <v>16</v>
      </c>
      <c r="AA2172">
        <f>Z2172/P2172</f>
        <v>3.4188034188034191E-2</v>
      </c>
      <c r="AB2172" s="11" t="s">
        <v>506</v>
      </c>
      <c r="AC2172" t="s">
        <v>59</v>
      </c>
      <c r="AD2172">
        <v>1</v>
      </c>
      <c r="AE2172" t="str">
        <f>IF(AD2172&gt;3, "Prefers Discount", "Discount Indifferent")</f>
        <v>Discount Indifferent</v>
      </c>
      <c r="AF2172">
        <v>2</v>
      </c>
      <c r="AG2172">
        <v>1</v>
      </c>
      <c r="AH2172">
        <v>0</v>
      </c>
      <c r="AI2172" t="str">
        <f>INDEX($AF$1:$AH$1,MATCH(MAX(AF2172:AH2172),AF2172:AH2172,0))</f>
        <v>Store_Orders</v>
      </c>
      <c r="AJ2172">
        <v>7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f>SUM(AK2172:AO2172)</f>
        <v>0</v>
      </c>
      <c r="AQ2172" t="s">
        <v>67</v>
      </c>
      <c r="AR2172">
        <v>0</v>
      </c>
      <c r="AS2172" t="str">
        <f>IF(OR(AK2172&gt;0, AL2172&gt;0, AM2172&gt;0, AN2172&gt;0, AO2172&gt;0), "Converted", "Not Converted")</f>
        <v>Not Converted</v>
      </c>
      <c r="AT2172">
        <v>0</v>
      </c>
      <c r="AU2172">
        <v>3</v>
      </c>
      <c r="AV2172">
        <v>11</v>
      </c>
      <c r="AW2172">
        <f>IF(Z2172&gt;607, 4, 0)</f>
        <v>0</v>
      </c>
      <c r="AX2172">
        <f>IF(AA2172&gt;0.1497, 3, 0)</f>
        <v>0</v>
      </c>
      <c r="AY2172">
        <f>IF(P2172&gt;4031, 2, 0)</f>
        <v>0</v>
      </c>
      <c r="AZ2172">
        <f>IF(H2172&gt;51934.91, 1, 0)</f>
        <v>0</v>
      </c>
      <c r="BA2172">
        <f>SUM(AW2172:AZ2172)</f>
        <v>0</v>
      </c>
      <c r="BB2172" t="str">
        <f>VLOOKUP(BA2172,'Standard Deviations'!$L$1:$M$11,2,TRUE)</f>
        <v>No Tier</v>
      </c>
    </row>
    <row r="2173" spans="1:54" hidden="1">
      <c r="A2173">
        <v>8430</v>
      </c>
      <c r="B2173">
        <v>1957</v>
      </c>
      <c r="C2173">
        <f>2024-B2173</f>
        <v>67</v>
      </c>
      <c r="D2173" t="str">
        <f>VLOOKUP(B2173,Reference!$A$1:$B$125, 2)</f>
        <v>Boomers</v>
      </c>
      <c r="E2173" t="s">
        <v>54</v>
      </c>
      <c r="F2173" t="str">
        <f>IF(E2173="High School", "No College", "College")</f>
        <v>College</v>
      </c>
      <c r="G2173" t="s">
        <v>65</v>
      </c>
      <c r="H2173">
        <v>21994</v>
      </c>
      <c r="I2173">
        <v>21994</v>
      </c>
      <c r="J2173" s="4" t="s">
        <v>341</v>
      </c>
      <c r="K2173">
        <v>0</v>
      </c>
      <c r="L2173">
        <v>1</v>
      </c>
      <c r="M2173" t="str">
        <f>IF(OR(K2173&gt;0, L2173&gt;0), "Parent", "Not Parent")</f>
        <v>Parent</v>
      </c>
      <c r="N2173" t="s">
        <v>573</v>
      </c>
      <c r="O2173" s="8">
        <v>41916</v>
      </c>
      <c r="P2173" s="9">
        <f>O2173-N2173</f>
        <v>649</v>
      </c>
      <c r="Q2173">
        <v>4</v>
      </c>
      <c r="R2173" s="9">
        <f>P2173-Q2173</f>
        <v>645</v>
      </c>
      <c r="S2173" s="8">
        <f>O2173-R2173</f>
        <v>41271</v>
      </c>
      <c r="T2173">
        <v>9</v>
      </c>
      <c r="U2173">
        <v>0</v>
      </c>
      <c r="V2173">
        <v>6</v>
      </c>
      <c r="W2173">
        <v>3</v>
      </c>
      <c r="X2173">
        <v>1</v>
      </c>
      <c r="Y2173">
        <v>3</v>
      </c>
      <c r="Z2173">
        <v>22</v>
      </c>
      <c r="AA2173">
        <f>Z2173/P2173</f>
        <v>3.3898305084745763E-2</v>
      </c>
      <c r="AB2173" s="11" t="s">
        <v>506</v>
      </c>
      <c r="AC2173" t="s">
        <v>59</v>
      </c>
      <c r="AD2173">
        <v>1</v>
      </c>
      <c r="AE2173" t="str">
        <f>IF(AD2173&gt;3, "Prefers Discount", "Discount Indifferent")</f>
        <v>Discount Indifferent</v>
      </c>
      <c r="AF2173">
        <v>3</v>
      </c>
      <c r="AG2173">
        <v>0</v>
      </c>
      <c r="AH2173">
        <v>0</v>
      </c>
      <c r="AI2173" t="str">
        <f>INDEX($AF$1:$AH$1,MATCH(MAX(AF2173:AH2173),AF2173:AH2173,0))</f>
        <v>Store_Orders</v>
      </c>
      <c r="AJ2173">
        <v>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f>SUM(AK2173:AO2173)</f>
        <v>0</v>
      </c>
      <c r="AQ2173" t="s">
        <v>67</v>
      </c>
      <c r="AR2173">
        <v>0</v>
      </c>
      <c r="AS2173" t="str">
        <f>IF(OR(AK2173&gt;0, AL2173&gt;0, AM2173&gt;0, AN2173&gt;0, AO2173&gt;0), "Converted", "Not Converted")</f>
        <v>Not Converted</v>
      </c>
      <c r="AT2173">
        <v>0</v>
      </c>
      <c r="AU2173">
        <v>3</v>
      </c>
      <c r="AV2173">
        <v>11</v>
      </c>
      <c r="AW2173">
        <f>IF(Z2173&gt;607, 4, 0)</f>
        <v>0</v>
      </c>
      <c r="AX2173">
        <f>IF(AA2173&gt;0.1497, 3, 0)</f>
        <v>0</v>
      </c>
      <c r="AY2173">
        <f>IF(P2173&gt;4031, 2, 0)</f>
        <v>0</v>
      </c>
      <c r="AZ2173">
        <f>IF(H2173&gt;51934.91, 1, 0)</f>
        <v>0</v>
      </c>
      <c r="BA2173">
        <f>SUM(AW2173:AZ2173)</f>
        <v>0</v>
      </c>
      <c r="BB2173" t="str">
        <f>VLOOKUP(BA2173,'Standard Deviations'!$L$1:$M$11,2,TRUE)</f>
        <v>No Tier</v>
      </c>
    </row>
    <row r="2174" spans="1:54" hidden="1">
      <c r="A2174">
        <v>8619</v>
      </c>
      <c r="B2174">
        <v>1957</v>
      </c>
      <c r="C2174">
        <f>2024-B2174</f>
        <v>67</v>
      </c>
      <c r="D2174" t="str">
        <f>VLOOKUP(B2174,Reference!$A$1:$B$125, 2)</f>
        <v>Boomers</v>
      </c>
      <c r="E2174" t="s">
        <v>54</v>
      </c>
      <c r="F2174" t="str">
        <f>IF(E2174="High School", "No College", "College")</f>
        <v>College</v>
      </c>
      <c r="G2174" t="s">
        <v>65</v>
      </c>
      <c r="H2174">
        <v>21994</v>
      </c>
      <c r="I2174">
        <v>21994</v>
      </c>
      <c r="J2174" s="4" t="s">
        <v>341</v>
      </c>
      <c r="K2174">
        <v>0</v>
      </c>
      <c r="L2174">
        <v>1</v>
      </c>
      <c r="M2174" t="str">
        <f>IF(OR(K2174&gt;0, L2174&gt;0), "Parent", "Not Parent")</f>
        <v>Parent</v>
      </c>
      <c r="N2174" t="s">
        <v>573</v>
      </c>
      <c r="O2174" s="8">
        <v>41916</v>
      </c>
      <c r="P2174" s="9">
        <f>O2174-N2174</f>
        <v>649</v>
      </c>
      <c r="Q2174">
        <v>4</v>
      </c>
      <c r="R2174" s="9">
        <f>P2174-Q2174</f>
        <v>645</v>
      </c>
      <c r="S2174" s="8">
        <f>O2174-R2174</f>
        <v>41271</v>
      </c>
      <c r="T2174">
        <v>9</v>
      </c>
      <c r="U2174">
        <v>0</v>
      </c>
      <c r="V2174">
        <v>6</v>
      </c>
      <c r="W2174">
        <v>3</v>
      </c>
      <c r="X2174">
        <v>1</v>
      </c>
      <c r="Y2174">
        <v>3</v>
      </c>
      <c r="Z2174">
        <v>22</v>
      </c>
      <c r="AA2174">
        <f>Z2174/P2174</f>
        <v>3.3898305084745763E-2</v>
      </c>
      <c r="AB2174" s="11" t="s">
        <v>506</v>
      </c>
      <c r="AC2174" t="s">
        <v>59</v>
      </c>
      <c r="AD2174">
        <v>1</v>
      </c>
      <c r="AE2174" t="str">
        <f>IF(AD2174&gt;3, "Prefers Discount", "Discount Indifferent")</f>
        <v>Discount Indifferent</v>
      </c>
      <c r="AF2174">
        <v>3</v>
      </c>
      <c r="AG2174">
        <v>0</v>
      </c>
      <c r="AH2174">
        <v>0</v>
      </c>
      <c r="AI2174" t="str">
        <f>INDEX($AF$1:$AH$1,MATCH(MAX(AF2174:AH2174),AF2174:AH2174,0))</f>
        <v>Store_Orders</v>
      </c>
      <c r="AJ2174">
        <v>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f>SUM(AK2174:AO2174)</f>
        <v>0</v>
      </c>
      <c r="AQ2174" t="s">
        <v>67</v>
      </c>
      <c r="AR2174">
        <v>0</v>
      </c>
      <c r="AS2174" t="str">
        <f>IF(OR(AK2174&gt;0, AL2174&gt;0, AM2174&gt;0, AN2174&gt;0, AO2174&gt;0), "Converted", "Not Converted")</f>
        <v>Not Converted</v>
      </c>
      <c r="AT2174">
        <v>0</v>
      </c>
      <c r="AU2174">
        <v>3</v>
      </c>
      <c r="AV2174">
        <v>11</v>
      </c>
      <c r="AW2174">
        <f>IF(Z2174&gt;607, 4, 0)</f>
        <v>0</v>
      </c>
      <c r="AX2174">
        <f>IF(AA2174&gt;0.1497, 3, 0)</f>
        <v>0</v>
      </c>
      <c r="AY2174">
        <f>IF(P2174&gt;4031, 2, 0)</f>
        <v>0</v>
      </c>
      <c r="AZ2174">
        <f>IF(H2174&gt;51934.91, 1, 0)</f>
        <v>0</v>
      </c>
      <c r="BA2174">
        <f>SUM(AW2174:AZ2174)</f>
        <v>0</v>
      </c>
      <c r="BB2174" t="str">
        <f>VLOOKUP(BA2174,'Standard Deviations'!$L$1:$M$11,2,TRUE)</f>
        <v>No Tier</v>
      </c>
    </row>
    <row r="2175" spans="1:54">
      <c r="A2175">
        <v>1890</v>
      </c>
      <c r="B2175">
        <v>1971</v>
      </c>
      <c r="C2175">
        <f>2024-B2175</f>
        <v>53</v>
      </c>
      <c r="D2175" t="str">
        <f>VLOOKUP(B2175,Reference!$A$1:$B$125, 2)</f>
        <v>Gen X</v>
      </c>
      <c r="E2175" t="s">
        <v>74</v>
      </c>
      <c r="F2175" t="str">
        <f>IF(E2175="High School", "No College", "College")</f>
        <v>College</v>
      </c>
      <c r="G2175" t="s">
        <v>65</v>
      </c>
      <c r="H2175">
        <v>42033</v>
      </c>
      <c r="I2175">
        <v>42033</v>
      </c>
      <c r="J2175" s="4" t="s">
        <v>175</v>
      </c>
      <c r="K2175">
        <v>1</v>
      </c>
      <c r="L2175">
        <v>1</v>
      </c>
      <c r="M2175" t="str">
        <f>IF(OR(K2175&gt;0, L2175&gt;0), "Parent", "Not Parent")</f>
        <v>Parent</v>
      </c>
      <c r="N2175" t="s">
        <v>736</v>
      </c>
      <c r="O2175" s="8">
        <v>41916</v>
      </c>
      <c r="P2175" s="9">
        <f>O2175-N2175</f>
        <v>745</v>
      </c>
      <c r="Q2175">
        <v>95</v>
      </c>
      <c r="R2175" s="9">
        <f>P2175-Q2175</f>
        <v>650</v>
      </c>
      <c r="S2175" s="8">
        <f>O2175-R2175</f>
        <v>41266</v>
      </c>
      <c r="T2175">
        <v>11</v>
      </c>
      <c r="U2175">
        <v>1</v>
      </c>
      <c r="V2175">
        <v>4</v>
      </c>
      <c r="W2175">
        <v>2</v>
      </c>
      <c r="X2175">
        <v>0</v>
      </c>
      <c r="Y2175">
        <v>7</v>
      </c>
      <c r="Z2175">
        <v>25</v>
      </c>
      <c r="AA2175">
        <f>Z2175/P2175</f>
        <v>3.3557046979865772E-2</v>
      </c>
      <c r="AB2175" s="14" t="s">
        <v>506</v>
      </c>
      <c r="AC2175" s="13" t="s">
        <v>63</v>
      </c>
      <c r="AD2175">
        <v>1</v>
      </c>
      <c r="AE2175" t="str">
        <f>IF(AD2175&gt;3, "Prefers Discount", "Discount Indifferent")</f>
        <v>Discount Indifferent</v>
      </c>
      <c r="AF2175">
        <v>2</v>
      </c>
      <c r="AG2175">
        <v>1</v>
      </c>
      <c r="AH2175">
        <v>0</v>
      </c>
      <c r="AI2175" t="str">
        <f>INDEX($AF$1:$AH$1,MATCH(MAX(AF2175:AH2175),AF2175:AH2175,0))</f>
        <v>Store_Orders</v>
      </c>
      <c r="AJ2175">
        <v>7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f>SUM(AK2175:AO2175)</f>
        <v>0</v>
      </c>
      <c r="AQ2175" t="s">
        <v>67</v>
      </c>
      <c r="AR2175">
        <v>0</v>
      </c>
      <c r="AS2175" t="str">
        <f>IF(OR(AK2175&gt;0, AL2175&gt;0, AM2175&gt;0, AN2175&gt;0, AO2175&gt;0), "Converted", "Not Converted")</f>
        <v>Not Converted</v>
      </c>
      <c r="AT2175">
        <v>0</v>
      </c>
      <c r="AU2175">
        <v>3</v>
      </c>
      <c r="AV2175">
        <v>11</v>
      </c>
      <c r="AW2175">
        <f>IF(Z2175&gt;607, 4, 0)</f>
        <v>0</v>
      </c>
      <c r="AX2175">
        <f>IF(AA2175&gt;0.1497, 3, 0)</f>
        <v>0</v>
      </c>
      <c r="AY2175">
        <f>IF(P2175&gt;4031, 2, 0)</f>
        <v>0</v>
      </c>
      <c r="AZ2175">
        <f>IF(H2175&gt;51934.91, 1, 0)</f>
        <v>0</v>
      </c>
      <c r="BA2175">
        <f>SUM(AW2175:AZ2175)</f>
        <v>0</v>
      </c>
      <c r="BB2175" t="str">
        <f>VLOOKUP(BA2175,'Standard Deviations'!$L$1:$M$11,2,TRUE)</f>
        <v>No Tier</v>
      </c>
    </row>
    <row r="2176" spans="1:54">
      <c r="A2176">
        <v>6119</v>
      </c>
      <c r="B2176">
        <v>1963</v>
      </c>
      <c r="C2176">
        <f>2024-B2176</f>
        <v>61</v>
      </c>
      <c r="D2176" t="str">
        <f>VLOOKUP(B2176,Reference!$A$1:$B$125, 2)</f>
        <v>Boomers</v>
      </c>
      <c r="E2176" t="s">
        <v>68</v>
      </c>
      <c r="F2176" t="str">
        <f>IF(E2176="High School", "No College", "College")</f>
        <v>College</v>
      </c>
      <c r="G2176" t="s">
        <v>60</v>
      </c>
      <c r="H2176">
        <v>36736</v>
      </c>
      <c r="I2176">
        <v>36736</v>
      </c>
      <c r="J2176" s="4" t="s">
        <v>175</v>
      </c>
      <c r="K2176">
        <v>1</v>
      </c>
      <c r="L2176">
        <v>1</v>
      </c>
      <c r="M2176" t="str">
        <f>IF(OR(K2176&gt;0, L2176&gt;0), "Parent", "Not Parent")</f>
        <v>Parent</v>
      </c>
      <c r="N2176" t="s">
        <v>691</v>
      </c>
      <c r="O2176" s="8">
        <v>41916</v>
      </c>
      <c r="P2176" s="9">
        <f>O2176-N2176</f>
        <v>512</v>
      </c>
      <c r="Q2176">
        <v>52</v>
      </c>
      <c r="R2176" s="9">
        <f>P2176-Q2176</f>
        <v>460</v>
      </c>
      <c r="S2176" s="8">
        <f>O2176-R2176</f>
        <v>41456</v>
      </c>
      <c r="T2176">
        <v>10</v>
      </c>
      <c r="U2176">
        <v>0</v>
      </c>
      <c r="V2176">
        <v>3</v>
      </c>
      <c r="W2176">
        <v>0</v>
      </c>
      <c r="X2176">
        <v>0</v>
      </c>
      <c r="Y2176">
        <v>4</v>
      </c>
      <c r="Z2176">
        <v>17</v>
      </c>
      <c r="AA2176">
        <f>Z2176/P2176</f>
        <v>3.3203125E-2</v>
      </c>
      <c r="AB2176" s="14" t="s">
        <v>506</v>
      </c>
      <c r="AC2176" s="13" t="s">
        <v>63</v>
      </c>
      <c r="AD2176">
        <v>1</v>
      </c>
      <c r="AE2176" t="str">
        <f>IF(AD2176&gt;3, "Prefers Discount", "Discount Indifferent")</f>
        <v>Discount Indifferent</v>
      </c>
      <c r="AF2176">
        <v>2</v>
      </c>
      <c r="AG2176">
        <v>1</v>
      </c>
      <c r="AH2176">
        <v>0</v>
      </c>
      <c r="AI2176" t="str">
        <f>INDEX($AF$1:$AH$1,MATCH(MAX(AF2176:AH2176),AF2176:AH2176,0))</f>
        <v>Store_Orders</v>
      </c>
      <c r="AJ2176">
        <v>6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f>SUM(AK2176:AO2176)</f>
        <v>0</v>
      </c>
      <c r="AQ2176" t="s">
        <v>67</v>
      </c>
      <c r="AR2176">
        <v>0</v>
      </c>
      <c r="AS2176" t="str">
        <f>IF(OR(AK2176&gt;0, AL2176&gt;0, AM2176&gt;0, AN2176&gt;0, AO2176&gt;0), "Converted", "Not Converted")</f>
        <v>Not Converted</v>
      </c>
      <c r="AT2176">
        <v>0</v>
      </c>
      <c r="AU2176">
        <v>3</v>
      </c>
      <c r="AV2176">
        <v>11</v>
      </c>
      <c r="AW2176">
        <f>IF(Z2176&gt;607, 4, 0)</f>
        <v>0</v>
      </c>
      <c r="AX2176">
        <f>IF(AA2176&gt;0.1497, 3, 0)</f>
        <v>0</v>
      </c>
      <c r="AY2176">
        <f>IF(P2176&gt;4031, 2, 0)</f>
        <v>0</v>
      </c>
      <c r="AZ2176">
        <f>IF(H2176&gt;51934.91, 1, 0)</f>
        <v>0</v>
      </c>
      <c r="BA2176">
        <f>SUM(AW2176:AZ2176)</f>
        <v>0</v>
      </c>
      <c r="BB2176" t="str">
        <f>VLOOKUP(BA2176,'Standard Deviations'!$L$1:$M$11,2,TRUE)</f>
        <v>No Tier</v>
      </c>
    </row>
    <row r="2177" spans="1:54" hidden="1">
      <c r="A2177">
        <v>5029</v>
      </c>
      <c r="B2177">
        <v>1946</v>
      </c>
      <c r="C2177">
        <f>2024-B2177</f>
        <v>78</v>
      </c>
      <c r="D2177" t="str">
        <f>VLOOKUP(B2177,Reference!$A$1:$B$125, 2)</f>
        <v>Boomers</v>
      </c>
      <c r="E2177" t="s">
        <v>54</v>
      </c>
      <c r="F2177" t="str">
        <f>IF(E2177="High School", "No College", "College")</f>
        <v>College</v>
      </c>
      <c r="G2177" t="s">
        <v>55</v>
      </c>
      <c r="H2177">
        <v>18100</v>
      </c>
      <c r="I2177">
        <v>18100</v>
      </c>
      <c r="J2177" s="4" t="s">
        <v>341</v>
      </c>
      <c r="K2177">
        <v>0</v>
      </c>
      <c r="L2177">
        <v>0</v>
      </c>
      <c r="M2177" t="str">
        <f>IF(OR(K2177&gt;0, L2177&gt;0), "Parent", "Not Parent")</f>
        <v>Not Parent</v>
      </c>
      <c r="N2177" t="s">
        <v>190</v>
      </c>
      <c r="O2177" s="8">
        <v>41916</v>
      </c>
      <c r="P2177" s="9">
        <f>O2177-N2177</f>
        <v>424</v>
      </c>
      <c r="Q2177">
        <v>14</v>
      </c>
      <c r="R2177" s="9">
        <f>P2177-Q2177</f>
        <v>410</v>
      </c>
      <c r="S2177" s="8">
        <f>O2177-R2177</f>
        <v>41506</v>
      </c>
      <c r="T2177">
        <v>3</v>
      </c>
      <c r="U2177">
        <v>1</v>
      </c>
      <c r="V2177">
        <v>2</v>
      </c>
      <c r="W2177">
        <v>4</v>
      </c>
      <c r="X2177">
        <v>3</v>
      </c>
      <c r="Y2177">
        <v>1</v>
      </c>
      <c r="Z2177">
        <v>14</v>
      </c>
      <c r="AA2177">
        <f>Z2177/P2177</f>
        <v>3.3018867924528301E-2</v>
      </c>
      <c r="AB2177" s="11" t="s">
        <v>506</v>
      </c>
      <c r="AC2177" t="s">
        <v>59</v>
      </c>
      <c r="AD2177">
        <v>1</v>
      </c>
      <c r="AE2177" t="str">
        <f>IF(AD2177&gt;3, "Prefers Discount", "Discount Indifferent")</f>
        <v>Discount Indifferent</v>
      </c>
      <c r="AF2177">
        <v>3</v>
      </c>
      <c r="AG2177">
        <v>0</v>
      </c>
      <c r="AH2177">
        <v>0</v>
      </c>
      <c r="AI2177" t="str">
        <f>INDEX($AF$1:$AH$1,MATCH(MAX(AF2177:AH2177),AF2177:AH2177,0))</f>
        <v>Store_Orders</v>
      </c>
      <c r="AJ2177">
        <v>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f>SUM(AK2177:AO2177)</f>
        <v>0</v>
      </c>
      <c r="AQ2177" t="s">
        <v>67</v>
      </c>
      <c r="AR2177">
        <v>0</v>
      </c>
      <c r="AS2177" t="str">
        <f>IF(OR(AK2177&gt;0, AL2177&gt;0, AM2177&gt;0, AN2177&gt;0, AO2177&gt;0), "Converted", "Not Converted")</f>
        <v>Not Converted</v>
      </c>
      <c r="AT2177">
        <v>0</v>
      </c>
      <c r="AU2177">
        <v>3</v>
      </c>
      <c r="AV2177">
        <v>11</v>
      </c>
      <c r="AW2177">
        <f>IF(Z2177&gt;607, 4, 0)</f>
        <v>0</v>
      </c>
      <c r="AX2177">
        <f>IF(AA2177&gt;0.1497, 3, 0)</f>
        <v>0</v>
      </c>
      <c r="AY2177">
        <f>IF(P2177&gt;4031, 2, 0)</f>
        <v>0</v>
      </c>
      <c r="AZ2177">
        <f>IF(H2177&gt;51934.91, 1, 0)</f>
        <v>0</v>
      </c>
      <c r="BA2177">
        <f>SUM(AW2177:AZ2177)</f>
        <v>0</v>
      </c>
      <c r="BB2177" t="str">
        <f>VLOOKUP(BA2177,'Standard Deviations'!$L$1:$M$11,2,TRUE)</f>
        <v>No Tier</v>
      </c>
    </row>
    <row r="2178" spans="1:54">
      <c r="A2178">
        <v>10686</v>
      </c>
      <c r="B2178">
        <v>1965</v>
      </c>
      <c r="C2178">
        <f>2024-B2178</f>
        <v>59</v>
      </c>
      <c r="D2178" t="str">
        <f>VLOOKUP(B2178,Reference!$A$1:$B$125, 2)</f>
        <v>Gen X</v>
      </c>
      <c r="E2178" t="s">
        <v>68</v>
      </c>
      <c r="F2178" t="str">
        <f>IF(E2178="High School", "No College", "College")</f>
        <v>College</v>
      </c>
      <c r="G2178" t="s">
        <v>65</v>
      </c>
      <c r="H2178">
        <v>34230</v>
      </c>
      <c r="I2178">
        <v>34230</v>
      </c>
      <c r="J2178" s="4" t="s">
        <v>175</v>
      </c>
      <c r="K2178">
        <v>1</v>
      </c>
      <c r="L2178">
        <v>1</v>
      </c>
      <c r="M2178" t="str">
        <f>IF(OR(K2178&gt;0, L2178&gt;0), "Parent", "Not Parent")</f>
        <v>Parent</v>
      </c>
      <c r="N2178" t="s">
        <v>737</v>
      </c>
      <c r="O2178" s="8">
        <v>41916</v>
      </c>
      <c r="P2178" s="9">
        <f>O2178-N2178</f>
        <v>647</v>
      </c>
      <c r="Q2178">
        <v>72</v>
      </c>
      <c r="R2178" s="9">
        <f>P2178-Q2178</f>
        <v>575</v>
      </c>
      <c r="S2178" s="8">
        <f>O2178-R2178</f>
        <v>41341</v>
      </c>
      <c r="T2178">
        <v>15</v>
      </c>
      <c r="U2178">
        <v>0</v>
      </c>
      <c r="V2178">
        <v>4</v>
      </c>
      <c r="W2178">
        <v>0</v>
      </c>
      <c r="X2178">
        <v>0</v>
      </c>
      <c r="Y2178">
        <v>2</v>
      </c>
      <c r="Z2178">
        <v>21</v>
      </c>
      <c r="AA2178">
        <f>Z2178/P2178</f>
        <v>3.2457496136012363E-2</v>
      </c>
      <c r="AB2178" s="14" t="s">
        <v>506</v>
      </c>
      <c r="AC2178" s="13" t="s">
        <v>63</v>
      </c>
      <c r="AD2178">
        <v>1</v>
      </c>
      <c r="AE2178" t="str">
        <f>IF(AD2178&gt;3, "Prefers Discount", "Discount Indifferent")</f>
        <v>Discount Indifferent</v>
      </c>
      <c r="AF2178">
        <v>2</v>
      </c>
      <c r="AG2178">
        <v>1</v>
      </c>
      <c r="AH2178">
        <v>0</v>
      </c>
      <c r="AI2178" t="str">
        <f>INDEX($AF$1:$AH$1,MATCH(MAX(AF2178:AH2178),AF2178:AH2178,0))</f>
        <v>Store_Orders</v>
      </c>
      <c r="AJ2178">
        <v>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f>SUM(AK2178:AO2178)</f>
        <v>0</v>
      </c>
      <c r="AQ2178" t="s">
        <v>67</v>
      </c>
      <c r="AR2178">
        <v>0</v>
      </c>
      <c r="AS2178" t="str">
        <f>IF(OR(AK2178&gt;0, AL2178&gt;0, AM2178&gt;0, AN2178&gt;0, AO2178&gt;0), "Converted", "Not Converted")</f>
        <v>Not Converted</v>
      </c>
      <c r="AT2178">
        <v>0</v>
      </c>
      <c r="AU2178">
        <v>3</v>
      </c>
      <c r="AV2178">
        <v>11</v>
      </c>
      <c r="AW2178">
        <f>IF(Z2178&gt;607, 4, 0)</f>
        <v>0</v>
      </c>
      <c r="AX2178">
        <f>IF(AA2178&gt;0.1497, 3, 0)</f>
        <v>0</v>
      </c>
      <c r="AY2178">
        <f>IF(P2178&gt;4031, 2, 0)</f>
        <v>0</v>
      </c>
      <c r="AZ2178">
        <f>IF(H2178&gt;51934.91, 1, 0)</f>
        <v>0</v>
      </c>
      <c r="BA2178">
        <f>SUM(AW2178:AZ2178)</f>
        <v>0</v>
      </c>
      <c r="BB2178" t="str">
        <f>VLOOKUP(BA2178,'Standard Deviations'!$L$1:$M$11,2,TRUE)</f>
        <v>No Tier</v>
      </c>
    </row>
    <row r="2179" spans="1:54" hidden="1">
      <c r="A2179">
        <v>6516</v>
      </c>
      <c r="B2179">
        <v>1989</v>
      </c>
      <c r="C2179">
        <f>2024-B2179</f>
        <v>35</v>
      </c>
      <c r="D2179" t="str">
        <f>VLOOKUP(B2179,Reference!$A$1:$B$125, 2)</f>
        <v>Millennials</v>
      </c>
      <c r="E2179" t="s">
        <v>546</v>
      </c>
      <c r="F2179" t="str">
        <f>IF(E2179="High School", "No College", "College")</f>
        <v>No College</v>
      </c>
      <c r="G2179" t="s">
        <v>55</v>
      </c>
      <c r="H2179">
        <v>17487</v>
      </c>
      <c r="I2179">
        <v>17487</v>
      </c>
      <c r="J2179" s="4" t="s">
        <v>341</v>
      </c>
      <c r="K2179">
        <v>1</v>
      </c>
      <c r="L2179">
        <v>0</v>
      </c>
      <c r="M2179" t="str">
        <f>IF(OR(K2179&gt;0, L2179&gt;0), "Parent", "Not Parent")</f>
        <v>Parent</v>
      </c>
      <c r="N2179" t="s">
        <v>608</v>
      </c>
      <c r="O2179" s="8">
        <v>41916</v>
      </c>
      <c r="P2179" s="9">
        <f>O2179-N2179</f>
        <v>565</v>
      </c>
      <c r="Q2179">
        <v>37</v>
      </c>
      <c r="R2179" s="9">
        <f>P2179-Q2179</f>
        <v>528</v>
      </c>
      <c r="S2179" s="8">
        <f>O2179-R2179</f>
        <v>41388</v>
      </c>
      <c r="T2179">
        <v>0</v>
      </c>
      <c r="U2179">
        <v>0</v>
      </c>
      <c r="V2179">
        <v>1</v>
      </c>
      <c r="W2179">
        <v>7</v>
      </c>
      <c r="X2179">
        <v>4</v>
      </c>
      <c r="Y2179">
        <v>6</v>
      </c>
      <c r="Z2179">
        <v>18</v>
      </c>
      <c r="AA2179">
        <f>Z2179/P2179</f>
        <v>3.1858407079646017E-2</v>
      </c>
      <c r="AB2179" s="11" t="s">
        <v>506</v>
      </c>
      <c r="AC2179" t="s">
        <v>59</v>
      </c>
      <c r="AD2179">
        <v>1</v>
      </c>
      <c r="AE2179" t="str">
        <f>IF(AD2179&gt;3, "Prefers Discount", "Discount Indifferent")</f>
        <v>Discount Indifferent</v>
      </c>
      <c r="AF2179">
        <v>2</v>
      </c>
      <c r="AG2179">
        <v>1</v>
      </c>
      <c r="AH2179">
        <v>0</v>
      </c>
      <c r="AI2179" t="str">
        <f>INDEX($AF$1:$AH$1,MATCH(MAX(AF2179:AH2179),AF2179:AH2179,0))</f>
        <v>Store_Orders</v>
      </c>
      <c r="AJ2179">
        <v>7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f>SUM(AK2179:AO2179)</f>
        <v>0</v>
      </c>
      <c r="AQ2179" t="s">
        <v>67</v>
      </c>
      <c r="AR2179">
        <v>0</v>
      </c>
      <c r="AS2179" t="str">
        <f>IF(OR(AK2179&gt;0, AL2179&gt;0, AM2179&gt;0, AN2179&gt;0, AO2179&gt;0), "Converted", "Not Converted")</f>
        <v>Not Converted</v>
      </c>
      <c r="AT2179">
        <v>0</v>
      </c>
      <c r="AU2179">
        <v>3</v>
      </c>
      <c r="AV2179">
        <v>11</v>
      </c>
      <c r="AW2179">
        <f>IF(Z2179&gt;607, 4, 0)</f>
        <v>0</v>
      </c>
      <c r="AX2179">
        <f>IF(AA2179&gt;0.1497, 3, 0)</f>
        <v>0</v>
      </c>
      <c r="AY2179">
        <f>IF(P2179&gt;4031, 2, 0)</f>
        <v>0</v>
      </c>
      <c r="AZ2179">
        <f>IF(H2179&gt;51934.91, 1, 0)</f>
        <v>0</v>
      </c>
      <c r="BA2179">
        <f>SUM(AW2179:AZ2179)</f>
        <v>0</v>
      </c>
      <c r="BB2179" t="str">
        <f>VLOOKUP(BA2179,'Standard Deviations'!$L$1:$M$11,2,TRUE)</f>
        <v>No Tier</v>
      </c>
    </row>
    <row r="2180" spans="1:54" hidden="1">
      <c r="A2180">
        <v>10207</v>
      </c>
      <c r="B2180">
        <v>1978</v>
      </c>
      <c r="C2180">
        <f>2024-B2180</f>
        <v>46</v>
      </c>
      <c r="D2180" t="str">
        <f>VLOOKUP(B2180,Reference!$A$1:$B$125, 2)</f>
        <v>Gen X</v>
      </c>
      <c r="E2180" t="s">
        <v>54</v>
      </c>
      <c r="F2180" t="str">
        <f>IF(E2180="High School", "No College", "College")</f>
        <v>College</v>
      </c>
      <c r="G2180" t="s">
        <v>65</v>
      </c>
      <c r="H2180">
        <v>22775</v>
      </c>
      <c r="I2180">
        <v>22775</v>
      </c>
      <c r="J2180" s="4" t="s">
        <v>341</v>
      </c>
      <c r="K2180">
        <v>1</v>
      </c>
      <c r="L2180">
        <v>0</v>
      </c>
      <c r="M2180" t="str">
        <f>IF(OR(K2180&gt;0, L2180&gt;0), "Parent", "Not Parent")</f>
        <v>Parent</v>
      </c>
      <c r="N2180" t="s">
        <v>445</v>
      </c>
      <c r="O2180" s="8">
        <v>41916</v>
      </c>
      <c r="P2180" s="9">
        <f>O2180-N2180</f>
        <v>472</v>
      </c>
      <c r="Q2180">
        <v>40</v>
      </c>
      <c r="R2180" s="9">
        <f>P2180-Q2180</f>
        <v>432</v>
      </c>
      <c r="S2180" s="8">
        <f>O2180-R2180</f>
        <v>41484</v>
      </c>
      <c r="T2180">
        <v>5</v>
      </c>
      <c r="U2180">
        <v>1</v>
      </c>
      <c r="V2180">
        <v>8</v>
      </c>
      <c r="W2180">
        <v>0</v>
      </c>
      <c r="X2180">
        <v>0</v>
      </c>
      <c r="Y2180">
        <v>1</v>
      </c>
      <c r="Z2180">
        <v>15</v>
      </c>
      <c r="AA2180">
        <f>Z2180/P2180</f>
        <v>3.1779661016949151E-2</v>
      </c>
      <c r="AB2180" s="11" t="s">
        <v>506</v>
      </c>
      <c r="AC2180" t="s">
        <v>59</v>
      </c>
      <c r="AD2180">
        <v>1</v>
      </c>
      <c r="AE2180" t="str">
        <f>IF(AD2180&gt;3, "Prefers Discount", "Discount Indifferent")</f>
        <v>Discount Indifferent</v>
      </c>
      <c r="AF2180">
        <v>2</v>
      </c>
      <c r="AG2180">
        <v>1</v>
      </c>
      <c r="AH2180">
        <v>0</v>
      </c>
      <c r="AI2180" t="str">
        <f>INDEX($AF$1:$AH$1,MATCH(MAX(AF2180:AH2180),AF2180:AH2180,0))</f>
        <v>Store_Orders</v>
      </c>
      <c r="AJ2180">
        <v>8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f>SUM(AK2180:AO2180)</f>
        <v>0</v>
      </c>
      <c r="AQ2180" t="s">
        <v>67</v>
      </c>
      <c r="AR2180">
        <v>0</v>
      </c>
      <c r="AS2180" t="str">
        <f>IF(OR(AK2180&gt;0, AL2180&gt;0, AM2180&gt;0, AN2180&gt;0, AO2180&gt;0), "Converted", "Not Converted")</f>
        <v>Not Converted</v>
      </c>
      <c r="AT2180">
        <v>0</v>
      </c>
      <c r="AU2180">
        <v>3</v>
      </c>
      <c r="AV2180">
        <v>11</v>
      </c>
      <c r="AW2180">
        <f>IF(Z2180&gt;607, 4, 0)</f>
        <v>0</v>
      </c>
      <c r="AX2180">
        <f>IF(AA2180&gt;0.1497, 3, 0)</f>
        <v>0</v>
      </c>
      <c r="AY2180">
        <f>IF(P2180&gt;4031, 2, 0)</f>
        <v>0</v>
      </c>
      <c r="AZ2180">
        <f>IF(H2180&gt;51934.91, 1, 0)</f>
        <v>0</v>
      </c>
      <c r="BA2180">
        <f>SUM(AW2180:AZ2180)</f>
        <v>0</v>
      </c>
      <c r="BB2180" t="str">
        <f>VLOOKUP(BA2180,'Standard Deviations'!$L$1:$M$11,2,TRUE)</f>
        <v>No Tier</v>
      </c>
    </row>
    <row r="2181" spans="1:54" hidden="1">
      <c r="A2181">
        <v>4838</v>
      </c>
      <c r="B2181">
        <v>1978</v>
      </c>
      <c r="C2181">
        <f>2024-B2181</f>
        <v>46</v>
      </c>
      <c r="D2181" t="str">
        <f>VLOOKUP(B2181,Reference!$A$1:$B$125, 2)</f>
        <v>Gen X</v>
      </c>
      <c r="E2181" t="s">
        <v>54</v>
      </c>
      <c r="F2181" t="str">
        <f>IF(E2181="High School", "No College", "College")</f>
        <v>College</v>
      </c>
      <c r="G2181" t="s">
        <v>65</v>
      </c>
      <c r="H2181">
        <v>22775</v>
      </c>
      <c r="I2181">
        <v>22775</v>
      </c>
      <c r="J2181" s="4" t="s">
        <v>341</v>
      </c>
      <c r="K2181">
        <v>1</v>
      </c>
      <c r="L2181">
        <v>0</v>
      </c>
      <c r="M2181" t="str">
        <f>IF(OR(K2181&gt;0, L2181&gt;0), "Parent", "Not Parent")</f>
        <v>Parent</v>
      </c>
      <c r="N2181" t="s">
        <v>445</v>
      </c>
      <c r="O2181" s="8">
        <v>41916</v>
      </c>
      <c r="P2181" s="9">
        <f>O2181-N2181</f>
        <v>472</v>
      </c>
      <c r="Q2181">
        <v>40</v>
      </c>
      <c r="R2181" s="9">
        <f>P2181-Q2181</f>
        <v>432</v>
      </c>
      <c r="S2181" s="8">
        <f>O2181-R2181</f>
        <v>41484</v>
      </c>
      <c r="T2181">
        <v>5</v>
      </c>
      <c r="U2181">
        <v>1</v>
      </c>
      <c r="V2181">
        <v>8</v>
      </c>
      <c r="W2181">
        <v>0</v>
      </c>
      <c r="X2181">
        <v>0</v>
      </c>
      <c r="Y2181">
        <v>1</v>
      </c>
      <c r="Z2181">
        <v>15</v>
      </c>
      <c r="AA2181">
        <f>Z2181/P2181</f>
        <v>3.1779661016949151E-2</v>
      </c>
      <c r="AB2181" s="11" t="s">
        <v>506</v>
      </c>
      <c r="AC2181" t="s">
        <v>59</v>
      </c>
      <c r="AD2181">
        <v>1</v>
      </c>
      <c r="AE2181" t="str">
        <f>IF(AD2181&gt;3, "Prefers Discount", "Discount Indifferent")</f>
        <v>Discount Indifferent</v>
      </c>
      <c r="AF2181">
        <v>2</v>
      </c>
      <c r="AG2181">
        <v>1</v>
      </c>
      <c r="AH2181">
        <v>0</v>
      </c>
      <c r="AI2181" t="str">
        <f>INDEX($AF$1:$AH$1,MATCH(MAX(AF2181:AH2181),AF2181:AH2181,0))</f>
        <v>Store_Orders</v>
      </c>
      <c r="AJ2181">
        <v>8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f>SUM(AK2181:AO2181)</f>
        <v>0</v>
      </c>
      <c r="AQ2181" t="s">
        <v>67</v>
      </c>
      <c r="AR2181">
        <v>0</v>
      </c>
      <c r="AS2181" t="str">
        <f>IF(OR(AK2181&gt;0, AL2181&gt;0, AM2181&gt;0, AN2181&gt;0, AO2181&gt;0), "Converted", "Not Converted")</f>
        <v>Not Converted</v>
      </c>
      <c r="AT2181">
        <v>0</v>
      </c>
      <c r="AU2181">
        <v>3</v>
      </c>
      <c r="AV2181">
        <v>11</v>
      </c>
      <c r="AW2181">
        <f>IF(Z2181&gt;607, 4, 0)</f>
        <v>0</v>
      </c>
      <c r="AX2181">
        <f>IF(AA2181&gt;0.1497, 3, 0)</f>
        <v>0</v>
      </c>
      <c r="AY2181">
        <f>IF(P2181&gt;4031, 2, 0)</f>
        <v>0</v>
      </c>
      <c r="AZ2181">
        <f>IF(H2181&gt;51934.91, 1, 0)</f>
        <v>0</v>
      </c>
      <c r="BA2181">
        <f>SUM(AW2181:AZ2181)</f>
        <v>0</v>
      </c>
      <c r="BB2181" t="str">
        <f>VLOOKUP(BA2181,'Standard Deviations'!$L$1:$M$11,2,TRUE)</f>
        <v>No Tier</v>
      </c>
    </row>
    <row r="2182" spans="1:54">
      <c r="A2182">
        <v>10067</v>
      </c>
      <c r="B2182">
        <v>1976</v>
      </c>
      <c r="C2182">
        <f>2024-B2182</f>
        <v>48</v>
      </c>
      <c r="D2182" t="str">
        <f>VLOOKUP(B2182,Reference!$A$1:$B$125, 2)</f>
        <v>Gen X</v>
      </c>
      <c r="E2182" t="s">
        <v>74</v>
      </c>
      <c r="F2182" t="str">
        <f>IF(E2182="High School", "No College", "College")</f>
        <v>College</v>
      </c>
      <c r="G2182" t="s">
        <v>65</v>
      </c>
      <c r="H2182">
        <v>25176</v>
      </c>
      <c r="I2182">
        <v>25176</v>
      </c>
      <c r="J2182" s="4" t="s">
        <v>341</v>
      </c>
      <c r="K2182">
        <v>1</v>
      </c>
      <c r="L2182">
        <v>1</v>
      </c>
      <c r="M2182" t="str">
        <f>IF(OR(K2182&gt;0, L2182&gt;0), "Parent", "Not Parent")</f>
        <v>Parent</v>
      </c>
      <c r="N2182" t="s">
        <v>738</v>
      </c>
      <c r="O2182" s="8">
        <v>41916</v>
      </c>
      <c r="P2182" s="9">
        <f>O2182-N2182</f>
        <v>420</v>
      </c>
      <c r="Q2182">
        <v>79</v>
      </c>
      <c r="R2182" s="9">
        <f>P2182-Q2182</f>
        <v>341</v>
      </c>
      <c r="S2182" s="8">
        <f>O2182-R2182</f>
        <v>41575</v>
      </c>
      <c r="T2182">
        <v>4</v>
      </c>
      <c r="U2182">
        <v>0</v>
      </c>
      <c r="V2182">
        <v>4</v>
      </c>
      <c r="W2182">
        <v>0</v>
      </c>
      <c r="X2182">
        <v>0</v>
      </c>
      <c r="Y2182">
        <v>5</v>
      </c>
      <c r="Z2182">
        <v>13</v>
      </c>
      <c r="AA2182">
        <f>Z2182/P2182</f>
        <v>3.0952380952380953E-2</v>
      </c>
      <c r="AB2182" s="14" t="s">
        <v>506</v>
      </c>
      <c r="AC2182" s="13" t="s">
        <v>63</v>
      </c>
      <c r="AD2182">
        <v>1</v>
      </c>
      <c r="AE2182" t="str">
        <f>IF(AD2182&gt;3, "Prefers Discount", "Discount Indifferent")</f>
        <v>Discount Indifferent</v>
      </c>
      <c r="AF2182">
        <v>2</v>
      </c>
      <c r="AG2182">
        <v>1</v>
      </c>
      <c r="AH2182">
        <v>0</v>
      </c>
      <c r="AI2182" t="str">
        <f>INDEX($AF$1:$AH$1,MATCH(MAX(AF2182:AH2182),AF2182:AH2182,0))</f>
        <v>Store_Orders</v>
      </c>
      <c r="AJ2182">
        <v>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f>SUM(AK2182:AO2182)</f>
        <v>0</v>
      </c>
      <c r="AQ2182" t="s">
        <v>67</v>
      </c>
      <c r="AR2182">
        <v>0</v>
      </c>
      <c r="AS2182" t="str">
        <f>IF(OR(AK2182&gt;0, AL2182&gt;0, AM2182&gt;0, AN2182&gt;0, AO2182&gt;0), "Converted", "Not Converted")</f>
        <v>Not Converted</v>
      </c>
      <c r="AT2182">
        <v>0</v>
      </c>
      <c r="AU2182">
        <v>3</v>
      </c>
      <c r="AV2182">
        <v>11</v>
      </c>
      <c r="AW2182">
        <f>IF(Z2182&gt;607, 4, 0)</f>
        <v>0</v>
      </c>
      <c r="AX2182">
        <f>IF(AA2182&gt;0.1497, 3, 0)</f>
        <v>0</v>
      </c>
      <c r="AY2182">
        <f>IF(P2182&gt;4031, 2, 0)</f>
        <v>0</v>
      </c>
      <c r="AZ2182">
        <f>IF(H2182&gt;51934.91, 1, 0)</f>
        <v>0</v>
      </c>
      <c r="BA2182">
        <f>SUM(AW2182:AZ2182)</f>
        <v>0</v>
      </c>
      <c r="BB2182" t="str">
        <f>VLOOKUP(BA2182,'Standard Deviations'!$L$1:$M$11,2,TRUE)</f>
        <v>No Tier</v>
      </c>
    </row>
    <row r="2183" spans="1:54">
      <c r="A2183">
        <v>2375</v>
      </c>
      <c r="B2183">
        <v>1972</v>
      </c>
      <c r="C2183">
        <f>2024-B2183</f>
        <v>52</v>
      </c>
      <c r="D2183" t="str">
        <f>VLOOKUP(B2183,Reference!$A$1:$B$125, 2)</f>
        <v>Gen X</v>
      </c>
      <c r="E2183" t="s">
        <v>54</v>
      </c>
      <c r="F2183" t="str">
        <f>IF(E2183="High School", "No College", "College")</f>
        <v>College</v>
      </c>
      <c r="G2183" t="s">
        <v>65</v>
      </c>
      <c r="H2183">
        <v>30261</v>
      </c>
      <c r="I2183">
        <v>30261</v>
      </c>
      <c r="J2183" s="4" t="s">
        <v>341</v>
      </c>
      <c r="K2183">
        <v>1</v>
      </c>
      <c r="L2183">
        <v>2</v>
      </c>
      <c r="M2183" t="str">
        <f>IF(OR(K2183&gt;0, L2183&gt;0), "Parent", "Not Parent")</f>
        <v>Parent</v>
      </c>
      <c r="N2183" t="s">
        <v>475</v>
      </c>
      <c r="O2183" s="8">
        <v>41916</v>
      </c>
      <c r="P2183" s="9">
        <f>O2183-N2183</f>
        <v>739</v>
      </c>
      <c r="Q2183">
        <v>75</v>
      </c>
      <c r="R2183" s="9">
        <f>P2183-Q2183</f>
        <v>664</v>
      </c>
      <c r="S2183" s="8">
        <f>O2183-R2183</f>
        <v>41252</v>
      </c>
      <c r="T2183">
        <v>8</v>
      </c>
      <c r="U2183">
        <v>0</v>
      </c>
      <c r="V2183">
        <v>5</v>
      </c>
      <c r="W2183">
        <v>0</v>
      </c>
      <c r="X2183">
        <v>3</v>
      </c>
      <c r="Y2183">
        <v>6</v>
      </c>
      <c r="Z2183">
        <v>22</v>
      </c>
      <c r="AA2183">
        <f>Z2183/P2183</f>
        <v>2.9769959404600813E-2</v>
      </c>
      <c r="AB2183" s="14" t="s">
        <v>506</v>
      </c>
      <c r="AC2183" s="13" t="s">
        <v>63</v>
      </c>
      <c r="AD2183">
        <v>1</v>
      </c>
      <c r="AE2183" t="str">
        <f>IF(AD2183&gt;3, "Prefers Discount", "Discount Indifferent")</f>
        <v>Discount Indifferent</v>
      </c>
      <c r="AF2183">
        <v>3</v>
      </c>
      <c r="AG2183">
        <v>0</v>
      </c>
      <c r="AH2183">
        <v>0</v>
      </c>
      <c r="AI2183" t="str">
        <f>INDEX($AF$1:$AH$1,MATCH(MAX(AF2183:AH2183),AF2183:AH2183,0))</f>
        <v>Store_Orders</v>
      </c>
      <c r="AJ2183">
        <v>8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f>SUM(AK2183:AO2183)</f>
        <v>0</v>
      </c>
      <c r="AQ2183" t="s">
        <v>67</v>
      </c>
      <c r="AR2183">
        <v>0</v>
      </c>
      <c r="AS2183" t="str">
        <f>IF(OR(AK2183&gt;0, AL2183&gt;0, AM2183&gt;0, AN2183&gt;0, AO2183&gt;0), "Converted", "Not Converted")</f>
        <v>Not Converted</v>
      </c>
      <c r="AT2183">
        <v>0</v>
      </c>
      <c r="AU2183">
        <v>3</v>
      </c>
      <c r="AV2183">
        <v>11</v>
      </c>
      <c r="AW2183">
        <f>IF(Z2183&gt;607, 4, 0)</f>
        <v>0</v>
      </c>
      <c r="AX2183">
        <f>IF(AA2183&gt;0.1497, 3, 0)</f>
        <v>0</v>
      </c>
      <c r="AY2183">
        <f>IF(P2183&gt;4031, 2, 0)</f>
        <v>0</v>
      </c>
      <c r="AZ2183">
        <f>IF(H2183&gt;51934.91, 1, 0)</f>
        <v>0</v>
      </c>
      <c r="BA2183">
        <f>SUM(AW2183:AZ2183)</f>
        <v>0</v>
      </c>
      <c r="BB2183" t="str">
        <f>VLOOKUP(BA2183,'Standard Deviations'!$L$1:$M$11,2,TRUE)</f>
        <v>No Tier</v>
      </c>
    </row>
    <row r="2184" spans="1:54" hidden="1">
      <c r="A2184">
        <v>5329</v>
      </c>
      <c r="B2184">
        <v>1949</v>
      </c>
      <c r="C2184">
        <f>2024-B2184</f>
        <v>75</v>
      </c>
      <c r="D2184" t="str">
        <f>VLOOKUP(B2184,Reference!$A$1:$B$125, 2)</f>
        <v>Boomers</v>
      </c>
      <c r="E2184" t="s">
        <v>68</v>
      </c>
      <c r="F2184" t="str">
        <f>IF(E2184="High School", "No College", "College")</f>
        <v>College</v>
      </c>
      <c r="G2184" t="s">
        <v>71</v>
      </c>
      <c r="H2184">
        <v>35946</v>
      </c>
      <c r="I2184">
        <v>35946</v>
      </c>
      <c r="J2184" s="4" t="s">
        <v>175</v>
      </c>
      <c r="K2184">
        <v>1</v>
      </c>
      <c r="L2184">
        <v>1</v>
      </c>
      <c r="M2184" t="str">
        <f>IF(OR(K2184&gt;0, L2184&gt;0), "Parent", "Not Parent")</f>
        <v>Parent</v>
      </c>
      <c r="N2184" t="s">
        <v>143</v>
      </c>
      <c r="O2184" s="8">
        <v>41916</v>
      </c>
      <c r="P2184" s="9">
        <f>O2184-N2184</f>
        <v>372</v>
      </c>
      <c r="Q2184">
        <v>24</v>
      </c>
      <c r="R2184" s="9">
        <f>P2184-Q2184</f>
        <v>348</v>
      </c>
      <c r="S2184" s="8">
        <f>O2184-R2184</f>
        <v>41568</v>
      </c>
      <c r="T2184">
        <v>8</v>
      </c>
      <c r="U2184">
        <v>0</v>
      </c>
      <c r="V2184">
        <v>3</v>
      </c>
      <c r="W2184">
        <v>0</v>
      </c>
      <c r="X2184">
        <v>0</v>
      </c>
      <c r="Y2184">
        <v>0</v>
      </c>
      <c r="Z2184">
        <v>11</v>
      </c>
      <c r="AA2184">
        <f>Z2184/P2184</f>
        <v>2.9569892473118281E-2</v>
      </c>
      <c r="AB2184" s="11" t="s">
        <v>506</v>
      </c>
      <c r="AC2184" t="s">
        <v>59</v>
      </c>
      <c r="AD2184">
        <v>1</v>
      </c>
      <c r="AE2184" t="str">
        <f>IF(AD2184&gt;3, "Prefers Discount", "Discount Indifferent")</f>
        <v>Discount Indifferent</v>
      </c>
      <c r="AF2184">
        <v>3</v>
      </c>
      <c r="AG2184">
        <v>0</v>
      </c>
      <c r="AH2184">
        <v>0</v>
      </c>
      <c r="AI2184" t="str">
        <f>INDEX($AF$1:$AH$1,MATCH(MAX(AF2184:AH2184),AF2184:AH2184,0))</f>
        <v>Store_Orders</v>
      </c>
      <c r="AJ2184">
        <v>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f>SUM(AK2184:AO2184)</f>
        <v>0</v>
      </c>
      <c r="AQ2184" t="s">
        <v>67</v>
      </c>
      <c r="AR2184">
        <v>0</v>
      </c>
      <c r="AS2184" t="str">
        <f>IF(OR(AK2184&gt;0, AL2184&gt;0, AM2184&gt;0, AN2184&gt;0, AO2184&gt;0), "Converted", "Not Converted")</f>
        <v>Not Converted</v>
      </c>
      <c r="AT2184">
        <v>0</v>
      </c>
      <c r="AU2184">
        <v>3</v>
      </c>
      <c r="AV2184">
        <v>11</v>
      </c>
      <c r="AW2184">
        <f>IF(Z2184&gt;607, 4, 0)</f>
        <v>0</v>
      </c>
      <c r="AX2184">
        <f>IF(AA2184&gt;0.1497, 3, 0)</f>
        <v>0</v>
      </c>
      <c r="AY2184">
        <f>IF(P2184&gt;4031, 2, 0)</f>
        <v>0</v>
      </c>
      <c r="AZ2184">
        <f>IF(H2184&gt;51934.91, 1, 0)</f>
        <v>0</v>
      </c>
      <c r="BA2184">
        <f>SUM(AW2184:AZ2184)</f>
        <v>0</v>
      </c>
      <c r="BB2184" t="str">
        <f>VLOOKUP(BA2184,'Standard Deviations'!$L$1:$M$11,2,TRUE)</f>
        <v>No Tier</v>
      </c>
    </row>
    <row r="2185" spans="1:54">
      <c r="A2185">
        <v>8080</v>
      </c>
      <c r="B2185">
        <v>1986</v>
      </c>
      <c r="C2185">
        <f>2024-B2185</f>
        <v>38</v>
      </c>
      <c r="D2185" t="str">
        <f>VLOOKUP(B2185,Reference!$A$1:$B$125, 2)</f>
        <v>Millennials</v>
      </c>
      <c r="E2185" t="s">
        <v>54</v>
      </c>
      <c r="F2185" t="str">
        <f>IF(E2185="High School", "No College", "College")</f>
        <v>College</v>
      </c>
      <c r="G2185" t="s">
        <v>60</v>
      </c>
      <c r="H2185">
        <v>26816</v>
      </c>
      <c r="I2185">
        <v>26816</v>
      </c>
      <c r="J2185" s="4" t="s">
        <v>341</v>
      </c>
      <c r="K2185">
        <v>0</v>
      </c>
      <c r="L2185">
        <v>0</v>
      </c>
      <c r="M2185" t="str">
        <f>IF(OR(K2185&gt;0, L2185&gt;0), "Parent", "Not Parent")</f>
        <v>Not Parent</v>
      </c>
      <c r="N2185" t="s">
        <v>450</v>
      </c>
      <c r="O2185" s="8">
        <v>41916</v>
      </c>
      <c r="P2185" s="9">
        <f>O2185-N2185</f>
        <v>778</v>
      </c>
      <c r="Q2185">
        <v>50</v>
      </c>
      <c r="R2185" s="9">
        <f>P2185-Q2185</f>
        <v>728</v>
      </c>
      <c r="S2185" s="8">
        <f>O2185-R2185</f>
        <v>41188</v>
      </c>
      <c r="T2185">
        <v>5</v>
      </c>
      <c r="U2185">
        <v>1</v>
      </c>
      <c r="V2185">
        <v>6</v>
      </c>
      <c r="W2185">
        <v>3</v>
      </c>
      <c r="X2185">
        <v>4</v>
      </c>
      <c r="Y2185">
        <v>3</v>
      </c>
      <c r="Z2185">
        <v>22</v>
      </c>
      <c r="AA2185">
        <f>Z2185/P2185</f>
        <v>2.8277634961439587E-2</v>
      </c>
      <c r="AB2185" s="14" t="s">
        <v>506</v>
      </c>
      <c r="AC2185" s="13" t="s">
        <v>63</v>
      </c>
      <c r="AD2185">
        <v>1</v>
      </c>
      <c r="AE2185" t="str">
        <f>IF(AD2185&gt;3, "Prefers Discount", "Discount Indifferent")</f>
        <v>Discount Indifferent</v>
      </c>
      <c r="AF2185">
        <v>3</v>
      </c>
      <c r="AG2185">
        <v>0</v>
      </c>
      <c r="AH2185">
        <v>0</v>
      </c>
      <c r="AI2185" t="str">
        <f>INDEX($AF$1:$AH$1,MATCH(MAX(AF2185:AH2185),AF2185:AH2185,0))</f>
        <v>Store_Orders</v>
      </c>
      <c r="AJ2185">
        <v>4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f>SUM(AK2185:AO2185)</f>
        <v>0</v>
      </c>
      <c r="AQ2185" t="s">
        <v>67</v>
      </c>
      <c r="AR2185">
        <v>0</v>
      </c>
      <c r="AS2185" t="str">
        <f>IF(OR(AK2185&gt;0, AL2185&gt;0, AM2185&gt;0, AN2185&gt;0, AO2185&gt;0), "Converted", "Not Converted")</f>
        <v>Not Converted</v>
      </c>
      <c r="AT2185">
        <v>0</v>
      </c>
      <c r="AU2185">
        <v>3</v>
      </c>
      <c r="AV2185">
        <v>11</v>
      </c>
      <c r="AW2185">
        <f>IF(Z2185&gt;607, 4, 0)</f>
        <v>0</v>
      </c>
      <c r="AX2185">
        <f>IF(AA2185&gt;0.1497, 3, 0)</f>
        <v>0</v>
      </c>
      <c r="AY2185">
        <f>IF(P2185&gt;4031, 2, 0)</f>
        <v>0</v>
      </c>
      <c r="AZ2185">
        <f>IF(H2185&gt;51934.91, 1, 0)</f>
        <v>0</v>
      </c>
      <c r="BA2185">
        <f>SUM(AW2185:AZ2185)</f>
        <v>0</v>
      </c>
      <c r="BB2185" t="str">
        <f>VLOOKUP(BA2185,'Standard Deviations'!$L$1:$M$11,2,TRUE)</f>
        <v>No Tier</v>
      </c>
    </row>
    <row r="2186" spans="1:54" hidden="1">
      <c r="A2186">
        <v>2795</v>
      </c>
      <c r="B2186">
        <v>1958</v>
      </c>
      <c r="C2186">
        <f>2024-B2186</f>
        <v>66</v>
      </c>
      <c r="D2186" t="str">
        <f>VLOOKUP(B2186,Reference!$A$1:$B$125, 2)</f>
        <v>Boomers</v>
      </c>
      <c r="E2186" t="s">
        <v>64</v>
      </c>
      <c r="F2186" t="str">
        <f>IF(E2186="High School", "No College", "College")</f>
        <v>College</v>
      </c>
      <c r="G2186" t="s">
        <v>60</v>
      </c>
      <c r="H2186">
        <v>30523</v>
      </c>
      <c r="I2186">
        <v>30523</v>
      </c>
      <c r="J2186" s="4" t="s">
        <v>341</v>
      </c>
      <c r="K2186">
        <v>2</v>
      </c>
      <c r="L2186">
        <v>1</v>
      </c>
      <c r="M2186" t="str">
        <f>IF(OR(K2186&gt;0, L2186&gt;0), "Parent", "Not Parent")</f>
        <v>Parent</v>
      </c>
      <c r="N2186" t="s">
        <v>729</v>
      </c>
      <c r="O2186" s="8">
        <v>41916</v>
      </c>
      <c r="P2186" s="9">
        <f>O2186-N2186</f>
        <v>460</v>
      </c>
      <c r="Q2186">
        <v>0</v>
      </c>
      <c r="R2186" s="9">
        <f>P2186-Q2186</f>
        <v>460</v>
      </c>
      <c r="S2186" s="8">
        <f>O2186-R2186</f>
        <v>41456</v>
      </c>
      <c r="T2186">
        <v>5</v>
      </c>
      <c r="U2186">
        <v>0</v>
      </c>
      <c r="V2186">
        <v>3</v>
      </c>
      <c r="W2186">
        <v>0</v>
      </c>
      <c r="X2186">
        <v>0</v>
      </c>
      <c r="Y2186">
        <v>5</v>
      </c>
      <c r="Z2186">
        <v>13</v>
      </c>
      <c r="AA2186">
        <f>Z2186/P2186</f>
        <v>2.8260869565217391E-2</v>
      </c>
      <c r="AB2186" s="11" t="s">
        <v>506</v>
      </c>
      <c r="AC2186" t="s">
        <v>59</v>
      </c>
      <c r="AD2186">
        <v>1</v>
      </c>
      <c r="AE2186" t="str">
        <f>IF(AD2186&gt;3, "Prefers Discount", "Discount Indifferent")</f>
        <v>Discount Indifferent</v>
      </c>
      <c r="AF2186">
        <v>2</v>
      </c>
      <c r="AG2186">
        <v>1</v>
      </c>
      <c r="AH2186">
        <v>0</v>
      </c>
      <c r="AI2186" t="str">
        <f>INDEX($AF$1:$AH$1,MATCH(MAX(AF2186:AH2186),AF2186:AH2186,0))</f>
        <v>Store_Orders</v>
      </c>
      <c r="AJ2186">
        <v>7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f>SUM(AK2186:AO2186)</f>
        <v>0</v>
      </c>
      <c r="AQ2186" t="s">
        <v>67</v>
      </c>
      <c r="AR2186">
        <v>0</v>
      </c>
      <c r="AS2186" t="str">
        <f>IF(OR(AK2186&gt;0, AL2186&gt;0, AM2186&gt;0, AN2186&gt;0, AO2186&gt;0), "Converted", "Not Converted")</f>
        <v>Not Converted</v>
      </c>
      <c r="AT2186">
        <v>0</v>
      </c>
      <c r="AU2186">
        <v>3</v>
      </c>
      <c r="AV2186">
        <v>11</v>
      </c>
      <c r="AW2186">
        <f>IF(Z2186&gt;607, 4, 0)</f>
        <v>0</v>
      </c>
      <c r="AX2186">
        <f>IF(AA2186&gt;0.1497, 3, 0)</f>
        <v>0</v>
      </c>
      <c r="AY2186">
        <f>IF(P2186&gt;4031, 2, 0)</f>
        <v>0</v>
      </c>
      <c r="AZ2186">
        <f>IF(H2186&gt;51934.91, 1, 0)</f>
        <v>0</v>
      </c>
      <c r="BA2186">
        <f>SUM(AW2186:AZ2186)</f>
        <v>0</v>
      </c>
      <c r="BB2186" t="str">
        <f>VLOOKUP(BA2186,'Standard Deviations'!$L$1:$M$11,2,TRUE)</f>
        <v>No Tier</v>
      </c>
    </row>
    <row r="2187" spans="1:54" hidden="1">
      <c r="A2187">
        <v>9850</v>
      </c>
      <c r="B2187">
        <v>1972</v>
      </c>
      <c r="C2187">
        <f>2024-B2187</f>
        <v>52</v>
      </c>
      <c r="D2187" t="str">
        <f>VLOOKUP(B2187,Reference!$A$1:$B$125, 2)</f>
        <v>Gen X</v>
      </c>
      <c r="E2187" t="s">
        <v>74</v>
      </c>
      <c r="F2187" t="str">
        <f>IF(E2187="High School", "No College", "College")</f>
        <v>College</v>
      </c>
      <c r="G2187" t="s">
        <v>55</v>
      </c>
      <c r="H2187">
        <v>24884</v>
      </c>
      <c r="I2187">
        <v>24884</v>
      </c>
      <c r="J2187" s="4" t="s">
        <v>341</v>
      </c>
      <c r="K2187">
        <v>1</v>
      </c>
      <c r="L2187">
        <v>0</v>
      </c>
      <c r="M2187" t="str">
        <f>IF(OR(K2187&gt;0, L2187&gt;0), "Parent", "Not Parent")</f>
        <v>Parent</v>
      </c>
      <c r="N2187" t="s">
        <v>446</v>
      </c>
      <c r="O2187" s="8">
        <v>41916</v>
      </c>
      <c r="P2187" s="9">
        <f>O2187-N2187</f>
        <v>674</v>
      </c>
      <c r="Q2187">
        <v>32</v>
      </c>
      <c r="R2187" s="9">
        <f>P2187-Q2187</f>
        <v>642</v>
      </c>
      <c r="S2187" s="8">
        <f>O2187-R2187</f>
        <v>41274</v>
      </c>
      <c r="T2187">
        <v>3</v>
      </c>
      <c r="U2187">
        <v>6</v>
      </c>
      <c r="V2187">
        <v>7</v>
      </c>
      <c r="W2187">
        <v>0</v>
      </c>
      <c r="X2187">
        <v>0</v>
      </c>
      <c r="Y2187">
        <v>3</v>
      </c>
      <c r="Z2187">
        <v>19</v>
      </c>
      <c r="AA2187">
        <f>Z2187/P2187</f>
        <v>2.8189910979228485E-2</v>
      </c>
      <c r="AB2187" s="11" t="s">
        <v>506</v>
      </c>
      <c r="AC2187" t="s">
        <v>59</v>
      </c>
      <c r="AD2187">
        <v>1</v>
      </c>
      <c r="AE2187" t="str">
        <f>IF(AD2187&gt;3, "Prefers Discount", "Discount Indifferent")</f>
        <v>Discount Indifferent</v>
      </c>
      <c r="AF2187">
        <v>3</v>
      </c>
      <c r="AG2187">
        <v>0</v>
      </c>
      <c r="AH2187">
        <v>0</v>
      </c>
      <c r="AI2187" t="str">
        <f>INDEX($AF$1:$AH$1,MATCH(MAX(AF2187:AH2187),AF2187:AH2187,0))</f>
        <v>Store_Orders</v>
      </c>
      <c r="AJ2187">
        <v>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f>SUM(AK2187:AO2187)</f>
        <v>0</v>
      </c>
      <c r="AQ2187" t="s">
        <v>67</v>
      </c>
      <c r="AR2187">
        <v>0</v>
      </c>
      <c r="AS2187" t="str">
        <f>IF(OR(AK2187&gt;0, AL2187&gt;0, AM2187&gt;0, AN2187&gt;0, AO2187&gt;0), "Converted", "Not Converted")</f>
        <v>Not Converted</v>
      </c>
      <c r="AT2187">
        <v>0</v>
      </c>
      <c r="AU2187">
        <v>3</v>
      </c>
      <c r="AV2187">
        <v>11</v>
      </c>
      <c r="AW2187">
        <f>IF(Z2187&gt;607, 4, 0)</f>
        <v>0</v>
      </c>
      <c r="AX2187">
        <f>IF(AA2187&gt;0.1497, 3, 0)</f>
        <v>0</v>
      </c>
      <c r="AY2187">
        <f>IF(P2187&gt;4031, 2, 0)</f>
        <v>0</v>
      </c>
      <c r="AZ2187">
        <f>IF(H2187&gt;51934.91, 1, 0)</f>
        <v>0</v>
      </c>
      <c r="BA2187">
        <f>SUM(AW2187:AZ2187)</f>
        <v>0</v>
      </c>
      <c r="BB2187" t="str">
        <f>VLOOKUP(BA2187,'Standard Deviations'!$L$1:$M$11,2,TRUE)</f>
        <v>No Tier</v>
      </c>
    </row>
    <row r="2188" spans="1:54">
      <c r="A2188">
        <v>891</v>
      </c>
      <c r="B2188">
        <v>1951</v>
      </c>
      <c r="C2188">
        <f>2024-B2188</f>
        <v>73</v>
      </c>
      <c r="D2188" t="str">
        <f>VLOOKUP(B2188,Reference!$A$1:$B$125, 2)</f>
        <v>Boomers</v>
      </c>
      <c r="E2188" t="s">
        <v>64</v>
      </c>
      <c r="F2188" t="str">
        <f>IF(E2188="High School", "No College", "College")</f>
        <v>College</v>
      </c>
      <c r="G2188" t="s">
        <v>65</v>
      </c>
      <c r="H2188">
        <v>29298</v>
      </c>
      <c r="I2188">
        <v>29298</v>
      </c>
      <c r="J2188" s="4" t="s">
        <v>341</v>
      </c>
      <c r="K2188">
        <v>1</v>
      </c>
      <c r="L2188">
        <v>1</v>
      </c>
      <c r="M2188" t="str">
        <f>IF(OR(K2188&gt;0, L2188&gt;0), "Parent", "Not Parent")</f>
        <v>Parent</v>
      </c>
      <c r="N2188" t="s">
        <v>571</v>
      </c>
      <c r="O2188" s="8">
        <v>41916</v>
      </c>
      <c r="P2188" s="9">
        <f>O2188-N2188</f>
        <v>392</v>
      </c>
      <c r="Q2188">
        <v>60</v>
      </c>
      <c r="R2188" s="9">
        <f>P2188-Q2188</f>
        <v>332</v>
      </c>
      <c r="S2188" s="8">
        <f>O2188-R2188</f>
        <v>41584</v>
      </c>
      <c r="T2188">
        <v>6</v>
      </c>
      <c r="U2188">
        <v>0</v>
      </c>
      <c r="V2188">
        <v>2</v>
      </c>
      <c r="W2188">
        <v>2</v>
      </c>
      <c r="X2188">
        <v>0</v>
      </c>
      <c r="Y2188">
        <v>1</v>
      </c>
      <c r="Z2188">
        <v>11</v>
      </c>
      <c r="AA2188">
        <f>Z2188/P2188</f>
        <v>2.8061224489795918E-2</v>
      </c>
      <c r="AB2188" s="14" t="s">
        <v>506</v>
      </c>
      <c r="AC2188" s="13" t="s">
        <v>63</v>
      </c>
      <c r="AD2188">
        <v>1</v>
      </c>
      <c r="AE2188" t="str">
        <f>IF(AD2188&gt;3, "Prefers Discount", "Discount Indifferent")</f>
        <v>Discount Indifferent</v>
      </c>
      <c r="AF2188">
        <v>2</v>
      </c>
      <c r="AG2188">
        <v>1</v>
      </c>
      <c r="AH2188">
        <v>0</v>
      </c>
      <c r="AI2188" t="str">
        <f>INDEX($AF$1:$AH$1,MATCH(MAX(AF2188:AH2188),AF2188:AH2188,0))</f>
        <v>Store_Orders</v>
      </c>
      <c r="AJ2188">
        <v>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f>SUM(AK2188:AO2188)</f>
        <v>0</v>
      </c>
      <c r="AQ2188" t="s">
        <v>67</v>
      </c>
      <c r="AR2188">
        <v>0</v>
      </c>
      <c r="AS2188" t="str">
        <f>IF(OR(AK2188&gt;0, AL2188&gt;0, AM2188&gt;0, AN2188&gt;0, AO2188&gt;0), "Converted", "Not Converted")</f>
        <v>Not Converted</v>
      </c>
      <c r="AT2188">
        <v>0</v>
      </c>
      <c r="AU2188">
        <v>3</v>
      </c>
      <c r="AV2188">
        <v>11</v>
      </c>
      <c r="AW2188">
        <f>IF(Z2188&gt;607, 4, 0)</f>
        <v>0</v>
      </c>
      <c r="AX2188">
        <f>IF(AA2188&gt;0.1497, 3, 0)</f>
        <v>0</v>
      </c>
      <c r="AY2188">
        <f>IF(P2188&gt;4031, 2, 0)</f>
        <v>0</v>
      </c>
      <c r="AZ2188">
        <f>IF(H2188&gt;51934.91, 1, 0)</f>
        <v>0</v>
      </c>
      <c r="BA2188">
        <f>SUM(AW2188:AZ2188)</f>
        <v>0</v>
      </c>
      <c r="BB2188" t="str">
        <f>VLOOKUP(BA2188,'Standard Deviations'!$L$1:$M$11,2,TRUE)</f>
        <v>No Tier</v>
      </c>
    </row>
    <row r="2189" spans="1:54">
      <c r="A2189">
        <v>6825</v>
      </c>
      <c r="B2189">
        <v>1953</v>
      </c>
      <c r="C2189">
        <f>2024-B2189</f>
        <v>71</v>
      </c>
      <c r="D2189" t="str">
        <f>VLOOKUP(B2189,Reference!$A$1:$B$125, 2)</f>
        <v>Boomers</v>
      </c>
      <c r="E2189" t="s">
        <v>54</v>
      </c>
      <c r="F2189" t="str">
        <f>IF(E2189="High School", "No College", "College")</f>
        <v>College</v>
      </c>
      <c r="G2189" t="s">
        <v>65</v>
      </c>
      <c r="H2189">
        <v>41452</v>
      </c>
      <c r="I2189">
        <v>41452</v>
      </c>
      <c r="J2189" s="4" t="s">
        <v>175</v>
      </c>
      <c r="K2189">
        <v>1</v>
      </c>
      <c r="L2189">
        <v>1</v>
      </c>
      <c r="M2189" t="str">
        <f>IF(OR(K2189&gt;0, L2189&gt;0), "Parent", "Not Parent")</f>
        <v>Parent</v>
      </c>
      <c r="N2189" t="s">
        <v>690</v>
      </c>
      <c r="O2189" s="8">
        <v>41916</v>
      </c>
      <c r="P2189" s="9">
        <f>O2189-N2189</f>
        <v>577</v>
      </c>
      <c r="Q2189">
        <v>86</v>
      </c>
      <c r="R2189" s="9">
        <f>P2189-Q2189</f>
        <v>491</v>
      </c>
      <c r="S2189" s="8">
        <f>O2189-R2189</f>
        <v>41425</v>
      </c>
      <c r="T2189">
        <v>13</v>
      </c>
      <c r="U2189">
        <v>0</v>
      </c>
      <c r="V2189">
        <v>3</v>
      </c>
      <c r="W2189">
        <v>0</v>
      </c>
      <c r="X2189">
        <v>0</v>
      </c>
      <c r="Y2189">
        <v>0</v>
      </c>
      <c r="Z2189">
        <v>16</v>
      </c>
      <c r="AA2189">
        <f>Z2189/P2189</f>
        <v>2.7729636048526862E-2</v>
      </c>
      <c r="AB2189" s="14" t="s">
        <v>506</v>
      </c>
      <c r="AC2189" s="13" t="s">
        <v>63</v>
      </c>
      <c r="AD2189">
        <v>1</v>
      </c>
      <c r="AE2189" t="str">
        <f>IF(AD2189&gt;3, "Prefers Discount", "Discount Indifferent")</f>
        <v>Discount Indifferent</v>
      </c>
      <c r="AF2189">
        <v>2</v>
      </c>
      <c r="AG2189">
        <v>1</v>
      </c>
      <c r="AH2189">
        <v>0</v>
      </c>
      <c r="AI2189" t="str">
        <f>INDEX($AF$1:$AH$1,MATCH(MAX(AF2189:AH2189),AF2189:AH2189,0))</f>
        <v>Store_Orders</v>
      </c>
      <c r="AJ2189">
        <v>7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f>SUM(AK2189:AO2189)</f>
        <v>0</v>
      </c>
      <c r="AQ2189" t="s">
        <v>67</v>
      </c>
      <c r="AR2189">
        <v>0</v>
      </c>
      <c r="AS2189" t="str">
        <f>IF(OR(AK2189&gt;0, AL2189&gt;0, AM2189&gt;0, AN2189&gt;0, AO2189&gt;0), "Converted", "Not Converted")</f>
        <v>Not Converted</v>
      </c>
      <c r="AT2189">
        <v>0</v>
      </c>
      <c r="AU2189">
        <v>3</v>
      </c>
      <c r="AV2189">
        <v>11</v>
      </c>
      <c r="AW2189">
        <f>IF(Z2189&gt;607, 4, 0)</f>
        <v>0</v>
      </c>
      <c r="AX2189">
        <f>IF(AA2189&gt;0.1497, 3, 0)</f>
        <v>0</v>
      </c>
      <c r="AY2189">
        <f>IF(P2189&gt;4031, 2, 0)</f>
        <v>0</v>
      </c>
      <c r="AZ2189">
        <f>IF(H2189&gt;51934.91, 1, 0)</f>
        <v>0</v>
      </c>
      <c r="BA2189">
        <f>SUM(AW2189:AZ2189)</f>
        <v>0</v>
      </c>
      <c r="BB2189" t="str">
        <f>VLOOKUP(BA2189,'Standard Deviations'!$L$1:$M$11,2,TRUE)</f>
        <v>No Tier</v>
      </c>
    </row>
    <row r="2190" spans="1:54" hidden="1">
      <c r="A2190">
        <v>2098</v>
      </c>
      <c r="B2190">
        <v>1969</v>
      </c>
      <c r="C2190">
        <f>2024-B2190</f>
        <v>55</v>
      </c>
      <c r="D2190" t="str">
        <f>VLOOKUP(B2190,Reference!$A$1:$B$125, 2)</f>
        <v>Gen X</v>
      </c>
      <c r="E2190" t="s">
        <v>68</v>
      </c>
      <c r="F2190" t="str">
        <f>IF(E2190="High School", "No College", "College")</f>
        <v>College</v>
      </c>
      <c r="G2190" t="s">
        <v>55</v>
      </c>
      <c r="H2190">
        <v>33581</v>
      </c>
      <c r="I2190">
        <v>33581</v>
      </c>
      <c r="J2190" s="4" t="s">
        <v>175</v>
      </c>
      <c r="K2190">
        <v>2</v>
      </c>
      <c r="L2190">
        <v>0</v>
      </c>
      <c r="M2190" t="str">
        <f>IF(OR(K2190&gt;0, L2190&gt;0), "Parent", "Not Parent")</f>
        <v>Parent</v>
      </c>
      <c r="N2190" t="s">
        <v>477</v>
      </c>
      <c r="O2190" s="8">
        <v>41916</v>
      </c>
      <c r="P2190" s="9">
        <f>O2190-N2190</f>
        <v>634</v>
      </c>
      <c r="Q2190">
        <v>38</v>
      </c>
      <c r="R2190" s="9">
        <f>P2190-Q2190</f>
        <v>596</v>
      </c>
      <c r="S2190" s="8">
        <f>O2190-R2190</f>
        <v>41320</v>
      </c>
      <c r="T2190">
        <v>11</v>
      </c>
      <c r="U2190">
        <v>0</v>
      </c>
      <c r="V2190">
        <v>5</v>
      </c>
      <c r="W2190">
        <v>0</v>
      </c>
      <c r="X2190">
        <v>0</v>
      </c>
      <c r="Y2190">
        <v>1</v>
      </c>
      <c r="Z2190">
        <v>17</v>
      </c>
      <c r="AA2190">
        <f>Z2190/P2190</f>
        <v>2.6813880126182965E-2</v>
      </c>
      <c r="AB2190" s="11" t="s">
        <v>506</v>
      </c>
      <c r="AC2190" t="s">
        <v>59</v>
      </c>
      <c r="AD2190">
        <v>1</v>
      </c>
      <c r="AE2190" t="str">
        <f>IF(AD2190&gt;3, "Prefers Discount", "Discount Indifferent")</f>
        <v>Discount Indifferent</v>
      </c>
      <c r="AF2190">
        <v>2</v>
      </c>
      <c r="AG2190">
        <v>1</v>
      </c>
      <c r="AH2190">
        <v>0</v>
      </c>
      <c r="AI2190" t="str">
        <f>INDEX($AF$1:$AH$1,MATCH(MAX(AF2190:AH2190),AF2190:AH2190,0))</f>
        <v>Store_Orders</v>
      </c>
      <c r="AJ2190">
        <v>8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f>SUM(AK2190:AO2190)</f>
        <v>0</v>
      </c>
      <c r="AQ2190" t="s">
        <v>67</v>
      </c>
      <c r="AR2190">
        <v>0</v>
      </c>
      <c r="AS2190" t="str">
        <f>IF(OR(AK2190&gt;0, AL2190&gt;0, AM2190&gt;0, AN2190&gt;0, AO2190&gt;0), "Converted", "Not Converted")</f>
        <v>Not Converted</v>
      </c>
      <c r="AT2190">
        <v>0</v>
      </c>
      <c r="AU2190">
        <v>3</v>
      </c>
      <c r="AV2190">
        <v>11</v>
      </c>
      <c r="AW2190">
        <f>IF(Z2190&gt;607, 4, 0)</f>
        <v>0</v>
      </c>
      <c r="AX2190">
        <f>IF(AA2190&gt;0.1497, 3, 0)</f>
        <v>0</v>
      </c>
      <c r="AY2190">
        <f>IF(P2190&gt;4031, 2, 0)</f>
        <v>0</v>
      </c>
      <c r="AZ2190">
        <f>IF(H2190&gt;51934.91, 1, 0)</f>
        <v>0</v>
      </c>
      <c r="BA2190">
        <f>SUM(AW2190:AZ2190)</f>
        <v>0</v>
      </c>
      <c r="BB2190" t="str">
        <f>VLOOKUP(BA2190,'Standard Deviations'!$L$1:$M$11,2,TRUE)</f>
        <v>No Tier</v>
      </c>
    </row>
    <row r="2191" spans="1:54">
      <c r="A2191">
        <v>4259</v>
      </c>
      <c r="B2191">
        <v>1986</v>
      </c>
      <c r="C2191">
        <f>2024-B2191</f>
        <v>38</v>
      </c>
      <c r="D2191" t="str">
        <f>VLOOKUP(B2191,Reference!$A$1:$B$125, 2)</f>
        <v>Millennials</v>
      </c>
      <c r="E2191" t="s">
        <v>64</v>
      </c>
      <c r="F2191" t="str">
        <f>IF(E2191="High School", "No College", "College")</f>
        <v>College</v>
      </c>
      <c r="G2191" t="s">
        <v>60</v>
      </c>
      <c r="H2191">
        <v>19485</v>
      </c>
      <c r="I2191">
        <v>19485</v>
      </c>
      <c r="J2191" s="4" t="s">
        <v>341</v>
      </c>
      <c r="K2191">
        <v>2</v>
      </c>
      <c r="L2191">
        <v>0</v>
      </c>
      <c r="M2191" t="str">
        <f>IF(OR(K2191&gt;0, L2191&gt;0), "Parent", "Not Parent")</f>
        <v>Parent</v>
      </c>
      <c r="N2191" t="s">
        <v>644</v>
      </c>
      <c r="O2191" s="8">
        <v>41916</v>
      </c>
      <c r="P2191" s="9">
        <f>O2191-N2191</f>
        <v>375</v>
      </c>
      <c r="Q2191">
        <v>80</v>
      </c>
      <c r="R2191" s="9">
        <f>P2191-Q2191</f>
        <v>295</v>
      </c>
      <c r="S2191" s="8">
        <f>O2191-R2191</f>
        <v>41621</v>
      </c>
      <c r="T2191">
        <v>6</v>
      </c>
      <c r="U2191">
        <v>0</v>
      </c>
      <c r="V2191">
        <v>4</v>
      </c>
      <c r="W2191">
        <v>0</v>
      </c>
      <c r="X2191">
        <v>0</v>
      </c>
      <c r="Y2191">
        <v>0</v>
      </c>
      <c r="Z2191">
        <v>10</v>
      </c>
      <c r="AA2191">
        <f>Z2191/P2191</f>
        <v>2.6666666666666668E-2</v>
      </c>
      <c r="AB2191" s="14" t="s">
        <v>506</v>
      </c>
      <c r="AC2191" s="13" t="s">
        <v>63</v>
      </c>
      <c r="AD2191">
        <v>1</v>
      </c>
      <c r="AE2191" t="str">
        <f>IF(AD2191&gt;3, "Prefers Discount", "Discount Indifferent")</f>
        <v>Discount Indifferent</v>
      </c>
      <c r="AF2191">
        <v>2</v>
      </c>
      <c r="AG2191">
        <v>1</v>
      </c>
      <c r="AH2191">
        <v>0</v>
      </c>
      <c r="AI2191" t="str">
        <f>INDEX($AF$1:$AH$1,MATCH(MAX(AF2191:AH2191),AF2191:AH2191,0))</f>
        <v>Store_Orders</v>
      </c>
      <c r="AJ2191">
        <v>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f>SUM(AK2191:AO2191)</f>
        <v>0</v>
      </c>
      <c r="AQ2191" t="s">
        <v>67</v>
      </c>
      <c r="AR2191">
        <v>0</v>
      </c>
      <c r="AS2191" t="str">
        <f>IF(OR(AK2191&gt;0, AL2191&gt;0, AM2191&gt;0, AN2191&gt;0, AO2191&gt;0), "Converted", "Not Converted")</f>
        <v>Not Converted</v>
      </c>
      <c r="AT2191">
        <v>0</v>
      </c>
      <c r="AU2191">
        <v>3</v>
      </c>
      <c r="AV2191">
        <v>11</v>
      </c>
      <c r="AW2191">
        <f>IF(Z2191&gt;607, 4, 0)</f>
        <v>0</v>
      </c>
      <c r="AX2191">
        <f>IF(AA2191&gt;0.1497, 3, 0)</f>
        <v>0</v>
      </c>
      <c r="AY2191">
        <f>IF(P2191&gt;4031, 2, 0)</f>
        <v>0</v>
      </c>
      <c r="AZ2191">
        <f>IF(H2191&gt;51934.91, 1, 0)</f>
        <v>0</v>
      </c>
      <c r="BA2191">
        <f>SUM(AW2191:AZ2191)</f>
        <v>0</v>
      </c>
      <c r="BB2191" t="str">
        <f>VLOOKUP(BA2191,'Standard Deviations'!$L$1:$M$11,2,TRUE)</f>
        <v>No Tier</v>
      </c>
    </row>
    <row r="2192" spans="1:54">
      <c r="A2192">
        <v>11148</v>
      </c>
      <c r="B2192">
        <v>1975</v>
      </c>
      <c r="C2192">
        <f>2024-B2192</f>
        <v>49</v>
      </c>
      <c r="D2192" t="str">
        <f>VLOOKUP(B2192,Reference!$A$1:$B$125, 2)</f>
        <v>Gen X</v>
      </c>
      <c r="E2192" t="s">
        <v>54</v>
      </c>
      <c r="F2192" t="str">
        <f>IF(E2192="High School", "No College", "College")</f>
        <v>College</v>
      </c>
      <c r="G2192" t="s">
        <v>65</v>
      </c>
      <c r="H2192">
        <v>22280</v>
      </c>
      <c r="I2192">
        <v>22280</v>
      </c>
      <c r="J2192" s="4" t="s">
        <v>341</v>
      </c>
      <c r="K2192">
        <v>1</v>
      </c>
      <c r="L2192">
        <v>0</v>
      </c>
      <c r="M2192" t="str">
        <f>IF(OR(K2192&gt;0, L2192&gt;0), "Parent", "Not Parent")</f>
        <v>Parent</v>
      </c>
      <c r="N2192" t="s">
        <v>476</v>
      </c>
      <c r="O2192" s="8">
        <v>41916</v>
      </c>
      <c r="P2192" s="9">
        <f>O2192-N2192</f>
        <v>503</v>
      </c>
      <c r="Q2192">
        <v>85</v>
      </c>
      <c r="R2192" s="9">
        <f>P2192-Q2192</f>
        <v>418</v>
      </c>
      <c r="S2192" s="8">
        <f>O2192-R2192</f>
        <v>41498</v>
      </c>
      <c r="T2192">
        <v>2</v>
      </c>
      <c r="U2192">
        <v>1</v>
      </c>
      <c r="V2192">
        <v>4</v>
      </c>
      <c r="W2192">
        <v>3</v>
      </c>
      <c r="X2192">
        <v>1</v>
      </c>
      <c r="Y2192">
        <v>2</v>
      </c>
      <c r="Z2192">
        <v>13</v>
      </c>
      <c r="AA2192">
        <f>Z2192/P2192</f>
        <v>2.584493041749503E-2</v>
      </c>
      <c r="AB2192" s="14" t="s">
        <v>506</v>
      </c>
      <c r="AC2192" s="13" t="s">
        <v>63</v>
      </c>
      <c r="AD2192">
        <v>1</v>
      </c>
      <c r="AE2192" t="str">
        <f>IF(AD2192&gt;3, "Prefers Discount", "Discount Indifferent")</f>
        <v>Discount Indifferent</v>
      </c>
      <c r="AF2192">
        <v>2</v>
      </c>
      <c r="AG2192">
        <v>1</v>
      </c>
      <c r="AH2192">
        <v>0</v>
      </c>
      <c r="AI2192" t="str">
        <f>INDEX($AF$1:$AH$1,MATCH(MAX(AF2192:AH2192),AF2192:AH2192,0))</f>
        <v>Store_Orders</v>
      </c>
      <c r="AJ2192">
        <v>8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f>SUM(AK2192:AO2192)</f>
        <v>0</v>
      </c>
      <c r="AQ2192" t="s">
        <v>67</v>
      </c>
      <c r="AR2192">
        <v>0</v>
      </c>
      <c r="AS2192" t="str">
        <f>IF(OR(AK2192&gt;0, AL2192&gt;0, AM2192&gt;0, AN2192&gt;0, AO2192&gt;0), "Converted", "Not Converted")</f>
        <v>Not Converted</v>
      </c>
      <c r="AT2192">
        <v>0</v>
      </c>
      <c r="AU2192">
        <v>3</v>
      </c>
      <c r="AV2192">
        <v>11</v>
      </c>
      <c r="AW2192">
        <f>IF(Z2192&gt;607, 4, 0)</f>
        <v>0</v>
      </c>
      <c r="AX2192">
        <f>IF(AA2192&gt;0.1497, 3, 0)</f>
        <v>0</v>
      </c>
      <c r="AY2192">
        <f>IF(P2192&gt;4031, 2, 0)</f>
        <v>0</v>
      </c>
      <c r="AZ2192">
        <f>IF(H2192&gt;51934.91, 1, 0)</f>
        <v>0</v>
      </c>
      <c r="BA2192">
        <f>SUM(AW2192:AZ2192)</f>
        <v>0</v>
      </c>
      <c r="BB2192" t="str">
        <f>VLOOKUP(BA2192,'Standard Deviations'!$L$1:$M$11,2,TRUE)</f>
        <v>No Tier</v>
      </c>
    </row>
    <row r="2193" spans="1:54" hidden="1">
      <c r="A2193">
        <v>5907</v>
      </c>
      <c r="B2193">
        <v>1952</v>
      </c>
      <c r="C2193">
        <f>2024-B2193</f>
        <v>72</v>
      </c>
      <c r="D2193" t="str">
        <f>VLOOKUP(B2193,Reference!$A$1:$B$125, 2)</f>
        <v>Boomers</v>
      </c>
      <c r="E2193" t="s">
        <v>64</v>
      </c>
      <c r="F2193" t="str">
        <f>IF(E2193="High School", "No College", "College")</f>
        <v>College</v>
      </c>
      <c r="G2193" t="s">
        <v>55</v>
      </c>
      <c r="H2193">
        <v>33444</v>
      </c>
      <c r="I2193">
        <v>33444</v>
      </c>
      <c r="J2193" s="4" t="s">
        <v>175</v>
      </c>
      <c r="K2193">
        <v>1</v>
      </c>
      <c r="L2193">
        <v>1</v>
      </c>
      <c r="M2193" t="str">
        <f>IF(OR(K2193&gt;0, L2193&gt;0), "Parent", "Not Parent")</f>
        <v>Parent</v>
      </c>
      <c r="N2193" t="s">
        <v>626</v>
      </c>
      <c r="O2193" s="8">
        <v>41916</v>
      </c>
      <c r="P2193" s="9">
        <f>O2193-N2193</f>
        <v>700</v>
      </c>
      <c r="Q2193">
        <v>24</v>
      </c>
      <c r="R2193" s="9">
        <f>P2193-Q2193</f>
        <v>676</v>
      </c>
      <c r="S2193" s="8">
        <f>O2193-R2193</f>
        <v>41240</v>
      </c>
      <c r="T2193">
        <v>8</v>
      </c>
      <c r="U2193">
        <v>0</v>
      </c>
      <c r="V2193">
        <v>8</v>
      </c>
      <c r="W2193">
        <v>0</v>
      </c>
      <c r="X2193">
        <v>0</v>
      </c>
      <c r="Y2193">
        <v>2</v>
      </c>
      <c r="Z2193">
        <v>18</v>
      </c>
      <c r="AA2193">
        <f>Z2193/P2193</f>
        <v>2.5714285714285714E-2</v>
      </c>
      <c r="AB2193" s="11" t="s">
        <v>506</v>
      </c>
      <c r="AC2193" t="s">
        <v>59</v>
      </c>
      <c r="AD2193">
        <v>1</v>
      </c>
      <c r="AE2193" t="str">
        <f>IF(AD2193&gt;3, "Prefers Discount", "Discount Indifferent")</f>
        <v>Discount Indifferent</v>
      </c>
      <c r="AF2193">
        <v>2</v>
      </c>
      <c r="AG2193">
        <v>1</v>
      </c>
      <c r="AH2193">
        <v>0</v>
      </c>
      <c r="AI2193" t="str">
        <f>INDEX($AF$1:$AH$1,MATCH(MAX(AF2193:AH2193),AF2193:AH2193,0))</f>
        <v>Store_Orders</v>
      </c>
      <c r="AJ2193">
        <v>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f>SUM(AK2193:AO2193)</f>
        <v>0</v>
      </c>
      <c r="AQ2193" t="s">
        <v>67</v>
      </c>
      <c r="AR2193">
        <v>0</v>
      </c>
      <c r="AS2193" t="str">
        <f>IF(OR(AK2193&gt;0, AL2193&gt;0, AM2193&gt;0, AN2193&gt;0, AO2193&gt;0), "Converted", "Not Converted")</f>
        <v>Not Converted</v>
      </c>
      <c r="AT2193">
        <v>0</v>
      </c>
      <c r="AU2193">
        <v>3</v>
      </c>
      <c r="AV2193">
        <v>11</v>
      </c>
      <c r="AW2193">
        <f>IF(Z2193&gt;607, 4, 0)</f>
        <v>0</v>
      </c>
      <c r="AX2193">
        <f>IF(AA2193&gt;0.1497, 3, 0)</f>
        <v>0</v>
      </c>
      <c r="AY2193">
        <f>IF(P2193&gt;4031, 2, 0)</f>
        <v>0</v>
      </c>
      <c r="AZ2193">
        <f>IF(H2193&gt;51934.91, 1, 0)</f>
        <v>0</v>
      </c>
      <c r="BA2193">
        <f>SUM(AW2193:AZ2193)</f>
        <v>0</v>
      </c>
      <c r="BB2193" t="str">
        <f>VLOOKUP(BA2193,'Standard Deviations'!$L$1:$M$11,2,TRUE)</f>
        <v>No Tier</v>
      </c>
    </row>
    <row r="2194" spans="1:54" hidden="1">
      <c r="A2194">
        <v>3525</v>
      </c>
      <c r="B2194">
        <v>1970</v>
      </c>
      <c r="C2194">
        <f>2024-B2194</f>
        <v>54</v>
      </c>
      <c r="D2194" t="str">
        <f>VLOOKUP(B2194,Reference!$A$1:$B$125, 2)</f>
        <v>Gen X</v>
      </c>
      <c r="E2194" t="s">
        <v>54</v>
      </c>
      <c r="F2194" t="str">
        <f>IF(E2194="High School", "No College", "College")</f>
        <v>College</v>
      </c>
      <c r="G2194" t="s">
        <v>65</v>
      </c>
      <c r="H2194">
        <v>38200</v>
      </c>
      <c r="I2194">
        <v>38200</v>
      </c>
      <c r="J2194" s="4" t="s">
        <v>175</v>
      </c>
      <c r="K2194">
        <v>1</v>
      </c>
      <c r="L2194">
        <v>1</v>
      </c>
      <c r="M2194" t="str">
        <f>IF(OR(K2194&gt;0, L2194&gt;0), "Parent", "Not Parent")</f>
        <v>Parent</v>
      </c>
      <c r="N2194" t="s">
        <v>415</v>
      </c>
      <c r="O2194" s="8">
        <v>41916</v>
      </c>
      <c r="P2194" s="9">
        <f>O2194-N2194</f>
        <v>666</v>
      </c>
      <c r="Q2194">
        <v>19</v>
      </c>
      <c r="R2194" s="9">
        <f>P2194-Q2194</f>
        <v>647</v>
      </c>
      <c r="S2194" s="8">
        <f>O2194-R2194</f>
        <v>41269</v>
      </c>
      <c r="T2194">
        <v>12</v>
      </c>
      <c r="U2194">
        <v>0</v>
      </c>
      <c r="V2194">
        <v>4</v>
      </c>
      <c r="W2194">
        <v>0</v>
      </c>
      <c r="X2194">
        <v>0</v>
      </c>
      <c r="Y2194">
        <v>1</v>
      </c>
      <c r="Z2194">
        <v>17</v>
      </c>
      <c r="AA2194">
        <f>Z2194/P2194</f>
        <v>2.5525525525525526E-2</v>
      </c>
      <c r="AB2194" s="11" t="s">
        <v>506</v>
      </c>
      <c r="AC2194" t="s">
        <v>59</v>
      </c>
      <c r="AD2194">
        <v>1</v>
      </c>
      <c r="AE2194" t="str">
        <f>IF(AD2194&gt;3, "Prefers Discount", "Discount Indifferent")</f>
        <v>Discount Indifferent</v>
      </c>
      <c r="AF2194">
        <v>2</v>
      </c>
      <c r="AG2194">
        <v>1</v>
      </c>
      <c r="AH2194">
        <v>0</v>
      </c>
      <c r="AI2194" t="str">
        <f>INDEX($AF$1:$AH$1,MATCH(MAX(AF2194:AH2194),AF2194:AH2194,0))</f>
        <v>Store_Orders</v>
      </c>
      <c r="AJ2194">
        <v>7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f>SUM(AK2194:AO2194)</f>
        <v>0</v>
      </c>
      <c r="AQ2194" t="s">
        <v>67</v>
      </c>
      <c r="AR2194">
        <v>0</v>
      </c>
      <c r="AS2194" t="str">
        <f>IF(OR(AK2194&gt;0, AL2194&gt;0, AM2194&gt;0, AN2194&gt;0, AO2194&gt;0), "Converted", "Not Converted")</f>
        <v>Not Converted</v>
      </c>
      <c r="AT2194">
        <v>0</v>
      </c>
      <c r="AU2194">
        <v>3</v>
      </c>
      <c r="AV2194">
        <v>11</v>
      </c>
      <c r="AW2194">
        <f>IF(Z2194&gt;607, 4, 0)</f>
        <v>0</v>
      </c>
      <c r="AX2194">
        <f>IF(AA2194&gt;0.1497, 3, 0)</f>
        <v>0</v>
      </c>
      <c r="AY2194">
        <f>IF(P2194&gt;4031, 2, 0)</f>
        <v>0</v>
      </c>
      <c r="AZ2194">
        <f>IF(H2194&gt;51934.91, 1, 0)</f>
        <v>0</v>
      </c>
      <c r="BA2194">
        <f>SUM(AW2194:AZ2194)</f>
        <v>0</v>
      </c>
      <c r="BB2194" t="str">
        <f>VLOOKUP(BA2194,'Standard Deviations'!$L$1:$M$11,2,TRUE)</f>
        <v>No Tier</v>
      </c>
    </row>
    <row r="2195" spans="1:54">
      <c r="A2195">
        <v>5555</v>
      </c>
      <c r="B2195">
        <v>1975</v>
      </c>
      <c r="C2195">
        <f>2024-B2195</f>
        <v>49</v>
      </c>
      <c r="D2195" t="str">
        <f>VLOOKUP(B2195,Reference!$A$1:$B$125, 2)</f>
        <v>Gen X</v>
      </c>
      <c r="E2195" t="s">
        <v>54</v>
      </c>
      <c r="F2195" t="str">
        <f>IF(E2195="High School", "No College", "College")</f>
        <v>College</v>
      </c>
      <c r="G2195" t="s">
        <v>71</v>
      </c>
      <c r="H2195">
        <v>153924</v>
      </c>
      <c r="I2195">
        <v>153924</v>
      </c>
      <c r="J2195" t="s">
        <v>101</v>
      </c>
      <c r="K2195">
        <v>0</v>
      </c>
      <c r="L2195">
        <v>0</v>
      </c>
      <c r="M2195" t="str">
        <f>IF(OR(K2195&gt;0, L2195&gt;0), "Parent", "Not Parent")</f>
        <v>Not Parent</v>
      </c>
      <c r="N2195" t="s">
        <v>374</v>
      </c>
      <c r="O2195" s="8">
        <v>41916</v>
      </c>
      <c r="P2195" s="9">
        <f>O2195-N2195</f>
        <v>239</v>
      </c>
      <c r="Q2195">
        <v>81</v>
      </c>
      <c r="R2195" s="9">
        <f>P2195-Q2195</f>
        <v>158</v>
      </c>
      <c r="S2195" s="8">
        <f>O2195-R2195</f>
        <v>41758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6</v>
      </c>
      <c r="AA2195">
        <f>Z2195/P2195</f>
        <v>2.5104602510460251E-2</v>
      </c>
      <c r="AB2195" s="14" t="s">
        <v>506</v>
      </c>
      <c r="AC2195" s="13" t="s">
        <v>63</v>
      </c>
      <c r="AD2195">
        <v>0</v>
      </c>
      <c r="AE2195" t="str">
        <f>IF(AD2195&gt;3, "Prefers Discount", "Discount Indifferent")</f>
        <v>Discount Indifferent</v>
      </c>
      <c r="AF2195">
        <v>0</v>
      </c>
      <c r="AG2195">
        <v>0</v>
      </c>
      <c r="AH2195">
        <v>0</v>
      </c>
      <c r="AI2195" t="str">
        <f>INDEX($AF$1:$AH$1,MATCH(MAX(AF2195:AH2195),AF2195:AH2195,0))</f>
        <v>Store_Orders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f>SUM(AK2195:AO2195)</f>
        <v>0</v>
      </c>
      <c r="AQ2195" t="s">
        <v>67</v>
      </c>
      <c r="AR2195">
        <v>0</v>
      </c>
      <c r="AS2195" t="str">
        <f>IF(OR(AK2195&gt;0, AL2195&gt;0, AM2195&gt;0, AN2195&gt;0, AO2195&gt;0), "Converted", "Not Converted")</f>
        <v>Not Converted</v>
      </c>
      <c r="AT2195">
        <v>0</v>
      </c>
      <c r="AU2195">
        <v>3</v>
      </c>
      <c r="AV2195">
        <v>11</v>
      </c>
      <c r="AW2195">
        <f>IF(Z2195&gt;607, 4, 0)</f>
        <v>0</v>
      </c>
      <c r="AX2195">
        <f>IF(AA2195&gt;0.1497, 3, 0)</f>
        <v>0</v>
      </c>
      <c r="AY2195">
        <f>IF(P2195&gt;4031, 2, 0)</f>
        <v>0</v>
      </c>
      <c r="AZ2195">
        <f>IF(H2195&gt;51934.91, 1, 0)</f>
        <v>1</v>
      </c>
      <c r="BA2195">
        <f>SUM(AW2195:AZ2195)</f>
        <v>1</v>
      </c>
      <c r="BB2195" t="str">
        <f>VLOOKUP(BA2195,'Standard Deviations'!$L$1:$M$11,2,TRUE)</f>
        <v>Bronze</v>
      </c>
    </row>
    <row r="2196" spans="1:54">
      <c r="A2196">
        <v>692</v>
      </c>
      <c r="B2196">
        <v>1954</v>
      </c>
      <c r="C2196">
        <f>2024-B2196</f>
        <v>70</v>
      </c>
      <c r="D2196" t="str">
        <f>VLOOKUP(B2196,Reference!$A$1:$B$125, 2)</f>
        <v>Boomers</v>
      </c>
      <c r="E2196" t="s">
        <v>54</v>
      </c>
      <c r="F2196" t="str">
        <f>IF(E2196="High School", "No College", "College")</f>
        <v>College</v>
      </c>
      <c r="G2196" t="s">
        <v>65</v>
      </c>
      <c r="H2196">
        <v>36807</v>
      </c>
      <c r="I2196">
        <v>36807</v>
      </c>
      <c r="J2196" s="4" t="s">
        <v>175</v>
      </c>
      <c r="K2196">
        <v>1</v>
      </c>
      <c r="L2196">
        <v>1</v>
      </c>
      <c r="M2196" t="str">
        <f>IF(OR(K2196&gt;0, L2196&gt;0), "Parent", "Not Parent")</f>
        <v>Parent</v>
      </c>
      <c r="N2196" t="s">
        <v>739</v>
      </c>
      <c r="O2196" s="8">
        <v>41916</v>
      </c>
      <c r="P2196" s="9">
        <f>O2196-N2196</f>
        <v>653</v>
      </c>
      <c r="Q2196">
        <v>88</v>
      </c>
      <c r="R2196" s="9">
        <f>P2196-Q2196</f>
        <v>565</v>
      </c>
      <c r="S2196" s="8">
        <f>O2196-R2196</f>
        <v>41351</v>
      </c>
      <c r="T2196">
        <v>4</v>
      </c>
      <c r="U2196">
        <v>2</v>
      </c>
      <c r="V2196">
        <v>5</v>
      </c>
      <c r="W2196">
        <v>0</v>
      </c>
      <c r="X2196">
        <v>0</v>
      </c>
      <c r="Y2196">
        <v>5</v>
      </c>
      <c r="Z2196">
        <v>16</v>
      </c>
      <c r="AA2196">
        <f>Z2196/P2196</f>
        <v>2.4502297090352222E-2</v>
      </c>
      <c r="AB2196" s="14" t="s">
        <v>506</v>
      </c>
      <c r="AC2196" s="13" t="s">
        <v>63</v>
      </c>
      <c r="AD2196">
        <v>1</v>
      </c>
      <c r="AE2196" t="str">
        <f>IF(AD2196&gt;3, "Prefers Discount", "Discount Indifferent")</f>
        <v>Discount Indifferent</v>
      </c>
      <c r="AF2196">
        <v>2</v>
      </c>
      <c r="AG2196">
        <v>1</v>
      </c>
      <c r="AH2196">
        <v>0</v>
      </c>
      <c r="AI2196" t="str">
        <f>INDEX($AF$1:$AH$1,MATCH(MAX(AF2196:AH2196),AF2196:AH2196,0))</f>
        <v>Store_Orders</v>
      </c>
      <c r="AJ2196">
        <v>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f>SUM(AK2196:AO2196)</f>
        <v>0</v>
      </c>
      <c r="AQ2196" t="s">
        <v>67</v>
      </c>
      <c r="AR2196">
        <v>0</v>
      </c>
      <c r="AS2196" t="str">
        <f>IF(OR(AK2196&gt;0, AL2196&gt;0, AM2196&gt;0, AN2196&gt;0, AO2196&gt;0), "Converted", "Not Converted")</f>
        <v>Not Converted</v>
      </c>
      <c r="AT2196">
        <v>0</v>
      </c>
      <c r="AU2196">
        <v>3</v>
      </c>
      <c r="AV2196">
        <v>11</v>
      </c>
      <c r="AW2196">
        <f>IF(Z2196&gt;607, 4, 0)</f>
        <v>0</v>
      </c>
      <c r="AX2196">
        <f>IF(AA2196&gt;0.1497, 3, 0)</f>
        <v>0</v>
      </c>
      <c r="AY2196">
        <f>IF(P2196&gt;4031, 2, 0)</f>
        <v>0</v>
      </c>
      <c r="AZ2196">
        <f>IF(H2196&gt;51934.91, 1, 0)</f>
        <v>0</v>
      </c>
      <c r="BA2196">
        <f>SUM(AW2196:AZ2196)</f>
        <v>0</v>
      </c>
      <c r="BB2196" t="str">
        <f>VLOOKUP(BA2196,'Standard Deviations'!$L$1:$M$11,2,TRUE)</f>
        <v>No Tier</v>
      </c>
    </row>
    <row r="2197" spans="1:54" hidden="1">
      <c r="A2197">
        <v>9530</v>
      </c>
      <c r="B2197">
        <v>1988</v>
      </c>
      <c r="C2197">
        <f>2024-B2197</f>
        <v>36</v>
      </c>
      <c r="D2197" t="str">
        <f>VLOOKUP(B2197,Reference!$A$1:$B$125, 2)</f>
        <v>Millennials</v>
      </c>
      <c r="E2197" t="s">
        <v>54</v>
      </c>
      <c r="F2197" t="str">
        <f>IF(E2197="High School", "No College", "College")</f>
        <v>College</v>
      </c>
      <c r="G2197" t="s">
        <v>55</v>
      </c>
      <c r="H2197">
        <v>24645</v>
      </c>
      <c r="I2197">
        <v>24645</v>
      </c>
      <c r="J2197" s="4" t="s">
        <v>341</v>
      </c>
      <c r="K2197">
        <v>1</v>
      </c>
      <c r="L2197">
        <v>0</v>
      </c>
      <c r="M2197" t="str">
        <f>IF(OR(K2197&gt;0, L2197&gt;0), "Parent", "Not Parent")</f>
        <v>Parent</v>
      </c>
      <c r="N2197" t="s">
        <v>480</v>
      </c>
      <c r="O2197" s="8">
        <v>41916</v>
      </c>
      <c r="P2197" s="9">
        <f>O2197-N2197</f>
        <v>702</v>
      </c>
      <c r="Q2197">
        <v>16</v>
      </c>
      <c r="R2197" s="9">
        <f>P2197-Q2197</f>
        <v>686</v>
      </c>
      <c r="S2197" s="8">
        <f>O2197-R2197</f>
        <v>41230</v>
      </c>
      <c r="T2197">
        <v>5</v>
      </c>
      <c r="U2197">
        <v>3</v>
      </c>
      <c r="V2197">
        <v>4</v>
      </c>
      <c r="W2197">
        <v>4</v>
      </c>
      <c r="X2197">
        <v>1</v>
      </c>
      <c r="Y2197">
        <v>0</v>
      </c>
      <c r="Z2197">
        <v>17</v>
      </c>
      <c r="AA2197">
        <f>Z2197/P2197</f>
        <v>2.4216524216524215E-2</v>
      </c>
      <c r="AB2197" s="11" t="s">
        <v>506</v>
      </c>
      <c r="AC2197" t="s">
        <v>59</v>
      </c>
      <c r="AD2197">
        <v>1</v>
      </c>
      <c r="AE2197" t="str">
        <f>IF(AD2197&gt;3, "Prefers Discount", "Discount Indifferent")</f>
        <v>Discount Indifferent</v>
      </c>
      <c r="AF2197">
        <v>2</v>
      </c>
      <c r="AG2197">
        <v>1</v>
      </c>
      <c r="AH2197">
        <v>0</v>
      </c>
      <c r="AI2197" t="str">
        <f>INDEX($AF$1:$AH$1,MATCH(MAX(AF2197:AH2197),AF2197:AH2197,0))</f>
        <v>Store_Orders</v>
      </c>
      <c r="AJ2197">
        <v>8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f>SUM(AK2197:AO2197)</f>
        <v>0</v>
      </c>
      <c r="AQ2197" t="s">
        <v>67</v>
      </c>
      <c r="AR2197">
        <v>0</v>
      </c>
      <c r="AS2197" t="str">
        <f>IF(OR(AK2197&gt;0, AL2197&gt;0, AM2197&gt;0, AN2197&gt;0, AO2197&gt;0), "Converted", "Not Converted")</f>
        <v>Not Converted</v>
      </c>
      <c r="AT2197">
        <v>0</v>
      </c>
      <c r="AU2197">
        <v>3</v>
      </c>
      <c r="AV2197">
        <v>11</v>
      </c>
      <c r="AW2197">
        <f>IF(Z2197&gt;607, 4, 0)</f>
        <v>0</v>
      </c>
      <c r="AX2197">
        <f>IF(AA2197&gt;0.1497, 3, 0)</f>
        <v>0</v>
      </c>
      <c r="AY2197">
        <f>IF(P2197&gt;4031, 2, 0)</f>
        <v>0</v>
      </c>
      <c r="AZ2197">
        <f>IF(H2197&gt;51934.91, 1, 0)</f>
        <v>0</v>
      </c>
      <c r="BA2197">
        <f>SUM(AW2197:AZ2197)</f>
        <v>0</v>
      </c>
      <c r="BB2197" t="str">
        <f>VLOOKUP(BA2197,'Standard Deviations'!$L$1:$M$11,2,TRUE)</f>
        <v>No Tier</v>
      </c>
    </row>
    <row r="2198" spans="1:54">
      <c r="A2198">
        <v>10104</v>
      </c>
      <c r="B2198">
        <v>1974</v>
      </c>
      <c r="C2198">
        <f>2024-B2198</f>
        <v>50</v>
      </c>
      <c r="D2198" t="str">
        <f>VLOOKUP(B2198,Reference!$A$1:$B$125, 2)</f>
        <v>Gen X</v>
      </c>
      <c r="E2198" t="s">
        <v>54</v>
      </c>
      <c r="F2198" t="str">
        <f>IF(E2198="High School", "No College", "College")</f>
        <v>College</v>
      </c>
      <c r="G2198" t="s">
        <v>65</v>
      </c>
      <c r="H2198">
        <v>33590</v>
      </c>
      <c r="I2198">
        <v>33590</v>
      </c>
      <c r="J2198" s="4" t="s">
        <v>175</v>
      </c>
      <c r="K2198">
        <v>2</v>
      </c>
      <c r="L2198">
        <v>1</v>
      </c>
      <c r="M2198" t="str">
        <f>IF(OR(K2198&gt;0, L2198&gt;0), "Parent", "Not Parent")</f>
        <v>Parent</v>
      </c>
      <c r="N2198" t="s">
        <v>470</v>
      </c>
      <c r="O2198" s="8">
        <v>41916</v>
      </c>
      <c r="P2198" s="9">
        <f>O2198-N2198</f>
        <v>335</v>
      </c>
      <c r="Q2198">
        <v>65</v>
      </c>
      <c r="R2198" s="9">
        <f>P2198-Q2198</f>
        <v>270</v>
      </c>
      <c r="S2198" s="8">
        <f>O2198-R2198</f>
        <v>41646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2</v>
      </c>
      <c r="Z2198">
        <v>8</v>
      </c>
      <c r="AA2198">
        <f>Z2198/P2198</f>
        <v>2.3880597014925373E-2</v>
      </c>
      <c r="AB2198" s="14" t="s">
        <v>506</v>
      </c>
      <c r="AC2198" s="13" t="s">
        <v>63</v>
      </c>
      <c r="AD2198">
        <v>1</v>
      </c>
      <c r="AE2198" t="str">
        <f>IF(AD2198&gt;3, "Prefers Discount", "Discount Indifferent")</f>
        <v>Discount Indifferent</v>
      </c>
      <c r="AF2198">
        <v>2</v>
      </c>
      <c r="AG2198">
        <v>1</v>
      </c>
      <c r="AH2198">
        <v>0</v>
      </c>
      <c r="AI2198" t="str">
        <f>INDEX($AF$1:$AH$1,MATCH(MAX(AF2198:AH2198),AF2198:AH2198,0))</f>
        <v>Store_Orders</v>
      </c>
      <c r="AJ2198">
        <v>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f>SUM(AK2198:AO2198)</f>
        <v>0</v>
      </c>
      <c r="AQ2198" t="s">
        <v>67</v>
      </c>
      <c r="AR2198">
        <v>0</v>
      </c>
      <c r="AS2198" t="str">
        <f>IF(OR(AK2198&gt;0, AL2198&gt;0, AM2198&gt;0, AN2198&gt;0, AO2198&gt;0), "Converted", "Not Converted")</f>
        <v>Not Converted</v>
      </c>
      <c r="AT2198">
        <v>0</v>
      </c>
      <c r="AU2198">
        <v>3</v>
      </c>
      <c r="AV2198">
        <v>11</v>
      </c>
      <c r="AW2198">
        <f>IF(Z2198&gt;607, 4, 0)</f>
        <v>0</v>
      </c>
      <c r="AX2198">
        <f>IF(AA2198&gt;0.1497, 3, 0)</f>
        <v>0</v>
      </c>
      <c r="AY2198">
        <f>IF(P2198&gt;4031, 2, 0)</f>
        <v>0</v>
      </c>
      <c r="AZ2198">
        <f>IF(H2198&gt;51934.91, 1, 0)</f>
        <v>0</v>
      </c>
      <c r="BA2198">
        <f>SUM(AW2198:AZ2198)</f>
        <v>0</v>
      </c>
      <c r="BB2198" t="str">
        <f>VLOOKUP(BA2198,'Standard Deviations'!$L$1:$M$11,2,TRUE)</f>
        <v>No Tier</v>
      </c>
    </row>
    <row r="2199" spans="1:54">
      <c r="A2199">
        <v>9553</v>
      </c>
      <c r="B2199">
        <v>1987</v>
      </c>
      <c r="C2199">
        <f>2024-B2199</f>
        <v>37</v>
      </c>
      <c r="D2199" t="str">
        <f>VLOOKUP(B2199,Reference!$A$1:$B$125, 2)</f>
        <v>Millennials</v>
      </c>
      <c r="E2199" t="s">
        <v>54</v>
      </c>
      <c r="F2199" t="str">
        <f>IF(E2199="High School", "No College", "College")</f>
        <v>College</v>
      </c>
      <c r="G2199" t="s">
        <v>55</v>
      </c>
      <c r="H2199">
        <v>7500</v>
      </c>
      <c r="I2199">
        <v>90000</v>
      </c>
      <c r="J2199" s="4" t="s">
        <v>56</v>
      </c>
      <c r="K2199">
        <v>0</v>
      </c>
      <c r="L2199">
        <v>0</v>
      </c>
      <c r="M2199" t="str">
        <f>IF(OR(K2199&gt;0, L2199&gt;0), "Parent", "Not Parent")</f>
        <v>Not Parent</v>
      </c>
      <c r="N2199" t="s">
        <v>427</v>
      </c>
      <c r="O2199" s="8">
        <v>41916</v>
      </c>
      <c r="P2199" s="9">
        <f>O2199-N2199</f>
        <v>633</v>
      </c>
      <c r="Q2199">
        <v>94</v>
      </c>
      <c r="R2199" s="9">
        <f>P2199-Q2199</f>
        <v>539</v>
      </c>
      <c r="S2199" s="8">
        <f>O2199-R2199</f>
        <v>41377</v>
      </c>
      <c r="T2199">
        <v>0</v>
      </c>
      <c r="U2199">
        <v>2</v>
      </c>
      <c r="V2199">
        <v>3</v>
      </c>
      <c r="W2199">
        <v>4</v>
      </c>
      <c r="X2199">
        <v>1</v>
      </c>
      <c r="Y2199">
        <v>5</v>
      </c>
      <c r="Z2199">
        <v>15</v>
      </c>
      <c r="AA2199">
        <f>Z2199/P2199</f>
        <v>2.3696682464454975E-2</v>
      </c>
      <c r="AB2199" s="14" t="s">
        <v>506</v>
      </c>
      <c r="AC2199" s="13" t="s">
        <v>63</v>
      </c>
      <c r="AD2199">
        <v>1</v>
      </c>
      <c r="AE2199" t="str">
        <f>IF(AD2199&gt;3, "Prefers Discount", "Discount Indifferent")</f>
        <v>Discount Indifferent</v>
      </c>
      <c r="AF2199">
        <v>3</v>
      </c>
      <c r="AG2199">
        <v>0</v>
      </c>
      <c r="AH2199">
        <v>0</v>
      </c>
      <c r="AI2199" t="str">
        <f>INDEX($AF$1:$AH$1,MATCH(MAX(AF2199:AH2199),AF2199:AH2199,0))</f>
        <v>Store_Orders</v>
      </c>
      <c r="AJ2199">
        <v>6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f>SUM(AK2199:AO2199)</f>
        <v>0</v>
      </c>
      <c r="AQ2199" t="s">
        <v>67</v>
      </c>
      <c r="AR2199">
        <v>0</v>
      </c>
      <c r="AS2199" t="str">
        <f>IF(OR(AK2199&gt;0, AL2199&gt;0, AM2199&gt;0, AN2199&gt;0, AO2199&gt;0), "Converted", "Not Converted")</f>
        <v>Not Converted</v>
      </c>
      <c r="AT2199">
        <v>0</v>
      </c>
      <c r="AU2199">
        <v>3</v>
      </c>
      <c r="AV2199">
        <v>11</v>
      </c>
      <c r="AW2199">
        <f>IF(Z2199&gt;607, 4, 0)</f>
        <v>0</v>
      </c>
      <c r="AX2199">
        <f>IF(AA2199&gt;0.1497, 3, 0)</f>
        <v>0</v>
      </c>
      <c r="AY2199">
        <f>IF(P2199&gt;4031, 2, 0)</f>
        <v>0</v>
      </c>
      <c r="AZ2199">
        <f>IF(H2199&gt;51934.91, 1, 0)</f>
        <v>0</v>
      </c>
      <c r="BA2199">
        <f>SUM(AW2199:AZ2199)</f>
        <v>0</v>
      </c>
      <c r="BB2199" t="str">
        <f>VLOOKUP(BA2199,'Standard Deviations'!$L$1:$M$11,2,TRUE)</f>
        <v>No Tier</v>
      </c>
    </row>
    <row r="2200" spans="1:54">
      <c r="A2200">
        <v>10710</v>
      </c>
      <c r="B2200">
        <v>1979</v>
      </c>
      <c r="C2200">
        <f>2024-B2200</f>
        <v>45</v>
      </c>
      <c r="D2200" t="str">
        <f>VLOOKUP(B2200,Reference!$A$1:$B$125, 2)</f>
        <v>Gen X</v>
      </c>
      <c r="E2200" t="s">
        <v>54</v>
      </c>
      <c r="F2200" t="str">
        <f>IF(E2200="High School", "No College", "College")</f>
        <v>College</v>
      </c>
      <c r="G2200" t="s">
        <v>55</v>
      </c>
      <c r="H2200">
        <v>7500</v>
      </c>
      <c r="I2200">
        <v>90000</v>
      </c>
      <c r="J2200" s="4" t="s">
        <v>56</v>
      </c>
      <c r="K2200">
        <v>0</v>
      </c>
      <c r="L2200">
        <v>1</v>
      </c>
      <c r="M2200" t="str">
        <f>IF(OR(K2200&gt;0, L2200&gt;0), "Parent", "Not Parent")</f>
        <v>Parent</v>
      </c>
      <c r="N2200" t="s">
        <v>469</v>
      </c>
      <c r="O2200" s="8">
        <v>41916</v>
      </c>
      <c r="P2200" s="9">
        <f>O2200-N2200</f>
        <v>766</v>
      </c>
      <c r="Q2200">
        <v>61</v>
      </c>
      <c r="R2200" s="9">
        <f>P2200-Q2200</f>
        <v>705</v>
      </c>
      <c r="S2200" s="8">
        <f>O2200-R2200</f>
        <v>41211</v>
      </c>
      <c r="T2200">
        <v>5</v>
      </c>
      <c r="U2200">
        <v>2</v>
      </c>
      <c r="V2200">
        <v>3</v>
      </c>
      <c r="W2200">
        <v>3</v>
      </c>
      <c r="X2200">
        <v>0</v>
      </c>
      <c r="Y2200">
        <v>5</v>
      </c>
      <c r="Z2200">
        <v>18</v>
      </c>
      <c r="AA2200">
        <f>Z2200/P2200</f>
        <v>2.3498694516971279E-2</v>
      </c>
      <c r="AB2200" s="14" t="s">
        <v>506</v>
      </c>
      <c r="AC2200" s="13" t="s">
        <v>63</v>
      </c>
      <c r="AD2200">
        <v>1</v>
      </c>
      <c r="AE2200" t="str">
        <f>IF(AD2200&gt;3, "Prefers Discount", "Discount Indifferent")</f>
        <v>Discount Indifferent</v>
      </c>
      <c r="AF2200">
        <v>2</v>
      </c>
      <c r="AG2200">
        <v>1</v>
      </c>
      <c r="AH2200">
        <v>0</v>
      </c>
      <c r="AI2200" t="str">
        <f>INDEX($AF$1:$AH$1,MATCH(MAX(AF2200:AH2200),AF2200:AH2200,0))</f>
        <v>Store_Orders</v>
      </c>
      <c r="AJ2200">
        <v>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f>SUM(AK2200:AO2200)</f>
        <v>0</v>
      </c>
      <c r="AQ2200" t="s">
        <v>67</v>
      </c>
      <c r="AR2200">
        <v>0</v>
      </c>
      <c r="AS2200" t="str">
        <f>IF(OR(AK2200&gt;0, AL2200&gt;0, AM2200&gt;0, AN2200&gt;0, AO2200&gt;0), "Converted", "Not Converted")</f>
        <v>Not Converted</v>
      </c>
      <c r="AT2200">
        <v>0</v>
      </c>
      <c r="AU2200">
        <v>3</v>
      </c>
      <c r="AV2200">
        <v>11</v>
      </c>
      <c r="AW2200">
        <f>IF(Z2200&gt;607, 4, 0)</f>
        <v>0</v>
      </c>
      <c r="AX2200">
        <f>IF(AA2200&gt;0.1497, 3, 0)</f>
        <v>0</v>
      </c>
      <c r="AY2200">
        <f>IF(P2200&gt;4031, 2, 0)</f>
        <v>0</v>
      </c>
      <c r="AZ2200">
        <f>IF(H2200&gt;51934.91, 1, 0)</f>
        <v>0</v>
      </c>
      <c r="BA2200">
        <f>SUM(AW2200:AZ2200)</f>
        <v>0</v>
      </c>
      <c r="BB2200" t="str">
        <f>VLOOKUP(BA2200,'Standard Deviations'!$L$1:$M$11,2,TRUE)</f>
        <v>No Tier</v>
      </c>
    </row>
    <row r="2201" spans="1:54">
      <c r="A2201">
        <v>4817</v>
      </c>
      <c r="B2201">
        <v>1956</v>
      </c>
      <c r="C2201">
        <f>2024-B2201</f>
        <v>68</v>
      </c>
      <c r="D2201" t="str">
        <f>VLOOKUP(B2201,Reference!$A$1:$B$125, 2)</f>
        <v>Boomers</v>
      </c>
      <c r="E2201" t="s">
        <v>54</v>
      </c>
      <c r="F2201" t="str">
        <f>IF(E2201="High School", "No College", "College")</f>
        <v>College</v>
      </c>
      <c r="G2201" t="s">
        <v>71</v>
      </c>
      <c r="H2201">
        <v>22304</v>
      </c>
      <c r="I2201">
        <v>22304</v>
      </c>
      <c r="J2201" s="4" t="s">
        <v>341</v>
      </c>
      <c r="K2201">
        <v>0</v>
      </c>
      <c r="L2201">
        <v>0</v>
      </c>
      <c r="M2201" t="str">
        <f>IF(OR(K2201&gt;0, L2201&gt;0), "Parent", "Not Parent")</f>
        <v>Not Parent</v>
      </c>
      <c r="N2201" t="s">
        <v>432</v>
      </c>
      <c r="O2201" s="8">
        <v>41916</v>
      </c>
      <c r="P2201" s="9">
        <f>O2201-N2201</f>
        <v>791</v>
      </c>
      <c r="Q2201">
        <v>91</v>
      </c>
      <c r="R2201" s="9">
        <f>P2201-Q2201</f>
        <v>700</v>
      </c>
      <c r="S2201" s="8">
        <f>O2201-R2201</f>
        <v>41216</v>
      </c>
      <c r="T2201">
        <v>3</v>
      </c>
      <c r="U2201">
        <v>2</v>
      </c>
      <c r="V2201">
        <v>7</v>
      </c>
      <c r="W2201">
        <v>0</v>
      </c>
      <c r="X2201">
        <v>4</v>
      </c>
      <c r="Y2201">
        <v>2</v>
      </c>
      <c r="Z2201">
        <v>18</v>
      </c>
      <c r="AA2201">
        <f>Z2201/P2201</f>
        <v>2.2756005056890013E-2</v>
      </c>
      <c r="AB2201" s="14" t="s">
        <v>506</v>
      </c>
      <c r="AC2201" s="13" t="s">
        <v>63</v>
      </c>
      <c r="AD2201">
        <v>1</v>
      </c>
      <c r="AE2201" t="str">
        <f>IF(AD2201&gt;3, "Prefers Discount", "Discount Indifferent")</f>
        <v>Discount Indifferent</v>
      </c>
      <c r="AF2201">
        <v>2</v>
      </c>
      <c r="AG2201">
        <v>1</v>
      </c>
      <c r="AH2201">
        <v>0</v>
      </c>
      <c r="AI2201" t="str">
        <f>INDEX($AF$1:$AH$1,MATCH(MAX(AF2201:AH2201),AF2201:AH2201,0))</f>
        <v>Store_Orders</v>
      </c>
      <c r="AJ2201">
        <v>8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f>SUM(AK2201:AO2201)</f>
        <v>0</v>
      </c>
      <c r="AQ2201" t="s">
        <v>67</v>
      </c>
      <c r="AR2201">
        <v>0</v>
      </c>
      <c r="AS2201" t="str">
        <f>IF(OR(AK2201&gt;0, AL2201&gt;0, AM2201&gt;0, AN2201&gt;0, AO2201&gt;0), "Converted", "Not Converted")</f>
        <v>Not Converted</v>
      </c>
      <c r="AT2201">
        <v>0</v>
      </c>
      <c r="AU2201">
        <v>3</v>
      </c>
      <c r="AV2201">
        <v>11</v>
      </c>
      <c r="AW2201">
        <f>IF(Z2201&gt;607, 4, 0)</f>
        <v>0</v>
      </c>
      <c r="AX2201">
        <f>IF(AA2201&gt;0.1497, 3, 0)</f>
        <v>0</v>
      </c>
      <c r="AY2201">
        <f>IF(P2201&gt;4031, 2, 0)</f>
        <v>0</v>
      </c>
      <c r="AZ2201">
        <f>IF(H2201&gt;51934.91, 1, 0)</f>
        <v>0</v>
      </c>
      <c r="BA2201">
        <f>SUM(AW2201:AZ2201)</f>
        <v>0</v>
      </c>
      <c r="BB2201" t="str">
        <f>VLOOKUP(BA2201,'Standard Deviations'!$L$1:$M$11,2,TRUE)</f>
        <v>No Tier</v>
      </c>
    </row>
    <row r="2202" spans="1:54" hidden="1">
      <c r="A2202">
        <v>1109</v>
      </c>
      <c r="B2202">
        <v>1982</v>
      </c>
      <c r="C2202">
        <f>2024-B2202</f>
        <v>42</v>
      </c>
      <c r="D2202" t="str">
        <f>VLOOKUP(B2202,Reference!$A$1:$B$125, 2)</f>
        <v>Millennials</v>
      </c>
      <c r="E2202" t="s">
        <v>64</v>
      </c>
      <c r="F2202" t="str">
        <f>IF(E2202="High School", "No College", "College")</f>
        <v>College</v>
      </c>
      <c r="G2202" t="s">
        <v>65</v>
      </c>
      <c r="H2202">
        <v>27590</v>
      </c>
      <c r="I2202">
        <v>27590</v>
      </c>
      <c r="J2202" s="4" t="s">
        <v>341</v>
      </c>
      <c r="K2202">
        <v>1</v>
      </c>
      <c r="L2202">
        <v>0</v>
      </c>
      <c r="M2202" t="str">
        <f>IF(OR(K2202&gt;0, L2202&gt;0), "Parent", "Not Parent")</f>
        <v>Parent</v>
      </c>
      <c r="N2202" t="s">
        <v>271</v>
      </c>
      <c r="O2202" s="8">
        <v>41916</v>
      </c>
      <c r="P2202" s="9">
        <f>O2202-N2202</f>
        <v>529</v>
      </c>
      <c r="Q2202">
        <v>38</v>
      </c>
      <c r="R2202" s="9">
        <f>P2202-Q2202</f>
        <v>491</v>
      </c>
      <c r="S2202" s="8">
        <f>O2202-R2202</f>
        <v>41425</v>
      </c>
      <c r="T2202">
        <v>6</v>
      </c>
      <c r="U2202">
        <v>0</v>
      </c>
      <c r="V2202">
        <v>5</v>
      </c>
      <c r="W2202">
        <v>0</v>
      </c>
      <c r="X2202">
        <v>0</v>
      </c>
      <c r="Y2202">
        <v>1</v>
      </c>
      <c r="Z2202">
        <v>12</v>
      </c>
      <c r="AA2202">
        <f>Z2202/P2202</f>
        <v>2.2684310018903593E-2</v>
      </c>
      <c r="AB2202" s="11" t="s">
        <v>506</v>
      </c>
      <c r="AC2202" t="s">
        <v>59</v>
      </c>
      <c r="AD2202">
        <v>1</v>
      </c>
      <c r="AE2202" t="str">
        <f>IF(AD2202&gt;3, "Prefers Discount", "Discount Indifferent")</f>
        <v>Discount Indifferent</v>
      </c>
      <c r="AF2202">
        <v>2</v>
      </c>
      <c r="AG2202">
        <v>1</v>
      </c>
      <c r="AH2202">
        <v>0</v>
      </c>
      <c r="AI2202" t="str">
        <f>INDEX($AF$1:$AH$1,MATCH(MAX(AF2202:AH2202),AF2202:AH2202,0))</f>
        <v>Store_Orders</v>
      </c>
      <c r="AJ2202">
        <v>7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f>SUM(AK2202:AO2202)</f>
        <v>0</v>
      </c>
      <c r="AQ2202" t="s">
        <v>67</v>
      </c>
      <c r="AR2202">
        <v>0</v>
      </c>
      <c r="AS2202" t="str">
        <f>IF(OR(AK2202&gt;0, AL2202&gt;0, AM2202&gt;0, AN2202&gt;0, AO2202&gt;0), "Converted", "Not Converted")</f>
        <v>Not Converted</v>
      </c>
      <c r="AT2202">
        <v>0</v>
      </c>
      <c r="AU2202">
        <v>3</v>
      </c>
      <c r="AV2202">
        <v>11</v>
      </c>
      <c r="AW2202">
        <f>IF(Z2202&gt;607, 4, 0)</f>
        <v>0</v>
      </c>
      <c r="AX2202">
        <f>IF(AA2202&gt;0.1497, 3, 0)</f>
        <v>0</v>
      </c>
      <c r="AY2202">
        <f>IF(P2202&gt;4031, 2, 0)</f>
        <v>0</v>
      </c>
      <c r="AZ2202">
        <f>IF(H2202&gt;51934.91, 1, 0)</f>
        <v>0</v>
      </c>
      <c r="BA2202">
        <f>SUM(AW2202:AZ2202)</f>
        <v>0</v>
      </c>
      <c r="BB2202" t="str">
        <f>VLOOKUP(BA2202,'Standard Deviations'!$L$1:$M$11,2,TRUE)</f>
        <v>No Tier</v>
      </c>
    </row>
    <row r="2203" spans="1:54" hidden="1">
      <c r="A2203">
        <v>7990</v>
      </c>
      <c r="B2203">
        <v>1947</v>
      </c>
      <c r="C2203">
        <f>2024-B2203</f>
        <v>77</v>
      </c>
      <c r="D2203" t="str">
        <f>VLOOKUP(B2203,Reference!$A$1:$B$125, 2)</f>
        <v>Boomers</v>
      </c>
      <c r="E2203" t="s">
        <v>54</v>
      </c>
      <c r="F2203" t="str">
        <f>IF(E2203="High School", "No College", "College")</f>
        <v>College</v>
      </c>
      <c r="G2203" t="s">
        <v>55</v>
      </c>
      <c r="H2203">
        <v>27469</v>
      </c>
      <c r="I2203">
        <v>27469</v>
      </c>
      <c r="J2203" s="4" t="s">
        <v>341</v>
      </c>
      <c r="K2203">
        <v>0</v>
      </c>
      <c r="L2203">
        <v>0</v>
      </c>
      <c r="M2203" t="str">
        <f>IF(OR(K2203&gt;0, L2203&gt;0), "Parent", "Not Parent")</f>
        <v>Not Parent</v>
      </c>
      <c r="N2203" t="s">
        <v>533</v>
      </c>
      <c r="O2203" s="8">
        <v>41916</v>
      </c>
      <c r="P2203" s="9">
        <f>O2203-N2203</f>
        <v>793</v>
      </c>
      <c r="Q2203">
        <v>2</v>
      </c>
      <c r="R2203" s="9">
        <f>P2203-Q2203</f>
        <v>791</v>
      </c>
      <c r="S2203" s="8">
        <f>O2203-R2203</f>
        <v>41125</v>
      </c>
      <c r="T2203">
        <v>9</v>
      </c>
      <c r="U2203">
        <v>1</v>
      </c>
      <c r="V2203">
        <v>2</v>
      </c>
      <c r="W2203">
        <v>3</v>
      </c>
      <c r="X2203">
        <v>2</v>
      </c>
      <c r="Y2203">
        <v>0</v>
      </c>
      <c r="Z2203">
        <v>17</v>
      </c>
      <c r="AA2203">
        <f>Z2203/P2203</f>
        <v>2.1437578814627996E-2</v>
      </c>
      <c r="AB2203" s="11" t="s">
        <v>506</v>
      </c>
      <c r="AC2203" t="s">
        <v>59</v>
      </c>
      <c r="AD2203">
        <v>1</v>
      </c>
      <c r="AE2203" t="str">
        <f>IF(AD2203&gt;3, "Prefers Discount", "Discount Indifferent")</f>
        <v>Discount Indifferent</v>
      </c>
      <c r="AF2203">
        <v>3</v>
      </c>
      <c r="AG2203">
        <v>0</v>
      </c>
      <c r="AH2203">
        <v>0</v>
      </c>
      <c r="AI2203" t="str">
        <f>INDEX($AF$1:$AH$1,MATCH(MAX(AF2203:AH2203),AF2203:AH2203,0))</f>
        <v>Store_Orders</v>
      </c>
      <c r="AJ2203">
        <v>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f>SUM(AK2203:AO2203)</f>
        <v>0</v>
      </c>
      <c r="AQ2203" t="s">
        <v>67</v>
      </c>
      <c r="AR2203">
        <v>0</v>
      </c>
      <c r="AS2203" t="str">
        <f>IF(OR(AK2203&gt;0, AL2203&gt;0, AM2203&gt;0, AN2203&gt;0, AO2203&gt;0), "Converted", "Not Converted")</f>
        <v>Not Converted</v>
      </c>
      <c r="AT2203">
        <v>0</v>
      </c>
      <c r="AU2203">
        <v>3</v>
      </c>
      <c r="AV2203">
        <v>11</v>
      </c>
      <c r="AW2203">
        <f>IF(Z2203&gt;607, 4, 0)</f>
        <v>0</v>
      </c>
      <c r="AX2203">
        <f>IF(AA2203&gt;0.1497, 3, 0)</f>
        <v>0</v>
      </c>
      <c r="AY2203">
        <f>IF(P2203&gt;4031, 2, 0)</f>
        <v>0</v>
      </c>
      <c r="AZ2203">
        <f>IF(H2203&gt;51934.91, 1, 0)</f>
        <v>0</v>
      </c>
      <c r="BA2203">
        <f>SUM(AW2203:AZ2203)</f>
        <v>0</v>
      </c>
      <c r="BB2203" t="str">
        <f>VLOOKUP(BA2203,'Standard Deviations'!$L$1:$M$11,2,TRUE)</f>
        <v>No Tier</v>
      </c>
    </row>
    <row r="2204" spans="1:54" hidden="1">
      <c r="A2204">
        <v>9213</v>
      </c>
      <c r="B2204">
        <v>1970</v>
      </c>
      <c r="C2204">
        <f>2024-B2204</f>
        <v>54</v>
      </c>
      <c r="D2204" t="str">
        <f>VLOOKUP(B2204,Reference!$A$1:$B$125, 2)</f>
        <v>Gen X</v>
      </c>
      <c r="E2204" t="s">
        <v>54</v>
      </c>
      <c r="F2204" t="str">
        <f>IF(E2204="High School", "No College", "College")</f>
        <v>College</v>
      </c>
      <c r="G2204" t="s">
        <v>89</v>
      </c>
      <c r="H2204">
        <v>31880</v>
      </c>
      <c r="I2204">
        <v>31880</v>
      </c>
      <c r="J2204" s="4" t="s">
        <v>175</v>
      </c>
      <c r="K2204">
        <v>1</v>
      </c>
      <c r="L2204">
        <v>0</v>
      </c>
      <c r="M2204" t="str">
        <f>IF(OR(K2204&gt;0, L2204&gt;0), "Parent", "Not Parent")</f>
        <v>Parent</v>
      </c>
      <c r="N2204" t="s">
        <v>339</v>
      </c>
      <c r="O2204" s="8">
        <v>41916</v>
      </c>
      <c r="P2204" s="9">
        <f>O2204-N2204</f>
        <v>703</v>
      </c>
      <c r="Q2204">
        <v>13</v>
      </c>
      <c r="R2204" s="9">
        <f>P2204-Q2204</f>
        <v>690</v>
      </c>
      <c r="S2204" s="8">
        <f>O2204-R2204</f>
        <v>41226</v>
      </c>
      <c r="T2204">
        <v>4</v>
      </c>
      <c r="U2204">
        <v>1</v>
      </c>
      <c r="V2204">
        <v>5</v>
      </c>
      <c r="W2204">
        <v>2</v>
      </c>
      <c r="X2204">
        <v>0</v>
      </c>
      <c r="Y2204">
        <v>3</v>
      </c>
      <c r="Z2204">
        <v>15</v>
      </c>
      <c r="AA2204">
        <f>Z2204/P2204</f>
        <v>2.1337126600284494E-2</v>
      </c>
      <c r="AB2204" s="11" t="s">
        <v>506</v>
      </c>
      <c r="AC2204" t="s">
        <v>59</v>
      </c>
      <c r="AD2204">
        <v>1</v>
      </c>
      <c r="AE2204" t="str">
        <f>IF(AD2204&gt;3, "Prefers Discount", "Discount Indifferent")</f>
        <v>Discount Indifferent</v>
      </c>
      <c r="AF2204">
        <v>2</v>
      </c>
      <c r="AG2204">
        <v>1</v>
      </c>
      <c r="AH2204">
        <v>0</v>
      </c>
      <c r="AI2204" t="str">
        <f>INDEX($AF$1:$AH$1,MATCH(MAX(AF2204:AH2204),AF2204:AH2204,0))</f>
        <v>Store_Orders</v>
      </c>
      <c r="AJ2204">
        <v>8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f>SUM(AK2204:AO2204)</f>
        <v>0</v>
      </c>
      <c r="AQ2204" t="s">
        <v>67</v>
      </c>
      <c r="AR2204">
        <v>0</v>
      </c>
      <c r="AS2204" t="str">
        <f>IF(OR(AK2204&gt;0, AL2204&gt;0, AM2204&gt;0, AN2204&gt;0, AO2204&gt;0), "Converted", "Not Converted")</f>
        <v>Not Converted</v>
      </c>
      <c r="AT2204">
        <v>0</v>
      </c>
      <c r="AU2204">
        <v>3</v>
      </c>
      <c r="AV2204">
        <v>11</v>
      </c>
      <c r="AW2204">
        <f>IF(Z2204&gt;607, 4, 0)</f>
        <v>0</v>
      </c>
      <c r="AX2204">
        <f>IF(AA2204&gt;0.1497, 3, 0)</f>
        <v>0</v>
      </c>
      <c r="AY2204">
        <f>IF(P2204&gt;4031, 2, 0)</f>
        <v>0</v>
      </c>
      <c r="AZ2204">
        <f>IF(H2204&gt;51934.91, 1, 0)</f>
        <v>0</v>
      </c>
      <c r="BA2204">
        <f>SUM(AW2204:AZ2204)</f>
        <v>0</v>
      </c>
      <c r="BB2204" t="str">
        <f>VLOOKUP(BA2204,'Standard Deviations'!$L$1:$M$11,2,TRUE)</f>
        <v>No Tier</v>
      </c>
    </row>
    <row r="2205" spans="1:54">
      <c r="A2205">
        <v>11181</v>
      </c>
      <c r="B2205">
        <v>1949</v>
      </c>
      <c r="C2205">
        <f>2024-B2205</f>
        <v>75</v>
      </c>
      <c r="D2205" t="str">
        <f>VLOOKUP(B2205,Reference!$A$1:$B$125, 2)</f>
        <v>Boomers</v>
      </c>
      <c r="E2205" t="s">
        <v>68</v>
      </c>
      <c r="F2205" t="str">
        <f>IF(E2205="High School", "No College", "College")</f>
        <v>College</v>
      </c>
      <c r="G2205" t="s">
        <v>55</v>
      </c>
      <c r="H2205">
        <v>156924</v>
      </c>
      <c r="I2205">
        <v>156924</v>
      </c>
      <c r="J2205" t="s">
        <v>101</v>
      </c>
      <c r="K2205">
        <v>0</v>
      </c>
      <c r="L2205">
        <v>0</v>
      </c>
      <c r="M2205" t="str">
        <f>IF(OR(K2205&gt;0, L2205&gt;0), "Parent", "Not Parent")</f>
        <v>Not Parent</v>
      </c>
      <c r="N2205" t="s">
        <v>692</v>
      </c>
      <c r="O2205" s="8">
        <v>41916</v>
      </c>
      <c r="P2205" s="9">
        <f>O2205-N2205</f>
        <v>401</v>
      </c>
      <c r="Q2205">
        <v>85</v>
      </c>
      <c r="R2205" s="9">
        <f>P2205-Q2205</f>
        <v>316</v>
      </c>
      <c r="S2205" s="8">
        <f>O2205-R2205</f>
        <v>41600</v>
      </c>
      <c r="T2205">
        <v>2</v>
      </c>
      <c r="U2205">
        <v>1</v>
      </c>
      <c r="V2205">
        <v>2</v>
      </c>
      <c r="W2205">
        <v>1</v>
      </c>
      <c r="X2205">
        <v>1</v>
      </c>
      <c r="Y2205">
        <v>1</v>
      </c>
      <c r="Z2205">
        <v>8</v>
      </c>
      <c r="AA2205">
        <f>Z2205/P2205</f>
        <v>1.9950124688279301E-2</v>
      </c>
      <c r="AB2205" s="14" t="s">
        <v>506</v>
      </c>
      <c r="AC2205" s="13" t="s">
        <v>63</v>
      </c>
      <c r="AD2205">
        <v>0</v>
      </c>
      <c r="AE2205" t="str">
        <f>IF(AD2205&gt;3, "Prefers Discount", "Discount Indifferent")</f>
        <v>Discount Indifferent</v>
      </c>
      <c r="AF2205">
        <v>0</v>
      </c>
      <c r="AG2205">
        <v>0</v>
      </c>
      <c r="AH2205">
        <v>0</v>
      </c>
      <c r="AI2205" t="str">
        <f>INDEX($AF$1:$AH$1,MATCH(MAX(AF2205:AH2205),AF2205:AH2205,0))</f>
        <v>Store_Orders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f>SUM(AK2205:AO2205)</f>
        <v>0</v>
      </c>
      <c r="AQ2205" t="s">
        <v>67</v>
      </c>
      <c r="AR2205">
        <v>0</v>
      </c>
      <c r="AS2205" t="str">
        <f>IF(OR(AK2205&gt;0, AL2205&gt;0, AM2205&gt;0, AN2205&gt;0, AO2205&gt;0), "Converted", "Not Converted")</f>
        <v>Not Converted</v>
      </c>
      <c r="AT2205">
        <v>0</v>
      </c>
      <c r="AU2205">
        <v>3</v>
      </c>
      <c r="AV2205">
        <v>11</v>
      </c>
      <c r="AW2205">
        <f>IF(Z2205&gt;607, 4, 0)</f>
        <v>0</v>
      </c>
      <c r="AX2205">
        <f>IF(AA2205&gt;0.1497, 3, 0)</f>
        <v>0</v>
      </c>
      <c r="AY2205">
        <f>IF(P2205&gt;4031, 2, 0)</f>
        <v>0</v>
      </c>
      <c r="AZ2205">
        <f>IF(H2205&gt;51934.91, 1, 0)</f>
        <v>1</v>
      </c>
      <c r="BA2205">
        <f>SUM(AW2205:AZ2205)</f>
        <v>1</v>
      </c>
      <c r="BB2205" t="str">
        <f>VLOOKUP(BA2205,'Standard Deviations'!$L$1:$M$11,2,TRUE)</f>
        <v>Bronze</v>
      </c>
    </row>
    <row r="2206" spans="1:54">
      <c r="A2206">
        <v>5846</v>
      </c>
      <c r="B2206">
        <v>1977</v>
      </c>
      <c r="C2206">
        <f>2024-B2206</f>
        <v>47</v>
      </c>
      <c r="D2206" t="str">
        <f>VLOOKUP(B2206,Reference!$A$1:$B$125, 2)</f>
        <v>Gen X</v>
      </c>
      <c r="E2206" t="s">
        <v>54</v>
      </c>
      <c r="F2206" t="str">
        <f>IF(E2206="High School", "No College", "College")</f>
        <v>College</v>
      </c>
      <c r="G2206" t="s">
        <v>71</v>
      </c>
      <c r="H2206">
        <v>40246</v>
      </c>
      <c r="I2206">
        <v>40246</v>
      </c>
      <c r="J2206" s="4" t="s">
        <v>175</v>
      </c>
      <c r="K2206">
        <v>1</v>
      </c>
      <c r="L2206">
        <v>0</v>
      </c>
      <c r="M2206" t="str">
        <f>IF(OR(K2206&gt;0, L2206&gt;0), "Parent", "Not Parent")</f>
        <v>Parent</v>
      </c>
      <c r="N2206" t="s">
        <v>530</v>
      </c>
      <c r="O2206" s="8">
        <v>41916</v>
      </c>
      <c r="P2206" s="9">
        <f>O2206-N2206</f>
        <v>654</v>
      </c>
      <c r="Q2206">
        <v>68</v>
      </c>
      <c r="R2206" s="9">
        <f>P2206-Q2206</f>
        <v>586</v>
      </c>
      <c r="S2206" s="8">
        <f>O2206-R2206</f>
        <v>41330</v>
      </c>
      <c r="T2206">
        <v>2</v>
      </c>
      <c r="U2206">
        <v>1</v>
      </c>
      <c r="V2206">
        <v>6</v>
      </c>
      <c r="W2206">
        <v>2</v>
      </c>
      <c r="X2206">
        <v>1</v>
      </c>
      <c r="Y2206">
        <v>1</v>
      </c>
      <c r="Z2206">
        <v>13</v>
      </c>
      <c r="AA2206">
        <f>Z2206/P2206</f>
        <v>1.9877675840978593E-2</v>
      </c>
      <c r="AB2206" s="14" t="s">
        <v>506</v>
      </c>
      <c r="AC2206" s="13" t="s">
        <v>63</v>
      </c>
      <c r="AD2206">
        <v>1</v>
      </c>
      <c r="AE2206" t="str">
        <f>IF(AD2206&gt;3, "Prefers Discount", "Discount Indifferent")</f>
        <v>Discount Indifferent</v>
      </c>
      <c r="AF2206">
        <v>2</v>
      </c>
      <c r="AG2206">
        <v>1</v>
      </c>
      <c r="AH2206">
        <v>0</v>
      </c>
      <c r="AI2206" t="str">
        <f>INDEX($AF$1:$AH$1,MATCH(MAX(AF2206:AH2206),AF2206:AH2206,0))</f>
        <v>Store_Orders</v>
      </c>
      <c r="AJ2206">
        <v>6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f>SUM(AK2206:AO2206)</f>
        <v>0</v>
      </c>
      <c r="AQ2206" t="s">
        <v>67</v>
      </c>
      <c r="AR2206">
        <v>0</v>
      </c>
      <c r="AS2206" t="str">
        <f>IF(OR(AK2206&gt;0, AL2206&gt;0, AM2206&gt;0, AN2206&gt;0, AO2206&gt;0), "Converted", "Not Converted")</f>
        <v>Not Converted</v>
      </c>
      <c r="AT2206">
        <v>0</v>
      </c>
      <c r="AU2206">
        <v>3</v>
      </c>
      <c r="AV2206">
        <v>11</v>
      </c>
      <c r="AW2206">
        <f>IF(Z2206&gt;607, 4, 0)</f>
        <v>0</v>
      </c>
      <c r="AX2206">
        <f>IF(AA2206&gt;0.1497, 3, 0)</f>
        <v>0</v>
      </c>
      <c r="AY2206">
        <f>IF(P2206&gt;4031, 2, 0)</f>
        <v>0</v>
      </c>
      <c r="AZ2206">
        <f>IF(H2206&gt;51934.91, 1, 0)</f>
        <v>0</v>
      </c>
      <c r="BA2206">
        <f>SUM(AW2206:AZ2206)</f>
        <v>0</v>
      </c>
      <c r="BB2206" t="str">
        <f>VLOOKUP(BA2206,'Standard Deviations'!$L$1:$M$11,2,TRUE)</f>
        <v>No Tier</v>
      </c>
    </row>
    <row r="2207" spans="1:54">
      <c r="A2207">
        <v>6742</v>
      </c>
      <c r="B2207">
        <v>1979</v>
      </c>
      <c r="C2207">
        <f>2024-B2207</f>
        <v>45</v>
      </c>
      <c r="D2207" t="str">
        <f>VLOOKUP(B2207,Reference!$A$1:$B$125, 2)</f>
        <v>Gen X</v>
      </c>
      <c r="E2207" t="s">
        <v>54</v>
      </c>
      <c r="F2207" t="str">
        <f>IF(E2207="High School", "No College", "College")</f>
        <v>College</v>
      </c>
      <c r="G2207" t="s">
        <v>55</v>
      </c>
      <c r="H2207">
        <v>17688</v>
      </c>
      <c r="I2207">
        <v>17688</v>
      </c>
      <c r="J2207" s="4" t="s">
        <v>341</v>
      </c>
      <c r="K2207">
        <v>1</v>
      </c>
      <c r="L2207">
        <v>0</v>
      </c>
      <c r="M2207" t="str">
        <f>IF(OR(K2207&gt;0, L2207&gt;0), "Parent", "Not Parent")</f>
        <v>Parent</v>
      </c>
      <c r="N2207" t="s">
        <v>431</v>
      </c>
      <c r="O2207" s="8">
        <v>41916</v>
      </c>
      <c r="P2207" s="9">
        <f>O2207-N2207</f>
        <v>629</v>
      </c>
      <c r="Q2207">
        <v>82</v>
      </c>
      <c r="R2207" s="9">
        <f>P2207-Q2207</f>
        <v>547</v>
      </c>
      <c r="S2207" s="8">
        <f>O2207-R2207</f>
        <v>41369</v>
      </c>
      <c r="T2207">
        <v>2</v>
      </c>
      <c r="U2207">
        <v>2</v>
      </c>
      <c r="V2207">
        <v>1</v>
      </c>
      <c r="W2207">
        <v>3</v>
      </c>
      <c r="X2207">
        <v>1</v>
      </c>
      <c r="Y2207">
        <v>2</v>
      </c>
      <c r="Z2207">
        <v>11</v>
      </c>
      <c r="AA2207">
        <f>Z2207/P2207</f>
        <v>1.7488076311605722E-2</v>
      </c>
      <c r="AB2207" s="14" t="s">
        <v>506</v>
      </c>
      <c r="AC2207" s="13" t="s">
        <v>63</v>
      </c>
      <c r="AD2207">
        <v>1</v>
      </c>
      <c r="AE2207" t="str">
        <f>IF(AD2207&gt;3, "Prefers Discount", "Discount Indifferent")</f>
        <v>Discount Indifferent</v>
      </c>
      <c r="AF2207">
        <v>2</v>
      </c>
      <c r="AG2207">
        <v>1</v>
      </c>
      <c r="AH2207">
        <v>0</v>
      </c>
      <c r="AI2207" t="str">
        <f>INDEX($AF$1:$AH$1,MATCH(MAX(AF2207:AH2207),AF2207:AH2207,0))</f>
        <v>Store_Orders</v>
      </c>
      <c r="AJ2207">
        <v>8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f>SUM(AK2207:AO2207)</f>
        <v>0</v>
      </c>
      <c r="AQ2207" t="s">
        <v>67</v>
      </c>
      <c r="AR2207">
        <v>0</v>
      </c>
      <c r="AS2207" t="str">
        <f>IF(OR(AK2207&gt;0, AL2207&gt;0, AM2207&gt;0, AN2207&gt;0, AO2207&gt;0), "Converted", "Not Converted")</f>
        <v>Not Converted</v>
      </c>
      <c r="AT2207">
        <v>1</v>
      </c>
      <c r="AU2207">
        <v>3</v>
      </c>
      <c r="AV2207">
        <v>11</v>
      </c>
      <c r="AW2207">
        <f>IF(Z2207&gt;607, 4, 0)</f>
        <v>0</v>
      </c>
      <c r="AX2207">
        <f>IF(AA2207&gt;0.1497, 3, 0)</f>
        <v>0</v>
      </c>
      <c r="AY2207">
        <f>IF(P2207&gt;4031, 2, 0)</f>
        <v>0</v>
      </c>
      <c r="AZ2207">
        <f>IF(H2207&gt;51934.91, 1, 0)</f>
        <v>0</v>
      </c>
      <c r="BA2207">
        <f>SUM(AW2207:AZ2207)</f>
        <v>0</v>
      </c>
      <c r="BB2207" t="str">
        <f>VLOOKUP(BA2207,'Standard Deviations'!$L$1:$M$11,2,TRUE)</f>
        <v>No Tier</v>
      </c>
    </row>
    <row r="2208" spans="1:54">
      <c r="A2208">
        <v>11110</v>
      </c>
      <c r="B2208">
        <v>1973</v>
      </c>
      <c r="C2208">
        <f>2024-B2208</f>
        <v>51</v>
      </c>
      <c r="D2208" t="str">
        <f>VLOOKUP(B2208,Reference!$A$1:$B$125, 2)</f>
        <v>Gen X</v>
      </c>
      <c r="E2208" t="s">
        <v>54</v>
      </c>
      <c r="F2208" t="str">
        <f>IF(E2208="High School", "No College", "College")</f>
        <v>College</v>
      </c>
      <c r="G2208" t="s">
        <v>60</v>
      </c>
      <c r="H2208">
        <v>3502</v>
      </c>
      <c r="I2208">
        <v>42024</v>
      </c>
      <c r="J2208" s="4" t="s">
        <v>175</v>
      </c>
      <c r="K2208">
        <v>1</v>
      </c>
      <c r="L2208">
        <v>0</v>
      </c>
      <c r="M2208" t="str">
        <f>IF(OR(K2208&gt;0, L2208&gt;0), "Parent", "Not Parent")</f>
        <v>Parent</v>
      </c>
      <c r="N2208" t="s">
        <v>221</v>
      </c>
      <c r="O2208" s="8">
        <v>41916</v>
      </c>
      <c r="P2208" s="9">
        <f>O2208-N2208</f>
        <v>539</v>
      </c>
      <c r="Q2208">
        <v>56</v>
      </c>
      <c r="R2208" s="9">
        <f>P2208-Q2208</f>
        <v>483</v>
      </c>
      <c r="S2208" s="8">
        <f>O2208-R2208</f>
        <v>41433</v>
      </c>
      <c r="T2208">
        <v>2</v>
      </c>
      <c r="U2208">
        <v>1</v>
      </c>
      <c r="V2208">
        <v>1</v>
      </c>
      <c r="W2208">
        <v>0</v>
      </c>
      <c r="X2208">
        <v>0</v>
      </c>
      <c r="Y2208">
        <v>1</v>
      </c>
      <c r="Z2208">
        <v>5</v>
      </c>
      <c r="AA2208">
        <f>Z2208/P2208</f>
        <v>9.2764378478664197E-3</v>
      </c>
      <c r="AB2208" s="14" t="s">
        <v>506</v>
      </c>
      <c r="AC2208" s="13" t="s">
        <v>63</v>
      </c>
      <c r="AD2208">
        <v>0</v>
      </c>
      <c r="AE2208" t="str">
        <f>IF(AD2208&gt;3, "Prefers Discount", "Discount Indifferent")</f>
        <v>Discount Indifferent</v>
      </c>
      <c r="AF2208">
        <v>0</v>
      </c>
      <c r="AG2208">
        <v>0</v>
      </c>
      <c r="AH2208">
        <v>0</v>
      </c>
      <c r="AI2208" t="str">
        <f>INDEX($AF$1:$AH$1,MATCH(MAX(AF2208:AH2208),AF2208:AH2208,0))</f>
        <v>Store_Orders</v>
      </c>
      <c r="AJ2208">
        <v>14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f>SUM(AK2208:AO2208)</f>
        <v>0</v>
      </c>
      <c r="AQ2208" t="s">
        <v>67</v>
      </c>
      <c r="AR2208">
        <v>0</v>
      </c>
      <c r="AS2208" t="str">
        <f>IF(OR(AK2208&gt;0, AL2208&gt;0, AM2208&gt;0, AN2208&gt;0, AO2208&gt;0), "Converted", "Not Converted")</f>
        <v>Not Converted</v>
      </c>
      <c r="AT2208">
        <v>0</v>
      </c>
      <c r="AU2208">
        <v>3</v>
      </c>
      <c r="AV2208">
        <v>11</v>
      </c>
      <c r="AW2208">
        <f>IF(Z2208&gt;607, 4, 0)</f>
        <v>0</v>
      </c>
      <c r="AX2208">
        <f>IF(AA2208&gt;0.1497, 3, 0)</f>
        <v>0</v>
      </c>
      <c r="AY2208">
        <f>IF(P2208&gt;4031, 2, 0)</f>
        <v>0</v>
      </c>
      <c r="AZ2208">
        <f>IF(H2208&gt;51934.91, 1, 0)</f>
        <v>0</v>
      </c>
      <c r="BA2208">
        <f>SUM(AW2208:AZ2208)</f>
        <v>0</v>
      </c>
      <c r="BB2208" t="str">
        <f>VLOOKUP(BA2208,'Standard Deviations'!$L$1:$M$11,2,TRUE)</f>
        <v>No Tier</v>
      </c>
    </row>
  </sheetData>
  <sheetProtection formatCells="0" formatColumns="0" formatRows="0" insertColumns="0" insertRows="0" insertHyperlinks="0" deleteColumns="0" deleteRows="0" sort="0" autoFilter="0" pivotTables="0"/>
  <autoFilter ref="A1:BB2208" xr:uid="{00000000-0001-0000-0000-000000000000}">
    <filterColumn colId="28">
      <filters>
        <filter val="Yes"/>
      </filters>
    </filterColumn>
    <sortState xmlns:xlrd2="http://schemas.microsoft.com/office/spreadsheetml/2017/richdata2" ref="A2:BB2208">
      <sortCondition descending="1" ref="AA1:AA2208"/>
    </sortState>
  </autoFilter>
  <conditionalFormatting sqref="Q2:Q51">
    <cfRule type="aboveAverage" dxfId="9" priority="8"/>
  </conditionalFormatting>
  <conditionalFormatting sqref="AB2:AC2 AB3:AB51 AC3:AC1096">
    <cfRule type="aboveAverage" dxfId="8" priority="7"/>
  </conditionalFormatting>
  <conditionalFormatting sqref="Q52:Q113">
    <cfRule type="aboveAverage" dxfId="7" priority="6"/>
  </conditionalFormatting>
  <conditionalFormatting sqref="Q114:Q245">
    <cfRule type="aboveAverage" dxfId="6" priority="5"/>
  </conditionalFormatting>
  <conditionalFormatting sqref="Q246:Q767">
    <cfRule type="aboveAverage" dxfId="5" priority="4"/>
  </conditionalFormatting>
  <conditionalFormatting sqref="Q768:Q2208">
    <cfRule type="aboveAverage" dxfId="4" priority="3"/>
  </conditionalFormatting>
  <conditionalFormatting sqref="AE2:AF2208">
    <cfRule type="containsText" dxfId="3" priority="2" operator="containsText" text="Prefers Discount">
      <formula>NOT(ISERROR(SEARCH("Prefers Discount",AE2)))</formula>
    </cfRule>
  </conditionalFormatting>
  <conditionalFormatting sqref="AJ2:AJ2208">
    <cfRule type="aboveAverage" dxfId="2" priority="1"/>
  </conditionalFormatting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4AA65-3E3E-4B1F-87D5-B53A972E92FC}">
  <dimension ref="A1:BB171"/>
  <sheetViews>
    <sheetView topLeftCell="A2" workbookViewId="0">
      <selection activeCell="G21" sqref="G21"/>
    </sheetView>
  </sheetViews>
  <sheetFormatPr defaultRowHeight="15"/>
  <cols>
    <col min="2" max="2" width="12.85546875" bestFit="1" customWidth="1"/>
    <col min="3" max="3" width="20.5703125" bestFit="1" customWidth="1"/>
    <col min="4" max="4" width="20" bestFit="1" customWidth="1"/>
    <col min="5" max="5" width="12.7109375" bestFit="1" customWidth="1"/>
    <col min="6" max="6" width="22.7109375" bestFit="1" customWidth="1"/>
    <col min="7" max="7" width="16.7109375" bestFit="1" customWidth="1"/>
    <col min="8" max="8" width="19" bestFit="1" customWidth="1"/>
    <col min="9" max="9" width="17" bestFit="1" customWidth="1"/>
    <col min="10" max="10" width="17.42578125" bestFit="1" customWidth="1"/>
    <col min="11" max="11" width="11.42578125" bestFit="1" customWidth="1"/>
    <col min="12" max="12" width="12.85546875" bestFit="1" customWidth="1"/>
    <col min="13" max="13" width="10.7109375" bestFit="1" customWidth="1"/>
    <col min="14" max="14" width="17.85546875" bestFit="1" customWidth="1"/>
    <col min="15" max="15" width="14.85546875" bestFit="1" customWidth="1"/>
    <col min="16" max="16" width="27.140625" bestFit="1" customWidth="1"/>
    <col min="17" max="17" width="25.85546875" bestFit="1" customWidth="1"/>
    <col min="18" max="18" width="37.5703125" bestFit="1" customWidth="1"/>
    <col min="19" max="19" width="22.85546875" bestFit="1" customWidth="1"/>
    <col min="24" max="24" width="9.85546875" bestFit="1" customWidth="1"/>
    <col min="26" max="26" width="15.140625" bestFit="1" customWidth="1"/>
    <col min="27" max="27" width="30.140625" bestFit="1" customWidth="1"/>
    <col min="28" max="28" width="24.140625" bestFit="1" customWidth="1"/>
    <col min="29" max="29" width="28.85546875" bestFit="1" customWidth="1"/>
    <col min="30" max="30" width="30.42578125" bestFit="1" customWidth="1"/>
    <col min="31" max="31" width="18.85546875" bestFit="1" customWidth="1"/>
    <col min="32" max="32" width="15.28515625" bestFit="1" customWidth="1"/>
    <col min="33" max="33" width="14.7109375" bestFit="1" customWidth="1"/>
    <col min="34" max="34" width="17.42578125" bestFit="1" customWidth="1"/>
    <col min="35" max="35" width="41.42578125" bestFit="1" customWidth="1"/>
    <col min="36" max="36" width="25.7109375" bestFit="1" customWidth="1"/>
    <col min="37" max="41" width="23.5703125" bestFit="1" customWidth="1"/>
    <col min="42" max="42" width="21.28515625" bestFit="1" customWidth="1"/>
    <col min="43" max="43" width="27.5703125" bestFit="1" customWidth="1"/>
    <col min="44" max="44" width="12.7109375" bestFit="1" customWidth="1"/>
    <col min="45" max="45" width="22.7109375" bestFit="1" customWidth="1"/>
    <col min="46" max="46" width="21.85546875" bestFit="1" customWidth="1"/>
    <col min="49" max="49" width="30.7109375" bestFit="1" customWidth="1"/>
    <col min="50" max="50" width="36" bestFit="1" customWidth="1"/>
    <col min="51" max="51" width="25.28515625" bestFit="1" customWidth="1"/>
    <col min="52" max="52" width="24.5703125" bestFit="1" customWidth="1"/>
    <col min="53" max="53" width="13.28515625" bestFit="1" customWidth="1"/>
    <col min="54" max="54" width="26.7109375" bestFit="1" customWidth="1"/>
  </cols>
  <sheetData>
    <row r="1" spans="1:54">
      <c r="A1" s="2" t="s">
        <v>780</v>
      </c>
    </row>
    <row r="3" spans="1:54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</row>
    <row r="4" spans="1:54">
      <c r="A4">
        <v>477</v>
      </c>
      <c r="B4">
        <v>1986</v>
      </c>
      <c r="C4">
        <v>38</v>
      </c>
      <c r="D4" t="s">
        <v>781</v>
      </c>
      <c r="E4" t="s">
        <v>54</v>
      </c>
      <c r="F4" t="s">
        <v>782</v>
      </c>
      <c r="G4" t="s">
        <v>55</v>
      </c>
      <c r="H4">
        <v>83512</v>
      </c>
      <c r="I4">
        <v>83512</v>
      </c>
      <c r="J4" t="s">
        <v>56</v>
      </c>
      <c r="K4">
        <v>0</v>
      </c>
      <c r="L4">
        <v>0</v>
      </c>
      <c r="M4" t="s">
        <v>783</v>
      </c>
      <c r="N4" t="s">
        <v>57</v>
      </c>
      <c r="O4" s="8">
        <v>41916</v>
      </c>
      <c r="P4">
        <v>109</v>
      </c>
      <c r="Q4">
        <v>31</v>
      </c>
      <c r="R4">
        <v>78</v>
      </c>
      <c r="S4" s="8">
        <v>41838</v>
      </c>
      <c r="T4">
        <v>1060</v>
      </c>
      <c r="U4">
        <v>61</v>
      </c>
      <c r="V4">
        <v>835</v>
      </c>
      <c r="W4">
        <v>80</v>
      </c>
      <c r="X4">
        <v>20</v>
      </c>
      <c r="Y4">
        <v>101</v>
      </c>
      <c r="Z4">
        <v>2157</v>
      </c>
      <c r="AA4">
        <v>19.788990825688074</v>
      </c>
      <c r="AB4" t="s">
        <v>58</v>
      </c>
      <c r="AC4" t="s">
        <v>59</v>
      </c>
      <c r="AD4">
        <v>1</v>
      </c>
      <c r="AE4" t="s">
        <v>772</v>
      </c>
      <c r="AF4">
        <v>10</v>
      </c>
      <c r="AG4">
        <v>4</v>
      </c>
      <c r="AH4">
        <v>7</v>
      </c>
      <c r="AI4" t="s">
        <v>31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4</v>
      </c>
      <c r="AQ4" t="s">
        <v>36</v>
      </c>
      <c r="AR4">
        <v>1</v>
      </c>
      <c r="AS4" t="s">
        <v>43</v>
      </c>
      <c r="AT4">
        <v>0</v>
      </c>
      <c r="AU4">
        <v>3</v>
      </c>
      <c r="AV4">
        <v>11</v>
      </c>
      <c r="AW4">
        <v>4</v>
      </c>
      <c r="AX4">
        <v>3</v>
      </c>
      <c r="AY4">
        <v>0</v>
      </c>
      <c r="AZ4">
        <v>1</v>
      </c>
      <c r="BA4">
        <v>8</v>
      </c>
      <c r="BB4" t="s">
        <v>758</v>
      </c>
    </row>
    <row r="5" spans="1:54">
      <c r="A5">
        <v>2781</v>
      </c>
      <c r="B5">
        <v>1981</v>
      </c>
      <c r="C5">
        <v>43</v>
      </c>
      <c r="D5" t="s">
        <v>781</v>
      </c>
      <c r="E5" t="s">
        <v>54</v>
      </c>
      <c r="F5" t="s">
        <v>782</v>
      </c>
      <c r="G5" t="s">
        <v>60</v>
      </c>
      <c r="H5">
        <v>72066</v>
      </c>
      <c r="I5">
        <v>72066</v>
      </c>
      <c r="J5" t="s">
        <v>61</v>
      </c>
      <c r="K5">
        <v>0</v>
      </c>
      <c r="L5">
        <v>0</v>
      </c>
      <c r="M5" t="s">
        <v>783</v>
      </c>
      <c r="N5" t="s">
        <v>62</v>
      </c>
      <c r="O5" s="8">
        <v>41916</v>
      </c>
      <c r="P5">
        <v>103</v>
      </c>
      <c r="Q5">
        <v>55</v>
      </c>
      <c r="R5">
        <v>48</v>
      </c>
      <c r="S5" s="8">
        <v>41868</v>
      </c>
      <c r="T5">
        <v>1003</v>
      </c>
      <c r="U5">
        <v>34</v>
      </c>
      <c r="V5">
        <v>536</v>
      </c>
      <c r="W5">
        <v>134</v>
      </c>
      <c r="X5">
        <v>51</v>
      </c>
      <c r="Y5">
        <v>34</v>
      </c>
      <c r="Z5">
        <v>1792</v>
      </c>
      <c r="AA5">
        <v>17.398058252427184</v>
      </c>
      <c r="AB5" t="s">
        <v>58</v>
      </c>
      <c r="AC5" t="s">
        <v>63</v>
      </c>
      <c r="AD5">
        <v>1</v>
      </c>
      <c r="AE5" t="s">
        <v>772</v>
      </c>
      <c r="AF5">
        <v>6</v>
      </c>
      <c r="AG5">
        <v>4</v>
      </c>
      <c r="AH5">
        <v>6</v>
      </c>
      <c r="AI5" t="s">
        <v>31</v>
      </c>
      <c r="AJ5">
        <v>2</v>
      </c>
      <c r="AK5">
        <v>1</v>
      </c>
      <c r="AL5">
        <v>0</v>
      </c>
      <c r="AM5">
        <v>0</v>
      </c>
      <c r="AN5">
        <v>0</v>
      </c>
      <c r="AO5">
        <v>1</v>
      </c>
      <c r="AP5">
        <v>2</v>
      </c>
      <c r="AQ5" t="s">
        <v>36</v>
      </c>
      <c r="AR5">
        <v>1</v>
      </c>
      <c r="AS5" t="s">
        <v>43</v>
      </c>
      <c r="AT5">
        <v>0</v>
      </c>
      <c r="AU5">
        <v>3</v>
      </c>
      <c r="AV5">
        <v>11</v>
      </c>
      <c r="AW5">
        <v>4</v>
      </c>
      <c r="AX5">
        <v>3</v>
      </c>
      <c r="AY5">
        <v>0</v>
      </c>
      <c r="AZ5">
        <v>1</v>
      </c>
      <c r="BA5">
        <v>8</v>
      </c>
      <c r="BB5" t="s">
        <v>758</v>
      </c>
    </row>
    <row r="6" spans="1:54">
      <c r="A6">
        <v>10530</v>
      </c>
      <c r="B6">
        <v>1959</v>
      </c>
      <c r="C6">
        <v>65</v>
      </c>
      <c r="D6" t="s">
        <v>784</v>
      </c>
      <c r="E6" t="s">
        <v>68</v>
      </c>
      <c r="F6" t="s">
        <v>782</v>
      </c>
      <c r="G6" t="s">
        <v>89</v>
      </c>
      <c r="H6">
        <v>67786</v>
      </c>
      <c r="I6">
        <v>67786</v>
      </c>
      <c r="J6" t="s">
        <v>61</v>
      </c>
      <c r="K6">
        <v>0</v>
      </c>
      <c r="L6">
        <v>0</v>
      </c>
      <c r="M6" t="s">
        <v>783</v>
      </c>
      <c r="N6" t="s">
        <v>230</v>
      </c>
      <c r="O6" s="8">
        <v>41916</v>
      </c>
      <c r="P6">
        <v>301</v>
      </c>
      <c r="Q6">
        <v>0</v>
      </c>
      <c r="R6">
        <v>301</v>
      </c>
      <c r="S6" s="8">
        <v>41615</v>
      </c>
      <c r="T6">
        <v>431</v>
      </c>
      <c r="U6">
        <v>82</v>
      </c>
      <c r="V6">
        <v>441</v>
      </c>
      <c r="W6">
        <v>80</v>
      </c>
      <c r="X6">
        <v>20</v>
      </c>
      <c r="Y6">
        <v>102</v>
      </c>
      <c r="Z6">
        <v>1156</v>
      </c>
      <c r="AA6">
        <v>3.8405315614617939</v>
      </c>
      <c r="AB6" t="s">
        <v>146</v>
      </c>
      <c r="AC6" t="s">
        <v>59</v>
      </c>
      <c r="AD6">
        <v>1</v>
      </c>
      <c r="AE6" t="s">
        <v>772</v>
      </c>
      <c r="AF6">
        <v>6</v>
      </c>
      <c r="AG6">
        <v>3</v>
      </c>
      <c r="AH6">
        <v>6</v>
      </c>
      <c r="AI6" t="s">
        <v>31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 t="s">
        <v>67</v>
      </c>
      <c r="AR6">
        <v>1</v>
      </c>
      <c r="AS6" t="s">
        <v>785</v>
      </c>
      <c r="AT6">
        <v>0</v>
      </c>
      <c r="AU6">
        <v>3</v>
      </c>
      <c r="AV6">
        <v>11</v>
      </c>
      <c r="AW6">
        <v>4</v>
      </c>
      <c r="AX6">
        <v>3</v>
      </c>
      <c r="AY6">
        <v>0</v>
      </c>
      <c r="AZ6">
        <v>1</v>
      </c>
      <c r="BA6">
        <v>8</v>
      </c>
      <c r="BB6" t="s">
        <v>758</v>
      </c>
    </row>
    <row r="7" spans="1:54">
      <c r="A7">
        <v>1127</v>
      </c>
      <c r="B7">
        <v>1973</v>
      </c>
      <c r="C7">
        <v>51</v>
      </c>
      <c r="D7" t="s">
        <v>786</v>
      </c>
      <c r="E7" t="s">
        <v>68</v>
      </c>
      <c r="F7" t="s">
        <v>782</v>
      </c>
      <c r="G7" t="s">
        <v>55</v>
      </c>
      <c r="H7">
        <v>85844</v>
      </c>
      <c r="I7">
        <v>85844</v>
      </c>
      <c r="J7" t="s">
        <v>56</v>
      </c>
      <c r="K7">
        <v>0</v>
      </c>
      <c r="L7">
        <v>0</v>
      </c>
      <c r="M7" t="s">
        <v>783</v>
      </c>
      <c r="N7" t="s">
        <v>69</v>
      </c>
      <c r="O7" s="8">
        <v>41916</v>
      </c>
      <c r="P7">
        <v>128</v>
      </c>
      <c r="Q7">
        <v>62</v>
      </c>
      <c r="R7">
        <v>66</v>
      </c>
      <c r="S7" s="8">
        <v>41850</v>
      </c>
      <c r="T7">
        <v>938</v>
      </c>
      <c r="U7">
        <v>19</v>
      </c>
      <c r="V7">
        <v>843</v>
      </c>
      <c r="W7">
        <v>25</v>
      </c>
      <c r="X7">
        <v>95</v>
      </c>
      <c r="Y7">
        <v>38</v>
      </c>
      <c r="Z7">
        <v>1958</v>
      </c>
      <c r="AA7">
        <v>15.296875</v>
      </c>
      <c r="AB7" t="s">
        <v>58</v>
      </c>
      <c r="AC7" t="s">
        <v>63</v>
      </c>
      <c r="AD7">
        <v>1</v>
      </c>
      <c r="AE7" t="s">
        <v>772</v>
      </c>
      <c r="AF7">
        <v>7</v>
      </c>
      <c r="AG7">
        <v>6</v>
      </c>
      <c r="AH7">
        <v>6</v>
      </c>
      <c r="AI7" t="s">
        <v>31</v>
      </c>
      <c r="AJ7">
        <v>2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 t="s">
        <v>40</v>
      </c>
      <c r="AR7">
        <v>1</v>
      </c>
      <c r="AS7" t="s">
        <v>43</v>
      </c>
      <c r="AT7">
        <v>0</v>
      </c>
      <c r="AU7">
        <v>3</v>
      </c>
      <c r="AV7">
        <v>11</v>
      </c>
      <c r="AW7">
        <v>4</v>
      </c>
      <c r="AX7">
        <v>3</v>
      </c>
      <c r="AY7">
        <v>0</v>
      </c>
      <c r="AZ7">
        <v>1</v>
      </c>
      <c r="BA7">
        <v>8</v>
      </c>
      <c r="BB7" t="s">
        <v>758</v>
      </c>
    </row>
    <row r="8" spans="1:54">
      <c r="A8">
        <v>1225</v>
      </c>
      <c r="B8">
        <v>1963</v>
      </c>
      <c r="C8">
        <v>61</v>
      </c>
      <c r="D8" t="s">
        <v>784</v>
      </c>
      <c r="E8" t="s">
        <v>54</v>
      </c>
      <c r="F8" t="s">
        <v>782</v>
      </c>
      <c r="G8" t="s">
        <v>55</v>
      </c>
      <c r="H8">
        <v>80124</v>
      </c>
      <c r="I8">
        <v>80124</v>
      </c>
      <c r="J8" t="s">
        <v>56</v>
      </c>
      <c r="K8">
        <v>0</v>
      </c>
      <c r="L8">
        <v>0</v>
      </c>
      <c r="M8" t="s">
        <v>783</v>
      </c>
      <c r="N8" t="s">
        <v>70</v>
      </c>
      <c r="O8" s="8">
        <v>41916</v>
      </c>
      <c r="P8">
        <v>100</v>
      </c>
      <c r="Q8">
        <v>47</v>
      </c>
      <c r="R8">
        <v>53</v>
      </c>
      <c r="S8" s="8">
        <v>41863</v>
      </c>
      <c r="T8">
        <v>483</v>
      </c>
      <c r="U8">
        <v>84</v>
      </c>
      <c r="V8">
        <v>398</v>
      </c>
      <c r="W8">
        <v>205</v>
      </c>
      <c r="X8">
        <v>84</v>
      </c>
      <c r="Y8">
        <v>241</v>
      </c>
      <c r="Z8">
        <v>1495</v>
      </c>
      <c r="AA8">
        <v>14.95</v>
      </c>
      <c r="AB8" t="s">
        <v>58</v>
      </c>
      <c r="AC8" t="s">
        <v>63</v>
      </c>
      <c r="AD8">
        <v>1</v>
      </c>
      <c r="AE8" t="s">
        <v>772</v>
      </c>
      <c r="AF8">
        <v>8</v>
      </c>
      <c r="AG8">
        <v>3</v>
      </c>
      <c r="AH8">
        <v>7</v>
      </c>
      <c r="AI8" t="s">
        <v>31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 t="s">
        <v>38</v>
      </c>
      <c r="AR8">
        <v>1</v>
      </c>
      <c r="AS8" t="s">
        <v>43</v>
      </c>
      <c r="AT8">
        <v>0</v>
      </c>
      <c r="AU8">
        <v>3</v>
      </c>
      <c r="AV8">
        <v>11</v>
      </c>
      <c r="AW8">
        <v>4</v>
      </c>
      <c r="AX8">
        <v>3</v>
      </c>
      <c r="AY8">
        <v>0</v>
      </c>
      <c r="AZ8">
        <v>1</v>
      </c>
      <c r="BA8">
        <v>8</v>
      </c>
      <c r="BB8" t="s">
        <v>758</v>
      </c>
    </row>
    <row r="9" spans="1:54">
      <c r="A9">
        <v>7059</v>
      </c>
      <c r="B9">
        <v>1963</v>
      </c>
      <c r="C9">
        <v>61</v>
      </c>
      <c r="D9" t="s">
        <v>784</v>
      </c>
      <c r="E9" t="s">
        <v>54</v>
      </c>
      <c r="F9" t="s">
        <v>782</v>
      </c>
      <c r="G9" t="s">
        <v>55</v>
      </c>
      <c r="H9">
        <v>80124</v>
      </c>
      <c r="I9">
        <v>80124</v>
      </c>
      <c r="J9" t="s">
        <v>56</v>
      </c>
      <c r="K9">
        <v>0</v>
      </c>
      <c r="L9">
        <v>0</v>
      </c>
      <c r="M9" t="s">
        <v>783</v>
      </c>
      <c r="N9" t="s">
        <v>70</v>
      </c>
      <c r="O9" s="8">
        <v>41916</v>
      </c>
      <c r="P9">
        <v>100</v>
      </c>
      <c r="Q9">
        <v>47</v>
      </c>
      <c r="R9">
        <v>53</v>
      </c>
      <c r="S9" s="8">
        <v>41863</v>
      </c>
      <c r="T9">
        <v>483</v>
      </c>
      <c r="U9">
        <v>84</v>
      </c>
      <c r="V9">
        <v>398</v>
      </c>
      <c r="W9">
        <v>205</v>
      </c>
      <c r="X9">
        <v>84</v>
      </c>
      <c r="Y9">
        <v>241</v>
      </c>
      <c r="Z9">
        <v>1495</v>
      </c>
      <c r="AA9">
        <v>14.95</v>
      </c>
      <c r="AB9" t="s">
        <v>58</v>
      </c>
      <c r="AC9" t="s">
        <v>63</v>
      </c>
      <c r="AD9">
        <v>1</v>
      </c>
      <c r="AE9" t="s">
        <v>772</v>
      </c>
      <c r="AF9">
        <v>8</v>
      </c>
      <c r="AG9">
        <v>3</v>
      </c>
      <c r="AH9">
        <v>7</v>
      </c>
      <c r="AI9" t="s">
        <v>31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 t="s">
        <v>38</v>
      </c>
      <c r="AR9">
        <v>1</v>
      </c>
      <c r="AS9" t="s">
        <v>43</v>
      </c>
      <c r="AT9">
        <v>0</v>
      </c>
      <c r="AU9">
        <v>3</v>
      </c>
      <c r="AV9">
        <v>11</v>
      </c>
      <c r="AW9">
        <v>4</v>
      </c>
      <c r="AX9">
        <v>3</v>
      </c>
      <c r="AY9">
        <v>0</v>
      </c>
      <c r="AZ9">
        <v>1</v>
      </c>
      <c r="BA9">
        <v>8</v>
      </c>
      <c r="BB9" t="s">
        <v>758</v>
      </c>
    </row>
    <row r="10" spans="1:54">
      <c r="A10">
        <v>737</v>
      </c>
      <c r="B10">
        <v>1949</v>
      </c>
      <c r="C10">
        <v>75</v>
      </c>
      <c r="D10" t="s">
        <v>784</v>
      </c>
      <c r="E10" t="s">
        <v>68</v>
      </c>
      <c r="F10" t="s">
        <v>782</v>
      </c>
      <c r="G10" t="s">
        <v>55</v>
      </c>
      <c r="H10">
        <v>80360</v>
      </c>
      <c r="I10">
        <v>80360</v>
      </c>
      <c r="J10" t="s">
        <v>56</v>
      </c>
      <c r="K10">
        <v>0</v>
      </c>
      <c r="L10">
        <v>0</v>
      </c>
      <c r="M10" t="s">
        <v>783</v>
      </c>
      <c r="N10" t="s">
        <v>229</v>
      </c>
      <c r="O10" s="8">
        <v>41916</v>
      </c>
      <c r="P10">
        <v>580</v>
      </c>
      <c r="Q10">
        <v>56</v>
      </c>
      <c r="R10">
        <v>524</v>
      </c>
      <c r="S10" s="8">
        <v>41392</v>
      </c>
      <c r="T10">
        <v>1493</v>
      </c>
      <c r="U10">
        <v>86</v>
      </c>
      <c r="V10">
        <v>454</v>
      </c>
      <c r="W10">
        <v>112</v>
      </c>
      <c r="X10">
        <v>43</v>
      </c>
      <c r="Y10">
        <v>43</v>
      </c>
      <c r="Z10">
        <v>2231</v>
      </c>
      <c r="AA10">
        <v>3.8465517241379312</v>
      </c>
      <c r="AB10" t="s">
        <v>146</v>
      </c>
      <c r="AC10" t="s">
        <v>63</v>
      </c>
      <c r="AD10">
        <v>2</v>
      </c>
      <c r="AE10" t="s">
        <v>772</v>
      </c>
      <c r="AF10">
        <v>5</v>
      </c>
      <c r="AG10">
        <v>4</v>
      </c>
      <c r="AH10">
        <v>4</v>
      </c>
      <c r="AI10" t="s">
        <v>31</v>
      </c>
      <c r="AJ10">
        <v>2</v>
      </c>
      <c r="AK10">
        <v>1</v>
      </c>
      <c r="AL10">
        <v>0</v>
      </c>
      <c r="AM10">
        <v>0</v>
      </c>
      <c r="AN10">
        <v>1</v>
      </c>
      <c r="AO10">
        <v>1</v>
      </c>
      <c r="AP10">
        <v>3</v>
      </c>
      <c r="AQ10" t="s">
        <v>36</v>
      </c>
      <c r="AR10">
        <v>1</v>
      </c>
      <c r="AS10" t="s">
        <v>43</v>
      </c>
      <c r="AT10">
        <v>0</v>
      </c>
      <c r="AU10">
        <v>3</v>
      </c>
      <c r="AV10">
        <v>11</v>
      </c>
      <c r="AW10">
        <v>4</v>
      </c>
      <c r="AX10">
        <v>3</v>
      </c>
      <c r="AY10">
        <v>0</v>
      </c>
      <c r="AZ10">
        <v>1</v>
      </c>
      <c r="BA10">
        <v>8</v>
      </c>
      <c r="BB10" t="s">
        <v>758</v>
      </c>
    </row>
    <row r="11" spans="1:54">
      <c r="A11">
        <v>3010</v>
      </c>
      <c r="B11">
        <v>1989</v>
      </c>
      <c r="C11">
        <v>35</v>
      </c>
      <c r="D11" t="s">
        <v>781</v>
      </c>
      <c r="E11" t="s">
        <v>64</v>
      </c>
      <c r="F11" t="s">
        <v>782</v>
      </c>
      <c r="G11" t="s">
        <v>65</v>
      </c>
      <c r="H11">
        <v>88420</v>
      </c>
      <c r="I11">
        <v>88420</v>
      </c>
      <c r="J11" t="s">
        <v>56</v>
      </c>
      <c r="K11">
        <v>0</v>
      </c>
      <c r="L11">
        <v>0</v>
      </c>
      <c r="M11" t="s">
        <v>783</v>
      </c>
      <c r="N11" t="s">
        <v>73</v>
      </c>
      <c r="O11" s="8">
        <v>41916</v>
      </c>
      <c r="P11">
        <v>155</v>
      </c>
      <c r="Q11">
        <v>87</v>
      </c>
      <c r="R11">
        <v>68</v>
      </c>
      <c r="S11" s="8">
        <v>41848</v>
      </c>
      <c r="T11">
        <v>957</v>
      </c>
      <c r="U11">
        <v>153</v>
      </c>
      <c r="V11">
        <v>612</v>
      </c>
      <c r="W11">
        <v>99</v>
      </c>
      <c r="X11">
        <v>95</v>
      </c>
      <c r="Y11">
        <v>153</v>
      </c>
      <c r="Z11">
        <v>2069</v>
      </c>
      <c r="AA11">
        <v>13.348387096774193</v>
      </c>
      <c r="AB11" t="s">
        <v>58</v>
      </c>
      <c r="AC11" t="s">
        <v>63</v>
      </c>
      <c r="AD11">
        <v>1</v>
      </c>
      <c r="AE11" t="s">
        <v>772</v>
      </c>
      <c r="AF11">
        <v>8</v>
      </c>
      <c r="AG11">
        <v>4</v>
      </c>
      <c r="AH11">
        <v>7</v>
      </c>
      <c r="AI11" t="s">
        <v>31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1</v>
      </c>
      <c r="AP11">
        <v>3</v>
      </c>
      <c r="AQ11" t="s">
        <v>36</v>
      </c>
      <c r="AR11">
        <v>1</v>
      </c>
      <c r="AS11" t="s">
        <v>43</v>
      </c>
      <c r="AT11">
        <v>0</v>
      </c>
      <c r="AU11">
        <v>3</v>
      </c>
      <c r="AV11">
        <v>11</v>
      </c>
      <c r="AW11">
        <v>4</v>
      </c>
      <c r="AX11">
        <v>3</v>
      </c>
      <c r="AY11">
        <v>0</v>
      </c>
      <c r="AZ11">
        <v>1</v>
      </c>
      <c r="BA11">
        <v>8</v>
      </c>
      <c r="BB11" t="s">
        <v>758</v>
      </c>
    </row>
    <row r="12" spans="1:54">
      <c r="A12">
        <v>9400</v>
      </c>
      <c r="B12">
        <v>1958</v>
      </c>
      <c r="C12">
        <v>66</v>
      </c>
      <c r="D12" t="s">
        <v>784</v>
      </c>
      <c r="E12" t="s">
        <v>74</v>
      </c>
      <c r="F12" t="s">
        <v>782</v>
      </c>
      <c r="G12" t="s">
        <v>60</v>
      </c>
      <c r="H12">
        <v>85485</v>
      </c>
      <c r="I12">
        <v>85485</v>
      </c>
      <c r="J12" t="s">
        <v>56</v>
      </c>
      <c r="K12">
        <v>0</v>
      </c>
      <c r="L12">
        <v>0</v>
      </c>
      <c r="M12" t="s">
        <v>783</v>
      </c>
      <c r="N12" t="s">
        <v>75</v>
      </c>
      <c r="O12" s="8">
        <v>41916</v>
      </c>
      <c r="P12">
        <v>105</v>
      </c>
      <c r="Q12">
        <v>73</v>
      </c>
      <c r="R12">
        <v>32</v>
      </c>
      <c r="S12" s="8">
        <v>41884</v>
      </c>
      <c r="T12">
        <v>630</v>
      </c>
      <c r="U12">
        <v>26</v>
      </c>
      <c r="V12">
        <v>611</v>
      </c>
      <c r="W12">
        <v>44</v>
      </c>
      <c r="X12">
        <v>18</v>
      </c>
      <c r="Y12">
        <v>54</v>
      </c>
      <c r="Z12">
        <v>1383</v>
      </c>
      <c r="AA12">
        <v>13.171428571428571</v>
      </c>
      <c r="AB12" t="s">
        <v>58</v>
      </c>
      <c r="AC12" t="s">
        <v>63</v>
      </c>
      <c r="AD12">
        <v>1</v>
      </c>
      <c r="AE12" t="s">
        <v>772</v>
      </c>
      <c r="AF12">
        <v>6</v>
      </c>
      <c r="AG12">
        <v>6</v>
      </c>
      <c r="AH12">
        <v>6</v>
      </c>
      <c r="AI12" t="s">
        <v>31</v>
      </c>
      <c r="AJ12">
        <v>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t="s">
        <v>67</v>
      </c>
      <c r="AR12">
        <v>0</v>
      </c>
      <c r="AS12" t="s">
        <v>785</v>
      </c>
      <c r="AT12">
        <v>0</v>
      </c>
      <c r="AU12">
        <v>3</v>
      </c>
      <c r="AV12">
        <v>11</v>
      </c>
      <c r="AW12">
        <v>4</v>
      </c>
      <c r="AX12">
        <v>3</v>
      </c>
      <c r="AY12">
        <v>0</v>
      </c>
      <c r="AZ12">
        <v>1</v>
      </c>
      <c r="BA12">
        <v>8</v>
      </c>
      <c r="BB12" t="s">
        <v>758</v>
      </c>
    </row>
    <row r="13" spans="1:54">
      <c r="A13">
        <v>2831</v>
      </c>
      <c r="B13">
        <v>1976</v>
      </c>
      <c r="C13">
        <v>48</v>
      </c>
      <c r="D13" t="s">
        <v>786</v>
      </c>
      <c r="E13" t="s">
        <v>54</v>
      </c>
      <c r="F13" t="s">
        <v>782</v>
      </c>
      <c r="G13" t="s">
        <v>65</v>
      </c>
      <c r="H13">
        <v>78416</v>
      </c>
      <c r="I13">
        <v>78416</v>
      </c>
      <c r="J13" t="s">
        <v>56</v>
      </c>
      <c r="K13">
        <v>0</v>
      </c>
      <c r="L13">
        <v>1</v>
      </c>
      <c r="M13" t="s">
        <v>12</v>
      </c>
      <c r="N13" t="s">
        <v>77</v>
      </c>
      <c r="O13" s="8">
        <v>41916</v>
      </c>
      <c r="P13">
        <v>99</v>
      </c>
      <c r="Q13">
        <v>99</v>
      </c>
      <c r="R13">
        <v>0</v>
      </c>
      <c r="S13" s="8">
        <v>41916</v>
      </c>
      <c r="T13">
        <v>453</v>
      </c>
      <c r="U13">
        <v>38</v>
      </c>
      <c r="V13">
        <v>279</v>
      </c>
      <c r="W13">
        <v>188</v>
      </c>
      <c r="X13">
        <v>38</v>
      </c>
      <c r="Y13">
        <v>183</v>
      </c>
      <c r="Z13">
        <v>1179</v>
      </c>
      <c r="AA13">
        <v>11.909090909090908</v>
      </c>
      <c r="AB13" t="s">
        <v>58</v>
      </c>
      <c r="AC13" t="s">
        <v>63</v>
      </c>
      <c r="AD13">
        <v>2</v>
      </c>
      <c r="AE13" t="s">
        <v>772</v>
      </c>
      <c r="AF13">
        <v>10</v>
      </c>
      <c r="AG13">
        <v>7</v>
      </c>
      <c r="AH13">
        <v>7</v>
      </c>
      <c r="AI13" t="s">
        <v>31</v>
      </c>
      <c r="AJ13">
        <v>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 t="s">
        <v>67</v>
      </c>
      <c r="AR13">
        <v>0</v>
      </c>
      <c r="AS13" t="s">
        <v>785</v>
      </c>
      <c r="AT13">
        <v>0</v>
      </c>
      <c r="AU13">
        <v>3</v>
      </c>
      <c r="AV13">
        <v>11</v>
      </c>
      <c r="AW13">
        <v>4</v>
      </c>
      <c r="AX13">
        <v>3</v>
      </c>
      <c r="AY13">
        <v>0</v>
      </c>
      <c r="AZ13">
        <v>1</v>
      </c>
      <c r="BA13">
        <v>8</v>
      </c>
      <c r="BB13" t="s">
        <v>758</v>
      </c>
    </row>
    <row r="14" spans="1:54">
      <c r="A14">
        <v>9298</v>
      </c>
      <c r="B14">
        <v>1947</v>
      </c>
      <c r="C14">
        <v>77</v>
      </c>
      <c r="D14" t="s">
        <v>784</v>
      </c>
      <c r="E14" t="s">
        <v>68</v>
      </c>
      <c r="F14" t="s">
        <v>782</v>
      </c>
      <c r="G14" t="s">
        <v>65</v>
      </c>
      <c r="H14">
        <v>81574</v>
      </c>
      <c r="I14">
        <v>81574</v>
      </c>
      <c r="J14" t="s">
        <v>56</v>
      </c>
      <c r="K14">
        <v>0</v>
      </c>
      <c r="L14">
        <v>0</v>
      </c>
      <c r="M14" t="s">
        <v>783</v>
      </c>
      <c r="N14" t="s">
        <v>78</v>
      </c>
      <c r="O14" s="8">
        <v>41916</v>
      </c>
      <c r="P14">
        <v>159</v>
      </c>
      <c r="Q14">
        <v>89</v>
      </c>
      <c r="R14">
        <v>70</v>
      </c>
      <c r="S14" s="8">
        <v>41846</v>
      </c>
      <c r="T14">
        <v>1252</v>
      </c>
      <c r="U14">
        <v>0</v>
      </c>
      <c r="V14">
        <v>465</v>
      </c>
      <c r="W14">
        <v>46</v>
      </c>
      <c r="X14">
        <v>35</v>
      </c>
      <c r="Y14">
        <v>0</v>
      </c>
      <c r="Z14">
        <v>1798</v>
      </c>
      <c r="AA14">
        <v>11.308176100628931</v>
      </c>
      <c r="AB14" t="s">
        <v>58</v>
      </c>
      <c r="AC14" t="s">
        <v>63</v>
      </c>
      <c r="AD14">
        <v>1</v>
      </c>
      <c r="AE14" t="s">
        <v>772</v>
      </c>
      <c r="AF14">
        <v>8</v>
      </c>
      <c r="AG14">
        <v>4</v>
      </c>
      <c r="AH14">
        <v>5</v>
      </c>
      <c r="AI14" t="s">
        <v>31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2</v>
      </c>
      <c r="AQ14" t="s">
        <v>39</v>
      </c>
      <c r="AR14">
        <v>1</v>
      </c>
      <c r="AS14" t="s">
        <v>43</v>
      </c>
      <c r="AT14">
        <v>0</v>
      </c>
      <c r="AU14">
        <v>3</v>
      </c>
      <c r="AV14">
        <v>11</v>
      </c>
      <c r="AW14">
        <v>4</v>
      </c>
      <c r="AX14">
        <v>3</v>
      </c>
      <c r="AY14">
        <v>0</v>
      </c>
      <c r="AZ14">
        <v>1</v>
      </c>
      <c r="BA14">
        <v>8</v>
      </c>
      <c r="BB14" t="s">
        <v>758</v>
      </c>
    </row>
    <row r="15" spans="1:54">
      <c r="A15">
        <v>4394</v>
      </c>
      <c r="B15">
        <v>1965</v>
      </c>
      <c r="C15">
        <v>59</v>
      </c>
      <c r="D15" t="s">
        <v>786</v>
      </c>
      <c r="E15" t="s">
        <v>68</v>
      </c>
      <c r="F15" t="s">
        <v>782</v>
      </c>
      <c r="G15" t="s">
        <v>55</v>
      </c>
      <c r="H15">
        <v>81051</v>
      </c>
      <c r="I15">
        <v>81051</v>
      </c>
      <c r="J15" t="s">
        <v>56</v>
      </c>
      <c r="K15">
        <v>0</v>
      </c>
      <c r="L15">
        <v>0</v>
      </c>
      <c r="M15" t="s">
        <v>783</v>
      </c>
      <c r="N15" t="s">
        <v>79</v>
      </c>
      <c r="O15" s="8">
        <v>41916</v>
      </c>
      <c r="P15">
        <v>134</v>
      </c>
      <c r="Q15">
        <v>43</v>
      </c>
      <c r="R15">
        <v>91</v>
      </c>
      <c r="S15" s="8">
        <v>41825</v>
      </c>
      <c r="T15">
        <v>1142</v>
      </c>
      <c r="U15">
        <v>29</v>
      </c>
      <c r="V15">
        <v>249</v>
      </c>
      <c r="W15">
        <v>38</v>
      </c>
      <c r="X15">
        <v>29</v>
      </c>
      <c r="Y15">
        <v>14</v>
      </c>
      <c r="Z15">
        <v>1501</v>
      </c>
      <c r="AA15">
        <v>11.201492537313433</v>
      </c>
      <c r="AB15" t="s">
        <v>58</v>
      </c>
      <c r="AC15" t="s">
        <v>59</v>
      </c>
      <c r="AD15">
        <v>1</v>
      </c>
      <c r="AE15" t="s">
        <v>772</v>
      </c>
      <c r="AF15">
        <v>12</v>
      </c>
      <c r="AG15">
        <v>5</v>
      </c>
      <c r="AH15">
        <v>5</v>
      </c>
      <c r="AI15" t="s">
        <v>31</v>
      </c>
      <c r="AJ15">
        <v>2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2</v>
      </c>
      <c r="AQ15" t="s">
        <v>39</v>
      </c>
      <c r="AR15">
        <v>1</v>
      </c>
      <c r="AS15" t="s">
        <v>43</v>
      </c>
      <c r="AT15">
        <v>0</v>
      </c>
      <c r="AU15">
        <v>3</v>
      </c>
      <c r="AV15">
        <v>11</v>
      </c>
      <c r="AW15">
        <v>4</v>
      </c>
      <c r="AX15">
        <v>3</v>
      </c>
      <c r="AY15">
        <v>0</v>
      </c>
      <c r="AZ15">
        <v>1</v>
      </c>
      <c r="BA15">
        <v>8</v>
      </c>
      <c r="BB15" t="s">
        <v>758</v>
      </c>
    </row>
    <row r="16" spans="1:54">
      <c r="A16">
        <v>1340</v>
      </c>
      <c r="B16">
        <v>1986</v>
      </c>
      <c r="C16">
        <v>38</v>
      </c>
      <c r="D16" t="s">
        <v>781</v>
      </c>
      <c r="E16" t="s">
        <v>54</v>
      </c>
      <c r="F16" t="s">
        <v>782</v>
      </c>
      <c r="G16" t="s">
        <v>55</v>
      </c>
      <c r="H16">
        <v>92910</v>
      </c>
      <c r="I16">
        <v>92910</v>
      </c>
      <c r="J16" t="s">
        <v>56</v>
      </c>
      <c r="K16">
        <v>0</v>
      </c>
      <c r="L16">
        <v>0</v>
      </c>
      <c r="M16" t="s">
        <v>783</v>
      </c>
      <c r="N16" t="s">
        <v>80</v>
      </c>
      <c r="O16" s="8">
        <v>41916</v>
      </c>
      <c r="P16">
        <v>163</v>
      </c>
      <c r="Q16">
        <v>42</v>
      </c>
      <c r="R16">
        <v>121</v>
      </c>
      <c r="S16" s="8">
        <v>41795</v>
      </c>
      <c r="T16">
        <v>551</v>
      </c>
      <c r="U16">
        <v>137</v>
      </c>
      <c r="V16">
        <v>792</v>
      </c>
      <c r="W16">
        <v>179</v>
      </c>
      <c r="X16">
        <v>103</v>
      </c>
      <c r="Y16">
        <v>33</v>
      </c>
      <c r="Z16">
        <v>1795</v>
      </c>
      <c r="AA16">
        <v>11.012269938650308</v>
      </c>
      <c r="AB16" t="s">
        <v>58</v>
      </c>
      <c r="AC16" t="s">
        <v>59</v>
      </c>
      <c r="AD16">
        <v>1</v>
      </c>
      <c r="AE16" t="s">
        <v>772</v>
      </c>
      <c r="AF16">
        <v>13</v>
      </c>
      <c r="AG16">
        <v>6</v>
      </c>
      <c r="AH16">
        <v>7</v>
      </c>
      <c r="AI16" t="s">
        <v>31</v>
      </c>
      <c r="AJ16">
        <v>1</v>
      </c>
      <c r="AK16">
        <v>1</v>
      </c>
      <c r="AL16">
        <v>0</v>
      </c>
      <c r="AM16">
        <v>0</v>
      </c>
      <c r="AN16">
        <v>1</v>
      </c>
      <c r="AO16">
        <v>1</v>
      </c>
      <c r="AP16">
        <v>3</v>
      </c>
      <c r="AQ16" t="s">
        <v>36</v>
      </c>
      <c r="AR16">
        <v>1</v>
      </c>
      <c r="AS16" t="s">
        <v>43</v>
      </c>
      <c r="AT16">
        <v>0</v>
      </c>
      <c r="AU16">
        <v>3</v>
      </c>
      <c r="AV16">
        <v>11</v>
      </c>
      <c r="AW16">
        <v>4</v>
      </c>
      <c r="AX16">
        <v>3</v>
      </c>
      <c r="AY16">
        <v>0</v>
      </c>
      <c r="AZ16">
        <v>1</v>
      </c>
      <c r="BA16">
        <v>8</v>
      </c>
      <c r="BB16" t="s">
        <v>758</v>
      </c>
    </row>
    <row r="17" spans="1:54">
      <c r="A17">
        <v>5735</v>
      </c>
      <c r="B17">
        <v>1991</v>
      </c>
      <c r="C17">
        <v>33</v>
      </c>
      <c r="D17" t="s">
        <v>781</v>
      </c>
      <c r="E17" t="s">
        <v>64</v>
      </c>
      <c r="F17" t="s">
        <v>782</v>
      </c>
      <c r="G17" t="s">
        <v>60</v>
      </c>
      <c r="H17">
        <v>90638</v>
      </c>
      <c r="I17">
        <v>90638</v>
      </c>
      <c r="J17" t="s">
        <v>56</v>
      </c>
      <c r="K17">
        <v>0</v>
      </c>
      <c r="L17">
        <v>0</v>
      </c>
      <c r="M17" t="s">
        <v>783</v>
      </c>
      <c r="N17" t="s">
        <v>82</v>
      </c>
      <c r="O17" s="8">
        <v>41916</v>
      </c>
      <c r="P17">
        <v>233</v>
      </c>
      <c r="Q17">
        <v>29</v>
      </c>
      <c r="R17">
        <v>204</v>
      </c>
      <c r="S17" s="8">
        <v>41712</v>
      </c>
      <c r="T17">
        <v>1156</v>
      </c>
      <c r="U17">
        <v>120</v>
      </c>
      <c r="V17">
        <v>915</v>
      </c>
      <c r="W17">
        <v>94</v>
      </c>
      <c r="X17">
        <v>144</v>
      </c>
      <c r="Y17">
        <v>96</v>
      </c>
      <c r="Z17">
        <v>2525</v>
      </c>
      <c r="AA17">
        <v>10.836909871244636</v>
      </c>
      <c r="AB17" t="s">
        <v>58</v>
      </c>
      <c r="AC17" t="s">
        <v>59</v>
      </c>
      <c r="AD17">
        <v>1</v>
      </c>
      <c r="AE17" t="s">
        <v>772</v>
      </c>
      <c r="AF17">
        <v>10</v>
      </c>
      <c r="AG17">
        <v>3</v>
      </c>
      <c r="AH17">
        <v>4</v>
      </c>
      <c r="AI17" t="s">
        <v>31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 t="s">
        <v>40</v>
      </c>
      <c r="AR17">
        <v>1</v>
      </c>
      <c r="AS17" t="s">
        <v>43</v>
      </c>
      <c r="AT17">
        <v>0</v>
      </c>
      <c r="AU17">
        <v>3</v>
      </c>
      <c r="AV17">
        <v>11</v>
      </c>
      <c r="AW17">
        <v>4</v>
      </c>
      <c r="AX17">
        <v>3</v>
      </c>
      <c r="AY17">
        <v>0</v>
      </c>
      <c r="AZ17">
        <v>1</v>
      </c>
      <c r="BA17">
        <v>8</v>
      </c>
      <c r="BB17" t="s">
        <v>758</v>
      </c>
    </row>
    <row r="18" spans="1:54">
      <c r="A18">
        <v>5350</v>
      </c>
      <c r="B18">
        <v>1991</v>
      </c>
      <c r="C18">
        <v>33</v>
      </c>
      <c r="D18" t="s">
        <v>781</v>
      </c>
      <c r="E18" t="s">
        <v>64</v>
      </c>
      <c r="F18" t="s">
        <v>782</v>
      </c>
      <c r="G18" t="s">
        <v>60</v>
      </c>
      <c r="H18">
        <v>90638</v>
      </c>
      <c r="I18">
        <v>90638</v>
      </c>
      <c r="J18" t="s">
        <v>56</v>
      </c>
      <c r="K18">
        <v>0</v>
      </c>
      <c r="L18">
        <v>0</v>
      </c>
      <c r="M18" t="s">
        <v>783</v>
      </c>
      <c r="N18" t="s">
        <v>82</v>
      </c>
      <c r="O18" s="8">
        <v>41916</v>
      </c>
      <c r="P18">
        <v>233</v>
      </c>
      <c r="Q18">
        <v>29</v>
      </c>
      <c r="R18">
        <v>204</v>
      </c>
      <c r="S18" s="8">
        <v>41712</v>
      </c>
      <c r="T18">
        <v>1156</v>
      </c>
      <c r="U18">
        <v>120</v>
      </c>
      <c r="V18">
        <v>915</v>
      </c>
      <c r="W18">
        <v>94</v>
      </c>
      <c r="X18">
        <v>144</v>
      </c>
      <c r="Y18">
        <v>96</v>
      </c>
      <c r="Z18">
        <v>2525</v>
      </c>
      <c r="AA18">
        <v>10.836909871244636</v>
      </c>
      <c r="AB18" t="s">
        <v>58</v>
      </c>
      <c r="AC18" t="s">
        <v>59</v>
      </c>
      <c r="AD18">
        <v>1</v>
      </c>
      <c r="AE18" t="s">
        <v>772</v>
      </c>
      <c r="AF18">
        <v>10</v>
      </c>
      <c r="AG18">
        <v>3</v>
      </c>
      <c r="AH18">
        <v>4</v>
      </c>
      <c r="AI18" t="s">
        <v>31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 t="s">
        <v>40</v>
      </c>
      <c r="AR18">
        <v>1</v>
      </c>
      <c r="AS18" t="s">
        <v>43</v>
      </c>
      <c r="AT18">
        <v>0</v>
      </c>
      <c r="AU18">
        <v>3</v>
      </c>
      <c r="AV18">
        <v>11</v>
      </c>
      <c r="AW18">
        <v>4</v>
      </c>
      <c r="AX18">
        <v>3</v>
      </c>
      <c r="AY18">
        <v>0</v>
      </c>
      <c r="AZ18">
        <v>1</v>
      </c>
      <c r="BA18">
        <v>8</v>
      </c>
      <c r="BB18" t="s">
        <v>758</v>
      </c>
    </row>
    <row r="19" spans="1:54">
      <c r="A19">
        <v>1826</v>
      </c>
      <c r="B19">
        <v>1970</v>
      </c>
      <c r="C19">
        <v>54</v>
      </c>
      <c r="D19" t="s">
        <v>786</v>
      </c>
      <c r="E19" t="s">
        <v>54</v>
      </c>
      <c r="F19" t="s">
        <v>782</v>
      </c>
      <c r="G19" t="s">
        <v>71</v>
      </c>
      <c r="H19">
        <v>84835</v>
      </c>
      <c r="I19">
        <v>84835</v>
      </c>
      <c r="J19" t="s">
        <v>56</v>
      </c>
      <c r="K19">
        <v>0</v>
      </c>
      <c r="L19">
        <v>0</v>
      </c>
      <c r="M19" t="s">
        <v>783</v>
      </c>
      <c r="N19" t="s">
        <v>83</v>
      </c>
      <c r="O19" s="8">
        <v>41916</v>
      </c>
      <c r="P19">
        <v>110</v>
      </c>
      <c r="Q19">
        <v>0</v>
      </c>
      <c r="R19">
        <v>110</v>
      </c>
      <c r="S19" s="8">
        <v>41806</v>
      </c>
      <c r="T19">
        <v>189</v>
      </c>
      <c r="U19">
        <v>104</v>
      </c>
      <c r="V19">
        <v>379</v>
      </c>
      <c r="W19">
        <v>111</v>
      </c>
      <c r="X19">
        <v>189</v>
      </c>
      <c r="Y19">
        <v>218</v>
      </c>
      <c r="Z19">
        <v>1190</v>
      </c>
      <c r="AA19">
        <v>10.818181818181818</v>
      </c>
      <c r="AB19" t="s">
        <v>58</v>
      </c>
      <c r="AC19" t="s">
        <v>59</v>
      </c>
      <c r="AD19">
        <v>1</v>
      </c>
      <c r="AE19" t="s">
        <v>772</v>
      </c>
      <c r="AF19">
        <v>6</v>
      </c>
      <c r="AG19">
        <v>4</v>
      </c>
      <c r="AH19">
        <v>4</v>
      </c>
      <c r="AI19" t="s">
        <v>31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t="s">
        <v>67</v>
      </c>
      <c r="AR19">
        <v>1</v>
      </c>
      <c r="AS19" t="s">
        <v>785</v>
      </c>
      <c r="AT19">
        <v>0</v>
      </c>
      <c r="AU19">
        <v>3</v>
      </c>
      <c r="AV19">
        <v>11</v>
      </c>
      <c r="AW19">
        <v>4</v>
      </c>
      <c r="AX19">
        <v>3</v>
      </c>
      <c r="AY19">
        <v>0</v>
      </c>
      <c r="AZ19">
        <v>1</v>
      </c>
      <c r="BA19">
        <v>8</v>
      </c>
      <c r="BB19" t="s">
        <v>758</v>
      </c>
    </row>
    <row r="20" spans="1:54">
      <c r="A20">
        <v>9888</v>
      </c>
      <c r="B20">
        <v>1969</v>
      </c>
      <c r="C20">
        <v>55</v>
      </c>
      <c r="D20" t="s">
        <v>786</v>
      </c>
      <c r="E20" t="s">
        <v>54</v>
      </c>
      <c r="F20" t="s">
        <v>782</v>
      </c>
      <c r="G20" t="s">
        <v>65</v>
      </c>
      <c r="H20">
        <v>68695</v>
      </c>
      <c r="I20">
        <v>68695</v>
      </c>
      <c r="J20" t="s">
        <v>61</v>
      </c>
      <c r="K20">
        <v>0</v>
      </c>
      <c r="L20">
        <v>0</v>
      </c>
      <c r="M20" t="s">
        <v>783</v>
      </c>
      <c r="N20" t="s">
        <v>84</v>
      </c>
      <c r="O20" s="8">
        <v>41916</v>
      </c>
      <c r="P20">
        <v>101</v>
      </c>
      <c r="Q20">
        <v>3</v>
      </c>
      <c r="R20">
        <v>98</v>
      </c>
      <c r="S20" s="8">
        <v>41818</v>
      </c>
      <c r="T20">
        <v>458</v>
      </c>
      <c r="U20">
        <v>81</v>
      </c>
      <c r="V20">
        <v>356</v>
      </c>
      <c r="W20">
        <v>106</v>
      </c>
      <c r="X20">
        <v>50</v>
      </c>
      <c r="Y20">
        <v>40</v>
      </c>
      <c r="Z20">
        <v>1091</v>
      </c>
      <c r="AA20">
        <v>10.801980198019802</v>
      </c>
      <c r="AB20" t="s">
        <v>58</v>
      </c>
      <c r="AC20" t="s">
        <v>59</v>
      </c>
      <c r="AD20">
        <v>1</v>
      </c>
      <c r="AE20" t="s">
        <v>772</v>
      </c>
      <c r="AF20">
        <v>7</v>
      </c>
      <c r="AG20">
        <v>4</v>
      </c>
      <c r="AH20">
        <v>4</v>
      </c>
      <c r="AI20" t="s">
        <v>31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t="s">
        <v>67</v>
      </c>
      <c r="AR20">
        <v>0</v>
      </c>
      <c r="AS20" t="s">
        <v>785</v>
      </c>
      <c r="AT20">
        <v>0</v>
      </c>
      <c r="AU20">
        <v>3</v>
      </c>
      <c r="AV20">
        <v>11</v>
      </c>
      <c r="AW20">
        <v>4</v>
      </c>
      <c r="AX20">
        <v>3</v>
      </c>
      <c r="AY20">
        <v>0</v>
      </c>
      <c r="AZ20">
        <v>1</v>
      </c>
      <c r="BA20">
        <v>8</v>
      </c>
      <c r="BB20" t="s">
        <v>758</v>
      </c>
    </row>
    <row r="21" spans="1:54">
      <c r="A21">
        <v>4399</v>
      </c>
      <c r="B21">
        <v>1969</v>
      </c>
      <c r="C21">
        <v>55</v>
      </c>
      <c r="D21" t="s">
        <v>786</v>
      </c>
      <c r="E21" t="s">
        <v>54</v>
      </c>
      <c r="F21" t="s">
        <v>782</v>
      </c>
      <c r="G21" t="s">
        <v>65</v>
      </c>
      <c r="H21">
        <v>68695</v>
      </c>
      <c r="I21">
        <v>68695</v>
      </c>
      <c r="J21" t="s">
        <v>61</v>
      </c>
      <c r="K21">
        <v>0</v>
      </c>
      <c r="L21">
        <v>0</v>
      </c>
      <c r="M21" t="s">
        <v>783</v>
      </c>
      <c r="N21" t="s">
        <v>84</v>
      </c>
      <c r="O21" s="8">
        <v>41916</v>
      </c>
      <c r="P21">
        <v>101</v>
      </c>
      <c r="Q21">
        <v>3</v>
      </c>
      <c r="R21">
        <v>98</v>
      </c>
      <c r="S21" s="8">
        <v>41818</v>
      </c>
      <c r="T21">
        <v>458</v>
      </c>
      <c r="U21">
        <v>81</v>
      </c>
      <c r="V21">
        <v>356</v>
      </c>
      <c r="W21">
        <v>106</v>
      </c>
      <c r="X21">
        <v>50</v>
      </c>
      <c r="Y21">
        <v>40</v>
      </c>
      <c r="Z21">
        <v>1091</v>
      </c>
      <c r="AA21">
        <v>10.801980198019802</v>
      </c>
      <c r="AB21" t="s">
        <v>58</v>
      </c>
      <c r="AC21" t="s">
        <v>59</v>
      </c>
      <c r="AD21">
        <v>1</v>
      </c>
      <c r="AE21" t="s">
        <v>772</v>
      </c>
      <c r="AF21">
        <v>7</v>
      </c>
      <c r="AG21">
        <v>4</v>
      </c>
      <c r="AH21">
        <v>4</v>
      </c>
      <c r="AI21" t="s">
        <v>31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t="s">
        <v>67</v>
      </c>
      <c r="AR21">
        <v>0</v>
      </c>
      <c r="AS21" t="s">
        <v>785</v>
      </c>
      <c r="AT21">
        <v>0</v>
      </c>
      <c r="AU21">
        <v>3</v>
      </c>
      <c r="AV21">
        <v>11</v>
      </c>
      <c r="AW21">
        <v>4</v>
      </c>
      <c r="AX21">
        <v>3</v>
      </c>
      <c r="AY21">
        <v>0</v>
      </c>
      <c r="AZ21">
        <v>1</v>
      </c>
      <c r="BA21">
        <v>8</v>
      </c>
      <c r="BB21" t="s">
        <v>758</v>
      </c>
    </row>
    <row r="22" spans="1:54">
      <c r="A22">
        <v>203</v>
      </c>
      <c r="B22">
        <v>1975</v>
      </c>
      <c r="C22">
        <v>49</v>
      </c>
      <c r="D22" t="s">
        <v>786</v>
      </c>
      <c r="E22" t="s">
        <v>64</v>
      </c>
      <c r="F22" t="s">
        <v>782</v>
      </c>
      <c r="G22" t="s">
        <v>60</v>
      </c>
      <c r="H22">
        <v>81169</v>
      </c>
      <c r="I22">
        <v>81169</v>
      </c>
      <c r="J22" t="s">
        <v>56</v>
      </c>
      <c r="K22">
        <v>0</v>
      </c>
      <c r="L22">
        <v>0</v>
      </c>
      <c r="M22" t="s">
        <v>783</v>
      </c>
      <c r="N22" t="s">
        <v>228</v>
      </c>
      <c r="O22" s="8">
        <v>41916</v>
      </c>
      <c r="P22">
        <v>538</v>
      </c>
      <c r="Q22">
        <v>47</v>
      </c>
      <c r="R22">
        <v>491</v>
      </c>
      <c r="S22" s="8">
        <v>41425</v>
      </c>
      <c r="T22">
        <v>1288</v>
      </c>
      <c r="U22">
        <v>20</v>
      </c>
      <c r="V22">
        <v>613</v>
      </c>
      <c r="W22">
        <v>80</v>
      </c>
      <c r="X22">
        <v>61</v>
      </c>
      <c r="Y22">
        <v>27</v>
      </c>
      <c r="Z22">
        <v>2089</v>
      </c>
      <c r="AA22">
        <v>3.8828996282527881</v>
      </c>
      <c r="AB22" t="s">
        <v>146</v>
      </c>
      <c r="AC22" t="s">
        <v>59</v>
      </c>
      <c r="AD22">
        <v>1</v>
      </c>
      <c r="AE22" t="s">
        <v>772</v>
      </c>
      <c r="AF22">
        <v>9</v>
      </c>
      <c r="AG22">
        <v>5</v>
      </c>
      <c r="AH22">
        <v>7</v>
      </c>
      <c r="AI22" t="s">
        <v>31</v>
      </c>
      <c r="AJ22">
        <v>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t="s">
        <v>67</v>
      </c>
      <c r="AR22">
        <v>0</v>
      </c>
      <c r="AS22" t="s">
        <v>785</v>
      </c>
      <c r="AT22">
        <v>0</v>
      </c>
      <c r="AU22">
        <v>3</v>
      </c>
      <c r="AV22">
        <v>11</v>
      </c>
      <c r="AW22">
        <v>4</v>
      </c>
      <c r="AX22">
        <v>3</v>
      </c>
      <c r="AY22">
        <v>0</v>
      </c>
      <c r="AZ22">
        <v>1</v>
      </c>
      <c r="BA22">
        <v>8</v>
      </c>
      <c r="BB22" t="s">
        <v>758</v>
      </c>
    </row>
    <row r="23" spans="1:54">
      <c r="A23">
        <v>7959</v>
      </c>
      <c r="B23">
        <v>1961</v>
      </c>
      <c r="C23">
        <v>63</v>
      </c>
      <c r="D23" t="s">
        <v>784</v>
      </c>
      <c r="E23" t="s">
        <v>54</v>
      </c>
      <c r="F23" t="s">
        <v>782</v>
      </c>
      <c r="G23" t="s">
        <v>55</v>
      </c>
      <c r="H23">
        <v>79410</v>
      </c>
      <c r="I23">
        <v>79410</v>
      </c>
      <c r="J23" t="s">
        <v>56</v>
      </c>
      <c r="K23">
        <v>0</v>
      </c>
      <c r="L23">
        <v>0</v>
      </c>
      <c r="M23" t="s">
        <v>783</v>
      </c>
      <c r="N23" t="s">
        <v>69</v>
      </c>
      <c r="O23" s="8">
        <v>41916</v>
      </c>
      <c r="P23">
        <v>128</v>
      </c>
      <c r="Q23">
        <v>19</v>
      </c>
      <c r="R23">
        <v>109</v>
      </c>
      <c r="S23" s="8">
        <v>41807</v>
      </c>
      <c r="T23">
        <v>658</v>
      </c>
      <c r="U23">
        <v>80</v>
      </c>
      <c r="V23">
        <v>483</v>
      </c>
      <c r="W23">
        <v>123</v>
      </c>
      <c r="X23">
        <v>13</v>
      </c>
      <c r="Y23">
        <v>13</v>
      </c>
      <c r="Z23">
        <v>1370</v>
      </c>
      <c r="AA23">
        <v>10.703125</v>
      </c>
      <c r="AB23" t="s">
        <v>58</v>
      </c>
      <c r="AC23" t="s">
        <v>59</v>
      </c>
      <c r="AD23">
        <v>1</v>
      </c>
      <c r="AE23" t="s">
        <v>772</v>
      </c>
      <c r="AF23">
        <v>5</v>
      </c>
      <c r="AG23">
        <v>3</v>
      </c>
      <c r="AH23">
        <v>2</v>
      </c>
      <c r="AI23" t="s">
        <v>31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t="s">
        <v>67</v>
      </c>
      <c r="AR23">
        <v>0</v>
      </c>
      <c r="AS23" t="s">
        <v>785</v>
      </c>
      <c r="AT23">
        <v>0</v>
      </c>
      <c r="AU23">
        <v>3</v>
      </c>
      <c r="AV23">
        <v>11</v>
      </c>
      <c r="AW23">
        <v>4</v>
      </c>
      <c r="AX23">
        <v>3</v>
      </c>
      <c r="AY23">
        <v>0</v>
      </c>
      <c r="AZ23">
        <v>1</v>
      </c>
      <c r="BA23">
        <v>8</v>
      </c>
      <c r="BB23" t="s">
        <v>758</v>
      </c>
    </row>
    <row r="24" spans="1:54">
      <c r="A24">
        <v>7875</v>
      </c>
      <c r="B24">
        <v>1949</v>
      </c>
      <c r="C24">
        <v>75</v>
      </c>
      <c r="D24" t="s">
        <v>784</v>
      </c>
      <c r="E24" t="s">
        <v>54</v>
      </c>
      <c r="F24" t="s">
        <v>782</v>
      </c>
      <c r="G24" t="s">
        <v>55</v>
      </c>
      <c r="H24">
        <v>72025</v>
      </c>
      <c r="I24">
        <v>72025</v>
      </c>
      <c r="J24" t="s">
        <v>61</v>
      </c>
      <c r="K24">
        <v>0</v>
      </c>
      <c r="L24">
        <v>0</v>
      </c>
      <c r="M24" t="s">
        <v>783</v>
      </c>
      <c r="N24" t="s">
        <v>86</v>
      </c>
      <c r="O24" s="8">
        <v>41916</v>
      </c>
      <c r="P24">
        <v>158</v>
      </c>
      <c r="Q24">
        <v>46</v>
      </c>
      <c r="R24">
        <v>112</v>
      </c>
      <c r="S24" s="8">
        <v>41804</v>
      </c>
      <c r="T24">
        <v>967</v>
      </c>
      <c r="U24">
        <v>0</v>
      </c>
      <c r="V24">
        <v>617</v>
      </c>
      <c r="W24">
        <v>43</v>
      </c>
      <c r="X24">
        <v>50</v>
      </c>
      <c r="Y24">
        <v>0</v>
      </c>
      <c r="Z24">
        <v>1677</v>
      </c>
      <c r="AA24">
        <v>10.613924050632912</v>
      </c>
      <c r="AB24" t="s">
        <v>58</v>
      </c>
      <c r="AC24" t="s">
        <v>63</v>
      </c>
      <c r="AD24">
        <v>1</v>
      </c>
      <c r="AE24" t="s">
        <v>772</v>
      </c>
      <c r="AF24">
        <v>13</v>
      </c>
      <c r="AG24">
        <v>4</v>
      </c>
      <c r="AH24">
        <v>8</v>
      </c>
      <c r="AI24" t="s">
        <v>31</v>
      </c>
      <c r="AJ24">
        <v>2</v>
      </c>
      <c r="AK24">
        <v>1</v>
      </c>
      <c r="AL24">
        <v>0</v>
      </c>
      <c r="AM24">
        <v>0</v>
      </c>
      <c r="AN24">
        <v>1</v>
      </c>
      <c r="AO24">
        <v>1</v>
      </c>
      <c r="AP24">
        <v>3</v>
      </c>
      <c r="AQ24" t="s">
        <v>36</v>
      </c>
      <c r="AR24">
        <v>1</v>
      </c>
      <c r="AS24" t="s">
        <v>43</v>
      </c>
      <c r="AT24">
        <v>0</v>
      </c>
      <c r="AU24">
        <v>3</v>
      </c>
      <c r="AV24">
        <v>11</v>
      </c>
      <c r="AW24">
        <v>4</v>
      </c>
      <c r="AX24">
        <v>3</v>
      </c>
      <c r="AY24">
        <v>0</v>
      </c>
      <c r="AZ24">
        <v>1</v>
      </c>
      <c r="BA24">
        <v>8</v>
      </c>
      <c r="BB24" t="s">
        <v>758</v>
      </c>
    </row>
    <row r="25" spans="1:54">
      <c r="A25">
        <v>9010</v>
      </c>
      <c r="B25">
        <v>1972</v>
      </c>
      <c r="C25">
        <v>52</v>
      </c>
      <c r="D25" t="s">
        <v>786</v>
      </c>
      <c r="E25" t="s">
        <v>64</v>
      </c>
      <c r="F25" t="s">
        <v>782</v>
      </c>
      <c r="G25" t="s">
        <v>55</v>
      </c>
      <c r="H25">
        <v>83151</v>
      </c>
      <c r="I25">
        <v>83151</v>
      </c>
      <c r="J25" t="s">
        <v>56</v>
      </c>
      <c r="K25">
        <v>0</v>
      </c>
      <c r="L25">
        <v>0</v>
      </c>
      <c r="M25" t="s">
        <v>783</v>
      </c>
      <c r="N25" t="s">
        <v>227</v>
      </c>
      <c r="O25" s="8">
        <v>41916</v>
      </c>
      <c r="P25">
        <v>601</v>
      </c>
      <c r="Q25">
        <v>80</v>
      </c>
      <c r="R25">
        <v>521</v>
      </c>
      <c r="S25" s="8">
        <v>41395</v>
      </c>
      <c r="T25">
        <v>968</v>
      </c>
      <c r="U25">
        <v>147</v>
      </c>
      <c r="V25">
        <v>842</v>
      </c>
      <c r="W25">
        <v>137</v>
      </c>
      <c r="X25">
        <v>42</v>
      </c>
      <c r="Y25">
        <v>210</v>
      </c>
      <c r="Z25">
        <v>2346</v>
      </c>
      <c r="AA25">
        <v>3.9034941763727122</v>
      </c>
      <c r="AB25" t="s">
        <v>146</v>
      </c>
      <c r="AC25" t="s">
        <v>63</v>
      </c>
      <c r="AD25">
        <v>1</v>
      </c>
      <c r="AE25" t="s">
        <v>772</v>
      </c>
      <c r="AF25">
        <v>10</v>
      </c>
      <c r="AG25">
        <v>5</v>
      </c>
      <c r="AH25">
        <v>7</v>
      </c>
      <c r="AI25" t="s">
        <v>31</v>
      </c>
      <c r="AJ25">
        <v>2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3</v>
      </c>
      <c r="AQ25" t="s">
        <v>36</v>
      </c>
      <c r="AR25">
        <v>1</v>
      </c>
      <c r="AS25" t="s">
        <v>43</v>
      </c>
      <c r="AT25">
        <v>0</v>
      </c>
      <c r="AU25">
        <v>3</v>
      </c>
      <c r="AV25">
        <v>11</v>
      </c>
      <c r="AW25">
        <v>4</v>
      </c>
      <c r="AX25">
        <v>3</v>
      </c>
      <c r="AY25">
        <v>0</v>
      </c>
      <c r="AZ25">
        <v>1</v>
      </c>
      <c r="BA25">
        <v>8</v>
      </c>
      <c r="BB25" t="s">
        <v>758</v>
      </c>
    </row>
    <row r="26" spans="1:54">
      <c r="A26">
        <v>8029</v>
      </c>
      <c r="B26">
        <v>1988</v>
      </c>
      <c r="C26">
        <v>36</v>
      </c>
      <c r="D26" t="s">
        <v>781</v>
      </c>
      <c r="E26" t="s">
        <v>64</v>
      </c>
      <c r="F26" t="s">
        <v>782</v>
      </c>
      <c r="G26" t="s">
        <v>60</v>
      </c>
      <c r="H26">
        <v>90247</v>
      </c>
      <c r="I26">
        <v>90247</v>
      </c>
      <c r="J26" t="s">
        <v>56</v>
      </c>
      <c r="K26">
        <v>0</v>
      </c>
      <c r="L26">
        <v>0</v>
      </c>
      <c r="M26" t="s">
        <v>783</v>
      </c>
      <c r="N26" t="s">
        <v>86</v>
      </c>
      <c r="O26" s="8">
        <v>41916</v>
      </c>
      <c r="P26">
        <v>158</v>
      </c>
      <c r="Q26">
        <v>27</v>
      </c>
      <c r="R26">
        <v>131</v>
      </c>
      <c r="S26" s="8">
        <v>41785</v>
      </c>
      <c r="T26">
        <v>1184</v>
      </c>
      <c r="U26">
        <v>32</v>
      </c>
      <c r="V26">
        <v>352</v>
      </c>
      <c r="W26">
        <v>21</v>
      </c>
      <c r="X26">
        <v>16</v>
      </c>
      <c r="Y26">
        <v>16</v>
      </c>
      <c r="Z26">
        <v>1621</v>
      </c>
      <c r="AA26">
        <v>10.259493670886076</v>
      </c>
      <c r="AB26" t="s">
        <v>58</v>
      </c>
      <c r="AC26" t="s">
        <v>59</v>
      </c>
      <c r="AD26">
        <v>1</v>
      </c>
      <c r="AE26" t="s">
        <v>772</v>
      </c>
      <c r="AF26">
        <v>7</v>
      </c>
      <c r="AG26">
        <v>3</v>
      </c>
      <c r="AH26">
        <v>4</v>
      </c>
      <c r="AI26" t="s">
        <v>31</v>
      </c>
      <c r="AJ26">
        <v>1</v>
      </c>
      <c r="AK26">
        <v>1</v>
      </c>
      <c r="AL26">
        <v>0</v>
      </c>
      <c r="AM26">
        <v>0</v>
      </c>
      <c r="AN26">
        <v>1</v>
      </c>
      <c r="AO26">
        <v>1</v>
      </c>
      <c r="AP26">
        <v>3</v>
      </c>
      <c r="AQ26" t="s">
        <v>36</v>
      </c>
      <c r="AR26">
        <v>1</v>
      </c>
      <c r="AS26" t="s">
        <v>43</v>
      </c>
      <c r="AT26">
        <v>0</v>
      </c>
      <c r="AU26">
        <v>3</v>
      </c>
      <c r="AV26">
        <v>11</v>
      </c>
      <c r="AW26">
        <v>4</v>
      </c>
      <c r="AX26">
        <v>3</v>
      </c>
      <c r="AY26">
        <v>0</v>
      </c>
      <c r="AZ26">
        <v>1</v>
      </c>
      <c r="BA26">
        <v>8</v>
      </c>
      <c r="BB26" t="s">
        <v>758</v>
      </c>
    </row>
    <row r="27" spans="1:54">
      <c r="A27">
        <v>9264</v>
      </c>
      <c r="B27">
        <v>1986</v>
      </c>
      <c r="C27">
        <v>38</v>
      </c>
      <c r="D27" t="s">
        <v>781</v>
      </c>
      <c r="E27" t="s">
        <v>54</v>
      </c>
      <c r="F27" t="s">
        <v>782</v>
      </c>
      <c r="G27" t="s">
        <v>55</v>
      </c>
      <c r="H27">
        <v>79529</v>
      </c>
      <c r="I27">
        <v>79529</v>
      </c>
      <c r="J27" t="s">
        <v>56</v>
      </c>
      <c r="K27">
        <v>0</v>
      </c>
      <c r="L27">
        <v>0</v>
      </c>
      <c r="M27" t="s">
        <v>783</v>
      </c>
      <c r="N27" t="s">
        <v>88</v>
      </c>
      <c r="O27" s="8">
        <v>41916</v>
      </c>
      <c r="P27">
        <v>160</v>
      </c>
      <c r="Q27">
        <v>1</v>
      </c>
      <c r="R27">
        <v>159</v>
      </c>
      <c r="S27" s="8">
        <v>41757</v>
      </c>
      <c r="T27">
        <v>423</v>
      </c>
      <c r="U27">
        <v>42</v>
      </c>
      <c r="V27">
        <v>706</v>
      </c>
      <c r="W27">
        <v>73</v>
      </c>
      <c r="X27">
        <v>197</v>
      </c>
      <c r="Y27">
        <v>197</v>
      </c>
      <c r="Z27">
        <v>1638</v>
      </c>
      <c r="AA27">
        <v>10.237500000000001</v>
      </c>
      <c r="AB27" t="s">
        <v>58</v>
      </c>
      <c r="AC27" t="s">
        <v>59</v>
      </c>
      <c r="AD27">
        <v>1</v>
      </c>
      <c r="AE27" t="s">
        <v>772</v>
      </c>
      <c r="AF27">
        <v>9</v>
      </c>
      <c r="AG27">
        <v>4</v>
      </c>
      <c r="AH27">
        <v>8</v>
      </c>
      <c r="AI27" t="s">
        <v>31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t="s">
        <v>67</v>
      </c>
      <c r="AR27">
        <v>0</v>
      </c>
      <c r="AS27" t="s">
        <v>785</v>
      </c>
      <c r="AT27">
        <v>0</v>
      </c>
      <c r="AU27">
        <v>3</v>
      </c>
      <c r="AV27">
        <v>11</v>
      </c>
      <c r="AW27">
        <v>4</v>
      </c>
      <c r="AX27">
        <v>3</v>
      </c>
      <c r="AY27">
        <v>0</v>
      </c>
      <c r="AZ27">
        <v>1</v>
      </c>
      <c r="BA27">
        <v>8</v>
      </c>
      <c r="BB27" t="s">
        <v>758</v>
      </c>
    </row>
    <row r="28" spans="1:54">
      <c r="A28">
        <v>1172</v>
      </c>
      <c r="B28">
        <v>1983</v>
      </c>
      <c r="C28">
        <v>41</v>
      </c>
      <c r="D28" t="s">
        <v>781</v>
      </c>
      <c r="E28" t="s">
        <v>68</v>
      </c>
      <c r="F28" t="s">
        <v>782</v>
      </c>
      <c r="G28" t="s">
        <v>55</v>
      </c>
      <c r="H28">
        <v>92491</v>
      </c>
      <c r="I28">
        <v>92491</v>
      </c>
      <c r="J28" t="s">
        <v>56</v>
      </c>
      <c r="K28">
        <v>0</v>
      </c>
      <c r="L28">
        <v>0</v>
      </c>
      <c r="M28" t="s">
        <v>783</v>
      </c>
      <c r="N28" t="s">
        <v>226</v>
      </c>
      <c r="O28" s="8">
        <v>41916</v>
      </c>
      <c r="P28">
        <v>521</v>
      </c>
      <c r="Q28">
        <v>71</v>
      </c>
      <c r="R28">
        <v>450</v>
      </c>
      <c r="S28" s="8">
        <v>41466</v>
      </c>
      <c r="T28">
        <v>979</v>
      </c>
      <c r="U28">
        <v>44</v>
      </c>
      <c r="V28">
        <v>935</v>
      </c>
      <c r="W28">
        <v>29</v>
      </c>
      <c r="X28">
        <v>25</v>
      </c>
      <c r="Y28">
        <v>22</v>
      </c>
      <c r="Z28">
        <v>2034</v>
      </c>
      <c r="AA28">
        <v>3.9040307101727447</v>
      </c>
      <c r="AB28" t="s">
        <v>146</v>
      </c>
      <c r="AC28" t="s">
        <v>63</v>
      </c>
      <c r="AD28">
        <v>1</v>
      </c>
      <c r="AE28" t="s">
        <v>772</v>
      </c>
      <c r="AF28">
        <v>12</v>
      </c>
      <c r="AG28">
        <v>7</v>
      </c>
      <c r="AH28">
        <v>5</v>
      </c>
      <c r="AI28" t="s">
        <v>31</v>
      </c>
      <c r="AJ28">
        <v>3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3</v>
      </c>
      <c r="AQ28" t="s">
        <v>36</v>
      </c>
      <c r="AR28">
        <v>1</v>
      </c>
      <c r="AS28" t="s">
        <v>43</v>
      </c>
      <c r="AT28">
        <v>0</v>
      </c>
      <c r="AU28">
        <v>3</v>
      </c>
      <c r="AV28">
        <v>11</v>
      </c>
      <c r="AW28">
        <v>4</v>
      </c>
      <c r="AX28">
        <v>3</v>
      </c>
      <c r="AY28">
        <v>0</v>
      </c>
      <c r="AZ28">
        <v>1</v>
      </c>
      <c r="BA28">
        <v>8</v>
      </c>
      <c r="BB28" t="s">
        <v>758</v>
      </c>
    </row>
    <row r="29" spans="1:54">
      <c r="A29">
        <v>1371</v>
      </c>
      <c r="B29">
        <v>1976</v>
      </c>
      <c r="C29">
        <v>48</v>
      </c>
      <c r="D29" t="s">
        <v>786</v>
      </c>
      <c r="E29" t="s">
        <v>54</v>
      </c>
      <c r="F29" t="s">
        <v>782</v>
      </c>
      <c r="G29" t="s">
        <v>60</v>
      </c>
      <c r="H29">
        <v>79941</v>
      </c>
      <c r="I29">
        <v>79941</v>
      </c>
      <c r="J29" t="s">
        <v>56</v>
      </c>
      <c r="K29">
        <v>0</v>
      </c>
      <c r="L29">
        <v>0</v>
      </c>
      <c r="M29" t="s">
        <v>783</v>
      </c>
      <c r="N29" t="s">
        <v>91</v>
      </c>
      <c r="O29" s="8">
        <v>41916</v>
      </c>
      <c r="P29">
        <v>98</v>
      </c>
      <c r="Q29">
        <v>72</v>
      </c>
      <c r="R29">
        <v>26</v>
      </c>
      <c r="S29" s="8">
        <v>41890</v>
      </c>
      <c r="T29">
        <v>123</v>
      </c>
      <c r="U29">
        <v>164</v>
      </c>
      <c r="V29">
        <v>266</v>
      </c>
      <c r="W29">
        <v>227</v>
      </c>
      <c r="X29">
        <v>30</v>
      </c>
      <c r="Y29">
        <v>174</v>
      </c>
      <c r="Z29">
        <v>984</v>
      </c>
      <c r="AA29">
        <v>10.040816326530612</v>
      </c>
      <c r="AB29" t="s">
        <v>58</v>
      </c>
      <c r="AC29" t="s">
        <v>63</v>
      </c>
      <c r="AD29">
        <v>1</v>
      </c>
      <c r="AE29" t="s">
        <v>772</v>
      </c>
      <c r="AF29">
        <v>9</v>
      </c>
      <c r="AG29">
        <v>2</v>
      </c>
      <c r="AH29">
        <v>4</v>
      </c>
      <c r="AI29" t="s">
        <v>31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t="s">
        <v>67</v>
      </c>
      <c r="AR29">
        <v>0</v>
      </c>
      <c r="AS29" t="s">
        <v>785</v>
      </c>
      <c r="AT29">
        <v>0</v>
      </c>
      <c r="AU29">
        <v>3</v>
      </c>
      <c r="AV29">
        <v>11</v>
      </c>
      <c r="AW29">
        <v>4</v>
      </c>
      <c r="AX29">
        <v>3</v>
      </c>
      <c r="AY29">
        <v>0</v>
      </c>
      <c r="AZ29">
        <v>1</v>
      </c>
      <c r="BA29">
        <v>8</v>
      </c>
      <c r="BB29" t="s">
        <v>758</v>
      </c>
    </row>
    <row r="30" spans="1:54">
      <c r="A30">
        <v>10133</v>
      </c>
      <c r="B30">
        <v>1970</v>
      </c>
      <c r="C30">
        <v>54</v>
      </c>
      <c r="D30" t="s">
        <v>786</v>
      </c>
      <c r="E30" t="s">
        <v>54</v>
      </c>
      <c r="F30" t="s">
        <v>782</v>
      </c>
      <c r="G30" t="s">
        <v>60</v>
      </c>
      <c r="H30">
        <v>93790</v>
      </c>
      <c r="I30">
        <v>93790</v>
      </c>
      <c r="J30" t="s">
        <v>56</v>
      </c>
      <c r="K30">
        <v>0</v>
      </c>
      <c r="L30">
        <v>0</v>
      </c>
      <c r="M30" t="s">
        <v>783</v>
      </c>
      <c r="N30" t="s">
        <v>92</v>
      </c>
      <c r="O30" s="8">
        <v>41916</v>
      </c>
      <c r="P30">
        <v>234</v>
      </c>
      <c r="Q30">
        <v>16</v>
      </c>
      <c r="R30">
        <v>218</v>
      </c>
      <c r="S30" s="8">
        <v>41698</v>
      </c>
      <c r="T30">
        <v>1302</v>
      </c>
      <c r="U30">
        <v>68</v>
      </c>
      <c r="V30">
        <v>731</v>
      </c>
      <c r="W30">
        <v>89</v>
      </c>
      <c r="X30">
        <v>114</v>
      </c>
      <c r="Y30">
        <v>45</v>
      </c>
      <c r="Z30">
        <v>2349</v>
      </c>
      <c r="AA30">
        <v>10.038461538461538</v>
      </c>
      <c r="AB30" t="s">
        <v>58</v>
      </c>
      <c r="AC30" t="s">
        <v>59</v>
      </c>
      <c r="AD30">
        <v>0</v>
      </c>
      <c r="AE30" t="s">
        <v>772</v>
      </c>
      <c r="AF30">
        <v>12</v>
      </c>
      <c r="AG30">
        <v>6</v>
      </c>
      <c r="AH30">
        <v>7</v>
      </c>
      <c r="AI30" t="s">
        <v>31</v>
      </c>
      <c r="AJ30">
        <v>2</v>
      </c>
      <c r="AK30">
        <v>1</v>
      </c>
      <c r="AL30">
        <v>0</v>
      </c>
      <c r="AM30">
        <v>0</v>
      </c>
      <c r="AN30">
        <v>1</v>
      </c>
      <c r="AO30">
        <v>1</v>
      </c>
      <c r="AP30">
        <v>3</v>
      </c>
      <c r="AQ30" t="s">
        <v>36</v>
      </c>
      <c r="AR30">
        <v>1</v>
      </c>
      <c r="AS30" t="s">
        <v>43</v>
      </c>
      <c r="AT30">
        <v>0</v>
      </c>
      <c r="AU30">
        <v>3</v>
      </c>
      <c r="AV30">
        <v>11</v>
      </c>
      <c r="AW30">
        <v>4</v>
      </c>
      <c r="AX30">
        <v>3</v>
      </c>
      <c r="AY30">
        <v>0</v>
      </c>
      <c r="AZ30">
        <v>1</v>
      </c>
      <c r="BA30">
        <v>8</v>
      </c>
      <c r="BB30" t="s">
        <v>758</v>
      </c>
    </row>
    <row r="31" spans="1:54">
      <c r="A31">
        <v>1619</v>
      </c>
      <c r="B31">
        <v>1956</v>
      </c>
      <c r="C31">
        <v>68</v>
      </c>
      <c r="D31" t="s">
        <v>784</v>
      </c>
      <c r="E31" t="s">
        <v>54</v>
      </c>
      <c r="F31" t="s">
        <v>782</v>
      </c>
      <c r="G31" t="s">
        <v>55</v>
      </c>
      <c r="H31">
        <v>90369</v>
      </c>
      <c r="I31">
        <v>90369</v>
      </c>
      <c r="J31" t="s">
        <v>56</v>
      </c>
      <c r="K31">
        <v>0</v>
      </c>
      <c r="L31">
        <v>0</v>
      </c>
      <c r="M31" t="s">
        <v>783</v>
      </c>
      <c r="N31" t="s">
        <v>78</v>
      </c>
      <c r="O31" s="8">
        <v>41916</v>
      </c>
      <c r="P31">
        <v>159</v>
      </c>
      <c r="Q31">
        <v>2</v>
      </c>
      <c r="R31">
        <v>157</v>
      </c>
      <c r="S31" s="8">
        <v>41759</v>
      </c>
      <c r="T31">
        <v>292</v>
      </c>
      <c r="U31">
        <v>51</v>
      </c>
      <c r="V31">
        <v>981</v>
      </c>
      <c r="W31">
        <v>224</v>
      </c>
      <c r="X31">
        <v>23</v>
      </c>
      <c r="Y31">
        <v>17</v>
      </c>
      <c r="Z31">
        <v>1588</v>
      </c>
      <c r="AA31">
        <v>9.9874213836477992</v>
      </c>
      <c r="AB31" t="s">
        <v>58</v>
      </c>
      <c r="AC31" t="s">
        <v>59</v>
      </c>
      <c r="AD31">
        <v>1</v>
      </c>
      <c r="AE31" t="s">
        <v>772</v>
      </c>
      <c r="AF31">
        <v>6</v>
      </c>
      <c r="AG31">
        <v>4</v>
      </c>
      <c r="AH31">
        <v>6</v>
      </c>
      <c r="AI31" t="s">
        <v>31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t="s">
        <v>67</v>
      </c>
      <c r="AR31">
        <v>1</v>
      </c>
      <c r="AS31" t="s">
        <v>785</v>
      </c>
      <c r="AT31">
        <v>0</v>
      </c>
      <c r="AU31">
        <v>3</v>
      </c>
      <c r="AV31">
        <v>11</v>
      </c>
      <c r="AW31">
        <v>4</v>
      </c>
      <c r="AX31">
        <v>3</v>
      </c>
      <c r="AY31">
        <v>0</v>
      </c>
      <c r="AZ31">
        <v>1</v>
      </c>
      <c r="BA31">
        <v>8</v>
      </c>
      <c r="BB31" t="s">
        <v>758</v>
      </c>
    </row>
    <row r="32" spans="1:54">
      <c r="A32">
        <v>6652</v>
      </c>
      <c r="B32">
        <v>1965</v>
      </c>
      <c r="C32">
        <v>59</v>
      </c>
      <c r="D32" t="s">
        <v>786</v>
      </c>
      <c r="E32" t="s">
        <v>54</v>
      </c>
      <c r="F32" t="s">
        <v>782</v>
      </c>
      <c r="G32" t="s">
        <v>55</v>
      </c>
      <c r="H32">
        <v>77343</v>
      </c>
      <c r="I32">
        <v>77343</v>
      </c>
      <c r="J32" t="s">
        <v>56</v>
      </c>
      <c r="K32">
        <v>0</v>
      </c>
      <c r="L32">
        <v>0</v>
      </c>
      <c r="M32" t="s">
        <v>783</v>
      </c>
      <c r="N32" t="s">
        <v>93</v>
      </c>
      <c r="O32" s="8">
        <v>41916</v>
      </c>
      <c r="P32">
        <v>117</v>
      </c>
      <c r="Q32">
        <v>28</v>
      </c>
      <c r="R32">
        <v>89</v>
      </c>
      <c r="S32" s="8">
        <v>41827</v>
      </c>
      <c r="T32">
        <v>227</v>
      </c>
      <c r="U32">
        <v>151</v>
      </c>
      <c r="V32">
        <v>573</v>
      </c>
      <c r="W32">
        <v>98</v>
      </c>
      <c r="X32">
        <v>54</v>
      </c>
      <c r="Y32">
        <v>31</v>
      </c>
      <c r="Z32">
        <v>1134</v>
      </c>
      <c r="AA32">
        <v>9.6923076923076916</v>
      </c>
      <c r="AB32" t="s">
        <v>58</v>
      </c>
      <c r="AC32" t="s">
        <v>59</v>
      </c>
      <c r="AD32">
        <v>1</v>
      </c>
      <c r="AE32" t="s">
        <v>772</v>
      </c>
      <c r="AF32">
        <v>9</v>
      </c>
      <c r="AG32">
        <v>3</v>
      </c>
      <c r="AH32">
        <v>4</v>
      </c>
      <c r="AI32" t="s">
        <v>31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t="s">
        <v>67</v>
      </c>
      <c r="AR32">
        <v>0</v>
      </c>
      <c r="AS32" t="s">
        <v>785</v>
      </c>
      <c r="AT32">
        <v>0</v>
      </c>
      <c r="AU32">
        <v>3</v>
      </c>
      <c r="AV32">
        <v>11</v>
      </c>
      <c r="AW32">
        <v>4</v>
      </c>
      <c r="AX32">
        <v>3</v>
      </c>
      <c r="AY32">
        <v>0</v>
      </c>
      <c r="AZ32">
        <v>1</v>
      </c>
      <c r="BA32">
        <v>8</v>
      </c>
      <c r="BB32" t="s">
        <v>758</v>
      </c>
    </row>
    <row r="33" spans="1:54">
      <c r="A33">
        <v>6036</v>
      </c>
      <c r="B33">
        <v>1959</v>
      </c>
      <c r="C33">
        <v>65</v>
      </c>
      <c r="D33" t="s">
        <v>784</v>
      </c>
      <c r="E33" t="s">
        <v>64</v>
      </c>
      <c r="F33" t="s">
        <v>782</v>
      </c>
      <c r="G33" t="s">
        <v>65</v>
      </c>
      <c r="H33">
        <v>89120</v>
      </c>
      <c r="I33">
        <v>89120</v>
      </c>
      <c r="J33" t="s">
        <v>56</v>
      </c>
      <c r="K33">
        <v>0</v>
      </c>
      <c r="L33">
        <v>0</v>
      </c>
      <c r="M33" t="s">
        <v>783</v>
      </c>
      <c r="N33" t="s">
        <v>94</v>
      </c>
      <c r="O33" s="8">
        <v>41916</v>
      </c>
      <c r="P33">
        <v>201</v>
      </c>
      <c r="Q33">
        <v>78</v>
      </c>
      <c r="R33">
        <v>123</v>
      </c>
      <c r="S33" s="8">
        <v>41793</v>
      </c>
      <c r="T33">
        <v>1168</v>
      </c>
      <c r="U33">
        <v>92</v>
      </c>
      <c r="V33">
        <v>408</v>
      </c>
      <c r="W33">
        <v>72</v>
      </c>
      <c r="X33">
        <v>129</v>
      </c>
      <c r="Y33">
        <v>55</v>
      </c>
      <c r="Z33">
        <v>1924</v>
      </c>
      <c r="AA33">
        <v>9.5721393034825866</v>
      </c>
      <c r="AB33" t="s">
        <v>58</v>
      </c>
      <c r="AC33" t="s">
        <v>63</v>
      </c>
      <c r="AD33">
        <v>1</v>
      </c>
      <c r="AE33" t="s">
        <v>772</v>
      </c>
      <c r="AF33">
        <v>7</v>
      </c>
      <c r="AG33">
        <v>5</v>
      </c>
      <c r="AH33">
        <v>6</v>
      </c>
      <c r="AI33" t="s">
        <v>31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 t="s">
        <v>40</v>
      </c>
      <c r="AR33">
        <v>1</v>
      </c>
      <c r="AS33" t="s">
        <v>43</v>
      </c>
      <c r="AT33">
        <v>0</v>
      </c>
      <c r="AU33">
        <v>3</v>
      </c>
      <c r="AV33">
        <v>11</v>
      </c>
      <c r="AW33">
        <v>4</v>
      </c>
      <c r="AX33">
        <v>3</v>
      </c>
      <c r="AY33">
        <v>0</v>
      </c>
      <c r="AZ33">
        <v>1</v>
      </c>
      <c r="BA33">
        <v>8</v>
      </c>
      <c r="BB33" t="s">
        <v>758</v>
      </c>
    </row>
    <row r="34" spans="1:54">
      <c r="A34">
        <v>10767</v>
      </c>
      <c r="B34">
        <v>1989</v>
      </c>
      <c r="C34">
        <v>35</v>
      </c>
      <c r="D34" t="s">
        <v>781</v>
      </c>
      <c r="E34" t="s">
        <v>68</v>
      </c>
      <c r="F34" t="s">
        <v>782</v>
      </c>
      <c r="G34" t="s">
        <v>65</v>
      </c>
      <c r="H34">
        <v>77845</v>
      </c>
      <c r="I34">
        <v>77845</v>
      </c>
      <c r="J34" t="s">
        <v>56</v>
      </c>
      <c r="K34">
        <v>0</v>
      </c>
      <c r="L34">
        <v>0</v>
      </c>
      <c r="M34" t="s">
        <v>783</v>
      </c>
      <c r="N34" t="s">
        <v>95</v>
      </c>
      <c r="O34" s="8">
        <v>41916</v>
      </c>
      <c r="P34">
        <v>141</v>
      </c>
      <c r="Q34">
        <v>40</v>
      </c>
      <c r="R34">
        <v>101</v>
      </c>
      <c r="S34" s="8">
        <v>41815</v>
      </c>
      <c r="T34">
        <v>760</v>
      </c>
      <c r="U34">
        <v>40</v>
      </c>
      <c r="V34">
        <v>480</v>
      </c>
      <c r="W34">
        <v>0</v>
      </c>
      <c r="X34">
        <v>40</v>
      </c>
      <c r="Y34">
        <v>26</v>
      </c>
      <c r="Z34">
        <v>1346</v>
      </c>
      <c r="AA34">
        <v>9.5460992907801412</v>
      </c>
      <c r="AB34" t="s">
        <v>58</v>
      </c>
      <c r="AC34" t="s">
        <v>59</v>
      </c>
      <c r="AD34">
        <v>1</v>
      </c>
      <c r="AE34" t="s">
        <v>772</v>
      </c>
      <c r="AF34">
        <v>12</v>
      </c>
      <c r="AG34">
        <v>3</v>
      </c>
      <c r="AH34">
        <v>5</v>
      </c>
      <c r="AI34" t="s">
        <v>31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1</v>
      </c>
      <c r="AP34">
        <v>2</v>
      </c>
      <c r="AQ34" t="s">
        <v>36</v>
      </c>
      <c r="AR34">
        <v>1</v>
      </c>
      <c r="AS34" t="s">
        <v>43</v>
      </c>
      <c r="AT34">
        <v>0</v>
      </c>
      <c r="AU34">
        <v>3</v>
      </c>
      <c r="AV34">
        <v>11</v>
      </c>
      <c r="AW34">
        <v>4</v>
      </c>
      <c r="AX34">
        <v>3</v>
      </c>
      <c r="AY34">
        <v>0</v>
      </c>
      <c r="AZ34">
        <v>1</v>
      </c>
      <c r="BA34">
        <v>8</v>
      </c>
      <c r="BB34" t="s">
        <v>758</v>
      </c>
    </row>
    <row r="35" spans="1:54">
      <c r="A35">
        <v>3334</v>
      </c>
      <c r="B35">
        <v>1951</v>
      </c>
      <c r="C35">
        <v>73</v>
      </c>
      <c r="D35" t="s">
        <v>784</v>
      </c>
      <c r="E35" t="s">
        <v>54</v>
      </c>
      <c r="F35" t="s">
        <v>782</v>
      </c>
      <c r="G35" t="s">
        <v>55</v>
      </c>
      <c r="H35">
        <v>94642</v>
      </c>
      <c r="I35">
        <v>94642</v>
      </c>
      <c r="J35" t="s">
        <v>56</v>
      </c>
      <c r="K35">
        <v>0</v>
      </c>
      <c r="L35">
        <v>0</v>
      </c>
      <c r="M35" t="s">
        <v>783</v>
      </c>
      <c r="N35" t="s">
        <v>92</v>
      </c>
      <c r="O35" s="8">
        <v>41916</v>
      </c>
      <c r="P35">
        <v>234</v>
      </c>
      <c r="Q35">
        <v>35</v>
      </c>
      <c r="R35">
        <v>199</v>
      </c>
      <c r="S35" s="8">
        <v>41717</v>
      </c>
      <c r="T35">
        <v>879</v>
      </c>
      <c r="U35">
        <v>143</v>
      </c>
      <c r="V35">
        <v>797</v>
      </c>
      <c r="W35">
        <v>106</v>
      </c>
      <c r="X35">
        <v>143</v>
      </c>
      <c r="Y35">
        <v>143</v>
      </c>
      <c r="Z35">
        <v>2211</v>
      </c>
      <c r="AA35">
        <v>9.4487179487179489</v>
      </c>
      <c r="AB35" t="s">
        <v>58</v>
      </c>
      <c r="AC35" t="s">
        <v>59</v>
      </c>
      <c r="AD35">
        <v>0</v>
      </c>
      <c r="AE35" t="s">
        <v>772</v>
      </c>
      <c r="AF35">
        <v>9</v>
      </c>
      <c r="AG35">
        <v>5</v>
      </c>
      <c r="AH35">
        <v>7</v>
      </c>
      <c r="AI35" t="s">
        <v>31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2</v>
      </c>
      <c r="AQ35" t="s">
        <v>36</v>
      </c>
      <c r="AR35">
        <v>1</v>
      </c>
      <c r="AS35" t="s">
        <v>43</v>
      </c>
      <c r="AT35">
        <v>0</v>
      </c>
      <c r="AU35">
        <v>3</v>
      </c>
      <c r="AV35">
        <v>11</v>
      </c>
      <c r="AW35">
        <v>4</v>
      </c>
      <c r="AX35">
        <v>3</v>
      </c>
      <c r="AY35">
        <v>0</v>
      </c>
      <c r="AZ35">
        <v>1</v>
      </c>
      <c r="BA35">
        <v>8</v>
      </c>
      <c r="BB35" t="s">
        <v>758</v>
      </c>
    </row>
    <row r="36" spans="1:54">
      <c r="A36">
        <v>1020</v>
      </c>
      <c r="B36">
        <v>1973</v>
      </c>
      <c r="C36">
        <v>51</v>
      </c>
      <c r="D36" t="s">
        <v>786</v>
      </c>
      <c r="E36" t="s">
        <v>54</v>
      </c>
      <c r="F36" t="s">
        <v>782</v>
      </c>
      <c r="G36" t="s">
        <v>55</v>
      </c>
      <c r="H36">
        <v>79593</v>
      </c>
      <c r="I36">
        <v>79593</v>
      </c>
      <c r="J36" t="s">
        <v>56</v>
      </c>
      <c r="K36">
        <v>0</v>
      </c>
      <c r="L36">
        <v>0</v>
      </c>
      <c r="M36" t="s">
        <v>783</v>
      </c>
      <c r="N36" t="s">
        <v>90</v>
      </c>
      <c r="O36" s="8">
        <v>41916</v>
      </c>
      <c r="P36">
        <v>145</v>
      </c>
      <c r="Q36">
        <v>70</v>
      </c>
      <c r="R36">
        <v>75</v>
      </c>
      <c r="S36" s="8">
        <v>41841</v>
      </c>
      <c r="T36">
        <v>350</v>
      </c>
      <c r="U36">
        <v>60</v>
      </c>
      <c r="V36">
        <v>568</v>
      </c>
      <c r="W36">
        <v>110</v>
      </c>
      <c r="X36">
        <v>133</v>
      </c>
      <c r="Y36">
        <v>145</v>
      </c>
      <c r="Z36">
        <v>1366</v>
      </c>
      <c r="AA36">
        <v>9.4206896551724135</v>
      </c>
      <c r="AB36" t="s">
        <v>58</v>
      </c>
      <c r="AC36" t="s">
        <v>63</v>
      </c>
      <c r="AD36">
        <v>1</v>
      </c>
      <c r="AE36" t="s">
        <v>772</v>
      </c>
      <c r="AF36">
        <v>7</v>
      </c>
      <c r="AG36">
        <v>5</v>
      </c>
      <c r="AH36">
        <v>6</v>
      </c>
      <c r="AI36" t="s">
        <v>31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 t="s">
        <v>40</v>
      </c>
      <c r="AR36">
        <v>1</v>
      </c>
      <c r="AS36" t="s">
        <v>43</v>
      </c>
      <c r="AT36">
        <v>0</v>
      </c>
      <c r="AU36">
        <v>3</v>
      </c>
      <c r="AV36">
        <v>11</v>
      </c>
      <c r="AW36">
        <v>4</v>
      </c>
      <c r="AX36">
        <v>3</v>
      </c>
      <c r="AY36">
        <v>0</v>
      </c>
      <c r="AZ36">
        <v>1</v>
      </c>
      <c r="BA36">
        <v>8</v>
      </c>
      <c r="BB36" t="s">
        <v>758</v>
      </c>
    </row>
    <row r="37" spans="1:54">
      <c r="A37">
        <v>8504</v>
      </c>
      <c r="B37">
        <v>1973</v>
      </c>
      <c r="C37">
        <v>51</v>
      </c>
      <c r="D37" t="s">
        <v>786</v>
      </c>
      <c r="E37" t="s">
        <v>54</v>
      </c>
      <c r="F37" t="s">
        <v>782</v>
      </c>
      <c r="G37" t="s">
        <v>55</v>
      </c>
      <c r="H37">
        <v>79593</v>
      </c>
      <c r="I37">
        <v>79593</v>
      </c>
      <c r="J37" t="s">
        <v>56</v>
      </c>
      <c r="K37">
        <v>0</v>
      </c>
      <c r="L37">
        <v>0</v>
      </c>
      <c r="M37" t="s">
        <v>783</v>
      </c>
      <c r="N37" t="s">
        <v>90</v>
      </c>
      <c r="O37" s="8">
        <v>41916</v>
      </c>
      <c r="P37">
        <v>145</v>
      </c>
      <c r="Q37">
        <v>70</v>
      </c>
      <c r="R37">
        <v>75</v>
      </c>
      <c r="S37" s="8">
        <v>41841</v>
      </c>
      <c r="T37">
        <v>350</v>
      </c>
      <c r="U37">
        <v>60</v>
      </c>
      <c r="V37">
        <v>568</v>
      </c>
      <c r="W37">
        <v>110</v>
      </c>
      <c r="X37">
        <v>133</v>
      </c>
      <c r="Y37">
        <v>145</v>
      </c>
      <c r="Z37">
        <v>1366</v>
      </c>
      <c r="AA37">
        <v>9.4206896551724135</v>
      </c>
      <c r="AB37" t="s">
        <v>58</v>
      </c>
      <c r="AC37" t="s">
        <v>63</v>
      </c>
      <c r="AD37">
        <v>1</v>
      </c>
      <c r="AE37" t="s">
        <v>772</v>
      </c>
      <c r="AF37">
        <v>7</v>
      </c>
      <c r="AG37">
        <v>5</v>
      </c>
      <c r="AH37">
        <v>6</v>
      </c>
      <c r="AI37" t="s">
        <v>31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 t="s">
        <v>40</v>
      </c>
      <c r="AR37">
        <v>1</v>
      </c>
      <c r="AS37" t="s">
        <v>43</v>
      </c>
      <c r="AT37">
        <v>0</v>
      </c>
      <c r="AU37">
        <v>3</v>
      </c>
      <c r="AV37">
        <v>11</v>
      </c>
      <c r="AW37">
        <v>4</v>
      </c>
      <c r="AX37">
        <v>3</v>
      </c>
      <c r="AY37">
        <v>0</v>
      </c>
      <c r="AZ37">
        <v>1</v>
      </c>
      <c r="BA37">
        <v>8</v>
      </c>
      <c r="BB37" t="s">
        <v>758</v>
      </c>
    </row>
    <row r="38" spans="1:54">
      <c r="A38">
        <v>3009</v>
      </c>
      <c r="B38">
        <v>1962</v>
      </c>
      <c r="C38">
        <v>62</v>
      </c>
      <c r="D38" t="s">
        <v>784</v>
      </c>
      <c r="E38" t="s">
        <v>68</v>
      </c>
      <c r="F38" t="s">
        <v>782</v>
      </c>
      <c r="G38" t="s">
        <v>89</v>
      </c>
      <c r="H38">
        <v>71670</v>
      </c>
      <c r="I38">
        <v>71670</v>
      </c>
      <c r="J38" t="s">
        <v>61</v>
      </c>
      <c r="K38">
        <v>0</v>
      </c>
      <c r="L38">
        <v>0</v>
      </c>
      <c r="M38" t="s">
        <v>783</v>
      </c>
      <c r="N38" t="s">
        <v>225</v>
      </c>
      <c r="O38" s="8">
        <v>41916</v>
      </c>
      <c r="P38">
        <v>452</v>
      </c>
      <c r="Q38">
        <v>8</v>
      </c>
      <c r="R38">
        <v>444</v>
      </c>
      <c r="S38" s="8">
        <v>41472</v>
      </c>
      <c r="T38">
        <v>1462</v>
      </c>
      <c r="U38">
        <v>16</v>
      </c>
      <c r="V38">
        <v>128</v>
      </c>
      <c r="W38">
        <v>0</v>
      </c>
      <c r="X38">
        <v>0</v>
      </c>
      <c r="Y38">
        <v>160</v>
      </c>
      <c r="Z38">
        <v>1766</v>
      </c>
      <c r="AA38">
        <v>3.9070796460176993</v>
      </c>
      <c r="AB38" t="s">
        <v>146</v>
      </c>
      <c r="AC38" t="s">
        <v>59</v>
      </c>
      <c r="AD38">
        <v>1</v>
      </c>
      <c r="AE38" t="s">
        <v>772</v>
      </c>
      <c r="AF38">
        <v>6</v>
      </c>
      <c r="AG38">
        <v>5</v>
      </c>
      <c r="AH38">
        <v>3</v>
      </c>
      <c r="AI38" t="s">
        <v>31</v>
      </c>
      <c r="AJ38">
        <v>6</v>
      </c>
      <c r="AK38">
        <v>0</v>
      </c>
      <c r="AL38">
        <v>1</v>
      </c>
      <c r="AM38">
        <v>0</v>
      </c>
      <c r="AN38">
        <v>1</v>
      </c>
      <c r="AO38">
        <v>1</v>
      </c>
      <c r="AP38">
        <v>3</v>
      </c>
      <c r="AQ38" t="s">
        <v>37</v>
      </c>
      <c r="AR38">
        <v>1</v>
      </c>
      <c r="AS38" t="s">
        <v>43</v>
      </c>
      <c r="AT38">
        <v>0</v>
      </c>
      <c r="AU38">
        <v>3</v>
      </c>
      <c r="AV38">
        <v>11</v>
      </c>
      <c r="AW38">
        <v>4</v>
      </c>
      <c r="AX38">
        <v>3</v>
      </c>
      <c r="AY38">
        <v>0</v>
      </c>
      <c r="AZ38">
        <v>1</v>
      </c>
      <c r="BA38">
        <v>8</v>
      </c>
      <c r="BB38" t="s">
        <v>758</v>
      </c>
    </row>
    <row r="39" spans="1:54">
      <c r="A39">
        <v>8093</v>
      </c>
      <c r="B39">
        <v>1969</v>
      </c>
      <c r="C39">
        <v>55</v>
      </c>
      <c r="D39" t="s">
        <v>786</v>
      </c>
      <c r="E39" t="s">
        <v>64</v>
      </c>
      <c r="F39" t="s">
        <v>782</v>
      </c>
      <c r="G39" t="s">
        <v>55</v>
      </c>
      <c r="H39">
        <v>79734</v>
      </c>
      <c r="I39">
        <v>79734</v>
      </c>
      <c r="J39" t="s">
        <v>56</v>
      </c>
      <c r="K39">
        <v>0</v>
      </c>
      <c r="L39">
        <v>0</v>
      </c>
      <c r="M39" t="s">
        <v>783</v>
      </c>
      <c r="N39" t="s">
        <v>91</v>
      </c>
      <c r="O39" s="8">
        <v>41916</v>
      </c>
      <c r="P39">
        <v>98</v>
      </c>
      <c r="Q39">
        <v>72</v>
      </c>
      <c r="R39">
        <v>26</v>
      </c>
      <c r="S39" s="8">
        <v>41890</v>
      </c>
      <c r="T39">
        <v>572</v>
      </c>
      <c r="U39">
        <v>8</v>
      </c>
      <c r="V39">
        <v>232</v>
      </c>
      <c r="W39">
        <v>23</v>
      </c>
      <c r="X39">
        <v>62</v>
      </c>
      <c r="Y39">
        <v>17</v>
      </c>
      <c r="Z39">
        <v>914</v>
      </c>
      <c r="AA39">
        <v>9.3265306122448983</v>
      </c>
      <c r="AB39" t="s">
        <v>58</v>
      </c>
      <c r="AC39" t="s">
        <v>63</v>
      </c>
      <c r="AD39">
        <v>1</v>
      </c>
      <c r="AE39" t="s">
        <v>772</v>
      </c>
      <c r="AF39">
        <v>6</v>
      </c>
      <c r="AG39">
        <v>4</v>
      </c>
      <c r="AH39">
        <v>3</v>
      </c>
      <c r="AI39" t="s">
        <v>31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1</v>
      </c>
      <c r="AQ39" t="s">
        <v>36</v>
      </c>
      <c r="AR39">
        <v>1</v>
      </c>
      <c r="AS39" t="s">
        <v>43</v>
      </c>
      <c r="AT39">
        <v>0</v>
      </c>
      <c r="AU39">
        <v>3</v>
      </c>
      <c r="AV39">
        <v>11</v>
      </c>
      <c r="AW39">
        <v>4</v>
      </c>
      <c r="AX39">
        <v>3</v>
      </c>
      <c r="AY39">
        <v>0</v>
      </c>
      <c r="AZ39">
        <v>1</v>
      </c>
      <c r="BA39">
        <v>8</v>
      </c>
      <c r="BB39" t="s">
        <v>758</v>
      </c>
    </row>
    <row r="40" spans="1:54">
      <c r="A40">
        <v>9349</v>
      </c>
      <c r="B40">
        <v>1985</v>
      </c>
      <c r="C40">
        <v>39</v>
      </c>
      <c r="D40" t="s">
        <v>781</v>
      </c>
      <c r="E40" t="s">
        <v>54</v>
      </c>
      <c r="F40" t="s">
        <v>782</v>
      </c>
      <c r="G40" t="s">
        <v>55</v>
      </c>
      <c r="H40">
        <v>92533</v>
      </c>
      <c r="I40">
        <v>92533</v>
      </c>
      <c r="J40" t="s">
        <v>56</v>
      </c>
      <c r="K40">
        <v>0</v>
      </c>
      <c r="L40">
        <v>0</v>
      </c>
      <c r="M40" t="s">
        <v>783</v>
      </c>
      <c r="N40" t="s">
        <v>218</v>
      </c>
      <c r="O40" s="8">
        <v>41916</v>
      </c>
      <c r="P40">
        <v>289</v>
      </c>
      <c r="Q40">
        <v>84</v>
      </c>
      <c r="R40">
        <v>205</v>
      </c>
      <c r="S40" s="8">
        <v>41711</v>
      </c>
      <c r="T40">
        <v>693</v>
      </c>
      <c r="U40">
        <v>21</v>
      </c>
      <c r="V40">
        <v>118</v>
      </c>
      <c r="W40">
        <v>110</v>
      </c>
      <c r="X40">
        <v>147</v>
      </c>
      <c r="Y40">
        <v>42</v>
      </c>
      <c r="Z40">
        <v>1131</v>
      </c>
      <c r="AA40">
        <v>3.9134948096885811</v>
      </c>
      <c r="AB40" t="s">
        <v>146</v>
      </c>
      <c r="AC40" t="s">
        <v>63</v>
      </c>
      <c r="AD40">
        <v>1</v>
      </c>
      <c r="AE40" t="s">
        <v>772</v>
      </c>
      <c r="AF40">
        <v>11</v>
      </c>
      <c r="AG40">
        <v>6</v>
      </c>
      <c r="AH40">
        <v>5</v>
      </c>
      <c r="AI40" t="s">
        <v>31</v>
      </c>
      <c r="AJ40">
        <v>2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2</v>
      </c>
      <c r="AQ40" t="s">
        <v>36</v>
      </c>
      <c r="AR40">
        <v>1</v>
      </c>
      <c r="AS40" t="s">
        <v>43</v>
      </c>
      <c r="AT40">
        <v>0</v>
      </c>
      <c r="AU40">
        <v>3</v>
      </c>
      <c r="AV40">
        <v>11</v>
      </c>
      <c r="AW40">
        <v>4</v>
      </c>
      <c r="AX40">
        <v>3</v>
      </c>
      <c r="AY40">
        <v>0</v>
      </c>
      <c r="AZ40">
        <v>1</v>
      </c>
      <c r="BA40">
        <v>8</v>
      </c>
      <c r="BB40" t="s">
        <v>758</v>
      </c>
    </row>
    <row r="41" spans="1:54">
      <c r="A41">
        <v>4356</v>
      </c>
      <c r="B41">
        <v>1971</v>
      </c>
      <c r="C41">
        <v>53</v>
      </c>
      <c r="D41" t="s">
        <v>786</v>
      </c>
      <c r="E41" t="s">
        <v>54</v>
      </c>
      <c r="F41" t="s">
        <v>782</v>
      </c>
      <c r="G41" t="s">
        <v>65</v>
      </c>
      <c r="H41">
        <v>71819</v>
      </c>
      <c r="I41">
        <v>71819</v>
      </c>
      <c r="J41" t="s">
        <v>61</v>
      </c>
      <c r="K41">
        <v>0</v>
      </c>
      <c r="L41">
        <v>1</v>
      </c>
      <c r="M41" t="s">
        <v>12</v>
      </c>
      <c r="N41" t="s">
        <v>223</v>
      </c>
      <c r="O41" s="8">
        <v>41916</v>
      </c>
      <c r="P41">
        <v>402</v>
      </c>
      <c r="Q41">
        <v>70</v>
      </c>
      <c r="R41">
        <v>332</v>
      </c>
      <c r="S41" s="8">
        <v>41584</v>
      </c>
      <c r="T41">
        <v>1224</v>
      </c>
      <c r="U41">
        <v>28</v>
      </c>
      <c r="V41">
        <v>140</v>
      </c>
      <c r="W41">
        <v>0</v>
      </c>
      <c r="X41">
        <v>14</v>
      </c>
      <c r="Y41">
        <v>168</v>
      </c>
      <c r="Z41">
        <v>1574</v>
      </c>
      <c r="AA41">
        <v>3.9154228855721391</v>
      </c>
      <c r="AB41" t="s">
        <v>146</v>
      </c>
      <c r="AC41" t="s">
        <v>63</v>
      </c>
      <c r="AD41">
        <v>3</v>
      </c>
      <c r="AE41" t="s">
        <v>772</v>
      </c>
      <c r="AF41">
        <v>5</v>
      </c>
      <c r="AG41">
        <v>3</v>
      </c>
      <c r="AH41">
        <v>3</v>
      </c>
      <c r="AI41" t="s">
        <v>31</v>
      </c>
      <c r="AJ41">
        <v>6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2</v>
      </c>
      <c r="AQ41" t="s">
        <v>39</v>
      </c>
      <c r="AR41">
        <v>1</v>
      </c>
      <c r="AS41" t="s">
        <v>43</v>
      </c>
      <c r="AT41">
        <v>0</v>
      </c>
      <c r="AU41">
        <v>3</v>
      </c>
      <c r="AV41">
        <v>11</v>
      </c>
      <c r="AW41">
        <v>4</v>
      </c>
      <c r="AX41">
        <v>3</v>
      </c>
      <c r="AY41">
        <v>0</v>
      </c>
      <c r="AZ41">
        <v>1</v>
      </c>
      <c r="BA41">
        <v>8</v>
      </c>
      <c r="BB41" t="s">
        <v>758</v>
      </c>
    </row>
    <row r="42" spans="1:54">
      <c r="A42">
        <v>3434</v>
      </c>
      <c r="B42">
        <v>1951</v>
      </c>
      <c r="C42">
        <v>73</v>
      </c>
      <c r="D42" t="s">
        <v>784</v>
      </c>
      <c r="E42" t="s">
        <v>54</v>
      </c>
      <c r="F42" t="s">
        <v>782</v>
      </c>
      <c r="G42" t="s">
        <v>60</v>
      </c>
      <c r="H42">
        <v>80872</v>
      </c>
      <c r="I42">
        <v>80872</v>
      </c>
      <c r="J42" t="s">
        <v>56</v>
      </c>
      <c r="K42">
        <v>0</v>
      </c>
      <c r="L42">
        <v>0</v>
      </c>
      <c r="M42" t="s">
        <v>783</v>
      </c>
      <c r="N42" t="s">
        <v>90</v>
      </c>
      <c r="O42" s="8">
        <v>41916</v>
      </c>
      <c r="P42">
        <v>145</v>
      </c>
      <c r="Q42">
        <v>60</v>
      </c>
      <c r="R42">
        <v>85</v>
      </c>
      <c r="S42" s="8">
        <v>41831</v>
      </c>
      <c r="T42">
        <v>483</v>
      </c>
      <c r="U42">
        <v>72</v>
      </c>
      <c r="V42">
        <v>567</v>
      </c>
      <c r="W42">
        <v>94</v>
      </c>
      <c r="X42">
        <v>12</v>
      </c>
      <c r="Y42">
        <v>108</v>
      </c>
      <c r="Z42">
        <v>1336</v>
      </c>
      <c r="AA42">
        <v>9.2137931034482765</v>
      </c>
      <c r="AB42" t="s">
        <v>58</v>
      </c>
      <c r="AC42" t="s">
        <v>63</v>
      </c>
      <c r="AD42">
        <v>1</v>
      </c>
      <c r="AE42" t="s">
        <v>772</v>
      </c>
      <c r="AF42">
        <v>10</v>
      </c>
      <c r="AG42">
        <v>4</v>
      </c>
      <c r="AH42">
        <v>4</v>
      </c>
      <c r="AI42" t="s">
        <v>31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t="s">
        <v>67</v>
      </c>
      <c r="AR42">
        <v>0</v>
      </c>
      <c r="AS42" t="s">
        <v>785</v>
      </c>
      <c r="AT42">
        <v>0</v>
      </c>
      <c r="AU42">
        <v>3</v>
      </c>
      <c r="AV42">
        <v>11</v>
      </c>
      <c r="AW42">
        <v>4</v>
      </c>
      <c r="AX42">
        <v>3</v>
      </c>
      <c r="AY42">
        <v>0</v>
      </c>
      <c r="AZ42">
        <v>1</v>
      </c>
      <c r="BA42">
        <v>8</v>
      </c>
      <c r="BB42" t="s">
        <v>758</v>
      </c>
    </row>
    <row r="43" spans="1:54">
      <c r="A43">
        <v>10164</v>
      </c>
      <c r="B43">
        <v>1958</v>
      </c>
      <c r="C43">
        <v>66</v>
      </c>
      <c r="D43" t="s">
        <v>784</v>
      </c>
      <c r="E43" t="s">
        <v>54</v>
      </c>
      <c r="F43" t="s">
        <v>782</v>
      </c>
      <c r="G43" t="s">
        <v>60</v>
      </c>
      <c r="H43">
        <v>94472</v>
      </c>
      <c r="I43">
        <v>94472</v>
      </c>
      <c r="J43" t="s">
        <v>56</v>
      </c>
      <c r="K43">
        <v>0</v>
      </c>
      <c r="L43">
        <v>1</v>
      </c>
      <c r="M43" t="s">
        <v>12</v>
      </c>
      <c r="N43" t="s">
        <v>97</v>
      </c>
      <c r="O43" s="8">
        <v>41916</v>
      </c>
      <c r="P43">
        <v>184</v>
      </c>
      <c r="Q43">
        <v>75</v>
      </c>
      <c r="R43">
        <v>109</v>
      </c>
      <c r="S43" s="8">
        <v>41807</v>
      </c>
      <c r="T43">
        <v>1017</v>
      </c>
      <c r="U43">
        <v>33</v>
      </c>
      <c r="V43">
        <v>417</v>
      </c>
      <c r="W43">
        <v>108</v>
      </c>
      <c r="X43">
        <v>100</v>
      </c>
      <c r="Y43">
        <v>16</v>
      </c>
      <c r="Z43">
        <v>1691</v>
      </c>
      <c r="AA43">
        <v>9.1902173913043477</v>
      </c>
      <c r="AB43" t="s">
        <v>58</v>
      </c>
      <c r="AC43" t="s">
        <v>63</v>
      </c>
      <c r="AD43">
        <v>1</v>
      </c>
      <c r="AE43" t="s">
        <v>772</v>
      </c>
      <c r="AF43">
        <v>5</v>
      </c>
      <c r="AG43">
        <v>5</v>
      </c>
      <c r="AH43">
        <v>5</v>
      </c>
      <c r="AI43" t="s">
        <v>31</v>
      </c>
      <c r="AJ43">
        <v>5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2</v>
      </c>
      <c r="AQ43" t="s">
        <v>39</v>
      </c>
      <c r="AR43">
        <v>1</v>
      </c>
      <c r="AS43" t="s">
        <v>43</v>
      </c>
      <c r="AT43">
        <v>0</v>
      </c>
      <c r="AU43">
        <v>3</v>
      </c>
      <c r="AV43">
        <v>11</v>
      </c>
      <c r="AW43">
        <v>4</v>
      </c>
      <c r="AX43">
        <v>3</v>
      </c>
      <c r="AY43">
        <v>0</v>
      </c>
      <c r="AZ43">
        <v>1</v>
      </c>
      <c r="BA43">
        <v>8</v>
      </c>
      <c r="BB43" t="s">
        <v>758</v>
      </c>
    </row>
    <row r="44" spans="1:54">
      <c r="A44">
        <v>4686</v>
      </c>
      <c r="B44">
        <v>1962</v>
      </c>
      <c r="C44">
        <v>62</v>
      </c>
      <c r="D44" t="s">
        <v>784</v>
      </c>
      <c r="E44" t="s">
        <v>68</v>
      </c>
      <c r="F44" t="s">
        <v>782</v>
      </c>
      <c r="G44" t="s">
        <v>89</v>
      </c>
      <c r="H44">
        <v>82571</v>
      </c>
      <c r="I44">
        <v>82571</v>
      </c>
      <c r="J44" t="s">
        <v>56</v>
      </c>
      <c r="K44">
        <v>0</v>
      </c>
      <c r="L44">
        <v>0</v>
      </c>
      <c r="M44" t="s">
        <v>783</v>
      </c>
      <c r="N44" t="s">
        <v>98</v>
      </c>
      <c r="O44" s="8">
        <v>41916</v>
      </c>
      <c r="P44">
        <v>185</v>
      </c>
      <c r="Q44">
        <v>28</v>
      </c>
      <c r="R44">
        <v>157</v>
      </c>
      <c r="S44" s="8">
        <v>41759</v>
      </c>
      <c r="T44">
        <v>861</v>
      </c>
      <c r="U44">
        <v>31</v>
      </c>
      <c r="V44">
        <v>558</v>
      </c>
      <c r="W44">
        <v>62</v>
      </c>
      <c r="X44">
        <v>95</v>
      </c>
      <c r="Y44">
        <v>79</v>
      </c>
      <c r="Z44">
        <v>1686</v>
      </c>
      <c r="AA44">
        <v>9.1135135135135137</v>
      </c>
      <c r="AB44" t="s">
        <v>58</v>
      </c>
      <c r="AC44" t="s">
        <v>59</v>
      </c>
      <c r="AD44">
        <v>0</v>
      </c>
      <c r="AE44" t="s">
        <v>772</v>
      </c>
      <c r="AF44">
        <v>13</v>
      </c>
      <c r="AG44">
        <v>6</v>
      </c>
      <c r="AH44">
        <v>5</v>
      </c>
      <c r="AI44" t="s">
        <v>31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 t="s">
        <v>40</v>
      </c>
      <c r="AR44">
        <v>1</v>
      </c>
      <c r="AS44" t="s">
        <v>43</v>
      </c>
      <c r="AT44">
        <v>0</v>
      </c>
      <c r="AU44">
        <v>3</v>
      </c>
      <c r="AV44">
        <v>11</v>
      </c>
      <c r="AW44">
        <v>4</v>
      </c>
      <c r="AX44">
        <v>3</v>
      </c>
      <c r="AY44">
        <v>0</v>
      </c>
      <c r="AZ44">
        <v>1</v>
      </c>
      <c r="BA44">
        <v>8</v>
      </c>
      <c r="BB44" t="s">
        <v>758</v>
      </c>
    </row>
    <row r="45" spans="1:54">
      <c r="A45">
        <v>8545</v>
      </c>
      <c r="B45">
        <v>1954</v>
      </c>
      <c r="C45">
        <v>70</v>
      </c>
      <c r="D45" t="s">
        <v>784</v>
      </c>
      <c r="E45" t="s">
        <v>54</v>
      </c>
      <c r="F45" t="s">
        <v>782</v>
      </c>
      <c r="G45" t="s">
        <v>71</v>
      </c>
      <c r="H45">
        <v>85683</v>
      </c>
      <c r="I45">
        <v>85683</v>
      </c>
      <c r="J45" t="s">
        <v>56</v>
      </c>
      <c r="K45">
        <v>0</v>
      </c>
      <c r="L45">
        <v>0</v>
      </c>
      <c r="M45" t="s">
        <v>783</v>
      </c>
      <c r="N45" t="s">
        <v>99</v>
      </c>
      <c r="O45" s="8">
        <v>41916</v>
      </c>
      <c r="P45">
        <v>197</v>
      </c>
      <c r="Q45">
        <v>6</v>
      </c>
      <c r="R45">
        <v>191</v>
      </c>
      <c r="S45" s="8">
        <v>41725</v>
      </c>
      <c r="T45">
        <v>1296</v>
      </c>
      <c r="U45">
        <v>17</v>
      </c>
      <c r="V45">
        <v>311</v>
      </c>
      <c r="W45">
        <v>45</v>
      </c>
      <c r="X45">
        <v>69</v>
      </c>
      <c r="Y45">
        <v>51</v>
      </c>
      <c r="Z45">
        <v>1789</v>
      </c>
      <c r="AA45">
        <v>9.0812182741116754</v>
      </c>
      <c r="AB45" t="s">
        <v>58</v>
      </c>
      <c r="AC45" t="s">
        <v>59</v>
      </c>
      <c r="AD45">
        <v>1</v>
      </c>
      <c r="AE45" t="s">
        <v>772</v>
      </c>
      <c r="AF45">
        <v>10</v>
      </c>
      <c r="AG45">
        <v>2</v>
      </c>
      <c r="AH45">
        <v>4</v>
      </c>
      <c r="AI45" t="s">
        <v>31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4</v>
      </c>
      <c r="AQ45" t="s">
        <v>36</v>
      </c>
      <c r="AR45">
        <v>1</v>
      </c>
      <c r="AS45" t="s">
        <v>43</v>
      </c>
      <c r="AT45">
        <v>0</v>
      </c>
      <c r="AU45">
        <v>3</v>
      </c>
      <c r="AV45">
        <v>11</v>
      </c>
      <c r="AW45">
        <v>4</v>
      </c>
      <c r="AX45">
        <v>3</v>
      </c>
      <c r="AY45">
        <v>0</v>
      </c>
      <c r="AZ45">
        <v>1</v>
      </c>
      <c r="BA45">
        <v>8</v>
      </c>
      <c r="BB45" t="s">
        <v>758</v>
      </c>
    </row>
    <row r="46" spans="1:54">
      <c r="A46">
        <v>1173</v>
      </c>
      <c r="B46">
        <v>1947</v>
      </c>
      <c r="C46">
        <v>77</v>
      </c>
      <c r="D46" t="s">
        <v>784</v>
      </c>
      <c r="E46" t="s">
        <v>64</v>
      </c>
      <c r="F46" t="s">
        <v>782</v>
      </c>
      <c r="G46" t="s">
        <v>65</v>
      </c>
      <c r="H46">
        <v>77632</v>
      </c>
      <c r="I46">
        <v>77632</v>
      </c>
      <c r="J46" t="s">
        <v>56</v>
      </c>
      <c r="K46">
        <v>0</v>
      </c>
      <c r="L46">
        <v>0</v>
      </c>
      <c r="M46" t="s">
        <v>783</v>
      </c>
      <c r="N46" t="s">
        <v>222</v>
      </c>
      <c r="O46" s="8">
        <v>41916</v>
      </c>
      <c r="P46">
        <v>573</v>
      </c>
      <c r="Q46">
        <v>73</v>
      </c>
      <c r="R46">
        <v>500</v>
      </c>
      <c r="S46" s="8">
        <v>41416</v>
      </c>
      <c r="T46">
        <v>1200</v>
      </c>
      <c r="U46">
        <v>105</v>
      </c>
      <c r="V46">
        <v>758</v>
      </c>
      <c r="W46">
        <v>0</v>
      </c>
      <c r="X46">
        <v>42</v>
      </c>
      <c r="Y46">
        <v>147</v>
      </c>
      <c r="Z46">
        <v>2252</v>
      </c>
      <c r="AA46">
        <v>3.9301919720767886</v>
      </c>
      <c r="AB46" t="s">
        <v>146</v>
      </c>
      <c r="AC46" t="s">
        <v>63</v>
      </c>
      <c r="AD46">
        <v>1</v>
      </c>
      <c r="AE46" t="s">
        <v>772</v>
      </c>
      <c r="AF46">
        <v>6</v>
      </c>
      <c r="AG46">
        <v>4</v>
      </c>
      <c r="AH46">
        <v>2</v>
      </c>
      <c r="AI46" t="s">
        <v>31</v>
      </c>
      <c r="AJ46">
        <v>2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2</v>
      </c>
      <c r="AQ46" t="s">
        <v>39</v>
      </c>
      <c r="AR46">
        <v>1</v>
      </c>
      <c r="AS46" t="s">
        <v>43</v>
      </c>
      <c r="AT46">
        <v>0</v>
      </c>
      <c r="AU46">
        <v>3</v>
      </c>
      <c r="AV46">
        <v>11</v>
      </c>
      <c r="AW46">
        <v>4</v>
      </c>
      <c r="AX46">
        <v>3</v>
      </c>
      <c r="AY46">
        <v>0</v>
      </c>
      <c r="AZ46">
        <v>1</v>
      </c>
      <c r="BA46">
        <v>8</v>
      </c>
      <c r="BB46" t="s">
        <v>758</v>
      </c>
    </row>
    <row r="47" spans="1:54">
      <c r="A47">
        <v>7712</v>
      </c>
      <c r="B47">
        <v>1946</v>
      </c>
      <c r="C47">
        <v>78</v>
      </c>
      <c r="D47" t="s">
        <v>784</v>
      </c>
      <c r="E47" t="s">
        <v>68</v>
      </c>
      <c r="F47" t="s">
        <v>782</v>
      </c>
      <c r="G47" t="s">
        <v>60</v>
      </c>
      <c r="H47">
        <v>62159</v>
      </c>
      <c r="I47">
        <v>62159</v>
      </c>
      <c r="J47" t="s">
        <v>61</v>
      </c>
      <c r="K47">
        <v>0</v>
      </c>
      <c r="L47">
        <v>0</v>
      </c>
      <c r="M47" t="s">
        <v>783</v>
      </c>
      <c r="N47" t="s">
        <v>78</v>
      </c>
      <c r="O47" s="8">
        <v>41916</v>
      </c>
      <c r="P47">
        <v>159</v>
      </c>
      <c r="Q47">
        <v>68</v>
      </c>
      <c r="R47">
        <v>91</v>
      </c>
      <c r="S47" s="8">
        <v>41825</v>
      </c>
      <c r="T47">
        <v>182</v>
      </c>
      <c r="U47">
        <v>17</v>
      </c>
      <c r="V47">
        <v>259</v>
      </c>
      <c r="W47">
        <v>77</v>
      </c>
      <c r="X47">
        <v>70</v>
      </c>
      <c r="Y47">
        <v>29</v>
      </c>
      <c r="Z47">
        <v>634</v>
      </c>
      <c r="AA47">
        <v>3.9874213836477987</v>
      </c>
      <c r="AB47" t="s">
        <v>146</v>
      </c>
      <c r="AC47" t="s">
        <v>63</v>
      </c>
      <c r="AD47">
        <v>1</v>
      </c>
      <c r="AE47" t="s">
        <v>772</v>
      </c>
      <c r="AF47">
        <v>10</v>
      </c>
      <c r="AG47">
        <v>6</v>
      </c>
      <c r="AH47">
        <v>2</v>
      </c>
      <c r="AI47" t="s">
        <v>31</v>
      </c>
      <c r="AJ47">
        <v>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t="s">
        <v>67</v>
      </c>
      <c r="AR47">
        <v>0</v>
      </c>
      <c r="AS47" t="s">
        <v>785</v>
      </c>
      <c r="AT47">
        <v>0</v>
      </c>
      <c r="AU47">
        <v>3</v>
      </c>
      <c r="AV47">
        <v>11</v>
      </c>
      <c r="AW47">
        <v>4</v>
      </c>
      <c r="AX47">
        <v>3</v>
      </c>
      <c r="AY47">
        <v>0</v>
      </c>
      <c r="AZ47">
        <v>1</v>
      </c>
      <c r="BA47">
        <v>8</v>
      </c>
      <c r="BB47" t="s">
        <v>758</v>
      </c>
    </row>
    <row r="48" spans="1:54">
      <c r="A48">
        <v>4248</v>
      </c>
      <c r="B48">
        <v>1960</v>
      </c>
      <c r="C48">
        <v>64</v>
      </c>
      <c r="D48" t="s">
        <v>784</v>
      </c>
      <c r="E48" t="s">
        <v>64</v>
      </c>
      <c r="F48" t="s">
        <v>782</v>
      </c>
      <c r="G48" t="s">
        <v>60</v>
      </c>
      <c r="H48">
        <v>98777</v>
      </c>
      <c r="I48">
        <v>98777</v>
      </c>
      <c r="J48" t="s">
        <v>101</v>
      </c>
      <c r="K48">
        <v>0</v>
      </c>
      <c r="L48">
        <v>0</v>
      </c>
      <c r="M48" t="s">
        <v>783</v>
      </c>
      <c r="N48" t="s">
        <v>102</v>
      </c>
      <c r="O48" s="8">
        <v>41916</v>
      </c>
      <c r="P48">
        <v>229</v>
      </c>
      <c r="Q48">
        <v>23</v>
      </c>
      <c r="R48">
        <v>206</v>
      </c>
      <c r="S48" s="8">
        <v>41710</v>
      </c>
      <c r="T48">
        <v>1000</v>
      </c>
      <c r="U48">
        <v>19</v>
      </c>
      <c r="V48">
        <v>711</v>
      </c>
      <c r="W48">
        <v>125</v>
      </c>
      <c r="X48">
        <v>115</v>
      </c>
      <c r="Y48">
        <v>38</v>
      </c>
      <c r="Z48">
        <v>2008</v>
      </c>
      <c r="AA48">
        <v>8.7685589519650655</v>
      </c>
      <c r="AB48" t="s">
        <v>58</v>
      </c>
      <c r="AC48" t="s">
        <v>59</v>
      </c>
      <c r="AD48">
        <v>0</v>
      </c>
      <c r="AE48" t="s">
        <v>772</v>
      </c>
      <c r="AF48">
        <v>9</v>
      </c>
      <c r="AG48">
        <v>4</v>
      </c>
      <c r="AH48">
        <v>6</v>
      </c>
      <c r="AI48" t="s">
        <v>31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 t="s">
        <v>39</v>
      </c>
      <c r="AR48">
        <v>1</v>
      </c>
      <c r="AS48" t="s">
        <v>43</v>
      </c>
      <c r="AT48">
        <v>0</v>
      </c>
      <c r="AU48">
        <v>3</v>
      </c>
      <c r="AV48">
        <v>11</v>
      </c>
      <c r="AW48">
        <v>4</v>
      </c>
      <c r="AX48">
        <v>3</v>
      </c>
      <c r="AY48">
        <v>0</v>
      </c>
      <c r="AZ48">
        <v>1</v>
      </c>
      <c r="BA48">
        <v>8</v>
      </c>
      <c r="BB48" t="s">
        <v>758</v>
      </c>
    </row>
    <row r="49" spans="1:54">
      <c r="A49">
        <v>7451</v>
      </c>
      <c r="B49">
        <v>1960</v>
      </c>
      <c r="C49">
        <v>64</v>
      </c>
      <c r="D49" t="s">
        <v>784</v>
      </c>
      <c r="E49" t="s">
        <v>64</v>
      </c>
      <c r="F49" t="s">
        <v>782</v>
      </c>
      <c r="G49" t="s">
        <v>60</v>
      </c>
      <c r="H49">
        <v>98777</v>
      </c>
      <c r="I49">
        <v>98777</v>
      </c>
      <c r="J49" t="s">
        <v>101</v>
      </c>
      <c r="K49">
        <v>0</v>
      </c>
      <c r="L49">
        <v>0</v>
      </c>
      <c r="M49" t="s">
        <v>783</v>
      </c>
      <c r="N49" t="s">
        <v>102</v>
      </c>
      <c r="O49" s="8">
        <v>41916</v>
      </c>
      <c r="P49">
        <v>229</v>
      </c>
      <c r="Q49">
        <v>23</v>
      </c>
      <c r="R49">
        <v>206</v>
      </c>
      <c r="S49" s="8">
        <v>41710</v>
      </c>
      <c r="T49">
        <v>1000</v>
      </c>
      <c r="U49">
        <v>19</v>
      </c>
      <c r="V49">
        <v>711</v>
      </c>
      <c r="W49">
        <v>125</v>
      </c>
      <c r="X49">
        <v>115</v>
      </c>
      <c r="Y49">
        <v>38</v>
      </c>
      <c r="Z49">
        <v>2008</v>
      </c>
      <c r="AA49">
        <v>8.7685589519650655</v>
      </c>
      <c r="AB49" t="s">
        <v>58</v>
      </c>
      <c r="AC49" t="s">
        <v>59</v>
      </c>
      <c r="AD49">
        <v>0</v>
      </c>
      <c r="AE49" t="s">
        <v>772</v>
      </c>
      <c r="AF49">
        <v>9</v>
      </c>
      <c r="AG49">
        <v>4</v>
      </c>
      <c r="AH49">
        <v>6</v>
      </c>
      <c r="AI49" t="s">
        <v>31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 t="s">
        <v>39</v>
      </c>
      <c r="AR49">
        <v>1</v>
      </c>
      <c r="AS49" t="s">
        <v>43</v>
      </c>
      <c r="AT49">
        <v>0</v>
      </c>
      <c r="AU49">
        <v>3</v>
      </c>
      <c r="AV49">
        <v>11</v>
      </c>
      <c r="AW49">
        <v>4</v>
      </c>
      <c r="AX49">
        <v>3</v>
      </c>
      <c r="AY49">
        <v>0</v>
      </c>
      <c r="AZ49">
        <v>1</v>
      </c>
      <c r="BA49">
        <v>8</v>
      </c>
      <c r="BB49" t="s">
        <v>758</v>
      </c>
    </row>
    <row r="50" spans="1:54">
      <c r="A50">
        <v>3711</v>
      </c>
      <c r="B50">
        <v>1944</v>
      </c>
      <c r="C50">
        <v>80</v>
      </c>
      <c r="D50" t="s">
        <v>787</v>
      </c>
      <c r="E50" t="s">
        <v>64</v>
      </c>
      <c r="F50" t="s">
        <v>782</v>
      </c>
      <c r="G50" t="s">
        <v>55</v>
      </c>
      <c r="H50">
        <v>80184</v>
      </c>
      <c r="I50">
        <v>80184</v>
      </c>
      <c r="J50" t="s">
        <v>56</v>
      </c>
      <c r="K50">
        <v>0</v>
      </c>
      <c r="L50">
        <v>0</v>
      </c>
      <c r="M50" t="s">
        <v>783</v>
      </c>
      <c r="N50" t="s">
        <v>103</v>
      </c>
      <c r="O50" s="8">
        <v>41916</v>
      </c>
      <c r="P50">
        <v>217</v>
      </c>
      <c r="Q50">
        <v>19</v>
      </c>
      <c r="R50">
        <v>198</v>
      </c>
      <c r="S50" s="8">
        <v>41718</v>
      </c>
      <c r="T50">
        <v>1035</v>
      </c>
      <c r="U50">
        <v>134</v>
      </c>
      <c r="V50">
        <v>670</v>
      </c>
      <c r="W50">
        <v>25</v>
      </c>
      <c r="X50">
        <v>38</v>
      </c>
      <c r="Y50">
        <v>0</v>
      </c>
      <c r="Z50">
        <v>1902</v>
      </c>
      <c r="AA50">
        <v>8.7649769585253452</v>
      </c>
      <c r="AB50" t="s">
        <v>58</v>
      </c>
      <c r="AC50" t="s">
        <v>59</v>
      </c>
      <c r="AD50">
        <v>1</v>
      </c>
      <c r="AE50" t="s">
        <v>772</v>
      </c>
      <c r="AF50">
        <v>10</v>
      </c>
      <c r="AG50">
        <v>6</v>
      </c>
      <c r="AH50">
        <v>3</v>
      </c>
      <c r="AI50" t="s">
        <v>31</v>
      </c>
      <c r="AJ50">
        <v>3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2</v>
      </c>
      <c r="AQ50" t="s">
        <v>36</v>
      </c>
      <c r="AR50">
        <v>1</v>
      </c>
      <c r="AS50" t="s">
        <v>43</v>
      </c>
      <c r="AT50">
        <v>0</v>
      </c>
      <c r="AU50">
        <v>3</v>
      </c>
      <c r="AV50">
        <v>11</v>
      </c>
      <c r="AW50">
        <v>4</v>
      </c>
      <c r="AX50">
        <v>3</v>
      </c>
      <c r="AY50">
        <v>0</v>
      </c>
      <c r="AZ50">
        <v>1</v>
      </c>
      <c r="BA50">
        <v>8</v>
      </c>
      <c r="BB50" t="s">
        <v>758</v>
      </c>
    </row>
    <row r="51" spans="1:54">
      <c r="A51">
        <v>9624</v>
      </c>
      <c r="B51">
        <v>1958</v>
      </c>
      <c r="C51">
        <v>66</v>
      </c>
      <c r="D51" t="s">
        <v>784</v>
      </c>
      <c r="E51" t="s">
        <v>68</v>
      </c>
      <c r="F51" t="s">
        <v>782</v>
      </c>
      <c r="G51" t="s">
        <v>65</v>
      </c>
      <c r="H51">
        <v>65488</v>
      </c>
      <c r="I51">
        <v>65488</v>
      </c>
      <c r="J51" t="s">
        <v>61</v>
      </c>
      <c r="K51">
        <v>0</v>
      </c>
      <c r="L51">
        <v>0</v>
      </c>
      <c r="M51" t="s">
        <v>783</v>
      </c>
      <c r="N51" t="s">
        <v>104</v>
      </c>
      <c r="O51" s="8">
        <v>41916</v>
      </c>
      <c r="P51">
        <v>113</v>
      </c>
      <c r="Q51">
        <v>46</v>
      </c>
      <c r="R51">
        <v>67</v>
      </c>
      <c r="S51" s="8">
        <v>41849</v>
      </c>
      <c r="T51">
        <v>603</v>
      </c>
      <c r="U51">
        <v>45</v>
      </c>
      <c r="V51">
        <v>207</v>
      </c>
      <c r="W51">
        <v>36</v>
      </c>
      <c r="X51">
        <v>18</v>
      </c>
      <c r="Y51">
        <v>54</v>
      </c>
      <c r="Z51">
        <v>963</v>
      </c>
      <c r="AA51">
        <v>8.5221238938053094</v>
      </c>
      <c r="AB51" t="s">
        <v>58</v>
      </c>
      <c r="AC51" t="s">
        <v>63</v>
      </c>
      <c r="AD51">
        <v>1</v>
      </c>
      <c r="AE51" t="s">
        <v>772</v>
      </c>
      <c r="AF51">
        <v>6</v>
      </c>
      <c r="AG51">
        <v>3</v>
      </c>
      <c r="AH51">
        <v>4</v>
      </c>
      <c r="AI51" t="s">
        <v>31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t="s">
        <v>67</v>
      </c>
      <c r="AR51">
        <v>0</v>
      </c>
      <c r="AS51" t="s">
        <v>785</v>
      </c>
      <c r="AT51">
        <v>0</v>
      </c>
      <c r="AU51">
        <v>3</v>
      </c>
      <c r="AV51">
        <v>11</v>
      </c>
      <c r="AW51">
        <v>4</v>
      </c>
      <c r="AX51">
        <v>3</v>
      </c>
      <c r="AY51">
        <v>0</v>
      </c>
      <c r="AZ51">
        <v>1</v>
      </c>
      <c r="BA51">
        <v>8</v>
      </c>
      <c r="BB51" t="s">
        <v>758</v>
      </c>
    </row>
    <row r="52" spans="1:54">
      <c r="A52">
        <v>4679</v>
      </c>
      <c r="B52">
        <v>1977</v>
      </c>
      <c r="C52">
        <v>47</v>
      </c>
      <c r="D52" t="s">
        <v>786</v>
      </c>
      <c r="E52" t="s">
        <v>64</v>
      </c>
      <c r="F52" t="s">
        <v>782</v>
      </c>
      <c r="G52" t="s">
        <v>55</v>
      </c>
      <c r="H52">
        <v>78710</v>
      </c>
      <c r="I52">
        <v>78710</v>
      </c>
      <c r="J52" t="s">
        <v>56</v>
      </c>
      <c r="K52">
        <v>0</v>
      </c>
      <c r="L52">
        <v>1</v>
      </c>
      <c r="M52" t="s">
        <v>12</v>
      </c>
      <c r="N52" t="s">
        <v>79</v>
      </c>
      <c r="O52" s="8">
        <v>41916</v>
      </c>
      <c r="P52">
        <v>134</v>
      </c>
      <c r="Q52">
        <v>42</v>
      </c>
      <c r="R52">
        <v>92</v>
      </c>
      <c r="S52" s="8">
        <v>41824</v>
      </c>
      <c r="T52">
        <v>721</v>
      </c>
      <c r="U52">
        <v>0</v>
      </c>
      <c r="V52">
        <v>152</v>
      </c>
      <c r="W52">
        <v>119</v>
      </c>
      <c r="X52">
        <v>50</v>
      </c>
      <c r="Y52">
        <v>50</v>
      </c>
      <c r="Z52">
        <v>1092</v>
      </c>
      <c r="AA52">
        <v>8.1492537313432845</v>
      </c>
      <c r="AB52" t="s">
        <v>105</v>
      </c>
      <c r="AC52" t="s">
        <v>59</v>
      </c>
      <c r="AD52">
        <v>3</v>
      </c>
      <c r="AE52" t="s">
        <v>772</v>
      </c>
      <c r="AF52">
        <v>12</v>
      </c>
      <c r="AG52">
        <v>7</v>
      </c>
      <c r="AH52">
        <v>6</v>
      </c>
      <c r="AI52" t="s">
        <v>31</v>
      </c>
      <c r="AJ52">
        <v>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t="s">
        <v>67</v>
      </c>
      <c r="AR52">
        <v>0</v>
      </c>
      <c r="AS52" t="s">
        <v>785</v>
      </c>
      <c r="AT52">
        <v>0</v>
      </c>
      <c r="AU52">
        <v>3</v>
      </c>
      <c r="AV52">
        <v>11</v>
      </c>
      <c r="AW52">
        <v>4</v>
      </c>
      <c r="AX52">
        <v>3</v>
      </c>
      <c r="AY52">
        <v>0</v>
      </c>
      <c r="AZ52">
        <v>1</v>
      </c>
      <c r="BA52">
        <v>8</v>
      </c>
      <c r="BB52" t="s">
        <v>758</v>
      </c>
    </row>
    <row r="53" spans="1:54">
      <c r="A53">
        <v>8659</v>
      </c>
      <c r="B53">
        <v>1952</v>
      </c>
      <c r="C53">
        <v>72</v>
      </c>
      <c r="D53" t="s">
        <v>784</v>
      </c>
      <c r="E53" t="s">
        <v>68</v>
      </c>
      <c r="F53" t="s">
        <v>782</v>
      </c>
      <c r="G53" t="s">
        <v>65</v>
      </c>
      <c r="H53">
        <v>69805</v>
      </c>
      <c r="I53">
        <v>69805</v>
      </c>
      <c r="J53" t="s">
        <v>61</v>
      </c>
      <c r="K53">
        <v>0</v>
      </c>
      <c r="L53">
        <v>1</v>
      </c>
      <c r="M53" t="s">
        <v>12</v>
      </c>
      <c r="N53" t="s">
        <v>154</v>
      </c>
      <c r="O53" s="8">
        <v>41916</v>
      </c>
      <c r="P53">
        <v>256</v>
      </c>
      <c r="Q53">
        <v>50</v>
      </c>
      <c r="R53">
        <v>206</v>
      </c>
      <c r="S53" s="8">
        <v>41710</v>
      </c>
      <c r="T53">
        <v>750</v>
      </c>
      <c r="U53">
        <v>71</v>
      </c>
      <c r="V53">
        <v>174</v>
      </c>
      <c r="W53">
        <v>13</v>
      </c>
      <c r="X53">
        <v>10</v>
      </c>
      <c r="Y53">
        <v>20</v>
      </c>
      <c r="Z53">
        <v>1038</v>
      </c>
      <c r="AA53">
        <v>4.0546875</v>
      </c>
      <c r="AB53" t="s">
        <v>146</v>
      </c>
      <c r="AC53" t="s">
        <v>59</v>
      </c>
      <c r="AD53">
        <v>2</v>
      </c>
      <c r="AE53" t="s">
        <v>772</v>
      </c>
      <c r="AF53">
        <v>11</v>
      </c>
      <c r="AG53">
        <v>6</v>
      </c>
      <c r="AH53">
        <v>8</v>
      </c>
      <c r="AI53" t="s">
        <v>31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t="s">
        <v>67</v>
      </c>
      <c r="AR53">
        <v>0</v>
      </c>
      <c r="AS53" t="s">
        <v>785</v>
      </c>
      <c r="AT53">
        <v>0</v>
      </c>
      <c r="AU53">
        <v>3</v>
      </c>
      <c r="AV53">
        <v>11</v>
      </c>
      <c r="AW53">
        <v>4</v>
      </c>
      <c r="AX53">
        <v>3</v>
      </c>
      <c r="AY53">
        <v>0</v>
      </c>
      <c r="AZ53">
        <v>1</v>
      </c>
      <c r="BA53">
        <v>8</v>
      </c>
      <c r="BB53" t="s">
        <v>758</v>
      </c>
    </row>
    <row r="54" spans="1:54">
      <c r="A54">
        <v>4756</v>
      </c>
      <c r="B54">
        <v>1952</v>
      </c>
      <c r="C54">
        <v>72</v>
      </c>
      <c r="D54" t="s">
        <v>784</v>
      </c>
      <c r="E54" t="s">
        <v>74</v>
      </c>
      <c r="F54" t="s">
        <v>782</v>
      </c>
      <c r="G54" t="s">
        <v>71</v>
      </c>
      <c r="H54">
        <v>63998</v>
      </c>
      <c r="I54">
        <v>63998</v>
      </c>
      <c r="J54" t="s">
        <v>61</v>
      </c>
      <c r="K54">
        <v>0</v>
      </c>
      <c r="L54">
        <v>0</v>
      </c>
      <c r="M54" t="s">
        <v>783</v>
      </c>
      <c r="N54" t="s">
        <v>216</v>
      </c>
      <c r="O54" s="8">
        <v>41916</v>
      </c>
      <c r="P54">
        <v>288</v>
      </c>
      <c r="Q54">
        <v>42</v>
      </c>
      <c r="R54">
        <v>246</v>
      </c>
      <c r="S54" s="8">
        <v>41670</v>
      </c>
      <c r="T54">
        <v>176</v>
      </c>
      <c r="U54">
        <v>29</v>
      </c>
      <c r="V54">
        <v>818</v>
      </c>
      <c r="W54">
        <v>0</v>
      </c>
      <c r="X54">
        <v>33</v>
      </c>
      <c r="Y54">
        <v>112</v>
      </c>
      <c r="Z54">
        <v>1168</v>
      </c>
      <c r="AA54">
        <v>4.0555555555555554</v>
      </c>
      <c r="AB54" t="s">
        <v>146</v>
      </c>
      <c r="AC54" t="s">
        <v>59</v>
      </c>
      <c r="AD54">
        <v>1</v>
      </c>
      <c r="AE54" t="s">
        <v>772</v>
      </c>
      <c r="AF54">
        <v>11</v>
      </c>
      <c r="AG54">
        <v>7</v>
      </c>
      <c r="AH54">
        <v>6</v>
      </c>
      <c r="AI54" t="s">
        <v>31</v>
      </c>
      <c r="AJ54">
        <v>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t="s">
        <v>67</v>
      </c>
      <c r="AR54">
        <v>1</v>
      </c>
      <c r="AS54" t="s">
        <v>785</v>
      </c>
      <c r="AT54">
        <v>0</v>
      </c>
      <c r="AU54">
        <v>3</v>
      </c>
      <c r="AV54">
        <v>11</v>
      </c>
      <c r="AW54">
        <v>4</v>
      </c>
      <c r="AX54">
        <v>3</v>
      </c>
      <c r="AY54">
        <v>0</v>
      </c>
      <c r="AZ54">
        <v>1</v>
      </c>
      <c r="BA54">
        <v>8</v>
      </c>
      <c r="BB54" t="s">
        <v>758</v>
      </c>
    </row>
    <row r="55" spans="1:54">
      <c r="A55">
        <v>11074</v>
      </c>
      <c r="B55">
        <v>1977</v>
      </c>
      <c r="C55">
        <v>47</v>
      </c>
      <c r="D55" t="s">
        <v>786</v>
      </c>
      <c r="E55" t="s">
        <v>54</v>
      </c>
      <c r="F55" t="s">
        <v>782</v>
      </c>
      <c r="G55" t="s">
        <v>60</v>
      </c>
      <c r="H55">
        <v>85072</v>
      </c>
      <c r="I55">
        <v>85072</v>
      </c>
      <c r="J55" t="s">
        <v>56</v>
      </c>
      <c r="K55">
        <v>0</v>
      </c>
      <c r="L55">
        <v>0</v>
      </c>
      <c r="M55" t="s">
        <v>783</v>
      </c>
      <c r="N55" t="s">
        <v>107</v>
      </c>
      <c r="O55" s="8">
        <v>41916</v>
      </c>
      <c r="P55">
        <v>178</v>
      </c>
      <c r="Q55">
        <v>94</v>
      </c>
      <c r="R55">
        <v>84</v>
      </c>
      <c r="S55" s="8">
        <v>41832</v>
      </c>
      <c r="T55">
        <v>494</v>
      </c>
      <c r="U55">
        <v>92</v>
      </c>
      <c r="V55">
        <v>391</v>
      </c>
      <c r="W55">
        <v>194</v>
      </c>
      <c r="X55">
        <v>11</v>
      </c>
      <c r="Y55">
        <v>241</v>
      </c>
      <c r="Z55">
        <v>1423</v>
      </c>
      <c r="AA55">
        <v>7.9943820224719104</v>
      </c>
      <c r="AB55" t="s">
        <v>105</v>
      </c>
      <c r="AC55" t="s">
        <v>63</v>
      </c>
      <c r="AD55">
        <v>1</v>
      </c>
      <c r="AE55" t="s">
        <v>772</v>
      </c>
      <c r="AF55">
        <v>10</v>
      </c>
      <c r="AG55">
        <v>3</v>
      </c>
      <c r="AH55">
        <v>4</v>
      </c>
      <c r="AI55" t="s">
        <v>31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 t="s">
        <v>67</v>
      </c>
      <c r="AR55">
        <v>0</v>
      </c>
      <c r="AS55" t="s">
        <v>785</v>
      </c>
      <c r="AT55">
        <v>0</v>
      </c>
      <c r="AU55">
        <v>3</v>
      </c>
      <c r="AV55">
        <v>11</v>
      </c>
      <c r="AW55">
        <v>4</v>
      </c>
      <c r="AX55">
        <v>3</v>
      </c>
      <c r="AY55">
        <v>0</v>
      </c>
      <c r="AZ55">
        <v>1</v>
      </c>
      <c r="BA55">
        <v>8</v>
      </c>
      <c r="BB55" t="s">
        <v>758</v>
      </c>
    </row>
    <row r="56" spans="1:54">
      <c r="A56">
        <v>1964</v>
      </c>
      <c r="B56">
        <v>1951</v>
      </c>
      <c r="C56">
        <v>73</v>
      </c>
      <c r="D56" t="s">
        <v>784</v>
      </c>
      <c r="E56" t="s">
        <v>54</v>
      </c>
      <c r="F56" t="s">
        <v>782</v>
      </c>
      <c r="G56" t="s">
        <v>65</v>
      </c>
      <c r="H56">
        <v>86610</v>
      </c>
      <c r="I56">
        <v>86610</v>
      </c>
      <c r="J56" t="s">
        <v>56</v>
      </c>
      <c r="K56">
        <v>0</v>
      </c>
      <c r="L56">
        <v>0</v>
      </c>
      <c r="M56" t="s">
        <v>783</v>
      </c>
      <c r="N56" t="s">
        <v>215</v>
      </c>
      <c r="O56" s="8">
        <v>41916</v>
      </c>
      <c r="P56">
        <v>394</v>
      </c>
      <c r="Q56">
        <v>66</v>
      </c>
      <c r="R56">
        <v>328</v>
      </c>
      <c r="S56" s="8">
        <v>41588</v>
      </c>
      <c r="T56">
        <v>446</v>
      </c>
      <c r="U56">
        <v>107</v>
      </c>
      <c r="V56">
        <v>768</v>
      </c>
      <c r="W56">
        <v>33</v>
      </c>
      <c r="X56">
        <v>196</v>
      </c>
      <c r="Y56">
        <v>53</v>
      </c>
      <c r="Z56">
        <v>1603</v>
      </c>
      <c r="AA56">
        <v>4.0685279187817258</v>
      </c>
      <c r="AB56" t="s">
        <v>146</v>
      </c>
      <c r="AC56" t="s">
        <v>63</v>
      </c>
      <c r="AD56">
        <v>1</v>
      </c>
      <c r="AE56" t="s">
        <v>772</v>
      </c>
      <c r="AF56">
        <v>6</v>
      </c>
      <c r="AG56">
        <v>5</v>
      </c>
      <c r="AH56">
        <v>6</v>
      </c>
      <c r="AI56" t="s">
        <v>31</v>
      </c>
      <c r="AJ56">
        <v>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t="s">
        <v>67</v>
      </c>
      <c r="AR56">
        <v>0</v>
      </c>
      <c r="AS56" t="s">
        <v>785</v>
      </c>
      <c r="AT56">
        <v>0</v>
      </c>
      <c r="AU56">
        <v>3</v>
      </c>
      <c r="AV56">
        <v>11</v>
      </c>
      <c r="AW56">
        <v>4</v>
      </c>
      <c r="AX56">
        <v>3</v>
      </c>
      <c r="AY56">
        <v>0</v>
      </c>
      <c r="AZ56">
        <v>1</v>
      </c>
      <c r="BA56">
        <v>8</v>
      </c>
      <c r="BB56" t="s">
        <v>758</v>
      </c>
    </row>
    <row r="57" spans="1:54">
      <c r="A57">
        <v>988</v>
      </c>
      <c r="B57">
        <v>1965</v>
      </c>
      <c r="C57">
        <v>59</v>
      </c>
      <c r="D57" t="s">
        <v>786</v>
      </c>
      <c r="E57" t="s">
        <v>54</v>
      </c>
      <c r="F57" t="s">
        <v>782</v>
      </c>
      <c r="G57" t="s">
        <v>55</v>
      </c>
      <c r="H57">
        <v>81168</v>
      </c>
      <c r="I57">
        <v>81168</v>
      </c>
      <c r="J57" t="s">
        <v>56</v>
      </c>
      <c r="K57">
        <v>0</v>
      </c>
      <c r="L57">
        <v>0</v>
      </c>
      <c r="M57" t="s">
        <v>783</v>
      </c>
      <c r="N57" t="s">
        <v>109</v>
      </c>
      <c r="O57" s="8">
        <v>41916</v>
      </c>
      <c r="P57">
        <v>150</v>
      </c>
      <c r="Q57">
        <v>84</v>
      </c>
      <c r="R57">
        <v>66</v>
      </c>
      <c r="S57" s="8">
        <v>41850</v>
      </c>
      <c r="T57">
        <v>410</v>
      </c>
      <c r="U57">
        <v>0</v>
      </c>
      <c r="V57">
        <v>592</v>
      </c>
      <c r="W57">
        <v>147</v>
      </c>
      <c r="X57">
        <v>22</v>
      </c>
      <c r="Y57">
        <v>22</v>
      </c>
      <c r="Z57">
        <v>1193</v>
      </c>
      <c r="AA57">
        <v>7.9533333333333331</v>
      </c>
      <c r="AB57" t="s">
        <v>105</v>
      </c>
      <c r="AC57" t="s">
        <v>63</v>
      </c>
      <c r="AD57">
        <v>1</v>
      </c>
      <c r="AE57" t="s">
        <v>772</v>
      </c>
      <c r="AF57">
        <v>7</v>
      </c>
      <c r="AG57">
        <v>6</v>
      </c>
      <c r="AH57">
        <v>4</v>
      </c>
      <c r="AI57" t="s">
        <v>31</v>
      </c>
      <c r="AJ57">
        <v>3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 t="s">
        <v>36</v>
      </c>
      <c r="AR57">
        <v>1</v>
      </c>
      <c r="AS57" t="s">
        <v>43</v>
      </c>
      <c r="AT57">
        <v>0</v>
      </c>
      <c r="AU57">
        <v>3</v>
      </c>
      <c r="AV57">
        <v>11</v>
      </c>
      <c r="AW57">
        <v>4</v>
      </c>
      <c r="AX57">
        <v>3</v>
      </c>
      <c r="AY57">
        <v>0</v>
      </c>
      <c r="AZ57">
        <v>1</v>
      </c>
      <c r="BA57">
        <v>8</v>
      </c>
      <c r="BB57" t="s">
        <v>758</v>
      </c>
    </row>
    <row r="58" spans="1:54">
      <c r="A58">
        <v>9958</v>
      </c>
      <c r="B58">
        <v>1972</v>
      </c>
      <c r="C58">
        <v>52</v>
      </c>
      <c r="D58" t="s">
        <v>786</v>
      </c>
      <c r="E58" t="s">
        <v>54</v>
      </c>
      <c r="F58" t="s">
        <v>782</v>
      </c>
      <c r="G58" t="s">
        <v>55</v>
      </c>
      <c r="H58">
        <v>65685</v>
      </c>
      <c r="I58">
        <v>65685</v>
      </c>
      <c r="J58" t="s">
        <v>61</v>
      </c>
      <c r="K58">
        <v>0</v>
      </c>
      <c r="L58">
        <v>1</v>
      </c>
      <c r="M58" t="s">
        <v>12</v>
      </c>
      <c r="N58" t="s">
        <v>214</v>
      </c>
      <c r="O58" s="8">
        <v>41916</v>
      </c>
      <c r="P58">
        <v>189</v>
      </c>
      <c r="Q58">
        <v>54</v>
      </c>
      <c r="R58">
        <v>135</v>
      </c>
      <c r="S58" s="8">
        <v>41781</v>
      </c>
      <c r="T58">
        <v>642</v>
      </c>
      <c r="U58">
        <v>14</v>
      </c>
      <c r="V58">
        <v>49</v>
      </c>
      <c r="W58">
        <v>0</v>
      </c>
      <c r="X58">
        <v>7</v>
      </c>
      <c r="Y58">
        <v>57</v>
      </c>
      <c r="Z58">
        <v>769</v>
      </c>
      <c r="AA58">
        <v>4.0687830687830688</v>
      </c>
      <c r="AB58" t="s">
        <v>146</v>
      </c>
      <c r="AC58" t="s">
        <v>63</v>
      </c>
      <c r="AD58">
        <v>1</v>
      </c>
      <c r="AE58" t="s">
        <v>772</v>
      </c>
      <c r="AF58">
        <v>9</v>
      </c>
      <c r="AG58">
        <v>9</v>
      </c>
      <c r="AH58">
        <v>2</v>
      </c>
      <c r="AI58" t="s">
        <v>31</v>
      </c>
      <c r="AJ58">
        <v>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t="s">
        <v>67</v>
      </c>
      <c r="AR58">
        <v>0</v>
      </c>
      <c r="AS58" t="s">
        <v>785</v>
      </c>
      <c r="AT58">
        <v>0</v>
      </c>
      <c r="AU58">
        <v>3</v>
      </c>
      <c r="AV58">
        <v>11</v>
      </c>
      <c r="AW58">
        <v>4</v>
      </c>
      <c r="AX58">
        <v>3</v>
      </c>
      <c r="AY58">
        <v>0</v>
      </c>
      <c r="AZ58">
        <v>1</v>
      </c>
      <c r="BA58">
        <v>8</v>
      </c>
      <c r="BB58" t="s">
        <v>758</v>
      </c>
    </row>
    <row r="59" spans="1:54">
      <c r="A59">
        <v>3900</v>
      </c>
      <c r="B59">
        <v>1972</v>
      </c>
      <c r="C59">
        <v>52</v>
      </c>
      <c r="D59" t="s">
        <v>786</v>
      </c>
      <c r="E59" t="s">
        <v>54</v>
      </c>
      <c r="F59" t="s">
        <v>782</v>
      </c>
      <c r="G59" t="s">
        <v>55</v>
      </c>
      <c r="H59">
        <v>65685</v>
      </c>
      <c r="I59">
        <v>65685</v>
      </c>
      <c r="J59" t="s">
        <v>61</v>
      </c>
      <c r="K59">
        <v>0</v>
      </c>
      <c r="L59">
        <v>1</v>
      </c>
      <c r="M59" t="s">
        <v>12</v>
      </c>
      <c r="N59" t="s">
        <v>214</v>
      </c>
      <c r="O59" s="8">
        <v>41916</v>
      </c>
      <c r="P59">
        <v>189</v>
      </c>
      <c r="Q59">
        <v>54</v>
      </c>
      <c r="R59">
        <v>135</v>
      </c>
      <c r="S59" s="8">
        <v>41781</v>
      </c>
      <c r="T59">
        <v>642</v>
      </c>
      <c r="U59">
        <v>14</v>
      </c>
      <c r="V59">
        <v>49</v>
      </c>
      <c r="W59">
        <v>0</v>
      </c>
      <c r="X59">
        <v>7</v>
      </c>
      <c r="Y59">
        <v>57</v>
      </c>
      <c r="Z59">
        <v>769</v>
      </c>
      <c r="AA59">
        <v>4.0687830687830688</v>
      </c>
      <c r="AB59" t="s">
        <v>146</v>
      </c>
      <c r="AC59" t="s">
        <v>63</v>
      </c>
      <c r="AD59">
        <v>1</v>
      </c>
      <c r="AE59" t="s">
        <v>772</v>
      </c>
      <c r="AF59">
        <v>9</v>
      </c>
      <c r="AG59">
        <v>9</v>
      </c>
      <c r="AH59">
        <v>2</v>
      </c>
      <c r="AI59" t="s">
        <v>31</v>
      </c>
      <c r="AJ59">
        <v>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t="s">
        <v>67</v>
      </c>
      <c r="AR59">
        <v>0</v>
      </c>
      <c r="AS59" t="s">
        <v>785</v>
      </c>
      <c r="AT59">
        <v>0</v>
      </c>
      <c r="AU59">
        <v>3</v>
      </c>
      <c r="AV59">
        <v>11</v>
      </c>
      <c r="AW59">
        <v>4</v>
      </c>
      <c r="AX59">
        <v>3</v>
      </c>
      <c r="AY59">
        <v>0</v>
      </c>
      <c r="AZ59">
        <v>1</v>
      </c>
      <c r="BA59">
        <v>8</v>
      </c>
      <c r="BB59" t="s">
        <v>758</v>
      </c>
    </row>
    <row r="60" spans="1:54">
      <c r="A60">
        <v>437</v>
      </c>
      <c r="B60">
        <v>1976</v>
      </c>
      <c r="C60">
        <v>48</v>
      </c>
      <c r="D60" t="s">
        <v>786</v>
      </c>
      <c r="E60" t="s">
        <v>64</v>
      </c>
      <c r="F60" t="s">
        <v>782</v>
      </c>
      <c r="G60" t="s">
        <v>71</v>
      </c>
      <c r="H60">
        <v>75012</v>
      </c>
      <c r="I60">
        <v>75012</v>
      </c>
      <c r="J60" t="s">
        <v>56</v>
      </c>
      <c r="K60">
        <v>0</v>
      </c>
      <c r="L60">
        <v>0</v>
      </c>
      <c r="M60" t="s">
        <v>783</v>
      </c>
      <c r="N60" t="s">
        <v>174</v>
      </c>
      <c r="O60" s="8">
        <v>41916</v>
      </c>
      <c r="P60">
        <v>252</v>
      </c>
      <c r="Q60">
        <v>41</v>
      </c>
      <c r="R60">
        <v>211</v>
      </c>
      <c r="S60" s="8">
        <v>41705</v>
      </c>
      <c r="T60">
        <v>294</v>
      </c>
      <c r="U60">
        <v>142</v>
      </c>
      <c r="V60">
        <v>218</v>
      </c>
      <c r="W60">
        <v>164</v>
      </c>
      <c r="X60">
        <v>58</v>
      </c>
      <c r="Y60">
        <v>151</v>
      </c>
      <c r="Z60">
        <v>1027</v>
      </c>
      <c r="AA60">
        <v>4.0753968253968251</v>
      </c>
      <c r="AB60" t="s">
        <v>146</v>
      </c>
      <c r="AC60" t="s">
        <v>59</v>
      </c>
      <c r="AD60">
        <v>1</v>
      </c>
      <c r="AE60" t="s">
        <v>772</v>
      </c>
      <c r="AF60">
        <v>11</v>
      </c>
      <c r="AG60">
        <v>3</v>
      </c>
      <c r="AH60">
        <v>8</v>
      </c>
      <c r="AI60" t="s">
        <v>31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t="s">
        <v>67</v>
      </c>
      <c r="AR60">
        <v>0</v>
      </c>
      <c r="AS60" t="s">
        <v>785</v>
      </c>
      <c r="AT60">
        <v>0</v>
      </c>
      <c r="AU60">
        <v>3</v>
      </c>
      <c r="AV60">
        <v>11</v>
      </c>
      <c r="AW60">
        <v>4</v>
      </c>
      <c r="AX60">
        <v>3</v>
      </c>
      <c r="AY60">
        <v>0</v>
      </c>
      <c r="AZ60">
        <v>1</v>
      </c>
      <c r="BA60">
        <v>8</v>
      </c>
      <c r="BB60" t="s">
        <v>758</v>
      </c>
    </row>
    <row r="61" spans="1:54">
      <c r="A61">
        <v>2495</v>
      </c>
      <c r="B61">
        <v>1974</v>
      </c>
      <c r="C61">
        <v>50</v>
      </c>
      <c r="D61" t="s">
        <v>786</v>
      </c>
      <c r="E61" t="s">
        <v>64</v>
      </c>
      <c r="F61" t="s">
        <v>782</v>
      </c>
      <c r="G61" t="s">
        <v>55</v>
      </c>
      <c r="H61">
        <v>83891</v>
      </c>
      <c r="I61">
        <v>83891</v>
      </c>
      <c r="J61" t="s">
        <v>56</v>
      </c>
      <c r="K61">
        <v>0</v>
      </c>
      <c r="L61">
        <v>1</v>
      </c>
      <c r="M61" t="s">
        <v>12</v>
      </c>
      <c r="N61" t="s">
        <v>110</v>
      </c>
      <c r="O61" s="8">
        <v>41916</v>
      </c>
      <c r="P61">
        <v>106</v>
      </c>
      <c r="Q61">
        <v>24</v>
      </c>
      <c r="R61">
        <v>82</v>
      </c>
      <c r="S61" s="8">
        <v>41834</v>
      </c>
      <c r="T61">
        <v>217</v>
      </c>
      <c r="U61">
        <v>38</v>
      </c>
      <c r="V61">
        <v>350</v>
      </c>
      <c r="W61">
        <v>111</v>
      </c>
      <c r="X61">
        <v>85</v>
      </c>
      <c r="Y61">
        <v>15</v>
      </c>
      <c r="Z61">
        <v>816</v>
      </c>
      <c r="AA61">
        <v>7.6981132075471699</v>
      </c>
      <c r="AB61" t="s">
        <v>105</v>
      </c>
      <c r="AC61" t="s">
        <v>59</v>
      </c>
      <c r="AD61">
        <v>1</v>
      </c>
      <c r="AE61" t="s">
        <v>772</v>
      </c>
      <c r="AF61">
        <v>10</v>
      </c>
      <c r="AG61">
        <v>4</v>
      </c>
      <c r="AH61">
        <v>7</v>
      </c>
      <c r="AI61" t="s">
        <v>31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t="s">
        <v>67</v>
      </c>
      <c r="AR61">
        <v>0</v>
      </c>
      <c r="AS61" t="s">
        <v>785</v>
      </c>
      <c r="AT61">
        <v>0</v>
      </c>
      <c r="AU61">
        <v>3</v>
      </c>
      <c r="AV61">
        <v>11</v>
      </c>
      <c r="AW61">
        <v>4</v>
      </c>
      <c r="AX61">
        <v>3</v>
      </c>
      <c r="AY61">
        <v>0</v>
      </c>
      <c r="AZ61">
        <v>1</v>
      </c>
      <c r="BA61">
        <v>8</v>
      </c>
      <c r="BB61" t="s">
        <v>758</v>
      </c>
    </row>
    <row r="62" spans="1:54">
      <c r="A62">
        <v>9559</v>
      </c>
      <c r="B62">
        <v>1961</v>
      </c>
      <c r="C62">
        <v>63</v>
      </c>
      <c r="D62" t="s">
        <v>784</v>
      </c>
      <c r="E62" t="s">
        <v>68</v>
      </c>
      <c r="F62" t="s">
        <v>782</v>
      </c>
      <c r="G62" t="s">
        <v>55</v>
      </c>
      <c r="H62">
        <v>57072</v>
      </c>
      <c r="I62">
        <v>57072</v>
      </c>
      <c r="J62" t="s">
        <v>61</v>
      </c>
      <c r="K62">
        <v>0</v>
      </c>
      <c r="L62">
        <v>1</v>
      </c>
      <c r="M62" t="s">
        <v>12</v>
      </c>
      <c r="N62" t="s">
        <v>129</v>
      </c>
      <c r="O62" s="8">
        <v>41916</v>
      </c>
      <c r="P62">
        <v>253</v>
      </c>
      <c r="Q62">
        <v>79</v>
      </c>
      <c r="R62">
        <v>174</v>
      </c>
      <c r="S62" s="8">
        <v>41742</v>
      </c>
      <c r="T62">
        <v>944</v>
      </c>
      <c r="U62">
        <v>0</v>
      </c>
      <c r="V62">
        <v>60</v>
      </c>
      <c r="W62">
        <v>0</v>
      </c>
      <c r="X62">
        <v>0</v>
      </c>
      <c r="Y62">
        <v>30</v>
      </c>
      <c r="Z62">
        <v>1034</v>
      </c>
      <c r="AA62">
        <v>4.0869565217391308</v>
      </c>
      <c r="AB62" t="s">
        <v>146</v>
      </c>
      <c r="AC62" t="s">
        <v>63</v>
      </c>
      <c r="AD62">
        <v>2</v>
      </c>
      <c r="AE62" t="s">
        <v>772</v>
      </c>
      <c r="AF62">
        <v>13</v>
      </c>
      <c r="AG62">
        <v>7</v>
      </c>
      <c r="AH62">
        <v>5</v>
      </c>
      <c r="AI62" t="s">
        <v>31</v>
      </c>
      <c r="AJ62">
        <v>5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 t="s">
        <v>38</v>
      </c>
      <c r="AR62">
        <v>1</v>
      </c>
      <c r="AS62" t="s">
        <v>43</v>
      </c>
      <c r="AT62">
        <v>0</v>
      </c>
      <c r="AU62">
        <v>3</v>
      </c>
      <c r="AV62">
        <v>11</v>
      </c>
      <c r="AW62">
        <v>4</v>
      </c>
      <c r="AX62">
        <v>3</v>
      </c>
      <c r="AY62">
        <v>0</v>
      </c>
      <c r="AZ62">
        <v>1</v>
      </c>
      <c r="BA62">
        <v>8</v>
      </c>
      <c r="BB62" t="s">
        <v>758</v>
      </c>
    </row>
    <row r="63" spans="1:54">
      <c r="A63">
        <v>5848</v>
      </c>
      <c r="B63">
        <v>1970</v>
      </c>
      <c r="C63">
        <v>54</v>
      </c>
      <c r="D63" t="s">
        <v>786</v>
      </c>
      <c r="E63" t="s">
        <v>54</v>
      </c>
      <c r="F63" t="s">
        <v>782</v>
      </c>
      <c r="G63" t="s">
        <v>65</v>
      </c>
      <c r="H63">
        <v>81205</v>
      </c>
      <c r="I63">
        <v>81205</v>
      </c>
      <c r="J63" t="s">
        <v>56</v>
      </c>
      <c r="K63">
        <v>0</v>
      </c>
      <c r="L63">
        <v>0</v>
      </c>
      <c r="M63" t="s">
        <v>783</v>
      </c>
      <c r="N63" t="s">
        <v>112</v>
      </c>
      <c r="O63" s="8">
        <v>41916</v>
      </c>
      <c r="P63">
        <v>264</v>
      </c>
      <c r="Q63">
        <v>43</v>
      </c>
      <c r="R63">
        <v>221</v>
      </c>
      <c r="S63" s="8">
        <v>41695</v>
      </c>
      <c r="T63">
        <v>724</v>
      </c>
      <c r="U63">
        <v>74</v>
      </c>
      <c r="V63">
        <v>929</v>
      </c>
      <c r="W63">
        <v>97</v>
      </c>
      <c r="X63">
        <v>55</v>
      </c>
      <c r="Y63">
        <v>130</v>
      </c>
      <c r="Z63">
        <v>2009</v>
      </c>
      <c r="AA63">
        <v>7.6098484848484844</v>
      </c>
      <c r="AB63" t="s">
        <v>105</v>
      </c>
      <c r="AC63" t="s">
        <v>59</v>
      </c>
      <c r="AD63">
        <v>1</v>
      </c>
      <c r="AE63" t="s">
        <v>772</v>
      </c>
      <c r="AF63">
        <v>7</v>
      </c>
      <c r="AG63">
        <v>5</v>
      </c>
      <c r="AH63">
        <v>6</v>
      </c>
      <c r="AI63" t="s">
        <v>31</v>
      </c>
      <c r="AJ63">
        <v>2</v>
      </c>
      <c r="AK63">
        <v>0</v>
      </c>
      <c r="AL63">
        <v>1</v>
      </c>
      <c r="AM63">
        <v>1</v>
      </c>
      <c r="AN63">
        <v>0</v>
      </c>
      <c r="AO63">
        <v>1</v>
      </c>
      <c r="AP63">
        <v>3</v>
      </c>
      <c r="AQ63" t="s">
        <v>37</v>
      </c>
      <c r="AR63">
        <v>1</v>
      </c>
      <c r="AS63" t="s">
        <v>43</v>
      </c>
      <c r="AT63">
        <v>0</v>
      </c>
      <c r="AU63">
        <v>3</v>
      </c>
      <c r="AV63">
        <v>11</v>
      </c>
      <c r="AW63">
        <v>4</v>
      </c>
      <c r="AX63">
        <v>3</v>
      </c>
      <c r="AY63">
        <v>0</v>
      </c>
      <c r="AZ63">
        <v>1</v>
      </c>
      <c r="BA63">
        <v>8</v>
      </c>
      <c r="BB63" t="s">
        <v>758</v>
      </c>
    </row>
    <row r="64" spans="1:54">
      <c r="A64">
        <v>2532</v>
      </c>
      <c r="B64">
        <v>1987</v>
      </c>
      <c r="C64">
        <v>37</v>
      </c>
      <c r="D64" t="s">
        <v>781</v>
      </c>
      <c r="E64" t="s">
        <v>64</v>
      </c>
      <c r="F64" t="s">
        <v>782</v>
      </c>
      <c r="G64" t="s">
        <v>60</v>
      </c>
      <c r="H64">
        <v>73454</v>
      </c>
      <c r="I64">
        <v>73454</v>
      </c>
      <c r="J64" t="s">
        <v>61</v>
      </c>
      <c r="K64">
        <v>0</v>
      </c>
      <c r="L64">
        <v>0</v>
      </c>
      <c r="M64" t="s">
        <v>783</v>
      </c>
      <c r="N64" t="s">
        <v>103</v>
      </c>
      <c r="O64" s="8">
        <v>41916</v>
      </c>
      <c r="P64">
        <v>217</v>
      </c>
      <c r="Q64">
        <v>95</v>
      </c>
      <c r="R64">
        <v>122</v>
      </c>
      <c r="S64" s="8">
        <v>41794</v>
      </c>
      <c r="T64">
        <v>982</v>
      </c>
      <c r="U64">
        <v>73</v>
      </c>
      <c r="V64">
        <v>351</v>
      </c>
      <c r="W64">
        <v>56</v>
      </c>
      <c r="X64">
        <v>14</v>
      </c>
      <c r="Y64">
        <v>175</v>
      </c>
      <c r="Z64">
        <v>1651</v>
      </c>
      <c r="AA64">
        <v>7.6082949308755756</v>
      </c>
      <c r="AB64" t="s">
        <v>105</v>
      </c>
      <c r="AC64" t="s">
        <v>63</v>
      </c>
      <c r="AD64">
        <v>1</v>
      </c>
      <c r="AE64" t="s">
        <v>772</v>
      </c>
      <c r="AF64">
        <v>6</v>
      </c>
      <c r="AG64">
        <v>2</v>
      </c>
      <c r="AH64">
        <v>4</v>
      </c>
      <c r="AI64" t="s">
        <v>31</v>
      </c>
      <c r="AJ64">
        <v>5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 t="s">
        <v>38</v>
      </c>
      <c r="AR64">
        <v>1</v>
      </c>
      <c r="AS64" t="s">
        <v>43</v>
      </c>
      <c r="AT64">
        <v>0</v>
      </c>
      <c r="AU64">
        <v>3</v>
      </c>
      <c r="AV64">
        <v>11</v>
      </c>
      <c r="AW64">
        <v>4</v>
      </c>
      <c r="AX64">
        <v>3</v>
      </c>
      <c r="AY64">
        <v>0</v>
      </c>
      <c r="AZ64">
        <v>1</v>
      </c>
      <c r="BA64">
        <v>8</v>
      </c>
      <c r="BB64" t="s">
        <v>758</v>
      </c>
    </row>
    <row r="65" spans="1:54">
      <c r="A65">
        <v>7010</v>
      </c>
      <c r="B65">
        <v>1965</v>
      </c>
      <c r="C65">
        <v>59</v>
      </c>
      <c r="D65" t="s">
        <v>786</v>
      </c>
      <c r="E65" t="s">
        <v>74</v>
      </c>
      <c r="F65" t="s">
        <v>782</v>
      </c>
      <c r="G65" t="s">
        <v>55</v>
      </c>
      <c r="H65">
        <v>70924</v>
      </c>
      <c r="I65">
        <v>70924</v>
      </c>
      <c r="J65" t="s">
        <v>61</v>
      </c>
      <c r="K65">
        <v>0</v>
      </c>
      <c r="L65">
        <v>0</v>
      </c>
      <c r="M65" t="s">
        <v>783</v>
      </c>
      <c r="N65" t="s">
        <v>113</v>
      </c>
      <c r="O65" s="8">
        <v>41916</v>
      </c>
      <c r="P65">
        <v>180</v>
      </c>
      <c r="Q65">
        <v>41</v>
      </c>
      <c r="R65">
        <v>139</v>
      </c>
      <c r="S65" s="8">
        <v>41777</v>
      </c>
      <c r="T65">
        <v>635</v>
      </c>
      <c r="U65">
        <v>114</v>
      </c>
      <c r="V65">
        <v>254</v>
      </c>
      <c r="W65">
        <v>132</v>
      </c>
      <c r="X65">
        <v>152</v>
      </c>
      <c r="Y65">
        <v>76</v>
      </c>
      <c r="Z65">
        <v>1363</v>
      </c>
      <c r="AA65">
        <v>7.572222222222222</v>
      </c>
      <c r="AB65" t="s">
        <v>105</v>
      </c>
      <c r="AC65" t="s">
        <v>59</v>
      </c>
      <c r="AD65">
        <v>1</v>
      </c>
      <c r="AE65" t="s">
        <v>772</v>
      </c>
      <c r="AF65">
        <v>7</v>
      </c>
      <c r="AG65">
        <v>6</v>
      </c>
      <c r="AH65">
        <v>6</v>
      </c>
      <c r="AI65" t="s">
        <v>31</v>
      </c>
      <c r="AJ65">
        <v>3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 t="s">
        <v>40</v>
      </c>
      <c r="AR65">
        <v>1</v>
      </c>
      <c r="AS65" t="s">
        <v>43</v>
      </c>
      <c r="AT65">
        <v>0</v>
      </c>
      <c r="AU65">
        <v>3</v>
      </c>
      <c r="AV65">
        <v>11</v>
      </c>
      <c r="AW65">
        <v>4</v>
      </c>
      <c r="AX65">
        <v>3</v>
      </c>
      <c r="AY65">
        <v>0</v>
      </c>
      <c r="AZ65">
        <v>1</v>
      </c>
      <c r="BA65">
        <v>8</v>
      </c>
      <c r="BB65" t="s">
        <v>758</v>
      </c>
    </row>
    <row r="66" spans="1:54">
      <c r="A66">
        <v>4767</v>
      </c>
      <c r="B66">
        <v>1965</v>
      </c>
      <c r="C66">
        <v>59</v>
      </c>
      <c r="D66" t="s">
        <v>786</v>
      </c>
      <c r="E66" t="s">
        <v>74</v>
      </c>
      <c r="F66" t="s">
        <v>782</v>
      </c>
      <c r="G66" t="s">
        <v>55</v>
      </c>
      <c r="H66">
        <v>70924</v>
      </c>
      <c r="I66">
        <v>70924</v>
      </c>
      <c r="J66" t="s">
        <v>61</v>
      </c>
      <c r="K66">
        <v>0</v>
      </c>
      <c r="L66">
        <v>0</v>
      </c>
      <c r="M66" t="s">
        <v>783</v>
      </c>
      <c r="N66" t="s">
        <v>113</v>
      </c>
      <c r="O66" s="8">
        <v>41916</v>
      </c>
      <c r="P66">
        <v>180</v>
      </c>
      <c r="Q66">
        <v>41</v>
      </c>
      <c r="R66">
        <v>139</v>
      </c>
      <c r="S66" s="8">
        <v>41777</v>
      </c>
      <c r="T66">
        <v>635</v>
      </c>
      <c r="U66">
        <v>114</v>
      </c>
      <c r="V66">
        <v>254</v>
      </c>
      <c r="W66">
        <v>132</v>
      </c>
      <c r="X66">
        <v>152</v>
      </c>
      <c r="Y66">
        <v>76</v>
      </c>
      <c r="Z66">
        <v>1363</v>
      </c>
      <c r="AA66">
        <v>7.572222222222222</v>
      </c>
      <c r="AB66" t="s">
        <v>105</v>
      </c>
      <c r="AC66" t="s">
        <v>59</v>
      </c>
      <c r="AD66">
        <v>1</v>
      </c>
      <c r="AE66" t="s">
        <v>772</v>
      </c>
      <c r="AF66">
        <v>7</v>
      </c>
      <c r="AG66">
        <v>6</v>
      </c>
      <c r="AH66">
        <v>6</v>
      </c>
      <c r="AI66" t="s">
        <v>31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 t="s">
        <v>40</v>
      </c>
      <c r="AR66">
        <v>1</v>
      </c>
      <c r="AS66" t="s">
        <v>43</v>
      </c>
      <c r="AT66">
        <v>0</v>
      </c>
      <c r="AU66">
        <v>3</v>
      </c>
      <c r="AV66">
        <v>11</v>
      </c>
      <c r="AW66">
        <v>4</v>
      </c>
      <c r="AX66">
        <v>3</v>
      </c>
      <c r="AY66">
        <v>0</v>
      </c>
      <c r="AZ66">
        <v>1</v>
      </c>
      <c r="BA66">
        <v>8</v>
      </c>
      <c r="BB66" t="s">
        <v>758</v>
      </c>
    </row>
    <row r="67" spans="1:54">
      <c r="A67">
        <v>5832</v>
      </c>
      <c r="B67">
        <v>1960</v>
      </c>
      <c r="C67">
        <v>64</v>
      </c>
      <c r="D67" t="s">
        <v>784</v>
      </c>
      <c r="E67" t="s">
        <v>74</v>
      </c>
      <c r="F67" t="s">
        <v>782</v>
      </c>
      <c r="G67" t="s">
        <v>65</v>
      </c>
      <c r="H67">
        <v>92556</v>
      </c>
      <c r="I67">
        <v>92556</v>
      </c>
      <c r="J67" t="s">
        <v>56</v>
      </c>
      <c r="K67">
        <v>0</v>
      </c>
      <c r="L67">
        <v>0</v>
      </c>
      <c r="M67" t="s">
        <v>783</v>
      </c>
      <c r="N67" t="s">
        <v>114</v>
      </c>
      <c r="O67" s="8">
        <v>41916</v>
      </c>
      <c r="P67">
        <v>167</v>
      </c>
      <c r="Q67">
        <v>32</v>
      </c>
      <c r="R67">
        <v>135</v>
      </c>
      <c r="S67" s="8">
        <v>41781</v>
      </c>
      <c r="T67">
        <v>493</v>
      </c>
      <c r="U67">
        <v>183</v>
      </c>
      <c r="V67">
        <v>352</v>
      </c>
      <c r="W67">
        <v>184</v>
      </c>
      <c r="X67">
        <v>23</v>
      </c>
      <c r="Y67">
        <v>28</v>
      </c>
      <c r="Z67">
        <v>1263</v>
      </c>
      <c r="AA67">
        <v>7.5628742514970062</v>
      </c>
      <c r="AB67" t="s">
        <v>105</v>
      </c>
      <c r="AC67" t="s">
        <v>59</v>
      </c>
      <c r="AD67">
        <v>0</v>
      </c>
      <c r="AE67" t="s">
        <v>772</v>
      </c>
      <c r="AF67">
        <v>13</v>
      </c>
      <c r="AG67">
        <v>3</v>
      </c>
      <c r="AH67">
        <v>5</v>
      </c>
      <c r="AI67" t="s">
        <v>31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t="s">
        <v>67</v>
      </c>
      <c r="AR67">
        <v>0</v>
      </c>
      <c r="AS67" t="s">
        <v>785</v>
      </c>
      <c r="AT67">
        <v>0</v>
      </c>
      <c r="AU67">
        <v>3</v>
      </c>
      <c r="AV67">
        <v>11</v>
      </c>
      <c r="AW67">
        <v>4</v>
      </c>
      <c r="AX67">
        <v>3</v>
      </c>
      <c r="AY67">
        <v>0</v>
      </c>
      <c r="AZ67">
        <v>1</v>
      </c>
      <c r="BA67">
        <v>8</v>
      </c>
      <c r="BB67" t="s">
        <v>758</v>
      </c>
    </row>
    <row r="68" spans="1:54">
      <c r="A68">
        <v>10430</v>
      </c>
      <c r="B68">
        <v>1973</v>
      </c>
      <c r="C68">
        <v>51</v>
      </c>
      <c r="D68" t="s">
        <v>786</v>
      </c>
      <c r="E68" t="s">
        <v>54</v>
      </c>
      <c r="F68" t="s">
        <v>782</v>
      </c>
      <c r="G68" t="s">
        <v>71</v>
      </c>
      <c r="H68">
        <v>89694</v>
      </c>
      <c r="I68">
        <v>89694</v>
      </c>
      <c r="J68" t="s">
        <v>56</v>
      </c>
      <c r="K68">
        <v>1</v>
      </c>
      <c r="L68">
        <v>1</v>
      </c>
      <c r="M68" t="s">
        <v>12</v>
      </c>
      <c r="N68" t="s">
        <v>163</v>
      </c>
      <c r="O68" s="8">
        <v>41916</v>
      </c>
      <c r="P68">
        <v>360</v>
      </c>
      <c r="Q68">
        <v>22</v>
      </c>
      <c r="R68">
        <v>338</v>
      </c>
      <c r="S68" s="8">
        <v>41578</v>
      </c>
      <c r="T68">
        <v>1126</v>
      </c>
      <c r="U68">
        <v>28</v>
      </c>
      <c r="V68">
        <v>211</v>
      </c>
      <c r="W68">
        <v>37</v>
      </c>
      <c r="X68">
        <v>28</v>
      </c>
      <c r="Y68">
        <v>42</v>
      </c>
      <c r="Z68">
        <v>1472</v>
      </c>
      <c r="AA68">
        <v>4.0888888888888886</v>
      </c>
      <c r="AB68" t="s">
        <v>146</v>
      </c>
      <c r="AC68" t="s">
        <v>59</v>
      </c>
      <c r="AD68">
        <v>3</v>
      </c>
      <c r="AE68" t="s">
        <v>772</v>
      </c>
      <c r="AF68">
        <v>4</v>
      </c>
      <c r="AG68">
        <v>4</v>
      </c>
      <c r="AH68">
        <v>3</v>
      </c>
      <c r="AI68" t="s">
        <v>31</v>
      </c>
      <c r="AJ68">
        <v>5</v>
      </c>
      <c r="AK68">
        <v>1</v>
      </c>
      <c r="AL68">
        <v>0</v>
      </c>
      <c r="AM68">
        <v>0</v>
      </c>
      <c r="AN68">
        <v>1</v>
      </c>
      <c r="AO68">
        <v>1</v>
      </c>
      <c r="AP68">
        <v>3</v>
      </c>
      <c r="AQ68" t="s">
        <v>36</v>
      </c>
      <c r="AR68">
        <v>1</v>
      </c>
      <c r="AS68" t="s">
        <v>43</v>
      </c>
      <c r="AT68">
        <v>0</v>
      </c>
      <c r="AU68">
        <v>3</v>
      </c>
      <c r="AV68">
        <v>11</v>
      </c>
      <c r="AW68">
        <v>4</v>
      </c>
      <c r="AX68">
        <v>3</v>
      </c>
      <c r="AY68">
        <v>0</v>
      </c>
      <c r="AZ68">
        <v>1</v>
      </c>
      <c r="BA68">
        <v>8</v>
      </c>
      <c r="BB68" t="s">
        <v>758</v>
      </c>
    </row>
    <row r="69" spans="1:54">
      <c r="A69">
        <v>146</v>
      </c>
      <c r="B69">
        <v>1960</v>
      </c>
      <c r="C69">
        <v>64</v>
      </c>
      <c r="D69" t="s">
        <v>784</v>
      </c>
      <c r="E69" t="s">
        <v>68</v>
      </c>
      <c r="F69" t="s">
        <v>782</v>
      </c>
      <c r="G69" t="s">
        <v>60</v>
      </c>
      <c r="H69">
        <v>76045</v>
      </c>
      <c r="I69">
        <v>76045</v>
      </c>
      <c r="J69" t="s">
        <v>56</v>
      </c>
      <c r="K69">
        <v>0</v>
      </c>
      <c r="L69">
        <v>0</v>
      </c>
      <c r="M69" t="s">
        <v>783</v>
      </c>
      <c r="N69" t="s">
        <v>172</v>
      </c>
      <c r="O69" s="8">
        <v>41916</v>
      </c>
      <c r="P69">
        <v>323</v>
      </c>
      <c r="Q69">
        <v>78</v>
      </c>
      <c r="R69">
        <v>245</v>
      </c>
      <c r="S69" s="8">
        <v>41671</v>
      </c>
      <c r="T69">
        <v>760</v>
      </c>
      <c r="U69">
        <v>53</v>
      </c>
      <c r="V69">
        <v>400</v>
      </c>
      <c r="W69">
        <v>17</v>
      </c>
      <c r="X69">
        <v>93</v>
      </c>
      <c r="Y69">
        <v>0</v>
      </c>
      <c r="Z69">
        <v>1323</v>
      </c>
      <c r="AA69">
        <v>4.0959752321981426</v>
      </c>
      <c r="AB69" t="s">
        <v>146</v>
      </c>
      <c r="AC69" t="s">
        <v>63</v>
      </c>
      <c r="AD69">
        <v>1</v>
      </c>
      <c r="AE69" t="s">
        <v>772</v>
      </c>
      <c r="AF69">
        <v>11</v>
      </c>
      <c r="AG69">
        <v>4</v>
      </c>
      <c r="AH69">
        <v>5</v>
      </c>
      <c r="AI69" t="s">
        <v>31</v>
      </c>
      <c r="AJ69">
        <v>2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 t="s">
        <v>36</v>
      </c>
      <c r="AR69">
        <v>1</v>
      </c>
      <c r="AS69" t="s">
        <v>43</v>
      </c>
      <c r="AT69">
        <v>0</v>
      </c>
      <c r="AU69">
        <v>3</v>
      </c>
      <c r="AV69">
        <v>11</v>
      </c>
      <c r="AW69">
        <v>4</v>
      </c>
      <c r="AX69">
        <v>3</v>
      </c>
      <c r="AY69">
        <v>0</v>
      </c>
      <c r="AZ69">
        <v>1</v>
      </c>
      <c r="BA69">
        <v>8</v>
      </c>
      <c r="BB69" t="s">
        <v>758</v>
      </c>
    </row>
    <row r="70" spans="1:54">
      <c r="A70">
        <v>4475</v>
      </c>
      <c r="B70">
        <v>1949</v>
      </c>
      <c r="C70">
        <v>75</v>
      </c>
      <c r="D70" t="s">
        <v>784</v>
      </c>
      <c r="E70" t="s">
        <v>68</v>
      </c>
      <c r="F70" t="s">
        <v>782</v>
      </c>
      <c r="G70" t="s">
        <v>55</v>
      </c>
      <c r="H70">
        <v>69098</v>
      </c>
      <c r="I70">
        <v>69098</v>
      </c>
      <c r="J70" t="s">
        <v>61</v>
      </c>
      <c r="K70">
        <v>0</v>
      </c>
      <c r="L70">
        <v>0</v>
      </c>
      <c r="M70" t="s">
        <v>783</v>
      </c>
      <c r="N70" t="s">
        <v>213</v>
      </c>
      <c r="O70" s="8">
        <v>41916</v>
      </c>
      <c r="P70">
        <v>595</v>
      </c>
      <c r="Q70">
        <v>82</v>
      </c>
      <c r="R70">
        <v>513</v>
      </c>
      <c r="S70" s="8">
        <v>41403</v>
      </c>
      <c r="T70">
        <v>1315</v>
      </c>
      <c r="U70">
        <v>22</v>
      </c>
      <c r="V70">
        <v>780</v>
      </c>
      <c r="W70">
        <v>145</v>
      </c>
      <c r="X70">
        <v>0</v>
      </c>
      <c r="Y70">
        <v>178</v>
      </c>
      <c r="Z70">
        <v>2440</v>
      </c>
      <c r="AA70">
        <v>4.1008403361344534</v>
      </c>
      <c r="AB70" t="s">
        <v>146</v>
      </c>
      <c r="AC70" t="s">
        <v>63</v>
      </c>
      <c r="AD70">
        <v>1</v>
      </c>
      <c r="AE70" t="s">
        <v>772</v>
      </c>
      <c r="AF70">
        <v>9</v>
      </c>
      <c r="AG70">
        <v>7</v>
      </c>
      <c r="AH70">
        <v>8</v>
      </c>
      <c r="AI70" t="s">
        <v>31</v>
      </c>
      <c r="AJ70">
        <v>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 t="s">
        <v>67</v>
      </c>
      <c r="AR70">
        <v>0</v>
      </c>
      <c r="AS70" t="s">
        <v>785</v>
      </c>
      <c r="AT70">
        <v>0</v>
      </c>
      <c r="AU70">
        <v>3</v>
      </c>
      <c r="AV70">
        <v>11</v>
      </c>
      <c r="AW70">
        <v>4</v>
      </c>
      <c r="AX70">
        <v>3</v>
      </c>
      <c r="AY70">
        <v>0</v>
      </c>
      <c r="AZ70">
        <v>1</v>
      </c>
      <c r="BA70">
        <v>8</v>
      </c>
      <c r="BB70" t="s">
        <v>758</v>
      </c>
    </row>
    <row r="71" spans="1:54">
      <c r="A71">
        <v>7005</v>
      </c>
      <c r="B71">
        <v>1981</v>
      </c>
      <c r="C71">
        <v>43</v>
      </c>
      <c r="D71" t="s">
        <v>781</v>
      </c>
      <c r="E71" t="s">
        <v>54</v>
      </c>
      <c r="F71" t="s">
        <v>782</v>
      </c>
      <c r="G71" t="s">
        <v>60</v>
      </c>
      <c r="H71">
        <v>58684</v>
      </c>
      <c r="I71">
        <v>58684</v>
      </c>
      <c r="J71" t="s">
        <v>61</v>
      </c>
      <c r="K71">
        <v>0</v>
      </c>
      <c r="L71">
        <v>0</v>
      </c>
      <c r="M71" t="s">
        <v>783</v>
      </c>
      <c r="N71" t="s">
        <v>83</v>
      </c>
      <c r="O71" s="8">
        <v>41916</v>
      </c>
      <c r="P71">
        <v>110</v>
      </c>
      <c r="Q71">
        <v>71</v>
      </c>
      <c r="R71">
        <v>39</v>
      </c>
      <c r="S71" s="8">
        <v>41877</v>
      </c>
      <c r="T71">
        <v>479</v>
      </c>
      <c r="U71">
        <v>35</v>
      </c>
      <c r="V71">
        <v>179</v>
      </c>
      <c r="W71">
        <v>28</v>
      </c>
      <c r="X71">
        <v>7</v>
      </c>
      <c r="Y71">
        <v>85</v>
      </c>
      <c r="Z71">
        <v>813</v>
      </c>
      <c r="AA71">
        <v>7.3909090909090907</v>
      </c>
      <c r="AB71" t="s">
        <v>105</v>
      </c>
      <c r="AC71" t="s">
        <v>63</v>
      </c>
      <c r="AD71">
        <v>1</v>
      </c>
      <c r="AE71" t="s">
        <v>772</v>
      </c>
      <c r="AF71">
        <v>12</v>
      </c>
      <c r="AG71">
        <v>5</v>
      </c>
      <c r="AH71">
        <v>3</v>
      </c>
      <c r="AI71" t="s">
        <v>31</v>
      </c>
      <c r="AJ71">
        <v>2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 t="s">
        <v>39</v>
      </c>
      <c r="AR71">
        <v>1</v>
      </c>
      <c r="AS71" t="s">
        <v>43</v>
      </c>
      <c r="AT71">
        <v>0</v>
      </c>
      <c r="AU71">
        <v>3</v>
      </c>
      <c r="AV71">
        <v>11</v>
      </c>
      <c r="AW71">
        <v>4</v>
      </c>
      <c r="AX71">
        <v>3</v>
      </c>
      <c r="AY71">
        <v>0</v>
      </c>
      <c r="AZ71">
        <v>1</v>
      </c>
      <c r="BA71">
        <v>8</v>
      </c>
      <c r="BB71" t="s">
        <v>758</v>
      </c>
    </row>
    <row r="72" spans="1:54">
      <c r="A72">
        <v>3139</v>
      </c>
      <c r="B72">
        <v>1982</v>
      </c>
      <c r="C72">
        <v>42</v>
      </c>
      <c r="D72" t="s">
        <v>781</v>
      </c>
      <c r="E72" t="s">
        <v>74</v>
      </c>
      <c r="F72" t="s">
        <v>782</v>
      </c>
      <c r="G72" t="s">
        <v>60</v>
      </c>
      <c r="H72">
        <v>74116</v>
      </c>
      <c r="I72">
        <v>74116</v>
      </c>
      <c r="J72" t="s">
        <v>61</v>
      </c>
      <c r="K72">
        <v>0</v>
      </c>
      <c r="L72">
        <v>0</v>
      </c>
      <c r="M72" t="s">
        <v>783</v>
      </c>
      <c r="N72" t="s">
        <v>117</v>
      </c>
      <c r="O72" s="8">
        <v>41916</v>
      </c>
      <c r="P72">
        <v>278</v>
      </c>
      <c r="Q72">
        <v>53</v>
      </c>
      <c r="R72">
        <v>225</v>
      </c>
      <c r="S72" s="8">
        <v>41691</v>
      </c>
      <c r="T72">
        <v>871</v>
      </c>
      <c r="U72">
        <v>111</v>
      </c>
      <c r="V72">
        <v>704</v>
      </c>
      <c r="W72">
        <v>145</v>
      </c>
      <c r="X72">
        <v>55</v>
      </c>
      <c r="Y72">
        <v>166</v>
      </c>
      <c r="Z72">
        <v>2052</v>
      </c>
      <c r="AA72">
        <v>7.3812949640287773</v>
      </c>
      <c r="AB72" t="s">
        <v>105</v>
      </c>
      <c r="AC72" t="s">
        <v>59</v>
      </c>
      <c r="AD72">
        <v>1</v>
      </c>
      <c r="AE72" t="s">
        <v>772</v>
      </c>
      <c r="AF72">
        <v>10</v>
      </c>
      <c r="AG72">
        <v>4</v>
      </c>
      <c r="AH72">
        <v>4</v>
      </c>
      <c r="AI72" t="s">
        <v>31</v>
      </c>
      <c r="AJ72">
        <v>2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 t="s">
        <v>39</v>
      </c>
      <c r="AR72">
        <v>1</v>
      </c>
      <c r="AS72" t="s">
        <v>43</v>
      </c>
      <c r="AT72">
        <v>0</v>
      </c>
      <c r="AU72">
        <v>3</v>
      </c>
      <c r="AV72">
        <v>11</v>
      </c>
      <c r="AW72">
        <v>4</v>
      </c>
      <c r="AX72">
        <v>3</v>
      </c>
      <c r="AY72">
        <v>0</v>
      </c>
      <c r="AZ72">
        <v>1</v>
      </c>
      <c r="BA72">
        <v>8</v>
      </c>
      <c r="BB72" t="s">
        <v>758</v>
      </c>
    </row>
    <row r="73" spans="1:54">
      <c r="A73">
        <v>2669</v>
      </c>
      <c r="B73">
        <v>1993</v>
      </c>
      <c r="C73">
        <v>31</v>
      </c>
      <c r="D73" t="s">
        <v>781</v>
      </c>
      <c r="E73" t="s">
        <v>54</v>
      </c>
      <c r="F73" t="s">
        <v>782</v>
      </c>
      <c r="G73" t="s">
        <v>60</v>
      </c>
      <c r="H73">
        <v>74293</v>
      </c>
      <c r="I73">
        <v>74293</v>
      </c>
      <c r="J73" t="s">
        <v>56</v>
      </c>
      <c r="K73">
        <v>0</v>
      </c>
      <c r="L73">
        <v>0</v>
      </c>
      <c r="M73" t="s">
        <v>783</v>
      </c>
      <c r="N73" t="s">
        <v>118</v>
      </c>
      <c r="O73" s="8">
        <v>41916</v>
      </c>
      <c r="P73">
        <v>153</v>
      </c>
      <c r="Q73">
        <v>66</v>
      </c>
      <c r="R73">
        <v>87</v>
      </c>
      <c r="S73" s="8">
        <v>41829</v>
      </c>
      <c r="T73">
        <v>375</v>
      </c>
      <c r="U73">
        <v>152</v>
      </c>
      <c r="V73">
        <v>335</v>
      </c>
      <c r="W73">
        <v>93</v>
      </c>
      <c r="X73">
        <v>91</v>
      </c>
      <c r="Y73">
        <v>81</v>
      </c>
      <c r="Z73">
        <v>1127</v>
      </c>
      <c r="AA73">
        <v>7.3660130718954244</v>
      </c>
      <c r="AB73" t="s">
        <v>105</v>
      </c>
      <c r="AC73" t="s">
        <v>63</v>
      </c>
      <c r="AD73">
        <v>1</v>
      </c>
      <c r="AE73" t="s">
        <v>772</v>
      </c>
      <c r="AF73">
        <v>6</v>
      </c>
      <c r="AG73">
        <v>5</v>
      </c>
      <c r="AH73">
        <v>4</v>
      </c>
      <c r="AI73" t="s">
        <v>31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 t="s">
        <v>67</v>
      </c>
      <c r="AR73">
        <v>0</v>
      </c>
      <c r="AS73" t="s">
        <v>785</v>
      </c>
      <c r="AT73">
        <v>0</v>
      </c>
      <c r="AU73">
        <v>3</v>
      </c>
      <c r="AV73">
        <v>11</v>
      </c>
      <c r="AW73">
        <v>4</v>
      </c>
      <c r="AX73">
        <v>3</v>
      </c>
      <c r="AY73">
        <v>0</v>
      </c>
      <c r="AZ73">
        <v>1</v>
      </c>
      <c r="BA73">
        <v>8</v>
      </c>
      <c r="BB73" t="s">
        <v>758</v>
      </c>
    </row>
    <row r="74" spans="1:54">
      <c r="A74">
        <v>10037</v>
      </c>
      <c r="B74">
        <v>1993</v>
      </c>
      <c r="C74">
        <v>31</v>
      </c>
      <c r="D74" t="s">
        <v>781</v>
      </c>
      <c r="E74" t="s">
        <v>54</v>
      </c>
      <c r="F74" t="s">
        <v>782</v>
      </c>
      <c r="G74" t="s">
        <v>60</v>
      </c>
      <c r="H74">
        <v>74293</v>
      </c>
      <c r="I74">
        <v>74293</v>
      </c>
      <c r="J74" t="s">
        <v>56</v>
      </c>
      <c r="K74">
        <v>0</v>
      </c>
      <c r="L74">
        <v>0</v>
      </c>
      <c r="M74" t="s">
        <v>783</v>
      </c>
      <c r="N74" t="s">
        <v>118</v>
      </c>
      <c r="O74" s="8">
        <v>41916</v>
      </c>
      <c r="P74">
        <v>153</v>
      </c>
      <c r="Q74">
        <v>66</v>
      </c>
      <c r="R74">
        <v>87</v>
      </c>
      <c r="S74" s="8">
        <v>41829</v>
      </c>
      <c r="T74">
        <v>375</v>
      </c>
      <c r="U74">
        <v>152</v>
      </c>
      <c r="V74">
        <v>335</v>
      </c>
      <c r="W74">
        <v>93</v>
      </c>
      <c r="X74">
        <v>91</v>
      </c>
      <c r="Y74">
        <v>81</v>
      </c>
      <c r="Z74">
        <v>1127</v>
      </c>
      <c r="AA74">
        <v>7.3660130718954244</v>
      </c>
      <c r="AB74" t="s">
        <v>105</v>
      </c>
      <c r="AC74" t="s">
        <v>63</v>
      </c>
      <c r="AD74">
        <v>1</v>
      </c>
      <c r="AE74" t="s">
        <v>772</v>
      </c>
      <c r="AF74">
        <v>6</v>
      </c>
      <c r="AG74">
        <v>5</v>
      </c>
      <c r="AH74">
        <v>4</v>
      </c>
      <c r="AI74" t="s">
        <v>31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t="s">
        <v>67</v>
      </c>
      <c r="AR74">
        <v>0</v>
      </c>
      <c r="AS74" t="s">
        <v>785</v>
      </c>
      <c r="AT74">
        <v>0</v>
      </c>
      <c r="AU74">
        <v>3</v>
      </c>
      <c r="AV74">
        <v>11</v>
      </c>
      <c r="AW74">
        <v>4</v>
      </c>
      <c r="AX74">
        <v>3</v>
      </c>
      <c r="AY74">
        <v>0</v>
      </c>
      <c r="AZ74">
        <v>1</v>
      </c>
      <c r="BA74">
        <v>8</v>
      </c>
      <c r="BB74" t="s">
        <v>758</v>
      </c>
    </row>
    <row r="75" spans="1:54">
      <c r="A75">
        <v>4785</v>
      </c>
      <c r="B75">
        <v>1970</v>
      </c>
      <c r="C75">
        <v>54</v>
      </c>
      <c r="D75" t="s">
        <v>786</v>
      </c>
      <c r="E75" t="s">
        <v>68</v>
      </c>
      <c r="F75" t="s">
        <v>782</v>
      </c>
      <c r="G75" t="s">
        <v>65</v>
      </c>
      <c r="H75">
        <v>77622</v>
      </c>
      <c r="I75">
        <v>77622</v>
      </c>
      <c r="J75" t="s">
        <v>56</v>
      </c>
      <c r="K75">
        <v>0</v>
      </c>
      <c r="L75">
        <v>2</v>
      </c>
      <c r="M75" t="s">
        <v>12</v>
      </c>
      <c r="N75" t="s">
        <v>212</v>
      </c>
      <c r="O75" s="8">
        <v>41916</v>
      </c>
      <c r="P75">
        <v>173</v>
      </c>
      <c r="Q75">
        <v>3</v>
      </c>
      <c r="R75">
        <v>170</v>
      </c>
      <c r="S75" s="8">
        <v>41746</v>
      </c>
      <c r="T75">
        <v>520</v>
      </c>
      <c r="U75">
        <v>7</v>
      </c>
      <c r="V75">
        <v>154</v>
      </c>
      <c r="W75">
        <v>19</v>
      </c>
      <c r="X75">
        <v>0</v>
      </c>
      <c r="Y75">
        <v>14</v>
      </c>
      <c r="Z75">
        <v>714</v>
      </c>
      <c r="AA75">
        <v>4.1271676300578033</v>
      </c>
      <c r="AB75" t="s">
        <v>146</v>
      </c>
      <c r="AC75" t="s">
        <v>59</v>
      </c>
      <c r="AD75">
        <v>2</v>
      </c>
      <c r="AE75" t="s">
        <v>772</v>
      </c>
      <c r="AF75">
        <v>11</v>
      </c>
      <c r="AG75">
        <v>6</v>
      </c>
      <c r="AH75">
        <v>3</v>
      </c>
      <c r="AI75" t="s">
        <v>31</v>
      </c>
      <c r="AJ75">
        <v>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t="s">
        <v>67</v>
      </c>
      <c r="AR75">
        <v>0</v>
      </c>
      <c r="AS75" t="s">
        <v>785</v>
      </c>
      <c r="AT75">
        <v>0</v>
      </c>
      <c r="AU75">
        <v>3</v>
      </c>
      <c r="AV75">
        <v>11</v>
      </c>
      <c r="AW75">
        <v>4</v>
      </c>
      <c r="AX75">
        <v>3</v>
      </c>
      <c r="AY75">
        <v>0</v>
      </c>
      <c r="AZ75">
        <v>1</v>
      </c>
      <c r="BA75">
        <v>8</v>
      </c>
      <c r="BB75" t="s">
        <v>758</v>
      </c>
    </row>
    <row r="76" spans="1:54">
      <c r="A76">
        <v>4322</v>
      </c>
      <c r="B76">
        <v>1958</v>
      </c>
      <c r="C76">
        <v>66</v>
      </c>
      <c r="D76" t="s">
        <v>784</v>
      </c>
      <c r="E76" t="s">
        <v>68</v>
      </c>
      <c r="F76" t="s">
        <v>782</v>
      </c>
      <c r="G76" t="s">
        <v>65</v>
      </c>
      <c r="H76">
        <v>77863</v>
      </c>
      <c r="I76">
        <v>77863</v>
      </c>
      <c r="J76" t="s">
        <v>56</v>
      </c>
      <c r="K76">
        <v>0</v>
      </c>
      <c r="L76">
        <v>0</v>
      </c>
      <c r="M76" t="s">
        <v>783</v>
      </c>
      <c r="N76" t="s">
        <v>211</v>
      </c>
      <c r="O76" s="8">
        <v>41916</v>
      </c>
      <c r="P76">
        <v>311</v>
      </c>
      <c r="Q76">
        <v>20</v>
      </c>
      <c r="R76">
        <v>291</v>
      </c>
      <c r="S76" s="8">
        <v>41625</v>
      </c>
      <c r="T76">
        <v>881</v>
      </c>
      <c r="U76">
        <v>38</v>
      </c>
      <c r="V76">
        <v>319</v>
      </c>
      <c r="W76">
        <v>16</v>
      </c>
      <c r="X76">
        <v>25</v>
      </c>
      <c r="Y76">
        <v>12</v>
      </c>
      <c r="Z76">
        <v>1291</v>
      </c>
      <c r="AA76">
        <v>4.1511254019292601</v>
      </c>
      <c r="AB76" t="s">
        <v>146</v>
      </c>
      <c r="AC76" t="s">
        <v>59</v>
      </c>
      <c r="AD76">
        <v>1</v>
      </c>
      <c r="AE76" t="s">
        <v>772</v>
      </c>
      <c r="AF76">
        <v>10</v>
      </c>
      <c r="AG76">
        <v>4</v>
      </c>
      <c r="AH76">
        <v>5</v>
      </c>
      <c r="AI76" t="s">
        <v>31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 t="s">
        <v>67</v>
      </c>
      <c r="AR76">
        <v>0</v>
      </c>
      <c r="AS76" t="s">
        <v>785</v>
      </c>
      <c r="AT76">
        <v>0</v>
      </c>
      <c r="AU76">
        <v>3</v>
      </c>
      <c r="AV76">
        <v>11</v>
      </c>
      <c r="AW76">
        <v>4</v>
      </c>
      <c r="AX76">
        <v>3</v>
      </c>
      <c r="AY76">
        <v>0</v>
      </c>
      <c r="AZ76">
        <v>1</v>
      </c>
      <c r="BA76">
        <v>8</v>
      </c>
      <c r="BB76" t="s">
        <v>758</v>
      </c>
    </row>
    <row r="77" spans="1:54">
      <c r="A77">
        <v>9206</v>
      </c>
      <c r="B77">
        <v>1968</v>
      </c>
      <c r="C77">
        <v>56</v>
      </c>
      <c r="D77" t="s">
        <v>786</v>
      </c>
      <c r="E77" t="s">
        <v>54</v>
      </c>
      <c r="F77" t="s">
        <v>782</v>
      </c>
      <c r="G77" t="s">
        <v>65</v>
      </c>
      <c r="H77">
        <v>77382</v>
      </c>
      <c r="I77">
        <v>77382</v>
      </c>
      <c r="J77" t="s">
        <v>56</v>
      </c>
      <c r="K77">
        <v>0</v>
      </c>
      <c r="L77">
        <v>1</v>
      </c>
      <c r="M77" t="s">
        <v>12</v>
      </c>
      <c r="N77" t="s">
        <v>151</v>
      </c>
      <c r="O77" s="8">
        <v>41916</v>
      </c>
      <c r="P77">
        <v>270</v>
      </c>
      <c r="Q77">
        <v>36</v>
      </c>
      <c r="R77">
        <v>234</v>
      </c>
      <c r="S77" s="8">
        <v>41682</v>
      </c>
      <c r="T77">
        <v>491</v>
      </c>
      <c r="U77">
        <v>48</v>
      </c>
      <c r="V77">
        <v>231</v>
      </c>
      <c r="W77">
        <v>112</v>
      </c>
      <c r="X77">
        <v>105</v>
      </c>
      <c r="Y77">
        <v>134</v>
      </c>
      <c r="Z77">
        <v>1121</v>
      </c>
      <c r="AA77">
        <v>4.1518518518518519</v>
      </c>
      <c r="AB77" t="s">
        <v>146</v>
      </c>
      <c r="AC77" t="s">
        <v>59</v>
      </c>
      <c r="AD77">
        <v>2</v>
      </c>
      <c r="AE77" t="s">
        <v>772</v>
      </c>
      <c r="AF77">
        <v>12</v>
      </c>
      <c r="AG77">
        <v>5</v>
      </c>
      <c r="AH77">
        <v>7</v>
      </c>
      <c r="AI77" t="s">
        <v>31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 t="s">
        <v>40</v>
      </c>
      <c r="AR77">
        <v>1</v>
      </c>
      <c r="AS77" t="s">
        <v>43</v>
      </c>
      <c r="AT77">
        <v>0</v>
      </c>
      <c r="AU77">
        <v>3</v>
      </c>
      <c r="AV77">
        <v>11</v>
      </c>
      <c r="AW77">
        <v>4</v>
      </c>
      <c r="AX77">
        <v>3</v>
      </c>
      <c r="AY77">
        <v>0</v>
      </c>
      <c r="AZ77">
        <v>1</v>
      </c>
      <c r="BA77">
        <v>8</v>
      </c>
      <c r="BB77" t="s">
        <v>758</v>
      </c>
    </row>
    <row r="78" spans="1:54">
      <c r="A78">
        <v>10833</v>
      </c>
      <c r="B78">
        <v>1975</v>
      </c>
      <c r="C78">
        <v>49</v>
      </c>
      <c r="D78" t="s">
        <v>786</v>
      </c>
      <c r="E78" t="s">
        <v>54</v>
      </c>
      <c r="F78" t="s">
        <v>782</v>
      </c>
      <c r="G78" t="s">
        <v>55</v>
      </c>
      <c r="H78">
        <v>65106</v>
      </c>
      <c r="I78">
        <v>65106</v>
      </c>
      <c r="J78" t="s">
        <v>61</v>
      </c>
      <c r="K78">
        <v>0</v>
      </c>
      <c r="L78">
        <v>1</v>
      </c>
      <c r="M78" t="s">
        <v>12</v>
      </c>
      <c r="N78" t="s">
        <v>122</v>
      </c>
      <c r="O78" s="8">
        <v>41916</v>
      </c>
      <c r="P78">
        <v>133</v>
      </c>
      <c r="Q78">
        <v>55</v>
      </c>
      <c r="R78">
        <v>78</v>
      </c>
      <c r="S78" s="8">
        <v>41838</v>
      </c>
      <c r="T78">
        <v>790</v>
      </c>
      <c r="U78">
        <v>19</v>
      </c>
      <c r="V78">
        <v>133</v>
      </c>
      <c r="W78">
        <v>12</v>
      </c>
      <c r="X78">
        <v>0</v>
      </c>
      <c r="Y78">
        <v>19</v>
      </c>
      <c r="Z78">
        <v>973</v>
      </c>
      <c r="AA78">
        <v>7.3157894736842106</v>
      </c>
      <c r="AB78" t="s">
        <v>105</v>
      </c>
      <c r="AC78" t="s">
        <v>63</v>
      </c>
      <c r="AD78">
        <v>3</v>
      </c>
      <c r="AE78" t="s">
        <v>772</v>
      </c>
      <c r="AF78">
        <v>13</v>
      </c>
      <c r="AG78">
        <v>8</v>
      </c>
      <c r="AH78">
        <v>3</v>
      </c>
      <c r="AI78" t="s">
        <v>31</v>
      </c>
      <c r="AJ78">
        <v>6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 t="s">
        <v>39</v>
      </c>
      <c r="AR78">
        <v>1</v>
      </c>
      <c r="AS78" t="s">
        <v>43</v>
      </c>
      <c r="AT78">
        <v>0</v>
      </c>
      <c r="AU78">
        <v>3</v>
      </c>
      <c r="AV78">
        <v>11</v>
      </c>
      <c r="AW78">
        <v>4</v>
      </c>
      <c r="AX78">
        <v>3</v>
      </c>
      <c r="AY78">
        <v>0</v>
      </c>
      <c r="AZ78">
        <v>1</v>
      </c>
      <c r="BA78">
        <v>8</v>
      </c>
      <c r="BB78" t="s">
        <v>758</v>
      </c>
    </row>
    <row r="79" spans="1:54">
      <c r="A79">
        <v>10770</v>
      </c>
      <c r="B79">
        <v>1959</v>
      </c>
      <c r="C79">
        <v>65</v>
      </c>
      <c r="D79" t="s">
        <v>784</v>
      </c>
      <c r="E79" t="s">
        <v>54</v>
      </c>
      <c r="F79" t="s">
        <v>782</v>
      </c>
      <c r="G79" t="s">
        <v>55</v>
      </c>
      <c r="H79">
        <v>65492</v>
      </c>
      <c r="I79">
        <v>65492</v>
      </c>
      <c r="J79" t="s">
        <v>61</v>
      </c>
      <c r="K79">
        <v>0</v>
      </c>
      <c r="L79">
        <v>0</v>
      </c>
      <c r="M79" t="s">
        <v>783</v>
      </c>
      <c r="N79" t="s">
        <v>187</v>
      </c>
      <c r="O79" s="8">
        <v>41916</v>
      </c>
      <c r="P79">
        <v>251</v>
      </c>
      <c r="Q79">
        <v>73</v>
      </c>
      <c r="R79">
        <v>178</v>
      </c>
      <c r="S79" s="8">
        <v>41738</v>
      </c>
      <c r="T79">
        <v>247</v>
      </c>
      <c r="U79">
        <v>161</v>
      </c>
      <c r="V79">
        <v>295</v>
      </c>
      <c r="W79">
        <v>210</v>
      </c>
      <c r="X79">
        <v>85</v>
      </c>
      <c r="Y79">
        <v>47</v>
      </c>
      <c r="Z79">
        <v>1045</v>
      </c>
      <c r="AA79">
        <v>4.1633466135458166</v>
      </c>
      <c r="AB79" t="s">
        <v>146</v>
      </c>
      <c r="AC79" t="s">
        <v>63</v>
      </c>
      <c r="AD79">
        <v>2</v>
      </c>
      <c r="AE79" t="s">
        <v>772</v>
      </c>
      <c r="AF79">
        <v>13</v>
      </c>
      <c r="AG79">
        <v>4</v>
      </c>
      <c r="AH79">
        <v>7</v>
      </c>
      <c r="AI79" t="s">
        <v>31</v>
      </c>
      <c r="AJ79">
        <v>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 t="s">
        <v>67</v>
      </c>
      <c r="AR79">
        <v>0</v>
      </c>
      <c r="AS79" t="s">
        <v>785</v>
      </c>
      <c r="AT79">
        <v>0</v>
      </c>
      <c r="AU79">
        <v>3</v>
      </c>
      <c r="AV79">
        <v>11</v>
      </c>
      <c r="AW79">
        <v>4</v>
      </c>
      <c r="AX79">
        <v>3</v>
      </c>
      <c r="AY79">
        <v>0</v>
      </c>
      <c r="AZ79">
        <v>1</v>
      </c>
      <c r="BA79">
        <v>8</v>
      </c>
      <c r="BB79" t="s">
        <v>758</v>
      </c>
    </row>
    <row r="80" spans="1:54">
      <c r="A80">
        <v>716</v>
      </c>
      <c r="B80">
        <v>1949</v>
      </c>
      <c r="C80">
        <v>75</v>
      </c>
      <c r="D80" t="s">
        <v>784</v>
      </c>
      <c r="E80" t="s">
        <v>68</v>
      </c>
      <c r="F80" t="s">
        <v>782</v>
      </c>
      <c r="G80" t="s">
        <v>65</v>
      </c>
      <c r="H80">
        <v>67911</v>
      </c>
      <c r="I80">
        <v>67911</v>
      </c>
      <c r="J80" t="s">
        <v>61</v>
      </c>
      <c r="K80">
        <v>0</v>
      </c>
      <c r="L80">
        <v>1</v>
      </c>
      <c r="M80" t="s">
        <v>12</v>
      </c>
      <c r="N80" t="s">
        <v>124</v>
      </c>
      <c r="O80" s="8">
        <v>41916</v>
      </c>
      <c r="P80">
        <v>135</v>
      </c>
      <c r="Q80">
        <v>63</v>
      </c>
      <c r="R80">
        <v>72</v>
      </c>
      <c r="S80" s="8">
        <v>41844</v>
      </c>
      <c r="T80">
        <v>529</v>
      </c>
      <c r="U80">
        <v>0</v>
      </c>
      <c r="V80">
        <v>356</v>
      </c>
      <c r="W80">
        <v>63</v>
      </c>
      <c r="X80">
        <v>28</v>
      </c>
      <c r="Y80">
        <v>0</v>
      </c>
      <c r="Z80">
        <v>976</v>
      </c>
      <c r="AA80">
        <v>7.2296296296296294</v>
      </c>
      <c r="AB80" t="s">
        <v>105</v>
      </c>
      <c r="AC80" t="s">
        <v>63</v>
      </c>
      <c r="AD80">
        <v>3</v>
      </c>
      <c r="AE80" t="s">
        <v>772</v>
      </c>
      <c r="AF80">
        <v>11</v>
      </c>
      <c r="AG80">
        <v>6</v>
      </c>
      <c r="AH80">
        <v>7</v>
      </c>
      <c r="AI80" t="s">
        <v>31</v>
      </c>
      <c r="AJ80">
        <v>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 t="s">
        <v>67</v>
      </c>
      <c r="AR80">
        <v>0</v>
      </c>
      <c r="AS80" t="s">
        <v>785</v>
      </c>
      <c r="AT80">
        <v>0</v>
      </c>
      <c r="AU80">
        <v>3</v>
      </c>
      <c r="AV80">
        <v>11</v>
      </c>
      <c r="AW80">
        <v>4</v>
      </c>
      <c r="AX80">
        <v>3</v>
      </c>
      <c r="AY80">
        <v>0</v>
      </c>
      <c r="AZ80">
        <v>1</v>
      </c>
      <c r="BA80">
        <v>8</v>
      </c>
      <c r="BB80" t="s">
        <v>758</v>
      </c>
    </row>
    <row r="81" spans="1:54">
      <c r="A81">
        <v>6544</v>
      </c>
      <c r="B81">
        <v>1949</v>
      </c>
      <c r="C81">
        <v>75</v>
      </c>
      <c r="D81" t="s">
        <v>784</v>
      </c>
      <c r="E81" t="s">
        <v>68</v>
      </c>
      <c r="F81" t="s">
        <v>782</v>
      </c>
      <c r="G81" t="s">
        <v>65</v>
      </c>
      <c r="H81">
        <v>67911</v>
      </c>
      <c r="I81">
        <v>67911</v>
      </c>
      <c r="J81" t="s">
        <v>61</v>
      </c>
      <c r="K81">
        <v>0</v>
      </c>
      <c r="L81">
        <v>1</v>
      </c>
      <c r="M81" t="s">
        <v>12</v>
      </c>
      <c r="N81" t="s">
        <v>124</v>
      </c>
      <c r="O81" s="8">
        <v>41916</v>
      </c>
      <c r="P81">
        <v>135</v>
      </c>
      <c r="Q81">
        <v>63</v>
      </c>
      <c r="R81">
        <v>72</v>
      </c>
      <c r="S81" s="8">
        <v>41844</v>
      </c>
      <c r="T81">
        <v>529</v>
      </c>
      <c r="U81">
        <v>0</v>
      </c>
      <c r="V81">
        <v>356</v>
      </c>
      <c r="W81">
        <v>63</v>
      </c>
      <c r="X81">
        <v>28</v>
      </c>
      <c r="Y81">
        <v>0</v>
      </c>
      <c r="Z81">
        <v>976</v>
      </c>
      <c r="AA81">
        <v>7.2296296296296294</v>
      </c>
      <c r="AB81" t="s">
        <v>105</v>
      </c>
      <c r="AC81" t="s">
        <v>63</v>
      </c>
      <c r="AD81">
        <v>3</v>
      </c>
      <c r="AE81" t="s">
        <v>772</v>
      </c>
      <c r="AF81">
        <v>11</v>
      </c>
      <c r="AG81">
        <v>6</v>
      </c>
      <c r="AH81">
        <v>7</v>
      </c>
      <c r="AI81" t="s">
        <v>31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 t="s">
        <v>67</v>
      </c>
      <c r="AR81">
        <v>0</v>
      </c>
      <c r="AS81" t="s">
        <v>785</v>
      </c>
      <c r="AT81">
        <v>0</v>
      </c>
      <c r="AU81">
        <v>3</v>
      </c>
      <c r="AV81">
        <v>11</v>
      </c>
      <c r="AW81">
        <v>4</v>
      </c>
      <c r="AX81">
        <v>3</v>
      </c>
      <c r="AY81">
        <v>0</v>
      </c>
      <c r="AZ81">
        <v>1</v>
      </c>
      <c r="BA81">
        <v>8</v>
      </c>
      <c r="BB81" t="s">
        <v>758</v>
      </c>
    </row>
    <row r="82" spans="1:54">
      <c r="A82">
        <v>4580</v>
      </c>
      <c r="B82">
        <v>1969</v>
      </c>
      <c r="C82">
        <v>55</v>
      </c>
      <c r="D82" t="s">
        <v>786</v>
      </c>
      <c r="E82" t="s">
        <v>54</v>
      </c>
      <c r="F82" t="s">
        <v>782</v>
      </c>
      <c r="G82" t="s">
        <v>55</v>
      </c>
      <c r="H82">
        <v>75759</v>
      </c>
      <c r="I82">
        <v>75759</v>
      </c>
      <c r="J82" t="s">
        <v>56</v>
      </c>
      <c r="K82">
        <v>0</v>
      </c>
      <c r="L82">
        <v>0</v>
      </c>
      <c r="M82" t="s">
        <v>783</v>
      </c>
      <c r="N82" t="s">
        <v>125</v>
      </c>
      <c r="O82" s="8">
        <v>41916</v>
      </c>
      <c r="P82">
        <v>344</v>
      </c>
      <c r="Q82">
        <v>46</v>
      </c>
      <c r="R82">
        <v>298</v>
      </c>
      <c r="S82" s="8">
        <v>41618</v>
      </c>
      <c r="T82">
        <v>1394</v>
      </c>
      <c r="U82">
        <v>22</v>
      </c>
      <c r="V82">
        <v>708</v>
      </c>
      <c r="W82">
        <v>89</v>
      </c>
      <c r="X82">
        <v>91</v>
      </c>
      <c r="Y82">
        <v>182</v>
      </c>
      <c r="Z82">
        <v>2486</v>
      </c>
      <c r="AA82">
        <v>7.2267441860465116</v>
      </c>
      <c r="AB82" t="s">
        <v>105</v>
      </c>
      <c r="AC82" t="s">
        <v>59</v>
      </c>
      <c r="AD82">
        <v>1</v>
      </c>
      <c r="AE82" t="s">
        <v>772</v>
      </c>
      <c r="AF82">
        <v>9</v>
      </c>
      <c r="AG82">
        <v>9</v>
      </c>
      <c r="AH82">
        <v>7</v>
      </c>
      <c r="AI82" t="s">
        <v>31</v>
      </c>
      <c r="AJ82">
        <v>5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3</v>
      </c>
      <c r="AQ82" t="s">
        <v>36</v>
      </c>
      <c r="AR82">
        <v>1</v>
      </c>
      <c r="AS82" t="s">
        <v>43</v>
      </c>
      <c r="AT82">
        <v>0</v>
      </c>
      <c r="AU82">
        <v>3</v>
      </c>
      <c r="AV82">
        <v>11</v>
      </c>
      <c r="AW82">
        <v>4</v>
      </c>
      <c r="AX82">
        <v>3</v>
      </c>
      <c r="AY82">
        <v>0</v>
      </c>
      <c r="AZ82">
        <v>1</v>
      </c>
      <c r="BA82">
        <v>8</v>
      </c>
      <c r="BB82" t="s">
        <v>758</v>
      </c>
    </row>
    <row r="83" spans="1:54">
      <c r="A83">
        <v>10129</v>
      </c>
      <c r="B83">
        <v>1966</v>
      </c>
      <c r="C83">
        <v>58</v>
      </c>
      <c r="D83" t="s">
        <v>786</v>
      </c>
      <c r="E83" t="s">
        <v>54</v>
      </c>
      <c r="F83" t="s">
        <v>782</v>
      </c>
      <c r="G83" t="s">
        <v>65</v>
      </c>
      <c r="H83">
        <v>82427</v>
      </c>
      <c r="I83">
        <v>82427</v>
      </c>
      <c r="J83" t="s">
        <v>56</v>
      </c>
      <c r="K83">
        <v>0</v>
      </c>
      <c r="L83">
        <v>0</v>
      </c>
      <c r="M83" t="s">
        <v>783</v>
      </c>
      <c r="N83" t="s">
        <v>126</v>
      </c>
      <c r="O83" s="8">
        <v>41916</v>
      </c>
      <c r="P83">
        <v>206</v>
      </c>
      <c r="Q83">
        <v>35</v>
      </c>
      <c r="R83">
        <v>171</v>
      </c>
      <c r="S83" s="8">
        <v>41745</v>
      </c>
      <c r="T83">
        <v>482</v>
      </c>
      <c r="U83">
        <v>147</v>
      </c>
      <c r="V83">
        <v>509</v>
      </c>
      <c r="W83">
        <v>104</v>
      </c>
      <c r="X83">
        <v>107</v>
      </c>
      <c r="Y83">
        <v>107</v>
      </c>
      <c r="Z83">
        <v>1456</v>
      </c>
      <c r="AA83">
        <v>7.0679611650485441</v>
      </c>
      <c r="AB83" t="s">
        <v>105</v>
      </c>
      <c r="AC83" t="s">
        <v>59</v>
      </c>
      <c r="AD83">
        <v>1</v>
      </c>
      <c r="AE83" t="s">
        <v>772</v>
      </c>
      <c r="AF83">
        <v>12</v>
      </c>
      <c r="AG83">
        <v>3</v>
      </c>
      <c r="AH83">
        <v>5</v>
      </c>
      <c r="AI83" t="s">
        <v>31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 t="s">
        <v>40</v>
      </c>
      <c r="AR83">
        <v>1</v>
      </c>
      <c r="AS83" t="s">
        <v>43</v>
      </c>
      <c r="AT83">
        <v>0</v>
      </c>
      <c r="AU83">
        <v>3</v>
      </c>
      <c r="AV83">
        <v>11</v>
      </c>
      <c r="AW83">
        <v>4</v>
      </c>
      <c r="AX83">
        <v>3</v>
      </c>
      <c r="AY83">
        <v>0</v>
      </c>
      <c r="AZ83">
        <v>1</v>
      </c>
      <c r="BA83">
        <v>8</v>
      </c>
      <c r="BB83" t="s">
        <v>758</v>
      </c>
    </row>
    <row r="84" spans="1:54">
      <c r="A84">
        <v>6457</v>
      </c>
      <c r="B84">
        <v>1976</v>
      </c>
      <c r="C84">
        <v>48</v>
      </c>
      <c r="D84" t="s">
        <v>786</v>
      </c>
      <c r="E84" t="s">
        <v>54</v>
      </c>
      <c r="F84" t="s">
        <v>782</v>
      </c>
      <c r="G84" t="s">
        <v>71</v>
      </c>
      <c r="H84">
        <v>64892</v>
      </c>
      <c r="I84">
        <v>64892</v>
      </c>
      <c r="J84" t="s">
        <v>61</v>
      </c>
      <c r="K84">
        <v>0</v>
      </c>
      <c r="L84">
        <v>1</v>
      </c>
      <c r="M84" t="s">
        <v>12</v>
      </c>
      <c r="N84" t="s">
        <v>69</v>
      </c>
      <c r="O84" s="8">
        <v>41916</v>
      </c>
      <c r="P84">
        <v>128</v>
      </c>
      <c r="Q84">
        <v>77</v>
      </c>
      <c r="R84">
        <v>51</v>
      </c>
      <c r="S84" s="8">
        <v>41865</v>
      </c>
      <c r="T84">
        <v>527</v>
      </c>
      <c r="U84">
        <v>24</v>
      </c>
      <c r="V84">
        <v>230</v>
      </c>
      <c r="W84">
        <v>32</v>
      </c>
      <c r="X84">
        <v>24</v>
      </c>
      <c r="Y84">
        <v>65</v>
      </c>
      <c r="Z84">
        <v>902</v>
      </c>
      <c r="AA84">
        <v>7.046875</v>
      </c>
      <c r="AB84" t="s">
        <v>105</v>
      </c>
      <c r="AC84" t="s">
        <v>63</v>
      </c>
      <c r="AD84">
        <v>2</v>
      </c>
      <c r="AE84" t="s">
        <v>772</v>
      </c>
      <c r="AF84">
        <v>12</v>
      </c>
      <c r="AG84">
        <v>6</v>
      </c>
      <c r="AH84">
        <v>4</v>
      </c>
      <c r="AI84" t="s">
        <v>31</v>
      </c>
      <c r="AJ84">
        <v>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t="s">
        <v>67</v>
      </c>
      <c r="AR84">
        <v>0</v>
      </c>
      <c r="AS84" t="s">
        <v>785</v>
      </c>
      <c r="AT84">
        <v>0</v>
      </c>
      <c r="AU84">
        <v>3</v>
      </c>
      <c r="AV84">
        <v>11</v>
      </c>
      <c r="AW84">
        <v>4</v>
      </c>
      <c r="AX84">
        <v>3</v>
      </c>
      <c r="AY84">
        <v>0</v>
      </c>
      <c r="AZ84">
        <v>1</v>
      </c>
      <c r="BA84">
        <v>8</v>
      </c>
      <c r="BB84" t="s">
        <v>758</v>
      </c>
    </row>
    <row r="85" spans="1:54">
      <c r="A85">
        <v>4790</v>
      </c>
      <c r="B85">
        <v>1958</v>
      </c>
      <c r="C85">
        <v>66</v>
      </c>
      <c r="D85" t="s">
        <v>784</v>
      </c>
      <c r="E85" t="s">
        <v>54</v>
      </c>
      <c r="F85" t="s">
        <v>782</v>
      </c>
      <c r="G85" t="s">
        <v>71</v>
      </c>
      <c r="H85">
        <v>79803</v>
      </c>
      <c r="I85">
        <v>79803</v>
      </c>
      <c r="J85" t="s">
        <v>56</v>
      </c>
      <c r="K85">
        <v>0</v>
      </c>
      <c r="L85">
        <v>1</v>
      </c>
      <c r="M85" t="s">
        <v>12</v>
      </c>
      <c r="N85" t="s">
        <v>127</v>
      </c>
      <c r="O85" s="8">
        <v>41916</v>
      </c>
      <c r="P85">
        <v>124</v>
      </c>
      <c r="Q85">
        <v>54</v>
      </c>
      <c r="R85">
        <v>70</v>
      </c>
      <c r="S85" s="8">
        <v>41846</v>
      </c>
      <c r="T85">
        <v>574</v>
      </c>
      <c r="U85">
        <v>8</v>
      </c>
      <c r="V85">
        <v>216</v>
      </c>
      <c r="W85">
        <v>21</v>
      </c>
      <c r="X85">
        <v>16</v>
      </c>
      <c r="Y85">
        <v>33</v>
      </c>
      <c r="Z85">
        <v>868</v>
      </c>
      <c r="AA85">
        <v>7</v>
      </c>
      <c r="AB85" t="s">
        <v>105</v>
      </c>
      <c r="AC85" t="s">
        <v>63</v>
      </c>
      <c r="AD85">
        <v>1</v>
      </c>
      <c r="AE85" t="s">
        <v>772</v>
      </c>
      <c r="AF85">
        <v>5</v>
      </c>
      <c r="AG85">
        <v>4</v>
      </c>
      <c r="AH85">
        <v>3</v>
      </c>
      <c r="AI85" t="s">
        <v>31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t="s">
        <v>67</v>
      </c>
      <c r="AR85">
        <v>0</v>
      </c>
      <c r="AS85" t="s">
        <v>785</v>
      </c>
      <c r="AT85">
        <v>0</v>
      </c>
      <c r="AU85">
        <v>3</v>
      </c>
      <c r="AV85">
        <v>11</v>
      </c>
      <c r="AW85">
        <v>4</v>
      </c>
      <c r="AX85">
        <v>3</v>
      </c>
      <c r="AY85">
        <v>0</v>
      </c>
      <c r="AZ85">
        <v>1</v>
      </c>
      <c r="BA85">
        <v>8</v>
      </c>
      <c r="BB85" t="s">
        <v>758</v>
      </c>
    </row>
    <row r="86" spans="1:54">
      <c r="A86">
        <v>9242</v>
      </c>
      <c r="B86">
        <v>1990</v>
      </c>
      <c r="C86">
        <v>34</v>
      </c>
      <c r="D86" t="s">
        <v>781</v>
      </c>
      <c r="E86" t="s">
        <v>54</v>
      </c>
      <c r="F86" t="s">
        <v>782</v>
      </c>
      <c r="G86" t="s">
        <v>60</v>
      </c>
      <c r="H86">
        <v>64509</v>
      </c>
      <c r="I86">
        <v>64509</v>
      </c>
      <c r="J86" t="s">
        <v>61</v>
      </c>
      <c r="K86">
        <v>0</v>
      </c>
      <c r="L86">
        <v>0</v>
      </c>
      <c r="M86" t="s">
        <v>783</v>
      </c>
      <c r="N86" t="s">
        <v>210</v>
      </c>
      <c r="O86" s="8">
        <v>41916</v>
      </c>
      <c r="P86">
        <v>413</v>
      </c>
      <c r="Q86">
        <v>19</v>
      </c>
      <c r="R86">
        <v>394</v>
      </c>
      <c r="S86" s="8">
        <v>41522</v>
      </c>
      <c r="T86">
        <v>836</v>
      </c>
      <c r="U86">
        <v>185</v>
      </c>
      <c r="V86">
        <v>575</v>
      </c>
      <c r="W86">
        <v>24</v>
      </c>
      <c r="X86">
        <v>25</v>
      </c>
      <c r="Y86">
        <v>77</v>
      </c>
      <c r="Z86">
        <v>1722</v>
      </c>
      <c r="AA86">
        <v>4.1694915254237293</v>
      </c>
      <c r="AB86" t="s">
        <v>146</v>
      </c>
      <c r="AC86" t="s">
        <v>59</v>
      </c>
      <c r="AD86">
        <v>1</v>
      </c>
      <c r="AE86" t="s">
        <v>772</v>
      </c>
      <c r="AF86">
        <v>9</v>
      </c>
      <c r="AG86">
        <v>6</v>
      </c>
      <c r="AH86">
        <v>3</v>
      </c>
      <c r="AI86" t="s">
        <v>31</v>
      </c>
      <c r="AJ86">
        <v>4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1</v>
      </c>
      <c r="AQ86" t="s">
        <v>38</v>
      </c>
      <c r="AR86">
        <v>1</v>
      </c>
      <c r="AS86" t="s">
        <v>43</v>
      </c>
      <c r="AT86">
        <v>0</v>
      </c>
      <c r="AU86">
        <v>3</v>
      </c>
      <c r="AV86">
        <v>11</v>
      </c>
      <c r="AW86">
        <v>4</v>
      </c>
      <c r="AX86">
        <v>3</v>
      </c>
      <c r="AY86">
        <v>0</v>
      </c>
      <c r="AZ86">
        <v>1</v>
      </c>
      <c r="BA86">
        <v>8</v>
      </c>
      <c r="BB86" t="s">
        <v>758</v>
      </c>
    </row>
    <row r="87" spans="1:54">
      <c r="A87">
        <v>6406</v>
      </c>
      <c r="B87">
        <v>1988</v>
      </c>
      <c r="C87">
        <v>36</v>
      </c>
      <c r="D87" t="s">
        <v>781</v>
      </c>
      <c r="E87" t="s">
        <v>64</v>
      </c>
      <c r="F87" t="s">
        <v>782</v>
      </c>
      <c r="G87" t="s">
        <v>55</v>
      </c>
      <c r="H87">
        <v>78285</v>
      </c>
      <c r="I87">
        <v>78285</v>
      </c>
      <c r="J87" t="s">
        <v>56</v>
      </c>
      <c r="K87">
        <v>0</v>
      </c>
      <c r="L87">
        <v>0</v>
      </c>
      <c r="M87" t="s">
        <v>783</v>
      </c>
      <c r="N87" t="s">
        <v>144</v>
      </c>
      <c r="O87" s="8">
        <v>41916</v>
      </c>
      <c r="P87">
        <v>341</v>
      </c>
      <c r="Q87">
        <v>13</v>
      </c>
      <c r="R87">
        <v>328</v>
      </c>
      <c r="S87" s="8">
        <v>41588</v>
      </c>
      <c r="T87">
        <v>647</v>
      </c>
      <c r="U87">
        <v>107</v>
      </c>
      <c r="V87">
        <v>391</v>
      </c>
      <c r="W87">
        <v>175</v>
      </c>
      <c r="X87">
        <v>67</v>
      </c>
      <c r="Y87">
        <v>40</v>
      </c>
      <c r="Z87">
        <v>1427</v>
      </c>
      <c r="AA87">
        <v>4.1847507331378297</v>
      </c>
      <c r="AB87" t="s">
        <v>146</v>
      </c>
      <c r="AC87" t="s">
        <v>59</v>
      </c>
      <c r="AD87">
        <v>1</v>
      </c>
      <c r="AE87" t="s">
        <v>772</v>
      </c>
      <c r="AF87">
        <v>10</v>
      </c>
      <c r="AG87">
        <v>6</v>
      </c>
      <c r="AH87">
        <v>4</v>
      </c>
      <c r="AI87" t="s">
        <v>31</v>
      </c>
      <c r="AJ87">
        <v>3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67</v>
      </c>
      <c r="AR87">
        <v>0</v>
      </c>
      <c r="AS87" t="s">
        <v>785</v>
      </c>
      <c r="AT87">
        <v>0</v>
      </c>
      <c r="AU87">
        <v>3</v>
      </c>
      <c r="AV87">
        <v>11</v>
      </c>
      <c r="AW87">
        <v>4</v>
      </c>
      <c r="AX87">
        <v>3</v>
      </c>
      <c r="AY87">
        <v>0</v>
      </c>
      <c r="AZ87">
        <v>1</v>
      </c>
      <c r="BA87">
        <v>8</v>
      </c>
      <c r="BB87" t="s">
        <v>758</v>
      </c>
    </row>
    <row r="88" spans="1:54">
      <c r="A88">
        <v>202</v>
      </c>
      <c r="B88">
        <v>1948</v>
      </c>
      <c r="C88">
        <v>76</v>
      </c>
      <c r="D88" t="s">
        <v>784</v>
      </c>
      <c r="E88" t="s">
        <v>68</v>
      </c>
      <c r="F88" t="s">
        <v>782</v>
      </c>
      <c r="G88" t="s">
        <v>89</v>
      </c>
      <c r="H88">
        <v>82032</v>
      </c>
      <c r="I88">
        <v>82032</v>
      </c>
      <c r="J88" t="s">
        <v>56</v>
      </c>
      <c r="K88">
        <v>0</v>
      </c>
      <c r="L88">
        <v>0</v>
      </c>
      <c r="M88" t="s">
        <v>783</v>
      </c>
      <c r="N88" t="s">
        <v>130</v>
      </c>
      <c r="O88" s="8">
        <v>41916</v>
      </c>
      <c r="P88">
        <v>182</v>
      </c>
      <c r="Q88">
        <v>54</v>
      </c>
      <c r="R88">
        <v>128</v>
      </c>
      <c r="S88" s="8">
        <v>41788</v>
      </c>
      <c r="T88">
        <v>332</v>
      </c>
      <c r="U88">
        <v>194</v>
      </c>
      <c r="V88">
        <v>377</v>
      </c>
      <c r="W88">
        <v>149</v>
      </c>
      <c r="X88">
        <v>125</v>
      </c>
      <c r="Y88">
        <v>57</v>
      </c>
      <c r="Z88">
        <v>1234</v>
      </c>
      <c r="AA88">
        <v>6.7802197802197801</v>
      </c>
      <c r="AB88" t="s">
        <v>105</v>
      </c>
      <c r="AC88" t="s">
        <v>63</v>
      </c>
      <c r="AD88">
        <v>0</v>
      </c>
      <c r="AE88" t="s">
        <v>772</v>
      </c>
      <c r="AF88">
        <v>7</v>
      </c>
      <c r="AG88">
        <v>4</v>
      </c>
      <c r="AH88">
        <v>6</v>
      </c>
      <c r="AI88" t="s">
        <v>31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t="s">
        <v>67</v>
      </c>
      <c r="AR88">
        <v>0</v>
      </c>
      <c r="AS88" t="s">
        <v>785</v>
      </c>
      <c r="AT88">
        <v>0</v>
      </c>
      <c r="AU88">
        <v>3</v>
      </c>
      <c r="AV88">
        <v>11</v>
      </c>
      <c r="AW88">
        <v>4</v>
      </c>
      <c r="AX88">
        <v>3</v>
      </c>
      <c r="AY88">
        <v>0</v>
      </c>
      <c r="AZ88">
        <v>1</v>
      </c>
      <c r="BA88">
        <v>8</v>
      </c>
      <c r="BB88" t="s">
        <v>758</v>
      </c>
    </row>
    <row r="89" spans="1:54">
      <c r="A89">
        <v>9589</v>
      </c>
      <c r="B89">
        <v>1948</v>
      </c>
      <c r="C89">
        <v>76</v>
      </c>
      <c r="D89" t="s">
        <v>784</v>
      </c>
      <c r="E89" t="s">
        <v>68</v>
      </c>
      <c r="F89" t="s">
        <v>782</v>
      </c>
      <c r="G89" t="s">
        <v>89</v>
      </c>
      <c r="H89">
        <v>82032</v>
      </c>
      <c r="I89">
        <v>82032</v>
      </c>
      <c r="J89" t="s">
        <v>56</v>
      </c>
      <c r="K89">
        <v>0</v>
      </c>
      <c r="L89">
        <v>0</v>
      </c>
      <c r="M89" t="s">
        <v>783</v>
      </c>
      <c r="N89" t="s">
        <v>130</v>
      </c>
      <c r="O89" s="8">
        <v>41916</v>
      </c>
      <c r="P89">
        <v>182</v>
      </c>
      <c r="Q89">
        <v>54</v>
      </c>
      <c r="R89">
        <v>128</v>
      </c>
      <c r="S89" s="8">
        <v>41788</v>
      </c>
      <c r="T89">
        <v>332</v>
      </c>
      <c r="U89">
        <v>194</v>
      </c>
      <c r="V89">
        <v>377</v>
      </c>
      <c r="W89">
        <v>149</v>
      </c>
      <c r="X89">
        <v>125</v>
      </c>
      <c r="Y89">
        <v>57</v>
      </c>
      <c r="Z89">
        <v>1234</v>
      </c>
      <c r="AA89">
        <v>6.7802197802197801</v>
      </c>
      <c r="AB89" t="s">
        <v>105</v>
      </c>
      <c r="AC89" t="s">
        <v>63</v>
      </c>
      <c r="AD89">
        <v>0</v>
      </c>
      <c r="AE89" t="s">
        <v>772</v>
      </c>
      <c r="AF89">
        <v>7</v>
      </c>
      <c r="AG89">
        <v>4</v>
      </c>
      <c r="AH89">
        <v>6</v>
      </c>
      <c r="AI89" t="s">
        <v>31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67</v>
      </c>
      <c r="AR89">
        <v>0</v>
      </c>
      <c r="AS89" t="s">
        <v>785</v>
      </c>
      <c r="AT89">
        <v>0</v>
      </c>
      <c r="AU89">
        <v>3</v>
      </c>
      <c r="AV89">
        <v>11</v>
      </c>
      <c r="AW89">
        <v>4</v>
      </c>
      <c r="AX89">
        <v>3</v>
      </c>
      <c r="AY89">
        <v>0</v>
      </c>
      <c r="AZ89">
        <v>1</v>
      </c>
      <c r="BA89">
        <v>8</v>
      </c>
      <c r="BB89" t="s">
        <v>758</v>
      </c>
    </row>
    <row r="90" spans="1:54">
      <c r="A90">
        <v>569</v>
      </c>
      <c r="B90">
        <v>1991</v>
      </c>
      <c r="C90">
        <v>33</v>
      </c>
      <c r="D90" t="s">
        <v>781</v>
      </c>
      <c r="E90" t="s">
        <v>54</v>
      </c>
      <c r="F90" t="s">
        <v>782</v>
      </c>
      <c r="G90" t="s">
        <v>60</v>
      </c>
      <c r="H90">
        <v>90273</v>
      </c>
      <c r="I90">
        <v>90273</v>
      </c>
      <c r="J90" t="s">
        <v>56</v>
      </c>
      <c r="K90">
        <v>0</v>
      </c>
      <c r="L90">
        <v>0</v>
      </c>
      <c r="M90" t="s">
        <v>783</v>
      </c>
      <c r="N90" t="s">
        <v>131</v>
      </c>
      <c r="O90" s="8">
        <v>41916</v>
      </c>
      <c r="P90">
        <v>294</v>
      </c>
      <c r="Q90">
        <v>32</v>
      </c>
      <c r="R90">
        <v>262</v>
      </c>
      <c r="S90" s="8">
        <v>41654</v>
      </c>
      <c r="T90">
        <v>704</v>
      </c>
      <c r="U90">
        <v>129</v>
      </c>
      <c r="V90">
        <v>853</v>
      </c>
      <c r="W90">
        <v>120</v>
      </c>
      <c r="X90">
        <v>74</v>
      </c>
      <c r="Y90">
        <v>111</v>
      </c>
      <c r="Z90">
        <v>1991</v>
      </c>
      <c r="AA90">
        <v>6.7721088435374153</v>
      </c>
      <c r="AB90" t="s">
        <v>105</v>
      </c>
      <c r="AC90" t="s">
        <v>59</v>
      </c>
      <c r="AD90">
        <v>1</v>
      </c>
      <c r="AE90" t="s">
        <v>772</v>
      </c>
      <c r="AF90">
        <v>7</v>
      </c>
      <c r="AG90">
        <v>5</v>
      </c>
      <c r="AH90">
        <v>6</v>
      </c>
      <c r="AI90" t="s">
        <v>31</v>
      </c>
      <c r="AJ90">
        <v>2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 t="s">
        <v>36</v>
      </c>
      <c r="AR90">
        <v>1</v>
      </c>
      <c r="AS90" t="s">
        <v>43</v>
      </c>
      <c r="AT90">
        <v>0</v>
      </c>
      <c r="AU90">
        <v>3</v>
      </c>
      <c r="AV90">
        <v>11</v>
      </c>
      <c r="AW90">
        <v>4</v>
      </c>
      <c r="AX90">
        <v>3</v>
      </c>
      <c r="AY90">
        <v>0</v>
      </c>
      <c r="AZ90">
        <v>1</v>
      </c>
      <c r="BA90">
        <v>8</v>
      </c>
      <c r="BB90" t="s">
        <v>758</v>
      </c>
    </row>
    <row r="91" spans="1:54">
      <c r="A91">
        <v>9938</v>
      </c>
      <c r="B91">
        <v>1954</v>
      </c>
      <c r="C91">
        <v>70</v>
      </c>
      <c r="D91" t="s">
        <v>784</v>
      </c>
      <c r="E91" t="s">
        <v>54</v>
      </c>
      <c r="F91" t="s">
        <v>782</v>
      </c>
      <c r="G91" t="s">
        <v>55</v>
      </c>
      <c r="H91">
        <v>80067</v>
      </c>
      <c r="I91">
        <v>80067</v>
      </c>
      <c r="J91" t="s">
        <v>56</v>
      </c>
      <c r="K91">
        <v>0</v>
      </c>
      <c r="L91">
        <v>0</v>
      </c>
      <c r="M91" t="s">
        <v>783</v>
      </c>
      <c r="N91" t="s">
        <v>209</v>
      </c>
      <c r="O91" s="8">
        <v>41916</v>
      </c>
      <c r="P91">
        <v>380</v>
      </c>
      <c r="Q91">
        <v>82</v>
      </c>
      <c r="R91">
        <v>298</v>
      </c>
      <c r="S91" s="8">
        <v>41618</v>
      </c>
      <c r="T91">
        <v>519</v>
      </c>
      <c r="U91">
        <v>17</v>
      </c>
      <c r="V91">
        <v>813</v>
      </c>
      <c r="W91">
        <v>27</v>
      </c>
      <c r="X91">
        <v>173</v>
      </c>
      <c r="Y91">
        <v>51</v>
      </c>
      <c r="Z91">
        <v>1600</v>
      </c>
      <c r="AA91">
        <v>4.2105263157894735</v>
      </c>
      <c r="AB91" t="s">
        <v>146</v>
      </c>
      <c r="AC91" t="s">
        <v>63</v>
      </c>
      <c r="AD91">
        <v>1</v>
      </c>
      <c r="AE91" t="s">
        <v>772</v>
      </c>
      <c r="AF91">
        <v>6</v>
      </c>
      <c r="AG91">
        <v>4</v>
      </c>
      <c r="AH91">
        <v>6</v>
      </c>
      <c r="AI91" t="s">
        <v>31</v>
      </c>
      <c r="AJ91">
        <v>2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 t="s">
        <v>40</v>
      </c>
      <c r="AR91">
        <v>1</v>
      </c>
      <c r="AS91" t="s">
        <v>43</v>
      </c>
      <c r="AT91">
        <v>0</v>
      </c>
      <c r="AU91">
        <v>3</v>
      </c>
      <c r="AV91">
        <v>11</v>
      </c>
      <c r="AW91">
        <v>4</v>
      </c>
      <c r="AX91">
        <v>3</v>
      </c>
      <c r="AY91">
        <v>0</v>
      </c>
      <c r="AZ91">
        <v>1</v>
      </c>
      <c r="BA91">
        <v>8</v>
      </c>
      <c r="BB91" t="s">
        <v>758</v>
      </c>
    </row>
    <row r="92" spans="1:54">
      <c r="A92">
        <v>3194</v>
      </c>
      <c r="B92">
        <v>1974</v>
      </c>
      <c r="C92">
        <v>50</v>
      </c>
      <c r="D92" t="s">
        <v>786</v>
      </c>
      <c r="E92" t="s">
        <v>68</v>
      </c>
      <c r="F92" t="s">
        <v>782</v>
      </c>
      <c r="G92" t="s">
        <v>60</v>
      </c>
      <c r="H92">
        <v>71466</v>
      </c>
      <c r="I92">
        <v>71466</v>
      </c>
      <c r="J92" t="s">
        <v>61</v>
      </c>
      <c r="K92">
        <v>0</v>
      </c>
      <c r="L92">
        <v>0</v>
      </c>
      <c r="M92" t="s">
        <v>783</v>
      </c>
      <c r="N92" t="s">
        <v>130</v>
      </c>
      <c r="O92" s="8">
        <v>41916</v>
      </c>
      <c r="P92">
        <v>182</v>
      </c>
      <c r="Q92">
        <v>86</v>
      </c>
      <c r="R92">
        <v>96</v>
      </c>
      <c r="S92" s="8">
        <v>41820</v>
      </c>
      <c r="T92">
        <v>412</v>
      </c>
      <c r="U92">
        <v>12</v>
      </c>
      <c r="V92">
        <v>546</v>
      </c>
      <c r="W92">
        <v>78</v>
      </c>
      <c r="X92">
        <v>182</v>
      </c>
      <c r="Y92">
        <v>0</v>
      </c>
      <c r="Z92">
        <v>1230</v>
      </c>
      <c r="AA92">
        <v>6.7582417582417582</v>
      </c>
      <c r="AB92" t="s">
        <v>105</v>
      </c>
      <c r="AC92" t="s">
        <v>63</v>
      </c>
      <c r="AD92">
        <v>1</v>
      </c>
      <c r="AE92" t="s">
        <v>772</v>
      </c>
      <c r="AF92">
        <v>10</v>
      </c>
      <c r="AG92">
        <v>4</v>
      </c>
      <c r="AH92">
        <v>4</v>
      </c>
      <c r="AI92" t="s">
        <v>31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t="s">
        <v>67</v>
      </c>
      <c r="AR92">
        <v>0</v>
      </c>
      <c r="AS92" t="s">
        <v>785</v>
      </c>
      <c r="AT92">
        <v>0</v>
      </c>
      <c r="AU92">
        <v>3</v>
      </c>
      <c r="AV92">
        <v>11</v>
      </c>
      <c r="AW92">
        <v>4</v>
      </c>
      <c r="AX92">
        <v>3</v>
      </c>
      <c r="AY92">
        <v>0</v>
      </c>
      <c r="AZ92">
        <v>1</v>
      </c>
      <c r="BA92">
        <v>8</v>
      </c>
      <c r="BB92" t="s">
        <v>758</v>
      </c>
    </row>
    <row r="93" spans="1:54">
      <c r="A93">
        <v>1446</v>
      </c>
      <c r="B93">
        <v>1956</v>
      </c>
      <c r="C93">
        <v>68</v>
      </c>
      <c r="D93" t="s">
        <v>784</v>
      </c>
      <c r="E93" t="s">
        <v>64</v>
      </c>
      <c r="F93" t="s">
        <v>782</v>
      </c>
      <c r="G93" t="s">
        <v>60</v>
      </c>
      <c r="H93">
        <v>86424</v>
      </c>
      <c r="I93">
        <v>86424</v>
      </c>
      <c r="J93" t="s">
        <v>56</v>
      </c>
      <c r="K93">
        <v>0</v>
      </c>
      <c r="L93">
        <v>0</v>
      </c>
      <c r="M93" t="s">
        <v>783</v>
      </c>
      <c r="N93" t="s">
        <v>130</v>
      </c>
      <c r="O93" s="8">
        <v>41916</v>
      </c>
      <c r="P93">
        <v>182</v>
      </c>
      <c r="Q93">
        <v>12</v>
      </c>
      <c r="R93">
        <v>170</v>
      </c>
      <c r="S93" s="8">
        <v>41746</v>
      </c>
      <c r="T93">
        <v>387</v>
      </c>
      <c r="U93">
        <v>68</v>
      </c>
      <c r="V93">
        <v>569</v>
      </c>
      <c r="W93">
        <v>89</v>
      </c>
      <c r="X93">
        <v>45</v>
      </c>
      <c r="Y93">
        <v>68</v>
      </c>
      <c r="Z93">
        <v>1226</v>
      </c>
      <c r="AA93">
        <v>6.7362637362637363</v>
      </c>
      <c r="AB93" t="s">
        <v>105</v>
      </c>
      <c r="AC93" t="s">
        <v>59</v>
      </c>
      <c r="AD93">
        <v>1</v>
      </c>
      <c r="AE93" t="s">
        <v>772</v>
      </c>
      <c r="AF93">
        <v>12</v>
      </c>
      <c r="AG93">
        <v>6</v>
      </c>
      <c r="AH93">
        <v>9</v>
      </c>
      <c r="AI93" t="s">
        <v>31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t="s">
        <v>67</v>
      </c>
      <c r="AR93">
        <v>0</v>
      </c>
      <c r="AS93" t="s">
        <v>785</v>
      </c>
      <c r="AT93">
        <v>0</v>
      </c>
      <c r="AU93">
        <v>3</v>
      </c>
      <c r="AV93">
        <v>11</v>
      </c>
      <c r="AW93">
        <v>4</v>
      </c>
      <c r="AX93">
        <v>3</v>
      </c>
      <c r="AY93">
        <v>0</v>
      </c>
      <c r="AZ93">
        <v>1</v>
      </c>
      <c r="BA93">
        <v>8</v>
      </c>
      <c r="BB93" t="s">
        <v>758</v>
      </c>
    </row>
    <row r="94" spans="1:54">
      <c r="A94">
        <v>10469</v>
      </c>
      <c r="B94">
        <v>1981</v>
      </c>
      <c r="C94">
        <v>43</v>
      </c>
      <c r="D94" t="s">
        <v>781</v>
      </c>
      <c r="E94" t="s">
        <v>54</v>
      </c>
      <c r="F94" t="s">
        <v>782</v>
      </c>
      <c r="G94" t="s">
        <v>65</v>
      </c>
      <c r="H94">
        <v>88325</v>
      </c>
      <c r="I94">
        <v>88325</v>
      </c>
      <c r="J94" t="s">
        <v>56</v>
      </c>
      <c r="K94">
        <v>0</v>
      </c>
      <c r="L94">
        <v>0</v>
      </c>
      <c r="M94" t="s">
        <v>783</v>
      </c>
      <c r="N94" t="s">
        <v>132</v>
      </c>
      <c r="O94" s="8">
        <v>41916</v>
      </c>
      <c r="P94">
        <v>241</v>
      </c>
      <c r="Q94">
        <v>42</v>
      </c>
      <c r="R94">
        <v>199</v>
      </c>
      <c r="S94" s="8">
        <v>41717</v>
      </c>
      <c r="T94">
        <v>519</v>
      </c>
      <c r="U94">
        <v>71</v>
      </c>
      <c r="V94">
        <v>860</v>
      </c>
      <c r="W94">
        <v>93</v>
      </c>
      <c r="X94">
        <v>27</v>
      </c>
      <c r="Y94">
        <v>53</v>
      </c>
      <c r="Z94">
        <v>1623</v>
      </c>
      <c r="AA94">
        <v>6.7344398340248963</v>
      </c>
      <c r="AB94" t="s">
        <v>105</v>
      </c>
      <c r="AC94" t="s">
        <v>59</v>
      </c>
      <c r="AD94">
        <v>1</v>
      </c>
      <c r="AE94" t="s">
        <v>772</v>
      </c>
      <c r="AF94">
        <v>9</v>
      </c>
      <c r="AG94">
        <v>6</v>
      </c>
      <c r="AH94">
        <v>2</v>
      </c>
      <c r="AI94" t="s">
        <v>31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 t="s">
        <v>67</v>
      </c>
      <c r="AR94">
        <v>0</v>
      </c>
      <c r="AS94" t="s">
        <v>785</v>
      </c>
      <c r="AT94">
        <v>0</v>
      </c>
      <c r="AU94">
        <v>3</v>
      </c>
      <c r="AV94">
        <v>11</v>
      </c>
      <c r="AW94">
        <v>4</v>
      </c>
      <c r="AX94">
        <v>3</v>
      </c>
      <c r="AY94">
        <v>0</v>
      </c>
      <c r="AZ94">
        <v>1</v>
      </c>
      <c r="BA94">
        <v>8</v>
      </c>
      <c r="BB94" t="s">
        <v>758</v>
      </c>
    </row>
    <row r="95" spans="1:54">
      <c r="A95">
        <v>10413</v>
      </c>
      <c r="B95">
        <v>1984</v>
      </c>
      <c r="C95">
        <v>40</v>
      </c>
      <c r="D95" t="s">
        <v>781</v>
      </c>
      <c r="E95" t="s">
        <v>54</v>
      </c>
      <c r="F95" t="s">
        <v>782</v>
      </c>
      <c r="G95" t="s">
        <v>55</v>
      </c>
      <c r="H95">
        <v>72570</v>
      </c>
      <c r="I95">
        <v>72570</v>
      </c>
      <c r="J95" t="s">
        <v>61</v>
      </c>
      <c r="K95">
        <v>0</v>
      </c>
      <c r="L95">
        <v>0</v>
      </c>
      <c r="M95" t="s">
        <v>783</v>
      </c>
      <c r="N95" t="s">
        <v>133</v>
      </c>
      <c r="O95" s="8">
        <v>41916</v>
      </c>
      <c r="P95">
        <v>162</v>
      </c>
      <c r="Q95">
        <v>67</v>
      </c>
      <c r="R95">
        <v>95</v>
      </c>
      <c r="S95" s="8">
        <v>41821</v>
      </c>
      <c r="T95">
        <v>274</v>
      </c>
      <c r="U95">
        <v>83</v>
      </c>
      <c r="V95">
        <v>216</v>
      </c>
      <c r="W95">
        <v>151</v>
      </c>
      <c r="X95">
        <v>141</v>
      </c>
      <c r="Y95">
        <v>224</v>
      </c>
      <c r="Z95">
        <v>1089</v>
      </c>
      <c r="AA95">
        <v>6.7222222222222223</v>
      </c>
      <c r="AB95" t="s">
        <v>105</v>
      </c>
      <c r="AC95" t="s">
        <v>63</v>
      </c>
      <c r="AD95">
        <v>1</v>
      </c>
      <c r="AE95" t="s">
        <v>772</v>
      </c>
      <c r="AF95">
        <v>12</v>
      </c>
      <c r="AG95">
        <v>4</v>
      </c>
      <c r="AH95">
        <v>6</v>
      </c>
      <c r="AI95" t="s">
        <v>31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 t="s">
        <v>67</v>
      </c>
      <c r="AR95">
        <v>0</v>
      </c>
      <c r="AS95" t="s">
        <v>785</v>
      </c>
      <c r="AT95">
        <v>0</v>
      </c>
      <c r="AU95">
        <v>3</v>
      </c>
      <c r="AV95">
        <v>11</v>
      </c>
      <c r="AW95">
        <v>4</v>
      </c>
      <c r="AX95">
        <v>3</v>
      </c>
      <c r="AY95">
        <v>0</v>
      </c>
      <c r="AZ95">
        <v>1</v>
      </c>
      <c r="BA95">
        <v>8</v>
      </c>
      <c r="BB95" t="s">
        <v>758</v>
      </c>
    </row>
    <row r="96" spans="1:54">
      <c r="A96">
        <v>10949</v>
      </c>
      <c r="B96">
        <v>1963</v>
      </c>
      <c r="C96">
        <v>61</v>
      </c>
      <c r="D96" t="s">
        <v>784</v>
      </c>
      <c r="E96" t="s">
        <v>68</v>
      </c>
      <c r="F96" t="s">
        <v>782</v>
      </c>
      <c r="G96" t="s">
        <v>71</v>
      </c>
      <c r="H96">
        <v>72968</v>
      </c>
      <c r="I96">
        <v>72968</v>
      </c>
      <c r="J96" t="s">
        <v>61</v>
      </c>
      <c r="K96">
        <v>0</v>
      </c>
      <c r="L96">
        <v>0</v>
      </c>
      <c r="M96" t="s">
        <v>783</v>
      </c>
      <c r="N96" t="s">
        <v>134</v>
      </c>
      <c r="O96" s="8">
        <v>41916</v>
      </c>
      <c r="P96">
        <v>292</v>
      </c>
      <c r="Q96">
        <v>8</v>
      </c>
      <c r="R96">
        <v>284</v>
      </c>
      <c r="S96" s="8">
        <v>41632</v>
      </c>
      <c r="T96">
        <v>1092</v>
      </c>
      <c r="U96">
        <v>37</v>
      </c>
      <c r="V96">
        <v>592</v>
      </c>
      <c r="W96">
        <v>145</v>
      </c>
      <c r="X96">
        <v>37</v>
      </c>
      <c r="Y96">
        <v>55</v>
      </c>
      <c r="Z96">
        <v>1958</v>
      </c>
      <c r="AA96">
        <v>6.7054794520547949</v>
      </c>
      <c r="AB96" t="s">
        <v>105</v>
      </c>
      <c r="AC96" t="s">
        <v>59</v>
      </c>
      <c r="AD96">
        <v>1</v>
      </c>
      <c r="AE96" t="s">
        <v>772</v>
      </c>
      <c r="AF96">
        <v>8</v>
      </c>
      <c r="AG96">
        <v>5</v>
      </c>
      <c r="AH96">
        <v>5</v>
      </c>
      <c r="AI96" t="s">
        <v>31</v>
      </c>
      <c r="AJ96">
        <v>3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1</v>
      </c>
      <c r="AQ96" t="s">
        <v>36</v>
      </c>
      <c r="AR96">
        <v>1</v>
      </c>
      <c r="AS96" t="s">
        <v>43</v>
      </c>
      <c r="AT96">
        <v>0</v>
      </c>
      <c r="AU96">
        <v>3</v>
      </c>
      <c r="AV96">
        <v>11</v>
      </c>
      <c r="AW96">
        <v>4</v>
      </c>
      <c r="AX96">
        <v>3</v>
      </c>
      <c r="AY96">
        <v>0</v>
      </c>
      <c r="AZ96">
        <v>1</v>
      </c>
      <c r="BA96">
        <v>8</v>
      </c>
      <c r="BB96" t="s">
        <v>758</v>
      </c>
    </row>
    <row r="97" spans="1:54">
      <c r="A97">
        <v>7106</v>
      </c>
      <c r="B97">
        <v>1943</v>
      </c>
      <c r="C97">
        <v>81</v>
      </c>
      <c r="D97" t="s">
        <v>787</v>
      </c>
      <c r="E97" t="s">
        <v>68</v>
      </c>
      <c r="F97" t="s">
        <v>782</v>
      </c>
      <c r="G97" t="s">
        <v>55</v>
      </c>
      <c r="H97">
        <v>75865</v>
      </c>
      <c r="I97">
        <v>75865</v>
      </c>
      <c r="J97" t="s">
        <v>56</v>
      </c>
      <c r="K97">
        <v>0</v>
      </c>
      <c r="L97">
        <v>0</v>
      </c>
      <c r="M97" t="s">
        <v>783</v>
      </c>
      <c r="N97" t="s">
        <v>100</v>
      </c>
      <c r="O97" s="8">
        <v>41916</v>
      </c>
      <c r="P97">
        <v>187</v>
      </c>
      <c r="Q97">
        <v>73</v>
      </c>
      <c r="R97">
        <v>114</v>
      </c>
      <c r="S97" s="8">
        <v>41802</v>
      </c>
      <c r="T97">
        <v>483</v>
      </c>
      <c r="U97">
        <v>0</v>
      </c>
      <c r="V97">
        <v>591</v>
      </c>
      <c r="W97">
        <v>156</v>
      </c>
      <c r="X97">
        <v>0</v>
      </c>
      <c r="Y97">
        <v>12</v>
      </c>
      <c r="Z97">
        <v>1242</v>
      </c>
      <c r="AA97">
        <v>6.641711229946524</v>
      </c>
      <c r="AB97" t="s">
        <v>105</v>
      </c>
      <c r="AC97" t="s">
        <v>63</v>
      </c>
      <c r="AD97">
        <v>1</v>
      </c>
      <c r="AE97" t="s">
        <v>772</v>
      </c>
      <c r="AF97">
        <v>10</v>
      </c>
      <c r="AG97">
        <v>3</v>
      </c>
      <c r="AH97">
        <v>5</v>
      </c>
      <c r="AI97" t="s">
        <v>31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t="s">
        <v>67</v>
      </c>
      <c r="AR97">
        <v>0</v>
      </c>
      <c r="AS97" t="s">
        <v>785</v>
      </c>
      <c r="AT97">
        <v>0</v>
      </c>
      <c r="AU97">
        <v>3</v>
      </c>
      <c r="AV97">
        <v>11</v>
      </c>
      <c r="AW97">
        <v>4</v>
      </c>
      <c r="AX97">
        <v>3</v>
      </c>
      <c r="AY97">
        <v>0</v>
      </c>
      <c r="AZ97">
        <v>1</v>
      </c>
      <c r="BA97">
        <v>8</v>
      </c>
      <c r="BB97" t="s">
        <v>758</v>
      </c>
    </row>
    <row r="98" spans="1:54">
      <c r="A98">
        <v>8746</v>
      </c>
      <c r="B98">
        <v>1989</v>
      </c>
      <c r="C98">
        <v>35</v>
      </c>
      <c r="D98" t="s">
        <v>781</v>
      </c>
      <c r="E98" t="s">
        <v>54</v>
      </c>
      <c r="F98" t="s">
        <v>782</v>
      </c>
      <c r="G98" t="s">
        <v>55</v>
      </c>
      <c r="H98">
        <v>75433</v>
      </c>
      <c r="I98">
        <v>75433</v>
      </c>
      <c r="J98" t="s">
        <v>56</v>
      </c>
      <c r="K98">
        <v>1</v>
      </c>
      <c r="L98">
        <v>0</v>
      </c>
      <c r="M98" t="s">
        <v>12</v>
      </c>
      <c r="N98" t="s">
        <v>130</v>
      </c>
      <c r="O98" s="8">
        <v>41916</v>
      </c>
      <c r="P98">
        <v>182</v>
      </c>
      <c r="Q98">
        <v>28</v>
      </c>
      <c r="R98">
        <v>154</v>
      </c>
      <c r="S98" s="8">
        <v>41762</v>
      </c>
      <c r="T98">
        <v>800</v>
      </c>
      <c r="U98">
        <v>0</v>
      </c>
      <c r="V98">
        <v>297</v>
      </c>
      <c r="W98">
        <v>0</v>
      </c>
      <c r="X98">
        <v>34</v>
      </c>
      <c r="Y98">
        <v>57</v>
      </c>
      <c r="Z98">
        <v>1188</v>
      </c>
      <c r="AA98">
        <v>6.5274725274725274</v>
      </c>
      <c r="AB98" t="s">
        <v>105</v>
      </c>
      <c r="AC98" t="s">
        <v>59</v>
      </c>
      <c r="AD98">
        <v>2</v>
      </c>
      <c r="AE98" t="s">
        <v>772</v>
      </c>
      <c r="AF98">
        <v>10</v>
      </c>
      <c r="AG98">
        <v>2</v>
      </c>
      <c r="AH98">
        <v>5</v>
      </c>
      <c r="AI98" t="s">
        <v>31</v>
      </c>
      <c r="AJ98">
        <v>6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2</v>
      </c>
      <c r="AQ98" t="s">
        <v>36</v>
      </c>
      <c r="AR98">
        <v>1</v>
      </c>
      <c r="AS98" t="s">
        <v>43</v>
      </c>
      <c r="AT98">
        <v>0</v>
      </c>
      <c r="AU98">
        <v>3</v>
      </c>
      <c r="AV98">
        <v>11</v>
      </c>
      <c r="AW98">
        <v>4</v>
      </c>
      <c r="AX98">
        <v>3</v>
      </c>
      <c r="AY98">
        <v>0</v>
      </c>
      <c r="AZ98">
        <v>1</v>
      </c>
      <c r="BA98">
        <v>8</v>
      </c>
      <c r="BB98" t="s">
        <v>758</v>
      </c>
    </row>
    <row r="99" spans="1:54">
      <c r="A99">
        <v>7718</v>
      </c>
      <c r="B99">
        <v>1947</v>
      </c>
      <c r="C99">
        <v>77</v>
      </c>
      <c r="D99" t="s">
        <v>784</v>
      </c>
      <c r="E99" t="s">
        <v>64</v>
      </c>
      <c r="F99" t="s">
        <v>782</v>
      </c>
      <c r="G99" t="s">
        <v>65</v>
      </c>
      <c r="H99">
        <v>66000</v>
      </c>
      <c r="I99">
        <v>66000</v>
      </c>
      <c r="J99" t="s">
        <v>61</v>
      </c>
      <c r="K99">
        <v>0</v>
      </c>
      <c r="L99">
        <v>0</v>
      </c>
      <c r="M99" t="s">
        <v>783</v>
      </c>
      <c r="N99" t="s">
        <v>114</v>
      </c>
      <c r="O99" s="8">
        <v>41916</v>
      </c>
      <c r="P99">
        <v>167</v>
      </c>
      <c r="Q99">
        <v>36</v>
      </c>
      <c r="R99">
        <v>131</v>
      </c>
      <c r="S99" s="8">
        <v>41785</v>
      </c>
      <c r="T99">
        <v>244</v>
      </c>
      <c r="U99">
        <v>51</v>
      </c>
      <c r="V99">
        <v>270</v>
      </c>
      <c r="W99">
        <v>101</v>
      </c>
      <c r="X99">
        <v>0</v>
      </c>
      <c r="Y99">
        <v>45</v>
      </c>
      <c r="Z99">
        <v>711</v>
      </c>
      <c r="AA99">
        <v>4.2574850299401197</v>
      </c>
      <c r="AB99" t="s">
        <v>146</v>
      </c>
      <c r="AC99" t="s">
        <v>59</v>
      </c>
      <c r="AD99">
        <v>1</v>
      </c>
      <c r="AE99" t="s">
        <v>772</v>
      </c>
      <c r="AF99">
        <v>5</v>
      </c>
      <c r="AG99">
        <v>1</v>
      </c>
      <c r="AH99">
        <v>3</v>
      </c>
      <c r="AI99" t="s">
        <v>31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t="s">
        <v>67</v>
      </c>
      <c r="AR99">
        <v>0</v>
      </c>
      <c r="AS99" t="s">
        <v>785</v>
      </c>
      <c r="AT99">
        <v>0</v>
      </c>
      <c r="AU99">
        <v>3</v>
      </c>
      <c r="AV99">
        <v>11</v>
      </c>
      <c r="AW99">
        <v>4</v>
      </c>
      <c r="AX99">
        <v>3</v>
      </c>
      <c r="AY99">
        <v>0</v>
      </c>
      <c r="AZ99">
        <v>1</v>
      </c>
      <c r="BA99">
        <v>8</v>
      </c>
      <c r="BB99" t="s">
        <v>758</v>
      </c>
    </row>
    <row r="100" spans="1:54">
      <c r="A100">
        <v>6203</v>
      </c>
      <c r="B100">
        <v>1947</v>
      </c>
      <c r="C100">
        <v>77</v>
      </c>
      <c r="D100" t="s">
        <v>784</v>
      </c>
      <c r="E100" t="s">
        <v>54</v>
      </c>
      <c r="F100" t="s">
        <v>782</v>
      </c>
      <c r="G100" t="s">
        <v>65</v>
      </c>
      <c r="H100">
        <v>74485</v>
      </c>
      <c r="I100">
        <v>74485</v>
      </c>
      <c r="J100" t="s">
        <v>56</v>
      </c>
      <c r="K100">
        <v>0</v>
      </c>
      <c r="L100">
        <v>0</v>
      </c>
      <c r="M100" t="s">
        <v>783</v>
      </c>
      <c r="N100" t="s">
        <v>207</v>
      </c>
      <c r="O100" s="8">
        <v>41916</v>
      </c>
      <c r="P100">
        <v>406</v>
      </c>
      <c r="Q100">
        <v>58</v>
      </c>
      <c r="R100">
        <v>348</v>
      </c>
      <c r="S100" s="8">
        <v>41568</v>
      </c>
      <c r="T100">
        <v>499</v>
      </c>
      <c r="U100">
        <v>149</v>
      </c>
      <c r="V100">
        <v>815</v>
      </c>
      <c r="W100">
        <v>173</v>
      </c>
      <c r="X100">
        <v>49</v>
      </c>
      <c r="Y100">
        <v>49</v>
      </c>
      <c r="Z100">
        <v>1734</v>
      </c>
      <c r="AA100">
        <v>4.2709359605911326</v>
      </c>
      <c r="AB100" t="s">
        <v>146</v>
      </c>
      <c r="AC100" t="s">
        <v>63</v>
      </c>
      <c r="AD100">
        <v>1</v>
      </c>
      <c r="AE100" t="s">
        <v>772</v>
      </c>
      <c r="AF100">
        <v>12</v>
      </c>
      <c r="AG100">
        <v>6</v>
      </c>
      <c r="AH100">
        <v>7</v>
      </c>
      <c r="AI100" t="s">
        <v>31</v>
      </c>
      <c r="AJ100">
        <v>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 t="s">
        <v>67</v>
      </c>
      <c r="AR100">
        <v>0</v>
      </c>
      <c r="AS100" t="s">
        <v>785</v>
      </c>
      <c r="AT100">
        <v>0</v>
      </c>
      <c r="AU100">
        <v>3</v>
      </c>
      <c r="AV100">
        <v>11</v>
      </c>
      <c r="AW100">
        <v>4</v>
      </c>
      <c r="AX100">
        <v>3</v>
      </c>
      <c r="AY100">
        <v>0</v>
      </c>
      <c r="AZ100">
        <v>1</v>
      </c>
      <c r="BA100">
        <v>8</v>
      </c>
      <c r="BB100" t="s">
        <v>758</v>
      </c>
    </row>
    <row r="101" spans="1:54">
      <c r="A101">
        <v>8318</v>
      </c>
      <c r="B101">
        <v>1979</v>
      </c>
      <c r="C101">
        <v>45</v>
      </c>
      <c r="D101" t="s">
        <v>786</v>
      </c>
      <c r="E101" t="s">
        <v>54</v>
      </c>
      <c r="F101" t="s">
        <v>782</v>
      </c>
      <c r="G101" t="s">
        <v>65</v>
      </c>
      <c r="H101">
        <v>90300</v>
      </c>
      <c r="I101">
        <v>90300</v>
      </c>
      <c r="J101" t="s">
        <v>56</v>
      </c>
      <c r="K101">
        <v>0</v>
      </c>
      <c r="L101">
        <v>0</v>
      </c>
      <c r="M101" t="s">
        <v>783</v>
      </c>
      <c r="N101" t="s">
        <v>137</v>
      </c>
      <c r="O101" s="8">
        <v>41916</v>
      </c>
      <c r="P101">
        <v>274</v>
      </c>
      <c r="Q101">
        <v>7</v>
      </c>
      <c r="R101">
        <v>267</v>
      </c>
      <c r="S101" s="8">
        <v>41649</v>
      </c>
      <c r="T101">
        <v>594</v>
      </c>
      <c r="U101">
        <v>134</v>
      </c>
      <c r="V101">
        <v>786</v>
      </c>
      <c r="W101">
        <v>33</v>
      </c>
      <c r="X101">
        <v>134</v>
      </c>
      <c r="Y101">
        <v>57</v>
      </c>
      <c r="Z101">
        <v>1738</v>
      </c>
      <c r="AA101">
        <v>6.3430656934306571</v>
      </c>
      <c r="AB101" t="s">
        <v>105</v>
      </c>
      <c r="AC101" t="s">
        <v>59</v>
      </c>
      <c r="AD101">
        <v>0</v>
      </c>
      <c r="AE101" t="s">
        <v>772</v>
      </c>
      <c r="AF101">
        <v>8</v>
      </c>
      <c r="AG101">
        <v>5</v>
      </c>
      <c r="AH101">
        <v>6</v>
      </c>
      <c r="AI101" t="s">
        <v>31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 t="s">
        <v>40</v>
      </c>
      <c r="AR101">
        <v>1</v>
      </c>
      <c r="AS101" t="s">
        <v>43</v>
      </c>
      <c r="AT101">
        <v>0</v>
      </c>
      <c r="AU101">
        <v>3</v>
      </c>
      <c r="AV101">
        <v>11</v>
      </c>
      <c r="AW101">
        <v>4</v>
      </c>
      <c r="AX101">
        <v>3</v>
      </c>
      <c r="AY101">
        <v>0</v>
      </c>
      <c r="AZ101">
        <v>1</v>
      </c>
      <c r="BA101">
        <v>8</v>
      </c>
      <c r="BB101" t="s">
        <v>758</v>
      </c>
    </row>
    <row r="102" spans="1:54">
      <c r="A102">
        <v>3717</v>
      </c>
      <c r="B102">
        <v>1959</v>
      </c>
      <c r="C102">
        <v>65</v>
      </c>
      <c r="D102" t="s">
        <v>784</v>
      </c>
      <c r="E102" t="s">
        <v>54</v>
      </c>
      <c r="F102" t="s">
        <v>782</v>
      </c>
      <c r="G102" t="s">
        <v>55</v>
      </c>
      <c r="H102">
        <v>61180</v>
      </c>
      <c r="I102">
        <v>61180</v>
      </c>
      <c r="J102" t="s">
        <v>61</v>
      </c>
      <c r="K102">
        <v>0</v>
      </c>
      <c r="L102">
        <v>1</v>
      </c>
      <c r="M102" t="s">
        <v>12</v>
      </c>
      <c r="N102" t="s">
        <v>206</v>
      </c>
      <c r="O102" s="8">
        <v>41916</v>
      </c>
      <c r="P102">
        <v>164</v>
      </c>
      <c r="Q102">
        <v>70</v>
      </c>
      <c r="R102">
        <v>94</v>
      </c>
      <c r="S102" s="8">
        <v>41822</v>
      </c>
      <c r="T102">
        <v>403</v>
      </c>
      <c r="U102">
        <v>24</v>
      </c>
      <c r="V102">
        <v>29</v>
      </c>
      <c r="W102">
        <v>6</v>
      </c>
      <c r="X102">
        <v>24</v>
      </c>
      <c r="Y102">
        <v>218</v>
      </c>
      <c r="Z102">
        <v>704</v>
      </c>
      <c r="AA102">
        <v>4.2926829268292686</v>
      </c>
      <c r="AB102" t="s">
        <v>146</v>
      </c>
      <c r="AC102" t="s">
        <v>63</v>
      </c>
      <c r="AD102">
        <v>2</v>
      </c>
      <c r="AE102" t="s">
        <v>772</v>
      </c>
      <c r="AF102">
        <v>6</v>
      </c>
      <c r="AG102">
        <v>5</v>
      </c>
      <c r="AH102">
        <v>5</v>
      </c>
      <c r="AI102" t="s">
        <v>31</v>
      </c>
      <c r="AJ102">
        <v>3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1</v>
      </c>
      <c r="AQ102" t="s">
        <v>38</v>
      </c>
      <c r="AR102">
        <v>1</v>
      </c>
      <c r="AS102" t="s">
        <v>43</v>
      </c>
      <c r="AT102">
        <v>0</v>
      </c>
      <c r="AU102">
        <v>3</v>
      </c>
      <c r="AV102">
        <v>11</v>
      </c>
      <c r="AW102">
        <v>4</v>
      </c>
      <c r="AX102">
        <v>3</v>
      </c>
      <c r="AY102">
        <v>0</v>
      </c>
      <c r="AZ102">
        <v>1</v>
      </c>
      <c r="BA102">
        <v>8</v>
      </c>
      <c r="BB102" t="s">
        <v>758</v>
      </c>
    </row>
    <row r="103" spans="1:54">
      <c r="A103">
        <v>6248</v>
      </c>
      <c r="B103">
        <v>1947</v>
      </c>
      <c r="C103">
        <v>77</v>
      </c>
      <c r="D103" t="s">
        <v>784</v>
      </c>
      <c r="E103" t="s">
        <v>64</v>
      </c>
      <c r="F103" t="s">
        <v>782</v>
      </c>
      <c r="G103" t="s">
        <v>60</v>
      </c>
      <c r="H103">
        <v>91712</v>
      </c>
      <c r="I103">
        <v>91712</v>
      </c>
      <c r="J103" t="s">
        <v>56</v>
      </c>
      <c r="K103">
        <v>0</v>
      </c>
      <c r="L103">
        <v>0</v>
      </c>
      <c r="M103" t="s">
        <v>783</v>
      </c>
      <c r="N103" t="s">
        <v>139</v>
      </c>
      <c r="O103" s="8">
        <v>41916</v>
      </c>
      <c r="P103">
        <v>352</v>
      </c>
      <c r="Q103">
        <v>47</v>
      </c>
      <c r="R103">
        <v>305</v>
      </c>
      <c r="S103" s="8">
        <v>41611</v>
      </c>
      <c r="T103">
        <v>1276</v>
      </c>
      <c r="U103">
        <v>24</v>
      </c>
      <c r="V103">
        <v>746</v>
      </c>
      <c r="W103">
        <v>94</v>
      </c>
      <c r="X103">
        <v>29</v>
      </c>
      <c r="Y103">
        <v>48</v>
      </c>
      <c r="Z103">
        <v>2217</v>
      </c>
      <c r="AA103">
        <v>6.2982954545454541</v>
      </c>
      <c r="AB103" t="s">
        <v>105</v>
      </c>
      <c r="AC103" t="s">
        <v>59</v>
      </c>
      <c r="AD103">
        <v>0</v>
      </c>
      <c r="AE103" t="s">
        <v>772</v>
      </c>
      <c r="AF103">
        <v>11</v>
      </c>
      <c r="AG103">
        <v>9</v>
      </c>
      <c r="AH103">
        <v>7</v>
      </c>
      <c r="AI103" t="s">
        <v>31</v>
      </c>
      <c r="AJ103">
        <v>3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 t="s">
        <v>40</v>
      </c>
      <c r="AR103">
        <v>1</v>
      </c>
      <c r="AS103" t="s">
        <v>43</v>
      </c>
      <c r="AT103">
        <v>0</v>
      </c>
      <c r="AU103">
        <v>3</v>
      </c>
      <c r="AV103">
        <v>11</v>
      </c>
      <c r="AW103">
        <v>4</v>
      </c>
      <c r="AX103">
        <v>3</v>
      </c>
      <c r="AY103">
        <v>0</v>
      </c>
      <c r="AZ103">
        <v>1</v>
      </c>
      <c r="BA103">
        <v>8</v>
      </c>
      <c r="BB103" t="s">
        <v>758</v>
      </c>
    </row>
    <row r="104" spans="1:54">
      <c r="A104">
        <v>5303</v>
      </c>
      <c r="B104">
        <v>1974</v>
      </c>
      <c r="C104">
        <v>50</v>
      </c>
      <c r="D104" t="s">
        <v>786</v>
      </c>
      <c r="E104" t="s">
        <v>68</v>
      </c>
      <c r="F104" t="s">
        <v>782</v>
      </c>
      <c r="G104" t="s">
        <v>65</v>
      </c>
      <c r="H104">
        <v>79632</v>
      </c>
      <c r="I104">
        <v>79632</v>
      </c>
      <c r="J104" t="s">
        <v>56</v>
      </c>
      <c r="K104">
        <v>0</v>
      </c>
      <c r="L104">
        <v>0</v>
      </c>
      <c r="M104" t="s">
        <v>783</v>
      </c>
      <c r="N104" t="s">
        <v>140</v>
      </c>
      <c r="O104" s="8">
        <v>41916</v>
      </c>
      <c r="P104">
        <v>179</v>
      </c>
      <c r="Q104">
        <v>42</v>
      </c>
      <c r="R104">
        <v>137</v>
      </c>
      <c r="S104" s="8">
        <v>41779</v>
      </c>
      <c r="T104">
        <v>471</v>
      </c>
      <c r="U104">
        <v>0</v>
      </c>
      <c r="V104">
        <v>510</v>
      </c>
      <c r="W104">
        <v>99</v>
      </c>
      <c r="X104">
        <v>21</v>
      </c>
      <c r="Y104">
        <v>12</v>
      </c>
      <c r="Z104">
        <v>1113</v>
      </c>
      <c r="AA104">
        <v>6.2178770949720672</v>
      </c>
      <c r="AB104" t="s">
        <v>105</v>
      </c>
      <c r="AC104" t="s">
        <v>59</v>
      </c>
      <c r="AD104">
        <v>1</v>
      </c>
      <c r="AE104" t="s">
        <v>772</v>
      </c>
      <c r="AF104">
        <v>9</v>
      </c>
      <c r="AG104">
        <v>6</v>
      </c>
      <c r="AH104">
        <v>4</v>
      </c>
      <c r="AI104" t="s">
        <v>31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 t="s">
        <v>67</v>
      </c>
      <c r="AR104">
        <v>0</v>
      </c>
      <c r="AS104" t="s">
        <v>785</v>
      </c>
      <c r="AT104">
        <v>0</v>
      </c>
      <c r="AU104">
        <v>3</v>
      </c>
      <c r="AV104">
        <v>11</v>
      </c>
      <c r="AW104">
        <v>4</v>
      </c>
      <c r="AX104">
        <v>3</v>
      </c>
      <c r="AY104">
        <v>0</v>
      </c>
      <c r="AZ104">
        <v>1</v>
      </c>
      <c r="BA104">
        <v>8</v>
      </c>
      <c r="BB104" t="s">
        <v>758</v>
      </c>
    </row>
    <row r="105" spans="1:54">
      <c r="A105">
        <v>6384</v>
      </c>
      <c r="B105">
        <v>1978</v>
      </c>
      <c r="C105">
        <v>46</v>
      </c>
      <c r="D105" t="s">
        <v>786</v>
      </c>
      <c r="E105" t="s">
        <v>54</v>
      </c>
      <c r="F105" t="s">
        <v>782</v>
      </c>
      <c r="G105" t="s">
        <v>71</v>
      </c>
      <c r="H105">
        <v>71022</v>
      </c>
      <c r="I105">
        <v>71022</v>
      </c>
      <c r="J105" t="s">
        <v>61</v>
      </c>
      <c r="K105">
        <v>0</v>
      </c>
      <c r="L105">
        <v>1</v>
      </c>
      <c r="M105" t="s">
        <v>12</v>
      </c>
      <c r="N105" t="s">
        <v>141</v>
      </c>
      <c r="O105" s="8">
        <v>41916</v>
      </c>
      <c r="P105">
        <v>235</v>
      </c>
      <c r="Q105">
        <v>30</v>
      </c>
      <c r="R105">
        <v>205</v>
      </c>
      <c r="S105" s="8">
        <v>41711</v>
      </c>
      <c r="T105">
        <v>909</v>
      </c>
      <c r="U105">
        <v>12</v>
      </c>
      <c r="V105">
        <v>278</v>
      </c>
      <c r="W105">
        <v>0</v>
      </c>
      <c r="X105">
        <v>12</v>
      </c>
      <c r="Y105">
        <v>242</v>
      </c>
      <c r="Z105">
        <v>1453</v>
      </c>
      <c r="AA105">
        <v>6.182978723404255</v>
      </c>
      <c r="AB105" t="s">
        <v>105</v>
      </c>
      <c r="AC105" t="s">
        <v>59</v>
      </c>
      <c r="AD105">
        <v>3</v>
      </c>
      <c r="AE105" t="s">
        <v>772</v>
      </c>
      <c r="AF105">
        <v>11</v>
      </c>
      <c r="AG105">
        <v>5</v>
      </c>
      <c r="AH105">
        <v>2</v>
      </c>
      <c r="AI105" t="s">
        <v>31</v>
      </c>
      <c r="AJ105">
        <v>8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 t="s">
        <v>38</v>
      </c>
      <c r="AR105">
        <v>1</v>
      </c>
      <c r="AS105" t="s">
        <v>43</v>
      </c>
      <c r="AT105">
        <v>0</v>
      </c>
      <c r="AU105">
        <v>3</v>
      </c>
      <c r="AV105">
        <v>11</v>
      </c>
      <c r="AW105">
        <v>4</v>
      </c>
      <c r="AX105">
        <v>3</v>
      </c>
      <c r="AY105">
        <v>0</v>
      </c>
      <c r="AZ105">
        <v>1</v>
      </c>
      <c r="BA105">
        <v>8</v>
      </c>
      <c r="BB105" t="s">
        <v>758</v>
      </c>
    </row>
    <row r="106" spans="1:54">
      <c r="A106">
        <v>2079</v>
      </c>
      <c r="B106">
        <v>1947</v>
      </c>
      <c r="C106">
        <v>77</v>
      </c>
      <c r="D106" t="s">
        <v>784</v>
      </c>
      <c r="E106" t="s">
        <v>74</v>
      </c>
      <c r="F106" t="s">
        <v>782</v>
      </c>
      <c r="G106" t="s">
        <v>55</v>
      </c>
      <c r="H106">
        <v>81044</v>
      </c>
      <c r="I106">
        <v>81044</v>
      </c>
      <c r="J106" t="s">
        <v>56</v>
      </c>
      <c r="K106">
        <v>0</v>
      </c>
      <c r="L106">
        <v>0</v>
      </c>
      <c r="M106" t="s">
        <v>783</v>
      </c>
      <c r="N106" t="s">
        <v>205</v>
      </c>
      <c r="O106" s="8">
        <v>41916</v>
      </c>
      <c r="P106">
        <v>281</v>
      </c>
      <c r="Q106">
        <v>0</v>
      </c>
      <c r="R106">
        <v>281</v>
      </c>
      <c r="S106" s="8">
        <v>41635</v>
      </c>
      <c r="T106">
        <v>450</v>
      </c>
      <c r="U106">
        <v>26</v>
      </c>
      <c r="V106">
        <v>535</v>
      </c>
      <c r="W106">
        <v>73</v>
      </c>
      <c r="X106">
        <v>98</v>
      </c>
      <c r="Y106">
        <v>26</v>
      </c>
      <c r="Z106">
        <v>1208</v>
      </c>
      <c r="AA106">
        <v>4.2989323843416374</v>
      </c>
      <c r="AB106" t="s">
        <v>146</v>
      </c>
      <c r="AC106" t="s">
        <v>59</v>
      </c>
      <c r="AD106">
        <v>1</v>
      </c>
      <c r="AE106" t="s">
        <v>772</v>
      </c>
      <c r="AF106">
        <v>10</v>
      </c>
      <c r="AG106">
        <v>5</v>
      </c>
      <c r="AH106">
        <v>6</v>
      </c>
      <c r="AI106" t="s">
        <v>31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t="s">
        <v>67</v>
      </c>
      <c r="AR106">
        <v>0</v>
      </c>
      <c r="AS106" t="s">
        <v>785</v>
      </c>
      <c r="AT106">
        <v>0</v>
      </c>
      <c r="AU106">
        <v>3</v>
      </c>
      <c r="AV106">
        <v>11</v>
      </c>
      <c r="AW106">
        <v>4</v>
      </c>
      <c r="AX106">
        <v>3</v>
      </c>
      <c r="AY106">
        <v>0</v>
      </c>
      <c r="AZ106">
        <v>1</v>
      </c>
      <c r="BA106">
        <v>8</v>
      </c>
      <c r="BB106" t="s">
        <v>758</v>
      </c>
    </row>
    <row r="107" spans="1:54">
      <c r="A107">
        <v>2410</v>
      </c>
      <c r="B107">
        <v>1969</v>
      </c>
      <c r="C107">
        <v>55</v>
      </c>
      <c r="D107" t="s">
        <v>786</v>
      </c>
      <c r="E107" t="s">
        <v>54</v>
      </c>
      <c r="F107" t="s">
        <v>782</v>
      </c>
      <c r="G107" t="s">
        <v>60</v>
      </c>
      <c r="H107">
        <v>81657</v>
      </c>
      <c r="I107">
        <v>81657</v>
      </c>
      <c r="J107" t="s">
        <v>56</v>
      </c>
      <c r="K107">
        <v>0</v>
      </c>
      <c r="L107">
        <v>0</v>
      </c>
      <c r="M107" t="s">
        <v>783</v>
      </c>
      <c r="N107" t="s">
        <v>157</v>
      </c>
      <c r="O107" s="8">
        <v>41916</v>
      </c>
      <c r="P107">
        <v>255</v>
      </c>
      <c r="Q107">
        <v>69</v>
      </c>
      <c r="R107">
        <v>186</v>
      </c>
      <c r="S107" s="8">
        <v>41730</v>
      </c>
      <c r="T107">
        <v>364</v>
      </c>
      <c r="U107">
        <v>40</v>
      </c>
      <c r="V107">
        <v>425</v>
      </c>
      <c r="W107">
        <v>158</v>
      </c>
      <c r="X107">
        <v>60</v>
      </c>
      <c r="Y107">
        <v>50</v>
      </c>
      <c r="Z107">
        <v>1097</v>
      </c>
      <c r="AA107">
        <v>4.3019607843137253</v>
      </c>
      <c r="AB107" t="s">
        <v>146</v>
      </c>
      <c r="AC107" t="s">
        <v>63</v>
      </c>
      <c r="AD107">
        <v>1</v>
      </c>
      <c r="AE107" t="s">
        <v>772</v>
      </c>
      <c r="AF107">
        <v>8</v>
      </c>
      <c r="AG107">
        <v>3</v>
      </c>
      <c r="AH107">
        <v>4</v>
      </c>
      <c r="AI107" t="s">
        <v>31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 t="s">
        <v>67</v>
      </c>
      <c r="AR107">
        <v>0</v>
      </c>
      <c r="AS107" t="s">
        <v>785</v>
      </c>
      <c r="AT107">
        <v>0</v>
      </c>
      <c r="AU107">
        <v>3</v>
      </c>
      <c r="AV107">
        <v>11</v>
      </c>
      <c r="AW107">
        <v>4</v>
      </c>
      <c r="AX107">
        <v>3</v>
      </c>
      <c r="AY107">
        <v>0</v>
      </c>
      <c r="AZ107">
        <v>1</v>
      </c>
      <c r="BA107">
        <v>8</v>
      </c>
      <c r="BB107" t="s">
        <v>758</v>
      </c>
    </row>
    <row r="108" spans="1:54">
      <c r="A108">
        <v>10489</v>
      </c>
      <c r="B108">
        <v>1973</v>
      </c>
      <c r="C108">
        <v>51</v>
      </c>
      <c r="D108" t="s">
        <v>786</v>
      </c>
      <c r="E108" t="s">
        <v>54</v>
      </c>
      <c r="F108" t="s">
        <v>782</v>
      </c>
      <c r="G108" t="s">
        <v>55</v>
      </c>
      <c r="H108">
        <v>92955</v>
      </c>
      <c r="I108">
        <v>92955</v>
      </c>
      <c r="J108" t="s">
        <v>56</v>
      </c>
      <c r="K108">
        <v>0</v>
      </c>
      <c r="L108">
        <v>0</v>
      </c>
      <c r="M108" t="s">
        <v>783</v>
      </c>
      <c r="N108" t="s">
        <v>204</v>
      </c>
      <c r="O108" s="8">
        <v>41916</v>
      </c>
      <c r="P108">
        <v>411</v>
      </c>
      <c r="Q108">
        <v>35</v>
      </c>
      <c r="R108">
        <v>376</v>
      </c>
      <c r="S108" s="8">
        <v>41540</v>
      </c>
      <c r="T108">
        <v>693</v>
      </c>
      <c r="U108">
        <v>21</v>
      </c>
      <c r="V108">
        <v>925</v>
      </c>
      <c r="W108">
        <v>31</v>
      </c>
      <c r="X108">
        <v>24</v>
      </c>
      <c r="Y108">
        <v>84</v>
      </c>
      <c r="Z108">
        <v>1778</v>
      </c>
      <c r="AA108">
        <v>4.3260340632603409</v>
      </c>
      <c r="AB108" t="s">
        <v>146</v>
      </c>
      <c r="AC108" t="s">
        <v>59</v>
      </c>
      <c r="AD108">
        <v>1</v>
      </c>
      <c r="AE108" t="s">
        <v>772</v>
      </c>
      <c r="AF108">
        <v>9</v>
      </c>
      <c r="AG108">
        <v>6</v>
      </c>
      <c r="AH108">
        <v>7</v>
      </c>
      <c r="AI108" t="s">
        <v>31</v>
      </c>
      <c r="AJ108">
        <v>2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2</v>
      </c>
      <c r="AQ108" t="s">
        <v>36</v>
      </c>
      <c r="AR108">
        <v>1</v>
      </c>
      <c r="AS108" t="s">
        <v>43</v>
      </c>
      <c r="AT108">
        <v>0</v>
      </c>
      <c r="AU108">
        <v>3</v>
      </c>
      <c r="AV108">
        <v>11</v>
      </c>
      <c r="AW108">
        <v>4</v>
      </c>
      <c r="AX108">
        <v>3</v>
      </c>
      <c r="AY108">
        <v>0</v>
      </c>
      <c r="AZ108">
        <v>1</v>
      </c>
      <c r="BA108">
        <v>8</v>
      </c>
      <c r="BB108" t="s">
        <v>758</v>
      </c>
    </row>
    <row r="109" spans="1:54">
      <c r="A109">
        <v>1553</v>
      </c>
      <c r="B109">
        <v>1946</v>
      </c>
      <c r="C109">
        <v>78</v>
      </c>
      <c r="D109" t="s">
        <v>784</v>
      </c>
      <c r="E109" t="s">
        <v>54</v>
      </c>
      <c r="F109" t="s">
        <v>782</v>
      </c>
      <c r="G109" t="s">
        <v>65</v>
      </c>
      <c r="H109">
        <v>82657</v>
      </c>
      <c r="I109">
        <v>82657</v>
      </c>
      <c r="J109" t="s">
        <v>56</v>
      </c>
      <c r="K109">
        <v>0</v>
      </c>
      <c r="L109">
        <v>0</v>
      </c>
      <c r="M109" t="s">
        <v>783</v>
      </c>
      <c r="N109" t="s">
        <v>143</v>
      </c>
      <c r="O109" s="8">
        <v>41916</v>
      </c>
      <c r="P109">
        <v>372</v>
      </c>
      <c r="Q109">
        <v>71</v>
      </c>
      <c r="R109">
        <v>301</v>
      </c>
      <c r="S109" s="8">
        <v>41615</v>
      </c>
      <c r="T109">
        <v>966</v>
      </c>
      <c r="U109">
        <v>168</v>
      </c>
      <c r="V109">
        <v>672</v>
      </c>
      <c r="W109">
        <v>246</v>
      </c>
      <c r="X109">
        <v>105</v>
      </c>
      <c r="Y109">
        <v>126</v>
      </c>
      <c r="Z109">
        <v>2283</v>
      </c>
      <c r="AA109">
        <v>6.137096774193548</v>
      </c>
      <c r="AB109" t="s">
        <v>105</v>
      </c>
      <c r="AC109" t="s">
        <v>63</v>
      </c>
      <c r="AD109">
        <v>1</v>
      </c>
      <c r="AE109" t="s">
        <v>772</v>
      </c>
      <c r="AF109">
        <v>10</v>
      </c>
      <c r="AG109">
        <v>7</v>
      </c>
      <c r="AH109">
        <v>5</v>
      </c>
      <c r="AI109" t="s">
        <v>31</v>
      </c>
      <c r="AJ109">
        <v>4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2</v>
      </c>
      <c r="AQ109" t="s">
        <v>36</v>
      </c>
      <c r="AR109">
        <v>1</v>
      </c>
      <c r="AS109" t="s">
        <v>43</v>
      </c>
      <c r="AT109">
        <v>0</v>
      </c>
      <c r="AU109">
        <v>3</v>
      </c>
      <c r="AV109">
        <v>11</v>
      </c>
      <c r="AW109">
        <v>4</v>
      </c>
      <c r="AX109">
        <v>3</v>
      </c>
      <c r="AY109">
        <v>0</v>
      </c>
      <c r="AZ109">
        <v>1</v>
      </c>
      <c r="BA109">
        <v>8</v>
      </c>
      <c r="BB109" t="s">
        <v>758</v>
      </c>
    </row>
    <row r="110" spans="1:54">
      <c r="A110">
        <v>313</v>
      </c>
      <c r="B110">
        <v>1968</v>
      </c>
      <c r="C110">
        <v>56</v>
      </c>
      <c r="D110" t="s">
        <v>786</v>
      </c>
      <c r="E110" t="s">
        <v>54</v>
      </c>
      <c r="F110" t="s">
        <v>782</v>
      </c>
      <c r="G110" t="s">
        <v>89</v>
      </c>
      <c r="H110">
        <v>73455</v>
      </c>
      <c r="I110">
        <v>73455</v>
      </c>
      <c r="J110" t="s">
        <v>61</v>
      </c>
      <c r="K110">
        <v>0</v>
      </c>
      <c r="L110">
        <v>0</v>
      </c>
      <c r="M110" t="s">
        <v>783</v>
      </c>
      <c r="N110" t="s">
        <v>144</v>
      </c>
      <c r="O110" s="8">
        <v>41916</v>
      </c>
      <c r="P110">
        <v>341</v>
      </c>
      <c r="Q110">
        <v>98</v>
      </c>
      <c r="R110">
        <v>243</v>
      </c>
      <c r="S110" s="8">
        <v>41673</v>
      </c>
      <c r="T110">
        <v>901</v>
      </c>
      <c r="U110">
        <v>61</v>
      </c>
      <c r="V110">
        <v>757</v>
      </c>
      <c r="W110">
        <v>186</v>
      </c>
      <c r="X110">
        <v>163</v>
      </c>
      <c r="Y110">
        <v>20</v>
      </c>
      <c r="Z110">
        <v>2088</v>
      </c>
      <c r="AA110">
        <v>6.1231671554252198</v>
      </c>
      <c r="AB110" t="s">
        <v>105</v>
      </c>
      <c r="AC110" t="s">
        <v>63</v>
      </c>
      <c r="AD110">
        <v>1</v>
      </c>
      <c r="AE110" t="s">
        <v>772</v>
      </c>
      <c r="AF110">
        <v>10</v>
      </c>
      <c r="AG110">
        <v>6</v>
      </c>
      <c r="AH110">
        <v>5</v>
      </c>
      <c r="AI110" t="s">
        <v>31</v>
      </c>
      <c r="AJ110">
        <v>3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 t="s">
        <v>39</v>
      </c>
      <c r="AR110">
        <v>1</v>
      </c>
      <c r="AS110" t="s">
        <v>43</v>
      </c>
      <c r="AT110">
        <v>0</v>
      </c>
      <c r="AU110">
        <v>3</v>
      </c>
      <c r="AV110">
        <v>11</v>
      </c>
      <c r="AW110">
        <v>4</v>
      </c>
      <c r="AX110">
        <v>3</v>
      </c>
      <c r="AY110">
        <v>0</v>
      </c>
      <c r="AZ110">
        <v>1</v>
      </c>
      <c r="BA110">
        <v>8</v>
      </c>
      <c r="BB110" t="s">
        <v>758</v>
      </c>
    </row>
    <row r="111" spans="1:54">
      <c r="A111">
        <v>1743</v>
      </c>
      <c r="B111">
        <v>1974</v>
      </c>
      <c r="C111">
        <v>50</v>
      </c>
      <c r="D111" t="s">
        <v>786</v>
      </c>
      <c r="E111" t="s">
        <v>54</v>
      </c>
      <c r="F111" t="s">
        <v>782</v>
      </c>
      <c r="G111" t="s">
        <v>60</v>
      </c>
      <c r="H111">
        <v>69719</v>
      </c>
      <c r="I111">
        <v>69719</v>
      </c>
      <c r="J111" t="s">
        <v>61</v>
      </c>
      <c r="K111">
        <v>0</v>
      </c>
      <c r="L111">
        <v>0</v>
      </c>
      <c r="M111" t="s">
        <v>783</v>
      </c>
      <c r="N111" t="s">
        <v>142</v>
      </c>
      <c r="O111" s="8">
        <v>41916</v>
      </c>
      <c r="P111">
        <v>131</v>
      </c>
      <c r="Q111">
        <v>99</v>
      </c>
      <c r="R111">
        <v>32</v>
      </c>
      <c r="S111" s="8">
        <v>41884</v>
      </c>
      <c r="T111">
        <v>273</v>
      </c>
      <c r="U111">
        <v>86</v>
      </c>
      <c r="V111">
        <v>208</v>
      </c>
      <c r="W111">
        <v>177</v>
      </c>
      <c r="X111">
        <v>14</v>
      </c>
      <c r="Y111">
        <v>43</v>
      </c>
      <c r="Z111">
        <v>801</v>
      </c>
      <c r="AA111">
        <v>6.114503816793893</v>
      </c>
      <c r="AB111" t="s">
        <v>105</v>
      </c>
      <c r="AC111" t="s">
        <v>63</v>
      </c>
      <c r="AD111">
        <v>1</v>
      </c>
      <c r="AE111" t="s">
        <v>772</v>
      </c>
      <c r="AF111">
        <v>5</v>
      </c>
      <c r="AG111">
        <v>2</v>
      </c>
      <c r="AH111">
        <v>3</v>
      </c>
      <c r="AI111" t="s">
        <v>31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t="s">
        <v>67</v>
      </c>
      <c r="AR111">
        <v>0</v>
      </c>
      <c r="AS111" t="s">
        <v>785</v>
      </c>
      <c r="AT111">
        <v>0</v>
      </c>
      <c r="AU111">
        <v>3</v>
      </c>
      <c r="AV111">
        <v>11</v>
      </c>
      <c r="AW111">
        <v>4</v>
      </c>
      <c r="AX111">
        <v>3</v>
      </c>
      <c r="AY111">
        <v>0</v>
      </c>
      <c r="AZ111">
        <v>1</v>
      </c>
      <c r="BA111">
        <v>8</v>
      </c>
      <c r="BB111" t="s">
        <v>758</v>
      </c>
    </row>
    <row r="112" spans="1:54">
      <c r="A112">
        <v>8164</v>
      </c>
      <c r="B112">
        <v>1978</v>
      </c>
      <c r="C112">
        <v>46</v>
      </c>
      <c r="D112" t="s">
        <v>786</v>
      </c>
      <c r="E112" t="s">
        <v>68</v>
      </c>
      <c r="F112" t="s">
        <v>782</v>
      </c>
      <c r="G112" t="s">
        <v>55</v>
      </c>
      <c r="H112">
        <v>82170</v>
      </c>
      <c r="I112">
        <v>82170</v>
      </c>
      <c r="J112" t="s">
        <v>56</v>
      </c>
      <c r="K112">
        <v>0</v>
      </c>
      <c r="L112">
        <v>0</v>
      </c>
      <c r="M112" t="s">
        <v>783</v>
      </c>
      <c r="N112" t="s">
        <v>145</v>
      </c>
      <c r="O112" s="8">
        <v>41916</v>
      </c>
      <c r="P112">
        <v>313</v>
      </c>
      <c r="Q112">
        <v>13</v>
      </c>
      <c r="R112">
        <v>300</v>
      </c>
      <c r="S112" s="8">
        <v>41616</v>
      </c>
      <c r="T112">
        <v>1023</v>
      </c>
      <c r="U112">
        <v>93</v>
      </c>
      <c r="V112">
        <v>651</v>
      </c>
      <c r="W112">
        <v>49</v>
      </c>
      <c r="X112">
        <v>55</v>
      </c>
      <c r="Y112">
        <v>37</v>
      </c>
      <c r="Z112">
        <v>1908</v>
      </c>
      <c r="AA112">
        <v>6.0958466453674118</v>
      </c>
      <c r="AB112" t="s">
        <v>105</v>
      </c>
      <c r="AC112" t="s">
        <v>59</v>
      </c>
      <c r="AD112">
        <v>1</v>
      </c>
      <c r="AE112" t="s">
        <v>772</v>
      </c>
      <c r="AF112">
        <v>7</v>
      </c>
      <c r="AG112">
        <v>5</v>
      </c>
      <c r="AH112">
        <v>6</v>
      </c>
      <c r="AI112" t="s">
        <v>31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 t="s">
        <v>67</v>
      </c>
      <c r="AR112">
        <v>0</v>
      </c>
      <c r="AS112" t="s">
        <v>785</v>
      </c>
      <c r="AT112">
        <v>0</v>
      </c>
      <c r="AU112">
        <v>3</v>
      </c>
      <c r="AV112">
        <v>11</v>
      </c>
      <c r="AW112">
        <v>4</v>
      </c>
      <c r="AX112">
        <v>3</v>
      </c>
      <c r="AY112">
        <v>0</v>
      </c>
      <c r="AZ112">
        <v>1</v>
      </c>
      <c r="BA112">
        <v>8</v>
      </c>
      <c r="BB112" t="s">
        <v>758</v>
      </c>
    </row>
    <row r="113" spans="1:54">
      <c r="A113">
        <v>6815</v>
      </c>
      <c r="B113">
        <v>1980</v>
      </c>
      <c r="C113">
        <v>44</v>
      </c>
      <c r="D113" t="s">
        <v>781</v>
      </c>
      <c r="E113" t="s">
        <v>74</v>
      </c>
      <c r="F113" t="s">
        <v>782</v>
      </c>
      <c r="G113" t="s">
        <v>55</v>
      </c>
      <c r="H113">
        <v>96547</v>
      </c>
      <c r="I113">
        <v>96547</v>
      </c>
      <c r="J113" t="s">
        <v>101</v>
      </c>
      <c r="K113">
        <v>0</v>
      </c>
      <c r="L113">
        <v>0</v>
      </c>
      <c r="M113" t="s">
        <v>783</v>
      </c>
      <c r="N113" t="s">
        <v>79</v>
      </c>
      <c r="O113" s="8">
        <v>41916</v>
      </c>
      <c r="P113">
        <v>134</v>
      </c>
      <c r="Q113">
        <v>4</v>
      </c>
      <c r="R113">
        <v>130</v>
      </c>
      <c r="S113" s="8">
        <v>41786</v>
      </c>
      <c r="T113">
        <v>448</v>
      </c>
      <c r="U113">
        <v>21</v>
      </c>
      <c r="V113">
        <v>125</v>
      </c>
      <c r="W113">
        <v>52</v>
      </c>
      <c r="X113">
        <v>101</v>
      </c>
      <c r="Y113">
        <v>62</v>
      </c>
      <c r="Z113">
        <v>809</v>
      </c>
      <c r="AA113">
        <v>6.0373134328358207</v>
      </c>
      <c r="AB113" t="s">
        <v>105</v>
      </c>
      <c r="AC113" t="s">
        <v>59</v>
      </c>
      <c r="AD113">
        <v>0</v>
      </c>
      <c r="AE113" t="s">
        <v>772</v>
      </c>
      <c r="AF113">
        <v>8</v>
      </c>
      <c r="AG113">
        <v>7</v>
      </c>
      <c r="AH113">
        <v>6</v>
      </c>
      <c r="AI113" t="s">
        <v>31</v>
      </c>
      <c r="AJ113">
        <v>2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3</v>
      </c>
      <c r="AQ113" t="s">
        <v>36</v>
      </c>
      <c r="AR113">
        <v>1</v>
      </c>
      <c r="AS113" t="s">
        <v>43</v>
      </c>
      <c r="AT113">
        <v>0</v>
      </c>
      <c r="AU113">
        <v>3</v>
      </c>
      <c r="AV113">
        <v>11</v>
      </c>
      <c r="AW113">
        <v>4</v>
      </c>
      <c r="AX113">
        <v>3</v>
      </c>
      <c r="AY113">
        <v>0</v>
      </c>
      <c r="AZ113">
        <v>1</v>
      </c>
      <c r="BA113">
        <v>8</v>
      </c>
      <c r="BB113" t="s">
        <v>758</v>
      </c>
    </row>
    <row r="114" spans="1:54">
      <c r="A114">
        <v>3267</v>
      </c>
      <c r="B114">
        <v>1963</v>
      </c>
      <c r="C114">
        <v>61</v>
      </c>
      <c r="D114" t="s">
        <v>784</v>
      </c>
      <c r="E114" t="s">
        <v>64</v>
      </c>
      <c r="F114" t="s">
        <v>782</v>
      </c>
      <c r="G114" t="s">
        <v>65</v>
      </c>
      <c r="H114">
        <v>57288</v>
      </c>
      <c r="I114">
        <v>57288</v>
      </c>
      <c r="J114" t="s">
        <v>61</v>
      </c>
      <c r="K114">
        <v>0</v>
      </c>
      <c r="L114">
        <v>1</v>
      </c>
      <c r="M114" t="s">
        <v>12</v>
      </c>
      <c r="N114" t="s">
        <v>84</v>
      </c>
      <c r="O114" s="8">
        <v>41916</v>
      </c>
      <c r="P114">
        <v>101</v>
      </c>
      <c r="Q114">
        <v>27</v>
      </c>
      <c r="R114">
        <v>74</v>
      </c>
      <c r="S114" s="8">
        <v>41842</v>
      </c>
      <c r="T114">
        <v>527</v>
      </c>
      <c r="U114">
        <v>0</v>
      </c>
      <c r="V114">
        <v>21</v>
      </c>
      <c r="W114">
        <v>0</v>
      </c>
      <c r="X114">
        <v>0</v>
      </c>
      <c r="Y114">
        <v>60</v>
      </c>
      <c r="Z114">
        <v>608</v>
      </c>
      <c r="AA114">
        <v>6.0198019801980198</v>
      </c>
      <c r="AB114" t="s">
        <v>146</v>
      </c>
      <c r="AC114" t="s">
        <v>59</v>
      </c>
      <c r="AD114">
        <v>3</v>
      </c>
      <c r="AE114" t="s">
        <v>772</v>
      </c>
      <c r="AF114">
        <v>8</v>
      </c>
      <c r="AG114">
        <v>8</v>
      </c>
      <c r="AH114">
        <v>1</v>
      </c>
      <c r="AI114" t="s">
        <v>31</v>
      </c>
      <c r="AJ114">
        <v>6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 t="s">
        <v>39</v>
      </c>
      <c r="AR114">
        <v>1</v>
      </c>
      <c r="AS114" t="s">
        <v>43</v>
      </c>
      <c r="AT114">
        <v>0</v>
      </c>
      <c r="AU114">
        <v>3</v>
      </c>
      <c r="AV114">
        <v>11</v>
      </c>
      <c r="AW114">
        <v>4</v>
      </c>
      <c r="AX114">
        <v>3</v>
      </c>
      <c r="AY114">
        <v>0</v>
      </c>
      <c r="AZ114">
        <v>1</v>
      </c>
      <c r="BA114">
        <v>8</v>
      </c>
      <c r="BB114" t="s">
        <v>758</v>
      </c>
    </row>
    <row r="115" spans="1:54">
      <c r="A115">
        <v>2416</v>
      </c>
      <c r="B115">
        <v>1969</v>
      </c>
      <c r="C115">
        <v>55</v>
      </c>
      <c r="D115" t="s">
        <v>786</v>
      </c>
      <c r="E115" t="s">
        <v>68</v>
      </c>
      <c r="F115" t="s">
        <v>782</v>
      </c>
      <c r="G115" t="s">
        <v>60</v>
      </c>
      <c r="H115">
        <v>66582</v>
      </c>
      <c r="I115">
        <v>66582</v>
      </c>
      <c r="J115" t="s">
        <v>61</v>
      </c>
      <c r="K115">
        <v>0</v>
      </c>
      <c r="L115">
        <v>0</v>
      </c>
      <c r="M115" t="s">
        <v>783</v>
      </c>
      <c r="N115" t="s">
        <v>147</v>
      </c>
      <c r="O115" s="8">
        <v>41916</v>
      </c>
      <c r="P115">
        <v>215</v>
      </c>
      <c r="Q115">
        <v>83</v>
      </c>
      <c r="R115">
        <v>132</v>
      </c>
      <c r="S115" s="8">
        <v>41784</v>
      </c>
      <c r="T115">
        <v>789</v>
      </c>
      <c r="U115">
        <v>25</v>
      </c>
      <c r="V115">
        <v>420</v>
      </c>
      <c r="W115">
        <v>16</v>
      </c>
      <c r="X115">
        <v>38</v>
      </c>
      <c r="Y115">
        <v>0</v>
      </c>
      <c r="Z115">
        <v>1288</v>
      </c>
      <c r="AA115">
        <v>5.9906976744186045</v>
      </c>
      <c r="AB115" t="s">
        <v>146</v>
      </c>
      <c r="AC115" t="s">
        <v>63</v>
      </c>
      <c r="AD115">
        <v>1</v>
      </c>
      <c r="AE115" t="s">
        <v>772</v>
      </c>
      <c r="AF115">
        <v>9</v>
      </c>
      <c r="AG115">
        <v>2</v>
      </c>
      <c r="AH115">
        <v>8</v>
      </c>
      <c r="AI115" t="s">
        <v>31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t="s">
        <v>67</v>
      </c>
      <c r="AR115">
        <v>0</v>
      </c>
      <c r="AS115" t="s">
        <v>785</v>
      </c>
      <c r="AT115">
        <v>0</v>
      </c>
      <c r="AU115">
        <v>3</v>
      </c>
      <c r="AV115">
        <v>11</v>
      </c>
      <c r="AW115">
        <v>4</v>
      </c>
      <c r="AX115">
        <v>3</v>
      </c>
      <c r="AY115">
        <v>0</v>
      </c>
      <c r="AZ115">
        <v>1</v>
      </c>
      <c r="BA115">
        <v>8</v>
      </c>
      <c r="BB115" t="s">
        <v>758</v>
      </c>
    </row>
    <row r="116" spans="1:54">
      <c r="A116">
        <v>6049</v>
      </c>
      <c r="B116">
        <v>1982</v>
      </c>
      <c r="C116">
        <v>42</v>
      </c>
      <c r="D116" t="s">
        <v>781</v>
      </c>
      <c r="E116" t="s">
        <v>64</v>
      </c>
      <c r="F116" t="s">
        <v>782</v>
      </c>
      <c r="G116" t="s">
        <v>65</v>
      </c>
      <c r="H116">
        <v>73450</v>
      </c>
      <c r="I116">
        <v>73450</v>
      </c>
      <c r="J116" t="s">
        <v>61</v>
      </c>
      <c r="K116">
        <v>0</v>
      </c>
      <c r="L116">
        <v>0</v>
      </c>
      <c r="M116" t="s">
        <v>783</v>
      </c>
      <c r="N116" t="s">
        <v>148</v>
      </c>
      <c r="O116" s="8">
        <v>41916</v>
      </c>
      <c r="P116">
        <v>303</v>
      </c>
      <c r="Q116">
        <v>85</v>
      </c>
      <c r="R116">
        <v>218</v>
      </c>
      <c r="S116" s="8">
        <v>41698</v>
      </c>
      <c r="T116">
        <v>1142</v>
      </c>
      <c r="U116">
        <v>51</v>
      </c>
      <c r="V116">
        <v>415</v>
      </c>
      <c r="W116">
        <v>90</v>
      </c>
      <c r="X116">
        <v>69</v>
      </c>
      <c r="Y116">
        <v>37</v>
      </c>
      <c r="Z116">
        <v>1804</v>
      </c>
      <c r="AA116">
        <v>5.9537953795379535</v>
      </c>
      <c r="AB116" t="s">
        <v>146</v>
      </c>
      <c r="AC116" t="s">
        <v>63</v>
      </c>
      <c r="AD116">
        <v>1</v>
      </c>
      <c r="AE116" t="s">
        <v>772</v>
      </c>
      <c r="AF116">
        <v>11</v>
      </c>
      <c r="AG116">
        <v>7</v>
      </c>
      <c r="AH116">
        <v>8</v>
      </c>
      <c r="AI116" t="s">
        <v>31</v>
      </c>
      <c r="AJ116">
        <v>3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2</v>
      </c>
      <c r="AQ116" t="s">
        <v>36</v>
      </c>
      <c r="AR116">
        <v>1</v>
      </c>
      <c r="AS116" t="s">
        <v>43</v>
      </c>
      <c r="AT116">
        <v>0</v>
      </c>
      <c r="AU116">
        <v>3</v>
      </c>
      <c r="AV116">
        <v>11</v>
      </c>
      <c r="AW116">
        <v>4</v>
      </c>
      <c r="AX116">
        <v>3</v>
      </c>
      <c r="AY116">
        <v>0</v>
      </c>
      <c r="AZ116">
        <v>1</v>
      </c>
      <c r="BA116">
        <v>8</v>
      </c>
      <c r="BB116" t="s">
        <v>758</v>
      </c>
    </row>
    <row r="117" spans="1:54">
      <c r="A117">
        <v>10424</v>
      </c>
      <c r="B117">
        <v>1968</v>
      </c>
      <c r="C117">
        <v>56</v>
      </c>
      <c r="D117" t="s">
        <v>786</v>
      </c>
      <c r="E117" t="s">
        <v>54</v>
      </c>
      <c r="F117" t="s">
        <v>782</v>
      </c>
      <c r="G117" t="s">
        <v>60</v>
      </c>
      <c r="H117">
        <v>75922</v>
      </c>
      <c r="I117">
        <v>75922</v>
      </c>
      <c r="J117" t="s">
        <v>56</v>
      </c>
      <c r="K117">
        <v>0</v>
      </c>
      <c r="L117">
        <v>0</v>
      </c>
      <c r="M117" t="s">
        <v>783</v>
      </c>
      <c r="N117" t="s">
        <v>203</v>
      </c>
      <c r="O117" s="8">
        <v>41916</v>
      </c>
      <c r="P117">
        <v>299</v>
      </c>
      <c r="Q117">
        <v>60</v>
      </c>
      <c r="R117">
        <v>239</v>
      </c>
      <c r="S117" s="8">
        <v>41677</v>
      </c>
      <c r="T117">
        <v>265</v>
      </c>
      <c r="U117">
        <v>138</v>
      </c>
      <c r="V117">
        <v>553</v>
      </c>
      <c r="W117">
        <v>224</v>
      </c>
      <c r="X117">
        <v>23</v>
      </c>
      <c r="Y117">
        <v>92</v>
      </c>
      <c r="Z117">
        <v>1295</v>
      </c>
      <c r="AA117">
        <v>4.3311036789297654</v>
      </c>
      <c r="AB117" t="s">
        <v>146</v>
      </c>
      <c r="AC117" t="s">
        <v>63</v>
      </c>
      <c r="AD117">
        <v>1</v>
      </c>
      <c r="AE117" t="s">
        <v>772</v>
      </c>
      <c r="AF117">
        <v>9</v>
      </c>
      <c r="AG117">
        <v>4</v>
      </c>
      <c r="AH117">
        <v>4</v>
      </c>
      <c r="AI117" t="s">
        <v>31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t="s">
        <v>67</v>
      </c>
      <c r="AR117">
        <v>0</v>
      </c>
      <c r="AS117" t="s">
        <v>785</v>
      </c>
      <c r="AT117">
        <v>0</v>
      </c>
      <c r="AU117">
        <v>3</v>
      </c>
      <c r="AV117">
        <v>11</v>
      </c>
      <c r="AW117">
        <v>4</v>
      </c>
      <c r="AX117">
        <v>3</v>
      </c>
      <c r="AY117">
        <v>0</v>
      </c>
      <c r="AZ117">
        <v>1</v>
      </c>
      <c r="BA117">
        <v>8</v>
      </c>
      <c r="BB117" t="s">
        <v>758</v>
      </c>
    </row>
    <row r="118" spans="1:54">
      <c r="A118">
        <v>5067</v>
      </c>
      <c r="B118">
        <v>1994</v>
      </c>
      <c r="C118">
        <v>30</v>
      </c>
      <c r="D118" t="s">
        <v>781</v>
      </c>
      <c r="E118" t="s">
        <v>54</v>
      </c>
      <c r="F118" t="s">
        <v>782</v>
      </c>
      <c r="G118" t="s">
        <v>65</v>
      </c>
      <c r="H118">
        <v>80134</v>
      </c>
      <c r="I118">
        <v>80134</v>
      </c>
      <c r="J118" t="s">
        <v>56</v>
      </c>
      <c r="K118">
        <v>0</v>
      </c>
      <c r="L118">
        <v>0</v>
      </c>
      <c r="M118" t="s">
        <v>783</v>
      </c>
      <c r="N118" t="s">
        <v>150</v>
      </c>
      <c r="O118" s="8">
        <v>41916</v>
      </c>
      <c r="P118">
        <v>232</v>
      </c>
      <c r="Q118">
        <v>11</v>
      </c>
      <c r="R118">
        <v>221</v>
      </c>
      <c r="S118" s="8">
        <v>41695</v>
      </c>
      <c r="T118">
        <v>966</v>
      </c>
      <c r="U118">
        <v>26</v>
      </c>
      <c r="V118">
        <v>282</v>
      </c>
      <c r="W118">
        <v>52</v>
      </c>
      <c r="X118">
        <v>26</v>
      </c>
      <c r="Y118">
        <v>26</v>
      </c>
      <c r="Z118">
        <v>1378</v>
      </c>
      <c r="AA118">
        <v>5.9396551724137927</v>
      </c>
      <c r="AB118" t="s">
        <v>146</v>
      </c>
      <c r="AC118" t="s">
        <v>59</v>
      </c>
      <c r="AD118">
        <v>1</v>
      </c>
      <c r="AE118" t="s">
        <v>772</v>
      </c>
      <c r="AF118">
        <v>11</v>
      </c>
      <c r="AG118">
        <v>2</v>
      </c>
      <c r="AH118">
        <v>7</v>
      </c>
      <c r="AI118" t="s">
        <v>31</v>
      </c>
      <c r="AJ118">
        <v>5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4</v>
      </c>
      <c r="AQ118" t="s">
        <v>36</v>
      </c>
      <c r="AR118">
        <v>1</v>
      </c>
      <c r="AS118" t="s">
        <v>43</v>
      </c>
      <c r="AT118">
        <v>0</v>
      </c>
      <c r="AU118">
        <v>3</v>
      </c>
      <c r="AV118">
        <v>11</v>
      </c>
      <c r="AW118">
        <v>4</v>
      </c>
      <c r="AX118">
        <v>3</v>
      </c>
      <c r="AY118">
        <v>0</v>
      </c>
      <c r="AZ118">
        <v>1</v>
      </c>
      <c r="BA118">
        <v>8</v>
      </c>
      <c r="BB118" t="s">
        <v>758</v>
      </c>
    </row>
    <row r="119" spans="1:54">
      <c r="A119">
        <v>10652</v>
      </c>
      <c r="B119">
        <v>1957</v>
      </c>
      <c r="C119">
        <v>67</v>
      </c>
      <c r="D119" t="s">
        <v>784</v>
      </c>
      <c r="E119" t="s">
        <v>64</v>
      </c>
      <c r="F119" t="s">
        <v>782</v>
      </c>
      <c r="G119" t="s">
        <v>65</v>
      </c>
      <c r="H119">
        <v>65487</v>
      </c>
      <c r="I119">
        <v>65487</v>
      </c>
      <c r="J119" t="s">
        <v>61</v>
      </c>
      <c r="K119">
        <v>0</v>
      </c>
      <c r="L119">
        <v>0</v>
      </c>
      <c r="M119" t="s">
        <v>783</v>
      </c>
      <c r="N119" t="s">
        <v>202</v>
      </c>
      <c r="O119" s="8">
        <v>41916</v>
      </c>
      <c r="P119">
        <v>267</v>
      </c>
      <c r="Q119">
        <v>48</v>
      </c>
      <c r="R119">
        <v>219</v>
      </c>
      <c r="S119" s="8">
        <v>41697</v>
      </c>
      <c r="T119">
        <v>240</v>
      </c>
      <c r="U119">
        <v>67</v>
      </c>
      <c r="V119">
        <v>500</v>
      </c>
      <c r="W119">
        <v>199</v>
      </c>
      <c r="X119">
        <v>0</v>
      </c>
      <c r="Y119">
        <v>163</v>
      </c>
      <c r="Z119">
        <v>1169</v>
      </c>
      <c r="AA119">
        <v>4.3782771535580522</v>
      </c>
      <c r="AB119" t="s">
        <v>146</v>
      </c>
      <c r="AC119" t="s">
        <v>59</v>
      </c>
      <c r="AD119">
        <v>3</v>
      </c>
      <c r="AE119" t="s">
        <v>772</v>
      </c>
      <c r="AF119">
        <v>6</v>
      </c>
      <c r="AG119">
        <v>3</v>
      </c>
      <c r="AH119">
        <v>5</v>
      </c>
      <c r="AI119" t="s">
        <v>31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t="s">
        <v>67</v>
      </c>
      <c r="AR119">
        <v>0</v>
      </c>
      <c r="AS119" t="s">
        <v>785</v>
      </c>
      <c r="AT119">
        <v>0</v>
      </c>
      <c r="AU119">
        <v>3</v>
      </c>
      <c r="AV119">
        <v>11</v>
      </c>
      <c r="AW119">
        <v>4</v>
      </c>
      <c r="AX119">
        <v>3</v>
      </c>
      <c r="AY119">
        <v>0</v>
      </c>
      <c r="AZ119">
        <v>1</v>
      </c>
      <c r="BA119">
        <v>8</v>
      </c>
      <c r="BB119" t="s">
        <v>758</v>
      </c>
    </row>
    <row r="120" spans="1:54">
      <c r="A120">
        <v>6086</v>
      </c>
      <c r="B120">
        <v>1955</v>
      </c>
      <c r="C120">
        <v>69</v>
      </c>
      <c r="D120" t="s">
        <v>784</v>
      </c>
      <c r="E120" t="s">
        <v>54</v>
      </c>
      <c r="F120" t="s">
        <v>782</v>
      </c>
      <c r="G120" t="s">
        <v>55</v>
      </c>
      <c r="H120">
        <v>80395</v>
      </c>
      <c r="I120">
        <v>80395</v>
      </c>
      <c r="J120" t="s">
        <v>56</v>
      </c>
      <c r="K120">
        <v>0</v>
      </c>
      <c r="L120">
        <v>0</v>
      </c>
      <c r="M120" t="s">
        <v>783</v>
      </c>
      <c r="N120" t="s">
        <v>180</v>
      </c>
      <c r="O120" s="8">
        <v>41916</v>
      </c>
      <c r="P120">
        <v>315</v>
      </c>
      <c r="Q120">
        <v>62</v>
      </c>
      <c r="R120">
        <v>253</v>
      </c>
      <c r="S120" s="8">
        <v>41663</v>
      </c>
      <c r="T120">
        <v>445</v>
      </c>
      <c r="U120">
        <v>25</v>
      </c>
      <c r="V120">
        <v>706</v>
      </c>
      <c r="W120">
        <v>80</v>
      </c>
      <c r="X120">
        <v>76</v>
      </c>
      <c r="Y120">
        <v>48</v>
      </c>
      <c r="Z120">
        <v>1380</v>
      </c>
      <c r="AA120">
        <v>4.3809523809523814</v>
      </c>
      <c r="AB120" t="s">
        <v>146</v>
      </c>
      <c r="AC120" t="s">
        <v>63</v>
      </c>
      <c r="AD120">
        <v>1</v>
      </c>
      <c r="AE120" t="s">
        <v>772</v>
      </c>
      <c r="AF120">
        <v>12</v>
      </c>
      <c r="AG120">
        <v>6</v>
      </c>
      <c r="AH120">
        <v>5</v>
      </c>
      <c r="AI120" t="s">
        <v>31</v>
      </c>
      <c r="AJ120">
        <v>2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1</v>
      </c>
      <c r="AQ120" t="s">
        <v>36</v>
      </c>
      <c r="AR120">
        <v>1</v>
      </c>
      <c r="AS120" t="s">
        <v>43</v>
      </c>
      <c r="AT120">
        <v>0</v>
      </c>
      <c r="AU120">
        <v>3</v>
      </c>
      <c r="AV120">
        <v>11</v>
      </c>
      <c r="AW120">
        <v>4</v>
      </c>
      <c r="AX120">
        <v>3</v>
      </c>
      <c r="AY120">
        <v>0</v>
      </c>
      <c r="AZ120">
        <v>1</v>
      </c>
      <c r="BA120">
        <v>8</v>
      </c>
      <c r="BB120" t="s">
        <v>758</v>
      </c>
    </row>
    <row r="121" spans="1:54">
      <c r="A121">
        <v>2612</v>
      </c>
      <c r="B121">
        <v>1987</v>
      </c>
      <c r="C121">
        <v>37</v>
      </c>
      <c r="D121" t="s">
        <v>781</v>
      </c>
      <c r="E121" t="s">
        <v>54</v>
      </c>
      <c r="F121" t="s">
        <v>782</v>
      </c>
      <c r="G121" t="s">
        <v>55</v>
      </c>
      <c r="H121">
        <v>75794</v>
      </c>
      <c r="I121">
        <v>75794</v>
      </c>
      <c r="J121" t="s">
        <v>56</v>
      </c>
      <c r="K121">
        <v>0</v>
      </c>
      <c r="L121">
        <v>0</v>
      </c>
      <c r="M121" t="s">
        <v>783</v>
      </c>
      <c r="N121" t="s">
        <v>152</v>
      </c>
      <c r="O121" s="8">
        <v>41916</v>
      </c>
      <c r="P121">
        <v>284</v>
      </c>
      <c r="Q121">
        <v>33</v>
      </c>
      <c r="R121">
        <v>251</v>
      </c>
      <c r="S121" s="8">
        <v>41665</v>
      </c>
      <c r="T121">
        <v>754</v>
      </c>
      <c r="U121">
        <v>160</v>
      </c>
      <c r="V121">
        <v>625</v>
      </c>
      <c r="W121">
        <v>63</v>
      </c>
      <c r="X121">
        <v>32</v>
      </c>
      <c r="Y121">
        <v>48</v>
      </c>
      <c r="Z121">
        <v>1682</v>
      </c>
      <c r="AA121">
        <v>5.922535211267606</v>
      </c>
      <c r="AB121" t="s">
        <v>146</v>
      </c>
      <c r="AC121" t="s">
        <v>59</v>
      </c>
      <c r="AD121">
        <v>1</v>
      </c>
      <c r="AE121" t="s">
        <v>772</v>
      </c>
      <c r="AF121">
        <v>12</v>
      </c>
      <c r="AG121">
        <v>7</v>
      </c>
      <c r="AH121">
        <v>5</v>
      </c>
      <c r="AI121" t="s">
        <v>31</v>
      </c>
      <c r="AJ121">
        <v>3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 t="s">
        <v>36</v>
      </c>
      <c r="AR121">
        <v>1</v>
      </c>
      <c r="AS121" t="s">
        <v>43</v>
      </c>
      <c r="AT121">
        <v>0</v>
      </c>
      <c r="AU121">
        <v>3</v>
      </c>
      <c r="AV121">
        <v>11</v>
      </c>
      <c r="AW121">
        <v>4</v>
      </c>
      <c r="AX121">
        <v>3</v>
      </c>
      <c r="AY121">
        <v>0</v>
      </c>
      <c r="AZ121">
        <v>1</v>
      </c>
      <c r="BA121">
        <v>8</v>
      </c>
      <c r="BB121" t="s">
        <v>758</v>
      </c>
    </row>
    <row r="122" spans="1:54">
      <c r="A122">
        <v>2894</v>
      </c>
      <c r="B122">
        <v>1985</v>
      </c>
      <c r="C122">
        <v>39</v>
      </c>
      <c r="D122" t="s">
        <v>781</v>
      </c>
      <c r="E122" t="s">
        <v>54</v>
      </c>
      <c r="F122" t="s">
        <v>782</v>
      </c>
      <c r="G122" t="s">
        <v>60</v>
      </c>
      <c r="H122">
        <v>72903</v>
      </c>
      <c r="I122">
        <v>72903</v>
      </c>
      <c r="J122" t="s">
        <v>61</v>
      </c>
      <c r="K122">
        <v>0</v>
      </c>
      <c r="L122">
        <v>0</v>
      </c>
      <c r="M122" t="s">
        <v>783</v>
      </c>
      <c r="N122" t="s">
        <v>153</v>
      </c>
      <c r="O122" s="8">
        <v>41916</v>
      </c>
      <c r="P122">
        <v>340</v>
      </c>
      <c r="Q122">
        <v>74</v>
      </c>
      <c r="R122">
        <v>266</v>
      </c>
      <c r="S122" s="8">
        <v>41650</v>
      </c>
      <c r="T122">
        <v>1067</v>
      </c>
      <c r="U122">
        <v>138</v>
      </c>
      <c r="V122">
        <v>750</v>
      </c>
      <c r="W122">
        <v>0</v>
      </c>
      <c r="X122">
        <v>19</v>
      </c>
      <c r="Y122">
        <v>39</v>
      </c>
      <c r="Z122">
        <v>2013</v>
      </c>
      <c r="AA122">
        <v>5.9205882352941179</v>
      </c>
      <c r="AB122" t="s">
        <v>146</v>
      </c>
      <c r="AC122" t="s">
        <v>63</v>
      </c>
      <c r="AD122">
        <v>1</v>
      </c>
      <c r="AE122" t="s">
        <v>772</v>
      </c>
      <c r="AF122">
        <v>8</v>
      </c>
      <c r="AG122">
        <v>7</v>
      </c>
      <c r="AH122">
        <v>5</v>
      </c>
      <c r="AI122" t="s">
        <v>31</v>
      </c>
      <c r="AJ122">
        <v>4</v>
      </c>
      <c r="AK122">
        <v>1</v>
      </c>
      <c r="AL122">
        <v>0</v>
      </c>
      <c r="AM122">
        <v>0</v>
      </c>
      <c r="AN122">
        <v>1</v>
      </c>
      <c r="AO122">
        <v>1</v>
      </c>
      <c r="AP122">
        <v>3</v>
      </c>
      <c r="AQ122" t="s">
        <v>36</v>
      </c>
      <c r="AR122">
        <v>1</v>
      </c>
      <c r="AS122" t="s">
        <v>43</v>
      </c>
      <c r="AT122">
        <v>0</v>
      </c>
      <c r="AU122">
        <v>3</v>
      </c>
      <c r="AV122">
        <v>11</v>
      </c>
      <c r="AW122">
        <v>4</v>
      </c>
      <c r="AX122">
        <v>3</v>
      </c>
      <c r="AY122">
        <v>0</v>
      </c>
      <c r="AZ122">
        <v>1</v>
      </c>
      <c r="BA122">
        <v>8</v>
      </c>
      <c r="BB122" t="s">
        <v>758</v>
      </c>
    </row>
    <row r="123" spans="1:54">
      <c r="A123">
        <v>1399</v>
      </c>
      <c r="B123">
        <v>1958</v>
      </c>
      <c r="C123">
        <v>66</v>
      </c>
      <c r="D123" t="s">
        <v>784</v>
      </c>
      <c r="E123" t="s">
        <v>54</v>
      </c>
      <c r="F123" t="s">
        <v>782</v>
      </c>
      <c r="G123" t="s">
        <v>55</v>
      </c>
      <c r="H123">
        <v>72905</v>
      </c>
      <c r="I123">
        <v>72905</v>
      </c>
      <c r="J123" t="s">
        <v>61</v>
      </c>
      <c r="K123">
        <v>0</v>
      </c>
      <c r="L123">
        <v>0</v>
      </c>
      <c r="M123" t="s">
        <v>783</v>
      </c>
      <c r="N123" t="s">
        <v>154</v>
      </c>
      <c r="O123" s="8">
        <v>41916</v>
      </c>
      <c r="P123">
        <v>256</v>
      </c>
      <c r="Q123">
        <v>52</v>
      </c>
      <c r="R123">
        <v>204</v>
      </c>
      <c r="S123" s="8">
        <v>41712</v>
      </c>
      <c r="T123">
        <v>407</v>
      </c>
      <c r="U123">
        <v>114</v>
      </c>
      <c r="V123">
        <v>445</v>
      </c>
      <c r="W123">
        <v>181</v>
      </c>
      <c r="X123">
        <v>165</v>
      </c>
      <c r="Y123">
        <v>203</v>
      </c>
      <c r="Z123">
        <v>1515</v>
      </c>
      <c r="AA123">
        <v>5.91796875</v>
      </c>
      <c r="AB123" t="s">
        <v>146</v>
      </c>
      <c r="AC123" t="s">
        <v>63</v>
      </c>
      <c r="AD123">
        <v>1</v>
      </c>
      <c r="AE123" t="s">
        <v>772</v>
      </c>
      <c r="AF123">
        <v>9</v>
      </c>
      <c r="AG123">
        <v>3</v>
      </c>
      <c r="AH123">
        <v>7</v>
      </c>
      <c r="AI123" t="s">
        <v>31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1</v>
      </c>
      <c r="AQ123" t="s">
        <v>36</v>
      </c>
      <c r="AR123">
        <v>1</v>
      </c>
      <c r="AS123" t="s">
        <v>43</v>
      </c>
      <c r="AT123">
        <v>0</v>
      </c>
      <c r="AU123">
        <v>3</v>
      </c>
      <c r="AV123">
        <v>11</v>
      </c>
      <c r="AW123">
        <v>4</v>
      </c>
      <c r="AX123">
        <v>3</v>
      </c>
      <c r="AY123">
        <v>0</v>
      </c>
      <c r="AZ123">
        <v>1</v>
      </c>
      <c r="BA123">
        <v>8</v>
      </c>
      <c r="BB123" t="s">
        <v>758</v>
      </c>
    </row>
    <row r="124" spans="1:54">
      <c r="A124">
        <v>2930</v>
      </c>
      <c r="B124">
        <v>1978</v>
      </c>
      <c r="C124">
        <v>46</v>
      </c>
      <c r="D124" t="s">
        <v>786</v>
      </c>
      <c r="E124" t="s">
        <v>64</v>
      </c>
      <c r="F124" t="s">
        <v>782</v>
      </c>
      <c r="G124" t="s">
        <v>60</v>
      </c>
      <c r="H124">
        <v>68092</v>
      </c>
      <c r="I124">
        <v>68092</v>
      </c>
      <c r="J124" t="s">
        <v>61</v>
      </c>
      <c r="K124">
        <v>0</v>
      </c>
      <c r="L124">
        <v>0</v>
      </c>
      <c r="M124" t="s">
        <v>783</v>
      </c>
      <c r="N124" t="s">
        <v>134</v>
      </c>
      <c r="O124" s="8">
        <v>41916</v>
      </c>
      <c r="P124">
        <v>292</v>
      </c>
      <c r="Q124">
        <v>7</v>
      </c>
      <c r="R124">
        <v>285</v>
      </c>
      <c r="S124" s="8">
        <v>41631</v>
      </c>
      <c r="T124">
        <v>852</v>
      </c>
      <c r="U124">
        <v>60</v>
      </c>
      <c r="V124">
        <v>207</v>
      </c>
      <c r="W124">
        <v>78</v>
      </c>
      <c r="X124">
        <v>36</v>
      </c>
      <c r="Y124">
        <v>48</v>
      </c>
      <c r="Z124">
        <v>1281</v>
      </c>
      <c r="AA124">
        <v>4.3869863013698627</v>
      </c>
      <c r="AB124" t="s">
        <v>146</v>
      </c>
      <c r="AC124" t="s">
        <v>59</v>
      </c>
      <c r="AD124">
        <v>2</v>
      </c>
      <c r="AE124" t="s">
        <v>772</v>
      </c>
      <c r="AF124">
        <v>10</v>
      </c>
      <c r="AG124">
        <v>2</v>
      </c>
      <c r="AH124">
        <v>6</v>
      </c>
      <c r="AI124" t="s">
        <v>31</v>
      </c>
      <c r="AJ124">
        <v>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 t="s">
        <v>67</v>
      </c>
      <c r="AR124">
        <v>0</v>
      </c>
      <c r="AS124" t="s">
        <v>785</v>
      </c>
      <c r="AT124">
        <v>0</v>
      </c>
      <c r="AU124">
        <v>3</v>
      </c>
      <c r="AV124">
        <v>11</v>
      </c>
      <c r="AW124">
        <v>4</v>
      </c>
      <c r="AX124">
        <v>3</v>
      </c>
      <c r="AY124">
        <v>0</v>
      </c>
      <c r="AZ124">
        <v>1</v>
      </c>
      <c r="BA124">
        <v>8</v>
      </c>
      <c r="BB124" t="s">
        <v>758</v>
      </c>
    </row>
    <row r="125" spans="1:54">
      <c r="A125">
        <v>6999</v>
      </c>
      <c r="B125">
        <v>1980</v>
      </c>
      <c r="C125">
        <v>44</v>
      </c>
      <c r="D125" t="s">
        <v>781</v>
      </c>
      <c r="E125" t="s">
        <v>64</v>
      </c>
      <c r="F125" t="s">
        <v>782</v>
      </c>
      <c r="G125" t="s">
        <v>55</v>
      </c>
      <c r="H125">
        <v>69661</v>
      </c>
      <c r="I125">
        <v>69661</v>
      </c>
      <c r="J125" t="s">
        <v>61</v>
      </c>
      <c r="K125">
        <v>0</v>
      </c>
      <c r="L125">
        <v>0</v>
      </c>
      <c r="M125" t="s">
        <v>783</v>
      </c>
      <c r="N125" t="s">
        <v>96</v>
      </c>
      <c r="O125" s="8">
        <v>41916</v>
      </c>
      <c r="P125">
        <v>144</v>
      </c>
      <c r="Q125">
        <v>80</v>
      </c>
      <c r="R125">
        <v>64</v>
      </c>
      <c r="S125" s="8">
        <v>41852</v>
      </c>
      <c r="T125">
        <v>656</v>
      </c>
      <c r="U125">
        <v>16</v>
      </c>
      <c r="V125">
        <v>106</v>
      </c>
      <c r="W125">
        <v>32</v>
      </c>
      <c r="X125">
        <v>16</v>
      </c>
      <c r="Y125">
        <v>8</v>
      </c>
      <c r="Z125">
        <v>834</v>
      </c>
      <c r="AA125">
        <v>5.791666666666667</v>
      </c>
      <c r="AB125" t="s">
        <v>146</v>
      </c>
      <c r="AC125" t="s">
        <v>63</v>
      </c>
      <c r="AD125">
        <v>1</v>
      </c>
      <c r="AE125" t="s">
        <v>772</v>
      </c>
      <c r="AF125">
        <v>12</v>
      </c>
      <c r="AG125">
        <v>7</v>
      </c>
      <c r="AH125">
        <v>3</v>
      </c>
      <c r="AI125" t="s">
        <v>31</v>
      </c>
      <c r="AJ125">
        <v>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 t="s">
        <v>67</v>
      </c>
      <c r="AR125">
        <v>0</v>
      </c>
      <c r="AS125" t="s">
        <v>785</v>
      </c>
      <c r="AT125">
        <v>0</v>
      </c>
      <c r="AU125">
        <v>3</v>
      </c>
      <c r="AV125">
        <v>11</v>
      </c>
      <c r="AW125">
        <v>4</v>
      </c>
      <c r="AX125">
        <v>3</v>
      </c>
      <c r="AY125">
        <v>0</v>
      </c>
      <c r="AZ125">
        <v>1</v>
      </c>
      <c r="BA125">
        <v>8</v>
      </c>
      <c r="BB125" t="s">
        <v>758</v>
      </c>
    </row>
    <row r="126" spans="1:54">
      <c r="A126">
        <v>9687</v>
      </c>
      <c r="B126">
        <v>1975</v>
      </c>
      <c r="C126">
        <v>49</v>
      </c>
      <c r="D126" t="s">
        <v>786</v>
      </c>
      <c r="E126" t="s">
        <v>54</v>
      </c>
      <c r="F126" t="s">
        <v>782</v>
      </c>
      <c r="G126" t="s">
        <v>60</v>
      </c>
      <c r="H126">
        <v>73170</v>
      </c>
      <c r="I126">
        <v>73170</v>
      </c>
      <c r="J126" t="s">
        <v>61</v>
      </c>
      <c r="K126">
        <v>0</v>
      </c>
      <c r="L126">
        <v>0</v>
      </c>
      <c r="M126" t="s">
        <v>783</v>
      </c>
      <c r="N126" t="s">
        <v>156</v>
      </c>
      <c r="O126" s="8">
        <v>41916</v>
      </c>
      <c r="P126">
        <v>126</v>
      </c>
      <c r="Q126">
        <v>1</v>
      </c>
      <c r="R126">
        <v>125</v>
      </c>
      <c r="S126" s="8">
        <v>41791</v>
      </c>
      <c r="T126">
        <v>184</v>
      </c>
      <c r="U126">
        <v>174</v>
      </c>
      <c r="V126">
        <v>256</v>
      </c>
      <c r="W126">
        <v>50</v>
      </c>
      <c r="X126">
        <v>30</v>
      </c>
      <c r="Y126">
        <v>32</v>
      </c>
      <c r="Z126">
        <v>726</v>
      </c>
      <c r="AA126">
        <v>5.7619047619047619</v>
      </c>
      <c r="AB126" t="s">
        <v>146</v>
      </c>
      <c r="AC126" t="s">
        <v>59</v>
      </c>
      <c r="AD126">
        <v>1</v>
      </c>
      <c r="AE126" t="s">
        <v>772</v>
      </c>
      <c r="AF126">
        <v>6</v>
      </c>
      <c r="AG126">
        <v>5</v>
      </c>
      <c r="AH126">
        <v>4</v>
      </c>
      <c r="AI126" t="s">
        <v>31</v>
      </c>
      <c r="AJ126">
        <v>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t="s">
        <v>67</v>
      </c>
      <c r="AR126">
        <v>0</v>
      </c>
      <c r="AS126" t="s">
        <v>785</v>
      </c>
      <c r="AT126">
        <v>0</v>
      </c>
      <c r="AU126">
        <v>3</v>
      </c>
      <c r="AV126">
        <v>11</v>
      </c>
      <c r="AW126">
        <v>4</v>
      </c>
      <c r="AX126">
        <v>3</v>
      </c>
      <c r="AY126">
        <v>0</v>
      </c>
      <c r="AZ126">
        <v>1</v>
      </c>
      <c r="BA126">
        <v>8</v>
      </c>
      <c r="BB126" t="s">
        <v>758</v>
      </c>
    </row>
    <row r="127" spans="1:54">
      <c r="A127">
        <v>1277</v>
      </c>
      <c r="B127">
        <v>1960</v>
      </c>
      <c r="C127">
        <v>64</v>
      </c>
      <c r="D127" t="s">
        <v>784</v>
      </c>
      <c r="E127" t="s">
        <v>54</v>
      </c>
      <c r="F127" t="s">
        <v>782</v>
      </c>
      <c r="G127" t="s">
        <v>65</v>
      </c>
      <c r="H127">
        <v>78468</v>
      </c>
      <c r="I127">
        <v>78468</v>
      </c>
      <c r="J127" t="s">
        <v>56</v>
      </c>
      <c r="K127">
        <v>0</v>
      </c>
      <c r="L127">
        <v>0</v>
      </c>
      <c r="M127" t="s">
        <v>783</v>
      </c>
      <c r="N127" t="s">
        <v>107</v>
      </c>
      <c r="O127" s="8">
        <v>41916</v>
      </c>
      <c r="P127">
        <v>178</v>
      </c>
      <c r="Q127">
        <v>29</v>
      </c>
      <c r="R127">
        <v>149</v>
      </c>
      <c r="S127" s="8">
        <v>41767</v>
      </c>
      <c r="T127">
        <v>434</v>
      </c>
      <c r="U127">
        <v>22</v>
      </c>
      <c r="V127">
        <v>388</v>
      </c>
      <c r="W127">
        <v>104</v>
      </c>
      <c r="X127">
        <v>22</v>
      </c>
      <c r="Y127">
        <v>34</v>
      </c>
      <c r="Z127">
        <v>1004</v>
      </c>
      <c r="AA127">
        <v>5.6404494382022472</v>
      </c>
      <c r="AB127" t="s">
        <v>146</v>
      </c>
      <c r="AC127" t="s">
        <v>59</v>
      </c>
      <c r="AD127">
        <v>1</v>
      </c>
      <c r="AE127" t="s">
        <v>772</v>
      </c>
      <c r="AF127">
        <v>10</v>
      </c>
      <c r="AG127">
        <v>10</v>
      </c>
      <c r="AH127">
        <v>7</v>
      </c>
      <c r="AI127" t="s">
        <v>31</v>
      </c>
      <c r="AJ127">
        <v>4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 t="s">
        <v>36</v>
      </c>
      <c r="AR127">
        <v>1</v>
      </c>
      <c r="AS127" t="s">
        <v>43</v>
      </c>
      <c r="AT127">
        <v>0</v>
      </c>
      <c r="AU127">
        <v>3</v>
      </c>
      <c r="AV127">
        <v>11</v>
      </c>
      <c r="AW127">
        <v>4</v>
      </c>
      <c r="AX127">
        <v>3</v>
      </c>
      <c r="AY127">
        <v>0</v>
      </c>
      <c r="AZ127">
        <v>1</v>
      </c>
      <c r="BA127">
        <v>8</v>
      </c>
      <c r="BB127" t="s">
        <v>758</v>
      </c>
    </row>
    <row r="128" spans="1:54">
      <c r="A128">
        <v>4597</v>
      </c>
      <c r="B128">
        <v>1970</v>
      </c>
      <c r="C128">
        <v>54</v>
      </c>
      <c r="D128" t="s">
        <v>786</v>
      </c>
      <c r="E128" t="s">
        <v>68</v>
      </c>
      <c r="F128" t="s">
        <v>782</v>
      </c>
      <c r="G128" t="s">
        <v>65</v>
      </c>
      <c r="H128">
        <v>82072</v>
      </c>
      <c r="I128">
        <v>82072</v>
      </c>
      <c r="J128" t="s">
        <v>56</v>
      </c>
      <c r="K128">
        <v>0</v>
      </c>
      <c r="L128">
        <v>0</v>
      </c>
      <c r="M128" t="s">
        <v>783</v>
      </c>
      <c r="N128" t="s">
        <v>200</v>
      </c>
      <c r="O128" s="8">
        <v>41916</v>
      </c>
      <c r="P128">
        <v>459</v>
      </c>
      <c r="Q128">
        <v>67</v>
      </c>
      <c r="R128">
        <v>392</v>
      </c>
      <c r="S128" s="8">
        <v>41524</v>
      </c>
      <c r="T128">
        <v>889</v>
      </c>
      <c r="U128">
        <v>55</v>
      </c>
      <c r="V128">
        <v>685</v>
      </c>
      <c r="W128">
        <v>168</v>
      </c>
      <c r="X128">
        <v>92</v>
      </c>
      <c r="Y128">
        <v>129</v>
      </c>
      <c r="Z128">
        <v>2018</v>
      </c>
      <c r="AA128">
        <v>4.3965141612200433</v>
      </c>
      <c r="AB128" t="s">
        <v>146</v>
      </c>
      <c r="AC128" t="s">
        <v>63</v>
      </c>
      <c r="AD128">
        <v>1</v>
      </c>
      <c r="AE128" t="s">
        <v>772</v>
      </c>
      <c r="AF128">
        <v>13</v>
      </c>
      <c r="AG128">
        <v>3</v>
      </c>
      <c r="AH128">
        <v>2</v>
      </c>
      <c r="AI128" t="s">
        <v>31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t="s">
        <v>67</v>
      </c>
      <c r="AR128">
        <v>0</v>
      </c>
      <c r="AS128" t="s">
        <v>785</v>
      </c>
      <c r="AT128">
        <v>0</v>
      </c>
      <c r="AU128">
        <v>3</v>
      </c>
      <c r="AV128">
        <v>11</v>
      </c>
      <c r="AW128">
        <v>4</v>
      </c>
      <c r="AX128">
        <v>3</v>
      </c>
      <c r="AY128">
        <v>0</v>
      </c>
      <c r="AZ128">
        <v>1</v>
      </c>
      <c r="BA128">
        <v>8</v>
      </c>
      <c r="BB128" t="s">
        <v>758</v>
      </c>
    </row>
    <row r="129" spans="1:54">
      <c r="A129">
        <v>4500</v>
      </c>
      <c r="B129">
        <v>1991</v>
      </c>
      <c r="C129">
        <v>33</v>
      </c>
      <c r="D129" t="s">
        <v>781</v>
      </c>
      <c r="E129" t="s">
        <v>68</v>
      </c>
      <c r="F129" t="s">
        <v>782</v>
      </c>
      <c r="G129" t="s">
        <v>65</v>
      </c>
      <c r="H129">
        <v>68682</v>
      </c>
      <c r="I129">
        <v>68682</v>
      </c>
      <c r="J129" t="s">
        <v>61</v>
      </c>
      <c r="K129">
        <v>0</v>
      </c>
      <c r="L129">
        <v>0</v>
      </c>
      <c r="M129" t="s">
        <v>783</v>
      </c>
      <c r="N129" t="s">
        <v>199</v>
      </c>
      <c r="O129" s="8">
        <v>41916</v>
      </c>
      <c r="P129">
        <v>363</v>
      </c>
      <c r="Q129">
        <v>56</v>
      </c>
      <c r="R129">
        <v>307</v>
      </c>
      <c r="S129" s="8">
        <v>41609</v>
      </c>
      <c r="T129">
        <v>919</v>
      </c>
      <c r="U129">
        <v>0</v>
      </c>
      <c r="V129">
        <v>505</v>
      </c>
      <c r="W129">
        <v>99</v>
      </c>
      <c r="X129">
        <v>30</v>
      </c>
      <c r="Y129">
        <v>45</v>
      </c>
      <c r="Z129">
        <v>1598</v>
      </c>
      <c r="AA129">
        <v>4.4022038567493116</v>
      </c>
      <c r="AB129" t="s">
        <v>146</v>
      </c>
      <c r="AC129" t="s">
        <v>63</v>
      </c>
      <c r="AD129">
        <v>1</v>
      </c>
      <c r="AE129" t="s">
        <v>772</v>
      </c>
      <c r="AF129">
        <v>10</v>
      </c>
      <c r="AG129">
        <v>4</v>
      </c>
      <c r="AH129">
        <v>9</v>
      </c>
      <c r="AI129" t="s">
        <v>31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t="s">
        <v>67</v>
      </c>
      <c r="AR129">
        <v>0</v>
      </c>
      <c r="AS129" t="s">
        <v>785</v>
      </c>
      <c r="AT129">
        <v>0</v>
      </c>
      <c r="AU129">
        <v>3</v>
      </c>
      <c r="AV129">
        <v>11</v>
      </c>
      <c r="AW129">
        <v>4</v>
      </c>
      <c r="AX129">
        <v>3</v>
      </c>
      <c r="AY129">
        <v>0</v>
      </c>
      <c r="AZ129">
        <v>1</v>
      </c>
      <c r="BA129">
        <v>8</v>
      </c>
      <c r="BB129" t="s">
        <v>758</v>
      </c>
    </row>
    <row r="130" spans="1:54">
      <c r="A130">
        <v>3428</v>
      </c>
      <c r="B130">
        <v>1991</v>
      </c>
      <c r="C130">
        <v>33</v>
      </c>
      <c r="D130" t="s">
        <v>781</v>
      </c>
      <c r="E130" t="s">
        <v>68</v>
      </c>
      <c r="F130" t="s">
        <v>782</v>
      </c>
      <c r="G130" t="s">
        <v>65</v>
      </c>
      <c r="H130">
        <v>68682</v>
      </c>
      <c r="I130">
        <v>68682</v>
      </c>
      <c r="J130" t="s">
        <v>61</v>
      </c>
      <c r="K130">
        <v>0</v>
      </c>
      <c r="L130">
        <v>0</v>
      </c>
      <c r="M130" t="s">
        <v>783</v>
      </c>
      <c r="N130" t="s">
        <v>199</v>
      </c>
      <c r="O130" s="8">
        <v>41916</v>
      </c>
      <c r="P130">
        <v>363</v>
      </c>
      <c r="Q130">
        <v>56</v>
      </c>
      <c r="R130">
        <v>307</v>
      </c>
      <c r="S130" s="8">
        <v>41609</v>
      </c>
      <c r="T130">
        <v>919</v>
      </c>
      <c r="U130">
        <v>0</v>
      </c>
      <c r="V130">
        <v>505</v>
      </c>
      <c r="W130">
        <v>99</v>
      </c>
      <c r="X130">
        <v>30</v>
      </c>
      <c r="Y130">
        <v>45</v>
      </c>
      <c r="Z130">
        <v>1598</v>
      </c>
      <c r="AA130">
        <v>4.4022038567493116</v>
      </c>
      <c r="AB130" t="s">
        <v>146</v>
      </c>
      <c r="AC130" t="s">
        <v>63</v>
      </c>
      <c r="AD130">
        <v>1</v>
      </c>
      <c r="AE130" t="s">
        <v>772</v>
      </c>
      <c r="AF130">
        <v>10</v>
      </c>
      <c r="AG130">
        <v>4</v>
      </c>
      <c r="AH130">
        <v>9</v>
      </c>
      <c r="AI130" t="s">
        <v>31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 t="s">
        <v>67</v>
      </c>
      <c r="AR130">
        <v>0</v>
      </c>
      <c r="AS130" t="s">
        <v>785</v>
      </c>
      <c r="AT130">
        <v>0</v>
      </c>
      <c r="AU130">
        <v>3</v>
      </c>
      <c r="AV130">
        <v>11</v>
      </c>
      <c r="AW130">
        <v>4</v>
      </c>
      <c r="AX130">
        <v>3</v>
      </c>
      <c r="AY130">
        <v>0</v>
      </c>
      <c r="AZ130">
        <v>1</v>
      </c>
      <c r="BA130">
        <v>8</v>
      </c>
      <c r="BB130" t="s">
        <v>758</v>
      </c>
    </row>
    <row r="131" spans="1:54">
      <c r="A131">
        <v>810</v>
      </c>
      <c r="B131">
        <v>1975</v>
      </c>
      <c r="C131">
        <v>49</v>
      </c>
      <c r="D131" t="s">
        <v>786</v>
      </c>
      <c r="E131" t="s">
        <v>54</v>
      </c>
      <c r="F131" t="s">
        <v>782</v>
      </c>
      <c r="G131" t="s">
        <v>55</v>
      </c>
      <c r="H131">
        <v>74190</v>
      </c>
      <c r="I131">
        <v>74190</v>
      </c>
      <c r="J131" t="s">
        <v>61</v>
      </c>
      <c r="K131">
        <v>0</v>
      </c>
      <c r="L131">
        <v>1</v>
      </c>
      <c r="M131" t="s">
        <v>12</v>
      </c>
      <c r="N131" t="s">
        <v>90</v>
      </c>
      <c r="O131" s="8">
        <v>41916</v>
      </c>
      <c r="P131">
        <v>145</v>
      </c>
      <c r="Q131">
        <v>49</v>
      </c>
      <c r="R131">
        <v>96</v>
      </c>
      <c r="S131" s="8">
        <v>41820</v>
      </c>
      <c r="T131">
        <v>151</v>
      </c>
      <c r="U131">
        <v>81</v>
      </c>
      <c r="V131">
        <v>86</v>
      </c>
      <c r="W131">
        <v>168</v>
      </c>
      <c r="X131">
        <v>91</v>
      </c>
      <c r="Y131">
        <v>64</v>
      </c>
      <c r="Z131">
        <v>641</v>
      </c>
      <c r="AA131">
        <v>4.4206896551724135</v>
      </c>
      <c r="AB131" t="s">
        <v>146</v>
      </c>
      <c r="AC131" t="s">
        <v>59</v>
      </c>
      <c r="AD131">
        <v>2</v>
      </c>
      <c r="AE131" t="s">
        <v>772</v>
      </c>
      <c r="AF131">
        <v>11</v>
      </c>
      <c r="AG131">
        <v>4</v>
      </c>
      <c r="AH131">
        <v>2</v>
      </c>
      <c r="AI131" t="s">
        <v>31</v>
      </c>
      <c r="AJ131">
        <v>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t="s">
        <v>67</v>
      </c>
      <c r="AR131">
        <v>0</v>
      </c>
      <c r="AS131" t="s">
        <v>785</v>
      </c>
      <c r="AT131">
        <v>0</v>
      </c>
      <c r="AU131">
        <v>3</v>
      </c>
      <c r="AV131">
        <v>11</v>
      </c>
      <c r="AW131">
        <v>4</v>
      </c>
      <c r="AX131">
        <v>3</v>
      </c>
      <c r="AY131">
        <v>0</v>
      </c>
      <c r="AZ131">
        <v>1</v>
      </c>
      <c r="BA131">
        <v>8</v>
      </c>
      <c r="BB131" t="s">
        <v>758</v>
      </c>
    </row>
    <row r="132" spans="1:54">
      <c r="A132">
        <v>6521</v>
      </c>
      <c r="B132">
        <v>1954</v>
      </c>
      <c r="C132">
        <v>70</v>
      </c>
      <c r="D132" t="s">
        <v>784</v>
      </c>
      <c r="E132" t="s">
        <v>54</v>
      </c>
      <c r="F132" t="s">
        <v>782</v>
      </c>
      <c r="G132" t="s">
        <v>65</v>
      </c>
      <c r="H132">
        <v>77972</v>
      </c>
      <c r="I132">
        <v>77972</v>
      </c>
      <c r="J132" t="s">
        <v>56</v>
      </c>
      <c r="K132">
        <v>0</v>
      </c>
      <c r="L132">
        <v>0</v>
      </c>
      <c r="M132" t="s">
        <v>783</v>
      </c>
      <c r="N132" t="s">
        <v>159</v>
      </c>
      <c r="O132" s="8">
        <v>41916</v>
      </c>
      <c r="P132">
        <v>200</v>
      </c>
      <c r="Q132">
        <v>18</v>
      </c>
      <c r="R132">
        <v>182</v>
      </c>
      <c r="S132" s="8">
        <v>41734</v>
      </c>
      <c r="T132">
        <v>613</v>
      </c>
      <c r="U132">
        <v>22</v>
      </c>
      <c r="V132">
        <v>319</v>
      </c>
      <c r="W132">
        <v>33</v>
      </c>
      <c r="X132">
        <v>102</v>
      </c>
      <c r="Y132">
        <v>12</v>
      </c>
      <c r="Z132">
        <v>1101</v>
      </c>
      <c r="AA132">
        <v>5.5049999999999999</v>
      </c>
      <c r="AB132" t="s">
        <v>146</v>
      </c>
      <c r="AC132" t="s">
        <v>59</v>
      </c>
      <c r="AD132">
        <v>1</v>
      </c>
      <c r="AE132" t="s">
        <v>772</v>
      </c>
      <c r="AF132">
        <v>9</v>
      </c>
      <c r="AG132">
        <v>4</v>
      </c>
      <c r="AH132">
        <v>6</v>
      </c>
      <c r="AI132" t="s">
        <v>31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t="s">
        <v>67</v>
      </c>
      <c r="AR132">
        <v>0</v>
      </c>
      <c r="AS132" t="s">
        <v>785</v>
      </c>
      <c r="AT132">
        <v>0</v>
      </c>
      <c r="AU132">
        <v>3</v>
      </c>
      <c r="AV132">
        <v>11</v>
      </c>
      <c r="AW132">
        <v>4</v>
      </c>
      <c r="AX132">
        <v>3</v>
      </c>
      <c r="AY132">
        <v>0</v>
      </c>
      <c r="AZ132">
        <v>1</v>
      </c>
      <c r="BA132">
        <v>8</v>
      </c>
      <c r="BB132" t="s">
        <v>758</v>
      </c>
    </row>
    <row r="133" spans="1:54">
      <c r="A133">
        <v>2147</v>
      </c>
      <c r="B133">
        <v>1969</v>
      </c>
      <c r="C133">
        <v>55</v>
      </c>
      <c r="D133" t="s">
        <v>786</v>
      </c>
      <c r="E133" t="s">
        <v>54</v>
      </c>
      <c r="F133" t="s">
        <v>782</v>
      </c>
      <c r="G133" t="s">
        <v>65</v>
      </c>
      <c r="H133">
        <v>76653</v>
      </c>
      <c r="I133">
        <v>76653</v>
      </c>
      <c r="J133" t="s">
        <v>56</v>
      </c>
      <c r="K133">
        <v>0</v>
      </c>
      <c r="L133">
        <v>0</v>
      </c>
      <c r="M133" t="s">
        <v>783</v>
      </c>
      <c r="N133" t="s">
        <v>160</v>
      </c>
      <c r="O133" s="8">
        <v>41916</v>
      </c>
      <c r="P133">
        <v>414</v>
      </c>
      <c r="Q133">
        <v>91</v>
      </c>
      <c r="R133">
        <v>323</v>
      </c>
      <c r="S133" s="8">
        <v>41593</v>
      </c>
      <c r="T133">
        <v>736</v>
      </c>
      <c r="U133">
        <v>63</v>
      </c>
      <c r="V133">
        <v>946</v>
      </c>
      <c r="W133">
        <v>219</v>
      </c>
      <c r="X133">
        <v>189</v>
      </c>
      <c r="Y133">
        <v>126</v>
      </c>
      <c r="Z133">
        <v>2279</v>
      </c>
      <c r="AA133">
        <v>5.5048309178743962</v>
      </c>
      <c r="AB133" t="s">
        <v>146</v>
      </c>
      <c r="AC133" t="s">
        <v>63</v>
      </c>
      <c r="AD133">
        <v>1</v>
      </c>
      <c r="AE133" t="s">
        <v>772</v>
      </c>
      <c r="AF133">
        <v>11</v>
      </c>
      <c r="AG133">
        <v>4</v>
      </c>
      <c r="AH133">
        <v>7</v>
      </c>
      <c r="AI133" t="s">
        <v>31</v>
      </c>
      <c r="AJ133">
        <v>2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2</v>
      </c>
      <c r="AQ133" t="s">
        <v>36</v>
      </c>
      <c r="AR133">
        <v>1</v>
      </c>
      <c r="AS133" t="s">
        <v>43</v>
      </c>
      <c r="AT133">
        <v>0</v>
      </c>
      <c r="AU133">
        <v>3</v>
      </c>
      <c r="AV133">
        <v>11</v>
      </c>
      <c r="AW133">
        <v>4</v>
      </c>
      <c r="AX133">
        <v>3</v>
      </c>
      <c r="AY133">
        <v>0</v>
      </c>
      <c r="AZ133">
        <v>1</v>
      </c>
      <c r="BA133">
        <v>8</v>
      </c>
      <c r="BB133" t="s">
        <v>758</v>
      </c>
    </row>
    <row r="134" spans="1:54">
      <c r="A134">
        <v>6963</v>
      </c>
      <c r="B134">
        <v>1947</v>
      </c>
      <c r="C134">
        <v>77</v>
      </c>
      <c r="D134" t="s">
        <v>784</v>
      </c>
      <c r="E134" t="s">
        <v>54</v>
      </c>
      <c r="F134" t="s">
        <v>782</v>
      </c>
      <c r="G134" t="s">
        <v>60</v>
      </c>
      <c r="H134">
        <v>77457</v>
      </c>
      <c r="I134">
        <v>77457</v>
      </c>
      <c r="J134" t="s">
        <v>56</v>
      </c>
      <c r="K134">
        <v>0</v>
      </c>
      <c r="L134">
        <v>0</v>
      </c>
      <c r="M134" t="s">
        <v>783</v>
      </c>
      <c r="N134" t="s">
        <v>108</v>
      </c>
      <c r="O134" s="8">
        <v>41916</v>
      </c>
      <c r="P134">
        <v>213</v>
      </c>
      <c r="Q134">
        <v>85</v>
      </c>
      <c r="R134">
        <v>128</v>
      </c>
      <c r="S134" s="8">
        <v>41788</v>
      </c>
      <c r="T134">
        <v>675</v>
      </c>
      <c r="U134">
        <v>11</v>
      </c>
      <c r="V134">
        <v>400</v>
      </c>
      <c r="W134">
        <v>15</v>
      </c>
      <c r="X134">
        <v>45</v>
      </c>
      <c r="Y134">
        <v>11</v>
      </c>
      <c r="Z134">
        <v>1157</v>
      </c>
      <c r="AA134">
        <v>5.431924882629108</v>
      </c>
      <c r="AB134" t="s">
        <v>146</v>
      </c>
      <c r="AC134" t="s">
        <v>63</v>
      </c>
      <c r="AD134">
        <v>1</v>
      </c>
      <c r="AE134" t="s">
        <v>772</v>
      </c>
      <c r="AF134">
        <v>10</v>
      </c>
      <c r="AG134">
        <v>2</v>
      </c>
      <c r="AH134">
        <v>5</v>
      </c>
      <c r="AI134" t="s">
        <v>31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 t="s">
        <v>40</v>
      </c>
      <c r="AR134">
        <v>1</v>
      </c>
      <c r="AS134" t="s">
        <v>43</v>
      </c>
      <c r="AT134">
        <v>0</v>
      </c>
      <c r="AU134">
        <v>3</v>
      </c>
      <c r="AV134">
        <v>11</v>
      </c>
      <c r="AW134">
        <v>4</v>
      </c>
      <c r="AX134">
        <v>3</v>
      </c>
      <c r="AY134">
        <v>0</v>
      </c>
      <c r="AZ134">
        <v>1</v>
      </c>
      <c r="BA134">
        <v>8</v>
      </c>
      <c r="BB134" t="s">
        <v>758</v>
      </c>
    </row>
    <row r="135" spans="1:54">
      <c r="A135">
        <v>5545</v>
      </c>
      <c r="B135">
        <v>1972</v>
      </c>
      <c r="C135">
        <v>52</v>
      </c>
      <c r="D135" t="s">
        <v>786</v>
      </c>
      <c r="E135" t="s">
        <v>68</v>
      </c>
      <c r="F135" t="s">
        <v>782</v>
      </c>
      <c r="G135" t="s">
        <v>55</v>
      </c>
      <c r="H135">
        <v>78075</v>
      </c>
      <c r="I135">
        <v>78075</v>
      </c>
      <c r="J135" t="s">
        <v>56</v>
      </c>
      <c r="K135">
        <v>0</v>
      </c>
      <c r="L135">
        <v>0</v>
      </c>
      <c r="M135" t="s">
        <v>783</v>
      </c>
      <c r="N135" t="s">
        <v>130</v>
      </c>
      <c r="O135" s="8">
        <v>41916</v>
      </c>
      <c r="P135">
        <v>182</v>
      </c>
      <c r="Q135">
        <v>72</v>
      </c>
      <c r="R135">
        <v>110</v>
      </c>
      <c r="S135" s="8">
        <v>41806</v>
      </c>
      <c r="T135">
        <v>572</v>
      </c>
      <c r="U135">
        <v>8</v>
      </c>
      <c r="V135">
        <v>259</v>
      </c>
      <c r="W135">
        <v>34</v>
      </c>
      <c r="X135">
        <v>35</v>
      </c>
      <c r="Y135">
        <v>80</v>
      </c>
      <c r="Z135">
        <v>988</v>
      </c>
      <c r="AA135">
        <v>5.4285714285714288</v>
      </c>
      <c r="AB135" t="s">
        <v>146</v>
      </c>
      <c r="AC135" t="s">
        <v>63</v>
      </c>
      <c r="AD135">
        <v>1</v>
      </c>
      <c r="AE135" t="s">
        <v>772</v>
      </c>
      <c r="AF135">
        <v>5</v>
      </c>
      <c r="AG135">
        <v>3</v>
      </c>
      <c r="AH135">
        <v>5</v>
      </c>
      <c r="AI135" t="s">
        <v>31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t="s">
        <v>67</v>
      </c>
      <c r="AR135">
        <v>0</v>
      </c>
      <c r="AS135" t="s">
        <v>785</v>
      </c>
      <c r="AT135">
        <v>0</v>
      </c>
      <c r="AU135">
        <v>3</v>
      </c>
      <c r="AV135">
        <v>11</v>
      </c>
      <c r="AW135">
        <v>4</v>
      </c>
      <c r="AX135">
        <v>3</v>
      </c>
      <c r="AY135">
        <v>0</v>
      </c>
      <c r="AZ135">
        <v>1</v>
      </c>
      <c r="BA135">
        <v>8</v>
      </c>
      <c r="BB135" t="s">
        <v>758</v>
      </c>
    </row>
    <row r="136" spans="1:54">
      <c r="A136">
        <v>2088</v>
      </c>
      <c r="B136">
        <v>1972</v>
      </c>
      <c r="C136">
        <v>52</v>
      </c>
      <c r="D136" t="s">
        <v>786</v>
      </c>
      <c r="E136" t="s">
        <v>54</v>
      </c>
      <c r="F136" t="s">
        <v>782</v>
      </c>
      <c r="G136" t="s">
        <v>65</v>
      </c>
      <c r="H136">
        <v>84906</v>
      </c>
      <c r="I136">
        <v>84906</v>
      </c>
      <c r="J136" t="s">
        <v>56</v>
      </c>
      <c r="K136">
        <v>0</v>
      </c>
      <c r="L136">
        <v>0</v>
      </c>
      <c r="M136" t="s">
        <v>783</v>
      </c>
      <c r="N136" t="s">
        <v>197</v>
      </c>
      <c r="O136" s="8">
        <v>41916</v>
      </c>
      <c r="P136">
        <v>365</v>
      </c>
      <c r="Q136">
        <v>98</v>
      </c>
      <c r="R136">
        <v>267</v>
      </c>
      <c r="S136" s="8">
        <v>41649</v>
      </c>
      <c r="T136">
        <v>997</v>
      </c>
      <c r="U136">
        <v>15</v>
      </c>
      <c r="V136">
        <v>414</v>
      </c>
      <c r="W136">
        <v>99</v>
      </c>
      <c r="X136">
        <v>30</v>
      </c>
      <c r="Y136">
        <v>76</v>
      </c>
      <c r="Z136">
        <v>1631</v>
      </c>
      <c r="AA136">
        <v>4.4684931506849317</v>
      </c>
      <c r="AB136" t="s">
        <v>146</v>
      </c>
      <c r="AC136" t="s">
        <v>63</v>
      </c>
      <c r="AD136">
        <v>1</v>
      </c>
      <c r="AE136" t="s">
        <v>772</v>
      </c>
      <c r="AF136">
        <v>12</v>
      </c>
      <c r="AG136">
        <v>5</v>
      </c>
      <c r="AH136">
        <v>6</v>
      </c>
      <c r="AI136" t="s">
        <v>31</v>
      </c>
      <c r="AJ136">
        <v>2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3</v>
      </c>
      <c r="AQ136" t="s">
        <v>37</v>
      </c>
      <c r="AR136">
        <v>1</v>
      </c>
      <c r="AS136" t="s">
        <v>43</v>
      </c>
      <c r="AT136">
        <v>0</v>
      </c>
      <c r="AU136">
        <v>3</v>
      </c>
      <c r="AV136">
        <v>11</v>
      </c>
      <c r="AW136">
        <v>4</v>
      </c>
      <c r="AX136">
        <v>3</v>
      </c>
      <c r="AY136">
        <v>0</v>
      </c>
      <c r="AZ136">
        <v>1</v>
      </c>
      <c r="BA136">
        <v>8</v>
      </c>
      <c r="BB136" t="s">
        <v>758</v>
      </c>
    </row>
    <row r="137" spans="1:54">
      <c r="A137">
        <v>4331</v>
      </c>
      <c r="B137">
        <v>1978</v>
      </c>
      <c r="C137">
        <v>46</v>
      </c>
      <c r="D137" t="s">
        <v>786</v>
      </c>
      <c r="E137" t="s">
        <v>64</v>
      </c>
      <c r="F137" t="s">
        <v>782</v>
      </c>
      <c r="G137" t="s">
        <v>65</v>
      </c>
      <c r="H137">
        <v>85738</v>
      </c>
      <c r="I137">
        <v>85738</v>
      </c>
      <c r="J137" t="s">
        <v>56</v>
      </c>
      <c r="K137">
        <v>0</v>
      </c>
      <c r="L137">
        <v>0</v>
      </c>
      <c r="M137" t="s">
        <v>783</v>
      </c>
      <c r="N137" t="s">
        <v>135</v>
      </c>
      <c r="O137" s="8">
        <v>41916</v>
      </c>
      <c r="P137">
        <v>254</v>
      </c>
      <c r="Q137">
        <v>41</v>
      </c>
      <c r="R137">
        <v>213</v>
      </c>
      <c r="S137" s="8">
        <v>41703</v>
      </c>
      <c r="T137">
        <v>913</v>
      </c>
      <c r="U137">
        <v>26</v>
      </c>
      <c r="V137">
        <v>376</v>
      </c>
      <c r="W137">
        <v>17</v>
      </c>
      <c r="X137">
        <v>26</v>
      </c>
      <c r="Y137">
        <v>13</v>
      </c>
      <c r="Z137">
        <v>1371</v>
      </c>
      <c r="AA137">
        <v>5.3976377952755907</v>
      </c>
      <c r="AB137" t="s">
        <v>146</v>
      </c>
      <c r="AC137" t="s">
        <v>59</v>
      </c>
      <c r="AD137">
        <v>1</v>
      </c>
      <c r="AE137" t="s">
        <v>772</v>
      </c>
      <c r="AF137">
        <v>11</v>
      </c>
      <c r="AG137">
        <v>3</v>
      </c>
      <c r="AH137">
        <v>6</v>
      </c>
      <c r="AI137" t="s">
        <v>31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2</v>
      </c>
      <c r="AQ137" t="s">
        <v>39</v>
      </c>
      <c r="AR137">
        <v>1</v>
      </c>
      <c r="AS137" t="s">
        <v>43</v>
      </c>
      <c r="AT137">
        <v>0</v>
      </c>
      <c r="AU137">
        <v>3</v>
      </c>
      <c r="AV137">
        <v>11</v>
      </c>
      <c r="AW137">
        <v>4</v>
      </c>
      <c r="AX137">
        <v>3</v>
      </c>
      <c r="AY137">
        <v>0</v>
      </c>
      <c r="AZ137">
        <v>1</v>
      </c>
      <c r="BA137">
        <v>8</v>
      </c>
      <c r="BB137" t="s">
        <v>758</v>
      </c>
    </row>
    <row r="138" spans="1:54">
      <c r="A138">
        <v>3091</v>
      </c>
      <c r="B138">
        <v>1981</v>
      </c>
      <c r="C138">
        <v>43</v>
      </c>
      <c r="D138" t="s">
        <v>781</v>
      </c>
      <c r="E138" t="s">
        <v>74</v>
      </c>
      <c r="F138" t="s">
        <v>782</v>
      </c>
      <c r="G138" t="s">
        <v>65</v>
      </c>
      <c r="H138">
        <v>75774</v>
      </c>
      <c r="I138">
        <v>75774</v>
      </c>
      <c r="J138" t="s">
        <v>56</v>
      </c>
      <c r="K138">
        <v>1</v>
      </c>
      <c r="L138">
        <v>0</v>
      </c>
      <c r="M138" t="s">
        <v>12</v>
      </c>
      <c r="N138" t="s">
        <v>73</v>
      </c>
      <c r="O138" s="8">
        <v>41916</v>
      </c>
      <c r="P138">
        <v>155</v>
      </c>
      <c r="Q138">
        <v>27</v>
      </c>
      <c r="R138">
        <v>128</v>
      </c>
      <c r="S138" s="8">
        <v>41788</v>
      </c>
      <c r="T138">
        <v>340</v>
      </c>
      <c r="U138">
        <v>21</v>
      </c>
      <c r="V138">
        <v>134</v>
      </c>
      <c r="W138">
        <v>258</v>
      </c>
      <c r="X138">
        <v>14</v>
      </c>
      <c r="Y138">
        <v>56</v>
      </c>
      <c r="Z138">
        <v>823</v>
      </c>
      <c r="AA138">
        <v>5.3096774193548386</v>
      </c>
      <c r="AB138" t="s">
        <v>146</v>
      </c>
      <c r="AC138" t="s">
        <v>59</v>
      </c>
      <c r="AD138">
        <v>1</v>
      </c>
      <c r="AE138" t="s">
        <v>772</v>
      </c>
      <c r="AF138">
        <v>8</v>
      </c>
      <c r="AG138">
        <v>7</v>
      </c>
      <c r="AH138">
        <v>5</v>
      </c>
      <c r="AI138" t="s">
        <v>31</v>
      </c>
      <c r="AJ138">
        <v>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t="s">
        <v>67</v>
      </c>
      <c r="AR138">
        <v>0</v>
      </c>
      <c r="AS138" t="s">
        <v>785</v>
      </c>
      <c r="AT138">
        <v>0</v>
      </c>
      <c r="AU138">
        <v>3</v>
      </c>
      <c r="AV138">
        <v>11</v>
      </c>
      <c r="AW138">
        <v>4</v>
      </c>
      <c r="AX138">
        <v>3</v>
      </c>
      <c r="AY138">
        <v>0</v>
      </c>
      <c r="AZ138">
        <v>1</v>
      </c>
      <c r="BA138">
        <v>8</v>
      </c>
      <c r="BB138" t="s">
        <v>758</v>
      </c>
    </row>
    <row r="139" spans="1:54">
      <c r="A139">
        <v>762</v>
      </c>
      <c r="B139">
        <v>1981</v>
      </c>
      <c r="C139">
        <v>43</v>
      </c>
      <c r="D139" t="s">
        <v>781</v>
      </c>
      <c r="E139" t="s">
        <v>74</v>
      </c>
      <c r="F139" t="s">
        <v>782</v>
      </c>
      <c r="G139" t="s">
        <v>65</v>
      </c>
      <c r="H139">
        <v>75774</v>
      </c>
      <c r="I139">
        <v>75774</v>
      </c>
      <c r="J139" t="s">
        <v>56</v>
      </c>
      <c r="K139">
        <v>1</v>
      </c>
      <c r="L139">
        <v>0</v>
      </c>
      <c r="M139" t="s">
        <v>12</v>
      </c>
      <c r="N139" t="s">
        <v>73</v>
      </c>
      <c r="O139" s="8">
        <v>41916</v>
      </c>
      <c r="P139">
        <v>155</v>
      </c>
      <c r="Q139">
        <v>27</v>
      </c>
      <c r="R139">
        <v>128</v>
      </c>
      <c r="S139" s="8">
        <v>41788</v>
      </c>
      <c r="T139">
        <v>340</v>
      </c>
      <c r="U139">
        <v>21</v>
      </c>
      <c r="V139">
        <v>134</v>
      </c>
      <c r="W139">
        <v>258</v>
      </c>
      <c r="X139">
        <v>14</v>
      </c>
      <c r="Y139">
        <v>56</v>
      </c>
      <c r="Z139">
        <v>823</v>
      </c>
      <c r="AA139">
        <v>5.3096774193548386</v>
      </c>
      <c r="AB139" t="s">
        <v>146</v>
      </c>
      <c r="AC139" t="s">
        <v>59</v>
      </c>
      <c r="AD139">
        <v>1</v>
      </c>
      <c r="AE139" t="s">
        <v>772</v>
      </c>
      <c r="AF139">
        <v>8</v>
      </c>
      <c r="AG139">
        <v>7</v>
      </c>
      <c r="AH139">
        <v>5</v>
      </c>
      <c r="AI139" t="s">
        <v>31</v>
      </c>
      <c r="AJ139">
        <v>4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t="s">
        <v>67</v>
      </c>
      <c r="AR139">
        <v>0</v>
      </c>
      <c r="AS139" t="s">
        <v>785</v>
      </c>
      <c r="AT139">
        <v>0</v>
      </c>
      <c r="AU139">
        <v>3</v>
      </c>
      <c r="AV139">
        <v>11</v>
      </c>
      <c r="AW139">
        <v>4</v>
      </c>
      <c r="AX139">
        <v>3</v>
      </c>
      <c r="AY139">
        <v>0</v>
      </c>
      <c r="AZ139">
        <v>1</v>
      </c>
      <c r="BA139">
        <v>8</v>
      </c>
      <c r="BB139" t="s">
        <v>758</v>
      </c>
    </row>
    <row r="140" spans="1:54">
      <c r="A140">
        <v>2415</v>
      </c>
      <c r="B140">
        <v>1962</v>
      </c>
      <c r="C140">
        <v>62</v>
      </c>
      <c r="D140" t="s">
        <v>784</v>
      </c>
      <c r="E140" t="s">
        <v>54</v>
      </c>
      <c r="F140" t="s">
        <v>782</v>
      </c>
      <c r="G140" t="s">
        <v>65</v>
      </c>
      <c r="H140">
        <v>62568</v>
      </c>
      <c r="I140">
        <v>62568</v>
      </c>
      <c r="J140" t="s">
        <v>61</v>
      </c>
      <c r="K140">
        <v>0</v>
      </c>
      <c r="L140">
        <v>1</v>
      </c>
      <c r="M140" t="s">
        <v>12</v>
      </c>
      <c r="N140" t="s">
        <v>113</v>
      </c>
      <c r="O140" s="8">
        <v>41916</v>
      </c>
      <c r="P140">
        <v>180</v>
      </c>
      <c r="Q140">
        <v>99</v>
      </c>
      <c r="R140">
        <v>81</v>
      </c>
      <c r="S140" s="8">
        <v>41835</v>
      </c>
      <c r="T140">
        <v>362</v>
      </c>
      <c r="U140">
        <v>17</v>
      </c>
      <c r="V140">
        <v>398</v>
      </c>
      <c r="W140">
        <v>80</v>
      </c>
      <c r="X140">
        <v>35</v>
      </c>
      <c r="Y140">
        <v>61</v>
      </c>
      <c r="Z140">
        <v>953</v>
      </c>
      <c r="AA140">
        <v>5.2944444444444443</v>
      </c>
      <c r="AB140" t="s">
        <v>146</v>
      </c>
      <c r="AC140" t="s">
        <v>63</v>
      </c>
      <c r="AD140">
        <v>3</v>
      </c>
      <c r="AE140" t="s">
        <v>772</v>
      </c>
      <c r="AF140">
        <v>5</v>
      </c>
      <c r="AG140">
        <v>5</v>
      </c>
      <c r="AH140">
        <v>3</v>
      </c>
      <c r="AI140" t="s">
        <v>31</v>
      </c>
      <c r="AJ140">
        <v>4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</v>
      </c>
      <c r="AQ140" t="s">
        <v>36</v>
      </c>
      <c r="AR140">
        <v>1</v>
      </c>
      <c r="AS140" t="s">
        <v>43</v>
      </c>
      <c r="AT140">
        <v>0</v>
      </c>
      <c r="AU140">
        <v>3</v>
      </c>
      <c r="AV140">
        <v>11</v>
      </c>
      <c r="AW140">
        <v>4</v>
      </c>
      <c r="AX140">
        <v>3</v>
      </c>
      <c r="AY140">
        <v>0</v>
      </c>
      <c r="AZ140">
        <v>1</v>
      </c>
      <c r="BA140">
        <v>8</v>
      </c>
      <c r="BB140" t="s">
        <v>758</v>
      </c>
    </row>
    <row r="141" spans="1:54">
      <c r="A141">
        <v>1966</v>
      </c>
      <c r="B141">
        <v>1965</v>
      </c>
      <c r="C141">
        <v>59</v>
      </c>
      <c r="D141" t="s">
        <v>786</v>
      </c>
      <c r="E141" t="s">
        <v>68</v>
      </c>
      <c r="F141" t="s">
        <v>782</v>
      </c>
      <c r="G141" t="s">
        <v>55</v>
      </c>
      <c r="H141">
        <v>84618</v>
      </c>
      <c r="I141">
        <v>84618</v>
      </c>
      <c r="J141" t="s">
        <v>56</v>
      </c>
      <c r="K141">
        <v>0</v>
      </c>
      <c r="L141">
        <v>0</v>
      </c>
      <c r="M141" t="s">
        <v>783</v>
      </c>
      <c r="N141" t="s">
        <v>162</v>
      </c>
      <c r="O141" s="8">
        <v>41916</v>
      </c>
      <c r="P141">
        <v>316</v>
      </c>
      <c r="Q141">
        <v>96</v>
      </c>
      <c r="R141">
        <v>220</v>
      </c>
      <c r="S141" s="8">
        <v>41696</v>
      </c>
      <c r="T141">
        <v>684</v>
      </c>
      <c r="U141">
        <v>100</v>
      </c>
      <c r="V141">
        <v>801</v>
      </c>
      <c r="W141">
        <v>21</v>
      </c>
      <c r="X141">
        <v>66</v>
      </c>
      <c r="Y141">
        <v>0</v>
      </c>
      <c r="Z141">
        <v>1672</v>
      </c>
      <c r="AA141">
        <v>5.2911392405063289</v>
      </c>
      <c r="AB141" t="s">
        <v>146</v>
      </c>
      <c r="AC141" t="s">
        <v>63</v>
      </c>
      <c r="AD141">
        <v>1</v>
      </c>
      <c r="AE141" t="s">
        <v>772</v>
      </c>
      <c r="AF141">
        <v>10</v>
      </c>
      <c r="AG141">
        <v>6</v>
      </c>
      <c r="AH141">
        <v>9</v>
      </c>
      <c r="AI141" t="s">
        <v>31</v>
      </c>
      <c r="AJ141">
        <v>2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 t="s">
        <v>40</v>
      </c>
      <c r="AR141">
        <v>1</v>
      </c>
      <c r="AS141" t="s">
        <v>43</v>
      </c>
      <c r="AT141">
        <v>0</v>
      </c>
      <c r="AU141">
        <v>3</v>
      </c>
      <c r="AV141">
        <v>11</v>
      </c>
      <c r="AW141">
        <v>4</v>
      </c>
      <c r="AX141">
        <v>3</v>
      </c>
      <c r="AY141">
        <v>0</v>
      </c>
      <c r="AZ141">
        <v>1</v>
      </c>
      <c r="BA141">
        <v>8</v>
      </c>
      <c r="BB141" t="s">
        <v>758</v>
      </c>
    </row>
    <row r="142" spans="1:54">
      <c r="A142">
        <v>7789</v>
      </c>
      <c r="B142">
        <v>1965</v>
      </c>
      <c r="C142">
        <v>59</v>
      </c>
      <c r="D142" t="s">
        <v>786</v>
      </c>
      <c r="E142" t="s">
        <v>68</v>
      </c>
      <c r="F142" t="s">
        <v>782</v>
      </c>
      <c r="G142" t="s">
        <v>55</v>
      </c>
      <c r="H142">
        <v>84618</v>
      </c>
      <c r="I142">
        <v>84618</v>
      </c>
      <c r="J142" t="s">
        <v>56</v>
      </c>
      <c r="K142">
        <v>0</v>
      </c>
      <c r="L142">
        <v>0</v>
      </c>
      <c r="M142" t="s">
        <v>783</v>
      </c>
      <c r="N142" t="s">
        <v>162</v>
      </c>
      <c r="O142" s="8">
        <v>41916</v>
      </c>
      <c r="P142">
        <v>316</v>
      </c>
      <c r="Q142">
        <v>96</v>
      </c>
      <c r="R142">
        <v>220</v>
      </c>
      <c r="S142" s="8">
        <v>41696</v>
      </c>
      <c r="T142">
        <v>684</v>
      </c>
      <c r="U142">
        <v>100</v>
      </c>
      <c r="V142">
        <v>801</v>
      </c>
      <c r="W142">
        <v>21</v>
      </c>
      <c r="X142">
        <v>66</v>
      </c>
      <c r="Y142">
        <v>0</v>
      </c>
      <c r="Z142">
        <v>1672</v>
      </c>
      <c r="AA142">
        <v>5.2911392405063289</v>
      </c>
      <c r="AB142" t="s">
        <v>146</v>
      </c>
      <c r="AC142" t="s">
        <v>63</v>
      </c>
      <c r="AD142">
        <v>1</v>
      </c>
      <c r="AE142" t="s">
        <v>772</v>
      </c>
      <c r="AF142">
        <v>10</v>
      </c>
      <c r="AG142">
        <v>6</v>
      </c>
      <c r="AH142">
        <v>9</v>
      </c>
      <c r="AI142" t="s">
        <v>31</v>
      </c>
      <c r="AJ142">
        <v>2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 t="s">
        <v>40</v>
      </c>
      <c r="AR142">
        <v>1</v>
      </c>
      <c r="AS142" t="s">
        <v>43</v>
      </c>
      <c r="AT142">
        <v>0</v>
      </c>
      <c r="AU142">
        <v>3</v>
      </c>
      <c r="AV142">
        <v>11</v>
      </c>
      <c r="AW142">
        <v>4</v>
      </c>
      <c r="AX142">
        <v>3</v>
      </c>
      <c r="AY142">
        <v>0</v>
      </c>
      <c r="AZ142">
        <v>1</v>
      </c>
      <c r="BA142">
        <v>8</v>
      </c>
      <c r="BB142" t="s">
        <v>758</v>
      </c>
    </row>
    <row r="143" spans="1:54">
      <c r="A143">
        <v>7962</v>
      </c>
      <c r="B143">
        <v>1987</v>
      </c>
      <c r="C143">
        <v>37</v>
      </c>
      <c r="D143" t="s">
        <v>781</v>
      </c>
      <c r="E143" t="s">
        <v>68</v>
      </c>
      <c r="F143" t="s">
        <v>782</v>
      </c>
      <c r="G143" t="s">
        <v>60</v>
      </c>
      <c r="H143">
        <v>95169</v>
      </c>
      <c r="I143">
        <v>95169</v>
      </c>
      <c r="J143" t="s">
        <v>56</v>
      </c>
      <c r="K143">
        <v>0</v>
      </c>
      <c r="L143">
        <v>0</v>
      </c>
      <c r="M143" t="s">
        <v>783</v>
      </c>
      <c r="N143" t="s">
        <v>163</v>
      </c>
      <c r="O143" s="8">
        <v>41916</v>
      </c>
      <c r="P143">
        <v>360</v>
      </c>
      <c r="Q143">
        <v>1</v>
      </c>
      <c r="R143">
        <v>359</v>
      </c>
      <c r="S143" s="8">
        <v>41557</v>
      </c>
      <c r="T143">
        <v>1285</v>
      </c>
      <c r="U143">
        <v>21</v>
      </c>
      <c r="V143">
        <v>449</v>
      </c>
      <c r="W143">
        <v>106</v>
      </c>
      <c r="X143">
        <v>20</v>
      </c>
      <c r="Y143">
        <v>20</v>
      </c>
      <c r="Z143">
        <v>1901</v>
      </c>
      <c r="AA143">
        <v>5.2805555555555559</v>
      </c>
      <c r="AB143" t="s">
        <v>146</v>
      </c>
      <c r="AC143" t="s">
        <v>59</v>
      </c>
      <c r="AD143">
        <v>1</v>
      </c>
      <c r="AE143" t="s">
        <v>772</v>
      </c>
      <c r="AF143">
        <v>4</v>
      </c>
      <c r="AG143">
        <v>4</v>
      </c>
      <c r="AH143">
        <v>3</v>
      </c>
      <c r="AI143" t="s">
        <v>31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2</v>
      </c>
      <c r="AQ143" t="s">
        <v>36</v>
      </c>
      <c r="AR143">
        <v>1</v>
      </c>
      <c r="AS143" t="s">
        <v>43</v>
      </c>
      <c r="AT143">
        <v>0</v>
      </c>
      <c r="AU143">
        <v>3</v>
      </c>
      <c r="AV143">
        <v>11</v>
      </c>
      <c r="AW143">
        <v>4</v>
      </c>
      <c r="AX143">
        <v>3</v>
      </c>
      <c r="AY143">
        <v>0</v>
      </c>
      <c r="AZ143">
        <v>1</v>
      </c>
      <c r="BA143">
        <v>8</v>
      </c>
      <c r="BB143" t="s">
        <v>758</v>
      </c>
    </row>
    <row r="144" spans="1:54">
      <c r="A144">
        <v>9529</v>
      </c>
      <c r="B144">
        <v>1990</v>
      </c>
      <c r="C144">
        <v>34</v>
      </c>
      <c r="D144" t="s">
        <v>781</v>
      </c>
      <c r="E144" t="s">
        <v>54</v>
      </c>
      <c r="F144" t="s">
        <v>782</v>
      </c>
      <c r="G144" t="s">
        <v>55</v>
      </c>
      <c r="H144">
        <v>73687</v>
      </c>
      <c r="I144">
        <v>73687</v>
      </c>
      <c r="J144" t="s">
        <v>61</v>
      </c>
      <c r="K144">
        <v>0</v>
      </c>
      <c r="L144">
        <v>0</v>
      </c>
      <c r="M144" t="s">
        <v>783</v>
      </c>
      <c r="N144" t="s">
        <v>164</v>
      </c>
      <c r="O144" s="8">
        <v>41916</v>
      </c>
      <c r="P144">
        <v>310</v>
      </c>
      <c r="Q144">
        <v>8</v>
      </c>
      <c r="R144">
        <v>302</v>
      </c>
      <c r="S144" s="8">
        <v>41614</v>
      </c>
      <c r="T144">
        <v>559</v>
      </c>
      <c r="U144">
        <v>153</v>
      </c>
      <c r="V144">
        <v>503</v>
      </c>
      <c r="W144">
        <v>218</v>
      </c>
      <c r="X144">
        <v>13</v>
      </c>
      <c r="Y144">
        <v>181</v>
      </c>
      <c r="Z144">
        <v>1627</v>
      </c>
      <c r="AA144">
        <v>5.2483870967741932</v>
      </c>
      <c r="AB144" t="s">
        <v>146</v>
      </c>
      <c r="AC144" t="s">
        <v>59</v>
      </c>
      <c r="AD144">
        <v>1</v>
      </c>
      <c r="AE144" t="s">
        <v>772</v>
      </c>
      <c r="AF144">
        <v>9</v>
      </c>
      <c r="AG144">
        <v>3</v>
      </c>
      <c r="AH144">
        <v>9</v>
      </c>
      <c r="AI144" t="s">
        <v>31</v>
      </c>
      <c r="AJ144">
        <v>2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1</v>
      </c>
      <c r="AQ144" t="s">
        <v>36</v>
      </c>
      <c r="AR144">
        <v>1</v>
      </c>
      <c r="AS144" t="s">
        <v>43</v>
      </c>
      <c r="AT144">
        <v>0</v>
      </c>
      <c r="AU144">
        <v>3</v>
      </c>
      <c r="AV144">
        <v>11</v>
      </c>
      <c r="AW144">
        <v>4</v>
      </c>
      <c r="AX144">
        <v>3</v>
      </c>
      <c r="AY144">
        <v>0</v>
      </c>
      <c r="AZ144">
        <v>1</v>
      </c>
      <c r="BA144">
        <v>8</v>
      </c>
      <c r="BB144" t="s">
        <v>758</v>
      </c>
    </row>
    <row r="145" spans="1:54">
      <c r="A145">
        <v>3595</v>
      </c>
      <c r="B145">
        <v>1963</v>
      </c>
      <c r="C145">
        <v>61</v>
      </c>
      <c r="D145" t="s">
        <v>784</v>
      </c>
      <c r="E145" t="s">
        <v>54</v>
      </c>
      <c r="F145" t="s">
        <v>782</v>
      </c>
      <c r="G145" t="s">
        <v>65</v>
      </c>
      <c r="H145">
        <v>77226</v>
      </c>
      <c r="I145">
        <v>77226</v>
      </c>
      <c r="J145" t="s">
        <v>56</v>
      </c>
      <c r="K145">
        <v>0</v>
      </c>
      <c r="L145">
        <v>1</v>
      </c>
      <c r="M145" t="s">
        <v>12</v>
      </c>
      <c r="N145" t="s">
        <v>165</v>
      </c>
      <c r="O145" s="8">
        <v>41916</v>
      </c>
      <c r="P145">
        <v>218</v>
      </c>
      <c r="Q145">
        <v>29</v>
      </c>
      <c r="R145">
        <v>189</v>
      </c>
      <c r="S145" s="8">
        <v>41727</v>
      </c>
      <c r="T145">
        <v>631</v>
      </c>
      <c r="U145">
        <v>43</v>
      </c>
      <c r="V145">
        <v>239</v>
      </c>
      <c r="W145">
        <v>128</v>
      </c>
      <c r="X145">
        <v>76</v>
      </c>
      <c r="Y145">
        <v>21</v>
      </c>
      <c r="Z145">
        <v>1138</v>
      </c>
      <c r="AA145">
        <v>5.2201834862385317</v>
      </c>
      <c r="AB145" t="s">
        <v>146</v>
      </c>
      <c r="AC145" t="s">
        <v>59</v>
      </c>
      <c r="AD145">
        <v>2</v>
      </c>
      <c r="AE145" t="s">
        <v>772</v>
      </c>
      <c r="AF145">
        <v>12</v>
      </c>
      <c r="AG145">
        <v>6</v>
      </c>
      <c r="AH145">
        <v>8</v>
      </c>
      <c r="AI145" t="s">
        <v>31</v>
      </c>
      <c r="AJ145">
        <v>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t="s">
        <v>67</v>
      </c>
      <c r="AR145">
        <v>0</v>
      </c>
      <c r="AS145" t="s">
        <v>785</v>
      </c>
      <c r="AT145">
        <v>0</v>
      </c>
      <c r="AU145">
        <v>3</v>
      </c>
      <c r="AV145">
        <v>11</v>
      </c>
      <c r="AW145">
        <v>4</v>
      </c>
      <c r="AX145">
        <v>3</v>
      </c>
      <c r="AY145">
        <v>0</v>
      </c>
      <c r="AZ145">
        <v>1</v>
      </c>
      <c r="BA145">
        <v>8</v>
      </c>
      <c r="BB145" t="s">
        <v>758</v>
      </c>
    </row>
    <row r="146" spans="1:54">
      <c r="A146">
        <v>7828</v>
      </c>
      <c r="B146">
        <v>1981</v>
      </c>
      <c r="C146">
        <v>43</v>
      </c>
      <c r="D146" t="s">
        <v>781</v>
      </c>
      <c r="E146" t="s">
        <v>64</v>
      </c>
      <c r="F146" t="s">
        <v>782</v>
      </c>
      <c r="G146" t="s">
        <v>65</v>
      </c>
      <c r="H146">
        <v>77882</v>
      </c>
      <c r="I146">
        <v>77882</v>
      </c>
      <c r="J146" t="s">
        <v>56</v>
      </c>
      <c r="K146">
        <v>0</v>
      </c>
      <c r="L146">
        <v>0</v>
      </c>
      <c r="M146" t="s">
        <v>783</v>
      </c>
      <c r="N146" t="s">
        <v>166</v>
      </c>
      <c r="O146" s="8">
        <v>41916</v>
      </c>
      <c r="P146">
        <v>157</v>
      </c>
      <c r="Q146">
        <v>29</v>
      </c>
      <c r="R146">
        <v>128</v>
      </c>
      <c r="S146" s="8">
        <v>41788</v>
      </c>
      <c r="T146">
        <v>68</v>
      </c>
      <c r="U146">
        <v>129</v>
      </c>
      <c r="V146">
        <v>396</v>
      </c>
      <c r="W146">
        <v>188</v>
      </c>
      <c r="X146">
        <v>22</v>
      </c>
      <c r="Y146">
        <v>15</v>
      </c>
      <c r="Z146">
        <v>818</v>
      </c>
      <c r="AA146">
        <v>5.2101910828025479</v>
      </c>
      <c r="AB146" t="s">
        <v>146</v>
      </c>
      <c r="AC146" t="s">
        <v>59</v>
      </c>
      <c r="AD146">
        <v>1</v>
      </c>
      <c r="AE146" t="s">
        <v>772</v>
      </c>
      <c r="AF146">
        <v>5</v>
      </c>
      <c r="AG146">
        <v>3</v>
      </c>
      <c r="AH146">
        <v>3</v>
      </c>
      <c r="AI146" t="s">
        <v>31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 t="s">
        <v>67</v>
      </c>
      <c r="AR146">
        <v>0</v>
      </c>
      <c r="AS146" t="s">
        <v>785</v>
      </c>
      <c r="AT146">
        <v>0</v>
      </c>
      <c r="AU146">
        <v>3</v>
      </c>
      <c r="AV146">
        <v>11</v>
      </c>
      <c r="AW146">
        <v>4</v>
      </c>
      <c r="AX146">
        <v>3</v>
      </c>
      <c r="AY146">
        <v>0</v>
      </c>
      <c r="AZ146">
        <v>1</v>
      </c>
      <c r="BA146">
        <v>8</v>
      </c>
      <c r="BB146" t="s">
        <v>758</v>
      </c>
    </row>
    <row r="147" spans="1:54">
      <c r="A147">
        <v>9757</v>
      </c>
      <c r="B147">
        <v>1972</v>
      </c>
      <c r="C147">
        <v>52</v>
      </c>
      <c r="D147" t="s">
        <v>786</v>
      </c>
      <c r="E147" t="s">
        <v>54</v>
      </c>
      <c r="F147" t="s">
        <v>782</v>
      </c>
      <c r="G147" t="s">
        <v>65</v>
      </c>
      <c r="H147">
        <v>84906</v>
      </c>
      <c r="I147">
        <v>84906</v>
      </c>
      <c r="J147" t="s">
        <v>56</v>
      </c>
      <c r="K147">
        <v>0</v>
      </c>
      <c r="L147">
        <v>0</v>
      </c>
      <c r="M147" t="s">
        <v>783</v>
      </c>
      <c r="N147" t="s">
        <v>197</v>
      </c>
      <c r="O147" s="8">
        <v>41916</v>
      </c>
      <c r="P147">
        <v>365</v>
      </c>
      <c r="Q147">
        <v>98</v>
      </c>
      <c r="R147">
        <v>267</v>
      </c>
      <c r="S147" s="8">
        <v>41649</v>
      </c>
      <c r="T147">
        <v>997</v>
      </c>
      <c r="U147">
        <v>15</v>
      </c>
      <c r="V147">
        <v>414</v>
      </c>
      <c r="W147">
        <v>99</v>
      </c>
      <c r="X147">
        <v>30</v>
      </c>
      <c r="Y147">
        <v>76</v>
      </c>
      <c r="Z147">
        <v>1631</v>
      </c>
      <c r="AA147">
        <v>4.4684931506849317</v>
      </c>
      <c r="AB147" t="s">
        <v>146</v>
      </c>
      <c r="AC147" t="s">
        <v>63</v>
      </c>
      <c r="AD147">
        <v>1</v>
      </c>
      <c r="AE147" t="s">
        <v>772</v>
      </c>
      <c r="AF147">
        <v>12</v>
      </c>
      <c r="AG147">
        <v>5</v>
      </c>
      <c r="AH147">
        <v>6</v>
      </c>
      <c r="AI147" t="s">
        <v>31</v>
      </c>
      <c r="AJ147">
        <v>2</v>
      </c>
      <c r="AK147">
        <v>0</v>
      </c>
      <c r="AL147">
        <v>1</v>
      </c>
      <c r="AM147">
        <v>0</v>
      </c>
      <c r="AN147">
        <v>1</v>
      </c>
      <c r="AO147">
        <v>1</v>
      </c>
      <c r="AP147">
        <v>3</v>
      </c>
      <c r="AQ147" t="s">
        <v>37</v>
      </c>
      <c r="AR147">
        <v>1</v>
      </c>
      <c r="AS147" t="s">
        <v>43</v>
      </c>
      <c r="AT147">
        <v>0</v>
      </c>
      <c r="AU147">
        <v>3</v>
      </c>
      <c r="AV147">
        <v>11</v>
      </c>
      <c r="AW147">
        <v>4</v>
      </c>
      <c r="AX147">
        <v>3</v>
      </c>
      <c r="AY147">
        <v>0</v>
      </c>
      <c r="AZ147">
        <v>1</v>
      </c>
      <c r="BA147">
        <v>8</v>
      </c>
      <c r="BB147" t="s">
        <v>758</v>
      </c>
    </row>
    <row r="148" spans="1:54">
      <c r="A148">
        <v>4501</v>
      </c>
      <c r="B148">
        <v>1965</v>
      </c>
      <c r="C148">
        <v>59</v>
      </c>
      <c r="D148" t="s">
        <v>786</v>
      </c>
      <c r="E148" t="s">
        <v>64</v>
      </c>
      <c r="F148" t="s">
        <v>782</v>
      </c>
      <c r="G148" t="s">
        <v>60</v>
      </c>
      <c r="H148">
        <v>69882</v>
      </c>
      <c r="I148">
        <v>69882</v>
      </c>
      <c r="J148" t="s">
        <v>61</v>
      </c>
      <c r="K148">
        <v>0</v>
      </c>
      <c r="L148">
        <v>0</v>
      </c>
      <c r="M148" t="s">
        <v>783</v>
      </c>
      <c r="N148" t="s">
        <v>195</v>
      </c>
      <c r="O148" s="8">
        <v>41916</v>
      </c>
      <c r="P148">
        <v>328</v>
      </c>
      <c r="Q148">
        <v>94</v>
      </c>
      <c r="R148">
        <v>234</v>
      </c>
      <c r="S148" s="8">
        <v>41682</v>
      </c>
      <c r="T148">
        <v>292</v>
      </c>
      <c r="U148">
        <v>127</v>
      </c>
      <c r="V148">
        <v>635</v>
      </c>
      <c r="W148">
        <v>132</v>
      </c>
      <c r="X148">
        <v>127</v>
      </c>
      <c r="Y148">
        <v>165</v>
      </c>
      <c r="Z148">
        <v>1478</v>
      </c>
      <c r="AA148">
        <v>4.5060975609756095</v>
      </c>
      <c r="AB148" t="s">
        <v>146</v>
      </c>
      <c r="AC148" t="s">
        <v>63</v>
      </c>
      <c r="AD148">
        <v>1</v>
      </c>
      <c r="AE148" t="s">
        <v>772</v>
      </c>
      <c r="AF148">
        <v>9</v>
      </c>
      <c r="AG148">
        <v>3</v>
      </c>
      <c r="AH148">
        <v>7</v>
      </c>
      <c r="AI148" t="s">
        <v>31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t="s">
        <v>67</v>
      </c>
      <c r="AR148">
        <v>0</v>
      </c>
      <c r="AS148" t="s">
        <v>785</v>
      </c>
      <c r="AT148">
        <v>0</v>
      </c>
      <c r="AU148">
        <v>3</v>
      </c>
      <c r="AV148">
        <v>11</v>
      </c>
      <c r="AW148">
        <v>4</v>
      </c>
      <c r="AX148">
        <v>3</v>
      </c>
      <c r="AY148">
        <v>0</v>
      </c>
      <c r="AZ148">
        <v>1</v>
      </c>
      <c r="BA148">
        <v>8</v>
      </c>
      <c r="BB148" t="s">
        <v>758</v>
      </c>
    </row>
    <row r="149" spans="1:54">
      <c r="A149">
        <v>10972</v>
      </c>
      <c r="B149">
        <v>1949</v>
      </c>
      <c r="C149">
        <v>75</v>
      </c>
      <c r="D149" t="s">
        <v>784</v>
      </c>
      <c r="E149" t="s">
        <v>54</v>
      </c>
      <c r="F149" t="s">
        <v>782</v>
      </c>
      <c r="G149" t="s">
        <v>89</v>
      </c>
      <c r="H149">
        <v>72298</v>
      </c>
      <c r="I149">
        <v>72298</v>
      </c>
      <c r="J149" t="s">
        <v>61</v>
      </c>
      <c r="K149">
        <v>0</v>
      </c>
      <c r="L149">
        <v>0</v>
      </c>
      <c r="M149" t="s">
        <v>783</v>
      </c>
      <c r="N149" t="s">
        <v>81</v>
      </c>
      <c r="O149" s="8">
        <v>41916</v>
      </c>
      <c r="P149">
        <v>208</v>
      </c>
      <c r="Q149">
        <v>52</v>
      </c>
      <c r="R149">
        <v>156</v>
      </c>
      <c r="S149" s="8">
        <v>41760</v>
      </c>
      <c r="T149">
        <v>625</v>
      </c>
      <c r="U149">
        <v>35</v>
      </c>
      <c r="V149">
        <v>169</v>
      </c>
      <c r="W149">
        <v>58</v>
      </c>
      <c r="X149">
        <v>17</v>
      </c>
      <c r="Y149">
        <v>35</v>
      </c>
      <c r="Z149">
        <v>939</v>
      </c>
      <c r="AA149">
        <v>4.5144230769230766</v>
      </c>
      <c r="AB149" t="s">
        <v>146</v>
      </c>
      <c r="AC149" t="s">
        <v>63</v>
      </c>
      <c r="AD149">
        <v>1</v>
      </c>
      <c r="AE149" t="s">
        <v>772</v>
      </c>
      <c r="AF149">
        <v>6</v>
      </c>
      <c r="AG149">
        <v>4</v>
      </c>
      <c r="AH149">
        <v>3</v>
      </c>
      <c r="AI149" t="s">
        <v>31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2</v>
      </c>
      <c r="AQ149" t="s">
        <v>39</v>
      </c>
      <c r="AR149">
        <v>1</v>
      </c>
      <c r="AS149" t="s">
        <v>43</v>
      </c>
      <c r="AT149">
        <v>0</v>
      </c>
      <c r="AU149">
        <v>3</v>
      </c>
      <c r="AV149">
        <v>11</v>
      </c>
      <c r="AW149">
        <v>4</v>
      </c>
      <c r="AX149">
        <v>3</v>
      </c>
      <c r="AY149">
        <v>0</v>
      </c>
      <c r="AZ149">
        <v>1</v>
      </c>
      <c r="BA149">
        <v>8</v>
      </c>
      <c r="BB149" t="s">
        <v>758</v>
      </c>
    </row>
    <row r="150" spans="1:54">
      <c r="A150">
        <v>5113</v>
      </c>
      <c r="B150">
        <v>1971</v>
      </c>
      <c r="C150">
        <v>53</v>
      </c>
      <c r="D150" t="s">
        <v>786</v>
      </c>
      <c r="E150" t="s">
        <v>68</v>
      </c>
      <c r="F150" t="s">
        <v>782</v>
      </c>
      <c r="G150" t="s">
        <v>71</v>
      </c>
      <c r="H150">
        <v>86979</v>
      </c>
      <c r="I150">
        <v>86979</v>
      </c>
      <c r="J150" t="s">
        <v>56</v>
      </c>
      <c r="K150">
        <v>0</v>
      </c>
      <c r="L150">
        <v>0</v>
      </c>
      <c r="M150" t="s">
        <v>783</v>
      </c>
      <c r="N150" t="s">
        <v>170</v>
      </c>
      <c r="O150" s="8">
        <v>41916</v>
      </c>
      <c r="P150">
        <v>331</v>
      </c>
      <c r="Q150">
        <v>67</v>
      </c>
      <c r="R150">
        <v>264</v>
      </c>
      <c r="S150" s="8">
        <v>41652</v>
      </c>
      <c r="T150">
        <v>584</v>
      </c>
      <c r="U150">
        <v>100</v>
      </c>
      <c r="V150">
        <v>835</v>
      </c>
      <c r="W150">
        <v>65</v>
      </c>
      <c r="X150">
        <v>83</v>
      </c>
      <c r="Y150">
        <v>35</v>
      </c>
      <c r="Z150">
        <v>1702</v>
      </c>
      <c r="AA150">
        <v>5.1419939577039271</v>
      </c>
      <c r="AB150" t="s">
        <v>146</v>
      </c>
      <c r="AC150" t="s">
        <v>63</v>
      </c>
      <c r="AD150">
        <v>1</v>
      </c>
      <c r="AE150" t="s">
        <v>772</v>
      </c>
      <c r="AF150">
        <v>5</v>
      </c>
      <c r="AG150">
        <v>5</v>
      </c>
      <c r="AH150">
        <v>5</v>
      </c>
      <c r="AI150" t="s">
        <v>31</v>
      </c>
      <c r="AJ150">
        <v>2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</v>
      </c>
      <c r="AQ150" t="s">
        <v>38</v>
      </c>
      <c r="AR150">
        <v>1</v>
      </c>
      <c r="AS150" t="s">
        <v>43</v>
      </c>
      <c r="AT150">
        <v>0</v>
      </c>
      <c r="AU150">
        <v>3</v>
      </c>
      <c r="AV150">
        <v>11</v>
      </c>
      <c r="AW150">
        <v>4</v>
      </c>
      <c r="AX150">
        <v>3</v>
      </c>
      <c r="AY150">
        <v>0</v>
      </c>
      <c r="AZ150">
        <v>1</v>
      </c>
      <c r="BA150">
        <v>8</v>
      </c>
      <c r="BB150" t="s">
        <v>758</v>
      </c>
    </row>
    <row r="151" spans="1:54">
      <c r="A151">
        <v>5758</v>
      </c>
      <c r="B151">
        <v>1982</v>
      </c>
      <c r="C151">
        <v>42</v>
      </c>
      <c r="D151" t="s">
        <v>781</v>
      </c>
      <c r="E151" t="s">
        <v>54</v>
      </c>
      <c r="F151" t="s">
        <v>782</v>
      </c>
      <c r="G151" t="s">
        <v>55</v>
      </c>
      <c r="H151">
        <v>65169</v>
      </c>
      <c r="I151">
        <v>65169</v>
      </c>
      <c r="J151" t="s">
        <v>61</v>
      </c>
      <c r="K151">
        <v>0</v>
      </c>
      <c r="L151">
        <v>0</v>
      </c>
      <c r="M151" t="s">
        <v>783</v>
      </c>
      <c r="N151" t="s">
        <v>194</v>
      </c>
      <c r="O151" s="8">
        <v>41916</v>
      </c>
      <c r="P151">
        <v>263</v>
      </c>
      <c r="Q151">
        <v>23</v>
      </c>
      <c r="R151">
        <v>240</v>
      </c>
      <c r="S151" s="8">
        <v>41676</v>
      </c>
      <c r="T151">
        <v>1074</v>
      </c>
      <c r="U151">
        <v>0</v>
      </c>
      <c r="V151">
        <v>69</v>
      </c>
      <c r="W151">
        <v>0</v>
      </c>
      <c r="X151">
        <v>0</v>
      </c>
      <c r="Y151">
        <v>46</v>
      </c>
      <c r="Z151">
        <v>1189</v>
      </c>
      <c r="AA151">
        <v>4.5209125475285168</v>
      </c>
      <c r="AB151" t="s">
        <v>146</v>
      </c>
      <c r="AC151" t="s">
        <v>59</v>
      </c>
      <c r="AD151">
        <v>1</v>
      </c>
      <c r="AE151" t="s">
        <v>772</v>
      </c>
      <c r="AF151">
        <v>13</v>
      </c>
      <c r="AG151">
        <v>10</v>
      </c>
      <c r="AH151">
        <v>4</v>
      </c>
      <c r="AI151" t="s">
        <v>31</v>
      </c>
      <c r="AJ151">
        <v>6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4</v>
      </c>
      <c r="AQ151" t="s">
        <v>36</v>
      </c>
      <c r="AR151">
        <v>1</v>
      </c>
      <c r="AS151" t="s">
        <v>43</v>
      </c>
      <c r="AT151">
        <v>0</v>
      </c>
      <c r="AU151">
        <v>3</v>
      </c>
      <c r="AV151">
        <v>11</v>
      </c>
      <c r="AW151">
        <v>4</v>
      </c>
      <c r="AX151">
        <v>3</v>
      </c>
      <c r="AY151">
        <v>0</v>
      </c>
      <c r="AZ151">
        <v>1</v>
      </c>
      <c r="BA151">
        <v>8</v>
      </c>
      <c r="BB151" t="s">
        <v>758</v>
      </c>
    </row>
    <row r="152" spans="1:54">
      <c r="A152">
        <v>8492</v>
      </c>
      <c r="B152">
        <v>1978</v>
      </c>
      <c r="C152">
        <v>46</v>
      </c>
      <c r="D152" t="s">
        <v>786</v>
      </c>
      <c r="E152" t="s">
        <v>54</v>
      </c>
      <c r="F152" t="s">
        <v>782</v>
      </c>
      <c r="G152" t="s">
        <v>65</v>
      </c>
      <c r="H152">
        <v>75437</v>
      </c>
      <c r="I152">
        <v>75437</v>
      </c>
      <c r="J152" t="s">
        <v>56</v>
      </c>
      <c r="K152">
        <v>0</v>
      </c>
      <c r="L152">
        <v>0</v>
      </c>
      <c r="M152" t="s">
        <v>783</v>
      </c>
      <c r="N152" t="s">
        <v>192</v>
      </c>
      <c r="O152" s="8">
        <v>41916</v>
      </c>
      <c r="P152">
        <v>329</v>
      </c>
      <c r="Q152">
        <v>25</v>
      </c>
      <c r="R152">
        <v>304</v>
      </c>
      <c r="S152" s="8">
        <v>41612</v>
      </c>
      <c r="T152">
        <v>795</v>
      </c>
      <c r="U152">
        <v>0</v>
      </c>
      <c r="V152">
        <v>545</v>
      </c>
      <c r="W152">
        <v>95</v>
      </c>
      <c r="X152">
        <v>58</v>
      </c>
      <c r="Y152">
        <v>0</v>
      </c>
      <c r="Z152">
        <v>1493</v>
      </c>
      <c r="AA152">
        <v>4.5379939209726441</v>
      </c>
      <c r="AB152" t="s">
        <v>146</v>
      </c>
      <c r="AC152" t="s">
        <v>59</v>
      </c>
      <c r="AD152">
        <v>1</v>
      </c>
      <c r="AE152" t="s">
        <v>772</v>
      </c>
      <c r="AF152">
        <v>10</v>
      </c>
      <c r="AG152">
        <v>8</v>
      </c>
      <c r="AH152">
        <v>4</v>
      </c>
      <c r="AI152" t="s">
        <v>31</v>
      </c>
      <c r="AJ152">
        <v>6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 t="s">
        <v>36</v>
      </c>
      <c r="AR152">
        <v>1</v>
      </c>
      <c r="AS152" t="s">
        <v>43</v>
      </c>
      <c r="AT152">
        <v>0</v>
      </c>
      <c r="AU152">
        <v>3</v>
      </c>
      <c r="AV152">
        <v>11</v>
      </c>
      <c r="AW152">
        <v>4</v>
      </c>
      <c r="AX152">
        <v>3</v>
      </c>
      <c r="AY152">
        <v>0</v>
      </c>
      <c r="AZ152">
        <v>1</v>
      </c>
      <c r="BA152">
        <v>8</v>
      </c>
      <c r="BB152" t="s">
        <v>758</v>
      </c>
    </row>
    <row r="153" spans="1:54">
      <c r="A153">
        <v>10727</v>
      </c>
      <c r="B153">
        <v>1970</v>
      </c>
      <c r="C153">
        <v>54</v>
      </c>
      <c r="D153" t="s">
        <v>786</v>
      </c>
      <c r="E153" t="s">
        <v>68</v>
      </c>
      <c r="F153" t="s">
        <v>782</v>
      </c>
      <c r="G153" t="s">
        <v>55</v>
      </c>
      <c r="H153">
        <v>69084</v>
      </c>
      <c r="I153">
        <v>69084</v>
      </c>
      <c r="J153" t="s">
        <v>61</v>
      </c>
      <c r="K153">
        <v>1</v>
      </c>
      <c r="L153">
        <v>0</v>
      </c>
      <c r="M153" t="s">
        <v>12</v>
      </c>
      <c r="N153" t="s">
        <v>173</v>
      </c>
      <c r="O153" s="8">
        <v>41916</v>
      </c>
      <c r="P153">
        <v>319</v>
      </c>
      <c r="Q153">
        <v>43</v>
      </c>
      <c r="R153">
        <v>276</v>
      </c>
      <c r="S153" s="8">
        <v>41640</v>
      </c>
      <c r="T153">
        <v>1181</v>
      </c>
      <c r="U153">
        <v>107</v>
      </c>
      <c r="V153">
        <v>199</v>
      </c>
      <c r="W153">
        <v>39</v>
      </c>
      <c r="X153">
        <v>30</v>
      </c>
      <c r="Y153">
        <v>30</v>
      </c>
      <c r="Z153">
        <v>1586</v>
      </c>
      <c r="AA153">
        <v>4.9717868338557993</v>
      </c>
      <c r="AB153" t="s">
        <v>146</v>
      </c>
      <c r="AC153" t="s">
        <v>59</v>
      </c>
      <c r="AD153">
        <v>2</v>
      </c>
      <c r="AE153" t="s">
        <v>772</v>
      </c>
      <c r="AF153">
        <v>13</v>
      </c>
      <c r="AG153">
        <v>7</v>
      </c>
      <c r="AH153">
        <v>3</v>
      </c>
      <c r="AI153" t="s">
        <v>31</v>
      </c>
      <c r="AJ153">
        <v>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t="s">
        <v>67</v>
      </c>
      <c r="AR153">
        <v>0</v>
      </c>
      <c r="AS153" t="s">
        <v>785</v>
      </c>
      <c r="AT153">
        <v>0</v>
      </c>
      <c r="AU153">
        <v>3</v>
      </c>
      <c r="AV153">
        <v>11</v>
      </c>
      <c r="AW153">
        <v>4</v>
      </c>
      <c r="AX153">
        <v>3</v>
      </c>
      <c r="AY153">
        <v>0</v>
      </c>
      <c r="AZ153">
        <v>1</v>
      </c>
      <c r="BA153">
        <v>8</v>
      </c>
      <c r="BB153" t="s">
        <v>758</v>
      </c>
    </row>
    <row r="154" spans="1:54">
      <c r="A154">
        <v>5299</v>
      </c>
      <c r="B154">
        <v>1970</v>
      </c>
      <c r="C154">
        <v>54</v>
      </c>
      <c r="D154" t="s">
        <v>786</v>
      </c>
      <c r="E154" t="s">
        <v>68</v>
      </c>
      <c r="F154" t="s">
        <v>782</v>
      </c>
      <c r="G154" t="s">
        <v>55</v>
      </c>
      <c r="H154">
        <v>69084</v>
      </c>
      <c r="I154">
        <v>69084</v>
      </c>
      <c r="J154" t="s">
        <v>61</v>
      </c>
      <c r="K154">
        <v>1</v>
      </c>
      <c r="L154">
        <v>0</v>
      </c>
      <c r="M154" t="s">
        <v>12</v>
      </c>
      <c r="N154" t="s">
        <v>173</v>
      </c>
      <c r="O154" s="8">
        <v>41916</v>
      </c>
      <c r="P154">
        <v>319</v>
      </c>
      <c r="Q154">
        <v>43</v>
      </c>
      <c r="R154">
        <v>276</v>
      </c>
      <c r="S154" s="8">
        <v>41640</v>
      </c>
      <c r="T154">
        <v>1181</v>
      </c>
      <c r="U154">
        <v>107</v>
      </c>
      <c r="V154">
        <v>199</v>
      </c>
      <c r="W154">
        <v>39</v>
      </c>
      <c r="X154">
        <v>30</v>
      </c>
      <c r="Y154">
        <v>30</v>
      </c>
      <c r="Z154">
        <v>1586</v>
      </c>
      <c r="AA154">
        <v>4.9717868338557993</v>
      </c>
      <c r="AB154" t="s">
        <v>146</v>
      </c>
      <c r="AC154" t="s">
        <v>59</v>
      </c>
      <c r="AD154">
        <v>2</v>
      </c>
      <c r="AE154" t="s">
        <v>772</v>
      </c>
      <c r="AF154">
        <v>13</v>
      </c>
      <c r="AG154">
        <v>7</v>
      </c>
      <c r="AH154">
        <v>3</v>
      </c>
      <c r="AI154" t="s">
        <v>31</v>
      </c>
      <c r="AJ154">
        <v>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 t="s">
        <v>67</v>
      </c>
      <c r="AR154">
        <v>0</v>
      </c>
      <c r="AS154" t="s">
        <v>785</v>
      </c>
      <c r="AT154">
        <v>0</v>
      </c>
      <c r="AU154">
        <v>3</v>
      </c>
      <c r="AV154">
        <v>11</v>
      </c>
      <c r="AW154">
        <v>4</v>
      </c>
      <c r="AX154">
        <v>3</v>
      </c>
      <c r="AY154">
        <v>0</v>
      </c>
      <c r="AZ154">
        <v>1</v>
      </c>
      <c r="BA154">
        <v>8</v>
      </c>
      <c r="BB154" t="s">
        <v>758</v>
      </c>
    </row>
    <row r="155" spans="1:54">
      <c r="A155">
        <v>1137</v>
      </c>
      <c r="B155">
        <v>1964</v>
      </c>
      <c r="C155">
        <v>60</v>
      </c>
      <c r="D155" t="s">
        <v>784</v>
      </c>
      <c r="E155" t="s">
        <v>54</v>
      </c>
      <c r="F155" t="s">
        <v>782</v>
      </c>
      <c r="G155" t="s">
        <v>60</v>
      </c>
      <c r="H155">
        <v>81246</v>
      </c>
      <c r="I155">
        <v>81246</v>
      </c>
      <c r="J155" t="s">
        <v>56</v>
      </c>
      <c r="K155">
        <v>0</v>
      </c>
      <c r="L155">
        <v>0</v>
      </c>
      <c r="M155" t="s">
        <v>783</v>
      </c>
      <c r="N155" t="s">
        <v>128</v>
      </c>
      <c r="O155" s="8">
        <v>41916</v>
      </c>
      <c r="P155">
        <v>279</v>
      </c>
      <c r="Q155">
        <v>87</v>
      </c>
      <c r="R155">
        <v>192</v>
      </c>
      <c r="S155" s="8">
        <v>41724</v>
      </c>
      <c r="T155">
        <v>398</v>
      </c>
      <c r="U155">
        <v>190</v>
      </c>
      <c r="V155">
        <v>537</v>
      </c>
      <c r="W155">
        <v>61</v>
      </c>
      <c r="X155">
        <v>156</v>
      </c>
      <c r="Y155">
        <v>37</v>
      </c>
      <c r="Z155">
        <v>1379</v>
      </c>
      <c r="AA155">
        <v>4.9426523297491043</v>
      </c>
      <c r="AB155" t="s">
        <v>146</v>
      </c>
      <c r="AC155" t="s">
        <v>63</v>
      </c>
      <c r="AD155">
        <v>1</v>
      </c>
      <c r="AE155" t="s">
        <v>772</v>
      </c>
      <c r="AF155">
        <v>7</v>
      </c>
      <c r="AG155">
        <v>4</v>
      </c>
      <c r="AH155">
        <v>5</v>
      </c>
      <c r="AI155" t="s">
        <v>31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2</v>
      </c>
      <c r="AQ155" t="s">
        <v>36</v>
      </c>
      <c r="AR155">
        <v>1</v>
      </c>
      <c r="AS155" t="s">
        <v>43</v>
      </c>
      <c r="AT155">
        <v>0</v>
      </c>
      <c r="AU155">
        <v>3</v>
      </c>
      <c r="AV155">
        <v>11</v>
      </c>
      <c r="AW155">
        <v>4</v>
      </c>
      <c r="AX155">
        <v>3</v>
      </c>
      <c r="AY155">
        <v>0</v>
      </c>
      <c r="AZ155">
        <v>1</v>
      </c>
      <c r="BA155">
        <v>8</v>
      </c>
      <c r="BB155" t="s">
        <v>758</v>
      </c>
    </row>
    <row r="156" spans="1:54">
      <c r="A156">
        <v>7270</v>
      </c>
      <c r="B156">
        <v>1981</v>
      </c>
      <c r="C156">
        <v>43</v>
      </c>
      <c r="D156" t="s">
        <v>781</v>
      </c>
      <c r="E156" t="s">
        <v>54</v>
      </c>
      <c r="F156" t="s">
        <v>782</v>
      </c>
      <c r="G156" t="s">
        <v>71</v>
      </c>
      <c r="H156">
        <v>56981</v>
      </c>
      <c r="I156">
        <v>56981</v>
      </c>
      <c r="J156" t="s">
        <v>61</v>
      </c>
      <c r="K156">
        <v>0</v>
      </c>
      <c r="L156">
        <v>0</v>
      </c>
      <c r="M156" t="s">
        <v>783</v>
      </c>
      <c r="N156" t="s">
        <v>174</v>
      </c>
      <c r="O156" s="8">
        <v>41916</v>
      </c>
      <c r="P156">
        <v>252</v>
      </c>
      <c r="Q156">
        <v>91</v>
      </c>
      <c r="R156">
        <v>161</v>
      </c>
      <c r="S156" s="8">
        <v>41755</v>
      </c>
      <c r="T156">
        <v>908</v>
      </c>
      <c r="U156">
        <v>48</v>
      </c>
      <c r="V156">
        <v>217</v>
      </c>
      <c r="W156">
        <v>32</v>
      </c>
      <c r="X156">
        <v>12</v>
      </c>
      <c r="Y156">
        <v>24</v>
      </c>
      <c r="Z156">
        <v>1241</v>
      </c>
      <c r="AA156">
        <v>4.9246031746031749</v>
      </c>
      <c r="AB156" t="s">
        <v>146</v>
      </c>
      <c r="AC156" t="s">
        <v>63</v>
      </c>
      <c r="AD156">
        <v>1</v>
      </c>
      <c r="AE156" t="s">
        <v>772</v>
      </c>
      <c r="AF156">
        <v>13</v>
      </c>
      <c r="AG156">
        <v>2</v>
      </c>
      <c r="AH156">
        <v>3</v>
      </c>
      <c r="AI156" t="s">
        <v>31</v>
      </c>
      <c r="AJ156">
        <v>6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 t="s">
        <v>39</v>
      </c>
      <c r="AR156">
        <v>1</v>
      </c>
      <c r="AS156" t="s">
        <v>43</v>
      </c>
      <c r="AT156">
        <v>0</v>
      </c>
      <c r="AU156">
        <v>3</v>
      </c>
      <c r="AV156">
        <v>11</v>
      </c>
      <c r="AW156">
        <v>4</v>
      </c>
      <c r="AX156">
        <v>3</v>
      </c>
      <c r="AY156">
        <v>0</v>
      </c>
      <c r="AZ156">
        <v>1</v>
      </c>
      <c r="BA156">
        <v>8</v>
      </c>
      <c r="BB156" t="s">
        <v>758</v>
      </c>
    </row>
    <row r="157" spans="1:54">
      <c r="A157">
        <v>10150</v>
      </c>
      <c r="B157">
        <v>1961</v>
      </c>
      <c r="C157">
        <v>63</v>
      </c>
      <c r="D157" t="s">
        <v>784</v>
      </c>
      <c r="E157" t="s">
        <v>54</v>
      </c>
      <c r="F157" t="s">
        <v>782</v>
      </c>
      <c r="G157" t="s">
        <v>60</v>
      </c>
      <c r="H157">
        <v>86429</v>
      </c>
      <c r="I157">
        <v>86429</v>
      </c>
      <c r="J157" t="s">
        <v>56</v>
      </c>
      <c r="K157">
        <v>0</v>
      </c>
      <c r="L157">
        <v>0</v>
      </c>
      <c r="M157" t="s">
        <v>783</v>
      </c>
      <c r="N157" t="s">
        <v>191</v>
      </c>
      <c r="O157" s="8">
        <v>41916</v>
      </c>
      <c r="P157">
        <v>317</v>
      </c>
      <c r="Q157">
        <v>10</v>
      </c>
      <c r="R157">
        <v>307</v>
      </c>
      <c r="S157" s="8">
        <v>41609</v>
      </c>
      <c r="T157">
        <v>464</v>
      </c>
      <c r="U157">
        <v>28</v>
      </c>
      <c r="V157">
        <v>873</v>
      </c>
      <c r="W157">
        <v>29</v>
      </c>
      <c r="X157">
        <v>18</v>
      </c>
      <c r="Y157">
        <v>37</v>
      </c>
      <c r="Z157">
        <v>1449</v>
      </c>
      <c r="AA157">
        <v>4.5709779179810726</v>
      </c>
      <c r="AB157" t="s">
        <v>146</v>
      </c>
      <c r="AC157" t="s">
        <v>59</v>
      </c>
      <c r="AD157">
        <v>0</v>
      </c>
      <c r="AE157" t="s">
        <v>772</v>
      </c>
      <c r="AF157">
        <v>7</v>
      </c>
      <c r="AG157">
        <v>7</v>
      </c>
      <c r="AH157">
        <v>4</v>
      </c>
      <c r="AI157" t="s">
        <v>31</v>
      </c>
      <c r="AJ157">
        <v>2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 t="s">
        <v>36</v>
      </c>
      <c r="AR157">
        <v>1</v>
      </c>
      <c r="AS157" t="s">
        <v>43</v>
      </c>
      <c r="AT157">
        <v>0</v>
      </c>
      <c r="AU157">
        <v>3</v>
      </c>
      <c r="AV157">
        <v>11</v>
      </c>
      <c r="AW157">
        <v>4</v>
      </c>
      <c r="AX157">
        <v>3</v>
      </c>
      <c r="AY157">
        <v>0</v>
      </c>
      <c r="AZ157">
        <v>1</v>
      </c>
      <c r="BA157">
        <v>8</v>
      </c>
      <c r="BB157" t="s">
        <v>758</v>
      </c>
    </row>
    <row r="158" spans="1:54">
      <c r="A158">
        <v>10981</v>
      </c>
      <c r="B158">
        <v>1988</v>
      </c>
      <c r="C158">
        <v>36</v>
      </c>
      <c r="D158" t="s">
        <v>781</v>
      </c>
      <c r="E158" t="s">
        <v>54</v>
      </c>
      <c r="F158" t="s">
        <v>782</v>
      </c>
      <c r="G158" t="s">
        <v>55</v>
      </c>
      <c r="H158">
        <v>84219</v>
      </c>
      <c r="I158">
        <v>84219</v>
      </c>
      <c r="J158" t="s">
        <v>56</v>
      </c>
      <c r="K158">
        <v>0</v>
      </c>
      <c r="L158">
        <v>0</v>
      </c>
      <c r="M158" t="s">
        <v>783</v>
      </c>
      <c r="N158" t="s">
        <v>176</v>
      </c>
      <c r="O158" s="8">
        <v>41916</v>
      </c>
      <c r="P158">
        <v>244</v>
      </c>
      <c r="Q158">
        <v>27</v>
      </c>
      <c r="R158">
        <v>217</v>
      </c>
      <c r="S158" s="8">
        <v>41699</v>
      </c>
      <c r="T158">
        <v>434</v>
      </c>
      <c r="U158">
        <v>137</v>
      </c>
      <c r="V158">
        <v>400</v>
      </c>
      <c r="W158">
        <v>45</v>
      </c>
      <c r="X158">
        <v>137</v>
      </c>
      <c r="Y158">
        <v>45</v>
      </c>
      <c r="Z158">
        <v>1198</v>
      </c>
      <c r="AA158">
        <v>4.9098360655737707</v>
      </c>
      <c r="AB158" t="s">
        <v>146</v>
      </c>
      <c r="AC158" t="s">
        <v>59</v>
      </c>
      <c r="AD158">
        <v>1</v>
      </c>
      <c r="AE158" t="s">
        <v>772</v>
      </c>
      <c r="AF158">
        <v>10</v>
      </c>
      <c r="AG158">
        <v>3</v>
      </c>
      <c r="AH158">
        <v>4</v>
      </c>
      <c r="AI158" t="s">
        <v>31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t="s">
        <v>67</v>
      </c>
      <c r="AR158">
        <v>0</v>
      </c>
      <c r="AS158" t="s">
        <v>785</v>
      </c>
      <c r="AT158">
        <v>0</v>
      </c>
      <c r="AU158">
        <v>3</v>
      </c>
      <c r="AV158">
        <v>11</v>
      </c>
      <c r="AW158">
        <v>4</v>
      </c>
      <c r="AX158">
        <v>3</v>
      </c>
      <c r="AY158">
        <v>0</v>
      </c>
      <c r="AZ158">
        <v>1</v>
      </c>
      <c r="BA158">
        <v>8</v>
      </c>
      <c r="BB158" t="s">
        <v>758</v>
      </c>
    </row>
    <row r="159" spans="1:54">
      <c r="A159">
        <v>486</v>
      </c>
      <c r="B159">
        <v>1988</v>
      </c>
      <c r="C159">
        <v>36</v>
      </c>
      <c r="D159" t="s">
        <v>781</v>
      </c>
      <c r="E159" t="s">
        <v>54</v>
      </c>
      <c r="F159" t="s">
        <v>782</v>
      </c>
      <c r="G159" t="s">
        <v>55</v>
      </c>
      <c r="H159">
        <v>84219</v>
      </c>
      <c r="I159">
        <v>84219</v>
      </c>
      <c r="J159" t="s">
        <v>56</v>
      </c>
      <c r="K159">
        <v>0</v>
      </c>
      <c r="L159">
        <v>0</v>
      </c>
      <c r="M159" t="s">
        <v>783</v>
      </c>
      <c r="N159" t="s">
        <v>176</v>
      </c>
      <c r="O159" s="8">
        <v>41916</v>
      </c>
      <c r="P159">
        <v>244</v>
      </c>
      <c r="Q159">
        <v>27</v>
      </c>
      <c r="R159">
        <v>217</v>
      </c>
      <c r="S159" s="8">
        <v>41699</v>
      </c>
      <c r="T159">
        <v>434</v>
      </c>
      <c r="U159">
        <v>137</v>
      </c>
      <c r="V159">
        <v>400</v>
      </c>
      <c r="W159">
        <v>45</v>
      </c>
      <c r="X159">
        <v>137</v>
      </c>
      <c r="Y159">
        <v>45</v>
      </c>
      <c r="Z159">
        <v>1198</v>
      </c>
      <c r="AA159">
        <v>4.9098360655737707</v>
      </c>
      <c r="AB159" t="s">
        <v>146</v>
      </c>
      <c r="AC159" t="s">
        <v>59</v>
      </c>
      <c r="AD159">
        <v>1</v>
      </c>
      <c r="AE159" t="s">
        <v>772</v>
      </c>
      <c r="AF159">
        <v>10</v>
      </c>
      <c r="AG159">
        <v>3</v>
      </c>
      <c r="AH159">
        <v>4</v>
      </c>
      <c r="AI159" t="s">
        <v>31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t="s">
        <v>67</v>
      </c>
      <c r="AR159">
        <v>0</v>
      </c>
      <c r="AS159" t="s">
        <v>785</v>
      </c>
      <c r="AT159">
        <v>0</v>
      </c>
      <c r="AU159">
        <v>3</v>
      </c>
      <c r="AV159">
        <v>11</v>
      </c>
      <c r="AW159">
        <v>4</v>
      </c>
      <c r="AX159">
        <v>3</v>
      </c>
      <c r="AY159">
        <v>0</v>
      </c>
      <c r="AZ159">
        <v>1</v>
      </c>
      <c r="BA159">
        <v>8</v>
      </c>
      <c r="BB159" t="s">
        <v>758</v>
      </c>
    </row>
    <row r="160" spans="1:54">
      <c r="A160">
        <v>500</v>
      </c>
      <c r="B160">
        <v>1977</v>
      </c>
      <c r="C160">
        <v>47</v>
      </c>
      <c r="D160" t="s">
        <v>786</v>
      </c>
      <c r="E160" t="s">
        <v>54</v>
      </c>
      <c r="F160" t="s">
        <v>782</v>
      </c>
      <c r="G160" t="s">
        <v>65</v>
      </c>
      <c r="H160">
        <v>96876</v>
      </c>
      <c r="I160">
        <v>96876</v>
      </c>
      <c r="J160" t="s">
        <v>101</v>
      </c>
      <c r="K160">
        <v>0</v>
      </c>
      <c r="L160">
        <v>0</v>
      </c>
      <c r="M160" t="s">
        <v>783</v>
      </c>
      <c r="N160" t="s">
        <v>190</v>
      </c>
      <c r="O160" s="8">
        <v>41916</v>
      </c>
      <c r="P160">
        <v>424</v>
      </c>
      <c r="Q160">
        <v>79</v>
      </c>
      <c r="R160">
        <v>345</v>
      </c>
      <c r="S160" s="8">
        <v>41571</v>
      </c>
      <c r="T160">
        <v>908</v>
      </c>
      <c r="U160">
        <v>43</v>
      </c>
      <c r="V160">
        <v>735</v>
      </c>
      <c r="W160">
        <v>40</v>
      </c>
      <c r="X160">
        <v>194</v>
      </c>
      <c r="Y160">
        <v>21</v>
      </c>
      <c r="Z160">
        <v>1941</v>
      </c>
      <c r="AA160">
        <v>4.5778301886792452</v>
      </c>
      <c r="AB160" t="s">
        <v>146</v>
      </c>
      <c r="AC160" t="s">
        <v>63</v>
      </c>
      <c r="AD160">
        <v>1</v>
      </c>
      <c r="AE160" t="s">
        <v>772</v>
      </c>
      <c r="AF160">
        <v>9</v>
      </c>
      <c r="AG160">
        <v>7</v>
      </c>
      <c r="AH160">
        <v>7</v>
      </c>
      <c r="AI160" t="s">
        <v>31</v>
      </c>
      <c r="AJ160">
        <v>2</v>
      </c>
      <c r="AK160">
        <v>1</v>
      </c>
      <c r="AL160">
        <v>0</v>
      </c>
      <c r="AM160">
        <v>0</v>
      </c>
      <c r="AN160">
        <v>1</v>
      </c>
      <c r="AO160">
        <v>1</v>
      </c>
      <c r="AP160">
        <v>3</v>
      </c>
      <c r="AQ160" t="s">
        <v>36</v>
      </c>
      <c r="AR160">
        <v>1</v>
      </c>
      <c r="AS160" t="s">
        <v>43</v>
      </c>
      <c r="AT160">
        <v>0</v>
      </c>
      <c r="AU160">
        <v>3</v>
      </c>
      <c r="AV160">
        <v>11</v>
      </c>
      <c r="AW160">
        <v>4</v>
      </c>
      <c r="AX160">
        <v>3</v>
      </c>
      <c r="AY160">
        <v>0</v>
      </c>
      <c r="AZ160">
        <v>1</v>
      </c>
      <c r="BA160">
        <v>8</v>
      </c>
      <c r="BB160" t="s">
        <v>758</v>
      </c>
    </row>
    <row r="161" spans="1:54">
      <c r="A161">
        <v>4390</v>
      </c>
      <c r="B161">
        <v>1954</v>
      </c>
      <c r="C161">
        <v>70</v>
      </c>
      <c r="D161" t="s">
        <v>784</v>
      </c>
      <c r="E161" t="s">
        <v>54</v>
      </c>
      <c r="F161" t="s">
        <v>782</v>
      </c>
      <c r="G161" t="s">
        <v>65</v>
      </c>
      <c r="H161">
        <v>75315</v>
      </c>
      <c r="I161">
        <v>75315</v>
      </c>
      <c r="J161" t="s">
        <v>56</v>
      </c>
      <c r="K161">
        <v>0</v>
      </c>
      <c r="L161">
        <v>1</v>
      </c>
      <c r="M161" t="s">
        <v>12</v>
      </c>
      <c r="N161" t="s">
        <v>178</v>
      </c>
      <c r="O161" s="8">
        <v>41916</v>
      </c>
      <c r="P161">
        <v>172</v>
      </c>
      <c r="Q161">
        <v>14</v>
      </c>
      <c r="R161">
        <v>158</v>
      </c>
      <c r="S161" s="8">
        <v>41758</v>
      </c>
      <c r="T161">
        <v>459</v>
      </c>
      <c r="U161">
        <v>15</v>
      </c>
      <c r="V161">
        <v>171</v>
      </c>
      <c r="W161">
        <v>142</v>
      </c>
      <c r="X161">
        <v>23</v>
      </c>
      <c r="Y161">
        <v>31</v>
      </c>
      <c r="Z161">
        <v>841</v>
      </c>
      <c r="AA161">
        <v>4.8895348837209305</v>
      </c>
      <c r="AB161" t="s">
        <v>146</v>
      </c>
      <c r="AC161" t="s">
        <v>59</v>
      </c>
      <c r="AD161">
        <v>2</v>
      </c>
      <c r="AE161" t="s">
        <v>772</v>
      </c>
      <c r="AF161">
        <v>12</v>
      </c>
      <c r="AG161">
        <v>5</v>
      </c>
      <c r="AH161">
        <v>4</v>
      </c>
      <c r="AI161" t="s">
        <v>31</v>
      </c>
      <c r="AJ161">
        <v>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t="s">
        <v>67</v>
      </c>
      <c r="AR161">
        <v>0</v>
      </c>
      <c r="AS161" t="s">
        <v>785</v>
      </c>
      <c r="AT161">
        <v>0</v>
      </c>
      <c r="AU161">
        <v>3</v>
      </c>
      <c r="AV161">
        <v>11</v>
      </c>
      <c r="AW161">
        <v>4</v>
      </c>
      <c r="AX161">
        <v>3</v>
      </c>
      <c r="AY161">
        <v>0</v>
      </c>
      <c r="AZ161">
        <v>1</v>
      </c>
      <c r="BA161">
        <v>8</v>
      </c>
      <c r="BB161" t="s">
        <v>758</v>
      </c>
    </row>
    <row r="162" spans="1:54">
      <c r="A162">
        <v>10548</v>
      </c>
      <c r="B162">
        <v>1995</v>
      </c>
      <c r="C162">
        <v>29</v>
      </c>
      <c r="D162" t="s">
        <v>788</v>
      </c>
      <c r="E162" t="s">
        <v>54</v>
      </c>
      <c r="F162" t="s">
        <v>782</v>
      </c>
      <c r="G162" t="s">
        <v>60</v>
      </c>
      <c r="H162">
        <v>71163</v>
      </c>
      <c r="I162">
        <v>71163</v>
      </c>
      <c r="J162" t="s">
        <v>61</v>
      </c>
      <c r="K162">
        <v>0</v>
      </c>
      <c r="L162">
        <v>0</v>
      </c>
      <c r="M162" t="s">
        <v>783</v>
      </c>
      <c r="N162" t="s">
        <v>189</v>
      </c>
      <c r="O162" s="8">
        <v>41916</v>
      </c>
      <c r="P162">
        <v>209</v>
      </c>
      <c r="Q162">
        <v>30</v>
      </c>
      <c r="R162">
        <v>179</v>
      </c>
      <c r="S162" s="8">
        <v>41737</v>
      </c>
      <c r="T162">
        <v>283</v>
      </c>
      <c r="U162">
        <v>17</v>
      </c>
      <c r="V162">
        <v>372</v>
      </c>
      <c r="W162">
        <v>138</v>
      </c>
      <c r="X162">
        <v>106</v>
      </c>
      <c r="Y162">
        <v>44</v>
      </c>
      <c r="Z162">
        <v>960</v>
      </c>
      <c r="AA162">
        <v>4.5933014354066986</v>
      </c>
      <c r="AB162" t="s">
        <v>146</v>
      </c>
      <c r="AC162" t="s">
        <v>59</v>
      </c>
      <c r="AD162">
        <v>1</v>
      </c>
      <c r="AE162" t="s">
        <v>772</v>
      </c>
      <c r="AF162">
        <v>12</v>
      </c>
      <c r="AG162">
        <v>3</v>
      </c>
      <c r="AH162">
        <v>8</v>
      </c>
      <c r="AI162" t="s">
        <v>31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t="s">
        <v>67</v>
      </c>
      <c r="AR162">
        <v>0</v>
      </c>
      <c r="AS162" t="s">
        <v>785</v>
      </c>
      <c r="AT162">
        <v>0</v>
      </c>
      <c r="AU162">
        <v>3</v>
      </c>
      <c r="AV162">
        <v>11</v>
      </c>
      <c r="AW162">
        <v>4</v>
      </c>
      <c r="AX162">
        <v>3</v>
      </c>
      <c r="AY162">
        <v>0</v>
      </c>
      <c r="AZ162">
        <v>1</v>
      </c>
      <c r="BA162">
        <v>8</v>
      </c>
      <c r="BB162" t="s">
        <v>758</v>
      </c>
    </row>
    <row r="163" spans="1:54">
      <c r="A163">
        <v>2008</v>
      </c>
      <c r="B163">
        <v>1978</v>
      </c>
      <c r="C163">
        <v>46</v>
      </c>
      <c r="D163" t="s">
        <v>786</v>
      </c>
      <c r="E163" t="s">
        <v>54</v>
      </c>
      <c r="F163" t="s">
        <v>782</v>
      </c>
      <c r="G163" t="s">
        <v>55</v>
      </c>
      <c r="H163">
        <v>77583</v>
      </c>
      <c r="I163">
        <v>77583</v>
      </c>
      <c r="J163" t="s">
        <v>56</v>
      </c>
      <c r="K163">
        <v>0</v>
      </c>
      <c r="L163">
        <v>0</v>
      </c>
      <c r="M163" t="s">
        <v>783</v>
      </c>
      <c r="N163" t="s">
        <v>179</v>
      </c>
      <c r="O163" s="8">
        <v>41916</v>
      </c>
      <c r="P163">
        <v>236</v>
      </c>
      <c r="Q163">
        <v>93</v>
      </c>
      <c r="R163">
        <v>143</v>
      </c>
      <c r="S163" s="8">
        <v>41773</v>
      </c>
      <c r="T163">
        <v>372</v>
      </c>
      <c r="U163">
        <v>23</v>
      </c>
      <c r="V163">
        <v>384</v>
      </c>
      <c r="W163">
        <v>250</v>
      </c>
      <c r="X163">
        <v>12</v>
      </c>
      <c r="Y163">
        <v>108</v>
      </c>
      <c r="Z163">
        <v>1149</v>
      </c>
      <c r="AA163">
        <v>4.8686440677966099</v>
      </c>
      <c r="AB163" t="s">
        <v>146</v>
      </c>
      <c r="AC163" t="s">
        <v>63</v>
      </c>
      <c r="AD163">
        <v>1</v>
      </c>
      <c r="AE163" t="s">
        <v>772</v>
      </c>
      <c r="AF163">
        <v>9</v>
      </c>
      <c r="AG163">
        <v>4</v>
      </c>
      <c r="AH163">
        <v>5</v>
      </c>
      <c r="AI163" t="s">
        <v>31</v>
      </c>
      <c r="AJ163">
        <v>2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1</v>
      </c>
      <c r="AQ163" t="s">
        <v>36</v>
      </c>
      <c r="AR163">
        <v>1</v>
      </c>
      <c r="AS163" t="s">
        <v>43</v>
      </c>
      <c r="AT163">
        <v>0</v>
      </c>
      <c r="AU163">
        <v>3</v>
      </c>
      <c r="AV163">
        <v>11</v>
      </c>
      <c r="AW163">
        <v>4</v>
      </c>
      <c r="AX163">
        <v>3</v>
      </c>
      <c r="AY163">
        <v>0</v>
      </c>
      <c r="AZ163">
        <v>1</v>
      </c>
      <c r="BA163">
        <v>8</v>
      </c>
      <c r="BB163" t="s">
        <v>758</v>
      </c>
    </row>
    <row r="164" spans="1:54">
      <c r="A164">
        <v>3535</v>
      </c>
      <c r="B164">
        <v>1965</v>
      </c>
      <c r="C164">
        <v>59</v>
      </c>
      <c r="D164" t="s">
        <v>786</v>
      </c>
      <c r="E164" t="s">
        <v>54</v>
      </c>
      <c r="F164" t="s">
        <v>782</v>
      </c>
      <c r="G164" t="s">
        <v>60</v>
      </c>
      <c r="H164">
        <v>66294</v>
      </c>
      <c r="I164">
        <v>66294</v>
      </c>
      <c r="J164" t="s">
        <v>61</v>
      </c>
      <c r="K164">
        <v>0</v>
      </c>
      <c r="L164">
        <v>0</v>
      </c>
      <c r="M164" t="s">
        <v>783</v>
      </c>
      <c r="N164" t="s">
        <v>94</v>
      </c>
      <c r="O164" s="8">
        <v>41916</v>
      </c>
      <c r="P164">
        <v>201</v>
      </c>
      <c r="Q164">
        <v>68</v>
      </c>
      <c r="R164">
        <v>133</v>
      </c>
      <c r="S164" s="8">
        <v>41783</v>
      </c>
      <c r="T164">
        <v>251</v>
      </c>
      <c r="U164">
        <v>108</v>
      </c>
      <c r="V164">
        <v>334</v>
      </c>
      <c r="W164">
        <v>65</v>
      </c>
      <c r="X164">
        <v>92</v>
      </c>
      <c r="Y164">
        <v>117</v>
      </c>
      <c r="Z164">
        <v>967</v>
      </c>
      <c r="AA164">
        <v>4.810945273631841</v>
      </c>
      <c r="AB164" t="s">
        <v>146</v>
      </c>
      <c r="AC164" t="s">
        <v>63</v>
      </c>
      <c r="AD164">
        <v>1</v>
      </c>
      <c r="AE164" t="s">
        <v>772</v>
      </c>
      <c r="AF164">
        <v>5</v>
      </c>
      <c r="AG164">
        <v>4</v>
      </c>
      <c r="AH164">
        <v>3</v>
      </c>
      <c r="AI164" t="s">
        <v>31</v>
      </c>
      <c r="AJ164">
        <v>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t="s">
        <v>67</v>
      </c>
      <c r="AR164">
        <v>0</v>
      </c>
      <c r="AS164" t="s">
        <v>785</v>
      </c>
      <c r="AT164">
        <v>0</v>
      </c>
      <c r="AU164">
        <v>3</v>
      </c>
      <c r="AV164">
        <v>11</v>
      </c>
      <c r="AW164">
        <v>4</v>
      </c>
      <c r="AX164">
        <v>3</v>
      </c>
      <c r="AY164">
        <v>0</v>
      </c>
      <c r="AZ164">
        <v>1</v>
      </c>
      <c r="BA164">
        <v>8</v>
      </c>
      <c r="BB164" t="s">
        <v>758</v>
      </c>
    </row>
    <row r="165" spans="1:54">
      <c r="A165">
        <v>6303</v>
      </c>
      <c r="B165">
        <v>1986</v>
      </c>
      <c r="C165">
        <v>38</v>
      </c>
      <c r="D165" t="s">
        <v>781</v>
      </c>
      <c r="E165" t="s">
        <v>68</v>
      </c>
      <c r="F165" t="s">
        <v>782</v>
      </c>
      <c r="G165" t="s">
        <v>65</v>
      </c>
      <c r="H165">
        <v>91820</v>
      </c>
      <c r="I165">
        <v>91820</v>
      </c>
      <c r="J165" t="s">
        <v>56</v>
      </c>
      <c r="K165">
        <v>0</v>
      </c>
      <c r="L165">
        <v>0</v>
      </c>
      <c r="M165" t="s">
        <v>783</v>
      </c>
      <c r="N165" t="s">
        <v>180</v>
      </c>
      <c r="O165" s="8">
        <v>41916</v>
      </c>
      <c r="P165">
        <v>315</v>
      </c>
      <c r="Q165">
        <v>72</v>
      </c>
      <c r="R165">
        <v>243</v>
      </c>
      <c r="S165" s="8">
        <v>41673</v>
      </c>
      <c r="T165">
        <v>410</v>
      </c>
      <c r="U165">
        <v>73</v>
      </c>
      <c r="V165">
        <v>747</v>
      </c>
      <c r="W165">
        <v>76</v>
      </c>
      <c r="X165">
        <v>161</v>
      </c>
      <c r="Y165">
        <v>30</v>
      </c>
      <c r="Z165">
        <v>1497</v>
      </c>
      <c r="AA165">
        <v>4.7523809523809524</v>
      </c>
      <c r="AB165" t="s">
        <v>146</v>
      </c>
      <c r="AC165" t="s">
        <v>63</v>
      </c>
      <c r="AD165">
        <v>0</v>
      </c>
      <c r="AE165" t="s">
        <v>772</v>
      </c>
      <c r="AF165">
        <v>12</v>
      </c>
      <c r="AG165">
        <v>5</v>
      </c>
      <c r="AH165">
        <v>5</v>
      </c>
      <c r="AI165" t="s">
        <v>31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t="s">
        <v>67</v>
      </c>
      <c r="AR165">
        <v>0</v>
      </c>
      <c r="AS165" t="s">
        <v>785</v>
      </c>
      <c r="AT165">
        <v>0</v>
      </c>
      <c r="AU165">
        <v>3</v>
      </c>
      <c r="AV165">
        <v>11</v>
      </c>
      <c r="AW165">
        <v>4</v>
      </c>
      <c r="AX165">
        <v>3</v>
      </c>
      <c r="AY165">
        <v>0</v>
      </c>
      <c r="AZ165">
        <v>1</v>
      </c>
      <c r="BA165">
        <v>8</v>
      </c>
      <c r="BB165" t="s">
        <v>758</v>
      </c>
    </row>
    <row r="166" spans="1:54">
      <c r="A166">
        <v>4994</v>
      </c>
      <c r="B166">
        <v>1943</v>
      </c>
      <c r="C166">
        <v>81</v>
      </c>
      <c r="D166" t="s">
        <v>787</v>
      </c>
      <c r="E166" t="s">
        <v>64</v>
      </c>
      <c r="F166" t="s">
        <v>782</v>
      </c>
      <c r="G166" t="s">
        <v>60</v>
      </c>
      <c r="H166">
        <v>77598</v>
      </c>
      <c r="I166">
        <v>77598</v>
      </c>
      <c r="J166" t="s">
        <v>56</v>
      </c>
      <c r="K166">
        <v>0</v>
      </c>
      <c r="L166">
        <v>0</v>
      </c>
      <c r="M166" t="s">
        <v>783</v>
      </c>
      <c r="N166" t="s">
        <v>181</v>
      </c>
      <c r="O166" s="8">
        <v>41916</v>
      </c>
      <c r="P166">
        <v>368</v>
      </c>
      <c r="Q166">
        <v>53</v>
      </c>
      <c r="R166">
        <v>315</v>
      </c>
      <c r="S166" s="8">
        <v>41601</v>
      </c>
      <c r="T166">
        <v>1193</v>
      </c>
      <c r="U166">
        <v>33</v>
      </c>
      <c r="V166">
        <v>281</v>
      </c>
      <c r="W166">
        <v>129</v>
      </c>
      <c r="X166">
        <v>66</v>
      </c>
      <c r="Y166">
        <v>33</v>
      </c>
      <c r="Z166">
        <v>1735</v>
      </c>
      <c r="AA166">
        <v>4.7146739130434785</v>
      </c>
      <c r="AB166" t="s">
        <v>146</v>
      </c>
      <c r="AC166" t="s">
        <v>63</v>
      </c>
      <c r="AD166">
        <v>1</v>
      </c>
      <c r="AE166" t="s">
        <v>772</v>
      </c>
      <c r="AF166">
        <v>13</v>
      </c>
      <c r="AG166">
        <v>7</v>
      </c>
      <c r="AH166">
        <v>5</v>
      </c>
      <c r="AI166" t="s">
        <v>31</v>
      </c>
      <c r="AJ166">
        <v>3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 t="s">
        <v>40</v>
      </c>
      <c r="AR166">
        <v>1</v>
      </c>
      <c r="AS166" t="s">
        <v>43</v>
      </c>
      <c r="AT166">
        <v>0</v>
      </c>
      <c r="AU166">
        <v>3</v>
      </c>
      <c r="AV166">
        <v>11</v>
      </c>
      <c r="AW166">
        <v>4</v>
      </c>
      <c r="AX166">
        <v>3</v>
      </c>
      <c r="AY166">
        <v>0</v>
      </c>
      <c r="AZ166">
        <v>1</v>
      </c>
      <c r="BA166">
        <v>8</v>
      </c>
      <c r="BB166" t="s">
        <v>758</v>
      </c>
    </row>
    <row r="167" spans="1:54">
      <c r="A167">
        <v>3643</v>
      </c>
      <c r="B167">
        <v>1974</v>
      </c>
      <c r="C167">
        <v>50</v>
      </c>
      <c r="D167" t="s">
        <v>786</v>
      </c>
      <c r="E167" t="s">
        <v>64</v>
      </c>
      <c r="F167" t="s">
        <v>782</v>
      </c>
      <c r="G167" t="s">
        <v>55</v>
      </c>
      <c r="H167">
        <v>63206</v>
      </c>
      <c r="I167">
        <v>63206</v>
      </c>
      <c r="J167" t="s">
        <v>61</v>
      </c>
      <c r="K167">
        <v>0</v>
      </c>
      <c r="L167">
        <v>0</v>
      </c>
      <c r="M167" t="s">
        <v>783</v>
      </c>
      <c r="N167" t="s">
        <v>182</v>
      </c>
      <c r="O167" s="8">
        <v>41916</v>
      </c>
      <c r="P167">
        <v>198</v>
      </c>
      <c r="Q167">
        <v>65</v>
      </c>
      <c r="R167">
        <v>133</v>
      </c>
      <c r="S167" s="8">
        <v>41783</v>
      </c>
      <c r="T167">
        <v>750</v>
      </c>
      <c r="U167">
        <v>8</v>
      </c>
      <c r="V167">
        <v>125</v>
      </c>
      <c r="W167">
        <v>11</v>
      </c>
      <c r="X167">
        <v>8</v>
      </c>
      <c r="Y167">
        <v>26</v>
      </c>
      <c r="Z167">
        <v>928</v>
      </c>
      <c r="AA167">
        <v>4.6868686868686869</v>
      </c>
      <c r="AB167" t="s">
        <v>146</v>
      </c>
      <c r="AC167" t="s">
        <v>63</v>
      </c>
      <c r="AD167">
        <v>1</v>
      </c>
      <c r="AE167" t="s">
        <v>772</v>
      </c>
      <c r="AF167">
        <v>6</v>
      </c>
      <c r="AG167">
        <v>4</v>
      </c>
      <c r="AH167">
        <v>3</v>
      </c>
      <c r="AI167" t="s">
        <v>31</v>
      </c>
      <c r="AJ167">
        <v>2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 t="s">
        <v>40</v>
      </c>
      <c r="AR167">
        <v>1</v>
      </c>
      <c r="AS167" t="s">
        <v>43</v>
      </c>
      <c r="AT167">
        <v>0</v>
      </c>
      <c r="AU167">
        <v>3</v>
      </c>
      <c r="AV167">
        <v>11</v>
      </c>
      <c r="AW167">
        <v>4</v>
      </c>
      <c r="AX167">
        <v>3</v>
      </c>
      <c r="AY167">
        <v>0</v>
      </c>
      <c r="AZ167">
        <v>1</v>
      </c>
      <c r="BA167">
        <v>8</v>
      </c>
      <c r="BB167" t="s">
        <v>758</v>
      </c>
    </row>
    <row r="168" spans="1:54">
      <c r="A168">
        <v>6421</v>
      </c>
      <c r="B168">
        <v>1961</v>
      </c>
      <c r="C168">
        <v>63</v>
      </c>
      <c r="D168" t="s">
        <v>784</v>
      </c>
      <c r="E168" t="s">
        <v>54</v>
      </c>
      <c r="F168" t="s">
        <v>782</v>
      </c>
      <c r="G168" t="s">
        <v>65</v>
      </c>
      <c r="H168">
        <v>88347</v>
      </c>
      <c r="I168">
        <v>88347</v>
      </c>
      <c r="J168" t="s">
        <v>56</v>
      </c>
      <c r="K168">
        <v>0</v>
      </c>
      <c r="L168">
        <v>0</v>
      </c>
      <c r="M168" t="s">
        <v>783</v>
      </c>
      <c r="N168" t="s">
        <v>186</v>
      </c>
      <c r="O168" s="8">
        <v>41916</v>
      </c>
      <c r="P168">
        <v>458</v>
      </c>
      <c r="Q168">
        <v>32</v>
      </c>
      <c r="R168">
        <v>426</v>
      </c>
      <c r="S168" s="8">
        <v>41490</v>
      </c>
      <c r="T168">
        <v>1050</v>
      </c>
      <c r="U168">
        <v>178</v>
      </c>
      <c r="V168">
        <v>555</v>
      </c>
      <c r="W168">
        <v>77</v>
      </c>
      <c r="X168">
        <v>138</v>
      </c>
      <c r="Y168">
        <v>118</v>
      </c>
      <c r="Z168">
        <v>2116</v>
      </c>
      <c r="AA168">
        <v>4.6200873362445414</v>
      </c>
      <c r="AB168" t="s">
        <v>146</v>
      </c>
      <c r="AC168" t="s">
        <v>59</v>
      </c>
      <c r="AD168">
        <v>1</v>
      </c>
      <c r="AE168" t="s">
        <v>772</v>
      </c>
      <c r="AF168">
        <v>9</v>
      </c>
      <c r="AG168">
        <v>4</v>
      </c>
      <c r="AH168">
        <v>7</v>
      </c>
      <c r="AI168" t="s">
        <v>31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1</v>
      </c>
      <c r="AQ168" t="s">
        <v>36</v>
      </c>
      <c r="AR168">
        <v>1</v>
      </c>
      <c r="AS168" t="s">
        <v>43</v>
      </c>
      <c r="AT168">
        <v>0</v>
      </c>
      <c r="AU168">
        <v>3</v>
      </c>
      <c r="AV168">
        <v>11</v>
      </c>
      <c r="AW168">
        <v>4</v>
      </c>
      <c r="AX168">
        <v>3</v>
      </c>
      <c r="AY168">
        <v>0</v>
      </c>
      <c r="AZ168">
        <v>1</v>
      </c>
      <c r="BA168">
        <v>8</v>
      </c>
      <c r="BB168" t="s">
        <v>758</v>
      </c>
    </row>
    <row r="169" spans="1:54">
      <c r="A169">
        <v>3635</v>
      </c>
      <c r="B169">
        <v>1962</v>
      </c>
      <c r="C169">
        <v>62</v>
      </c>
      <c r="D169" t="s">
        <v>784</v>
      </c>
      <c r="E169" t="s">
        <v>68</v>
      </c>
      <c r="F169" t="s">
        <v>782</v>
      </c>
      <c r="G169" t="s">
        <v>60</v>
      </c>
      <c r="H169">
        <v>52597</v>
      </c>
      <c r="I169">
        <v>52597</v>
      </c>
      <c r="J169" t="s">
        <v>175</v>
      </c>
      <c r="K169">
        <v>0</v>
      </c>
      <c r="L169">
        <v>1</v>
      </c>
      <c r="M169" t="s">
        <v>12</v>
      </c>
      <c r="N169" t="s">
        <v>109</v>
      </c>
      <c r="O169" s="8">
        <v>41916</v>
      </c>
      <c r="P169">
        <v>150</v>
      </c>
      <c r="Q169">
        <v>69</v>
      </c>
      <c r="R169">
        <v>81</v>
      </c>
      <c r="S169" s="8">
        <v>41835</v>
      </c>
      <c r="T169">
        <v>492</v>
      </c>
      <c r="U169">
        <v>0</v>
      </c>
      <c r="V169">
        <v>37</v>
      </c>
      <c r="W169">
        <v>7</v>
      </c>
      <c r="X169">
        <v>0</v>
      </c>
      <c r="Y169">
        <v>42</v>
      </c>
      <c r="Z169">
        <v>578</v>
      </c>
      <c r="AA169">
        <v>3.8533333333333335</v>
      </c>
      <c r="AB169" t="s">
        <v>146</v>
      </c>
      <c r="AC169" t="s">
        <v>63</v>
      </c>
      <c r="AD169">
        <v>3</v>
      </c>
      <c r="AE169" t="s">
        <v>772</v>
      </c>
      <c r="AF169">
        <v>8</v>
      </c>
      <c r="AG169">
        <v>6</v>
      </c>
      <c r="AH169">
        <v>3</v>
      </c>
      <c r="AI169" t="s">
        <v>31</v>
      </c>
      <c r="AJ169">
        <v>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t="s">
        <v>67</v>
      </c>
      <c r="AR169">
        <v>0</v>
      </c>
      <c r="AS169" t="s">
        <v>785</v>
      </c>
      <c r="AT169">
        <v>0</v>
      </c>
      <c r="AU169">
        <v>3</v>
      </c>
      <c r="AV169">
        <v>11</v>
      </c>
      <c r="AW169">
        <v>0</v>
      </c>
      <c r="AX169">
        <v>3</v>
      </c>
      <c r="AY169">
        <v>0</v>
      </c>
      <c r="AZ169">
        <v>1</v>
      </c>
      <c r="BA169">
        <v>4</v>
      </c>
      <c r="BB169" t="s">
        <v>759</v>
      </c>
    </row>
    <row r="170" spans="1:54">
      <c r="A170">
        <v>5512</v>
      </c>
      <c r="B170">
        <v>1977</v>
      </c>
      <c r="C170">
        <v>47</v>
      </c>
      <c r="D170" t="s">
        <v>786</v>
      </c>
      <c r="E170" t="s">
        <v>64</v>
      </c>
      <c r="F170" t="s">
        <v>782</v>
      </c>
      <c r="G170" t="s">
        <v>55</v>
      </c>
      <c r="H170">
        <v>55842</v>
      </c>
      <c r="I170">
        <v>55842</v>
      </c>
      <c r="J170" t="s">
        <v>61</v>
      </c>
      <c r="K170">
        <v>0</v>
      </c>
      <c r="L170">
        <v>1</v>
      </c>
      <c r="M170" t="s">
        <v>12</v>
      </c>
      <c r="N170" t="s">
        <v>79</v>
      </c>
      <c r="O170" s="8">
        <v>41916</v>
      </c>
      <c r="P170">
        <v>134</v>
      </c>
      <c r="Q170">
        <v>19</v>
      </c>
      <c r="R170">
        <v>115</v>
      </c>
      <c r="S170" s="8">
        <v>41801</v>
      </c>
      <c r="T170">
        <v>451</v>
      </c>
      <c r="U170">
        <v>0</v>
      </c>
      <c r="V170">
        <v>39</v>
      </c>
      <c r="W170">
        <v>0</v>
      </c>
      <c r="X170">
        <v>4</v>
      </c>
      <c r="Y170">
        <v>24</v>
      </c>
      <c r="Z170">
        <v>518</v>
      </c>
      <c r="AA170">
        <v>3.8656716417910446</v>
      </c>
      <c r="AB170" t="s">
        <v>146</v>
      </c>
      <c r="AC170" t="s">
        <v>59</v>
      </c>
      <c r="AD170">
        <v>1</v>
      </c>
      <c r="AE170" t="s">
        <v>772</v>
      </c>
      <c r="AF170">
        <v>8</v>
      </c>
      <c r="AG170">
        <v>7</v>
      </c>
      <c r="AH170">
        <v>1</v>
      </c>
      <c r="AI170" t="s">
        <v>31</v>
      </c>
      <c r="AJ170">
        <v>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 t="s">
        <v>67</v>
      </c>
      <c r="AR170">
        <v>0</v>
      </c>
      <c r="AS170" t="s">
        <v>785</v>
      </c>
      <c r="AT170">
        <v>0</v>
      </c>
      <c r="AU170">
        <v>3</v>
      </c>
      <c r="AV170">
        <v>11</v>
      </c>
      <c r="AW170">
        <v>0</v>
      </c>
      <c r="AX170">
        <v>3</v>
      </c>
      <c r="AY170">
        <v>0</v>
      </c>
      <c r="AZ170">
        <v>1</v>
      </c>
      <c r="BA170">
        <v>4</v>
      </c>
      <c r="BB170" t="s">
        <v>759</v>
      </c>
    </row>
    <row r="171" spans="1:54">
      <c r="A171">
        <v>1</v>
      </c>
      <c r="B171">
        <v>1961</v>
      </c>
      <c r="C171">
        <v>63</v>
      </c>
      <c r="D171" t="s">
        <v>784</v>
      </c>
      <c r="E171" t="s">
        <v>54</v>
      </c>
      <c r="F171" t="s">
        <v>782</v>
      </c>
      <c r="G171" t="s">
        <v>60</v>
      </c>
      <c r="H171">
        <v>57091</v>
      </c>
      <c r="I171">
        <v>57091</v>
      </c>
      <c r="J171" t="s">
        <v>61</v>
      </c>
      <c r="K171">
        <v>0</v>
      </c>
      <c r="L171">
        <v>0</v>
      </c>
      <c r="M171" t="s">
        <v>783</v>
      </c>
      <c r="N171" t="s">
        <v>167</v>
      </c>
      <c r="O171" s="8">
        <v>41916</v>
      </c>
      <c r="P171">
        <v>111</v>
      </c>
      <c r="Q171">
        <v>0</v>
      </c>
      <c r="R171">
        <v>111</v>
      </c>
      <c r="S171" s="8">
        <v>41805</v>
      </c>
      <c r="T171">
        <v>464</v>
      </c>
      <c r="U171">
        <v>5</v>
      </c>
      <c r="V171">
        <v>64</v>
      </c>
      <c r="W171">
        <v>7</v>
      </c>
      <c r="X171">
        <v>0</v>
      </c>
      <c r="Y171">
        <v>37</v>
      </c>
      <c r="Z171">
        <v>577</v>
      </c>
      <c r="AA171">
        <v>5.198198198198198</v>
      </c>
      <c r="AB171" t="s">
        <v>146</v>
      </c>
      <c r="AC171" t="s">
        <v>59</v>
      </c>
      <c r="AD171">
        <v>1</v>
      </c>
      <c r="AE171" t="s">
        <v>772</v>
      </c>
      <c r="AF171">
        <v>7</v>
      </c>
      <c r="AG171">
        <v>7</v>
      </c>
      <c r="AH171">
        <v>3</v>
      </c>
      <c r="AI171" t="s">
        <v>31</v>
      </c>
      <c r="AJ171">
        <v>5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1</v>
      </c>
      <c r="AQ171" t="s">
        <v>37</v>
      </c>
      <c r="AR171">
        <v>1</v>
      </c>
      <c r="AS171" t="s">
        <v>43</v>
      </c>
      <c r="AT171">
        <v>0</v>
      </c>
      <c r="AU171">
        <v>3</v>
      </c>
      <c r="AV171">
        <v>11</v>
      </c>
      <c r="AW171">
        <v>0</v>
      </c>
      <c r="AX171">
        <v>3</v>
      </c>
      <c r="AY171">
        <v>0</v>
      </c>
      <c r="AZ171">
        <v>1</v>
      </c>
      <c r="BA171">
        <v>4</v>
      </c>
      <c r="BB171" t="s">
        <v>759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B6358-FB3B-4EF7-95B2-4803F646B6C0}">
  <dimension ref="A1:H125"/>
  <sheetViews>
    <sheetView workbookViewId="0">
      <selection activeCell="D24" sqref="D24"/>
    </sheetView>
  </sheetViews>
  <sheetFormatPr defaultRowHeight="15"/>
  <cols>
    <col min="1" max="1" width="9.7109375" bestFit="1" customWidth="1"/>
    <col min="2" max="3" width="11" bestFit="1" customWidth="1"/>
    <col min="4" max="4" width="16.42578125" bestFit="1" customWidth="1"/>
    <col min="5" max="5" width="15.5703125" bestFit="1" customWidth="1"/>
  </cols>
  <sheetData>
    <row r="1" spans="1:8">
      <c r="A1" t="s">
        <v>789</v>
      </c>
      <c r="B1" t="s">
        <v>790</v>
      </c>
      <c r="D1" s="1" t="s">
        <v>791</v>
      </c>
      <c r="E1" t="s">
        <v>792</v>
      </c>
      <c r="F1" t="s">
        <v>790</v>
      </c>
      <c r="G1" t="s">
        <v>793</v>
      </c>
      <c r="H1" t="s">
        <v>794</v>
      </c>
    </row>
    <row r="2" spans="1:8">
      <c r="A2">
        <v>1901</v>
      </c>
      <c r="B2" t="s">
        <v>795</v>
      </c>
      <c r="D2">
        <v>1901</v>
      </c>
      <c r="E2">
        <v>1924</v>
      </c>
      <c r="F2" t="s">
        <v>795</v>
      </c>
      <c r="G2">
        <f>2024-D2</f>
        <v>123</v>
      </c>
      <c r="H2">
        <f>2024-E2</f>
        <v>100</v>
      </c>
    </row>
    <row r="3" spans="1:8">
      <c r="A3">
        <v>1902</v>
      </c>
      <c r="B3" t="s">
        <v>795</v>
      </c>
      <c r="D3">
        <v>1925</v>
      </c>
      <c r="E3">
        <v>1945</v>
      </c>
      <c r="F3" t="s">
        <v>787</v>
      </c>
      <c r="G3">
        <f t="shared" ref="G3:G8" si="0">2024-D3</f>
        <v>99</v>
      </c>
      <c r="H3">
        <f t="shared" ref="H3:H8" si="1">2024-E3</f>
        <v>79</v>
      </c>
    </row>
    <row r="4" spans="1:8">
      <c r="A4">
        <v>1903</v>
      </c>
      <c r="B4" t="s">
        <v>795</v>
      </c>
      <c r="D4">
        <v>1946</v>
      </c>
      <c r="E4">
        <v>1964</v>
      </c>
      <c r="F4" t="s">
        <v>784</v>
      </c>
      <c r="G4">
        <f t="shared" si="0"/>
        <v>78</v>
      </c>
      <c r="H4">
        <f t="shared" si="1"/>
        <v>60</v>
      </c>
    </row>
    <row r="5" spans="1:8">
      <c r="A5">
        <v>1904</v>
      </c>
      <c r="B5" t="s">
        <v>795</v>
      </c>
      <c r="D5">
        <v>1965</v>
      </c>
      <c r="E5">
        <v>1979</v>
      </c>
      <c r="F5" t="s">
        <v>786</v>
      </c>
      <c r="G5">
        <f t="shared" si="0"/>
        <v>59</v>
      </c>
      <c r="H5">
        <f t="shared" si="1"/>
        <v>45</v>
      </c>
    </row>
    <row r="6" spans="1:8">
      <c r="A6">
        <v>1905</v>
      </c>
      <c r="B6" t="s">
        <v>795</v>
      </c>
      <c r="D6">
        <v>1980</v>
      </c>
      <c r="E6">
        <v>1994</v>
      </c>
      <c r="F6" t="s">
        <v>781</v>
      </c>
      <c r="G6">
        <f t="shared" si="0"/>
        <v>44</v>
      </c>
      <c r="H6">
        <f t="shared" si="1"/>
        <v>30</v>
      </c>
    </row>
    <row r="7" spans="1:8">
      <c r="A7">
        <v>1906</v>
      </c>
      <c r="B7" t="s">
        <v>795</v>
      </c>
      <c r="D7">
        <v>1995</v>
      </c>
      <c r="E7">
        <v>2009</v>
      </c>
      <c r="F7" t="s">
        <v>788</v>
      </c>
      <c r="G7">
        <f t="shared" si="0"/>
        <v>29</v>
      </c>
      <c r="H7">
        <f t="shared" si="1"/>
        <v>15</v>
      </c>
    </row>
    <row r="8" spans="1:8">
      <c r="A8">
        <v>1907</v>
      </c>
      <c r="B8" t="s">
        <v>795</v>
      </c>
      <c r="D8">
        <v>2010</v>
      </c>
      <c r="E8">
        <v>2024</v>
      </c>
      <c r="F8" t="s">
        <v>796</v>
      </c>
      <c r="G8">
        <f t="shared" si="0"/>
        <v>14</v>
      </c>
      <c r="H8">
        <f t="shared" si="1"/>
        <v>0</v>
      </c>
    </row>
    <row r="9" spans="1:8">
      <c r="A9">
        <v>1908</v>
      </c>
      <c r="B9" t="s">
        <v>795</v>
      </c>
    </row>
    <row r="10" spans="1:8">
      <c r="A10">
        <v>1909</v>
      </c>
      <c r="B10" t="s">
        <v>795</v>
      </c>
      <c r="D10" s="2" t="s">
        <v>797</v>
      </c>
    </row>
    <row r="11" spans="1:8">
      <c r="A11">
        <v>1910</v>
      </c>
      <c r="B11" t="s">
        <v>795</v>
      </c>
      <c r="D11" t="s">
        <v>798</v>
      </c>
    </row>
    <row r="12" spans="1:8">
      <c r="A12">
        <v>1911</v>
      </c>
      <c r="B12" t="s">
        <v>795</v>
      </c>
      <c r="D12" t="s">
        <v>799</v>
      </c>
    </row>
    <row r="13" spans="1:8">
      <c r="A13">
        <v>1912</v>
      </c>
      <c r="B13" t="s">
        <v>795</v>
      </c>
      <c r="D13" t="s">
        <v>800</v>
      </c>
    </row>
    <row r="14" spans="1:8">
      <c r="A14">
        <v>1913</v>
      </c>
      <c r="B14" t="s">
        <v>795</v>
      </c>
      <c r="D14" t="s">
        <v>801</v>
      </c>
    </row>
    <row r="15" spans="1:8">
      <c r="A15">
        <v>1914</v>
      </c>
      <c r="B15" t="s">
        <v>795</v>
      </c>
    </row>
    <row r="16" spans="1:8">
      <c r="A16">
        <v>1915</v>
      </c>
      <c r="B16" t="s">
        <v>795</v>
      </c>
      <c r="D16" s="2" t="s">
        <v>47</v>
      </c>
    </row>
    <row r="17" spans="1:4">
      <c r="A17">
        <v>1916</v>
      </c>
      <c r="B17" t="s">
        <v>795</v>
      </c>
      <c r="D17" t="s">
        <v>802</v>
      </c>
    </row>
    <row r="18" spans="1:4">
      <c r="A18">
        <v>1917</v>
      </c>
      <c r="B18" t="s">
        <v>795</v>
      </c>
      <c r="D18" t="s">
        <v>803</v>
      </c>
    </row>
    <row r="19" spans="1:4">
      <c r="A19">
        <v>1918</v>
      </c>
      <c r="B19" t="s">
        <v>795</v>
      </c>
    </row>
    <row r="20" spans="1:4">
      <c r="A20">
        <v>1919</v>
      </c>
      <c r="B20" t="s">
        <v>795</v>
      </c>
      <c r="D20" s="2" t="s">
        <v>46</v>
      </c>
    </row>
    <row r="21" spans="1:4">
      <c r="A21">
        <v>1920</v>
      </c>
      <c r="B21" t="s">
        <v>795</v>
      </c>
      <c r="D21" t="s">
        <v>804</v>
      </c>
    </row>
    <row r="22" spans="1:4">
      <c r="A22">
        <v>1921</v>
      </c>
      <c r="B22" t="s">
        <v>795</v>
      </c>
      <c r="D22" t="s">
        <v>805</v>
      </c>
    </row>
    <row r="23" spans="1:4">
      <c r="A23">
        <v>1922</v>
      </c>
      <c r="B23" t="s">
        <v>795</v>
      </c>
    </row>
    <row r="24" spans="1:4">
      <c r="A24">
        <v>1923</v>
      </c>
      <c r="B24" t="s">
        <v>795</v>
      </c>
      <c r="D24" s="2" t="s">
        <v>806</v>
      </c>
    </row>
    <row r="25" spans="1:4">
      <c r="A25">
        <v>1924</v>
      </c>
      <c r="B25" t="s">
        <v>795</v>
      </c>
      <c r="D25" t="s">
        <v>807</v>
      </c>
    </row>
    <row r="26" spans="1:4">
      <c r="A26">
        <v>1925</v>
      </c>
      <c r="B26" t="s">
        <v>787</v>
      </c>
      <c r="D26" t="s">
        <v>808</v>
      </c>
    </row>
    <row r="27" spans="1:4">
      <c r="A27">
        <v>1926</v>
      </c>
      <c r="B27" t="s">
        <v>787</v>
      </c>
      <c r="D27" t="s">
        <v>809</v>
      </c>
    </row>
    <row r="28" spans="1:4">
      <c r="A28">
        <v>1927</v>
      </c>
      <c r="B28" t="s">
        <v>787</v>
      </c>
    </row>
    <row r="29" spans="1:4">
      <c r="A29">
        <v>1928</v>
      </c>
      <c r="B29" t="s">
        <v>787</v>
      </c>
    </row>
    <row r="30" spans="1:4">
      <c r="A30">
        <v>1929</v>
      </c>
      <c r="B30" t="s">
        <v>787</v>
      </c>
    </row>
    <row r="31" spans="1:4">
      <c r="A31">
        <v>1930</v>
      </c>
      <c r="B31" t="s">
        <v>787</v>
      </c>
    </row>
    <row r="32" spans="1:4">
      <c r="A32">
        <v>1931</v>
      </c>
      <c r="B32" t="s">
        <v>787</v>
      </c>
    </row>
    <row r="33" spans="1:2">
      <c r="A33">
        <v>1932</v>
      </c>
      <c r="B33" t="s">
        <v>787</v>
      </c>
    </row>
    <row r="34" spans="1:2">
      <c r="A34">
        <v>1933</v>
      </c>
      <c r="B34" t="s">
        <v>787</v>
      </c>
    </row>
    <row r="35" spans="1:2">
      <c r="A35">
        <v>1934</v>
      </c>
      <c r="B35" t="s">
        <v>787</v>
      </c>
    </row>
    <row r="36" spans="1:2">
      <c r="A36">
        <v>1935</v>
      </c>
      <c r="B36" t="s">
        <v>787</v>
      </c>
    </row>
    <row r="37" spans="1:2">
      <c r="A37">
        <v>1936</v>
      </c>
      <c r="B37" t="s">
        <v>787</v>
      </c>
    </row>
    <row r="38" spans="1:2">
      <c r="A38">
        <v>1937</v>
      </c>
      <c r="B38" t="s">
        <v>787</v>
      </c>
    </row>
    <row r="39" spans="1:2">
      <c r="A39">
        <v>1938</v>
      </c>
      <c r="B39" t="s">
        <v>787</v>
      </c>
    </row>
    <row r="40" spans="1:2">
      <c r="A40">
        <v>1939</v>
      </c>
      <c r="B40" t="s">
        <v>787</v>
      </c>
    </row>
    <row r="41" spans="1:2">
      <c r="A41">
        <v>1940</v>
      </c>
      <c r="B41" t="s">
        <v>787</v>
      </c>
    </row>
    <row r="42" spans="1:2">
      <c r="A42">
        <v>1941</v>
      </c>
      <c r="B42" t="s">
        <v>787</v>
      </c>
    </row>
    <row r="43" spans="1:2">
      <c r="A43">
        <v>1942</v>
      </c>
      <c r="B43" t="s">
        <v>787</v>
      </c>
    </row>
    <row r="44" spans="1:2">
      <c r="A44">
        <v>1943</v>
      </c>
      <c r="B44" t="s">
        <v>787</v>
      </c>
    </row>
    <row r="45" spans="1:2">
      <c r="A45">
        <v>1944</v>
      </c>
      <c r="B45" t="s">
        <v>787</v>
      </c>
    </row>
    <row r="46" spans="1:2">
      <c r="A46">
        <v>1945</v>
      </c>
      <c r="B46" t="s">
        <v>787</v>
      </c>
    </row>
    <row r="47" spans="1:2">
      <c r="A47">
        <v>1946</v>
      </c>
      <c r="B47" t="s">
        <v>784</v>
      </c>
    </row>
    <row r="48" spans="1:2">
      <c r="A48">
        <v>1947</v>
      </c>
      <c r="B48" t="s">
        <v>784</v>
      </c>
    </row>
    <row r="49" spans="1:2">
      <c r="A49">
        <v>1948</v>
      </c>
      <c r="B49" t="s">
        <v>784</v>
      </c>
    </row>
    <row r="50" spans="1:2">
      <c r="A50">
        <v>1949</v>
      </c>
      <c r="B50" t="s">
        <v>784</v>
      </c>
    </row>
    <row r="51" spans="1:2">
      <c r="A51">
        <v>1950</v>
      </c>
      <c r="B51" t="s">
        <v>784</v>
      </c>
    </row>
    <row r="52" spans="1:2">
      <c r="A52">
        <v>1951</v>
      </c>
      <c r="B52" t="s">
        <v>784</v>
      </c>
    </row>
    <row r="53" spans="1:2">
      <c r="A53">
        <v>1952</v>
      </c>
      <c r="B53" t="s">
        <v>784</v>
      </c>
    </row>
    <row r="54" spans="1:2">
      <c r="A54">
        <v>1953</v>
      </c>
      <c r="B54" t="s">
        <v>784</v>
      </c>
    </row>
    <row r="55" spans="1:2">
      <c r="A55">
        <v>1954</v>
      </c>
      <c r="B55" t="s">
        <v>784</v>
      </c>
    </row>
    <row r="56" spans="1:2">
      <c r="A56">
        <v>1955</v>
      </c>
      <c r="B56" t="s">
        <v>784</v>
      </c>
    </row>
    <row r="57" spans="1:2">
      <c r="A57">
        <v>1956</v>
      </c>
      <c r="B57" t="s">
        <v>784</v>
      </c>
    </row>
    <row r="58" spans="1:2">
      <c r="A58">
        <v>1957</v>
      </c>
      <c r="B58" t="s">
        <v>784</v>
      </c>
    </row>
    <row r="59" spans="1:2">
      <c r="A59">
        <v>1958</v>
      </c>
      <c r="B59" t="s">
        <v>784</v>
      </c>
    </row>
    <row r="60" spans="1:2">
      <c r="A60">
        <v>1959</v>
      </c>
      <c r="B60" t="s">
        <v>784</v>
      </c>
    </row>
    <row r="61" spans="1:2">
      <c r="A61">
        <v>1960</v>
      </c>
      <c r="B61" t="s">
        <v>784</v>
      </c>
    </row>
    <row r="62" spans="1:2">
      <c r="A62">
        <v>1961</v>
      </c>
      <c r="B62" t="s">
        <v>784</v>
      </c>
    </row>
    <row r="63" spans="1:2">
      <c r="A63">
        <v>1962</v>
      </c>
      <c r="B63" t="s">
        <v>784</v>
      </c>
    </row>
    <row r="64" spans="1:2">
      <c r="A64">
        <v>1963</v>
      </c>
      <c r="B64" t="s">
        <v>784</v>
      </c>
    </row>
    <row r="65" spans="1:2">
      <c r="A65">
        <v>1964</v>
      </c>
      <c r="B65" t="s">
        <v>784</v>
      </c>
    </row>
    <row r="66" spans="1:2">
      <c r="A66">
        <v>1965</v>
      </c>
      <c r="B66" t="s">
        <v>786</v>
      </c>
    </row>
    <row r="67" spans="1:2">
      <c r="A67">
        <v>1966</v>
      </c>
      <c r="B67" t="s">
        <v>786</v>
      </c>
    </row>
    <row r="68" spans="1:2">
      <c r="A68">
        <v>1967</v>
      </c>
      <c r="B68" t="s">
        <v>786</v>
      </c>
    </row>
    <row r="69" spans="1:2">
      <c r="A69">
        <v>1968</v>
      </c>
      <c r="B69" t="s">
        <v>786</v>
      </c>
    </row>
    <row r="70" spans="1:2">
      <c r="A70">
        <v>1969</v>
      </c>
      <c r="B70" t="s">
        <v>786</v>
      </c>
    </row>
    <row r="71" spans="1:2">
      <c r="A71">
        <v>1970</v>
      </c>
      <c r="B71" t="s">
        <v>786</v>
      </c>
    </row>
    <row r="72" spans="1:2">
      <c r="A72">
        <v>1971</v>
      </c>
      <c r="B72" t="s">
        <v>786</v>
      </c>
    </row>
    <row r="73" spans="1:2">
      <c r="A73">
        <v>1972</v>
      </c>
      <c r="B73" t="s">
        <v>786</v>
      </c>
    </row>
    <row r="74" spans="1:2">
      <c r="A74">
        <v>1973</v>
      </c>
      <c r="B74" t="s">
        <v>786</v>
      </c>
    </row>
    <row r="75" spans="1:2">
      <c r="A75">
        <v>1974</v>
      </c>
      <c r="B75" t="s">
        <v>786</v>
      </c>
    </row>
    <row r="76" spans="1:2">
      <c r="A76">
        <v>1975</v>
      </c>
      <c r="B76" t="s">
        <v>786</v>
      </c>
    </row>
    <row r="77" spans="1:2">
      <c r="A77">
        <v>1976</v>
      </c>
      <c r="B77" t="s">
        <v>786</v>
      </c>
    </row>
    <row r="78" spans="1:2">
      <c r="A78">
        <v>1977</v>
      </c>
      <c r="B78" t="s">
        <v>786</v>
      </c>
    </row>
    <row r="79" spans="1:2">
      <c r="A79">
        <v>1978</v>
      </c>
      <c r="B79" t="s">
        <v>786</v>
      </c>
    </row>
    <row r="80" spans="1:2">
      <c r="A80">
        <v>1979</v>
      </c>
      <c r="B80" t="s">
        <v>786</v>
      </c>
    </row>
    <row r="81" spans="1:2">
      <c r="A81">
        <v>1980</v>
      </c>
      <c r="B81" t="s">
        <v>781</v>
      </c>
    </row>
    <row r="82" spans="1:2">
      <c r="A82">
        <v>1981</v>
      </c>
      <c r="B82" t="s">
        <v>781</v>
      </c>
    </row>
    <row r="83" spans="1:2">
      <c r="A83">
        <v>1982</v>
      </c>
      <c r="B83" t="s">
        <v>781</v>
      </c>
    </row>
    <row r="84" spans="1:2">
      <c r="A84">
        <v>1983</v>
      </c>
      <c r="B84" t="s">
        <v>781</v>
      </c>
    </row>
    <row r="85" spans="1:2">
      <c r="A85">
        <v>1984</v>
      </c>
      <c r="B85" t="s">
        <v>781</v>
      </c>
    </row>
    <row r="86" spans="1:2">
      <c r="A86">
        <v>1985</v>
      </c>
      <c r="B86" t="s">
        <v>781</v>
      </c>
    </row>
    <row r="87" spans="1:2">
      <c r="A87">
        <v>1986</v>
      </c>
      <c r="B87" t="s">
        <v>781</v>
      </c>
    </row>
    <row r="88" spans="1:2">
      <c r="A88">
        <v>1987</v>
      </c>
      <c r="B88" t="s">
        <v>781</v>
      </c>
    </row>
    <row r="89" spans="1:2">
      <c r="A89">
        <v>1988</v>
      </c>
      <c r="B89" t="s">
        <v>781</v>
      </c>
    </row>
    <row r="90" spans="1:2">
      <c r="A90">
        <v>1989</v>
      </c>
      <c r="B90" t="s">
        <v>781</v>
      </c>
    </row>
    <row r="91" spans="1:2">
      <c r="A91">
        <v>1990</v>
      </c>
      <c r="B91" t="s">
        <v>781</v>
      </c>
    </row>
    <row r="92" spans="1:2">
      <c r="A92">
        <v>1991</v>
      </c>
      <c r="B92" t="s">
        <v>781</v>
      </c>
    </row>
    <row r="93" spans="1:2">
      <c r="A93">
        <v>1992</v>
      </c>
      <c r="B93" t="s">
        <v>781</v>
      </c>
    </row>
    <row r="94" spans="1:2">
      <c r="A94">
        <v>1993</v>
      </c>
      <c r="B94" t="s">
        <v>781</v>
      </c>
    </row>
    <row r="95" spans="1:2">
      <c r="A95">
        <v>1994</v>
      </c>
      <c r="B95" t="s">
        <v>781</v>
      </c>
    </row>
    <row r="96" spans="1:2">
      <c r="A96">
        <v>1995</v>
      </c>
      <c r="B96" t="s">
        <v>788</v>
      </c>
    </row>
    <row r="97" spans="1:2">
      <c r="A97">
        <v>1996</v>
      </c>
      <c r="B97" t="s">
        <v>788</v>
      </c>
    </row>
    <row r="98" spans="1:2">
      <c r="A98">
        <v>1997</v>
      </c>
      <c r="B98" t="s">
        <v>788</v>
      </c>
    </row>
    <row r="99" spans="1:2">
      <c r="A99">
        <v>1998</v>
      </c>
      <c r="B99" t="s">
        <v>788</v>
      </c>
    </row>
    <row r="100" spans="1:2">
      <c r="A100">
        <v>1999</v>
      </c>
      <c r="B100" t="s">
        <v>788</v>
      </c>
    </row>
    <row r="101" spans="1:2">
      <c r="A101">
        <v>2000</v>
      </c>
      <c r="B101" t="s">
        <v>788</v>
      </c>
    </row>
    <row r="102" spans="1:2">
      <c r="A102">
        <v>2001</v>
      </c>
      <c r="B102" t="s">
        <v>788</v>
      </c>
    </row>
    <row r="103" spans="1:2">
      <c r="A103">
        <v>2002</v>
      </c>
      <c r="B103" t="s">
        <v>788</v>
      </c>
    </row>
    <row r="104" spans="1:2">
      <c r="A104">
        <v>2003</v>
      </c>
      <c r="B104" t="s">
        <v>788</v>
      </c>
    </row>
    <row r="105" spans="1:2">
      <c r="A105">
        <v>2004</v>
      </c>
      <c r="B105" t="s">
        <v>788</v>
      </c>
    </row>
    <row r="106" spans="1:2">
      <c r="A106">
        <v>2005</v>
      </c>
      <c r="B106" t="s">
        <v>788</v>
      </c>
    </row>
    <row r="107" spans="1:2">
      <c r="A107">
        <v>2006</v>
      </c>
      <c r="B107" t="s">
        <v>788</v>
      </c>
    </row>
    <row r="108" spans="1:2">
      <c r="A108">
        <v>2007</v>
      </c>
      <c r="B108" t="s">
        <v>788</v>
      </c>
    </row>
    <row r="109" spans="1:2">
      <c r="A109">
        <v>2008</v>
      </c>
      <c r="B109" t="s">
        <v>788</v>
      </c>
    </row>
    <row r="110" spans="1:2">
      <c r="A110">
        <v>2009</v>
      </c>
      <c r="B110" t="s">
        <v>788</v>
      </c>
    </row>
    <row r="111" spans="1:2">
      <c r="A111">
        <v>2010</v>
      </c>
      <c r="B111" t="s">
        <v>796</v>
      </c>
    </row>
    <row r="112" spans="1:2">
      <c r="A112">
        <v>2011</v>
      </c>
      <c r="B112" t="s">
        <v>796</v>
      </c>
    </row>
    <row r="113" spans="1:2">
      <c r="A113">
        <v>2012</v>
      </c>
      <c r="B113" t="s">
        <v>796</v>
      </c>
    </row>
    <row r="114" spans="1:2">
      <c r="A114">
        <v>2013</v>
      </c>
      <c r="B114" t="s">
        <v>796</v>
      </c>
    </row>
    <row r="115" spans="1:2">
      <c r="A115">
        <v>2014</v>
      </c>
      <c r="B115" t="s">
        <v>796</v>
      </c>
    </row>
    <row r="116" spans="1:2">
      <c r="A116">
        <v>2015</v>
      </c>
      <c r="B116" t="s">
        <v>796</v>
      </c>
    </row>
    <row r="117" spans="1:2">
      <c r="A117">
        <v>2016</v>
      </c>
      <c r="B117" t="s">
        <v>796</v>
      </c>
    </row>
    <row r="118" spans="1:2">
      <c r="A118">
        <v>2017</v>
      </c>
      <c r="B118" t="s">
        <v>796</v>
      </c>
    </row>
    <row r="119" spans="1:2">
      <c r="A119">
        <v>2018</v>
      </c>
      <c r="B119" t="s">
        <v>796</v>
      </c>
    </row>
    <row r="120" spans="1:2">
      <c r="A120">
        <v>2019</v>
      </c>
      <c r="B120" t="s">
        <v>796</v>
      </c>
    </row>
    <row r="121" spans="1:2">
      <c r="A121">
        <v>2020</v>
      </c>
      <c r="B121" t="s">
        <v>796</v>
      </c>
    </row>
    <row r="122" spans="1:2">
      <c r="A122">
        <v>2021</v>
      </c>
      <c r="B122" t="s">
        <v>796</v>
      </c>
    </row>
    <row r="123" spans="1:2">
      <c r="A123">
        <v>2022</v>
      </c>
      <c r="B123" t="s">
        <v>796</v>
      </c>
    </row>
    <row r="124" spans="1:2">
      <c r="A124">
        <v>2023</v>
      </c>
      <c r="B124" t="s">
        <v>796</v>
      </c>
    </row>
    <row r="125" spans="1:2">
      <c r="A125">
        <v>2024</v>
      </c>
      <c r="B125" t="s">
        <v>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F0B80-A5E1-4599-9D6B-1F269EFAA585}">
  <dimension ref="A1:M2208"/>
  <sheetViews>
    <sheetView workbookViewId="0">
      <selection activeCell="H5" sqref="H5"/>
    </sheetView>
  </sheetViews>
  <sheetFormatPr defaultRowHeight="15"/>
  <cols>
    <col min="1" max="16384" width="9.140625" style="4"/>
  </cols>
  <sheetData>
    <row r="1" spans="1:13">
      <c r="A1" s="7" t="s">
        <v>810</v>
      </c>
      <c r="B1" s="6" t="s">
        <v>766</v>
      </c>
      <c r="C1" s="6" t="s">
        <v>811</v>
      </c>
      <c r="D1" s="3"/>
      <c r="E1" s="3"/>
      <c r="F1" s="5" t="s">
        <v>812</v>
      </c>
      <c r="G1" s="6" t="s">
        <v>766</v>
      </c>
      <c r="H1" s="6" t="s">
        <v>811</v>
      </c>
      <c r="I1" s="3"/>
      <c r="L1" s="4">
        <v>0</v>
      </c>
      <c r="M1" s="4" t="s">
        <v>757</v>
      </c>
    </row>
    <row r="2" spans="1:13">
      <c r="A2">
        <v>10245</v>
      </c>
      <c r="B2" s="4">
        <f>AVERAGE(A:A)</f>
        <v>52915.767557770727</v>
      </c>
      <c r="C2" s="4">
        <f>$B$2-3*$B4</f>
        <v>-11075.114847550925</v>
      </c>
      <c r="D2" s="4" t="s">
        <v>723</v>
      </c>
      <c r="F2">
        <v>19.788990825688074</v>
      </c>
      <c r="G2" s="4">
        <f>AVERAGE(F2:F2208)</f>
        <v>1.6588216563202478</v>
      </c>
      <c r="H2" s="4">
        <f>$G$2-3*$G4</f>
        <v>-4.8868776348031577</v>
      </c>
      <c r="L2" s="4">
        <v>1</v>
      </c>
      <c r="M2" s="4" t="s">
        <v>751</v>
      </c>
    </row>
    <row r="3" spans="1:13">
      <c r="A3">
        <v>10404</v>
      </c>
      <c r="B3" s="5" t="s">
        <v>813</v>
      </c>
      <c r="C3" s="4">
        <f>C2+$B$4</f>
        <v>10255.179287556293</v>
      </c>
      <c r="D3" s="4" t="s">
        <v>341</v>
      </c>
      <c r="F3">
        <v>17.398058252427184</v>
      </c>
      <c r="G3" s="5" t="s">
        <v>813</v>
      </c>
      <c r="H3" s="4">
        <f>H2+$G$4</f>
        <v>-2.7049778710953558</v>
      </c>
      <c r="L3" s="4">
        <v>2</v>
      </c>
      <c r="M3" s="4" t="s">
        <v>751</v>
      </c>
    </row>
    <row r="4" spans="1:13">
      <c r="A4">
        <v>10979</v>
      </c>
      <c r="B4" s="4">
        <f>STDEV(A:A)</f>
        <v>21330.294135107219</v>
      </c>
      <c r="C4" s="4">
        <f t="shared" ref="C4:C8" si="0">C3+$B$4</f>
        <v>31585.473422663512</v>
      </c>
      <c r="D4" s="4" t="s">
        <v>175</v>
      </c>
      <c r="F4">
        <v>15.682692307692308</v>
      </c>
      <c r="G4" s="4">
        <f>STDEV(F2:F2208)</f>
        <v>2.1818997637078019</v>
      </c>
      <c r="H4" s="4">
        <f>H3+$G$4</f>
        <v>-0.52307810738755389</v>
      </c>
      <c r="I4" s="4" t="s">
        <v>506</v>
      </c>
      <c r="L4" s="4">
        <v>3</v>
      </c>
      <c r="M4" s="4" t="s">
        <v>759</v>
      </c>
    </row>
    <row r="5" spans="1:13">
      <c r="A5">
        <v>10979</v>
      </c>
      <c r="C5" s="4">
        <f t="shared" si="0"/>
        <v>52915.767557770727</v>
      </c>
      <c r="D5" s="4" t="s">
        <v>61</v>
      </c>
      <c r="F5">
        <v>15.296875</v>
      </c>
      <c r="H5" s="4">
        <f>H4+$G$4</f>
        <v>1.658821656320248</v>
      </c>
      <c r="I5" s="4" t="s">
        <v>232</v>
      </c>
      <c r="L5" s="4">
        <v>4</v>
      </c>
      <c r="M5" s="4" t="s">
        <v>759</v>
      </c>
    </row>
    <row r="6" spans="1:13">
      <c r="A6">
        <v>11012</v>
      </c>
      <c r="C6" s="4">
        <f t="shared" si="0"/>
        <v>74246.061692877949</v>
      </c>
      <c r="D6" s="4" t="s">
        <v>56</v>
      </c>
      <c r="F6">
        <v>14.95</v>
      </c>
      <c r="H6" s="4">
        <f>H5+$G$4</f>
        <v>3.8407214200280499</v>
      </c>
      <c r="I6" s="4" t="s">
        <v>146</v>
      </c>
      <c r="L6" s="4">
        <v>5</v>
      </c>
      <c r="M6" s="4" t="s">
        <v>24</v>
      </c>
    </row>
    <row r="7" spans="1:13">
      <c r="A7">
        <v>11448</v>
      </c>
      <c r="C7" s="4">
        <f t="shared" si="0"/>
        <v>95576.355827985171</v>
      </c>
      <c r="D7" s="4" t="s">
        <v>101</v>
      </c>
      <c r="F7">
        <v>14.95</v>
      </c>
      <c r="H7" s="4">
        <f>H6+$G$4</f>
        <v>6.0226211837358523</v>
      </c>
      <c r="I7" s="4" t="s">
        <v>105</v>
      </c>
      <c r="L7" s="4">
        <v>6</v>
      </c>
      <c r="M7" s="4" t="s">
        <v>24</v>
      </c>
    </row>
    <row r="8" spans="1:13">
      <c r="A8">
        <v>12393</v>
      </c>
      <c r="C8" s="4">
        <f t="shared" si="0"/>
        <v>116906.64996309239</v>
      </c>
      <c r="F8">
        <v>13.588235294117647</v>
      </c>
      <c r="H8" s="4">
        <f>H7+$G$4</f>
        <v>8.2045209474436547</v>
      </c>
      <c r="I8" s="4" t="s">
        <v>58</v>
      </c>
      <c r="L8" s="4">
        <v>7</v>
      </c>
      <c r="M8" s="4" t="s">
        <v>758</v>
      </c>
    </row>
    <row r="9" spans="1:13">
      <c r="A9">
        <v>12571</v>
      </c>
      <c r="F9">
        <v>13.348387096774193</v>
      </c>
      <c r="L9" s="4">
        <v>8</v>
      </c>
      <c r="M9" s="4" t="s">
        <v>758</v>
      </c>
    </row>
    <row r="10" spans="1:13">
      <c r="A10">
        <v>13084</v>
      </c>
      <c r="F10">
        <v>13.171428571428571</v>
      </c>
      <c r="L10" s="4">
        <v>9</v>
      </c>
      <c r="M10" s="4" t="s">
        <v>753</v>
      </c>
    </row>
    <row r="11" spans="1:13">
      <c r="A11">
        <v>13260</v>
      </c>
      <c r="F11">
        <v>12.669064748201439</v>
      </c>
      <c r="L11" s="4">
        <v>10</v>
      </c>
      <c r="M11" s="4" t="s">
        <v>753</v>
      </c>
    </row>
    <row r="12" spans="1:13">
      <c r="A12">
        <v>13533</v>
      </c>
      <c r="F12">
        <v>11.909090909090908</v>
      </c>
    </row>
    <row r="13" spans="1:13">
      <c r="A13">
        <v>13624</v>
      </c>
      <c r="F13">
        <v>11.308176100628931</v>
      </c>
    </row>
    <row r="14" spans="1:13">
      <c r="A14">
        <v>13672</v>
      </c>
      <c r="F14">
        <v>11.201492537313433</v>
      </c>
    </row>
    <row r="15" spans="1:13">
      <c r="A15">
        <v>13724</v>
      </c>
      <c r="F15">
        <v>11.012269938650308</v>
      </c>
    </row>
    <row r="16" spans="1:13">
      <c r="A16">
        <v>14045</v>
      </c>
      <c r="F16">
        <v>10.850961538461538</v>
      </c>
    </row>
    <row r="17" spans="1:6">
      <c r="A17">
        <v>14188</v>
      </c>
      <c r="F17">
        <v>10.836909871244636</v>
      </c>
    </row>
    <row r="18" spans="1:6">
      <c r="A18">
        <v>14421</v>
      </c>
      <c r="F18">
        <v>10.836909871244636</v>
      </c>
    </row>
    <row r="19" spans="1:6">
      <c r="A19">
        <v>14515</v>
      </c>
      <c r="F19">
        <v>10.818181818181818</v>
      </c>
    </row>
    <row r="20" spans="1:6">
      <c r="A20">
        <v>14661</v>
      </c>
      <c r="F20">
        <v>10.801980198019802</v>
      </c>
    </row>
    <row r="21" spans="1:6">
      <c r="A21">
        <v>14796</v>
      </c>
      <c r="F21">
        <v>10.801980198019802</v>
      </c>
    </row>
    <row r="22" spans="1:6">
      <c r="A22">
        <v>14849</v>
      </c>
      <c r="F22">
        <v>10.726027397260275</v>
      </c>
    </row>
    <row r="23" spans="1:6">
      <c r="A23">
        <v>14906</v>
      </c>
      <c r="F23">
        <v>10.703125</v>
      </c>
    </row>
    <row r="24" spans="1:6">
      <c r="A24">
        <v>14918</v>
      </c>
      <c r="F24">
        <v>10.613924050632912</v>
      </c>
    </row>
    <row r="25" spans="1:6">
      <c r="A25">
        <v>15033</v>
      </c>
      <c r="F25">
        <v>10.576923076923077</v>
      </c>
    </row>
    <row r="26" spans="1:6">
      <c r="A26">
        <v>15038</v>
      </c>
      <c r="F26">
        <v>10.259493670886076</v>
      </c>
    </row>
    <row r="27" spans="1:6">
      <c r="A27">
        <v>15056</v>
      </c>
      <c r="F27">
        <v>10.237500000000001</v>
      </c>
    </row>
    <row r="28" spans="1:6">
      <c r="A28">
        <v>15072</v>
      </c>
      <c r="F28">
        <v>10.193103448275862</v>
      </c>
    </row>
    <row r="29" spans="1:6">
      <c r="A29">
        <v>15253</v>
      </c>
      <c r="F29">
        <v>10.040816326530612</v>
      </c>
    </row>
    <row r="30" spans="1:6">
      <c r="A30">
        <v>15287</v>
      </c>
      <c r="F30">
        <v>10.038461538461538</v>
      </c>
    </row>
    <row r="31" spans="1:6">
      <c r="A31">
        <v>15287</v>
      </c>
      <c r="F31">
        <v>9.9874213836477992</v>
      </c>
    </row>
    <row r="32" spans="1:6">
      <c r="A32">
        <v>15315</v>
      </c>
      <c r="F32">
        <v>9.6923076923076916</v>
      </c>
    </row>
    <row r="33" spans="1:6">
      <c r="A33">
        <v>15315</v>
      </c>
      <c r="F33">
        <v>9.5721393034825866</v>
      </c>
    </row>
    <row r="34" spans="1:6">
      <c r="A34">
        <v>15345</v>
      </c>
      <c r="F34">
        <v>9.5460992907801412</v>
      </c>
    </row>
    <row r="35" spans="1:6">
      <c r="A35">
        <v>15716</v>
      </c>
      <c r="F35">
        <v>9.4487179487179489</v>
      </c>
    </row>
    <row r="36" spans="1:6">
      <c r="A36">
        <v>15759</v>
      </c>
      <c r="F36">
        <v>9.4206896551724135</v>
      </c>
    </row>
    <row r="37" spans="1:6">
      <c r="A37">
        <v>15862</v>
      </c>
      <c r="F37">
        <v>9.4206896551724135</v>
      </c>
    </row>
    <row r="38" spans="1:6">
      <c r="A38">
        <v>16005</v>
      </c>
      <c r="F38">
        <v>9.3611111111111107</v>
      </c>
    </row>
    <row r="39" spans="1:6">
      <c r="A39">
        <v>16014</v>
      </c>
      <c r="F39">
        <v>9.3265306122448983</v>
      </c>
    </row>
    <row r="40" spans="1:6">
      <c r="A40">
        <v>16185</v>
      </c>
      <c r="F40">
        <v>9.2903225806451619</v>
      </c>
    </row>
    <row r="41" spans="1:6">
      <c r="A41">
        <v>16248</v>
      </c>
      <c r="F41">
        <v>9.2903225806451619</v>
      </c>
    </row>
    <row r="42" spans="1:6">
      <c r="A42">
        <v>16269</v>
      </c>
      <c r="F42">
        <v>9.2137931034482765</v>
      </c>
    </row>
    <row r="43" spans="1:6">
      <c r="A43">
        <v>16529</v>
      </c>
      <c r="F43">
        <v>9.1902173913043477</v>
      </c>
    </row>
    <row r="44" spans="1:6">
      <c r="A44">
        <v>16531</v>
      </c>
      <c r="F44">
        <v>9.1135135135135137</v>
      </c>
    </row>
    <row r="45" spans="1:6">
      <c r="A45">
        <v>16581</v>
      </c>
      <c r="F45">
        <v>9.0812182741116754</v>
      </c>
    </row>
    <row r="46" spans="1:6">
      <c r="A46">
        <v>16626</v>
      </c>
      <c r="F46">
        <v>9.0106951871657746</v>
      </c>
    </row>
    <row r="47" spans="1:6">
      <c r="A47">
        <v>16653</v>
      </c>
      <c r="F47">
        <v>8.9615384615384617</v>
      </c>
    </row>
    <row r="48" spans="1:6">
      <c r="A48">
        <v>16813</v>
      </c>
      <c r="F48">
        <v>8.7685589519650655</v>
      </c>
    </row>
    <row r="49" spans="1:6">
      <c r="A49">
        <v>16860</v>
      </c>
      <c r="F49">
        <v>8.7685589519650655</v>
      </c>
    </row>
    <row r="50" spans="1:6">
      <c r="A50">
        <v>16927</v>
      </c>
      <c r="F50">
        <v>8.7649769585253452</v>
      </c>
    </row>
    <row r="51" spans="1:6">
      <c r="A51">
        <v>17003</v>
      </c>
      <c r="F51">
        <v>8.5221238938053094</v>
      </c>
    </row>
    <row r="52" spans="1:6">
      <c r="A52">
        <v>17117</v>
      </c>
      <c r="F52">
        <v>8.1492537313432845</v>
      </c>
    </row>
    <row r="53" spans="1:6">
      <c r="A53">
        <v>17144</v>
      </c>
      <c r="F53">
        <v>8.117647058823529</v>
      </c>
    </row>
    <row r="54" spans="1:6">
      <c r="A54">
        <v>17144</v>
      </c>
      <c r="F54">
        <v>8.0714285714285712</v>
      </c>
    </row>
    <row r="55" spans="1:6">
      <c r="A55">
        <v>17148</v>
      </c>
      <c r="F55">
        <v>7.9943820224719104</v>
      </c>
    </row>
    <row r="56" spans="1:6">
      <c r="A56">
        <v>17256</v>
      </c>
      <c r="F56">
        <v>7.957746478873239</v>
      </c>
    </row>
    <row r="57" spans="1:6">
      <c r="A57">
        <v>17323</v>
      </c>
      <c r="F57">
        <v>7.9533333333333331</v>
      </c>
    </row>
    <row r="58" spans="1:6">
      <c r="A58">
        <v>17345</v>
      </c>
      <c r="F58">
        <v>7.8265306122448983</v>
      </c>
    </row>
    <row r="59" spans="1:6">
      <c r="A59">
        <v>17459</v>
      </c>
      <c r="F59">
        <v>7.7089552238805972</v>
      </c>
    </row>
    <row r="60" spans="1:6">
      <c r="A60">
        <v>17487</v>
      </c>
      <c r="F60">
        <v>7.7089552238805972</v>
      </c>
    </row>
    <row r="61" spans="1:6">
      <c r="A61">
        <v>17649</v>
      </c>
      <c r="F61">
        <v>7.6981132075471699</v>
      </c>
    </row>
    <row r="62" spans="1:6">
      <c r="A62">
        <v>17688</v>
      </c>
      <c r="F62">
        <v>7.6475770925110131</v>
      </c>
    </row>
    <row r="63" spans="1:6">
      <c r="A63">
        <v>18100</v>
      </c>
      <c r="F63">
        <v>7.6098484848484844</v>
      </c>
    </row>
    <row r="64" spans="1:6">
      <c r="A64">
        <v>18169</v>
      </c>
      <c r="F64">
        <v>7.6082949308755756</v>
      </c>
    </row>
    <row r="65" spans="1:6">
      <c r="A65">
        <v>18222</v>
      </c>
      <c r="F65">
        <v>7.572222222222222</v>
      </c>
    </row>
    <row r="66" spans="1:6">
      <c r="A66">
        <v>18227</v>
      </c>
      <c r="F66">
        <v>7.572222222222222</v>
      </c>
    </row>
    <row r="67" spans="1:6">
      <c r="A67">
        <v>18351</v>
      </c>
      <c r="F67">
        <v>7.5628742514970062</v>
      </c>
    </row>
    <row r="68" spans="1:6">
      <c r="A68">
        <v>18358</v>
      </c>
      <c r="F68">
        <v>7.5166666666666666</v>
      </c>
    </row>
    <row r="69" spans="1:6">
      <c r="A69">
        <v>18393</v>
      </c>
      <c r="F69">
        <v>7.4684684684684681</v>
      </c>
    </row>
    <row r="70" spans="1:6">
      <c r="A70">
        <v>18492</v>
      </c>
      <c r="F70">
        <v>7.4101382488479262</v>
      </c>
    </row>
    <row r="71" spans="1:6">
      <c r="A71">
        <v>18589</v>
      </c>
      <c r="F71">
        <v>7.3909090909090907</v>
      </c>
    </row>
    <row r="72" spans="1:6">
      <c r="A72">
        <v>18690</v>
      </c>
      <c r="F72">
        <v>7.3812949640287773</v>
      </c>
    </row>
    <row r="73" spans="1:6">
      <c r="A73">
        <v>18690</v>
      </c>
      <c r="F73">
        <v>7.3660130718954244</v>
      </c>
    </row>
    <row r="74" spans="1:6">
      <c r="A74">
        <v>18690</v>
      </c>
      <c r="F74">
        <v>7.3660130718954244</v>
      </c>
    </row>
    <row r="75" spans="1:6">
      <c r="A75">
        <v>18701</v>
      </c>
      <c r="F75">
        <v>7.3624161073825505</v>
      </c>
    </row>
    <row r="76" spans="1:6">
      <c r="A76">
        <v>18701</v>
      </c>
      <c r="F76">
        <v>7.337662337662338</v>
      </c>
    </row>
    <row r="77" spans="1:6">
      <c r="A77">
        <v>18746</v>
      </c>
      <c r="F77">
        <v>7.333333333333333</v>
      </c>
    </row>
    <row r="78" spans="1:6">
      <c r="A78">
        <v>18793</v>
      </c>
      <c r="F78">
        <v>7.3157894736842106</v>
      </c>
    </row>
    <row r="79" spans="1:6">
      <c r="A79">
        <v>18890</v>
      </c>
      <c r="F79">
        <v>7.2480916030534353</v>
      </c>
    </row>
    <row r="80" spans="1:6">
      <c r="A80">
        <v>18929</v>
      </c>
      <c r="F80">
        <v>7.2296296296296294</v>
      </c>
    </row>
    <row r="81" spans="1:6">
      <c r="A81">
        <v>18929</v>
      </c>
      <c r="F81">
        <v>7.2296296296296294</v>
      </c>
    </row>
    <row r="82" spans="1:6">
      <c r="A82">
        <v>18929</v>
      </c>
      <c r="F82">
        <v>7.2267441860465116</v>
      </c>
    </row>
    <row r="83" spans="1:6">
      <c r="A83">
        <v>18978</v>
      </c>
      <c r="F83">
        <v>7.0679611650485441</v>
      </c>
    </row>
    <row r="84" spans="1:6">
      <c r="A84">
        <v>18988</v>
      </c>
      <c r="F84">
        <v>7.046875</v>
      </c>
    </row>
    <row r="85" spans="1:6">
      <c r="A85">
        <v>19107</v>
      </c>
      <c r="F85">
        <v>7</v>
      </c>
    </row>
    <row r="86" spans="1:6">
      <c r="A86">
        <v>19329</v>
      </c>
      <c r="F86">
        <v>6.8745519713261647</v>
      </c>
    </row>
    <row r="87" spans="1:6">
      <c r="A87">
        <v>19346</v>
      </c>
      <c r="F87">
        <v>6.8142292490118574</v>
      </c>
    </row>
    <row r="88" spans="1:6">
      <c r="A88">
        <v>19414</v>
      </c>
      <c r="F88">
        <v>6.7802197802197801</v>
      </c>
    </row>
    <row r="89" spans="1:6">
      <c r="A89">
        <v>19419</v>
      </c>
      <c r="F89">
        <v>6.7802197802197801</v>
      </c>
    </row>
    <row r="90" spans="1:6">
      <c r="A90">
        <v>19444</v>
      </c>
      <c r="F90">
        <v>6.7721088435374153</v>
      </c>
    </row>
    <row r="91" spans="1:6">
      <c r="A91">
        <v>19485</v>
      </c>
      <c r="F91">
        <v>6.7593984962406015</v>
      </c>
    </row>
    <row r="92" spans="1:6">
      <c r="A92">
        <v>19510</v>
      </c>
      <c r="F92">
        <v>6.7582417582417582</v>
      </c>
    </row>
    <row r="93" spans="1:6">
      <c r="A93">
        <v>19514</v>
      </c>
      <c r="F93">
        <v>6.7362637362637363</v>
      </c>
    </row>
    <row r="94" spans="1:6">
      <c r="A94">
        <v>19514</v>
      </c>
      <c r="F94">
        <v>6.7344398340248963</v>
      </c>
    </row>
    <row r="95" spans="1:6">
      <c r="A95">
        <v>19656</v>
      </c>
      <c r="F95">
        <v>6.7222222222222223</v>
      </c>
    </row>
    <row r="96" spans="1:6">
      <c r="A96">
        <v>19740</v>
      </c>
      <c r="F96">
        <v>6.7054794520547949</v>
      </c>
    </row>
    <row r="97" spans="1:6">
      <c r="A97">
        <v>19789</v>
      </c>
      <c r="F97">
        <v>6.641711229946524</v>
      </c>
    </row>
    <row r="98" spans="1:6">
      <c r="A98">
        <v>19986</v>
      </c>
      <c r="F98">
        <v>6.5274725274725274</v>
      </c>
    </row>
    <row r="99" spans="1:6">
      <c r="A99">
        <v>19986</v>
      </c>
      <c r="F99">
        <v>6.4488188976377954</v>
      </c>
    </row>
    <row r="100" spans="1:6">
      <c r="A100">
        <v>20130</v>
      </c>
      <c r="F100">
        <v>6.4020100502512562</v>
      </c>
    </row>
    <row r="101" spans="1:6">
      <c r="A101">
        <v>20130</v>
      </c>
      <c r="F101">
        <v>6.3430656934306571</v>
      </c>
    </row>
    <row r="102" spans="1:6">
      <c r="A102">
        <v>20180</v>
      </c>
      <c r="F102">
        <v>6.3</v>
      </c>
    </row>
    <row r="103" spans="1:6">
      <c r="A103">
        <v>20180</v>
      </c>
      <c r="F103">
        <v>6.2982954545454541</v>
      </c>
    </row>
    <row r="104" spans="1:6">
      <c r="A104">
        <v>20193</v>
      </c>
      <c r="F104">
        <v>6.2178770949720672</v>
      </c>
    </row>
    <row r="105" spans="1:6">
      <c r="A105">
        <v>20194</v>
      </c>
      <c r="F105">
        <v>6.182978723404255</v>
      </c>
    </row>
    <row r="106" spans="1:6">
      <c r="A106">
        <v>20425</v>
      </c>
      <c r="F106">
        <v>6.1703703703703701</v>
      </c>
    </row>
    <row r="107" spans="1:6">
      <c r="A107">
        <v>20425</v>
      </c>
      <c r="F107">
        <v>6.1703703703703701</v>
      </c>
    </row>
    <row r="108" spans="1:6">
      <c r="A108">
        <v>20427</v>
      </c>
      <c r="F108">
        <v>6.1450381679389317</v>
      </c>
    </row>
    <row r="109" spans="1:6">
      <c r="A109">
        <v>20491</v>
      </c>
      <c r="F109">
        <v>6.137096774193548</v>
      </c>
    </row>
    <row r="110" spans="1:6">
      <c r="A110">
        <v>20518</v>
      </c>
      <c r="F110">
        <v>6.1231671554252198</v>
      </c>
    </row>
    <row r="111" spans="1:6">
      <c r="A111">
        <v>20559</v>
      </c>
      <c r="F111">
        <v>6.114503816793893</v>
      </c>
    </row>
    <row r="112" spans="1:6">
      <c r="A112">
        <v>20587</v>
      </c>
      <c r="F112">
        <v>6.0958466453674118</v>
      </c>
    </row>
    <row r="113" spans="1:6">
      <c r="A113">
        <v>20587</v>
      </c>
      <c r="F113">
        <v>6.0373134328358207</v>
      </c>
    </row>
    <row r="114" spans="1:6">
      <c r="A114">
        <v>20760</v>
      </c>
      <c r="F114">
        <v>6.0198019801980198</v>
      </c>
    </row>
    <row r="115" spans="1:6">
      <c r="A115">
        <v>20895</v>
      </c>
      <c r="F115">
        <v>5.9906976744186045</v>
      </c>
    </row>
    <row r="116" spans="1:6">
      <c r="A116">
        <v>20981</v>
      </c>
      <c r="F116">
        <v>5.9537953795379535</v>
      </c>
    </row>
    <row r="117" spans="1:6">
      <c r="A117">
        <v>21024</v>
      </c>
      <c r="F117">
        <v>5.9512195121951219</v>
      </c>
    </row>
    <row r="118" spans="1:6">
      <c r="A118">
        <v>21059</v>
      </c>
      <c r="F118">
        <v>5.9396551724137927</v>
      </c>
    </row>
    <row r="119" spans="1:6">
      <c r="A119">
        <v>21063</v>
      </c>
      <c r="F119">
        <v>5.9303482587064673</v>
      </c>
    </row>
    <row r="120" spans="1:6">
      <c r="A120">
        <v>21255</v>
      </c>
      <c r="F120">
        <v>5.9259259259259256</v>
      </c>
    </row>
    <row r="121" spans="1:6">
      <c r="A121">
        <v>21282</v>
      </c>
      <c r="F121">
        <v>5.922535211267606</v>
      </c>
    </row>
    <row r="122" spans="1:6">
      <c r="A122">
        <v>21355</v>
      </c>
      <c r="F122">
        <v>5.9205882352941179</v>
      </c>
    </row>
    <row r="123" spans="1:6">
      <c r="A123">
        <v>21359</v>
      </c>
      <c r="F123">
        <v>5.91796875</v>
      </c>
    </row>
    <row r="124" spans="1:6">
      <c r="A124">
        <v>21474</v>
      </c>
      <c r="F124">
        <v>5.8156682027649769</v>
      </c>
    </row>
    <row r="125" spans="1:6">
      <c r="A125">
        <v>21645</v>
      </c>
      <c r="F125">
        <v>5.791666666666667</v>
      </c>
    </row>
    <row r="126" spans="1:6">
      <c r="A126">
        <v>21675</v>
      </c>
      <c r="F126">
        <v>5.7619047619047619</v>
      </c>
    </row>
    <row r="127" spans="1:6">
      <c r="A127">
        <v>21840</v>
      </c>
      <c r="F127">
        <v>5.6404494382022472</v>
      </c>
    </row>
    <row r="128" spans="1:6">
      <c r="A128">
        <v>21846</v>
      </c>
      <c r="F128">
        <v>5.6</v>
      </c>
    </row>
    <row r="129" spans="1:6">
      <c r="A129">
        <v>21888</v>
      </c>
      <c r="F129">
        <v>5.5682819383259909</v>
      </c>
    </row>
    <row r="130" spans="1:6">
      <c r="A130">
        <v>21918</v>
      </c>
      <c r="F130">
        <v>5.55</v>
      </c>
    </row>
    <row r="131" spans="1:6">
      <c r="A131">
        <v>21955</v>
      </c>
      <c r="F131">
        <v>5.5154639175257731</v>
      </c>
    </row>
    <row r="132" spans="1:6">
      <c r="A132">
        <v>21994</v>
      </c>
      <c r="F132">
        <v>5.5049999999999999</v>
      </c>
    </row>
    <row r="133" spans="1:6">
      <c r="A133">
        <v>21994</v>
      </c>
      <c r="F133">
        <v>5.5048309178743962</v>
      </c>
    </row>
    <row r="134" spans="1:6">
      <c r="A134">
        <v>22010</v>
      </c>
      <c r="F134">
        <v>5.431924882629108</v>
      </c>
    </row>
    <row r="135" spans="1:6">
      <c r="A135">
        <v>22063</v>
      </c>
      <c r="F135">
        <v>5.4285714285714288</v>
      </c>
    </row>
    <row r="136" spans="1:6">
      <c r="A136">
        <v>22070</v>
      </c>
      <c r="F136">
        <v>5.4043321299638993</v>
      </c>
    </row>
    <row r="137" spans="1:6">
      <c r="A137">
        <v>22108</v>
      </c>
      <c r="F137">
        <v>5.3976377952755907</v>
      </c>
    </row>
    <row r="138" spans="1:6">
      <c r="A138">
        <v>22123</v>
      </c>
      <c r="F138">
        <v>5.3096774193548386</v>
      </c>
    </row>
    <row r="139" spans="1:6">
      <c r="A139">
        <v>22148</v>
      </c>
      <c r="F139">
        <v>5.3096774193548386</v>
      </c>
    </row>
    <row r="140" spans="1:6">
      <c r="A140">
        <v>22212</v>
      </c>
      <c r="F140">
        <v>5.2944444444444443</v>
      </c>
    </row>
    <row r="141" spans="1:6">
      <c r="A141">
        <v>22263</v>
      </c>
      <c r="F141">
        <v>5.2911392405063289</v>
      </c>
    </row>
    <row r="142" spans="1:6">
      <c r="A142">
        <v>22280</v>
      </c>
      <c r="F142">
        <v>5.2911392405063289</v>
      </c>
    </row>
    <row r="143" spans="1:6">
      <c r="A143">
        <v>22304</v>
      </c>
      <c r="F143">
        <v>5.2805555555555559</v>
      </c>
    </row>
    <row r="144" spans="1:6">
      <c r="A144">
        <v>22327</v>
      </c>
      <c r="F144">
        <v>5.2483870967741932</v>
      </c>
    </row>
    <row r="145" spans="1:6">
      <c r="A145">
        <v>22390</v>
      </c>
      <c r="F145">
        <v>5.2201834862385317</v>
      </c>
    </row>
    <row r="146" spans="1:6">
      <c r="A146">
        <v>22419</v>
      </c>
      <c r="F146">
        <v>5.2101910828025479</v>
      </c>
    </row>
    <row r="147" spans="1:6">
      <c r="A147">
        <v>22419</v>
      </c>
      <c r="F147">
        <v>5.198198198198198</v>
      </c>
    </row>
    <row r="148" spans="1:6">
      <c r="A148">
        <v>22434</v>
      </c>
      <c r="F148">
        <v>5.189473684210526</v>
      </c>
    </row>
    <row r="149" spans="1:6">
      <c r="A149">
        <v>22448</v>
      </c>
      <c r="F149">
        <v>5.1578947368421053</v>
      </c>
    </row>
    <row r="150" spans="1:6">
      <c r="A150">
        <v>22507</v>
      </c>
      <c r="F150">
        <v>5.1578947368421053</v>
      </c>
    </row>
    <row r="151" spans="1:6">
      <c r="A151">
        <v>22518</v>
      </c>
      <c r="F151">
        <v>5.1419939577039271</v>
      </c>
    </row>
    <row r="152" spans="1:6">
      <c r="A152">
        <v>22554</v>
      </c>
      <c r="F152">
        <v>5.0912162162162158</v>
      </c>
    </row>
    <row r="153" spans="1:6">
      <c r="A153">
        <v>22574</v>
      </c>
      <c r="F153">
        <v>5</v>
      </c>
    </row>
    <row r="154" spans="1:6">
      <c r="A154">
        <v>22574</v>
      </c>
      <c r="F154">
        <v>4.9717868338557993</v>
      </c>
    </row>
    <row r="155" spans="1:6">
      <c r="A155">
        <v>22585</v>
      </c>
      <c r="F155">
        <v>4.9717868338557993</v>
      </c>
    </row>
    <row r="156" spans="1:6">
      <c r="A156">
        <v>22634</v>
      </c>
      <c r="F156">
        <v>4.9426523297491043</v>
      </c>
    </row>
    <row r="157" spans="1:6">
      <c r="A157">
        <v>22634</v>
      </c>
      <c r="F157">
        <v>4.9246031746031749</v>
      </c>
    </row>
    <row r="158" spans="1:6">
      <c r="A158">
        <v>22669</v>
      </c>
      <c r="F158">
        <v>4.9140625</v>
      </c>
    </row>
    <row r="159" spans="1:6">
      <c r="A159">
        <v>22682</v>
      </c>
      <c r="F159">
        <v>4.9098360655737707</v>
      </c>
    </row>
    <row r="160" spans="1:6">
      <c r="A160">
        <v>22701</v>
      </c>
      <c r="F160">
        <v>4.9098360655737707</v>
      </c>
    </row>
    <row r="161" spans="1:6">
      <c r="A161">
        <v>22775</v>
      </c>
      <c r="F161">
        <v>4.899193548387097</v>
      </c>
    </row>
    <row r="162" spans="1:6">
      <c r="A162">
        <v>22775</v>
      </c>
      <c r="F162">
        <v>4.8895348837209305</v>
      </c>
    </row>
    <row r="163" spans="1:6">
      <c r="A163">
        <v>22804</v>
      </c>
      <c r="F163">
        <v>4.8755186721991706</v>
      </c>
    </row>
    <row r="164" spans="1:6">
      <c r="A164">
        <v>22804</v>
      </c>
      <c r="F164">
        <v>4.8686440677966099</v>
      </c>
    </row>
    <row r="165" spans="1:6">
      <c r="A165">
        <v>22944</v>
      </c>
      <c r="F165">
        <v>4.810945273631841</v>
      </c>
    </row>
    <row r="166" spans="1:6">
      <c r="A166">
        <v>22979</v>
      </c>
      <c r="F166">
        <v>4.7523809523809524</v>
      </c>
    </row>
    <row r="167" spans="1:6">
      <c r="A167">
        <v>23091</v>
      </c>
      <c r="F167">
        <v>4.7146739130434785</v>
      </c>
    </row>
    <row r="168" spans="1:6">
      <c r="A168">
        <v>23148</v>
      </c>
      <c r="F168">
        <v>4.6868686868686869</v>
      </c>
    </row>
    <row r="169" spans="1:6">
      <c r="A169">
        <v>23162</v>
      </c>
      <c r="F169">
        <v>4.6549865229110514</v>
      </c>
    </row>
    <row r="170" spans="1:6">
      <c r="A170">
        <v>23228</v>
      </c>
      <c r="F170">
        <v>4.6542553191489358</v>
      </c>
    </row>
    <row r="171" spans="1:6">
      <c r="A171">
        <v>23228</v>
      </c>
      <c r="F171">
        <v>4.6369230769230771</v>
      </c>
    </row>
    <row r="172" spans="1:6">
      <c r="A172">
        <v>23272</v>
      </c>
      <c r="F172">
        <v>4.6200873362445414</v>
      </c>
    </row>
    <row r="173" spans="1:6">
      <c r="A173">
        <v>23295</v>
      </c>
      <c r="F173">
        <v>4.6135458167330681</v>
      </c>
    </row>
    <row r="174" spans="1:6">
      <c r="A174">
        <v>23331</v>
      </c>
      <c r="F174">
        <v>4.5974025974025974</v>
      </c>
    </row>
    <row r="175" spans="1:6">
      <c r="A175">
        <v>23331</v>
      </c>
      <c r="F175">
        <v>4.5933014354066986</v>
      </c>
    </row>
    <row r="176" spans="1:6">
      <c r="A176">
        <v>23442</v>
      </c>
      <c r="F176">
        <v>4.5778301886792452</v>
      </c>
    </row>
    <row r="177" spans="1:6">
      <c r="A177">
        <v>23477</v>
      </c>
      <c r="F177">
        <v>4.5709779179810726</v>
      </c>
    </row>
    <row r="178" spans="1:6">
      <c r="A178">
        <v>23478</v>
      </c>
      <c r="F178">
        <v>4.5648148148148149</v>
      </c>
    </row>
    <row r="179" spans="1:6">
      <c r="A179">
        <v>23529</v>
      </c>
      <c r="F179">
        <v>4.5572139303482588</v>
      </c>
    </row>
    <row r="180" spans="1:6">
      <c r="A180">
        <v>23536</v>
      </c>
      <c r="F180">
        <v>4.5379939209726441</v>
      </c>
    </row>
    <row r="181" spans="1:6">
      <c r="A181">
        <v>23539</v>
      </c>
      <c r="F181">
        <v>4.5366430260047279</v>
      </c>
    </row>
    <row r="182" spans="1:6">
      <c r="A182">
        <v>23559</v>
      </c>
      <c r="F182">
        <v>4.5366430260047279</v>
      </c>
    </row>
    <row r="183" spans="1:6">
      <c r="A183">
        <v>23616</v>
      </c>
      <c r="F183">
        <v>4.5209125475285168</v>
      </c>
    </row>
    <row r="184" spans="1:6">
      <c r="A184">
        <v>23626</v>
      </c>
      <c r="F184">
        <v>4.5144230769230766</v>
      </c>
    </row>
    <row r="185" spans="1:6">
      <c r="A185">
        <v>23661</v>
      </c>
      <c r="F185">
        <v>4.5060975609756095</v>
      </c>
    </row>
    <row r="186" spans="1:6">
      <c r="A186">
        <v>23718</v>
      </c>
      <c r="F186">
        <v>4.4965986394557822</v>
      </c>
    </row>
    <row r="187" spans="1:6">
      <c r="A187">
        <v>23724</v>
      </c>
      <c r="F187">
        <v>4.4684931506849317</v>
      </c>
    </row>
    <row r="188" spans="1:6">
      <c r="A188">
        <v>23748</v>
      </c>
      <c r="F188">
        <v>4.4684931506849317</v>
      </c>
    </row>
    <row r="189" spans="1:6">
      <c r="A189">
        <v>23763</v>
      </c>
      <c r="F189">
        <v>4.4206896551724135</v>
      </c>
    </row>
    <row r="190" spans="1:6">
      <c r="A190">
        <v>23830</v>
      </c>
      <c r="F190">
        <v>4.4112149532710276</v>
      </c>
    </row>
    <row r="191" spans="1:6">
      <c r="A191">
        <v>23910</v>
      </c>
      <c r="F191">
        <v>4.4022038567493116</v>
      </c>
    </row>
    <row r="192" spans="1:6">
      <c r="A192">
        <v>23957</v>
      </c>
      <c r="F192">
        <v>4.4022038567493116</v>
      </c>
    </row>
    <row r="193" spans="1:6">
      <c r="A193">
        <v>23976</v>
      </c>
      <c r="F193">
        <v>4.3965141612200433</v>
      </c>
    </row>
    <row r="194" spans="1:6">
      <c r="A194">
        <v>24027</v>
      </c>
      <c r="F194">
        <v>4.3900523560209423</v>
      </c>
    </row>
    <row r="195" spans="1:6">
      <c r="A195">
        <v>24072</v>
      </c>
      <c r="F195">
        <v>4.3869863013698627</v>
      </c>
    </row>
    <row r="196" spans="1:6">
      <c r="A196">
        <v>24163</v>
      </c>
      <c r="F196">
        <v>4.3809523809523814</v>
      </c>
    </row>
    <row r="197" spans="1:6">
      <c r="A197">
        <v>24206</v>
      </c>
      <c r="F197">
        <v>4.3782771535580522</v>
      </c>
    </row>
    <row r="198" spans="1:6">
      <c r="A198">
        <v>24221</v>
      </c>
      <c r="F198">
        <v>4.3545706371191137</v>
      </c>
    </row>
    <row r="199" spans="1:6">
      <c r="A199">
        <v>24279</v>
      </c>
      <c r="F199">
        <v>4.3311036789297654</v>
      </c>
    </row>
    <row r="200" spans="1:6">
      <c r="A200">
        <v>24336</v>
      </c>
      <c r="F200">
        <v>4.3260340632603409</v>
      </c>
    </row>
    <row r="201" spans="1:6">
      <c r="A201">
        <v>24367</v>
      </c>
      <c r="F201">
        <v>4.3019607843137253</v>
      </c>
    </row>
    <row r="202" spans="1:6">
      <c r="A202">
        <v>24401</v>
      </c>
      <c r="F202">
        <v>4.2989323843416374</v>
      </c>
    </row>
    <row r="203" spans="1:6">
      <c r="A203">
        <v>24434</v>
      </c>
      <c r="F203">
        <v>4.2926829268292686</v>
      </c>
    </row>
    <row r="204" spans="1:6">
      <c r="A204">
        <v>24480</v>
      </c>
      <c r="F204">
        <v>4.2709359605911326</v>
      </c>
    </row>
    <row r="205" spans="1:6">
      <c r="A205">
        <v>24570</v>
      </c>
      <c r="F205">
        <v>4.2574850299401197</v>
      </c>
    </row>
    <row r="206" spans="1:6">
      <c r="A206">
        <v>24594</v>
      </c>
      <c r="F206">
        <v>4.234920634920635</v>
      </c>
    </row>
    <row r="207" spans="1:6">
      <c r="A207">
        <v>24594</v>
      </c>
      <c r="F207">
        <v>4.2336448598130838</v>
      </c>
    </row>
    <row r="208" spans="1:6">
      <c r="A208">
        <v>24639</v>
      </c>
      <c r="F208">
        <v>4.2105263157894735</v>
      </c>
    </row>
    <row r="209" spans="1:6">
      <c r="A209">
        <v>24645</v>
      </c>
      <c r="F209">
        <v>4.1847507331378297</v>
      </c>
    </row>
    <row r="210" spans="1:6">
      <c r="A210">
        <v>24683</v>
      </c>
      <c r="F210">
        <v>4.1694915254237293</v>
      </c>
    </row>
    <row r="211" spans="1:6">
      <c r="A211">
        <v>24711</v>
      </c>
      <c r="F211">
        <v>4.1633466135458166</v>
      </c>
    </row>
    <row r="212" spans="1:6">
      <c r="A212">
        <v>24762</v>
      </c>
      <c r="F212">
        <v>4.1518518518518519</v>
      </c>
    </row>
    <row r="213" spans="1:6">
      <c r="A213">
        <v>24882</v>
      </c>
      <c r="F213">
        <v>4.1511254019292601</v>
      </c>
    </row>
    <row r="214" spans="1:6">
      <c r="A214">
        <v>24882</v>
      </c>
      <c r="F214">
        <v>4.1271676300578033</v>
      </c>
    </row>
    <row r="215" spans="1:6">
      <c r="A215">
        <v>24884</v>
      </c>
      <c r="F215">
        <v>4.1008403361344534</v>
      </c>
    </row>
    <row r="216" spans="1:6">
      <c r="A216">
        <v>25008</v>
      </c>
      <c r="F216">
        <v>4.0959752321981426</v>
      </c>
    </row>
    <row r="217" spans="1:6">
      <c r="A217">
        <v>25130</v>
      </c>
      <c r="F217">
        <v>4.0888888888888886</v>
      </c>
    </row>
    <row r="218" spans="1:6">
      <c r="A218">
        <v>25176</v>
      </c>
      <c r="F218">
        <v>4.0869565217391308</v>
      </c>
    </row>
    <row r="219" spans="1:6">
      <c r="A219">
        <v>25224</v>
      </c>
      <c r="F219">
        <v>4.0753968253968251</v>
      </c>
    </row>
    <row r="220" spans="1:6">
      <c r="A220">
        <v>25252</v>
      </c>
      <c r="F220">
        <v>4.0687830687830688</v>
      </c>
    </row>
    <row r="221" spans="1:6">
      <c r="A221">
        <v>25271</v>
      </c>
      <c r="F221">
        <v>4.0687830687830688</v>
      </c>
    </row>
    <row r="222" spans="1:6">
      <c r="A222">
        <v>25293</v>
      </c>
      <c r="F222">
        <v>4.0685279187817258</v>
      </c>
    </row>
    <row r="223" spans="1:6">
      <c r="A223">
        <v>25293</v>
      </c>
      <c r="F223">
        <v>4.0555555555555554</v>
      </c>
    </row>
    <row r="224" spans="1:6">
      <c r="A224">
        <v>25315</v>
      </c>
      <c r="F224">
        <v>4.0546875</v>
      </c>
    </row>
    <row r="225" spans="1:6">
      <c r="A225">
        <v>25358</v>
      </c>
      <c r="F225">
        <v>3.9874213836477987</v>
      </c>
    </row>
    <row r="226" spans="1:6">
      <c r="A226">
        <v>25410</v>
      </c>
      <c r="F226">
        <v>3.9758203799654579</v>
      </c>
    </row>
    <row r="227" spans="1:6">
      <c r="A227">
        <v>25443</v>
      </c>
      <c r="F227">
        <v>3.9758203799654579</v>
      </c>
    </row>
    <row r="228" spans="1:6">
      <c r="A228">
        <v>25509</v>
      </c>
      <c r="F228">
        <v>3.9653979238754324</v>
      </c>
    </row>
    <row r="229" spans="1:6">
      <c r="A229">
        <v>25509</v>
      </c>
      <c r="F229">
        <v>3.9405737704918034</v>
      </c>
    </row>
    <row r="230" spans="1:6">
      <c r="A230">
        <v>25545</v>
      </c>
      <c r="F230">
        <v>3.9405684754521966</v>
      </c>
    </row>
    <row r="231" spans="1:6">
      <c r="A231">
        <v>25707</v>
      </c>
      <c r="F231">
        <v>3.9313543599257885</v>
      </c>
    </row>
    <row r="232" spans="1:6">
      <c r="A232">
        <v>25721</v>
      </c>
      <c r="F232">
        <v>3.9301919720767886</v>
      </c>
    </row>
    <row r="233" spans="1:6">
      <c r="A233">
        <v>25804</v>
      </c>
      <c r="F233">
        <v>3.9154228855721391</v>
      </c>
    </row>
    <row r="234" spans="1:6">
      <c r="A234">
        <v>25818</v>
      </c>
      <c r="F234">
        <v>3.9140000000000001</v>
      </c>
    </row>
    <row r="235" spans="1:6">
      <c r="A235">
        <v>25851</v>
      </c>
      <c r="F235">
        <v>3.9140000000000001</v>
      </c>
    </row>
    <row r="236" spans="1:6">
      <c r="A236">
        <v>25930</v>
      </c>
      <c r="F236">
        <v>3.9134948096885811</v>
      </c>
    </row>
    <row r="237" spans="1:6">
      <c r="A237">
        <v>25959</v>
      </c>
      <c r="F237">
        <v>3.9070796460176993</v>
      </c>
    </row>
    <row r="238" spans="1:6">
      <c r="A238">
        <v>25965</v>
      </c>
      <c r="F238">
        <v>3.9040307101727447</v>
      </c>
    </row>
    <row r="239" spans="1:6">
      <c r="A239">
        <v>26067</v>
      </c>
      <c r="F239">
        <v>3.9034941763727122</v>
      </c>
    </row>
    <row r="240" spans="1:6">
      <c r="A240">
        <v>26091</v>
      </c>
      <c r="F240">
        <v>3.8828996282527881</v>
      </c>
    </row>
    <row r="241" spans="1:6">
      <c r="A241">
        <v>26091</v>
      </c>
      <c r="F241">
        <v>3.8656716417910446</v>
      </c>
    </row>
    <row r="242" spans="1:6">
      <c r="A242">
        <v>26095</v>
      </c>
      <c r="F242">
        <v>3.8629441624365484</v>
      </c>
    </row>
    <row r="243" spans="1:6">
      <c r="A243">
        <v>26150</v>
      </c>
      <c r="F243">
        <v>3.8533333333333335</v>
      </c>
    </row>
    <row r="244" spans="1:6">
      <c r="A244">
        <v>26224</v>
      </c>
      <c r="F244">
        <v>3.8465517241379312</v>
      </c>
    </row>
    <row r="245" spans="1:6">
      <c r="A245">
        <v>26228</v>
      </c>
      <c r="F245">
        <v>3.8405315614617939</v>
      </c>
    </row>
    <row r="246" spans="1:6">
      <c r="A246">
        <v>26290</v>
      </c>
      <c r="F246">
        <v>3.8275862068965516</v>
      </c>
    </row>
    <row r="247" spans="1:6">
      <c r="A247">
        <v>26304</v>
      </c>
      <c r="F247">
        <v>3.8275862068965516</v>
      </c>
    </row>
    <row r="248" spans="1:6">
      <c r="A248">
        <v>26326</v>
      </c>
      <c r="F248">
        <v>3.8136882129277567</v>
      </c>
    </row>
    <row r="249" spans="1:6">
      <c r="A249">
        <v>26487</v>
      </c>
      <c r="F249">
        <v>3.8114143920595533</v>
      </c>
    </row>
    <row r="250" spans="1:6">
      <c r="A250">
        <v>26490</v>
      </c>
      <c r="F250">
        <v>3.8106995884773665</v>
      </c>
    </row>
    <row r="251" spans="1:6">
      <c r="A251">
        <v>26490</v>
      </c>
      <c r="F251">
        <v>3.7960199004975124</v>
      </c>
    </row>
    <row r="252" spans="1:6">
      <c r="A252">
        <v>26518</v>
      </c>
      <c r="F252">
        <v>3.785498489425982</v>
      </c>
    </row>
    <row r="253" spans="1:6">
      <c r="A253">
        <v>26576</v>
      </c>
      <c r="F253">
        <v>3.7791666666666668</v>
      </c>
    </row>
    <row r="254" spans="1:6">
      <c r="A254">
        <v>26642</v>
      </c>
      <c r="F254">
        <v>3.7597173144876326</v>
      </c>
    </row>
    <row r="255" spans="1:6">
      <c r="A255">
        <v>26646</v>
      </c>
      <c r="F255">
        <v>3.7597173144876326</v>
      </c>
    </row>
    <row r="256" spans="1:6">
      <c r="A256">
        <v>26751</v>
      </c>
      <c r="F256">
        <v>3.7520435967302452</v>
      </c>
    </row>
    <row r="257" spans="1:6">
      <c r="A257">
        <v>26759</v>
      </c>
      <c r="F257">
        <v>3.7457627118644066</v>
      </c>
    </row>
    <row r="258" spans="1:6">
      <c r="A258">
        <v>26816</v>
      </c>
      <c r="F258">
        <v>3.7258566978193146</v>
      </c>
    </row>
    <row r="259" spans="1:6">
      <c r="A259">
        <v>26850</v>
      </c>
      <c r="F259">
        <v>3.7250996015936253</v>
      </c>
    </row>
    <row r="260" spans="1:6">
      <c r="A260">
        <v>26868</v>
      </c>
      <c r="F260">
        <v>3.7205387205387206</v>
      </c>
    </row>
    <row r="261" spans="1:6">
      <c r="A261">
        <v>26872</v>
      </c>
      <c r="F261">
        <v>3.7046070460704605</v>
      </c>
    </row>
    <row r="262" spans="1:6">
      <c r="A262">
        <v>26877</v>
      </c>
      <c r="F262">
        <v>3.674540682414698</v>
      </c>
    </row>
    <row r="263" spans="1:6">
      <c r="A263">
        <v>26887</v>
      </c>
      <c r="F263">
        <v>3.6715867158671585</v>
      </c>
    </row>
    <row r="264" spans="1:6">
      <c r="A264">
        <v>26907</v>
      </c>
      <c r="F264">
        <v>3.6579999999999999</v>
      </c>
    </row>
    <row r="265" spans="1:6">
      <c r="A265">
        <v>26907</v>
      </c>
      <c r="F265">
        <v>3.6214689265536721</v>
      </c>
    </row>
    <row r="266" spans="1:6">
      <c r="A266">
        <v>26954</v>
      </c>
      <c r="F266">
        <v>3.6162790697674421</v>
      </c>
    </row>
    <row r="267" spans="1:6">
      <c r="A267">
        <v>26997</v>
      </c>
      <c r="F267">
        <v>3.6162790697674421</v>
      </c>
    </row>
    <row r="268" spans="1:6">
      <c r="A268">
        <v>27038</v>
      </c>
      <c r="F268">
        <v>3.6149425287356323</v>
      </c>
    </row>
    <row r="269" spans="1:6">
      <c r="A269">
        <v>27071</v>
      </c>
      <c r="F269">
        <v>3.6057692307692308</v>
      </c>
    </row>
    <row r="270" spans="1:6">
      <c r="A270">
        <v>27100</v>
      </c>
      <c r="F270">
        <v>3.584938704028021</v>
      </c>
    </row>
    <row r="271" spans="1:6">
      <c r="A271">
        <v>27100</v>
      </c>
      <c r="F271">
        <v>3.5793650793650795</v>
      </c>
    </row>
    <row r="272" spans="1:6">
      <c r="A272">
        <v>27116</v>
      </c>
      <c r="F272">
        <v>3.5784753363228701</v>
      </c>
    </row>
    <row r="273" spans="1:6">
      <c r="A273">
        <v>27159</v>
      </c>
      <c r="F273">
        <v>3.5629139072847682</v>
      </c>
    </row>
    <row r="274" spans="1:6">
      <c r="A274">
        <v>27161</v>
      </c>
      <c r="F274">
        <v>3.5610859728506785</v>
      </c>
    </row>
    <row r="275" spans="1:6">
      <c r="A275">
        <v>27190</v>
      </c>
      <c r="F275">
        <v>3.5579999999999998</v>
      </c>
    </row>
    <row r="276" spans="1:6">
      <c r="A276">
        <v>27203</v>
      </c>
      <c r="F276">
        <v>3.5512048192771086</v>
      </c>
    </row>
    <row r="277" spans="1:6">
      <c r="A277">
        <v>27213</v>
      </c>
      <c r="F277">
        <v>3.5496453900709222</v>
      </c>
    </row>
    <row r="278" spans="1:6">
      <c r="A278">
        <v>27215</v>
      </c>
      <c r="F278">
        <v>3.5485436893203883</v>
      </c>
    </row>
    <row r="279" spans="1:6">
      <c r="A279">
        <v>27238</v>
      </c>
      <c r="F279">
        <v>3.5384615384615383</v>
      </c>
    </row>
    <row r="280" spans="1:6">
      <c r="A280">
        <v>27242</v>
      </c>
      <c r="F280">
        <v>3.5307017543859649</v>
      </c>
    </row>
    <row r="281" spans="1:6">
      <c r="A281">
        <v>27244</v>
      </c>
      <c r="F281">
        <v>3.5232558139534884</v>
      </c>
    </row>
    <row r="282" spans="1:6">
      <c r="A282">
        <v>27255</v>
      </c>
      <c r="F282">
        <v>3.5203619909502262</v>
      </c>
    </row>
    <row r="283" spans="1:6">
      <c r="A283">
        <v>27421</v>
      </c>
      <c r="F283">
        <v>3.5203619909502262</v>
      </c>
    </row>
    <row r="284" spans="1:6">
      <c r="A284">
        <v>27450</v>
      </c>
      <c r="F284">
        <v>3.5144230769230771</v>
      </c>
    </row>
    <row r="285" spans="1:6">
      <c r="A285">
        <v>27469</v>
      </c>
      <c r="F285">
        <v>3.5045045045045047</v>
      </c>
    </row>
    <row r="286" spans="1:6">
      <c r="A286">
        <v>27573</v>
      </c>
      <c r="F286">
        <v>3.4970986460348161</v>
      </c>
    </row>
    <row r="287" spans="1:6">
      <c r="A287">
        <v>27590</v>
      </c>
      <c r="F287">
        <v>3.4965517241379311</v>
      </c>
    </row>
    <row r="288" spans="1:6">
      <c r="A288">
        <v>27683</v>
      </c>
      <c r="F288">
        <v>3.4601226993865031</v>
      </c>
    </row>
    <row r="289" spans="1:6">
      <c r="A289">
        <v>27733</v>
      </c>
      <c r="F289">
        <v>3.4601226993865031</v>
      </c>
    </row>
    <row r="290" spans="1:6">
      <c r="A290">
        <v>27803</v>
      </c>
      <c r="F290">
        <v>3.4583333333333335</v>
      </c>
    </row>
    <row r="291" spans="1:6">
      <c r="A291">
        <v>27889</v>
      </c>
      <c r="F291">
        <v>3.4269293924466337</v>
      </c>
    </row>
    <row r="292" spans="1:6">
      <c r="A292">
        <v>27922</v>
      </c>
      <c r="F292">
        <v>3.4199623352165727</v>
      </c>
    </row>
    <row r="293" spans="1:6">
      <c r="A293">
        <v>27938</v>
      </c>
      <c r="F293">
        <v>3.4137931034482758</v>
      </c>
    </row>
    <row r="294" spans="1:6">
      <c r="A294">
        <v>27943</v>
      </c>
      <c r="F294">
        <v>3.4121405750798721</v>
      </c>
    </row>
    <row r="295" spans="1:6">
      <c r="A295">
        <v>28071</v>
      </c>
      <c r="F295">
        <v>3.4117647058823528</v>
      </c>
    </row>
    <row r="296" spans="1:6">
      <c r="A296">
        <v>28072</v>
      </c>
      <c r="F296">
        <v>3.4096385542168677</v>
      </c>
    </row>
    <row r="297" spans="1:6">
      <c r="A297">
        <v>28087</v>
      </c>
      <c r="F297">
        <v>3.4010282776349614</v>
      </c>
    </row>
    <row r="298" spans="1:6">
      <c r="A298">
        <v>28164</v>
      </c>
      <c r="F298">
        <v>3.3931297709923665</v>
      </c>
    </row>
    <row r="299" spans="1:6">
      <c r="A299">
        <v>28249</v>
      </c>
      <c r="F299">
        <v>3.3931297709923665</v>
      </c>
    </row>
    <row r="300" spans="1:6">
      <c r="A300">
        <v>28249</v>
      </c>
      <c r="F300">
        <v>3.3811475409836067</v>
      </c>
    </row>
    <row r="301" spans="1:6">
      <c r="A301">
        <v>28320</v>
      </c>
      <c r="F301">
        <v>3.3785714285714286</v>
      </c>
    </row>
    <row r="302" spans="1:6">
      <c r="A302">
        <v>28332</v>
      </c>
      <c r="F302">
        <v>3.3758741258741258</v>
      </c>
    </row>
    <row r="303" spans="1:6">
      <c r="A303">
        <v>28359</v>
      </c>
      <c r="F303">
        <v>3.3665338645418328</v>
      </c>
    </row>
    <row r="304" spans="1:6">
      <c r="A304">
        <v>28389</v>
      </c>
      <c r="F304">
        <v>3.3665338645418328</v>
      </c>
    </row>
    <row r="305" spans="1:6">
      <c r="A305">
        <v>28420</v>
      </c>
      <c r="F305">
        <v>3.3576923076923078</v>
      </c>
    </row>
    <row r="306" spans="1:6">
      <c r="A306">
        <v>28427</v>
      </c>
      <c r="F306">
        <v>3.350806451612903</v>
      </c>
    </row>
    <row r="307" spans="1:6">
      <c r="A307">
        <v>28427</v>
      </c>
      <c r="F307">
        <v>3.3502538071065988</v>
      </c>
    </row>
    <row r="308" spans="1:6">
      <c r="A308">
        <v>28440</v>
      </c>
      <c r="F308">
        <v>3.3322368421052633</v>
      </c>
    </row>
    <row r="309" spans="1:6">
      <c r="A309">
        <v>28442</v>
      </c>
      <c r="F309">
        <v>3.3320158102766797</v>
      </c>
    </row>
    <row r="310" spans="1:6">
      <c r="A310">
        <v>28457</v>
      </c>
      <c r="F310">
        <v>3.330120481927711</v>
      </c>
    </row>
    <row r="311" spans="1:6">
      <c r="A311">
        <v>28510</v>
      </c>
      <c r="F311">
        <v>3.3244047619047619</v>
      </c>
    </row>
    <row r="312" spans="1:6">
      <c r="A312">
        <v>28520</v>
      </c>
      <c r="F312">
        <v>3.3137876386687797</v>
      </c>
    </row>
    <row r="313" spans="1:6">
      <c r="A313">
        <v>28567</v>
      </c>
      <c r="F313">
        <v>3.3123123123123124</v>
      </c>
    </row>
    <row r="314" spans="1:6">
      <c r="A314">
        <v>28587</v>
      </c>
      <c r="F314">
        <v>3.3094736842105261</v>
      </c>
    </row>
    <row r="315" spans="1:6">
      <c r="A315">
        <v>28647</v>
      </c>
      <c r="F315">
        <v>3.3078393881453154</v>
      </c>
    </row>
    <row r="316" spans="1:6">
      <c r="A316">
        <v>28691</v>
      </c>
      <c r="F316">
        <v>3.2962962962962963</v>
      </c>
    </row>
    <row r="317" spans="1:6">
      <c r="A317">
        <v>28691</v>
      </c>
      <c r="F317">
        <v>3.2960288808664262</v>
      </c>
    </row>
    <row r="318" spans="1:6">
      <c r="A318">
        <v>28718</v>
      </c>
      <c r="F318">
        <v>3.2948960302457468</v>
      </c>
    </row>
    <row r="319" spans="1:6">
      <c r="A319">
        <v>28764</v>
      </c>
      <c r="F319">
        <v>3.2947558770343579</v>
      </c>
    </row>
    <row r="320" spans="1:6">
      <c r="A320">
        <v>28769</v>
      </c>
      <c r="F320">
        <v>3.2904483430799218</v>
      </c>
    </row>
    <row r="321" spans="1:6">
      <c r="A321">
        <v>28839</v>
      </c>
      <c r="F321">
        <v>3.2738095238095237</v>
      </c>
    </row>
    <row r="322" spans="1:6">
      <c r="A322">
        <v>28973</v>
      </c>
      <c r="F322">
        <v>3.2725450901803605</v>
      </c>
    </row>
    <row r="323" spans="1:6">
      <c r="A323">
        <v>29009</v>
      </c>
      <c r="F323">
        <v>3.2558528428093645</v>
      </c>
    </row>
    <row r="324" spans="1:6">
      <c r="A324">
        <v>29103</v>
      </c>
      <c r="F324">
        <v>3.25</v>
      </c>
    </row>
    <row r="325" spans="1:6">
      <c r="A325">
        <v>29187</v>
      </c>
      <c r="F325">
        <v>3.25</v>
      </c>
    </row>
    <row r="326" spans="1:6">
      <c r="A326">
        <v>29236</v>
      </c>
      <c r="F326">
        <v>3.2448979591836733</v>
      </c>
    </row>
    <row r="327" spans="1:6">
      <c r="A327">
        <v>29298</v>
      </c>
      <c r="F327">
        <v>3.2394881170018284</v>
      </c>
    </row>
    <row r="328" spans="1:6">
      <c r="A328">
        <v>29315</v>
      </c>
      <c r="F328">
        <v>3.23943661971831</v>
      </c>
    </row>
    <row r="329" spans="1:6">
      <c r="A329">
        <v>29364</v>
      </c>
      <c r="F329">
        <v>3.23943661971831</v>
      </c>
    </row>
    <row r="330" spans="1:6">
      <c r="A330">
        <v>29435</v>
      </c>
      <c r="F330">
        <v>3.2377179080824088</v>
      </c>
    </row>
    <row r="331" spans="1:6">
      <c r="A331">
        <v>29440</v>
      </c>
      <c r="F331">
        <v>3.2355072463768115</v>
      </c>
    </row>
    <row r="332" spans="1:6">
      <c r="A332">
        <v>29478</v>
      </c>
      <c r="F332">
        <v>3.2314814814814814</v>
      </c>
    </row>
    <row r="333" spans="1:6">
      <c r="A333">
        <v>29543</v>
      </c>
      <c r="F333">
        <v>3.2108108108108109</v>
      </c>
    </row>
    <row r="334" spans="1:6">
      <c r="A334">
        <v>29548</v>
      </c>
      <c r="F334">
        <v>3.206967213114754</v>
      </c>
    </row>
    <row r="335" spans="1:6">
      <c r="A335">
        <v>29604</v>
      </c>
      <c r="F335">
        <v>3.2048458149779737</v>
      </c>
    </row>
    <row r="336" spans="1:6">
      <c r="A336">
        <v>29672</v>
      </c>
      <c r="F336">
        <v>3.1869918699186992</v>
      </c>
    </row>
    <row r="337" spans="1:6">
      <c r="A337">
        <v>29672</v>
      </c>
      <c r="F337">
        <v>3.1856677524429968</v>
      </c>
    </row>
    <row r="338" spans="1:6">
      <c r="A338">
        <v>29732</v>
      </c>
      <c r="F338">
        <v>3.1856677524429968</v>
      </c>
    </row>
    <row r="339" spans="1:6">
      <c r="A339">
        <v>29760</v>
      </c>
      <c r="F339">
        <v>3.1830065359477122</v>
      </c>
    </row>
    <row r="340" spans="1:6">
      <c r="A340">
        <v>29760</v>
      </c>
      <c r="F340">
        <v>3.1623376623376624</v>
      </c>
    </row>
    <row r="341" spans="1:6">
      <c r="A341">
        <v>29791</v>
      </c>
      <c r="F341">
        <v>3.1558245083207264</v>
      </c>
    </row>
    <row r="342" spans="1:6">
      <c r="A342">
        <v>29819</v>
      </c>
      <c r="F342">
        <v>3.154494382022472</v>
      </c>
    </row>
    <row r="343" spans="1:6">
      <c r="A343">
        <v>29938</v>
      </c>
      <c r="F343">
        <v>3.1488</v>
      </c>
    </row>
    <row r="344" spans="1:6">
      <c r="A344">
        <v>29999</v>
      </c>
      <c r="F344">
        <v>3.1466083150984683</v>
      </c>
    </row>
    <row r="345" spans="1:6">
      <c r="A345">
        <v>30015</v>
      </c>
      <c r="F345">
        <v>3.1466083150984683</v>
      </c>
    </row>
    <row r="346" spans="1:6">
      <c r="A346">
        <v>30023</v>
      </c>
      <c r="F346">
        <v>3.1450216450216448</v>
      </c>
    </row>
    <row r="347" spans="1:6">
      <c r="A347">
        <v>30081</v>
      </c>
      <c r="F347">
        <v>3.1378640776699029</v>
      </c>
    </row>
    <row r="348" spans="1:6">
      <c r="A348">
        <v>30093</v>
      </c>
      <c r="F348">
        <v>3.1211340206185567</v>
      </c>
    </row>
    <row r="349" spans="1:6">
      <c r="A349">
        <v>30096</v>
      </c>
      <c r="F349">
        <v>3.1140350877192984</v>
      </c>
    </row>
    <row r="350" spans="1:6">
      <c r="A350">
        <v>30096</v>
      </c>
      <c r="F350">
        <v>3.1</v>
      </c>
    </row>
    <row r="351" spans="1:6">
      <c r="A351">
        <v>30168</v>
      </c>
      <c r="F351">
        <v>3.0882352941176472</v>
      </c>
    </row>
    <row r="352" spans="1:6">
      <c r="A352">
        <v>30261</v>
      </c>
      <c r="F352">
        <v>3.0862745098039217</v>
      </c>
    </row>
    <row r="353" spans="1:6">
      <c r="A353">
        <v>30279</v>
      </c>
      <c r="F353">
        <v>3.0862745098039217</v>
      </c>
    </row>
    <row r="354" spans="1:6">
      <c r="A354">
        <v>30279</v>
      </c>
      <c r="F354">
        <v>3.0862745098039217</v>
      </c>
    </row>
    <row r="355" spans="1:6">
      <c r="A355">
        <v>30298</v>
      </c>
      <c r="F355">
        <v>3.081578947368421</v>
      </c>
    </row>
    <row r="356" spans="1:6">
      <c r="A356">
        <v>30351</v>
      </c>
      <c r="F356">
        <v>3.0720338983050848</v>
      </c>
    </row>
    <row r="357" spans="1:6">
      <c r="A357">
        <v>30351</v>
      </c>
      <c r="F357">
        <v>3.0692307692307694</v>
      </c>
    </row>
    <row r="358" spans="1:6">
      <c r="A358">
        <v>30368</v>
      </c>
      <c r="F358">
        <v>3.0656167979002626</v>
      </c>
    </row>
    <row r="359" spans="1:6">
      <c r="A359">
        <v>30372</v>
      </c>
      <c r="F359">
        <v>3.0595567867036011</v>
      </c>
    </row>
    <row r="360" spans="1:6">
      <c r="A360">
        <v>30372</v>
      </c>
      <c r="F360">
        <v>3.0523809523809522</v>
      </c>
    </row>
    <row r="361" spans="1:6">
      <c r="A361">
        <v>30390</v>
      </c>
      <c r="F361">
        <v>3.036144578313253</v>
      </c>
    </row>
    <row r="362" spans="1:6">
      <c r="A362">
        <v>30396</v>
      </c>
      <c r="F362">
        <v>3.0269413629160065</v>
      </c>
    </row>
    <row r="363" spans="1:6">
      <c r="A363">
        <v>30467</v>
      </c>
      <c r="F363">
        <v>3.0202020202020203</v>
      </c>
    </row>
    <row r="364" spans="1:6">
      <c r="A364">
        <v>30477</v>
      </c>
      <c r="F364">
        <v>3.0175953079178885</v>
      </c>
    </row>
    <row r="365" spans="1:6">
      <c r="A365">
        <v>30507</v>
      </c>
      <c r="F365">
        <v>3.0137221269296739</v>
      </c>
    </row>
    <row r="366" spans="1:6">
      <c r="A366">
        <v>30522</v>
      </c>
      <c r="F366">
        <v>3.0130890052356021</v>
      </c>
    </row>
    <row r="367" spans="1:6">
      <c r="A367">
        <v>30523</v>
      </c>
      <c r="F367">
        <v>3.0113122171945701</v>
      </c>
    </row>
    <row r="368" spans="1:6">
      <c r="A368">
        <v>30538</v>
      </c>
      <c r="F368">
        <v>3.0024390243902439</v>
      </c>
    </row>
    <row r="369" spans="1:6">
      <c r="A369">
        <v>30545</v>
      </c>
      <c r="F369">
        <v>2.9905362776025237</v>
      </c>
    </row>
    <row r="370" spans="1:6">
      <c r="A370">
        <v>30560</v>
      </c>
      <c r="F370">
        <v>2.9805825242718447</v>
      </c>
    </row>
    <row r="371" spans="1:6">
      <c r="A371">
        <v>30560</v>
      </c>
      <c r="F371">
        <v>2.9719101123595504</v>
      </c>
    </row>
    <row r="372" spans="1:6">
      <c r="A372">
        <v>30630</v>
      </c>
      <c r="F372">
        <v>2.9701492537313432</v>
      </c>
    </row>
    <row r="373" spans="1:6">
      <c r="A373">
        <v>30631</v>
      </c>
      <c r="F373">
        <v>2.9695652173913043</v>
      </c>
    </row>
    <row r="374" spans="1:6">
      <c r="A374">
        <v>30675</v>
      </c>
      <c r="F374">
        <v>2.9580645161290322</v>
      </c>
    </row>
    <row r="375" spans="1:6">
      <c r="A375">
        <v>30732</v>
      </c>
      <c r="F375">
        <v>2.9466119096509242</v>
      </c>
    </row>
    <row r="376" spans="1:6">
      <c r="A376">
        <v>30753</v>
      </c>
      <c r="F376">
        <v>2.9402985074626864</v>
      </c>
    </row>
    <row r="377" spans="1:6">
      <c r="A377">
        <v>30772</v>
      </c>
      <c r="F377">
        <v>2.9252717391304346</v>
      </c>
    </row>
    <row r="378" spans="1:6">
      <c r="A378">
        <v>30801</v>
      </c>
      <c r="F378">
        <v>2.9235993208828521</v>
      </c>
    </row>
    <row r="379" spans="1:6">
      <c r="A379">
        <v>30822</v>
      </c>
      <c r="F379">
        <v>2.9187145557655954</v>
      </c>
    </row>
    <row r="380" spans="1:6">
      <c r="A380">
        <v>30828</v>
      </c>
      <c r="F380">
        <v>2.9114832535885169</v>
      </c>
    </row>
    <row r="381" spans="1:6">
      <c r="A381">
        <v>30833</v>
      </c>
      <c r="F381">
        <v>2.9078341013824884</v>
      </c>
    </row>
    <row r="382" spans="1:6">
      <c r="A382">
        <v>30843</v>
      </c>
      <c r="F382">
        <v>2.9048951048951048</v>
      </c>
    </row>
    <row r="383" spans="1:6">
      <c r="A383">
        <v>30899</v>
      </c>
      <c r="F383">
        <v>2.9022140221402215</v>
      </c>
    </row>
    <row r="384" spans="1:6">
      <c r="A384">
        <v>30983</v>
      </c>
      <c r="F384">
        <v>2.9001956947162428</v>
      </c>
    </row>
    <row r="385" spans="1:6">
      <c r="A385">
        <v>30992</v>
      </c>
      <c r="F385">
        <v>2.8989010989010988</v>
      </c>
    </row>
    <row r="386" spans="1:6">
      <c r="A386">
        <v>30992</v>
      </c>
      <c r="F386">
        <v>2.886206896551724</v>
      </c>
    </row>
    <row r="387" spans="1:6">
      <c r="A387">
        <v>31056</v>
      </c>
      <c r="F387">
        <v>2.8839285714285716</v>
      </c>
    </row>
    <row r="388" spans="1:6">
      <c r="A388">
        <v>31086</v>
      </c>
      <c r="F388">
        <v>2.8839285714285716</v>
      </c>
    </row>
    <row r="389" spans="1:6">
      <c r="A389">
        <v>31089</v>
      </c>
      <c r="F389">
        <v>2.8837209302325579</v>
      </c>
    </row>
    <row r="390" spans="1:6">
      <c r="A390">
        <v>31158</v>
      </c>
      <c r="F390">
        <v>2.875</v>
      </c>
    </row>
    <row r="391" spans="1:6">
      <c r="A391">
        <v>31160</v>
      </c>
      <c r="F391">
        <v>2.875</v>
      </c>
    </row>
    <row r="392" spans="1:6">
      <c r="A392">
        <v>31163</v>
      </c>
      <c r="F392">
        <v>2.8713235294117645</v>
      </c>
    </row>
    <row r="393" spans="1:6">
      <c r="A393">
        <v>31163</v>
      </c>
      <c r="F393">
        <v>2.8694158075601375</v>
      </c>
    </row>
    <row r="394" spans="1:6">
      <c r="A394">
        <v>31353</v>
      </c>
      <c r="F394">
        <v>2.8658536585365852</v>
      </c>
    </row>
    <row r="395" spans="1:6">
      <c r="A395">
        <v>31353</v>
      </c>
      <c r="F395">
        <v>2.8611111111111112</v>
      </c>
    </row>
    <row r="396" spans="1:6">
      <c r="A396">
        <v>31385</v>
      </c>
      <c r="F396">
        <v>2.8493506493506495</v>
      </c>
    </row>
    <row r="397" spans="1:6">
      <c r="A397">
        <v>31395</v>
      </c>
      <c r="F397">
        <v>2.8306801736613605</v>
      </c>
    </row>
    <row r="398" spans="1:6">
      <c r="A398">
        <v>31454</v>
      </c>
      <c r="F398">
        <v>2.8292682926829267</v>
      </c>
    </row>
    <row r="399" spans="1:6">
      <c r="A399">
        <v>31497</v>
      </c>
      <c r="F399">
        <v>2.827027027027027</v>
      </c>
    </row>
    <row r="400" spans="1:6">
      <c r="A400">
        <v>31497</v>
      </c>
      <c r="F400">
        <v>2.8234086242299794</v>
      </c>
    </row>
    <row r="401" spans="1:6">
      <c r="A401">
        <v>31535</v>
      </c>
      <c r="F401">
        <v>2.8163265306122449</v>
      </c>
    </row>
    <row r="402" spans="1:6">
      <c r="A402">
        <v>31560</v>
      </c>
      <c r="F402">
        <v>2.8159509202453989</v>
      </c>
    </row>
    <row r="403" spans="1:6">
      <c r="A403">
        <v>31590</v>
      </c>
      <c r="F403">
        <v>2.8135964912280702</v>
      </c>
    </row>
    <row r="404" spans="1:6">
      <c r="A404">
        <v>31605</v>
      </c>
      <c r="F404">
        <v>2.8111702127659575</v>
      </c>
    </row>
    <row r="405" spans="1:6">
      <c r="A405">
        <v>31615</v>
      </c>
      <c r="F405">
        <v>2.8111702127659575</v>
      </c>
    </row>
    <row r="406" spans="1:6">
      <c r="A406">
        <v>31626</v>
      </c>
      <c r="F406">
        <v>2.8107202680067003</v>
      </c>
    </row>
    <row r="407" spans="1:6">
      <c r="A407">
        <v>31632</v>
      </c>
      <c r="F407">
        <v>2.8078703703703702</v>
      </c>
    </row>
    <row r="408" spans="1:6">
      <c r="A408">
        <v>31686</v>
      </c>
      <c r="F408">
        <v>2.8054607508532423</v>
      </c>
    </row>
    <row r="409" spans="1:6">
      <c r="A409">
        <v>31761</v>
      </c>
      <c r="F409">
        <v>2.8054393305439329</v>
      </c>
    </row>
    <row r="410" spans="1:6">
      <c r="A410">
        <v>31788</v>
      </c>
      <c r="F410">
        <v>2.8036175710594313</v>
      </c>
    </row>
    <row r="411" spans="1:6">
      <c r="A411">
        <v>31814</v>
      </c>
      <c r="F411">
        <v>2.8031914893617023</v>
      </c>
    </row>
    <row r="412" spans="1:6">
      <c r="A412">
        <v>31859</v>
      </c>
      <c r="F412">
        <v>2.7948717948717947</v>
      </c>
    </row>
    <row r="413" spans="1:6">
      <c r="A413">
        <v>31859</v>
      </c>
      <c r="F413">
        <v>2.7931972789115647</v>
      </c>
    </row>
    <row r="414" spans="1:6">
      <c r="A414">
        <v>31878</v>
      </c>
      <c r="F414">
        <v>2.7843665768194068</v>
      </c>
    </row>
    <row r="415" spans="1:6">
      <c r="A415">
        <v>31880</v>
      </c>
      <c r="F415">
        <v>2.7843665768194068</v>
      </c>
    </row>
    <row r="416" spans="1:6">
      <c r="A416">
        <v>31907</v>
      </c>
      <c r="F416">
        <v>2.7834101382488479</v>
      </c>
    </row>
    <row r="417" spans="1:6">
      <c r="A417">
        <v>31928</v>
      </c>
      <c r="F417">
        <v>2.7827225130890052</v>
      </c>
    </row>
    <row r="418" spans="1:6">
      <c r="A418">
        <v>32011</v>
      </c>
      <c r="F418">
        <v>2.7827225130890052</v>
      </c>
    </row>
    <row r="419" spans="1:6">
      <c r="A419">
        <v>32144</v>
      </c>
      <c r="F419">
        <v>2.7826086956521738</v>
      </c>
    </row>
    <row r="420" spans="1:6">
      <c r="A420">
        <v>32146</v>
      </c>
      <c r="F420">
        <v>2.7820512820512819</v>
      </c>
    </row>
    <row r="421" spans="1:6">
      <c r="A421">
        <v>32173</v>
      </c>
      <c r="F421">
        <v>2.7761674718196456</v>
      </c>
    </row>
    <row r="422" spans="1:6">
      <c r="A422">
        <v>32218</v>
      </c>
      <c r="F422">
        <v>2.7611940298507465</v>
      </c>
    </row>
    <row r="423" spans="1:6">
      <c r="A423">
        <v>32233</v>
      </c>
      <c r="F423">
        <v>2.7489986648865155</v>
      </c>
    </row>
    <row r="424" spans="1:6">
      <c r="A424">
        <v>32300</v>
      </c>
      <c r="F424">
        <v>2.744360902255639</v>
      </c>
    </row>
    <row r="425" spans="1:6">
      <c r="A425">
        <v>32303</v>
      </c>
      <c r="F425">
        <v>2.744360902255639</v>
      </c>
    </row>
    <row r="426" spans="1:6">
      <c r="A426">
        <v>32313</v>
      </c>
      <c r="F426">
        <v>2.7412790697674421</v>
      </c>
    </row>
    <row r="427" spans="1:6">
      <c r="A427">
        <v>32414</v>
      </c>
      <c r="F427">
        <v>2.7350427350427351</v>
      </c>
    </row>
    <row r="428" spans="1:6">
      <c r="A428">
        <v>32474</v>
      </c>
      <c r="F428">
        <v>2.7297297297297298</v>
      </c>
    </row>
    <row r="429" spans="1:6">
      <c r="A429">
        <v>32557</v>
      </c>
      <c r="F429">
        <v>2.7285223367697595</v>
      </c>
    </row>
    <row r="430" spans="1:6">
      <c r="A430">
        <v>32583</v>
      </c>
      <c r="F430">
        <v>2.724517906336088</v>
      </c>
    </row>
    <row r="431" spans="1:6">
      <c r="A431">
        <v>32632</v>
      </c>
      <c r="F431">
        <v>2.7224489795918365</v>
      </c>
    </row>
    <row r="432" spans="1:6">
      <c r="A432">
        <v>32644</v>
      </c>
      <c r="F432">
        <v>2.7201257861635222</v>
      </c>
    </row>
    <row r="433" spans="1:6">
      <c r="A433">
        <v>32727</v>
      </c>
      <c r="F433">
        <v>2.7198177676537587</v>
      </c>
    </row>
    <row r="434" spans="1:6">
      <c r="A434">
        <v>32765</v>
      </c>
      <c r="F434">
        <v>2.7194492254733218</v>
      </c>
    </row>
    <row r="435" spans="1:6">
      <c r="A435">
        <v>32871</v>
      </c>
      <c r="F435">
        <v>2.7183098591549295</v>
      </c>
    </row>
    <row r="436" spans="1:6">
      <c r="A436">
        <v>32880</v>
      </c>
      <c r="F436">
        <v>2.7154471544715446</v>
      </c>
    </row>
    <row r="437" spans="1:6">
      <c r="A437">
        <v>32889</v>
      </c>
      <c r="F437">
        <v>2.7111111111111112</v>
      </c>
    </row>
    <row r="438" spans="1:6">
      <c r="A438">
        <v>32892</v>
      </c>
      <c r="F438">
        <v>2.7099236641221376</v>
      </c>
    </row>
    <row r="439" spans="1:6">
      <c r="A439">
        <v>32892</v>
      </c>
      <c r="F439">
        <v>2.709090909090909</v>
      </c>
    </row>
    <row r="440" spans="1:6">
      <c r="A440">
        <v>32952</v>
      </c>
      <c r="F440">
        <v>2.7069597069597071</v>
      </c>
    </row>
    <row r="441" spans="1:6">
      <c r="A441">
        <v>33039</v>
      </c>
      <c r="F441">
        <v>2.704225352112676</v>
      </c>
    </row>
    <row r="442" spans="1:6">
      <c r="A442">
        <v>33039</v>
      </c>
      <c r="F442">
        <v>2.6974358974358976</v>
      </c>
    </row>
    <row r="443" spans="1:6">
      <c r="A443">
        <v>33051</v>
      </c>
      <c r="F443">
        <v>2.6917293233082709</v>
      </c>
    </row>
    <row r="444" spans="1:6">
      <c r="A444">
        <v>33168</v>
      </c>
      <c r="F444">
        <v>2.6854082998661313</v>
      </c>
    </row>
    <row r="445" spans="1:6">
      <c r="A445">
        <v>33178</v>
      </c>
      <c r="F445">
        <v>2.6853526220614827</v>
      </c>
    </row>
    <row r="446" spans="1:6">
      <c r="A446">
        <v>33181</v>
      </c>
      <c r="F446">
        <v>2.6817359855334537</v>
      </c>
    </row>
    <row r="447" spans="1:6">
      <c r="A447">
        <v>33183</v>
      </c>
      <c r="F447">
        <v>2.6751918158567776</v>
      </c>
    </row>
    <row r="448" spans="1:6">
      <c r="A448">
        <v>33228</v>
      </c>
      <c r="F448">
        <v>2.6693069306930695</v>
      </c>
    </row>
    <row r="449" spans="1:6">
      <c r="A449">
        <v>33235</v>
      </c>
      <c r="F449">
        <v>2.6680555555555556</v>
      </c>
    </row>
    <row r="450" spans="1:6">
      <c r="A450">
        <v>33249</v>
      </c>
      <c r="F450">
        <v>2.667304015296367</v>
      </c>
    </row>
    <row r="451" spans="1:6">
      <c r="A451">
        <v>33249</v>
      </c>
      <c r="F451">
        <v>2.6666666666666665</v>
      </c>
    </row>
    <row r="452" spans="1:6">
      <c r="A452">
        <v>33279</v>
      </c>
      <c r="F452">
        <v>2.6666666666666665</v>
      </c>
    </row>
    <row r="453" spans="1:6">
      <c r="A453">
        <v>33316</v>
      </c>
      <c r="F453">
        <v>2.6585365853658538</v>
      </c>
    </row>
    <row r="454" spans="1:6">
      <c r="A454">
        <v>33316</v>
      </c>
      <c r="F454">
        <v>2.6585365853658538</v>
      </c>
    </row>
    <row r="455" spans="1:6">
      <c r="A455">
        <v>33378</v>
      </c>
      <c r="F455">
        <v>2.6490825688073394</v>
      </c>
    </row>
    <row r="456" spans="1:6">
      <c r="A456">
        <v>33402</v>
      </c>
      <c r="F456">
        <v>2.6438746438746437</v>
      </c>
    </row>
    <row r="457" spans="1:6">
      <c r="A457">
        <v>33419</v>
      </c>
      <c r="F457">
        <v>2.6438746438746437</v>
      </c>
    </row>
    <row r="458" spans="1:6">
      <c r="A458">
        <v>33438</v>
      </c>
      <c r="F458">
        <v>2.6262626262626263</v>
      </c>
    </row>
    <row r="459" spans="1:6">
      <c r="A459">
        <v>33444</v>
      </c>
      <c r="F459">
        <v>2.6246973365617432</v>
      </c>
    </row>
    <row r="460" spans="1:6">
      <c r="A460">
        <v>33454</v>
      </c>
      <c r="F460">
        <v>2.6183745583038869</v>
      </c>
    </row>
    <row r="461" spans="1:6">
      <c r="A461">
        <v>33456</v>
      </c>
      <c r="F461">
        <v>2.6176470588235294</v>
      </c>
    </row>
    <row r="462" spans="1:6">
      <c r="A462">
        <v>33462</v>
      </c>
      <c r="F462">
        <v>2.6176470588235294</v>
      </c>
    </row>
    <row r="463" spans="1:6">
      <c r="A463">
        <v>33471</v>
      </c>
      <c r="F463">
        <v>2.6170731707317074</v>
      </c>
    </row>
    <row r="464" spans="1:6">
      <c r="A464">
        <v>33562</v>
      </c>
      <c r="F464">
        <v>2.6157760814249365</v>
      </c>
    </row>
    <row r="465" spans="1:6">
      <c r="A465">
        <v>33564</v>
      </c>
      <c r="F465">
        <v>2.611528822055138</v>
      </c>
    </row>
    <row r="466" spans="1:6">
      <c r="A466">
        <v>33569</v>
      </c>
      <c r="F466">
        <v>2.5984990619136958</v>
      </c>
    </row>
    <row r="467" spans="1:6">
      <c r="A467">
        <v>33581</v>
      </c>
      <c r="F467">
        <v>2.5959252971137521</v>
      </c>
    </row>
    <row r="468" spans="1:6">
      <c r="A468">
        <v>33585</v>
      </c>
      <c r="F468">
        <v>2.5959252971137521</v>
      </c>
    </row>
    <row r="469" spans="1:6">
      <c r="A469">
        <v>33590</v>
      </c>
      <c r="F469">
        <v>2.5913978494623655</v>
      </c>
    </row>
    <row r="470" spans="1:6">
      <c r="A470">
        <v>33622</v>
      </c>
      <c r="F470">
        <v>2.5896328293736501</v>
      </c>
    </row>
    <row r="471" spans="1:6">
      <c r="A471">
        <v>33629</v>
      </c>
      <c r="F471">
        <v>2.5784313725490198</v>
      </c>
    </row>
    <row r="472" spans="1:6">
      <c r="A472">
        <v>33697</v>
      </c>
      <c r="F472">
        <v>2.5744985673352434</v>
      </c>
    </row>
    <row r="473" spans="1:6">
      <c r="A473">
        <v>33762</v>
      </c>
      <c r="F473">
        <v>2.5709728867623602</v>
      </c>
    </row>
    <row r="474" spans="1:6">
      <c r="A474">
        <v>33812</v>
      </c>
      <c r="F474">
        <v>2.5566037735849059</v>
      </c>
    </row>
    <row r="475" spans="1:6">
      <c r="A475">
        <v>33955</v>
      </c>
      <c r="F475">
        <v>2.5540069686411151</v>
      </c>
    </row>
    <row r="476" spans="1:6">
      <c r="A476">
        <v>33986</v>
      </c>
      <c r="F476">
        <v>2.5459770114942528</v>
      </c>
    </row>
    <row r="477" spans="1:6">
      <c r="A477">
        <v>33996</v>
      </c>
      <c r="F477">
        <v>2.5424200278164117</v>
      </c>
    </row>
    <row r="478" spans="1:6">
      <c r="A478">
        <v>33996</v>
      </c>
      <c r="F478">
        <v>2.5386138613861386</v>
      </c>
    </row>
    <row r="479" spans="1:6">
      <c r="A479">
        <v>34026</v>
      </c>
      <c r="F479">
        <v>2.536256323777403</v>
      </c>
    </row>
    <row r="480" spans="1:6">
      <c r="A480">
        <v>34026</v>
      </c>
      <c r="F480">
        <v>2.5348360655737703</v>
      </c>
    </row>
    <row r="481" spans="1:6">
      <c r="A481">
        <v>34043</v>
      </c>
      <c r="F481">
        <v>2.533582089552239</v>
      </c>
    </row>
    <row r="482" spans="1:6">
      <c r="A482">
        <v>34053</v>
      </c>
      <c r="F482">
        <v>2.5298651252408479</v>
      </c>
    </row>
    <row r="483" spans="1:6">
      <c r="A483">
        <v>34074</v>
      </c>
      <c r="F483">
        <v>2.5298651252408479</v>
      </c>
    </row>
    <row r="484" spans="1:6">
      <c r="A484">
        <v>34109</v>
      </c>
      <c r="F484">
        <v>2.5265017667844525</v>
      </c>
    </row>
    <row r="485" spans="1:6">
      <c r="A485">
        <v>34176</v>
      </c>
      <c r="F485">
        <v>2.5264750378214824</v>
      </c>
    </row>
    <row r="486" spans="1:6">
      <c r="A486">
        <v>34176</v>
      </c>
      <c r="F486">
        <v>2.522935779816514</v>
      </c>
    </row>
    <row r="487" spans="1:6">
      <c r="A487">
        <v>34176</v>
      </c>
      <c r="F487">
        <v>2.5195681511470984</v>
      </c>
    </row>
    <row r="488" spans="1:6">
      <c r="A488">
        <v>34213</v>
      </c>
      <c r="F488">
        <v>2.518828451882845</v>
      </c>
    </row>
    <row r="489" spans="1:6">
      <c r="A489">
        <v>34230</v>
      </c>
      <c r="F489">
        <v>2.5185185185185186</v>
      </c>
    </row>
    <row r="490" spans="1:6">
      <c r="A490">
        <v>34242</v>
      </c>
      <c r="F490">
        <v>2.5025466893039048</v>
      </c>
    </row>
    <row r="491" spans="1:6">
      <c r="A491">
        <v>34320</v>
      </c>
      <c r="F491">
        <v>2.5</v>
      </c>
    </row>
    <row r="492" spans="1:6">
      <c r="A492">
        <v>34350</v>
      </c>
      <c r="F492">
        <v>2.4964028776978417</v>
      </c>
    </row>
    <row r="493" spans="1:6">
      <c r="A493">
        <v>34377</v>
      </c>
      <c r="F493">
        <v>2.4944532488114106</v>
      </c>
    </row>
    <row r="494" spans="1:6">
      <c r="A494">
        <v>34380</v>
      </c>
      <c r="F494">
        <v>2.4935064935064934</v>
      </c>
    </row>
    <row r="495" spans="1:6">
      <c r="A495">
        <v>34412</v>
      </c>
      <c r="F495">
        <v>2.4929356357927785</v>
      </c>
    </row>
    <row r="496" spans="1:6">
      <c r="A496">
        <v>34421</v>
      </c>
      <c r="F496">
        <v>2.4925619834710742</v>
      </c>
    </row>
    <row r="497" spans="1:6">
      <c r="A497">
        <v>34421</v>
      </c>
      <c r="F497">
        <v>2.4913627639155469</v>
      </c>
    </row>
    <row r="498" spans="1:6">
      <c r="A498">
        <v>34445</v>
      </c>
      <c r="F498">
        <v>2.4820717131474104</v>
      </c>
    </row>
    <row r="499" spans="1:6">
      <c r="A499">
        <v>34469</v>
      </c>
      <c r="F499">
        <v>2.4817658349328213</v>
      </c>
    </row>
    <row r="500" spans="1:6">
      <c r="A500">
        <v>34487</v>
      </c>
      <c r="F500">
        <v>2.4761904761904763</v>
      </c>
    </row>
    <row r="501" spans="1:6">
      <c r="A501">
        <v>34529</v>
      </c>
      <c r="F501">
        <v>2.4703504043126685</v>
      </c>
    </row>
    <row r="502" spans="1:6">
      <c r="A502">
        <v>34554</v>
      </c>
      <c r="F502">
        <v>2.4698795180722892</v>
      </c>
    </row>
    <row r="503" spans="1:6">
      <c r="A503">
        <v>34578</v>
      </c>
      <c r="F503">
        <v>2.4609375</v>
      </c>
    </row>
    <row r="504" spans="1:6">
      <c r="A504">
        <v>34587</v>
      </c>
      <c r="F504">
        <v>2.4562584118438764</v>
      </c>
    </row>
    <row r="505" spans="1:6">
      <c r="A505">
        <v>34596</v>
      </c>
      <c r="F505">
        <v>2.4562334217506629</v>
      </c>
    </row>
    <row r="506" spans="1:6">
      <c r="A506">
        <v>34596</v>
      </c>
      <c r="F506">
        <v>2.4562211981566819</v>
      </c>
    </row>
    <row r="507" spans="1:6">
      <c r="A507">
        <v>34600</v>
      </c>
      <c r="F507">
        <v>2.4511278195488724</v>
      </c>
    </row>
    <row r="508" spans="1:6">
      <c r="A508">
        <v>34600</v>
      </c>
      <c r="F508">
        <v>2.4469178082191783</v>
      </c>
    </row>
    <row r="509" spans="1:6">
      <c r="A509">
        <v>34633</v>
      </c>
      <c r="F509">
        <v>2.4454277286135695</v>
      </c>
    </row>
    <row r="510" spans="1:6">
      <c r="A510">
        <v>34704</v>
      </c>
      <c r="F510">
        <v>2.4441260744985671</v>
      </c>
    </row>
    <row r="511" spans="1:6">
      <c r="A511">
        <v>34728</v>
      </c>
      <c r="F511">
        <v>2.4401595744680851</v>
      </c>
    </row>
    <row r="512" spans="1:6">
      <c r="A512">
        <v>34738</v>
      </c>
      <c r="F512">
        <v>2.4359673024523163</v>
      </c>
    </row>
    <row r="513" spans="1:6">
      <c r="A513">
        <v>34824</v>
      </c>
      <c r="F513">
        <v>2.425925925925926</v>
      </c>
    </row>
    <row r="514" spans="1:6">
      <c r="A514">
        <v>34824</v>
      </c>
      <c r="F514">
        <v>2.4230769230769229</v>
      </c>
    </row>
    <row r="515" spans="1:6">
      <c r="A515">
        <v>34838</v>
      </c>
      <c r="F515">
        <v>2.4201787994891442</v>
      </c>
    </row>
    <row r="516" spans="1:6">
      <c r="A516">
        <v>34853</v>
      </c>
      <c r="F516">
        <v>2.4166666666666665</v>
      </c>
    </row>
    <row r="517" spans="1:6">
      <c r="A517">
        <v>34916</v>
      </c>
      <c r="F517">
        <v>2.414790996784566</v>
      </c>
    </row>
    <row r="518" spans="1:6">
      <c r="A518">
        <v>34935</v>
      </c>
      <c r="F518">
        <v>2.4120082815734989</v>
      </c>
    </row>
    <row r="519" spans="1:6">
      <c r="A519">
        <v>34935</v>
      </c>
      <c r="F519">
        <v>2.4097472924187726</v>
      </c>
    </row>
    <row r="520" spans="1:6">
      <c r="A520">
        <v>34941</v>
      </c>
      <c r="F520">
        <v>2.4093023255813955</v>
      </c>
    </row>
    <row r="521" spans="1:6">
      <c r="A521">
        <v>34961</v>
      </c>
      <c r="F521">
        <v>2.4091778202676863</v>
      </c>
    </row>
    <row r="522" spans="1:6">
      <c r="A522">
        <v>34968</v>
      </c>
      <c r="F522">
        <v>2.4055415617128464</v>
      </c>
    </row>
    <row r="523" spans="1:6">
      <c r="A523">
        <v>34984</v>
      </c>
      <c r="F523">
        <v>2.402834008097166</v>
      </c>
    </row>
    <row r="524" spans="1:6">
      <c r="A524">
        <v>35178</v>
      </c>
      <c r="F524">
        <v>2.3959731543624163</v>
      </c>
    </row>
    <row r="525" spans="1:6">
      <c r="A525">
        <v>35178</v>
      </c>
      <c r="F525">
        <v>2.3925729442970822</v>
      </c>
    </row>
    <row r="526" spans="1:6">
      <c r="A526">
        <v>35196</v>
      </c>
      <c r="F526">
        <v>2.3855421686746987</v>
      </c>
    </row>
    <row r="527" spans="1:6">
      <c r="A527">
        <v>35196</v>
      </c>
      <c r="F527">
        <v>2.3829787234042552</v>
      </c>
    </row>
    <row r="528" spans="1:6">
      <c r="A528">
        <v>35246</v>
      </c>
      <c r="F528">
        <v>2.3717579250720462</v>
      </c>
    </row>
    <row r="529" spans="1:6">
      <c r="A529">
        <v>35322</v>
      </c>
      <c r="F529">
        <v>2.3629629629629632</v>
      </c>
    </row>
    <row r="530" spans="1:6">
      <c r="A530">
        <v>35340</v>
      </c>
      <c r="F530">
        <v>2.3528610354223432</v>
      </c>
    </row>
    <row r="531" spans="1:6">
      <c r="A531">
        <v>35388</v>
      </c>
      <c r="F531">
        <v>2.3526970954356847</v>
      </c>
    </row>
    <row r="532" spans="1:6">
      <c r="A532">
        <v>35416</v>
      </c>
      <c r="F532">
        <v>2.35</v>
      </c>
    </row>
    <row r="533" spans="1:6">
      <c r="A533">
        <v>35441</v>
      </c>
      <c r="F533">
        <v>2.35</v>
      </c>
    </row>
    <row r="534" spans="1:6">
      <c r="A534">
        <v>35523</v>
      </c>
      <c r="F534">
        <v>2.3498402555910545</v>
      </c>
    </row>
    <row r="535" spans="1:6">
      <c r="A535">
        <v>35544</v>
      </c>
      <c r="F535">
        <v>2.347994825355757</v>
      </c>
    </row>
    <row r="536" spans="1:6">
      <c r="A536">
        <v>35641</v>
      </c>
      <c r="F536">
        <v>2.3473389355742298</v>
      </c>
    </row>
    <row r="537" spans="1:6">
      <c r="A537">
        <v>35682</v>
      </c>
      <c r="F537">
        <v>2.3392857142857144</v>
      </c>
    </row>
    <row r="538" spans="1:6">
      <c r="A538">
        <v>35684</v>
      </c>
      <c r="F538">
        <v>2.3327702702702702</v>
      </c>
    </row>
    <row r="539" spans="1:6">
      <c r="A539">
        <v>35688</v>
      </c>
      <c r="F539">
        <v>2.3298245614035089</v>
      </c>
    </row>
    <row r="540" spans="1:6">
      <c r="A540">
        <v>35688</v>
      </c>
      <c r="F540">
        <v>2.3296703296703298</v>
      </c>
    </row>
    <row r="541" spans="1:6">
      <c r="A541">
        <v>35701</v>
      </c>
      <c r="F541">
        <v>2.3284823284823286</v>
      </c>
    </row>
    <row r="542" spans="1:6">
      <c r="A542">
        <v>35704</v>
      </c>
      <c r="F542">
        <v>2.3187022900763359</v>
      </c>
    </row>
    <row r="543" spans="1:6">
      <c r="A543">
        <v>35765</v>
      </c>
      <c r="F543">
        <v>2.3055555555555554</v>
      </c>
    </row>
    <row r="544" spans="1:6">
      <c r="A544">
        <v>35788</v>
      </c>
      <c r="F544">
        <v>2.3044733044733046</v>
      </c>
    </row>
    <row r="545" spans="1:6">
      <c r="A545">
        <v>35790</v>
      </c>
      <c r="F545">
        <v>2.2953271028037383</v>
      </c>
    </row>
    <row r="546" spans="1:6">
      <c r="A546">
        <v>35791</v>
      </c>
      <c r="F546">
        <v>2.2949438202247192</v>
      </c>
    </row>
    <row r="547" spans="1:6">
      <c r="A547">
        <v>35791</v>
      </c>
      <c r="F547">
        <v>2.2945205479452055</v>
      </c>
    </row>
    <row r="548" spans="1:6">
      <c r="A548">
        <v>35797</v>
      </c>
      <c r="F548">
        <v>2.2871287128712869</v>
      </c>
    </row>
    <row r="549" spans="1:6">
      <c r="A549">
        <v>35860</v>
      </c>
      <c r="F549">
        <v>2.285498489425982</v>
      </c>
    </row>
    <row r="550" spans="1:6">
      <c r="A550">
        <v>35860</v>
      </c>
      <c r="F550">
        <v>2.2832278481012658</v>
      </c>
    </row>
    <row r="551" spans="1:6">
      <c r="A551">
        <v>35860</v>
      </c>
      <c r="F551">
        <v>2.2832278481012658</v>
      </c>
    </row>
    <row r="552" spans="1:6">
      <c r="A552">
        <v>35860</v>
      </c>
      <c r="F552">
        <v>2.282101167315175</v>
      </c>
    </row>
    <row r="553" spans="1:6">
      <c r="A553">
        <v>35876</v>
      </c>
      <c r="F553">
        <v>2.2753036437246963</v>
      </c>
    </row>
    <row r="554" spans="1:6">
      <c r="A554">
        <v>35893</v>
      </c>
      <c r="F554">
        <v>2.2717086834733893</v>
      </c>
    </row>
    <row r="555" spans="1:6">
      <c r="A555">
        <v>35924</v>
      </c>
      <c r="F555">
        <v>2.2694300518134716</v>
      </c>
    </row>
    <row r="556" spans="1:6">
      <c r="A556">
        <v>35946</v>
      </c>
      <c r="F556">
        <v>2.2687687687687688</v>
      </c>
    </row>
    <row r="557" spans="1:6">
      <c r="A557">
        <v>36026</v>
      </c>
      <c r="F557">
        <v>2.2647058823529411</v>
      </c>
    </row>
    <row r="558" spans="1:6">
      <c r="A558">
        <v>36038</v>
      </c>
      <c r="F558">
        <v>2.2647058823529411</v>
      </c>
    </row>
    <row r="559" spans="1:6">
      <c r="A559">
        <v>36065</v>
      </c>
      <c r="F559">
        <v>2.2580645161290325</v>
      </c>
    </row>
    <row r="560" spans="1:6">
      <c r="A560">
        <v>36075</v>
      </c>
      <c r="F560">
        <v>2.251101321585903</v>
      </c>
    </row>
    <row r="561" spans="1:6">
      <c r="A561">
        <v>36108</v>
      </c>
      <c r="F561">
        <v>2.2446043165467624</v>
      </c>
    </row>
    <row r="562" spans="1:6">
      <c r="A562">
        <v>36130</v>
      </c>
      <c r="F562">
        <v>2.2412060301507539</v>
      </c>
    </row>
    <row r="563" spans="1:6">
      <c r="A563">
        <v>36138</v>
      </c>
      <c r="F563">
        <v>2.2412060301507539</v>
      </c>
    </row>
    <row r="564" spans="1:6">
      <c r="A564">
        <v>36143</v>
      </c>
      <c r="F564">
        <v>2.2406340057636887</v>
      </c>
    </row>
    <row r="565" spans="1:6">
      <c r="A565">
        <v>36145</v>
      </c>
      <c r="F565">
        <v>2.2406340057636887</v>
      </c>
    </row>
    <row r="566" spans="1:6">
      <c r="A566">
        <v>36230</v>
      </c>
      <c r="F566">
        <v>2.2398921832884096</v>
      </c>
    </row>
    <row r="567" spans="1:6">
      <c r="A567">
        <v>36262</v>
      </c>
      <c r="F567">
        <v>2.2374100719424459</v>
      </c>
    </row>
    <row r="568" spans="1:6">
      <c r="A568">
        <v>36273</v>
      </c>
      <c r="F568">
        <v>2.2354085603112841</v>
      </c>
    </row>
    <row r="569" spans="1:6">
      <c r="A569">
        <v>36283</v>
      </c>
      <c r="F569">
        <v>2.2354085603112841</v>
      </c>
    </row>
    <row r="570" spans="1:6">
      <c r="A570">
        <v>36301</v>
      </c>
      <c r="F570">
        <v>2.234006734006734</v>
      </c>
    </row>
    <row r="571" spans="1:6">
      <c r="A571">
        <v>36317</v>
      </c>
      <c r="F571">
        <v>2.2292134831460673</v>
      </c>
    </row>
    <row r="572" spans="1:6">
      <c r="A572">
        <v>36408</v>
      </c>
      <c r="F572">
        <v>2.2287166454891993</v>
      </c>
    </row>
    <row r="573" spans="1:6">
      <c r="A573">
        <v>36443</v>
      </c>
      <c r="F573">
        <v>2.227445997458704</v>
      </c>
    </row>
    <row r="574" spans="1:6">
      <c r="A574">
        <v>36550</v>
      </c>
      <c r="F574">
        <v>2.2268907563025211</v>
      </c>
    </row>
    <row r="575" spans="1:6">
      <c r="A575">
        <v>36627</v>
      </c>
      <c r="F575">
        <v>2.224967490247074</v>
      </c>
    </row>
    <row r="576" spans="1:6">
      <c r="A576">
        <v>36634</v>
      </c>
      <c r="F576">
        <v>2.2222222222222223</v>
      </c>
    </row>
    <row r="577" spans="1:6">
      <c r="A577">
        <v>36663</v>
      </c>
      <c r="F577">
        <v>2.2189054726368158</v>
      </c>
    </row>
    <row r="578" spans="1:6">
      <c r="A578">
        <v>36715</v>
      </c>
      <c r="F578">
        <v>2.2184065934065935</v>
      </c>
    </row>
    <row r="579" spans="1:6">
      <c r="A579">
        <v>36732</v>
      </c>
      <c r="F579">
        <v>2.217821782178218</v>
      </c>
    </row>
    <row r="580" spans="1:6">
      <c r="A580">
        <v>36736</v>
      </c>
      <c r="F580">
        <v>2.2151394422310755</v>
      </c>
    </row>
    <row r="581" spans="1:6">
      <c r="A581">
        <v>36778</v>
      </c>
      <c r="F581">
        <v>2.2096069868995634</v>
      </c>
    </row>
    <row r="582" spans="1:6">
      <c r="A582">
        <v>36781</v>
      </c>
      <c r="F582">
        <v>2.2044776119402987</v>
      </c>
    </row>
    <row r="583" spans="1:6">
      <c r="A583">
        <v>36790</v>
      </c>
      <c r="F583">
        <v>2.2037786774628878</v>
      </c>
    </row>
    <row r="584" spans="1:6">
      <c r="A584">
        <v>36802</v>
      </c>
      <c r="F584">
        <v>2.2035040431266846</v>
      </c>
    </row>
    <row r="585" spans="1:6">
      <c r="A585">
        <v>36807</v>
      </c>
      <c r="F585">
        <v>2.2008368200836821</v>
      </c>
    </row>
    <row r="586" spans="1:6">
      <c r="A586">
        <v>36864</v>
      </c>
      <c r="F586">
        <v>2.1982905982905985</v>
      </c>
    </row>
    <row r="587" spans="1:6">
      <c r="A587">
        <v>36921</v>
      </c>
      <c r="F587">
        <v>2.1980830670926519</v>
      </c>
    </row>
    <row r="588" spans="1:6">
      <c r="A588">
        <v>36927</v>
      </c>
      <c r="F588">
        <v>2.1973684210526314</v>
      </c>
    </row>
    <row r="589" spans="1:6">
      <c r="A589">
        <v>36930</v>
      </c>
      <c r="F589">
        <v>2.1958925750394944</v>
      </c>
    </row>
    <row r="590" spans="1:6">
      <c r="A590">
        <v>36947</v>
      </c>
      <c r="F590">
        <v>2.1951219512195124</v>
      </c>
    </row>
    <row r="591" spans="1:6">
      <c r="A591">
        <v>36957</v>
      </c>
      <c r="F591">
        <v>2.1932773109243699</v>
      </c>
    </row>
    <row r="592" spans="1:6">
      <c r="A592">
        <v>36959</v>
      </c>
      <c r="F592">
        <v>2.192926045016077</v>
      </c>
    </row>
    <row r="593" spans="1:6">
      <c r="A593">
        <v>36975</v>
      </c>
      <c r="F593">
        <v>2.1899791231732775</v>
      </c>
    </row>
    <row r="594" spans="1:6">
      <c r="A594">
        <v>36997</v>
      </c>
      <c r="F594">
        <v>2.1880559085133418</v>
      </c>
    </row>
    <row r="595" spans="1:6">
      <c r="A595">
        <v>37040</v>
      </c>
      <c r="F595">
        <v>2.1855855855855855</v>
      </c>
    </row>
    <row r="596" spans="1:6">
      <c r="A596">
        <v>37054</v>
      </c>
      <c r="F596">
        <v>2.1823204419889501</v>
      </c>
    </row>
    <row r="597" spans="1:6">
      <c r="A597">
        <v>37070</v>
      </c>
      <c r="F597">
        <v>2.1800947867298577</v>
      </c>
    </row>
    <row r="598" spans="1:6">
      <c r="A598">
        <v>37070</v>
      </c>
      <c r="F598">
        <v>2.1722222222222221</v>
      </c>
    </row>
    <row r="599" spans="1:6">
      <c r="A599">
        <v>37085</v>
      </c>
      <c r="F599">
        <v>2.1722222222222221</v>
      </c>
    </row>
    <row r="600" spans="1:6">
      <c r="A600">
        <v>37087</v>
      </c>
      <c r="F600">
        <v>2.1717011128775834</v>
      </c>
    </row>
    <row r="601" spans="1:6">
      <c r="A601">
        <v>37126</v>
      </c>
      <c r="F601">
        <v>2.1717011128775834</v>
      </c>
    </row>
    <row r="602" spans="1:6">
      <c r="A602">
        <v>37150</v>
      </c>
      <c r="F602">
        <v>2.171631205673759</v>
      </c>
    </row>
    <row r="603" spans="1:6">
      <c r="A603">
        <v>37155</v>
      </c>
      <c r="F603">
        <v>2.170670037926675</v>
      </c>
    </row>
    <row r="604" spans="1:6">
      <c r="A604">
        <v>37235</v>
      </c>
      <c r="F604">
        <v>2.1666666666666665</v>
      </c>
    </row>
    <row r="605" spans="1:6">
      <c r="A605">
        <v>37244</v>
      </c>
      <c r="F605">
        <v>2.1639072847682117</v>
      </c>
    </row>
    <row r="606" spans="1:6">
      <c r="A606">
        <v>37284</v>
      </c>
      <c r="F606">
        <v>2.1624815361890692</v>
      </c>
    </row>
    <row r="607" spans="1:6">
      <c r="A607">
        <v>37284</v>
      </c>
      <c r="F607">
        <v>2.1619190404797601</v>
      </c>
    </row>
    <row r="608" spans="1:6">
      <c r="A608">
        <v>37292</v>
      </c>
      <c r="F608">
        <v>2.1594387755102042</v>
      </c>
    </row>
    <row r="609" spans="1:6">
      <c r="A609">
        <v>37334</v>
      </c>
      <c r="F609">
        <v>2.15007215007215</v>
      </c>
    </row>
    <row r="610" spans="1:6">
      <c r="A610">
        <v>37368</v>
      </c>
      <c r="F610">
        <v>2.1472868217054262</v>
      </c>
    </row>
    <row r="611" spans="1:6">
      <c r="A611">
        <v>37395</v>
      </c>
      <c r="F611">
        <v>2.1467391304347827</v>
      </c>
    </row>
    <row r="612" spans="1:6">
      <c r="A612">
        <v>37401</v>
      </c>
      <c r="F612">
        <v>2.1417322834645671</v>
      </c>
    </row>
    <row r="613" spans="1:6">
      <c r="A613">
        <v>37401</v>
      </c>
      <c r="F613">
        <v>2.1415607985480944</v>
      </c>
    </row>
    <row r="614" spans="1:6">
      <c r="A614">
        <v>37406</v>
      </c>
      <c r="F614">
        <v>2.1415607985480944</v>
      </c>
    </row>
    <row r="615" spans="1:6">
      <c r="A615">
        <v>37509</v>
      </c>
      <c r="F615">
        <v>2.129737609329446</v>
      </c>
    </row>
    <row r="616" spans="1:6">
      <c r="A616">
        <v>37633</v>
      </c>
      <c r="F616">
        <v>2.1276315789473683</v>
      </c>
    </row>
    <row r="617" spans="1:6">
      <c r="A617">
        <v>37697</v>
      </c>
      <c r="F617">
        <v>2.1254980079681274</v>
      </c>
    </row>
    <row r="618" spans="1:6">
      <c r="A618">
        <v>37697</v>
      </c>
      <c r="F618">
        <v>2.1244239631336406</v>
      </c>
    </row>
    <row r="619" spans="1:6">
      <c r="A619">
        <v>37716</v>
      </c>
      <c r="F619">
        <v>2.1147540983606556</v>
      </c>
    </row>
    <row r="620" spans="1:6">
      <c r="A620">
        <v>37717</v>
      </c>
      <c r="F620">
        <v>2.1032608695652173</v>
      </c>
    </row>
    <row r="621" spans="1:6">
      <c r="A621">
        <v>37717</v>
      </c>
      <c r="F621">
        <v>2.1025641025641026</v>
      </c>
    </row>
    <row r="622" spans="1:6">
      <c r="A622">
        <v>37758</v>
      </c>
      <c r="F622">
        <v>2.1024793388429752</v>
      </c>
    </row>
    <row r="623" spans="1:6">
      <c r="A623">
        <v>37758</v>
      </c>
      <c r="F623">
        <v>2.1002538071065988</v>
      </c>
    </row>
    <row r="624" spans="1:6">
      <c r="A624">
        <v>37760</v>
      </c>
      <c r="F624">
        <v>2.098360655737705</v>
      </c>
    </row>
    <row r="625" spans="1:6">
      <c r="A625">
        <v>37760</v>
      </c>
      <c r="F625">
        <v>2.0950118764845604</v>
      </c>
    </row>
    <row r="626" spans="1:6">
      <c r="A626">
        <v>37760</v>
      </c>
      <c r="F626">
        <v>2.0945454545454547</v>
      </c>
    </row>
    <row r="627" spans="1:6">
      <c r="A627">
        <v>37774</v>
      </c>
      <c r="F627">
        <v>2.0913043478260871</v>
      </c>
    </row>
    <row r="628" spans="1:6">
      <c r="A628">
        <v>37787</v>
      </c>
      <c r="F628">
        <v>2.0853994490358128</v>
      </c>
    </row>
    <row r="629" spans="1:6">
      <c r="A629">
        <v>37859</v>
      </c>
      <c r="F629">
        <v>2.0783898305084745</v>
      </c>
    </row>
    <row r="630" spans="1:6">
      <c r="A630">
        <v>37929</v>
      </c>
      <c r="F630">
        <v>2.0566037735849059</v>
      </c>
    </row>
    <row r="631" spans="1:6">
      <c r="A631">
        <v>37971</v>
      </c>
      <c r="F631">
        <v>2.0541586073500966</v>
      </c>
    </row>
    <row r="632" spans="1:6">
      <c r="A632">
        <v>38054</v>
      </c>
      <c r="F632">
        <v>2.0519287833827895</v>
      </c>
    </row>
    <row r="633" spans="1:6">
      <c r="A633">
        <v>38097</v>
      </c>
      <c r="F633">
        <v>2.0454545454545454</v>
      </c>
    </row>
    <row r="634" spans="1:6">
      <c r="A634">
        <v>38136</v>
      </c>
      <c r="F634">
        <v>2.0451127819548871</v>
      </c>
    </row>
    <row r="635" spans="1:6">
      <c r="A635">
        <v>38175</v>
      </c>
      <c r="F635">
        <v>2.0451127819548871</v>
      </c>
    </row>
    <row r="636" spans="1:6">
      <c r="A636">
        <v>38179</v>
      </c>
      <c r="F636">
        <v>2.0415430267062313</v>
      </c>
    </row>
    <row r="637" spans="1:6">
      <c r="A637">
        <v>38196</v>
      </c>
      <c r="F637">
        <v>2.0392156862745097</v>
      </c>
    </row>
    <row r="638" spans="1:6">
      <c r="A638">
        <v>38197</v>
      </c>
      <c r="F638">
        <v>2.0329067641681902</v>
      </c>
    </row>
    <row r="639" spans="1:6">
      <c r="A639">
        <v>38200</v>
      </c>
      <c r="F639">
        <v>2.0326594090202179</v>
      </c>
    </row>
    <row r="640" spans="1:6">
      <c r="A640">
        <v>38201</v>
      </c>
      <c r="F640">
        <v>2.032</v>
      </c>
    </row>
    <row r="641" spans="1:6">
      <c r="A641">
        <v>38232</v>
      </c>
      <c r="F641">
        <v>2.024421593830334</v>
      </c>
    </row>
    <row r="642" spans="1:6">
      <c r="A642">
        <v>38236</v>
      </c>
      <c r="F642">
        <v>2.0236886632825719</v>
      </c>
    </row>
    <row r="643" spans="1:6">
      <c r="A643">
        <v>38285</v>
      </c>
      <c r="F643">
        <v>2.0130932896890346</v>
      </c>
    </row>
    <row r="644" spans="1:6">
      <c r="A644">
        <v>38360</v>
      </c>
      <c r="F644">
        <v>2.0104438642297651</v>
      </c>
    </row>
    <row r="645" spans="1:6">
      <c r="A645">
        <v>38361</v>
      </c>
      <c r="F645">
        <v>2.0102459016393444</v>
      </c>
    </row>
    <row r="646" spans="1:6">
      <c r="A646">
        <v>38361</v>
      </c>
      <c r="F646">
        <v>2.0102459016393444</v>
      </c>
    </row>
    <row r="647" spans="1:6">
      <c r="A647">
        <v>38410</v>
      </c>
      <c r="F647">
        <v>2.0081135902636915</v>
      </c>
    </row>
    <row r="648" spans="1:6">
      <c r="A648">
        <v>38415</v>
      </c>
      <c r="F648">
        <v>2.0076103500761033</v>
      </c>
    </row>
    <row r="649" spans="1:6">
      <c r="A649">
        <v>38443</v>
      </c>
      <c r="F649">
        <v>2.0067934782608696</v>
      </c>
    </row>
    <row r="650" spans="1:6">
      <c r="A650">
        <v>38452</v>
      </c>
      <c r="F650">
        <v>2.006088280060883</v>
      </c>
    </row>
    <row r="651" spans="1:6">
      <c r="A651">
        <v>38452</v>
      </c>
      <c r="F651">
        <v>2.0050125313283207</v>
      </c>
    </row>
    <row r="652" spans="1:6">
      <c r="A652">
        <v>38508</v>
      </c>
      <c r="F652">
        <v>1.9946428571428572</v>
      </c>
    </row>
    <row r="653" spans="1:6">
      <c r="A653">
        <v>38513</v>
      </c>
      <c r="F653">
        <v>1.9877408056042032</v>
      </c>
    </row>
    <row r="654" spans="1:6">
      <c r="A654">
        <v>38547</v>
      </c>
      <c r="F654">
        <v>1.9875346260387812</v>
      </c>
    </row>
    <row r="655" spans="1:6">
      <c r="A655">
        <v>38557</v>
      </c>
      <c r="F655">
        <v>1.9872727272727273</v>
      </c>
    </row>
    <row r="656" spans="1:6">
      <c r="A656">
        <v>38576</v>
      </c>
      <c r="F656">
        <v>1.9872340425531916</v>
      </c>
    </row>
    <row r="657" spans="1:6">
      <c r="A657">
        <v>38578</v>
      </c>
      <c r="F657">
        <v>1.9850000000000001</v>
      </c>
    </row>
    <row r="658" spans="1:6">
      <c r="A658">
        <v>38578</v>
      </c>
      <c r="F658">
        <v>1.98121387283237</v>
      </c>
    </row>
    <row r="659" spans="1:6">
      <c r="A659">
        <v>38590</v>
      </c>
      <c r="F659">
        <v>1.98121387283237</v>
      </c>
    </row>
    <row r="660" spans="1:6">
      <c r="A660">
        <v>38593</v>
      </c>
      <c r="F660">
        <v>1.9775280898876404</v>
      </c>
    </row>
    <row r="661" spans="1:6">
      <c r="A661">
        <v>38620</v>
      </c>
      <c r="F661">
        <v>1.9726962457337884</v>
      </c>
    </row>
    <row r="662" spans="1:6">
      <c r="A662">
        <v>38620</v>
      </c>
      <c r="F662">
        <v>1.9640287769784173</v>
      </c>
    </row>
    <row r="663" spans="1:6">
      <c r="A663">
        <v>38643</v>
      </c>
      <c r="F663">
        <v>1.9624999999999999</v>
      </c>
    </row>
    <row r="664" spans="1:6">
      <c r="A664">
        <v>38680</v>
      </c>
      <c r="F664">
        <v>1.9615975422427034</v>
      </c>
    </row>
    <row r="665" spans="1:6">
      <c r="A665">
        <v>38683</v>
      </c>
      <c r="F665">
        <v>1.9592356687898089</v>
      </c>
    </row>
    <row r="666" spans="1:6">
      <c r="A666">
        <v>38702</v>
      </c>
      <c r="F666">
        <v>1.9592356687898089</v>
      </c>
    </row>
    <row r="667" spans="1:6">
      <c r="A667">
        <v>38725</v>
      </c>
      <c r="F667">
        <v>1.9519774011299436</v>
      </c>
    </row>
    <row r="668" spans="1:6">
      <c r="A668">
        <v>38741</v>
      </c>
      <c r="F668">
        <v>1.9496774193548387</v>
      </c>
    </row>
    <row r="669" spans="1:6">
      <c r="A669">
        <v>38808</v>
      </c>
      <c r="F669">
        <v>1.9423728813559322</v>
      </c>
    </row>
    <row r="670" spans="1:6">
      <c r="A670">
        <v>38823</v>
      </c>
      <c r="F670">
        <v>1.9416531604538088</v>
      </c>
    </row>
    <row r="671" spans="1:6">
      <c r="A671">
        <v>38829</v>
      </c>
      <c r="F671">
        <v>1.9416531604538088</v>
      </c>
    </row>
    <row r="672" spans="1:6">
      <c r="A672">
        <v>38853</v>
      </c>
      <c r="F672">
        <v>1.9366715758468336</v>
      </c>
    </row>
    <row r="673" spans="1:6">
      <c r="A673">
        <v>38872</v>
      </c>
      <c r="F673">
        <v>1.9366715758468336</v>
      </c>
    </row>
    <row r="674" spans="1:6">
      <c r="A674">
        <v>38887</v>
      </c>
      <c r="F674">
        <v>1.9362318840579711</v>
      </c>
    </row>
    <row r="675" spans="1:6">
      <c r="A675">
        <v>38946</v>
      </c>
      <c r="F675">
        <v>1.9263657957244655</v>
      </c>
    </row>
    <row r="676" spans="1:6">
      <c r="A676">
        <v>38946</v>
      </c>
      <c r="F676">
        <v>1.9244332493702772</v>
      </c>
    </row>
    <row r="677" spans="1:6">
      <c r="A677">
        <v>38961</v>
      </c>
      <c r="F677">
        <v>1.9214659685863875</v>
      </c>
    </row>
    <row r="678" spans="1:6">
      <c r="A678">
        <v>38988</v>
      </c>
      <c r="F678">
        <v>1.919463087248322</v>
      </c>
    </row>
    <row r="679" spans="1:6">
      <c r="A679">
        <v>38998</v>
      </c>
      <c r="F679">
        <v>1.9186602870813396</v>
      </c>
    </row>
    <row r="680" spans="1:6">
      <c r="A680">
        <v>38998</v>
      </c>
      <c r="F680">
        <v>1.9157608695652173</v>
      </c>
    </row>
    <row r="681" spans="1:6">
      <c r="A681">
        <v>39062</v>
      </c>
      <c r="F681">
        <v>1.9127134724857684</v>
      </c>
    </row>
    <row r="682" spans="1:6">
      <c r="A682">
        <v>39146</v>
      </c>
      <c r="F682">
        <v>1.9099804305283756</v>
      </c>
    </row>
    <row r="683" spans="1:6">
      <c r="A683">
        <v>39190</v>
      </c>
      <c r="F683">
        <v>1.9099804305283756</v>
      </c>
    </row>
    <row r="684" spans="1:6">
      <c r="A684">
        <v>39228</v>
      </c>
      <c r="F684">
        <v>1.9090909090909092</v>
      </c>
    </row>
    <row r="685" spans="1:6">
      <c r="A685">
        <v>39356</v>
      </c>
      <c r="F685">
        <v>1.9090909090909092</v>
      </c>
    </row>
    <row r="686" spans="1:6">
      <c r="A686">
        <v>39435</v>
      </c>
      <c r="F686">
        <v>1.9046997389033942</v>
      </c>
    </row>
    <row r="687" spans="1:6">
      <c r="A687">
        <v>39453</v>
      </c>
      <c r="F687">
        <v>1.8985074626865672</v>
      </c>
    </row>
    <row r="688" spans="1:6">
      <c r="A688">
        <v>39548</v>
      </c>
      <c r="F688">
        <v>1.8978417266187051</v>
      </c>
    </row>
    <row r="689" spans="1:6">
      <c r="A689">
        <v>39552</v>
      </c>
      <c r="F689">
        <v>1.8973105134474328</v>
      </c>
    </row>
    <row r="690" spans="1:6">
      <c r="A690">
        <v>39660</v>
      </c>
      <c r="F690">
        <v>1.8969072164948453</v>
      </c>
    </row>
    <row r="691" spans="1:6">
      <c r="A691">
        <v>39665</v>
      </c>
      <c r="F691">
        <v>1.8912071535022354</v>
      </c>
    </row>
    <row r="692" spans="1:6">
      <c r="A692">
        <v>39684</v>
      </c>
      <c r="F692">
        <v>1.884160756501182</v>
      </c>
    </row>
    <row r="693" spans="1:6">
      <c r="A693">
        <v>39722</v>
      </c>
      <c r="F693">
        <v>1.8836265223274695</v>
      </c>
    </row>
    <row r="694" spans="1:6">
      <c r="A694">
        <v>39747</v>
      </c>
      <c r="F694">
        <v>1.8829268292682926</v>
      </c>
    </row>
    <row r="695" spans="1:6">
      <c r="A695">
        <v>39763</v>
      </c>
      <c r="F695">
        <v>1.8826714801444044</v>
      </c>
    </row>
    <row r="696" spans="1:6">
      <c r="A696">
        <v>39767</v>
      </c>
      <c r="F696">
        <v>1.8811369509043927</v>
      </c>
    </row>
    <row r="697" spans="1:6">
      <c r="A697">
        <v>39771</v>
      </c>
      <c r="F697">
        <v>1.8807157057654076</v>
      </c>
    </row>
    <row r="698" spans="1:6">
      <c r="A698">
        <v>39791</v>
      </c>
      <c r="F698">
        <v>1.8785488958990537</v>
      </c>
    </row>
    <row r="699" spans="1:6">
      <c r="A699">
        <v>39858</v>
      </c>
      <c r="F699">
        <v>1.8778467908902692</v>
      </c>
    </row>
    <row r="700" spans="1:6">
      <c r="A700">
        <v>39898</v>
      </c>
      <c r="F700">
        <v>1.8778467908902692</v>
      </c>
    </row>
    <row r="701" spans="1:6">
      <c r="A701">
        <v>39898</v>
      </c>
      <c r="F701">
        <v>1.874189364461738</v>
      </c>
    </row>
    <row r="702" spans="1:6">
      <c r="A702">
        <v>39922</v>
      </c>
      <c r="F702">
        <v>1.860730593607306</v>
      </c>
    </row>
    <row r="703" spans="1:6">
      <c r="A703">
        <v>39922</v>
      </c>
      <c r="F703">
        <v>1.858974358974359</v>
      </c>
    </row>
    <row r="704" spans="1:6">
      <c r="A704">
        <v>39922</v>
      </c>
      <c r="F704">
        <v>1.8583333333333334</v>
      </c>
    </row>
    <row r="705" spans="1:6">
      <c r="A705">
        <v>39996</v>
      </c>
      <c r="F705">
        <v>1.849112426035503</v>
      </c>
    </row>
    <row r="706" spans="1:6">
      <c r="A706">
        <v>40049</v>
      </c>
      <c r="F706">
        <v>1.8358974358974358</v>
      </c>
    </row>
    <row r="707" spans="1:6">
      <c r="A707">
        <v>40049</v>
      </c>
      <c r="F707">
        <v>1.8327338129496402</v>
      </c>
    </row>
    <row r="708" spans="1:6">
      <c r="A708">
        <v>40059</v>
      </c>
      <c r="F708">
        <v>1.8306595365418894</v>
      </c>
    </row>
    <row r="709" spans="1:6">
      <c r="A709">
        <v>40101</v>
      </c>
      <c r="F709">
        <v>1.8306264501160092</v>
      </c>
    </row>
    <row r="710" spans="1:6">
      <c r="A710">
        <v>40211</v>
      </c>
      <c r="F710">
        <v>1.8299319727891157</v>
      </c>
    </row>
    <row r="711" spans="1:6">
      <c r="A711">
        <v>40233</v>
      </c>
      <c r="F711">
        <v>1.8297587131367292</v>
      </c>
    </row>
    <row r="712" spans="1:6">
      <c r="A712">
        <v>40246</v>
      </c>
      <c r="F712">
        <v>1.8279816513761469</v>
      </c>
    </row>
    <row r="713" spans="1:6">
      <c r="A713">
        <v>40304</v>
      </c>
      <c r="F713">
        <v>1.8270676691729324</v>
      </c>
    </row>
    <row r="714" spans="1:6">
      <c r="A714">
        <v>40321</v>
      </c>
      <c r="F714">
        <v>1.8226837060702876</v>
      </c>
    </row>
    <row r="715" spans="1:6">
      <c r="A715">
        <v>40321</v>
      </c>
      <c r="F715">
        <v>1.8124191461836998</v>
      </c>
    </row>
    <row r="716" spans="1:6">
      <c r="A716">
        <v>40344</v>
      </c>
      <c r="F716">
        <v>1.8012903225806451</v>
      </c>
    </row>
    <row r="717" spans="1:6">
      <c r="A717">
        <v>40442</v>
      </c>
      <c r="F717">
        <v>1.7971014492753623</v>
      </c>
    </row>
    <row r="718" spans="1:6">
      <c r="A718">
        <v>40451</v>
      </c>
      <c r="F718">
        <v>1.7969762419006479</v>
      </c>
    </row>
    <row r="719" spans="1:6">
      <c r="A719">
        <v>40464</v>
      </c>
      <c r="F719">
        <v>1.7937062937062938</v>
      </c>
    </row>
    <row r="720" spans="1:6">
      <c r="A720">
        <v>40479</v>
      </c>
      <c r="F720">
        <v>1.7904761904761906</v>
      </c>
    </row>
    <row r="721" spans="1:6">
      <c r="A721">
        <v>40521</v>
      </c>
      <c r="F721">
        <v>1.7890466531440161</v>
      </c>
    </row>
    <row r="722" spans="1:6">
      <c r="A722">
        <v>40548</v>
      </c>
      <c r="F722">
        <v>1.7797927461139897</v>
      </c>
    </row>
    <row r="723" spans="1:6">
      <c r="A723">
        <v>40590</v>
      </c>
      <c r="F723">
        <v>1.7689015691868759</v>
      </c>
    </row>
    <row r="724" spans="1:6">
      <c r="A724">
        <v>40590</v>
      </c>
      <c r="F724">
        <v>1.7627840909090908</v>
      </c>
    </row>
    <row r="725" spans="1:6">
      <c r="A725">
        <v>40637</v>
      </c>
      <c r="F725">
        <v>1.7553763440860215</v>
      </c>
    </row>
    <row r="726" spans="1:6">
      <c r="A726">
        <v>40662</v>
      </c>
      <c r="F726">
        <v>1.7550675675675675</v>
      </c>
    </row>
    <row r="727" spans="1:6">
      <c r="A727">
        <v>40689</v>
      </c>
      <c r="F727">
        <v>1.7522441651705565</v>
      </c>
    </row>
    <row r="728" spans="1:6">
      <c r="A728">
        <v>40689</v>
      </c>
      <c r="F728">
        <v>1.7479806138933764</v>
      </c>
    </row>
    <row r="729" spans="1:6">
      <c r="A729">
        <v>40706</v>
      </c>
      <c r="F729">
        <v>1.7442489851150202</v>
      </c>
    </row>
    <row r="730" spans="1:6">
      <c r="A730">
        <v>40737</v>
      </c>
      <c r="F730">
        <v>1.7442489851150202</v>
      </c>
    </row>
    <row r="731" spans="1:6">
      <c r="A731">
        <v>40760</v>
      </c>
      <c r="F731">
        <v>1.7430555555555556</v>
      </c>
    </row>
    <row r="732" spans="1:6">
      <c r="A732">
        <v>40780</v>
      </c>
      <c r="F732">
        <v>1.7427293064876956</v>
      </c>
    </row>
    <row r="733" spans="1:6">
      <c r="A733">
        <v>40794</v>
      </c>
      <c r="F733">
        <v>1.7393939393939395</v>
      </c>
    </row>
    <row r="734" spans="1:6">
      <c r="A734">
        <v>40800</v>
      </c>
      <c r="F734">
        <v>1.7385057471264367</v>
      </c>
    </row>
    <row r="735" spans="1:6">
      <c r="A735">
        <v>40851</v>
      </c>
      <c r="F735">
        <v>1.7382352941176471</v>
      </c>
    </row>
    <row r="736" spans="1:6">
      <c r="A736">
        <v>40887</v>
      </c>
      <c r="F736">
        <v>1.7382352941176471</v>
      </c>
    </row>
    <row r="737" spans="1:6">
      <c r="A737">
        <v>41003</v>
      </c>
      <c r="F737">
        <v>1.7334410339256865</v>
      </c>
    </row>
    <row r="738" spans="1:6">
      <c r="A738">
        <v>41014</v>
      </c>
      <c r="F738">
        <v>1.7324749642346209</v>
      </c>
    </row>
    <row r="739" spans="1:6">
      <c r="A739">
        <v>41020</v>
      </c>
      <c r="F739">
        <v>1.7231467473524962</v>
      </c>
    </row>
    <row r="740" spans="1:6">
      <c r="A740">
        <v>41021</v>
      </c>
      <c r="F740">
        <v>1.7173447537473234</v>
      </c>
    </row>
    <row r="741" spans="1:6">
      <c r="A741">
        <v>41039</v>
      </c>
      <c r="F741">
        <v>1.7099811676082863</v>
      </c>
    </row>
    <row r="742" spans="1:6">
      <c r="A742">
        <v>41120</v>
      </c>
      <c r="F742">
        <v>1.7099811676082863</v>
      </c>
    </row>
    <row r="743" spans="1:6">
      <c r="A743">
        <v>41124</v>
      </c>
      <c r="F743">
        <v>1.7099811676082863</v>
      </c>
    </row>
    <row r="744" spans="1:6">
      <c r="A744">
        <v>41145</v>
      </c>
      <c r="F744">
        <v>1.7080062794348509</v>
      </c>
    </row>
    <row r="745" spans="1:6">
      <c r="A745">
        <v>41154</v>
      </c>
      <c r="F745">
        <v>1.7060085836909871</v>
      </c>
    </row>
    <row r="746" spans="1:6">
      <c r="A746">
        <v>41275</v>
      </c>
      <c r="F746">
        <v>1.7053206002728514</v>
      </c>
    </row>
    <row r="747" spans="1:6">
      <c r="A747">
        <v>41335</v>
      </c>
      <c r="F747">
        <v>1.7022900763358779</v>
      </c>
    </row>
    <row r="748" spans="1:6">
      <c r="A748">
        <v>41335</v>
      </c>
      <c r="F748">
        <v>1.6992753623188406</v>
      </c>
    </row>
    <row r="749" spans="1:6">
      <c r="A749">
        <v>41411</v>
      </c>
      <c r="F749">
        <v>1.6990990990990991</v>
      </c>
    </row>
    <row r="750" spans="1:6">
      <c r="A750">
        <v>41437</v>
      </c>
      <c r="F750">
        <v>1.69</v>
      </c>
    </row>
    <row r="751" spans="1:6">
      <c r="A751">
        <v>41443</v>
      </c>
      <c r="F751">
        <v>1.6878980891719746</v>
      </c>
    </row>
    <row r="752" spans="1:6">
      <c r="A752">
        <v>41452</v>
      </c>
      <c r="F752">
        <v>1.6846254927726676</v>
      </c>
    </row>
    <row r="753" spans="1:6">
      <c r="A753">
        <v>41473</v>
      </c>
      <c r="F753">
        <v>1.6823529411764706</v>
      </c>
    </row>
    <row r="754" spans="1:6">
      <c r="A754">
        <v>41551</v>
      </c>
      <c r="F754">
        <v>1.6823529411764706</v>
      </c>
    </row>
    <row r="755" spans="1:6">
      <c r="A755">
        <v>41580</v>
      </c>
      <c r="F755">
        <v>1.6818181818181819</v>
      </c>
    </row>
    <row r="756" spans="1:6">
      <c r="A756">
        <v>41638</v>
      </c>
      <c r="F756">
        <v>1.6803394625176804</v>
      </c>
    </row>
    <row r="757" spans="1:6">
      <c r="A757">
        <v>41644</v>
      </c>
      <c r="F757">
        <v>1.6765217391304348</v>
      </c>
    </row>
    <row r="758" spans="1:6">
      <c r="A758">
        <v>41658</v>
      </c>
      <c r="F758">
        <v>1.6765217391304348</v>
      </c>
    </row>
    <row r="759" spans="1:6">
      <c r="A759">
        <v>41713</v>
      </c>
      <c r="F759">
        <v>1.6741379310344828</v>
      </c>
    </row>
    <row r="760" spans="1:6">
      <c r="A760">
        <v>41728</v>
      </c>
      <c r="F760">
        <v>1.6733238231098431</v>
      </c>
    </row>
    <row r="761" spans="1:6">
      <c r="A761">
        <v>41769</v>
      </c>
      <c r="F761">
        <v>1.6711538461538462</v>
      </c>
    </row>
    <row r="762" spans="1:6">
      <c r="A762">
        <v>41850</v>
      </c>
      <c r="F762">
        <v>1.6710963455149501</v>
      </c>
    </row>
    <row r="763" spans="1:6">
      <c r="A763">
        <v>41883</v>
      </c>
      <c r="F763">
        <v>1.6692307692307693</v>
      </c>
    </row>
    <row r="764" spans="1:6">
      <c r="A764">
        <v>41967</v>
      </c>
      <c r="F764">
        <v>1.6640106241699868</v>
      </c>
    </row>
    <row r="765" spans="1:6">
      <c r="A765">
        <v>41986</v>
      </c>
      <c r="F765">
        <v>1.6637554585152838</v>
      </c>
    </row>
    <row r="766" spans="1:6">
      <c r="A766">
        <v>42000</v>
      </c>
      <c r="F766">
        <v>1.6630434782608696</v>
      </c>
    </row>
    <row r="767" spans="1:6">
      <c r="A767">
        <v>42000</v>
      </c>
      <c r="F767">
        <v>1.661144578313253</v>
      </c>
    </row>
    <row r="768" spans="1:6">
      <c r="A768">
        <v>42011</v>
      </c>
      <c r="F768">
        <v>1.6575539568345323</v>
      </c>
    </row>
    <row r="769" spans="1:6">
      <c r="A769">
        <v>42014</v>
      </c>
      <c r="F769">
        <v>1.6575342465753424</v>
      </c>
    </row>
    <row r="770" spans="1:6">
      <c r="A770">
        <v>42014</v>
      </c>
      <c r="F770">
        <v>1.65625</v>
      </c>
    </row>
    <row r="771" spans="1:6">
      <c r="A771">
        <v>42021</v>
      </c>
      <c r="F771">
        <v>1.6550218340611353</v>
      </c>
    </row>
    <row r="772" spans="1:6">
      <c r="A772">
        <v>42024</v>
      </c>
      <c r="F772">
        <v>1.6528301886792454</v>
      </c>
    </row>
    <row r="773" spans="1:6">
      <c r="A773">
        <v>42033</v>
      </c>
      <c r="F773">
        <v>1.6473149492017416</v>
      </c>
    </row>
    <row r="774" spans="1:6">
      <c r="A774">
        <v>42081</v>
      </c>
      <c r="F774">
        <v>1.6468253968253967</v>
      </c>
    </row>
    <row r="775" spans="1:6">
      <c r="A775">
        <v>42160</v>
      </c>
      <c r="F775">
        <v>1.6448911222780569</v>
      </c>
    </row>
    <row r="776" spans="1:6">
      <c r="A776">
        <v>42162</v>
      </c>
      <c r="F776">
        <v>1.6439909297052153</v>
      </c>
    </row>
    <row r="777" spans="1:6">
      <c r="A777">
        <v>42169</v>
      </c>
      <c r="F777">
        <v>1.6408268733850129</v>
      </c>
    </row>
    <row r="778" spans="1:6">
      <c r="A778">
        <v>42192</v>
      </c>
      <c r="F778">
        <v>1.6408094435075886</v>
      </c>
    </row>
    <row r="779" spans="1:6">
      <c r="A779">
        <v>42207</v>
      </c>
      <c r="F779">
        <v>1.6397849462365592</v>
      </c>
    </row>
    <row r="780" spans="1:6">
      <c r="A780">
        <v>42213</v>
      </c>
      <c r="F780">
        <v>1.6356589147286822</v>
      </c>
    </row>
    <row r="781" spans="1:6">
      <c r="A781">
        <v>42231</v>
      </c>
      <c r="F781">
        <v>1.6297262059973925</v>
      </c>
    </row>
    <row r="782" spans="1:6">
      <c r="A782">
        <v>42243</v>
      </c>
      <c r="F782">
        <v>1.6230366492146597</v>
      </c>
    </row>
    <row r="783" spans="1:6">
      <c r="A783">
        <v>42315</v>
      </c>
      <c r="F783">
        <v>1.6229985443959243</v>
      </c>
    </row>
    <row r="784" spans="1:6">
      <c r="A784">
        <v>42373</v>
      </c>
      <c r="F784">
        <v>1.616144975288303</v>
      </c>
    </row>
    <row r="785" spans="1:6">
      <c r="A785">
        <v>42386</v>
      </c>
      <c r="F785">
        <v>1.6075949367088607</v>
      </c>
    </row>
    <row r="786" spans="1:6">
      <c r="A786">
        <v>42386</v>
      </c>
      <c r="F786">
        <v>1.6070941336971352</v>
      </c>
    </row>
    <row r="787" spans="1:6">
      <c r="A787">
        <v>42387</v>
      </c>
      <c r="F787">
        <v>1.6070941336971352</v>
      </c>
    </row>
    <row r="788" spans="1:6">
      <c r="A788">
        <v>42394</v>
      </c>
      <c r="F788">
        <v>1.604306864064603</v>
      </c>
    </row>
    <row r="789" spans="1:6">
      <c r="A789">
        <v>42395</v>
      </c>
      <c r="F789">
        <v>1.5989717223650386</v>
      </c>
    </row>
    <row r="790" spans="1:6">
      <c r="A790">
        <v>42403</v>
      </c>
      <c r="F790">
        <v>1.5943113772455091</v>
      </c>
    </row>
    <row r="791" spans="1:6">
      <c r="A791">
        <v>42429</v>
      </c>
      <c r="F791">
        <v>1.5881006864988558</v>
      </c>
    </row>
    <row r="792" spans="1:6">
      <c r="A792">
        <v>42429</v>
      </c>
      <c r="F792">
        <v>1.587012987012987</v>
      </c>
    </row>
    <row r="793" spans="1:6">
      <c r="A793">
        <v>42473</v>
      </c>
      <c r="F793">
        <v>1.5817245817245817</v>
      </c>
    </row>
    <row r="794" spans="1:6">
      <c r="A794">
        <v>42523</v>
      </c>
      <c r="F794">
        <v>1.5806451612903225</v>
      </c>
    </row>
    <row r="795" spans="1:6">
      <c r="A795">
        <v>42523</v>
      </c>
      <c r="F795">
        <v>1.5801687763713079</v>
      </c>
    </row>
    <row r="796" spans="1:6">
      <c r="A796">
        <v>42554</v>
      </c>
      <c r="F796">
        <v>1.5760171306209849</v>
      </c>
    </row>
    <row r="797" spans="1:6">
      <c r="A797">
        <v>42557</v>
      </c>
      <c r="F797">
        <v>1.5689655172413792</v>
      </c>
    </row>
    <row r="798" spans="1:6">
      <c r="A798">
        <v>42564</v>
      </c>
      <c r="F798">
        <v>1.5689655172413792</v>
      </c>
    </row>
    <row r="799" spans="1:6">
      <c r="A799">
        <v>42586</v>
      </c>
      <c r="F799">
        <v>1.5659509202453987</v>
      </c>
    </row>
    <row r="800" spans="1:6">
      <c r="A800">
        <v>42586</v>
      </c>
      <c r="F800">
        <v>1.563973063973064</v>
      </c>
    </row>
    <row r="801" spans="1:6">
      <c r="A801">
        <v>42607</v>
      </c>
      <c r="F801">
        <v>1.5639686684073106</v>
      </c>
    </row>
    <row r="802" spans="1:6">
      <c r="A802">
        <v>42618</v>
      </c>
      <c r="F802">
        <v>1.5637755102040816</v>
      </c>
    </row>
    <row r="803" spans="1:6">
      <c r="A803">
        <v>42664</v>
      </c>
      <c r="F803">
        <v>1.5613207547169812</v>
      </c>
    </row>
    <row r="804" spans="1:6">
      <c r="A804">
        <v>42670</v>
      </c>
      <c r="F804">
        <v>1.5567970204841712</v>
      </c>
    </row>
    <row r="805" spans="1:6">
      <c r="A805">
        <v>42691</v>
      </c>
      <c r="F805">
        <v>1.5565610859728507</v>
      </c>
    </row>
    <row r="806" spans="1:6">
      <c r="A806">
        <v>42693</v>
      </c>
      <c r="F806">
        <v>1.5546558704453441</v>
      </c>
    </row>
    <row r="807" spans="1:6">
      <c r="A807">
        <v>42710</v>
      </c>
      <c r="F807">
        <v>1.5529411764705883</v>
      </c>
    </row>
    <row r="808" spans="1:6">
      <c r="A808">
        <v>42720</v>
      </c>
      <c r="F808">
        <v>1.5523076923076924</v>
      </c>
    </row>
    <row r="809" spans="1:6">
      <c r="A809">
        <v>42731</v>
      </c>
      <c r="F809">
        <v>1.5498783454987834</v>
      </c>
    </row>
    <row r="810" spans="1:6">
      <c r="A810">
        <v>42767</v>
      </c>
      <c r="F810">
        <v>1.5435897435897437</v>
      </c>
    </row>
    <row r="811" spans="1:6">
      <c r="A811">
        <v>42769</v>
      </c>
      <c r="F811">
        <v>1.5338842975206612</v>
      </c>
    </row>
    <row r="812" spans="1:6">
      <c r="A812">
        <v>42835</v>
      </c>
      <c r="F812">
        <v>1.5334261838440111</v>
      </c>
    </row>
    <row r="813" spans="1:6">
      <c r="A813">
        <v>42873</v>
      </c>
      <c r="F813">
        <v>1.5334261838440111</v>
      </c>
    </row>
    <row r="814" spans="1:6">
      <c r="A814">
        <v>42997</v>
      </c>
      <c r="F814">
        <v>1.5311999999999999</v>
      </c>
    </row>
    <row r="815" spans="1:6">
      <c r="A815">
        <v>43018</v>
      </c>
      <c r="F815">
        <v>1.529595015576324</v>
      </c>
    </row>
    <row r="816" spans="1:6">
      <c r="A816">
        <v>43020</v>
      </c>
      <c r="F816">
        <v>1.5269461077844311</v>
      </c>
    </row>
    <row r="817" spans="1:6">
      <c r="A817">
        <v>43050</v>
      </c>
      <c r="F817">
        <v>1.5263157894736843</v>
      </c>
    </row>
    <row r="818" spans="1:6">
      <c r="A818">
        <v>43057</v>
      </c>
      <c r="F818">
        <v>1.5247349823321554</v>
      </c>
    </row>
    <row r="819" spans="1:6">
      <c r="A819">
        <v>43140</v>
      </c>
      <c r="F819">
        <v>1.5212014134275618</v>
      </c>
    </row>
    <row r="820" spans="1:6">
      <c r="A820">
        <v>43142</v>
      </c>
      <c r="F820">
        <v>1.5191780821917809</v>
      </c>
    </row>
    <row r="821" spans="1:6">
      <c r="A821">
        <v>43185</v>
      </c>
      <c r="F821">
        <v>1.5171288743882545</v>
      </c>
    </row>
    <row r="822" spans="1:6">
      <c r="A822">
        <v>43263</v>
      </c>
      <c r="F822">
        <v>1.5153508771929824</v>
      </c>
    </row>
    <row r="823" spans="1:6">
      <c r="A823">
        <v>43269</v>
      </c>
      <c r="F823">
        <v>1.5125348189415042</v>
      </c>
    </row>
    <row r="824" spans="1:6">
      <c r="A824">
        <v>43300</v>
      </c>
      <c r="F824">
        <v>1.5118421052631579</v>
      </c>
    </row>
    <row r="825" spans="1:6">
      <c r="A825">
        <v>43322</v>
      </c>
      <c r="F825">
        <v>1.5064102564102564</v>
      </c>
    </row>
    <row r="826" spans="1:6">
      <c r="A826">
        <v>43456</v>
      </c>
      <c r="F826">
        <v>1.5063291139240507</v>
      </c>
    </row>
    <row r="827" spans="1:6">
      <c r="A827">
        <v>43462</v>
      </c>
      <c r="F827">
        <v>1.5057471264367817</v>
      </c>
    </row>
    <row r="828" spans="1:6">
      <c r="A828">
        <v>43482</v>
      </c>
      <c r="F828">
        <v>1.5039473684210527</v>
      </c>
    </row>
    <row r="829" spans="1:6">
      <c r="A829">
        <v>43586</v>
      </c>
      <c r="F829">
        <v>1.5</v>
      </c>
    </row>
    <row r="830" spans="1:6">
      <c r="A830">
        <v>43602</v>
      </c>
      <c r="F830">
        <v>1.4993614303959131</v>
      </c>
    </row>
    <row r="831" spans="1:6">
      <c r="A831">
        <v>43638</v>
      </c>
      <c r="F831">
        <v>1.4993614303959131</v>
      </c>
    </row>
    <row r="832" spans="1:6">
      <c r="A832">
        <v>43641</v>
      </c>
      <c r="F832">
        <v>1.4993614303959131</v>
      </c>
    </row>
    <row r="833" spans="1:6">
      <c r="A833">
        <v>43776</v>
      </c>
      <c r="F833">
        <v>1.4986945169712793</v>
      </c>
    </row>
    <row r="834" spans="1:6">
      <c r="A834">
        <v>43776</v>
      </c>
      <c r="F834">
        <v>1.4965034965034965</v>
      </c>
    </row>
    <row r="835" spans="1:6">
      <c r="A835">
        <v>43783</v>
      </c>
      <c r="F835">
        <v>1.4953846153846153</v>
      </c>
    </row>
    <row r="836" spans="1:6">
      <c r="A836">
        <v>43795</v>
      </c>
      <c r="F836">
        <v>1.4942528735632183</v>
      </c>
    </row>
    <row r="837" spans="1:6">
      <c r="A837">
        <v>43815</v>
      </c>
      <c r="F837">
        <v>1.4941373534338358</v>
      </c>
    </row>
    <row r="838" spans="1:6">
      <c r="A838">
        <v>43824</v>
      </c>
      <c r="F838">
        <v>1.4907251264755481</v>
      </c>
    </row>
    <row r="839" spans="1:6">
      <c r="A839">
        <v>43974</v>
      </c>
      <c r="F839">
        <v>1.4827586206896552</v>
      </c>
    </row>
    <row r="840" spans="1:6">
      <c r="A840">
        <v>44010</v>
      </c>
      <c r="F840">
        <v>1.478688524590164</v>
      </c>
    </row>
    <row r="841" spans="1:6">
      <c r="A841">
        <v>44051</v>
      </c>
      <c r="F841">
        <v>1.478688524590164</v>
      </c>
    </row>
    <row r="842" spans="1:6">
      <c r="A842">
        <v>44078</v>
      </c>
      <c r="F842">
        <v>1.4755351681957187</v>
      </c>
    </row>
    <row r="843" spans="1:6">
      <c r="A843">
        <v>44124</v>
      </c>
      <c r="F843">
        <v>1.4732142857142858</v>
      </c>
    </row>
    <row r="844" spans="1:6">
      <c r="A844">
        <v>44155</v>
      </c>
      <c r="F844">
        <v>1.4732142857142858</v>
      </c>
    </row>
    <row r="845" spans="1:6">
      <c r="A845">
        <v>44159</v>
      </c>
      <c r="F845">
        <v>1.4724409448818898</v>
      </c>
    </row>
    <row r="846" spans="1:6">
      <c r="A846">
        <v>44213</v>
      </c>
      <c r="F846">
        <v>1.4698412698412699</v>
      </c>
    </row>
    <row r="847" spans="1:6">
      <c r="A847">
        <v>44267</v>
      </c>
      <c r="F847">
        <v>1.4640625</v>
      </c>
    </row>
    <row r="848" spans="1:6">
      <c r="A848">
        <v>44300</v>
      </c>
      <c r="F848">
        <v>1.4630102040816326</v>
      </c>
    </row>
    <row r="849" spans="1:6">
      <c r="A849">
        <v>44319</v>
      </c>
      <c r="F849">
        <v>1.4615384615384615</v>
      </c>
    </row>
    <row r="850" spans="1:6">
      <c r="A850">
        <v>44322</v>
      </c>
      <c r="F850">
        <v>1.4605263157894737</v>
      </c>
    </row>
    <row r="851" spans="1:6">
      <c r="A851">
        <v>44325</v>
      </c>
      <c r="F851">
        <v>1.4604863221884499</v>
      </c>
    </row>
    <row r="852" spans="1:6">
      <c r="A852">
        <v>44359</v>
      </c>
      <c r="F852">
        <v>1.4579439252336448</v>
      </c>
    </row>
    <row r="853" spans="1:6">
      <c r="A853">
        <v>44375</v>
      </c>
      <c r="F853">
        <v>1.4522207267833109</v>
      </c>
    </row>
    <row r="854" spans="1:6">
      <c r="A854">
        <v>44377</v>
      </c>
      <c r="F854">
        <v>1.4514435695538057</v>
      </c>
    </row>
    <row r="855" spans="1:6">
      <c r="A855">
        <v>44392</v>
      </c>
      <c r="F855">
        <v>1.4444444444444444</v>
      </c>
    </row>
    <row r="856" spans="1:6">
      <c r="A856">
        <v>44393</v>
      </c>
      <c r="F856">
        <v>1.4285714285714286</v>
      </c>
    </row>
    <row r="857" spans="1:6">
      <c r="A857">
        <v>44421</v>
      </c>
      <c r="F857">
        <v>1.4244604316546763</v>
      </c>
    </row>
    <row r="858" spans="1:6">
      <c r="A858">
        <v>44503</v>
      </c>
      <c r="F858">
        <v>1.4205607476635513</v>
      </c>
    </row>
    <row r="859" spans="1:6">
      <c r="A859">
        <v>44511</v>
      </c>
      <c r="F859">
        <v>1.4205607476635513</v>
      </c>
    </row>
    <row r="860" spans="1:6">
      <c r="A860">
        <v>44512</v>
      </c>
      <c r="F860">
        <v>1.4203539823008851</v>
      </c>
    </row>
    <row r="861" spans="1:6">
      <c r="A861">
        <v>44529</v>
      </c>
      <c r="F861">
        <v>1.4198675496688742</v>
      </c>
    </row>
    <row r="862" spans="1:6">
      <c r="A862">
        <v>44551</v>
      </c>
      <c r="F862">
        <v>1.4188376753507015</v>
      </c>
    </row>
    <row r="863" spans="1:6">
      <c r="A863">
        <v>44602</v>
      </c>
      <c r="F863">
        <v>1.4168039538714992</v>
      </c>
    </row>
    <row r="864" spans="1:6">
      <c r="A864">
        <v>44635</v>
      </c>
      <c r="F864">
        <v>1.4164524421593829</v>
      </c>
    </row>
    <row r="865" spans="1:6">
      <c r="A865">
        <v>44689</v>
      </c>
      <c r="F865">
        <v>1.4136125654450262</v>
      </c>
    </row>
    <row r="866" spans="1:6">
      <c r="A866">
        <v>44794</v>
      </c>
      <c r="F866">
        <v>1.4128440366972477</v>
      </c>
    </row>
    <row r="867" spans="1:6">
      <c r="A867">
        <v>44794</v>
      </c>
      <c r="F867">
        <v>1.4111261872455902</v>
      </c>
    </row>
    <row r="868" spans="1:6">
      <c r="A868">
        <v>44802</v>
      </c>
      <c r="F868">
        <v>1.4082758620689655</v>
      </c>
    </row>
    <row r="869" spans="1:6">
      <c r="A869">
        <v>44911</v>
      </c>
      <c r="F869">
        <v>1.4064171122994653</v>
      </c>
    </row>
    <row r="870" spans="1:6">
      <c r="A870">
        <v>44931</v>
      </c>
      <c r="F870">
        <v>1.4039087947882736</v>
      </c>
    </row>
    <row r="871" spans="1:6">
      <c r="A871">
        <v>44953</v>
      </c>
      <c r="F871">
        <v>1.4035989717223651</v>
      </c>
    </row>
    <row r="872" spans="1:6">
      <c r="A872">
        <v>44964</v>
      </c>
      <c r="F872">
        <v>1.4012738853503184</v>
      </c>
    </row>
    <row r="873" spans="1:6">
      <c r="A873">
        <v>44989</v>
      </c>
      <c r="F873">
        <v>1.4012738853503184</v>
      </c>
    </row>
    <row r="874" spans="1:6">
      <c r="A874">
        <v>44989</v>
      </c>
      <c r="F874">
        <v>1.3978779840848807</v>
      </c>
    </row>
    <row r="875" spans="1:6">
      <c r="A875">
        <v>45006</v>
      </c>
      <c r="F875">
        <v>1.3937677053824362</v>
      </c>
    </row>
    <row r="876" spans="1:6">
      <c r="A876">
        <v>45057</v>
      </c>
      <c r="F876">
        <v>1.3820598006644518</v>
      </c>
    </row>
    <row r="877" spans="1:6">
      <c r="A877">
        <v>45068</v>
      </c>
      <c r="F877">
        <v>1.3786008230452675</v>
      </c>
    </row>
    <row r="878" spans="1:6">
      <c r="A878">
        <v>45072</v>
      </c>
      <c r="F878">
        <v>1.3786008230452675</v>
      </c>
    </row>
    <row r="879" spans="1:6">
      <c r="A879">
        <v>45143</v>
      </c>
      <c r="F879">
        <v>1.3712574850299402</v>
      </c>
    </row>
    <row r="880" spans="1:6">
      <c r="A880">
        <v>45143</v>
      </c>
      <c r="F880">
        <v>1.3712574850299402</v>
      </c>
    </row>
    <row r="881" spans="1:6">
      <c r="A881">
        <v>45146</v>
      </c>
      <c r="F881">
        <v>1.3683510638297873</v>
      </c>
    </row>
    <row r="882" spans="1:6">
      <c r="A882">
        <v>45160</v>
      </c>
      <c r="F882">
        <v>1.365979381443299</v>
      </c>
    </row>
    <row r="883" spans="1:6">
      <c r="A883">
        <v>45183</v>
      </c>
      <c r="F883">
        <v>1.3658536585365855</v>
      </c>
    </row>
    <row r="884" spans="1:6">
      <c r="A884">
        <v>45203</v>
      </c>
      <c r="F884">
        <v>1.3642276422764228</v>
      </c>
    </row>
    <row r="885" spans="1:6">
      <c r="A885">
        <v>45204</v>
      </c>
      <c r="F885">
        <v>1.3593429158110883</v>
      </c>
    </row>
    <row r="886" spans="1:6">
      <c r="A886">
        <v>45207</v>
      </c>
      <c r="F886">
        <v>1.3592592592592592</v>
      </c>
    </row>
    <row r="887" spans="1:6">
      <c r="A887">
        <v>45503</v>
      </c>
      <c r="F887">
        <v>1.3588342440801457</v>
      </c>
    </row>
    <row r="888" spans="1:6">
      <c r="A888">
        <v>45576</v>
      </c>
      <c r="F888">
        <v>1.3574351978171897</v>
      </c>
    </row>
    <row r="889" spans="1:6">
      <c r="A889">
        <v>45579</v>
      </c>
      <c r="F889">
        <v>1.3552971576227391</v>
      </c>
    </row>
    <row r="890" spans="1:6">
      <c r="A890">
        <v>45684</v>
      </c>
      <c r="F890">
        <v>1.3548895899053628</v>
      </c>
    </row>
    <row r="891" spans="1:6">
      <c r="A891">
        <v>45688</v>
      </c>
      <c r="F891">
        <v>1.3504273504273505</v>
      </c>
    </row>
    <row r="892" spans="1:6">
      <c r="A892">
        <v>45736</v>
      </c>
      <c r="F892">
        <v>1.3459915611814346</v>
      </c>
    </row>
    <row r="893" spans="1:6">
      <c r="A893">
        <v>45759</v>
      </c>
      <c r="F893">
        <v>1.3453947368421053</v>
      </c>
    </row>
    <row r="894" spans="1:6">
      <c r="A894">
        <v>45759</v>
      </c>
      <c r="F894">
        <v>1.3387096774193548</v>
      </c>
    </row>
    <row r="895" spans="1:6">
      <c r="A895">
        <v>45837</v>
      </c>
      <c r="F895">
        <v>1.3378378378378379</v>
      </c>
    </row>
    <row r="896" spans="1:6">
      <c r="A896">
        <v>45889</v>
      </c>
      <c r="F896">
        <v>1.3349633251833741</v>
      </c>
    </row>
    <row r="897" spans="1:6">
      <c r="A897">
        <v>45894</v>
      </c>
      <c r="F897">
        <v>1.3333333333333333</v>
      </c>
    </row>
    <row r="898" spans="1:6">
      <c r="A898">
        <v>45903</v>
      </c>
      <c r="F898">
        <v>1.3323699421965318</v>
      </c>
    </row>
    <row r="899" spans="1:6">
      <c r="A899">
        <v>45906</v>
      </c>
      <c r="F899">
        <v>1.3307692307692307</v>
      </c>
    </row>
    <row r="900" spans="1:6">
      <c r="A900">
        <v>45921</v>
      </c>
      <c r="F900">
        <v>1.3306451612903225</v>
      </c>
    </row>
    <row r="901" spans="1:6">
      <c r="A901">
        <v>45938</v>
      </c>
      <c r="F901">
        <v>1.3286004056795131</v>
      </c>
    </row>
    <row r="902" spans="1:6">
      <c r="A902">
        <v>45989</v>
      </c>
      <c r="F902">
        <v>1.3285024154589371</v>
      </c>
    </row>
    <row r="903" spans="1:6">
      <c r="A903">
        <v>46014</v>
      </c>
      <c r="F903">
        <v>1.327846364883402</v>
      </c>
    </row>
    <row r="904" spans="1:6">
      <c r="A904">
        <v>46015</v>
      </c>
      <c r="F904">
        <v>1.327846364883402</v>
      </c>
    </row>
    <row r="905" spans="1:6">
      <c r="A905">
        <v>46015</v>
      </c>
      <c r="F905">
        <v>1.3265625000000001</v>
      </c>
    </row>
    <row r="906" spans="1:6">
      <c r="A906">
        <v>46049</v>
      </c>
      <c r="F906">
        <v>1.3184438040345821</v>
      </c>
    </row>
    <row r="907" spans="1:6">
      <c r="A907">
        <v>46053</v>
      </c>
      <c r="F907">
        <v>1.3157894736842106</v>
      </c>
    </row>
    <row r="908" spans="1:6">
      <c r="A908">
        <v>46086</v>
      </c>
      <c r="F908">
        <v>1.315625</v>
      </c>
    </row>
    <row r="909" spans="1:6">
      <c r="A909">
        <v>46094</v>
      </c>
      <c r="F909">
        <v>1.3122923588039868</v>
      </c>
    </row>
    <row r="910" spans="1:6">
      <c r="A910">
        <v>46097</v>
      </c>
      <c r="F910">
        <v>1.3095238095238095</v>
      </c>
    </row>
    <row r="911" spans="1:6">
      <c r="A911">
        <v>46098</v>
      </c>
      <c r="F911">
        <v>1.3082191780821917</v>
      </c>
    </row>
    <row r="912" spans="1:6">
      <c r="A912">
        <v>46098</v>
      </c>
      <c r="F912">
        <v>1.3080357142857142</v>
      </c>
    </row>
    <row r="913" spans="1:6">
      <c r="A913">
        <v>46098</v>
      </c>
      <c r="F913">
        <v>1.3040816326530613</v>
      </c>
    </row>
    <row r="914" spans="1:6">
      <c r="A914">
        <v>46102</v>
      </c>
      <c r="F914">
        <v>1.3021582733812949</v>
      </c>
    </row>
    <row r="915" spans="1:6">
      <c r="A915">
        <v>46106</v>
      </c>
      <c r="F915">
        <v>1.3012048192771084</v>
      </c>
    </row>
    <row r="916" spans="1:6">
      <c r="A916">
        <v>46107</v>
      </c>
      <c r="F916">
        <v>1.2993079584775087</v>
      </c>
    </row>
    <row r="917" spans="1:6">
      <c r="A917">
        <v>46149</v>
      </c>
      <c r="F917">
        <v>1.2988357050452781</v>
      </c>
    </row>
    <row r="918" spans="1:6">
      <c r="A918">
        <v>46231</v>
      </c>
      <c r="F918">
        <v>1.2937293729372936</v>
      </c>
    </row>
    <row r="919" spans="1:6">
      <c r="A919">
        <v>46310</v>
      </c>
      <c r="F919">
        <v>1.2935103244837758</v>
      </c>
    </row>
    <row r="920" spans="1:6">
      <c r="A920">
        <v>46344</v>
      </c>
      <c r="F920">
        <v>1.2906724511930585</v>
      </c>
    </row>
    <row r="921" spans="1:6">
      <c r="A921">
        <v>46344</v>
      </c>
      <c r="F921">
        <v>1.2904411764705883</v>
      </c>
    </row>
    <row r="922" spans="1:6">
      <c r="A922">
        <v>46374</v>
      </c>
      <c r="F922">
        <v>1.2880434782608696</v>
      </c>
    </row>
    <row r="923" spans="1:6">
      <c r="A923">
        <v>46377</v>
      </c>
      <c r="F923">
        <v>1.2853025936599423</v>
      </c>
    </row>
    <row r="924" spans="1:6">
      <c r="A924">
        <v>46390</v>
      </c>
      <c r="F924">
        <v>1.2839059674502713</v>
      </c>
    </row>
    <row r="925" spans="1:6">
      <c r="A925">
        <v>46423</v>
      </c>
      <c r="F925">
        <v>1.2826948480845441</v>
      </c>
    </row>
    <row r="926" spans="1:6">
      <c r="A926">
        <v>46423</v>
      </c>
      <c r="F926">
        <v>1.2808441558441559</v>
      </c>
    </row>
    <row r="927" spans="1:6">
      <c r="A927">
        <v>46463</v>
      </c>
      <c r="F927">
        <v>1.2773972602739727</v>
      </c>
    </row>
    <row r="928" spans="1:6">
      <c r="A928">
        <v>46524</v>
      </c>
      <c r="F928">
        <v>1.2762762762762763</v>
      </c>
    </row>
    <row r="929" spans="1:6">
      <c r="A929">
        <v>46610</v>
      </c>
      <c r="F929">
        <v>1.2733118971061093</v>
      </c>
    </row>
    <row r="930" spans="1:6">
      <c r="A930">
        <v>46610</v>
      </c>
      <c r="F930">
        <v>1.2708933717579252</v>
      </c>
    </row>
    <row r="931" spans="1:6">
      <c r="A931">
        <v>46681</v>
      </c>
      <c r="F931">
        <v>1.2703125</v>
      </c>
    </row>
    <row r="932" spans="1:6">
      <c r="A932">
        <v>46681</v>
      </c>
      <c r="F932">
        <v>1.268041237113402</v>
      </c>
    </row>
    <row r="933" spans="1:6">
      <c r="A933">
        <v>46692</v>
      </c>
      <c r="F933">
        <v>1.2664796633941093</v>
      </c>
    </row>
    <row r="934" spans="1:6">
      <c r="A934">
        <v>46734</v>
      </c>
      <c r="F934">
        <v>1.2651851851851852</v>
      </c>
    </row>
    <row r="935" spans="1:6">
      <c r="A935">
        <v>46734</v>
      </c>
      <c r="F935">
        <v>1.2651356993736953</v>
      </c>
    </row>
    <row r="936" spans="1:6">
      <c r="A936">
        <v>46757</v>
      </c>
      <c r="F936">
        <v>1.2651356993736953</v>
      </c>
    </row>
    <row r="937" spans="1:6">
      <c r="A937">
        <v>46772</v>
      </c>
      <c r="F937">
        <v>1.2640692640692641</v>
      </c>
    </row>
    <row r="938" spans="1:6">
      <c r="A938">
        <v>46779</v>
      </c>
      <c r="F938">
        <v>1.2625</v>
      </c>
    </row>
    <row r="939" spans="1:6">
      <c r="A939">
        <v>46831</v>
      </c>
      <c r="F939">
        <v>1.2607361963190185</v>
      </c>
    </row>
    <row r="940" spans="1:6">
      <c r="A940">
        <v>46854</v>
      </c>
      <c r="F940">
        <v>1.2601351351351351</v>
      </c>
    </row>
    <row r="941" spans="1:6">
      <c r="A941">
        <v>46891</v>
      </c>
      <c r="F941">
        <v>1.2579787234042554</v>
      </c>
    </row>
    <row r="942" spans="1:6">
      <c r="A942">
        <v>46891</v>
      </c>
      <c r="F942">
        <v>1.2576687116564418</v>
      </c>
    </row>
    <row r="943" spans="1:6">
      <c r="A943">
        <v>46904</v>
      </c>
      <c r="F943">
        <v>1.2547425474254743</v>
      </c>
    </row>
    <row r="944" spans="1:6">
      <c r="A944">
        <v>46910</v>
      </c>
      <c r="F944">
        <v>1.2537764350453173</v>
      </c>
    </row>
    <row r="945" spans="1:6">
      <c r="A945">
        <v>46923</v>
      </c>
      <c r="F945">
        <v>1.2386363636363635</v>
      </c>
    </row>
    <row r="946" spans="1:6">
      <c r="A946">
        <v>46931</v>
      </c>
      <c r="F946">
        <v>1.234836702954899</v>
      </c>
    </row>
    <row r="947" spans="1:6">
      <c r="A947">
        <v>46984</v>
      </c>
      <c r="F947">
        <v>1.2337164750957854</v>
      </c>
    </row>
    <row r="948" spans="1:6">
      <c r="A948">
        <v>46998</v>
      </c>
      <c r="F948">
        <v>1.2306590257879657</v>
      </c>
    </row>
    <row r="949" spans="1:6">
      <c r="A949">
        <v>47009</v>
      </c>
      <c r="F949">
        <v>1.2300556586270872</v>
      </c>
    </row>
    <row r="950" spans="1:6">
      <c r="A950">
        <v>47025</v>
      </c>
      <c r="F950">
        <v>1.2285251215559156</v>
      </c>
    </row>
    <row r="951" spans="1:6">
      <c r="A951">
        <v>47025</v>
      </c>
      <c r="F951">
        <v>1.2280405405405406</v>
      </c>
    </row>
    <row r="952" spans="1:6">
      <c r="A952">
        <v>47025</v>
      </c>
      <c r="F952">
        <v>1.2268656716417909</v>
      </c>
    </row>
    <row r="953" spans="1:6">
      <c r="A953">
        <v>47111</v>
      </c>
      <c r="F953">
        <v>1.2267759562841529</v>
      </c>
    </row>
    <row r="954" spans="1:6">
      <c r="A954">
        <v>47139</v>
      </c>
      <c r="F954">
        <v>1.2248603351955307</v>
      </c>
    </row>
    <row r="955" spans="1:6">
      <c r="A955">
        <v>47175</v>
      </c>
      <c r="F955">
        <v>1.2211764705882353</v>
      </c>
    </row>
    <row r="956" spans="1:6">
      <c r="A956">
        <v>47320</v>
      </c>
      <c r="F956">
        <v>1.2173913043478262</v>
      </c>
    </row>
    <row r="957" spans="1:6">
      <c r="A957">
        <v>47352</v>
      </c>
      <c r="F957">
        <v>1.2165898617511521</v>
      </c>
    </row>
    <row r="958" spans="1:6">
      <c r="A958">
        <v>47352</v>
      </c>
      <c r="F958">
        <v>1.214428857715431</v>
      </c>
    </row>
    <row r="959" spans="1:6">
      <c r="A959">
        <v>47353</v>
      </c>
      <c r="F959">
        <v>1.2142857142857142</v>
      </c>
    </row>
    <row r="960" spans="1:6">
      <c r="A960">
        <v>47472</v>
      </c>
      <c r="F960">
        <v>1.2112068965517242</v>
      </c>
    </row>
    <row r="961" spans="1:6">
      <c r="A961">
        <v>47570</v>
      </c>
      <c r="F961">
        <v>1.2095238095238094</v>
      </c>
    </row>
    <row r="962" spans="1:6">
      <c r="A962">
        <v>47682</v>
      </c>
      <c r="F962">
        <v>1.2084095063985374</v>
      </c>
    </row>
    <row r="963" spans="1:6">
      <c r="A963">
        <v>47691</v>
      </c>
      <c r="F963">
        <v>1.2036363636363636</v>
      </c>
    </row>
    <row r="964" spans="1:6">
      <c r="A964">
        <v>47703</v>
      </c>
      <c r="F964">
        <v>1.1961805555555556</v>
      </c>
    </row>
    <row r="965" spans="1:6">
      <c r="A965">
        <v>47743</v>
      </c>
      <c r="F965">
        <v>1.1936936936936937</v>
      </c>
    </row>
    <row r="966" spans="1:6">
      <c r="A966">
        <v>47808</v>
      </c>
      <c r="F966">
        <v>1.1933333333333334</v>
      </c>
    </row>
    <row r="967" spans="1:6">
      <c r="A967">
        <v>47821</v>
      </c>
      <c r="F967">
        <v>1.1913265306122449</v>
      </c>
    </row>
    <row r="968" spans="1:6">
      <c r="A968">
        <v>47823</v>
      </c>
      <c r="F968">
        <v>1.1811320754716981</v>
      </c>
    </row>
    <row r="969" spans="1:6">
      <c r="A969">
        <v>47850</v>
      </c>
      <c r="F969">
        <v>1.1772853185595569</v>
      </c>
    </row>
    <row r="970" spans="1:6">
      <c r="A970">
        <v>47889</v>
      </c>
      <c r="F970">
        <v>1.1772853185595569</v>
      </c>
    </row>
    <row r="971" spans="1:6">
      <c r="A971">
        <v>47916</v>
      </c>
      <c r="F971">
        <v>1.1771956856702619</v>
      </c>
    </row>
    <row r="972" spans="1:6">
      <c r="A972">
        <v>47958</v>
      </c>
      <c r="F972">
        <v>1.1752767527675276</v>
      </c>
    </row>
    <row r="973" spans="1:6">
      <c r="A973">
        <v>48006</v>
      </c>
      <c r="F973">
        <v>1.1732283464566928</v>
      </c>
    </row>
    <row r="974" spans="1:6">
      <c r="A974">
        <v>48070</v>
      </c>
      <c r="F974">
        <v>1.1715210355987056</v>
      </c>
    </row>
    <row r="975" spans="1:6">
      <c r="A975">
        <v>48150</v>
      </c>
      <c r="F975">
        <v>1.1704545454545454</v>
      </c>
    </row>
    <row r="976" spans="1:6">
      <c r="A976">
        <v>48178</v>
      </c>
      <c r="F976">
        <v>1.1684073107049608</v>
      </c>
    </row>
    <row r="977" spans="1:6">
      <c r="A977">
        <v>48186</v>
      </c>
      <c r="F977">
        <v>1.1681574239713775</v>
      </c>
    </row>
    <row r="978" spans="1:6">
      <c r="A978">
        <v>48192</v>
      </c>
      <c r="F978">
        <v>1.1637931034482758</v>
      </c>
    </row>
    <row r="979" spans="1:6">
      <c r="A979">
        <v>48195</v>
      </c>
      <c r="F979">
        <v>1.1590524534686972</v>
      </c>
    </row>
    <row r="980" spans="1:6">
      <c r="A980">
        <v>48240</v>
      </c>
      <c r="F980">
        <v>1.1585365853658536</v>
      </c>
    </row>
    <row r="981" spans="1:6">
      <c r="A981">
        <v>48276</v>
      </c>
      <c r="F981">
        <v>1.154557463672391</v>
      </c>
    </row>
    <row r="982" spans="1:6">
      <c r="A982">
        <v>48330</v>
      </c>
      <c r="F982">
        <v>1.154557463672391</v>
      </c>
    </row>
    <row r="983" spans="1:6">
      <c r="A983">
        <v>48432</v>
      </c>
      <c r="F983">
        <v>1.1480446927374302</v>
      </c>
    </row>
    <row r="984" spans="1:6">
      <c r="A984">
        <v>48526</v>
      </c>
      <c r="F984">
        <v>1.1480446927374302</v>
      </c>
    </row>
    <row r="985" spans="1:6">
      <c r="A985">
        <v>48686</v>
      </c>
      <c r="F985">
        <v>1.145385587863464</v>
      </c>
    </row>
    <row r="986" spans="1:6">
      <c r="A986">
        <v>48699</v>
      </c>
      <c r="F986">
        <v>1.141025641025641</v>
      </c>
    </row>
    <row r="987" spans="1:6">
      <c r="A987">
        <v>48721</v>
      </c>
      <c r="F987">
        <v>1.140625</v>
      </c>
    </row>
    <row r="988" spans="1:6">
      <c r="A988">
        <v>48726</v>
      </c>
      <c r="F988">
        <v>1.138187221396731</v>
      </c>
    </row>
    <row r="989" spans="1:6">
      <c r="A989">
        <v>48752</v>
      </c>
      <c r="F989">
        <v>1.1330561330561331</v>
      </c>
    </row>
    <row r="990" spans="1:6">
      <c r="A990">
        <v>48767</v>
      </c>
      <c r="F990">
        <v>1.1330409356725146</v>
      </c>
    </row>
    <row r="991" spans="1:6">
      <c r="A991">
        <v>48789</v>
      </c>
      <c r="F991">
        <v>1.1325301204819278</v>
      </c>
    </row>
    <row r="992" spans="1:6">
      <c r="A992">
        <v>48794</v>
      </c>
      <c r="F992">
        <v>1.1288343558282208</v>
      </c>
    </row>
    <row r="993" spans="1:6">
      <c r="A993">
        <v>48799</v>
      </c>
      <c r="F993">
        <v>1.124031007751938</v>
      </c>
    </row>
    <row r="994" spans="1:6">
      <c r="A994">
        <v>48877</v>
      </c>
      <c r="F994">
        <v>1.1240105540897098</v>
      </c>
    </row>
    <row r="995" spans="1:6">
      <c r="A995">
        <v>48904</v>
      </c>
      <c r="F995">
        <v>1.1159029649595686</v>
      </c>
    </row>
    <row r="996" spans="1:6">
      <c r="A996">
        <v>48918</v>
      </c>
      <c r="F996">
        <v>1.1159029649595686</v>
      </c>
    </row>
    <row r="997" spans="1:6">
      <c r="A997">
        <v>48918</v>
      </c>
      <c r="F997">
        <v>1.1111111111111112</v>
      </c>
    </row>
    <row r="998" spans="1:6">
      <c r="A998">
        <v>48920</v>
      </c>
      <c r="F998">
        <v>1.106060606060606</v>
      </c>
    </row>
    <row r="999" spans="1:6">
      <c r="A999">
        <v>48948</v>
      </c>
      <c r="F999">
        <v>1.1029668411867364</v>
      </c>
    </row>
    <row r="1000" spans="1:6">
      <c r="A1000">
        <v>48948</v>
      </c>
      <c r="F1000">
        <v>1.1022727272727273</v>
      </c>
    </row>
    <row r="1001" spans="1:6">
      <c r="A1001">
        <v>48985</v>
      </c>
      <c r="F1001">
        <v>1.1012658227848102</v>
      </c>
    </row>
    <row r="1002" spans="1:6">
      <c r="A1002">
        <v>49090</v>
      </c>
      <c r="F1002">
        <v>1.0910852713178294</v>
      </c>
    </row>
    <row r="1003" spans="1:6">
      <c r="A1003">
        <v>49094</v>
      </c>
      <c r="F1003">
        <v>1.0903426791277258</v>
      </c>
    </row>
    <row r="1004" spans="1:6">
      <c r="A1004">
        <v>49096</v>
      </c>
      <c r="F1004">
        <v>1.0884244372990353</v>
      </c>
    </row>
    <row r="1005" spans="1:6">
      <c r="A1005">
        <v>49118</v>
      </c>
      <c r="F1005">
        <v>1.0880000000000001</v>
      </c>
    </row>
    <row r="1006" spans="1:6">
      <c r="A1006">
        <v>49154</v>
      </c>
      <c r="F1006">
        <v>1.0874316939890711</v>
      </c>
    </row>
    <row r="1007" spans="1:6">
      <c r="A1007">
        <v>49160</v>
      </c>
      <c r="F1007">
        <v>1.0873015873015872</v>
      </c>
    </row>
    <row r="1008" spans="1:6">
      <c r="A1008">
        <v>49166</v>
      </c>
      <c r="F1008">
        <v>1.0862290862290862</v>
      </c>
    </row>
    <row r="1009" spans="1:6">
      <c r="A1009">
        <v>49187</v>
      </c>
      <c r="F1009">
        <v>1.0837209302325581</v>
      </c>
    </row>
    <row r="1010" spans="1:6">
      <c r="A1010">
        <v>49269</v>
      </c>
      <c r="F1010">
        <v>1.0828804347826086</v>
      </c>
    </row>
    <row r="1011" spans="1:6">
      <c r="A1011">
        <v>49389</v>
      </c>
      <c r="F1011">
        <v>1.0815602836879432</v>
      </c>
    </row>
    <row r="1012" spans="1:6">
      <c r="A1012">
        <v>49413</v>
      </c>
      <c r="F1012">
        <v>1.08125</v>
      </c>
    </row>
    <row r="1013" spans="1:6">
      <c r="A1013">
        <v>49431</v>
      </c>
      <c r="F1013">
        <v>1.0753911806543386</v>
      </c>
    </row>
    <row r="1014" spans="1:6">
      <c r="A1014">
        <v>49476</v>
      </c>
      <c r="F1014">
        <v>1.0745920745920745</v>
      </c>
    </row>
    <row r="1015" spans="1:6">
      <c r="A1015">
        <v>49494</v>
      </c>
      <c r="F1015">
        <v>1.0732064421669107</v>
      </c>
    </row>
    <row r="1016" spans="1:6">
      <c r="A1016">
        <v>49505</v>
      </c>
      <c r="F1016">
        <v>1.0719895287958114</v>
      </c>
    </row>
    <row r="1017" spans="1:6">
      <c r="A1017">
        <v>49514</v>
      </c>
      <c r="F1017">
        <v>1.0719895287958114</v>
      </c>
    </row>
    <row r="1018" spans="1:6">
      <c r="A1018">
        <v>49544</v>
      </c>
      <c r="F1018">
        <v>1.0718870346598204</v>
      </c>
    </row>
    <row r="1019" spans="1:6">
      <c r="A1019">
        <v>49572</v>
      </c>
      <c r="F1019">
        <v>1.0716216216216217</v>
      </c>
    </row>
    <row r="1020" spans="1:6">
      <c r="A1020">
        <v>49605</v>
      </c>
      <c r="F1020">
        <v>1.0711009174311927</v>
      </c>
    </row>
    <row r="1021" spans="1:6">
      <c r="A1021">
        <v>49618</v>
      </c>
      <c r="F1021">
        <v>1.0703125</v>
      </c>
    </row>
    <row r="1022" spans="1:6">
      <c r="A1022">
        <v>49638</v>
      </c>
      <c r="F1022">
        <v>1.0702005730659025</v>
      </c>
    </row>
    <row r="1023" spans="1:6">
      <c r="A1023">
        <v>49667</v>
      </c>
      <c r="F1023">
        <v>1.0618374558303887</v>
      </c>
    </row>
    <row r="1024" spans="1:6">
      <c r="A1024">
        <v>49669</v>
      </c>
      <c r="F1024">
        <v>1.0606694560669456</v>
      </c>
    </row>
    <row r="1025" spans="1:6">
      <c r="A1025">
        <v>49678</v>
      </c>
      <c r="F1025">
        <v>1.0606694560669456</v>
      </c>
    </row>
    <row r="1026" spans="1:6">
      <c r="A1026">
        <v>49681</v>
      </c>
      <c r="F1026">
        <v>1.0570824524312896</v>
      </c>
    </row>
    <row r="1027" spans="1:6">
      <c r="A1027">
        <v>49681</v>
      </c>
      <c r="F1027">
        <v>1.0541760722347631</v>
      </c>
    </row>
    <row r="1028" spans="1:6">
      <c r="A1028">
        <v>49767</v>
      </c>
      <c r="F1028">
        <v>1.0483558994197293</v>
      </c>
    </row>
    <row r="1029" spans="1:6">
      <c r="A1029">
        <v>49854</v>
      </c>
      <c r="F1029">
        <v>1.0476190476190477</v>
      </c>
    </row>
    <row r="1030" spans="1:6">
      <c r="A1030">
        <v>49912</v>
      </c>
      <c r="F1030">
        <v>1.0474137931034482</v>
      </c>
    </row>
    <row r="1031" spans="1:6">
      <c r="A1031">
        <v>49912</v>
      </c>
      <c r="F1031">
        <v>1.0384615384615385</v>
      </c>
    </row>
    <row r="1032" spans="1:6">
      <c r="A1032">
        <v>49967</v>
      </c>
      <c r="F1032">
        <v>1.037958115183246</v>
      </c>
    </row>
    <row r="1033" spans="1:6">
      <c r="A1033">
        <v>49980</v>
      </c>
      <c r="F1033">
        <v>1.0352941176470589</v>
      </c>
    </row>
    <row r="1034" spans="1:6">
      <c r="A1034">
        <v>50002</v>
      </c>
      <c r="F1034">
        <v>1.03515625</v>
      </c>
    </row>
    <row r="1035" spans="1:6">
      <c r="A1035">
        <v>50014</v>
      </c>
      <c r="F1035">
        <v>1.0350467289719627</v>
      </c>
    </row>
    <row r="1036" spans="1:6">
      <c r="A1036">
        <v>50116</v>
      </c>
      <c r="F1036">
        <v>1.0332278481012658</v>
      </c>
    </row>
    <row r="1037" spans="1:6">
      <c r="A1037">
        <v>50127</v>
      </c>
      <c r="F1037">
        <v>1.0332278481012658</v>
      </c>
    </row>
    <row r="1038" spans="1:6">
      <c r="A1038">
        <v>50150</v>
      </c>
      <c r="F1038">
        <v>1.031767955801105</v>
      </c>
    </row>
    <row r="1039" spans="1:6">
      <c r="A1039">
        <v>50150</v>
      </c>
      <c r="F1039">
        <v>1.0300751879699248</v>
      </c>
    </row>
    <row r="1040" spans="1:6">
      <c r="A1040">
        <v>50183</v>
      </c>
      <c r="F1040">
        <v>1.0238805970149254</v>
      </c>
    </row>
    <row r="1041" spans="1:6">
      <c r="A1041">
        <v>50200</v>
      </c>
      <c r="F1041">
        <v>1.0235934664246824</v>
      </c>
    </row>
    <row r="1042" spans="1:6">
      <c r="A1042">
        <v>50272</v>
      </c>
      <c r="F1042">
        <v>1.0168067226890756</v>
      </c>
    </row>
    <row r="1043" spans="1:6">
      <c r="A1043">
        <v>50300</v>
      </c>
      <c r="F1043">
        <v>1.0148975791433892</v>
      </c>
    </row>
    <row r="1044" spans="1:6">
      <c r="A1044">
        <v>50334</v>
      </c>
      <c r="F1044">
        <v>1.0069252077562327</v>
      </c>
    </row>
    <row r="1045" spans="1:6">
      <c r="A1045">
        <v>50353</v>
      </c>
      <c r="F1045">
        <v>1.0025062656641603</v>
      </c>
    </row>
    <row r="1046" spans="1:6">
      <c r="A1046">
        <v>50387</v>
      </c>
      <c r="F1046">
        <v>1.0023640661938533</v>
      </c>
    </row>
    <row r="1047" spans="1:6">
      <c r="A1047">
        <v>50388</v>
      </c>
      <c r="F1047">
        <v>1.0023640661938533</v>
      </c>
    </row>
    <row r="1048" spans="1:6">
      <c r="A1048">
        <v>50437</v>
      </c>
      <c r="F1048">
        <v>1</v>
      </c>
    </row>
    <row r="1049" spans="1:6">
      <c r="A1049">
        <v>50447</v>
      </c>
      <c r="F1049">
        <v>0.99841521394611732</v>
      </c>
    </row>
    <row r="1050" spans="1:6">
      <c r="A1050">
        <v>50501</v>
      </c>
      <c r="F1050">
        <v>0.99551569506726456</v>
      </c>
    </row>
    <row r="1051" spans="1:6">
      <c r="A1051">
        <v>50520</v>
      </c>
      <c r="F1051">
        <v>0.99453551912568305</v>
      </c>
    </row>
    <row r="1052" spans="1:6">
      <c r="A1052">
        <v>50523</v>
      </c>
      <c r="F1052">
        <v>0.99426934097421205</v>
      </c>
    </row>
    <row r="1053" spans="1:6">
      <c r="A1053">
        <v>50611</v>
      </c>
      <c r="F1053">
        <v>0.99399399399399402</v>
      </c>
    </row>
    <row r="1054" spans="1:6">
      <c r="A1054">
        <v>50611</v>
      </c>
      <c r="F1054">
        <v>0.99022004889975546</v>
      </c>
    </row>
    <row r="1055" spans="1:6">
      <c r="A1055">
        <v>50616</v>
      </c>
      <c r="F1055">
        <v>0.98626373626373631</v>
      </c>
    </row>
    <row r="1056" spans="1:6">
      <c r="A1056">
        <v>50616</v>
      </c>
      <c r="F1056">
        <v>0.98453608247422686</v>
      </c>
    </row>
    <row r="1057" spans="1:6">
      <c r="A1057">
        <v>50664</v>
      </c>
      <c r="F1057">
        <v>0.97993311036789299</v>
      </c>
    </row>
    <row r="1058" spans="1:6">
      <c r="A1058">
        <v>50725</v>
      </c>
      <c r="F1058">
        <v>0.978494623655914</v>
      </c>
    </row>
    <row r="1059" spans="1:6">
      <c r="A1059">
        <v>50729</v>
      </c>
      <c r="F1059">
        <v>0.97590361445783136</v>
      </c>
    </row>
    <row r="1060" spans="1:6">
      <c r="A1060">
        <v>50737</v>
      </c>
      <c r="F1060">
        <v>0.97466216216216217</v>
      </c>
    </row>
    <row r="1061" spans="1:6">
      <c r="A1061">
        <v>50785</v>
      </c>
      <c r="F1061">
        <v>0.97021276595744677</v>
      </c>
    </row>
    <row r="1062" spans="1:6">
      <c r="A1062">
        <v>50870</v>
      </c>
      <c r="F1062">
        <v>0.965034965034965</v>
      </c>
    </row>
    <row r="1063" spans="1:6">
      <c r="A1063">
        <v>50898</v>
      </c>
      <c r="F1063">
        <v>0.95975232198142413</v>
      </c>
    </row>
    <row r="1064" spans="1:6">
      <c r="A1064">
        <v>50943</v>
      </c>
      <c r="F1064">
        <v>0.9580246913580247</v>
      </c>
    </row>
    <row r="1065" spans="1:6">
      <c r="A1065">
        <v>50943</v>
      </c>
      <c r="F1065">
        <v>0.9576271186440678</v>
      </c>
    </row>
    <row r="1066" spans="1:6">
      <c r="A1066">
        <v>50965</v>
      </c>
      <c r="F1066">
        <v>0.95704057279236276</v>
      </c>
    </row>
    <row r="1067" spans="1:6">
      <c r="A1067">
        <v>51012</v>
      </c>
      <c r="F1067">
        <v>0.95673076923076927</v>
      </c>
    </row>
    <row r="1068" spans="1:6">
      <c r="A1068">
        <v>51012</v>
      </c>
      <c r="F1068">
        <v>0.95454545454545459</v>
      </c>
    </row>
    <row r="1069" spans="1:6">
      <c r="A1069">
        <v>51039</v>
      </c>
      <c r="F1069">
        <v>0.9538461538461539</v>
      </c>
    </row>
    <row r="1070" spans="1:6">
      <c r="A1070">
        <v>51111</v>
      </c>
      <c r="F1070">
        <v>0.94368932038834952</v>
      </c>
    </row>
    <row r="1071" spans="1:6">
      <c r="A1071">
        <v>51124</v>
      </c>
      <c r="F1071">
        <v>0.94266441821247893</v>
      </c>
    </row>
    <row r="1072" spans="1:6">
      <c r="A1072">
        <v>51141</v>
      </c>
      <c r="F1072">
        <v>0.94186046511627908</v>
      </c>
    </row>
    <row r="1073" spans="1:6">
      <c r="A1073">
        <v>51148</v>
      </c>
      <c r="F1073">
        <v>0.94097222222222221</v>
      </c>
    </row>
    <row r="1074" spans="1:6">
      <c r="A1074">
        <v>51195</v>
      </c>
      <c r="F1074">
        <v>0.93069306930693074</v>
      </c>
    </row>
    <row r="1075" spans="1:6">
      <c r="A1075">
        <v>51250</v>
      </c>
      <c r="F1075">
        <v>0.9242424242424242</v>
      </c>
    </row>
    <row r="1076" spans="1:6">
      <c r="A1076">
        <v>51267</v>
      </c>
      <c r="F1076">
        <v>0.92</v>
      </c>
    </row>
    <row r="1077" spans="1:6">
      <c r="A1077">
        <v>51287</v>
      </c>
      <c r="F1077">
        <v>0.92</v>
      </c>
    </row>
    <row r="1078" spans="1:6">
      <c r="A1078">
        <v>51315</v>
      </c>
      <c r="F1078">
        <v>0.91816920943134539</v>
      </c>
    </row>
    <row r="1079" spans="1:6">
      <c r="A1079">
        <v>51369</v>
      </c>
      <c r="F1079">
        <v>0.91200000000000003</v>
      </c>
    </row>
    <row r="1080" spans="1:6">
      <c r="A1080">
        <v>51369</v>
      </c>
      <c r="F1080">
        <v>0.91200000000000003</v>
      </c>
    </row>
    <row r="1081" spans="1:6">
      <c r="A1081">
        <v>51373</v>
      </c>
      <c r="F1081">
        <v>0.90853658536585369</v>
      </c>
    </row>
    <row r="1082" spans="1:6">
      <c r="A1082">
        <v>51390</v>
      </c>
      <c r="F1082">
        <v>0.90800000000000003</v>
      </c>
    </row>
    <row r="1083" spans="1:6">
      <c r="A1083">
        <v>51411</v>
      </c>
      <c r="F1083">
        <v>0.90800000000000003</v>
      </c>
    </row>
    <row r="1084" spans="1:6">
      <c r="A1084">
        <v>51412</v>
      </c>
      <c r="F1084">
        <v>0.90782122905027929</v>
      </c>
    </row>
    <row r="1085" spans="1:6">
      <c r="A1085">
        <v>51479</v>
      </c>
      <c r="F1085">
        <v>0.907258064516129</v>
      </c>
    </row>
    <row r="1086" spans="1:6">
      <c r="A1086">
        <v>51518</v>
      </c>
      <c r="F1086">
        <v>0.90551181102362199</v>
      </c>
    </row>
    <row r="1087" spans="1:6">
      <c r="A1087">
        <v>51529</v>
      </c>
      <c r="F1087">
        <v>0.90233837689133423</v>
      </c>
    </row>
    <row r="1088" spans="1:6">
      <c r="A1088">
        <v>51537</v>
      </c>
      <c r="F1088">
        <v>0.90185676392572944</v>
      </c>
    </row>
    <row r="1089" spans="1:6">
      <c r="A1089">
        <v>51563</v>
      </c>
      <c r="F1089">
        <v>0.89777777777777779</v>
      </c>
    </row>
    <row r="1090" spans="1:6">
      <c r="A1090">
        <v>51569</v>
      </c>
      <c r="F1090">
        <v>0.89639639639639634</v>
      </c>
    </row>
    <row r="1091" spans="1:6">
      <c r="A1091">
        <v>51650</v>
      </c>
      <c r="F1091">
        <v>0.89616613418530355</v>
      </c>
    </row>
    <row r="1092" spans="1:6">
      <c r="A1092">
        <v>51651</v>
      </c>
      <c r="F1092">
        <v>0.89534883720930236</v>
      </c>
    </row>
    <row r="1093" spans="1:6">
      <c r="A1093">
        <v>51717</v>
      </c>
      <c r="F1093">
        <v>0.89457831325301207</v>
      </c>
    </row>
    <row r="1094" spans="1:6">
      <c r="A1094">
        <v>51766</v>
      </c>
      <c r="F1094">
        <v>0.89203084832904889</v>
      </c>
    </row>
    <row r="1095" spans="1:6">
      <c r="A1095">
        <v>51813</v>
      </c>
      <c r="F1095">
        <v>0.89156626506024095</v>
      </c>
    </row>
    <row r="1096" spans="1:6">
      <c r="A1096">
        <v>51876</v>
      </c>
      <c r="F1096">
        <v>0.88986784140969166</v>
      </c>
    </row>
    <row r="1097" spans="1:6">
      <c r="A1097">
        <v>51948</v>
      </c>
      <c r="F1097">
        <v>0.88372093023255816</v>
      </c>
    </row>
    <row r="1098" spans="1:6">
      <c r="A1098">
        <v>51983</v>
      </c>
      <c r="F1098">
        <v>0.88165680473372776</v>
      </c>
    </row>
    <row r="1099" spans="1:6">
      <c r="A1099">
        <v>52034</v>
      </c>
      <c r="F1099">
        <v>0.87570621468926557</v>
      </c>
    </row>
    <row r="1100" spans="1:6">
      <c r="A1100">
        <v>52074</v>
      </c>
      <c r="F1100">
        <v>0.87416107382550334</v>
      </c>
    </row>
    <row r="1101" spans="1:6">
      <c r="A1101">
        <v>52117</v>
      </c>
      <c r="F1101">
        <v>0.87123745819397991</v>
      </c>
    </row>
    <row r="1102" spans="1:6">
      <c r="A1102">
        <v>52157</v>
      </c>
      <c r="F1102">
        <v>0.87117552334943638</v>
      </c>
    </row>
    <row r="1103" spans="1:6">
      <c r="A1103">
        <v>52190</v>
      </c>
      <c r="F1103">
        <v>0.87048832271762211</v>
      </c>
    </row>
    <row r="1104" spans="1:6">
      <c r="A1104">
        <v>52195</v>
      </c>
      <c r="F1104">
        <v>0.87048832271762211</v>
      </c>
    </row>
    <row r="1105" spans="1:6">
      <c r="A1105">
        <v>52203</v>
      </c>
      <c r="F1105">
        <v>0.86725663716814161</v>
      </c>
    </row>
    <row r="1106" spans="1:6">
      <c r="A1106">
        <v>52278</v>
      </c>
      <c r="F1106">
        <v>0.86562942008486565</v>
      </c>
    </row>
    <row r="1107" spans="1:6">
      <c r="A1107">
        <v>52278</v>
      </c>
      <c r="F1107">
        <v>0.86473429951690817</v>
      </c>
    </row>
    <row r="1108" spans="1:6">
      <c r="A1108">
        <v>52332</v>
      </c>
      <c r="F1108">
        <v>0.86142322097378277</v>
      </c>
    </row>
    <row r="1109" spans="1:6">
      <c r="A1109">
        <v>52413</v>
      </c>
      <c r="F1109">
        <v>0.85888738127544095</v>
      </c>
    </row>
    <row r="1110" spans="1:6">
      <c r="A1110">
        <v>52413</v>
      </c>
      <c r="F1110">
        <v>0.85747126436781607</v>
      </c>
    </row>
    <row r="1111" spans="1:6">
      <c r="A1111">
        <v>52513</v>
      </c>
      <c r="F1111">
        <v>0.85507246376811596</v>
      </c>
    </row>
    <row r="1112" spans="1:6">
      <c r="A1112">
        <v>52531</v>
      </c>
      <c r="F1112">
        <v>0.85253456221198154</v>
      </c>
    </row>
    <row r="1113" spans="1:6">
      <c r="A1113">
        <v>52569</v>
      </c>
      <c r="F1113">
        <v>0.8493975903614458</v>
      </c>
    </row>
    <row r="1114" spans="1:6">
      <c r="A1114">
        <v>52597</v>
      </c>
      <c r="F1114">
        <v>0.83946980854197351</v>
      </c>
    </row>
    <row r="1115" spans="1:6">
      <c r="A1115">
        <v>52614</v>
      </c>
      <c r="F1115">
        <v>0.83795309168443499</v>
      </c>
    </row>
    <row r="1116" spans="1:6">
      <c r="A1116">
        <v>52614</v>
      </c>
      <c r="F1116">
        <v>0.83636363636363631</v>
      </c>
    </row>
    <row r="1117" spans="1:6">
      <c r="A1117">
        <v>52750</v>
      </c>
      <c r="F1117">
        <v>0.8354166666666667</v>
      </c>
    </row>
    <row r="1118" spans="1:6">
      <c r="A1118">
        <v>52845</v>
      </c>
      <c r="F1118">
        <v>0.83358547655068083</v>
      </c>
    </row>
    <row r="1119" spans="1:6">
      <c r="A1119">
        <v>52852</v>
      </c>
      <c r="F1119">
        <v>0.82655826558265577</v>
      </c>
    </row>
    <row r="1120" spans="1:6">
      <c r="A1120">
        <v>52854</v>
      </c>
      <c r="F1120">
        <v>0.82608695652173914</v>
      </c>
    </row>
    <row r="1121" spans="1:6">
      <c r="A1121">
        <v>52869</v>
      </c>
      <c r="F1121">
        <v>0.81974921630094044</v>
      </c>
    </row>
    <row r="1122" spans="1:6">
      <c r="A1122">
        <v>52914</v>
      </c>
      <c r="F1122">
        <v>0.81906300484652661</v>
      </c>
    </row>
    <row r="1123" spans="1:6">
      <c r="A1123">
        <v>52973</v>
      </c>
      <c r="F1123">
        <v>0.81855670103092781</v>
      </c>
    </row>
    <row r="1124" spans="1:6">
      <c r="A1124">
        <v>53034</v>
      </c>
      <c r="F1124">
        <v>0.81589958158995812</v>
      </c>
    </row>
    <row r="1125" spans="1:6">
      <c r="A1125">
        <v>53083</v>
      </c>
      <c r="F1125">
        <v>0.81413612565445026</v>
      </c>
    </row>
    <row r="1126" spans="1:6">
      <c r="A1126">
        <v>53103</v>
      </c>
      <c r="F1126">
        <v>0.81241184767277852</v>
      </c>
    </row>
    <row r="1127" spans="1:6">
      <c r="A1127">
        <v>53136</v>
      </c>
      <c r="F1127">
        <v>0.81241184767277852</v>
      </c>
    </row>
    <row r="1128" spans="1:6">
      <c r="A1128">
        <v>53154</v>
      </c>
      <c r="F1128">
        <v>0.80845442536327605</v>
      </c>
    </row>
    <row r="1129" spans="1:6">
      <c r="A1129">
        <v>53172</v>
      </c>
      <c r="F1129">
        <v>0.80756013745704469</v>
      </c>
    </row>
    <row r="1130" spans="1:6">
      <c r="A1130">
        <v>53187</v>
      </c>
      <c r="F1130">
        <v>0.80689655172413788</v>
      </c>
    </row>
    <row r="1131" spans="1:6">
      <c r="A1131">
        <v>53201</v>
      </c>
      <c r="F1131">
        <v>0.80453257790368271</v>
      </c>
    </row>
    <row r="1132" spans="1:6">
      <c r="A1132">
        <v>53204</v>
      </c>
      <c r="F1132">
        <v>0.80131362889983582</v>
      </c>
    </row>
    <row r="1133" spans="1:6">
      <c r="A1133">
        <v>53230</v>
      </c>
      <c r="F1133">
        <v>0.80127186009538953</v>
      </c>
    </row>
    <row r="1134" spans="1:6">
      <c r="A1134">
        <v>53233</v>
      </c>
      <c r="F1134">
        <v>0.79661016949152541</v>
      </c>
    </row>
    <row r="1135" spans="1:6">
      <c r="A1135">
        <v>53253</v>
      </c>
      <c r="F1135">
        <v>0.79633027522935784</v>
      </c>
    </row>
    <row r="1136" spans="1:6">
      <c r="A1136">
        <v>53312</v>
      </c>
      <c r="F1136">
        <v>0.79411764705882348</v>
      </c>
    </row>
    <row r="1137" spans="1:6">
      <c r="A1137">
        <v>53359</v>
      </c>
      <c r="F1137">
        <v>0.79406631762652702</v>
      </c>
    </row>
    <row r="1138" spans="1:6">
      <c r="A1138">
        <v>53367</v>
      </c>
      <c r="F1138">
        <v>0.79403794037940378</v>
      </c>
    </row>
    <row r="1139" spans="1:6">
      <c r="A1139">
        <v>53374</v>
      </c>
      <c r="F1139">
        <v>0.79403794037940378</v>
      </c>
    </row>
    <row r="1140" spans="1:6">
      <c r="A1140">
        <v>53378</v>
      </c>
      <c r="F1140">
        <v>0.78584070796460181</v>
      </c>
    </row>
    <row r="1141" spans="1:6">
      <c r="A1141">
        <v>53537</v>
      </c>
      <c r="F1141">
        <v>0.78584070796460181</v>
      </c>
    </row>
    <row r="1142" spans="1:6">
      <c r="A1142">
        <v>53593</v>
      </c>
      <c r="F1142">
        <v>0.78466076696165188</v>
      </c>
    </row>
    <row r="1143" spans="1:6">
      <c r="A1143">
        <v>53653</v>
      </c>
      <c r="F1143">
        <v>0.77963272120200333</v>
      </c>
    </row>
    <row r="1144" spans="1:6">
      <c r="A1144">
        <v>53700</v>
      </c>
      <c r="F1144">
        <v>0.77882037533512061</v>
      </c>
    </row>
    <row r="1145" spans="1:6">
      <c r="A1145">
        <v>53761</v>
      </c>
      <c r="F1145">
        <v>0.77842565597667635</v>
      </c>
    </row>
    <row r="1146" spans="1:6">
      <c r="A1146">
        <v>53790</v>
      </c>
      <c r="F1146">
        <v>0.77690802348336596</v>
      </c>
    </row>
    <row r="1147" spans="1:6">
      <c r="A1147">
        <v>53843</v>
      </c>
      <c r="F1147">
        <v>0.7754749568221071</v>
      </c>
    </row>
    <row r="1148" spans="1:6">
      <c r="A1148">
        <v>53858</v>
      </c>
      <c r="F1148">
        <v>0.77245508982035926</v>
      </c>
    </row>
    <row r="1149" spans="1:6">
      <c r="A1149">
        <v>53863</v>
      </c>
      <c r="F1149">
        <v>0.76987447698744771</v>
      </c>
    </row>
    <row r="1150" spans="1:6">
      <c r="A1150">
        <v>53977</v>
      </c>
      <c r="F1150">
        <v>0.76980198019801982</v>
      </c>
    </row>
    <row r="1151" spans="1:6">
      <c r="A1151">
        <v>53977</v>
      </c>
      <c r="F1151">
        <v>0.76980198019801982</v>
      </c>
    </row>
    <row r="1152" spans="1:6">
      <c r="A1152">
        <v>54006</v>
      </c>
      <c r="F1152">
        <v>0.76909413854351683</v>
      </c>
    </row>
    <row r="1153" spans="1:6">
      <c r="A1153">
        <v>54058</v>
      </c>
      <c r="F1153">
        <v>0.76909413854351683</v>
      </c>
    </row>
    <row r="1154" spans="1:6">
      <c r="A1154">
        <v>54072</v>
      </c>
      <c r="F1154">
        <v>0.76589147286821702</v>
      </c>
    </row>
    <row r="1155" spans="1:6">
      <c r="A1155">
        <v>54108</v>
      </c>
      <c r="F1155">
        <v>0.76470588235294112</v>
      </c>
    </row>
    <row r="1156" spans="1:6">
      <c r="A1156">
        <v>54111</v>
      </c>
      <c r="F1156">
        <v>0.76271186440677963</v>
      </c>
    </row>
    <row r="1157" spans="1:6">
      <c r="A1157">
        <v>54132</v>
      </c>
      <c r="F1157">
        <v>0.76219512195121952</v>
      </c>
    </row>
    <row r="1158" spans="1:6">
      <c r="A1158">
        <v>54137</v>
      </c>
      <c r="F1158">
        <v>0.76219512195121952</v>
      </c>
    </row>
    <row r="1159" spans="1:6">
      <c r="A1159">
        <v>54162</v>
      </c>
      <c r="F1159">
        <v>0.7578125</v>
      </c>
    </row>
    <row r="1160" spans="1:6">
      <c r="A1160">
        <v>54165</v>
      </c>
      <c r="F1160">
        <v>0.75531914893617025</v>
      </c>
    </row>
    <row r="1161" spans="1:6">
      <c r="A1161">
        <v>54178</v>
      </c>
      <c r="F1161">
        <v>0.75384615384615383</v>
      </c>
    </row>
    <row r="1162" spans="1:6">
      <c r="A1162">
        <v>54197</v>
      </c>
      <c r="F1162">
        <v>0.75</v>
      </c>
    </row>
    <row r="1163" spans="1:6">
      <c r="A1163">
        <v>54198</v>
      </c>
      <c r="F1163">
        <v>0.74691358024691357</v>
      </c>
    </row>
    <row r="1164" spans="1:6">
      <c r="A1164">
        <v>54210</v>
      </c>
      <c r="F1164">
        <v>0.74542897327707458</v>
      </c>
    </row>
    <row r="1165" spans="1:6">
      <c r="A1165">
        <v>54222</v>
      </c>
      <c r="F1165">
        <v>0.74492753623188401</v>
      </c>
    </row>
    <row r="1166" spans="1:6">
      <c r="A1166">
        <v>54233</v>
      </c>
      <c r="F1166">
        <v>0.74492753623188401</v>
      </c>
    </row>
    <row r="1167" spans="1:6">
      <c r="A1167">
        <v>54237</v>
      </c>
      <c r="F1167">
        <v>0.74247491638795982</v>
      </c>
    </row>
    <row r="1168" spans="1:6">
      <c r="A1168">
        <v>54252</v>
      </c>
      <c r="F1168">
        <v>0.74116161616161613</v>
      </c>
    </row>
    <row r="1169" spans="1:6">
      <c r="A1169">
        <v>54342</v>
      </c>
      <c r="F1169">
        <v>0.74116161616161613</v>
      </c>
    </row>
    <row r="1170" spans="1:6">
      <c r="A1170">
        <v>54348</v>
      </c>
      <c r="F1170">
        <v>0.74083769633507857</v>
      </c>
    </row>
    <row r="1171" spans="1:6">
      <c r="A1171">
        <v>54356</v>
      </c>
      <c r="F1171">
        <v>0.74069148936170215</v>
      </c>
    </row>
    <row r="1172" spans="1:6">
      <c r="A1172">
        <v>54386</v>
      </c>
      <c r="F1172">
        <v>0.73831775700934577</v>
      </c>
    </row>
    <row r="1173" spans="1:6">
      <c r="A1173">
        <v>54414</v>
      </c>
      <c r="F1173">
        <v>0.73745819397993306</v>
      </c>
    </row>
    <row r="1174" spans="1:6">
      <c r="A1174">
        <v>54432</v>
      </c>
      <c r="F1174">
        <v>0.7310756972111554</v>
      </c>
    </row>
    <row r="1175" spans="1:6">
      <c r="A1175">
        <v>54450</v>
      </c>
      <c r="F1175">
        <v>0.73055028462998106</v>
      </c>
    </row>
    <row r="1176" spans="1:6">
      <c r="A1176">
        <v>54450</v>
      </c>
      <c r="F1176">
        <v>0.73041894353369763</v>
      </c>
    </row>
    <row r="1177" spans="1:6">
      <c r="A1177">
        <v>54456</v>
      </c>
      <c r="F1177">
        <v>0.72941176470588232</v>
      </c>
    </row>
    <row r="1178" spans="1:6">
      <c r="A1178">
        <v>54466</v>
      </c>
      <c r="F1178">
        <v>0.72666666666666668</v>
      </c>
    </row>
    <row r="1179" spans="1:6">
      <c r="A1179">
        <v>54549</v>
      </c>
      <c r="F1179">
        <v>0.7263556116015133</v>
      </c>
    </row>
    <row r="1180" spans="1:6">
      <c r="A1180">
        <v>54591</v>
      </c>
      <c r="F1180">
        <v>0.72402597402597402</v>
      </c>
    </row>
    <row r="1181" spans="1:6">
      <c r="A1181">
        <v>54603</v>
      </c>
      <c r="F1181">
        <v>0.72028985507246379</v>
      </c>
    </row>
    <row r="1182" spans="1:6">
      <c r="A1182">
        <v>54690</v>
      </c>
      <c r="F1182">
        <v>0.72028985507246379</v>
      </c>
    </row>
    <row r="1183" spans="1:6">
      <c r="A1183">
        <v>54690</v>
      </c>
      <c r="F1183">
        <v>0.7197724039829303</v>
      </c>
    </row>
    <row r="1184" spans="1:6">
      <c r="A1184">
        <v>54693</v>
      </c>
      <c r="F1184">
        <v>0.7142857142857143</v>
      </c>
    </row>
    <row r="1185" spans="1:6">
      <c r="A1185">
        <v>54730</v>
      </c>
      <c r="F1185">
        <v>0.71199999999999997</v>
      </c>
    </row>
    <row r="1186" spans="1:6">
      <c r="A1186">
        <v>54753</v>
      </c>
      <c r="F1186">
        <v>0.70684523809523814</v>
      </c>
    </row>
    <row r="1187" spans="1:6">
      <c r="A1187">
        <v>54803</v>
      </c>
      <c r="F1187">
        <v>0.70556552962298025</v>
      </c>
    </row>
    <row r="1188" spans="1:6">
      <c r="A1188">
        <v>54809</v>
      </c>
      <c r="F1188">
        <v>0.70397111913357402</v>
      </c>
    </row>
    <row r="1189" spans="1:6">
      <c r="A1189">
        <v>54809</v>
      </c>
      <c r="F1189">
        <v>0.70299727520435973</v>
      </c>
    </row>
    <row r="1190" spans="1:6">
      <c r="A1190">
        <v>54880</v>
      </c>
      <c r="F1190">
        <v>0.70299727520435973</v>
      </c>
    </row>
    <row r="1191" spans="1:6">
      <c r="A1191">
        <v>54959</v>
      </c>
      <c r="F1191">
        <v>0.70114942528735635</v>
      </c>
    </row>
    <row r="1192" spans="1:6">
      <c r="A1192">
        <v>54984</v>
      </c>
      <c r="F1192">
        <v>0.70026525198938994</v>
      </c>
    </row>
    <row r="1193" spans="1:6">
      <c r="A1193">
        <v>54998</v>
      </c>
      <c r="F1193">
        <v>0.69887955182072825</v>
      </c>
    </row>
    <row r="1194" spans="1:6">
      <c r="A1194">
        <v>55012</v>
      </c>
      <c r="F1194">
        <v>0.69868995633187769</v>
      </c>
    </row>
    <row r="1195" spans="1:6">
      <c r="A1195">
        <v>55158</v>
      </c>
      <c r="F1195">
        <v>0.69607843137254899</v>
      </c>
    </row>
    <row r="1196" spans="1:6">
      <c r="A1196">
        <v>55212</v>
      </c>
      <c r="F1196">
        <v>0.69282136894824708</v>
      </c>
    </row>
    <row r="1197" spans="1:6">
      <c r="A1197">
        <v>55212</v>
      </c>
      <c r="F1197">
        <v>0.69230769230769229</v>
      </c>
    </row>
    <row r="1198" spans="1:6">
      <c r="A1198">
        <v>55239</v>
      </c>
      <c r="F1198">
        <v>0.69098712446351929</v>
      </c>
    </row>
    <row r="1199" spans="1:6">
      <c r="A1199">
        <v>55249</v>
      </c>
      <c r="F1199">
        <v>0.68970013037809652</v>
      </c>
    </row>
    <row r="1200" spans="1:6">
      <c r="A1200">
        <v>55250</v>
      </c>
      <c r="F1200">
        <v>0.68761904761904757</v>
      </c>
    </row>
    <row r="1201" spans="1:6">
      <c r="A1201">
        <v>55260</v>
      </c>
      <c r="F1201">
        <v>0.68340306834030684</v>
      </c>
    </row>
    <row r="1202" spans="1:6">
      <c r="A1202">
        <v>55267</v>
      </c>
      <c r="F1202">
        <v>0.67813765182186236</v>
      </c>
    </row>
    <row r="1203" spans="1:6">
      <c r="A1203">
        <v>55282</v>
      </c>
      <c r="F1203">
        <v>0.67621776504297992</v>
      </c>
    </row>
    <row r="1204" spans="1:6">
      <c r="A1204">
        <v>55284</v>
      </c>
      <c r="F1204">
        <v>0.6756393001345895</v>
      </c>
    </row>
    <row r="1205" spans="1:6">
      <c r="A1205">
        <v>55357</v>
      </c>
      <c r="F1205">
        <v>0.67549668874172186</v>
      </c>
    </row>
    <row r="1206" spans="1:6">
      <c r="A1206">
        <v>55375</v>
      </c>
      <c r="F1206">
        <v>0.6753424657534246</v>
      </c>
    </row>
    <row r="1207" spans="1:6">
      <c r="A1207">
        <v>55412</v>
      </c>
      <c r="F1207">
        <v>0.6753424657534246</v>
      </c>
    </row>
    <row r="1208" spans="1:6">
      <c r="A1208">
        <v>55424</v>
      </c>
      <c r="F1208">
        <v>0.67445742904841399</v>
      </c>
    </row>
    <row r="1209" spans="1:6">
      <c r="A1209">
        <v>55434</v>
      </c>
      <c r="F1209">
        <v>0.67307692307692313</v>
      </c>
    </row>
    <row r="1210" spans="1:6">
      <c r="A1210">
        <v>55517</v>
      </c>
      <c r="F1210">
        <v>0.67067307692307687</v>
      </c>
    </row>
    <row r="1211" spans="1:6">
      <c r="A1211">
        <v>55521</v>
      </c>
      <c r="F1211">
        <v>0.66312056737588654</v>
      </c>
    </row>
    <row r="1212" spans="1:6">
      <c r="A1212">
        <v>55563</v>
      </c>
      <c r="F1212">
        <v>0.66312056737588654</v>
      </c>
    </row>
    <row r="1213" spans="1:6">
      <c r="A1213">
        <v>55593</v>
      </c>
      <c r="F1213">
        <v>0.66033254156769594</v>
      </c>
    </row>
    <row r="1214" spans="1:6">
      <c r="A1214">
        <v>55614</v>
      </c>
      <c r="F1214">
        <v>0.65974440894568687</v>
      </c>
    </row>
    <row r="1215" spans="1:6">
      <c r="A1215">
        <v>55635</v>
      </c>
      <c r="F1215">
        <v>0.65934065934065933</v>
      </c>
    </row>
    <row r="1216" spans="1:6">
      <c r="A1216">
        <v>55686</v>
      </c>
      <c r="F1216">
        <v>0.65742574257425745</v>
      </c>
    </row>
    <row r="1217" spans="1:6">
      <c r="A1217">
        <v>55707</v>
      </c>
      <c r="F1217">
        <v>0.6532905296950241</v>
      </c>
    </row>
    <row r="1218" spans="1:6">
      <c r="A1218">
        <v>55759</v>
      </c>
      <c r="F1218">
        <v>0.652991452991453</v>
      </c>
    </row>
    <row r="1219" spans="1:6">
      <c r="A1219">
        <v>55761</v>
      </c>
      <c r="F1219">
        <v>0.65206812652068125</v>
      </c>
    </row>
    <row r="1220" spans="1:6">
      <c r="A1220">
        <v>55801</v>
      </c>
      <c r="F1220">
        <v>0.65098634294385438</v>
      </c>
    </row>
    <row r="1221" spans="1:6">
      <c r="A1221">
        <v>55842</v>
      </c>
      <c r="F1221">
        <v>0.65034965034965031</v>
      </c>
    </row>
    <row r="1222" spans="1:6">
      <c r="A1222">
        <v>55914</v>
      </c>
      <c r="F1222">
        <v>0.65027322404371579</v>
      </c>
    </row>
    <row r="1223" spans="1:6">
      <c r="A1223">
        <v>55951</v>
      </c>
      <c r="F1223">
        <v>0.64772727272727271</v>
      </c>
    </row>
    <row r="1224" spans="1:6">
      <c r="A1224">
        <v>55954</v>
      </c>
      <c r="F1224">
        <v>0.64662756598240467</v>
      </c>
    </row>
    <row r="1225" spans="1:6">
      <c r="A1225">
        <v>55956</v>
      </c>
      <c r="F1225">
        <v>0.64427860696517414</v>
      </c>
    </row>
    <row r="1226" spans="1:6">
      <c r="A1226">
        <v>56046</v>
      </c>
      <c r="F1226">
        <v>0.6428571428571429</v>
      </c>
    </row>
    <row r="1227" spans="1:6">
      <c r="A1227">
        <v>56067</v>
      </c>
      <c r="F1227">
        <v>0.6418338108882522</v>
      </c>
    </row>
    <row r="1228" spans="1:6">
      <c r="A1228">
        <v>56129</v>
      </c>
      <c r="F1228">
        <v>0.64133016627078387</v>
      </c>
    </row>
    <row r="1229" spans="1:6">
      <c r="A1229">
        <v>56129</v>
      </c>
      <c r="F1229">
        <v>0.64080459770114939</v>
      </c>
    </row>
    <row r="1230" spans="1:6">
      <c r="A1230">
        <v>56181</v>
      </c>
      <c r="F1230">
        <v>0.64</v>
      </c>
    </row>
    <row r="1231" spans="1:6">
      <c r="A1231">
        <v>56223</v>
      </c>
      <c r="F1231">
        <v>0.63636363636363635</v>
      </c>
    </row>
    <row r="1232" spans="1:6">
      <c r="A1232">
        <v>56242</v>
      </c>
      <c r="F1232">
        <v>0.62895927601809953</v>
      </c>
    </row>
    <row r="1233" spans="1:6">
      <c r="A1233">
        <v>56243</v>
      </c>
      <c r="F1233">
        <v>0.62882096069868998</v>
      </c>
    </row>
    <row r="1234" spans="1:6">
      <c r="A1234">
        <v>56253</v>
      </c>
      <c r="F1234">
        <v>0.62264150943396224</v>
      </c>
    </row>
    <row r="1235" spans="1:6">
      <c r="A1235">
        <v>56320</v>
      </c>
      <c r="F1235">
        <v>0.62230919765166337</v>
      </c>
    </row>
    <row r="1236" spans="1:6">
      <c r="A1236">
        <v>56337</v>
      </c>
      <c r="F1236">
        <v>0.62230919765166337</v>
      </c>
    </row>
    <row r="1237" spans="1:6">
      <c r="A1237">
        <v>56386</v>
      </c>
      <c r="F1237">
        <v>0.62212643678160917</v>
      </c>
    </row>
    <row r="1238" spans="1:6">
      <c r="A1238">
        <v>56534</v>
      </c>
      <c r="F1238">
        <v>0.62177650429799425</v>
      </c>
    </row>
    <row r="1239" spans="1:6">
      <c r="A1239">
        <v>56551</v>
      </c>
      <c r="F1239">
        <v>0.62155059132720103</v>
      </c>
    </row>
    <row r="1240" spans="1:6">
      <c r="A1240">
        <v>56551</v>
      </c>
      <c r="F1240">
        <v>0.6201859229747676</v>
      </c>
    </row>
    <row r="1241" spans="1:6">
      <c r="A1241">
        <v>56559</v>
      </c>
      <c r="F1241">
        <v>0.61987381703470035</v>
      </c>
    </row>
    <row r="1242" spans="1:6">
      <c r="A1242">
        <v>56575</v>
      </c>
      <c r="F1242">
        <v>0.61484918793503485</v>
      </c>
    </row>
    <row r="1243" spans="1:6">
      <c r="A1243">
        <v>56628</v>
      </c>
      <c r="F1243">
        <v>0.61379310344827587</v>
      </c>
    </row>
    <row r="1244" spans="1:6">
      <c r="A1244">
        <v>56715</v>
      </c>
      <c r="F1244">
        <v>0.61379310344827587</v>
      </c>
    </row>
    <row r="1245" spans="1:6">
      <c r="A1245">
        <v>56721</v>
      </c>
      <c r="F1245">
        <v>0.61235955056179781</v>
      </c>
    </row>
    <row r="1246" spans="1:6">
      <c r="A1246">
        <v>56775</v>
      </c>
      <c r="F1246">
        <v>0.61125654450261779</v>
      </c>
    </row>
    <row r="1247" spans="1:6">
      <c r="A1247">
        <v>56796</v>
      </c>
      <c r="F1247">
        <v>0.61</v>
      </c>
    </row>
    <row r="1248" spans="1:6">
      <c r="A1248">
        <v>56796</v>
      </c>
      <c r="F1248">
        <v>0.6091370558375635</v>
      </c>
    </row>
    <row r="1249" spans="1:6">
      <c r="A1249">
        <v>56850</v>
      </c>
      <c r="F1249">
        <v>0.60439560439560436</v>
      </c>
    </row>
    <row r="1250" spans="1:6">
      <c r="A1250">
        <v>56937</v>
      </c>
      <c r="F1250">
        <v>0.60148148148148151</v>
      </c>
    </row>
    <row r="1251" spans="1:6">
      <c r="A1251">
        <v>56939</v>
      </c>
      <c r="F1251">
        <v>0.60133630289532292</v>
      </c>
    </row>
    <row r="1252" spans="1:6">
      <c r="A1252">
        <v>56962</v>
      </c>
      <c r="F1252">
        <v>0.60052910052910058</v>
      </c>
    </row>
    <row r="1253" spans="1:6">
      <c r="A1253">
        <v>56962</v>
      </c>
      <c r="F1253">
        <v>0.60045146726862297</v>
      </c>
    </row>
    <row r="1254" spans="1:6">
      <c r="A1254">
        <v>56981</v>
      </c>
      <c r="F1254">
        <v>0.59965034965034969</v>
      </c>
    </row>
    <row r="1255" spans="1:6">
      <c r="A1255">
        <v>57036</v>
      </c>
      <c r="F1255">
        <v>0.59818731117824775</v>
      </c>
    </row>
    <row r="1256" spans="1:6">
      <c r="A1256">
        <v>57045</v>
      </c>
      <c r="F1256">
        <v>0.59818731117824775</v>
      </c>
    </row>
    <row r="1257" spans="1:6">
      <c r="A1257">
        <v>57072</v>
      </c>
      <c r="F1257">
        <v>0.59793814432989689</v>
      </c>
    </row>
    <row r="1258" spans="1:6">
      <c r="A1258">
        <v>57091</v>
      </c>
      <c r="F1258">
        <v>0.59217877094972071</v>
      </c>
    </row>
    <row r="1259" spans="1:6">
      <c r="A1259">
        <v>57091</v>
      </c>
      <c r="F1259">
        <v>0.58964879852125696</v>
      </c>
    </row>
    <row r="1260" spans="1:6">
      <c r="A1260">
        <v>57100</v>
      </c>
      <c r="F1260">
        <v>0.58964879852125696</v>
      </c>
    </row>
    <row r="1261" spans="1:6">
      <c r="A1261">
        <v>57100</v>
      </c>
      <c r="F1261">
        <v>0.58878504672897192</v>
      </c>
    </row>
    <row r="1262" spans="1:6">
      <c r="A1262">
        <v>57107</v>
      </c>
      <c r="F1262">
        <v>0.58811881188118809</v>
      </c>
    </row>
    <row r="1263" spans="1:6">
      <c r="A1263">
        <v>57113</v>
      </c>
      <c r="F1263">
        <v>0.58737864077669899</v>
      </c>
    </row>
    <row r="1264" spans="1:6">
      <c r="A1264">
        <v>57136</v>
      </c>
      <c r="F1264">
        <v>0.58625954198473285</v>
      </c>
    </row>
    <row r="1265" spans="1:6">
      <c r="A1265">
        <v>57136</v>
      </c>
      <c r="F1265">
        <v>0.57638888888888884</v>
      </c>
    </row>
    <row r="1266" spans="1:6">
      <c r="A1266">
        <v>57183</v>
      </c>
      <c r="F1266">
        <v>0.5757575757575758</v>
      </c>
    </row>
    <row r="1267" spans="1:6">
      <c r="A1267">
        <v>57236</v>
      </c>
      <c r="F1267">
        <v>0.57563850687622786</v>
      </c>
    </row>
    <row r="1268" spans="1:6">
      <c r="A1268">
        <v>57247</v>
      </c>
      <c r="F1268">
        <v>0.57485029940119758</v>
      </c>
    </row>
    <row r="1269" spans="1:6">
      <c r="A1269">
        <v>57288</v>
      </c>
      <c r="F1269">
        <v>0.57258064516129037</v>
      </c>
    </row>
    <row r="1270" spans="1:6">
      <c r="A1270">
        <v>57304</v>
      </c>
      <c r="F1270">
        <v>0.57038834951456308</v>
      </c>
    </row>
    <row r="1271" spans="1:6">
      <c r="A1271">
        <v>57333</v>
      </c>
      <c r="F1271">
        <v>0.5691964285714286</v>
      </c>
    </row>
    <row r="1272" spans="1:6">
      <c r="A1272">
        <v>57338</v>
      </c>
      <c r="F1272">
        <v>0.56358381502890176</v>
      </c>
    </row>
    <row r="1273" spans="1:6">
      <c r="A1273">
        <v>57420</v>
      </c>
      <c r="F1273">
        <v>0.56041131105398456</v>
      </c>
    </row>
    <row r="1274" spans="1:6">
      <c r="A1274">
        <v>57513</v>
      </c>
      <c r="F1274">
        <v>0.56041131105398456</v>
      </c>
    </row>
    <row r="1275" spans="1:6">
      <c r="A1275">
        <v>57530</v>
      </c>
      <c r="F1275">
        <v>0.55319148936170215</v>
      </c>
    </row>
    <row r="1276" spans="1:6">
      <c r="A1276">
        <v>57537</v>
      </c>
      <c r="F1276">
        <v>0.5529061102831595</v>
      </c>
    </row>
    <row r="1277" spans="1:6">
      <c r="A1277">
        <v>57642</v>
      </c>
      <c r="F1277">
        <v>0.55084745762711862</v>
      </c>
    </row>
    <row r="1278" spans="1:6">
      <c r="A1278">
        <v>57705</v>
      </c>
      <c r="F1278">
        <v>0.55084745762711862</v>
      </c>
    </row>
    <row r="1279" spans="1:6">
      <c r="A1279">
        <v>57731</v>
      </c>
      <c r="F1279">
        <v>0.55082742316784872</v>
      </c>
    </row>
    <row r="1280" spans="1:6">
      <c r="A1280">
        <v>57744</v>
      </c>
      <c r="F1280">
        <v>0.55072463768115942</v>
      </c>
    </row>
    <row r="1281" spans="1:6">
      <c r="A1281">
        <v>57811</v>
      </c>
      <c r="F1281">
        <v>0.54976303317535546</v>
      </c>
    </row>
    <row r="1282" spans="1:6">
      <c r="A1282">
        <v>57867</v>
      </c>
      <c r="F1282">
        <v>0.54696132596685088</v>
      </c>
    </row>
    <row r="1283" spans="1:6">
      <c r="A1283">
        <v>57906</v>
      </c>
      <c r="F1283">
        <v>0.54216867469879515</v>
      </c>
    </row>
    <row r="1284" spans="1:6">
      <c r="A1284">
        <v>57912</v>
      </c>
      <c r="F1284">
        <v>0.54166666666666663</v>
      </c>
    </row>
    <row r="1285" spans="1:6">
      <c r="A1285">
        <v>57937</v>
      </c>
      <c r="F1285">
        <v>0.54054054054054057</v>
      </c>
    </row>
    <row r="1286" spans="1:6">
      <c r="A1286">
        <v>57954</v>
      </c>
      <c r="F1286">
        <v>0.54</v>
      </c>
    </row>
    <row r="1287" spans="1:6">
      <c r="A1287">
        <v>57957</v>
      </c>
      <c r="F1287">
        <v>0.53955901426718544</v>
      </c>
    </row>
    <row r="1288" spans="1:6">
      <c r="A1288">
        <v>57959</v>
      </c>
      <c r="F1288">
        <v>0.53846153846153844</v>
      </c>
    </row>
    <row r="1289" spans="1:6">
      <c r="A1289">
        <v>57967</v>
      </c>
      <c r="F1289">
        <v>0.53553299492385786</v>
      </c>
    </row>
    <row r="1290" spans="1:6">
      <c r="A1290">
        <v>58025</v>
      </c>
      <c r="F1290">
        <v>0.53451676528599601</v>
      </c>
    </row>
    <row r="1291" spans="1:6">
      <c r="A1291">
        <v>58086</v>
      </c>
      <c r="F1291">
        <v>0.53441295546558709</v>
      </c>
    </row>
    <row r="1292" spans="1:6">
      <c r="A1292">
        <v>58113</v>
      </c>
      <c r="F1292">
        <v>0.53403141361256545</v>
      </c>
    </row>
    <row r="1293" spans="1:6">
      <c r="A1293">
        <v>58116</v>
      </c>
      <c r="F1293">
        <v>0.53333333333333333</v>
      </c>
    </row>
    <row r="1294" spans="1:6">
      <c r="A1294">
        <v>58138</v>
      </c>
      <c r="F1294">
        <v>0.53119730185497471</v>
      </c>
    </row>
    <row r="1295" spans="1:6">
      <c r="A1295">
        <v>58217</v>
      </c>
      <c r="F1295">
        <v>0.52966101694915257</v>
      </c>
    </row>
    <row r="1296" spans="1:6">
      <c r="A1296">
        <v>58275</v>
      </c>
      <c r="F1296">
        <v>0.5294943820224719</v>
      </c>
    </row>
    <row r="1297" spans="1:6">
      <c r="A1297">
        <v>58293</v>
      </c>
      <c r="F1297">
        <v>0.52941176470588236</v>
      </c>
    </row>
    <row r="1298" spans="1:6">
      <c r="A1298">
        <v>58308</v>
      </c>
      <c r="F1298">
        <v>0.52901023890784982</v>
      </c>
    </row>
    <row r="1299" spans="1:6">
      <c r="A1299">
        <v>58330</v>
      </c>
      <c r="F1299">
        <v>0.52512562814070352</v>
      </c>
    </row>
    <row r="1300" spans="1:6">
      <c r="A1300">
        <v>58330</v>
      </c>
      <c r="F1300">
        <v>0.52197802197802201</v>
      </c>
    </row>
    <row r="1301" spans="1:6">
      <c r="A1301">
        <v>58332</v>
      </c>
      <c r="F1301">
        <v>0.52040816326530615</v>
      </c>
    </row>
    <row r="1302" spans="1:6">
      <c r="A1302">
        <v>58350</v>
      </c>
      <c r="F1302">
        <v>0.5191919191919192</v>
      </c>
    </row>
    <row r="1303" spans="1:6">
      <c r="A1303">
        <v>58398</v>
      </c>
      <c r="F1303">
        <v>0.51724137931034486</v>
      </c>
    </row>
    <row r="1304" spans="1:6">
      <c r="A1304">
        <v>58401</v>
      </c>
      <c r="F1304">
        <v>0.51677852348993292</v>
      </c>
    </row>
    <row r="1305" spans="1:6">
      <c r="A1305">
        <v>58482</v>
      </c>
      <c r="F1305">
        <v>0.51401869158878499</v>
      </c>
    </row>
    <row r="1306" spans="1:6">
      <c r="A1306">
        <v>58494</v>
      </c>
      <c r="F1306">
        <v>0.51344430217669657</v>
      </c>
    </row>
    <row r="1307" spans="1:6">
      <c r="A1307">
        <v>58512</v>
      </c>
      <c r="F1307">
        <v>0.50837988826815639</v>
      </c>
    </row>
    <row r="1308" spans="1:6">
      <c r="A1308">
        <v>58554</v>
      </c>
      <c r="F1308">
        <v>0.50643086816720262</v>
      </c>
    </row>
    <row r="1309" spans="1:6">
      <c r="A1309">
        <v>58554</v>
      </c>
      <c r="F1309">
        <v>0.50495049504950495</v>
      </c>
    </row>
    <row r="1310" spans="1:6">
      <c r="A1310">
        <v>58582</v>
      </c>
      <c r="F1310">
        <v>0.50447227191413235</v>
      </c>
    </row>
    <row r="1311" spans="1:6">
      <c r="A1311">
        <v>58597</v>
      </c>
      <c r="F1311">
        <v>0.50221238938053092</v>
      </c>
    </row>
    <row r="1312" spans="1:6">
      <c r="A1312">
        <v>58607</v>
      </c>
      <c r="F1312">
        <v>0.50068212824010916</v>
      </c>
    </row>
    <row r="1313" spans="1:6">
      <c r="A1313">
        <v>58646</v>
      </c>
      <c r="F1313">
        <v>0.5</v>
      </c>
    </row>
    <row r="1314" spans="1:6">
      <c r="A1314">
        <v>58646</v>
      </c>
      <c r="F1314">
        <v>0.49867724867724866</v>
      </c>
    </row>
    <row r="1315" spans="1:6">
      <c r="A1315">
        <v>58656</v>
      </c>
      <c r="F1315">
        <v>0.49866666666666665</v>
      </c>
    </row>
    <row r="1316" spans="1:6">
      <c r="A1316">
        <v>58684</v>
      </c>
      <c r="F1316">
        <v>0.49609984399375973</v>
      </c>
    </row>
    <row r="1317" spans="1:6">
      <c r="A1317">
        <v>58692</v>
      </c>
      <c r="F1317">
        <v>0.49609984399375973</v>
      </c>
    </row>
    <row r="1318" spans="1:6">
      <c r="A1318">
        <v>58710</v>
      </c>
      <c r="F1318">
        <v>0.49242424242424243</v>
      </c>
    </row>
    <row r="1319" spans="1:6">
      <c r="A1319">
        <v>58821</v>
      </c>
      <c r="F1319">
        <v>0.49190938511326859</v>
      </c>
    </row>
    <row r="1320" spans="1:6">
      <c r="A1320">
        <v>58917</v>
      </c>
      <c r="F1320">
        <v>0.49069148936170215</v>
      </c>
    </row>
    <row r="1321" spans="1:6">
      <c r="A1321">
        <v>59041</v>
      </c>
      <c r="F1321">
        <v>0.49069148936170215</v>
      </c>
    </row>
    <row r="1322" spans="1:6">
      <c r="A1322">
        <v>59052</v>
      </c>
      <c r="F1322">
        <v>0.49033816425120774</v>
      </c>
    </row>
    <row r="1323" spans="1:6">
      <c r="A1323">
        <v>59060</v>
      </c>
      <c r="F1323">
        <v>0.49019607843137253</v>
      </c>
    </row>
    <row r="1324" spans="1:6">
      <c r="A1324">
        <v>59062</v>
      </c>
      <c r="F1324">
        <v>0.49016641452344933</v>
      </c>
    </row>
    <row r="1325" spans="1:6">
      <c r="A1325">
        <v>59111</v>
      </c>
      <c r="F1325">
        <v>0.48754448398576511</v>
      </c>
    </row>
    <row r="1326" spans="1:6">
      <c r="A1326">
        <v>59184</v>
      </c>
      <c r="F1326">
        <v>0.48754448398576511</v>
      </c>
    </row>
    <row r="1327" spans="1:6">
      <c r="A1327">
        <v>59235</v>
      </c>
      <c r="F1327">
        <v>0.484375</v>
      </c>
    </row>
    <row r="1328" spans="1:6">
      <c r="A1328">
        <v>59247</v>
      </c>
      <c r="F1328">
        <v>0.48375451263537905</v>
      </c>
    </row>
    <row r="1329" spans="1:6">
      <c r="A1329">
        <v>59292</v>
      </c>
      <c r="F1329">
        <v>0.48175182481751827</v>
      </c>
    </row>
    <row r="1330" spans="1:6">
      <c r="A1330">
        <v>59292</v>
      </c>
      <c r="F1330">
        <v>0.48094373865698731</v>
      </c>
    </row>
    <row r="1331" spans="1:6">
      <c r="A1331">
        <v>59304</v>
      </c>
      <c r="F1331">
        <v>0.47899159663865548</v>
      </c>
    </row>
    <row r="1332" spans="1:6">
      <c r="A1332">
        <v>59354</v>
      </c>
      <c r="F1332">
        <v>0.47867298578199052</v>
      </c>
    </row>
    <row r="1333" spans="1:6">
      <c r="A1333">
        <v>59354</v>
      </c>
      <c r="F1333">
        <v>0.4785276073619632</v>
      </c>
    </row>
    <row r="1334" spans="1:6">
      <c r="A1334">
        <v>59385</v>
      </c>
      <c r="F1334">
        <v>0.47806354009077157</v>
      </c>
    </row>
    <row r="1335" spans="1:6">
      <c r="A1335">
        <v>59412</v>
      </c>
      <c r="F1335">
        <v>0.47773279352226722</v>
      </c>
    </row>
    <row r="1336" spans="1:6">
      <c r="A1336">
        <v>59432</v>
      </c>
      <c r="F1336">
        <v>0.47736093143596375</v>
      </c>
    </row>
    <row r="1337" spans="1:6">
      <c r="A1337">
        <v>59462</v>
      </c>
      <c r="F1337">
        <v>0.47535211267605632</v>
      </c>
    </row>
    <row r="1338" spans="1:6">
      <c r="A1338">
        <v>59481</v>
      </c>
      <c r="F1338">
        <v>0.46923076923076923</v>
      </c>
    </row>
    <row r="1339" spans="1:6">
      <c r="A1339">
        <v>59594</v>
      </c>
      <c r="F1339">
        <v>0.4671232876712329</v>
      </c>
    </row>
    <row r="1340" spans="1:6">
      <c r="A1340">
        <v>59601</v>
      </c>
      <c r="F1340">
        <v>0.46693121693121692</v>
      </c>
    </row>
    <row r="1341" spans="1:6">
      <c r="A1341">
        <v>59666</v>
      </c>
      <c r="F1341">
        <v>0.46391752577319589</v>
      </c>
    </row>
    <row r="1342" spans="1:6">
      <c r="A1342">
        <v>59686</v>
      </c>
      <c r="F1342">
        <v>0.46179401993355484</v>
      </c>
    </row>
    <row r="1343" spans="1:6">
      <c r="A1343">
        <v>59754</v>
      </c>
      <c r="F1343">
        <v>0.46119402985074626</v>
      </c>
    </row>
    <row r="1344" spans="1:6">
      <c r="A1344">
        <v>59809</v>
      </c>
      <c r="F1344">
        <v>0.46095238095238095</v>
      </c>
    </row>
    <row r="1345" spans="1:6">
      <c r="A1345">
        <v>59821</v>
      </c>
      <c r="F1345">
        <v>0.46085858585858586</v>
      </c>
    </row>
    <row r="1346" spans="1:6">
      <c r="A1346">
        <v>59868</v>
      </c>
      <c r="F1346">
        <v>0.46022727272727271</v>
      </c>
    </row>
    <row r="1347" spans="1:6">
      <c r="A1347">
        <v>59892</v>
      </c>
      <c r="F1347">
        <v>0.45979899497487436</v>
      </c>
    </row>
    <row r="1348" spans="1:6">
      <c r="A1348">
        <v>59925</v>
      </c>
      <c r="F1348">
        <v>0.45979899497487436</v>
      </c>
    </row>
    <row r="1349" spans="1:6">
      <c r="A1349">
        <v>59973</v>
      </c>
      <c r="F1349">
        <v>0.45904761904761904</v>
      </c>
    </row>
    <row r="1350" spans="1:6">
      <c r="A1350">
        <v>60000</v>
      </c>
      <c r="F1350">
        <v>0.45854922279792748</v>
      </c>
    </row>
    <row r="1351" spans="1:6">
      <c r="A1351">
        <v>60033</v>
      </c>
      <c r="F1351">
        <v>0.45562130177514792</v>
      </c>
    </row>
    <row r="1352" spans="1:6">
      <c r="A1352">
        <v>60093</v>
      </c>
      <c r="F1352">
        <v>0.45517241379310347</v>
      </c>
    </row>
    <row r="1353" spans="1:6">
      <c r="A1353">
        <v>60152</v>
      </c>
      <c r="F1353">
        <v>0.45454545454545453</v>
      </c>
    </row>
    <row r="1354" spans="1:6">
      <c r="A1354">
        <v>60161</v>
      </c>
      <c r="F1354">
        <v>0.45454545454545453</v>
      </c>
    </row>
    <row r="1355" spans="1:6">
      <c r="A1355">
        <v>60199</v>
      </c>
      <c r="F1355">
        <v>0.45268542199488493</v>
      </c>
    </row>
    <row r="1356" spans="1:6">
      <c r="A1356">
        <v>60200</v>
      </c>
      <c r="F1356">
        <v>0.45230263157894735</v>
      </c>
    </row>
    <row r="1357" spans="1:6">
      <c r="A1357">
        <v>60208</v>
      </c>
      <c r="F1357">
        <v>0.45224719101123595</v>
      </c>
    </row>
    <row r="1358" spans="1:6">
      <c r="A1358">
        <v>60230</v>
      </c>
      <c r="F1358">
        <v>0.44903225806451613</v>
      </c>
    </row>
    <row r="1359" spans="1:6">
      <c r="A1359">
        <v>60432</v>
      </c>
      <c r="F1359">
        <v>0.4484536082474227</v>
      </c>
    </row>
    <row r="1360" spans="1:6">
      <c r="A1360">
        <v>60474</v>
      </c>
      <c r="F1360">
        <v>0.4484536082474227</v>
      </c>
    </row>
    <row r="1361" spans="1:6">
      <c r="A1361">
        <v>60474</v>
      </c>
      <c r="F1361">
        <v>0.44634146341463415</v>
      </c>
    </row>
    <row r="1362" spans="1:6">
      <c r="A1362">
        <v>60482</v>
      </c>
      <c r="F1362">
        <v>0.44485294117647056</v>
      </c>
    </row>
    <row r="1363" spans="1:6">
      <c r="A1363">
        <v>60491</v>
      </c>
      <c r="F1363">
        <v>0.44444444444444442</v>
      </c>
    </row>
    <row r="1364" spans="1:6">
      <c r="A1364">
        <v>60504</v>
      </c>
      <c r="F1364">
        <v>0.44374209860935526</v>
      </c>
    </row>
    <row r="1365" spans="1:6">
      <c r="A1365">
        <v>60544</v>
      </c>
      <c r="F1365">
        <v>0.43934426229508194</v>
      </c>
    </row>
    <row r="1366" spans="1:6">
      <c r="A1366">
        <v>60544</v>
      </c>
      <c r="F1366">
        <v>0.43727598566308246</v>
      </c>
    </row>
    <row r="1367" spans="1:6">
      <c r="A1367">
        <v>60554</v>
      </c>
      <c r="F1367">
        <v>0.43659420289855072</v>
      </c>
    </row>
    <row r="1368" spans="1:6">
      <c r="A1368">
        <v>60585</v>
      </c>
      <c r="F1368">
        <v>0.43609022556390975</v>
      </c>
    </row>
    <row r="1369" spans="1:6">
      <c r="A1369">
        <v>60597</v>
      </c>
      <c r="F1369">
        <v>0.43471074380165287</v>
      </c>
    </row>
    <row r="1370" spans="1:6">
      <c r="A1370">
        <v>60631</v>
      </c>
      <c r="F1370">
        <v>0.43460764587525152</v>
      </c>
    </row>
    <row r="1371" spans="1:6">
      <c r="A1371">
        <v>60689</v>
      </c>
      <c r="F1371">
        <v>0.43317230273752011</v>
      </c>
    </row>
    <row r="1372" spans="1:6">
      <c r="A1372">
        <v>60714</v>
      </c>
      <c r="F1372">
        <v>0.43026706231454004</v>
      </c>
    </row>
    <row r="1373" spans="1:6">
      <c r="A1373">
        <v>60839</v>
      </c>
      <c r="F1373">
        <v>0.42836879432624114</v>
      </c>
    </row>
    <row r="1374" spans="1:6">
      <c r="A1374">
        <v>60894</v>
      </c>
      <c r="F1374">
        <v>0.42241379310344829</v>
      </c>
    </row>
    <row r="1375" spans="1:6">
      <c r="A1375">
        <v>60896</v>
      </c>
      <c r="F1375">
        <v>0.42105263157894735</v>
      </c>
    </row>
    <row r="1376" spans="1:6">
      <c r="A1376">
        <v>60905</v>
      </c>
      <c r="F1376">
        <v>0.41971830985915493</v>
      </c>
    </row>
    <row r="1377" spans="1:6">
      <c r="A1377">
        <v>60934</v>
      </c>
      <c r="F1377">
        <v>0.41902313624678661</v>
      </c>
    </row>
    <row r="1378" spans="1:6">
      <c r="A1378">
        <v>61010</v>
      </c>
      <c r="F1378">
        <v>0.41492146596858637</v>
      </c>
    </row>
    <row r="1379" spans="1:6">
      <c r="A1379">
        <v>61014</v>
      </c>
      <c r="F1379">
        <v>0.41492146596858637</v>
      </c>
    </row>
    <row r="1380" spans="1:6">
      <c r="A1380">
        <v>61064</v>
      </c>
      <c r="F1380">
        <v>0.41474654377880182</v>
      </c>
    </row>
    <row r="1381" spans="1:6">
      <c r="A1381">
        <v>61074</v>
      </c>
      <c r="F1381">
        <v>0.4140127388535032</v>
      </c>
    </row>
    <row r="1382" spans="1:6">
      <c r="A1382">
        <v>61180</v>
      </c>
      <c r="F1382">
        <v>0.41284403669724773</v>
      </c>
    </row>
    <row r="1383" spans="1:6">
      <c r="A1383">
        <v>61209</v>
      </c>
      <c r="F1383">
        <v>0.40861618798955612</v>
      </c>
    </row>
    <row r="1384" spans="1:6">
      <c r="A1384">
        <v>61223</v>
      </c>
      <c r="F1384">
        <v>0.40838509316770188</v>
      </c>
    </row>
    <row r="1385" spans="1:6">
      <c r="A1385">
        <v>61250</v>
      </c>
      <c r="F1385">
        <v>0.40828402366863903</v>
      </c>
    </row>
    <row r="1386" spans="1:6">
      <c r="A1386">
        <v>61278</v>
      </c>
      <c r="F1386">
        <v>0.40774907749077488</v>
      </c>
    </row>
    <row r="1387" spans="1:6">
      <c r="A1387">
        <v>61284</v>
      </c>
      <c r="F1387">
        <v>0.40740740740740738</v>
      </c>
    </row>
    <row r="1388" spans="1:6">
      <c r="A1388">
        <v>61286</v>
      </c>
      <c r="F1388">
        <v>0.40691489361702127</v>
      </c>
    </row>
    <row r="1389" spans="1:6">
      <c r="A1389">
        <v>61286</v>
      </c>
      <c r="F1389">
        <v>0.40522875816993464</v>
      </c>
    </row>
    <row r="1390" spans="1:6">
      <c r="A1390">
        <v>61314</v>
      </c>
      <c r="F1390">
        <v>0.40271493212669685</v>
      </c>
    </row>
    <row r="1391" spans="1:6">
      <c r="A1391">
        <v>61331</v>
      </c>
      <c r="F1391">
        <v>0.40271493212669685</v>
      </c>
    </row>
    <row r="1392" spans="1:6">
      <c r="A1392">
        <v>61346</v>
      </c>
      <c r="F1392">
        <v>0.40259740259740262</v>
      </c>
    </row>
    <row r="1393" spans="1:6">
      <c r="A1393">
        <v>61416</v>
      </c>
      <c r="F1393">
        <v>0.40243902439024393</v>
      </c>
    </row>
    <row r="1394" spans="1:6">
      <c r="A1394">
        <v>61456</v>
      </c>
      <c r="F1394">
        <v>0.40152477763659467</v>
      </c>
    </row>
    <row r="1395" spans="1:6">
      <c r="A1395">
        <v>61467</v>
      </c>
      <c r="F1395">
        <v>0.39821029082774051</v>
      </c>
    </row>
    <row r="1396" spans="1:6">
      <c r="A1396">
        <v>61482</v>
      </c>
      <c r="F1396">
        <v>0.39799331103678931</v>
      </c>
    </row>
    <row r="1397" spans="1:6">
      <c r="A1397">
        <v>61559</v>
      </c>
      <c r="F1397">
        <v>0.39465875370919884</v>
      </c>
    </row>
    <row r="1398" spans="1:6">
      <c r="A1398">
        <v>61618</v>
      </c>
      <c r="F1398">
        <v>0.39277108433734942</v>
      </c>
    </row>
    <row r="1399" spans="1:6">
      <c r="A1399">
        <v>61671</v>
      </c>
      <c r="F1399">
        <v>0.392018779342723</v>
      </c>
    </row>
    <row r="1400" spans="1:6">
      <c r="A1400">
        <v>61787</v>
      </c>
      <c r="F1400">
        <v>0.39150943396226418</v>
      </c>
    </row>
    <row r="1401" spans="1:6">
      <c r="A1401">
        <v>61794</v>
      </c>
      <c r="F1401">
        <v>0.39138576779026218</v>
      </c>
    </row>
    <row r="1402" spans="1:6">
      <c r="A1402">
        <v>61798</v>
      </c>
      <c r="F1402">
        <v>0.39138576779026218</v>
      </c>
    </row>
    <row r="1403" spans="1:6">
      <c r="A1403">
        <v>61823</v>
      </c>
      <c r="F1403">
        <v>0.39130434782608697</v>
      </c>
    </row>
    <row r="1404" spans="1:6">
      <c r="A1404">
        <v>61825</v>
      </c>
      <c r="F1404">
        <v>0.38847858197932056</v>
      </c>
    </row>
    <row r="1405" spans="1:6">
      <c r="A1405">
        <v>61825</v>
      </c>
      <c r="F1405">
        <v>0.38775510204081631</v>
      </c>
    </row>
    <row r="1406" spans="1:6">
      <c r="A1406">
        <v>61839</v>
      </c>
      <c r="F1406">
        <v>0.38738738738738737</v>
      </c>
    </row>
    <row r="1407" spans="1:6">
      <c r="A1407">
        <v>61872</v>
      </c>
      <c r="F1407">
        <v>0.38738738738738737</v>
      </c>
    </row>
    <row r="1408" spans="1:6">
      <c r="A1408">
        <v>61905</v>
      </c>
      <c r="F1408">
        <v>0.38646288209606988</v>
      </c>
    </row>
    <row r="1409" spans="1:6">
      <c r="A1409">
        <v>61917</v>
      </c>
      <c r="F1409">
        <v>0.38505747126436779</v>
      </c>
    </row>
    <row r="1410" spans="1:6">
      <c r="A1410">
        <v>61923</v>
      </c>
      <c r="F1410">
        <v>0.38317757009345793</v>
      </c>
    </row>
    <row r="1411" spans="1:6">
      <c r="A1411">
        <v>61996</v>
      </c>
      <c r="F1411">
        <v>0.38297872340425532</v>
      </c>
    </row>
    <row r="1412" spans="1:6">
      <c r="A1412">
        <v>62000</v>
      </c>
      <c r="F1412">
        <v>0.38297872340425532</v>
      </c>
    </row>
    <row r="1413" spans="1:6">
      <c r="A1413">
        <v>62010</v>
      </c>
      <c r="F1413">
        <v>0.38297872340425532</v>
      </c>
    </row>
    <row r="1414" spans="1:6">
      <c r="A1414">
        <v>62058</v>
      </c>
      <c r="F1414">
        <v>0.38144329896907214</v>
      </c>
    </row>
    <row r="1415" spans="1:6">
      <c r="A1415">
        <v>62061</v>
      </c>
      <c r="F1415">
        <v>0.38</v>
      </c>
    </row>
    <row r="1416" spans="1:6">
      <c r="A1416">
        <v>62159</v>
      </c>
      <c r="F1416">
        <v>0.37992376111817028</v>
      </c>
    </row>
    <row r="1417" spans="1:6">
      <c r="A1417">
        <v>62187</v>
      </c>
      <c r="F1417">
        <v>0.37931034482758619</v>
      </c>
    </row>
    <row r="1418" spans="1:6">
      <c r="A1418">
        <v>62187</v>
      </c>
      <c r="F1418">
        <v>0.37894736842105264</v>
      </c>
    </row>
    <row r="1419" spans="1:6">
      <c r="A1419">
        <v>62204</v>
      </c>
      <c r="F1419">
        <v>0.37852112676056338</v>
      </c>
    </row>
    <row r="1420" spans="1:6">
      <c r="A1420">
        <v>62220</v>
      </c>
      <c r="F1420">
        <v>0.37651821862348178</v>
      </c>
    </row>
    <row r="1421" spans="1:6">
      <c r="A1421">
        <v>62307</v>
      </c>
      <c r="F1421">
        <v>0.37532467532467534</v>
      </c>
    </row>
    <row r="1422" spans="1:6">
      <c r="A1422">
        <v>62335</v>
      </c>
      <c r="F1422">
        <v>0.37532467532467534</v>
      </c>
    </row>
    <row r="1423" spans="1:6">
      <c r="A1423">
        <v>62450</v>
      </c>
      <c r="F1423">
        <v>0.37309292649098474</v>
      </c>
    </row>
    <row r="1424" spans="1:6">
      <c r="A1424">
        <v>62466</v>
      </c>
      <c r="F1424">
        <v>0.37278106508875741</v>
      </c>
    </row>
    <row r="1425" spans="1:6">
      <c r="A1425">
        <v>62466</v>
      </c>
      <c r="F1425">
        <v>0.37209302325581395</v>
      </c>
    </row>
    <row r="1426" spans="1:6">
      <c r="A1426">
        <v>62499</v>
      </c>
      <c r="F1426">
        <v>0.37155963302752293</v>
      </c>
    </row>
    <row r="1427" spans="1:6">
      <c r="A1427">
        <v>62503</v>
      </c>
      <c r="F1427">
        <v>0.37065637065637064</v>
      </c>
    </row>
    <row r="1428" spans="1:6">
      <c r="A1428">
        <v>62513</v>
      </c>
      <c r="F1428">
        <v>0.36986301369863012</v>
      </c>
    </row>
    <row r="1429" spans="1:6">
      <c r="A1429">
        <v>62535</v>
      </c>
      <c r="F1429">
        <v>0.36899862825788754</v>
      </c>
    </row>
    <row r="1430" spans="1:6">
      <c r="A1430">
        <v>62551</v>
      </c>
      <c r="F1430">
        <v>0.36891679748822603</v>
      </c>
    </row>
    <row r="1431" spans="1:6">
      <c r="A1431">
        <v>62568</v>
      </c>
      <c r="F1431">
        <v>0.36440677966101692</v>
      </c>
    </row>
    <row r="1432" spans="1:6">
      <c r="A1432">
        <v>62637</v>
      </c>
      <c r="F1432">
        <v>0.36257309941520466</v>
      </c>
    </row>
    <row r="1433" spans="1:6">
      <c r="A1433">
        <v>62670</v>
      </c>
      <c r="F1433">
        <v>0.36213991769547327</v>
      </c>
    </row>
    <row r="1434" spans="1:6">
      <c r="A1434">
        <v>62694</v>
      </c>
      <c r="F1434">
        <v>0.36210526315789476</v>
      </c>
    </row>
    <row r="1435" spans="1:6">
      <c r="A1435">
        <v>62710</v>
      </c>
      <c r="F1435">
        <v>0.36142857142857143</v>
      </c>
    </row>
    <row r="1436" spans="1:6">
      <c r="A1436">
        <v>62745</v>
      </c>
      <c r="F1436">
        <v>0.36036036036036034</v>
      </c>
    </row>
    <row r="1437" spans="1:6">
      <c r="A1437">
        <v>62772</v>
      </c>
      <c r="F1437">
        <v>0.35977337110481589</v>
      </c>
    </row>
    <row r="1438" spans="1:6">
      <c r="A1438">
        <v>62807</v>
      </c>
      <c r="F1438">
        <v>0.35971223021582732</v>
      </c>
    </row>
    <row r="1439" spans="1:6">
      <c r="A1439">
        <v>62807</v>
      </c>
      <c r="F1439">
        <v>0.35890410958904112</v>
      </c>
    </row>
    <row r="1440" spans="1:6">
      <c r="A1440">
        <v>62820</v>
      </c>
      <c r="F1440">
        <v>0.35890410958904112</v>
      </c>
    </row>
    <row r="1441" spans="1:6">
      <c r="A1441">
        <v>62820</v>
      </c>
      <c r="F1441">
        <v>0.35815147625160459</v>
      </c>
    </row>
    <row r="1442" spans="1:6">
      <c r="A1442">
        <v>62845</v>
      </c>
      <c r="F1442">
        <v>0.35744680851063831</v>
      </c>
    </row>
    <row r="1443" spans="1:6">
      <c r="A1443">
        <v>62845</v>
      </c>
      <c r="F1443">
        <v>0.35744680851063831</v>
      </c>
    </row>
    <row r="1444" spans="1:6">
      <c r="A1444">
        <v>62847</v>
      </c>
      <c r="F1444">
        <v>0.3559322033898305</v>
      </c>
    </row>
    <row r="1445" spans="1:6">
      <c r="A1445">
        <v>62859</v>
      </c>
      <c r="F1445">
        <v>0.35507246376811596</v>
      </c>
    </row>
    <row r="1446" spans="1:6">
      <c r="A1446">
        <v>62882</v>
      </c>
      <c r="F1446">
        <v>0.35507246376811596</v>
      </c>
    </row>
    <row r="1447" spans="1:6">
      <c r="A1447">
        <v>62905</v>
      </c>
      <c r="F1447">
        <v>0.35507246376811596</v>
      </c>
    </row>
    <row r="1448" spans="1:6">
      <c r="A1448">
        <v>62972</v>
      </c>
      <c r="F1448">
        <v>0.35507246376811596</v>
      </c>
    </row>
    <row r="1449" spans="1:6">
      <c r="A1449">
        <v>62972</v>
      </c>
      <c r="F1449">
        <v>0.35428571428571426</v>
      </c>
    </row>
    <row r="1450" spans="1:6">
      <c r="A1450">
        <v>62981</v>
      </c>
      <c r="F1450">
        <v>0.35428571428571426</v>
      </c>
    </row>
    <row r="1451" spans="1:6">
      <c r="A1451">
        <v>62994</v>
      </c>
      <c r="F1451">
        <v>0.35305343511450382</v>
      </c>
    </row>
    <row r="1452" spans="1:6">
      <c r="A1452">
        <v>62998</v>
      </c>
      <c r="F1452">
        <v>0.35248041775456918</v>
      </c>
    </row>
    <row r="1453" spans="1:6">
      <c r="A1453">
        <v>63033</v>
      </c>
      <c r="F1453">
        <v>0.35185185185185186</v>
      </c>
    </row>
    <row r="1454" spans="1:6">
      <c r="A1454">
        <v>63120</v>
      </c>
      <c r="F1454">
        <v>0.35146443514644349</v>
      </c>
    </row>
    <row r="1455" spans="1:6">
      <c r="A1455">
        <v>63159</v>
      </c>
      <c r="F1455">
        <v>0.35146443514644349</v>
      </c>
    </row>
    <row r="1456" spans="1:6">
      <c r="A1456">
        <v>63206</v>
      </c>
      <c r="F1456">
        <v>0.3504273504273504</v>
      </c>
    </row>
    <row r="1457" spans="1:6">
      <c r="A1457">
        <v>63207</v>
      </c>
      <c r="F1457">
        <v>0.34949832775919731</v>
      </c>
    </row>
    <row r="1458" spans="1:6">
      <c r="A1458">
        <v>63211</v>
      </c>
      <c r="F1458">
        <v>0.3487179487179487</v>
      </c>
    </row>
    <row r="1459" spans="1:6">
      <c r="A1459">
        <v>63246</v>
      </c>
      <c r="F1459">
        <v>0.34848484848484851</v>
      </c>
    </row>
    <row r="1460" spans="1:6">
      <c r="A1460">
        <v>63285</v>
      </c>
      <c r="F1460">
        <v>0.34848484848484851</v>
      </c>
    </row>
    <row r="1461" spans="1:6">
      <c r="A1461">
        <v>63342</v>
      </c>
      <c r="F1461">
        <v>0.34657836644591611</v>
      </c>
    </row>
    <row r="1462" spans="1:6">
      <c r="A1462">
        <v>63342</v>
      </c>
      <c r="F1462">
        <v>0.34599999999999997</v>
      </c>
    </row>
    <row r="1463" spans="1:6">
      <c r="A1463">
        <v>63381</v>
      </c>
      <c r="F1463">
        <v>0.34319526627218933</v>
      </c>
    </row>
    <row r="1464" spans="1:6">
      <c r="A1464">
        <v>63381</v>
      </c>
      <c r="F1464">
        <v>0.34306569343065696</v>
      </c>
    </row>
    <row r="1465" spans="1:6">
      <c r="A1465">
        <v>63404</v>
      </c>
      <c r="F1465">
        <v>0.34087237479806137</v>
      </c>
    </row>
    <row r="1466" spans="1:6">
      <c r="A1466">
        <v>63516</v>
      </c>
      <c r="F1466">
        <v>0.33994334277620397</v>
      </c>
    </row>
    <row r="1467" spans="1:6">
      <c r="A1467">
        <v>63564</v>
      </c>
      <c r="F1467">
        <v>0.33932584269662919</v>
      </c>
    </row>
    <row r="1468" spans="1:6">
      <c r="A1468">
        <v>63660</v>
      </c>
      <c r="F1468">
        <v>0.33931777378815081</v>
      </c>
    </row>
    <row r="1469" spans="1:6">
      <c r="A1469">
        <v>63684</v>
      </c>
      <c r="F1469">
        <v>0.33870967741935482</v>
      </c>
    </row>
    <row r="1470" spans="1:6">
      <c r="A1470">
        <v>63693</v>
      </c>
      <c r="F1470">
        <v>0.33653846153846156</v>
      </c>
    </row>
    <row r="1471" spans="1:6">
      <c r="A1471">
        <v>63693</v>
      </c>
      <c r="F1471">
        <v>0.33582089552238809</v>
      </c>
    </row>
    <row r="1472" spans="1:6">
      <c r="A1472">
        <v>63777</v>
      </c>
      <c r="F1472">
        <v>0.33333333333333331</v>
      </c>
    </row>
    <row r="1473" spans="1:6">
      <c r="A1473">
        <v>63810</v>
      </c>
      <c r="F1473">
        <v>0.33333333333333331</v>
      </c>
    </row>
    <row r="1474" spans="1:6">
      <c r="A1474">
        <v>63810</v>
      </c>
      <c r="F1474">
        <v>0.33333333333333331</v>
      </c>
    </row>
    <row r="1475" spans="1:6">
      <c r="A1475">
        <v>63841</v>
      </c>
      <c r="F1475">
        <v>0.33074534161490682</v>
      </c>
    </row>
    <row r="1476" spans="1:6">
      <c r="A1476">
        <v>63841</v>
      </c>
      <c r="F1476">
        <v>0.33047945205479451</v>
      </c>
    </row>
    <row r="1477" spans="1:6">
      <c r="A1477">
        <v>63841</v>
      </c>
      <c r="F1477">
        <v>0.32879377431906615</v>
      </c>
    </row>
    <row r="1478" spans="1:6">
      <c r="A1478">
        <v>63855</v>
      </c>
      <c r="F1478">
        <v>0.32620320855614976</v>
      </c>
    </row>
    <row r="1479" spans="1:6">
      <c r="A1479">
        <v>63887</v>
      </c>
      <c r="F1479">
        <v>0.32446808510638298</v>
      </c>
    </row>
    <row r="1480" spans="1:6">
      <c r="A1480">
        <v>63915</v>
      </c>
      <c r="F1480">
        <v>0.3235831809872029</v>
      </c>
    </row>
    <row r="1481" spans="1:6">
      <c r="A1481">
        <v>63943</v>
      </c>
      <c r="F1481">
        <v>0.32330827067669171</v>
      </c>
    </row>
    <row r="1482" spans="1:6">
      <c r="A1482">
        <v>63967</v>
      </c>
      <c r="F1482">
        <v>0.32307692307692309</v>
      </c>
    </row>
    <row r="1483" spans="1:6">
      <c r="A1483">
        <v>63972</v>
      </c>
      <c r="F1483">
        <v>0.32155477031802121</v>
      </c>
    </row>
    <row r="1484" spans="1:6">
      <c r="A1484">
        <v>63998</v>
      </c>
      <c r="F1484">
        <v>0.3198959687906372</v>
      </c>
    </row>
    <row r="1485" spans="1:6">
      <c r="A1485">
        <v>64014</v>
      </c>
      <c r="F1485">
        <v>0.31914893617021278</v>
      </c>
    </row>
    <row r="1486" spans="1:6">
      <c r="A1486">
        <v>64014</v>
      </c>
      <c r="F1486">
        <v>0.31904761904761902</v>
      </c>
    </row>
    <row r="1487" spans="1:6">
      <c r="A1487">
        <v>64090</v>
      </c>
      <c r="F1487">
        <v>0.31788079470198677</v>
      </c>
    </row>
    <row r="1488" spans="1:6">
      <c r="A1488">
        <v>64100</v>
      </c>
      <c r="F1488">
        <v>0.31788079470198677</v>
      </c>
    </row>
    <row r="1489" spans="1:6">
      <c r="A1489">
        <v>64108</v>
      </c>
      <c r="F1489">
        <v>0.31711409395973156</v>
      </c>
    </row>
    <row r="1490" spans="1:6">
      <c r="A1490">
        <v>64140</v>
      </c>
      <c r="F1490">
        <v>0.31506849315068491</v>
      </c>
    </row>
    <row r="1491" spans="1:6">
      <c r="A1491">
        <v>64176</v>
      </c>
      <c r="F1491">
        <v>0.31443298969072164</v>
      </c>
    </row>
    <row r="1492" spans="1:6">
      <c r="A1492">
        <v>64191</v>
      </c>
      <c r="F1492">
        <v>0.31443298969072164</v>
      </c>
    </row>
    <row r="1493" spans="1:6">
      <c r="A1493">
        <v>64260</v>
      </c>
      <c r="F1493">
        <v>0.31351351351351353</v>
      </c>
    </row>
    <row r="1494" spans="1:6">
      <c r="A1494">
        <v>64325</v>
      </c>
      <c r="F1494">
        <v>0.31201550387596899</v>
      </c>
    </row>
    <row r="1495" spans="1:6">
      <c r="A1495">
        <v>64355</v>
      </c>
      <c r="F1495">
        <v>0.31024531024531027</v>
      </c>
    </row>
    <row r="1496" spans="1:6">
      <c r="A1496">
        <v>64413</v>
      </c>
      <c r="F1496">
        <v>0.30612244897959184</v>
      </c>
    </row>
    <row r="1497" spans="1:6">
      <c r="A1497">
        <v>64449</v>
      </c>
      <c r="F1497">
        <v>0.30337078651685395</v>
      </c>
    </row>
    <row r="1498" spans="1:6">
      <c r="A1498">
        <v>64474</v>
      </c>
      <c r="F1498">
        <v>0.30337078651685395</v>
      </c>
    </row>
    <row r="1499" spans="1:6">
      <c r="A1499">
        <v>64497</v>
      </c>
      <c r="F1499">
        <v>0.30303030303030304</v>
      </c>
    </row>
    <row r="1500" spans="1:6">
      <c r="A1500">
        <v>64504</v>
      </c>
      <c r="F1500">
        <v>0.30237580993520519</v>
      </c>
    </row>
    <row r="1501" spans="1:6">
      <c r="A1501">
        <v>64509</v>
      </c>
      <c r="F1501">
        <v>0.30198019801980197</v>
      </c>
    </row>
    <row r="1502" spans="1:6">
      <c r="A1502">
        <v>64587</v>
      </c>
      <c r="F1502">
        <v>0.29901960784313725</v>
      </c>
    </row>
    <row r="1503" spans="1:6">
      <c r="A1503">
        <v>64590</v>
      </c>
      <c r="F1503">
        <v>0.29891304347826086</v>
      </c>
    </row>
    <row r="1504" spans="1:6">
      <c r="A1504">
        <v>64713</v>
      </c>
      <c r="F1504">
        <v>0.29756097560975608</v>
      </c>
    </row>
    <row r="1505" spans="1:6">
      <c r="A1505">
        <v>64722</v>
      </c>
      <c r="F1505">
        <v>0.29305912596401029</v>
      </c>
    </row>
    <row r="1506" spans="1:6">
      <c r="A1506">
        <v>64795</v>
      </c>
      <c r="F1506">
        <v>0.29255319148936171</v>
      </c>
    </row>
    <row r="1507" spans="1:6">
      <c r="A1507">
        <v>64813</v>
      </c>
      <c r="F1507">
        <v>0.2916030534351145</v>
      </c>
    </row>
    <row r="1508" spans="1:6">
      <c r="A1508">
        <v>64831</v>
      </c>
      <c r="F1508">
        <v>0.29148936170212764</v>
      </c>
    </row>
    <row r="1509" spans="1:6">
      <c r="A1509">
        <v>64849</v>
      </c>
      <c r="F1509">
        <v>0.29148936170212764</v>
      </c>
    </row>
    <row r="1510" spans="1:6">
      <c r="A1510">
        <v>64857</v>
      </c>
      <c r="F1510">
        <v>0.29106029106029108</v>
      </c>
    </row>
    <row r="1511" spans="1:6">
      <c r="A1511">
        <v>64857</v>
      </c>
      <c r="F1511">
        <v>0.29106029106029108</v>
      </c>
    </row>
    <row r="1512" spans="1:6">
      <c r="A1512">
        <v>64866</v>
      </c>
      <c r="F1512">
        <v>0.29045643153526973</v>
      </c>
    </row>
    <row r="1513" spans="1:6">
      <c r="A1513">
        <v>64892</v>
      </c>
      <c r="F1513">
        <v>0.2904238618524333</v>
      </c>
    </row>
    <row r="1514" spans="1:6">
      <c r="A1514">
        <v>64950</v>
      </c>
      <c r="F1514">
        <v>0.29036827195467424</v>
      </c>
    </row>
    <row r="1515" spans="1:6">
      <c r="A1515">
        <v>64961</v>
      </c>
      <c r="F1515">
        <v>0.28965517241379313</v>
      </c>
    </row>
    <row r="1516" spans="1:6">
      <c r="A1516">
        <v>65031</v>
      </c>
      <c r="F1516">
        <v>0.28877005347593582</v>
      </c>
    </row>
    <row r="1517" spans="1:6">
      <c r="A1517">
        <v>65073</v>
      </c>
      <c r="F1517">
        <v>0.28846153846153844</v>
      </c>
    </row>
    <row r="1518" spans="1:6">
      <c r="A1518">
        <v>65104</v>
      </c>
      <c r="F1518">
        <v>0.28616352201257861</v>
      </c>
    </row>
    <row r="1519" spans="1:6">
      <c r="A1519">
        <v>65104</v>
      </c>
      <c r="F1519">
        <v>0.28510638297872343</v>
      </c>
    </row>
    <row r="1520" spans="1:6">
      <c r="A1520">
        <v>65106</v>
      </c>
      <c r="F1520">
        <v>0.28510638297872343</v>
      </c>
    </row>
    <row r="1521" spans="1:6">
      <c r="A1521">
        <v>65148</v>
      </c>
      <c r="F1521">
        <v>0.28301886792452829</v>
      </c>
    </row>
    <row r="1522" spans="1:6">
      <c r="A1522">
        <v>65169</v>
      </c>
      <c r="F1522">
        <v>0.28301886792452829</v>
      </c>
    </row>
    <row r="1523" spans="1:6">
      <c r="A1523">
        <v>65176</v>
      </c>
      <c r="F1523">
        <v>0.2818181818181818</v>
      </c>
    </row>
    <row r="1524" spans="1:6">
      <c r="A1524">
        <v>65196</v>
      </c>
      <c r="F1524">
        <v>0.28160919540229884</v>
      </c>
    </row>
    <row r="1525" spans="1:6">
      <c r="A1525">
        <v>65210</v>
      </c>
      <c r="F1525">
        <v>0.28104575163398693</v>
      </c>
    </row>
    <row r="1526" spans="1:6">
      <c r="A1526">
        <v>65220</v>
      </c>
      <c r="F1526">
        <v>0.2807017543859649</v>
      </c>
    </row>
    <row r="1527" spans="1:6">
      <c r="A1527">
        <v>65275</v>
      </c>
      <c r="F1527">
        <v>0.27968337730870713</v>
      </c>
    </row>
    <row r="1528" spans="1:6">
      <c r="A1528">
        <v>65295</v>
      </c>
      <c r="F1528">
        <v>0.27952755905511811</v>
      </c>
    </row>
    <row r="1529" spans="1:6">
      <c r="A1529">
        <v>65308</v>
      </c>
      <c r="F1529">
        <v>0.27895595432300163</v>
      </c>
    </row>
    <row r="1530" spans="1:6">
      <c r="A1530">
        <v>65316</v>
      </c>
      <c r="F1530">
        <v>0.27891156462585032</v>
      </c>
    </row>
    <row r="1531" spans="1:6">
      <c r="A1531">
        <v>65324</v>
      </c>
      <c r="F1531">
        <v>0.27777777777777779</v>
      </c>
    </row>
    <row r="1532" spans="1:6">
      <c r="A1532">
        <v>65324</v>
      </c>
      <c r="F1532">
        <v>0.27692307692307694</v>
      </c>
    </row>
    <row r="1533" spans="1:6">
      <c r="A1533">
        <v>65333</v>
      </c>
      <c r="F1533">
        <v>0.27677329624478442</v>
      </c>
    </row>
    <row r="1534" spans="1:6">
      <c r="A1534">
        <v>65352</v>
      </c>
      <c r="F1534">
        <v>0.27638190954773867</v>
      </c>
    </row>
    <row r="1535" spans="1:6">
      <c r="A1535">
        <v>65370</v>
      </c>
      <c r="F1535">
        <v>0.27490039840637448</v>
      </c>
    </row>
    <row r="1536" spans="1:6">
      <c r="A1536">
        <v>65463</v>
      </c>
      <c r="F1536">
        <v>0.27490039840637448</v>
      </c>
    </row>
    <row r="1537" spans="1:6">
      <c r="A1537">
        <v>65486</v>
      </c>
      <c r="F1537">
        <v>0.2742382271468144</v>
      </c>
    </row>
    <row r="1538" spans="1:6">
      <c r="A1538">
        <v>65487</v>
      </c>
      <c r="F1538">
        <v>0.27309236947791166</v>
      </c>
    </row>
    <row r="1539" spans="1:6">
      <c r="A1539">
        <v>65488</v>
      </c>
      <c r="F1539">
        <v>0.27296248382923671</v>
      </c>
    </row>
    <row r="1540" spans="1:6">
      <c r="A1540">
        <v>65492</v>
      </c>
      <c r="F1540">
        <v>0.27296248382923671</v>
      </c>
    </row>
    <row r="1541" spans="1:6">
      <c r="A1541">
        <v>65526</v>
      </c>
      <c r="F1541">
        <v>0.27287319422150885</v>
      </c>
    </row>
    <row r="1542" spans="1:6">
      <c r="A1542">
        <v>65526</v>
      </c>
      <c r="F1542">
        <v>0.27076923076923076</v>
      </c>
    </row>
    <row r="1543" spans="1:6">
      <c r="A1543">
        <v>65569</v>
      </c>
      <c r="F1543">
        <v>0.26755852842809363</v>
      </c>
    </row>
    <row r="1544" spans="1:6">
      <c r="A1544">
        <v>65640</v>
      </c>
      <c r="F1544">
        <v>0.26717557251908397</v>
      </c>
    </row>
    <row r="1545" spans="1:6">
      <c r="A1545">
        <v>65665</v>
      </c>
      <c r="F1545">
        <v>0.26680244399185338</v>
      </c>
    </row>
    <row r="1546" spans="1:6">
      <c r="A1546">
        <v>65685</v>
      </c>
      <c r="F1546">
        <v>0.26666666666666666</v>
      </c>
    </row>
    <row r="1547" spans="1:6">
      <c r="A1547">
        <v>65685</v>
      </c>
      <c r="F1547">
        <v>0.26629422718808193</v>
      </c>
    </row>
    <row r="1548" spans="1:6">
      <c r="A1548">
        <v>65695</v>
      </c>
      <c r="F1548">
        <v>0.26600000000000001</v>
      </c>
    </row>
    <row r="1549" spans="1:6">
      <c r="A1549">
        <v>65704</v>
      </c>
      <c r="F1549">
        <v>0.26582278481012656</v>
      </c>
    </row>
    <row r="1550" spans="1:6">
      <c r="A1550">
        <v>65706</v>
      </c>
      <c r="F1550">
        <v>0.26519337016574585</v>
      </c>
    </row>
    <row r="1551" spans="1:6">
      <c r="A1551">
        <v>65735</v>
      </c>
      <c r="F1551">
        <v>0.26500000000000001</v>
      </c>
    </row>
    <row r="1552" spans="1:6">
      <c r="A1552">
        <v>65747</v>
      </c>
      <c r="F1552">
        <v>0.26455026455026454</v>
      </c>
    </row>
    <row r="1553" spans="1:6">
      <c r="A1553">
        <v>65748</v>
      </c>
      <c r="F1553">
        <v>0.26436781609195403</v>
      </c>
    </row>
    <row r="1554" spans="1:6">
      <c r="A1554">
        <v>65777</v>
      </c>
      <c r="F1554">
        <v>0.26436781609195403</v>
      </c>
    </row>
    <row r="1555" spans="1:6">
      <c r="A1555">
        <v>65808</v>
      </c>
      <c r="F1555">
        <v>0.26226415094339622</v>
      </c>
    </row>
    <row r="1556" spans="1:6">
      <c r="A1556">
        <v>65814</v>
      </c>
      <c r="F1556">
        <v>0.2613065326633166</v>
      </c>
    </row>
    <row r="1557" spans="1:6">
      <c r="A1557">
        <v>65819</v>
      </c>
      <c r="F1557">
        <v>0.2613065326633166</v>
      </c>
    </row>
    <row r="1558" spans="1:6">
      <c r="A1558">
        <v>65846</v>
      </c>
      <c r="F1558">
        <v>0.2613065326633166</v>
      </c>
    </row>
    <row r="1559" spans="1:6">
      <c r="A1559">
        <v>65968</v>
      </c>
      <c r="F1559">
        <v>0.26035502958579881</v>
      </c>
    </row>
    <row r="1560" spans="1:6">
      <c r="A1560">
        <v>65991</v>
      </c>
      <c r="F1560">
        <v>0.25956284153005466</v>
      </c>
    </row>
    <row r="1561" spans="1:6">
      <c r="A1561">
        <v>66000</v>
      </c>
      <c r="F1561">
        <v>0.25954198473282442</v>
      </c>
    </row>
    <row r="1562" spans="1:6">
      <c r="A1562">
        <v>66033</v>
      </c>
      <c r="F1562">
        <v>0.25892857142857145</v>
      </c>
    </row>
    <row r="1563" spans="1:6">
      <c r="A1563">
        <v>66294</v>
      </c>
      <c r="F1563">
        <v>0.25882352941176473</v>
      </c>
    </row>
    <row r="1564" spans="1:6">
      <c r="A1564">
        <v>66303</v>
      </c>
      <c r="F1564">
        <v>0.25770308123249297</v>
      </c>
    </row>
    <row r="1565" spans="1:6">
      <c r="A1565">
        <v>66313</v>
      </c>
      <c r="F1565">
        <v>0.25675675675675674</v>
      </c>
    </row>
    <row r="1566" spans="1:6">
      <c r="A1566">
        <v>66334</v>
      </c>
      <c r="F1566">
        <v>0.25636007827788648</v>
      </c>
    </row>
    <row r="1567" spans="1:6">
      <c r="A1567">
        <v>66373</v>
      </c>
      <c r="F1567">
        <v>0.25591098748261476</v>
      </c>
    </row>
    <row r="1568" spans="1:6">
      <c r="A1568">
        <v>66373</v>
      </c>
      <c r="F1568">
        <v>0.25475285171102663</v>
      </c>
    </row>
    <row r="1569" spans="1:6">
      <c r="A1569">
        <v>66375</v>
      </c>
      <c r="F1569">
        <v>0.25468164794007492</v>
      </c>
    </row>
    <row r="1570" spans="1:6">
      <c r="A1570">
        <v>66426</v>
      </c>
      <c r="F1570">
        <v>0.2544529262086514</v>
      </c>
    </row>
    <row r="1571" spans="1:6">
      <c r="A1571">
        <v>66465</v>
      </c>
      <c r="F1571">
        <v>0.25407925407925408</v>
      </c>
    </row>
    <row r="1572" spans="1:6">
      <c r="A1572">
        <v>66476</v>
      </c>
      <c r="F1572">
        <v>0.25252525252525254</v>
      </c>
    </row>
    <row r="1573" spans="1:6">
      <c r="A1573">
        <v>66476</v>
      </c>
      <c r="F1573">
        <v>0.25179856115107913</v>
      </c>
    </row>
    <row r="1574" spans="1:6">
      <c r="A1574">
        <v>66480</v>
      </c>
      <c r="F1574">
        <v>0.25161290322580643</v>
      </c>
    </row>
    <row r="1575" spans="1:6">
      <c r="A1575">
        <v>66503</v>
      </c>
      <c r="F1575">
        <v>0.25</v>
      </c>
    </row>
    <row r="1576" spans="1:6">
      <c r="A1576">
        <v>66565</v>
      </c>
      <c r="F1576">
        <v>0.24965325936199723</v>
      </c>
    </row>
    <row r="1577" spans="1:6">
      <c r="A1577">
        <v>66582</v>
      </c>
      <c r="F1577">
        <v>0.24941176470588236</v>
      </c>
    </row>
    <row r="1578" spans="1:6">
      <c r="A1578">
        <v>66636</v>
      </c>
      <c r="F1578">
        <v>0.24897959183673468</v>
      </c>
    </row>
    <row r="1579" spans="1:6">
      <c r="A1579">
        <v>66653</v>
      </c>
      <c r="F1579">
        <v>0.24833110814419226</v>
      </c>
    </row>
    <row r="1580" spans="1:6">
      <c r="A1580">
        <v>66664</v>
      </c>
      <c r="F1580">
        <v>0.24686192468619247</v>
      </c>
    </row>
    <row r="1581" spans="1:6">
      <c r="A1581">
        <v>66664</v>
      </c>
      <c r="F1581">
        <v>0.24649859943977592</v>
      </c>
    </row>
    <row r="1582" spans="1:6">
      <c r="A1582">
        <v>66726</v>
      </c>
      <c r="F1582">
        <v>0.24543610547667344</v>
      </c>
    </row>
    <row r="1583" spans="1:6">
      <c r="A1583">
        <v>66731</v>
      </c>
      <c r="F1583">
        <v>0.24542124542124541</v>
      </c>
    </row>
    <row r="1584" spans="1:6">
      <c r="A1584">
        <v>66825</v>
      </c>
      <c r="F1584">
        <v>0.24528301886792453</v>
      </c>
    </row>
    <row r="1585" spans="1:6">
      <c r="A1585">
        <v>66835</v>
      </c>
      <c r="F1585">
        <v>0.24397590361445784</v>
      </c>
    </row>
    <row r="1586" spans="1:6">
      <c r="A1586">
        <v>66835</v>
      </c>
      <c r="F1586">
        <v>0.24207492795389049</v>
      </c>
    </row>
    <row r="1587" spans="1:6">
      <c r="A1587">
        <v>66886</v>
      </c>
      <c r="F1587">
        <v>0.24146981627296588</v>
      </c>
    </row>
    <row r="1588" spans="1:6">
      <c r="A1588">
        <v>66951</v>
      </c>
      <c r="F1588">
        <v>0.24146981627296588</v>
      </c>
    </row>
    <row r="1589" spans="1:6">
      <c r="A1589">
        <v>66973</v>
      </c>
      <c r="F1589">
        <v>0.24107142857142858</v>
      </c>
    </row>
    <row r="1590" spans="1:6">
      <c r="A1590">
        <v>66991</v>
      </c>
      <c r="F1590">
        <v>0.24063400576368876</v>
      </c>
    </row>
    <row r="1591" spans="1:6">
      <c r="A1591">
        <v>67023</v>
      </c>
      <c r="F1591">
        <v>0.24056603773584906</v>
      </c>
    </row>
    <row r="1592" spans="1:6">
      <c r="A1592">
        <v>67046</v>
      </c>
      <c r="F1592">
        <v>0.23922114047287898</v>
      </c>
    </row>
    <row r="1593" spans="1:6">
      <c r="A1593">
        <v>67087</v>
      </c>
      <c r="F1593">
        <v>0.23902439024390243</v>
      </c>
    </row>
    <row r="1594" spans="1:6">
      <c r="A1594">
        <v>67131</v>
      </c>
      <c r="F1594">
        <v>0.23872679045092837</v>
      </c>
    </row>
    <row r="1595" spans="1:6">
      <c r="A1595">
        <v>67225</v>
      </c>
      <c r="F1595">
        <v>0.23860589812332439</v>
      </c>
    </row>
    <row r="1596" spans="1:6">
      <c r="A1596">
        <v>67267</v>
      </c>
      <c r="F1596">
        <v>0.23828125</v>
      </c>
    </row>
    <row r="1597" spans="1:6">
      <c r="A1597">
        <v>67272</v>
      </c>
      <c r="F1597">
        <v>0.23626373626373626</v>
      </c>
    </row>
    <row r="1598" spans="1:6">
      <c r="A1598">
        <v>67309</v>
      </c>
      <c r="F1598">
        <v>0.2361111111111111</v>
      </c>
    </row>
    <row r="1599" spans="1:6">
      <c r="A1599">
        <v>67353</v>
      </c>
      <c r="F1599">
        <v>0.2361111111111111</v>
      </c>
    </row>
    <row r="1600" spans="1:6">
      <c r="A1600">
        <v>67369</v>
      </c>
      <c r="F1600">
        <v>0.23487544483985764</v>
      </c>
    </row>
    <row r="1601" spans="1:6">
      <c r="A1601">
        <v>67381</v>
      </c>
      <c r="F1601">
        <v>0.23360655737704919</v>
      </c>
    </row>
    <row r="1602" spans="1:6">
      <c r="A1602">
        <v>67384</v>
      </c>
      <c r="F1602">
        <v>0.23348017621145375</v>
      </c>
    </row>
    <row r="1603" spans="1:6">
      <c r="A1603">
        <v>67419</v>
      </c>
      <c r="F1603">
        <v>0.23287671232876711</v>
      </c>
    </row>
    <row r="1604" spans="1:6">
      <c r="A1604">
        <v>67430</v>
      </c>
      <c r="F1604">
        <v>0.23250000000000001</v>
      </c>
    </row>
    <row r="1605" spans="1:6">
      <c r="A1605">
        <v>67432</v>
      </c>
      <c r="F1605">
        <v>0.23238380809595202</v>
      </c>
    </row>
    <row r="1606" spans="1:6">
      <c r="A1606">
        <v>67433</v>
      </c>
      <c r="F1606">
        <v>0.23238380809595202</v>
      </c>
    </row>
    <row r="1607" spans="1:6">
      <c r="A1607">
        <v>67445</v>
      </c>
      <c r="F1607">
        <v>0.23218997361477572</v>
      </c>
    </row>
    <row r="1608" spans="1:6">
      <c r="A1608">
        <v>67445</v>
      </c>
      <c r="F1608">
        <v>0.23214285714285715</v>
      </c>
    </row>
    <row r="1609" spans="1:6">
      <c r="A1609">
        <v>67445</v>
      </c>
      <c r="F1609">
        <v>0.23181049069373943</v>
      </c>
    </row>
    <row r="1610" spans="1:6">
      <c r="A1610">
        <v>67472</v>
      </c>
      <c r="F1610">
        <v>0.23181049069373943</v>
      </c>
    </row>
    <row r="1611" spans="1:6">
      <c r="A1611">
        <v>67506</v>
      </c>
      <c r="F1611">
        <v>0.23076923076923078</v>
      </c>
    </row>
    <row r="1612" spans="1:6">
      <c r="A1612">
        <v>67536</v>
      </c>
      <c r="F1612">
        <v>0.22982885085574573</v>
      </c>
    </row>
    <row r="1613" spans="1:6">
      <c r="A1613">
        <v>67546</v>
      </c>
      <c r="F1613">
        <v>0.22886866059817945</v>
      </c>
    </row>
    <row r="1614" spans="1:6">
      <c r="A1614">
        <v>67546</v>
      </c>
      <c r="F1614">
        <v>0.22872340425531915</v>
      </c>
    </row>
    <row r="1615" spans="1:6">
      <c r="A1615">
        <v>67605</v>
      </c>
      <c r="F1615">
        <v>0.22826086956521738</v>
      </c>
    </row>
    <row r="1616" spans="1:6">
      <c r="A1616">
        <v>67680</v>
      </c>
      <c r="F1616">
        <v>0.22813688212927757</v>
      </c>
    </row>
    <row r="1617" spans="1:6">
      <c r="A1617">
        <v>67716</v>
      </c>
      <c r="F1617">
        <v>0.22797927461139897</v>
      </c>
    </row>
    <row r="1618" spans="1:6">
      <c r="A1618">
        <v>67776</v>
      </c>
      <c r="F1618">
        <v>0.22772277227722773</v>
      </c>
    </row>
    <row r="1619" spans="1:6">
      <c r="A1619">
        <v>67786</v>
      </c>
      <c r="F1619">
        <v>0.22727272727272727</v>
      </c>
    </row>
    <row r="1620" spans="1:6">
      <c r="A1620">
        <v>67893</v>
      </c>
      <c r="F1620">
        <v>0.22697368421052633</v>
      </c>
    </row>
    <row r="1621" spans="1:6">
      <c r="A1621">
        <v>67911</v>
      </c>
      <c r="F1621">
        <v>0.22674418604651161</v>
      </c>
    </row>
    <row r="1622" spans="1:6">
      <c r="A1622">
        <v>67911</v>
      </c>
      <c r="F1622">
        <v>0.2264808362369338</v>
      </c>
    </row>
    <row r="1623" spans="1:6">
      <c r="A1623">
        <v>68092</v>
      </c>
      <c r="F1623">
        <v>0.22457627118644069</v>
      </c>
    </row>
    <row r="1624" spans="1:6">
      <c r="A1624">
        <v>68117</v>
      </c>
      <c r="F1624">
        <v>0.22370617696160267</v>
      </c>
    </row>
    <row r="1625" spans="1:6">
      <c r="A1625">
        <v>68118</v>
      </c>
      <c r="F1625">
        <v>0.22370617696160267</v>
      </c>
    </row>
    <row r="1626" spans="1:6">
      <c r="A1626">
        <v>68118</v>
      </c>
      <c r="F1626">
        <v>0.22222222222222221</v>
      </c>
    </row>
    <row r="1627" spans="1:6">
      <c r="A1627">
        <v>68126</v>
      </c>
      <c r="F1627">
        <v>0.22222222222222221</v>
      </c>
    </row>
    <row r="1628" spans="1:6">
      <c r="A1628">
        <v>68142</v>
      </c>
      <c r="F1628">
        <v>0.22171253822629969</v>
      </c>
    </row>
    <row r="1629" spans="1:6">
      <c r="A1629">
        <v>68148</v>
      </c>
      <c r="F1629">
        <v>0.21926229508196721</v>
      </c>
    </row>
    <row r="1630" spans="1:6">
      <c r="A1630">
        <v>68274</v>
      </c>
      <c r="F1630">
        <v>0.21917808219178081</v>
      </c>
    </row>
    <row r="1631" spans="1:6">
      <c r="A1631">
        <v>68281</v>
      </c>
      <c r="F1631">
        <v>0.21778350515463918</v>
      </c>
    </row>
    <row r="1632" spans="1:6">
      <c r="A1632">
        <v>68316</v>
      </c>
      <c r="F1632">
        <v>0.21764705882352942</v>
      </c>
    </row>
    <row r="1633" spans="1:6">
      <c r="A1633">
        <v>68352</v>
      </c>
      <c r="F1633">
        <v>0.21686746987951808</v>
      </c>
    </row>
    <row r="1634" spans="1:6">
      <c r="A1634">
        <v>68397</v>
      </c>
      <c r="F1634">
        <v>0.21656050955414013</v>
      </c>
    </row>
    <row r="1635" spans="1:6">
      <c r="A1635">
        <v>68462</v>
      </c>
      <c r="F1635">
        <v>0.21604938271604937</v>
      </c>
    </row>
    <row r="1636" spans="1:6">
      <c r="A1636">
        <v>68487</v>
      </c>
      <c r="F1636">
        <v>0.216</v>
      </c>
    </row>
    <row r="1637" spans="1:6">
      <c r="A1637">
        <v>68487</v>
      </c>
      <c r="F1637">
        <v>0.21540469973890339</v>
      </c>
    </row>
    <row r="1638" spans="1:6">
      <c r="A1638">
        <v>68627</v>
      </c>
      <c r="F1638">
        <v>0.21540469973890339</v>
      </c>
    </row>
    <row r="1639" spans="1:6">
      <c r="A1639">
        <v>68655</v>
      </c>
      <c r="F1639">
        <v>0.21341463414634146</v>
      </c>
    </row>
    <row r="1640" spans="1:6">
      <c r="A1640">
        <v>68655</v>
      </c>
      <c r="F1640">
        <v>0.21304347826086956</v>
      </c>
    </row>
    <row r="1641" spans="1:6">
      <c r="A1641">
        <v>68657</v>
      </c>
      <c r="F1641">
        <v>0.21252796420581654</v>
      </c>
    </row>
    <row r="1642" spans="1:6">
      <c r="A1642">
        <v>68682</v>
      </c>
      <c r="F1642">
        <v>0.21171171171171171</v>
      </c>
    </row>
    <row r="1643" spans="1:6">
      <c r="A1643">
        <v>68682</v>
      </c>
      <c r="F1643">
        <v>0.20945945945945946</v>
      </c>
    </row>
    <row r="1644" spans="1:6">
      <c r="A1644">
        <v>68695</v>
      </c>
      <c r="F1644">
        <v>0.20941558441558442</v>
      </c>
    </row>
    <row r="1645" spans="1:6">
      <c r="A1645">
        <v>68695</v>
      </c>
      <c r="F1645">
        <v>0.20823244552058112</v>
      </c>
    </row>
    <row r="1646" spans="1:6">
      <c r="A1646">
        <v>68743</v>
      </c>
      <c r="F1646">
        <v>0.20805369127516779</v>
      </c>
    </row>
    <row r="1647" spans="1:6">
      <c r="A1647">
        <v>68805</v>
      </c>
      <c r="F1647">
        <v>0.20799999999999999</v>
      </c>
    </row>
    <row r="1648" spans="1:6">
      <c r="A1648">
        <v>69016</v>
      </c>
      <c r="F1648">
        <v>0.20627802690582961</v>
      </c>
    </row>
    <row r="1649" spans="1:6">
      <c r="A1649">
        <v>69063</v>
      </c>
      <c r="F1649">
        <v>0.20601503759398496</v>
      </c>
    </row>
    <row r="1650" spans="1:6">
      <c r="A1650">
        <v>69084</v>
      </c>
      <c r="F1650">
        <v>0.20480000000000001</v>
      </c>
    </row>
    <row r="1651" spans="1:6">
      <c r="A1651">
        <v>69084</v>
      </c>
      <c r="F1651">
        <v>0.20463320463320464</v>
      </c>
    </row>
    <row r="1652" spans="1:6">
      <c r="A1652">
        <v>69096</v>
      </c>
      <c r="F1652">
        <v>0.20408163265306123</v>
      </c>
    </row>
    <row r="1653" spans="1:6">
      <c r="A1653">
        <v>69098</v>
      </c>
      <c r="F1653">
        <v>0.20403022670025189</v>
      </c>
    </row>
    <row r="1654" spans="1:6">
      <c r="A1654">
        <v>69109</v>
      </c>
      <c r="F1654">
        <v>0.20396600566572237</v>
      </c>
    </row>
    <row r="1655" spans="1:6">
      <c r="A1655">
        <v>69109</v>
      </c>
      <c r="F1655">
        <v>0.20346320346320346</v>
      </c>
    </row>
    <row r="1656" spans="1:6">
      <c r="A1656">
        <v>69139</v>
      </c>
      <c r="F1656">
        <v>0.20346320346320346</v>
      </c>
    </row>
    <row r="1657" spans="1:6">
      <c r="A1657">
        <v>69139</v>
      </c>
      <c r="F1657">
        <v>0.20289855072463769</v>
      </c>
    </row>
    <row r="1658" spans="1:6">
      <c r="A1658">
        <v>69142</v>
      </c>
      <c r="F1658">
        <v>0.20212765957446807</v>
      </c>
    </row>
    <row r="1659" spans="1:6">
      <c r="A1659">
        <v>69209</v>
      </c>
      <c r="F1659">
        <v>0.20185614849187936</v>
      </c>
    </row>
    <row r="1660" spans="1:6">
      <c r="A1660">
        <v>69245</v>
      </c>
      <c r="F1660">
        <v>0.20151133501259447</v>
      </c>
    </row>
    <row r="1661" spans="1:6">
      <c r="A1661">
        <v>69263</v>
      </c>
      <c r="F1661">
        <v>0.2012847965738758</v>
      </c>
    </row>
    <row r="1662" spans="1:6">
      <c r="A1662">
        <v>69267</v>
      </c>
      <c r="F1662">
        <v>0.20052770448548812</v>
      </c>
    </row>
    <row r="1663" spans="1:6">
      <c r="A1663">
        <v>69283</v>
      </c>
      <c r="F1663">
        <v>0.2</v>
      </c>
    </row>
    <row r="1664" spans="1:6">
      <c r="A1664">
        <v>69372</v>
      </c>
      <c r="F1664">
        <v>0.2</v>
      </c>
    </row>
    <row r="1665" spans="1:6">
      <c r="A1665">
        <v>69389</v>
      </c>
      <c r="F1665">
        <v>0.2</v>
      </c>
    </row>
    <row r="1666" spans="1:6">
      <c r="A1666">
        <v>69401</v>
      </c>
      <c r="F1666">
        <v>0.19936708860759494</v>
      </c>
    </row>
    <row r="1667" spans="1:6">
      <c r="A1667">
        <v>69476</v>
      </c>
      <c r="F1667">
        <v>0.19838056680161945</v>
      </c>
    </row>
    <row r="1668" spans="1:6">
      <c r="A1668">
        <v>69508</v>
      </c>
      <c r="F1668">
        <v>0.19689119170984457</v>
      </c>
    </row>
    <row r="1669" spans="1:6">
      <c r="A1669">
        <v>69520</v>
      </c>
      <c r="F1669">
        <v>0.19682539682539682</v>
      </c>
    </row>
    <row r="1670" spans="1:6">
      <c r="A1670">
        <v>69627</v>
      </c>
      <c r="F1670">
        <v>0.195822454308094</v>
      </c>
    </row>
    <row r="1671" spans="1:6">
      <c r="A1671">
        <v>69661</v>
      </c>
      <c r="F1671">
        <v>0.19523809523809524</v>
      </c>
    </row>
    <row r="1672" spans="1:6">
      <c r="A1672">
        <v>69674</v>
      </c>
      <c r="F1672">
        <v>0.19444444444444445</v>
      </c>
    </row>
    <row r="1673" spans="1:6">
      <c r="A1673">
        <v>69702</v>
      </c>
      <c r="F1673">
        <v>0.19433962264150945</v>
      </c>
    </row>
    <row r="1674" spans="1:6">
      <c r="A1674">
        <v>69719</v>
      </c>
      <c r="F1674">
        <v>0.19398907103825136</v>
      </c>
    </row>
    <row r="1675" spans="1:6">
      <c r="A1675">
        <v>69755</v>
      </c>
      <c r="F1675">
        <v>0.19373776908023482</v>
      </c>
    </row>
    <row r="1676" spans="1:6">
      <c r="A1676">
        <v>69759</v>
      </c>
      <c r="F1676">
        <v>0.19354838709677419</v>
      </c>
    </row>
    <row r="1677" spans="1:6">
      <c r="A1677">
        <v>69805</v>
      </c>
      <c r="F1677">
        <v>0.19313850063532401</v>
      </c>
    </row>
    <row r="1678" spans="1:6">
      <c r="A1678">
        <v>69867</v>
      </c>
      <c r="F1678">
        <v>0.19170984455958548</v>
      </c>
    </row>
    <row r="1679" spans="1:6">
      <c r="A1679">
        <v>69882</v>
      </c>
      <c r="F1679">
        <v>0.19158878504672897</v>
      </c>
    </row>
    <row r="1680" spans="1:6">
      <c r="A1680">
        <v>69901</v>
      </c>
      <c r="F1680">
        <v>0.19</v>
      </c>
    </row>
    <row r="1681" spans="1:6">
      <c r="A1681">
        <v>69930</v>
      </c>
      <c r="F1681">
        <v>0.18994413407821228</v>
      </c>
    </row>
    <row r="1682" spans="1:6">
      <c r="A1682">
        <v>69932</v>
      </c>
      <c r="F1682">
        <v>0.18981481481481483</v>
      </c>
    </row>
    <row r="1683" spans="1:6">
      <c r="A1683">
        <v>69969</v>
      </c>
      <c r="F1683">
        <v>0.1895093062605753</v>
      </c>
    </row>
    <row r="1684" spans="1:6">
      <c r="A1684">
        <v>70038</v>
      </c>
      <c r="F1684">
        <v>0.1895093062605753</v>
      </c>
    </row>
    <row r="1685" spans="1:6">
      <c r="A1685">
        <v>70038</v>
      </c>
      <c r="F1685">
        <v>0.18571428571428572</v>
      </c>
    </row>
    <row r="1686" spans="1:6">
      <c r="A1686">
        <v>70044</v>
      </c>
      <c r="F1686">
        <v>0.18527918781725888</v>
      </c>
    </row>
    <row r="1687" spans="1:6">
      <c r="A1687">
        <v>70053</v>
      </c>
      <c r="F1687">
        <v>0.18518518518518517</v>
      </c>
    </row>
    <row r="1688" spans="1:6">
      <c r="A1688">
        <v>70091</v>
      </c>
      <c r="F1688">
        <v>0.18495934959349594</v>
      </c>
    </row>
    <row r="1689" spans="1:6">
      <c r="A1689">
        <v>70116</v>
      </c>
      <c r="F1689">
        <v>0.18430034129692832</v>
      </c>
    </row>
    <row r="1690" spans="1:6">
      <c r="A1690">
        <v>70123</v>
      </c>
      <c r="F1690">
        <v>0.1838074398249453</v>
      </c>
    </row>
    <row r="1691" spans="1:6">
      <c r="A1691">
        <v>70165</v>
      </c>
      <c r="F1691">
        <v>0.18356164383561643</v>
      </c>
    </row>
    <row r="1692" spans="1:6">
      <c r="A1692">
        <v>70179</v>
      </c>
      <c r="F1692">
        <v>0.18355359765051396</v>
      </c>
    </row>
    <row r="1693" spans="1:6">
      <c r="A1693">
        <v>70179</v>
      </c>
      <c r="F1693">
        <v>0.18298969072164947</v>
      </c>
    </row>
    <row r="1694" spans="1:6">
      <c r="A1694">
        <v>70287</v>
      </c>
      <c r="F1694">
        <v>0.18298969072164947</v>
      </c>
    </row>
    <row r="1695" spans="1:6">
      <c r="A1695">
        <v>70300</v>
      </c>
      <c r="F1695">
        <v>0.18298555377207062</v>
      </c>
    </row>
    <row r="1696" spans="1:6">
      <c r="A1696">
        <v>70321</v>
      </c>
      <c r="F1696">
        <v>0.18260869565217391</v>
      </c>
    </row>
    <row r="1697" spans="1:6">
      <c r="A1697">
        <v>70337</v>
      </c>
      <c r="F1697">
        <v>0.18238993710691823</v>
      </c>
    </row>
    <row r="1698" spans="1:6">
      <c r="A1698">
        <v>70356</v>
      </c>
      <c r="F1698">
        <v>0.18181818181818182</v>
      </c>
    </row>
    <row r="1699" spans="1:6">
      <c r="A1699">
        <v>70379</v>
      </c>
      <c r="F1699">
        <v>0.18181818181818182</v>
      </c>
    </row>
    <row r="1700" spans="1:6">
      <c r="A1700">
        <v>70421</v>
      </c>
      <c r="F1700">
        <v>0.18157894736842106</v>
      </c>
    </row>
    <row r="1701" spans="1:6">
      <c r="A1701">
        <v>70440</v>
      </c>
      <c r="F1701">
        <v>0.18032786885245902</v>
      </c>
    </row>
    <row r="1702" spans="1:6">
      <c r="A1702">
        <v>70503</v>
      </c>
      <c r="F1702">
        <v>0.18</v>
      </c>
    </row>
    <row r="1703" spans="1:6">
      <c r="A1703">
        <v>70515</v>
      </c>
      <c r="F1703">
        <v>0.1799163179916318</v>
      </c>
    </row>
    <row r="1704" spans="1:6">
      <c r="A1704">
        <v>70545</v>
      </c>
      <c r="F1704">
        <v>0.17985611510791366</v>
      </c>
    </row>
    <row r="1705" spans="1:6">
      <c r="A1705">
        <v>70566</v>
      </c>
      <c r="F1705">
        <v>0.17924528301886791</v>
      </c>
    </row>
    <row r="1706" spans="1:6">
      <c r="A1706">
        <v>70596</v>
      </c>
      <c r="F1706">
        <v>0.17915309446254071</v>
      </c>
    </row>
    <row r="1707" spans="1:6">
      <c r="A1707">
        <v>70596</v>
      </c>
      <c r="F1707">
        <v>0.17882352941176471</v>
      </c>
    </row>
    <row r="1708" spans="1:6">
      <c r="A1708">
        <v>70617</v>
      </c>
      <c r="F1708">
        <v>0.17882352941176471</v>
      </c>
    </row>
    <row r="1709" spans="1:6">
      <c r="A1709">
        <v>70638</v>
      </c>
      <c r="F1709">
        <v>0.17847025495750707</v>
      </c>
    </row>
    <row r="1710" spans="1:6">
      <c r="A1710">
        <v>70643</v>
      </c>
      <c r="F1710">
        <v>0.17829457364341086</v>
      </c>
    </row>
    <row r="1711" spans="1:6">
      <c r="A1711">
        <v>70647</v>
      </c>
      <c r="F1711">
        <v>0.17761194029850746</v>
      </c>
    </row>
    <row r="1712" spans="1:6">
      <c r="A1712">
        <v>70666</v>
      </c>
      <c r="F1712">
        <v>0.17670682730923695</v>
      </c>
    </row>
    <row r="1713" spans="1:6">
      <c r="A1713">
        <v>70713</v>
      </c>
      <c r="F1713">
        <v>0.17666666666666667</v>
      </c>
    </row>
    <row r="1714" spans="1:6">
      <c r="A1714">
        <v>70777</v>
      </c>
      <c r="F1714">
        <v>0.17579250720461095</v>
      </c>
    </row>
    <row r="1715" spans="1:6">
      <c r="A1715">
        <v>70792</v>
      </c>
      <c r="F1715">
        <v>0.17435897435897435</v>
      </c>
    </row>
    <row r="1716" spans="1:6">
      <c r="A1716">
        <v>70829</v>
      </c>
      <c r="F1716">
        <v>0.17322834645669291</v>
      </c>
    </row>
    <row r="1717" spans="1:6">
      <c r="A1717">
        <v>70844</v>
      </c>
      <c r="F1717">
        <v>0.17254901960784313</v>
      </c>
    </row>
    <row r="1718" spans="1:6">
      <c r="A1718">
        <v>70886</v>
      </c>
      <c r="F1718">
        <v>0.17248908296943233</v>
      </c>
    </row>
    <row r="1719" spans="1:6">
      <c r="A1719">
        <v>70893</v>
      </c>
      <c r="F1719">
        <v>0.17142857142857143</v>
      </c>
    </row>
    <row r="1720" spans="1:6">
      <c r="A1720">
        <v>70924</v>
      </c>
      <c r="F1720">
        <v>0.17123287671232876</v>
      </c>
    </row>
    <row r="1721" spans="1:6">
      <c r="A1721">
        <v>70924</v>
      </c>
      <c r="F1721">
        <v>0.17123287671232876</v>
      </c>
    </row>
    <row r="1722" spans="1:6">
      <c r="A1722">
        <v>70932</v>
      </c>
      <c r="F1722">
        <v>0.17</v>
      </c>
    </row>
    <row r="1723" spans="1:6">
      <c r="A1723">
        <v>70971</v>
      </c>
      <c r="F1723">
        <v>0.16955684007707128</v>
      </c>
    </row>
    <row r="1724" spans="1:6">
      <c r="A1724">
        <v>71022</v>
      </c>
      <c r="F1724">
        <v>0.16920943134535368</v>
      </c>
    </row>
    <row r="1725" spans="1:6">
      <c r="A1725">
        <v>71107</v>
      </c>
      <c r="F1725">
        <v>0.16918429003021149</v>
      </c>
    </row>
    <row r="1726" spans="1:6">
      <c r="A1726">
        <v>71113</v>
      </c>
      <c r="F1726">
        <v>0.1691542288557214</v>
      </c>
    </row>
    <row r="1727" spans="1:6">
      <c r="A1727">
        <v>71128</v>
      </c>
      <c r="F1727">
        <v>0.1691542288557214</v>
      </c>
    </row>
    <row r="1728" spans="1:6">
      <c r="A1728">
        <v>71163</v>
      </c>
      <c r="F1728">
        <v>0.16893732970027248</v>
      </c>
    </row>
    <row r="1729" spans="1:6">
      <c r="A1729">
        <v>71232</v>
      </c>
      <c r="F1729">
        <v>0.16883116883116883</v>
      </c>
    </row>
    <row r="1730" spans="1:6">
      <c r="A1730">
        <v>71322</v>
      </c>
      <c r="F1730">
        <v>0.16845878136200718</v>
      </c>
    </row>
    <row r="1731" spans="1:6">
      <c r="A1731">
        <v>71322</v>
      </c>
      <c r="F1731">
        <v>0.1681109185441941</v>
      </c>
    </row>
    <row r="1732" spans="1:6">
      <c r="A1732">
        <v>71367</v>
      </c>
      <c r="F1732">
        <v>0.16796875</v>
      </c>
    </row>
    <row r="1733" spans="1:6">
      <c r="A1733">
        <v>71367</v>
      </c>
      <c r="F1733">
        <v>0.16766467065868262</v>
      </c>
    </row>
    <row r="1734" spans="1:6">
      <c r="A1734">
        <v>71391</v>
      </c>
      <c r="F1734">
        <v>0.16763005780346821</v>
      </c>
    </row>
    <row r="1735" spans="1:6">
      <c r="A1735">
        <v>71427</v>
      </c>
      <c r="F1735">
        <v>0.16761363636363635</v>
      </c>
    </row>
    <row r="1736" spans="1:6">
      <c r="A1736">
        <v>71434</v>
      </c>
      <c r="F1736">
        <v>0.16710182767624021</v>
      </c>
    </row>
    <row r="1737" spans="1:6">
      <c r="A1737">
        <v>71466</v>
      </c>
      <c r="F1737">
        <v>0.16585365853658537</v>
      </c>
    </row>
    <row r="1738" spans="1:6">
      <c r="A1738">
        <v>71488</v>
      </c>
      <c r="F1738">
        <v>0.16574585635359115</v>
      </c>
    </row>
    <row r="1739" spans="1:6">
      <c r="A1739">
        <v>71499</v>
      </c>
      <c r="F1739">
        <v>0.16556291390728478</v>
      </c>
    </row>
    <row r="1740" spans="1:6">
      <c r="A1740">
        <v>71604</v>
      </c>
      <c r="F1740">
        <v>0.16478190630048464</v>
      </c>
    </row>
    <row r="1741" spans="1:6">
      <c r="A1741">
        <v>71613</v>
      </c>
      <c r="F1741">
        <v>0.16447368421052633</v>
      </c>
    </row>
    <row r="1742" spans="1:6">
      <c r="A1742">
        <v>71626</v>
      </c>
      <c r="F1742">
        <v>0.16438356164383561</v>
      </c>
    </row>
    <row r="1743" spans="1:6">
      <c r="A1743">
        <v>71670</v>
      </c>
      <c r="F1743">
        <v>0.1641025641025641</v>
      </c>
    </row>
    <row r="1744" spans="1:6">
      <c r="A1744">
        <v>71691</v>
      </c>
      <c r="F1744">
        <v>0.16363636363636364</v>
      </c>
    </row>
    <row r="1745" spans="1:6">
      <c r="A1745">
        <v>71706</v>
      </c>
      <c r="F1745">
        <v>0.16356382978723405</v>
      </c>
    </row>
    <row r="1746" spans="1:6">
      <c r="A1746">
        <v>71796</v>
      </c>
      <c r="F1746">
        <v>0.16314199395770393</v>
      </c>
    </row>
    <row r="1747" spans="1:6">
      <c r="A1747">
        <v>71819</v>
      </c>
      <c r="F1747">
        <v>0.1630901287553648</v>
      </c>
    </row>
    <row r="1748" spans="1:6">
      <c r="A1748">
        <v>71847</v>
      </c>
      <c r="F1748">
        <v>0.1630901287553648</v>
      </c>
    </row>
    <row r="1749" spans="1:6">
      <c r="A1749">
        <v>71853</v>
      </c>
      <c r="F1749">
        <v>0.16296296296296298</v>
      </c>
    </row>
    <row r="1750" spans="1:6">
      <c r="A1750">
        <v>71853</v>
      </c>
      <c r="F1750">
        <v>0.16286644951140064</v>
      </c>
    </row>
    <row r="1751" spans="1:6">
      <c r="A1751">
        <v>71855</v>
      </c>
      <c r="F1751">
        <v>0.16228070175438597</v>
      </c>
    </row>
    <row r="1752" spans="1:6">
      <c r="A1752">
        <v>71866</v>
      </c>
      <c r="F1752">
        <v>0.16209476309226933</v>
      </c>
    </row>
    <row r="1753" spans="1:6">
      <c r="A1753">
        <v>71952</v>
      </c>
      <c r="F1753">
        <v>0.1619718309859155</v>
      </c>
    </row>
    <row r="1754" spans="1:6">
      <c r="A1754">
        <v>71952</v>
      </c>
      <c r="F1754">
        <v>0.16149068322981366</v>
      </c>
    </row>
    <row r="1755" spans="1:6">
      <c r="A1755">
        <v>71964</v>
      </c>
      <c r="F1755">
        <v>0.16101694915254236</v>
      </c>
    </row>
    <row r="1756" spans="1:6">
      <c r="A1756">
        <v>71965</v>
      </c>
      <c r="F1756">
        <v>0.15936254980079681</v>
      </c>
    </row>
    <row r="1757" spans="1:6">
      <c r="A1757">
        <v>71969</v>
      </c>
      <c r="F1757">
        <v>0.1589825119236884</v>
      </c>
    </row>
    <row r="1758" spans="1:6">
      <c r="A1758">
        <v>72025</v>
      </c>
      <c r="F1758">
        <v>0.1589825119236884</v>
      </c>
    </row>
    <row r="1759" spans="1:6">
      <c r="A1759">
        <v>72025</v>
      </c>
      <c r="F1759">
        <v>0.15857605177993528</v>
      </c>
    </row>
    <row r="1760" spans="1:6">
      <c r="A1760">
        <v>72063</v>
      </c>
      <c r="F1760">
        <v>0.15817223198594024</v>
      </c>
    </row>
    <row r="1761" spans="1:6">
      <c r="A1761">
        <v>72066</v>
      </c>
      <c r="F1761">
        <v>0.1580135440180587</v>
      </c>
    </row>
    <row r="1762" spans="1:6">
      <c r="A1762">
        <v>72071</v>
      </c>
      <c r="F1762">
        <v>0.15775401069518716</v>
      </c>
    </row>
    <row r="1763" spans="1:6">
      <c r="A1763">
        <v>72071</v>
      </c>
      <c r="F1763">
        <v>0.15709969788519637</v>
      </c>
    </row>
    <row r="1764" spans="1:6">
      <c r="A1764">
        <v>72099</v>
      </c>
      <c r="F1764">
        <v>0.15602836879432624</v>
      </c>
    </row>
    <row r="1765" spans="1:6">
      <c r="A1765">
        <v>72117</v>
      </c>
      <c r="F1765">
        <v>0.15590200445434299</v>
      </c>
    </row>
    <row r="1766" spans="1:6">
      <c r="A1766">
        <v>72159</v>
      </c>
      <c r="F1766">
        <v>0.15565031982942432</v>
      </c>
    </row>
    <row r="1767" spans="1:6">
      <c r="A1767">
        <v>72190</v>
      </c>
      <c r="F1767">
        <v>0.15565031982942432</v>
      </c>
    </row>
    <row r="1768" spans="1:6">
      <c r="A1768">
        <v>72217</v>
      </c>
      <c r="F1768">
        <v>0.15458937198067632</v>
      </c>
    </row>
    <row r="1769" spans="1:6">
      <c r="A1769">
        <v>72228</v>
      </c>
      <c r="F1769">
        <v>0.15455746367239101</v>
      </c>
    </row>
    <row r="1770" spans="1:6">
      <c r="A1770">
        <v>72258</v>
      </c>
      <c r="F1770">
        <v>0.15447154471544716</v>
      </c>
    </row>
    <row r="1771" spans="1:6">
      <c r="A1771">
        <v>72282</v>
      </c>
      <c r="F1771">
        <v>0.1544461778471139</v>
      </c>
    </row>
    <row r="1772" spans="1:6">
      <c r="A1772">
        <v>72298</v>
      </c>
      <c r="F1772">
        <v>0.15444015444015444</v>
      </c>
    </row>
    <row r="1773" spans="1:6">
      <c r="A1773">
        <v>72309</v>
      </c>
      <c r="F1773">
        <v>0.15444015444015444</v>
      </c>
    </row>
    <row r="1774" spans="1:6">
      <c r="A1774">
        <v>72335</v>
      </c>
      <c r="F1774">
        <v>0.15444015444015444</v>
      </c>
    </row>
    <row r="1775" spans="1:6">
      <c r="A1775">
        <v>72354</v>
      </c>
      <c r="F1775">
        <v>0.1540983606557377</v>
      </c>
    </row>
    <row r="1776" spans="1:6">
      <c r="A1776">
        <v>72460</v>
      </c>
      <c r="F1776">
        <v>0.15372168284789645</v>
      </c>
    </row>
    <row r="1777" spans="1:6">
      <c r="A1777">
        <v>72504</v>
      </c>
      <c r="F1777">
        <v>0.15342465753424658</v>
      </c>
    </row>
    <row r="1778" spans="1:6">
      <c r="A1778">
        <v>72550</v>
      </c>
      <c r="F1778">
        <v>0.15335463258785942</v>
      </c>
    </row>
    <row r="1779" spans="1:6">
      <c r="A1779">
        <v>72570</v>
      </c>
      <c r="F1779">
        <v>0.15335463258785942</v>
      </c>
    </row>
    <row r="1780" spans="1:6">
      <c r="A1780">
        <v>72635</v>
      </c>
      <c r="F1780">
        <v>0.15317919075144509</v>
      </c>
    </row>
    <row r="1781" spans="1:6">
      <c r="A1781">
        <v>72635</v>
      </c>
      <c r="F1781">
        <v>0.15249266862170088</v>
      </c>
    </row>
    <row r="1782" spans="1:6">
      <c r="A1782">
        <v>72643</v>
      </c>
      <c r="F1782">
        <v>0.15231788079470199</v>
      </c>
    </row>
    <row r="1783" spans="1:6">
      <c r="A1783">
        <v>72679</v>
      </c>
      <c r="F1783">
        <v>0.152</v>
      </c>
    </row>
    <row r="1784" spans="1:6">
      <c r="A1784">
        <v>72828</v>
      </c>
      <c r="F1784">
        <v>0.15171503957783641</v>
      </c>
    </row>
    <row r="1785" spans="1:6">
      <c r="A1785">
        <v>72903</v>
      </c>
      <c r="F1785">
        <v>0.15057915057915058</v>
      </c>
    </row>
    <row r="1786" spans="1:6">
      <c r="A1786">
        <v>72905</v>
      </c>
      <c r="F1786">
        <v>0.150278293135436</v>
      </c>
    </row>
    <row r="1787" spans="1:6">
      <c r="A1787">
        <v>72906</v>
      </c>
      <c r="F1787">
        <v>0.15014577259475217</v>
      </c>
    </row>
    <row r="1788" spans="1:6">
      <c r="A1788">
        <v>72940</v>
      </c>
      <c r="F1788">
        <v>0.14988290398126464</v>
      </c>
    </row>
    <row r="1789" spans="1:6">
      <c r="A1789">
        <v>72967</v>
      </c>
      <c r="F1789">
        <v>0.14988290398126464</v>
      </c>
    </row>
    <row r="1790" spans="1:6">
      <c r="A1790">
        <v>72968</v>
      </c>
      <c r="F1790">
        <v>0.14935064935064934</v>
      </c>
    </row>
    <row r="1791" spans="1:6">
      <c r="A1791">
        <v>73059</v>
      </c>
      <c r="F1791">
        <v>0.14901960784313725</v>
      </c>
    </row>
    <row r="1792" spans="1:6">
      <c r="A1792">
        <v>73059</v>
      </c>
      <c r="F1792">
        <v>0.14827586206896551</v>
      </c>
    </row>
    <row r="1793" spans="1:6">
      <c r="A1793">
        <v>73113</v>
      </c>
      <c r="F1793">
        <v>0.14814814814814814</v>
      </c>
    </row>
    <row r="1794" spans="1:6">
      <c r="A1794">
        <v>73170</v>
      </c>
      <c r="F1794">
        <v>0.14791987673343607</v>
      </c>
    </row>
    <row r="1795" spans="1:6">
      <c r="A1795">
        <v>73356</v>
      </c>
      <c r="F1795">
        <v>0.14705882352941177</v>
      </c>
    </row>
    <row r="1796" spans="1:6">
      <c r="A1796">
        <v>73395</v>
      </c>
      <c r="F1796">
        <v>0.14442413162705667</v>
      </c>
    </row>
    <row r="1797" spans="1:6">
      <c r="A1797">
        <v>73448</v>
      </c>
      <c r="F1797">
        <v>0.14343163538873996</v>
      </c>
    </row>
    <row r="1798" spans="1:6">
      <c r="A1798">
        <v>73450</v>
      </c>
      <c r="F1798">
        <v>0.14336283185840709</v>
      </c>
    </row>
    <row r="1799" spans="1:6">
      <c r="A1799">
        <v>73454</v>
      </c>
      <c r="F1799">
        <v>0.14285714285714285</v>
      </c>
    </row>
    <row r="1800" spans="1:6">
      <c r="A1800">
        <v>73455</v>
      </c>
      <c r="F1800">
        <v>0.14285714285714285</v>
      </c>
    </row>
    <row r="1801" spans="1:6">
      <c r="A1801">
        <v>73538</v>
      </c>
      <c r="F1801">
        <v>0.14285714285714285</v>
      </c>
    </row>
    <row r="1802" spans="1:6">
      <c r="A1802">
        <v>73687</v>
      </c>
      <c r="F1802">
        <v>0.14244186046511628</v>
      </c>
    </row>
    <row r="1803" spans="1:6">
      <c r="A1803">
        <v>73691</v>
      </c>
      <c r="F1803">
        <v>0.14239482200647249</v>
      </c>
    </row>
    <row r="1804" spans="1:6">
      <c r="A1804">
        <v>73705</v>
      </c>
      <c r="F1804">
        <v>0.14234234234234233</v>
      </c>
    </row>
    <row r="1805" spans="1:6">
      <c r="A1805">
        <v>73803</v>
      </c>
      <c r="F1805">
        <v>0.14161220043572983</v>
      </c>
    </row>
    <row r="1806" spans="1:6">
      <c r="A1806">
        <v>73807</v>
      </c>
      <c r="F1806">
        <v>0.14141414141414141</v>
      </c>
    </row>
    <row r="1807" spans="1:6">
      <c r="A1807">
        <v>73892</v>
      </c>
      <c r="F1807">
        <v>0.14108910891089108</v>
      </c>
    </row>
    <row r="1808" spans="1:6">
      <c r="A1808">
        <v>73926</v>
      </c>
      <c r="F1808">
        <v>0.14084507042253522</v>
      </c>
    </row>
    <row r="1809" spans="1:6">
      <c r="A1809">
        <v>74004</v>
      </c>
      <c r="F1809">
        <v>0.14071038251366119</v>
      </c>
    </row>
    <row r="1810" spans="1:6">
      <c r="A1810">
        <v>74068</v>
      </c>
      <c r="F1810">
        <v>0.14049586776859505</v>
      </c>
    </row>
    <row r="1811" spans="1:6">
      <c r="A1811">
        <v>74116</v>
      </c>
      <c r="F1811">
        <v>0.14035087719298245</v>
      </c>
    </row>
    <row r="1812" spans="1:6">
      <c r="A1812">
        <v>74165</v>
      </c>
      <c r="F1812">
        <v>0.14030612244897958</v>
      </c>
    </row>
    <row r="1813" spans="1:6">
      <c r="A1813">
        <v>74190</v>
      </c>
      <c r="F1813">
        <v>0.13994910941475827</v>
      </c>
    </row>
    <row r="1814" spans="1:6">
      <c r="A1814">
        <v>74214</v>
      </c>
      <c r="F1814">
        <v>0.13984674329501914</v>
      </c>
    </row>
    <row r="1815" spans="1:6">
      <c r="A1815">
        <v>74250</v>
      </c>
      <c r="F1815">
        <v>0.13934426229508196</v>
      </c>
    </row>
    <row r="1816" spans="1:6">
      <c r="A1816">
        <v>74268</v>
      </c>
      <c r="F1816">
        <v>0.13930348258706468</v>
      </c>
    </row>
    <row r="1817" spans="1:6">
      <c r="A1817">
        <v>74290</v>
      </c>
      <c r="F1817">
        <v>0.13876651982378854</v>
      </c>
    </row>
    <row r="1818" spans="1:6">
      <c r="A1818">
        <v>74293</v>
      </c>
      <c r="F1818">
        <v>0.13876319758672701</v>
      </c>
    </row>
    <row r="1819" spans="1:6">
      <c r="A1819">
        <v>74293</v>
      </c>
      <c r="F1819">
        <v>0.13832853025936601</v>
      </c>
    </row>
    <row r="1820" spans="1:6">
      <c r="A1820">
        <v>74485</v>
      </c>
      <c r="F1820">
        <v>0.13819095477386933</v>
      </c>
    </row>
    <row r="1821" spans="1:6">
      <c r="A1821">
        <v>74538</v>
      </c>
      <c r="F1821">
        <v>0.13803680981595093</v>
      </c>
    </row>
    <row r="1822" spans="1:6">
      <c r="A1822">
        <v>74637</v>
      </c>
      <c r="F1822">
        <v>0.13787375415282391</v>
      </c>
    </row>
    <row r="1823" spans="1:6">
      <c r="A1823">
        <v>74716</v>
      </c>
      <c r="F1823">
        <v>0.13745019920318724</v>
      </c>
    </row>
    <row r="1824" spans="1:6">
      <c r="A1824">
        <v>74805</v>
      </c>
      <c r="F1824">
        <v>0.13714285714285715</v>
      </c>
    </row>
    <row r="1825" spans="1:6">
      <c r="A1825">
        <v>74806</v>
      </c>
      <c r="F1825">
        <v>0.1371280724450194</v>
      </c>
    </row>
    <row r="1826" spans="1:6">
      <c r="A1826">
        <v>74854</v>
      </c>
      <c r="F1826">
        <v>0.13698630136986301</v>
      </c>
    </row>
    <row r="1827" spans="1:6">
      <c r="A1827">
        <v>74859</v>
      </c>
      <c r="F1827">
        <v>0.13672922252010725</v>
      </c>
    </row>
    <row r="1828" spans="1:6">
      <c r="A1828">
        <v>74881</v>
      </c>
      <c r="F1828">
        <v>0.13660477453580902</v>
      </c>
    </row>
    <row r="1829" spans="1:6">
      <c r="A1829">
        <v>74881</v>
      </c>
      <c r="F1829">
        <v>0.13623978201634879</v>
      </c>
    </row>
    <row r="1830" spans="1:6">
      <c r="A1830">
        <v>74918</v>
      </c>
      <c r="F1830">
        <v>0.13588390501319261</v>
      </c>
    </row>
    <row r="1831" spans="1:6">
      <c r="A1831">
        <v>74985</v>
      </c>
      <c r="F1831">
        <v>0.13552631578947369</v>
      </c>
    </row>
    <row r="1832" spans="1:6">
      <c r="A1832">
        <v>75012</v>
      </c>
      <c r="F1832">
        <v>0.1353887399463807</v>
      </c>
    </row>
    <row r="1833" spans="1:6">
      <c r="A1833">
        <v>75027</v>
      </c>
      <c r="F1833">
        <v>0.1353887399463807</v>
      </c>
    </row>
    <row r="1834" spans="1:6">
      <c r="A1834">
        <v>75032</v>
      </c>
      <c r="F1834">
        <v>0.1346704871060172</v>
      </c>
    </row>
    <row r="1835" spans="1:6">
      <c r="A1835">
        <v>75072</v>
      </c>
      <c r="F1835">
        <v>0.13414634146341464</v>
      </c>
    </row>
    <row r="1836" spans="1:6">
      <c r="A1836">
        <v>75114</v>
      </c>
      <c r="F1836">
        <v>0.13405797101449277</v>
      </c>
    </row>
    <row r="1837" spans="1:6">
      <c r="A1837">
        <v>75127</v>
      </c>
      <c r="F1837">
        <v>0.13365155131264916</v>
      </c>
    </row>
    <row r="1838" spans="1:6">
      <c r="A1838">
        <v>75127</v>
      </c>
      <c r="F1838">
        <v>0.13314037626628075</v>
      </c>
    </row>
    <row r="1839" spans="1:6">
      <c r="A1839">
        <v>75154</v>
      </c>
      <c r="F1839">
        <v>0.13188220230473752</v>
      </c>
    </row>
    <row r="1840" spans="1:6">
      <c r="A1840">
        <v>75236</v>
      </c>
      <c r="F1840">
        <v>0.13068181818181818</v>
      </c>
    </row>
    <row r="1841" spans="1:6">
      <c r="A1841">
        <v>75251</v>
      </c>
      <c r="F1841">
        <v>0.13065976714100905</v>
      </c>
    </row>
    <row r="1842" spans="1:6">
      <c r="A1842">
        <v>75261</v>
      </c>
      <c r="F1842">
        <v>0.13050570962479607</v>
      </c>
    </row>
    <row r="1843" spans="1:6">
      <c r="A1843">
        <v>75276</v>
      </c>
      <c r="F1843">
        <v>0.13033175355450238</v>
      </c>
    </row>
    <row r="1844" spans="1:6">
      <c r="A1844">
        <v>75278</v>
      </c>
      <c r="F1844">
        <v>0.12959999999999999</v>
      </c>
    </row>
    <row r="1845" spans="1:6">
      <c r="A1845">
        <v>75283</v>
      </c>
      <c r="F1845">
        <v>0.12936344969199179</v>
      </c>
    </row>
    <row r="1846" spans="1:6">
      <c r="A1846">
        <v>75315</v>
      </c>
      <c r="F1846">
        <v>0.12887828162291171</v>
      </c>
    </row>
    <row r="1847" spans="1:6">
      <c r="A1847">
        <v>75330</v>
      </c>
      <c r="F1847">
        <v>0.12880886426592797</v>
      </c>
    </row>
    <row r="1848" spans="1:6">
      <c r="A1848">
        <v>75342</v>
      </c>
      <c r="F1848">
        <v>0.12864493996569468</v>
      </c>
    </row>
    <row r="1849" spans="1:6">
      <c r="A1849">
        <v>75345</v>
      </c>
      <c r="F1849">
        <v>0.12857142857142856</v>
      </c>
    </row>
    <row r="1850" spans="1:6">
      <c r="A1850">
        <v>75433</v>
      </c>
      <c r="F1850">
        <v>0.1276595744680851</v>
      </c>
    </row>
    <row r="1851" spans="1:6">
      <c r="A1851">
        <v>75437</v>
      </c>
      <c r="F1851">
        <v>0.12734082397003746</v>
      </c>
    </row>
    <row r="1852" spans="1:6">
      <c r="A1852">
        <v>75484</v>
      </c>
      <c r="F1852">
        <v>0.12723214285714285</v>
      </c>
    </row>
    <row r="1853" spans="1:6">
      <c r="A1853">
        <v>75507</v>
      </c>
      <c r="F1853">
        <v>0.12709030100334448</v>
      </c>
    </row>
    <row r="1854" spans="1:6">
      <c r="A1854">
        <v>75507</v>
      </c>
      <c r="F1854">
        <v>0.1270718232044199</v>
      </c>
    </row>
    <row r="1855" spans="1:6">
      <c r="A1855">
        <v>75693</v>
      </c>
      <c r="F1855">
        <v>0.12647058823529411</v>
      </c>
    </row>
    <row r="1856" spans="1:6">
      <c r="A1856">
        <v>75702</v>
      </c>
      <c r="F1856">
        <v>0.12594458438287154</v>
      </c>
    </row>
    <row r="1857" spans="1:6">
      <c r="A1857">
        <v>75702</v>
      </c>
      <c r="F1857">
        <v>0.12222222222222222</v>
      </c>
    </row>
    <row r="1858" spans="1:6">
      <c r="A1858">
        <v>75759</v>
      </c>
      <c r="F1858">
        <v>0.12222222222222222</v>
      </c>
    </row>
    <row r="1859" spans="1:6">
      <c r="A1859">
        <v>75774</v>
      </c>
      <c r="F1859">
        <v>0.12148148148148148</v>
      </c>
    </row>
    <row r="1860" spans="1:6">
      <c r="A1860">
        <v>75774</v>
      </c>
      <c r="F1860">
        <v>0.12114989733059549</v>
      </c>
    </row>
    <row r="1861" spans="1:6">
      <c r="A1861">
        <v>75777</v>
      </c>
      <c r="F1861">
        <v>0.12111292962356793</v>
      </c>
    </row>
    <row r="1862" spans="1:6">
      <c r="A1862">
        <v>75777</v>
      </c>
      <c r="F1862">
        <v>0.12060301507537688</v>
      </c>
    </row>
    <row r="1863" spans="1:6">
      <c r="A1863">
        <v>75794</v>
      </c>
      <c r="F1863">
        <v>0.12039312039312039</v>
      </c>
    </row>
    <row r="1864" spans="1:6">
      <c r="A1864">
        <v>75825</v>
      </c>
      <c r="F1864">
        <v>0.12</v>
      </c>
    </row>
    <row r="1865" spans="1:6">
      <c r="A1865">
        <v>75865</v>
      </c>
      <c r="F1865">
        <v>0.11979166666666667</v>
      </c>
    </row>
    <row r="1866" spans="1:6">
      <c r="A1866">
        <v>75903</v>
      </c>
      <c r="F1866">
        <v>0.11979166666666667</v>
      </c>
    </row>
    <row r="1867" spans="1:6">
      <c r="A1867">
        <v>75922</v>
      </c>
      <c r="F1867">
        <v>0.11940298507462686</v>
      </c>
    </row>
    <row r="1868" spans="1:6">
      <c r="A1868">
        <v>76005</v>
      </c>
      <c r="F1868">
        <v>0.11929824561403508</v>
      </c>
    </row>
    <row r="1869" spans="1:6">
      <c r="A1869">
        <v>76045</v>
      </c>
      <c r="F1869">
        <v>0.11883408071748879</v>
      </c>
    </row>
    <row r="1870" spans="1:6">
      <c r="A1870">
        <v>76068</v>
      </c>
      <c r="F1870">
        <v>0.11829652996845426</v>
      </c>
    </row>
    <row r="1871" spans="1:6">
      <c r="A1871">
        <v>76081</v>
      </c>
      <c r="F1871">
        <v>0.11785714285714285</v>
      </c>
    </row>
    <row r="1872" spans="1:6">
      <c r="A1872">
        <v>76081</v>
      </c>
      <c r="F1872">
        <v>0.11724137931034483</v>
      </c>
    </row>
    <row r="1873" spans="1:6">
      <c r="A1873">
        <v>76140</v>
      </c>
      <c r="F1873">
        <v>0.1171875</v>
      </c>
    </row>
    <row r="1874" spans="1:6">
      <c r="A1874">
        <v>76234</v>
      </c>
      <c r="F1874">
        <v>0.11707317073170732</v>
      </c>
    </row>
    <row r="1875" spans="1:6">
      <c r="A1875">
        <v>76320</v>
      </c>
      <c r="F1875">
        <v>0.11645101663585952</v>
      </c>
    </row>
    <row r="1876" spans="1:6">
      <c r="A1876">
        <v>76412</v>
      </c>
      <c r="F1876">
        <v>0.11564625850340136</v>
      </c>
    </row>
    <row r="1877" spans="1:6">
      <c r="A1877">
        <v>76445</v>
      </c>
      <c r="F1877">
        <v>0.11564625850340136</v>
      </c>
    </row>
    <row r="1878" spans="1:6">
      <c r="A1878">
        <v>76467</v>
      </c>
      <c r="F1878">
        <v>0.11557788944723618</v>
      </c>
    </row>
    <row r="1879" spans="1:6">
      <c r="A1879">
        <v>76532</v>
      </c>
      <c r="F1879">
        <v>0.11516034985422741</v>
      </c>
    </row>
    <row r="1880" spans="1:6">
      <c r="A1880">
        <v>76542</v>
      </c>
      <c r="F1880">
        <v>0.11428571428571428</v>
      </c>
    </row>
    <row r="1881" spans="1:6">
      <c r="A1881">
        <v>76618</v>
      </c>
      <c r="F1881">
        <v>0.11409395973154363</v>
      </c>
    </row>
    <row r="1882" spans="1:6">
      <c r="A1882">
        <v>76624</v>
      </c>
      <c r="F1882">
        <v>0.1137855579868709</v>
      </c>
    </row>
    <row r="1883" spans="1:6">
      <c r="A1883">
        <v>76630</v>
      </c>
      <c r="F1883">
        <v>0.1134020618556701</v>
      </c>
    </row>
    <row r="1884" spans="1:6">
      <c r="A1884">
        <v>76653</v>
      </c>
      <c r="F1884">
        <v>0.11312217194570136</v>
      </c>
    </row>
    <row r="1885" spans="1:6">
      <c r="A1885">
        <v>76773</v>
      </c>
      <c r="F1885">
        <v>0.11304347826086956</v>
      </c>
    </row>
    <row r="1886" spans="1:6">
      <c r="A1886">
        <v>76800</v>
      </c>
      <c r="F1886">
        <v>0.11274509803921569</v>
      </c>
    </row>
    <row r="1887" spans="1:6">
      <c r="A1887">
        <v>76842</v>
      </c>
      <c r="F1887">
        <v>0.1125</v>
      </c>
    </row>
    <row r="1888" spans="1:6">
      <c r="A1888">
        <v>76982</v>
      </c>
      <c r="F1888">
        <v>0.11218836565096953</v>
      </c>
    </row>
    <row r="1889" spans="1:6">
      <c r="A1889">
        <v>76995</v>
      </c>
      <c r="F1889">
        <v>0.11178247734138973</v>
      </c>
    </row>
    <row r="1890" spans="1:6">
      <c r="A1890">
        <v>76998</v>
      </c>
      <c r="F1890">
        <v>0.11170212765957446</v>
      </c>
    </row>
    <row r="1891" spans="1:6">
      <c r="A1891">
        <v>77027</v>
      </c>
      <c r="F1891">
        <v>0.11143695014662756</v>
      </c>
    </row>
    <row r="1892" spans="1:6">
      <c r="A1892">
        <v>77037</v>
      </c>
      <c r="F1892">
        <v>0.1111111111111111</v>
      </c>
    </row>
    <row r="1893" spans="1:6">
      <c r="A1893">
        <v>77044</v>
      </c>
      <c r="F1893">
        <v>0.1111111111111111</v>
      </c>
    </row>
    <row r="1894" spans="1:6">
      <c r="A1894">
        <v>77142</v>
      </c>
      <c r="F1894">
        <v>0.1111111111111111</v>
      </c>
    </row>
    <row r="1895" spans="1:6">
      <c r="A1895">
        <v>77226</v>
      </c>
      <c r="F1895">
        <v>0.1111111111111111</v>
      </c>
    </row>
    <row r="1896" spans="1:6">
      <c r="A1896">
        <v>77297</v>
      </c>
      <c r="F1896">
        <v>0.1111111111111111</v>
      </c>
    </row>
    <row r="1897" spans="1:6">
      <c r="A1897">
        <v>77298</v>
      </c>
      <c r="F1897">
        <v>0.1111111111111111</v>
      </c>
    </row>
    <row r="1898" spans="1:6">
      <c r="A1898">
        <v>77298</v>
      </c>
      <c r="F1898">
        <v>0.11044176706827309</v>
      </c>
    </row>
    <row r="1899" spans="1:6">
      <c r="A1899">
        <v>77343</v>
      </c>
      <c r="F1899">
        <v>0.11</v>
      </c>
    </row>
    <row r="1900" spans="1:6">
      <c r="A1900">
        <v>77353</v>
      </c>
      <c r="F1900">
        <v>0.10980392156862745</v>
      </c>
    </row>
    <row r="1901" spans="1:6">
      <c r="A1901">
        <v>77376</v>
      </c>
      <c r="F1901">
        <v>0.10850439882697947</v>
      </c>
    </row>
    <row r="1902" spans="1:6">
      <c r="A1902">
        <v>77382</v>
      </c>
      <c r="F1902">
        <v>0.10850439882697947</v>
      </c>
    </row>
    <row r="1903" spans="1:6">
      <c r="A1903">
        <v>77437</v>
      </c>
      <c r="F1903">
        <v>0.10714285714285714</v>
      </c>
    </row>
    <row r="1904" spans="1:6">
      <c r="A1904">
        <v>77457</v>
      </c>
      <c r="F1904">
        <v>0.1069182389937107</v>
      </c>
    </row>
    <row r="1905" spans="1:6">
      <c r="A1905">
        <v>77520</v>
      </c>
      <c r="F1905">
        <v>0.10596026490066225</v>
      </c>
    </row>
    <row r="1906" spans="1:6">
      <c r="A1906">
        <v>77568</v>
      </c>
      <c r="F1906">
        <v>0.10596026490066225</v>
      </c>
    </row>
    <row r="1907" spans="1:6">
      <c r="A1907">
        <v>77583</v>
      </c>
      <c r="F1907">
        <v>0.10549450549450549</v>
      </c>
    </row>
    <row r="1908" spans="1:6">
      <c r="A1908">
        <v>77598</v>
      </c>
      <c r="F1908">
        <v>0.10477941176470588</v>
      </c>
    </row>
    <row r="1909" spans="1:6">
      <c r="A1909">
        <v>77610</v>
      </c>
      <c r="F1909">
        <v>0.10476190476190476</v>
      </c>
    </row>
    <row r="1910" spans="1:6">
      <c r="A1910">
        <v>77622</v>
      </c>
      <c r="F1910">
        <v>0.1043613707165109</v>
      </c>
    </row>
    <row r="1911" spans="1:6">
      <c r="A1911">
        <v>77632</v>
      </c>
      <c r="F1911">
        <v>0.10375275938189846</v>
      </c>
    </row>
    <row r="1912" spans="1:6">
      <c r="A1912">
        <v>77766</v>
      </c>
      <c r="F1912">
        <v>0.1037463976945245</v>
      </c>
    </row>
    <row r="1913" spans="1:6">
      <c r="A1913">
        <v>77766</v>
      </c>
      <c r="F1913">
        <v>0.103515625</v>
      </c>
    </row>
    <row r="1914" spans="1:6">
      <c r="A1914">
        <v>77845</v>
      </c>
      <c r="F1914">
        <v>0.1029126213592233</v>
      </c>
    </row>
    <row r="1915" spans="1:6">
      <c r="A1915">
        <v>77863</v>
      </c>
      <c r="F1915">
        <v>0.10273972602739725</v>
      </c>
    </row>
    <row r="1916" spans="1:6">
      <c r="A1916">
        <v>77870</v>
      </c>
      <c r="F1916">
        <v>0.10185185185185185</v>
      </c>
    </row>
    <row r="1917" spans="1:6">
      <c r="A1917">
        <v>77882</v>
      </c>
      <c r="F1917">
        <v>0.10154241645244216</v>
      </c>
    </row>
    <row r="1918" spans="1:6">
      <c r="A1918">
        <v>77972</v>
      </c>
      <c r="F1918">
        <v>0.10138248847926268</v>
      </c>
    </row>
    <row r="1919" spans="1:6">
      <c r="A1919">
        <v>77981</v>
      </c>
      <c r="F1919">
        <v>0.10138248847926268</v>
      </c>
    </row>
    <row r="1920" spans="1:6">
      <c r="A1920">
        <v>78028</v>
      </c>
      <c r="F1920">
        <v>0.10106382978723404</v>
      </c>
    </row>
    <row r="1921" spans="1:6">
      <c r="A1921">
        <v>78041</v>
      </c>
      <c r="F1921">
        <v>0.10101010101010101</v>
      </c>
    </row>
    <row r="1922" spans="1:6">
      <c r="A1922">
        <v>78075</v>
      </c>
      <c r="F1922">
        <v>0.10021786492374728</v>
      </c>
    </row>
    <row r="1923" spans="1:6">
      <c r="A1923">
        <v>78093</v>
      </c>
      <c r="F1923">
        <v>0.1</v>
      </c>
    </row>
    <row r="1924" spans="1:6">
      <c r="A1924">
        <v>78128</v>
      </c>
      <c r="F1924">
        <v>9.9585062240663894E-2</v>
      </c>
    </row>
    <row r="1925" spans="1:6">
      <c r="A1925">
        <v>78285</v>
      </c>
      <c r="F1925">
        <v>9.9533437013996889E-2</v>
      </c>
    </row>
    <row r="1926" spans="1:6">
      <c r="A1926">
        <v>78331</v>
      </c>
      <c r="F1926">
        <v>9.9173553719008267E-2</v>
      </c>
    </row>
    <row r="1927" spans="1:6">
      <c r="A1927">
        <v>78353</v>
      </c>
      <c r="F1927">
        <v>9.9071207430340563E-2</v>
      </c>
    </row>
    <row r="1928" spans="1:6">
      <c r="A1928">
        <v>78394</v>
      </c>
      <c r="F1928">
        <v>9.838998211091235E-2</v>
      </c>
    </row>
    <row r="1929" spans="1:6">
      <c r="A1929">
        <v>78416</v>
      </c>
      <c r="F1929">
        <v>9.8039215686274508E-2</v>
      </c>
    </row>
    <row r="1930" spans="1:6">
      <c r="A1930">
        <v>78420</v>
      </c>
      <c r="F1930">
        <v>9.7872340425531917E-2</v>
      </c>
    </row>
    <row r="1931" spans="1:6">
      <c r="A1931">
        <v>78427</v>
      </c>
      <c r="F1931">
        <v>9.7872340425531917E-2</v>
      </c>
    </row>
    <row r="1932" spans="1:6">
      <c r="A1932">
        <v>78468</v>
      </c>
      <c r="F1932">
        <v>9.7754293262879793E-2</v>
      </c>
    </row>
    <row r="1933" spans="1:6">
      <c r="A1933">
        <v>78497</v>
      </c>
      <c r="F1933">
        <v>9.7468354430379753E-2</v>
      </c>
    </row>
    <row r="1934" spans="1:6">
      <c r="A1934">
        <v>78497</v>
      </c>
      <c r="F1934">
        <v>9.7315436241610737E-2</v>
      </c>
    </row>
    <row r="1935" spans="1:6">
      <c r="A1935">
        <v>78499</v>
      </c>
      <c r="F1935">
        <v>9.7315436241610737E-2</v>
      </c>
    </row>
    <row r="1936" spans="1:6">
      <c r="A1936">
        <v>78569</v>
      </c>
      <c r="F1936">
        <v>9.7087378640776698E-2</v>
      </c>
    </row>
    <row r="1937" spans="1:6">
      <c r="A1937">
        <v>78579</v>
      </c>
      <c r="F1937">
        <v>9.7046413502109699E-2</v>
      </c>
    </row>
    <row r="1938" spans="1:6">
      <c r="A1938">
        <v>78618</v>
      </c>
      <c r="F1938">
        <v>9.6989966555183951E-2</v>
      </c>
    </row>
    <row r="1939" spans="1:6">
      <c r="A1939">
        <v>78642</v>
      </c>
      <c r="F1939">
        <v>9.6354166666666671E-2</v>
      </c>
    </row>
    <row r="1940" spans="1:6">
      <c r="A1940">
        <v>78687</v>
      </c>
      <c r="F1940">
        <v>9.6354166666666671E-2</v>
      </c>
    </row>
    <row r="1941" spans="1:6">
      <c r="A1941">
        <v>78710</v>
      </c>
      <c r="F1941">
        <v>9.6317280453257784E-2</v>
      </c>
    </row>
    <row r="1942" spans="1:6">
      <c r="A1942">
        <v>78720</v>
      </c>
      <c r="F1942">
        <v>9.6234309623430964E-2</v>
      </c>
    </row>
    <row r="1943" spans="1:6">
      <c r="A1943">
        <v>78789</v>
      </c>
      <c r="F1943">
        <v>9.5846645367412137E-2</v>
      </c>
    </row>
    <row r="1944" spans="1:6">
      <c r="A1944">
        <v>78825</v>
      </c>
      <c r="F1944">
        <v>9.5723014256619138E-2</v>
      </c>
    </row>
    <row r="1945" spans="1:6">
      <c r="A1945">
        <v>78901</v>
      </c>
      <c r="F1945">
        <v>9.5238095238095233E-2</v>
      </c>
    </row>
    <row r="1946" spans="1:6">
      <c r="A1946">
        <v>78931</v>
      </c>
      <c r="F1946">
        <v>9.4845360824742264E-2</v>
      </c>
    </row>
    <row r="1947" spans="1:6">
      <c r="A1947">
        <v>78939</v>
      </c>
      <c r="F1947">
        <v>9.4845360824742264E-2</v>
      </c>
    </row>
    <row r="1948" spans="1:6">
      <c r="A1948">
        <v>78952</v>
      </c>
      <c r="F1948">
        <v>9.4707520891364902E-2</v>
      </c>
    </row>
    <row r="1949" spans="1:6">
      <c r="A1949">
        <v>79143</v>
      </c>
      <c r="F1949">
        <v>9.4632768361581923E-2</v>
      </c>
    </row>
    <row r="1950" spans="1:6">
      <c r="A1950">
        <v>79146</v>
      </c>
      <c r="F1950">
        <v>9.380234505862646E-2</v>
      </c>
    </row>
    <row r="1951" spans="1:6">
      <c r="A1951">
        <v>79146</v>
      </c>
      <c r="F1951">
        <v>9.3354430379746833E-2</v>
      </c>
    </row>
    <row r="1952" spans="1:6">
      <c r="A1952">
        <v>79174</v>
      </c>
      <c r="F1952">
        <v>9.3354430379746833E-2</v>
      </c>
    </row>
    <row r="1953" spans="1:6">
      <c r="A1953">
        <v>79205</v>
      </c>
      <c r="F1953">
        <v>9.3023255813953487E-2</v>
      </c>
    </row>
    <row r="1954" spans="1:6">
      <c r="A1954">
        <v>79410</v>
      </c>
      <c r="F1954">
        <v>9.3023255813953487E-2</v>
      </c>
    </row>
    <row r="1955" spans="1:6">
      <c r="A1955">
        <v>79419</v>
      </c>
      <c r="F1955">
        <v>9.3023255813953487E-2</v>
      </c>
    </row>
    <row r="1956" spans="1:6">
      <c r="A1956">
        <v>79456</v>
      </c>
      <c r="F1956">
        <v>9.2819614711033269E-2</v>
      </c>
    </row>
    <row r="1957" spans="1:6">
      <c r="A1957">
        <v>79529</v>
      </c>
      <c r="F1957">
        <v>9.2664092664092659E-2</v>
      </c>
    </row>
    <row r="1958" spans="1:6">
      <c r="A1958">
        <v>79530</v>
      </c>
      <c r="F1958">
        <v>9.2526690391459068E-2</v>
      </c>
    </row>
    <row r="1959" spans="1:6">
      <c r="A1959">
        <v>79593</v>
      </c>
      <c r="F1959">
        <v>9.2526690391459068E-2</v>
      </c>
    </row>
    <row r="1960" spans="1:6">
      <c r="A1960">
        <v>79593</v>
      </c>
      <c r="F1960">
        <v>9.1503267973856203E-2</v>
      </c>
    </row>
    <row r="1961" spans="1:6">
      <c r="A1961">
        <v>79607</v>
      </c>
      <c r="F1961">
        <v>9.1503267973856203E-2</v>
      </c>
    </row>
    <row r="1962" spans="1:6">
      <c r="A1962">
        <v>79632</v>
      </c>
      <c r="F1962">
        <v>9.1106290672451198E-2</v>
      </c>
    </row>
    <row r="1963" spans="1:6">
      <c r="A1963">
        <v>79689</v>
      </c>
      <c r="F1963">
        <v>9.0651558073654395E-2</v>
      </c>
    </row>
    <row r="1964" spans="1:6">
      <c r="A1964">
        <v>79734</v>
      </c>
      <c r="F1964">
        <v>9.0651558073654395E-2</v>
      </c>
    </row>
    <row r="1965" spans="1:6">
      <c r="A1965">
        <v>79761</v>
      </c>
      <c r="F1965">
        <v>9.034907597535935E-2</v>
      </c>
    </row>
    <row r="1966" spans="1:6">
      <c r="A1966">
        <v>79800</v>
      </c>
      <c r="F1966">
        <v>9.034907597535935E-2</v>
      </c>
    </row>
    <row r="1967" spans="1:6">
      <c r="A1967">
        <v>79803</v>
      </c>
      <c r="F1967">
        <v>9.0225563909774431E-2</v>
      </c>
    </row>
    <row r="1968" spans="1:6">
      <c r="A1968">
        <v>79823</v>
      </c>
      <c r="F1968">
        <v>9.0146750524109018E-2</v>
      </c>
    </row>
    <row r="1969" spans="1:6">
      <c r="A1969">
        <v>79865</v>
      </c>
      <c r="F1969">
        <v>8.9947089947089942E-2</v>
      </c>
    </row>
    <row r="1970" spans="1:6">
      <c r="A1970">
        <v>79908</v>
      </c>
      <c r="F1970">
        <v>8.9861751152073732E-2</v>
      </c>
    </row>
    <row r="1971" spans="1:6">
      <c r="A1971">
        <v>79930</v>
      </c>
      <c r="F1971">
        <v>8.9743589743589744E-2</v>
      </c>
    </row>
    <row r="1972" spans="1:6">
      <c r="A1972">
        <v>79941</v>
      </c>
      <c r="F1972">
        <v>8.9725036179450074E-2</v>
      </c>
    </row>
    <row r="1973" spans="1:6">
      <c r="A1973">
        <v>79946</v>
      </c>
      <c r="F1973">
        <v>8.9420654911838787E-2</v>
      </c>
    </row>
    <row r="1974" spans="1:6">
      <c r="A1974">
        <v>80011</v>
      </c>
      <c r="F1974">
        <v>8.9171974522292988E-2</v>
      </c>
    </row>
    <row r="1975" spans="1:6">
      <c r="A1975">
        <v>80067</v>
      </c>
      <c r="F1975">
        <v>8.9068825910931168E-2</v>
      </c>
    </row>
    <row r="1976" spans="1:6">
      <c r="A1976">
        <v>80124</v>
      </c>
      <c r="F1976">
        <v>8.8709677419354843E-2</v>
      </c>
    </row>
    <row r="1977" spans="1:6">
      <c r="A1977">
        <v>80124</v>
      </c>
      <c r="F1977">
        <v>8.8405797101449274E-2</v>
      </c>
    </row>
    <row r="1978" spans="1:6">
      <c r="A1978">
        <v>80134</v>
      </c>
      <c r="F1978">
        <v>8.8235294117647065E-2</v>
      </c>
    </row>
    <row r="1979" spans="1:6">
      <c r="A1979">
        <v>80134</v>
      </c>
      <c r="F1979">
        <v>8.8186356073211319E-2</v>
      </c>
    </row>
    <row r="1980" spans="1:6">
      <c r="A1980">
        <v>80134</v>
      </c>
      <c r="F1980">
        <v>8.7759815242494224E-2</v>
      </c>
    </row>
    <row r="1981" spans="1:6">
      <c r="A1981">
        <v>80141</v>
      </c>
      <c r="F1981">
        <v>8.771929824561403E-2</v>
      </c>
    </row>
    <row r="1982" spans="1:6">
      <c r="A1982">
        <v>80144</v>
      </c>
      <c r="F1982">
        <v>8.7378640776699032E-2</v>
      </c>
    </row>
    <row r="1983" spans="1:6">
      <c r="A1983">
        <v>80184</v>
      </c>
      <c r="F1983">
        <v>8.6580086580086577E-2</v>
      </c>
    </row>
    <row r="1984" spans="1:6">
      <c r="A1984">
        <v>80317</v>
      </c>
      <c r="F1984">
        <v>8.6309523809523808E-2</v>
      </c>
    </row>
    <row r="1985" spans="1:6">
      <c r="A1985">
        <v>80336</v>
      </c>
      <c r="F1985">
        <v>8.5714285714285715E-2</v>
      </c>
    </row>
    <row r="1986" spans="1:6">
      <c r="A1986">
        <v>80360</v>
      </c>
      <c r="F1986">
        <v>8.5674157303370788E-2</v>
      </c>
    </row>
    <row r="1987" spans="1:6">
      <c r="A1987">
        <v>80395</v>
      </c>
      <c r="F1987">
        <v>8.5585585585585586E-2</v>
      </c>
    </row>
    <row r="1988" spans="1:6">
      <c r="A1988">
        <v>80398</v>
      </c>
      <c r="F1988">
        <v>8.5413929040735873E-2</v>
      </c>
    </row>
    <row r="1989" spans="1:6">
      <c r="A1989">
        <v>80427</v>
      </c>
      <c r="F1989">
        <v>8.520179372197309E-2</v>
      </c>
    </row>
    <row r="1990" spans="1:6">
      <c r="A1990">
        <v>80573</v>
      </c>
      <c r="F1990">
        <v>8.5043988269794715E-2</v>
      </c>
    </row>
    <row r="1991" spans="1:6">
      <c r="A1991">
        <v>80573</v>
      </c>
      <c r="F1991">
        <v>8.5039370078740156E-2</v>
      </c>
    </row>
    <row r="1992" spans="1:6">
      <c r="A1992">
        <v>80589</v>
      </c>
      <c r="F1992">
        <v>8.4468664850136238E-2</v>
      </c>
    </row>
    <row r="1993" spans="1:6">
      <c r="A1993">
        <v>80617</v>
      </c>
      <c r="F1993">
        <v>8.4388185654008435E-2</v>
      </c>
    </row>
    <row r="1994" spans="1:6">
      <c r="A1994">
        <v>80685</v>
      </c>
      <c r="F1994">
        <v>8.3769633507853408E-2</v>
      </c>
    </row>
    <row r="1995" spans="1:6">
      <c r="A1995">
        <v>80695</v>
      </c>
      <c r="F1995">
        <v>8.3526682134570762E-2</v>
      </c>
    </row>
    <row r="1996" spans="1:6">
      <c r="A1996">
        <v>80739</v>
      </c>
      <c r="F1996">
        <v>8.2857142857142851E-2</v>
      </c>
    </row>
    <row r="1997" spans="1:6">
      <c r="A1997">
        <v>80763</v>
      </c>
      <c r="F1997">
        <v>8.2644628099173556E-2</v>
      </c>
    </row>
    <row r="1998" spans="1:6">
      <c r="A1998">
        <v>80812</v>
      </c>
      <c r="F1998">
        <v>8.1967213114754092E-2</v>
      </c>
    </row>
    <row r="1999" spans="1:6">
      <c r="A1999">
        <v>80872</v>
      </c>
      <c r="F1999">
        <v>8.1560283687943269E-2</v>
      </c>
    </row>
    <row r="2000" spans="1:6">
      <c r="A2000">
        <v>80910</v>
      </c>
      <c r="F2000">
        <v>8.1481481481481488E-2</v>
      </c>
    </row>
    <row r="2001" spans="1:6">
      <c r="A2001">
        <v>80950</v>
      </c>
      <c r="F2001">
        <v>8.1132075471698109E-2</v>
      </c>
    </row>
    <row r="2002" spans="1:6">
      <c r="A2002">
        <v>80952</v>
      </c>
      <c r="F2002">
        <v>8.1132075471698109E-2</v>
      </c>
    </row>
    <row r="2003" spans="1:6">
      <c r="A2003">
        <v>80982</v>
      </c>
      <c r="F2003">
        <v>8.1115335868187574E-2</v>
      </c>
    </row>
    <row r="2004" spans="1:6">
      <c r="A2004">
        <v>80995</v>
      </c>
      <c r="F2004">
        <v>8.1081081081081086E-2</v>
      </c>
    </row>
    <row r="2005" spans="1:6">
      <c r="A2005">
        <v>81044</v>
      </c>
      <c r="F2005">
        <v>8.1081081081081086E-2</v>
      </c>
    </row>
    <row r="2006" spans="1:6">
      <c r="A2006">
        <v>81051</v>
      </c>
      <c r="F2006">
        <v>8.0867850098619326E-2</v>
      </c>
    </row>
    <row r="2007" spans="1:6">
      <c r="A2007">
        <v>81168</v>
      </c>
      <c r="F2007">
        <v>8.085106382978724E-2</v>
      </c>
    </row>
    <row r="2008" spans="1:6">
      <c r="A2008">
        <v>81169</v>
      </c>
      <c r="F2008">
        <v>8.085106382978724E-2</v>
      </c>
    </row>
    <row r="2009" spans="1:6">
      <c r="A2009">
        <v>81205</v>
      </c>
      <c r="F2009">
        <v>8.0338266384778007E-2</v>
      </c>
    </row>
    <row r="2010" spans="1:6">
      <c r="A2010">
        <v>81217</v>
      </c>
      <c r="F2010">
        <v>0.08</v>
      </c>
    </row>
    <row r="2011" spans="1:6">
      <c r="A2011">
        <v>81217</v>
      </c>
      <c r="F2011">
        <v>0.08</v>
      </c>
    </row>
    <row r="2012" spans="1:6">
      <c r="A2012">
        <v>81246</v>
      </c>
      <c r="F2012">
        <v>7.9840319361277445E-2</v>
      </c>
    </row>
    <row r="2013" spans="1:6">
      <c r="A2013">
        <v>81300</v>
      </c>
      <c r="F2013">
        <v>7.9681274900398405E-2</v>
      </c>
    </row>
    <row r="2014" spans="1:6">
      <c r="A2014">
        <v>81320</v>
      </c>
      <c r="F2014">
        <v>7.7586206896551727E-2</v>
      </c>
    </row>
    <row r="2015" spans="1:6">
      <c r="A2015">
        <v>81361</v>
      </c>
      <c r="F2015">
        <v>7.7328646748681895E-2</v>
      </c>
    </row>
    <row r="2016" spans="1:6">
      <c r="A2016">
        <v>81361</v>
      </c>
      <c r="F2016">
        <v>7.7142857142857138E-2</v>
      </c>
    </row>
    <row r="2017" spans="1:6">
      <c r="A2017">
        <v>81380</v>
      </c>
      <c r="F2017">
        <v>7.7142857142857138E-2</v>
      </c>
    </row>
    <row r="2018" spans="1:6">
      <c r="A2018">
        <v>81574</v>
      </c>
      <c r="F2018">
        <v>7.6923076923076927E-2</v>
      </c>
    </row>
    <row r="2019" spans="1:6">
      <c r="A2019">
        <v>81657</v>
      </c>
      <c r="F2019">
        <v>7.6923076923076927E-2</v>
      </c>
    </row>
    <row r="2020" spans="1:6">
      <c r="A2020">
        <v>81698</v>
      </c>
      <c r="F2020">
        <v>7.6923076923076927E-2</v>
      </c>
    </row>
    <row r="2021" spans="1:6">
      <c r="A2021">
        <v>81698</v>
      </c>
      <c r="F2021">
        <v>7.6388888888888895E-2</v>
      </c>
    </row>
    <row r="2022" spans="1:6">
      <c r="A2022">
        <v>81702</v>
      </c>
      <c r="F2022">
        <v>7.6190476190476197E-2</v>
      </c>
    </row>
    <row r="2023" spans="1:6">
      <c r="A2023">
        <v>81741</v>
      </c>
      <c r="F2023">
        <v>7.6023391812865493E-2</v>
      </c>
    </row>
    <row r="2024" spans="1:6">
      <c r="A2024">
        <v>81795</v>
      </c>
      <c r="F2024">
        <v>7.5949367088607597E-2</v>
      </c>
    </row>
    <row r="2025" spans="1:6">
      <c r="A2025">
        <v>81843</v>
      </c>
      <c r="F2025">
        <v>7.5916230366492143E-2</v>
      </c>
    </row>
    <row r="2026" spans="1:6">
      <c r="A2026">
        <v>81929</v>
      </c>
      <c r="F2026">
        <v>7.5657894736842105E-2</v>
      </c>
    </row>
    <row r="2027" spans="1:6">
      <c r="A2027">
        <v>81975</v>
      </c>
      <c r="F2027">
        <v>7.5342465753424653E-2</v>
      </c>
    </row>
    <row r="2028" spans="1:6">
      <c r="A2028">
        <v>82014</v>
      </c>
      <c r="F2028">
        <v>7.4912891986062713E-2</v>
      </c>
    </row>
    <row r="2029" spans="1:6">
      <c r="A2029">
        <v>82017</v>
      </c>
      <c r="F2029">
        <v>7.4850299401197598E-2</v>
      </c>
    </row>
    <row r="2030" spans="1:6">
      <c r="A2030">
        <v>82020</v>
      </c>
      <c r="F2030">
        <v>7.4712643678160925E-2</v>
      </c>
    </row>
    <row r="2031" spans="1:6">
      <c r="A2031">
        <v>82025</v>
      </c>
      <c r="F2031">
        <v>7.4398249452954049E-2</v>
      </c>
    </row>
    <row r="2032" spans="1:6">
      <c r="A2032">
        <v>82032</v>
      </c>
      <c r="F2032">
        <v>7.4398249452954049E-2</v>
      </c>
    </row>
    <row r="2033" spans="1:6">
      <c r="A2033">
        <v>82032</v>
      </c>
      <c r="F2033">
        <v>7.4336283185840707E-2</v>
      </c>
    </row>
    <row r="2034" spans="1:6">
      <c r="A2034">
        <v>82072</v>
      </c>
      <c r="F2034">
        <v>7.4245939675174011E-2</v>
      </c>
    </row>
    <row r="2035" spans="1:6">
      <c r="A2035">
        <v>82122</v>
      </c>
      <c r="F2035">
        <v>7.407407407407407E-2</v>
      </c>
    </row>
    <row r="2036" spans="1:6">
      <c r="A2036">
        <v>82170</v>
      </c>
      <c r="F2036">
        <v>7.3913043478260873E-2</v>
      </c>
    </row>
    <row r="2037" spans="1:6">
      <c r="A2037">
        <v>82224</v>
      </c>
      <c r="F2037">
        <v>7.3608617594254938E-2</v>
      </c>
    </row>
    <row r="2038" spans="1:6">
      <c r="A2038">
        <v>82326</v>
      </c>
      <c r="F2038">
        <v>7.2916666666666671E-2</v>
      </c>
    </row>
    <row r="2039" spans="1:6">
      <c r="A2039">
        <v>82332</v>
      </c>
      <c r="F2039">
        <v>7.289293849658314E-2</v>
      </c>
    </row>
    <row r="2040" spans="1:6">
      <c r="A2040">
        <v>82333</v>
      </c>
      <c r="F2040">
        <v>7.2319201995012475E-2</v>
      </c>
    </row>
    <row r="2041" spans="1:6">
      <c r="A2041">
        <v>82347</v>
      </c>
      <c r="F2041">
        <v>7.1646341463414628E-2</v>
      </c>
    </row>
    <row r="2042" spans="1:6">
      <c r="A2042">
        <v>82347</v>
      </c>
      <c r="F2042">
        <v>7.1583514099783085E-2</v>
      </c>
    </row>
    <row r="2043" spans="1:6">
      <c r="A2043">
        <v>82384</v>
      </c>
      <c r="F2043">
        <v>7.1186440677966104E-2</v>
      </c>
    </row>
    <row r="2044" spans="1:6">
      <c r="A2044">
        <v>82427</v>
      </c>
      <c r="F2044">
        <v>6.9868995633187769E-2</v>
      </c>
    </row>
    <row r="2045" spans="1:6">
      <c r="A2045">
        <v>82460</v>
      </c>
      <c r="F2045">
        <v>6.8901303538175043E-2</v>
      </c>
    </row>
    <row r="2046" spans="1:6">
      <c r="A2046">
        <v>82497</v>
      </c>
      <c r="F2046">
        <v>6.8750000000000006E-2</v>
      </c>
    </row>
    <row r="2047" spans="1:6">
      <c r="A2047">
        <v>82504</v>
      </c>
      <c r="F2047">
        <v>6.8471337579617833E-2</v>
      </c>
    </row>
    <row r="2048" spans="1:6">
      <c r="A2048">
        <v>82571</v>
      </c>
      <c r="F2048">
        <v>6.8273092369477914E-2</v>
      </c>
    </row>
    <row r="2049" spans="1:6">
      <c r="A2049">
        <v>82576</v>
      </c>
      <c r="F2049">
        <v>6.7901234567901231E-2</v>
      </c>
    </row>
    <row r="2050" spans="1:6">
      <c r="A2050">
        <v>82582</v>
      </c>
      <c r="F2050">
        <v>6.7901234567901231E-2</v>
      </c>
    </row>
    <row r="2051" spans="1:6">
      <c r="A2051">
        <v>82584</v>
      </c>
      <c r="F2051">
        <v>6.7901234567901231E-2</v>
      </c>
    </row>
    <row r="2052" spans="1:6">
      <c r="A2052">
        <v>82623</v>
      </c>
      <c r="F2052">
        <v>6.7901234567901231E-2</v>
      </c>
    </row>
    <row r="2053" spans="1:6">
      <c r="A2053">
        <v>82657</v>
      </c>
      <c r="F2053">
        <v>6.7864271457085831E-2</v>
      </c>
    </row>
    <row r="2054" spans="1:6">
      <c r="A2054">
        <v>82716</v>
      </c>
      <c r="F2054">
        <v>6.7829457364341081E-2</v>
      </c>
    </row>
    <row r="2055" spans="1:6">
      <c r="A2055">
        <v>82733</v>
      </c>
      <c r="F2055">
        <v>6.7829457364341081E-2</v>
      </c>
    </row>
    <row r="2056" spans="1:6">
      <c r="A2056">
        <v>82800</v>
      </c>
      <c r="F2056">
        <v>6.7641681901279713E-2</v>
      </c>
    </row>
    <row r="2057" spans="1:6">
      <c r="A2057">
        <v>82800</v>
      </c>
      <c r="F2057">
        <v>6.7641681901279713E-2</v>
      </c>
    </row>
    <row r="2058" spans="1:6">
      <c r="A2058">
        <v>83003</v>
      </c>
      <c r="F2058">
        <v>6.7510548523206745E-2</v>
      </c>
    </row>
    <row r="2059" spans="1:6">
      <c r="A2059">
        <v>83033</v>
      </c>
      <c r="F2059">
        <v>6.7137809187279157E-2</v>
      </c>
    </row>
    <row r="2060" spans="1:6">
      <c r="A2060">
        <v>83145</v>
      </c>
      <c r="F2060">
        <v>6.6810344827586202E-2</v>
      </c>
    </row>
    <row r="2061" spans="1:6">
      <c r="A2061">
        <v>83151</v>
      </c>
      <c r="F2061">
        <v>6.6810344827586202E-2</v>
      </c>
    </row>
    <row r="2062" spans="1:6">
      <c r="A2062">
        <v>83151</v>
      </c>
      <c r="F2062">
        <v>6.6312997347480113E-2</v>
      </c>
    </row>
    <row r="2063" spans="1:6">
      <c r="A2063">
        <v>83257</v>
      </c>
      <c r="F2063">
        <v>6.6276803118908378E-2</v>
      </c>
    </row>
    <row r="2064" spans="1:6">
      <c r="A2064">
        <v>83273</v>
      </c>
      <c r="F2064">
        <v>6.6265060240963861E-2</v>
      </c>
    </row>
    <row r="2065" spans="1:6">
      <c r="A2065">
        <v>83443</v>
      </c>
      <c r="F2065">
        <v>6.5789473684210523E-2</v>
      </c>
    </row>
    <row r="2066" spans="1:6">
      <c r="A2066">
        <v>83512</v>
      </c>
      <c r="F2066">
        <v>6.5326633165829151E-2</v>
      </c>
    </row>
    <row r="2067" spans="1:6">
      <c r="A2067">
        <v>83528</v>
      </c>
      <c r="F2067">
        <v>6.5217391304347824E-2</v>
      </c>
    </row>
    <row r="2068" spans="1:6">
      <c r="A2068">
        <v>83664</v>
      </c>
      <c r="F2068">
        <v>6.5217391304347824E-2</v>
      </c>
    </row>
    <row r="2069" spans="1:6">
      <c r="A2069">
        <v>83715</v>
      </c>
      <c r="F2069">
        <v>6.5104166666666671E-2</v>
      </c>
    </row>
    <row r="2070" spans="1:6">
      <c r="A2070">
        <v>83790</v>
      </c>
      <c r="F2070">
        <v>6.5079365079365084E-2</v>
      </c>
    </row>
    <row r="2071" spans="1:6">
      <c r="A2071">
        <v>83829</v>
      </c>
      <c r="F2071">
        <v>6.4564564564564567E-2</v>
      </c>
    </row>
    <row r="2072" spans="1:6">
      <c r="A2072">
        <v>83829</v>
      </c>
      <c r="F2072">
        <v>6.3559322033898302E-2</v>
      </c>
    </row>
    <row r="2073" spans="1:6">
      <c r="A2073">
        <v>83837</v>
      </c>
      <c r="F2073">
        <v>6.3535911602209949E-2</v>
      </c>
    </row>
    <row r="2074" spans="1:6">
      <c r="A2074">
        <v>83844</v>
      </c>
      <c r="F2074">
        <v>6.2921348314606745E-2</v>
      </c>
    </row>
    <row r="2075" spans="1:6">
      <c r="A2075">
        <v>83844</v>
      </c>
      <c r="F2075">
        <v>6.2780269058295965E-2</v>
      </c>
    </row>
    <row r="2076" spans="1:6">
      <c r="A2076">
        <v>83844</v>
      </c>
      <c r="F2076">
        <v>6.25E-2</v>
      </c>
    </row>
    <row r="2077" spans="1:6">
      <c r="A2077">
        <v>83891</v>
      </c>
      <c r="F2077">
        <v>6.2404870624048703E-2</v>
      </c>
    </row>
    <row r="2078" spans="1:6">
      <c r="A2078">
        <v>83917</v>
      </c>
      <c r="F2078">
        <v>6.2388591800356503E-2</v>
      </c>
    </row>
    <row r="2079" spans="1:6">
      <c r="A2079">
        <v>84117</v>
      </c>
      <c r="F2079">
        <v>6.1813186813186816E-2</v>
      </c>
    </row>
    <row r="2080" spans="1:6">
      <c r="A2080">
        <v>84169</v>
      </c>
      <c r="F2080">
        <v>6.1518324607329845E-2</v>
      </c>
    </row>
    <row r="2081" spans="1:6">
      <c r="A2081">
        <v>84169</v>
      </c>
      <c r="F2081">
        <v>6.1363636363636363E-2</v>
      </c>
    </row>
    <row r="2082" spans="1:6">
      <c r="A2082">
        <v>84196</v>
      </c>
      <c r="F2082">
        <v>6.1032863849765258E-2</v>
      </c>
    </row>
    <row r="2083" spans="1:6">
      <c r="A2083">
        <v>84219</v>
      </c>
      <c r="F2083">
        <v>6.0913705583756347E-2</v>
      </c>
    </row>
    <row r="2084" spans="1:6">
      <c r="A2084">
        <v>84219</v>
      </c>
      <c r="F2084">
        <v>6.0465116279069767E-2</v>
      </c>
    </row>
    <row r="2085" spans="1:6">
      <c r="A2085">
        <v>84460</v>
      </c>
      <c r="F2085">
        <v>6.0465116279069767E-2</v>
      </c>
    </row>
    <row r="2086" spans="1:6">
      <c r="A2086">
        <v>84574</v>
      </c>
      <c r="F2086">
        <v>5.9602649006622516E-2</v>
      </c>
    </row>
    <row r="2087" spans="1:6">
      <c r="A2087">
        <v>84618</v>
      </c>
      <c r="F2087">
        <v>5.905511811023622E-2</v>
      </c>
    </row>
    <row r="2088" spans="1:6">
      <c r="A2088">
        <v>84618</v>
      </c>
      <c r="F2088">
        <v>5.8571428571428573E-2</v>
      </c>
    </row>
    <row r="2089" spans="1:6">
      <c r="A2089">
        <v>84835</v>
      </c>
      <c r="F2089">
        <v>5.8394160583941604E-2</v>
      </c>
    </row>
    <row r="2090" spans="1:6">
      <c r="A2090">
        <v>84865</v>
      </c>
      <c r="F2090">
        <v>5.8201058201058198E-2</v>
      </c>
    </row>
    <row r="2091" spans="1:6">
      <c r="A2091">
        <v>84906</v>
      </c>
      <c r="F2091">
        <v>5.7877813504823149E-2</v>
      </c>
    </row>
    <row r="2092" spans="1:6">
      <c r="A2092">
        <v>84906</v>
      </c>
      <c r="F2092">
        <v>5.7692307692307696E-2</v>
      </c>
    </row>
    <row r="2093" spans="1:6">
      <c r="A2093">
        <v>84953</v>
      </c>
      <c r="F2093">
        <v>5.7553956834532377E-2</v>
      </c>
    </row>
    <row r="2094" spans="1:6">
      <c r="A2094">
        <v>85072</v>
      </c>
      <c r="F2094">
        <v>5.7542768273716953E-2</v>
      </c>
    </row>
    <row r="2095" spans="1:6">
      <c r="A2095">
        <v>85431</v>
      </c>
      <c r="F2095">
        <v>5.7542768273716953E-2</v>
      </c>
    </row>
    <row r="2096" spans="1:6">
      <c r="A2096">
        <v>85485</v>
      </c>
      <c r="F2096">
        <v>5.7142857142857141E-2</v>
      </c>
    </row>
    <row r="2097" spans="1:6">
      <c r="A2097">
        <v>85606</v>
      </c>
      <c r="F2097">
        <v>5.701754385964912E-2</v>
      </c>
    </row>
    <row r="2098" spans="1:6">
      <c r="A2098">
        <v>85620</v>
      </c>
      <c r="F2098">
        <v>5.6666666666666664E-2</v>
      </c>
    </row>
    <row r="2099" spans="1:6">
      <c r="A2099">
        <v>85683</v>
      </c>
      <c r="F2099">
        <v>5.6074766355140186E-2</v>
      </c>
    </row>
    <row r="2100" spans="1:6">
      <c r="A2100">
        <v>85693</v>
      </c>
      <c r="F2100">
        <v>5.5891238670694864E-2</v>
      </c>
    </row>
    <row r="2101" spans="1:6">
      <c r="A2101">
        <v>85696</v>
      </c>
      <c r="F2101">
        <v>5.5555555555555552E-2</v>
      </c>
    </row>
    <row r="2102" spans="1:6">
      <c r="A2102">
        <v>85696</v>
      </c>
      <c r="F2102">
        <v>5.4794520547945202E-2</v>
      </c>
    </row>
    <row r="2103" spans="1:6">
      <c r="A2103">
        <v>85710</v>
      </c>
      <c r="F2103">
        <v>5.4794520547945202E-2</v>
      </c>
    </row>
    <row r="2104" spans="1:6">
      <c r="A2104">
        <v>85728</v>
      </c>
      <c r="F2104">
        <v>5.4726368159203981E-2</v>
      </c>
    </row>
    <row r="2105" spans="1:6">
      <c r="A2105">
        <v>85738</v>
      </c>
      <c r="F2105">
        <v>5.4621848739495799E-2</v>
      </c>
    </row>
    <row r="2106" spans="1:6">
      <c r="A2106">
        <v>85844</v>
      </c>
      <c r="F2106">
        <v>5.3658536585365853E-2</v>
      </c>
    </row>
    <row r="2107" spans="1:6">
      <c r="A2107">
        <v>86037</v>
      </c>
      <c r="F2107">
        <v>5.3658536585365853E-2</v>
      </c>
    </row>
    <row r="2108" spans="1:6">
      <c r="A2108">
        <v>86111</v>
      </c>
      <c r="F2108">
        <v>5.3299492385786802E-2</v>
      </c>
    </row>
    <row r="2109" spans="1:6">
      <c r="A2109">
        <v>86358</v>
      </c>
      <c r="F2109">
        <v>5.1546391752577317E-2</v>
      </c>
    </row>
    <row r="2110" spans="1:6">
      <c r="A2110">
        <v>86424</v>
      </c>
      <c r="F2110">
        <v>5.128205128205128E-2</v>
      </c>
    </row>
    <row r="2111" spans="1:6">
      <c r="A2111">
        <v>86429</v>
      </c>
      <c r="F2111">
        <v>5.1224944320712694E-2</v>
      </c>
    </row>
    <row r="2112" spans="1:6">
      <c r="A2112">
        <v>86580</v>
      </c>
      <c r="F2112">
        <v>5.1075268817204304E-2</v>
      </c>
    </row>
    <row r="2113" spans="1:6">
      <c r="A2113">
        <v>86610</v>
      </c>
      <c r="F2113">
        <v>5.0531914893617018E-2</v>
      </c>
    </row>
    <row r="2114" spans="1:6">
      <c r="A2114">
        <v>86718</v>
      </c>
      <c r="F2114">
        <v>5.0505050505050504E-2</v>
      </c>
    </row>
    <row r="2115" spans="1:6">
      <c r="A2115">
        <v>86836</v>
      </c>
      <c r="F2115">
        <v>5.0131926121372031E-2</v>
      </c>
    </row>
    <row r="2116" spans="1:6">
      <c r="A2116">
        <v>86857</v>
      </c>
      <c r="F2116">
        <v>4.9916805324459232E-2</v>
      </c>
    </row>
    <row r="2117" spans="1:6">
      <c r="A2117">
        <v>86857</v>
      </c>
      <c r="F2117">
        <v>4.9833887043189369E-2</v>
      </c>
    </row>
    <row r="2118" spans="1:6">
      <c r="A2118">
        <v>86979</v>
      </c>
      <c r="F2118">
        <v>4.960835509138381E-2</v>
      </c>
    </row>
    <row r="2119" spans="1:6">
      <c r="A2119">
        <v>87000</v>
      </c>
      <c r="F2119">
        <v>4.9155145929339478E-2</v>
      </c>
    </row>
    <row r="2120" spans="1:6">
      <c r="A2120">
        <v>87171</v>
      </c>
      <c r="F2120">
        <v>4.8951048951048952E-2</v>
      </c>
    </row>
    <row r="2121" spans="1:6">
      <c r="A2121">
        <v>87188</v>
      </c>
      <c r="F2121">
        <v>4.8622366288492709E-2</v>
      </c>
    </row>
    <row r="2122" spans="1:6">
      <c r="A2122">
        <v>87195</v>
      </c>
      <c r="F2122">
        <v>4.778156996587031E-2</v>
      </c>
    </row>
    <row r="2123" spans="1:6">
      <c r="A2123">
        <v>87305</v>
      </c>
      <c r="F2123">
        <v>4.7619047619047616E-2</v>
      </c>
    </row>
    <row r="2124" spans="1:6">
      <c r="A2124">
        <v>87679</v>
      </c>
      <c r="F2124">
        <v>4.7353760445682451E-2</v>
      </c>
    </row>
    <row r="2125" spans="1:6">
      <c r="A2125">
        <v>87771</v>
      </c>
      <c r="F2125">
        <v>4.6783625730994149E-2</v>
      </c>
    </row>
    <row r="2126" spans="1:6">
      <c r="A2126">
        <v>87771</v>
      </c>
      <c r="F2126">
        <v>4.6728971962616821E-2</v>
      </c>
    </row>
    <row r="2127" spans="1:6">
      <c r="A2127">
        <v>88097</v>
      </c>
      <c r="F2127">
        <v>4.6511627906976744E-2</v>
      </c>
    </row>
    <row r="2128" spans="1:6">
      <c r="A2128">
        <v>88194</v>
      </c>
      <c r="F2128">
        <v>4.6052631578947366E-2</v>
      </c>
    </row>
    <row r="2129" spans="1:6">
      <c r="A2129">
        <v>88325</v>
      </c>
      <c r="F2129">
        <v>4.5774647887323945E-2</v>
      </c>
    </row>
    <row r="2130" spans="1:6">
      <c r="A2130">
        <v>88347</v>
      </c>
      <c r="F2130">
        <v>4.5769764216366159E-2</v>
      </c>
    </row>
    <row r="2131" spans="1:6">
      <c r="A2131">
        <v>88420</v>
      </c>
      <c r="F2131">
        <v>4.5569620253164557E-2</v>
      </c>
    </row>
    <row r="2132" spans="1:6">
      <c r="A2132">
        <v>89058</v>
      </c>
      <c r="F2132">
        <v>4.5454545454545456E-2</v>
      </c>
    </row>
    <row r="2133" spans="1:6">
      <c r="A2133">
        <v>89120</v>
      </c>
      <c r="F2133">
        <v>4.4642857142857144E-2</v>
      </c>
    </row>
    <row r="2134" spans="1:6">
      <c r="A2134">
        <v>89572</v>
      </c>
      <c r="F2134">
        <v>4.3782837127845885E-2</v>
      </c>
    </row>
    <row r="2135" spans="1:6">
      <c r="A2135">
        <v>89616</v>
      </c>
      <c r="F2135">
        <v>4.3782837127845885E-2</v>
      </c>
    </row>
    <row r="2136" spans="1:6">
      <c r="A2136">
        <v>89694</v>
      </c>
      <c r="F2136">
        <v>4.3478260869565216E-2</v>
      </c>
    </row>
    <row r="2137" spans="1:6">
      <c r="A2137">
        <v>89891</v>
      </c>
      <c r="F2137">
        <v>4.3392504930966469E-2</v>
      </c>
    </row>
    <row r="2138" spans="1:6">
      <c r="A2138">
        <v>90000</v>
      </c>
      <c r="F2138">
        <v>4.3373493975903614E-2</v>
      </c>
    </row>
    <row r="2139" spans="1:6">
      <c r="A2139">
        <v>90000</v>
      </c>
      <c r="F2139">
        <v>4.3147208121827409E-2</v>
      </c>
    </row>
    <row r="2140" spans="1:6">
      <c r="A2140">
        <v>90000</v>
      </c>
      <c r="F2140">
        <v>4.3126684636118601E-2</v>
      </c>
    </row>
    <row r="2141" spans="1:6">
      <c r="A2141">
        <v>90000</v>
      </c>
      <c r="F2141">
        <v>4.2910447761194029E-2</v>
      </c>
    </row>
    <row r="2142" spans="1:6">
      <c r="A2142">
        <v>90000</v>
      </c>
      <c r="F2142">
        <v>4.2817679558011051E-2</v>
      </c>
    </row>
    <row r="2143" spans="1:6">
      <c r="A2143">
        <v>90000</v>
      </c>
      <c r="F2143">
        <v>4.2817679558011051E-2</v>
      </c>
    </row>
    <row r="2144" spans="1:6">
      <c r="A2144">
        <v>90000</v>
      </c>
      <c r="F2144">
        <v>4.267161410018553E-2</v>
      </c>
    </row>
    <row r="2145" spans="1:6">
      <c r="A2145">
        <v>90000</v>
      </c>
      <c r="F2145">
        <v>4.267161410018553E-2</v>
      </c>
    </row>
    <row r="2146" spans="1:6">
      <c r="A2146">
        <v>90000</v>
      </c>
      <c r="F2146">
        <v>4.2628774422735348E-2</v>
      </c>
    </row>
    <row r="2147" spans="1:6">
      <c r="A2147">
        <v>90000</v>
      </c>
      <c r="F2147">
        <v>4.1928721174004195E-2</v>
      </c>
    </row>
    <row r="2148" spans="1:6">
      <c r="A2148">
        <v>90000</v>
      </c>
      <c r="F2148">
        <v>4.1782729805013928E-2</v>
      </c>
    </row>
    <row r="2149" spans="1:6">
      <c r="A2149">
        <v>90000</v>
      </c>
      <c r="F2149">
        <v>4.1602465331278891E-2</v>
      </c>
    </row>
    <row r="2150" spans="1:6">
      <c r="A2150">
        <v>90000</v>
      </c>
      <c r="F2150">
        <v>4.1516245487364621E-2</v>
      </c>
    </row>
    <row r="2151" spans="1:6">
      <c r="A2151">
        <v>90226</v>
      </c>
      <c r="F2151">
        <v>4.1516245487364621E-2</v>
      </c>
    </row>
    <row r="2152" spans="1:6">
      <c r="A2152">
        <v>90247</v>
      </c>
      <c r="F2152">
        <v>4.0995607613469986E-2</v>
      </c>
    </row>
    <row r="2153" spans="1:6">
      <c r="A2153">
        <v>90273</v>
      </c>
      <c r="F2153">
        <v>4.0561622464898597E-2</v>
      </c>
    </row>
    <row r="2154" spans="1:6">
      <c r="A2154">
        <v>90300</v>
      </c>
      <c r="F2154">
        <v>4.0419161676646706E-2</v>
      </c>
    </row>
    <row r="2155" spans="1:6">
      <c r="A2155">
        <v>90369</v>
      </c>
      <c r="F2155">
        <v>4.0364583333333336E-2</v>
      </c>
    </row>
    <row r="2156" spans="1:6">
      <c r="A2156">
        <v>90638</v>
      </c>
      <c r="F2156">
        <v>4.0287769784172658E-2</v>
      </c>
    </row>
    <row r="2157" spans="1:6">
      <c r="A2157">
        <v>90638</v>
      </c>
      <c r="F2157">
        <v>4.0089086859688199E-2</v>
      </c>
    </row>
    <row r="2158" spans="1:6">
      <c r="A2158">
        <v>90687</v>
      </c>
      <c r="F2158">
        <v>3.9525691699604744E-2</v>
      </c>
    </row>
    <row r="2159" spans="1:6">
      <c r="A2159">
        <v>90765</v>
      </c>
      <c r="F2159">
        <v>3.9106145251396648E-2</v>
      </c>
    </row>
    <row r="2160" spans="1:6">
      <c r="A2160">
        <v>90842</v>
      </c>
      <c r="F2160">
        <v>3.90625E-2</v>
      </c>
    </row>
    <row r="2161" spans="1:6">
      <c r="A2161">
        <v>90933</v>
      </c>
      <c r="F2161">
        <v>3.8391224862888484E-2</v>
      </c>
    </row>
    <row r="2162" spans="1:6">
      <c r="A2162">
        <v>91065</v>
      </c>
      <c r="F2162">
        <v>3.8095238095238099E-2</v>
      </c>
    </row>
    <row r="2163" spans="1:6">
      <c r="A2163">
        <v>91172</v>
      </c>
      <c r="F2163">
        <v>3.7735849056603772E-2</v>
      </c>
    </row>
    <row r="2164" spans="1:6">
      <c r="A2164">
        <v>91249</v>
      </c>
      <c r="F2164">
        <v>3.7447988904299581E-2</v>
      </c>
    </row>
    <row r="2165" spans="1:6">
      <c r="A2165">
        <v>91700</v>
      </c>
      <c r="F2165">
        <v>3.6848792884371026E-2</v>
      </c>
    </row>
    <row r="2166" spans="1:6">
      <c r="A2166">
        <v>91712</v>
      </c>
      <c r="F2166">
        <v>3.6764705882352942E-2</v>
      </c>
    </row>
    <row r="2167" spans="1:6">
      <c r="A2167">
        <v>91820</v>
      </c>
      <c r="F2167">
        <v>3.6764705882352942E-2</v>
      </c>
    </row>
    <row r="2168" spans="1:6">
      <c r="A2168">
        <v>92163</v>
      </c>
      <c r="F2168">
        <v>3.6529680365296802E-2</v>
      </c>
    </row>
    <row r="2169" spans="1:6">
      <c r="A2169">
        <v>92344</v>
      </c>
      <c r="F2169">
        <v>3.6319612590799029E-2</v>
      </c>
    </row>
    <row r="2170" spans="1:6">
      <c r="A2170">
        <v>92491</v>
      </c>
      <c r="F2170">
        <v>3.6290322580645164E-2</v>
      </c>
    </row>
    <row r="2171" spans="1:6">
      <c r="A2171">
        <v>92533</v>
      </c>
      <c r="F2171">
        <v>3.5472972972972971E-2</v>
      </c>
    </row>
    <row r="2172" spans="1:6">
      <c r="A2172">
        <v>92556</v>
      </c>
      <c r="F2172">
        <v>3.4188034188034191E-2</v>
      </c>
    </row>
    <row r="2173" spans="1:6">
      <c r="A2173">
        <v>92859</v>
      </c>
      <c r="F2173">
        <v>3.3898305084745763E-2</v>
      </c>
    </row>
    <row r="2174" spans="1:6">
      <c r="A2174">
        <v>92910</v>
      </c>
      <c r="F2174">
        <v>3.3898305084745763E-2</v>
      </c>
    </row>
    <row r="2175" spans="1:6">
      <c r="A2175">
        <v>92955</v>
      </c>
      <c r="F2175">
        <v>3.3557046979865772E-2</v>
      </c>
    </row>
    <row r="2176" spans="1:6">
      <c r="A2176">
        <v>93027</v>
      </c>
      <c r="F2176">
        <v>3.3203125E-2</v>
      </c>
    </row>
    <row r="2177" spans="1:6">
      <c r="A2177">
        <v>93404</v>
      </c>
      <c r="F2177">
        <v>3.3018867924528301E-2</v>
      </c>
    </row>
    <row r="2178" spans="1:6">
      <c r="A2178">
        <v>93790</v>
      </c>
      <c r="F2178">
        <v>3.2457496136012363E-2</v>
      </c>
    </row>
    <row r="2179" spans="1:6">
      <c r="A2179">
        <v>94384</v>
      </c>
      <c r="F2179">
        <v>3.1858407079646017E-2</v>
      </c>
    </row>
    <row r="2180" spans="1:6">
      <c r="A2180">
        <v>94384</v>
      </c>
      <c r="F2180">
        <v>3.1779661016949151E-2</v>
      </c>
    </row>
    <row r="2181" spans="1:6">
      <c r="A2181">
        <v>94472</v>
      </c>
      <c r="F2181">
        <v>3.1779661016949151E-2</v>
      </c>
    </row>
    <row r="2182" spans="1:6">
      <c r="A2182">
        <v>94642</v>
      </c>
      <c r="F2182">
        <v>3.0952380952380953E-2</v>
      </c>
    </row>
    <row r="2183" spans="1:6">
      <c r="A2183">
        <v>94871</v>
      </c>
      <c r="F2183">
        <v>2.9769959404600813E-2</v>
      </c>
    </row>
    <row r="2184" spans="1:6">
      <c r="A2184">
        <v>95169</v>
      </c>
      <c r="F2184">
        <v>2.9569892473118281E-2</v>
      </c>
    </row>
    <row r="2185" spans="1:6">
      <c r="A2185">
        <v>95529</v>
      </c>
      <c r="F2185">
        <v>2.8277634961439587E-2</v>
      </c>
    </row>
    <row r="2186" spans="1:6">
      <c r="A2186">
        <v>96336</v>
      </c>
      <c r="F2186">
        <v>2.8260869565217391E-2</v>
      </c>
    </row>
    <row r="2187" spans="1:6">
      <c r="A2187">
        <v>96547</v>
      </c>
      <c r="F2187">
        <v>2.8189910979228485E-2</v>
      </c>
    </row>
    <row r="2188" spans="1:6">
      <c r="A2188">
        <v>96843</v>
      </c>
      <c r="F2188">
        <v>2.8061224489795918E-2</v>
      </c>
    </row>
    <row r="2189" spans="1:6">
      <c r="A2189">
        <v>96876</v>
      </c>
      <c r="F2189">
        <v>2.7729636048526862E-2</v>
      </c>
    </row>
    <row r="2190" spans="1:6">
      <c r="A2190">
        <v>98777</v>
      </c>
      <c r="F2190">
        <v>2.6813880126182965E-2</v>
      </c>
    </row>
    <row r="2191" spans="1:6">
      <c r="A2191">
        <v>98777</v>
      </c>
      <c r="F2191">
        <v>2.6666666666666668E-2</v>
      </c>
    </row>
    <row r="2192" spans="1:6">
      <c r="A2192">
        <v>101970</v>
      </c>
      <c r="F2192">
        <v>2.584493041749503E-2</v>
      </c>
    </row>
    <row r="2193" spans="1:6">
      <c r="A2193">
        <v>102160</v>
      </c>
      <c r="F2193">
        <v>2.5714285714285714E-2</v>
      </c>
    </row>
    <row r="2194" spans="1:6">
      <c r="A2194">
        <v>102692</v>
      </c>
      <c r="F2194">
        <v>2.5525525525525526E-2</v>
      </c>
    </row>
    <row r="2195" spans="1:6">
      <c r="A2195">
        <v>105471</v>
      </c>
      <c r="F2195">
        <v>2.5104602510460251E-2</v>
      </c>
    </row>
    <row r="2196" spans="1:6">
      <c r="A2196">
        <v>105840</v>
      </c>
      <c r="F2196">
        <v>2.4502297090352222E-2</v>
      </c>
    </row>
    <row r="2197" spans="1:6">
      <c r="A2197">
        <v>107280</v>
      </c>
      <c r="F2197">
        <v>2.4216524216524215E-2</v>
      </c>
    </row>
    <row r="2198" spans="1:6">
      <c r="A2198">
        <v>111060</v>
      </c>
      <c r="F2198">
        <v>2.3880597014925373E-2</v>
      </c>
    </row>
    <row r="2199" spans="1:6">
      <c r="A2199">
        <v>113734</v>
      </c>
      <c r="F2199">
        <v>2.3696682464454975E-2</v>
      </c>
    </row>
    <row r="2200" spans="1:6">
      <c r="A2200">
        <v>114576</v>
      </c>
      <c r="F2200">
        <v>2.3498694516971279E-2</v>
      </c>
    </row>
    <row r="2201" spans="1:6">
      <c r="A2201">
        <v>116664</v>
      </c>
      <c r="F2201">
        <v>2.2756005056890013E-2</v>
      </c>
    </row>
    <row r="2202" spans="1:6">
      <c r="A2202">
        <v>153924</v>
      </c>
      <c r="F2202">
        <v>2.2684310018903593E-2</v>
      </c>
    </row>
    <row r="2203" spans="1:6">
      <c r="A2203">
        <v>156924</v>
      </c>
      <c r="F2203">
        <v>2.1437578814627996E-2</v>
      </c>
    </row>
    <row r="2204" spans="1:6">
      <c r="A2204">
        <v>157146</v>
      </c>
      <c r="F2204">
        <v>2.1337126600284494E-2</v>
      </c>
    </row>
    <row r="2205" spans="1:6">
      <c r="A2205">
        <v>157243</v>
      </c>
      <c r="F2205">
        <v>1.9950124688279301E-2</v>
      </c>
    </row>
    <row r="2206" spans="1:6">
      <c r="A2206">
        <v>157733</v>
      </c>
      <c r="F2206">
        <v>1.9877675840978593E-2</v>
      </c>
    </row>
    <row r="2207" spans="1:6">
      <c r="A2207">
        <v>160803</v>
      </c>
      <c r="F2207">
        <v>1.7488076311605722E-2</v>
      </c>
    </row>
    <row r="2208" spans="1:6">
      <c r="A2208">
        <v>162397</v>
      </c>
      <c r="F2208">
        <v>9.2764378478664197E-3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2024-07-24T17:24:33Z</dcterms:created>
  <dcterms:modified xsi:type="dcterms:W3CDTF">2024-07-30T14:28:06Z</dcterms:modified>
  <cp:category/>
  <cp:contentStatus/>
</cp:coreProperties>
</file>